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9_FY2019\Q3\"/>
    </mc:Choice>
  </mc:AlternateContent>
  <bookViews>
    <workbookView xWindow="0" yWindow="0" windowWidth="28800" windowHeight="12300"/>
  </bookViews>
  <sheets>
    <sheet name="H-2B_FY2019_Q3" sheetId="1" r:id="rId1"/>
  </sheets>
  <definedNames>
    <definedName name="_xlnm._FilterDatabase" localSheetId="0" hidden="1">'H-2B_FY2019_Q3'!$A$1:$BJ$8073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8046" i="1" l="1"/>
  <c r="Y8045" i="1"/>
  <c r="Y8063" i="1"/>
  <c r="Y8044" i="1"/>
  <c r="Y8049" i="1"/>
  <c r="Y8050" i="1"/>
  <c r="Y8059" i="1"/>
  <c r="Y8070" i="1"/>
  <c r="Y8055" i="1"/>
  <c r="Y8058" i="1"/>
  <c r="Y8057" i="1"/>
  <c r="Y8052" i="1"/>
  <c r="Y8073" i="1"/>
  <c r="Y8054" i="1"/>
  <c r="Y8068" i="1"/>
  <c r="Y8067" i="1"/>
  <c r="Y8066" i="1"/>
  <c r="Y8051" i="1"/>
  <c r="Y8035" i="1"/>
  <c r="Y8040" i="1"/>
  <c r="Y7989" i="1"/>
  <c r="Y8065" i="1"/>
  <c r="Y8072" i="1"/>
  <c r="Y8062" i="1"/>
  <c r="Y8043" i="1"/>
  <c r="Y8026" i="1"/>
  <c r="Y8071" i="1"/>
  <c r="Y8031" i="1"/>
  <c r="Y8018" i="1"/>
  <c r="Y7975" i="1"/>
  <c r="Y8017" i="1"/>
  <c r="Y8015" i="1"/>
  <c r="Y8016" i="1"/>
  <c r="Y8056" i="1"/>
  <c r="Y8039" i="1"/>
  <c r="Y8025" i="1"/>
  <c r="Y8061" i="1"/>
  <c r="Y7921" i="1"/>
  <c r="Y8012" i="1"/>
  <c r="Y7956" i="1"/>
  <c r="Y7988" i="1"/>
  <c r="Y7918" i="1"/>
  <c r="Y8006" i="1"/>
  <c r="Y7995" i="1"/>
  <c r="Y7909" i="1"/>
  <c r="Y8011" i="1"/>
  <c r="Y8008" i="1"/>
  <c r="Y7994" i="1"/>
  <c r="Y8024" i="1"/>
  <c r="Y7985" i="1"/>
  <c r="Y7966" i="1"/>
  <c r="Y7984" i="1"/>
  <c r="Y8005" i="1"/>
  <c r="Y7978" i="1"/>
  <c r="Y8004" i="1"/>
  <c r="Y7974" i="1"/>
  <c r="Y8002" i="1"/>
  <c r="Y7987" i="1"/>
  <c r="Y7965" i="1"/>
  <c r="Y7757" i="1"/>
  <c r="Y8053" i="1"/>
  <c r="Y7776" i="1"/>
  <c r="Y7739" i="1"/>
  <c r="Y8048" i="1"/>
  <c r="Y7935" i="1"/>
  <c r="Y7908" i="1"/>
  <c r="Y7934" i="1"/>
  <c r="Y7904" i="1"/>
  <c r="Y7973" i="1"/>
  <c r="Y7949" i="1"/>
  <c r="Y7917" i="1"/>
  <c r="Y8034" i="1"/>
  <c r="Y7907" i="1"/>
  <c r="Y7533" i="1"/>
  <c r="Y7933" i="1"/>
  <c r="Y7674" i="1"/>
  <c r="Y7955" i="1"/>
  <c r="Y7673" i="1"/>
  <c r="Y7951" i="1"/>
  <c r="Y7903" i="1"/>
  <c r="Y7589" i="1"/>
  <c r="Y7998" i="1"/>
  <c r="Y7948" i="1"/>
  <c r="Y7964" i="1"/>
  <c r="Y7947" i="1"/>
  <c r="Y7429" i="1"/>
  <c r="Y7946" i="1"/>
  <c r="Y7428" i="1"/>
  <c r="Y8047" i="1"/>
  <c r="Y7983" i="1"/>
  <c r="Y7932" i="1"/>
  <c r="Y7588" i="1"/>
  <c r="Y7587" i="1"/>
  <c r="Y8021" i="1"/>
  <c r="Y7945" i="1"/>
  <c r="Y7982" i="1"/>
  <c r="Y7885" i="1"/>
  <c r="Y7931" i="1"/>
  <c r="Y8042" i="1"/>
  <c r="Y7896" i="1"/>
  <c r="Y7895" i="1"/>
  <c r="Y7894" i="1"/>
  <c r="Y7916" i="1"/>
  <c r="Y7850" i="1"/>
  <c r="Y7813" i="1"/>
  <c r="Y7972" i="1"/>
  <c r="Y7977" i="1"/>
  <c r="Y8007" i="1"/>
  <c r="Y7960" i="1"/>
  <c r="Y7893" i="1"/>
  <c r="Y7812" i="1"/>
  <c r="Y7959" i="1"/>
  <c r="Y7811" i="1"/>
  <c r="Y7799" i="1"/>
  <c r="Y8010" i="1"/>
  <c r="Y7756" i="1"/>
  <c r="Y7798" i="1"/>
  <c r="Y7653" i="1"/>
  <c r="Y7873" i="1"/>
  <c r="Y7797" i="1"/>
  <c r="Y7586" i="1"/>
  <c r="Y7652" i="1"/>
  <c r="Y7738" i="1"/>
  <c r="Y7672" i="1"/>
  <c r="Y7737" i="1"/>
  <c r="Y7954" i="1"/>
  <c r="Y7944" i="1"/>
  <c r="Y7892" i="1"/>
  <c r="Y7891" i="1"/>
  <c r="Y7736" i="1"/>
  <c r="Y7755" i="1"/>
  <c r="Y7943" i="1"/>
  <c r="Y7915" i="1"/>
  <c r="Y7735" i="1"/>
  <c r="Y7671" i="1"/>
  <c r="Y7849" i="1"/>
  <c r="Y7754" i="1"/>
  <c r="Y7810" i="1"/>
  <c r="Y7268" i="1"/>
  <c r="Y7848" i="1"/>
  <c r="Y7847" i="1"/>
  <c r="Y6433" i="1"/>
  <c r="Y7930" i="1"/>
  <c r="Y7809" i="1"/>
  <c r="Y7846" i="1"/>
  <c r="Y7884" i="1"/>
  <c r="Y7929" i="1"/>
  <c r="Y7670" i="1"/>
  <c r="Y7687" i="1"/>
  <c r="Y7338" i="1"/>
  <c r="Y7796" i="1"/>
  <c r="Y7532" i="1"/>
  <c r="Y7585" i="1"/>
  <c r="Y7953" i="1"/>
  <c r="Y7531" i="1"/>
  <c r="Y7584" i="1"/>
  <c r="Y7883" i="1"/>
  <c r="Y7530" i="1"/>
  <c r="Y7583" i="1"/>
  <c r="Y7529" i="1"/>
  <c r="Y7942" i="1"/>
  <c r="Y7902" i="1"/>
  <c r="Y7374" i="1"/>
  <c r="Y7582" i="1"/>
  <c r="Y7941" i="1"/>
  <c r="Y7833" i="1"/>
  <c r="Y6640" i="1"/>
  <c r="Y7901" i="1"/>
  <c r="Y7483" i="1"/>
  <c r="Y7581" i="1"/>
  <c r="Y7832" i="1"/>
  <c r="Y8064" i="1"/>
  <c r="Y7669" i="1"/>
  <c r="Y7845" i="1"/>
  <c r="Y7528" i="1"/>
  <c r="Y7482" i="1"/>
  <c r="Y7651" i="1"/>
  <c r="Y7928" i="1"/>
  <c r="Y7527" i="1"/>
  <c r="Y7734" i="1"/>
  <c r="Y7950" i="1"/>
  <c r="Y7733" i="1"/>
  <c r="Y7732" i="1"/>
  <c r="Y7731" i="1"/>
  <c r="Y7882" i="1"/>
  <c r="Y7881" i="1"/>
  <c r="Y7481" i="1"/>
  <c r="Y7880" i="1"/>
  <c r="Y7686" i="1"/>
  <c r="Y7730" i="1"/>
  <c r="Y7729" i="1"/>
  <c r="Y7976" i="1"/>
  <c r="Y7920" i="1"/>
  <c r="Y7872" i="1"/>
  <c r="Y6859" i="1"/>
  <c r="Y7480" i="1"/>
  <c r="Y7479" i="1"/>
  <c r="Y7940" i="1"/>
  <c r="Y7831" i="1"/>
  <c r="Y7808" i="1"/>
  <c r="Y7753" i="1"/>
  <c r="Y7728" i="1"/>
  <c r="Y7478" i="1"/>
  <c r="Y7526" i="1"/>
  <c r="Y6704" i="1"/>
  <c r="Y7427" i="1"/>
  <c r="Y7830" i="1"/>
  <c r="Y7525" i="1"/>
  <c r="Y7524" i="1"/>
  <c r="Y7879" i="1"/>
  <c r="Y7829" i="1"/>
  <c r="Y7752" i="1"/>
  <c r="Y7477" i="1"/>
  <c r="Y7476" i="1"/>
  <c r="Y7475" i="1"/>
  <c r="Y6518" i="1"/>
  <c r="Y7523" i="1"/>
  <c r="Y7474" i="1"/>
  <c r="Y7522" i="1"/>
  <c r="Y7997" i="1"/>
  <c r="Y7828" i="1"/>
  <c r="Y7650" i="1"/>
  <c r="Y7580" i="1"/>
  <c r="Y6432" i="1"/>
  <c r="Y7649" i="1"/>
  <c r="Y7579" i="1"/>
  <c r="Y7963" i="1"/>
  <c r="Y7807" i="1"/>
  <c r="Y7795" i="1"/>
  <c r="Y7473" i="1"/>
  <c r="Y7472" i="1"/>
  <c r="Y7471" i="1"/>
  <c r="Y7426" i="1"/>
  <c r="Y7890" i="1"/>
  <c r="Y7470" i="1"/>
  <c r="Y6517" i="1"/>
  <c r="Y6431" i="1"/>
  <c r="Y7827" i="1"/>
  <c r="Y7521" i="1"/>
  <c r="Y7806" i="1"/>
  <c r="Y7871" i="1"/>
  <c r="Y7870" i="1"/>
  <c r="Y7869" i="1"/>
  <c r="Y7868" i="1"/>
  <c r="Y7867" i="1"/>
  <c r="Y7775" i="1"/>
  <c r="Y7866" i="1"/>
  <c r="Y7865" i="1"/>
  <c r="Y7864" i="1"/>
  <c r="Y7774" i="1"/>
  <c r="Y7863" i="1"/>
  <c r="Y7648" i="1"/>
  <c r="Y7862" i="1"/>
  <c r="Y7861" i="1"/>
  <c r="Y7520" i="1"/>
  <c r="Y7962" i="1"/>
  <c r="Y7900" i="1"/>
  <c r="Y6516" i="1"/>
  <c r="Y7844" i="1"/>
  <c r="Y6515" i="1"/>
  <c r="Y7860" i="1"/>
  <c r="Y7773" i="1"/>
  <c r="Y7971" i="1"/>
  <c r="Y7878" i="1"/>
  <c r="Y7267" i="1"/>
  <c r="Y7469" i="1"/>
  <c r="Y7859" i="1"/>
  <c r="Y7843" i="1"/>
  <c r="Y7877" i="1"/>
  <c r="Y7668" i="1"/>
  <c r="Y7751" i="1"/>
  <c r="Y7337" i="1"/>
  <c r="Y7993" i="1"/>
  <c r="Y7033" i="1"/>
  <c r="Y7826" i="1"/>
  <c r="Y7992" i="1"/>
  <c r="Y7468" i="1"/>
  <c r="Y7805" i="1"/>
  <c r="Y7825" i="1"/>
  <c r="Y7467" i="1"/>
  <c r="Y7968" i="1"/>
  <c r="Y7373" i="1"/>
  <c r="Y7727" i="1"/>
  <c r="Y7726" i="1"/>
  <c r="Y8009" i="1"/>
  <c r="Y7372" i="1"/>
  <c r="Y7725" i="1"/>
  <c r="Y7772" i="1"/>
  <c r="Y7724" i="1"/>
  <c r="Y7371" i="1"/>
  <c r="Y7723" i="1"/>
  <c r="Y7722" i="1"/>
  <c r="Y7578" i="1"/>
  <c r="Y7721" i="1"/>
  <c r="Y7685" i="1"/>
  <c r="Y7720" i="1"/>
  <c r="Y7719" i="1"/>
  <c r="Y7718" i="1"/>
  <c r="Y7717" i="1"/>
  <c r="Y7939" i="1"/>
  <c r="Y6639" i="1"/>
  <c r="Y7647" i="1"/>
  <c r="Y7577" i="1"/>
  <c r="Y7667" i="1"/>
  <c r="Y7519" i="1"/>
  <c r="Y7576" i="1"/>
  <c r="Y7750" i="1"/>
  <c r="Y7646" i="1"/>
  <c r="Y7425" i="1"/>
  <c r="Y7716" i="1"/>
  <c r="Y7899" i="1"/>
  <c r="Y7370" i="1"/>
  <c r="Y7369" i="1"/>
  <c r="Y7368" i="1"/>
  <c r="Y7645" i="1"/>
  <c r="Y7958" i="1"/>
  <c r="Y7981" i="1"/>
  <c r="Y7684" i="1"/>
  <c r="Y7424" i="1"/>
  <c r="Y6703" i="1"/>
  <c r="Y7914" i="1"/>
  <c r="Y7683" i="1"/>
  <c r="Y7575" i="1"/>
  <c r="Y7190" i="1"/>
  <c r="Y7032" i="1"/>
  <c r="Y7715" i="1"/>
  <c r="Y7336" i="1"/>
  <c r="Y7189" i="1"/>
  <c r="Y7423" i="1"/>
  <c r="Y7771" i="1"/>
  <c r="Y7682" i="1"/>
  <c r="Y7335" i="1"/>
  <c r="Y6702" i="1"/>
  <c r="Y6701" i="1"/>
  <c r="Y7518" i="1"/>
  <c r="Y7876" i="1"/>
  <c r="Y7574" i="1"/>
  <c r="Y6233" i="1"/>
  <c r="Y7913" i="1"/>
  <c r="Y7188" i="1"/>
  <c r="Y6638" i="1"/>
  <c r="Y7187" i="1"/>
  <c r="Y7573" i="1"/>
  <c r="Y7466" i="1"/>
  <c r="Y7991" i="1"/>
  <c r="Y7422" i="1"/>
  <c r="Y7421" i="1"/>
  <c r="Y7644" i="1"/>
  <c r="Y7572" i="1"/>
  <c r="Y6637" i="1"/>
  <c r="Y7186" i="1"/>
  <c r="Y7643" i="1"/>
  <c r="Y7334" i="1"/>
  <c r="Y7517" i="1"/>
  <c r="Y7333" i="1"/>
  <c r="Y7571" i="1"/>
  <c r="Y7332" i="1"/>
  <c r="Y7367" i="1"/>
  <c r="Y7570" i="1"/>
  <c r="Y7465" i="1"/>
  <c r="Y7569" i="1"/>
  <c r="Y7331" i="1"/>
  <c r="Y7642" i="1"/>
  <c r="Y7681" i="1"/>
  <c r="Y7185" i="1"/>
  <c r="Y7184" i="1"/>
  <c r="Y8038" i="1"/>
  <c r="Y7714" i="1"/>
  <c r="Y7183" i="1"/>
  <c r="Y7641" i="1"/>
  <c r="Y7464" i="1"/>
  <c r="Y7713" i="1"/>
  <c r="Y7640" i="1"/>
  <c r="Y7112" i="1"/>
  <c r="Y7516" i="1"/>
  <c r="Y7639" i="1"/>
  <c r="Y7568" i="1"/>
  <c r="Y7567" i="1"/>
  <c r="Y7842" i="1"/>
  <c r="Y7638" i="1"/>
  <c r="Y7637" i="1"/>
  <c r="Y7266" i="1"/>
  <c r="Y7111" i="1"/>
  <c r="Y7636" i="1"/>
  <c r="Y7635" i="1"/>
  <c r="Y7330" i="1"/>
  <c r="Y7634" i="1"/>
  <c r="Y7420" i="1"/>
  <c r="Y7265" i="1"/>
  <c r="Y7633" i="1"/>
  <c r="Y7264" i="1"/>
  <c r="Y7182" i="1"/>
  <c r="Y7666" i="1"/>
  <c r="Y7804" i="1"/>
  <c r="Y7665" i="1"/>
  <c r="Y7664" i="1"/>
  <c r="Y7463" i="1"/>
  <c r="Y6154" i="1"/>
  <c r="Y7419" i="1"/>
  <c r="Y7181" i="1"/>
  <c r="Y7794" i="1"/>
  <c r="Y7329" i="1"/>
  <c r="Y7858" i="1"/>
  <c r="Y7632" i="1"/>
  <c r="Y7712" i="1"/>
  <c r="Y7110" i="1"/>
  <c r="Y7263" i="1"/>
  <c r="Y7462" i="1"/>
  <c r="Y7841" i="1"/>
  <c r="Y7180" i="1"/>
  <c r="Y7109" i="1"/>
  <c r="Y7515" i="1"/>
  <c r="Y7631" i="1"/>
  <c r="Y7566" i="1"/>
  <c r="Y7514" i="1"/>
  <c r="Y7803" i="1"/>
  <c r="Y7179" i="1"/>
  <c r="Y7328" i="1"/>
  <c r="Y7513" i="1"/>
  <c r="Y7512" i="1"/>
  <c r="Y7031" i="1"/>
  <c r="Y7262" i="1"/>
  <c r="Y7030" i="1"/>
  <c r="Y8001" i="1"/>
  <c r="Y7511" i="1"/>
  <c r="Y7418" i="1"/>
  <c r="Y7108" i="1"/>
  <c r="Y7824" i="1"/>
  <c r="Y7107" i="1"/>
  <c r="Y7327" i="1"/>
  <c r="Y7823" i="1"/>
  <c r="Y7630" i="1"/>
  <c r="Y7927" i="1"/>
  <c r="Y7802" i="1"/>
  <c r="Y7366" i="1"/>
  <c r="Y7629" i="1"/>
  <c r="Y7417" i="1"/>
  <c r="Y7875" i="1"/>
  <c r="Y7178" i="1"/>
  <c r="Y6514" i="1"/>
  <c r="Y7510" i="1"/>
  <c r="Y7509" i="1"/>
  <c r="Y7508" i="1"/>
  <c r="Y7177" i="1"/>
  <c r="Y7507" i="1"/>
  <c r="Y7176" i="1"/>
  <c r="Y7770" i="1"/>
  <c r="Y7175" i="1"/>
  <c r="Y1960" i="1"/>
  <c r="Y5990" i="1"/>
  <c r="Y7174" i="1"/>
  <c r="Y7261" i="1"/>
  <c r="Y7173" i="1"/>
  <c r="Y7172" i="1"/>
  <c r="Y1959" i="1"/>
  <c r="Y7260" i="1"/>
  <c r="Y7416" i="1"/>
  <c r="Y7326" i="1"/>
  <c r="Y7171" i="1"/>
  <c r="Y4192" i="1"/>
  <c r="Y7565" i="1"/>
  <c r="Y7170" i="1"/>
  <c r="Y7169" i="1"/>
  <c r="Y7840" i="1"/>
  <c r="Y7938" i="1"/>
  <c r="Y8023" i="1"/>
  <c r="Y7628" i="1"/>
  <c r="Y7627" i="1"/>
  <c r="Y1711" i="1"/>
  <c r="Y7506" i="1"/>
  <c r="Y7626" i="1"/>
  <c r="Y7625" i="1"/>
  <c r="Y5989" i="1"/>
  <c r="Y7680" i="1"/>
  <c r="Y7564" i="1"/>
  <c r="Y7106" i="1"/>
  <c r="Y7624" i="1"/>
  <c r="Y7168" i="1"/>
  <c r="Y7623" i="1"/>
  <c r="Y7622" i="1"/>
  <c r="Y7505" i="1"/>
  <c r="Y7621" i="1"/>
  <c r="Y7259" i="1"/>
  <c r="Y6513" i="1"/>
  <c r="Y7105" i="1"/>
  <c r="Y7415" i="1"/>
  <c r="Y8060" i="1"/>
  <c r="Y1701" i="1"/>
  <c r="Y7365" i="1"/>
  <c r="Y8033" i="1"/>
  <c r="Y7104" i="1"/>
  <c r="Y6232" i="1"/>
  <c r="Y7414" i="1"/>
  <c r="Y7325" i="1"/>
  <c r="Y7364" i="1"/>
  <c r="Y7413" i="1"/>
  <c r="Y7167" i="1"/>
  <c r="Y7166" i="1"/>
  <c r="Y7165" i="1"/>
  <c r="Y7029" i="1"/>
  <c r="Y7164" i="1"/>
  <c r="Y7258" i="1"/>
  <c r="Y7461" i="1"/>
  <c r="Y7103" i="1"/>
  <c r="Y6938" i="1"/>
  <c r="Y7324" i="1"/>
  <c r="Y7163" i="1"/>
  <c r="Y7822" i="1"/>
  <c r="Y7102" i="1"/>
  <c r="Y7663" i="1"/>
  <c r="Y7793" i="1"/>
  <c r="Y7101" i="1"/>
  <c r="Y7162" i="1"/>
  <c r="Y7323" i="1"/>
  <c r="Y7322" i="1"/>
  <c r="Y7996" i="1"/>
  <c r="Y7100" i="1"/>
  <c r="Y5988" i="1"/>
  <c r="Y7857" i="1"/>
  <c r="Y7363" i="1"/>
  <c r="Y7362" i="1"/>
  <c r="Y7412" i="1"/>
  <c r="Y7161" i="1"/>
  <c r="Y7411" i="1"/>
  <c r="Y7410" i="1"/>
  <c r="Y7321" i="1"/>
  <c r="Y7320" i="1"/>
  <c r="Y7257" i="1"/>
  <c r="Y7361" i="1"/>
  <c r="Y7360" i="1"/>
  <c r="Y7839" i="1"/>
  <c r="Y7256" i="1"/>
  <c r="Y7359" i="1"/>
  <c r="Y7409" i="1"/>
  <c r="Y7821" i="1"/>
  <c r="Y7460" i="1"/>
  <c r="Y7408" i="1"/>
  <c r="Y7160" i="1"/>
  <c r="Y7459" i="1"/>
  <c r="Y7458" i="1"/>
  <c r="Y7099" i="1"/>
  <c r="Y7255" i="1"/>
  <c r="Y7159" i="1"/>
  <c r="Y7319" i="1"/>
  <c r="Y7254" i="1"/>
  <c r="Y7098" i="1"/>
  <c r="Y7457" i="1"/>
  <c r="Y7456" i="1"/>
  <c r="Y7028" i="1"/>
  <c r="Y7407" i="1"/>
  <c r="Y7455" i="1"/>
  <c r="Y7253" i="1"/>
  <c r="Y7563" i="1"/>
  <c r="Y7504" i="1"/>
  <c r="Y7318" i="1"/>
  <c r="Y7097" i="1"/>
  <c r="Y7158" i="1"/>
  <c r="Y7252" i="1"/>
  <c r="Y7856" i="1"/>
  <c r="Y7317" i="1"/>
  <c r="Y7316" i="1"/>
  <c r="Y6796" i="1"/>
  <c r="Y7792" i="1"/>
  <c r="Y7027" i="1"/>
  <c r="Y7315" i="1"/>
  <c r="Y7251" i="1"/>
  <c r="Y7562" i="1"/>
  <c r="Y7026" i="1"/>
  <c r="Y7096" i="1"/>
  <c r="Y7025" i="1"/>
  <c r="Y7406" i="1"/>
  <c r="Y7454" i="1"/>
  <c r="Y7453" i="1"/>
  <c r="Y5884" i="1"/>
  <c r="Y6937" i="1"/>
  <c r="Y7157" i="1"/>
  <c r="Y7711" i="1"/>
  <c r="Y7452" i="1"/>
  <c r="Y7970" i="1"/>
  <c r="Y7769" i="1"/>
  <c r="Y7156" i="1"/>
  <c r="Y7314" i="1"/>
  <c r="Y7250" i="1"/>
  <c r="Y7405" i="1"/>
  <c r="Y7451" i="1"/>
  <c r="Y7710" i="1"/>
  <c r="Y7249" i="1"/>
  <c r="Y7561" i="1"/>
  <c r="Y7313" i="1"/>
  <c r="Y7450" i="1"/>
  <c r="Y7404" i="1"/>
  <c r="Y7312" i="1"/>
  <c r="Y7403" i="1"/>
  <c r="Y7095" i="1"/>
  <c r="Y7449" i="1"/>
  <c r="Y7155" i="1"/>
  <c r="Y7448" i="1"/>
  <c r="Y7311" i="1"/>
  <c r="Y7310" i="1"/>
  <c r="Y7024" i="1"/>
  <c r="Y7154" i="1"/>
  <c r="Y7358" i="1"/>
  <c r="Y7560" i="1"/>
  <c r="Y7023" i="1"/>
  <c r="Y7791" i="1"/>
  <c r="Y7559" i="1"/>
  <c r="Y7357" i="1"/>
  <c r="Y7402" i="1"/>
  <c r="Y7356" i="1"/>
  <c r="Y7022" i="1"/>
  <c r="Y7820" i="1"/>
  <c r="Y7401" i="1"/>
  <c r="Y7094" i="1"/>
  <c r="Y7819" i="1"/>
  <c r="Y7400" i="1"/>
  <c r="Y7021" i="1"/>
  <c r="Y7620" i="1"/>
  <c r="Y7153" i="1"/>
  <c r="Y7558" i="1"/>
  <c r="Y7020" i="1"/>
  <c r="Y5883" i="1"/>
  <c r="Y7309" i="1"/>
  <c r="Y7399" i="1"/>
  <c r="Y7398" i="1"/>
  <c r="Y7709" i="1"/>
  <c r="Y7093" i="1"/>
  <c r="Y7152" i="1"/>
  <c r="Y7308" i="1"/>
  <c r="Y7557" i="1"/>
  <c r="Y7397" i="1"/>
  <c r="Y7556" i="1"/>
  <c r="Y7355" i="1"/>
  <c r="Y7708" i="1"/>
  <c r="Y7818" i="1"/>
  <c r="Y6936" i="1"/>
  <c r="Y7679" i="1"/>
  <c r="Y6935" i="1"/>
  <c r="Y6346" i="1"/>
  <c r="Y5455" i="1"/>
  <c r="Y7354" i="1"/>
  <c r="Y7353" i="1"/>
  <c r="Y7352" i="1"/>
  <c r="Y7555" i="1"/>
  <c r="Y7307" i="1"/>
  <c r="Y7248" i="1"/>
  <c r="Y7019" i="1"/>
  <c r="Y7247" i="1"/>
  <c r="Y5035" i="1"/>
  <c r="Y5590" i="1"/>
  <c r="Y7092" i="1"/>
  <c r="Y6934" i="1"/>
  <c r="Y7707" i="1"/>
  <c r="Y7091" i="1"/>
  <c r="Y8029" i="1"/>
  <c r="Y7090" i="1"/>
  <c r="Y7246" i="1"/>
  <c r="Y7447" i="1"/>
  <c r="Y7662" i="1"/>
  <c r="Y6933" i="1"/>
  <c r="Y5034" i="1"/>
  <c r="Y7446" i="1"/>
  <c r="Y7937" i="1"/>
  <c r="Y7678" i="1"/>
  <c r="Y7018" i="1"/>
  <c r="Y5164" i="1"/>
  <c r="Y7017" i="1"/>
  <c r="Y7245" i="1"/>
  <c r="Y7445" i="1"/>
  <c r="Y7089" i="1"/>
  <c r="Y7088" i="1"/>
  <c r="Y7503" i="1"/>
  <c r="Y6153" i="1"/>
  <c r="Y7444" i="1"/>
  <c r="Y5987" i="1"/>
  <c r="Y7244" i="1"/>
  <c r="Y7817" i="1"/>
  <c r="Y6152" i="1"/>
  <c r="Y7554" i="1"/>
  <c r="Y7396" i="1"/>
  <c r="Y7790" i="1"/>
  <c r="Y6700" i="1"/>
  <c r="Y7395" i="1"/>
  <c r="Y5755" i="1"/>
  <c r="Y7553" i="1"/>
  <c r="Y7087" i="1"/>
  <c r="Y7443" i="1"/>
  <c r="Y7816" i="1"/>
  <c r="Y7306" i="1"/>
  <c r="Y7243" i="1"/>
  <c r="Y1958" i="1"/>
  <c r="Y6795" i="1"/>
  <c r="Y5882" i="1"/>
  <c r="Y6858" i="1"/>
  <c r="Y7305" i="1"/>
  <c r="Y6345" i="1"/>
  <c r="Y7442" i="1"/>
  <c r="Y7304" i="1"/>
  <c r="Y7749" i="1"/>
  <c r="Y6857" i="1"/>
  <c r="Y6430" i="1"/>
  <c r="Y8069" i="1"/>
  <c r="Y7016" i="1"/>
  <c r="Y7242" i="1"/>
  <c r="Y7706" i="1"/>
  <c r="Y7441" i="1"/>
  <c r="Y6932" i="1"/>
  <c r="Y7768" i="1"/>
  <c r="Y1682" i="1"/>
  <c r="Y7151" i="1"/>
  <c r="Y7677" i="1"/>
  <c r="Y7241" i="1"/>
  <c r="Y7936" i="1"/>
  <c r="Y6856" i="1"/>
  <c r="Y7086" i="1"/>
  <c r="Y6344" i="1"/>
  <c r="Y5033" i="1"/>
  <c r="Y7767" i="1"/>
  <c r="Y5032" i="1"/>
  <c r="Y5163" i="1"/>
  <c r="Y7661" i="1"/>
  <c r="Y7766" i="1"/>
  <c r="Y8014" i="1"/>
  <c r="Y6636" i="1"/>
  <c r="Y6635" i="1"/>
  <c r="Y6931" i="1"/>
  <c r="Y6855" i="1"/>
  <c r="Y7502" i="1"/>
  <c r="Y8037" i="1"/>
  <c r="Y7303" i="1"/>
  <c r="Y3930" i="1"/>
  <c r="Y6151" i="1"/>
  <c r="Y7085" i="1"/>
  <c r="Y7705" i="1"/>
  <c r="Y7660" i="1"/>
  <c r="Y7150" i="1"/>
  <c r="Y7084" i="1"/>
  <c r="Y7240" i="1"/>
  <c r="Y7748" i="1"/>
  <c r="Y7394" i="1"/>
  <c r="Y7083" i="1"/>
  <c r="Y7789" i="1"/>
  <c r="Y7302" i="1"/>
  <c r="Y7301" i="1"/>
  <c r="Y7300" i="1"/>
  <c r="Y5754" i="1"/>
  <c r="Y7299" i="1"/>
  <c r="Y7015" i="1"/>
  <c r="Y7014" i="1"/>
  <c r="Y7704" i="1"/>
  <c r="Y7440" i="1"/>
  <c r="Y7239" i="1"/>
  <c r="Y7703" i="1"/>
  <c r="Y6930" i="1"/>
  <c r="Y6794" i="1"/>
  <c r="Y7013" i="1"/>
  <c r="Y6929" i="1"/>
  <c r="Y6928" i="1"/>
  <c r="Y7501" i="1"/>
  <c r="Y7298" i="1"/>
  <c r="Y7351" i="1"/>
  <c r="Y6699" i="1"/>
  <c r="Y6634" i="1"/>
  <c r="Y6927" i="1"/>
  <c r="Y7439" i="1"/>
  <c r="Y7149" i="1"/>
  <c r="Y7238" i="1"/>
  <c r="Y6793" i="1"/>
  <c r="Y7952" i="1"/>
  <c r="Y7148" i="1"/>
  <c r="Y7552" i="1"/>
  <c r="Y7297" i="1"/>
  <c r="Y7147" i="1"/>
  <c r="Y7237" i="1"/>
  <c r="Y7350" i="1"/>
  <c r="Y7438" i="1"/>
  <c r="Y7437" i="1"/>
  <c r="Y7236" i="1"/>
  <c r="Y5881" i="1"/>
  <c r="Y7393" i="1"/>
  <c r="Y6698" i="1"/>
  <c r="Y7235" i="1"/>
  <c r="Y7296" i="1"/>
  <c r="Y7765" i="1"/>
  <c r="Y7012" i="1"/>
  <c r="Y7146" i="1"/>
  <c r="Y7145" i="1"/>
  <c r="Y7234" i="1"/>
  <c r="Y6697" i="1"/>
  <c r="Y6696" i="1"/>
  <c r="Y7082" i="1"/>
  <c r="Y7011" i="1"/>
  <c r="Y7233" i="1"/>
  <c r="Y7010" i="1"/>
  <c r="Y7081" i="1"/>
  <c r="Y7926" i="1"/>
  <c r="Y7080" i="1"/>
  <c r="Y6695" i="1"/>
  <c r="Y7232" i="1"/>
  <c r="Y7231" i="1"/>
  <c r="Y7144" i="1"/>
  <c r="Y7295" i="1"/>
  <c r="Y7079" i="1"/>
  <c r="Y7230" i="1"/>
  <c r="Y7229" i="1"/>
  <c r="Y7551" i="1"/>
  <c r="Y7228" i="1"/>
  <c r="Y7227" i="1"/>
  <c r="Y7226" i="1"/>
  <c r="Y7500" i="1"/>
  <c r="Y6792" i="1"/>
  <c r="Y7078" i="1"/>
  <c r="Y7077" i="1"/>
  <c r="Y7392" i="1"/>
  <c r="Y7009" i="1"/>
  <c r="Y6633" i="1"/>
  <c r="Y6791" i="1"/>
  <c r="Y6790" i="1"/>
  <c r="Y6343" i="1"/>
  <c r="Y7076" i="1"/>
  <c r="Y7225" i="1"/>
  <c r="Y7619" i="1"/>
  <c r="Y7224" i="1"/>
  <c r="Y7008" i="1"/>
  <c r="Y7075" i="1"/>
  <c r="Y7223" i="1"/>
  <c r="Y6342" i="1"/>
  <c r="Y7222" i="1"/>
  <c r="Y7391" i="1"/>
  <c r="Y6512" i="1"/>
  <c r="Y7221" i="1"/>
  <c r="Y7499" i="1"/>
  <c r="Y8020" i="1"/>
  <c r="Y6150" i="1"/>
  <c r="Y6632" i="1"/>
  <c r="Y6631" i="1"/>
  <c r="Y6630" i="1"/>
  <c r="Y5753" i="1"/>
  <c r="Y6789" i="1"/>
  <c r="Y6926" i="1"/>
  <c r="Y6511" i="1"/>
  <c r="Y6694" i="1"/>
  <c r="Y7007" i="1"/>
  <c r="Y6693" i="1"/>
  <c r="Y7006" i="1"/>
  <c r="Y5589" i="1"/>
  <c r="Y6629" i="1"/>
  <c r="Y7294" i="1"/>
  <c r="Y6628" i="1"/>
  <c r="Y7702" i="1"/>
  <c r="Y6627" i="1"/>
  <c r="Y6626" i="1"/>
  <c r="Y6510" i="1"/>
  <c r="Y6509" i="1"/>
  <c r="Y7436" i="1"/>
  <c r="Y6788" i="1"/>
  <c r="Y5588" i="1"/>
  <c r="Y6231" i="1"/>
  <c r="Y7701" i="1"/>
  <c r="Y7293" i="1"/>
  <c r="Y6625" i="1"/>
  <c r="Y6508" i="1"/>
  <c r="Y6624" i="1"/>
  <c r="Y6623" i="1"/>
  <c r="Y6429" i="1"/>
  <c r="Y6622" i="1"/>
  <c r="Y6621" i="1"/>
  <c r="Y7747" i="1"/>
  <c r="Y6787" i="1"/>
  <c r="Y6786" i="1"/>
  <c r="Y6854" i="1"/>
  <c r="Y6853" i="1"/>
  <c r="Y6230" i="1"/>
  <c r="Y6620" i="1"/>
  <c r="Y1510" i="1"/>
  <c r="Y6619" i="1"/>
  <c r="Y5031" i="1"/>
  <c r="Y6618" i="1"/>
  <c r="Y1509" i="1"/>
  <c r="Y7074" i="1"/>
  <c r="Y7498" i="1"/>
  <c r="Y5587" i="1"/>
  <c r="Y6925" i="1"/>
  <c r="Y7005" i="1"/>
  <c r="Y6428" i="1"/>
  <c r="Y6507" i="1"/>
  <c r="Y6785" i="1"/>
  <c r="Y6784" i="1"/>
  <c r="Y6617" i="1"/>
  <c r="Y6506" i="1"/>
  <c r="Y6852" i="1"/>
  <c r="Y7676" i="1"/>
  <c r="Y6692" i="1"/>
  <c r="Y6341" i="1"/>
  <c r="Y7073" i="1"/>
  <c r="Y6505" i="1"/>
  <c r="Y7072" i="1"/>
  <c r="Y6924" i="1"/>
  <c r="Y7220" i="1"/>
  <c r="Y7143" i="1"/>
  <c r="Y6851" i="1"/>
  <c r="Y5880" i="1"/>
  <c r="Y6923" i="1"/>
  <c r="Y6427" i="1"/>
  <c r="Y6426" i="1"/>
  <c r="Y6616" i="1"/>
  <c r="Y7219" i="1"/>
  <c r="Y6615" i="1"/>
  <c r="Y6229" i="1"/>
  <c r="Y7746" i="1"/>
  <c r="Y6425" i="1"/>
  <c r="Y6614" i="1"/>
  <c r="Y6613" i="1"/>
  <c r="Y5879" i="1"/>
  <c r="Y6783" i="1"/>
  <c r="Y6782" i="1"/>
  <c r="Y6424" i="1"/>
  <c r="Y5878" i="1"/>
  <c r="Y6612" i="1"/>
  <c r="Y6922" i="1"/>
  <c r="Y6611" i="1"/>
  <c r="Y6504" i="1"/>
  <c r="Y6610" i="1"/>
  <c r="Y6609" i="1"/>
  <c r="Y6608" i="1"/>
  <c r="Y7071" i="1"/>
  <c r="Y6691" i="1"/>
  <c r="Y6607" i="1"/>
  <c r="Y6690" i="1"/>
  <c r="Y7497" i="1"/>
  <c r="Y4585" i="1"/>
  <c r="Y6689" i="1"/>
  <c r="Y6503" i="1"/>
  <c r="Y5877" i="1"/>
  <c r="Y6606" i="1"/>
  <c r="Y6688" i="1"/>
  <c r="Y6781" i="1"/>
  <c r="Y7618" i="1"/>
  <c r="Y7142" i="1"/>
  <c r="Y6780" i="1"/>
  <c r="Y6779" i="1"/>
  <c r="Y6687" i="1"/>
  <c r="Y7004" i="1"/>
  <c r="Y6778" i="1"/>
  <c r="Y6605" i="1"/>
  <c r="Y6604" i="1"/>
  <c r="Y6502" i="1"/>
  <c r="Y6603" i="1"/>
  <c r="Y6921" i="1"/>
  <c r="Y6777" i="1"/>
  <c r="Y6149" i="1"/>
  <c r="Y7218" i="1"/>
  <c r="Y6850" i="1"/>
  <c r="Y6686" i="1"/>
  <c r="Y7070" i="1"/>
  <c r="Y7217" i="1"/>
  <c r="Y6685" i="1"/>
  <c r="Y5586" i="1"/>
  <c r="Y6602" i="1"/>
  <c r="Y7141" i="1"/>
  <c r="Y7003" i="1"/>
  <c r="Y5585" i="1"/>
  <c r="Y6776" i="1"/>
  <c r="Y7216" i="1"/>
  <c r="Y7069" i="1"/>
  <c r="Y6340" i="1"/>
  <c r="Y7550" i="1"/>
  <c r="Y7068" i="1"/>
  <c r="Y6920" i="1"/>
  <c r="Y7002" i="1"/>
  <c r="Y6849" i="1"/>
  <c r="Y6601" i="1"/>
  <c r="Y7292" i="1"/>
  <c r="Y6848" i="1"/>
  <c r="Y7838" i="1"/>
  <c r="Y5876" i="1"/>
  <c r="Y5875" i="1"/>
  <c r="Y6775" i="1"/>
  <c r="Y6600" i="1"/>
  <c r="Y4191" i="1"/>
  <c r="Y6919" i="1"/>
  <c r="Y7140" i="1"/>
  <c r="Y6918" i="1"/>
  <c r="Y7496" i="1"/>
  <c r="Y6917" i="1"/>
  <c r="Y6774" i="1"/>
  <c r="Y5030" i="1"/>
  <c r="Y6599" i="1"/>
  <c r="Y7390" i="1"/>
  <c r="Y1671" i="1"/>
  <c r="Y2230" i="1"/>
  <c r="Y2229" i="1"/>
  <c r="Y5874" i="1"/>
  <c r="Y2684" i="1"/>
  <c r="Y2228" i="1"/>
  <c r="Y1738" i="1"/>
  <c r="Y4343" i="1"/>
  <c r="Y1728" i="1"/>
  <c r="Y2886" i="1"/>
  <c r="Y1727" i="1"/>
  <c r="Y1613" i="1"/>
  <c r="Y6684" i="1"/>
  <c r="Y5316" i="1"/>
  <c r="Y2331" i="1"/>
  <c r="Y4342" i="1"/>
  <c r="Y2683" i="1"/>
  <c r="Y4753" i="1"/>
  <c r="Y1653" i="1"/>
  <c r="Y1957" i="1"/>
  <c r="Y2330" i="1"/>
  <c r="Y2227" i="1"/>
  <c r="Y2329" i="1"/>
  <c r="Y2226" i="1"/>
  <c r="Y1832" i="1"/>
  <c r="Y1779" i="1"/>
  <c r="Y2682" i="1"/>
  <c r="Y2225" i="1"/>
  <c r="Y3464" i="1"/>
  <c r="Y3068" i="1"/>
  <c r="Y4341" i="1"/>
  <c r="Y2224" i="1"/>
  <c r="Y2223" i="1"/>
  <c r="Y3067" i="1"/>
  <c r="Y2528" i="1"/>
  <c r="Y1956" i="1"/>
  <c r="Y1831" i="1"/>
  <c r="Y1830" i="1"/>
  <c r="Y7912" i="1"/>
  <c r="Y6773" i="1"/>
  <c r="Y3929" i="1"/>
  <c r="Y4752" i="1"/>
  <c r="Y1635" i="1"/>
  <c r="Y2328" i="1"/>
  <c r="Y1955" i="1"/>
  <c r="Y4751" i="1"/>
  <c r="Y2527" i="1"/>
  <c r="Y4750" i="1"/>
  <c r="Y2526" i="1"/>
  <c r="Y2885" i="1"/>
  <c r="Y2681" i="1"/>
  <c r="Y1829" i="1"/>
  <c r="Y3273" i="1"/>
  <c r="Y7617" i="1"/>
  <c r="Y1778" i="1"/>
  <c r="Y3928" i="1"/>
  <c r="Y2222" i="1"/>
  <c r="Y2221" i="1"/>
  <c r="Y3603" i="1"/>
  <c r="Y1954" i="1"/>
  <c r="Y2220" i="1"/>
  <c r="Y6598" i="1"/>
  <c r="Y5029" i="1"/>
  <c r="Y5584" i="1"/>
  <c r="Y6423" i="1"/>
  <c r="Y6501" i="1"/>
  <c r="Y3272" i="1"/>
  <c r="Y7001" i="1"/>
  <c r="Y5162" i="1"/>
  <c r="Y4749" i="1"/>
  <c r="Y4748" i="1"/>
  <c r="Y5161" i="1"/>
  <c r="Y3271" i="1"/>
  <c r="Y4584" i="1"/>
  <c r="Y4190" i="1"/>
  <c r="Y3743" i="1"/>
  <c r="Y3270" i="1"/>
  <c r="Y4189" i="1"/>
  <c r="Y5028" i="1"/>
  <c r="Y5752" i="1"/>
  <c r="Y6228" i="1"/>
  <c r="Y2093" i="1"/>
  <c r="Y5315" i="1"/>
  <c r="Y1953" i="1"/>
  <c r="Y6227" i="1"/>
  <c r="Y2327" i="1"/>
  <c r="Y6148" i="1"/>
  <c r="Y5873" i="1"/>
  <c r="Y5872" i="1"/>
  <c r="Y2326" i="1"/>
  <c r="Y5314" i="1"/>
  <c r="Y7000" i="1"/>
  <c r="Y2884" i="1"/>
  <c r="Y5313" i="1"/>
  <c r="Y3269" i="1"/>
  <c r="Y2883" i="1"/>
  <c r="Y6339" i="1"/>
  <c r="Y4188" i="1"/>
  <c r="Y6597" i="1"/>
  <c r="Y1508" i="1"/>
  <c r="Y5027" i="1"/>
  <c r="Y6999" i="1"/>
  <c r="Y5871" i="1"/>
  <c r="Y2525" i="1"/>
  <c r="Y6998" i="1"/>
  <c r="Y8036" i="1"/>
  <c r="Y6147" i="1"/>
  <c r="Y5160" i="1"/>
  <c r="Y6596" i="1"/>
  <c r="Y6500" i="1"/>
  <c r="Y3463" i="1"/>
  <c r="Y6595" i="1"/>
  <c r="Y5870" i="1"/>
  <c r="Y5869" i="1"/>
  <c r="Y4747" i="1"/>
  <c r="Y6338" i="1"/>
  <c r="Y1507" i="1"/>
  <c r="Y6146" i="1"/>
  <c r="Y6226" i="1"/>
  <c r="Y5026" i="1"/>
  <c r="Y1477" i="1"/>
  <c r="Y6337" i="1"/>
  <c r="Y5025" i="1"/>
  <c r="Y5312" i="1"/>
  <c r="Y5868" i="1"/>
  <c r="Y4583" i="1"/>
  <c r="Y5867" i="1"/>
  <c r="Y6997" i="1"/>
  <c r="Y5986" i="1"/>
  <c r="Y6594" i="1"/>
  <c r="Y3268" i="1"/>
  <c r="Y6145" i="1"/>
  <c r="Y6225" i="1"/>
  <c r="Y6144" i="1"/>
  <c r="Y5311" i="1"/>
  <c r="Y6847" i="1"/>
  <c r="Y2882" i="1"/>
  <c r="Y6996" i="1"/>
  <c r="Y6143" i="1"/>
  <c r="Y2524" i="1"/>
  <c r="Y6995" i="1"/>
  <c r="Y6916" i="1"/>
  <c r="Y5866" i="1"/>
  <c r="Y5310" i="1"/>
  <c r="Y5024" i="1"/>
  <c r="Y6142" i="1"/>
  <c r="Y5309" i="1"/>
  <c r="Y3462" i="1"/>
  <c r="Y6224" i="1"/>
  <c r="Y6593" i="1"/>
  <c r="Y7139" i="1"/>
  <c r="Y4582" i="1"/>
  <c r="Y5023" i="1"/>
  <c r="Y4746" i="1"/>
  <c r="Y6141" i="1"/>
  <c r="Y5985" i="1"/>
  <c r="Y6772" i="1"/>
  <c r="Y4745" i="1"/>
  <c r="Y2325" i="1"/>
  <c r="Y5865" i="1"/>
  <c r="Y5864" i="1"/>
  <c r="Y4744" i="1"/>
  <c r="Y4581" i="1"/>
  <c r="Y4743" i="1"/>
  <c r="Y5022" i="1"/>
  <c r="Y3066" i="1"/>
  <c r="Y1952" i="1"/>
  <c r="Y1951" i="1"/>
  <c r="Y6499" i="1"/>
  <c r="Y8030" i="1"/>
  <c r="Y4340" i="1"/>
  <c r="Y5863" i="1"/>
  <c r="Y6336" i="1"/>
  <c r="Y6592" i="1"/>
  <c r="Y6140" i="1"/>
  <c r="Y6335" i="1"/>
  <c r="Y5021" i="1"/>
  <c r="Y6334" i="1"/>
  <c r="Y2523" i="1"/>
  <c r="Y3742" i="1"/>
  <c r="Y5862" i="1"/>
  <c r="Y4187" i="1"/>
  <c r="Y3461" i="1"/>
  <c r="Y2324" i="1"/>
  <c r="Y5861" i="1"/>
  <c r="Y6139" i="1"/>
  <c r="Y4742" i="1"/>
  <c r="Y6591" i="1"/>
  <c r="Y5751" i="1"/>
  <c r="Y5308" i="1"/>
  <c r="Y5583" i="1"/>
  <c r="Y6223" i="1"/>
  <c r="Y4580" i="1"/>
  <c r="Y4741" i="1"/>
  <c r="Y1506" i="1"/>
  <c r="Y7389" i="1"/>
  <c r="Y5159" i="1"/>
  <c r="Y6138" i="1"/>
  <c r="Y6422" i="1"/>
  <c r="Y5020" i="1"/>
  <c r="Y6498" i="1"/>
  <c r="Y2881" i="1"/>
  <c r="Y5750" i="1"/>
  <c r="Y3065" i="1"/>
  <c r="Y5019" i="1"/>
  <c r="Y3927" i="1"/>
  <c r="Y6333" i="1"/>
  <c r="Y6137" i="1"/>
  <c r="Y4740" i="1"/>
  <c r="Y5860" i="1"/>
  <c r="Y2522" i="1"/>
  <c r="Y2521" i="1"/>
  <c r="Y5749" i="1"/>
  <c r="Y6590" i="1"/>
  <c r="Y3460" i="1"/>
  <c r="Y5018" i="1"/>
  <c r="Y5017" i="1"/>
  <c r="Y2880" i="1"/>
  <c r="Y6497" i="1"/>
  <c r="Y5016" i="1"/>
  <c r="Y6136" i="1"/>
  <c r="Y3459" i="1"/>
  <c r="Y5015" i="1"/>
  <c r="Y5014" i="1"/>
  <c r="Y6332" i="1"/>
  <c r="Y6846" i="1"/>
  <c r="Y3602" i="1"/>
  <c r="Y6845" i="1"/>
  <c r="Y2520" i="1"/>
  <c r="Y5158" i="1"/>
  <c r="Y1777" i="1"/>
  <c r="Y4186" i="1"/>
  <c r="Y6222" i="1"/>
  <c r="Y5013" i="1"/>
  <c r="Y3458" i="1"/>
  <c r="Y1664" i="1"/>
  <c r="Y2323" i="1"/>
  <c r="Y5984" i="1"/>
  <c r="Y6135" i="1"/>
  <c r="Y6496" i="1"/>
  <c r="Y5859" i="1"/>
  <c r="Y7700" i="1"/>
  <c r="Y6134" i="1"/>
  <c r="Y7788" i="1"/>
  <c r="Y6133" i="1"/>
  <c r="Y7215" i="1"/>
  <c r="Y6771" i="1"/>
  <c r="Y3926" i="1"/>
  <c r="Y4185" i="1"/>
  <c r="Y4739" i="1"/>
  <c r="Y6421" i="1"/>
  <c r="Y6844" i="1"/>
  <c r="Y2680" i="1"/>
  <c r="Y5307" i="1"/>
  <c r="Y7388" i="1"/>
  <c r="Y2092" i="1"/>
  <c r="Y5858" i="1"/>
  <c r="Y5157" i="1"/>
  <c r="Y3457" i="1"/>
  <c r="Y5983" i="1"/>
  <c r="Y6132" i="1"/>
  <c r="Y2091" i="1"/>
  <c r="Y6589" i="1"/>
  <c r="Y3267" i="1"/>
  <c r="Y5012" i="1"/>
  <c r="Y6588" i="1"/>
  <c r="Y2679" i="1"/>
  <c r="Y3266" i="1"/>
  <c r="Y5748" i="1"/>
  <c r="Y5747" i="1"/>
  <c r="Y6221" i="1"/>
  <c r="Y6683" i="1"/>
  <c r="Y6770" i="1"/>
  <c r="Y4738" i="1"/>
  <c r="Y3456" i="1"/>
  <c r="Y6131" i="1"/>
  <c r="Y6843" i="1"/>
  <c r="Y6769" i="1"/>
  <c r="Y2090" i="1"/>
  <c r="Y6331" i="1"/>
  <c r="Y4579" i="1"/>
  <c r="Y6330" i="1"/>
  <c r="Y2678" i="1"/>
  <c r="Y3064" i="1"/>
  <c r="Y3455" i="1"/>
  <c r="Y5982" i="1"/>
  <c r="Y1476" i="1"/>
  <c r="Y6329" i="1"/>
  <c r="Y1776" i="1"/>
  <c r="Y3741" i="1"/>
  <c r="Y6682" i="1"/>
  <c r="Y2089" i="1"/>
  <c r="Y4737" i="1"/>
  <c r="Y5981" i="1"/>
  <c r="Y5746" i="1"/>
  <c r="Y1775" i="1"/>
  <c r="Y3601" i="1"/>
  <c r="Y6420" i="1"/>
  <c r="Y4339" i="1"/>
  <c r="Y2088" i="1"/>
  <c r="Y5857" i="1"/>
  <c r="Y6130" i="1"/>
  <c r="Y6220" i="1"/>
  <c r="Y1475" i="1"/>
  <c r="Y5582" i="1"/>
  <c r="Y5856" i="1"/>
  <c r="Y4338" i="1"/>
  <c r="Y4578" i="1"/>
  <c r="Y6328" i="1"/>
  <c r="Y7387" i="1"/>
  <c r="Y5156" i="1"/>
  <c r="Y3454" i="1"/>
  <c r="Y3265" i="1"/>
  <c r="Y6495" i="1"/>
  <c r="Y6327" i="1"/>
  <c r="Y6326" i="1"/>
  <c r="Y3264" i="1"/>
  <c r="Y3925" i="1"/>
  <c r="Y2322" i="1"/>
  <c r="Y5745" i="1"/>
  <c r="Y6587" i="1"/>
  <c r="Y4184" i="1"/>
  <c r="Y4337" i="1"/>
  <c r="Y2087" i="1"/>
  <c r="Y6586" i="1"/>
  <c r="Y3453" i="1"/>
  <c r="Y5306" i="1"/>
  <c r="Y2677" i="1"/>
  <c r="Y6325" i="1"/>
  <c r="Y6219" i="1"/>
  <c r="Y6585" i="1"/>
  <c r="Y3063" i="1"/>
  <c r="Y7138" i="1"/>
  <c r="Y3600" i="1"/>
  <c r="Y6129" i="1"/>
  <c r="Y6128" i="1"/>
  <c r="Y1950" i="1"/>
  <c r="Y5744" i="1"/>
  <c r="Y4183" i="1"/>
  <c r="Y3452" i="1"/>
  <c r="Y7435" i="1"/>
  <c r="Y6127" i="1"/>
  <c r="Y2321" i="1"/>
  <c r="Y6584" i="1"/>
  <c r="Y4736" i="1"/>
  <c r="Y6126" i="1"/>
  <c r="Y6768" i="1"/>
  <c r="Y2879" i="1"/>
  <c r="Y5305" i="1"/>
  <c r="Y5454" i="1"/>
  <c r="Y5581" i="1"/>
  <c r="Y6125" i="1"/>
  <c r="Y6324" i="1"/>
  <c r="Y5155" i="1"/>
  <c r="Y6494" i="1"/>
  <c r="Y3062" i="1"/>
  <c r="Y3451" i="1"/>
  <c r="Y5743" i="1"/>
  <c r="Y6681" i="1"/>
  <c r="Y6218" i="1"/>
  <c r="Y6583" i="1"/>
  <c r="Y5855" i="1"/>
  <c r="Y5980" i="1"/>
  <c r="Y3263" i="1"/>
  <c r="Y5742" i="1"/>
  <c r="Y4735" i="1"/>
  <c r="Y6124" i="1"/>
  <c r="Y5304" i="1"/>
  <c r="Y6419" i="1"/>
  <c r="Y6680" i="1"/>
  <c r="Y6767" i="1"/>
  <c r="Y4182" i="1"/>
  <c r="Y3599" i="1"/>
  <c r="Y5580" i="1"/>
  <c r="Y5303" i="1"/>
  <c r="Y6217" i="1"/>
  <c r="Y4181" i="1"/>
  <c r="Y4577" i="1"/>
  <c r="Y5979" i="1"/>
  <c r="Y5741" i="1"/>
  <c r="Y1505" i="1"/>
  <c r="Y6679" i="1"/>
  <c r="Y6842" i="1"/>
  <c r="Y4576" i="1"/>
  <c r="Y5978" i="1"/>
  <c r="Y2320" i="1"/>
  <c r="Y4575" i="1"/>
  <c r="Y5011" i="1"/>
  <c r="Y6582" i="1"/>
  <c r="Y2219" i="1"/>
  <c r="Y6581" i="1"/>
  <c r="Y4180" i="1"/>
  <c r="Y3061" i="1"/>
  <c r="Y3740" i="1"/>
  <c r="Y5854" i="1"/>
  <c r="Y3262" i="1"/>
  <c r="Y5977" i="1"/>
  <c r="Y5154" i="1"/>
  <c r="Y4574" i="1"/>
  <c r="Y4734" i="1"/>
  <c r="Y3060" i="1"/>
  <c r="Y6580" i="1"/>
  <c r="Y3059" i="1"/>
  <c r="Y3450" i="1"/>
  <c r="Y3261" i="1"/>
  <c r="Y6418" i="1"/>
  <c r="Y6994" i="1"/>
  <c r="Y6216" i="1"/>
  <c r="Y5853" i="1"/>
  <c r="Y7764" i="1"/>
  <c r="Y5740" i="1"/>
  <c r="Y6678" i="1"/>
  <c r="Y5302" i="1"/>
  <c r="Y5579" i="1"/>
  <c r="Y4336" i="1"/>
  <c r="Y3739" i="1"/>
  <c r="Y5578" i="1"/>
  <c r="Y5852" i="1"/>
  <c r="Y5301" i="1"/>
  <c r="Y3738" i="1"/>
  <c r="Y4573" i="1"/>
  <c r="Y6123" i="1"/>
  <c r="Y5577" i="1"/>
  <c r="Y6122" i="1"/>
  <c r="Y6323" i="1"/>
  <c r="Y3598" i="1"/>
  <c r="Y5576" i="1"/>
  <c r="Y2878" i="1"/>
  <c r="Y6121" i="1"/>
  <c r="Y5739" i="1"/>
  <c r="Y6579" i="1"/>
  <c r="Y6322" i="1"/>
  <c r="Y7291" i="1"/>
  <c r="Y5300" i="1"/>
  <c r="Y3924" i="1"/>
  <c r="Y5575" i="1"/>
  <c r="Y2676" i="1"/>
  <c r="Y6120" i="1"/>
  <c r="Y5010" i="1"/>
  <c r="Y5738" i="1"/>
  <c r="Y6677" i="1"/>
  <c r="Y6578" i="1"/>
  <c r="Y3260" i="1"/>
  <c r="Y5976" i="1"/>
  <c r="Y6215" i="1"/>
  <c r="Y6119" i="1"/>
  <c r="Y6321" i="1"/>
  <c r="Y6493" i="1"/>
  <c r="Y6118" i="1"/>
  <c r="Y6214" i="1"/>
  <c r="Y3597" i="1"/>
  <c r="Y6213" i="1"/>
  <c r="Y6117" i="1"/>
  <c r="Y6492" i="1"/>
  <c r="Y5574" i="1"/>
  <c r="Y6676" i="1"/>
  <c r="Y5737" i="1"/>
  <c r="Y5573" i="1"/>
  <c r="Y6417" i="1"/>
  <c r="Y5009" i="1"/>
  <c r="Y6766" i="1"/>
  <c r="Y6116" i="1"/>
  <c r="Y6212" i="1"/>
  <c r="Y6211" i="1"/>
  <c r="Y6210" i="1"/>
  <c r="Y6675" i="1"/>
  <c r="Y5299" i="1"/>
  <c r="Y6491" i="1"/>
  <c r="Y6490" i="1"/>
  <c r="Y5453" i="1"/>
  <c r="Y6209" i="1"/>
  <c r="Y2086" i="1"/>
  <c r="Y6320" i="1"/>
  <c r="Y5298" i="1"/>
  <c r="Y6674" i="1"/>
  <c r="Y6489" i="1"/>
  <c r="Y5008" i="1"/>
  <c r="Y6488" i="1"/>
  <c r="Y6673" i="1"/>
  <c r="Y6672" i="1"/>
  <c r="Y3058" i="1"/>
  <c r="Y5153" i="1"/>
  <c r="Y6671" i="1"/>
  <c r="Y1949" i="1"/>
  <c r="Y6670" i="1"/>
  <c r="Y5297" i="1"/>
  <c r="Y3596" i="1"/>
  <c r="Y6993" i="1"/>
  <c r="Y5152" i="1"/>
  <c r="Y6115" i="1"/>
  <c r="Y6416" i="1"/>
  <c r="Y5151" i="1"/>
  <c r="Y5975" i="1"/>
  <c r="Y5974" i="1"/>
  <c r="Y7386" i="1"/>
  <c r="Y5007" i="1"/>
  <c r="Y6114" i="1"/>
  <c r="Y3449" i="1"/>
  <c r="Y6487" i="1"/>
  <c r="Y2085" i="1"/>
  <c r="Y6992" i="1"/>
  <c r="Y6765" i="1"/>
  <c r="Y5736" i="1"/>
  <c r="Y7067" i="1"/>
  <c r="Y6415" i="1"/>
  <c r="Y4179" i="1"/>
  <c r="Y6319" i="1"/>
  <c r="Y6318" i="1"/>
  <c r="Y5851" i="1"/>
  <c r="Y3057" i="1"/>
  <c r="Y2218" i="1"/>
  <c r="Y3595" i="1"/>
  <c r="Y6486" i="1"/>
  <c r="Y5452" i="1"/>
  <c r="Y3448" i="1"/>
  <c r="Y5973" i="1"/>
  <c r="Y4178" i="1"/>
  <c r="Y1948" i="1"/>
  <c r="Y3259" i="1"/>
  <c r="Y3447" i="1"/>
  <c r="Y6113" i="1"/>
  <c r="Y5296" i="1"/>
  <c r="Y6577" i="1"/>
  <c r="Y5972" i="1"/>
  <c r="Y2877" i="1"/>
  <c r="Y6764" i="1"/>
  <c r="Y5572" i="1"/>
  <c r="Y5571" i="1"/>
  <c r="Y6208" i="1"/>
  <c r="Y5735" i="1"/>
  <c r="Y5734" i="1"/>
  <c r="Y2675" i="1"/>
  <c r="Y5295" i="1"/>
  <c r="Y6576" i="1"/>
  <c r="Y5006" i="1"/>
  <c r="Y6485" i="1"/>
  <c r="Y6669" i="1"/>
  <c r="Y6317" i="1"/>
  <c r="Y2519" i="1"/>
  <c r="Y6668" i="1"/>
  <c r="Y5451" i="1"/>
  <c r="Y5850" i="1"/>
  <c r="Y6667" i="1"/>
  <c r="Y5849" i="1"/>
  <c r="Y6915" i="1"/>
  <c r="Y7699" i="1"/>
  <c r="Y5150" i="1"/>
  <c r="Y6207" i="1"/>
  <c r="Y6666" i="1"/>
  <c r="Y5149" i="1"/>
  <c r="Y5733" i="1"/>
  <c r="Y3056" i="1"/>
  <c r="Y6414" i="1"/>
  <c r="Y4733" i="1"/>
  <c r="Y4177" i="1"/>
  <c r="Y7290" i="1"/>
  <c r="Y6206" i="1"/>
  <c r="Y2518" i="1"/>
  <c r="Y6112" i="1"/>
  <c r="Y6575" i="1"/>
  <c r="Y6574" i="1"/>
  <c r="Y6841" i="1"/>
  <c r="Y4176" i="1"/>
  <c r="Y2217" i="1"/>
  <c r="Y6573" i="1"/>
  <c r="Y3258" i="1"/>
  <c r="Y5570" i="1"/>
  <c r="Y6665" i="1"/>
  <c r="Y7066" i="1"/>
  <c r="Y6664" i="1"/>
  <c r="Y6413" i="1"/>
  <c r="Y5569" i="1"/>
  <c r="Y6572" i="1"/>
  <c r="Y4572" i="1"/>
  <c r="Y5732" i="1"/>
  <c r="Y7214" i="1"/>
  <c r="Y5450" i="1"/>
  <c r="Y6763" i="1"/>
  <c r="Y4732" i="1"/>
  <c r="Y6316" i="1"/>
  <c r="Y6762" i="1"/>
  <c r="Y6111" i="1"/>
  <c r="Y6571" i="1"/>
  <c r="Y4175" i="1"/>
  <c r="Y6484" i="1"/>
  <c r="Y4571" i="1"/>
  <c r="Y5005" i="1"/>
  <c r="Y6110" i="1"/>
  <c r="Y6315" i="1"/>
  <c r="Y6109" i="1"/>
  <c r="Y7213" i="1"/>
  <c r="Y5731" i="1"/>
  <c r="Y5568" i="1"/>
  <c r="Y4731" i="1"/>
  <c r="Y4570" i="1"/>
  <c r="Y6108" i="1"/>
  <c r="Y6314" i="1"/>
  <c r="Y6663" i="1"/>
  <c r="Y6107" i="1"/>
  <c r="Y6570" i="1"/>
  <c r="Y5848" i="1"/>
  <c r="Y6761" i="1"/>
  <c r="Y3594" i="1"/>
  <c r="Y6412" i="1"/>
  <c r="Y5971" i="1"/>
  <c r="Y6411" i="1"/>
  <c r="Y3737" i="1"/>
  <c r="Y2674" i="1"/>
  <c r="Y7212" i="1"/>
  <c r="Y5004" i="1"/>
  <c r="Y5148" i="1"/>
  <c r="Y4730" i="1"/>
  <c r="Y4174" i="1"/>
  <c r="Y6313" i="1"/>
  <c r="Y5294" i="1"/>
  <c r="Y5970" i="1"/>
  <c r="Y3055" i="1"/>
  <c r="Y6106" i="1"/>
  <c r="Y7698" i="1"/>
  <c r="Y5293" i="1"/>
  <c r="Y6105" i="1"/>
  <c r="Y6104" i="1"/>
  <c r="Y6483" i="1"/>
  <c r="Y7434" i="1"/>
  <c r="Y2876" i="1"/>
  <c r="Y6103" i="1"/>
  <c r="Y6312" i="1"/>
  <c r="Y5003" i="1"/>
  <c r="Y5449" i="1"/>
  <c r="Y4729" i="1"/>
  <c r="Y6410" i="1"/>
  <c r="Y6409" i="1"/>
  <c r="Y2216" i="1"/>
  <c r="Y2215" i="1"/>
  <c r="Y4335" i="1"/>
  <c r="Y7211" i="1"/>
  <c r="Y4728" i="1"/>
  <c r="Y4569" i="1"/>
  <c r="Y2319" i="1"/>
  <c r="Y4568" i="1"/>
  <c r="Y5448" i="1"/>
  <c r="Y5002" i="1"/>
  <c r="Y2517" i="1"/>
  <c r="Y6569" i="1"/>
  <c r="Y6568" i="1"/>
  <c r="Y6311" i="1"/>
  <c r="Y5847" i="1"/>
  <c r="Y5730" i="1"/>
  <c r="Y7433" i="1"/>
  <c r="Y4727" i="1"/>
  <c r="Y6567" i="1"/>
  <c r="Y6840" i="1"/>
  <c r="Y4726" i="1"/>
  <c r="Y6102" i="1"/>
  <c r="Y6310" i="1"/>
  <c r="Y3054" i="1"/>
  <c r="Y6309" i="1"/>
  <c r="Y1947" i="1"/>
  <c r="Y6760" i="1"/>
  <c r="Y3736" i="1"/>
  <c r="Y6101" i="1"/>
  <c r="Y6408" i="1"/>
  <c r="Y4567" i="1"/>
  <c r="Y4725" i="1"/>
  <c r="Y7787" i="1"/>
  <c r="Y4173" i="1"/>
  <c r="Y6308" i="1"/>
  <c r="Y4724" i="1"/>
  <c r="Y6662" i="1"/>
  <c r="Y6839" i="1"/>
  <c r="Y4566" i="1"/>
  <c r="Y3735" i="1"/>
  <c r="Y5001" i="1"/>
  <c r="Y6482" i="1"/>
  <c r="Y6566" i="1"/>
  <c r="Y4565" i="1"/>
  <c r="Y4564" i="1"/>
  <c r="Y7745" i="1"/>
  <c r="Y7549" i="1"/>
  <c r="Y5147" i="1"/>
  <c r="Y6759" i="1"/>
  <c r="Y4172" i="1"/>
  <c r="Y3446" i="1"/>
  <c r="Y3923" i="1"/>
  <c r="Y4723" i="1"/>
  <c r="Y6565" i="1"/>
  <c r="Y2673" i="1"/>
  <c r="Y5846" i="1"/>
  <c r="Y1504" i="1"/>
  <c r="Y4563" i="1"/>
  <c r="Y7210" i="1"/>
  <c r="Y6307" i="1"/>
  <c r="Y6661" i="1"/>
  <c r="Y6407" i="1"/>
  <c r="Y6660" i="1"/>
  <c r="Y1503" i="1"/>
  <c r="Y6100" i="1"/>
  <c r="Y1502" i="1"/>
  <c r="Y6991" i="1"/>
  <c r="Y4722" i="1"/>
  <c r="Y6564" i="1"/>
  <c r="Y5000" i="1"/>
  <c r="Y5969" i="1"/>
  <c r="Y5968" i="1"/>
  <c r="Y6306" i="1"/>
  <c r="Y6914" i="1"/>
  <c r="Y3053" i="1"/>
  <c r="Y6659" i="1"/>
  <c r="Y4562" i="1"/>
  <c r="Y4721" i="1"/>
  <c r="Y7697" i="1"/>
  <c r="Y4171" i="1"/>
  <c r="Y6838" i="1"/>
  <c r="Y6481" i="1"/>
  <c r="Y5567" i="1"/>
  <c r="Y4999" i="1"/>
  <c r="Y5566" i="1"/>
  <c r="Y6837" i="1"/>
  <c r="Y5967" i="1"/>
  <c r="Y6305" i="1"/>
  <c r="Y4170" i="1"/>
  <c r="Y6304" i="1"/>
  <c r="Y3734" i="1"/>
  <c r="Y3257" i="1"/>
  <c r="Y6099" i="1"/>
  <c r="Y4561" i="1"/>
  <c r="Y6658" i="1"/>
  <c r="Y6563" i="1"/>
  <c r="Y6098" i="1"/>
  <c r="Y6836" i="1"/>
  <c r="Y2318" i="1"/>
  <c r="Y5292" i="1"/>
  <c r="Y6480" i="1"/>
  <c r="Y6835" i="1"/>
  <c r="Y6097" i="1"/>
  <c r="Y4998" i="1"/>
  <c r="Y4560" i="1"/>
  <c r="Y6096" i="1"/>
  <c r="Y2875" i="1"/>
  <c r="Y7289" i="1"/>
  <c r="Y3445" i="1"/>
  <c r="Y6479" i="1"/>
  <c r="Y3052" i="1"/>
  <c r="Y6205" i="1"/>
  <c r="Y6095" i="1"/>
  <c r="Y6657" i="1"/>
  <c r="Y4559" i="1"/>
  <c r="Y6834" i="1"/>
  <c r="Y7432" i="1"/>
  <c r="Y6204" i="1"/>
  <c r="Y4558" i="1"/>
  <c r="Y6562" i="1"/>
  <c r="Y6303" i="1"/>
  <c r="Y6094" i="1"/>
  <c r="Y4169" i="1"/>
  <c r="Y1946" i="1"/>
  <c r="Y4168" i="1"/>
  <c r="Y3444" i="1"/>
  <c r="Y4997" i="1"/>
  <c r="Y7874" i="1"/>
  <c r="Y5729" i="1"/>
  <c r="Y7209" i="1"/>
  <c r="Y7208" i="1"/>
  <c r="Y4557" i="1"/>
  <c r="Y4556" i="1"/>
  <c r="Y6203" i="1"/>
  <c r="Y4720" i="1"/>
  <c r="Y6093" i="1"/>
  <c r="Y2516" i="1"/>
  <c r="Y7349" i="1"/>
  <c r="Y6990" i="1"/>
  <c r="Y3443" i="1"/>
  <c r="Y5845" i="1"/>
  <c r="Y6202" i="1"/>
  <c r="Y7137" i="1"/>
  <c r="Y7288" i="1"/>
  <c r="Y6478" i="1"/>
  <c r="Y6989" i="1"/>
  <c r="Y6092" i="1"/>
  <c r="Y5447" i="1"/>
  <c r="Y3051" i="1"/>
  <c r="Y6302" i="1"/>
  <c r="Y6988" i="1"/>
  <c r="Y6091" i="1"/>
  <c r="Y2874" i="1"/>
  <c r="Y6561" i="1"/>
  <c r="Y6301" i="1"/>
  <c r="Y6406" i="1"/>
  <c r="Y5291" i="1"/>
  <c r="Y6477" i="1"/>
  <c r="Y6201" i="1"/>
  <c r="Y6405" i="1"/>
  <c r="Y5146" i="1"/>
  <c r="Y6913" i="1"/>
  <c r="Y6656" i="1"/>
  <c r="Y6560" i="1"/>
  <c r="Y6559" i="1"/>
  <c r="Y6090" i="1"/>
  <c r="Y3442" i="1"/>
  <c r="Y6089" i="1"/>
  <c r="Y6758" i="1"/>
  <c r="Y5145" i="1"/>
  <c r="Y6300" i="1"/>
  <c r="Y6912" i="1"/>
  <c r="Y4996" i="1"/>
  <c r="Y6558" i="1"/>
  <c r="Y6476" i="1"/>
  <c r="Y6088" i="1"/>
  <c r="Y4719" i="1"/>
  <c r="Y6475" i="1"/>
  <c r="Y6299" i="1"/>
  <c r="Y2515" i="1"/>
  <c r="Y5728" i="1"/>
  <c r="Y3733" i="1"/>
  <c r="Y3593" i="1"/>
  <c r="Y7385" i="1"/>
  <c r="Y4167" i="1"/>
  <c r="Y6404" i="1"/>
  <c r="Y2084" i="1"/>
  <c r="Y2317" i="1"/>
  <c r="Y4995" i="1"/>
  <c r="Y3732" i="1"/>
  <c r="Y1774" i="1"/>
  <c r="Y4166" i="1"/>
  <c r="Y5727" i="1"/>
  <c r="Y5290" i="1"/>
  <c r="Y4994" i="1"/>
  <c r="Y5446" i="1"/>
  <c r="Y4993" i="1"/>
  <c r="Y4165" i="1"/>
  <c r="Y3922" i="1"/>
  <c r="Y4992" i="1"/>
  <c r="Y4164" i="1"/>
  <c r="Y3731" i="1"/>
  <c r="Y4555" i="1"/>
  <c r="Y1612" i="1"/>
  <c r="Y6087" i="1"/>
  <c r="Y4554" i="1"/>
  <c r="Y4991" i="1"/>
  <c r="Y6086" i="1"/>
  <c r="Y6757" i="1"/>
  <c r="Y5844" i="1"/>
  <c r="Y5565" i="1"/>
  <c r="Y6200" i="1"/>
  <c r="Y5445" i="1"/>
  <c r="Y7287" i="1"/>
  <c r="Y7348" i="1"/>
  <c r="Y3921" i="1"/>
  <c r="Y4334" i="1"/>
  <c r="Y5726" i="1"/>
  <c r="Y2873" i="1"/>
  <c r="Y4163" i="1"/>
  <c r="Y4162" i="1"/>
  <c r="Y6833" i="1"/>
  <c r="Y6298" i="1"/>
  <c r="Y3592" i="1"/>
  <c r="Y2672" i="1"/>
  <c r="Y5843" i="1"/>
  <c r="Y3256" i="1"/>
  <c r="Y5144" i="1"/>
  <c r="Y6832" i="1"/>
  <c r="Y6655" i="1"/>
  <c r="Y3920" i="1"/>
  <c r="Y5842" i="1"/>
  <c r="Y6297" i="1"/>
  <c r="Y2514" i="1"/>
  <c r="Y2513" i="1"/>
  <c r="Y4553" i="1"/>
  <c r="Y4333" i="1"/>
  <c r="Y6296" i="1"/>
  <c r="Y5564" i="1"/>
  <c r="Y4990" i="1"/>
  <c r="Y3591" i="1"/>
  <c r="Y6199" i="1"/>
  <c r="Y4718" i="1"/>
  <c r="Y7696" i="1"/>
  <c r="Y2512" i="1"/>
  <c r="Y4989" i="1"/>
  <c r="Y4161" i="1"/>
  <c r="Y5563" i="1"/>
  <c r="Y4988" i="1"/>
  <c r="Y7801" i="1"/>
  <c r="Y3590" i="1"/>
  <c r="Y4332" i="1"/>
  <c r="Y5966" i="1"/>
  <c r="Y4160" i="1"/>
  <c r="Y5725" i="1"/>
  <c r="Y1773" i="1"/>
  <c r="Y4159" i="1"/>
  <c r="Y3441" i="1"/>
  <c r="Y5965" i="1"/>
  <c r="Y4552" i="1"/>
  <c r="Y5444" i="1"/>
  <c r="Y1828" i="1"/>
  <c r="Y4551" i="1"/>
  <c r="Y2872" i="1"/>
  <c r="Y3919" i="1"/>
  <c r="Y4717" i="1"/>
  <c r="Y6911" i="1"/>
  <c r="Y7906" i="1"/>
  <c r="Y6910" i="1"/>
  <c r="Y4716" i="1"/>
  <c r="Y5443" i="1"/>
  <c r="Y2316" i="1"/>
  <c r="Y2871" i="1"/>
  <c r="Y4987" i="1"/>
  <c r="Y4158" i="1"/>
  <c r="Y2870" i="1"/>
  <c r="Y4986" i="1"/>
  <c r="Y3255" i="1"/>
  <c r="Y3254" i="1"/>
  <c r="Y4715" i="1"/>
  <c r="Y5143" i="1"/>
  <c r="Y3589" i="1"/>
  <c r="Y3588" i="1"/>
  <c r="Y6557" i="1"/>
  <c r="Y3730" i="1"/>
  <c r="Y4550" i="1"/>
  <c r="Y5841" i="1"/>
  <c r="Y2315" i="1"/>
  <c r="Y2314" i="1"/>
  <c r="Y1945" i="1"/>
  <c r="Y3918" i="1"/>
  <c r="Y3587" i="1"/>
  <c r="Y6198" i="1"/>
  <c r="Y4985" i="1"/>
  <c r="Y6654" i="1"/>
  <c r="Y3586" i="1"/>
  <c r="Y3253" i="1"/>
  <c r="Y5289" i="1"/>
  <c r="Y4157" i="1"/>
  <c r="Y4331" i="1"/>
  <c r="Y6556" i="1"/>
  <c r="Y6909" i="1"/>
  <c r="Y3440" i="1"/>
  <c r="Y4984" i="1"/>
  <c r="Y4983" i="1"/>
  <c r="Y4982" i="1"/>
  <c r="Y5562" i="1"/>
  <c r="Y4714" i="1"/>
  <c r="Y3252" i="1"/>
  <c r="Y6555" i="1"/>
  <c r="Y3251" i="1"/>
  <c r="Y4549" i="1"/>
  <c r="Y4713" i="1"/>
  <c r="Y5561" i="1"/>
  <c r="Y5442" i="1"/>
  <c r="Y4712" i="1"/>
  <c r="Y5560" i="1"/>
  <c r="Y6756" i="1"/>
  <c r="Y4548" i="1"/>
  <c r="Y5724" i="1"/>
  <c r="Y6755" i="1"/>
  <c r="Y5964" i="1"/>
  <c r="Y2869" i="1"/>
  <c r="Y6085" i="1"/>
  <c r="Y3439" i="1"/>
  <c r="Y5441" i="1"/>
  <c r="Y4981" i="1"/>
  <c r="Y4547" i="1"/>
  <c r="Y3250" i="1"/>
  <c r="Y4546" i="1"/>
  <c r="Y5559" i="1"/>
  <c r="Y4545" i="1"/>
  <c r="Y4156" i="1"/>
  <c r="Y3249" i="1"/>
  <c r="Y3438" i="1"/>
  <c r="Y4155" i="1"/>
  <c r="Y4154" i="1"/>
  <c r="Y2511" i="1"/>
  <c r="Y7136" i="1"/>
  <c r="Y4980" i="1"/>
  <c r="Y4153" i="1"/>
  <c r="Y4711" i="1"/>
  <c r="Y6554" i="1"/>
  <c r="Y6295" i="1"/>
  <c r="Y3585" i="1"/>
  <c r="Y6294" i="1"/>
  <c r="Y5142" i="1"/>
  <c r="Y3437" i="1"/>
  <c r="Y4979" i="1"/>
  <c r="Y5440" i="1"/>
  <c r="Y3584" i="1"/>
  <c r="Y5288" i="1"/>
  <c r="Y6403" i="1"/>
  <c r="Y4152" i="1"/>
  <c r="Y3050" i="1"/>
  <c r="Y3049" i="1"/>
  <c r="Y4151" i="1"/>
  <c r="Y4150" i="1"/>
  <c r="Y6474" i="1"/>
  <c r="Y5439" i="1"/>
  <c r="Y5963" i="1"/>
  <c r="Y6653" i="1"/>
  <c r="Y4710" i="1"/>
  <c r="Y3048" i="1"/>
  <c r="Y6987" i="1"/>
  <c r="Y5438" i="1"/>
  <c r="Y4149" i="1"/>
  <c r="Y7786" i="1"/>
  <c r="Y6553" i="1"/>
  <c r="Y3436" i="1"/>
  <c r="Y6197" i="1"/>
  <c r="Y4544" i="1"/>
  <c r="Y6831" i="1"/>
  <c r="Y4709" i="1"/>
  <c r="Y2083" i="1"/>
  <c r="Y3917" i="1"/>
  <c r="Y6293" i="1"/>
  <c r="Y4148" i="1"/>
  <c r="Y6292" i="1"/>
  <c r="Y7837" i="1"/>
  <c r="Y4543" i="1"/>
  <c r="Y6402" i="1"/>
  <c r="Y1611" i="1"/>
  <c r="Y4978" i="1"/>
  <c r="Y5287" i="1"/>
  <c r="Y4542" i="1"/>
  <c r="Y3248" i="1"/>
  <c r="Y5723" i="1"/>
  <c r="Y6401" i="1"/>
  <c r="Y5722" i="1"/>
  <c r="Y4147" i="1"/>
  <c r="Y3729" i="1"/>
  <c r="Y3728" i="1"/>
  <c r="Y4708" i="1"/>
  <c r="Y5558" i="1"/>
  <c r="Y4977" i="1"/>
  <c r="Y5286" i="1"/>
  <c r="Y5437" i="1"/>
  <c r="Y5141" i="1"/>
  <c r="Y5557" i="1"/>
  <c r="Y7925" i="1"/>
  <c r="Y5556" i="1"/>
  <c r="Y5436" i="1"/>
  <c r="Y6084" i="1"/>
  <c r="Y6552" i="1"/>
  <c r="Y3435" i="1"/>
  <c r="Y1772" i="1"/>
  <c r="Y4707" i="1"/>
  <c r="Y4976" i="1"/>
  <c r="Y4541" i="1"/>
  <c r="Y3247" i="1"/>
  <c r="Y4146" i="1"/>
  <c r="Y5435" i="1"/>
  <c r="Y5555" i="1"/>
  <c r="Y5840" i="1"/>
  <c r="Y4975" i="1"/>
  <c r="Y2510" i="1"/>
  <c r="Y4330" i="1"/>
  <c r="Y6908" i="1"/>
  <c r="Y5140" i="1"/>
  <c r="Y6551" i="1"/>
  <c r="Y3727" i="1"/>
  <c r="Y4974" i="1"/>
  <c r="Y4145" i="1"/>
  <c r="Y6550" i="1"/>
  <c r="Y6549" i="1"/>
  <c r="Y4973" i="1"/>
  <c r="Y3246" i="1"/>
  <c r="Y6652" i="1"/>
  <c r="Y4972" i="1"/>
  <c r="Y4540" i="1"/>
  <c r="Y5434" i="1"/>
  <c r="Y4971" i="1"/>
  <c r="Y3916" i="1"/>
  <c r="Y6473" i="1"/>
  <c r="Y4144" i="1"/>
  <c r="Y5721" i="1"/>
  <c r="Y2214" i="1"/>
  <c r="Y6083" i="1"/>
  <c r="Y4539" i="1"/>
  <c r="Y1944" i="1"/>
  <c r="Y4538" i="1"/>
  <c r="Y2313" i="1"/>
  <c r="Y3434" i="1"/>
  <c r="Y4970" i="1"/>
  <c r="Y4537" i="1"/>
  <c r="Y6548" i="1"/>
  <c r="Y6547" i="1"/>
  <c r="Y4969" i="1"/>
  <c r="Y2213" i="1"/>
  <c r="Y3047" i="1"/>
  <c r="Y4536" i="1"/>
  <c r="Y2868" i="1"/>
  <c r="Y4968" i="1"/>
  <c r="Y3433" i="1"/>
  <c r="Y4143" i="1"/>
  <c r="Y4535" i="1"/>
  <c r="Y4142" i="1"/>
  <c r="Y6472" i="1"/>
  <c r="Y2867" i="1"/>
  <c r="Y7898" i="1"/>
  <c r="Y4967" i="1"/>
  <c r="Y5554" i="1"/>
  <c r="Y4329" i="1"/>
  <c r="Y3245" i="1"/>
  <c r="Y3583" i="1"/>
  <c r="Y4966" i="1"/>
  <c r="Y5285" i="1"/>
  <c r="Y5839" i="1"/>
  <c r="Y1610" i="1"/>
  <c r="Y2866" i="1"/>
  <c r="Y5139" i="1"/>
  <c r="Y5138" i="1"/>
  <c r="Y4141" i="1"/>
  <c r="Y3726" i="1"/>
  <c r="Y2212" i="1"/>
  <c r="Y7763" i="1"/>
  <c r="Y3432" i="1"/>
  <c r="Y2211" i="1"/>
  <c r="Y6546" i="1"/>
  <c r="Y7135" i="1"/>
  <c r="Y4140" i="1"/>
  <c r="Y8022" i="1"/>
  <c r="Y3431" i="1"/>
  <c r="Y5137" i="1"/>
  <c r="Y5838" i="1"/>
  <c r="Y4534" i="1"/>
  <c r="Y7134" i="1"/>
  <c r="Y3725" i="1"/>
  <c r="Y2082" i="1"/>
  <c r="Y3244" i="1"/>
  <c r="Y5962" i="1"/>
  <c r="Y2671" i="1"/>
  <c r="Y2509" i="1"/>
  <c r="Y2081" i="1"/>
  <c r="Y6082" i="1"/>
  <c r="Y4706" i="1"/>
  <c r="Y4139" i="1"/>
  <c r="Y4138" i="1"/>
  <c r="Y6754" i="1"/>
  <c r="Y4965" i="1"/>
  <c r="Y5553" i="1"/>
  <c r="Y2670" i="1"/>
  <c r="Y4964" i="1"/>
  <c r="Y5837" i="1"/>
  <c r="Y3582" i="1"/>
  <c r="Y3915" i="1"/>
  <c r="Y1609" i="1"/>
  <c r="Y4705" i="1"/>
  <c r="Y4704" i="1"/>
  <c r="Y4963" i="1"/>
  <c r="Y5136" i="1"/>
  <c r="Y7065" i="1"/>
  <c r="Y5720" i="1"/>
  <c r="Y5552" i="1"/>
  <c r="Y3430" i="1"/>
  <c r="Y5135" i="1"/>
  <c r="Y2508" i="1"/>
  <c r="Y5284" i="1"/>
  <c r="Y4137" i="1"/>
  <c r="Y5551" i="1"/>
  <c r="Y5134" i="1"/>
  <c r="Y6907" i="1"/>
  <c r="Y4533" i="1"/>
  <c r="Y7133" i="1"/>
  <c r="Y5550" i="1"/>
  <c r="Y3046" i="1"/>
  <c r="Y1608" i="1"/>
  <c r="Y6196" i="1"/>
  <c r="Y2312" i="1"/>
  <c r="Y2507" i="1"/>
  <c r="Y5719" i="1"/>
  <c r="Y4703" i="1"/>
  <c r="Y2865" i="1"/>
  <c r="Y5283" i="1"/>
  <c r="Y1710" i="1"/>
  <c r="Y6651" i="1"/>
  <c r="Y5836" i="1"/>
  <c r="Y2080" i="1"/>
  <c r="Y6753" i="1"/>
  <c r="Y4136" i="1"/>
  <c r="Y3429" i="1"/>
  <c r="Y4135" i="1"/>
  <c r="Y4134" i="1"/>
  <c r="Y4532" i="1"/>
  <c r="Y6752" i="1"/>
  <c r="Y3914" i="1"/>
  <c r="Y2669" i="1"/>
  <c r="Y4531" i="1"/>
  <c r="Y2668" i="1"/>
  <c r="Y6081" i="1"/>
  <c r="Y6291" i="1"/>
  <c r="Y4328" i="1"/>
  <c r="Y6650" i="1"/>
  <c r="Y4702" i="1"/>
  <c r="Y3913" i="1"/>
  <c r="Y3581" i="1"/>
  <c r="Y6080" i="1"/>
  <c r="Y4701" i="1"/>
  <c r="Y2864" i="1"/>
  <c r="Y4530" i="1"/>
  <c r="Y5433" i="1"/>
  <c r="Y4962" i="1"/>
  <c r="Y3912" i="1"/>
  <c r="Y3045" i="1"/>
  <c r="Y4700" i="1"/>
  <c r="Y6079" i="1"/>
  <c r="Y4529" i="1"/>
  <c r="Y6471" i="1"/>
  <c r="Y3243" i="1"/>
  <c r="Y1771" i="1"/>
  <c r="Y6078" i="1"/>
  <c r="Y2506" i="1"/>
  <c r="Y6751" i="1"/>
  <c r="Y4961" i="1"/>
  <c r="Y5432" i="1"/>
  <c r="Y5282" i="1"/>
  <c r="Y2667" i="1"/>
  <c r="Y4960" i="1"/>
  <c r="Y6906" i="1"/>
  <c r="Y3580" i="1"/>
  <c r="Y2079" i="1"/>
  <c r="Y3724" i="1"/>
  <c r="Y3579" i="1"/>
  <c r="Y7961" i="1"/>
  <c r="Y3911" i="1"/>
  <c r="Y6077" i="1"/>
  <c r="Y6545" i="1"/>
  <c r="Y3910" i="1"/>
  <c r="Y3909" i="1"/>
  <c r="Y6905" i="1"/>
  <c r="Y5281" i="1"/>
  <c r="Y4959" i="1"/>
  <c r="Y4958" i="1"/>
  <c r="Y4327" i="1"/>
  <c r="Y4133" i="1"/>
  <c r="Y2311" i="1"/>
  <c r="Y6750" i="1"/>
  <c r="Y5961" i="1"/>
  <c r="Y2078" i="1"/>
  <c r="Y4132" i="1"/>
  <c r="Y5718" i="1"/>
  <c r="Y2863" i="1"/>
  <c r="Y3428" i="1"/>
  <c r="Y4528" i="1"/>
  <c r="Y5549" i="1"/>
  <c r="Y3242" i="1"/>
  <c r="Y3908" i="1"/>
  <c r="Y4699" i="1"/>
  <c r="Y2505" i="1"/>
  <c r="Y4957" i="1"/>
  <c r="Y2077" i="1"/>
  <c r="Y5548" i="1"/>
  <c r="Y6076" i="1"/>
  <c r="Y3044" i="1"/>
  <c r="Y2310" i="1"/>
  <c r="Y7064" i="1"/>
  <c r="Y6075" i="1"/>
  <c r="Y3241" i="1"/>
  <c r="Y4956" i="1"/>
  <c r="Y6749" i="1"/>
  <c r="Y3240" i="1"/>
  <c r="Y3239" i="1"/>
  <c r="Y6544" i="1"/>
  <c r="Y4527" i="1"/>
  <c r="Y6543" i="1"/>
  <c r="Y6830" i="1"/>
  <c r="Y4955" i="1"/>
  <c r="Y1681" i="1"/>
  <c r="Y5431" i="1"/>
  <c r="Y4131" i="1"/>
  <c r="Y3043" i="1"/>
  <c r="Y5717" i="1"/>
  <c r="Y6904" i="1"/>
  <c r="Y5430" i="1"/>
  <c r="Y5716" i="1"/>
  <c r="Y4130" i="1"/>
  <c r="Y6986" i="1"/>
  <c r="Y4129" i="1"/>
  <c r="Y5960" i="1"/>
  <c r="Y2504" i="1"/>
  <c r="Y6829" i="1"/>
  <c r="Y5429" i="1"/>
  <c r="Y4954" i="1"/>
  <c r="Y5133" i="1"/>
  <c r="Y4128" i="1"/>
  <c r="Y2076" i="1"/>
  <c r="Y3907" i="1"/>
  <c r="Y6195" i="1"/>
  <c r="Y5547" i="1"/>
  <c r="Y6290" i="1"/>
  <c r="Y6194" i="1"/>
  <c r="Y7616" i="1"/>
  <c r="Y2503" i="1"/>
  <c r="Y3906" i="1"/>
  <c r="Y7548" i="1"/>
  <c r="Y4326" i="1"/>
  <c r="Y6400" i="1"/>
  <c r="Y7615" i="1"/>
  <c r="Y3905" i="1"/>
  <c r="Y5546" i="1"/>
  <c r="Y7547" i="1"/>
  <c r="Y7614" i="1"/>
  <c r="Y5835" i="1"/>
  <c r="Y2666" i="1"/>
  <c r="Y6289" i="1"/>
  <c r="Y7546" i="1"/>
  <c r="Y5428" i="1"/>
  <c r="Y7613" i="1"/>
  <c r="Y6649" i="1"/>
  <c r="Y6399" i="1"/>
  <c r="Y7545" i="1"/>
  <c r="Y7612" i="1"/>
  <c r="Y5959" i="1"/>
  <c r="Y7611" i="1"/>
  <c r="Y5427" i="1"/>
  <c r="Y7610" i="1"/>
  <c r="Y3042" i="1"/>
  <c r="Y7609" i="1"/>
  <c r="Y3578" i="1"/>
  <c r="Y7608" i="1"/>
  <c r="Y5715" i="1"/>
  <c r="Y2502" i="1"/>
  <c r="Y5426" i="1"/>
  <c r="Y7544" i="1"/>
  <c r="Y5714" i="1"/>
  <c r="Y2501" i="1"/>
  <c r="Y2500" i="1"/>
  <c r="Y5713" i="1"/>
  <c r="Y4325" i="1"/>
  <c r="Y1827" i="1"/>
  <c r="Y2499" i="1"/>
  <c r="Y5280" i="1"/>
  <c r="Y7607" i="1"/>
  <c r="Y7606" i="1"/>
  <c r="Y3427" i="1"/>
  <c r="Y3041" i="1"/>
  <c r="Y5279" i="1"/>
  <c r="Y2665" i="1"/>
  <c r="Y7495" i="1"/>
  <c r="Y5278" i="1"/>
  <c r="Y7543" i="1"/>
  <c r="Y7605" i="1"/>
  <c r="Y7604" i="1"/>
  <c r="Y4127" i="1"/>
  <c r="Y5712" i="1"/>
  <c r="Y7603" i="1"/>
  <c r="Y7602" i="1"/>
  <c r="Y5711" i="1"/>
  <c r="Y5710" i="1"/>
  <c r="Y3904" i="1"/>
  <c r="Y7601" i="1"/>
  <c r="Y4126" i="1"/>
  <c r="Y5545" i="1"/>
  <c r="Y6074" i="1"/>
  <c r="Y5709" i="1"/>
  <c r="Y7600" i="1"/>
  <c r="Y4125" i="1"/>
  <c r="Y5277" i="1"/>
  <c r="Y3903" i="1"/>
  <c r="Y2664" i="1"/>
  <c r="Y7599" i="1"/>
  <c r="Y7598" i="1"/>
  <c r="Y7597" i="1"/>
  <c r="Y2663" i="1"/>
  <c r="Y1943" i="1"/>
  <c r="Y6073" i="1"/>
  <c r="Y4526" i="1"/>
  <c r="Y5958" i="1"/>
  <c r="Y3426" i="1"/>
  <c r="Y5425" i="1"/>
  <c r="Y6398" i="1"/>
  <c r="Y7596" i="1"/>
  <c r="Y3577" i="1"/>
  <c r="Y4953" i="1"/>
  <c r="Y4124" i="1"/>
  <c r="Y4525" i="1"/>
  <c r="Y3723" i="1"/>
  <c r="Y5276" i="1"/>
  <c r="Y3040" i="1"/>
  <c r="Y3425" i="1"/>
  <c r="Y6072" i="1"/>
  <c r="Y5424" i="1"/>
  <c r="Y3722" i="1"/>
  <c r="Y2498" i="1"/>
  <c r="Y6542" i="1"/>
  <c r="Y4952" i="1"/>
  <c r="Y3039" i="1"/>
  <c r="Y4123" i="1"/>
  <c r="Y5275" i="1"/>
  <c r="Y4122" i="1"/>
  <c r="Y3902" i="1"/>
  <c r="Y4698" i="1"/>
  <c r="Y2210" i="1"/>
  <c r="Y3424" i="1"/>
  <c r="Y3038" i="1"/>
  <c r="Y5423" i="1"/>
  <c r="Y3037" i="1"/>
  <c r="Y2497" i="1"/>
  <c r="Y7132" i="1"/>
  <c r="Y5422" i="1"/>
  <c r="Y5544" i="1"/>
  <c r="Y6470" i="1"/>
  <c r="Y4324" i="1"/>
  <c r="Y5834" i="1"/>
  <c r="Y5543" i="1"/>
  <c r="Y3036" i="1"/>
  <c r="Y2862" i="1"/>
  <c r="Y4121" i="1"/>
  <c r="Y7889" i="1"/>
  <c r="Y5274" i="1"/>
  <c r="Y4951" i="1"/>
  <c r="Y6288" i="1"/>
  <c r="Y3035" i="1"/>
  <c r="Y6469" i="1"/>
  <c r="Y4524" i="1"/>
  <c r="Y5273" i="1"/>
  <c r="Y3901" i="1"/>
  <c r="Y5421" i="1"/>
  <c r="Y3900" i="1"/>
  <c r="Y3238" i="1"/>
  <c r="Y6541" i="1"/>
  <c r="Y3237" i="1"/>
  <c r="Y5542" i="1"/>
  <c r="Y2662" i="1"/>
  <c r="Y5541" i="1"/>
  <c r="Y4323" i="1"/>
  <c r="Y3236" i="1"/>
  <c r="Y5708" i="1"/>
  <c r="Y5420" i="1"/>
  <c r="Y3721" i="1"/>
  <c r="Y6071" i="1"/>
  <c r="Y3423" i="1"/>
  <c r="Y3235" i="1"/>
  <c r="Y3899" i="1"/>
  <c r="Y4950" i="1"/>
  <c r="Y3898" i="1"/>
  <c r="Y3720" i="1"/>
  <c r="Y6828" i="1"/>
  <c r="Y5272" i="1"/>
  <c r="Y4697" i="1"/>
  <c r="Y5540" i="1"/>
  <c r="Y5833" i="1"/>
  <c r="Y4949" i="1"/>
  <c r="Y4523" i="1"/>
  <c r="Y6748" i="1"/>
  <c r="Y6827" i="1"/>
  <c r="Y5957" i="1"/>
  <c r="Y6287" i="1"/>
  <c r="Y3422" i="1"/>
  <c r="Y6070" i="1"/>
  <c r="Y5956" i="1"/>
  <c r="Y7131" i="1"/>
  <c r="Y5539" i="1"/>
  <c r="Y6903" i="1"/>
  <c r="Y2861" i="1"/>
  <c r="Y2661" i="1"/>
  <c r="Y3034" i="1"/>
  <c r="Y7130" i="1"/>
  <c r="Y2309" i="1"/>
  <c r="Y5271" i="1"/>
  <c r="Y6069" i="1"/>
  <c r="Y5270" i="1"/>
  <c r="Y6068" i="1"/>
  <c r="Y5269" i="1"/>
  <c r="Y6067" i="1"/>
  <c r="Y2860" i="1"/>
  <c r="Y4120" i="1"/>
  <c r="Y5707" i="1"/>
  <c r="Y2859" i="1"/>
  <c r="Y6286" i="1"/>
  <c r="Y7063" i="1"/>
  <c r="Y3234" i="1"/>
  <c r="Y5268" i="1"/>
  <c r="Y3233" i="1"/>
  <c r="Y4522" i="1"/>
  <c r="Y2660" i="1"/>
  <c r="Y6193" i="1"/>
  <c r="Y5419" i="1"/>
  <c r="Y3719" i="1"/>
  <c r="Y3232" i="1"/>
  <c r="Y7695" i="1"/>
  <c r="Y2858" i="1"/>
  <c r="Y6192" i="1"/>
  <c r="Y4119" i="1"/>
  <c r="Y5267" i="1"/>
  <c r="Y3421" i="1"/>
  <c r="Y5418" i="1"/>
  <c r="Y2496" i="1"/>
  <c r="Y3033" i="1"/>
  <c r="Y4521" i="1"/>
  <c r="Y6285" i="1"/>
  <c r="Y4118" i="1"/>
  <c r="Y5706" i="1"/>
  <c r="Y5132" i="1"/>
  <c r="Y6826" i="1"/>
  <c r="Y4696" i="1"/>
  <c r="Y6468" i="1"/>
  <c r="Y3420" i="1"/>
  <c r="Y4117" i="1"/>
  <c r="Y3231" i="1"/>
  <c r="Y6397" i="1"/>
  <c r="Y6902" i="1"/>
  <c r="Y5705" i="1"/>
  <c r="Y6396" i="1"/>
  <c r="Y2659" i="1"/>
  <c r="Y3032" i="1"/>
  <c r="Y5131" i="1"/>
  <c r="Y3230" i="1"/>
  <c r="Y5130" i="1"/>
  <c r="Y6747" i="1"/>
  <c r="Y4948" i="1"/>
  <c r="Y5955" i="1"/>
  <c r="Y3229" i="1"/>
  <c r="Y4947" i="1"/>
  <c r="Y2495" i="1"/>
  <c r="Y3228" i="1"/>
  <c r="Y6066" i="1"/>
  <c r="Y1942" i="1"/>
  <c r="Y2658" i="1"/>
  <c r="Y2657" i="1"/>
  <c r="Y6284" i="1"/>
  <c r="Y3419" i="1"/>
  <c r="Y7384" i="1"/>
  <c r="Y5538" i="1"/>
  <c r="Y5266" i="1"/>
  <c r="Y6901" i="1"/>
  <c r="Y5417" i="1"/>
  <c r="Y6065" i="1"/>
  <c r="Y5265" i="1"/>
  <c r="Y2209" i="1"/>
  <c r="Y3897" i="1"/>
  <c r="Y6900" i="1"/>
  <c r="Y4946" i="1"/>
  <c r="Y2656" i="1"/>
  <c r="Y2857" i="1"/>
  <c r="Y3227" i="1"/>
  <c r="Y4322" i="1"/>
  <c r="Y2856" i="1"/>
  <c r="Y6825" i="1"/>
  <c r="Y3576" i="1"/>
  <c r="Y4695" i="1"/>
  <c r="Y3718" i="1"/>
  <c r="Y1687" i="1"/>
  <c r="Y3031" i="1"/>
  <c r="Y6064" i="1"/>
  <c r="Y4694" i="1"/>
  <c r="Y2075" i="1"/>
  <c r="Y6395" i="1"/>
  <c r="Y3226" i="1"/>
  <c r="Y3418" i="1"/>
  <c r="Y2855" i="1"/>
  <c r="Y3717" i="1"/>
  <c r="Y2494" i="1"/>
  <c r="Y4116" i="1"/>
  <c r="Y6063" i="1"/>
  <c r="Y5264" i="1"/>
  <c r="Y5129" i="1"/>
  <c r="Y4945" i="1"/>
  <c r="Y5537" i="1"/>
  <c r="Y2208" i="1"/>
  <c r="Y3417" i="1"/>
  <c r="Y3416" i="1"/>
  <c r="Y3225" i="1"/>
  <c r="Y6191" i="1"/>
  <c r="Y4520" i="1"/>
  <c r="Y1363" i="1"/>
  <c r="Y3896" i="1"/>
  <c r="Y4115" i="1"/>
  <c r="Y3716" i="1"/>
  <c r="Y6824" i="1"/>
  <c r="Y2854" i="1"/>
  <c r="Y6062" i="1"/>
  <c r="Y6190" i="1"/>
  <c r="Y4944" i="1"/>
  <c r="Y2493" i="1"/>
  <c r="Y2492" i="1"/>
  <c r="Y5704" i="1"/>
  <c r="Y5536" i="1"/>
  <c r="Y4519" i="1"/>
  <c r="Y6746" i="1"/>
  <c r="Y3895" i="1"/>
  <c r="Y5832" i="1"/>
  <c r="Y3715" i="1"/>
  <c r="Y4943" i="1"/>
  <c r="Y2074" i="1"/>
  <c r="Y7815" i="1"/>
  <c r="Y2655" i="1"/>
  <c r="Y4321" i="1"/>
  <c r="Y4114" i="1"/>
  <c r="Y3030" i="1"/>
  <c r="Y5128" i="1"/>
  <c r="Y5127" i="1"/>
  <c r="Y4113" i="1"/>
  <c r="Y1826" i="1"/>
  <c r="Y3415" i="1"/>
  <c r="Y5535" i="1"/>
  <c r="Y2491" i="1"/>
  <c r="Y2654" i="1"/>
  <c r="Y3714" i="1"/>
  <c r="Y2073" i="1"/>
  <c r="Y2653" i="1"/>
  <c r="Y6061" i="1"/>
  <c r="Y1726" i="1"/>
  <c r="Y2308" i="1"/>
  <c r="Y2853" i="1"/>
  <c r="Y2852" i="1"/>
  <c r="Y3029" i="1"/>
  <c r="Y4518" i="1"/>
  <c r="Y5534" i="1"/>
  <c r="Y3028" i="1"/>
  <c r="Y5416" i="1"/>
  <c r="Y5126" i="1"/>
  <c r="Y4112" i="1"/>
  <c r="Y6283" i="1"/>
  <c r="Y3713" i="1"/>
  <c r="Y3224" i="1"/>
  <c r="Y4942" i="1"/>
  <c r="Y3223" i="1"/>
  <c r="Y2652" i="1"/>
  <c r="Y2851" i="1"/>
  <c r="Y5703" i="1"/>
  <c r="Y6467" i="1"/>
  <c r="Y4693" i="1"/>
  <c r="Y2072" i="1"/>
  <c r="Y4320" i="1"/>
  <c r="Y5831" i="1"/>
  <c r="Y4941" i="1"/>
  <c r="Y4940" i="1"/>
  <c r="Y4319" i="1"/>
  <c r="Y7207" i="1"/>
  <c r="Y4939" i="1"/>
  <c r="Y3575" i="1"/>
  <c r="Y4517" i="1"/>
  <c r="Y6282" i="1"/>
  <c r="Y5830" i="1"/>
  <c r="Y6281" i="1"/>
  <c r="Y3027" i="1"/>
  <c r="Y3222" i="1"/>
  <c r="Y3574" i="1"/>
  <c r="Y2071" i="1"/>
  <c r="Y6823" i="1"/>
  <c r="Y2070" i="1"/>
  <c r="Y2651" i="1"/>
  <c r="Y3894" i="1"/>
  <c r="Y3414" i="1"/>
  <c r="Y3712" i="1"/>
  <c r="Y2069" i="1"/>
  <c r="Y4938" i="1"/>
  <c r="Y2490" i="1"/>
  <c r="Y4516" i="1"/>
  <c r="Y3221" i="1"/>
  <c r="Y4111" i="1"/>
  <c r="Y2650" i="1"/>
  <c r="Y4515" i="1"/>
  <c r="Y2068" i="1"/>
  <c r="Y6745" i="1"/>
  <c r="Y1634" i="1"/>
  <c r="Y5125" i="1"/>
  <c r="Y3413" i="1"/>
  <c r="Y5533" i="1"/>
  <c r="Y4110" i="1"/>
  <c r="Y3893" i="1"/>
  <c r="Y5263" i="1"/>
  <c r="Y6985" i="1"/>
  <c r="Y7924" i="1"/>
  <c r="Y2489" i="1"/>
  <c r="Y2850" i="1"/>
  <c r="Y4514" i="1"/>
  <c r="Y5415" i="1"/>
  <c r="Y2649" i="1"/>
  <c r="Y4109" i="1"/>
  <c r="Y3892" i="1"/>
  <c r="Y5414" i="1"/>
  <c r="Y4513" i="1"/>
  <c r="Y3891" i="1"/>
  <c r="Y2067" i="1"/>
  <c r="Y6744" i="1"/>
  <c r="Y6280" i="1"/>
  <c r="Y2849" i="1"/>
  <c r="Y5413" i="1"/>
  <c r="Y5412" i="1"/>
  <c r="Y3711" i="1"/>
  <c r="Y4937" i="1"/>
  <c r="Y4692" i="1"/>
  <c r="Y4691" i="1"/>
  <c r="Y3220" i="1"/>
  <c r="Y3219" i="1"/>
  <c r="Y2848" i="1"/>
  <c r="Y5829" i="1"/>
  <c r="Y3890" i="1"/>
  <c r="Y4108" i="1"/>
  <c r="Y4107" i="1"/>
  <c r="Y5702" i="1"/>
  <c r="Y4106" i="1"/>
  <c r="Y3412" i="1"/>
  <c r="Y3218" i="1"/>
  <c r="Y2307" i="1"/>
  <c r="Y6822" i="1"/>
  <c r="Y6394" i="1"/>
  <c r="Y3710" i="1"/>
  <c r="Y3026" i="1"/>
  <c r="Y6060" i="1"/>
  <c r="Y2488" i="1"/>
  <c r="Y5828" i="1"/>
  <c r="Y3411" i="1"/>
  <c r="Y6821" i="1"/>
  <c r="Y5124" i="1"/>
  <c r="Y4690" i="1"/>
  <c r="Y4936" i="1"/>
  <c r="Y3709" i="1"/>
  <c r="Y2487" i="1"/>
  <c r="Y1941" i="1"/>
  <c r="Y2306" i="1"/>
  <c r="Y1725" i="1"/>
  <c r="Y3410" i="1"/>
  <c r="Y5701" i="1"/>
  <c r="Y2847" i="1"/>
  <c r="Y3708" i="1"/>
  <c r="Y5262" i="1"/>
  <c r="Y4512" i="1"/>
  <c r="Y7542" i="1"/>
  <c r="Y6189" i="1"/>
  <c r="Y6393" i="1"/>
  <c r="Y5827" i="1"/>
  <c r="Y3217" i="1"/>
  <c r="Y3573" i="1"/>
  <c r="Y6820" i="1"/>
  <c r="Y4318" i="1"/>
  <c r="Y2846" i="1"/>
  <c r="Y3889" i="1"/>
  <c r="Y3025" i="1"/>
  <c r="Y6188" i="1"/>
  <c r="Y1501" i="1"/>
  <c r="Y2066" i="1"/>
  <c r="Y2845" i="1"/>
  <c r="Y2648" i="1"/>
  <c r="Y4105" i="1"/>
  <c r="Y2486" i="1"/>
  <c r="Y3216" i="1"/>
  <c r="Y4104" i="1"/>
  <c r="Y7814" i="1"/>
  <c r="Y3024" i="1"/>
  <c r="Y5700" i="1"/>
  <c r="Y6279" i="1"/>
  <c r="Y5699" i="1"/>
  <c r="Y4103" i="1"/>
  <c r="Y6984" i="1"/>
  <c r="Y2485" i="1"/>
  <c r="Y3572" i="1"/>
  <c r="Y2484" i="1"/>
  <c r="Y2207" i="1"/>
  <c r="Y4102" i="1"/>
  <c r="Y7990" i="1"/>
  <c r="Y2647" i="1"/>
  <c r="Y2646" i="1"/>
  <c r="Y6983" i="1"/>
  <c r="Y4101" i="1"/>
  <c r="Y3707" i="1"/>
  <c r="Y3409" i="1"/>
  <c r="Y3706" i="1"/>
  <c r="Y3888" i="1"/>
  <c r="Y7129" i="1"/>
  <c r="Y2065" i="1"/>
  <c r="Y4100" i="1"/>
  <c r="Y5698" i="1"/>
  <c r="Y3408" i="1"/>
  <c r="Y6059" i="1"/>
  <c r="Y4511" i="1"/>
  <c r="Y1724" i="1"/>
  <c r="Y4317" i="1"/>
  <c r="Y4099" i="1"/>
  <c r="Y1940" i="1"/>
  <c r="Y4316" i="1"/>
  <c r="Y7494" i="1"/>
  <c r="Y3887" i="1"/>
  <c r="Y4510" i="1"/>
  <c r="Y4509" i="1"/>
  <c r="Y2483" i="1"/>
  <c r="Y3886" i="1"/>
  <c r="Y7206" i="1"/>
  <c r="Y3215" i="1"/>
  <c r="Y6743" i="1"/>
  <c r="Y5697" i="1"/>
  <c r="Y4935" i="1"/>
  <c r="Y5261" i="1"/>
  <c r="Y5123" i="1"/>
  <c r="Y3214" i="1"/>
  <c r="Y3705" i="1"/>
  <c r="Y6540" i="1"/>
  <c r="Y4508" i="1"/>
  <c r="Y1939" i="1"/>
  <c r="Y4689" i="1"/>
  <c r="Y2844" i="1"/>
  <c r="Y5532" i="1"/>
  <c r="Y2843" i="1"/>
  <c r="Y6899" i="1"/>
  <c r="Y4098" i="1"/>
  <c r="Y3885" i="1"/>
  <c r="Y4315" i="1"/>
  <c r="Y6898" i="1"/>
  <c r="Y4097" i="1"/>
  <c r="Y2206" i="1"/>
  <c r="Y3213" i="1"/>
  <c r="Y3884" i="1"/>
  <c r="Y4934" i="1"/>
  <c r="Y6897" i="1"/>
  <c r="Y2064" i="1"/>
  <c r="Y2482" i="1"/>
  <c r="Y6058" i="1"/>
  <c r="Y1709" i="1"/>
  <c r="Y1938" i="1"/>
  <c r="Y5531" i="1"/>
  <c r="Y4688" i="1"/>
  <c r="Y3023" i="1"/>
  <c r="Y6742" i="1"/>
  <c r="Y5826" i="1"/>
  <c r="Y1825" i="1"/>
  <c r="Y6896" i="1"/>
  <c r="Y7062" i="1"/>
  <c r="Y6539" i="1"/>
  <c r="Y3407" i="1"/>
  <c r="Y4314" i="1"/>
  <c r="Y2842" i="1"/>
  <c r="Y5122" i="1"/>
  <c r="Y5696" i="1"/>
  <c r="Y4313" i="1"/>
  <c r="Y4096" i="1"/>
  <c r="Y3406" i="1"/>
  <c r="Y2305" i="1"/>
  <c r="Y5695" i="1"/>
  <c r="Y3883" i="1"/>
  <c r="Y3022" i="1"/>
  <c r="Y6982" i="1"/>
  <c r="Y6057" i="1"/>
  <c r="Y5411" i="1"/>
  <c r="Y7128" i="1"/>
  <c r="Y4312" i="1"/>
  <c r="Y6741" i="1"/>
  <c r="Y2645" i="1"/>
  <c r="Y1300" i="1"/>
  <c r="Y3212" i="1"/>
  <c r="Y4933" i="1"/>
  <c r="Y5260" i="1"/>
  <c r="Y6538" i="1"/>
  <c r="Y6819" i="1"/>
  <c r="Y3021" i="1"/>
  <c r="Y4932" i="1"/>
  <c r="Y5121" i="1"/>
  <c r="Y1770" i="1"/>
  <c r="Y2304" i="1"/>
  <c r="Y2841" i="1"/>
  <c r="Y3704" i="1"/>
  <c r="Y5530" i="1"/>
  <c r="Y4687" i="1"/>
  <c r="Y6818" i="1"/>
  <c r="Y3211" i="1"/>
  <c r="Y4507" i="1"/>
  <c r="Y3703" i="1"/>
  <c r="Y4095" i="1"/>
  <c r="Y3571" i="1"/>
  <c r="Y3702" i="1"/>
  <c r="Y6466" i="1"/>
  <c r="Y6537" i="1"/>
  <c r="Y2840" i="1"/>
  <c r="Y3210" i="1"/>
  <c r="Y3882" i="1"/>
  <c r="Y3209" i="1"/>
  <c r="Y2839" i="1"/>
  <c r="Y4311" i="1"/>
  <c r="Y3701" i="1"/>
  <c r="Y2481" i="1"/>
  <c r="Y2838" i="1"/>
  <c r="Y6740" i="1"/>
  <c r="Y6895" i="1"/>
  <c r="Y6981" i="1"/>
  <c r="Y2480" i="1"/>
  <c r="Y3020" i="1"/>
  <c r="Y3881" i="1"/>
  <c r="Y1500" i="1"/>
  <c r="Y5825" i="1"/>
  <c r="Y3880" i="1"/>
  <c r="Y4686" i="1"/>
  <c r="Y4094" i="1"/>
  <c r="Y5824" i="1"/>
  <c r="Y3879" i="1"/>
  <c r="Y1937" i="1"/>
  <c r="Y4093" i="1"/>
  <c r="Y3405" i="1"/>
  <c r="Y7286" i="1"/>
  <c r="Y6980" i="1"/>
  <c r="Y2479" i="1"/>
  <c r="Y4931" i="1"/>
  <c r="Y3700" i="1"/>
  <c r="Y7383" i="1"/>
  <c r="Y6817" i="1"/>
  <c r="Y6739" i="1"/>
  <c r="Y4092" i="1"/>
  <c r="Y6816" i="1"/>
  <c r="Y2478" i="1"/>
  <c r="Y6979" i="1"/>
  <c r="Y2063" i="1"/>
  <c r="Y7923" i="1"/>
  <c r="Y1936" i="1"/>
  <c r="Y7205" i="1"/>
  <c r="Y6392" i="1"/>
  <c r="Y2477" i="1"/>
  <c r="Y5694" i="1"/>
  <c r="Y5529" i="1"/>
  <c r="Y2062" i="1"/>
  <c r="Y3878" i="1"/>
  <c r="Y4310" i="1"/>
  <c r="Y4309" i="1"/>
  <c r="Y7347" i="1"/>
  <c r="Y5954" i="1"/>
  <c r="Y7061" i="1"/>
  <c r="Y6278" i="1"/>
  <c r="Y3699" i="1"/>
  <c r="Y5120" i="1"/>
  <c r="Y5823" i="1"/>
  <c r="Y5119" i="1"/>
  <c r="Y7285" i="1"/>
  <c r="Y5953" i="1"/>
  <c r="Y4685" i="1"/>
  <c r="Y2476" i="1"/>
  <c r="Y4091" i="1"/>
  <c r="Y6277" i="1"/>
  <c r="Y4090" i="1"/>
  <c r="Y4506" i="1"/>
  <c r="Y3877" i="1"/>
  <c r="Y4505" i="1"/>
  <c r="Y4930" i="1"/>
  <c r="Y4308" i="1"/>
  <c r="Y6391" i="1"/>
  <c r="Y5528" i="1"/>
  <c r="Y5693" i="1"/>
  <c r="Y5527" i="1"/>
  <c r="Y5526" i="1"/>
  <c r="Y4684" i="1"/>
  <c r="Y6187" i="1"/>
  <c r="Y3570" i="1"/>
  <c r="Y3569" i="1"/>
  <c r="Y2644" i="1"/>
  <c r="Y7127" i="1"/>
  <c r="Y6186" i="1"/>
  <c r="Y1499" i="1"/>
  <c r="Y5692" i="1"/>
  <c r="Y4929" i="1"/>
  <c r="Y5691" i="1"/>
  <c r="Y4504" i="1"/>
  <c r="Y3698" i="1"/>
  <c r="Y6465" i="1"/>
  <c r="Y3876" i="1"/>
  <c r="Y6738" i="1"/>
  <c r="Y2205" i="1"/>
  <c r="Y3208" i="1"/>
  <c r="Y3568" i="1"/>
  <c r="Y1824" i="1"/>
  <c r="Y5690" i="1"/>
  <c r="Y3404" i="1"/>
  <c r="Y2204" i="1"/>
  <c r="Y4503" i="1"/>
  <c r="Y5952" i="1"/>
  <c r="Y3875" i="1"/>
  <c r="Y4307" i="1"/>
  <c r="Y2643" i="1"/>
  <c r="Y3567" i="1"/>
  <c r="Y4089" i="1"/>
  <c r="Y2642" i="1"/>
  <c r="Y3207" i="1"/>
  <c r="Y4306" i="1"/>
  <c r="Y5259" i="1"/>
  <c r="Y3019" i="1"/>
  <c r="Y6737" i="1"/>
  <c r="Y5118" i="1"/>
  <c r="Y6536" i="1"/>
  <c r="Y7762" i="1"/>
  <c r="Y3697" i="1"/>
  <c r="Y5525" i="1"/>
  <c r="Y2837" i="1"/>
  <c r="Y5689" i="1"/>
  <c r="Y2203" i="1"/>
  <c r="Y6815" i="1"/>
  <c r="Y6276" i="1"/>
  <c r="Y5524" i="1"/>
  <c r="Y3018" i="1"/>
  <c r="Y6814" i="1"/>
  <c r="Y3566" i="1"/>
  <c r="Y2475" i="1"/>
  <c r="Y6648" i="1"/>
  <c r="Y2836" i="1"/>
  <c r="Y3565" i="1"/>
  <c r="Y4683" i="1"/>
  <c r="Y5258" i="1"/>
  <c r="Y6647" i="1"/>
  <c r="Y5117" i="1"/>
  <c r="Y6978" i="1"/>
  <c r="Y4928" i="1"/>
  <c r="Y3874" i="1"/>
  <c r="Y7595" i="1"/>
  <c r="Y5688" i="1"/>
  <c r="Y6275" i="1"/>
  <c r="Y2474" i="1"/>
  <c r="Y4927" i="1"/>
  <c r="Y4502" i="1"/>
  <c r="Y1498" i="1"/>
  <c r="Y2473" i="1"/>
  <c r="Y3403" i="1"/>
  <c r="Y3564" i="1"/>
  <c r="Y3402" i="1"/>
  <c r="Y2835" i="1"/>
  <c r="Y6736" i="1"/>
  <c r="Y2303" i="1"/>
  <c r="Y4926" i="1"/>
  <c r="Y4925" i="1"/>
  <c r="Y4305" i="1"/>
  <c r="Y3401" i="1"/>
  <c r="Y5523" i="1"/>
  <c r="Y5410" i="1"/>
  <c r="Y5687" i="1"/>
  <c r="Y4304" i="1"/>
  <c r="Y5686" i="1"/>
  <c r="Y5409" i="1"/>
  <c r="Y2834" i="1"/>
  <c r="Y5822" i="1"/>
  <c r="Y2641" i="1"/>
  <c r="Y4924" i="1"/>
  <c r="Y6977" i="1"/>
  <c r="Y5522" i="1"/>
  <c r="Y4303" i="1"/>
  <c r="Y2472" i="1"/>
  <c r="Y2061" i="1"/>
  <c r="Y4501" i="1"/>
  <c r="Y3696" i="1"/>
  <c r="Y7126" i="1"/>
  <c r="Y4088" i="1"/>
  <c r="Y4087" i="1"/>
  <c r="Y4302" i="1"/>
  <c r="Y3563" i="1"/>
  <c r="Y2833" i="1"/>
  <c r="Y4500" i="1"/>
  <c r="Y7204" i="1"/>
  <c r="Y3206" i="1"/>
  <c r="Y5408" i="1"/>
  <c r="Y6464" i="1"/>
  <c r="Y6535" i="1"/>
  <c r="Y4682" i="1"/>
  <c r="Y5821" i="1"/>
  <c r="Y2832" i="1"/>
  <c r="Y6274" i="1"/>
  <c r="Y2831" i="1"/>
  <c r="Y6390" i="1"/>
  <c r="Y6056" i="1"/>
  <c r="Y6389" i="1"/>
  <c r="Y2202" i="1"/>
  <c r="Y3562" i="1"/>
  <c r="Y5407" i="1"/>
  <c r="Y3017" i="1"/>
  <c r="Y4499" i="1"/>
  <c r="Y4498" i="1"/>
  <c r="Y3873" i="1"/>
  <c r="Y3561" i="1"/>
  <c r="Y6055" i="1"/>
  <c r="Y7060" i="1"/>
  <c r="Y2471" i="1"/>
  <c r="Y1700" i="1"/>
  <c r="Y5521" i="1"/>
  <c r="Y3205" i="1"/>
  <c r="Y3695" i="1"/>
  <c r="Y5257" i="1"/>
  <c r="Y4086" i="1"/>
  <c r="Y5406" i="1"/>
  <c r="Y4085" i="1"/>
  <c r="Y2830" i="1"/>
  <c r="Y6735" i="1"/>
  <c r="Y3400" i="1"/>
  <c r="Y5820" i="1"/>
  <c r="Y3872" i="1"/>
  <c r="Y4923" i="1"/>
  <c r="Y5520" i="1"/>
  <c r="Y2201" i="1"/>
  <c r="Y5951" i="1"/>
  <c r="Y6894" i="1"/>
  <c r="Y1497" i="1"/>
  <c r="Y2640" i="1"/>
  <c r="Y5685" i="1"/>
  <c r="Y6646" i="1"/>
  <c r="Y2829" i="1"/>
  <c r="Y6534" i="1"/>
  <c r="Y5819" i="1"/>
  <c r="Y4922" i="1"/>
  <c r="Y6734" i="1"/>
  <c r="Y5519" i="1"/>
  <c r="Y6054" i="1"/>
  <c r="Y6273" i="1"/>
  <c r="Y3204" i="1"/>
  <c r="Y6388" i="1"/>
  <c r="Y1823" i="1"/>
  <c r="Y4921" i="1"/>
  <c r="Y5256" i="1"/>
  <c r="Y4301" i="1"/>
  <c r="Y4920" i="1"/>
  <c r="Y1652" i="1"/>
  <c r="Y6893" i="1"/>
  <c r="Y5950" i="1"/>
  <c r="Y2060" i="1"/>
  <c r="Y1633" i="1"/>
  <c r="Y2828" i="1"/>
  <c r="Y2059" i="1"/>
  <c r="Y3016" i="1"/>
  <c r="Y6387" i="1"/>
  <c r="Y4084" i="1"/>
  <c r="Y2827" i="1"/>
  <c r="Y5518" i="1"/>
  <c r="Y4083" i="1"/>
  <c r="Y2826" i="1"/>
  <c r="Y3203" i="1"/>
  <c r="Y5684" i="1"/>
  <c r="Y4082" i="1"/>
  <c r="Y2470" i="1"/>
  <c r="Y2469" i="1"/>
  <c r="Y5818" i="1"/>
  <c r="Y2825" i="1"/>
  <c r="Y8028" i="1"/>
  <c r="Y5517" i="1"/>
  <c r="Y3202" i="1"/>
  <c r="Y4497" i="1"/>
  <c r="Y5516" i="1"/>
  <c r="Y2639" i="1"/>
  <c r="Y4919" i="1"/>
  <c r="Y5949" i="1"/>
  <c r="Y1686" i="1"/>
  <c r="Y2058" i="1"/>
  <c r="Y5116" i="1"/>
  <c r="Y4081" i="1"/>
  <c r="Y5255" i="1"/>
  <c r="Y4300" i="1"/>
  <c r="Y6053" i="1"/>
  <c r="Y2200" i="1"/>
  <c r="Y5515" i="1"/>
  <c r="Y5683" i="1"/>
  <c r="Y2824" i="1"/>
  <c r="Y6533" i="1"/>
  <c r="Y6733" i="1"/>
  <c r="Y5514" i="1"/>
  <c r="Y6463" i="1"/>
  <c r="Y3560" i="1"/>
  <c r="Y6386" i="1"/>
  <c r="Y1670" i="1"/>
  <c r="Y5948" i="1"/>
  <c r="Y3201" i="1"/>
  <c r="Y4918" i="1"/>
  <c r="Y4080" i="1"/>
  <c r="Y6052" i="1"/>
  <c r="Y7694" i="1"/>
  <c r="Y6385" i="1"/>
  <c r="Y2638" i="1"/>
  <c r="Y3871" i="1"/>
  <c r="Y2823" i="1"/>
  <c r="Y3399" i="1"/>
  <c r="Y2302" i="1"/>
  <c r="Y4917" i="1"/>
  <c r="Y6272" i="1"/>
  <c r="Y5513" i="1"/>
  <c r="Y5947" i="1"/>
  <c r="Y4079" i="1"/>
  <c r="Y2301" i="1"/>
  <c r="Y6051" i="1"/>
  <c r="Y5405" i="1"/>
  <c r="Y6462" i="1"/>
  <c r="Y3870" i="1"/>
  <c r="Y6050" i="1"/>
  <c r="Y6976" i="1"/>
  <c r="Y5115" i="1"/>
  <c r="Y6049" i="1"/>
  <c r="Y4681" i="1"/>
  <c r="Y5946" i="1"/>
  <c r="Y5512" i="1"/>
  <c r="Y4496" i="1"/>
  <c r="Y1680" i="1"/>
  <c r="Y5404" i="1"/>
  <c r="Y5945" i="1"/>
  <c r="Y5944" i="1"/>
  <c r="Y6048" i="1"/>
  <c r="Y6047" i="1"/>
  <c r="Y5943" i="1"/>
  <c r="Y6046" i="1"/>
  <c r="Y5511" i="1"/>
  <c r="Y6532" i="1"/>
  <c r="Y5942" i="1"/>
  <c r="Y7059" i="1"/>
  <c r="Y6384" i="1"/>
  <c r="Y3694" i="1"/>
  <c r="Y4495" i="1"/>
  <c r="Y5403" i="1"/>
  <c r="Y5817" i="1"/>
  <c r="Y5402" i="1"/>
  <c r="Y5941" i="1"/>
  <c r="Y5940" i="1"/>
  <c r="Y5939" i="1"/>
  <c r="Y4916" i="1"/>
  <c r="Y5254" i="1"/>
  <c r="Y7058" i="1"/>
  <c r="Y5938" i="1"/>
  <c r="Y5937" i="1"/>
  <c r="Y2822" i="1"/>
  <c r="Y5401" i="1"/>
  <c r="Y6975" i="1"/>
  <c r="Y4078" i="1"/>
  <c r="Y5253" i="1"/>
  <c r="Y2468" i="1"/>
  <c r="Y3398" i="1"/>
  <c r="Y5400" i="1"/>
  <c r="Y6045" i="1"/>
  <c r="Y5510" i="1"/>
  <c r="Y5509" i="1"/>
  <c r="Y3693" i="1"/>
  <c r="Y6044" i="1"/>
  <c r="Y6732" i="1"/>
  <c r="Y5936" i="1"/>
  <c r="Y5508" i="1"/>
  <c r="Y6271" i="1"/>
  <c r="Y3692" i="1"/>
  <c r="Y3397" i="1"/>
  <c r="Y6731" i="1"/>
  <c r="Y6813" i="1"/>
  <c r="Y6730" i="1"/>
  <c r="Y2057" i="1"/>
  <c r="Y5935" i="1"/>
  <c r="Y2821" i="1"/>
  <c r="Y6812" i="1"/>
  <c r="Y6383" i="1"/>
  <c r="Y6811" i="1"/>
  <c r="Y6043" i="1"/>
  <c r="Y6729" i="1"/>
  <c r="Y5934" i="1"/>
  <c r="Y3559" i="1"/>
  <c r="Y6270" i="1"/>
  <c r="Y5682" i="1"/>
  <c r="Y3396" i="1"/>
  <c r="Y7203" i="1"/>
  <c r="Y4077" i="1"/>
  <c r="Y3691" i="1"/>
  <c r="Y6042" i="1"/>
  <c r="Y6810" i="1"/>
  <c r="Y5507" i="1"/>
  <c r="Y6041" i="1"/>
  <c r="Y3690" i="1"/>
  <c r="Y6040" i="1"/>
  <c r="Y4494" i="1"/>
  <c r="Y5252" i="1"/>
  <c r="Y3558" i="1"/>
  <c r="Y6461" i="1"/>
  <c r="Y6728" i="1"/>
  <c r="Y5681" i="1"/>
  <c r="Y4915" i="1"/>
  <c r="Y5680" i="1"/>
  <c r="Y6039" i="1"/>
  <c r="Y5816" i="1"/>
  <c r="Y4493" i="1"/>
  <c r="Y4299" i="1"/>
  <c r="Y5933" i="1"/>
  <c r="Y5399" i="1"/>
  <c r="Y4914" i="1"/>
  <c r="Y5815" i="1"/>
  <c r="Y6809" i="1"/>
  <c r="Y4680" i="1"/>
  <c r="Y6808" i="1"/>
  <c r="Y6038" i="1"/>
  <c r="Y6892" i="1"/>
  <c r="Y3557" i="1"/>
  <c r="Y6531" i="1"/>
  <c r="Y2199" i="1"/>
  <c r="Y5251" i="1"/>
  <c r="Y5932" i="1"/>
  <c r="Y3395" i="1"/>
  <c r="Y3689" i="1"/>
  <c r="Y6269" i="1"/>
  <c r="Y6460" i="1"/>
  <c r="Y5931" i="1"/>
  <c r="Y2467" i="1"/>
  <c r="Y1699" i="1"/>
  <c r="Y2637" i="1"/>
  <c r="Y4298" i="1"/>
  <c r="Y5398" i="1"/>
  <c r="Y2056" i="1"/>
  <c r="Y4076" i="1"/>
  <c r="Y6974" i="1"/>
  <c r="Y2055" i="1"/>
  <c r="Y2300" i="1"/>
  <c r="Y5930" i="1"/>
  <c r="Y2054" i="1"/>
  <c r="Y2053" i="1"/>
  <c r="Y5397" i="1"/>
  <c r="Y4075" i="1"/>
  <c r="Y1251" i="1"/>
  <c r="Y5679" i="1"/>
  <c r="Y1496" i="1"/>
  <c r="Y1698" i="1"/>
  <c r="Y4074" i="1"/>
  <c r="Y1651" i="1"/>
  <c r="Y2820" i="1"/>
  <c r="Y5506" i="1"/>
  <c r="Y5678" i="1"/>
  <c r="Y2466" i="1"/>
  <c r="Y3688" i="1"/>
  <c r="Y1679" i="1"/>
  <c r="Y1723" i="1"/>
  <c r="Y5250" i="1"/>
  <c r="Y3200" i="1"/>
  <c r="Y4913" i="1"/>
  <c r="Y3199" i="1"/>
  <c r="Y4912" i="1"/>
  <c r="Y2819" i="1"/>
  <c r="Y2052" i="1"/>
  <c r="Y8000" i="1"/>
  <c r="Y1935" i="1"/>
  <c r="Y2051" i="1"/>
  <c r="Y7057" i="1"/>
  <c r="Y3198" i="1"/>
  <c r="Y2050" i="1"/>
  <c r="Y2465" i="1"/>
  <c r="Y3394" i="1"/>
  <c r="Y2818" i="1"/>
  <c r="Y5929" i="1"/>
  <c r="Y2049" i="1"/>
  <c r="Y4911" i="1"/>
  <c r="Y6268" i="1"/>
  <c r="Y1934" i="1"/>
  <c r="Y2198" i="1"/>
  <c r="Y1769" i="1"/>
  <c r="Y4073" i="1"/>
  <c r="Y5928" i="1"/>
  <c r="Y3197" i="1"/>
  <c r="Y2299" i="1"/>
  <c r="Y5814" i="1"/>
  <c r="Y5249" i="1"/>
  <c r="Y1722" i="1"/>
  <c r="Y4492" i="1"/>
  <c r="Y5114" i="1"/>
  <c r="Y4297" i="1"/>
  <c r="Y2464" i="1"/>
  <c r="Y2817" i="1"/>
  <c r="Y1663" i="1"/>
  <c r="Y5113" i="1"/>
  <c r="Y6267" i="1"/>
  <c r="Y1737" i="1"/>
  <c r="Y3556" i="1"/>
  <c r="Y3015" i="1"/>
  <c r="Y5112" i="1"/>
  <c r="Y1708" i="1"/>
  <c r="Y2816" i="1"/>
  <c r="Y1933" i="1"/>
  <c r="Y6727" i="1"/>
  <c r="Y2463" i="1"/>
  <c r="Y3687" i="1"/>
  <c r="Y5248" i="1"/>
  <c r="Y3393" i="1"/>
  <c r="Y4072" i="1"/>
  <c r="Y3196" i="1"/>
  <c r="Y3195" i="1"/>
  <c r="Y6459" i="1"/>
  <c r="Y1662" i="1"/>
  <c r="Y5677" i="1"/>
  <c r="Y4679" i="1"/>
  <c r="Y7056" i="1"/>
  <c r="Y3869" i="1"/>
  <c r="Y5111" i="1"/>
  <c r="Y4071" i="1"/>
  <c r="Y2048" i="1"/>
  <c r="Y7055" i="1"/>
  <c r="Y4070" i="1"/>
  <c r="Y4491" i="1"/>
  <c r="Y2815" i="1"/>
  <c r="Y2462" i="1"/>
  <c r="Y3392" i="1"/>
  <c r="Y4490" i="1"/>
  <c r="Y4678" i="1"/>
  <c r="Y2197" i="1"/>
  <c r="Y5247" i="1"/>
  <c r="Y6807" i="1"/>
  <c r="Y7744" i="1"/>
  <c r="Y5676" i="1"/>
  <c r="Y4910" i="1"/>
  <c r="Y5246" i="1"/>
  <c r="Y1736" i="1"/>
  <c r="Y4489" i="1"/>
  <c r="Y3555" i="1"/>
  <c r="Y2047" i="1"/>
  <c r="Y5396" i="1"/>
  <c r="Y4909" i="1"/>
  <c r="Y5675" i="1"/>
  <c r="Y2196" i="1"/>
  <c r="Y1932" i="1"/>
  <c r="Y4296" i="1"/>
  <c r="Y5245" i="1"/>
  <c r="Y6806" i="1"/>
  <c r="Y5674" i="1"/>
  <c r="Y1650" i="1"/>
  <c r="Y5244" i="1"/>
  <c r="Y4488" i="1"/>
  <c r="Y1931" i="1"/>
  <c r="Y3194" i="1"/>
  <c r="Y4487" i="1"/>
  <c r="Y3686" i="1"/>
  <c r="Y1632" i="1"/>
  <c r="Y6382" i="1"/>
  <c r="Y3391" i="1"/>
  <c r="Y1930" i="1"/>
  <c r="Y5505" i="1"/>
  <c r="Y2298" i="1"/>
  <c r="Y1631" i="1"/>
  <c r="Y3685" i="1"/>
  <c r="Y1661" i="1"/>
  <c r="Y2195" i="1"/>
  <c r="Y7785" i="1"/>
  <c r="Y3014" i="1"/>
  <c r="Y5813" i="1"/>
  <c r="Y6266" i="1"/>
  <c r="Y3684" i="1"/>
  <c r="Y1929" i="1"/>
  <c r="Y3390" i="1"/>
  <c r="Y5673" i="1"/>
  <c r="Y2636" i="1"/>
  <c r="Y2635" i="1"/>
  <c r="Y1561" i="1"/>
  <c r="Y5927" i="1"/>
  <c r="Y6265" i="1"/>
  <c r="Y5243" i="1"/>
  <c r="Y3554" i="1"/>
  <c r="Y2814" i="1"/>
  <c r="Y6726" i="1"/>
  <c r="Y3389" i="1"/>
  <c r="Y6381" i="1"/>
  <c r="Y4295" i="1"/>
  <c r="Y7054" i="1"/>
  <c r="Y6530" i="1"/>
  <c r="Y5812" i="1"/>
  <c r="Y3013" i="1"/>
  <c r="Y4486" i="1"/>
  <c r="Y3553" i="1"/>
  <c r="Y3388" i="1"/>
  <c r="Y2813" i="1"/>
  <c r="Y4677" i="1"/>
  <c r="Y5395" i="1"/>
  <c r="Y1768" i="1"/>
  <c r="Y3012" i="1"/>
  <c r="Y2194" i="1"/>
  <c r="Y1592" i="1"/>
  <c r="Y6037" i="1"/>
  <c r="Y4069" i="1"/>
  <c r="Y3868" i="1"/>
  <c r="Y3683" i="1"/>
  <c r="Y1607" i="1"/>
  <c r="Y2297" i="1"/>
  <c r="Y4908" i="1"/>
  <c r="Y3682" i="1"/>
  <c r="Y5242" i="1"/>
  <c r="Y3681" i="1"/>
  <c r="Y1250" i="1"/>
  <c r="Y2634" i="1"/>
  <c r="Y1669" i="1"/>
  <c r="Y4068" i="1"/>
  <c r="Y4485" i="1"/>
  <c r="Y3011" i="1"/>
  <c r="Y5926" i="1"/>
  <c r="Y3867" i="1"/>
  <c r="Y6036" i="1"/>
  <c r="Y2633" i="1"/>
  <c r="Y3010" i="1"/>
  <c r="Y3009" i="1"/>
  <c r="Y4676" i="1"/>
  <c r="Y7493" i="1"/>
  <c r="Y3387" i="1"/>
  <c r="Y5672" i="1"/>
  <c r="Y2193" i="1"/>
  <c r="Y5671" i="1"/>
  <c r="Y5110" i="1"/>
  <c r="Y5670" i="1"/>
  <c r="Y4907" i="1"/>
  <c r="Y1928" i="1"/>
  <c r="Y3008" i="1"/>
  <c r="Y1591" i="1"/>
  <c r="Y2461" i="1"/>
  <c r="Y2296" i="1"/>
  <c r="Y4484" i="1"/>
  <c r="Y2812" i="1"/>
  <c r="Y5394" i="1"/>
  <c r="Y3680" i="1"/>
  <c r="Y1678" i="1"/>
  <c r="Y6380" i="1"/>
  <c r="Y7125" i="1"/>
  <c r="Y2295" i="1"/>
  <c r="Y3193" i="1"/>
  <c r="Y1927" i="1"/>
  <c r="Y6185" i="1"/>
  <c r="Y1697" i="1"/>
  <c r="Y5241" i="1"/>
  <c r="Y2294" i="1"/>
  <c r="Y6264" i="1"/>
  <c r="Y5109" i="1"/>
  <c r="Y2811" i="1"/>
  <c r="Y4906" i="1"/>
  <c r="Y2632" i="1"/>
  <c r="Y3007" i="1"/>
  <c r="Y3679" i="1"/>
  <c r="Y7202" i="1"/>
  <c r="Y2293" i="1"/>
  <c r="Y2192" i="1"/>
  <c r="Y5811" i="1"/>
  <c r="Y6725" i="1"/>
  <c r="Y6184" i="1"/>
  <c r="Y2810" i="1"/>
  <c r="Y3866" i="1"/>
  <c r="Y3192" i="1"/>
  <c r="Y4483" i="1"/>
  <c r="Y2191" i="1"/>
  <c r="Y3386" i="1"/>
  <c r="Y5669" i="1"/>
  <c r="Y5668" i="1"/>
  <c r="Y5393" i="1"/>
  <c r="Y2631" i="1"/>
  <c r="Y5240" i="1"/>
  <c r="Y3385" i="1"/>
  <c r="Y5504" i="1"/>
  <c r="Y2046" i="1"/>
  <c r="Y3552" i="1"/>
  <c r="Y4294" i="1"/>
  <c r="Y4905" i="1"/>
  <c r="Y6183" i="1"/>
  <c r="Y2292" i="1"/>
  <c r="Y3191" i="1"/>
  <c r="Y7053" i="1"/>
  <c r="Y4675" i="1"/>
  <c r="Y4482" i="1"/>
  <c r="Y3551" i="1"/>
  <c r="Y3384" i="1"/>
  <c r="Y2630" i="1"/>
  <c r="Y5503" i="1"/>
  <c r="Y7492" i="1"/>
  <c r="Y7052" i="1"/>
  <c r="Y4481" i="1"/>
  <c r="Y7201" i="1"/>
  <c r="Y7346" i="1"/>
  <c r="Y6182" i="1"/>
  <c r="Y3383" i="1"/>
  <c r="Y2190" i="1"/>
  <c r="Y6973" i="1"/>
  <c r="Y4293" i="1"/>
  <c r="Y6035" i="1"/>
  <c r="Y6529" i="1"/>
  <c r="Y2809" i="1"/>
  <c r="Y3550" i="1"/>
  <c r="Y5667" i="1"/>
  <c r="Y4292" i="1"/>
  <c r="Y3190" i="1"/>
  <c r="Y4067" i="1"/>
  <c r="Y5666" i="1"/>
  <c r="Y1926" i="1"/>
  <c r="Y3865" i="1"/>
  <c r="Y3006" i="1"/>
  <c r="Y4480" i="1"/>
  <c r="Y6034" i="1"/>
  <c r="Y3189" i="1"/>
  <c r="Y3382" i="1"/>
  <c r="Y2045" i="1"/>
  <c r="Y2291" i="1"/>
  <c r="Y1249" i="1"/>
  <c r="Y4479" i="1"/>
  <c r="Y3188" i="1"/>
  <c r="Y3678" i="1"/>
  <c r="Y2460" i="1"/>
  <c r="Y3005" i="1"/>
  <c r="Y2189" i="1"/>
  <c r="Y5665" i="1"/>
  <c r="Y4674" i="1"/>
  <c r="Y2459" i="1"/>
  <c r="Y5664" i="1"/>
  <c r="Y3381" i="1"/>
  <c r="Y5239" i="1"/>
  <c r="Y2629" i="1"/>
  <c r="Y5392" i="1"/>
  <c r="Y2044" i="1"/>
  <c r="Y2188" i="1"/>
  <c r="Y4904" i="1"/>
  <c r="Y7491" i="1"/>
  <c r="Y2808" i="1"/>
  <c r="Y2628" i="1"/>
  <c r="Y3549" i="1"/>
  <c r="Y4291" i="1"/>
  <c r="Y7051" i="1"/>
  <c r="Y2458" i="1"/>
  <c r="Y2807" i="1"/>
  <c r="Y2187" i="1"/>
  <c r="Y2457" i="1"/>
  <c r="Y7050" i="1"/>
  <c r="Y2627" i="1"/>
  <c r="Y3187" i="1"/>
  <c r="Y4066" i="1"/>
  <c r="Y7594" i="1"/>
  <c r="Y3004" i="1"/>
  <c r="Y6033" i="1"/>
  <c r="Y2043" i="1"/>
  <c r="Y4478" i="1"/>
  <c r="Y7541" i="1"/>
  <c r="Y3003" i="1"/>
  <c r="Y4290" i="1"/>
  <c r="Y2806" i="1"/>
  <c r="Y2456" i="1"/>
  <c r="Y1925" i="1"/>
  <c r="Y7431" i="1"/>
  <c r="Y3548" i="1"/>
  <c r="Y4673" i="1"/>
  <c r="Y2186" i="1"/>
  <c r="Y5810" i="1"/>
  <c r="Y2185" i="1"/>
  <c r="Y3002" i="1"/>
  <c r="Y5663" i="1"/>
  <c r="Y5238" i="1"/>
  <c r="Y3186" i="1"/>
  <c r="Y5237" i="1"/>
  <c r="Y3864" i="1"/>
  <c r="Y2626" i="1"/>
  <c r="Y7382" i="1"/>
  <c r="Y7540" i="1"/>
  <c r="Y1590" i="1"/>
  <c r="Y2805" i="1"/>
  <c r="Y4903" i="1"/>
  <c r="Y3677" i="1"/>
  <c r="Y1495" i="1"/>
  <c r="Y2184" i="1"/>
  <c r="Y6891" i="1"/>
  <c r="Y2183" i="1"/>
  <c r="Y7855" i="1"/>
  <c r="Y3001" i="1"/>
  <c r="Y1091" i="1"/>
  <c r="Y7284" i="1"/>
  <c r="Y2042" i="1"/>
  <c r="Y6890" i="1"/>
  <c r="Y6181" i="1"/>
  <c r="Y4672" i="1"/>
  <c r="Y4065" i="1"/>
  <c r="Y2290" i="1"/>
  <c r="Y1090" i="1"/>
  <c r="Y3185" i="1"/>
  <c r="Y4671" i="1"/>
  <c r="Y4064" i="1"/>
  <c r="Y3000" i="1"/>
  <c r="Y1721" i="1"/>
  <c r="Y7049" i="1"/>
  <c r="Y4063" i="1"/>
  <c r="Y3184" i="1"/>
  <c r="Y2999" i="1"/>
  <c r="Y3380" i="1"/>
  <c r="Y7048" i="1"/>
  <c r="Y2804" i="1"/>
  <c r="Y2041" i="1"/>
  <c r="Y1630" i="1"/>
  <c r="Y1629" i="1"/>
  <c r="Y3863" i="1"/>
  <c r="Y2040" i="1"/>
  <c r="Y5236" i="1"/>
  <c r="Y5809" i="1"/>
  <c r="Y2182" i="1"/>
  <c r="Y5108" i="1"/>
  <c r="Y2455" i="1"/>
  <c r="Y2998" i="1"/>
  <c r="Y4062" i="1"/>
  <c r="Y4477" i="1"/>
  <c r="Y2997" i="1"/>
  <c r="Y5391" i="1"/>
  <c r="Y1924" i="1"/>
  <c r="Y2454" i="1"/>
  <c r="Y4670" i="1"/>
  <c r="Y6724" i="1"/>
  <c r="Y3676" i="1"/>
  <c r="Y2039" i="1"/>
  <c r="Y5502" i="1"/>
  <c r="Y5235" i="1"/>
  <c r="Y2996" i="1"/>
  <c r="Y3675" i="1"/>
  <c r="Y4476" i="1"/>
  <c r="Y4061" i="1"/>
  <c r="Y2038" i="1"/>
  <c r="Y2995" i="1"/>
  <c r="Y2625" i="1"/>
  <c r="Y6723" i="1"/>
  <c r="Y2994" i="1"/>
  <c r="Y2993" i="1"/>
  <c r="Y1923" i="1"/>
  <c r="Y5390" i="1"/>
  <c r="Y3862" i="1"/>
  <c r="Y5234" i="1"/>
  <c r="Y4902" i="1"/>
  <c r="Y4060" i="1"/>
  <c r="Y2181" i="1"/>
  <c r="Y3183" i="1"/>
  <c r="Y4059" i="1"/>
  <c r="Y3182" i="1"/>
  <c r="Y3547" i="1"/>
  <c r="Y2624" i="1"/>
  <c r="Y5662" i="1"/>
  <c r="Y6032" i="1"/>
  <c r="Y2453" i="1"/>
  <c r="Y6379" i="1"/>
  <c r="Y3546" i="1"/>
  <c r="Y6378" i="1"/>
  <c r="Y3674" i="1"/>
  <c r="Y3861" i="1"/>
  <c r="Y3181" i="1"/>
  <c r="Y6458" i="1"/>
  <c r="Y1922" i="1"/>
  <c r="Y1921" i="1"/>
  <c r="Y4475" i="1"/>
  <c r="Y4474" i="1"/>
  <c r="Y4289" i="1"/>
  <c r="Y3673" i="1"/>
  <c r="Y2037" i="1"/>
  <c r="Y1628" i="1"/>
  <c r="Y2992" i="1"/>
  <c r="Y5808" i="1"/>
  <c r="Y5389" i="1"/>
  <c r="Y6031" i="1"/>
  <c r="Y2803" i="1"/>
  <c r="Y3545" i="1"/>
  <c r="Y4669" i="1"/>
  <c r="Y3860" i="1"/>
  <c r="Y3672" i="1"/>
  <c r="Y6030" i="1"/>
  <c r="Y5233" i="1"/>
  <c r="Y2991" i="1"/>
  <c r="Y5232" i="1"/>
  <c r="Y1767" i="1"/>
  <c r="Y2623" i="1"/>
  <c r="Y2622" i="1"/>
  <c r="Y7200" i="1"/>
  <c r="Y6029" i="1"/>
  <c r="Y4473" i="1"/>
  <c r="Y5107" i="1"/>
  <c r="Y2289" i="1"/>
  <c r="Y2288" i="1"/>
  <c r="Y4472" i="1"/>
  <c r="Y2802" i="1"/>
  <c r="Y2621" i="1"/>
  <c r="Y2620" i="1"/>
  <c r="Y2619" i="1"/>
  <c r="Y2801" i="1"/>
  <c r="Y7659" i="1"/>
  <c r="Y7761" i="1"/>
  <c r="Y2452" i="1"/>
  <c r="Y2800" i="1"/>
  <c r="Y3544" i="1"/>
  <c r="Y2618" i="1"/>
  <c r="Y1141" i="1"/>
  <c r="Y1920" i="1"/>
  <c r="Y5388" i="1"/>
  <c r="Y3859" i="1"/>
  <c r="Y3180" i="1"/>
  <c r="Y5387" i="1"/>
  <c r="Y3858" i="1"/>
  <c r="Y5807" i="1"/>
  <c r="Y2990" i="1"/>
  <c r="Y5501" i="1"/>
  <c r="Y3179" i="1"/>
  <c r="Y4288" i="1"/>
  <c r="Y3178" i="1"/>
  <c r="Y4058" i="1"/>
  <c r="Y5231" i="1"/>
  <c r="Y3543" i="1"/>
  <c r="Y6263" i="1"/>
  <c r="Y2036" i="1"/>
  <c r="Y1766" i="1"/>
  <c r="Y2989" i="1"/>
  <c r="Y2617" i="1"/>
  <c r="Y3379" i="1"/>
  <c r="Y4471" i="1"/>
  <c r="Y3542" i="1"/>
  <c r="Y6722" i="1"/>
  <c r="Y3541" i="1"/>
  <c r="Y5500" i="1"/>
  <c r="Y3540" i="1"/>
  <c r="Y3378" i="1"/>
  <c r="Y2799" i="1"/>
  <c r="Y6180" i="1"/>
  <c r="Y5106" i="1"/>
  <c r="Y2180" i="1"/>
  <c r="Y5806" i="1"/>
  <c r="Y4057" i="1"/>
  <c r="Y3177" i="1"/>
  <c r="Y2035" i="1"/>
  <c r="Y6028" i="1"/>
  <c r="Y5661" i="1"/>
  <c r="Y6721" i="1"/>
  <c r="Y2616" i="1"/>
  <c r="Y6179" i="1"/>
  <c r="Y3377" i="1"/>
  <c r="Y2451" i="1"/>
  <c r="Y4901" i="1"/>
  <c r="Y1140" i="1"/>
  <c r="Y1822" i="1"/>
  <c r="Y3539" i="1"/>
  <c r="Y2450" i="1"/>
  <c r="Y5230" i="1"/>
  <c r="Y6027" i="1"/>
  <c r="Y2179" i="1"/>
  <c r="Y6262" i="1"/>
  <c r="Y6026" i="1"/>
  <c r="Y2449" i="1"/>
  <c r="Y2448" i="1"/>
  <c r="Y2287" i="1"/>
  <c r="Y2447" i="1"/>
  <c r="Y3538" i="1"/>
  <c r="Y2034" i="1"/>
  <c r="Y2798" i="1"/>
  <c r="Y3176" i="1"/>
  <c r="Y4668" i="1"/>
  <c r="Y2178" i="1"/>
  <c r="Y3857" i="1"/>
  <c r="Y5386" i="1"/>
  <c r="Y4667" i="1"/>
  <c r="Y3537" i="1"/>
  <c r="Y1649" i="1"/>
  <c r="Y4666" i="1"/>
  <c r="Y2797" i="1"/>
  <c r="Y2988" i="1"/>
  <c r="Y4287" i="1"/>
  <c r="Y1648" i="1"/>
  <c r="Y2987" i="1"/>
  <c r="Y1919" i="1"/>
  <c r="Y5105" i="1"/>
  <c r="Y2796" i="1"/>
  <c r="Y5805" i="1"/>
  <c r="Y6457" i="1"/>
  <c r="Y4470" i="1"/>
  <c r="Y2286" i="1"/>
  <c r="Y4469" i="1"/>
  <c r="Y3671" i="1"/>
  <c r="Y2446" i="1"/>
  <c r="Y5499" i="1"/>
  <c r="Y3670" i="1"/>
  <c r="Y2986" i="1"/>
  <c r="Y5660" i="1"/>
  <c r="Y1821" i="1"/>
  <c r="Y1918" i="1"/>
  <c r="Y6025" i="1"/>
  <c r="Y4900" i="1"/>
  <c r="Y2615" i="1"/>
  <c r="Y3376" i="1"/>
  <c r="Y1917" i="1"/>
  <c r="Y2445" i="1"/>
  <c r="Y6456" i="1"/>
  <c r="Y4899" i="1"/>
  <c r="Y4056" i="1"/>
  <c r="Y3175" i="1"/>
  <c r="Y4286" i="1"/>
  <c r="Y2795" i="1"/>
  <c r="Y5385" i="1"/>
  <c r="Y5925" i="1"/>
  <c r="Y5924" i="1"/>
  <c r="Y5804" i="1"/>
  <c r="Y6377" i="1"/>
  <c r="Y1627" i="1"/>
  <c r="Y5923" i="1"/>
  <c r="Y5922" i="1"/>
  <c r="Y5803" i="1"/>
  <c r="Y6024" i="1"/>
  <c r="Y5659" i="1"/>
  <c r="Y5921" i="1"/>
  <c r="Y4898" i="1"/>
  <c r="Y5658" i="1"/>
  <c r="Y7760" i="1"/>
  <c r="Y5657" i="1"/>
  <c r="Y1916" i="1"/>
  <c r="Y4285" i="1"/>
  <c r="Y6178" i="1"/>
  <c r="Y7593" i="1"/>
  <c r="Y2033" i="1"/>
  <c r="Y7888" i="1"/>
  <c r="Y6528" i="1"/>
  <c r="Y4468" i="1"/>
  <c r="Y5920" i="1"/>
  <c r="Y6177" i="1"/>
  <c r="Y5656" i="1"/>
  <c r="Y7693" i="1"/>
  <c r="Y2794" i="1"/>
  <c r="Y5655" i="1"/>
  <c r="Y5654" i="1"/>
  <c r="Y3536" i="1"/>
  <c r="Y2614" i="1"/>
  <c r="Y6376" i="1"/>
  <c r="Y3535" i="1"/>
  <c r="Y2793" i="1"/>
  <c r="Y3856" i="1"/>
  <c r="Y6176" i="1"/>
  <c r="Y7919" i="1"/>
  <c r="Y3375" i="1"/>
  <c r="Y3534" i="1"/>
  <c r="Y3533" i="1"/>
  <c r="Y3532" i="1"/>
  <c r="Y3531" i="1"/>
  <c r="Y2985" i="1"/>
  <c r="Y2444" i="1"/>
  <c r="Y4467" i="1"/>
  <c r="Y1915" i="1"/>
  <c r="Y2032" i="1"/>
  <c r="Y3374" i="1"/>
  <c r="Y5653" i="1"/>
  <c r="Y6972" i="1"/>
  <c r="Y3855" i="1"/>
  <c r="Y4665" i="1"/>
  <c r="Y4897" i="1"/>
  <c r="Y3373" i="1"/>
  <c r="Y2177" i="1"/>
  <c r="Y2031" i="1"/>
  <c r="Y4466" i="1"/>
  <c r="Y2792" i="1"/>
  <c r="Y4465" i="1"/>
  <c r="Y1914" i="1"/>
  <c r="Y2984" i="1"/>
  <c r="Y6889" i="1"/>
  <c r="Y3854" i="1"/>
  <c r="Y4896" i="1"/>
  <c r="Y2791" i="1"/>
  <c r="Y4895" i="1"/>
  <c r="Y4284" i="1"/>
  <c r="Y1820" i="1"/>
  <c r="Y3174" i="1"/>
  <c r="Y2443" i="1"/>
  <c r="Y5229" i="1"/>
  <c r="Y2983" i="1"/>
  <c r="Y6023" i="1"/>
  <c r="Y1735" i="1"/>
  <c r="Y1089" i="1"/>
  <c r="Y5652" i="1"/>
  <c r="Y4464" i="1"/>
  <c r="Y4283" i="1"/>
  <c r="Y6175" i="1"/>
  <c r="Y4463" i="1"/>
  <c r="Y5498" i="1"/>
  <c r="Y3669" i="1"/>
  <c r="Y5919" i="1"/>
  <c r="Y4055" i="1"/>
  <c r="Y3853" i="1"/>
  <c r="Y2176" i="1"/>
  <c r="Y1913" i="1"/>
  <c r="Y4054" i="1"/>
  <c r="Y2613" i="1"/>
  <c r="Y2030" i="1"/>
  <c r="Y2285" i="1"/>
  <c r="Y1912" i="1"/>
  <c r="Y4894" i="1"/>
  <c r="Y2442" i="1"/>
  <c r="Y4893" i="1"/>
  <c r="Y4053" i="1"/>
  <c r="Y3173" i="1"/>
  <c r="Y6261" i="1"/>
  <c r="Y2982" i="1"/>
  <c r="Y2441" i="1"/>
  <c r="Y1911" i="1"/>
  <c r="Y4892" i="1"/>
  <c r="Y2175" i="1"/>
  <c r="Y4891" i="1"/>
  <c r="Y4664" i="1"/>
  <c r="Y4462" i="1"/>
  <c r="Y5104" i="1"/>
  <c r="Y2981" i="1"/>
  <c r="Y4461" i="1"/>
  <c r="Y2980" i="1"/>
  <c r="Y2440" i="1"/>
  <c r="Y3668" i="1"/>
  <c r="Y1560" i="1"/>
  <c r="Y3852" i="1"/>
  <c r="Y4663" i="1"/>
  <c r="Y6888" i="1"/>
  <c r="Y2174" i="1"/>
  <c r="Y5497" i="1"/>
  <c r="Y2979" i="1"/>
  <c r="Y2439" i="1"/>
  <c r="Y5651" i="1"/>
  <c r="Y3172" i="1"/>
  <c r="Y4890" i="1"/>
  <c r="Y4889" i="1"/>
  <c r="Y2284" i="1"/>
  <c r="Y2790" i="1"/>
  <c r="Y1494" i="1"/>
  <c r="Y3530" i="1"/>
  <c r="Y4888" i="1"/>
  <c r="Y4887" i="1"/>
  <c r="Y3171" i="1"/>
  <c r="Y5496" i="1"/>
  <c r="Y2789" i="1"/>
  <c r="Y4886" i="1"/>
  <c r="Y2029" i="1"/>
  <c r="Y6887" i="1"/>
  <c r="Y4662" i="1"/>
  <c r="Y4885" i="1"/>
  <c r="Y5103" i="1"/>
  <c r="Y2028" i="1"/>
  <c r="Y2173" i="1"/>
  <c r="Y3170" i="1"/>
  <c r="Y4282" i="1"/>
  <c r="Y2027" i="1"/>
  <c r="Y4884" i="1"/>
  <c r="Y3667" i="1"/>
  <c r="Y1493" i="1"/>
  <c r="Y6375" i="1"/>
  <c r="Y2283" i="1"/>
  <c r="Y2788" i="1"/>
  <c r="Y1559" i="1"/>
  <c r="Y3851" i="1"/>
  <c r="Y3169" i="1"/>
  <c r="Y4883" i="1"/>
  <c r="Y5650" i="1"/>
  <c r="Y3850" i="1"/>
  <c r="Y6971" i="1"/>
  <c r="Y3372" i="1"/>
  <c r="Y4882" i="1"/>
  <c r="Y2026" i="1"/>
  <c r="Y4881" i="1"/>
  <c r="Y5102" i="1"/>
  <c r="Y5802" i="1"/>
  <c r="Y2438" i="1"/>
  <c r="Y3849" i="1"/>
  <c r="Y4460" i="1"/>
  <c r="Y4880" i="1"/>
  <c r="Y6886" i="1"/>
  <c r="Y3371" i="1"/>
  <c r="Y2437" i="1"/>
  <c r="Y2787" i="1"/>
  <c r="Y1910" i="1"/>
  <c r="Y4052" i="1"/>
  <c r="Y4879" i="1"/>
  <c r="Y2282" i="1"/>
  <c r="Y4459" i="1"/>
  <c r="Y3370" i="1"/>
  <c r="Y3168" i="1"/>
  <c r="Y3167" i="1"/>
  <c r="Y1734" i="1"/>
  <c r="Y1668" i="1"/>
  <c r="Y3369" i="1"/>
  <c r="Y2436" i="1"/>
  <c r="Y2281" i="1"/>
  <c r="Y3368" i="1"/>
  <c r="Y3367" i="1"/>
  <c r="Y5649" i="1"/>
  <c r="Y2612" i="1"/>
  <c r="Y2025" i="1"/>
  <c r="Y3848" i="1"/>
  <c r="Y6970" i="1"/>
  <c r="Y3529" i="1"/>
  <c r="Y1733" i="1"/>
  <c r="Y2280" i="1"/>
  <c r="Y2435" i="1"/>
  <c r="Y5384" i="1"/>
  <c r="Y2786" i="1"/>
  <c r="Y1606" i="1"/>
  <c r="Y2978" i="1"/>
  <c r="Y5495" i="1"/>
  <c r="Y1667" i="1"/>
  <c r="Y2611" i="1"/>
  <c r="Y2279" i="1"/>
  <c r="Y2434" i="1"/>
  <c r="Y4878" i="1"/>
  <c r="Y2433" i="1"/>
  <c r="Y880" i="1"/>
  <c r="Y2610" i="1"/>
  <c r="Y2172" i="1"/>
  <c r="Y6455" i="1"/>
  <c r="Y4051" i="1"/>
  <c r="Y2785" i="1"/>
  <c r="Y4877" i="1"/>
  <c r="Y3666" i="1"/>
  <c r="Y2024" i="1"/>
  <c r="Y6260" i="1"/>
  <c r="Y7784" i="1"/>
  <c r="Y1909" i="1"/>
  <c r="Y3665" i="1"/>
  <c r="Y5801" i="1"/>
  <c r="Y2171" i="1"/>
  <c r="Y5494" i="1"/>
  <c r="Y4050" i="1"/>
  <c r="Y2023" i="1"/>
  <c r="Y2170" i="1"/>
  <c r="Y2022" i="1"/>
  <c r="Y1299" i="1"/>
  <c r="Y2278" i="1"/>
  <c r="Y2432" i="1"/>
  <c r="Y4049" i="1"/>
  <c r="Y5648" i="1"/>
  <c r="Y4458" i="1"/>
  <c r="Y2977" i="1"/>
  <c r="Y2784" i="1"/>
  <c r="Y2169" i="1"/>
  <c r="Y1908" i="1"/>
  <c r="Y1707" i="1"/>
  <c r="Y4048" i="1"/>
  <c r="Y3366" i="1"/>
  <c r="Y4661" i="1"/>
  <c r="Y2431" i="1"/>
  <c r="Y3847" i="1"/>
  <c r="Y6022" i="1"/>
  <c r="Y1765" i="1"/>
  <c r="Y2021" i="1"/>
  <c r="Y2168" i="1"/>
  <c r="Y1035" i="1"/>
  <c r="Y2430" i="1"/>
  <c r="Y2167" i="1"/>
  <c r="Y2166" i="1"/>
  <c r="Y2609" i="1"/>
  <c r="Y4281" i="1"/>
  <c r="Y2783" i="1"/>
  <c r="Y2277" i="1"/>
  <c r="Y5800" i="1"/>
  <c r="Y2782" i="1"/>
  <c r="Y2429" i="1"/>
  <c r="Y6527" i="1"/>
  <c r="Y2781" i="1"/>
  <c r="Y2608" i="1"/>
  <c r="Y4047" i="1"/>
  <c r="Y2976" i="1"/>
  <c r="Y4876" i="1"/>
  <c r="Y7283" i="1"/>
  <c r="Y5493" i="1"/>
  <c r="Y6259" i="1"/>
  <c r="Y2428" i="1"/>
  <c r="Y1442" i="1"/>
  <c r="Y4660" i="1"/>
  <c r="Y5228" i="1"/>
  <c r="Y2276" i="1"/>
  <c r="Y5918" i="1"/>
  <c r="Y2165" i="1"/>
  <c r="Y2164" i="1"/>
  <c r="Y2780" i="1"/>
  <c r="Y4875" i="1"/>
  <c r="Y2275" i="1"/>
  <c r="Y4874" i="1"/>
  <c r="Y5799" i="1"/>
  <c r="Y3846" i="1"/>
  <c r="Y1819" i="1"/>
  <c r="Y1818" i="1"/>
  <c r="Y1558" i="1"/>
  <c r="Y2163" i="1"/>
  <c r="Y6885" i="1"/>
  <c r="Y4873" i="1"/>
  <c r="Y2975" i="1"/>
  <c r="Y1764" i="1"/>
  <c r="Y6454" i="1"/>
  <c r="Y6258" i="1"/>
  <c r="Y4046" i="1"/>
  <c r="Y3166" i="1"/>
  <c r="Y2274" i="1"/>
  <c r="Y4280" i="1"/>
  <c r="Y4872" i="1"/>
  <c r="Y5101" i="1"/>
  <c r="Y4045" i="1"/>
  <c r="Y2974" i="1"/>
  <c r="Y5383" i="1"/>
  <c r="Y2162" i="1"/>
  <c r="Y1907" i="1"/>
  <c r="Y4457" i="1"/>
  <c r="Y3165" i="1"/>
  <c r="Y4044" i="1"/>
  <c r="Y7381" i="1"/>
  <c r="Y4456" i="1"/>
  <c r="Y2973" i="1"/>
  <c r="Y5227" i="1"/>
  <c r="Y2607" i="1"/>
  <c r="Y2427" i="1"/>
  <c r="Y4455" i="1"/>
  <c r="Y6720" i="1"/>
  <c r="Y2426" i="1"/>
  <c r="Y5100" i="1"/>
  <c r="Y2779" i="1"/>
  <c r="Y3365" i="1"/>
  <c r="Y6805" i="1"/>
  <c r="Y4043" i="1"/>
  <c r="Y6884" i="1"/>
  <c r="Y5647" i="1"/>
  <c r="Y3528" i="1"/>
  <c r="Y4871" i="1"/>
  <c r="Y6257" i="1"/>
  <c r="Y4042" i="1"/>
  <c r="Y2161" i="1"/>
  <c r="Y2425" i="1"/>
  <c r="Y4041" i="1"/>
  <c r="Y6174" i="1"/>
  <c r="Y6374" i="1"/>
  <c r="Y2778" i="1"/>
  <c r="Y2777" i="1"/>
  <c r="Y4040" i="1"/>
  <c r="Y5492" i="1"/>
  <c r="Y2776" i="1"/>
  <c r="Y1088" i="1"/>
  <c r="Y4454" i="1"/>
  <c r="Y2424" i="1"/>
  <c r="Y4453" i="1"/>
  <c r="Y1906" i="1"/>
  <c r="Y1905" i="1"/>
  <c r="Y2606" i="1"/>
  <c r="Y1492" i="1"/>
  <c r="Y2423" i="1"/>
  <c r="Y4452" i="1"/>
  <c r="Y3164" i="1"/>
  <c r="Y2422" i="1"/>
  <c r="Y2605" i="1"/>
  <c r="Y5382" i="1"/>
  <c r="Y5381" i="1"/>
  <c r="Y3364" i="1"/>
  <c r="Y1817" i="1"/>
  <c r="Y5099" i="1"/>
  <c r="Y4870" i="1"/>
  <c r="Y7124" i="1"/>
  <c r="Y4869" i="1"/>
  <c r="Y3845" i="1"/>
  <c r="Y3844" i="1"/>
  <c r="Y3163" i="1"/>
  <c r="Y5646" i="1"/>
  <c r="Y1816" i="1"/>
  <c r="Y5645" i="1"/>
  <c r="Y2604" i="1"/>
  <c r="Y4659" i="1"/>
  <c r="Y1474" i="1"/>
  <c r="Y2775" i="1"/>
  <c r="Y2972" i="1"/>
  <c r="Y7743" i="1"/>
  <c r="Y2421" i="1"/>
  <c r="Y6256" i="1"/>
  <c r="Y3363" i="1"/>
  <c r="Y4451" i="1"/>
  <c r="Y2774" i="1"/>
  <c r="Y5098" i="1"/>
  <c r="Y1815" i="1"/>
  <c r="Y7123" i="1"/>
  <c r="Y4868" i="1"/>
  <c r="Y3162" i="1"/>
  <c r="Y6453" i="1"/>
  <c r="Y1589" i="1"/>
  <c r="Y2273" i="1"/>
  <c r="Y6883" i="1"/>
  <c r="Y2603" i="1"/>
  <c r="Y4039" i="1"/>
  <c r="Y5491" i="1"/>
  <c r="Y4450" i="1"/>
  <c r="Y2020" i="1"/>
  <c r="Y3843" i="1"/>
  <c r="Y1904" i="1"/>
  <c r="Y7345" i="1"/>
  <c r="Y2019" i="1"/>
  <c r="Y4658" i="1"/>
  <c r="Y2773" i="1"/>
  <c r="Y3161" i="1"/>
  <c r="Y2160" i="1"/>
  <c r="Y2420" i="1"/>
  <c r="Y2772" i="1"/>
  <c r="Y6804" i="1"/>
  <c r="Y3160" i="1"/>
  <c r="Y3527" i="1"/>
  <c r="Y5226" i="1"/>
  <c r="Y1903" i="1"/>
  <c r="Y6255" i="1"/>
  <c r="Y4449" i="1"/>
  <c r="Y3362" i="1"/>
  <c r="Y4448" i="1"/>
  <c r="Y2159" i="1"/>
  <c r="Y7539" i="1"/>
  <c r="Y3159" i="1"/>
  <c r="Y4447" i="1"/>
  <c r="Y2018" i="1"/>
  <c r="Y1902" i="1"/>
  <c r="Y2771" i="1"/>
  <c r="Y1441" i="1"/>
  <c r="Y6254" i="1"/>
  <c r="Y2419" i="1"/>
  <c r="Y2017" i="1"/>
  <c r="Y4657" i="1"/>
  <c r="Y1901" i="1"/>
  <c r="Y2272" i="1"/>
  <c r="Y2770" i="1"/>
  <c r="Y2418" i="1"/>
  <c r="Y3526" i="1"/>
  <c r="Y3361" i="1"/>
  <c r="Y2271" i="1"/>
  <c r="Y1588" i="1"/>
  <c r="Y4446" i="1"/>
  <c r="Y2417" i="1"/>
  <c r="Y1557" i="1"/>
  <c r="Y4867" i="1"/>
  <c r="Y4866" i="1"/>
  <c r="Y3360" i="1"/>
  <c r="Y5097" i="1"/>
  <c r="Y3664" i="1"/>
  <c r="Y3842" i="1"/>
  <c r="Y1685" i="1"/>
  <c r="Y6373" i="1"/>
  <c r="Y5096" i="1"/>
  <c r="Y4865" i="1"/>
  <c r="Y3158" i="1"/>
  <c r="Y6253" i="1"/>
  <c r="Y5225" i="1"/>
  <c r="Y2769" i="1"/>
  <c r="Y2971" i="1"/>
  <c r="Y5644" i="1"/>
  <c r="Y5224" i="1"/>
  <c r="Y3663" i="1"/>
  <c r="Y1647" i="1"/>
  <c r="Y3841" i="1"/>
  <c r="Y4656" i="1"/>
  <c r="Y4279" i="1"/>
  <c r="Y4445" i="1"/>
  <c r="Y1814" i="1"/>
  <c r="Y3359" i="1"/>
  <c r="Y4278" i="1"/>
  <c r="Y3840" i="1"/>
  <c r="Y2416" i="1"/>
  <c r="Y2970" i="1"/>
  <c r="Y3839" i="1"/>
  <c r="Y3838" i="1"/>
  <c r="Y5643" i="1"/>
  <c r="Y2158" i="1"/>
  <c r="Y2602" i="1"/>
  <c r="Y1900" i="1"/>
  <c r="Y5490" i="1"/>
  <c r="Y5095" i="1"/>
  <c r="Y3157" i="1"/>
  <c r="Y2016" i="1"/>
  <c r="Y2601" i="1"/>
  <c r="Y4038" i="1"/>
  <c r="Y5223" i="1"/>
  <c r="Y6526" i="1"/>
  <c r="Y2157" i="1"/>
  <c r="Y1298" i="1"/>
  <c r="Y3525" i="1"/>
  <c r="Y4655" i="1"/>
  <c r="Y4654" i="1"/>
  <c r="Y6173" i="1"/>
  <c r="Y2969" i="1"/>
  <c r="Y1660" i="1"/>
  <c r="Y4444" i="1"/>
  <c r="Y2768" i="1"/>
  <c r="Y5489" i="1"/>
  <c r="Y4277" i="1"/>
  <c r="Y3524" i="1"/>
  <c r="Y5094" i="1"/>
  <c r="Y3662" i="1"/>
  <c r="Y2156" i="1"/>
  <c r="Y4653" i="1"/>
  <c r="Y6969" i="1"/>
  <c r="Y4864" i="1"/>
  <c r="Y4276" i="1"/>
  <c r="Y3156" i="1"/>
  <c r="Y6525" i="1"/>
  <c r="Y2415" i="1"/>
  <c r="Y2767" i="1"/>
  <c r="Y4275" i="1"/>
  <c r="Y2155" i="1"/>
  <c r="Y1763" i="1"/>
  <c r="Y4652" i="1"/>
  <c r="Y6524" i="1"/>
  <c r="Y4037" i="1"/>
  <c r="Y1899" i="1"/>
  <c r="Y4443" i="1"/>
  <c r="Y3837" i="1"/>
  <c r="Y4036" i="1"/>
  <c r="Y2968" i="1"/>
  <c r="Y6172" i="1"/>
  <c r="Y4442" i="1"/>
  <c r="Y1898" i="1"/>
  <c r="Y7047" i="1"/>
  <c r="Y6171" i="1"/>
  <c r="Y2766" i="1"/>
  <c r="Y1897" i="1"/>
  <c r="Y4441" i="1"/>
  <c r="Y6452" i="1"/>
  <c r="Y5488" i="1"/>
  <c r="Y4651" i="1"/>
  <c r="Y2154" i="1"/>
  <c r="Y4274" i="1"/>
  <c r="Y2270" i="1"/>
  <c r="Y2765" i="1"/>
  <c r="Y6170" i="1"/>
  <c r="Y2015" i="1"/>
  <c r="Y2600" i="1"/>
  <c r="Y1896" i="1"/>
  <c r="Y4863" i="1"/>
  <c r="Y3836" i="1"/>
  <c r="Y2153" i="1"/>
  <c r="Y1895" i="1"/>
  <c r="Y2599" i="1"/>
  <c r="Y4862" i="1"/>
  <c r="Y5642" i="1"/>
  <c r="Y4861" i="1"/>
  <c r="Y2414" i="1"/>
  <c r="Y1894" i="1"/>
  <c r="Y2598" i="1"/>
  <c r="Y2269" i="1"/>
  <c r="Y6719" i="1"/>
  <c r="Y4273" i="1"/>
  <c r="Y4035" i="1"/>
  <c r="Y4440" i="1"/>
  <c r="Y3523" i="1"/>
  <c r="Y2764" i="1"/>
  <c r="Y5093" i="1"/>
  <c r="Y4650" i="1"/>
  <c r="Y1893" i="1"/>
  <c r="Y4034" i="1"/>
  <c r="Y2152" i="1"/>
  <c r="Y4033" i="1"/>
  <c r="Y2014" i="1"/>
  <c r="Y5917" i="1"/>
  <c r="Y4439" i="1"/>
  <c r="Y5798" i="1"/>
  <c r="Y2597" i="1"/>
  <c r="Y1892" i="1"/>
  <c r="Y5222" i="1"/>
  <c r="Y5380" i="1"/>
  <c r="Y2151" i="1"/>
  <c r="Y2967" i="1"/>
  <c r="Y3835" i="1"/>
  <c r="Y1813" i="1"/>
  <c r="Y4032" i="1"/>
  <c r="Y4860" i="1"/>
  <c r="Y4649" i="1"/>
  <c r="Y4272" i="1"/>
  <c r="Y2013" i="1"/>
  <c r="Y2596" i="1"/>
  <c r="Y2012" i="1"/>
  <c r="Y1432" i="1"/>
  <c r="Y6021" i="1"/>
  <c r="Y1812" i="1"/>
  <c r="Y1297" i="1"/>
  <c r="Y3834" i="1"/>
  <c r="Y2150" i="1"/>
  <c r="Y1891" i="1"/>
  <c r="Y2966" i="1"/>
  <c r="Y3661" i="1"/>
  <c r="Y3833" i="1"/>
  <c r="Y2413" i="1"/>
  <c r="Y4271" i="1"/>
  <c r="Y3155" i="1"/>
  <c r="Y2011" i="1"/>
  <c r="Y2010" i="1"/>
  <c r="Y1401" i="1"/>
  <c r="Y1890" i="1"/>
  <c r="Y1889" i="1"/>
  <c r="Y4438" i="1"/>
  <c r="Y1811" i="1"/>
  <c r="Y1762" i="1"/>
  <c r="Y2595" i="1"/>
  <c r="Y2268" i="1"/>
  <c r="Y4270" i="1"/>
  <c r="Y1556" i="1"/>
  <c r="Y5379" i="1"/>
  <c r="Y2412" i="1"/>
  <c r="Y1888" i="1"/>
  <c r="Y4269" i="1"/>
  <c r="Y6169" i="1"/>
  <c r="Y2009" i="1"/>
  <c r="Y1887" i="1"/>
  <c r="Y5641" i="1"/>
  <c r="Y1626" i="1"/>
  <c r="Y5378" i="1"/>
  <c r="Y2267" i="1"/>
  <c r="Y2008" i="1"/>
  <c r="Y1473" i="1"/>
  <c r="Y4859" i="1"/>
  <c r="Y4031" i="1"/>
  <c r="Y1659" i="1"/>
  <c r="Y1296" i="1"/>
  <c r="Y1761" i="1"/>
  <c r="Y1431" i="1"/>
  <c r="Y6252" i="1"/>
  <c r="Y3154" i="1"/>
  <c r="Y3522" i="1"/>
  <c r="Y5377" i="1"/>
  <c r="Y2763" i="1"/>
  <c r="Y2007" i="1"/>
  <c r="Y7122" i="1"/>
  <c r="Y1810" i="1"/>
  <c r="Y1625" i="1"/>
  <c r="Y5092" i="1"/>
  <c r="Y4030" i="1"/>
  <c r="Y3832" i="1"/>
  <c r="Y2762" i="1"/>
  <c r="Y4029" i="1"/>
  <c r="Y4028" i="1"/>
  <c r="Y3153" i="1"/>
  <c r="Y4858" i="1"/>
  <c r="Y4027" i="1"/>
  <c r="Y1732" i="1"/>
  <c r="Y3831" i="1"/>
  <c r="Y1587" i="1"/>
  <c r="Y4648" i="1"/>
  <c r="Y2965" i="1"/>
  <c r="Y2964" i="1"/>
  <c r="Y2761" i="1"/>
  <c r="Y2760" i="1"/>
  <c r="Y5916" i="1"/>
  <c r="Y2266" i="1"/>
  <c r="Y2963" i="1"/>
  <c r="Y4026" i="1"/>
  <c r="Y4025" i="1"/>
  <c r="Y3521" i="1"/>
  <c r="Y2265" i="1"/>
  <c r="Y3520" i="1"/>
  <c r="Y3660" i="1"/>
  <c r="Y2759" i="1"/>
  <c r="Y1677" i="1"/>
  <c r="Y5221" i="1"/>
  <c r="Y1809" i="1"/>
  <c r="Y4024" i="1"/>
  <c r="Y5640" i="1"/>
  <c r="Y5376" i="1"/>
  <c r="Y2149" i="1"/>
  <c r="Y4268" i="1"/>
  <c r="Y4437" i="1"/>
  <c r="Y1400" i="1"/>
  <c r="Y2411" i="1"/>
  <c r="Y3152" i="1"/>
  <c r="Y7046" i="1"/>
  <c r="Y1731" i="1"/>
  <c r="Y2758" i="1"/>
  <c r="Y2264" i="1"/>
  <c r="Y2962" i="1"/>
  <c r="Y2263" i="1"/>
  <c r="Y2148" i="1"/>
  <c r="Y2147" i="1"/>
  <c r="Y2410" i="1"/>
  <c r="Y4436" i="1"/>
  <c r="Y3358" i="1"/>
  <c r="Y1808" i="1"/>
  <c r="Y2409" i="1"/>
  <c r="Y5220" i="1"/>
  <c r="Y2262" i="1"/>
  <c r="Y1430" i="1"/>
  <c r="Y5639" i="1"/>
  <c r="Y4647" i="1"/>
  <c r="Y4435" i="1"/>
  <c r="Y3830" i="1"/>
  <c r="Y3357" i="1"/>
  <c r="Y4434" i="1"/>
  <c r="Y4857" i="1"/>
  <c r="Y2757" i="1"/>
  <c r="Y4856" i="1"/>
  <c r="Y3829" i="1"/>
  <c r="Y2756" i="1"/>
  <c r="Y3151" i="1"/>
  <c r="Y2006" i="1"/>
  <c r="Y2146" i="1"/>
  <c r="Y1886" i="1"/>
  <c r="Y2408" i="1"/>
  <c r="Y3828" i="1"/>
  <c r="Y1429" i="1"/>
  <c r="Y4023" i="1"/>
  <c r="Y1472" i="1"/>
  <c r="Y1696" i="1"/>
  <c r="Y3356" i="1"/>
  <c r="Y4855" i="1"/>
  <c r="Y4267" i="1"/>
  <c r="Y4266" i="1"/>
  <c r="Y1885" i="1"/>
  <c r="Y2261" i="1"/>
  <c r="Y4433" i="1"/>
  <c r="Y3355" i="1"/>
  <c r="Y2407" i="1"/>
  <c r="Y1013" i="1"/>
  <c r="Y1440" i="1"/>
  <c r="Y2005" i="1"/>
  <c r="Y1884" i="1"/>
  <c r="Y3827" i="1"/>
  <c r="Y2406" i="1"/>
  <c r="Y5638" i="1"/>
  <c r="Y2961" i="1"/>
  <c r="Y1883" i="1"/>
  <c r="Y2960" i="1"/>
  <c r="Y1491" i="1"/>
  <c r="Y3826" i="1"/>
  <c r="Y2755" i="1"/>
  <c r="Y1882" i="1"/>
  <c r="Y3150" i="1"/>
  <c r="Y1807" i="1"/>
  <c r="Y5219" i="1"/>
  <c r="Y3519" i="1"/>
  <c r="Y1806" i="1"/>
  <c r="Y4854" i="1"/>
  <c r="Y5797" i="1"/>
  <c r="Y3149" i="1"/>
  <c r="Y5375" i="1"/>
  <c r="Y1881" i="1"/>
  <c r="Y2260" i="1"/>
  <c r="Y7999" i="1"/>
  <c r="Y2594" i="1"/>
  <c r="Y2145" i="1"/>
  <c r="Y3659" i="1"/>
  <c r="Y2144" i="1"/>
  <c r="Y3658" i="1"/>
  <c r="Y2259" i="1"/>
  <c r="Y2959" i="1"/>
  <c r="Y2258" i="1"/>
  <c r="Y2958" i="1"/>
  <c r="Y3148" i="1"/>
  <c r="Y2405" i="1"/>
  <c r="Y3147" i="1"/>
  <c r="Y7957" i="1"/>
  <c r="Y1760" i="1"/>
  <c r="Y2257" i="1"/>
  <c r="Y4646" i="1"/>
  <c r="Y3354" i="1"/>
  <c r="Y1759" i="1"/>
  <c r="Y5091" i="1"/>
  <c r="Y2957" i="1"/>
  <c r="Y4022" i="1"/>
  <c r="Y3825" i="1"/>
  <c r="Y2004" i="1"/>
  <c r="Y2404" i="1"/>
  <c r="Y2956" i="1"/>
  <c r="Y4853" i="1"/>
  <c r="Y2256" i="1"/>
  <c r="Y3353" i="1"/>
  <c r="Y1695" i="1"/>
  <c r="Y1720" i="1"/>
  <c r="Y1605" i="1"/>
  <c r="Y2143" i="1"/>
  <c r="Y1805" i="1"/>
  <c r="Y1880" i="1"/>
  <c r="Y1490" i="1"/>
  <c r="Y5796" i="1"/>
  <c r="Y4021" i="1"/>
  <c r="Y4852" i="1"/>
  <c r="Y1879" i="1"/>
  <c r="Y2142" i="1"/>
  <c r="Y1878" i="1"/>
  <c r="Y2003" i="1"/>
  <c r="Y2955" i="1"/>
  <c r="Y1758" i="1"/>
  <c r="Y1087" i="1"/>
  <c r="Y2141" i="1"/>
  <c r="Y2002" i="1"/>
  <c r="Y1757" i="1"/>
  <c r="Y2754" i="1"/>
  <c r="Y2954" i="1"/>
  <c r="Y2001" i="1"/>
  <c r="Y1877" i="1"/>
  <c r="Y1756" i="1"/>
  <c r="Y2140" i="1"/>
  <c r="Y4851" i="1"/>
  <c r="Y4645" i="1"/>
  <c r="Y2953" i="1"/>
  <c r="Y4020" i="1"/>
  <c r="Y2403" i="1"/>
  <c r="Y4850" i="1"/>
  <c r="Y2000" i="1"/>
  <c r="Y3657" i="1"/>
  <c r="Y1804" i="1"/>
  <c r="Y1876" i="1"/>
  <c r="Y5374" i="1"/>
  <c r="Y3146" i="1"/>
  <c r="Y3518" i="1"/>
  <c r="Y2753" i="1"/>
  <c r="Y3656" i="1"/>
  <c r="Y2255" i="1"/>
  <c r="Y3655" i="1"/>
  <c r="Y1803" i="1"/>
  <c r="Y1730" i="1"/>
  <c r="Y2952" i="1"/>
  <c r="Y2593" i="1"/>
  <c r="Y3824" i="1"/>
  <c r="Y1755" i="1"/>
  <c r="Y2254" i="1"/>
  <c r="Y3654" i="1"/>
  <c r="Y4019" i="1"/>
  <c r="Y4644" i="1"/>
  <c r="Y6523" i="1"/>
  <c r="Y1471" i="1"/>
  <c r="Y3653" i="1"/>
  <c r="Y3352" i="1"/>
  <c r="Y1875" i="1"/>
  <c r="Y2139" i="1"/>
  <c r="Y1802" i="1"/>
  <c r="Y2138" i="1"/>
  <c r="Y3517" i="1"/>
  <c r="Y2137" i="1"/>
  <c r="Y1874" i="1"/>
  <c r="Y7380" i="1"/>
  <c r="Y3516" i="1"/>
  <c r="Y2136" i="1"/>
  <c r="Y5915" i="1"/>
  <c r="Y1801" i="1"/>
  <c r="Y3351" i="1"/>
  <c r="Y5218" i="1"/>
  <c r="Y1800" i="1"/>
  <c r="Y4849" i="1"/>
  <c r="Y4265" i="1"/>
  <c r="Y1999" i="1"/>
  <c r="Y2253" i="1"/>
  <c r="Y1873" i="1"/>
  <c r="Y3515" i="1"/>
  <c r="Y1872" i="1"/>
  <c r="Y6168" i="1"/>
  <c r="Y4848" i="1"/>
  <c r="Y2135" i="1"/>
  <c r="Y2592" i="1"/>
  <c r="Y2252" i="1"/>
  <c r="Y2402" i="1"/>
  <c r="Y2134" i="1"/>
  <c r="Y2401" i="1"/>
  <c r="Y2400" i="1"/>
  <c r="Y1799" i="1"/>
  <c r="Y1798" i="1"/>
  <c r="Y1998" i="1"/>
  <c r="Y2752" i="1"/>
  <c r="Y2399" i="1"/>
  <c r="Y2398" i="1"/>
  <c r="Y2951" i="1"/>
  <c r="Y5090" i="1"/>
  <c r="Y6803" i="1"/>
  <c r="Y2397" i="1"/>
  <c r="Y1997" i="1"/>
  <c r="Y6167" i="1"/>
  <c r="Y1871" i="1"/>
  <c r="Y5795" i="1"/>
  <c r="Y1996" i="1"/>
  <c r="Y2751" i="1"/>
  <c r="Y2950" i="1"/>
  <c r="Y3652" i="1"/>
  <c r="Y2133" i="1"/>
  <c r="Y2132" i="1"/>
  <c r="Y4847" i="1"/>
  <c r="Y2949" i="1"/>
  <c r="Y2591" i="1"/>
  <c r="Y4018" i="1"/>
  <c r="Y5373" i="1"/>
  <c r="Y4846" i="1"/>
  <c r="Y4264" i="1"/>
  <c r="Y3514" i="1"/>
  <c r="Y4432" i="1"/>
  <c r="Y5794" i="1"/>
  <c r="Y2590" i="1"/>
  <c r="Y4431" i="1"/>
  <c r="Y4643" i="1"/>
  <c r="Y4845" i="1"/>
  <c r="Y5487" i="1"/>
  <c r="Y5372" i="1"/>
  <c r="Y4844" i="1"/>
  <c r="Y2750" i="1"/>
  <c r="Y2131" i="1"/>
  <c r="Y3651" i="1"/>
  <c r="Y4843" i="1"/>
  <c r="Y5637" i="1"/>
  <c r="Y6968" i="1"/>
  <c r="Y1870" i="1"/>
  <c r="Y4263" i="1"/>
  <c r="Y1995" i="1"/>
  <c r="Y1797" i="1"/>
  <c r="Y4430" i="1"/>
  <c r="Y5089" i="1"/>
  <c r="Y4642" i="1"/>
  <c r="Y3145" i="1"/>
  <c r="Y2396" i="1"/>
  <c r="Y3350" i="1"/>
  <c r="Y1869" i="1"/>
  <c r="Y2130" i="1"/>
  <c r="Y6967" i="1"/>
  <c r="Y2749" i="1"/>
  <c r="Y4017" i="1"/>
  <c r="Y2748" i="1"/>
  <c r="Y4262" i="1"/>
  <c r="Y1684" i="1"/>
  <c r="Y2747" i="1"/>
  <c r="Y4842" i="1"/>
  <c r="Y2746" i="1"/>
  <c r="Y4261" i="1"/>
  <c r="Y4641" i="1"/>
  <c r="Y5088" i="1"/>
  <c r="Y6372" i="1"/>
  <c r="Y1994" i="1"/>
  <c r="Y1399" i="1"/>
  <c r="Y1555" i="1"/>
  <c r="Y1362" i="1"/>
  <c r="Y6451" i="1"/>
  <c r="Y1470" i="1"/>
  <c r="Y4016" i="1"/>
  <c r="Y4640" i="1"/>
  <c r="Y6020" i="1"/>
  <c r="Y3144" i="1"/>
  <c r="Y7658" i="1"/>
  <c r="Y4429" i="1"/>
  <c r="Y5914" i="1"/>
  <c r="Y5636" i="1"/>
  <c r="Y2129" i="1"/>
  <c r="Y3349" i="1"/>
  <c r="Y2128" i="1"/>
  <c r="Y2948" i="1"/>
  <c r="Y3143" i="1"/>
  <c r="Y2947" i="1"/>
  <c r="Y6966" i="1"/>
  <c r="Y4841" i="1"/>
  <c r="Y3513" i="1"/>
  <c r="Y4840" i="1"/>
  <c r="Y1868" i="1"/>
  <c r="Y3823" i="1"/>
  <c r="Y4839" i="1"/>
  <c r="Y6450" i="1"/>
  <c r="Y2946" i="1"/>
  <c r="Y6449" i="1"/>
  <c r="Y2589" i="1"/>
  <c r="Y5217" i="1"/>
  <c r="Y2251" i="1"/>
  <c r="Y4428" i="1"/>
  <c r="Y4427" i="1"/>
  <c r="Y3142" i="1"/>
  <c r="Y2745" i="1"/>
  <c r="Y3141" i="1"/>
  <c r="Y2588" i="1"/>
  <c r="Y1867" i="1"/>
  <c r="Y987" i="1"/>
  <c r="Y5635" i="1"/>
  <c r="Y3512" i="1"/>
  <c r="Y4838" i="1"/>
  <c r="Y4639" i="1"/>
  <c r="Y1866" i="1"/>
  <c r="Y2395" i="1"/>
  <c r="Y4426" i="1"/>
  <c r="Y1754" i="1"/>
  <c r="Y3511" i="1"/>
  <c r="Y6882" i="1"/>
  <c r="Y1993" i="1"/>
  <c r="Y4837" i="1"/>
  <c r="Y6448" i="1"/>
  <c r="Y3348" i="1"/>
  <c r="Y4638" i="1"/>
  <c r="Y2394" i="1"/>
  <c r="Y1865" i="1"/>
  <c r="Y1864" i="1"/>
  <c r="Y1295" i="1"/>
  <c r="Y4260" i="1"/>
  <c r="Y1992" i="1"/>
  <c r="Y4836" i="1"/>
  <c r="Y2127" i="1"/>
  <c r="Y1991" i="1"/>
  <c r="Y6251" i="1"/>
  <c r="Y6371" i="1"/>
  <c r="Y3140" i="1"/>
  <c r="Y1034" i="1"/>
  <c r="Y5793" i="1"/>
  <c r="Y4425" i="1"/>
  <c r="Y5913" i="1"/>
  <c r="Y5634" i="1"/>
  <c r="Y3510" i="1"/>
  <c r="Y1554" i="1"/>
  <c r="Y2945" i="1"/>
  <c r="Y4835" i="1"/>
  <c r="Y4834" i="1"/>
  <c r="Y3347" i="1"/>
  <c r="Y3139" i="1"/>
  <c r="Y6250" i="1"/>
  <c r="Y2393" i="1"/>
  <c r="Y2944" i="1"/>
  <c r="Y7742" i="1"/>
  <c r="Y4637" i="1"/>
  <c r="Y1294" i="1"/>
  <c r="Y2744" i="1"/>
  <c r="Y7783" i="1"/>
  <c r="Y3346" i="1"/>
  <c r="Y3345" i="1"/>
  <c r="Y7538" i="1"/>
  <c r="Y2743" i="1"/>
  <c r="Y2392" i="1"/>
  <c r="Y3509" i="1"/>
  <c r="Y1469" i="1"/>
  <c r="Y3138" i="1"/>
  <c r="Y2391" i="1"/>
  <c r="Y1796" i="1"/>
  <c r="Y2390" i="1"/>
  <c r="Y3137" i="1"/>
  <c r="Y2742" i="1"/>
  <c r="Y7537" i="1"/>
  <c r="Y2943" i="1"/>
  <c r="Y2587" i="1"/>
  <c r="Y2126" i="1"/>
  <c r="Y1863" i="1"/>
  <c r="Y3822" i="1"/>
  <c r="Y2942" i="1"/>
  <c r="Y4636" i="1"/>
  <c r="Y2586" i="1"/>
  <c r="Y5087" i="1"/>
  <c r="Y2389" i="1"/>
  <c r="Y2388" i="1"/>
  <c r="Y7490" i="1"/>
  <c r="Y1862" i="1"/>
  <c r="Y3344" i="1"/>
  <c r="Y3136" i="1"/>
  <c r="Y4833" i="1"/>
  <c r="Y1646" i="1"/>
  <c r="Y3135" i="1"/>
  <c r="Y1468" i="1"/>
  <c r="Y2941" i="1"/>
  <c r="Y1990" i="1"/>
  <c r="Y5792" i="1"/>
  <c r="Y4424" i="1"/>
  <c r="Y2741" i="1"/>
  <c r="Y3821" i="1"/>
  <c r="Y3650" i="1"/>
  <c r="Y3820" i="1"/>
  <c r="Y3819" i="1"/>
  <c r="Y2387" i="1"/>
  <c r="Y2740" i="1"/>
  <c r="Y2585" i="1"/>
  <c r="Y3134" i="1"/>
  <c r="Y3818" i="1"/>
  <c r="Y3343" i="1"/>
  <c r="Y1861" i="1"/>
  <c r="Y4015" i="1"/>
  <c r="Y5216" i="1"/>
  <c r="Y3817" i="1"/>
  <c r="Y2739" i="1"/>
  <c r="Y2386" i="1"/>
  <c r="Y986" i="1"/>
  <c r="Y4259" i="1"/>
  <c r="Y4014" i="1"/>
  <c r="Y650" i="1"/>
  <c r="Y1248" i="1"/>
  <c r="Y2385" i="1"/>
  <c r="Y4832" i="1"/>
  <c r="Y2384" i="1"/>
  <c r="Y4013" i="1"/>
  <c r="Y1753" i="1"/>
  <c r="Y2940" i="1"/>
  <c r="Y3342" i="1"/>
  <c r="Y5486" i="1"/>
  <c r="Y4258" i="1"/>
  <c r="Y5086" i="1"/>
  <c r="Y1989" i="1"/>
  <c r="Y3341" i="1"/>
  <c r="Y7782" i="1"/>
  <c r="Y2383" i="1"/>
  <c r="Y2125" i="1"/>
  <c r="Y4423" i="1"/>
  <c r="Y5633" i="1"/>
  <c r="Y4012" i="1"/>
  <c r="Y1860" i="1"/>
  <c r="Y4422" i="1"/>
  <c r="Y4635" i="1"/>
  <c r="Y2738" i="1"/>
  <c r="Y5791" i="1"/>
  <c r="Y4011" i="1"/>
  <c r="Y4010" i="1"/>
  <c r="Y1361" i="1"/>
  <c r="Y5485" i="1"/>
  <c r="Y3508" i="1"/>
  <c r="Y3816" i="1"/>
  <c r="Y7489" i="1"/>
  <c r="Y2939" i="1"/>
  <c r="Y1293" i="1"/>
  <c r="Y2584" i="1"/>
  <c r="Y5085" i="1"/>
  <c r="Y5084" i="1"/>
  <c r="Y3340" i="1"/>
  <c r="Y2382" i="1"/>
  <c r="Y1795" i="1"/>
  <c r="Y2381" i="1"/>
  <c r="Y2380" i="1"/>
  <c r="Y2124" i="1"/>
  <c r="Y4421" i="1"/>
  <c r="Y4257" i="1"/>
  <c r="Y3815" i="1"/>
  <c r="Y3133" i="1"/>
  <c r="Y3649" i="1"/>
  <c r="Y2123" i="1"/>
  <c r="Y3339" i="1"/>
  <c r="Y2583" i="1"/>
  <c r="Y1467" i="1"/>
  <c r="Y7781" i="1"/>
  <c r="Y2938" i="1"/>
  <c r="Y4420" i="1"/>
  <c r="Y2122" i="1"/>
  <c r="Y2582" i="1"/>
  <c r="Y2379" i="1"/>
  <c r="Y2378" i="1"/>
  <c r="Y3507" i="1"/>
  <c r="Y2737" i="1"/>
  <c r="Y3648" i="1"/>
  <c r="Y1719" i="1"/>
  <c r="Y3814" i="1"/>
  <c r="Y2937" i="1"/>
  <c r="Y3132" i="1"/>
  <c r="Y4831" i="1"/>
  <c r="Y3338" i="1"/>
  <c r="Y4830" i="1"/>
  <c r="Y4009" i="1"/>
  <c r="Y3337" i="1"/>
  <c r="Y2581" i="1"/>
  <c r="Y5632" i="1"/>
  <c r="Y2736" i="1"/>
  <c r="Y3813" i="1"/>
  <c r="Y1586" i="1"/>
  <c r="Y2377" i="1"/>
  <c r="Y4008" i="1"/>
  <c r="Y5371" i="1"/>
  <c r="Y2936" i="1"/>
  <c r="Y7282" i="1"/>
  <c r="Y4419" i="1"/>
  <c r="Y3506" i="1"/>
  <c r="Y2376" i="1"/>
  <c r="Y4007" i="1"/>
  <c r="Y3505" i="1"/>
  <c r="Y4418" i="1"/>
  <c r="Y4256" i="1"/>
  <c r="Y1683" i="1"/>
  <c r="Y3131" i="1"/>
  <c r="Y2580" i="1"/>
  <c r="Y3647" i="1"/>
  <c r="Y3646" i="1"/>
  <c r="Y1553" i="1"/>
  <c r="Y3130" i="1"/>
  <c r="Y1585" i="1"/>
  <c r="Y4829" i="1"/>
  <c r="Y3812" i="1"/>
  <c r="Y3336" i="1"/>
  <c r="Y2735" i="1"/>
  <c r="Y5631" i="1"/>
  <c r="Y4006" i="1"/>
  <c r="Y3504" i="1"/>
  <c r="Y1292" i="1"/>
  <c r="Y3129" i="1"/>
  <c r="Y1794" i="1"/>
  <c r="Y5790" i="1"/>
  <c r="Y2375" i="1"/>
  <c r="Y4634" i="1"/>
  <c r="Y1859" i="1"/>
  <c r="Y2374" i="1"/>
  <c r="Y2579" i="1"/>
  <c r="Y5484" i="1"/>
  <c r="Y4417" i="1"/>
  <c r="Y4633" i="1"/>
  <c r="Y5630" i="1"/>
  <c r="Y6019" i="1"/>
  <c r="Y5912" i="1"/>
  <c r="Y7121" i="1"/>
  <c r="Y3503" i="1"/>
  <c r="Y1988" i="1"/>
  <c r="Y1858" i="1"/>
  <c r="Y2734" i="1"/>
  <c r="Y7967" i="1"/>
  <c r="Y1718" i="1"/>
  <c r="Y3811" i="1"/>
  <c r="Y4255" i="1"/>
  <c r="Y2733" i="1"/>
  <c r="Y1466" i="1"/>
  <c r="Y1987" i="1"/>
  <c r="Y1793" i="1"/>
  <c r="Y5911" i="1"/>
  <c r="Y1584" i="1"/>
  <c r="Y3645" i="1"/>
  <c r="Y2732" i="1"/>
  <c r="Y1857" i="1"/>
  <c r="Y1792" i="1"/>
  <c r="Y1428" i="1"/>
  <c r="Y1791" i="1"/>
  <c r="Y4632" i="1"/>
  <c r="Y1247" i="1"/>
  <c r="Y4631" i="1"/>
  <c r="Y4005" i="1"/>
  <c r="Y2121" i="1"/>
  <c r="Y1706" i="1"/>
  <c r="Y3810" i="1"/>
  <c r="Y4828" i="1"/>
  <c r="Y3502" i="1"/>
  <c r="Y2373" i="1"/>
  <c r="Y7120" i="1"/>
  <c r="Y2731" i="1"/>
  <c r="Y2935" i="1"/>
  <c r="Y2250" i="1"/>
  <c r="Y2730" i="1"/>
  <c r="Y1465" i="1"/>
  <c r="Y5910" i="1"/>
  <c r="Y1717" i="1"/>
  <c r="Y4416" i="1"/>
  <c r="Y5370" i="1"/>
  <c r="Y2372" i="1"/>
  <c r="Y1716" i="1"/>
  <c r="Y2371" i="1"/>
  <c r="Y4004" i="1"/>
  <c r="Y2578" i="1"/>
  <c r="Y4415" i="1"/>
  <c r="Y5369" i="1"/>
  <c r="Y4003" i="1"/>
  <c r="Y1856" i="1"/>
  <c r="Y4002" i="1"/>
  <c r="Y4254" i="1"/>
  <c r="Y4001" i="1"/>
  <c r="Y2249" i="1"/>
  <c r="Y6018" i="1"/>
  <c r="Y1752" i="1"/>
  <c r="Y4000" i="1"/>
  <c r="Y2577" i="1"/>
  <c r="Y4827" i="1"/>
  <c r="Y2934" i="1"/>
  <c r="Y1986" i="1"/>
  <c r="Y2120" i="1"/>
  <c r="Y5629" i="1"/>
  <c r="Y2576" i="1"/>
  <c r="Y5368" i="1"/>
  <c r="Y4414" i="1"/>
  <c r="Y3809" i="1"/>
  <c r="Y4413" i="1"/>
  <c r="Y2575" i="1"/>
  <c r="Y2370" i="1"/>
  <c r="Y1985" i="1"/>
  <c r="Y2369" i="1"/>
  <c r="Y5215" i="1"/>
  <c r="Y1464" i="1"/>
  <c r="Y2248" i="1"/>
  <c r="Y5628" i="1"/>
  <c r="Y3128" i="1"/>
  <c r="Y6017" i="1"/>
  <c r="Y3501" i="1"/>
  <c r="Y4826" i="1"/>
  <c r="Y2368" i="1"/>
  <c r="Y1705" i="1"/>
  <c r="Y1604" i="1"/>
  <c r="Y2729" i="1"/>
  <c r="Y1676" i="1"/>
  <c r="Y2367" i="1"/>
  <c r="Y2574" i="1"/>
  <c r="Y1715" i="1"/>
  <c r="Y5789" i="1"/>
  <c r="Y2119" i="1"/>
  <c r="Y1675" i="1"/>
  <c r="Y6016" i="1"/>
  <c r="Y2366" i="1"/>
  <c r="Y2573" i="1"/>
  <c r="Y1583" i="1"/>
  <c r="Y6718" i="1"/>
  <c r="Y3644" i="1"/>
  <c r="Y7692" i="1"/>
  <c r="Y7780" i="1"/>
  <c r="Y2933" i="1"/>
  <c r="Y6015" i="1"/>
  <c r="Y6522" i="1"/>
  <c r="Y3643" i="1"/>
  <c r="Y3999" i="1"/>
  <c r="Y7887" i="1"/>
  <c r="Y5909" i="1"/>
  <c r="Y2365" i="1"/>
  <c r="Y1012" i="1"/>
  <c r="Y6717" i="1"/>
  <c r="Y2932" i="1"/>
  <c r="Y4253" i="1"/>
  <c r="Y5083" i="1"/>
  <c r="Y3500" i="1"/>
  <c r="Y3499" i="1"/>
  <c r="Y5214" i="1"/>
  <c r="Y4252" i="1"/>
  <c r="Y3498" i="1"/>
  <c r="Y4412" i="1"/>
  <c r="Y4825" i="1"/>
  <c r="Y5627" i="1"/>
  <c r="Y5082" i="1"/>
  <c r="Y1751" i="1"/>
  <c r="Y7691" i="1"/>
  <c r="Y3998" i="1"/>
  <c r="Y5081" i="1"/>
  <c r="Y2572" i="1"/>
  <c r="Y4411" i="1"/>
  <c r="Y5213" i="1"/>
  <c r="Y4824" i="1"/>
  <c r="Y3642" i="1"/>
  <c r="Y4630" i="1"/>
  <c r="Y5080" i="1"/>
  <c r="Y3127" i="1"/>
  <c r="Y4251" i="1"/>
  <c r="Y4629" i="1"/>
  <c r="Y3808" i="1"/>
  <c r="Y3497" i="1"/>
  <c r="Y3126" i="1"/>
  <c r="Y4410" i="1"/>
  <c r="Y3125" i="1"/>
  <c r="Y3496" i="1"/>
  <c r="Y2931" i="1"/>
  <c r="Y4409" i="1"/>
  <c r="Y2364" i="1"/>
  <c r="Y4628" i="1"/>
  <c r="Y5079" i="1"/>
  <c r="Y3807" i="1"/>
  <c r="Y4823" i="1"/>
  <c r="Y3997" i="1"/>
  <c r="Y3495" i="1"/>
  <c r="Y4250" i="1"/>
  <c r="Y3124" i="1"/>
  <c r="Y3641" i="1"/>
  <c r="Y3123" i="1"/>
  <c r="Y4408" i="1"/>
  <c r="Y3122" i="1"/>
  <c r="Y1984" i="1"/>
  <c r="Y3806" i="1"/>
  <c r="Y3996" i="1"/>
  <c r="Y5908" i="1"/>
  <c r="Y2930" i="1"/>
  <c r="Y2571" i="1"/>
  <c r="Y2570" i="1"/>
  <c r="Y2569" i="1"/>
  <c r="Y1704" i="1"/>
  <c r="Y1855" i="1"/>
  <c r="Y2929" i="1"/>
  <c r="Y1983" i="1"/>
  <c r="Y2928" i="1"/>
  <c r="Y1854" i="1"/>
  <c r="Y2568" i="1"/>
  <c r="Y1703" i="1"/>
  <c r="Y4822" i="1"/>
  <c r="Y5212" i="1"/>
  <c r="Y6965" i="1"/>
  <c r="Y7199" i="1"/>
  <c r="Y5483" i="1"/>
  <c r="Y7045" i="1"/>
  <c r="Y5788" i="1"/>
  <c r="Y5787" i="1"/>
  <c r="Y5626" i="1"/>
  <c r="Y3995" i="1"/>
  <c r="Y6964" i="1"/>
  <c r="Y7044" i="1"/>
  <c r="Y2927" i="1"/>
  <c r="Y5367" i="1"/>
  <c r="Y5211" i="1"/>
  <c r="Y4249" i="1"/>
  <c r="Y5210" i="1"/>
  <c r="Y6802" i="1"/>
  <c r="Y4248" i="1"/>
  <c r="Y2118" i="1"/>
  <c r="Y5209" i="1"/>
  <c r="Y7488" i="1"/>
  <c r="Y4627" i="1"/>
  <c r="Y6963" i="1"/>
  <c r="Y3994" i="1"/>
  <c r="Y4626" i="1"/>
  <c r="Y3805" i="1"/>
  <c r="Y2247" i="1"/>
  <c r="Y2117" i="1"/>
  <c r="Y1582" i="1"/>
  <c r="Y3494" i="1"/>
  <c r="Y3335" i="1"/>
  <c r="Y1853" i="1"/>
  <c r="Y694" i="1"/>
  <c r="Y1489" i="1"/>
  <c r="Y3493" i="1"/>
  <c r="Y2116" i="1"/>
  <c r="Y2115" i="1"/>
  <c r="Y6881" i="1"/>
  <c r="Y2926" i="1"/>
  <c r="Y5078" i="1"/>
  <c r="Y2363" i="1"/>
  <c r="Y7536" i="1"/>
  <c r="Y5077" i="1"/>
  <c r="Y5786" i="1"/>
  <c r="Y5482" i="1"/>
  <c r="Y3121" i="1"/>
  <c r="Y2362" i="1"/>
  <c r="Y6880" i="1"/>
  <c r="Y5208" i="1"/>
  <c r="Y4247" i="1"/>
  <c r="Y4821" i="1"/>
  <c r="Y5366" i="1"/>
  <c r="Y5207" i="1"/>
  <c r="Y4625" i="1"/>
  <c r="Y3334" i="1"/>
  <c r="Y6962" i="1"/>
  <c r="Y3804" i="1"/>
  <c r="Y3120" i="1"/>
  <c r="Y4820" i="1"/>
  <c r="Y6879" i="1"/>
  <c r="Y7043" i="1"/>
  <c r="Y3803" i="1"/>
  <c r="Y5206" i="1"/>
  <c r="Y6961" i="1"/>
  <c r="Y2567" i="1"/>
  <c r="Y3119" i="1"/>
  <c r="Y3802" i="1"/>
  <c r="Y5785" i="1"/>
  <c r="Y1427" i="1"/>
  <c r="Y6716" i="1"/>
  <c r="Y4819" i="1"/>
  <c r="Y4818" i="1"/>
  <c r="Y3118" i="1"/>
  <c r="Y3993" i="1"/>
  <c r="Y1291" i="1"/>
  <c r="Y1666" i="1"/>
  <c r="Y6878" i="1"/>
  <c r="Y4407" i="1"/>
  <c r="Y3640" i="1"/>
  <c r="Y4817" i="1"/>
  <c r="Y7836" i="1"/>
  <c r="Y3639" i="1"/>
  <c r="Y3992" i="1"/>
  <c r="Y6960" i="1"/>
  <c r="Y3991" i="1"/>
  <c r="Y3492" i="1"/>
  <c r="Y4816" i="1"/>
  <c r="Y3491" i="1"/>
  <c r="Y6877" i="1"/>
  <c r="Y6014" i="1"/>
  <c r="Y649" i="1"/>
  <c r="Y4406" i="1"/>
  <c r="Y2114" i="1"/>
  <c r="Y2246" i="1"/>
  <c r="Y3801" i="1"/>
  <c r="Y3990" i="1"/>
  <c r="Y3989" i="1"/>
  <c r="Y985" i="1"/>
  <c r="Y2113" i="1"/>
  <c r="Y4405" i="1"/>
  <c r="Y2728" i="1"/>
  <c r="Y6013" i="1"/>
  <c r="Y2925" i="1"/>
  <c r="Y3117" i="1"/>
  <c r="Y2566" i="1"/>
  <c r="Y4246" i="1"/>
  <c r="Y7344" i="1"/>
  <c r="Y3800" i="1"/>
  <c r="Y5205" i="1"/>
  <c r="Y1790" i="1"/>
  <c r="Y5365" i="1"/>
  <c r="Y5204" i="1"/>
  <c r="Y5364" i="1"/>
  <c r="Y4815" i="1"/>
  <c r="Y3638" i="1"/>
  <c r="Y3333" i="1"/>
  <c r="Y5907" i="1"/>
  <c r="Y5076" i="1"/>
  <c r="Y1086" i="1"/>
  <c r="Y4404" i="1"/>
  <c r="Y2565" i="1"/>
  <c r="Y2924" i="1"/>
  <c r="Y2727" i="1"/>
  <c r="Y5363" i="1"/>
  <c r="Y1290" i="1"/>
  <c r="Y7042" i="1"/>
  <c r="Y3637" i="1"/>
  <c r="Y1789" i="1"/>
  <c r="Y2564" i="1"/>
  <c r="Y2726" i="1"/>
  <c r="Y5481" i="1"/>
  <c r="Y5203" i="1"/>
  <c r="Y2923" i="1"/>
  <c r="Y2922" i="1"/>
  <c r="Y2361" i="1"/>
  <c r="Y4814" i="1"/>
  <c r="Y6447" i="1"/>
  <c r="Y6645" i="1"/>
  <c r="Y2563" i="1"/>
  <c r="Y3116" i="1"/>
  <c r="Y1852" i="1"/>
  <c r="Y4813" i="1"/>
  <c r="Y4403" i="1"/>
  <c r="Y2112" i="1"/>
  <c r="Y4812" i="1"/>
  <c r="Y6959" i="1"/>
  <c r="Y2360" i="1"/>
  <c r="Y3115" i="1"/>
  <c r="Y3988" i="1"/>
  <c r="Y2562" i="1"/>
  <c r="Y5202" i="1"/>
  <c r="Y3332" i="1"/>
  <c r="Y5201" i="1"/>
  <c r="Y3636" i="1"/>
  <c r="Y5200" i="1"/>
  <c r="Y1246" i="1"/>
  <c r="Y583" i="1"/>
  <c r="Y6958" i="1"/>
  <c r="Y4624" i="1"/>
  <c r="Y4402" i="1"/>
  <c r="Y1851" i="1"/>
  <c r="Y6249" i="1"/>
  <c r="Y2561" i="1"/>
  <c r="Y4401" i="1"/>
  <c r="Y7198" i="1"/>
  <c r="Y1694" i="1"/>
  <c r="Y2359" i="1"/>
  <c r="Y4245" i="1"/>
  <c r="Y1360" i="1"/>
  <c r="Y4811" i="1"/>
  <c r="Y6166" i="1"/>
  <c r="Y5784" i="1"/>
  <c r="Y5783" i="1"/>
  <c r="Y2358" i="1"/>
  <c r="Y4810" i="1"/>
  <c r="Y4623" i="1"/>
  <c r="Y3635" i="1"/>
  <c r="Y4400" i="1"/>
  <c r="Y6370" i="1"/>
  <c r="Y3799" i="1"/>
  <c r="Y4622" i="1"/>
  <c r="Y6369" i="1"/>
  <c r="Y2111" i="1"/>
  <c r="Y2725" i="1"/>
  <c r="Y3331" i="1"/>
  <c r="Y5362" i="1"/>
  <c r="Y5361" i="1"/>
  <c r="Y5199" i="1"/>
  <c r="Y4399" i="1"/>
  <c r="Y5360" i="1"/>
  <c r="Y3330" i="1"/>
  <c r="Y1327" i="1"/>
  <c r="Y6957" i="1"/>
  <c r="Y3987" i="1"/>
  <c r="Y1850" i="1"/>
  <c r="Y4398" i="1"/>
  <c r="Y7592" i="1"/>
  <c r="Y4397" i="1"/>
  <c r="Y3329" i="1"/>
  <c r="Y6446" i="1"/>
  <c r="Y5359" i="1"/>
  <c r="Y3634" i="1"/>
  <c r="Y2357" i="1"/>
  <c r="Y4396" i="1"/>
  <c r="Y5480" i="1"/>
  <c r="Y4395" i="1"/>
  <c r="Y4809" i="1"/>
  <c r="Y3114" i="1"/>
  <c r="Y2110" i="1"/>
  <c r="Y5625" i="1"/>
  <c r="Y2356" i="1"/>
  <c r="Y1359" i="1"/>
  <c r="Y1463" i="1"/>
  <c r="Y4808" i="1"/>
  <c r="Y7197" i="1"/>
  <c r="Y4244" i="1"/>
  <c r="Y4807" i="1"/>
  <c r="Y1289" i="1"/>
  <c r="Y5479" i="1"/>
  <c r="Y5782" i="1"/>
  <c r="Y2724" i="1"/>
  <c r="Y5906" i="1"/>
  <c r="Y4394" i="1"/>
  <c r="Y5478" i="1"/>
  <c r="Y3633" i="1"/>
  <c r="Y1288" i="1"/>
  <c r="Y4393" i="1"/>
  <c r="Y4806" i="1"/>
  <c r="Y1982" i="1"/>
  <c r="Y2921" i="1"/>
  <c r="Y1693" i="1"/>
  <c r="Y1849" i="1"/>
  <c r="Y1462" i="1"/>
  <c r="Y5624" i="1"/>
  <c r="Y2560" i="1"/>
  <c r="Y4621" i="1"/>
  <c r="Y3798" i="1"/>
  <c r="Y6012" i="1"/>
  <c r="Y1692" i="1"/>
  <c r="Y7379" i="1"/>
  <c r="Y4392" i="1"/>
  <c r="Y5623" i="1"/>
  <c r="Y1981" i="1"/>
  <c r="Y1245" i="1"/>
  <c r="Y4391" i="1"/>
  <c r="Y4805" i="1"/>
  <c r="Y2355" i="1"/>
  <c r="Y2723" i="1"/>
  <c r="Y693" i="1"/>
  <c r="Y3490" i="1"/>
  <c r="Y3632" i="1"/>
  <c r="Y1398" i="1"/>
  <c r="Y4243" i="1"/>
  <c r="Y3797" i="1"/>
  <c r="Y4620" i="1"/>
  <c r="Y3631" i="1"/>
  <c r="Y2354" i="1"/>
  <c r="Y1139" i="1"/>
  <c r="Y5358" i="1"/>
  <c r="Y1085" i="1"/>
  <c r="Y4390" i="1"/>
  <c r="Y4804" i="1"/>
  <c r="Y1397" i="1"/>
  <c r="Y5357" i="1"/>
  <c r="Y2559" i="1"/>
  <c r="Y1848" i="1"/>
  <c r="Y1691" i="1"/>
  <c r="Y6445" i="1"/>
  <c r="Y5781" i="1"/>
  <c r="Y1244" i="1"/>
  <c r="Y2353" i="1"/>
  <c r="Y3489" i="1"/>
  <c r="Y5622" i="1"/>
  <c r="Y4242" i="1"/>
  <c r="Y3630" i="1"/>
  <c r="Y3629" i="1"/>
  <c r="Y3488" i="1"/>
  <c r="Y6165" i="1"/>
  <c r="Y1552" i="1"/>
  <c r="Y6164" i="1"/>
  <c r="Y4389" i="1"/>
  <c r="Y5198" i="1"/>
  <c r="Y3328" i="1"/>
  <c r="Y2920" i="1"/>
  <c r="Y2919" i="1"/>
  <c r="Y5905" i="1"/>
  <c r="Y2558" i="1"/>
  <c r="Y2245" i="1"/>
  <c r="Y4803" i="1"/>
  <c r="Y4619" i="1"/>
  <c r="Y7535" i="1"/>
  <c r="Y4241" i="1"/>
  <c r="Y5356" i="1"/>
  <c r="Y4618" i="1"/>
  <c r="Y5477" i="1"/>
  <c r="Y5355" i="1"/>
  <c r="Y4802" i="1"/>
  <c r="Y1980" i="1"/>
  <c r="Y3796" i="1"/>
  <c r="Y2722" i="1"/>
  <c r="Y2721" i="1"/>
  <c r="Y4617" i="1"/>
  <c r="Y3113" i="1"/>
  <c r="Y3487" i="1"/>
  <c r="Y2918" i="1"/>
  <c r="Y2352" i="1"/>
  <c r="Y5354" i="1"/>
  <c r="Y2720" i="1"/>
  <c r="Y1287" i="1"/>
  <c r="Y2109" i="1"/>
  <c r="Y2719" i="1"/>
  <c r="Y5075" i="1"/>
  <c r="Y5353" i="1"/>
  <c r="Y3795" i="1"/>
  <c r="Y5476" i="1"/>
  <c r="Y1645" i="1"/>
  <c r="Y1750" i="1"/>
  <c r="Y6876" i="1"/>
  <c r="Y5074" i="1"/>
  <c r="Y1084" i="1"/>
  <c r="Y2557" i="1"/>
  <c r="Y4240" i="1"/>
  <c r="Y3327" i="1"/>
  <c r="Y4616" i="1"/>
  <c r="Y2556" i="1"/>
  <c r="Y6011" i="1"/>
  <c r="Y1788" i="1"/>
  <c r="Y6956" i="1"/>
  <c r="Y3986" i="1"/>
  <c r="Y7041" i="1"/>
  <c r="Y3112" i="1"/>
  <c r="Y2555" i="1"/>
  <c r="Y2244" i="1"/>
  <c r="Y5352" i="1"/>
  <c r="Y5197" i="1"/>
  <c r="Y5621" i="1"/>
  <c r="Y4239" i="1"/>
  <c r="Y2351" i="1"/>
  <c r="Y2350" i="1"/>
  <c r="Y5073" i="1"/>
  <c r="Y1847" i="1"/>
  <c r="Y2554" i="1"/>
  <c r="Y984" i="1"/>
  <c r="Y3794" i="1"/>
  <c r="Y4801" i="1"/>
  <c r="Y1846" i="1"/>
  <c r="Y4388" i="1"/>
  <c r="Y5351" i="1"/>
  <c r="Y4800" i="1"/>
  <c r="Y692" i="1"/>
  <c r="Y4615" i="1"/>
  <c r="Y2349" i="1"/>
  <c r="Y1243" i="1"/>
  <c r="Y3486" i="1"/>
  <c r="Y3326" i="1"/>
  <c r="Y5350" i="1"/>
  <c r="Y5349" i="1"/>
  <c r="Y3325" i="1"/>
  <c r="Y3111" i="1"/>
  <c r="Y1242" i="1"/>
  <c r="Y7040" i="1"/>
  <c r="Y7039" i="1"/>
  <c r="Y2718" i="1"/>
  <c r="Y5620" i="1"/>
  <c r="Y6715" i="1"/>
  <c r="Y2108" i="1"/>
  <c r="Y3110" i="1"/>
  <c r="Y3109" i="1"/>
  <c r="Y2553" i="1"/>
  <c r="Y5475" i="1"/>
  <c r="Y3324" i="1"/>
  <c r="Y1241" i="1"/>
  <c r="Y1240" i="1"/>
  <c r="Y4614" i="1"/>
  <c r="Y4613" i="1"/>
  <c r="Y2717" i="1"/>
  <c r="Y1286" i="1"/>
  <c r="Y2107" i="1"/>
  <c r="Y1083" i="1"/>
  <c r="Y5474" i="1"/>
  <c r="Y4612" i="1"/>
  <c r="Y3485" i="1"/>
  <c r="Y3628" i="1"/>
  <c r="Y3985" i="1"/>
  <c r="Y1690" i="1"/>
  <c r="Y4387" i="1"/>
  <c r="Y4386" i="1"/>
  <c r="Y1326" i="1"/>
  <c r="Y3793" i="1"/>
  <c r="Y2917" i="1"/>
  <c r="Y5780" i="1"/>
  <c r="Y2716" i="1"/>
  <c r="Y2348" i="1"/>
  <c r="Y3484" i="1"/>
  <c r="Y2715" i="1"/>
  <c r="Y3792" i="1"/>
  <c r="Y2714" i="1"/>
  <c r="Y3984" i="1"/>
  <c r="Y3323" i="1"/>
  <c r="Y5348" i="1"/>
  <c r="Y5347" i="1"/>
  <c r="Y6444" i="1"/>
  <c r="Y5072" i="1"/>
  <c r="Y4385" i="1"/>
  <c r="Y5071" i="1"/>
  <c r="Y1603" i="1"/>
  <c r="Y1396" i="1"/>
  <c r="Y6248" i="1"/>
  <c r="Y3791" i="1"/>
  <c r="Y5196" i="1"/>
  <c r="Y2106" i="1"/>
  <c r="Y879" i="1"/>
  <c r="Y5195" i="1"/>
  <c r="Y2347" i="1"/>
  <c r="Y1285" i="1"/>
  <c r="Y4384" i="1"/>
  <c r="Y4799" i="1"/>
  <c r="Y4238" i="1"/>
  <c r="Y2105" i="1"/>
  <c r="Y2346" i="1"/>
  <c r="Y5346" i="1"/>
  <c r="Y5194" i="1"/>
  <c r="Y6955" i="1"/>
  <c r="Y1358" i="1"/>
  <c r="Y6368" i="1"/>
  <c r="Y6954" i="1"/>
  <c r="Y3322" i="1"/>
  <c r="Y3108" i="1"/>
  <c r="Y4798" i="1"/>
  <c r="Y6010" i="1"/>
  <c r="Y4383" i="1"/>
  <c r="Y4797" i="1"/>
  <c r="Y5904" i="1"/>
  <c r="Y5473" i="1"/>
  <c r="Y5345" i="1"/>
  <c r="Y1011" i="1"/>
  <c r="Y4237" i="1"/>
  <c r="Y1749" i="1"/>
  <c r="Y5779" i="1"/>
  <c r="Y4796" i="1"/>
  <c r="Y2713" i="1"/>
  <c r="Y6714" i="1"/>
  <c r="Y5193" i="1"/>
  <c r="Y1284" i="1"/>
  <c r="Y6163" i="1"/>
  <c r="Y4611" i="1"/>
  <c r="Y2552" i="1"/>
  <c r="Y2243" i="1"/>
  <c r="Y1082" i="1"/>
  <c r="Y1283" i="1"/>
  <c r="Y4382" i="1"/>
  <c r="Y5192" i="1"/>
  <c r="Y1357" i="1"/>
  <c r="Y6247" i="1"/>
  <c r="Y1282" i="1"/>
  <c r="Y1081" i="1"/>
  <c r="Y4795" i="1"/>
  <c r="Y5903" i="1"/>
  <c r="Y5344" i="1"/>
  <c r="Y6875" i="1"/>
  <c r="Y2551" i="1"/>
  <c r="Y4794" i="1"/>
  <c r="Y6874" i="1"/>
  <c r="Y2242" i="1"/>
  <c r="Y6873" i="1"/>
  <c r="Y5472" i="1"/>
  <c r="Y6872" i="1"/>
  <c r="Y6871" i="1"/>
  <c r="Y4793" i="1"/>
  <c r="Y3107" i="1"/>
  <c r="Y7119" i="1"/>
  <c r="Y6953" i="1"/>
  <c r="Y1845" i="1"/>
  <c r="Y6713" i="1"/>
  <c r="Y5343" i="1"/>
  <c r="Y3483" i="1"/>
  <c r="Y1551" i="1"/>
  <c r="Y6952" i="1"/>
  <c r="Y4610" i="1"/>
  <c r="Y4381" i="1"/>
  <c r="Y6246" i="1"/>
  <c r="Y6870" i="1"/>
  <c r="Y3321" i="1"/>
  <c r="Y5342" i="1"/>
  <c r="Y6951" i="1"/>
  <c r="Y5341" i="1"/>
  <c r="Y6869" i="1"/>
  <c r="Y3482" i="1"/>
  <c r="Y4236" i="1"/>
  <c r="Y2712" i="1"/>
  <c r="Y3106" i="1"/>
  <c r="Y6801" i="1"/>
  <c r="Y6868" i="1"/>
  <c r="Y5471" i="1"/>
  <c r="Y5340" i="1"/>
  <c r="Y1080" i="1"/>
  <c r="Y3983" i="1"/>
  <c r="Y5619" i="1"/>
  <c r="Y2241" i="1"/>
  <c r="Y5339" i="1"/>
  <c r="Y4235" i="1"/>
  <c r="Y3481" i="1"/>
  <c r="Y4609" i="1"/>
  <c r="Y6867" i="1"/>
  <c r="Y3480" i="1"/>
  <c r="Y4608" i="1"/>
  <c r="Y5778" i="1"/>
  <c r="Y3105" i="1"/>
  <c r="Y4380" i="1"/>
  <c r="Y6009" i="1"/>
  <c r="Y5470" i="1"/>
  <c r="Y6245" i="1"/>
  <c r="Y3790" i="1"/>
  <c r="Y5338" i="1"/>
  <c r="Y4379" i="1"/>
  <c r="Y5191" i="1"/>
  <c r="Y3982" i="1"/>
  <c r="Y4607" i="1"/>
  <c r="Y4378" i="1"/>
  <c r="Y6162" i="1"/>
  <c r="Y6950" i="1"/>
  <c r="Y1281" i="1"/>
  <c r="Y5190" i="1"/>
  <c r="Y5777" i="1"/>
  <c r="Y5337" i="1"/>
  <c r="Y7690" i="1"/>
  <c r="Y1581" i="1"/>
  <c r="Y5189" i="1"/>
  <c r="Y3320" i="1"/>
  <c r="Y1580" i="1"/>
  <c r="Y5776" i="1"/>
  <c r="Y1485" i="1"/>
  <c r="Y5775" i="1"/>
  <c r="Y3789" i="1"/>
  <c r="Y5774" i="1"/>
  <c r="Y5773" i="1"/>
  <c r="Y7657" i="1"/>
  <c r="Y4377" i="1"/>
  <c r="Y3788" i="1"/>
  <c r="Y5070" i="1"/>
  <c r="Y6949" i="1"/>
  <c r="Y6948" i="1"/>
  <c r="Y5336" i="1"/>
  <c r="Y6947" i="1"/>
  <c r="Y5469" i="1"/>
  <c r="Y3319" i="1"/>
  <c r="Y1138" i="1"/>
  <c r="Y5468" i="1"/>
  <c r="Y6946" i="1"/>
  <c r="Y6367" i="1"/>
  <c r="Y940" i="1"/>
  <c r="Y4234" i="1"/>
  <c r="Y4606" i="1"/>
  <c r="Y3318" i="1"/>
  <c r="Y3787" i="1"/>
  <c r="Y5618" i="1"/>
  <c r="Y4233" i="1"/>
  <c r="Y4232" i="1"/>
  <c r="Y2104" i="1"/>
  <c r="Y4792" i="1"/>
  <c r="Y7118" i="1"/>
  <c r="Y3317" i="1"/>
  <c r="Y467" i="1"/>
  <c r="Y1280" i="1"/>
  <c r="Y2711" i="1"/>
  <c r="Y1279" i="1"/>
  <c r="Y5902" i="1"/>
  <c r="Y5617" i="1"/>
  <c r="Y1010" i="1"/>
  <c r="Y4791" i="1"/>
  <c r="Y5188" i="1"/>
  <c r="Y1787" i="1"/>
  <c r="Y4376" i="1"/>
  <c r="Y1356" i="1"/>
  <c r="Y3786" i="1"/>
  <c r="Y5069" i="1"/>
  <c r="Y3785" i="1"/>
  <c r="Y4375" i="1"/>
  <c r="Y5616" i="1"/>
  <c r="Y7911" i="1"/>
  <c r="Y4790" i="1"/>
  <c r="Y5615" i="1"/>
  <c r="Y1395" i="1"/>
  <c r="Y1786" i="1"/>
  <c r="Y1674" i="1"/>
  <c r="Y4231" i="1"/>
  <c r="Y1844" i="1"/>
  <c r="Y5187" i="1"/>
  <c r="Y2710" i="1"/>
  <c r="Y5467" i="1"/>
  <c r="Y5901" i="1"/>
  <c r="Y3627" i="1"/>
  <c r="Y5900" i="1"/>
  <c r="Y1579" i="1"/>
  <c r="Y5614" i="1"/>
  <c r="Y5335" i="1"/>
  <c r="Y1239" i="1"/>
  <c r="Y7117" i="1"/>
  <c r="Y4789" i="1"/>
  <c r="Y695" i="1"/>
  <c r="Y5068" i="1"/>
  <c r="Y5772" i="1"/>
  <c r="Y4605" i="1"/>
  <c r="Y4374" i="1"/>
  <c r="Y4788" i="1"/>
  <c r="Y4787" i="1"/>
  <c r="Y5466" i="1"/>
  <c r="Y4373" i="1"/>
  <c r="Y5899" i="1"/>
  <c r="Y1355" i="1"/>
  <c r="Y5067" i="1"/>
  <c r="Y6443" i="1"/>
  <c r="Y4604" i="1"/>
  <c r="Y1658" i="1"/>
  <c r="Y5465" i="1"/>
  <c r="Y1033" i="1"/>
  <c r="Y1009" i="1"/>
  <c r="Y3981" i="1"/>
  <c r="Y5334" i="1"/>
  <c r="Y5186" i="1"/>
  <c r="Y1079" i="1"/>
  <c r="Y1137" i="1"/>
  <c r="Y5898" i="1"/>
  <c r="Y4786" i="1"/>
  <c r="Y1008" i="1"/>
  <c r="Y4785" i="1"/>
  <c r="Y2345" i="1"/>
  <c r="Y6008" i="1"/>
  <c r="Y1354" i="1"/>
  <c r="Y4372" i="1"/>
  <c r="Y4784" i="1"/>
  <c r="Y4230" i="1"/>
  <c r="Y4603" i="1"/>
  <c r="Y4783" i="1"/>
  <c r="Y3980" i="1"/>
  <c r="Y6366" i="1"/>
  <c r="Y1238" i="1"/>
  <c r="Y4229" i="1"/>
  <c r="Y1078" i="1"/>
  <c r="Y3316" i="1"/>
  <c r="Y4782" i="1"/>
  <c r="Y3979" i="1"/>
  <c r="Y983" i="1"/>
  <c r="Y4371" i="1"/>
  <c r="Y5333" i="1"/>
  <c r="Y3784" i="1"/>
  <c r="Y3104" i="1"/>
  <c r="Y1394" i="1"/>
  <c r="Y3103" i="1"/>
  <c r="Y5066" i="1"/>
  <c r="Y7196" i="1"/>
  <c r="Y1689" i="1"/>
  <c r="Y1077" i="1"/>
  <c r="Y5185" i="1"/>
  <c r="Y1237" i="1"/>
  <c r="Y1979" i="1"/>
  <c r="Y1393" i="1"/>
  <c r="Y4781" i="1"/>
  <c r="Y1461" i="1"/>
  <c r="Y5897" i="1"/>
  <c r="Y1488" i="1"/>
  <c r="Y1076" i="1"/>
  <c r="Y4228" i="1"/>
  <c r="Y4780" i="1"/>
  <c r="Y5896" i="1"/>
  <c r="Y3978" i="1"/>
  <c r="Y1007" i="1"/>
  <c r="Y1136" i="1"/>
  <c r="Y4370" i="1"/>
  <c r="Y2550" i="1"/>
  <c r="Y3315" i="1"/>
  <c r="Y4602" i="1"/>
  <c r="Y3977" i="1"/>
  <c r="Y5184" i="1"/>
  <c r="Y1135" i="1"/>
  <c r="Y1460" i="1"/>
  <c r="Y7378" i="1"/>
  <c r="Y3314" i="1"/>
  <c r="Y3479" i="1"/>
  <c r="Y3313" i="1"/>
  <c r="Y1134" i="1"/>
  <c r="Y3976" i="1"/>
  <c r="Y1075" i="1"/>
  <c r="Y1459" i="1"/>
  <c r="Y4779" i="1"/>
  <c r="Y4227" i="1"/>
  <c r="Y1978" i="1"/>
  <c r="Y2549" i="1"/>
  <c r="Y1278" i="1"/>
  <c r="Y1550" i="1"/>
  <c r="Y4369" i="1"/>
  <c r="Y3102" i="1"/>
  <c r="Y1133" i="1"/>
  <c r="Y3312" i="1"/>
  <c r="Y3311" i="1"/>
  <c r="Y1132" i="1"/>
  <c r="Y3478" i="1"/>
  <c r="Y1131" i="1"/>
  <c r="Y3783" i="1"/>
  <c r="Y1644" i="1"/>
  <c r="Y1074" i="1"/>
  <c r="Y6365" i="1"/>
  <c r="Y1977" i="1"/>
  <c r="Y2709" i="1"/>
  <c r="Y6007" i="1"/>
  <c r="Y1236" i="1"/>
  <c r="Y1277" i="1"/>
  <c r="Y3975" i="1"/>
  <c r="Y1976" i="1"/>
  <c r="Y878" i="1"/>
  <c r="Y1657" i="1"/>
  <c r="Y2708" i="1"/>
  <c r="Y877" i="1"/>
  <c r="Y5895" i="1"/>
  <c r="Y1130" i="1"/>
  <c r="Y2916" i="1"/>
  <c r="Y1426" i="1"/>
  <c r="Y939" i="1"/>
  <c r="Y5894" i="1"/>
  <c r="Y1748" i="1"/>
  <c r="Y1129" i="1"/>
  <c r="Y6800" i="1"/>
  <c r="Y1392" i="1"/>
  <c r="Y3626" i="1"/>
  <c r="Y3974" i="1"/>
  <c r="Y691" i="1"/>
  <c r="Y938" i="1"/>
  <c r="Y1785" i="1"/>
  <c r="Y1602" i="1"/>
  <c r="Y1578" i="1"/>
  <c r="Y5065" i="1"/>
  <c r="Y4778" i="1"/>
  <c r="Y1006" i="1"/>
  <c r="Y1276" i="1"/>
  <c r="Y1235" i="1"/>
  <c r="Y1439" i="1"/>
  <c r="Y2103" i="1"/>
  <c r="Y1275" i="1"/>
  <c r="Y1673" i="1"/>
  <c r="Y4777" i="1"/>
  <c r="Y1843" i="1"/>
  <c r="Y2707" i="1"/>
  <c r="Y1601" i="1"/>
  <c r="Y544" i="1"/>
  <c r="Y4226" i="1"/>
  <c r="Y1128" i="1"/>
  <c r="Y1073" i="1"/>
  <c r="Y1656" i="1"/>
  <c r="Y1624" i="1"/>
  <c r="Y466" i="1"/>
  <c r="Y5183" i="1"/>
  <c r="Y2706" i="1"/>
  <c r="Y1577" i="1"/>
  <c r="Y1975" i="1"/>
  <c r="Y5613" i="1"/>
  <c r="Y1127" i="1"/>
  <c r="Y1072" i="1"/>
  <c r="Y1234" i="1"/>
  <c r="Y5612" i="1"/>
  <c r="Y5611" i="1"/>
  <c r="Y5464" i="1"/>
  <c r="Y3782" i="1"/>
  <c r="Y7779" i="1"/>
  <c r="Y3973" i="1"/>
  <c r="Y1005" i="1"/>
  <c r="Y5893" i="1"/>
  <c r="Y1126" i="1"/>
  <c r="Y1233" i="1"/>
  <c r="Y3310" i="1"/>
  <c r="Y2705" i="1"/>
  <c r="Y5064" i="1"/>
  <c r="Y5463" i="1"/>
  <c r="Y5182" i="1"/>
  <c r="Y7430" i="1"/>
  <c r="Y3781" i="1"/>
  <c r="Y3625" i="1"/>
  <c r="Y5892" i="1"/>
  <c r="Y1232" i="1"/>
  <c r="Y3780" i="1"/>
  <c r="Y1549" i="1"/>
  <c r="Y4368" i="1"/>
  <c r="Y876" i="1"/>
  <c r="Y1325" i="1"/>
  <c r="Y4601" i="1"/>
  <c r="Y2548" i="1"/>
  <c r="Y2102" i="1"/>
  <c r="Y1391" i="1"/>
  <c r="Y3972" i="1"/>
  <c r="Y1324" i="1"/>
  <c r="Y1425" i="1"/>
  <c r="Y3971" i="1"/>
  <c r="Y1576" i="1"/>
  <c r="Y3970" i="1"/>
  <c r="Y3969" i="1"/>
  <c r="Y875" i="1"/>
  <c r="Y3101" i="1"/>
  <c r="Y6364" i="1"/>
  <c r="Y1071" i="1"/>
  <c r="Y2704" i="1"/>
  <c r="Y3477" i="1"/>
  <c r="Y1784" i="1"/>
  <c r="Y3476" i="1"/>
  <c r="Y874" i="1"/>
  <c r="Y1747" i="1"/>
  <c r="Y1353" i="1"/>
  <c r="Y3779" i="1"/>
  <c r="Y937" i="1"/>
  <c r="Y873" i="1"/>
  <c r="Y2915" i="1"/>
  <c r="Y1643" i="1"/>
  <c r="Y5610" i="1"/>
  <c r="Y1125" i="1"/>
  <c r="Y2914" i="1"/>
  <c r="Y4225" i="1"/>
  <c r="Y4367" i="1"/>
  <c r="Y2913" i="1"/>
  <c r="Y872" i="1"/>
  <c r="Y4600" i="1"/>
  <c r="Y4366" i="1"/>
  <c r="Y1004" i="1"/>
  <c r="Y1124" i="1"/>
  <c r="Y1390" i="1"/>
  <c r="Y1575" i="1"/>
  <c r="Y3100" i="1"/>
  <c r="Y543" i="1"/>
  <c r="Y1323" i="1"/>
  <c r="Y1842" i="1"/>
  <c r="Y1841" i="1"/>
  <c r="Y1322" i="1"/>
  <c r="Y2703" i="1"/>
  <c r="Y1746" i="1"/>
  <c r="Y1321" i="1"/>
  <c r="Y6945" i="1"/>
  <c r="Y1003" i="1"/>
  <c r="Y6866" i="1"/>
  <c r="Y3624" i="1"/>
  <c r="Y1070" i="1"/>
  <c r="Y1002" i="1"/>
  <c r="Y4365" i="1"/>
  <c r="Y871" i="1"/>
  <c r="Y1001" i="1"/>
  <c r="Y1352" i="1"/>
  <c r="Y821" i="1"/>
  <c r="Y1123" i="1"/>
  <c r="Y5181" i="1"/>
  <c r="Y3099" i="1"/>
  <c r="Y3098" i="1"/>
  <c r="Y5180" i="1"/>
  <c r="Y1000" i="1"/>
  <c r="Y1351" i="1"/>
  <c r="Y1548" i="1"/>
  <c r="Y936" i="1"/>
  <c r="Y4776" i="1"/>
  <c r="Y2547" i="1"/>
  <c r="Y5179" i="1"/>
  <c r="Y1274" i="1"/>
  <c r="Y982" i="1"/>
  <c r="Y820" i="1"/>
  <c r="Y3097" i="1"/>
  <c r="Y1974" i="1"/>
  <c r="Y1231" i="1"/>
  <c r="Y999" i="1"/>
  <c r="Y5332" i="1"/>
  <c r="Y1069" i="1"/>
  <c r="Y6712" i="1"/>
  <c r="Y4224" i="1"/>
  <c r="Y3309" i="1"/>
  <c r="Y998" i="1"/>
  <c r="Y5891" i="1"/>
  <c r="Y870" i="1"/>
  <c r="Y869" i="1"/>
  <c r="Y1230" i="1"/>
  <c r="Y2101" i="1"/>
  <c r="Y759" i="1"/>
  <c r="Y7116" i="1"/>
  <c r="Y868" i="1"/>
  <c r="Y6244" i="1"/>
  <c r="Y3096" i="1"/>
  <c r="Y451" i="1"/>
  <c r="Y2546" i="1"/>
  <c r="Y6006" i="1"/>
  <c r="Y5609" i="1"/>
  <c r="Y5331" i="1"/>
  <c r="Y981" i="1"/>
  <c r="Y1458" i="1"/>
  <c r="Y2240" i="1"/>
  <c r="Y819" i="1"/>
  <c r="Y1745" i="1"/>
  <c r="Y5330" i="1"/>
  <c r="Y1068" i="1"/>
  <c r="Y3778" i="1"/>
  <c r="Y2912" i="1"/>
  <c r="Y4775" i="1"/>
  <c r="Y5063" i="1"/>
  <c r="Y935" i="1"/>
  <c r="Y1122" i="1"/>
  <c r="Y1229" i="1"/>
  <c r="Y818" i="1"/>
  <c r="Y2344" i="1"/>
  <c r="Y2911" i="1"/>
  <c r="Y3308" i="1"/>
  <c r="Y6644" i="1"/>
  <c r="Y758" i="1"/>
  <c r="Y4223" i="1"/>
  <c r="Y4222" i="1"/>
  <c r="Y757" i="1"/>
  <c r="Y3968" i="1"/>
  <c r="Y4364" i="1"/>
  <c r="Y1228" i="1"/>
  <c r="Y3475" i="1"/>
  <c r="Y1665" i="1"/>
  <c r="Y2910" i="1"/>
  <c r="Y3307" i="1"/>
  <c r="Y1547" i="1"/>
  <c r="Y1227" i="1"/>
  <c r="Y3474" i="1"/>
  <c r="Y6799" i="1"/>
  <c r="Y7115" i="1"/>
  <c r="Y7986" i="1"/>
  <c r="Y5062" i="1"/>
  <c r="Y5329" i="1"/>
  <c r="Y2545" i="1"/>
  <c r="Y756" i="1"/>
  <c r="Y1642" i="1"/>
  <c r="Y1574" i="1"/>
  <c r="Y6243" i="1"/>
  <c r="Y1320" i="1"/>
  <c r="Y4774" i="1"/>
  <c r="Y1600" i="1"/>
  <c r="Y3967" i="1"/>
  <c r="Y4221" i="1"/>
  <c r="Y3966" i="1"/>
  <c r="Y1424" i="1"/>
  <c r="Y3306" i="1"/>
  <c r="Y7897" i="1"/>
  <c r="Y2239" i="1"/>
  <c r="Y6161" i="1"/>
  <c r="Y1573" i="1"/>
  <c r="Y3777" i="1"/>
  <c r="Y5328" i="1"/>
  <c r="Y3776" i="1"/>
  <c r="Y755" i="1"/>
  <c r="Y1572" i="1"/>
  <c r="Y6242" i="1"/>
  <c r="Y1226" i="1"/>
  <c r="Y2702" i="1"/>
  <c r="Y5327" i="1"/>
  <c r="Y3775" i="1"/>
  <c r="Y867" i="1"/>
  <c r="Y2544" i="1"/>
  <c r="Y1225" i="1"/>
  <c r="Y3774" i="1"/>
  <c r="Y2343" i="1"/>
  <c r="Y1224" i="1"/>
  <c r="Y3305" i="1"/>
  <c r="Y817" i="1"/>
  <c r="Y3304" i="1"/>
  <c r="Y3095" i="1"/>
  <c r="Y5326" i="1"/>
  <c r="Y3965" i="1"/>
  <c r="Y3964" i="1"/>
  <c r="Y754" i="1"/>
  <c r="Y4773" i="1"/>
  <c r="Y5462" i="1"/>
  <c r="Y2543" i="1"/>
  <c r="Y4220" i="1"/>
  <c r="Y1032" i="1"/>
  <c r="Y2542" i="1"/>
  <c r="Y1031" i="1"/>
  <c r="Y1223" i="1"/>
  <c r="Y934" i="1"/>
  <c r="Y2100" i="1"/>
  <c r="Y1457" i="1"/>
  <c r="Y816" i="1"/>
  <c r="Y6005" i="1"/>
  <c r="Y3773" i="1"/>
  <c r="Y997" i="1"/>
  <c r="Y1655" i="1"/>
  <c r="Y5178" i="1"/>
  <c r="Y690" i="1"/>
  <c r="Y1067" i="1"/>
  <c r="Y2909" i="1"/>
  <c r="Y3623" i="1"/>
  <c r="Y1973" i="1"/>
  <c r="Y1350" i="1"/>
  <c r="Y1438" i="1"/>
  <c r="Y1423" i="1"/>
  <c r="Y3622" i="1"/>
  <c r="Y1840" i="1"/>
  <c r="Y1030" i="1"/>
  <c r="Y2238" i="1"/>
  <c r="Y5325" i="1"/>
  <c r="Y3303" i="1"/>
  <c r="Y1456" i="1"/>
  <c r="Y4219" i="1"/>
  <c r="Y7689" i="1"/>
  <c r="Y1222" i="1"/>
  <c r="Y1839" i="1"/>
  <c r="Y5324" i="1"/>
  <c r="Y933" i="1"/>
  <c r="Y4218" i="1"/>
  <c r="Y3963" i="1"/>
  <c r="Y1048" i="1"/>
  <c r="Y5061" i="1"/>
  <c r="Y3962" i="1"/>
  <c r="Y1221" i="1"/>
  <c r="Y1654" i="1"/>
  <c r="Y3772" i="1"/>
  <c r="Y1220" i="1"/>
  <c r="Y866" i="1"/>
  <c r="Y624" i="1"/>
  <c r="Y1219" i="1"/>
  <c r="Y1121" i="1"/>
  <c r="Y865" i="1"/>
  <c r="Y1599" i="1"/>
  <c r="Y815" i="1"/>
  <c r="Y4217" i="1"/>
  <c r="Y689" i="1"/>
  <c r="Y5323" i="1"/>
  <c r="Y4363" i="1"/>
  <c r="Y8013" i="1"/>
  <c r="Y1972" i="1"/>
  <c r="Y6241" i="1"/>
  <c r="Y2701" i="1"/>
  <c r="Y1546" i="1"/>
  <c r="Y6711" i="1"/>
  <c r="Y2342" i="1"/>
  <c r="Y1422" i="1"/>
  <c r="Y6944" i="1"/>
  <c r="Y6004" i="1"/>
  <c r="Y814" i="1"/>
  <c r="Y1120" i="1"/>
  <c r="Y6442" i="1"/>
  <c r="Y582" i="1"/>
  <c r="Y1319" i="1"/>
  <c r="Y1545" i="1"/>
  <c r="Y542" i="1"/>
  <c r="Y8027" i="1"/>
  <c r="Y648" i="1"/>
  <c r="Y1623" i="1"/>
  <c r="Y1622" i="1"/>
  <c r="Y6643" i="1"/>
  <c r="Y753" i="1"/>
  <c r="Y1455" i="1"/>
  <c r="Y932" i="1"/>
  <c r="Y752" i="1"/>
  <c r="Y751" i="1"/>
  <c r="Y647" i="1"/>
  <c r="Y931" i="1"/>
  <c r="Y541" i="1"/>
  <c r="Y1318" i="1"/>
  <c r="Y1598" i="1"/>
  <c r="Y1621" i="1"/>
  <c r="Y1437" i="1"/>
  <c r="Y504" i="1"/>
  <c r="Y581" i="1"/>
  <c r="Y1066" i="1"/>
  <c r="Y646" i="1"/>
  <c r="Y864" i="1"/>
  <c r="Y540" i="1"/>
  <c r="Y750" i="1"/>
  <c r="Y749" i="1"/>
  <c r="Y4362" i="1"/>
  <c r="Y813" i="1"/>
  <c r="Y688" i="1"/>
  <c r="Y1597" i="1"/>
  <c r="Y645" i="1"/>
  <c r="Y748" i="1"/>
  <c r="Y1620" i="1"/>
  <c r="Y980" i="1"/>
  <c r="Y812" i="1"/>
  <c r="Y4216" i="1"/>
  <c r="Y747" i="1"/>
  <c r="Y6003" i="1"/>
  <c r="Y623" i="1"/>
  <c r="Y746" i="1"/>
  <c r="Y5060" i="1"/>
  <c r="Y539" i="1"/>
  <c r="Y745" i="1"/>
  <c r="Y622" i="1"/>
  <c r="Y580" i="1"/>
  <c r="Y538" i="1"/>
  <c r="Y979" i="1"/>
  <c r="Y978" i="1"/>
  <c r="Y1273" i="1"/>
  <c r="Y1484" i="1"/>
  <c r="Y1544" i="1"/>
  <c r="Y996" i="1"/>
  <c r="Y811" i="1"/>
  <c r="Y744" i="1"/>
  <c r="Y579" i="1"/>
  <c r="Y5461" i="1"/>
  <c r="Y743" i="1"/>
  <c r="Y977" i="1"/>
  <c r="Y1454" i="1"/>
  <c r="Y1596" i="1"/>
  <c r="Y742" i="1"/>
  <c r="Y741" i="1"/>
  <c r="Y644" i="1"/>
  <c r="Y537" i="1"/>
  <c r="Y687" i="1"/>
  <c r="Y4599" i="1"/>
  <c r="Y536" i="1"/>
  <c r="Y643" i="1"/>
  <c r="Y686" i="1"/>
  <c r="Y810" i="1"/>
  <c r="Y809" i="1"/>
  <c r="Y1838" i="1"/>
  <c r="Y1218" i="1"/>
  <c r="Y3771" i="1"/>
  <c r="Y808" i="1"/>
  <c r="Y1272" i="1"/>
  <c r="Y740" i="1"/>
  <c r="Y807" i="1"/>
  <c r="Y578" i="1"/>
  <c r="Y863" i="1"/>
  <c r="Y2099" i="1"/>
  <c r="Y621" i="1"/>
  <c r="Y806" i="1"/>
  <c r="Y1389" i="1"/>
  <c r="Y5177" i="1"/>
  <c r="Y620" i="1"/>
  <c r="Y1453" i="1"/>
  <c r="Y535" i="1"/>
  <c r="Y1641" i="1"/>
  <c r="Y862" i="1"/>
  <c r="Y1119" i="1"/>
  <c r="Y1271" i="1"/>
  <c r="Y5176" i="1"/>
  <c r="Y619" i="1"/>
  <c r="Y739" i="1"/>
  <c r="Y577" i="1"/>
  <c r="Y805" i="1"/>
  <c r="Y804" i="1"/>
  <c r="Y6710" i="1"/>
  <c r="Y7487" i="1"/>
  <c r="Y1047" i="1"/>
  <c r="Y976" i="1"/>
  <c r="Y1217" i="1"/>
  <c r="Y2541" i="1"/>
  <c r="Y861" i="1"/>
  <c r="Y738" i="1"/>
  <c r="Y860" i="1"/>
  <c r="Y1714" i="1"/>
  <c r="Y859" i="1"/>
  <c r="Y534" i="1"/>
  <c r="Y1480" i="1"/>
  <c r="Y1640" i="1"/>
  <c r="Y618" i="1"/>
  <c r="Y1270" i="1"/>
  <c r="Y803" i="1"/>
  <c r="Y1543" i="1"/>
  <c r="Y737" i="1"/>
  <c r="Y802" i="1"/>
  <c r="Y801" i="1"/>
  <c r="Y858" i="1"/>
  <c r="Y1118" i="1"/>
  <c r="Y995" i="1"/>
  <c r="Y736" i="1"/>
  <c r="Y735" i="1"/>
  <c r="Y533" i="1"/>
  <c r="Y617" i="1"/>
  <c r="Y616" i="1"/>
  <c r="Y532" i="1"/>
  <c r="Y615" i="1"/>
  <c r="Y642" i="1"/>
  <c r="Y7038" i="1"/>
  <c r="Y975" i="1"/>
  <c r="Y6240" i="1"/>
  <c r="Y431" i="1"/>
  <c r="Y1421" i="1"/>
  <c r="Y685" i="1"/>
  <c r="Y930" i="1"/>
  <c r="Y734" i="1"/>
  <c r="Y3961" i="1"/>
  <c r="Y684" i="1"/>
  <c r="Y683" i="1"/>
  <c r="Y733" i="1"/>
  <c r="Y446" i="1"/>
  <c r="Y614" i="1"/>
  <c r="Y613" i="1"/>
  <c r="Y612" i="1"/>
  <c r="Y1046" i="1"/>
  <c r="Y531" i="1"/>
  <c r="Y641" i="1"/>
  <c r="Y1619" i="1"/>
  <c r="Y611" i="1"/>
  <c r="Y1542" i="1"/>
  <c r="Y576" i="1"/>
  <c r="Y929" i="1"/>
  <c r="Y530" i="1"/>
  <c r="Y857" i="1"/>
  <c r="Y974" i="1"/>
  <c r="Y610" i="1"/>
  <c r="Y856" i="1"/>
  <c r="Y575" i="1"/>
  <c r="Y800" i="1"/>
  <c r="Y1065" i="1"/>
  <c r="Y7281" i="1"/>
  <c r="Y1388" i="1"/>
  <c r="Y609" i="1"/>
  <c r="Y3770" i="1"/>
  <c r="Y7280" i="1"/>
  <c r="Y5608" i="1"/>
  <c r="Y732" i="1"/>
  <c r="Y799" i="1"/>
  <c r="Y4215" i="1"/>
  <c r="Y682" i="1"/>
  <c r="Y5607" i="1"/>
  <c r="Y4772" i="1"/>
  <c r="Y928" i="1"/>
  <c r="Y640" i="1"/>
  <c r="Y1420" i="1"/>
  <c r="Y927" i="1"/>
  <c r="Y608" i="1"/>
  <c r="Y370" i="1"/>
  <c r="Y7279" i="1"/>
  <c r="Y5322" i="1"/>
  <c r="Y639" i="1"/>
  <c r="Y5890" i="1"/>
  <c r="Y731" i="1"/>
  <c r="Y607" i="1"/>
  <c r="Y503" i="1"/>
  <c r="Y1387" i="1"/>
  <c r="Y5175" i="1"/>
  <c r="Y5889" i="1"/>
  <c r="Y5174" i="1"/>
  <c r="Y1029" i="1"/>
  <c r="Y638" i="1"/>
  <c r="Y7278" i="1"/>
  <c r="Y855" i="1"/>
  <c r="Y730" i="1"/>
  <c r="Y729" i="1"/>
  <c r="Y728" i="1"/>
  <c r="Y854" i="1"/>
  <c r="Y3769" i="1"/>
  <c r="Y853" i="1"/>
  <c r="Y3621" i="1"/>
  <c r="Y926" i="1"/>
  <c r="Y1216" i="1"/>
  <c r="Y606" i="1"/>
  <c r="Y5888" i="1"/>
  <c r="Y1117" i="1"/>
  <c r="Y925" i="1"/>
  <c r="Y5321" i="1"/>
  <c r="Y7534" i="1"/>
  <c r="Y369" i="1"/>
  <c r="Y2700" i="1"/>
  <c r="Y605" i="1"/>
  <c r="Y3768" i="1"/>
  <c r="Y973" i="1"/>
  <c r="Y1419" i="1"/>
  <c r="Y604" i="1"/>
  <c r="Y972" i="1"/>
  <c r="Y5887" i="1"/>
  <c r="Y798" i="1"/>
  <c r="Y7195" i="1"/>
  <c r="Y1386" i="1"/>
  <c r="Y637" i="1"/>
  <c r="Y852" i="1"/>
  <c r="Y727" i="1"/>
  <c r="Y7277" i="1"/>
  <c r="Y797" i="1"/>
  <c r="Y368" i="1"/>
  <c r="Y5606" i="1"/>
  <c r="Y7194" i="1"/>
  <c r="Y636" i="1"/>
  <c r="Y635" i="1"/>
  <c r="Y681" i="1"/>
  <c r="Y3960" i="1"/>
  <c r="Y603" i="1"/>
  <c r="Y1349" i="1"/>
  <c r="Y445" i="1"/>
  <c r="Y3620" i="1"/>
  <c r="Y1571" i="1"/>
  <c r="Y634" i="1"/>
  <c r="Y796" i="1"/>
  <c r="Y924" i="1"/>
  <c r="Y602" i="1"/>
  <c r="Y5605" i="1"/>
  <c r="Y795" i="1"/>
  <c r="Y7591" i="1"/>
  <c r="Y633" i="1"/>
  <c r="Y971" i="1"/>
  <c r="Y1418" i="1"/>
  <c r="Y574" i="1"/>
  <c r="Y632" i="1"/>
  <c r="Y601" i="1"/>
  <c r="Y851" i="1"/>
  <c r="Y2540" i="1"/>
  <c r="Y1215" i="1"/>
  <c r="Y1541" i="1"/>
  <c r="Y726" i="1"/>
  <c r="Y1744" i="1"/>
  <c r="Y6642" i="1"/>
  <c r="Y1837" i="1"/>
  <c r="Y6239" i="1"/>
  <c r="Y680" i="1"/>
  <c r="Y1214" i="1"/>
  <c r="Y600" i="1"/>
  <c r="Y502" i="1"/>
  <c r="Y6363" i="1"/>
  <c r="Y850" i="1"/>
  <c r="Y6238" i="1"/>
  <c r="Y529" i="1"/>
  <c r="Y970" i="1"/>
  <c r="Y725" i="1"/>
  <c r="Y5460" i="1"/>
  <c r="Y3959" i="1"/>
  <c r="Y724" i="1"/>
  <c r="Y1269" i="1"/>
  <c r="Y969" i="1"/>
  <c r="Y501" i="1"/>
  <c r="Y6441" i="1"/>
  <c r="Y5173" i="1"/>
  <c r="Y573" i="1"/>
  <c r="Y6237" i="1"/>
  <c r="Y6440" i="1"/>
  <c r="Y7276" i="1"/>
  <c r="Y599" i="1"/>
  <c r="Y6236" i="1"/>
  <c r="Y1064" i="1"/>
  <c r="Y794" i="1"/>
  <c r="Y5320" i="1"/>
  <c r="Y1595" i="1"/>
  <c r="Y1570" i="1"/>
  <c r="Y679" i="1"/>
  <c r="Y6362" i="1"/>
  <c r="Y723" i="1"/>
  <c r="Y1317" i="1"/>
  <c r="Y1213" i="1"/>
  <c r="Y3767" i="1"/>
  <c r="Y3766" i="1"/>
  <c r="Y5604" i="1"/>
  <c r="Y598" i="1"/>
  <c r="Y4214" i="1"/>
  <c r="Y8019" i="1"/>
  <c r="Y6361" i="1"/>
  <c r="Y4361" i="1"/>
  <c r="Y3958" i="1"/>
  <c r="Y1063" i="1"/>
  <c r="Y294" i="1"/>
  <c r="Y4771" i="1"/>
  <c r="Y6360" i="1"/>
  <c r="Y6865" i="1"/>
  <c r="Y465" i="1"/>
  <c r="Y1540" i="1"/>
  <c r="Y1348" i="1"/>
  <c r="Y6359" i="1"/>
  <c r="Y6358" i="1"/>
  <c r="Y4770" i="1"/>
  <c r="Y5771" i="1"/>
  <c r="Y4213" i="1"/>
  <c r="Y572" i="1"/>
  <c r="Y5770" i="1"/>
  <c r="Y6357" i="1"/>
  <c r="Y1539" i="1"/>
  <c r="Y1594" i="1"/>
  <c r="Y1569" i="1"/>
  <c r="Y6943" i="1"/>
  <c r="Y3765" i="1"/>
  <c r="Y5319" i="1"/>
  <c r="Y849" i="1"/>
  <c r="Y1618" i="1"/>
  <c r="Y968" i="1"/>
  <c r="Y967" i="1"/>
  <c r="Y2699" i="1"/>
  <c r="Y1436" i="1"/>
  <c r="Y923" i="1"/>
  <c r="Y344" i="1"/>
  <c r="Y1212" i="1"/>
  <c r="Y571" i="1"/>
  <c r="Y1347" i="1"/>
  <c r="Y5059" i="1"/>
  <c r="Y6521" i="1"/>
  <c r="Y7275" i="1"/>
  <c r="Y500" i="1"/>
  <c r="Y499" i="1"/>
  <c r="Y7741" i="1"/>
  <c r="Y1483" i="1"/>
  <c r="Y3764" i="1"/>
  <c r="Y5058" i="1"/>
  <c r="Y793" i="1"/>
  <c r="Y7037" i="1"/>
  <c r="Y444" i="1"/>
  <c r="Y3763" i="1"/>
  <c r="Y722" i="1"/>
  <c r="Y1116" i="1"/>
  <c r="Y6864" i="1"/>
  <c r="Y6002" i="1"/>
  <c r="Y6863" i="1"/>
  <c r="Y1211" i="1"/>
  <c r="Y6356" i="1"/>
  <c r="Y1783" i="1"/>
  <c r="Y1210" i="1"/>
  <c r="Y5769" i="1"/>
  <c r="Y678" i="1"/>
  <c r="Y1115" i="1"/>
  <c r="Y721" i="1"/>
  <c r="Y5057" i="1"/>
  <c r="Y848" i="1"/>
  <c r="Y6709" i="1"/>
  <c r="Y1971" i="1"/>
  <c r="Y3957" i="1"/>
  <c r="Y1316" i="1"/>
  <c r="Y922" i="1"/>
  <c r="Y1045" i="1"/>
  <c r="Y528" i="1"/>
  <c r="Y1417" i="1"/>
  <c r="Y1209" i="1"/>
  <c r="Y1538" i="1"/>
  <c r="Y1639" i="1"/>
  <c r="Y1114" i="1"/>
  <c r="Y2908" i="1"/>
  <c r="Y498" i="1"/>
  <c r="Y6862" i="1"/>
  <c r="Y3619" i="1"/>
  <c r="Y847" i="1"/>
  <c r="Y1346" i="1"/>
  <c r="Y3302" i="1"/>
  <c r="Y720" i="1"/>
  <c r="Y921" i="1"/>
  <c r="Y3762" i="1"/>
  <c r="Y1028" i="1"/>
  <c r="Y920" i="1"/>
  <c r="Y3618" i="1"/>
  <c r="Y719" i="1"/>
  <c r="Y5603" i="1"/>
  <c r="Y1416" i="1"/>
  <c r="Y3617" i="1"/>
  <c r="Y631" i="1"/>
  <c r="Y497" i="1"/>
  <c r="Y1113" i="1"/>
  <c r="Y3301" i="1"/>
  <c r="Y2341" i="1"/>
  <c r="Y5602" i="1"/>
  <c r="Y677" i="1"/>
  <c r="Y676" i="1"/>
  <c r="Y6520" i="1"/>
  <c r="Y6798" i="1"/>
  <c r="Y3094" i="1"/>
  <c r="Y1435" i="1"/>
  <c r="Y496" i="1"/>
  <c r="Y675" i="1"/>
  <c r="Y718" i="1"/>
  <c r="Y3300" i="1"/>
  <c r="Y3956" i="1"/>
  <c r="Y5768" i="1"/>
  <c r="Y3299" i="1"/>
  <c r="Y5172" i="1"/>
  <c r="Y2340" i="1"/>
  <c r="Y1729" i="1"/>
  <c r="Y919" i="1"/>
  <c r="Y674" i="1"/>
  <c r="Y1027" i="1"/>
  <c r="Y918" i="1"/>
  <c r="Y3298" i="1"/>
  <c r="Y6708" i="1"/>
  <c r="Y1385" i="1"/>
  <c r="Y2339" i="1"/>
  <c r="Y917" i="1"/>
  <c r="Y673" i="1"/>
  <c r="Y450" i="1"/>
  <c r="Y7193" i="1"/>
  <c r="Y672" i="1"/>
  <c r="Y717" i="1"/>
  <c r="Y7656" i="1"/>
  <c r="Y1537" i="1"/>
  <c r="Y1617" i="1"/>
  <c r="Y792" i="1"/>
  <c r="Y846" i="1"/>
  <c r="Y845" i="1"/>
  <c r="Y844" i="1"/>
  <c r="Y916" i="1"/>
  <c r="Y6160" i="1"/>
  <c r="Y1536" i="1"/>
  <c r="Y671" i="1"/>
  <c r="Y966" i="1"/>
  <c r="Y488" i="1"/>
  <c r="Y3297" i="1"/>
  <c r="Y843" i="1"/>
  <c r="Y716" i="1"/>
  <c r="Y965" i="1"/>
  <c r="Y487" i="1"/>
  <c r="Y670" i="1"/>
  <c r="Y3955" i="1"/>
  <c r="Y5601" i="1"/>
  <c r="Y6942" i="1"/>
  <c r="Y3093" i="1"/>
  <c r="Y6159" i="1"/>
  <c r="Y4598" i="1"/>
  <c r="Y2907" i="1"/>
  <c r="Y1112" i="1"/>
  <c r="Y1345" i="1"/>
  <c r="Y5056" i="1"/>
  <c r="Y3616" i="1"/>
  <c r="Y6439" i="1"/>
  <c r="Y3092" i="1"/>
  <c r="Y3761" i="1"/>
  <c r="Y4360" i="1"/>
  <c r="Y495" i="1"/>
  <c r="Y5171" i="1"/>
  <c r="Y715" i="1"/>
  <c r="Y486" i="1"/>
  <c r="Y4359" i="1"/>
  <c r="Y6941" i="1"/>
  <c r="Y915" i="1"/>
  <c r="Y3954" i="1"/>
  <c r="Y464" i="1"/>
  <c r="Y597" i="1"/>
  <c r="Y1062" i="1"/>
  <c r="Y3091" i="1"/>
  <c r="Y2906" i="1"/>
  <c r="Y3953" i="1"/>
  <c r="Y630" i="1"/>
  <c r="Y6707" i="1"/>
  <c r="Y1384" i="1"/>
  <c r="Y485" i="1"/>
  <c r="Y3952" i="1"/>
  <c r="Y313" i="1"/>
  <c r="Y1344" i="1"/>
  <c r="Y1026" i="1"/>
  <c r="Y494" i="1"/>
  <c r="Y5170" i="1"/>
  <c r="Y964" i="1"/>
  <c r="Y3090" i="1"/>
  <c r="Y1415" i="1"/>
  <c r="Y714" i="1"/>
  <c r="Y842" i="1"/>
  <c r="Y570" i="1"/>
  <c r="Y1452" i="1"/>
  <c r="Y463" i="1"/>
  <c r="Y3615" i="1"/>
  <c r="Y1713" i="1"/>
  <c r="Y1268" i="1"/>
  <c r="Y6706" i="1"/>
  <c r="Y4212" i="1"/>
  <c r="Y3089" i="1"/>
  <c r="Y462" i="1"/>
  <c r="Y5600" i="1"/>
  <c r="Y4769" i="1"/>
  <c r="Y1267" i="1"/>
  <c r="Y4597" i="1"/>
  <c r="Y1208" i="1"/>
  <c r="Y4211" i="1"/>
  <c r="Y4358" i="1"/>
  <c r="Y1207" i="1"/>
  <c r="Y841" i="1"/>
  <c r="Y1111" i="1"/>
  <c r="Y1383" i="1"/>
  <c r="Y1266" i="1"/>
  <c r="Y669" i="1"/>
  <c r="Y596" i="1"/>
  <c r="Y595" i="1"/>
  <c r="Y1343" i="1"/>
  <c r="Y5169" i="1"/>
  <c r="Y4768" i="1"/>
  <c r="Y385" i="1"/>
  <c r="Y1568" i="1"/>
  <c r="Y5767" i="1"/>
  <c r="Y3473" i="1"/>
  <c r="Y5168" i="1"/>
  <c r="Y4767" i="1"/>
  <c r="Y1206" i="1"/>
  <c r="Y312" i="1"/>
  <c r="Y7886" i="1"/>
  <c r="Y527" i="1"/>
  <c r="Y1205" i="1"/>
  <c r="Y526" i="1"/>
  <c r="Y1743" i="1"/>
  <c r="Y5055" i="1"/>
  <c r="Y5599" i="1"/>
  <c r="Y2338" i="1"/>
  <c r="Y4596" i="1"/>
  <c r="Y594" i="1"/>
  <c r="Y4210" i="1"/>
  <c r="Y4766" i="1"/>
  <c r="Y1342" i="1"/>
  <c r="Y525" i="1"/>
  <c r="Y840" i="1"/>
  <c r="Y569" i="1"/>
  <c r="Y279" i="1"/>
  <c r="Y1535" i="1"/>
  <c r="Y1341" i="1"/>
  <c r="Y1044" i="1"/>
  <c r="Y1616" i="1"/>
  <c r="Y1340" i="1"/>
  <c r="Y1534" i="1"/>
  <c r="Y2698" i="1"/>
  <c r="Y293" i="1"/>
  <c r="Y1265" i="1"/>
  <c r="Y568" i="1"/>
  <c r="Y1567" i="1"/>
  <c r="Y1315" i="1"/>
  <c r="Y1533" i="1"/>
  <c r="Y1451" i="1"/>
  <c r="Y567" i="1"/>
  <c r="Y3760" i="1"/>
  <c r="Y5318" i="1"/>
  <c r="Y2697" i="1"/>
  <c r="Y3472" i="1"/>
  <c r="Y3951" i="1"/>
  <c r="Y1339" i="1"/>
  <c r="Y1970" i="1"/>
  <c r="Y4209" i="1"/>
  <c r="Y3088" i="1"/>
  <c r="Y5598" i="1"/>
  <c r="Y4208" i="1"/>
  <c r="Y4765" i="1"/>
  <c r="Y791" i="1"/>
  <c r="Y1702" i="1"/>
  <c r="Y4764" i="1"/>
  <c r="Y3950" i="1"/>
  <c r="Y566" i="1"/>
  <c r="Y6438" i="1"/>
  <c r="Y1836" i="1"/>
  <c r="Y4763" i="1"/>
  <c r="Y3759" i="1"/>
  <c r="Y3614" i="1"/>
  <c r="Y3087" i="1"/>
  <c r="Y3949" i="1"/>
  <c r="Y1096" i="1"/>
  <c r="Y5054" i="1"/>
  <c r="Y5459" i="1"/>
  <c r="Y2905" i="1"/>
  <c r="Y565" i="1"/>
  <c r="Y668" i="1"/>
  <c r="Y3296" i="1"/>
  <c r="Y3086" i="1"/>
  <c r="Y790" i="1"/>
  <c r="Y3471" i="1"/>
  <c r="Y443" i="1"/>
  <c r="Y3758" i="1"/>
  <c r="Y2904" i="1"/>
  <c r="Y484" i="1"/>
  <c r="Y3085" i="1"/>
  <c r="Y430" i="1"/>
  <c r="Y3295" i="1"/>
  <c r="Y3084" i="1"/>
  <c r="Y442" i="1"/>
  <c r="Y2098" i="1"/>
  <c r="Y3083" i="1"/>
  <c r="Y5053" i="1"/>
  <c r="Y2097" i="1"/>
  <c r="Y1742" i="1"/>
  <c r="Y564" i="1"/>
  <c r="Y3082" i="1"/>
  <c r="Y3294" i="1"/>
  <c r="Y2903" i="1"/>
  <c r="Y914" i="1"/>
  <c r="Y4595" i="1"/>
  <c r="Y913" i="1"/>
  <c r="Y429" i="1"/>
  <c r="Y3613" i="1"/>
  <c r="Y428" i="1"/>
  <c r="Y441" i="1"/>
  <c r="Y7274" i="1"/>
  <c r="Y1782" i="1"/>
  <c r="Y427" i="1"/>
  <c r="Y2539" i="1"/>
  <c r="Y449" i="1"/>
  <c r="Y3293" i="1"/>
  <c r="Y3081" i="1"/>
  <c r="Y3470" i="1"/>
  <c r="Y483" i="1"/>
  <c r="Y426" i="1"/>
  <c r="Y667" i="1"/>
  <c r="Y3292" i="1"/>
  <c r="Y425" i="1"/>
  <c r="Y4207" i="1"/>
  <c r="Y493" i="1"/>
  <c r="Y448" i="1"/>
  <c r="Y1382" i="1"/>
  <c r="Y1381" i="1"/>
  <c r="Y424" i="1"/>
  <c r="Y2538" i="1"/>
  <c r="Y8003" i="1"/>
  <c r="Y1835" i="1"/>
  <c r="Y440" i="1"/>
  <c r="Y4762" i="1"/>
  <c r="Y1338" i="1"/>
  <c r="Y1204" i="1"/>
  <c r="Y912" i="1"/>
  <c r="Y1969" i="1"/>
  <c r="Y666" i="1"/>
  <c r="Y3080" i="1"/>
  <c r="Y5052" i="1"/>
  <c r="Y1337" i="1"/>
  <c r="Y2537" i="1"/>
  <c r="Y423" i="1"/>
  <c r="Y3469" i="1"/>
  <c r="Y1110" i="1"/>
  <c r="Y5597" i="1"/>
  <c r="Y2696" i="1"/>
  <c r="Y249" i="1"/>
  <c r="Y713" i="1"/>
  <c r="Y1314" i="1"/>
  <c r="Y911" i="1"/>
  <c r="Y5051" i="1"/>
  <c r="Y3757" i="1"/>
  <c r="Y461" i="1"/>
  <c r="Y6355" i="1"/>
  <c r="Y401" i="1"/>
  <c r="Y4594" i="1"/>
  <c r="Y1313" i="1"/>
  <c r="Y910" i="1"/>
  <c r="Y5886" i="1"/>
  <c r="Y909" i="1"/>
  <c r="Y1968" i="1"/>
  <c r="Y593" i="1"/>
  <c r="Y5167" i="1"/>
  <c r="Y4761" i="1"/>
  <c r="Y4357" i="1"/>
  <c r="Y1025" i="1"/>
  <c r="Y1967" i="1"/>
  <c r="Y343" i="1"/>
  <c r="Y3948" i="1"/>
  <c r="Y1566" i="1"/>
  <c r="Y1966" i="1"/>
  <c r="Y1109" i="1"/>
  <c r="Y3947" i="1"/>
  <c r="Y3468" i="1"/>
  <c r="Y5050" i="1"/>
  <c r="Y3946" i="1"/>
  <c r="Y396" i="1"/>
  <c r="Y6940" i="1"/>
  <c r="Y1312" i="1"/>
  <c r="Y3612" i="1"/>
  <c r="Y712" i="1"/>
  <c r="Y4593" i="1"/>
  <c r="Y4592" i="1"/>
  <c r="Y1380" i="1"/>
  <c r="Y439" i="1"/>
  <c r="Y3079" i="1"/>
  <c r="Y1108" i="1"/>
  <c r="Y2536" i="1"/>
  <c r="Y7377" i="1"/>
  <c r="Y3756" i="1"/>
  <c r="Y1834" i="1"/>
  <c r="Y1532" i="1"/>
  <c r="Y7376" i="1"/>
  <c r="Y3755" i="1"/>
  <c r="Y5166" i="1"/>
  <c r="Y1965" i="1"/>
  <c r="Y384" i="1"/>
  <c r="Y1061" i="1"/>
  <c r="Y711" i="1"/>
  <c r="Y3945" i="1"/>
  <c r="Y994" i="1"/>
  <c r="Y1379" i="1"/>
  <c r="Y2535" i="1"/>
  <c r="Y4760" i="1"/>
  <c r="Y1043" i="1"/>
  <c r="Y3467" i="1"/>
  <c r="Y1336" i="1"/>
  <c r="Y4356" i="1"/>
  <c r="Y5049" i="1"/>
  <c r="Y5048" i="1"/>
  <c r="Y172" i="1"/>
  <c r="Y908" i="1"/>
  <c r="Y422" i="1"/>
  <c r="Y367" i="1"/>
  <c r="Y3078" i="1"/>
  <c r="Y1311" i="1"/>
  <c r="Y421" i="1"/>
  <c r="Y6354" i="1"/>
  <c r="Y3944" i="1"/>
  <c r="Y524" i="1"/>
  <c r="Y1335" i="1"/>
  <c r="Y2902" i="1"/>
  <c r="Y6158" i="1"/>
  <c r="Y1203" i="1"/>
  <c r="Y2695" i="1"/>
  <c r="Y4759" i="1"/>
  <c r="Y2237" i="1"/>
  <c r="Y1310" i="1"/>
  <c r="Y1334" i="1"/>
  <c r="Y665" i="1"/>
  <c r="Y1309" i="1"/>
  <c r="Y5047" i="1"/>
  <c r="Y839" i="1"/>
  <c r="Y1024" i="1"/>
  <c r="Y2534" i="1"/>
  <c r="Y5458" i="1"/>
  <c r="Y420" i="1"/>
  <c r="Y354" i="1"/>
  <c r="Y383" i="1"/>
  <c r="Y2533" i="1"/>
  <c r="Y1964" i="1"/>
  <c r="Y382" i="1"/>
  <c r="Y523" i="1"/>
  <c r="Y381" i="1"/>
  <c r="Y710" i="1"/>
  <c r="Y366" i="1"/>
  <c r="Y1963" i="1"/>
  <c r="Y6353" i="1"/>
  <c r="Y2236" i="1"/>
  <c r="Y1060" i="1"/>
  <c r="Y342" i="1"/>
  <c r="Y789" i="1"/>
  <c r="Y341" i="1"/>
  <c r="Y2337" i="1"/>
  <c r="Y563" i="1"/>
  <c r="Y380" i="1"/>
  <c r="Y365" i="1"/>
  <c r="Y2336" i="1"/>
  <c r="Y664" i="1"/>
  <c r="Y1202" i="1"/>
  <c r="Y2532" i="1"/>
  <c r="Y311" i="1"/>
  <c r="Y592" i="1"/>
  <c r="Y6352" i="1"/>
  <c r="Y3943" i="1"/>
  <c r="Y379" i="1"/>
  <c r="Y364" i="1"/>
  <c r="Y3942" i="1"/>
  <c r="Y2096" i="1"/>
  <c r="Y2335" i="1"/>
  <c r="Y1264" i="1"/>
  <c r="Y2334" i="1"/>
  <c r="Y2694" i="1"/>
  <c r="Y2095" i="1"/>
  <c r="Y6001" i="1"/>
  <c r="Y1615" i="1"/>
  <c r="Y522" i="1"/>
  <c r="Y419" i="1"/>
  <c r="Y363" i="1"/>
  <c r="Y709" i="1"/>
  <c r="Y1482" i="1"/>
  <c r="Y907" i="1"/>
  <c r="Y340" i="1"/>
  <c r="Y5046" i="1"/>
  <c r="Y521" i="1"/>
  <c r="Y278" i="1"/>
  <c r="Y562" i="1"/>
  <c r="Y1962" i="1"/>
  <c r="Y353" i="1"/>
  <c r="Y418" i="1"/>
  <c r="Y7273" i="1"/>
  <c r="Y6000" i="1"/>
  <c r="Y788" i="1"/>
  <c r="Y906" i="1"/>
  <c r="Y460" i="1"/>
  <c r="Y5457" i="1"/>
  <c r="Y482" i="1"/>
  <c r="Y395" i="1"/>
  <c r="Y3611" i="1"/>
  <c r="Y838" i="1"/>
  <c r="Y837" i="1"/>
  <c r="Y1107" i="1"/>
  <c r="Y787" i="1"/>
  <c r="Y3754" i="1"/>
  <c r="Y417" i="1"/>
  <c r="Y3610" i="1"/>
  <c r="Y963" i="1"/>
  <c r="Y2235" i="1"/>
  <c r="Y1201" i="1"/>
  <c r="Y5165" i="1"/>
  <c r="Y3753" i="1"/>
  <c r="Y1531" i="1"/>
  <c r="Y786" i="1"/>
  <c r="Y1378" i="1"/>
  <c r="Y416" i="1"/>
  <c r="Y394" i="1"/>
  <c r="Y3291" i="1"/>
  <c r="Y415" i="1"/>
  <c r="Y905" i="1"/>
  <c r="Y3941" i="1"/>
  <c r="Y5045" i="1"/>
  <c r="Y362" i="1"/>
  <c r="Y561" i="1"/>
  <c r="Y708" i="1"/>
  <c r="Y1308" i="1"/>
  <c r="Y4758" i="1"/>
  <c r="Y993" i="1"/>
  <c r="Y520" i="1"/>
  <c r="Y1200" i="1"/>
  <c r="Y171" i="1"/>
  <c r="Y4355" i="1"/>
  <c r="Y560" i="1"/>
  <c r="Y481" i="1"/>
  <c r="Y2531" i="1"/>
  <c r="Y5044" i="1"/>
  <c r="Y5999" i="1"/>
  <c r="Y559" i="1"/>
  <c r="Y904" i="1"/>
  <c r="Y962" i="1"/>
  <c r="Y1059" i="1"/>
  <c r="Y438" i="1"/>
  <c r="Y352" i="1"/>
  <c r="Y480" i="1"/>
  <c r="Y836" i="1"/>
  <c r="Y519" i="1"/>
  <c r="Y663" i="1"/>
  <c r="Y7980" i="1"/>
  <c r="Y5043" i="1"/>
  <c r="Y785" i="1"/>
  <c r="Y2901" i="1"/>
  <c r="Y3466" i="1"/>
  <c r="Y1199" i="1"/>
  <c r="Y662" i="1"/>
  <c r="Y138" i="1"/>
  <c r="Y1450" i="1"/>
  <c r="Y661" i="1"/>
  <c r="Y4757" i="1"/>
  <c r="Y5042" i="1"/>
  <c r="Y784" i="1"/>
  <c r="Y1198" i="1"/>
  <c r="Y479" i="1"/>
  <c r="Y1106" i="1"/>
  <c r="Y992" i="1"/>
  <c r="Y1197" i="1"/>
  <c r="Y1105" i="1"/>
  <c r="Y393" i="1"/>
  <c r="Y2333" i="1"/>
  <c r="Y1377" i="1"/>
  <c r="Y292" i="1"/>
  <c r="Y277" i="1"/>
  <c r="Y961" i="1"/>
  <c r="Y3290" i="1"/>
  <c r="Y2693" i="1"/>
  <c r="Y492" i="1"/>
  <c r="Y629" i="1"/>
  <c r="Y1196" i="1"/>
  <c r="Y1530" i="1"/>
  <c r="Y478" i="1"/>
  <c r="Y320" i="1"/>
  <c r="Y2692" i="1"/>
  <c r="Y518" i="1"/>
  <c r="Y1023" i="1"/>
  <c r="Y3289" i="1"/>
  <c r="Y414" i="1"/>
  <c r="Y628" i="1"/>
  <c r="Y477" i="1"/>
  <c r="Y459" i="1"/>
  <c r="Y1565" i="1"/>
  <c r="Y835" i="1"/>
  <c r="Y1414" i="1"/>
  <c r="Y458" i="1"/>
  <c r="Y1022" i="1"/>
  <c r="Y413" i="1"/>
  <c r="Y5885" i="1"/>
  <c r="Y4206" i="1"/>
  <c r="Y5766" i="1"/>
  <c r="Y378" i="1"/>
  <c r="Y1638" i="1"/>
  <c r="Y3609" i="1"/>
  <c r="Y1195" i="1"/>
  <c r="Y339" i="1"/>
  <c r="Y5765" i="1"/>
  <c r="Y783" i="1"/>
  <c r="Y338" i="1"/>
  <c r="Y4354" i="1"/>
  <c r="Y457" i="1"/>
  <c r="Y7590" i="1"/>
  <c r="Y4205" i="1"/>
  <c r="Y337" i="1"/>
  <c r="Y517" i="1"/>
  <c r="Y903" i="1"/>
  <c r="Y6351" i="1"/>
  <c r="Y1307" i="1"/>
  <c r="Y3752" i="1"/>
  <c r="Y351" i="1"/>
  <c r="Y336" i="1"/>
  <c r="Y412" i="1"/>
  <c r="Y361" i="1"/>
  <c r="Y218" i="1"/>
  <c r="Y1306" i="1"/>
  <c r="Y248" i="1"/>
  <c r="Y276" i="1"/>
  <c r="Y411" i="1"/>
  <c r="Y291" i="1"/>
  <c r="Y1021" i="1"/>
  <c r="Y1194" i="1"/>
  <c r="Y54" i="1"/>
  <c r="Y627" i="1"/>
  <c r="Y310" i="1"/>
  <c r="Y5041" i="1"/>
  <c r="Y319" i="1"/>
  <c r="Y377" i="1"/>
  <c r="Y834" i="1"/>
  <c r="Y6797" i="1"/>
  <c r="Y275" i="1"/>
  <c r="Y350" i="1"/>
  <c r="Y591" i="1"/>
  <c r="Y7036" i="1"/>
  <c r="Y335" i="1"/>
  <c r="Y290" i="1"/>
  <c r="Y289" i="1"/>
  <c r="Y349" i="1"/>
  <c r="Y1961" i="1"/>
  <c r="Y5764" i="1"/>
  <c r="Y456" i="1"/>
  <c r="Y1193" i="1"/>
  <c r="Y2234" i="1"/>
  <c r="Y782" i="1"/>
  <c r="Y781" i="1"/>
  <c r="Y274" i="1"/>
  <c r="Y288" i="1"/>
  <c r="Y5763" i="1"/>
  <c r="Y5317" i="1"/>
  <c r="Y1305" i="1"/>
  <c r="Y2691" i="1"/>
  <c r="Y780" i="1"/>
  <c r="Y334" i="1"/>
  <c r="Y6157" i="1"/>
  <c r="Y707" i="1"/>
  <c r="Y309" i="1"/>
  <c r="Y5040" i="1"/>
  <c r="Y247" i="1"/>
  <c r="Y376" i="1"/>
  <c r="Y273" i="1"/>
  <c r="Y437" i="1"/>
  <c r="Y1529" i="1"/>
  <c r="Y1481" i="1"/>
  <c r="Y6437" i="1"/>
  <c r="Y195" i="1"/>
  <c r="Y7343" i="1"/>
  <c r="Y6350" i="1"/>
  <c r="Y779" i="1"/>
  <c r="Y272" i="1"/>
  <c r="Y375" i="1"/>
  <c r="Y308" i="1"/>
  <c r="Y6156" i="1"/>
  <c r="Y246" i="1"/>
  <c r="Y991" i="1"/>
  <c r="Y476" i="1"/>
  <c r="Y1781" i="1"/>
  <c r="Y400" i="1"/>
  <c r="Y7272" i="1"/>
  <c r="Y778" i="1"/>
  <c r="Y1042" i="1"/>
  <c r="Y590" i="1"/>
  <c r="Y194" i="1"/>
  <c r="Y1041" i="1"/>
  <c r="Y902" i="1"/>
  <c r="Y1263" i="1"/>
  <c r="Y1192" i="1"/>
  <c r="Y110" i="1"/>
  <c r="Y3288" i="1"/>
  <c r="Y960" i="1"/>
  <c r="Y3287" i="1"/>
  <c r="Y333" i="1"/>
  <c r="Y660" i="1"/>
  <c r="Y41" i="1"/>
  <c r="Y287" i="1"/>
  <c r="Y286" i="1"/>
  <c r="Y901" i="1"/>
  <c r="Y659" i="1"/>
  <c r="Y1413" i="1"/>
  <c r="Y706" i="1"/>
  <c r="Y959" i="1"/>
  <c r="Y1376" i="1"/>
  <c r="Y170" i="1"/>
  <c r="Y3286" i="1"/>
  <c r="Y34" i="1"/>
  <c r="Y169" i="1"/>
  <c r="Y1412" i="1"/>
  <c r="Y705" i="1"/>
  <c r="Y1411" i="1"/>
  <c r="Y53" i="1"/>
  <c r="Y217" i="1"/>
  <c r="Y3285" i="1"/>
  <c r="Y7778" i="1"/>
  <c r="Y7192" i="1"/>
  <c r="Y1614" i="1"/>
  <c r="Y410" i="1"/>
  <c r="Y900" i="1"/>
  <c r="Y777" i="1"/>
  <c r="Y85" i="1"/>
  <c r="Y1104" i="1"/>
  <c r="Y52" i="1"/>
  <c r="Y1191" i="1"/>
  <c r="Y1190" i="1"/>
  <c r="Y332" i="1"/>
  <c r="Y1189" i="1"/>
  <c r="Y1188" i="1"/>
  <c r="Y392" i="1"/>
  <c r="Y475" i="1"/>
  <c r="Y704" i="1"/>
  <c r="Y776" i="1"/>
  <c r="Y558" i="1"/>
  <c r="Y4204" i="1"/>
  <c r="Y1187" i="1"/>
  <c r="Y703" i="1"/>
  <c r="Y391" i="1"/>
  <c r="Y658" i="1"/>
  <c r="Y474" i="1"/>
  <c r="Y958" i="1"/>
  <c r="Y589" i="1"/>
  <c r="Y1186" i="1"/>
  <c r="Y5998" i="1"/>
  <c r="Y775" i="1"/>
  <c r="Y833" i="1"/>
  <c r="Y1528" i="1"/>
  <c r="Y5997" i="1"/>
  <c r="Y271" i="1"/>
  <c r="Y307" i="1"/>
  <c r="Y1185" i="1"/>
  <c r="Y270" i="1"/>
  <c r="Y40" i="1"/>
  <c r="Y1304" i="1"/>
  <c r="Y1184" i="1"/>
  <c r="Y399" i="1"/>
  <c r="Y1183" i="1"/>
  <c r="Y832" i="1"/>
  <c r="Y957" i="1"/>
  <c r="Y956" i="1"/>
  <c r="Y1262" i="1"/>
  <c r="Y5996" i="1"/>
  <c r="Y990" i="1"/>
  <c r="Y5995" i="1"/>
  <c r="Y5994" i="1"/>
  <c r="Y831" i="1"/>
  <c r="Y1410" i="1"/>
  <c r="Y5993" i="1"/>
  <c r="Y1261" i="1"/>
  <c r="Y774" i="1"/>
  <c r="Y2094" i="1"/>
  <c r="Y137" i="1"/>
  <c r="Y899" i="1"/>
  <c r="Y1527" i="1"/>
  <c r="Y1637" i="1"/>
  <c r="Y898" i="1"/>
  <c r="Y516" i="1"/>
  <c r="Y1434" i="1"/>
  <c r="Y1409" i="1"/>
  <c r="Y830" i="1"/>
  <c r="Y702" i="1"/>
  <c r="Y515" i="1"/>
  <c r="Y245" i="1"/>
  <c r="Y285" i="1"/>
  <c r="Y955" i="1"/>
  <c r="Y161" i="1"/>
  <c r="Y1182" i="1"/>
  <c r="Y269" i="1"/>
  <c r="Y331" i="1"/>
  <c r="Y1333" i="1"/>
  <c r="Y773" i="1"/>
  <c r="Y330" i="1"/>
  <c r="Y360" i="1"/>
  <c r="Y5762" i="1"/>
  <c r="Y7800" i="1"/>
  <c r="Y409" i="1"/>
  <c r="Y268" i="1"/>
  <c r="Y267" i="1"/>
  <c r="Y244" i="1"/>
  <c r="Y1375" i="1"/>
  <c r="Y390" i="1"/>
  <c r="Y829" i="1"/>
  <c r="Y408" i="1"/>
  <c r="Y329" i="1"/>
  <c r="Y328" i="1"/>
  <c r="Y557" i="1"/>
  <c r="Y193" i="1"/>
  <c r="Y556" i="1"/>
  <c r="Y555" i="1"/>
  <c r="Y318" i="1"/>
  <c r="Y491" i="1"/>
  <c r="Y306" i="1"/>
  <c r="Y1433" i="1"/>
  <c r="Y327" i="1"/>
  <c r="Y305" i="1"/>
  <c r="Y1181" i="1"/>
  <c r="Y1526" i="1"/>
  <c r="Y136" i="1"/>
  <c r="Y1408" i="1"/>
  <c r="Y348" i="1"/>
  <c r="Y1407" i="1"/>
  <c r="Y125" i="1"/>
  <c r="Y398" i="1"/>
  <c r="Y284" i="1"/>
  <c r="Y266" i="1"/>
  <c r="Y243" i="1"/>
  <c r="Y1180" i="1"/>
  <c r="Y216" i="1"/>
  <c r="Y1525" i="1"/>
  <c r="Y192" i="1"/>
  <c r="Y701" i="1"/>
  <c r="Y954" i="1"/>
  <c r="Y1095" i="1"/>
  <c r="Y1374" i="1"/>
  <c r="Y657" i="1"/>
  <c r="Y1179" i="1"/>
  <c r="Y389" i="1"/>
  <c r="Y265" i="1"/>
  <c r="Y473" i="1"/>
  <c r="Y772" i="1"/>
  <c r="Y1373" i="1"/>
  <c r="Y283" i="1"/>
  <c r="Y897" i="1"/>
  <c r="Y317" i="1"/>
  <c r="Y233" i="1"/>
  <c r="Y397" i="1"/>
  <c r="Y1406" i="1"/>
  <c r="Y1332" i="1"/>
  <c r="Y1405" i="1"/>
  <c r="Y191" i="1"/>
  <c r="Y896" i="1"/>
  <c r="Y1178" i="1"/>
  <c r="Y304" i="1"/>
  <c r="Y1177" i="1"/>
  <c r="Y1176" i="1"/>
  <c r="Y1040" i="1"/>
  <c r="Y242" i="1"/>
  <c r="Y160" i="1"/>
  <c r="Y303" i="1"/>
  <c r="Y302" i="1"/>
  <c r="Y109" i="1"/>
  <c r="Y241" i="1"/>
  <c r="Y190" i="1"/>
  <c r="Y264" i="1"/>
  <c r="Y7114" i="1"/>
  <c r="Y1175" i="1"/>
  <c r="Y1103" i="1"/>
  <c r="Y189" i="1"/>
  <c r="Y554" i="1"/>
  <c r="Y188" i="1"/>
  <c r="Y326" i="1"/>
  <c r="Y347" i="1"/>
  <c r="Y407" i="1"/>
  <c r="Y1331" i="1"/>
  <c r="Y1741" i="1"/>
  <c r="Y159" i="1"/>
  <c r="Y771" i="1"/>
  <c r="Y240" i="1"/>
  <c r="Y359" i="1"/>
  <c r="Y215" i="1"/>
  <c r="Y406" i="1"/>
  <c r="Y187" i="1"/>
  <c r="Y472" i="1"/>
  <c r="Y152" i="1"/>
  <c r="Y124" i="1"/>
  <c r="Y168" i="1"/>
  <c r="Y325" i="1"/>
  <c r="Y108" i="1"/>
  <c r="Y5039" i="1"/>
  <c r="Y1174" i="1"/>
  <c r="Y239" i="1"/>
  <c r="Y1173" i="1"/>
  <c r="Y3284" i="1"/>
  <c r="Y553" i="1"/>
  <c r="Y1058" i="1"/>
  <c r="Y84" i="1"/>
  <c r="Y301" i="1"/>
  <c r="Y158" i="1"/>
  <c r="Y1057" i="1"/>
  <c r="Y167" i="1"/>
  <c r="Y14" i="1"/>
  <c r="Y107" i="1"/>
  <c r="Y232" i="1"/>
  <c r="Y231" i="1"/>
  <c r="Y230" i="1"/>
  <c r="Y374" i="1"/>
  <c r="Y447" i="1"/>
  <c r="Y324" i="1"/>
  <c r="Y1740" i="1"/>
  <c r="Y700" i="1"/>
  <c r="Y1172" i="1"/>
  <c r="Y1102" i="1"/>
  <c r="Y1171" i="1"/>
  <c r="Y455" i="1"/>
  <c r="Y1372" i="1"/>
  <c r="Y895" i="1"/>
  <c r="Y1170" i="1"/>
  <c r="Y490" i="1"/>
  <c r="Y1169" i="1"/>
  <c r="Y1101" i="1"/>
  <c r="Y953" i="1"/>
  <c r="Y73" i="1"/>
  <c r="Y588" i="1"/>
  <c r="Y1020" i="1"/>
  <c r="Y952" i="1"/>
  <c r="Y770" i="1"/>
  <c r="Y769" i="1"/>
  <c r="Y106" i="1"/>
  <c r="Y1056" i="1"/>
  <c r="Y105" i="1"/>
  <c r="Y1330" i="1"/>
  <c r="Y699" i="1"/>
  <c r="Y151" i="1"/>
  <c r="Y1168" i="1"/>
  <c r="Y323" i="1"/>
  <c r="Y214" i="1"/>
  <c r="Y83" i="1"/>
  <c r="Y1167" i="1"/>
  <c r="Y1100" i="1"/>
  <c r="Y39" i="1"/>
  <c r="Y1166" i="1"/>
  <c r="Y894" i="1"/>
  <c r="Y300" i="1"/>
  <c r="Y1260" i="1"/>
  <c r="Y1165" i="1"/>
  <c r="Y135" i="1"/>
  <c r="Y1164" i="1"/>
  <c r="Y1163" i="1"/>
  <c r="Y1162" i="1"/>
  <c r="Y1259" i="1"/>
  <c r="Y2690" i="1"/>
  <c r="Y1161" i="1"/>
  <c r="Y626" i="1"/>
  <c r="Y263" i="1"/>
  <c r="Y1160" i="1"/>
  <c r="Y213" i="1"/>
  <c r="Y1159" i="1"/>
  <c r="Y27" i="1"/>
  <c r="Y238" i="1"/>
  <c r="Y123" i="1"/>
  <c r="Y3940" i="1"/>
  <c r="Y1158" i="1"/>
  <c r="Y3077" i="1"/>
  <c r="Y1157" i="1"/>
  <c r="Y237" i="1"/>
  <c r="Y166" i="1"/>
  <c r="Y1156" i="1"/>
  <c r="Y7486" i="1"/>
  <c r="Y828" i="1"/>
  <c r="Y134" i="1"/>
  <c r="Y656" i="1"/>
  <c r="Y471" i="1"/>
  <c r="Y655" i="1"/>
  <c r="Y1371" i="1"/>
  <c r="Y1055" i="1"/>
  <c r="Y827" i="1"/>
  <c r="Y1155" i="1"/>
  <c r="Y122" i="1"/>
  <c r="Y1370" i="1"/>
  <c r="Y1039" i="1"/>
  <c r="Y299" i="1"/>
  <c r="Y1154" i="1"/>
  <c r="Y51" i="1"/>
  <c r="Y7113" i="1"/>
  <c r="Y82" i="1"/>
  <c r="Y1054" i="1"/>
  <c r="Y454" i="1"/>
  <c r="Y1258" i="1"/>
  <c r="Y322" i="1"/>
  <c r="Y1153" i="1"/>
  <c r="Y1404" i="1"/>
  <c r="Y514" i="1"/>
  <c r="Y1053" i="1"/>
  <c r="Y826" i="1"/>
  <c r="Y1152" i="1"/>
  <c r="Y50" i="1"/>
  <c r="Y186" i="1"/>
  <c r="Y185" i="1"/>
  <c r="Y49" i="1"/>
  <c r="Y1636" i="1"/>
  <c r="Y1151" i="1"/>
  <c r="Y1150" i="1"/>
  <c r="Y1149" i="1"/>
  <c r="Y825" i="1"/>
  <c r="Y1148" i="1"/>
  <c r="Y893" i="1"/>
  <c r="Y1672" i="1"/>
  <c r="Y2900" i="1"/>
  <c r="Y1147" i="1"/>
  <c r="Y513" i="1"/>
  <c r="Y768" i="1"/>
  <c r="Y767" i="1"/>
  <c r="Y48" i="1"/>
  <c r="Y212" i="1"/>
  <c r="Y766" i="1"/>
  <c r="Y951" i="1"/>
  <c r="Y13" i="1"/>
  <c r="Y150" i="1"/>
  <c r="Y12" i="1"/>
  <c r="Y11" i="1"/>
  <c r="Y7342" i="1"/>
  <c r="Y72" i="1"/>
  <c r="Y26" i="1"/>
  <c r="Y1146" i="1"/>
  <c r="Y1369" i="1"/>
  <c r="Y262" i="1"/>
  <c r="Y552" i="1"/>
  <c r="Y184" i="1"/>
  <c r="Y1403" i="1"/>
  <c r="Y25" i="1"/>
  <c r="Y211" i="1"/>
  <c r="Y892" i="1"/>
  <c r="Y1019" i="1"/>
  <c r="Y950" i="1"/>
  <c r="Y949" i="1"/>
  <c r="Y157" i="1"/>
  <c r="Y1145" i="1"/>
  <c r="Y261" i="1"/>
  <c r="Y71" i="1"/>
  <c r="Y824" i="1"/>
  <c r="Y133" i="1"/>
  <c r="Y405" i="1"/>
  <c r="Y104" i="1"/>
  <c r="Y321" i="1"/>
  <c r="Y316" i="1"/>
  <c r="Y282" i="1"/>
  <c r="Y358" i="1"/>
  <c r="Y183" i="1"/>
  <c r="Y8032" i="1"/>
  <c r="Y149" i="1"/>
  <c r="Y551" i="1"/>
  <c r="Y823" i="1"/>
  <c r="Y4203" i="1"/>
  <c r="Y404" i="1"/>
  <c r="Y1038" i="1"/>
  <c r="Y132" i="1"/>
  <c r="Y33" i="1"/>
  <c r="Y512" i="1"/>
  <c r="Y165" i="1"/>
  <c r="Y47" i="1"/>
  <c r="Y1524" i="1"/>
  <c r="Y156" i="1"/>
  <c r="Y550" i="1"/>
  <c r="Y511" i="1"/>
  <c r="Y1018" i="1"/>
  <c r="Y388" i="1"/>
  <c r="Y70" i="1"/>
  <c r="Y199" i="1"/>
  <c r="Y510" i="1"/>
  <c r="Y131" i="1"/>
  <c r="Y453" i="1"/>
  <c r="Y24" i="1"/>
  <c r="Y182" i="1"/>
  <c r="Y509" i="1"/>
  <c r="Y236" i="1"/>
  <c r="Y549" i="1"/>
  <c r="Y1017" i="1"/>
  <c r="Y1523" i="1"/>
  <c r="Y1449" i="1"/>
  <c r="Y1479" i="1"/>
  <c r="Y103" i="1"/>
  <c r="Y23" i="1"/>
  <c r="Y1448" i="1"/>
  <c r="Y765" i="1"/>
  <c r="Y229" i="1"/>
  <c r="Y228" i="1"/>
  <c r="Y1522" i="1"/>
  <c r="Y764" i="1"/>
  <c r="Y508" i="1"/>
  <c r="Y1521" i="1"/>
  <c r="Y148" i="1"/>
  <c r="Y1520" i="1"/>
  <c r="Y1368" i="1"/>
  <c r="Y1447" i="1"/>
  <c r="Y3939" i="1"/>
  <c r="Y130" i="1"/>
  <c r="Y22" i="1"/>
  <c r="Y763" i="1"/>
  <c r="Y1519" i="1"/>
  <c r="Y46" i="1"/>
  <c r="Y1518" i="1"/>
  <c r="Y587" i="1"/>
  <c r="Y1517" i="1"/>
  <c r="Y1516" i="1"/>
  <c r="Y69" i="1"/>
  <c r="Y260" i="1"/>
  <c r="Y1515" i="1"/>
  <c r="Y1446" i="1"/>
  <c r="Y1445" i="1"/>
  <c r="Y507" i="1"/>
  <c r="Y1367" i="1"/>
  <c r="Y2689" i="1"/>
  <c r="Y891" i="1"/>
  <c r="Y1444" i="1"/>
  <c r="Y1016" i="1"/>
  <c r="Y45" i="1"/>
  <c r="Y654" i="1"/>
  <c r="Y1366" i="1"/>
  <c r="Y3076" i="1"/>
  <c r="Y1037" i="1"/>
  <c r="Y890" i="1"/>
  <c r="Y121" i="1"/>
  <c r="Y2899" i="1"/>
  <c r="Y948" i="1"/>
  <c r="Y147" i="1"/>
  <c r="Y1015" i="1"/>
  <c r="Y625" i="1"/>
  <c r="Y653" i="1"/>
  <c r="Y1052" i="1"/>
  <c r="Y21" i="1"/>
  <c r="Y3075" i="1"/>
  <c r="Y1257" i="1"/>
  <c r="Y102" i="1"/>
  <c r="Y889" i="1"/>
  <c r="Y210" i="1"/>
  <c r="Y548" i="1"/>
  <c r="Y259" i="1"/>
  <c r="Y258" i="1"/>
  <c r="Y209" i="1"/>
  <c r="Y155" i="1"/>
  <c r="Y762" i="1"/>
  <c r="Y68" i="1"/>
  <c r="Y281" i="1"/>
  <c r="Y257" i="1"/>
  <c r="Y1144" i="1"/>
  <c r="Y1051" i="1"/>
  <c r="Y227" i="1"/>
  <c r="Y652" i="1"/>
  <c r="Y67" i="1"/>
  <c r="Y1050" i="1"/>
  <c r="Y226" i="1"/>
  <c r="Y154" i="1"/>
  <c r="Y101" i="1"/>
  <c r="Y146" i="1"/>
  <c r="Y208" i="1"/>
  <c r="Y5761" i="1"/>
  <c r="Y1256" i="1"/>
  <c r="Y4591" i="1"/>
  <c r="Y2898" i="1"/>
  <c r="Y1049" i="1"/>
  <c r="Y2897" i="1"/>
  <c r="Y256" i="1"/>
  <c r="Y129" i="1"/>
  <c r="Y280" i="1"/>
  <c r="Y3074" i="1"/>
  <c r="Y3283" i="1"/>
  <c r="Y3751" i="1"/>
  <c r="Y4353" i="1"/>
  <c r="Y7485" i="1"/>
  <c r="Y4202" i="1"/>
  <c r="Y3938" i="1"/>
  <c r="Y3282" i="1"/>
  <c r="Y255" i="1"/>
  <c r="Y100" i="1"/>
  <c r="Y6939" i="1"/>
  <c r="Y3608" i="1"/>
  <c r="Y2896" i="1"/>
  <c r="Y4352" i="1"/>
  <c r="Y3281" i="1"/>
  <c r="Y254" i="1"/>
  <c r="Y2332" i="1"/>
  <c r="Y253" i="1"/>
  <c r="Y44" i="1"/>
  <c r="Y7035" i="1"/>
  <c r="Y3750" i="1"/>
  <c r="Y10" i="1"/>
  <c r="Y32" i="1"/>
  <c r="Y9" i="1"/>
  <c r="Y225" i="1"/>
  <c r="Y66" i="1"/>
  <c r="Y2530" i="1"/>
  <c r="Y120" i="1"/>
  <c r="Y31" i="1"/>
  <c r="Y20" i="1"/>
  <c r="Y145" i="1"/>
  <c r="Y144" i="1"/>
  <c r="Y181" i="1"/>
  <c r="Y1833" i="1"/>
  <c r="Y4351" i="1"/>
  <c r="Y128" i="1"/>
  <c r="Y252" i="1"/>
  <c r="Y7271" i="1"/>
  <c r="Y251" i="1"/>
  <c r="Y198" i="1"/>
  <c r="Y3749" i="1"/>
  <c r="Y1443" i="1"/>
  <c r="Y298" i="1"/>
  <c r="Y207" i="1"/>
  <c r="Y99" i="1"/>
  <c r="Y98" i="1"/>
  <c r="Y164" i="1"/>
  <c r="Y3280" i="1"/>
  <c r="Y206" i="1"/>
  <c r="Y5038" i="1"/>
  <c r="Y1094" i="1"/>
  <c r="Y38" i="1"/>
  <c r="Y1093" i="1"/>
  <c r="Y8" i="1"/>
  <c r="Y357" i="1"/>
  <c r="Y947" i="1"/>
  <c r="Y888" i="1"/>
  <c r="Y698" i="1"/>
  <c r="Y175" i="1"/>
  <c r="Y65" i="1"/>
  <c r="Y4350" i="1"/>
  <c r="Y5596" i="1"/>
  <c r="Y822" i="1"/>
  <c r="Y887" i="1"/>
  <c r="Y6519" i="1"/>
  <c r="Y153" i="1"/>
  <c r="Y224" i="1"/>
  <c r="Y436" i="1"/>
  <c r="Y180" i="1"/>
  <c r="Y1593" i="1"/>
  <c r="Y435" i="1"/>
  <c r="Y946" i="1"/>
  <c r="Y119" i="1"/>
  <c r="Y1329" i="1"/>
  <c r="Y118" i="1"/>
  <c r="Y117" i="1"/>
  <c r="Y19" i="1"/>
  <c r="Y1365" i="1"/>
  <c r="Y1255" i="1"/>
  <c r="Y81" i="1"/>
  <c r="Y97" i="1"/>
  <c r="Y179" i="1"/>
  <c r="Y7854" i="1"/>
  <c r="Y1514" i="1"/>
  <c r="Y1254" i="1"/>
  <c r="Y403" i="1"/>
  <c r="Y4590" i="1"/>
  <c r="Y7341" i="1"/>
  <c r="Y116" i="1"/>
  <c r="Y115" i="1"/>
  <c r="Y205" i="1"/>
  <c r="Y43" i="1"/>
  <c r="Y1303" i="1"/>
  <c r="Y1253" i="1"/>
  <c r="Y4201" i="1"/>
  <c r="Y945" i="1"/>
  <c r="Y697" i="1"/>
  <c r="Y1513" i="1"/>
  <c r="Y1302" i="1"/>
  <c r="Y886" i="1"/>
  <c r="Y223" i="1"/>
  <c r="Y1143" i="1"/>
  <c r="Y204" i="1"/>
  <c r="Y1301" i="1"/>
  <c r="Y944" i="1"/>
  <c r="Y943" i="1"/>
  <c r="Y1364" i="1"/>
  <c r="Y4756" i="1"/>
  <c r="Y885" i="1"/>
  <c r="Y942" i="1"/>
  <c r="Y586" i="1"/>
  <c r="Y884" i="1"/>
  <c r="Y547" i="1"/>
  <c r="Y37" i="1"/>
  <c r="Y80" i="1"/>
  <c r="Y4755" i="1"/>
  <c r="Y18" i="1"/>
  <c r="Y7" i="1"/>
  <c r="Y585" i="1"/>
  <c r="Y1099" i="1"/>
  <c r="Y506" i="1"/>
  <c r="Y96" i="1"/>
  <c r="Y346" i="1"/>
  <c r="Y64" i="1"/>
  <c r="Y883" i="1"/>
  <c r="Y235" i="1"/>
  <c r="Y127" i="1"/>
  <c r="Y234" i="1"/>
  <c r="Y95" i="1"/>
  <c r="Y6" i="1"/>
  <c r="Y94" i="1"/>
  <c r="Y1328" i="1"/>
  <c r="Y93" i="1"/>
  <c r="Y546" i="1"/>
  <c r="Y5" i="1"/>
  <c r="Y505" i="1"/>
  <c r="Y178" i="1"/>
  <c r="Y4" i="1"/>
  <c r="Y163" i="1"/>
  <c r="Y941" i="1"/>
  <c r="Y761" i="1"/>
  <c r="Y1098" i="1"/>
  <c r="Y1252" i="1"/>
  <c r="Y203" i="1"/>
  <c r="Y1142" i="1"/>
  <c r="Y36" i="1"/>
  <c r="Y2688" i="1"/>
  <c r="Y2895" i="1"/>
  <c r="Y989" i="1"/>
  <c r="Y7191" i="1"/>
  <c r="Y988" i="1"/>
  <c r="Y143" i="1"/>
  <c r="Y345" i="1"/>
  <c r="Y4754" i="1"/>
  <c r="Y79" i="1"/>
  <c r="Y1402" i="1"/>
  <c r="Y63" i="1"/>
  <c r="Y62" i="1"/>
  <c r="Y142" i="1"/>
  <c r="Y356" i="1"/>
  <c r="Y78" i="1"/>
  <c r="Y4349" i="1"/>
  <c r="Y3748" i="1"/>
  <c r="Y4348" i="1"/>
  <c r="Y1688" i="1"/>
  <c r="Y4200" i="1"/>
  <c r="Y3279" i="1"/>
  <c r="Y30" i="1"/>
  <c r="Y760" i="1"/>
  <c r="Y2894" i="1"/>
  <c r="Y17" i="1"/>
  <c r="Y3607" i="1"/>
  <c r="Y4199" i="1"/>
  <c r="Y4347" i="1"/>
  <c r="Y1092" i="1"/>
  <c r="Y61" i="1"/>
  <c r="Y4346" i="1"/>
  <c r="Y4345" i="1"/>
  <c r="Y3937" i="1"/>
  <c r="Y5037" i="1"/>
  <c r="Y4344" i="1"/>
  <c r="Y174" i="1"/>
  <c r="Y3606" i="1"/>
  <c r="Y2687" i="1"/>
  <c r="Y222" i="1"/>
  <c r="Y3936" i="1"/>
  <c r="Y3935" i="1"/>
  <c r="Y3278" i="1"/>
  <c r="Y3747" i="1"/>
  <c r="Y3746" i="1"/>
  <c r="Y5595" i="1"/>
  <c r="Y4589" i="1"/>
  <c r="Y5036" i="1"/>
  <c r="Y373" i="1"/>
  <c r="Y5992" i="1"/>
  <c r="Y5456" i="1"/>
  <c r="Y4198" i="1"/>
  <c r="Y3605" i="1"/>
  <c r="Y545" i="1"/>
  <c r="Y6436" i="1"/>
  <c r="Y6155" i="1"/>
  <c r="Y3073" i="1"/>
  <c r="Y5760" i="1"/>
  <c r="Y3745" i="1"/>
  <c r="Y5759" i="1"/>
  <c r="Y35" i="1"/>
  <c r="Y1564" i="1"/>
  <c r="Y3934" i="1"/>
  <c r="Y5758" i="1"/>
  <c r="Y3744" i="1"/>
  <c r="Y584" i="1"/>
  <c r="Y3465" i="1"/>
  <c r="Y5594" i="1"/>
  <c r="Y4588" i="1"/>
  <c r="Y114" i="1"/>
  <c r="Y2893" i="1"/>
  <c r="Y2892" i="1"/>
  <c r="Y2233" i="1"/>
  <c r="Y29" i="1"/>
  <c r="Y60" i="1"/>
  <c r="Y126" i="1"/>
  <c r="Y1478" i="1"/>
  <c r="Y28" i="1"/>
  <c r="Y3277" i="1"/>
  <c r="Y177" i="1"/>
  <c r="Y141" i="1"/>
  <c r="Y1036" i="1"/>
  <c r="Y2891" i="1"/>
  <c r="Y3" i="1"/>
  <c r="Y42" i="1"/>
  <c r="Y2" i="1"/>
  <c r="Y16" i="1"/>
  <c r="Y92" i="1"/>
  <c r="Y113" i="1"/>
  <c r="Y1563" i="1"/>
  <c r="Y112" i="1"/>
  <c r="Y111" i="1"/>
  <c r="Y91" i="1"/>
  <c r="Y90" i="1"/>
  <c r="Y197" i="1"/>
  <c r="Y297" i="1"/>
  <c r="Y250" i="1"/>
  <c r="Y77" i="1"/>
  <c r="Y315" i="1"/>
  <c r="Y202" i="1"/>
  <c r="Y1512" i="1"/>
  <c r="Y470" i="1"/>
  <c r="Y59" i="1"/>
  <c r="Y176" i="1"/>
  <c r="Y372" i="1"/>
  <c r="Y58" i="1"/>
  <c r="Y371" i="1"/>
  <c r="Y57" i="1"/>
  <c r="Y196" i="1"/>
  <c r="Y173" i="1"/>
  <c r="Y89" i="1"/>
  <c r="Y221" i="1"/>
  <c r="Y296" i="1"/>
  <c r="Y88" i="1"/>
  <c r="Y201" i="1"/>
  <c r="Y87" i="1"/>
  <c r="Y76" i="1"/>
  <c r="Y1097" i="1"/>
  <c r="Y75" i="1"/>
  <c r="Y56" i="1"/>
  <c r="Y162" i="1"/>
  <c r="Y469" i="1"/>
  <c r="Y8041" i="1"/>
  <c r="Y2890" i="1"/>
  <c r="Y3276" i="1"/>
  <c r="Y2889" i="1"/>
  <c r="Y295" i="1"/>
  <c r="Y355" i="1"/>
  <c r="Y2529" i="1"/>
  <c r="Y2232" i="1"/>
  <c r="Y3072" i="1"/>
  <c r="Y651" i="1"/>
  <c r="Y314" i="1"/>
  <c r="Y468" i="1"/>
  <c r="Y2888" i="1"/>
  <c r="Y434" i="1"/>
  <c r="Y74" i="1"/>
  <c r="Y2887" i="1"/>
  <c r="Y1780" i="1"/>
  <c r="Y387" i="1"/>
  <c r="Y3071" i="1"/>
  <c r="Y386" i="1"/>
  <c r="Y200" i="1"/>
  <c r="Y3275" i="1"/>
  <c r="Y2686" i="1"/>
  <c r="Y433" i="1"/>
  <c r="Y452" i="1"/>
  <c r="Y55" i="1"/>
  <c r="Y15" i="1"/>
  <c r="Y220" i="1"/>
  <c r="Y7270" i="1"/>
  <c r="Y4587" i="1"/>
  <c r="Y5991" i="1"/>
  <c r="Y7484" i="1"/>
  <c r="Y6349" i="1"/>
  <c r="Y5757" i="1"/>
  <c r="Y7655" i="1"/>
  <c r="Y7654" i="1"/>
  <c r="Y3070" i="1"/>
  <c r="Y6435" i="1"/>
  <c r="Y6434" i="1"/>
  <c r="Y7777" i="1"/>
  <c r="Y7740" i="1"/>
  <c r="Y7688" i="1"/>
  <c r="Y7759" i="1"/>
  <c r="Y6641" i="1"/>
  <c r="Y882" i="1"/>
  <c r="Y7853" i="1"/>
  <c r="Y6235" i="1"/>
  <c r="Y3604" i="1"/>
  <c r="Y7835" i="1"/>
  <c r="Y7834" i="1"/>
  <c r="Y4197" i="1"/>
  <c r="Y6705" i="1"/>
  <c r="Y3933" i="1"/>
  <c r="Y4586" i="1"/>
  <c r="Y7269" i="1"/>
  <c r="Y3274" i="1"/>
  <c r="Y7852" i="1"/>
  <c r="Y7851" i="1"/>
  <c r="Y6348" i="1"/>
  <c r="Y7922" i="1"/>
  <c r="Y4196" i="1"/>
  <c r="Y4195" i="1"/>
  <c r="Y4194" i="1"/>
  <c r="Y3932" i="1"/>
  <c r="Y1487" i="1"/>
  <c r="Y7340" i="1"/>
  <c r="Y7910" i="1"/>
  <c r="Y7339" i="1"/>
  <c r="Y2685" i="1"/>
  <c r="Y2231" i="1"/>
  <c r="Y7375" i="1"/>
  <c r="Y5756" i="1"/>
  <c r="Y7905" i="1"/>
  <c r="Y6347" i="1"/>
  <c r="Y1014" i="1"/>
  <c r="Y6234" i="1"/>
  <c r="Y3931" i="1"/>
  <c r="Y5593" i="1"/>
  <c r="Y7758" i="1"/>
  <c r="Y1562" i="1"/>
  <c r="Y219" i="1"/>
  <c r="Y1511" i="1"/>
  <c r="Y696" i="1"/>
  <c r="Y3069" i="1"/>
  <c r="Y5592" i="1"/>
  <c r="Y5591" i="1"/>
  <c r="Y1712" i="1"/>
  <c r="Y4193" i="1"/>
  <c r="Y140" i="1"/>
  <c r="Y6861" i="1"/>
  <c r="Y6860" i="1"/>
  <c r="Y7979" i="1"/>
  <c r="Y139" i="1"/>
  <c r="Y7969" i="1"/>
  <c r="Y7675" i="1"/>
  <c r="Y432" i="1"/>
  <c r="Y86" i="1"/>
  <c r="Y881" i="1"/>
  <c r="Y7034" i="1"/>
  <c r="Y489" i="1"/>
  <c r="Y1739" i="1"/>
  <c r="Y1486" i="1"/>
  <c r="Y402" i="1"/>
</calcChain>
</file>

<file path=xl/sharedStrings.xml><?xml version="1.0" encoding="utf-8"?>
<sst xmlns="http://schemas.openxmlformats.org/spreadsheetml/2006/main" count="247817" uniqueCount="38982">
  <si>
    <t>CASE_NUMBER</t>
  </si>
  <si>
    <t>DECISION_DATE</t>
  </si>
  <si>
    <t>VISA_CLASS</t>
  </si>
  <si>
    <t>SUBMIT_DATE_NEW</t>
  </si>
  <si>
    <t>CASE_STATUS</t>
  </si>
  <si>
    <t>CERTIFICATION_BEGIN_DATE</t>
  </si>
  <si>
    <t>CERTIFICATION_END_DATE</t>
  </si>
  <si>
    <t>EMPLOYER_NAME</t>
  </si>
  <si>
    <t>TRADE_NAME_DBA</t>
  </si>
  <si>
    <t>EMPLOYER_ADDRESS_1</t>
  </si>
  <si>
    <t>EMPLOYER_ADDRESS_2</t>
  </si>
  <si>
    <t>EMPLOYER_CITY</t>
  </si>
  <si>
    <t>EMPLOYER_STATE</t>
  </si>
  <si>
    <t>EMPLOYER_POSTAL_CODE</t>
  </si>
  <si>
    <t>EMPLOYER_COUNTRY</t>
  </si>
  <si>
    <t>EMPLOYER_PROVINCE</t>
  </si>
  <si>
    <t>EMPLOYER_PHONE</t>
  </si>
  <si>
    <t>EMPLOYER_PHONE_EXT</t>
  </si>
  <si>
    <t>AGENT_POC_EMP_REP_BY_AGENT</t>
  </si>
  <si>
    <t>LAWFIRM_NAME</t>
  </si>
  <si>
    <t>AGENT_ATTORNEY_NAME</t>
  </si>
  <si>
    <t>AGENT_ATTORNEY_CITY</t>
  </si>
  <si>
    <t>AGENT_ATTORNEY_STATE</t>
  </si>
  <si>
    <t>JOB_TITLE</t>
  </si>
  <si>
    <t>SOC_CODE</t>
  </si>
  <si>
    <t>SOC_TITLE</t>
  </si>
  <si>
    <t>NAICS_CODE</t>
  </si>
  <si>
    <t>NBR_WORKERS_REQUESTED</t>
  </si>
  <si>
    <t>NBR_CERTIFIED_WORKERS</t>
  </si>
  <si>
    <t>FULL_TIME_POSITION</t>
  </si>
  <si>
    <t>NATURE_OF_TEMPORARY_NEED</t>
  </si>
  <si>
    <t>BASIC_NUMBER_OF_HOURS</t>
  </si>
  <si>
    <t>HOURLY_WORK_SCHEDULE_AM</t>
  </si>
  <si>
    <t>HOURLY_WORK_SCHEDULE_PM</t>
  </si>
  <si>
    <t>BASIC_RATE_OF_PAY</t>
  </si>
  <si>
    <t>OVERTIME_RATE_FROM</t>
  </si>
  <si>
    <t>OVERTIME_RATE_TO</t>
  </si>
  <si>
    <t>PAY_RANGE_UNIT</t>
  </si>
  <si>
    <t>SUPERVISE_OTHER_EMP</t>
  </si>
  <si>
    <t>SUPERVISE_HOW_MANY</t>
  </si>
  <si>
    <t>EDUCATION_LEVEL</t>
  </si>
  <si>
    <t>OTHER_EDUCATION</t>
  </si>
  <si>
    <t>MAJOR</t>
  </si>
  <si>
    <t>SECOND_DIPLOMA</t>
  </si>
  <si>
    <t>SECOND_DIPLOMA_MAJOR</t>
  </si>
  <si>
    <t>TRAINING_REQUIRED</t>
  </si>
  <si>
    <t>NUM_OF_MONTHS_TRAINING</t>
  </si>
  <si>
    <t>NAME_REQUIRED_TRAINING</t>
  </si>
  <si>
    <t>EMP_EXPERIENCE_REQD</t>
  </si>
  <si>
    <t>EMP_EXP_NUM_MONTHS</t>
  </si>
  <si>
    <t>WORKSITE_CITY</t>
  </si>
  <si>
    <t>WORKSITE_COUNTY</t>
  </si>
  <si>
    <t>WORKSITE_STATE</t>
  </si>
  <si>
    <t>WORKSITE_POSTAL_CODE</t>
  </si>
  <si>
    <t>OTHER_WORKSITE_LOCATION</t>
  </si>
  <si>
    <t>SWA_NAME</t>
  </si>
  <si>
    <t>JOB_IDNUMBER</t>
  </si>
  <si>
    <t>JOB_START_DATE</t>
  </si>
  <si>
    <t>JOB_END_DATE</t>
  </si>
  <si>
    <t>WORKSITE_ADDRESS_1</t>
  </si>
  <si>
    <t>WORKSITE_ADDRESS_2</t>
  </si>
  <si>
    <t>FEIN</t>
  </si>
  <si>
    <t>H-400-13058-075497</t>
  </si>
  <si>
    <t>H-2B</t>
  </si>
  <si>
    <t>Determination Issued - Certification</t>
  </si>
  <si>
    <t>Equinox Inc.</t>
  </si>
  <si>
    <t>138 Swigert Ave</t>
  </si>
  <si>
    <t>N/A</t>
  </si>
  <si>
    <t>Lexington</t>
  </si>
  <si>
    <t>KENTUCKY</t>
  </si>
  <si>
    <t>UNITED STATES OF AMERICA</t>
  </si>
  <si>
    <t>859-983-3964</t>
  </si>
  <si>
    <t>Yes</t>
  </si>
  <si>
    <t>WILLIAM VELIE, ATTORNEY AT LAW, PLLC</t>
  </si>
  <si>
    <t>William Velie</t>
  </si>
  <si>
    <t>NORMAN</t>
  </si>
  <si>
    <t>OKLAHOMA</t>
  </si>
  <si>
    <t>Thoroughbred Racehorse Groom</t>
  </si>
  <si>
    <t>Nonfarm Animal Caretakers</t>
  </si>
  <si>
    <t>Y</t>
  </si>
  <si>
    <t>Seasonal</t>
  </si>
  <si>
    <t>Hourly</t>
  </si>
  <si>
    <t>No</t>
  </si>
  <si>
    <t>None</t>
  </si>
  <si>
    <t>Hallandale</t>
  </si>
  <si>
    <t>Broward</t>
  </si>
  <si>
    <t>FLORIDA</t>
  </si>
  <si>
    <t>N</t>
  </si>
  <si>
    <t>Gulfstream Park</t>
  </si>
  <si>
    <t>901 S Federal Highway</t>
  </si>
  <si>
    <t>H-400-13343-422863</t>
  </si>
  <si>
    <t>Withdrawn</t>
  </si>
  <si>
    <t xml:space="preserve"> </t>
  </si>
  <si>
    <t>LANDSCAPE LABORER</t>
  </si>
  <si>
    <t>Landscaping and Groundskeeping Workers</t>
  </si>
  <si>
    <t>Peakload</t>
  </si>
  <si>
    <t>H-400-14051-406092</t>
  </si>
  <si>
    <t>Diverse Opportunity Links</t>
  </si>
  <si>
    <t>6301 NC 261</t>
  </si>
  <si>
    <t>Bakersville</t>
  </si>
  <si>
    <t>NORTH CAROLINA</t>
  </si>
  <si>
    <t>828-688-1047</t>
  </si>
  <si>
    <t>PRACTICAL EMPLOYEE SOLUTIONS</t>
  </si>
  <si>
    <t>VERONICA STRICKLAND-BIRKENSTOCK</t>
  </si>
  <si>
    <t>DALLAS</t>
  </si>
  <si>
    <t>TEXAS</t>
  </si>
  <si>
    <t>Landscape Laborer</t>
  </si>
  <si>
    <t>Mitchell</t>
  </si>
  <si>
    <t>North Carolina Workforce Agency</t>
  </si>
  <si>
    <t>H-400-14056-415747</t>
  </si>
  <si>
    <t>Eddie Plesa Racing Stable</t>
  </si>
  <si>
    <t>401 NW 127th Ave</t>
  </si>
  <si>
    <t>Plantation</t>
  </si>
  <si>
    <t>954-648-5009</t>
  </si>
  <si>
    <t>WILLIAM VELIE</t>
  </si>
  <si>
    <t>Iowa Workforce Development</t>
  </si>
  <si>
    <t>H-400-14143-711807</t>
  </si>
  <si>
    <t>Determination Issued - Denied</t>
  </si>
  <si>
    <t>ANDRES PINE STRAW HARVETING</t>
  </si>
  <si>
    <t>818 BRYSON STREET NE</t>
  </si>
  <si>
    <t>LIVE OAK</t>
  </si>
  <si>
    <t>SUWANNEE</t>
  </si>
  <si>
    <t>386-590-6660</t>
  </si>
  <si>
    <t>NE CORNER 160 TH ST NEW HARMONY RD. 8B205BTH RD.</t>
  </si>
  <si>
    <t>NE CORNER 168 TH ST. 8 221 ST. ST</t>
  </si>
  <si>
    <t>H-400-14259-809107</t>
  </si>
  <si>
    <t>Navarro Racing LLC</t>
  </si>
  <si>
    <t>19264 E Country Club Rd</t>
  </si>
  <si>
    <t>Aventura</t>
  </si>
  <si>
    <t>954-226-7243</t>
  </si>
  <si>
    <t>n/a</t>
  </si>
  <si>
    <t>Louisiana Workforce Commission</t>
  </si>
  <si>
    <t>H-400-14283-982687</t>
  </si>
  <si>
    <t>A. Ferris Allen, III</t>
  </si>
  <si>
    <t>13330 Longleaf Drive</t>
  </si>
  <si>
    <t>Clarksville</t>
  </si>
  <si>
    <t>MARYLAND</t>
  </si>
  <si>
    <t>410-707-9206</t>
  </si>
  <si>
    <t>Laurel</t>
  </si>
  <si>
    <t>Prince George's</t>
  </si>
  <si>
    <t>Kentucky Career Center</t>
  </si>
  <si>
    <t>Laurel Park</t>
  </si>
  <si>
    <t>RT 198 &amp; Racetrack Road</t>
  </si>
  <si>
    <t>H-400-14290-154251</t>
  </si>
  <si>
    <t>Vintage Farm Corporation</t>
  </si>
  <si>
    <t>1245 Doe Run Rd</t>
  </si>
  <si>
    <t>Coatesville</t>
  </si>
  <si>
    <t>PENNSYLVANIA</t>
  </si>
  <si>
    <t>610-380-9843</t>
  </si>
  <si>
    <t>Oklahoma JobLink</t>
  </si>
  <si>
    <t>H-400-16340-258998</t>
  </si>
  <si>
    <t>365 LOGISTICS LLC</t>
  </si>
  <si>
    <t>i-PLACE USA</t>
  </si>
  <si>
    <t>7947 NW 128TH LANE</t>
  </si>
  <si>
    <t>PARKLAND</t>
  </si>
  <si>
    <t>954-304-6235</t>
  </si>
  <si>
    <t>LONG HAUL TRUCK DRIVER</t>
  </si>
  <si>
    <t>Heavy and Tractor-Trailer Truck Drivers</t>
  </si>
  <si>
    <t>none</t>
  </si>
  <si>
    <t>BROWARD</t>
  </si>
  <si>
    <t>7947 nw 128th lane</t>
  </si>
  <si>
    <t>H-400-16340-367995</t>
  </si>
  <si>
    <t>Arch General Landscaping LLC</t>
  </si>
  <si>
    <t>Arch General</t>
  </si>
  <si>
    <t>6234 Indian Pony Way</t>
  </si>
  <si>
    <t>Herriman</t>
  </si>
  <si>
    <t>UTAH</t>
  </si>
  <si>
    <t>801-231-6397</t>
  </si>
  <si>
    <t>WILNER &amp; O'REILLY, APLC</t>
  </si>
  <si>
    <t>Sean Carpenter</t>
  </si>
  <si>
    <t>Salt Lake City</t>
  </si>
  <si>
    <t>LANDSCAPE WORKER</t>
  </si>
  <si>
    <t>Salt Lake</t>
  </si>
  <si>
    <t>H-400-17319-036519</t>
  </si>
  <si>
    <t>PowderReef Property LLC</t>
  </si>
  <si>
    <t>Peak Ski Racing Academy</t>
  </si>
  <si>
    <t>6080 Canyon Peak Ranch</t>
  </si>
  <si>
    <t>Silver Sage Road</t>
  </si>
  <si>
    <t>Park City</t>
  </si>
  <si>
    <t>435-901-8448</t>
  </si>
  <si>
    <t>PASCUAL LAW, PLLC</t>
  </si>
  <si>
    <t>MARGARET PASCUAL</t>
  </si>
  <si>
    <t>SALT LAKE CITY</t>
  </si>
  <si>
    <t>Ski Racing Coach</t>
  </si>
  <si>
    <t>Coaches and Scouts</t>
  </si>
  <si>
    <t>Wasatch</t>
  </si>
  <si>
    <t>H-400-17361-243910</t>
  </si>
  <si>
    <t>BEP/Lyman LLC</t>
  </si>
  <si>
    <t>Carpentry Contractors Company</t>
  </si>
  <si>
    <t>520 3rd Street</t>
  </si>
  <si>
    <t>Suite 200</t>
  </si>
  <si>
    <t>Excelsior</t>
  </si>
  <si>
    <t>MINNESOTA</t>
  </si>
  <si>
    <t>763-658-4000</t>
  </si>
  <si>
    <t>THE BERNARD FIRM P.L.C.</t>
  </si>
  <si>
    <t>AARON BERNARD</t>
  </si>
  <si>
    <t>AMES</t>
  </si>
  <si>
    <t>IOWA</t>
  </si>
  <si>
    <t>Production Worker Helper</t>
  </si>
  <si>
    <t>Helpers--Production Workers</t>
  </si>
  <si>
    <t>Montrose</t>
  </si>
  <si>
    <t>Wright</t>
  </si>
  <si>
    <t>100 Zephyr Ave</t>
  </si>
  <si>
    <t>H-400-18001-474949</t>
  </si>
  <si>
    <t>YARDSCAPE LANDSCAPING AND IRRIGATION, INC</t>
  </si>
  <si>
    <t>327 WHITES PATH</t>
  </si>
  <si>
    <t>SOUTH YARMOUTH</t>
  </si>
  <si>
    <t>MASSACHUSETTS</t>
  </si>
  <si>
    <t>508-398-4277</t>
  </si>
  <si>
    <t>CAPE LABOR SOLUTIONS</t>
  </si>
  <si>
    <t>PETYA FEENEY</t>
  </si>
  <si>
    <t>CHATHAM</t>
  </si>
  <si>
    <t>LANDSCAPERS</t>
  </si>
  <si>
    <t xml:space="preserve">High School/GED </t>
  </si>
  <si>
    <t>BARNSTABLE</t>
  </si>
  <si>
    <t>H-400-18001-633453</t>
  </si>
  <si>
    <t>JJG CHATHAM  INC</t>
  </si>
  <si>
    <t>DEL MAR BAR AND BISTRO</t>
  </si>
  <si>
    <t>907 MAIN ST</t>
  </si>
  <si>
    <t>508-945-9988</t>
  </si>
  <si>
    <t>PREP COOKS</t>
  </si>
  <si>
    <t>Food Preparation Workers</t>
  </si>
  <si>
    <t>H-400-18010-670554</t>
  </si>
  <si>
    <t>TDE Group USA Inc.</t>
  </si>
  <si>
    <t>125 E Columbia Avenue</t>
  </si>
  <si>
    <t>Pontiac</t>
  </si>
  <si>
    <t>MICHIGAN</t>
  </si>
  <si>
    <t>48340-2715</t>
  </si>
  <si>
    <t>248-808-2481</t>
  </si>
  <si>
    <t>Richards and Jurusik</t>
  </si>
  <si>
    <t>Jeremy Richards</t>
  </si>
  <si>
    <t>Lackawanna</t>
  </si>
  <si>
    <t>NEW YORK</t>
  </si>
  <si>
    <t>Snow Shoveler</t>
  </si>
  <si>
    <t>Lansing</t>
  </si>
  <si>
    <t>Ingham</t>
  </si>
  <si>
    <t>VARIOUS LOCATIONS</t>
  </si>
  <si>
    <t>H-400-18051-017629</t>
  </si>
  <si>
    <t>Allegheny Services, LLC</t>
  </si>
  <si>
    <t>533 Rochester Rd</t>
  </si>
  <si>
    <t>Pittsburgh</t>
  </si>
  <si>
    <t>412-364-2663</t>
  </si>
  <si>
    <t>GOLDSTEIN &amp; ASSOCIATES, LLC</t>
  </si>
  <si>
    <t>MARK GOLDSTEIN</t>
  </si>
  <si>
    <t>PITTSBURGH</t>
  </si>
  <si>
    <t>ALLEGHENY</t>
  </si>
  <si>
    <t>H-400-18054-944393</t>
  </si>
  <si>
    <t>Rapid Pallet Incorporated</t>
  </si>
  <si>
    <t>Rapid Pallet, Inc.</t>
  </si>
  <si>
    <t>P.O. Box 123</t>
  </si>
  <si>
    <t>Jermyn</t>
  </si>
  <si>
    <t>570-876-4000</t>
  </si>
  <si>
    <t>Wooden Pallet Repairer</t>
  </si>
  <si>
    <t>100 Chestnut St</t>
  </si>
  <si>
    <t>H-400-18072-758048</t>
  </si>
  <si>
    <t>LD Property Maintenance</t>
  </si>
  <si>
    <t>776 South 1600 West</t>
  </si>
  <si>
    <t>Provo</t>
  </si>
  <si>
    <t>801-836-3053</t>
  </si>
  <si>
    <t>KEEN LAW OFFICES</t>
  </si>
  <si>
    <t>Joseph Keen</t>
  </si>
  <si>
    <t>Orem</t>
  </si>
  <si>
    <t>Landscape and Groundskeeping Worker</t>
  </si>
  <si>
    <t>Utah</t>
  </si>
  <si>
    <t>H-400-18073-096084</t>
  </si>
  <si>
    <t>EdgePoint Landscape &amp; Design LLC</t>
  </si>
  <si>
    <t>1183 South 550 East</t>
  </si>
  <si>
    <t>Springville</t>
  </si>
  <si>
    <t>801-830-1088</t>
  </si>
  <si>
    <t>OREM</t>
  </si>
  <si>
    <t>H-400-18099-711486</t>
  </si>
  <si>
    <t>THE COFFEE POT AND MORE, INC.</t>
  </si>
  <si>
    <t>315 COMMERCIAL STREET</t>
  </si>
  <si>
    <t>PROVINCETOWN</t>
  </si>
  <si>
    <t>508-487-2580</t>
  </si>
  <si>
    <t>PEAK SEASON WORKFORCE</t>
  </si>
  <si>
    <t>JOSEPH BISHOP</t>
  </si>
  <si>
    <t>GLEN ALLEN</t>
  </si>
  <si>
    <t>VIRGINIA</t>
  </si>
  <si>
    <t>COUNTER ATTENDANT/SHORT ORDER COOK</t>
  </si>
  <si>
    <t>Counter Attendants, Cafeteria, Food Concession,</t>
  </si>
  <si>
    <t>H-400-18104-091171</t>
  </si>
  <si>
    <t>Determination Issued - Partial Certification</t>
  </si>
  <si>
    <t>Thomas Clime Landscapes, LLC</t>
  </si>
  <si>
    <t>Thomas Clime Landscapes</t>
  </si>
  <si>
    <t>22610 Georgia Avenue</t>
  </si>
  <si>
    <t>Brookeville</t>
  </si>
  <si>
    <t>301-924-4305</t>
  </si>
  <si>
    <t>EARTHBREW CONSULTING</t>
  </si>
  <si>
    <t>ERIC STEINER</t>
  </si>
  <si>
    <t>Chevy Chase</t>
  </si>
  <si>
    <t>Montgomery</t>
  </si>
  <si>
    <t>H-400-18106-572437</t>
  </si>
  <si>
    <t>ANCHORAGE MOTOR INN OF OGUNQUIT, INC.</t>
  </si>
  <si>
    <t>ANCHORAGE BY THE SEA</t>
  </si>
  <si>
    <t>P.O. BOX 2406</t>
  </si>
  <si>
    <t>125 SHORE ROAD</t>
  </si>
  <si>
    <t>OGUNQUIT</t>
  </si>
  <si>
    <t>MAINE</t>
  </si>
  <si>
    <t>207-646-9384</t>
  </si>
  <si>
    <t>COOKS</t>
  </si>
  <si>
    <t>Cooks, Restaurant</t>
  </si>
  <si>
    <t>YORK</t>
  </si>
  <si>
    <t>H-400-18109-723814</t>
  </si>
  <si>
    <t>NiGeo Corp</t>
  </si>
  <si>
    <t>The Shrimp Box &amp; Outside the Box Patio Bar</t>
  </si>
  <si>
    <t xml:space="preserve">75 INLET DRIVE </t>
  </si>
  <si>
    <t>POINT PLEASANT BEACH</t>
  </si>
  <si>
    <t>NEW JERSEY</t>
  </si>
  <si>
    <t>Ocean County</t>
  </si>
  <si>
    <t>732-899-1637</t>
  </si>
  <si>
    <t>GLOBAL MOBILITY ACCESS</t>
  </si>
  <si>
    <t>ALFONSO RAMOS</t>
  </si>
  <si>
    <t>New York</t>
  </si>
  <si>
    <t>kitchen prep/dishwaher</t>
  </si>
  <si>
    <t>Dishwashers</t>
  </si>
  <si>
    <t>PLEASANT BEACH</t>
  </si>
  <si>
    <t>Ocean</t>
  </si>
  <si>
    <t>75 INLET DRIVE POINT</t>
  </si>
  <si>
    <t>H-400-18109-770465</t>
  </si>
  <si>
    <t>ES7COMM-2U INC.</t>
  </si>
  <si>
    <t>2004 SALLY WAY</t>
  </si>
  <si>
    <t>ROSEVILLE</t>
  </si>
  <si>
    <t>CALIFORNIA</t>
  </si>
  <si>
    <t>916-825-2391</t>
  </si>
  <si>
    <t>laborer</t>
  </si>
  <si>
    <t>Construction Laborers</t>
  </si>
  <si>
    <t>roseville</t>
  </si>
  <si>
    <t>CA</t>
  </si>
  <si>
    <t>2004 sally way</t>
  </si>
  <si>
    <t>H-400-18115-098392</t>
  </si>
  <si>
    <t>AMERICAN TENT AND TABLE, INC</t>
  </si>
  <si>
    <t>PO BOX 1348</t>
  </si>
  <si>
    <t>381 OLD FALMOUTH ROAD UNTI 41</t>
  </si>
  <si>
    <t>MARSTONS MILLS</t>
  </si>
  <si>
    <t>508-420-2215</t>
  </si>
  <si>
    <t>TENT INSTALLER</t>
  </si>
  <si>
    <t>Laborers and Freight, Stock, and Material Movers,</t>
  </si>
  <si>
    <t>381 OLD FALMOUTH ROAD #41</t>
  </si>
  <si>
    <t>H-400-18116-014491</t>
  </si>
  <si>
    <t>BAKES ETC, INC.</t>
  </si>
  <si>
    <t>CLAMBAKES ETC</t>
  </si>
  <si>
    <t>2952 FALMOUTH ROAD</t>
  </si>
  <si>
    <t>OSTERVILLE</t>
  </si>
  <si>
    <t>508-420-0500</t>
  </si>
  <si>
    <t>SHORT ORDER COOK - COUNTER HELP</t>
  </si>
  <si>
    <t>Cooks, Short Order</t>
  </si>
  <si>
    <t>H-400-18116-108058</t>
  </si>
  <si>
    <t>ARGYRIADIS CORP.</t>
  </si>
  <si>
    <t>KREAM N KONE</t>
  </si>
  <si>
    <t>961 MAIN STREET, ROUTE 28</t>
  </si>
  <si>
    <t>WEST DENNIS</t>
  </si>
  <si>
    <t>508-394-0808</t>
  </si>
  <si>
    <t>FAST FOOD WORKER</t>
  </si>
  <si>
    <t>Combined Food Preparation and Serving Workers,</t>
  </si>
  <si>
    <t>961 MAIN STREET</t>
  </si>
  <si>
    <t>H-400-18116-346176</t>
  </si>
  <si>
    <t>BROTHERHOOD OF THIEVES RESTAURANT MANAGEMENT GROUP, LLC</t>
  </si>
  <si>
    <t>THE BROTHERHOOD OF THIEVES</t>
  </si>
  <si>
    <t>23 Broad Street</t>
  </si>
  <si>
    <t>NANTUCKET</t>
  </si>
  <si>
    <t>508-228-2551</t>
  </si>
  <si>
    <t>COOK</t>
  </si>
  <si>
    <t>23 BROAD STREET</t>
  </si>
  <si>
    <t>H-400-18116-576415</t>
  </si>
  <si>
    <t>207-641-0717</t>
  </si>
  <si>
    <t>HOUSEKEEPERS</t>
  </si>
  <si>
    <t>Laundry and Dry-Cleaning Workers</t>
  </si>
  <si>
    <t>H-400-18116-718769</t>
  </si>
  <si>
    <t>BRASS LANTERN, LLC.</t>
  </si>
  <si>
    <t>BRASS LANTERN INN</t>
  </si>
  <si>
    <t>11 N WATER STREET</t>
  </si>
  <si>
    <t>508-228-4064</t>
  </si>
  <si>
    <t>Maids and Housekeeping Cleaners</t>
  </si>
  <si>
    <t>H-400-18116-900323</t>
  </si>
  <si>
    <t>BOWD HOTELS, LLC.</t>
  </si>
  <si>
    <t>SALT HOUSE INN AND EBEN HOUSE</t>
  </si>
  <si>
    <t>6 CONWELL STREET</t>
  </si>
  <si>
    <t>508-487-1911</t>
  </si>
  <si>
    <t>HOUSEKEEPER</t>
  </si>
  <si>
    <t>H-400-18116-919782</t>
  </si>
  <si>
    <t>THE BEACHMERE INN</t>
  </si>
  <si>
    <t>62 BEACHMERE PLACE</t>
  </si>
  <si>
    <t>207-646-2021</t>
  </si>
  <si>
    <t>H-400-18117-329983</t>
  </si>
  <si>
    <t>H-400-18120-290472</t>
  </si>
  <si>
    <t>CAPE COD PAPER CO., INC.</t>
  </si>
  <si>
    <t>PO BOX 2005</t>
  </si>
  <si>
    <t>1147 MAIN STREET</t>
  </si>
  <si>
    <t>DENNIS</t>
  </si>
  <si>
    <t>508-385-8700</t>
  </si>
  <si>
    <t>STOCKROOM/WAREHOUSE WORKERS</t>
  </si>
  <si>
    <t>H-400-18120-346617</t>
  </si>
  <si>
    <t>CANAL FISH AND LOBSTER, INC.</t>
  </si>
  <si>
    <t>DBA OSTERVILLE FISH AND OSTERVILLE FISH TOO</t>
  </si>
  <si>
    <t>H-400-18120-578302</t>
  </si>
  <si>
    <t>CAFFE PREGO, LLC</t>
  </si>
  <si>
    <t>CAFFE PREGO</t>
  </si>
  <si>
    <t>P.O. BOX 2026</t>
  </si>
  <si>
    <t>44 SHORE ROAD</t>
  </si>
  <si>
    <t>207-646-7734</t>
  </si>
  <si>
    <t>H-400-18120-789683</t>
  </si>
  <si>
    <t>BY THE SEA GUESTS, LLC.</t>
  </si>
  <si>
    <t>BY THE SEA GUESTS B&amp;B AND SUITES</t>
  </si>
  <si>
    <t>P.O. BOX 507</t>
  </si>
  <si>
    <t>57 CHASE AVENUE AND INMAN ROAD EXTENSION</t>
  </si>
  <si>
    <t>DENNISPORT</t>
  </si>
  <si>
    <t>508-398-8685</t>
  </si>
  <si>
    <t>H-400-18120-935176</t>
  </si>
  <si>
    <t>WAITSTAFF</t>
  </si>
  <si>
    <t>Waiters and Waitresses</t>
  </si>
  <si>
    <t>H-400-18123-813542</t>
  </si>
  <si>
    <t>COOPER LANDSCAPING, INC.</t>
  </si>
  <si>
    <t>131 PLEASANT STREET</t>
  </si>
  <si>
    <t>508-398-2040</t>
  </si>
  <si>
    <t>LANDSCAPE LABORERS</t>
  </si>
  <si>
    <t>HARWICH</t>
  </si>
  <si>
    <t>8 EVERGREEN WAY</t>
  </si>
  <si>
    <t>H-400-18124-045850</t>
  </si>
  <si>
    <t>CROWN AND ANCHOR, LLC</t>
  </si>
  <si>
    <t>CROWN AND ANCHOR</t>
  </si>
  <si>
    <t>247 COMMERCIAL STREET</t>
  </si>
  <si>
    <t>508-487-1430</t>
  </si>
  <si>
    <t>JANITORS</t>
  </si>
  <si>
    <t>Janitors and Cleaners, Except Maids and</t>
  </si>
  <si>
    <t>H-400-18124-237521</t>
  </si>
  <si>
    <t>H-400-18126-393058</t>
  </si>
  <si>
    <t>G AND M LANDSCAPE SERVICES, LLC</t>
  </si>
  <si>
    <t>J AND M LANDSCAPE SERVICES</t>
  </si>
  <si>
    <t>P.O. BOX 928</t>
  </si>
  <si>
    <t>81 HINSDALE ROAD, NANTUCKET, MA 02554 (NO MAIL TO THIS ADDRESS)</t>
  </si>
  <si>
    <t>508-228-1867</t>
  </si>
  <si>
    <t>81 HINSDALE ROAD</t>
  </si>
  <si>
    <t>H-400-18126-509566</t>
  </si>
  <si>
    <t>DOUGLAS ISLAND DEVELOPMENT</t>
  </si>
  <si>
    <t>NANCY'S</t>
  </si>
  <si>
    <t>P.O. BOX 2598</t>
  </si>
  <si>
    <t>29 LAKE AVENUE</t>
  </si>
  <si>
    <t>OAK BLUFFS</t>
  </si>
  <si>
    <t>508-693-0006</t>
  </si>
  <si>
    <t>DISHWASHERS</t>
  </si>
  <si>
    <t>DUKES</t>
  </si>
  <si>
    <t>H-400-18126-600106</t>
  </si>
  <si>
    <t>THE GALLEY CATERING LLC</t>
  </si>
  <si>
    <t>THE CANTEEN</t>
  </si>
  <si>
    <t>225 COMMERCIAL STREET</t>
  </si>
  <si>
    <t>508-487-3800</t>
  </si>
  <si>
    <t>SHORT ORDER COOK</t>
  </si>
  <si>
    <t>H-400-18126-931574</t>
  </si>
  <si>
    <t>EICHENLAUB, INC</t>
  </si>
  <si>
    <t>P.O. BOX 111282</t>
  </si>
  <si>
    <t>412-767-4769</t>
  </si>
  <si>
    <t>LANDSCAPER</t>
  </si>
  <si>
    <t>CHESWICK</t>
  </si>
  <si>
    <t>3809 SAXONBURG BLVD</t>
  </si>
  <si>
    <t>H-400-18126-938873</t>
  </si>
  <si>
    <t>LINE COOK</t>
  </si>
  <si>
    <t>H-400-18127-459283</t>
  </si>
  <si>
    <t>HARRIS ISLAND CORPORATION</t>
  </si>
  <si>
    <t>DOCKSIDE GUEST QUARTERS</t>
  </si>
  <si>
    <t>22 HARRIS ISLAND ROAD</t>
  </si>
  <si>
    <t>207-363-2868</t>
  </si>
  <si>
    <t>FOOD PREP WORKER</t>
  </si>
  <si>
    <t>H-400-18129-067465</t>
  </si>
  <si>
    <t>ISLAND CONCRETE FORM, LLC</t>
  </si>
  <si>
    <t>13 BAYBERRY LANE</t>
  </si>
  <si>
    <t>508-228-9755</t>
  </si>
  <si>
    <t>CONSTRUCTION LABORER</t>
  </si>
  <si>
    <t>87 BARTLETT ROAD</t>
  </si>
  <si>
    <t>H-400-18129-285760</t>
  </si>
  <si>
    <t>HOLIDAY HILL MOTOR INN, INC.</t>
  </si>
  <si>
    <t>352 MAIN STREET</t>
  </si>
  <si>
    <t>508-394-5577</t>
  </si>
  <si>
    <t>H-400-18129-769104</t>
  </si>
  <si>
    <t>HOLDGATES ISLAND LAUNDRY, INC.</t>
  </si>
  <si>
    <t>P.O. BOX 869</t>
  </si>
  <si>
    <t>4 VESPER LANE</t>
  </si>
  <si>
    <t>508-228-2418</t>
  </si>
  <si>
    <t>LAUNDRY WORKERS</t>
  </si>
  <si>
    <t>H-400-18130-057796</t>
  </si>
  <si>
    <t>LAFAYETTE OGUNQUIT, LLC.</t>
  </si>
  <si>
    <t>NORSEMAN RESORT</t>
  </si>
  <si>
    <t>P.O. BOX 896</t>
  </si>
  <si>
    <t>135 BEACH STREET</t>
  </si>
  <si>
    <t>207-646-7024</t>
  </si>
  <si>
    <t>H-400-18130-130228</t>
  </si>
  <si>
    <t>LAFAYETTE PORTLAND, LLC</t>
  </si>
  <si>
    <t>HOLIDAY INN BY THE BAY</t>
  </si>
  <si>
    <t>88 SPRING STREET</t>
  </si>
  <si>
    <t>PORTLAND</t>
  </si>
  <si>
    <t>207-775-2311</t>
  </si>
  <si>
    <t>CUMBERLAND</t>
  </si>
  <si>
    <t>H-400-18130-250674</t>
  </si>
  <si>
    <t>H-400-18130-548854</t>
  </si>
  <si>
    <t>LAFAYETTE WELLS, INC.</t>
  </si>
  <si>
    <t>LAFAYETTE'S OCEANFRONT RESORT AT WELLS BEACH</t>
  </si>
  <si>
    <t>P.O. BOX 639</t>
  </si>
  <si>
    <t>393 MILE ROAD</t>
  </si>
  <si>
    <t>WELLS</t>
  </si>
  <si>
    <t>207-646-2831</t>
  </si>
  <si>
    <t>H-400-18130-751018</t>
  </si>
  <si>
    <t>FORBES SEAFOOD RESTAURANT</t>
  </si>
  <si>
    <t>427 MILE ROAD</t>
  </si>
  <si>
    <t>H-400-18130-935274</t>
  </si>
  <si>
    <t>NORESMAN RESORT</t>
  </si>
  <si>
    <t>H-400-18134-160353</t>
  </si>
  <si>
    <t>P&amp;M REIS TRUCKING, INC</t>
  </si>
  <si>
    <t>P.O. BOX 113</t>
  </si>
  <si>
    <t>10 INDUSTRY ROAD</t>
  </si>
  <si>
    <t>508-228-0998</t>
  </si>
  <si>
    <t>REFUSE AND RECYCLABLE MATERIAL COLLECTORS</t>
  </si>
  <si>
    <t>Refuse and Recyclable Material Collectors</t>
  </si>
  <si>
    <t>H-400-18134-659134</t>
  </si>
  <si>
    <t>OSR SEAFOOD, INC.</t>
  </si>
  <si>
    <t>KREAM N KONE CHATHAM</t>
  </si>
  <si>
    <t>19 KATIAN WAY</t>
  </si>
  <si>
    <t>MASHPEE</t>
  </si>
  <si>
    <t>508-945-3308</t>
  </si>
  <si>
    <t>1653 MAIN STREET</t>
  </si>
  <si>
    <t>H-400-18134-756036</t>
  </si>
  <si>
    <t>Anderson Contractors, LLC</t>
  </si>
  <si>
    <t>7720 McVille Road</t>
  </si>
  <si>
    <t>Burlington</t>
  </si>
  <si>
    <t>513-200-1837</t>
  </si>
  <si>
    <t>CONLEY LAW GROUP, PLLC</t>
  </si>
  <si>
    <t>ELIZABETH BUCKLEY</t>
  </si>
  <si>
    <t>LEXINGTON</t>
  </si>
  <si>
    <t>Landscaping and Groundskeeping Worker</t>
  </si>
  <si>
    <t>Boone</t>
  </si>
  <si>
    <t>H-400-18134-803925</t>
  </si>
  <si>
    <t>PAMET RESTAURANT GROUP, INC.</t>
  </si>
  <si>
    <t>BLACKFISH RESTAURANT</t>
  </si>
  <si>
    <t>17 TRURO CENTER ROAD</t>
  </si>
  <si>
    <t>P.O. BOX 1207</t>
  </si>
  <si>
    <t>TRURO</t>
  </si>
  <si>
    <t>508-349-3399</t>
  </si>
  <si>
    <t>PREP COOK</t>
  </si>
  <si>
    <t>H-400-18134-994213</t>
  </si>
  <si>
    <t>NANTUCKET GOLF MANAGEMENT, INC.</t>
  </si>
  <si>
    <t>MIACOMET GOLF CLUB</t>
  </si>
  <si>
    <t>12 WEST MIACOMET ROAD</t>
  </si>
  <si>
    <t>508-825-9884</t>
  </si>
  <si>
    <t>GROUNDS MAINTENANCE</t>
  </si>
  <si>
    <t>H-400-18135-692446</t>
  </si>
  <si>
    <t>STEAMBOAT WHARF OF PROVINCETOWN</t>
  </si>
  <si>
    <t>BUBULAS BY THE BAY</t>
  </si>
  <si>
    <t>183/185 COMMERCIAL STREET</t>
  </si>
  <si>
    <t>PO BOX 1306</t>
  </si>
  <si>
    <t>508-487-0773</t>
  </si>
  <si>
    <t>185 COMMERCIAL STREET</t>
  </si>
  <si>
    <t>H-400-18135-840299</t>
  </si>
  <si>
    <t>H-400-18135-936981</t>
  </si>
  <si>
    <t>SERVER</t>
  </si>
  <si>
    <t>H-400-18136-053084</t>
  </si>
  <si>
    <t>TWENTY FOUR BROAD STREET</t>
  </si>
  <si>
    <t>DBA LE LANGUEDOC</t>
  </si>
  <si>
    <t>24 BROAD STREET</t>
  </si>
  <si>
    <t>PO BOX 1829</t>
  </si>
  <si>
    <t>508-228-2552</t>
  </si>
  <si>
    <t>H-400-18136-073533</t>
  </si>
  <si>
    <t>FOOD PREP WORKERS/DISHWASHERS</t>
  </si>
  <si>
    <t>H-400-18136-139837</t>
  </si>
  <si>
    <t>CAPE HOLIDAY MOTEL, INC.</t>
  </si>
  <si>
    <t>HYANNIS HOLIDAY HOTEL</t>
  </si>
  <si>
    <t>131 OCEAN STREET</t>
  </si>
  <si>
    <t>HYANNIS</t>
  </si>
  <si>
    <t>508-775-1672</t>
  </si>
  <si>
    <t>H-400-18136-196075</t>
  </si>
  <si>
    <t>WC, INC</t>
  </si>
  <si>
    <t>PENTAGOET INN</t>
  </si>
  <si>
    <t>PO BOX  4</t>
  </si>
  <si>
    <t>26 MAIN STREET</t>
  </si>
  <si>
    <t>CASTINE</t>
  </si>
  <si>
    <t>207-326-8616</t>
  </si>
  <si>
    <t>HANCOCK</t>
  </si>
  <si>
    <t>H-400-18136-491126</t>
  </si>
  <si>
    <t>PO BOX 4</t>
  </si>
  <si>
    <t>H-400-18136-860057</t>
  </si>
  <si>
    <t>VERANDA HOUSE INN LLC</t>
  </si>
  <si>
    <t>VERANDA HOUSE</t>
  </si>
  <si>
    <t>3 STEP LANE</t>
  </si>
  <si>
    <t>508-228-0695</t>
  </si>
  <si>
    <t>HOUSEKEEPER AND BREAKFAST ATTENDANT</t>
  </si>
  <si>
    <t>H-400-18136-876509</t>
  </si>
  <si>
    <t>TRAVIS HOSPITALITY, INC.</t>
  </si>
  <si>
    <t>BAYSIDE RESORT HOTEL</t>
  </si>
  <si>
    <t>225 ROUTE 28</t>
  </si>
  <si>
    <t>WEST YARMOUTH</t>
  </si>
  <si>
    <t>508-775-5669</t>
  </si>
  <si>
    <t>CLEANERS</t>
  </si>
  <si>
    <t>H-400-18137-240138</t>
  </si>
  <si>
    <t>UNCLE JOE'S INC</t>
  </si>
  <si>
    <t>UNCLE JOE'S PIZZERIA</t>
  </si>
  <si>
    <t>11700 OLD SEWARD HWY</t>
  </si>
  <si>
    <t>ANCHORAGE</t>
  </si>
  <si>
    <t>ALASKA</t>
  </si>
  <si>
    <t>907-349-3799</t>
  </si>
  <si>
    <t>Shift Supervisor</t>
  </si>
  <si>
    <t>First-Line Supervisors of Food Preparation and</t>
  </si>
  <si>
    <t>One-Time Occurrence</t>
  </si>
  <si>
    <t>Anchorage</t>
  </si>
  <si>
    <t>AK</t>
  </si>
  <si>
    <t>11700 Old Seward Hwy</t>
  </si>
  <si>
    <t>H-400-18137-749584</t>
  </si>
  <si>
    <t>VIC MV HOTEL LLC</t>
  </si>
  <si>
    <t>HOB KNOB HOTEL</t>
  </si>
  <si>
    <t>128 MAIN STREET</t>
  </si>
  <si>
    <t>P.O. BOX 2076</t>
  </si>
  <si>
    <t>EDGARTOWN</t>
  </si>
  <si>
    <t>508-627-9510</t>
  </si>
  <si>
    <t>H-400-18149-004685</t>
  </si>
  <si>
    <t>LAFAYETTE OLD ORCHARD LLC</t>
  </si>
  <si>
    <t>WAVES OCEANFRONT RESORT, SEA VIEW INN AND BEST WESTERN MERRY MANOR INN</t>
  </si>
  <si>
    <t>87 WEST GRAND AVENUE</t>
  </si>
  <si>
    <t>OLD ORCHARD BEACH</t>
  </si>
  <si>
    <t>207-934-4949</t>
  </si>
  <si>
    <t>65 WEST GRAND AVENUE</t>
  </si>
  <si>
    <t>H-400-18150-379660</t>
  </si>
  <si>
    <t>MIKE'S CLAM SHACK, INC</t>
  </si>
  <si>
    <t>1150 POST ROAD</t>
  </si>
  <si>
    <t>207-646-5999</t>
  </si>
  <si>
    <t>H-400-18155-604841</t>
  </si>
  <si>
    <t>MILLER'S QUALITY PROCESSORS OF ARKANSAS, INC.</t>
  </si>
  <si>
    <t>Arkansas Quality Processing; Miller's Quality Processing</t>
  </si>
  <si>
    <t>23753 STATE HIGHWAY 154</t>
  </si>
  <si>
    <t>DARDANELLE</t>
  </si>
  <si>
    <t>ARKANSAS</t>
  </si>
  <si>
    <t>72834-7690</t>
  </si>
  <si>
    <t>479-576-4419</t>
  </si>
  <si>
    <t>BEACON LEGAL GROUP, PLLC</t>
  </si>
  <si>
    <t>KATHLEEN MCDONALD</t>
  </si>
  <si>
    <t>LITTLE ROCK</t>
  </si>
  <si>
    <t>Meat Processor</t>
  </si>
  <si>
    <t>Slaughterers and Meat Packers</t>
  </si>
  <si>
    <t>Yell</t>
  </si>
  <si>
    <t>H-400-18157-571322</t>
  </si>
  <si>
    <t>Alfresco Home LLC</t>
  </si>
  <si>
    <t>1000 Armand Hammer Blvd</t>
  </si>
  <si>
    <t>Pottstown</t>
  </si>
  <si>
    <t>610-705-8808</t>
  </si>
  <si>
    <t>FEWA</t>
  </si>
  <si>
    <t>BRANDIE ALEXANDER</t>
  </si>
  <si>
    <t>BAY CITY</t>
  </si>
  <si>
    <t>Material Handler/Warehouse</t>
  </si>
  <si>
    <t>H-400-18159-719432</t>
  </si>
  <si>
    <t>Sanctuary on Camelback, Inc.</t>
  </si>
  <si>
    <t>Sanctuary Camelback Mountain Resort and Spa</t>
  </si>
  <si>
    <t>5700 E. McDonald Drive</t>
  </si>
  <si>
    <t>Paradise Valley</t>
  </si>
  <si>
    <t>ARIZONA</t>
  </si>
  <si>
    <t>480-948-2100</t>
  </si>
  <si>
    <t>PABIAN LAW, LLC</t>
  </si>
  <si>
    <t>KEITH PABIAN</t>
  </si>
  <si>
    <t>FRAMINGHAM</t>
  </si>
  <si>
    <t>Housekeeping Room Attendant</t>
  </si>
  <si>
    <t>Maricopa</t>
  </si>
  <si>
    <t>H-400-18160-066546</t>
  </si>
  <si>
    <t>JAMI LOGISTICS LLC</t>
  </si>
  <si>
    <t>5917 DREAMER RD</t>
  </si>
  <si>
    <t>EDINBURG</t>
  </si>
  <si>
    <t>956-207-7692</t>
  </si>
  <si>
    <t>TRUCK DRIVER</t>
  </si>
  <si>
    <t>NONE</t>
  </si>
  <si>
    <t>1.- Materials and cargo.
2.- City/town driving.
3.- Freeway/open road driving.</t>
  </si>
  <si>
    <t>Edinburg</t>
  </si>
  <si>
    <t>Hidalgo</t>
  </si>
  <si>
    <t>5917 Dreamer Rd</t>
  </si>
  <si>
    <t>H-400-18170-002357</t>
  </si>
  <si>
    <t>Superior Midway Games, LLC.</t>
  </si>
  <si>
    <t>mailing:  PO Box 238</t>
  </si>
  <si>
    <t>physical:  3350 SW Deggeller Ct, Palm City, FL  34990</t>
  </si>
  <si>
    <t>Stuart</t>
  </si>
  <si>
    <t>772-215-2223</t>
  </si>
  <si>
    <t>THE PIERCE LAW FIRM, LLC</t>
  </si>
  <si>
    <t>ROBERT PIERCE</t>
  </si>
  <si>
    <t>ANNAPOLIS</t>
  </si>
  <si>
    <t>Carnival Worker</t>
  </si>
  <si>
    <t>Amusement and Recreation Attendants</t>
  </si>
  <si>
    <t>Green Cove Springs</t>
  </si>
  <si>
    <t>Clay</t>
  </si>
  <si>
    <t>2493 State Road 16 W.</t>
  </si>
  <si>
    <t>H-400-18170-035254</t>
  </si>
  <si>
    <t>Griff's Catering, Inc.</t>
  </si>
  <si>
    <t>NA</t>
  </si>
  <si>
    <t>Mailing: PO Box 1294</t>
  </si>
  <si>
    <t>Physical: 7309 Gibsonton Drive</t>
  </si>
  <si>
    <t>Gibsonton</t>
  </si>
  <si>
    <t>813-478-2413</t>
  </si>
  <si>
    <t>Travelling Food Worker</t>
  </si>
  <si>
    <t>Miami</t>
  </si>
  <si>
    <t>Miami-Dade</t>
  </si>
  <si>
    <t>10901 Coral Way</t>
  </si>
  <si>
    <t>H-400-18170-080344</t>
  </si>
  <si>
    <t>Authentic Greek Food Corp.</t>
  </si>
  <si>
    <t>99 Franklin Avenue</t>
  </si>
  <si>
    <t>Franklin Square</t>
  </si>
  <si>
    <t>516-302-6364</t>
  </si>
  <si>
    <t>Food Worker</t>
  </si>
  <si>
    <t>Nassau</t>
  </si>
  <si>
    <t>H-400-18170-116252</t>
  </si>
  <si>
    <t>Lasting Impressions Landscape Contractors, Inc.</t>
  </si>
  <si>
    <t>Physical: 600 Crain Highway</t>
  </si>
  <si>
    <t>Mailing: PO Box 1581, Bowie, MD 20717</t>
  </si>
  <si>
    <t>Upper Marlboro</t>
  </si>
  <si>
    <t>301-249-2332</t>
  </si>
  <si>
    <t>Grounds/Maintenance Specialist</t>
  </si>
  <si>
    <t>600 Crain Highway</t>
  </si>
  <si>
    <t>H-400-18170-144559</t>
  </si>
  <si>
    <t>GoldStar Amusements, Inc.</t>
  </si>
  <si>
    <t>515 Fowler Street</t>
  </si>
  <si>
    <t>Faribault</t>
  </si>
  <si>
    <t>763-767-2601</t>
  </si>
  <si>
    <t>Marrero</t>
  </si>
  <si>
    <t>Jefferson</t>
  </si>
  <si>
    <t>LOUISIANA</t>
  </si>
  <si>
    <t>4951 River Rd.</t>
  </si>
  <si>
    <t>H-400-18170-191709</t>
  </si>
  <si>
    <t>Armco, Inc.</t>
  </si>
  <si>
    <t>809 Loma Linda</t>
  </si>
  <si>
    <t>Kingsland</t>
  </si>
  <si>
    <t>830-598-9218</t>
  </si>
  <si>
    <t>Carnival Attendant</t>
  </si>
  <si>
    <t>Granite Shoals</t>
  </si>
  <si>
    <t>Burnet</t>
  </si>
  <si>
    <t>7219 FM 1431</t>
  </si>
  <si>
    <t>H-400-18170-207681</t>
  </si>
  <si>
    <t>S &amp; T Magic Enterprises, Inc.</t>
  </si>
  <si>
    <t>2509 Lake Shore Drive</t>
  </si>
  <si>
    <t>Orlando</t>
  </si>
  <si>
    <t>407-894-6920</t>
  </si>
  <si>
    <t>Hillsborough</t>
  </si>
  <si>
    <t>8015 Gibsonton Drive</t>
  </si>
  <si>
    <t>H-400-18170-246403</t>
  </si>
  <si>
    <t>Solem Concessions, Inc.</t>
  </si>
  <si>
    <t>951 Hillwind Road NE</t>
  </si>
  <si>
    <t>Minneapolis</t>
  </si>
  <si>
    <t>507-261-2161</t>
  </si>
  <si>
    <t>Traveling Food Worker</t>
  </si>
  <si>
    <t>Austin</t>
  </si>
  <si>
    <t>Mower</t>
  </si>
  <si>
    <t>19192 540th Avenue</t>
  </si>
  <si>
    <t>H-400-18170-250738</t>
  </si>
  <si>
    <t>Ottaway Amusement Company, Inc.</t>
  </si>
  <si>
    <t>19650 Straight Creek Rd.</t>
  </si>
  <si>
    <t>Onaga</t>
  </si>
  <si>
    <t>KANSAS</t>
  </si>
  <si>
    <t>785-213-5778</t>
  </si>
  <si>
    <t>Wichita</t>
  </si>
  <si>
    <t>Sedgwick</t>
  </si>
  <si>
    <t>225 W. Douglas Avenue</t>
  </si>
  <si>
    <t>H-400-18170-260979</t>
  </si>
  <si>
    <t>Arnoldo Valencia, Jr.</t>
  </si>
  <si>
    <t>Valencia Forestry</t>
  </si>
  <si>
    <t>2500 Monkey Lane</t>
  </si>
  <si>
    <t>PO Box 3</t>
  </si>
  <si>
    <t>Silsbee</t>
  </si>
  <si>
    <t>77656-7575</t>
  </si>
  <si>
    <t>409-373-4049</t>
  </si>
  <si>
    <t>AGWORKS H2, LLC</t>
  </si>
  <si>
    <t>DANIEL BREMER</t>
  </si>
  <si>
    <t>LAKE PARK</t>
  </si>
  <si>
    <t>GEORGIA</t>
  </si>
  <si>
    <t>Tree Planters</t>
  </si>
  <si>
    <t>Forest and Conservation Workers</t>
  </si>
  <si>
    <t>Hardin</t>
  </si>
  <si>
    <t>H-400-18170-270868</t>
  </si>
  <si>
    <t>Strates Shows, Inc.</t>
  </si>
  <si>
    <t>10600 S. Orange Ave.</t>
  </si>
  <si>
    <t>407-855-3939</t>
  </si>
  <si>
    <t>Orange</t>
  </si>
  <si>
    <t>H-400-18170-276903</t>
  </si>
  <si>
    <t>Laser Fair, Inc.</t>
  </si>
  <si>
    <t>1603 S. 9th Ave.</t>
  </si>
  <si>
    <t>Sterling</t>
  </si>
  <si>
    <t>COLORADO</t>
  </si>
  <si>
    <t>970-231-2307</t>
  </si>
  <si>
    <t>Logan</t>
  </si>
  <si>
    <t>718 Hereford</t>
  </si>
  <si>
    <t>H-400-18170-278104</t>
  </si>
  <si>
    <t>Kissel Entertainment LLC</t>
  </si>
  <si>
    <t>physical:  3748 South State Line Street</t>
  </si>
  <si>
    <t>Mailing:  PO Box 132</t>
  </si>
  <si>
    <t>Okeana</t>
  </si>
  <si>
    <t>OHIO</t>
  </si>
  <si>
    <t>205-280-8595</t>
  </si>
  <si>
    <t>Gadsden</t>
  </si>
  <si>
    <t>Etowah</t>
  </si>
  <si>
    <t>ALABAMA</t>
  </si>
  <si>
    <t>First Worksite</t>
  </si>
  <si>
    <t>H-400-18170-343110</t>
  </si>
  <si>
    <t>St. Paul</t>
  </si>
  <si>
    <t>Ramsey</t>
  </si>
  <si>
    <t>H-400-18170-344628</t>
  </si>
  <si>
    <t>Wood Ent Co., Inc.</t>
  </si>
  <si>
    <t>111 Osiana Drive</t>
  </si>
  <si>
    <t>San Antonio</t>
  </si>
  <si>
    <t>210-858-6078</t>
  </si>
  <si>
    <t>Bexar</t>
  </si>
  <si>
    <t>865 SE Route 1604</t>
  </si>
  <si>
    <t>H-400-18170-581995</t>
  </si>
  <si>
    <t>E.J. Amusements of N.H., Inc.</t>
  </si>
  <si>
    <t>mailing:  PO Box 460</t>
  </si>
  <si>
    <t>physical:  15 Pine Street</t>
  </si>
  <si>
    <t>Seabrook</t>
  </si>
  <si>
    <t>NEW HAMPSHIRE</t>
  </si>
  <si>
    <t>603-474-5424</t>
  </si>
  <si>
    <t>Rockingham</t>
  </si>
  <si>
    <t>32 Stard Road</t>
  </si>
  <si>
    <t>H-400-18170-615076</t>
  </si>
  <si>
    <t>Inners Amusement Company, Inc.</t>
  </si>
  <si>
    <t>Majestic Midways</t>
  </si>
  <si>
    <t>56 Oak Street</t>
  </si>
  <si>
    <t>York</t>
  </si>
  <si>
    <t>717-741-2828</t>
  </si>
  <si>
    <t>Dover</t>
  </si>
  <si>
    <t>3451 W. Canal Rd.</t>
  </si>
  <si>
    <t>H-400-18170-737057</t>
  </si>
  <si>
    <t>Fun Vest, Inc.</t>
  </si>
  <si>
    <t>Funtastic Rides, Inc./Funtastic Shows, Inc./Fun Enterprises, Inc.</t>
  </si>
  <si>
    <t>3407 SE 108th Avenue</t>
  </si>
  <si>
    <t>Portland</t>
  </si>
  <si>
    <t>OREGON</t>
  </si>
  <si>
    <t>503-761-0989</t>
  </si>
  <si>
    <t>Multnomah</t>
  </si>
  <si>
    <t>3407 SE 108th Ave</t>
  </si>
  <si>
    <t>H-400-18170-838507</t>
  </si>
  <si>
    <t>Fairplay Games, Inc.</t>
  </si>
  <si>
    <t>15062 SE 103rd Street Rd.</t>
  </si>
  <si>
    <t>Ocklawaha</t>
  </si>
  <si>
    <t>407-492-4369</t>
  </si>
  <si>
    <t>Game Attendant</t>
  </si>
  <si>
    <t>H-400-18170-860735</t>
  </si>
  <si>
    <t>Carnival Americana, Inc.</t>
  </si>
  <si>
    <t>Physical: 6245 Rufe Snow Drive #280-61</t>
  </si>
  <si>
    <t>Mailing PO Box 1000 Fort Worth, Texas 76101</t>
  </si>
  <si>
    <t>Watauga</t>
  </si>
  <si>
    <t>817-832-9832</t>
  </si>
  <si>
    <t>San Angelo</t>
  </si>
  <si>
    <t>Tom Green</t>
  </si>
  <si>
    <t>200 W. 43rd Street</t>
  </si>
  <si>
    <t>H-400-18170-934725</t>
  </si>
  <si>
    <t>Fantasy Amusement Company, Inc.</t>
  </si>
  <si>
    <t>629 N. Forrest Avenue</t>
  </si>
  <si>
    <t>Arlington Heights</t>
  </si>
  <si>
    <t>ILLINOIS</t>
  </si>
  <si>
    <t>847-259-9090</t>
  </si>
  <si>
    <t>Peotone</t>
  </si>
  <si>
    <t>Will</t>
  </si>
  <si>
    <t>32323 South Route 45</t>
  </si>
  <si>
    <t>H-400-18170-975725</t>
  </si>
  <si>
    <t>Lasting Impressions Holding Company</t>
  </si>
  <si>
    <t>Mailing: PO Box 1776, Bowie, MD 20717</t>
  </si>
  <si>
    <t>H-400-18170-977288</t>
  </si>
  <si>
    <t>Lee's Concessions, Inc.</t>
  </si>
  <si>
    <t>4951 River Road</t>
  </si>
  <si>
    <t>H-400-18171-710634</t>
  </si>
  <si>
    <t>WIEGARDT BROTHERS, INC</t>
  </si>
  <si>
    <t>3215 273RD STREET</t>
  </si>
  <si>
    <t>OCEAN PARK</t>
  </si>
  <si>
    <t>WASHINGTON</t>
  </si>
  <si>
    <t>306-665-4111</t>
  </si>
  <si>
    <t>K&amp;L GATES LLP</t>
  </si>
  <si>
    <t>BRIAN GRAHAM</t>
  </si>
  <si>
    <t>AUSTIN</t>
  </si>
  <si>
    <t>Seafood Processor</t>
  </si>
  <si>
    <t>Meat, Poultry, and Fish Cutters and Trimmers</t>
  </si>
  <si>
    <t>PACIFIC</t>
  </si>
  <si>
    <t>H-400-18172-020047</t>
  </si>
  <si>
    <t>Snowbird Operations, LLC</t>
  </si>
  <si>
    <t>State HIghway 210</t>
  </si>
  <si>
    <t>P.O. Box 92900</t>
  </si>
  <si>
    <t>Snowbird</t>
  </si>
  <si>
    <t>801-933-2222</t>
  </si>
  <si>
    <t>RICHARDS BRANDT MILLER NELSON</t>
  </si>
  <si>
    <t>BARBARA MELENDEZ</t>
  </si>
  <si>
    <t>State Highway 210</t>
  </si>
  <si>
    <t>H-400-18172-088271</t>
  </si>
  <si>
    <t>Arnoldo Valencia Jr</t>
  </si>
  <si>
    <t>LABOR CONSULTANTS INTERNATIONAL</t>
  </si>
  <si>
    <t>ZACHARY COOPER</t>
  </si>
  <si>
    <t>COEUR D' ALENE</t>
  </si>
  <si>
    <t>IDAHO</t>
  </si>
  <si>
    <t>Nursery Worker</t>
  </si>
  <si>
    <t>Farmworkers and Laborers, Crop, Nursery, and</t>
  </si>
  <si>
    <t>Harrington</t>
  </si>
  <si>
    <t>Washington</t>
  </si>
  <si>
    <t>1336 US highway 1 (report to work)</t>
  </si>
  <si>
    <t>H-400-18173-227493</t>
  </si>
  <si>
    <t>LAM-CHAN HOUSEHOLD</t>
  </si>
  <si>
    <t>240 CHATEAU DRIVE</t>
  </si>
  <si>
    <t>LOS ALTOS</t>
  </si>
  <si>
    <t>310-903-7756</t>
  </si>
  <si>
    <t>special-needs nanny</t>
  </si>
  <si>
    <t>Childcare Workers</t>
  </si>
  <si>
    <t>child development for special-needs children</t>
  </si>
  <si>
    <t>los Altos</t>
  </si>
  <si>
    <t>Santa Clara, CA</t>
  </si>
  <si>
    <t>240 chateau drive</t>
  </si>
  <si>
    <t>H-400-18173-323890</t>
  </si>
  <si>
    <t>Chris Dowden Forestry, LLC</t>
  </si>
  <si>
    <t>253 Johnson Chute Rd.</t>
  </si>
  <si>
    <t>Robeline</t>
  </si>
  <si>
    <t>318-471-9529</t>
  </si>
  <si>
    <t>PATRICIA HALL</t>
  </si>
  <si>
    <t>Natchitoches</t>
  </si>
  <si>
    <t>H-400-18173-825944</t>
  </si>
  <si>
    <t>Refuse Materials, Inc.</t>
  </si>
  <si>
    <t>118 S. Cherry Street</t>
  </si>
  <si>
    <t>Ocilla</t>
  </si>
  <si>
    <t>229-468-9822</t>
  </si>
  <si>
    <t>JACKSON LEWIS, PC</t>
  </si>
  <si>
    <t>ENRIQUE MACIEL-MATOS</t>
  </si>
  <si>
    <t>Tile Setter</t>
  </si>
  <si>
    <t>Tile and Marble Setters</t>
  </si>
  <si>
    <t>Irwin</t>
  </si>
  <si>
    <t>H-400-18174-677317</t>
  </si>
  <si>
    <t>POSADA SANCHEZ PINESTRAW, LLC.</t>
  </si>
  <si>
    <t>171 NE ROWAN ROAD MAYO FL 32006</t>
  </si>
  <si>
    <t>MAYO</t>
  </si>
  <si>
    <t>386-292-4376</t>
  </si>
  <si>
    <t>Landscaping Laborer/ Pine straw Baler</t>
  </si>
  <si>
    <t>Branford</t>
  </si>
  <si>
    <t>Suwannee</t>
  </si>
  <si>
    <t>720 SE Gordon Hurst Rd.</t>
  </si>
  <si>
    <t>H-400-18176-910603</t>
  </si>
  <si>
    <t>PEREZ PINE STRAW INC</t>
  </si>
  <si>
    <t>1809 SUNSET RIDGE DR.</t>
  </si>
  <si>
    <t>MASCOTTE</t>
  </si>
  <si>
    <t>352-552-7459</t>
  </si>
  <si>
    <t>raking and bailing pine needles</t>
  </si>
  <si>
    <t>LAKE</t>
  </si>
  <si>
    <t>1809 SUNSET RIDGE DRIVE</t>
  </si>
  <si>
    <t>H-400-18177-030488</t>
  </si>
  <si>
    <t>Sweeping Change LLC</t>
  </si>
  <si>
    <t>21 Hackamore Road, Unit West (physical)</t>
  </si>
  <si>
    <t>PO Box 904, Vail, CO 81658 (mailing)</t>
  </si>
  <si>
    <t>Edwards</t>
  </si>
  <si>
    <t>970-390-8353</t>
  </si>
  <si>
    <t>NOVAK LAW OFFICE</t>
  </si>
  <si>
    <t>AMY NOVAK</t>
  </si>
  <si>
    <t>VAIL</t>
  </si>
  <si>
    <t>Eagle</t>
  </si>
  <si>
    <t>21 Hackamore Road, Unit West</t>
  </si>
  <si>
    <t>H-400-18179-310798</t>
  </si>
  <si>
    <t>Oscar's Septic Tank Services</t>
  </si>
  <si>
    <t>118 Willow Terrace</t>
  </si>
  <si>
    <t>Kyle</t>
  </si>
  <si>
    <t>78640-8700</t>
  </si>
  <si>
    <t>512-753-9495</t>
  </si>
  <si>
    <t>The Resendez Law Firm, PLLC</t>
  </si>
  <si>
    <t>Adrian Resendez</t>
  </si>
  <si>
    <t>Septic Tank Installer, Excavator</t>
  </si>
  <si>
    <t>Septic Tank Servicers and Sewer Pipe Cleaners</t>
  </si>
  <si>
    <t>Hays</t>
  </si>
  <si>
    <t>H-400-18179-490606</t>
  </si>
  <si>
    <t>Resource Employment Solutions</t>
  </si>
  <si>
    <t>5900 Lake Ellenor Drive</t>
  </si>
  <si>
    <t>407-780-1896</t>
  </si>
  <si>
    <t>H2A SOLUTIONS LLC</t>
  </si>
  <si>
    <t>DANIEL MENDOZA</t>
  </si>
  <si>
    <t>RIVERVIEW</t>
  </si>
  <si>
    <t>Packaging Associate</t>
  </si>
  <si>
    <t>Packers and Packagers, Hand</t>
  </si>
  <si>
    <t>Mooresville</t>
  </si>
  <si>
    <t>Iredell</t>
  </si>
  <si>
    <t>314 Mooresville Boulevard</t>
  </si>
  <si>
    <t>H-400-18180-201932</t>
  </si>
  <si>
    <t>Heavy Equipment Operator</t>
  </si>
  <si>
    <t>Operating Engineers and Other Construction</t>
  </si>
  <si>
    <t>H-400-18180-303585</t>
  </si>
  <si>
    <t>Los Carrillo II INC</t>
  </si>
  <si>
    <t>503 Atlanta Hwy</t>
  </si>
  <si>
    <t>Gainesville</t>
  </si>
  <si>
    <t>770-535-0622</t>
  </si>
  <si>
    <t>GM INTERNATIONAL CONSULTANTS LLC</t>
  </si>
  <si>
    <t>Margaret Jo Reilly</t>
  </si>
  <si>
    <t>NORCROSS</t>
  </si>
  <si>
    <t>Meat Cutter</t>
  </si>
  <si>
    <t>Hall</t>
  </si>
  <si>
    <t>H-400-18180-486684</t>
  </si>
  <si>
    <t>KIEWIT OFFSHORE SERVICES, LTD.</t>
  </si>
  <si>
    <t>2440 KIEWIT ROAD</t>
  </si>
  <si>
    <t>INGLESIDE</t>
  </si>
  <si>
    <t>361-775-4318</t>
  </si>
  <si>
    <t>BAKER &amp; MCKENZIE, LLP</t>
  </si>
  <si>
    <t>Meghan Houston</t>
  </si>
  <si>
    <t>DISTRICT OF COLUMBIA</t>
  </si>
  <si>
    <t>Pipe Fitter</t>
  </si>
  <si>
    <t>Plumbers, Pipefitters, and Steamfitters</t>
  </si>
  <si>
    <t>San Patricio</t>
  </si>
  <si>
    <t>H-400-18183-036270</t>
  </si>
  <si>
    <t>Washingon</t>
  </si>
  <si>
    <t>Structural Welder</t>
  </si>
  <si>
    <t>Welders, Cutters, Solderers, and Brazers</t>
  </si>
  <si>
    <t>H-400-18183-070049</t>
  </si>
  <si>
    <t>Vail Partners</t>
  </si>
  <si>
    <t>Hotel Talisa</t>
  </si>
  <si>
    <t>1300 Westhaven Drive</t>
  </si>
  <si>
    <t>Vail</t>
  </si>
  <si>
    <t>970-476-7111</t>
  </si>
  <si>
    <t>H-400-18183-072057</t>
  </si>
  <si>
    <t>Plant Process Fabricators, LLC</t>
  </si>
  <si>
    <t>41 HC Pioneer Parkway</t>
  </si>
  <si>
    <t>Sulphur Springs</t>
  </si>
  <si>
    <t>281-333-7734</t>
  </si>
  <si>
    <t>ORGAIN BELL &amp; TUCKER, LLP</t>
  </si>
  <si>
    <t>RONDA HARKEY</t>
  </si>
  <si>
    <t>BEAUMONT</t>
  </si>
  <si>
    <t>Welder</t>
  </si>
  <si>
    <t>Ingleside</t>
  </si>
  <si>
    <t>2440 Kiewit Road</t>
  </si>
  <si>
    <t>H-400-18183-307308</t>
  </si>
  <si>
    <t>Housekeepers</t>
  </si>
  <si>
    <t>H-400-18183-495513</t>
  </si>
  <si>
    <t>281-333-7718</t>
  </si>
  <si>
    <t>H-400-18183-750084</t>
  </si>
  <si>
    <t>Structural Fitter</t>
  </si>
  <si>
    <t>Structural Metal Fabricators and Fitters</t>
  </si>
  <si>
    <t>H-400-18183-763117</t>
  </si>
  <si>
    <t>Stewards (Dishwashers)</t>
  </si>
  <si>
    <t>H-400-18185-454862</t>
  </si>
  <si>
    <t>Azjor Truck and Equipment Inc.</t>
  </si>
  <si>
    <t>1011 E Interstate 2</t>
  </si>
  <si>
    <t>Pharr</t>
  </si>
  <si>
    <t>956-782-6211</t>
  </si>
  <si>
    <t>H-400-18186-955688</t>
  </si>
  <si>
    <t>ORGANIC BOB, LLC</t>
  </si>
  <si>
    <t>4645 PEGGY LANE</t>
  </si>
  <si>
    <t>WHITE BEAR LAKE</t>
  </si>
  <si>
    <t>612-655-4108</t>
  </si>
  <si>
    <t>Landscaping and Lawn Care Worker</t>
  </si>
  <si>
    <t>Richfield</t>
  </si>
  <si>
    <t>Hennepin</t>
  </si>
  <si>
    <t>6417 Penn Ave. South</t>
  </si>
  <si>
    <t>H-400-18190-082577</t>
  </si>
  <si>
    <t>Montage Enterprises, Inc</t>
  </si>
  <si>
    <t>140 State Route 94</t>
  </si>
  <si>
    <t>P.O. Box 631</t>
  </si>
  <si>
    <t>Blairstown</t>
  </si>
  <si>
    <t>908-362-5353</t>
  </si>
  <si>
    <t>REGER RIZZO &amp; DARNALL LLP</t>
  </si>
  <si>
    <t>CHERYLLE CORPUZ</t>
  </si>
  <si>
    <t>PHILADELPHIA</t>
  </si>
  <si>
    <t>Mechanical Engineer</t>
  </si>
  <si>
    <t>Mechanical Engineers</t>
  </si>
  <si>
    <t>Bachelor's</t>
  </si>
  <si>
    <t>Mechanical Engineering</t>
  </si>
  <si>
    <t>Warren</t>
  </si>
  <si>
    <t>140 Route 94</t>
  </si>
  <si>
    <t>H-400-18191-108035</t>
  </si>
  <si>
    <t>BC Chop LLC</t>
  </si>
  <si>
    <t>Beaver Creek Chophouse</t>
  </si>
  <si>
    <t>15 West Thomas Place (physical)</t>
  </si>
  <si>
    <t>PO Box 4022, Avon, CO 81620 (mailing)</t>
  </si>
  <si>
    <t>Avon</t>
  </si>
  <si>
    <t>970-845-0555</t>
  </si>
  <si>
    <t>Novak Law Office</t>
  </si>
  <si>
    <t>Amy Novak</t>
  </si>
  <si>
    <t>Food Preparation Worker</t>
  </si>
  <si>
    <t>15 West Thomas Place</t>
  </si>
  <si>
    <t>H-400-18191-705698</t>
  </si>
  <si>
    <t>DANNY L WHITENER</t>
  </si>
  <si>
    <t>8802 OLD LEE HWY</t>
  </si>
  <si>
    <t>OOLTEWAH</t>
  </si>
  <si>
    <t>TENNESSEE</t>
  </si>
  <si>
    <t>423-238-9625</t>
  </si>
  <si>
    <t>YOUNGBLOOD &amp; ASSOCIATES, PLLC</t>
  </si>
  <si>
    <t>KARA YOUNGBLOOD</t>
  </si>
  <si>
    <t>MCMINNVILLE</t>
  </si>
  <si>
    <t>LANDSCAPING INSTALLATION</t>
  </si>
  <si>
    <t>HAMILTON</t>
  </si>
  <si>
    <t>H-400-18191-710645</t>
  </si>
  <si>
    <t>Vail Chop LLC</t>
  </si>
  <si>
    <t>Vail Chophouse</t>
  </si>
  <si>
    <t>675 Lionshead Pl (Physical)</t>
  </si>
  <si>
    <t>PO BOX 4022, Avon, CO 81620 (Mailing)</t>
  </si>
  <si>
    <t>970-477-0555</t>
  </si>
  <si>
    <t>675 Lionshead Pl</t>
  </si>
  <si>
    <t>H-400-18191-992708</t>
  </si>
  <si>
    <t>EAGLE PROCUREMENT &amp; INDUSTRIAL CONTRACTOR, LLC</t>
  </si>
  <si>
    <t>1602 OLD UNDERWOOD ROAD</t>
  </si>
  <si>
    <t>LA PORTE</t>
  </si>
  <si>
    <t>281-479-3602</t>
  </si>
  <si>
    <t>CLARK HILL STRASBURGER, PLC</t>
  </si>
  <si>
    <t>SUJATA AJMERA</t>
  </si>
  <si>
    <t>SPECIALIZED COMBINATION WELDER</t>
  </si>
  <si>
    <t>Port Arthur</t>
  </si>
  <si>
    <t>2588 Pure Atlantic road</t>
  </si>
  <si>
    <t>H-400-18193-258635</t>
  </si>
  <si>
    <t>Green Forestry,LLC</t>
  </si>
  <si>
    <t>11395 Redbud Lane</t>
  </si>
  <si>
    <t>434-906-9709</t>
  </si>
  <si>
    <t>Forestry Worker</t>
  </si>
  <si>
    <t>Gatesville</t>
  </si>
  <si>
    <t>Gates</t>
  </si>
  <si>
    <t>700 Main St (report to work)</t>
  </si>
  <si>
    <t>H-400-18197-021642</t>
  </si>
  <si>
    <t>Woodstock Resort Corporation</t>
  </si>
  <si>
    <t>Woodstock Inn and Resort</t>
  </si>
  <si>
    <t>14 The Green</t>
  </si>
  <si>
    <t>Woodstock</t>
  </si>
  <si>
    <t>VERMONT</t>
  </si>
  <si>
    <t>802-457-6650</t>
  </si>
  <si>
    <t>TOCCI &amp; LEE, LLC</t>
  </si>
  <si>
    <t>MATTHEW LEE</t>
  </si>
  <si>
    <t>CENTERVILLE</t>
  </si>
  <si>
    <t>Food and Beverage Servers</t>
  </si>
  <si>
    <t>Windsor</t>
  </si>
  <si>
    <t>H-400-18197-117971</t>
  </si>
  <si>
    <t>Prep Cooks</t>
  </si>
  <si>
    <t>H-400-18197-238889</t>
  </si>
  <si>
    <t>Kitchen Stewards</t>
  </si>
  <si>
    <t>H-400-18197-544274</t>
  </si>
  <si>
    <t>H-400-18197-581771</t>
  </si>
  <si>
    <t>MORIN'S LANDSCAPING, INC.</t>
  </si>
  <si>
    <t>301 DEPOT ROAD</t>
  </si>
  <si>
    <t>HOLLIS</t>
  </si>
  <si>
    <t>603-882-5835</t>
  </si>
  <si>
    <t>Hollis</t>
  </si>
  <si>
    <t>301 Depot Road</t>
  </si>
  <si>
    <t>H-400-18197-953800</t>
  </si>
  <si>
    <t>Bellpersons</t>
  </si>
  <si>
    <t>Parking Lot Attendants</t>
  </si>
  <si>
    <t>H-400-18197-986262</t>
  </si>
  <si>
    <t>Banquet Captains</t>
  </si>
  <si>
    <t>H-400-18198-621953</t>
  </si>
  <si>
    <t>Mendiola Forestry Services, LLC</t>
  </si>
  <si>
    <t>5 Cloverhill Drive</t>
  </si>
  <si>
    <t>PO Box 69</t>
  </si>
  <si>
    <t>870-226-2759</t>
  </si>
  <si>
    <t>Forest Worker</t>
  </si>
  <si>
    <t>Bradley</t>
  </si>
  <si>
    <t>H-400-18198-951583</t>
  </si>
  <si>
    <t>SIMONS PROPERTY MAINTENANCE, INC.</t>
  </si>
  <si>
    <t>3542 Boulden Blvd.</t>
  </si>
  <si>
    <t>Bluffdale</t>
  </si>
  <si>
    <t>801-558-0604</t>
  </si>
  <si>
    <t>MARIA J. SAENZ LAW</t>
  </si>
  <si>
    <t>MARIA SAENZ</t>
  </si>
  <si>
    <t>BROOKLYN</t>
  </si>
  <si>
    <t>Landscaping And Groundskeeping Worker</t>
  </si>
  <si>
    <t>SANDY</t>
  </si>
  <si>
    <t>SALT LAKE</t>
  </si>
  <si>
    <t>2309 EAST 9400 SOUTH</t>
  </si>
  <si>
    <t>H-400-18199-455997</t>
  </si>
  <si>
    <t>Snowshoe Mountain, Inc.</t>
  </si>
  <si>
    <t>10 Snowshoe Drive</t>
  </si>
  <si>
    <t>Snowshoe</t>
  </si>
  <si>
    <t>WEST VIRGINIA</t>
  </si>
  <si>
    <t>304-572-5475</t>
  </si>
  <si>
    <t>FISHER &amp; PHILLIPS LLP</t>
  </si>
  <si>
    <t>ANGELICA OCHOA</t>
  </si>
  <si>
    <t>DENVER</t>
  </si>
  <si>
    <t>Housekeeper / Room Attendant</t>
  </si>
  <si>
    <t>Pocahontas</t>
  </si>
  <si>
    <t>H-400-18199-575646</t>
  </si>
  <si>
    <t>Clay Lowry Forestry, Inc.</t>
  </si>
  <si>
    <t>2848 Highway 8 S</t>
  </si>
  <si>
    <t>Hermitage</t>
  </si>
  <si>
    <t>870-463-2492</t>
  </si>
  <si>
    <t>2848 Hwy. 8 South</t>
  </si>
  <si>
    <t>H-400-18200-293405</t>
  </si>
  <si>
    <t>Wieber Steel Construction LLC</t>
  </si>
  <si>
    <t>100 Carmen Street</t>
  </si>
  <si>
    <t>Altamont</t>
  </si>
  <si>
    <t>SOUTH DAKOTA</t>
  </si>
  <si>
    <t>605-874-8247</t>
  </si>
  <si>
    <t>CRAIG MCDOUGAL</t>
  </si>
  <si>
    <t>Steel Construction Laborer</t>
  </si>
  <si>
    <t>Structural Iron and Steel Workers</t>
  </si>
  <si>
    <t>Deuel</t>
  </si>
  <si>
    <t>H-400-18200-357607</t>
  </si>
  <si>
    <t>Alan Smith Pools, Inc.</t>
  </si>
  <si>
    <t>227 W. Carlton Avenue</t>
  </si>
  <si>
    <t>714-628-9494</t>
  </si>
  <si>
    <t>CORPORATE &amp; EMPLOYEE SERVICES</t>
  </si>
  <si>
    <t>CHARLES THURGOOD</t>
  </si>
  <si>
    <t>PHOENIX</t>
  </si>
  <si>
    <t>Construction laborer</t>
  </si>
  <si>
    <t>H-400-18200-615975</t>
  </si>
  <si>
    <t>AMERICA LAND MANAGEMENT</t>
  </si>
  <si>
    <t>1515 SAUK LANE</t>
  </si>
  <si>
    <t>POST FALLS</t>
  </si>
  <si>
    <t>208-457-2272</t>
  </si>
  <si>
    <t>Post Falls</t>
  </si>
  <si>
    <t>Kootenai</t>
  </si>
  <si>
    <t>1515 W Sauk</t>
  </si>
  <si>
    <t>H-400-18201-072314</t>
  </si>
  <si>
    <t>Arch Snow Removal, LLC</t>
  </si>
  <si>
    <t>Snow removal worker</t>
  </si>
  <si>
    <t>H-400-18201-970861</t>
  </si>
  <si>
    <t>American Steel Carports Inc.</t>
  </si>
  <si>
    <t>457 North Broadway Street</t>
  </si>
  <si>
    <t>Joshua</t>
  </si>
  <si>
    <t>866-730-9865</t>
  </si>
  <si>
    <t>CHAVEZ &amp; VALKO, LLP</t>
  </si>
  <si>
    <t>MARTIN VALKO</t>
  </si>
  <si>
    <t>Construction Laborer</t>
  </si>
  <si>
    <t>Kewanee</t>
  </si>
  <si>
    <t>Henry</t>
  </si>
  <si>
    <t>832 N.E. Street</t>
  </si>
  <si>
    <t>H-400-18204-374827</t>
  </si>
  <si>
    <t>TCC SANDBLASTING AND COATING LLC</t>
  </si>
  <si>
    <t>5605 SCR 1213</t>
  </si>
  <si>
    <t>MIDLAND</t>
  </si>
  <si>
    <t>432-312-3848</t>
  </si>
  <si>
    <t>ASESORIA JURIDICA MIGRATORIA</t>
  </si>
  <si>
    <t>JOEL TOVAR URESTI</t>
  </si>
  <si>
    <t>el paso</t>
  </si>
  <si>
    <t>CONSTRUCTION MANAGERS</t>
  </si>
  <si>
    <t>Construction Managers</t>
  </si>
  <si>
    <t>H-400-18204-398056</t>
  </si>
  <si>
    <t>URBAN ACRES</t>
  </si>
  <si>
    <t>1560 ROGERS HILL ROAD</t>
  </si>
  <si>
    <t>WACO</t>
  </si>
  <si>
    <t>254-339-0012</t>
  </si>
  <si>
    <t>Training Assistant</t>
  </si>
  <si>
    <t>Teachers and Instructors, All Other</t>
  </si>
  <si>
    <t>Intermittent</t>
  </si>
  <si>
    <t>Waco</t>
  </si>
  <si>
    <t>TEXAS (TX)</t>
  </si>
  <si>
    <t>1560 Rogers Hill Road</t>
  </si>
  <si>
    <t>H-400-18204-529274</t>
  </si>
  <si>
    <t>Ravenna MK, Inc.</t>
  </si>
  <si>
    <t>115 South Field Street</t>
  </si>
  <si>
    <t>Dallas</t>
  </si>
  <si>
    <t>214-744-9333</t>
  </si>
  <si>
    <t>MATHUR LAW OFFICES</t>
  </si>
  <si>
    <t>IGNATIUS INOFOMOH</t>
  </si>
  <si>
    <t>Bakery Chef</t>
  </si>
  <si>
    <t>Bakers</t>
  </si>
  <si>
    <t>H-400-18205-155049</t>
  </si>
  <si>
    <t>Killington/Pico Ski Resort Partners, LLC</t>
  </si>
  <si>
    <t>Killington/Pico Ski Resort</t>
  </si>
  <si>
    <t>4763 Killington Road</t>
  </si>
  <si>
    <t>Killington</t>
  </si>
  <si>
    <t>802-422-6100</t>
  </si>
  <si>
    <t>Lift Operator</t>
  </si>
  <si>
    <t>General Studies</t>
  </si>
  <si>
    <t>Rutland</t>
  </si>
  <si>
    <t>H-400-18205-287493</t>
  </si>
  <si>
    <t>Dishwasher</t>
  </si>
  <si>
    <t>H-400-18205-537482</t>
  </si>
  <si>
    <t>Surecut Lawncare, LLC</t>
  </si>
  <si>
    <t>610 Babler Park Dr</t>
  </si>
  <si>
    <t>Wildwood</t>
  </si>
  <si>
    <t>MISSOURI</t>
  </si>
  <si>
    <t>573-392-5554</t>
  </si>
  <si>
    <t>Eldon</t>
  </si>
  <si>
    <t>Miller</t>
  </si>
  <si>
    <t>28 Karen Drive</t>
  </si>
  <si>
    <t>H-400-18205-674200</t>
  </si>
  <si>
    <t>TLC Florist &amp; Greenhouses, Inc.</t>
  </si>
  <si>
    <t>105 West Memorial Road</t>
  </si>
  <si>
    <t>Oklahoma City</t>
  </si>
  <si>
    <t>405-751-0630</t>
  </si>
  <si>
    <t>Landscape Worker</t>
  </si>
  <si>
    <t>Oklahoma</t>
  </si>
  <si>
    <t>H-400-18205-834798</t>
  </si>
  <si>
    <t>St Louis</t>
  </si>
  <si>
    <t>H-400-18205-844175</t>
  </si>
  <si>
    <t>Event EZ, LLC</t>
  </si>
  <si>
    <t>Maintenance Helper</t>
  </si>
  <si>
    <t>Helpers--Installation, Maintenance, and Repair</t>
  </si>
  <si>
    <t>Clanton</t>
  </si>
  <si>
    <t>Chilton</t>
  </si>
  <si>
    <t>17606 US Highway 31 North</t>
  </si>
  <si>
    <t>H-400-18206-046810</t>
  </si>
  <si>
    <t>Abel G &amp; Sons Corp</t>
  </si>
  <si>
    <t>AGS Landscape Co.</t>
  </si>
  <si>
    <t>435 Hickory Street</t>
  </si>
  <si>
    <t>Mundelein</t>
  </si>
  <si>
    <t>847-209-5680</t>
  </si>
  <si>
    <t>WYNGAARD LAW LLC</t>
  </si>
  <si>
    <t>SARAH WYNGAARD</t>
  </si>
  <si>
    <t>GREEN BAY</t>
  </si>
  <si>
    <t>WISCONSIN</t>
  </si>
  <si>
    <t>Landscaping Worker</t>
  </si>
  <si>
    <t>Lake</t>
  </si>
  <si>
    <t>H-400-18206-076336</t>
  </si>
  <si>
    <t>Ramiro's Tree Service Inc</t>
  </si>
  <si>
    <t>40 Parcot Avenue</t>
  </si>
  <si>
    <t>New Rochelle</t>
  </si>
  <si>
    <t>914-576-6583</t>
  </si>
  <si>
    <t>Landscape Workers</t>
  </si>
  <si>
    <t>Westchester</t>
  </si>
  <si>
    <t>328 Union Avenue</t>
  </si>
  <si>
    <t>H-400-18206-099318</t>
  </si>
  <si>
    <t>Green Mountain Boat Lines, LTD</t>
  </si>
  <si>
    <t>Spirit of Ethan Allen</t>
  </si>
  <si>
    <t>348 Flynn Ave</t>
  </si>
  <si>
    <t>802-862-8300</t>
  </si>
  <si>
    <t>Food Service Worker</t>
  </si>
  <si>
    <t>Chittenden</t>
  </si>
  <si>
    <t>1 College Street</t>
  </si>
  <si>
    <t>H-400-18206-113500</t>
  </si>
  <si>
    <t>Fullerton Grounds Maintenance LLC</t>
  </si>
  <si>
    <t>36 Berkshire Valley Road</t>
  </si>
  <si>
    <t>Suite 1</t>
  </si>
  <si>
    <t>Kenvil</t>
  </si>
  <si>
    <t>973-927-0927</t>
  </si>
  <si>
    <t>Landscaping Workers</t>
  </si>
  <si>
    <t>Morristown</t>
  </si>
  <si>
    <t>Morris</t>
  </si>
  <si>
    <t>114 Ridgedale Avenue</t>
  </si>
  <si>
    <t>H-400-18206-144726</t>
  </si>
  <si>
    <t>Rick's Lawn and Landscaping Inc.</t>
  </si>
  <si>
    <t>115 E Hilltop Road</t>
  </si>
  <si>
    <t>West Chester</t>
  </si>
  <si>
    <t>484-493-1065</t>
  </si>
  <si>
    <t>Chester</t>
  </si>
  <si>
    <t>H-400-18206-155746</t>
  </si>
  <si>
    <t>Wilber's Painting LLC</t>
  </si>
  <si>
    <t>2087 Millburn Avenue</t>
  </si>
  <si>
    <t>Maplewood</t>
  </si>
  <si>
    <t>973-762-6333</t>
  </si>
  <si>
    <t>Wyngaard Law LLC</t>
  </si>
  <si>
    <t>Sarah Wyngaard</t>
  </si>
  <si>
    <t>Green Bay</t>
  </si>
  <si>
    <t>Painter's Helper</t>
  </si>
  <si>
    <t>Helpers--Painters, Paperhangers, Plasterers, and</t>
  </si>
  <si>
    <t>Essex</t>
  </si>
  <si>
    <t>H-400-18206-170077</t>
  </si>
  <si>
    <t>Spring Landscape Corporation</t>
  </si>
  <si>
    <t>16 Harrison Street</t>
  </si>
  <si>
    <t>West Harrison</t>
  </si>
  <si>
    <t>914-682-1964</t>
  </si>
  <si>
    <t>H-400-18206-263676</t>
  </si>
  <si>
    <t>Romulo Rosas</t>
  </si>
  <si>
    <t>Rosas Vine Company</t>
  </si>
  <si>
    <t>8306 W. New Boston Road</t>
  </si>
  <si>
    <t>Texarkana</t>
  </si>
  <si>
    <t>903-278-7023</t>
  </si>
  <si>
    <t>LAW OFFICES OF ADAN G. VEGA AND ASSOCIATES</t>
  </si>
  <si>
    <t>FADEL IBRAHIM</t>
  </si>
  <si>
    <t>HOUSTON</t>
  </si>
  <si>
    <t>Craft Artists</t>
  </si>
  <si>
    <t>Bowie</t>
  </si>
  <si>
    <t>8306 W. Boston Road</t>
  </si>
  <si>
    <t>H-400-18206-293356</t>
  </si>
  <si>
    <t>D &amp; S Midway Investments</t>
  </si>
  <si>
    <t>Physical: 1865 E Hwy 329</t>
  </si>
  <si>
    <t>Mailing:15062 SE 103 rd Street Road Ocklawaha Florida 32179</t>
  </si>
  <si>
    <t>Citra</t>
  </si>
  <si>
    <t>Marion</t>
  </si>
  <si>
    <t>1865 E Hwy 329</t>
  </si>
  <si>
    <t>H-400-18206-313280</t>
  </si>
  <si>
    <t>North America Landscaping &amp; Irrigation Ltd</t>
  </si>
  <si>
    <t>1 West Maple Street</t>
  </si>
  <si>
    <t>Valhalla</t>
  </si>
  <si>
    <t>914-328-4014</t>
  </si>
  <si>
    <t>H-400-18206-400102</t>
  </si>
  <si>
    <t>Hagen Lawn and Landscape LLC</t>
  </si>
  <si>
    <t>850 Flying Cloud Drive</t>
  </si>
  <si>
    <t>Chaska</t>
  </si>
  <si>
    <t>952-233-4004</t>
  </si>
  <si>
    <t>Carver</t>
  </si>
  <si>
    <t>H-400-18206-415890</t>
  </si>
  <si>
    <t>GA Landscaping and Masonry LLC</t>
  </si>
  <si>
    <t>167 West Cedar Street</t>
  </si>
  <si>
    <t>(mailing address) 5 Nursery Court, Norwalk, CT 06850</t>
  </si>
  <si>
    <t>Norwalk</t>
  </si>
  <si>
    <t>CONNECTICUT</t>
  </si>
  <si>
    <t>203-952-8448</t>
  </si>
  <si>
    <t>Fairfield</t>
  </si>
  <si>
    <t>167 West Cedar St</t>
  </si>
  <si>
    <t>H-400-18206-439683</t>
  </si>
  <si>
    <t>Village Green Lawn Care</t>
  </si>
  <si>
    <t>217A Stirling Road</t>
  </si>
  <si>
    <t>908-647-3300</t>
  </si>
  <si>
    <t>Somerset</t>
  </si>
  <si>
    <t>H-400-18206-480107</t>
  </si>
  <si>
    <t>New Jersey Groundskeeping LLC</t>
  </si>
  <si>
    <t>690 St. Georges Road</t>
  </si>
  <si>
    <t>mailing address: PO Box 6548, Bridgewater NJ 08807</t>
  </si>
  <si>
    <t>Bridgewater</t>
  </si>
  <si>
    <t>908-526-6544</t>
  </si>
  <si>
    <t>H-400-18206-488836</t>
  </si>
  <si>
    <t>S &amp; S Concrete Floors, Inc.</t>
  </si>
  <si>
    <t>167 Davis Village Road</t>
  </si>
  <si>
    <t>New Ipswich</t>
  </si>
  <si>
    <t>603-878-3662</t>
  </si>
  <si>
    <t>Concrete Laborer</t>
  </si>
  <si>
    <t>Cement Masons and Concrete Finishers</t>
  </si>
  <si>
    <t>1360 Turnpike Road</t>
  </si>
  <si>
    <t>H-400-18206-493426</t>
  </si>
  <si>
    <t>A and A Macchia &amp; Son Landscaping Inc</t>
  </si>
  <si>
    <t>60 Poppys Lane</t>
  </si>
  <si>
    <t>(mailing address) PO Box 323, Pawling, NY 12564</t>
  </si>
  <si>
    <t>Pawling</t>
  </si>
  <si>
    <t>845-832-3107</t>
  </si>
  <si>
    <t>Hawthorne</t>
  </si>
  <si>
    <t>171 Brady Avenue</t>
  </si>
  <si>
    <t>H-400-18206-601939</t>
  </si>
  <si>
    <t>Peltier Lawn Service, Inc.</t>
  </si>
  <si>
    <t>PO Box 3071</t>
  </si>
  <si>
    <t>4300 E McArthur</t>
  </si>
  <si>
    <t>Shawnee</t>
  </si>
  <si>
    <t>405-410-2647</t>
  </si>
  <si>
    <t>Lawn Maintenance</t>
  </si>
  <si>
    <t>Pottawatomie</t>
  </si>
  <si>
    <t>H-400-18206-669363</t>
  </si>
  <si>
    <t>Fullerton Landscapes, LLC</t>
  </si>
  <si>
    <t>Fullerton Landscape Architects</t>
  </si>
  <si>
    <t>52 Main Street, Suite #2</t>
  </si>
  <si>
    <t>Succasunna</t>
  </si>
  <si>
    <t>973-601-1020</t>
  </si>
  <si>
    <t>H-400-18206-710281</t>
  </si>
  <si>
    <t>GIl R. Landscaping Corp</t>
  </si>
  <si>
    <t>25 Trenton Ave</t>
  </si>
  <si>
    <t>White Plains</t>
  </si>
  <si>
    <t>914-393-0145</t>
  </si>
  <si>
    <t>H-400-18206-719130</t>
  </si>
  <si>
    <t>Farinella Nursery - Landscape Contractors LLC</t>
  </si>
  <si>
    <t>2602 Highway MM</t>
  </si>
  <si>
    <t>(mailing address) 1036 Highway 109 Wildwood MO 63038</t>
  </si>
  <si>
    <t>Labadie</t>
  </si>
  <si>
    <t>314-920-9800</t>
  </si>
  <si>
    <t>Franklin</t>
  </si>
  <si>
    <t>H-400-18206-729851</t>
  </si>
  <si>
    <t>DFW Operating Company, LLC</t>
  </si>
  <si>
    <t>Hilton DFW Lakes Executive Conference Center</t>
  </si>
  <si>
    <t>1800 State Highway 26 E</t>
  </si>
  <si>
    <t>Grapevine</t>
  </si>
  <si>
    <t>817-481-8444</t>
  </si>
  <si>
    <t>Veronica Birkenstock</t>
  </si>
  <si>
    <t>Frisco</t>
  </si>
  <si>
    <t>Housekeeper</t>
  </si>
  <si>
    <t>Tarrant</t>
  </si>
  <si>
    <t>H-400-18206-740253</t>
  </si>
  <si>
    <t>R Flores Landscaping Inc</t>
  </si>
  <si>
    <t>RFL Inc.</t>
  </si>
  <si>
    <t>10 Shelley Ave</t>
  </si>
  <si>
    <t>914-330-1057</t>
  </si>
  <si>
    <t>H-400-18206-806135</t>
  </si>
  <si>
    <t>United Brothers Landscape LLC</t>
  </si>
  <si>
    <t>112018 Warner Circle</t>
  </si>
  <si>
    <t>763-498-2804</t>
  </si>
  <si>
    <t>CARVER</t>
  </si>
  <si>
    <t>H-400-18206-809021</t>
  </si>
  <si>
    <t>Luna Landscape Corporation</t>
  </si>
  <si>
    <t>28 Jefferson Street</t>
  </si>
  <si>
    <t>914-428-3317</t>
  </si>
  <si>
    <t>H-400-18206-890028</t>
  </si>
  <si>
    <t>Millstone Gardens LLC</t>
  </si>
  <si>
    <t>311 Butler Road</t>
  </si>
  <si>
    <t>Springfield</t>
  </si>
  <si>
    <t>610-772-3469</t>
  </si>
  <si>
    <t>Lansdowne</t>
  </si>
  <si>
    <t>Delaware</t>
  </si>
  <si>
    <t>25 4th Street</t>
  </si>
  <si>
    <t>H-400-18206-896305</t>
  </si>
  <si>
    <t>Northway Irrigation Inc</t>
  </si>
  <si>
    <t>4010 Bunker Lake Boulevard NE</t>
  </si>
  <si>
    <t>Andover</t>
  </si>
  <si>
    <t>763-786-4379</t>
  </si>
  <si>
    <t>Landscaping and Irrigation Laborers</t>
  </si>
  <si>
    <t>Anoka</t>
  </si>
  <si>
    <t>H-400-18206-915895</t>
  </si>
  <si>
    <t>Rosa Land Tech Design, Inc.</t>
  </si>
  <si>
    <t>31 Columbus Avenue</t>
  </si>
  <si>
    <t>914-632-6378</t>
  </si>
  <si>
    <t>H-400-18206-919883</t>
  </si>
  <si>
    <t>Sunrise Maintenance &amp; Landscaping LLC</t>
  </si>
  <si>
    <t>81 Matthews Road</t>
  </si>
  <si>
    <t>Colts Neck</t>
  </si>
  <si>
    <t>732-780-9572</t>
  </si>
  <si>
    <t>Monmouth</t>
  </si>
  <si>
    <t>H-400-18207-074387</t>
  </si>
  <si>
    <t>Hepco Quarries Inc.</t>
  </si>
  <si>
    <t>418 Montrose St</t>
  </si>
  <si>
    <t>New Milford</t>
  </si>
  <si>
    <t>570-955-8545</t>
  </si>
  <si>
    <t>Stone Splitter</t>
  </si>
  <si>
    <t>Rock Splitters, Quarry</t>
  </si>
  <si>
    <t>Broome</t>
  </si>
  <si>
    <t>391 Honey Hollow Road</t>
  </si>
  <si>
    <t>H-400-18207-110565</t>
  </si>
  <si>
    <t>La Indiana LLC</t>
  </si>
  <si>
    <t>221 N. Hogan Street</t>
  </si>
  <si>
    <t>Suite 400</t>
  </si>
  <si>
    <t>Jacksonville</t>
  </si>
  <si>
    <t>781-367-7967</t>
  </si>
  <si>
    <t>MJA INTERNATIONAL LAW GROUP, APC</t>
  </si>
  <si>
    <t>MARTIN ARBURUA</t>
  </si>
  <si>
    <t>SOLANA BEACH</t>
  </si>
  <si>
    <t>Polo Horse Groom/Rider</t>
  </si>
  <si>
    <t>Wellington</t>
  </si>
  <si>
    <t>Palm Beach</t>
  </si>
  <si>
    <t>5290 Laredo Way</t>
  </si>
  <si>
    <t>H-400-18207-463169</t>
  </si>
  <si>
    <t>Grinkevich Lawn &amp; Landscape</t>
  </si>
  <si>
    <t>341 Union Hill Road</t>
  </si>
  <si>
    <t>Manalapan</t>
  </si>
  <si>
    <t>732-536-2221</t>
  </si>
  <si>
    <t>H-400-18207-518647</t>
  </si>
  <si>
    <t>Highlands Falls Country Club</t>
  </si>
  <si>
    <t>One Club Drive</t>
  </si>
  <si>
    <t>Highlands</t>
  </si>
  <si>
    <t>828-526-4118</t>
  </si>
  <si>
    <t>Cook</t>
  </si>
  <si>
    <t>Macon</t>
  </si>
  <si>
    <t>H-400-18207-588335</t>
  </si>
  <si>
    <t>ALH GENERAL CONTRACTOR, INC</t>
  </si>
  <si>
    <t>4457 NC HWY 105 S, G-2</t>
  </si>
  <si>
    <t>BOONE</t>
  </si>
  <si>
    <t>828-963-5700</t>
  </si>
  <si>
    <t>Construction Carpenters</t>
  </si>
  <si>
    <t>Carpenters</t>
  </si>
  <si>
    <t>Ashe</t>
  </si>
  <si>
    <t>410 McConnell Street</t>
  </si>
  <si>
    <t>H-400-18207-606154</t>
  </si>
  <si>
    <t>LaCugna's Lawn &amp; Landscaping, LLC</t>
  </si>
  <si>
    <t>15 Harrison Ave</t>
  </si>
  <si>
    <t>Englishtown</t>
  </si>
  <si>
    <t>908-670-2013</t>
  </si>
  <si>
    <t>H-400-18207-606513</t>
  </si>
  <si>
    <t>Lankford Landscaping</t>
  </si>
  <si>
    <t>416 Kansas Road</t>
  </si>
  <si>
    <t>Warrington</t>
  </si>
  <si>
    <t>215-345-7119</t>
  </si>
  <si>
    <t>Bucks</t>
  </si>
  <si>
    <t>H-400-18207-654183</t>
  </si>
  <si>
    <t>Horticare Landscape Management</t>
  </si>
  <si>
    <t>6320 North Sooner Rd</t>
  </si>
  <si>
    <t>Edmond</t>
  </si>
  <si>
    <t>405-417-2585</t>
  </si>
  <si>
    <t>H-400-18207-857659</t>
  </si>
  <si>
    <t>Heartland Landscape Group, LLC</t>
  </si>
  <si>
    <t>13331 N Anderson Road</t>
  </si>
  <si>
    <t>Jones</t>
  </si>
  <si>
    <t>405-396-2100</t>
  </si>
  <si>
    <t>H-400-18207-915005</t>
  </si>
  <si>
    <t>Server</t>
  </si>
  <si>
    <t>H-400-18207-915266</t>
  </si>
  <si>
    <t>MGM Enterprises, Inc.</t>
  </si>
  <si>
    <t>5205 Arrowdell Road</t>
  </si>
  <si>
    <t>Balch Springs</t>
  </si>
  <si>
    <t>972-557-3483</t>
  </si>
  <si>
    <t>General Laborer</t>
  </si>
  <si>
    <t>Helpers--Carpenters</t>
  </si>
  <si>
    <t>H-400-18207-920241</t>
  </si>
  <si>
    <t>GreenTree Forest Products, Inc.</t>
  </si>
  <si>
    <t>746 Muses Mill Road</t>
  </si>
  <si>
    <t>Wallingford</t>
  </si>
  <si>
    <t>606-876-5551</t>
  </si>
  <si>
    <t>Helpers -- Production Workers</t>
  </si>
  <si>
    <t>Fleming</t>
  </si>
  <si>
    <t>746 Muses Mill Rd</t>
  </si>
  <si>
    <t>H-400-18208-138338</t>
  </si>
  <si>
    <t>Finsterwald Irrigation &amp; Landscape Services Limited</t>
  </si>
  <si>
    <t>2232 W Uintah</t>
  </si>
  <si>
    <t>Colorado Springs</t>
  </si>
  <si>
    <t>719-502-0735</t>
  </si>
  <si>
    <t>El Paso</t>
  </si>
  <si>
    <t>1566 S 21st St</t>
  </si>
  <si>
    <t>H-400-18208-186914</t>
  </si>
  <si>
    <t>Giejda Landscape Contractors, Inc.</t>
  </si>
  <si>
    <t>310 W Farms Road</t>
  </si>
  <si>
    <t>Farmingdale</t>
  </si>
  <si>
    <t>732-938-7098</t>
  </si>
  <si>
    <t>H-400-18208-207312</t>
  </si>
  <si>
    <t>Belle Meade Country Club</t>
  </si>
  <si>
    <t>815 Belle Meade Blvd</t>
  </si>
  <si>
    <t>Nashville</t>
  </si>
  <si>
    <t>615-385-0150</t>
  </si>
  <si>
    <t>Davidson</t>
  </si>
  <si>
    <t>H-400-18208-242504</t>
  </si>
  <si>
    <t>Devil's Thumb Ranch Operating Company, Inc.</t>
  </si>
  <si>
    <t>Devil's Thumb Ranch Resort &amp; Spa</t>
  </si>
  <si>
    <t>3530 County Road 83</t>
  </si>
  <si>
    <t>PO Box 750</t>
  </si>
  <si>
    <t>Tabernash</t>
  </si>
  <si>
    <t>970-276-7007</t>
  </si>
  <si>
    <t>JOSEPH LAW FIRM, PC</t>
  </si>
  <si>
    <t>ERIN WILLIAMS</t>
  </si>
  <si>
    <t>AURORA</t>
  </si>
  <si>
    <t>High School Diploma or GED</t>
  </si>
  <si>
    <t>Grand</t>
  </si>
  <si>
    <t>H-400-18208-343504</t>
  </si>
  <si>
    <t>Coffey &amp; Associates, Inc.</t>
  </si>
  <si>
    <t>12588 Coffey Ridge Road</t>
  </si>
  <si>
    <t>405-844-6697</t>
  </si>
  <si>
    <t>H-400-18208-408960</t>
  </si>
  <si>
    <t>Brummel Lawn and Landscape LLC</t>
  </si>
  <si>
    <t>1130 SW 28th Street</t>
  </si>
  <si>
    <t>Blue Springs</t>
  </si>
  <si>
    <t>816-525-8333</t>
  </si>
  <si>
    <t>Jackson</t>
  </si>
  <si>
    <t>H-400-18208-450159</t>
  </si>
  <si>
    <t>INGRIDA SOLDATOVA</t>
  </si>
  <si>
    <t>17507 WOODS EDGE DRIVE</t>
  </si>
  <si>
    <t>469-324-9880</t>
  </si>
  <si>
    <t>Nanny</t>
  </si>
  <si>
    <t>Collin</t>
  </si>
  <si>
    <t>17507 Woods Edge Drive</t>
  </si>
  <si>
    <t>H-400-18208-511306</t>
  </si>
  <si>
    <t>H-400-18208-527561</t>
  </si>
  <si>
    <t>Grasso Landscaping Inc.</t>
  </si>
  <si>
    <t>1607 Bass Point Drive</t>
  </si>
  <si>
    <t>Manasquan</t>
  </si>
  <si>
    <t>732-556-1970</t>
  </si>
  <si>
    <t>H-400-18208-558647</t>
  </si>
  <si>
    <t>Best Cut Corporation</t>
  </si>
  <si>
    <t>Best Horticultural Services Inc.</t>
  </si>
  <si>
    <t>184 Boundary Road</t>
  </si>
  <si>
    <t>Marlboro</t>
  </si>
  <si>
    <t>732-683-1212</t>
  </si>
  <si>
    <t>H-400-18208-590628</t>
  </si>
  <si>
    <t>America's Best Value Inn - Covered Wagon Motel</t>
  </si>
  <si>
    <t>730 S Main Street</t>
  </si>
  <si>
    <t>Lusk</t>
  </si>
  <si>
    <t>WYOMING</t>
  </si>
  <si>
    <t>307-334-2836</t>
  </si>
  <si>
    <t>Niobrara</t>
  </si>
  <si>
    <t>H-400-18208-598658</t>
  </si>
  <si>
    <t>Evergreen Lodge</t>
  </si>
  <si>
    <t>33160 Evergreen Road</t>
  </si>
  <si>
    <t>Groveland</t>
  </si>
  <si>
    <t>209-379-2606</t>
  </si>
  <si>
    <t>Tuolumne</t>
  </si>
  <si>
    <t>H-400-18208-637332</t>
  </si>
  <si>
    <t>AMC Nursery &amp; Landscaping, Inc.</t>
  </si>
  <si>
    <t>70 Hatfield Souderton Pike</t>
  </si>
  <si>
    <t>Souderton</t>
  </si>
  <si>
    <t>215-799-2273</t>
  </si>
  <si>
    <t>H-400-18208-843122</t>
  </si>
  <si>
    <t>Norpol USA, LLC</t>
  </si>
  <si>
    <t>115 Industrial Drive</t>
  </si>
  <si>
    <t>Medford</t>
  </si>
  <si>
    <t>715-785-8000</t>
  </si>
  <si>
    <t>BORENE LAW FIRM, P.A.</t>
  </si>
  <si>
    <t>GEORGE MAXWELL</t>
  </si>
  <si>
    <t>MINNEAPOLIS</t>
  </si>
  <si>
    <t>Pelting Center Worker</t>
  </si>
  <si>
    <t>Cutting and Slicing Machine Setters, Operators,</t>
  </si>
  <si>
    <t>Taylor</t>
  </si>
  <si>
    <t>H-400-18208-986610</t>
  </si>
  <si>
    <t>JOSE'S REFORESTATION</t>
  </si>
  <si>
    <t>634 S. MARKET BLVD</t>
  </si>
  <si>
    <t>CHEHALIS</t>
  </si>
  <si>
    <t>360-748-4691</t>
  </si>
  <si>
    <t>FOREST AND CONSERVATION WORKER</t>
  </si>
  <si>
    <t>LEWIS</t>
  </si>
  <si>
    <t>WASHINGTON STATE EMPLOYMENT SERVICES</t>
  </si>
  <si>
    <t>WORKERS WILL MEET AT OFFICE LOCATION (634 S. MARKET BLVD) AN</t>
  </si>
  <si>
    <t>H-400-18209-235809</t>
  </si>
  <si>
    <t>ARMANIS OYSTERS</t>
  </si>
  <si>
    <t>511 N HOOD ST</t>
  </si>
  <si>
    <t>ROCKPORT</t>
  </si>
  <si>
    <t>361-205-4367</t>
  </si>
  <si>
    <t>DECKHAND</t>
  </si>
  <si>
    <t>Fishers and Related Fishing Workers</t>
  </si>
  <si>
    <t>Aransas</t>
  </si>
  <si>
    <t>H-400-18210-677942</t>
  </si>
  <si>
    <t>ESTHER SANON</t>
  </si>
  <si>
    <t>1464 EAST 69 STREET</t>
  </si>
  <si>
    <t>347-668-9563</t>
  </si>
  <si>
    <t>Brooklyn</t>
  </si>
  <si>
    <t>Kings</t>
  </si>
  <si>
    <t>1464 East 69 St</t>
  </si>
  <si>
    <t>H-400-18211-149093</t>
  </si>
  <si>
    <t>Accurate Drilling Systems, Inc.</t>
  </si>
  <si>
    <t>49 N. Industrial Loop</t>
  </si>
  <si>
    <t>LaBelle</t>
  </si>
  <si>
    <t>863-674-0803</t>
  </si>
  <si>
    <t>Hendry</t>
  </si>
  <si>
    <t>Pending</t>
  </si>
  <si>
    <t>H-400-18211-677934</t>
  </si>
  <si>
    <t>Lancaster Landscapes Inc</t>
  </si>
  <si>
    <t>18424 Gardenia Way</t>
  </si>
  <si>
    <t>Gaithersburg</t>
  </si>
  <si>
    <t>703-846-0944</t>
  </si>
  <si>
    <t>Landscape Laborers</t>
  </si>
  <si>
    <t>Brookville</t>
  </si>
  <si>
    <t>21206 New Hampshire</t>
  </si>
  <si>
    <t>H-400-18212-021546</t>
  </si>
  <si>
    <t>ISCIN, LLC</t>
  </si>
  <si>
    <t>2819 MAIN STREET</t>
  </si>
  <si>
    <t>361-828-1160</t>
  </si>
  <si>
    <t>Carpenter Helpers</t>
  </si>
  <si>
    <t>San Jacinto</t>
  </si>
  <si>
    <t>2525 San Angelo Street</t>
  </si>
  <si>
    <t>H-400-18212-069834</t>
  </si>
  <si>
    <t>All Seasons Grounds Maintenance Inc.</t>
  </si>
  <si>
    <t>432 Union Hill Road</t>
  </si>
  <si>
    <t>732-446-6877</t>
  </si>
  <si>
    <t>H-400-18212-437173</t>
  </si>
  <si>
    <t>Hyatt Corporation</t>
  </si>
  <si>
    <t>Park Hyatt Beaver Creek Resort &amp; Spa</t>
  </si>
  <si>
    <t>71 South Wacker Drive</t>
  </si>
  <si>
    <t>Chicago</t>
  </si>
  <si>
    <t>312-780-5590</t>
  </si>
  <si>
    <t>Ogletree, Deakins, Nash, Smoak &amp; Stewart, P.C.</t>
  </si>
  <si>
    <t>Ceridwen Koski</t>
  </si>
  <si>
    <t>Housekeeping Attendant/Room Attendant</t>
  </si>
  <si>
    <t>50 W. Thomas Place</t>
  </si>
  <si>
    <t>H-400-18212-713567</t>
  </si>
  <si>
    <t>URBAN AUTO LAWN REPAIR, INC</t>
  </si>
  <si>
    <t>5903 SOUTH 107TH E. AVE. UNIT 111</t>
  </si>
  <si>
    <t>TULSA</t>
  </si>
  <si>
    <t>918-704-8638</t>
  </si>
  <si>
    <t>LABORER, SHOP HELPER</t>
  </si>
  <si>
    <t>Tulsa</t>
  </si>
  <si>
    <t>H-400-18212-779827</t>
  </si>
  <si>
    <t>Loyet Landscape Maintenance, Inc.</t>
  </si>
  <si>
    <t>261 Hughes Ln</t>
  </si>
  <si>
    <t>St. Charles</t>
  </si>
  <si>
    <t>636-255-0110</t>
  </si>
  <si>
    <t>SUSAN CHO FIGENSHAU, P.C.</t>
  </si>
  <si>
    <t>SUSAN FIGENSHAU</t>
  </si>
  <si>
    <t>ST. LOUIS</t>
  </si>
  <si>
    <t>H-400-18212-944063</t>
  </si>
  <si>
    <t>Blackwell's,Inc.</t>
  </si>
  <si>
    <t>801 Hill Street</t>
  </si>
  <si>
    <t>P.O. Box 1162</t>
  </si>
  <si>
    <t>Lagrange</t>
  </si>
  <si>
    <t>706-883-6239</t>
  </si>
  <si>
    <t>THE RAGON LAW FIRM</t>
  </si>
  <si>
    <t>REGINA RAGON</t>
  </si>
  <si>
    <t>Fort Oglethorpe</t>
  </si>
  <si>
    <t>Field Associate Coating</t>
  </si>
  <si>
    <t>Painters, Construction and Maintenance</t>
  </si>
  <si>
    <t>LaGrange</t>
  </si>
  <si>
    <t>Troup</t>
  </si>
  <si>
    <t>H-400-18213-038334</t>
  </si>
  <si>
    <t>BH CONTRACTORS, LLC</t>
  </si>
  <si>
    <t>337-625-6525</t>
  </si>
  <si>
    <t>Combination Welder/Industrial Pipefitter</t>
  </si>
  <si>
    <t>Westlake</t>
  </si>
  <si>
    <t>Calcasieu</t>
  </si>
  <si>
    <t>2200 Bayou D'Inde Pass</t>
  </si>
  <si>
    <t>H-400-18213-427507</t>
  </si>
  <si>
    <t>Gunnison Lakeshore Orchards, Inc.</t>
  </si>
  <si>
    <t>P.O. Box 276 (mailing)</t>
  </si>
  <si>
    <t>3208 Route 9N &amp; 22 (physical)</t>
  </si>
  <si>
    <t>Crown Point</t>
  </si>
  <si>
    <t>518-597-3834</t>
  </si>
  <si>
    <t>PHOENIX LABOR CONSULTANTS LLC</t>
  </si>
  <si>
    <t>EVELYN WRIGHT</t>
  </si>
  <si>
    <t>AMHERST</t>
  </si>
  <si>
    <t>Baker</t>
  </si>
  <si>
    <t>3208 Route 9N &amp; 22</t>
  </si>
  <si>
    <t>H-400-18213-430099</t>
  </si>
  <si>
    <t>Cove Springs, LLC</t>
  </si>
  <si>
    <t>1425 Paynes Mill Road</t>
  </si>
  <si>
    <t>Versailles</t>
  </si>
  <si>
    <t>859-879-8759</t>
  </si>
  <si>
    <t>Groom</t>
  </si>
  <si>
    <t>Woodford</t>
  </si>
  <si>
    <t>H-400-18213-565319</t>
  </si>
  <si>
    <t>Pinnacle Construction and Development</t>
  </si>
  <si>
    <t>3060 Peachtree Rd. NW Suite 1080</t>
  </si>
  <si>
    <t>Atlanta</t>
  </si>
  <si>
    <t>404-443-4762</t>
  </si>
  <si>
    <t>MAS LABOR H2B, LLC</t>
  </si>
  <si>
    <t>Elizabeth Whitley</t>
  </si>
  <si>
    <t>Lovingston</t>
  </si>
  <si>
    <t>Laborer</t>
  </si>
  <si>
    <t>Hoback</t>
  </si>
  <si>
    <t>Teton</t>
  </si>
  <si>
    <t>1 Johnny Counts Road</t>
  </si>
  <si>
    <t>H-400-18213-587972</t>
  </si>
  <si>
    <t>Determination Issued - Certification (Returned)</t>
  </si>
  <si>
    <t>RBD Holdings LLC</t>
  </si>
  <si>
    <t>3001 JFK Blvd., Ste. B, N. Little Rock, AR 72116 (mailing)</t>
  </si>
  <si>
    <t>5548 Hwy 65 S. (physical)</t>
  </si>
  <si>
    <t>Pine Bluff</t>
  </si>
  <si>
    <t>501-904-5555</t>
  </si>
  <si>
    <t>5548 Hwy 65 S</t>
  </si>
  <si>
    <t>H-400-18213-702551</t>
  </si>
  <si>
    <t>JJ &amp; Sons Concessions LLC</t>
  </si>
  <si>
    <t>2753 E. Broadway Rd. #444</t>
  </si>
  <si>
    <t>Mesa</t>
  </si>
  <si>
    <t>480-748-3510</t>
  </si>
  <si>
    <t>counter attendants</t>
  </si>
  <si>
    <t>arizona</t>
  </si>
  <si>
    <t>H-400-18213-830155</t>
  </si>
  <si>
    <t>R &amp; W Marine Construction, Inc.</t>
  </si>
  <si>
    <t>P.O.Box 229 (mailing)</t>
  </si>
  <si>
    <t>2959 Buckley Hall Road (physical)</t>
  </si>
  <si>
    <t>Cobbs Creek</t>
  </si>
  <si>
    <t>804-725-7516</t>
  </si>
  <si>
    <t>marine construction laborer</t>
  </si>
  <si>
    <t>Mathews</t>
  </si>
  <si>
    <t>2959 Buckley Hall Road</t>
  </si>
  <si>
    <t>H-400-18214-360626</t>
  </si>
  <si>
    <t>Maldonado Landscape &amp; Irrigation Ltd</t>
  </si>
  <si>
    <t>120 E Zipp Rd</t>
  </si>
  <si>
    <t>New Braunfels</t>
  </si>
  <si>
    <t>830-625-1020</t>
  </si>
  <si>
    <t>JACKSON LEWIS PC</t>
  </si>
  <si>
    <t>Comal</t>
  </si>
  <si>
    <t>120 E. Zipp Rd</t>
  </si>
  <si>
    <t>H-400-18214-555163</t>
  </si>
  <si>
    <t>Tennant Lawn Service, Inc.</t>
  </si>
  <si>
    <t>2101 Ruckert Ave.</t>
  </si>
  <si>
    <t>St. Louis</t>
  </si>
  <si>
    <t>314-997-5567</t>
  </si>
  <si>
    <t>H-400-18214-911100</t>
  </si>
  <si>
    <t>Shelton Landscape Maintenance, Inc.</t>
  </si>
  <si>
    <t>1515 Lonedell Industrial Court</t>
  </si>
  <si>
    <t>Arnold</t>
  </si>
  <si>
    <t>636-296-4660</t>
  </si>
  <si>
    <t>1515A Lonedell Industrial Court</t>
  </si>
  <si>
    <t>H-400-18215-100203</t>
  </si>
  <si>
    <t>SIOUX CITY BRICK &amp; TILE COMPANY</t>
  </si>
  <si>
    <t>310 SOUTH FLOYD BOULEVARD</t>
  </si>
  <si>
    <t>SIOUX CITY</t>
  </si>
  <si>
    <t>712-202-1133</t>
  </si>
  <si>
    <t>WORK ABROAD NETWORK LLC</t>
  </si>
  <si>
    <t>TINA ANDREW</t>
  </si>
  <si>
    <t>LAWRENCE</t>
  </si>
  <si>
    <t>PRODUCTION WORKER</t>
  </si>
  <si>
    <t>Production Workers, All Other</t>
  </si>
  <si>
    <t xml:space="preserve">WOODBURY </t>
  </si>
  <si>
    <t>310 S FLOYD BOULEVARD</t>
  </si>
  <si>
    <t>H-400-18215-159343</t>
  </si>
  <si>
    <t>Pritchett Forestry Services, Inc.</t>
  </si>
  <si>
    <t>198 Old Hwy 10</t>
  </si>
  <si>
    <t>Sweet Water</t>
  </si>
  <si>
    <t>334-736-4402</t>
  </si>
  <si>
    <t>Forest Workers</t>
  </si>
  <si>
    <t>Marengo</t>
  </si>
  <si>
    <t>198 Old Highway 10</t>
  </si>
  <si>
    <t>H-400-18215-197995</t>
  </si>
  <si>
    <t>Aspen Skiing Company</t>
  </si>
  <si>
    <t>675 East Durant Avenue</t>
  </si>
  <si>
    <t>Aspen</t>
  </si>
  <si>
    <t>970-920-6316</t>
  </si>
  <si>
    <t>Housekeeper/Room Attendant</t>
  </si>
  <si>
    <t>Pitkin County</t>
  </si>
  <si>
    <t>H-400-18215-285648</t>
  </si>
  <si>
    <t>Dell Ridge Farm, LLC</t>
  </si>
  <si>
    <t>3964 Winchester Road</t>
  </si>
  <si>
    <t>859-299-5706</t>
  </si>
  <si>
    <t>Off-site Stable Attendant</t>
  </si>
  <si>
    <t>Fayette</t>
  </si>
  <si>
    <t>H-400-18215-374903</t>
  </si>
  <si>
    <t>Hamilton Harbor Marina, Inc.</t>
  </si>
  <si>
    <t>Hamilton Harbor Yacht Club</t>
  </si>
  <si>
    <t>7065 Hamilton Street</t>
  </si>
  <si>
    <t>Naples</t>
  </si>
  <si>
    <t>239-434-4065</t>
  </si>
  <si>
    <t>Line Cook</t>
  </si>
  <si>
    <t>Collier</t>
  </si>
  <si>
    <t>H-400-18215-388532</t>
  </si>
  <si>
    <t>Rose Hill Farm</t>
  </si>
  <si>
    <t>2675 Rice Road</t>
  </si>
  <si>
    <t>859-552-8000</t>
  </si>
  <si>
    <t>Laura BUCKLEY</t>
  </si>
  <si>
    <t>H-400-18215-465523</t>
  </si>
  <si>
    <t>TruCo Services, INC</t>
  </si>
  <si>
    <t>2225 S. 400 West</t>
  </si>
  <si>
    <t>801-466-8044</t>
  </si>
  <si>
    <t>FISHERBROYLES, LLP</t>
  </si>
  <si>
    <t>KEVIN LASHUS</t>
  </si>
  <si>
    <t>Snow Removal Laborer</t>
  </si>
  <si>
    <t>utah</t>
  </si>
  <si>
    <t>H-400-18215-653061</t>
  </si>
  <si>
    <t>Bel-Mar Farm</t>
  </si>
  <si>
    <t>4485 Old Richmond Road</t>
  </si>
  <si>
    <t>859-263-5226</t>
  </si>
  <si>
    <t>Nonfarm Animal Caretaker</t>
  </si>
  <si>
    <t>KY</t>
  </si>
  <si>
    <t>H-400-18215-734628</t>
  </si>
  <si>
    <t>JAVELINA FLUID &amp; GAS PRODUCTS, INC.</t>
  </si>
  <si>
    <t>910 PINAFORE LANE</t>
  </si>
  <si>
    <t>833-499-7900</t>
  </si>
  <si>
    <t>Fitter/Welder</t>
  </si>
  <si>
    <t>Golden Meadow</t>
  </si>
  <si>
    <t>Lafourche Parish</t>
  </si>
  <si>
    <t>LOUISIANA WORKFORCE COMMISSION</t>
  </si>
  <si>
    <t>#813245</t>
  </si>
  <si>
    <t>236 Adam Ted Gisclair Rd</t>
  </si>
  <si>
    <t>H-400-18218-061822</t>
  </si>
  <si>
    <t>OR Landscaping LLC</t>
  </si>
  <si>
    <t>174 Spur Loop Road</t>
  </si>
  <si>
    <t>mailing: PO Box 3645  Alpine, WY 83128</t>
  </si>
  <si>
    <t>Alpine</t>
  </si>
  <si>
    <t>208-821-5224</t>
  </si>
  <si>
    <t>MASLABOR H2B, LLC</t>
  </si>
  <si>
    <t>CHARLOTTESVILLE</t>
  </si>
  <si>
    <t>Snow Removal Crewman</t>
  </si>
  <si>
    <t>Teton Village</t>
  </si>
  <si>
    <t>6765 N. Crystal Springs Rd</t>
  </si>
  <si>
    <t>H-400-18218-150155</t>
  </si>
  <si>
    <t>San Patricio County</t>
  </si>
  <si>
    <t>WORK IN TEXAS</t>
  </si>
  <si>
    <t>2440 Keiwitt Rd</t>
  </si>
  <si>
    <t>H-400-18218-248589</t>
  </si>
  <si>
    <t>CAROLINA CONDUIT SYSTEMS, INC.</t>
  </si>
  <si>
    <t>128 AIRPORT INDUSTRIAL DR.</t>
  </si>
  <si>
    <t>CLAYTON</t>
  </si>
  <si>
    <t>919-934-8911</t>
  </si>
  <si>
    <t>INFINITY LABOR SOURCE, INC.</t>
  </si>
  <si>
    <t>SAYDE LEONEL DE CERVANTES</t>
  </si>
  <si>
    <t>BUDA</t>
  </si>
  <si>
    <t>Charlotte</t>
  </si>
  <si>
    <t>Mecklenburg</t>
  </si>
  <si>
    <t>128 North Graham Street</t>
  </si>
  <si>
    <t>H-400-18218-661547</t>
  </si>
  <si>
    <t>MCINNIS CONSTRUCTION, LLC.</t>
  </si>
  <si>
    <t>260 COMMERCE STREET, SUITE 310</t>
  </si>
  <si>
    <t>MONTGOMERY</t>
  </si>
  <si>
    <t>334-323-3774</t>
  </si>
  <si>
    <t>Birmingham</t>
  </si>
  <si>
    <t>Central Business District I-20/59</t>
  </si>
  <si>
    <t>H-400-18218-696641</t>
  </si>
  <si>
    <t>Raleigh</t>
  </si>
  <si>
    <t>WAKE</t>
  </si>
  <si>
    <t>5125 Talley Student Union</t>
  </si>
  <si>
    <t>H-400-18219-444104</t>
  </si>
  <si>
    <t>Aloha Pools of Jackson LLC</t>
  </si>
  <si>
    <t>ALOHA POOLS OF JACKSON, LLC</t>
  </si>
  <si>
    <t>614 Carriage House Dr.</t>
  </si>
  <si>
    <t>731-664-6446</t>
  </si>
  <si>
    <t>ACTION VISA ASSISTANCE</t>
  </si>
  <si>
    <t>ANIQUE WATSON</t>
  </si>
  <si>
    <t>WYLIE</t>
  </si>
  <si>
    <t>Pool Construction Laborer</t>
  </si>
  <si>
    <t>Madison</t>
  </si>
  <si>
    <t>H-400-18219-456540</t>
  </si>
  <si>
    <t>H-400-18219-641321</t>
  </si>
  <si>
    <t>Busser/Dining Services Attendant</t>
  </si>
  <si>
    <t>Dining Room and Cafeteria Attendants and Bartender</t>
  </si>
  <si>
    <t>H-400-18219-754589</t>
  </si>
  <si>
    <t>H-400-18219-792467</t>
  </si>
  <si>
    <t>A &amp; S Tree Service</t>
  </si>
  <si>
    <t>1077 Miller County 62</t>
  </si>
  <si>
    <t>903-590-7801</t>
  </si>
  <si>
    <t>Climbers helper</t>
  </si>
  <si>
    <t>Tree Trimmers and Pruners</t>
  </si>
  <si>
    <t>H-400-18219-793335</t>
  </si>
  <si>
    <t>Bahena Construction Company, Inc.</t>
  </si>
  <si>
    <t>1105 W. Broadway</t>
  </si>
  <si>
    <t>Winnsboro</t>
  </si>
  <si>
    <t>972-390-9695</t>
  </si>
  <si>
    <t>Concrete workers/finishers</t>
  </si>
  <si>
    <t>Wood</t>
  </si>
  <si>
    <t>H-400-18220-084903</t>
  </si>
  <si>
    <t>PDSCo, Inc.</t>
  </si>
  <si>
    <t>Cowboy Mining Co</t>
  </si>
  <si>
    <t>301 N Cowboy Mining Rd</t>
  </si>
  <si>
    <t>870-863-5707</t>
  </si>
  <si>
    <t>Production Workers</t>
  </si>
  <si>
    <t>Brewster</t>
  </si>
  <si>
    <t>H-400-18220-156733</t>
  </si>
  <si>
    <t>Mount Snow Ltd.</t>
  </si>
  <si>
    <t>39 Mount Snow Road</t>
  </si>
  <si>
    <t>West Dover</t>
  </si>
  <si>
    <t>802-464-1100</t>
  </si>
  <si>
    <t>Windham</t>
  </si>
  <si>
    <t>39 Mount Snow Rd</t>
  </si>
  <si>
    <t>H-400-18220-281382</t>
  </si>
  <si>
    <t>Aqua Works, Inc.</t>
  </si>
  <si>
    <t>645 North Broadway</t>
  </si>
  <si>
    <t>914-946-6666</t>
  </si>
  <si>
    <t>POLLACK POLLACK ISAAC &amp; DECICCO, LLP</t>
  </si>
  <si>
    <t>CONRAD POLLACK</t>
  </si>
  <si>
    <t>Groundskeeper</t>
  </si>
  <si>
    <t>H-400-18220-353396</t>
  </si>
  <si>
    <t>CMS &amp; FN Inc.</t>
  </si>
  <si>
    <t>Schnelle &amp; Pancho Hay and Straw</t>
  </si>
  <si>
    <t>104 Alan Drive</t>
  </si>
  <si>
    <t>Newark</t>
  </si>
  <si>
    <t>DELAWARE</t>
  </si>
  <si>
    <t>302-690-1470</t>
  </si>
  <si>
    <t>Warehouse Worker</t>
  </si>
  <si>
    <t>New Castle</t>
  </si>
  <si>
    <t>H-400-18220-379765</t>
  </si>
  <si>
    <t>MAMMOTH MOUNTAIN SKI AREA LLC</t>
  </si>
  <si>
    <t>MAMMOTH MOUNTAIN SKI AREA</t>
  </si>
  <si>
    <t>BOX 24</t>
  </si>
  <si>
    <t>10001 MINARET RD</t>
  </si>
  <si>
    <t>MAMMOTH LAKES</t>
  </si>
  <si>
    <t>760-934-2571</t>
  </si>
  <si>
    <t>Ski Race Coach</t>
  </si>
  <si>
    <t>Mammoth Lakes</t>
  </si>
  <si>
    <t>Mono</t>
  </si>
  <si>
    <t>10001 Minaret Rd</t>
  </si>
  <si>
    <t>H-400-18220-384256</t>
  </si>
  <si>
    <t>Front Desk Clerk</t>
  </si>
  <si>
    <t>Hotel, Motel, and Resort Desk Clerks</t>
  </si>
  <si>
    <t>H-400-18220-557344</t>
  </si>
  <si>
    <t>Southwest Nursery and Supply, LP</t>
  </si>
  <si>
    <t>Southwest Wholesale Nursery</t>
  </si>
  <si>
    <t>2220 Sandy Lake Rd.</t>
  </si>
  <si>
    <t>Carrollton</t>
  </si>
  <si>
    <t>972-245-4557</t>
  </si>
  <si>
    <t>H-400-18220-814115</t>
  </si>
  <si>
    <t>Fallas Landscape LTD</t>
  </si>
  <si>
    <t>2255 SOUTHVIEW DR</t>
  </si>
  <si>
    <t>972-517-5296</t>
  </si>
  <si>
    <t>COLLIN</t>
  </si>
  <si>
    <t>H-400-18220-875639</t>
  </si>
  <si>
    <t>Sanford &amp; Sons, Inc.</t>
  </si>
  <si>
    <t>5033 CR 1005</t>
  </si>
  <si>
    <t>Center</t>
  </si>
  <si>
    <t>936-598-4731</t>
  </si>
  <si>
    <t>Landscape laborers</t>
  </si>
  <si>
    <t>Shelby</t>
  </si>
  <si>
    <t>H-400-18221-117251</t>
  </si>
  <si>
    <t>KY South Central Pools, LLC</t>
  </si>
  <si>
    <t>265 East Main Street</t>
  </si>
  <si>
    <t>Mount Vernon</t>
  </si>
  <si>
    <t>606-256-0063</t>
  </si>
  <si>
    <t>Rockcastle</t>
  </si>
  <si>
    <t>H-400-18221-194223</t>
  </si>
  <si>
    <t>Papescapes, LLC</t>
  </si>
  <si>
    <t>75 Memory Lane</t>
  </si>
  <si>
    <t>Burton</t>
  </si>
  <si>
    <t>979-289-0436</t>
  </si>
  <si>
    <t>Landscape laborer</t>
  </si>
  <si>
    <t>H-400-18221-285196</t>
  </si>
  <si>
    <t>A Perfect Lawn, LLC</t>
  </si>
  <si>
    <t>30 Prince William Rd</t>
  </si>
  <si>
    <t>Morganville</t>
  </si>
  <si>
    <t>732-617-1234</t>
  </si>
  <si>
    <t>186 Boundry Road</t>
  </si>
  <si>
    <t>H-400-18221-314972</t>
  </si>
  <si>
    <t>Nature's Touch Landscape Services, Inc</t>
  </si>
  <si>
    <t>Nature's Touch, Inc.</t>
  </si>
  <si>
    <t>123 Campbell Rd.</t>
  </si>
  <si>
    <t>Walton</t>
  </si>
  <si>
    <t>859-746-0400</t>
  </si>
  <si>
    <t>123 Campbell Road</t>
  </si>
  <si>
    <t>H-400-18221-346729</t>
  </si>
  <si>
    <t>Nature's Way, Inc.</t>
  </si>
  <si>
    <t>1412 Production Drive</t>
  </si>
  <si>
    <t>859-282-7119</t>
  </si>
  <si>
    <t>Groundskeeping Helper</t>
  </si>
  <si>
    <t>H-400-18221-355646</t>
  </si>
  <si>
    <t>Executive Landscape Service, LLC</t>
  </si>
  <si>
    <t>1180 Manchester Street</t>
  </si>
  <si>
    <t>859-552-5197</t>
  </si>
  <si>
    <t>H-400-18221-449574</t>
  </si>
  <si>
    <t>Lowe Pools, Inc.</t>
  </si>
  <si>
    <t>8832 South US Hwy 25</t>
  </si>
  <si>
    <t>Corbin</t>
  </si>
  <si>
    <t>606-528-3112</t>
  </si>
  <si>
    <t>Janitors, and Cleaners, Except Maids and Housekeeping Cleaners</t>
  </si>
  <si>
    <t>Whitley</t>
  </si>
  <si>
    <t>H-400-18221-491903</t>
  </si>
  <si>
    <t>SUCCESS ENTERPRISES LLC</t>
  </si>
  <si>
    <t>XTREME LIVING SPAS</t>
  </si>
  <si>
    <t>37TH 12 STREET</t>
  </si>
  <si>
    <t>ONSET</t>
  </si>
  <si>
    <t>508-927-6144</t>
  </si>
  <si>
    <t>IMMIGRATION SOLUTIONS LLC</t>
  </si>
  <si>
    <t>MICOL MION</t>
  </si>
  <si>
    <t>BOSTON</t>
  </si>
  <si>
    <t>Mattapoisett</t>
  </si>
  <si>
    <t>Plymouth</t>
  </si>
  <si>
    <t>55 North street</t>
  </si>
  <si>
    <t>H-400-18221-495783</t>
  </si>
  <si>
    <t>American Irrigation Repair LLC</t>
  </si>
  <si>
    <t>3560 E University Ave</t>
  </si>
  <si>
    <t>Georgetown</t>
  </si>
  <si>
    <t>512-508-4663</t>
  </si>
  <si>
    <t>ACTION INTERNATIONAL INC</t>
  </si>
  <si>
    <t>Irrigation laborer</t>
  </si>
  <si>
    <t>Williamson</t>
  </si>
  <si>
    <t>H-400-18221-620046</t>
  </si>
  <si>
    <t>Shawn McKinney Food Services LLC</t>
  </si>
  <si>
    <t>3290 FM 161 N</t>
  </si>
  <si>
    <t>Hughes Springs</t>
  </si>
  <si>
    <t>903-237-9863</t>
  </si>
  <si>
    <t>Carnival Workers</t>
  </si>
  <si>
    <t>Cass</t>
  </si>
  <si>
    <t>H-400-18221-655645</t>
  </si>
  <si>
    <t>Pratt's Lawn &amp; Landscape, Inc</t>
  </si>
  <si>
    <t>1839 Lexington Road</t>
  </si>
  <si>
    <t>502-570-0910</t>
  </si>
  <si>
    <t>Scott</t>
  </si>
  <si>
    <t>H-400-18221-689006</t>
  </si>
  <si>
    <t>Geddes Pools, Inc.</t>
  </si>
  <si>
    <t>232 Industry Parkway</t>
  </si>
  <si>
    <t>Nicholasville</t>
  </si>
  <si>
    <t>859-885-4296</t>
  </si>
  <si>
    <t>Jessamine</t>
  </si>
  <si>
    <t>H-400-18221-691237</t>
  </si>
  <si>
    <t>Lawns Unlimited Ltd.</t>
  </si>
  <si>
    <t>15089 Coastal Highway</t>
  </si>
  <si>
    <t>Milton</t>
  </si>
  <si>
    <t>302-645-5296</t>
  </si>
  <si>
    <t>Sussex</t>
  </si>
  <si>
    <t>H-400-18221-790465</t>
  </si>
  <si>
    <t>GLYNN YOUNG'S LANDSCAPING AND NURSERY CENTER OF KENTUCKY, INC.</t>
  </si>
  <si>
    <t>150 Mill St.</t>
  </si>
  <si>
    <t>859-881-8111</t>
  </si>
  <si>
    <t>Laura Buckley</t>
  </si>
  <si>
    <t>JESSAMINE</t>
  </si>
  <si>
    <t>H-400-18221-858001</t>
  </si>
  <si>
    <t>Patrick Cooper Painting Contractor, Inc.</t>
  </si>
  <si>
    <t>3516 Webster Road</t>
  </si>
  <si>
    <t>Danville</t>
  </si>
  <si>
    <t>859-332-4934</t>
  </si>
  <si>
    <t>Boyle</t>
  </si>
  <si>
    <t>H-400-18221-875469</t>
  </si>
  <si>
    <t>Corbin Ice Company Inc.</t>
  </si>
  <si>
    <t>1311 Cumberland Falls Hwy</t>
  </si>
  <si>
    <t>800-253-1516</t>
  </si>
  <si>
    <t>H-400-18221-887886</t>
  </si>
  <si>
    <t>Broughton Construction, LLC</t>
  </si>
  <si>
    <t>11012 Decimal Drive</t>
  </si>
  <si>
    <t>Louisville</t>
  </si>
  <si>
    <t>502-267-5242</t>
  </si>
  <si>
    <t>H-400-18222-022748</t>
  </si>
  <si>
    <t>Bobby Cameron Stone Masonry, LLC</t>
  </si>
  <si>
    <t>4911 Willailla Road</t>
  </si>
  <si>
    <t>Brodhead</t>
  </si>
  <si>
    <t>859-421-3060</t>
  </si>
  <si>
    <t>H-400-18222-164091</t>
  </si>
  <si>
    <t>Lutsen Mountains Corporation</t>
  </si>
  <si>
    <t>467 Ski Hill Road</t>
  </si>
  <si>
    <t>Lutsen</t>
  </si>
  <si>
    <t>218-406-1320</t>
  </si>
  <si>
    <t>FREDRIKSON &amp; BYRON, P.A.</t>
  </si>
  <si>
    <t>LOAN HUYNH</t>
  </si>
  <si>
    <t>H-400-18222-331389</t>
  </si>
  <si>
    <t>International Plant Services, LLC</t>
  </si>
  <si>
    <t>1602 Old Underwood Road</t>
  </si>
  <si>
    <t>La Porte</t>
  </si>
  <si>
    <t>281-867-8400</t>
  </si>
  <si>
    <t>ASHLEY FORET DEES, LLC</t>
  </si>
  <si>
    <t>MICHAEL RICHARD</t>
  </si>
  <si>
    <t>LAKE CHARLES</t>
  </si>
  <si>
    <t>Combo Welder</t>
  </si>
  <si>
    <t>Nueces</t>
  </si>
  <si>
    <t>1455 Ticonderoga Road</t>
  </si>
  <si>
    <t>H-400-18222-343068</t>
  </si>
  <si>
    <t>KPM Racing Stable, LLC</t>
  </si>
  <si>
    <t>8898 Lyons Road</t>
  </si>
  <si>
    <t>Boynton Beach</t>
  </si>
  <si>
    <t>516-860-2894</t>
  </si>
  <si>
    <t>LAW OFFICES OF RON KATIRAEI</t>
  </si>
  <si>
    <t>RON KATIRAEI</t>
  </si>
  <si>
    <t>Stable Attendant</t>
  </si>
  <si>
    <t>Palm Beach County</t>
  </si>
  <si>
    <t>Palm Meadows Thoroughbred Training Center</t>
  </si>
  <si>
    <t>H-400-18222-378309</t>
  </si>
  <si>
    <t>BRB Racing Stable</t>
  </si>
  <si>
    <t>147 Geranium Avenue</t>
  </si>
  <si>
    <t>Floral Park</t>
  </si>
  <si>
    <t>516-319-0003</t>
  </si>
  <si>
    <t>H-400-18222-398688</t>
  </si>
  <si>
    <t>NANTUCKET TENTS, LLC</t>
  </si>
  <si>
    <t>NANTUCKET TENTS</t>
  </si>
  <si>
    <t>P.O. BOX 5244</t>
  </si>
  <si>
    <t>43 TOMAHAWK ROAD</t>
  </si>
  <si>
    <t>508-228-5645</t>
  </si>
  <si>
    <t>PO BOX 5244</t>
  </si>
  <si>
    <t>H-400-18222-529159</t>
  </si>
  <si>
    <t>CROWN &amp; ANCHOR, LLC</t>
  </si>
  <si>
    <t>CROWN &amp; ANCHOR</t>
  </si>
  <si>
    <t>H-400-18222-659394</t>
  </si>
  <si>
    <t>Southeast Thoroughbred Racing, LLC</t>
  </si>
  <si>
    <t>11 Manning Cove Road</t>
  </si>
  <si>
    <t>Malta</t>
  </si>
  <si>
    <t>516-428-2608</t>
  </si>
  <si>
    <t>Indiantown</t>
  </si>
  <si>
    <t>Martin</t>
  </si>
  <si>
    <t>Payson Park Thoroughbred Training Center</t>
  </si>
  <si>
    <t>9700 SW Kanner HWY</t>
  </si>
  <si>
    <t>H-400-18222-686861</t>
  </si>
  <si>
    <t>Chad Brown Racing Stables, Inc.</t>
  </si>
  <si>
    <t>2150 Hempstead Turnpike</t>
  </si>
  <si>
    <t>PO Box 66</t>
  </si>
  <si>
    <t>Elmont</t>
  </si>
  <si>
    <t>812-446-6399</t>
  </si>
  <si>
    <t>H-400-18222-904022</t>
  </si>
  <si>
    <t>Bruce N. Levine Training Stable, Inc.</t>
  </si>
  <si>
    <t>129 Hempstead Turnpike</t>
  </si>
  <si>
    <t>91 McCouns Lane, Glen Head, NY 11545</t>
  </si>
  <si>
    <t>516-424-1968</t>
  </si>
  <si>
    <t>Conley Law Group, PLLC</t>
  </si>
  <si>
    <t>Nonfarm Animal Caretakers (Groom)</t>
  </si>
  <si>
    <t>91 McCouns Lane,Glen Head, NY 11545</t>
  </si>
  <si>
    <t>H-400-18223-573248</t>
  </si>
  <si>
    <t>H-400-18224-284936</t>
  </si>
  <si>
    <t>Sauceda Contractors</t>
  </si>
  <si>
    <t>24508 County Rd 561,</t>
  </si>
  <si>
    <t>Astatula</t>
  </si>
  <si>
    <t>352-455-2063</t>
  </si>
  <si>
    <t>H2 EXPRESS, INC</t>
  </si>
  <si>
    <t>STEVEN MCKAY</t>
  </si>
  <si>
    <t>HUDSON</t>
  </si>
  <si>
    <t>Ag Produce sorter</t>
  </si>
  <si>
    <t>Eustis</t>
  </si>
  <si>
    <t>2231 West County Route 44</t>
  </si>
  <si>
    <t>H-400-18224-695332</t>
  </si>
  <si>
    <t>Chama E Fogo LLC</t>
  </si>
  <si>
    <t>Flame &amp; Fire Brazilian Steakhouse LLC</t>
  </si>
  <si>
    <t>963 Pleasant Grove Blvd</t>
  </si>
  <si>
    <t>Suite 100</t>
  </si>
  <si>
    <t>Roseville</t>
  </si>
  <si>
    <t>617-755-2484</t>
  </si>
  <si>
    <t>JL RECRUITMENT &amp; CONSULTING LLC</t>
  </si>
  <si>
    <t>ELLIOTT FERREIRA</t>
  </si>
  <si>
    <t>FT. LAUDERDALE</t>
  </si>
  <si>
    <t>&amp;quot;Gauchos&amp;quot; Meat Servers/Carvers</t>
  </si>
  <si>
    <t>Placer</t>
  </si>
  <si>
    <t>H-400-18225-048263</t>
  </si>
  <si>
    <t>B.A.Y Hospitality Cleaning Services, Inc.</t>
  </si>
  <si>
    <t>7601 E. Treasure Dr</t>
  </si>
  <si>
    <t>Unit 1007</t>
  </si>
  <si>
    <t>North Bay Village</t>
  </si>
  <si>
    <t>603-943-0995</t>
  </si>
  <si>
    <t>Miami Beach</t>
  </si>
  <si>
    <t>Miami Dade</t>
  </si>
  <si>
    <t>4525 Collins Ave</t>
  </si>
  <si>
    <t>H-400-18225-116871</t>
  </si>
  <si>
    <t>Gyarmati Racing, Inc.</t>
  </si>
  <si>
    <t>139 Magnolia Avenue</t>
  </si>
  <si>
    <t>2150 Hempstead Turnpike, Elmont, NY 11003</t>
  </si>
  <si>
    <t>516-946-4042</t>
  </si>
  <si>
    <t>LAURA BUCKLEY</t>
  </si>
  <si>
    <t>H-400-18225-162433</t>
  </si>
  <si>
    <t>Fox Enterprises, Inc.</t>
  </si>
  <si>
    <t>408 Jason Drive</t>
  </si>
  <si>
    <t>P.O. Box 1718 Lexington, KY 40476</t>
  </si>
  <si>
    <t>Richmond</t>
  </si>
  <si>
    <t>859-623-9963</t>
  </si>
  <si>
    <t>H-400-18225-346663</t>
  </si>
  <si>
    <t>D&amp;W Regeneration, Inc.</t>
  </si>
  <si>
    <t>933 CR 1165</t>
  </si>
  <si>
    <t>P.O. Box 1231</t>
  </si>
  <si>
    <t>936-598-6494</t>
  </si>
  <si>
    <t>Oakdale</t>
  </si>
  <si>
    <t>Allen</t>
  </si>
  <si>
    <t>657 US-165</t>
  </si>
  <si>
    <t>H-400-18225-509374</t>
  </si>
  <si>
    <t>Lucky Branch, LLC</t>
  </si>
  <si>
    <t>1800 N. 16th Ave.</t>
  </si>
  <si>
    <t>Hollywood</t>
  </si>
  <si>
    <t>516-428-6634</t>
  </si>
  <si>
    <t>H-400-18225-588653</t>
  </si>
  <si>
    <t>George Weaver Racing Stable, LLC</t>
  </si>
  <si>
    <t>8415 Belize Place</t>
  </si>
  <si>
    <t>954-650-8056</t>
  </si>
  <si>
    <t>H-400-18225-642584</t>
  </si>
  <si>
    <t>Gustavo's Mexican Grill, LLC</t>
  </si>
  <si>
    <t>Gustavo's</t>
  </si>
  <si>
    <t>6402 Westwind Way, Suite #1</t>
  </si>
  <si>
    <t>1226 Market Street, La Grange, KY 40031</t>
  </si>
  <si>
    <t>Crestwood</t>
  </si>
  <si>
    <t>502-243-6950</t>
  </si>
  <si>
    <t>Conley Law Group PLLC</t>
  </si>
  <si>
    <t>Combined Food Preparation and Serving Workers, Inc</t>
  </si>
  <si>
    <t>Oldham</t>
  </si>
  <si>
    <t>1226 Market Street, La Grange, Ky 40031</t>
  </si>
  <si>
    <t>H-400-18225-909953</t>
  </si>
  <si>
    <t>John C Kimmel Racing Stable South LLC</t>
  </si>
  <si>
    <t>87 River Drive</t>
  </si>
  <si>
    <t>Tequesta</t>
  </si>
  <si>
    <t>516-328-8852</t>
  </si>
  <si>
    <t>H-400-18225-926521</t>
  </si>
  <si>
    <t>Greenbrier Golf &amp; Country Club</t>
  </si>
  <si>
    <t>2179 Bahama Road</t>
  </si>
  <si>
    <t>859-293-5375</t>
  </si>
  <si>
    <t>H-400-18226-167638</t>
  </si>
  <si>
    <t>117 Aspen Airport Business Center</t>
  </si>
  <si>
    <t>970-300-7704</t>
  </si>
  <si>
    <t>H-400-18226-277756</t>
  </si>
  <si>
    <t>Tomlinson TB Training LLC</t>
  </si>
  <si>
    <t>109 Plantation Drive</t>
  </si>
  <si>
    <t>Shelbyville</t>
  </si>
  <si>
    <t>502-664-7801</t>
  </si>
  <si>
    <t>H-400-18226-509107</t>
  </si>
  <si>
    <t>JUAN CARLO SALVANIA</t>
  </si>
  <si>
    <t>1053 Green Holly Road</t>
  </si>
  <si>
    <t>Clarks Summit</t>
  </si>
  <si>
    <t>732-632-7529</t>
  </si>
  <si>
    <t>H-400-18226-513209</t>
  </si>
  <si>
    <t>Southern Equine Stables</t>
  </si>
  <si>
    <t>600 Jefferson Street</t>
  </si>
  <si>
    <t>Lafayette</t>
  </si>
  <si>
    <t>337-654-7550</t>
  </si>
  <si>
    <t>H-400-18226-605188</t>
  </si>
  <si>
    <t>B &amp; J Concessions LLC</t>
  </si>
  <si>
    <t>B &amp; J Concessions</t>
  </si>
  <si>
    <t>7133 W Caribbean Ln</t>
  </si>
  <si>
    <t>Peoria</t>
  </si>
  <si>
    <t>623-326-9622</t>
  </si>
  <si>
    <t>Scottsdale</t>
  </si>
  <si>
    <t>16601 N. Pima Road</t>
  </si>
  <si>
    <t>H-400-18226-695499</t>
  </si>
  <si>
    <t>KDE Equine, LLC d/b/a Steve Asmussen Racing Stable</t>
  </si>
  <si>
    <t>700 Central Avenue</t>
  </si>
  <si>
    <t>502-387-4988</t>
  </si>
  <si>
    <t>New Orleans</t>
  </si>
  <si>
    <t>Orleans</t>
  </si>
  <si>
    <t>Fair Grounds Race Course</t>
  </si>
  <si>
    <t>1751 Gentilly Blvd.</t>
  </si>
  <si>
    <t>H-400-18226-970568</t>
  </si>
  <si>
    <t>WEINER STAND, INC.</t>
  </si>
  <si>
    <t>JOHN'S FOOTLONG</t>
  </si>
  <si>
    <t>309 COMMERCIAL STREET</t>
  </si>
  <si>
    <t>508-487-7434</t>
  </si>
  <si>
    <t>H-400-18227-028910</t>
  </si>
  <si>
    <t>Nick Leggio Racing Stable LLC</t>
  </si>
  <si>
    <t>1405 Carnation Avenue</t>
  </si>
  <si>
    <t>Metairie</t>
  </si>
  <si>
    <t>504-813-3980</t>
  </si>
  <si>
    <t>H-400-18227-040523</t>
  </si>
  <si>
    <t>JC Landscaping &amp; General, LLC.</t>
  </si>
  <si>
    <t>126 Ridge Top Drive</t>
  </si>
  <si>
    <t>Pendleton</t>
  </si>
  <si>
    <t>502-663-1464</t>
  </si>
  <si>
    <t>H-400-18227-225364</t>
  </si>
  <si>
    <t>El Nopalito, Inc.</t>
  </si>
  <si>
    <t>1506 Old Hwy 135 N</t>
  </si>
  <si>
    <t>Corydon</t>
  </si>
  <si>
    <t>INDIANA</t>
  </si>
  <si>
    <t>812-738-4377</t>
  </si>
  <si>
    <t>Combined Food Preparation and Serving Workers</t>
  </si>
  <si>
    <t>Harrison</t>
  </si>
  <si>
    <t>H-400-18227-240185</t>
  </si>
  <si>
    <t>The Decor Group of Northern KY</t>
  </si>
  <si>
    <t>4086 Limaburg Road</t>
  </si>
  <si>
    <t>Hebron</t>
  </si>
  <si>
    <t>859-586-4784</t>
  </si>
  <si>
    <t>H-400-18227-250234</t>
  </si>
  <si>
    <t>Holcomb Reforestation, LLC</t>
  </si>
  <si>
    <t>1581 Log Cabin Rd</t>
  </si>
  <si>
    <t>706-817-9436</t>
  </si>
  <si>
    <t>MONICA THODE</t>
  </si>
  <si>
    <t>Greene</t>
  </si>
  <si>
    <t>1581 Log Cabin Rd (report to work)</t>
  </si>
  <si>
    <t>H-400-18227-482329</t>
  </si>
  <si>
    <t>M.R. Snow Services</t>
  </si>
  <si>
    <t>19224 Stony Pointe</t>
  </si>
  <si>
    <t>Macomb</t>
  </si>
  <si>
    <t>586-532-0230</t>
  </si>
  <si>
    <t>H-400-18227-507683</t>
  </si>
  <si>
    <t>Maker Stable LLC</t>
  </si>
  <si>
    <t>1200 Envoy Circle, Suite 1204</t>
  </si>
  <si>
    <t>502-493-9385</t>
  </si>
  <si>
    <t>700 General Avenue</t>
  </si>
  <si>
    <t>H-400-18227-528452</t>
  </si>
  <si>
    <t>Swartz Mowing, Inc.</t>
  </si>
  <si>
    <t>87 Elk Lick Road</t>
  </si>
  <si>
    <t>Olympia</t>
  </si>
  <si>
    <t>606-674-2971</t>
  </si>
  <si>
    <t>Bath</t>
  </si>
  <si>
    <t>H-400-18227-618084</t>
  </si>
  <si>
    <t>Merkle Lawn Care Company, Inc.</t>
  </si>
  <si>
    <t>210 Vine Street</t>
  </si>
  <si>
    <t>Wilder</t>
  </si>
  <si>
    <t>859-781-8652</t>
  </si>
  <si>
    <t>Campbell</t>
  </si>
  <si>
    <t>H-400-18227-852754</t>
  </si>
  <si>
    <t>Kudu Xpress, LLC</t>
  </si>
  <si>
    <t>9075 Loree Lane</t>
  </si>
  <si>
    <t>Arlington</t>
  </si>
  <si>
    <t>NEBRASKA</t>
  </si>
  <si>
    <t>402-210-2014</t>
  </si>
  <si>
    <t>GOLDEN OPPORTUNITIES INT. LLC</t>
  </si>
  <si>
    <t>HELEEN VAN TONDER</t>
  </si>
  <si>
    <t>SEVIERVILLE</t>
  </si>
  <si>
    <t>Farm Equipment Mechanic</t>
  </si>
  <si>
    <t>Farm Equipment Mechanics and Service Technicians</t>
  </si>
  <si>
    <t>H-400-18227-928639</t>
  </si>
  <si>
    <t>Contreras Forestry</t>
  </si>
  <si>
    <t>870 Greenwood Hwy</t>
  </si>
  <si>
    <t>Saluda</t>
  </si>
  <si>
    <t>SOUTH CAROLINA</t>
  </si>
  <si>
    <t>864-993-3397</t>
  </si>
  <si>
    <t>Tree Planter</t>
  </si>
  <si>
    <t>870 Greenwood Hwy (report to work)</t>
  </si>
  <si>
    <t>H-400-18227-997545</t>
  </si>
  <si>
    <t>Reyes KY Frame, Inc.</t>
  </si>
  <si>
    <t>221 Brome Drive</t>
  </si>
  <si>
    <t>859-576-5930</t>
  </si>
  <si>
    <t>Helpers-Carpenters</t>
  </si>
  <si>
    <t>H-400-18228-024925</t>
  </si>
  <si>
    <t>HIWASSEE PACKAGING, INC</t>
  </si>
  <si>
    <t>124 APPALACHIAN DR</t>
  </si>
  <si>
    <t>Dayton</t>
  </si>
  <si>
    <t>37321-5938</t>
  </si>
  <si>
    <t>423-570-9486</t>
  </si>
  <si>
    <t>GRANT, KONVALINKA &amp; HARRISON</t>
  </si>
  <si>
    <t>DAVID ELLIOTT</t>
  </si>
  <si>
    <t>CHATTANOOGA</t>
  </si>
  <si>
    <t>Packer</t>
  </si>
  <si>
    <t>Rhea</t>
  </si>
  <si>
    <t>H-400-18228-086190</t>
  </si>
  <si>
    <t>Hotel Framing Construction</t>
  </si>
  <si>
    <t>720 N. 17th St., Unit 10</t>
  </si>
  <si>
    <t>630-587-6546</t>
  </si>
  <si>
    <t>3601 Mallory Lane</t>
  </si>
  <si>
    <t>350 22nd Ave N., Nashville, TN</t>
  </si>
  <si>
    <t>H-400-18228-248543</t>
  </si>
  <si>
    <t>La Pachanga, Inc.</t>
  </si>
  <si>
    <t>La Pachanga</t>
  </si>
  <si>
    <t>981 N Section Street</t>
  </si>
  <si>
    <t>Sullivan</t>
  </si>
  <si>
    <t>812-890-5632</t>
  </si>
  <si>
    <t>H-400-18228-272555</t>
  </si>
  <si>
    <t>Cornejo Forestry Service, Inc.</t>
  </si>
  <si>
    <t>198 County Road 47</t>
  </si>
  <si>
    <t>PO Box 656</t>
  </si>
  <si>
    <t>205-270-0946</t>
  </si>
  <si>
    <t>H-400-18228-306440</t>
  </si>
  <si>
    <t>Mattamuskeet Crab Co.</t>
  </si>
  <si>
    <t>Mattamuskeet Seafood</t>
  </si>
  <si>
    <t>24694 US Hwy 264</t>
  </si>
  <si>
    <t>Swan Quarter</t>
  </si>
  <si>
    <t>252-926-2431</t>
  </si>
  <si>
    <t>Crab processors</t>
  </si>
  <si>
    <t>Hyde</t>
  </si>
  <si>
    <t>H-400-18228-414150</t>
  </si>
  <si>
    <t>CERVANTES LANDSCAPE &amp; MAINTENANCE LLC</t>
  </si>
  <si>
    <t>2578 TABLE ROCK RD</t>
  </si>
  <si>
    <t>APT 18</t>
  </si>
  <si>
    <t>MEDFORD</t>
  </si>
  <si>
    <t>541-531-0962</t>
  </si>
  <si>
    <t>Yard maintenance laborer</t>
  </si>
  <si>
    <t>OR</t>
  </si>
  <si>
    <t>H-400-18228-651519</t>
  </si>
  <si>
    <t>I Con Construction, Inc.</t>
  </si>
  <si>
    <t>Travis</t>
  </si>
  <si>
    <t>13501 Lyndhurst St. Unit 10</t>
  </si>
  <si>
    <t>17303 Vance Jackson,San Antonio, TX</t>
  </si>
  <si>
    <t>H-400-18228-747016</t>
  </si>
  <si>
    <t>720 N. 17th St, Unit 10</t>
  </si>
  <si>
    <t>Rancho Cordova</t>
  </si>
  <si>
    <t>Sacramento</t>
  </si>
  <si>
    <t>10700 White Park</t>
  </si>
  <si>
    <t>5400 Wolf House Drive, Livermore, CA 94551</t>
  </si>
  <si>
    <t>H-400-18228-822700</t>
  </si>
  <si>
    <t>Bradford Snow &amp; Ice Management, Inc.</t>
  </si>
  <si>
    <t>1957 Chestnut Lane</t>
  </si>
  <si>
    <t>Downingtown</t>
  </si>
  <si>
    <t>610-298-6900</t>
  </si>
  <si>
    <t>ANNA &amp; ANNA, P.C.</t>
  </si>
  <si>
    <t>DANIEL ANNA</t>
  </si>
  <si>
    <t>MEDIA</t>
  </si>
  <si>
    <t>H-400-18229-111478</t>
  </si>
  <si>
    <t>MOUNTAIN RESORTS, LLC</t>
  </si>
  <si>
    <t>2150 RESORT DRIVE</t>
  </si>
  <si>
    <t>SUITE 100</t>
  </si>
  <si>
    <t>STEAMBOAT SPRINGS</t>
  </si>
  <si>
    <t>970-875-2854</t>
  </si>
  <si>
    <t>PROPERTY CUSTODIAN</t>
  </si>
  <si>
    <t>Steamboat Springs</t>
  </si>
  <si>
    <t>Routt</t>
  </si>
  <si>
    <t>2150 Resort Drive</t>
  </si>
  <si>
    <t>H-400-18229-122454</t>
  </si>
  <si>
    <t>Howl Transportation</t>
  </si>
  <si>
    <t>11528 Confederate Drive</t>
  </si>
  <si>
    <t>915-790-1107</t>
  </si>
  <si>
    <t>LAW OFFICE OF ORLANDO MONDRAGON</t>
  </si>
  <si>
    <t>ORLANDO MONDRAGON</t>
  </si>
  <si>
    <t>EL PASO</t>
  </si>
  <si>
    <t>OTR Company Driver (Truck Driver)</t>
  </si>
  <si>
    <t>Drivers will undergo approximately 3 months of the job supervision and driving</t>
  </si>
  <si>
    <t>H-400-18229-329926</t>
  </si>
  <si>
    <t>Jason Servis Racing Stable, LLC</t>
  </si>
  <si>
    <t>17056 Bay Street</t>
  </si>
  <si>
    <t>Jupiter</t>
  </si>
  <si>
    <t>732-996-6645</t>
  </si>
  <si>
    <t>H-400-18229-336450</t>
  </si>
  <si>
    <t>RESORT GROUP,  LLC</t>
  </si>
  <si>
    <t>MOUNTAIN RESORTS, PIONEER RIDGE &amp; SIMPLY STEAMBOAT</t>
  </si>
  <si>
    <t>H-400-18229-358918</t>
  </si>
  <si>
    <t>Cowboy Kettle Corn</t>
  </si>
  <si>
    <t>830 FM 2537</t>
  </si>
  <si>
    <t>210-825-0583</t>
  </si>
  <si>
    <t>FRISCO</t>
  </si>
  <si>
    <t>Phoenix</t>
  </si>
  <si>
    <t>1826 W McDowell Road</t>
  </si>
  <si>
    <t>H-400-18229-462747</t>
  </si>
  <si>
    <t>Mexico Timpico, Inc.</t>
  </si>
  <si>
    <t>8007 County Road 311</t>
  </si>
  <si>
    <t>Sellersburg</t>
  </si>
  <si>
    <t>812-248-9833</t>
  </si>
  <si>
    <t>Clark</t>
  </si>
  <si>
    <t>H-400-18229-511536</t>
  </si>
  <si>
    <t>Pony Express Motel, LLC</t>
  </si>
  <si>
    <t>1075 W. Broadway</t>
  </si>
  <si>
    <t>mailing: PO Box 6285, Jackson, WY 83002</t>
  </si>
  <si>
    <t>307-733-3835</t>
  </si>
  <si>
    <t>1075 W Broadway</t>
  </si>
  <si>
    <t>H-400-18229-524930</t>
  </si>
  <si>
    <t>MJN Connect</t>
  </si>
  <si>
    <t>6125 SW 63rd St</t>
  </si>
  <si>
    <t>786-280-6818</t>
  </si>
  <si>
    <t>BULL CITY LAWYER</t>
  </si>
  <si>
    <t>TRENT WILLIAMS</t>
  </si>
  <si>
    <t>DURHAM</t>
  </si>
  <si>
    <t>Detroit</t>
  </si>
  <si>
    <t>Wayne</t>
  </si>
  <si>
    <t>4006 Buckingham Ave</t>
  </si>
  <si>
    <t>H-400-18229-644180</t>
  </si>
  <si>
    <t>Jorge Abreu Corp</t>
  </si>
  <si>
    <t>Jorge Abreu Racing Stable</t>
  </si>
  <si>
    <t>212 NE 3 St Unit #8</t>
  </si>
  <si>
    <t>Hallandale Beach</t>
  </si>
  <si>
    <t>954-871-5655</t>
  </si>
  <si>
    <t>212 NE 3rd St Unit #8</t>
  </si>
  <si>
    <t>H-400-18229-655593</t>
  </si>
  <si>
    <t>Los Bravos Partnership, LLC</t>
  </si>
  <si>
    <t>6226 Waterford Blvd.</t>
  </si>
  <si>
    <t>Evansville</t>
  </si>
  <si>
    <t>812-295-2069</t>
  </si>
  <si>
    <t>Combined Food Preparation and Serving Worker</t>
  </si>
  <si>
    <t>Vandenburgh</t>
  </si>
  <si>
    <t>H-400-18229-704954</t>
  </si>
  <si>
    <t>SKIWORLD LTD (US)</t>
  </si>
  <si>
    <t>965 N. TEN MILE DRIVE</t>
  </si>
  <si>
    <t>540-336-9601</t>
  </si>
  <si>
    <t>MOORE &amp; VAN ALLEN PLLC</t>
  </si>
  <si>
    <t>STEPHEN HADER</t>
  </si>
  <si>
    <t>CHARLOTTE</t>
  </si>
  <si>
    <t>BRECKENRIDGE</t>
  </si>
  <si>
    <t>SUMMIT</t>
  </si>
  <si>
    <t>300B SOUTH HARRIS STREET</t>
  </si>
  <si>
    <t>H-400-18230-581257</t>
  </si>
  <si>
    <t>BAD HAT AUTO INC.</t>
  </si>
  <si>
    <t>3114 45th Street #3</t>
  </si>
  <si>
    <t>West Palm Beach</t>
  </si>
  <si>
    <t>954-328-5658</t>
  </si>
  <si>
    <t>Car Detail Specialist</t>
  </si>
  <si>
    <t>Cleaners of Vehicles and Equipment</t>
  </si>
  <si>
    <t>H-400-18231-467153</t>
  </si>
  <si>
    <t>ASPEN VALLEY SKI AND SNOWBOARD CLUB</t>
  </si>
  <si>
    <t>300 AVSC DRIVE</t>
  </si>
  <si>
    <t>ASPEN</t>
  </si>
  <si>
    <t>970-205-5113</t>
  </si>
  <si>
    <t>SKI COACH</t>
  </si>
  <si>
    <t>Pitkin</t>
  </si>
  <si>
    <t>300 AVSC Drive</t>
  </si>
  <si>
    <t>H-400-18232-115402</t>
  </si>
  <si>
    <t>VR CPC Holdings, Inc.</t>
  </si>
  <si>
    <t>4000 Canyons Resort Drive</t>
  </si>
  <si>
    <t>435-615-3381</t>
  </si>
  <si>
    <t>FRAGOMEN, DEL REY, BERNSEN &amp; LOEWY, LLP</t>
  </si>
  <si>
    <t>CHAD BLOCKER</t>
  </si>
  <si>
    <t>Los Angeles</t>
  </si>
  <si>
    <t>Summit</t>
  </si>
  <si>
    <t>H-400-18232-126080</t>
  </si>
  <si>
    <t>STAN SWEENEY LLC</t>
  </si>
  <si>
    <t>579 BRADLEY 71</t>
  </si>
  <si>
    <t>HERMITAGE</t>
  </si>
  <si>
    <t>879-463-8101</t>
  </si>
  <si>
    <t>579 Bradley 71</t>
  </si>
  <si>
    <t>H-400-18232-131516</t>
  </si>
  <si>
    <t>Permian Basin Lighting Specialties, LLC</t>
  </si>
  <si>
    <t>2903 Ann St.</t>
  </si>
  <si>
    <t>Midland</t>
  </si>
  <si>
    <t>432-553-4423</t>
  </si>
  <si>
    <t>2427 E. Hwy 80</t>
  </si>
  <si>
    <t>H-400-18232-234468</t>
  </si>
  <si>
    <t>W. T. Ruark &amp; Co., Inc.</t>
  </si>
  <si>
    <t>P. O. Box 99 (mailing)</t>
  </si>
  <si>
    <t>2543 Hooper's Island Road (physical)</t>
  </si>
  <si>
    <t>Fishing Creek</t>
  </si>
  <si>
    <t>410-397-3133</t>
  </si>
  <si>
    <t>seafood processor / crab pickers</t>
  </si>
  <si>
    <t>Food Cooking Machine Operators and Tenders</t>
  </si>
  <si>
    <t>Dorchester</t>
  </si>
  <si>
    <t>2543 Hoopers Island Road</t>
  </si>
  <si>
    <t>H-400-18232-357985</t>
  </si>
  <si>
    <t>Imperial Forestry, Inc</t>
  </si>
  <si>
    <t>5865 Table Rock Rd</t>
  </si>
  <si>
    <t>Central Point</t>
  </si>
  <si>
    <t>541-326-6093</t>
  </si>
  <si>
    <t>5865 Table Rock Rd (report to work)</t>
  </si>
  <si>
    <t>H-400-18232-461692</t>
  </si>
  <si>
    <t>Swift Straw II, LLC</t>
  </si>
  <si>
    <t>2255 Cumberland Parkway SE</t>
  </si>
  <si>
    <t>Bldg 1700</t>
  </si>
  <si>
    <t>770-373-4593</t>
  </si>
  <si>
    <t>Groundkeepers</t>
  </si>
  <si>
    <t>Murfreesboro</t>
  </si>
  <si>
    <t>Rutherford</t>
  </si>
  <si>
    <t>4228 Northstar Drive (report to work)</t>
  </si>
  <si>
    <t>H-400-18232-519453</t>
  </si>
  <si>
    <t>Castro Labor Solutions LLC</t>
  </si>
  <si>
    <t>237 Red Rock Road</t>
  </si>
  <si>
    <t>Parrott</t>
  </si>
  <si>
    <t>229-310-3521</t>
  </si>
  <si>
    <t>Buena Vista</t>
  </si>
  <si>
    <t>3782 GA-41 (report to work)</t>
  </si>
  <si>
    <t>H-400-18232-553226</t>
  </si>
  <si>
    <t>Westgroup Teton Employer, LLC</t>
  </si>
  <si>
    <t>Hotel Terra &amp; Teton Mountain Lodge</t>
  </si>
  <si>
    <t>3335 W. Village Drive</t>
  </si>
  <si>
    <t>307-739-4167</t>
  </si>
  <si>
    <t>H-400-18233-005228</t>
  </si>
  <si>
    <t>Goundkeepers</t>
  </si>
  <si>
    <t>Fulton</t>
  </si>
  <si>
    <t>2255 Cumberland Pkwy SE (report to work)</t>
  </si>
  <si>
    <t>H-400-18233-124384</t>
  </si>
  <si>
    <t>Berndt Racing Stable Inc.</t>
  </si>
  <si>
    <t>14841 W Hoff Road</t>
  </si>
  <si>
    <t>Manhattan</t>
  </si>
  <si>
    <t>815-370-7700</t>
  </si>
  <si>
    <t>Shakopee</t>
  </si>
  <si>
    <t>Canterbury Park</t>
  </si>
  <si>
    <t>1100 Canterbury Road</t>
  </si>
  <si>
    <t>H-400-18233-192692</t>
  </si>
  <si>
    <t>Ray Tracy Racing</t>
  </si>
  <si>
    <t>9849 NE 88 Street</t>
  </si>
  <si>
    <t>Bondurant</t>
  </si>
  <si>
    <t>515-967-7933</t>
  </si>
  <si>
    <t>Altoona</t>
  </si>
  <si>
    <t>Polk</t>
  </si>
  <si>
    <t>Prairie Meadows Racetrack</t>
  </si>
  <si>
    <t>1 Prairie Meadows Drive</t>
  </si>
  <si>
    <t>H-400-18233-231825</t>
  </si>
  <si>
    <t>Robert M. McHenry</t>
  </si>
  <si>
    <t>McHenry Forestry</t>
  </si>
  <si>
    <t>974 McHenry Rd.</t>
  </si>
  <si>
    <t>Broken Bow</t>
  </si>
  <si>
    <t>580-584-6936</t>
  </si>
  <si>
    <t>LABOR CONSULTANTS</t>
  </si>
  <si>
    <t>ASHLEY WRIGHT</t>
  </si>
  <si>
    <t>COEUR D'ALENE</t>
  </si>
  <si>
    <t>Antlers</t>
  </si>
  <si>
    <t>Pushmataha</t>
  </si>
  <si>
    <t>T3S, R24E, T4S, R21E Road (report to work)</t>
  </si>
  <si>
    <t>Forested lands are in sectors and grids not street addresses</t>
  </si>
  <si>
    <t>H-400-18233-240057</t>
  </si>
  <si>
    <t>LOPEZ CONCESSIONS, LLC</t>
  </si>
  <si>
    <t>4950 WEST SOUTHERN AVENUE</t>
  </si>
  <si>
    <t>LAVEEN</t>
  </si>
  <si>
    <t>602-763-1372</t>
  </si>
  <si>
    <t>VERONICA BIRKENSTOCK</t>
  </si>
  <si>
    <t>Laveen</t>
  </si>
  <si>
    <t>4950 West Southern Avenue</t>
  </si>
  <si>
    <t>H-400-18233-249285</t>
  </si>
  <si>
    <t>McLean Robertson Racing</t>
  </si>
  <si>
    <t>2311 S 165 Street</t>
  </si>
  <si>
    <t>Omaha</t>
  </si>
  <si>
    <t>708-790-5694</t>
  </si>
  <si>
    <t>H-400-18233-330142</t>
  </si>
  <si>
    <t>J &amp; A FOODS LLC</t>
  </si>
  <si>
    <t>3502 E. Equestrian Tr.</t>
  </si>
  <si>
    <t>602-763-3188</t>
  </si>
  <si>
    <t>3502 Equestrian Tr.</t>
  </si>
  <si>
    <t>H-400-18233-336898</t>
  </si>
  <si>
    <t>Nick of Time Stable</t>
  </si>
  <si>
    <t>1125 Cliffrose Street</t>
  </si>
  <si>
    <t>732-915-4405</t>
  </si>
  <si>
    <t>Oceanport</t>
  </si>
  <si>
    <t>Monmouth Park</t>
  </si>
  <si>
    <t>175 Oceanport Avenue</t>
  </si>
  <si>
    <t>H-400-18233-357934</t>
  </si>
  <si>
    <t>Hillbizon Farm</t>
  </si>
  <si>
    <t>372 W Bay Front Road</t>
  </si>
  <si>
    <t>Lothian</t>
  </si>
  <si>
    <t>301-440-6980</t>
  </si>
  <si>
    <t>H-400-18233-379971</t>
  </si>
  <si>
    <t>Herringswell Stables</t>
  </si>
  <si>
    <t xml:space="preserve">719 Training Center Drive </t>
  </si>
  <si>
    <t xml:space="preserve">Elkton </t>
  </si>
  <si>
    <t>Maryland</t>
  </si>
  <si>
    <t>410-398-0090</t>
  </si>
  <si>
    <t>Elkton</t>
  </si>
  <si>
    <t>Cecil</t>
  </si>
  <si>
    <t>Fair Hill Training Center</t>
  </si>
  <si>
    <t>H-400-18233-421451</t>
  </si>
  <si>
    <t>CRAIG Velie</t>
  </si>
  <si>
    <t>CECIL</t>
  </si>
  <si>
    <t>219 Training Center Drive</t>
  </si>
  <si>
    <t>H-400-18233-440127</t>
  </si>
  <si>
    <t>Lynn Chleborad</t>
  </si>
  <si>
    <t>5200 NE 62nd Ave</t>
  </si>
  <si>
    <t>405-641-6003</t>
  </si>
  <si>
    <t>H-400-18233-491547</t>
  </si>
  <si>
    <t>CHUCKS TRACTOR &amp; LANDSCAPING LLC</t>
  </si>
  <si>
    <t>1747 HWY 317</t>
  </si>
  <si>
    <t>FRANKLIN</t>
  </si>
  <si>
    <t>337-578-0734</t>
  </si>
  <si>
    <t>Managing Member</t>
  </si>
  <si>
    <t>saint mary</t>
  </si>
  <si>
    <t>1747 HWY. 317</t>
  </si>
  <si>
    <t>H-400-18233-514474</t>
  </si>
  <si>
    <t>JANOUSEK LOGISTICS</t>
  </si>
  <si>
    <t>731 ENGEL ROAD</t>
  </si>
  <si>
    <t>NEW BRAUNFELS</t>
  </si>
  <si>
    <t>214-403-0706</t>
  </si>
  <si>
    <t>731 Engel Road</t>
  </si>
  <si>
    <t>H-400-18233-525874</t>
  </si>
  <si>
    <t>Delacour Stable, LLC</t>
  </si>
  <si>
    <t>PO Box 233</t>
  </si>
  <si>
    <t>Lewisville</t>
  </si>
  <si>
    <t>410-991-1434</t>
  </si>
  <si>
    <t>719 Training Center Drive</t>
  </si>
  <si>
    <t>H-400-18233-527596</t>
  </si>
  <si>
    <t>Robert Gary Patrick</t>
  </si>
  <si>
    <t>2433 W State Road 38</t>
  </si>
  <si>
    <t>352-232-4271</t>
  </si>
  <si>
    <t>Indiana Grand Racing &amp; Casino</t>
  </si>
  <si>
    <t>4300 N Michigan Road</t>
  </si>
  <si>
    <t>H-400-18233-548594</t>
  </si>
  <si>
    <t>Bo-Mar Enterprises, Inc.</t>
  </si>
  <si>
    <t>7250 W Main</t>
  </si>
  <si>
    <t>Kalamazoo</t>
  </si>
  <si>
    <t>269-375-1114</t>
  </si>
  <si>
    <t>H-400-18233-626153</t>
  </si>
  <si>
    <t>MANUEL LANDSCAPING LLC</t>
  </si>
  <si>
    <t>1 WAYNE COURT</t>
  </si>
  <si>
    <t>WALDWICK</t>
  </si>
  <si>
    <t>973-790-0545</t>
  </si>
  <si>
    <t>Landscaper</t>
  </si>
  <si>
    <t>NJ</t>
  </si>
  <si>
    <t>1 WAYNE CT</t>
  </si>
  <si>
    <t>H-400-18233-627601</t>
  </si>
  <si>
    <t>Timothy A. Hills, Inc.</t>
  </si>
  <si>
    <t>12 Des Moines Court</t>
  </si>
  <si>
    <t>Tinton Falls</t>
  </si>
  <si>
    <t>954-383-4163</t>
  </si>
  <si>
    <t>H-400-18233-640006</t>
  </si>
  <si>
    <t>Southwest Racing Stables</t>
  </si>
  <si>
    <t>93 N Harvey Road</t>
  </si>
  <si>
    <t>Greenwood</t>
  </si>
  <si>
    <t>502-807-7012</t>
  </si>
  <si>
    <t>H-400-18233-674127</t>
  </si>
  <si>
    <t>Pecoraro Stable Inc.</t>
  </si>
  <si>
    <t>118 Danielle Ct</t>
  </si>
  <si>
    <t>Weston</t>
  </si>
  <si>
    <t>954-232-9903</t>
  </si>
  <si>
    <t>Wilmington</t>
  </si>
  <si>
    <t>Delaware Park Race Track</t>
  </si>
  <si>
    <t>777 Delaware Park Blvd</t>
  </si>
  <si>
    <t>H-400-18233-724088</t>
  </si>
  <si>
    <t>Ed Hardy Racing Stable</t>
  </si>
  <si>
    <t>14151 96th Street</t>
  </si>
  <si>
    <t>512-658-0306</t>
  </si>
  <si>
    <t>H-400-18233-768263</t>
  </si>
  <si>
    <t>ODYSSEY FOODS, LLC</t>
  </si>
  <si>
    <t>11634 S. WARPAINT DRIVE</t>
  </si>
  <si>
    <t>602-763-1371</t>
  </si>
  <si>
    <t>CARNIVAL WORKER</t>
  </si>
  <si>
    <t>11634 S. Warpaint Drive</t>
  </si>
  <si>
    <t>H-400-18233-802676</t>
  </si>
  <si>
    <t>Barbara Klein</t>
  </si>
  <si>
    <t>1900 BLOODY GULCH RD</t>
  </si>
  <si>
    <t>PO BOX 220</t>
  </si>
  <si>
    <t>TOMBSTONE</t>
  </si>
  <si>
    <t>520-559-3119</t>
  </si>
  <si>
    <t>Housekeeper and Caregiver</t>
  </si>
  <si>
    <t>Tombstone</t>
  </si>
  <si>
    <t>Cochise</t>
  </si>
  <si>
    <t>1900 Bloody Gulch Rd</t>
  </si>
  <si>
    <t>H-400-18233-858579</t>
  </si>
  <si>
    <t>Paradise Management LLC</t>
  </si>
  <si>
    <t>15042 S 47th St.</t>
  </si>
  <si>
    <t>602-763-2373</t>
  </si>
  <si>
    <t>H-400-18233-898894</t>
  </si>
  <si>
    <t>Fair Hill Equine Therapy Center</t>
  </si>
  <si>
    <t>721 Training Center Dr</t>
  </si>
  <si>
    <t>410-620-2175</t>
  </si>
  <si>
    <t>H-400-18233-920699</t>
  </si>
  <si>
    <t>K &amp; D Round's Landscape Services, Inc.</t>
  </si>
  <si>
    <t>3478 Westminster Ave.</t>
  </si>
  <si>
    <t>Norfolk</t>
  </si>
  <si>
    <t>757-857-4277</t>
  </si>
  <si>
    <t>Norfolk City</t>
  </si>
  <si>
    <t>H-400-18233-943025</t>
  </si>
  <si>
    <t>Bernell Rhone Racing</t>
  </si>
  <si>
    <t>811 Satinleaf Ave</t>
  </si>
  <si>
    <t>Oldsmar</t>
  </si>
  <si>
    <t>708-205-5016</t>
  </si>
  <si>
    <t>H-400-18234-056561</t>
  </si>
  <si>
    <t>Glenn Wismer Racing Stable</t>
  </si>
  <si>
    <t>2933 Langrange Road</t>
  </si>
  <si>
    <t>Smithfield</t>
  </si>
  <si>
    <t>502-608-7077</t>
  </si>
  <si>
    <t>Churchill Downs</t>
  </si>
  <si>
    <t>700 Central Ave</t>
  </si>
  <si>
    <t>H-400-18234-447255</t>
  </si>
  <si>
    <t>HAMPTON ROADS GSA, LLC</t>
  </si>
  <si>
    <t>HAMPTON ROADS GSA</t>
  </si>
  <si>
    <t>809 LANGLEY AVE</t>
  </si>
  <si>
    <t>HAMPTON</t>
  </si>
  <si>
    <t>757-355-2552</t>
  </si>
  <si>
    <t>Housekeeping</t>
  </si>
  <si>
    <t>Hampton</t>
  </si>
  <si>
    <t>Hampton City</t>
  </si>
  <si>
    <t>809 Langley Ave</t>
  </si>
  <si>
    <t>H-400-18234-517870</t>
  </si>
  <si>
    <t>Dallas Stewart Racing Stable Inc.</t>
  </si>
  <si>
    <t>15216 Crystal Springs Way</t>
  </si>
  <si>
    <t>502-387-3698</t>
  </si>
  <si>
    <t>H-400-18234-552485</t>
  </si>
  <si>
    <t>Industrial Pipefitter</t>
  </si>
  <si>
    <t>H-400-18234-643596</t>
  </si>
  <si>
    <t>All Star Concrete LLC</t>
  </si>
  <si>
    <t>1403 SW Ordnance Rd.</t>
  </si>
  <si>
    <t>Ankeny</t>
  </si>
  <si>
    <t>515-224-6394</t>
  </si>
  <si>
    <t>Helper--Carpenters</t>
  </si>
  <si>
    <t>1403 SW Ordnance Rd</t>
  </si>
  <si>
    <t>H-400-18234-829472</t>
  </si>
  <si>
    <t>NC Siding &amp; Exteriors, LLC.</t>
  </si>
  <si>
    <t>5016 Purnell Road</t>
  </si>
  <si>
    <t>Wake Forest</t>
  </si>
  <si>
    <t>919-263-1929</t>
  </si>
  <si>
    <t>DENOBLE LAW PLLC</t>
  </si>
  <si>
    <t>DAMJAN DENOBLE</t>
  </si>
  <si>
    <t>Wake</t>
  </si>
  <si>
    <t>H-400-18235-094139</t>
  </si>
  <si>
    <t>TA Racing</t>
  </si>
  <si>
    <t>120 Cherry Valley Avenue</t>
  </si>
  <si>
    <t>Garden City</t>
  </si>
  <si>
    <t>516-637-3063</t>
  </si>
  <si>
    <t>PALM BEACH</t>
  </si>
  <si>
    <t>Palm Meadows Training Center</t>
  </si>
  <si>
    <t>H-400-18235-134951</t>
  </si>
  <si>
    <t>Alan Goldberg Racing Stable</t>
  </si>
  <si>
    <t>140 Swimming River Road</t>
  </si>
  <si>
    <t>908-875-4287</t>
  </si>
  <si>
    <t>8898 Lyons Rd</t>
  </si>
  <si>
    <t>H-400-18235-321610</t>
  </si>
  <si>
    <t>James Landscaping, Inc.</t>
  </si>
  <si>
    <t>604 Katy Road</t>
  </si>
  <si>
    <t>Mailing: P.O. Box 92216, Southlake, TX 76092</t>
  </si>
  <si>
    <t>Keller</t>
  </si>
  <si>
    <t>817-329-0528</t>
  </si>
  <si>
    <t>FEDERATION OF EMPLOYERS AND WORKERS OF AMERICA</t>
  </si>
  <si>
    <t>BRANDI COWAN</t>
  </si>
  <si>
    <t>H-400-18235-350092</t>
  </si>
  <si>
    <t>WVSR, LLC</t>
  </si>
  <si>
    <t>Waterville Valley Ski Resort</t>
  </si>
  <si>
    <t>1 Ski Area Road</t>
  </si>
  <si>
    <t>PO Box 540</t>
  </si>
  <si>
    <t>Waterville Valley</t>
  </si>
  <si>
    <t>603-236-8311</t>
  </si>
  <si>
    <t>Grafton</t>
  </si>
  <si>
    <t>H-400-18235-432564</t>
  </si>
  <si>
    <t>B. Rushing Lawn and Landscaping, Inc.</t>
  </si>
  <si>
    <t>7805 Cinder Bed Road</t>
  </si>
  <si>
    <t>Lorton</t>
  </si>
  <si>
    <t>703-339-0067</t>
  </si>
  <si>
    <t>Fairfax</t>
  </si>
  <si>
    <t>H-400-18235-458046</t>
  </si>
  <si>
    <t>ARROW MIRROR AND GLASS, INC.</t>
  </si>
  <si>
    <t>LUXURY BATHS BY ARROW</t>
  </si>
  <si>
    <t>12306 SHILOH CHURCH RD</t>
  </si>
  <si>
    <t>832-467-4345</t>
  </si>
  <si>
    <t>GLAZIER INSTALLER/SITE-TECH</t>
  </si>
  <si>
    <t>Glaziers</t>
  </si>
  <si>
    <t>HARRIS</t>
  </si>
  <si>
    <t>H-400-18235-463524</t>
  </si>
  <si>
    <t>Tri County Sprinklers, LLC</t>
  </si>
  <si>
    <t>9010 Aero Street</t>
  </si>
  <si>
    <t>210-403-3898</t>
  </si>
  <si>
    <t>Irrigation Laborer</t>
  </si>
  <si>
    <t>H-400-18235-535728</t>
  </si>
  <si>
    <t>Borst Landscape &amp; Design, Inc.</t>
  </si>
  <si>
    <t>260 W. Crescent Ave., Ste 1</t>
  </si>
  <si>
    <t>Allendale</t>
  </si>
  <si>
    <t>201-785-9400</t>
  </si>
  <si>
    <t>Bergen</t>
  </si>
  <si>
    <t>260 W. Crescent Avenue, Ste 1</t>
  </si>
  <si>
    <t>H-400-18235-619029</t>
  </si>
  <si>
    <t>RAY CAMMACK SHOWS INC</t>
  </si>
  <si>
    <t>602-763-2179</t>
  </si>
  <si>
    <t>H-400-18235-693459</t>
  </si>
  <si>
    <t>EAST WEST RESORTS</t>
  </si>
  <si>
    <t>15 HIGHLANDS LANE</t>
  </si>
  <si>
    <t>P.O. BOX 9690</t>
  </si>
  <si>
    <t>AVON</t>
  </si>
  <si>
    <t>970-790-2007</t>
  </si>
  <si>
    <t>STERN &amp; CURRAY LLC</t>
  </si>
  <si>
    <t>EMILY CURRAY</t>
  </si>
  <si>
    <t>15 Highlands Lane</t>
  </si>
  <si>
    <t>P.O. Box 9690</t>
  </si>
  <si>
    <t>H-400-18235-745941</t>
  </si>
  <si>
    <t>Fortec Forestry Inc</t>
  </si>
  <si>
    <t>235 Stratford Lane</t>
  </si>
  <si>
    <t>Roseburg</t>
  </si>
  <si>
    <t>541-733-0557</t>
  </si>
  <si>
    <t>STACEY SPHULER</t>
  </si>
  <si>
    <t>DOUGLAS</t>
  </si>
  <si>
    <t>235 Stratford Lane  (report to work)</t>
  </si>
  <si>
    <t>H-400-18235-771705</t>
  </si>
  <si>
    <t>Great Western Landscape, Inc.</t>
  </si>
  <si>
    <t>3706 West 500 South</t>
  </si>
  <si>
    <t>801-978-2226</t>
  </si>
  <si>
    <t>Landscape Services</t>
  </si>
  <si>
    <t>H-400-18235-787559</t>
  </si>
  <si>
    <t>Kathleen O'Connell Racing Stable</t>
  </si>
  <si>
    <t>4611 South University Drive</t>
  </si>
  <si>
    <t>Suite 208</t>
  </si>
  <si>
    <t>Davie</t>
  </si>
  <si>
    <t>305-389-2589</t>
  </si>
  <si>
    <t>H-400-18235-827808</t>
  </si>
  <si>
    <t>RAPID PALLET INCORPORATED</t>
  </si>
  <si>
    <t>RAPID PALLET, INC.</t>
  </si>
  <si>
    <t>100 Chestnut St.</t>
  </si>
  <si>
    <t>LAW OFFICES OF LYNNE R. NEWKOFSKY</t>
  </si>
  <si>
    <t>LYNNE NEWKOFSKY</t>
  </si>
  <si>
    <t>Harrisburg</t>
  </si>
  <si>
    <t>Dauphin</t>
  </si>
  <si>
    <t>821 Elder St.</t>
  </si>
  <si>
    <t>H-400-18235-869917</t>
  </si>
  <si>
    <t>Quality Repack LLC</t>
  </si>
  <si>
    <t>555 W Gold Hill Road</t>
  </si>
  <si>
    <t>Nogales</t>
  </si>
  <si>
    <t>520-619-8306</t>
  </si>
  <si>
    <t>BUSTOS AND ASSOCIATES, P.C.</t>
  </si>
  <si>
    <t>PABLO BUSTOS</t>
  </si>
  <si>
    <t>Food Processor</t>
  </si>
  <si>
    <t>Santa Cruz</t>
  </si>
  <si>
    <t>H-400-18235-928794</t>
  </si>
  <si>
    <t>TRINITY CONCESSIONS, LLC</t>
  </si>
  <si>
    <t>602-763-9955</t>
  </si>
  <si>
    <t>H-400-18235-946754</t>
  </si>
  <si>
    <t>AEM, Inc.</t>
  </si>
  <si>
    <t>Interstate Van Lines</t>
  </si>
  <si>
    <t>5801 Rolling Road</t>
  </si>
  <si>
    <t>703-569-2121</t>
  </si>
  <si>
    <t>Mover/Driver</t>
  </si>
  <si>
    <t>Packing &amp; moving</t>
  </si>
  <si>
    <t>H-400-18236-020987</t>
  </si>
  <si>
    <t>Patch Management, Inc.</t>
  </si>
  <si>
    <t>451 Tyburn Road</t>
  </si>
  <si>
    <t>Fairless Hills</t>
  </si>
  <si>
    <t>215-949-9400</t>
  </si>
  <si>
    <t>Law Office of Michele Contreras, LLC</t>
  </si>
  <si>
    <t>Michele Contreras</t>
  </si>
  <si>
    <t>Cherry Hill</t>
  </si>
  <si>
    <t>Cleaner</t>
  </si>
  <si>
    <t>H-400-18236-073218</t>
  </si>
  <si>
    <t>Boreal Property Management</t>
  </si>
  <si>
    <t>8000 S. US Hwy 89</t>
  </si>
  <si>
    <t>307-730-2508</t>
  </si>
  <si>
    <t>TETON</t>
  </si>
  <si>
    <t>8000 S. US Hwy 89 (report to work)</t>
  </si>
  <si>
    <t>H-400-18236-101038</t>
  </si>
  <si>
    <t>Lagos Framing, LLC</t>
  </si>
  <si>
    <t>720 North 1150 East</t>
  </si>
  <si>
    <t>Layton</t>
  </si>
  <si>
    <t>951-201-7259</t>
  </si>
  <si>
    <t>Wilner &amp; O'Reilly APLC</t>
  </si>
  <si>
    <t>Framer</t>
  </si>
  <si>
    <t>Davis</t>
  </si>
  <si>
    <t>H-400-18236-124345</t>
  </si>
  <si>
    <t>Main Street Landscape Company</t>
  </si>
  <si>
    <t>1312 West Main Street, Ste A</t>
  </si>
  <si>
    <t>Lebanon</t>
  </si>
  <si>
    <t>615-449-5323</t>
  </si>
  <si>
    <t>Landscape Technician</t>
  </si>
  <si>
    <t>Wilson</t>
  </si>
  <si>
    <t>H-400-18236-206967</t>
  </si>
  <si>
    <t>Badger Evergreen Farms, LLC</t>
  </si>
  <si>
    <t>N2650 Maple Lane</t>
  </si>
  <si>
    <t>Merrill</t>
  </si>
  <si>
    <t>715-536-9887</t>
  </si>
  <si>
    <t>LINCOLN</t>
  </si>
  <si>
    <t>N. 2650 Maple Lane (report to work)</t>
  </si>
  <si>
    <t>H-400-18236-261471</t>
  </si>
  <si>
    <t>Marriott Resorts Hospitality Corporation</t>
  </si>
  <si>
    <t>Marriott Vacation Club for Marriott's Mountain Valley Lodge</t>
  </si>
  <si>
    <t>655 Columbine Road</t>
  </si>
  <si>
    <t>Breckenridge</t>
  </si>
  <si>
    <t>970-453-8500</t>
  </si>
  <si>
    <t>Practical Employee Solutions</t>
  </si>
  <si>
    <t>H-400-18236-312548</t>
  </si>
  <si>
    <t>A &amp; A Construction Company</t>
  </si>
  <si>
    <t>11271 Mosier Valley Road</t>
  </si>
  <si>
    <t>Mailing: P.O. Box 202212, Arlington, TX 76006</t>
  </si>
  <si>
    <t>Euless</t>
  </si>
  <si>
    <t>817-267-2757</t>
  </si>
  <si>
    <t>H-400-18236-319062</t>
  </si>
  <si>
    <t>Vizcaino, LP</t>
  </si>
  <si>
    <t>2210 W 16th Street</t>
  </si>
  <si>
    <t>Odessa</t>
  </si>
  <si>
    <t>432-332-8433</t>
  </si>
  <si>
    <t>Hwy Maintenance Worker</t>
  </si>
  <si>
    <t>Highway Maintenance Workers</t>
  </si>
  <si>
    <t>Ector</t>
  </si>
  <si>
    <t>H-400-18236-362525</t>
  </si>
  <si>
    <t>Herbco International</t>
  </si>
  <si>
    <t>16661 W Snoqualmie River Road NE</t>
  </si>
  <si>
    <t>Duvall</t>
  </si>
  <si>
    <t>425-788-7903</t>
  </si>
  <si>
    <t>NORTHWEST LABOR LLC</t>
  </si>
  <si>
    <t>RYAN OGBURN</t>
  </si>
  <si>
    <t>LACEY</t>
  </si>
  <si>
    <t>Fresh Herb Packer</t>
  </si>
  <si>
    <t>King</t>
  </si>
  <si>
    <t>16661 W. Snoqualmie River Rd NE</t>
  </si>
  <si>
    <t>H-400-18236-412316</t>
  </si>
  <si>
    <t>Landscapes By Maple Leaf, LLC</t>
  </si>
  <si>
    <t>35 Country Squire Road</t>
  </si>
  <si>
    <t>Mailing: P.O. Box 146, Northvale, NJ 07647</t>
  </si>
  <si>
    <t>Old Tappan</t>
  </si>
  <si>
    <t>201-501-0013</t>
  </si>
  <si>
    <t>Dumont</t>
  </si>
  <si>
    <t>40 Omaha Street</t>
  </si>
  <si>
    <t>H-400-18236-454421</t>
  </si>
  <si>
    <t>McManus Farms, Inc.</t>
  </si>
  <si>
    <t>206 Taxahaw Road</t>
  </si>
  <si>
    <t>n/A</t>
  </si>
  <si>
    <t>Pageland</t>
  </si>
  <si>
    <t>843-672-5908</t>
  </si>
  <si>
    <t>Forest Laborers</t>
  </si>
  <si>
    <t>Chesterfield</t>
  </si>
  <si>
    <t>South Carolina Dept. of Empl. and Workforce</t>
  </si>
  <si>
    <t>H-400-18236-455725</t>
  </si>
  <si>
    <t>Frank Sharum Landscape Design, Inc.</t>
  </si>
  <si>
    <t>10012 Hwy 71 South</t>
  </si>
  <si>
    <t>Mailing: P.O. Box 6524, Ft. Smith, AR 72906</t>
  </si>
  <si>
    <t>Fort Smith</t>
  </si>
  <si>
    <t>479-646-6517</t>
  </si>
  <si>
    <t>Sebastian</t>
  </si>
  <si>
    <t>H-400-18236-483626</t>
  </si>
  <si>
    <t>J. Cota Forestry</t>
  </si>
  <si>
    <t>167 Ridgeview Dr.</t>
  </si>
  <si>
    <t>Montague</t>
  </si>
  <si>
    <t>530-459-3546</t>
  </si>
  <si>
    <t>Forestry worker</t>
  </si>
  <si>
    <t>SISKIYOU</t>
  </si>
  <si>
    <t>167 Ridgeview Dr.  (report to work)</t>
  </si>
  <si>
    <t>H-400-18236-517794</t>
  </si>
  <si>
    <t>Handal Racing , LLC</t>
  </si>
  <si>
    <t>172 Crocus Ave.</t>
  </si>
  <si>
    <t>954-270-4234</t>
  </si>
  <si>
    <t>H-400-18236-518151</t>
  </si>
  <si>
    <t>McFall &amp; Berry Landscape Management, Inc.</t>
  </si>
  <si>
    <t>9501 Beman Woods Way</t>
  </si>
  <si>
    <t>Mailing: P.O. Box 1680, Annandale, VA 22003</t>
  </si>
  <si>
    <t>Potomac</t>
  </si>
  <si>
    <t>703-852-3429</t>
  </si>
  <si>
    <t>H-400-18236-568820</t>
  </si>
  <si>
    <t>Country Acres Landscaping, LLC</t>
  </si>
  <si>
    <t>71 Britton Road</t>
  </si>
  <si>
    <t>Mailing: P.O. Box 727, Flemington, NJ 08822</t>
  </si>
  <si>
    <t>Stockton</t>
  </si>
  <si>
    <t>908-806-6448</t>
  </si>
  <si>
    <t>Segmental Pavers</t>
  </si>
  <si>
    <t>Hunterdon</t>
  </si>
  <si>
    <t>H-400-18236-589783</t>
  </si>
  <si>
    <t>Premium Packing LLC</t>
  </si>
  <si>
    <t>131 Bait Alley</t>
  </si>
  <si>
    <t>Akers</t>
  </si>
  <si>
    <t>985-634-8036</t>
  </si>
  <si>
    <t>Fish Cutters and Trimmers</t>
  </si>
  <si>
    <t>TANGIPAHOA</t>
  </si>
  <si>
    <t>131 Bait Alley (report to work)</t>
  </si>
  <si>
    <t>H-400-18236-599726</t>
  </si>
  <si>
    <t>Doctor's, Inc.</t>
  </si>
  <si>
    <t>Doctor's Lawn &amp; Landscape, Inc.</t>
  </si>
  <si>
    <t>7425 W. 161st Street</t>
  </si>
  <si>
    <t>Overland Park</t>
  </si>
  <si>
    <t>913-681-8041</t>
  </si>
  <si>
    <t>Johnson</t>
  </si>
  <si>
    <t>H-400-18236-658956</t>
  </si>
  <si>
    <t>Green Hills Landscaping &amp; Construction, Co.</t>
  </si>
  <si>
    <t>806 Woodrow Street</t>
  </si>
  <si>
    <t>817-275-0710</t>
  </si>
  <si>
    <t>Grand Prairie</t>
  </si>
  <si>
    <t>1414 Parker Street</t>
  </si>
  <si>
    <t>H-400-18236-760493</t>
  </si>
  <si>
    <t>Grano Reforestation Inc.</t>
  </si>
  <si>
    <t>559 North Main st</t>
  </si>
  <si>
    <t>Waldron</t>
  </si>
  <si>
    <t>501-282-2821</t>
  </si>
  <si>
    <t>559 N. Main St.  (report to work)</t>
  </si>
  <si>
    <t>H-400-18236-807048</t>
  </si>
  <si>
    <t>Farmside Landscape &amp; Design, Inc.</t>
  </si>
  <si>
    <t>12 Kuperus Lane</t>
  </si>
  <si>
    <t>Wantage</t>
  </si>
  <si>
    <t>973-875-7200</t>
  </si>
  <si>
    <t>H-400-18236-926729</t>
  </si>
  <si>
    <t>Country Green Landscape, Inc.</t>
  </si>
  <si>
    <t>59 Beverly Place</t>
  </si>
  <si>
    <t>Bergenfield</t>
  </si>
  <si>
    <t>201-385-7654</t>
  </si>
  <si>
    <t>H-400-18236-945264</t>
  </si>
  <si>
    <t>Doctor's &amp;quot;At the Lake&amp;quot;, Inc.</t>
  </si>
  <si>
    <t>606 State Road TT</t>
  </si>
  <si>
    <t>Mailing: 7425 W. 161st Street, Overland Park, KS 66085</t>
  </si>
  <si>
    <t>Sunrise Beach</t>
  </si>
  <si>
    <t>Camden</t>
  </si>
  <si>
    <t>H-400-18236-945829</t>
  </si>
  <si>
    <t>Rippons Bros Seafood, Inc.</t>
  </si>
  <si>
    <t>1841 Hoopersville Road (mailing)</t>
  </si>
  <si>
    <t>1747 Hoopersville Road (physical)</t>
  </si>
  <si>
    <t>Hoopersville</t>
  </si>
  <si>
    <t>410-397-3200</t>
  </si>
  <si>
    <t>seafood processor / crab meat picker</t>
  </si>
  <si>
    <t>1747 Hoopersville Road</t>
  </si>
  <si>
    <t>H-400-18236-992235</t>
  </si>
  <si>
    <t>West Slope Construction, Inc.</t>
  </si>
  <si>
    <t>73 West Parkway</t>
  </si>
  <si>
    <t>Pompton Plains</t>
  </si>
  <si>
    <t>973-831-9118</t>
  </si>
  <si>
    <t>Northvale</t>
  </si>
  <si>
    <t>172 Ludlow Avenue</t>
  </si>
  <si>
    <t>H-400-18236-993147</t>
  </si>
  <si>
    <t>Alstede Farms, LLC</t>
  </si>
  <si>
    <t>Alstede Farms</t>
  </si>
  <si>
    <t>1 Alstede Farms Lane</t>
  </si>
  <si>
    <t>Mailing: P.O. Box 278, Chester, NJ 07930</t>
  </si>
  <si>
    <t>908-879-7189</t>
  </si>
  <si>
    <t>Groundskeeper/Amusement Attendant</t>
  </si>
  <si>
    <t>H-400-18239-176741</t>
  </si>
  <si>
    <t>Sonesta International Hotels Corporation</t>
  </si>
  <si>
    <t>Sonesta Resort Hilton Head Island</t>
  </si>
  <si>
    <t>130 SHIPYARD DRIVE</t>
  </si>
  <si>
    <t>HILTON HEAD ISLAND</t>
  </si>
  <si>
    <t>843-341-1833</t>
  </si>
  <si>
    <t>Hilton Head Island</t>
  </si>
  <si>
    <t>Beaufort</t>
  </si>
  <si>
    <t>130 Shipyard Drive</t>
  </si>
  <si>
    <t>H-400-18239-205747</t>
  </si>
  <si>
    <t>Richmond County Constructors, LLC</t>
  </si>
  <si>
    <t>7828 River Road</t>
  </si>
  <si>
    <t>Building 120</t>
  </si>
  <si>
    <t>Waynesboro</t>
  </si>
  <si>
    <t>706-437-3087</t>
  </si>
  <si>
    <t>LOS ANGELES</t>
  </si>
  <si>
    <t>Journeyman Pipefitter</t>
  </si>
  <si>
    <t>Pipefitter Apprentice.</t>
  </si>
  <si>
    <t>BURKE</t>
  </si>
  <si>
    <t>H-400-18239-206605</t>
  </si>
  <si>
    <t>Atlantic Resort Managers, Inc.</t>
  </si>
  <si>
    <t>Omni Hilton Head Oceanfront Resort</t>
  </si>
  <si>
    <t>23 Ocean Lane</t>
  </si>
  <si>
    <t>843-341-8073</t>
  </si>
  <si>
    <t>Bartender</t>
  </si>
  <si>
    <t>Bartenders</t>
  </si>
  <si>
    <t>BEAUFORT</t>
  </si>
  <si>
    <t>H-400-18239-238991</t>
  </si>
  <si>
    <t>Iris Cares, LLC</t>
  </si>
  <si>
    <t>Iris Cares</t>
  </si>
  <si>
    <t>H-400-18239-285267</t>
  </si>
  <si>
    <t>Zavala Forestry, LLC</t>
  </si>
  <si>
    <t>7984 FM 2208S</t>
  </si>
  <si>
    <t>Longview</t>
  </si>
  <si>
    <t>903-236-7005</t>
  </si>
  <si>
    <t>Gregg</t>
  </si>
  <si>
    <t>7984 FM 2208 S. (report to work)</t>
  </si>
  <si>
    <t>H-400-18239-309616</t>
  </si>
  <si>
    <t>Recreation Attendant</t>
  </si>
  <si>
    <t>H-400-18239-320014</t>
  </si>
  <si>
    <t>Journeyman Electrician</t>
  </si>
  <si>
    <t>Electricians</t>
  </si>
  <si>
    <t>Electrician Apprentice</t>
  </si>
  <si>
    <t>Burke</t>
  </si>
  <si>
    <t>H-400-18239-345658</t>
  </si>
  <si>
    <t>Sea Mist, Inc</t>
  </si>
  <si>
    <t>Sea Mist Oceanfront</t>
  </si>
  <si>
    <t>305 13th Avenue South</t>
  </si>
  <si>
    <t>MAILING: PO Box 2548, Myrtle Beach, SC 29578</t>
  </si>
  <si>
    <t>Myrtle Beach</t>
  </si>
  <si>
    <t>843-282-5116</t>
  </si>
  <si>
    <t>Horry</t>
  </si>
  <si>
    <t>H-400-18239-386161</t>
  </si>
  <si>
    <t>Pipefitter-Welder (Field/Remote)</t>
  </si>
  <si>
    <t>Pipefitter-Welder Apprentice</t>
  </si>
  <si>
    <t>H-400-18239-400598</t>
  </si>
  <si>
    <t>C&amp;H REFORESTERS, INC.</t>
  </si>
  <si>
    <t>925 E. ELLENDALE AVE</t>
  </si>
  <si>
    <t>503-949-5755</t>
  </si>
  <si>
    <t>925 E. Ellendale Ave</t>
  </si>
  <si>
    <t>H-400-18239-418457</t>
  </si>
  <si>
    <t>H-400-18239-470531</t>
  </si>
  <si>
    <t>GroundsPRO LLC</t>
  </si>
  <si>
    <t>9405 Sutton Place</t>
  </si>
  <si>
    <t>513-242-1700</t>
  </si>
  <si>
    <t>Indianapolis</t>
  </si>
  <si>
    <t>5102 Freyn Drive</t>
  </si>
  <si>
    <t>H-400-18239-473966</t>
  </si>
  <si>
    <t>THREE FORKS RANCH CORP</t>
  </si>
  <si>
    <t>1445 CARBON COUNTY RD 710</t>
  </si>
  <si>
    <t>SAVERY</t>
  </si>
  <si>
    <t>970-583-7396</t>
  </si>
  <si>
    <t>MARTINEZ &amp; SORDO, P.A.</t>
  </si>
  <si>
    <t>EMILIO MARTINEZ</t>
  </si>
  <si>
    <t>MIAMI</t>
  </si>
  <si>
    <t>Savery</t>
  </si>
  <si>
    <t>CARBON</t>
  </si>
  <si>
    <t>1445 Carbon County Road 710</t>
  </si>
  <si>
    <t>H-400-18239-524536</t>
  </si>
  <si>
    <t>Carl Potter Forestry INC.</t>
  </si>
  <si>
    <t>11092 Chula Road</t>
  </si>
  <si>
    <t>Plainview</t>
  </si>
  <si>
    <t>501-620-0275</t>
  </si>
  <si>
    <t>MARIA L. PATRICIO</t>
  </si>
  <si>
    <t>MARIA PATRICIO</t>
  </si>
  <si>
    <t>Forest Conservation Worker</t>
  </si>
  <si>
    <t>RUSSELVILLE</t>
  </si>
  <si>
    <t>POPE</t>
  </si>
  <si>
    <t>604 WEST MAIN</t>
  </si>
  <si>
    <t>H-400-18239-532163</t>
  </si>
  <si>
    <t>L.F. MAHONEY, INC.</t>
  </si>
  <si>
    <t>PO BOX 3687 (mailing)</t>
  </si>
  <si>
    <t>4721 HARFORD ROAD (physical)</t>
  </si>
  <si>
    <t>BALTIMORE</t>
  </si>
  <si>
    <t>410-426-3331</t>
  </si>
  <si>
    <t>Baltimore</t>
  </si>
  <si>
    <t>4721 HARFORD ROAD</t>
  </si>
  <si>
    <t>H-400-18239-580170</t>
  </si>
  <si>
    <t>SONESTA INTERNATIONAL HOTELS CORPORATION</t>
  </si>
  <si>
    <t>SONESTA RESORT HILTON HEAD ISLAND</t>
  </si>
  <si>
    <t>H-400-18239-592218</t>
  </si>
  <si>
    <t>R&amp;R LANDSCAPING MAINTENANCE</t>
  </si>
  <si>
    <t>REYNOLDS BROTHERS LANDSCAPING</t>
  </si>
  <si>
    <t>5 SPRING LANE</t>
  </si>
  <si>
    <t>WEST CHESTER</t>
  </si>
  <si>
    <t>610-883-7206</t>
  </si>
  <si>
    <t>5 Spring lane</t>
  </si>
  <si>
    <t>H-400-18239-592481</t>
  </si>
  <si>
    <t>H-400-18239-598945</t>
  </si>
  <si>
    <t>Simos Insourcing Solutions, LLC</t>
  </si>
  <si>
    <t>Simos</t>
  </si>
  <si>
    <t>12220 Birmingham Highway</t>
  </si>
  <si>
    <t>Building 60</t>
  </si>
  <si>
    <t>678-430-3157</t>
  </si>
  <si>
    <t>GREENSPOON MARDER LLP</t>
  </si>
  <si>
    <t>NANDINI NAIR</t>
  </si>
  <si>
    <t>ISELIN</t>
  </si>
  <si>
    <t>LABORER</t>
  </si>
  <si>
    <t>Olive Branch</t>
  </si>
  <si>
    <t>De Soto</t>
  </si>
  <si>
    <t>MISSISSIPPI</t>
  </si>
  <si>
    <t>8005 Polk Lane</t>
  </si>
  <si>
    <t>H-400-18239-693430</t>
  </si>
  <si>
    <t>Electrician-Welder (Field/Remote)</t>
  </si>
  <si>
    <t>Electrician-Welder Apprentice</t>
  </si>
  <si>
    <t>H-400-18239-717210</t>
  </si>
  <si>
    <t>H-400-18239-736736</t>
  </si>
  <si>
    <t>Ideal Landscape Management Inc.</t>
  </si>
  <si>
    <t>Ideal Landscape Group</t>
  </si>
  <si>
    <t>6252 Olsen Road</t>
  </si>
  <si>
    <t>314-892-9500</t>
  </si>
  <si>
    <t>H-400-18239-737873</t>
  </si>
  <si>
    <t>H-400-18239-758166</t>
  </si>
  <si>
    <t>WARNER BROTHERS SERVICES, INC.</t>
  </si>
  <si>
    <t>5443 PERRY DRIVE</t>
  </si>
  <si>
    <t>WATERFORD</t>
  </si>
  <si>
    <t>248-673-6092</t>
  </si>
  <si>
    <t>DYKEMA GOSSETT</t>
  </si>
  <si>
    <t>COREY WHEATON</t>
  </si>
  <si>
    <t>BLOOMFIELD HILLS</t>
  </si>
  <si>
    <t>Foreman</t>
  </si>
  <si>
    <t>Managers, All Other</t>
  </si>
  <si>
    <t>Oakland</t>
  </si>
  <si>
    <t>H-400-18239-777107</t>
  </si>
  <si>
    <t>Crew Member</t>
  </si>
  <si>
    <t>H-400-18239-811364</t>
  </si>
  <si>
    <t>Butler</t>
  </si>
  <si>
    <t>H-400-18239-828609</t>
  </si>
  <si>
    <t>Dining Room Attendant</t>
  </si>
  <si>
    <t>H-400-18239-839103</t>
  </si>
  <si>
    <t>H-400-18239-915069</t>
  </si>
  <si>
    <t>Brianne Goutal, LLC</t>
  </si>
  <si>
    <t>14755 Palm Beach Point Blvd.</t>
  </si>
  <si>
    <t>571-233-0154</t>
  </si>
  <si>
    <t>LLG ATTORNEY AT LAW</t>
  </si>
  <si>
    <t>LISA GALLIATH</t>
  </si>
  <si>
    <t>CARLSBAD</t>
  </si>
  <si>
    <t>Horse Show Groom</t>
  </si>
  <si>
    <t>H-400-18239-924699</t>
  </si>
  <si>
    <t>Bell Person</t>
  </si>
  <si>
    <t>Baggage Porters and Bellhops</t>
  </si>
  <si>
    <t>H-400-18239-965109</t>
  </si>
  <si>
    <t>Steward</t>
  </si>
  <si>
    <t>H-400-18239-975120</t>
  </si>
  <si>
    <t>H-400-18239-979042</t>
  </si>
  <si>
    <t>SOUTHERN BOTANICAL, INC.</t>
  </si>
  <si>
    <t>1525 HINTON STREET</t>
  </si>
  <si>
    <t>214-366-2103</t>
  </si>
  <si>
    <t>1525 Hinton Street</t>
  </si>
  <si>
    <t>H-400-18240-004377</t>
  </si>
  <si>
    <t>Allan Dennis Concessions Inc.</t>
  </si>
  <si>
    <t>2127 County Road 2857</t>
  </si>
  <si>
    <t>903-639-7016</t>
  </si>
  <si>
    <t>H-400-18240-051746</t>
  </si>
  <si>
    <t>Casual Cushion Corporation</t>
  </si>
  <si>
    <t>1686 Overview Drive</t>
  </si>
  <si>
    <t>Rock Hill</t>
  </si>
  <si>
    <t>803-329-2932</t>
  </si>
  <si>
    <t>CHARLOTTE IMMIGRATION LAW FIRM</t>
  </si>
  <si>
    <t>BENJAMIN SNYDER</t>
  </si>
  <si>
    <t>Sewer</t>
  </si>
  <si>
    <t>Sewing Machine Operators</t>
  </si>
  <si>
    <t>H-400-18240-059094</t>
  </si>
  <si>
    <t>PIZZA ON A STICK INC.</t>
  </si>
  <si>
    <t>8651 N. ORANGEBUD TERRACE</t>
  </si>
  <si>
    <t>CRYSTAL RIVER</t>
  </si>
  <si>
    <t>352-302-2725</t>
  </si>
  <si>
    <t>Houston</t>
  </si>
  <si>
    <t>Harris</t>
  </si>
  <si>
    <t>Three NRG Park</t>
  </si>
  <si>
    <t>H-400-18240-097704</t>
  </si>
  <si>
    <t>GARRETSON STONE, LLC</t>
  </si>
  <si>
    <t>319 FRED LUSK RD</t>
  </si>
  <si>
    <t>MORRISON</t>
  </si>
  <si>
    <t>931-635-2450</t>
  </si>
  <si>
    <t>LANDSCAPING AND GROUNDSKEEPING WORKERS</t>
  </si>
  <si>
    <t>H-400-18240-119136</t>
  </si>
  <si>
    <t>Bargee Farms, Inc.</t>
  </si>
  <si>
    <t>472 Cedar Run Road</t>
  </si>
  <si>
    <t>Allison Park</t>
  </si>
  <si>
    <t>412-767-5348</t>
  </si>
  <si>
    <t>Law Office of Shawn Friestad</t>
  </si>
  <si>
    <t>Shawn Friestad</t>
  </si>
  <si>
    <t>Bellingham</t>
  </si>
  <si>
    <t>GRAND PRIX HORSE SHOW GROOM</t>
  </si>
  <si>
    <t>Allegheny</t>
  </si>
  <si>
    <t>H-400-18240-143684</t>
  </si>
  <si>
    <t>Jay Russell Foods, LLC</t>
  </si>
  <si>
    <t>Russell Foods</t>
  </si>
  <si>
    <t>1764 CR 2856</t>
  </si>
  <si>
    <t>MAILING:  PO Box 296 Hughes Springs, Texas 75656</t>
  </si>
  <si>
    <t>Daingerfield</t>
  </si>
  <si>
    <t>903-445-2499</t>
  </si>
  <si>
    <t>H-400-18240-212417</t>
  </si>
  <si>
    <t>ADONAY RESOURCES</t>
  </si>
  <si>
    <t>412 E SUWANNEE STREET</t>
  </si>
  <si>
    <t>FITZGERALD</t>
  </si>
  <si>
    <t>912-381-3453</t>
  </si>
  <si>
    <t>MEAT PACKERS</t>
  </si>
  <si>
    <t>ALMA</t>
  </si>
  <si>
    <t>BACON</t>
  </si>
  <si>
    <t>927 HWY 32 E</t>
  </si>
  <si>
    <t>H-400-18240-344401</t>
  </si>
  <si>
    <t>Yellowstone Landscape-Central, Inc.</t>
  </si>
  <si>
    <t>10892 Shadow Wood</t>
  </si>
  <si>
    <t>713-462-8552</t>
  </si>
  <si>
    <t>1209 West Anderson Lane</t>
  </si>
  <si>
    <t>H-400-18240-419722</t>
  </si>
  <si>
    <t>Abel Sanchez Forestry Service</t>
  </si>
  <si>
    <t>4320 Highway 96 S.</t>
  </si>
  <si>
    <t>Jasper</t>
  </si>
  <si>
    <t>409-384-7834</t>
  </si>
  <si>
    <t>H-400-18240-451978</t>
  </si>
  <si>
    <t>SORTPACK, INC.</t>
  </si>
  <si>
    <t>1751 SW 8TH STREET</t>
  </si>
  <si>
    <t>POMPANO BEACH</t>
  </si>
  <si>
    <t>954-783-7849</t>
  </si>
  <si>
    <t>MALITZLAW, INC.</t>
  </si>
  <si>
    <t>JEANNE MALITZ</t>
  </si>
  <si>
    <t>SAN DIEGO</t>
  </si>
  <si>
    <t>Agricultural Grader, Sorter, Packer (Fruit)</t>
  </si>
  <si>
    <t>Graders and Sorters, Agricultural Products</t>
  </si>
  <si>
    <t>Pompano Beach</t>
  </si>
  <si>
    <t>1751 SW 8th Street</t>
  </si>
  <si>
    <t>H-400-18240-490780</t>
  </si>
  <si>
    <t>Bates Brothers Amusement Co.</t>
  </si>
  <si>
    <t>1506 Fernwood Rd</t>
  </si>
  <si>
    <t>Wintersville</t>
  </si>
  <si>
    <t>740-266-2950</t>
  </si>
  <si>
    <t>1506 Fernwood Road</t>
  </si>
  <si>
    <t>H-400-18240-588465</t>
  </si>
  <si>
    <t>Determination Issued - Rejected</t>
  </si>
  <si>
    <t>One Stop Construction and Landscapes</t>
  </si>
  <si>
    <t>9979 Wadsworth Blvd.</t>
  </si>
  <si>
    <t>Westminster</t>
  </si>
  <si>
    <t>970-590-5395</t>
  </si>
  <si>
    <t>RUEBEL &amp; QUILLEN</t>
  </si>
  <si>
    <t>JEFFREY RUEBEL</t>
  </si>
  <si>
    <t>WESTMINSTER</t>
  </si>
  <si>
    <t>Landscaper and Gardner</t>
  </si>
  <si>
    <t>Adams</t>
  </si>
  <si>
    <t>H-400-18240-643606</t>
  </si>
  <si>
    <t>Lakeside Concessions, LLC</t>
  </si>
  <si>
    <t>42805 Westech Rd,</t>
  </si>
  <si>
    <t>Mailing Address: 1530 N. Harrison #315, Shawnee, OK 74804</t>
  </si>
  <si>
    <t>918-855-7775</t>
  </si>
  <si>
    <t>Laredo</t>
  </si>
  <si>
    <t>Webb</t>
  </si>
  <si>
    <t>Hwy 59 East</t>
  </si>
  <si>
    <t>H-400-18240-651382</t>
  </si>
  <si>
    <t>Alamo Amusements Inc.</t>
  </si>
  <si>
    <t>722 Colwyn Pass</t>
  </si>
  <si>
    <t>210-410-1919</t>
  </si>
  <si>
    <t>Amusement and Recreation Attendant</t>
  </si>
  <si>
    <t>4902 Roosevelt Ave.</t>
  </si>
  <si>
    <t>H-400-18240-717887</t>
  </si>
  <si>
    <t>Umpqua Valley Forestry, Inc.</t>
  </si>
  <si>
    <t>1225 West Fairview Drive</t>
  </si>
  <si>
    <t>541-729-9424</t>
  </si>
  <si>
    <t>BENJAMIN BEIJING WANG, P.C.</t>
  </si>
  <si>
    <t>BENJAMIN WANG</t>
  </si>
  <si>
    <t>EUGENE</t>
  </si>
  <si>
    <t>Lane</t>
  </si>
  <si>
    <t>1225 West Fariview Drive</t>
  </si>
  <si>
    <t>H-400-18240-721784</t>
  </si>
  <si>
    <t>Number One Lawn Service</t>
  </si>
  <si>
    <t>2572 College St</t>
  </si>
  <si>
    <t>Beaumont</t>
  </si>
  <si>
    <t>409-745-6996</t>
  </si>
  <si>
    <t>TX</t>
  </si>
  <si>
    <t>2572 College Street</t>
  </si>
  <si>
    <t>H-400-18240-738927</t>
  </si>
  <si>
    <t>AKS-SnoCo, LLC</t>
  </si>
  <si>
    <t>2406 East County Road 60</t>
  </si>
  <si>
    <t>970-568-7633</t>
  </si>
  <si>
    <t>Larimer</t>
  </si>
  <si>
    <t>H-400-18240-790113</t>
  </si>
  <si>
    <t>Eddystone</t>
  </si>
  <si>
    <t>One Saville Avenue</t>
  </si>
  <si>
    <t>H-400-18240-997345</t>
  </si>
  <si>
    <t>10892 SHADOW WOOD</t>
  </si>
  <si>
    <t>H-400-18241-012359</t>
  </si>
  <si>
    <t>Advantage Corp</t>
  </si>
  <si>
    <t>1920 Medina Rd</t>
  </si>
  <si>
    <t>Medina</t>
  </si>
  <si>
    <t>440-773-8196</t>
  </si>
  <si>
    <t>BRANISLAV HRUZ, CO, LPA</t>
  </si>
  <si>
    <t>BRANISLAV HRUZ</t>
  </si>
  <si>
    <t>MENTOR</t>
  </si>
  <si>
    <t>H-400-18241-016965</t>
  </si>
  <si>
    <t>Jackson Hole Mountain Resort Corporation</t>
  </si>
  <si>
    <t>3395 W Cody Lane</t>
  </si>
  <si>
    <t>307-739-2747</t>
  </si>
  <si>
    <t>Cook 2</t>
  </si>
  <si>
    <t>H-400-18241-134611</t>
  </si>
  <si>
    <t>LAS PALMAS FOOD MART LLC</t>
  </si>
  <si>
    <t>6300 NORTH WARE ROAD9563301444</t>
  </si>
  <si>
    <t>MCALLEN</t>
  </si>
  <si>
    <t>956-330-1444</t>
  </si>
  <si>
    <t>R&amp;R Consulting Firm</t>
  </si>
  <si>
    <t>Rafael Ruiz</t>
  </si>
  <si>
    <t>McAllen</t>
  </si>
  <si>
    <t>Memorizing the menus, food preparations and food presentation.</t>
  </si>
  <si>
    <t>3601 Lark Avenue</t>
  </si>
  <si>
    <t>H-400-18241-351087</t>
  </si>
  <si>
    <t>1429 Rodman St</t>
  </si>
  <si>
    <t>H-400-18241-456600</t>
  </si>
  <si>
    <t>Youngstown</t>
  </si>
  <si>
    <t>Mahoning</t>
  </si>
  <si>
    <t>Mahoning Valley Race Course</t>
  </si>
  <si>
    <t>655 N Canfield Niles Rd</t>
  </si>
  <si>
    <t>H-400-18241-546170</t>
  </si>
  <si>
    <t>Pitzer's Lawn Management, Inc.</t>
  </si>
  <si>
    <t>11401 S. Broadway</t>
  </si>
  <si>
    <t>405-844-8908</t>
  </si>
  <si>
    <t>H-400-18241-586143</t>
  </si>
  <si>
    <t>Mid-America Lawn Maintenance Co. Inc.</t>
  </si>
  <si>
    <t>11427 Warnen Road</t>
  </si>
  <si>
    <t>Maryland Heights</t>
  </si>
  <si>
    <t>314-434-9527</t>
  </si>
  <si>
    <t>11427 Warnen Rd (report to work)</t>
  </si>
  <si>
    <t>H-400-18241-586776</t>
  </si>
  <si>
    <t>Tampa</t>
  </si>
  <si>
    <t>Tampa Bay Downs</t>
  </si>
  <si>
    <t>11225 Race Track Road</t>
  </si>
  <si>
    <t>H-400-18241-598063</t>
  </si>
  <si>
    <t>Hot Springs</t>
  </si>
  <si>
    <t>Garland</t>
  </si>
  <si>
    <t>Oaklawn Racing and Gaming</t>
  </si>
  <si>
    <t>2705 Central Ave</t>
  </si>
  <si>
    <t>H-400-18241-611491</t>
  </si>
  <si>
    <t>11225 Racetrack Road</t>
  </si>
  <si>
    <t>H-400-18241-662551</t>
  </si>
  <si>
    <t>H-400-18241-723910</t>
  </si>
  <si>
    <t>Premium Pineneedles, LLC</t>
  </si>
  <si>
    <t>4497 Old Surrency Rd</t>
  </si>
  <si>
    <t>Surrency</t>
  </si>
  <si>
    <t>843-672-2545</t>
  </si>
  <si>
    <t>LOW COUNTRY LABOR COMPANY</t>
  </si>
  <si>
    <t>MICHAEL LALICH</t>
  </si>
  <si>
    <t>CHARLESTON</t>
  </si>
  <si>
    <t>Pine Straw Baler</t>
  </si>
  <si>
    <t>Appling</t>
  </si>
  <si>
    <t>H-400-18241-809058</t>
  </si>
  <si>
    <t>Creative Image BMP LLC</t>
  </si>
  <si>
    <t>1515 Production Drive</t>
  </si>
  <si>
    <t>859-282-8733</t>
  </si>
  <si>
    <t>H-400-18241-813908</t>
  </si>
  <si>
    <t>Horizon Forestry, LLC</t>
  </si>
  <si>
    <t>5755 Peace Lane</t>
  </si>
  <si>
    <t>541-879-1212</t>
  </si>
  <si>
    <t>5755 Peace Lane (report to work)</t>
  </si>
  <si>
    <t>H-400-18242-223862</t>
  </si>
  <si>
    <t>Holiday Lighting Pros LLC</t>
  </si>
  <si>
    <t>2809 Landershire</t>
  </si>
  <si>
    <t>Plano</t>
  </si>
  <si>
    <t>214-674-9997</t>
  </si>
  <si>
    <t>Outdoor Holiday lighting/D&amp;eacute;cor Installation &amp; Remo</t>
  </si>
  <si>
    <t>H-400-18242-291240</t>
  </si>
  <si>
    <t>Canamer International, LLC</t>
  </si>
  <si>
    <t>5701 Industry Park Road</t>
  </si>
  <si>
    <t>Winona</t>
  </si>
  <si>
    <t>507-452-1700</t>
  </si>
  <si>
    <t>Installation Crew Member</t>
  </si>
  <si>
    <t>Installation, Maintenance, and Repair Workers, All</t>
  </si>
  <si>
    <t>Moorhead</t>
  </si>
  <si>
    <t>1700 11th Street North</t>
  </si>
  <si>
    <t>H-400-18242-323928</t>
  </si>
  <si>
    <t>Vinton</t>
  </si>
  <si>
    <t>3313 Nibletts Bluff Road</t>
  </si>
  <si>
    <t>H-400-18242-336693</t>
  </si>
  <si>
    <t>Blue Hawaiian Pools</t>
  </si>
  <si>
    <t>135 Northstar Dr</t>
  </si>
  <si>
    <t>731-668-9222</t>
  </si>
  <si>
    <t>H-400-18242-366341</t>
  </si>
  <si>
    <t>Superior Forestry Service, Inc.</t>
  </si>
  <si>
    <t>36462 Highway 27</t>
  </si>
  <si>
    <t>P.O. Box 25</t>
  </si>
  <si>
    <t>Tilly</t>
  </si>
  <si>
    <t>870-496-2442</t>
  </si>
  <si>
    <t>Forest &amp; Conservation Workers</t>
  </si>
  <si>
    <t>South Boston</t>
  </si>
  <si>
    <t>Halifax</t>
  </si>
  <si>
    <t>3040 Bill Tuck Hwy</t>
  </si>
  <si>
    <t>H-400-18242-462794</t>
  </si>
  <si>
    <t>Sequoia Hospitality, LLC</t>
  </si>
  <si>
    <t>9055 South 1300 East, Ste 104</t>
  </si>
  <si>
    <t>Sandy</t>
  </si>
  <si>
    <t>801-944-4469</t>
  </si>
  <si>
    <t>RAY QUINNEY &amp; NEBEKER P.C.</t>
  </si>
  <si>
    <t>MARIA WINDHAM</t>
  </si>
  <si>
    <t>Pleasant Grove</t>
  </si>
  <si>
    <t>Utah County</t>
  </si>
  <si>
    <t>544 South Pleasant Grove Blvd.</t>
  </si>
  <si>
    <t>H-400-18242-640068</t>
  </si>
  <si>
    <t>PR Landscaping Inc</t>
  </si>
  <si>
    <t>610 N. Cowan Avenue</t>
  </si>
  <si>
    <t>Mailing:  PO Box 561238, The Colony, TX 75056</t>
  </si>
  <si>
    <t>972-353-2252</t>
  </si>
  <si>
    <t>Denton</t>
  </si>
  <si>
    <t>H-400-18242-740754</t>
  </si>
  <si>
    <t>WM CENTRAL JERSEY INC</t>
  </si>
  <si>
    <t>204 SWEETMANS</t>
  </si>
  <si>
    <t>MILLSTONE</t>
  </si>
  <si>
    <t>732-792-6733</t>
  </si>
  <si>
    <t>U.S. AMERICANS INC</t>
  </si>
  <si>
    <t>JOHN GISMONDI</t>
  </si>
  <si>
    <t>WESTBURY</t>
  </si>
  <si>
    <t>CLEANUP WORKER</t>
  </si>
  <si>
    <t>MONMOUTH</t>
  </si>
  <si>
    <t>204 SWEETMANS LANE</t>
  </si>
  <si>
    <t>H-400-18242-940665</t>
  </si>
  <si>
    <t>Daily Services, LLC</t>
  </si>
  <si>
    <t>1686 General Mouton Ave.</t>
  </si>
  <si>
    <t>337-266-5551</t>
  </si>
  <si>
    <t>H-400-18242-968509</t>
  </si>
  <si>
    <t>Elite Lawn &amp; Landscaping</t>
  </si>
  <si>
    <t>4412 West Ave, Suite #200</t>
  </si>
  <si>
    <t>210-349-3263</t>
  </si>
  <si>
    <t>ROBIN SVEC</t>
  </si>
  <si>
    <t>4412 West Ave., Suite #200</t>
  </si>
  <si>
    <t>H-400-18243-025373</t>
  </si>
  <si>
    <t>Stockel's Lawn &amp; Landscaping Inc.</t>
  </si>
  <si>
    <t>96 Freehold Rd</t>
  </si>
  <si>
    <t>Mailing: 176 Woodward Rd, Manalapan, NJ 07726</t>
  </si>
  <si>
    <t>732-446-9040</t>
  </si>
  <si>
    <t>H-400-18243-198823</t>
  </si>
  <si>
    <t>Hydro-Scapes LLC</t>
  </si>
  <si>
    <t>18041 Jefferson Ridge Dr.</t>
  </si>
  <si>
    <t>Baton Rouge</t>
  </si>
  <si>
    <t>225-445-3415</t>
  </si>
  <si>
    <t>East Baton Rouge Parish</t>
  </si>
  <si>
    <t>H-400-18243-203748</t>
  </si>
  <si>
    <t>Northwood Hospitality, LLC</t>
  </si>
  <si>
    <t>Naples Grande Beach Resort</t>
  </si>
  <si>
    <t>575 Fifth Ave, 23rd Floor</t>
  </si>
  <si>
    <t>203-302-9051</t>
  </si>
  <si>
    <t>Beach Attendant</t>
  </si>
  <si>
    <t>475 Seagate Drive</t>
  </si>
  <si>
    <t>H-400-18243-302121</t>
  </si>
  <si>
    <t>Sarasota</t>
  </si>
  <si>
    <t>700 Benjamin Franklin Dr</t>
  </si>
  <si>
    <t>H-400-18243-345733</t>
  </si>
  <si>
    <t>Prendergast Landscape Contractors Inc.</t>
  </si>
  <si>
    <t>97 Daum Rd.</t>
  </si>
  <si>
    <t>Mailing: PO Box 162, Manalapan, NJ 07726</t>
  </si>
  <si>
    <t>732-938-9600</t>
  </si>
  <si>
    <t>LINDA SEALS</t>
  </si>
  <si>
    <t>H-400-18243-347120</t>
  </si>
  <si>
    <t>GREAT LAKES SERVICES, LLC</t>
  </si>
  <si>
    <t>GREAT WOLF LODGE, WISCONSIN DELLS</t>
  </si>
  <si>
    <t>1400 GREAT WOLF DR</t>
  </si>
  <si>
    <t>BARABOO</t>
  </si>
  <si>
    <t>608-253-2222</t>
  </si>
  <si>
    <t>THE MCNAMARA FIRM</t>
  </si>
  <si>
    <t>JOHN MCNAMARA</t>
  </si>
  <si>
    <t>HOUSEKEEPING ROOM ATTENDANT</t>
  </si>
  <si>
    <t>WISCONSIN DELLS</t>
  </si>
  <si>
    <t>SAUK</t>
  </si>
  <si>
    <t>H-400-18243-404470</t>
  </si>
  <si>
    <t>East Wind LLC</t>
  </si>
  <si>
    <t>267 Indian Springs Drive</t>
  </si>
  <si>
    <t>Florence</t>
  </si>
  <si>
    <t>256-627-3351</t>
  </si>
  <si>
    <t>WALLER LANSDEN DORTCH AND DAVIS, LLP</t>
  </si>
  <si>
    <t>HON-VINH DUONG</t>
  </si>
  <si>
    <t>NASHVILLE</t>
  </si>
  <si>
    <t>Maintenance Personnel</t>
  </si>
  <si>
    <t>Maintenance and Repair Workers, General</t>
  </si>
  <si>
    <t>407 S. Ridge Street</t>
  </si>
  <si>
    <t>H-400-18243-466762</t>
  </si>
  <si>
    <t>OPM OIL FIELD SERVICES LLC</t>
  </si>
  <si>
    <t>1220 W MONTE CRISTO RD</t>
  </si>
  <si>
    <t>956-378-9972</t>
  </si>
  <si>
    <t>Roustabout</t>
  </si>
  <si>
    <t>Roustabouts, Oil and Gas</t>
  </si>
  <si>
    <t>Toyah</t>
  </si>
  <si>
    <t>Reeves</t>
  </si>
  <si>
    <t>204 N Davis Rd</t>
  </si>
  <si>
    <t>H-400-18243-555791</t>
  </si>
  <si>
    <t>Paradise Lawn and Maintenance Inc.</t>
  </si>
  <si>
    <t>23355 Bat Cave Rd</t>
  </si>
  <si>
    <t>210-825-1699</t>
  </si>
  <si>
    <t>H-400-18243-569685</t>
  </si>
  <si>
    <t>Vizion Construction &amp; Landscaping LLC</t>
  </si>
  <si>
    <t>14024 South 145 East, Suite 202</t>
  </si>
  <si>
    <t>Draper</t>
  </si>
  <si>
    <t>801-495-3414</t>
  </si>
  <si>
    <t>14024 South 145 East</t>
  </si>
  <si>
    <t>H-400-18243-569799</t>
  </si>
  <si>
    <t>Ski Instructor, Level III</t>
  </si>
  <si>
    <t>Self-Enrichment Education Teachers</t>
  </si>
  <si>
    <t>H-400-18243-625123</t>
  </si>
  <si>
    <t>Romans Racing Stables, Inc.</t>
  </si>
  <si>
    <t>1812 Parkridge Parkway</t>
  </si>
  <si>
    <t>502-552-8313</t>
  </si>
  <si>
    <t>H-400-18243-698870</t>
  </si>
  <si>
    <t>BIG AXE BREWING COMPANY LLC</t>
  </si>
  <si>
    <t>25435 MAIN ST</t>
  </si>
  <si>
    <t>NISSWA</t>
  </si>
  <si>
    <t>MN</t>
  </si>
  <si>
    <t>612-239-398541</t>
  </si>
  <si>
    <t>Nisswa</t>
  </si>
  <si>
    <t>Crow Wing</t>
  </si>
  <si>
    <t>56468-5001</t>
  </si>
  <si>
    <t>25435 Main St</t>
  </si>
  <si>
    <t>H-400-18243-789243</t>
  </si>
  <si>
    <t>Total Timberland Services, LLC</t>
  </si>
  <si>
    <t>165 Lakemont Dr</t>
  </si>
  <si>
    <t>706-415-6791</t>
  </si>
  <si>
    <t>165 Lakemont Dr (report to work)</t>
  </si>
  <si>
    <t>H-400-18243-999943</t>
  </si>
  <si>
    <t>Clearwater Beach</t>
  </si>
  <si>
    <t>Pinellas</t>
  </si>
  <si>
    <t>500 Mandalay</t>
  </si>
  <si>
    <t>H-400-18245-862748</t>
  </si>
  <si>
    <t>CBV Partners, LLC</t>
  </si>
  <si>
    <t>dba Cowboy Village Resort</t>
  </si>
  <si>
    <t>120  South Flat Creek Drive</t>
  </si>
  <si>
    <t>mailing: PO Box 38  Jackson WY 83001</t>
  </si>
  <si>
    <t>307-733-3121</t>
  </si>
  <si>
    <t>MAS Labor H-2B, LLC</t>
  </si>
  <si>
    <t>Meagan Kirchner</t>
  </si>
  <si>
    <t>120 South Flat Creek Drive</t>
  </si>
  <si>
    <t>H-400-18246-093793</t>
  </si>
  <si>
    <t>Williams Forestry and Associates LLC</t>
  </si>
  <si>
    <t>123 Farm House Road</t>
  </si>
  <si>
    <t>Calhoun</t>
  </si>
  <si>
    <t>706-629-0353</t>
  </si>
  <si>
    <t>Gordon</t>
  </si>
  <si>
    <t>716 HWY 53 (report to work)</t>
  </si>
  <si>
    <t>H-400-18246-274575</t>
  </si>
  <si>
    <t>Foret Contracting Group, LLC</t>
  </si>
  <si>
    <t>354 West Main Street</t>
  </si>
  <si>
    <t>Thibodaux</t>
  </si>
  <si>
    <t>985-447-5296</t>
  </si>
  <si>
    <t>Lafourche</t>
  </si>
  <si>
    <t>H-400-18246-318515</t>
  </si>
  <si>
    <t>Turf Tamer, Inc.</t>
  </si>
  <si>
    <t>2204 Airport Rd. W.</t>
  </si>
  <si>
    <t>Fort Payne</t>
  </si>
  <si>
    <t>256-845-9060</t>
  </si>
  <si>
    <t>Chattanooga</t>
  </si>
  <si>
    <t>Hamilton</t>
  </si>
  <si>
    <t>1400 E. 34th Street</t>
  </si>
  <si>
    <t>H-400-18246-345432</t>
  </si>
  <si>
    <t>Skyline Bear Valley Resorts Inc.</t>
  </si>
  <si>
    <t>2280 SR 207</t>
  </si>
  <si>
    <t>Bear Valley</t>
  </si>
  <si>
    <t>209-753-2301</t>
  </si>
  <si>
    <t>THEGRADY FIRM PC</t>
  </si>
  <si>
    <t>ANTHONY MANCE</t>
  </si>
  <si>
    <t>BEVERLY HILLS</t>
  </si>
  <si>
    <t>Snow Safety and Avalanche Forecaster Ski Patroller</t>
  </si>
  <si>
    <t>Lifeguards, Ski Patrol, and Other Recreational</t>
  </si>
  <si>
    <t>Avalanche management and explosives</t>
  </si>
  <si>
    <t>H-400-18246-501779</t>
  </si>
  <si>
    <t>Aeroscape Park City, LLC</t>
  </si>
  <si>
    <t>8488 S. State St.</t>
  </si>
  <si>
    <t>Midvale</t>
  </si>
  <si>
    <t>801-569-2383</t>
  </si>
  <si>
    <t>H-400-18246-669873</t>
  </si>
  <si>
    <t>DE KALB</t>
  </si>
  <si>
    <t>H-400-18246-765712</t>
  </si>
  <si>
    <t>Huntsville</t>
  </si>
  <si>
    <t>1015 Oster Drive</t>
  </si>
  <si>
    <t>H-400-18247-008562</t>
  </si>
  <si>
    <t>EMBASSY SUITES MANAGEMENT LLC</t>
  </si>
  <si>
    <t>KINGSTON PLANTATION/EMBASSY SUITES RESORT AND HILTON MYRTLE BEACH</t>
  </si>
  <si>
    <t>9800 QUEENSWAY BLVD.</t>
  </si>
  <si>
    <t>MYRTLE BEACH</t>
  </si>
  <si>
    <t>843-497-4323</t>
  </si>
  <si>
    <t>Laundry Attendant</t>
  </si>
  <si>
    <t>9800 Queensway Blvd</t>
  </si>
  <si>
    <t>H-400-18247-013319</t>
  </si>
  <si>
    <t>Multi Landscape Services LLC</t>
  </si>
  <si>
    <t>E.L. Irrigation &amp; Landscaping</t>
  </si>
  <si>
    <t>1875 Forsythe St.</t>
  </si>
  <si>
    <t>409-656-4127</t>
  </si>
  <si>
    <t>H-400-18247-039679</t>
  </si>
  <si>
    <t>IC Myrtle Beach Operations, LLC</t>
  </si>
  <si>
    <t>DoubleTree by Hilton Myrtle Beach Oceanfront</t>
  </si>
  <si>
    <t>1100 Santa Monica Blvd Suite 360</t>
  </si>
  <si>
    <t>Mailing:  3200 South Ocean Blvd., Myrtle Beach, SC 29577</t>
  </si>
  <si>
    <t>843-315-7100</t>
  </si>
  <si>
    <t>3200 South Ocean Blvd</t>
  </si>
  <si>
    <t>H-400-18247-067490</t>
  </si>
  <si>
    <t>SBS Management Company Inc.</t>
  </si>
  <si>
    <t>Scottie's Building Services</t>
  </si>
  <si>
    <t>811 Center Street</t>
  </si>
  <si>
    <t>Mailing: PO Box 821, Apex, NC 27502</t>
  </si>
  <si>
    <t>Apex</t>
  </si>
  <si>
    <t>800-524-4643</t>
  </si>
  <si>
    <t>VANESSA GARCIA</t>
  </si>
  <si>
    <t>High Rise Window Cleaners</t>
  </si>
  <si>
    <t>811 Center St</t>
  </si>
  <si>
    <t>H-400-18247-067607</t>
  </si>
  <si>
    <t>Progressive Interest Inc</t>
  </si>
  <si>
    <t>Progressive Electrical Contractors</t>
  </si>
  <si>
    <t>6105 Maple Street</t>
  </si>
  <si>
    <t>Mailing:  PO Box 36650, Houston, TX 77236</t>
  </si>
  <si>
    <t>713-772-2018</t>
  </si>
  <si>
    <t>Pipelayer Helper</t>
  </si>
  <si>
    <t>Helpers--Pipelayers, Plumbers, Pipefitters, and</t>
  </si>
  <si>
    <t>H-400-18247-088172</t>
  </si>
  <si>
    <t>DH Harrison Inc.</t>
  </si>
  <si>
    <t>Sightline</t>
  </si>
  <si>
    <t>3080 McCall Dr., Suite 3</t>
  </si>
  <si>
    <t>678-530-9152</t>
  </si>
  <si>
    <t>High Rise Window Cleaner</t>
  </si>
  <si>
    <t>DeKalb</t>
  </si>
  <si>
    <t>H-400-18247-101365</t>
  </si>
  <si>
    <t>Island Landscapes LLC</t>
  </si>
  <si>
    <t>YardWorks</t>
  </si>
  <si>
    <t>2335 Rifle Range Rd</t>
  </si>
  <si>
    <t>Mailing: P.O. Box 733, Sullivans Island, SC 29482</t>
  </si>
  <si>
    <t>Mt Pleasant</t>
  </si>
  <si>
    <t>843-882-8100</t>
  </si>
  <si>
    <t>Mt. Pleasant</t>
  </si>
  <si>
    <t>Charleston</t>
  </si>
  <si>
    <t>H-400-18247-112625</t>
  </si>
  <si>
    <t>Grounds Management Inc</t>
  </si>
  <si>
    <t>116 Weldon Parkway</t>
  </si>
  <si>
    <t>Mailing : P.O. Box 1956, Maryland Heights, MO 63043</t>
  </si>
  <si>
    <t>314-574-4890</t>
  </si>
  <si>
    <t>FEDERATION OF EMPLOYERS &amp; WORKERS OF AMERICA</t>
  </si>
  <si>
    <t>MONSERRAT DANNELS</t>
  </si>
  <si>
    <t>H-400-18247-150242</t>
  </si>
  <si>
    <t>West Coast Landscape and Lawns Inc</t>
  </si>
  <si>
    <t>3880 76th Ave. North, Unit A</t>
  </si>
  <si>
    <t>Mailing : P.O. Box 5648, Clearwater, FL 33758</t>
  </si>
  <si>
    <t>Pinellas Park</t>
  </si>
  <si>
    <t>727-585-0697</t>
  </si>
  <si>
    <t>H-400-18247-271274</t>
  </si>
  <si>
    <t>Infinity Lawn and Landscape, LLC</t>
  </si>
  <si>
    <t>Infinity Lawnscape</t>
  </si>
  <si>
    <t>2520 King Arthur Blvd, Suite 200</t>
  </si>
  <si>
    <t>972-410-6581</t>
  </si>
  <si>
    <t>2751 West Parker Road</t>
  </si>
  <si>
    <t>H-400-18247-280752</t>
  </si>
  <si>
    <t>SDR Restaurants, Inc</t>
  </si>
  <si>
    <t>8017 Dorsey Run Road</t>
  </si>
  <si>
    <t>Suite A1</t>
  </si>
  <si>
    <t>Jessup</t>
  </si>
  <si>
    <t>410-799-8340</t>
  </si>
  <si>
    <t>MINIKON LAW, LLC</t>
  </si>
  <si>
    <t>PATRICIA MINIKON</t>
  </si>
  <si>
    <t>GREENBELT</t>
  </si>
  <si>
    <t>LEAD ENTERTAINMENT HOST</t>
  </si>
  <si>
    <t>Public Relations Specialists</t>
  </si>
  <si>
    <t>Dining Room Entertainment</t>
  </si>
  <si>
    <t>Howard</t>
  </si>
  <si>
    <t>H-400-18247-326789</t>
  </si>
  <si>
    <t>GHM Key West SS LLC</t>
  </si>
  <si>
    <t>Sheraton Suites Key West</t>
  </si>
  <si>
    <t>2001 S. Roosevelt Blvd</t>
  </si>
  <si>
    <t>Key West</t>
  </si>
  <si>
    <t>305-292-9800</t>
  </si>
  <si>
    <t>Global Employment Services Inc.</t>
  </si>
  <si>
    <t>Malcolm Seheult</t>
  </si>
  <si>
    <t>Monreo</t>
  </si>
  <si>
    <t>H-400-18247-349184</t>
  </si>
  <si>
    <t>GREAT WOLF LODGE, KANSAS CITY, KS</t>
  </si>
  <si>
    <t>10401 CABELA DR</t>
  </si>
  <si>
    <t>KANSAS CITY</t>
  </si>
  <si>
    <t>913-907-2927</t>
  </si>
  <si>
    <t>LIFEGUARD</t>
  </si>
  <si>
    <t>WYANDOTTE</t>
  </si>
  <si>
    <t>H-400-18247-364855</t>
  </si>
  <si>
    <t>H-400-18247-393361</t>
  </si>
  <si>
    <t>Waiter/Waitress</t>
  </si>
  <si>
    <t>H-400-18247-449101</t>
  </si>
  <si>
    <t>JPC Landscaping, Inc.</t>
  </si>
  <si>
    <t>Passiglia's Nursery and Garden Center</t>
  </si>
  <si>
    <t>1855 Hwy 109</t>
  </si>
  <si>
    <t>636-458-9202</t>
  </si>
  <si>
    <t>H-400-18247-450520</t>
  </si>
  <si>
    <t>H-400-18247-457245</t>
  </si>
  <si>
    <t>Bluegrass Lawncare of St. Louis, LLC</t>
  </si>
  <si>
    <t>13852 Ferguson Lane</t>
  </si>
  <si>
    <t>Bridgeton</t>
  </si>
  <si>
    <t>314-770-2828</t>
  </si>
  <si>
    <t>H-400-18247-490646</t>
  </si>
  <si>
    <t>H-400-18247-532386</t>
  </si>
  <si>
    <t>Epling Landscaping and Lawn Service Inc</t>
  </si>
  <si>
    <t>33747 Snickersville Tnpk, Suite 109</t>
  </si>
  <si>
    <t>Bluemont</t>
  </si>
  <si>
    <t>540-554-8228</t>
  </si>
  <si>
    <t>Loudoun</t>
  </si>
  <si>
    <t>H-400-18247-570410</t>
  </si>
  <si>
    <t>Ridgewood Landscaping Inc</t>
  </si>
  <si>
    <t>5625 Old Greenhouse Road</t>
  </si>
  <si>
    <t>281-859-1986</t>
  </si>
  <si>
    <t>H-400-18247-578318</t>
  </si>
  <si>
    <t>Matthews Timberland Service, Inc.</t>
  </si>
  <si>
    <t>6182 Race Track Road</t>
  </si>
  <si>
    <t>PO Box 255</t>
  </si>
  <si>
    <t>Castalia</t>
  </si>
  <si>
    <t>252-459-3283</t>
  </si>
  <si>
    <t>Nash</t>
  </si>
  <si>
    <t>H-400-18247-587350</t>
  </si>
  <si>
    <t>Stairhopper Movers LLC</t>
  </si>
  <si>
    <t>25 Commercial St</t>
  </si>
  <si>
    <t>857-928-0876</t>
  </si>
  <si>
    <t>Material Handler</t>
  </si>
  <si>
    <t>Middlesex</t>
  </si>
  <si>
    <t>25 Commercial St.</t>
  </si>
  <si>
    <t>H-400-18247-645546</t>
  </si>
  <si>
    <t>Pence's LLC</t>
  </si>
  <si>
    <t>10010 US Hwy 6</t>
  </si>
  <si>
    <t>Bryan</t>
  </si>
  <si>
    <t>419-636-0888</t>
  </si>
  <si>
    <t>Lakeland</t>
  </si>
  <si>
    <t>4175 Medulla Road</t>
  </si>
  <si>
    <t>H-400-18247-675418</t>
  </si>
  <si>
    <t>Bradbury Landscape, Inc</t>
  </si>
  <si>
    <t>292 West Street</t>
  </si>
  <si>
    <t>Mailing:  PO Box 65, Closter, NJ 07624</t>
  </si>
  <si>
    <t>Closter</t>
  </si>
  <si>
    <t>201-768-0002</t>
  </si>
  <si>
    <t>Emerson</t>
  </si>
  <si>
    <t>28 Chestnut Avenue</t>
  </si>
  <si>
    <t>H-400-18247-687834</t>
  </si>
  <si>
    <t>Forestall Company, Inc.</t>
  </si>
  <si>
    <t>2539 John Hawkins Parkway</t>
  </si>
  <si>
    <t>Suite 101179</t>
  </si>
  <si>
    <t>205-424-4564</t>
  </si>
  <si>
    <t>AMBER HELLER</t>
  </si>
  <si>
    <t>560 County Road 80 (Report to Work)</t>
  </si>
  <si>
    <t>H-400-18247-718782</t>
  </si>
  <si>
    <t>SQUEAKY CLEAN MONTANA</t>
  </si>
  <si>
    <t>350 ASPEN LOOP</t>
  </si>
  <si>
    <t>WEST YELLOWSTONE</t>
  </si>
  <si>
    <t>MONTANA</t>
  </si>
  <si>
    <t>406-640-0243</t>
  </si>
  <si>
    <t>West Yellowstone</t>
  </si>
  <si>
    <t>USA</t>
  </si>
  <si>
    <t>350 Aspen loop rd</t>
  </si>
  <si>
    <t>H-400-18247-731732</t>
  </si>
  <si>
    <t>H-400-18247-750444</t>
  </si>
  <si>
    <t>Perfect Landscapes LLC</t>
  </si>
  <si>
    <t>21625 Cascades Parkway</t>
  </si>
  <si>
    <t>Mailing : P.O. Box 604, Ashburn, VA 20146</t>
  </si>
  <si>
    <t>703-433-2739</t>
  </si>
  <si>
    <t>H-400-18247-783912</t>
  </si>
  <si>
    <t>Wisconsin Dells</t>
  </si>
  <si>
    <t>H-400-18247-822413</t>
  </si>
  <si>
    <t>Simonfay Landscape Services Inc</t>
  </si>
  <si>
    <t>150 Main Street</t>
  </si>
  <si>
    <t>Chatham</t>
  </si>
  <si>
    <t>973-635-5499</t>
  </si>
  <si>
    <t>Florham Park</t>
  </si>
  <si>
    <t>80 Passaic Avenue</t>
  </si>
  <si>
    <t>H-400-18247-861941</t>
  </si>
  <si>
    <t>RKling Associates, Inc.</t>
  </si>
  <si>
    <t>York Landscaping</t>
  </si>
  <si>
    <t>5815 East Berry Street</t>
  </si>
  <si>
    <t>Mailing : P.O. Box 1167, Kennedale, TX 76060</t>
  </si>
  <si>
    <t>Fort Worth</t>
  </si>
  <si>
    <t>817-451-9675</t>
  </si>
  <si>
    <t>H-400-18247-889619</t>
  </si>
  <si>
    <t>Trapper Corporation</t>
  </si>
  <si>
    <t>DBA The Lexington at Jackson Hole Hotel &amp; Suites</t>
  </si>
  <si>
    <t>285 N. Cache Street</t>
  </si>
  <si>
    <t>mailing: P.O. Box 1712  Jackson WY 83001-1712</t>
  </si>
  <si>
    <t>83001-1712</t>
  </si>
  <si>
    <t>307-733-2648</t>
  </si>
  <si>
    <t>William Carlson</t>
  </si>
  <si>
    <t>LOVINGSTON</t>
  </si>
  <si>
    <t>Breakfast and Room Attendant</t>
  </si>
  <si>
    <t>285 N Cache Street</t>
  </si>
  <si>
    <t>H-400-18248-032282</t>
  </si>
  <si>
    <t>Land Care Solutions LLC</t>
  </si>
  <si>
    <t>1010 4th Street South, Building #2</t>
  </si>
  <si>
    <t>Safety Harbor</t>
  </si>
  <si>
    <t>727-423-5135</t>
  </si>
  <si>
    <t>1010 4th St. South, Building #2</t>
  </si>
  <si>
    <t>H-400-18248-050092</t>
  </si>
  <si>
    <t>Environmental Management Services Inc.</t>
  </si>
  <si>
    <t>EMI</t>
  </si>
  <si>
    <t>8220 Industrial Parkway</t>
  </si>
  <si>
    <t>MAILING: PO BOX 175 Dublin, Ohio 43064</t>
  </si>
  <si>
    <t>Plain City</t>
  </si>
  <si>
    <t>614-876-9988</t>
  </si>
  <si>
    <t>MADISON</t>
  </si>
  <si>
    <t>H-400-18248-112603</t>
  </si>
  <si>
    <t>B. Koth Landscape Contractors, LLC</t>
  </si>
  <si>
    <t>786 Ridgewood Ave</t>
  </si>
  <si>
    <t>Mailing: PO Box 21, Oradell, NJ 07649</t>
  </si>
  <si>
    <t>Oradell</t>
  </si>
  <si>
    <t>201-265-9638</t>
  </si>
  <si>
    <t>Westwood</t>
  </si>
  <si>
    <t>103 Woodland Avenue</t>
  </si>
  <si>
    <t>H-400-18248-172595</t>
  </si>
  <si>
    <t>Pamlico Pool Company Inc.</t>
  </si>
  <si>
    <t>2585 N. Columbia St.</t>
  </si>
  <si>
    <t>Milledgeville</t>
  </si>
  <si>
    <t>478-452-1003</t>
  </si>
  <si>
    <t>Baldwin</t>
  </si>
  <si>
    <t>H-400-18248-220836</t>
  </si>
  <si>
    <t>San Juan Lawn Care</t>
  </si>
  <si>
    <t>9694 Victoria Ln</t>
  </si>
  <si>
    <t>Mailing: PO Box 1202, Boerne, TX 78006</t>
  </si>
  <si>
    <t>Boerne</t>
  </si>
  <si>
    <t>210-884-0624</t>
  </si>
  <si>
    <t>H-400-18248-262010</t>
  </si>
  <si>
    <t>Diamond Shoal Seafood, Inc.</t>
  </si>
  <si>
    <t>P. O. Box 610 (mailing)</t>
  </si>
  <si>
    <t>4146 Orchard Creek Road (physical)</t>
  </si>
  <si>
    <t>Oriental</t>
  </si>
  <si>
    <t>252-249-0676</t>
  </si>
  <si>
    <t>Oyster Processors</t>
  </si>
  <si>
    <t>Pamlico</t>
  </si>
  <si>
    <t>4146 Orchard Creek Road</t>
  </si>
  <si>
    <t>H-400-18248-301771</t>
  </si>
  <si>
    <t>C &amp; K Lawn Services</t>
  </si>
  <si>
    <t>3550 N. Loop 1604 E.</t>
  </si>
  <si>
    <t>Mailing : 1503 Hearthstone, San Antonio, TX 78258</t>
  </si>
  <si>
    <t>210-313-2770</t>
  </si>
  <si>
    <t>H-400-18248-322664</t>
  </si>
  <si>
    <t>Santa Rosa Beach</t>
  </si>
  <si>
    <t>2311 E. County Highway 30A</t>
  </si>
  <si>
    <t>H-400-18248-411314</t>
  </si>
  <si>
    <t>Hittle Landscaping Inc</t>
  </si>
  <si>
    <t>17778 Sun Park Drive</t>
  </si>
  <si>
    <t>Westfield</t>
  </si>
  <si>
    <t>317-896-5697</t>
  </si>
  <si>
    <t>H-400-18248-468571</t>
  </si>
  <si>
    <t>Puente General Construction</t>
  </si>
  <si>
    <t>4715 Capitol Street</t>
  </si>
  <si>
    <t>832-755-7620</t>
  </si>
  <si>
    <t>Construction Workers</t>
  </si>
  <si>
    <t>H-400-18248-539400</t>
  </si>
  <si>
    <t>Green Escapes Nursery</t>
  </si>
  <si>
    <t>40482 Abby James Road</t>
  </si>
  <si>
    <t>Prairieville</t>
  </si>
  <si>
    <t>225-622-1196</t>
  </si>
  <si>
    <t>Ascension</t>
  </si>
  <si>
    <t>H-400-18248-564961</t>
  </si>
  <si>
    <t>TANDOOR</t>
  </si>
  <si>
    <t>TANDOOR INC.</t>
  </si>
  <si>
    <t>88 EXCHANGE ST</t>
  </si>
  <si>
    <t>207-775-4259</t>
  </si>
  <si>
    <t>chef</t>
  </si>
  <si>
    <t>Chefs and Head Cooks</t>
  </si>
  <si>
    <t>specialist in prep n dish out northern indian dishes.</t>
  </si>
  <si>
    <t>Maine</t>
  </si>
  <si>
    <t>H-400-18248-566536</t>
  </si>
  <si>
    <t>Elizabeth I Konecsni Inc.</t>
  </si>
  <si>
    <t>Judit European Visage</t>
  </si>
  <si>
    <t>2013 East Carson Street</t>
  </si>
  <si>
    <t>412-904-3223</t>
  </si>
  <si>
    <t>Manicurist, pedicurist, nail technician</t>
  </si>
  <si>
    <t>Manicurists and Pedicurists</t>
  </si>
  <si>
    <t>H-400-18248-574513</t>
  </si>
  <si>
    <t>Wyscape LLC</t>
  </si>
  <si>
    <t>Wyscape Landscape Contractors</t>
  </si>
  <si>
    <t>312 Ellis Avenue</t>
  </si>
  <si>
    <t>Mailing:  PO Box 1681, Niceville, FL 32588</t>
  </si>
  <si>
    <t>Niceville</t>
  </si>
  <si>
    <t>850-279-6384</t>
  </si>
  <si>
    <t>Annual</t>
  </si>
  <si>
    <t>Okaloosa</t>
  </si>
  <si>
    <t>H-400-18248-629652</t>
  </si>
  <si>
    <t>Double Tree by Hilton Myrtle Beach Oceanfront</t>
  </si>
  <si>
    <t>Mailing: 3200 South Ocean Blvd, Myrtle Beach, SC 29577</t>
  </si>
  <si>
    <t>H-400-18248-735646</t>
  </si>
  <si>
    <t>Reyes Roofing</t>
  </si>
  <si>
    <t>6311 East CR 84</t>
  </si>
  <si>
    <t>432-631-3930</t>
  </si>
  <si>
    <t>Roofer Helper</t>
  </si>
  <si>
    <t>Helpers--Roofers</t>
  </si>
  <si>
    <t>2300 North CR 1147</t>
  </si>
  <si>
    <t>H-400-18248-737381</t>
  </si>
  <si>
    <t>W. R. Davenport, Jr.</t>
  </si>
  <si>
    <t>Dymer Creek Seafood</t>
  </si>
  <si>
    <t>1005 Poplar Neck Road</t>
  </si>
  <si>
    <t>White Stone</t>
  </si>
  <si>
    <t>804-435-2173</t>
  </si>
  <si>
    <t>Lancaster</t>
  </si>
  <si>
    <t>H-400-18248-765619</t>
  </si>
  <si>
    <t>Jamie Ness Racing</t>
  </si>
  <si>
    <t>15903 Northlake Village Dr</t>
  </si>
  <si>
    <t>727-642-8553</t>
  </si>
  <si>
    <t>H-400-18248-831275</t>
  </si>
  <si>
    <t>AIROLOGY INC</t>
  </si>
  <si>
    <t>6231 JOHNSON STREET</t>
  </si>
  <si>
    <t>HOLLYWOOD</t>
  </si>
  <si>
    <t>954-797-6061</t>
  </si>
  <si>
    <t>cleaners</t>
  </si>
  <si>
    <t>H-400-18248-831381</t>
  </si>
  <si>
    <t>Panama City Beach</t>
  </si>
  <si>
    <t>Bay</t>
  </si>
  <si>
    <t>14700 Front Beach Rd</t>
  </si>
  <si>
    <t>H-400-18248-844644</t>
  </si>
  <si>
    <t>BAM Turf Company</t>
  </si>
  <si>
    <t>BAM Outdoor, Inc.</t>
  </si>
  <si>
    <t>2919 State Road 32 East</t>
  </si>
  <si>
    <t>Mailing: P.O. Box 2132, Noblesville, IN 46061</t>
  </si>
  <si>
    <t>317-896-1414</t>
  </si>
  <si>
    <t>H-400-18248-928457</t>
  </si>
  <si>
    <t>THE RESENDEZ LAW FIRM, PLLC</t>
  </si>
  <si>
    <t>ADRIAN RESENDEZ</t>
  </si>
  <si>
    <t>H-400-18248-986028</t>
  </si>
  <si>
    <t>Pro Lawn Service LLC</t>
  </si>
  <si>
    <t>1925 Esther Dr, Centralia, IL 62801 (mailing)</t>
  </si>
  <si>
    <t>548 Walnut Hill Road (physical)</t>
  </si>
  <si>
    <t>Centralia</t>
  </si>
  <si>
    <t>618-532-4126</t>
  </si>
  <si>
    <t>548 Walnut Hill Road</t>
  </si>
  <si>
    <t>H-400-18249-005621</t>
  </si>
  <si>
    <t>JD Forestry, LLC</t>
  </si>
  <si>
    <t>2695 Merriman Rd.</t>
  </si>
  <si>
    <t>541-951-6661</t>
  </si>
  <si>
    <t>GIDEON COOPER</t>
  </si>
  <si>
    <t>COEUR D ALENE</t>
  </si>
  <si>
    <t>2695 Merriman Rd. (report to work)</t>
  </si>
  <si>
    <t>H-400-18249-073671</t>
  </si>
  <si>
    <t>Diamondback Landscaping &amp; Lawncare, Inc.</t>
  </si>
  <si>
    <t>294 Hidden Farms Dr</t>
  </si>
  <si>
    <t>San Marcos</t>
  </si>
  <si>
    <t>512-392-3808</t>
  </si>
  <si>
    <t>Guadalupe</t>
  </si>
  <si>
    <t>H-400-18249-149473</t>
  </si>
  <si>
    <t>CH &amp; G Concrete LLC</t>
  </si>
  <si>
    <t>3930 Brooks Bridge Crossing</t>
  </si>
  <si>
    <t>Alpharetta</t>
  </si>
  <si>
    <t>470-331-1445</t>
  </si>
  <si>
    <t>Concrete Finisher</t>
  </si>
  <si>
    <t>H-400-18249-274368</t>
  </si>
  <si>
    <t>Kiesner Training</t>
  </si>
  <si>
    <t>3418 Miser Station Road</t>
  </si>
  <si>
    <t>865-556-0412</t>
  </si>
  <si>
    <t>Show Horse Groom</t>
  </si>
  <si>
    <t>Blount</t>
  </si>
  <si>
    <t>H-400-18249-305484</t>
  </si>
  <si>
    <t>Tim Acton Landscaping</t>
  </si>
  <si>
    <t>232 White Oak Trail</t>
  </si>
  <si>
    <t>Centerville</t>
  </si>
  <si>
    <t>508-771-8470</t>
  </si>
  <si>
    <t>Hyannis</t>
  </si>
  <si>
    <t>Barnstable</t>
  </si>
  <si>
    <t>41 Rosary Lane</t>
  </si>
  <si>
    <t>H-400-18249-388981</t>
  </si>
  <si>
    <t>Jim Dunphy's Landscaping LLC</t>
  </si>
  <si>
    <t>4259 B U.S. Rt. 130 South</t>
  </si>
  <si>
    <t>Mailing: P.O. Box 363, Mt. Laurel, NJ 08054</t>
  </si>
  <si>
    <t>Edgewater Park</t>
  </si>
  <si>
    <t>609-265-8002</t>
  </si>
  <si>
    <t>LAURA TREVINO</t>
  </si>
  <si>
    <t>4259 B U.S. Rt 130 South</t>
  </si>
  <si>
    <t>H-400-18249-454051</t>
  </si>
  <si>
    <t>Milosi</t>
  </si>
  <si>
    <t>1221 W. Main St.</t>
  </si>
  <si>
    <t>Mailing: PO Box 2147, Hendersonville, TN 37077</t>
  </si>
  <si>
    <t>Hendersonville</t>
  </si>
  <si>
    <t>615-264-0577</t>
  </si>
  <si>
    <t>Sumner</t>
  </si>
  <si>
    <t>655 New Shackle Island Road</t>
  </si>
  <si>
    <t>H-400-18249-466600</t>
  </si>
  <si>
    <t>Lewis Landscaping and Nursery Inc</t>
  </si>
  <si>
    <t>3606 Minor Rd</t>
  </si>
  <si>
    <t>Copley</t>
  </si>
  <si>
    <t>330-666-2655</t>
  </si>
  <si>
    <t>H-400-18249-488281</t>
  </si>
  <si>
    <t>Dawson Employee Benefits, LLC</t>
  </si>
  <si>
    <t>The Scottsdale Plaza Resort</t>
  </si>
  <si>
    <t>7200 N. Scottsdale Road</t>
  </si>
  <si>
    <t>480-951-5174</t>
  </si>
  <si>
    <t>Room Attendant</t>
  </si>
  <si>
    <t>H-400-18249-542052</t>
  </si>
  <si>
    <t>Siggy's Perennial Gardens Inc.</t>
  </si>
  <si>
    <t>19 Carlson Court</t>
  </si>
  <si>
    <t>201-768-9284</t>
  </si>
  <si>
    <t>Rockleigh</t>
  </si>
  <si>
    <t>2 Willow Ave.</t>
  </si>
  <si>
    <t>H-400-18249-608564</t>
  </si>
  <si>
    <t>Material Handler/Driver</t>
  </si>
  <si>
    <t>Light Truck or Delivery Services Drivers</t>
  </si>
  <si>
    <t>H-400-18249-667837</t>
  </si>
  <si>
    <t>AMIL FREIGHT, INC</t>
  </si>
  <si>
    <t>4365 US HIGHWAY 1</t>
  </si>
  <si>
    <t>SUITE 212</t>
  </si>
  <si>
    <t>PRINCETON</t>
  </si>
  <si>
    <t>833-686-2645</t>
  </si>
  <si>
    <t>EMANDI LAW FIRM, PC</t>
  </si>
  <si>
    <t>RANI EMANDI</t>
  </si>
  <si>
    <t>TRUCK DRIVERS</t>
  </si>
  <si>
    <t>MERCER</t>
  </si>
  <si>
    <t>H-400-18249-817278</t>
  </si>
  <si>
    <t>Seven Oaks Landscapes-Hardscapes Inc.</t>
  </si>
  <si>
    <t>529 Redwood Road</t>
  </si>
  <si>
    <t>Mailing: PO Box 49, Redwood, VA 24146</t>
  </si>
  <si>
    <t>Glade Hill</t>
  </si>
  <si>
    <t>540-489-3715</t>
  </si>
  <si>
    <t>529 Redwood Rd</t>
  </si>
  <si>
    <t>H-400-18249-885609</t>
  </si>
  <si>
    <t>4T Total Lawn, Inc.</t>
  </si>
  <si>
    <t>Cover Master KC</t>
  </si>
  <si>
    <t>10960 Eicher Dr.</t>
  </si>
  <si>
    <t>Lenexa</t>
  </si>
  <si>
    <t>913-888-0997</t>
  </si>
  <si>
    <t>Grounds Maintenance</t>
  </si>
  <si>
    <t>H-400-18249-923793</t>
  </si>
  <si>
    <t>Bridge Hospitality LLC</t>
  </si>
  <si>
    <t>Beaver Run Resort</t>
  </si>
  <si>
    <t>620 Village Rd</t>
  </si>
  <si>
    <t>P. O. Box 2115</t>
  </si>
  <si>
    <t>970-453-6000</t>
  </si>
  <si>
    <t>Global Employment Services, Inc.</t>
  </si>
  <si>
    <t>620 Village Road</t>
  </si>
  <si>
    <t>H-400-18249-981926</t>
  </si>
  <si>
    <t>Southern Gunite, LP</t>
  </si>
  <si>
    <t>1735 Buford Hwy, Suite 215-301</t>
  </si>
  <si>
    <t>Cumming</t>
  </si>
  <si>
    <t>770-570-0654</t>
  </si>
  <si>
    <t>Gunite Top Finisher</t>
  </si>
  <si>
    <t>1096 Industrial Blvd</t>
  </si>
  <si>
    <t>H-400-18249-984788</t>
  </si>
  <si>
    <t>Southern Oak Services LLC</t>
  </si>
  <si>
    <t>Scott &amp; Company Landscape</t>
  </si>
  <si>
    <t>2245 Ave G, Ste #222</t>
  </si>
  <si>
    <t>Mailing: PO Box 389, Bay City, TX 77404-0389</t>
  </si>
  <si>
    <t>Bay City</t>
  </si>
  <si>
    <t>979-245-9091</t>
  </si>
  <si>
    <t>Brazoria</t>
  </si>
  <si>
    <t>1207 9th St.</t>
  </si>
  <si>
    <t>H-400-18250-266147</t>
  </si>
  <si>
    <t>Personal Touch Inc</t>
  </si>
  <si>
    <t>P. O. Box 520</t>
  </si>
  <si>
    <t>1374 Jefferson Road</t>
  </si>
  <si>
    <t>Demopolis</t>
  </si>
  <si>
    <t>334-289-9412</t>
  </si>
  <si>
    <t>Ground Applicator</t>
  </si>
  <si>
    <t>Alabama Career Center System</t>
  </si>
  <si>
    <t>H-400-18250-292757</t>
  </si>
  <si>
    <t>The Recovery Team, Inc.</t>
  </si>
  <si>
    <t>509 N. Federal Highway</t>
  </si>
  <si>
    <t>Lake Park</t>
  </si>
  <si>
    <t>561-632-7922</t>
  </si>
  <si>
    <t>DEVORE LAW GROUP, P.A.</t>
  </si>
  <si>
    <t>JEFFREY DEVORE</t>
  </si>
  <si>
    <t>PALM BEACH GARDENS</t>
  </si>
  <si>
    <t>Technical Writer</t>
  </si>
  <si>
    <t>Technical Writers</t>
  </si>
  <si>
    <t>Communication</t>
  </si>
  <si>
    <t>509 Federal Highway</t>
  </si>
  <si>
    <t>H-400-18250-375864</t>
  </si>
  <si>
    <t>Sandra Lucia Perez</t>
  </si>
  <si>
    <t>Dandy Souvenirs</t>
  </si>
  <si>
    <t>2021 S. Sarah St.</t>
  </si>
  <si>
    <t>Fresno</t>
  </si>
  <si>
    <t>559-994-3795</t>
  </si>
  <si>
    <t>H-400-18250-582587</t>
  </si>
  <si>
    <t>Botanica Gardens, Inc.</t>
  </si>
  <si>
    <t>1601 Rebsamen Park Road</t>
  </si>
  <si>
    <t>Little Rock</t>
  </si>
  <si>
    <t>501-614-3000</t>
  </si>
  <si>
    <t>Pulaski</t>
  </si>
  <si>
    <t>1510 S. Bowman Rd.</t>
  </si>
  <si>
    <t>H-400-18250-783947</t>
  </si>
  <si>
    <t>Sleeping Bear Inc</t>
  </si>
  <si>
    <t>DBA Best Western Desert Inn</t>
  </si>
  <si>
    <t>133 Canyon Street</t>
  </si>
  <si>
    <t>mailing: P.O. Box 340  West Yellowstone MT 59758</t>
  </si>
  <si>
    <t>406-646-7376</t>
  </si>
  <si>
    <t>MAS LABOR H-2B, LLC</t>
  </si>
  <si>
    <t>Gallatin</t>
  </si>
  <si>
    <t>H-400-18250-816484</t>
  </si>
  <si>
    <t>Roe Enterprises, Inc.</t>
  </si>
  <si>
    <t>P.O. Box 44</t>
  </si>
  <si>
    <t>606-674-3125</t>
  </si>
  <si>
    <t>H-400-18250-857216</t>
  </si>
  <si>
    <t>JJ &amp; D Construction LLC</t>
  </si>
  <si>
    <t>6441 39th St</t>
  </si>
  <si>
    <t>Mailing: P.O. Box 537, Nederland, TX 77627</t>
  </si>
  <si>
    <t>Groves</t>
  </si>
  <si>
    <t>409-548-0828</t>
  </si>
  <si>
    <t>H-400-18251-453235</t>
  </si>
  <si>
    <t>Atchafalaya Crawfish Processing, LLC.</t>
  </si>
  <si>
    <t>38815 B  LA Hwy 75</t>
  </si>
  <si>
    <t>Plaquemine</t>
  </si>
  <si>
    <t>Iberville parish</t>
  </si>
  <si>
    <t>225-424-8751</t>
  </si>
  <si>
    <t>COUCH APPLICATION SERVICE ASSISTANCE, LLC.</t>
  </si>
  <si>
    <t>KELLY COUCH</t>
  </si>
  <si>
    <t>NEW ROADS</t>
  </si>
  <si>
    <t>crawfish</t>
  </si>
  <si>
    <t>H-400-18251-719326</t>
  </si>
  <si>
    <t>R&amp;J Landscaping Inc</t>
  </si>
  <si>
    <t>3284 Ogden Ave</t>
  </si>
  <si>
    <t>Ogden</t>
  </si>
  <si>
    <t>801-645-0485</t>
  </si>
  <si>
    <t>CEO CORPORATION, INC</t>
  </si>
  <si>
    <t>CELMA FLORES</t>
  </si>
  <si>
    <t>LAYTON</t>
  </si>
  <si>
    <t>Landscaping and Groundskeeping workers</t>
  </si>
  <si>
    <t>Weber</t>
  </si>
  <si>
    <t>H-400-18252-408647</t>
  </si>
  <si>
    <t>Jobren Inc.</t>
  </si>
  <si>
    <t>McDonald's</t>
  </si>
  <si>
    <t>30 West Beauregard</t>
  </si>
  <si>
    <t>325-944-3135</t>
  </si>
  <si>
    <t>ABDELHADI &amp; ASSOCIATES, PC</t>
  </si>
  <si>
    <t>HUSEIN ABDELHADI</t>
  </si>
  <si>
    <t>4330 Southwest Blvd.</t>
  </si>
  <si>
    <t>H-400-18252-620931</t>
  </si>
  <si>
    <t>Richmond &amp; Associates Landscaping LTD</t>
  </si>
  <si>
    <t>11359 Kline Drive</t>
  </si>
  <si>
    <t>972-488-4769</t>
  </si>
  <si>
    <t>H-400-18252-740972</t>
  </si>
  <si>
    <t>Richmond &amp; Associates Landscaping-Houston LTD</t>
  </si>
  <si>
    <t>1213 Conrad Sauer Drive</t>
  </si>
  <si>
    <t>H-400-18253-018374</t>
  </si>
  <si>
    <t>CitiTurf, LLC</t>
  </si>
  <si>
    <t>CITITURF, LLC</t>
  </si>
  <si>
    <t>231 W. FM 544 Ste 116</t>
  </si>
  <si>
    <t>Murphy</t>
  </si>
  <si>
    <t>972-516-0001</t>
  </si>
  <si>
    <t>H-400-18253-065888</t>
  </si>
  <si>
    <t>StoneWorks Masonry LLC</t>
  </si>
  <si>
    <t>191 East 8th Street, Unit 4</t>
  </si>
  <si>
    <t>Mailing:  PO Box 4361, Hailey, ID 83333</t>
  </si>
  <si>
    <t>Ketchum</t>
  </si>
  <si>
    <t>208-928-7015</t>
  </si>
  <si>
    <t>Stonemason</t>
  </si>
  <si>
    <t>Stonemasons</t>
  </si>
  <si>
    <t>Blaine</t>
  </si>
  <si>
    <t>H-400-18253-097767</t>
  </si>
  <si>
    <t>Moore Property Services, Inc.</t>
  </si>
  <si>
    <t>Grassperson Lawn Care &amp; Landscape</t>
  </si>
  <si>
    <t>1565 West Main St Ste 208-255</t>
  </si>
  <si>
    <t>972-221-5296</t>
  </si>
  <si>
    <t>H-400-18253-107037</t>
  </si>
  <si>
    <t>Altra, Inc.</t>
  </si>
  <si>
    <t>1591 E. Old Philadelphia Road</t>
  </si>
  <si>
    <t>Suite A</t>
  </si>
  <si>
    <t>410-392-0880</t>
  </si>
  <si>
    <t>Amigos Labor Solutions, Inc.</t>
  </si>
  <si>
    <t>Robert Wingfield</t>
  </si>
  <si>
    <t>Maintenance Mechanic Helpers</t>
  </si>
  <si>
    <t>H-400-18253-118720</t>
  </si>
  <si>
    <t>AALC, Inc.</t>
  </si>
  <si>
    <t>617 N. Cowan Ave</t>
  </si>
  <si>
    <t>214-421-7663</t>
  </si>
  <si>
    <t>H-400-18253-245273</t>
  </si>
  <si>
    <t>Diamond T Trailer Manufacturing Co</t>
  </si>
  <si>
    <t>429157 State Highway 3</t>
  </si>
  <si>
    <t>Rattan</t>
  </si>
  <si>
    <t>580-587-2432</t>
  </si>
  <si>
    <t>H-400-18253-283205</t>
  </si>
  <si>
    <t>H-400-18253-294083</t>
  </si>
  <si>
    <t>NC 3100 OCEAN AVENUE LLC</t>
  </si>
  <si>
    <t>3100 OCEAN AVENUE</t>
  </si>
  <si>
    <t>732-943-0111</t>
  </si>
  <si>
    <t>SERGE BAUER PC</t>
  </si>
  <si>
    <t>SERGE BAUER</t>
  </si>
  <si>
    <t>CHEVY CHASE</t>
  </si>
  <si>
    <t>KINGS</t>
  </si>
  <si>
    <t>H-400-18253-316754</t>
  </si>
  <si>
    <t>SaBell's Civil and Landscape LLC</t>
  </si>
  <si>
    <t>12500 W. 58th Ave. #211</t>
  </si>
  <si>
    <t>Arvada</t>
  </si>
  <si>
    <t>303-801-4768</t>
  </si>
  <si>
    <t>Commerce City</t>
  </si>
  <si>
    <t>13205 Brighton Rd.</t>
  </si>
  <si>
    <t>H-400-18253-404103</t>
  </si>
  <si>
    <t>H-400-18253-417098</t>
  </si>
  <si>
    <t>Cole Leinneweber LLC</t>
  </si>
  <si>
    <t>CL Concrete</t>
  </si>
  <si>
    <t>1105 Quail Run</t>
  </si>
  <si>
    <t>512-805-9110</t>
  </si>
  <si>
    <t>Concrete Worker</t>
  </si>
  <si>
    <t>H-400-18253-601836</t>
  </si>
  <si>
    <t>The Alotian Club LLC</t>
  </si>
  <si>
    <t>101 Alotian Drive</t>
  </si>
  <si>
    <t>Roland</t>
  </si>
  <si>
    <t>501-379-2568</t>
  </si>
  <si>
    <t>H-400-18253-630044</t>
  </si>
  <si>
    <t>Rockwell Associates LLC</t>
  </si>
  <si>
    <t>338 Johnson Road</t>
  </si>
  <si>
    <t>Mailing: PO Box 542 Ridley Park, PA 19078</t>
  </si>
  <si>
    <t>Sicklerville</t>
  </si>
  <si>
    <t>610-787-0199</t>
  </si>
  <si>
    <t>Morton</t>
  </si>
  <si>
    <t>100 Newell St</t>
  </si>
  <si>
    <t>H-400-18253-709097</t>
  </si>
  <si>
    <t>Vizmeg Landscape Inc</t>
  </si>
  <si>
    <t>778 McCauley Rd. #100</t>
  </si>
  <si>
    <t>Stow</t>
  </si>
  <si>
    <t>330-686-0901</t>
  </si>
  <si>
    <t>778 McCauley Road #100</t>
  </si>
  <si>
    <t>H-400-18253-875305</t>
  </si>
  <si>
    <t>H-400-18253-979919</t>
  </si>
  <si>
    <t>Greenturf Landscaping Co.</t>
  </si>
  <si>
    <t>Greenturf Inc</t>
  </si>
  <si>
    <t>8905 E. Hefner Rd.</t>
  </si>
  <si>
    <t>405-771-5300</t>
  </si>
  <si>
    <t>H-400-18254-161744</t>
  </si>
  <si>
    <t>H-400-18254-264093</t>
  </si>
  <si>
    <t>Outlet Sous Chef</t>
  </si>
  <si>
    <t>H-400-18254-423472</t>
  </si>
  <si>
    <t>D'S IRRIGATION &amp; LANDSCAPING</t>
  </si>
  <si>
    <t>1401 W LONG AVE</t>
  </si>
  <si>
    <t>LITTLETON</t>
  </si>
  <si>
    <t>720-218-4720</t>
  </si>
  <si>
    <t>Littleton</t>
  </si>
  <si>
    <t>Arapahoe</t>
  </si>
  <si>
    <t>1401 W Long Ave</t>
  </si>
  <si>
    <t>H-400-18254-745991</t>
  </si>
  <si>
    <t>Landscape Workshop LLC</t>
  </si>
  <si>
    <t>550 Montgomery Hwy</t>
  </si>
  <si>
    <t>Vestavia Hills</t>
  </si>
  <si>
    <t>205-547-3945</t>
  </si>
  <si>
    <t>Foley</t>
  </si>
  <si>
    <t>22490 Doc McDuffie Road</t>
  </si>
  <si>
    <t>H-400-18254-842053</t>
  </si>
  <si>
    <t>Miles Cars LLC</t>
  </si>
  <si>
    <t>MILES The Auto Spa</t>
  </si>
  <si>
    <t>100 Market Exchange Ct.</t>
  </si>
  <si>
    <t>615-786-1000</t>
  </si>
  <si>
    <t>Car Washer</t>
  </si>
  <si>
    <t>100 Market Exchange Ct. (report to work)</t>
  </si>
  <si>
    <t>H-400-18254-920952</t>
  </si>
  <si>
    <t>CR DRYWALL</t>
  </si>
  <si>
    <t>2990 HWY 411</t>
  </si>
  <si>
    <t>MADISONVILLE</t>
  </si>
  <si>
    <t>423-836-3991</t>
  </si>
  <si>
    <t>CRISPIN'S FARM SERVICE</t>
  </si>
  <si>
    <t>ANTONIO CRISPIN</t>
  </si>
  <si>
    <t>RICHMOND</t>
  </si>
  <si>
    <t>Drywall Finisher</t>
  </si>
  <si>
    <t>Drywall and Ceiling Tile Installers</t>
  </si>
  <si>
    <t>Monroe</t>
  </si>
  <si>
    <t>H-400-18254-962249</t>
  </si>
  <si>
    <t>Western States Processing, Inc.</t>
  </si>
  <si>
    <t>350 W 2500 N</t>
  </si>
  <si>
    <t>435-213-9037</t>
  </si>
  <si>
    <t>Mink Skin Processor</t>
  </si>
  <si>
    <t>Cache</t>
  </si>
  <si>
    <t>H-400-18254-990478</t>
  </si>
  <si>
    <t>Weavertown 79 Partners, LLC</t>
  </si>
  <si>
    <t>214 Weavertown Road</t>
  </si>
  <si>
    <t>mailing: 1920 Ellsworth Ave Heidelberg, PA 15106</t>
  </si>
  <si>
    <t>Canonsburg</t>
  </si>
  <si>
    <t>724-416-7490</t>
  </si>
  <si>
    <t>Winter Maintenance Worker</t>
  </si>
  <si>
    <t>H-400-18255-086409</t>
  </si>
  <si>
    <t>H-400-18255-118662</t>
  </si>
  <si>
    <t>Wyndham Vacation Ownership</t>
  </si>
  <si>
    <t>The Village at Steamboat Condominium Association Inc</t>
  </si>
  <si>
    <t>900 Pine Grove Circle</t>
  </si>
  <si>
    <t>Mailing: PO Box 775168, Steamboat Springs, CO 80477</t>
  </si>
  <si>
    <t>970-879-2931</t>
  </si>
  <si>
    <t>H-400-18255-375564</t>
  </si>
  <si>
    <t>CORTEZ LOGISTICS,LLC</t>
  </si>
  <si>
    <t>16103 E. DAVIS ROAD</t>
  </si>
  <si>
    <t>956-274-1806</t>
  </si>
  <si>
    <t>HIDALGO</t>
  </si>
  <si>
    <t>16103 E.DAVIS ROAD</t>
  </si>
  <si>
    <t>H-400-18255-429871</t>
  </si>
  <si>
    <t>El Carreton Inc</t>
  </si>
  <si>
    <t>EL Carreton Taqueria</t>
  </si>
  <si>
    <t>608 Atlanta Hwy</t>
  </si>
  <si>
    <t>678-595-9160</t>
  </si>
  <si>
    <t>USLATIN STAFF</t>
  </si>
  <si>
    <t>MILAGROS DILEO</t>
  </si>
  <si>
    <t>ATLANTA</t>
  </si>
  <si>
    <t>Taqueros</t>
  </si>
  <si>
    <t>Cooks, Fast Food</t>
  </si>
  <si>
    <t>H-400-18255-435775</t>
  </si>
  <si>
    <t>JOURNEYMAN INDUSTRIAL PIPEFITTER</t>
  </si>
  <si>
    <t>H-400-18255-464071</t>
  </si>
  <si>
    <t>Chesnut Forestry Services, Inc.</t>
  </si>
  <si>
    <t>78 Cheryl Drive SW</t>
  </si>
  <si>
    <t>Rome</t>
  </si>
  <si>
    <t>706-936-0699</t>
  </si>
  <si>
    <t>Floyd</t>
  </si>
  <si>
    <t>78 Cheryl Drive SW (Report to Work)</t>
  </si>
  <si>
    <t>H-400-18255-467103</t>
  </si>
  <si>
    <t>Earth Tones Design, Inc.</t>
  </si>
  <si>
    <t>810 E. Main St.</t>
  </si>
  <si>
    <t>Midlothian</t>
  </si>
  <si>
    <t>972-723-0702</t>
  </si>
  <si>
    <t>Ellis</t>
  </si>
  <si>
    <t>H-400-18255-532211</t>
  </si>
  <si>
    <t>Green Valley Nursery, LLC</t>
  </si>
  <si>
    <t>17102 E. 430 Rd.</t>
  </si>
  <si>
    <t>Claremore</t>
  </si>
  <si>
    <t>918-341-3030</t>
  </si>
  <si>
    <t>CASEY WARD</t>
  </si>
  <si>
    <t>Rogers</t>
  </si>
  <si>
    <t>9815 E 520 Rd (report to work)</t>
  </si>
  <si>
    <t>H-400-18255-612479</t>
  </si>
  <si>
    <t>Webb Landscape, Inc.</t>
  </si>
  <si>
    <t>162 Glendale Rd</t>
  </si>
  <si>
    <t>Bellevue</t>
  </si>
  <si>
    <t>208-788-2066</t>
  </si>
  <si>
    <t>BLAINE</t>
  </si>
  <si>
    <t>162  Glendale Rd (report to work)</t>
  </si>
  <si>
    <t>H-400-18255-639259</t>
  </si>
  <si>
    <t>Fazzone Construction Co., Inc.</t>
  </si>
  <si>
    <t>2008 Windy Terrace</t>
  </si>
  <si>
    <t>Cedar Park</t>
  </si>
  <si>
    <t>512-331-4484</t>
  </si>
  <si>
    <t>H-400-18255-641938</t>
  </si>
  <si>
    <t>AlaPine Forestry, LLC</t>
  </si>
  <si>
    <t>2238 Salt Works Road</t>
  </si>
  <si>
    <t>251-589-7942</t>
  </si>
  <si>
    <t>Landscapers</t>
  </si>
  <si>
    <t>Clarke</t>
  </si>
  <si>
    <t>2238 Salt Works Rd (report to work)</t>
  </si>
  <si>
    <t>H-400-18255-652560</t>
  </si>
  <si>
    <t>Gary Murphy Excavating, LLC</t>
  </si>
  <si>
    <t>9210 State Route 56</t>
  </si>
  <si>
    <t>Owensboro</t>
  </si>
  <si>
    <t>270-929-6283</t>
  </si>
  <si>
    <t>Daviess</t>
  </si>
  <si>
    <t>9210 State Route 56 (report to work)</t>
  </si>
  <si>
    <t>H-400-18255-792106</t>
  </si>
  <si>
    <t>QUARTERDECK, INC</t>
  </si>
  <si>
    <t>CUZZY'S</t>
  </si>
  <si>
    <t>21 Bay View Street</t>
  </si>
  <si>
    <t>CAMDEN</t>
  </si>
  <si>
    <t>207-236-3272</t>
  </si>
  <si>
    <t>Kitchen Help</t>
  </si>
  <si>
    <t>ME</t>
  </si>
  <si>
    <t>H-400-18255-992411</t>
  </si>
  <si>
    <t>Stone Forestry Services, Inc.</t>
  </si>
  <si>
    <t>2011 Plum Nelly Road</t>
  </si>
  <si>
    <t>Rising Fawn</t>
  </si>
  <si>
    <t>706-398-9290</t>
  </si>
  <si>
    <t>Round O</t>
  </si>
  <si>
    <t>Colleton</t>
  </si>
  <si>
    <t>283 Turner Lane (report to work)</t>
  </si>
  <si>
    <t>H-400-18256-280140</t>
  </si>
  <si>
    <t>SME Industries, Inc.</t>
  </si>
  <si>
    <t>5801 West Wells Run Road</t>
  </si>
  <si>
    <t>West Jordan</t>
  </si>
  <si>
    <t>801-280-4976</t>
  </si>
  <si>
    <t>HUSCH BLACKWELL LLP</t>
  </si>
  <si>
    <t>Kelli Stout</t>
  </si>
  <si>
    <t>H-400-18256-331680</t>
  </si>
  <si>
    <t>TIMBERLAND FORESTRY SERVICE</t>
  </si>
  <si>
    <t>Mitchell Presson dba Timberland Forestry Service</t>
  </si>
  <si>
    <t>8001 HARPER ROAD</t>
  </si>
  <si>
    <t>HIXSON</t>
  </si>
  <si>
    <t>423-240-3514</t>
  </si>
  <si>
    <t>Forest&amp;Conservation Worker</t>
  </si>
  <si>
    <t>Dublin</t>
  </si>
  <si>
    <t>Laurens</t>
  </si>
  <si>
    <t>101 Mercer Dr</t>
  </si>
  <si>
    <t>H-400-18256-347058</t>
  </si>
  <si>
    <t>Diversified Labor, LLC - Loxahatchee Group</t>
  </si>
  <si>
    <t>2600 Overlook Drive</t>
  </si>
  <si>
    <t>mailing: P.O. Box 747 , Winter Haven FL 33882</t>
  </si>
  <si>
    <t>Winter Haven</t>
  </si>
  <si>
    <t>863-324-2100</t>
  </si>
  <si>
    <t>Hand Crew Laborer</t>
  </si>
  <si>
    <t>Parkland</t>
  </si>
  <si>
    <t>15490  Loxahatchee Rd</t>
  </si>
  <si>
    <t>H-400-18256-467643</t>
  </si>
  <si>
    <t>ELIZABETH ALICYN PRYNE</t>
  </si>
  <si>
    <t>1207 W 47TH AVE</t>
  </si>
  <si>
    <t>UNIT B</t>
  </si>
  <si>
    <t>406-381-2212</t>
  </si>
  <si>
    <t>1207 W 47th Ave</t>
  </si>
  <si>
    <t>Unit B</t>
  </si>
  <si>
    <t>H-400-18256-500640</t>
  </si>
  <si>
    <t>NIPPON SUISAN (U.S.A.), INC.</t>
  </si>
  <si>
    <t>NISSUI</t>
  </si>
  <si>
    <t>15400 NE 90TH STREET</t>
  </si>
  <si>
    <t>REDMOND</t>
  </si>
  <si>
    <t>425-869-1703</t>
  </si>
  <si>
    <t>DAVIS WRIGHT TREMAINE LLP</t>
  </si>
  <si>
    <t>RICHARD RAWSON</t>
  </si>
  <si>
    <t>SEATTLE</t>
  </si>
  <si>
    <t>Seafood Processing Technician (Surimi and Roe)</t>
  </si>
  <si>
    <t>Dutch Harbor</t>
  </si>
  <si>
    <t>Aleutian Islands West</t>
  </si>
  <si>
    <t>Unisea plant</t>
  </si>
  <si>
    <t>88 Salmon Way</t>
  </si>
  <si>
    <t>H-400-18256-511004</t>
  </si>
  <si>
    <t>Shane's of Shreveport</t>
  </si>
  <si>
    <t>Shane's Seafood and Bar-BQ</t>
  </si>
  <si>
    <t>9176 Mansfield Road</t>
  </si>
  <si>
    <t>Shreveport</t>
  </si>
  <si>
    <t>318-687-5015</t>
  </si>
  <si>
    <t>Kitchen Workers</t>
  </si>
  <si>
    <t>Caddo</t>
  </si>
  <si>
    <t>H-400-18256-640601</t>
  </si>
  <si>
    <t>Seafood Processing Technician (Pollock Roe)</t>
  </si>
  <si>
    <t>Aleutians Islands West</t>
  </si>
  <si>
    <t>H-400-18256-687188</t>
  </si>
  <si>
    <t>Franco Reforestation Inc.</t>
  </si>
  <si>
    <t>8457 Darley Rd SE</t>
  </si>
  <si>
    <t>Aumsville</t>
  </si>
  <si>
    <t>503-749-2288</t>
  </si>
  <si>
    <t>Douglas</t>
  </si>
  <si>
    <t>777 NW Garden Valley Blvd (report to work)</t>
  </si>
  <si>
    <t>H-400-18256-954563</t>
  </si>
  <si>
    <t>Acres West Equestrian Center, Inc.</t>
  </si>
  <si>
    <t>23200 Mulholland Hwy</t>
  </si>
  <si>
    <t>Calabasas</t>
  </si>
  <si>
    <t>818-591-7190</t>
  </si>
  <si>
    <t>Thermal</t>
  </si>
  <si>
    <t>Riverside</t>
  </si>
  <si>
    <t>HITS Thermal Horse Park</t>
  </si>
  <si>
    <t>85555 Airport Blvd</t>
  </si>
  <si>
    <t>H-400-18257-009377</t>
  </si>
  <si>
    <t>ASPECTS &amp; MORE MODULAR SERVICE, LLC</t>
  </si>
  <si>
    <t>20919 Birnamwood Blvd.</t>
  </si>
  <si>
    <t>Suite 618</t>
  </si>
  <si>
    <t>Humble</t>
  </si>
  <si>
    <t>713-304-7982</t>
  </si>
  <si>
    <t>TREBOL STAFFING SOLUTIONS</t>
  </si>
  <si>
    <t>ERICKA LOPEZ</t>
  </si>
  <si>
    <t>8414 Forney Rd.</t>
  </si>
  <si>
    <t>H-400-18257-056091</t>
  </si>
  <si>
    <t>HHH Landscapes LLC</t>
  </si>
  <si>
    <t>Southern Landscape</t>
  </si>
  <si>
    <t>8907-A Bee Cave Rd.</t>
  </si>
  <si>
    <t>512-263-8450</t>
  </si>
  <si>
    <t>TRAVIS</t>
  </si>
  <si>
    <t>9601 Brown Lane (report to work)</t>
  </si>
  <si>
    <t>H-400-18257-160496</t>
  </si>
  <si>
    <t>Nail Forestry Services Inc</t>
  </si>
  <si>
    <t>733-B Highway 6 East</t>
  </si>
  <si>
    <t>Oxford</t>
  </si>
  <si>
    <t>662-234-4348</t>
  </si>
  <si>
    <t>USA WORKS</t>
  </si>
  <si>
    <t>N. MULLINAX</t>
  </si>
  <si>
    <t>VALDOSTA</t>
  </si>
  <si>
    <t>Treeplanter</t>
  </si>
  <si>
    <t>H-400-18257-202745</t>
  </si>
  <si>
    <t>Landry's Professional Lawn &amp; Landscape, Inc</t>
  </si>
  <si>
    <t>598 E. Purnell Dr.</t>
  </si>
  <si>
    <t>469-470-1115</t>
  </si>
  <si>
    <t>H-400-18257-241971</t>
  </si>
  <si>
    <t>H-400-18257-261958</t>
  </si>
  <si>
    <t>R. Franco Restoration Inc.</t>
  </si>
  <si>
    <t>11083 W. Stayton Rd SE</t>
  </si>
  <si>
    <t>503-749-1517</t>
  </si>
  <si>
    <t>11083 W. Stayton Rd SE (report to work)</t>
  </si>
  <si>
    <t>H-400-18257-411548</t>
  </si>
  <si>
    <t>WESTWARD SEAFOODS, INC.</t>
  </si>
  <si>
    <t>3015, 112th AVENUE NE</t>
  </si>
  <si>
    <t>206-682-5949</t>
  </si>
  <si>
    <t>Davis Wright Tremaine LLP</t>
  </si>
  <si>
    <t>Richard Rawson</t>
  </si>
  <si>
    <t>Seattle</t>
  </si>
  <si>
    <t>Aleutian W Census Area</t>
  </si>
  <si>
    <t>1200 Captain's Bay Road</t>
  </si>
  <si>
    <t>H-400-18257-489297</t>
  </si>
  <si>
    <t>Pocatello</t>
  </si>
  <si>
    <t>Bannock</t>
  </si>
  <si>
    <t>28 Bullard Street</t>
  </si>
  <si>
    <t>H-400-18257-588659</t>
  </si>
  <si>
    <t>LIMAMAR INC.</t>
  </si>
  <si>
    <t>1710 COUNCIL CREST DRIVE</t>
  </si>
  <si>
    <t>ROCKFORD</t>
  </si>
  <si>
    <t>815-708-2206</t>
  </si>
  <si>
    <t>LECHTENBERG &amp; ASSOCIATES LLC</t>
  </si>
  <si>
    <t>PENELOPE LECHTENBERG</t>
  </si>
  <si>
    <t>Sous Chef (Peruvian)</t>
  </si>
  <si>
    <t>Culinary Arts</t>
  </si>
  <si>
    <t>Rockford</t>
  </si>
  <si>
    <t>Winnebago</t>
  </si>
  <si>
    <t>221 East State Street</t>
  </si>
  <si>
    <t>H-400-18257-649394</t>
  </si>
  <si>
    <t>PREMIER PACIFIC SEAFOODS INC.</t>
  </si>
  <si>
    <t>333 FIRST AVENUE WEST</t>
  </si>
  <si>
    <t>206-286-8584</t>
  </si>
  <si>
    <t>Seafood Processing Technicians (Surimi and Roe)</t>
  </si>
  <si>
    <t>Aleutians W Census Area</t>
  </si>
  <si>
    <t>on M/V Excellence or SS Ocean Phoenix</t>
  </si>
  <si>
    <t>in Bering Sea and North Pacific</t>
  </si>
  <si>
    <t>H-400-18257-698020</t>
  </si>
  <si>
    <t>Sous Chef (Nikkei)</t>
  </si>
  <si>
    <t>H-400-18257-735195</t>
  </si>
  <si>
    <t>Landart America LLC</t>
  </si>
  <si>
    <t>13306 Wright Rd</t>
  </si>
  <si>
    <t>Buda</t>
  </si>
  <si>
    <t>512-295-7535</t>
  </si>
  <si>
    <t>H-400-18257-761871</t>
  </si>
  <si>
    <t>Landry's Professional Lawn &amp; Landscape, Inc.</t>
  </si>
  <si>
    <t>8943 Buzbee Drive</t>
  </si>
  <si>
    <t>225-752-9177</t>
  </si>
  <si>
    <t>East Baton Rouge</t>
  </si>
  <si>
    <t>H-400-18257-763908</t>
  </si>
  <si>
    <t>Edens Touch Diversified, LLC</t>
  </si>
  <si>
    <t>Edens Touch Landscape Management</t>
  </si>
  <si>
    <t>698 E. Interstate 30</t>
  </si>
  <si>
    <t>214-238-0908</t>
  </si>
  <si>
    <t>Foreman I - Landscape Technician</t>
  </si>
  <si>
    <t>GARLAND</t>
  </si>
  <si>
    <t>H-400-18257-784820</t>
  </si>
  <si>
    <t>Daytona Hospitality Management, LLC</t>
  </si>
  <si>
    <t>3135 1st Ave. N</t>
  </si>
  <si>
    <t>#10778</t>
  </si>
  <si>
    <t>St. Petersburg</t>
  </si>
  <si>
    <t>850-368-4603</t>
  </si>
  <si>
    <t>AZTEC FOREIGN LABOR</t>
  </si>
  <si>
    <t>KAREN SCHINDLER</t>
  </si>
  <si>
    <t>ATASCADERO</t>
  </si>
  <si>
    <t>ORANGE</t>
  </si>
  <si>
    <t>5780 Major Blvd.</t>
  </si>
  <si>
    <t>H-400-18257-842548</t>
  </si>
  <si>
    <t>Sommelier/Mixologist</t>
  </si>
  <si>
    <t>Other degree (JD, MD, etc.)</t>
  </si>
  <si>
    <t>Certification or associate's degree</t>
  </si>
  <si>
    <t>As a Sommelier</t>
  </si>
  <si>
    <t>H-400-18257-950586</t>
  </si>
  <si>
    <t>Dean Contracting Company, Inc.</t>
  </si>
  <si>
    <t>340 County Road 158</t>
  </si>
  <si>
    <t>512-268-1233</t>
  </si>
  <si>
    <t>H-400-18258-343760</t>
  </si>
  <si>
    <t>Teton Club Owners Association</t>
  </si>
  <si>
    <t>Teton Club</t>
  </si>
  <si>
    <t>3340 West Cody Lane</t>
  </si>
  <si>
    <t>PO Box 350</t>
  </si>
  <si>
    <t>307-733-9777</t>
  </si>
  <si>
    <t>Trefonas Law, P.C.</t>
  </si>
  <si>
    <t>Rosslyn Read</t>
  </si>
  <si>
    <t>Housekeeping Attendant</t>
  </si>
  <si>
    <t>H-400-18258-399919</t>
  </si>
  <si>
    <t>SRB Operations, LLC</t>
  </si>
  <si>
    <t>Snake River Brewing</t>
  </si>
  <si>
    <t>PO Box 3317</t>
  </si>
  <si>
    <t>265 S. Millward</t>
  </si>
  <si>
    <t>307-739-2337</t>
  </si>
  <si>
    <t>TREFONAS LAW, P.C.</t>
  </si>
  <si>
    <t>ROSSLYN READ</t>
  </si>
  <si>
    <t>JACKSON</t>
  </si>
  <si>
    <t>H-400-18258-820034</t>
  </si>
  <si>
    <t>H-400-18259-192389</t>
  </si>
  <si>
    <t>ANN ARMENGOL</t>
  </si>
  <si>
    <t>4045 BONITA AVENUE</t>
  </si>
  <si>
    <t>305-432-1152</t>
  </si>
  <si>
    <t>Bachelor's degree from any country</t>
  </si>
  <si>
    <t>any subject</t>
  </si>
  <si>
    <t>4045 Bonita Avenue</t>
  </si>
  <si>
    <t>H-400-18259-438037</t>
  </si>
  <si>
    <t>GREAT WOLF LODGE OF TRAVERSE CITY, MI</t>
  </si>
  <si>
    <t>3575 N US 31 SOUTH</t>
  </si>
  <si>
    <t>TRAVERSE CITY</t>
  </si>
  <si>
    <t>231-534-9055</t>
  </si>
  <si>
    <t>GRAND TRAVERSE</t>
  </si>
  <si>
    <t>H-400-18260-052243</t>
  </si>
  <si>
    <t>Lindy's Lawns, LLC</t>
  </si>
  <si>
    <t>Lindy's Lawns</t>
  </si>
  <si>
    <t>8734 W University</t>
  </si>
  <si>
    <t>McKinney</t>
  </si>
  <si>
    <t>214-338-0058</t>
  </si>
  <si>
    <t>H-400-18260-077690</t>
  </si>
  <si>
    <t>Lawntech Enterprises Inc</t>
  </si>
  <si>
    <t>5253 E. 38th Avenue</t>
  </si>
  <si>
    <t>Denver</t>
  </si>
  <si>
    <t>303-322-6272</t>
  </si>
  <si>
    <t>H-400-18260-293610</t>
  </si>
  <si>
    <t>Cousins Lawn Service LLC</t>
  </si>
  <si>
    <t>Cousins Lawn Service</t>
  </si>
  <si>
    <t>1310 Lindbergh St</t>
  </si>
  <si>
    <t>409-791-7875</t>
  </si>
  <si>
    <t>RITA ROMERO</t>
  </si>
  <si>
    <t>H-400-18260-407258</t>
  </si>
  <si>
    <t>ATP Restaurant INC</t>
  </si>
  <si>
    <t>Cobblestones of Lowell</t>
  </si>
  <si>
    <t>91 Dutton Street</t>
  </si>
  <si>
    <t>Lowell</t>
  </si>
  <si>
    <t>978-970-2282</t>
  </si>
  <si>
    <t>Waiters/Waitress</t>
  </si>
  <si>
    <t>H-400-18260-410269</t>
  </si>
  <si>
    <t>Angel Landscape and Maintenance Inc.</t>
  </si>
  <si>
    <t>27210 Highway 36</t>
  </si>
  <si>
    <t>Damon</t>
  </si>
  <si>
    <t>979-742-3051</t>
  </si>
  <si>
    <t>H-400-18260-452083</t>
  </si>
  <si>
    <t>Centennial Landscaping Inc.</t>
  </si>
  <si>
    <t>13525 Railway Drive</t>
  </si>
  <si>
    <t>Mailing :PO Box 14695, Oklahoma City, OK 73113</t>
  </si>
  <si>
    <t>405-751-5151</t>
  </si>
  <si>
    <t>H-400-18260-483750</t>
  </si>
  <si>
    <t>Westward Seafoods, Inc.</t>
  </si>
  <si>
    <t>3015 112th Avenue NE</t>
  </si>
  <si>
    <t>UNITED WORK AND TRAVEL</t>
  </si>
  <si>
    <t>KIMBERLY MAGLIN</t>
  </si>
  <si>
    <t>OWINGS MILLS</t>
  </si>
  <si>
    <t>Aleutians Island West</t>
  </si>
  <si>
    <t>1 Mile Captains Bay Road</t>
  </si>
  <si>
    <t>H-400-18260-566643</t>
  </si>
  <si>
    <t>Mastercraft Concrete Contracting LLC</t>
  </si>
  <si>
    <t>595 Cloman Blvd</t>
  </si>
  <si>
    <t>Mailing: (See Attached)</t>
  </si>
  <si>
    <t>Pagosa Springs</t>
  </si>
  <si>
    <t>970-731-0126</t>
  </si>
  <si>
    <t>Archuleta</t>
  </si>
  <si>
    <t>H-400-18260-614148</t>
  </si>
  <si>
    <t>P.S. Landscapes, Inc.</t>
  </si>
  <si>
    <t>11114 1/2 Motheral Dr</t>
  </si>
  <si>
    <t>512-335-4769</t>
  </si>
  <si>
    <t>H-400-18260-637935</t>
  </si>
  <si>
    <t>Cerruti Landscaping, Inc.</t>
  </si>
  <si>
    <t>2808 A Avenue</t>
  </si>
  <si>
    <t>Newportville</t>
  </si>
  <si>
    <t>215-788-1818</t>
  </si>
  <si>
    <t>H-400-18260-723286</t>
  </si>
  <si>
    <t>FS Vail Employment Inc.</t>
  </si>
  <si>
    <t>Four Seasons Resort and Residences Vail</t>
  </si>
  <si>
    <t>One Vail Road</t>
  </si>
  <si>
    <t>970-477-8845</t>
  </si>
  <si>
    <t>Advanced Housekeeper</t>
  </si>
  <si>
    <t>H-400-18260-753219</t>
  </si>
  <si>
    <t>Loomis Enterprises Inc</t>
  </si>
  <si>
    <t>dba Days Inn</t>
  </si>
  <si>
    <t>301 Madison Avenue</t>
  </si>
  <si>
    <t>mailing: P.O. Box 1110  West Yellowstone MT 59758</t>
  </si>
  <si>
    <t>406-646-9332</t>
  </si>
  <si>
    <t>H-400-18260-801643</t>
  </si>
  <si>
    <t>Toby D. Woods</t>
  </si>
  <si>
    <t>Toby Woods Tree Planting Service</t>
  </si>
  <si>
    <t>118 Nell St</t>
  </si>
  <si>
    <t>PO Box 273</t>
  </si>
  <si>
    <t>Dubach</t>
  </si>
  <si>
    <t>318-548-1132</t>
  </si>
  <si>
    <t>Ruston</t>
  </si>
  <si>
    <t>Lincoln</t>
  </si>
  <si>
    <t>1705 W California Avenue</t>
  </si>
  <si>
    <t>H-400-18260-849068</t>
  </si>
  <si>
    <t>Pro-Design Landscape LLC</t>
  </si>
  <si>
    <t>493 Bass Rd.</t>
  </si>
  <si>
    <t>Rockwall</t>
  </si>
  <si>
    <t>972-772-3621</t>
  </si>
  <si>
    <t>H-400-18260-952267</t>
  </si>
  <si>
    <t>Colorado Ski Service</t>
  </si>
  <si>
    <t>Vista Bahn Ski Rentals</t>
  </si>
  <si>
    <t>278 Hanson Ranch Road (Physical)</t>
  </si>
  <si>
    <t>PO Box 2796, Vail, CO 81658 (Mailing)</t>
  </si>
  <si>
    <t>970-476-2566</t>
  </si>
  <si>
    <t>Ski/Boot Rental Technician</t>
  </si>
  <si>
    <t>Counter and Rental Clerks</t>
  </si>
  <si>
    <t>278 Hanson Ranch Road</t>
  </si>
  <si>
    <t>H-400-18261-112830</t>
  </si>
  <si>
    <t>The Metrolina Landscape Company, Inc.</t>
  </si>
  <si>
    <t>P. O. Box 669003, Charlotte, NC 28266 (mailing)</t>
  </si>
  <si>
    <t>6100 Brookshire Blvd. (physical)</t>
  </si>
  <si>
    <t>704-392-9501</t>
  </si>
  <si>
    <t>6100 Brookshire Blvd.</t>
  </si>
  <si>
    <t>H-400-18261-116899</t>
  </si>
  <si>
    <t>Ralph Iasiello Lawncare, LLC</t>
  </si>
  <si>
    <t>14101 Lago Strada</t>
  </si>
  <si>
    <t>Mailing: P.O. Box 890741, Oklahoma City, OK 73189</t>
  </si>
  <si>
    <t>405-620-7611</t>
  </si>
  <si>
    <t>8900 South Council Rd</t>
  </si>
  <si>
    <t>H-400-18261-159328</t>
  </si>
  <si>
    <t>DESERT ROCK SITE MANAGEMENT &amp; LANDSCAPES LLC</t>
  </si>
  <si>
    <t>DESERT ROCK</t>
  </si>
  <si>
    <t>PO BOX 13296</t>
  </si>
  <si>
    <t>ODESSA</t>
  </si>
  <si>
    <t>432-312-5800</t>
  </si>
  <si>
    <t>Atkins, Hollmann, Jones, Peacock, Lewis &amp; Lyon, Inc.</t>
  </si>
  <si>
    <t>Jimmy Peacock</t>
  </si>
  <si>
    <t>Midland County</t>
  </si>
  <si>
    <t>13998 W Highway 80 E</t>
  </si>
  <si>
    <t>H-400-18261-190359</t>
  </si>
  <si>
    <t>NASS, LLC</t>
  </si>
  <si>
    <t>North Atlantic Snow Service</t>
  </si>
  <si>
    <t>76 Depot Road</t>
  </si>
  <si>
    <t>PO Box 839</t>
  </si>
  <si>
    <t>Epping</t>
  </si>
  <si>
    <t>603-828-6469</t>
  </si>
  <si>
    <t>LAW OFFICE OF MICHELE CONTRERAS, LLC</t>
  </si>
  <si>
    <t>CHERRY HILL</t>
  </si>
  <si>
    <t>H-400-18261-191394</t>
  </si>
  <si>
    <t>Cove Contracting LLC</t>
  </si>
  <si>
    <t>126 Cove Lane</t>
  </si>
  <si>
    <t>Media</t>
  </si>
  <si>
    <t>610-506-2295</t>
  </si>
  <si>
    <t>MJC Labor Solutions LLC</t>
  </si>
  <si>
    <t>Carl Hemphill</t>
  </si>
  <si>
    <t>Upper Darby</t>
  </si>
  <si>
    <t>Construction helpers</t>
  </si>
  <si>
    <t>PA</t>
  </si>
  <si>
    <t>718 Old Marple Road</t>
  </si>
  <si>
    <t>H-400-18261-335960</t>
  </si>
  <si>
    <t>LaPointe Landscapes LLC</t>
  </si>
  <si>
    <t>River's Edge Landscapes</t>
  </si>
  <si>
    <t>123 Easy Lane</t>
  </si>
  <si>
    <t>540-955-5720</t>
  </si>
  <si>
    <t>Berryville</t>
  </si>
  <si>
    <t>512 Jack Enders Blvd.</t>
  </si>
  <si>
    <t>H-400-18261-365677</t>
  </si>
  <si>
    <t>CJ's Concrete Construction, LLC</t>
  </si>
  <si>
    <t>707 N. HWY 36 Bypass</t>
  </si>
  <si>
    <t>254-248-0744</t>
  </si>
  <si>
    <t>Laborers</t>
  </si>
  <si>
    <t>Coryell</t>
  </si>
  <si>
    <t>707 N Hwy 36 Bypass</t>
  </si>
  <si>
    <t>H-400-18261-378039</t>
  </si>
  <si>
    <t>GoreCon, Inc.</t>
  </si>
  <si>
    <t>3240 Bristol Road</t>
  </si>
  <si>
    <t>Chalfont</t>
  </si>
  <si>
    <t>267-880-0890</t>
  </si>
  <si>
    <t>3240 Bristol Rd</t>
  </si>
  <si>
    <t>H-400-18261-391097</t>
  </si>
  <si>
    <t>SANDOVAL MARKETS INC</t>
  </si>
  <si>
    <t>104 CAMELIA ST NE</t>
  </si>
  <si>
    <t>ROYAL CITY</t>
  </si>
  <si>
    <t>GRANT COUNTY</t>
  </si>
  <si>
    <t>509-346-1809</t>
  </si>
  <si>
    <t>CASHIER</t>
  </si>
  <si>
    <t>Cashiers</t>
  </si>
  <si>
    <t>royal city</t>
  </si>
  <si>
    <t>usa</t>
  </si>
  <si>
    <t>104 camelia st ne</t>
  </si>
  <si>
    <t>H-400-18261-435949</t>
  </si>
  <si>
    <t>Four Star Lawns LLC</t>
  </si>
  <si>
    <t>201 W Dennis Ave</t>
  </si>
  <si>
    <t>Olathe</t>
  </si>
  <si>
    <t>913-782-1845</t>
  </si>
  <si>
    <t>H-400-18261-654446</t>
  </si>
  <si>
    <t>B. H. Landscaping, Inc.</t>
  </si>
  <si>
    <t>U. S. Lawns of Northwest Arkansas</t>
  </si>
  <si>
    <t>518 Spring Creek Road</t>
  </si>
  <si>
    <t>479-426-5627</t>
  </si>
  <si>
    <t>Small Engine Mechanic</t>
  </si>
  <si>
    <t>Outdoor Power Equipment and Other Small Engine</t>
  </si>
  <si>
    <t>Benton</t>
  </si>
  <si>
    <t>H-400-18261-665807</t>
  </si>
  <si>
    <t>Andre' Oran Leger, Inc.</t>
  </si>
  <si>
    <t>Chez Francois Seafood</t>
  </si>
  <si>
    <t>139 Tissington</t>
  </si>
  <si>
    <t>Lafayette parish</t>
  </si>
  <si>
    <t>337-234-8001</t>
  </si>
  <si>
    <t>Crawfish processors</t>
  </si>
  <si>
    <t>H-400-18261-779595</t>
  </si>
  <si>
    <t>MSCS Ltd.</t>
  </si>
  <si>
    <t>109 A Shooting Club Road</t>
  </si>
  <si>
    <t>Mailing: P.O. Box 2393 Boerne, TX 78006</t>
  </si>
  <si>
    <t>830-816-2225</t>
  </si>
  <si>
    <t>Kendall</t>
  </si>
  <si>
    <t>109 A Shooting Club Rd.</t>
  </si>
  <si>
    <t>H-400-18261-917689</t>
  </si>
  <si>
    <t>CLI Plumbing, LLC</t>
  </si>
  <si>
    <t>80 Fesslers Lane</t>
  </si>
  <si>
    <t>615-868-5225</t>
  </si>
  <si>
    <t>GOPAL &amp; PEDIGO, PC</t>
  </si>
  <si>
    <t>DIVYESH GOPAL</t>
  </si>
  <si>
    <t>General Helper</t>
  </si>
  <si>
    <t>TN</t>
  </si>
  <si>
    <t>H-400-18261-961563</t>
  </si>
  <si>
    <t>Whitmore &amp; Sons, Inc.</t>
  </si>
  <si>
    <t>2851 W Euless Blvd. Ste 300</t>
  </si>
  <si>
    <t>Mailing: PO Box 210203, Bedford, TX 76095</t>
  </si>
  <si>
    <t>817-498-0800</t>
  </si>
  <si>
    <t>H-400-18262-104340</t>
  </si>
  <si>
    <t>ROXXY'S CLEAN LLC</t>
  </si>
  <si>
    <t>P O BOX 2406</t>
  </si>
  <si>
    <t>117 7TH STREET, UNIT #8</t>
  </si>
  <si>
    <t>CRESTED BUTTE</t>
  </si>
  <si>
    <t>970-209-1014</t>
  </si>
  <si>
    <t>Law Office of Eric A. Fisher, LLC</t>
  </si>
  <si>
    <t>ERIC FISHER</t>
  </si>
  <si>
    <t>Gunnison</t>
  </si>
  <si>
    <t>117 7th Street</t>
  </si>
  <si>
    <t>H-400-18262-144823</t>
  </si>
  <si>
    <t>Daytona</t>
  </si>
  <si>
    <t>VOLUSIA</t>
  </si>
  <si>
    <t>100 N. Atlantic Ave.</t>
  </si>
  <si>
    <t>H-400-18262-152129</t>
  </si>
  <si>
    <t>REKLAW HOSPITALITY LLC</t>
  </si>
  <si>
    <t>4646 Pointe O Woods Dr</t>
  </si>
  <si>
    <t>P.O BOX 46155</t>
  </si>
  <si>
    <t>Wesley Chapel</t>
  </si>
  <si>
    <t>PASCO</t>
  </si>
  <si>
    <t>813-994-4510</t>
  </si>
  <si>
    <t>HEM INTERNATIONAL SERVICES</t>
  </si>
  <si>
    <t>MICHELE MCCARTHY</t>
  </si>
  <si>
    <t>JAMAICA</t>
  </si>
  <si>
    <t>LAUNDRY ATTENDANT</t>
  </si>
  <si>
    <t>KEENE</t>
  </si>
  <si>
    <t xml:space="preserve">CHESHIRE </t>
  </si>
  <si>
    <t>4  FORGE STREET</t>
  </si>
  <si>
    <t>H-400-18262-218097</t>
  </si>
  <si>
    <t>D&amp;T Crawfish, LLC</t>
  </si>
  <si>
    <t>3140 Veterans Memorial Drive</t>
  </si>
  <si>
    <t>P.O. Box 748 (Mailing Only)</t>
  </si>
  <si>
    <t>Abbeville</t>
  </si>
  <si>
    <t>337-789-4893</t>
  </si>
  <si>
    <t>ASHLEY DEES</t>
  </si>
  <si>
    <t>Crawfish Processor</t>
  </si>
  <si>
    <t>Vermilion</t>
  </si>
  <si>
    <t>H-400-18262-246461</t>
  </si>
  <si>
    <t>Telluride Gardens &amp; Maintenance</t>
  </si>
  <si>
    <t>Telluride Snow Removal</t>
  </si>
  <si>
    <t>795 County Road 45X</t>
  </si>
  <si>
    <t>Norwood</t>
  </si>
  <si>
    <t>970-728-5065</t>
  </si>
  <si>
    <t>San Miguel</t>
  </si>
  <si>
    <t>795 County Road 45X (report to work)</t>
  </si>
  <si>
    <t>H-400-18262-337128</t>
  </si>
  <si>
    <t>RDR Flooring Services, LLC</t>
  </si>
  <si>
    <t>Texas Tile Company</t>
  </si>
  <si>
    <t>11653 Galm Rd</t>
  </si>
  <si>
    <t>210-520-1545</t>
  </si>
  <si>
    <t>H-400-18262-396829</t>
  </si>
  <si>
    <t>Boyd's Seafood Inc.</t>
  </si>
  <si>
    <t>227 Dike Road</t>
  </si>
  <si>
    <t>PO Box 76, Texas City, TX 77592 (Mailing)</t>
  </si>
  <si>
    <t>Texas City</t>
  </si>
  <si>
    <t>409-945-4001</t>
  </si>
  <si>
    <t>Galveston</t>
  </si>
  <si>
    <t>H-400-18262-476680</t>
  </si>
  <si>
    <t>Kindergan Landscaping, LLC</t>
  </si>
  <si>
    <t>13 Foster Street</t>
  </si>
  <si>
    <t>Mailing: 11 Foster Street, Bergenfield, NJ 07621</t>
  </si>
  <si>
    <t>201-384-4905</t>
  </si>
  <si>
    <t>11 Foster Street</t>
  </si>
  <si>
    <t>H-400-18262-478980</t>
  </si>
  <si>
    <t>Elk Country Motels, Inc.</t>
  </si>
  <si>
    <t>dba Antler Inn/49er Inn and Suites</t>
  </si>
  <si>
    <t>43 W. Pearl</t>
  </si>
  <si>
    <t>mailing: PO Box 575  Jackson, WY 83001</t>
  </si>
  <si>
    <t>307-733-2535</t>
  </si>
  <si>
    <t>H-400-18262-527883</t>
  </si>
  <si>
    <t>Boot Ranch HR, LLC</t>
  </si>
  <si>
    <t>Boot Ranch</t>
  </si>
  <si>
    <t>1447 Boot Ranch Circle</t>
  </si>
  <si>
    <t>Fredericksburg</t>
  </si>
  <si>
    <t>830-990-7888</t>
  </si>
  <si>
    <t>AKERMAN LLP</t>
  </si>
  <si>
    <t>MARIA CASABLANCA</t>
  </si>
  <si>
    <t>Gillespie</t>
  </si>
  <si>
    <t>H-400-18262-535345</t>
  </si>
  <si>
    <t>H-400-18262-626897</t>
  </si>
  <si>
    <t>Rago Concrete LTD</t>
  </si>
  <si>
    <t>4573 Pecos Street</t>
  </si>
  <si>
    <t>281-344-0225</t>
  </si>
  <si>
    <t>Concrete Laborers</t>
  </si>
  <si>
    <t>H-400-18262-785318</t>
  </si>
  <si>
    <t>Cajun Central, Inc.</t>
  </si>
  <si>
    <t>4435 Whiteville Road</t>
  </si>
  <si>
    <t>Ville Platte</t>
  </si>
  <si>
    <t>337-363-1389</t>
  </si>
  <si>
    <t>Crawfish Peeler</t>
  </si>
  <si>
    <t>Evangeline</t>
  </si>
  <si>
    <t>H-400-18262-837055</t>
  </si>
  <si>
    <t>Golf Maintenance</t>
  </si>
  <si>
    <t>H-400-18262-857873</t>
  </si>
  <si>
    <t>West Farms Crawfish</t>
  </si>
  <si>
    <t>1769 L'anse Meg Road</t>
  </si>
  <si>
    <t>Mamou</t>
  </si>
  <si>
    <t>337-224-4577</t>
  </si>
  <si>
    <t>H-400-18262-996120</t>
  </si>
  <si>
    <t>Marucci Bat Company</t>
  </si>
  <si>
    <t>5818 McCann Drive</t>
  </si>
  <si>
    <t>225-291-2552</t>
  </si>
  <si>
    <t>FOREIGN LABOR SOLUTIONS, L.L.C.</t>
  </si>
  <si>
    <t>JACKIE MITCHELL</t>
  </si>
  <si>
    <t>BATON ROUGE</t>
  </si>
  <si>
    <t>Woodworkers/Laborer</t>
  </si>
  <si>
    <t>Woodworking Machine Setters, Operators, and</t>
  </si>
  <si>
    <t>5818 McCann Dr.</t>
  </si>
  <si>
    <t>H-400-18263-071642</t>
  </si>
  <si>
    <t>Aloma Land &amp; Forest LLC</t>
  </si>
  <si>
    <t>70 E. 2125 S.</t>
  </si>
  <si>
    <t>Oakley</t>
  </si>
  <si>
    <t>208-431-8787</t>
  </si>
  <si>
    <t>201 Tugle St, Lot 1 (report to work)</t>
  </si>
  <si>
    <t>H-400-18263-088667</t>
  </si>
  <si>
    <t>RBM SERVICES, INC</t>
  </si>
  <si>
    <t>2225 S. 400 WEST</t>
  </si>
  <si>
    <t>1515 Riverside Avenue</t>
  </si>
  <si>
    <t>H-400-18263-201622</t>
  </si>
  <si>
    <t>Sprout Forestry Inc</t>
  </si>
  <si>
    <t>576 Maverick St</t>
  </si>
  <si>
    <t>541-944-1381</t>
  </si>
  <si>
    <t>576 Maverick St. (report to work)</t>
  </si>
  <si>
    <t>H-400-18263-201641</t>
  </si>
  <si>
    <t>Hard Core, Inc. (AR)</t>
  </si>
  <si>
    <t>453 Highway 50W</t>
  </si>
  <si>
    <t>mailing: P.O. Box 232  Centerville, TN 37033</t>
  </si>
  <si>
    <t>931-729-3587</t>
  </si>
  <si>
    <t>Wreath Roller</t>
  </si>
  <si>
    <t>Floral Designers</t>
  </si>
  <si>
    <t>El Dorado</t>
  </si>
  <si>
    <t>Ashley</t>
  </si>
  <si>
    <t>3008 Strong Hwy.</t>
  </si>
  <si>
    <t>H-400-18263-207608</t>
  </si>
  <si>
    <t>Shirley's Crawfish Pad, LLC</t>
  </si>
  <si>
    <t>155 S. Preston Street</t>
  </si>
  <si>
    <t>Marksville</t>
  </si>
  <si>
    <t>318-253-5403</t>
  </si>
  <si>
    <t>Seafood Processing</t>
  </si>
  <si>
    <t>Avoyelles</t>
  </si>
  <si>
    <t>H-400-18263-238294</t>
  </si>
  <si>
    <t>Crawfish Processing, LLC</t>
  </si>
  <si>
    <t>318-876-3885</t>
  </si>
  <si>
    <t>H-400-18263-303482</t>
  </si>
  <si>
    <t>Bocage Crawfish, LLC</t>
  </si>
  <si>
    <t>6118 Egan Highway</t>
  </si>
  <si>
    <t>P.O. Box 1069 (Mailing)</t>
  </si>
  <si>
    <t>Crowley</t>
  </si>
  <si>
    <t>Acadia Parish</t>
  </si>
  <si>
    <t>337-581-8441</t>
  </si>
  <si>
    <t>H-400-18263-333002</t>
  </si>
  <si>
    <t>Aqua Farms Crawfish, Inc.</t>
  </si>
  <si>
    <t>2364 Basile Eunice Highway</t>
  </si>
  <si>
    <t>Basile</t>
  </si>
  <si>
    <t>337-580-2387</t>
  </si>
  <si>
    <t>Acadia</t>
  </si>
  <si>
    <t>H-400-18263-378979</t>
  </si>
  <si>
    <t>Del Conte's Landscaping, Inc.</t>
  </si>
  <si>
    <t>10315 Walnut Street, Fremont, CA 94603 (mailing)</t>
  </si>
  <si>
    <t>41900 Boscell Rd. (physical)</t>
  </si>
  <si>
    <t>Fremont</t>
  </si>
  <si>
    <t>510-353-6030</t>
  </si>
  <si>
    <t>Alameda</t>
  </si>
  <si>
    <t>41900 Boscell Road</t>
  </si>
  <si>
    <t>H-400-18263-402171</t>
  </si>
  <si>
    <t>Ocean Gold Seafoods, Inc.</t>
  </si>
  <si>
    <t>1804 Nyhus Street N</t>
  </si>
  <si>
    <t>PO Box 1104</t>
  </si>
  <si>
    <t>Westport</t>
  </si>
  <si>
    <t>360-268-2510</t>
  </si>
  <si>
    <t>Grays Harbor</t>
  </si>
  <si>
    <t>H-400-18263-735675</t>
  </si>
  <si>
    <t>Environmental Landscape Design, LLC</t>
  </si>
  <si>
    <t>2040 Highway 35  Ste 4</t>
  </si>
  <si>
    <t>Wall</t>
  </si>
  <si>
    <t>732-974-7215</t>
  </si>
  <si>
    <t>Lawn Maintenance Laborers</t>
  </si>
  <si>
    <t>H-400-18263-891515</t>
  </si>
  <si>
    <t>Acadia Processors, LLC</t>
  </si>
  <si>
    <t>919 West 2nd Street</t>
  </si>
  <si>
    <t>PO Box 249, Crowley, LA 70527 (mailing)</t>
  </si>
  <si>
    <t>337-783-6220</t>
  </si>
  <si>
    <t>H-400-18263-915575</t>
  </si>
  <si>
    <t>J. Bernard Seafood Processing, Inc.</t>
  </si>
  <si>
    <t>1142 Front Street</t>
  </si>
  <si>
    <t>PO Box 623 (mailing)</t>
  </si>
  <si>
    <t>Cottonport</t>
  </si>
  <si>
    <t>318-876-2716</t>
  </si>
  <si>
    <t>H-400-18263-946225</t>
  </si>
  <si>
    <t>Crawfish Distributors, Inc.</t>
  </si>
  <si>
    <t>522 Parkway Drive</t>
  </si>
  <si>
    <t>PO Box 151 (Mailing)</t>
  </si>
  <si>
    <t>Breaux Bridge</t>
  </si>
  <si>
    <t>504-453-9132</t>
  </si>
  <si>
    <t>St. Martin</t>
  </si>
  <si>
    <t>Mailing: PO Box 151</t>
  </si>
  <si>
    <t>H-400-18263-962255</t>
  </si>
  <si>
    <t>Blue Skies Landscape LLC</t>
  </si>
  <si>
    <t>10038 S Choctaw</t>
  </si>
  <si>
    <t>Mailing: PO Box 40848, Baton Rouge, LA 70835</t>
  </si>
  <si>
    <t>225-772-4183</t>
  </si>
  <si>
    <t>10154 South Choctaw</t>
  </si>
  <si>
    <t>H-400-18264-166434</t>
  </si>
  <si>
    <t>EZ LOADER BOAT TRAILERS</t>
  </si>
  <si>
    <t>717 N HAMILTON</t>
  </si>
  <si>
    <t>SPOKANE</t>
  </si>
  <si>
    <t>509-489-2737</t>
  </si>
  <si>
    <t>Truck Driver</t>
  </si>
  <si>
    <t>Elkhart</t>
  </si>
  <si>
    <t>125 Belvedere Rd</t>
  </si>
  <si>
    <t>H-400-18264-186088</t>
  </si>
  <si>
    <t>DIAMONDS INTERNATIONAL OF ALASKA LTD.</t>
  </si>
  <si>
    <t>DIAMONDS INTERNATIONAL, TANZANITE INTERNATIONAL</t>
  </si>
  <si>
    <t>315 MILL STREET</t>
  </si>
  <si>
    <t>KETCHIKAN</t>
  </si>
  <si>
    <t>646-378-6621</t>
  </si>
  <si>
    <t>General Manager</t>
  </si>
  <si>
    <t>General and Operations Managers</t>
  </si>
  <si>
    <t>Ketchikan</t>
  </si>
  <si>
    <t>Ketchikan Gateway</t>
  </si>
  <si>
    <t>315 Mill Street</t>
  </si>
  <si>
    <t>H-400-18264-195784</t>
  </si>
  <si>
    <t>Stars Hollow Farms, LLC</t>
  </si>
  <si>
    <t>26411 Crenshaw Blvd.</t>
  </si>
  <si>
    <t>Rolling Hills Estate</t>
  </si>
  <si>
    <t>310-254-7609</t>
  </si>
  <si>
    <t>Thermal Horse Park</t>
  </si>
  <si>
    <t>H-400-18264-345610</t>
  </si>
  <si>
    <t>Mark Bone</t>
  </si>
  <si>
    <t>Huntover</t>
  </si>
  <si>
    <t>29 Baymare Road</t>
  </si>
  <si>
    <t>Bell Canyon</t>
  </si>
  <si>
    <t>818-414-0278</t>
  </si>
  <si>
    <t>H-400-18264-488959</t>
  </si>
  <si>
    <t>ALM Enterprises, Inc.</t>
  </si>
  <si>
    <t>601 Gay Drive</t>
  </si>
  <si>
    <t>VIRGINIA BEACH</t>
  </si>
  <si>
    <t>757-239-3332</t>
  </si>
  <si>
    <t>WORKFORCE ADVANTAGE</t>
  </si>
  <si>
    <t>FERNANDO SAENZ</t>
  </si>
  <si>
    <t>VIRGINIA BEACH CITY</t>
  </si>
  <si>
    <t>H-400-18264-641496</t>
  </si>
  <si>
    <t>JAN PROD L.L.C</t>
  </si>
  <si>
    <t>LAKEWOOD THAI CUISINE (NEW NAME)</t>
  </si>
  <si>
    <t>174020 TWIN LAKES AVE SUITE C106</t>
  </si>
  <si>
    <t>MARYSVILLE</t>
  </si>
  <si>
    <t>425-299-8415</t>
  </si>
  <si>
    <t>THAI CHEF</t>
  </si>
  <si>
    <t>Associate's</t>
  </si>
  <si>
    <t>HOME ECONOMICS</t>
  </si>
  <si>
    <t>SNOHOMISH</t>
  </si>
  <si>
    <t>17020 TWIN LAKES AVE SUITE C206</t>
  </si>
  <si>
    <t>H-400-18264-651978</t>
  </si>
  <si>
    <t>Balmoral Farm, Inc.</t>
  </si>
  <si>
    <t>13181 Riviera Ranch Road</t>
  </si>
  <si>
    <t>310-600-1967</t>
  </si>
  <si>
    <t>85555 Airport Road</t>
  </si>
  <si>
    <t>H-400-18264-741860</t>
  </si>
  <si>
    <t>Lovin Equipment and Sales, Inc.</t>
  </si>
  <si>
    <t>756 Sweetwater Rd.</t>
  </si>
  <si>
    <t>Robbinsville</t>
  </si>
  <si>
    <t>828-479-4788</t>
  </si>
  <si>
    <t>Highway Maintenance Worker</t>
  </si>
  <si>
    <t>Graham</t>
  </si>
  <si>
    <t>756 Sweetwater Rd (report to work)</t>
  </si>
  <si>
    <t>H-400-18264-933064</t>
  </si>
  <si>
    <t>Ledden Palimeno Landscaping &amp; Maintenance Co Inc</t>
  </si>
  <si>
    <t>102 Blackwood Barnsboro Rd.</t>
  </si>
  <si>
    <t>Sewell</t>
  </si>
  <si>
    <t>856-374-4700</t>
  </si>
  <si>
    <t>Gloucester</t>
  </si>
  <si>
    <t>102 Blackwood Barnsboro Rd</t>
  </si>
  <si>
    <t>H-400-18264-948257</t>
  </si>
  <si>
    <t>BUTLER AMUSEMENTS, INC</t>
  </si>
  <si>
    <t>8035 SW CIRRUS DRIVE, SUITE #21-E</t>
  </si>
  <si>
    <t>BEAVERTON</t>
  </si>
  <si>
    <t>503-643-6610</t>
  </si>
  <si>
    <t>JKJ WORKFORCE AGENCY, INC</t>
  </si>
  <si>
    <t>JAMES JUDKINS</t>
  </si>
  <si>
    <t>HARLINGEN</t>
  </si>
  <si>
    <t>Amusement and Recreation Attendants - Traveling Ca</t>
  </si>
  <si>
    <t>Yakima</t>
  </si>
  <si>
    <t>1301 South Fair Avenue</t>
  </si>
  <si>
    <t>H-400-18264-973613</t>
  </si>
  <si>
    <t>Grow Pro LlC</t>
  </si>
  <si>
    <t>5513 W 11000 N #232</t>
  </si>
  <si>
    <t>Highland</t>
  </si>
  <si>
    <t>801-701-3535</t>
  </si>
  <si>
    <t>Snow Cleaner</t>
  </si>
  <si>
    <t>527 W Estate Street</t>
  </si>
  <si>
    <t>H-400-18266-416832</t>
  </si>
  <si>
    <t>RBM Services INC</t>
  </si>
  <si>
    <t>2960 West Temple</t>
  </si>
  <si>
    <t>385-225-0536</t>
  </si>
  <si>
    <t>H-400-18267-037537</t>
  </si>
  <si>
    <t>TRIDENT SEAFOODS, INC.</t>
  </si>
  <si>
    <t>5303 SHILSHOLE AVE, NW</t>
  </si>
  <si>
    <t>206-297-975611</t>
  </si>
  <si>
    <t>Akutan</t>
  </si>
  <si>
    <t>Aleutian Islands East</t>
  </si>
  <si>
    <t>1 Salmon Lane</t>
  </si>
  <si>
    <t>PO Box 9</t>
  </si>
  <si>
    <t>H-400-18267-160352</t>
  </si>
  <si>
    <t>APEX ROW, LLC</t>
  </si>
  <si>
    <t>704 E CHURCH ST</t>
  </si>
  <si>
    <t>PO BOX 1135</t>
  </si>
  <si>
    <t>MORRILTON</t>
  </si>
  <si>
    <t>501-289-6516</t>
  </si>
  <si>
    <t>Morrilton</t>
  </si>
  <si>
    <t>Conway</t>
  </si>
  <si>
    <t>704 E. Church St</t>
  </si>
  <si>
    <t>H-400-18267-162290</t>
  </si>
  <si>
    <t>Copper Rock Nursery, LLC</t>
  </si>
  <si>
    <t>10944 Fitzhugh Rd</t>
  </si>
  <si>
    <t>512-301-5100</t>
  </si>
  <si>
    <t>10944 Fitzhugh Road</t>
  </si>
  <si>
    <t>H-400-18267-181847</t>
  </si>
  <si>
    <t>Beckwith Forestry Service, Inc.</t>
  </si>
  <si>
    <t>630 Hendrix Rd.</t>
  </si>
  <si>
    <t>Kilmichael</t>
  </si>
  <si>
    <t>662-310-8401</t>
  </si>
  <si>
    <t>SCHWINDAMAN LAW FIRM, PLLC</t>
  </si>
  <si>
    <t>DALE SCHWINDAMAN</t>
  </si>
  <si>
    <t>BYRAM</t>
  </si>
  <si>
    <t>H-400-18267-336085</t>
  </si>
  <si>
    <t>Herold's Landscaping LLC</t>
  </si>
  <si>
    <t>194 Route 206  South</t>
  </si>
  <si>
    <t>Mailing:  PO Box 742, Flanders, NJ 07836</t>
  </si>
  <si>
    <t>Flanders</t>
  </si>
  <si>
    <t>973-252-0200</t>
  </si>
  <si>
    <t>194 Route 206 South</t>
  </si>
  <si>
    <t>H-400-18267-384028</t>
  </si>
  <si>
    <t>The Golf Club of Tennessee</t>
  </si>
  <si>
    <t>460 South Harpeth Road</t>
  </si>
  <si>
    <t>Mailing: 1000 Golf Club Drive Kingston Springs, TN 37082</t>
  </si>
  <si>
    <t>Kingston Springs</t>
  </si>
  <si>
    <t>615-952-4653</t>
  </si>
  <si>
    <t>Greens keeper</t>
  </si>
  <si>
    <t>Cheatham</t>
  </si>
  <si>
    <t>H-400-18267-499323</t>
  </si>
  <si>
    <t>H-400-18267-620910</t>
  </si>
  <si>
    <t>RTS Landscaping, Inc.</t>
  </si>
  <si>
    <t>5606 Ranger Drive</t>
  </si>
  <si>
    <t>214-502-1424</t>
  </si>
  <si>
    <t>H-400-18267-651956</t>
  </si>
  <si>
    <t>Perficut Companies Inc.</t>
  </si>
  <si>
    <t>6535 NE 14th Street</t>
  </si>
  <si>
    <t>Des Moines</t>
  </si>
  <si>
    <t>515-333-4402</t>
  </si>
  <si>
    <t>iowa</t>
  </si>
  <si>
    <t>H-400-18267-677795</t>
  </si>
  <si>
    <t>BRAVO CUSTOM LOGISTICS,LLC</t>
  </si>
  <si>
    <t>162 ADAMS CIRCLE</t>
  </si>
  <si>
    <t>EAGLE PASS</t>
  </si>
  <si>
    <t>830-773-4141</t>
  </si>
  <si>
    <t>SAFETY ORIENTATION</t>
  </si>
  <si>
    <t>MAVERICK</t>
  </si>
  <si>
    <t>1062 ADAMS CIRCLE</t>
  </si>
  <si>
    <t>PO.BOX1526</t>
  </si>
  <si>
    <t>H-400-18267-762116</t>
  </si>
  <si>
    <t>Future Concrete Construction</t>
  </si>
  <si>
    <t>250 North County Line Rd</t>
  </si>
  <si>
    <t>Elgin</t>
  </si>
  <si>
    <t>512-801-5499</t>
  </si>
  <si>
    <t>Bastrop</t>
  </si>
  <si>
    <t>H-400-18267-917194</t>
  </si>
  <si>
    <t>LINCOLN HOSPITALITY, LLC</t>
  </si>
  <si>
    <t>MICROTEL INN AND SUITES LIMON</t>
  </si>
  <si>
    <t>212 Poudre Bay</t>
  </si>
  <si>
    <t>970-415-0538</t>
  </si>
  <si>
    <t>NORTHWEST PLACEMENT USA, LLC</t>
  </si>
  <si>
    <t>JOHN-CARL ROGGE</t>
  </si>
  <si>
    <t>BILLINGS</t>
  </si>
  <si>
    <t>ROOM ATTENDANT</t>
  </si>
  <si>
    <t>Limon</t>
  </si>
  <si>
    <t>2510 6th St</t>
  </si>
  <si>
    <t>H-400-18267-942475</t>
  </si>
  <si>
    <t>H-400-18268-013438</t>
  </si>
  <si>
    <t>Siciliano Landscape Company, LLC</t>
  </si>
  <si>
    <t>247 Bridge Ave.</t>
  </si>
  <si>
    <t>Suite 6</t>
  </si>
  <si>
    <t>Red Bank</t>
  </si>
  <si>
    <t>732-530-1466</t>
  </si>
  <si>
    <t>H-400-18268-034091</t>
  </si>
  <si>
    <t>Keesen Landscape Management Inc</t>
  </si>
  <si>
    <t>3355 S. Umatilla St.</t>
  </si>
  <si>
    <t>Englewood</t>
  </si>
  <si>
    <t>303-761-0444</t>
  </si>
  <si>
    <t>Araphoe</t>
  </si>
  <si>
    <t>3355 S. Umatilla Street</t>
  </si>
  <si>
    <t>H-400-18268-055879</t>
  </si>
  <si>
    <t>646-378-6211</t>
  </si>
  <si>
    <t>Sales Associate</t>
  </si>
  <si>
    <t>Retail Salespersons</t>
  </si>
  <si>
    <t>Skagway</t>
  </si>
  <si>
    <t>240 Second Avenue</t>
  </si>
  <si>
    <t>Captain Moore Building</t>
  </si>
  <si>
    <t>H-400-18268-090055</t>
  </si>
  <si>
    <t>R&amp;J Triple A LLC</t>
  </si>
  <si>
    <t>The Grounds Guys of Edmond</t>
  </si>
  <si>
    <t>717 Evergreen Street</t>
  </si>
  <si>
    <t>Mailing:  PO Box 5084, Edmond, OK 73083</t>
  </si>
  <si>
    <t>405-757-3181</t>
  </si>
  <si>
    <t>H-400-18268-152283</t>
  </si>
  <si>
    <t>Hahira Nursery Inc</t>
  </si>
  <si>
    <t>QC Landscaping</t>
  </si>
  <si>
    <t>837 Union Road</t>
  </si>
  <si>
    <t>Mailing: PO Box 292, Hahira, GA 31632</t>
  </si>
  <si>
    <t>Hahira</t>
  </si>
  <si>
    <t>229-794-2198</t>
  </si>
  <si>
    <t>Lowndes</t>
  </si>
  <si>
    <t>H-400-18268-285062</t>
  </si>
  <si>
    <t>H-400-18268-313172</t>
  </si>
  <si>
    <t>Jeweler</t>
  </si>
  <si>
    <t>Jewelers and Precious Stone and Metal Workers</t>
  </si>
  <si>
    <t>H-400-18268-356420</t>
  </si>
  <si>
    <t>Benson Enterprises of New York Inc</t>
  </si>
  <si>
    <t>Benson Enterprises</t>
  </si>
  <si>
    <t>1986 Bennett Rd.</t>
  </si>
  <si>
    <t>Victor</t>
  </si>
  <si>
    <t>585-248-0452</t>
  </si>
  <si>
    <t>Ontario</t>
  </si>
  <si>
    <t>1986 Bennett Road</t>
  </si>
  <si>
    <t>H-400-18268-357889</t>
  </si>
  <si>
    <t>Juneau</t>
  </si>
  <si>
    <t>422 South Franklin Street</t>
  </si>
  <si>
    <t>H-400-18268-433969</t>
  </si>
  <si>
    <t>Spike Inc</t>
  </si>
  <si>
    <t>Olympia Moving &amp; Storage</t>
  </si>
  <si>
    <t>17 Bridge Street</t>
  </si>
  <si>
    <t>Watertown</t>
  </si>
  <si>
    <t>617-926-5555</t>
  </si>
  <si>
    <t>Movers</t>
  </si>
  <si>
    <t>H-400-18268-479674</t>
  </si>
  <si>
    <t>Shooter and Lindsey Inc</t>
  </si>
  <si>
    <t>27271 Katy Freeway</t>
  </si>
  <si>
    <t>Mailing: P.O. Box 516, Katy, TX 77492</t>
  </si>
  <si>
    <t>Katy</t>
  </si>
  <si>
    <t>281-392-3607</t>
  </si>
  <si>
    <t>Fort Bend</t>
  </si>
  <si>
    <t>H-400-18268-483145</t>
  </si>
  <si>
    <t>Weiss Landscaping Services, LLC</t>
  </si>
  <si>
    <t>117 Pittstown Rd</t>
  </si>
  <si>
    <t>Mailing : 5 Lenape Springs Road, Pittstown, NJ 08867</t>
  </si>
  <si>
    <t>Pittstown</t>
  </si>
  <si>
    <t>908-730-6090</t>
  </si>
  <si>
    <t>117 Pittstown Road</t>
  </si>
  <si>
    <t>H-400-18268-486918</t>
  </si>
  <si>
    <t>Wiltshire Brothers Incorporated</t>
  </si>
  <si>
    <t>Perfect Lawns &amp; Landworks of Austin</t>
  </si>
  <si>
    <t>2521 Cuernavaca</t>
  </si>
  <si>
    <t>512-563-7833</t>
  </si>
  <si>
    <t>H-400-18268-489972</t>
  </si>
  <si>
    <t>C &amp; G Turf Management LLC</t>
  </si>
  <si>
    <t>Color Burst Landscapes</t>
  </si>
  <si>
    <t>245 Wilson Pike Circle</t>
  </si>
  <si>
    <t>Mailing:  PO Box 1783 Brentwood, TN 37024</t>
  </si>
  <si>
    <t>Brentwood</t>
  </si>
  <si>
    <t>615-373-0722</t>
  </si>
  <si>
    <t>H-400-18268-501727</t>
  </si>
  <si>
    <t>H-400-18268-557366</t>
  </si>
  <si>
    <t>Highway 19 Construction LLC</t>
  </si>
  <si>
    <t>8470 TX Hwy 19 N</t>
  </si>
  <si>
    <t>903-945-2200</t>
  </si>
  <si>
    <t>Concrete Worker/Laborer</t>
  </si>
  <si>
    <t>Hopkins</t>
  </si>
  <si>
    <t>H-400-18268-614876</t>
  </si>
  <si>
    <t>The Lawn Crew, LLC</t>
  </si>
  <si>
    <t>3337 E. Joppa Rd</t>
  </si>
  <si>
    <t>Mailing: P.O. Box 26163, Baltimore, MD 21210</t>
  </si>
  <si>
    <t>Parkville</t>
  </si>
  <si>
    <t>410-882-3356</t>
  </si>
  <si>
    <t>3337 E. Joppa Road</t>
  </si>
  <si>
    <t>H-400-18268-700176</t>
  </si>
  <si>
    <t>KHAN COMFORT, LLC</t>
  </si>
  <si>
    <t>Hampton Inn and Suites Spearfish</t>
  </si>
  <si>
    <t>240 N 27th St</t>
  </si>
  <si>
    <t>SPEARFISH</t>
  </si>
  <si>
    <t>605-642-3003</t>
  </si>
  <si>
    <t>LBR MANAGEMENT LLC</t>
  </si>
  <si>
    <t>JOHN CARL ROGGE</t>
  </si>
  <si>
    <t>Lawrence</t>
  </si>
  <si>
    <t>240 N 27TH ST</t>
  </si>
  <si>
    <t>H-400-18268-712741</t>
  </si>
  <si>
    <t>Morton Concessions, Inc.</t>
  </si>
  <si>
    <t>4506 Twisted Tree Cove</t>
  </si>
  <si>
    <t>Mailing: PO Box 90205 Austin, TX 78709</t>
  </si>
  <si>
    <t>512-892-1664</t>
  </si>
  <si>
    <t>H-400-18268-749514</t>
  </si>
  <si>
    <t>Robert Bradley Landscaping Inc</t>
  </si>
  <si>
    <t>276 Durie Ave.</t>
  </si>
  <si>
    <t>201-768-6761</t>
  </si>
  <si>
    <t>H-400-18268-754661</t>
  </si>
  <si>
    <t>ICICLE SEAFOODS, INC.</t>
  </si>
  <si>
    <t>4019 21ST AVENUE WEST</t>
  </si>
  <si>
    <t>206-281-0988</t>
  </si>
  <si>
    <t>19 Driftwood Way</t>
  </si>
  <si>
    <t>H-400-18268-757554</t>
  </si>
  <si>
    <t>206-281-810988</t>
  </si>
  <si>
    <t>Can Line Promation Filler Machinist</t>
  </si>
  <si>
    <t>Packaging and Filling Machine Operators and</t>
  </si>
  <si>
    <t>Seward</t>
  </si>
  <si>
    <t>Kenai Peninsula</t>
  </si>
  <si>
    <t>601 Port Avenue</t>
  </si>
  <si>
    <t>H-400-18268-843566</t>
  </si>
  <si>
    <t>H-400-18268-875508</t>
  </si>
  <si>
    <t>FLAT RATE MOVERS, LTD.</t>
  </si>
  <si>
    <t>27 BRUCKNER BLVD.</t>
  </si>
  <si>
    <t>BRONX</t>
  </si>
  <si>
    <t>212-988-9292</t>
  </si>
  <si>
    <t>Household Goods (HHG) Mover</t>
  </si>
  <si>
    <t>Safety/Compliance/Helper/Packer/Mover</t>
  </si>
  <si>
    <t>27 BRUCKNER BLVD</t>
  </si>
  <si>
    <t>H-400-18268-893665</t>
  </si>
  <si>
    <t>Greenleaf Acquisition Corp.</t>
  </si>
  <si>
    <t>Greenleaf Landscape Systems and Service, Inc.</t>
  </si>
  <si>
    <t>276 Pine Brook Road</t>
  </si>
  <si>
    <t>Eatontown</t>
  </si>
  <si>
    <t>732-935-1010</t>
  </si>
  <si>
    <t>H-400-18268-963382</t>
  </si>
  <si>
    <t>Southern Lawn &amp; Landscapes, LLC</t>
  </si>
  <si>
    <t>1370 Hwy 96 South</t>
  </si>
  <si>
    <t>409-385-0708</t>
  </si>
  <si>
    <t>H-400-18268-988739</t>
  </si>
  <si>
    <t>H-400-18269-051045</t>
  </si>
  <si>
    <t>James Landscape and Sprinkler Inc</t>
  </si>
  <si>
    <t>5721 Studer Road</t>
  </si>
  <si>
    <t>Mailing: P.O. Box 25763 Little Rock, AR 72221</t>
  </si>
  <si>
    <t>501-821-2069</t>
  </si>
  <si>
    <t>H-400-18269-051277</t>
  </si>
  <si>
    <t>MN GOBER, LLC</t>
  </si>
  <si>
    <t>Landscape Express</t>
  </si>
  <si>
    <t>4090 Trey Ln Ste A</t>
  </si>
  <si>
    <t>Argyle</t>
  </si>
  <si>
    <t>214-802-7188</t>
  </si>
  <si>
    <t>H-400-18269-099063</t>
  </si>
  <si>
    <t>Challenger Sports Corp.</t>
  </si>
  <si>
    <t>8263 Flint Street</t>
  </si>
  <si>
    <t>913-599-4884</t>
  </si>
  <si>
    <t>Soccer Instructor</t>
  </si>
  <si>
    <t>Recreation Workers</t>
  </si>
  <si>
    <t>Physical Education, Sport &amp; Leisure, or a related field.</t>
  </si>
  <si>
    <t>1540 River Park Drive</t>
  </si>
  <si>
    <t>Suite 224</t>
  </si>
  <si>
    <t>H-400-18269-110263</t>
  </si>
  <si>
    <t>UNIMEX LOGISTICS,LLC</t>
  </si>
  <si>
    <t>1100 HIGH LOWE DR</t>
  </si>
  <si>
    <t>956-213-8150</t>
  </si>
  <si>
    <t>1100 HIGH LOWE DRIVE</t>
  </si>
  <si>
    <t>H-400-18269-158621</t>
  </si>
  <si>
    <t>Hermosa Beach</t>
  </si>
  <si>
    <t>936 1st Street</t>
  </si>
  <si>
    <t>Suite 3</t>
  </si>
  <si>
    <t>H-400-18269-192469</t>
  </si>
  <si>
    <t>Vista</t>
  </si>
  <si>
    <t>San Diego</t>
  </si>
  <si>
    <t>707 Civic Center Drive</t>
  </si>
  <si>
    <t>H-400-18269-224395</t>
  </si>
  <si>
    <t>Milberger Landscaping Inc</t>
  </si>
  <si>
    <t>3920 N Loop 1604 E</t>
  </si>
  <si>
    <t>210-497-3757</t>
  </si>
  <si>
    <t>Federation of Employers and Workers of America</t>
  </si>
  <si>
    <t>H-400-18269-245071</t>
  </si>
  <si>
    <t>Shearon Environmental Design of NJ Inc.</t>
  </si>
  <si>
    <t>337 Route 31</t>
  </si>
  <si>
    <t>Hopewell</t>
  </si>
  <si>
    <t>609-466-0666</t>
  </si>
  <si>
    <t>H-400-18269-268771</t>
  </si>
  <si>
    <t>Boathouse Bar, LLC</t>
  </si>
  <si>
    <t>Atlantic Fish &amp; Chop House</t>
  </si>
  <si>
    <t>2 Main Street</t>
  </si>
  <si>
    <t>Mailing: P.O. Box 2009</t>
  </si>
  <si>
    <t>Edgartown</t>
  </si>
  <si>
    <t>508-627-7311</t>
  </si>
  <si>
    <t>Dukes</t>
  </si>
  <si>
    <t>H-400-18269-312798</t>
  </si>
  <si>
    <t>Janitorial</t>
  </si>
  <si>
    <t>180 W. 2950 S</t>
  </si>
  <si>
    <t>H-400-18269-425180</t>
  </si>
  <si>
    <t>Central</t>
  </si>
  <si>
    <t>18868 Greenwell Springs Rd</t>
  </si>
  <si>
    <t>H-400-18269-440624</t>
  </si>
  <si>
    <t>Cobb</t>
  </si>
  <si>
    <t>2700 Cumberland Parkway</t>
  </si>
  <si>
    <t>Suite 175</t>
  </si>
  <si>
    <t>H-400-18269-447186</t>
  </si>
  <si>
    <t>Palm Landscaping INC</t>
  </si>
  <si>
    <t>435 Depot St.</t>
  </si>
  <si>
    <t>South Easton</t>
  </si>
  <si>
    <t>508-958-8527</t>
  </si>
  <si>
    <t>massachusetts</t>
  </si>
  <si>
    <t>H-400-18269-556081</t>
  </si>
  <si>
    <t>Irving</t>
  </si>
  <si>
    <t>300 E. Royal Lane</t>
  </si>
  <si>
    <t>Suite 122</t>
  </si>
  <si>
    <t>H-400-18269-571384</t>
  </si>
  <si>
    <t>Shearon Environmental Design Co Inc.</t>
  </si>
  <si>
    <t>5160 Militia Hill Rd</t>
  </si>
  <si>
    <t>Plymouth Meeting</t>
  </si>
  <si>
    <t>610-828-5488</t>
  </si>
  <si>
    <t>H-400-18269-593607</t>
  </si>
  <si>
    <t>H &amp; R Landscaping Inc</t>
  </si>
  <si>
    <t>480 S. Gravers Road, Suite 100</t>
  </si>
  <si>
    <t>610-828-6630</t>
  </si>
  <si>
    <t>480 S. Gravers Road</t>
  </si>
  <si>
    <t>H-400-18269-610968</t>
  </si>
  <si>
    <t>Beaucoup Crawfish of Eunice</t>
  </si>
  <si>
    <t>Riceland Crawfish</t>
  </si>
  <si>
    <t>101 South East Street</t>
  </si>
  <si>
    <t>Eunice</t>
  </si>
  <si>
    <t>337-457-1811</t>
  </si>
  <si>
    <t>St. Landry</t>
  </si>
  <si>
    <t>H-400-18269-644815</t>
  </si>
  <si>
    <t>Landscape Art Inc</t>
  </si>
  <si>
    <t>2303 Dickinson Ave</t>
  </si>
  <si>
    <t>League City</t>
  </si>
  <si>
    <t>281-309-0500</t>
  </si>
  <si>
    <t>2303 Dickinson Avenue</t>
  </si>
  <si>
    <t>H-400-18269-658881</t>
  </si>
  <si>
    <t>Derstine Landscaping LLC</t>
  </si>
  <si>
    <t>511 Cherry Rd.</t>
  </si>
  <si>
    <t>Mailing: PO Box 64076, Souderton, PA 18964</t>
  </si>
  <si>
    <t>215-721-9839</t>
  </si>
  <si>
    <t>511 Cherry Road</t>
  </si>
  <si>
    <t>H-400-18269-708187</t>
  </si>
  <si>
    <t>Elswick &amp; Elswick, Inc</t>
  </si>
  <si>
    <t>DBA Green Tree</t>
  </si>
  <si>
    <t>885 Marlboro Rd.</t>
  </si>
  <si>
    <t>410-741-0776</t>
  </si>
  <si>
    <t>MICHELE CONTRERAS</t>
  </si>
  <si>
    <t>Laborer/Tree Climber</t>
  </si>
  <si>
    <t>Anne Arundel</t>
  </si>
  <si>
    <t>855 Marlboro Rd.</t>
  </si>
  <si>
    <t>H-400-18269-737484</t>
  </si>
  <si>
    <t>TCB Quality Landscaping, Inc.</t>
  </si>
  <si>
    <t>545 Private Rd 914</t>
  </si>
  <si>
    <t>512-864-2722</t>
  </si>
  <si>
    <t>landscape laborer</t>
  </si>
  <si>
    <t>H-400-18269-789835</t>
  </si>
  <si>
    <t>Northeast Mesa LLC</t>
  </si>
  <si>
    <t>10 Commerce Drive Carmel, NY 10512</t>
  </si>
  <si>
    <t>110 Old Route 6, Carmel, NY 10512</t>
  </si>
  <si>
    <t>845-808-1651</t>
  </si>
  <si>
    <t>Whiteman Osterman &amp; Hanna LLP</t>
  </si>
  <si>
    <t>J. D'Arrigo Leonard</t>
  </si>
  <si>
    <t>Albany NY</t>
  </si>
  <si>
    <t>Computer User Support Specialists</t>
  </si>
  <si>
    <t>H-400-18269-791209</t>
  </si>
  <si>
    <t>1220 L and A Road</t>
  </si>
  <si>
    <t>H-400-18269-797197</t>
  </si>
  <si>
    <t>JTG Solutions</t>
  </si>
  <si>
    <t>Evr-Green LLC</t>
  </si>
  <si>
    <t>28512 FM 2004</t>
  </si>
  <si>
    <t>Mailing:  PO Box 3582, Lake Jackson, TX 77566</t>
  </si>
  <si>
    <t>Angleton</t>
  </si>
  <si>
    <t>979-549-0888</t>
  </si>
  <si>
    <t>H-400-18269-831890</t>
  </si>
  <si>
    <t>Gonzales</t>
  </si>
  <si>
    <t>9039 South Saint Landry Avenue</t>
  </si>
  <si>
    <t>H-400-18269-868904</t>
  </si>
  <si>
    <t>Lang's Lawn Care</t>
  </si>
  <si>
    <t>130 Pennsylvania Avenue</t>
  </si>
  <si>
    <t>Malvern</t>
  </si>
  <si>
    <t>610-647-6001</t>
  </si>
  <si>
    <t>Lawncare Applicator</t>
  </si>
  <si>
    <t>H-400-18269-974980</t>
  </si>
  <si>
    <t>ARIZONA GETAWAY VENTURES LLC</t>
  </si>
  <si>
    <t>FRYE'S LEAP GENERAL STORE AND CAFE</t>
  </si>
  <si>
    <t>1 SUNSET RD</t>
  </si>
  <si>
    <t>FRYE ISLAND</t>
  </si>
  <si>
    <t>602-561-4599</t>
  </si>
  <si>
    <t>Frye Island</t>
  </si>
  <si>
    <t>Cumberland</t>
  </si>
  <si>
    <t>1 Sunset Rd</t>
  </si>
  <si>
    <t>H-400-18269-983045</t>
  </si>
  <si>
    <t>EVERGREEN SPRINKLING, INC.</t>
  </si>
  <si>
    <t>13275 TYLER STREET</t>
  </si>
  <si>
    <t>HOLLAND</t>
  </si>
  <si>
    <t>616-399-2173</t>
  </si>
  <si>
    <t>Landscaping installer and servicer</t>
  </si>
  <si>
    <t>Holland</t>
  </si>
  <si>
    <t>Ottawa</t>
  </si>
  <si>
    <t>13275 Tyler Street</t>
  </si>
  <si>
    <t>H-400-18270-059573</t>
  </si>
  <si>
    <t>Bland Landscaping Company, Inc.</t>
  </si>
  <si>
    <t>PO Box 727 (mailing)</t>
  </si>
  <si>
    <t>1200 Perry Road (physical)</t>
  </si>
  <si>
    <t>919-387-0010</t>
  </si>
  <si>
    <t>1200 Perry Road</t>
  </si>
  <si>
    <t>H-400-18270-082011</t>
  </si>
  <si>
    <t>Cherokee Plantation Owners, LLC</t>
  </si>
  <si>
    <t>5109 Combahee Road</t>
  </si>
  <si>
    <t>Yemassee</t>
  </si>
  <si>
    <t>843-844-8000</t>
  </si>
  <si>
    <t>H-400-18270-086433</t>
  </si>
  <si>
    <t>ADAM &amp; ADAM TRANSPORTATION CORP.</t>
  </si>
  <si>
    <t>ADAM &amp; ADAM TRANSPORTATION</t>
  </si>
  <si>
    <t>5745 64TH STREET</t>
  </si>
  <si>
    <t>MASPETH</t>
  </si>
  <si>
    <t>917-655-9957</t>
  </si>
  <si>
    <t>ILASZ &amp; ASSOCIATES</t>
  </si>
  <si>
    <t>LIVIUS ILASZ</t>
  </si>
  <si>
    <t>QUEENS</t>
  </si>
  <si>
    <t>NYS DEPARTMENT OF LABOR / NYS JOB BANK</t>
  </si>
  <si>
    <t>H-400-18270-094203</t>
  </si>
  <si>
    <t>M &amp; M Concrete Inc.</t>
  </si>
  <si>
    <t>5501 Woodrow Road</t>
  </si>
  <si>
    <t>Mailing : PO Box 64176, Lubbock, TX 79464</t>
  </si>
  <si>
    <t>Lubbock</t>
  </si>
  <si>
    <t>806-863-4214</t>
  </si>
  <si>
    <t>H-400-18270-095793</t>
  </si>
  <si>
    <t>Rochester</t>
  </si>
  <si>
    <t>Olmsted</t>
  </si>
  <si>
    <t>5451 55th Avenue NW</t>
  </si>
  <si>
    <t>H-400-18270-132276</t>
  </si>
  <si>
    <t>H-400-18270-243153</t>
  </si>
  <si>
    <t>PLANT OUTAGE SOLUTIONS CONSTRUCTION INC.</t>
  </si>
  <si>
    <t>PLANT OUTAGE</t>
  </si>
  <si>
    <t>2951 MARINA BAY</t>
  </si>
  <si>
    <t>SUITE 300</t>
  </si>
  <si>
    <t>LEAGUE CITY</t>
  </si>
  <si>
    <t>216-375-2559</t>
  </si>
  <si>
    <t>Specialty Welder</t>
  </si>
  <si>
    <t>Hackberry</t>
  </si>
  <si>
    <t>Cameron</t>
  </si>
  <si>
    <t>301 Main St.</t>
  </si>
  <si>
    <t>H-400-18270-248481</t>
  </si>
  <si>
    <t>Automated Structures Inc.</t>
  </si>
  <si>
    <t>2911 South Midland Drive</t>
  </si>
  <si>
    <t>801-732-9300</t>
  </si>
  <si>
    <t>Woodworking Machine Setters, Operators, and Tenders, Except</t>
  </si>
  <si>
    <t>H-400-18270-292366</t>
  </si>
  <si>
    <t>Matthews</t>
  </si>
  <si>
    <t>1263 Matthews Mint Hill Road</t>
  </si>
  <si>
    <t>H-400-18270-317290</t>
  </si>
  <si>
    <t>Pipe Fitter/Fabricator</t>
  </si>
  <si>
    <t>H-400-18270-368073</t>
  </si>
  <si>
    <t>Palmetto Green Landscape &amp; Design LLC</t>
  </si>
  <si>
    <t>1128 Lanterns Rest</t>
  </si>
  <si>
    <t>Mailing:  PO Box 568, Isle of Palms, SC 29451</t>
  </si>
  <si>
    <t>Mount Pleasant</t>
  </si>
  <si>
    <t>843-388-4664</t>
  </si>
  <si>
    <t>Berkeley</t>
  </si>
  <si>
    <t>1129 Cainhoy Road Unit E</t>
  </si>
  <si>
    <t>H-400-18270-396117</t>
  </si>
  <si>
    <t>Baytown</t>
  </si>
  <si>
    <t>15403 Icet Creek Avenue</t>
  </si>
  <si>
    <t>H-400-18270-484125</t>
  </si>
  <si>
    <t>Oregon City</t>
  </si>
  <si>
    <t>Clackamas</t>
  </si>
  <si>
    <t>18222 S Arnett Drive</t>
  </si>
  <si>
    <t>H-400-18270-525102</t>
  </si>
  <si>
    <t>Blue Ridge Property Services LLC</t>
  </si>
  <si>
    <t>606 Falmouth St, Suite B</t>
  </si>
  <si>
    <t>Mailing:  PO Box 975, Warrenton, VA 20188</t>
  </si>
  <si>
    <t>Warrenton</t>
  </si>
  <si>
    <t>540-347-3159</t>
  </si>
  <si>
    <t>Fauquier</t>
  </si>
  <si>
    <t>H-400-18270-528171</t>
  </si>
  <si>
    <t>Milford</t>
  </si>
  <si>
    <t>Worcester</t>
  </si>
  <si>
    <t>70 Sumner Street</t>
  </si>
  <si>
    <t>H-400-18270-587878</t>
  </si>
  <si>
    <t>Natural Lawn and Landscape LLC</t>
  </si>
  <si>
    <t>533 Peruque Creek Road</t>
  </si>
  <si>
    <t>Mailing : PO Box 108, O'Fallon, MO 63366</t>
  </si>
  <si>
    <t>O'Fallon</t>
  </si>
  <si>
    <t>314-814-0104</t>
  </si>
  <si>
    <t>533 Peruque Creek Rd.</t>
  </si>
  <si>
    <t>H-400-18270-648462</t>
  </si>
  <si>
    <t>Ocean Beauty Seafoods, LLC</t>
  </si>
  <si>
    <t>1100 West Ewing Street</t>
  </si>
  <si>
    <t>206-285-6800</t>
  </si>
  <si>
    <t>Naknek</t>
  </si>
  <si>
    <t>Bristol Bay</t>
  </si>
  <si>
    <t>Mile One Half Peninsula</t>
  </si>
  <si>
    <t>H-400-18270-689903</t>
  </si>
  <si>
    <t>TALLEY AMUSEMENTS, INC</t>
  </si>
  <si>
    <t>700 SINGING QUAIL TRAIL</t>
  </si>
  <si>
    <t>[MAIL: PO BOX 1319, FT. WORTH, TX 76101]</t>
  </si>
  <si>
    <t>HASLET</t>
  </si>
  <si>
    <t>817-847-0888</t>
  </si>
  <si>
    <t>Ft Worth</t>
  </si>
  <si>
    <t>3400 Burnett-Tandy Drive</t>
  </si>
  <si>
    <t>H-400-18270-721121</t>
  </si>
  <si>
    <t>GEORGE SOFIS</t>
  </si>
  <si>
    <t>40 MUSTER DRIVE</t>
  </si>
  <si>
    <t>STAFFORD</t>
  </si>
  <si>
    <t>540-446-4299</t>
  </si>
  <si>
    <t>PERSONAL ASSISTANT / NANNY</t>
  </si>
  <si>
    <t>VA</t>
  </si>
  <si>
    <t>VIRGINIA WORKFORCE CONNECTION</t>
  </si>
  <si>
    <t>H-400-18270-770548</t>
  </si>
  <si>
    <t>4403 Manchaca Road</t>
  </si>
  <si>
    <t>Suite C</t>
  </si>
  <si>
    <t>H-400-18270-774385</t>
  </si>
  <si>
    <t>H-400-18270-869516</t>
  </si>
  <si>
    <t>126 Stone Park Court, Durham, NC 27703 (physical)</t>
  </si>
  <si>
    <t>Landscaping Laborers</t>
  </si>
  <si>
    <t>Durham</t>
  </si>
  <si>
    <t>126 Stone Park Court</t>
  </si>
  <si>
    <t>H-400-18270-911168</t>
  </si>
  <si>
    <t>Oregon</t>
  </si>
  <si>
    <t>Dane</t>
  </si>
  <si>
    <t>759 Elderberry Lane</t>
  </si>
  <si>
    <t>H-400-18270-975555</t>
  </si>
  <si>
    <t>1200 Perry Road (corporate)</t>
  </si>
  <si>
    <t>Southport</t>
  </si>
  <si>
    <t>Brunswick</t>
  </si>
  <si>
    <t>1191 East Leonard St.</t>
  </si>
  <si>
    <t>H-400-18271-002066</t>
  </si>
  <si>
    <t>GPS International LLC</t>
  </si>
  <si>
    <t>25211 GROGANS MILL RD STE 240</t>
  </si>
  <si>
    <t>THE WOODLANDS</t>
  </si>
  <si>
    <t>281-206-8397</t>
  </si>
  <si>
    <t>Commercial Diver</t>
  </si>
  <si>
    <t>Commercial Divers</t>
  </si>
  <si>
    <t>PASS ALL OFFSHORE SAFETY TRAINING REQUIREMENTS</t>
  </si>
  <si>
    <t>H-400-18271-206828</t>
  </si>
  <si>
    <t>Realty Landscaping Corporation</t>
  </si>
  <si>
    <t>2585 Second Street Pike</t>
  </si>
  <si>
    <t>Newtown</t>
  </si>
  <si>
    <t>215-598-7334</t>
  </si>
  <si>
    <t>H-400-18271-207433</t>
  </si>
  <si>
    <t>Dura-Trac Flooring</t>
  </si>
  <si>
    <t>272 James Burr Blvd</t>
  </si>
  <si>
    <t>Kearneysville</t>
  </si>
  <si>
    <t>304-728-2500</t>
  </si>
  <si>
    <t>JEFFERSON</t>
  </si>
  <si>
    <t>272 James Burr Blvd (report to work)</t>
  </si>
  <si>
    <t>H-400-18271-466912</t>
  </si>
  <si>
    <t>The Garden Greenhouse &amp; Nursery Inc</t>
  </si>
  <si>
    <t>1919 North Rt. 9</t>
  </si>
  <si>
    <t>Clermont</t>
  </si>
  <si>
    <t>609-624-3750</t>
  </si>
  <si>
    <t>Cape May</t>
  </si>
  <si>
    <t>H-400-18271-483921</t>
  </si>
  <si>
    <t>J &amp; L Lawns and Landscaping LLC</t>
  </si>
  <si>
    <t>7149 Millville Mays Landing Rd.</t>
  </si>
  <si>
    <t>Milmay</t>
  </si>
  <si>
    <t>609-476-4659</t>
  </si>
  <si>
    <t>Atlantic</t>
  </si>
  <si>
    <t>H-400-18271-567418</t>
  </si>
  <si>
    <t>Earth Industries, LLC</t>
  </si>
  <si>
    <t>1017 Steamboat Dr.</t>
  </si>
  <si>
    <t>541-261-6713</t>
  </si>
  <si>
    <t>1017 Steamboat Dr. (report to work)</t>
  </si>
  <si>
    <t>H-400-18271-619452</t>
  </si>
  <si>
    <t>ERIC PITTS LAWN SERVICE</t>
  </si>
  <si>
    <t>6515 E 24TH STREET</t>
  </si>
  <si>
    <t>918-855-1619</t>
  </si>
  <si>
    <t>KATHY HAWS &amp; ASSOCIATES</t>
  </si>
  <si>
    <t>KATHRYN HAWS</t>
  </si>
  <si>
    <t>MONKEY ISLAND</t>
  </si>
  <si>
    <t>6515 EAST 24TH STREET</t>
  </si>
  <si>
    <t>H-400-18271-687870</t>
  </si>
  <si>
    <t>MILLER TIME MANUFACTURING LLC</t>
  </si>
  <si>
    <t>RR 2 BOX 354 NORTH HWY 169</t>
  </si>
  <si>
    <t>NOWATA</t>
  </si>
  <si>
    <t>918-231-5070</t>
  </si>
  <si>
    <t>FABRICATION WELDER</t>
  </si>
  <si>
    <t>H-400-18271-697418</t>
  </si>
  <si>
    <t>Gentle Giant Moving Co Inc</t>
  </si>
  <si>
    <t>29 Harding St.</t>
  </si>
  <si>
    <t>Somerville</t>
  </si>
  <si>
    <t>617-806-1160</t>
  </si>
  <si>
    <t>H-400-18271-805103</t>
  </si>
  <si>
    <t>Southern Vermont Orchards, Inc.</t>
  </si>
  <si>
    <t>The Apple Barn and Country Bake Shop</t>
  </si>
  <si>
    <t>1126 Carpenter Hill Road</t>
  </si>
  <si>
    <t>Bennington</t>
  </si>
  <si>
    <t>802-447-7780</t>
  </si>
  <si>
    <t>604 US Route 7 South</t>
  </si>
  <si>
    <t>H-400-18271-819072</t>
  </si>
  <si>
    <t>H-400-18271-859316</t>
  </si>
  <si>
    <t>Hitchcock Painting LLC</t>
  </si>
  <si>
    <t>Five Star Painting of Corpus Christi</t>
  </si>
  <si>
    <t>4650 Barnard Drive</t>
  </si>
  <si>
    <t>Corpus Christi</t>
  </si>
  <si>
    <t>361-288-0360</t>
  </si>
  <si>
    <t>Gee &amp; Zhang, LLP</t>
  </si>
  <si>
    <t>Patrick O'Rourke</t>
  </si>
  <si>
    <t>Painter</t>
  </si>
  <si>
    <t>H-400-18271-958453</t>
  </si>
  <si>
    <t>Luis Landscape, LLC</t>
  </si>
  <si>
    <t>91 Kimberly Court</t>
  </si>
  <si>
    <t>Collinsville</t>
  </si>
  <si>
    <t>314-753-8768</t>
  </si>
  <si>
    <t>KENNETH K. SCHMITT, P.C.</t>
  </si>
  <si>
    <t>KENNETH SCHMITT</t>
  </si>
  <si>
    <t>Landscaper/Grounds Keeper</t>
  </si>
  <si>
    <t>Madison County</t>
  </si>
  <si>
    <t>H-400-18271-982706</t>
  </si>
  <si>
    <t>ELLSWORTH CONSTRUCTION COMPANY</t>
  </si>
  <si>
    <t>5141 S 24TH W AVENUE</t>
  </si>
  <si>
    <t>918-446-5229</t>
  </si>
  <si>
    <t>74107-9054</t>
  </si>
  <si>
    <t>5141 SOUTH 24TH WEST AVENUE</t>
  </si>
  <si>
    <t>H-400-18273-168068</t>
  </si>
  <si>
    <t>WADE SHOWS, INC.</t>
  </si>
  <si>
    <t>4277 E M-36</t>
  </si>
  <si>
    <t>(Mail: PO Box 51730, Livonia MI 48151)</t>
  </si>
  <si>
    <t>Pinckney</t>
  </si>
  <si>
    <t>734-266-1668</t>
  </si>
  <si>
    <t>Livingston</t>
  </si>
  <si>
    <t>H-400-18274-045094</t>
  </si>
  <si>
    <t>BRIGHTVIEW LANDSCAPES, LLC - ALBANY, NY</t>
  </si>
  <si>
    <t>(BVL4433)</t>
  </si>
  <si>
    <t>401 Plymouth Road, Suite 500</t>
  </si>
  <si>
    <t>818-225-2323</t>
  </si>
  <si>
    <t>Harris Beach PLLC</t>
  </si>
  <si>
    <t>Leonard D'ARRIGO</t>
  </si>
  <si>
    <t>Albany</t>
  </si>
  <si>
    <t>Schenectady</t>
  </si>
  <si>
    <t>391 Anthony Street</t>
  </si>
  <si>
    <t>H-400-18274-063763</t>
  </si>
  <si>
    <t>GREEN-TEE GOLF, INC.</t>
  </si>
  <si>
    <t>898 FRIEDMAN LANE</t>
  </si>
  <si>
    <t>PO BOX 9434</t>
  </si>
  <si>
    <t>PADUCAH</t>
  </si>
  <si>
    <t>270-442-9723</t>
  </si>
  <si>
    <t>ANDREW JACKSON LAW</t>
  </si>
  <si>
    <t>ANDREW JACKSON</t>
  </si>
  <si>
    <t>CLINTON</t>
  </si>
  <si>
    <t>Landscaping &amp; Groundskeepers Worker I</t>
  </si>
  <si>
    <t>Ridgeland</t>
  </si>
  <si>
    <t>384 Davant Dr</t>
  </si>
  <si>
    <t>H-400-18274-064592</t>
  </si>
  <si>
    <t>Ecoscape Solutions Group, LLC_Raleigh</t>
  </si>
  <si>
    <t>1101 Ellis Street</t>
  </si>
  <si>
    <t>mailing: PO Box 3328, Huntersville, NC 28070</t>
  </si>
  <si>
    <t>704-509-0020</t>
  </si>
  <si>
    <t>Thomas Bortnyk</t>
  </si>
  <si>
    <t>H-400-18274-084980</t>
  </si>
  <si>
    <t>Three White Birches</t>
  </si>
  <si>
    <t>Green Mountain Inn</t>
  </si>
  <si>
    <t>18 Main Street</t>
  </si>
  <si>
    <t>P.O. Box 60</t>
  </si>
  <si>
    <t>Stowe</t>
  </si>
  <si>
    <t>802-253-7302</t>
  </si>
  <si>
    <t>Lamoille</t>
  </si>
  <si>
    <t>H-400-18274-197020</t>
  </si>
  <si>
    <t>Espinoza Stone, Inc.</t>
  </si>
  <si>
    <t>1465 CR 234</t>
  </si>
  <si>
    <t>512-930-1398</t>
  </si>
  <si>
    <t>Quarry Laborer</t>
  </si>
  <si>
    <t>Goldthwaite</t>
  </si>
  <si>
    <t>Mills</t>
  </si>
  <si>
    <t>410 CR 427</t>
  </si>
  <si>
    <t>H-400-18274-199365</t>
  </si>
  <si>
    <t>BRIGHTVIEW LANDSCAPES, LLC - NYC</t>
  </si>
  <si>
    <t>(BVL4436/38)</t>
  </si>
  <si>
    <t>516-678-1767</t>
  </si>
  <si>
    <t>Oceanside</t>
  </si>
  <si>
    <t>3760-3 West Oceanside Road</t>
  </si>
  <si>
    <t>H-400-18274-288615</t>
  </si>
  <si>
    <t>LMS Lonestar Stone and Masonry, Inc.</t>
  </si>
  <si>
    <t>7531 N. IH 35</t>
  </si>
  <si>
    <t>Jarrell</t>
  </si>
  <si>
    <t>512-863-5544</t>
  </si>
  <si>
    <t>Mason Helper</t>
  </si>
  <si>
    <t>Helpers--Brickmasons, Blockmasons, Stonemasons,</t>
  </si>
  <si>
    <t>7531 N IH 35</t>
  </si>
  <si>
    <t>H-400-18274-300740</t>
  </si>
  <si>
    <t>Elite Contracting Services of NWF, LLC</t>
  </si>
  <si>
    <t>223 W. Gregory Street</t>
  </si>
  <si>
    <t>Pensacola</t>
  </si>
  <si>
    <t>850-776-6725</t>
  </si>
  <si>
    <t>Albuquerque</t>
  </si>
  <si>
    <t>Bernalillo</t>
  </si>
  <si>
    <t>NEW MEXICO</t>
  </si>
  <si>
    <t>5300 2nd St NW (report to work)</t>
  </si>
  <si>
    <t>H-400-18274-310222</t>
  </si>
  <si>
    <t>BRIGHTVIEW LANDSCAPES, LLC - KANSAS CITY</t>
  </si>
  <si>
    <t>(BVL3834)</t>
  </si>
  <si>
    <t>LEONARD D'ARRIGO</t>
  </si>
  <si>
    <t>12421 Santa Fe Trail Drive</t>
  </si>
  <si>
    <t>H-400-18274-354186</t>
  </si>
  <si>
    <t>Kenjura Tile, Inc.</t>
  </si>
  <si>
    <t>1004 North Park St.</t>
  </si>
  <si>
    <t>Brenham</t>
  </si>
  <si>
    <t>979-836-5563</t>
  </si>
  <si>
    <t>1004 North Park Street</t>
  </si>
  <si>
    <t>H-400-18274-365814</t>
  </si>
  <si>
    <t>Venture Aggregates, LLC</t>
  </si>
  <si>
    <t>10265 W. State Highway 29</t>
  </si>
  <si>
    <t>Liberty Hill</t>
  </si>
  <si>
    <t>512-515-7799</t>
  </si>
  <si>
    <t>5701 CR 234</t>
  </si>
  <si>
    <t>H-400-18274-382255</t>
  </si>
  <si>
    <t>W &amp; R COUNTRY FAIR CINNAMON ROLLS</t>
  </si>
  <si>
    <t>42411 WINDY GAP DRIVE</t>
  </si>
  <si>
    <t>AHWAHNEE</t>
  </si>
  <si>
    <t>559-676-2815</t>
  </si>
  <si>
    <t>Counter Attendants, Cafeteria, Food Concessions, a</t>
  </si>
  <si>
    <t>Ahwahnee</t>
  </si>
  <si>
    <t>Madera</t>
  </si>
  <si>
    <t>42411 Windy Gap Drive</t>
  </si>
  <si>
    <t>H-400-18274-404312</t>
  </si>
  <si>
    <t>Peter Pan Seafoods, Inc.</t>
  </si>
  <si>
    <t>3015 112th Ave NE</t>
  </si>
  <si>
    <t>Dillingham</t>
  </si>
  <si>
    <t>1 Denny Way</t>
  </si>
  <si>
    <t>H-400-18274-408677</t>
  </si>
  <si>
    <t>Ecoscape Solutions Group, LLC_Charlotte</t>
  </si>
  <si>
    <t>11010 Metromont Parkway</t>
  </si>
  <si>
    <t>H-400-18274-415369</t>
  </si>
  <si>
    <t>POPCORN NEAL, INC</t>
  </si>
  <si>
    <t>16958 US HWY 41 SOUTH</t>
  </si>
  <si>
    <t>SPRING HILL</t>
  </si>
  <si>
    <t>34610-0000</t>
  </si>
  <si>
    <t>813-477-6952</t>
  </si>
  <si>
    <t>Spring Hill</t>
  </si>
  <si>
    <t>Pasco</t>
  </si>
  <si>
    <t>16958 US Highway 41 South</t>
  </si>
  <si>
    <t>H-400-18274-447380</t>
  </si>
  <si>
    <t>VICIO INC</t>
  </si>
  <si>
    <t>VICTOR'S</t>
  </si>
  <si>
    <t>175 BRADFORD STREET EXT</t>
  </si>
  <si>
    <t>617-645-9328</t>
  </si>
  <si>
    <t>IMMIGRATION USA</t>
  </si>
  <si>
    <t>LISSETTE HILDESHEIM</t>
  </si>
  <si>
    <t>JENSEN BEACH</t>
  </si>
  <si>
    <t>WAITERS</t>
  </si>
  <si>
    <t>H-400-18274-472051</t>
  </si>
  <si>
    <t>CM LLC</t>
  </si>
  <si>
    <t>16958 US HWY 41S</t>
  </si>
  <si>
    <t>(MAIL: PO BOX 2659, RIVERVIEW FL 33568)</t>
  </si>
  <si>
    <t>SPRINGHILL</t>
  </si>
  <si>
    <t>843-956-3410</t>
  </si>
  <si>
    <t>H-400-18274-542685</t>
  </si>
  <si>
    <t>Pitts Construction, Inc.</t>
  </si>
  <si>
    <t>808 Airport Blvd</t>
  </si>
  <si>
    <t>512-327-4040</t>
  </si>
  <si>
    <t>H-400-18274-545367</t>
  </si>
  <si>
    <t>BRIGHTVIEW LANDSCAPES, LLC - HUDSON HIGHLANDS</t>
  </si>
  <si>
    <t>(BVL4435)</t>
  </si>
  <si>
    <t>Rock Tavern</t>
  </si>
  <si>
    <t>469 Route 17K, #3A</t>
  </si>
  <si>
    <t>H-400-18274-676644</t>
  </si>
  <si>
    <t>Brookway Stables</t>
  </si>
  <si>
    <t>11700 Little Tujunga Canyon Road</t>
  </si>
  <si>
    <t>Sylmar</t>
  </si>
  <si>
    <t>818-897-3376</t>
  </si>
  <si>
    <t>H-400-18274-709201</t>
  </si>
  <si>
    <t>Green Lawn Care Services</t>
  </si>
  <si>
    <t>2002 E. Tom Green Street</t>
  </si>
  <si>
    <t>979-277-2145</t>
  </si>
  <si>
    <t>H-400-18274-713953</t>
  </si>
  <si>
    <t>Boathouse Restaurant LLC</t>
  </si>
  <si>
    <t>3210 Lake Shore Drive</t>
  </si>
  <si>
    <t>Lake George</t>
  </si>
  <si>
    <t>518-668-3332</t>
  </si>
  <si>
    <t>H-400-18274-775501</t>
  </si>
  <si>
    <t>Glasco &amp; Co. Landscaping, Inc.</t>
  </si>
  <si>
    <t>P.O. Box 1542</t>
  </si>
  <si>
    <t>Physical Address: 601 N. Blue Bell Rd. Brenham, TX 77833</t>
  </si>
  <si>
    <t>979-836-7036</t>
  </si>
  <si>
    <t>Head Honchos, LLC</t>
  </si>
  <si>
    <t>Todd Miller</t>
  </si>
  <si>
    <t>Helotes</t>
  </si>
  <si>
    <t>601 N. Blue Bell Rd.</t>
  </si>
  <si>
    <t>All work be performed in Brenham, TX (Washington County)</t>
  </si>
  <si>
    <t>H-400-18274-888795</t>
  </si>
  <si>
    <t>H-400-18274-949909</t>
  </si>
  <si>
    <t>BRIGHTVIEW LANDSCAPES, LLC - CHICAGO</t>
  </si>
  <si>
    <t>(BVL3873)</t>
  </si>
  <si>
    <t>WHITEMAN OSTERMAN &amp; HANNA LLP</t>
  </si>
  <si>
    <t>Long Grove</t>
  </si>
  <si>
    <t>3490 Long Grove Road</t>
  </si>
  <si>
    <t>H-400-18275-018749</t>
  </si>
  <si>
    <t>TOUPS CRAWFISH, L.L.C.</t>
  </si>
  <si>
    <t>3695 Basile-Eunice Highway</t>
  </si>
  <si>
    <t>337-432-5000</t>
  </si>
  <si>
    <t>DANIELLE TOUPS YOUNG, ATTORNEY AT LAW, L.L.C.</t>
  </si>
  <si>
    <t>DANIELLE YOUNG</t>
  </si>
  <si>
    <t>EUNICE</t>
  </si>
  <si>
    <t>H-400-18275-038100</t>
  </si>
  <si>
    <t>CHULA VISTA, INC.</t>
  </si>
  <si>
    <t>CHULA VISTA RESORT</t>
  </si>
  <si>
    <t>2501 RIVER ROAD</t>
  </si>
  <si>
    <t>608-254-8366</t>
  </si>
  <si>
    <t>Lifeguards</t>
  </si>
  <si>
    <t>2501 River Road</t>
  </si>
  <si>
    <t>H-400-18275-128446</t>
  </si>
  <si>
    <t>Complete Landsculpture of Texas, L.P.</t>
  </si>
  <si>
    <t>2000 Sandy Lane</t>
  </si>
  <si>
    <t>214-358-5296</t>
  </si>
  <si>
    <t>525 Westland Drive</t>
  </si>
  <si>
    <t>H-400-18275-154223</t>
  </si>
  <si>
    <t>H-400-18275-160051</t>
  </si>
  <si>
    <t>BAM Landscaping, Inc.</t>
  </si>
  <si>
    <t>US Lawns of Greenville</t>
  </si>
  <si>
    <t>45 Byrdland Dr.</t>
  </si>
  <si>
    <t>Greenville</t>
  </si>
  <si>
    <t>864-627-0350</t>
  </si>
  <si>
    <t>45 Byrdland Dr (report to work)</t>
  </si>
  <si>
    <t>H-400-18275-219851</t>
  </si>
  <si>
    <t>Genesis Lawn and Landscape Management Inc</t>
  </si>
  <si>
    <t>18807 Kanis Rd</t>
  </si>
  <si>
    <t>Mailing: P.O. Box 242086, Little Rock, AR 72223</t>
  </si>
  <si>
    <t>501-753-1842</t>
  </si>
  <si>
    <t>H-400-18275-230567</t>
  </si>
  <si>
    <t>Tri-State Spray Service &amp; Feed, LLC</t>
  </si>
  <si>
    <t>745 Lake Road</t>
  </si>
  <si>
    <t>Stonewall</t>
  </si>
  <si>
    <t>318-573-0321</t>
  </si>
  <si>
    <t>CROSS, GUNTER, WITHERSPOON, &amp; GALCHUS</t>
  </si>
  <si>
    <t>GEORGE ERNST</t>
  </si>
  <si>
    <t>H-400-18275-234237</t>
  </si>
  <si>
    <t>Ivy Green Lawn Care, LLC</t>
  </si>
  <si>
    <t>205 Shamrock Industrial Blvd</t>
  </si>
  <si>
    <t>Tyrone</t>
  </si>
  <si>
    <t>770-487-3205</t>
  </si>
  <si>
    <t>H-400-18275-256797</t>
  </si>
  <si>
    <t>Aqua Lawn &amp; Landscape, Inc.</t>
  </si>
  <si>
    <t>6218 53rd Ave S.</t>
  </si>
  <si>
    <t>West Fargo</t>
  </si>
  <si>
    <t>NORTH DAKOTA</t>
  </si>
  <si>
    <t>701-388-3229</t>
  </si>
  <si>
    <t>Fargo</t>
  </si>
  <si>
    <t>6218 53rd Ave. S. (report to work)</t>
  </si>
  <si>
    <t>H-400-18275-292992</t>
  </si>
  <si>
    <t>Hard Core, Inc. (LA)</t>
  </si>
  <si>
    <t>Sikes</t>
  </si>
  <si>
    <t>Winn</t>
  </si>
  <si>
    <t>108 1st Street</t>
  </si>
  <si>
    <t>H-400-18275-341984</t>
  </si>
  <si>
    <t>Crawfish Plant Laborer</t>
  </si>
  <si>
    <t>H-400-18275-362192</t>
  </si>
  <si>
    <t>BIEBER FARMS CRAWFISH, INC.</t>
  </si>
  <si>
    <t>1628 BIEBER ROAD</t>
  </si>
  <si>
    <t>MAMOU</t>
  </si>
  <si>
    <t>337-468-4492</t>
  </si>
  <si>
    <t>Crawfish Processing</t>
  </si>
  <si>
    <t>1628 Bieber Road</t>
  </si>
  <si>
    <t>H-400-18275-419712</t>
  </si>
  <si>
    <t>Sunrise Reforestation, Inc.</t>
  </si>
  <si>
    <t>32874 Hwy 99E</t>
  </si>
  <si>
    <t>P.O Box 199</t>
  </si>
  <si>
    <t>Tangent</t>
  </si>
  <si>
    <t>541-791-9549</t>
  </si>
  <si>
    <t>Linn</t>
  </si>
  <si>
    <t>32874 Hwy 99E (report to work)</t>
  </si>
  <si>
    <t>H-400-18275-463003</t>
  </si>
  <si>
    <t>Darryle Taylor's Lawn Tech Incorporated</t>
  </si>
  <si>
    <t>Lawn Tech</t>
  </si>
  <si>
    <t>302 W. Smith</t>
  </si>
  <si>
    <t>Cleburne</t>
  </si>
  <si>
    <t>817-645-7575</t>
  </si>
  <si>
    <t>H-400-18275-523357</t>
  </si>
  <si>
    <t>Gladys' Seafood Inc.</t>
  </si>
  <si>
    <t>996 FM 2001</t>
  </si>
  <si>
    <t>Mailing: P.O. Box 97, Buda, TX 78610</t>
  </si>
  <si>
    <t>512-497-8784</t>
  </si>
  <si>
    <t>Freezer / Crawfish Worker</t>
  </si>
  <si>
    <t>H-400-18275-535502</t>
  </si>
  <si>
    <t>Jason Crowder Polo</t>
  </si>
  <si>
    <t>2360 Shelby St.</t>
  </si>
  <si>
    <t>Summerland</t>
  </si>
  <si>
    <t>805-886-3578</t>
  </si>
  <si>
    <t>LAW OFFICE OF IMELDA VALDIVIA</t>
  </si>
  <si>
    <t>IMELDA VALDIVIA</t>
  </si>
  <si>
    <t>Polo Groom</t>
  </si>
  <si>
    <t>Animal Trainers</t>
  </si>
  <si>
    <t>california</t>
  </si>
  <si>
    <t>H-400-18275-674064</t>
  </si>
  <si>
    <t>H-400-18275-706392</t>
  </si>
  <si>
    <t>JH Framing, LLC</t>
  </si>
  <si>
    <t>15000 Parrish Ln.</t>
  </si>
  <si>
    <t>512-496-3263</t>
  </si>
  <si>
    <t>H-400-18275-841400</t>
  </si>
  <si>
    <t>Gregory K. DeLong</t>
  </si>
  <si>
    <t>GKD Racing Stable</t>
  </si>
  <si>
    <t>30753 La Pata Road</t>
  </si>
  <si>
    <t>San Juan Capistrano</t>
  </si>
  <si>
    <t>949-887-3339</t>
  </si>
  <si>
    <t>H-400-18275-865412</t>
  </si>
  <si>
    <t>Isola Stables, Inc.</t>
  </si>
  <si>
    <t>3639 Alpine Road</t>
  </si>
  <si>
    <t>Portola Valley</t>
  </si>
  <si>
    <t>650-867-8201</t>
  </si>
  <si>
    <t>Rancho Murieta</t>
  </si>
  <si>
    <t>Murieta Equestrian Center</t>
  </si>
  <si>
    <t>7200 Lone Pine Drive</t>
  </si>
  <si>
    <t>H-400-18275-911950</t>
  </si>
  <si>
    <t>WEST COAST CONCESSIONS FAIRS, INC</t>
  </si>
  <si>
    <t>BIG BUBBA'S BAD BBQ</t>
  </si>
  <si>
    <t>115 FAIRVIEW LN</t>
  </si>
  <si>
    <t>[MAIL: PO BOX 5208, PASO ROBLES, CA 93447]</t>
  </si>
  <si>
    <t>PASO ROBLES</t>
  </si>
  <si>
    <t>93446-0000</t>
  </si>
  <si>
    <t>805-712-5983</t>
  </si>
  <si>
    <t>Paso Robles</t>
  </si>
  <si>
    <t>San Luis Obispo</t>
  </si>
  <si>
    <t>115 Fairview Lane</t>
  </si>
  <si>
    <t>H-400-18275-922486</t>
  </si>
  <si>
    <t>MARRIOTT RESORTS HOSPITALITY CORPORATION</t>
  </si>
  <si>
    <t>Marriott Vacations Worldwide Willow Ridge Lodge</t>
  </si>
  <si>
    <t>1044 WILLIAM HILTON PARKWAY</t>
  </si>
  <si>
    <t>843-686-7392</t>
  </si>
  <si>
    <t>Branson</t>
  </si>
  <si>
    <t>Taney</t>
  </si>
  <si>
    <t>2929 Green Mountain Drive</t>
  </si>
  <si>
    <t>H-400-18275-992753</t>
  </si>
  <si>
    <t>Woodgrove Farm, Inc.</t>
  </si>
  <si>
    <t>2908 Avenida Pimentera</t>
  </si>
  <si>
    <t>Carlsbad</t>
  </si>
  <si>
    <t>760-815-2958</t>
  </si>
  <si>
    <t>Rancho Santa Fe</t>
  </si>
  <si>
    <t>16255 Via de la Valle</t>
  </si>
  <si>
    <t>H-400-18276-094050</t>
  </si>
  <si>
    <t>Total Turf Golf Services Inc.</t>
  </si>
  <si>
    <t>1965 Byberry Road</t>
  </si>
  <si>
    <t>Huntingdon Valley</t>
  </si>
  <si>
    <t>215-366-7155</t>
  </si>
  <si>
    <t>H-400-18276-197792</t>
  </si>
  <si>
    <t>Lotus Pad</t>
  </si>
  <si>
    <t>Lotus Pad Big Sky LLC</t>
  </si>
  <si>
    <t>P.O. Box 160372</t>
  </si>
  <si>
    <t>Big Sky</t>
  </si>
  <si>
    <t>406-570-2193</t>
  </si>
  <si>
    <t>Restaruant</t>
  </si>
  <si>
    <t>47 Town Center Ave. Unit D1</t>
  </si>
  <si>
    <t>H-400-18276-201661</t>
  </si>
  <si>
    <t>The Ford Plantation Club, Inc.</t>
  </si>
  <si>
    <t>12511 Ford Ave.</t>
  </si>
  <si>
    <t>Mailing: P.O. Box 2889, Richmond Hill, GA 31324</t>
  </si>
  <si>
    <t>Richmond Hill</t>
  </si>
  <si>
    <t>912-756-5715</t>
  </si>
  <si>
    <t>Attendant</t>
  </si>
  <si>
    <t>123 A Ford Maintenance Rd</t>
  </si>
  <si>
    <t>H-400-18276-237379</t>
  </si>
  <si>
    <t>ADONAY RESOURCES LLC</t>
  </si>
  <si>
    <t>Ben Hill</t>
  </si>
  <si>
    <t>Georgia</t>
  </si>
  <si>
    <t>H-400-18276-238722</t>
  </si>
  <si>
    <t>Hentges Tree Service, Inc.</t>
  </si>
  <si>
    <t>5905 Old Lohman Road</t>
  </si>
  <si>
    <t>Jefferson City</t>
  </si>
  <si>
    <t>573-893-2896</t>
  </si>
  <si>
    <t>Cole</t>
  </si>
  <si>
    <t>H-400-18276-386545</t>
  </si>
  <si>
    <t>Mike Edrick Stables, Inc.</t>
  </si>
  <si>
    <t>2848 Triunfo Canyon Road</t>
  </si>
  <si>
    <t>Agoura Hills</t>
  </si>
  <si>
    <t>818-706-1541</t>
  </si>
  <si>
    <t>85555 Airport Blvd.</t>
  </si>
  <si>
    <t>H-400-18276-671266</t>
  </si>
  <si>
    <t>Hap Hansen Training Stables</t>
  </si>
  <si>
    <t>2530 Lone Jack Rd</t>
  </si>
  <si>
    <t>Encinitas</t>
  </si>
  <si>
    <t>619-540-2622</t>
  </si>
  <si>
    <t>H-400-18276-688925</t>
  </si>
  <si>
    <t>D&amp;W PAINTING, INC.</t>
  </si>
  <si>
    <t>1000 SOUTH WEST DRIVE</t>
  </si>
  <si>
    <t>LEANDER</t>
  </si>
  <si>
    <t>512-259-1411</t>
  </si>
  <si>
    <t>Infinity Labor Source, Inc.</t>
  </si>
  <si>
    <t>Sayde Leonel de Cervantes</t>
  </si>
  <si>
    <t>Painter-Helpers</t>
  </si>
  <si>
    <t>Helpers--Painters, Paperhangers, Plasterers, and Stucco Maso</t>
  </si>
  <si>
    <t>342 E. Mitchell Street</t>
  </si>
  <si>
    <t>H-400-18276-806727</t>
  </si>
  <si>
    <t>SECO GROUPE, INC</t>
  </si>
  <si>
    <t>1175 NE 125 ST,</t>
  </si>
  <si>
    <t>SUITE 612</t>
  </si>
  <si>
    <t>305-892-0680</t>
  </si>
  <si>
    <t>Sauk</t>
  </si>
  <si>
    <t>1881 Wisconsin Dells Parkway</t>
  </si>
  <si>
    <t>H-400-18276-857535</t>
  </si>
  <si>
    <t>Leander</t>
  </si>
  <si>
    <t>1000 South West Dr.</t>
  </si>
  <si>
    <t>H-400-18276-895231</t>
  </si>
  <si>
    <t>Karazissis Brothers, Inc</t>
  </si>
  <si>
    <t>Far West Farms</t>
  </si>
  <si>
    <t>5155 Old Scandia Lane</t>
  </si>
  <si>
    <t>818-591-2180</t>
  </si>
  <si>
    <t>H-400-18276-974882</t>
  </si>
  <si>
    <t>GE Forestry, Inc.</t>
  </si>
  <si>
    <t>1180 Bens Lane</t>
  </si>
  <si>
    <t>541-857-1106</t>
  </si>
  <si>
    <t>1180 Bens Lane (report to work)</t>
  </si>
  <si>
    <t>H-400-18277-024682</t>
  </si>
  <si>
    <t>Edgewater Beach Resort Management</t>
  </si>
  <si>
    <t>Resort Collection</t>
  </si>
  <si>
    <t>11212 Beach Front Rd</t>
  </si>
  <si>
    <t>850-233-7594</t>
  </si>
  <si>
    <t>Hotel Desk/Reservation Clerk</t>
  </si>
  <si>
    <t>11212 Front Beach Rd</t>
  </si>
  <si>
    <t>H-400-18277-054078</t>
  </si>
  <si>
    <t>Don Stewart Stables, Inc.</t>
  </si>
  <si>
    <t>11150 NW 104th Place</t>
  </si>
  <si>
    <t>Reddick</t>
  </si>
  <si>
    <t>352-861-7057</t>
  </si>
  <si>
    <t>H-400-18277-086882</t>
  </si>
  <si>
    <t>HD Landscape LLC</t>
  </si>
  <si>
    <t>6190 Federal Blvd</t>
  </si>
  <si>
    <t>303-429-1471</t>
  </si>
  <si>
    <t>Ware Immigration</t>
  </si>
  <si>
    <t>DANIEL KOWALSKI</t>
  </si>
  <si>
    <t>CENTENNIAL</t>
  </si>
  <si>
    <t>H-400-18277-104195</t>
  </si>
  <si>
    <t>Colebrook Racing Stable, LLC</t>
  </si>
  <si>
    <t>917 Maywick Drive</t>
  </si>
  <si>
    <t>859-321-9947</t>
  </si>
  <si>
    <t xml:space="preserve">4201 Versailles Road </t>
  </si>
  <si>
    <t>H-400-18277-174739</t>
  </si>
  <si>
    <t>WEST TEXAS DRUM COMPANY</t>
  </si>
  <si>
    <t>11107 CR 127 W</t>
  </si>
  <si>
    <t>281-383-1900</t>
  </si>
  <si>
    <t>General Labor</t>
  </si>
  <si>
    <t>H-400-18277-215827</t>
  </si>
  <si>
    <t>Daly-Sublette Landscape Architects, Inc.</t>
  </si>
  <si>
    <t>45 E. Third Street</t>
  </si>
  <si>
    <t>Kenner</t>
  </si>
  <si>
    <t>504-469-7703</t>
  </si>
  <si>
    <t>H-400-18277-229314</t>
  </si>
  <si>
    <t>R &amp; R &amp;quot;1818&amp;quot; Landscape LP</t>
  </si>
  <si>
    <t>Terra Management Services</t>
  </si>
  <si>
    <t>3940 Dunvale Rd.</t>
  </si>
  <si>
    <t>713-462-5017</t>
  </si>
  <si>
    <t>H-400-18277-261537</t>
  </si>
  <si>
    <t>Trident Seafoods Corporation</t>
  </si>
  <si>
    <t>5303 Shilshole Avenue NW</t>
  </si>
  <si>
    <t>206-297-5833</t>
  </si>
  <si>
    <t>RYAN SWANSON AND CLEVELAND, PLLC</t>
  </si>
  <si>
    <t>JANET CHEETHAM</t>
  </si>
  <si>
    <t>Baader Technician</t>
  </si>
  <si>
    <t>Sand Point</t>
  </si>
  <si>
    <t>Aluetian Is East Borough</t>
  </si>
  <si>
    <t>229 Main Street</t>
  </si>
  <si>
    <t>H-400-18277-304050</t>
  </si>
  <si>
    <t>Weston Landscape and Design, Inc.</t>
  </si>
  <si>
    <t>2190 S . Raritan Street</t>
  </si>
  <si>
    <t>303-944-7495</t>
  </si>
  <si>
    <t>H-400-18277-328537</t>
  </si>
  <si>
    <t>Gold Personnel, LLC</t>
  </si>
  <si>
    <t>Gold Landscape</t>
  </si>
  <si>
    <t>2454 Glenda Ln</t>
  </si>
  <si>
    <t>972-241-7663</t>
  </si>
  <si>
    <t>2454 Glenda Lane</t>
  </si>
  <si>
    <t>H-400-18277-344980</t>
  </si>
  <si>
    <t>Westco Grounds Maintenance Co, Inc.</t>
  </si>
  <si>
    <t>12350 Taylor Rd</t>
  </si>
  <si>
    <t>713-466-1822</t>
  </si>
  <si>
    <t>Kevin Lashus</t>
  </si>
  <si>
    <t>H-400-18277-352480</t>
  </si>
  <si>
    <t>TCA TERRACARE ASSOCIATES, LP</t>
  </si>
  <si>
    <t>2433 MERRELL RD</t>
  </si>
  <si>
    <t>972-445-5654</t>
  </si>
  <si>
    <t>2433 Merrell Road</t>
  </si>
  <si>
    <t>H-400-18277-446061</t>
  </si>
  <si>
    <t>H-400-18277-533615</t>
  </si>
  <si>
    <t>Epic Landscape Productions, LLC</t>
  </si>
  <si>
    <t>23933 W. 175th Street</t>
  </si>
  <si>
    <t>Gardner</t>
  </si>
  <si>
    <t>913-856-2446</t>
  </si>
  <si>
    <t>ALEX WARD</t>
  </si>
  <si>
    <t>23933 W. 175th St. (report to work)</t>
  </si>
  <si>
    <t>H-400-18277-607177</t>
  </si>
  <si>
    <t>Green Landscape Solutions LLC</t>
  </si>
  <si>
    <t>4100 North 119th St</t>
  </si>
  <si>
    <t>720-468-0987</t>
  </si>
  <si>
    <t>Landscaping and and Groundskeeping Workers</t>
  </si>
  <si>
    <t>Boulder</t>
  </si>
  <si>
    <t>H-400-18277-655485</t>
  </si>
  <si>
    <t>RYAN SWANSON &amp; CLEVELAND, PLLC</t>
  </si>
  <si>
    <t>Pollock Roe Technician</t>
  </si>
  <si>
    <t>Food Batchmakers</t>
  </si>
  <si>
    <t>H-400-18277-664259</t>
  </si>
  <si>
    <t>The Lawnsmith Inc</t>
  </si>
  <si>
    <t>7900 Excelsior Blvd. Suite 2800</t>
  </si>
  <si>
    <t>952-937-5000</t>
  </si>
  <si>
    <t>lawn care laborer</t>
  </si>
  <si>
    <t>H-400-18277-676185</t>
  </si>
  <si>
    <t>JBK Landscape LLC</t>
  </si>
  <si>
    <t>1250 S. Chambers Rd</t>
  </si>
  <si>
    <t>Aurora</t>
  </si>
  <si>
    <t>303-751-0192</t>
  </si>
  <si>
    <t>1250 S. Chambers Road</t>
  </si>
  <si>
    <t>H-400-18277-683596</t>
  </si>
  <si>
    <t>K&amp;G Industrial Services, LLC</t>
  </si>
  <si>
    <t>2724 Prestige Rd.</t>
  </si>
  <si>
    <t>251-964-7440</t>
  </si>
  <si>
    <t>AMIGOS LABOR SOLUTIONS, INC.</t>
  </si>
  <si>
    <t>Brickmason</t>
  </si>
  <si>
    <t>Brickmasons and Blockmasons</t>
  </si>
  <si>
    <t>H-400-18277-734868</t>
  </si>
  <si>
    <t>Bayou Land Seafood, LLC.</t>
  </si>
  <si>
    <t>1008 Vincent Berard Road</t>
  </si>
  <si>
    <t>St. Martin parish</t>
  </si>
  <si>
    <t>337-667-6118</t>
  </si>
  <si>
    <t>KELLY COUCH  (Manager)</t>
  </si>
  <si>
    <t>Crawfish position</t>
  </si>
  <si>
    <t>H-400-18277-793134</t>
  </si>
  <si>
    <t>Safari Green Lawn Maintenance, LLC</t>
  </si>
  <si>
    <t>8336 E FM 917</t>
  </si>
  <si>
    <t>Alvarado</t>
  </si>
  <si>
    <t>817-783-3009</t>
  </si>
  <si>
    <t>Helper</t>
  </si>
  <si>
    <t>H-400-18277-826237</t>
  </si>
  <si>
    <t>ASPEN LEAF LANDSCAPE MAINTENANCE, INC.</t>
  </si>
  <si>
    <t>777 CONRAD STREET</t>
  </si>
  <si>
    <t>COLORADO SPRINGS</t>
  </si>
  <si>
    <t>719-591-9972</t>
  </si>
  <si>
    <t>LABOR SOLUTIONS, INC.</t>
  </si>
  <si>
    <t>BRADLEY AHL</t>
  </si>
  <si>
    <t>WINDSOR</t>
  </si>
  <si>
    <t>777 Conrad Street</t>
  </si>
  <si>
    <t>H-400-18277-861240</t>
  </si>
  <si>
    <t>Ayo, LLC</t>
  </si>
  <si>
    <t>Mi Camino Real</t>
  </si>
  <si>
    <t>1569 US HWY 68</t>
  </si>
  <si>
    <t>Maysville</t>
  </si>
  <si>
    <t>606-759-7993</t>
  </si>
  <si>
    <t>Mason</t>
  </si>
  <si>
    <t>H-400-18277-978144</t>
  </si>
  <si>
    <t>NUNEZ PINE STRAW, INC.</t>
  </si>
  <si>
    <t>324 HOWARD BRANNEN RD.</t>
  </si>
  <si>
    <t>BAXLEY</t>
  </si>
  <si>
    <t>912-367-7040</t>
  </si>
  <si>
    <t>LABORERS</t>
  </si>
  <si>
    <t>GA</t>
  </si>
  <si>
    <t>324 HOWARD BRANNEN RD. (REPORT TO WORK ONLY)</t>
  </si>
  <si>
    <t>H-400-18278-000675</t>
  </si>
  <si>
    <t>Grassman Lawn Care LLC</t>
  </si>
  <si>
    <t>The Grounds Guys of Mt. Lebanon</t>
  </si>
  <si>
    <t>803 Woodbourne Ave</t>
  </si>
  <si>
    <t>412-518-8988</t>
  </si>
  <si>
    <t>Team Member</t>
  </si>
  <si>
    <t>Bethel Park</t>
  </si>
  <si>
    <t>170 Hillside Dr</t>
  </si>
  <si>
    <t>H-400-18278-015156</t>
  </si>
  <si>
    <t>Superior AJ Forestry</t>
  </si>
  <si>
    <t>2161 Taylor Rd</t>
  </si>
  <si>
    <t>541-227-1447</t>
  </si>
  <si>
    <t>2161 Taylor Rd #42 (report to work)</t>
  </si>
  <si>
    <t>H-400-18278-023155</t>
  </si>
  <si>
    <t>POWERGRID SERVICES, LLC</t>
  </si>
  <si>
    <t>2350 HIGHWAY 31 NW</t>
  </si>
  <si>
    <t>HARTSELLE</t>
  </si>
  <si>
    <t>256-217-5815</t>
  </si>
  <si>
    <t>Vegetation Management</t>
  </si>
  <si>
    <t>Hartselle</t>
  </si>
  <si>
    <t>Morgan</t>
  </si>
  <si>
    <t>2350 Highway 31 NW</t>
  </si>
  <si>
    <t>H-400-18278-110140</t>
  </si>
  <si>
    <t>Highlanders Forest LLC</t>
  </si>
  <si>
    <t>2348 Beall Ln</t>
  </si>
  <si>
    <t>541-664-2831</t>
  </si>
  <si>
    <t>2348 Beall Ln (report to work)</t>
  </si>
  <si>
    <t>H-400-18278-140279</t>
  </si>
  <si>
    <t>ISOD LAWN &amp; GARDEN CARE, INC.</t>
  </si>
  <si>
    <t>3 Crescent Road</t>
  </si>
  <si>
    <t>973-822-2008</t>
  </si>
  <si>
    <t>H-400-18278-153003</t>
  </si>
  <si>
    <t>Sunset Forestry, Inc.</t>
  </si>
  <si>
    <t>3645 Avenue G</t>
  </si>
  <si>
    <t>White City</t>
  </si>
  <si>
    <t>541-973-7094</t>
  </si>
  <si>
    <t>3654 Avenue G (report to work)</t>
  </si>
  <si>
    <t>H-400-18278-199377</t>
  </si>
  <si>
    <t>Waldenbrook Farm</t>
  </si>
  <si>
    <t>1799 Templeton Road</t>
  </si>
  <si>
    <t>Templeton</t>
  </si>
  <si>
    <t>650-867-9504</t>
  </si>
  <si>
    <t>H-400-18278-275206</t>
  </si>
  <si>
    <t>Rite-A-Way Lawn Care, LLC</t>
  </si>
  <si>
    <t>1036 David Meadows Ln.</t>
  </si>
  <si>
    <t>636-329-8550</t>
  </si>
  <si>
    <t>1036 David Meadows Ln. (report to work)</t>
  </si>
  <si>
    <t>H-400-18278-312327</t>
  </si>
  <si>
    <t>Frozen Desserts, LLC</t>
  </si>
  <si>
    <t>Mister Softee</t>
  </si>
  <si>
    <t>39 Friends Ave.</t>
  </si>
  <si>
    <t>Haddonfield</t>
  </si>
  <si>
    <t>856-200-5168</t>
  </si>
  <si>
    <t>LAW OFFICE OF PETER J. CRAMER</t>
  </si>
  <si>
    <t>PETER CRAMER</t>
  </si>
  <si>
    <t>SUDBURY</t>
  </si>
  <si>
    <t>Peddler</t>
  </si>
  <si>
    <t>Door-to-Door Sales Workers, News and Street</t>
  </si>
  <si>
    <t>Ewing</t>
  </si>
  <si>
    <t>Mercer</t>
  </si>
  <si>
    <t>400 Stokes Avenue</t>
  </si>
  <si>
    <t>H-400-18278-363582</t>
  </si>
  <si>
    <t>Russell Hall Seafood, Inc.</t>
  </si>
  <si>
    <t>P. O. Box 156 (mailing)</t>
  </si>
  <si>
    <t>2501 Old House Point Road (physical)</t>
  </si>
  <si>
    <t>443-397-3490</t>
  </si>
  <si>
    <t>2501 Old House Point Road</t>
  </si>
  <si>
    <t>H-400-18278-364280</t>
  </si>
  <si>
    <t>Table Rock Forestry Inc.</t>
  </si>
  <si>
    <t>718 Gilman Rd.</t>
  </si>
  <si>
    <t>541-840-3980</t>
  </si>
  <si>
    <t>718 Gilman Rd. (report to work)</t>
  </si>
  <si>
    <t>H-400-18278-402059</t>
  </si>
  <si>
    <t>Sonoma Horse Park</t>
  </si>
  <si>
    <t>Riverside Equestrian Center</t>
  </si>
  <si>
    <t>7600 Lakeville Hwy</t>
  </si>
  <si>
    <t>Petaluma</t>
  </si>
  <si>
    <t>415-518-1277</t>
  </si>
  <si>
    <t>Sonoma</t>
  </si>
  <si>
    <t>H-400-18278-508317</t>
  </si>
  <si>
    <t>MARRIOTT VACATIONS WORLDWIDE</t>
  </si>
  <si>
    <t>Building Custodian</t>
  </si>
  <si>
    <t>H-400-18278-520775</t>
  </si>
  <si>
    <t>LG Forestry Inc.</t>
  </si>
  <si>
    <t>2341 Savannah Dr</t>
  </si>
  <si>
    <t>541-944-7735</t>
  </si>
  <si>
    <t>2341 Savannah Dr. (report to work)</t>
  </si>
  <si>
    <t>H-400-18278-601697</t>
  </si>
  <si>
    <t>PETER PAN SEAFOODS, INC.</t>
  </si>
  <si>
    <t>3015 112TH AVENUE NE</t>
  </si>
  <si>
    <t>BELLEVUE</t>
  </si>
  <si>
    <t>206-728-6000</t>
  </si>
  <si>
    <t>POLLOCK ROE TECHNICIAN</t>
  </si>
  <si>
    <t>KING COVE</t>
  </si>
  <si>
    <t>ALEUTIANS EAST</t>
  </si>
  <si>
    <t>500 CANNERY ROW</t>
  </si>
  <si>
    <t>H-400-18278-681244</t>
  </si>
  <si>
    <t>KEYSTONE MASONRY, INC.</t>
  </si>
  <si>
    <t>501 1ST ST., STE. 6</t>
  </si>
  <si>
    <t>Yelm</t>
  </si>
  <si>
    <t>360-458-6758</t>
  </si>
  <si>
    <t>GARVEY SCHUBERT BARER</t>
  </si>
  <si>
    <t>ROBERT NEALE</t>
  </si>
  <si>
    <t>State-approved masonry training (or foreign equivalent.</t>
  </si>
  <si>
    <t>6600 Roosevelt Way</t>
  </si>
  <si>
    <t>H-400-18278-691331</t>
  </si>
  <si>
    <t>TRUSS PRO CONSTRUCTION LLC</t>
  </si>
  <si>
    <t>7101 N HIGHFIELD DR</t>
  </si>
  <si>
    <t>BIRMINGHAM</t>
  </si>
  <si>
    <t>205-569-0993</t>
  </si>
  <si>
    <t>Production Helpers</t>
  </si>
  <si>
    <t>7101 N Highfield Dr</t>
  </si>
  <si>
    <t>H-400-18278-741389</t>
  </si>
  <si>
    <t>EURO MARBLE SUPPLY, LTD</t>
  </si>
  <si>
    <t>4552 RUBY STREET</t>
  </si>
  <si>
    <t>SCHILLER PARK</t>
  </si>
  <si>
    <t>847-233-0700</t>
  </si>
  <si>
    <t>Stone polisher and hand finisher</t>
  </si>
  <si>
    <t>Grinding and Polishing Workers, Hand</t>
  </si>
  <si>
    <t>Schiller Park</t>
  </si>
  <si>
    <t>4552 N. Ruby Street</t>
  </si>
  <si>
    <t>H-400-18278-809103</t>
  </si>
  <si>
    <t>Round Meadow Farm, LLC</t>
  </si>
  <si>
    <t>190 Park Lane</t>
  </si>
  <si>
    <t>Atherton</t>
  </si>
  <si>
    <t>650-325-0196</t>
  </si>
  <si>
    <t>San Mateo</t>
  </si>
  <si>
    <t>H-400-18278-884225</t>
  </si>
  <si>
    <t>F&amp;B Assistant</t>
  </si>
  <si>
    <t>1044 William Hilton Parkway</t>
  </si>
  <si>
    <t>H-400-18278-885551</t>
  </si>
  <si>
    <t>Lindy's Seafood, Inc.</t>
  </si>
  <si>
    <t>1548 Taylor's Island Road</t>
  </si>
  <si>
    <t>Woolford</t>
  </si>
  <si>
    <t>410-228-5032</t>
  </si>
  <si>
    <t>seafood processors / crab pickers</t>
  </si>
  <si>
    <t>1631 Steamboat Wharf Road</t>
  </si>
  <si>
    <t>H-400-18278-962601</t>
  </si>
  <si>
    <t>Shamrock Lawn &amp; Landscaping, LLC</t>
  </si>
  <si>
    <t>U.S. Lawns of Hampton Roads</t>
  </si>
  <si>
    <t>632 50th Street</t>
  </si>
  <si>
    <t>Newport News</t>
  </si>
  <si>
    <t>757-224-6675</t>
  </si>
  <si>
    <t>Newport News City</t>
  </si>
  <si>
    <t>632 50th St (report to work)</t>
  </si>
  <si>
    <t>H-400-18279-579386</t>
  </si>
  <si>
    <t>JUICYS, LLC</t>
  </si>
  <si>
    <t>5380 Gulf of Mexico Drive Suite 105</t>
  </si>
  <si>
    <t>Longboat Key</t>
  </si>
  <si>
    <t>323-804-7385</t>
  </si>
  <si>
    <t>7400 E. Monte Cristo Avenue</t>
  </si>
  <si>
    <t>H-400-18279-673975</t>
  </si>
  <si>
    <t>STRATES FINE FOODS, INC</t>
  </si>
  <si>
    <t>4607 OLD NATIONAL PIKE RD.</t>
  </si>
  <si>
    <t>MT. AIRY</t>
  </si>
  <si>
    <t>21771-0000</t>
  </si>
  <si>
    <t>301-370-5820</t>
  </si>
  <si>
    <t>Mount Airy</t>
  </si>
  <si>
    <t>Frederick</t>
  </si>
  <si>
    <t>4607 Old National Pike</t>
  </si>
  <si>
    <t>H-400-18280-035726</t>
  </si>
  <si>
    <t>RM Lawn &amp; Landscaping LLC</t>
  </si>
  <si>
    <t>9901 NW 122nd St</t>
  </si>
  <si>
    <t>Yukon</t>
  </si>
  <si>
    <t>405-373-3981</t>
  </si>
  <si>
    <t>Canadian</t>
  </si>
  <si>
    <t>H-400-18280-084909</t>
  </si>
  <si>
    <t>The F.A. Bartlett Tree Expert Company, Inc.</t>
  </si>
  <si>
    <t>Bartlett Tree Experts</t>
  </si>
  <si>
    <t>1290 East Main Street</t>
  </si>
  <si>
    <t>Stamford</t>
  </si>
  <si>
    <t>203-323-1131</t>
  </si>
  <si>
    <t>EarthBrew Consulting</t>
  </si>
  <si>
    <t>Ground Person</t>
  </si>
  <si>
    <t>Elmsford</t>
  </si>
  <si>
    <t>2240 Saw Mill River Road</t>
  </si>
  <si>
    <t>H-400-18280-278141</t>
  </si>
  <si>
    <t>Bedford</t>
  </si>
  <si>
    <t>7207 South Mason Avenue</t>
  </si>
  <si>
    <t>H-400-18280-539148</t>
  </si>
  <si>
    <t>QAO LLC</t>
  </si>
  <si>
    <t>A AND M TRUCKING</t>
  </si>
  <si>
    <t>11724 W DODGE RD</t>
  </si>
  <si>
    <t>OMAHA</t>
  </si>
  <si>
    <t>402-541-3333</t>
  </si>
  <si>
    <t>OTR TRUCK DRIVER</t>
  </si>
  <si>
    <t>H-400-18280-591230</t>
  </si>
  <si>
    <t>Brothers Landscape LLC</t>
  </si>
  <si>
    <t>10911 N Sara Rd</t>
  </si>
  <si>
    <t>405-326-6013</t>
  </si>
  <si>
    <t>H-400-18280-686919</t>
  </si>
  <si>
    <t>Freddy's Lawn Service LLC</t>
  </si>
  <si>
    <t>14532 NW 23rd Street</t>
  </si>
  <si>
    <t>405-473-2586</t>
  </si>
  <si>
    <t>H-400-18281-178429</t>
  </si>
  <si>
    <t>ReRy, LLC</t>
  </si>
  <si>
    <t>Affordable Lawn Sprinklers &amp; Lighting</t>
  </si>
  <si>
    <t>260 Cedar Lane SE</t>
  </si>
  <si>
    <t>Vienna</t>
  </si>
  <si>
    <t>703-289-1155</t>
  </si>
  <si>
    <t>133 Patrick St SE</t>
  </si>
  <si>
    <t>H-400-18281-203329</t>
  </si>
  <si>
    <t>Amusement Attractions</t>
  </si>
  <si>
    <t>13007 Whitnell Way</t>
  </si>
  <si>
    <t>Riverview</t>
  </si>
  <si>
    <t>612-801-2712</t>
  </si>
  <si>
    <t>GRAYROBINSON PA</t>
  </si>
  <si>
    <t>TERRANCE ANDERSON JR.</t>
  </si>
  <si>
    <t>Amusemant and Recreation Attendants</t>
  </si>
  <si>
    <t>florida</t>
  </si>
  <si>
    <t>H-400-18281-319101</t>
  </si>
  <si>
    <t>Green Acres Lawn Care Inc</t>
  </si>
  <si>
    <t>19090 Ebenezer Church Road</t>
  </si>
  <si>
    <t>Round Hill</t>
  </si>
  <si>
    <t>540-554-2506</t>
  </si>
  <si>
    <t>Purcellville</t>
  </si>
  <si>
    <t>341 North Maple Avenue</t>
  </si>
  <si>
    <t>H-400-18281-340012</t>
  </si>
  <si>
    <t>Teche Farm Supply</t>
  </si>
  <si>
    <t>2100 South Canal St.</t>
  </si>
  <si>
    <t>Jeanerette</t>
  </si>
  <si>
    <t>337-276-6711</t>
  </si>
  <si>
    <t>Mechanic Laborer</t>
  </si>
  <si>
    <t>St. Mary Parish</t>
  </si>
  <si>
    <t>150 Chapel Lane</t>
  </si>
  <si>
    <t>H-400-18281-406479</t>
  </si>
  <si>
    <t>COUNTRYSIDE LAWN &amp; TREE INC</t>
  </si>
  <si>
    <t>278 W. MONTAUK HWY</t>
  </si>
  <si>
    <t>P.O. BOX 987, EAST QUOGUE, NY 11942</t>
  </si>
  <si>
    <t>Hampton Bays</t>
  </si>
  <si>
    <t>631-324-4212</t>
  </si>
  <si>
    <t>Suffolk</t>
  </si>
  <si>
    <t>H-400-18281-499584</t>
  </si>
  <si>
    <t>MAHONEY ASSOCIATES INC</t>
  </si>
  <si>
    <t>321 COUNTY ROAD 39A</t>
  </si>
  <si>
    <t>P.O. BOX 1049, SOUTHAMPTON, NY 11969</t>
  </si>
  <si>
    <t>SOUTHAMPTON</t>
  </si>
  <si>
    <t>631-287-7666</t>
  </si>
  <si>
    <t>SUFFOLK</t>
  </si>
  <si>
    <t>H-400-18281-511354</t>
  </si>
  <si>
    <t>Lawns Unlimited</t>
  </si>
  <si>
    <t>1613 Troy Rd</t>
  </si>
  <si>
    <t>New Iberia</t>
  </si>
  <si>
    <t>337-380-3627</t>
  </si>
  <si>
    <t>IBERIA</t>
  </si>
  <si>
    <t>1901 East St. Peter Street</t>
  </si>
  <si>
    <t>H-400-18281-515880</t>
  </si>
  <si>
    <t>JOHN GISMONDI LANDSCAPING INC</t>
  </si>
  <si>
    <t>888 BALDWIN DRIVE</t>
  </si>
  <si>
    <t>516-997-5617</t>
  </si>
  <si>
    <t>NASSAU</t>
  </si>
  <si>
    <t>H-400-18281-637124</t>
  </si>
  <si>
    <t>Heater Specialists, LLC</t>
  </si>
  <si>
    <t>3171 N TOLEDO AVE (STREET)</t>
  </si>
  <si>
    <t>PO BOX 582707 TULSA 74158 (MAILING)</t>
  </si>
  <si>
    <t>73439-5142</t>
  </si>
  <si>
    <t>918-835-3126</t>
  </si>
  <si>
    <t>LABOR, MADE EASY</t>
  </si>
  <si>
    <t>SHEILA GRAY</t>
  </si>
  <si>
    <t>KINGSTON</t>
  </si>
  <si>
    <t>Welder/Fitter</t>
  </si>
  <si>
    <t>refractory insulation</t>
  </si>
  <si>
    <t>H-400-18281-648289</t>
  </si>
  <si>
    <t>The Good Earth Garden Center</t>
  </si>
  <si>
    <t>15601 Cantrell Rd</t>
  </si>
  <si>
    <t>501-868-4666</t>
  </si>
  <si>
    <t>H-400-18281-761700</t>
  </si>
  <si>
    <t>Gold Leaf Landscape Inc</t>
  </si>
  <si>
    <t>Pro Leaf Commercial Landscape</t>
  </si>
  <si>
    <t>329 South New Hope Rd</t>
  </si>
  <si>
    <t>Mailing: PO Box 159 Kennedale, TX 76060</t>
  </si>
  <si>
    <t>Kennedale</t>
  </si>
  <si>
    <t>682-459-5737</t>
  </si>
  <si>
    <t>329 South New Hope Road</t>
  </si>
  <si>
    <t>H-400-18281-765505</t>
  </si>
  <si>
    <t>CAROLINA HOME AND GARDEN</t>
  </si>
  <si>
    <t>4778 HIGHWAY 24 EAST</t>
  </si>
  <si>
    <t>CAPE CARTERET</t>
  </si>
  <si>
    <t>252-393-9004</t>
  </si>
  <si>
    <t>NURSERY WORKER</t>
  </si>
  <si>
    <t>NEWPORT</t>
  </si>
  <si>
    <t>CARTERET</t>
  </si>
  <si>
    <t>H-400-18281-785417</t>
  </si>
  <si>
    <t>ELITE SYNTHETIC SURFACES INC</t>
  </si>
  <si>
    <t>486 WILLIS AVENUE</t>
  </si>
  <si>
    <t>WILLISTON PARK</t>
  </si>
  <si>
    <t>516-997-6943</t>
  </si>
  <si>
    <t>H-400-18281-956067</t>
  </si>
  <si>
    <t>THE MOWER MEDIC INC</t>
  </si>
  <si>
    <t>SPRINKLERS PLUS</t>
  </si>
  <si>
    <t>3288 TOWER ROAD</t>
  </si>
  <si>
    <t>NEWBURGH</t>
  </si>
  <si>
    <t>812-858-1325</t>
  </si>
  <si>
    <t>IRRIGATION HELPER</t>
  </si>
  <si>
    <t>WARRICK</t>
  </si>
  <si>
    <t>H-400-18282-050517</t>
  </si>
  <si>
    <t>CUTTING EDGE ESTATE CARE INC</t>
  </si>
  <si>
    <t>21 Cove Rd North</t>
  </si>
  <si>
    <t>P.O. Box 532, SOUTHAMPTON NY 11969</t>
  </si>
  <si>
    <t>631-488-4600</t>
  </si>
  <si>
    <t>LANDSCAPING</t>
  </si>
  <si>
    <t>70 N. SEA MECOX RD</t>
  </si>
  <si>
    <t>H-400-18282-062314</t>
  </si>
  <si>
    <t>RUPPERT INC</t>
  </si>
  <si>
    <t>11168 WEST RIVER ST</t>
  </si>
  <si>
    <t>TRUCKEE</t>
  </si>
  <si>
    <t>530-587-4509</t>
  </si>
  <si>
    <t>Excavation Laborer</t>
  </si>
  <si>
    <t>Truckee</t>
  </si>
  <si>
    <t>11168 West River St</t>
  </si>
  <si>
    <t>H-400-18282-062331</t>
  </si>
  <si>
    <t>Complete Industries, Inc</t>
  </si>
  <si>
    <t>Complete Landscaping Service</t>
  </si>
  <si>
    <t>2410 N. Crain Highway</t>
  </si>
  <si>
    <t>301-218-1800</t>
  </si>
  <si>
    <t>2410 N Crain Hwy (report to work)</t>
  </si>
  <si>
    <t>H-400-18282-124504</t>
  </si>
  <si>
    <t>Elegant Lawn Care, Inc</t>
  </si>
  <si>
    <t>618 Bangor Road</t>
  </si>
  <si>
    <t>Easton</t>
  </si>
  <si>
    <t>610-365-2501</t>
  </si>
  <si>
    <t>Landscaping and Groundskeeping worker</t>
  </si>
  <si>
    <t>NORTHAMPTON</t>
  </si>
  <si>
    <t>618 Bangor Road (report to work)</t>
  </si>
  <si>
    <t>H-400-18282-274791</t>
  </si>
  <si>
    <t>Triple H Services, LLC</t>
  </si>
  <si>
    <t>404 Linville Street</t>
  </si>
  <si>
    <t>Newland</t>
  </si>
  <si>
    <t>828-737-0403</t>
  </si>
  <si>
    <t>384 Davant Plantation Dr (report to work)</t>
  </si>
  <si>
    <t>H-400-18282-309879</t>
  </si>
  <si>
    <t>Snowbird Operations LLC</t>
  </si>
  <si>
    <t>COOK HELPER</t>
  </si>
  <si>
    <t>H-400-18282-385655</t>
  </si>
  <si>
    <t>Rooker Training Stable</t>
  </si>
  <si>
    <t>14042 Iroquois Woods</t>
  </si>
  <si>
    <t>Fenton</t>
  </si>
  <si>
    <t>810-629-6169</t>
  </si>
  <si>
    <t>Genesee</t>
  </si>
  <si>
    <t>H-400-18282-407711</t>
  </si>
  <si>
    <t>Icicle Seafoods, Inc.</t>
  </si>
  <si>
    <t>4019 21st Avenue W.</t>
  </si>
  <si>
    <t>206-281-4478</t>
  </si>
  <si>
    <t>Joel Paget</t>
  </si>
  <si>
    <t>Northern Victor</t>
  </si>
  <si>
    <t>1829 Ballyhoo Road</t>
  </si>
  <si>
    <t>H-400-18282-485168</t>
  </si>
  <si>
    <t>Lovin Contracting Co., Inc.</t>
  </si>
  <si>
    <t>937 Tallulah Road</t>
  </si>
  <si>
    <t>828-479-9462</t>
  </si>
  <si>
    <t>Bibb</t>
  </si>
  <si>
    <t>3035 Avon Rd (report to work)</t>
  </si>
  <si>
    <t>H-400-18282-523311</t>
  </si>
  <si>
    <t>Gardener's Choice Concepts</t>
  </si>
  <si>
    <t>708 Main Avenue South</t>
  </si>
  <si>
    <t>Mailing : P. O. Box 422, Fayetteville, TN 37334</t>
  </si>
  <si>
    <t>Fayetteville</t>
  </si>
  <si>
    <t>931-438-4116</t>
  </si>
  <si>
    <t>43 Lovers Lane</t>
  </si>
  <si>
    <t>H-400-18282-658038</t>
  </si>
  <si>
    <t>North Charleston</t>
  </si>
  <si>
    <t>5701 Weldheim Street (report to work)</t>
  </si>
  <si>
    <t>Lot 31</t>
  </si>
  <si>
    <t>H-400-18282-748250</t>
  </si>
  <si>
    <t>Southern Refractories, Inc.</t>
  </si>
  <si>
    <t>817-379-6578</t>
  </si>
  <si>
    <t>H-400-18282-765808</t>
  </si>
  <si>
    <t>AMC Freight Forwarder Corp</t>
  </si>
  <si>
    <t>5201 N Harlem Ste 102</t>
  </si>
  <si>
    <t>773-313-7777</t>
  </si>
  <si>
    <t>Amc Employment Agency LLC</t>
  </si>
  <si>
    <t>Buyanbat Alterangerel</t>
  </si>
  <si>
    <t>Morton Grove</t>
  </si>
  <si>
    <t>Mover</t>
  </si>
  <si>
    <t>Material Moving Workers, All Other</t>
  </si>
  <si>
    <t>Proper way to lift heavy boxes/furniture without hurting oneself and without causing damage to client's property. 
Proper way to pack, wrap, and pad furniture.</t>
  </si>
  <si>
    <t>cook</t>
  </si>
  <si>
    <t>8270 Lehigh Ave. Ste1</t>
  </si>
  <si>
    <t>H-400-18282-766735</t>
  </si>
  <si>
    <t>LAVENDER BY THE BAY</t>
  </si>
  <si>
    <t>100 GREENWAY TERR</t>
  </si>
  <si>
    <t>FOREST HILLS</t>
  </si>
  <si>
    <t>631-477-1019</t>
  </si>
  <si>
    <t>EAST MARION</t>
  </si>
  <si>
    <t>7540 MAIN ROAD</t>
  </si>
  <si>
    <t>H-400-18282-915957</t>
  </si>
  <si>
    <t>ABC</t>
  </si>
  <si>
    <t>1111 8TH STREET</t>
  </si>
  <si>
    <t>PO BOX # 133</t>
  </si>
  <si>
    <t>CHETEK</t>
  </si>
  <si>
    <t>715-924-4867</t>
  </si>
  <si>
    <t>Chetek</t>
  </si>
  <si>
    <t>Barron</t>
  </si>
  <si>
    <t>1111 8th Avenue</t>
  </si>
  <si>
    <t>H-400-18282-949910</t>
  </si>
  <si>
    <t>RESTAURANT ATTENDANT</t>
  </si>
  <si>
    <t>H-400-18283-008186</t>
  </si>
  <si>
    <t>Cox Cactus Farm, LLC</t>
  </si>
  <si>
    <t>34623 N. 7th Ave.</t>
  </si>
  <si>
    <t>480-220-1848</t>
  </si>
  <si>
    <t>Nursery Workers</t>
  </si>
  <si>
    <t>H-400-18283-042139</t>
  </si>
  <si>
    <t>Armstrong Landscape Maintenance, Inc.</t>
  </si>
  <si>
    <t>747 Dennis Dr.</t>
  </si>
  <si>
    <t>314-738-9858</t>
  </si>
  <si>
    <t>MOLINA IMMIGRATION LAW, LLC</t>
  </si>
  <si>
    <t>SARAH MOLINA</t>
  </si>
  <si>
    <t>3915 Dalton Industrial Court</t>
  </si>
  <si>
    <t>H-400-18283-091484</t>
  </si>
  <si>
    <t>Barrientos Construction LLC</t>
  </si>
  <si>
    <t>6834 Stone Haven Way</t>
  </si>
  <si>
    <t>281-960-1645</t>
  </si>
  <si>
    <t>Anderson Leal &amp; Associates P.C.</t>
  </si>
  <si>
    <t>Anderson Leal</t>
  </si>
  <si>
    <t>Texas Workforce Commission</t>
  </si>
  <si>
    <t>H-400-18283-101293</t>
  </si>
  <si>
    <t>WILDERNESS HOTEL &amp; RESORT, INC.</t>
  </si>
  <si>
    <t>501 EAST ADAMS ST</t>
  </si>
  <si>
    <t>608-253-9729</t>
  </si>
  <si>
    <t>H-400-18283-130068</t>
  </si>
  <si>
    <t>Gunite Express, LP</t>
  </si>
  <si>
    <t>38138 Highway Department Rd</t>
  </si>
  <si>
    <t>Mailing: 1127 Eldridge Parkway, Ste 300 Box 372 Houston, TX 77077</t>
  </si>
  <si>
    <t>Pearl River</t>
  </si>
  <si>
    <t>817-379-6871</t>
  </si>
  <si>
    <t>Gunite Finishers</t>
  </si>
  <si>
    <t>St. Tammany Parish</t>
  </si>
  <si>
    <t>38138 Highway Dept Road</t>
  </si>
  <si>
    <t>H-400-18283-253670</t>
  </si>
  <si>
    <t>GDS Properties</t>
  </si>
  <si>
    <t>200 Clearview Dr.</t>
  </si>
  <si>
    <t>636-724-8191</t>
  </si>
  <si>
    <t>H-400-18283-298373</t>
  </si>
  <si>
    <t>Always Clean Lawn Care LLC</t>
  </si>
  <si>
    <t>583 Thousand Acres Rd</t>
  </si>
  <si>
    <t>Montreal</t>
  </si>
  <si>
    <t>573-480-5871</t>
  </si>
  <si>
    <t>H-400-18283-467025</t>
  </si>
  <si>
    <t>H-400-18283-517597</t>
  </si>
  <si>
    <t>Aquatic Features, Inc</t>
  </si>
  <si>
    <t>Pearson Landscape Service</t>
  </si>
  <si>
    <t>6611 Burnet Lane</t>
  </si>
  <si>
    <t>512-301-3199</t>
  </si>
  <si>
    <t>H-400-18283-549718</t>
  </si>
  <si>
    <t>H-400-18283-600088</t>
  </si>
  <si>
    <t>Corporate Green, LLC</t>
  </si>
  <si>
    <t>Greenseasons</t>
  </si>
  <si>
    <t>14461 Frenchtown Road</t>
  </si>
  <si>
    <t>Greenwell Springs</t>
  </si>
  <si>
    <t>225-752-2333</t>
  </si>
  <si>
    <t>CAJUN VISA COMPANY INC</t>
  </si>
  <si>
    <t>Terri White</t>
  </si>
  <si>
    <t>LIVINGSTON</t>
  </si>
  <si>
    <t>H-400-18283-604342</t>
  </si>
  <si>
    <t>AKORN LANDSCAPE INC</t>
  </si>
  <si>
    <t>267 ROUTE 13</t>
  </si>
  <si>
    <t>BROOKLINE</t>
  </si>
  <si>
    <t>603-673-8055</t>
  </si>
  <si>
    <t>HILLSBOROUGH</t>
  </si>
  <si>
    <t>H-400-18283-710055</t>
  </si>
  <si>
    <t>Graham County Land Co., LLC</t>
  </si>
  <si>
    <t>750 Tallulah Road</t>
  </si>
  <si>
    <t>828-479-3581</t>
  </si>
  <si>
    <t>H-400-18283-780065</t>
  </si>
  <si>
    <t>Theodore</t>
  </si>
  <si>
    <t>Mobile</t>
  </si>
  <si>
    <t>6131 Hwy 90 W.</t>
  </si>
  <si>
    <t>H-400-18283-814810</t>
  </si>
  <si>
    <t>UNITED FOREST SERVICES LLC</t>
  </si>
  <si>
    <t>112 MAYFAIR DRIVE</t>
  </si>
  <si>
    <t>HAMLET</t>
  </si>
  <si>
    <t>910-995-1794</t>
  </si>
  <si>
    <t>Hamlet</t>
  </si>
  <si>
    <t>112 Mayfair Drive</t>
  </si>
  <si>
    <t>H-400-18283-937560</t>
  </si>
  <si>
    <t>Road Warrior Moving &amp; Storage, Inc.</t>
  </si>
  <si>
    <t>50 Lowell Street</t>
  </si>
  <si>
    <t>781-646-2300</t>
  </si>
  <si>
    <t>H-400-18284-042112</t>
  </si>
  <si>
    <t>Bamboo Forest Enterprises, LLC</t>
  </si>
  <si>
    <t>dba The Stone Quarry</t>
  </si>
  <si>
    <t>808 Wormley Creek Drive</t>
  </si>
  <si>
    <t>mailing: PO Box 2351  Yorktown, VA 23690</t>
  </si>
  <si>
    <t>Yorktown</t>
  </si>
  <si>
    <t>757-722-9653</t>
  </si>
  <si>
    <t>Material Laborer</t>
  </si>
  <si>
    <t>371 Chatham Drive</t>
  </si>
  <si>
    <t>H-400-18284-069359</t>
  </si>
  <si>
    <t>CROSSROADS CONSTRUCTION SERVICES,  INC.</t>
  </si>
  <si>
    <t>CROSSROADS CONSTRUCTION</t>
  </si>
  <si>
    <t>1736 FLINT HILL PARK LANE</t>
  </si>
  <si>
    <t>WENTZVILLE</t>
  </si>
  <si>
    <t>636-477-5909</t>
  </si>
  <si>
    <t>SINTSIRMAS AND MUELLER CO. L.P.A.</t>
  </si>
  <si>
    <t>CAROLINE MUELLER</t>
  </si>
  <si>
    <t>TWINSBURG</t>
  </si>
  <si>
    <t>ASBESTOS REMOVAL WORKER</t>
  </si>
  <si>
    <t>Hazardous Materials Removal Workers</t>
  </si>
  <si>
    <t>Wentzville</t>
  </si>
  <si>
    <t>St Charles</t>
  </si>
  <si>
    <t>1736 Flint Hill Park Lane</t>
  </si>
  <si>
    <t>H-400-18284-090753</t>
  </si>
  <si>
    <t>Principle Lighting, Inc</t>
  </si>
  <si>
    <t>Grounds Guys of New Lenox</t>
  </si>
  <si>
    <t>202 Ford Dr. Ste. B</t>
  </si>
  <si>
    <t>New Lenox</t>
  </si>
  <si>
    <t>815-462-1420</t>
  </si>
  <si>
    <t>202 Ford Dr. Ste B.</t>
  </si>
  <si>
    <t>H-400-18284-100343</t>
  </si>
  <si>
    <t>Yardmasters, Inc.</t>
  </si>
  <si>
    <t>15420 Telge Rd</t>
  </si>
  <si>
    <t>Cypress</t>
  </si>
  <si>
    <t>281-469-5158</t>
  </si>
  <si>
    <t>15420 Telge Road</t>
  </si>
  <si>
    <t>H-400-18284-217792</t>
  </si>
  <si>
    <t>Herschap Backhoe &amp; Ditching, Inc.</t>
  </si>
  <si>
    <t>263 State Hwy 304</t>
  </si>
  <si>
    <t>512-303-3834</t>
  </si>
  <si>
    <t>277 State Hwy 304</t>
  </si>
  <si>
    <t>Unit A</t>
  </si>
  <si>
    <t>H-400-18284-244531</t>
  </si>
  <si>
    <t>Integrated Site Services Inc.</t>
  </si>
  <si>
    <t>PO Box 823</t>
  </si>
  <si>
    <t>970-324-7035</t>
  </si>
  <si>
    <t>Landscape Installer</t>
  </si>
  <si>
    <t>Weld</t>
  </si>
  <si>
    <t>2520 11th Ave</t>
  </si>
  <si>
    <t>H-400-18284-263261</t>
  </si>
  <si>
    <t>K and W Nursery Co., Inc.</t>
  </si>
  <si>
    <t>A. Waldbart and Sons Nursery</t>
  </si>
  <si>
    <t>5517 N. Hwy 67</t>
  </si>
  <si>
    <t>Florissant</t>
  </si>
  <si>
    <t>314-741-3121</t>
  </si>
  <si>
    <t>Molina Immigration Law LLC</t>
  </si>
  <si>
    <t>Hazelwood</t>
  </si>
  <si>
    <t>1420 Teson Rd.</t>
  </si>
  <si>
    <t>5517 N. Hwy 67, Florissant, MO 63034</t>
  </si>
  <si>
    <t>H-400-18284-272216</t>
  </si>
  <si>
    <t>P &amp; T Construction Co, Inc.</t>
  </si>
  <si>
    <t>6411 Shreveport Hwy</t>
  </si>
  <si>
    <t>Pineville</t>
  </si>
  <si>
    <t>318-640-8228</t>
  </si>
  <si>
    <t>Rapides Parish</t>
  </si>
  <si>
    <t>H-400-18284-347142</t>
  </si>
  <si>
    <t>H-400-18284-352158</t>
  </si>
  <si>
    <t>Bruce Landscaping and Maintenance Inc.</t>
  </si>
  <si>
    <t>1205 Placid Avenue</t>
  </si>
  <si>
    <t>972-516-1122</t>
  </si>
  <si>
    <t>H-400-18284-361041</t>
  </si>
  <si>
    <t>Hollywood Golf Club</t>
  </si>
  <si>
    <t>510 Roseld Ave</t>
  </si>
  <si>
    <t>Deal</t>
  </si>
  <si>
    <t>732-531-0900</t>
  </si>
  <si>
    <t>H-400-18284-388612</t>
  </si>
  <si>
    <t>MABILE'S TRUCKING, INC.</t>
  </si>
  <si>
    <t>Louisiana Wholeboiled</t>
  </si>
  <si>
    <t>39745 Bayou Pigeon Road</t>
  </si>
  <si>
    <t>985-513-1824</t>
  </si>
  <si>
    <t>Iberville</t>
  </si>
  <si>
    <t>H-400-18284-407086</t>
  </si>
  <si>
    <t>BRIGHTVIEW LANDSCAPE SERVICES, INC. - ENGLEWOOD</t>
  </si>
  <si>
    <t>401 PLYMOUTH ROAD, SUITE 500</t>
  </si>
  <si>
    <t>PLYMOUTH MEETING</t>
  </si>
  <si>
    <t>913-593-8685</t>
  </si>
  <si>
    <t>ALBANY</t>
  </si>
  <si>
    <t>530 Rusty Marshall Drive</t>
  </si>
  <si>
    <t>H-400-18284-423680</t>
  </si>
  <si>
    <t>Kangas Casas Enterprises, LLC dba Trinity River Lawn Care &amp; Landscaping</t>
  </si>
  <si>
    <t>9945 East Bankhead Hwy</t>
  </si>
  <si>
    <t>Aledo</t>
  </si>
  <si>
    <t>817-901-9848</t>
  </si>
  <si>
    <t>Parker</t>
  </si>
  <si>
    <t>H-400-18284-629893</t>
  </si>
  <si>
    <t>CRAIG JAMES SOCIA GARDEN DESIGN</t>
  </si>
  <si>
    <t>P O BOX 2739</t>
  </si>
  <si>
    <t>143 ACCABONAC ROAD</t>
  </si>
  <si>
    <t>EASTHAMPTON</t>
  </si>
  <si>
    <t>631-324-8741</t>
  </si>
  <si>
    <t>H-400-18284-724755</t>
  </si>
  <si>
    <t>Silveira Industries, Ltd</t>
  </si>
  <si>
    <t>8951 Synergy Drive</t>
  </si>
  <si>
    <t>Suite 226</t>
  </si>
  <si>
    <t>214-878-5120</t>
  </si>
  <si>
    <t>H-400-18284-727467</t>
  </si>
  <si>
    <t>Arkoma Enterprise Inc</t>
  </si>
  <si>
    <t>Rocklahoma Stone</t>
  </si>
  <si>
    <t>906 S. 67th Lane</t>
  </si>
  <si>
    <t>479-432-2327</t>
  </si>
  <si>
    <t>Rock Splitter Laborer</t>
  </si>
  <si>
    <t>Keota</t>
  </si>
  <si>
    <t>Haskell</t>
  </si>
  <si>
    <t>40965 ECR 1240</t>
  </si>
  <si>
    <t>H-400-18284-755697</t>
  </si>
  <si>
    <t>Romero Construction, Inc.</t>
  </si>
  <si>
    <t>1675 South Hwy 89</t>
  </si>
  <si>
    <t>Perry</t>
  </si>
  <si>
    <t>435-237-1654</t>
  </si>
  <si>
    <t>Box Elder</t>
  </si>
  <si>
    <t>H-400-18284-831742</t>
  </si>
  <si>
    <t>Material Mover</t>
  </si>
  <si>
    <t>H-400-18284-834111</t>
  </si>
  <si>
    <t>Processors, Inc.</t>
  </si>
  <si>
    <t>1093 Henderson Highway</t>
  </si>
  <si>
    <t>337-228-7545</t>
  </si>
  <si>
    <t>Fish processors</t>
  </si>
  <si>
    <t>H-400-18284-838802</t>
  </si>
  <si>
    <t>Carver Contracting, LLC</t>
  </si>
  <si>
    <t>750 Tallulah Road (mailing )</t>
  </si>
  <si>
    <t>319 S. Esplanade, Alpharetta, GA  30009 (physical)</t>
  </si>
  <si>
    <t>319 S. Esplanade</t>
  </si>
  <si>
    <t>H-400-18284-843720</t>
  </si>
  <si>
    <t>GREEN BOYS LAWNCARE, INC.</t>
  </si>
  <si>
    <t>6505 SW 61st St.</t>
  </si>
  <si>
    <t>TOPEKA</t>
  </si>
  <si>
    <t>785-249-0121</t>
  </si>
  <si>
    <t>lawn maintenance</t>
  </si>
  <si>
    <t>Topeka</t>
  </si>
  <si>
    <t>SHAWNEE</t>
  </si>
  <si>
    <t>H-400-18284-910264</t>
  </si>
  <si>
    <t>A &amp; M Tile and Plastering Ltd</t>
  </si>
  <si>
    <t>2350 Penn Street</t>
  </si>
  <si>
    <t>972-445-1203</t>
  </si>
  <si>
    <t>Plasterers and Stucco Masons</t>
  </si>
  <si>
    <t>H-400-18284-991125</t>
  </si>
  <si>
    <t>East Texas Landscaping and Fencing</t>
  </si>
  <si>
    <t>2242 CR 2308</t>
  </si>
  <si>
    <t>903-439-5239</t>
  </si>
  <si>
    <t>H-400-18284-997823</t>
  </si>
  <si>
    <t>Shine On Group, Inc.</t>
  </si>
  <si>
    <t>2302 W. North Avenue</t>
  </si>
  <si>
    <t>Suite 1W</t>
  </si>
  <si>
    <t>773-227-4522</t>
  </si>
  <si>
    <t>H-400-18285-060229</t>
  </si>
  <si>
    <t>WOOD PRODUCTS CORPORATION</t>
  </si>
  <si>
    <t>523 W MADISION ST</t>
  </si>
  <si>
    <t>DARIEN</t>
  </si>
  <si>
    <t>262-882-3245</t>
  </si>
  <si>
    <t>SAW MACHINE OPERATOR</t>
  </si>
  <si>
    <t>Woodworking Machine Setters, Operators, and Tenders, Except Sawing</t>
  </si>
  <si>
    <t>Darien</t>
  </si>
  <si>
    <t>Walworth</t>
  </si>
  <si>
    <t>Rock County Job Center 1900 Center Avenue Janesville WI  53546</t>
  </si>
  <si>
    <t>523 W Madision St</t>
  </si>
  <si>
    <t>H-400-18285-075211</t>
  </si>
  <si>
    <t>Vintage Lane, LLC</t>
  </si>
  <si>
    <t>1014 Iris Streeet</t>
  </si>
  <si>
    <t>Redwood City</t>
  </si>
  <si>
    <t>650-743-5035</t>
  </si>
  <si>
    <t>Menlo Park</t>
  </si>
  <si>
    <t>100 Ansel Lane</t>
  </si>
  <si>
    <t>H-400-18285-085955</t>
  </si>
  <si>
    <t>MT ST HELENS REFORESTATION, INC</t>
  </si>
  <si>
    <t>118 N. MARKET BLVD</t>
  </si>
  <si>
    <t>MAILING: P.O. BOX 971</t>
  </si>
  <si>
    <t>360-748-8280</t>
  </si>
  <si>
    <t>STATE OF WASHINGTON EMPLOYMENT DEPARTMENT, OLYMPIA</t>
  </si>
  <si>
    <t>H-400-18285-119307</t>
  </si>
  <si>
    <t>Resort Employee Staffing for Breakers Resort</t>
  </si>
  <si>
    <t>2006 North Ocean Blvd</t>
  </si>
  <si>
    <t>843-444-4440</t>
  </si>
  <si>
    <t>H-400-18285-208705</t>
  </si>
  <si>
    <t>TEXAS GENERAL BUILDERS LLC</t>
  </si>
  <si>
    <t>1130 MARLEEN STREET</t>
  </si>
  <si>
    <t>832-716-8560</t>
  </si>
  <si>
    <t>12020 RAVENVIEW RD.</t>
  </si>
  <si>
    <t>H-400-18285-233529</t>
  </si>
  <si>
    <t>ACTIVEPDF, INC.</t>
  </si>
  <si>
    <t>28202 CABOT ROAD, SUITE 155</t>
  </si>
  <si>
    <t>LAGUNA NIGUEL</t>
  </si>
  <si>
    <t>949-582-9002</t>
  </si>
  <si>
    <t>Data Capture Template Designer</t>
  </si>
  <si>
    <t>Office Clerks, General</t>
  </si>
  <si>
    <t>28202 CABOT RD, STE 155</t>
  </si>
  <si>
    <t>H-400-18285-280612</t>
  </si>
  <si>
    <t>Omni Hotels Management Corporation for Omni Amelia Island, LLC</t>
  </si>
  <si>
    <t>Omni Amelia Island Plantation Resort</t>
  </si>
  <si>
    <t>39 Beach Lagoon Road</t>
  </si>
  <si>
    <t>Amelia Island</t>
  </si>
  <si>
    <t>904-261-6161</t>
  </si>
  <si>
    <t>H-400-18285-400825</t>
  </si>
  <si>
    <t>BRICK AND STONE MASONS LTD</t>
  </si>
  <si>
    <t>1025 Old Medford Ave</t>
  </si>
  <si>
    <t>P.O. Box 358</t>
  </si>
  <si>
    <t>FARMINGVILLE</t>
  </si>
  <si>
    <t>631-484-7638</t>
  </si>
  <si>
    <t>1025 OLD MEDFORD AVENUE</t>
  </si>
  <si>
    <t>H-400-18285-457541</t>
  </si>
  <si>
    <t>GEORGE'S FUN FOODS, LLC</t>
  </si>
  <si>
    <t>7005 MOTTIE RD</t>
  </si>
  <si>
    <t>[PO BOX 420 GIBSONTON, FL 33534]</t>
  </si>
  <si>
    <t>GIBSONTON</t>
  </si>
  <si>
    <t>813-671-8828</t>
  </si>
  <si>
    <t>7005 Mottie Rd.</t>
  </si>
  <si>
    <t>H-400-18285-536647</t>
  </si>
  <si>
    <t>Unique Landscaping Design &amp; Construction, Inc.</t>
  </si>
  <si>
    <t>7111 Colleyville Blvd</t>
  </si>
  <si>
    <t>Colleyville</t>
  </si>
  <si>
    <t>817-488-4124</t>
  </si>
  <si>
    <t>H-400-18285-555287</t>
  </si>
  <si>
    <t>#1 All Seasons Lawn Service, LLC</t>
  </si>
  <si>
    <t>6665 Thompson Road</t>
  </si>
  <si>
    <t>Sulphur</t>
  </si>
  <si>
    <t>337-313-3314</t>
  </si>
  <si>
    <t>H-400-18285-671429</t>
  </si>
  <si>
    <t>H-400-18285-764901</t>
  </si>
  <si>
    <t>FAIR RIDE ENTERTAINMENT, LLC</t>
  </si>
  <si>
    <t>9912 PENINSULAR DR</t>
  </si>
  <si>
    <t>[PO BOX 1931. GIBSONTON, FL 33534]</t>
  </si>
  <si>
    <t>813-677-4987</t>
  </si>
  <si>
    <t>9912 Peninsular Dr.</t>
  </si>
  <si>
    <t>H-400-18285-769418</t>
  </si>
  <si>
    <t>Jan Pearce Training</t>
  </si>
  <si>
    <t>2359 Sharon Road</t>
  </si>
  <si>
    <t>650-464-6483</t>
  </si>
  <si>
    <t>Woodside</t>
  </si>
  <si>
    <t>1545 Portola Road</t>
  </si>
  <si>
    <t>H-400-18285-770608</t>
  </si>
  <si>
    <t>H-400-18287-174050</t>
  </si>
  <si>
    <t>Sendero Land Services, INC</t>
  </si>
  <si>
    <t>580 County Road 196</t>
  </si>
  <si>
    <t>512-246-0336</t>
  </si>
  <si>
    <t>H-400-18287-942581</t>
  </si>
  <si>
    <t>JOHNSONS GROUND MAINTENANCE</t>
  </si>
  <si>
    <t>GENERAL LAWN</t>
  </si>
  <si>
    <t>5502 DILLON RD</t>
  </si>
  <si>
    <t>HIGH RIDGE</t>
  </si>
  <si>
    <t>314-210-9988</t>
  </si>
  <si>
    <t>Lawn Care Tech</t>
  </si>
  <si>
    <t>Missouri</t>
  </si>
  <si>
    <t>H-400-18288-033038</t>
  </si>
  <si>
    <t>EMBASSY SUITES MANAGEMENT, LLC</t>
  </si>
  <si>
    <t>Pool Attendant</t>
  </si>
  <si>
    <t>H-400-18288-070213</t>
  </si>
  <si>
    <t>KINGSTON PLANTATION/EMBASSY SUITES AND HILTON MYRTLE BEACH</t>
  </si>
  <si>
    <t>H-400-18288-173950</t>
  </si>
  <si>
    <t>Landscape Workshop, LLC</t>
  </si>
  <si>
    <t>550 Montgomery Hwy. Suite 200</t>
  </si>
  <si>
    <t>Bessemer</t>
  </si>
  <si>
    <t>3601 Parkwood Road</t>
  </si>
  <si>
    <t>H-400-18288-181561</t>
  </si>
  <si>
    <t>BRIGHTVIEW LANDSCAPE SERVICES, INC. - Homestead</t>
  </si>
  <si>
    <t>Homestead</t>
  </si>
  <si>
    <t>4155 E Mowry Drive</t>
  </si>
  <si>
    <t>H-400-18288-199009</t>
  </si>
  <si>
    <t>A NEW IMAGE LANDSCAPE, INC.</t>
  </si>
  <si>
    <t>1834 MARKS ROAD</t>
  </si>
  <si>
    <t>VALLEY CITY</t>
  </si>
  <si>
    <t>330-460-2400</t>
  </si>
  <si>
    <t>SINTSIRMAS &amp; MUELLER CO. L.P.A.</t>
  </si>
  <si>
    <t>Valley City</t>
  </si>
  <si>
    <t>1834 Marks Road</t>
  </si>
  <si>
    <t>H-400-18288-247363</t>
  </si>
  <si>
    <t>113 BLVD LLC</t>
  </si>
  <si>
    <t>Blue Water Cafe</t>
  </si>
  <si>
    <t>11205 Long Beach Blvd</t>
  </si>
  <si>
    <t>Long Beach Township</t>
  </si>
  <si>
    <t>609-207-1300</t>
  </si>
  <si>
    <t>11205 Long Beach Blvd (report to work)</t>
  </si>
  <si>
    <t>H-400-18288-250758</t>
  </si>
  <si>
    <t>Barista</t>
  </si>
  <si>
    <t>H-400-18288-288307</t>
  </si>
  <si>
    <t>D &amp; C PRIDE OF TEXAS SHOWS INC.</t>
  </si>
  <si>
    <t>PRIDE OF TEXAS SHOWS</t>
  </si>
  <si>
    <t>2510 LEROY PARKWAY</t>
  </si>
  <si>
    <t>(MAIL: P.O. BOX 130, ELM MOTT, TX. 76640)</t>
  </si>
  <si>
    <t>ELM MOTT</t>
  </si>
  <si>
    <t>254-495-0527</t>
  </si>
  <si>
    <t>Kingsville</t>
  </si>
  <si>
    <t>Kleberg</t>
  </si>
  <si>
    <t>501 E Escondido Road</t>
  </si>
  <si>
    <t>H-400-18288-291274</t>
  </si>
  <si>
    <t>Southeast Straw Co., Inc</t>
  </si>
  <si>
    <t>Southeast Straw Co. Installation Services</t>
  </si>
  <si>
    <t>9311 Lee Road 146</t>
  </si>
  <si>
    <t>Opelika</t>
  </si>
  <si>
    <t>334-749-6565</t>
  </si>
  <si>
    <t>Lee</t>
  </si>
  <si>
    <t>H-400-18288-298652</t>
  </si>
  <si>
    <t>BRIGHTVIEW LANDSCAPE SERVICES, INC. - Ft. Myers</t>
  </si>
  <si>
    <t>239-947-0122</t>
  </si>
  <si>
    <t>Ft. Myers</t>
  </si>
  <si>
    <t>16335 Old US 41</t>
  </si>
  <si>
    <t>H-400-18288-318038</t>
  </si>
  <si>
    <t>BRIGHTVIEW LANDSCAPE SERVICES, INC. - Tampa</t>
  </si>
  <si>
    <t>HARRIS BEACH PLLC</t>
  </si>
  <si>
    <t>Lutz</t>
  </si>
  <si>
    <t>26642 Wild Fern Circle</t>
  </si>
  <si>
    <t>H-400-18288-326324</t>
  </si>
  <si>
    <t>Camino Real V Corporation</t>
  </si>
  <si>
    <t>607 N Norwood St</t>
  </si>
  <si>
    <t>Wallace</t>
  </si>
  <si>
    <t>910-665-1324</t>
  </si>
  <si>
    <t>Duplin</t>
  </si>
  <si>
    <t>607 N Norwood St (report to work)</t>
  </si>
  <si>
    <t>H-400-18288-332681</t>
  </si>
  <si>
    <t>SCREWS + STILETTOS</t>
  </si>
  <si>
    <t>4709 TRIBUTE TRAIL</t>
  </si>
  <si>
    <t>KISSIMMEE</t>
  </si>
  <si>
    <t>561-881-6722</t>
  </si>
  <si>
    <t>Early childhood development</t>
  </si>
  <si>
    <t>Early Childhood Development, Ileostomy Care, Gastroparesis Medicinal Therapy, Sign Language, Developmental Delay</t>
  </si>
  <si>
    <t>Kissimmee</t>
  </si>
  <si>
    <t>Osceola</t>
  </si>
  <si>
    <t>4709 Tribute Trail</t>
  </si>
  <si>
    <t>H-400-18288-372150</t>
  </si>
  <si>
    <t>H-400-18288-373063</t>
  </si>
  <si>
    <t>SCA CHESS ACADEMY, LLC</t>
  </si>
  <si>
    <t>DELCIANO PINOY CUISINE</t>
  </si>
  <si>
    <t>6401 S. COOPER ST</t>
  </si>
  <si>
    <t>ARLINGTON</t>
  </si>
  <si>
    <t>817-987-1221</t>
  </si>
  <si>
    <t>Apprentice</t>
  </si>
  <si>
    <t>6401 S. Cooper St</t>
  </si>
  <si>
    <t>H-400-18288-404553</t>
  </si>
  <si>
    <t>TNT LAWN &amp; LANDSCAPE, MGMT., INC.</t>
  </si>
  <si>
    <t>5808 N. WASHINGTON</t>
  </si>
  <si>
    <t>STILLWATER</t>
  </si>
  <si>
    <t>405-377-2440</t>
  </si>
  <si>
    <t>LABORER, LANDSCAPE</t>
  </si>
  <si>
    <t>PAYNE</t>
  </si>
  <si>
    <t>5808 N. WASHINGTON BLVD</t>
  </si>
  <si>
    <t>H-400-18288-445547</t>
  </si>
  <si>
    <t>Lifeguard</t>
  </si>
  <si>
    <t>H-400-18288-466308</t>
  </si>
  <si>
    <t>1022 Blackcreek Blvd.</t>
  </si>
  <si>
    <t>Mailing Address: 9311 Lee Rd 146, Opelika, AL 36804</t>
  </si>
  <si>
    <t>Freeport</t>
  </si>
  <si>
    <t>1022 Blackcreek Blvd</t>
  </si>
  <si>
    <t>H-400-18288-482792</t>
  </si>
  <si>
    <t>H-400-18288-502491</t>
  </si>
  <si>
    <t>Resort Recreation Center Inc</t>
  </si>
  <si>
    <t>The Track Family Recreation Center</t>
  </si>
  <si>
    <t>3200 Gulf Shores Parkway</t>
  </si>
  <si>
    <t>Gulf Shores</t>
  </si>
  <si>
    <t>251-270-0209</t>
  </si>
  <si>
    <t>Ride/Track Attendant</t>
  </si>
  <si>
    <t>H-400-18288-550567</t>
  </si>
  <si>
    <t>Kingston Plantation/Embassy Suites Resort and Hilton Myrtle Beach</t>
  </si>
  <si>
    <t>H-400-18288-557073</t>
  </si>
  <si>
    <t>LandCare - Dallas</t>
  </si>
  <si>
    <t>LandCare USA, LLC</t>
  </si>
  <si>
    <t>3901 Leon Rd</t>
  </si>
  <si>
    <t>Corp: 5295 Westview Dr. Suite 100 Frederick, MD 21703</t>
  </si>
  <si>
    <t>214-317-4360</t>
  </si>
  <si>
    <t>H-400-18288-575235</t>
  </si>
  <si>
    <t>Recreation Investments of Florida, Inc.</t>
  </si>
  <si>
    <t>1125 US Highway 98 E</t>
  </si>
  <si>
    <t>Destin</t>
  </si>
  <si>
    <t>850-654-4668</t>
  </si>
  <si>
    <t>H-400-18288-598746</t>
  </si>
  <si>
    <t>LandCare - Houston</t>
  </si>
  <si>
    <t>13608 Rankin Circle East</t>
  </si>
  <si>
    <t>Corp: 5295 Westview Dr. Suite 100, Frederick, MD 21703</t>
  </si>
  <si>
    <t>281-987-7678</t>
  </si>
  <si>
    <t>H-400-18288-611917</t>
  </si>
  <si>
    <t>BCD SOJOURN LLC</t>
  </si>
  <si>
    <t>445 E LEHI RD</t>
  </si>
  <si>
    <t>MESA</t>
  </si>
  <si>
    <t>480-223-3458</t>
  </si>
  <si>
    <t>INTERNATIONAL TRAVEL FACILITATION</t>
  </si>
  <si>
    <t>mesa</t>
  </si>
  <si>
    <t>Arizona</t>
  </si>
  <si>
    <t>445 e lehi rd</t>
  </si>
  <si>
    <t>H-400-18288-643572</t>
  </si>
  <si>
    <t>PEABODY LANDSCAPE CONSTRUCTION, INC.</t>
  </si>
  <si>
    <t>2253 DUBLIN ROAD</t>
  </si>
  <si>
    <t>COLUMBUS</t>
  </si>
  <si>
    <t>614-488-2877</t>
  </si>
  <si>
    <t>H-400-18288-645070</t>
  </si>
  <si>
    <t>BRIGHTVIEW LANDSCAPE SERVICES, INC. - PALM BEACH/WELLINGTON</t>
  </si>
  <si>
    <t>Loxahatchee</t>
  </si>
  <si>
    <t>13710 Okeechobee Blvd.</t>
  </si>
  <si>
    <t>H-400-18288-663347</t>
  </si>
  <si>
    <t>H-400-18288-768180</t>
  </si>
  <si>
    <t>BROWN'S AMUSEMENTS, INC</t>
  </si>
  <si>
    <t>11428 E. Apppleby Rd</t>
  </si>
  <si>
    <t>[MAIL: 550 W. BASELINE RD, STE 102-353, MESA, AZ 85210]</t>
  </si>
  <si>
    <t>CHANDLER</t>
  </si>
  <si>
    <t>602-524-1483</t>
  </si>
  <si>
    <t>Casa Grande</t>
  </si>
  <si>
    <t>Pinal</t>
  </si>
  <si>
    <t>1000 West Rodeo Road</t>
  </si>
  <si>
    <t>H-400-18288-807378</t>
  </si>
  <si>
    <t>CRAWFISH PALACE, INC.</t>
  </si>
  <si>
    <t>1865 Highway 80</t>
  </si>
  <si>
    <t>HAUGHTON</t>
  </si>
  <si>
    <t>71037-9485</t>
  </si>
  <si>
    <t>318-347-8905</t>
  </si>
  <si>
    <t>COWLES &amp; THOMPSON PC</t>
  </si>
  <si>
    <t>MICHELLE ALONZO</t>
  </si>
  <si>
    <t>Seafood Cutter and Trimmer</t>
  </si>
  <si>
    <t>Bossier</t>
  </si>
  <si>
    <t>H-400-18288-844931</t>
  </si>
  <si>
    <t>VR NE Holdings, LLC</t>
  </si>
  <si>
    <t>Okemo Mountain Resort</t>
  </si>
  <si>
    <t>77 Okemo Ridge Road</t>
  </si>
  <si>
    <t>Ludlow</t>
  </si>
  <si>
    <t>802-228-1966</t>
  </si>
  <si>
    <t>H-400-18288-846962</t>
  </si>
  <si>
    <t>TMB-1 SC, LLC</t>
  </si>
  <si>
    <t>9589 N. Kings Highway</t>
  </si>
  <si>
    <t>PO Box 7179 (mailing)</t>
  </si>
  <si>
    <t>843-491-1732</t>
  </si>
  <si>
    <t>H-400-18288-882568</t>
  </si>
  <si>
    <t>88 Smith Road</t>
  </si>
  <si>
    <t>Chelsea</t>
  </si>
  <si>
    <t>H-400-18288-885506</t>
  </si>
  <si>
    <t>Sunset Properties, Inc.</t>
  </si>
  <si>
    <t>1601 8th Street</t>
  </si>
  <si>
    <t>Cody</t>
  </si>
  <si>
    <t>307-587-4265</t>
  </si>
  <si>
    <t>LAW OFFICES OF KENDRA S. ELLIOTT, ESQ.</t>
  </si>
  <si>
    <t>KENDRA ELLIOTT</t>
  </si>
  <si>
    <t>ENOLA</t>
  </si>
  <si>
    <t>Park</t>
  </si>
  <si>
    <t>H-400-18288-909669</t>
  </si>
  <si>
    <t>LEAD LIFEGUARD</t>
  </si>
  <si>
    <t>H-400-18288-912114</t>
  </si>
  <si>
    <t>Cook I</t>
  </si>
  <si>
    <t>H-400-18288-924701</t>
  </si>
  <si>
    <t>GREAT AMERICAN VENTURES, INC.</t>
  </si>
  <si>
    <t>SEIVERS CONCESSIONS</t>
  </si>
  <si>
    <t>141 AMSTERDAM ROAD</t>
  </si>
  <si>
    <t>GROVE CITY</t>
  </si>
  <si>
    <t>724-748-4788</t>
  </si>
  <si>
    <t>Grove City</t>
  </si>
  <si>
    <t>141 Amsterdam Rd.</t>
  </si>
  <si>
    <t>H-400-18288-939554</t>
  </si>
  <si>
    <t>ROBERT CORY</t>
  </si>
  <si>
    <t>HEART OF AMERICA SHOWS</t>
  </si>
  <si>
    <t>2315 SOUTH 25TH ST.</t>
  </si>
  <si>
    <t>[MAIL: PO BOX 747, PASADENA, TX 77501]</t>
  </si>
  <si>
    <t>78550-0000</t>
  </si>
  <si>
    <t>713-416-7461</t>
  </si>
  <si>
    <t>Mission</t>
  </si>
  <si>
    <t>220 E. 9th Street</t>
  </si>
  <si>
    <t>H-400-18288-956907</t>
  </si>
  <si>
    <t>Sottessey Landscaping &amp; Gardening</t>
  </si>
  <si>
    <t>55 Rutland Road</t>
  </si>
  <si>
    <t>Easthampton</t>
  </si>
  <si>
    <t>631-329-5662</t>
  </si>
  <si>
    <t>H-400-18288-991893</t>
  </si>
  <si>
    <t>H-400-18289-006109</t>
  </si>
  <si>
    <t>JLS JOSE LAWN SERVICES LLC</t>
  </si>
  <si>
    <t>10708 EAST 7TH STREET</t>
  </si>
  <si>
    <t>918-734-8208</t>
  </si>
  <si>
    <t>H-400-18289-008442</t>
  </si>
  <si>
    <t>Earthworks, Inc.</t>
  </si>
  <si>
    <t>12105 E FM 917</t>
  </si>
  <si>
    <t>817-477-3910</t>
  </si>
  <si>
    <t>H-400-18289-014251</t>
  </si>
  <si>
    <t>NESSLEYS LAWN CARE LLC</t>
  </si>
  <si>
    <t>207 S. ELM STREET</t>
  </si>
  <si>
    <t>SUGAR GROVE</t>
  </si>
  <si>
    <t>740-243-8180</t>
  </si>
  <si>
    <t>FAIRFIELD</t>
  </si>
  <si>
    <t>H-400-18289-036259</t>
  </si>
  <si>
    <t>Sealing Agents Waterproofing, Inc.</t>
  </si>
  <si>
    <t>PO Box 2370</t>
  </si>
  <si>
    <t>Indian Trail</t>
  </si>
  <si>
    <t>704-882-7036</t>
  </si>
  <si>
    <t>FARMER &amp; FARMER, P.L.L.C.</t>
  </si>
  <si>
    <t>KYLE FARMER</t>
  </si>
  <si>
    <t>2513 Rutherford Road</t>
  </si>
  <si>
    <t>H-400-18289-044848</t>
  </si>
  <si>
    <t>Heritage Lawn &amp; Landscape, LLC</t>
  </si>
  <si>
    <t>2025 Zumbehl Rd, Suite 22</t>
  </si>
  <si>
    <t>314-420-6447</t>
  </si>
  <si>
    <t>St. Peters</t>
  </si>
  <si>
    <t>155 Brown Rd</t>
  </si>
  <si>
    <t>H-400-18289-226472</t>
  </si>
  <si>
    <t>Insulation Workers, Floor, Ceiling, and Wall</t>
  </si>
  <si>
    <t>2131 Salem Park Court</t>
  </si>
  <si>
    <t>H-400-18289-310080</t>
  </si>
  <si>
    <t xml:space="preserve">1501 Mechanical Blvd. </t>
  </si>
  <si>
    <t>Garner</t>
  </si>
  <si>
    <t>1501 Mechanical Blvd</t>
  </si>
  <si>
    <t>H-400-18289-315310</t>
  </si>
  <si>
    <t>Greenscape Contractors, LLC</t>
  </si>
  <si>
    <t>5116 Colemont Lane</t>
  </si>
  <si>
    <t>256-851-3397</t>
  </si>
  <si>
    <t>5116 Colemont Lane (report to work)</t>
  </si>
  <si>
    <t>H-400-18289-327098</t>
  </si>
  <si>
    <t>Weaver Cement Inc.</t>
  </si>
  <si>
    <t>13688 Woodtown Road</t>
  </si>
  <si>
    <t>Galena</t>
  </si>
  <si>
    <t>614-354-6342</t>
  </si>
  <si>
    <t>Helper-Construnction Trades</t>
  </si>
  <si>
    <t>Helpers, Construction Trades, All Other</t>
  </si>
  <si>
    <t>H-400-18289-328945</t>
  </si>
  <si>
    <t>Celeste Frate Inc.</t>
  </si>
  <si>
    <t>Frate Landscaping</t>
  </si>
  <si>
    <t>305 Miner Road</t>
  </si>
  <si>
    <t>Highland Heights</t>
  </si>
  <si>
    <t>440-449-0318</t>
  </si>
  <si>
    <t>Cuyahoga</t>
  </si>
  <si>
    <t>H-400-18289-449340</t>
  </si>
  <si>
    <t>1302 W Blanco Rd</t>
  </si>
  <si>
    <t>H-400-18289-465015</t>
  </si>
  <si>
    <t>Rich Lawns Inc.</t>
  </si>
  <si>
    <t>12301 E Memorial Rd</t>
  </si>
  <si>
    <t>405-520-6663</t>
  </si>
  <si>
    <t>H-400-18289-501780</t>
  </si>
  <si>
    <t>8550 Costa Verde Drive</t>
  </si>
  <si>
    <t>H-400-18289-539006</t>
  </si>
  <si>
    <t>Union</t>
  </si>
  <si>
    <t>7412 Stinson Hartis Road</t>
  </si>
  <si>
    <t>H-400-18289-567851</t>
  </si>
  <si>
    <t>The Track-Pigeon Forge LP</t>
  </si>
  <si>
    <t>2575 Parkway</t>
  </si>
  <si>
    <t>Pigeon Forge</t>
  </si>
  <si>
    <t>865-453-4777</t>
  </si>
  <si>
    <t>Sevier</t>
  </si>
  <si>
    <t>H-400-18289-606449</t>
  </si>
  <si>
    <t>Jackson Dodds  &amp; Company, Inc.</t>
  </si>
  <si>
    <t>271 Bishops Lane</t>
  </si>
  <si>
    <t>Southampton</t>
  </si>
  <si>
    <t>631-604-5693</t>
  </si>
  <si>
    <t>Landscape and Groundskeeper worker</t>
  </si>
  <si>
    <t>271 Bishops Lane  (report to work)</t>
  </si>
  <si>
    <t>H-400-18289-620045</t>
  </si>
  <si>
    <t>International Fleet Solutions Inc.</t>
  </si>
  <si>
    <t>7322 Manatee Ave. West</t>
  </si>
  <si>
    <t>Suite 346</t>
  </si>
  <si>
    <t>Bradenton</t>
  </si>
  <si>
    <t>888-400-4556</t>
  </si>
  <si>
    <t>LAW OFFICES OF GABRIELA RIZA, P.A.</t>
  </si>
  <si>
    <t>GABRIELA RIZA</t>
  </si>
  <si>
    <t>SARASOTA</t>
  </si>
  <si>
    <t>Reconditioner</t>
  </si>
  <si>
    <t>Automotive Body and Related Repairers</t>
  </si>
  <si>
    <t>Manatee</t>
  </si>
  <si>
    <t>H-400-18289-651741</t>
  </si>
  <si>
    <t>MP Forestry, Inc.</t>
  </si>
  <si>
    <t>2941 Crater Lake Avenue</t>
  </si>
  <si>
    <t>541-646-8695</t>
  </si>
  <si>
    <t>2941 Crater Lake Ave (report to work)</t>
  </si>
  <si>
    <t>H-400-18289-682614</t>
  </si>
  <si>
    <t>236 Mills Gap Road</t>
  </si>
  <si>
    <t>Fletcher</t>
  </si>
  <si>
    <t>Henderson</t>
  </si>
  <si>
    <t>H-400-18289-729284</t>
  </si>
  <si>
    <t>Mow-It-Alls, LLC</t>
  </si>
  <si>
    <t>1305 Olympic Blvd.</t>
  </si>
  <si>
    <t>Columbia</t>
  </si>
  <si>
    <t>573-673-5634</t>
  </si>
  <si>
    <t>1305 Olympic Blvd. (report to work)</t>
  </si>
  <si>
    <t>H-400-18289-736503</t>
  </si>
  <si>
    <t>BELLE CITY AMUSEMENTS, INC.</t>
  </si>
  <si>
    <t>1901 S.R. 419</t>
  </si>
  <si>
    <t>(MAIL: P.O. BOX 6269. DELTONA, FL. 32728)</t>
  </si>
  <si>
    <t>LONGWOOD</t>
  </si>
  <si>
    <t>704-239-2853</t>
  </si>
  <si>
    <t>Palmetto</t>
  </si>
  <si>
    <t>1301 17th Street West</t>
  </si>
  <si>
    <t>H-400-18289-841728</t>
  </si>
  <si>
    <t>RUI, INC.</t>
  </si>
  <si>
    <t>VILLAGE GARDENER</t>
  </si>
  <si>
    <t>PO BOX 9802</t>
  </si>
  <si>
    <t>7955 S Porcupine Creek Rd, Jackson, WY 83001</t>
  </si>
  <si>
    <t>307-739-9497</t>
  </si>
  <si>
    <t>7955 S Porcupine Creek Rd</t>
  </si>
  <si>
    <t>H-400-18289-866450</t>
  </si>
  <si>
    <t>Delbosque Landscaping, Inc.</t>
  </si>
  <si>
    <t>510 S. Clark St.</t>
  </si>
  <si>
    <t>972-771-6402</t>
  </si>
  <si>
    <t>H-400-18289-914924</t>
  </si>
  <si>
    <t>Chesterfield Tailoring &amp; Alterations</t>
  </si>
  <si>
    <t>121 Hilltown Village Center</t>
  </si>
  <si>
    <t>636-536-9970</t>
  </si>
  <si>
    <t>Seamstress/ Tailor</t>
  </si>
  <si>
    <t>Tailors, Dressmakers, and Custom Sewers</t>
  </si>
  <si>
    <t>H-400-18289-945797</t>
  </si>
  <si>
    <t>Host / Hostess, Busser, Server</t>
  </si>
  <si>
    <t>Hosts and Hostesses, Restaurant, Lounge, and</t>
  </si>
  <si>
    <t>Knox</t>
  </si>
  <si>
    <t>H-400-18289-956107</t>
  </si>
  <si>
    <t>Troesser Lawn Care LLC</t>
  </si>
  <si>
    <t>4023 Tanner Bridge Rd</t>
  </si>
  <si>
    <t>573-291-1028</t>
  </si>
  <si>
    <t>H-400-18289-966928</t>
  </si>
  <si>
    <t>AMBRIZ LANDSCAPING, INC.</t>
  </si>
  <si>
    <t>28955 N. LEMON RD.</t>
  </si>
  <si>
    <t>MUNDELEIN</t>
  </si>
  <si>
    <t>847-566-5988</t>
  </si>
  <si>
    <t>IMMIGRATION LAWYERS, P.C.</t>
  </si>
  <si>
    <t>CHARLES CUI</t>
  </si>
  <si>
    <t>CHICAGO</t>
  </si>
  <si>
    <t>H-400-18289-984466</t>
  </si>
  <si>
    <t>281 Dogwood Road</t>
  </si>
  <si>
    <t>H-400-18290-012035</t>
  </si>
  <si>
    <t>Community Green Landscape Group</t>
  </si>
  <si>
    <t>1383 State Route 28</t>
  </si>
  <si>
    <t>Loveland</t>
  </si>
  <si>
    <t>513-575-2555</t>
  </si>
  <si>
    <t>2747 Armstrong Ln (report to work)</t>
  </si>
  <si>
    <t>H-400-18290-068416</t>
  </si>
  <si>
    <t>WILLIS LAWN SERVICES LLC</t>
  </si>
  <si>
    <t>3399 ELIZABETH STREET</t>
  </si>
  <si>
    <t>CHOCTAW</t>
  </si>
  <si>
    <t>405-229-8460</t>
  </si>
  <si>
    <t>Choctaw</t>
  </si>
  <si>
    <t>3399 eLIZABETH STREET</t>
  </si>
  <si>
    <t>H-400-18290-076020</t>
  </si>
  <si>
    <t>AC LANDSCAPING LTD</t>
  </si>
  <si>
    <t>1500 OSBORN AVE</t>
  </si>
  <si>
    <t>P.O. BOX 466, WADING RIVER, NY 11792</t>
  </si>
  <si>
    <t>RIVERHEAD</t>
  </si>
  <si>
    <t>516-903-4038</t>
  </si>
  <si>
    <t>H-400-18290-135209</t>
  </si>
  <si>
    <t>Lakeside Cultural Care Div., Inc.</t>
  </si>
  <si>
    <t>751 Cockerham Lane</t>
  </si>
  <si>
    <t>Exton</t>
  </si>
  <si>
    <t>610-594-9656</t>
  </si>
  <si>
    <t>751 Cockerham Lane (report to work)</t>
  </si>
  <si>
    <t>H-400-18290-179330</t>
  </si>
  <si>
    <t>E&amp;C CONSTRUCTION COMPANY</t>
  </si>
  <si>
    <t>209 D. St.</t>
  </si>
  <si>
    <t>MARFA</t>
  </si>
  <si>
    <t>847-280-0674</t>
  </si>
  <si>
    <t>CONSTRUCTION LABORERS</t>
  </si>
  <si>
    <t>Marfa</t>
  </si>
  <si>
    <t>Presidio</t>
  </si>
  <si>
    <t>H-400-18290-181412</t>
  </si>
  <si>
    <t>Texas EcoGrow</t>
  </si>
  <si>
    <t>7801 North Lamar Blvd</t>
  </si>
  <si>
    <t>Ste. A139</t>
  </si>
  <si>
    <t>512-997-9100</t>
  </si>
  <si>
    <t>H-400-18290-204899</t>
  </si>
  <si>
    <t>WATER GOLF, LTD</t>
  </si>
  <si>
    <t>Stonewater Golf Club</t>
  </si>
  <si>
    <t>1 CLUB DRIVE</t>
  </si>
  <si>
    <t>HIGHLAND HEIGHTS</t>
  </si>
  <si>
    <t>440-461-4653</t>
  </si>
  <si>
    <t>LANDSCAPING AND GROUNDSKEEPERS WORKERS</t>
  </si>
  <si>
    <t>CUYAHOGA</t>
  </si>
  <si>
    <t>H-400-18290-236848</t>
  </si>
  <si>
    <t>THREE OAKS LAWN MAINTENANCE</t>
  </si>
  <si>
    <t>6798 EAST 24TH STREET</t>
  </si>
  <si>
    <t>918-289-8204</t>
  </si>
  <si>
    <t>H-400-18290-254679</t>
  </si>
  <si>
    <t>A. Flores Construction</t>
  </si>
  <si>
    <t>9746 Spruce Ridge</t>
  </si>
  <si>
    <t>Converse</t>
  </si>
  <si>
    <t>210-544-1531</t>
  </si>
  <si>
    <t>H-400-18290-256086</t>
  </si>
  <si>
    <t>Breck Commercial Laundry, LLC</t>
  </si>
  <si>
    <t>330 Warren Ave</t>
  </si>
  <si>
    <t>Mailing address: PO Box 1889</t>
  </si>
  <si>
    <t>Silverthorne</t>
  </si>
  <si>
    <t>970-262-1182</t>
  </si>
  <si>
    <t>Law Office of Michele Contreras</t>
  </si>
  <si>
    <t>H-400-18290-318536</t>
  </si>
  <si>
    <t>MARIANAS STAR CORPORATION</t>
  </si>
  <si>
    <t>As Lito</t>
  </si>
  <si>
    <t>SAIPAN</t>
  </si>
  <si>
    <t>NORTHERN MARIANA ISLANDS</t>
  </si>
  <si>
    <t>MP</t>
  </si>
  <si>
    <t>670-234-5577</t>
  </si>
  <si>
    <t>BAUMANN, KONDAS and XU, LLC</t>
  </si>
  <si>
    <t>Nelson XU</t>
  </si>
  <si>
    <t>Hagatna</t>
  </si>
  <si>
    <t>GUAM</t>
  </si>
  <si>
    <t>CARPENTER</t>
  </si>
  <si>
    <t>Saipan</t>
  </si>
  <si>
    <t>Achive Lane</t>
  </si>
  <si>
    <t>Finasisu Village</t>
  </si>
  <si>
    <t>H-400-18290-446563</t>
  </si>
  <si>
    <t>BRIGHTVIEW LANDSCAPE SERVICES, INC. - SAN JOSE REGION</t>
  </si>
  <si>
    <t>San Jose</t>
  </si>
  <si>
    <t>Santa Clara</t>
  </si>
  <si>
    <t>825 Mabury Rd.</t>
  </si>
  <si>
    <t>H-400-18290-454707</t>
  </si>
  <si>
    <t>Baker Landscaping &amp; Concrete, LLC</t>
  </si>
  <si>
    <t>5215 Old State Hwy 21</t>
  </si>
  <si>
    <t>House Springs</t>
  </si>
  <si>
    <t>636-282-4140</t>
  </si>
  <si>
    <t>5215 Old State Hwy 21 (report to work)</t>
  </si>
  <si>
    <t>H-400-18290-608568</t>
  </si>
  <si>
    <t>NASSAU COUNTRY CLUB</t>
  </si>
  <si>
    <t>30 ST. ANDREWS LANE</t>
  </si>
  <si>
    <t>GLEN COVE</t>
  </si>
  <si>
    <t>516-676-0554</t>
  </si>
  <si>
    <t>BRODZKI JACOBS &amp; BROOK</t>
  </si>
  <si>
    <t>Andrea Jacobs</t>
  </si>
  <si>
    <t>Coral Springs</t>
  </si>
  <si>
    <t>FOOD SERVERS</t>
  </si>
  <si>
    <t>H-400-18290-609964</t>
  </si>
  <si>
    <t>Horizon Lawn and Landscapes, Inc.</t>
  </si>
  <si>
    <t>18411 Fenske Rd.</t>
  </si>
  <si>
    <t>281-373-0378</t>
  </si>
  <si>
    <t>FisherBroyles, LLP</t>
  </si>
  <si>
    <t>H-400-18290-679219</t>
  </si>
  <si>
    <t>It's Magic, Inc</t>
  </si>
  <si>
    <t>1327 E White Mountain Blvd</t>
  </si>
  <si>
    <t>Pinetop</t>
  </si>
  <si>
    <t>928-367-1725</t>
  </si>
  <si>
    <t>Navajo</t>
  </si>
  <si>
    <t>1327 E White Mountain Blvd. (report to work)</t>
  </si>
  <si>
    <t>H-400-18290-679518</t>
  </si>
  <si>
    <t>K &amp; R Farms, LLC</t>
  </si>
  <si>
    <t>1025 Edwards Mill Road</t>
  </si>
  <si>
    <t>Hopkinsville</t>
  </si>
  <si>
    <t>270-348-1871</t>
  </si>
  <si>
    <t>Helpers Carpenters</t>
  </si>
  <si>
    <t>Cadiz</t>
  </si>
  <si>
    <t>Trigg</t>
  </si>
  <si>
    <t>5819 Caledonia Road (report to work)</t>
  </si>
  <si>
    <t>H-400-18290-689780</t>
  </si>
  <si>
    <t>GLEN HEAD COUNTRY CLUB, INC.</t>
  </si>
  <si>
    <t>240 GLEN COVE ROAD</t>
  </si>
  <si>
    <t>GLEN HEAD</t>
  </si>
  <si>
    <t>11545-2295</t>
  </si>
  <si>
    <t>516-676-4050</t>
  </si>
  <si>
    <t>BRODZKI, JACOBS &amp; BROOK</t>
  </si>
  <si>
    <t>ANDREA JACOBS</t>
  </si>
  <si>
    <t>CORAL SPRINGS</t>
  </si>
  <si>
    <t>Food Servers</t>
  </si>
  <si>
    <t>H-400-18290-782550</t>
  </si>
  <si>
    <t>Blue Bell Meadows LLC</t>
  </si>
  <si>
    <t>Bluestone Country Club</t>
  </si>
  <si>
    <t>711 Boehm's Church Road</t>
  </si>
  <si>
    <t>Blue Bell</t>
  </si>
  <si>
    <t>215-646-2300</t>
  </si>
  <si>
    <t>H-400-18290-812908</t>
  </si>
  <si>
    <t>M&amp;N BUILDERS LLC</t>
  </si>
  <si>
    <t>10010 Sally Grove Ct.</t>
  </si>
  <si>
    <t>832-540-0788</t>
  </si>
  <si>
    <t>HELPER CARPENTER</t>
  </si>
  <si>
    <t>3214 Hopking St.</t>
  </si>
  <si>
    <t>H-400-18290-835694</t>
  </si>
  <si>
    <t>Pro Landscapers, LLC</t>
  </si>
  <si>
    <t>2901 40th Ave. N.</t>
  </si>
  <si>
    <t>701-277-7001</t>
  </si>
  <si>
    <t>2901 40th Ave. N. (report to work)</t>
  </si>
  <si>
    <t>H-400-18290-918349</t>
  </si>
  <si>
    <t>NORTHEASTERN IRRIGATION &amp; LANDSCAPE, INC</t>
  </si>
  <si>
    <t>2108 N. 129TH EAST AVE.</t>
  </si>
  <si>
    <t>918-250-1274</t>
  </si>
  <si>
    <t>Laborer, Landscape</t>
  </si>
  <si>
    <t>2108 N. 129'TH EAST AVE.</t>
  </si>
  <si>
    <t>H-400-18290-996914</t>
  </si>
  <si>
    <t>Kitchen Assistant</t>
  </si>
  <si>
    <t>H-400-18291-013105</t>
  </si>
  <si>
    <t>Texscape Services, LLC</t>
  </si>
  <si>
    <t>8755 Windfern</t>
  </si>
  <si>
    <t>281-846-3779</t>
  </si>
  <si>
    <t>H-400-18291-041150</t>
  </si>
  <si>
    <t>Rush Creek Golf Club, LLC</t>
  </si>
  <si>
    <t>7801 County Road 101</t>
  </si>
  <si>
    <t>Maple Grove</t>
  </si>
  <si>
    <t>763-494-8883</t>
  </si>
  <si>
    <t>WARE IMMIGRATION</t>
  </si>
  <si>
    <t>H-400-18291-084399</t>
  </si>
  <si>
    <t>Austin Gardeners, LLC</t>
  </si>
  <si>
    <t>18414 N. Heatherwilde Blvd.</t>
  </si>
  <si>
    <t>Pflugerville</t>
  </si>
  <si>
    <t>512-845-1531</t>
  </si>
  <si>
    <t>H-400-18291-140571</t>
  </si>
  <si>
    <t>NATURESCAPE OF SOLON INC.</t>
  </si>
  <si>
    <t>9936 E. WASHINGTON ST.</t>
  </si>
  <si>
    <t>CHAGRIN FALLS</t>
  </si>
  <si>
    <t>440-543-4373</t>
  </si>
  <si>
    <t>H-400-18291-158180</t>
  </si>
  <si>
    <t>LBL Gunite of Tulsa, LP</t>
  </si>
  <si>
    <t>7828 S. Regency Drive</t>
  </si>
  <si>
    <t>918-224-5700</t>
  </si>
  <si>
    <t>H-400-18291-175377</t>
  </si>
  <si>
    <t>BRIGHTVIEW LANDSCAPE SERVICES, INC. - Precision (DALLAS)</t>
  </si>
  <si>
    <t>PRECISION LANDSCAPE MANAGEMENT-DALLAS</t>
  </si>
  <si>
    <t>2222 Valwood Pkwy.</t>
  </si>
  <si>
    <t>H-400-18291-210079</t>
  </si>
  <si>
    <t>BOGUEY CONCESSIONS, LLC</t>
  </si>
  <si>
    <t>54905 Shady Lane</t>
  </si>
  <si>
    <t>[Mail: 42-215 Washington St. Ste. A#428, Palm Desert, CA 92211]</t>
  </si>
  <si>
    <t>707-974-2365</t>
  </si>
  <si>
    <t>H-400-18291-234271</t>
  </si>
  <si>
    <t>H-400-18291-246026</t>
  </si>
  <si>
    <t>Medina CC, LLC</t>
  </si>
  <si>
    <t>400 Evergreen Road</t>
  </si>
  <si>
    <t>763-478-2179</t>
  </si>
  <si>
    <t>H-400-18291-404926</t>
  </si>
  <si>
    <t>Silvicultural Management Associates, Inc.</t>
  </si>
  <si>
    <t>256 Highway 425 N.</t>
  </si>
  <si>
    <t>Monticello</t>
  </si>
  <si>
    <t>870-723-7839</t>
  </si>
  <si>
    <t>Drew</t>
  </si>
  <si>
    <t>166 Commerce Dr. (report to work)</t>
  </si>
  <si>
    <t>H-400-18291-424020</t>
  </si>
  <si>
    <t>Determination Issued - Partial Certification (Returned)</t>
  </si>
  <si>
    <t>Victory Ranch Club</t>
  </si>
  <si>
    <t>7030 N. Victory Ranch Drive</t>
  </si>
  <si>
    <t>Kamas</t>
  </si>
  <si>
    <t>435-785-5058</t>
  </si>
  <si>
    <t>7030 N. Victory Ranch Dr. (report to work)</t>
  </si>
  <si>
    <t>H-400-18291-445173</t>
  </si>
  <si>
    <t>FMWB, INC.</t>
  </si>
  <si>
    <t>2030 Lovers Ln</t>
  </si>
  <si>
    <t>Krum</t>
  </si>
  <si>
    <t>214-543-3730</t>
  </si>
  <si>
    <t>H-400-18291-448238</t>
  </si>
  <si>
    <t>CEMENT MASON</t>
  </si>
  <si>
    <t>H-400-18291-457494</t>
  </si>
  <si>
    <t>Maids and Housekeeping</t>
  </si>
  <si>
    <t>south dakota</t>
  </si>
  <si>
    <t>H-400-18291-459051</t>
  </si>
  <si>
    <t>Metroplex Gunite, LP</t>
  </si>
  <si>
    <t>11517 Newberry Street</t>
  </si>
  <si>
    <t>972-484-4812</t>
  </si>
  <si>
    <t>H-400-18291-578607</t>
  </si>
  <si>
    <t>JLQ CONCESSIONS LLC</t>
  </si>
  <si>
    <t>11719 EAST ASHLAN AVE</t>
  </si>
  <si>
    <t>SANGER</t>
  </si>
  <si>
    <t>93657-0000</t>
  </si>
  <si>
    <t>559-696-5471</t>
  </si>
  <si>
    <t>Sanger</t>
  </si>
  <si>
    <t>11719 East Ashlan Avenue</t>
  </si>
  <si>
    <t>H-400-18291-625876</t>
  </si>
  <si>
    <t>A &amp; H Paving LLC</t>
  </si>
  <si>
    <t>2019 Serenity St.</t>
  </si>
  <si>
    <t>Schwenksville</t>
  </si>
  <si>
    <t>800-925-3914</t>
  </si>
  <si>
    <t>PHOENIX LABOR CONSULTANTS</t>
  </si>
  <si>
    <t>H-400-18291-706374</t>
  </si>
  <si>
    <t>EMILY POLLACK</t>
  </si>
  <si>
    <t>44 INVERRARY PL</t>
  </si>
  <si>
    <t>ANNANDALE</t>
  </si>
  <si>
    <t>561-716-1036</t>
  </si>
  <si>
    <t>Annandale</t>
  </si>
  <si>
    <t>44 Inverrary Place</t>
  </si>
  <si>
    <t>H-400-18291-721771</t>
  </si>
  <si>
    <t>Horizon Landscaping, Inc.</t>
  </si>
  <si>
    <t>Horizon Landscape &amp; Irrigation</t>
  </si>
  <si>
    <t>2174 S. Valentia Street</t>
  </si>
  <si>
    <t>303-750-7868</t>
  </si>
  <si>
    <t>H-400-18291-787446</t>
  </si>
  <si>
    <t>H-400-18291-847779</t>
  </si>
  <si>
    <t>Martinson Snow Removal Inc.</t>
  </si>
  <si>
    <t>Martinson Services</t>
  </si>
  <si>
    <t>8640 Welby Road</t>
  </si>
  <si>
    <t>Thornton</t>
  </si>
  <si>
    <t>303-424-3708</t>
  </si>
  <si>
    <t>H-400-18291-897013</t>
  </si>
  <si>
    <t>R &amp; E Forestry, Inc.</t>
  </si>
  <si>
    <t>1701 N. Church St.</t>
  </si>
  <si>
    <t>Atkins</t>
  </si>
  <si>
    <t>479-641-0438</t>
  </si>
  <si>
    <t>Brush Clearer for Utility Right of Way</t>
  </si>
  <si>
    <t>De Queen</t>
  </si>
  <si>
    <t>111 N. Lakeside Drive (report to work)</t>
  </si>
  <si>
    <t>H-400-18291-941412</t>
  </si>
  <si>
    <t>ELECTRICIAN</t>
  </si>
  <si>
    <t>H-400-18291-943702</t>
  </si>
  <si>
    <t>BRIGHTVIEW LANDSCAPES, LLC - NASHVILLE</t>
  </si>
  <si>
    <t>431 Atlas Drive</t>
  </si>
  <si>
    <t>H-400-18291-960832</t>
  </si>
  <si>
    <t>Great Lakes Striping and Sealing, Inc.</t>
  </si>
  <si>
    <t>855 Polaris-Crescent Drive</t>
  </si>
  <si>
    <t>Traverse City</t>
  </si>
  <si>
    <t>231-946-8269</t>
  </si>
  <si>
    <t>SEGMENTAL PAVER</t>
  </si>
  <si>
    <t>Grand Traverse</t>
  </si>
  <si>
    <t>H-400-18292-051534</t>
  </si>
  <si>
    <t>BRIGHTVIEW LANDSCAPE SERVICES, INC. - Precision (Dallas - Driver))</t>
  </si>
  <si>
    <t>PRECISION LANDSCAPE MANAGEMENT</t>
  </si>
  <si>
    <t>H-400-18292-155351</t>
  </si>
  <si>
    <t>CENTRAL LAWN &amp; LANDSCAPE, LLC.</t>
  </si>
  <si>
    <t>2405 S. PRAIRIE RD.</t>
  </si>
  <si>
    <t>P.O. BOX 1753</t>
  </si>
  <si>
    <t>405-743-4376</t>
  </si>
  <si>
    <t>Stillwater</t>
  </si>
  <si>
    <t>Payne</t>
  </si>
  <si>
    <t>2405 S. Prairie Rd.</t>
  </si>
  <si>
    <t>H-400-18292-233240</t>
  </si>
  <si>
    <t>BRIGHTVIEW LANDSCAPE SERVICES, INC. - Santa Rosa</t>
  </si>
  <si>
    <t>Santa Rosa</t>
  </si>
  <si>
    <t>148 Shannon Lane</t>
  </si>
  <si>
    <t>H-400-18292-277257</t>
  </si>
  <si>
    <t>PUGH'S CONCESSIONS, INC</t>
  </si>
  <si>
    <t>1645 SW MAPP RD</t>
  </si>
  <si>
    <t>PALM CITY</t>
  </si>
  <si>
    <t>34990-0000</t>
  </si>
  <si>
    <t>813-376-9942</t>
  </si>
  <si>
    <t>Palm City</t>
  </si>
  <si>
    <t>1645 SW Mapp Rd.</t>
  </si>
  <si>
    <t>H-400-18292-426145</t>
  </si>
  <si>
    <t>BRIGHTVIEW LANDSCAPE SERVICES, INC. - Stuart</t>
  </si>
  <si>
    <t>772-220-3676</t>
  </si>
  <si>
    <t>3340 SE Dixie Hwy.</t>
  </si>
  <si>
    <t>H-400-18292-448316</t>
  </si>
  <si>
    <t>THREE RIVERS CONCESSIONS, LLC</t>
  </si>
  <si>
    <t>2208 MERCER BUTLER PIKE</t>
  </si>
  <si>
    <t>412-418-6418</t>
  </si>
  <si>
    <t>2208 Mercer Butler Pike</t>
  </si>
  <si>
    <t>H-400-18292-467924</t>
  </si>
  <si>
    <t>Earthscapes, Inc.</t>
  </si>
  <si>
    <t>48173 264th St.</t>
  </si>
  <si>
    <t>Brandon</t>
  </si>
  <si>
    <t>605-582-7073</t>
  </si>
  <si>
    <t>Minnehaha</t>
  </si>
  <si>
    <t>48173 264th Street (report to work)</t>
  </si>
  <si>
    <t>H-400-18292-472325</t>
  </si>
  <si>
    <t>Three Seasons Landscape Contracting Services Inc.</t>
  </si>
  <si>
    <t>Three Seasons Landscape</t>
  </si>
  <si>
    <t>1720 S. STATE ROAD, REAR LOT 201</t>
  </si>
  <si>
    <t>UPPER DARBY</t>
  </si>
  <si>
    <t>610-352-8008</t>
  </si>
  <si>
    <t>The Gardener's Arms Inc.</t>
  </si>
  <si>
    <t>403 Bickmore Drive</t>
  </si>
  <si>
    <t>H-400-18292-526079</t>
  </si>
  <si>
    <t>Elements Group Austin, LLC</t>
  </si>
  <si>
    <t>Elements Group</t>
  </si>
  <si>
    <t>11849 Rim Rock Trail</t>
  </si>
  <si>
    <t>866-907-5872</t>
  </si>
  <si>
    <t>H-400-18292-536767</t>
  </si>
  <si>
    <t>Smoky Mountain Gunite, LP</t>
  </si>
  <si>
    <t>172 Commerce Pl</t>
  </si>
  <si>
    <t>H-400-18292-802375</t>
  </si>
  <si>
    <t>Horton Horticulture, Inc</t>
  </si>
  <si>
    <t>538 Everest</t>
  </si>
  <si>
    <t>210-826-1777</t>
  </si>
  <si>
    <t>H-400-18292-815087</t>
  </si>
  <si>
    <t>BROOKS CONCESSIONS, LLC</t>
  </si>
  <si>
    <t>423 NAPLES COURT BLDG</t>
  </si>
  <si>
    <t>[1527 GAUSE BLVD. 300 SLIDELL, LA 80458]</t>
  </si>
  <si>
    <t>SLIDELL</t>
  </si>
  <si>
    <t>985-960-3015</t>
  </si>
  <si>
    <t>Slidell</t>
  </si>
  <si>
    <t>St Tammany</t>
  </si>
  <si>
    <t>423 Naples Court Bldg</t>
  </si>
  <si>
    <t>H-400-18292-859997</t>
  </si>
  <si>
    <t>Energy Panel Structures Inc.</t>
  </si>
  <si>
    <t>603 N. Van Gordon Avenue</t>
  </si>
  <si>
    <t>Graettinger</t>
  </si>
  <si>
    <t>712-859-3219</t>
  </si>
  <si>
    <t>GRAETTINGER</t>
  </si>
  <si>
    <t>PALO ALTO</t>
  </si>
  <si>
    <t>603 N. VAN GORDON AVENUE</t>
  </si>
  <si>
    <t>H-400-18292-917899</t>
  </si>
  <si>
    <t>BRIGHTVIEW LANDSCAPE SERVICES, INC. - Sarasota</t>
  </si>
  <si>
    <t>941-756-2939</t>
  </si>
  <si>
    <t>7175 21st Street East</t>
  </si>
  <si>
    <t>H-400-18292-947896</t>
  </si>
  <si>
    <t>SUBURBAN LANDSCAPE LLC</t>
  </si>
  <si>
    <t>625 240TH STREET</t>
  </si>
  <si>
    <t>NORTH LIBERTY</t>
  </si>
  <si>
    <t>319-533-6182</t>
  </si>
  <si>
    <t>JOHNSON</t>
  </si>
  <si>
    <t>H-400-18292-973682</t>
  </si>
  <si>
    <t>BRIGHTVIEW LANDSCAPE SERVICES, INC. - SAN JOAQUIN VALLEY</t>
  </si>
  <si>
    <t>818 225 2323</t>
  </si>
  <si>
    <t>San Joaquin</t>
  </si>
  <si>
    <t>2447 Stagecoach Road</t>
  </si>
  <si>
    <t>H-400-18293-424643</t>
  </si>
  <si>
    <t>NETTERFIELD'S POPCORN &amp; LEMONADE, INC</t>
  </si>
  <si>
    <t>6119 THOMAS CIRCLE</t>
  </si>
  <si>
    <t>[MAIL: PO BOX 1438, LAND O'LAKES, FL 34639]</t>
  </si>
  <si>
    <t>LAND O'LAKES</t>
  </si>
  <si>
    <t>813-335-4354</t>
  </si>
  <si>
    <t>Amusement &amp; Recreation Attendants: Traveling Conce</t>
  </si>
  <si>
    <t>Hernando</t>
  </si>
  <si>
    <t>17026 US Hwy 41</t>
  </si>
  <si>
    <t>H-400-18293-685381</t>
  </si>
  <si>
    <t>BRIGHTVIEW LANDSCAPE SERVICES, INC. - COLORADO SPRINGS</t>
  </si>
  <si>
    <t>BVLS4002</t>
  </si>
  <si>
    <t>7357 Cole View</t>
  </si>
  <si>
    <t>H-400-18293-781052</t>
  </si>
  <si>
    <t>Cypress Enterprises LLC</t>
  </si>
  <si>
    <t>3350 SW Deggeller Court</t>
  </si>
  <si>
    <t>772-408-3400</t>
  </si>
  <si>
    <t>H-400-18293-881670</t>
  </si>
  <si>
    <t>Ambereen Lawns Unlimited, LLC</t>
  </si>
  <si>
    <t>11 Sage Meadows Ct.</t>
  </si>
  <si>
    <t>314-280-8738</t>
  </si>
  <si>
    <t>3755 Huster Rd</t>
  </si>
  <si>
    <t>H-400-18294-401700</t>
  </si>
  <si>
    <t>GREATER TEXAS LANDSCAPES, INC. - AUSTIN SOUTH, a subsidiary of BrightView Landscapes, LLC</t>
  </si>
  <si>
    <t>401 Plymouth Road #500</t>
  </si>
  <si>
    <t>1141 Penion Dr.</t>
  </si>
  <si>
    <t>H-400-18294-433867</t>
  </si>
  <si>
    <t>LUSA Austin, LLC</t>
  </si>
  <si>
    <t>Landscapes USA</t>
  </si>
  <si>
    <t>3737 Old Reliance Rd.</t>
  </si>
  <si>
    <t>Brazos</t>
  </si>
  <si>
    <t>H-400-18295-022816</t>
  </si>
  <si>
    <t>BLUBAUGH ENTERPRISES INC</t>
  </si>
  <si>
    <t>28288 NE 2250TH ROAD</t>
  </si>
  <si>
    <t>GREELEY</t>
  </si>
  <si>
    <t>913-522-9484</t>
  </si>
  <si>
    <t>GENERAL LABORER</t>
  </si>
  <si>
    <t>H-400-18295-042380</t>
  </si>
  <si>
    <t>Northwoods Forestry Inc.</t>
  </si>
  <si>
    <t>W1224 County Road FW</t>
  </si>
  <si>
    <t>Eleva</t>
  </si>
  <si>
    <t>715-287-3548</t>
  </si>
  <si>
    <t>Morganton</t>
  </si>
  <si>
    <t>2400 S Sterling St (report to work)</t>
  </si>
  <si>
    <t>H-400-18295-048512</t>
  </si>
  <si>
    <t>Green Up Lawncare</t>
  </si>
  <si>
    <t>14141 Airline Hwy Building 4 - Suite A</t>
  </si>
  <si>
    <t>225-756-3905</t>
  </si>
  <si>
    <t>H-400-18295-055011</t>
  </si>
  <si>
    <t>Handy Andy Snow Removal</t>
  </si>
  <si>
    <t>140 G.H. Daniels Boulevard</t>
  </si>
  <si>
    <t>Gypsum</t>
  </si>
  <si>
    <t>970-524-5012</t>
  </si>
  <si>
    <t>LAW OFFICE OF CHRIS POOLEY, ESQ.</t>
  </si>
  <si>
    <t>CHRISTOPHER POOLEY</t>
  </si>
  <si>
    <t>140 G.H. Daniels Blvd</t>
  </si>
  <si>
    <t>H-400-18295-079405</t>
  </si>
  <si>
    <t>Sheboygan Resort Operators, LLC</t>
  </si>
  <si>
    <t>Blue Harbor Resort &amp; Conference Center</t>
  </si>
  <si>
    <t>725 Blue Harbor Drive</t>
  </si>
  <si>
    <t>Sheboygan</t>
  </si>
  <si>
    <t>920-457-9806</t>
  </si>
  <si>
    <t>GRZECA LAW GROUP, S.C.</t>
  </si>
  <si>
    <t>JEROME GRZECA</t>
  </si>
  <si>
    <t>MILWAUKEE</t>
  </si>
  <si>
    <t>725 BLUE HARBOR DRIVE</t>
  </si>
  <si>
    <t>H-400-18295-099233</t>
  </si>
  <si>
    <t>LandCare - New Jersey</t>
  </si>
  <si>
    <t>200 South Ave., Suite 8</t>
  </si>
  <si>
    <t>732-271-3515</t>
  </si>
  <si>
    <t>H-400-18295-136867</t>
  </si>
  <si>
    <t>SEASONAL SOLUTIONS LLC</t>
  </si>
  <si>
    <t>6920 W 153RD STREET</t>
  </si>
  <si>
    <t>OVERLAND PARK</t>
  </si>
  <si>
    <t>913-685-4222</t>
  </si>
  <si>
    <t>6920 W. 153RD STREET</t>
  </si>
  <si>
    <t>H-400-18295-171568</t>
  </si>
  <si>
    <t>FIRE ON THE MOUNTAIN GALLERY LLC</t>
  </si>
  <si>
    <t>ARIZONA HANDMADE GALLERY</t>
  </si>
  <si>
    <t>13 N. SAN FRANCISCO ST.</t>
  </si>
  <si>
    <t>FLAGSTAFF</t>
  </si>
  <si>
    <t>928-779-3790</t>
  </si>
  <si>
    <t>Glassblowing Assistant</t>
  </si>
  <si>
    <t>Flagstaff</t>
  </si>
  <si>
    <t>Coconino</t>
  </si>
  <si>
    <t>324 W. Birch Ave</t>
  </si>
  <si>
    <t>H-400-18295-212967</t>
  </si>
  <si>
    <t>Earth Care Landscaping, INC</t>
  </si>
  <si>
    <t>3752 Cherokee Street</t>
  </si>
  <si>
    <t>PO Box 2284, Kennesaw, GA 30156</t>
  </si>
  <si>
    <t>Kennesaw</t>
  </si>
  <si>
    <t>770-421-1440</t>
  </si>
  <si>
    <t>East Point</t>
  </si>
  <si>
    <t>Fulton(Atlanta)</t>
  </si>
  <si>
    <t>1690 Empire Avenue</t>
  </si>
  <si>
    <t>H-400-18295-213647</t>
  </si>
  <si>
    <t>LandCare - Raleigh</t>
  </si>
  <si>
    <t>800 Beacon Lake Drive</t>
  </si>
  <si>
    <t>919-266-6658</t>
  </si>
  <si>
    <t>H-400-18295-224832</t>
  </si>
  <si>
    <t>Mid-West Gunite, LP</t>
  </si>
  <si>
    <t>40 Mid Rivers Trade Court</t>
  </si>
  <si>
    <t>314-914-3624</t>
  </si>
  <si>
    <t>1541 Blain Ave</t>
  </si>
  <si>
    <t>H-400-18295-246236</t>
  </si>
  <si>
    <t>GALVOTEC ALLOYS INC</t>
  </si>
  <si>
    <t>6712 S 36TH ST</t>
  </si>
  <si>
    <t>956-630-3500</t>
  </si>
  <si>
    <t>6712 S 36th St</t>
  </si>
  <si>
    <t>H-400-18295-248189</t>
  </si>
  <si>
    <t>R.H. Dupper Landscaping, Inc.</t>
  </si>
  <si>
    <t>1020 W Ranch Rd</t>
  </si>
  <si>
    <t>Suite 105</t>
  </si>
  <si>
    <t>Tempe</t>
  </si>
  <si>
    <t>480-893-7688</t>
  </si>
  <si>
    <t>Corporate &amp; Employee Services</t>
  </si>
  <si>
    <t>Charles Thurgood</t>
  </si>
  <si>
    <t>H-400-18295-251970</t>
  </si>
  <si>
    <t>CONTESSA RACING, INC.</t>
  </si>
  <si>
    <t>82 Burgess Road</t>
  </si>
  <si>
    <t>Hoosick Falls</t>
  </si>
  <si>
    <t>12090-4720</t>
  </si>
  <si>
    <t>732-620-4422</t>
  </si>
  <si>
    <t>H-400-18295-268435</t>
  </si>
  <si>
    <t>ELMWOOD HOTEL</t>
  </si>
  <si>
    <t>1351 POST ROAD</t>
  </si>
  <si>
    <t>207-646-1038</t>
  </si>
  <si>
    <t>US AMERICANS INC</t>
  </si>
  <si>
    <t>HOUSEKEEPING</t>
  </si>
  <si>
    <t>H-400-18295-283971</t>
  </si>
  <si>
    <t>LandCare - Austin</t>
  </si>
  <si>
    <t>2100 Polaris St</t>
  </si>
  <si>
    <t>512-458-8873</t>
  </si>
  <si>
    <t>H-400-18295-292701</t>
  </si>
  <si>
    <t>Program One Professional Building Services, Inc.</t>
  </si>
  <si>
    <t>960 Rand Road Suite 113C</t>
  </si>
  <si>
    <t>Des Plaines</t>
  </si>
  <si>
    <t>847-298-5953</t>
  </si>
  <si>
    <t>Window Cleaners</t>
  </si>
  <si>
    <t>Hutto</t>
  </si>
  <si>
    <t>113 Green Pastures Dr (report to work)</t>
  </si>
  <si>
    <t>H-400-18295-300932</t>
  </si>
  <si>
    <t>PT Landscape, LLC</t>
  </si>
  <si>
    <t>Peach Tree Landscape</t>
  </si>
  <si>
    <t>444 Dick Buchanan St.</t>
  </si>
  <si>
    <t>LaVergne</t>
  </si>
  <si>
    <t>H-400-18295-307380</t>
  </si>
  <si>
    <t>LandCare - San Antonio</t>
  </si>
  <si>
    <t>7515 Grisom Rd, Suite 112B</t>
  </si>
  <si>
    <t>H-400-18295-307599</t>
  </si>
  <si>
    <t>LandCare - Allentown</t>
  </si>
  <si>
    <t>1820B North Dauphin St</t>
  </si>
  <si>
    <t>Allentown</t>
  </si>
  <si>
    <t>610-476-6722</t>
  </si>
  <si>
    <t>Lehigh</t>
  </si>
  <si>
    <t>1820B North Dauphin St.</t>
  </si>
  <si>
    <t>H-400-18295-329241</t>
  </si>
  <si>
    <t>A&amp;L Landscaping</t>
  </si>
  <si>
    <t>9920 Industrial Drive</t>
  </si>
  <si>
    <t>Horace</t>
  </si>
  <si>
    <t>701-237-5740</t>
  </si>
  <si>
    <t>9920 Industrial Dr.  (report to work)</t>
  </si>
  <si>
    <t>H-400-18295-348299</t>
  </si>
  <si>
    <t>DCH Enterprise Corp.</t>
  </si>
  <si>
    <t>DCH Roofing</t>
  </si>
  <si>
    <t>5974 Harsin Lane</t>
  </si>
  <si>
    <t>317-507-0554</t>
  </si>
  <si>
    <t>H-400-18295-365516</t>
  </si>
  <si>
    <t>New Leaf Landscape Construction</t>
  </si>
  <si>
    <t>50 Romney St</t>
  </si>
  <si>
    <t>Mailing: PO BOX 2271 Mt. Pleasant, SC 29465</t>
  </si>
  <si>
    <t>843-452-3652</t>
  </si>
  <si>
    <t>H-400-18295-389336</t>
  </si>
  <si>
    <t>WAGNER'S CARNIVAL, LLC</t>
  </si>
  <si>
    <t>1240 N MCCAMPBELL ST</t>
  </si>
  <si>
    <t>[MAIL: PO BOX 917, ARANSAS PASS, TX 78335]</t>
  </si>
  <si>
    <t>ARANSAS PASS</t>
  </si>
  <si>
    <t>361-332-1725</t>
  </si>
  <si>
    <t>Sinton</t>
  </si>
  <si>
    <t>219 W. 5th Street</t>
  </si>
  <si>
    <t>H-400-18295-393013</t>
  </si>
  <si>
    <t>Marriot Vacation Club</t>
  </si>
  <si>
    <t>4100 Lake Tahoe Blvd.</t>
  </si>
  <si>
    <t>South Lake Tahoe</t>
  </si>
  <si>
    <t>530-542-6600</t>
  </si>
  <si>
    <t>H-400-18295-420219</t>
  </si>
  <si>
    <t>LandCare - Baltimore</t>
  </si>
  <si>
    <t>8970 Maier Road</t>
  </si>
  <si>
    <t>Savage</t>
  </si>
  <si>
    <t>410-712-7112</t>
  </si>
  <si>
    <t>H-400-18295-427832</t>
  </si>
  <si>
    <t>PATTEN GROUNDS CARE INC</t>
  </si>
  <si>
    <t>297 CLAY HILL ROAD</t>
  </si>
  <si>
    <t>207-361-1935</t>
  </si>
  <si>
    <t>H-400-18295-433215</t>
  </si>
  <si>
    <t>AWG HOLDINGS INC</t>
  </si>
  <si>
    <t>JOSEPH HEWITT</t>
  </si>
  <si>
    <t>4210 WADSWORTH BLVD #2141</t>
  </si>
  <si>
    <t>303-588-1566</t>
  </si>
  <si>
    <t>General Labor-Greenhouse Installer</t>
  </si>
  <si>
    <t>Colorado</t>
  </si>
  <si>
    <t>4210 Wadsworth Blvd #2141</t>
  </si>
  <si>
    <t>H-400-18295-443521</t>
  </si>
  <si>
    <t>MITCHELL BROTHER'S &amp; SON'S, INC</t>
  </si>
  <si>
    <t>61401 HWY 11 NORTH</t>
  </si>
  <si>
    <t>70458-0000</t>
  </si>
  <si>
    <t>504-914-5856</t>
  </si>
  <si>
    <t>61401 Hwy 11 North</t>
  </si>
  <si>
    <t>H-400-18295-445471</t>
  </si>
  <si>
    <t>CAPITOL CITY AMUSEMENTS, INC.</t>
  </si>
  <si>
    <t>CALIFORNIA CARNIVAL COMPANY</t>
  </si>
  <si>
    <t>4045 PALM AVENUE</t>
  </si>
  <si>
    <t>(MAIL: PO BOX 41899, SACRAMENTO CA 95841)</t>
  </si>
  <si>
    <t>SACRAMENTO</t>
  </si>
  <si>
    <t>916-381-4612</t>
  </si>
  <si>
    <t>4045 Palm Avenue</t>
  </si>
  <si>
    <t>H-400-18295-472835</t>
  </si>
  <si>
    <t>Equis Endeavor, Inc.</t>
  </si>
  <si>
    <t>Naussau</t>
  </si>
  <si>
    <t>Belmont Race Park</t>
  </si>
  <si>
    <t>H-400-18295-480702</t>
  </si>
  <si>
    <t>SUN VALLEY RIDES, LLC</t>
  </si>
  <si>
    <t>12523 NORTH 79TH DRIVE</t>
  </si>
  <si>
    <t>[MAIL:7558 WEST THUNDERBIRD ROAD, PMB 1-620]</t>
  </si>
  <si>
    <t>PEORIA</t>
  </si>
  <si>
    <t>602-363-2677</t>
  </si>
  <si>
    <t>1214 E. Florence Blvd</t>
  </si>
  <si>
    <t>H-400-18295-510230</t>
  </si>
  <si>
    <t>HARDSCAPE SOLUTIONS, LLC</t>
  </si>
  <si>
    <t>9806 KRESS RD</t>
  </si>
  <si>
    <t>P.O BOX 801</t>
  </si>
  <si>
    <t>LAKELAND</t>
  </si>
  <si>
    <t>810-231-2170</t>
  </si>
  <si>
    <t>Landscape Labor</t>
  </si>
  <si>
    <t>Ann Arbor</t>
  </si>
  <si>
    <t>washtenaw</t>
  </si>
  <si>
    <t>1031 N Territorial Rd W</t>
  </si>
  <si>
    <t>H-400-18295-556948</t>
  </si>
  <si>
    <t>D.D.MITCHELL CONSTRUCTION, LLC</t>
  </si>
  <si>
    <t>3655 LANE ROAD, EXT. 407</t>
  </si>
  <si>
    <t>PERRY</t>
  </si>
  <si>
    <t>440-357-1840</t>
  </si>
  <si>
    <t>3655 LANE ROAD EXT. 407</t>
  </si>
  <si>
    <t>H-400-18295-559859</t>
  </si>
  <si>
    <t>LUSA OKC, LLC</t>
  </si>
  <si>
    <t>9213 S. Sunnylane Rd.</t>
  </si>
  <si>
    <t>H-400-18295-605187</t>
  </si>
  <si>
    <t>Schwab's Enterprises of N.W. Florida, Inc.</t>
  </si>
  <si>
    <t>Bayou Lawn Services</t>
  </si>
  <si>
    <t>489 Valparaiso Pkwy.</t>
  </si>
  <si>
    <t>Valparaiso</t>
  </si>
  <si>
    <t>850-897-4257</t>
  </si>
  <si>
    <t>489 Valparaiso Pkwy (report to work)</t>
  </si>
  <si>
    <t>H-400-18295-624011</t>
  </si>
  <si>
    <t>Maintenance Masters Property Services, LLC.</t>
  </si>
  <si>
    <t>141 CENTER RD.</t>
  </si>
  <si>
    <t>HINCKLEY</t>
  </si>
  <si>
    <t>330-715-1322</t>
  </si>
  <si>
    <t>H-400-18295-635209</t>
  </si>
  <si>
    <t>Columbia Landcare LLC</t>
  </si>
  <si>
    <t>7105 W. Henderson Rd.</t>
  </si>
  <si>
    <t>573-443-5681</t>
  </si>
  <si>
    <t>H-400-18295-639767</t>
  </si>
  <si>
    <t>Willow Landscaping, LLC</t>
  </si>
  <si>
    <t>11793 Missouri Bottom Road</t>
  </si>
  <si>
    <t>314-575-3303</t>
  </si>
  <si>
    <t>Molina immigration Law LLC</t>
  </si>
  <si>
    <t>H-400-18295-660021</t>
  </si>
  <si>
    <t>Worman Forest Management, LLC</t>
  </si>
  <si>
    <t>11944 Tracey Road</t>
  </si>
  <si>
    <t>Hayden</t>
  </si>
  <si>
    <t>208-762-0434</t>
  </si>
  <si>
    <t>11944 Tracey Road (report to work)</t>
  </si>
  <si>
    <t>H-400-18295-670652</t>
  </si>
  <si>
    <t>BHAGWATI HOSPITALITY LLC</t>
  </si>
  <si>
    <t>USA INN</t>
  </si>
  <si>
    <t>1017 POST ROAD</t>
  </si>
  <si>
    <t>207-646-9313</t>
  </si>
  <si>
    <t>H-400-18295-673343</t>
  </si>
  <si>
    <t>1720 S. STATE ROAD REAR LOT 201</t>
  </si>
  <si>
    <t>Havertown</t>
  </si>
  <si>
    <t>Richard Repetto Landscape Maintenance Contractor</t>
  </si>
  <si>
    <t>1802 Melrose Avenue</t>
  </si>
  <si>
    <t>H-400-18295-682130</t>
  </si>
  <si>
    <t>Bonick Landscaping, Inc.</t>
  </si>
  <si>
    <t>910 Maryland Drive</t>
  </si>
  <si>
    <t>972-243-9673</t>
  </si>
  <si>
    <t>H-400-18295-711248</t>
  </si>
  <si>
    <t>H-400-18295-734842</t>
  </si>
  <si>
    <t>LandCare - Richmond</t>
  </si>
  <si>
    <t>10986 Leadbetter Road</t>
  </si>
  <si>
    <t>Ashland</t>
  </si>
  <si>
    <t>804-262-3639</t>
  </si>
  <si>
    <t>Hanover</t>
  </si>
  <si>
    <t>H-400-18295-775486</t>
  </si>
  <si>
    <t>Cousland Scapes, Inc.</t>
  </si>
  <si>
    <t>852 Triple J Rd.</t>
  </si>
  <si>
    <t>540-868-3141</t>
  </si>
  <si>
    <t>36328 Bell Rd (report to work)</t>
  </si>
  <si>
    <t>H-400-18295-786431</t>
  </si>
  <si>
    <t>Alta Turf, Inc.</t>
  </si>
  <si>
    <t>24546 Thach Rd</t>
  </si>
  <si>
    <t>Elkmont</t>
  </si>
  <si>
    <t>256-423-8873</t>
  </si>
  <si>
    <t>Limestone</t>
  </si>
  <si>
    <t>24546 Thach Rd. (report to work)</t>
  </si>
  <si>
    <t>H-400-18295-790300</t>
  </si>
  <si>
    <t>LandCare - Nashville</t>
  </si>
  <si>
    <t>3530 Central Pike, Suite 107</t>
  </si>
  <si>
    <t>615-889-6110</t>
  </si>
  <si>
    <t>H-400-18295-814231</t>
  </si>
  <si>
    <t>960 Rand Rd (report to work)</t>
  </si>
  <si>
    <t>H-400-18295-820856</t>
  </si>
  <si>
    <t>LandCare - Delaware</t>
  </si>
  <si>
    <t>974 Centre Road</t>
  </si>
  <si>
    <t>302-328-7446</t>
  </si>
  <si>
    <t>H-400-18295-837336</t>
  </si>
  <si>
    <t>CC's Landscaping, Inc.</t>
  </si>
  <si>
    <t>5839 Circle Drive</t>
  </si>
  <si>
    <t>Mayfield Heights</t>
  </si>
  <si>
    <t>440-554-8880</t>
  </si>
  <si>
    <t>H-400-18295-858529</t>
  </si>
  <si>
    <t>Great Lakes Snow and Ice Management</t>
  </si>
  <si>
    <t>Green Estates</t>
  </si>
  <si>
    <t>10009 Woodland Avenue</t>
  </si>
  <si>
    <t>CLEVELAND</t>
  </si>
  <si>
    <t>216-244-0599</t>
  </si>
  <si>
    <t>11009 WOODLAND AVE.</t>
  </si>
  <si>
    <t>H-400-18295-875790</t>
  </si>
  <si>
    <t>LandCare - Atlanta</t>
  </si>
  <si>
    <t>2965 Gravitt Trail</t>
  </si>
  <si>
    <t>Duluth</t>
  </si>
  <si>
    <t>678-475-1780</t>
  </si>
  <si>
    <t>Gwinnett</t>
  </si>
  <si>
    <t>H-400-18295-896401</t>
  </si>
  <si>
    <t>YOUNG'S LOBSTER POUND</t>
  </si>
  <si>
    <t>2 FAIRVUEW STREET</t>
  </si>
  <si>
    <t>BELFAST</t>
  </si>
  <si>
    <t>207-338-1160</t>
  </si>
  <si>
    <t>CASHIERS</t>
  </si>
  <si>
    <t>WALDO</t>
  </si>
  <si>
    <t>2 FAIRVIEW STREET</t>
  </si>
  <si>
    <t>H-400-18295-898691</t>
  </si>
  <si>
    <t>Employers' Contract Management Group</t>
  </si>
  <si>
    <t>2817 MAIN STREET</t>
  </si>
  <si>
    <t>361-238-2003</t>
  </si>
  <si>
    <t>Helpers</t>
  </si>
  <si>
    <t>Donaldsonville</t>
  </si>
  <si>
    <t>7324 hwy 405</t>
  </si>
  <si>
    <t>H-400-18295-899661</t>
  </si>
  <si>
    <t>NEW VISTA ENTERPRISES, INC.</t>
  </si>
  <si>
    <t>NEW VISTA ENTERPRISES</t>
  </si>
  <si>
    <t>216-291-1100</t>
  </si>
  <si>
    <t>H-400-18295-921876</t>
  </si>
  <si>
    <t>The Hallenbeck Group, LLC</t>
  </si>
  <si>
    <t>U.S. Lawns of Central Phoenix</t>
  </si>
  <si>
    <t>2823 East Illini Street</t>
  </si>
  <si>
    <t>602-768-5296</t>
  </si>
  <si>
    <t>Jackie Wilson</t>
  </si>
  <si>
    <t>2823 East Illini Street (report to work)</t>
  </si>
  <si>
    <t>H-400-18295-943454</t>
  </si>
  <si>
    <t>Dolan's Outdoor Services, LLC</t>
  </si>
  <si>
    <t>56 SHRONTZ LANE</t>
  </si>
  <si>
    <t>PO BOX 207</t>
  </si>
  <si>
    <t>724-350-1351</t>
  </si>
  <si>
    <t>Grounds Maintenance Worker</t>
  </si>
  <si>
    <t>H-400-18295-958094</t>
  </si>
  <si>
    <t>Helpers - - Carpenters</t>
  </si>
  <si>
    <t>H-400-18296-001312</t>
  </si>
  <si>
    <t>J4 Fencing &amp; Services, LLC</t>
  </si>
  <si>
    <t>105 South Meadow Lane</t>
  </si>
  <si>
    <t>El Campo</t>
  </si>
  <si>
    <t>979-637-9892</t>
  </si>
  <si>
    <t>Fence Erector</t>
  </si>
  <si>
    <t>Fence Erectors</t>
  </si>
  <si>
    <t>Wharton</t>
  </si>
  <si>
    <t>H-400-18296-022566</t>
  </si>
  <si>
    <t>Creativexteriors</t>
  </si>
  <si>
    <t>3333 S Wadsworth Blvd</t>
  </si>
  <si>
    <t>#216</t>
  </si>
  <si>
    <t>Lakewood</t>
  </si>
  <si>
    <t>303-422-9747</t>
  </si>
  <si>
    <t>Sheridan</t>
  </si>
  <si>
    <t>2002 W Quincy Ave</t>
  </si>
  <si>
    <t>H-400-18296-026731</t>
  </si>
  <si>
    <t>Bloom Floralscapes, LLC</t>
  </si>
  <si>
    <t>3068 S. Madison Street</t>
  </si>
  <si>
    <t>720-635-9007</t>
  </si>
  <si>
    <t>Daniel KOWALSKI</t>
  </si>
  <si>
    <t>1300 W. Quincy Avenue</t>
  </si>
  <si>
    <t>H-400-18296-028221</t>
  </si>
  <si>
    <t>Lockport</t>
  </si>
  <si>
    <t>8365 hwy 308 south</t>
  </si>
  <si>
    <t>H-400-18296-073143</t>
  </si>
  <si>
    <t>5G Masonry, LLC</t>
  </si>
  <si>
    <t>Rosales Masonry Company, LLC</t>
  </si>
  <si>
    <t>2802 N Biagio Street</t>
  </si>
  <si>
    <t>Ozark</t>
  </si>
  <si>
    <t>417-831-6800</t>
  </si>
  <si>
    <t>Waukee</t>
  </si>
  <si>
    <t>620 N.E. Horizon Dr. (report to work)</t>
  </si>
  <si>
    <t>#112</t>
  </si>
  <si>
    <t>H-400-18296-120852</t>
  </si>
  <si>
    <t>PROSCAPE LAWN AND LANDSCAPE SERVICES LLC</t>
  </si>
  <si>
    <t>(fka)Proscapes of Dublin</t>
  </si>
  <si>
    <t>2425 MARION WALDO RD.</t>
  </si>
  <si>
    <t>MARION</t>
  </si>
  <si>
    <t>740-389-6204</t>
  </si>
  <si>
    <t>H-400-18296-130799</t>
  </si>
  <si>
    <t>Tino Landscaping, Inc.</t>
  </si>
  <si>
    <t>Tino's Landscaping</t>
  </si>
  <si>
    <t>8130 Sherman Road</t>
  </si>
  <si>
    <t>Chesterland</t>
  </si>
  <si>
    <t>440-729-1020</t>
  </si>
  <si>
    <t>Geauga County</t>
  </si>
  <si>
    <t>H-400-18296-135547</t>
  </si>
  <si>
    <t>A-1 Chipseal CO.</t>
  </si>
  <si>
    <t>Rocky Mountain Pavement</t>
  </si>
  <si>
    <t>2505 E 74th Ave</t>
  </si>
  <si>
    <t>303-464-9267</t>
  </si>
  <si>
    <t>H-400-18296-202157</t>
  </si>
  <si>
    <t>MJH LAWNCARE LLC.</t>
  </si>
  <si>
    <t>18115 ADAMS DRIVE</t>
  </si>
  <si>
    <t>STRONGSVILLE</t>
  </si>
  <si>
    <t>440-567-4793</t>
  </si>
  <si>
    <t>H-400-18296-227702</t>
  </si>
  <si>
    <t>ON-SITE LANDSCAPE MANAGEMENT INC</t>
  </si>
  <si>
    <t>38 CARRIAGE WAY</t>
  </si>
  <si>
    <t>PO BOX 294</t>
  </si>
  <si>
    <t>MILLSTONE TWP</t>
  </si>
  <si>
    <t>732-685-3430</t>
  </si>
  <si>
    <t>BURLINGTON</t>
  </si>
  <si>
    <t>H-400-18296-260853</t>
  </si>
  <si>
    <t>Christian</t>
  </si>
  <si>
    <t>2802 N. Biagio (report to work)</t>
  </si>
  <si>
    <t>H-400-18296-273289</t>
  </si>
  <si>
    <t>888-557-8287</t>
  </si>
  <si>
    <t>H-400-18296-273437</t>
  </si>
  <si>
    <t>Hibernation Station</t>
  </si>
  <si>
    <t>212 Gray Wolf Ave</t>
  </si>
  <si>
    <t>406-646-4200</t>
  </si>
  <si>
    <t>212 Gray Wolf Ave (report to work)</t>
  </si>
  <si>
    <t>H-400-18296-275720</t>
  </si>
  <si>
    <t>FERTILAWN INC</t>
  </si>
  <si>
    <t>10 QUOGUE PLAZA TRAIL</t>
  </si>
  <si>
    <t>POBOX 630 HAMPTON BAYS NY 11946</t>
  </si>
  <si>
    <t>QUOGUE</t>
  </si>
  <si>
    <t>631-728-5815</t>
  </si>
  <si>
    <t>H-400-18296-352415</t>
  </si>
  <si>
    <t>Cortez Flooring Inc</t>
  </si>
  <si>
    <t>348 N Main St.</t>
  </si>
  <si>
    <t>Watervliet</t>
  </si>
  <si>
    <t>269-463-3808</t>
  </si>
  <si>
    <t>790 CONSULTING INC.</t>
  </si>
  <si>
    <t>Giovanna Sierra</t>
  </si>
  <si>
    <t>CLIMAX</t>
  </si>
  <si>
    <t>FLOOR INSTALLATION HELPERS</t>
  </si>
  <si>
    <t>michigan</t>
  </si>
  <si>
    <t>H-400-18296-362388</t>
  </si>
  <si>
    <t>H-400-18296-400080</t>
  </si>
  <si>
    <t>USA FACILITIES MANAGEMENT LLC.</t>
  </si>
  <si>
    <t>Purgreen Group</t>
  </si>
  <si>
    <t>34986 LAKELAND BLVD #2</t>
  </si>
  <si>
    <t>EASTLAKE</t>
  </si>
  <si>
    <t>440-256-1800</t>
  </si>
  <si>
    <t>H-400-18296-411492</t>
  </si>
  <si>
    <t>Modern Method Gunite, Inc.</t>
  </si>
  <si>
    <t>21175 Tomball Pkwy</t>
  </si>
  <si>
    <t>#333</t>
  </si>
  <si>
    <t>281-847-1855</t>
  </si>
  <si>
    <t xml:space="preserve">Cement Masons and Concrete Finishers </t>
  </si>
  <si>
    <t>3334 Brownie Campbell Rd</t>
  </si>
  <si>
    <t>H-400-18296-429991</t>
  </si>
  <si>
    <t>A-1 Chipseal Co.</t>
  </si>
  <si>
    <t>2505 E. 74th Ave</t>
  </si>
  <si>
    <t>Equipment Operator</t>
  </si>
  <si>
    <t>Paving, Surfacing, and Tamping Equipment Operators</t>
  </si>
  <si>
    <t>Unincorporated Adams</t>
  </si>
  <si>
    <t>2505 E 74TH AVE</t>
  </si>
  <si>
    <t>H-400-18296-436202</t>
  </si>
  <si>
    <t>ACS Service LLC</t>
  </si>
  <si>
    <t>1600 Long Grove Drive #513</t>
  </si>
  <si>
    <t>843-557-2559</t>
  </si>
  <si>
    <t>LEEANN WALLACE</t>
  </si>
  <si>
    <t>Isle of Palms</t>
  </si>
  <si>
    <t>1 Sundial Circle (report to work)</t>
  </si>
  <si>
    <t>H-400-18296-437438</t>
  </si>
  <si>
    <t>Carruth Holdings, LLC</t>
  </si>
  <si>
    <t>U.S Lawns- Baton Rouge</t>
  </si>
  <si>
    <t>7385 Alberta Dr.</t>
  </si>
  <si>
    <t>225-333-9275</t>
  </si>
  <si>
    <t>EAST BATON ROUGE</t>
  </si>
  <si>
    <t>7385 Alberta Drive  (report to work)</t>
  </si>
  <si>
    <t>H-400-18296-506513</t>
  </si>
  <si>
    <t>Squire Motor Inns Inc</t>
  </si>
  <si>
    <t>Grand Canyon Squire Inn</t>
  </si>
  <si>
    <t>74 Highway 64</t>
  </si>
  <si>
    <t>Mailing: PO Box 130</t>
  </si>
  <si>
    <t>Grand Canyon</t>
  </si>
  <si>
    <t>928-638-2681</t>
  </si>
  <si>
    <t>COCONINO</t>
  </si>
  <si>
    <t>H-400-18296-530607</t>
  </si>
  <si>
    <t>Event Flooring Contractors, LLC</t>
  </si>
  <si>
    <t>6243 Jefferson Pike</t>
  </si>
  <si>
    <t>301-964-9008</t>
  </si>
  <si>
    <t>6243 Jefferson Pike  (report to work)</t>
  </si>
  <si>
    <t>H-400-18296-563610</t>
  </si>
  <si>
    <t>Zacatecas Concrete</t>
  </si>
  <si>
    <t>4326 High Desert Dr.</t>
  </si>
  <si>
    <t>Ammon</t>
  </si>
  <si>
    <t>208-569-5544</t>
  </si>
  <si>
    <t>Bonneville</t>
  </si>
  <si>
    <t>4326 High Desert Dr. (report to work)</t>
  </si>
  <si>
    <t>H-400-18296-588309</t>
  </si>
  <si>
    <t>Golden Bear Lawn Care Ltd.</t>
  </si>
  <si>
    <t>2220 GLENMERE RD.</t>
  </si>
  <si>
    <t>614-561-9436</t>
  </si>
  <si>
    <t>H-400-18296-656548</t>
  </si>
  <si>
    <t>S&amp;S Landscaping Company Inc.</t>
  </si>
  <si>
    <t>2777 Fiechtner Drive S.</t>
  </si>
  <si>
    <t>701-235-1515</t>
  </si>
  <si>
    <t>2777 Fiechtner Drive South  (report to work)</t>
  </si>
  <si>
    <t>H-400-18296-657900</t>
  </si>
  <si>
    <t>TERRACARE ASSOCIATES, LLC</t>
  </si>
  <si>
    <t>8201 Southpark Lane</t>
  </si>
  <si>
    <t>Suite 110</t>
  </si>
  <si>
    <t>720-587-2520</t>
  </si>
  <si>
    <t>Landscaping/Groundskeeping Laborers</t>
  </si>
  <si>
    <t>Centennial</t>
  </si>
  <si>
    <t>14510 E. Fremont Ave.</t>
  </si>
  <si>
    <t>H-400-18296-664188</t>
  </si>
  <si>
    <t>Michael Hatcher &amp; Associates</t>
  </si>
  <si>
    <t>8365 Center Hill Road</t>
  </si>
  <si>
    <t>901-755-3207</t>
  </si>
  <si>
    <t>8365 Center Hill Road (report to work)</t>
  </si>
  <si>
    <t>H-400-18296-667371</t>
  </si>
  <si>
    <t>DiSabatino Landscaping and Tree Service, Inc.</t>
  </si>
  <si>
    <t>471 B and O Lane</t>
  </si>
  <si>
    <t>302-764-0408</t>
  </si>
  <si>
    <t>471 B &amp; O Lane (report to work)</t>
  </si>
  <si>
    <t>H-400-18296-693344</t>
  </si>
  <si>
    <t>By the Sea Resorts Inc</t>
  </si>
  <si>
    <t>15325 Front Beach Road</t>
  </si>
  <si>
    <t>850-238-8903</t>
  </si>
  <si>
    <t>FRAGOMEN, DEL REY, BERNSEN &amp; LOEWY LLP</t>
  </si>
  <si>
    <t>JAY RUBY</t>
  </si>
  <si>
    <t>Legacy by the Sea</t>
  </si>
  <si>
    <t>H-400-18296-729676</t>
  </si>
  <si>
    <t>CASCADE CONSTRUCTION COMPANY, INC.</t>
  </si>
  <si>
    <t>10215 PARK AVE. S</t>
  </si>
  <si>
    <t>TACOMA</t>
  </si>
  <si>
    <t>253-531-7835</t>
  </si>
  <si>
    <t>State-approved masonry training (or foreign equivalent).</t>
  </si>
  <si>
    <t>Tacoma</t>
  </si>
  <si>
    <t>Pierce</t>
  </si>
  <si>
    <t>1602 104th St. E</t>
  </si>
  <si>
    <t>H-400-18296-818672</t>
  </si>
  <si>
    <t>Bobby Campbell Roofing INC</t>
  </si>
  <si>
    <t>944 E Terranova Way</t>
  </si>
  <si>
    <t>St Augustine</t>
  </si>
  <si>
    <t>904-770-2896</t>
  </si>
  <si>
    <t>St augustine</t>
  </si>
  <si>
    <t>St Johns</t>
  </si>
  <si>
    <t>944 E Terranova Way (report to work)</t>
  </si>
  <si>
    <t>H-400-18296-821599</t>
  </si>
  <si>
    <t>FINISH EXCAVATING, INC.</t>
  </si>
  <si>
    <t>16611 W. TIMS LANE</t>
  </si>
  <si>
    <t>EAST DUBUQUE</t>
  </si>
  <si>
    <t>815-747-2733</t>
  </si>
  <si>
    <t>East Dubuque</t>
  </si>
  <si>
    <t>Jo Daviess</t>
  </si>
  <si>
    <t>7382 N Main St</t>
  </si>
  <si>
    <t>H-400-18296-830447</t>
  </si>
  <si>
    <t>WHITENER HYDRO-SEEDING &amp; LANDSCAPING</t>
  </si>
  <si>
    <t>LANDSCAPING &amp; GROUNDS KEEPING WORKER</t>
  </si>
  <si>
    <t>H-400-18296-834472</t>
  </si>
  <si>
    <t>Cobra Stone, Inc</t>
  </si>
  <si>
    <t>1085 CR 239</t>
  </si>
  <si>
    <t>512-746-5600</t>
  </si>
  <si>
    <t>San Saba</t>
  </si>
  <si>
    <t>5409 CR 124</t>
  </si>
  <si>
    <t>H-400-18296-878180</t>
  </si>
  <si>
    <t>MID AMERICA FEEDS, INC</t>
  </si>
  <si>
    <t>101 E SEQUOYAH</t>
  </si>
  <si>
    <t>TALALA</t>
  </si>
  <si>
    <t>918-275-4292</t>
  </si>
  <si>
    <t>Clean drivers licence:  Class A CDL</t>
  </si>
  <si>
    <t>Talala</t>
  </si>
  <si>
    <t>101 E Sequoyah Street</t>
  </si>
  <si>
    <t>H-400-18296-887470</t>
  </si>
  <si>
    <t>Sunscape Landscaping, LLC</t>
  </si>
  <si>
    <t>1810 Bench Mark Drive</t>
  </si>
  <si>
    <t>512-326-1126</t>
  </si>
  <si>
    <t>H-400-18296-950557</t>
  </si>
  <si>
    <t>J&amp;S MASONRY, INC.</t>
  </si>
  <si>
    <t>201 SYDNEY AVE N.</t>
  </si>
  <si>
    <t>NORTH BEND</t>
  </si>
  <si>
    <t>425-888-0200</t>
  </si>
  <si>
    <t>KING</t>
  </si>
  <si>
    <t>1211 12th Ave &amp; Alder</t>
  </si>
  <si>
    <t>H-400-18296-971393</t>
  </si>
  <si>
    <t>ASME Welder</t>
  </si>
  <si>
    <t>ASME Code Hand Welder (x-ray quality).</t>
  </si>
  <si>
    <t>H-400-18296-991248</t>
  </si>
  <si>
    <t>H-400-18297-006518</t>
  </si>
  <si>
    <t>H-400-18297-041565</t>
  </si>
  <si>
    <t>Javier Martinez Lawncare</t>
  </si>
  <si>
    <t>2020 Lyle Avenue</t>
  </si>
  <si>
    <t>245-744-5959</t>
  </si>
  <si>
    <t>N. Mullinax</t>
  </si>
  <si>
    <t>McLennan</t>
  </si>
  <si>
    <t>H-400-18297-083119</t>
  </si>
  <si>
    <t>WARD'S MASONRY, INC.</t>
  </si>
  <si>
    <t>2102 GIBSON ROAD</t>
  </si>
  <si>
    <t>EVERETT</t>
  </si>
  <si>
    <t>425-742-6069</t>
  </si>
  <si>
    <t>Snohomish</t>
  </si>
  <si>
    <t>3438 Stoluckquamish Lane</t>
  </si>
  <si>
    <t>H-400-18297-092543</t>
  </si>
  <si>
    <t>Nicholas Giacomopoulos</t>
  </si>
  <si>
    <t>1241 Oakside Drive</t>
  </si>
  <si>
    <t>Bethlehem</t>
  </si>
  <si>
    <t>610-442-9513</t>
  </si>
  <si>
    <t>Northampton</t>
  </si>
  <si>
    <t>PA Careerlink Lehigh Valley at Allentown, PA</t>
  </si>
  <si>
    <t>H-400-18297-114814</t>
  </si>
  <si>
    <t>Ramos Landscaping, LLC</t>
  </si>
  <si>
    <t>18 Bridal Oak Ln.</t>
  </si>
  <si>
    <t>636-866-4452</t>
  </si>
  <si>
    <t>2110 Hepperman Drive</t>
  </si>
  <si>
    <t>H-400-18297-157453</t>
  </si>
  <si>
    <t>Wendler Landscape and Irrigation, LLC</t>
  </si>
  <si>
    <t>2459 FM 2268</t>
  </si>
  <si>
    <t>Salado</t>
  </si>
  <si>
    <t>257-657-0043</t>
  </si>
  <si>
    <t>BELL</t>
  </si>
  <si>
    <t>H-400-18297-160076</t>
  </si>
  <si>
    <t>Staffing Accountants LLC</t>
  </si>
  <si>
    <t>10 Amsterdam Ave</t>
  </si>
  <si>
    <t>Apt 509</t>
  </si>
  <si>
    <t>646-344-2251</t>
  </si>
  <si>
    <t>MURTHY LAW FIRM</t>
  </si>
  <si>
    <t>James McLaughlin III</t>
  </si>
  <si>
    <t>Audit Senior</t>
  </si>
  <si>
    <t>Accountants and Auditors</t>
  </si>
  <si>
    <t>Accounting</t>
  </si>
  <si>
    <t>1065 Avenue of the Americas</t>
  </si>
  <si>
    <t>11th Floor</t>
  </si>
  <si>
    <t>H-400-18297-193218</t>
  </si>
  <si>
    <t>C Eagle Stone Supply, LLC</t>
  </si>
  <si>
    <t>100 Industrial Ave.</t>
  </si>
  <si>
    <t>Granbury</t>
  </si>
  <si>
    <t>817-326-5118</t>
  </si>
  <si>
    <t>Hood</t>
  </si>
  <si>
    <t>2908 W Hwy 377</t>
  </si>
  <si>
    <t>H-400-18297-197063</t>
  </si>
  <si>
    <t>Boothwyn</t>
  </si>
  <si>
    <t>Pierce L. Shallis Landscaping &amp; Design</t>
  </si>
  <si>
    <t>4000 Fox Mill Drive</t>
  </si>
  <si>
    <t>H-400-18297-202446</t>
  </si>
  <si>
    <t>AJ LANDSCAPING INC.</t>
  </si>
  <si>
    <t>207 LONSDALE RD.</t>
  </si>
  <si>
    <t>PROSPECT HEIGHTS</t>
  </si>
  <si>
    <t>847-577-1144</t>
  </si>
  <si>
    <t>H-400-18297-234947</t>
  </si>
  <si>
    <t>T &amp; NB STAFFING INTERNATIONAL, INC</t>
  </si>
  <si>
    <t>MYYAHHNNA MILLS</t>
  </si>
  <si>
    <t>134 D WESTSIDE BLVD</t>
  </si>
  <si>
    <t>HOUMA</t>
  </si>
  <si>
    <t>70364-2111</t>
  </si>
  <si>
    <t>985-713-2417</t>
  </si>
  <si>
    <t>UTILITY HAND</t>
  </si>
  <si>
    <t>TERREBONNE</t>
  </si>
  <si>
    <t>H-400-18297-235078</t>
  </si>
  <si>
    <t>Ping's Tree Service</t>
  </si>
  <si>
    <t>5050 Freyn Drive</t>
  </si>
  <si>
    <t>317-298-8482</t>
  </si>
  <si>
    <t>Groundsman</t>
  </si>
  <si>
    <t>H-400-18297-237804</t>
  </si>
  <si>
    <t>Safari Ice Cream</t>
  </si>
  <si>
    <t>930 S. Vella Road</t>
  </si>
  <si>
    <t>Palm Springs</t>
  </si>
  <si>
    <t>909-745-0097</t>
  </si>
  <si>
    <t>Pushcart Vendors</t>
  </si>
  <si>
    <t>930 S. Vella Road (report to work)</t>
  </si>
  <si>
    <t>H-400-18297-240318</t>
  </si>
  <si>
    <t>Peppers Mexican Grill II Inc.</t>
  </si>
  <si>
    <t>1176 Eglin Pkwy</t>
  </si>
  <si>
    <t>Shalimar</t>
  </si>
  <si>
    <t>850-613-6970</t>
  </si>
  <si>
    <t>1176 Eglin Parkway (report to work)</t>
  </si>
  <si>
    <t>H-400-18297-327493</t>
  </si>
  <si>
    <t>1720 S. State Rd, Rear Lot 201</t>
  </si>
  <si>
    <t>Aston</t>
  </si>
  <si>
    <t>Pat Calabrese &amp; Sons LLC</t>
  </si>
  <si>
    <t>3004 Franciscan Way</t>
  </si>
  <si>
    <t>H-400-18297-348995</t>
  </si>
  <si>
    <t>COOKS, FAST FOOD</t>
  </si>
  <si>
    <t>70363-2111</t>
  </si>
  <si>
    <t>LOUSIANA WORKFORCE COMMISSION</t>
  </si>
  <si>
    <t>1209 GRAND CALLIOU ROAD</t>
  </si>
  <si>
    <t>H-400-18297-357276</t>
  </si>
  <si>
    <t>Grass Rangers, LLC</t>
  </si>
  <si>
    <t>14046 Hwy 431</t>
  </si>
  <si>
    <t>St. Amant</t>
  </si>
  <si>
    <t>225-622-5115</t>
  </si>
  <si>
    <t>H-400-18297-379053</t>
  </si>
  <si>
    <t>CHEFS AND HEAD COOKS</t>
  </si>
  <si>
    <t>H-400-18297-410287</t>
  </si>
  <si>
    <t>Elgin Sprinkler and Trenching</t>
  </si>
  <si>
    <t>1120 Dildy Dr.</t>
  </si>
  <si>
    <t>512-563-5407</t>
  </si>
  <si>
    <t>Installer</t>
  </si>
  <si>
    <t>1120 Dildy Dr</t>
  </si>
  <si>
    <t>H-400-18297-535445</t>
  </si>
  <si>
    <t>Oz Rabinovitz</t>
  </si>
  <si>
    <t>2 Surro Drive</t>
  </si>
  <si>
    <t>Framingham</t>
  </si>
  <si>
    <t>718-964-3229</t>
  </si>
  <si>
    <t>MT LAW LLC</t>
  </si>
  <si>
    <t>ALLISON AHERN</t>
  </si>
  <si>
    <t>Home Health Aide</t>
  </si>
  <si>
    <t>Home Health Aides</t>
  </si>
  <si>
    <t>H-400-18297-641278</t>
  </si>
  <si>
    <t>HUNGRY MOOSE MARKET, INC.</t>
  </si>
  <si>
    <t>209 ASPEN LEAF DR.</t>
  </si>
  <si>
    <t>BIG SKY</t>
  </si>
  <si>
    <t>406-995-3045</t>
  </si>
  <si>
    <t>Deli Staff</t>
  </si>
  <si>
    <t>Gallatin/Madison</t>
  </si>
  <si>
    <t>209 Aspen Leaf Dr.</t>
  </si>
  <si>
    <t>H-400-18297-642093</t>
  </si>
  <si>
    <t>CB's Lawn Care and Landscaping LLC</t>
  </si>
  <si>
    <t>The Grounds Guys of Baton Rouge</t>
  </si>
  <si>
    <t>8320 Olivia Dr.</t>
  </si>
  <si>
    <t>Mailing: 7486 Colonial Dr., Denham Springs, LA 70726</t>
  </si>
  <si>
    <t>Denham Springs</t>
  </si>
  <si>
    <t>225-324-5952</t>
  </si>
  <si>
    <t>7486 Colonial Dr.</t>
  </si>
  <si>
    <t>H-400-18297-689806</t>
  </si>
  <si>
    <t>BRAULIO'S LAWN MAINTENANCE, INC.</t>
  </si>
  <si>
    <t>29554 N. IL ROUTE 83</t>
  </si>
  <si>
    <t>847-970-9368</t>
  </si>
  <si>
    <t>29554 N IL ROUTE 83</t>
  </si>
  <si>
    <t>H-400-18297-712922</t>
  </si>
  <si>
    <t>PINE HOLLOW COUNTRY CLUB</t>
  </si>
  <si>
    <t>6601 ROUTE 25A</t>
  </si>
  <si>
    <t>EAST NORWICH</t>
  </si>
  <si>
    <t>516-922-0300</t>
  </si>
  <si>
    <t>H-400-18297-744697</t>
  </si>
  <si>
    <t>Green Thumb Lawncare N Landscape, LLC</t>
  </si>
  <si>
    <t>4552 Towne Ct</t>
  </si>
  <si>
    <t>363-387-5296</t>
  </si>
  <si>
    <t>Landscape and Ground</t>
  </si>
  <si>
    <t>4552 Towne ct (report to work)</t>
  </si>
  <si>
    <t>H-400-18297-760197</t>
  </si>
  <si>
    <t>NANTUCKET ISLAND MANAGEMENT, LLC</t>
  </si>
  <si>
    <t>NANTUCKET ISLAND RESORTS</t>
  </si>
  <si>
    <t>10 AMELIA DRIVE</t>
  </si>
  <si>
    <t>508-638-2429</t>
  </si>
  <si>
    <t>ANTIOCH ASSOCIATES USA II, INC.</t>
  </si>
  <si>
    <t>MARK CARCHIDI</t>
  </si>
  <si>
    <t>YARMOUTH PORT</t>
  </si>
  <si>
    <t>BAGGAGE PORTERS AND BELLHOPS</t>
  </si>
  <si>
    <t>H-400-18297-808941</t>
  </si>
  <si>
    <t>RODRIGO RIBEIRO BRANDAO LLC</t>
  </si>
  <si>
    <t>B.U.S.A - Brazilian United Soccer Academy</t>
  </si>
  <si>
    <t>1125 WEST STREET, SUITE 317</t>
  </si>
  <si>
    <t>470-424-7146</t>
  </si>
  <si>
    <t>Soccer Coach</t>
  </si>
  <si>
    <t>Stevensville</t>
  </si>
  <si>
    <t>Queen Anne's County</t>
  </si>
  <si>
    <t>300 Old Love Point Rd</t>
  </si>
  <si>
    <t>H-400-18297-811535</t>
  </si>
  <si>
    <t>JMK ENTERPRISE</t>
  </si>
  <si>
    <t>James kifer</t>
  </si>
  <si>
    <t>1240 TABERNACLE RD SE</t>
  </si>
  <si>
    <t>256-565-3371</t>
  </si>
  <si>
    <t>Animal trainers</t>
  </si>
  <si>
    <t>morgan</t>
  </si>
  <si>
    <t>1240 Tabernacle Rd SE</t>
  </si>
  <si>
    <t>H-400-18297-832667</t>
  </si>
  <si>
    <t>COBRES LANDSCAPING, INC.</t>
  </si>
  <si>
    <t>24385 W. CHARDON RD.</t>
  </si>
  <si>
    <t>GRAYSLAKE</t>
  </si>
  <si>
    <t>847-487-8037</t>
  </si>
  <si>
    <t>H-400-18297-844948</t>
  </si>
  <si>
    <t>BUSSERS</t>
  </si>
  <si>
    <t>H-400-18297-869547</t>
  </si>
  <si>
    <t>San Felipe Stone, INC.</t>
  </si>
  <si>
    <t>9301 Mitchell Bend Ct.</t>
  </si>
  <si>
    <t>817-579-5660</t>
  </si>
  <si>
    <t>Lueders</t>
  </si>
  <si>
    <t>535 Hendrick Ranch Rd.</t>
  </si>
  <si>
    <t>H-400-18297-879101</t>
  </si>
  <si>
    <t>500 PM</t>
  </si>
  <si>
    <t>401 Plymouth Road</t>
  </si>
  <si>
    <t>#200</t>
  </si>
  <si>
    <t>H-400-18297-909738</t>
  </si>
  <si>
    <t>South Star Corporation</t>
  </si>
  <si>
    <t>#1 Landscaping</t>
  </si>
  <si>
    <t>3775 Ridge Road</t>
  </si>
  <si>
    <t>330-350-0271</t>
  </si>
  <si>
    <t>H-400-18297-913299</t>
  </si>
  <si>
    <t>Perfect Cuts of Austin, LLC</t>
  </si>
  <si>
    <t>13561 Pond Springs Road</t>
  </si>
  <si>
    <t>512-453-5569</t>
  </si>
  <si>
    <t>WILLIAMSON</t>
  </si>
  <si>
    <t>H-400-18297-923814</t>
  </si>
  <si>
    <t>CONSTRUCTION RENT A FENCE INC</t>
  </si>
  <si>
    <t>102 Main St</t>
  </si>
  <si>
    <t>THRALL</t>
  </si>
  <si>
    <t>512-595-5366</t>
  </si>
  <si>
    <t>Thrall</t>
  </si>
  <si>
    <t>102 Main</t>
  </si>
  <si>
    <t>H-400-18297-940665</t>
  </si>
  <si>
    <t>BRIGHTVIEW LANDSCAPE SERVICES, INC. - LOUISVILLE</t>
  </si>
  <si>
    <t>4510 Poplar Level Road</t>
  </si>
  <si>
    <t>H-400-18297-967882</t>
  </si>
  <si>
    <t>REYNA'S FENCING &amp; CEDAR BUSINESS</t>
  </si>
  <si>
    <t>110 SPRING MEADOW RD</t>
  </si>
  <si>
    <t>KERRVILLE</t>
  </si>
  <si>
    <t>830-370-2401</t>
  </si>
  <si>
    <t>FENCE ERECTOR</t>
  </si>
  <si>
    <t>KERR</t>
  </si>
  <si>
    <t>110 SPRING MEADOW RD.</t>
  </si>
  <si>
    <t>H-400-18297-967934</t>
  </si>
  <si>
    <t>Schill Landscaping and Lawn Care Services, Inc.</t>
  </si>
  <si>
    <t>Schill Grounds Management</t>
  </si>
  <si>
    <t>5000 Mills Industrial Pkwy</t>
  </si>
  <si>
    <t>North Ridgeville</t>
  </si>
  <si>
    <t>440-327-3030</t>
  </si>
  <si>
    <t>Lorain</t>
  </si>
  <si>
    <t>H-400-18297-984980</t>
  </si>
  <si>
    <t>817-326-5117</t>
  </si>
  <si>
    <t>H-400-18298-010959</t>
  </si>
  <si>
    <t>David Duggan Racing Stable, LLC</t>
  </si>
  <si>
    <t>644 Pauley Drive</t>
  </si>
  <si>
    <t>West Hempstead</t>
  </si>
  <si>
    <t>626-831-6103</t>
  </si>
  <si>
    <t>H-400-18298-014019</t>
  </si>
  <si>
    <t>Gary Sciacca Racing Stable</t>
  </si>
  <si>
    <t>516-732-6005</t>
  </si>
  <si>
    <t>H-400-18298-027570</t>
  </si>
  <si>
    <t>Haynie's Lawn and Landscape LLC</t>
  </si>
  <si>
    <t>105 Regency Drive</t>
  </si>
  <si>
    <t>Mailing:  PO Box 5622, Kingsport, TN 37663</t>
  </si>
  <si>
    <t>Kingsport</t>
  </si>
  <si>
    <t>423-239-2699</t>
  </si>
  <si>
    <t>H-400-18298-030779</t>
  </si>
  <si>
    <t>SMITH BROTHERS INC</t>
  </si>
  <si>
    <t>344 PORTION ROAD</t>
  </si>
  <si>
    <t>SUITE 201</t>
  </si>
  <si>
    <t>RONKONKOMA</t>
  </si>
  <si>
    <t>631-696-1380</t>
  </si>
  <si>
    <t>BOHEMIA</t>
  </si>
  <si>
    <t>1525 OCEAN AVENUE</t>
  </si>
  <si>
    <t>H-400-18298-034893</t>
  </si>
  <si>
    <t>Danalu Inc</t>
  </si>
  <si>
    <t>Nicolai Landscaping</t>
  </si>
  <si>
    <t>1217 Butler Pike</t>
  </si>
  <si>
    <t>Mailing:  700 Penllyn-Blue Bell Pike, Blue Bell, PA 19422</t>
  </si>
  <si>
    <t>215-654-0933</t>
  </si>
  <si>
    <t>H-400-18298-179896</t>
  </si>
  <si>
    <t>Drexel Hill</t>
  </si>
  <si>
    <t>Mother Nature Landscaping Inc.</t>
  </si>
  <si>
    <t>341 Clark Street</t>
  </si>
  <si>
    <t>H-400-18298-192384</t>
  </si>
  <si>
    <t>H-400-18298-237476</t>
  </si>
  <si>
    <t>LOUIS &amp; CLAIRE CONCESSIONS LLC</t>
  </si>
  <si>
    <t>3010 GOVALLE AVE</t>
  </si>
  <si>
    <t>(MAIL: P.O. BOX 90816. AUSTIN, TX. 78709)</t>
  </si>
  <si>
    <t>512-619-2510</t>
  </si>
  <si>
    <t>Cedar Creek</t>
  </si>
  <si>
    <t>172 W. Hwy 21</t>
  </si>
  <si>
    <t>H-400-18298-293401</t>
  </si>
  <si>
    <t>Forever Green Landscaping Inc</t>
  </si>
  <si>
    <t>340 Churchmans Road</t>
  </si>
  <si>
    <t>302-322-9535</t>
  </si>
  <si>
    <t>Landscaping Laborer</t>
  </si>
  <si>
    <t>H-400-18298-297745</t>
  </si>
  <si>
    <t>m/a</t>
  </si>
  <si>
    <t>Howard J. Kelly Landscaping</t>
  </si>
  <si>
    <t>341 Virginia Ave</t>
  </si>
  <si>
    <t>H-400-18298-303477</t>
  </si>
  <si>
    <t>Brown Racing Stable, Inc.</t>
  </si>
  <si>
    <t>H-400-18298-390308</t>
  </si>
  <si>
    <t>DDM HAULERS LLC</t>
  </si>
  <si>
    <t>4411 FM 307</t>
  </si>
  <si>
    <t>PO BOX 52186</t>
  </si>
  <si>
    <t>432-416-0687</t>
  </si>
  <si>
    <t>4411 FM 307 (street)</t>
  </si>
  <si>
    <t>PO Box 52186 (mailing)</t>
  </si>
  <si>
    <t>H-400-18298-422693</t>
  </si>
  <si>
    <t>APWI</t>
  </si>
  <si>
    <t>3260 WEST SUNSET ROAD</t>
  </si>
  <si>
    <t>LAS VEGAS</t>
  </si>
  <si>
    <t>NEVADA</t>
  </si>
  <si>
    <t>702-791-2700</t>
  </si>
  <si>
    <t>MARIA R STUBY, IMMIGRATION ATTY.</t>
  </si>
  <si>
    <t>MARIA STUBY</t>
  </si>
  <si>
    <t>Stage and Media Production Assistant</t>
  </si>
  <si>
    <t>Camera Operators, Television, Video, and Motion</t>
  </si>
  <si>
    <t>Las Vegas</t>
  </si>
  <si>
    <t>3260 West Sunset Road</t>
  </si>
  <si>
    <t>H-400-18298-457545</t>
  </si>
  <si>
    <t>Christophe Clement Racing Stable, Inc</t>
  </si>
  <si>
    <t>516-326-9540</t>
  </si>
  <si>
    <t>21-50 Hempstead Turnpike</t>
  </si>
  <si>
    <t>H-400-18298-511470</t>
  </si>
  <si>
    <t>THOMAS CARNIVAL, INC</t>
  </si>
  <si>
    <t>4508 CLIFFSTONE COVE</t>
  </si>
  <si>
    <t>[MAIL: PO BOX 92469, AUSTIN, TX 78709]</t>
  </si>
  <si>
    <t>512-282-4442</t>
  </si>
  <si>
    <t>H-400-18298-518657</t>
  </si>
  <si>
    <t>Hillside Orchard Farms, Inc.</t>
  </si>
  <si>
    <t>105 Mitcham Circle</t>
  </si>
  <si>
    <t>Tiger</t>
  </si>
  <si>
    <t>706-782-4995</t>
  </si>
  <si>
    <t>Rabun</t>
  </si>
  <si>
    <t>H-400-18298-529697</t>
  </si>
  <si>
    <t>JOSE F. GOMEZ CONSTRUCTION, INC.</t>
  </si>
  <si>
    <t>5408 TABITHA COVE</t>
  </si>
  <si>
    <t>DEL VALLEt</t>
  </si>
  <si>
    <t>512-247-6372</t>
  </si>
  <si>
    <t>LAW OFFICE OF HECTOR V. VILLEGAS</t>
  </si>
  <si>
    <t>HECTOR VILLEGAS JR</t>
  </si>
  <si>
    <t>Del Valle</t>
  </si>
  <si>
    <t>5408 Tabitha Cove</t>
  </si>
  <si>
    <t>H-400-18298-621397</t>
  </si>
  <si>
    <t>Midway West Amusements, Inc.</t>
  </si>
  <si>
    <t>13614 North 99th Ave.</t>
  </si>
  <si>
    <t>Suite 809</t>
  </si>
  <si>
    <t>Sun City</t>
  </si>
  <si>
    <t>602-617-7694</t>
  </si>
  <si>
    <t>13614 North 99th Ave</t>
  </si>
  <si>
    <t>H-400-18298-653060</t>
  </si>
  <si>
    <t>J&amp;Y Construction, Inc.</t>
  </si>
  <si>
    <t>5005 Meadowlark Lane</t>
  </si>
  <si>
    <t>281-391-3459</t>
  </si>
  <si>
    <t>KATY</t>
  </si>
  <si>
    <t>H-400-18298-673564</t>
  </si>
  <si>
    <t>TEXAS BUILDING SYSTEMS, INC.</t>
  </si>
  <si>
    <t>3502 Askew</t>
  </si>
  <si>
    <t>713-644-3945</t>
  </si>
  <si>
    <t>Byram</t>
  </si>
  <si>
    <t>Hinds</t>
  </si>
  <si>
    <t>5010 Womack Dr.</t>
  </si>
  <si>
    <t>H-400-18298-715510</t>
  </si>
  <si>
    <t>DiSandro Landscape Group Inc</t>
  </si>
  <si>
    <t>240 Elmwood Suite 6</t>
  </si>
  <si>
    <t>Feasterville</t>
  </si>
  <si>
    <t>215-953-1935</t>
  </si>
  <si>
    <t>240 Elmwood Avenue, Suite 6</t>
  </si>
  <si>
    <t>H-400-18298-749249</t>
  </si>
  <si>
    <t>Park Range Construction, Inc.</t>
  </si>
  <si>
    <t>2755 S. Raritan Street</t>
  </si>
  <si>
    <t>303-781-8936</t>
  </si>
  <si>
    <t>Helper, Production Worker</t>
  </si>
  <si>
    <t>Broomfield</t>
  </si>
  <si>
    <t>3416 Yale Drive</t>
  </si>
  <si>
    <t>H-400-18298-761557</t>
  </si>
  <si>
    <t>LANDSCAPING BY RENNER INC</t>
  </si>
  <si>
    <t>1660 SAG HARBOR TURNPIKE</t>
  </si>
  <si>
    <t>SAG HARBOR</t>
  </si>
  <si>
    <t>631-725-3536</t>
  </si>
  <si>
    <t>H-400-18298-769348</t>
  </si>
  <si>
    <t>Bobby Dan Laster</t>
  </si>
  <si>
    <t>Circle L Inc.</t>
  </si>
  <si>
    <t>89 Big Rock Circle</t>
  </si>
  <si>
    <t>903-748-0432</t>
  </si>
  <si>
    <t>89 Big Rock Circle (report to work)</t>
  </si>
  <si>
    <t>H-400-18298-846876</t>
  </si>
  <si>
    <t>Deep Forest Services</t>
  </si>
  <si>
    <t>2140 Fairlane Road</t>
  </si>
  <si>
    <t>Yreka</t>
  </si>
  <si>
    <t>530-722-4414</t>
  </si>
  <si>
    <t>Siskiyou</t>
  </si>
  <si>
    <t>2140 Fairlane Rd (report to work)</t>
  </si>
  <si>
    <t>H-400-18298-866440</t>
  </si>
  <si>
    <t>H-400-18298-884443</t>
  </si>
  <si>
    <t>NPSYS CORPORATION</t>
  </si>
  <si>
    <t>14541 BROOKHURST STREET</t>
  </si>
  <si>
    <t>STE C-1</t>
  </si>
  <si>
    <t>714-531-3637</t>
  </si>
  <si>
    <t>LIVE-IN CARETAKER</t>
  </si>
  <si>
    <t>Personal Care Aides</t>
  </si>
  <si>
    <t>SAN JUAN CAPISTRANO</t>
  </si>
  <si>
    <t>29822 IMPERIAL DR</t>
  </si>
  <si>
    <t>H-400-18298-888434</t>
  </si>
  <si>
    <t>CUSTOM POOL PROS</t>
  </si>
  <si>
    <t>953 RT 33 UNIT 1</t>
  </si>
  <si>
    <t>FREEHOLD</t>
  </si>
  <si>
    <t>732-866-8667</t>
  </si>
  <si>
    <t>Freehold</t>
  </si>
  <si>
    <t>953 Rt 33 unit 1</t>
  </si>
  <si>
    <t>H-400-18298-892357</t>
  </si>
  <si>
    <t>Vail Corporation</t>
  </si>
  <si>
    <t>Crested Butte Mountain Resort</t>
  </si>
  <si>
    <t>390 Interlocken Crescent</t>
  </si>
  <si>
    <t>303-404-1800</t>
  </si>
  <si>
    <t>Mount Crested Butte</t>
  </si>
  <si>
    <t>1 Snowmass Road</t>
  </si>
  <si>
    <t>H-400-18298-910860</t>
  </si>
  <si>
    <t>Sunbelt Landscape Services Inc</t>
  </si>
  <si>
    <t>1400 Edge Street</t>
  </si>
  <si>
    <t>Mailing:  PO Box 3567, Myrtle Beach, SC 29578</t>
  </si>
  <si>
    <t>843-946-9966</t>
  </si>
  <si>
    <t>H-400-18298-939864</t>
  </si>
  <si>
    <t>Belmont Park Racetrack</t>
  </si>
  <si>
    <t>H-400-18298-946056</t>
  </si>
  <si>
    <t>Cobra Stone, Inc.</t>
  </si>
  <si>
    <t>Shackelford</t>
  </si>
  <si>
    <t>800 PR 2401</t>
  </si>
  <si>
    <t>H-400-18298-966368</t>
  </si>
  <si>
    <t>Peco Energy Co Beneficial Ass dba McCall Golf &amp; Country Club</t>
  </si>
  <si>
    <t>201 N. Lynn Blvd.</t>
  </si>
  <si>
    <t>H-400-18298-972961</t>
  </si>
  <si>
    <t>1720 S. State Road Rear Lot 201</t>
  </si>
  <si>
    <t>N/a</t>
  </si>
  <si>
    <t>H-400-18298-978298</t>
  </si>
  <si>
    <t>Greenstone Gardens Inc</t>
  </si>
  <si>
    <t>1400 E. 2nd Street</t>
  </si>
  <si>
    <t>Crum Lynne</t>
  </si>
  <si>
    <t>484-480-5335</t>
  </si>
  <si>
    <t>H-400-18298-990832</t>
  </si>
  <si>
    <t>Western Landscape Corporation</t>
  </si>
  <si>
    <t>1925 Valley View Ln</t>
  </si>
  <si>
    <t>Farmers Branch</t>
  </si>
  <si>
    <t>817-205-8057</t>
  </si>
  <si>
    <t>H-400-18299-021159</t>
  </si>
  <si>
    <t>H-400-18299-065379</t>
  </si>
  <si>
    <t>AARK Enterprises, Inc.</t>
  </si>
  <si>
    <t>3429 Acy Rd.</t>
  </si>
  <si>
    <t>Vernon</t>
  </si>
  <si>
    <t>850-535-2227</t>
  </si>
  <si>
    <t>H-400-18299-074377</t>
  </si>
  <si>
    <t>Local Hotel Adventures, LLC</t>
  </si>
  <si>
    <t>ANDELL INN</t>
  </si>
  <si>
    <t>300 Farm Lake View Road</t>
  </si>
  <si>
    <t>KIAWAH ISLAND</t>
  </si>
  <si>
    <t>843-793-6050</t>
  </si>
  <si>
    <t>Kiawah Island</t>
  </si>
  <si>
    <t>300 Farm Lake View Rd</t>
  </si>
  <si>
    <t>H-400-18299-093434</t>
  </si>
  <si>
    <t>BAY &amp; BEACH LANDSCAPES LLC</t>
  </si>
  <si>
    <t>2532 SQUADRON CT</t>
  </si>
  <si>
    <t>757-469-0568</t>
  </si>
  <si>
    <t>H-400-18299-163174</t>
  </si>
  <si>
    <t>BRIGHTVIEW LANDSCAPE SERVICES, INC. - South Atlanta (Savannah)</t>
  </si>
  <si>
    <t>Savannah</t>
  </si>
  <si>
    <t>2 Maintenance Way</t>
  </si>
  <si>
    <t>H-400-18299-241239</t>
  </si>
  <si>
    <t>FRESH MEADOW COUNTRY CLUB, INC.</t>
  </si>
  <si>
    <t>255 LAKEVILLE ROAD</t>
  </si>
  <si>
    <t>LAKE SUCCESS</t>
  </si>
  <si>
    <t>516-482-7300</t>
  </si>
  <si>
    <t>GOLF COURSE ATTENDANT</t>
  </si>
  <si>
    <t>Golf Course Attendant</t>
  </si>
  <si>
    <t>H-400-18299-274434</t>
  </si>
  <si>
    <t>Pro-Lawns, Inc.</t>
  </si>
  <si>
    <t>2026 Oberhelman Rd.</t>
  </si>
  <si>
    <t>Mailing address: PO Box 577, O'Fallon, MO 63366</t>
  </si>
  <si>
    <t>Foristell</t>
  </si>
  <si>
    <t>314-568-8721</t>
  </si>
  <si>
    <t>2026 Oberhelman Rd</t>
  </si>
  <si>
    <t>H-400-18299-308899</t>
  </si>
  <si>
    <t>The Garden Center Landscape, LLC</t>
  </si>
  <si>
    <t>2510 Robley Drive</t>
  </si>
  <si>
    <t>P.O. Box 367, Milton, LA 70558 (Mailing)</t>
  </si>
  <si>
    <t>337-898-8908</t>
  </si>
  <si>
    <t>General Groundskeeper &amp; Landscaper</t>
  </si>
  <si>
    <t>Maurice</t>
  </si>
  <si>
    <t>2698 Kirk Road</t>
  </si>
  <si>
    <t>H-400-18299-310779</t>
  </si>
  <si>
    <t>PROCARE LANDSCAPE MANAGEMENT</t>
  </si>
  <si>
    <t>1505 STEELE AVE SW</t>
  </si>
  <si>
    <t>GRAND RAPIDS</t>
  </si>
  <si>
    <t>616-583-9820</t>
  </si>
  <si>
    <t>Grand Rapids</t>
  </si>
  <si>
    <t>Kent</t>
  </si>
  <si>
    <t>1505 Steele Ave SW</t>
  </si>
  <si>
    <t>H-400-18299-445047</t>
  </si>
  <si>
    <t>Diversified Labor, LLC - Okeechobee Group</t>
  </si>
  <si>
    <t>Okeechobee</t>
  </si>
  <si>
    <t>1551 NW 98th St</t>
  </si>
  <si>
    <t>H-400-18299-491050</t>
  </si>
  <si>
    <t>BRIGHTVIEW LANDSCAPE SERVICES, INC. - North Port</t>
  </si>
  <si>
    <t>Port Charlotte</t>
  </si>
  <si>
    <t>550 Theresa Blvd.</t>
  </si>
  <si>
    <t>H-400-18299-501054</t>
  </si>
  <si>
    <t>J&amp;V Lawn Service LLC</t>
  </si>
  <si>
    <t>3306 Lisa Road</t>
  </si>
  <si>
    <t>East Norriton</t>
  </si>
  <si>
    <t>610-279-8335</t>
  </si>
  <si>
    <t>H-400-18299-504820</t>
  </si>
  <si>
    <t>American Landscaping and Hardscaping LLC</t>
  </si>
  <si>
    <t>129 E Turnbull Ave</t>
  </si>
  <si>
    <t>H-400-18299-517746</t>
  </si>
  <si>
    <t>GREATER TEXAS LANDSCAPES, INC. - AUSTIN NO., a subsidiary of BrightView Landscapes, LLC (Non-Driver)</t>
  </si>
  <si>
    <t>5541 McNeil Dr, Suite F</t>
  </si>
  <si>
    <t>H-400-18299-538296</t>
  </si>
  <si>
    <t>1720 S. State Road, Rear Lot 201</t>
  </si>
  <si>
    <t>Prospect Park</t>
  </si>
  <si>
    <t>Fine Gardens Creations Inc.</t>
  </si>
  <si>
    <t>660 13th Ave. Unit 11-B</t>
  </si>
  <si>
    <t>H-400-18299-608300</t>
  </si>
  <si>
    <t>BRIGHTVIEW LANDSCAPE SERVICES, INC. - Longwood</t>
  </si>
  <si>
    <t>BVLS4606</t>
  </si>
  <si>
    <t>Longwood</t>
  </si>
  <si>
    <t>Seminole</t>
  </si>
  <si>
    <t>1174 Florida Central Pkwy.</t>
  </si>
  <si>
    <t>H-400-18299-708186</t>
  </si>
  <si>
    <t>A2Z LABELING AND PACKAGING LLC</t>
  </si>
  <si>
    <t>6520 HIGHWAY 111 SOUTH</t>
  </si>
  <si>
    <t>CAIRO</t>
  </si>
  <si>
    <t>850-597-0249</t>
  </si>
  <si>
    <t>Hand Packers, Packagers</t>
  </si>
  <si>
    <t>Cairo</t>
  </si>
  <si>
    <t>Grady</t>
  </si>
  <si>
    <t>6520 Highway 111 South</t>
  </si>
  <si>
    <t>H-400-18299-708695</t>
  </si>
  <si>
    <t>Alliance Landscape Company, LLC</t>
  </si>
  <si>
    <t>13825 Aviator Way</t>
  </si>
  <si>
    <t>Ste. 200</t>
  </si>
  <si>
    <t>817-224-6010</t>
  </si>
  <si>
    <t>13655 Old Denton Rd.</t>
  </si>
  <si>
    <t>H-400-18299-723338</t>
  </si>
  <si>
    <t>PAVER PROS LLC</t>
  </si>
  <si>
    <t>953 RT 33 UNIT 3</t>
  </si>
  <si>
    <t>732-866-1661</t>
  </si>
  <si>
    <t>953 Rt 33 unit 3</t>
  </si>
  <si>
    <t>H-400-18299-748111</t>
  </si>
  <si>
    <t>H-400-18299-763454</t>
  </si>
  <si>
    <t>Kiaran McLaughlin Racing Stable, Inc.</t>
  </si>
  <si>
    <t>105 Jackson Street</t>
  </si>
  <si>
    <t>651-249-3701</t>
  </si>
  <si>
    <t>Saratoga Springs</t>
  </si>
  <si>
    <t>SARATOGA</t>
  </si>
  <si>
    <t>36 Nelson Avenue</t>
  </si>
  <si>
    <t>Saratoga Race Course</t>
  </si>
  <si>
    <t>H-400-18299-769095</t>
  </si>
  <si>
    <t>Mike Spaeder Landscaping Inc</t>
  </si>
  <si>
    <t>718 Olde Marple Road</t>
  </si>
  <si>
    <t>610-544-1075</t>
  </si>
  <si>
    <t>718 Old Marple Rd</t>
  </si>
  <si>
    <t>H-400-18299-793209</t>
  </si>
  <si>
    <t>BRIGHTVIEW LANDSCAPE SERVICES, INC. - NE Atlanta</t>
  </si>
  <si>
    <t>Suwanee</t>
  </si>
  <si>
    <t>3960 Lakefield Ct.</t>
  </si>
  <si>
    <t>H-400-18299-849022</t>
  </si>
  <si>
    <t>John C. Kimmel Racing Stable</t>
  </si>
  <si>
    <t>H-400-18299-851255</t>
  </si>
  <si>
    <t>KDE Equine, LLC</t>
  </si>
  <si>
    <t>949-830-6448</t>
  </si>
  <si>
    <t>Belmont Park Race Track</t>
  </si>
  <si>
    <t>H-400-18299-879059</t>
  </si>
  <si>
    <t>3204 Rowe Lane</t>
  </si>
  <si>
    <t>H-400-18299-892929</t>
  </si>
  <si>
    <t>Diversified Labor, LLC - Mine Group</t>
  </si>
  <si>
    <t>Wauchula</t>
  </si>
  <si>
    <t>Hardee</t>
  </si>
  <si>
    <t>1435 Vandolah Rd</t>
  </si>
  <si>
    <t>H-400-18299-930769</t>
  </si>
  <si>
    <t>Quality One, Inc.</t>
  </si>
  <si>
    <t>3709 Level Village Road</t>
  </si>
  <si>
    <t>Havre de Grace</t>
  </si>
  <si>
    <t>410-734-7299</t>
  </si>
  <si>
    <t>Harford</t>
  </si>
  <si>
    <t>H-400-18299-930982</t>
  </si>
  <si>
    <t>CCG GREENERY INC</t>
  </si>
  <si>
    <t>44222 GREENERY LANE</t>
  </si>
  <si>
    <t>301-373-2596</t>
  </si>
  <si>
    <t>ST MARY'S</t>
  </si>
  <si>
    <t>H-400-18299-934686</t>
  </si>
  <si>
    <t>Mid America Shows Delaware, Inc.</t>
  </si>
  <si>
    <t>109 S. Main Street</t>
  </si>
  <si>
    <t>P.O. Box 429 (mailing address)</t>
  </si>
  <si>
    <t>Farmland</t>
  </si>
  <si>
    <t>765-433-3038</t>
  </si>
  <si>
    <t>BARNES &amp; THORNBURG LLP</t>
  </si>
  <si>
    <t>JEFFREY PAPA</t>
  </si>
  <si>
    <t>INDIANAPOLIS</t>
  </si>
  <si>
    <t>RANDOLPH</t>
  </si>
  <si>
    <t>401 W. Henry Street</t>
  </si>
  <si>
    <t>H-400-18299-953977</t>
  </si>
  <si>
    <t>Llanerch Country Club</t>
  </si>
  <si>
    <t>950 West Chester Pike</t>
  </si>
  <si>
    <t>610-724-5001</t>
  </si>
  <si>
    <t>H-400-18299-989967</t>
  </si>
  <si>
    <t>Green Teams, Inc.</t>
  </si>
  <si>
    <t>731 Industrial Blvd.</t>
  </si>
  <si>
    <t>979-823-7551</t>
  </si>
  <si>
    <t>THOMAS BORTNYK</t>
  </si>
  <si>
    <t>H-400-18300-045772</t>
  </si>
  <si>
    <t>MALDONADO NURSERY &amp; LANDSCAPING, INC</t>
  </si>
  <si>
    <t>16348 NACOGDOCHES ROAD</t>
  </si>
  <si>
    <t>SAN ANTONIO</t>
  </si>
  <si>
    <t>210-599-1219</t>
  </si>
  <si>
    <t>9800 Brown Lane</t>
  </si>
  <si>
    <t>H-400-18300-075811</t>
  </si>
  <si>
    <t>C.S. LAWN &amp; LANDSCAPE, INC.</t>
  </si>
  <si>
    <t>1107 BUTTERWORTH COURT</t>
  </si>
  <si>
    <t>STEVENSVILLE</t>
  </si>
  <si>
    <t>410-643-5404</t>
  </si>
  <si>
    <t>QUEEN ANNE'S</t>
  </si>
  <si>
    <t>H-400-18300-128022</t>
  </si>
  <si>
    <t>Stone Oak Land Design, LLC</t>
  </si>
  <si>
    <t>7953 FM 1346</t>
  </si>
  <si>
    <t>512-585-3650</t>
  </si>
  <si>
    <t>H-400-18300-206510</t>
  </si>
  <si>
    <t>TRUSCAPES INDUSTRIES INC</t>
  </si>
  <si>
    <t>3212 26TH AVENUE EAST</t>
  </si>
  <si>
    <t>BRADENTON</t>
  </si>
  <si>
    <t>941-567-6116</t>
  </si>
  <si>
    <t>MANATEE</t>
  </si>
  <si>
    <t>3212 26TH AVENUE</t>
  </si>
  <si>
    <t>H-400-18300-210003</t>
  </si>
  <si>
    <t>CREATIVE LANDSCAPES BY GREGORY</t>
  </si>
  <si>
    <t>6126 JEFFERSON PIKE</t>
  </si>
  <si>
    <t>FREDERICK</t>
  </si>
  <si>
    <t>301-624-5525</t>
  </si>
  <si>
    <t>H-400-18300-248217</t>
  </si>
  <si>
    <t>Just Right Lawns, Inc.</t>
  </si>
  <si>
    <t>5508 W. Hwy 290, Ste. 250</t>
  </si>
  <si>
    <t>877-624-9781</t>
  </si>
  <si>
    <t>BEXAR</t>
  </si>
  <si>
    <t>7858 E Evans Rd.</t>
  </si>
  <si>
    <t>H-400-18300-364575</t>
  </si>
  <si>
    <t>2308 Bingle Road. Unit L</t>
  </si>
  <si>
    <t>H-400-18300-365583</t>
  </si>
  <si>
    <t>1960 Holly Road</t>
  </si>
  <si>
    <t>H-400-18300-383911</t>
  </si>
  <si>
    <t>Benchmark Landscapes, LLC</t>
  </si>
  <si>
    <t>1814 W. Howard Lane</t>
  </si>
  <si>
    <t>512-266-3167</t>
  </si>
  <si>
    <t>H-400-18300-505144</t>
  </si>
  <si>
    <t>Embassy Lawn and Landscaping</t>
  </si>
  <si>
    <t>7094 Universal AVENUE</t>
  </si>
  <si>
    <t>Kansas City</t>
  </si>
  <si>
    <t>816-595-0137</t>
  </si>
  <si>
    <t>7094 Universal Avenue</t>
  </si>
  <si>
    <t>H-400-18300-581287</t>
  </si>
  <si>
    <t>7913 Posten Lane</t>
  </si>
  <si>
    <t>H-400-18300-708400</t>
  </si>
  <si>
    <t>Whitehouse Homes Inc.</t>
  </si>
  <si>
    <t>186 Barry Hope Trail</t>
  </si>
  <si>
    <t>Hillsboro</t>
  </si>
  <si>
    <t>217-851-3622</t>
  </si>
  <si>
    <t>Witt</t>
  </si>
  <si>
    <t>19051 Furness Road</t>
  </si>
  <si>
    <t>H-400-18300-719265</t>
  </si>
  <si>
    <t>6046 Old Camp Bullis Rd.</t>
  </si>
  <si>
    <t>H-400-18300-729308</t>
  </si>
  <si>
    <t>H-400-18300-741858</t>
  </si>
  <si>
    <t>JRock Construction LLC</t>
  </si>
  <si>
    <t>49 E Gordon Avenue</t>
  </si>
  <si>
    <t>801-573-2373</t>
  </si>
  <si>
    <t>660 E Wilmington Avenue</t>
  </si>
  <si>
    <t>H-400-18300-832183</t>
  </si>
  <si>
    <t>ANGELA'S INTERNATIONAL LLC</t>
  </si>
  <si>
    <t>4705 BARNSTEAD DRIVE</t>
  </si>
  <si>
    <t>(MAIL: 1700 DUANESBURG RD, DUANESBURG NY 12056)</t>
  </si>
  <si>
    <t>518-857-4022</t>
  </si>
  <si>
    <t>4705 Barnstead Drive</t>
  </si>
  <si>
    <t>H-400-18300-832958</t>
  </si>
  <si>
    <t>Breakwell Stables, LTD</t>
  </si>
  <si>
    <t>650-255-3710</t>
  </si>
  <si>
    <t>H-400-18300-867590</t>
  </si>
  <si>
    <t>H-400-18300-981921</t>
  </si>
  <si>
    <t>H-400-18301-030787</t>
  </si>
  <si>
    <t>KOVITCH &amp; SON HORTICULTURAL SERVICES</t>
  </si>
  <si>
    <t>519 PENNCREST DRIVE</t>
  </si>
  <si>
    <t>LANGHORNE</t>
  </si>
  <si>
    <t>215-752-4038</t>
  </si>
  <si>
    <t>Langhorne</t>
  </si>
  <si>
    <t>H-400-18301-041953</t>
  </si>
  <si>
    <t>BRIGHTVIEW LANDSCAPE SERVICES, INC. - Marietta</t>
  </si>
  <si>
    <t>404-759-5000</t>
  </si>
  <si>
    <t xml:space="preserve">HARRIS BEACH PLLC </t>
  </si>
  <si>
    <t>2440 Church Road SE</t>
  </si>
  <si>
    <t>H-400-18301-103013</t>
  </si>
  <si>
    <t>GREATER TEXAS LANDSCAPES, a subsidiary of BrightView Landscapes, LLC: DALLAS/PLANO (Non-Driver)</t>
  </si>
  <si>
    <t>2121 E. Pecan Lane</t>
  </si>
  <si>
    <t>H-400-18301-129557</t>
  </si>
  <si>
    <t>Exterior Maintenance Resources, Inc.</t>
  </si>
  <si>
    <t>Merit Service Solutions</t>
  </si>
  <si>
    <t>12819 Dessau Rd.</t>
  </si>
  <si>
    <t>512-834-0123</t>
  </si>
  <si>
    <t>H-400-18301-174170</t>
  </si>
  <si>
    <t>Jack Frost Firewood, Inc</t>
  </si>
  <si>
    <t>Jack Frost Enterprises</t>
  </si>
  <si>
    <t>3168 Holland Road</t>
  </si>
  <si>
    <t>Virginia Beach</t>
  </si>
  <si>
    <t>757-365-4477</t>
  </si>
  <si>
    <t>Virginia Beach City</t>
  </si>
  <si>
    <t>H-400-18301-309588</t>
  </si>
  <si>
    <t>Total Turf Landscape Services, Inc.</t>
  </si>
  <si>
    <t>2647 Country Line Road</t>
  </si>
  <si>
    <t>215-343-7950</t>
  </si>
  <si>
    <t>H-400-18301-321402</t>
  </si>
  <si>
    <t>5205 Dow Rd.</t>
  </si>
  <si>
    <t>H-400-18301-384398</t>
  </si>
  <si>
    <t>STRAW CONNECTIONS LLC</t>
  </si>
  <si>
    <t>12872 181ST RD</t>
  </si>
  <si>
    <t>386-209-2724</t>
  </si>
  <si>
    <t>H2 ZONE</t>
  </si>
  <si>
    <t>ERIC CHAVEZ</t>
  </si>
  <si>
    <t>H-400-18301-569483</t>
  </si>
  <si>
    <t>Northbrook</t>
  </si>
  <si>
    <t>1960 Old Willow Road</t>
  </si>
  <si>
    <t>H-400-18301-785557</t>
  </si>
  <si>
    <t>Harris Beach, PLLC</t>
  </si>
  <si>
    <t>H-400-18301-836597</t>
  </si>
  <si>
    <t>BARNWELL LANDSCAPE AND GARDEN INC</t>
  </si>
  <si>
    <t>7271 MAIN STREET</t>
  </si>
  <si>
    <t>PO BOX 1919</t>
  </si>
  <si>
    <t>MACKINAC</t>
  </si>
  <si>
    <t>906-430-1206</t>
  </si>
  <si>
    <t>H-400-18302-001454</t>
  </si>
  <si>
    <t>WILCO GUTTERING CO INC</t>
  </si>
  <si>
    <t>1337 E 2ND STREET</t>
  </si>
  <si>
    <t>918-664-8984</t>
  </si>
  <si>
    <t>GUTTERING FABRICATOR AND INSTALLER</t>
  </si>
  <si>
    <t>Sheet Metal Workers</t>
  </si>
  <si>
    <t>H-400-18302-023171</t>
  </si>
  <si>
    <t>Green Tree Landscaping Inc.</t>
  </si>
  <si>
    <t>1000 S. Newark Road</t>
  </si>
  <si>
    <t>Toughkenamon</t>
  </si>
  <si>
    <t>610-925-5105</t>
  </si>
  <si>
    <t>100 Newark Road</t>
  </si>
  <si>
    <t>H-400-18302-046105</t>
  </si>
  <si>
    <t>2401 W. Howard Lane</t>
  </si>
  <si>
    <t>H-400-18302-085254</t>
  </si>
  <si>
    <t>SLI Landscape, Inc.</t>
  </si>
  <si>
    <t>17720 South Dr.</t>
  </si>
  <si>
    <t>281-304-7193</t>
  </si>
  <si>
    <t>H-400-18302-095053</t>
  </si>
  <si>
    <t>CNBNC, Inc.</t>
  </si>
  <si>
    <t>Precision Lawns</t>
  </si>
  <si>
    <t>5248 FM 1409</t>
  </si>
  <si>
    <t>936-258-0100</t>
  </si>
  <si>
    <t>Lawn Maintenance Tech</t>
  </si>
  <si>
    <t>Liberty</t>
  </si>
  <si>
    <t>H-400-18302-096621</t>
  </si>
  <si>
    <t>MOORE'S GREATER SHOWS, LLC</t>
  </si>
  <si>
    <t>RDM Independent Rides LLC, R Moore Holdings LLC, R.D.M., CLOM Independent Rides LLC</t>
  </si>
  <si>
    <t>1083 FM 491</t>
  </si>
  <si>
    <t>LYFORD</t>
  </si>
  <si>
    <t>956-743-5422</t>
  </si>
  <si>
    <t>Lyford</t>
  </si>
  <si>
    <t>Willacy</t>
  </si>
  <si>
    <t>H-400-18302-106915</t>
  </si>
  <si>
    <t>Myers Landscape Management Inc</t>
  </si>
  <si>
    <t>301 NW 104th Street (Street)</t>
  </si>
  <si>
    <t>PO Box 13617, Oklahoma City, OK 73113 (Mailing)</t>
  </si>
  <si>
    <t>405-210-5296</t>
  </si>
  <si>
    <t>301 NW 104th Street</t>
  </si>
  <si>
    <t>PO Box 13617, Oklahoma City, OK 73113 (mailing)</t>
  </si>
  <si>
    <t>H-400-18302-114614</t>
  </si>
  <si>
    <t>Four Ladies Inc.</t>
  </si>
  <si>
    <t>Downriggers</t>
  </si>
  <si>
    <t>10 Front Street</t>
  </si>
  <si>
    <t>Friday Harbor</t>
  </si>
  <si>
    <t>366-378-2700</t>
  </si>
  <si>
    <t>Combined Food Prep and Server</t>
  </si>
  <si>
    <t>San Juan</t>
  </si>
  <si>
    <t>#10 Front St (report to work)</t>
  </si>
  <si>
    <t>H-400-18302-133891</t>
  </si>
  <si>
    <t>Robert Ribaudo Racing Stable</t>
  </si>
  <si>
    <t>37 Johnson Avenue</t>
  </si>
  <si>
    <t>Malverne</t>
  </si>
  <si>
    <t>516-972-1679</t>
  </si>
  <si>
    <t>H-400-18302-161648</t>
  </si>
  <si>
    <t>JUSTIN MICHAEL COOK</t>
  </si>
  <si>
    <t>5961 SHETLAND DR NW</t>
  </si>
  <si>
    <t>ROCHESTER</t>
  </si>
  <si>
    <t>507-396-2430</t>
  </si>
  <si>
    <t>Live-in Nanny</t>
  </si>
  <si>
    <t>5961 Shetland Dr NW</t>
  </si>
  <si>
    <t>H-400-18302-163401</t>
  </si>
  <si>
    <t>Lawn Groomers, Inc.</t>
  </si>
  <si>
    <t>1909 Gravois Rd.</t>
  </si>
  <si>
    <t>High Ridge</t>
  </si>
  <si>
    <t>636-677-6263</t>
  </si>
  <si>
    <t>H-400-18302-179352</t>
  </si>
  <si>
    <t>Prime Lawn Care, Inc.</t>
  </si>
  <si>
    <t>Prime Landscape Services</t>
  </si>
  <si>
    <t>2111 1/2 W. Arkansas Lane</t>
  </si>
  <si>
    <t>817-461-4000</t>
  </si>
  <si>
    <t>H-400-18302-193959</t>
  </si>
  <si>
    <t>Mark Hennig Racing Stables, Inc.</t>
  </si>
  <si>
    <t>516-236-9545</t>
  </si>
  <si>
    <t>H-400-18302-234342</t>
  </si>
  <si>
    <t>Aurora Lodging LLC</t>
  </si>
  <si>
    <t>Aurora Denali Lodge</t>
  </si>
  <si>
    <t>Mile 249 George Parks Highway</t>
  </si>
  <si>
    <t>HEALY</t>
  </si>
  <si>
    <t>907-683-2427</t>
  </si>
  <si>
    <t>Healy</t>
  </si>
  <si>
    <t>Denali Borough</t>
  </si>
  <si>
    <t>H-400-18302-238893</t>
  </si>
  <si>
    <t>BrightView Landscape Development Inc.-Denver (DRIVER)</t>
  </si>
  <si>
    <t>(BLD1110D)</t>
  </si>
  <si>
    <t>8888 Mostenbocker Road</t>
  </si>
  <si>
    <t>H-400-18302-251147</t>
  </si>
  <si>
    <t>Mitchell, Inc.</t>
  </si>
  <si>
    <t>Mitchell Lawn and Landscape</t>
  </si>
  <si>
    <t>204 Clarkson Executive Park</t>
  </si>
  <si>
    <t>Ellisville</t>
  </si>
  <si>
    <t>636-458-1000</t>
  </si>
  <si>
    <t>Qualified Laborer</t>
  </si>
  <si>
    <t>Pacific</t>
  </si>
  <si>
    <t>390 Old Manchester Rd.</t>
  </si>
  <si>
    <t>H-400-18302-260755</t>
  </si>
  <si>
    <t>Green Mountain Forestry, LLC</t>
  </si>
  <si>
    <t>2319 Holcomb Road</t>
  </si>
  <si>
    <t>Ringgold</t>
  </si>
  <si>
    <t>706-937-7116</t>
  </si>
  <si>
    <t>Catoosa</t>
  </si>
  <si>
    <t>2319 Holcomb Road (report to work)</t>
  </si>
  <si>
    <t>H-400-18302-279223</t>
  </si>
  <si>
    <t>ROCK'S LAWN CARE/STUMP OUT LLC</t>
  </si>
  <si>
    <t>126 SHAMROCK DRIVE</t>
  </si>
  <si>
    <t>GRAY</t>
  </si>
  <si>
    <t>985-665-2618</t>
  </si>
  <si>
    <t>Helpers (Grounds Maintenance Workers)</t>
  </si>
  <si>
    <t>Grounds Maintenance Workers, All Other</t>
  </si>
  <si>
    <t>Gray</t>
  </si>
  <si>
    <t>Terrebonne</t>
  </si>
  <si>
    <t>126 Shamrock Drive</t>
  </si>
  <si>
    <t>H-400-18302-300574</t>
  </si>
  <si>
    <t>GREATER TEXAS LANDSCAPES, a subsidiary of BrightView Landscapes, LLC: DALLAS/Ft. Worth (Non-Driver)</t>
  </si>
  <si>
    <t>Haltom City</t>
  </si>
  <si>
    <t>2830 North Beach St., Bldg 2,</t>
  </si>
  <si>
    <t>H-400-18302-318633</t>
  </si>
  <si>
    <t>Lugo Contracting, LLC</t>
  </si>
  <si>
    <t>888 Ward Drive</t>
  </si>
  <si>
    <t>859-552-1718</t>
  </si>
  <si>
    <t>Drywall Hangers</t>
  </si>
  <si>
    <t>H-400-18302-358140</t>
  </si>
  <si>
    <t>IRRECO LLC</t>
  </si>
  <si>
    <t>8350C OLIVE BLVD</t>
  </si>
  <si>
    <t>ST LOUIS</t>
  </si>
  <si>
    <t>314-246-0099</t>
  </si>
  <si>
    <t>H-400-18302-388936</t>
  </si>
  <si>
    <t>Builders &amp; Landscaping Services, Inc.</t>
  </si>
  <si>
    <t>2620 FM 1460</t>
  </si>
  <si>
    <t>512-930-9975</t>
  </si>
  <si>
    <t>H-400-18302-390084</t>
  </si>
  <si>
    <t>Mott Thoroughbred Stables Inc.</t>
  </si>
  <si>
    <t>47 Manning Cove Road</t>
  </si>
  <si>
    <t>H-400-18302-469229</t>
  </si>
  <si>
    <t>Goshen Enterprises, Inc.</t>
  </si>
  <si>
    <t>5300 Riggs Road</t>
  </si>
  <si>
    <t>mailing: 5300-G Riggs Road  Laytonsville, MD 20882</t>
  </si>
  <si>
    <t>Laytonsville</t>
  </si>
  <si>
    <t>301-869-5844</t>
  </si>
  <si>
    <t>maryland</t>
  </si>
  <si>
    <t>H-400-18302-483245</t>
  </si>
  <si>
    <t>LL. ALVAREZ LLC</t>
  </si>
  <si>
    <t>ALVAREZ LANDSCAPING LLC</t>
  </si>
  <si>
    <t>109 CHESTNUT STREET</t>
  </si>
  <si>
    <t>AUDUBON</t>
  </si>
  <si>
    <t>856-383-6956</t>
  </si>
  <si>
    <t>Audubon</t>
  </si>
  <si>
    <t>08106-1545</t>
  </si>
  <si>
    <t>H-400-18302-502279</t>
  </si>
  <si>
    <t>Shades of Green Inc.</t>
  </si>
  <si>
    <t>1381 S. Pennsylvania</t>
  </si>
  <si>
    <t>Morrisville</t>
  </si>
  <si>
    <t>215-428-1323</t>
  </si>
  <si>
    <t>1381 S. Pennsylvania Ave</t>
  </si>
  <si>
    <t>H-400-18302-508109</t>
  </si>
  <si>
    <t>52 E. Swedesford Rd.</t>
  </si>
  <si>
    <t>Ste. 100</t>
  </si>
  <si>
    <t>800-644-6035</t>
  </si>
  <si>
    <t>2570 Gravel Dr.</t>
  </si>
  <si>
    <t>H-400-18302-517966</t>
  </si>
  <si>
    <t>Permian Basin Landscape Specialties, Inc.</t>
  </si>
  <si>
    <t>3323 N. Midland Drive</t>
  </si>
  <si>
    <t>Ste. 113-120</t>
  </si>
  <si>
    <t>432-684-0906</t>
  </si>
  <si>
    <t>H-400-18302-521375</t>
  </si>
  <si>
    <t>Basin Contractors, LLC</t>
  </si>
  <si>
    <t>13000 Hwy. 76</t>
  </si>
  <si>
    <t>Maringouin</t>
  </si>
  <si>
    <t>70757-4205</t>
  </si>
  <si>
    <t>225-625-2942</t>
  </si>
  <si>
    <t>Iberville Parish</t>
  </si>
  <si>
    <t>12755 Hwy 77 (report to work)</t>
  </si>
  <si>
    <t>H-400-18302-526203</t>
  </si>
  <si>
    <t>H-400-18302-545160</t>
  </si>
  <si>
    <t>Hess Development Corp</t>
  </si>
  <si>
    <t>Hess Lawns, Inc.</t>
  </si>
  <si>
    <t>2408 Gardenia</t>
  </si>
  <si>
    <t>512-836-2325</t>
  </si>
  <si>
    <t>H-400-18302-561447</t>
  </si>
  <si>
    <t>Morris Painting, Inc.</t>
  </si>
  <si>
    <t>91 Struthers Liberty Road</t>
  </si>
  <si>
    <t>330-755-1692</t>
  </si>
  <si>
    <t>Painters</t>
  </si>
  <si>
    <t>91 Struthers Liberty Rd (report to work)</t>
  </si>
  <si>
    <t>H-400-18302-567092</t>
  </si>
  <si>
    <t>Leo O'Brien Racing Stable LTD</t>
  </si>
  <si>
    <t>134 Trinity Place</t>
  </si>
  <si>
    <t>516-987-4481</t>
  </si>
  <si>
    <t>H-400-18302-571955</t>
  </si>
  <si>
    <t>Mid American Carnival LLC</t>
  </si>
  <si>
    <t>2813 Elsworth Lane</t>
  </si>
  <si>
    <t>Harlingen</t>
  </si>
  <si>
    <t>956-245-6930</t>
  </si>
  <si>
    <t>H-400-18302-580078</t>
  </si>
  <si>
    <t>BrightView Landscape Development Inc. Denver, CO (Non-Driver)</t>
  </si>
  <si>
    <t>(BLD1110ND)</t>
  </si>
  <si>
    <t>H-400-18302-589405</t>
  </si>
  <si>
    <t>ICB, LP</t>
  </si>
  <si>
    <t>536 Big Woods Road</t>
  </si>
  <si>
    <t>H-400-18302-615486</t>
  </si>
  <si>
    <t>Metro Grounds Management LLC</t>
  </si>
  <si>
    <t>57 Randolph Road</t>
  </si>
  <si>
    <t>Suite 230</t>
  </si>
  <si>
    <t>Silver Spring</t>
  </si>
  <si>
    <t>240-535-8272</t>
  </si>
  <si>
    <t>CDC LABORQUEST</t>
  </si>
  <si>
    <t>THOMAS ROBINSON</t>
  </si>
  <si>
    <t>Greenacres</t>
  </si>
  <si>
    <t>Sandy Spring</t>
  </si>
  <si>
    <t>18201 Brooke Road</t>
  </si>
  <si>
    <t>H-400-18302-657084</t>
  </si>
  <si>
    <t>Henderson Concrete, Inc.</t>
  </si>
  <si>
    <t>15914 US Hwy 80</t>
  </si>
  <si>
    <t>Edgewood</t>
  </si>
  <si>
    <t>903-896-4454</t>
  </si>
  <si>
    <t>Van Zandt</t>
  </si>
  <si>
    <t>H-400-18302-665891</t>
  </si>
  <si>
    <t>Trinity123.com</t>
  </si>
  <si>
    <t>Trinity Landscaping, Lawn Care and Irrigation</t>
  </si>
  <si>
    <t>811 Emerald Sound Blvd</t>
  </si>
  <si>
    <t>Oak Point</t>
  </si>
  <si>
    <t>214-455-6785</t>
  </si>
  <si>
    <t>H-400-18302-668388</t>
  </si>
  <si>
    <t>JTG PALM POOL PLASTERING INC</t>
  </si>
  <si>
    <t>2202 W THOMAS RD</t>
  </si>
  <si>
    <t>480-221-9618</t>
  </si>
  <si>
    <t>General laborer</t>
  </si>
  <si>
    <t>2202 W Thomas Rd</t>
  </si>
  <si>
    <t>H-400-18302-724389</t>
  </si>
  <si>
    <t>MAESTRO SOCCER LLC</t>
  </si>
  <si>
    <t>812 CENTRAL AVENUE, SUITE 4</t>
  </si>
  <si>
    <t>WESTFIELD</t>
  </si>
  <si>
    <t>732-979-9216</t>
  </si>
  <si>
    <t>PUSIN &amp; SKLAR, LLC</t>
  </si>
  <si>
    <t>STEVEN SKLAR</t>
  </si>
  <si>
    <t>MAPLEWOOD</t>
  </si>
  <si>
    <t>Recreation program instructor, soccer</t>
  </si>
  <si>
    <t>Basking Ridge</t>
  </si>
  <si>
    <t>SOMERSET</t>
  </si>
  <si>
    <t>10 Mountain Road</t>
  </si>
  <si>
    <t>Mountain Park</t>
  </si>
  <si>
    <t>H-400-18302-726320</t>
  </si>
  <si>
    <t>Four Corners Masonry</t>
  </si>
  <si>
    <t>15203 Hayden Dr.</t>
  </si>
  <si>
    <t>307-690-5930</t>
  </si>
  <si>
    <t>MIGLIURI &amp; RODRIGUEZ PLLC</t>
  </si>
  <si>
    <t>LISA RODRIGUEZ</t>
  </si>
  <si>
    <t>TWIN FALLS</t>
  </si>
  <si>
    <t>Helpers-Brickmasons, Blockmasons, Stonemasons</t>
  </si>
  <si>
    <t>5109 Hayden Drive</t>
  </si>
  <si>
    <t>H-400-18302-735619</t>
  </si>
  <si>
    <t>4267 Stahl Rd.</t>
  </si>
  <si>
    <t>H-400-18302-752821</t>
  </si>
  <si>
    <t>H-400-18302-759036</t>
  </si>
  <si>
    <t>Tomahawk Landscaping Services</t>
  </si>
  <si>
    <t>313 Deer Haven Way</t>
  </si>
  <si>
    <t>Glenmoore</t>
  </si>
  <si>
    <t>610-724-3097</t>
  </si>
  <si>
    <t>Carl Hemphilll</t>
  </si>
  <si>
    <t>Landscaping Laobrer</t>
  </si>
  <si>
    <t>H-400-18302-769223</t>
  </si>
  <si>
    <t>SITE STRUCTURES LANDSCAPE INC</t>
  </si>
  <si>
    <t>113 GOVERNMENT STREET</t>
  </si>
  <si>
    <t>KITTERY</t>
  </si>
  <si>
    <t>207-438-9995</t>
  </si>
  <si>
    <t>H-400-18302-774968</t>
  </si>
  <si>
    <t>H-400-18302-784221</t>
  </si>
  <si>
    <t>WINDRIDGE LANDSCAPING COMPANY, INC</t>
  </si>
  <si>
    <t>7150 ROCKFISH VALLEY HIGHWAY</t>
  </si>
  <si>
    <t>AFTON</t>
  </si>
  <si>
    <t>434-361-1588</t>
  </si>
  <si>
    <t>NELSON</t>
  </si>
  <si>
    <t>H-400-18302-804208</t>
  </si>
  <si>
    <t>BrightView Landscape Development, Inc- Atlanta, GA</t>
  </si>
  <si>
    <t>(BLD 1350)</t>
  </si>
  <si>
    <t>Tucker</t>
  </si>
  <si>
    <t>2043 Steel Drive</t>
  </si>
  <si>
    <t>H-400-18302-805025</t>
  </si>
  <si>
    <t>Keller Commercial &amp; Home Services, Inc.</t>
  </si>
  <si>
    <t>7400 Old Texas Hwy 195</t>
  </si>
  <si>
    <t>512-930-4769</t>
  </si>
  <si>
    <t>H-400-18302-826612</t>
  </si>
  <si>
    <t>Branch</t>
  </si>
  <si>
    <t>7172 Church Point Highway</t>
  </si>
  <si>
    <t>H-400-18302-828252</t>
  </si>
  <si>
    <t>The Grass Patch, Inc.</t>
  </si>
  <si>
    <t>633 CR 175</t>
  </si>
  <si>
    <t>512-616-0221</t>
  </si>
  <si>
    <t>H-400-18302-832056</t>
  </si>
  <si>
    <t>120 Cherry Calley Avenue</t>
  </si>
  <si>
    <t>H-400-18302-855469</t>
  </si>
  <si>
    <t>ATSC, LLC</t>
  </si>
  <si>
    <t>ADVANCED TOTAL SOCCER</t>
  </si>
  <si>
    <t>16 West Hanover Ave</t>
  </si>
  <si>
    <t>Randolph</t>
  </si>
  <si>
    <t>973-525-5677</t>
  </si>
  <si>
    <t>Fort Lee</t>
  </si>
  <si>
    <t>3000 Lemoine Ave</t>
  </si>
  <si>
    <t>and fields in areas listed below</t>
  </si>
  <si>
    <t>H-400-18302-856982</t>
  </si>
  <si>
    <t>M K LANDSCAPING LLC</t>
  </si>
  <si>
    <t>906 FOREST AVENUE</t>
  </si>
  <si>
    <t>VALLEY PARK</t>
  </si>
  <si>
    <t>314-805-6922</t>
  </si>
  <si>
    <t>H-400-18302-860756</t>
  </si>
  <si>
    <t>Daniel H . Conway Racing Stable</t>
  </si>
  <si>
    <t>39 Chapel Street</t>
  </si>
  <si>
    <t>Canandaigua</t>
  </si>
  <si>
    <t>585-329-7803</t>
  </si>
  <si>
    <t>H-400-18302-885008</t>
  </si>
  <si>
    <t>Terra Lawn Care and Terra Green</t>
  </si>
  <si>
    <t>840 Trail Dr</t>
  </si>
  <si>
    <t>Prosper</t>
  </si>
  <si>
    <t>469-288-0772</t>
  </si>
  <si>
    <t>H-400-18302-908136</t>
  </si>
  <si>
    <t>Michael S. Ferraro</t>
  </si>
  <si>
    <t>6058 Calm Lake Drive</t>
  </si>
  <si>
    <t>Farmington</t>
  </si>
  <si>
    <t>585-943-7809</t>
  </si>
  <si>
    <t>H-400-18302-912994</t>
  </si>
  <si>
    <t>Michael N. Dilger Racing Stable, Inc.</t>
  </si>
  <si>
    <t>2113 Greenview Cove Drive</t>
  </si>
  <si>
    <t>561-248-0802</t>
  </si>
  <si>
    <t>H-400-18302-928445</t>
  </si>
  <si>
    <t>Tom Bush Stables</t>
  </si>
  <si>
    <t>93 Walnut Avenue</t>
  </si>
  <si>
    <t>516-606-0272</t>
  </si>
  <si>
    <t>H-400-18302-939063</t>
  </si>
  <si>
    <t>13010 Luther Road</t>
  </si>
  <si>
    <t>H-400-18302-995743</t>
  </si>
  <si>
    <t>North American Midway Entertainment - Amusement South, Inc.</t>
  </si>
  <si>
    <t>250 Farrow Drive</t>
  </si>
  <si>
    <t>601-371-1188</t>
  </si>
  <si>
    <t>7215 Nundy Avenue</t>
  </si>
  <si>
    <t>H-400-18302-998220</t>
  </si>
  <si>
    <t>Claude R. McGaughey III Racing Stable, Inc.</t>
  </si>
  <si>
    <t>516-384-1661</t>
  </si>
  <si>
    <t>H-400-18303-006628</t>
  </si>
  <si>
    <t>H-400-18303-019070</t>
  </si>
  <si>
    <t>Environmental Safety Services, Inc.</t>
  </si>
  <si>
    <t>14101 US 290 West Bldg 2000</t>
  </si>
  <si>
    <t>Suite B</t>
  </si>
  <si>
    <t>512-989-2259</t>
  </si>
  <si>
    <t>Thomas Robinson</t>
  </si>
  <si>
    <t>EROSION LABORER</t>
  </si>
  <si>
    <t>H-400-18303-024570</t>
  </si>
  <si>
    <t>Schultz &amp; Co Landscapes, LLC</t>
  </si>
  <si>
    <t>5038 Bacon Rd</t>
  </si>
  <si>
    <t>210-408-7010</t>
  </si>
  <si>
    <t>H-400-18303-056670</t>
  </si>
  <si>
    <t>Don Beto Lawn Service, Inc.</t>
  </si>
  <si>
    <t>1172 Pine Tree Ct.</t>
  </si>
  <si>
    <t>Lake Villa</t>
  </si>
  <si>
    <t>224-430-6830</t>
  </si>
  <si>
    <t>LAKE VILLA</t>
  </si>
  <si>
    <t>1172 PINE TREE CT</t>
  </si>
  <si>
    <t>H-400-18303-066115</t>
  </si>
  <si>
    <t>H-400-18303-070104</t>
  </si>
  <si>
    <t>Turf Dynamics, Inc.</t>
  </si>
  <si>
    <t>4631 Central Valley Road</t>
  </si>
  <si>
    <t>615-566-3180</t>
  </si>
  <si>
    <t>GREENACRES</t>
  </si>
  <si>
    <t>H-400-18303-107077</t>
  </si>
  <si>
    <t>Lawn Co.</t>
  </si>
  <si>
    <t>2581 Wildwood St</t>
  </si>
  <si>
    <t>Boise</t>
  </si>
  <si>
    <t>208-323-0234</t>
  </si>
  <si>
    <t>JORDAN MOODY</t>
  </si>
  <si>
    <t>BOISE</t>
  </si>
  <si>
    <t>Landscaping Maintenance Technician</t>
  </si>
  <si>
    <t>Maintenance Landscaping</t>
  </si>
  <si>
    <t>Ada</t>
  </si>
  <si>
    <t>H-400-18303-122274</t>
  </si>
  <si>
    <t>TREE TRIMMERS AND PRUNER</t>
  </si>
  <si>
    <t>Terrebonne Parish</t>
  </si>
  <si>
    <t>H-400-18303-123935</t>
  </si>
  <si>
    <t>Coco Aviation LLC</t>
  </si>
  <si>
    <t>230 Bean Road</t>
  </si>
  <si>
    <t>P.O. Box 36 Gueydan LA 70542</t>
  </si>
  <si>
    <t>Gueydan</t>
  </si>
  <si>
    <t>337-536-0000</t>
  </si>
  <si>
    <t>Production Helper</t>
  </si>
  <si>
    <t>Transportation Workers, All Other</t>
  </si>
  <si>
    <t>H-400-18303-187846</t>
  </si>
  <si>
    <t>Damon Dilodovico Racing Stable</t>
  </si>
  <si>
    <t>17965 Cypress Drive</t>
  </si>
  <si>
    <t>#451</t>
  </si>
  <si>
    <t>Cobb Island</t>
  </si>
  <si>
    <t>410-971-5035</t>
  </si>
  <si>
    <t>3600 Fort Meade Road</t>
  </si>
  <si>
    <t>H-400-18303-199900</t>
  </si>
  <si>
    <t>Dale Capuano Racing Stable</t>
  </si>
  <si>
    <t>17707 Gueen Anne Road</t>
  </si>
  <si>
    <t>443-506-3435</t>
  </si>
  <si>
    <t>H-400-18303-201982</t>
  </si>
  <si>
    <t>GIAMETTA &amp; SONS LANDSCAPING, INC.</t>
  </si>
  <si>
    <t>22786 W. ERHART RD.</t>
  </si>
  <si>
    <t>847-548-0994</t>
  </si>
  <si>
    <t>H-400-18303-208704</t>
  </si>
  <si>
    <t>Hunter Landscape Company</t>
  </si>
  <si>
    <t>9 Hickory Hill St</t>
  </si>
  <si>
    <t>Lucas</t>
  </si>
  <si>
    <t>972-429-7700</t>
  </si>
  <si>
    <t>H-400-18303-220399</t>
  </si>
  <si>
    <t>Concrete Finishers</t>
  </si>
  <si>
    <t>H-400-18303-266106</t>
  </si>
  <si>
    <t>Green Light Cleaning Service  LLC</t>
  </si>
  <si>
    <t>3447 Daylily Lane</t>
  </si>
  <si>
    <t>Tallahassee</t>
  </si>
  <si>
    <t>Housekeeper/Maid</t>
  </si>
  <si>
    <t>Leon</t>
  </si>
  <si>
    <t>H-400-18303-288197</t>
  </si>
  <si>
    <t>Geology Review LLC</t>
  </si>
  <si>
    <t>GRV Tech Logistics</t>
  </si>
  <si>
    <t>19957 Augusta Village Pl</t>
  </si>
  <si>
    <t>Ashburn</t>
  </si>
  <si>
    <t>951-666-9381</t>
  </si>
  <si>
    <t>CDL Driver</t>
  </si>
  <si>
    <t>Loudon</t>
  </si>
  <si>
    <t>VEC - Virginia Workforce Connection</t>
  </si>
  <si>
    <t>H-400-18303-289009</t>
  </si>
  <si>
    <t>Autumn Ridge Landscaping Inc</t>
  </si>
  <si>
    <t>8940 Greenfield Rd</t>
  </si>
  <si>
    <t>Loretto</t>
  </si>
  <si>
    <t>763-498-7574</t>
  </si>
  <si>
    <t>SOUTHERN IMPACT</t>
  </si>
  <si>
    <t>LESLI DOWNS</t>
  </si>
  <si>
    <t>H-400-18303-292512</t>
  </si>
  <si>
    <t>EVOLUTION EXTERIOR CONCEPTS</t>
  </si>
  <si>
    <t>120 W SAN ANGELO ST</t>
  </si>
  <si>
    <t>GILBERT</t>
  </si>
  <si>
    <t>602-320-3394</t>
  </si>
  <si>
    <t>640 W McKellips Rd #101</t>
  </si>
  <si>
    <t>H-400-18303-310855</t>
  </si>
  <si>
    <t>SHECTER LANDSCAPING INC.</t>
  </si>
  <si>
    <t>2224 BEECHMONT ST.</t>
  </si>
  <si>
    <t>KEEGO HARBOR</t>
  </si>
  <si>
    <t>248-409-5000</t>
  </si>
  <si>
    <t>PETRELLA BROWN PLC</t>
  </si>
  <si>
    <t>MARISA PETRELLA</t>
  </si>
  <si>
    <t>SOUTHFIELD</t>
  </si>
  <si>
    <t>Landscaper Gardener</t>
  </si>
  <si>
    <t>OAKLAND</t>
  </si>
  <si>
    <t>2224 BEECHMONT ST</t>
  </si>
  <si>
    <t>H-400-18303-335754</t>
  </si>
  <si>
    <t>DiStefano Landscape Services, Inc.</t>
  </si>
  <si>
    <t>181 Robbins Road</t>
  </si>
  <si>
    <t>610-269-9800</t>
  </si>
  <si>
    <t>H-400-18303-351817</t>
  </si>
  <si>
    <t>C.L.I Irrigation &amp; Installation, Inc.</t>
  </si>
  <si>
    <t>1719 Fleischer Drive</t>
  </si>
  <si>
    <t>512-252-0141</t>
  </si>
  <si>
    <t>H-400-18303-353038</t>
  </si>
  <si>
    <t>RON PARKS &amp; ASSOC., LLC</t>
  </si>
  <si>
    <t>10147 INDUSTRIAL DR.</t>
  </si>
  <si>
    <t>COVINGTON</t>
  </si>
  <si>
    <t>770-788-4025</t>
  </si>
  <si>
    <t>Over the road Truck Driver</t>
  </si>
  <si>
    <t>georgia</t>
  </si>
  <si>
    <t>H-400-18303-413947</t>
  </si>
  <si>
    <t>Green Pastures Landscape Co, LLC</t>
  </si>
  <si>
    <t>529 Space Park S Dr</t>
  </si>
  <si>
    <t>615-781-2077</t>
  </si>
  <si>
    <t>H-400-18303-429768</t>
  </si>
  <si>
    <t>Bear Lake Landscape, Inc.</t>
  </si>
  <si>
    <t>60 South Paradise Parkway</t>
  </si>
  <si>
    <t>435-946-8244</t>
  </si>
  <si>
    <t>Rich</t>
  </si>
  <si>
    <t>60 South Paradise Parkway (report to work)</t>
  </si>
  <si>
    <t>H-400-18303-467949</t>
  </si>
  <si>
    <t>A+ WATERPROOFING &amp; SEALANTS,LLC</t>
  </si>
  <si>
    <t>7000 EAST 58TH AVENUE UNIT 10</t>
  </si>
  <si>
    <t>COMMERCE CITY</t>
  </si>
  <si>
    <t>303-537-7469</t>
  </si>
  <si>
    <t>7000 E. 58th Ave Unit 10</t>
  </si>
  <si>
    <t>H-400-18303-470973</t>
  </si>
  <si>
    <t>Aguado Landscaping Inc.</t>
  </si>
  <si>
    <t>9 Lenny Court</t>
  </si>
  <si>
    <t>Wappingers Falls</t>
  </si>
  <si>
    <t>845-297-4807</t>
  </si>
  <si>
    <t>Dutchess</t>
  </si>
  <si>
    <t>264 New Hackensack Road</t>
  </si>
  <si>
    <t>H-400-18303-477314</t>
  </si>
  <si>
    <t>ENRIQUE AND LESLIE A CORNEJO</t>
  </si>
  <si>
    <t>SANTA PAULA TRAVEL SERVICE</t>
  </si>
  <si>
    <t>506 E MAIN ST.</t>
  </si>
  <si>
    <t>SANTA PAULA</t>
  </si>
  <si>
    <t>805-525-6626</t>
  </si>
  <si>
    <t>Tour Guide - Ireland Specialist</t>
  </si>
  <si>
    <t>Tour Guides and Escorts</t>
  </si>
  <si>
    <t>Santa Paula</t>
  </si>
  <si>
    <t>Ventura</t>
  </si>
  <si>
    <t>506 E Main St</t>
  </si>
  <si>
    <t>H-400-18303-486080</t>
  </si>
  <si>
    <t>Jason Crowder</t>
  </si>
  <si>
    <t xml:space="preserve">Santa Barbara </t>
  </si>
  <si>
    <t>H-400-18303-528767</t>
  </si>
  <si>
    <t>Liqui Green, Inc.</t>
  </si>
  <si>
    <t>570 S. Commercial Dr.</t>
  </si>
  <si>
    <t>Grand Junction</t>
  </si>
  <si>
    <t>970-256-1928</t>
  </si>
  <si>
    <t>Lawn Care Worker</t>
  </si>
  <si>
    <t>H-400-18303-578175</t>
  </si>
  <si>
    <t>BrightView Landscape Development, Inc. Austin, TX</t>
  </si>
  <si>
    <t>(BLD1420)</t>
  </si>
  <si>
    <t>12919 Dessau Road</t>
  </si>
  <si>
    <t>H-400-18303-583537</t>
  </si>
  <si>
    <t>Carnegie Abbey Club Acquisition</t>
  </si>
  <si>
    <t>Carnegie Abbey Club</t>
  </si>
  <si>
    <t>125 Cory's Lane</t>
  </si>
  <si>
    <t>Portsmouth</t>
  </si>
  <si>
    <t>RHODE ISLAND</t>
  </si>
  <si>
    <t>Newport</t>
  </si>
  <si>
    <t>401-682-6000</t>
  </si>
  <si>
    <t>02871-1386</t>
  </si>
  <si>
    <t>H-400-18303-604316</t>
  </si>
  <si>
    <t>Younes Hospitality, Inc</t>
  </si>
  <si>
    <t>PO Box 1925</t>
  </si>
  <si>
    <t>104 3rd Ave</t>
  </si>
  <si>
    <t>Kearney</t>
  </si>
  <si>
    <t>308-234-1516</t>
  </si>
  <si>
    <t>Lesli Downs</t>
  </si>
  <si>
    <t>Buffalo</t>
  </si>
  <si>
    <t>508 South 2nd Avenue</t>
  </si>
  <si>
    <t>H-400-18303-616657</t>
  </si>
  <si>
    <t>GREATER TEXAS LANDSCAPES, a subsidiary of BrightView Landscapes, LLC - San Antonio (Non-Driver)</t>
  </si>
  <si>
    <t>11523 Jones Maltsberger Rd.</t>
  </si>
  <si>
    <t>H-400-18303-623227</t>
  </si>
  <si>
    <t>Acentric, LLC</t>
  </si>
  <si>
    <t>26025 Metcalf Road</t>
  </si>
  <si>
    <t>Louisburg</t>
  </si>
  <si>
    <t>913-530-6789</t>
  </si>
  <si>
    <t>H-400-18303-628018</t>
  </si>
  <si>
    <t>AGRI ORNAMENTALS INC</t>
  </si>
  <si>
    <t>240 HAYGROUND ROAD</t>
  </si>
  <si>
    <t>WATERMILL</t>
  </si>
  <si>
    <t>631-537-0044</t>
  </si>
  <si>
    <t>H-400-18303-653237</t>
  </si>
  <si>
    <t>BrightView Landscape Development, Inc.- Houston, TX</t>
  </si>
  <si>
    <t>(BLD1430)</t>
  </si>
  <si>
    <t>5206 Kiam Street</t>
  </si>
  <si>
    <t>H-400-18303-690486</t>
  </si>
  <si>
    <t>BrightView Landscape Development, Inc.-Dallas TX</t>
  </si>
  <si>
    <t>(BL1400)</t>
  </si>
  <si>
    <t>11439 Denton Drive</t>
  </si>
  <si>
    <t>H-400-18303-695574</t>
  </si>
  <si>
    <t>H-400-18303-696484</t>
  </si>
  <si>
    <t>J. M. Yanez Construction, Inc</t>
  </si>
  <si>
    <t>414 Hodge St</t>
  </si>
  <si>
    <t>903-440-0137</t>
  </si>
  <si>
    <t>H-400-18303-715664</t>
  </si>
  <si>
    <t>Lejuene Aerial Applications LLC</t>
  </si>
  <si>
    <t>4273 Manuel Lake Road</t>
  </si>
  <si>
    <t>337-432-5150</t>
  </si>
  <si>
    <t>H-400-18303-731601</t>
  </si>
  <si>
    <t>A&amp;N Lawn Service, Inc.</t>
  </si>
  <si>
    <t>148 Perry Highway</t>
  </si>
  <si>
    <t>412-931-9230</t>
  </si>
  <si>
    <t>148 PERRY HIGHWAY</t>
  </si>
  <si>
    <t>H-400-18303-735846</t>
  </si>
  <si>
    <t>Gary Capuano Racing Stable</t>
  </si>
  <si>
    <t>17707 Queen Ann Road</t>
  </si>
  <si>
    <t>443-871-0166</t>
  </si>
  <si>
    <t>H-400-18303-769144</t>
  </si>
  <si>
    <t>CHICO'S LAWN SERVICE, INC.</t>
  </si>
  <si>
    <t>7163 N. HWY 83</t>
  </si>
  <si>
    <t>LONG GROVE</t>
  </si>
  <si>
    <t>847-379-7232</t>
  </si>
  <si>
    <t>H-400-18303-769481</t>
  </si>
  <si>
    <t>LOPEZ MULTI SERVICE LLC</t>
  </si>
  <si>
    <t>658 N 11TH ST</t>
  </si>
  <si>
    <t>READING</t>
  </si>
  <si>
    <t>610-375-6145</t>
  </si>
  <si>
    <t>cash register operator</t>
  </si>
  <si>
    <t>BERKS</t>
  </si>
  <si>
    <t>H-400-18303-775260</t>
  </si>
  <si>
    <t>TSF ACADEMY, LLC</t>
  </si>
  <si>
    <t>970 Black Oak Ridge Road</t>
  </si>
  <si>
    <t>862-666-9082</t>
  </si>
  <si>
    <t>Recreation program soccer instructor</t>
  </si>
  <si>
    <t>Lincoln Park</t>
  </si>
  <si>
    <t>175 Beaverbrook Road</t>
  </si>
  <si>
    <t>and fields in counties listed below</t>
  </si>
  <si>
    <t>H-400-18303-778181</t>
  </si>
  <si>
    <t>GTM Landscaping Inc.</t>
  </si>
  <si>
    <t>12712 Cabell Road</t>
  </si>
  <si>
    <t>Philadelphia</t>
  </si>
  <si>
    <t>215-338-9370</t>
  </si>
  <si>
    <t>Bensalem</t>
  </si>
  <si>
    <t>818 Highland Avenue</t>
  </si>
  <si>
    <t>H-400-18303-791127</t>
  </si>
  <si>
    <t>ALAMEDA WHOLESALE NURSERY, INC.</t>
  </si>
  <si>
    <t>1950 WEST DARMOUTH AVENUE</t>
  </si>
  <si>
    <t>ENGLEWOOD</t>
  </si>
  <si>
    <t>303-761-6131</t>
  </si>
  <si>
    <t>1950 W. Dartmoth Ave.</t>
  </si>
  <si>
    <t>H-400-18303-792815</t>
  </si>
  <si>
    <t>BrightView Landscapes, LLC - The Woodlands TX</t>
  </si>
  <si>
    <t>(BVL3324)</t>
  </si>
  <si>
    <t>The Woodlands</t>
  </si>
  <si>
    <t>6225 Shawdow Bend Place</t>
  </si>
  <si>
    <t>H-400-18303-803900</t>
  </si>
  <si>
    <t>Oyster Delicacy, LLC</t>
  </si>
  <si>
    <t>337 Broadway Avenue</t>
  </si>
  <si>
    <t>Schriever</t>
  </si>
  <si>
    <t>985-227-5461</t>
  </si>
  <si>
    <t>Temporary Oyster Plant Workers</t>
  </si>
  <si>
    <t>Houma</t>
  </si>
  <si>
    <t>Louisana Workforce Commission, 807 Barrow Street, Houma LA 70360 (985) 876-</t>
  </si>
  <si>
    <t>4889 W. Main Street</t>
  </si>
  <si>
    <t>H-400-18303-816707</t>
  </si>
  <si>
    <t>GREATER TEXAS LANDSCAPES, a subsidiary of BrightView Landscapes, LLC - Houston</t>
  </si>
  <si>
    <t>GTL3358</t>
  </si>
  <si>
    <t>Spring</t>
  </si>
  <si>
    <t>4911 Spring Cypress Rd.</t>
  </si>
  <si>
    <t>H-400-18303-855445</t>
  </si>
  <si>
    <t>Downey Drilling</t>
  </si>
  <si>
    <t>PO Box 278</t>
  </si>
  <si>
    <t>75471 RD 435</t>
  </si>
  <si>
    <t>308-324-2303</t>
  </si>
  <si>
    <t>Dawson</t>
  </si>
  <si>
    <t>H-400-18303-865742</t>
  </si>
  <si>
    <t>D. GONZALEZ LANDSCAPE, INC.</t>
  </si>
  <si>
    <t>26229 N. OAK AVE.</t>
  </si>
  <si>
    <t>847-949-1508</t>
  </si>
  <si>
    <t>H-400-18303-918648</t>
  </si>
  <si>
    <t>Advanced Tree and Shrub Care, Inc.</t>
  </si>
  <si>
    <t>Advanced Tree Care</t>
  </si>
  <si>
    <t>590 N Meandering Way</t>
  </si>
  <si>
    <t>Fairview</t>
  </si>
  <si>
    <t>214-544-8733</t>
  </si>
  <si>
    <t>590 N. Meandering Way</t>
  </si>
  <si>
    <t>H-400-18303-947124</t>
  </si>
  <si>
    <t>HOOPS LAWN &amp; LANDSCAPING LLC</t>
  </si>
  <si>
    <t>32 ROYAL ASPEN COURT</t>
  </si>
  <si>
    <t>ST CHARLES</t>
  </si>
  <si>
    <t>314-280-8845</t>
  </si>
  <si>
    <t>H-400-18303-950182</t>
  </si>
  <si>
    <t>B. DeMichele, Inc</t>
  </si>
  <si>
    <t>390 Parkmount Rd</t>
  </si>
  <si>
    <t>610-496-1338</t>
  </si>
  <si>
    <t>H-400-18303-965240</t>
  </si>
  <si>
    <t>Blue Valley Sod of Winnebago Inc</t>
  </si>
  <si>
    <t>524 Main St South</t>
  </si>
  <si>
    <t>507-893-3313</t>
  </si>
  <si>
    <t>H-400-18303-991992</t>
  </si>
  <si>
    <t>Evergreen Property Management, Inc.</t>
  </si>
  <si>
    <t>808 Costa Grande Drive</t>
  </si>
  <si>
    <t>757-721-0444</t>
  </si>
  <si>
    <t>3181 Shipps Corner Road</t>
  </si>
  <si>
    <t>H-400-18303-996333</t>
  </si>
  <si>
    <t>Aguirre Racing Stable , LLC</t>
  </si>
  <si>
    <t>260 Red Clay Road</t>
  </si>
  <si>
    <t>301-370-4366</t>
  </si>
  <si>
    <t>Baltimore City</t>
  </si>
  <si>
    <t>5201 Park Heights Ave</t>
  </si>
  <si>
    <t>Pimlico Race Course</t>
  </si>
  <si>
    <t>H-400-18304-015971</t>
  </si>
  <si>
    <t>CARNIVAL PAYROLL OF PA CORP.</t>
  </si>
  <si>
    <t>1150 1ST AVE. SUITE 501</t>
  </si>
  <si>
    <t>KING OF PRUSSIA</t>
  </si>
  <si>
    <t>516-901-3014</t>
  </si>
  <si>
    <t>Tannersville</t>
  </si>
  <si>
    <t>Route 611</t>
  </si>
  <si>
    <t>H-400-18304-018602</t>
  </si>
  <si>
    <t>Roxxys Clean LLC</t>
  </si>
  <si>
    <t>Roxxys Clean</t>
  </si>
  <si>
    <t>117 7th St., Unit 8</t>
  </si>
  <si>
    <t>Crested Butte</t>
  </si>
  <si>
    <t>LAW OFFICE OF ERIC A. FISHER, LLC</t>
  </si>
  <si>
    <t>housekeeper</t>
  </si>
  <si>
    <t>117 7th St., Unit 5</t>
  </si>
  <si>
    <t>H-400-18304-047967</t>
  </si>
  <si>
    <t>Boyd Racing, LLC</t>
  </si>
  <si>
    <t>Delta Downs Racetrack, Casino &amp; Hotel</t>
  </si>
  <si>
    <t>2717 Delta Downs Drive</t>
  </si>
  <si>
    <t>337-589-9101</t>
  </si>
  <si>
    <t>VINTON</t>
  </si>
  <si>
    <t>CALCASIEU</t>
  </si>
  <si>
    <t>2717 DELTA DOWNS DRIVE</t>
  </si>
  <si>
    <t>H-400-18304-051032</t>
  </si>
  <si>
    <t>BENTLEY'S SALOON INC</t>
  </si>
  <si>
    <t>1601 PORTLAND RD</t>
  </si>
  <si>
    <t>ARUNDEL</t>
  </si>
  <si>
    <t>207-985-8966</t>
  </si>
  <si>
    <t>LINE COOKS</t>
  </si>
  <si>
    <t>H-400-18304-084291</t>
  </si>
  <si>
    <t>Classic Tejas Construction Inc</t>
  </si>
  <si>
    <t>3120 S. Precinct Line Rd</t>
  </si>
  <si>
    <t>Mailing: PO Box 429, Euless, TX 76039</t>
  </si>
  <si>
    <t>Hurst</t>
  </si>
  <si>
    <t>817-231-0290</t>
  </si>
  <si>
    <t>H-400-18304-097329</t>
  </si>
  <si>
    <t>Avalon Capital Group, Inc.</t>
  </si>
  <si>
    <t>801 River Drive</t>
  </si>
  <si>
    <t>North Sioux City</t>
  </si>
  <si>
    <t>605-232-9929</t>
  </si>
  <si>
    <t>WOODS, FULLER, SHULTZ &amp; SMITH P.C.</t>
  </si>
  <si>
    <t>AMANDA BAHENA</t>
  </si>
  <si>
    <t>SIOUX CENTER</t>
  </si>
  <si>
    <t>Assistant personal chef</t>
  </si>
  <si>
    <t>Cooks, Private Household</t>
  </si>
  <si>
    <t>West Hollywood</t>
  </si>
  <si>
    <t>849 N. Alfred St.</t>
  </si>
  <si>
    <t>H-400-18304-098383</t>
  </si>
  <si>
    <t>SCHWARTZ BROS LANDSCAPE SOLUTIONS INC</t>
  </si>
  <si>
    <t>659 MUIRFIELD DRIVE</t>
  </si>
  <si>
    <t>314-393-7754</t>
  </si>
  <si>
    <t>659 MURFIELD DRIVE</t>
  </si>
  <si>
    <t>H-400-18304-107777</t>
  </si>
  <si>
    <t>CHARLIE ATKINS, INC.</t>
  </si>
  <si>
    <t>1936 N. 81ST STREET</t>
  </si>
  <si>
    <t>(MAIL: 103 SOUTH US HWY 1, STE F5 #159, JUPITER FL 33477)</t>
  </si>
  <si>
    <t>CASEYVILLE</t>
  </si>
  <si>
    <t>561-427-8148</t>
  </si>
  <si>
    <t>Caseyville</t>
  </si>
  <si>
    <t>St Clair</t>
  </si>
  <si>
    <t>1936 N 81st Street</t>
  </si>
  <si>
    <t>H-400-18304-109688</t>
  </si>
  <si>
    <t>Monmouth Park Racetrack</t>
  </si>
  <si>
    <t>H-400-18304-144128</t>
  </si>
  <si>
    <t>Gerald Brooks Racing Stables</t>
  </si>
  <si>
    <t>965 Cherry Hill Blvd</t>
  </si>
  <si>
    <t>Erie</t>
  </si>
  <si>
    <t>443-655-3966</t>
  </si>
  <si>
    <t>Presque Isle Downs</t>
  </si>
  <si>
    <t>8199 Perry Highway</t>
  </si>
  <si>
    <t>H-400-18304-150107</t>
  </si>
  <si>
    <t>H-400-18304-184828</t>
  </si>
  <si>
    <t>St. Louis Select Landscaping &amp; Lawn Care, LLC</t>
  </si>
  <si>
    <t>2701 Williams Creek Rd.</t>
  </si>
  <si>
    <t>314-568-6550</t>
  </si>
  <si>
    <t>2701 Williams Creek Rd  (report to work)</t>
  </si>
  <si>
    <t>H-400-18304-186465</t>
  </si>
  <si>
    <t>MONTAUK MANOR CONDOMINIUMS</t>
  </si>
  <si>
    <t>MONTAUK MANOR</t>
  </si>
  <si>
    <t>236 EDGEMERE STREET</t>
  </si>
  <si>
    <t>MONTAUK</t>
  </si>
  <si>
    <t>631-668-4400</t>
  </si>
  <si>
    <t>H-400-18304-244216</t>
  </si>
  <si>
    <t>BRIGHTVIEW LANDSCAPES, LLC - INDIANAPOLIS, IN</t>
  </si>
  <si>
    <t>(BVL3863)</t>
  </si>
  <si>
    <t>5635 Progress Road</t>
  </si>
  <si>
    <t>H-400-18304-266785</t>
  </si>
  <si>
    <t>EVANS UNITED SHOWS, INC.</t>
  </si>
  <si>
    <t>2997 NW PLOTSKY</t>
  </si>
  <si>
    <t>(MAIL: PO BOX 126, PLATTSBURG MO 64477)</t>
  </si>
  <si>
    <t>PLATTSBURG</t>
  </si>
  <si>
    <t>816-309-5968</t>
  </si>
  <si>
    <t>Plattsburg</t>
  </si>
  <si>
    <t>Clinton</t>
  </si>
  <si>
    <t>2997 NW Plotsky</t>
  </si>
  <si>
    <t>H-400-18304-296807</t>
  </si>
  <si>
    <t>CLIPPER'S LLC</t>
  </si>
  <si>
    <t>3350-H Patuxent River Road</t>
  </si>
  <si>
    <t>Mail to: 42701 Trade West Drive Sterling Va 20166</t>
  </si>
  <si>
    <t>Davidsonville</t>
  </si>
  <si>
    <t>703-378-9300</t>
  </si>
  <si>
    <t>H-400-18304-302138</t>
  </si>
  <si>
    <t>B &amp; G Landscaping Inc</t>
  </si>
  <si>
    <t>37 Industrial Blvd</t>
  </si>
  <si>
    <t>Mailing: PO Box 528, Newtown Square, PA 19073</t>
  </si>
  <si>
    <t>Paoli</t>
  </si>
  <si>
    <t>610-359-9920</t>
  </si>
  <si>
    <t>H-400-18304-326417</t>
  </si>
  <si>
    <t>7K Ranch, LLC</t>
  </si>
  <si>
    <t>PO Box 167</t>
  </si>
  <si>
    <t>Physical: 2480 Highway 135</t>
  </si>
  <si>
    <t>Los Alamos</t>
  </si>
  <si>
    <t>805-344-8822</t>
  </si>
  <si>
    <t>SHOW HORSE BREAKER/TRAINER</t>
  </si>
  <si>
    <t>Santa Barbara</t>
  </si>
  <si>
    <t>2480 Highway 135</t>
  </si>
  <si>
    <t>H-400-18304-339955</t>
  </si>
  <si>
    <t>Alcides Deck and Fence, Inc</t>
  </si>
  <si>
    <t>Alcides Deck and Fence</t>
  </si>
  <si>
    <t>18706 Purple Martin Lane</t>
  </si>
  <si>
    <t>240-832-0671</t>
  </si>
  <si>
    <t>Alcides Deck &amp; Fence</t>
  </si>
  <si>
    <t>H-400-18304-372408</t>
  </si>
  <si>
    <t>H-400-18304-377175</t>
  </si>
  <si>
    <t>42701 TRADE WEST DRIVE</t>
  </si>
  <si>
    <t>STERLING</t>
  </si>
  <si>
    <t>42701 Trade West Drive</t>
  </si>
  <si>
    <t>H-400-18304-382554</t>
  </si>
  <si>
    <t>Simpson Landscape Maintenance, Inc.</t>
  </si>
  <si>
    <t>1300 Summit Ave.</t>
  </si>
  <si>
    <t>Ste. B</t>
  </si>
  <si>
    <t>972-578-1985</t>
  </si>
  <si>
    <t>H-400-18304-413151</t>
  </si>
  <si>
    <t>KASTL AMUSEMENTS</t>
  </si>
  <si>
    <t>2820 N. PINAL AVE, STE 12#305</t>
  </si>
  <si>
    <t>CASA GRANDE</t>
  </si>
  <si>
    <t>951-757-6607</t>
  </si>
  <si>
    <t>15462 N. Saddleback Vista</t>
  </si>
  <si>
    <t>H-400-18304-416817</t>
  </si>
  <si>
    <t>PRO CARE LANDSCAPING LLC</t>
  </si>
  <si>
    <t>1902 WAYBRIDGE LANE</t>
  </si>
  <si>
    <t>FENTON</t>
  </si>
  <si>
    <t>314-698-7449</t>
  </si>
  <si>
    <t>1902 wAYBRIDGE LANE</t>
  </si>
  <si>
    <t>H-400-18304-428671</t>
  </si>
  <si>
    <t>GREEN ACRES LANDSCAPE AND DESIGN, INC.</t>
  </si>
  <si>
    <t>GREEN ACRES LANDSCAPE AND MAINTENANCE, LLC</t>
  </si>
  <si>
    <t>3431 SENOUR ROAD</t>
  </si>
  <si>
    <t>317-862-4310</t>
  </si>
  <si>
    <t>IN</t>
  </si>
  <si>
    <t>3431 Senour Road</t>
  </si>
  <si>
    <t>H-400-18304-509899</t>
  </si>
  <si>
    <t>Magee Racing Stable</t>
  </si>
  <si>
    <t>2318 Traceys Road</t>
  </si>
  <si>
    <t>Sparks Glencoe</t>
  </si>
  <si>
    <t>410-259-3133</t>
  </si>
  <si>
    <t>5201 Park Heights Avenue</t>
  </si>
  <si>
    <t>Pimlico Race Track</t>
  </si>
  <si>
    <t>H-400-18304-543542</t>
  </si>
  <si>
    <t>JUST FOR FUN RIDES INC.</t>
  </si>
  <si>
    <t>4083 CARLSBAD DRIVE</t>
  </si>
  <si>
    <t>LAKE HAVASU CITY</t>
  </si>
  <si>
    <t>360-903-6522</t>
  </si>
  <si>
    <t>Lake Havasu City</t>
  </si>
  <si>
    <t>Mohave</t>
  </si>
  <si>
    <t>4083 Carlsbad Drive</t>
  </si>
  <si>
    <t>H-400-18304-546049</t>
  </si>
  <si>
    <t>BIG ROCK AMUSEMENTS, LLC</t>
  </si>
  <si>
    <t>245 Churchgrove Road</t>
  </si>
  <si>
    <t>(Mail: PO Box 448, Chesaning MI 48616)</t>
  </si>
  <si>
    <t>Frankenmuth</t>
  </si>
  <si>
    <t>989-239-5703</t>
  </si>
  <si>
    <t>Saginaw</t>
  </si>
  <si>
    <t>H-400-18304-557303</t>
  </si>
  <si>
    <t>RavensClaw Investors L.P.</t>
  </si>
  <si>
    <t>RavensClaw Golf Club</t>
  </si>
  <si>
    <t>120 Masters Drive</t>
  </si>
  <si>
    <t>610-495-4710</t>
  </si>
  <si>
    <t>H-400-18304-569685</t>
  </si>
  <si>
    <t>Mezger Enterprises, Ltd.</t>
  </si>
  <si>
    <t>407 County Road 164</t>
  </si>
  <si>
    <t>254-547-8207</t>
  </si>
  <si>
    <t>Material movers</t>
  </si>
  <si>
    <t>H-400-18304-580998</t>
  </si>
  <si>
    <t>Mary E. Eppler Racing Stables , Inc .</t>
  </si>
  <si>
    <t>2089 Reese Road</t>
  </si>
  <si>
    <t>443-952-7146</t>
  </si>
  <si>
    <t>5201 Park Heights Ave.</t>
  </si>
  <si>
    <t>H-400-18304-586722</t>
  </si>
  <si>
    <t>QUIET VILLAGE LANDSCAPING CO</t>
  </si>
  <si>
    <t>9810 PAGE AVENUE</t>
  </si>
  <si>
    <t>314-657-7050</t>
  </si>
  <si>
    <t>H-400-18304-608047</t>
  </si>
  <si>
    <t>Steve Klesaris Racing Stable, LLC</t>
  </si>
  <si>
    <t>3 Bennington Place</t>
  </si>
  <si>
    <t>516-805-2312</t>
  </si>
  <si>
    <t>3001 Street Road</t>
  </si>
  <si>
    <t>Parx Race Track, Barn #20</t>
  </si>
  <si>
    <t>H-400-18304-702836</t>
  </si>
  <si>
    <t>TNT LAWN SERVICES LLC</t>
  </si>
  <si>
    <t>3200 CANAL STREET</t>
  </si>
  <si>
    <t>PO BOX 1704</t>
  </si>
  <si>
    <t>636-493-5359</t>
  </si>
  <si>
    <t>H-400-18304-746337</t>
  </si>
  <si>
    <t>PETE CHAVEZ CONCRETE</t>
  </si>
  <si>
    <t>YES INDEED CONCRETE, LLC</t>
  </si>
  <si>
    <t>6410 ENGLEWOOD AVENUE</t>
  </si>
  <si>
    <t>LUBBOCK</t>
  </si>
  <si>
    <t>806-252-0132</t>
  </si>
  <si>
    <t>8506 Valencia Avenue</t>
  </si>
  <si>
    <t>H-400-18304-748889</t>
  </si>
  <si>
    <t>FALLS FRAMING LLC</t>
  </si>
  <si>
    <t>3409 W 47th Street</t>
  </si>
  <si>
    <t>Sioux Falls</t>
  </si>
  <si>
    <t>605-203-0181</t>
  </si>
  <si>
    <t>Beaver</t>
  </si>
  <si>
    <t>485 100 West St</t>
  </si>
  <si>
    <t>H-400-18304-760182</t>
  </si>
  <si>
    <t>All Metroplex Landscape Services, Inc.</t>
  </si>
  <si>
    <t>11019 Denton Dr.</t>
  </si>
  <si>
    <t>214-484-6275</t>
  </si>
  <si>
    <t>H-400-18304-776362</t>
  </si>
  <si>
    <t>BACKER SERVICES, INC.</t>
  </si>
  <si>
    <t>BACKER LANDSCAPING</t>
  </si>
  <si>
    <t>15251 E. 12 MILE RD.</t>
  </si>
  <si>
    <t>586-774-0090</t>
  </si>
  <si>
    <t>DYKEMA GOSSETT PLLC</t>
  </si>
  <si>
    <t>JAMES ALDRICH</t>
  </si>
  <si>
    <t>MACOMB</t>
  </si>
  <si>
    <t>H-400-18304-827358</t>
  </si>
  <si>
    <t>PROVIDENCE LANDSCAPE GROUP</t>
  </si>
  <si>
    <t>4901 BROOKSHIRE BLVD.</t>
  </si>
  <si>
    <t>704-586-0201</t>
  </si>
  <si>
    <t>Mecklenberg</t>
  </si>
  <si>
    <t>4901 Brookshire Blvd</t>
  </si>
  <si>
    <t>H-400-18304-883530</t>
  </si>
  <si>
    <t>GroundSystems, Inc. - Hamilton</t>
  </si>
  <si>
    <t>11315 Williamson Road</t>
  </si>
  <si>
    <t>Blue Ash</t>
  </si>
  <si>
    <t>800-570-0213</t>
  </si>
  <si>
    <t>Kirchner Meagan</t>
  </si>
  <si>
    <t>11315 Williamson Rd</t>
  </si>
  <si>
    <t>H-400-18304-898402</t>
  </si>
  <si>
    <t>PFL Tree Farm, LLC</t>
  </si>
  <si>
    <t>5501 Fish Trap Rd</t>
  </si>
  <si>
    <t>Ste. 331</t>
  </si>
  <si>
    <t>940-390-5103</t>
  </si>
  <si>
    <t>H-400-18304-919697</t>
  </si>
  <si>
    <t>Greenmaster Landscape Contractors, Inc.</t>
  </si>
  <si>
    <t>6709 S. Husband St.</t>
  </si>
  <si>
    <t>405-707-0151</t>
  </si>
  <si>
    <t>6709 S. Husband St (report to work)</t>
  </si>
  <si>
    <t>H-400-18304-923869</t>
  </si>
  <si>
    <t>Unique Environmental Concepts</t>
  </si>
  <si>
    <t>Unique Environmental Landscapes</t>
  </si>
  <si>
    <t>7021 Mableton Parkway SE</t>
  </si>
  <si>
    <t>Mableton</t>
  </si>
  <si>
    <t>404-691-9310</t>
  </si>
  <si>
    <t>7021 Mableton Pkwy SE</t>
  </si>
  <si>
    <t>H-400-18304-954365</t>
  </si>
  <si>
    <t>Wildcat Lawn &amp; Landscape, LLC</t>
  </si>
  <si>
    <t>d/b/a Ecton Nursery</t>
  </si>
  <si>
    <t>3066 Windermere Drive</t>
  </si>
  <si>
    <t>859-333-9419</t>
  </si>
  <si>
    <t>H-400-18305-004459</t>
  </si>
  <si>
    <t>English Turn Property Owners Association</t>
  </si>
  <si>
    <t>One Club House Drive</t>
  </si>
  <si>
    <t>504-391-8000</t>
  </si>
  <si>
    <t>Robert Wingfield, Jr.</t>
  </si>
  <si>
    <t>H-400-18305-073084</t>
  </si>
  <si>
    <t>All Over Fence LLC</t>
  </si>
  <si>
    <t>2834 W SR201</t>
  </si>
  <si>
    <t>Magna</t>
  </si>
  <si>
    <t>801-556-2882</t>
  </si>
  <si>
    <t>Fencing Laborer</t>
  </si>
  <si>
    <t>7834 West 2400 South</t>
  </si>
  <si>
    <t>H-400-18305-074286</t>
  </si>
  <si>
    <t>The Greenwood Group, LLC</t>
  </si>
  <si>
    <t>4577 Hwy. Z</t>
  </si>
  <si>
    <t>636-398-8800</t>
  </si>
  <si>
    <t>H-400-18305-077888</t>
  </si>
  <si>
    <t>CBI Operations, LLC</t>
  </si>
  <si>
    <t>Chatham Bars Inn</t>
  </si>
  <si>
    <t>297 Shore Road</t>
  </si>
  <si>
    <t>508-945-0096</t>
  </si>
  <si>
    <t>Cooks</t>
  </si>
  <si>
    <t>Barnstable County</t>
  </si>
  <si>
    <t>H-400-18305-091994</t>
  </si>
  <si>
    <t>Spectrum Lawn &amp; Tree Care, Inc.</t>
  </si>
  <si>
    <t>361 North Dr.</t>
  </si>
  <si>
    <t>Saint Charles</t>
  </si>
  <si>
    <t>636-916-1881</t>
  </si>
  <si>
    <t>H-400-18305-098522</t>
  </si>
  <si>
    <t>Ruppert Landscape, Inc.</t>
  </si>
  <si>
    <t>48 Commerce Parkway</t>
  </si>
  <si>
    <t>804-716-2540</t>
  </si>
  <si>
    <t>Spotsylvania</t>
  </si>
  <si>
    <t>H-400-18305-098585</t>
  </si>
  <si>
    <t>MasterScapes, Inc.</t>
  </si>
  <si>
    <t>330 Bacacita Farms Rd.</t>
  </si>
  <si>
    <t>Abilene</t>
  </si>
  <si>
    <t>325-692-1838</t>
  </si>
  <si>
    <t>330 Bacacita Farms Rd</t>
  </si>
  <si>
    <t>H-400-18305-117098</t>
  </si>
  <si>
    <t>1243 East Lisburn Road</t>
  </si>
  <si>
    <t>Mechanicsburg</t>
  </si>
  <si>
    <t>301-482-0300</t>
  </si>
  <si>
    <t>H-400-18305-133327</t>
  </si>
  <si>
    <t>Park City Dry Cleaning and Linen</t>
  </si>
  <si>
    <t>280 W. AIRPORT ROAD</t>
  </si>
  <si>
    <t>Unit #7</t>
  </si>
  <si>
    <t>HEBER CITY</t>
  </si>
  <si>
    <t>801-541-0812</t>
  </si>
  <si>
    <t>BIG ENERGY, LLC</t>
  </si>
  <si>
    <t>JOSEPH BIGLER</t>
  </si>
  <si>
    <t>SAINT GEORGE</t>
  </si>
  <si>
    <t>Textile finish work, laundry and dry cleaning work</t>
  </si>
  <si>
    <t>Linen press machine.  On-the-job training will be provided.</t>
  </si>
  <si>
    <t>H-400-18305-162698</t>
  </si>
  <si>
    <t>A Aable Rents Company</t>
  </si>
  <si>
    <t>1365 Chardon Rd.</t>
  </si>
  <si>
    <t>Euclid</t>
  </si>
  <si>
    <t>216-692-9800</t>
  </si>
  <si>
    <t>LIGHT TRUCK DRIVER</t>
  </si>
  <si>
    <t>H-400-18305-167593</t>
  </si>
  <si>
    <t>OLCO, INC</t>
  </si>
  <si>
    <t>24053 VOTE ROAD</t>
  </si>
  <si>
    <t>BATESVILLE</t>
  </si>
  <si>
    <t>812-934-4574</t>
  </si>
  <si>
    <t>Batesville</t>
  </si>
  <si>
    <t>24053 Vote Road</t>
  </si>
  <si>
    <t>H-400-18305-170962</t>
  </si>
  <si>
    <t>Chesapeake Grounds, Inc.</t>
  </si>
  <si>
    <t>505 Barnes Road</t>
  </si>
  <si>
    <t>mailing: 1104 Murray Drive  Chesapeake, VA 23322</t>
  </si>
  <si>
    <t>Chesapeake</t>
  </si>
  <si>
    <t>757-482-4440</t>
  </si>
  <si>
    <t>H-400-18305-183641</t>
  </si>
  <si>
    <t>Tender Care Lawn Service, LLC</t>
  </si>
  <si>
    <t>1497 W. Houston River Road</t>
  </si>
  <si>
    <t>337-313-3002</t>
  </si>
  <si>
    <t>Calcasieu Parish</t>
  </si>
  <si>
    <t>H-400-18305-193755</t>
  </si>
  <si>
    <t>Erickson Landscaping and Construction</t>
  </si>
  <si>
    <t>14362 Chillicothe Road</t>
  </si>
  <si>
    <t>Novelty</t>
  </si>
  <si>
    <t>440-338-5864</t>
  </si>
  <si>
    <t>Geauga</t>
  </si>
  <si>
    <t>14362 Chillicothe Rd.</t>
  </si>
  <si>
    <t>H-400-18305-213228</t>
  </si>
  <si>
    <t>Dyna-Mist Irrigation Co.</t>
  </si>
  <si>
    <t>Dyna-Mist</t>
  </si>
  <si>
    <t>2808 Capital Street</t>
  </si>
  <si>
    <t>Wylie</t>
  </si>
  <si>
    <t>972-424-5343</t>
  </si>
  <si>
    <t>H-400-18305-228769</t>
  </si>
  <si>
    <t>GroundSystems, Inc. - Montgomery</t>
  </si>
  <si>
    <t>2929 Northlawn Avenue</t>
  </si>
  <si>
    <t>H-400-18305-251758</t>
  </si>
  <si>
    <t>Ruppert Nurseries</t>
  </si>
  <si>
    <t>5451 Wellington Road</t>
  </si>
  <si>
    <t>571-248-4460</t>
  </si>
  <si>
    <t>Prince William</t>
  </si>
  <si>
    <t>H-400-18305-254293</t>
  </si>
  <si>
    <t>THE LIGHTHOUSE INN, INC.</t>
  </si>
  <si>
    <t>1 LIGHTHOUSE INN ROAD</t>
  </si>
  <si>
    <t>P. O. BOX 128</t>
  </si>
  <si>
    <t>508-398-2244</t>
  </si>
  <si>
    <t>West Dennis</t>
  </si>
  <si>
    <t>1 Lighthouse Inn Road</t>
  </si>
  <si>
    <t>H-400-18305-275652</t>
  </si>
  <si>
    <t>BION LLC</t>
  </si>
  <si>
    <t>356 MAIN STREET</t>
  </si>
  <si>
    <t>FITCHBURG</t>
  </si>
  <si>
    <t>978-906-5269</t>
  </si>
  <si>
    <t>Chef</t>
  </si>
  <si>
    <t>Culinary Major or Culinary Arts Major</t>
  </si>
  <si>
    <t>Fitchburg</t>
  </si>
  <si>
    <t>356 Main Street</t>
  </si>
  <si>
    <t>H-400-18305-282216</t>
  </si>
  <si>
    <t>Southeast Truss Erectors, Inc</t>
  </si>
  <si>
    <t>Construction</t>
  </si>
  <si>
    <t>424 20th CT NE</t>
  </si>
  <si>
    <t>Centerpoint</t>
  </si>
  <si>
    <t>956-542-5584</t>
  </si>
  <si>
    <t>H-400-18305-283154</t>
  </si>
  <si>
    <t>Roofing Solutions, LLC</t>
  </si>
  <si>
    <t>37302 Commerce Lane</t>
  </si>
  <si>
    <t>225-313-4925</t>
  </si>
  <si>
    <t>H-400-18305-294472</t>
  </si>
  <si>
    <t>H-400-18305-299412</t>
  </si>
  <si>
    <t>Southern Turf Lawn &amp; Landscape, LLC</t>
  </si>
  <si>
    <t>24069 Ferry Landing Dr.</t>
  </si>
  <si>
    <t>225-806-5148</t>
  </si>
  <si>
    <t>H-400-18305-300553</t>
  </si>
  <si>
    <t>Sandestin Investments LLC</t>
  </si>
  <si>
    <t>Sandestin Golf and Beach Resort</t>
  </si>
  <si>
    <t>9300 Emerald Coast Parkway West</t>
  </si>
  <si>
    <t>Miramar Beach</t>
  </si>
  <si>
    <t>850-267-8292</t>
  </si>
  <si>
    <t>H-400-18305-344671</t>
  </si>
  <si>
    <t>8805 Telegraph Rd.</t>
  </si>
  <si>
    <t>703-372-5795</t>
  </si>
  <si>
    <t>8805 Telegraph Road</t>
  </si>
  <si>
    <t>H-400-18305-356498</t>
  </si>
  <si>
    <t>Southwest Forestry, LLC</t>
  </si>
  <si>
    <t>3761 South Pacific Hwy #66</t>
  </si>
  <si>
    <t>541-535-6126</t>
  </si>
  <si>
    <t>3761 South Pacific Hwy #66 (report to work)</t>
  </si>
  <si>
    <t>H-400-18305-369906</t>
  </si>
  <si>
    <t>H-400-18305-372143</t>
  </si>
  <si>
    <t>Salado Green Solutions, LLC</t>
  </si>
  <si>
    <t>Green Solutions, LLC</t>
  </si>
  <si>
    <t>3950 State Hwy 95</t>
  </si>
  <si>
    <t>Temple</t>
  </si>
  <si>
    <t>254-598-0218</t>
  </si>
  <si>
    <t>Lawn Maintenance Laborer</t>
  </si>
  <si>
    <t>Bell</t>
  </si>
  <si>
    <t>H-400-18305-377776</t>
  </si>
  <si>
    <t>In-Room Dining Servers</t>
  </si>
  <si>
    <t>Food Servers, Nonrestaurant</t>
  </si>
  <si>
    <t>H-400-18305-379296</t>
  </si>
  <si>
    <t>Amberscapes, Inc.</t>
  </si>
  <si>
    <t>R.L. Shelley's Lawn Service</t>
  </si>
  <si>
    <t>3114 N. Mechanic Street</t>
  </si>
  <si>
    <t>Mailing: P.O. Box 1574 El Campo, TX 77437</t>
  </si>
  <si>
    <t>979-543-9494</t>
  </si>
  <si>
    <t>H-400-18305-393008</t>
  </si>
  <si>
    <t>Shenandoah Landscape Services, Inc.</t>
  </si>
  <si>
    <t>7848 Bethlehem Rd.</t>
  </si>
  <si>
    <t>Manassas</t>
  </si>
  <si>
    <t>866-718-7188</t>
  </si>
  <si>
    <t>1010 Selkirk Dr.</t>
  </si>
  <si>
    <t>H-400-18305-395644</t>
  </si>
  <si>
    <t>Underwood Brothers Inc</t>
  </si>
  <si>
    <t>AAA Landscape</t>
  </si>
  <si>
    <t>3747 E Southern Ave</t>
  </si>
  <si>
    <t>602-575-2032</t>
  </si>
  <si>
    <t>H-400-18305-396720</t>
  </si>
  <si>
    <t>Signature Landscape, LLC</t>
  </si>
  <si>
    <t>15705 S. Pflumm Road</t>
  </si>
  <si>
    <t>913-829-8181</t>
  </si>
  <si>
    <t>H-400-18305-401175</t>
  </si>
  <si>
    <t>The Adirondack Group LLC</t>
  </si>
  <si>
    <t>The Fence Authority</t>
  </si>
  <si>
    <t>100 Colonial Way</t>
  </si>
  <si>
    <t>610-431-4343</t>
  </si>
  <si>
    <t>Helpers--Installation</t>
  </si>
  <si>
    <t>100 Colonial Way  (report to work)</t>
  </si>
  <si>
    <t>H-400-18305-406581</t>
  </si>
  <si>
    <t>English Turn Golf, LLC</t>
  </si>
  <si>
    <t>English Turn Golf &amp; Country Club</t>
  </si>
  <si>
    <t>One Clubhouse Drive</t>
  </si>
  <si>
    <t>504-392-2200</t>
  </si>
  <si>
    <t>H-400-18305-417695</t>
  </si>
  <si>
    <t>TRIPLE F FACILITY</t>
  </si>
  <si>
    <t>1250 SOUTER DR</t>
  </si>
  <si>
    <t>TROY</t>
  </si>
  <si>
    <t>248-756-2235</t>
  </si>
  <si>
    <t>DAGHERKHRAIZATIMMIGRATION LAWGROUP, PLLC</t>
  </si>
  <si>
    <t>REEM KHRAIZAT</t>
  </si>
  <si>
    <t>DEARBORN</t>
  </si>
  <si>
    <t>JANITORS AND CLEANERS</t>
  </si>
  <si>
    <t>WARREN</t>
  </si>
  <si>
    <t>28201 VAN DYKE</t>
  </si>
  <si>
    <t>H-400-18305-423348</t>
  </si>
  <si>
    <t>Ashville</t>
  </si>
  <si>
    <t>99 Woodhaven Ln</t>
  </si>
  <si>
    <t>H-400-18305-451762</t>
  </si>
  <si>
    <t>Island Inn Coporation</t>
  </si>
  <si>
    <t>dba Century House</t>
  </si>
  <si>
    <t>10 Cliff Road</t>
  </si>
  <si>
    <t>Nantucket</t>
  </si>
  <si>
    <t>561-373-1411</t>
  </si>
  <si>
    <t>Nantucket County</t>
  </si>
  <si>
    <t>H-400-18305-455741</t>
  </si>
  <si>
    <t>LUPE AND SONS LANDSCAPING, INC.</t>
  </si>
  <si>
    <t>8250 W Grass Lake Drive</t>
  </si>
  <si>
    <t>Spring Grove</t>
  </si>
  <si>
    <t>815-814-5673</t>
  </si>
  <si>
    <t>McHenry</t>
  </si>
  <si>
    <t>H-400-18305-460143</t>
  </si>
  <si>
    <t>Native Land Design, LLC</t>
  </si>
  <si>
    <t>301 Brushy Creek Rd., Ste. 108</t>
  </si>
  <si>
    <t>512-918-2270</t>
  </si>
  <si>
    <t>10944 E. Crystal Falls Pkwy</t>
  </si>
  <si>
    <t>H-400-18305-465026</t>
  </si>
  <si>
    <t>The Nature Group, Inc.</t>
  </si>
  <si>
    <t>DBA Nature's Partner</t>
  </si>
  <si>
    <t>5740 Thunderbird Dr., Suite D</t>
  </si>
  <si>
    <t>mailing: P. O. Box 361141  Indianapolis, IN 46236</t>
  </si>
  <si>
    <t>317-823-3165</t>
  </si>
  <si>
    <t>5740 Thunderbird Drive, Suite D</t>
  </si>
  <si>
    <t>H-400-18305-478104</t>
  </si>
  <si>
    <t>Storeroom Assistants</t>
  </si>
  <si>
    <t>Shipping, Receiving, and Traffic Clerks</t>
  </si>
  <si>
    <t>H-400-18305-480990</t>
  </si>
  <si>
    <t>320 Crooked Lane</t>
  </si>
  <si>
    <t>King of Prussia</t>
  </si>
  <si>
    <t>610-265-6300</t>
  </si>
  <si>
    <t>H-400-18305-494309</t>
  </si>
  <si>
    <t>H-400-18305-511239</t>
  </si>
  <si>
    <t>JAMES RIVER GROUNDS MANAGEMENT</t>
  </si>
  <si>
    <t>11008 WASHINGTON HIGHWAY</t>
  </si>
  <si>
    <t>804-550-3500</t>
  </si>
  <si>
    <t>PORTSMOUTH</t>
  </si>
  <si>
    <t>3127 BALLARD AVENUE</t>
  </si>
  <si>
    <t>H-400-18305-512952</t>
  </si>
  <si>
    <t>TDH And Associates, Inc.</t>
  </si>
  <si>
    <t>Best Western Harbour Pointe Lakefront</t>
  </si>
  <si>
    <t>797 N. State Street</t>
  </si>
  <si>
    <t>St. Ignace</t>
  </si>
  <si>
    <t>906-643-6000</t>
  </si>
  <si>
    <t>Mackinac</t>
  </si>
  <si>
    <t>H-400-18305-525871</t>
  </si>
  <si>
    <t>Juan D. Maldonado Enterprise Corp</t>
  </si>
  <si>
    <t>Maldonado Nursery Landscape &amp; Irrigation</t>
  </si>
  <si>
    <t>3011 Hwy 90 West</t>
  </si>
  <si>
    <t>Seguin</t>
  </si>
  <si>
    <t>830-372-3879</t>
  </si>
  <si>
    <t>H-400-18305-533530</t>
  </si>
  <si>
    <t>Breakfast Room Attendant</t>
  </si>
  <si>
    <t>H-400-18305-534564</t>
  </si>
  <si>
    <t>Tucson</t>
  </si>
  <si>
    <t>Pima</t>
  </si>
  <si>
    <t>4742 N. Romero Rd.</t>
  </si>
  <si>
    <t>H-400-18305-537874</t>
  </si>
  <si>
    <t>Grounds Pro, LLC</t>
  </si>
  <si>
    <t>12526 Greenwell Springs Rd.</t>
  </si>
  <si>
    <t>225-281-9296</t>
  </si>
  <si>
    <t>H-400-18305-540990</t>
  </si>
  <si>
    <t>6700 Janway Road</t>
  </si>
  <si>
    <t>Henrico</t>
  </si>
  <si>
    <t>H-400-18305-552775</t>
  </si>
  <si>
    <t>Vincent Flying Service, Inc.</t>
  </si>
  <si>
    <t>19006 Kristen Road</t>
  </si>
  <si>
    <t>Kaplan</t>
  </si>
  <si>
    <t>337-643-3688</t>
  </si>
  <si>
    <t>H-400-18305-582121</t>
  </si>
  <si>
    <t>J.D. Lawn Services, Inc.</t>
  </si>
  <si>
    <t>539 Craigs Corner Rd.</t>
  </si>
  <si>
    <t>410-734-0228</t>
  </si>
  <si>
    <t>H-400-18305-596265</t>
  </si>
  <si>
    <t>H-400-18305-601267</t>
  </si>
  <si>
    <t>Full Care of Louisville, Inc.</t>
  </si>
  <si>
    <t>974 Breckenridge Ln. #226</t>
  </si>
  <si>
    <t>502-261-1424</t>
  </si>
  <si>
    <t>2750 Constant Comment Pl.</t>
  </si>
  <si>
    <t>H-400-18305-616808</t>
  </si>
  <si>
    <t>Chick Landscaping, Inc.</t>
  </si>
  <si>
    <t>9710 Lark Trail</t>
  </si>
  <si>
    <t>254-947-9150</t>
  </si>
  <si>
    <t>H-400-18305-616856</t>
  </si>
  <si>
    <t>NATURAL CYCLE LANDSCAPING INC</t>
  </si>
  <si>
    <t>87 POWELL AVENUE</t>
  </si>
  <si>
    <t>P.O. BOX 819, SOUTHAMPTON NY 11969</t>
  </si>
  <si>
    <t>631-287-7170</t>
  </si>
  <si>
    <t>H-400-18305-617338</t>
  </si>
  <si>
    <t>H-400-18305-638884</t>
  </si>
  <si>
    <t>JOEL &amp; SONS LANDSCAPING, INC.</t>
  </si>
  <si>
    <t>487 N. COLONY DR.</t>
  </si>
  <si>
    <t>ROUND LAKE PARK</t>
  </si>
  <si>
    <t>847-553-6311</t>
  </si>
  <si>
    <t>H-400-18305-641958</t>
  </si>
  <si>
    <t>Barrientos Concrete LLC</t>
  </si>
  <si>
    <t>113 Barrientos Lane</t>
  </si>
  <si>
    <t>512-396-1015</t>
  </si>
  <si>
    <t>1161 Old Gin Road</t>
  </si>
  <si>
    <t>H-400-18305-650902</t>
  </si>
  <si>
    <t>THREE RIVER FARM SUPPLY INC</t>
  </si>
  <si>
    <t>5340 HWY 84 E</t>
  </si>
  <si>
    <t>P.O. BOX 1570 FERRIDAY LA 71334 MAILING ADDRESS</t>
  </si>
  <si>
    <t>VIDALIA</t>
  </si>
  <si>
    <t>318-336-4292</t>
  </si>
  <si>
    <t>laborers</t>
  </si>
  <si>
    <t>CONCORDIA</t>
  </si>
  <si>
    <t>H-400-18305-654198</t>
  </si>
  <si>
    <t>H-400-18305-655739</t>
  </si>
  <si>
    <t>821 Evergreen</t>
  </si>
  <si>
    <t>H-400-18305-671440</t>
  </si>
  <si>
    <t>Spa Attendants</t>
  </si>
  <si>
    <t>Locker Room, Coatroom, and Dressing Room</t>
  </si>
  <si>
    <t>H-400-18305-687921</t>
  </si>
  <si>
    <t>4425 Lilburn Industrial Way</t>
  </si>
  <si>
    <t>Lilburn</t>
  </si>
  <si>
    <t>770-931-9900</t>
  </si>
  <si>
    <t>H-400-18305-691875</t>
  </si>
  <si>
    <t>EDUARDO'S LAWN CARE SERVICE CORP</t>
  </si>
  <si>
    <t>30 ABRAHAM'S PATH</t>
  </si>
  <si>
    <t>631-680-0158</t>
  </si>
  <si>
    <t>H-400-18305-714462</t>
  </si>
  <si>
    <t>H-400-18305-719130</t>
  </si>
  <si>
    <t>AMC FREIGHT FORWARDER CORP</t>
  </si>
  <si>
    <t>AMC MOVING</t>
  </si>
  <si>
    <t>8270 LEHIGH AVE, STE 1</t>
  </si>
  <si>
    <t>MORTON</t>
  </si>
  <si>
    <t>224-600-2211</t>
  </si>
  <si>
    <t>NANDIN NAMJILSUREN</t>
  </si>
  <si>
    <t>MORTON GROVE</t>
  </si>
  <si>
    <t>Proper way to lift, pack, wrap eqp</t>
  </si>
  <si>
    <t>United States</t>
  </si>
  <si>
    <t>ILLINOIS JOB LINK</t>
  </si>
  <si>
    <t>8270 Lehigh Ave Ste 1</t>
  </si>
  <si>
    <t>H-400-18305-723376</t>
  </si>
  <si>
    <t>Oberson's Nursery and Landscapes, Inc.</t>
  </si>
  <si>
    <t>3951 River Rd.</t>
  </si>
  <si>
    <t>513-894-0669</t>
  </si>
  <si>
    <t>H-400-18305-725765</t>
  </si>
  <si>
    <t>Global Housekeeping Services, Inc.</t>
  </si>
  <si>
    <t>PH220</t>
  </si>
  <si>
    <t>786-348-0376</t>
  </si>
  <si>
    <t>2311 E County Highway 30A</t>
  </si>
  <si>
    <t>H-400-18305-728920</t>
  </si>
  <si>
    <t>10930 Wye Drive #108</t>
  </si>
  <si>
    <t>H-400-18305-751634</t>
  </si>
  <si>
    <t>Wild Ridge Lawn and Landscape LLC</t>
  </si>
  <si>
    <t>3355 S Arlington Ave</t>
  </si>
  <si>
    <t>317-529-6</t>
  </si>
  <si>
    <t>H-400-18305-776586</t>
  </si>
  <si>
    <t>11212 Front Beach Road</t>
  </si>
  <si>
    <t>H-400-18305-812479</t>
  </si>
  <si>
    <t>Vega's Landscaping, Inc.</t>
  </si>
  <si>
    <t>306 E Wayne Pl</t>
  </si>
  <si>
    <t>Wheeling</t>
  </si>
  <si>
    <t>847-537-0525</t>
  </si>
  <si>
    <t>H-400-18305-846375</t>
  </si>
  <si>
    <t>COMPLETE LAWN CARE INC</t>
  </si>
  <si>
    <t>2891 WINTERGREEN DRIVE</t>
  </si>
  <si>
    <t>FLORISSANT</t>
  </si>
  <si>
    <t>314-220-2181</t>
  </si>
  <si>
    <t>H-400-18305-871995</t>
  </si>
  <si>
    <t>Glen Allen</t>
  </si>
  <si>
    <t>11008 Washington Highway</t>
  </si>
  <si>
    <t>H-400-18305-882760</t>
  </si>
  <si>
    <t>Distinctive Waterfront Hospitality LLC</t>
  </si>
  <si>
    <t>Anchor In</t>
  </si>
  <si>
    <t>1 South Street</t>
  </si>
  <si>
    <t>508-775-0357</t>
  </si>
  <si>
    <t>H-400-18305-892101</t>
  </si>
  <si>
    <t>10918 Palestine St.</t>
  </si>
  <si>
    <t>281-888-6116</t>
  </si>
  <si>
    <t>H-400-18305-902752</t>
  </si>
  <si>
    <t>Landscape Makeovers LLC</t>
  </si>
  <si>
    <t>Landscape Care</t>
  </si>
  <si>
    <t>6 Cranbrooke Court</t>
  </si>
  <si>
    <t>Saint Peters</t>
  </si>
  <si>
    <t>314-265-1608</t>
  </si>
  <si>
    <t>Cottleville</t>
  </si>
  <si>
    <t>5382 Gutermuth Rd.</t>
  </si>
  <si>
    <t>H-400-18305-906236</t>
  </si>
  <si>
    <t>H-400-18305-913604</t>
  </si>
  <si>
    <t>H-400-18305-921936</t>
  </si>
  <si>
    <t>LABORERS AND STOCK MOVERS</t>
  </si>
  <si>
    <t>H-400-18305-934237</t>
  </si>
  <si>
    <t>Southern Design Irrigation, LLC</t>
  </si>
  <si>
    <t>2103 American Way</t>
  </si>
  <si>
    <t>Port Allen</t>
  </si>
  <si>
    <t>225-749-7777</t>
  </si>
  <si>
    <t>West Baton Rouge</t>
  </si>
  <si>
    <t>H-400-18305-934650</t>
  </si>
  <si>
    <t>H-400-18305-935928</t>
  </si>
  <si>
    <t>H-400-18305-938857</t>
  </si>
  <si>
    <t>SUNRISE LAND CARE, INC</t>
  </si>
  <si>
    <t>SUNRISE LAND CARE</t>
  </si>
  <si>
    <t>5521 BAPTIST CHURCH RD</t>
  </si>
  <si>
    <t>TAMPA</t>
  </si>
  <si>
    <t>813-985-9381</t>
  </si>
  <si>
    <t>CANALS IMMIGRATION LAW</t>
  </si>
  <si>
    <t>VIVIAN CANALS</t>
  </si>
  <si>
    <t>BRANDON</t>
  </si>
  <si>
    <t>Hillsborough County</t>
  </si>
  <si>
    <t>5521 Baptist Church Rd</t>
  </si>
  <si>
    <t>H-400-18305-939281</t>
  </si>
  <si>
    <t>7013 Mableton Parkway</t>
  </si>
  <si>
    <t>678-401-5120</t>
  </si>
  <si>
    <t>H-400-18305-943425</t>
  </si>
  <si>
    <t>GPS Enterprises, Inc.</t>
  </si>
  <si>
    <t>Red Barn Garden Center</t>
  </si>
  <si>
    <t>10959 Crystal Falls Parkway</t>
  </si>
  <si>
    <t>512-335-8093</t>
  </si>
  <si>
    <t>H-400-18305-953485</t>
  </si>
  <si>
    <t>H-400-18305-954611</t>
  </si>
  <si>
    <t>Carson Springs Wildlife Conservation Foundation</t>
  </si>
  <si>
    <t>8528 E County Road 225</t>
  </si>
  <si>
    <t>352-468-2827</t>
  </si>
  <si>
    <t>Alachua</t>
  </si>
  <si>
    <t>H-400-18305-970217</t>
  </si>
  <si>
    <t>Curby's Lawn &amp; Garden, LLC</t>
  </si>
  <si>
    <t>14835 S. Gardner Rd.</t>
  </si>
  <si>
    <t>mailing: P. O. Box 301  Olathe, KS 66051</t>
  </si>
  <si>
    <t>913-764-6159</t>
  </si>
  <si>
    <t>H-400-18305-984754</t>
  </si>
  <si>
    <t>Full Care, Inc.</t>
  </si>
  <si>
    <t>10421 Liberty Ave.</t>
  </si>
  <si>
    <t>314-428-2040</t>
  </si>
  <si>
    <t>H-400-18305-995807</t>
  </si>
  <si>
    <t>Ponderosa Reforestation, Inc.</t>
  </si>
  <si>
    <t>369 Oak Grove Road</t>
  </si>
  <si>
    <t>541-601-1977</t>
  </si>
  <si>
    <t>369 Oak Grove Road (report to work)</t>
  </si>
  <si>
    <t>H-400-18306-000139</t>
  </si>
  <si>
    <t>CHEM SPRAY SOUTH INC</t>
  </si>
  <si>
    <t>3530 SOUTH BURNSIDE HWY 44</t>
  </si>
  <si>
    <t>P O BOX 817 GONZALES LA 70707 (MAILING)</t>
  </si>
  <si>
    <t>GONZALES</t>
  </si>
  <si>
    <t>225-644-2816</t>
  </si>
  <si>
    <t>TERRI WHITE</t>
  </si>
  <si>
    <t>3530 South Burnside Hwy 44</t>
  </si>
  <si>
    <t>H-400-18306-019536</t>
  </si>
  <si>
    <t>CASEY'S RIDES, INC.</t>
  </si>
  <si>
    <t>11044 US HWY 431</t>
  </si>
  <si>
    <t>UTICA</t>
  </si>
  <si>
    <t>270-570-4497</t>
  </si>
  <si>
    <t>Utica</t>
  </si>
  <si>
    <t>11044 US Hwy 431</t>
  </si>
  <si>
    <t>H-400-18306-026294</t>
  </si>
  <si>
    <t>John Allman</t>
  </si>
  <si>
    <t>John Allman Construction</t>
  </si>
  <si>
    <t>164 CR 281</t>
  </si>
  <si>
    <t>512-515-6312</t>
  </si>
  <si>
    <t>H-400-18306-041281</t>
  </si>
  <si>
    <t>Conroy Lawn &amp; Landscape, LLC</t>
  </si>
  <si>
    <t>1458 Highway 100</t>
  </si>
  <si>
    <t>314-757-5296</t>
  </si>
  <si>
    <t>H-400-18306-067409</t>
  </si>
  <si>
    <t>GIBSON LANDSCAPES INC.</t>
  </si>
  <si>
    <t>6247 FALLS ROAD</t>
  </si>
  <si>
    <t>410-847-9007</t>
  </si>
  <si>
    <t>H-400-18306-080761</t>
  </si>
  <si>
    <t>2850 Marble Court</t>
  </si>
  <si>
    <t>Forestville</t>
  </si>
  <si>
    <t>301-420-2091</t>
  </si>
  <si>
    <t>H-400-18306-081931</t>
  </si>
  <si>
    <t>ORMIC CONCESSIONS, INC</t>
  </si>
  <si>
    <t>15 CALLE ANACUA</t>
  </si>
  <si>
    <t>BROWNSVILLE</t>
  </si>
  <si>
    <t>956-605-9360</t>
  </si>
  <si>
    <t>Brownsville</t>
  </si>
  <si>
    <t>15 Calle Anacua</t>
  </si>
  <si>
    <t>H-400-18306-087728</t>
  </si>
  <si>
    <t>BART KELLER COMPANY, LLC</t>
  </si>
  <si>
    <t>3256 NICHOLSON DRIVE</t>
  </si>
  <si>
    <t>225-344-0316</t>
  </si>
  <si>
    <t>H-400-18306-101879</t>
  </si>
  <si>
    <t>CAPRICE ENTERPRISES, INC</t>
  </si>
  <si>
    <t>2604 31ST STREET</t>
  </si>
  <si>
    <t>SANTA MONICA</t>
  </si>
  <si>
    <t>90405-0000</t>
  </si>
  <si>
    <t>310-880-7945</t>
  </si>
  <si>
    <t>Montclair</t>
  </si>
  <si>
    <t>San Bernardino</t>
  </si>
  <si>
    <t>4564 Mission Blvd</t>
  </si>
  <si>
    <t>H-400-18306-107490</t>
  </si>
  <si>
    <t>Landscape Management Services, Inc.</t>
  </si>
  <si>
    <t>5009 Cobra Rd</t>
  </si>
  <si>
    <t>Lake Charles</t>
  </si>
  <si>
    <t>337-478-3836</t>
  </si>
  <si>
    <t>5009 Cobra Rd.</t>
  </si>
  <si>
    <t>H-400-18306-120459</t>
  </si>
  <si>
    <t>Brake Landscaping &amp; Lawncare, Inc.</t>
  </si>
  <si>
    <t>3514 Gratiot St.</t>
  </si>
  <si>
    <t>314-776-5296</t>
  </si>
  <si>
    <t>St. Louis City</t>
  </si>
  <si>
    <t>H-400-18306-122294</t>
  </si>
  <si>
    <t>PAN CONCESSIONS LLC</t>
  </si>
  <si>
    <t>2219 BLACKOAK BEND</t>
  </si>
  <si>
    <t>(MAIL: 999 E BASSE RD #180-480, SAN ANTONIO TX 78209)</t>
  </si>
  <si>
    <t>210-317-0525</t>
  </si>
  <si>
    <t>2219 Blackoak Bend</t>
  </si>
  <si>
    <t>H-400-18306-130733</t>
  </si>
  <si>
    <t>PRIMETIME AMUSEMENTS LLC</t>
  </si>
  <si>
    <t>1709 A #379 GORNTO ROAD</t>
  </si>
  <si>
    <t>(MAIL: 18108 LITHIA RANCH ROAD, LITHIA FL 33547)</t>
  </si>
  <si>
    <t>813-625-3787</t>
  </si>
  <si>
    <t>Quitman</t>
  </si>
  <si>
    <t>Brooks</t>
  </si>
  <si>
    <t>8491 Highway 84</t>
  </si>
  <si>
    <t>H-400-18306-162954</t>
  </si>
  <si>
    <t>Ecological Restoration &amp; Management, Inc.</t>
  </si>
  <si>
    <t>DBA ER &amp; M, Inc.</t>
  </si>
  <si>
    <t>10600 York Road, #203</t>
  </si>
  <si>
    <t>Cockeysville</t>
  </si>
  <si>
    <t>410-337-4899</t>
  </si>
  <si>
    <t>Lucas Hettinger</t>
  </si>
  <si>
    <t>131 Church Lane</t>
  </si>
  <si>
    <t>H-400-18306-169492</t>
  </si>
  <si>
    <t>Mean Green Lawn &amp; Landscape, LLC</t>
  </si>
  <si>
    <t>3417 County Road 920</t>
  </si>
  <si>
    <t>817-995-0324</t>
  </si>
  <si>
    <t>H-400-18306-176238</t>
  </si>
  <si>
    <t>Penlin Seeding, Inc.</t>
  </si>
  <si>
    <t>11791 Bulen Pierce Rd.</t>
  </si>
  <si>
    <t>Lockbourne</t>
  </si>
  <si>
    <t>740-983-8888</t>
  </si>
  <si>
    <t>PICKAWAY</t>
  </si>
  <si>
    <t>H-400-18306-184386</t>
  </si>
  <si>
    <t>MOBILE ICE CREAM CORP (FRED)</t>
  </si>
  <si>
    <t>13600 Permilla Springs Drive</t>
  </si>
  <si>
    <t>804-798-9889</t>
  </si>
  <si>
    <t>ICE CREAM TRUCK DRIVERS</t>
  </si>
  <si>
    <t>virginia</t>
  </si>
  <si>
    <t>H-400-18306-188233</t>
  </si>
  <si>
    <t>Turf Pro, LLC</t>
  </si>
  <si>
    <t>37128 Miller Road</t>
  </si>
  <si>
    <t>225-335-0880</t>
  </si>
  <si>
    <t>Landscaping and Groundskeeping</t>
  </si>
  <si>
    <t>37128 Miller Street</t>
  </si>
  <si>
    <t>H-400-18306-194626</t>
  </si>
  <si>
    <t>RITTER GROUNDS MAINTENANCE, INC</t>
  </si>
  <si>
    <t>3540 ARGONNE AVENUE</t>
  </si>
  <si>
    <t>NORFOLK</t>
  </si>
  <si>
    <t>757-853-5900</t>
  </si>
  <si>
    <t>NORFOLK CITY</t>
  </si>
  <si>
    <t>H-400-18306-211017</t>
  </si>
  <si>
    <t>The Country Club of St Albans</t>
  </si>
  <si>
    <t>101 St Albans Rd</t>
  </si>
  <si>
    <t>St Albans</t>
  </si>
  <si>
    <t>636-458-3060</t>
  </si>
  <si>
    <t>3223 St Albans Rd</t>
  </si>
  <si>
    <t>H-400-18306-216875</t>
  </si>
  <si>
    <t>Professional Irrigation Systems, LLC</t>
  </si>
  <si>
    <t>304 TCW Ct.</t>
  </si>
  <si>
    <t>Lake St. Louis</t>
  </si>
  <si>
    <t>636-695-7800</t>
  </si>
  <si>
    <t>H-400-18306-217241</t>
  </si>
  <si>
    <t>EAST COAST IRRIGATION INC</t>
  </si>
  <si>
    <t>711 Anderson  Road</t>
  </si>
  <si>
    <t>732-972-2824</t>
  </si>
  <si>
    <t>Westbury</t>
  </si>
  <si>
    <t>OCEAN</t>
  </si>
  <si>
    <t>711 ANDERSON ROAD</t>
  </si>
  <si>
    <t>H-400-18306-218177</t>
  </si>
  <si>
    <t>Seel Brothers Landscaping</t>
  </si>
  <si>
    <t>1022 W. Germantown Pike</t>
  </si>
  <si>
    <t>Norristown</t>
  </si>
  <si>
    <t>215-783-2620</t>
  </si>
  <si>
    <t>1022 West Germantown Pike</t>
  </si>
  <si>
    <t>H-400-18306-219810</t>
  </si>
  <si>
    <t>Urban Dirt LLC</t>
  </si>
  <si>
    <t>2906 Industrial Terrace</t>
  </si>
  <si>
    <t>512-971-0101</t>
  </si>
  <si>
    <t>H-400-18306-223230</t>
  </si>
  <si>
    <t>H-400-18306-240265</t>
  </si>
  <si>
    <t>Paradise Plantscapes, Inc.</t>
  </si>
  <si>
    <t>108 Lesin Broussard Rd.</t>
  </si>
  <si>
    <t>337-886-1125</t>
  </si>
  <si>
    <t>H-400-18306-251079</t>
  </si>
  <si>
    <t>Kees Lawn Care, LLC</t>
  </si>
  <si>
    <t>3910 Richland Circle</t>
  </si>
  <si>
    <t>225-907-3449</t>
  </si>
  <si>
    <t>LABOR SERVICES INTERNATIONAL, LLC</t>
  </si>
  <si>
    <t>ELAINE TRUJILLO</t>
  </si>
  <si>
    <t>HENDERSON</t>
  </si>
  <si>
    <t>H-400-18306-259188</t>
  </si>
  <si>
    <t>LA Rain Pros</t>
  </si>
  <si>
    <t>Rain Pros</t>
  </si>
  <si>
    <t>603 Mt. Zion Road</t>
  </si>
  <si>
    <t>318-686-0504</t>
  </si>
  <si>
    <t>Gutter Installation - Helpers</t>
  </si>
  <si>
    <t>H-400-18306-262976</t>
  </si>
  <si>
    <t>Top Tier Turf and Ornamental, LLC</t>
  </si>
  <si>
    <t>1543 S. Columbine St.</t>
  </si>
  <si>
    <t>225-806-4081</t>
  </si>
  <si>
    <t>2215 King Arthur Blvd.</t>
  </si>
  <si>
    <t>H-400-18306-282429</t>
  </si>
  <si>
    <t>OTTERBACHER ENTERPRISES</t>
  </si>
  <si>
    <t>1585 CO. RD 155</t>
  </si>
  <si>
    <t>[MAIL: PO BOX 36, CARDINGTON, OH 43315]</t>
  </si>
  <si>
    <t>CARDINGTON</t>
  </si>
  <si>
    <t>43315-0000</t>
  </si>
  <si>
    <t>813-671-2021</t>
  </si>
  <si>
    <t>Cardington</t>
  </si>
  <si>
    <t>Morrow</t>
  </si>
  <si>
    <t>1585 Co. Rd 155</t>
  </si>
  <si>
    <t>H-400-18306-289066</t>
  </si>
  <si>
    <t>Maldonado Landscaping</t>
  </si>
  <si>
    <t>3603 Memorial Blvd.</t>
  </si>
  <si>
    <t>Kerrville</t>
  </si>
  <si>
    <t>830-896-6869</t>
  </si>
  <si>
    <t>Kerr</t>
  </si>
  <si>
    <t>H-400-18306-296063</t>
  </si>
  <si>
    <t>PARADISE AMUSEMENTS, INC</t>
  </si>
  <si>
    <t>100 NW 76TH TERRACE</t>
  </si>
  <si>
    <t>[MAIL: 3101 SW 34TH AVE., OCALA, FL 34474]</t>
  </si>
  <si>
    <t>OCALA</t>
  </si>
  <si>
    <t>352-212-4071</t>
  </si>
  <si>
    <t>Ocala</t>
  </si>
  <si>
    <t>100 NW 76th Terrace</t>
  </si>
  <si>
    <t>H-400-18306-336551</t>
  </si>
  <si>
    <t>AGRA LAWNS INC</t>
  </si>
  <si>
    <t>500 CENTRAL DRIVE, #110</t>
  </si>
  <si>
    <t>757-340-0827</t>
  </si>
  <si>
    <t>500 Central Drive, #110</t>
  </si>
  <si>
    <t>H-400-18306-337330</t>
  </si>
  <si>
    <t>SavATree, LLC</t>
  </si>
  <si>
    <t>8585 EAST WARREN AVENUE</t>
  </si>
  <si>
    <t>914-864-3145</t>
  </si>
  <si>
    <t>H-400-18306-341339</t>
  </si>
  <si>
    <t>G. T. Services, Inc.</t>
  </si>
  <si>
    <t>dba Green Touch Services Inc.</t>
  </si>
  <si>
    <t>6314 West Broadway</t>
  </si>
  <si>
    <t>McCordsville</t>
  </si>
  <si>
    <t>317-335-2628</t>
  </si>
  <si>
    <t>Hancock</t>
  </si>
  <si>
    <t>7762 Depot St.</t>
  </si>
  <si>
    <t>H-400-18306-362392</t>
  </si>
  <si>
    <t>Lawnmaster's of Shreveport, LLC</t>
  </si>
  <si>
    <t>601 Mt. Zion Road</t>
  </si>
  <si>
    <t>318-686-4103</t>
  </si>
  <si>
    <t>H-400-18306-368118</t>
  </si>
  <si>
    <t>Villegas Enterprises, Inc.</t>
  </si>
  <si>
    <t>Outdoor Solutions</t>
  </si>
  <si>
    <t>7131 Jameson Court</t>
  </si>
  <si>
    <t>706-507-3152</t>
  </si>
  <si>
    <t>Muscogee</t>
  </si>
  <si>
    <t>7131 Jameson Court (report to work)</t>
  </si>
  <si>
    <t>H-400-18306-374864</t>
  </si>
  <si>
    <t>Commonwealth Event Company</t>
  </si>
  <si>
    <t>5611 Greendale Road</t>
  </si>
  <si>
    <t>804-264-6621</t>
  </si>
  <si>
    <t>Special Event Freight Labor</t>
  </si>
  <si>
    <t>5911 Greendale Road</t>
  </si>
  <si>
    <t>H-400-18306-415034</t>
  </si>
  <si>
    <t>FL CRANE &amp; SONS, INC.</t>
  </si>
  <si>
    <t>508 South Spring</t>
  </si>
  <si>
    <t>662-862-2172</t>
  </si>
  <si>
    <t>Itawamba</t>
  </si>
  <si>
    <t>H-400-18306-431191</t>
  </si>
  <si>
    <t>Bear Power, Inc.</t>
  </si>
  <si>
    <t>6683 Kerry Lane</t>
  </si>
  <si>
    <t>[MAIL: PO BOX 660, COLTON, CA 92324]</t>
  </si>
  <si>
    <t>909-422-0776</t>
  </si>
  <si>
    <t>Colton</t>
  </si>
  <si>
    <t>480 Agua Mansa Road</t>
  </si>
  <si>
    <t>H-400-18306-437391</t>
  </si>
  <si>
    <t>Mow Managers, LLC</t>
  </si>
  <si>
    <t>321 N. Central Expressway</t>
  </si>
  <si>
    <t>Suite 205</t>
  </si>
  <si>
    <t>972-907-1111</t>
  </si>
  <si>
    <t>Dispatcher</t>
  </si>
  <si>
    <t>Dispatchers, Except Police, Fire, and Ambulance</t>
  </si>
  <si>
    <t>H-400-18306-443562</t>
  </si>
  <si>
    <t>DENNINGER ENTERPRISES, INC.</t>
  </si>
  <si>
    <t>CHESTERFIELD LAWNS AND LANDSCAPES</t>
  </si>
  <si>
    <t>346 N. Eatherton Rd</t>
  </si>
  <si>
    <t>636-519-8653</t>
  </si>
  <si>
    <t>COMPASS IMMIGRATION LAW</t>
  </si>
  <si>
    <t>TIFFANY BALDWIN</t>
  </si>
  <si>
    <t>FAIRVIEW HEIGHTS</t>
  </si>
  <si>
    <t>H-400-18306-455611</t>
  </si>
  <si>
    <t>FREDERICKSBURG</t>
  </si>
  <si>
    <t>Fredericksburg City</t>
  </si>
  <si>
    <t>32 Perchwood Drive</t>
  </si>
  <si>
    <t>H-400-18306-487920</t>
  </si>
  <si>
    <t>Scapes, Inc.</t>
  </si>
  <si>
    <t>PO Box 62378</t>
  </si>
  <si>
    <t>3019 NW Evangeline Trwy</t>
  </si>
  <si>
    <t>Lafayette Parish</t>
  </si>
  <si>
    <t>337-233-7704</t>
  </si>
  <si>
    <t>Landscape &amp; Groundskeeping Worker</t>
  </si>
  <si>
    <t>na</t>
  </si>
  <si>
    <t>H-400-18306-506754</t>
  </si>
  <si>
    <t>South Georgia Pinestraw, Inc</t>
  </si>
  <si>
    <t>122 Pine Straw Trail</t>
  </si>
  <si>
    <t>Alma</t>
  </si>
  <si>
    <t>912-632-2867</t>
  </si>
  <si>
    <t>Grounds Keepers</t>
  </si>
  <si>
    <t>Bacon</t>
  </si>
  <si>
    <t>122 Pinestraw Trail (report to work)</t>
  </si>
  <si>
    <t>H-400-18306-522836</t>
  </si>
  <si>
    <t>GOLDEN WEST CONCESSIONS, INC</t>
  </si>
  <si>
    <t>4957 COCONINO WAY</t>
  </si>
  <si>
    <t>92117-0000</t>
  </si>
  <si>
    <t>858-273-4511</t>
  </si>
  <si>
    <t>Imperial</t>
  </si>
  <si>
    <t>200 East 2nd Street</t>
  </si>
  <si>
    <t>H-400-18306-528981</t>
  </si>
  <si>
    <t>MEAD TREE &amp; TURF CARE, INC.</t>
  </si>
  <si>
    <t>3316 HIPSLEY MILL ROAD</t>
  </si>
  <si>
    <t>WOODBINE</t>
  </si>
  <si>
    <t>301-854-5990</t>
  </si>
  <si>
    <t>HOWARD</t>
  </si>
  <si>
    <t>H-400-18306-552094</t>
  </si>
  <si>
    <t>Garden of Gethsemane Nursery &amp; Landscaping, LLC</t>
  </si>
  <si>
    <t>1877 Washington Blvd.</t>
  </si>
  <si>
    <t>409-813-1866</t>
  </si>
  <si>
    <t>H-400-18306-568718</t>
  </si>
  <si>
    <t>Denison Landscaping, Inc. (MD)</t>
  </si>
  <si>
    <t>8911 Oxon Hill Road</t>
  </si>
  <si>
    <t>Fort Washington</t>
  </si>
  <si>
    <t>301-567-0210</t>
  </si>
  <si>
    <t>H-400-18306-575309</t>
  </si>
  <si>
    <t>M &amp; M Lawn and Irrigation, LLC</t>
  </si>
  <si>
    <t>2896 N Hwy 171</t>
  </si>
  <si>
    <t>Ste. E</t>
  </si>
  <si>
    <t>337-436-6686</t>
  </si>
  <si>
    <t>2896 N Highway 171</t>
  </si>
  <si>
    <t>H-400-18306-590868</t>
  </si>
  <si>
    <t>TRIMMERS LAWN CARE INC</t>
  </si>
  <si>
    <t>3711 CLEARVIEW DRIVE</t>
  </si>
  <si>
    <t>HOUSE SPRINGS</t>
  </si>
  <si>
    <t>314-221-1552</t>
  </si>
  <si>
    <t>H-400-18306-627256</t>
  </si>
  <si>
    <t>504 TRADESMAN PARK</t>
  </si>
  <si>
    <t>HUTTO</t>
  </si>
  <si>
    <t>512-759-2504</t>
  </si>
  <si>
    <t>504 Tradesman Park</t>
  </si>
  <si>
    <t>H-400-18306-634176</t>
  </si>
  <si>
    <t>WM H. Radford Landscape Contractors</t>
  </si>
  <si>
    <t>853 Black Diamond Road</t>
  </si>
  <si>
    <t>Smyrna</t>
  </si>
  <si>
    <t>302-659-3130</t>
  </si>
  <si>
    <t>KENT</t>
  </si>
  <si>
    <t>H-400-18306-642117</t>
  </si>
  <si>
    <t>VILLAGE GARDENERS, INC.</t>
  </si>
  <si>
    <t>12807 BOXWOOD LANE</t>
  </si>
  <si>
    <t>UNION BRIDGE</t>
  </si>
  <si>
    <t>301-898-0003</t>
  </si>
  <si>
    <t>CARROLL</t>
  </si>
  <si>
    <t>H-400-18306-643420</t>
  </si>
  <si>
    <t>FLANAGAN LANDSCAPE &amp; DESIGN, INC.</t>
  </si>
  <si>
    <t>10102 SAINT JOHNS RD</t>
  </si>
  <si>
    <t>BORDEN</t>
  </si>
  <si>
    <t>502-741-0846</t>
  </si>
  <si>
    <t>None Required</t>
  </si>
  <si>
    <t>No degree required</t>
  </si>
  <si>
    <t>Borden</t>
  </si>
  <si>
    <t>10102 St. Johns Rd</t>
  </si>
  <si>
    <t>H-400-18306-650949</t>
  </si>
  <si>
    <t>FLYNN LANDSCAPING INC</t>
  </si>
  <si>
    <t>812 HAWTHORN AVENUE</t>
  </si>
  <si>
    <t>N/A 3142436784</t>
  </si>
  <si>
    <t>314-243-6784</t>
  </si>
  <si>
    <t>H-400-18306-658632</t>
  </si>
  <si>
    <t>McFall &amp; Berry Special Landscape Services, Inc.</t>
  </si>
  <si>
    <t>5037-B Backlick Road</t>
  </si>
  <si>
    <t>703-642-0146</t>
  </si>
  <si>
    <t>Mt. Airy</t>
  </si>
  <si>
    <t>17901 Shaffer's Mill Road</t>
  </si>
  <si>
    <t>H-400-18306-661783</t>
  </si>
  <si>
    <t>Shane's Lawn Maintenance, Inc</t>
  </si>
  <si>
    <t>12124 Mitchell Drive</t>
  </si>
  <si>
    <t>817-473-4764</t>
  </si>
  <si>
    <t>H-400-18306-673264</t>
  </si>
  <si>
    <t>Fineline Landscape Construction and Maintenance Corp</t>
  </si>
  <si>
    <t>7934 Newark Road</t>
  </si>
  <si>
    <t>Imlay City</t>
  </si>
  <si>
    <t>810-338-2754</t>
  </si>
  <si>
    <t>Lapeer</t>
  </si>
  <si>
    <t>7934 Newark Rd.</t>
  </si>
  <si>
    <t>H-400-18306-676810</t>
  </si>
  <si>
    <t>ARNOLD AMUSEMENTS, INC</t>
  </si>
  <si>
    <t>1140 OAK TERRACE DRIVE</t>
  </si>
  <si>
    <t>49686-0000</t>
  </si>
  <si>
    <t>231-946-6886</t>
  </si>
  <si>
    <t>1140 Oak Terrace</t>
  </si>
  <si>
    <t>H-400-18306-702472</t>
  </si>
  <si>
    <t>C&amp;C Lawn &amp; Landscaping, LLC</t>
  </si>
  <si>
    <t>900 Summit Park</t>
  </si>
  <si>
    <t>636-485-7302</t>
  </si>
  <si>
    <t>H-400-18306-719516</t>
  </si>
  <si>
    <t>SWAN CREEK FAMILY CORP</t>
  </si>
  <si>
    <t>820 HALSEY LANE</t>
  </si>
  <si>
    <t>PO BOX 145, SAGAPONACK NY 11962</t>
  </si>
  <si>
    <t>BRIDGEHAMPTON</t>
  </si>
  <si>
    <t>631-537-8061</t>
  </si>
  <si>
    <t>STABLE ATTENDANT</t>
  </si>
  <si>
    <t>H-400-18306-722460</t>
  </si>
  <si>
    <t>Wellspring Landscape Services, LLC</t>
  </si>
  <si>
    <t>11940 Wirth Road</t>
  </si>
  <si>
    <t>512-653-7700</t>
  </si>
  <si>
    <t>5256 Hwy 290 West</t>
  </si>
  <si>
    <t>H-400-18306-747782</t>
  </si>
  <si>
    <t>HUNCOL INCORPORATED</t>
  </si>
  <si>
    <t>TURFMASTERS</t>
  </si>
  <si>
    <t>4601 Jovett Lane</t>
  </si>
  <si>
    <t>757-675-2000</t>
  </si>
  <si>
    <t>H-400-18306-748392</t>
  </si>
  <si>
    <t>Forestier Lawn Service, LLC</t>
  </si>
  <si>
    <t>605 W 16th Street</t>
  </si>
  <si>
    <t>337-458-1228</t>
  </si>
  <si>
    <t>Acadia parish</t>
  </si>
  <si>
    <t>H-400-18306-756583</t>
  </si>
  <si>
    <t>GEME'S UMISUSHI INC.</t>
  </si>
  <si>
    <t>501 Davis Street, Suite A</t>
  </si>
  <si>
    <t>Vacaville</t>
  </si>
  <si>
    <t>707-469-7480</t>
  </si>
  <si>
    <t>DAHYEE LAW GROUP</t>
  </si>
  <si>
    <t>LEON JEW</t>
  </si>
  <si>
    <t>PLEASANTON</t>
  </si>
  <si>
    <t>Mongolian Cuisine Specialty Chef</t>
  </si>
  <si>
    <t>SOLANO</t>
  </si>
  <si>
    <t>H-400-18306-771685</t>
  </si>
  <si>
    <t>Rice Belt Distributors, Inc.</t>
  </si>
  <si>
    <t>1027 W Second Street</t>
  </si>
  <si>
    <t>337-788-0595</t>
  </si>
  <si>
    <t>Helper-Installation,Maintenance, &amp; Repair Workers</t>
  </si>
  <si>
    <t>H-400-18306-772385</t>
  </si>
  <si>
    <t>O'HARA LANDSCAPE-LAWN CARE, INC.</t>
  </si>
  <si>
    <t>1040 N. LINDBERGH BLVD.</t>
  </si>
  <si>
    <t>314-692-7171</t>
  </si>
  <si>
    <t>Tiffany Baldwin</t>
  </si>
  <si>
    <t>Fairview Heights</t>
  </si>
  <si>
    <t>H-400-18306-783173</t>
  </si>
  <si>
    <t>Angelo's Lawn-Scape of Louisiana, Inc.</t>
  </si>
  <si>
    <t>13750 Jefferson Hwy</t>
  </si>
  <si>
    <t>225-753-5296</t>
  </si>
  <si>
    <t>13750 Jefferson Hwy.</t>
  </si>
  <si>
    <t>H-400-18306-786596</t>
  </si>
  <si>
    <t>PROFESSIONAL TOUCH GARDEN AND LANDSCAPES INC</t>
  </si>
  <si>
    <t>37 SHORE ROAD</t>
  </si>
  <si>
    <t>PO BOX 756, HAMPTON BAYS, NY 11946</t>
  </si>
  <si>
    <t>HAMPTON BAYS</t>
  </si>
  <si>
    <t>631-871-4381</t>
  </si>
  <si>
    <t>H-400-18306-794658</t>
  </si>
  <si>
    <t>SILVER BAY SEAFOODS, LLC</t>
  </si>
  <si>
    <t>208 LAKE STREET</t>
  </si>
  <si>
    <t>SUITE 2E</t>
  </si>
  <si>
    <t>SITKA</t>
  </si>
  <si>
    <t>907-966-3110</t>
  </si>
  <si>
    <t>Sitka</t>
  </si>
  <si>
    <t>4400 Sawmill Creek Road</t>
  </si>
  <si>
    <t>H-400-18306-817863</t>
  </si>
  <si>
    <t>S.B. Landscaping, Inc.</t>
  </si>
  <si>
    <t>100 Montz Point</t>
  </si>
  <si>
    <t>512-784-8080</t>
  </si>
  <si>
    <t>H-400-18306-823551</t>
  </si>
  <si>
    <t>Goodwin Pro Turf, Inc.</t>
  </si>
  <si>
    <t>6945 W. 152nd Terrace</t>
  </si>
  <si>
    <t>913-685-1000</t>
  </si>
  <si>
    <t>H-400-18306-825878</t>
  </si>
  <si>
    <t>J. LIEBERMAN LANDSCAPING</t>
  </si>
  <si>
    <t>700 WILLIAM BLISS DRIVE</t>
  </si>
  <si>
    <t>NEW MILFORD</t>
  </si>
  <si>
    <t>201-294-1748</t>
  </si>
  <si>
    <t>BERGEN</t>
  </si>
  <si>
    <t>H-400-18306-848833</t>
  </si>
  <si>
    <t>JAMES RIVER NURSERIES, INC</t>
  </si>
  <si>
    <t>13244 ashland road</t>
  </si>
  <si>
    <t>ashland</t>
  </si>
  <si>
    <t>804-798-2020</t>
  </si>
  <si>
    <t>ASHLAND</t>
  </si>
  <si>
    <t>HANOVER</t>
  </si>
  <si>
    <t>13244 ASHLAND ROAD</t>
  </si>
  <si>
    <t>H-400-18306-868629</t>
  </si>
  <si>
    <t>Packing and Moving</t>
  </si>
  <si>
    <t>H-400-18306-873748</t>
  </si>
  <si>
    <t>BISHOP AMUSEMENT RIDES</t>
  </si>
  <si>
    <t>850 FM 2537</t>
  </si>
  <si>
    <t>78221-0000</t>
  </si>
  <si>
    <t>210-240-0215</t>
  </si>
  <si>
    <t>H-400-18306-887069</t>
  </si>
  <si>
    <t>TC DUGAN ENTERPRISES, INC.</t>
  </si>
  <si>
    <t>CRUTCHEE'S CREAM</t>
  </si>
  <si>
    <t>5142 DELANEY COURT</t>
  </si>
  <si>
    <t>760-889-7124</t>
  </si>
  <si>
    <t>5142 Delaney Court</t>
  </si>
  <si>
    <t>H-400-18306-893308</t>
  </si>
  <si>
    <t>THE BRIDGE BUILDERS OF ALABAMA, LLC</t>
  </si>
  <si>
    <t>231 APPLEGATE TRACE</t>
  </si>
  <si>
    <t>PELHAM</t>
  </si>
  <si>
    <t>205-663-6501</t>
  </si>
  <si>
    <t>Pelham</t>
  </si>
  <si>
    <t>231 Applegate Trace</t>
  </si>
  <si>
    <t>H-400-18306-911714</t>
  </si>
  <si>
    <t>Three Pines Landscaping</t>
  </si>
  <si>
    <t>1820 FM 21</t>
  </si>
  <si>
    <t>Pittsburg</t>
  </si>
  <si>
    <t>903-767-0164</t>
  </si>
  <si>
    <t>Camp</t>
  </si>
  <si>
    <t>H-400-18306-914163</t>
  </si>
  <si>
    <t>MCCASKEY LANDSCAPE AND DESIGN LLC.</t>
  </si>
  <si>
    <t>.</t>
  </si>
  <si>
    <t>12377 TAYLOR WELLS ROAD</t>
  </si>
  <si>
    <t>CHARDON</t>
  </si>
  <si>
    <t>440-285-2600</t>
  </si>
  <si>
    <t>H-400-18306-924266</t>
  </si>
  <si>
    <t>METAL ROOFING SOLUTIONS, INC.</t>
  </si>
  <si>
    <t>11871 INDIAN CREEK RD.</t>
  </si>
  <si>
    <t>DUNCANVILLE</t>
  </si>
  <si>
    <t>205-391-9530</t>
  </si>
  <si>
    <t>Roofers -Helpers</t>
  </si>
  <si>
    <t>Duncanville</t>
  </si>
  <si>
    <t>Tuscaloosa</t>
  </si>
  <si>
    <t>11871 Indian Creek Road</t>
  </si>
  <si>
    <t>H-400-18306-924829</t>
  </si>
  <si>
    <t>WEST COUNTY LANDSCAPING</t>
  </si>
  <si>
    <t>834 HOLLYRIDGE DRIVE</t>
  </si>
  <si>
    <t>BALLWIN</t>
  </si>
  <si>
    <t>314-494-8863</t>
  </si>
  <si>
    <t>H-400-18306-925723</t>
  </si>
  <si>
    <t>TOWN SCAPES</t>
  </si>
  <si>
    <t>117 SYKES AVE</t>
  </si>
  <si>
    <t>757-502-7724</t>
  </si>
  <si>
    <t>H-400-18306-939427</t>
  </si>
  <si>
    <t>Runyon Landscape Management, Inc.</t>
  </si>
  <si>
    <t>17517 Orville Rd.</t>
  </si>
  <si>
    <t>314-568-2717</t>
  </si>
  <si>
    <t>ROBERT WINGFIELD</t>
  </si>
  <si>
    <t>17517 Orrville Rd.</t>
  </si>
  <si>
    <t>H-400-18306-949160</t>
  </si>
  <si>
    <t>Maldonado Landscape Company, LLC</t>
  </si>
  <si>
    <t>136 Adler Rd.</t>
  </si>
  <si>
    <t>830-249-4694</t>
  </si>
  <si>
    <t>H-400-18306-956948</t>
  </si>
  <si>
    <t>4 Harko Court</t>
  </si>
  <si>
    <t>443-503-7200</t>
  </si>
  <si>
    <t>H-400-18306-983380</t>
  </si>
  <si>
    <t>OUACHITA LANDSCAPE MANAGEMENT LLC</t>
  </si>
  <si>
    <t>220 ROWLAND DRIVE</t>
  </si>
  <si>
    <t>MONROE</t>
  </si>
  <si>
    <t>318-512-1015</t>
  </si>
  <si>
    <t>Landscaping Labor</t>
  </si>
  <si>
    <t>OUACHITA</t>
  </si>
  <si>
    <t>H-400-18306-983923</t>
  </si>
  <si>
    <t>LANDSCAPE DETAILS INC</t>
  </si>
  <si>
    <t>103 MONTAUK HIGHWAY</t>
  </si>
  <si>
    <t>631-725-0018</t>
  </si>
  <si>
    <t>H-400-18306-995375</t>
  </si>
  <si>
    <t>MANOR VIEW FARM , INC.</t>
  </si>
  <si>
    <t>15601 MANOR ROAD</t>
  </si>
  <si>
    <t>MONKTON</t>
  </si>
  <si>
    <t>410-771-4700</t>
  </si>
  <si>
    <t>Nursery Grounds Laborer</t>
  </si>
  <si>
    <t>H-400-18306-995681</t>
  </si>
  <si>
    <t>DEVILLE'S LAWN SERVICE II LLC</t>
  </si>
  <si>
    <t>8421 NEAL LANE</t>
  </si>
  <si>
    <t>MORGANZA</t>
  </si>
  <si>
    <t>225-718-6193</t>
  </si>
  <si>
    <t>POINTE COUPEE</t>
  </si>
  <si>
    <t>H-400-18307-005673</t>
  </si>
  <si>
    <t>Serbian Landscape Services, Inc.</t>
  </si>
  <si>
    <t>Sandone Landscaping</t>
  </si>
  <si>
    <t>216 Creeks Bend Drive</t>
  </si>
  <si>
    <t>610-942-3181</t>
  </si>
  <si>
    <t>305 Swinehart Road</t>
  </si>
  <si>
    <t>H-400-18307-033217</t>
  </si>
  <si>
    <t>Thompson Landscape Services, Inc.</t>
  </si>
  <si>
    <t>1301 Summit, Suite 4</t>
  </si>
  <si>
    <t>972-424-5726</t>
  </si>
  <si>
    <t>H-400-18307-043005</t>
  </si>
  <si>
    <t>Moon Valley Nursery of California, Inc.</t>
  </si>
  <si>
    <t>19820 N. 7th Street</t>
  </si>
  <si>
    <t>Ste. 260</t>
  </si>
  <si>
    <t>602-337-8678</t>
  </si>
  <si>
    <t>Nursery worker</t>
  </si>
  <si>
    <t>Escondido</t>
  </si>
  <si>
    <t>San Diego County</t>
  </si>
  <si>
    <t>26334 Mesa Rock Rd</t>
  </si>
  <si>
    <t>H-400-18307-046534</t>
  </si>
  <si>
    <t>Moon Valley Nursery of Texas, LLC</t>
  </si>
  <si>
    <t>Moon Valley Nursery</t>
  </si>
  <si>
    <t>19820 N 7th Street</t>
  </si>
  <si>
    <t>Phoeinx</t>
  </si>
  <si>
    <t>12881 Pond Springs Rd</t>
  </si>
  <si>
    <t>H-400-18307-056432</t>
  </si>
  <si>
    <t>Re-Create Companies, LLC</t>
  </si>
  <si>
    <t>5808 W Maryland Ave</t>
  </si>
  <si>
    <t>Glendale</t>
  </si>
  <si>
    <t>623-780-4771</t>
  </si>
  <si>
    <t>Construction Worker</t>
  </si>
  <si>
    <t>H-400-18307-076308</t>
  </si>
  <si>
    <t>Damn Good Services Landscaping LLC</t>
  </si>
  <si>
    <t>2622 West 4th Street</t>
  </si>
  <si>
    <t>610-505-4263</t>
  </si>
  <si>
    <t>ANNA and ANNA, P.C.</t>
  </si>
  <si>
    <t>H-400-18307-089946</t>
  </si>
  <si>
    <t>La Costenita Distribuidor, Inc.</t>
  </si>
  <si>
    <t>La Super Michoacana</t>
  </si>
  <si>
    <t>2002 E. 4th St.</t>
  </si>
  <si>
    <t>512-481-1332</t>
  </si>
  <si>
    <t>Vendor</t>
  </si>
  <si>
    <t>H-400-18307-112052</t>
  </si>
  <si>
    <t>JTENINC</t>
  </si>
  <si>
    <t>295 E MONTAUK HWY</t>
  </si>
  <si>
    <t>631-723-2323</t>
  </si>
  <si>
    <t>H-400-18307-149215</t>
  </si>
  <si>
    <t>Caretaker, Inc.</t>
  </si>
  <si>
    <t>Caretaker Landscape and Tree Management</t>
  </si>
  <si>
    <t>741 N. Monterey St</t>
  </si>
  <si>
    <t>Gilbert</t>
  </si>
  <si>
    <t>480-545-9755</t>
  </si>
  <si>
    <t>H-400-18307-163050</t>
  </si>
  <si>
    <t>Aaron Clark Industries, LLC</t>
  </si>
  <si>
    <t>Desert Foothills Landscape</t>
  </si>
  <si>
    <t>36815 N Cave Creek Rd</t>
  </si>
  <si>
    <t>Cave Creek</t>
  </si>
  <si>
    <t>480-488-0128</t>
  </si>
  <si>
    <t>H-400-18307-186256</t>
  </si>
  <si>
    <t>Gothic Grounds Management, Inc.</t>
  </si>
  <si>
    <t>Gothic Grounds Management</t>
  </si>
  <si>
    <t>27413 Tourney Road</t>
  </si>
  <si>
    <t>Santa Clarita</t>
  </si>
  <si>
    <t>661-678-1400</t>
  </si>
  <si>
    <t>4325 Winslow Ave</t>
  </si>
  <si>
    <t>H-400-18307-194652</t>
  </si>
  <si>
    <t>Hermes Landscaping, Inc.</t>
  </si>
  <si>
    <t>13030 West 87th Street Parkway</t>
  </si>
  <si>
    <t>913-888-2400</t>
  </si>
  <si>
    <t>20000 West 47th Street</t>
  </si>
  <si>
    <t>H-400-18307-213600</t>
  </si>
  <si>
    <t>ELS Companies, Inc.</t>
  </si>
  <si>
    <t>ELS</t>
  </si>
  <si>
    <t>3329 E. Southern Ave</t>
  </si>
  <si>
    <t>602-243-1106</t>
  </si>
  <si>
    <t>H-400-18307-229725</t>
  </si>
  <si>
    <t>JDK Associates, Inc.</t>
  </si>
  <si>
    <t>1016 North Industrial Blvd.</t>
  </si>
  <si>
    <t>Pilot Point</t>
  </si>
  <si>
    <t>830-980-4037</t>
  </si>
  <si>
    <t>Bulverde</t>
  </si>
  <si>
    <t>2425 West Ammann</t>
  </si>
  <si>
    <t>H-400-18307-232386</t>
  </si>
  <si>
    <t>Dwayne Nash Industries, Inc.</t>
  </si>
  <si>
    <t>Kodiak Roofing &amp; Waterproofing Co.</t>
  </si>
  <si>
    <t>8825 Washington Blvd</t>
  </si>
  <si>
    <t>916-253-1900</t>
  </si>
  <si>
    <t>Roofer Helpers</t>
  </si>
  <si>
    <t>H-400-18307-265305</t>
  </si>
  <si>
    <t>Agave Environmental Contracting, Inc.</t>
  </si>
  <si>
    <t>1634 N. 19th Ave</t>
  </si>
  <si>
    <t>602-254-1464</t>
  </si>
  <si>
    <t>H-400-18307-268262</t>
  </si>
  <si>
    <t>Cicconi Landscape, Inc.</t>
  </si>
  <si>
    <t>112 Water St.</t>
  </si>
  <si>
    <t>302-633-1160</t>
  </si>
  <si>
    <t>H-400-18307-275892</t>
  </si>
  <si>
    <t>Arizona Wholesale Growers, Inc.</t>
  </si>
  <si>
    <t>24032 N 19th Ave</t>
  </si>
  <si>
    <t>623-581-3100</t>
  </si>
  <si>
    <t>Corporate &amp;  Employee Services</t>
  </si>
  <si>
    <t>H-400-18307-318960</t>
  </si>
  <si>
    <t>Rotolo Consultants, Inc.</t>
  </si>
  <si>
    <t>RCI</t>
  </si>
  <si>
    <t>38001 Brownsvillage Road</t>
  </si>
  <si>
    <t>985-643-2427</t>
  </si>
  <si>
    <t>Biloxi</t>
  </si>
  <si>
    <t>13063 Shriners Blvd</t>
  </si>
  <si>
    <t>H-400-18307-330974</t>
  </si>
  <si>
    <t>Westar Environmental, LLC</t>
  </si>
  <si>
    <t>42768 N. Murphy Ave</t>
  </si>
  <si>
    <t>Queen Creek</t>
  </si>
  <si>
    <t>480-279-1515</t>
  </si>
  <si>
    <t>H-400-18307-338250</t>
  </si>
  <si>
    <t>St Tammany Parish</t>
  </si>
  <si>
    <t>38001 Brownsvillage Rd</t>
  </si>
  <si>
    <t>H-400-18307-378021</t>
  </si>
  <si>
    <t>Unique Landscapes By Griffin, Inc.</t>
  </si>
  <si>
    <t>114 S Extension</t>
  </si>
  <si>
    <t>480-969-1911</t>
  </si>
  <si>
    <t>H-400-18307-386297</t>
  </si>
  <si>
    <t>AMERISCAPE LAND DESIGN INC.</t>
  </si>
  <si>
    <t>AMERISCAPE</t>
  </si>
  <si>
    <t>458 LOCKLIE DR.</t>
  </si>
  <si>
    <t>440-668-0256</t>
  </si>
  <si>
    <t>H-400-18307-393619</t>
  </si>
  <si>
    <t>196 Longview St</t>
  </si>
  <si>
    <t>H-400-18307-421713</t>
  </si>
  <si>
    <t>Gomez Pine Straw, LLC</t>
  </si>
  <si>
    <t>2025 Spartan Dr.</t>
  </si>
  <si>
    <t>Mandeville</t>
  </si>
  <si>
    <t>985-626-1944</t>
  </si>
  <si>
    <t>Landcape Laborer</t>
  </si>
  <si>
    <t>2025 Spartan Dr</t>
  </si>
  <si>
    <t>H-400-18307-423931</t>
  </si>
  <si>
    <t>Power House Plastering Inc.</t>
  </si>
  <si>
    <t>3485 John Peter Lee</t>
  </si>
  <si>
    <t>North Las Vegas</t>
  </si>
  <si>
    <t>702-476-9797</t>
  </si>
  <si>
    <t>Plasterer Helper</t>
  </si>
  <si>
    <t>3485 John Peter</t>
  </si>
  <si>
    <t>H-400-18307-449273</t>
  </si>
  <si>
    <t>American Sod Farms, LLC</t>
  </si>
  <si>
    <t>15507 Old Milky Way</t>
  </si>
  <si>
    <t>760-738-9112</t>
  </si>
  <si>
    <t>H-400-18307-451279</t>
  </si>
  <si>
    <t>PLY GEM SPECIALITY PRODUCTS LLC</t>
  </si>
  <si>
    <t>CANYON STONE INC</t>
  </si>
  <si>
    <t>550 E OLD 56 HIGHWAY</t>
  </si>
  <si>
    <t>OLATHE</t>
  </si>
  <si>
    <t>913-254-9300</t>
  </si>
  <si>
    <t>U.S. Americans Inc.</t>
  </si>
  <si>
    <t>John Gismondi</t>
  </si>
  <si>
    <t>LABORER, GENERAL</t>
  </si>
  <si>
    <t>H-400-18307-462896</t>
  </si>
  <si>
    <t>REITHOFFER SHOWS, INC</t>
  </si>
  <si>
    <t>9022 WIGGINS RD</t>
  </si>
  <si>
    <t>[MAIL: PO BOX 1080, GIBSONTON, FL 33534]</t>
  </si>
  <si>
    <t>813-422-0074</t>
  </si>
  <si>
    <t>11831 Bayshore Rd.</t>
  </si>
  <si>
    <t>H-400-18307-489578</t>
  </si>
  <si>
    <t>Greenway Property Maintenance, Inc.</t>
  </si>
  <si>
    <t>GPM Landscape</t>
  </si>
  <si>
    <t>2740 E. Rose Garden Lane</t>
  </si>
  <si>
    <t>602-469-4566</t>
  </si>
  <si>
    <t>H-400-18307-528016</t>
  </si>
  <si>
    <t>SiteWorks Landscape Development, LLC</t>
  </si>
  <si>
    <t>2915 W. Fairview St</t>
  </si>
  <si>
    <t>Chandler</t>
  </si>
  <si>
    <t>480-820-1600</t>
  </si>
  <si>
    <t>H-400-18307-560206</t>
  </si>
  <si>
    <t>Dream With Colors, Inc.</t>
  </si>
  <si>
    <t>3635 E. Southern Ave</t>
  </si>
  <si>
    <t>602-266-1814</t>
  </si>
  <si>
    <t>3635 E Southern Ave</t>
  </si>
  <si>
    <t>H-400-18307-562928</t>
  </si>
  <si>
    <t>Ronning Landscaping, Inc.</t>
  </si>
  <si>
    <t>535 East McKellips Rd</t>
  </si>
  <si>
    <t>Ste. 127</t>
  </si>
  <si>
    <t>480-946-6261</t>
  </si>
  <si>
    <t>H-400-18307-565060</t>
  </si>
  <si>
    <t>Gothic Landscaping, Inc.</t>
  </si>
  <si>
    <t>Gothic Landscape</t>
  </si>
  <si>
    <t>2526 E Southern Ave</t>
  </si>
  <si>
    <t>602-470-1711</t>
  </si>
  <si>
    <t>2526 E. Southern Ave</t>
  </si>
  <si>
    <t>H-400-18307-572150</t>
  </si>
  <si>
    <t>IVS Landscaping Ltd.</t>
  </si>
  <si>
    <t>30 Weeks Drive</t>
  </si>
  <si>
    <t>Garnet Valley</t>
  </si>
  <si>
    <t>610-329-7714</t>
  </si>
  <si>
    <t>4828 Pennell Road</t>
  </si>
  <si>
    <t>H-400-18307-575994</t>
  </si>
  <si>
    <t>Marana</t>
  </si>
  <si>
    <t>13220 W. Twin Peaks Rd</t>
  </si>
  <si>
    <t>H-400-18307-581220</t>
  </si>
  <si>
    <t>PAINESVILLE ASPHALT AND SEALCOATING., LLC</t>
  </si>
  <si>
    <t>PAINESVILLE ASPHALT AND SEALCOATING</t>
  </si>
  <si>
    <t>339 NORTH STATE STREET</t>
  </si>
  <si>
    <t>PAINESVILLE</t>
  </si>
  <si>
    <t>216-973-9430</t>
  </si>
  <si>
    <t>457 E. ERIE STREET</t>
  </si>
  <si>
    <t>H-400-18307-587368</t>
  </si>
  <si>
    <t>Filmore</t>
  </si>
  <si>
    <t>Ventura County</t>
  </si>
  <si>
    <t>3866 E Howe Rd</t>
  </si>
  <si>
    <t>H-400-18307-592232</t>
  </si>
  <si>
    <t>Valley Rain Construction Corporation</t>
  </si>
  <si>
    <t>1614 E Curry Rd</t>
  </si>
  <si>
    <t>480-894-2835</t>
  </si>
  <si>
    <t>H-400-18307-595328</t>
  </si>
  <si>
    <t>V &amp; P Nurseries, Inc.</t>
  </si>
  <si>
    <t>21919 E. Germann Rd</t>
  </si>
  <si>
    <t>480-917-9847</t>
  </si>
  <si>
    <t>H-400-18307-601255</t>
  </si>
  <si>
    <t>WOLD AMUSEMENTS, INC</t>
  </si>
  <si>
    <t>13450 HANFORD-ARMONA RD.</t>
  </si>
  <si>
    <t>[MAIL: PO BOX 419, HANFORD, CA 93230]</t>
  </si>
  <si>
    <t>HANFORD</t>
  </si>
  <si>
    <t>93230-0000</t>
  </si>
  <si>
    <t>916-257-8057</t>
  </si>
  <si>
    <t>1121 S Chance Ave</t>
  </si>
  <si>
    <t>H-400-18307-616585</t>
  </si>
  <si>
    <t>12601 Rock Hill - Pineville Rd.</t>
  </si>
  <si>
    <t>704-962-3331</t>
  </si>
  <si>
    <t>H-400-18307-629602</t>
  </si>
  <si>
    <t>Native Resources International, Inc.</t>
  </si>
  <si>
    <t>1540 W Happy Valley Rd</t>
  </si>
  <si>
    <t>623-869-6757</t>
  </si>
  <si>
    <t>H-400-18307-650753</t>
  </si>
  <si>
    <t>Sierra Sun Landscaping, LLC</t>
  </si>
  <si>
    <t>1415 E Guadalupe Rd</t>
  </si>
  <si>
    <t>Ste. 108</t>
  </si>
  <si>
    <t>480-361-5139</t>
  </si>
  <si>
    <t>H-400-18307-680442</t>
  </si>
  <si>
    <t>Glen Flora Farm Holdings, LLC</t>
  </si>
  <si>
    <t>Glen Flora Farms</t>
  </si>
  <si>
    <t>Glen Flora</t>
  </si>
  <si>
    <t>7226 FM 102 Rd</t>
  </si>
  <si>
    <t>H-400-18307-689224</t>
  </si>
  <si>
    <t>APACHE ECOLOGICAL SERVICE, INC</t>
  </si>
  <si>
    <t>9921 KLEPPEL ROAD</t>
  </si>
  <si>
    <t>TOMBALL</t>
  </si>
  <si>
    <t>713-829-0533</t>
  </si>
  <si>
    <t>FOSTER LLP</t>
  </si>
  <si>
    <t>DOROTHEE MITCHELL</t>
  </si>
  <si>
    <t>WEST LAKE HILLS</t>
  </si>
  <si>
    <t>Planting Laborer</t>
  </si>
  <si>
    <t>Honey Grove</t>
  </si>
  <si>
    <t>Fannin</t>
  </si>
  <si>
    <t>Riverby Ranch, FM79</t>
  </si>
  <si>
    <t>H-400-18307-721070</t>
  </si>
  <si>
    <t>Moon Valley Nursery Vegas Retail, LLC</t>
  </si>
  <si>
    <t>Nevada</t>
  </si>
  <si>
    <t>9040 S Eastern Ave</t>
  </si>
  <si>
    <t>H-400-18307-724749</t>
  </si>
  <si>
    <t>Hernandez-Mesquite Landscape Services, Inc.</t>
  </si>
  <si>
    <t>Mequite Landscape</t>
  </si>
  <si>
    <t>1043 S. Lewis</t>
  </si>
  <si>
    <t>480-615-9887</t>
  </si>
  <si>
    <t>H-400-18307-743830</t>
  </si>
  <si>
    <t>Rock Property Maintenance, Ltd.</t>
  </si>
  <si>
    <t>118 Robins Nest Lane</t>
  </si>
  <si>
    <t>610-842-6000</t>
  </si>
  <si>
    <t>ANNA AND ANNA, P.C.</t>
  </si>
  <si>
    <t>18 Robins Nest Lane</t>
  </si>
  <si>
    <t>H-400-18307-756110</t>
  </si>
  <si>
    <t>Moon Valley Nursery, Inc.</t>
  </si>
  <si>
    <t>Suite 206</t>
  </si>
  <si>
    <t>H-400-18307-763465</t>
  </si>
  <si>
    <t>9400 S. Thomas Dr</t>
  </si>
  <si>
    <t>H-400-18307-817639</t>
  </si>
  <si>
    <t>3801 Centurion Dr.</t>
  </si>
  <si>
    <t>919-596-0047</t>
  </si>
  <si>
    <t>3801 Centurion Rd.</t>
  </si>
  <si>
    <t>H-400-18307-819038</t>
  </si>
  <si>
    <t>11830 High Star Dr</t>
  </si>
  <si>
    <t>H-400-18307-830003</t>
  </si>
  <si>
    <t>19333 N Freeway</t>
  </si>
  <si>
    <t>H-400-18307-830258</t>
  </si>
  <si>
    <t>Field of Dreams Lawn and Landscape, Inc.</t>
  </si>
  <si>
    <t>3015 Duncan Road</t>
  </si>
  <si>
    <t>302-420-2873</t>
  </si>
  <si>
    <t>285 Airport Road</t>
  </si>
  <si>
    <t>H-400-18307-835661</t>
  </si>
  <si>
    <t>CDC Pools, Inc.</t>
  </si>
  <si>
    <t>2364 S Airport Blvd</t>
  </si>
  <si>
    <t>480-539-7700</t>
  </si>
  <si>
    <t>H-400-18307-845400</t>
  </si>
  <si>
    <t>H-400-18307-846988</t>
  </si>
  <si>
    <t>ALHONNA RESORT INC</t>
  </si>
  <si>
    <t>677 OUTER DRIVE</t>
  </si>
  <si>
    <t>LAKE OZARK</t>
  </si>
  <si>
    <t>573-365-2634</t>
  </si>
  <si>
    <t>H-400-18307-847935</t>
  </si>
  <si>
    <t>Riverside County</t>
  </si>
  <si>
    <t>1700 Growest Ave</t>
  </si>
  <si>
    <t>H-400-18307-880443</t>
  </si>
  <si>
    <t>Lavern</t>
  </si>
  <si>
    <t>3000 B Street</t>
  </si>
  <si>
    <t>H-400-18307-882081</t>
  </si>
  <si>
    <t>11834 Woodsboro Creagerstown Rd</t>
  </si>
  <si>
    <t>Woodsboro</t>
  </si>
  <si>
    <t>301-620-7551</t>
  </si>
  <si>
    <t>H-400-18307-922055</t>
  </si>
  <si>
    <t>104 Estes Place</t>
  </si>
  <si>
    <t>H-400-18307-922109</t>
  </si>
  <si>
    <t>H-400-18307-935403</t>
  </si>
  <si>
    <t>Alma Collier, Inc.</t>
  </si>
  <si>
    <t>Coburn and Company</t>
  </si>
  <si>
    <t>11705 N. Lamar Blvd.</t>
  </si>
  <si>
    <t>512-836-6552</t>
  </si>
  <si>
    <t>Commercial Painter</t>
  </si>
  <si>
    <t>H-400-18307-940792</t>
  </si>
  <si>
    <t>H-400-18307-965809</t>
  </si>
  <si>
    <t>What's Up Lawn &amp; Landscape, LLC</t>
  </si>
  <si>
    <t>53 West 23rd Street</t>
  </si>
  <si>
    <t>504-441-9428</t>
  </si>
  <si>
    <t>53 West 23rd St</t>
  </si>
  <si>
    <t>H-400-18307-968159</t>
  </si>
  <si>
    <t>BRIGHTVIEW LANDSCAPE SERVICES, INC. - PHOENIX</t>
  </si>
  <si>
    <t>(BVLS3915)</t>
  </si>
  <si>
    <t>2902 East Illini St.</t>
  </si>
  <si>
    <t>H-400-18307-972656</t>
  </si>
  <si>
    <t>Smoketree Landscape Services, Inc.</t>
  </si>
  <si>
    <t>13384 Seymour Myers Blvd.</t>
  </si>
  <si>
    <t>Covington</t>
  </si>
  <si>
    <t>985-792-0678</t>
  </si>
  <si>
    <t>H-400-18307-984774</t>
  </si>
  <si>
    <t>22490 B McDuffie Rd</t>
  </si>
  <si>
    <t>H-400-18307-994281</t>
  </si>
  <si>
    <t>Happy House Cleaning Services</t>
  </si>
  <si>
    <t>3 Sleighbell Lane</t>
  </si>
  <si>
    <t>South Yarmouth</t>
  </si>
  <si>
    <t>774-253-3185</t>
  </si>
  <si>
    <t>H-400-18308-119179</t>
  </si>
  <si>
    <t>BRIGHTVIEW LANDSCAPE SERVICES, INC. - MENLO PARK REGION</t>
  </si>
  <si>
    <t>BVLS3107</t>
  </si>
  <si>
    <t>4055 Bohannon Dr.</t>
  </si>
  <si>
    <t>H-400-18308-156657</t>
  </si>
  <si>
    <t>Texas Fifth Wall Roofing Systems, Inc.</t>
  </si>
  <si>
    <t>Texas Fifth Wall</t>
  </si>
  <si>
    <t>3300 Duke Road</t>
  </si>
  <si>
    <t>512-926-7835</t>
  </si>
  <si>
    <t>Helper - Roofer</t>
  </si>
  <si>
    <t>H-400-18308-408088</t>
  </si>
  <si>
    <t>RODNEY'S LANDSCAPING</t>
  </si>
  <si>
    <t>996 JERUSALEM AVENUE</t>
  </si>
  <si>
    <t>UNIONDALE</t>
  </si>
  <si>
    <t>516-523-0010</t>
  </si>
  <si>
    <t>U.S. AMERICANSINC</t>
  </si>
  <si>
    <t>H-400-18308-518368</t>
  </si>
  <si>
    <t>MID-AMERICA GOLF &amp; LANDSCAPE INC</t>
  </si>
  <si>
    <t>1621 SE SUMMIT STREET</t>
  </si>
  <si>
    <t>LEE'S SUMMIT</t>
  </si>
  <si>
    <t>816-524-0010</t>
  </si>
  <si>
    <t>H-400-18308-524757</t>
  </si>
  <si>
    <t>PT NOODLES HOLDINGS INC.,</t>
  </si>
  <si>
    <t>PT NOODLES</t>
  </si>
  <si>
    <t>1050 N FAIRWAY DR</t>
  </si>
  <si>
    <t>STE H102</t>
  </si>
  <si>
    <t>AVONDALE</t>
  </si>
  <si>
    <t>408-569-3932</t>
  </si>
  <si>
    <t>Food Creators</t>
  </si>
  <si>
    <t>Food certification</t>
  </si>
  <si>
    <t>9284 W Northern Ave</t>
  </si>
  <si>
    <t>Ste 112</t>
  </si>
  <si>
    <t>H-400-18308-695945</t>
  </si>
  <si>
    <t>S &amp; S NELSON LAND SERVICE INC</t>
  </si>
  <si>
    <t>35 JAMIE LANE</t>
  </si>
  <si>
    <t>PO BOX 2178</t>
  </si>
  <si>
    <t>573-392-9993</t>
  </si>
  <si>
    <t>MILLER</t>
  </si>
  <si>
    <t>H-400-18308-800803</t>
  </si>
  <si>
    <t>BRIGHTVIEW LANDSCAPE SERVICES, INC. - TUCSON</t>
  </si>
  <si>
    <t>GK3918</t>
  </si>
  <si>
    <t>4315 N. Plum Ave.</t>
  </si>
  <si>
    <t>H-400-18308-813218</t>
  </si>
  <si>
    <t>NELSON LAND SERVICE STL LLC</t>
  </si>
  <si>
    <t>945 CLAYCREST DRIVE</t>
  </si>
  <si>
    <t>636-244-5651</t>
  </si>
  <si>
    <t>H-400-18308-908702</t>
  </si>
  <si>
    <t>WAGON TRAIL, INC</t>
  </si>
  <si>
    <t>ROWLEYS BAY RESORT</t>
  </si>
  <si>
    <t>1041 COUNTY RD ZZ</t>
  </si>
  <si>
    <t>ELLISON BAY</t>
  </si>
  <si>
    <t>920-854-2385</t>
  </si>
  <si>
    <t>Executive Chef/Kitchen Manager</t>
  </si>
  <si>
    <t>Ellison Bay</t>
  </si>
  <si>
    <t>Wisconsin</t>
  </si>
  <si>
    <t>Rowleys Bay Resort</t>
  </si>
  <si>
    <t>1041 County Road ZZ</t>
  </si>
  <si>
    <t>H-400-18309-006053</t>
  </si>
  <si>
    <t>Poured Foundations of Ohio Inc.</t>
  </si>
  <si>
    <t>3415 Wrangle Hill Rd.</t>
  </si>
  <si>
    <t>Bear</t>
  </si>
  <si>
    <t>302-832-2139</t>
  </si>
  <si>
    <t>Oakwood</t>
  </si>
  <si>
    <t>605 GOLDEN OAK PARKWAY</t>
  </si>
  <si>
    <t>H-400-18309-016607</t>
  </si>
  <si>
    <t>DIAMOND COVE MARINA INC</t>
  </si>
  <si>
    <t>364 WEST LAKE DRIVE</t>
  </si>
  <si>
    <t>631-668-6592</t>
  </si>
  <si>
    <t>H-400-18309-023301</t>
  </si>
  <si>
    <t>Pennington Lawn &amp; Landscape LLC</t>
  </si>
  <si>
    <t>1348 Seabord Ave</t>
  </si>
  <si>
    <t>233 Rodney Drive Baton Rouge, LA 70808 Mailing address</t>
  </si>
  <si>
    <t>225-806-0008</t>
  </si>
  <si>
    <t>E Baton Rouge Parish</t>
  </si>
  <si>
    <t>1348 Seabond Ave</t>
  </si>
  <si>
    <t>H-400-18309-061565</t>
  </si>
  <si>
    <t>J.T. Hoover Concrete Contractor, Inc.</t>
  </si>
  <si>
    <t>Helper-Construction Trades</t>
  </si>
  <si>
    <t>H-400-18309-112157</t>
  </si>
  <si>
    <t>The Sleek Greek</t>
  </si>
  <si>
    <t>7942 West Bell Road #C5-469</t>
  </si>
  <si>
    <t>602-617-5292</t>
  </si>
  <si>
    <t>H-400-18309-118516</t>
  </si>
  <si>
    <t>MAINSAIL PROPERTY MANAGEMENT LLC</t>
  </si>
  <si>
    <t>4602 EISENHOWER BLVD</t>
  </si>
  <si>
    <t>813-918-2240</t>
  </si>
  <si>
    <t>Fort Walton Beach</t>
  </si>
  <si>
    <t>The Island, by Hotel RL</t>
  </si>
  <si>
    <t>1500 Miracle Strip PKWY SE</t>
  </si>
  <si>
    <t>H-400-18309-139180</t>
  </si>
  <si>
    <t>McDonald Lawn and Landscape Contractors, Inc.</t>
  </si>
  <si>
    <t>1068 Yorklyn Road</t>
  </si>
  <si>
    <t>Hockessin</t>
  </si>
  <si>
    <t>302-239-2180</t>
  </si>
  <si>
    <t>H-400-18309-210893</t>
  </si>
  <si>
    <t>Sliders Seaside Grill, Inc.</t>
  </si>
  <si>
    <t>1998 S Fletcher Avenue</t>
  </si>
  <si>
    <t>PO Box 22069, St Simons Island, GA 31522 (mailing)</t>
  </si>
  <si>
    <t>Fernandina Beach</t>
  </si>
  <si>
    <t>912-342-2601</t>
  </si>
  <si>
    <t>H-400-18309-220262</t>
  </si>
  <si>
    <t>Alfredo Lawn Service LLC</t>
  </si>
  <si>
    <t>2501 Copper Creek Ln</t>
  </si>
  <si>
    <t>975-418-1609</t>
  </si>
  <si>
    <t>Landscaping laborer</t>
  </si>
  <si>
    <t>H-400-18309-230170</t>
  </si>
  <si>
    <t>Ennis-Flint, Inc.</t>
  </si>
  <si>
    <t>4161 Piedmont Parkway</t>
  </si>
  <si>
    <t>Suite 370</t>
  </si>
  <si>
    <t>Greensboro</t>
  </si>
  <si>
    <t>336-308-3826</t>
  </si>
  <si>
    <t>Thomasville</t>
  </si>
  <si>
    <t>115 Todd Ct.</t>
  </si>
  <si>
    <t>H-400-18309-282142</t>
  </si>
  <si>
    <t>Michael Dale Mitsdarfer, Inc.</t>
  </si>
  <si>
    <t>108 Ascension Drive</t>
  </si>
  <si>
    <t>302-992-9575</t>
  </si>
  <si>
    <t>305 East Ayre Street</t>
  </si>
  <si>
    <t>H-400-18309-305775</t>
  </si>
  <si>
    <t>Pinnacle Lawn Care, Inc.</t>
  </si>
  <si>
    <t>15315 Kenneth Road</t>
  </si>
  <si>
    <t>Stanley</t>
  </si>
  <si>
    <t>913-851-0423</t>
  </si>
  <si>
    <t>Grandview</t>
  </si>
  <si>
    <t>4004 E 138th Street</t>
  </si>
  <si>
    <t>H-400-18309-327360</t>
  </si>
  <si>
    <t>WALL DRUG STORE INC</t>
  </si>
  <si>
    <t>510 MAIN STREET</t>
  </si>
  <si>
    <t>PO BOX 401</t>
  </si>
  <si>
    <t>WALL</t>
  </si>
  <si>
    <t>605-279-2175</t>
  </si>
  <si>
    <t>FOOD PREPARATION WORKER</t>
  </si>
  <si>
    <t>PENNINGTON</t>
  </si>
  <si>
    <t>H-400-18309-329489</t>
  </si>
  <si>
    <t>Trees Inc.</t>
  </si>
  <si>
    <t>4363 Sage Meadow Rd. (physical)</t>
  </si>
  <si>
    <t>PO Box 396, Teton Village, WY 83025 (mailing)</t>
  </si>
  <si>
    <t>307-733-6563</t>
  </si>
  <si>
    <t>Landscape Laborer/Segmental Paver</t>
  </si>
  <si>
    <t>4363 Sage Meadow Rd.</t>
  </si>
  <si>
    <t>H-400-18309-331403</t>
  </si>
  <si>
    <t>Turf Masters of Texas, Inc.</t>
  </si>
  <si>
    <t>1513 Monte Vista</t>
  </si>
  <si>
    <t>254-744-8187</t>
  </si>
  <si>
    <t>H-400-18309-375035</t>
  </si>
  <si>
    <t>Galex LLC</t>
  </si>
  <si>
    <t>Chelito's Mexican Restaurant</t>
  </si>
  <si>
    <t>145 East Elkhorn Avenue (physical)</t>
  </si>
  <si>
    <t>PO Box 3345, Estes Park, CO 80517 (mailing)</t>
  </si>
  <si>
    <t>Estes Park</t>
  </si>
  <si>
    <t>970-586-0886</t>
  </si>
  <si>
    <t>145 East Elkhorn Avenue</t>
  </si>
  <si>
    <t>H-400-18309-398072</t>
  </si>
  <si>
    <t>Stucco Works, Inc.</t>
  </si>
  <si>
    <t>775 Chambers Avenue (physical)</t>
  </si>
  <si>
    <t>PO Box 3024, Eagle, CO 81631 (mailing)</t>
  </si>
  <si>
    <t>970-328-6700</t>
  </si>
  <si>
    <t>Helpers-Plasterers</t>
  </si>
  <si>
    <t>775 Chambers Avenue</t>
  </si>
  <si>
    <t>H-400-18309-413342</t>
  </si>
  <si>
    <t>H-400-18309-451408</t>
  </si>
  <si>
    <t>TANKREHAB.COM,LLC</t>
  </si>
  <si>
    <t>2030 EAST ADAMS STREET</t>
  </si>
  <si>
    <t>JACKSONVILLE</t>
  </si>
  <si>
    <t>904-551-9293</t>
  </si>
  <si>
    <t>SANDBLASTER/PAINTER</t>
  </si>
  <si>
    <t>DUVAL</t>
  </si>
  <si>
    <t>2030 E ADAMS ST</t>
  </si>
  <si>
    <t>H-400-18309-517383</t>
  </si>
  <si>
    <t>BROTHERS GRIMM GRASS COMPANY INC.</t>
  </si>
  <si>
    <t>BROTHERS GRIMM LANDSCAPE &amp; DESIGN CO.</t>
  </si>
  <si>
    <t>2413 S. ARLINGTON RD.</t>
  </si>
  <si>
    <t>AKRON</t>
  </si>
  <si>
    <t>330-882-4639</t>
  </si>
  <si>
    <t>H-400-18309-535449</t>
  </si>
  <si>
    <t>Decostone USA, LLC</t>
  </si>
  <si>
    <t>13619 Inwood Rd</t>
  </si>
  <si>
    <t>Suite 340</t>
  </si>
  <si>
    <t>972-236-3326</t>
  </si>
  <si>
    <t>H-400-18309-536508</t>
  </si>
  <si>
    <t>H &amp; G HOME &amp; GARDEN SERVICES</t>
  </si>
  <si>
    <t>15 TOILSOME LANE</t>
  </si>
  <si>
    <t>PO BOX 1750</t>
  </si>
  <si>
    <t>631-329-1561</t>
  </si>
  <si>
    <t>223B Spring Fire Place Rd</t>
  </si>
  <si>
    <t>H-400-18309-551402</t>
  </si>
  <si>
    <t>THE NEW YORK RACING ASSOCIATION, INC.</t>
  </si>
  <si>
    <t>110-00 ROCKAWAY BOULEVARD</t>
  </si>
  <si>
    <t>718-659-2379</t>
  </si>
  <si>
    <t>LAW OFFICES OF HARVEY SHAPIRO</t>
  </si>
  <si>
    <t>HARVEY SHAPIRO</t>
  </si>
  <si>
    <t>Saratgoa</t>
  </si>
  <si>
    <t>Saratoga Springs Race Course</t>
  </si>
  <si>
    <t>267 Union Avenue</t>
  </si>
  <si>
    <t>H-400-18309-594772</t>
  </si>
  <si>
    <t>SCC Family LLC</t>
  </si>
  <si>
    <t>Little Rock Lawns</t>
  </si>
  <si>
    <t>2324 Ferncliff Rd</t>
  </si>
  <si>
    <t>501-257-0323</t>
  </si>
  <si>
    <t>H-400-18309-597245</t>
  </si>
  <si>
    <t>TCC Contractors, Inc.</t>
  </si>
  <si>
    <t>TCC Roofing Contractors</t>
  </si>
  <si>
    <t>PO Box 2123, Eagle, CO 81631 (mailing)</t>
  </si>
  <si>
    <t>970-328-2340</t>
  </si>
  <si>
    <t>Roofing Laborer</t>
  </si>
  <si>
    <t>H-400-18309-640246</t>
  </si>
  <si>
    <t>Triple Crown Sports, Inc.</t>
  </si>
  <si>
    <t>3930 Automation Way</t>
  </si>
  <si>
    <t>Fort Collins</t>
  </si>
  <si>
    <t>970-223-6644</t>
  </si>
  <si>
    <t>Grounds Support Associate</t>
  </si>
  <si>
    <t>H-400-18309-658540</t>
  </si>
  <si>
    <t>Ceres Design &amp; Arborscape</t>
  </si>
  <si>
    <t>Ceres Landcare</t>
  </si>
  <si>
    <t>1040 Chambers Ave Ste 2 (physical)</t>
  </si>
  <si>
    <t>PO Box 2134, Eagle, CO 81631 (mailing)</t>
  </si>
  <si>
    <t>970-328-6080</t>
  </si>
  <si>
    <t>1040 Chambers Ave Ste 2</t>
  </si>
  <si>
    <t>H-400-18309-672928</t>
  </si>
  <si>
    <t>Sharpe's Outdoor Services, LLC</t>
  </si>
  <si>
    <t>9776 Galatian Dr</t>
  </si>
  <si>
    <t>Whitmore Lake</t>
  </si>
  <si>
    <t>517-404-6919</t>
  </si>
  <si>
    <t>IN-HOUSE COUNSEL, PLLC</t>
  </si>
  <si>
    <t>JESSICA SHARPE</t>
  </si>
  <si>
    <t>WHITMORE LAKE</t>
  </si>
  <si>
    <t>Groundskeeping Worker</t>
  </si>
  <si>
    <t>Michigan</t>
  </si>
  <si>
    <t>H-400-18309-686321</t>
  </si>
  <si>
    <t>WAINSCOTT FARMS INC.</t>
  </si>
  <si>
    <t>3 Industrial Road</t>
  </si>
  <si>
    <t>P.O. Box 696, Wainscott NY 11975</t>
  </si>
  <si>
    <t>WAINSCOTT</t>
  </si>
  <si>
    <t>631-537-1440</t>
  </si>
  <si>
    <t>3 INDUSTRIAL ROAD</t>
  </si>
  <si>
    <t>H-400-18309-717087</t>
  </si>
  <si>
    <t>Northern Hospitality Management LLC</t>
  </si>
  <si>
    <t>H-400-18309-723203</t>
  </si>
  <si>
    <t>Calvin Landscape, LLC</t>
  </si>
  <si>
    <t>5221 Ivy Tech Drive</t>
  </si>
  <si>
    <t>317-247-6316</t>
  </si>
  <si>
    <t>H-400-18309-751100</t>
  </si>
  <si>
    <t>STEPHEN CARR PROPERTY SERVICES LLC</t>
  </si>
  <si>
    <t>12 CARWIN DRIVE</t>
  </si>
  <si>
    <t>207-451-0156</t>
  </si>
  <si>
    <t>H-400-18309-756788</t>
  </si>
  <si>
    <t>Landscape Consultants &amp; Contractors, Inc.</t>
  </si>
  <si>
    <t>12650 West 64th Avenue, Unit E #430</t>
  </si>
  <si>
    <t>303-980-0360</t>
  </si>
  <si>
    <t>H-400-18309-794163</t>
  </si>
  <si>
    <t>LOUISIANA SOCCER CLUB</t>
  </si>
  <si>
    <t>DYNAMO JUNIORS</t>
  </si>
  <si>
    <t>221 Southpark Road</t>
  </si>
  <si>
    <t>Building C, Suite 2</t>
  </si>
  <si>
    <t>337-453-2038</t>
  </si>
  <si>
    <t>PECORARO LAW</t>
  </si>
  <si>
    <t>ANNA GRAND</t>
  </si>
  <si>
    <t>LAFAYETTE</t>
  </si>
  <si>
    <t>H-400-18309-803492</t>
  </si>
  <si>
    <t>Hohenstein Associates LLC</t>
  </si>
  <si>
    <t>Jay's Landscaping LLC</t>
  </si>
  <si>
    <t>15 Pheasant Dr</t>
  </si>
  <si>
    <t>Mailing: PO Box 175, Riverside, NJ 08075</t>
  </si>
  <si>
    <t>Mt Laurel</t>
  </si>
  <si>
    <t>856-207-7655</t>
  </si>
  <si>
    <t>Delran</t>
  </si>
  <si>
    <t>3003 Bridgeboro Rd</t>
  </si>
  <si>
    <t>H-400-18309-814032</t>
  </si>
  <si>
    <t>H-400-18309-838447</t>
  </si>
  <si>
    <t>ASanchez Landscaping LLC</t>
  </si>
  <si>
    <t>1232 Bergen Parkway, Ste 106 (physical)</t>
  </si>
  <si>
    <t>PO Box 762, Evergreen, CO 80437 (mailing)</t>
  </si>
  <si>
    <t>Evergreen</t>
  </si>
  <si>
    <t>720-275-5807</t>
  </si>
  <si>
    <t>1232 Bergen Parkway, Ste 106</t>
  </si>
  <si>
    <t>H-400-18309-839806</t>
  </si>
  <si>
    <t>Sherry Group Inc.</t>
  </si>
  <si>
    <t>Telluride Land Works</t>
  </si>
  <si>
    <t>315  Adams Ranch Rd, Suite 2-2A</t>
  </si>
  <si>
    <t>Telluride</t>
  </si>
  <si>
    <t>970-728-5555</t>
  </si>
  <si>
    <t>315 Adams Ranch Rd Ste 2-2A (report to work)</t>
  </si>
  <si>
    <t>H-400-18309-845090</t>
  </si>
  <si>
    <t>H-400-18309-854193</t>
  </si>
  <si>
    <t>Brad Byrne Complete Lawn Maintenance</t>
  </si>
  <si>
    <t>377 School Lane</t>
  </si>
  <si>
    <t>610-275-4727</t>
  </si>
  <si>
    <t>H-400-18309-854482</t>
  </si>
  <si>
    <t>Del Angel's Landscaping, Inc.</t>
  </si>
  <si>
    <t>1554  Broadrun Road</t>
  </si>
  <si>
    <t>484-880-5838</t>
  </si>
  <si>
    <t>1554 Broad Run Road</t>
  </si>
  <si>
    <t>H-400-18309-898307</t>
  </si>
  <si>
    <t>HERDER PLUMBING INC</t>
  </si>
  <si>
    <t>3707 E SOUTHERN AVE</t>
  </si>
  <si>
    <t>480-385-5122</t>
  </si>
  <si>
    <t>Pool laborer Helper</t>
  </si>
  <si>
    <t>SUITE 1039</t>
  </si>
  <si>
    <t>H-400-18309-900403</t>
  </si>
  <si>
    <t>JETCRAFTERS AVIATION LLC</t>
  </si>
  <si>
    <t>4200 E AVIATION WAY</t>
  </si>
  <si>
    <t>SAFFORD</t>
  </si>
  <si>
    <t>888-428-2341</t>
  </si>
  <si>
    <t>Aircraft painter</t>
  </si>
  <si>
    <t>Painters, Transportation Equipment</t>
  </si>
  <si>
    <t>Safford</t>
  </si>
  <si>
    <t>4200 E Aviation Way</t>
  </si>
  <si>
    <t>H-400-18309-970223</t>
  </si>
  <si>
    <t>Three Brothers Steel &amp; Drywall Co.</t>
  </si>
  <si>
    <t>918 Gurney Lane</t>
  </si>
  <si>
    <t>281-847-9525</t>
  </si>
  <si>
    <t>H-400-18309-983760</t>
  </si>
  <si>
    <t>A &amp; S Landscaping, Inc.</t>
  </si>
  <si>
    <t>2150 Washington Road</t>
  </si>
  <si>
    <t>724-746-2151</t>
  </si>
  <si>
    <t>26 Mansfield Rd (report to work)</t>
  </si>
  <si>
    <t>H-400-18309-999386</t>
  </si>
  <si>
    <t>Paez Landscaping Corp</t>
  </si>
  <si>
    <t>67 Remington Place</t>
  </si>
  <si>
    <t>47 Maple Avenue, 2A, New Rochelle, NY 10801</t>
  </si>
  <si>
    <t>914-320-6025</t>
  </si>
  <si>
    <t>H-400-18310-157418</t>
  </si>
  <si>
    <t>AMERICAN BANNER AMUSEMENTS, INC.</t>
  </si>
  <si>
    <t>225 S. VERNON</t>
  </si>
  <si>
    <t>MARINE</t>
  </si>
  <si>
    <t>618-541-9516</t>
  </si>
  <si>
    <t>Marine</t>
  </si>
  <si>
    <t>225 S. Vernon</t>
  </si>
  <si>
    <t>H-400-18310-224988</t>
  </si>
  <si>
    <t>Be Stone Inc</t>
  </si>
  <si>
    <t>Chang's Hong Kong Cuisines</t>
  </si>
  <si>
    <t>4670 South Decatur Blvd</t>
  </si>
  <si>
    <t>702-362-3663</t>
  </si>
  <si>
    <t>Marketing Sales Director</t>
  </si>
  <si>
    <t>Marketing Managers</t>
  </si>
  <si>
    <t>Business/Marketing</t>
  </si>
  <si>
    <t>Employ Nevada</t>
  </si>
  <si>
    <t>4670 S. Decatur Blvd</t>
  </si>
  <si>
    <t>H-400-18310-266435</t>
  </si>
  <si>
    <t>Resort Grounds Worker</t>
  </si>
  <si>
    <t>H-400-18310-278385</t>
  </si>
  <si>
    <t>Excell Maintenance Services, Inc.</t>
  </si>
  <si>
    <t>2250 Route 322</t>
  </si>
  <si>
    <t>Woolwich Township</t>
  </si>
  <si>
    <t>856-467-5500</t>
  </si>
  <si>
    <t>H-400-18310-278864</t>
  </si>
  <si>
    <t>Carruthers Landscape Management, Inc.</t>
  </si>
  <si>
    <t>11593 Goodnight Lane</t>
  </si>
  <si>
    <t>972-620-9560</t>
  </si>
  <si>
    <t>H-400-18310-279641</t>
  </si>
  <si>
    <t>H-400-18310-302386</t>
  </si>
  <si>
    <t>AMERICAN POOL ENTERPRISES, INC.</t>
  </si>
  <si>
    <t>11155 Dolfield Boulevard</t>
  </si>
  <si>
    <t>Suite 216</t>
  </si>
  <si>
    <t>21117-2111</t>
  </si>
  <si>
    <t>443-501-4240</t>
  </si>
  <si>
    <t>Pool Cleaner</t>
  </si>
  <si>
    <t>Alexandria</t>
  </si>
  <si>
    <t>6596 Fleet Street</t>
  </si>
  <si>
    <t>H-400-18310-311945</t>
  </si>
  <si>
    <t>CAROLINA CONTRACTING &amp; MANAGEMENT, LLC</t>
  </si>
  <si>
    <t>415 MINTURN AVENUE</t>
  </si>
  <si>
    <t>ROCKINGHAM</t>
  </si>
  <si>
    <t>919-599-1337</t>
  </si>
  <si>
    <t>415 Minturn Avenue</t>
  </si>
  <si>
    <t>H-400-18310-336307</t>
  </si>
  <si>
    <t>WILSON LANDSCAPE ASSOCIATES</t>
  </si>
  <si>
    <t>900 BUCKEYE PARK ROAD</t>
  </si>
  <si>
    <t>614-444-8873</t>
  </si>
  <si>
    <t>H-400-18310-376835</t>
  </si>
  <si>
    <t>Bennett Alexander Group, Ltd. Inc.</t>
  </si>
  <si>
    <t>Terra Landscaping &amp; Hardscaping, Inc.</t>
  </si>
  <si>
    <t>3481 Germantown Pike</t>
  </si>
  <si>
    <t>Collegeville</t>
  </si>
  <si>
    <t>610-275-2170</t>
  </si>
  <si>
    <t>H-400-18310-383306</t>
  </si>
  <si>
    <t>STONEGATE LANDSCAPE CONSTRUCTION INC</t>
  </si>
  <si>
    <t>30 Dawn Road</t>
  </si>
  <si>
    <t>P.O. Box 377, East Setauket, NY 11733</t>
  </si>
  <si>
    <t>Rocky Point</t>
  </si>
  <si>
    <t>631-751-0252</t>
  </si>
  <si>
    <t>H-400-18310-400922</t>
  </si>
  <si>
    <t>H-400-18310-486787</t>
  </si>
  <si>
    <t>VICTOR MARCUS, INC</t>
  </si>
  <si>
    <t>VIC MARCUS CONCESSIONS</t>
  </si>
  <si>
    <t>28900 TRIPLE CROWN RD</t>
  </si>
  <si>
    <t>[MAIL: 3337 W. FLORIDA AVE. PMB 243, HEMET, CA 92545]</t>
  </si>
  <si>
    <t>ROMOLAND</t>
  </si>
  <si>
    <t>909-519-6445</t>
  </si>
  <si>
    <t>Amusement and Recreation Attendants Carnival Conce</t>
  </si>
  <si>
    <t>Romoland</t>
  </si>
  <si>
    <t>28900 Triple Crown Rd</t>
  </si>
  <si>
    <t>H-400-18310-518472</t>
  </si>
  <si>
    <t>Aeroscape, Inc.</t>
  </si>
  <si>
    <t>Aeroscape Property Maintenance &amp; Landscaping</t>
  </si>
  <si>
    <t>H-400-18310-521844</t>
  </si>
  <si>
    <t>CONARY COVE LOBSTER CO</t>
  </si>
  <si>
    <t>83 CONARY COVE ROAD</t>
  </si>
  <si>
    <t>DEER ISLE</t>
  </si>
  <si>
    <t>207-348-6185</t>
  </si>
  <si>
    <t>FISH PACKER</t>
  </si>
  <si>
    <t>H-400-18310-527915</t>
  </si>
  <si>
    <t>Tri-R Services Inc</t>
  </si>
  <si>
    <t>2 Learned Hands Court</t>
  </si>
  <si>
    <t>P.O. Box 5068</t>
  </si>
  <si>
    <t>631-329-1260</t>
  </si>
  <si>
    <t>H-400-18310-544521</t>
  </si>
  <si>
    <t>M&amp;R Forestry Services, Inc.</t>
  </si>
  <si>
    <t>522 N Main Street</t>
  </si>
  <si>
    <t>Oakboro</t>
  </si>
  <si>
    <t>704-439-7663</t>
  </si>
  <si>
    <t>330 N Meridian Road (report to work)</t>
  </si>
  <si>
    <t>H-400-18310-572285</t>
  </si>
  <si>
    <t>Surry</t>
  </si>
  <si>
    <t>998 West Pine St (report to work)</t>
  </si>
  <si>
    <t>H-400-18310-615196</t>
  </si>
  <si>
    <t>H Enterprises LLC</t>
  </si>
  <si>
    <t>59330 Sexton Drive</t>
  </si>
  <si>
    <t>225-229-8719</t>
  </si>
  <si>
    <t>H-400-18310-667131</t>
  </si>
  <si>
    <t>H-400-18310-681432</t>
  </si>
  <si>
    <t>Alpha Lawn Care</t>
  </si>
  <si>
    <t>984 Prosper</t>
  </si>
  <si>
    <t>Mckinney</t>
  </si>
  <si>
    <t>972-837-0994</t>
  </si>
  <si>
    <t>H-400-18310-697717</t>
  </si>
  <si>
    <t>9305 Gerwig Lane</t>
  </si>
  <si>
    <t>Suite E</t>
  </si>
  <si>
    <t>H-400-18310-726382</t>
  </si>
  <si>
    <t>Alan Horticultural Enterprises, Inc.</t>
  </si>
  <si>
    <t>1409 Joliet Road</t>
  </si>
  <si>
    <t>Lemont</t>
  </si>
  <si>
    <t>630-739-0205</t>
  </si>
  <si>
    <t>H-400-18310-742149</t>
  </si>
  <si>
    <t>H-400-18310-796511</t>
  </si>
  <si>
    <t>A-1 SNOW REMOVAL &amp; LAWN CARE, INC.</t>
  </si>
  <si>
    <t>PO BOX 2556, ANN ARBOR, MI 48106 (mailing)</t>
  </si>
  <si>
    <t>4419 CONCOURSE DRIVE (physical)</t>
  </si>
  <si>
    <t>ANN ARBOR</t>
  </si>
  <si>
    <t>734-663-3343</t>
  </si>
  <si>
    <t>WASHTENAW</t>
  </si>
  <si>
    <t>4419 CONCOURSE DRIVE</t>
  </si>
  <si>
    <t>H-400-18310-822121</t>
  </si>
  <si>
    <t>Jim Meinert Landscaping Inc.</t>
  </si>
  <si>
    <t>JML Landscape Management</t>
  </si>
  <si>
    <t>978 Route 910</t>
  </si>
  <si>
    <t>412-767-4994</t>
  </si>
  <si>
    <t>H-400-18310-823002</t>
  </si>
  <si>
    <t>Dixie Lawn Service, Inc.</t>
  </si>
  <si>
    <t>126 Bessie Drive</t>
  </si>
  <si>
    <t>Kings Mountain</t>
  </si>
  <si>
    <t>704-259-6125</t>
  </si>
  <si>
    <t>Cleveland</t>
  </si>
  <si>
    <t>126 Bessie Drive  (report to work)</t>
  </si>
  <si>
    <t>H-400-18310-823175</t>
  </si>
  <si>
    <t>INFINITY LANDSCAPE and ASSO INC</t>
  </si>
  <si>
    <t>50 HILL STREET #246</t>
  </si>
  <si>
    <t>631-728-7894</t>
  </si>
  <si>
    <t>9 STALLER BLVD</t>
  </si>
  <si>
    <t>H-400-18310-908752</t>
  </si>
  <si>
    <t>American Pool Enterprises, Inc.</t>
  </si>
  <si>
    <t>Owings Mills</t>
  </si>
  <si>
    <t>Office Clerk</t>
  </si>
  <si>
    <t>8250 Corridor Road</t>
  </si>
  <si>
    <t>H-400-18310-911793</t>
  </si>
  <si>
    <t>Clay's Clippers Inc.</t>
  </si>
  <si>
    <t>127 Rose Lane</t>
  </si>
  <si>
    <t>214-893-4886</t>
  </si>
  <si>
    <t>H-400-18310-913927</t>
  </si>
  <si>
    <t>STONEY BROOK LANDSCAPING LLC</t>
  </si>
  <si>
    <t>1680 US ROUTE 1</t>
  </si>
  <si>
    <t>PO BOX 327</t>
  </si>
  <si>
    <t>CAPE NEDDICK</t>
  </si>
  <si>
    <t>207-351-8007</t>
  </si>
  <si>
    <t>H-400-18310-928564</t>
  </si>
  <si>
    <t>PARKSCAPE CONSTRUCTION, INC.</t>
  </si>
  <si>
    <t>PSCI</t>
  </si>
  <si>
    <t>1315 Stonecrest Road</t>
  </si>
  <si>
    <t>ARGYLE</t>
  </si>
  <si>
    <t>817-379-2721</t>
  </si>
  <si>
    <t>1315 Stonecrest Drive</t>
  </si>
  <si>
    <t>H-400-18310-955568</t>
  </si>
  <si>
    <t>PAUL MAURER SHOWS, LLC</t>
  </si>
  <si>
    <t>16081 WARREN LANE</t>
  </si>
  <si>
    <t>[MAIL: PO BOX 3211. HUNTINGTON BEACH, CA 92605]</t>
  </si>
  <si>
    <t>HUNTINGTON BEACH</t>
  </si>
  <si>
    <t>92649-0000</t>
  </si>
  <si>
    <t>310-489-4047</t>
  </si>
  <si>
    <t>Pomona</t>
  </si>
  <si>
    <t>1600 East Holt Ave</t>
  </si>
  <si>
    <t>H-400-18310-977701</t>
  </si>
  <si>
    <t>Mountain Top Ventures</t>
  </si>
  <si>
    <t>SHC Nursery &amp; Landscape</t>
  </si>
  <si>
    <t>916 B Chambers Avenue (physical)</t>
  </si>
  <si>
    <t>PO Box 2049, Eagle, CO 81631 (mailing)</t>
  </si>
  <si>
    <t>970-328-5484</t>
  </si>
  <si>
    <t>916 B Chambers Avenue</t>
  </si>
  <si>
    <t>H-400-18311-050038</t>
  </si>
  <si>
    <t>SWIMMING POOL BY JACK ANTHONY</t>
  </si>
  <si>
    <t>623 ROUTE 112</t>
  </si>
  <si>
    <t>PATCHOGUE</t>
  </si>
  <si>
    <t>631-878-7665</t>
  </si>
  <si>
    <t>POOL CLEANERS</t>
  </si>
  <si>
    <t>619 ROUTE 112</t>
  </si>
  <si>
    <t>H-400-18311-070122</t>
  </si>
  <si>
    <t>United Concrete of Montana, LLC</t>
  </si>
  <si>
    <t>36 Center Lane</t>
  </si>
  <si>
    <t>Suite 2</t>
  </si>
  <si>
    <t>406-570-4257</t>
  </si>
  <si>
    <t>Concrete Former &amp; Finisher</t>
  </si>
  <si>
    <t>H-400-18311-075958</t>
  </si>
  <si>
    <t>Start To Finish, Inc.</t>
  </si>
  <si>
    <t>1415 E CR 550 S</t>
  </si>
  <si>
    <t>Frankfort</t>
  </si>
  <si>
    <t>317-769-2211</t>
  </si>
  <si>
    <t>DEFUR VORAN</t>
  </si>
  <si>
    <t>KELLI LIGGETT</t>
  </si>
  <si>
    <t>FISHERS</t>
  </si>
  <si>
    <t>Whitestown</t>
  </si>
  <si>
    <t>3375 S 500 E</t>
  </si>
  <si>
    <t>H-400-18311-213166</t>
  </si>
  <si>
    <t>Diamond Run Landscapes, Inc.</t>
  </si>
  <si>
    <t>2042 Valley Road</t>
  </si>
  <si>
    <t>Parkesburg</t>
  </si>
  <si>
    <t>610-857-1701</t>
  </si>
  <si>
    <t>H-400-18311-217950</t>
  </si>
  <si>
    <t>Storied Management LLC</t>
  </si>
  <si>
    <t>Talisker Club</t>
  </si>
  <si>
    <t>9861 Tuhaye Park Drive</t>
  </si>
  <si>
    <t>Mailing: Po Box 4349, Park City, UT 84060</t>
  </si>
  <si>
    <t>435-333-3053</t>
  </si>
  <si>
    <t>Golf Maintenance Worker</t>
  </si>
  <si>
    <t>H-400-18311-270038</t>
  </si>
  <si>
    <t>H-400-18311-272063</t>
  </si>
  <si>
    <t>Canaseraga</t>
  </si>
  <si>
    <t>Allegany</t>
  </si>
  <si>
    <t>1590 Route 70 (report to work)</t>
  </si>
  <si>
    <t>H-400-18311-282075</t>
  </si>
  <si>
    <t>Southern Pride Landscaping</t>
  </si>
  <si>
    <t>1506 Rocky Brook</t>
  </si>
  <si>
    <t>706-566-2886</t>
  </si>
  <si>
    <t>200 N 13th</t>
  </si>
  <si>
    <t>H-400-18311-309081</t>
  </si>
  <si>
    <t>Environmental Solutions</t>
  </si>
  <si>
    <t>P. O. Box 868 (mailing)</t>
  </si>
  <si>
    <t>347 Main Street (physical)</t>
  </si>
  <si>
    <t>Yarmouth</t>
  </si>
  <si>
    <t>207-846-9344</t>
  </si>
  <si>
    <t>7593 West Main Street</t>
  </si>
  <si>
    <t>H-400-18311-326756</t>
  </si>
  <si>
    <t>State Road Builders Supply Company Inc.</t>
  </si>
  <si>
    <t>1840 South State Road</t>
  </si>
  <si>
    <t>610-259-8840</t>
  </si>
  <si>
    <t>Material Movers</t>
  </si>
  <si>
    <t>H-400-18311-336371</t>
  </si>
  <si>
    <t>COLD SPRING COUNTRY CLUB, INC.</t>
  </si>
  <si>
    <t>22 EAST GATE  DRIVE</t>
  </si>
  <si>
    <t>HUNTINGTON</t>
  </si>
  <si>
    <t>631-692-6550</t>
  </si>
  <si>
    <t>Huntington</t>
  </si>
  <si>
    <t>22 East Gate Drive</t>
  </si>
  <si>
    <t>H-400-18311-402912</t>
  </si>
  <si>
    <t>GreenWeaver Landscapes, LLC</t>
  </si>
  <si>
    <t>300 S. Pennell Road, #400</t>
  </si>
  <si>
    <t>610-358-8900</t>
  </si>
  <si>
    <t>H-400-18311-419871</t>
  </si>
  <si>
    <t>Rosendo Martinez Landscaping, Inc.</t>
  </si>
  <si>
    <t>24650 W Nippersink Rd</t>
  </si>
  <si>
    <t>Round Lake</t>
  </si>
  <si>
    <t>847-215-2219</t>
  </si>
  <si>
    <t>H-400-18311-420754</t>
  </si>
  <si>
    <t>GREG'S CRESCENT CITY AMUSEMENTS, LLC</t>
  </si>
  <si>
    <t>[1527 GAUSE BLVD. 300 SLIDELL, LA 70458]</t>
  </si>
  <si>
    <t>985-960-3013</t>
  </si>
  <si>
    <t>St. Tammany</t>
  </si>
  <si>
    <t>423 Naples Court Bldg.</t>
  </si>
  <si>
    <t>H-400-18311-454080</t>
  </si>
  <si>
    <t>Concord</t>
  </si>
  <si>
    <t>Merrimack</t>
  </si>
  <si>
    <t>97 Hall Street</t>
  </si>
  <si>
    <t>H-400-18311-470689</t>
  </si>
  <si>
    <t>Ramirez Landscaping</t>
  </si>
  <si>
    <t>441 Old House Rd</t>
  </si>
  <si>
    <t>Estill</t>
  </si>
  <si>
    <t>803-842-7386</t>
  </si>
  <si>
    <t>441 Old House Road (report to work)</t>
  </si>
  <si>
    <t>H-400-18311-485112</t>
  </si>
  <si>
    <t>Grass Works Lawn Care, LLC</t>
  </si>
  <si>
    <t>6901 Ranch Road 620 N</t>
  </si>
  <si>
    <t>512-797-1640</t>
  </si>
  <si>
    <t>SAM HADDAD, ATTORNEY AT LAW</t>
  </si>
  <si>
    <t>SAM HADDAD</t>
  </si>
  <si>
    <t>H-400-18311-507394</t>
  </si>
  <si>
    <t>ROGER WESTMORELAND CONCESSIONS, INC.</t>
  </si>
  <si>
    <t>1914 EAST FIRST STREET</t>
  </si>
  <si>
    <t>(MAIL: PO BOX 1090, HUGHES SPRINGS TX 75656)</t>
  </si>
  <si>
    <t>HUGHES SPRINGS</t>
  </si>
  <si>
    <t>903-639-2040</t>
  </si>
  <si>
    <t>1914 East First Street</t>
  </si>
  <si>
    <t>H-400-18311-531877</t>
  </si>
  <si>
    <t>SPRING HOME AND GARDEN CORP</t>
  </si>
  <si>
    <t>898 OSTRANDER AVENUE</t>
  </si>
  <si>
    <t>631-287-5407</t>
  </si>
  <si>
    <t>ZWAIK GILBERT &amp; ASSOCIATES</t>
  </si>
  <si>
    <t>MITCHELL ZWAIK</t>
  </si>
  <si>
    <t>H-400-18311-534786</t>
  </si>
  <si>
    <t>VILLAGE HARDWARE</t>
  </si>
  <si>
    <t>32 NEWTOWN LANE</t>
  </si>
  <si>
    <t>631-324-2456</t>
  </si>
  <si>
    <t>STOCK CLERK</t>
  </si>
  <si>
    <t>Stock Clerks and Order Fillers</t>
  </si>
  <si>
    <t>H-400-18311-544337</t>
  </si>
  <si>
    <t>T. LANDSCAPING CORPORATION</t>
  </si>
  <si>
    <t>104 WOODLAWN DRIVE</t>
  </si>
  <si>
    <t>847-867-1867</t>
  </si>
  <si>
    <t>H-400-18311-554004</t>
  </si>
  <si>
    <t>Hog Slat Inc.</t>
  </si>
  <si>
    <t>206 Fayetteville Street</t>
  </si>
  <si>
    <t>Newton Grove</t>
  </si>
  <si>
    <t>910-594-0219</t>
  </si>
  <si>
    <t>1345 North Hwy 257</t>
  </si>
  <si>
    <t>H-400-18311-575368</t>
  </si>
  <si>
    <t>50 Oriol Drive, Building A</t>
  </si>
  <si>
    <t>H-400-18311-599159</t>
  </si>
  <si>
    <t>VILLAGE GREEN LAWN MAINTENANCE</t>
  </si>
  <si>
    <t>VILLAGE GREEN LANDSCAPES</t>
  </si>
  <si>
    <t>520 FRONT AVE</t>
  </si>
  <si>
    <t>ST PAUL</t>
  </si>
  <si>
    <t>651-645-1594</t>
  </si>
  <si>
    <t>Lawn Maintenance Labor</t>
  </si>
  <si>
    <t>St Paul</t>
  </si>
  <si>
    <t>520 Front Ave</t>
  </si>
  <si>
    <t>H-400-18311-601339</t>
  </si>
  <si>
    <t>Kappus Landscape Sprinkler, LLC</t>
  </si>
  <si>
    <t>2695 S. 600 West</t>
  </si>
  <si>
    <t>801-978-9293</t>
  </si>
  <si>
    <t>2695 South 600 West</t>
  </si>
  <si>
    <t>H-400-18311-606000</t>
  </si>
  <si>
    <t>Charette's Cut-N-Care, Inc.</t>
  </si>
  <si>
    <t>Cut-N-Care, Inc.</t>
  </si>
  <si>
    <t>48090 West Rd.</t>
  </si>
  <si>
    <t>Wixom</t>
  </si>
  <si>
    <t>248-668-0070</t>
  </si>
  <si>
    <t>H-400-18311-607345</t>
  </si>
  <si>
    <t>J and A Landscaping</t>
  </si>
  <si>
    <t>86 McCormick Way</t>
  </si>
  <si>
    <t>Lincoln University</t>
  </si>
  <si>
    <t>610-869-3727</t>
  </si>
  <si>
    <t>183 Willow Street</t>
  </si>
  <si>
    <t>H-400-18311-617064</t>
  </si>
  <si>
    <t>Maddox Contractors, Inc.</t>
  </si>
  <si>
    <t>461 Kilkenny Road</t>
  </si>
  <si>
    <t>912-661-6152</t>
  </si>
  <si>
    <t>1416B Grove Point Road</t>
  </si>
  <si>
    <t>H-400-18311-624821</t>
  </si>
  <si>
    <t>Noble House Gateway, LLC</t>
  </si>
  <si>
    <t>43200 Highway 141</t>
  </si>
  <si>
    <t>P.O. Box 339, Gateway, CO 81522 (mailing)</t>
  </si>
  <si>
    <t>Gateway</t>
  </si>
  <si>
    <t>970-931-2458</t>
  </si>
  <si>
    <t>H-400-18311-658085</t>
  </si>
  <si>
    <t>Tri State Lawn Care, Inc.</t>
  </si>
  <si>
    <t>1305 Argillite Road</t>
  </si>
  <si>
    <t>Flatwoods</t>
  </si>
  <si>
    <t>606-836-2534</t>
  </si>
  <si>
    <t>Landscape Installation Laborer</t>
  </si>
  <si>
    <t>Greenup</t>
  </si>
  <si>
    <t>H-400-18311-659738</t>
  </si>
  <si>
    <t>Old Salty's Seafood, Inc.</t>
  </si>
  <si>
    <t>1045 Hoopers Island Road</t>
  </si>
  <si>
    <t>Church Creek</t>
  </si>
  <si>
    <t>443-521-0016</t>
  </si>
  <si>
    <t>1122 Ball Park Road</t>
  </si>
  <si>
    <t>H-400-18311-803900</t>
  </si>
  <si>
    <t>Earthtones Greenery Inc</t>
  </si>
  <si>
    <t>810 E Main St</t>
  </si>
  <si>
    <t>H-400-18311-822714</t>
  </si>
  <si>
    <t>THE SEAWANE GOLF AND COUNTRY CLUB, INC.</t>
  </si>
  <si>
    <t>ONE CLUB DRIVE</t>
  </si>
  <si>
    <t>HEWLETT HARBOR</t>
  </si>
  <si>
    <t>516-374-1110</t>
  </si>
  <si>
    <t>H-400-18311-836447</t>
  </si>
  <si>
    <t>Stone Pro LLC</t>
  </si>
  <si>
    <t>3312 White Oak Lane</t>
  </si>
  <si>
    <t>Eau Claire</t>
  </si>
  <si>
    <t>715-271-1483</t>
  </si>
  <si>
    <t>5051 N Town Hall Road</t>
  </si>
  <si>
    <t>H-400-18311-868727</t>
  </si>
  <si>
    <t>Elite Irrigation Services, LLC</t>
  </si>
  <si>
    <t>Elite Outdoor Innovations</t>
  </si>
  <si>
    <t>5677 E. Farm Road #170</t>
  </si>
  <si>
    <t>Rogersville</t>
  </si>
  <si>
    <t>417-885-9898</t>
  </si>
  <si>
    <t>Lawncare Worker</t>
  </si>
  <si>
    <t>H-400-18311-889292</t>
  </si>
  <si>
    <t>Castle Pines Golf Club Inc.</t>
  </si>
  <si>
    <t>1000 Hummingbird Drive</t>
  </si>
  <si>
    <t>Castle Rock</t>
  </si>
  <si>
    <t>303-688-0202</t>
  </si>
  <si>
    <t>Castle Rook</t>
  </si>
  <si>
    <t>H-400-18311-906479</t>
  </si>
  <si>
    <t>R. Gonzalez Landscaping, Inc.</t>
  </si>
  <si>
    <t>418 Grove St.</t>
  </si>
  <si>
    <t>847-837-4162</t>
  </si>
  <si>
    <t>418 Grove St</t>
  </si>
  <si>
    <t>H-400-18311-944826</t>
  </si>
  <si>
    <t>BRANDER ENTERPRISES, INC</t>
  </si>
  <si>
    <t>TEXAS DONUTS-BRANDER'S CANDYLAND</t>
  </si>
  <si>
    <t>7645 CATTLE DR</t>
  </si>
  <si>
    <t>SANTA MARGARITA</t>
  </si>
  <si>
    <t>805-878-0173</t>
  </si>
  <si>
    <t>Santa Margarita</t>
  </si>
  <si>
    <t>7645 Cattle Dr.</t>
  </si>
  <si>
    <t>H-400-18311-982917</t>
  </si>
  <si>
    <t>Jose Gonzalez Landscaping Corp.</t>
  </si>
  <si>
    <t>26303 N. Route 83</t>
  </si>
  <si>
    <t>847-924-5557</t>
  </si>
  <si>
    <t>H-400-18312-018955</t>
  </si>
  <si>
    <t>McCallister's Landscaping and Supply, Inc</t>
  </si>
  <si>
    <t>2519 North Ridge Road</t>
  </si>
  <si>
    <t>Painesville</t>
  </si>
  <si>
    <t>440-352-8622</t>
  </si>
  <si>
    <t>H-400-18312-049494</t>
  </si>
  <si>
    <t>ST ANTHONY'S MONASTERY ASSOCIATION INC</t>
  </si>
  <si>
    <t>28 BEACH AVENUE</t>
  </si>
  <si>
    <t>KENNEBUNK</t>
  </si>
  <si>
    <t>207-967-2011</t>
  </si>
  <si>
    <t>JANITORIAL CLEANER</t>
  </si>
  <si>
    <t>26 BEACH AVENUE</t>
  </si>
  <si>
    <t>H-400-18312-050823</t>
  </si>
  <si>
    <t>Coppell Lawn and Garden, Inc.</t>
  </si>
  <si>
    <t>428 Cooper Lane</t>
  </si>
  <si>
    <t>Coppell</t>
  </si>
  <si>
    <t>972-304-1070</t>
  </si>
  <si>
    <t>H-400-18312-053092</t>
  </si>
  <si>
    <t>H-400-18312-079709</t>
  </si>
  <si>
    <t>111 W San Antonio St, Suite 210-2</t>
  </si>
  <si>
    <t>H-400-18312-108801</t>
  </si>
  <si>
    <t>H-400-18312-119491</t>
  </si>
  <si>
    <t>Priority Services, LLC</t>
  </si>
  <si>
    <t>70 Albe Drive</t>
  </si>
  <si>
    <t>302-559-1428</t>
  </si>
  <si>
    <t>H-400-18312-126230</t>
  </si>
  <si>
    <t>Leo O'Laughlin Inc.</t>
  </si>
  <si>
    <t>499 North 4th Street</t>
  </si>
  <si>
    <t>Shelbina</t>
  </si>
  <si>
    <t>573-588-4151</t>
  </si>
  <si>
    <t>Aaron Bernard</t>
  </si>
  <si>
    <t>Ames</t>
  </si>
  <si>
    <t>Ready Mix Driver</t>
  </si>
  <si>
    <t>La Belle</t>
  </si>
  <si>
    <t>Lewis</t>
  </si>
  <si>
    <t>26733 135th Aven CR 233</t>
  </si>
  <si>
    <t>H-400-18312-138168</t>
  </si>
  <si>
    <t>TORRES BROTHERS LANDSCAPING, INC.</t>
  </si>
  <si>
    <t>322 S. HICKORY ST.</t>
  </si>
  <si>
    <t>847-477-3169</t>
  </si>
  <si>
    <t>H-400-18312-149646</t>
  </si>
  <si>
    <t>SPECIALTY COOK</t>
  </si>
  <si>
    <t>H-400-18312-215474</t>
  </si>
  <si>
    <t>Sagamore Winter Services, LLC</t>
  </si>
  <si>
    <t>Hudson Lawn &amp; Landscape</t>
  </si>
  <si>
    <t>2001 E. Barlow Road</t>
  </si>
  <si>
    <t>Hudson</t>
  </si>
  <si>
    <t>330-656-5720</t>
  </si>
  <si>
    <t>Summitt</t>
  </si>
  <si>
    <t>2001 E. Barlow Road (report to work)</t>
  </si>
  <si>
    <t>H-400-18312-246606</t>
  </si>
  <si>
    <t>Hector's Mowing</t>
  </si>
  <si>
    <t>2817 Quarter Horse Ln.</t>
  </si>
  <si>
    <t>Celina</t>
  </si>
  <si>
    <t>214-293-8520</t>
  </si>
  <si>
    <t>H-400-18312-269317</t>
  </si>
  <si>
    <t>BROADVIEW GARDENS EH INC</t>
  </si>
  <si>
    <t>651 SAGG MAIN ST</t>
  </si>
  <si>
    <t>P.O. Box 2460, Amagansett, NY 11930</t>
  </si>
  <si>
    <t>SAGAPONACK</t>
  </si>
  <si>
    <t>631-537-0051</t>
  </si>
  <si>
    <t>H-400-18312-296592</t>
  </si>
  <si>
    <t>HARTWELL HOUSE INN</t>
  </si>
  <si>
    <t>312 SHORE ROAD</t>
  </si>
  <si>
    <t>207-646-7210</t>
  </si>
  <si>
    <t>H-400-18312-358325</t>
  </si>
  <si>
    <t>Kesten Poured Wall, Inc.</t>
  </si>
  <si>
    <t>2216 Monterey Road</t>
  </si>
  <si>
    <t>mailing:  2600 W. Hardies Road  Gibsonia PA 15044</t>
  </si>
  <si>
    <t>412-292-4660</t>
  </si>
  <si>
    <t>372 Poplar Grove</t>
  </si>
  <si>
    <t>H-400-18312-391696</t>
  </si>
  <si>
    <t>Seal Pros, Inc.</t>
  </si>
  <si>
    <t>27297 Wetland Road.</t>
  </si>
  <si>
    <t>605-767-3502</t>
  </si>
  <si>
    <t>H VISA SOLUTIONS</t>
  </si>
  <si>
    <t>JOHN BEDELL</t>
  </si>
  <si>
    <t>SIOUX FALLS</t>
  </si>
  <si>
    <t>27297 Wetland Road</t>
  </si>
  <si>
    <t>H-400-18312-405580</t>
  </si>
  <si>
    <t>BUKANNAN PRODUCTS LLC</t>
  </si>
  <si>
    <t>2367 GA HWY 83 S</t>
  </si>
  <si>
    <t>FORSYTH</t>
  </si>
  <si>
    <t>404-285-9312</t>
  </si>
  <si>
    <t>Maid</t>
  </si>
  <si>
    <t>Forsyth</t>
  </si>
  <si>
    <t>2367 GA HWY 83 South</t>
  </si>
  <si>
    <t>H-400-18312-445168</t>
  </si>
  <si>
    <t>Pickering Valley Landscape, Inc.</t>
  </si>
  <si>
    <t>804 N Manor Road</t>
  </si>
  <si>
    <t>Mailing: P.O. Box 950  Glenmoore, PA 19343</t>
  </si>
  <si>
    <t>Elverson</t>
  </si>
  <si>
    <t>610-942-2000</t>
  </si>
  <si>
    <t>804 N. Manor Rd</t>
  </si>
  <si>
    <t>H-400-18312-472045</t>
  </si>
  <si>
    <t>Mario Herrera Landscaping, Inc.</t>
  </si>
  <si>
    <t>1330 E Rand Road</t>
  </si>
  <si>
    <t>#52</t>
  </si>
  <si>
    <t>847-297-3424</t>
  </si>
  <si>
    <t>H-400-18312-489274</t>
  </si>
  <si>
    <t>H-400-18312-502361</t>
  </si>
  <si>
    <t>M3 Landscape Maintenance and Irrigation INC</t>
  </si>
  <si>
    <t>5001 E. COUNTY ROAD 136</t>
  </si>
  <si>
    <t>432-853-8818</t>
  </si>
  <si>
    <t>H-400-18312-514582</t>
  </si>
  <si>
    <t>Park Management Corp</t>
  </si>
  <si>
    <t>Six Flags Discovery Kingdom</t>
  </si>
  <si>
    <t>1001 Fairgrounds Drive</t>
  </si>
  <si>
    <t>Vallejo</t>
  </si>
  <si>
    <t>707-556-5409</t>
  </si>
  <si>
    <t>Amusement Park Worker</t>
  </si>
  <si>
    <t>Solano</t>
  </si>
  <si>
    <t>H-400-18312-544815</t>
  </si>
  <si>
    <t>CAP SERVICES OF LOUISIANA, LLC</t>
  </si>
  <si>
    <t>CAP SERVICES LLC</t>
  </si>
  <si>
    <t>151 HARCOURT AVE</t>
  </si>
  <si>
    <t>210-564-9338</t>
  </si>
  <si>
    <t>Miguel Ruiz</t>
  </si>
  <si>
    <t>2425 Ernest Wilson Dr</t>
  </si>
  <si>
    <t>H-400-18312-590719</t>
  </si>
  <si>
    <t>Main Street Inn &amp; Suites</t>
  </si>
  <si>
    <t>7408 Main Street</t>
  </si>
  <si>
    <t>P.O. Box 178</t>
  </si>
  <si>
    <t>Mackinac Island</t>
  </si>
  <si>
    <t>906-847-6530</t>
  </si>
  <si>
    <t>H-400-18312-598591</t>
  </si>
  <si>
    <t>MIDWEST LANDSCAPE INDUSTRIES, INC</t>
  </si>
  <si>
    <t>2828 Catherwood Ave</t>
  </si>
  <si>
    <t>317-758-5722</t>
  </si>
  <si>
    <t>H-400-18312-710761</t>
  </si>
  <si>
    <t>Tanto Irrigation, LLC</t>
  </si>
  <si>
    <t>5 North Payne Street</t>
  </si>
  <si>
    <t>914-347-5151</t>
  </si>
  <si>
    <t>Groundskeeper: Irrigation Worker</t>
  </si>
  <si>
    <t>5 North Payne Street (report to work)</t>
  </si>
  <si>
    <t>H-400-18312-718308</t>
  </si>
  <si>
    <t>GENERAL FREIGHT CORPORATION</t>
  </si>
  <si>
    <t>17090 NE SAN RAFAEL STREET</t>
  </si>
  <si>
    <t>503-588-1200</t>
  </si>
  <si>
    <t>17090 NE San Rafael Street</t>
  </si>
  <si>
    <t>H-400-18312-750427</t>
  </si>
  <si>
    <t>CLM Attractions, LLC</t>
  </si>
  <si>
    <t>Twisted Amusements</t>
  </si>
  <si>
    <t>2801 Holly Road</t>
  </si>
  <si>
    <t>806-438-1183</t>
  </si>
  <si>
    <t>H-400-18312-771316</t>
  </si>
  <si>
    <t>HDZ Landscape</t>
  </si>
  <si>
    <t>1623 Langston Dr</t>
  </si>
  <si>
    <t>Johns Island</t>
  </si>
  <si>
    <t>843-696-0906</t>
  </si>
  <si>
    <t>JACKIE WILSON</t>
  </si>
  <si>
    <t>1623 Langston Dr (report to work)</t>
  </si>
  <si>
    <t>H-400-18312-790162</t>
  </si>
  <si>
    <t>McMonies Holdings, LLC</t>
  </si>
  <si>
    <t>Evergreen Lawn &amp; Landscape</t>
  </si>
  <si>
    <t>10483 Fincher Rd.</t>
  </si>
  <si>
    <t>940-321-3081</t>
  </si>
  <si>
    <t>H-400-18312-807792</t>
  </si>
  <si>
    <t>North American Midway Entertainment-All Star Amusement LLC</t>
  </si>
  <si>
    <t>2500 W. Higgins Road, Ste. 205</t>
  </si>
  <si>
    <t>Hoffman Estates</t>
  </si>
  <si>
    <t>847-885-2100</t>
  </si>
  <si>
    <t>H-400-18312-819799</t>
  </si>
  <si>
    <t>Edge Form, LLC</t>
  </si>
  <si>
    <t>6939 S Choctaw Drive</t>
  </si>
  <si>
    <t>225-246-8230</t>
  </si>
  <si>
    <t>H-400-18312-910558</t>
  </si>
  <si>
    <t>Dependable Lawn Care INC</t>
  </si>
  <si>
    <t>2320 138th St</t>
  </si>
  <si>
    <t>Blue Island</t>
  </si>
  <si>
    <t>708-824-1020</t>
  </si>
  <si>
    <t>illinois</t>
  </si>
  <si>
    <t>H-400-18312-949915</t>
  </si>
  <si>
    <t>PEACE RIVER CONCESSIONS LLC</t>
  </si>
  <si>
    <t>1830 IRONWOOD CT</t>
  </si>
  <si>
    <t>VENICE</t>
  </si>
  <si>
    <t>34293-0000</t>
  </si>
  <si>
    <t>941-809-8866</t>
  </si>
  <si>
    <t>Venice</t>
  </si>
  <si>
    <t>301 Seaboard Ave.</t>
  </si>
  <si>
    <t>H-400-18312-954929</t>
  </si>
  <si>
    <t>MASTIC HOME EXTERIORS</t>
  </si>
  <si>
    <t>PLY GEM STONE</t>
  </si>
  <si>
    <t>499 SASSAFRAS STREET</t>
  </si>
  <si>
    <t>SELINSGROVE</t>
  </si>
  <si>
    <t>570-374-1275</t>
  </si>
  <si>
    <t>SELINGROVE</t>
  </si>
  <si>
    <t>SYNDER</t>
  </si>
  <si>
    <t>H-400-18312-966418</t>
  </si>
  <si>
    <t>NILC, Inc.</t>
  </si>
  <si>
    <t>Natures Image</t>
  </si>
  <si>
    <t>1027 S. Hwy 160</t>
  </si>
  <si>
    <t>Nixa</t>
  </si>
  <si>
    <t>417-724-8774</t>
  </si>
  <si>
    <t>1027 S. Highway 160</t>
  </si>
  <si>
    <t>H-400-18312-971318</t>
  </si>
  <si>
    <t>M.A.W. SPECIALIZED LAWN CARE SERVICES INC</t>
  </si>
  <si>
    <t>4700 CAPRICE DRIVE</t>
  </si>
  <si>
    <t>MIDDLETOWN</t>
  </si>
  <si>
    <t>513-915-7504</t>
  </si>
  <si>
    <t>H-400-18313-035327</t>
  </si>
  <si>
    <t>DEVILLE'S FENCING LLC</t>
  </si>
  <si>
    <t>8210 Lemoine Lane</t>
  </si>
  <si>
    <t>Ventress</t>
  </si>
  <si>
    <t>225-718-2559</t>
  </si>
  <si>
    <t>Fencing Laborers</t>
  </si>
  <si>
    <t>Pointe Coupee</t>
  </si>
  <si>
    <t>H-400-18313-057109</t>
  </si>
  <si>
    <t>BILL FOX GROUNDS MAINTENANCE INC</t>
  </si>
  <si>
    <t>2595 PECONIC LANE</t>
  </si>
  <si>
    <t>P.O. BOX 1607, BRIDGEHAMPTON NY 11932</t>
  </si>
  <si>
    <t>PECONIC</t>
  </si>
  <si>
    <t>631-765-3130</t>
  </si>
  <si>
    <t>257 COUNTY ROAD 39A</t>
  </si>
  <si>
    <t>H-400-18313-096624</t>
  </si>
  <si>
    <t>TAS, INC</t>
  </si>
  <si>
    <t>TODD ARMSTRONG SHOWS</t>
  </si>
  <si>
    <t>5348 VEGAS DR.,#269</t>
  </si>
  <si>
    <t>89108-0000</t>
  </si>
  <si>
    <t>702-350-1850</t>
  </si>
  <si>
    <t>Pasadena</t>
  </si>
  <si>
    <t>2222 Spencer Hwy</t>
  </si>
  <si>
    <t>H-400-18313-103198</t>
  </si>
  <si>
    <t>Pro Green Maintenance Group Inc.</t>
  </si>
  <si>
    <t>3878 North Prairie Road</t>
  </si>
  <si>
    <t>765-836-4866</t>
  </si>
  <si>
    <t>H-400-18313-143773</t>
  </si>
  <si>
    <t>Six Flags America, LP</t>
  </si>
  <si>
    <t>Six Flags America</t>
  </si>
  <si>
    <t>13710 Central Avenue</t>
  </si>
  <si>
    <t>301-249-1500</t>
  </si>
  <si>
    <t>Prince George's County</t>
  </si>
  <si>
    <t>13710 Central Ave</t>
  </si>
  <si>
    <t>H-400-18313-156784</t>
  </si>
  <si>
    <t>RW Lawncare &amp; Property Maintenance, LLC</t>
  </si>
  <si>
    <t>870 Belmont Avenue</t>
  </si>
  <si>
    <t>P.O. Box 521896</t>
  </si>
  <si>
    <t>801-604-2569</t>
  </si>
  <si>
    <t>Lawn &amp; Landscape Maintenance Worker</t>
  </si>
  <si>
    <t>925 South 500 West</t>
  </si>
  <si>
    <t>H-400-18313-197960</t>
  </si>
  <si>
    <t>H-400-18313-240204</t>
  </si>
  <si>
    <t>Landscape Services, Inc.</t>
  </si>
  <si>
    <t>1621 Shookstown Road</t>
  </si>
  <si>
    <t>mailing:  P.O. Box 1047  Frederick MD 21702</t>
  </si>
  <si>
    <t>301-698-3220</t>
  </si>
  <si>
    <t>Middletown</t>
  </si>
  <si>
    <t>2222B Old National Pike</t>
  </si>
  <si>
    <t>H-400-18313-300419</t>
  </si>
  <si>
    <t>GLOBAL CLEANING &amp; MULTI SERVICES LLC</t>
  </si>
  <si>
    <t>1334 TIMBERLANE ROAD</t>
  </si>
  <si>
    <t>UNIT15</t>
  </si>
  <si>
    <t>TALLAHASSEE</t>
  </si>
  <si>
    <t>321-287-4400</t>
  </si>
  <si>
    <t>Panama City</t>
  </si>
  <si>
    <t>207 US HWY 231</t>
  </si>
  <si>
    <t>H-400-18313-322105</t>
  </si>
  <si>
    <t>Nate Johnson's Landscaping, Inc.</t>
  </si>
  <si>
    <t>Johnson's Inc.</t>
  </si>
  <si>
    <t>5596 Primavera Drive</t>
  </si>
  <si>
    <t>Mentor</t>
  </si>
  <si>
    <t>440-209-8587</t>
  </si>
  <si>
    <t>Painesville Township</t>
  </si>
  <si>
    <t>580 Lakeshore Blvd.</t>
  </si>
  <si>
    <t>H-400-18313-338283</t>
  </si>
  <si>
    <t>Hoffman &amp; McNamara Co</t>
  </si>
  <si>
    <t>9045 180th Street East</t>
  </si>
  <si>
    <t>Hastings</t>
  </si>
  <si>
    <t>651-437-9463</t>
  </si>
  <si>
    <t>Dakota</t>
  </si>
  <si>
    <t>9045 180th Street East (report to work)</t>
  </si>
  <si>
    <t>H-400-18313-362525</t>
  </si>
  <si>
    <t>WILSON ENTERPRISES, INC.</t>
  </si>
  <si>
    <t>WILSON'S TURF COMPANY</t>
  </si>
  <si>
    <t>LANDSCAPE SOD REPAIR FOREMAN</t>
  </si>
  <si>
    <t>H-400-18313-430915</t>
  </si>
  <si>
    <t>Ana P Perez, LLC</t>
  </si>
  <si>
    <t>Sunshine Growers</t>
  </si>
  <si>
    <t>7202 S. 7th Avenue</t>
  </si>
  <si>
    <t>602-803-0765</t>
  </si>
  <si>
    <t>7202 S. 7th Ave</t>
  </si>
  <si>
    <t>H-400-18313-491021</t>
  </si>
  <si>
    <t>Tamar Arabians, Ltd</t>
  </si>
  <si>
    <t>108 Thompson Road</t>
  </si>
  <si>
    <t>Weatherford</t>
  </si>
  <si>
    <t>817-596-9392</t>
  </si>
  <si>
    <t>SVETLANA SCHREIBER AND ASSOCIATES</t>
  </si>
  <si>
    <t>MICHELE NORTON</t>
  </si>
  <si>
    <t>Horse Groom</t>
  </si>
  <si>
    <t>H-400-18313-498062</t>
  </si>
  <si>
    <t>Hoover Landscape Inc.</t>
  </si>
  <si>
    <t>11350 Luna Rd. Ste. A</t>
  </si>
  <si>
    <t>972-869-3492</t>
  </si>
  <si>
    <t>H-400-18313-511184</t>
  </si>
  <si>
    <t>GREAT PLAINS AMUSEMENT</t>
  </si>
  <si>
    <t>774 CO. RD. 1550</t>
  </si>
  <si>
    <t>[MAIL: PO BOX 556. RUSH SPRINGS, OK 73082]</t>
  </si>
  <si>
    <t>RUSH SPRINGS</t>
  </si>
  <si>
    <t>580-476-2662</t>
  </si>
  <si>
    <t>Rush Springs</t>
  </si>
  <si>
    <t>774 Co. Rd. 1550</t>
  </si>
  <si>
    <t>H-400-18313-563730</t>
  </si>
  <si>
    <t>Miguel Landscaping, Inc.</t>
  </si>
  <si>
    <t>2944 Lexington Lane</t>
  </si>
  <si>
    <t>Highland Park</t>
  </si>
  <si>
    <t>847-926-0607</t>
  </si>
  <si>
    <t>North Chicago</t>
  </si>
  <si>
    <t>807 Brompton Ave.</t>
  </si>
  <si>
    <t>H-400-18313-595527</t>
  </si>
  <si>
    <t>Landscape Garden Centers</t>
  </si>
  <si>
    <t>7201 S. Minnesota Ave</t>
  </si>
  <si>
    <t>605-338-0706</t>
  </si>
  <si>
    <t>H-400-18313-659490</t>
  </si>
  <si>
    <t>Six Flags St. Louis</t>
  </si>
  <si>
    <t>4900 Six Flags Blvd</t>
  </si>
  <si>
    <t>Eureka</t>
  </si>
  <si>
    <t>636-938-5300</t>
  </si>
  <si>
    <t>H-400-18313-678189</t>
  </si>
  <si>
    <t>Double M Asphalt &amp; Coatings Inc.</t>
  </si>
  <si>
    <t>1019 Edwards Village Road, B-5 (physical)</t>
  </si>
  <si>
    <t>PO Box 1956, Edwards, CO 81632 (mailing)</t>
  </si>
  <si>
    <t>970-926-3343</t>
  </si>
  <si>
    <t>1019 Edwards Village Road, B-5</t>
  </si>
  <si>
    <t>H-400-18313-766110</t>
  </si>
  <si>
    <t>El Gueros Landscaping</t>
  </si>
  <si>
    <t>1995 Columbus Ave</t>
  </si>
  <si>
    <t>330-734-7755</t>
  </si>
  <si>
    <t>H-400-18313-796025</t>
  </si>
  <si>
    <t>Prescott Valley Growers, LLC</t>
  </si>
  <si>
    <t>6750 N. Viewpoint Dr</t>
  </si>
  <si>
    <t>Prescott Valley</t>
  </si>
  <si>
    <t>928-848-1036</t>
  </si>
  <si>
    <t>Yavapai</t>
  </si>
  <si>
    <t>H-400-18313-808077</t>
  </si>
  <si>
    <t>Hub Construction, Inc.</t>
  </si>
  <si>
    <t>Hwy 109 South</t>
  </si>
  <si>
    <t>Boswell</t>
  </si>
  <si>
    <t>580-566-2271</t>
  </si>
  <si>
    <t>Construction Helper</t>
  </si>
  <si>
    <t>H-400-18313-821993</t>
  </si>
  <si>
    <t>MJT Construction, Inc.</t>
  </si>
  <si>
    <t>904 Petra's Way</t>
  </si>
  <si>
    <t>512-376-2002</t>
  </si>
  <si>
    <t>H-400-18313-839336</t>
  </si>
  <si>
    <t>Waltham</t>
  </si>
  <si>
    <t>Middlesex (Waltham)</t>
  </si>
  <si>
    <t>52 4th. Ave (report to work)</t>
  </si>
  <si>
    <t>H-400-18313-900220</t>
  </si>
  <si>
    <t>Genesis Landscaping, Inc.</t>
  </si>
  <si>
    <t>597 Cynthia Court</t>
  </si>
  <si>
    <t>Richmond Heights</t>
  </si>
  <si>
    <t>216-381-9179</t>
  </si>
  <si>
    <t>Chardon</t>
  </si>
  <si>
    <t>13827 Mayfield Road</t>
  </si>
  <si>
    <t>H-400-18313-995102</t>
  </si>
  <si>
    <t>WHATEVER ENTERPRISES, LLC</t>
  </si>
  <si>
    <t>8803 NUNDY AVE.</t>
  </si>
  <si>
    <t>[MAIL: 11705 BOYETTE RD, RIVERVIEW, FL 33569]</t>
  </si>
  <si>
    <t>33534-0000</t>
  </si>
  <si>
    <t>813-407-0316</t>
  </si>
  <si>
    <t>4800 US-301</t>
  </si>
  <si>
    <t>H-400-18314-218261</t>
  </si>
  <si>
    <t>CHIMNEY K'S LLC</t>
  </si>
  <si>
    <t>3223 WOODS CANYON CT</t>
  </si>
  <si>
    <t>MISSOURI CITY</t>
  </si>
  <si>
    <t>832-434-4308</t>
  </si>
  <si>
    <t>Food Service Worker/Store Associate</t>
  </si>
  <si>
    <t>Preparation of food and service</t>
  </si>
  <si>
    <t>Missouri City</t>
  </si>
  <si>
    <t>9612 Highway 6</t>
  </si>
  <si>
    <t>H-400-18314-352642</t>
  </si>
  <si>
    <t>Rossi Landscaping, Inc.</t>
  </si>
  <si>
    <t>5823 Brecksville Road</t>
  </si>
  <si>
    <t>Independence</t>
  </si>
  <si>
    <t>216-524-2522</t>
  </si>
  <si>
    <t>Sagamore Hills</t>
  </si>
  <si>
    <t>11449 Valley View Road</t>
  </si>
  <si>
    <t>H-400-18314-440111</t>
  </si>
  <si>
    <t>WALSAN INC</t>
  </si>
  <si>
    <t>804 GLENN &amp; 711 GLENN</t>
  </si>
  <si>
    <t>605-279-2121</t>
  </si>
  <si>
    <t>DESK CLERKS</t>
  </si>
  <si>
    <t>H-400-18314-489449</t>
  </si>
  <si>
    <t>NOEL'S FOODS, INC.</t>
  </si>
  <si>
    <t>5837 E. BRUNDAGE LANE</t>
  </si>
  <si>
    <t>BAKERSFIELD</t>
  </si>
  <si>
    <t>93307-0000</t>
  </si>
  <si>
    <t>661-979-6533</t>
  </si>
  <si>
    <t>Bakersfield</t>
  </si>
  <si>
    <t>Kern</t>
  </si>
  <si>
    <t>5837 E. Brundage Lane</t>
  </si>
  <si>
    <t>H-400-18314-983231</t>
  </si>
  <si>
    <t>H-400-18314-997367</t>
  </si>
  <si>
    <t>AQUASAFE POOL MANAGEMENT, INC.</t>
  </si>
  <si>
    <t>7466 NEW RIDGE ROAD, SUITE 18</t>
  </si>
  <si>
    <t>301-850-0143</t>
  </si>
  <si>
    <t>Montgomery County</t>
  </si>
  <si>
    <t>2460 General Armistead Ave, Suite 217</t>
  </si>
  <si>
    <t>H-400-18315-230433</t>
  </si>
  <si>
    <t>JONATHAN'S INC</t>
  </si>
  <si>
    <t>92 BOURNE LANE</t>
  </si>
  <si>
    <t>207-646-4777</t>
  </si>
  <si>
    <t>H-400-18315-324293</t>
  </si>
  <si>
    <t>DINING ROOM ATTENDANT</t>
  </si>
  <si>
    <t>H-400-18315-590668</t>
  </si>
  <si>
    <t>7466 New Ridge Road, Suite 18</t>
  </si>
  <si>
    <t>H-400-18315-619369</t>
  </si>
  <si>
    <t>FAY HENDERSON LANDSCAPE DESIGN INC</t>
  </si>
  <si>
    <t>50 COOPER LANE</t>
  </si>
  <si>
    <t>PO BOX 2763</t>
  </si>
  <si>
    <t>631-287-1123</t>
  </si>
  <si>
    <t>H-400-18315-784652</t>
  </si>
  <si>
    <t>BC HARDSCAPES LLC</t>
  </si>
  <si>
    <t>134 NE US 69 HIGHWAY</t>
  </si>
  <si>
    <t>CLAYCOMO</t>
  </si>
  <si>
    <t>816-781-9234</t>
  </si>
  <si>
    <t>H-400-18315-808784</t>
  </si>
  <si>
    <t>Wilson &amp; Wilson Irrigation, Inc.</t>
  </si>
  <si>
    <t>2610 Lakeland Drive</t>
  </si>
  <si>
    <t>Flowood</t>
  </si>
  <si>
    <t>601-939-8810</t>
  </si>
  <si>
    <t>Rankin</t>
  </si>
  <si>
    <t>H-400-18316-002735</t>
  </si>
  <si>
    <t>VERSACOM LP</t>
  </si>
  <si>
    <t>1126 COMMERCE DRIVE</t>
  </si>
  <si>
    <t>SUITE 1126</t>
  </si>
  <si>
    <t>RICHARDSON</t>
  </si>
  <si>
    <t>972-456-9303</t>
  </si>
  <si>
    <t>Wireless Telecom Technician</t>
  </si>
  <si>
    <t>Radio, Cellular, and Tower Equipment Installers</t>
  </si>
  <si>
    <t>Richardson</t>
  </si>
  <si>
    <t>1126 Commerce Drive</t>
  </si>
  <si>
    <t>#1126</t>
  </si>
  <si>
    <t>H-400-18316-027018</t>
  </si>
  <si>
    <t>Dirt Dynamics</t>
  </si>
  <si>
    <t>4206 3rd Ave N</t>
  </si>
  <si>
    <t>701-793-3055</t>
  </si>
  <si>
    <t>4206 3rd Ave N. (report to work)</t>
  </si>
  <si>
    <t>H-400-18316-046657</t>
  </si>
  <si>
    <t>Providence Outdoor, Inc.</t>
  </si>
  <si>
    <t>275 Medical Drive  #3203</t>
  </si>
  <si>
    <t>Carmel</t>
  </si>
  <si>
    <t>317-658-0295</t>
  </si>
  <si>
    <t>Noblesville</t>
  </si>
  <si>
    <t>3200 Sheridan Rd.</t>
  </si>
  <si>
    <t>H-400-18316-084321</t>
  </si>
  <si>
    <t>VISA ADVISORS</t>
  </si>
  <si>
    <t>H-400-18316-089260</t>
  </si>
  <si>
    <t>Turf Appeal, Inc. - Lackland</t>
  </si>
  <si>
    <t>2254 Brian McElroy Dr.</t>
  </si>
  <si>
    <t>Corp mailing: PO Box 891255  Oklahoma City, OK 73189</t>
  </si>
  <si>
    <t>405-869-9755</t>
  </si>
  <si>
    <t>H-400-18316-178075</t>
  </si>
  <si>
    <t>CONCESSION MANAGEMENT SERVICES, INC</t>
  </si>
  <si>
    <t>20987 N. JOHN WAYNE PKWAY ST. B105-237</t>
  </si>
  <si>
    <t>MARICOPA</t>
  </si>
  <si>
    <t>85139-0000</t>
  </si>
  <si>
    <t>916-730-9070</t>
  </si>
  <si>
    <t>20987 N. John Wayne Pkway St. St. B105-237</t>
  </si>
  <si>
    <t>H-400-18316-224429</t>
  </si>
  <si>
    <t>BrightView Landscape Development, Inc.- Tucson</t>
  </si>
  <si>
    <t>(BLD1170)</t>
  </si>
  <si>
    <t>5075 South Swan Road</t>
  </si>
  <si>
    <t>H-400-18316-271554</t>
  </si>
  <si>
    <t>BONE ENTERPRISES INC.</t>
  </si>
  <si>
    <t>US LAWNS OF DAYTON</t>
  </si>
  <si>
    <t>1524 SPANGLER RD.</t>
  </si>
  <si>
    <t>FAIRBORN</t>
  </si>
  <si>
    <t>937-767-2015</t>
  </si>
  <si>
    <t>GREENE</t>
  </si>
  <si>
    <t>H-400-18316-369283</t>
  </si>
  <si>
    <t>SWYEAR AMUSEMENTS, INC</t>
  </si>
  <si>
    <t>2622 KAISER ROAD</t>
  </si>
  <si>
    <t>NEW ATHENS</t>
  </si>
  <si>
    <t>618-407-1945</t>
  </si>
  <si>
    <t>New Athens</t>
  </si>
  <si>
    <t>2622 Kaiser Road</t>
  </si>
  <si>
    <t>H-400-18316-409465</t>
  </si>
  <si>
    <t>Hebron Brick Supply Company</t>
  </si>
  <si>
    <t>2300 Main Ave</t>
  </si>
  <si>
    <t>701-232-0781</t>
  </si>
  <si>
    <t>Leeann Wallace</t>
  </si>
  <si>
    <t>2131 Great Northern Drive (report to work)</t>
  </si>
  <si>
    <t>H-400-18316-420320</t>
  </si>
  <si>
    <t>50 Bear Hill Road</t>
  </si>
  <si>
    <t>H-400-18316-554345</t>
  </si>
  <si>
    <t>BrightView Landscape Development, Inc- Phoenix</t>
  </si>
  <si>
    <t>(BLD1160)</t>
  </si>
  <si>
    <t>2926 E Illini Street</t>
  </si>
  <si>
    <t>H-400-18316-568108</t>
  </si>
  <si>
    <t>FOLEY'S LAWN CARE INC</t>
  </si>
  <si>
    <t>112 HENRY ROAD</t>
  </si>
  <si>
    <t>631-287-5617</t>
  </si>
  <si>
    <t>H-400-18316-586948</t>
  </si>
  <si>
    <t>Krause Landscape Contractors, Inc.</t>
  </si>
  <si>
    <t>13201 Indian Hill Rd.</t>
  </si>
  <si>
    <t>Amarillo</t>
  </si>
  <si>
    <t>806-373-4591</t>
  </si>
  <si>
    <t>Potter</t>
  </si>
  <si>
    <t>H-400-18316-591302</t>
  </si>
  <si>
    <t>Juniors Lawn Service and Landscaping LLC</t>
  </si>
  <si>
    <t>5521 S. Abbott Rd.</t>
  </si>
  <si>
    <t>Orchard Park</t>
  </si>
  <si>
    <t>716-444-2932</t>
  </si>
  <si>
    <t>H-400-18316-614098</t>
  </si>
  <si>
    <t>Wickman Garden Village</t>
  </si>
  <si>
    <t>1345 S. Fort Ave</t>
  </si>
  <si>
    <t>417-862-3707</t>
  </si>
  <si>
    <t>1345 S. Fort Ave (report to work)</t>
  </si>
  <si>
    <t>H-400-18316-654727</t>
  </si>
  <si>
    <t>The Golf Club at Black Rock</t>
  </si>
  <si>
    <t>18168 S Kimberlite Dr</t>
  </si>
  <si>
    <t>Coeur d'Alene</t>
  </si>
  <si>
    <t>208-676-8999</t>
  </si>
  <si>
    <t>18168 S Kimberlite Dr (report to work)</t>
  </si>
  <si>
    <t>H-400-18316-725555</t>
  </si>
  <si>
    <t>SAM'S AMUSEMENTS &amp; CARNIVAL, INC</t>
  </si>
  <si>
    <t>6905 UPPER 28TH ST. N.</t>
  </si>
  <si>
    <t>OAKDALE</t>
  </si>
  <si>
    <t>55128-0000</t>
  </si>
  <si>
    <t>651-338-6884</t>
  </si>
  <si>
    <t>2701 SW 29th</t>
  </si>
  <si>
    <t>H-400-18316-738209</t>
  </si>
  <si>
    <t>BIG O ENTERTAINMENT LLC</t>
  </si>
  <si>
    <t>1585 CO. RD. 155</t>
  </si>
  <si>
    <t>(MAIL: 25542 MADISON ST. ASTATULA, FL. 34705)</t>
  </si>
  <si>
    <t>352-408-3664</t>
  </si>
  <si>
    <t>1585 Co. Rd. 155</t>
  </si>
  <si>
    <t>H-400-18316-751348</t>
  </si>
  <si>
    <t>Victoria Calhoun Grain Co, Inc.</t>
  </si>
  <si>
    <t>Vic-Cal Grain Company</t>
  </si>
  <si>
    <t>135 Main St</t>
  </si>
  <si>
    <t>Placedo</t>
  </si>
  <si>
    <t>361-897-1612</t>
  </si>
  <si>
    <t>Agricultural Equipment Operator</t>
  </si>
  <si>
    <t>Agricultural Equipment Operators</t>
  </si>
  <si>
    <t>Victoria</t>
  </si>
  <si>
    <t>135 Main Street (report to work)</t>
  </si>
  <si>
    <t>H-400-18316-757204</t>
  </si>
  <si>
    <t>Dream Lawn Solutions, LLC</t>
  </si>
  <si>
    <t>946 Woodbourne Rd</t>
  </si>
  <si>
    <t>Levittown</t>
  </si>
  <si>
    <t>215-609-7529</t>
  </si>
  <si>
    <t>H-400-18316-774064</t>
  </si>
  <si>
    <t>GARDENEERING INC</t>
  </si>
  <si>
    <t>16 NEWBERRY LANE</t>
  </si>
  <si>
    <t>NPO BOX 760</t>
  </si>
  <si>
    <t>WATER MILL</t>
  </si>
  <si>
    <t>631-726-4498</t>
  </si>
  <si>
    <t>16 NEW BERRY LANE</t>
  </si>
  <si>
    <t>H-400-18316-777582</t>
  </si>
  <si>
    <t>JJ &amp; SONS</t>
  </si>
  <si>
    <t>3458 E. ILLINI ST.</t>
  </si>
  <si>
    <t>3458 E. Illini St.</t>
  </si>
  <si>
    <t>H-400-18316-798163</t>
  </si>
  <si>
    <t>Groundtek of Central FL, LLC</t>
  </si>
  <si>
    <t>858 Maguire Rd.</t>
  </si>
  <si>
    <t>Ocoee</t>
  </si>
  <si>
    <t>407-877-7473</t>
  </si>
  <si>
    <t>858 Maguire Rd (report to work)</t>
  </si>
  <si>
    <t>H-400-18316-831644</t>
  </si>
  <si>
    <t>DARIOS LANDSCAPING &amp; MASONRY INC</t>
  </si>
  <si>
    <t>170 TUCKAHOE LANE</t>
  </si>
  <si>
    <t>631-287-4763</t>
  </si>
  <si>
    <t>H-400-18316-849546</t>
  </si>
  <si>
    <t>Herrington Harbour, Inc.</t>
  </si>
  <si>
    <t>7149 Lake Shore Drive</t>
  </si>
  <si>
    <t>Rose Haven</t>
  </si>
  <si>
    <t>410-741-5100</t>
  </si>
  <si>
    <t>Groundskeepers</t>
  </si>
  <si>
    <t>H-400-18316-852498</t>
  </si>
  <si>
    <t>Texas Flags, Ltd.</t>
  </si>
  <si>
    <t>2201 East Road to Six Flags</t>
  </si>
  <si>
    <t>817-740-8900</t>
  </si>
  <si>
    <t>H-400-18316-920526</t>
  </si>
  <si>
    <t>Chapman Outdoors, LLC</t>
  </si>
  <si>
    <t>Andy's Sprinkler &amp; Drainage</t>
  </si>
  <si>
    <t>1217 Brumlow Ave.</t>
  </si>
  <si>
    <t>Southlake</t>
  </si>
  <si>
    <t>817-608-0660</t>
  </si>
  <si>
    <t>H-400-18316-964767</t>
  </si>
  <si>
    <t>MGN POOLS LLC</t>
  </si>
  <si>
    <t>7758 LOWMOOR RD</t>
  </si>
  <si>
    <t>SPRINGFIELD</t>
  </si>
  <si>
    <t>571-332-2431</t>
  </si>
  <si>
    <t>Pool operator, Lifeguard,CPR and First Aid Certificates</t>
  </si>
  <si>
    <t>16500 Edgewood Dr.</t>
  </si>
  <si>
    <t>H-400-18316-967562</t>
  </si>
  <si>
    <t>Salazar Contracting, LLC</t>
  </si>
  <si>
    <t>165 Dry Creek Rd</t>
  </si>
  <si>
    <t>Tellico Plains</t>
  </si>
  <si>
    <t>423-253-3215</t>
  </si>
  <si>
    <t>165 Dry Creek (report to work)</t>
  </si>
  <si>
    <t>H-400-18316-992932</t>
  </si>
  <si>
    <t>S.J. ENTERTAINMENT, INC</t>
  </si>
  <si>
    <t>731 ENGEL RD</t>
  </si>
  <si>
    <t>[MAIL: PO BOX 310641, NEW BRAUNFELS, TX 78131]</t>
  </si>
  <si>
    <t>78132-0000</t>
  </si>
  <si>
    <t>830-708-4651</t>
  </si>
  <si>
    <t>H-400-18317-005308</t>
  </si>
  <si>
    <t>The Hoenigman Landscaping Co. LLC.</t>
  </si>
  <si>
    <t>10958 Kinsman Road</t>
  </si>
  <si>
    <t>Newbury</t>
  </si>
  <si>
    <t>440-564-5611</t>
  </si>
  <si>
    <t>H-400-18317-023653</t>
  </si>
  <si>
    <t>Orr Contracting, Inc.</t>
  </si>
  <si>
    <t>4058 Sweetwater Rd</t>
  </si>
  <si>
    <t>828-479-8868</t>
  </si>
  <si>
    <t>4058 Sweetwater Road (report to work)</t>
  </si>
  <si>
    <t>H-400-18317-076259</t>
  </si>
  <si>
    <t>Landscapes Unlimited, LLC</t>
  </si>
  <si>
    <t>1201 Aries Drive</t>
  </si>
  <si>
    <t>402-423-6653</t>
  </si>
  <si>
    <t>KAN LAW, PC</t>
  </si>
  <si>
    <t>GRACE KAN</t>
  </si>
  <si>
    <t>FARMERS BRANCH</t>
  </si>
  <si>
    <t>Landscape Laborer II</t>
  </si>
  <si>
    <t>LA JOLLA</t>
  </si>
  <si>
    <t>11480 N TORREY PINES RD</t>
  </si>
  <si>
    <t>and surrounding areas in the same MSA</t>
  </si>
  <si>
    <t>H-400-18317-084625</t>
  </si>
  <si>
    <t>BrightView Landscape Development, Inc.-Albuquerque, NM</t>
  </si>
  <si>
    <t>(BLD1500)</t>
  </si>
  <si>
    <t>6001 San Francisco Road</t>
  </si>
  <si>
    <t>H-400-18317-091395</t>
  </si>
  <si>
    <t>Diamond Landscapes Inc</t>
  </si>
  <si>
    <t>2060 Buck Lane</t>
  </si>
  <si>
    <t>859-455-8501</t>
  </si>
  <si>
    <t>H-400-18317-091538</t>
  </si>
  <si>
    <t>H-400-18317-095789</t>
  </si>
  <si>
    <t>Medellin Concrete Chipping Services, Inc.</t>
  </si>
  <si>
    <t>4418 Allen-Genoa Road</t>
  </si>
  <si>
    <t>877-250-4369</t>
  </si>
  <si>
    <t>Azarmehr Law Group</t>
  </si>
  <si>
    <t>JESSICA FAULKNER</t>
  </si>
  <si>
    <t>3710 South Expressway 281</t>
  </si>
  <si>
    <t>H-400-18317-153485</t>
  </si>
  <si>
    <t>Elite Lawn Services, Inc.</t>
  </si>
  <si>
    <t>2132 South High Way 94</t>
  </si>
  <si>
    <t>Defiance</t>
  </si>
  <si>
    <t>636-798-2800</t>
  </si>
  <si>
    <t>Amigo's Labor Solutions, Inc.</t>
  </si>
  <si>
    <t>H-400-18317-158148</t>
  </si>
  <si>
    <t>Great America, LLC</t>
  </si>
  <si>
    <t>Six Flags Great America</t>
  </si>
  <si>
    <t>542 North Route 21</t>
  </si>
  <si>
    <t>Gurnee</t>
  </si>
  <si>
    <t>847-249-1776</t>
  </si>
  <si>
    <t>H-400-18317-160864</t>
  </si>
  <si>
    <t>Pool/Grounds Attendant</t>
  </si>
  <si>
    <t>H-400-18317-165269</t>
  </si>
  <si>
    <t>Sodbusters, Inc</t>
  </si>
  <si>
    <t>Sodbuster</t>
  </si>
  <si>
    <t>46919 Cody Trail</t>
  </si>
  <si>
    <t>Tea</t>
  </si>
  <si>
    <t>605-728-8623</t>
  </si>
  <si>
    <t>Landscaping and grounds keepers</t>
  </si>
  <si>
    <t>H-400-18317-187013</t>
  </si>
  <si>
    <t>Cooper Outdoor Services, Inc.</t>
  </si>
  <si>
    <t>215 Spring Drive</t>
  </si>
  <si>
    <t>636-940-0660</t>
  </si>
  <si>
    <t>Robert Wingfield Jr.</t>
  </si>
  <si>
    <t>H-400-18317-196326</t>
  </si>
  <si>
    <t>PRIDE AMUSEMENTS OF MISSOURI, INC.</t>
  </si>
  <si>
    <t>PRIDE AMUSEMENTS</t>
  </si>
  <si>
    <t>3834 W 7TH</t>
  </si>
  <si>
    <t>(Mail: PO Box 486, Joplin MO 64802)</t>
  </si>
  <si>
    <t>JOPLIN</t>
  </si>
  <si>
    <t>219-851-7711</t>
  </si>
  <si>
    <t>Joplin</t>
  </si>
  <si>
    <t>3834 W 7th</t>
  </si>
  <si>
    <t>H-400-18317-211895</t>
  </si>
  <si>
    <t>BRIGHTVIEW LANDSCAPES, LLC - BUCKS, PA</t>
  </si>
  <si>
    <t>(BVL3832)</t>
  </si>
  <si>
    <t>78 Cabot Boulevard E</t>
  </si>
  <si>
    <t>H-400-18317-228231</t>
  </si>
  <si>
    <t>HOSPITALITY SERVICES OF THE LOWCOUNTRY, LLC</t>
  </si>
  <si>
    <t>145 RED CEDAR STREET</t>
  </si>
  <si>
    <t>BLUFFTON</t>
  </si>
  <si>
    <t>843-415-2046</t>
  </si>
  <si>
    <t>HOUSEKEEPING CLEANERS</t>
  </si>
  <si>
    <t>13 HARBOURSIDE LANE UNIT B</t>
  </si>
  <si>
    <t>H-400-18317-248135</t>
  </si>
  <si>
    <t>DiNunzio Landscaping and Snow Plowing, Inc.</t>
  </si>
  <si>
    <t>DiNunzio Landscaping</t>
  </si>
  <si>
    <t>718 Kenbridge Drive</t>
  </si>
  <si>
    <t>440-516-0893</t>
  </si>
  <si>
    <t>Wickliffe</t>
  </si>
  <si>
    <t>1193 E. 305th Street</t>
  </si>
  <si>
    <t>H-400-18317-273886</t>
  </si>
  <si>
    <t>CR Horticulture &amp; Irrigation Solutions, LLC</t>
  </si>
  <si>
    <t>9729 N. IH 35</t>
  </si>
  <si>
    <t>512-836-5100</t>
  </si>
  <si>
    <t>H-400-18317-300772</t>
  </si>
  <si>
    <t>Evergreen Landscapes, Inc.</t>
  </si>
  <si>
    <t>12185 Kinsman Road</t>
  </si>
  <si>
    <t>440-564-5606</t>
  </si>
  <si>
    <t>H-400-18317-306134</t>
  </si>
  <si>
    <t>Warrensburg Laundry &amp; Dry Cleaning, Inc.</t>
  </si>
  <si>
    <t>11 Richards Avenue</t>
  </si>
  <si>
    <t>Warrensburg</t>
  </si>
  <si>
    <t>518-668-2924</t>
  </si>
  <si>
    <t>Laundry and Dry Cleaning Worker</t>
  </si>
  <si>
    <t>11 Richards Ave (report to work)</t>
  </si>
  <si>
    <t>H-400-18317-316682</t>
  </si>
  <si>
    <t>Anderson Landscaping, Inc.</t>
  </si>
  <si>
    <t>7500 E. 10th Street</t>
  </si>
  <si>
    <t>605-360-1195</t>
  </si>
  <si>
    <t>Landscape and Groundskeeper</t>
  </si>
  <si>
    <t>SD</t>
  </si>
  <si>
    <t>H-400-18317-329429</t>
  </si>
  <si>
    <t>David's Landscape and Construction</t>
  </si>
  <si>
    <t>1950 Taft Drive</t>
  </si>
  <si>
    <t>720-270-1955</t>
  </si>
  <si>
    <t>1390 Simms st (report to work)</t>
  </si>
  <si>
    <t>H-400-18317-338695</t>
  </si>
  <si>
    <t>ASCAPE LANDSCAPING &amp; CONSTRUCTION CORP</t>
  </si>
  <si>
    <t>634 ROUTE 303</t>
  </si>
  <si>
    <t>BLAUVELT</t>
  </si>
  <si>
    <t>845-353-6500</t>
  </si>
  <si>
    <t>ROCKLAND</t>
  </si>
  <si>
    <t>H-400-18317-355702</t>
  </si>
  <si>
    <t>Hoosier Companies, LLC.</t>
  </si>
  <si>
    <t>Hoosier Lawn Care</t>
  </si>
  <si>
    <t>17379 Little Eagle Creek Avenue</t>
  </si>
  <si>
    <t>317-844-4604</t>
  </si>
  <si>
    <t>H-400-18317-377888</t>
  </si>
  <si>
    <t>Martinez Landscaping LLC</t>
  </si>
  <si>
    <t>317 S. red Lion Terrace</t>
  </si>
  <si>
    <t>302-328-5489</t>
  </si>
  <si>
    <t xml:space="preserve">317 S. Red Lion Terrace </t>
  </si>
  <si>
    <t>H-400-18317-392335</t>
  </si>
  <si>
    <t>MONTEMARANO LANDSCAPES INC</t>
  </si>
  <si>
    <t>21415 FAIRVIEW ROAD</t>
  </si>
  <si>
    <t>GRETNA</t>
  </si>
  <si>
    <t>402-332-3641</t>
  </si>
  <si>
    <t>NONEE</t>
  </si>
  <si>
    <t>SARPY</t>
  </si>
  <si>
    <t>H-400-18317-448358</t>
  </si>
  <si>
    <t>Carroll's Landscape Services, LLC</t>
  </si>
  <si>
    <t>1155 Forest Ave</t>
  </si>
  <si>
    <t>601-981-1244</t>
  </si>
  <si>
    <t>1155 Forest Ave.  (report to work)</t>
  </si>
  <si>
    <t>H-400-18317-485236</t>
  </si>
  <si>
    <t>Coastal Pinestraw, LLC</t>
  </si>
  <si>
    <t>817 Phillips Rd</t>
  </si>
  <si>
    <t>Walterboro</t>
  </si>
  <si>
    <t>843-908-2620</t>
  </si>
  <si>
    <t>817 Phillips Rd (report to work)</t>
  </si>
  <si>
    <t>H-400-18317-607662</t>
  </si>
  <si>
    <t>Milo Enterprises, Inc.</t>
  </si>
  <si>
    <t>Champion Lawn Care</t>
  </si>
  <si>
    <t>3000 Old Alabama Rd., #119-413</t>
  </si>
  <si>
    <t>770-649-0818</t>
  </si>
  <si>
    <t>H-400-18317-609977</t>
  </si>
  <si>
    <t>Aurora Landscaping Services, Inc.</t>
  </si>
  <si>
    <t>7331 North Aurora Rd.</t>
  </si>
  <si>
    <t>330-995-9524</t>
  </si>
  <si>
    <t>Portage</t>
  </si>
  <si>
    <t>7331 North Aurora Road</t>
  </si>
  <si>
    <t>H-400-18317-610210</t>
  </si>
  <si>
    <t>AUGUSTA</t>
  </si>
  <si>
    <t>2023 HIGHLAND AVE.</t>
  </si>
  <si>
    <t>H-400-18317-619916</t>
  </si>
  <si>
    <t>1293 Great falls Hwy (report to work)</t>
  </si>
  <si>
    <t>H-400-18317-628690</t>
  </si>
  <si>
    <t>BRIGHTVIEW LANDSCAPES, LLC - HARRISBURG, PA</t>
  </si>
  <si>
    <t>(BVL4454)</t>
  </si>
  <si>
    <t>Dillsburg</t>
  </si>
  <si>
    <t>717 Range End Road</t>
  </si>
  <si>
    <t>H-400-18317-664017</t>
  </si>
  <si>
    <t>Wilkes-Barre</t>
  </si>
  <si>
    <t>Luzerne</t>
  </si>
  <si>
    <t>22 Ruddle St. (report to work)</t>
  </si>
  <si>
    <t>H-400-18317-670902</t>
  </si>
  <si>
    <t>DeLauro Brothers Lanscaping, LLC.</t>
  </si>
  <si>
    <t>5959 Wilson Mills Road</t>
  </si>
  <si>
    <t>440-449-6662</t>
  </si>
  <si>
    <t>H-400-18317-678440</t>
  </si>
  <si>
    <t>Diggin' Landscaping, Inc.</t>
  </si>
  <si>
    <t>3113 State Route 82</t>
  </si>
  <si>
    <t>Mantua</t>
  </si>
  <si>
    <t>330-562-8000</t>
  </si>
  <si>
    <t>H-400-18317-699358</t>
  </si>
  <si>
    <t>DeLauro Brothers Contracting, Inc.</t>
  </si>
  <si>
    <t>6240 Mayfield Road</t>
  </si>
  <si>
    <t>440-565-7777</t>
  </si>
  <si>
    <t>H-400-18317-783764</t>
  </si>
  <si>
    <t>M.S. Lawncare, Inc.</t>
  </si>
  <si>
    <t>4842 Laketon Ct.</t>
  </si>
  <si>
    <t>314-892-7733</t>
  </si>
  <si>
    <t>H-400-18317-827358</t>
  </si>
  <si>
    <t>Grizzly Bear Lawn Care, LLC</t>
  </si>
  <si>
    <t>1836 Old US Hwy. 40</t>
  </si>
  <si>
    <t>573-256-8873</t>
  </si>
  <si>
    <t>H-400-18317-831157</t>
  </si>
  <si>
    <t>SchoggenScapes, Inc.</t>
  </si>
  <si>
    <t>1117 Industrial Park Drive</t>
  </si>
  <si>
    <t>mailing: 254 Saddlewood Lane, Clinton, MS 39056</t>
  </si>
  <si>
    <t>601-924-2869</t>
  </si>
  <si>
    <t>H-400-18317-847507</t>
  </si>
  <si>
    <t>Bordonaro's Landscape, Inc.</t>
  </si>
  <si>
    <t>7282 Thornapple Lane</t>
  </si>
  <si>
    <t>Solon</t>
  </si>
  <si>
    <t>440-349-3155</t>
  </si>
  <si>
    <t>11354 Kinsman Road</t>
  </si>
  <si>
    <t>H-400-18317-877751</t>
  </si>
  <si>
    <t>Southview Design Inc.</t>
  </si>
  <si>
    <t>2383 Pilot Knob Rd.</t>
  </si>
  <si>
    <t>Mendota Heights</t>
  </si>
  <si>
    <t>651-203-3025</t>
  </si>
  <si>
    <t>H-400-18317-883197</t>
  </si>
  <si>
    <t>10000 PICO BOULEVARD</t>
  </si>
  <si>
    <t>H-400-18317-885024</t>
  </si>
  <si>
    <t>Riverside Park Enterprises</t>
  </si>
  <si>
    <t>Six Flags New England</t>
  </si>
  <si>
    <t>1623 Main Street</t>
  </si>
  <si>
    <t>Agawam</t>
  </si>
  <si>
    <t>413-786-9300</t>
  </si>
  <si>
    <t>Hampden County</t>
  </si>
  <si>
    <t>H-400-18317-933353</t>
  </si>
  <si>
    <t>Ken-Cut Lawn Service, Inc.</t>
  </si>
  <si>
    <t>10311 Macy Ct.</t>
  </si>
  <si>
    <t>317-826-5555</t>
  </si>
  <si>
    <t>H-400-18318-006957</t>
  </si>
  <si>
    <t>Imperial Pacific International (CNMI) LLC</t>
  </si>
  <si>
    <t>Imperial Pacific Resort Hotel-Saipan</t>
  </si>
  <si>
    <t>PMB 1188</t>
  </si>
  <si>
    <t>Box 10,003</t>
  </si>
  <si>
    <t>670-237-9950</t>
  </si>
  <si>
    <t>HASSELBACK LAW OFFICE, LLC</t>
  </si>
  <si>
    <t>GEORGE HASSELBACK</t>
  </si>
  <si>
    <t>Other</t>
  </si>
  <si>
    <t>CPL Derence Jack Road, Orchid Street</t>
  </si>
  <si>
    <t>H-400-18318-032893</t>
  </si>
  <si>
    <t>America's Catch, Inc.</t>
  </si>
  <si>
    <t>PO Box 584</t>
  </si>
  <si>
    <t>Itta Bena</t>
  </si>
  <si>
    <t>662-254-7200</t>
  </si>
  <si>
    <t>Fish Processor</t>
  </si>
  <si>
    <t>The Employer typically trains employees for 1 week.</t>
  </si>
  <si>
    <t>Leflore</t>
  </si>
  <si>
    <t>46623 County Road 523</t>
  </si>
  <si>
    <t>H-400-18318-035520</t>
  </si>
  <si>
    <t>PO Box 1003, PMB 1188</t>
  </si>
  <si>
    <t>Riveter</t>
  </si>
  <si>
    <t>H-400-18318-036179</t>
  </si>
  <si>
    <t>Bartenfelder Landscape Service, Inc.</t>
  </si>
  <si>
    <t>3341 Forge Hill Road</t>
  </si>
  <si>
    <t>Street</t>
  </si>
  <si>
    <t>410-879-5296</t>
  </si>
  <si>
    <t>H-400-18318-055390</t>
  </si>
  <si>
    <t>2432 Joe Field Rd.</t>
  </si>
  <si>
    <t>H-400-18318-062532</t>
  </si>
  <si>
    <t>Scottsdale Farms, Inc.</t>
  </si>
  <si>
    <t>15639 Birmingham Hwy.</t>
  </si>
  <si>
    <t>770-777-5875</t>
  </si>
  <si>
    <t>Garden Center &amp; Holding Yard Laborer</t>
  </si>
  <si>
    <t>Dawsonville</t>
  </si>
  <si>
    <t>1214 New Hope Road</t>
  </si>
  <si>
    <t>H-400-18318-074325</t>
  </si>
  <si>
    <t>Childcare Worker</t>
  </si>
  <si>
    <t>Early childhood development, ileostomy care, gastroparesis</t>
  </si>
  <si>
    <t>FL</t>
  </si>
  <si>
    <t>H-400-18318-076220</t>
  </si>
  <si>
    <t>Tower Crane Operator</t>
  </si>
  <si>
    <t>Crane and Tower Operators</t>
  </si>
  <si>
    <t>H-400-18318-101859</t>
  </si>
  <si>
    <t>Brett Robinson Gulf Corporation</t>
  </si>
  <si>
    <t>Brett Robinson Vacation Rentals</t>
  </si>
  <si>
    <t>3259 Gulf Shores Parkway</t>
  </si>
  <si>
    <t>MAILING: PO BOX 4009</t>
  </si>
  <si>
    <t>251-223-5093</t>
  </si>
  <si>
    <t>Orange Beach</t>
  </si>
  <si>
    <t>25050 Canal Road</t>
  </si>
  <si>
    <t>H-400-18318-117586</t>
  </si>
  <si>
    <t>CURTI'S LANDSCAPING INC</t>
  </si>
  <si>
    <t>169 ROUTE 303</t>
  </si>
  <si>
    <t>VALLEY COTTAGE</t>
  </si>
  <si>
    <t>845-627-2491</t>
  </si>
  <si>
    <t>H-400-18318-127960</t>
  </si>
  <si>
    <t>H-400-18318-141423</t>
  </si>
  <si>
    <t>Construction Carpenter</t>
  </si>
  <si>
    <t>H-400-18318-199106</t>
  </si>
  <si>
    <t>Shamrock Landscaping, LLC</t>
  </si>
  <si>
    <t>26205 65th Avenue S</t>
  </si>
  <si>
    <t>253-395-7370</t>
  </si>
  <si>
    <t>H-400-18318-220552</t>
  </si>
  <si>
    <t>Decorative Real Estate</t>
  </si>
  <si>
    <t>Ruth Properties</t>
  </si>
  <si>
    <t>3300 Broadway Blvd</t>
  </si>
  <si>
    <t>469-358-1120</t>
  </si>
  <si>
    <t>H2A LABOR ASSISTANCE, INC</t>
  </si>
  <si>
    <t>DANIELLE ANDERSON</t>
  </si>
  <si>
    <t>FARMERSVILLE</t>
  </si>
  <si>
    <t>H-400-18318-224449</t>
  </si>
  <si>
    <t>North American Midway Entertainment-Astro Amusement, LLC</t>
  </si>
  <si>
    <t>Edinburgh</t>
  </si>
  <si>
    <t>323 East Owassa Rd</t>
  </si>
  <si>
    <t>H-400-18318-230641</t>
  </si>
  <si>
    <t>Landscape Management Service,Inc</t>
  </si>
  <si>
    <t>9860 South 6116 West</t>
  </si>
  <si>
    <t>801-282-6303</t>
  </si>
  <si>
    <t>AZTEC FOREIGN LABOR, INC</t>
  </si>
  <si>
    <t>Salt Lake County</t>
  </si>
  <si>
    <t>H-400-18318-239249</t>
  </si>
  <si>
    <t>T and T Lawn Care</t>
  </si>
  <si>
    <t>3809 Toms Cabin Ct.</t>
  </si>
  <si>
    <t>314-324-0911</t>
  </si>
  <si>
    <t>H-400-18318-242608</t>
  </si>
  <si>
    <t>WINNSCAPES, INC.</t>
  </si>
  <si>
    <t>6079 Taylor Rd</t>
  </si>
  <si>
    <t>Gahanna</t>
  </si>
  <si>
    <t>614-866-9466</t>
  </si>
  <si>
    <t>REPORT TO WORK ADDRESS</t>
  </si>
  <si>
    <t>H-400-18318-270600</t>
  </si>
  <si>
    <t>LeBeau Gradens Inc.</t>
  </si>
  <si>
    <t>320 w. Uwchlan Ave</t>
  </si>
  <si>
    <t>610-256-8781</t>
  </si>
  <si>
    <t>320 W. Uwchlan Ave</t>
  </si>
  <si>
    <t>H-400-18318-272633</t>
  </si>
  <si>
    <t>Youdath Mulch Man, Inc.</t>
  </si>
  <si>
    <t>12550 Woodin Road</t>
  </si>
  <si>
    <t>440-364-7777</t>
  </si>
  <si>
    <t>482 Blackbrook Rd.</t>
  </si>
  <si>
    <t>H-400-18318-279765</t>
  </si>
  <si>
    <t>Steel Worker</t>
  </si>
  <si>
    <t>H-400-18318-287127</t>
  </si>
  <si>
    <t>saipan</t>
  </si>
  <si>
    <t>Plumber</t>
  </si>
  <si>
    <t>H-400-18318-294542</t>
  </si>
  <si>
    <t>CURTI &amp; ASSOCIATES LTD</t>
  </si>
  <si>
    <t>H-400-18318-306495</t>
  </si>
  <si>
    <t>Woodpecker Cabinets, Inc.</t>
  </si>
  <si>
    <t>2301 Hwy 380</t>
  </si>
  <si>
    <t>903-455-7734</t>
  </si>
  <si>
    <t>Carpenter's Helper</t>
  </si>
  <si>
    <t>Hunt</t>
  </si>
  <si>
    <t>H-400-18318-326549</t>
  </si>
  <si>
    <t>Bowen's Landscape Services, Inc.</t>
  </si>
  <si>
    <t>1865 McGee Ln Ste I</t>
  </si>
  <si>
    <t>972-317-7489</t>
  </si>
  <si>
    <t>H-400-18318-334492</t>
  </si>
  <si>
    <t>614-237-9950</t>
  </si>
  <si>
    <t>H-400-18318-356829</t>
  </si>
  <si>
    <t>Fontainebleau Corporation</t>
  </si>
  <si>
    <t>Clarion Resort Fontainebleau Hotel</t>
  </si>
  <si>
    <t>10100 Coastal Highway</t>
  </si>
  <si>
    <t>Ocean City</t>
  </si>
  <si>
    <t>410-524-3535</t>
  </si>
  <si>
    <t>Maid/Housekeeping cleaners</t>
  </si>
  <si>
    <t>H-400-18318-358066</t>
  </si>
  <si>
    <t>Sudderth Brothers Contracting, Inc.</t>
  </si>
  <si>
    <t>600 North Bagdad Road</t>
  </si>
  <si>
    <t>512-260-2747</t>
  </si>
  <si>
    <t>600 North Bagdad</t>
  </si>
  <si>
    <t>H-400-18318-448799</t>
  </si>
  <si>
    <t>H-400-18318-470151</t>
  </si>
  <si>
    <t>YOSEMITE BUG, LLC</t>
  </si>
  <si>
    <t>YOSEMITE BUG RUSTIC MOUNTAIN RESORT</t>
  </si>
  <si>
    <t>6979A Highway 140</t>
  </si>
  <si>
    <t>PO Box 81</t>
  </si>
  <si>
    <t>Midpines</t>
  </si>
  <si>
    <t>209-966-6666</t>
  </si>
  <si>
    <t>Mariposa</t>
  </si>
  <si>
    <t>H-400-18318-475566</t>
  </si>
  <si>
    <t>ATLANTIC GOLF CLUB</t>
  </si>
  <si>
    <t>PO BOX 1890</t>
  </si>
  <si>
    <t>1040 SCUTTLE HOLE ROAD</t>
  </si>
  <si>
    <t>631-537-1818</t>
  </si>
  <si>
    <t>H-400-18318-498041</t>
  </si>
  <si>
    <t>Ramon and Ramon Landscaping, Inc.</t>
  </si>
  <si>
    <t>14889 West Route 173</t>
  </si>
  <si>
    <t>Wadsworth</t>
  </si>
  <si>
    <t>847-417-4208</t>
  </si>
  <si>
    <t>H-400-18318-521313</t>
  </si>
  <si>
    <t>Vince's Logs &amp; Limbs</t>
  </si>
  <si>
    <t>20 Orchard Ln</t>
  </si>
  <si>
    <t>972-722-8733</t>
  </si>
  <si>
    <t>Tree trimmers and pruners</t>
  </si>
  <si>
    <t>H-400-18318-523485</t>
  </si>
  <si>
    <t>Artificial Rain Makers DBA Automated Rain Sprinklers and Landscape</t>
  </si>
  <si>
    <t>1368 E 1820 S</t>
  </si>
  <si>
    <t>Spanish Fork</t>
  </si>
  <si>
    <t>801-358-3684</t>
  </si>
  <si>
    <t>H-400-18318-539514</t>
  </si>
  <si>
    <t>Eagle Eye Irrigation, Inc.</t>
  </si>
  <si>
    <t>14802 Olin Rd</t>
  </si>
  <si>
    <t>Tomball</t>
  </si>
  <si>
    <t>713-478-3218</t>
  </si>
  <si>
    <t>H-400-18318-547875</t>
  </si>
  <si>
    <t>Rost Landscaping and Design, Inc.</t>
  </si>
  <si>
    <t>2450 Trails West Ave.</t>
  </si>
  <si>
    <t>573-445-4465</t>
  </si>
  <si>
    <t>H-400-18318-548805</t>
  </si>
  <si>
    <t>Oakleaf Treeworks, Inc.</t>
  </si>
  <si>
    <t>14060 West Old School Rd</t>
  </si>
  <si>
    <t>Mettawa</t>
  </si>
  <si>
    <t>847-774-0387</t>
  </si>
  <si>
    <t>14060 West Old School Rd.</t>
  </si>
  <si>
    <t>H-400-18318-552092</t>
  </si>
  <si>
    <t>PAUL'S CONCESSIONS INC</t>
  </si>
  <si>
    <t>21019 US Hwy 281N Ste 830 #64</t>
  </si>
  <si>
    <t>210-602-2244</t>
  </si>
  <si>
    <t>Amusement &amp; Recreation Attendants</t>
  </si>
  <si>
    <t>Robstown</t>
  </si>
  <si>
    <t>1213 Terry Shamsie Blvd</t>
  </si>
  <si>
    <t>H-400-18318-659905</t>
  </si>
  <si>
    <t>Woburn</t>
  </si>
  <si>
    <t>17 Cranes Court</t>
  </si>
  <si>
    <t>H-400-18318-672309</t>
  </si>
  <si>
    <t>H-400-18318-673165</t>
  </si>
  <si>
    <t>FIRST CLASS ATTRACTIONS INC</t>
  </si>
  <si>
    <t>7377 Timberpoint Ct</t>
  </si>
  <si>
    <t>(Mail: 1576 Springer Ridge Road, Carbondale IL 62902)</t>
  </si>
  <si>
    <t>618-407-3044</t>
  </si>
  <si>
    <t>H-400-18318-678014</t>
  </si>
  <si>
    <t>H-400-18318-706843</t>
  </si>
  <si>
    <t>DeSantis Landscapes, Inc.</t>
  </si>
  <si>
    <t>7907 State Street</t>
  </si>
  <si>
    <t>Salem</t>
  </si>
  <si>
    <t>503-364-8376</t>
  </si>
  <si>
    <t>7907 State Street  (report to work)</t>
  </si>
  <si>
    <t>H-400-18318-724294</t>
  </si>
  <si>
    <t>Ascend Landscaping and Irrigation, Inc.</t>
  </si>
  <si>
    <t>19150 E 118th Ave</t>
  </si>
  <si>
    <t>720-685-3000</t>
  </si>
  <si>
    <t>H-400-18318-778250</t>
  </si>
  <si>
    <t>Quality Lawn and Garden, Inc.</t>
  </si>
  <si>
    <t>6632 Christopher Drive</t>
  </si>
  <si>
    <t>314-846-7505</t>
  </si>
  <si>
    <t>H-400-18318-790993</t>
  </si>
  <si>
    <t>BRIGHTVIEW LANDSCAPES, LLC - PITTSBURG, PA</t>
  </si>
  <si>
    <t>Sewickley</t>
  </si>
  <si>
    <t>211 Overlook Drive</t>
  </si>
  <si>
    <t>H-400-18318-827539</t>
  </si>
  <si>
    <t>Abescape Landscaping</t>
  </si>
  <si>
    <t>1440 Coronel</t>
  </si>
  <si>
    <t>915-307-2648</t>
  </si>
  <si>
    <t>H-400-18318-901798</t>
  </si>
  <si>
    <t>L&amp;K Tree &amp; Shrub, Inc.</t>
  </si>
  <si>
    <t>3240 Iffert Ave. NE</t>
  </si>
  <si>
    <t>St. Michael</t>
  </si>
  <si>
    <t>763-497-4700</t>
  </si>
  <si>
    <t>H-400-18318-922281</t>
  </si>
  <si>
    <t>Nestor Landscaping, Inc.</t>
  </si>
  <si>
    <t>4729 Wolcott Ave.</t>
  </si>
  <si>
    <t>773-517-2927</t>
  </si>
  <si>
    <t>H-400-18318-940897</t>
  </si>
  <si>
    <t>The Quaglino Landscape Company, Inc.</t>
  </si>
  <si>
    <t>23425 Hwy 435</t>
  </si>
  <si>
    <t>Abita Springs</t>
  </si>
  <si>
    <t>985-373-9139</t>
  </si>
  <si>
    <t>H-400-18318-967079</t>
  </si>
  <si>
    <t>Electrical Technician</t>
  </si>
  <si>
    <t>Imperial Pacific Resort Hotel</t>
  </si>
  <si>
    <t>CPL Derence Jack Road</t>
  </si>
  <si>
    <t>H-400-18319-003980</t>
  </si>
  <si>
    <t>Rader Landscaping and Construction, LLC</t>
  </si>
  <si>
    <t>5415 Clairton Blvd</t>
  </si>
  <si>
    <t>412-901-5849</t>
  </si>
  <si>
    <t>5415 Clairton Blvd (report to work)</t>
  </si>
  <si>
    <t>H-400-18319-008581</t>
  </si>
  <si>
    <t>H-400-18319-013664</t>
  </si>
  <si>
    <t>Amato's Nursery &amp; Landscape Co Inc.</t>
  </si>
  <si>
    <t>47 Deans Rhode Hall Rd.</t>
  </si>
  <si>
    <t>Monmouth Junction</t>
  </si>
  <si>
    <t>732-297-6790</t>
  </si>
  <si>
    <t>47 Deans Rhode Hall Road (report to work)</t>
  </si>
  <si>
    <t>H-400-18319-023264</t>
  </si>
  <si>
    <t>Junior Construction Company, Inc.</t>
  </si>
  <si>
    <t>1413 S.  Broadway</t>
  </si>
  <si>
    <t>817-556-2045</t>
  </si>
  <si>
    <t>1413 S. Broadway</t>
  </si>
  <si>
    <t>H-400-18319-079932</t>
  </si>
  <si>
    <t>Camino Real LLC</t>
  </si>
  <si>
    <t>13460 Hwy 50/210</t>
  </si>
  <si>
    <t>Surf City</t>
  </si>
  <si>
    <t>910-329-4500</t>
  </si>
  <si>
    <t>Pender</t>
  </si>
  <si>
    <t>13460 Hwy 50/210 (report to work)</t>
  </si>
  <si>
    <t>H-400-18319-099695</t>
  </si>
  <si>
    <t>D &amp; S NORTH, LLC</t>
  </si>
  <si>
    <t>MISSION POINT RESORT</t>
  </si>
  <si>
    <t>6633 MAIN ST.</t>
  </si>
  <si>
    <t>906-847-3013</t>
  </si>
  <si>
    <t>H-400-18319-111333</t>
  </si>
  <si>
    <t>Turf Plus, LLC</t>
  </si>
  <si>
    <t>5817 Washington Ave.</t>
  </si>
  <si>
    <t>812-477-1910</t>
  </si>
  <si>
    <t>Vanderburg</t>
  </si>
  <si>
    <t>H-400-18319-133431</t>
  </si>
  <si>
    <t>Jim Whiting Nursery &amp; Garden Center, Inc.</t>
  </si>
  <si>
    <t>3430 19th St. NW</t>
  </si>
  <si>
    <t>507-289-3741</t>
  </si>
  <si>
    <t>Olmstead</t>
  </si>
  <si>
    <t>H-400-18319-143763</t>
  </si>
  <si>
    <t>Valley Lawn Care, Inc.</t>
  </si>
  <si>
    <t>Valley Landscaping</t>
  </si>
  <si>
    <t>4401 12th Ave N.</t>
  </si>
  <si>
    <t>701-232-7782</t>
  </si>
  <si>
    <t>4401 12th Ave N. (report to work)</t>
  </si>
  <si>
    <t>H-400-18319-159101</t>
  </si>
  <si>
    <t>Jose Santos Construction Company, Inc.</t>
  </si>
  <si>
    <t>107 Wilson Lane</t>
  </si>
  <si>
    <t>817-556-0679</t>
  </si>
  <si>
    <t>H-400-18319-226779</t>
  </si>
  <si>
    <t>Louisiana Landscape Specialty, Inc.</t>
  </si>
  <si>
    <t>1701 Belle Chasse Hwy</t>
  </si>
  <si>
    <t>Gretna</t>
  </si>
  <si>
    <t>504-391-1800</t>
  </si>
  <si>
    <t>H-400-18319-232582</t>
  </si>
  <si>
    <t>NATURES GUARDIAN INC</t>
  </si>
  <si>
    <t>425 COUNTY ROAD 39</t>
  </si>
  <si>
    <t>PO BOX 644</t>
  </si>
  <si>
    <t>631-726-1970</t>
  </si>
  <si>
    <t>n/aNONE</t>
  </si>
  <si>
    <t>H-400-18319-246640</t>
  </si>
  <si>
    <t>Outdoor Concepts, LLC</t>
  </si>
  <si>
    <t>5229 51st AVE S</t>
  </si>
  <si>
    <t>Unit 5</t>
  </si>
  <si>
    <t>701-639-2306</t>
  </si>
  <si>
    <t>Vogel Law Firm</t>
  </si>
  <si>
    <t>Michelle Scimecca</t>
  </si>
  <si>
    <t>Apple Valley</t>
  </si>
  <si>
    <t>H-400-18319-274099</t>
  </si>
  <si>
    <t>Mountain Strong LLC</t>
  </si>
  <si>
    <t>La Cocina de Mama</t>
  </si>
  <si>
    <t>361 South Saint Vrain Avenue (physical)</t>
  </si>
  <si>
    <t>PO Box 4538, Estes Park, CO 80517 (mailing)</t>
  </si>
  <si>
    <t>970-586-9001</t>
  </si>
  <si>
    <t>Kitchen Helper</t>
  </si>
  <si>
    <t>361 South Saint Vrain Avenue</t>
  </si>
  <si>
    <t>H-400-18319-279908</t>
  </si>
  <si>
    <t>Brudd Construction Company, L.L.C.</t>
  </si>
  <si>
    <t>858 S. Simms St.</t>
  </si>
  <si>
    <t>Simmesport</t>
  </si>
  <si>
    <t>318-941-2212</t>
  </si>
  <si>
    <t>Avoyelles Parish</t>
  </si>
  <si>
    <t>H-400-18319-287708</t>
  </si>
  <si>
    <t>Newman Lawn Care, Inc.</t>
  </si>
  <si>
    <t>2771 FM 36 North</t>
  </si>
  <si>
    <t>Merit</t>
  </si>
  <si>
    <t>903-355-0983</t>
  </si>
  <si>
    <t>H-400-18319-302122</t>
  </si>
  <si>
    <t>Terrace Turf Lawn Service, Inc.</t>
  </si>
  <si>
    <t>1272 Generals Hwy.</t>
  </si>
  <si>
    <t>Crownsville</t>
  </si>
  <si>
    <t>443-987-5357</t>
  </si>
  <si>
    <t>1272 Generals Hwy,</t>
  </si>
  <si>
    <t>H-400-18319-318989</t>
  </si>
  <si>
    <t>El Rincon Forestry</t>
  </si>
  <si>
    <t>1429 S. Peach Street</t>
  </si>
  <si>
    <t>541-890-6803</t>
  </si>
  <si>
    <t>1429 S. Peach Street (Report to work)</t>
  </si>
  <si>
    <t>H-400-18319-376921</t>
  </si>
  <si>
    <t>Gray Plantation, LLC</t>
  </si>
  <si>
    <t>6150 Graywood Parkway</t>
  </si>
  <si>
    <t>337-562-1663</t>
  </si>
  <si>
    <t>H-400-18319-390256</t>
  </si>
  <si>
    <t>Metro Lawn Care, Inc.</t>
  </si>
  <si>
    <t>14100 Waterford Way</t>
  </si>
  <si>
    <t>Mailing: PO Box 1263 Hutchins, TX 75141</t>
  </si>
  <si>
    <t>Forney</t>
  </si>
  <si>
    <t>972-913-1000</t>
  </si>
  <si>
    <t>Kaufman</t>
  </si>
  <si>
    <t>H-400-18319-392312</t>
  </si>
  <si>
    <t>Greg Thompson Landscape Inc.</t>
  </si>
  <si>
    <t>10660 Strittmatter</t>
  </si>
  <si>
    <t>940-368-1144</t>
  </si>
  <si>
    <t>H-400-18319-410421</t>
  </si>
  <si>
    <t>Jimmie Anderton</t>
  </si>
  <si>
    <t>7835 Private Road 2572</t>
  </si>
  <si>
    <t>Quinlan</t>
  </si>
  <si>
    <t>214-886-2182</t>
  </si>
  <si>
    <t>H-400-18319-416651</t>
  </si>
  <si>
    <t>H-400-18319-449671</t>
  </si>
  <si>
    <t>HERDER PLUMBING LLC</t>
  </si>
  <si>
    <t>Helper of Pool laborer</t>
  </si>
  <si>
    <t>19801 Shinning Isle Run</t>
  </si>
  <si>
    <t>H-400-18319-470924</t>
  </si>
  <si>
    <t>Natural Art Landscaping, Inc.</t>
  </si>
  <si>
    <t>2601 W. Medical Hall Rd.</t>
  </si>
  <si>
    <t>Bel Air</t>
  </si>
  <si>
    <t>410-836-5296</t>
  </si>
  <si>
    <t>H-400-18319-472101</t>
  </si>
  <si>
    <t>Quality Cutz, LLC</t>
  </si>
  <si>
    <t>202 Marlboro Rd.</t>
  </si>
  <si>
    <t>410-474-2997</t>
  </si>
  <si>
    <t>H-400-18319-478559</t>
  </si>
  <si>
    <t>Gore Range Landscaping LLC</t>
  </si>
  <si>
    <t>2077 North Frontage Road West, St 112 (physical)</t>
  </si>
  <si>
    <t>PO Box 9790, Avon, CO 81620 (mailing)</t>
  </si>
  <si>
    <t>970-471-2472</t>
  </si>
  <si>
    <t>2077 North Frontage Road West, St 112</t>
  </si>
  <si>
    <t>H-400-18319-478793</t>
  </si>
  <si>
    <t>H-400-18319-501827</t>
  </si>
  <si>
    <t>Ranch Members Group, Inc.</t>
  </si>
  <si>
    <t>Ranch Country Club</t>
  </si>
  <si>
    <t>11887 Tejon Street</t>
  </si>
  <si>
    <t>303-460-9700</t>
  </si>
  <si>
    <t>H-400-18319-522246</t>
  </si>
  <si>
    <t>LAVENDER LANDSCAPING INC</t>
  </si>
  <si>
    <t>2692 ROUTE 104</t>
  </si>
  <si>
    <t>PO BOX 791</t>
  </si>
  <si>
    <t>WESTHAMPTON</t>
  </si>
  <si>
    <t>631-288-0373</t>
  </si>
  <si>
    <t>H-400-18319-547111</t>
  </si>
  <si>
    <t>S.A.M. Landscaping, Inc.</t>
  </si>
  <si>
    <t>12255 Ravenna Road</t>
  </si>
  <si>
    <t>440-286-7697</t>
  </si>
  <si>
    <t>H-400-18319-553888</t>
  </si>
  <si>
    <t>Money Hill Golf &amp; Country Club</t>
  </si>
  <si>
    <t>100 Country Club Dr.</t>
  </si>
  <si>
    <t>985-892-3300</t>
  </si>
  <si>
    <t>H-400-18319-556949</t>
  </si>
  <si>
    <t>Johnson Lawn &amp; Landscape, Inc.</t>
  </si>
  <si>
    <t>2318 Antioch Pk</t>
  </si>
  <si>
    <t>Antioch</t>
  </si>
  <si>
    <t>615-599-4677</t>
  </si>
  <si>
    <t>H-400-18319-567528</t>
  </si>
  <si>
    <t>HF, LLC</t>
  </si>
  <si>
    <t>255 Ziegler Rd</t>
  </si>
  <si>
    <t>Mailing: PO Box 70</t>
  </si>
  <si>
    <t>717-292-5683</t>
  </si>
  <si>
    <t>H-400-18319-579413</t>
  </si>
  <si>
    <t>Pete Scalzo Landscaping, Inc.</t>
  </si>
  <si>
    <t>9325 Mayfield Rd</t>
  </si>
  <si>
    <t>440-729-0585</t>
  </si>
  <si>
    <t>H-400-18319-584361</t>
  </si>
  <si>
    <t>Sajovie Brothers Landscaping, Inc.</t>
  </si>
  <si>
    <t>7991 Pennsylvania Ave</t>
  </si>
  <si>
    <t>Maple Heights</t>
  </si>
  <si>
    <t>216-662-4983</t>
  </si>
  <si>
    <t>7991 Pennsylvania Ave.</t>
  </si>
  <si>
    <t>H-400-18319-591083</t>
  </si>
  <si>
    <t>Green Thumb of Dyersburg, LLC</t>
  </si>
  <si>
    <t>1198 Hurricane Hill Road</t>
  </si>
  <si>
    <t>Dyersburg</t>
  </si>
  <si>
    <t>731-287-9556</t>
  </si>
  <si>
    <t>Dyer</t>
  </si>
  <si>
    <t>1198 Hurricane Hill Rd. (report to work)</t>
  </si>
  <si>
    <t>H-400-18319-592810</t>
  </si>
  <si>
    <t>Cemetery Services, Inc.</t>
  </si>
  <si>
    <t>2280 West 21st. Ave.</t>
  </si>
  <si>
    <t>985-892-5007</t>
  </si>
  <si>
    <t>H-400-18319-619781</t>
  </si>
  <si>
    <t>H-400-18319-626845</t>
  </si>
  <si>
    <t>Core Construction, LLC</t>
  </si>
  <si>
    <t>Core Construction</t>
  </si>
  <si>
    <t>46961 273rd Street</t>
  </si>
  <si>
    <t>605-360-7841</t>
  </si>
  <si>
    <t>46694 Cardinal Street</t>
  </si>
  <si>
    <t>H-400-18319-639226</t>
  </si>
  <si>
    <t>7301 North Sunny Ridge Place</t>
  </si>
  <si>
    <t>H-400-18319-653324</t>
  </si>
  <si>
    <t>Ramirez Landscaping LLC</t>
  </si>
  <si>
    <t>1808 Remington Street</t>
  </si>
  <si>
    <t>970-685-9600</t>
  </si>
  <si>
    <t>H-400-18319-668607</t>
  </si>
  <si>
    <t>Quarries Land Holdings, LLC</t>
  </si>
  <si>
    <t>6219 Ogden Road,</t>
  </si>
  <si>
    <t>423-567-6125</t>
  </si>
  <si>
    <t>Machine Feeders</t>
  </si>
  <si>
    <t>Machine Feeders and Offbearers</t>
  </si>
  <si>
    <t>6219 Odgen Rd (report to work)</t>
  </si>
  <si>
    <t>H-400-18319-692719</t>
  </si>
  <si>
    <t>BOB GOSMAN CO INC</t>
  </si>
  <si>
    <t>484 WEST LAKE DRIVE</t>
  </si>
  <si>
    <t>PO BOX 2340</t>
  </si>
  <si>
    <t>631-668-2447</t>
  </si>
  <si>
    <t>WAREHOUSE WORKER</t>
  </si>
  <si>
    <t>H-400-18319-698481</t>
  </si>
  <si>
    <t>Wells Landscaping &amp; Lawn Care, Inc.</t>
  </si>
  <si>
    <t>15848 Willow Point Court</t>
  </si>
  <si>
    <t>314-568-8135</t>
  </si>
  <si>
    <t>H-400-18319-706438</t>
  </si>
  <si>
    <t>Cement Finishers</t>
  </si>
  <si>
    <t>H-400-18319-723751</t>
  </si>
  <si>
    <t>Gulf Coast Environmental Contractors, Inc.</t>
  </si>
  <si>
    <t>251 E. Johnson Ave.</t>
  </si>
  <si>
    <t>850-433-6770</t>
  </si>
  <si>
    <t>Escambia</t>
  </si>
  <si>
    <t>H-400-18319-769367</t>
  </si>
  <si>
    <t>Terraworks, Inc</t>
  </si>
  <si>
    <t>609 S. 4050 W.</t>
  </si>
  <si>
    <t>mailing: P.O. Box 634  Bountiful, UT 84011</t>
  </si>
  <si>
    <t>801-299-1839</t>
  </si>
  <si>
    <t>MAS Labor H2B, LLC</t>
  </si>
  <si>
    <t>H-400-18319-773363</t>
  </si>
  <si>
    <t>H-400-18319-827682</t>
  </si>
  <si>
    <t>Rafferty Painting &amp; Powerwashing Inc.</t>
  </si>
  <si>
    <t>305 Windermere Ave</t>
  </si>
  <si>
    <t>610-626-9147</t>
  </si>
  <si>
    <t>Helper painter and powerwasher</t>
  </si>
  <si>
    <t>H-400-18319-833769</t>
  </si>
  <si>
    <t>Cornerstone Maintenance and Landscaping</t>
  </si>
  <si>
    <t>10514 County Road 190</t>
  </si>
  <si>
    <t>Mailing: PO Box 2484 Friendswood, TX 77549</t>
  </si>
  <si>
    <t>Alvin</t>
  </si>
  <si>
    <t>281-648-9731</t>
  </si>
  <si>
    <t>H-400-18319-924016</t>
  </si>
  <si>
    <t>Paul's Lawn &amp; Landscape, LLC</t>
  </si>
  <si>
    <t>201 King Lane</t>
  </si>
  <si>
    <t>512-553-5296</t>
  </si>
  <si>
    <t>H-400-18319-946398</t>
  </si>
  <si>
    <t>UFL, INC</t>
  </si>
  <si>
    <t>7799 MS HWY 12</t>
  </si>
  <si>
    <t>ACKERMAN</t>
  </si>
  <si>
    <t>662-285-2292</t>
  </si>
  <si>
    <t>7799 MS HWY 12 (report to work site)</t>
  </si>
  <si>
    <t>H-400-18319-971601</t>
  </si>
  <si>
    <t>Ayala Painting, LLC</t>
  </si>
  <si>
    <t>3706 Old Capitol Trail</t>
  </si>
  <si>
    <t>302-652-1170</t>
  </si>
  <si>
    <t>Helpers-Painter</t>
  </si>
  <si>
    <t>3706 Old Capitol Trail (report to work)</t>
  </si>
  <si>
    <t>H-400-18319-980336</t>
  </si>
  <si>
    <t>SCOTT L WILSON LANDSCAPE and TREE SPEC INC</t>
  </si>
  <si>
    <t>1 LIANO DRIVE</t>
  </si>
  <si>
    <t>PO BOX 697</t>
  </si>
  <si>
    <t>631-537-2403</t>
  </si>
  <si>
    <t>Wainscott</t>
  </si>
  <si>
    <t>1 Liano Drive</t>
  </si>
  <si>
    <t>H-400-18320-014553</t>
  </si>
  <si>
    <t>AMERICAN LANDSCAPE MAINTENANCE CO.</t>
  </si>
  <si>
    <t>9432 MOTSENBOCKER ROAD</t>
  </si>
  <si>
    <t>PARKER</t>
  </si>
  <si>
    <t>303-841-2820</t>
  </si>
  <si>
    <t>9432 Motsenbocker Road</t>
  </si>
  <si>
    <t>H-400-18320-019358</t>
  </si>
  <si>
    <t>PHD &amp; ME</t>
  </si>
  <si>
    <t>1937 N HORSEMAN CIR.</t>
  </si>
  <si>
    <t>801-309-8081</t>
  </si>
  <si>
    <t>Indio</t>
  </si>
  <si>
    <t>82-503 Hwy 11</t>
  </si>
  <si>
    <t>H-400-18320-022237</t>
  </si>
  <si>
    <t>GURNEYS INN RESORT &amp; SPA LTD</t>
  </si>
  <si>
    <t>290 OLD MONTAUK HIGHWAY</t>
  </si>
  <si>
    <t>631-668-2345</t>
  </si>
  <si>
    <t>JRGMOB US AMERICANS VA</t>
  </si>
  <si>
    <t>DESK CLERK</t>
  </si>
  <si>
    <t>H-400-18320-036511</t>
  </si>
  <si>
    <t>B &amp; D LANDSCAPE, INC.</t>
  </si>
  <si>
    <t>2701 LOOKOUT VIEW DRIVE</t>
  </si>
  <si>
    <t>GOLDEN</t>
  </si>
  <si>
    <t>303-973-6047</t>
  </si>
  <si>
    <t>Golden</t>
  </si>
  <si>
    <t>2701 Lookout View Drive</t>
  </si>
  <si>
    <t>H-400-18320-041759</t>
  </si>
  <si>
    <t>Habanero Mexican Grill</t>
  </si>
  <si>
    <t>244 U.S Highway 68 East</t>
  </si>
  <si>
    <t>270-527-4303</t>
  </si>
  <si>
    <t>Marshall</t>
  </si>
  <si>
    <t>244 US Hwy 68 E (report to work)</t>
  </si>
  <si>
    <t>H-400-18320-045262</t>
  </si>
  <si>
    <t>Starnes-Parker Installations, Inc.</t>
  </si>
  <si>
    <t>225-749-6655</t>
  </si>
  <si>
    <t>Helper Maintenance Technician</t>
  </si>
  <si>
    <t>H-400-18320-045797</t>
  </si>
  <si>
    <t>MATHEWS BROTHERS COMPANY</t>
  </si>
  <si>
    <t>22 PERKINS ROAD</t>
  </si>
  <si>
    <t>PO BOX 345</t>
  </si>
  <si>
    <t>207-338-3360</t>
  </si>
  <si>
    <t>H-400-18320-070325</t>
  </si>
  <si>
    <t>BECK EXCAVATING, INC.</t>
  </si>
  <si>
    <t>P.O. BOX 348</t>
  </si>
  <si>
    <t>SPIRIT LAKE</t>
  </si>
  <si>
    <t>712-336-0777</t>
  </si>
  <si>
    <t>GENERAL LABOR</t>
  </si>
  <si>
    <t>Spirit Lake</t>
  </si>
  <si>
    <t>Iowa</t>
  </si>
  <si>
    <t>2903 15th Street</t>
  </si>
  <si>
    <t>H-400-18320-121582</t>
  </si>
  <si>
    <t>GALVANS LAWN &amp; LANDSCAPE</t>
  </si>
  <si>
    <t>2612 SE NOTTINGHAM DRIVE</t>
  </si>
  <si>
    <t>LEES SUMMIT</t>
  </si>
  <si>
    <t>816-305-0541</t>
  </si>
  <si>
    <t>H-400-18320-122428</t>
  </si>
  <si>
    <t>ALL PHASE CONCRETE CONSTRUCTION, INC.</t>
  </si>
  <si>
    <t>4740 SOUTH WYANDOT STREET</t>
  </si>
  <si>
    <t>303-783-9788</t>
  </si>
  <si>
    <t>4770 South Wyandot Street</t>
  </si>
  <si>
    <t>H-400-18320-134490</t>
  </si>
  <si>
    <t>B &amp; G COMPLETE LANDSCAPING &amp; FENCE, LLC</t>
  </si>
  <si>
    <t>10955 E. 159th Place</t>
  </si>
  <si>
    <t>BRIGHTON</t>
  </si>
  <si>
    <t>720-684-9831</t>
  </si>
  <si>
    <t>ADAMS</t>
  </si>
  <si>
    <t>H-400-18320-134777</t>
  </si>
  <si>
    <t>COLORADO PROPERTY CARE, LLC</t>
  </si>
  <si>
    <t>3128 INDUSTRIAL WAY</t>
  </si>
  <si>
    <t>CASTLE ROCK</t>
  </si>
  <si>
    <t>303-520-1319</t>
  </si>
  <si>
    <t>3128 Industrial Way</t>
  </si>
  <si>
    <t>H-400-18320-151309</t>
  </si>
  <si>
    <t>Key Constructors, LLC</t>
  </si>
  <si>
    <t>219 Key Drive</t>
  </si>
  <si>
    <t>601-898-9892</t>
  </si>
  <si>
    <t>Construction Helpers</t>
  </si>
  <si>
    <t>219 Key Drive (report to work)</t>
  </si>
  <si>
    <t>H-400-18320-165861</t>
  </si>
  <si>
    <t>CONTINENTAL HARDSCAPE SYSTEMS, LLC</t>
  </si>
  <si>
    <t>2200 EAST 104TH AVENUE, STE. 201</t>
  </si>
  <si>
    <t>THORNTON</t>
  </si>
  <si>
    <t>303-384-3399</t>
  </si>
  <si>
    <t>2200 East 104th Avenue Suite 201</t>
  </si>
  <si>
    <t>H-400-18320-169427</t>
  </si>
  <si>
    <t>BOURQUE BROS. IRRIGATION, LLC</t>
  </si>
  <si>
    <t>837 UPPER UNION STREET, UNIT 1</t>
  </si>
  <si>
    <t>508-528-5283</t>
  </si>
  <si>
    <t>837 Upper Union Street Unit 1</t>
  </si>
  <si>
    <t>H-400-18320-172041</t>
  </si>
  <si>
    <t>On Hand Lawn Care, Inc.</t>
  </si>
  <si>
    <t>3802 FM 1385</t>
  </si>
  <si>
    <t>Aubrey</t>
  </si>
  <si>
    <t>214-618-9273</t>
  </si>
  <si>
    <t>H-400-18320-180084</t>
  </si>
  <si>
    <t>CONSOLIDATED DIVISIONS, INC.</t>
  </si>
  <si>
    <t>CDI</t>
  </si>
  <si>
    <t>5585 WEST AIRPORT ROAD</t>
  </si>
  <si>
    <t>SEDALIA</t>
  </si>
  <si>
    <t>303-471-1522</t>
  </si>
  <si>
    <t>Sedalia</t>
  </si>
  <si>
    <t>5585 West Airport Road</t>
  </si>
  <si>
    <t>H-400-18320-190899</t>
  </si>
  <si>
    <t>ALPHA VESSELCO, LLC</t>
  </si>
  <si>
    <t>2000 NORTHGATE COMMERCE PARKWAY</t>
  </si>
  <si>
    <t>228-246-9876</t>
  </si>
  <si>
    <t>Fragomen, Del Rey, Bernsen &amp; Loewy, LLP</t>
  </si>
  <si>
    <t>Jennifer Estrella</t>
  </si>
  <si>
    <t>Fisherman</t>
  </si>
  <si>
    <t>9730 Andrew Road</t>
  </si>
  <si>
    <t>H-400-18320-191578</t>
  </si>
  <si>
    <t>BETHESDA COUNTRY CLUB, INC.</t>
  </si>
  <si>
    <t>7601 BRADLEY BOULEVARD</t>
  </si>
  <si>
    <t>BETHESDA</t>
  </si>
  <si>
    <t>301-365-1700</t>
  </si>
  <si>
    <t>Bethesda</t>
  </si>
  <si>
    <t>7601 Bradley Boulevard</t>
  </si>
  <si>
    <t>H-400-18320-193112</t>
  </si>
  <si>
    <t>RING &amp; RING, INC.</t>
  </si>
  <si>
    <t>WRIGHT'S AMUSEMENTS COMPANY</t>
  </si>
  <si>
    <t>13002 CO RD. 102</t>
  </si>
  <si>
    <t>[MAIL:PO BOX 1000, ELBERT, CO 80106]</t>
  </si>
  <si>
    <t>ELBERT</t>
  </si>
  <si>
    <t>80106-0000</t>
  </si>
  <si>
    <t>281-460-4127</t>
  </si>
  <si>
    <t>Elbert</t>
  </si>
  <si>
    <t>13002 County Rd. 102</t>
  </si>
  <si>
    <t>H-400-18320-201664</t>
  </si>
  <si>
    <t>CARTER'S LAWN CARE, INC.</t>
  </si>
  <si>
    <t>CLC LANDSCAPE &amp; IRRIGATION, LLC</t>
  </si>
  <si>
    <t>652 WIND RIVER COURT</t>
  </si>
  <si>
    <t>970-219-3501</t>
  </si>
  <si>
    <t>9370 County Road 70</t>
  </si>
  <si>
    <t>H-400-18320-215741</t>
  </si>
  <si>
    <t>GURNEYS MONTAUK YACHT CLUB</t>
  </si>
  <si>
    <t>32 STAR ISLAND ROAD</t>
  </si>
  <si>
    <t>631-668-3100</t>
  </si>
  <si>
    <t>BELLHOP</t>
  </si>
  <si>
    <t>SUFOLK</t>
  </si>
  <si>
    <t>32 STAR ROAD</t>
  </si>
  <si>
    <t>H-400-18320-216178</t>
  </si>
  <si>
    <t>PEACHTREE RIDES, INC</t>
  </si>
  <si>
    <t>PEACHTREE RIDES</t>
  </si>
  <si>
    <t>940 MARIETTA BLVD NW</t>
  </si>
  <si>
    <t>[MAIL: 205 SE OSCEOLA STREET. STUART, FL 34994]</t>
  </si>
  <si>
    <t>30318-0000</t>
  </si>
  <si>
    <t>772-266-9884</t>
  </si>
  <si>
    <t>Fulton (Atlanta)</t>
  </si>
  <si>
    <t>940 Marietta Blvd NW</t>
  </si>
  <si>
    <t>H-400-18320-228962</t>
  </si>
  <si>
    <t>GTS Forestry, Inc.</t>
  </si>
  <si>
    <t>1323 Santa Ana Ave</t>
  </si>
  <si>
    <t>916-920-1003</t>
  </si>
  <si>
    <t>1323 Santa Ana Ave (report to work)</t>
  </si>
  <si>
    <t>H-400-18320-229262</t>
  </si>
  <si>
    <t>CARSON CONCRETE, INC.</t>
  </si>
  <si>
    <t>724 ROCKY ROAD INDUSTRY PARK, LOOP C</t>
  </si>
  <si>
    <t>DRIGGS</t>
  </si>
  <si>
    <t>208-787-2160</t>
  </si>
  <si>
    <t>7960 Coyote Lane</t>
  </si>
  <si>
    <t>H-400-18320-235670</t>
  </si>
  <si>
    <t>Turf Plus, L.L.C.</t>
  </si>
  <si>
    <t>9553 False River Rd.</t>
  </si>
  <si>
    <t>New Roads</t>
  </si>
  <si>
    <t>225-396-0251</t>
  </si>
  <si>
    <t>Pointe Coupee Parish</t>
  </si>
  <si>
    <t>9547 False River Rd.</t>
  </si>
  <si>
    <t>H-400-18320-250358</t>
  </si>
  <si>
    <t>Premier Property Services</t>
  </si>
  <si>
    <t>Vivid Lawn</t>
  </si>
  <si>
    <t>711 Concord Road</t>
  </si>
  <si>
    <t>Glen Mills</t>
  </si>
  <si>
    <t>610-524-5520</t>
  </si>
  <si>
    <t>711 Concord Rd. (report to work)</t>
  </si>
  <si>
    <t>H-400-18320-251620</t>
  </si>
  <si>
    <t>Milliken Enterprises Inc.</t>
  </si>
  <si>
    <t>First Response Lawn Care</t>
  </si>
  <si>
    <t>3580 County Road 2170</t>
  </si>
  <si>
    <t>Caddo Mills</t>
  </si>
  <si>
    <t>214-779-0541</t>
  </si>
  <si>
    <t>H-400-18320-274498</t>
  </si>
  <si>
    <t>EXTREME FOOD AND BEVERAGE, INC.</t>
  </si>
  <si>
    <t>OMG!, ANIAS ICE CREAM, SHARKY'S, FIVE STAR ENTERPRISES, FIVE STAR CATERING, WILLITS HOUSE OF PIZZA</t>
  </si>
  <si>
    <t>6101 CENTRAL AVENUE</t>
  </si>
  <si>
    <t>UKIAH</t>
  </si>
  <si>
    <t>707-391-6581</t>
  </si>
  <si>
    <t>Ukiah</t>
  </si>
  <si>
    <t>Mendocino</t>
  </si>
  <si>
    <t>6101 Central Ave.</t>
  </si>
  <si>
    <t>H-400-18320-284714</t>
  </si>
  <si>
    <t>BLUE MOUNTAIN STONE, INC. (CO)</t>
  </si>
  <si>
    <t>4168 UTE HIGHWAY</t>
  </si>
  <si>
    <t>LONGMONT</t>
  </si>
  <si>
    <t>303-823-9625</t>
  </si>
  <si>
    <t>Lyons</t>
  </si>
  <si>
    <t>1000 Beech Hill Road</t>
  </si>
  <si>
    <t>H-400-18320-302823</t>
  </si>
  <si>
    <t>Slater Painting Company, Inc.</t>
  </si>
  <si>
    <t>9607 Gray Blvd.</t>
  </si>
  <si>
    <t>512-451-4246</t>
  </si>
  <si>
    <t>painter</t>
  </si>
  <si>
    <t>H-400-18320-308680</t>
  </si>
  <si>
    <t>BEE-LINE SPRINKLER, INC.</t>
  </si>
  <si>
    <t>275 SOUTH THIRD AVENUE</t>
  </si>
  <si>
    <t>303-356-4057</t>
  </si>
  <si>
    <t>275 South Third Avenue</t>
  </si>
  <si>
    <t>H-400-18320-330042</t>
  </si>
  <si>
    <t>ALPINE CONCRETE, INC.</t>
  </si>
  <si>
    <t>3999 Kinsman Lane</t>
  </si>
  <si>
    <t>IDAHO FALLS</t>
  </si>
  <si>
    <t>208-589-0056</t>
  </si>
  <si>
    <t>Idaho Falls</t>
  </si>
  <si>
    <t>H-400-18320-333560</t>
  </si>
  <si>
    <t>CASTLE VALLEY STONE, LLC (CT)</t>
  </si>
  <si>
    <t>2421 West 350 North</t>
  </si>
  <si>
    <t>HURRICANE</t>
  </si>
  <si>
    <t>435-635-2601</t>
  </si>
  <si>
    <t>Cutters and Trimmers, Hand</t>
  </si>
  <si>
    <t>Peoa</t>
  </si>
  <si>
    <t>6016 West Browns Canyon Drive</t>
  </si>
  <si>
    <t>H-400-18320-336866</t>
  </si>
  <si>
    <t>Homefront S&amp;D, LLC</t>
  </si>
  <si>
    <t>3208 Commander Dr.</t>
  </si>
  <si>
    <t>972-418-6998</t>
  </si>
  <si>
    <t>H-400-18320-390712</t>
  </si>
  <si>
    <t>C.L.Y. Irrigation and Landscaping Inc</t>
  </si>
  <si>
    <t>2062 Kathleen Circle</t>
  </si>
  <si>
    <t>630-966-8745</t>
  </si>
  <si>
    <t>Plainfield</t>
  </si>
  <si>
    <t>25401 W 119 Street</t>
  </si>
  <si>
    <t>H-400-18320-397563</t>
  </si>
  <si>
    <t>ALL PHASE CONCRETE CONSTRUCTION, INC. (CL)</t>
  </si>
  <si>
    <t>H-400-18320-421005</t>
  </si>
  <si>
    <t>DISHWASHER</t>
  </si>
  <si>
    <t>H-400-18320-435023</t>
  </si>
  <si>
    <t>BATH, INC.</t>
  </si>
  <si>
    <t>2000 EAST PROSPECT ROAD</t>
  </si>
  <si>
    <t>FORT COLLINS</t>
  </si>
  <si>
    <t>970-484-5022</t>
  </si>
  <si>
    <t>2000 East Prospect Road</t>
  </si>
  <si>
    <t>H-400-18320-444862</t>
  </si>
  <si>
    <t>BIGFOOT TURF, INC.</t>
  </si>
  <si>
    <t>22455 WCR 49</t>
  </si>
  <si>
    <t>LA SALLE</t>
  </si>
  <si>
    <t>970-284-6000</t>
  </si>
  <si>
    <t>La Salle</t>
  </si>
  <si>
    <t>H-400-18320-457473</t>
  </si>
  <si>
    <t>ARROWLEAF LANDSCAPE, INC.</t>
  </si>
  <si>
    <t>1619 BLUEFIELD AVENUE</t>
  </si>
  <si>
    <t>303-591-5655</t>
  </si>
  <si>
    <t>Longmont</t>
  </si>
  <si>
    <t>1619 Bluefield Ave</t>
  </si>
  <si>
    <t>H-400-18320-465891</t>
  </si>
  <si>
    <t>FUTURE LANDSCAPING INC.</t>
  </si>
  <si>
    <t>FUTURE LANDSCAPING</t>
  </si>
  <si>
    <t>3515 E. 82ND STREET</t>
  </si>
  <si>
    <t>216-513-3471</t>
  </si>
  <si>
    <t>H-400-18320-467888</t>
  </si>
  <si>
    <t>CITY OF WESTMINSTER</t>
  </si>
  <si>
    <t>4800 WEST 92ND AVENUE</t>
  </si>
  <si>
    <t>303-658-2854</t>
  </si>
  <si>
    <t>4800 West 92nd Avenue</t>
  </si>
  <si>
    <t>H-400-18320-485484</t>
  </si>
  <si>
    <t>CASTLE VALLEY STONE, LLC (P)</t>
  </si>
  <si>
    <t>H-400-18320-490869</t>
  </si>
  <si>
    <t>H-400-18320-499990</t>
  </si>
  <si>
    <t>Davis Landscape Group of Georgia, LLC</t>
  </si>
  <si>
    <t>Davis Landscape</t>
  </si>
  <si>
    <t>2924 Gravel Springs Road</t>
  </si>
  <si>
    <t>Buford</t>
  </si>
  <si>
    <t>770-781-9041</t>
  </si>
  <si>
    <t>2924 Gravel Springs Road (report to work)</t>
  </si>
  <si>
    <t>H-400-18320-525771</t>
  </si>
  <si>
    <t>ANCHORED CONSTRUCTION , INC.</t>
  </si>
  <si>
    <t>512 EAST BROOKSIDE STREET</t>
  </si>
  <si>
    <t>719-593-0171</t>
  </si>
  <si>
    <t>512 East Brookside Street</t>
  </si>
  <si>
    <t>H-400-18320-526806</t>
  </si>
  <si>
    <t>THR Construction LLC</t>
  </si>
  <si>
    <t>PO Box 318</t>
  </si>
  <si>
    <t>Orange City</t>
  </si>
  <si>
    <t>712-261-2292</t>
  </si>
  <si>
    <t>Assembler</t>
  </si>
  <si>
    <t>Assemblers and Fabricators, All Other</t>
  </si>
  <si>
    <t>Whitewater</t>
  </si>
  <si>
    <t>WALWORTH</t>
  </si>
  <si>
    <t>N9416 Tamarack Rd</t>
  </si>
  <si>
    <t>H-400-18320-544556</t>
  </si>
  <si>
    <t>Triple B Maintenance Services, L.L.C.</t>
  </si>
  <si>
    <t>P. O. Box 1038</t>
  </si>
  <si>
    <t>4605 Hwy. 1</t>
  </si>
  <si>
    <t>Napoleonville</t>
  </si>
  <si>
    <t>985-369-2004</t>
  </si>
  <si>
    <t>ASSUMPTION</t>
  </si>
  <si>
    <t>4605 Hwy 1</t>
  </si>
  <si>
    <t>H-400-18320-544656</t>
  </si>
  <si>
    <t>CONNELY'S SCENIC LANDSCAPING AND NURSERY, LLC</t>
  </si>
  <si>
    <t>7088 Coffeen Ave</t>
  </si>
  <si>
    <t>307-660-7242</t>
  </si>
  <si>
    <t>Gillette</t>
  </si>
  <si>
    <t>5200 Lundock Court</t>
  </si>
  <si>
    <t>H-400-18320-579822</t>
  </si>
  <si>
    <t>712-202-1125</t>
  </si>
  <si>
    <t>ENCINITAS</t>
  </si>
  <si>
    <t>Extruding, Forming, Pressing, and Compacting Machine Setters</t>
  </si>
  <si>
    <t>SERGEANT BLUFF</t>
  </si>
  <si>
    <t>WOODBURY</t>
  </si>
  <si>
    <t>504 F STREET</t>
  </si>
  <si>
    <t>H-400-18320-626176</t>
  </si>
  <si>
    <t>Country Club Land &amp; Lawn, Inc.</t>
  </si>
  <si>
    <t>10320 Old Frederick Road</t>
  </si>
  <si>
    <t>PO Box 271, Monrovia, MD 21770</t>
  </si>
  <si>
    <t>443-398-6168</t>
  </si>
  <si>
    <t>H-400-18320-634190</t>
  </si>
  <si>
    <t>Scapeworx Landscaping &amp; Design, Inc.</t>
  </si>
  <si>
    <t>18 Smithbridge Road</t>
  </si>
  <si>
    <t>484-684-5500</t>
  </si>
  <si>
    <t>Monica Thode</t>
  </si>
  <si>
    <t>Landscape worker</t>
  </si>
  <si>
    <t>18 Smithbridge Rd. (report to work)</t>
  </si>
  <si>
    <t>H-400-18320-650599</t>
  </si>
  <si>
    <t>Wisconsin Building Supply-US LBM LLC</t>
  </si>
  <si>
    <t>1990 Larsen Road</t>
  </si>
  <si>
    <t>920-496-5094</t>
  </si>
  <si>
    <t>Woodworking Machine Operator</t>
  </si>
  <si>
    <t>Brown</t>
  </si>
  <si>
    <t>1745 Moraine Terrace</t>
  </si>
  <si>
    <t>H-400-18320-657057</t>
  </si>
  <si>
    <t>GOLDS GC INC</t>
  </si>
  <si>
    <t>9629 Bustleton Avenue, Suite 210</t>
  </si>
  <si>
    <t>mailing address: 429 S Old Middletown Road, Media, PA 19063</t>
  </si>
  <si>
    <t>610-565-3878</t>
  </si>
  <si>
    <t>Painters Helper</t>
  </si>
  <si>
    <t>H-400-18320-663962</t>
  </si>
  <si>
    <t>STUDIO EAST MOTOR INN</t>
  </si>
  <si>
    <t>267 MAIN STREET</t>
  </si>
  <si>
    <t>PO BOX 1827</t>
  </si>
  <si>
    <t>207-646-7297</t>
  </si>
  <si>
    <t>H-400-18320-668091</t>
  </si>
  <si>
    <t>Yankee Canal Seafood</t>
  </si>
  <si>
    <t>17906 East Ave. A</t>
  </si>
  <si>
    <t>985-475-6665</t>
  </si>
  <si>
    <t>LAFOURCHE</t>
  </si>
  <si>
    <t>H-400-18320-668333</t>
  </si>
  <si>
    <t>The Beacon Hill Association, Inc</t>
  </si>
  <si>
    <t>30501 S. 562 Road</t>
  </si>
  <si>
    <t>mailing: 9701 North Broadway Extension  Oklahoma City, OK 73114</t>
  </si>
  <si>
    <t>Afton</t>
  </si>
  <si>
    <t>918-257-5383</t>
  </si>
  <si>
    <t>H-400-18320-694855</t>
  </si>
  <si>
    <t>GROUNDWORKS LANDSCAPING INC</t>
  </si>
  <si>
    <t>530 MONTAUK HIGHWAY</t>
  </si>
  <si>
    <t>EAST HAMPTON</t>
  </si>
  <si>
    <t>631-324-7373</t>
  </si>
  <si>
    <t>H-400-18320-696163</t>
  </si>
  <si>
    <t>Matthew Ryan Davis Landscaping</t>
  </si>
  <si>
    <t>College Fund Landscaping</t>
  </si>
  <si>
    <t>7081 E Parker Rd</t>
  </si>
  <si>
    <t>972-985-0279</t>
  </si>
  <si>
    <t>H-400-18320-696357</t>
  </si>
  <si>
    <t>TLC Landscaping, Inc.</t>
  </si>
  <si>
    <t>38000 Aurora Road</t>
  </si>
  <si>
    <t>440-248-4852</t>
  </si>
  <si>
    <t>H-400-18320-705518</t>
  </si>
  <si>
    <t>DIGGIN PARADISE INC</t>
  </si>
  <si>
    <t>503 LAUREL ROAD E</t>
  </si>
  <si>
    <t>NOKOMIS</t>
  </si>
  <si>
    <t>941-488-3990</t>
  </si>
  <si>
    <t>H-400-18320-718082</t>
  </si>
  <si>
    <t>H-400-18320-718745</t>
  </si>
  <si>
    <t>Magnolia Landscape and Maintenance, L.L.C.</t>
  </si>
  <si>
    <t>18074 Billy Blvd.</t>
  </si>
  <si>
    <t>225-715-4594</t>
  </si>
  <si>
    <t>Foreign Labor Solutions, LLC</t>
  </si>
  <si>
    <t>Jackie Mitchell</t>
  </si>
  <si>
    <t>Ascension Parish</t>
  </si>
  <si>
    <t>H-400-18320-741883</t>
  </si>
  <si>
    <t>NexGen -  US LBM, LLC</t>
  </si>
  <si>
    <t>Truss Pro's Inc.</t>
  </si>
  <si>
    <t>10954 424th Ave</t>
  </si>
  <si>
    <t>Britton</t>
  </si>
  <si>
    <t>800-658-5594</t>
  </si>
  <si>
    <t>Pipestone</t>
  </si>
  <si>
    <t>1511 Sioux Drive</t>
  </si>
  <si>
    <t>H-400-18320-748314</t>
  </si>
  <si>
    <t>H-400-18320-779491</t>
  </si>
  <si>
    <t>MOW IT RIGHT LLC</t>
  </si>
  <si>
    <t>MOW IT RIGHT</t>
  </si>
  <si>
    <t>11175 HWY. 178</t>
  </si>
  <si>
    <t>OLIVE BRANCH</t>
  </si>
  <si>
    <t>901-474-2434</t>
  </si>
  <si>
    <t>DESOTO</t>
  </si>
  <si>
    <t>H-400-18320-780736</t>
  </si>
  <si>
    <t>COLORADO DRAIN SYSTEMS, INC.</t>
  </si>
  <si>
    <t>8471 Brighton Rd</t>
  </si>
  <si>
    <t>303-862-9309</t>
  </si>
  <si>
    <t>8471 Brighton Road</t>
  </si>
  <si>
    <t>H-400-18320-784017</t>
  </si>
  <si>
    <t>Louisiana Blue Crab, L.L.C.</t>
  </si>
  <si>
    <t>2042 W. Veterans Memorial Dr.</t>
  </si>
  <si>
    <t>P. O. Box 182 (mailing)</t>
  </si>
  <si>
    <t>337-643-6090</t>
  </si>
  <si>
    <t>Vermillion Parish</t>
  </si>
  <si>
    <t>H-400-18320-786378</t>
  </si>
  <si>
    <t>Kut and Kill, Inc</t>
  </si>
  <si>
    <t>Kut and Kill</t>
  </si>
  <si>
    <t>27266 Kenworth Place</t>
  </si>
  <si>
    <t>605-759-4959</t>
  </si>
  <si>
    <t>H-400-18320-794012</t>
  </si>
  <si>
    <t>Inches Nursery, Inc.</t>
  </si>
  <si>
    <t>1005 Stoops Ferry Road</t>
  </si>
  <si>
    <t>Moon Township</t>
  </si>
  <si>
    <t>724-457-7236</t>
  </si>
  <si>
    <t>H-400-18320-813120</t>
  </si>
  <si>
    <t>COLORADO GOLF CLUB, INC. (M)</t>
  </si>
  <si>
    <t>8000 PRESERVATION TRAIL</t>
  </si>
  <si>
    <t>720-317-2451</t>
  </si>
  <si>
    <t>8000 Preservation Trail</t>
  </si>
  <si>
    <t>H-400-18320-828468</t>
  </si>
  <si>
    <t>American Whitewater Expeditions</t>
  </si>
  <si>
    <t>5981 New River Road</t>
  </si>
  <si>
    <t>Coloma</t>
  </si>
  <si>
    <t>530-642-0804</t>
  </si>
  <si>
    <t>Class 4/5 River Guide</t>
  </si>
  <si>
    <t>Travel Guides</t>
  </si>
  <si>
    <t>5981 New River Rd</t>
  </si>
  <si>
    <t>H-400-18320-833942</t>
  </si>
  <si>
    <t>Cutting Edge Lawn Care Services, L.L.C.</t>
  </si>
  <si>
    <t>105 Ida Broussard Rd.</t>
  </si>
  <si>
    <t>337-280-3483</t>
  </si>
  <si>
    <t>H-400-18320-847064</t>
  </si>
  <si>
    <t>COMMANDER CONCRETE, LLC</t>
  </si>
  <si>
    <t>1819 N MAIN, #8</t>
  </si>
  <si>
    <t>SPANISH FORK</t>
  </si>
  <si>
    <t>801-798-3333</t>
  </si>
  <si>
    <t>1819 North Main #8</t>
  </si>
  <si>
    <t>H-400-18320-848695</t>
  </si>
  <si>
    <t>Joe Flores</t>
  </si>
  <si>
    <t>Access Lawn and Landscape</t>
  </si>
  <si>
    <t>690 Meadow Brook Drive</t>
  </si>
  <si>
    <t>972-442-9085</t>
  </si>
  <si>
    <t>H-400-18320-861904</t>
  </si>
  <si>
    <t>REISDORFF-PARKER LANDSCAPE DESIGN LLC</t>
  </si>
  <si>
    <t>228 HALSEY STREET</t>
  </si>
  <si>
    <t>631-287-0787</t>
  </si>
  <si>
    <t>H-400-18320-868147</t>
  </si>
  <si>
    <t>BRICKLINE PAVERS, INC.</t>
  </si>
  <si>
    <t>3750 NORTH YELLOWSTONE HIGHWAY</t>
  </si>
  <si>
    <t>208-589-2532</t>
  </si>
  <si>
    <t>3750 North Yellowstone Highway</t>
  </si>
  <si>
    <t>H-400-18320-877135</t>
  </si>
  <si>
    <t>Magnolia Custom Lawn Care, LLC</t>
  </si>
  <si>
    <t>880 Ivy Lane</t>
  </si>
  <si>
    <t>972-877-2613</t>
  </si>
  <si>
    <t>H-400-18320-887535</t>
  </si>
  <si>
    <t>Moss Point</t>
  </si>
  <si>
    <t>5735 Elder Ferry Road</t>
  </si>
  <si>
    <t>H-400-18320-891217</t>
  </si>
  <si>
    <t>McKane Contracting LLC</t>
  </si>
  <si>
    <t>4710 Parker Rd</t>
  </si>
  <si>
    <t>972-880-1018</t>
  </si>
  <si>
    <t>H-400-18320-904230</t>
  </si>
  <si>
    <t>Libs Paving Co., Inc.</t>
  </si>
  <si>
    <t>6931 Atkins Road</t>
  </si>
  <si>
    <t>Floyds Knobs</t>
  </si>
  <si>
    <t>47119-0000</t>
  </si>
  <si>
    <t>812-944-8942</t>
  </si>
  <si>
    <t>Asphalt Laborer</t>
  </si>
  <si>
    <t>Department of Workforce Developement</t>
  </si>
  <si>
    <t>H-400-18320-909175</t>
  </si>
  <si>
    <t>ALL PHASE LANDSCAPE CONSTRUCTION, INC. (B)</t>
  </si>
  <si>
    <t>16080 SMITH ROAD</t>
  </si>
  <si>
    <t>303-360-0606</t>
  </si>
  <si>
    <t>16080 Smith Road</t>
  </si>
  <si>
    <t>H-400-18320-914688</t>
  </si>
  <si>
    <t>H-400-18320-915695</t>
  </si>
  <si>
    <t>Sports Turf Specialists, L.L.C.</t>
  </si>
  <si>
    <t>20550 N. Frontage Rd.</t>
  </si>
  <si>
    <t>337-304-6304</t>
  </si>
  <si>
    <t>Jefferson Davis Parish</t>
  </si>
  <si>
    <t>H-400-18320-936107</t>
  </si>
  <si>
    <t>SEA CHAMBERS MOTEL</t>
  </si>
  <si>
    <t>67 SHORE ROAD</t>
  </si>
  <si>
    <t>PO BOX 916</t>
  </si>
  <si>
    <t>N/A\</t>
  </si>
  <si>
    <t>207-646-9311</t>
  </si>
  <si>
    <t>H-400-18320-947096</t>
  </si>
  <si>
    <t>BLUE MOUNTAIN STONE, INC. (NM)</t>
  </si>
  <si>
    <t>Garita</t>
  </si>
  <si>
    <t>Road 104, Mile Marker 50</t>
  </si>
  <si>
    <t>H-400-18320-957818</t>
  </si>
  <si>
    <t>DL Reforestation, Inc</t>
  </si>
  <si>
    <t>6626 Table Rock Rd</t>
  </si>
  <si>
    <t>541-879-0199</t>
  </si>
  <si>
    <t>6626 Table Rock Road (report to work)</t>
  </si>
  <si>
    <t>H-400-18320-959241</t>
  </si>
  <si>
    <t>H-400-18320-960083</t>
  </si>
  <si>
    <t>COLORADO GOLF CLUB, INC. (L)</t>
  </si>
  <si>
    <t>H-400-18320-968149</t>
  </si>
  <si>
    <t>ALL PHASE LANDSCAPE CONSTRUCTION, INC. (D)</t>
  </si>
  <si>
    <t>H-400-18320-989926</t>
  </si>
  <si>
    <t>AQUATRON IRRIGATION, INC.</t>
  </si>
  <si>
    <t>155 ANDERSON ROAD</t>
  </si>
  <si>
    <t>ALPHARETTA</t>
  </si>
  <si>
    <t>770-664-0763</t>
  </si>
  <si>
    <t>155 Anderson Road</t>
  </si>
  <si>
    <t>H-400-18321-001121</t>
  </si>
  <si>
    <t>GOLDEN EAGLE LAWN CARE, LLC</t>
  </si>
  <si>
    <t>1770 ANTERO DRIVE</t>
  </si>
  <si>
    <t>303-651-9218</t>
  </si>
  <si>
    <t>1770 Antero Drive</t>
  </si>
  <si>
    <t>H-400-18321-001412</t>
  </si>
  <si>
    <t>Lawnovations, Inc</t>
  </si>
  <si>
    <t>2930 W Skelly Dr</t>
  </si>
  <si>
    <t>918-361-5296</t>
  </si>
  <si>
    <t>H-400-18321-040255</t>
  </si>
  <si>
    <t>East Valley Golf, Ltd.</t>
  </si>
  <si>
    <t>Revegetation Services</t>
  </si>
  <si>
    <t>6955 E. Baseline Road</t>
  </si>
  <si>
    <t>480-296-4363</t>
  </si>
  <si>
    <t>8131 E Warner Road</t>
  </si>
  <si>
    <t>H-400-18321-046640</t>
  </si>
  <si>
    <t>First Impressions Lawn &amp; Landscape Co.</t>
  </si>
  <si>
    <t>9821 E. State Route 37</t>
  </si>
  <si>
    <t>P.O Box 588</t>
  </si>
  <si>
    <t>Sunbury</t>
  </si>
  <si>
    <t>740-965-6486</t>
  </si>
  <si>
    <t>H-400-18321-077207</t>
  </si>
  <si>
    <t>ERBERT LAWNS, INC.</t>
  </si>
  <si>
    <t>9892 TITAN PARK CIRCLE, STE. 2</t>
  </si>
  <si>
    <t>303-948-6631</t>
  </si>
  <si>
    <t>9892 Titan Park Cir. Ste. 2</t>
  </si>
  <si>
    <t>H-400-18321-086727</t>
  </si>
  <si>
    <t>Sonora Landscape, LLC</t>
  </si>
  <si>
    <t>16722 S Elwood Ave</t>
  </si>
  <si>
    <t>Glenpool</t>
  </si>
  <si>
    <t>918-951-1705</t>
  </si>
  <si>
    <t>H-400-18321-128609</t>
  </si>
  <si>
    <t>MAGNOLIA LANDSCAPING INC</t>
  </si>
  <si>
    <t>PO BOX 508</t>
  </si>
  <si>
    <t>46 NORTH SHORE ROAD</t>
  </si>
  <si>
    <t>631-668-4224</t>
  </si>
  <si>
    <t>H-400-18321-130272</t>
  </si>
  <si>
    <t>FLYING HORSE COUNTRY CLUB, LLC (M)</t>
  </si>
  <si>
    <t>THE CLUB AT FLYING HORSE</t>
  </si>
  <si>
    <t>1880 WEISKOPF POINT</t>
  </si>
  <si>
    <t>719-487-2631</t>
  </si>
  <si>
    <t>1880 Weiskopf Point</t>
  </si>
  <si>
    <t>H-400-18321-139556</t>
  </si>
  <si>
    <t>Stockman Lawnscape, Inc.</t>
  </si>
  <si>
    <t>2840 Leechburg Road</t>
  </si>
  <si>
    <t>Plum</t>
  </si>
  <si>
    <t>412-793-7100</t>
  </si>
  <si>
    <t>H-400-18321-154023</t>
  </si>
  <si>
    <t>OUTDOOR EXPRESSION INC</t>
  </si>
  <si>
    <t>PO BOX 221</t>
  </si>
  <si>
    <t>24 BLACKBERRY LANE</t>
  </si>
  <si>
    <t>MORICHES</t>
  </si>
  <si>
    <t>631-504-9274</t>
  </si>
  <si>
    <t>U.S. Americans inc</t>
  </si>
  <si>
    <t>CENTER MORICHES</t>
  </si>
  <si>
    <t>H-400-18321-179070</t>
  </si>
  <si>
    <t>Springfield Lawn &amp; Landscape, LLC</t>
  </si>
  <si>
    <t>The Grounds Guys of Toledo</t>
  </si>
  <si>
    <t>1890 A S.Crissey Road</t>
  </si>
  <si>
    <t>P.O. Box 711 Holland OH 43528</t>
  </si>
  <si>
    <t>Monclova</t>
  </si>
  <si>
    <t>419-865-6994</t>
  </si>
  <si>
    <t>H-400-18321-194791</t>
  </si>
  <si>
    <t>Plant Studio Landscape, Inc.</t>
  </si>
  <si>
    <t>1900 W. MT. Pleasant Blvd</t>
  </si>
  <si>
    <t>Muncie</t>
  </si>
  <si>
    <t>765-717-3917</t>
  </si>
  <si>
    <t>1900 W. MT Pleasant Blvd.</t>
  </si>
  <si>
    <t>H-400-18321-202345</t>
  </si>
  <si>
    <t>IMAGESCAPES, INC.</t>
  </si>
  <si>
    <t>4487 South Old Peachtree Road</t>
  </si>
  <si>
    <t>Norcross</t>
  </si>
  <si>
    <t>770-476-4595</t>
  </si>
  <si>
    <t>GWINNETT</t>
  </si>
  <si>
    <t>4487 South Old Peachtree</t>
  </si>
  <si>
    <t>H-400-18321-206677</t>
  </si>
  <si>
    <t>MAIDSTONE CLUB</t>
  </si>
  <si>
    <t>PO BOX 5110</t>
  </si>
  <si>
    <t>50 OLD BEACH LANE</t>
  </si>
  <si>
    <t>631-324-0510</t>
  </si>
  <si>
    <t>H-400-18321-235645</t>
  </si>
  <si>
    <t>H AND H DESIGN AND BUILD, INC.</t>
  </si>
  <si>
    <t>12409 SCEPTRE COVE</t>
  </si>
  <si>
    <t>512-784-7101</t>
  </si>
  <si>
    <t>12409 Sceptre Cove</t>
  </si>
  <si>
    <t>H-400-18321-236031</t>
  </si>
  <si>
    <t>Degree Lawn &amp; Landscape, LLC</t>
  </si>
  <si>
    <t>8460 Cincinnati Columbus Road</t>
  </si>
  <si>
    <t>513-874-3256</t>
  </si>
  <si>
    <t>H-400-18321-239396</t>
  </si>
  <si>
    <t>Robert Thomas Landscape Environments, LLC</t>
  </si>
  <si>
    <t>3400 N. Lapeer Road</t>
  </si>
  <si>
    <t>248-340-9444</t>
  </si>
  <si>
    <t>CDC LaborQuest</t>
  </si>
  <si>
    <t>H-400-18321-248909</t>
  </si>
  <si>
    <t>E&amp;M Golf Construction, LLC</t>
  </si>
  <si>
    <t>64155 Van Dyke Road</t>
  </si>
  <si>
    <t>Suite 141</t>
  </si>
  <si>
    <t>810-338-5846</t>
  </si>
  <si>
    <t>H-400-18321-254334</t>
  </si>
  <si>
    <t>HORIZONS UNLIMITED LANDSCAPE DESIGN INC</t>
  </si>
  <si>
    <t>PO BOX 1588</t>
  </si>
  <si>
    <t>64 OLD COUNTRY ROAD</t>
  </si>
  <si>
    <t>EAST QUOGUE</t>
  </si>
  <si>
    <t>631-653-6224</t>
  </si>
  <si>
    <t>H-400-18321-264413</t>
  </si>
  <si>
    <t>Turfmaster, Inc.</t>
  </si>
  <si>
    <t>1353 E. Hookstown Grade Road</t>
  </si>
  <si>
    <t>724-321-4205</t>
  </si>
  <si>
    <t>Coraopolis</t>
  </si>
  <si>
    <t>431 Hookstown Grade Road</t>
  </si>
  <si>
    <t>H-400-18321-284093</t>
  </si>
  <si>
    <t>Landwest Design Group, LTD</t>
  </si>
  <si>
    <t>8100 Thomas Springs Road</t>
  </si>
  <si>
    <t>mailing: P.O. Box 340789  Austin, TX 78734</t>
  </si>
  <si>
    <t>512-263-3464</t>
  </si>
  <si>
    <t>8100 Thomas Springs Rd</t>
  </si>
  <si>
    <t>H-400-18321-293067</t>
  </si>
  <si>
    <t>ERS CONCRETE LLC</t>
  </si>
  <si>
    <t>15080 Jalna Ct.</t>
  </si>
  <si>
    <t>720-935-7061</t>
  </si>
  <si>
    <t>Brighton</t>
  </si>
  <si>
    <t>15080 Jalna Court</t>
  </si>
  <si>
    <t>H-400-18321-298994</t>
  </si>
  <si>
    <t>Heaven and Earth Landscaping, LLC</t>
  </si>
  <si>
    <t>3102 Sun Valley Place</t>
  </si>
  <si>
    <t>704-821-2407</t>
  </si>
  <si>
    <t>Laborer, Landscape &amp; Irrigation</t>
  </si>
  <si>
    <t>6331 Westgate Rd (report to work)</t>
  </si>
  <si>
    <t>H-400-18321-301863</t>
  </si>
  <si>
    <t>COOKS, SHORT ORDER</t>
  </si>
  <si>
    <t>H-400-18321-310150</t>
  </si>
  <si>
    <t>H-400-18321-323815</t>
  </si>
  <si>
    <t>3102 Sun Valley Place (report to work)</t>
  </si>
  <si>
    <t>H-400-18321-331033</t>
  </si>
  <si>
    <t>Homeland Scapes, LLC</t>
  </si>
  <si>
    <t>16946 Wetherfield Court</t>
  </si>
  <si>
    <t>703-973-6097</t>
  </si>
  <si>
    <t>Leesburg</t>
  </si>
  <si>
    <t>42868 Durham Court</t>
  </si>
  <si>
    <t>H-400-18321-333313</t>
  </si>
  <si>
    <t>DAKOTA STORAGE BUILDINGS, LLC</t>
  </si>
  <si>
    <t>47809 155TH STREET</t>
  </si>
  <si>
    <t>MILBANK</t>
  </si>
  <si>
    <t>605-432-6889</t>
  </si>
  <si>
    <t>Team Assemblers</t>
  </si>
  <si>
    <t>Milbank</t>
  </si>
  <si>
    <t>Grant</t>
  </si>
  <si>
    <t>47809 155th Street</t>
  </si>
  <si>
    <t>H-400-18321-364296</t>
  </si>
  <si>
    <t>ENVIRONMENTAL LANDWORKS COMPANY, INC.</t>
  </si>
  <si>
    <t>17173 MT. VERNON ROAD</t>
  </si>
  <si>
    <t>303-862-9480</t>
  </si>
  <si>
    <t>17173 Mt. Vernon Road</t>
  </si>
  <si>
    <t>H-400-18321-369344</t>
  </si>
  <si>
    <t>COX PROFESSIONAL LANDSCAPE SERVICES, LLC</t>
  </si>
  <si>
    <t>6800 SOUTH DAWSON CIRCLE, STE. 104</t>
  </si>
  <si>
    <t>303-693-6878</t>
  </si>
  <si>
    <t>6800 South Dawson Circle Suite 104</t>
  </si>
  <si>
    <t>H-400-18321-415371</t>
  </si>
  <si>
    <t>North American Lawn &amp; Landscape Management, Inc</t>
  </si>
  <si>
    <t>4200 Performance Rd</t>
  </si>
  <si>
    <t>704-394-3300</t>
  </si>
  <si>
    <t>H-400-18321-415719</t>
  </si>
  <si>
    <t>4 Seasons Grounds Management, LLC</t>
  </si>
  <si>
    <t>7685 Fields Ertel Road</t>
  </si>
  <si>
    <t>Bld D-2</t>
  </si>
  <si>
    <t>Cincinnati</t>
  </si>
  <si>
    <t>513-489-7669</t>
  </si>
  <si>
    <t>H-400-18321-421193</t>
  </si>
  <si>
    <t>HIGH CONCRETE FOUNDATIONS, LLC</t>
  </si>
  <si>
    <t>1004 JANNA DRIVE</t>
  </si>
  <si>
    <t>LOVELAND</t>
  </si>
  <si>
    <t>720-324-6581</t>
  </si>
  <si>
    <t>1004 Janna Drive</t>
  </si>
  <si>
    <t>H-400-18321-422362</t>
  </si>
  <si>
    <t>GREEN HILL LANDSCAPE, INC.</t>
  </si>
  <si>
    <t>10875 MAPLE ROAD</t>
  </si>
  <si>
    <t>303-669-1713</t>
  </si>
  <si>
    <t>10875 Maple Road</t>
  </si>
  <si>
    <t>H-400-18321-438749</t>
  </si>
  <si>
    <t>GREEN THUMB COMMERCIAL GROUNDS MAINTENANCE INC.</t>
  </si>
  <si>
    <t>7209 QUAIL BRUSH CREEK DRIVE</t>
  </si>
  <si>
    <t>719-632-5184</t>
  </si>
  <si>
    <t>7209 Quail Brush Creek Drive</t>
  </si>
  <si>
    <t>H-400-18321-441970</t>
  </si>
  <si>
    <t>FOREVER GREEN SPRINKLER, INC.</t>
  </si>
  <si>
    <t>FOREVER GREEN LANDSCAPING</t>
  </si>
  <si>
    <t>76193 GALLATIN ROAD</t>
  </si>
  <si>
    <t>GALLATIN GATEWAY</t>
  </si>
  <si>
    <t>406-763-9001</t>
  </si>
  <si>
    <t>Gallatin Gateway</t>
  </si>
  <si>
    <t>76193 Gallatin Road</t>
  </si>
  <si>
    <t>H-400-18321-454541</t>
  </si>
  <si>
    <t>CORTEZ LANDSCAPING LLC</t>
  </si>
  <si>
    <t>PO BOX 2654</t>
  </si>
  <si>
    <t>45 FOSTER AVENUE</t>
  </si>
  <si>
    <t>631-965-9498</t>
  </si>
  <si>
    <t>H-400-18321-460424</t>
  </si>
  <si>
    <t>ANTHONY MICHAEL LANDSCAPING</t>
  </si>
  <si>
    <t>18 STENGEL PLACE</t>
  </si>
  <si>
    <t>SMITHTOWN</t>
  </si>
  <si>
    <t>631-368-4097</t>
  </si>
  <si>
    <t>H-400-18321-464530</t>
  </si>
  <si>
    <t>IDEAL FENCING, LLC</t>
  </si>
  <si>
    <t>IDEAL FENCING CORP., LLC</t>
  </si>
  <si>
    <t>5795 IDEAL DRIVE</t>
  </si>
  <si>
    <t>303-962-8100</t>
  </si>
  <si>
    <t>Parachute</t>
  </si>
  <si>
    <t>Garfield</t>
  </si>
  <si>
    <t>120 North Railroad Avenue</t>
  </si>
  <si>
    <t>H-400-18321-469184</t>
  </si>
  <si>
    <t>MR. LANDSCAPE INC</t>
  </si>
  <si>
    <t>PO BOX 974</t>
  </si>
  <si>
    <t>601 CHESTNUT RIDGE ROAD</t>
  </si>
  <si>
    <t>NEW CITY</t>
  </si>
  <si>
    <t>845-426-6007</t>
  </si>
  <si>
    <t>H-400-18321-474420</t>
  </si>
  <si>
    <t>D-7 ROOFING, LLC (UT)</t>
  </si>
  <si>
    <t>5470 LINCOLN STREET</t>
  </si>
  <si>
    <t>303-758-7663</t>
  </si>
  <si>
    <t>West Valley City</t>
  </si>
  <si>
    <t>262 S. Constitution Blvd. Unit A</t>
  </si>
  <si>
    <t>H-400-18321-519219</t>
  </si>
  <si>
    <t>D-7 ROOFING, LLC (CO)</t>
  </si>
  <si>
    <t>5470 Lincoln Street</t>
  </si>
  <si>
    <t>H-400-18321-522116</t>
  </si>
  <si>
    <t>EAST RIDGE LANDSCAPING COMPANY INC</t>
  </si>
  <si>
    <t>PO BOX 88</t>
  </si>
  <si>
    <t>333 OLD CROMPOUND ROAD</t>
  </si>
  <si>
    <t>WACCABUC</t>
  </si>
  <si>
    <t>914-930-8725</t>
  </si>
  <si>
    <t>Waccabuc</t>
  </si>
  <si>
    <t>WESTCHESTER</t>
  </si>
  <si>
    <t>3333 OLD CROMPOUND ROAD</t>
  </si>
  <si>
    <t>H-400-18321-525355</t>
  </si>
  <si>
    <t>GRANDVIEW LANDSCAPING, INC.</t>
  </si>
  <si>
    <t>1990 SOUTH FOX STREET</t>
  </si>
  <si>
    <t>303-710-8111</t>
  </si>
  <si>
    <t>1990 South Fox Street</t>
  </si>
  <si>
    <t>H-400-18321-540564</t>
  </si>
  <si>
    <t>WARRENS NURSERY INC</t>
  </si>
  <si>
    <t>PO BOX 566</t>
  </si>
  <si>
    <t>779 MONTAUK HIGHWAY</t>
  </si>
  <si>
    <t>631-726-4767</t>
  </si>
  <si>
    <t>Farmworkers and Laborers, Crop, Nursery, and Greenhouse</t>
  </si>
  <si>
    <t>H-400-18321-543778</t>
  </si>
  <si>
    <t>IMAGESCAPES TWO, INC.</t>
  </si>
  <si>
    <t>H-400-18321-548099</t>
  </si>
  <si>
    <t>HARD ROCK MASONRY, INC.</t>
  </si>
  <si>
    <t>979 West Highway 33</t>
  </si>
  <si>
    <t>N?A</t>
  </si>
  <si>
    <t>TETONIA</t>
  </si>
  <si>
    <t>208-313-2111</t>
  </si>
  <si>
    <t>Tetonia</t>
  </si>
  <si>
    <t>H-400-18321-573716</t>
  </si>
  <si>
    <t>LAKESIDE LAWN AND LANDSCAPING</t>
  </si>
  <si>
    <t>1050 WATERVIEW DRIVE</t>
  </si>
  <si>
    <t>SOUTHOLD</t>
  </si>
  <si>
    <t>631-765-9377</t>
  </si>
  <si>
    <t>H-400-18321-586365</t>
  </si>
  <si>
    <t>Tocco &amp; Mannino Landscaping Inc</t>
  </si>
  <si>
    <t>27739 Groesbeck Highway</t>
  </si>
  <si>
    <t>313-884-1101</t>
  </si>
  <si>
    <t>H-400-18321-602686</t>
  </si>
  <si>
    <t>HIGHRIDGE LANDSCAPES, INC.</t>
  </si>
  <si>
    <t>2543 JACKRABBIT LANE</t>
  </si>
  <si>
    <t>BOZEMAN</t>
  </si>
  <si>
    <t>406-600-3474</t>
  </si>
  <si>
    <t>Bozeman</t>
  </si>
  <si>
    <t>2543 Jackrabbit Lane</t>
  </si>
  <si>
    <t>H-400-18321-603332</t>
  </si>
  <si>
    <t>ENVIRONMENTAL DESIGNS, INC. (S)</t>
  </si>
  <si>
    <t>12511 EAST 112TH AVENUE</t>
  </si>
  <si>
    <t>303-287-9113</t>
  </si>
  <si>
    <t>12511 East 112th Avenue</t>
  </si>
  <si>
    <t>H-400-18321-611098</t>
  </si>
  <si>
    <t>DIAS LANDSCAPING LLC</t>
  </si>
  <si>
    <t>PO BOX 40</t>
  </si>
  <si>
    <t>2 LIGHTHOUSE ROAD</t>
  </si>
  <si>
    <t>631-728-3354</t>
  </si>
  <si>
    <t>H-400-18321-619403</t>
  </si>
  <si>
    <t>FLYING HORSE COUNTRY CLUB, LLC (L)</t>
  </si>
  <si>
    <t>H-400-18321-623582</t>
  </si>
  <si>
    <t>Lukkin Group</t>
  </si>
  <si>
    <t>Mary's Bistro</t>
  </si>
  <si>
    <t>7463 Main Street</t>
  </si>
  <si>
    <t>P.O. Box 1410</t>
  </si>
  <si>
    <t>906-847-7196</t>
  </si>
  <si>
    <t>Restaurant Cook</t>
  </si>
  <si>
    <t>H-400-18321-631350</t>
  </si>
  <si>
    <t>HORIZON LANDSCAPE SERVICES LLC</t>
  </si>
  <si>
    <t>440 EAST HARPER AVENUE</t>
  </si>
  <si>
    <t>307-413-2057</t>
  </si>
  <si>
    <t>3978 South 500 West</t>
  </si>
  <si>
    <t>H-400-18321-661309</t>
  </si>
  <si>
    <t>ROOTS ETC INC</t>
  </si>
  <si>
    <t>485 WEST MILL ROAD</t>
  </si>
  <si>
    <t>MATTITUCK</t>
  </si>
  <si>
    <t>631-252-4505</t>
  </si>
  <si>
    <t>H-400-18321-669747</t>
  </si>
  <si>
    <t>Express Lawn Services of Tulsa LLC</t>
  </si>
  <si>
    <t>30261 E 145th St S</t>
  </si>
  <si>
    <t>Coweta</t>
  </si>
  <si>
    <t>918-576-9341</t>
  </si>
  <si>
    <t>Wagoner</t>
  </si>
  <si>
    <t>16197 S 286th E Ave</t>
  </si>
  <si>
    <t>H-400-18321-675187</t>
  </si>
  <si>
    <t>D-7 ROOFING, LLC (TX)</t>
  </si>
  <si>
    <t>4200 Burch Drive, Unit B9</t>
  </si>
  <si>
    <t>H-400-18321-690789</t>
  </si>
  <si>
    <t>EVEN CONSTRUCTION, INC.</t>
  </si>
  <si>
    <t>EVEN- PREISSER, INC.</t>
  </si>
  <si>
    <t>520 EAST COSTILLA STREET</t>
  </si>
  <si>
    <t>719-442-2614</t>
  </si>
  <si>
    <t>520 East Costilla Street</t>
  </si>
  <si>
    <t>H-400-18321-693899</t>
  </si>
  <si>
    <t>Solutions Landscapes &amp; Designs, LLC</t>
  </si>
  <si>
    <t>3918 Chessrown Avenue</t>
  </si>
  <si>
    <t>Gibsonia</t>
  </si>
  <si>
    <t>724-444-0071</t>
  </si>
  <si>
    <t>H-400-18321-705533</t>
  </si>
  <si>
    <t>Ricupero, Inc.</t>
  </si>
  <si>
    <t>558 Parker Street</t>
  </si>
  <si>
    <t>Verona</t>
  </si>
  <si>
    <t>412-828-9030</t>
  </si>
  <si>
    <t>CDC LABORQUEST USA</t>
  </si>
  <si>
    <t>Penn Hills</t>
  </si>
  <si>
    <t>524 Hulton Road</t>
  </si>
  <si>
    <t>H-400-18321-735377</t>
  </si>
  <si>
    <t>PROFESSIONAL ESTATE CARE INC</t>
  </si>
  <si>
    <t>4 ASHWOOD COURT</t>
  </si>
  <si>
    <t>631-300-8034</t>
  </si>
  <si>
    <t>H-400-18321-745194</t>
  </si>
  <si>
    <t>PLA INC</t>
  </si>
  <si>
    <t>4540 ARENDELL STREET</t>
  </si>
  <si>
    <t>MOREHEAD CITY</t>
  </si>
  <si>
    <t>252-726-1564</t>
  </si>
  <si>
    <t>H-400-18321-746259</t>
  </si>
  <si>
    <t>GOLF MINOT INC.</t>
  </si>
  <si>
    <t>MINOT COUNTRY CLUB</t>
  </si>
  <si>
    <t>1912 Valley Bluffs Drive</t>
  </si>
  <si>
    <t>MINOT</t>
  </si>
  <si>
    <t>701-720-3909</t>
  </si>
  <si>
    <t>Minot</t>
  </si>
  <si>
    <t>Ward</t>
  </si>
  <si>
    <t>H-400-18321-748842</t>
  </si>
  <si>
    <t>H-400-18321-752992</t>
  </si>
  <si>
    <t>Lifestyle Landscaping, Inc.</t>
  </si>
  <si>
    <t>34613 Center Ridge Road</t>
  </si>
  <si>
    <t>440-353-0333</t>
  </si>
  <si>
    <t>H-400-18321-759379</t>
  </si>
  <si>
    <t>DECORATIVE ENTERPRISES, INC.</t>
  </si>
  <si>
    <t>1584 SOUTH 580 EAST</t>
  </si>
  <si>
    <t>AMERICAN FORK</t>
  </si>
  <si>
    <t>801-796-7739</t>
  </si>
  <si>
    <t>American Fork</t>
  </si>
  <si>
    <t>1584 South 580 East</t>
  </si>
  <si>
    <t>H-400-18321-761039</t>
  </si>
  <si>
    <t>Sunnypoint Landscape, LLC</t>
  </si>
  <si>
    <t>6951 Highway 42</t>
  </si>
  <si>
    <t>Egg Harbor</t>
  </si>
  <si>
    <t>920-868-1804</t>
  </si>
  <si>
    <t>Door</t>
  </si>
  <si>
    <t>H-400-18321-777497</t>
  </si>
  <si>
    <t>PEREZ LANDSCAPING INC</t>
  </si>
  <si>
    <t>PO BOX 580</t>
  </si>
  <si>
    <t>25 COUNTY ROAD 51</t>
  </si>
  <si>
    <t>WESTHAMPTON BEACH</t>
  </si>
  <si>
    <t>631-813-1315</t>
  </si>
  <si>
    <t>H-400-18321-778211</t>
  </si>
  <si>
    <t>AQUACADE SWIMMING POOL INC</t>
  </si>
  <si>
    <t>109 STEWART AVENUE</t>
  </si>
  <si>
    <t>HICKSVILLE</t>
  </si>
  <si>
    <t>516-433-4311</t>
  </si>
  <si>
    <t>POOL CLEANER</t>
  </si>
  <si>
    <t>H-400-18321-787153</t>
  </si>
  <si>
    <t>Premier First, Inc.</t>
  </si>
  <si>
    <t>2031 Old Tavern Road</t>
  </si>
  <si>
    <t>Powhatan</t>
  </si>
  <si>
    <t>804-387-1617</t>
  </si>
  <si>
    <t>Framer Laborer</t>
  </si>
  <si>
    <t>H-400-18321-798725</t>
  </si>
  <si>
    <t>GIOIA CONCRETE CONSTRUCTION, INC.</t>
  </si>
  <si>
    <t>691 STATE ROUTE 61</t>
  </si>
  <si>
    <t>MARENGO</t>
  </si>
  <si>
    <t>330-405-4103</t>
  </si>
  <si>
    <t>691 State Route 61</t>
  </si>
  <si>
    <t>H-400-18321-811819</t>
  </si>
  <si>
    <t>GREEN GUYS, INC.</t>
  </si>
  <si>
    <t>1630 CALKINS AVENUE</t>
  </si>
  <si>
    <t>303-775-7412</t>
  </si>
  <si>
    <t>1630 Calkins Avenue</t>
  </si>
  <si>
    <t>H-400-18321-829842</t>
  </si>
  <si>
    <t>GREEN VALLEY RANCH GOLF CLUB</t>
  </si>
  <si>
    <t>4900 HIMALAYA ROAD</t>
  </si>
  <si>
    <t>303-944-5941</t>
  </si>
  <si>
    <t>4900 Himalaya Road</t>
  </si>
  <si>
    <t>H-400-18321-831514</t>
  </si>
  <si>
    <t>Central Indiana Hydroseeding, LLC</t>
  </si>
  <si>
    <t>2862 S. Greensboro Pike</t>
  </si>
  <si>
    <t>765-524-2639</t>
  </si>
  <si>
    <t>H-400-18321-832734</t>
  </si>
  <si>
    <t>C &amp; C Landscaping, Inc.</t>
  </si>
  <si>
    <t>2101 West 3900 South</t>
  </si>
  <si>
    <t>mailing: 1936 West 2100 South,  Syracuse, UT 84075</t>
  </si>
  <si>
    <t>Roy</t>
  </si>
  <si>
    <t>801-690-5674</t>
  </si>
  <si>
    <t>: MAS Labor H-2B, LLC</t>
  </si>
  <si>
    <t>weber</t>
  </si>
  <si>
    <t>H-400-18321-838914</t>
  </si>
  <si>
    <t>BELLOWS GARDENS INC</t>
  </si>
  <si>
    <t>52 LEWIS STREET</t>
  </si>
  <si>
    <t>631-283-2282</t>
  </si>
  <si>
    <t>H-400-18321-840392</t>
  </si>
  <si>
    <t>INVESTMENTS BY SMITH</t>
  </si>
  <si>
    <t>AMERICAN DESIGN &amp; LANDSCAPE</t>
  </si>
  <si>
    <t>9432 NORTH MOTSENBOCKER ROAD</t>
  </si>
  <si>
    <t>9432 North Motsenbocker Road</t>
  </si>
  <si>
    <t>H-400-18321-841600</t>
  </si>
  <si>
    <t>OAK LEAF LANDSCAPE &amp; MAINTENANCE INC</t>
  </si>
  <si>
    <t>42 CRYSTAL DRIVE</t>
  </si>
  <si>
    <t>516-604-2243</t>
  </si>
  <si>
    <t>East Hampton</t>
  </si>
  <si>
    <t>42 Crystal Drive</t>
  </si>
  <si>
    <t>H-400-18321-843597</t>
  </si>
  <si>
    <t>HOME MAINTENANCE LAWN CARE INC</t>
  </si>
  <si>
    <t>145 HARVARD STREET</t>
  </si>
  <si>
    <t>516-878-8327</t>
  </si>
  <si>
    <t>H-400-18321-852056</t>
  </si>
  <si>
    <t>ELCS Lawn &amp; Landscape, LLC</t>
  </si>
  <si>
    <t>Carroll Landscape and Nursery</t>
  </si>
  <si>
    <t>3446 S. Eber Road</t>
  </si>
  <si>
    <t>567-703-1035</t>
  </si>
  <si>
    <t>LUCAS</t>
  </si>
  <si>
    <t>H-400-18321-852211</t>
  </si>
  <si>
    <t>ELEVATED STRUCTURAL DECKS, INC.</t>
  </si>
  <si>
    <t>5490 West 13TH AVENUE</t>
  </si>
  <si>
    <t>LAKEWOOD</t>
  </si>
  <si>
    <t>303-274-1877</t>
  </si>
  <si>
    <t>5490 West 13th Avenue</t>
  </si>
  <si>
    <t>H-400-18321-866304</t>
  </si>
  <si>
    <t>GARDINER'S BAY COUNTRY CLUB</t>
  </si>
  <si>
    <t>PO BOX 3014</t>
  </si>
  <si>
    <t>12 DINAH ROCK ROAD</t>
  </si>
  <si>
    <t>SHELTER ISLAND HTS</t>
  </si>
  <si>
    <t>631-749-0625</t>
  </si>
  <si>
    <t>H-400-18321-868517</t>
  </si>
  <si>
    <t>COUGARSCAPES, LLC</t>
  </si>
  <si>
    <t>2788 Darby Flats Rd</t>
  </si>
  <si>
    <t>307-413-1289</t>
  </si>
  <si>
    <t>Driggs</t>
  </si>
  <si>
    <t>H-400-18321-873555</t>
  </si>
  <si>
    <t>JD Landscaping and Grass Cutting, LLC</t>
  </si>
  <si>
    <t>456 N. Lewis Run Road</t>
  </si>
  <si>
    <t>412-537-1229</t>
  </si>
  <si>
    <t>Elrama</t>
  </si>
  <si>
    <t>1 Ramage Avenue</t>
  </si>
  <si>
    <t>H-400-18321-878977</t>
  </si>
  <si>
    <t>Wild Willies Yard Services, Inc.</t>
  </si>
  <si>
    <t>Eschenfelder Landscaping</t>
  </si>
  <si>
    <t>184 E Gordon Lane</t>
  </si>
  <si>
    <t>801-912-0077</t>
  </si>
  <si>
    <t>MARITZA NAVARRETE</t>
  </si>
  <si>
    <t>Maritza NAVARRETE</t>
  </si>
  <si>
    <t>H-400-18321-889636</t>
  </si>
  <si>
    <t>FOOTHILLS LANDSCAPE MAINTENANCE, LLC</t>
  </si>
  <si>
    <t>9500 HIGHWAY 392</t>
  </si>
  <si>
    <t>970-472-0690</t>
  </si>
  <si>
    <t>9500 Highway 392</t>
  </si>
  <si>
    <t>H-400-18321-923934</t>
  </si>
  <si>
    <t>Empire Landscaping &amp; Snow Plowing, Inc.</t>
  </si>
  <si>
    <t>168 Western Ave</t>
  </si>
  <si>
    <t>(Stone House Villa DiLeonardo)</t>
  </si>
  <si>
    <t>845-236-4848</t>
  </si>
  <si>
    <t>Ulster</t>
  </si>
  <si>
    <t>1611 Rt 9-W</t>
  </si>
  <si>
    <t>H-400-18321-924290</t>
  </si>
  <si>
    <t>ENVIRONMENTAL DESIGNS, INC. (N)</t>
  </si>
  <si>
    <t>H-400-18321-937333</t>
  </si>
  <si>
    <t>Wequetonsing Golf Club</t>
  </si>
  <si>
    <t>5543 M-119</t>
  </si>
  <si>
    <t>Harbor Springs</t>
  </si>
  <si>
    <t>231-526-3233</t>
  </si>
  <si>
    <t>Emmet</t>
  </si>
  <si>
    <t>H-400-18321-948158</t>
  </si>
  <si>
    <t>MGD HORTICULTURAL SERVICES INC</t>
  </si>
  <si>
    <t>PO BOX 762</t>
  </si>
  <si>
    <t>2505 DEEP HOLE DRIVE</t>
  </si>
  <si>
    <t>631-298-6571</t>
  </si>
  <si>
    <t>H-400-18321-983327</t>
  </si>
  <si>
    <t>HUTCHISON LANDSCAPE SERVICES</t>
  </si>
  <si>
    <t>19 RED CREEK CIRCLE</t>
  </si>
  <si>
    <t>631-728-0167</t>
  </si>
  <si>
    <t>H-400-18321-983543</t>
  </si>
  <si>
    <t>Scott's Mowing, LLC</t>
  </si>
  <si>
    <t>2510 E. Grain Bin Road</t>
  </si>
  <si>
    <t>Scottsburg</t>
  </si>
  <si>
    <t>812-595-1312</t>
  </si>
  <si>
    <t>2510 E Grain Bin Road</t>
  </si>
  <si>
    <t>H-400-18321-989561</t>
  </si>
  <si>
    <t>DAKOTA OUTDOORSCAPES, INC.</t>
  </si>
  <si>
    <t>8351 Hwy 1804 N</t>
  </si>
  <si>
    <t>BISMARCK</t>
  </si>
  <si>
    <t>701-595-0890</t>
  </si>
  <si>
    <t>Bismarck</t>
  </si>
  <si>
    <t>Burleigh</t>
  </si>
  <si>
    <t>H-400-18321-990016</t>
  </si>
  <si>
    <t>INNOVATIVE DESIGN, LLC</t>
  </si>
  <si>
    <t>3730 SOUTH JASON STREET</t>
  </si>
  <si>
    <t>303-284-7326</t>
  </si>
  <si>
    <t>ARAPAHOE</t>
  </si>
  <si>
    <t>3730 South Jason Street</t>
  </si>
  <si>
    <t>H-400-18321-997713</t>
  </si>
  <si>
    <t>HURR SPRINKLER &amp; LANDSCAPE</t>
  </si>
  <si>
    <t>HURR VASA SPRINKLER AND LANDSCAPE</t>
  </si>
  <si>
    <t>116 RACQUETTE DRIVE</t>
  </si>
  <si>
    <t>970-613-0225</t>
  </si>
  <si>
    <t>LARIMER</t>
  </si>
  <si>
    <t>116 Racquette Drive</t>
  </si>
  <si>
    <t>H-400-18322-020411</t>
  </si>
  <si>
    <t>Southwood Landscape &amp; Nursery</t>
  </si>
  <si>
    <t>9025 S Lewis Ave</t>
  </si>
  <si>
    <t>918-229-9400</t>
  </si>
  <si>
    <t>H-400-18322-029196</t>
  </si>
  <si>
    <t>Ryno Lawn Care, LLC</t>
  </si>
  <si>
    <t>15922 Eldorado Pkwy Ste 500-920</t>
  </si>
  <si>
    <t>214-728-8894</t>
  </si>
  <si>
    <t>H-400-18322-042136</t>
  </si>
  <si>
    <t>LINO'S TILE COMPANY</t>
  </si>
  <si>
    <t>1018 RACINE ST.</t>
  </si>
  <si>
    <t>720-301-7385</t>
  </si>
  <si>
    <t>1018 Racine Street</t>
  </si>
  <si>
    <t>H-400-18322-042169</t>
  </si>
  <si>
    <t>Opie's Lawn Maintenance LLC</t>
  </si>
  <si>
    <t>13715 Williams Lane</t>
  </si>
  <si>
    <t>417-239-5402</t>
  </si>
  <si>
    <t>H-400-18322-090973</t>
  </si>
  <si>
    <t>LUXESCAPES, LLC</t>
  </si>
  <si>
    <t>2085 SOUTH GRAPEVINE ROAD</t>
  </si>
  <si>
    <t>IDLEDALE</t>
  </si>
  <si>
    <t>303-288-5893</t>
  </si>
  <si>
    <t>Idledale</t>
  </si>
  <si>
    <t>2085 South Grapevine Road</t>
  </si>
  <si>
    <t>H-400-18322-117964</t>
  </si>
  <si>
    <t>JOE'S LANDSCAPING OF BEAVERCREEK, INC.</t>
  </si>
  <si>
    <t>2500 NATIONAL ROAD</t>
  </si>
  <si>
    <t>937-427-1133</t>
  </si>
  <si>
    <t>Fairborn</t>
  </si>
  <si>
    <t>2500 National Road</t>
  </si>
  <si>
    <t>H-400-18322-126364</t>
  </si>
  <si>
    <t>Reel Neet Lawn Service, Inc.</t>
  </si>
  <si>
    <t>3549 Bethel Rd.</t>
  </si>
  <si>
    <t>662-890-6048</t>
  </si>
  <si>
    <t>DeSoto</t>
  </si>
  <si>
    <t>H-400-18322-139939</t>
  </si>
  <si>
    <t>Nature's Re-Creations</t>
  </si>
  <si>
    <t>1917 Meyer Drury Dr</t>
  </si>
  <si>
    <t>636-223-2330</t>
  </si>
  <si>
    <t>H-400-18322-174976</t>
  </si>
  <si>
    <t>Island House, Inc.</t>
  </si>
  <si>
    <t>Island House Hotel</t>
  </si>
  <si>
    <t>6966 Main Street</t>
  </si>
  <si>
    <t>H-400-18322-221033</t>
  </si>
  <si>
    <t>Prestonwood Landscape Services, LLC</t>
  </si>
  <si>
    <t>1366 Round Table Dr</t>
  </si>
  <si>
    <t>214-357-4668</t>
  </si>
  <si>
    <t>Lawn Maintenance Crew Helper</t>
  </si>
  <si>
    <t>H-400-18322-251549</t>
  </si>
  <si>
    <t>LOS VERDES III (L)</t>
  </si>
  <si>
    <t>CHERRY CREEK COUNTRY CLUB</t>
  </si>
  <si>
    <t>2405 SOUTH YOSEMITE STREET</t>
  </si>
  <si>
    <t>303-597-0391</t>
  </si>
  <si>
    <t>2405 South Yosemite Street</t>
  </si>
  <si>
    <t>H-400-18322-266788</t>
  </si>
  <si>
    <t>MORNING MIST SPRINKLERS &amp; LANDSCAPING</t>
  </si>
  <si>
    <t>811 WEST 149TH AVENUE</t>
  </si>
  <si>
    <t>BROOMFIELD</t>
  </si>
  <si>
    <t>303-451-9630</t>
  </si>
  <si>
    <t>811 West 149th Avenue</t>
  </si>
  <si>
    <t>H-400-18322-268590</t>
  </si>
  <si>
    <t>H-400-18322-285452</t>
  </si>
  <si>
    <t>MD NURSERY AND LANDSCAPING, INC. (TP)</t>
  </si>
  <si>
    <t>2389 SOUTH HIGHWAY 33</t>
  </si>
  <si>
    <t>208-354-8816</t>
  </si>
  <si>
    <t>2389 South Highway 33</t>
  </si>
  <si>
    <t>H-400-18322-324481</t>
  </si>
  <si>
    <t>LINDGREN LANDSCAPE &amp; IRRIGATION, INC.</t>
  </si>
  <si>
    <t>LINDGREN LANDSCAPE</t>
  </si>
  <si>
    <t>3825 EAST COUNTY ROAD 30</t>
  </si>
  <si>
    <t>970-226-5677</t>
  </si>
  <si>
    <t>3825 East County Road 30</t>
  </si>
  <si>
    <t>H-400-18322-339232</t>
  </si>
  <si>
    <t>H-400-18322-376792</t>
  </si>
  <si>
    <t>LOS VERDES III (DW)</t>
  </si>
  <si>
    <t>H-400-18322-401229</t>
  </si>
  <si>
    <t>MILLS CONCRETE, LLC</t>
  </si>
  <si>
    <t>50 EAST WALLACE</t>
  </si>
  <si>
    <t>208-399-2100</t>
  </si>
  <si>
    <t>3950 South Eagle View Drive</t>
  </si>
  <si>
    <t>H-400-18322-458659</t>
  </si>
  <si>
    <t>H-400-18322-464123</t>
  </si>
  <si>
    <t>CONTEMPORARY STONESCAPES LTD</t>
  </si>
  <si>
    <t>8 JULIET LANE</t>
  </si>
  <si>
    <t>NORTHPORT</t>
  </si>
  <si>
    <t>631-754-5118</t>
  </si>
  <si>
    <t>H-400-18322-470734</t>
  </si>
  <si>
    <t>Level 5, LLC</t>
  </si>
  <si>
    <t>DBA Country Inn &amp; Suites</t>
  </si>
  <si>
    <t>1105 Central Ave.</t>
  </si>
  <si>
    <t>308-338-1475</t>
  </si>
  <si>
    <t>105 Talmadge St</t>
  </si>
  <si>
    <t>H-400-18322-480329</t>
  </si>
  <si>
    <t>LAWN CARE PLUS, INC.</t>
  </si>
  <si>
    <t>307 WESTVIEW ROAD</t>
  </si>
  <si>
    <t>ERIE</t>
  </si>
  <si>
    <t>303-210-2438</t>
  </si>
  <si>
    <t>307 Westview Road</t>
  </si>
  <si>
    <t>H-400-18322-493724</t>
  </si>
  <si>
    <t>LAWSON DISTRIBUTING, LLC</t>
  </si>
  <si>
    <t>TIM'S MOSS ROCK</t>
  </si>
  <si>
    <t>2027 THORNBURGH DRIVE</t>
  </si>
  <si>
    <t>LARAMIE</t>
  </si>
  <si>
    <t>307-761-1838</t>
  </si>
  <si>
    <t>Laramie</t>
  </si>
  <si>
    <t>2027 Thornburgh Drive</t>
  </si>
  <si>
    <t>H-400-18322-504221</t>
  </si>
  <si>
    <t>KELLEY SPRINKLER AND LANDSCAPE, INC</t>
  </si>
  <si>
    <t>602 Shadycroft Lane</t>
  </si>
  <si>
    <t>303-794-8345</t>
  </si>
  <si>
    <t>13990 East 136th Avenue</t>
  </si>
  <si>
    <t>H-400-18322-510904</t>
  </si>
  <si>
    <t>KEVIN RYAN POOL SERVICES LLC</t>
  </si>
  <si>
    <t>PO BOX 1195</t>
  </si>
  <si>
    <t>221 FAIRVIEW AVENUE</t>
  </si>
  <si>
    <t>631-668-1134</t>
  </si>
  <si>
    <t>H-400-18322-513597</t>
  </si>
  <si>
    <t>CIFARELLI'S CRYSTAL CLEAR CLEANING CORP</t>
  </si>
  <si>
    <t>13000 MAIN ROAD</t>
  </si>
  <si>
    <t>PO BOX 1476</t>
  </si>
  <si>
    <t>631-298-5500</t>
  </si>
  <si>
    <t>WINDOW CLEANER</t>
  </si>
  <si>
    <t>13000MAIN ROAD</t>
  </si>
  <si>
    <t>H-400-18322-522874</t>
  </si>
  <si>
    <t>COLLISHAW AND COLLISHAW</t>
  </si>
  <si>
    <t>DEAN CUSTOM AWNINGS</t>
  </si>
  <si>
    <t>529 ROUTE 303</t>
  </si>
  <si>
    <t>ORANGEBURG</t>
  </si>
  <si>
    <t>845-425-6678</t>
  </si>
  <si>
    <t>AWNING HANGER HELPER</t>
  </si>
  <si>
    <t>H-400-18322-523628</t>
  </si>
  <si>
    <t>LA RONDE BEACH CLUB</t>
  </si>
  <si>
    <t>PO BOX 809</t>
  </si>
  <si>
    <t>297 DUNE ROAD</t>
  </si>
  <si>
    <t>631-288-4122</t>
  </si>
  <si>
    <t>287 DUNE ROAD</t>
  </si>
  <si>
    <t>H-400-18322-524433</t>
  </si>
  <si>
    <t>House Porter</t>
  </si>
  <si>
    <t>H-400-18322-546297</t>
  </si>
  <si>
    <t>H-400-18322-564810</t>
  </si>
  <si>
    <t>G &amp; Z Roofing, Inc.</t>
  </si>
  <si>
    <t>283 Beacon Road</t>
  </si>
  <si>
    <t>Renfrew</t>
  </si>
  <si>
    <t>724-586-6585</t>
  </si>
  <si>
    <t>Roofers</t>
  </si>
  <si>
    <t>H-400-18322-601052</t>
  </si>
  <si>
    <t>RICK'S FOOD SERVICE INC</t>
  </si>
  <si>
    <t>435 EAST LAKE DRIVE</t>
  </si>
  <si>
    <t>631-668-3200</t>
  </si>
  <si>
    <t>FOOD PREPATAION WORKER</t>
  </si>
  <si>
    <t>H-400-18322-611518</t>
  </si>
  <si>
    <t>Opie's Landscaping, LLC</t>
  </si>
  <si>
    <t>13715 Williams Ln</t>
  </si>
  <si>
    <t>H-400-18322-617890</t>
  </si>
  <si>
    <t>Jay-Crew Landscape, Inc.</t>
  </si>
  <si>
    <t>2901 S Gharkey Street</t>
  </si>
  <si>
    <t>765-289-5296</t>
  </si>
  <si>
    <t>7787 W. Morris Street</t>
  </si>
  <si>
    <t>H-400-18322-678500</t>
  </si>
  <si>
    <t>LOUKONEN BROS. STONE COMPANY</t>
  </si>
  <si>
    <t>12993 NORTH FOOTHILLS HIGHWAY</t>
  </si>
  <si>
    <t>303-823-6268</t>
  </si>
  <si>
    <t>12993 North Foothills Hwy</t>
  </si>
  <si>
    <t>H-400-18322-681856</t>
  </si>
  <si>
    <t>MONTAUK MANAGEMENT INC</t>
  </si>
  <si>
    <t>HARBORSIDE MOTEL</t>
  </si>
  <si>
    <t>PO BOX 732</t>
  </si>
  <si>
    <t>371 WEST LAKE DRIVE</t>
  </si>
  <si>
    <t>631-668-2511</t>
  </si>
  <si>
    <t>H-400-18322-706372</t>
  </si>
  <si>
    <t>Rena's Fudge Shops, Inc.</t>
  </si>
  <si>
    <t>Ryba's Fudge Shops / Pancake House / Seabiscuit Cafe</t>
  </si>
  <si>
    <t>7245 Main Street</t>
  </si>
  <si>
    <t>7340 Main Street</t>
  </si>
  <si>
    <t>H-400-18322-708660</t>
  </si>
  <si>
    <t>H-400-18322-740010</t>
  </si>
  <si>
    <t>MONTAUK LAKE CLUB &amp; MARINA</t>
  </si>
  <si>
    <t>PO BOX 760</t>
  </si>
  <si>
    <t>211 EAST LAKE DRIVE</t>
  </si>
  <si>
    <t>631-668-5970</t>
  </si>
  <si>
    <t>H-400-18322-755247</t>
  </si>
  <si>
    <t>LOS VERDES III (M)</t>
  </si>
  <si>
    <t>H-400-18322-774649</t>
  </si>
  <si>
    <t>LANDTECH CONTRACTORS, INC. (S)</t>
  </si>
  <si>
    <t>525 LAREDO STREET</t>
  </si>
  <si>
    <t>303-344-4465</t>
  </si>
  <si>
    <t>525 Laredo Street</t>
  </si>
  <si>
    <t>H-400-18322-785791</t>
  </si>
  <si>
    <t>Nichols Erosion Control, Inc.</t>
  </si>
  <si>
    <t>27032 State Hwy 144</t>
  </si>
  <si>
    <t>Smithville</t>
  </si>
  <si>
    <t>580-244-3531</t>
  </si>
  <si>
    <t>H-400-18322-803262</t>
  </si>
  <si>
    <t>MOUNTAIN SPLENDOR SERVICES, INC.</t>
  </si>
  <si>
    <t>7205 MAINE LANE</t>
  </si>
  <si>
    <t>719-495-2877</t>
  </si>
  <si>
    <t>7205 Maine Lane</t>
  </si>
  <si>
    <t>H-400-18322-803884</t>
  </si>
  <si>
    <t>MD NURSERY AND LANDSCAPING, INC. (L)</t>
  </si>
  <si>
    <t>H-400-18322-810913</t>
  </si>
  <si>
    <t>1105 Central Ave</t>
  </si>
  <si>
    <t>H-400-18322-812547</t>
  </si>
  <si>
    <t>H-400-18322-816554</t>
  </si>
  <si>
    <t>L.E. CORPORATION</t>
  </si>
  <si>
    <t>6707 SUNFLOWER DRIVE</t>
  </si>
  <si>
    <t>HIGHLAND</t>
  </si>
  <si>
    <t>801-592-4020</t>
  </si>
  <si>
    <t>6707 Sunflower Drive</t>
  </si>
  <si>
    <t>H-400-18322-824932</t>
  </si>
  <si>
    <t>SCHINDLER ENTERPRISES INC</t>
  </si>
  <si>
    <t>PO BOX 1697</t>
  </si>
  <si>
    <t>15 TALL PINES DRIVE</t>
  </si>
  <si>
    <t>631-653-3700</t>
  </si>
  <si>
    <t>WINDOW WASHER</t>
  </si>
  <si>
    <t>H-400-18322-830083</t>
  </si>
  <si>
    <t>LOS VERDES III (CR)</t>
  </si>
  <si>
    <t>H-400-18322-841840</t>
  </si>
  <si>
    <t>Viking Fence</t>
  </si>
  <si>
    <t>9602 Gray Blvd.</t>
  </si>
  <si>
    <t>512-837-6411</t>
  </si>
  <si>
    <t>Helper Carpenter</t>
  </si>
  <si>
    <t>H-400-18322-847789</t>
  </si>
  <si>
    <t>Stanley Cary, Inc</t>
  </si>
  <si>
    <t>Five Star Lawn Management</t>
  </si>
  <si>
    <t>3320 Country Hill Rd</t>
  </si>
  <si>
    <t>915-953-6971</t>
  </si>
  <si>
    <t>H-400-18322-916803</t>
  </si>
  <si>
    <t>MILL BROTHERS LANDSCAPE AND NURSERY, INC.</t>
  </si>
  <si>
    <t>MILL BROTHERS LANDSCAPE GROUP</t>
  </si>
  <si>
    <t>4760 Three Bell Parkway</t>
  </si>
  <si>
    <t>Timnath</t>
  </si>
  <si>
    <t>970-493-3883</t>
  </si>
  <si>
    <t>H-400-18322-920555</t>
  </si>
  <si>
    <t>LANDTECH CONTRACTORS, INC. (N)</t>
  </si>
  <si>
    <t>H-400-18322-921523</t>
  </si>
  <si>
    <t>MOTU ENTERPRISES</t>
  </si>
  <si>
    <t>FLAT &amp; FANCY CONCRETE</t>
  </si>
  <si>
    <t>2106 WHEELER AVENUE</t>
  </si>
  <si>
    <t>719-635-9920</t>
  </si>
  <si>
    <t>2106 Wheeler Avenue</t>
  </si>
  <si>
    <t>H-400-18322-930076</t>
  </si>
  <si>
    <t>LCM LANDSCAPE &amp; DESIGN, LLC</t>
  </si>
  <si>
    <t>9652 COUNTY RD 74/82</t>
  </si>
  <si>
    <t>PEYTON</t>
  </si>
  <si>
    <t>720-215-9209</t>
  </si>
  <si>
    <t>Peyton</t>
  </si>
  <si>
    <t>9652 County Rd 74/82</t>
  </si>
  <si>
    <t>H-400-18323-001502</t>
  </si>
  <si>
    <t>Prestige Landscaping , LLC.</t>
  </si>
  <si>
    <t>7518 Spafford Rd.</t>
  </si>
  <si>
    <t>216-355-5267</t>
  </si>
  <si>
    <t>7518 Spafford Road</t>
  </si>
  <si>
    <t>H-400-18323-007478</t>
  </si>
  <si>
    <t>RED WOLF ROCK WALLS, LLC</t>
  </si>
  <si>
    <t>785 EAST CENTER STREET</t>
  </si>
  <si>
    <t>LINDON</t>
  </si>
  <si>
    <t>801-768-2073</t>
  </si>
  <si>
    <t>Lindon</t>
  </si>
  <si>
    <t>785 East Center Street</t>
  </si>
  <si>
    <t>H-400-18323-008473</t>
  </si>
  <si>
    <t>H-400-18323-016630</t>
  </si>
  <si>
    <t>Palmetto State Forestry Services</t>
  </si>
  <si>
    <t>625 Thompson Street</t>
  </si>
  <si>
    <t>843-599-7766</t>
  </si>
  <si>
    <t>Landscape and Groundskeep Worker</t>
  </si>
  <si>
    <t>625 Thompson St (report to work)</t>
  </si>
  <si>
    <t>H-400-18323-020127</t>
  </si>
  <si>
    <t>A&amp;A LANDSCAPE AND MAINTENANCE, LLP</t>
  </si>
  <si>
    <t>12430 FRANKLIN ROAD</t>
  </si>
  <si>
    <t>P.O. BOX 191130</t>
  </si>
  <si>
    <t>208-353-6052</t>
  </si>
  <si>
    <t>H2 VISA CONSULTANTS LLC</t>
  </si>
  <si>
    <t>ROBERT MCCUBBIN</t>
  </si>
  <si>
    <t>GARDEN RIDGE</t>
  </si>
  <si>
    <t>ADA</t>
  </si>
  <si>
    <t>H-400-18323-022918</t>
  </si>
  <si>
    <t>US HOTEL ACS VENTURES LLLP</t>
  </si>
  <si>
    <t>AL'S OASIS</t>
  </si>
  <si>
    <t>3211 WEST SENCORE</t>
  </si>
  <si>
    <t>605-255-4772</t>
  </si>
  <si>
    <t>OACOMA</t>
  </si>
  <si>
    <t>LYMAN</t>
  </si>
  <si>
    <t>1000 EAST HIGHWAY 16</t>
  </si>
  <si>
    <t>H-400-18323-024565</t>
  </si>
  <si>
    <t>H-400-18323-026484</t>
  </si>
  <si>
    <t>BRYAN WISEMAN GENERAL CONTRACTING, INC.</t>
  </si>
  <si>
    <t>700 E. 65TH STREET N.</t>
  </si>
  <si>
    <t>PO BOX 2375</t>
  </si>
  <si>
    <t>605-940-2751</t>
  </si>
  <si>
    <t>MINNEHAHA</t>
  </si>
  <si>
    <t>H-400-18323-032198</t>
  </si>
  <si>
    <t>Jim's Pride Landscaping &amp; Maintenance Inc.</t>
  </si>
  <si>
    <t>JPL, Inc., JPL Cares</t>
  </si>
  <si>
    <t>13195 N. Highland Circle</t>
  </si>
  <si>
    <t>303-948-6488</t>
  </si>
  <si>
    <t>H-400-18323-045180</t>
  </si>
  <si>
    <t>Kingstowne Lawn Care, Inc.</t>
  </si>
  <si>
    <t>Kingstowne Lawn &amp; Landscape</t>
  </si>
  <si>
    <t>6461 Stephenson Way</t>
  </si>
  <si>
    <t>703-921-9200</t>
  </si>
  <si>
    <t>H-400-18323-078898</t>
  </si>
  <si>
    <t>Torres Brothers Landscaping Inc</t>
  </si>
  <si>
    <t>445 S. Hickory Street</t>
  </si>
  <si>
    <t>H-400-18323-080645</t>
  </si>
  <si>
    <t>Doctor's "At the Lake", Inc.</t>
  </si>
  <si>
    <t>H-400-18323-081694</t>
  </si>
  <si>
    <t>H-400-18323-094278</t>
  </si>
  <si>
    <t>Stewart Lawncare &amp; Landscape</t>
  </si>
  <si>
    <t>400 Alanis</t>
  </si>
  <si>
    <t>972-527-4908</t>
  </si>
  <si>
    <t>H-400-18323-104976</t>
  </si>
  <si>
    <t>SCIOTO COUNTRY CLUB</t>
  </si>
  <si>
    <t>2196 RIVERSIDE DRIVE</t>
  </si>
  <si>
    <t>614-486-4341</t>
  </si>
  <si>
    <t>Columbus</t>
  </si>
  <si>
    <t>2196 Riverside Drive</t>
  </si>
  <si>
    <t>H-400-18323-114374</t>
  </si>
  <si>
    <t>Mullin Landscape Associates, LLC</t>
  </si>
  <si>
    <t>10356 River Road</t>
  </si>
  <si>
    <t>St. Rose</t>
  </si>
  <si>
    <t>504-275-6617</t>
  </si>
  <si>
    <t>Landscape Crew Member</t>
  </si>
  <si>
    <t>H-400-18323-116299</t>
  </si>
  <si>
    <t>H-400-18323-136023</t>
  </si>
  <si>
    <t>BEST WESTERN PLAINS</t>
  </si>
  <si>
    <t>712 GLENN STREET</t>
  </si>
  <si>
    <t>P.O. BOX 393</t>
  </si>
  <si>
    <t>605-279-2145</t>
  </si>
  <si>
    <t>H-400-18323-137290</t>
  </si>
  <si>
    <t>Piece By Piece Movers, LLC</t>
  </si>
  <si>
    <t>Piece By Piece Moving &amp; Storage</t>
  </si>
  <si>
    <t>210 Webster Street</t>
  </si>
  <si>
    <t>Newton</t>
  </si>
  <si>
    <t>617-515-9886</t>
  </si>
  <si>
    <t>H-400-18323-154611</t>
  </si>
  <si>
    <t>Quality Lawn Care and Landscaping, LLC</t>
  </si>
  <si>
    <t>2449 NW 46th Ave</t>
  </si>
  <si>
    <t>863-634-1393</t>
  </si>
  <si>
    <t>1554 NW 46th Ave (report to work)</t>
  </si>
  <si>
    <t>H-400-18323-159435</t>
  </si>
  <si>
    <t>H-400-18323-166222</t>
  </si>
  <si>
    <t>PARK MEADOWS CLUB, INC.</t>
  </si>
  <si>
    <t>2000 MEADOWS DRIVE</t>
  </si>
  <si>
    <t>PARK CITY</t>
  </si>
  <si>
    <t>435-649-2460</t>
  </si>
  <si>
    <t>2000 Meadows Drive</t>
  </si>
  <si>
    <t>H-400-18323-167282</t>
  </si>
  <si>
    <t>Manuden Farms</t>
  </si>
  <si>
    <t>4001 NW 130th Avenue</t>
  </si>
  <si>
    <t>352-351-8380</t>
  </si>
  <si>
    <t>WYATT, TARRANT &amp; COMBS, LLP</t>
  </si>
  <si>
    <t>GLEN KREBS</t>
  </si>
  <si>
    <t>4001 NW 130th Ave.</t>
  </si>
  <si>
    <t>H-400-18323-168149</t>
  </si>
  <si>
    <t>H-400-18323-168624</t>
  </si>
  <si>
    <t>12312 SW 89th</t>
  </si>
  <si>
    <t>Mustang</t>
  </si>
  <si>
    <t>405-376-0505</t>
  </si>
  <si>
    <t>H-400-18323-179859</t>
  </si>
  <si>
    <t>260 W. Cresent Ave., Ste 1</t>
  </si>
  <si>
    <t>H-400-18323-189656</t>
  </si>
  <si>
    <t>H-400-18323-191507</t>
  </si>
  <si>
    <t>SILVER SADDLE OF ESTES, LLC</t>
  </si>
  <si>
    <t>BEST WESTERN PLUS SILVER SADDLE</t>
  </si>
  <si>
    <t>1260 BIG THOMPSON AVENUE</t>
  </si>
  <si>
    <t>ESTES PARK</t>
  </si>
  <si>
    <t>970-586-4476</t>
  </si>
  <si>
    <t>1260 Big Thompson Avenue</t>
  </si>
  <si>
    <t>H-400-18323-199613</t>
  </si>
  <si>
    <t>Montage Hotels &amp; Resorts, LLC for Montage Palmetto Bluff</t>
  </si>
  <si>
    <t>476 Mt Pelia Rd</t>
  </si>
  <si>
    <t>Bluffton</t>
  </si>
  <si>
    <t>843-706-6500</t>
  </si>
  <si>
    <t>House Person Attendant</t>
  </si>
  <si>
    <t>H-400-18323-214789</t>
  </si>
  <si>
    <t>H-400-18323-221173</t>
  </si>
  <si>
    <t>Lakeland Lawn and Landscaping Co Inc</t>
  </si>
  <si>
    <t>231 Berkshire Valley Rd</t>
  </si>
  <si>
    <t>973-361-3315</t>
  </si>
  <si>
    <t>H-400-18323-226647</t>
  </si>
  <si>
    <t>SOLID ROCK WATER SYSTEMS INC</t>
  </si>
  <si>
    <t>22 N. Sea Mecox Rd</t>
  </si>
  <si>
    <t>P.O. Box 1178, WATERMILL, NY 11976</t>
  </si>
  <si>
    <t>631-725-4500</t>
  </si>
  <si>
    <t>Irrigation Tech</t>
  </si>
  <si>
    <t>22 N. SEA MECOX RD</t>
  </si>
  <si>
    <t>H-400-18323-228309</t>
  </si>
  <si>
    <t>Elite Landscapes and Pavers Inc.</t>
  </si>
  <si>
    <t>97 Daum Rd</t>
  </si>
  <si>
    <t>Mailing:P.O. Box 6752, Freehold, NJ 07728</t>
  </si>
  <si>
    <t>732-993-6436</t>
  </si>
  <si>
    <t>H-400-18323-237104</t>
  </si>
  <si>
    <t>BAYLEY'S LOBSTER POUND</t>
  </si>
  <si>
    <t>9 AVENUE SIX</t>
  </si>
  <si>
    <t>SCARBOROUGH</t>
  </si>
  <si>
    <t>207-883-4571</t>
  </si>
  <si>
    <t>H-400-18323-243715</t>
  </si>
  <si>
    <t>Farm Market Cashier/Amusement Attendant</t>
  </si>
  <si>
    <t>H-400-18323-248028</t>
  </si>
  <si>
    <t>Isaac's Moving and Storage Inc</t>
  </si>
  <si>
    <t>4309 G Street</t>
  </si>
  <si>
    <t>Mailing: 181 Campanelli Pkwy, Stoughton, MA 02072</t>
  </si>
  <si>
    <t>781-436-4735</t>
  </si>
  <si>
    <t>H-400-18323-283428</t>
  </si>
  <si>
    <t>RESTRUCTION CORPORATION</t>
  </si>
  <si>
    <t>3870 PLATTE AVENUE</t>
  </si>
  <si>
    <t>303-688-8244</t>
  </si>
  <si>
    <t>3870 Platte Avenue</t>
  </si>
  <si>
    <t>H-400-18323-305243</t>
  </si>
  <si>
    <t>Mario's 4 Seasons Landscape &amp; Designs, LLC.</t>
  </si>
  <si>
    <t>325 West 53rd Street</t>
  </si>
  <si>
    <t>Anderson</t>
  </si>
  <si>
    <t>765-278-0758</t>
  </si>
  <si>
    <t>H-400-18323-307359</t>
  </si>
  <si>
    <t>Lanhan Contractors, Inc.</t>
  </si>
  <si>
    <t>Lanhan Landscaping and Design</t>
  </si>
  <si>
    <t>2220 Lost Nation Rd.</t>
  </si>
  <si>
    <t>Willoughby</t>
  </si>
  <si>
    <t>440-918-1099</t>
  </si>
  <si>
    <t>1361 Chardon Rd</t>
  </si>
  <si>
    <t>H-400-18323-307483</t>
  </si>
  <si>
    <t>Capt. Marcus, Inc.</t>
  </si>
  <si>
    <t>1438 Hart Road</t>
  </si>
  <si>
    <t>Mailing: P.O. Box 1374, Port Lavaca, TX 77979</t>
  </si>
  <si>
    <t>Palacios</t>
  </si>
  <si>
    <t>361-972-2005</t>
  </si>
  <si>
    <t>Deckhands/Headers</t>
  </si>
  <si>
    <t>Matagorda</t>
  </si>
  <si>
    <t>H-400-18323-325227</t>
  </si>
  <si>
    <t>AK Astudillo, Inc.</t>
  </si>
  <si>
    <t>Abel's Landscape Maintenance</t>
  </si>
  <si>
    <t>8377 Steelhead Avenue</t>
  </si>
  <si>
    <t>Mailing P.O. Box 2051, Kings Beach, CA 96143</t>
  </si>
  <si>
    <t>Kings Beach</t>
  </si>
  <si>
    <t>530-546-8531</t>
  </si>
  <si>
    <t>Brandi Cowan</t>
  </si>
  <si>
    <t>H-400-18323-333968</t>
  </si>
  <si>
    <t>H-400-18323-336670</t>
  </si>
  <si>
    <t>H-400-18323-338908</t>
  </si>
  <si>
    <t>A&amp;A LANDSCAPE AND MAINTENANCE OF ND</t>
  </si>
  <si>
    <t>404 44th St. W</t>
  </si>
  <si>
    <t>P.O. Box 907</t>
  </si>
  <si>
    <t>WILLISTON</t>
  </si>
  <si>
    <t>701-577-6052</t>
  </si>
  <si>
    <t>WILLIAMS</t>
  </si>
  <si>
    <t>H-400-18323-355716</t>
  </si>
  <si>
    <t>PROMONTORY DEVELOPMENT, LLC (C-SO)</t>
  </si>
  <si>
    <t>6652 NORTH PROMONTORY RANCH ROAD</t>
  </si>
  <si>
    <t>435-333-4026</t>
  </si>
  <si>
    <t>6652 North Promontory Ranch Road</t>
  </si>
  <si>
    <t>H-400-18323-363565</t>
  </si>
  <si>
    <t>RAINBOW LANDSCAPING, INC.</t>
  </si>
  <si>
    <t>2900 WEST WESLEY AVENUE</t>
  </si>
  <si>
    <t>303-934-1877</t>
  </si>
  <si>
    <t>2900 West Wesley Avenue</t>
  </si>
  <si>
    <t>H-400-18323-365261</t>
  </si>
  <si>
    <t>Rafilla's Landscaping, LLC</t>
  </si>
  <si>
    <t>1812 Borneman Ave.</t>
  </si>
  <si>
    <t>574-333-2890</t>
  </si>
  <si>
    <t>1812 Borneman Ave (report to work)</t>
  </si>
  <si>
    <t>H-400-18323-382873</t>
  </si>
  <si>
    <t>T-Rex Lawn, Corp.</t>
  </si>
  <si>
    <t>1630 Tantor Rd</t>
  </si>
  <si>
    <t>Mailing: 3908 Walnut Hill Ln. Dallas, TX 75229</t>
  </si>
  <si>
    <t>214-497-0005</t>
  </si>
  <si>
    <t>H-400-18323-387564</t>
  </si>
  <si>
    <t>Busser</t>
  </si>
  <si>
    <t>H-400-18323-388270</t>
  </si>
  <si>
    <t>H-400-18323-389496</t>
  </si>
  <si>
    <t>H-400-18323-392986</t>
  </si>
  <si>
    <t>Bay Landscape and Palm Service, LLC</t>
  </si>
  <si>
    <t>850-233-0809</t>
  </si>
  <si>
    <t>H-400-18323-393059</t>
  </si>
  <si>
    <t>SABELL'S SNOW AND LAWN SERVICE, INC.</t>
  </si>
  <si>
    <t>13921 WEST BELLVIEW AVENUE</t>
  </si>
  <si>
    <t>303-985-3272</t>
  </si>
  <si>
    <t>Morrison</t>
  </si>
  <si>
    <t>13921 West Bellview Avenue</t>
  </si>
  <si>
    <t>H-400-18323-393436</t>
  </si>
  <si>
    <t>PINEHURST COUNTRY CLUB (DC)</t>
  </si>
  <si>
    <t>6255 WEST QUINCY AVENUE</t>
  </si>
  <si>
    <t>303-985-1551</t>
  </si>
  <si>
    <t>6255 West Quincy Avenue</t>
  </si>
  <si>
    <t>H-400-18323-393492</t>
  </si>
  <si>
    <t>PIERSON'S CONCRETE CONSTRUCTION CO. (CL)</t>
  </si>
  <si>
    <t>250 BARBERRY PLACE</t>
  </si>
  <si>
    <t>970-566-0679</t>
  </si>
  <si>
    <t>250 Barberry Place</t>
  </si>
  <si>
    <t>H-400-18323-398636</t>
  </si>
  <si>
    <t>FUSCHETTO &amp; SON INC</t>
  </si>
  <si>
    <t>153 OLD COUNTRY ROAD</t>
  </si>
  <si>
    <t>MELVILLE</t>
  </si>
  <si>
    <t>631-423-8362</t>
  </si>
  <si>
    <t>H-400-18323-405015</t>
  </si>
  <si>
    <t>RUSIN CONCRETE CONSTRUCTION, LTD (F)</t>
  </si>
  <si>
    <t>RUSIN, LTD</t>
  </si>
  <si>
    <t>2475 WAYNOKA PLACE</t>
  </si>
  <si>
    <t>719-476-0801</t>
  </si>
  <si>
    <t>2475 Waynoka Place</t>
  </si>
  <si>
    <t>H-400-18323-409025</t>
  </si>
  <si>
    <t>Greg's Lawn Service Inc</t>
  </si>
  <si>
    <t>Greg's Lawn and Landscaping</t>
  </si>
  <si>
    <t>1200 Continental Place NE</t>
  </si>
  <si>
    <t>Cedar Rapids</t>
  </si>
  <si>
    <t>319-393-0101</t>
  </si>
  <si>
    <t>H-400-18323-411671</t>
  </si>
  <si>
    <t>Diamond Landscapes, Inc.</t>
  </si>
  <si>
    <t>2540 Ridgemar Ct</t>
  </si>
  <si>
    <t>H-400-18323-419673</t>
  </si>
  <si>
    <t>H-400-18323-419725</t>
  </si>
  <si>
    <t>SIX FLAGS GREAT ADVENTURE, LLC</t>
  </si>
  <si>
    <t>1 SIX FLAGS BOULEVARD</t>
  </si>
  <si>
    <t>732-928-2000</t>
  </si>
  <si>
    <t>1 Six Flags Blvd.</t>
  </si>
  <si>
    <t>H-400-18323-424490</t>
  </si>
  <si>
    <t>PANORAMA COORDINATED SERVICES, INC.</t>
  </si>
  <si>
    <t>395 East Rogers Road</t>
  </si>
  <si>
    <t>303-774-9449</t>
  </si>
  <si>
    <t>H-400-18323-435146</t>
  </si>
  <si>
    <t>PO Box 65</t>
  </si>
  <si>
    <t>201-786-0002</t>
  </si>
  <si>
    <t>H-400-18323-437315</t>
  </si>
  <si>
    <t>H-400-18323-438156</t>
  </si>
  <si>
    <t>SMITH ROOFING &amp; SIDING, LLC</t>
  </si>
  <si>
    <t>253 NORTH 4000 EAST</t>
  </si>
  <si>
    <t>RIGBY</t>
  </si>
  <si>
    <t>208-745-7588</t>
  </si>
  <si>
    <t>Rigby</t>
  </si>
  <si>
    <t>253 North 4000 East</t>
  </si>
  <si>
    <t>H-400-18323-473998</t>
  </si>
  <si>
    <t>Green Thumb Grounds Care</t>
  </si>
  <si>
    <t>1410 Snowflower Lane</t>
  </si>
  <si>
    <t>Mailing:P.O. Box 1501 Carnelian Bay, CA 96140-1501</t>
  </si>
  <si>
    <t>Tahoe City</t>
  </si>
  <si>
    <t>96145-5123</t>
  </si>
  <si>
    <t>530-581-3183</t>
  </si>
  <si>
    <t>8229 Speckled Ave</t>
  </si>
  <si>
    <t>H-400-18323-477894</t>
  </si>
  <si>
    <t>RIVERSIDE COUNTRY CLUB</t>
  </si>
  <si>
    <t>2701 NORTH UNIVERSITY AVENUE</t>
  </si>
  <si>
    <t>PROVO</t>
  </si>
  <si>
    <t>801-374-1347</t>
  </si>
  <si>
    <t>2701 North University Avenue</t>
  </si>
  <si>
    <t>H-400-18323-508592</t>
  </si>
  <si>
    <t>PINEHURST COUNTRY CLUB (L)</t>
  </si>
  <si>
    <t>H-400-18323-510972</t>
  </si>
  <si>
    <t>H-400-18323-511484</t>
  </si>
  <si>
    <t>Aqua-Lawn Inc</t>
  </si>
  <si>
    <t>242 Kings Hwy Cutoff</t>
  </si>
  <si>
    <t>203-367-7444</t>
  </si>
  <si>
    <t>H-400-18323-512943</t>
  </si>
  <si>
    <t>Evergreen Landscaping Inc</t>
  </si>
  <si>
    <t>325 Garrison Way</t>
  </si>
  <si>
    <t>Gulph Mills</t>
  </si>
  <si>
    <t>610-520-1742</t>
  </si>
  <si>
    <t>569 Yerkes Road</t>
  </si>
  <si>
    <t>H-400-18323-521500</t>
  </si>
  <si>
    <t>Curb Creations, Inc</t>
  </si>
  <si>
    <t>1724 3rd Avenue NE</t>
  </si>
  <si>
    <t>763-477-4532</t>
  </si>
  <si>
    <t>H-400-18323-528982</t>
  </si>
  <si>
    <t>H-400-18323-534378</t>
  </si>
  <si>
    <t>Stone Creek Hardscapes &amp; Design, Inc.</t>
  </si>
  <si>
    <t>3758 E. 104th Avenue #40</t>
  </si>
  <si>
    <t>303-669-1801</t>
  </si>
  <si>
    <t>5401 W 52nd Avenue</t>
  </si>
  <si>
    <t>H-400-18323-540127</t>
  </si>
  <si>
    <t>Hanson Enterprises, LLC</t>
  </si>
  <si>
    <t>449 Main Street</t>
  </si>
  <si>
    <t>Ogunquit</t>
  </si>
  <si>
    <t>207-646-7003</t>
  </si>
  <si>
    <t>Short Order Cook</t>
  </si>
  <si>
    <t>YORK (OGUNQUIT)</t>
  </si>
  <si>
    <t>H-400-18323-540576</t>
  </si>
  <si>
    <t>PROMONTORY DEVELOPMENT, LLC (L)</t>
  </si>
  <si>
    <t>H-400-18323-544892</t>
  </si>
  <si>
    <t>H-400-18323-556465</t>
  </si>
  <si>
    <t>SANDOVAL MASONRY, INC.</t>
  </si>
  <si>
    <t>77 HOLLAND LANE</t>
  </si>
  <si>
    <t>406-209-7680</t>
  </si>
  <si>
    <t>GALLATIN</t>
  </si>
  <si>
    <t>77 Holland Lane</t>
  </si>
  <si>
    <t>H-400-18323-558093</t>
  </si>
  <si>
    <t>Mailing:P.O. Box 2147, Hendersonville, TN 37077</t>
  </si>
  <si>
    <t>H-400-18323-561065</t>
  </si>
  <si>
    <t>THE WILD BLUEBERRY CAFE LLC</t>
  </si>
  <si>
    <t>PO BOX 1321</t>
  </si>
  <si>
    <t>82 SHORE ROAD</t>
  </si>
  <si>
    <t>978-273-4068</t>
  </si>
  <si>
    <t>H-400-18323-564917</t>
  </si>
  <si>
    <t>All American Maintenance Inc.</t>
  </si>
  <si>
    <t>1925 Aeroplaza Dr</t>
  </si>
  <si>
    <t>719-637-0313</t>
  </si>
  <si>
    <t>H-400-18323-570138</t>
  </si>
  <si>
    <t>HV, LLC</t>
  </si>
  <si>
    <t>CIRCO HERMANOS VAZQUEZ</t>
  </si>
  <si>
    <t>700 VAZQUEZ LANE</t>
  </si>
  <si>
    <t>DONNA</t>
  </si>
  <si>
    <t>78537-0000</t>
  </si>
  <si>
    <t>956-461-2332</t>
  </si>
  <si>
    <t>Amusement and Recreation Attendants - Traveling Ci</t>
  </si>
  <si>
    <t>Donna</t>
  </si>
  <si>
    <t>700 Vazquez Lane</t>
  </si>
  <si>
    <t>H-400-18323-571128</t>
  </si>
  <si>
    <t>Mailing: 700 Penllyn-Blue Bell Pike, Blue Bell, PA 19422</t>
  </si>
  <si>
    <t>H-400-18323-578362</t>
  </si>
  <si>
    <t>Superior Home Builders, Inc.</t>
  </si>
  <si>
    <t>4801 Old Buckingham Road</t>
  </si>
  <si>
    <t>H-400-18323-603765</t>
  </si>
  <si>
    <t>Vanderbilt Landscaping, LLC</t>
  </si>
  <si>
    <t>1084 Courier Place, Ste. 702</t>
  </si>
  <si>
    <t>615-220-0248</t>
  </si>
  <si>
    <t>1084 Courier Place, Ste 702</t>
  </si>
  <si>
    <t>H-400-18323-610297</t>
  </si>
  <si>
    <t>Site Landscape Development, LLC</t>
  </si>
  <si>
    <t>515 N. Kealy</t>
  </si>
  <si>
    <t>972-221-2205</t>
  </si>
  <si>
    <t>H-400-18323-615351</t>
  </si>
  <si>
    <t>PROFESSIONAL RECREATION MANAGEMENT, INC.</t>
  </si>
  <si>
    <t>RIVERDALE GOLF COURSE</t>
  </si>
  <si>
    <t>13300 RIVERDALE ROAD</t>
  </si>
  <si>
    <t>720-523-7110</t>
  </si>
  <si>
    <t>13300 Riverdale Road</t>
  </si>
  <si>
    <t>H-400-18323-619874</t>
  </si>
  <si>
    <t>SPRUCE IT UP LANDSCAPING</t>
  </si>
  <si>
    <t>110 SOUTH 12TH WEST</t>
  </si>
  <si>
    <t>REXBURG</t>
  </si>
  <si>
    <t>208-313-1830</t>
  </si>
  <si>
    <t>Rexburg</t>
  </si>
  <si>
    <t>110 South 12th West</t>
  </si>
  <si>
    <t>H-400-18323-636362</t>
  </si>
  <si>
    <t>MT MORIAH STONE QUARRIES, LLC</t>
  </si>
  <si>
    <t>HC 78 GANDY RD. 300</t>
  </si>
  <si>
    <t>GARRISON</t>
  </si>
  <si>
    <t>435-855-2232</t>
  </si>
  <si>
    <t>White Pine</t>
  </si>
  <si>
    <t># 10 Hatch Rock Road</t>
  </si>
  <si>
    <t>H-400-18323-638679</t>
  </si>
  <si>
    <t>The Perfect Touch Landscape, Co.</t>
  </si>
  <si>
    <t>6891 Sutherland Ct.</t>
  </si>
  <si>
    <t>440-255-6891</t>
  </si>
  <si>
    <t>5879 Heisley Road</t>
  </si>
  <si>
    <t>H-400-18323-639912</t>
  </si>
  <si>
    <t>Fullmer's Landscaping Inc</t>
  </si>
  <si>
    <t>9547 W 3rd St</t>
  </si>
  <si>
    <t>937-835-5642</t>
  </si>
  <si>
    <t>H-400-18323-647464</t>
  </si>
  <si>
    <t>Zscape LLC</t>
  </si>
  <si>
    <t>14900 York Road</t>
  </si>
  <si>
    <t>North Royalton</t>
  </si>
  <si>
    <t>440-838-8875</t>
  </si>
  <si>
    <t>14900 York Rd</t>
  </si>
  <si>
    <t>H-400-18323-658757</t>
  </si>
  <si>
    <t>Erich Wynn</t>
  </si>
  <si>
    <t>S&amp;S Landscaping</t>
  </si>
  <si>
    <t>913 W. Holiday</t>
  </si>
  <si>
    <t>972-772-0557</t>
  </si>
  <si>
    <t>H-400-18323-659165</t>
  </si>
  <si>
    <t>Crystal Lake Landscaping Inc</t>
  </si>
  <si>
    <t>246 Valley View Drive</t>
  </si>
  <si>
    <t>Franklin Lakes</t>
  </si>
  <si>
    <t>201-337-7676</t>
  </si>
  <si>
    <t>Mahwah</t>
  </si>
  <si>
    <t>75 Mollie Ct</t>
  </si>
  <si>
    <t>H-400-18323-661601</t>
  </si>
  <si>
    <t>NEXT2NATURE LANDSCAPE COMPANY</t>
  </si>
  <si>
    <t>6112 MERCEDES POINT</t>
  </si>
  <si>
    <t>701-527-3337</t>
  </si>
  <si>
    <t>BURLEIGH</t>
  </si>
  <si>
    <t>6112 Mercedes Point</t>
  </si>
  <si>
    <t>H-400-18323-693204</t>
  </si>
  <si>
    <t>H-400-18323-694834</t>
  </si>
  <si>
    <t>Environmental Logistics</t>
  </si>
  <si>
    <t>1101 East 64th Ave</t>
  </si>
  <si>
    <t>303-275-0661</t>
  </si>
  <si>
    <t>H-400-18323-705108</t>
  </si>
  <si>
    <t>Dalzell Design Landscaping, LLC</t>
  </si>
  <si>
    <t>175 Sweetwater Road</t>
  </si>
  <si>
    <t>North Augusta</t>
  </si>
  <si>
    <t>803-279-2775</t>
  </si>
  <si>
    <t>Edgefield</t>
  </si>
  <si>
    <t>175 Sweetwater Road (report to work)</t>
  </si>
  <si>
    <t>H-400-18323-705803</t>
  </si>
  <si>
    <t>LC Roofing &amp; Construction LLC</t>
  </si>
  <si>
    <t>3336 County Street 2826</t>
  </si>
  <si>
    <t>Ninnekah</t>
  </si>
  <si>
    <t>405-403-4868</t>
  </si>
  <si>
    <t>3336 County Street 2826 (report to work)</t>
  </si>
  <si>
    <t>H-400-18323-713570</t>
  </si>
  <si>
    <t>TCI Hospitality LLC</t>
  </si>
  <si>
    <t>Uncommon Hospitality Group</t>
  </si>
  <si>
    <t>795 Congress Street</t>
  </si>
  <si>
    <t>646-784-3304</t>
  </si>
  <si>
    <t>145 Shore Road</t>
  </si>
  <si>
    <t>H-400-18323-723583</t>
  </si>
  <si>
    <t>H-400-18323-731732</t>
  </si>
  <si>
    <t>Mailing:P.O. Box 733, Sullivans Island, SC 29482</t>
  </si>
  <si>
    <t>H-400-18323-732982</t>
  </si>
  <si>
    <t>ALPINE INN</t>
  </si>
  <si>
    <t>133 MAIN STREET</t>
  </si>
  <si>
    <t>HILL CITY</t>
  </si>
  <si>
    <t>605-574-2749</t>
  </si>
  <si>
    <t>H-400-18323-736218</t>
  </si>
  <si>
    <t>Cross Sound Deli Services, Inc.</t>
  </si>
  <si>
    <t>2 Ferry Street</t>
  </si>
  <si>
    <t>New London</t>
  </si>
  <si>
    <t>860-443-7394</t>
  </si>
  <si>
    <t>Deli Worker</t>
  </si>
  <si>
    <t>Orient</t>
  </si>
  <si>
    <t>41270 Main Road</t>
  </si>
  <si>
    <t>H-400-18323-737705</t>
  </si>
  <si>
    <t>ROCKY MOUNTAIN LANDSCAPE AND DESIGN Corporation</t>
  </si>
  <si>
    <t>1528 MAJESTIC DRIVE</t>
  </si>
  <si>
    <t>BERTHOUD</t>
  </si>
  <si>
    <t>303-564-3805</t>
  </si>
  <si>
    <t>Berthoud</t>
  </si>
  <si>
    <t>1528 Majestic Drive</t>
  </si>
  <si>
    <t>H-400-18323-774764</t>
  </si>
  <si>
    <t>PINNACLE LANDSCAPE AND XERISCAPE, INC.</t>
  </si>
  <si>
    <t>Pinnacle Landscaping, Inc.</t>
  </si>
  <si>
    <t>13431 SABLE BOULEVARD</t>
  </si>
  <si>
    <t>303-287-1010</t>
  </si>
  <si>
    <t>13431 Sable Boulevard</t>
  </si>
  <si>
    <t>H-400-18323-776629</t>
  </si>
  <si>
    <t>Environmental Designers Lawn and Landscape Maintenance LLC</t>
  </si>
  <si>
    <t>47 Runyons Lane</t>
  </si>
  <si>
    <t>Edison</t>
  </si>
  <si>
    <t>732-650-1900</t>
  </si>
  <si>
    <t>H-400-18323-778136</t>
  </si>
  <si>
    <t>Mustang Forestry, LLC</t>
  </si>
  <si>
    <t>2816 S. 2000 E.</t>
  </si>
  <si>
    <t>Wendell</t>
  </si>
  <si>
    <t>281-543-9157</t>
  </si>
  <si>
    <t>Itasca</t>
  </si>
  <si>
    <t>1215 NW 4th St. (report to work)</t>
  </si>
  <si>
    <t>H-400-18323-789174</t>
  </si>
  <si>
    <t>MTSCAPES, INC.</t>
  </si>
  <si>
    <t>1910 DAHLONEGA HIGHWAY</t>
  </si>
  <si>
    <t>CUMMING</t>
  </si>
  <si>
    <t>678-771-8571</t>
  </si>
  <si>
    <t>1910 Dahlonega Highway</t>
  </si>
  <si>
    <t>H-400-18323-793489</t>
  </si>
  <si>
    <t>John A. Gomersal</t>
  </si>
  <si>
    <t>J.A.G. Lawn Maintenance &amp; Landscaping</t>
  </si>
  <si>
    <t>6161 Willow Lake Drive</t>
  </si>
  <si>
    <t>330-650-1226</t>
  </si>
  <si>
    <t>213 West Barlow Rd</t>
  </si>
  <si>
    <t>H-400-18323-799802</t>
  </si>
  <si>
    <t>Lumber Specialties-US LBM LLC</t>
  </si>
  <si>
    <t>Lumber Specialties</t>
  </si>
  <si>
    <t>1700 Beltline Rd</t>
  </si>
  <si>
    <t>Dyersville</t>
  </si>
  <si>
    <t>563-875-2858</t>
  </si>
  <si>
    <t>Helper Carpenters</t>
  </si>
  <si>
    <t>Dubuque</t>
  </si>
  <si>
    <t>H-400-18323-812451</t>
  </si>
  <si>
    <t>SEASONS WEST, INC.</t>
  </si>
  <si>
    <t>2780 WEST 65TH SOUTH</t>
  </si>
  <si>
    <t>208-525-3317</t>
  </si>
  <si>
    <t>BONNEVILLE</t>
  </si>
  <si>
    <t>2780 West 65th South</t>
  </si>
  <si>
    <t>H-400-18323-819987</t>
  </si>
  <si>
    <t>RUSIN CONCRETE CONSTRUCTION, LTD (CL)</t>
  </si>
  <si>
    <t>H-400-18323-823110</t>
  </si>
  <si>
    <t>H-400-18323-824809</t>
  </si>
  <si>
    <t>Jasper Construction Services Inc.</t>
  </si>
  <si>
    <t>928 N 19th Avenue</t>
  </si>
  <si>
    <t>641-792-7088</t>
  </si>
  <si>
    <t>Deep River</t>
  </si>
  <si>
    <t>Poweshiek</t>
  </si>
  <si>
    <t>Highway 21 Bridge</t>
  </si>
  <si>
    <t>Over Deep River</t>
  </si>
  <si>
    <t>H-400-18323-826081</t>
  </si>
  <si>
    <t>ROCHA'S DRAIN SYSTEMS, INC.</t>
  </si>
  <si>
    <t>ROCHA'S DRAIN</t>
  </si>
  <si>
    <t>2491 South BAHAMA WAY</t>
  </si>
  <si>
    <t>303-337-7207</t>
  </si>
  <si>
    <t>4419 Pearl Street</t>
  </si>
  <si>
    <t>H-400-18323-829043</t>
  </si>
  <si>
    <t>Red Oak</t>
  </si>
  <si>
    <t>Near Intersection of Hwy 34 and Hwy 48</t>
  </si>
  <si>
    <t>H-400-18323-836409</t>
  </si>
  <si>
    <t>Crowne Pointe Inc.</t>
  </si>
  <si>
    <t>Crowne Pointe Historic Inn and Spa and Brass Key Hotel</t>
  </si>
  <si>
    <t>82 Bradford Street</t>
  </si>
  <si>
    <t>Provincetown</t>
  </si>
  <si>
    <t>508-487-6767</t>
  </si>
  <si>
    <t>H-400-18323-840977</t>
  </si>
  <si>
    <t>SOUTHWEST GREENS OF COLORADO, LLC</t>
  </si>
  <si>
    <t>THE GOLF CLUB AT BEAR DANCE</t>
  </si>
  <si>
    <t>6630 BEARDANCE DRIVE</t>
  </si>
  <si>
    <t>LARKSPUR</t>
  </si>
  <si>
    <t>303-681-2226</t>
  </si>
  <si>
    <t>Larkspur</t>
  </si>
  <si>
    <t>6630 Bear Dance Drive</t>
  </si>
  <si>
    <t>H-400-18323-841830</t>
  </si>
  <si>
    <t>ROSALES LANDSCAPE, INC.</t>
  </si>
  <si>
    <t>16161 POPLAR STREET</t>
  </si>
  <si>
    <t>720-685-7463</t>
  </si>
  <si>
    <t>16161 Poplar Street</t>
  </si>
  <si>
    <t>H-400-18323-845466</t>
  </si>
  <si>
    <t>FRONT DESK CLERK</t>
  </si>
  <si>
    <t>H-400-18323-849604</t>
  </si>
  <si>
    <t>STAR STONE QUARRIES, INC. (TO)</t>
  </si>
  <si>
    <t>4040 South 300 WEST</t>
  </si>
  <si>
    <t>801-262-4300</t>
  </si>
  <si>
    <t>Industrial Truck and Tractor Operators</t>
  </si>
  <si>
    <t>CASSIA</t>
  </si>
  <si>
    <t>3500 Junction Valley Road</t>
  </si>
  <si>
    <t>H-400-18323-853271</t>
  </si>
  <si>
    <t>Squire Creek Country Club &amp; Development, LLC</t>
  </si>
  <si>
    <t>360 Squire Creek Parkway</t>
  </si>
  <si>
    <t>Choudrant</t>
  </si>
  <si>
    <t>318-768-7005</t>
  </si>
  <si>
    <t>H-400-18323-855734</t>
  </si>
  <si>
    <t>VIK-R LANDSCAPING</t>
  </si>
  <si>
    <t>980 WHEELER WAY #1186</t>
  </si>
  <si>
    <t>LONGHORNE</t>
  </si>
  <si>
    <t>732-510-3169</t>
  </si>
  <si>
    <t>78 SAVANNAH ROAD</t>
  </si>
  <si>
    <t>H-400-18323-858192</t>
  </si>
  <si>
    <t>632 Red Oaks Lane (report to work)</t>
  </si>
  <si>
    <t>H-400-18323-858193</t>
  </si>
  <si>
    <t>CLS Group, Inc.</t>
  </si>
  <si>
    <t>Strathmeyer Landscape</t>
  </si>
  <si>
    <t>255 Zeigler Rd</t>
  </si>
  <si>
    <t>717-292-6660</t>
  </si>
  <si>
    <t>H-400-18323-861272</t>
  </si>
  <si>
    <t>SOUTHERN EXPOSURE MANAGEMENT, INC.</t>
  </si>
  <si>
    <t>SOUTHERN EXPOSURE LANDSCAPE AND SPRINKLER</t>
  </si>
  <si>
    <t>745 JACKSON COURT</t>
  </si>
  <si>
    <t>970-674-3010</t>
  </si>
  <si>
    <t>745 Jackson Court</t>
  </si>
  <si>
    <t>H-400-18323-863844</t>
  </si>
  <si>
    <t>STAR STONE QUARRIES, INC. (CT)</t>
  </si>
  <si>
    <t>Cassia</t>
  </si>
  <si>
    <t>H-400-18323-867316</t>
  </si>
  <si>
    <t>PERRY PARK COUNTRY CLUB</t>
  </si>
  <si>
    <t>7047 PERRY PARK ROAD</t>
  </si>
  <si>
    <t>303-681-3305</t>
  </si>
  <si>
    <t>7047 Perry Park Boulevard</t>
  </si>
  <si>
    <t>H-400-18323-867539</t>
  </si>
  <si>
    <t>Country Green Landscape, Inc</t>
  </si>
  <si>
    <t>H-400-18323-871116</t>
  </si>
  <si>
    <t>Estes Grounds Maintenance, Inc.</t>
  </si>
  <si>
    <t>425 Rawles Court, Ste A</t>
  </si>
  <si>
    <t>317-899-5065</t>
  </si>
  <si>
    <t>H-400-18323-873874</t>
  </si>
  <si>
    <t>H-400-18323-877483</t>
  </si>
  <si>
    <t>PIERSON'S CONCRETE CONSTRUCTION CO. (F)</t>
  </si>
  <si>
    <t>H-400-18323-883176</t>
  </si>
  <si>
    <t>Maple Landscaping and Lawn Service Enterprises LLC</t>
  </si>
  <si>
    <t>195 W. Walnut Avenue</t>
  </si>
  <si>
    <t>Moorestown</t>
  </si>
  <si>
    <t>856-924-4496</t>
  </si>
  <si>
    <t>Maple Shade</t>
  </si>
  <si>
    <t>919 E. Main Street</t>
  </si>
  <si>
    <t>H-400-18323-893118</t>
  </si>
  <si>
    <t>Chesapeake Containment Systems, Inc.</t>
  </si>
  <si>
    <t>57 W. Timonium Road</t>
  </si>
  <si>
    <t>mailing: 2690  Salisbury Hwy  Statesville, NC 28677</t>
  </si>
  <si>
    <t>Timonium</t>
  </si>
  <si>
    <t>410-335-5886</t>
  </si>
  <si>
    <t>Geosynthetics Installation Helper</t>
  </si>
  <si>
    <t>57 W. Timonium Rd</t>
  </si>
  <si>
    <t>H-400-18323-901277</t>
  </si>
  <si>
    <t>Woodfield Landscaping, Inc.</t>
  </si>
  <si>
    <t>2112 Bel Air Rd, Suite 3</t>
  </si>
  <si>
    <t>Fallston</t>
  </si>
  <si>
    <t>443-299-6500</t>
  </si>
  <si>
    <t>1800 West Grove Ave.</t>
  </si>
  <si>
    <t>H-400-18323-901869</t>
  </si>
  <si>
    <t>H-400-18323-908351</t>
  </si>
  <si>
    <t>PINEHURST COUNTRY CLUB (DW)</t>
  </si>
  <si>
    <t>H-400-18323-909915</t>
  </si>
  <si>
    <t>SPECIALTY TEXTILE SERVICE, LLC</t>
  </si>
  <si>
    <t>737 W. BUCHANAN STREET</t>
  </si>
  <si>
    <t>602-252-9230</t>
  </si>
  <si>
    <t>Production Worker</t>
  </si>
  <si>
    <t>Pressers, Textile, Garment, and Related Materials</t>
  </si>
  <si>
    <t>General Education</t>
  </si>
  <si>
    <t>737 W. Buchanan Street</t>
  </si>
  <si>
    <t>H-400-18323-912798</t>
  </si>
  <si>
    <t>Ponderay</t>
  </si>
  <si>
    <t>Bonner</t>
  </si>
  <si>
    <t>363 Bonner Mall Way (report to work)</t>
  </si>
  <si>
    <t>H-400-18323-914887</t>
  </si>
  <si>
    <t>Two Rivers Club at the Governor's Land</t>
  </si>
  <si>
    <t>Two Rivers Country Club</t>
  </si>
  <si>
    <t>1400 Two Rivers Road</t>
  </si>
  <si>
    <t>Williamsburg</t>
  </si>
  <si>
    <t>757-258-4606</t>
  </si>
  <si>
    <t>James City</t>
  </si>
  <si>
    <t>1950 Two Rivers Road</t>
  </si>
  <si>
    <t>H-400-18323-918727</t>
  </si>
  <si>
    <t>GUADAGNO &amp; SONS AMUSEMENTS</t>
  </si>
  <si>
    <t>G&amp;S SHOWS</t>
  </si>
  <si>
    <t>12842 VALLEY VIEW ST. #103</t>
  </si>
  <si>
    <t>GARDEN GROVE</t>
  </si>
  <si>
    <t>92845-0000</t>
  </si>
  <si>
    <t>714-893-1336</t>
  </si>
  <si>
    <t>Temple City</t>
  </si>
  <si>
    <t>Main Street</t>
  </si>
  <si>
    <t>H-400-18323-919636</t>
  </si>
  <si>
    <t>PINEHURST COUNTRY CLUB (C-SO)</t>
  </si>
  <si>
    <t>H-400-18323-920586</t>
  </si>
  <si>
    <t>Geissler Tree Farms, Inc.</t>
  </si>
  <si>
    <t>1051 Cross Keys Road</t>
  </si>
  <si>
    <t>mailing: PO Box 756  Leesport, PA 19533</t>
  </si>
  <si>
    <t>Leesport</t>
  </si>
  <si>
    <t>610-926-4264</t>
  </si>
  <si>
    <t>Berks</t>
  </si>
  <si>
    <t>H-400-18323-921495</t>
  </si>
  <si>
    <t>Metco Landscape, LLC</t>
  </si>
  <si>
    <t>2200 Rifle St.</t>
  </si>
  <si>
    <t>303-421-3100</t>
  </si>
  <si>
    <t>H-400-18323-929362</t>
  </si>
  <si>
    <t>SMITHWELL, INC.</t>
  </si>
  <si>
    <t>6116 COUNTY ROAD 561</t>
  </si>
  <si>
    <t>CLERMONT</t>
  </si>
  <si>
    <t>352-241-4749</t>
  </si>
  <si>
    <t>6116 County Road 561</t>
  </si>
  <si>
    <t>H-400-18323-934939</t>
  </si>
  <si>
    <t>H-400-18323-936814</t>
  </si>
  <si>
    <t>King-Knutson Construction Inc.</t>
  </si>
  <si>
    <t>King Construction &amp; Overhead Door, Inc</t>
  </si>
  <si>
    <t>1205 N. Oak Street</t>
  </si>
  <si>
    <t>Iowa Falls</t>
  </si>
  <si>
    <t>641-648-5464</t>
  </si>
  <si>
    <t>9920 Atlantic Drive</t>
  </si>
  <si>
    <t>H-400-18323-939367</t>
  </si>
  <si>
    <t>Mailing: PO Box 975, Warrenton, VA 20188</t>
  </si>
  <si>
    <t>H-400-18323-939975</t>
  </si>
  <si>
    <t>Alpha Landscape Contractors, Inc.</t>
  </si>
  <si>
    <t>2823 Flintstone Road</t>
  </si>
  <si>
    <t>Millers</t>
  </si>
  <si>
    <t>410-329-6662</t>
  </si>
  <si>
    <t>H-400-18323-941425</t>
  </si>
  <si>
    <t>Christopulos Inc.</t>
  </si>
  <si>
    <t>Premier Landscapes</t>
  </si>
  <si>
    <t>1274 West Jack D. Dr. STE#4</t>
  </si>
  <si>
    <t>801-444-1300</t>
  </si>
  <si>
    <t>1274 West Jack D. Dr. STE #4 (report to work)</t>
  </si>
  <si>
    <t>H-400-18323-943692</t>
  </si>
  <si>
    <t>BAKERS BAKERY &amp; CAFE INC.</t>
  </si>
  <si>
    <t>541 MT. RUSHMORE ROAD</t>
  </si>
  <si>
    <t>CUSTER</t>
  </si>
  <si>
    <t>605-440-1361</t>
  </si>
  <si>
    <t>PREP/LINE COOK</t>
  </si>
  <si>
    <t>H-400-18323-943848</t>
  </si>
  <si>
    <t>PEAT AND SON CORP</t>
  </si>
  <si>
    <t>32 OLD COUNTRY ROAD</t>
  </si>
  <si>
    <t>631-288-3458</t>
  </si>
  <si>
    <t>H-400-18323-952627</t>
  </si>
  <si>
    <t>Cutting Edge Landscaping, LLC</t>
  </si>
  <si>
    <t>40 Old Popes Ferry Road</t>
  </si>
  <si>
    <t>Juliette</t>
  </si>
  <si>
    <t>478-475-1910</t>
  </si>
  <si>
    <t>H-400-18323-957424</t>
  </si>
  <si>
    <t>H-400-18323-962271</t>
  </si>
  <si>
    <t>H-400-18323-963746</t>
  </si>
  <si>
    <t>PARKSIDE LANDSCAPING, INC.</t>
  </si>
  <si>
    <t>5160 WEST MAPLEWOOD AVENUE</t>
  </si>
  <si>
    <t>303-929-8600</t>
  </si>
  <si>
    <t>2305 South Syracuse Way</t>
  </si>
  <si>
    <t>H-400-18323-966903</t>
  </si>
  <si>
    <t>H-400-18323-969131</t>
  </si>
  <si>
    <t>SPLIT RAIL FENCE &amp; SUPPLY CO.</t>
  </si>
  <si>
    <t>8065 BRANDON DRIVE</t>
  </si>
  <si>
    <t>303-218-4112</t>
  </si>
  <si>
    <t>8065 Brandon Drive</t>
  </si>
  <si>
    <t>H-400-18323-976342</t>
  </si>
  <si>
    <t>Estate Landscape &amp; Irrigation, Inc.</t>
  </si>
  <si>
    <t>8461 Brook Ave.</t>
  </si>
  <si>
    <t>Mailing: P.O. Box 2300, Kings Beach, CA 96143</t>
  </si>
  <si>
    <t>530-546-2042</t>
  </si>
  <si>
    <t>H-400-18323-979414</t>
  </si>
  <si>
    <t>SM ROOFING, INC.</t>
  </si>
  <si>
    <t>9 DARLENE ROAD</t>
  </si>
  <si>
    <t>COLUMBIA FALLS</t>
  </si>
  <si>
    <t>406-471-8826</t>
  </si>
  <si>
    <t>Columbia Falls</t>
  </si>
  <si>
    <t>FLATHEAD</t>
  </si>
  <si>
    <t>9 Darlene Road</t>
  </si>
  <si>
    <t>H-400-18323-990479</t>
  </si>
  <si>
    <t>Great Harbor Yacht Club, Inc.</t>
  </si>
  <si>
    <t>96 Washington Street</t>
  </si>
  <si>
    <t>508-680-5031</t>
  </si>
  <si>
    <t>Restaurant Supervisor</t>
  </si>
  <si>
    <t>H-400-18323-995484</t>
  </si>
  <si>
    <t>Chesapeake Containment Systems, Inc. - NC</t>
  </si>
  <si>
    <t>2690 Salisbury Hwy</t>
  </si>
  <si>
    <t>mailing: 2690 Salisbury Hwy.  Statesville, NC 28677</t>
  </si>
  <si>
    <t>Statesville</t>
  </si>
  <si>
    <t>2690- D Salisbury Hwy</t>
  </si>
  <si>
    <t>H-400-18323-997262</t>
  </si>
  <si>
    <t>RICK WALLACE, INC.</t>
  </si>
  <si>
    <t>LAWNWORKS</t>
  </si>
  <si>
    <t>7454 COCHRAN STREET</t>
  </si>
  <si>
    <t>MACON</t>
  </si>
  <si>
    <t>478-972-1014</t>
  </si>
  <si>
    <t>7454 Cochran Street</t>
  </si>
  <si>
    <t>H-400-18324-002196</t>
  </si>
  <si>
    <t>Yard-Nique, Inc</t>
  </si>
  <si>
    <t>10014 Chapel Hill Road</t>
  </si>
  <si>
    <t>919-388-9878</t>
  </si>
  <si>
    <t>New Hanover</t>
  </si>
  <si>
    <t>1728 Castle Hayne Road</t>
  </si>
  <si>
    <t>H-400-18324-011191</t>
  </si>
  <si>
    <t>Cameron Landscape &amp; Vintage Landscaping, LLC</t>
  </si>
  <si>
    <t>279 Creble Road</t>
  </si>
  <si>
    <t>Selkirk</t>
  </si>
  <si>
    <t>518-859-0765</t>
  </si>
  <si>
    <t>279 Creble Road (report to work)</t>
  </si>
  <si>
    <t>H-400-18324-011794</t>
  </si>
  <si>
    <t>Phase One Landscapes Inc</t>
  </si>
  <si>
    <t>2310 S. Syracuse Way</t>
  </si>
  <si>
    <t>303-750-6060</t>
  </si>
  <si>
    <t>H-400-18324-023077</t>
  </si>
  <si>
    <t>Tribuzzo Landscaping, Inc.</t>
  </si>
  <si>
    <t>12679 Carter Road</t>
  </si>
  <si>
    <t>440-259-4403</t>
  </si>
  <si>
    <t>H-400-18324-032663</t>
  </si>
  <si>
    <t>Thousand Oaks Landscape, Inc.</t>
  </si>
  <si>
    <t>1304 Summit Ste #1</t>
  </si>
  <si>
    <t>972-412-0197</t>
  </si>
  <si>
    <t>H-400-18324-059846</t>
  </si>
  <si>
    <t>Patrick Murphy</t>
  </si>
  <si>
    <t>Irish Landscape Designs</t>
  </si>
  <si>
    <t>501 High Street</t>
  </si>
  <si>
    <t>201-768-1577</t>
  </si>
  <si>
    <t>76 Railroad Avenue</t>
  </si>
  <si>
    <t>H-400-18324-063987</t>
  </si>
  <si>
    <t>WRD, LLC</t>
  </si>
  <si>
    <t>dba Reed Dillon &amp; Associates</t>
  </si>
  <si>
    <t>1213 East 24th Street</t>
  </si>
  <si>
    <t>mailing: 1213 East 24th Street  Lawrence, KS 66046</t>
  </si>
  <si>
    <t>785-832-0083</t>
  </si>
  <si>
    <t>1213 East 24th street</t>
  </si>
  <si>
    <t>H-400-18324-065086</t>
  </si>
  <si>
    <t>Pepe's Painting</t>
  </si>
  <si>
    <t>310 E. 10th Street</t>
  </si>
  <si>
    <t>605-521-0192</t>
  </si>
  <si>
    <t>310 E 1st Street</t>
  </si>
  <si>
    <t>H-400-18324-077776</t>
  </si>
  <si>
    <t>Lady Toni, Inc.</t>
  </si>
  <si>
    <t>H-400-18324-081567</t>
  </si>
  <si>
    <t>TRAIL CREEK NURSERY, INC.</t>
  </si>
  <si>
    <t>7095 SOUTH HIGHWAY 33</t>
  </si>
  <si>
    <t>VICTOR</t>
  </si>
  <si>
    <t>208-787-2470</t>
  </si>
  <si>
    <t>H-400-18324-094302</t>
  </si>
  <si>
    <t>Beautiful Country Landscape, LLC</t>
  </si>
  <si>
    <t>Beautiful Country Landscapes</t>
  </si>
  <si>
    <t>7687 Laytonia Drive</t>
  </si>
  <si>
    <t>301-704-8309</t>
  </si>
  <si>
    <t>H-400-18324-094347</t>
  </si>
  <si>
    <t>I W L of Acton, Inc.</t>
  </si>
  <si>
    <t>I W L OF ACTON</t>
  </si>
  <si>
    <t>2904 Enchanted Rd.</t>
  </si>
  <si>
    <t>817-579-2434</t>
  </si>
  <si>
    <t>H-400-18324-099527</t>
  </si>
  <si>
    <t>H-400-18324-107699</t>
  </si>
  <si>
    <t>YELLOWSTONE LOG CHINKING</t>
  </si>
  <si>
    <t>613 FIREHOLE AVENUE</t>
  </si>
  <si>
    <t>406-640-0514</t>
  </si>
  <si>
    <t>613 Firehole Avenue</t>
  </si>
  <si>
    <t>H-400-18324-113253</t>
  </si>
  <si>
    <t>DNC Parks &amp; Resorts at West Yellowstone, LLC</t>
  </si>
  <si>
    <t>West Yellowstone Conference Hotel</t>
  </si>
  <si>
    <t>315 Yellowstone Avenue</t>
  </si>
  <si>
    <t>406-586-7593</t>
  </si>
  <si>
    <t>250 South Canyon Street</t>
  </si>
  <si>
    <t>H-400-18324-117608</t>
  </si>
  <si>
    <t>A Affordable Landscape LLC</t>
  </si>
  <si>
    <t>Outdoor Design Colorado</t>
  </si>
  <si>
    <t>118 S. Taft St.</t>
  </si>
  <si>
    <t>720-314-0850</t>
  </si>
  <si>
    <t>H-400-18324-119166</t>
  </si>
  <si>
    <t>Hittle Landscaping Inc.</t>
  </si>
  <si>
    <t>H-400-18324-122097</t>
  </si>
  <si>
    <t>Exterior View, Inc.</t>
  </si>
  <si>
    <t>5798 E 50 S</t>
  </si>
  <si>
    <t>765-428-8883</t>
  </si>
  <si>
    <t>Tippicanoe</t>
  </si>
  <si>
    <t>H-400-18324-123705</t>
  </si>
  <si>
    <t>TREE OF LIFE LANDSCAPING, INC.</t>
  </si>
  <si>
    <t>TREE OF LIFE LANDSCAPES</t>
  </si>
  <si>
    <t>3539 COUNTY ROAD 32</t>
  </si>
  <si>
    <t>MEAD</t>
  </si>
  <si>
    <t>303-246-6946</t>
  </si>
  <si>
    <t>Mead</t>
  </si>
  <si>
    <t>3539 County Road 32</t>
  </si>
  <si>
    <t>H-400-18324-130821</t>
  </si>
  <si>
    <t>Victor's Lawncare LLC</t>
  </si>
  <si>
    <t>135 Augustus Cove</t>
  </si>
  <si>
    <t>731-613-0041</t>
  </si>
  <si>
    <t>Gibson</t>
  </si>
  <si>
    <t>H-400-18324-130874</t>
  </si>
  <si>
    <t>Mailing: P.O. Box 742, Flanders, NJ 07836</t>
  </si>
  <si>
    <t>H-400-18324-140965</t>
  </si>
  <si>
    <t>All-N-One Lawn Care, LLC</t>
  </si>
  <si>
    <t>207 East Old Hickory Blvd</t>
  </si>
  <si>
    <t>615-454-2888</t>
  </si>
  <si>
    <t>207 East Old Hickory Blvd (report to work)</t>
  </si>
  <si>
    <t>H-400-18324-155766</t>
  </si>
  <si>
    <t>Dan Frantz Concrete LLC</t>
  </si>
  <si>
    <t>6523 West Buckeye Bottom Rd.</t>
  </si>
  <si>
    <t>615-642-5152</t>
  </si>
  <si>
    <t>6903 E. Buckeye Bottom Rd.</t>
  </si>
  <si>
    <t>H-400-18324-169099</t>
  </si>
  <si>
    <t>DURAN FREIGHT CORP.</t>
  </si>
  <si>
    <t>7295 SIEMPRE VIVA RD.</t>
  </si>
  <si>
    <t>619-661-6620</t>
  </si>
  <si>
    <t>Truck Drivers</t>
  </si>
  <si>
    <t>7295 Siempre Viva Rd.</t>
  </si>
  <si>
    <t>H-400-18324-169145</t>
  </si>
  <si>
    <t>Next to Nature Landscape, LLC</t>
  </si>
  <si>
    <t>11785 S. Conley Street</t>
  </si>
  <si>
    <t>mailing: 11785 S. Conley Street  Olathe KS 66061</t>
  </si>
  <si>
    <t>913-963-8180</t>
  </si>
  <si>
    <t>11785 S. Conley St</t>
  </si>
  <si>
    <t>H-400-18324-173063</t>
  </si>
  <si>
    <t>Columbia Grounds Management, Inc.</t>
  </si>
  <si>
    <t>2020 Daniels Road</t>
  </si>
  <si>
    <t>mailing: P.O. Box 2068  Ellicott City, MD 21043</t>
  </si>
  <si>
    <t>Ellicott City</t>
  </si>
  <si>
    <t>410-418-4808</t>
  </si>
  <si>
    <t>Grounds Maintenance Specialist</t>
  </si>
  <si>
    <t>H-400-18324-190306</t>
  </si>
  <si>
    <t>GroundMasters Landscape Services Inc.</t>
  </si>
  <si>
    <t>7710 Cherry Creek Drive South</t>
  </si>
  <si>
    <t>Mailing: P.O. Box 24027, Denver, CO 80224-0027</t>
  </si>
  <si>
    <t>303-750-8867</t>
  </si>
  <si>
    <t>H-400-18324-199314</t>
  </si>
  <si>
    <t>TRIMLINE LAWN SERVICE</t>
  </si>
  <si>
    <t>76 NORTH MAIN STREET, SUITE 205</t>
  </si>
  <si>
    <t>208-317-3107</t>
  </si>
  <si>
    <t>76 North Main Street, Suite 205</t>
  </si>
  <si>
    <t>H-400-18324-211314</t>
  </si>
  <si>
    <t>Texas Fisheries, Inc.</t>
  </si>
  <si>
    <t>Miss Danielle</t>
  </si>
  <si>
    <t>H-400-18324-259310</t>
  </si>
  <si>
    <t>Buffet Attendant</t>
  </si>
  <si>
    <t>H-400-18324-270434</t>
  </si>
  <si>
    <t>Village Realty Holdings LLC</t>
  </si>
  <si>
    <t>Ocracoke Island Realty</t>
  </si>
  <si>
    <t>P. O. Box 238 (mailing)</t>
  </si>
  <si>
    <t>1053 Irvin Garrish Hwy (physical)</t>
  </si>
  <si>
    <t>Ocracoke</t>
  </si>
  <si>
    <t>252-928-2935</t>
  </si>
  <si>
    <t>OCRACOKE</t>
  </si>
  <si>
    <t>1053 Irvin Garrish Hwy.</t>
  </si>
  <si>
    <t>H-400-18324-272916</t>
  </si>
  <si>
    <t>Stony Hill Gardens, LLC</t>
  </si>
  <si>
    <t>8 Rt 24</t>
  </si>
  <si>
    <t>908-879-2696</t>
  </si>
  <si>
    <t>Retail Sales Associate</t>
  </si>
  <si>
    <t>15 North Road</t>
  </si>
  <si>
    <t>H-400-18324-277743</t>
  </si>
  <si>
    <t>WOODMONT COUNTRY CLUB</t>
  </si>
  <si>
    <t>1201 ROCKVILLE PIKE</t>
  </si>
  <si>
    <t>ROCKVILLE</t>
  </si>
  <si>
    <t>301-424-7482</t>
  </si>
  <si>
    <t>Rockville</t>
  </si>
  <si>
    <t>1201 Rockville Pike</t>
  </si>
  <si>
    <t>H-400-18324-277826</t>
  </si>
  <si>
    <t>DEANDRADE LANDSCAPE DESIGN, LTD</t>
  </si>
  <si>
    <t>US LAWNS OF CLEVELAND EAST</t>
  </si>
  <si>
    <t>12300 KINSMAN RD STE A 1</t>
  </si>
  <si>
    <t>NEWBURY</t>
  </si>
  <si>
    <t>216-659-8081</t>
  </si>
  <si>
    <t>H-400-18324-280141</t>
  </si>
  <si>
    <t>D &amp; P Landscaping Inc</t>
  </si>
  <si>
    <t>8437 Grassland Drive</t>
  </si>
  <si>
    <t>Sandy Level</t>
  </si>
  <si>
    <t>540-484-2706</t>
  </si>
  <si>
    <t>Pittsylvania</t>
  </si>
  <si>
    <t>H-400-18324-282521</t>
  </si>
  <si>
    <t>Mailing: PO Box 4361, Hailey, ID 83333</t>
  </si>
  <si>
    <t>H-400-18324-282914</t>
  </si>
  <si>
    <t>Bako Landscaping Inc</t>
  </si>
  <si>
    <t>180 S.. Hametown Rd</t>
  </si>
  <si>
    <t>330-666-1259</t>
  </si>
  <si>
    <t>180 S. Hametown Rd</t>
  </si>
  <si>
    <t>H-400-18324-312612</t>
  </si>
  <si>
    <t>Paul's Lawn Care, LLC</t>
  </si>
  <si>
    <t>3 Durham Road</t>
  </si>
  <si>
    <t>518-588-3581</t>
  </si>
  <si>
    <t>Saratoga</t>
  </si>
  <si>
    <t>H-400-18324-316985</t>
  </si>
  <si>
    <t>2040 Highway 35 Ste 4</t>
  </si>
  <si>
    <t>H-400-18324-318957</t>
  </si>
  <si>
    <t>DNC Parks &amp; Resorts at Shenandoah, Inc.</t>
  </si>
  <si>
    <t>Delaware North at Shenandoah National Park</t>
  </si>
  <si>
    <t>26 N Broad Street</t>
  </si>
  <si>
    <t>Luray</t>
  </si>
  <si>
    <t>540-843-2100</t>
  </si>
  <si>
    <t>PAGE</t>
  </si>
  <si>
    <t>H-400-18324-322714</t>
  </si>
  <si>
    <t>MIGIS HOTEL GROUP, LLC</t>
  </si>
  <si>
    <t>MIGIS LODGE</t>
  </si>
  <si>
    <t>400 COMMERCIAL STREET</t>
  </si>
  <si>
    <t>SUITE 304</t>
  </si>
  <si>
    <t>207-655-4524</t>
  </si>
  <si>
    <t>SOUTH CASCO</t>
  </si>
  <si>
    <t>30 MIGIS LODGE ROAD</t>
  </si>
  <si>
    <t>H-400-18324-326485</t>
  </si>
  <si>
    <t>James Landscape and Sprinkler Inc.</t>
  </si>
  <si>
    <t>H-400-18324-333754</t>
  </si>
  <si>
    <t>Victoria Rose, Inc.</t>
  </si>
  <si>
    <t>H-400-18324-357237</t>
  </si>
  <si>
    <t>H-400-18324-357549</t>
  </si>
  <si>
    <t>Alabama Lawn Masters, Inc.</t>
  </si>
  <si>
    <t>3426 9th Avenue SW</t>
  </si>
  <si>
    <t>P.O. Box 1648</t>
  </si>
  <si>
    <t>256-536-2116</t>
  </si>
  <si>
    <t>H-400-18324-365282</t>
  </si>
  <si>
    <t>Spring Creek Nursery of Arkansas</t>
  </si>
  <si>
    <t>275 Airport Loop</t>
  </si>
  <si>
    <t>479-899-6615</t>
  </si>
  <si>
    <t>H-400-18324-367516</t>
  </si>
  <si>
    <t>BTS Landscaping, Inc</t>
  </si>
  <si>
    <t>1021 State Route 10</t>
  </si>
  <si>
    <t>973-347-0707</t>
  </si>
  <si>
    <t>H-400-18324-368918</t>
  </si>
  <si>
    <t>The Right Cut Landscape Services, Inc.</t>
  </si>
  <si>
    <t>TRC Landscape Services</t>
  </si>
  <si>
    <t>11220 Kinsman Road</t>
  </si>
  <si>
    <t>440-564-1290</t>
  </si>
  <si>
    <t>H-400-18324-383660</t>
  </si>
  <si>
    <t>SUSTAINABLE LANDSCAPES COLORADO, LLC</t>
  </si>
  <si>
    <t>6101 WEST 11TH AVENUE, #2</t>
  </si>
  <si>
    <t>303-986-4000</t>
  </si>
  <si>
    <t>6101 West 11th Avenue, #2</t>
  </si>
  <si>
    <t>H-400-18324-388546</t>
  </si>
  <si>
    <t>Artisan Landscape Group, LLC</t>
  </si>
  <si>
    <t>7409 Tennessee Excavating Drive</t>
  </si>
  <si>
    <t>Nolensville</t>
  </si>
  <si>
    <t>615-776-7456</t>
  </si>
  <si>
    <t>H-400-18324-389345</t>
  </si>
  <si>
    <t>WESTERN PROSCAPES, INC.</t>
  </si>
  <si>
    <t>3160 SOUTH ZUNI STREET, SUITE 201</t>
  </si>
  <si>
    <t>303-789-3934</t>
  </si>
  <si>
    <t>3160 South Zuni Street, Suite 201</t>
  </si>
  <si>
    <t>H-400-18324-396032</t>
  </si>
  <si>
    <t>ZAVALA LAWN CARE, INC.</t>
  </si>
  <si>
    <t>261 CRESTVIEW DRIVE</t>
  </si>
  <si>
    <t>BIG FORK</t>
  </si>
  <si>
    <t>406-253-6764</t>
  </si>
  <si>
    <t>Bigfork</t>
  </si>
  <si>
    <t>Flathead</t>
  </si>
  <si>
    <t>261 Crestview Drive</t>
  </si>
  <si>
    <t>H-400-18324-396487</t>
  </si>
  <si>
    <t>North Ridge Country Club, Inc.</t>
  </si>
  <si>
    <t>6612 Falls of Nuese Road</t>
  </si>
  <si>
    <t>919-846-9667</t>
  </si>
  <si>
    <t>Golf Course Maintenance Worker</t>
  </si>
  <si>
    <t>H-400-18324-399621</t>
  </si>
  <si>
    <t>H-400-18324-421185</t>
  </si>
  <si>
    <t>Mailing: PO Box 1681, Niceville, FL 32588</t>
  </si>
  <si>
    <t>H-400-18324-426896</t>
  </si>
  <si>
    <t>Superior Excelsior, LLC</t>
  </si>
  <si>
    <t>Suite 101</t>
  </si>
  <si>
    <t>480-988-3011</t>
  </si>
  <si>
    <t>Hooper</t>
  </si>
  <si>
    <t>Alamosa</t>
  </si>
  <si>
    <t>11430 2nd Avenue</t>
  </si>
  <si>
    <t>H-400-18324-437328</t>
  </si>
  <si>
    <t>JT Lawn Services LLC</t>
  </si>
  <si>
    <t>2660 16th Ave. S.</t>
  </si>
  <si>
    <t>701-200-0456</t>
  </si>
  <si>
    <t>2660 16th Ave. S (report to work)</t>
  </si>
  <si>
    <t>H-400-18324-442832</t>
  </si>
  <si>
    <t>Proscape Professional Landscaping &amp; Maintenance, LLC</t>
  </si>
  <si>
    <t>4525 Rock Creek Road</t>
  </si>
  <si>
    <t>636-677-2376</t>
  </si>
  <si>
    <t>4525 Rock Creek Road (report to work)</t>
  </si>
  <si>
    <t>H-400-18324-445526</t>
  </si>
  <si>
    <t>WEST BRANCHES LANDSCAPE CO.</t>
  </si>
  <si>
    <t>8300 West 50TH Avenue</t>
  </si>
  <si>
    <t>ARVADA</t>
  </si>
  <si>
    <t>720-216-7256</t>
  </si>
  <si>
    <t>8300 West 50th Avenue</t>
  </si>
  <si>
    <t>H-400-18324-445554</t>
  </si>
  <si>
    <t>T AND T LAWN CARE, LLC</t>
  </si>
  <si>
    <t>T AND T LAWN SERVICES</t>
  </si>
  <si>
    <t>2698 EAST 14 NORTH</t>
  </si>
  <si>
    <t>AMMON</t>
  </si>
  <si>
    <t>208-522-9887</t>
  </si>
  <si>
    <t>2698 East 14th North</t>
  </si>
  <si>
    <t>H-400-18324-451160</t>
  </si>
  <si>
    <t>GREY HAVENS INN</t>
  </si>
  <si>
    <t>PO BOX 1307</t>
  </si>
  <si>
    <t>96 SEGUINLAND ROAD</t>
  </si>
  <si>
    <t>207-371-2616</t>
  </si>
  <si>
    <t>GEORGETOWN</t>
  </si>
  <si>
    <t>SAGADAHOC</t>
  </si>
  <si>
    <t>H-400-18324-452195</t>
  </si>
  <si>
    <t>H-400-18324-466759</t>
  </si>
  <si>
    <t>C.H. Smith Construction, Inc.</t>
  </si>
  <si>
    <t>Verdigris Valley Sod Farms</t>
  </si>
  <si>
    <t>1050 West Lowry Road</t>
  </si>
  <si>
    <t>918-341-8742</t>
  </si>
  <si>
    <t>NICOLE WARD</t>
  </si>
  <si>
    <t>Laborer; Grounds Maintenance</t>
  </si>
  <si>
    <t>1050 W. Long Rd  (report to work)</t>
  </si>
  <si>
    <t>H-400-18324-467208</t>
  </si>
  <si>
    <t>Breezy Hill Nursery Inc.</t>
  </si>
  <si>
    <t>7530 288th Avenue</t>
  </si>
  <si>
    <t>262-537-2111</t>
  </si>
  <si>
    <t>Kenosha</t>
  </si>
  <si>
    <t>H-400-18324-481450</t>
  </si>
  <si>
    <t>Sierra Landscape Maintenance Co. LLC.</t>
  </si>
  <si>
    <t>1213 Indiana Ave.</t>
  </si>
  <si>
    <t>317-366-9007</t>
  </si>
  <si>
    <t>H-400-18324-485015</t>
  </si>
  <si>
    <t>Rushlow's Arabians Inc.</t>
  </si>
  <si>
    <t>29242 Bredow Road</t>
  </si>
  <si>
    <t>Romulus</t>
  </si>
  <si>
    <t>734-782-1171</t>
  </si>
  <si>
    <t>H-400-18324-485941</t>
  </si>
  <si>
    <t>WINDING ROAD CONSTRUCTION INC</t>
  </si>
  <si>
    <t>39036 COUNTY ROAD 225</t>
  </si>
  <si>
    <t>BIGFORK</t>
  </si>
  <si>
    <t>218-743-1877</t>
  </si>
  <si>
    <t>COMO</t>
  </si>
  <si>
    <t>HOPKINS</t>
  </si>
  <si>
    <t>111 GASKINS STREET</t>
  </si>
  <si>
    <t>H-400-18324-497756</t>
  </si>
  <si>
    <t>H-400-18324-500942</t>
  </si>
  <si>
    <t>Oakbourne Country Club, Inc.</t>
  </si>
  <si>
    <t>3700 E. Simcoe St.</t>
  </si>
  <si>
    <t>337-235-6428</t>
  </si>
  <si>
    <t>H-400-18324-508237</t>
  </si>
  <si>
    <t>A Thyme To Plant, Inc</t>
  </si>
  <si>
    <t>8881 Dolly Varden Ave</t>
  </si>
  <si>
    <t>Mailing: PO Box 756 Kings Beach , Ca 96143</t>
  </si>
  <si>
    <t>530-548-5029</t>
  </si>
  <si>
    <t>H-400-18324-509491</t>
  </si>
  <si>
    <t>Mailing: PO Box 561238, The Colony, TX 75056</t>
  </si>
  <si>
    <t>H-400-18324-511664</t>
  </si>
  <si>
    <t>Sterling Construction Contractors, LLC</t>
  </si>
  <si>
    <t>2319 Holcomb Rd.</t>
  </si>
  <si>
    <t>706-463-8325</t>
  </si>
  <si>
    <t>Marianna</t>
  </si>
  <si>
    <t>4655 Highway 90 (report to work)</t>
  </si>
  <si>
    <t>H-400-18324-526907</t>
  </si>
  <si>
    <t>Foral Lawns, Inc.</t>
  </si>
  <si>
    <t>13240 Centennial Road</t>
  </si>
  <si>
    <t>La Vista</t>
  </si>
  <si>
    <t>402-214-7525</t>
  </si>
  <si>
    <t>Sarpy</t>
  </si>
  <si>
    <t>H-400-18324-528821</t>
  </si>
  <si>
    <t>H-400-18324-529467</t>
  </si>
  <si>
    <t>ZAK GEORGE LANDSCAPING, LLC</t>
  </si>
  <si>
    <t>335 SOUTH SUMMIT VIEW DRIVE</t>
  </si>
  <si>
    <t>970-221-9228</t>
  </si>
  <si>
    <t>335 South Summit View Drive</t>
  </si>
  <si>
    <t>H-400-18324-544974</t>
  </si>
  <si>
    <t>T BONE STONE, INC.</t>
  </si>
  <si>
    <t>2337 EMERY STREET</t>
  </si>
  <si>
    <t>303-324-5021</t>
  </si>
  <si>
    <t>1312 Steamboat Valley Road</t>
  </si>
  <si>
    <t>H-400-18324-555362</t>
  </si>
  <si>
    <t>Little Ken, Inc.</t>
  </si>
  <si>
    <t>H-400-18324-559614</t>
  </si>
  <si>
    <t>H-400-18324-566271</t>
  </si>
  <si>
    <t>THE PROMONTORY CONCERVANCY, INC.</t>
  </si>
  <si>
    <t>6652 North PROMONTORY RANCH Road Box 145</t>
  </si>
  <si>
    <t>435-333-4027</t>
  </si>
  <si>
    <t>H-400-18324-571908</t>
  </si>
  <si>
    <t>Universal Cleaners, LLC.</t>
  </si>
  <si>
    <t>4530 Barnes Rd.</t>
  </si>
  <si>
    <t>231-633-8276</t>
  </si>
  <si>
    <t>Janitor and Cleaner</t>
  </si>
  <si>
    <t>Grand Traverse County</t>
  </si>
  <si>
    <t>H-400-18324-572807</t>
  </si>
  <si>
    <t>TCB of Wayne LLC</t>
  </si>
  <si>
    <t>Amore of Wayne</t>
  </si>
  <si>
    <t>611 Ratzer Road</t>
  </si>
  <si>
    <t>973-595-7717</t>
  </si>
  <si>
    <t>Has chef certificate</t>
  </si>
  <si>
    <t>chef food</t>
  </si>
  <si>
    <t>H-400-18324-574501</t>
  </si>
  <si>
    <t>H-400-18324-579190</t>
  </si>
  <si>
    <t>VERTECH SPRINKLER &amp; LANDSCAPE, LLC</t>
  </si>
  <si>
    <t>7225 URBAN DRIVE</t>
  </si>
  <si>
    <t>303-564-1008</t>
  </si>
  <si>
    <t>7225 Urban Drive</t>
  </si>
  <si>
    <t>H-400-18324-584862</t>
  </si>
  <si>
    <t>Golf Attendant</t>
  </si>
  <si>
    <t>H-400-18324-586708</t>
  </si>
  <si>
    <t>Accent Landscaping Inc.</t>
  </si>
  <si>
    <t>7325 W 94th Place</t>
  </si>
  <si>
    <t>Mailing: PO Box 645, Broomfield, CO 80038</t>
  </si>
  <si>
    <t>303-472-7818</t>
  </si>
  <si>
    <t>9999 Wadsworth Blvd</t>
  </si>
  <si>
    <t>H-400-18324-590682</t>
  </si>
  <si>
    <t>TIMBERLINE LANDSCAPING, INC.</t>
  </si>
  <si>
    <t>8110 OPPORTUNITY VIEW</t>
  </si>
  <si>
    <t>719-638-1000</t>
  </si>
  <si>
    <t>8110 Opportunity View</t>
  </si>
  <si>
    <t>H-400-18324-592515</t>
  </si>
  <si>
    <t>TWA, INC.</t>
  </si>
  <si>
    <t>SIERRA LANDSCAPING AND MAINTENANCE</t>
  </si>
  <si>
    <t>1205 BOSTON AVENUE</t>
  </si>
  <si>
    <t>720-628-2998</t>
  </si>
  <si>
    <t>1205 Boston Avenue</t>
  </si>
  <si>
    <t>H-400-18324-597450</t>
  </si>
  <si>
    <t>Hewvec LLC</t>
  </si>
  <si>
    <t>Hewson Landscape Inc.</t>
  </si>
  <si>
    <t>601 North Avenue</t>
  </si>
  <si>
    <t>908-222-3616</t>
  </si>
  <si>
    <t>H-400-18324-600872</t>
  </si>
  <si>
    <t>Clyde</t>
  </si>
  <si>
    <t>10269 Old Route 31 West</t>
  </si>
  <si>
    <t>H-400-18324-613833</t>
  </si>
  <si>
    <t>H-400-18324-635658</t>
  </si>
  <si>
    <t>H-400-18324-639426</t>
  </si>
  <si>
    <t>Vytas D. Dautartas</t>
  </si>
  <si>
    <t>Chesterland Nurseries, Ltd.</t>
  </si>
  <si>
    <t>13060 Chillicothe Road</t>
  </si>
  <si>
    <t>440-729-1305</t>
  </si>
  <si>
    <t>H-400-18324-644425</t>
  </si>
  <si>
    <t>Superior Siding and Construction, Inc</t>
  </si>
  <si>
    <t>Superior Siding and Construction</t>
  </si>
  <si>
    <t>7809 Brande</t>
  </si>
  <si>
    <t>PO Box 91942</t>
  </si>
  <si>
    <t>605-360-9543</t>
  </si>
  <si>
    <t>H-400-18324-652485</t>
  </si>
  <si>
    <t>Palacios Fisheries, Inc.</t>
  </si>
  <si>
    <t>Capt. Arnulfo</t>
  </si>
  <si>
    <t>H-400-18324-653987</t>
  </si>
  <si>
    <t>VMI GROUP, INC.</t>
  </si>
  <si>
    <t>8854 VALLEY VIEW ROAD</t>
  </si>
  <si>
    <t>MACEDONIA</t>
  </si>
  <si>
    <t>330-405-4113</t>
  </si>
  <si>
    <t>Macedonia</t>
  </si>
  <si>
    <t>8854 Valley View Road</t>
  </si>
  <si>
    <t>H-400-18324-668691</t>
  </si>
  <si>
    <t>H-400-18324-669706</t>
  </si>
  <si>
    <t>Shrimp Hunter 1, Inc.</t>
  </si>
  <si>
    <t>Sea Dragon</t>
  </si>
  <si>
    <t>H-400-18324-671180</t>
  </si>
  <si>
    <t>TORII PROPERTY SERVICES, LLC</t>
  </si>
  <si>
    <t>TORII LAWN AND SPRINKLER SPECIALISTS</t>
  </si>
  <si>
    <t>5680 VALMONT ROAD, UNIT A</t>
  </si>
  <si>
    <t>BOULDER</t>
  </si>
  <si>
    <t>303-444-2826</t>
  </si>
  <si>
    <t>5680 Valmont Road, Unit A</t>
  </si>
  <si>
    <t>H-400-18324-678689</t>
  </si>
  <si>
    <t>H-400-18324-728377</t>
  </si>
  <si>
    <t>SURE GREEN LAWN and TREE, LLC</t>
  </si>
  <si>
    <t>8235 SOUTH BASELINE Road</t>
  </si>
  <si>
    <t>208-787-9015</t>
  </si>
  <si>
    <t>8235 South Baseline Road</t>
  </si>
  <si>
    <t>H-400-18324-731730</t>
  </si>
  <si>
    <t>Action Landscaping, Inc.</t>
  </si>
  <si>
    <t>2858 Seckman Road</t>
  </si>
  <si>
    <t>636-296-7469</t>
  </si>
  <si>
    <t>H-400-18324-739122</t>
  </si>
  <si>
    <t>Mountain View Reforestation</t>
  </si>
  <si>
    <t>6681 Domino Rd.</t>
  </si>
  <si>
    <t>541-324-0596</t>
  </si>
  <si>
    <t>6681 Domino Dr.  (report to work)</t>
  </si>
  <si>
    <t>H-400-18324-745907</t>
  </si>
  <si>
    <t>Dell Landscaping Inc.</t>
  </si>
  <si>
    <t>Dell Garden Center</t>
  </si>
  <si>
    <t>136 Lincoln Rd.</t>
  </si>
  <si>
    <t>Kinnelon</t>
  </si>
  <si>
    <t>973-636-6777</t>
  </si>
  <si>
    <t>H-400-18324-758504</t>
  </si>
  <si>
    <t>All Type Fence Company, Inc</t>
  </si>
  <si>
    <t>1600 W. Schuylkill Rd.</t>
  </si>
  <si>
    <t>Douglassville</t>
  </si>
  <si>
    <t>610-718-1151</t>
  </si>
  <si>
    <t>Carpenter Helper</t>
  </si>
  <si>
    <t>H-400-18324-760961</t>
  </si>
  <si>
    <t>Thom-Mist Inc</t>
  </si>
  <si>
    <t>2 Rustic Way</t>
  </si>
  <si>
    <t>Denville</t>
  </si>
  <si>
    <t>973-625-9590</t>
  </si>
  <si>
    <t>180 East Main Street</t>
  </si>
  <si>
    <t>H-400-18324-772204</t>
  </si>
  <si>
    <t>H-400-18324-775782</t>
  </si>
  <si>
    <t>WESTHAMPTON COUNTRY CLUB</t>
  </si>
  <si>
    <t>35 POTUNK LANE</t>
  </si>
  <si>
    <t>631-288-1148</t>
  </si>
  <si>
    <t>H-400-18324-790088</t>
  </si>
  <si>
    <t>Master Ken, Inc.</t>
  </si>
  <si>
    <t>H-400-18324-790318</t>
  </si>
  <si>
    <t>Iowa Civil Contracting Inc.</t>
  </si>
  <si>
    <t>1106 3rd Street</t>
  </si>
  <si>
    <t>319-647-3561</t>
  </si>
  <si>
    <t>H-400-18324-798515</t>
  </si>
  <si>
    <t>H-400-18324-801871</t>
  </si>
  <si>
    <t>Robertson Lawn Sprinkler Company</t>
  </si>
  <si>
    <t>Robertson Landscaping</t>
  </si>
  <si>
    <t>1050 East Cheyenne Road</t>
  </si>
  <si>
    <t>719-635-8585</t>
  </si>
  <si>
    <t>H-400-18324-802854</t>
  </si>
  <si>
    <t>Four Streams, LLC</t>
  </si>
  <si>
    <t>1601 Research Blvd</t>
  </si>
  <si>
    <t>301-349-2900</t>
  </si>
  <si>
    <t>Beallsville</t>
  </si>
  <si>
    <t>19501 Damestown Road</t>
  </si>
  <si>
    <t>H-400-18324-807542</t>
  </si>
  <si>
    <t>F&amp;F Landscaping and Lawn Services, LLC.</t>
  </si>
  <si>
    <t>3125 Spring Creek Trail</t>
  </si>
  <si>
    <t>469-343-3365</t>
  </si>
  <si>
    <t>H-400-18324-808525</t>
  </si>
  <si>
    <t>TREE OF LIFE LANDSCAPES, LLC</t>
  </si>
  <si>
    <t>303-304-2291</t>
  </si>
  <si>
    <t>H-400-18324-815887</t>
  </si>
  <si>
    <t>Sunrise Landscape &amp; Design</t>
  </si>
  <si>
    <t>43813 Beaver Meadow Road, Suite 100</t>
  </si>
  <si>
    <t>703-544-0028</t>
  </si>
  <si>
    <t>H-400-18324-816738</t>
  </si>
  <si>
    <t>H-400-18324-822035</t>
  </si>
  <si>
    <t>Ceresco</t>
  </si>
  <si>
    <t>Saunders</t>
  </si>
  <si>
    <t>State Hwy 77</t>
  </si>
  <si>
    <t>H-400-18324-825148</t>
  </si>
  <si>
    <t>H-400-18324-825579</t>
  </si>
  <si>
    <t>H-400-18324-830678</t>
  </si>
  <si>
    <t>Mountain View Landscape &amp; Sprinklers Inc</t>
  </si>
  <si>
    <t>12422 W CR 18E</t>
  </si>
  <si>
    <t>720-270-3348</t>
  </si>
  <si>
    <t>10201 Brighton Road</t>
  </si>
  <si>
    <t>H-400-18324-842871</t>
  </si>
  <si>
    <t>Artemio Munoz</t>
  </si>
  <si>
    <t>Artemio's Landscape</t>
  </si>
  <si>
    <t>401 West Lake Boulevard</t>
  </si>
  <si>
    <t>Mailing: PO Box 5371, Tahoe City, CA 96145</t>
  </si>
  <si>
    <t>530-563-5207</t>
  </si>
  <si>
    <t>H-400-18324-844122</t>
  </si>
  <si>
    <t>WESTERN STATES RECLAMATION, INC.</t>
  </si>
  <si>
    <t>3756 IMPERIAL STREET</t>
  </si>
  <si>
    <t>303-833-8820</t>
  </si>
  <si>
    <t>3756 Imperial Street</t>
  </si>
  <si>
    <t>H-400-18324-847612</t>
  </si>
  <si>
    <t>H-400-18324-847960</t>
  </si>
  <si>
    <t>H-400-18324-851876</t>
  </si>
  <si>
    <t>CLC Fertilization and Pest Control LLC</t>
  </si>
  <si>
    <t>Your Green Team</t>
  </si>
  <si>
    <t>902 West Dr. MLK Blvd</t>
  </si>
  <si>
    <t>Plant City</t>
  </si>
  <si>
    <t>813-643-7378</t>
  </si>
  <si>
    <t>Plant city</t>
  </si>
  <si>
    <t>H-400-18324-852729</t>
  </si>
  <si>
    <t>VIC'S LANDSCAPING</t>
  </si>
  <si>
    <t>1640 SOUTH VALLEJO STREET</t>
  </si>
  <si>
    <t>720-422-3974</t>
  </si>
  <si>
    <t>1640 South Vallejo Street</t>
  </si>
  <si>
    <t>H-400-18324-855376</t>
  </si>
  <si>
    <t>THE STORAGE BUILDERS, LLC</t>
  </si>
  <si>
    <t>497 UPPER PRAIRIE DOG ROAD</t>
  </si>
  <si>
    <t>BANNER</t>
  </si>
  <si>
    <t>307-752-2432</t>
  </si>
  <si>
    <t>Banner</t>
  </si>
  <si>
    <t>497 Upper Prairie Dog Road</t>
  </si>
  <si>
    <t>H-400-18324-863262</t>
  </si>
  <si>
    <t>A &amp; M Landscape Management LLC</t>
  </si>
  <si>
    <t>351 New Brooklyn Road</t>
  </si>
  <si>
    <t>Mailing: 32 Midwood Rd, Marlton, NJ 08053</t>
  </si>
  <si>
    <t>Berlin</t>
  </si>
  <si>
    <t>856-264-1663</t>
  </si>
  <si>
    <t>H-400-18324-869632</t>
  </si>
  <si>
    <t>FREDELL ENTERPRISES, INC.</t>
  </si>
  <si>
    <t>2929 N. PROSPECT STREET</t>
  </si>
  <si>
    <t>SUITE 105</t>
  </si>
  <si>
    <t>719-630-1355</t>
  </si>
  <si>
    <t>2929 N PROSPECT STREET</t>
  </si>
  <si>
    <t>H-400-18324-870468</t>
  </si>
  <si>
    <t>2272 Hollands Chapel Road</t>
  </si>
  <si>
    <t>H-400-18324-870525</t>
  </si>
  <si>
    <t>CAPE HOLIDAY MOTEL, INC</t>
  </si>
  <si>
    <t>HYANNIS HOLIDAY MOTEL</t>
  </si>
  <si>
    <t>H-400-18324-891243</t>
  </si>
  <si>
    <t>STEVE KOON LANDSCAPE &amp; DESIGN, INC.</t>
  </si>
  <si>
    <t>2301 WEST OXFORD AVENUE</t>
  </si>
  <si>
    <t>303-761-5639</t>
  </si>
  <si>
    <t>2301 West Oxford Avenue</t>
  </si>
  <si>
    <t>H-400-18324-892045</t>
  </si>
  <si>
    <t>Mailing: P.O. Box 5622, Kingsport, TN 37663</t>
  </si>
  <si>
    <t>H-400-18324-894913</t>
  </si>
  <si>
    <t>H-400-18324-896760</t>
  </si>
  <si>
    <t>KraftSouth Inc.</t>
  </si>
  <si>
    <t>LawnSouth</t>
  </si>
  <si>
    <t>1425 Old Ellis Road</t>
  </si>
  <si>
    <t>Roswell</t>
  </si>
  <si>
    <t>770-642-7713</t>
  </si>
  <si>
    <t>H-400-18324-898033</t>
  </si>
  <si>
    <t>RADICAL ROOTS LANDSCAPING</t>
  </si>
  <si>
    <t>7 DURYEA AVE #2</t>
  </si>
  <si>
    <t>P.O. Box 1468</t>
  </si>
  <si>
    <t>631-238-5090</t>
  </si>
  <si>
    <t>H-400-18324-909822</t>
  </si>
  <si>
    <t>Whittaker Landscape Services, Inc.</t>
  </si>
  <si>
    <t>105 Eaton Lane</t>
  </si>
  <si>
    <t>Mailing: P.O. Box 3785, Eagle, CO 81631</t>
  </si>
  <si>
    <t>970-328-6966</t>
  </si>
  <si>
    <t>0020 Commerce Center Court</t>
  </si>
  <si>
    <t>H-400-18324-913341</t>
  </si>
  <si>
    <t>H-400-18324-940559</t>
  </si>
  <si>
    <t>THE WEISBURG GROUP, INC.</t>
  </si>
  <si>
    <t>4450 MARK DABLING BOULEVARD</t>
  </si>
  <si>
    <t>719-596-7777</t>
  </si>
  <si>
    <t>H-400-18324-953800</t>
  </si>
  <si>
    <t>JK&amp;R Express LLC</t>
  </si>
  <si>
    <t>31 Willow Str</t>
  </si>
  <si>
    <t>Port Monmouth</t>
  </si>
  <si>
    <t>718-840-8173</t>
  </si>
  <si>
    <t>SYRA LLC</t>
  </si>
  <si>
    <t>RAFAL WRONSKI</t>
  </si>
  <si>
    <t>RIDGEWOOD</t>
  </si>
  <si>
    <t>H-400-18324-955301</t>
  </si>
  <si>
    <t>Montiel Construction, Inc.</t>
  </si>
  <si>
    <t>1632 Austin Ave.</t>
  </si>
  <si>
    <t>208-390-5750</t>
  </si>
  <si>
    <t>1362 Austin Ave.</t>
  </si>
  <si>
    <t>H-400-18324-959835</t>
  </si>
  <si>
    <t>Cardinal Lawn &amp; Landscape Inc.</t>
  </si>
  <si>
    <t>3112 Pleasant View Dr.</t>
  </si>
  <si>
    <t>314-608-2630</t>
  </si>
  <si>
    <t>3676 Holmes Log Cabin Lane (report to work)</t>
  </si>
  <si>
    <t>H-400-18324-977238</t>
  </si>
  <si>
    <t>H-400-18325-015509</t>
  </si>
  <si>
    <t>Cape Cod Restaurants, Inc.</t>
  </si>
  <si>
    <t>Flying Bridge Restaurant, Clancy's Restaurant, and TugBoats</t>
  </si>
  <si>
    <t>220 Scranton Avenue</t>
  </si>
  <si>
    <t>Falmouth</t>
  </si>
  <si>
    <t>508-548-2700</t>
  </si>
  <si>
    <t>Barstable</t>
  </si>
  <si>
    <t>220 Scranton Ave</t>
  </si>
  <si>
    <t>H-400-18325-016732</t>
  </si>
  <si>
    <t>TWO PARS INC</t>
  </si>
  <si>
    <t>UNION BLUFF HOTEL</t>
  </si>
  <si>
    <t>PO BOX 1860</t>
  </si>
  <si>
    <t>8 BEACH STREET</t>
  </si>
  <si>
    <t>YORK BEACH</t>
  </si>
  <si>
    <t>207-363-1333</t>
  </si>
  <si>
    <t>H-400-18325-018525</t>
  </si>
  <si>
    <t>HOLY SMOKE, INC.</t>
  </si>
  <si>
    <t>24105 HIGHWAY 16A</t>
  </si>
  <si>
    <t>P.O. BOX 684</t>
  </si>
  <si>
    <t>KEYSTONE</t>
  </si>
  <si>
    <t>605-666-4616</t>
  </si>
  <si>
    <t>H-400-18325-020105</t>
  </si>
  <si>
    <t>Proscape Landscaping Inc</t>
  </si>
  <si>
    <t>2905 B Howard Lane</t>
  </si>
  <si>
    <t>512-990-1118</t>
  </si>
  <si>
    <t>H-400-18325-022860</t>
  </si>
  <si>
    <t>The Alpine Lodge, LLC.</t>
  </si>
  <si>
    <t>46 Fiddlehead Bay Road</t>
  </si>
  <si>
    <t>Chestertown</t>
  </si>
  <si>
    <t>518-494-7238</t>
  </si>
  <si>
    <t xml:space="preserve">46 Fiddlehead Bay Road </t>
  </si>
  <si>
    <t>H-400-18325-043227</t>
  </si>
  <si>
    <t>United Property Management, LLC</t>
  </si>
  <si>
    <t>H-400-18325-080374</t>
  </si>
  <si>
    <t>Easton Ice Co., Inc.</t>
  </si>
  <si>
    <t>P.O. Box 309 (mailing)</t>
  </si>
  <si>
    <t>107 Poplar Street (physical)</t>
  </si>
  <si>
    <t>Secretary</t>
  </si>
  <si>
    <t>410-943-8101</t>
  </si>
  <si>
    <t>Light Delivery Truck Driver</t>
  </si>
  <si>
    <t>107 Poplar Street</t>
  </si>
  <si>
    <t>H-400-18325-116471</t>
  </si>
  <si>
    <t>A Dahl Trucking, LLC</t>
  </si>
  <si>
    <t>Adahl Trucking</t>
  </si>
  <si>
    <t>305 Hwy 169 South</t>
  </si>
  <si>
    <t>507-943-3115</t>
  </si>
  <si>
    <t>Heavy and tractor-trailer truck drivers</t>
  </si>
  <si>
    <t>Elmore</t>
  </si>
  <si>
    <t>305 Hwy 169 S</t>
  </si>
  <si>
    <t>H-400-18325-136539</t>
  </si>
  <si>
    <t>Century Maintenance</t>
  </si>
  <si>
    <t>2045 West Union Avenue</t>
  </si>
  <si>
    <t>Unit D</t>
  </si>
  <si>
    <t>720-314-0043</t>
  </si>
  <si>
    <t>2045 W Union Ave (report to work)</t>
  </si>
  <si>
    <t>H-400-18325-156185</t>
  </si>
  <si>
    <t>A and B Concrete</t>
  </si>
  <si>
    <t>45623 252nd Street</t>
  </si>
  <si>
    <t>Humboldt</t>
  </si>
  <si>
    <t>605-360-6185</t>
  </si>
  <si>
    <t>H-400-18325-174568</t>
  </si>
  <si>
    <t>Weathercraft Company of North Platte</t>
  </si>
  <si>
    <t>2401 East 8th Street</t>
  </si>
  <si>
    <t>North Platte</t>
  </si>
  <si>
    <t>308-534-3480</t>
  </si>
  <si>
    <t>Roofing Helper</t>
  </si>
  <si>
    <t>H-400-18325-174780</t>
  </si>
  <si>
    <t>Westmoor Club Management, LLC</t>
  </si>
  <si>
    <t>The Westmoor Club</t>
  </si>
  <si>
    <t>10 Westmoor Lane</t>
  </si>
  <si>
    <t>508-228-9494</t>
  </si>
  <si>
    <t>NANTUCKET (NANTUCKET)</t>
  </si>
  <si>
    <t>H-400-18325-180083</t>
  </si>
  <si>
    <t>Exela Movers LLC</t>
  </si>
  <si>
    <t>867 Boylston Street, 5th Floor</t>
  </si>
  <si>
    <t>Boston</t>
  </si>
  <si>
    <t>857-312-3381</t>
  </si>
  <si>
    <t>Mover Helper</t>
  </si>
  <si>
    <t>H-400-18325-193707</t>
  </si>
  <si>
    <t>THE NANTUCKET LOBSTER TRAP</t>
  </si>
  <si>
    <t>PO BOX 454</t>
  </si>
  <si>
    <t>23 WASHINGTON STREET</t>
  </si>
  <si>
    <t>508-228-6444</t>
  </si>
  <si>
    <t>KITCHEN HELPERS</t>
  </si>
  <si>
    <t>H-400-18325-195471</t>
  </si>
  <si>
    <t>Wentworth By The Sea Country Club, Inc.</t>
  </si>
  <si>
    <t>60 Wentworth Road</t>
  </si>
  <si>
    <t>Rye</t>
  </si>
  <si>
    <t>603-433-3050</t>
  </si>
  <si>
    <t>H-400-18325-201300</t>
  </si>
  <si>
    <t>HANSEN INVESTMENTS, INC.</t>
  </si>
  <si>
    <t>GRIZZLY CREEK RESTAURANT &amp; BAR</t>
  </si>
  <si>
    <t>624 HIGHWAY 16A</t>
  </si>
  <si>
    <t>P.O. BOX 944</t>
  </si>
  <si>
    <t>605-666-4633</t>
  </si>
  <si>
    <t>KITCHEN ATTENDANTS</t>
  </si>
  <si>
    <t>H-400-18325-217517</t>
  </si>
  <si>
    <t>HOLIDAY INN EXPRESS &amp; SUITES</t>
  </si>
  <si>
    <t>910 E. TOMICHI AVENUE</t>
  </si>
  <si>
    <t>GUNNISON</t>
  </si>
  <si>
    <t>970-641-1288</t>
  </si>
  <si>
    <t>H-400-18325-249476</t>
  </si>
  <si>
    <t>Lotus Lawncare &amp; Services LLC</t>
  </si>
  <si>
    <t>7205 N. Wyoming Ave</t>
  </si>
  <si>
    <t>816-483-6746</t>
  </si>
  <si>
    <t>5301 Brighton Ave.</t>
  </si>
  <si>
    <t>H-400-18325-249751</t>
  </si>
  <si>
    <t>HRC, Incorporated</t>
  </si>
  <si>
    <t>2813 Catawba Road</t>
  </si>
  <si>
    <t>Blacksburg</t>
  </si>
  <si>
    <t>540-552-8259</t>
  </si>
  <si>
    <t>1050 Robinson St.</t>
  </si>
  <si>
    <t>H-400-18325-252019</t>
  </si>
  <si>
    <t>The ALG Corp</t>
  </si>
  <si>
    <t>Image Landscape Management, Inc.</t>
  </si>
  <si>
    <t>528 N. Cowan Ave.</t>
  </si>
  <si>
    <t>972-353-2775</t>
  </si>
  <si>
    <t>H-400-18325-254843</t>
  </si>
  <si>
    <t>The Forest Highlands Association</t>
  </si>
  <si>
    <t>Forest Highlands Golf Club</t>
  </si>
  <si>
    <t>2425 William Palmer</t>
  </si>
  <si>
    <t>928-525-9014</t>
  </si>
  <si>
    <t>H-400-18325-309320</t>
  </si>
  <si>
    <t>Pineda Post &amp; Poles, Inc</t>
  </si>
  <si>
    <t>14494 Pineda Drive</t>
  </si>
  <si>
    <t>White Bird</t>
  </si>
  <si>
    <t>208-839-2417</t>
  </si>
  <si>
    <t>Idaho</t>
  </si>
  <si>
    <t>14494 Pineda Dr. (report to work)</t>
  </si>
  <si>
    <t>H-400-18325-313790</t>
  </si>
  <si>
    <t>All Finish Concrete, Inc.</t>
  </si>
  <si>
    <t>801 Christionson Drive West</t>
  </si>
  <si>
    <t>218-287-1151</t>
  </si>
  <si>
    <t>801 Christionson Drive West (report to work)</t>
  </si>
  <si>
    <t>H-400-18325-314319</t>
  </si>
  <si>
    <t>DF Distribution Inc, Cloudburst Lawn Sprinkler Systems</t>
  </si>
  <si>
    <t>6603 Governor Printz Blvd. Suite A</t>
  </si>
  <si>
    <t>302-798-5999</t>
  </si>
  <si>
    <t>6603 Governor Print z Blvd Suite A</t>
  </si>
  <si>
    <t>H-400-18325-315367</t>
  </si>
  <si>
    <t>PARAMOUNT ROOFING, INC.</t>
  </si>
  <si>
    <t>1850 Lyndon Blvd.</t>
  </si>
  <si>
    <t>Falconer</t>
  </si>
  <si>
    <t>716-450-1300</t>
  </si>
  <si>
    <t>Construction and Related Workers, All Other</t>
  </si>
  <si>
    <t>Chautauqua</t>
  </si>
  <si>
    <t>H-400-18325-322374</t>
  </si>
  <si>
    <t>H-400-18325-333363</t>
  </si>
  <si>
    <t>Eric Stewart</t>
  </si>
  <si>
    <t>Eric Stewart Enterprises</t>
  </si>
  <si>
    <t>892 Chelsea Avenue</t>
  </si>
  <si>
    <t>614-239-4777</t>
  </si>
  <si>
    <t>Franklim</t>
  </si>
  <si>
    <t>850 Woodrow Avenue</t>
  </si>
  <si>
    <t>H-400-18325-338572</t>
  </si>
  <si>
    <t>Kiawah Resort Associates LP</t>
  </si>
  <si>
    <t>1 Kiawah Island Parkway</t>
  </si>
  <si>
    <t>843-768-5206</t>
  </si>
  <si>
    <t>225 Ocean Marsh Road</t>
  </si>
  <si>
    <t>H-400-18325-340712</t>
  </si>
  <si>
    <t>Waitstaff</t>
  </si>
  <si>
    <t>H-400-18325-384459</t>
  </si>
  <si>
    <t>Beach Properties, Inc.</t>
  </si>
  <si>
    <t>Basin Harbor Club</t>
  </si>
  <si>
    <t>4800 Basin Harbor Road</t>
  </si>
  <si>
    <t>Vergennes</t>
  </si>
  <si>
    <t>802-475-2311</t>
  </si>
  <si>
    <t>Addison</t>
  </si>
  <si>
    <t>H-400-18325-393934</t>
  </si>
  <si>
    <t>Southland Landscaping, Inc</t>
  </si>
  <si>
    <t>4300 Airline Road</t>
  </si>
  <si>
    <t>Eads</t>
  </si>
  <si>
    <t>901-461-1000</t>
  </si>
  <si>
    <t>H-400-18325-426600</t>
  </si>
  <si>
    <t>FLAT RATE, INC.</t>
  </si>
  <si>
    <t>14515 485TH AVENUE</t>
  </si>
  <si>
    <t>BIG STONE CITY</t>
  </si>
  <si>
    <t>605-862-6085</t>
  </si>
  <si>
    <t>CONCRETE PUMP TRUCK OPERATOR</t>
  </si>
  <si>
    <t>Pump Operators, Except Wellhead Pumpers</t>
  </si>
  <si>
    <t>GRANT</t>
  </si>
  <si>
    <t>H-400-18325-438700</t>
  </si>
  <si>
    <t>H-400-18325-447694</t>
  </si>
  <si>
    <t>Custom Turf, Inc.</t>
  </si>
  <si>
    <t>1900 Gill Hall Road</t>
  </si>
  <si>
    <t>Finleyville</t>
  </si>
  <si>
    <t>412-384-4111</t>
  </si>
  <si>
    <t>Lawn Technicians</t>
  </si>
  <si>
    <t>Pesticide Handlers, Sprayers, and Applicators,</t>
  </si>
  <si>
    <t>H-400-18325-464878</t>
  </si>
  <si>
    <t>Nature's Impressions, LLC</t>
  </si>
  <si>
    <t>First Impressions Landscaping</t>
  </si>
  <si>
    <t>2748 Enfield Drive</t>
  </si>
  <si>
    <t>Trophy Club</t>
  </si>
  <si>
    <t>817-888-0436</t>
  </si>
  <si>
    <t>7517 Pebble Drive</t>
  </si>
  <si>
    <t>H-400-18325-502457</t>
  </si>
  <si>
    <t>DAKOTA DIRECTIONAL, LLC</t>
  </si>
  <si>
    <t>206 EAST 13TH AVENUE</t>
  </si>
  <si>
    <t>REDFIELD</t>
  </si>
  <si>
    <t>605-302-0032</t>
  </si>
  <si>
    <t>GENERAL CONSTRUCTION LABORER</t>
  </si>
  <si>
    <t>SPINK</t>
  </si>
  <si>
    <t>H-400-18325-525650</t>
  </si>
  <si>
    <t>GIOVONNI CONSTRUCTION, LLC</t>
  </si>
  <si>
    <t>1900 BRIDGE LANE, SUITE 2B</t>
  </si>
  <si>
    <t>P.O. BOX 772827</t>
  </si>
  <si>
    <t>970-761-2854</t>
  </si>
  <si>
    <t>ROUTT</t>
  </si>
  <si>
    <t>H-400-18325-526491</t>
  </si>
  <si>
    <t>JENSEN ROCK &amp; SAND, INC.</t>
  </si>
  <si>
    <t>12802 287TH AVENUE</t>
  </si>
  <si>
    <t>P.O. BOX 609</t>
  </si>
  <si>
    <t>MOBRIDGE</t>
  </si>
  <si>
    <t>605-845-7213</t>
  </si>
  <si>
    <t>H-400-18325-529189</t>
  </si>
  <si>
    <t>Countryside Industries, Inc.</t>
  </si>
  <si>
    <t>29947 N. Rand Road</t>
  </si>
  <si>
    <t>Wauconda</t>
  </si>
  <si>
    <t>847-487-3903</t>
  </si>
  <si>
    <t>H-400-18325-543058</t>
  </si>
  <si>
    <t>CAPT. PHIPS SEAFOOD CO., INC.</t>
  </si>
  <si>
    <t>100 WATER STREET (physical)</t>
  </si>
  <si>
    <t>SECRETARY</t>
  </si>
  <si>
    <t>production workers</t>
  </si>
  <si>
    <t>100 Water Street</t>
  </si>
  <si>
    <t>H-400-18325-556216</t>
  </si>
  <si>
    <t>Roaring, LLC</t>
  </si>
  <si>
    <t>The Red Lion Inn</t>
  </si>
  <si>
    <t>30 Main Street</t>
  </si>
  <si>
    <t>Stockbridge</t>
  </si>
  <si>
    <t>413-298-1677</t>
  </si>
  <si>
    <t>Berkshire</t>
  </si>
  <si>
    <t>H-400-18325-559488</t>
  </si>
  <si>
    <t>BROOKINGS</t>
  </si>
  <si>
    <t>3100 CENTURY CIRCLE</t>
  </si>
  <si>
    <t>H-400-18325-569040</t>
  </si>
  <si>
    <t>Quicks Hole, LLC</t>
  </si>
  <si>
    <t>Quicks Hole Tavern and Quicks Hole Taqueria</t>
  </si>
  <si>
    <t>28 Water Street</t>
  </si>
  <si>
    <t>Woods Hole</t>
  </si>
  <si>
    <t>508-495-0048</t>
  </si>
  <si>
    <t>29 Railroad Avenue</t>
  </si>
  <si>
    <t>H-400-18325-595327</t>
  </si>
  <si>
    <t>Foxborough, Inc.</t>
  </si>
  <si>
    <t>3611 Miller Road</t>
  </si>
  <si>
    <t>410-879-4995</t>
  </si>
  <si>
    <t>Landscaper and Groundskeeper</t>
  </si>
  <si>
    <t>H-400-18325-600304</t>
  </si>
  <si>
    <t>CHRISBRO HOSPITALITY, LLC</t>
  </si>
  <si>
    <t>MICROTEL</t>
  </si>
  <si>
    <t>415 MAIN STREET</t>
  </si>
  <si>
    <t>RAPID CITY</t>
  </si>
  <si>
    <t>605-342-0691</t>
  </si>
  <si>
    <t>1740 RAPP STREET</t>
  </si>
  <si>
    <t>H-400-18325-607217</t>
  </si>
  <si>
    <t>Woods Hole Inn LLC</t>
  </si>
  <si>
    <t>Woods Hole Inn and Treehouse Lodge</t>
  </si>
  <si>
    <t>508-495-0248</t>
  </si>
  <si>
    <t>H-400-18325-610786</t>
  </si>
  <si>
    <t>B &amp; C Irrigation Systems</t>
  </si>
  <si>
    <t>1919 Winchester Road</t>
  </si>
  <si>
    <t>256-851-2776</t>
  </si>
  <si>
    <t>Practical Employment Solutions</t>
  </si>
  <si>
    <t>H-400-18325-616674</t>
  </si>
  <si>
    <t>H-400-18325-655408</t>
  </si>
  <si>
    <t>C &amp; C Seamless Guttering Inc.</t>
  </si>
  <si>
    <t>1626 North 8th St.</t>
  </si>
  <si>
    <t>636-677-3153</t>
  </si>
  <si>
    <t>Helpers-Installation, Maintenance and Repair Worke</t>
  </si>
  <si>
    <t>1626 North 8th St. (report to work)</t>
  </si>
  <si>
    <t>H-400-18325-712698</t>
  </si>
  <si>
    <t>H-400-18325-725266</t>
  </si>
  <si>
    <t>Greener Lawnscapes, LLC</t>
  </si>
  <si>
    <t>5009 Linda Lane</t>
  </si>
  <si>
    <t>979-204-1996</t>
  </si>
  <si>
    <t>H-400-18325-731228</t>
  </si>
  <si>
    <t>GERHARD BORBONUS LANDSCAPING</t>
  </si>
  <si>
    <t>2251 EMPIRE WAY</t>
  </si>
  <si>
    <t>208-362-0525</t>
  </si>
  <si>
    <t>HARDSCAPE HELPER</t>
  </si>
  <si>
    <t>H-400-18325-733124</t>
  </si>
  <si>
    <t>RIDGE LLC</t>
  </si>
  <si>
    <t>ISLAND KITCHEN</t>
  </si>
  <si>
    <t>PO BOX 2135</t>
  </si>
  <si>
    <t>1 CHINS WAY</t>
  </si>
  <si>
    <t>508-228-2639</t>
  </si>
  <si>
    <t>SHORT ORDER COOKS</t>
  </si>
  <si>
    <t>H-400-18325-750518</t>
  </si>
  <si>
    <t>Beauford Enterprises, LLC</t>
  </si>
  <si>
    <t>Yankee Clipper Garden Centre</t>
  </si>
  <si>
    <t>7108 Masonic Drive</t>
  </si>
  <si>
    <t>318-443-9651</t>
  </si>
  <si>
    <t>Rapides</t>
  </si>
  <si>
    <t>H-400-18325-755832</t>
  </si>
  <si>
    <t>H-400-18325-767873</t>
  </si>
  <si>
    <t>H-400-18325-781444</t>
  </si>
  <si>
    <t>Enerlift Solutions, LLC</t>
  </si>
  <si>
    <t>4803 S Hwy 349</t>
  </si>
  <si>
    <t>682-333-1537</t>
  </si>
  <si>
    <t>LAW OFFICE OF NATALIA LOPEZ</t>
  </si>
  <si>
    <t>NATALIA LOPEZ</t>
  </si>
  <si>
    <t>FORT WORTH</t>
  </si>
  <si>
    <t>Equipment Operating and Safety</t>
  </si>
  <si>
    <t>H-400-18325-783441</t>
  </si>
  <si>
    <t>OLD HARBOR INN</t>
  </si>
  <si>
    <t>22 OLD HARBOR ROAD</t>
  </si>
  <si>
    <t>508-945-4434</t>
  </si>
  <si>
    <t>H-400-18325-797239</t>
  </si>
  <si>
    <t>H-400-18325-797841</t>
  </si>
  <si>
    <t>Chavez Masonry LLC</t>
  </si>
  <si>
    <t>825 East 350 South</t>
  </si>
  <si>
    <t>208-709-1261</t>
  </si>
  <si>
    <t>Helpers Brickmasons</t>
  </si>
  <si>
    <t>825 East 350 South (report to work)</t>
  </si>
  <si>
    <t>H-400-18325-799989</t>
  </si>
  <si>
    <t>OLGUIN BROS. LANDSCAPING</t>
  </si>
  <si>
    <t>6875 FANNETT RD.</t>
  </si>
  <si>
    <t>409-291-6920</t>
  </si>
  <si>
    <t>6875 Fannett Rd.</t>
  </si>
  <si>
    <t>H-400-18325-802484</t>
  </si>
  <si>
    <t>Houska, Inc.</t>
  </si>
  <si>
    <t>65 Schaper Road</t>
  </si>
  <si>
    <t>636-463-2153</t>
  </si>
  <si>
    <t>H-400-18325-827127</t>
  </si>
  <si>
    <t>H-400-18325-841231</t>
  </si>
  <si>
    <t>HUFF CONSTRUCTION, INC</t>
  </si>
  <si>
    <t>11 N. DAKOTA ST</t>
  </si>
  <si>
    <t>ABERDEEN</t>
  </si>
  <si>
    <t>605-226-0052</t>
  </si>
  <si>
    <t>BROWN</t>
  </si>
  <si>
    <t>H-400-18325-856842</t>
  </si>
  <si>
    <t>Accent Lawn and Landscape LLC</t>
  </si>
  <si>
    <t>485 Hwy Drive</t>
  </si>
  <si>
    <t>314-518-4937</t>
  </si>
  <si>
    <t>485 N Hwy Drive (report to work)</t>
  </si>
  <si>
    <t>H-400-18325-859068</t>
  </si>
  <si>
    <t>ADEL</t>
  </si>
  <si>
    <t>DALLAS COUNTY</t>
  </si>
  <si>
    <t>1831 W. Main St.</t>
  </si>
  <si>
    <t>H-400-18325-878791</t>
  </si>
  <si>
    <t>H-400-18325-882148</t>
  </si>
  <si>
    <t>H-400-18325-883657</t>
  </si>
  <si>
    <t>H-400-18325-895956</t>
  </si>
  <si>
    <t>FULL CIRCLE AG</t>
  </si>
  <si>
    <t>520 VANDER HORCK STREET</t>
  </si>
  <si>
    <t>P.O. OX 148</t>
  </si>
  <si>
    <t>BRITTON</t>
  </si>
  <si>
    <t>605-448-2231</t>
  </si>
  <si>
    <t>AGRONOMY WORKER</t>
  </si>
  <si>
    <t>MARSHALL</t>
  </si>
  <si>
    <t>H-400-18325-911793</t>
  </si>
  <si>
    <t>Mowing Solutions Inc</t>
  </si>
  <si>
    <t>1675 Cumberland Parkway</t>
  </si>
  <si>
    <t>Suite 302</t>
  </si>
  <si>
    <t>770-438-1821</t>
  </si>
  <si>
    <t>1675 Cumberland Pkwy (report to work)</t>
  </si>
  <si>
    <t>Ste 302</t>
  </si>
  <si>
    <t>H-400-18325-915776</t>
  </si>
  <si>
    <t>Duval  Landscape Maintenance, LLC</t>
  </si>
  <si>
    <t>7011 Business Park Blvd N.</t>
  </si>
  <si>
    <t>904-900-1127</t>
  </si>
  <si>
    <t>H-400-18325-927536</t>
  </si>
  <si>
    <t>H-400-18325-951389</t>
  </si>
  <si>
    <t>THEA KAIZER</t>
  </si>
  <si>
    <t>BRANT POINT INN</t>
  </si>
  <si>
    <t>6 NORTH BEACH STREET</t>
  </si>
  <si>
    <t>508-228-5442</t>
  </si>
  <si>
    <t>H-400-18325-960629</t>
  </si>
  <si>
    <t>WEST FARGO</t>
  </si>
  <si>
    <t>CASS</t>
  </si>
  <si>
    <t>1830 4TH AVENUE NW</t>
  </si>
  <si>
    <t>H-400-18325-966394</t>
  </si>
  <si>
    <t>H-400-18325-968463</t>
  </si>
  <si>
    <t>HAMPTON INN</t>
  </si>
  <si>
    <t>1720 RAPP STREET</t>
  </si>
  <si>
    <t>H-400-18325-996632</t>
  </si>
  <si>
    <t>Appalachia Landscaping, Inc.</t>
  </si>
  <si>
    <t>1002 A Cleaner Way</t>
  </si>
  <si>
    <t>256-883-6585</t>
  </si>
  <si>
    <t>H-400-18325-999515</t>
  </si>
  <si>
    <t>Talking Rock Golf Club LLC</t>
  </si>
  <si>
    <t>15075 N Talking Rock Ranch Road</t>
  </si>
  <si>
    <t>Prescott</t>
  </si>
  <si>
    <t>928-858-7000</t>
  </si>
  <si>
    <t>Golf Course Greenskeeper</t>
  </si>
  <si>
    <t>H-400-18326-045950</t>
  </si>
  <si>
    <t>MAJESTIC REGENCY MOTEL LLC</t>
  </si>
  <si>
    <t>PO BOX 823</t>
  </si>
  <si>
    <t>102 POST ROAD</t>
  </si>
  <si>
    <t>OQUNQUIT</t>
  </si>
  <si>
    <t>207-646-9601</t>
  </si>
  <si>
    <t>H-400-18326-057943</t>
  </si>
  <si>
    <t>Wasson Nursery, Inc.</t>
  </si>
  <si>
    <t>3737 N County Road 500 W</t>
  </si>
  <si>
    <t>765-759-9000</t>
  </si>
  <si>
    <t>H-400-18326-282116</t>
  </si>
  <si>
    <t>KDL Management Services, Inc.</t>
  </si>
  <si>
    <t>KD Landscaping</t>
  </si>
  <si>
    <t>17377 Little Eagle Creek Ave</t>
  </si>
  <si>
    <t>317-896-9180</t>
  </si>
  <si>
    <t>17377 Little Eagle Creek Ave.</t>
  </si>
  <si>
    <t>H-400-18326-396677</t>
  </si>
  <si>
    <t>Etheridge Roofing, Inc.</t>
  </si>
  <si>
    <t>1211 Tarboro Street SW</t>
  </si>
  <si>
    <t>252-291-5200</t>
  </si>
  <si>
    <t>Helpers-Roofers</t>
  </si>
  <si>
    <t>Pitt</t>
  </si>
  <si>
    <t>1000 Charles Blvd</t>
  </si>
  <si>
    <t>H-400-18326-428381</t>
  </si>
  <si>
    <t>Mow It All Services LLC</t>
  </si>
  <si>
    <t>1575 Kathy Court</t>
  </si>
  <si>
    <t>630-236-1885</t>
  </si>
  <si>
    <t>Naperville</t>
  </si>
  <si>
    <t>DuPage</t>
  </si>
  <si>
    <t>10 S 264 Schoger Drive</t>
  </si>
  <si>
    <t>H-400-18326-459820</t>
  </si>
  <si>
    <t>Tilt Landscape Maintenance, LLC</t>
  </si>
  <si>
    <t>8750 Ronda Drive</t>
  </si>
  <si>
    <t>Canton</t>
  </si>
  <si>
    <t>734-459-5577</t>
  </si>
  <si>
    <t>H-400-18326-531729</t>
  </si>
  <si>
    <t>H-400-18326-555181</t>
  </si>
  <si>
    <t>Mark's Pro Services, LLC.</t>
  </si>
  <si>
    <t>10300 Mulberry Road</t>
  </si>
  <si>
    <t>440-226-0262</t>
  </si>
  <si>
    <t>Kirtland</t>
  </si>
  <si>
    <t>7913 Euclid Chardon Road</t>
  </si>
  <si>
    <t>H-400-18326-614506</t>
  </si>
  <si>
    <t>Commercial Cutters &amp; Landscape Company, LLC</t>
  </si>
  <si>
    <t>15201 North County Road 900 West</t>
  </si>
  <si>
    <t>Gaston</t>
  </si>
  <si>
    <t>765-215-7576</t>
  </si>
  <si>
    <t>Fishers</t>
  </si>
  <si>
    <t>13323 Britton Park Road</t>
  </si>
  <si>
    <t>H-400-18326-621466</t>
  </si>
  <si>
    <t>Cedarbrook Country Club</t>
  </si>
  <si>
    <t>180 Penllyn Pike</t>
  </si>
  <si>
    <t>215-646-9413</t>
  </si>
  <si>
    <t>Groundsmen</t>
  </si>
  <si>
    <t>H-400-18326-672119</t>
  </si>
  <si>
    <t>The Moraine Country Club</t>
  </si>
  <si>
    <t>4075 Southern Blvd</t>
  </si>
  <si>
    <t>937-479-4615</t>
  </si>
  <si>
    <t>H-400-18326-758011</t>
  </si>
  <si>
    <t>Francisco's Landscape and Design, LLC.</t>
  </si>
  <si>
    <t>77 Narrows Road</t>
  </si>
  <si>
    <t>440-413-7716</t>
  </si>
  <si>
    <t>H-400-18326-794484</t>
  </si>
  <si>
    <t>Starwood of Myrtle Beach, Inc.</t>
  </si>
  <si>
    <t>226 Bush Drive</t>
  </si>
  <si>
    <t>843-236-4000</t>
  </si>
  <si>
    <t>H-400-18326-845347</t>
  </si>
  <si>
    <t>C.M. Jones, Inc.</t>
  </si>
  <si>
    <t>960 E Swedesford Road</t>
  </si>
  <si>
    <t>610-644-7224</t>
  </si>
  <si>
    <t>H-400-18326-992501</t>
  </si>
  <si>
    <t>Blue Dog Group, Inc.</t>
  </si>
  <si>
    <t>10370 Kinsman Road</t>
  </si>
  <si>
    <t>440-338-6630</t>
  </si>
  <si>
    <t>1370 Kinsman Road</t>
  </si>
  <si>
    <t>H-400-18327-026005</t>
  </si>
  <si>
    <t>CRYSTAL SPRINGS RANCH, INC</t>
  </si>
  <si>
    <t>dba Shooting Star</t>
  </si>
  <si>
    <t>6765 N. CRYSTAL SPRINGS DRIVE</t>
  </si>
  <si>
    <t>mailing: P.O. Box 286  Teton Village, WY 83025</t>
  </si>
  <si>
    <t>TETON VILLAGE</t>
  </si>
  <si>
    <t>307-739-3065</t>
  </si>
  <si>
    <t>Charlottesville</t>
  </si>
  <si>
    <t>Greenskeepers</t>
  </si>
  <si>
    <t>3075 Borgman Ranch Road</t>
  </si>
  <si>
    <t>H-400-18327-144803</t>
  </si>
  <si>
    <t>Harry Smith Contractors, Inc.</t>
  </si>
  <si>
    <t>DBA H.E. Smith</t>
  </si>
  <si>
    <t>3267 Phoenixville Pike</t>
  </si>
  <si>
    <t>mailing: P.O. Box 69  Devault, PA 19432</t>
  </si>
  <si>
    <t>610-644-4889</t>
  </si>
  <si>
    <t>MEAGAN KIRCHNER</t>
  </si>
  <si>
    <t>H-400-18327-388142</t>
  </si>
  <si>
    <t>KELLY MIDWEST VENTURES</t>
  </si>
  <si>
    <t>DBA KELLY INN/CLUBHOUSE INN/YELLOWSTONE WEST GATE HOTEL</t>
  </si>
  <si>
    <t>105 S. ELECTRIC STREET</t>
  </si>
  <si>
    <t>P.O. BOX 1745 WEST YELLOWSTONE MT 59758</t>
  </si>
  <si>
    <t>406-646-4892</t>
  </si>
  <si>
    <t>105 S. Electric Street</t>
  </si>
  <si>
    <t>H-400-18327-405481</t>
  </si>
  <si>
    <t>BROOKSIDE CONSTRUCTION SERVICES, INC.</t>
  </si>
  <si>
    <t>6050 STONE ROAD, SUITE A</t>
  </si>
  <si>
    <t>MEDINA</t>
  </si>
  <si>
    <t>330-721-8873</t>
  </si>
  <si>
    <t>6050 Stone Road, Suite A</t>
  </si>
  <si>
    <t>H-400-18327-438128</t>
  </si>
  <si>
    <t>LAND CREATIONS LANDSCAPING</t>
  </si>
  <si>
    <t>33593 EAST ROYALTON ROAD</t>
  </si>
  <si>
    <t>COLUMBIA STATION</t>
  </si>
  <si>
    <t>440-748-2500</t>
  </si>
  <si>
    <t>Columbia Station</t>
  </si>
  <si>
    <t>33593 Royalton Road</t>
  </si>
  <si>
    <t>H-400-18327-771246</t>
  </si>
  <si>
    <t>KING &amp; CO LANDSCAPE CONTRACTORS INC</t>
  </si>
  <si>
    <t>PO BOX 301</t>
  </si>
  <si>
    <t>199 MARINER DRIVE SUITE 2</t>
  </si>
  <si>
    <t>631-287-0959</t>
  </si>
  <si>
    <t>H-400-18327-830519</t>
  </si>
  <si>
    <t>J. KUHN ENTERPRISES, INC.</t>
  </si>
  <si>
    <t>DBA A.J. ASPHALT</t>
  </si>
  <si>
    <t>2200 MCKINLEY AVE.</t>
  </si>
  <si>
    <t>614-481-8838</t>
  </si>
  <si>
    <t>2210 Mckinley Ave.</t>
  </si>
  <si>
    <t>H-400-18327-888341</t>
  </si>
  <si>
    <t>LIBERTY LAWN &amp; LANDSCAPING</t>
  </si>
  <si>
    <t>PO BOX 3041</t>
  </si>
  <si>
    <t>17 OSPREN ROAD</t>
  </si>
  <si>
    <t>SHELTER ISLAND HEIGHTS</t>
  </si>
  <si>
    <t>631-749-0127</t>
  </si>
  <si>
    <t>SHELTER ISLAND</t>
  </si>
  <si>
    <t>17 OSPREY ROAD</t>
  </si>
  <si>
    <t>H-400-18327-909558</t>
  </si>
  <si>
    <t>Wolfscape, Inc.</t>
  </si>
  <si>
    <t>285 East Twinsburg Road</t>
  </si>
  <si>
    <t>Northfield</t>
  </si>
  <si>
    <t>330-468-3750</t>
  </si>
  <si>
    <t>MAS LABOR</t>
  </si>
  <si>
    <t>285 E. Twinsburg Rd.</t>
  </si>
  <si>
    <t>H-400-18327-918901</t>
  </si>
  <si>
    <t>H-400-18327-974363</t>
  </si>
  <si>
    <t>SOUTHAMPTON GOLF CLUB</t>
  </si>
  <si>
    <t>1005 COUNTY ROAD 39</t>
  </si>
  <si>
    <t>631-283-0623</t>
  </si>
  <si>
    <t>H-400-18328-003731</t>
  </si>
  <si>
    <t>POWDER HOUSE LODGE, LLC</t>
  </si>
  <si>
    <t>POWDER HOUSE LODGE</t>
  </si>
  <si>
    <t>24125 HIGHWAY 16A</t>
  </si>
  <si>
    <t>P.O. BOX 714</t>
  </si>
  <si>
    <t>605-666-4646</t>
  </si>
  <si>
    <t>H-400-18328-014800</t>
  </si>
  <si>
    <t>OLD COLONIAL MOTEL</t>
  </si>
  <si>
    <t>61 WEST GRAND AVENUE</t>
  </si>
  <si>
    <t>207-934-4739</t>
  </si>
  <si>
    <t>H-400-18328-064117</t>
  </si>
  <si>
    <t>PRESIDENTIAL HOSPITALITY, LLC</t>
  </si>
  <si>
    <t>BAYMONT INN &amp; SUITES</t>
  </si>
  <si>
    <t>106 US HIGHWAY 16A</t>
  </si>
  <si>
    <t>P.O. BOX 649</t>
  </si>
  <si>
    <t>605-666-4250</t>
  </si>
  <si>
    <t>106 US HWY 16A</t>
  </si>
  <si>
    <t>H-400-18328-076292</t>
  </si>
  <si>
    <t>COMMON LABORER</t>
  </si>
  <si>
    <t>H-400-18328-103530</t>
  </si>
  <si>
    <t>PRESIDENTIAL HOSPITALITY LLC</t>
  </si>
  <si>
    <t>MAINTENANCE HELPER</t>
  </si>
  <si>
    <t>H-400-18328-120613</t>
  </si>
  <si>
    <t>REGENCY CSP VENTURES LP</t>
  </si>
  <si>
    <t>CUSTER STATE PARK RESORT</t>
  </si>
  <si>
    <t>3211 W SECORE</t>
  </si>
  <si>
    <t>605-255-4484</t>
  </si>
  <si>
    <t>MTL INTERNATIONAL SERVICES</t>
  </si>
  <si>
    <t>BIA MOLINA</t>
  </si>
  <si>
    <t>H-400-18328-147579</t>
  </si>
  <si>
    <t>H-400-18328-213825</t>
  </si>
  <si>
    <t>KRULL'S FAMILY MARKET, INC.</t>
  </si>
  <si>
    <t>KRULL'S MARKET</t>
  </si>
  <si>
    <t>531 EAST MAIN STREET</t>
  </si>
  <si>
    <t>P.O. BOX 989</t>
  </si>
  <si>
    <t>605-547-2717</t>
  </si>
  <si>
    <t>DELI WORKER</t>
  </si>
  <si>
    <t>H-400-18328-236382</t>
  </si>
  <si>
    <t>S-6 LODGING, LLC</t>
  </si>
  <si>
    <t>BEST WESTERN GOLDEN SPIKE INN &amp; SUITES</t>
  </si>
  <si>
    <t>601 E. MAIN STREET</t>
  </si>
  <si>
    <t>P.O. BOX 555</t>
  </si>
  <si>
    <t>605-574-2577</t>
  </si>
  <si>
    <t>H-400-18328-290327</t>
  </si>
  <si>
    <t>MADAME RUBY'S, LLC</t>
  </si>
  <si>
    <t>RUBY HOUSE</t>
  </si>
  <si>
    <t>124 WINTER STREET</t>
  </si>
  <si>
    <t>P.O. BOX 134</t>
  </si>
  <si>
    <t>605-666-4404</t>
  </si>
  <si>
    <t>H-400-18328-292203</t>
  </si>
  <si>
    <t>KL LODGING, LLC</t>
  </si>
  <si>
    <t>QUALITY INN</t>
  </si>
  <si>
    <t>231 WINTER STREET</t>
  </si>
  <si>
    <t>605-666-5070</t>
  </si>
  <si>
    <t>H-400-18328-306779</t>
  </si>
  <si>
    <t>ROCKET MOTEL</t>
  </si>
  <si>
    <t>211 MT. RUSHMORE ROAD</t>
  </si>
  <si>
    <t>605-673-4401</t>
  </si>
  <si>
    <t>H-400-18328-312968</t>
  </si>
  <si>
    <t>PARKVIEW NURSERY, INC.</t>
  </si>
  <si>
    <t>304 E. MELGAARD RD</t>
  </si>
  <si>
    <t>605-225-7818</t>
  </si>
  <si>
    <t>LANDSCAPING LABORER</t>
  </si>
  <si>
    <t>304 E. MELGAARD RD.</t>
  </si>
  <si>
    <t>H-400-18328-358482</t>
  </si>
  <si>
    <t>H-400-18328-482819</t>
  </si>
  <si>
    <t>WEAVER RACING, INC. - SARATOGA</t>
  </si>
  <si>
    <t>1381 Rt. 9P</t>
  </si>
  <si>
    <t>WHITEMAN OSTERMAN AND HANNA LLP</t>
  </si>
  <si>
    <t>Thoroughbred Horse Groom</t>
  </si>
  <si>
    <t>Saratoga Race Track</t>
  </si>
  <si>
    <t>H-400-18328-501631</t>
  </si>
  <si>
    <t>H-400-18328-508872</t>
  </si>
  <si>
    <t>WEAVER RACING, INC. - BELMONT</t>
  </si>
  <si>
    <t>1381 Rt. 9P, Saratoga Springs, NY 12866 P.O. Box 17456</t>
  </si>
  <si>
    <t>H-400-18328-544870</t>
  </si>
  <si>
    <t>RAMADA</t>
  </si>
  <si>
    <t>115 SWANZEY STREET</t>
  </si>
  <si>
    <t>H-400-18328-551857</t>
  </si>
  <si>
    <t>H-400-18328-597893</t>
  </si>
  <si>
    <t>H-400-18328-756424</t>
  </si>
  <si>
    <t>FOOD SERVER</t>
  </si>
  <si>
    <t>H-400-18328-882495</t>
  </si>
  <si>
    <t>JZ LODGING, LLC</t>
  </si>
  <si>
    <t>COMFORT INN &amp; SUITES</t>
  </si>
  <si>
    <t>12454 OLD HILL CITY ROAD</t>
  </si>
  <si>
    <t>605-381-7855</t>
  </si>
  <si>
    <t>12448 OLD HILL CITY ROAD</t>
  </si>
  <si>
    <t>H-400-18328-913885</t>
  </si>
  <si>
    <t>H-400-18328-916927</t>
  </si>
  <si>
    <t>GROUNDSKEEPER</t>
  </si>
  <si>
    <t>H-400-18328-940070</t>
  </si>
  <si>
    <t>H-400-18328-951383</t>
  </si>
  <si>
    <t>H-400-18328-951770</t>
  </si>
  <si>
    <t>MACKINAW, INC.</t>
  </si>
  <si>
    <t>BUDGET HOST INN</t>
  </si>
  <si>
    <t>700 N STATE STREET</t>
  </si>
  <si>
    <t>ST. IGNACE</t>
  </si>
  <si>
    <t>906-643-9666</t>
  </si>
  <si>
    <t>H-400-18328-994800</t>
  </si>
  <si>
    <t>MEDHAUG BROTHERS IRRIGATION, LLC</t>
  </si>
  <si>
    <t>JERKE IRRIGATION</t>
  </si>
  <si>
    <t>411 RAILROAD AVENUE SE</t>
  </si>
  <si>
    <t>P.O BOX 1881</t>
  </si>
  <si>
    <t>605-229-5276</t>
  </si>
  <si>
    <t>IRRIGATION WORKER</t>
  </si>
  <si>
    <t>H-400-18329-019242</t>
  </si>
  <si>
    <t>JOSE FLORES LANDSCAPING INC</t>
  </si>
  <si>
    <t>63 DREXEL AVENUE</t>
  </si>
  <si>
    <t>516-334-3586</t>
  </si>
  <si>
    <t>H-400-18329-106816</t>
  </si>
  <si>
    <t>TOWN PUMP, INC.</t>
  </si>
  <si>
    <t>BELGRADE HOLIDAY INN EXPRESS AND SUITES</t>
  </si>
  <si>
    <t>600 SOUTH MAIN STREET</t>
  </si>
  <si>
    <t>BUTTE</t>
  </si>
  <si>
    <t>406-497-6890</t>
  </si>
  <si>
    <t>BELGRADE</t>
  </si>
  <si>
    <t>309 W. MADISON AVENUE</t>
  </si>
  <si>
    <t>H-400-18329-107846</t>
  </si>
  <si>
    <t>TECTA AMERICA- DAKOTAS</t>
  </si>
  <si>
    <t>2315 7TH AVENUE NORTH</t>
  </si>
  <si>
    <t>FARGO</t>
  </si>
  <si>
    <t>701-639-2079</t>
  </si>
  <si>
    <t>ROOFING HELPER</t>
  </si>
  <si>
    <t>GRAND FORKS</t>
  </si>
  <si>
    <t>1810 N 6TH ST</t>
  </si>
  <si>
    <t>H-400-18329-108839</t>
  </si>
  <si>
    <t>H-400-18329-128095</t>
  </si>
  <si>
    <t>VARSITY CATERING CO. INC.</t>
  </si>
  <si>
    <t>MACKINAC GRILL RESTAURANT</t>
  </si>
  <si>
    <t>251 SOUTH STATE ST.</t>
  </si>
  <si>
    <t>P.O. BOX 1</t>
  </si>
  <si>
    <t>906-430-0020</t>
  </si>
  <si>
    <t>H-400-18329-192628</t>
  </si>
  <si>
    <t>RODOLFO CASTANEDA</t>
  </si>
  <si>
    <t>685 FRANKLIN HEIGHTS ROAD</t>
  </si>
  <si>
    <t>607-829-5665</t>
  </si>
  <si>
    <t>H-400-18329-193746</t>
  </si>
  <si>
    <t>A. Pizano Irrigation Systems, Inc.</t>
  </si>
  <si>
    <t>2313 Northern Avenue</t>
  </si>
  <si>
    <t>Waukegan</t>
  </si>
  <si>
    <t>847-263-5168</t>
  </si>
  <si>
    <t>H-400-18329-208809</t>
  </si>
  <si>
    <t>TECTA AMERICA-DAKOTAS</t>
  </si>
  <si>
    <t>WARD</t>
  </si>
  <si>
    <t>205 42ND ST SE</t>
  </si>
  <si>
    <t>SE 100</t>
  </si>
  <si>
    <t>H-400-18329-209299</t>
  </si>
  <si>
    <t>VILLAGE BY THE SEA OWNERS ASSOCIATION INC</t>
  </si>
  <si>
    <t>1373 POST ROAD</t>
  </si>
  <si>
    <t>PO BOX 1107</t>
  </si>
  <si>
    <t>207-646-1100</t>
  </si>
  <si>
    <t>H-400-18329-230651</t>
  </si>
  <si>
    <t>SAYLER CONSTRUCTION, INC.</t>
  </si>
  <si>
    <t>2618 WATER VIEW DRIVE</t>
  </si>
  <si>
    <t>605-229-1552</t>
  </si>
  <si>
    <t>711 2ND AVENUE NW</t>
  </si>
  <si>
    <t>H-400-18329-238553</t>
  </si>
  <si>
    <t>THE BEACHWOOD</t>
  </si>
  <si>
    <t>29 W. GRAND AVE.</t>
  </si>
  <si>
    <t>P.O. BOX 245</t>
  </si>
  <si>
    <t>207-934-2291</t>
  </si>
  <si>
    <t>H-400-18329-260778</t>
  </si>
  <si>
    <t>MIDISH CORP.</t>
  </si>
  <si>
    <t>THE TAVERN</t>
  </si>
  <si>
    <t>PO BOX 388</t>
  </si>
  <si>
    <t>28 HARBOR SQUARE</t>
  </si>
  <si>
    <t>KITCHEN WORKERS</t>
  </si>
  <si>
    <t>H-400-18329-271135</t>
  </si>
  <si>
    <t>BRIAN MCDONALD CONSTRUCTION INC</t>
  </si>
  <si>
    <t>104 MCGREGOR DRIVE</t>
  </si>
  <si>
    <t>631-831-8359</t>
  </si>
  <si>
    <t>H-400-18329-316045</t>
  </si>
  <si>
    <t>STERLING CONCRETE, INC.</t>
  </si>
  <si>
    <t>1384 N. BIZTOWN LP.</t>
  </si>
  <si>
    <t>HAYDEN</t>
  </si>
  <si>
    <t>208-966-1633</t>
  </si>
  <si>
    <t>CONCRETE FINISHER</t>
  </si>
  <si>
    <t>KOOTENAI</t>
  </si>
  <si>
    <t>H-400-18329-384566</t>
  </si>
  <si>
    <t>Piretti Tennis, Inc.</t>
  </si>
  <si>
    <t>625 Chapel Street, Office 1C</t>
  </si>
  <si>
    <t>413-441-0994</t>
  </si>
  <si>
    <t>Painting/Surfacing Laborer</t>
  </si>
  <si>
    <t>H-400-18329-432086</t>
  </si>
  <si>
    <t>Rodriguez Yard Care, Inc.</t>
  </si>
  <si>
    <t>1063 Elm Street</t>
  </si>
  <si>
    <t>440-639-1535</t>
  </si>
  <si>
    <t>H-400-18329-441427</t>
  </si>
  <si>
    <t>MANDAN</t>
  </si>
  <si>
    <t>1017 17TH ST NE</t>
  </si>
  <si>
    <t>H-400-18329-449919</t>
  </si>
  <si>
    <t>Z&amp;J LODGING, LLC</t>
  </si>
  <si>
    <t>HOLIDAY INN EXPRESS</t>
  </si>
  <si>
    <t>12444 OLD HILL CITY ROAD</t>
  </si>
  <si>
    <t>605-574-4040</t>
  </si>
  <si>
    <t>RESORT ATTENDANT</t>
  </si>
  <si>
    <t>H-400-18329-477915</t>
  </si>
  <si>
    <t>COEUR D'ALENE COMFORT INN</t>
  </si>
  <si>
    <t>406-497-6891</t>
  </si>
  <si>
    <t>702 W APPLEWAY AVENUE</t>
  </si>
  <si>
    <t>H-400-18329-504682</t>
  </si>
  <si>
    <t>Rangel Professional Landscaping, LLC.</t>
  </si>
  <si>
    <t>2010 Dewey St.</t>
  </si>
  <si>
    <t>765-278-1090</t>
  </si>
  <si>
    <t>2010 Dewey Street</t>
  </si>
  <si>
    <t>H-400-18329-511886</t>
  </si>
  <si>
    <t>WRIGHT &amp; SUDLOW, INC.</t>
  </si>
  <si>
    <t>321 12TH AVENUE SW</t>
  </si>
  <si>
    <t>P.O. BOX 1782</t>
  </si>
  <si>
    <t>605-225-2975</t>
  </si>
  <si>
    <t>H-400-18329-527037</t>
  </si>
  <si>
    <t>DGT INC</t>
  </si>
  <si>
    <t>17 MILLER ROAD</t>
  </si>
  <si>
    <t>FARMINGDALE</t>
  </si>
  <si>
    <t>516-420-0240</t>
  </si>
  <si>
    <t>H-400-18329-549086</t>
  </si>
  <si>
    <t>Professional Landscaping, LLC.</t>
  </si>
  <si>
    <t>5027 Fletcher St.</t>
  </si>
  <si>
    <t>765-622-9177</t>
  </si>
  <si>
    <t>5027 Fletcher Street</t>
  </si>
  <si>
    <t>H-400-18329-552113</t>
  </si>
  <si>
    <t>H-400-18329-557082</t>
  </si>
  <si>
    <t>JOHN'S DRIVE IN</t>
  </si>
  <si>
    <t>PO BOX 2006</t>
  </si>
  <si>
    <t>695 MAIN STREET</t>
  </si>
  <si>
    <t>631-238-5810</t>
  </si>
  <si>
    <t>SEASONAL ASSISTANT</t>
  </si>
  <si>
    <t>H-400-18329-576606</t>
  </si>
  <si>
    <t>BEDOYA BROTHERS LANDSCAPING INC</t>
  </si>
  <si>
    <t>150 RABBIT RUN</t>
  </si>
  <si>
    <t>516-523-6030</t>
  </si>
  <si>
    <t>H-400-18329-589508</t>
  </si>
  <si>
    <t>ANCHORAGE MOTOR INNS OF YORK INC</t>
  </si>
  <si>
    <t>ANCHORAGE INN</t>
  </si>
  <si>
    <t>PO BOX 1329</t>
  </si>
  <si>
    <t>265 LONG BEACH AVE</t>
  </si>
  <si>
    <t>207-363-5112</t>
  </si>
  <si>
    <t>York Beach</t>
  </si>
  <si>
    <t>265 Long Beach Ave</t>
  </si>
  <si>
    <t>H-400-18329-603507</t>
  </si>
  <si>
    <t>MID DAKOTA VEGETATION</t>
  </si>
  <si>
    <t>35920 CANHAM PLACE</t>
  </si>
  <si>
    <t>605-853-3287</t>
  </si>
  <si>
    <t>WEED CONTROLLER</t>
  </si>
  <si>
    <t>HAND</t>
  </si>
  <si>
    <t>H-400-18329-616584</t>
  </si>
  <si>
    <t>SHL Farm, LLC</t>
  </si>
  <si>
    <t>9 Lost Lodge Road</t>
  </si>
  <si>
    <t>203-984-1436</t>
  </si>
  <si>
    <t>H-400-18329-677728</t>
  </si>
  <si>
    <t>H-400-18329-774644</t>
  </si>
  <si>
    <t>TOGELLO, LLC</t>
  </si>
  <si>
    <t>THE GARAGE BBQ</t>
  </si>
  <si>
    <t>78 KING STREET</t>
  </si>
  <si>
    <t>207-807-7422</t>
  </si>
  <si>
    <t>3 EAST GRAND AVENUE</t>
  </si>
  <si>
    <t>H-400-18329-781308</t>
  </si>
  <si>
    <t>H-400-18329-788510</t>
  </si>
  <si>
    <t>H-400-18329-811580</t>
  </si>
  <si>
    <t>WEIGEL CONSTRUCTION, LLC.</t>
  </si>
  <si>
    <t>1825 DERIAN DRIVE</t>
  </si>
  <si>
    <t>605-229-6276</t>
  </si>
  <si>
    <t>H-400-18329-820754</t>
  </si>
  <si>
    <t>WINN CONSTRUCTION, INC.</t>
  </si>
  <si>
    <t>882 S. MAIN</t>
  </si>
  <si>
    <t>DICKINSON</t>
  </si>
  <si>
    <t>701-483-1190</t>
  </si>
  <si>
    <t>STARK</t>
  </si>
  <si>
    <t>H-400-18329-885749</t>
  </si>
  <si>
    <t>THE BROTHERHOOD OF THIEVES RESTAURANT MANAGEMENT GROUP, LLC</t>
  </si>
  <si>
    <t>H-400-18329-949768</t>
  </si>
  <si>
    <t>DINING ROOM ATTENDANTS</t>
  </si>
  <si>
    <t>H-400-18330-016337</t>
  </si>
  <si>
    <t>Principal Builders Inc.</t>
  </si>
  <si>
    <t>25 Main Street</t>
  </si>
  <si>
    <t>Coulter</t>
  </si>
  <si>
    <t>641-456-5252</t>
  </si>
  <si>
    <t>Reinforcing Iron and Rebar Workers</t>
  </si>
  <si>
    <t>Eagle grove</t>
  </si>
  <si>
    <t>901 SE 1st Street</t>
  </si>
  <si>
    <t>H-400-18330-021246</t>
  </si>
  <si>
    <t>HOLD EM LLC</t>
  </si>
  <si>
    <t>THAT PLACE IN OGUNQUIT</t>
  </si>
  <si>
    <t>PO BOX 2111</t>
  </si>
  <si>
    <t>331 SHORE ROAD</t>
  </si>
  <si>
    <t>207-646-8600</t>
  </si>
  <si>
    <t>H-400-18330-024996</t>
  </si>
  <si>
    <t>Midwest Landscapes, Inc</t>
  </si>
  <si>
    <t>6221 Oakwood Ave NE</t>
  </si>
  <si>
    <t>Otsego</t>
  </si>
  <si>
    <t>763-241-1320</t>
  </si>
  <si>
    <t>H-400-18330-025982</t>
  </si>
  <si>
    <t>LMI Landscapes LLC</t>
  </si>
  <si>
    <t>8501 Quebec St.</t>
  </si>
  <si>
    <t>Mailing: 1437 Halsey Way, Carrollton, TX 75007</t>
  </si>
  <si>
    <t>972-446-0020</t>
  </si>
  <si>
    <t>H-400-18330-029478</t>
  </si>
  <si>
    <t>H-400-18330-029612</t>
  </si>
  <si>
    <t>TLC Tamayo Lawncare &amp; Landscaping</t>
  </si>
  <si>
    <t>15568 FM 2964</t>
  </si>
  <si>
    <t>Mailing: PO Box 131210, Tyler, TX 75713</t>
  </si>
  <si>
    <t>Whitehouse</t>
  </si>
  <si>
    <t>903-593-9967</t>
  </si>
  <si>
    <t>Smith</t>
  </si>
  <si>
    <t>H-400-18330-034473</t>
  </si>
  <si>
    <t>Turn Key Foundations, Inc.</t>
  </si>
  <si>
    <t>40 Murdock Street</t>
  </si>
  <si>
    <t>724-745-6130</t>
  </si>
  <si>
    <t>H-400-18330-039978</t>
  </si>
  <si>
    <t>JAMES H LYNCH LANDSCAPING SERVICES INC</t>
  </si>
  <si>
    <t>375 DAVID WHITES LANE</t>
  </si>
  <si>
    <t>631-283-0820</t>
  </si>
  <si>
    <t>375 DAVID WHITE'S LANE</t>
  </si>
  <si>
    <t>H-400-18330-042460</t>
  </si>
  <si>
    <t>Mailing: PO Box 2132, Noblesville, IN 46061</t>
  </si>
  <si>
    <t>H-400-18330-050896</t>
  </si>
  <si>
    <t>HMP Properties, LLC</t>
  </si>
  <si>
    <t>5388 Discovery Park Blvd. Suite 300</t>
  </si>
  <si>
    <t>mailing: PO Box 3535  Williamsburg, VA 23187</t>
  </si>
  <si>
    <t>757-229-9650</t>
  </si>
  <si>
    <t>515 Bypass Rd</t>
  </si>
  <si>
    <t>H-400-18330-053791</t>
  </si>
  <si>
    <t>Epic Pavers, Inc.</t>
  </si>
  <si>
    <t>12208 South Pipeline Road</t>
  </si>
  <si>
    <t>817-860-2895</t>
  </si>
  <si>
    <t>H-400-18330-067227</t>
  </si>
  <si>
    <t>Top Notch Lawncare, LLC</t>
  </si>
  <si>
    <t>3105 Jubal Early Hwy.</t>
  </si>
  <si>
    <t>Boones Mill</t>
  </si>
  <si>
    <t>540-580-0830</t>
  </si>
  <si>
    <t>H-400-18330-068949</t>
  </si>
  <si>
    <t>The Edgewood Company, Inc.</t>
  </si>
  <si>
    <t>6-D Mount Pleasant Road</t>
  </si>
  <si>
    <t>610-532-3265</t>
  </si>
  <si>
    <t>Paver installers</t>
  </si>
  <si>
    <t>H-400-18330-080768</t>
  </si>
  <si>
    <t>Hughes Landscape, Inc</t>
  </si>
  <si>
    <t>10402 N. College Ave.</t>
  </si>
  <si>
    <t>317-844-6157</t>
  </si>
  <si>
    <t>H-400-18330-099140</t>
  </si>
  <si>
    <t>R.E.M. LLC</t>
  </si>
  <si>
    <t>DBA Roanoke Landscapes</t>
  </si>
  <si>
    <t>3348 Salem Turnpike NW</t>
  </si>
  <si>
    <t>mailing: 183 Shane Lane  Fincastle, VA 24090</t>
  </si>
  <si>
    <t>Roanoke</t>
  </si>
  <si>
    <t>540-992-4845</t>
  </si>
  <si>
    <t>H-400-18330-103988</t>
  </si>
  <si>
    <t>Greenscape Landcare, Inc.</t>
  </si>
  <si>
    <t>1 Timber Lane</t>
  </si>
  <si>
    <t>412-551-2664</t>
  </si>
  <si>
    <t>115 Prosperi Lane</t>
  </si>
  <si>
    <t>H-400-18330-108313</t>
  </si>
  <si>
    <t>H-400-18330-110231</t>
  </si>
  <si>
    <t>Southern Land &amp; Golf Company LTD</t>
  </si>
  <si>
    <t>Tidewater Golf Club &amp; Plantation</t>
  </si>
  <si>
    <t>1400 Tidewater Drive</t>
  </si>
  <si>
    <t>North Myrtle Beach</t>
  </si>
  <si>
    <t>843-458-4393</t>
  </si>
  <si>
    <t>1390 Church View Lane</t>
  </si>
  <si>
    <t>H-400-18330-118101</t>
  </si>
  <si>
    <t>THE PATTIE GROUP, INC.</t>
  </si>
  <si>
    <t>15533 CHILLICOTHE ROAD</t>
  </si>
  <si>
    <t>NOVELTY</t>
  </si>
  <si>
    <t>440-338-1288</t>
  </si>
  <si>
    <t>Bortnyk Thomas</t>
  </si>
  <si>
    <t>15533 Chillicothe Rd</t>
  </si>
  <si>
    <t>H-400-18330-121784</t>
  </si>
  <si>
    <t>Professional Grounds Management Inc.</t>
  </si>
  <si>
    <t>2241 2nd Avenue South</t>
  </si>
  <si>
    <t>727-328-8888</t>
  </si>
  <si>
    <t>H-400-18330-137425</t>
  </si>
  <si>
    <t>KELLY CODY WY HOTEL VENTURES LLLP</t>
  </si>
  <si>
    <t>DBA THE CODY HOTEL</t>
  </si>
  <si>
    <t>232 W. YELLOWSTONE AVE.</t>
  </si>
  <si>
    <t>CODY</t>
  </si>
  <si>
    <t>307-587-5915</t>
  </si>
  <si>
    <t>232 W. Yellowstone Ave.</t>
  </si>
  <si>
    <t>H-400-18330-139821</t>
  </si>
  <si>
    <t>H-400-18330-143150</t>
  </si>
  <si>
    <t>SYLVAN GARDENS, LLC</t>
  </si>
  <si>
    <t>2378 OAKVIEW DRIVE</t>
  </si>
  <si>
    <t>P.O. BOX 626  INGOMAR  PA  15127</t>
  </si>
  <si>
    <t>412-366-7945</t>
  </si>
  <si>
    <t>50 Farragut Ave</t>
  </si>
  <si>
    <t>H-400-18330-162557</t>
  </si>
  <si>
    <t>M&amp;M Masonry, LLC</t>
  </si>
  <si>
    <t>11172 N 34th West Ave</t>
  </si>
  <si>
    <t>Sperry</t>
  </si>
  <si>
    <t>918-693-8951</t>
  </si>
  <si>
    <t>Helpers--Brickmason</t>
  </si>
  <si>
    <t>11172 N 34th West Ave (report to work)</t>
  </si>
  <si>
    <t>H-400-18330-187439</t>
  </si>
  <si>
    <t>DOC'S LANDSCAPING &amp; LAWN SERVICE, LLC.</t>
  </si>
  <si>
    <t>DOC'S LANDSCAPING</t>
  </si>
  <si>
    <t>1127 BROADWAY ROAD</t>
  </si>
  <si>
    <t>731-968-0846</t>
  </si>
  <si>
    <t>H-400-18330-187882</t>
  </si>
  <si>
    <t>Culver's Lawn &amp; Landscape Inc.</t>
  </si>
  <si>
    <t>1682 Dubuque Rd.</t>
  </si>
  <si>
    <t>319-377-4195</t>
  </si>
  <si>
    <t>H-400-18330-204243</t>
  </si>
  <si>
    <t>512 Main Street, Inc.</t>
  </si>
  <si>
    <t>Chatham Wayside Inn and Wild Goose Tavern</t>
  </si>
  <si>
    <t>512 Main Street</t>
  </si>
  <si>
    <t>P.O. Box 685</t>
  </si>
  <si>
    <t>508-945-5550</t>
  </si>
  <si>
    <t>H-400-18330-208631</t>
  </si>
  <si>
    <t>H-400-18330-221470</t>
  </si>
  <si>
    <t>Denver Commercial Property Services, Inc.</t>
  </si>
  <si>
    <t>550 W. 62nd Ave</t>
  </si>
  <si>
    <t>720-732-1726</t>
  </si>
  <si>
    <t>Exterior Foliage Technician</t>
  </si>
  <si>
    <t>H-400-18330-241647</t>
  </si>
  <si>
    <t>Landwise LLC</t>
  </si>
  <si>
    <t>2235 S. Jason St.</t>
  </si>
  <si>
    <t>303-934-4223</t>
  </si>
  <si>
    <t>H-400-18330-257449</t>
  </si>
  <si>
    <t>The Ocean House and the Weekapaug Inn</t>
  </si>
  <si>
    <t>One Bluff Avenue</t>
  </si>
  <si>
    <t>Westerly</t>
  </si>
  <si>
    <t>401-584-7065</t>
  </si>
  <si>
    <t>H-400-18330-278043</t>
  </si>
  <si>
    <t>Stage Neck Inn, Inc</t>
  </si>
  <si>
    <t>8 Stage Neck Road</t>
  </si>
  <si>
    <t>York Harbor</t>
  </si>
  <si>
    <t>207-363-3850</t>
  </si>
  <si>
    <t>H-400-18330-290301</t>
  </si>
  <si>
    <t>Horizon Landscape Co Inc</t>
  </si>
  <si>
    <t>411 W. Main St.</t>
  </si>
  <si>
    <t>Wyckoff</t>
  </si>
  <si>
    <t>201-848-0022</t>
  </si>
  <si>
    <t>H-400-18330-290410</t>
  </si>
  <si>
    <t>H-400-18330-291414</t>
  </si>
  <si>
    <t>Kimball Property Maintenance Inc.</t>
  </si>
  <si>
    <t>12717 South 125 East</t>
  </si>
  <si>
    <t>Mailing: 138 East 12300 South, Suite C #171, Draper, UT 84020</t>
  </si>
  <si>
    <t>801-571-3351</t>
  </si>
  <si>
    <t>H-400-18330-293605</t>
  </si>
  <si>
    <t>2 Willow Ave</t>
  </si>
  <si>
    <t>H-400-18330-296224</t>
  </si>
  <si>
    <t>BELLO'S COPING &amp; TILE, LLC</t>
  </si>
  <si>
    <t>1085 ROUDHOUSE RD</t>
  </si>
  <si>
    <t>P.O. BOX 455 PLUMSTEADVILLE PA 18949</t>
  </si>
  <si>
    <t>KINTNERSVILLE</t>
  </si>
  <si>
    <t>215-997-7568</t>
  </si>
  <si>
    <t>Masonry Helper</t>
  </si>
  <si>
    <t>Doylestown</t>
  </si>
  <si>
    <t>5745 Old Easton Rd</t>
  </si>
  <si>
    <t>H-400-18330-297500</t>
  </si>
  <si>
    <t>Superior Scape, Inc.</t>
  </si>
  <si>
    <t>51989 Schoenherr Rd.</t>
  </si>
  <si>
    <t>Shelby Twp.</t>
  </si>
  <si>
    <t>586-739-9630</t>
  </si>
  <si>
    <t>BIRACH LAW, PC</t>
  </si>
  <si>
    <t>ROBERT BIRACH</t>
  </si>
  <si>
    <t>H-400-18330-298250</t>
  </si>
  <si>
    <t>Hillenmeyer Nurseries, Inc.</t>
  </si>
  <si>
    <t>Hillenmeyer Landscape Services</t>
  </si>
  <si>
    <t>2337 Sandersville Rd.</t>
  </si>
  <si>
    <t>859-255-1091</t>
  </si>
  <si>
    <t>H-400-18330-301868</t>
  </si>
  <si>
    <t>H-400-18330-313662</t>
  </si>
  <si>
    <t>H-400-18330-321876</t>
  </si>
  <si>
    <t>Mid-States Lawn Care, LLC</t>
  </si>
  <si>
    <t>2713 Williams Creek Rd.</t>
  </si>
  <si>
    <t>314-565-4054</t>
  </si>
  <si>
    <t>2713 Williams Creek Road (Report to work)</t>
  </si>
  <si>
    <t>H-400-18330-324083</t>
  </si>
  <si>
    <t>H-400-18330-335681</t>
  </si>
  <si>
    <t>Salsbery Brothers Landscaping, Inc.</t>
  </si>
  <si>
    <t>4317 East 146th Street</t>
  </si>
  <si>
    <t>317-843-0100</t>
  </si>
  <si>
    <t>4317 East 146th Street Carmel</t>
  </si>
  <si>
    <t>H-400-18330-336450</t>
  </si>
  <si>
    <t>TGL Management Inc.</t>
  </si>
  <si>
    <t>18 William St.</t>
  </si>
  <si>
    <t>Mailing: PO Box 168, Closter, NJ 07624</t>
  </si>
  <si>
    <t>845-641-9115</t>
  </si>
  <si>
    <t>H-400-18330-347542</t>
  </si>
  <si>
    <t>Corinth</t>
  </si>
  <si>
    <t>Alcorn</t>
  </si>
  <si>
    <t>201 Galyean Rd (report to work)</t>
  </si>
  <si>
    <t>H-400-18330-351589</t>
  </si>
  <si>
    <t>SMOOT LANDSCAPING LLC</t>
  </si>
  <si>
    <t>3333 N. COMMERCE DRIVE</t>
  </si>
  <si>
    <t>mailing: 3333 N. Commerce Drive  Muncie, IN 47303</t>
  </si>
  <si>
    <t>MUNCIE</t>
  </si>
  <si>
    <t>765-216-1087</t>
  </si>
  <si>
    <t>3333 N Commerce Drive</t>
  </si>
  <si>
    <t>H-400-18330-370721</t>
  </si>
  <si>
    <t>IMPACT GROUNDS MAINTENANCE &amp; DESIGN, INC.</t>
  </si>
  <si>
    <t>DBA IMPACT LANDSCAPING AND IRRIGATION</t>
  </si>
  <si>
    <t>6291 CHITTENDEN ROAD</t>
  </si>
  <si>
    <t>BOSTON HEIGHTS</t>
  </si>
  <si>
    <t>330-848-0036</t>
  </si>
  <si>
    <t>Boston Heights</t>
  </si>
  <si>
    <t>6291 Chittenden Road</t>
  </si>
  <si>
    <t>H-400-18330-374303</t>
  </si>
  <si>
    <t>Murphy Family Ventures LLC</t>
  </si>
  <si>
    <t>5752 Hwy 117 S</t>
  </si>
  <si>
    <t>PO Box 1139</t>
  </si>
  <si>
    <t>910-285-1005</t>
  </si>
  <si>
    <t>Residential Landscaper</t>
  </si>
  <si>
    <t>165 Deerfield Drive</t>
  </si>
  <si>
    <t>H-400-18330-383513</t>
  </si>
  <si>
    <t>6331 Westgate Rd. (report to work)</t>
  </si>
  <si>
    <t>H-400-18330-396509</t>
  </si>
  <si>
    <t>Mailing: PO Box 14695, Oklahoma City, OK 73113</t>
  </si>
  <si>
    <t>H-400-18330-396575</t>
  </si>
  <si>
    <t>H-400-18330-397102</t>
  </si>
  <si>
    <t>GLC Lawn Care Corp.</t>
  </si>
  <si>
    <t>2090 Larkin Ave.</t>
  </si>
  <si>
    <t>847-608-0965</t>
  </si>
  <si>
    <t>Kane</t>
  </si>
  <si>
    <t>2525 Higgins Road</t>
  </si>
  <si>
    <t>H-400-18330-416113</t>
  </si>
  <si>
    <t>Cascade Vacation Rentals, LLC</t>
  </si>
  <si>
    <t>5335 W Hwy 61</t>
  </si>
  <si>
    <t>218-663-7971</t>
  </si>
  <si>
    <t>DEBRA SCHNEIDER</t>
  </si>
  <si>
    <t>5335 W Highway 61</t>
  </si>
  <si>
    <t>H-400-18330-416794</t>
  </si>
  <si>
    <t>Fairman Building Components LLC</t>
  </si>
  <si>
    <t>8544 WV Highway 5 East</t>
  </si>
  <si>
    <t>Sand Fork</t>
  </si>
  <si>
    <t>304-462-4433</t>
  </si>
  <si>
    <t>Gilmer</t>
  </si>
  <si>
    <t>H-400-18330-417307</t>
  </si>
  <si>
    <t>Georgia Landscape Contracting Inc.</t>
  </si>
  <si>
    <t>4829 Macland Rd.</t>
  </si>
  <si>
    <t>Hiram</t>
  </si>
  <si>
    <t>678-384-0006</t>
  </si>
  <si>
    <t>Paulding</t>
  </si>
  <si>
    <t>H-400-18330-436454</t>
  </si>
  <si>
    <t>Evergreen Landscape Services, Inc.</t>
  </si>
  <si>
    <t>17700 Col. Glenn Rd</t>
  </si>
  <si>
    <t>Mailing: PO Box 25084 Little Rock, AR 72221</t>
  </si>
  <si>
    <t>501-580-6482</t>
  </si>
  <si>
    <t>H-400-18330-459695</t>
  </si>
  <si>
    <t>Wianno Club, Inc.</t>
  </si>
  <si>
    <t>107 Sea View Avenue</t>
  </si>
  <si>
    <t>508-428-6981</t>
  </si>
  <si>
    <t>H-400-18330-462953</t>
  </si>
  <si>
    <t>Luchette Concrete, Inc.</t>
  </si>
  <si>
    <t>304 Trailside Drive</t>
  </si>
  <si>
    <t>412-719-6560</t>
  </si>
  <si>
    <t>H-400-18330-478831</t>
  </si>
  <si>
    <t>Golf Club at Green Valley Ranch LLC</t>
  </si>
  <si>
    <t>GVR Landscape</t>
  </si>
  <si>
    <t>9979 E. Woodmen Rd.</t>
  </si>
  <si>
    <t>Mailing: 14800 E. Smith Rd., Aurora, CO 80011</t>
  </si>
  <si>
    <t>719-886-5263</t>
  </si>
  <si>
    <t>H-400-18330-479327</t>
  </si>
  <si>
    <t>Lopez Rebar</t>
  </si>
  <si>
    <t>Adriana Lopez</t>
  </si>
  <si>
    <t>1024 CY CIRCLE</t>
  </si>
  <si>
    <t>CONCORD</t>
  </si>
  <si>
    <t>704-707-7921</t>
  </si>
  <si>
    <t>CONSTRUCTION HELPER</t>
  </si>
  <si>
    <t>CABARRUS</t>
  </si>
  <si>
    <t>H-400-18330-488695</t>
  </si>
  <si>
    <t>Chad Blocker</t>
  </si>
  <si>
    <t>H-400-18330-489304</t>
  </si>
  <si>
    <t>Brogan Landscaping, Inc.</t>
  </si>
  <si>
    <t>208 Welsh Pool Rd</t>
  </si>
  <si>
    <t>610-353-5639</t>
  </si>
  <si>
    <t>H-400-18330-501393</t>
  </si>
  <si>
    <t>Clover Lawn Care Inc.</t>
  </si>
  <si>
    <t>Clover Lawn and Landscape</t>
  </si>
  <si>
    <t>485 N Landing Rd.</t>
  </si>
  <si>
    <t>585-244-1626</t>
  </si>
  <si>
    <t>H-400-18330-527796</t>
  </si>
  <si>
    <t>H-400-18330-533844</t>
  </si>
  <si>
    <t>STORM MASTER SOUTH CO INC.</t>
  </si>
  <si>
    <t>1860 OLD CUTHBERT ROAD</t>
  </si>
  <si>
    <t>PO BOX 3720</t>
  </si>
  <si>
    <t>856-795-9150</t>
  </si>
  <si>
    <t>LAW OFFICE OF MARTA CRUZ GOLD</t>
  </si>
  <si>
    <t>MARTA GOLD</t>
  </si>
  <si>
    <t>EWING</t>
  </si>
  <si>
    <t>Gutter Maintenance Worker</t>
  </si>
  <si>
    <t>H-400-18330-543065</t>
  </si>
  <si>
    <t>H-400-18330-553273</t>
  </si>
  <si>
    <t>Precision Wall Systems, Inc.</t>
  </si>
  <si>
    <t>102 Vander Horck Street</t>
  </si>
  <si>
    <t>H-400-18330-558443</t>
  </si>
  <si>
    <t>Tovar's Reforestation, LLC</t>
  </si>
  <si>
    <t>2052 Kingswood Drive</t>
  </si>
  <si>
    <t>541-227-8449</t>
  </si>
  <si>
    <t>2052 Kingswood Drive (report to work)</t>
  </si>
  <si>
    <t>H-400-18330-572487</t>
  </si>
  <si>
    <t>H-400-18330-573730</t>
  </si>
  <si>
    <t>Bob Jackson Landscapes, Inc.</t>
  </si>
  <si>
    <t>118 Westminster Pike, Ste. 100</t>
  </si>
  <si>
    <t>Reisterstown</t>
  </si>
  <si>
    <t>410-356-1620</t>
  </si>
  <si>
    <t>Finksburg</t>
  </si>
  <si>
    <t>Carroll</t>
  </si>
  <si>
    <t>2960 Industrial Park Dr.</t>
  </si>
  <si>
    <t>H-400-18330-589168</t>
  </si>
  <si>
    <t>RUEVE CORPORATION</t>
  </si>
  <si>
    <t>6374 BRIDGETOWN ROAD</t>
  </si>
  <si>
    <t>CINCINNATI</t>
  </si>
  <si>
    <t>513-598-5436</t>
  </si>
  <si>
    <t>6500 Glenway Ave.</t>
  </si>
  <si>
    <t>H-400-18330-597084</t>
  </si>
  <si>
    <t>United Pool Managmenet of America, LLC</t>
  </si>
  <si>
    <t>1245 Alpharetta Street</t>
  </si>
  <si>
    <t>678-384-4400</t>
  </si>
  <si>
    <t>H-400-18330-623506</t>
  </si>
  <si>
    <t>MC Trim Lawn Care Property Management</t>
  </si>
  <si>
    <t>9131 Crosby Lake Road</t>
  </si>
  <si>
    <t>Clarkston</t>
  </si>
  <si>
    <t>248-343-3562</t>
  </si>
  <si>
    <t>Landscaping and Groundskeeper Workers</t>
  </si>
  <si>
    <t>H-400-18330-627871</t>
  </si>
  <si>
    <t>Ecolandcare, LLC</t>
  </si>
  <si>
    <t>143 Southgate Dr</t>
  </si>
  <si>
    <t>859-797-9636</t>
  </si>
  <si>
    <t>111 Buchanan St</t>
  </si>
  <si>
    <t>H-400-18330-633879</t>
  </si>
  <si>
    <t>Bobs Landscaping</t>
  </si>
  <si>
    <t>450 Linden Road</t>
  </si>
  <si>
    <t>724-413-9127</t>
  </si>
  <si>
    <t>H-400-18330-633922</t>
  </si>
  <si>
    <t>A. H. CORNELL &amp; SON INC.</t>
  </si>
  <si>
    <t>2362 YORK ROAD</t>
  </si>
  <si>
    <t>PO BOX 311 JAMISON PA 18929</t>
  </si>
  <si>
    <t>JAMISON</t>
  </si>
  <si>
    <t>215-343-1830</t>
  </si>
  <si>
    <t>General Laborers</t>
  </si>
  <si>
    <t>Jamison</t>
  </si>
  <si>
    <t>2362 York Road</t>
  </si>
  <si>
    <t>H-400-18330-635493</t>
  </si>
  <si>
    <t>Johnsons Rides &amp; Concessions LLC</t>
  </si>
  <si>
    <t>316 NORTH RIPLEY ROAD</t>
  </si>
  <si>
    <t>EL DORADO</t>
  </si>
  <si>
    <t>870-310-5884</t>
  </si>
  <si>
    <t>316 North Ripley Road</t>
  </si>
  <si>
    <t>H-400-18330-638192</t>
  </si>
  <si>
    <t>HIETALA LAWN MAINTENANCE, INC.</t>
  </si>
  <si>
    <t>3455 LEXINGTON LANE</t>
  </si>
  <si>
    <t>BRUNSWICK</t>
  </si>
  <si>
    <t>440-572-2004</t>
  </si>
  <si>
    <t>Strongsville</t>
  </si>
  <si>
    <t>21856 Royalton Road</t>
  </si>
  <si>
    <t>H-400-18330-652539</t>
  </si>
  <si>
    <t>82 RENTS INC.</t>
  </si>
  <si>
    <t>976 POTTSTOWN PIKE</t>
  </si>
  <si>
    <t>CHESTER SPRINGS</t>
  </si>
  <si>
    <t>610-321-0282</t>
  </si>
  <si>
    <t>William carlson</t>
  </si>
  <si>
    <t>Chester Springs</t>
  </si>
  <si>
    <t>976 Pottstown Pike</t>
  </si>
  <si>
    <t>H-400-18330-660100</t>
  </si>
  <si>
    <t>Peak Landscape, Inc.</t>
  </si>
  <si>
    <t>10231 Worchester Circle</t>
  </si>
  <si>
    <t>Mailing: PO Box 575, Truckee, CA 96160</t>
  </si>
  <si>
    <t>530-587-4269</t>
  </si>
  <si>
    <t>11028 Comstock Drive</t>
  </si>
  <si>
    <t>H-400-18330-670401</t>
  </si>
  <si>
    <t>H-400-18330-680383</t>
  </si>
  <si>
    <t>Ed's Plant World, Inc.</t>
  </si>
  <si>
    <t>11811 Branch Avenue</t>
  </si>
  <si>
    <t>Brandywine</t>
  </si>
  <si>
    <t>301-372-6690</t>
  </si>
  <si>
    <t>H-400-18330-681877</t>
  </si>
  <si>
    <t>13205 Brighton Rd</t>
  </si>
  <si>
    <t>H-400-18330-683898</t>
  </si>
  <si>
    <t>G&amp;G Enterprise Group LLC</t>
  </si>
  <si>
    <t>The Grounds Guys of Wexford</t>
  </si>
  <si>
    <t>5104 Lakewood Drive</t>
  </si>
  <si>
    <t>724-939-7231</t>
  </si>
  <si>
    <t>Valencia</t>
  </si>
  <si>
    <t>1046 Pittsburgh Road</t>
  </si>
  <si>
    <t>H-400-18330-704770</t>
  </si>
  <si>
    <t>A CUT ABOVE LAWN SERVICE, INC.</t>
  </si>
  <si>
    <t>370 COMMERCE PARKWAY WEST DRIVE</t>
  </si>
  <si>
    <t>370 Commerce Parkway West Drive  Greenwood, IN 46143</t>
  </si>
  <si>
    <t>GREENWOOD</t>
  </si>
  <si>
    <t>317-885-1500</t>
  </si>
  <si>
    <t>370 Commerce Parkway West Drive</t>
  </si>
  <si>
    <t>H-400-18330-732388</t>
  </si>
  <si>
    <t>PRIORITY CONSTRUCTION CORPORATION</t>
  </si>
  <si>
    <t>1315 W HAMBURG ST</t>
  </si>
  <si>
    <t>410-244-6773</t>
  </si>
  <si>
    <t>CONSTRUCTION</t>
  </si>
  <si>
    <t>H-400-18330-733900</t>
  </si>
  <si>
    <t>Moon Site Management Inc</t>
  </si>
  <si>
    <t>145 Moon Road</t>
  </si>
  <si>
    <t>Mailing: PO Box 672, Chesapeake City, MD 21915</t>
  </si>
  <si>
    <t>Chesapeake City</t>
  </si>
  <si>
    <t>410-755-6600</t>
  </si>
  <si>
    <t>Williamstown</t>
  </si>
  <si>
    <t>1041 Glassboro Rd.</t>
  </si>
  <si>
    <t>H-400-18330-735849</t>
  </si>
  <si>
    <t>Double A Contracting LP</t>
  </si>
  <si>
    <t>2933 N. Huntington Ave.</t>
  </si>
  <si>
    <t>Mailing: 6865 West 29th St., Odessa, TX 79764</t>
  </si>
  <si>
    <t>432-385-0348</t>
  </si>
  <si>
    <t>H-400-18330-743232</t>
  </si>
  <si>
    <t>SAL'S LANDSCAPING CO.</t>
  </si>
  <si>
    <t>DBA SAL'S LANDSCAPING &amp; NURSERY</t>
  </si>
  <si>
    <t>4540 BOSTON ROAD</t>
  </si>
  <si>
    <t>BRECKSVILLE</t>
  </si>
  <si>
    <t>440-746-9788</t>
  </si>
  <si>
    <t>Brecksville</t>
  </si>
  <si>
    <t>4540 Boston Road</t>
  </si>
  <si>
    <t>H-400-18330-743480</t>
  </si>
  <si>
    <t>ALPHA SERVICES, LLC</t>
  </si>
  <si>
    <t>1141 N 3RD ST</t>
  </si>
  <si>
    <t>208-765-0880</t>
  </si>
  <si>
    <t>Coeur d Alene</t>
  </si>
  <si>
    <t>1141 N 3rd St</t>
  </si>
  <si>
    <t>H-400-18330-753855</t>
  </si>
  <si>
    <t>CP MULCH AND MAINTENANCE, LLC</t>
  </si>
  <si>
    <t>505 HAMPTON AVENUE</t>
  </si>
  <si>
    <t>PICKENS</t>
  </si>
  <si>
    <t>864-558-9567</t>
  </si>
  <si>
    <t>Gonzalez &amp; Associates, P.C.</t>
  </si>
  <si>
    <t>Luzmina Gonzalez</t>
  </si>
  <si>
    <t>Landscapers &amp; General Labor</t>
  </si>
  <si>
    <t>Training on the proper use of common landscaping and yard maintenance equipment. Training on the basics of stonework.</t>
  </si>
  <si>
    <t>Pickens</t>
  </si>
  <si>
    <t>125 Beverly Hills Drive</t>
  </si>
  <si>
    <t>H-400-18330-763767</t>
  </si>
  <si>
    <t>Mailing: PO Box 422, Fayetteville, TN 37334</t>
  </si>
  <si>
    <t>H-400-18330-765555</t>
  </si>
  <si>
    <t>Bald Peak Colony Club</t>
  </si>
  <si>
    <t>180 Bald Peak Drive</t>
  </si>
  <si>
    <t>Moultonborough</t>
  </si>
  <si>
    <t>603-544-2511</t>
  </si>
  <si>
    <t>H-400-18330-771516</t>
  </si>
  <si>
    <t>TOWER EXTRUSIONS, LTD</t>
  </si>
  <si>
    <t>1003 Hwy 79 South</t>
  </si>
  <si>
    <t>mailing: P.O. Box 218  Olney, TX 76374</t>
  </si>
  <si>
    <t>Olney</t>
  </si>
  <si>
    <t>940-564-3755</t>
  </si>
  <si>
    <t>Young</t>
  </si>
  <si>
    <t>H-400-18330-777848</t>
  </si>
  <si>
    <t>Twin Oaks Lawn &amp; Landscape, Inc</t>
  </si>
  <si>
    <t>2455 West Walworth Rd</t>
  </si>
  <si>
    <t>Macedon</t>
  </si>
  <si>
    <t>585-482-2990</t>
  </si>
  <si>
    <t>H-400-18330-780882</t>
  </si>
  <si>
    <t>Natural One, LLC</t>
  </si>
  <si>
    <t>1400 Shawnee Court</t>
  </si>
  <si>
    <t>636-296-5050</t>
  </si>
  <si>
    <t>H-400-18330-805155</t>
  </si>
  <si>
    <t>G A Lawn Care Turf Mgt Stone LLC</t>
  </si>
  <si>
    <t>G A Landscaping LLC</t>
  </si>
  <si>
    <t>17003 Wilsons Gap Road</t>
  </si>
  <si>
    <t>Mailing: PO Box 1184, Berryville, VA 22611</t>
  </si>
  <si>
    <t>703-727-5224</t>
  </si>
  <si>
    <t>H-400-18330-810258</t>
  </si>
  <si>
    <t>Arch Masonry Inc.</t>
  </si>
  <si>
    <t>500 Dargan Street</t>
  </si>
  <si>
    <t>412-564-5733</t>
  </si>
  <si>
    <t>H-400-18330-812713</t>
  </si>
  <si>
    <t>JAMES H LYNCH IRRIGATION SERVICES INC</t>
  </si>
  <si>
    <t>H-400-18330-818753</t>
  </si>
  <si>
    <t>Armada Poured Walls</t>
  </si>
  <si>
    <t>1088 Jacoby Rd</t>
  </si>
  <si>
    <t>216-401-0043</t>
  </si>
  <si>
    <t>1088 Jacoby Rd.</t>
  </si>
  <si>
    <t>H-400-18330-830496</t>
  </si>
  <si>
    <t>Penn Outdoor Services LLC</t>
  </si>
  <si>
    <t>2549 Industry Lane</t>
  </si>
  <si>
    <t>855-807-6583</t>
  </si>
  <si>
    <t>H-400-18330-836275</t>
  </si>
  <si>
    <t>Agave Garden, Inc.</t>
  </si>
  <si>
    <t>1402 N. Loop 250 W</t>
  </si>
  <si>
    <t>Mailing: PO Box 8810, Midland, TX 79708</t>
  </si>
  <si>
    <t>432-694-3500</t>
  </si>
  <si>
    <t>H-400-18330-846694</t>
  </si>
  <si>
    <t>Moon Landscaping, Inc.</t>
  </si>
  <si>
    <t>H-400-18330-858391</t>
  </si>
  <si>
    <t>Growing Seasons LLC</t>
  </si>
  <si>
    <t>700 Millers Run Rd</t>
  </si>
  <si>
    <t>Mailing: PO Box 461, Cuddy, PA 15031</t>
  </si>
  <si>
    <t>Cuddy</t>
  </si>
  <si>
    <t>412-310-4554</t>
  </si>
  <si>
    <t>H-400-18330-869754</t>
  </si>
  <si>
    <t>ALLSCAPE PROPERTY SERVICES LLC</t>
  </si>
  <si>
    <t>4629 BUNNELL HILL RD.</t>
  </si>
  <si>
    <t>LEBANON</t>
  </si>
  <si>
    <t>513-836-3175</t>
  </si>
  <si>
    <t>4629 Bunnell Hill Road</t>
  </si>
  <si>
    <t>H-400-18330-875612</t>
  </si>
  <si>
    <t>103 Arndt Court</t>
  </si>
  <si>
    <t>H-400-18330-888923</t>
  </si>
  <si>
    <t>Greenline Turf Services Inc</t>
  </si>
  <si>
    <t>15450 Gould Rd.</t>
  </si>
  <si>
    <t>Mailing: PO Box 480, Memphis, MI 48041</t>
  </si>
  <si>
    <t>Allenton</t>
  </si>
  <si>
    <t>586-784-5785</t>
  </si>
  <si>
    <t>St. Clair</t>
  </si>
  <si>
    <t>H-400-18330-912907</t>
  </si>
  <si>
    <t>14800 E. Smith Rd</t>
  </si>
  <si>
    <t>303-371-9357</t>
  </si>
  <si>
    <t>H-400-18330-914885</t>
  </si>
  <si>
    <t>H-400-18330-931815</t>
  </si>
  <si>
    <t>Fieldstone Landscape Services LLC</t>
  </si>
  <si>
    <t>4801 122nd Ave North</t>
  </si>
  <si>
    <t>Clearwater</t>
  </si>
  <si>
    <t>727-822-7866</t>
  </si>
  <si>
    <t>Gardener</t>
  </si>
  <si>
    <t>H-400-18330-935395</t>
  </si>
  <si>
    <t>Gillum Lawn Maintenance</t>
  </si>
  <si>
    <t>2215 King Arthur Blvd. Suite A</t>
  </si>
  <si>
    <t>225-445-3895</t>
  </si>
  <si>
    <t>H-400-18330-941694</t>
  </si>
  <si>
    <t>Kelley's Louisiana Landscaping, Inc.</t>
  </si>
  <si>
    <t>Physical: 3629 Peach St.</t>
  </si>
  <si>
    <t>Mailing: 324 Live Oak Drive, Pineville, LA 71360</t>
  </si>
  <si>
    <t>318-730-3961</t>
  </si>
  <si>
    <t>3629 Peach St.</t>
  </si>
  <si>
    <t>H-400-18330-943356</t>
  </si>
  <si>
    <t>H-400-18330-949646</t>
  </si>
  <si>
    <t>BERCIK LANDSCAPING, INC.</t>
  </si>
  <si>
    <t>5036 UNION STREET</t>
  </si>
  <si>
    <t>FINLEYVILLE</t>
  </si>
  <si>
    <t>724-348-6646</t>
  </si>
  <si>
    <t>5036 Union St</t>
  </si>
  <si>
    <t>H-400-18330-957800</t>
  </si>
  <si>
    <t>Gill Landscape Contracting, Inc.</t>
  </si>
  <si>
    <t>443 Moon Clinton Road</t>
  </si>
  <si>
    <t>H-400-18330-962352</t>
  </si>
  <si>
    <t>Bay City Crab, Inc.</t>
  </si>
  <si>
    <t>P. O. Box 640 (mailing)</t>
  </si>
  <si>
    <t>1131 Main Street Extension, Aurora, NC 27806 (physical)</t>
  </si>
  <si>
    <t>252-322-5291</t>
  </si>
  <si>
    <t>Seafood processors/ crab meat pickers</t>
  </si>
  <si>
    <t>1131 Main Street Extension</t>
  </si>
  <si>
    <t>H-400-18330-973442</t>
  </si>
  <si>
    <t>H-400-18330-989655</t>
  </si>
  <si>
    <t>Horticare &amp; Associates Inc.</t>
  </si>
  <si>
    <t>7901 Stagecoach Rd.</t>
  </si>
  <si>
    <t>Mailing: PO Box 4307, Little Rock, AR 72214</t>
  </si>
  <si>
    <t>501-407-2727</t>
  </si>
  <si>
    <t>H-400-18330-990078</t>
  </si>
  <si>
    <t>South Charlotte Landscape Management, Inc.</t>
  </si>
  <si>
    <t>dba US Lawns of South Charlotte</t>
  </si>
  <si>
    <t>5809 Old Pineville Rd.</t>
  </si>
  <si>
    <t>mailing: 280 Ervin Wood Dr.  Kannapolis, NC 28081</t>
  </si>
  <si>
    <t>704-932-3348</t>
  </si>
  <si>
    <t>H-400-18331-005824</t>
  </si>
  <si>
    <t>Thornton Landscaping Co, LLC</t>
  </si>
  <si>
    <t>U.S. Lawns Arkansas Northeast</t>
  </si>
  <si>
    <t>P. O. Box 1248, Jonesboro, AR 72403 ( mailing )</t>
  </si>
  <si>
    <t>6680 Stadium Blvd. ( physical )</t>
  </si>
  <si>
    <t>Jonesboro</t>
  </si>
  <si>
    <t>870-761-7366</t>
  </si>
  <si>
    <t>CRAIGHEAD</t>
  </si>
  <si>
    <t>6680 Stadium Blvd.</t>
  </si>
  <si>
    <t>H-400-18331-007155</t>
  </si>
  <si>
    <t>Moore Outdoor Rejuvenation, Inc.</t>
  </si>
  <si>
    <t>MOR Construction Services, Inc.</t>
  </si>
  <si>
    <t>139 Schoolhouse Lane</t>
  </si>
  <si>
    <t>610-459-2444</t>
  </si>
  <si>
    <t>H-400-18331-012779</t>
  </si>
  <si>
    <t>Highlands Landscaping &amp; Fencing, LLC</t>
  </si>
  <si>
    <t>5895 W 56th Ave</t>
  </si>
  <si>
    <t>720-884-6378</t>
  </si>
  <si>
    <t>H-400-18331-016959</t>
  </si>
  <si>
    <t>Chino's Lawn Care, Inc.</t>
  </si>
  <si>
    <t>7N416 Route 31</t>
  </si>
  <si>
    <t>South Elgin</t>
  </si>
  <si>
    <t>847-962-1937</t>
  </si>
  <si>
    <t>South Eligin</t>
  </si>
  <si>
    <t>H-400-18331-017252</t>
  </si>
  <si>
    <t>Mailing: PO Box 1167, Kennedale, TX 76060</t>
  </si>
  <si>
    <t>H-400-18331-035013</t>
  </si>
  <si>
    <t>Kellum Brothers LLC</t>
  </si>
  <si>
    <t>P. O. BOX 259 (MAILING)</t>
  </si>
  <si>
    <t>25 SHIPYARD LANE (PHYSICAL)</t>
  </si>
  <si>
    <t>Weems</t>
  </si>
  <si>
    <t>804-438-5561</t>
  </si>
  <si>
    <t>shellfish workers</t>
  </si>
  <si>
    <t>25 Shipyard Lane</t>
  </si>
  <si>
    <t>H-400-18331-035051</t>
  </si>
  <si>
    <t>Snyder's Gateway, Inc.</t>
  </si>
  <si>
    <t>P.O. Box 287 (mailing)</t>
  </si>
  <si>
    <t>16563 Lincoln Highway (physical)</t>
  </si>
  <si>
    <t>Breezewood</t>
  </si>
  <si>
    <t>814-735-7223</t>
  </si>
  <si>
    <t>16563 Lincoln Highway</t>
  </si>
  <si>
    <t>H-400-18331-037749</t>
  </si>
  <si>
    <t>Bryson Enterprises</t>
  </si>
  <si>
    <t>Bryson Grading</t>
  </si>
  <si>
    <t>2939 Cashiers Road</t>
  </si>
  <si>
    <t>828-526-9348</t>
  </si>
  <si>
    <t>2939 Cashiers Road (report to work)</t>
  </si>
  <si>
    <t>H-400-18331-037827</t>
  </si>
  <si>
    <t>Seaside Farm Market, Inc.</t>
  </si>
  <si>
    <t>P.O. Box 650, Grandy, NC 27939 (mailing)</t>
  </si>
  <si>
    <t>347 Poplar Branch Road (physical)</t>
  </si>
  <si>
    <t>Poplar Branch</t>
  </si>
  <si>
    <t>252-453-8285</t>
  </si>
  <si>
    <t>Stock Clerks</t>
  </si>
  <si>
    <t>Corolla</t>
  </si>
  <si>
    <t>Currituck</t>
  </si>
  <si>
    <t>787 Sunset Blvd</t>
  </si>
  <si>
    <t>H-400-18331-040541</t>
  </si>
  <si>
    <t>Munsch Outdoor Maintenance Co., Inc.</t>
  </si>
  <si>
    <t>9632 Lackland Road</t>
  </si>
  <si>
    <t>Mailing: PO Box 460086, St. Louis, MO 63146-7086</t>
  </si>
  <si>
    <t>314-878-1941</t>
  </si>
  <si>
    <t>H-400-18331-044108</t>
  </si>
  <si>
    <t>LANDSKEEPERS FIVE STAR, LLC</t>
  </si>
  <si>
    <t>DBA LANDSKEEPERS</t>
  </si>
  <si>
    <t>15533 CHILLICOTHE RD</t>
  </si>
  <si>
    <t>440-338-8200</t>
  </si>
  <si>
    <t>H-400-18331-074697</t>
  </si>
  <si>
    <t>WILDFLOWER NURSERY, INC.</t>
  </si>
  <si>
    <t>PO BOX 445 Isle of Palms Sc 29451 ( mailing)</t>
  </si>
  <si>
    <t>6245 HWY 17 N.  (physical)</t>
  </si>
  <si>
    <t>AWENDAW</t>
  </si>
  <si>
    <t>843-886-9314</t>
  </si>
  <si>
    <t>6245 HWY 17 N</t>
  </si>
  <si>
    <t>H-400-18331-075323</t>
  </si>
  <si>
    <t>LawnScapes of Southern Chester County</t>
  </si>
  <si>
    <t>Pickel Landscape Group</t>
  </si>
  <si>
    <t>140 Sawmill Road</t>
  </si>
  <si>
    <t>Landenberg</t>
  </si>
  <si>
    <t>610-274-8083</t>
  </si>
  <si>
    <t>H-400-18331-082753</t>
  </si>
  <si>
    <t>Hadco Construction LLC</t>
  </si>
  <si>
    <t>1450 West 1850 North</t>
  </si>
  <si>
    <t>Mailing: PO Box 437 Lehi, UT 84043-0437</t>
  </si>
  <si>
    <t>Lehi</t>
  </si>
  <si>
    <t>801-766-7611</t>
  </si>
  <si>
    <t>H-400-18331-086982</t>
  </si>
  <si>
    <t>H-400-18331-102735</t>
  </si>
  <si>
    <t>East Coast Boat Lifts, Inc.</t>
  </si>
  <si>
    <t>PO Box 473 (mailing)</t>
  </si>
  <si>
    <t>510 Lord Mott Road (physical)</t>
  </si>
  <si>
    <t>Urbanna</t>
  </si>
  <si>
    <t>804-758-1099</t>
  </si>
  <si>
    <t>MIDDLESEX</t>
  </si>
  <si>
    <t>510 Lord Mott Road</t>
  </si>
  <si>
    <t>H-400-18331-107162</t>
  </si>
  <si>
    <t>FIRST BLUE LLC</t>
  </si>
  <si>
    <t>91 KENNEDY AVE</t>
  </si>
  <si>
    <t>BLUEPOINT</t>
  </si>
  <si>
    <t>631-537-1919</t>
  </si>
  <si>
    <t>2035 SCUTTLEHOLE ROAD</t>
  </si>
  <si>
    <t>H-400-18331-110770</t>
  </si>
  <si>
    <t>Browns New Life Services LLC</t>
  </si>
  <si>
    <t>P. O. Box 734 (mailing)</t>
  </si>
  <si>
    <t>85 Shoffner Lane, Fishersville, VA 22939 (physical)</t>
  </si>
  <si>
    <t>Stuarts Draft</t>
  </si>
  <si>
    <t>540-487-7344</t>
  </si>
  <si>
    <t>Landscape Laborer - highway maintenance</t>
  </si>
  <si>
    <t>Fishersville</t>
  </si>
  <si>
    <t>Augusta</t>
  </si>
  <si>
    <t>85 Shoffner Lane</t>
  </si>
  <si>
    <t>H-400-18331-112068</t>
  </si>
  <si>
    <t>H-400-18331-114967</t>
  </si>
  <si>
    <t>MowHawks Inc.</t>
  </si>
  <si>
    <t>7020 West Grace Street</t>
  </si>
  <si>
    <t>855-668-4294</t>
  </si>
  <si>
    <t>HENRICO</t>
  </si>
  <si>
    <t>7020 W Grace Street</t>
  </si>
  <si>
    <t>H-400-18331-119614</t>
  </si>
  <si>
    <t>Angelotta Landscaping, Inc.</t>
  </si>
  <si>
    <t>PO Box 22042 (mailing)</t>
  </si>
  <si>
    <t>28975 Cannon Rd, Solon, OH 44139 (physical)</t>
  </si>
  <si>
    <t>Beachwood</t>
  </si>
  <si>
    <t>216-831-6522</t>
  </si>
  <si>
    <t>28975 Cannon Rd</t>
  </si>
  <si>
    <t>H-400-18331-122300</t>
  </si>
  <si>
    <t>Mailing: PO Box 604, Ashburn, VA 20146</t>
  </si>
  <si>
    <t>H-400-18331-136072</t>
  </si>
  <si>
    <t>Eastern Highway Maintenance LLC</t>
  </si>
  <si>
    <t>PO Box 4640, Midlothian, VA 23112 (mailing)</t>
  </si>
  <si>
    <t>12950 Crescent Green 201 (physical)</t>
  </si>
  <si>
    <t>804-898-4097</t>
  </si>
  <si>
    <t>Doswell</t>
  </si>
  <si>
    <t>17484 Dawn Blvd.</t>
  </si>
  <si>
    <t>H-400-18331-143823</t>
  </si>
  <si>
    <t>Town and Country Painting Inc.</t>
  </si>
  <si>
    <t>23109 S. State Line Rd</t>
  </si>
  <si>
    <t>816-322-0168</t>
  </si>
  <si>
    <t>Painter Helper</t>
  </si>
  <si>
    <t>H-400-18331-150463</t>
  </si>
  <si>
    <t>H-400-18331-159922</t>
  </si>
  <si>
    <t>RBD Construction, Inc.</t>
  </si>
  <si>
    <t>H-400-18331-164006</t>
  </si>
  <si>
    <t>Soto Irrigation, Inc.</t>
  </si>
  <si>
    <t>7819 Aetna Rd.</t>
  </si>
  <si>
    <t>216-402-9503</t>
  </si>
  <si>
    <t>H-400-18331-164982</t>
  </si>
  <si>
    <t>Pride of Virginia Bait &amp; Oyster, Inc.</t>
  </si>
  <si>
    <t>3121 Little Bay Road</t>
  </si>
  <si>
    <t>804-435-6740</t>
  </si>
  <si>
    <t>Fish Packers</t>
  </si>
  <si>
    <t>H-400-18331-166532</t>
  </si>
  <si>
    <t>S &amp; M Landscaping Construction, Inc.</t>
  </si>
  <si>
    <t>5353 Majestic Pkwy</t>
  </si>
  <si>
    <t>Bedford Heights</t>
  </si>
  <si>
    <t>330-562-2870</t>
  </si>
  <si>
    <t>H-400-18331-167103</t>
  </si>
  <si>
    <t>Patch Landscaping &amp; Snow Removal, Inc.</t>
  </si>
  <si>
    <t>6107 N Ravenswood Ave.</t>
  </si>
  <si>
    <t>773-262-7282</t>
  </si>
  <si>
    <t>H-400-18331-170764</t>
  </si>
  <si>
    <t>H-400-18331-171422</t>
  </si>
  <si>
    <t>Northwest Lawn Care, Inc.</t>
  </si>
  <si>
    <t>360 Collins Road China Grove NC 28023 (mailing)</t>
  </si>
  <si>
    <t>445 Wade E Vannoy Dr (physical)</t>
  </si>
  <si>
    <t>West Jefferson</t>
  </si>
  <si>
    <t>336-246-3434</t>
  </si>
  <si>
    <t>445 Wade E Vannoy Dr</t>
  </si>
  <si>
    <t>H-400-18331-171867</t>
  </si>
  <si>
    <t>ACRES MAINTENANCE, INC.</t>
  </si>
  <si>
    <t>610 W. LIBERTY ST.</t>
  </si>
  <si>
    <t>WAUCONDA</t>
  </si>
  <si>
    <t>847-526-4554</t>
  </si>
  <si>
    <t>610 W. Liberty St.</t>
  </si>
  <si>
    <t>H-400-18331-173402</t>
  </si>
  <si>
    <t>H-400-18331-175478</t>
  </si>
  <si>
    <t>BICKERSTAFF LANDSCAPING &amp; LAWN SERVICE, LLC</t>
  </si>
  <si>
    <t>626 MCKEE AVE.</t>
  </si>
  <si>
    <t>mailing: 407 Wayne Ave.  Monaca, PA 15061</t>
  </si>
  <si>
    <t>ALIQUIPPA</t>
  </si>
  <si>
    <t>724-728-4819</t>
  </si>
  <si>
    <t>Aliquippa</t>
  </si>
  <si>
    <t>626 Mckee Ave</t>
  </si>
  <si>
    <t>H-400-18331-182462</t>
  </si>
  <si>
    <t>TOMASCO LANDSCAPING, INC.</t>
  </si>
  <si>
    <t>410 E JOHNSON HWY</t>
  </si>
  <si>
    <t>NORRISTOWN</t>
  </si>
  <si>
    <t>610-239-7900</t>
  </si>
  <si>
    <t>410 E Johnson Hwy</t>
  </si>
  <si>
    <t>H-400-18331-182496</t>
  </si>
  <si>
    <t>D. FITTIPALDI LANDSCAPING</t>
  </si>
  <si>
    <t>2428 OLD WELSH ROAD</t>
  </si>
  <si>
    <t>WILLOW GROVE</t>
  </si>
  <si>
    <t>215-884-3329</t>
  </si>
  <si>
    <t>Willow Grove</t>
  </si>
  <si>
    <t>2428 Old Welsh Rd.</t>
  </si>
  <si>
    <t>H-400-18331-188151</t>
  </si>
  <si>
    <t>The Collins Group, Inc.</t>
  </si>
  <si>
    <t>P. O. Box 982 (mailing)</t>
  </si>
  <si>
    <t>6550 Liberty Hwy. (physical)</t>
  </si>
  <si>
    <t>864-328-2080</t>
  </si>
  <si>
    <t>ANDERSON</t>
  </si>
  <si>
    <t>6550 Liberty Hwy.</t>
  </si>
  <si>
    <t>H-400-18331-191745</t>
  </si>
  <si>
    <t>Mailing: 5 Lenape Springs Road, Pittstown, NJ 08867</t>
  </si>
  <si>
    <t>H-400-18331-196265</t>
  </si>
  <si>
    <t>Davis Landscape LTD</t>
  </si>
  <si>
    <t>2340 Paxton Church Road</t>
  </si>
  <si>
    <t>717-545-4235</t>
  </si>
  <si>
    <t>H-400-18331-203211</t>
  </si>
  <si>
    <t>Mailing: PO Box 64176, Lubbock, TX 79464</t>
  </si>
  <si>
    <t>H-400-18331-212408</t>
  </si>
  <si>
    <t>Mountainscapes Inc.</t>
  </si>
  <si>
    <t>1605 Berger Lane</t>
  </si>
  <si>
    <t>Mailing: P.O. Box 8948, Jackson, WY 83002</t>
  </si>
  <si>
    <t>307-734-7512</t>
  </si>
  <si>
    <t>H-400-18331-212485</t>
  </si>
  <si>
    <t>WYCHMERE HARBOR FUNCTIONS LP</t>
  </si>
  <si>
    <t>WYCHMERE BEACH CLUB</t>
  </si>
  <si>
    <t>23 SNOW INN ROAD</t>
  </si>
  <si>
    <t>PO BOX 598</t>
  </si>
  <si>
    <t>HARWICH PORT</t>
  </si>
  <si>
    <t>508-432-3595</t>
  </si>
  <si>
    <t>SERVERS</t>
  </si>
  <si>
    <t>H-400-18331-212690</t>
  </si>
  <si>
    <t>Wade Dortch Roofing LLC</t>
  </si>
  <si>
    <t>P. O. Box 53 (mailing)</t>
  </si>
  <si>
    <t>185 Wade Dortch Road (physical)</t>
  </si>
  <si>
    <t>Paris</t>
  </si>
  <si>
    <t>731-644-3617</t>
  </si>
  <si>
    <t>185 Wade Dortch Road</t>
  </si>
  <si>
    <t>H-400-18331-235542</t>
  </si>
  <si>
    <t>Done Right Lawn Care LLC</t>
  </si>
  <si>
    <t>Done Right Landscapes</t>
  </si>
  <si>
    <t>148 N. Gatty Rd</t>
  </si>
  <si>
    <t>636-373-3902</t>
  </si>
  <si>
    <t>H-400-18331-238302</t>
  </si>
  <si>
    <t>Galveston Shrimp Company LLC</t>
  </si>
  <si>
    <t>P.O. Box 601, Galveston, TX 77553  (mailing)</t>
  </si>
  <si>
    <t>8011 Harborside Dr., (physical)</t>
  </si>
  <si>
    <t>409-741-5600</t>
  </si>
  <si>
    <t>Shrimp Processors</t>
  </si>
  <si>
    <t>8011 Harborside Drive</t>
  </si>
  <si>
    <t>H-400-18331-244128</t>
  </si>
  <si>
    <t>The J. M. Clayton Company, Inc.</t>
  </si>
  <si>
    <t>P.O. Box 321 (mailing)</t>
  </si>
  <si>
    <t>108 Commerce St. (physical)</t>
  </si>
  <si>
    <t>Cambridge</t>
  </si>
  <si>
    <t>410-228-1661</t>
  </si>
  <si>
    <t>108 Commerce St.</t>
  </si>
  <si>
    <t>H-400-18331-251883</t>
  </si>
  <si>
    <t>Roadway Specialties, Inc.</t>
  </si>
  <si>
    <t>P.O. Box 90309, Austin TX 78709 (mailing)</t>
  </si>
  <si>
    <t>14152 FM 1826 (physical)</t>
  </si>
  <si>
    <t>512-280-6666</t>
  </si>
  <si>
    <t>Highway maintenance laborer</t>
  </si>
  <si>
    <t>14152 FM 1826</t>
  </si>
  <si>
    <t>H-400-18331-253322</t>
  </si>
  <si>
    <t>All Seasons Lawn Inc.</t>
  </si>
  <si>
    <t>All Seasons Lawn and Landscaping</t>
  </si>
  <si>
    <t>655 Twin Lakes Dr.</t>
  </si>
  <si>
    <t>Mailing: P.O. Box 41358, Reno, NV 89504</t>
  </si>
  <si>
    <t>Reno</t>
  </si>
  <si>
    <t>775-329-1531</t>
  </si>
  <si>
    <t>Washoe</t>
  </si>
  <si>
    <t>H-400-18331-259994</t>
  </si>
  <si>
    <t>Montour Heights Country Club</t>
  </si>
  <si>
    <t>1491 Coraopolis Heights Road</t>
  </si>
  <si>
    <t>412-262-2249</t>
  </si>
  <si>
    <t>Greenskeeper</t>
  </si>
  <si>
    <t>1491 Corapolis Heights Road</t>
  </si>
  <si>
    <t>H-400-18331-261659</t>
  </si>
  <si>
    <t>Shoreham, Inc.</t>
  </si>
  <si>
    <t>Ballard's Inn</t>
  </si>
  <si>
    <t>42 Water Street</t>
  </si>
  <si>
    <t>Block Island</t>
  </si>
  <si>
    <t>401-466-2231</t>
  </si>
  <si>
    <t>Lead Server</t>
  </si>
  <si>
    <t>H-400-18331-264681</t>
  </si>
  <si>
    <t>H-400-18331-272581</t>
  </si>
  <si>
    <t>Country Club of the Rockies, Inc.</t>
  </si>
  <si>
    <t>36707 Hwy 6 &amp; 24</t>
  </si>
  <si>
    <t>Mailing: P.O. Box 481, Edwards, CO 81632</t>
  </si>
  <si>
    <t>970-376-0392</t>
  </si>
  <si>
    <t>H-400-18331-275529</t>
  </si>
  <si>
    <t>Lawrence Landscaping &amp; Maintenance Services, Inc.</t>
  </si>
  <si>
    <t>2227 County Street</t>
  </si>
  <si>
    <t>757-397-7119</t>
  </si>
  <si>
    <t>PORTSMOUTH CITY</t>
  </si>
  <si>
    <t>H-400-18331-280176</t>
  </si>
  <si>
    <t>Maintenance Working Foreman</t>
  </si>
  <si>
    <t>H-400-18331-280852</t>
  </si>
  <si>
    <t>H-400-18331-287029</t>
  </si>
  <si>
    <t>Roth Landscape Services, LLC</t>
  </si>
  <si>
    <t>781 W. 14600 S Ste. B</t>
  </si>
  <si>
    <t>Mailing: PO Box 640, Draper, UT 84020</t>
  </si>
  <si>
    <t>801-571-8088</t>
  </si>
  <si>
    <t>H-400-18331-299259</t>
  </si>
  <si>
    <t>Grounds Management &amp; Landscaping, LLC</t>
  </si>
  <si>
    <t>17930 Central Avenue</t>
  </si>
  <si>
    <t>Mitchellville</t>
  </si>
  <si>
    <t>301-249-1200</t>
  </si>
  <si>
    <t>H-400-18331-305590</t>
  </si>
  <si>
    <t>Robert Bradley Landscaping Inc.</t>
  </si>
  <si>
    <t>H-400-18331-308905</t>
  </si>
  <si>
    <t>Clambake, Inc.</t>
  </si>
  <si>
    <t>Lobster Pot Restaurant</t>
  </si>
  <si>
    <t>321 Commercial Street</t>
  </si>
  <si>
    <t>508-487-0842</t>
  </si>
  <si>
    <t>H-400-18331-314133</t>
  </si>
  <si>
    <t>MPB, Inc.</t>
  </si>
  <si>
    <t>P. O. Box 66 (mailing)</t>
  </si>
  <si>
    <t>114 Vaughn Lane (physical)</t>
  </si>
  <si>
    <t>Center Point</t>
  </si>
  <si>
    <t>830-634-3003</t>
  </si>
  <si>
    <t>114 Vaughn Lane</t>
  </si>
  <si>
    <t>H-400-18331-318101</t>
  </si>
  <si>
    <t>Landesign, LLC</t>
  </si>
  <si>
    <t>50 Tower Street</t>
  </si>
  <si>
    <t>Moscow Mills</t>
  </si>
  <si>
    <t>636-332-4500</t>
  </si>
  <si>
    <t>H-400-18331-325534</t>
  </si>
  <si>
    <t>Norling's Lake Minnetonka Landscapes Inc.</t>
  </si>
  <si>
    <t>4316 Shoreline Dr.</t>
  </si>
  <si>
    <t>Mailing: PO Box 361, Spring Park, MN 55384</t>
  </si>
  <si>
    <t>Spring Park</t>
  </si>
  <si>
    <t>952-471-0255</t>
  </si>
  <si>
    <t>H-400-18331-329868</t>
  </si>
  <si>
    <t>H-400-18331-330341</t>
  </si>
  <si>
    <t>H-400-18331-334067</t>
  </si>
  <si>
    <t>KELLY MIDWEST VENTURES (BILLINGS MT)</t>
  </si>
  <si>
    <t>DBA BEST WESTERN KELLY INN/KELLY INN/LAQUINTA INN</t>
  </si>
  <si>
    <t>4915 SOUTHGATE DRIVE</t>
  </si>
  <si>
    <t>P.O. BOX 1745, WEST YELLOWSTONE, MT 59758</t>
  </si>
  <si>
    <t>Billings</t>
  </si>
  <si>
    <t>Yellowstone</t>
  </si>
  <si>
    <t>4915 Southgate Drive</t>
  </si>
  <si>
    <t>H-400-18331-334986</t>
  </si>
  <si>
    <t>Greenleaf Services, Inc.</t>
  </si>
  <si>
    <t>1532 Linville Falls Hwy</t>
  </si>
  <si>
    <t>Mailing: P.O. Box 1016, Linville, NC 28646</t>
  </si>
  <si>
    <t>Linville</t>
  </si>
  <si>
    <t>828-737-0308</t>
  </si>
  <si>
    <t>Avery</t>
  </si>
  <si>
    <t>H-400-18331-354553</t>
  </si>
  <si>
    <t>J&amp;M Pool Plastering, Inc.</t>
  </si>
  <si>
    <t>4210 Industrial St Suite 200</t>
  </si>
  <si>
    <t>Rowlett</t>
  </si>
  <si>
    <t>214-227-4498</t>
  </si>
  <si>
    <t>Plaster Helper</t>
  </si>
  <si>
    <t>H-400-18331-358709</t>
  </si>
  <si>
    <t>RED'S LANDSCAPING &amp; CONSTRUCTION, INC.</t>
  </si>
  <si>
    <t>5001 CURRY ROAD</t>
  </si>
  <si>
    <t>412-655-4650</t>
  </si>
  <si>
    <t>5001 Curry Road</t>
  </si>
  <si>
    <t>H-400-18331-361109</t>
  </si>
  <si>
    <t>Maple Falls Landscaping</t>
  </si>
  <si>
    <t>709 Washington Street</t>
  </si>
  <si>
    <t>406-855-4356</t>
  </si>
  <si>
    <t>H-400-18331-375350</t>
  </si>
  <si>
    <t>Mava Landscape Inc.</t>
  </si>
  <si>
    <t>23 Miele Pl.</t>
  </si>
  <si>
    <t>Mailing: PO Box 311, Summit, NJ 07902</t>
  </si>
  <si>
    <t>908-273-0017</t>
  </si>
  <si>
    <t>202 Stirling Road</t>
  </si>
  <si>
    <t>H-400-18331-375467</t>
  </si>
  <si>
    <t>Lawn Patrol Service Inc.</t>
  </si>
  <si>
    <t>9312 Parkview Dr.</t>
  </si>
  <si>
    <t>Mailing: PO Box 330895, Fort Worth, TX 76163</t>
  </si>
  <si>
    <t>817-423-2273</t>
  </si>
  <si>
    <t>H-400-18331-376828</t>
  </si>
  <si>
    <t>H-400-18331-385078</t>
  </si>
  <si>
    <t>FIESTA JALISCO MEXICAN RESTAURANT</t>
  </si>
  <si>
    <t>PO BOX 1615</t>
  </si>
  <si>
    <t>6 MOUNTAIN VALLEY BLVD</t>
  </si>
  <si>
    <t>NORTH CONWAY</t>
  </si>
  <si>
    <t>603-733-5550</t>
  </si>
  <si>
    <t>H-400-18331-391796</t>
  </si>
  <si>
    <t>The Finch Group Hotels and Resorts, Inc.</t>
  </si>
  <si>
    <t>Nantucket Inn</t>
  </si>
  <si>
    <t>1 Miller Lane</t>
  </si>
  <si>
    <t>508-228-6900</t>
  </si>
  <si>
    <t>Nantucket (Nantucket)</t>
  </si>
  <si>
    <t>H-400-18331-399117</t>
  </si>
  <si>
    <t>Lake Packing Co, Inc.</t>
  </si>
  <si>
    <t>755 Lake Landing Drive</t>
  </si>
  <si>
    <t>Lottsburg</t>
  </si>
  <si>
    <t>804-529-6101</t>
  </si>
  <si>
    <t>Seafood Processors</t>
  </si>
  <si>
    <t>Northumberland</t>
  </si>
  <si>
    <t>H-400-18331-400500</t>
  </si>
  <si>
    <t>4F Holdings, Ltd</t>
  </si>
  <si>
    <t>Custom Gardens</t>
  </si>
  <si>
    <t>925 E. Loop 335S</t>
  </si>
  <si>
    <t>Mailing: PO Box 19817, Amarillo, TX 79114-1817</t>
  </si>
  <si>
    <t>Armarillo</t>
  </si>
  <si>
    <t>806-354-9693</t>
  </si>
  <si>
    <t>Randall</t>
  </si>
  <si>
    <t>H-400-18331-402560</t>
  </si>
  <si>
    <t>Total Landscape Management, Inc.</t>
  </si>
  <si>
    <t>A Cut Above Landscape Management</t>
  </si>
  <si>
    <t>PO Box 460 Fortson GA 31808 (mailing)</t>
  </si>
  <si>
    <t>1819 Watkins Dr. (physical)</t>
  </si>
  <si>
    <t>706-561-2960</t>
  </si>
  <si>
    <t>1819 Watkins Dr</t>
  </si>
  <si>
    <t>H-400-18331-404415</t>
  </si>
  <si>
    <t>THINKGREEN, LLC</t>
  </si>
  <si>
    <t>309 SOUTH EASTON RD., STE. A</t>
  </si>
  <si>
    <t>PO BOX 528   GLENSIDE  PA  19038</t>
  </si>
  <si>
    <t>GLENSIDE</t>
  </si>
  <si>
    <t>215-887-2595</t>
  </si>
  <si>
    <t>Glenside</t>
  </si>
  <si>
    <t>309 South Easton Rd</t>
  </si>
  <si>
    <t>H-400-18331-407367</t>
  </si>
  <si>
    <t>H-400-18331-418599</t>
  </si>
  <si>
    <t>H-400-18331-425498</t>
  </si>
  <si>
    <t>REW Landscape Corp.</t>
  </si>
  <si>
    <t>PO Box 951484 (mailing)</t>
  </si>
  <si>
    <t>5079 Ohio Avenue, Sanford, FL 32771 (physical)</t>
  </si>
  <si>
    <t>LAKE MARY</t>
  </si>
  <si>
    <t>407-328-9425</t>
  </si>
  <si>
    <t>SANFORD</t>
  </si>
  <si>
    <t>SEMINOLE</t>
  </si>
  <si>
    <t>1683 North Beardall Avenue</t>
  </si>
  <si>
    <t>UNIT #145</t>
  </si>
  <si>
    <t>H-400-18331-431744</t>
  </si>
  <si>
    <t>BB STONEWORKS, INC</t>
  </si>
  <si>
    <t>DBA LYONS SANDSTONE</t>
  </si>
  <si>
    <t>2493 CR 37E</t>
  </si>
  <si>
    <t>LYONS</t>
  </si>
  <si>
    <t>303-823-5659</t>
  </si>
  <si>
    <t>Machine Operators</t>
  </si>
  <si>
    <t>H-400-18331-432950</t>
  </si>
  <si>
    <t>Nu-Tec Roofing Contractors, LLC</t>
  </si>
  <si>
    <t>5025 Emco Drive</t>
  </si>
  <si>
    <t>317-255-4464</t>
  </si>
  <si>
    <t>Commercial Roofing Laborer</t>
  </si>
  <si>
    <t>H-400-18331-441656</t>
  </si>
  <si>
    <t>Vinson Landscaping, Inc.</t>
  </si>
  <si>
    <t>4173 N. Browntown Road</t>
  </si>
  <si>
    <t>Battleboro</t>
  </si>
  <si>
    <t>252-973-0730</t>
  </si>
  <si>
    <t>H-400-18331-445607</t>
  </si>
  <si>
    <t>Carver Contracting LLC</t>
  </si>
  <si>
    <t>H-400-18331-446495</t>
  </si>
  <si>
    <t>SMK Landscape LLC</t>
  </si>
  <si>
    <t>U. S. Lawns of the Ozarks</t>
  </si>
  <si>
    <t>P. O. Box 1815 (mailing)</t>
  </si>
  <si>
    <t>1010 N. Robin St. (physical)</t>
  </si>
  <si>
    <t>417-374-7070</t>
  </si>
  <si>
    <t>1010 N Robin Street</t>
  </si>
  <si>
    <t>H-400-18331-449971</t>
  </si>
  <si>
    <t>Rocky Mountain Custom Landscapes and Associates, Inc.</t>
  </si>
  <si>
    <t>Rocky Mountain Custom Landscapes</t>
  </si>
  <si>
    <t>351 Airpark Dr.</t>
  </si>
  <si>
    <t>Mailing: PO Box 480, Eagle, CO 81631</t>
  </si>
  <si>
    <t>970-748-8461</t>
  </si>
  <si>
    <t>H-400-18331-459286</t>
  </si>
  <si>
    <t>Acme Construction, Inc.</t>
  </si>
  <si>
    <t>170 South 1200 West</t>
  </si>
  <si>
    <t>North Salt Lake</t>
  </si>
  <si>
    <t>801-280-1232</t>
  </si>
  <si>
    <t>Murray</t>
  </si>
  <si>
    <t>5476 S Riley Ln</t>
  </si>
  <si>
    <t>H-400-18331-460479</t>
  </si>
  <si>
    <t>DreamScapes Lawn Maintenance Co., Inc</t>
  </si>
  <si>
    <t>P. O. Box 801090 (mailing)</t>
  </si>
  <si>
    <t>4337 Dallas Acworth Hwy. (physical)</t>
  </si>
  <si>
    <t>ACWORTH</t>
  </si>
  <si>
    <t>678-574-4008</t>
  </si>
  <si>
    <t>COBB</t>
  </si>
  <si>
    <t>4337 Dallas Acworth Hwy</t>
  </si>
  <si>
    <t>H-400-18331-463929</t>
  </si>
  <si>
    <t>H-400-18331-465949</t>
  </si>
  <si>
    <t>Working With Nature, Inc.</t>
  </si>
  <si>
    <t>9984 Mayfield Road</t>
  </si>
  <si>
    <t>216-469-4469</t>
  </si>
  <si>
    <t>9984  Mayfield Road</t>
  </si>
  <si>
    <t>H-400-18331-470539</t>
  </si>
  <si>
    <t>Lake Packing Co., Inc.</t>
  </si>
  <si>
    <t>Baitfish and Shellfish Packer</t>
  </si>
  <si>
    <t>H-400-18331-472998</t>
  </si>
  <si>
    <t>Devine Creations Landscape Managment</t>
  </si>
  <si>
    <t>752 Maple St.</t>
  </si>
  <si>
    <t>Harrodsburg</t>
  </si>
  <si>
    <t>859-797-7292</t>
  </si>
  <si>
    <t>588 Meadow Brook Ln</t>
  </si>
  <si>
    <t>H-400-18331-475213</t>
  </si>
  <si>
    <t>JEANNETTE R &amp; DEAN R SILVER M.D.,PLLC</t>
  </si>
  <si>
    <t>SILVER CANCER INSTITUTE</t>
  </si>
  <si>
    <t>7420 E PINNACLE PEAK RD SUIT 126</t>
  </si>
  <si>
    <t>SCOTTSDALE</t>
  </si>
  <si>
    <t>480-860-2030</t>
  </si>
  <si>
    <t>MEDICAL CARE COORDINATOR</t>
  </si>
  <si>
    <t>Receptionists and Information Clerks</t>
  </si>
  <si>
    <t>Planning Computer Networking</t>
  </si>
  <si>
    <t>7420 E PINNACLE KEAK RD SUIT 126</t>
  </si>
  <si>
    <t>H-400-18331-484566</t>
  </si>
  <si>
    <t>SC LAWNSCAPE, LLC</t>
  </si>
  <si>
    <t>49038 DUNHILL DRIVE</t>
  </si>
  <si>
    <t>586-263-0641</t>
  </si>
  <si>
    <t>Clinton Township</t>
  </si>
  <si>
    <t>37877 Groesbeck Hwy</t>
  </si>
  <si>
    <t>H-400-18331-493283</t>
  </si>
  <si>
    <t>Jerry Epps Landscape Company</t>
  </si>
  <si>
    <t>P O Box 909 (mailing)</t>
  </si>
  <si>
    <t>5240 Halifax Road (physical)</t>
  </si>
  <si>
    <t>434-476-7770</t>
  </si>
  <si>
    <t>5240 Halifax Road</t>
  </si>
  <si>
    <t>H-400-18331-513407</t>
  </si>
  <si>
    <t>Stroech Enterprise, LLC</t>
  </si>
  <si>
    <t>Washington County Landscapes</t>
  </si>
  <si>
    <t>4579 Highway 290 West</t>
  </si>
  <si>
    <t>979-353-0955</t>
  </si>
  <si>
    <t>H-400-18331-519524</t>
  </si>
  <si>
    <t>Safe Movers Inc</t>
  </si>
  <si>
    <t>Isaac's Moving and Storage</t>
  </si>
  <si>
    <t>181 Campanelli Pkwy</t>
  </si>
  <si>
    <t>Stoughton</t>
  </si>
  <si>
    <t>H-400-18331-524194</t>
  </si>
  <si>
    <t>Armington Nursery</t>
  </si>
  <si>
    <t>Wayside Contractors</t>
  </si>
  <si>
    <t>124 State Route 31</t>
  </si>
  <si>
    <t>585-223-6580</t>
  </si>
  <si>
    <t>H-400-18331-529308</t>
  </si>
  <si>
    <t>H-400-18331-535694</t>
  </si>
  <si>
    <t>Mountain Lion Masonry</t>
  </si>
  <si>
    <t>89 Snake Trail STE 13</t>
  </si>
  <si>
    <t>PO Box 11573</t>
  </si>
  <si>
    <t>307-690-5365</t>
  </si>
  <si>
    <t>89S Snake River Trail STE 13</t>
  </si>
  <si>
    <t>H-400-18331-537184</t>
  </si>
  <si>
    <t>PONZANI NURSERIES, LLC</t>
  </si>
  <si>
    <t>DBA PONZANI LANDSCAPING CO.</t>
  </si>
  <si>
    <t>66741 WARNOCK-ST. CLAIRSVILLE ROAD</t>
  </si>
  <si>
    <t>ST. CLAIRSVILLE</t>
  </si>
  <si>
    <t>740-695-0070</t>
  </si>
  <si>
    <t>St. Clairsville</t>
  </si>
  <si>
    <t>Belmont</t>
  </si>
  <si>
    <t>66741 Warnock-St. Clairsville Road</t>
  </si>
  <si>
    <t>H-400-18331-538267</t>
  </si>
  <si>
    <t>SINGING HILLS, INC.</t>
  </si>
  <si>
    <t>DBA SINGING HILLS LANDSCAPE, INC.</t>
  </si>
  <si>
    <t>16797 E 2ND AVE. SUITE C-102</t>
  </si>
  <si>
    <t>303-343-4100</t>
  </si>
  <si>
    <t>16797 E 2nd Ave. Suite C-102</t>
  </si>
  <si>
    <t>H-400-18331-562205</t>
  </si>
  <si>
    <t>Schutz's Landscape &amp; Design LLC</t>
  </si>
  <si>
    <t>P. O. Box 338 (mailing)</t>
  </si>
  <si>
    <t>5143 Holly St. (physical)</t>
  </si>
  <si>
    <t>Mays Landing</t>
  </si>
  <si>
    <t>609-965-4100</t>
  </si>
  <si>
    <t>5143 Holly Street</t>
  </si>
  <si>
    <t>H-400-18331-567933</t>
  </si>
  <si>
    <t>Hummel's Landscape, Inc.</t>
  </si>
  <si>
    <t>6791 Blue Ridge Avenue</t>
  </si>
  <si>
    <t>717-540-9973</t>
  </si>
  <si>
    <t>DAUPHIN</t>
  </si>
  <si>
    <t>H-400-18331-577021</t>
  </si>
  <si>
    <t>Mills Fence Co., Inc.</t>
  </si>
  <si>
    <t>6315 Wiehe Rd.</t>
  </si>
  <si>
    <t>513-631-0333</t>
  </si>
  <si>
    <t>Fence Installers</t>
  </si>
  <si>
    <t>H-400-18331-593335</t>
  </si>
  <si>
    <t>Stuber Land Design, Inc.</t>
  </si>
  <si>
    <t>111 N. Baer Road</t>
  </si>
  <si>
    <t>Tremont</t>
  </si>
  <si>
    <t>309-925-5277</t>
  </si>
  <si>
    <t>TREMONT</t>
  </si>
  <si>
    <t>TAZEWELL</t>
  </si>
  <si>
    <t>H-400-18331-599796</t>
  </si>
  <si>
    <t>U.S.A. Lawns Inc</t>
  </si>
  <si>
    <t>U.S. Lawns of North Tampa</t>
  </si>
  <si>
    <t>3223 County Line Road East</t>
  </si>
  <si>
    <t>Mailing: PO Box 4688, Clearwater, FL 33758</t>
  </si>
  <si>
    <t>813-866-0022</t>
  </si>
  <si>
    <t>H-400-18331-601780</t>
  </si>
  <si>
    <t>M &amp; M Landscaping LLC</t>
  </si>
  <si>
    <t>300 Walnut Street</t>
  </si>
  <si>
    <t>Lansdale</t>
  </si>
  <si>
    <t>215-361-8151</t>
  </si>
  <si>
    <t>H-400-18331-614187</t>
  </si>
  <si>
    <t>14034 South 145 East, Suite 202</t>
  </si>
  <si>
    <t>14034 South 145 East</t>
  </si>
  <si>
    <t>H-400-18331-624645</t>
  </si>
  <si>
    <t>Thornton Lawn and Landscape</t>
  </si>
  <si>
    <t>107 Breckenridge Drive</t>
  </si>
  <si>
    <t>601-259-0417</t>
  </si>
  <si>
    <t>107 Breckenridge Dr (report to work)</t>
  </si>
  <si>
    <t>H-400-18331-627236</t>
  </si>
  <si>
    <t>Pleasant Bay Village Motor Court, Inc.</t>
  </si>
  <si>
    <t>Pleasant Bay Village Resort</t>
  </si>
  <si>
    <t>1191 Orleans Road</t>
  </si>
  <si>
    <t>508-945-1133</t>
  </si>
  <si>
    <t>Housekeeping Cleaners</t>
  </si>
  <si>
    <t>BARNSTABLE (CHATHAM)</t>
  </si>
  <si>
    <t>H-400-18331-631032</t>
  </si>
  <si>
    <t>H-400-18331-648379</t>
  </si>
  <si>
    <t>West Coast Landscape and Lawns Inc.</t>
  </si>
  <si>
    <t>Mailing: PO Box 5648, Clearwater, FL 33758</t>
  </si>
  <si>
    <t>H-400-18331-662539</t>
  </si>
  <si>
    <t>Webb's Lawn Service LLC</t>
  </si>
  <si>
    <t>197 Cardinal Lane (mailing)</t>
  </si>
  <si>
    <t>1459 Ocran Rd (physical)</t>
  </si>
  <si>
    <t>804-577-4272</t>
  </si>
  <si>
    <t>1459 Ocran Rd</t>
  </si>
  <si>
    <t>H-400-18331-663674</t>
  </si>
  <si>
    <t>Pro Leaf Commercial Landscape`</t>
  </si>
  <si>
    <t>H-400-18331-665717</t>
  </si>
  <si>
    <t>W.H. BOYER, INC.</t>
  </si>
  <si>
    <t>2945 ROUTE 97</t>
  </si>
  <si>
    <t>GLENWOOD</t>
  </si>
  <si>
    <t>410-442-2100</t>
  </si>
  <si>
    <t>Glenwood</t>
  </si>
  <si>
    <t>2945 Route 97 Glenwood</t>
  </si>
  <si>
    <t>H-400-18331-666007</t>
  </si>
  <si>
    <t>Groundtek Irrigation</t>
  </si>
  <si>
    <t>862 Maguire Rd</t>
  </si>
  <si>
    <t>862 Maguire Rd (report to work)</t>
  </si>
  <si>
    <t>H-400-18331-679145</t>
  </si>
  <si>
    <t>Renken's Nursery, Inc.</t>
  </si>
  <si>
    <t>2701 Salem Road</t>
  </si>
  <si>
    <t>316-576-5657</t>
  </si>
  <si>
    <t>H-400-18331-690903</t>
  </si>
  <si>
    <t>Miss Adrianna Inc</t>
  </si>
  <si>
    <t>1438 Hart Rd</t>
  </si>
  <si>
    <t>Mailing: PO Box 1374, Port Lavaca, TX 77979</t>
  </si>
  <si>
    <t>H-400-18331-693253</t>
  </si>
  <si>
    <t>Jose Uribe Concrete Construction</t>
  </si>
  <si>
    <t>215 Old Pidcoke Road</t>
  </si>
  <si>
    <t>254-248-5926</t>
  </si>
  <si>
    <t>construction laborer</t>
  </si>
  <si>
    <t>H-400-18331-698354</t>
  </si>
  <si>
    <t>Splitrock Landscaping &amp; Nursery Inc.</t>
  </si>
  <si>
    <t>47975 259th St.</t>
  </si>
  <si>
    <t>Mailing: PO Box 558, Brandon, SD 57005</t>
  </si>
  <si>
    <t>605-582-6325</t>
  </si>
  <si>
    <t>H-400-18331-699032</t>
  </si>
  <si>
    <t>Paladina Landscaping &amp; Lawn Care, Inc.</t>
  </si>
  <si>
    <t>324 Forest Grove Road</t>
  </si>
  <si>
    <t>412-331-2520</t>
  </si>
  <si>
    <t>H-400-18331-700864</t>
  </si>
  <si>
    <t>Frog Island Seafood, Inc.</t>
  </si>
  <si>
    <t>PO Box 2107, Elizabeth City, NC 27906 (mailing)</t>
  </si>
  <si>
    <t>434 Esclip Road (corporate office)</t>
  </si>
  <si>
    <t>Elizabeth City</t>
  </si>
  <si>
    <t>252-330-4787</t>
  </si>
  <si>
    <t>Crab pickers / processors</t>
  </si>
  <si>
    <t>Barco</t>
  </si>
  <si>
    <t>3997 Caratoke Highway</t>
  </si>
  <si>
    <t>H-400-18331-709617</t>
  </si>
  <si>
    <t>SMITH GROUNDS MANAGEMENT, LLC</t>
  </si>
  <si>
    <t>1051 VAN BUREN AVE.</t>
  </si>
  <si>
    <t>PO BOX 2134   MATTHEWS  NC 28106</t>
  </si>
  <si>
    <t>INDIAN TRAIL</t>
  </si>
  <si>
    <t>704-821-4066</t>
  </si>
  <si>
    <t>1051 Van Buren Ave</t>
  </si>
  <si>
    <t>H-400-18331-710125</t>
  </si>
  <si>
    <t>Pass Purchasing Company, Inc.</t>
  </si>
  <si>
    <t>285 E. Harbor Drive</t>
  </si>
  <si>
    <t>Pass Christian</t>
  </si>
  <si>
    <t>228-452-9604</t>
  </si>
  <si>
    <t>Seafood processors</t>
  </si>
  <si>
    <t>H-400-18331-711383</t>
  </si>
  <si>
    <t>H-400-18331-714354</t>
  </si>
  <si>
    <t>Absolute Landscaping Inc</t>
  </si>
  <si>
    <t>154 Pointers Auburn Rd</t>
  </si>
  <si>
    <t>Pedricktown</t>
  </si>
  <si>
    <t>856-464-8579</t>
  </si>
  <si>
    <t>H-400-18331-720685</t>
  </si>
  <si>
    <t>H-400-18331-721004</t>
  </si>
  <si>
    <t>Jordan River Moving LLC</t>
  </si>
  <si>
    <t>Jordan River Moving &amp; Storage</t>
  </si>
  <si>
    <t>13513 NE 126th Place, Ste. A</t>
  </si>
  <si>
    <t>Kirkland</t>
  </si>
  <si>
    <t>206-236-0808</t>
  </si>
  <si>
    <t>Material Handlers</t>
  </si>
  <si>
    <t>H-400-18331-724806</t>
  </si>
  <si>
    <t>The Yard Barbers LLC</t>
  </si>
  <si>
    <t>2316 S Copper Crest Trail</t>
  </si>
  <si>
    <t>605-759-2429</t>
  </si>
  <si>
    <t>H-400-18331-729061</t>
  </si>
  <si>
    <t>Adler's Landscape Nursery, Inc.</t>
  </si>
  <si>
    <t>3110 6th Avenue</t>
  </si>
  <si>
    <t>814-944-9335</t>
  </si>
  <si>
    <t>Phoenix Labor Consultants, LLC</t>
  </si>
  <si>
    <t>Evelyn Wright</t>
  </si>
  <si>
    <t>Amherst</t>
  </si>
  <si>
    <t>Blair</t>
  </si>
  <si>
    <t>H-400-18331-730491</t>
  </si>
  <si>
    <t>Paul Fritz Landscape Contractors, Inc.</t>
  </si>
  <si>
    <t>Fritz Landscape Contractors, Inc.</t>
  </si>
  <si>
    <t>PO Box 624 (mailing)</t>
  </si>
  <si>
    <t>42W 480 Silver Glen Road, St. Charles, IL 60175 (physical)</t>
  </si>
  <si>
    <t>847-464-4400</t>
  </si>
  <si>
    <t>42W 480 Silver Glen Road</t>
  </si>
  <si>
    <t>H-400-18331-730934</t>
  </si>
  <si>
    <t>SLMCO INC.</t>
  </si>
  <si>
    <t>DBA SARVER LANDSCAPE MAINTENANCE COMPANY</t>
  </si>
  <si>
    <t>340 GRAHAM ROAD</t>
  </si>
  <si>
    <t>WEXFORD</t>
  </si>
  <si>
    <t>724-935-4250</t>
  </si>
  <si>
    <t>Wexford</t>
  </si>
  <si>
    <t>340 Graham Road</t>
  </si>
  <si>
    <t>H-400-18331-733290</t>
  </si>
  <si>
    <t>Milieu Design LLC</t>
  </si>
  <si>
    <t>48 E. Hintz Rd.</t>
  </si>
  <si>
    <t>847-465-1160</t>
  </si>
  <si>
    <t>48 E Hintz Road (report to work)</t>
  </si>
  <si>
    <t>H-400-18331-747766</t>
  </si>
  <si>
    <t>LL Bros. LLC</t>
  </si>
  <si>
    <t>L&amp;L Company</t>
  </si>
  <si>
    <t>16794 N Dogwood Ave.</t>
  </si>
  <si>
    <t>Gardendale</t>
  </si>
  <si>
    <t>432-332-6458</t>
  </si>
  <si>
    <t>1601 East Pearl</t>
  </si>
  <si>
    <t>H-400-18331-754817</t>
  </si>
  <si>
    <t>Wallscapes LLC</t>
  </si>
  <si>
    <t>1092 Mississippi Ave.</t>
  </si>
  <si>
    <t>412-418-4811</t>
  </si>
  <si>
    <t>2926 Industrial Blvd.</t>
  </si>
  <si>
    <t>H-400-18331-755210</t>
  </si>
  <si>
    <t>S.E.W. Friel, LLC</t>
  </si>
  <si>
    <t>P.O. Box 10, Queenstown, MD 21658 (mailing)</t>
  </si>
  <si>
    <t>120 Friel Lane (physical)</t>
  </si>
  <si>
    <t>Wye Mills</t>
  </si>
  <si>
    <t>410-827-8811</t>
  </si>
  <si>
    <t>Packers</t>
  </si>
  <si>
    <t>Queen Anne's</t>
  </si>
  <si>
    <t>120 Friel Lane</t>
  </si>
  <si>
    <t>H-400-18331-755272</t>
  </si>
  <si>
    <t>Landcare Landscaping, Inc.</t>
  </si>
  <si>
    <t>6767 S. Lois Avenue</t>
  </si>
  <si>
    <t>813-676-6000</t>
  </si>
  <si>
    <t>H-400-18331-759087</t>
  </si>
  <si>
    <t>Lahontan Golf Club</t>
  </si>
  <si>
    <t>12700 Lodgetrail Drive</t>
  </si>
  <si>
    <t>530-550-2447</t>
  </si>
  <si>
    <t>7041 Lahontan Drive</t>
  </si>
  <si>
    <t>H-400-18331-772220</t>
  </si>
  <si>
    <t>H-400-18331-777713</t>
  </si>
  <si>
    <t>VIXCON, LLC</t>
  </si>
  <si>
    <t>11554 E. WASHINGTON ST.</t>
  </si>
  <si>
    <t>CHAGRIN</t>
  </si>
  <si>
    <t>440-543-3493</t>
  </si>
  <si>
    <t>Chagrin Falls</t>
  </si>
  <si>
    <t>11554 East Washington Street</t>
  </si>
  <si>
    <t>H-400-18331-780046</t>
  </si>
  <si>
    <t>H-400-18331-783592</t>
  </si>
  <si>
    <t>Lawn care laborer</t>
  </si>
  <si>
    <t>H-400-18331-784312</t>
  </si>
  <si>
    <t>Monin Construction, LLC</t>
  </si>
  <si>
    <t>347 E ML King</t>
  </si>
  <si>
    <t>502-333-5333</t>
  </si>
  <si>
    <t>Roofer</t>
  </si>
  <si>
    <t>347 ML King</t>
  </si>
  <si>
    <t>H-400-18331-788280</t>
  </si>
  <si>
    <t>Simmon's Chesapeake Bay Seafood, Inc.</t>
  </si>
  <si>
    <t>P. O. Box 132 (mailing)</t>
  </si>
  <si>
    <t>2131A Hoopersville Road (physical)</t>
  </si>
  <si>
    <t>443-521-7328</t>
  </si>
  <si>
    <t>2131A Hoopersville Road</t>
  </si>
  <si>
    <t>H-400-18331-791222</t>
  </si>
  <si>
    <t>H-400-18331-791646</t>
  </si>
  <si>
    <t>Greenview Lawns, Inc.</t>
  </si>
  <si>
    <t>8200 Chad Colley Blvd</t>
  </si>
  <si>
    <t>Mailing: PO Box 10660, Fort Smith, AR 72917</t>
  </si>
  <si>
    <t>479-242-0466</t>
  </si>
  <si>
    <t>8205 Veterans Ave</t>
  </si>
  <si>
    <t>H-400-18331-802156</t>
  </si>
  <si>
    <t>Shear Scapes, Inc.</t>
  </si>
  <si>
    <t>15416 Beachview Dr.</t>
  </si>
  <si>
    <t>Dumfries</t>
  </si>
  <si>
    <t>703-491-5557</t>
  </si>
  <si>
    <t>15416 Beachview Dr. (report to work)</t>
  </si>
  <si>
    <t>H-400-18331-811061</t>
  </si>
  <si>
    <t>The Ohio Valley Group, Inc.</t>
  </si>
  <si>
    <t>16965 Park Circle Drive</t>
  </si>
  <si>
    <t>440-543-0500</t>
  </si>
  <si>
    <t>H-400-18331-833336</t>
  </si>
  <si>
    <t>Graham &amp; Rollins, Inc.</t>
  </si>
  <si>
    <t>19 Rudd Lane</t>
  </si>
  <si>
    <t>757-723-3831</t>
  </si>
  <si>
    <t>seafood processor /crab picker</t>
  </si>
  <si>
    <t>City of Hampton</t>
  </si>
  <si>
    <t>H-400-18331-854533</t>
  </si>
  <si>
    <t>H-400-18331-861866</t>
  </si>
  <si>
    <t>Angelotta Landscape Associates, LLC</t>
  </si>
  <si>
    <t>PO Box 531 (mailing)</t>
  </si>
  <si>
    <t>8825 Mayfield Road (physical)</t>
  </si>
  <si>
    <t>440-336-1590</t>
  </si>
  <si>
    <t>8825 Mayfield Road</t>
  </si>
  <si>
    <t>H-400-18331-864794</t>
  </si>
  <si>
    <t>La Princesa</t>
  </si>
  <si>
    <t>1101 Granham Avenue</t>
  </si>
  <si>
    <t>214-545-2756</t>
  </si>
  <si>
    <t>Frozen Popsicle Vendor</t>
  </si>
  <si>
    <t>H-400-18331-875494</t>
  </si>
  <si>
    <t>First Choice Lawncare, Inc.</t>
  </si>
  <si>
    <t>P. O. Box 651, Elgin IL 60121 (mailing)</t>
  </si>
  <si>
    <t>9N578 Muirhead Road (physical)</t>
  </si>
  <si>
    <t>847-742-8849</t>
  </si>
  <si>
    <t>9N578 Muirhead Road</t>
  </si>
  <si>
    <t>H-400-18331-884524</t>
  </si>
  <si>
    <t>GROWING GREENER LANDSCAPING SERVICES INC</t>
  </si>
  <si>
    <t>PO BOX 1371</t>
  </si>
  <si>
    <t>23 OLD RIVERHEAD ROAD WEST</t>
  </si>
  <si>
    <t>631-276-0708</t>
  </si>
  <si>
    <t>H-400-18331-886898</t>
  </si>
  <si>
    <t>H-400-18331-891884</t>
  </si>
  <si>
    <t>Bristol's Farm Market &amp; Garden Center, Inc.</t>
  </si>
  <si>
    <t>Bristol's Garden Center</t>
  </si>
  <si>
    <t>7454 Victor-Pittsford Rd.</t>
  </si>
  <si>
    <t>585-924-2274</t>
  </si>
  <si>
    <t>H-400-18331-896879</t>
  </si>
  <si>
    <t>Quaker Ridge Golf Club, Inc.</t>
  </si>
  <si>
    <t>146 Griffen Avenue</t>
  </si>
  <si>
    <t>Scarsdale</t>
  </si>
  <si>
    <t>914-725-1100</t>
  </si>
  <si>
    <t>H-400-18331-913483</t>
  </si>
  <si>
    <t>The Honors Course, Inc.</t>
  </si>
  <si>
    <t>9601 Lee Hwy</t>
  </si>
  <si>
    <t>Mailing: PO Box 506, Ooltewah, TN 37363</t>
  </si>
  <si>
    <t>Ooltewah</t>
  </si>
  <si>
    <t>423-238-4234</t>
  </si>
  <si>
    <t>H-400-18331-922216</t>
  </si>
  <si>
    <t>Skyline Motor Inn LLC</t>
  </si>
  <si>
    <t>Rodeway Inn</t>
  </si>
  <si>
    <t>1919 17th Street</t>
  </si>
  <si>
    <t>307-587-4201</t>
  </si>
  <si>
    <t>Maid/Housekeeper</t>
  </si>
  <si>
    <t>H-400-18331-931959</t>
  </si>
  <si>
    <t>Shepherd's Landscape Maintenance, LLC</t>
  </si>
  <si>
    <t>PO Box 681448 (mailing)</t>
  </si>
  <si>
    <t>13945 Lucia Riverbend Hwy, Mt Holly NC 28120</t>
  </si>
  <si>
    <t>704-820-3022</t>
  </si>
  <si>
    <t>Mt Holly</t>
  </si>
  <si>
    <t>13945 Lucia Riverbend Hwy</t>
  </si>
  <si>
    <t>H-400-18331-932638</t>
  </si>
  <si>
    <t>Paragon Landscape Construction Inc.</t>
  </si>
  <si>
    <t>62 Industrial Way</t>
  </si>
  <si>
    <t>781-834-1000</t>
  </si>
  <si>
    <t>H-400-18331-940442</t>
  </si>
  <si>
    <t>Mijelum LLC</t>
  </si>
  <si>
    <t>3001 W Hwy 90 Suffix F</t>
  </si>
  <si>
    <t>732-294-1661</t>
  </si>
  <si>
    <t>H-400-18331-941046</t>
  </si>
  <si>
    <t>concrete finisher</t>
  </si>
  <si>
    <t>H-400-18331-955084</t>
  </si>
  <si>
    <t>H-400-18331-958379</t>
  </si>
  <si>
    <t>Greenlawn Landscaping Maintenance Comapany</t>
  </si>
  <si>
    <t>28911 Grand River</t>
  </si>
  <si>
    <t>Farmington Hills</t>
  </si>
  <si>
    <t>248-474-6167</t>
  </si>
  <si>
    <t>H-400-18331-970621</t>
  </si>
  <si>
    <t>Certified Erosion Control of NH, LLC</t>
  </si>
  <si>
    <t>Filtrexx Northeast Systems</t>
  </si>
  <si>
    <t>84 Daniel Plummer Road</t>
  </si>
  <si>
    <t>Goffstown</t>
  </si>
  <si>
    <t>603-622-9277</t>
  </si>
  <si>
    <t>Production Laborer</t>
  </si>
  <si>
    <t>H-400-18331-988028</t>
  </si>
  <si>
    <t>SCHOENBRUNN LANDSCAPING, INC.</t>
  </si>
  <si>
    <t>1505 STATE ROUTE 39 N.W.</t>
  </si>
  <si>
    <t>mailing: 1505 State Route 39 N.W.  Dover, OH 44622</t>
  </si>
  <si>
    <t>DOVER</t>
  </si>
  <si>
    <t>330-364-3688</t>
  </si>
  <si>
    <t>Tuscarawas</t>
  </si>
  <si>
    <t>1505 State Route 39 N.W</t>
  </si>
  <si>
    <t>H-400-18331-988826</t>
  </si>
  <si>
    <t>Sanchez Landscaping LLC</t>
  </si>
  <si>
    <t>39 Lincoln Avenue</t>
  </si>
  <si>
    <t>Jamesburg</t>
  </si>
  <si>
    <t>732-429-8693</t>
  </si>
  <si>
    <t>H-400-18331-992135</t>
  </si>
  <si>
    <t>Clean Cut Lawn Care and Pressure Washing LLC</t>
  </si>
  <si>
    <t>9576 S Choctaw Dr.</t>
  </si>
  <si>
    <t>225-395-5959</t>
  </si>
  <si>
    <t>H-400-18332-005022</t>
  </si>
  <si>
    <t>Golden Triangle Services, Inc.</t>
  </si>
  <si>
    <t>S&amp;T Landscape</t>
  </si>
  <si>
    <t>12615 E FM 917</t>
  </si>
  <si>
    <t>817-473-2103</t>
  </si>
  <si>
    <t>H-400-18332-014591</t>
  </si>
  <si>
    <t>Mark White and Randall Gillespie</t>
  </si>
  <si>
    <t>Barger Construction Company</t>
  </si>
  <si>
    <t>23134 Hwy 22N</t>
  </si>
  <si>
    <t>Yuma</t>
  </si>
  <si>
    <t>731-535-3374</t>
  </si>
  <si>
    <t>Mason Laborers</t>
  </si>
  <si>
    <t>H-400-18332-022768</t>
  </si>
  <si>
    <t>LANDSCAPES BY AURELINDO</t>
  </si>
  <si>
    <t>16 WESTRIDGE DRIVE</t>
  </si>
  <si>
    <t>603-926-5966</t>
  </si>
  <si>
    <t>U.S. AMERICANS@AOL.COM</t>
  </si>
  <si>
    <t>H-400-18332-031313</t>
  </si>
  <si>
    <t>Alewelt Services Inc.</t>
  </si>
  <si>
    <t>18358 County Hwy D-20</t>
  </si>
  <si>
    <t>Alden</t>
  </si>
  <si>
    <t>515-859-3223</t>
  </si>
  <si>
    <t>Semi-truck Driver</t>
  </si>
  <si>
    <t>H-400-18332-047209</t>
  </si>
  <si>
    <t>EXCELL LAWN CARE, INC.</t>
  </si>
  <si>
    <t>1205 SADDLEBACK WAY</t>
  </si>
  <si>
    <t>410-515-4416</t>
  </si>
  <si>
    <t>Joppa</t>
  </si>
  <si>
    <t>1607 Reid Drive</t>
  </si>
  <si>
    <t>H-400-18332-049738</t>
  </si>
  <si>
    <t>Shore Lodge Whitetail LLC</t>
  </si>
  <si>
    <t>Shore Lodge</t>
  </si>
  <si>
    <t>501 West Lake Street</t>
  </si>
  <si>
    <t>McCall</t>
  </si>
  <si>
    <t>208-634-1733</t>
  </si>
  <si>
    <t>Valley</t>
  </si>
  <si>
    <t>H-400-18332-051034</t>
  </si>
  <si>
    <t>Southwest Landscape Management</t>
  </si>
  <si>
    <t>440-748-6000</t>
  </si>
  <si>
    <t>H-400-18332-051081</t>
  </si>
  <si>
    <t>TFG Hyannis Hospitality, LLC</t>
  </si>
  <si>
    <t>The Resort and Conference Center at Hyannis</t>
  </si>
  <si>
    <t>35 Scudder Avenue</t>
  </si>
  <si>
    <t>508-862-6900</t>
  </si>
  <si>
    <t>Front Desk Clerk/Cleaner</t>
  </si>
  <si>
    <t>H-400-18332-054443</t>
  </si>
  <si>
    <t>Justin Pride, LLC</t>
  </si>
  <si>
    <t>Pride of Texas</t>
  </si>
  <si>
    <t>6268 FM 1105</t>
  </si>
  <si>
    <t>512-630-5965</t>
  </si>
  <si>
    <t>H-400-18332-058114</t>
  </si>
  <si>
    <t>HEATH OUTDOOR, LLC</t>
  </si>
  <si>
    <t>1302 COLUMBIA AVE.</t>
  </si>
  <si>
    <t>317-797-0809</t>
  </si>
  <si>
    <t>1302 Columbia Ave</t>
  </si>
  <si>
    <t>H-400-18332-072261</t>
  </si>
  <si>
    <t>SAINT JAMES CLUB ASSOCIATION</t>
  </si>
  <si>
    <t>30300 S. 555 ROAD</t>
  </si>
  <si>
    <t>918-257-6253</t>
  </si>
  <si>
    <t>30300 S. 555 Rd.</t>
  </si>
  <si>
    <t>H-400-18332-072811</t>
  </si>
  <si>
    <t>Professional Lawn Sprinklers, Inc.</t>
  </si>
  <si>
    <t>5 Lombardy Road</t>
  </si>
  <si>
    <t>Mailing: P.O. Box 241, Drew, MS 38737</t>
  </si>
  <si>
    <t>662-745-2686</t>
  </si>
  <si>
    <t>Sunflower</t>
  </si>
  <si>
    <t>H-400-18332-076909</t>
  </si>
  <si>
    <t>RUSSELL HUNT'S TOTAL LAWN CARE</t>
  </si>
  <si>
    <t>DBA TOTAL LAWN CARE</t>
  </si>
  <si>
    <t>175 DETMAR ROAD</t>
  </si>
  <si>
    <t>P.O. BOX 126  STEUBENVILLE  OH 43952</t>
  </si>
  <si>
    <t>STEUBENVILLE</t>
  </si>
  <si>
    <t>740-264-1196</t>
  </si>
  <si>
    <t>.  Landscape Laborer</t>
  </si>
  <si>
    <t>Steubenville</t>
  </si>
  <si>
    <t>175 Detmar Road</t>
  </si>
  <si>
    <t>H-400-18332-077350</t>
  </si>
  <si>
    <t>C. W. O'Bier &amp; Sons, Inc.</t>
  </si>
  <si>
    <t>Pride of Virginia Seafood</t>
  </si>
  <si>
    <t>2980 Mundy Point Road</t>
  </si>
  <si>
    <t>Callao</t>
  </si>
  <si>
    <t>804-529-7350</t>
  </si>
  <si>
    <t>Fish Bait Packers</t>
  </si>
  <si>
    <t>H-400-18332-080086</t>
  </si>
  <si>
    <t>1729 Truman Road</t>
  </si>
  <si>
    <t>H-400-18332-080733</t>
  </si>
  <si>
    <t>BRYN MAWR LANDSCAPING CO, INC.</t>
  </si>
  <si>
    <t>2 OLD COVERED BRIDGE ROAD</t>
  </si>
  <si>
    <t>mailing:  P.O. Box 308  Newtown Square PA 19073</t>
  </si>
  <si>
    <t>NEWTOWN SQUARE</t>
  </si>
  <si>
    <t>610-353-1978</t>
  </si>
  <si>
    <t>455 Crooked Lane</t>
  </si>
  <si>
    <t>H-400-18332-081965</t>
  </si>
  <si>
    <t>JN Corcoran, Inc.</t>
  </si>
  <si>
    <t>2480 State Route 28</t>
  </si>
  <si>
    <t>Mailing: P.O. Box 311, Old Forge, NY 13420</t>
  </si>
  <si>
    <t>Thendara</t>
  </si>
  <si>
    <t>315-369-6834</t>
  </si>
  <si>
    <t>Herkimer</t>
  </si>
  <si>
    <t>H-400-18332-082524</t>
  </si>
  <si>
    <t>H-400-18332-091857</t>
  </si>
  <si>
    <t>60 Rupert Road</t>
  </si>
  <si>
    <t>919-662-1009</t>
  </si>
  <si>
    <t>H-400-18332-094258</t>
  </si>
  <si>
    <t>ASHTON MANOR ENVIRONMENTAL, LLC</t>
  </si>
  <si>
    <t>17701 NEW HAMPSHIRE AVE.</t>
  </si>
  <si>
    <t>mailing: PO Box 428  Ashton, MD 20861</t>
  </si>
  <si>
    <t>ASHTON</t>
  </si>
  <si>
    <t>301-774-8201</t>
  </si>
  <si>
    <t>Ashton</t>
  </si>
  <si>
    <t>17701 New Hampshire Ave.</t>
  </si>
  <si>
    <t>H-400-18332-100143</t>
  </si>
  <si>
    <t>COMMONWEALTH TURF ENTERPRISES LLC</t>
  </si>
  <si>
    <t>DBA Class A Grounds Management</t>
  </si>
  <si>
    <t>1500 NEW YORK AVENUE</t>
  </si>
  <si>
    <t>804-562-6691</t>
  </si>
  <si>
    <t>1500 New York Avenue</t>
  </si>
  <si>
    <t>H-400-18332-104862</t>
  </si>
  <si>
    <t>ARKINS PARK STONE CORP.</t>
  </si>
  <si>
    <t>5975 NCR #27</t>
  </si>
  <si>
    <t>970-663-1920</t>
  </si>
  <si>
    <t>Production Laborers</t>
  </si>
  <si>
    <t>H-400-18332-116823</t>
  </si>
  <si>
    <t>Troy Burne LLC</t>
  </si>
  <si>
    <t>Troy Burne Golf Club</t>
  </si>
  <si>
    <t>228 CTY Rd. F</t>
  </si>
  <si>
    <t>715-386-2902</t>
  </si>
  <si>
    <t>St. Croix</t>
  </si>
  <si>
    <t>H-400-18332-119677</t>
  </si>
  <si>
    <t>Dockporter</t>
  </si>
  <si>
    <t>H-400-18332-127485</t>
  </si>
  <si>
    <t>BENBOW VALLEY INVESTMENTS</t>
  </si>
  <si>
    <t>DBA BENBOW HISTORIC INN</t>
  </si>
  <si>
    <t>445 LAKE BENBOW DRIVE</t>
  </si>
  <si>
    <t>Mailing: 390 Lake Benbow Drive, Garberville, CA 95542</t>
  </si>
  <si>
    <t>GARBERVILLE</t>
  </si>
  <si>
    <t>707-923-2124</t>
  </si>
  <si>
    <t>Restaurant and Lounge Attendant</t>
  </si>
  <si>
    <t>Garberville</t>
  </si>
  <si>
    <t>445 Lake Benbow Drive</t>
  </si>
  <si>
    <t>H-400-18332-129790</t>
  </si>
  <si>
    <t>SAVE ON ENTERPRISES OF SARASOTA CO., INC</t>
  </si>
  <si>
    <t>dba ArtisTree</t>
  </si>
  <si>
    <t>160 Pond Cypress Road</t>
  </si>
  <si>
    <t>941-488-8897</t>
  </si>
  <si>
    <t>299 S. Havana Rd.</t>
  </si>
  <si>
    <t>H-400-18332-130648</t>
  </si>
  <si>
    <t>ATTITASH MOUNTAIN SERVICE COMPANY INC</t>
  </si>
  <si>
    <t>PO BOX 826</t>
  </si>
  <si>
    <t>2760 WHITE MOUNTAIN HIGHWAY</t>
  </si>
  <si>
    <t>603-356-6321</t>
  </si>
  <si>
    <t>H-400-18332-132740</t>
  </si>
  <si>
    <t>H-400-18332-139438</t>
  </si>
  <si>
    <t>CLEAN SCAPES LP - AUSTIN</t>
  </si>
  <si>
    <t>2631 KRAMER LANE</t>
  </si>
  <si>
    <t>mailing: P.O. Box 203070  Austin, TX 78720</t>
  </si>
  <si>
    <t>512-448-1094</t>
  </si>
  <si>
    <t>2631 Kramer Lane</t>
  </si>
  <si>
    <t>H-400-18332-139919</t>
  </si>
  <si>
    <t>SAM'S LAWN SERVICE AND LANDSCAPING, INC.</t>
  </si>
  <si>
    <t>641 EAYRESTOWN ROAD</t>
  </si>
  <si>
    <t>LUMBERTON</t>
  </si>
  <si>
    <t>609-518-5263</t>
  </si>
  <si>
    <t>Landscape Maintenance Laborer</t>
  </si>
  <si>
    <t>Lumberton</t>
  </si>
  <si>
    <t>641 Eayrestown Rd.</t>
  </si>
  <si>
    <t>H-400-18332-144575</t>
  </si>
  <si>
    <t>KALARAMA, INC.</t>
  </si>
  <si>
    <t>DBA LANDSCAPING BY HILLCREST</t>
  </si>
  <si>
    <t>3501 HOWELL'S MILL ROAD</t>
  </si>
  <si>
    <t>mailing: PO Box 459  Ona, WV 25545</t>
  </si>
  <si>
    <t>ONA</t>
  </si>
  <si>
    <t>304-743-3033</t>
  </si>
  <si>
    <t>Ona</t>
  </si>
  <si>
    <t>Cabell</t>
  </si>
  <si>
    <t>3187 Meadow Ln</t>
  </si>
  <si>
    <t>H-400-18332-153689</t>
  </si>
  <si>
    <t>Mailing: 1000 Golf Club Drive, Kingston Springs, TN 37082</t>
  </si>
  <si>
    <t>Greens Keeper</t>
  </si>
  <si>
    <t>H-400-18332-165367</t>
  </si>
  <si>
    <t>H-400-18332-174526</t>
  </si>
  <si>
    <t>Cohasset Golf Club</t>
  </si>
  <si>
    <t>175 Lamberts Lane</t>
  </si>
  <si>
    <t>Cohasset</t>
  </si>
  <si>
    <t>781-383-9890</t>
  </si>
  <si>
    <t>175 Cedar Street</t>
  </si>
  <si>
    <t>H-400-18332-180257</t>
  </si>
  <si>
    <t>Housekeeper/Houseman</t>
  </si>
  <si>
    <t>H-400-18332-185676</t>
  </si>
  <si>
    <t>Bloomings Land &amp; Turf Management, Inc.</t>
  </si>
  <si>
    <t>6187 McIntosh Road</t>
  </si>
  <si>
    <t>Mailing: 5824 Bee Ridge Road #165, Sarasota, FL 34233</t>
  </si>
  <si>
    <t>941-927-9765</t>
  </si>
  <si>
    <t>H-400-18332-196773</t>
  </si>
  <si>
    <t>All Seasons Landscaping, Inc.</t>
  </si>
  <si>
    <t>1815 Central Park Drive</t>
  </si>
  <si>
    <t>Suite 110, PMB 359</t>
  </si>
  <si>
    <t>303-840-9696</t>
  </si>
  <si>
    <t>Erin Wiliams</t>
  </si>
  <si>
    <t>17500 E. Smith Road</t>
  </si>
  <si>
    <t>H-400-18332-217138</t>
  </si>
  <si>
    <t>H-400-18332-224063</t>
  </si>
  <si>
    <t>Kloos Kutters, LLC</t>
  </si>
  <si>
    <t>Outdoor Inspirations</t>
  </si>
  <si>
    <t>9404 State Street</t>
  </si>
  <si>
    <t>402-210-4692</t>
  </si>
  <si>
    <t>H-400-18332-234433</t>
  </si>
  <si>
    <t>Peckham Road Corp.</t>
  </si>
  <si>
    <t>375  Bay Road</t>
  </si>
  <si>
    <t>Queensbury</t>
  </si>
  <si>
    <t>914-949-2000</t>
  </si>
  <si>
    <t>H-400-18332-234939</t>
  </si>
  <si>
    <t>Mondragon Golf, Inc.</t>
  </si>
  <si>
    <t>4411 E Arlington Street</t>
  </si>
  <si>
    <t>Inverness</t>
  </si>
  <si>
    <t>352-344-0001</t>
  </si>
  <si>
    <t>Citrus</t>
  </si>
  <si>
    <t>H-400-18332-238197</t>
  </si>
  <si>
    <t>610-361-7832</t>
  </si>
  <si>
    <t>H-400-18332-242342</t>
  </si>
  <si>
    <t>H2O IRRIGATION, INC.</t>
  </si>
  <si>
    <t>14280 INDUSTRIAL CENTER DR.</t>
  </si>
  <si>
    <t>SHELBY TWP.</t>
  </si>
  <si>
    <t>14280 Industrial Center Drive</t>
  </si>
  <si>
    <t>H-400-18332-251099</t>
  </si>
  <si>
    <t>Outdoor-FX Inc.</t>
  </si>
  <si>
    <t>142 Church St.</t>
  </si>
  <si>
    <t>Mailing: P.O.  Box 66  Plain City, OH 43064</t>
  </si>
  <si>
    <t>614-873-7270</t>
  </si>
  <si>
    <t>Landscape/Hardscape Laborer</t>
  </si>
  <si>
    <t>142 Church Street</t>
  </si>
  <si>
    <t>H-400-18332-253803</t>
  </si>
  <si>
    <t>ESTATE LANDSCAPING INC.</t>
  </si>
  <si>
    <t>8015 MAYFIELD RD</t>
  </si>
  <si>
    <t>CHESTERLAND</t>
  </si>
  <si>
    <t>440-729-7800</t>
  </si>
  <si>
    <t>8015 Mayfield Rd</t>
  </si>
  <si>
    <t>H-400-18332-261726</t>
  </si>
  <si>
    <t>Southern Landscape Group, Inc.</t>
  </si>
  <si>
    <t>P. O. Box 397 (mailing)</t>
  </si>
  <si>
    <t>192 Miles Lane (physical)</t>
  </si>
  <si>
    <t>Evington</t>
  </si>
  <si>
    <t>434-821-6004</t>
  </si>
  <si>
    <t>192 Miles Lane</t>
  </si>
  <si>
    <t>H-400-18332-269567</t>
  </si>
  <si>
    <t>H-400-18332-270716</t>
  </si>
  <si>
    <t>HICOW CO.</t>
  </si>
  <si>
    <t>RAFTER J BAR RANCH</t>
  </si>
  <si>
    <t>12325 RAFTER J BAR ROAD</t>
  </si>
  <si>
    <t>P.O. BOX 128</t>
  </si>
  <si>
    <t>605-574-2527</t>
  </si>
  <si>
    <t>H-400-18332-274252</t>
  </si>
  <si>
    <t>H-400-18332-274519</t>
  </si>
  <si>
    <t>H-400-18332-279150</t>
  </si>
  <si>
    <t>Reynolds Landscaping Inc.</t>
  </si>
  <si>
    <t>201 E. Bay Ave.</t>
  </si>
  <si>
    <t>Manahawkin</t>
  </si>
  <si>
    <t>609-597-6099</t>
  </si>
  <si>
    <t>558 East Bay Avenue</t>
  </si>
  <si>
    <t>H-400-18332-284562</t>
  </si>
  <si>
    <t>GROOVER ROOFING &amp; SIDING, INC.</t>
  </si>
  <si>
    <t>1101 E. LIBERTY STREET</t>
  </si>
  <si>
    <t>GIRARD</t>
  </si>
  <si>
    <t>330-759-1970</t>
  </si>
  <si>
    <t>Megan Hettinger</t>
  </si>
  <si>
    <t>Girard</t>
  </si>
  <si>
    <t>Trumbull</t>
  </si>
  <si>
    <t>1101 E. Liberty Street Girard</t>
  </si>
  <si>
    <t>H-400-18332-285311</t>
  </si>
  <si>
    <t>R &amp; M FENCE AND CONSTRUCTION, INC.</t>
  </si>
  <si>
    <t>DBA R &amp; M FENCE</t>
  </si>
  <si>
    <t>11041 DIXIE HWY</t>
  </si>
  <si>
    <t>WALTON</t>
  </si>
  <si>
    <t>859-485-9198</t>
  </si>
  <si>
    <t>Fence Laborer</t>
  </si>
  <si>
    <t>11041 Dixie Hwy</t>
  </si>
  <si>
    <t>H-400-18332-307734</t>
  </si>
  <si>
    <t>The Bruce Company of WI, Inc.</t>
  </si>
  <si>
    <t>2830 Parmenter Street</t>
  </si>
  <si>
    <t>Middleton</t>
  </si>
  <si>
    <t>608-836-7041</t>
  </si>
  <si>
    <t>H-400-18332-310118</t>
  </si>
  <si>
    <t>TRIAD ASSOCIATES,  INC.</t>
  </si>
  <si>
    <t>100 DOWNING AVE</t>
  </si>
  <si>
    <t>HAVERHILL</t>
  </si>
  <si>
    <t>978-373-4223</t>
  </si>
  <si>
    <t>Nathan SUD</t>
  </si>
  <si>
    <t>Stucco Mason</t>
  </si>
  <si>
    <t>Haverhill</t>
  </si>
  <si>
    <t>100 Downing Avenue</t>
  </si>
  <si>
    <t>H-400-18332-315336</t>
  </si>
  <si>
    <t>HERRON LANDSCAPE, LLC</t>
  </si>
  <si>
    <t>709 WOODRUFF ROAD</t>
  </si>
  <si>
    <t>PO Box 575</t>
  </si>
  <si>
    <t>662-578-5433</t>
  </si>
  <si>
    <t>William Carson</t>
  </si>
  <si>
    <t>Panola</t>
  </si>
  <si>
    <t>709 Woodruff Rd</t>
  </si>
  <si>
    <t>H-400-18332-317517</t>
  </si>
  <si>
    <t>LIMBACH'S LANDSCAPING</t>
  </si>
  <si>
    <t>74 MENDHAM ROAD</t>
  </si>
  <si>
    <t>mailing:  PO Box 209  Green Village NJ 07935</t>
  </si>
  <si>
    <t>GLADSTONE</t>
  </si>
  <si>
    <t>973-377-4715</t>
  </si>
  <si>
    <t>Green Village</t>
  </si>
  <si>
    <t>92 Britten Road</t>
  </si>
  <si>
    <t>H-400-18332-322046</t>
  </si>
  <si>
    <t>FOUR ELEMENTS FORESTRY LLC</t>
  </si>
  <si>
    <t>72 Reager St.</t>
  </si>
  <si>
    <t>541-890-2155</t>
  </si>
  <si>
    <t>Forestry Laborer</t>
  </si>
  <si>
    <t>CLATSOP</t>
  </si>
  <si>
    <t>33168 Patriot Way</t>
  </si>
  <si>
    <t>H-400-18332-336296</t>
  </si>
  <si>
    <t>Long Brothers Landscaping Inc.</t>
  </si>
  <si>
    <t>PO Box 90695, Raleigh, NC 27675 (mailing)</t>
  </si>
  <si>
    <t>6460 Mt. Herman Road (physical)</t>
  </si>
  <si>
    <t>919-782-2809</t>
  </si>
  <si>
    <t>6460 Mt Herman Road</t>
  </si>
  <si>
    <t>H-400-18332-347757</t>
  </si>
  <si>
    <t>SAUSAGES PIZZA</t>
  </si>
  <si>
    <t>781 MONTAUK HIGHWAY</t>
  </si>
  <si>
    <t>P.O. BOX 1305, WAINSCOTT NY 11975</t>
  </si>
  <si>
    <t>516-641-8796</t>
  </si>
  <si>
    <t>Counter Attendants</t>
  </si>
  <si>
    <t>H-400-18332-349710</t>
  </si>
  <si>
    <t>The Nantucket Golf Club, Inc.</t>
  </si>
  <si>
    <t>P.O. Box 313, 250 Milestone Road</t>
  </si>
  <si>
    <t>Siasconset</t>
  </si>
  <si>
    <t>508-257-8512</t>
  </si>
  <si>
    <t>Captain</t>
  </si>
  <si>
    <t>250 Milestone Road</t>
  </si>
  <si>
    <t>H-400-18332-357649</t>
  </si>
  <si>
    <t>REGENCY ROOFING COMPANIES INC.</t>
  </si>
  <si>
    <t>576 E. HIGHLAND RD.</t>
  </si>
  <si>
    <t>330-468-1021</t>
  </si>
  <si>
    <t>576 E. Highland Rd</t>
  </si>
  <si>
    <t>H-400-18332-357777</t>
  </si>
  <si>
    <t>CARIBOU CHALET, INC</t>
  </si>
  <si>
    <t>1450 BIG THOMPSON AVE</t>
  </si>
  <si>
    <t>970-586-2358</t>
  </si>
  <si>
    <t>CO</t>
  </si>
  <si>
    <t>1450 Big Thompson Ave</t>
  </si>
  <si>
    <t>H-400-18332-362022</t>
  </si>
  <si>
    <t>Property Management Source, LLC</t>
  </si>
  <si>
    <t>5758 Jackson Way</t>
  </si>
  <si>
    <t>334-593-3341</t>
  </si>
  <si>
    <t>H-400-18332-364779</t>
  </si>
  <si>
    <t>JM Lawncare &amp; Sprinkler</t>
  </si>
  <si>
    <t>11835 Hilltop</t>
  </si>
  <si>
    <t>972-966-0518</t>
  </si>
  <si>
    <t>H-400-18332-367863</t>
  </si>
  <si>
    <t>Mitchell Presson dba Timberland Forestry</t>
  </si>
  <si>
    <t>Oak Park</t>
  </si>
  <si>
    <t>emanuel</t>
  </si>
  <si>
    <t>County Rd 20</t>
  </si>
  <si>
    <t>H-400-18332-378330</t>
  </si>
  <si>
    <t>DOOLAN AMUSEMENT COMPANY</t>
  </si>
  <si>
    <t>4085 S.E. COVE RD</t>
  </si>
  <si>
    <t>[MAIL: 4331 S.E. HOPETOWN TERRACE, STUART, FL 34997]</t>
  </si>
  <si>
    <t>STUART</t>
  </si>
  <si>
    <t>34997-0000</t>
  </si>
  <si>
    <t>772-285-5579</t>
  </si>
  <si>
    <t>10301 SW 48th St.</t>
  </si>
  <si>
    <t>H-400-18332-387286</t>
  </si>
  <si>
    <t>All Jireh Inc</t>
  </si>
  <si>
    <t>151 Grandview Dr</t>
  </si>
  <si>
    <t>Hurricane</t>
  </si>
  <si>
    <t>304-550-2109</t>
  </si>
  <si>
    <t>Putnam</t>
  </si>
  <si>
    <t>151 Grandview Drive</t>
  </si>
  <si>
    <t>H-400-18332-396833</t>
  </si>
  <si>
    <t>Floralawn, Inc.</t>
  </si>
  <si>
    <t>734 S Combee Road</t>
  </si>
  <si>
    <t>863-668-0494</t>
  </si>
  <si>
    <t>H-400-18332-406970</t>
  </si>
  <si>
    <t>American Plant Food Co., Inc.</t>
  </si>
  <si>
    <t>American Plant Landscape</t>
  </si>
  <si>
    <t>24610 Frederick Road</t>
  </si>
  <si>
    <t>Clarksburg</t>
  </si>
  <si>
    <t>301-656-1880</t>
  </si>
  <si>
    <t>Erin Williams</t>
  </si>
  <si>
    <t>H-400-18332-408552</t>
  </si>
  <si>
    <t>H-400-18332-419499</t>
  </si>
  <si>
    <t>BIAFORE LANDSCAPE DEVELOPMENT</t>
  </si>
  <si>
    <t>500 HARTMAN RUN ROAD</t>
  </si>
  <si>
    <t>MORGANTOWN</t>
  </si>
  <si>
    <t>304-594-3006</t>
  </si>
  <si>
    <t>Morgantown</t>
  </si>
  <si>
    <t>Monongalia</t>
  </si>
  <si>
    <t>500 Hartman Run Road</t>
  </si>
  <si>
    <t>H-400-18332-419651</t>
  </si>
  <si>
    <t>GREENLEAF LANDSCAPES, INC.</t>
  </si>
  <si>
    <t>414 MUSKINGUM DRIVE</t>
  </si>
  <si>
    <t>MARIETTA</t>
  </si>
  <si>
    <t>740-373-1639</t>
  </si>
  <si>
    <t>Marietta</t>
  </si>
  <si>
    <t>414 Muskingum Drive</t>
  </si>
  <si>
    <t>H-400-18332-422379</t>
  </si>
  <si>
    <t>Resort Desk Attendant</t>
  </si>
  <si>
    <t>H-400-18332-438364</t>
  </si>
  <si>
    <t>M&amp;M Carpenters Inc.</t>
  </si>
  <si>
    <t>235 Alberta Street</t>
  </si>
  <si>
    <t>Auburn Hills</t>
  </si>
  <si>
    <t>248-640-5750</t>
  </si>
  <si>
    <t>ANTONE, CASAGRANDE &amp; ADWERS, P.C.</t>
  </si>
  <si>
    <t>JEFFREY PITT</t>
  </si>
  <si>
    <t>FARMINGTON HILLS</t>
  </si>
  <si>
    <t>Carpenter's Helpers</t>
  </si>
  <si>
    <t>H-400-18332-454384</t>
  </si>
  <si>
    <t>Mailing: PO Box 2393 Boerne, TX 78006</t>
  </si>
  <si>
    <t>H-400-18332-456912</t>
  </si>
  <si>
    <t>Kitchen Worker</t>
  </si>
  <si>
    <t>H-400-18332-459110</t>
  </si>
  <si>
    <t>Royal Landscape Incorporated</t>
  </si>
  <si>
    <t>7801 Old Granger Road</t>
  </si>
  <si>
    <t>216-883-7000</t>
  </si>
  <si>
    <t>H-400-18332-472833</t>
  </si>
  <si>
    <t>FACILITY SERVICES COMPANY OF MARYLAND, INC.</t>
  </si>
  <si>
    <t>14607 ROTHGEB DRIVE</t>
  </si>
  <si>
    <t>301-340-2665</t>
  </si>
  <si>
    <t>14607 Rothgeb Drive</t>
  </si>
  <si>
    <t>H-400-18332-473756</t>
  </si>
  <si>
    <t>Sanctuary, Inc</t>
  </si>
  <si>
    <t>7543 Daniels Park Road</t>
  </si>
  <si>
    <t>303-224-2870</t>
  </si>
  <si>
    <t>H-400-18332-482173</t>
  </si>
  <si>
    <t>H-400-18332-523436</t>
  </si>
  <si>
    <t>EXEC-U-LAWN LANDSCAPE MANAGEMENT, INC.</t>
  </si>
  <si>
    <t>17410 CENTRAL AVENUE</t>
  </si>
  <si>
    <t>mailing: P O Box 2041  Bowie, MD 20718</t>
  </si>
  <si>
    <t>BOWIE</t>
  </si>
  <si>
    <t>301-262-4638</t>
  </si>
  <si>
    <t>17410 Central Avenue</t>
  </si>
  <si>
    <t>H-400-18332-524855</t>
  </si>
  <si>
    <t>NO LIMITS LANDSCAPING, INC.</t>
  </si>
  <si>
    <t>7300 E. U.S. 22 &amp; 3</t>
  </si>
  <si>
    <t>3532 Irwin Simpson Rd. #70  Mason, OH 45040</t>
  </si>
  <si>
    <t>MORROW</t>
  </si>
  <si>
    <t>513-770-0832</t>
  </si>
  <si>
    <t>H-400-18332-534190</t>
  </si>
  <si>
    <t>TUCKER LANDSCAPING, INC.</t>
  </si>
  <si>
    <t>986 BROADWAY AVE</t>
  </si>
  <si>
    <t>BEDFORD</t>
  </si>
  <si>
    <t>440-786-9840</t>
  </si>
  <si>
    <t>986 Broadway Ave</t>
  </si>
  <si>
    <t>H-400-18332-537234</t>
  </si>
  <si>
    <t>H-400-18332-541108</t>
  </si>
  <si>
    <t>H-400-18332-573629</t>
  </si>
  <si>
    <t>Stanmar, Inc.</t>
  </si>
  <si>
    <t>321 Commonwealth Road</t>
  </si>
  <si>
    <t>Suite 201</t>
  </si>
  <si>
    <t>Wayland</t>
  </si>
  <si>
    <t>508-310-9922</t>
  </si>
  <si>
    <t>77 Easton Street</t>
  </si>
  <si>
    <t>H-400-18332-577262</t>
  </si>
  <si>
    <t>H-400-18332-581002</t>
  </si>
  <si>
    <t>H-400-18332-583304</t>
  </si>
  <si>
    <t>The Sod Farm Inc.</t>
  </si>
  <si>
    <t>Hydro-Turf</t>
  </si>
  <si>
    <t>7215 Maine Lane</t>
  </si>
  <si>
    <t>Mailing: PO Box 303, Larkspur, CO 80118</t>
  </si>
  <si>
    <t>719-591-8151</t>
  </si>
  <si>
    <t>H-400-18332-584564</t>
  </si>
  <si>
    <t>COLORADO SCAPES, INC.</t>
  </si>
  <si>
    <t>10004 DRANSFELDT ROAD</t>
  </si>
  <si>
    <t>mailing: P.O. Box 3615  Parker, CO 80134</t>
  </si>
  <si>
    <t>720-244-7834</t>
  </si>
  <si>
    <t>10004 Dransfeldt Road</t>
  </si>
  <si>
    <t>H-400-18332-589585</t>
  </si>
  <si>
    <t>R.C.O. Reforesting, Inc.</t>
  </si>
  <si>
    <t>1332 Fairlane Rd.</t>
  </si>
  <si>
    <t>530-842-7647</t>
  </si>
  <si>
    <t>YREKA</t>
  </si>
  <si>
    <t>1332 Fairlane Road (report to work)</t>
  </si>
  <si>
    <t>H-400-18332-594935</t>
  </si>
  <si>
    <t>HELMLINGER COMPANY</t>
  </si>
  <si>
    <t>DBA Ken Helmlinger Company</t>
  </si>
  <si>
    <t>3645 PARAGON DRIVE</t>
  </si>
  <si>
    <t>mailing: 3645 Paragon Drive  Columbus, OH 43228</t>
  </si>
  <si>
    <t>614-431-8073</t>
  </si>
  <si>
    <t>3645 Paragon Drive</t>
  </si>
  <si>
    <t>H-400-18332-596956</t>
  </si>
  <si>
    <t>H-400-18332-612545</t>
  </si>
  <si>
    <t>IOTB LLC</t>
  </si>
  <si>
    <t>PO BOX 700</t>
  </si>
  <si>
    <t>123 LONG BEACH AVENUE</t>
  </si>
  <si>
    <t>207-641-7039</t>
  </si>
  <si>
    <t>H-400-18332-612873</t>
  </si>
  <si>
    <t>H-400-18332-635950</t>
  </si>
  <si>
    <t>DISTINCTIVE PATIOS LLC</t>
  </si>
  <si>
    <t>8803 CAREY WOODS LANE</t>
  </si>
  <si>
    <t>513-759-9900</t>
  </si>
  <si>
    <t>Hardscape Laborer</t>
  </si>
  <si>
    <t>Liberty Township</t>
  </si>
  <si>
    <t>7824 Bethany Road</t>
  </si>
  <si>
    <t>H-400-18332-640323</t>
  </si>
  <si>
    <t>TURFSCAPE CO., INC.</t>
  </si>
  <si>
    <t>8490 TOWER DRIVE</t>
  </si>
  <si>
    <t>330-405-7979</t>
  </si>
  <si>
    <t>Twinsburg</t>
  </si>
  <si>
    <t>8490 Tower Drive</t>
  </si>
  <si>
    <t>H-400-18332-651108</t>
  </si>
  <si>
    <t>DOHNER LTD.</t>
  </si>
  <si>
    <t>DBA DOHNER LANDSCAPING</t>
  </si>
  <si>
    <t>7738 VALLEYVIEW ROAD</t>
  </si>
  <si>
    <t>330-814-4144</t>
  </si>
  <si>
    <t>8040 Bavaria Road</t>
  </si>
  <si>
    <t>H-400-18332-656938</t>
  </si>
  <si>
    <t>Food Line Prep Worker</t>
  </si>
  <si>
    <t>H-400-18332-664675</t>
  </si>
  <si>
    <t>Mailing: PO Box 890741, Oklahoma City, OK 73189</t>
  </si>
  <si>
    <t>H-400-18332-666712</t>
  </si>
  <si>
    <t>NATURALLY GREAT FOODS INC</t>
  </si>
  <si>
    <t>779  MONTAUK HIGHWAY</t>
  </si>
  <si>
    <t>631-668-9030</t>
  </si>
  <si>
    <t>FOOD PREP WORKERS</t>
  </si>
  <si>
    <t>H-400-18332-678010</t>
  </si>
  <si>
    <t>CRAMER LLC</t>
  </si>
  <si>
    <t>DBA CRAMER LANDSCAPE</t>
  </si>
  <si>
    <t>92 MCCLELLAND ROAD</t>
  </si>
  <si>
    <t>CANONSBURG</t>
  </si>
  <si>
    <t>724-398-1101</t>
  </si>
  <si>
    <t>92 McClelland Rd</t>
  </si>
  <si>
    <t>H-400-18332-681164</t>
  </si>
  <si>
    <t>Guest Services</t>
  </si>
  <si>
    <t>H-400-18332-688791</t>
  </si>
  <si>
    <t>LATITUDE LAWN CARE, LLC</t>
  </si>
  <si>
    <t>2803 GRANTWOOD DR.</t>
  </si>
  <si>
    <t>PARMA</t>
  </si>
  <si>
    <t>216-255-2376</t>
  </si>
  <si>
    <t>Parma</t>
  </si>
  <si>
    <t>2803 Grantwood Dr.</t>
  </si>
  <si>
    <t>H-400-18332-691002</t>
  </si>
  <si>
    <t>H-400-18332-694345</t>
  </si>
  <si>
    <t>PAVLIN'S YARD MAINTENANCE, INC.</t>
  </si>
  <si>
    <t>12555 YORK DELTA DR.</t>
  </si>
  <si>
    <t>NORTH ROYALTON</t>
  </si>
  <si>
    <t>440-725-9653</t>
  </si>
  <si>
    <t>12555 York Delta Dr.</t>
  </si>
  <si>
    <t>H-400-18332-717628</t>
  </si>
  <si>
    <t>H-400-18332-725345</t>
  </si>
  <si>
    <t>H-400-18332-743776</t>
  </si>
  <si>
    <t>H-400-18332-744847</t>
  </si>
  <si>
    <t>Cenentos Inc.</t>
  </si>
  <si>
    <t>H-400-18332-746025</t>
  </si>
  <si>
    <t>Sioux City</t>
  </si>
  <si>
    <t>Woodbury</t>
  </si>
  <si>
    <t>3700 28th Street</t>
  </si>
  <si>
    <t>Lot # 101</t>
  </si>
  <si>
    <t>H-400-18332-746733</t>
  </si>
  <si>
    <t>A-PLUS LAWN CARE LLC</t>
  </si>
  <si>
    <t>16871 LEESVILLE ROAD</t>
  </si>
  <si>
    <t>EVINGTON</t>
  </si>
  <si>
    <t>434-525-7801</t>
  </si>
  <si>
    <t>16871 Leesville Road</t>
  </si>
  <si>
    <t>H-400-18332-765672</t>
  </si>
  <si>
    <t>SAJE ENTERPRISES, LLC</t>
  </si>
  <si>
    <t>EDP SOCCER</t>
  </si>
  <si>
    <t>8 CORNWALL COURT</t>
  </si>
  <si>
    <t>EAST BRUNSWICK</t>
  </si>
  <si>
    <t>732-228-9178</t>
  </si>
  <si>
    <t>Recreation Events Coordinators</t>
  </si>
  <si>
    <t>Sports Management, Business, or related field</t>
  </si>
  <si>
    <t>East Brunswick</t>
  </si>
  <si>
    <t>8 Cornwall Court</t>
  </si>
  <si>
    <t>H-400-18332-765739</t>
  </si>
  <si>
    <t>AS Services LLC</t>
  </si>
  <si>
    <t>Texas Sprinkler Landscape Irrigation</t>
  </si>
  <si>
    <t>2401 Lou Hollow Pl.</t>
  </si>
  <si>
    <t>512-259-2771</t>
  </si>
  <si>
    <t>H-400-18332-766750</t>
  </si>
  <si>
    <t xml:space="preserve">Cooks, Restaurant    </t>
  </si>
  <si>
    <t>H-400-18332-778624</t>
  </si>
  <si>
    <t>AMBIANCE LANDSCAPE, LLC</t>
  </si>
  <si>
    <t>8201 HWY 25</t>
  </si>
  <si>
    <t>PO BOX 5396 BRANDON MS 39047</t>
  </si>
  <si>
    <t>601-829-1309</t>
  </si>
  <si>
    <t>8201 Hwy 25</t>
  </si>
  <si>
    <t>H-400-18332-780651</t>
  </si>
  <si>
    <t>MARTIN J. GRUNDER JR. INC.</t>
  </si>
  <si>
    <t>DBA Grunder Landscaping Company</t>
  </si>
  <si>
    <t>1900 OLD BYERS ROAD</t>
  </si>
  <si>
    <t>MIAMISBURG</t>
  </si>
  <si>
    <t>937-847-8000</t>
  </si>
  <si>
    <t>Miamisburg</t>
  </si>
  <si>
    <t>1900 Old Byers Road</t>
  </si>
  <si>
    <t>H-400-18332-795128</t>
  </si>
  <si>
    <t>H-400-18332-803493</t>
  </si>
  <si>
    <t>BLUE LAGOON POOLS, LLC</t>
  </si>
  <si>
    <t>301 S HULL STREET</t>
  </si>
  <si>
    <t>SINKING SPRING</t>
  </si>
  <si>
    <t>610-777-9440</t>
  </si>
  <si>
    <t>Sinking Spring</t>
  </si>
  <si>
    <t>301 S. Hull St.</t>
  </si>
  <si>
    <t>H-400-18332-809012</t>
  </si>
  <si>
    <t>H-400-18332-832537</t>
  </si>
  <si>
    <t>ALFONSO &amp; SON LANDSCAPING &amp; LAWN SERVICE, INC.</t>
  </si>
  <si>
    <t>2905 IDLEWOOD AVENUE</t>
  </si>
  <si>
    <t>412-920-6665</t>
  </si>
  <si>
    <t>2905 Idlewood Road</t>
  </si>
  <si>
    <t>H-400-18332-835327</t>
  </si>
  <si>
    <t>Nature Scapes, Inc.</t>
  </si>
  <si>
    <t>1270-A Turner Road</t>
  </si>
  <si>
    <t>770-923-7023</t>
  </si>
  <si>
    <t>H-400-18332-838804</t>
  </si>
  <si>
    <t>DICKSON'S LAWN CARE, LLC</t>
  </si>
  <si>
    <t>3304 MAYWOOD DR</t>
  </si>
  <si>
    <t>mailing: 1704 Carter Ln  Lesage, WV 25537</t>
  </si>
  <si>
    <t>304-634-8966</t>
  </si>
  <si>
    <t>3304 Maywood Dr.</t>
  </si>
  <si>
    <t>H-400-18332-842886</t>
  </si>
  <si>
    <t>229 NUBBLE ROAD</t>
  </si>
  <si>
    <t>H-400-18332-862336</t>
  </si>
  <si>
    <t>MOREL LANDSCAPING, LLC</t>
  </si>
  <si>
    <t>3684 FOREST RUN DRIVE</t>
  </si>
  <si>
    <t>RICHFIELD</t>
  </si>
  <si>
    <t>216-551-4395</t>
  </si>
  <si>
    <t>13928 Progress Pkwy</t>
  </si>
  <si>
    <t>H-400-18332-889771</t>
  </si>
  <si>
    <t>CORNERSTONE PM, INC.</t>
  </si>
  <si>
    <t>dba Cornerstone Property Management</t>
  </si>
  <si>
    <t>3910 ADLER PLACE, SUITE 100</t>
  </si>
  <si>
    <t>BETHLEHEM</t>
  </si>
  <si>
    <t>610-398-8044</t>
  </si>
  <si>
    <t>Landscaping/Lawncare Maintenance</t>
  </si>
  <si>
    <t>3910 Adler Place, Suite 100</t>
  </si>
  <si>
    <t>H-400-18332-894203</t>
  </si>
  <si>
    <t>Segmental Paver</t>
  </si>
  <si>
    <t>H-400-18332-899931</t>
  </si>
  <si>
    <t>Total Landscape Corp</t>
  </si>
  <si>
    <t>6013 238th St. SE</t>
  </si>
  <si>
    <t>Woodinville</t>
  </si>
  <si>
    <t>888-485-2435</t>
  </si>
  <si>
    <t>H-400-18332-907592</t>
  </si>
  <si>
    <t>Mailing: PO Box 542, Ridley Park, PA 19078</t>
  </si>
  <si>
    <t>100 Newell St.</t>
  </si>
  <si>
    <t>H-400-18332-929332</t>
  </si>
  <si>
    <t>MORTON'S LANDSCAPE DEVELOPMENT CO.</t>
  </si>
  <si>
    <t>11564 NORTH STATION ROAD</t>
  </si>
  <si>
    <t>P.O. BOX 967  COLUMBIA STATION  OH 44028</t>
  </si>
  <si>
    <t>440-236-3550</t>
  </si>
  <si>
    <t>25271 Sprague Road</t>
  </si>
  <si>
    <t>H-400-18332-944247</t>
  </si>
  <si>
    <t>Spears Construction LLC</t>
  </si>
  <si>
    <t>PavePro</t>
  </si>
  <si>
    <t>514 Bonham Street</t>
  </si>
  <si>
    <t>972-266-2123</t>
  </si>
  <si>
    <t>H-400-18332-952443</t>
  </si>
  <si>
    <t>Rico Landscape Hardscape, LLC</t>
  </si>
  <si>
    <t>3694 N. 200 W</t>
  </si>
  <si>
    <t>Warsaw</t>
  </si>
  <si>
    <t>574-265-9549</t>
  </si>
  <si>
    <t>Landscapers and Groundskeeping Workers</t>
  </si>
  <si>
    <t>Kosciusko</t>
  </si>
  <si>
    <t>3694 N. 200 W (report to work)</t>
  </si>
  <si>
    <t>H-400-18332-953695</t>
  </si>
  <si>
    <t>CRIDERS LAWN CARE LLC</t>
  </si>
  <si>
    <t>145 MICK STREET</t>
  </si>
  <si>
    <t>GREENUP</t>
  </si>
  <si>
    <t>606-473-0001</t>
  </si>
  <si>
    <t>145 Mick Street</t>
  </si>
  <si>
    <t>H-400-18332-957542</t>
  </si>
  <si>
    <t>CLEAN SCAPES  DALLAS LLC</t>
  </si>
  <si>
    <t>1933 Adeline St.</t>
  </si>
  <si>
    <t>H-400-18332-958375</t>
  </si>
  <si>
    <t>Four Seasons Landscaping</t>
  </si>
  <si>
    <t>6506 W. Alderbrook Lane</t>
  </si>
  <si>
    <t>Mailing: PO Box 19226  Spokane WA 99219</t>
  </si>
  <si>
    <t>Spokane</t>
  </si>
  <si>
    <t>509-489-5707</t>
  </si>
  <si>
    <t>H-400-18332-976135</t>
  </si>
  <si>
    <t>NMP GOLF CONSTRUCTION CORP.</t>
  </si>
  <si>
    <t>25 BISHOP AVENUE SUITE A-2</t>
  </si>
  <si>
    <t>888-707-0787</t>
  </si>
  <si>
    <t>248 Route 32</t>
  </si>
  <si>
    <t>H-400-18332-982059</t>
  </si>
  <si>
    <t>H-400-18332-988393</t>
  </si>
  <si>
    <t>CLEAN SCAPES - SAN ANTONIO LLC</t>
  </si>
  <si>
    <t>14067 Dublin Sq</t>
  </si>
  <si>
    <t>14067 Dublin Sq.</t>
  </si>
  <si>
    <t>H-400-18332-989464</t>
  </si>
  <si>
    <t>DISTINCTIVE LANDSCAPE, INC.</t>
  </si>
  <si>
    <t>1220 W. 1600 S.</t>
  </si>
  <si>
    <t>LEWISTON</t>
  </si>
  <si>
    <t>435-258-5064</t>
  </si>
  <si>
    <t>Lewiston</t>
  </si>
  <si>
    <t>H-400-18332-996833</t>
  </si>
  <si>
    <t>Sue's Landscaping, Inc.</t>
  </si>
  <si>
    <t>1000 Benstein Road</t>
  </si>
  <si>
    <t>Walled Lake</t>
  </si>
  <si>
    <t>248-669-3032</t>
  </si>
  <si>
    <t>Oakland County</t>
  </si>
  <si>
    <t>H-400-18332-999693</t>
  </si>
  <si>
    <t>YardVarks, LLC</t>
  </si>
  <si>
    <t>5623 S 107th E. Ave.</t>
  </si>
  <si>
    <t>Mailing: 10026-A S. Mingo Rd. #181 Tulsa, OK 74133</t>
  </si>
  <si>
    <t>918-364-9273</t>
  </si>
  <si>
    <t>H-400-18333-002233</t>
  </si>
  <si>
    <t>BARREL O'FUN SNACK FOODS CO., LLC</t>
  </si>
  <si>
    <t>SHEARER'S SNACKS</t>
  </si>
  <si>
    <t>100 LINCOLN WAY EAST</t>
  </si>
  <si>
    <t>MASSILLON</t>
  </si>
  <si>
    <t>330-883-2423</t>
  </si>
  <si>
    <t>BENESCH FRIEDLANDER COPLAN &amp; ARONOFF</t>
  </si>
  <si>
    <t>RICHARD HEPP</t>
  </si>
  <si>
    <t>GENERAL PACKAGING LINE WORKER (DAY  SHIFT)</t>
  </si>
  <si>
    <t>PERHAM</t>
  </si>
  <si>
    <t>OTTER TAIL</t>
  </si>
  <si>
    <t>400 LAKESIDE DRIVE</t>
  </si>
  <si>
    <t>H-400-18333-018196</t>
  </si>
  <si>
    <t>H-400-18333-019474</t>
  </si>
  <si>
    <t>PAINTED WOODS RECREATION AREA</t>
  </si>
  <si>
    <t>PO BOX 1148</t>
  </si>
  <si>
    <t>1156 US 83 SW</t>
  </si>
  <si>
    <t>WASHBURN</t>
  </si>
  <si>
    <t>701-462-8480</t>
  </si>
  <si>
    <t>MCLEAN</t>
  </si>
  <si>
    <t>H-400-18333-023167</t>
  </si>
  <si>
    <t>HARTSTONE INN</t>
  </si>
  <si>
    <t>41 ELM STREET</t>
  </si>
  <si>
    <t>207-236-4259</t>
  </si>
  <si>
    <t>KNOX</t>
  </si>
  <si>
    <t>H-400-18333-038962</t>
  </si>
  <si>
    <t>SCIARRA RESTAURANT LLC</t>
  </si>
  <si>
    <t>d/b/a Poppi's Brick Oven Pizza</t>
  </si>
  <si>
    <t>4709  New Jersey Avenue</t>
  </si>
  <si>
    <t>609-600-3964</t>
  </si>
  <si>
    <t>ARCHER AND GREINER, P.C.</t>
  </si>
  <si>
    <t>GREGORY PALAKOW</t>
  </si>
  <si>
    <t>Princeton</t>
  </si>
  <si>
    <t>4709 New Jersey Avenue</t>
  </si>
  <si>
    <t>H-400-18333-043930</t>
  </si>
  <si>
    <t>R.G. SMITH LANDSCAPING LTD.</t>
  </si>
  <si>
    <t>DBA U.S. LAWNS OF ASHEVILLE</t>
  </si>
  <si>
    <t>5660 OLD HAYWOOD ROAD</t>
  </si>
  <si>
    <t>20 BRADFORD FARM RD.  MILLS RIVER  NC  28759</t>
  </si>
  <si>
    <t>MILLS RIVER</t>
  </si>
  <si>
    <t>828-890-8154</t>
  </si>
  <si>
    <t>Mills River</t>
  </si>
  <si>
    <t>5660 Old Haywood Road</t>
  </si>
  <si>
    <t>H-400-18333-045230</t>
  </si>
  <si>
    <t>INGLE &amp; SON LANDSCAPING, INC.</t>
  </si>
  <si>
    <t>205 11TH STREET SE</t>
  </si>
  <si>
    <t>PO BOX 1028 CONOVER NC 28613</t>
  </si>
  <si>
    <t>CONOVER</t>
  </si>
  <si>
    <t>828-464-5306</t>
  </si>
  <si>
    <t>Conover</t>
  </si>
  <si>
    <t>Catawba</t>
  </si>
  <si>
    <t>205 11th St. SE</t>
  </si>
  <si>
    <t>H-400-18333-048703</t>
  </si>
  <si>
    <t>LANDSCAPES &amp; MORE, INC</t>
  </si>
  <si>
    <t>2343 BRODHEAD RD</t>
  </si>
  <si>
    <t>724-375-1960</t>
  </si>
  <si>
    <t>2343 Brodhead Road</t>
  </si>
  <si>
    <t>H-400-18333-054730</t>
  </si>
  <si>
    <t>OTTEN BROTHERS NURSERY &amp; LANDSCAPING, INC.</t>
  </si>
  <si>
    <t>DBA OTTEN BROS. GARDEN CENTER &amp; LANDSCAPING</t>
  </si>
  <si>
    <t>2350 WAYZATA BLVD.</t>
  </si>
  <si>
    <t>mailing: P.O. Box 249 Long Lake Minnesota, 55356</t>
  </si>
  <si>
    <t>LONG LAKE</t>
  </si>
  <si>
    <t>952-473-5425</t>
  </si>
  <si>
    <t>Long Lake</t>
  </si>
  <si>
    <t>2350 W. Wayzata Blvd</t>
  </si>
  <si>
    <t>H-400-18333-057336</t>
  </si>
  <si>
    <t>Housekeeping Supervisor</t>
  </si>
  <si>
    <t>Lodging Managers</t>
  </si>
  <si>
    <t>H-400-18333-079732</t>
  </si>
  <si>
    <t>THE LAWN BARBER CORPORATION</t>
  </si>
  <si>
    <t>28 NORTH CURRY ST.</t>
  </si>
  <si>
    <t>757-265-4069</t>
  </si>
  <si>
    <t>28 North Curry St</t>
  </si>
  <si>
    <t>H-400-18333-091440</t>
  </si>
  <si>
    <t>Southeastern Outdoor Management, Inc.</t>
  </si>
  <si>
    <t>3014 Stanford Rd</t>
  </si>
  <si>
    <t>850-763-2230</t>
  </si>
  <si>
    <t>H-400-18333-109427</t>
  </si>
  <si>
    <t>Wyoming Resorts, LLC</t>
  </si>
  <si>
    <t>dba Best Western Sheridan Center</t>
  </si>
  <si>
    <t>612 N. Main St.</t>
  </si>
  <si>
    <t>307-250-6316</t>
  </si>
  <si>
    <t>H-400-18333-117467</t>
  </si>
  <si>
    <t>TODD'S ENVIROSCAPES</t>
  </si>
  <si>
    <t>7727 PARIS AVE.</t>
  </si>
  <si>
    <t>LOUISVILLE</t>
  </si>
  <si>
    <t>330-875-0768</t>
  </si>
  <si>
    <t>Stark</t>
  </si>
  <si>
    <t>7727 Paris Ave</t>
  </si>
  <si>
    <t>H-400-18333-134193</t>
  </si>
  <si>
    <t>Altered Grounds Outdoor Services, LLC</t>
  </si>
  <si>
    <t>4937 Redwood</t>
  </si>
  <si>
    <t>Granite City</t>
  </si>
  <si>
    <t>618-972-9632</t>
  </si>
  <si>
    <t>Pontoon Beach</t>
  </si>
  <si>
    <t>4221 State Route 162</t>
  </si>
  <si>
    <t>H-400-18333-140416</t>
  </si>
  <si>
    <t>Harold G. Worley</t>
  </si>
  <si>
    <t>Ocean Drive Beach &amp; Golf Resort</t>
  </si>
  <si>
    <t>98 North Ocean Blvd</t>
  </si>
  <si>
    <t>PO Box 296 North Myrtle Beach, SC 29597 (mailing)</t>
  </si>
  <si>
    <t>843-249-1436</t>
  </si>
  <si>
    <t>H-400-18333-155864</t>
  </si>
  <si>
    <t>BSCS ASSOCIATES LLC</t>
  </si>
  <si>
    <t>Dogtooth Bar and Grill</t>
  </si>
  <si>
    <t>100 E. Taylor Avenue</t>
  </si>
  <si>
    <t>609-522-8383</t>
  </si>
  <si>
    <t>ARCHER AND GREINER PC</t>
  </si>
  <si>
    <t>GREGORY PALAKOW ESQ</t>
  </si>
  <si>
    <t>H-400-18333-169920</t>
  </si>
  <si>
    <t>H-400-18333-170862</t>
  </si>
  <si>
    <t>NORTH SHORE RESORT COMPANY</t>
  </si>
  <si>
    <t>LUTSEN RESORT</t>
  </si>
  <si>
    <t>P.O. BOX 9</t>
  </si>
  <si>
    <t>5700 WEST HIGHWAY 61</t>
  </si>
  <si>
    <t>LUTSEN</t>
  </si>
  <si>
    <t>55612-0009</t>
  </si>
  <si>
    <t>218-663-7212</t>
  </si>
  <si>
    <t>5700 West Highway 61</t>
  </si>
  <si>
    <t>H-400-18333-185386</t>
  </si>
  <si>
    <t>GENERAL PACKAGING LINE WORKER (NIGHT SHIFT)</t>
  </si>
  <si>
    <t>H-400-18333-188172</t>
  </si>
  <si>
    <t>LAMBERT LANDSCAPING</t>
  </si>
  <si>
    <t>2 HUNTING HILL ROAD</t>
  </si>
  <si>
    <t>908-735-0234</t>
  </si>
  <si>
    <t>2 Hunting Hill Road</t>
  </si>
  <si>
    <t>H-400-18333-191946</t>
  </si>
  <si>
    <t>REGEN WASSER LLC</t>
  </si>
  <si>
    <t>2683 EBENEZER RD</t>
  </si>
  <si>
    <t>513-824-9123</t>
  </si>
  <si>
    <t>4014 Colerain Avenue</t>
  </si>
  <si>
    <t>H-400-18333-195063</t>
  </si>
  <si>
    <t>HERKER BUILDING &amp; LAWN MAINTENANCE, INC. - SOUTHERN OFFICE</t>
  </si>
  <si>
    <t>2 LA FRANCE WAY</t>
  </si>
  <si>
    <t>GLEN MILLS</t>
  </si>
  <si>
    <t>610-459-5857</t>
  </si>
  <si>
    <t>Frankford</t>
  </si>
  <si>
    <t>30657 Omar Rd.</t>
  </si>
  <si>
    <t>H-400-18333-205702</t>
  </si>
  <si>
    <t>Lark Hotels, LLC</t>
  </si>
  <si>
    <t>21 Broad</t>
  </si>
  <si>
    <t>21 Broad Street</t>
  </si>
  <si>
    <t>617-794-7348</t>
  </si>
  <si>
    <t>H-400-18333-216105</t>
  </si>
  <si>
    <t>GREEN TECH LANDSCAPE, LLC</t>
  </si>
  <si>
    <t>4103 HANWELL ROAD</t>
  </si>
  <si>
    <t>RANDALLSTOWN</t>
  </si>
  <si>
    <t>410-934-7148</t>
  </si>
  <si>
    <t>Randallstown</t>
  </si>
  <si>
    <t>4103 Hanwell Rd</t>
  </si>
  <si>
    <t>H-400-18333-234539</t>
  </si>
  <si>
    <t>HESPERUS CORP</t>
  </si>
  <si>
    <t>PROCORM</t>
  </si>
  <si>
    <t>247 OLD RIVERHEAD ROAD</t>
  </si>
  <si>
    <t>631-288-4310</t>
  </si>
  <si>
    <t>H-400-18333-236231</t>
  </si>
  <si>
    <t>VIRGINIA HARDSCAPES, INC.</t>
  </si>
  <si>
    <t>12 CATTLEMAN'S LANE</t>
  </si>
  <si>
    <t>BERRYVILLE</t>
  </si>
  <si>
    <t>540-955-6245</t>
  </si>
  <si>
    <t>12 Cattleman's Lane</t>
  </si>
  <si>
    <t>H-400-18333-238772</t>
  </si>
  <si>
    <t>C &amp; C ATTRACTIONS</t>
  </si>
  <si>
    <t>717 NW 45TH LANE</t>
  </si>
  <si>
    <t>352-572-1875</t>
  </si>
  <si>
    <t>717 NW 45th Lane</t>
  </si>
  <si>
    <t>H-400-18333-243073</t>
  </si>
  <si>
    <t>Talberg Lawn and Landscape, Inc.</t>
  </si>
  <si>
    <t>11770 Justen Circle</t>
  </si>
  <si>
    <t>763-428-5393</t>
  </si>
  <si>
    <t>Lawn Maintenance/Landscape Laborer</t>
  </si>
  <si>
    <t>H-400-18333-248745</t>
  </si>
  <si>
    <t>Shearer's Lawn Maintenance, Inc.</t>
  </si>
  <si>
    <t>3362 Marcliff Drive</t>
  </si>
  <si>
    <t>Lewis Center</t>
  </si>
  <si>
    <t>614-749-4383</t>
  </si>
  <si>
    <t>H-400-18333-249464</t>
  </si>
  <si>
    <t>Southern Mississippi Pine Straw, LLC</t>
  </si>
  <si>
    <t>5181 US Highway 11</t>
  </si>
  <si>
    <t>Purvis</t>
  </si>
  <si>
    <t>601-744-0090</t>
  </si>
  <si>
    <t>Laborer, Grounds Maintenance</t>
  </si>
  <si>
    <t>Lamar</t>
  </si>
  <si>
    <t>5181 US Hwy 11 (report to work)</t>
  </si>
  <si>
    <t>H-400-18333-253651</t>
  </si>
  <si>
    <t>The Harborside Motel &amp; Gift Shop, Inc.</t>
  </si>
  <si>
    <t>P. O. Box 116 (mailing)</t>
  </si>
  <si>
    <t>244 Irvin Garrish Hwy. (physical)</t>
  </si>
  <si>
    <t>252-928-3111</t>
  </si>
  <si>
    <t>244 Irvin Garrish Hwy.</t>
  </si>
  <si>
    <t>H-400-18333-254645</t>
  </si>
  <si>
    <t>CHAPEL VALLEY LANDSCAPE COMPANY - Atlanta</t>
  </si>
  <si>
    <t>2055 Hembree Rd</t>
  </si>
  <si>
    <t>Mailing: P.O. Box 159  Woodbine, MD 21797</t>
  </si>
  <si>
    <t>301-924-5400</t>
  </si>
  <si>
    <t>H-400-18333-256352</t>
  </si>
  <si>
    <t>PRECISION LAWN CARE &amp; LANDSCAPING</t>
  </si>
  <si>
    <t>5118 COUNTRY LANE</t>
  </si>
  <si>
    <t>GRIFTON</t>
  </si>
  <si>
    <t>252-746-2202</t>
  </si>
  <si>
    <t>Grifton</t>
  </si>
  <si>
    <t>5118 Country Lane</t>
  </si>
  <si>
    <t>H-400-18333-271113</t>
  </si>
  <si>
    <t>WICKS CONSTRUCTION INC</t>
  </si>
  <si>
    <t>2201 STATE HWY 9</t>
  </si>
  <si>
    <t>DECORAH</t>
  </si>
  <si>
    <t>563-382-2325</t>
  </si>
  <si>
    <t>North Liberty</t>
  </si>
  <si>
    <t>Mehaffey Bridge Road</t>
  </si>
  <si>
    <t>H-400-18333-279574</t>
  </si>
  <si>
    <t>THE COUNTRY CLUB OF VIRGINIA</t>
  </si>
  <si>
    <t>6031 SAINT ANDREWS LANE</t>
  </si>
  <si>
    <t>804-287-1464</t>
  </si>
  <si>
    <t>Richmond City</t>
  </si>
  <si>
    <t>6031 Saint Andrews Lane</t>
  </si>
  <si>
    <t>H-400-18333-287269</t>
  </si>
  <si>
    <t>LCS Companies of NY</t>
  </si>
  <si>
    <t>DBA LCS Facility Group</t>
  </si>
  <si>
    <t>36 Cottage Street</t>
  </si>
  <si>
    <t>Poughkeepsie</t>
  </si>
  <si>
    <t>845-485-7000</t>
  </si>
  <si>
    <t>Stewarding Aide</t>
  </si>
  <si>
    <t>Hyde Park</t>
  </si>
  <si>
    <t>1 Campus Drive</t>
  </si>
  <si>
    <t>H-400-18333-301237</t>
  </si>
  <si>
    <t>Landmark Construction Co., Inc.</t>
  </si>
  <si>
    <t>3255 Industry Drive</t>
  </si>
  <si>
    <t>843-552-6186</t>
  </si>
  <si>
    <t>Sitework Construction Laborer</t>
  </si>
  <si>
    <t>H-400-18333-303281</t>
  </si>
  <si>
    <t>SHARPESCAPES, INC.</t>
  </si>
  <si>
    <t>23 PELHAM PARK WAY</t>
  </si>
  <si>
    <t>Mailing: P.O. Box 952, Mauldin, SC 29662</t>
  </si>
  <si>
    <t>GREENVILLE</t>
  </si>
  <si>
    <t>864-844-6560</t>
  </si>
  <si>
    <t>23 Pelham Park Way</t>
  </si>
  <si>
    <t>H-400-18333-303553</t>
  </si>
  <si>
    <t>POOLE LANDSCAPING, LLC</t>
  </si>
  <si>
    <t>7802 BIGGS FORD ROAD</t>
  </si>
  <si>
    <t>301-898-7712</t>
  </si>
  <si>
    <t>7802 Biggs Ford Road</t>
  </si>
  <si>
    <t>H-400-18333-308710</t>
  </si>
  <si>
    <t>JSM LAWNCARE, INC.</t>
  </si>
  <si>
    <t>1518 BALMORAL DRIVE</t>
  </si>
  <si>
    <t>BEL AIR</t>
  </si>
  <si>
    <t>410-836-8057</t>
  </si>
  <si>
    <t>1518 Balmoral Drive</t>
  </si>
  <si>
    <t>H-400-18333-312638</t>
  </si>
  <si>
    <t>LAKE GEORGE R.V. PARK, INC.</t>
  </si>
  <si>
    <t>74 STATE ROUTE 149</t>
  </si>
  <si>
    <t>LAKE GEORGE</t>
  </si>
  <si>
    <t>518-792-3775</t>
  </si>
  <si>
    <t>74 State Route 149</t>
  </si>
  <si>
    <t>H-400-18333-329694</t>
  </si>
  <si>
    <t>Bachman's Inc.</t>
  </si>
  <si>
    <t>Bachman's</t>
  </si>
  <si>
    <t>6010 Lyndale Avenue South</t>
  </si>
  <si>
    <t>612-861-7633</t>
  </si>
  <si>
    <t>FREDRIKSON and BYRON, P.A.</t>
  </si>
  <si>
    <t>Landscape Crew Leader Trainee</t>
  </si>
  <si>
    <t>First-Line Supervisors of Landscaping, Lawn</t>
  </si>
  <si>
    <t>H-400-18333-331133</t>
  </si>
  <si>
    <t>16719 Pawlin Dr</t>
  </si>
  <si>
    <t>Selma</t>
  </si>
  <si>
    <t>16719 Pawlin Drive</t>
  </si>
  <si>
    <t>H-400-18333-342113</t>
  </si>
  <si>
    <t>NORTH CHARLOTTE LANDSCAPE MANAGEMENT, INC.</t>
  </si>
  <si>
    <t>DBA US LAWNS OF NORTH CHARLOTTE</t>
  </si>
  <si>
    <t>280 ERVIN WOODS DR</t>
  </si>
  <si>
    <t>KANNAPOLIS</t>
  </si>
  <si>
    <t>Kannapolis</t>
  </si>
  <si>
    <t>Cabarrus</t>
  </si>
  <si>
    <t>280 Ervin Woods Dr.</t>
  </si>
  <si>
    <t>H-400-18333-349224</t>
  </si>
  <si>
    <t>A &amp; A LAWNCARE &amp; LANDSCAPE, LLC</t>
  </si>
  <si>
    <t>DBA ADKINS AND ASSOCIATES, LLC</t>
  </si>
  <si>
    <t>622 ANSON STREET</t>
  </si>
  <si>
    <t>504-362-8656</t>
  </si>
  <si>
    <t>622 Anson Street</t>
  </si>
  <si>
    <t>H-400-18333-359146</t>
  </si>
  <si>
    <t>Cunniff Landscape, Inc.</t>
  </si>
  <si>
    <t>325 New Boston Street Unit 16</t>
  </si>
  <si>
    <t>mailing: PO BOX 750111  Arlington, MA 02475</t>
  </si>
  <si>
    <t>857-991-2201</t>
  </si>
  <si>
    <t>: MAS Labor H2B, LLC</t>
  </si>
  <si>
    <t>325 New Boston Street, Unit 16</t>
  </si>
  <si>
    <t>H-400-18333-374714</t>
  </si>
  <si>
    <t>DBA LCS Landscapes</t>
  </si>
  <si>
    <t>H-400-18333-375816</t>
  </si>
  <si>
    <t>KCS LANDSCAPE MANAGEMENT, INC. - VA</t>
  </si>
  <si>
    <t>3141 FAIRVIEW PARK DRIVE, SUITE 100</t>
  </si>
  <si>
    <t>FALLS CHURCH</t>
  </si>
  <si>
    <t>703-876-5788</t>
  </si>
  <si>
    <t>Falls Church</t>
  </si>
  <si>
    <t>3141 Fairview Park Drive, Suite 100</t>
  </si>
  <si>
    <t>H-400-18333-379378</t>
  </si>
  <si>
    <t>CREEKSIDE, LLC</t>
  </si>
  <si>
    <t>2623 JEFFERSON ST. NORTH</t>
  </si>
  <si>
    <t>LEWISBURG</t>
  </si>
  <si>
    <t>304-645-4055</t>
  </si>
  <si>
    <t>White Sulphur Springs</t>
  </si>
  <si>
    <t>Greenbrier</t>
  </si>
  <si>
    <t>812 Pocahontas Trail</t>
  </si>
  <si>
    <t>H-400-18333-392124</t>
  </si>
  <si>
    <t>GOOD TO GROW LANDSCAPING</t>
  </si>
  <si>
    <t>3044 W. OFFNER ROAD</t>
  </si>
  <si>
    <t>MONEE</t>
  </si>
  <si>
    <t>708-534-7070</t>
  </si>
  <si>
    <t>Monee</t>
  </si>
  <si>
    <t>3044 W. Offner Road</t>
  </si>
  <si>
    <t>H-400-18333-393969</t>
  </si>
  <si>
    <t>SAPPHIRE RESTAURANTS, INC</t>
  </si>
  <si>
    <t>DBA IRON POINT MCDONALD'S</t>
  </si>
  <si>
    <t>100 S CANYON</t>
  </si>
  <si>
    <t>mailing: 1627 W. Main St. #284  Bozeman, MT 59715</t>
  </si>
  <si>
    <t>406-522-0750</t>
  </si>
  <si>
    <t>100 S Canyon</t>
  </si>
  <si>
    <t>H-400-18333-407925</t>
  </si>
  <si>
    <t>Superb Services, LLC</t>
  </si>
  <si>
    <t>5411 Gateway Dr</t>
  </si>
  <si>
    <t>Grand Forks</t>
  </si>
  <si>
    <t>701-757-2115</t>
  </si>
  <si>
    <t>5411 Gateway Dr (report to work)</t>
  </si>
  <si>
    <t>H-400-18333-414010</t>
  </si>
  <si>
    <t>3 CREEK RANCH GOLF CLUB</t>
  </si>
  <si>
    <t>DBA THE CLUB AT 3 CREEK</t>
  </si>
  <si>
    <t>3337 S. CODY CREEK DR.</t>
  </si>
  <si>
    <t>Mailing: 2800 Ranch House Circle, Jackson, WY 83001</t>
  </si>
  <si>
    <t>307-732-8972</t>
  </si>
  <si>
    <t>3337 S. Cody Creek Dr</t>
  </si>
  <si>
    <t>H-400-18333-420047</t>
  </si>
  <si>
    <t>H-400-18333-439802</t>
  </si>
  <si>
    <t>FEATHERSTON PARTNERS, LLC</t>
  </si>
  <si>
    <t>DBA TEXAS OUTDOORS</t>
  </si>
  <si>
    <t>2043 ASPEN PLACE</t>
  </si>
  <si>
    <t>LEWISVILLE</t>
  </si>
  <si>
    <t>972-890-3114</t>
  </si>
  <si>
    <t>2043 Aspen Place</t>
  </si>
  <si>
    <t>H-400-18333-445461</t>
  </si>
  <si>
    <t>BOTANICA ENTERPRISES, INC.</t>
  </si>
  <si>
    <t>18349 LAPPANS RD.</t>
  </si>
  <si>
    <t>BOONSBORO</t>
  </si>
  <si>
    <t>301-745-5230</t>
  </si>
  <si>
    <t>Boonsboro</t>
  </si>
  <si>
    <t>18349 Lappans Rd.</t>
  </si>
  <si>
    <t>H-400-18333-456502</t>
  </si>
  <si>
    <t>ROCKLAND SPORTS LLC</t>
  </si>
  <si>
    <t>DBA DUPONT COUNTRY CLUB</t>
  </si>
  <si>
    <t>1001 ROCKLAND RD</t>
  </si>
  <si>
    <t>WILMINGTON</t>
  </si>
  <si>
    <t>302-654-4435</t>
  </si>
  <si>
    <t>1001 Rockland Road</t>
  </si>
  <si>
    <t>H-400-18333-460328</t>
  </si>
  <si>
    <t>MMC LAND MANAGEMENT</t>
  </si>
  <si>
    <t>1011 FOGGY HOLLOW ROAD</t>
  </si>
  <si>
    <t>GIBSONIA</t>
  </si>
  <si>
    <t>724-444-3033</t>
  </si>
  <si>
    <t>1011 Foggy Hollow Rd</t>
  </si>
  <si>
    <t>H-400-18333-471749</t>
  </si>
  <si>
    <t>GRASSBUSTERS, INC.</t>
  </si>
  <si>
    <t>6433 US ROUTE 60 E STE 100</t>
  </si>
  <si>
    <t>BARBOURSVILLE</t>
  </si>
  <si>
    <t>304-733-2549</t>
  </si>
  <si>
    <t>Lawn Technician</t>
  </si>
  <si>
    <t>Barboursville</t>
  </si>
  <si>
    <t>6433 US Route 60 E Ste 100</t>
  </si>
  <si>
    <t>H-400-18333-486531</t>
  </si>
  <si>
    <t>U.K. ELITE SOCCER, INC.</t>
  </si>
  <si>
    <t>210 MALAPARDIS ROAD</t>
  </si>
  <si>
    <t>SUITE 101</t>
  </si>
  <si>
    <t>Cedar Knolls</t>
  </si>
  <si>
    <t>973-631-9802</t>
  </si>
  <si>
    <t>Law Offices of Kendra S. Elliott, Esq.</t>
  </si>
  <si>
    <t>Kendra Elliott</t>
  </si>
  <si>
    <t>Enola</t>
  </si>
  <si>
    <t>Camp Counselors</t>
  </si>
  <si>
    <t>34 Main Street Extension</t>
  </si>
  <si>
    <t>Suite 301</t>
  </si>
  <si>
    <t>H-400-18333-487165</t>
  </si>
  <si>
    <t>PRO-LAWN CARE SERVICES, LLC</t>
  </si>
  <si>
    <t>535 1/4 CENTRAL AVENUE</t>
  </si>
  <si>
    <t>Mailing: PO Box 359</t>
  </si>
  <si>
    <t>662-721-8889</t>
  </si>
  <si>
    <t>Lawn Maintenance Technician</t>
  </si>
  <si>
    <t>Bolivar</t>
  </si>
  <si>
    <t>535 1/4 Central Avenue</t>
  </si>
  <si>
    <t>H-400-18333-489452</t>
  </si>
  <si>
    <t>Paul Schwartz Landscaping, LLC</t>
  </si>
  <si>
    <t>4911 Carroll Manor Rd.</t>
  </si>
  <si>
    <t>410-817-4808</t>
  </si>
  <si>
    <t>Glen Arm</t>
  </si>
  <si>
    <t>12126 Long Green Pike</t>
  </si>
  <si>
    <t>H-400-18333-497468</t>
  </si>
  <si>
    <t>NEW CASTLE LAWN &amp; LANDSCAPE, INC.</t>
  </si>
  <si>
    <t>3 EAST POINTE DR.</t>
  </si>
  <si>
    <t>BIRDSBORO</t>
  </si>
  <si>
    <t>610-796-7818</t>
  </si>
  <si>
    <t>Birdsboro</t>
  </si>
  <si>
    <t>3 East Pointe Dr.</t>
  </si>
  <si>
    <t>H-400-18333-508351</t>
  </si>
  <si>
    <t>YARD SOLUTIONS INC.</t>
  </si>
  <si>
    <t>4830 HENDRON ROAD</t>
  </si>
  <si>
    <t>GROVEPORT</t>
  </si>
  <si>
    <t>614-836-8205</t>
  </si>
  <si>
    <t>Groveport</t>
  </si>
  <si>
    <t>4830 Hendron Road</t>
  </si>
  <si>
    <t>H-400-18333-528367</t>
  </si>
  <si>
    <t>JAMES C. GRIMES LAND DESIGN INC</t>
  </si>
  <si>
    <t>2 SOUTH EMBASSY ST</t>
  </si>
  <si>
    <t>P.O.BOX 5061</t>
  </si>
  <si>
    <t>631-668-9189</t>
  </si>
  <si>
    <t>Montauk</t>
  </si>
  <si>
    <t>102 INDUSTRIAL ROAD</t>
  </si>
  <si>
    <t>H-400-18333-531353</t>
  </si>
  <si>
    <t>FRONTIER STONE LLC</t>
  </si>
  <si>
    <t>3587 STONE CANYON ROAD</t>
  </si>
  <si>
    <t>mailing: P.O. Box 2526  Longmont, CO 80502</t>
  </si>
  <si>
    <t>720-998-7766</t>
  </si>
  <si>
    <t>3587 Stone Canyon Road</t>
  </si>
  <si>
    <t>H-400-18333-557184</t>
  </si>
  <si>
    <t>K U FORMING, INC.</t>
  </si>
  <si>
    <t>414 ROSECLIFF FARM ROAD (Mailing)</t>
  </si>
  <si>
    <t>2101 S AMHERST HIGHWAY (Physical)</t>
  </si>
  <si>
    <t>434-946-5727</t>
  </si>
  <si>
    <t>2101 S AMHERST HWY</t>
  </si>
  <si>
    <t>H-400-18333-567393</t>
  </si>
  <si>
    <t>US SPORTS INSTITUTE, INC.</t>
  </si>
  <si>
    <t>4 Somerset Street</t>
  </si>
  <si>
    <t>Whitehouse Station</t>
  </si>
  <si>
    <t>732-563-2522</t>
  </si>
  <si>
    <t>Activities Coordinator</t>
  </si>
  <si>
    <t>H-400-18333-571670</t>
  </si>
  <si>
    <t>SIGNATURE COAST HOLDINGS LLC</t>
  </si>
  <si>
    <t>DBA SIGNATURE LANDSCAPES</t>
  </si>
  <si>
    <t>3705 BARRON WAY</t>
  </si>
  <si>
    <t>RENO</t>
  </si>
  <si>
    <t>775-857-4333</t>
  </si>
  <si>
    <t>3705 Barron Way</t>
  </si>
  <si>
    <t>H-400-18333-572137</t>
  </si>
  <si>
    <t>SHULEVA LLC</t>
  </si>
  <si>
    <t>DBA 1ST IMPRESSIONS</t>
  </si>
  <si>
    <t>12850 AVON BELDON ROAD</t>
  </si>
  <si>
    <t>GRAFTON</t>
  </si>
  <si>
    <t>440-748-7800</t>
  </si>
  <si>
    <t>12850 Avon Belden Rd</t>
  </si>
  <si>
    <t>H-400-18333-576635</t>
  </si>
  <si>
    <t>CHAPEL VALLEY LANDSCAPE COMPANY - Norfolk</t>
  </si>
  <si>
    <t>5800 Curlew Avenue</t>
  </si>
  <si>
    <t>CORP: P.O. Box 159,  Woodbine, MD 21797</t>
  </si>
  <si>
    <t>H-400-18333-578091</t>
  </si>
  <si>
    <t>KEITH MINCIN QUALITY LANDSCAPES AND HARDSCAPES LLC</t>
  </si>
  <si>
    <t>317 RUTHWOOD AVE</t>
  </si>
  <si>
    <t>412-885-1011</t>
  </si>
  <si>
    <t>1337 Streets Run Rd</t>
  </si>
  <si>
    <t>H-400-18333-579294</t>
  </si>
  <si>
    <t>JOHN B. WARD &amp; CO., INC.</t>
  </si>
  <si>
    <t>400 WEST CHURCH ROAD</t>
  </si>
  <si>
    <t>mailing: PO Box 280  Bryn Mawr, PA 19010</t>
  </si>
  <si>
    <t>610-293-9430</t>
  </si>
  <si>
    <t>400 West Church Road</t>
  </si>
  <si>
    <t>H-400-18333-580623</t>
  </si>
  <si>
    <t>Green &amp; Gray Dressage, LLC</t>
  </si>
  <si>
    <t>732 Old Post Road</t>
  </si>
  <si>
    <t>917-797-0043</t>
  </si>
  <si>
    <t>North Salem</t>
  </si>
  <si>
    <t>451 Grant Road</t>
  </si>
  <si>
    <t>H-400-18333-599430</t>
  </si>
  <si>
    <t>Gillam Lawn Care &amp; Landscaping, LLC</t>
  </si>
  <si>
    <t>8885 Old Columbus Road</t>
  </si>
  <si>
    <t>South Vienna</t>
  </si>
  <si>
    <t>937-568-0072</t>
  </si>
  <si>
    <t>Crew Members</t>
  </si>
  <si>
    <t>H-400-18333-599883</t>
  </si>
  <si>
    <t>CHAPEL VALLEY LANDSCAPE COMPANY</t>
  </si>
  <si>
    <t>3275 JENNINGS CHAPEL ROAD</t>
  </si>
  <si>
    <t>Mailing: P.O. Box 159, Woodbine, MD 21797</t>
  </si>
  <si>
    <t>21617 Cedar Lane</t>
  </si>
  <si>
    <t>H-400-18333-614261</t>
  </si>
  <si>
    <t>L. JIREH, INC.</t>
  </si>
  <si>
    <t>NANIBOUJOU LODGE</t>
  </si>
  <si>
    <t>20 NANIBOUJOU TRAIL</t>
  </si>
  <si>
    <t>GRAND MARAIS</t>
  </si>
  <si>
    <t>218-387-2688</t>
  </si>
  <si>
    <t>Kitchen/Dining Room Worker</t>
  </si>
  <si>
    <t>Grand Marais</t>
  </si>
  <si>
    <t>Naniboujou Lodge</t>
  </si>
  <si>
    <t>20 Naniboujou Trail</t>
  </si>
  <si>
    <t>H-400-18333-629721</t>
  </si>
  <si>
    <t>LITTON LANDSCAPES, LLC</t>
  </si>
  <si>
    <t>825 LORETTO DRIVE</t>
  </si>
  <si>
    <t>WYTHEVILLE</t>
  </si>
  <si>
    <t>276-620-3976</t>
  </si>
  <si>
    <t>Wytheville</t>
  </si>
  <si>
    <t>Wythe</t>
  </si>
  <si>
    <t>590 Cove Road</t>
  </si>
  <si>
    <t>H-400-18333-640931</t>
  </si>
  <si>
    <t>Sequel Stallions New York, LLC</t>
  </si>
  <si>
    <t>167 Maple Lane</t>
  </si>
  <si>
    <t>800-925-2913</t>
  </si>
  <si>
    <t>LAW OFFICES OF GRANT KAPLAN</t>
  </si>
  <si>
    <t>GRANT KAPLAN</t>
  </si>
  <si>
    <t>BOCA RATON</t>
  </si>
  <si>
    <t>Columbia County</t>
  </si>
  <si>
    <t>H-400-18333-641596</t>
  </si>
  <si>
    <t>ROSS LANDSCAPE &amp; PAVING SERVICES INC.</t>
  </si>
  <si>
    <t>1054 SAUNDERS LANE</t>
  </si>
  <si>
    <t>Mailing: 102 Ridge Rd., West Chester, PA 19382</t>
  </si>
  <si>
    <t>610-701-0317</t>
  </si>
  <si>
    <t>1054 Saunders Lane</t>
  </si>
  <si>
    <t>H-400-18333-646746</t>
  </si>
  <si>
    <t>Summitt Forests Inc.</t>
  </si>
  <si>
    <t>5065 S. Pacific Hwy</t>
  </si>
  <si>
    <t>541-535-8920</t>
  </si>
  <si>
    <t>5065 South Pacific Highway (report to work)</t>
  </si>
  <si>
    <t>H-400-18333-647469</t>
  </si>
  <si>
    <t>Dogtooth Bar and  Grill</t>
  </si>
  <si>
    <t>H-400-18333-661087</t>
  </si>
  <si>
    <t>CHAPEL VALLEY LANDSCAPE COMPANY - Maryland</t>
  </si>
  <si>
    <t>mailing: P.O. Box 159  Woodbine, MD 21797</t>
  </si>
  <si>
    <t>Woodbine</t>
  </si>
  <si>
    <t>3275 Jennings Chapel Road</t>
  </si>
  <si>
    <t>H-400-18333-668161</t>
  </si>
  <si>
    <t>H-400-18333-668212</t>
  </si>
  <si>
    <t>H-400-18333-668565</t>
  </si>
  <si>
    <t>HERKER BUILDING &amp; LAWN MAINTENANCE, INC.</t>
  </si>
  <si>
    <t>2 LaFrance Way</t>
  </si>
  <si>
    <t>H-400-18333-685456</t>
  </si>
  <si>
    <t>UNITED SOCCER ACADEMY, INC.</t>
  </si>
  <si>
    <t>Activity Coordinator</t>
  </si>
  <si>
    <t>Hunterdon County</t>
  </si>
  <si>
    <t>H-400-18333-698164</t>
  </si>
  <si>
    <t>LITTFIN LUMBER CO.</t>
  </si>
  <si>
    <t>555 BAKER AVE. W.</t>
  </si>
  <si>
    <t>Mailing: P.O. Box 666, Winsted, MN 55395</t>
  </si>
  <si>
    <t>WINSTED</t>
  </si>
  <si>
    <t>320-485-3861</t>
  </si>
  <si>
    <t>Howard Lake</t>
  </si>
  <si>
    <t>10360 U.S. Hwy 12</t>
  </si>
  <si>
    <t>H-400-18333-705062</t>
  </si>
  <si>
    <t>STARR BOGGS</t>
  </si>
  <si>
    <t>6 PARLATO DRIVE</t>
  </si>
  <si>
    <t>631-288-3500</t>
  </si>
  <si>
    <t>H-400-18333-717384</t>
  </si>
  <si>
    <t>Law Offices of Kendra Elliott</t>
  </si>
  <si>
    <t>210 Malapardis Road</t>
  </si>
  <si>
    <t>H-400-18333-726153</t>
  </si>
  <si>
    <t>IANIRO LANDSCAPING, INC.</t>
  </si>
  <si>
    <t>DBA IANIRO LANDSCAPE DEVELOPMENT</t>
  </si>
  <si>
    <t>12876 CHILLICOTHE RD</t>
  </si>
  <si>
    <t>mailing: PO Box 995  Chesterland, OH 44026</t>
  </si>
  <si>
    <t>440-729-3717</t>
  </si>
  <si>
    <t>12862 Chillicothe Rd.</t>
  </si>
  <si>
    <t>H-400-18333-748339</t>
  </si>
  <si>
    <t>LAWN MASTERS, INC.</t>
  </si>
  <si>
    <t>709 GLOVER AVE</t>
  </si>
  <si>
    <t>636-230-0700</t>
  </si>
  <si>
    <t>Valley Park</t>
  </si>
  <si>
    <t>709 Glover Ave</t>
  </si>
  <si>
    <t>H-400-18333-750348</t>
  </si>
  <si>
    <t>DOMENICK BULFAMANTE AND SONS, INC.</t>
  </si>
  <si>
    <t>94 1ST STREET</t>
  </si>
  <si>
    <t>Mailing: 91 8TH STREET NEW ROCHELLE NY 10801</t>
  </si>
  <si>
    <t>NEW ROCHELLE</t>
  </si>
  <si>
    <t>914-636-0722</t>
  </si>
  <si>
    <t>WILLIAM CARLSON</t>
  </si>
  <si>
    <t>34 Webster Avenue</t>
  </si>
  <si>
    <t>H-400-18333-766794</t>
  </si>
  <si>
    <t>H-400-18333-767059</t>
  </si>
  <si>
    <t>WILLIAM QUINN III, INC.</t>
  </si>
  <si>
    <t>DBA LONE STAR LANDSCAPES</t>
  </si>
  <si>
    <t>1330 N. CARROLL AVENUE</t>
  </si>
  <si>
    <t>mailing: P.O. Box 92760  Southlake, TX 76092</t>
  </si>
  <si>
    <t>SOUTHLAKE</t>
  </si>
  <si>
    <t>817-442-1731</t>
  </si>
  <si>
    <t>2445 Michael Drive</t>
  </si>
  <si>
    <t>H-400-18333-777119</t>
  </si>
  <si>
    <t>SUMMIT BUILDING SERVICES, LLC</t>
  </si>
  <si>
    <t>2943 W. DICKMAN RD.</t>
  </si>
  <si>
    <t>269-441-2178</t>
  </si>
  <si>
    <t>JENINE SALEH</t>
  </si>
  <si>
    <t>Rough Carpenter</t>
  </si>
  <si>
    <t>H-400-18333-798014</t>
  </si>
  <si>
    <t>American General Contractors, Inc.</t>
  </si>
  <si>
    <t>10330 Althea Bend Court</t>
  </si>
  <si>
    <t>Mechanicsville</t>
  </si>
  <si>
    <t>252-876-1849</t>
  </si>
  <si>
    <t>landcape laborer - highway maintenance</t>
  </si>
  <si>
    <t>H-400-18333-802397</t>
  </si>
  <si>
    <t>TOP NOTCH LANDSCAPING &amp; SUPPLY, LLC</t>
  </si>
  <si>
    <t>140 PENINSULA ST.</t>
  </si>
  <si>
    <t>mailing: PO Box 6251  Wheeling, WV 26003</t>
  </si>
  <si>
    <t>WHEELING</t>
  </si>
  <si>
    <t>304-233-0332</t>
  </si>
  <si>
    <t>Ohio</t>
  </si>
  <si>
    <t>140 Peninsula Street</t>
  </si>
  <si>
    <t>H-400-18333-803503</t>
  </si>
  <si>
    <t>Riverview Landscaping &amp; Tree Service Inc.</t>
  </si>
  <si>
    <t>Mailing: 1554 Paoli Pike #319, West Chester, PA 19380</t>
  </si>
  <si>
    <t>610-431-0277</t>
  </si>
  <si>
    <t>H-400-18333-804711</t>
  </si>
  <si>
    <t>TEPE ENVIRONMENTAL SERVICES, LTD</t>
  </si>
  <si>
    <t>7021 CLEVES WARSAW ROAD</t>
  </si>
  <si>
    <t>513-941-4500</t>
  </si>
  <si>
    <t>7021 Cleves Warsaw Road</t>
  </si>
  <si>
    <t>H-400-18333-810184</t>
  </si>
  <si>
    <t>Seasonal Landscape Installer</t>
  </si>
  <si>
    <t>H-400-18333-810909</t>
  </si>
  <si>
    <t>H-400-18333-814728</t>
  </si>
  <si>
    <t>DONATO LANDSCAPE LLC</t>
  </si>
  <si>
    <t>DBA DONATO LANDSCAPE PARTNERSHIP, LLC</t>
  </si>
  <si>
    <t>4605 22 MILE ROAD</t>
  </si>
  <si>
    <t>586-739-0795</t>
  </si>
  <si>
    <t>4605 22 Mile Road</t>
  </si>
  <si>
    <t>H-400-18333-815127</t>
  </si>
  <si>
    <t>SUNCREST GARDENS</t>
  </si>
  <si>
    <t>5157 AKRON-CLEVELAND RD</t>
  </si>
  <si>
    <t>PENINSULA</t>
  </si>
  <si>
    <t>330-650-4969</t>
  </si>
  <si>
    <t>Peninsula</t>
  </si>
  <si>
    <t>5157 Akron-Cleveland Rd.</t>
  </si>
  <si>
    <t>H-400-18333-825639</t>
  </si>
  <si>
    <t>H-400-18333-852101</t>
  </si>
  <si>
    <t>D &amp; E LANDSCAPING, INC.</t>
  </si>
  <si>
    <t>1765 VICK RD</t>
  </si>
  <si>
    <t>APOPKA</t>
  </si>
  <si>
    <t>407-464-3609</t>
  </si>
  <si>
    <t>Landscape Maintenance Worker</t>
  </si>
  <si>
    <t>Apopka</t>
  </si>
  <si>
    <t>1765 Vick Rd</t>
  </si>
  <si>
    <t>H-400-18333-865928</t>
  </si>
  <si>
    <t>LILY'S CONSTRUCTION LLC</t>
  </si>
  <si>
    <t>4 HAZEN ROAD</t>
  </si>
  <si>
    <t>HACKETTSTOWN</t>
  </si>
  <si>
    <t>908-850-5618</t>
  </si>
  <si>
    <t>Mason Helpers</t>
  </si>
  <si>
    <t>Hackettstown</t>
  </si>
  <si>
    <t>4 Hazen Road</t>
  </si>
  <si>
    <t>H-400-18333-871440</t>
  </si>
  <si>
    <t>PLANTSCAPE, INC.</t>
  </si>
  <si>
    <t>3101 LIBERTY AVENUE</t>
  </si>
  <si>
    <t>412-281-6352</t>
  </si>
  <si>
    <t>3101 Liberty Ave</t>
  </si>
  <si>
    <t>H-400-18333-879228</t>
  </si>
  <si>
    <t>ROSEHILL GARDENS, INC.</t>
  </si>
  <si>
    <t>311 E. 135TH ST.</t>
  </si>
  <si>
    <t>816-941-4777</t>
  </si>
  <si>
    <t>Belton</t>
  </si>
  <si>
    <t>15700 Prospect Avenue</t>
  </si>
  <si>
    <t>H-400-18333-894092</t>
  </si>
  <si>
    <t>Brazen &amp; Greer Masonry Inc.</t>
  </si>
  <si>
    <t>39201 Amrhein Rd.</t>
  </si>
  <si>
    <t>Livonia</t>
  </si>
  <si>
    <t>734-542-0599</t>
  </si>
  <si>
    <t>BrickLayer</t>
  </si>
  <si>
    <t>H-400-18333-901198</t>
  </si>
  <si>
    <t>NORTHEAST STONE WORKS INC</t>
  </si>
  <si>
    <t>12 PUBLIC AVE</t>
  </si>
  <si>
    <t>Mailing: P.O. Box 332, Montrose, PA 18801</t>
  </si>
  <si>
    <t>MONTROSE</t>
  </si>
  <si>
    <t>570-278-8770</t>
  </si>
  <si>
    <t>Stone Finishers</t>
  </si>
  <si>
    <t>Susquehanna</t>
  </si>
  <si>
    <t>12195 State Route 29 South</t>
  </si>
  <si>
    <t>H-400-18333-908036</t>
  </si>
  <si>
    <t>Double Eagle, Inc.</t>
  </si>
  <si>
    <t>2263 Indian Paintbrush Circle</t>
  </si>
  <si>
    <t>Highlands Ranch</t>
  </si>
  <si>
    <t>303-257-2226</t>
  </si>
  <si>
    <t>1210 E 56th Ave</t>
  </si>
  <si>
    <t>H-400-18333-922234</t>
  </si>
  <si>
    <t>ROBERT E OTTO INC</t>
  </si>
  <si>
    <t>350 MONTAUK HWY</t>
  </si>
  <si>
    <t>P.O. BOX 500</t>
  </si>
  <si>
    <t>631-537-1515</t>
  </si>
  <si>
    <t>350 Montauk Hwy</t>
  </si>
  <si>
    <t>H-400-18333-924783</t>
  </si>
  <si>
    <t>Burke Lawn Service</t>
  </si>
  <si>
    <t>9 Railroad Lane</t>
  </si>
  <si>
    <t>908-534-9526</t>
  </si>
  <si>
    <t>Lawn Service Laborer</t>
  </si>
  <si>
    <t>H-400-18333-925473</t>
  </si>
  <si>
    <t>SUNSET RIB COMPANY LLC</t>
  </si>
  <si>
    <t>378 ROPE FERRY ROAD</t>
  </si>
  <si>
    <t>860-443-7427</t>
  </si>
  <si>
    <t>NEW LONDON</t>
  </si>
  <si>
    <t>Connecticut</t>
  </si>
  <si>
    <t>H-400-18333-933580</t>
  </si>
  <si>
    <t>HEMS SITE SOLUTIONS LLC</t>
  </si>
  <si>
    <t>15323 MARLBORO PIKE</t>
  </si>
  <si>
    <t>Mailing: 7377 Old Alexandria Ferry Rd, Clinton, MD 20735</t>
  </si>
  <si>
    <t>UPPER MARLBORO</t>
  </si>
  <si>
    <t>443-294-8590</t>
  </si>
  <si>
    <t>Upper Malboro</t>
  </si>
  <si>
    <t>15323 Malboro Pike</t>
  </si>
  <si>
    <t>H-400-18333-935495</t>
  </si>
  <si>
    <t>Tents, Chairs and Party Wares, Inc.</t>
  </si>
  <si>
    <t>Adams Party Rental</t>
  </si>
  <si>
    <t>154 Turnbull Avenue</t>
  </si>
  <si>
    <t>Trenton</t>
  </si>
  <si>
    <t>609-689-9500</t>
  </si>
  <si>
    <t>Event Laborers</t>
  </si>
  <si>
    <t>Flemington</t>
  </si>
  <si>
    <t>59 Route 31</t>
  </si>
  <si>
    <t>H-400-18333-941676</t>
  </si>
  <si>
    <t>QUINN'S LANDSCAPE</t>
  </si>
  <si>
    <t>8050 E. COUNTRY ROAD 700 N.</t>
  </si>
  <si>
    <t>BROWNSBURG</t>
  </si>
  <si>
    <t>317-852-8050</t>
  </si>
  <si>
    <t>Brownsburg</t>
  </si>
  <si>
    <t>Hendricks</t>
  </si>
  <si>
    <t>4958 N. County Rd  900 E. Suite A</t>
  </si>
  <si>
    <t>H-400-18333-942679</t>
  </si>
  <si>
    <t>DANO LAWN SERVICE LLC</t>
  </si>
  <si>
    <t>305 MCNARY AVE</t>
  </si>
  <si>
    <t>724-825-5530</t>
  </si>
  <si>
    <t>305 McNary Ave</t>
  </si>
  <si>
    <t>H-400-18333-956297</t>
  </si>
  <si>
    <t>Lawns For Less Landscaping, Inc.</t>
  </si>
  <si>
    <t>304 Russell Street</t>
  </si>
  <si>
    <t>Ridley Park</t>
  </si>
  <si>
    <t>610-532-5415</t>
  </si>
  <si>
    <t>1124 Lincoln Ave.</t>
  </si>
  <si>
    <t>H-400-18333-957797</t>
  </si>
  <si>
    <t>WHISPERING CREEK, LLC</t>
  </si>
  <si>
    <t>7114 E. US40</t>
  </si>
  <si>
    <t>mailing:  PO Box 24385  Huber Heights OH 45424</t>
  </si>
  <si>
    <t>NEW CARLISLE</t>
  </si>
  <si>
    <t>937-235-0731</t>
  </si>
  <si>
    <t>New Carlisle</t>
  </si>
  <si>
    <t>7114 E US Rt.40</t>
  </si>
  <si>
    <t>H-400-18333-969580</t>
  </si>
  <si>
    <t>MATTIA LANDSCAPE &amp; NURSERY, INC.</t>
  </si>
  <si>
    <t>752 WEST KINGS HIGHWAY</t>
  </si>
  <si>
    <t>Mailing: P.O. Box 670, Downingtown, PA 19335</t>
  </si>
  <si>
    <t>COATESVILLE</t>
  </si>
  <si>
    <t>610-380-9945</t>
  </si>
  <si>
    <t>752 West Kings Highway</t>
  </si>
  <si>
    <t>H-400-18333-982143</t>
  </si>
  <si>
    <t>TURF TAMERS PLUS LLC</t>
  </si>
  <si>
    <t>1550 HINCKLEY HILLS RD.</t>
  </si>
  <si>
    <t>330-350-1844</t>
  </si>
  <si>
    <t>Hinckley</t>
  </si>
  <si>
    <t>1550 Hinkley Hills Road</t>
  </si>
  <si>
    <t>H-400-18333-989079</t>
  </si>
  <si>
    <t>ELITE LANDSCAPE PROFESSIONALS INC.</t>
  </si>
  <si>
    <t>428 BURNS CROSSING RD.</t>
  </si>
  <si>
    <t>Mailing: P.O. Box 503, Crownsville, MD 21031</t>
  </si>
  <si>
    <t>SEVERN</t>
  </si>
  <si>
    <t>833-354-8357</t>
  </si>
  <si>
    <t>Severn</t>
  </si>
  <si>
    <t>428 Burns Crossing Road</t>
  </si>
  <si>
    <t>H-400-18333-997840</t>
  </si>
  <si>
    <t>Mason Tendar</t>
  </si>
  <si>
    <t>H-400-18334-017485</t>
  </si>
  <si>
    <t>Bay Head Yacht Club, Inc.</t>
  </si>
  <si>
    <t>111 Metcalfe Street</t>
  </si>
  <si>
    <t>Bay Head</t>
  </si>
  <si>
    <t>732-899-2000</t>
  </si>
  <si>
    <t>Food Server</t>
  </si>
  <si>
    <t>H-400-18334-023260</t>
  </si>
  <si>
    <t>TOPSIDE RENTALS, INC.</t>
  </si>
  <si>
    <t>DBA TOPSIDE TENT &amp; PARTY RENTALS</t>
  </si>
  <si>
    <t>1605 E. WASHINGTON STREET</t>
  </si>
  <si>
    <t>PETERSBURG</t>
  </si>
  <si>
    <t>804-751-0202</t>
  </si>
  <si>
    <t>Tent/Event Installer</t>
  </si>
  <si>
    <t>Petersburg</t>
  </si>
  <si>
    <t>1605 E Washington St</t>
  </si>
  <si>
    <t>H-400-18334-026143</t>
  </si>
  <si>
    <t>Pinnacle Landscape &amp; Maintenance, Inc.</t>
  </si>
  <si>
    <t>8945 So. 1300 W.</t>
  </si>
  <si>
    <t>mailing: P.O. Box 951075  So. Jordan, UT 84095</t>
  </si>
  <si>
    <t>801-254-6172</t>
  </si>
  <si>
    <t>8945 South 1300 West</t>
  </si>
  <si>
    <t>H-400-18334-030814</t>
  </si>
  <si>
    <t>ALPINE ROOFING, INC.</t>
  </si>
  <si>
    <t>ALPINE METAL ROOFING</t>
  </si>
  <si>
    <t>164 RIVER STREET</t>
  </si>
  <si>
    <t>SIDNEY</t>
  </si>
  <si>
    <t>607-563-9999</t>
  </si>
  <si>
    <t>MEYERS &amp; MEYERS, LLP</t>
  </si>
  <si>
    <t>DAVID MEYERS</t>
  </si>
  <si>
    <t>Metal Roofer</t>
  </si>
  <si>
    <t>Sidney</t>
  </si>
  <si>
    <t>164 River Street</t>
  </si>
  <si>
    <t>H-400-18334-044899</t>
  </si>
  <si>
    <t>ROSSER DESIGN &amp; LANDSCAPING, LLC</t>
  </si>
  <si>
    <t>1093 SCARLETT LANE</t>
  </si>
  <si>
    <t>mailing: PO Box 2606  Forest, VA 24551</t>
  </si>
  <si>
    <t>FOREST</t>
  </si>
  <si>
    <t>434-546-6079</t>
  </si>
  <si>
    <t>Forest</t>
  </si>
  <si>
    <t>1093 Scarlett Lane</t>
  </si>
  <si>
    <t>H-400-18334-064854</t>
  </si>
  <si>
    <t>TECTA AMERICA ZERO COMPANY, LLC</t>
  </si>
  <si>
    <t>6225 WIEHE ROAD</t>
  </si>
  <si>
    <t>513-541-1848</t>
  </si>
  <si>
    <t>H-400-18334-104721</t>
  </si>
  <si>
    <t>FRIDAY'S HISTORIC INN II, LLC</t>
  </si>
  <si>
    <t>DBA EARTHBOX INN &amp; SPA</t>
  </si>
  <si>
    <t>410 SPRING STREET</t>
  </si>
  <si>
    <t>Mailing: P.O. Box 1729, Friday Harbor, WA 98250</t>
  </si>
  <si>
    <t>FRIDAY HARBOR</t>
  </si>
  <si>
    <t>360-378-4000</t>
  </si>
  <si>
    <t>410 Spring Street</t>
  </si>
  <si>
    <t>H-400-18334-117200</t>
  </si>
  <si>
    <t>Thoms Bros. Landscaping, Inc.</t>
  </si>
  <si>
    <t>58600 Ray Center Road</t>
  </si>
  <si>
    <t>Ray</t>
  </si>
  <si>
    <t>810-499-3110</t>
  </si>
  <si>
    <t>Abrutyn Law PLLC</t>
  </si>
  <si>
    <t>RUSSELL ABRUTYN</t>
  </si>
  <si>
    <t>Berkley</t>
  </si>
  <si>
    <t>H-400-18334-134662</t>
  </si>
  <si>
    <t>H-400-18334-137959</t>
  </si>
  <si>
    <t>All In Leasing Co.</t>
  </si>
  <si>
    <t>Metro West Lawn &amp; Landscape</t>
  </si>
  <si>
    <t>2536 S. Old Hwy 94</t>
  </si>
  <si>
    <t>314-574-1537</t>
  </si>
  <si>
    <t>1901 S. Old Hwy 94 (report to work)</t>
  </si>
  <si>
    <t>H-400-18334-146818</t>
  </si>
  <si>
    <t>Premier Landscapes &amp; Lawncare, Inc.</t>
  </si>
  <si>
    <t>121 Holland Avenue</t>
  </si>
  <si>
    <t>304-288-0067</t>
  </si>
  <si>
    <t>1819 Dents Run Road</t>
  </si>
  <si>
    <t>H-400-18334-149356</t>
  </si>
  <si>
    <t>Liberty Landscaping, Inc.</t>
  </si>
  <si>
    <t>10935 Stafford Road</t>
  </si>
  <si>
    <t>440-543-4944</t>
  </si>
  <si>
    <t>H-400-18334-153079</t>
  </si>
  <si>
    <t>SYNERGY LAWNSCAPE, LLC</t>
  </si>
  <si>
    <t>33382 GROESBECK HWY</t>
  </si>
  <si>
    <t>Mailing: P.O. Box 183555, Shelby Township, MI 48318</t>
  </si>
  <si>
    <t>FRASER</t>
  </si>
  <si>
    <t>586-850-6770</t>
  </si>
  <si>
    <t>Fraser</t>
  </si>
  <si>
    <t>33382 Groesbeck Hwy</t>
  </si>
  <si>
    <t>H-400-18334-171393</t>
  </si>
  <si>
    <t>Action Painting Restoration</t>
  </si>
  <si>
    <t>dba The Exterior Painters</t>
  </si>
  <si>
    <t>2365 Avon Industrial Drive</t>
  </si>
  <si>
    <t>Rochester Hills</t>
  </si>
  <si>
    <t>248-844-8888</t>
  </si>
  <si>
    <t>Painter Helpers</t>
  </si>
  <si>
    <t>H-400-18334-186494</t>
  </si>
  <si>
    <t>RED CANYON ROOFING LLC</t>
  </si>
  <si>
    <t>303-667-9816</t>
  </si>
  <si>
    <t>H-400-18334-187264</t>
  </si>
  <si>
    <t>J. TORTORELLA SWIMMING POOL SERVICE &amp; MAINTENANCE, INC.</t>
  </si>
  <si>
    <t>296 WEST MONTAUK HIGHWAY</t>
  </si>
  <si>
    <t>631-283-7373</t>
  </si>
  <si>
    <t>H-400-18334-194708</t>
  </si>
  <si>
    <t>Wesley MV OpCo, LLC</t>
  </si>
  <si>
    <t>Summercamp</t>
  </si>
  <si>
    <t>70 Lake Avenue</t>
  </si>
  <si>
    <t>Oak Bluffs</t>
  </si>
  <si>
    <t>508-693-6611</t>
  </si>
  <si>
    <t>H-400-18334-197538</t>
  </si>
  <si>
    <t>PICTURE PERFECT LAWNS, INC.</t>
  </si>
  <si>
    <t>10301 NORTH I35 SERVICE ROAD</t>
  </si>
  <si>
    <t>mailing: P.O. Box 352  Arcadia, OK 73007</t>
  </si>
  <si>
    <t>OKLAHOMA CITY</t>
  </si>
  <si>
    <t>405-844-5296</t>
  </si>
  <si>
    <t>3540 E Hefner Rd</t>
  </si>
  <si>
    <t>H-400-18334-213964</t>
  </si>
  <si>
    <t>Sutton Bay Golf, LLC</t>
  </si>
  <si>
    <t>28950 Sutton Bay Trail</t>
  </si>
  <si>
    <t>Agar</t>
  </si>
  <si>
    <t>605-264-5530</t>
  </si>
  <si>
    <t>Landscape Laborer I</t>
  </si>
  <si>
    <t>Sully</t>
  </si>
  <si>
    <t>H-400-18334-219461</t>
  </si>
  <si>
    <t>Service Helper</t>
  </si>
  <si>
    <t>H-400-18334-225203</t>
  </si>
  <si>
    <t>Cutting Edge Forestry, Inc.</t>
  </si>
  <si>
    <t>5085 S. Pacific Hwy</t>
  </si>
  <si>
    <t>541-535-4878</t>
  </si>
  <si>
    <t>5085 S. Pacific Highway (report to work)</t>
  </si>
  <si>
    <t>H-400-18334-227617</t>
  </si>
  <si>
    <t>Willy's Concrete and More LLC</t>
  </si>
  <si>
    <t>922 Aspen Rd.</t>
  </si>
  <si>
    <t>937-405-8853</t>
  </si>
  <si>
    <t>SHARON &amp; KALNOKI LLC</t>
  </si>
  <si>
    <t>STACY COZART</t>
  </si>
  <si>
    <t>INDEPENDENCE</t>
  </si>
  <si>
    <t>H-400-18334-228771</t>
  </si>
  <si>
    <t>Helpers--Installation, Maintenance, and Repair Workers</t>
  </si>
  <si>
    <t>7466 New Ridge Road, STE18</t>
  </si>
  <si>
    <t>H-400-18334-238298</t>
  </si>
  <si>
    <t>Mattes Landscaping, Inc.</t>
  </si>
  <si>
    <t>4671 Royalwood Rd.</t>
  </si>
  <si>
    <t>440-343-2669</t>
  </si>
  <si>
    <t>4671 Royalton Rd.</t>
  </si>
  <si>
    <t>H-400-18334-252019</t>
  </si>
  <si>
    <t>H-400-18334-253912</t>
  </si>
  <si>
    <t>ERICKSON FRAMING CA LLC</t>
  </si>
  <si>
    <t>8350 INDUSTRIAL AVE.</t>
  </si>
  <si>
    <t>916-774-1100</t>
  </si>
  <si>
    <t>8350 Industrial Ave</t>
  </si>
  <si>
    <t>H-400-18334-261038</t>
  </si>
  <si>
    <t>O &amp; A Stone LLC</t>
  </si>
  <si>
    <t>mailing: P.O. Box 2526  Longmont, CO</t>
  </si>
  <si>
    <t>303-775-0201</t>
  </si>
  <si>
    <t>H-400-18334-265643</t>
  </si>
  <si>
    <t>ULTRA ALUMINUM MFG., INC.</t>
  </si>
  <si>
    <t>2124 GRAND COMMERCE DRIVE</t>
  </si>
  <si>
    <t>HOWELL</t>
  </si>
  <si>
    <t>517-548-6755</t>
  </si>
  <si>
    <t>Howell</t>
  </si>
  <si>
    <t>2124 Grand Commerce Dr</t>
  </si>
  <si>
    <t>H-400-18334-268099</t>
  </si>
  <si>
    <t>CHRISTOPHER STEPHENS</t>
  </si>
  <si>
    <t>7-ELEVEN INC. (store # 34532)</t>
  </si>
  <si>
    <t>653 MONTAUK HIGHWAY</t>
  </si>
  <si>
    <t>631-668-2842</t>
  </si>
  <si>
    <t>Cashier</t>
  </si>
  <si>
    <t>653 Montauk Highway</t>
  </si>
  <si>
    <t>H-400-18334-287057</t>
  </si>
  <si>
    <t>ERICKSON FRAMING NV LLC</t>
  </si>
  <si>
    <t>3595 AIRWAY DR., STE 407</t>
  </si>
  <si>
    <t>775-851-9592</t>
  </si>
  <si>
    <t>Team Assembler</t>
  </si>
  <si>
    <t>500 East Parr Blvd</t>
  </si>
  <si>
    <t>H-400-18334-303557</t>
  </si>
  <si>
    <t>BROWNSBURG LANDSCAPE &amp; GARDEN CENTER, LLC</t>
  </si>
  <si>
    <t>10875 NORTH COUNTY ROAD 900 E</t>
  </si>
  <si>
    <t>317-852-8440</t>
  </si>
  <si>
    <t>10875 North County Road 900E</t>
  </si>
  <si>
    <t>H-400-18334-337417</t>
  </si>
  <si>
    <t>Fresno Landscaping</t>
  </si>
  <si>
    <t>193 Chambers Road</t>
  </si>
  <si>
    <t>302-312-4492</t>
  </si>
  <si>
    <t>CHESTER</t>
  </si>
  <si>
    <t>193 Chambers Road (report to work)</t>
  </si>
  <si>
    <t>H-400-18334-342744</t>
  </si>
  <si>
    <t>TDH LANDSCAPING, LLC</t>
  </si>
  <si>
    <t>14820 OLD YORK ROAD</t>
  </si>
  <si>
    <t>Mailing: 2734 Hess Road, Monkton, MD 21111</t>
  </si>
  <si>
    <t>410-692-0050</t>
  </si>
  <si>
    <t>14820 Old York Road</t>
  </si>
  <si>
    <t>H-400-18334-350060</t>
  </si>
  <si>
    <t>NEW LEAF LANDSCAPE LLC</t>
  </si>
  <si>
    <t>11840 SOUTH CONLEY STREET</t>
  </si>
  <si>
    <t>mailing: 14050 W. 158th St.  Olathe, KS 66062</t>
  </si>
  <si>
    <t>913-558-7424</t>
  </si>
  <si>
    <t>11840 South Conley St.</t>
  </si>
  <si>
    <t>H-400-18334-354130</t>
  </si>
  <si>
    <t>First-Line Supervisors of Housekeeping and</t>
  </si>
  <si>
    <t>H-400-18334-364380</t>
  </si>
  <si>
    <t>J. TORTORELLA HEATING AND GAS SPECIALISTS INC.</t>
  </si>
  <si>
    <t>H-400-18334-370125</t>
  </si>
  <si>
    <t>ARDENT COMPANY, LLC</t>
  </si>
  <si>
    <t>1307 DOLLY MADISON BLVD</t>
  </si>
  <si>
    <t>mailing: PO Box 879  McLean, VA 22101</t>
  </si>
  <si>
    <t>703-288-3250</t>
  </si>
  <si>
    <t>Annapolis Junction</t>
  </si>
  <si>
    <t>11071 Guilford Road</t>
  </si>
  <si>
    <t>H-400-18334-379876</t>
  </si>
  <si>
    <t>BLUE GREEN SERVICES, LP</t>
  </si>
  <si>
    <t>DBA U.S. LAWNS OF NORTH HOUSTON</t>
  </si>
  <si>
    <t>6106 THEALL ROAD</t>
  </si>
  <si>
    <t>281-866-8004</t>
  </si>
  <si>
    <t>6106 Theall Road</t>
  </si>
  <si>
    <t>H-400-18334-382903</t>
  </si>
  <si>
    <t>AP Landscape Design Inc.</t>
  </si>
  <si>
    <t>112 Ketridge Street</t>
  </si>
  <si>
    <t>West Babylon</t>
  </si>
  <si>
    <t>631-587-4523</t>
  </si>
  <si>
    <t>WEST BABYLON</t>
  </si>
  <si>
    <t>112 KETRIDGE STREET</t>
  </si>
  <si>
    <t>H-400-18334-394319</t>
  </si>
  <si>
    <t>TECTA AMERICA AUSTIN, LLC</t>
  </si>
  <si>
    <t>2319 PATTERSON DRIVE</t>
  </si>
  <si>
    <t>PFLUGERVILLE</t>
  </si>
  <si>
    <t>512-389-0063</t>
  </si>
  <si>
    <t>FLUGERVILLE</t>
  </si>
  <si>
    <t>H-400-18334-417613</t>
  </si>
  <si>
    <t>Peninsula Equine, Inc.</t>
  </si>
  <si>
    <t>650-854-3162</t>
  </si>
  <si>
    <t>H-400-18334-418317</t>
  </si>
  <si>
    <t>WINN NURSERY OF VIRGINIA, INC</t>
  </si>
  <si>
    <t>1201 E. LIBERTY STREET</t>
  </si>
  <si>
    <t>757-494-1400</t>
  </si>
  <si>
    <t>Landscape Installation Worker</t>
  </si>
  <si>
    <t>1201 E. Liberty Street</t>
  </si>
  <si>
    <t>H-400-18334-418537</t>
  </si>
  <si>
    <t>MURRAY HOTEL, INC.</t>
  </si>
  <si>
    <t>7260 MAIN STREET</t>
  </si>
  <si>
    <t>PO BOX 476</t>
  </si>
  <si>
    <t>MACKINAC ISLAND</t>
  </si>
  <si>
    <t>855-696-8772</t>
  </si>
  <si>
    <t>BUTZEL LONG</t>
  </si>
  <si>
    <t>SCOTT PATTERSON</t>
  </si>
  <si>
    <t>Hotel Clerk</t>
  </si>
  <si>
    <t>7260 Main</t>
  </si>
  <si>
    <t>H-400-18334-432169</t>
  </si>
  <si>
    <t>JB ROOFING A TECTA AMERICA COMPANY</t>
  </si>
  <si>
    <t>1480 SOUTH CR 594</t>
  </si>
  <si>
    <t>TIFFIN</t>
  </si>
  <si>
    <t>419-447-1716</t>
  </si>
  <si>
    <t>SENECA</t>
  </si>
  <si>
    <t>H-400-18334-441202</t>
  </si>
  <si>
    <t>Farmington Country Club</t>
  </si>
  <si>
    <t>1625 Country Club Circle</t>
  </si>
  <si>
    <t>434-245-0672</t>
  </si>
  <si>
    <t>Albemarle</t>
  </si>
  <si>
    <t>H-400-18334-443551</t>
  </si>
  <si>
    <t>H-400-18334-466227</t>
  </si>
  <si>
    <t>PELICAN POOLS INC.</t>
  </si>
  <si>
    <t>509 COUNTY ROAD 39</t>
  </si>
  <si>
    <t>631-287-5135</t>
  </si>
  <si>
    <t>509 County Road 39</t>
  </si>
  <si>
    <t>H-400-18334-476893</t>
  </si>
  <si>
    <t>City Wide Painting, LLC.</t>
  </si>
  <si>
    <t>25581 Vista Ridge Place.</t>
  </si>
  <si>
    <t>Renner</t>
  </si>
  <si>
    <t>605-359-7807</t>
  </si>
  <si>
    <t>Painter, Construction and Maintenance</t>
  </si>
  <si>
    <t>25581 Vista Ridge Pl.</t>
  </si>
  <si>
    <t>H-400-18334-497469</t>
  </si>
  <si>
    <t>H-400-18334-510269</t>
  </si>
  <si>
    <t>H-400-18334-519878</t>
  </si>
  <si>
    <t>ALEXANDER'S PROPERTY MAINTENANCE, INC</t>
  </si>
  <si>
    <t>6400 123RD AVE N</t>
  </si>
  <si>
    <t>mailing: PO Box 5420  Clearwater, FL 33758</t>
  </si>
  <si>
    <t>LARGO</t>
  </si>
  <si>
    <t>727-535-7314</t>
  </si>
  <si>
    <t>Ground Maintenance Crew</t>
  </si>
  <si>
    <t>Largo</t>
  </si>
  <si>
    <t>6400 123rd Ave. N.</t>
  </si>
  <si>
    <t>H-400-18334-521631</t>
  </si>
  <si>
    <t>Four Seasons Landscaping, Inc.</t>
  </si>
  <si>
    <t>907 Oak Trail Lane</t>
  </si>
  <si>
    <t>636-240-8727</t>
  </si>
  <si>
    <t>ASHLIN MOSBY</t>
  </si>
  <si>
    <t>602 Laura Hill Rd.</t>
  </si>
  <si>
    <t>H-400-18334-524633</t>
  </si>
  <si>
    <t>First-Line Supervisors of Helpers, Laborers, and</t>
  </si>
  <si>
    <t>3595 Airway Dr., Ste 407</t>
  </si>
  <si>
    <t>H-400-18334-531605</t>
  </si>
  <si>
    <t>Bay Village, Inc.</t>
  </si>
  <si>
    <t>830 N. Bay Avenue</t>
  </si>
  <si>
    <t>Beach Haven</t>
  </si>
  <si>
    <t>609-492-2800</t>
  </si>
  <si>
    <t>Food Prep Workers</t>
  </si>
  <si>
    <t>830 N. Bay Ave</t>
  </si>
  <si>
    <t>H-400-18334-549369</t>
  </si>
  <si>
    <t>GARCIA CONCRETE &amp; LAYOUT, INC</t>
  </si>
  <si>
    <t>DBA GCLI</t>
  </si>
  <si>
    <t>300 LILY AVE</t>
  </si>
  <si>
    <t>mailing: 2331 Powerline Rd  Haines City, FL 33844</t>
  </si>
  <si>
    <t>HAINES CITY</t>
  </si>
  <si>
    <t>863-422-8365</t>
  </si>
  <si>
    <t>Haines City</t>
  </si>
  <si>
    <t>300 Lily Ave</t>
  </si>
  <si>
    <t>H-400-18334-560180</t>
  </si>
  <si>
    <t>Baggage Porter</t>
  </si>
  <si>
    <t>H-400-18334-561940</t>
  </si>
  <si>
    <t>LOU'S LANDSCAPING &amp; LAWN SERVICE</t>
  </si>
  <si>
    <t>12005 Harford Road</t>
  </si>
  <si>
    <t>mailing: 6603 Mt. Vista Road  Kingsville, MD 21087</t>
  </si>
  <si>
    <t>410-591-9787</t>
  </si>
  <si>
    <t>Pikesville</t>
  </si>
  <si>
    <t>Jenny Lane</t>
  </si>
  <si>
    <t>H-400-18334-573158</t>
  </si>
  <si>
    <t>Pendleton Golf Club</t>
  </si>
  <si>
    <t>7212 Declaration Drive</t>
  </si>
  <si>
    <t>mailing: P.O. Box 42150  Fredericksburg, VA 22404</t>
  </si>
  <si>
    <t>Ruther Glen</t>
  </si>
  <si>
    <t>804-448-1953</t>
  </si>
  <si>
    <t>Caroline</t>
  </si>
  <si>
    <t>H-400-18334-595937</t>
  </si>
  <si>
    <t>J &amp; B SALES AND SERVICE, INC.</t>
  </si>
  <si>
    <t>910 CR 541</t>
  </si>
  <si>
    <t>SUMTERVILLE</t>
  </si>
  <si>
    <t>352-793-9124</t>
  </si>
  <si>
    <t>Webster</t>
  </si>
  <si>
    <t>Sumter</t>
  </si>
  <si>
    <t>516 NW 3rd St.</t>
  </si>
  <si>
    <t>H-400-18334-598903</t>
  </si>
  <si>
    <t>Wequassett Inn, LLP</t>
  </si>
  <si>
    <t>Wequassett Resort and Golf Club</t>
  </si>
  <si>
    <t>2173 Route 28</t>
  </si>
  <si>
    <t>On Pleasant Bay</t>
  </si>
  <si>
    <t>East Harwich</t>
  </si>
  <si>
    <t>508-430-6865</t>
  </si>
  <si>
    <t>Overnight Desk Clerk</t>
  </si>
  <si>
    <t>H-400-18334-601204</t>
  </si>
  <si>
    <t>H-400-18334-619716</t>
  </si>
  <si>
    <t>3595 Airway Drive, Ste 407</t>
  </si>
  <si>
    <t>H-400-18334-634749</t>
  </si>
  <si>
    <t>ROSSI LANDSCAPE INC.</t>
  </si>
  <si>
    <t>239 B OLD MAXWELL ROAD</t>
  </si>
  <si>
    <t>P.O. BOX 11250 Loudonville, NY 12211</t>
  </si>
  <si>
    <t>Latham</t>
  </si>
  <si>
    <t>518-489-2341</t>
  </si>
  <si>
    <t>239 Old Maxwell Road</t>
  </si>
  <si>
    <t>H-400-18334-650375</t>
  </si>
  <si>
    <t>Chris Waldner &amp; Son Construction</t>
  </si>
  <si>
    <t>40306 207th Street</t>
  </si>
  <si>
    <t>Huron</t>
  </si>
  <si>
    <t>605-352-2197</t>
  </si>
  <si>
    <t>Beadle</t>
  </si>
  <si>
    <t>H-400-18334-674299</t>
  </si>
  <si>
    <t>FRANCO LANDSCAPING INC.</t>
  </si>
  <si>
    <t>9330 MALONEY ROAD</t>
  </si>
  <si>
    <t>mailing: PO Box 34156  Indianapolis, IN 46234</t>
  </si>
  <si>
    <t>317-858-3858</t>
  </si>
  <si>
    <t>9330 Maloney Rd.</t>
  </si>
  <si>
    <t>H-400-18334-677425</t>
  </si>
  <si>
    <t>Kane Landscapes, Inc.</t>
  </si>
  <si>
    <t>105 Douglas Ct.</t>
  </si>
  <si>
    <t>mailing: P.O. Box 650369  Potomac Falls, VA 20165</t>
  </si>
  <si>
    <t>703-803-3146</t>
  </si>
  <si>
    <t>105 Douglas Court</t>
  </si>
  <si>
    <t>H-400-18334-685134</t>
  </si>
  <si>
    <t>CHAPARRAL CONSTRUCTION, INC.</t>
  </si>
  <si>
    <t>CORDOVA CONSTRUCTION</t>
  </si>
  <si>
    <t>10939 27D STREET SW</t>
  </si>
  <si>
    <t>701-483-8844</t>
  </si>
  <si>
    <t>PIPELAYER HELPER</t>
  </si>
  <si>
    <t>10930 27D STREET SW</t>
  </si>
  <si>
    <t>H-400-18334-695067</t>
  </si>
  <si>
    <t>Governor's Land Foundation</t>
  </si>
  <si>
    <t>2700 Two Rivers Rd</t>
  </si>
  <si>
    <t>757-253-6976</t>
  </si>
  <si>
    <t>H-400-18334-698133</t>
  </si>
  <si>
    <t>SPROUT COMMERCIAL LANDSCAPE SERVICES, LLC</t>
  </si>
  <si>
    <t>4924 SILABERT AVE</t>
  </si>
  <si>
    <t>mailing: PO Box 12057  Charlotte, NC 28220</t>
  </si>
  <si>
    <t>704-441-6916</t>
  </si>
  <si>
    <t>4924 Silabert Ave</t>
  </si>
  <si>
    <t>H-400-18334-699468</t>
  </si>
  <si>
    <t>ARTHUR J. EDWARDS MASON CONTRACTING COMPANY, INC.</t>
  </si>
  <si>
    <t>Arthur Edwards Pool &amp; Spa Centre</t>
  </si>
  <si>
    <t>929 ROUTE 25 A</t>
  </si>
  <si>
    <t>MILLER PLACE</t>
  </si>
  <si>
    <t>631-744-7185</t>
  </si>
  <si>
    <t>Ronkonkoma</t>
  </si>
  <si>
    <t>Helpers, Maintenance and Repair Workers</t>
  </si>
  <si>
    <t>Miller Place</t>
  </si>
  <si>
    <t>929 Route 25A</t>
  </si>
  <si>
    <t>H-400-18334-708598</t>
  </si>
  <si>
    <t>H-400-18334-721222</t>
  </si>
  <si>
    <t>POYNTER LANDSCAPE CONSULTING, INC.</t>
  </si>
  <si>
    <t>DBA POYNTER LANDSCAPE ARCHITECTURE &amp; CONSTRUCTION</t>
  </si>
  <si>
    <t>15815 JEDBERG LANE</t>
  </si>
  <si>
    <t>636-256-2600</t>
  </si>
  <si>
    <t>Ballwin</t>
  </si>
  <si>
    <t>15815 Jedberg Ln.</t>
  </si>
  <si>
    <t>H-400-18334-721471</t>
  </si>
  <si>
    <t>H-400-18334-727717</t>
  </si>
  <si>
    <t>Ron Gibbons Swimming Pools Inc.</t>
  </si>
  <si>
    <t>Gibbons Pools</t>
  </si>
  <si>
    <t>171 Bridge Road</t>
  </si>
  <si>
    <t>Islandia</t>
  </si>
  <si>
    <t>631-851-3000</t>
  </si>
  <si>
    <t>H-400-18334-733579</t>
  </si>
  <si>
    <t>SPADA PROPERTIES INC.</t>
  </si>
  <si>
    <t>DBA UNITED SALAD CO.</t>
  </si>
  <si>
    <t>8448 NE 33RD DRIVE, SUITE 100</t>
  </si>
  <si>
    <t>503-281-8400</t>
  </si>
  <si>
    <t>Warehouse Order Selector</t>
  </si>
  <si>
    <t>8448 NE 33rd Drive</t>
  </si>
  <si>
    <t>H-400-18334-740415</t>
  </si>
  <si>
    <t>HARD SURFACE SOLUTIONS, INC.</t>
  </si>
  <si>
    <t>17950 W RT. 173</t>
  </si>
  <si>
    <t>OLD MILL CREEK</t>
  </si>
  <si>
    <t>847-838-6920</t>
  </si>
  <si>
    <t>Lombard</t>
  </si>
  <si>
    <t>951 N Ridge Ave</t>
  </si>
  <si>
    <t>H-400-18334-754334</t>
  </si>
  <si>
    <t>BOOTHBAY HARBOR YACHT CLUB</t>
  </si>
  <si>
    <t>156 WESTERN AVE</t>
  </si>
  <si>
    <t>WEST BOOTHBAY HARBOR</t>
  </si>
  <si>
    <t>207-633-5750</t>
  </si>
  <si>
    <t>West Boothbay Harbor</t>
  </si>
  <si>
    <t>156 Western Avenue</t>
  </si>
  <si>
    <t>H-400-18334-757533</t>
  </si>
  <si>
    <t>Terra Bella Landscape Design and Management LLC</t>
  </si>
  <si>
    <t>Terra Bella Landscape</t>
  </si>
  <si>
    <t>659 Sligo Road</t>
  </si>
  <si>
    <t>Bossier City</t>
  </si>
  <si>
    <t>318-742-7867</t>
  </si>
  <si>
    <t>H-400-18334-765334</t>
  </si>
  <si>
    <t>A.M. &amp; P.M. Roundsman</t>
  </si>
  <si>
    <t>H-400-18334-785552</t>
  </si>
  <si>
    <t>ERICKSON FRAMING AZ LLC</t>
  </si>
  <si>
    <t>250 N. BECK AVENUE</t>
  </si>
  <si>
    <t>480-627-1100</t>
  </si>
  <si>
    <t>250 N. Beck Ave</t>
  </si>
  <si>
    <t>H-400-18334-816019</t>
  </si>
  <si>
    <t>Playland Amusements, Inc.</t>
  </si>
  <si>
    <t>138 Garrow St. Extension</t>
  </si>
  <si>
    <t>Auburn</t>
  </si>
  <si>
    <t>315-253-2916</t>
  </si>
  <si>
    <t>Cayuga</t>
  </si>
  <si>
    <t>149 York St</t>
  </si>
  <si>
    <t>H-400-18334-822496</t>
  </si>
  <si>
    <t>WEWERKA CONSTRUCTION MANAGEMENT, INC.</t>
  </si>
  <si>
    <t>DBA WEWERKA LANDSCAPE</t>
  </si>
  <si>
    <t>10669 WAKEMAN COURT, SUITE 101</t>
  </si>
  <si>
    <t>MANASSAS</t>
  </si>
  <si>
    <t>703-330-3400</t>
  </si>
  <si>
    <t>10669 Wakeman Court, Suite 101</t>
  </si>
  <si>
    <t>H-400-18334-834882</t>
  </si>
  <si>
    <t>H-400-18334-835911</t>
  </si>
  <si>
    <t>North American Midway Entertainment-Southeast LLC</t>
  </si>
  <si>
    <t>519-756-2111</t>
  </si>
  <si>
    <t>H-400-18334-845315</t>
  </si>
  <si>
    <t>BLACKMORE AND BUCKNER ROOFING A TECTA AMERICA COMPANY, LLC</t>
  </si>
  <si>
    <t>9750 EAST 150 STREET</t>
  </si>
  <si>
    <t>NOBLESVILLE</t>
  </si>
  <si>
    <t>317-916-0707</t>
  </si>
  <si>
    <t>H-400-18334-845732</t>
  </si>
  <si>
    <t>The Yard Barbers</t>
  </si>
  <si>
    <t>2800 Delmar Drive</t>
  </si>
  <si>
    <t>614-253-5636</t>
  </si>
  <si>
    <t>526 N. Stanwood Rd.</t>
  </si>
  <si>
    <t>H-400-18334-846170</t>
  </si>
  <si>
    <t>DECLARK'S LANDSCAPING, INC.</t>
  </si>
  <si>
    <t>13800 33 MILE ROAD</t>
  </si>
  <si>
    <t>ROMEO</t>
  </si>
  <si>
    <t>586-752-7200</t>
  </si>
  <si>
    <t>Romeo</t>
  </si>
  <si>
    <t>13800 33 Mile Road</t>
  </si>
  <si>
    <t>H-400-18334-851559</t>
  </si>
  <si>
    <t>GOODIN GROUND MAINTENANCE INC.</t>
  </si>
  <si>
    <t>3859 W. US HWY 40</t>
  </si>
  <si>
    <t>GREENFIELD</t>
  </si>
  <si>
    <t>317-318-2475</t>
  </si>
  <si>
    <t>Greenfield</t>
  </si>
  <si>
    <t>3859 W. US Hwy 40</t>
  </si>
  <si>
    <t>H-400-18334-858780</t>
  </si>
  <si>
    <t>Holmlund Masonry, Inc.</t>
  </si>
  <si>
    <t>1410 North Second Street</t>
  </si>
  <si>
    <t>612-827-4475</t>
  </si>
  <si>
    <t>General Laborer I</t>
  </si>
  <si>
    <t>H-400-18334-860263</t>
  </si>
  <si>
    <t>POOLTASTIC POOL WORK INC</t>
  </si>
  <si>
    <t>182 EAST MONTAUK HIGHWAY</t>
  </si>
  <si>
    <t>631-287-3500</t>
  </si>
  <si>
    <t>182 E. Montauk Highway</t>
  </si>
  <si>
    <t>H-400-18334-867536</t>
  </si>
  <si>
    <t>PINNACLE LAWN CARE AND OUTDOOR AESTHETICS, LLC</t>
  </si>
  <si>
    <t>10 FENTON PLAZA #904</t>
  </si>
  <si>
    <t>314-762-7622</t>
  </si>
  <si>
    <t>238 E. Arlee Avenue St.</t>
  </si>
  <si>
    <t>H-400-18334-874592</t>
  </si>
  <si>
    <t>AguaFina Gardens &amp; Imports, Inc.</t>
  </si>
  <si>
    <t>AguaFina and AguaFina Gardens</t>
  </si>
  <si>
    <t>2629 Orchard Lake Road</t>
  </si>
  <si>
    <t>Sylvan Lake</t>
  </si>
  <si>
    <t>248-738-0500</t>
  </si>
  <si>
    <t>ABRUTYN LAW PLLC</t>
  </si>
  <si>
    <t>BERKLEY</t>
  </si>
  <si>
    <t>H-400-18334-899136</t>
  </si>
  <si>
    <t>296 WEST MONTAUK HWY</t>
  </si>
  <si>
    <t>H-400-18334-902959</t>
  </si>
  <si>
    <t>J. TORTORELLA SWIMMING POOLS, INC</t>
  </si>
  <si>
    <t>1764 COUNTY ROAD 39</t>
  </si>
  <si>
    <t>H-400-18334-903343</t>
  </si>
  <si>
    <t>WEST CARROLL MANAGEMENT, INC.</t>
  </si>
  <si>
    <t>105 EAST MAIN STREET</t>
  </si>
  <si>
    <t>Mailing: P.O. Box 199, Butler, MD 21023</t>
  </si>
  <si>
    <t>410-871-2882</t>
  </si>
  <si>
    <t>105 East Main Street</t>
  </si>
  <si>
    <t>H-400-18334-923951</t>
  </si>
  <si>
    <t>H-400-18334-925627</t>
  </si>
  <si>
    <t>GUNDERSON LLC</t>
  </si>
  <si>
    <t>4350 NW FRONT AVENUE</t>
  </si>
  <si>
    <t>503-598-3822</t>
  </si>
  <si>
    <t>TONKON TORP LLP</t>
  </si>
  <si>
    <t>MELANY SAVITT</t>
  </si>
  <si>
    <t>Machine Operator</t>
  </si>
  <si>
    <t>Multiple Machine Tool Setters, Operators, and</t>
  </si>
  <si>
    <t>4350 NW Front Avenue</t>
  </si>
  <si>
    <t>H-400-18334-928025</t>
  </si>
  <si>
    <t>Counter Attendant</t>
  </si>
  <si>
    <t>H-400-18334-940958</t>
  </si>
  <si>
    <t>PINEHURST LANDSCAPE CO., INC.</t>
  </si>
  <si>
    <t>4809 LONG GREEN ROAD</t>
  </si>
  <si>
    <t>mailing: P. O. Box 210  Glen Arm, MD 21057</t>
  </si>
  <si>
    <t>GLEN ARM</t>
  </si>
  <si>
    <t>410-592-6766</t>
  </si>
  <si>
    <t>4809 Long Green Road</t>
  </si>
  <si>
    <t>H-400-18334-942825</t>
  </si>
  <si>
    <t>H-400-18334-964026</t>
  </si>
  <si>
    <t>Raymond Lawn Service LLC</t>
  </si>
  <si>
    <t>924 Haldeman Road</t>
  </si>
  <si>
    <t>267-385-5634</t>
  </si>
  <si>
    <t>Conshohocken</t>
  </si>
  <si>
    <t>1330 Conshohoken Road</t>
  </si>
  <si>
    <t>H-400-18334-973941</t>
  </si>
  <si>
    <t>ABOVE ALL MASONRY DESIGN INC.</t>
  </si>
  <si>
    <t>94 SAMPSON AVENUE</t>
  </si>
  <si>
    <t>ISLANDIA</t>
  </si>
  <si>
    <t>631-664-8369</t>
  </si>
  <si>
    <t>H-400-18334-995331</t>
  </si>
  <si>
    <t>H-400-18335-000916</t>
  </si>
  <si>
    <t>BRIGHTVIEW TREE CARE SERVICES, INC. - LOS ANGELES</t>
  </si>
  <si>
    <t>BVTS4922</t>
  </si>
  <si>
    <t>Landscape Laborer/Tree Care Groundsman</t>
  </si>
  <si>
    <t>Gardena</t>
  </si>
  <si>
    <t>17813 S Main St., Unit 105</t>
  </si>
  <si>
    <t>H-400-18335-006738</t>
  </si>
  <si>
    <t>CRABTREE AMUSEMENTS, INC.</t>
  </si>
  <si>
    <t>7535 FM 621</t>
  </si>
  <si>
    <t>[MAIL: PO BOX 100, STAPLES, TX 78670]</t>
  </si>
  <si>
    <t>STAPLES</t>
  </si>
  <si>
    <t>78670-0000</t>
  </si>
  <si>
    <t>512-757-5555</t>
  </si>
  <si>
    <t>Staples</t>
  </si>
  <si>
    <t>H-400-18335-037040</t>
  </si>
  <si>
    <t>MORAN MOUNTAIN RESORTS</t>
  </si>
  <si>
    <t>DBA HATCHET RESORT</t>
  </si>
  <si>
    <t>19980 WEST US HIGHWAY 287</t>
  </si>
  <si>
    <t>P.O. BOX 316  MORAN  WY  83013</t>
  </si>
  <si>
    <t>MORAN</t>
  </si>
  <si>
    <t>307-543-2413</t>
  </si>
  <si>
    <t>Moran</t>
  </si>
  <si>
    <t>19980 US Highway 287</t>
  </si>
  <si>
    <t>H-400-18335-043479</t>
  </si>
  <si>
    <t>BMC EAST, LLC</t>
  </si>
  <si>
    <t>980 Hammond Drive NE</t>
  </si>
  <si>
    <t>Suite 500</t>
  </si>
  <si>
    <t>678-222-1219</t>
  </si>
  <si>
    <t>THE CAVANAGH LAW FIRM</t>
  </si>
  <si>
    <t>Julie Pace</t>
  </si>
  <si>
    <t>Assembler/Production Worker</t>
  </si>
  <si>
    <t>8401 Planer Mill Road</t>
  </si>
  <si>
    <t>H-400-18335-050678</t>
  </si>
  <si>
    <t>JOHNSTON'S AMUSEMENTS LLC</t>
  </si>
  <si>
    <t>9428 WEST STOCKTON BLVD</t>
  </si>
  <si>
    <t>(MAIL: PO BOX 580877, ELK GROVE CA 95758)</t>
  </si>
  <si>
    <t>ELK GROVE</t>
  </si>
  <si>
    <t>916-761-1722</t>
  </si>
  <si>
    <t>Elk Grove</t>
  </si>
  <si>
    <t>9428 West Stockton Blvd</t>
  </si>
  <si>
    <t>H-400-18335-078848</t>
  </si>
  <si>
    <t>WILLIAM T. KING, INC.</t>
  </si>
  <si>
    <t>619 EAST COLD BOTTOM ROAD</t>
  </si>
  <si>
    <t>SPARKS</t>
  </si>
  <si>
    <t>410-771-4248</t>
  </si>
  <si>
    <t>Sparks</t>
  </si>
  <si>
    <t>619 E. Cold Bottom Road</t>
  </si>
  <si>
    <t>H-400-18335-084135</t>
  </si>
  <si>
    <t>TWO CHIEFS LLC.</t>
  </si>
  <si>
    <t>US LAWNS MACON-BIBB</t>
  </si>
  <si>
    <t>6043 HAWKINSVILLE RD.</t>
  </si>
  <si>
    <t>BIBB</t>
  </si>
  <si>
    <t>H-400-18335-123034</t>
  </si>
  <si>
    <t>MUNSO, INC.</t>
  </si>
  <si>
    <t>ERLANGER WINDOW CLEANING</t>
  </si>
  <si>
    <t>3619 O'HARA ROAD</t>
  </si>
  <si>
    <t>SUITE B</t>
  </si>
  <si>
    <t>ERLANGER</t>
  </si>
  <si>
    <t>859-371-4210</t>
  </si>
  <si>
    <t>Window Cleaner</t>
  </si>
  <si>
    <t>Erlanger</t>
  </si>
  <si>
    <t>Kenton</t>
  </si>
  <si>
    <t>3619 O'Hara Road</t>
  </si>
  <si>
    <t>H-400-18335-130383</t>
  </si>
  <si>
    <t>T.J.'S OUTDOOR MAINTENANCE, INC.</t>
  </si>
  <si>
    <t>6 GERLOFF ROAD</t>
  </si>
  <si>
    <t>mailing: PO Box 1253  Skippack, PA 19474</t>
  </si>
  <si>
    <t>SCHWENKSVILLE</t>
  </si>
  <si>
    <t>610-287-3300</t>
  </si>
  <si>
    <t>6 Gerloff Road</t>
  </si>
  <si>
    <t>H-400-18335-138526</t>
  </si>
  <si>
    <t>CHESAPEAKE LAWNSCAPES, INC.</t>
  </si>
  <si>
    <t>3418 MANGROVE ROAD</t>
  </si>
  <si>
    <t>mailing: P.O.Box 16177  Chesapeake, VA 23328-6177</t>
  </si>
  <si>
    <t>757-546-0294</t>
  </si>
  <si>
    <t>3418 Mangrove Avenue</t>
  </si>
  <si>
    <t>H-400-18335-143376</t>
  </si>
  <si>
    <t>KIWI LANDSCAPING LLC</t>
  </si>
  <si>
    <t>PO BOX 701</t>
  </si>
  <si>
    <t>21211 SE CLOVER HILLS ROAD</t>
  </si>
  <si>
    <t>BELTON</t>
  </si>
  <si>
    <t>816-392-6635</t>
  </si>
  <si>
    <t>H-400-18335-192352</t>
  </si>
  <si>
    <t>Montes Stone Products, LLC</t>
  </si>
  <si>
    <t>156 Frontage Road</t>
  </si>
  <si>
    <t>PO Box 1182 (mailing)</t>
  </si>
  <si>
    <t>Dunlap</t>
  </si>
  <si>
    <t>423-949-5500</t>
  </si>
  <si>
    <t>Quarry Helper</t>
  </si>
  <si>
    <t>Helpers--Extraction Workers</t>
  </si>
  <si>
    <t>Sequatchie</t>
  </si>
  <si>
    <t>H-400-18335-214057</t>
  </si>
  <si>
    <t>LAWSON LANDSCAPING DESIGN AND CONSTRUCTION, LLC.</t>
  </si>
  <si>
    <t>LAWSON LANDSCAPING LLC</t>
  </si>
  <si>
    <t>338 NORTH 200 EAST</t>
  </si>
  <si>
    <t>FARMINGTON</t>
  </si>
  <si>
    <t>801-815-6573</t>
  </si>
  <si>
    <t>338 N 200 E</t>
  </si>
  <si>
    <t>H-400-18335-276252</t>
  </si>
  <si>
    <t>PREMIER LANDSCAPE SOLUTIONS, INC.</t>
  </si>
  <si>
    <t>DBA U.S. LAWNS OF SACRAMENTO</t>
  </si>
  <si>
    <t>3655 OMEC PARK DRIVE</t>
  </si>
  <si>
    <t>RANCHO CORDOVA</t>
  </si>
  <si>
    <t>916-837-6722</t>
  </si>
  <si>
    <t>3655 Omec Park Drive</t>
  </si>
  <si>
    <t>H-400-18335-278989</t>
  </si>
  <si>
    <t>AMIGO AZTECA LANDSCAPING, INC.</t>
  </si>
  <si>
    <t>15095 CLAZEMONT ROAD</t>
  </si>
  <si>
    <t>MONTPELIER</t>
  </si>
  <si>
    <t>804-883-7060</t>
  </si>
  <si>
    <t>8414 Glazebrook Avenue</t>
  </si>
  <si>
    <t>H-400-18335-286452</t>
  </si>
  <si>
    <t>HAMPTON RUSTIC LLC</t>
  </si>
  <si>
    <t>HAMPTON RUSTIC LANDSCAPES</t>
  </si>
  <si>
    <t>PO BOX 547</t>
  </si>
  <si>
    <t>375 David White's Lane</t>
  </si>
  <si>
    <t>631-537-9500</t>
  </si>
  <si>
    <t>H-400-18335-308769</t>
  </si>
  <si>
    <t>THE YARD INC</t>
  </si>
  <si>
    <t>PO BOX 456</t>
  </si>
  <si>
    <t>59 BERNSTEIN BLVD</t>
  </si>
  <si>
    <t>631-874-9499</t>
  </si>
  <si>
    <t>H-400-18335-311647</t>
  </si>
  <si>
    <t>SUPERIOR INC</t>
  </si>
  <si>
    <t>DBA BROWN DESIGN GROUP &amp; SUPERIOR LAWN CARE</t>
  </si>
  <si>
    <t>630 MARGINAL ROAD</t>
  </si>
  <si>
    <t>mailing: P.O. Box 630  New Stanton, PA 15672</t>
  </si>
  <si>
    <t>NEW STANTON</t>
  </si>
  <si>
    <t>724-925-3200</t>
  </si>
  <si>
    <t>New Stanton</t>
  </si>
  <si>
    <t>Westmoreland</t>
  </si>
  <si>
    <t>630 Marginal Road</t>
  </si>
  <si>
    <t>H-400-18335-346529</t>
  </si>
  <si>
    <t>G &amp; S LAWN CARE, LLC</t>
  </si>
  <si>
    <t>DBA CHESAPEAKE LANDSCAPES, LLC</t>
  </si>
  <si>
    <t>1400 HARKINS RD</t>
  </si>
  <si>
    <t>mailing: PO Box 119  Forest Hill, MD 21050</t>
  </si>
  <si>
    <t>PYLESVILLE</t>
  </si>
  <si>
    <t>410-960-9132</t>
  </si>
  <si>
    <t>Pylesville</t>
  </si>
  <si>
    <t>1400 Harkins Rd</t>
  </si>
  <si>
    <t>H-400-18335-351533</t>
  </si>
  <si>
    <t>P&amp;C LANDSCAPING, INC.</t>
  </si>
  <si>
    <t>110 SHEFFIELD CT.</t>
  </si>
  <si>
    <t>CHALFONT</t>
  </si>
  <si>
    <t>215-822-1704</t>
  </si>
  <si>
    <t>74 Park Ave</t>
  </si>
  <si>
    <t>H-400-18335-356485</t>
  </si>
  <si>
    <t>HUSKIE'Z LANDSCAPING, INC.</t>
  </si>
  <si>
    <t>14525 SOUTH CAMP WILLIAMS ROAD</t>
  </si>
  <si>
    <t>BLUFFDALE</t>
  </si>
  <si>
    <t>801-712-2575</t>
  </si>
  <si>
    <t>Landscaping</t>
  </si>
  <si>
    <t>430 North 1100 East</t>
  </si>
  <si>
    <t>H-400-18335-378443</t>
  </si>
  <si>
    <t>BRIGHTVIEW TREE CARE SERVICES, INC. - ARIZONA</t>
  </si>
  <si>
    <t>H-400-18335-419911</t>
  </si>
  <si>
    <t>Chesapeake Containment Systems, Inc. - TN</t>
  </si>
  <si>
    <t>800 East Reelfoot Ave Suite 214</t>
  </si>
  <si>
    <t>2690-D  SALISBURY HWY  STATESVILLE  NC 28677</t>
  </si>
  <si>
    <t>Union City</t>
  </si>
  <si>
    <t>Obion</t>
  </si>
  <si>
    <t>H-400-18335-425803</t>
  </si>
  <si>
    <t>GREENSCAPES LANDSCAPE COMPANY, INC.</t>
  </si>
  <si>
    <t>4220 WINCHESTER PIKE</t>
  </si>
  <si>
    <t>614-837-1869</t>
  </si>
  <si>
    <t>Crew Technician</t>
  </si>
  <si>
    <t>4220 Winchester Pike</t>
  </si>
  <si>
    <t>H-400-18335-434076</t>
  </si>
  <si>
    <t>GARDNERS LANDSCAPE NURSERY, INC.</t>
  </si>
  <si>
    <t>535 UWCHLAN AVE.</t>
  </si>
  <si>
    <t>610-363-5455</t>
  </si>
  <si>
    <t>535 Uwchlan Ave</t>
  </si>
  <si>
    <t>H-400-18335-445751</t>
  </si>
  <si>
    <t>WALNUT RIDGE LANDSCAPE &amp; DESIGN, INC.</t>
  </si>
  <si>
    <t>2108 HAMBURG PIKE</t>
  </si>
  <si>
    <t>JEFFERSONVILLE</t>
  </si>
  <si>
    <t>812-288-6691</t>
  </si>
  <si>
    <t>Jeffersonville</t>
  </si>
  <si>
    <t>2108 Hamburg Pike</t>
  </si>
  <si>
    <t>H-400-18335-465742</t>
  </si>
  <si>
    <t>JOHN FRIES LANDSCAPE, INC.</t>
  </si>
  <si>
    <t>4802 GIBSONIA ROAD</t>
  </si>
  <si>
    <t>ALLISON PARK</t>
  </si>
  <si>
    <t>412-487-3369</t>
  </si>
  <si>
    <t>4802 Gibsonia Road</t>
  </si>
  <si>
    <t>H-400-18335-475289</t>
  </si>
  <si>
    <t>STENGER LANDSCAPING, INC</t>
  </si>
  <si>
    <t>4123 CREAMERY ROAD</t>
  </si>
  <si>
    <t>mailing: P.O. Box 928  Skippack, PA 19474</t>
  </si>
  <si>
    <t>CREAMERY</t>
  </si>
  <si>
    <t>610-831-1900</t>
  </si>
  <si>
    <t>Creamery</t>
  </si>
  <si>
    <t>4123 Creamery Rd.</t>
  </si>
  <si>
    <t>H-400-18335-486962</t>
  </si>
  <si>
    <t>EXTREME OUTDOOR SOLUTIONS, LLC</t>
  </si>
  <si>
    <t>7605 W. CR 800 N.</t>
  </si>
  <si>
    <t>7605 W. CR 800 N.  Rossville, IN 46065</t>
  </si>
  <si>
    <t>ROSSVILLE</t>
  </si>
  <si>
    <t>765-296-4329</t>
  </si>
  <si>
    <t>Rossville</t>
  </si>
  <si>
    <t>H-400-18335-525320</t>
  </si>
  <si>
    <t>Enviro-Scapes, LLC</t>
  </si>
  <si>
    <t>214 Shady Grove Road</t>
  </si>
  <si>
    <t>615-872-0008</t>
  </si>
  <si>
    <t>DAVIDSON</t>
  </si>
  <si>
    <t>214 SHADY GROVE ROAD</t>
  </si>
  <si>
    <t>H-400-18335-539779</t>
  </si>
  <si>
    <t>CPM LANDSCAPING, INC.</t>
  </si>
  <si>
    <t>1151 WEST CHESTER PIKE</t>
  </si>
  <si>
    <t>mailing: 1151 West Chester Pike  West Chester, PA 19382</t>
  </si>
  <si>
    <t>610-436-6580</t>
  </si>
  <si>
    <t>1151 West Chester Pike</t>
  </si>
  <si>
    <t>H-400-18335-591369</t>
  </si>
  <si>
    <t>CAROL KING LANDSCAPE MAINTENANCE, INC.</t>
  </si>
  <si>
    <t>7032 OLD CHENEY HIGHWAY</t>
  </si>
  <si>
    <t>7032 Old Cheney Highway  Orlando, FL 32807</t>
  </si>
  <si>
    <t>ORLANDO</t>
  </si>
  <si>
    <t>407-275-6200</t>
  </si>
  <si>
    <t>7032 Old Cheney Highway</t>
  </si>
  <si>
    <t>H-400-18335-643359</t>
  </si>
  <si>
    <t>WILLIAM BARRY LANDSCAPING LLC</t>
  </si>
  <si>
    <t>331 MYRTLE AVENUE</t>
  </si>
  <si>
    <t>CHELTENHAM</t>
  </si>
  <si>
    <t>215-663-0979</t>
  </si>
  <si>
    <t>Cheltenham</t>
  </si>
  <si>
    <t>331 Myrtle Avenue</t>
  </si>
  <si>
    <t>H-400-18335-678508</t>
  </si>
  <si>
    <t>BRIGHTVIEW TREE CARE SERVICES, INC. - MENLO PARK</t>
  </si>
  <si>
    <t>BVTS4297</t>
  </si>
  <si>
    <t>H-400-18335-707244</t>
  </si>
  <si>
    <t>PARKS LAWN &amp; LANDSCAPE SERVICES, INC.</t>
  </si>
  <si>
    <t>DBA PARKS LANDSCAPE GROUP</t>
  </si>
  <si>
    <t>500 B FIELDING ROAD</t>
  </si>
  <si>
    <t>P.O. BOX 558  VERSAILLES KY 40383</t>
  </si>
  <si>
    <t>VERSAILLES</t>
  </si>
  <si>
    <t>859-983-7582</t>
  </si>
  <si>
    <t>500 B Fielding Road</t>
  </si>
  <si>
    <t>H-400-18335-717831</t>
  </si>
  <si>
    <t>YURITZY 2 INC.</t>
  </si>
  <si>
    <t>9S674 HIGHLAND ROAD</t>
  </si>
  <si>
    <t>WILLOWBROOK</t>
  </si>
  <si>
    <t>708-539-6976</t>
  </si>
  <si>
    <t>8410 W 44 Pl</t>
  </si>
  <si>
    <t>H-400-18335-739588</t>
  </si>
  <si>
    <t>DOUBLE K MANAGEMENT CORP</t>
  </si>
  <si>
    <t>PO BOX 939</t>
  </si>
  <si>
    <t>126 SOUTH EMERSON AVENUE</t>
  </si>
  <si>
    <t>H-400-18335-742286</t>
  </si>
  <si>
    <t>ROSBY RESOURCE RECYCLING, INC.</t>
  </si>
  <si>
    <t>4963 SCHAAF LANE</t>
  </si>
  <si>
    <t>BROOKLYN HEIGHTS</t>
  </si>
  <si>
    <t>216-739-2220</t>
  </si>
  <si>
    <t>Brooklyn Heights</t>
  </si>
  <si>
    <t>54 East Schaaf Road</t>
  </si>
  <si>
    <t>H-400-18335-829467</t>
  </si>
  <si>
    <t>RSG LANDSCAPING &amp; LAWN CARE, INC.</t>
  </si>
  <si>
    <t>1621 CREWS SHOP ROAD</t>
  </si>
  <si>
    <t>mailing: PO Box 110  Concord, VA 24538</t>
  </si>
  <si>
    <t>LYNCHBURG</t>
  </si>
  <si>
    <t>434-993-2753</t>
  </si>
  <si>
    <t>MEGAN HETTINGER</t>
  </si>
  <si>
    <t>Lynchburg</t>
  </si>
  <si>
    <t>1621 Crews Shop Road</t>
  </si>
  <si>
    <t>H-400-18335-848128</t>
  </si>
  <si>
    <t>TODD BURRIS GROUND EFFECTS LLC</t>
  </si>
  <si>
    <t>2859 STATE ROUTE 18</t>
  </si>
  <si>
    <t>HOOKSTOWN</t>
  </si>
  <si>
    <t>724-462-5424</t>
  </si>
  <si>
    <t>Hookstown</t>
  </si>
  <si>
    <t>2859 State Route 18</t>
  </si>
  <si>
    <t>H-400-18335-851262</t>
  </si>
  <si>
    <t>WESTFALL'S MOWING LLC</t>
  </si>
  <si>
    <t>9 2ND STREET</t>
  </si>
  <si>
    <t>mailing: PO Box 91  Taylorstown, PA 15365</t>
  </si>
  <si>
    <t>TAYLORSTOWN</t>
  </si>
  <si>
    <t>724-255-2757</t>
  </si>
  <si>
    <t>Taylorstown</t>
  </si>
  <si>
    <t>9 2nd Street</t>
  </si>
  <si>
    <t>H-400-18335-883255</t>
  </si>
  <si>
    <t>2980 Mason Street</t>
  </si>
  <si>
    <t>H-400-18335-885308</t>
  </si>
  <si>
    <t>Gould's Lawn &amp; Landscape, Inc.</t>
  </si>
  <si>
    <t>1987 Upper Turnpike</t>
  </si>
  <si>
    <t>Whitehall</t>
  </si>
  <si>
    <t>518-499-0307</t>
  </si>
  <si>
    <t>H-400-18335-945235</t>
  </si>
  <si>
    <t>DREAM YARD LANDSCAPING INC</t>
  </si>
  <si>
    <t>PO BOX 3053</t>
  </si>
  <si>
    <t>53 STERN AVENUE</t>
  </si>
  <si>
    <t>631-377-3566</t>
  </si>
  <si>
    <t>H-400-18335-951545</t>
  </si>
  <si>
    <t>FRANK JOSEPH &amp; SONS, INC</t>
  </si>
  <si>
    <t>JOLLY SHOWS</t>
  </si>
  <si>
    <t>514 TREMONT CIRCLE</t>
  </si>
  <si>
    <t>443-336-4644</t>
  </si>
  <si>
    <t>Annapolis</t>
  </si>
  <si>
    <t>1411 Colonial Manor Court</t>
  </si>
  <si>
    <t>H-400-18335-958117</t>
  </si>
  <si>
    <t>RSG LANDSCAPING &amp; LAWN CARE, INC.- RICHMOND</t>
  </si>
  <si>
    <t>730 Grove Road</t>
  </si>
  <si>
    <t>H-400-18335-961167</t>
  </si>
  <si>
    <t>ARS, a Tecta America Company, LLC</t>
  </si>
  <si>
    <t>ARS</t>
  </si>
  <si>
    <t>1010 S. Commerce Ave.</t>
  </si>
  <si>
    <t>605-332-1698</t>
  </si>
  <si>
    <t>Roofer Assistant</t>
  </si>
  <si>
    <t>4810 N. Velocity Ave.</t>
  </si>
  <si>
    <t>H-400-18336-001764</t>
  </si>
  <si>
    <t>LIVE GREEN LANDSCAPE ASSOCIATES, LLC</t>
  </si>
  <si>
    <t>619 WESTMINSTER PIKE</t>
  </si>
  <si>
    <t>REISTERSTOWN</t>
  </si>
  <si>
    <t>410-833-9640</t>
  </si>
  <si>
    <t>619 Westminster Pike</t>
  </si>
  <si>
    <t>H-400-18336-040370</t>
  </si>
  <si>
    <t>Bollman Landscape Management, LLC</t>
  </si>
  <si>
    <t>851 Saratoga Road</t>
  </si>
  <si>
    <t>Gansevoort</t>
  </si>
  <si>
    <t>518-581-7699</t>
  </si>
  <si>
    <t>BRENDAN VENTER</t>
  </si>
  <si>
    <t>H-400-18336-054286</t>
  </si>
  <si>
    <t>LBI RECREATIONAL CENTER, INC.</t>
  </si>
  <si>
    <t>DBA THUNDERING SURF</t>
  </si>
  <si>
    <t>17 CENTRAL AVE.</t>
  </si>
  <si>
    <t>TOMS RIVER</t>
  </si>
  <si>
    <t>609-492-0869</t>
  </si>
  <si>
    <t>Janitors and Cleaners</t>
  </si>
  <si>
    <t>Taylor &amp; Bay Avenues</t>
  </si>
  <si>
    <t>H-400-18336-107586</t>
  </si>
  <si>
    <t>POPSY POP, LLC</t>
  </si>
  <si>
    <t>750 KENNEDY BLVD.</t>
  </si>
  <si>
    <t>SOMERDALE</t>
  </si>
  <si>
    <t>856-435-5526</t>
  </si>
  <si>
    <t>Ice cream vendor</t>
  </si>
  <si>
    <t>Somerdale</t>
  </si>
  <si>
    <t>750 Kennedy Blvd</t>
  </si>
  <si>
    <t>H-400-18336-134707</t>
  </si>
  <si>
    <t>IANNETTI GARDEN CENTER, INC.</t>
  </si>
  <si>
    <t>DBA IANNETTI'S GARDEN CENTER</t>
  </si>
  <si>
    <t>728 STEUBENVILLE PIKE</t>
  </si>
  <si>
    <t>BURGETTSTOWN</t>
  </si>
  <si>
    <t>724-729-3500</t>
  </si>
  <si>
    <t>Landscape Nurseryman</t>
  </si>
  <si>
    <t>Burgettstown</t>
  </si>
  <si>
    <t>728 Steubenville Pike</t>
  </si>
  <si>
    <t>H-400-18336-140909</t>
  </si>
  <si>
    <t>MIKE'S LANDSCAPING</t>
  </si>
  <si>
    <t>108 WALNUT STREET</t>
  </si>
  <si>
    <t>P.O. BOX 146 SEWICKLEY  PA 15143</t>
  </si>
  <si>
    <t>SEWICKLEY</t>
  </si>
  <si>
    <t>412-741-9764</t>
  </si>
  <si>
    <t>108 Walnut Street</t>
  </si>
  <si>
    <t>H-400-18336-191071</t>
  </si>
  <si>
    <t>MARION LANDSCAPING LLC</t>
  </si>
  <si>
    <t>400 HARTFORD RD.</t>
  </si>
  <si>
    <t>P.O. BOX 63  MT. LAUREL NJ 08054</t>
  </si>
  <si>
    <t>MOORESTOWN</t>
  </si>
  <si>
    <t>609-304-9907</t>
  </si>
  <si>
    <t>400 Hartford Road</t>
  </si>
  <si>
    <t>H-400-18336-265251</t>
  </si>
  <si>
    <t>MD HARDEN ENTERPRISES, LLC</t>
  </si>
  <si>
    <t>DBA PARADISE LANDSCAPING</t>
  </si>
  <si>
    <t>460 CHERRYVILLE RD</t>
  </si>
  <si>
    <t>SHELBY</t>
  </si>
  <si>
    <t>704-297-6275</t>
  </si>
  <si>
    <t>460 Cherryville Rd</t>
  </si>
  <si>
    <t>H-400-18336-302117</t>
  </si>
  <si>
    <t>LOWE'S GREENHOUSES &amp; GIFT SHOP, INC.</t>
  </si>
  <si>
    <t>LOWE'S GREENHOUSE</t>
  </si>
  <si>
    <t>16540 CHILLICOTHE RD</t>
  </si>
  <si>
    <t>440-543-5123</t>
  </si>
  <si>
    <t>16540 Chillicothe Rd.</t>
  </si>
  <si>
    <t>H-400-18336-339559</t>
  </si>
  <si>
    <t>Westchester Tree Life, Inc.</t>
  </si>
  <si>
    <t>480-A King Street</t>
  </si>
  <si>
    <t>Chappaqua</t>
  </si>
  <si>
    <t>914-238-0069</t>
  </si>
  <si>
    <t>Tree Trimmer</t>
  </si>
  <si>
    <t>H-400-18336-360220</t>
  </si>
  <si>
    <t>DEGROOT CONCRETE &amp; CONSTRUCTION, LLC</t>
  </si>
  <si>
    <t>2503 WEST MELGAARD ROAD</t>
  </si>
  <si>
    <t>P.O. BOX 150</t>
  </si>
  <si>
    <t>ABERDEDEN</t>
  </si>
  <si>
    <t>605-262-0137</t>
  </si>
  <si>
    <t>H-400-18336-361128</t>
  </si>
  <si>
    <t>TROY'S LANDSCAPE SUPPLY CO. INC.</t>
  </si>
  <si>
    <t>1266 NEW LOUDON RD.</t>
  </si>
  <si>
    <t>COHOES</t>
  </si>
  <si>
    <t>518-785-1526</t>
  </si>
  <si>
    <t>Cohoes</t>
  </si>
  <si>
    <t>1266 New Loudon Road</t>
  </si>
  <si>
    <t>H-400-18336-395862</t>
  </si>
  <si>
    <t>KEN MATTHEWS LANDSCAPE NURSERY COMPANY</t>
  </si>
  <si>
    <t>DBA KEN MATTHEWS GARDEN CENTER</t>
  </si>
  <si>
    <t>4921 GEORGE WASHINGTON MEMORIAL HWY</t>
  </si>
  <si>
    <t>YORKTOWN</t>
  </si>
  <si>
    <t>757-898-7799</t>
  </si>
  <si>
    <t>4921 George Washington Hwy</t>
  </si>
  <si>
    <t>H-400-18336-613508</t>
  </si>
  <si>
    <t>THREE BEAR LODGE, INC.</t>
  </si>
  <si>
    <t>217 YELLOWSTONE AVE.</t>
  </si>
  <si>
    <t>PO BOX 1590  WEST YELLOWSTONE  NT 59758</t>
  </si>
  <si>
    <t>406-646-9761</t>
  </si>
  <si>
    <t>217 Yellowstone Ave</t>
  </si>
  <si>
    <t>H-400-18336-625749</t>
  </si>
  <si>
    <t>H-400-18336-650991</t>
  </si>
  <si>
    <t>EFH INC</t>
  </si>
  <si>
    <t>CUTTY SARK MOTEL</t>
  </si>
  <si>
    <t>PO BOX 135</t>
  </si>
  <si>
    <t>58 LONG BEACH AVENUE</t>
  </si>
  <si>
    <t>207-363-5131</t>
  </si>
  <si>
    <t>H-400-18336-687524</t>
  </si>
  <si>
    <t>MULBERRY CREEK GREENHOUSES INC.</t>
  </si>
  <si>
    <t>DBA Abate Greenhouses &amp; Landscaping</t>
  </si>
  <si>
    <t>7080 MULBERRY ROAD</t>
  </si>
  <si>
    <t>440-729-3616</t>
  </si>
  <si>
    <t>7080 Mulberry Road</t>
  </si>
  <si>
    <t>H-400-18336-699919</t>
  </si>
  <si>
    <t>BRADMANZ LANDSCAPING LLC</t>
  </si>
  <si>
    <t>75 Champlain Street</t>
  </si>
  <si>
    <t>518-527-8584</t>
  </si>
  <si>
    <t>Brendan Venter</t>
  </si>
  <si>
    <t>H-400-18336-871254</t>
  </si>
  <si>
    <t>LAWRENCE LANDSCAPE, INC.</t>
  </si>
  <si>
    <t>600 LINCOLN STREET</t>
  </si>
  <si>
    <t>785-843-4370</t>
  </si>
  <si>
    <t>600 Lincoln Street</t>
  </si>
  <si>
    <t>H-400-18336-934901</t>
  </si>
  <si>
    <t>Casey's Land Care Company LLC</t>
  </si>
  <si>
    <t>462A Kenwood Avenue</t>
  </si>
  <si>
    <t>Delmar</t>
  </si>
  <si>
    <t>802-355-4132</t>
  </si>
  <si>
    <t>H-400-18336-957246</t>
  </si>
  <si>
    <t>HIDDEN CREEK LANDSCAPING INC.</t>
  </si>
  <si>
    <t>3940 SCIOTO DARBY CREEK ROAD</t>
  </si>
  <si>
    <t>HILLIARD</t>
  </si>
  <si>
    <t>614-777-4254</t>
  </si>
  <si>
    <t>Hilliard</t>
  </si>
  <si>
    <t>3940 Scioto Darby Creek Rd.</t>
  </si>
  <si>
    <t>H-400-18337-004083</t>
  </si>
  <si>
    <t>Outdoor Solutions Landscape Contractors, LLP</t>
  </si>
  <si>
    <t>2250 Old Marlton Pike</t>
  </si>
  <si>
    <t>Marlton</t>
  </si>
  <si>
    <t>856-267-5268</t>
  </si>
  <si>
    <t>2250 Old Marlton Pike (report to work)</t>
  </si>
  <si>
    <t>H-400-18337-004587</t>
  </si>
  <si>
    <t>LANDSCAPE RENOVATIONS, INC.</t>
  </si>
  <si>
    <t>12515 40TH ST. S.</t>
  </si>
  <si>
    <t>651-769-0010</t>
  </si>
  <si>
    <t>12515 40th Street S</t>
  </si>
  <si>
    <t>H-400-18337-008504</t>
  </si>
  <si>
    <t>ALL OUTDOORS INC.</t>
  </si>
  <si>
    <t>ALL-OUTDOORS CALIFORNIA WHITEWATER RAFTING</t>
  </si>
  <si>
    <t>1026 Lotus Road</t>
  </si>
  <si>
    <t>Lotus</t>
  </si>
  <si>
    <t>530-574-1255</t>
  </si>
  <si>
    <t>Whitewater Rafting Guides</t>
  </si>
  <si>
    <t>H-400-18337-014829</t>
  </si>
  <si>
    <t>Genuine Builders Inc.</t>
  </si>
  <si>
    <t>301 South Hwy 81</t>
  </si>
  <si>
    <t>605-203-1362</t>
  </si>
  <si>
    <t>Aberdeen</t>
  </si>
  <si>
    <t>4816 8th Avenue</t>
  </si>
  <si>
    <t>H-400-18337-072387</t>
  </si>
  <si>
    <t>EVERGREEN LAWN &amp; GARDENS INC</t>
  </si>
  <si>
    <t>8 TUCKAHOE LANE</t>
  </si>
  <si>
    <t>631-204-5822</t>
  </si>
  <si>
    <t>H-400-18337-074280</t>
  </si>
  <si>
    <t>H-400-18337-093814</t>
  </si>
  <si>
    <t>H-400-18337-106504</t>
  </si>
  <si>
    <t>ASTOR CROWNE PLAZA HOTEL</t>
  </si>
  <si>
    <t>739 CANAL ST</t>
  </si>
  <si>
    <t>NEW ORLEANS</t>
  </si>
  <si>
    <t>504-962-0526</t>
  </si>
  <si>
    <t>Front Desk agent</t>
  </si>
  <si>
    <t>Bachelors Hotel Tourism Management</t>
  </si>
  <si>
    <t>739 Canal st.</t>
  </si>
  <si>
    <t>H-400-18337-122560</t>
  </si>
  <si>
    <t>SHAWNEE MISSION TREE SERVICE, INC.</t>
  </si>
  <si>
    <t>DBA ARBOR MASTERS</t>
  </si>
  <si>
    <t>8250 COLE PARKWAY</t>
  </si>
  <si>
    <t>913-441-8888</t>
  </si>
  <si>
    <t>8250 Cole Parkway</t>
  </si>
  <si>
    <t>H-400-18337-133569</t>
  </si>
  <si>
    <t>Vision Landscapes, Inc.</t>
  </si>
  <si>
    <t>6800 Highway 280, Suite C</t>
  </si>
  <si>
    <t>mailing: PO Box 1712  Alexander City, AL 35011</t>
  </si>
  <si>
    <t>Alexander City</t>
  </si>
  <si>
    <t>256-329-3639</t>
  </si>
  <si>
    <t>Tallapoosa</t>
  </si>
  <si>
    <t>6800 Hwy. 280 Suite C</t>
  </si>
  <si>
    <t>H-400-18337-134108</t>
  </si>
  <si>
    <t>THE MUNIE COMPANY - IL</t>
  </si>
  <si>
    <t>1000 MILBURN SCHOOL ROAD</t>
  </si>
  <si>
    <t>618-624-5296</t>
  </si>
  <si>
    <t>1000 Milburn School Road</t>
  </si>
  <si>
    <t>H-400-18337-141206</t>
  </si>
  <si>
    <t>Cherrylake, Inc</t>
  </si>
  <si>
    <t>7836 Cherry Lake Road</t>
  </si>
  <si>
    <t>352-429-6947</t>
  </si>
  <si>
    <t>Carlson William</t>
  </si>
  <si>
    <t>7836 Cherry Lake Rd</t>
  </si>
  <si>
    <t>H-400-18337-156824</t>
  </si>
  <si>
    <t>STRAIGHT EDGE CONCRETE LLC</t>
  </si>
  <si>
    <t>6791 POWERLINE DR</t>
  </si>
  <si>
    <t>FLORENCE</t>
  </si>
  <si>
    <t>859-918-1837</t>
  </si>
  <si>
    <t>6791 Powerline Drive</t>
  </si>
  <si>
    <t>H-400-18337-169066</t>
  </si>
  <si>
    <t>TMBH SERVICES LLC</t>
  </si>
  <si>
    <t>THE MONTAUK BEACH HOUSE</t>
  </si>
  <si>
    <t>PO BOX 162</t>
  </si>
  <si>
    <t>55 S. ELWOOD AVENUE AVENUE</t>
  </si>
  <si>
    <t>631-668-2112</t>
  </si>
  <si>
    <t>55 S. ELMWOOD AVENUE</t>
  </si>
  <si>
    <t>H-400-18337-185650</t>
  </si>
  <si>
    <t>ADS Management Services, LLC</t>
  </si>
  <si>
    <t>401 Broadway, Suite 309</t>
  </si>
  <si>
    <t>212-893-7459</t>
  </si>
  <si>
    <t>Sag Harbor</t>
  </si>
  <si>
    <t>1801 Noyac Path</t>
  </si>
  <si>
    <t>H-400-18337-200608</t>
  </si>
  <si>
    <t>Sweeney Enterprises LLC</t>
  </si>
  <si>
    <t>Terrace Tavern</t>
  </si>
  <si>
    <t>13201 Long Beach Blvd.</t>
  </si>
  <si>
    <t>609-492-9751</t>
  </si>
  <si>
    <t>13201 Long Beach Blvd</t>
  </si>
  <si>
    <t>H-400-18337-203535</t>
  </si>
  <si>
    <t>South Forty Landscaping, Inc.</t>
  </si>
  <si>
    <t>10818 Williamson Lane</t>
  </si>
  <si>
    <t>Cockeyesville</t>
  </si>
  <si>
    <t>410-584-2732</t>
  </si>
  <si>
    <t>H-400-18337-212486</t>
  </si>
  <si>
    <t>THE MUNIE COMPANY - AL</t>
  </si>
  <si>
    <t>180 Robert C Barnes Dr.</t>
  </si>
  <si>
    <t>Corp: 1000 Milburn School Road, Caseyville, IL 62232</t>
  </si>
  <si>
    <t>Daleville</t>
  </si>
  <si>
    <t>Thomas  Bortnyk</t>
  </si>
  <si>
    <t>Dale</t>
  </si>
  <si>
    <t>180 Robert C Barnes Dr</t>
  </si>
  <si>
    <t>H-400-18337-213036</t>
  </si>
  <si>
    <t>JOHN D COWEN LANDSCAPE ASSOCIATES LTD.</t>
  </si>
  <si>
    <t>5 Cove Road</t>
  </si>
  <si>
    <t>631-725-3410</t>
  </si>
  <si>
    <t>H-400-18337-218938</t>
  </si>
  <si>
    <t>SUNRISE OF NASHVILLE, INC.</t>
  </si>
  <si>
    <t>2707 LARMON DRIVE</t>
  </si>
  <si>
    <t>615-292-9600</t>
  </si>
  <si>
    <t>2707 Larmon Ave.</t>
  </si>
  <si>
    <t>H-400-18337-224974</t>
  </si>
  <si>
    <t>CAMERON'S INC.</t>
  </si>
  <si>
    <t>3932 SMITH FARM ROAD</t>
  </si>
  <si>
    <t>113 INDIAN TRAIL ROAD #274 INDIAN TRAIL NC 28079</t>
  </si>
  <si>
    <t>MATTHEWS</t>
  </si>
  <si>
    <t>704-684-3377</t>
  </si>
  <si>
    <t>3932 Smith Farm Road</t>
  </si>
  <si>
    <t>H-400-18337-235759</t>
  </si>
  <si>
    <t>THE MUNIE COMPANY - KS</t>
  </si>
  <si>
    <t>374 Dickman Ave.</t>
  </si>
  <si>
    <t>Ft. Riley</t>
  </si>
  <si>
    <t>Geary</t>
  </si>
  <si>
    <t>374 Dickman Ave</t>
  </si>
  <si>
    <t>H-400-18337-238470</t>
  </si>
  <si>
    <t>Victory Lawnscape LLC</t>
  </si>
  <si>
    <t>62170 Van Dyke</t>
  </si>
  <si>
    <t>586-453-0501</t>
  </si>
  <si>
    <t>H-400-18337-239083</t>
  </si>
  <si>
    <t>LITHKO CONTRACTING LLC</t>
  </si>
  <si>
    <t>2958 CRESCENTVILLE ROAD</t>
  </si>
  <si>
    <t>513-564-2000</t>
  </si>
  <si>
    <t>1810 Orr Industrial Drive</t>
  </si>
  <si>
    <t>H-400-18337-244974</t>
  </si>
  <si>
    <t>LANDSCAPE MANAGEMENT SYSTEMS, INC.</t>
  </si>
  <si>
    <t>2045 MAIN STREET</t>
  </si>
  <si>
    <t>mailing: PO Box 426  Madison, MS 39130</t>
  </si>
  <si>
    <t>601-259-7494</t>
  </si>
  <si>
    <t>224 Davis Drive</t>
  </si>
  <si>
    <t>H-400-18337-248476</t>
  </si>
  <si>
    <t>MARIA SAENZ LAW</t>
  </si>
  <si>
    <t>H-400-18337-265257</t>
  </si>
  <si>
    <t>H-400-18337-269864</t>
  </si>
  <si>
    <t>THE MUNIE COMPANY - OK</t>
  </si>
  <si>
    <t>5421 Greble Road</t>
  </si>
  <si>
    <t>Ft. Sill</t>
  </si>
  <si>
    <t>Comanche</t>
  </si>
  <si>
    <t>H-400-18337-270810</t>
  </si>
  <si>
    <t>Sandy Pines, LLC</t>
  </si>
  <si>
    <t>Sandy Pines Campground</t>
  </si>
  <si>
    <t>277 Mills Road</t>
  </si>
  <si>
    <t>Kennebunkport</t>
  </si>
  <si>
    <t>207-604-5177</t>
  </si>
  <si>
    <t>H-400-18337-290700</t>
  </si>
  <si>
    <t>C WHITMORE GARDENS</t>
  </si>
  <si>
    <t>26 MONTAUK HWY</t>
  </si>
  <si>
    <t>P.O. BOX 10</t>
  </si>
  <si>
    <t>AMAGANSETT</t>
  </si>
  <si>
    <t>631-267-3182</t>
  </si>
  <si>
    <t>Amagansett</t>
  </si>
  <si>
    <t>26 Montauk Hwy</t>
  </si>
  <si>
    <t>H-400-18337-290746</t>
  </si>
  <si>
    <t>Hit Hard Landscaping, Inc</t>
  </si>
  <si>
    <t>9633 Cypress Creek</t>
  </si>
  <si>
    <t>832-604-7433</t>
  </si>
  <si>
    <t>H-400-18337-298632</t>
  </si>
  <si>
    <t>Wasco Nursery, Inc.</t>
  </si>
  <si>
    <t>41W781 Route 64</t>
  </si>
  <si>
    <t>630-584-4424</t>
  </si>
  <si>
    <t>41W781 Route 64 (report to work)</t>
  </si>
  <si>
    <t>H-400-18337-304535</t>
  </si>
  <si>
    <t>SKI LANDSCAPE CORPORATION</t>
  </si>
  <si>
    <t>9786 EAST 56TH STREET</t>
  </si>
  <si>
    <t>317-897-5885</t>
  </si>
  <si>
    <t>9786 East 56th Street</t>
  </si>
  <si>
    <t>H-400-18337-323116</t>
  </si>
  <si>
    <t>J &amp; M LAWN CARE, INC.</t>
  </si>
  <si>
    <t>13010 GIST ROAD</t>
  </si>
  <si>
    <t>BRIDGETON</t>
  </si>
  <si>
    <t>314-298-0202</t>
  </si>
  <si>
    <t>13010 Gist Road</t>
  </si>
  <si>
    <t>H-400-18337-334775</t>
  </si>
  <si>
    <t>5207 Linbar Drive</t>
  </si>
  <si>
    <t>H-400-18337-339072</t>
  </si>
  <si>
    <t>DAVID DALE ROSEBERRY II</t>
  </si>
  <si>
    <t>5617 BLOOMFIELD STREET</t>
  </si>
  <si>
    <t>SIMI VALLEY</t>
  </si>
  <si>
    <t>805-558-7731</t>
  </si>
  <si>
    <t>Nannies</t>
  </si>
  <si>
    <t>Simi Valley</t>
  </si>
  <si>
    <t>5617 Bloomfield St.</t>
  </si>
  <si>
    <t>H-400-18337-374410</t>
  </si>
  <si>
    <t>Martin Agricultural Repair Service</t>
  </si>
  <si>
    <t>9419 East Old Spanish Trail (Mailing)</t>
  </si>
  <si>
    <t>6806 Highway 90, New Iberia, LA 70560 (Physical)</t>
  </si>
  <si>
    <t>337-380-8963</t>
  </si>
  <si>
    <t>Farm Equipment Mechanics</t>
  </si>
  <si>
    <t>Iberia</t>
  </si>
  <si>
    <t>6806 Highway 90</t>
  </si>
  <si>
    <t>H-400-18337-403716</t>
  </si>
  <si>
    <t>SUNDOWN GARDENS INC.</t>
  </si>
  <si>
    <t>505 WEST 186TH STREET</t>
  </si>
  <si>
    <t>317-846-0620</t>
  </si>
  <si>
    <t>505 West 186th Street</t>
  </si>
  <si>
    <t>H-400-18337-413615</t>
  </si>
  <si>
    <t>300 East Mineral Avenue</t>
  </si>
  <si>
    <t>Units 3&amp;4</t>
  </si>
  <si>
    <t>H-400-18337-418044</t>
  </si>
  <si>
    <t>TECH SEVEN CO.</t>
  </si>
  <si>
    <t>DBA TECHSEVEN COMPANY</t>
  </si>
  <si>
    <t>5555 22 MILE RD</t>
  </si>
  <si>
    <t>PO Box 182247  Shelby Township, MI 48318</t>
  </si>
  <si>
    <t>SHELBY TOWNSHIP</t>
  </si>
  <si>
    <t>586-323-6799</t>
  </si>
  <si>
    <t>Shelby Township</t>
  </si>
  <si>
    <t>5555 22 Mile Road</t>
  </si>
  <si>
    <t>H-400-18337-430624</t>
  </si>
  <si>
    <t>SOVEREIGN LANDSCAPE, LLC</t>
  </si>
  <si>
    <t>11251 HEARTHSTONE DRIVE</t>
  </si>
  <si>
    <t>mailing: PO Box 7066  Fishers, IN 46038</t>
  </si>
  <si>
    <t>317-987-3395</t>
  </si>
  <si>
    <t>Pendelton</t>
  </si>
  <si>
    <t>880 S. Pendleton Ave</t>
  </si>
  <si>
    <t>H-400-18337-432586</t>
  </si>
  <si>
    <t>Ace Irrigation</t>
  </si>
  <si>
    <t>Royal Irrigation</t>
  </si>
  <si>
    <t>8 Timber Lane</t>
  </si>
  <si>
    <t>732-993-7300</t>
  </si>
  <si>
    <t>8 Timber Lane (report to work)</t>
  </si>
  <si>
    <t>H-400-18337-463400</t>
  </si>
  <si>
    <t>MasterCorp, Inc.</t>
  </si>
  <si>
    <t>3505 N. Main Street</t>
  </si>
  <si>
    <t>Crossville</t>
  </si>
  <si>
    <t>931-459-4480</t>
  </si>
  <si>
    <t>2628 Laurel Crest Lane</t>
  </si>
  <si>
    <t>H-400-18337-466446</t>
  </si>
  <si>
    <t>THE GALLIVAN CORPORATION</t>
  </si>
  <si>
    <t>2702 6TH AVENUE</t>
  </si>
  <si>
    <t>518-271-6100</t>
  </si>
  <si>
    <t>Troy</t>
  </si>
  <si>
    <t>Rensselaer</t>
  </si>
  <si>
    <t>2702 6th Avenue</t>
  </si>
  <si>
    <t>H-400-18337-469172</t>
  </si>
  <si>
    <t>Advanced Landscape Management, LLC</t>
  </si>
  <si>
    <t>902 Country Lane</t>
  </si>
  <si>
    <t>972-359-9273</t>
  </si>
  <si>
    <t>610 E. Main Street (report to work)</t>
  </si>
  <si>
    <t>H-400-18337-497186</t>
  </si>
  <si>
    <t>NEW CENTURY II LANDSCAPING INC</t>
  </si>
  <si>
    <t>1 BOXWOOD STREET</t>
  </si>
  <si>
    <t>631-383-1839</t>
  </si>
  <si>
    <t>H-400-18337-497553</t>
  </si>
  <si>
    <t>H-400-18337-519367</t>
  </si>
  <si>
    <t>GREEN IMPRESSIONS, LLC</t>
  </si>
  <si>
    <t>842 ABBE ROAD</t>
  </si>
  <si>
    <t>SHEFFIELD VILLAGE</t>
  </si>
  <si>
    <t>440-240-8508</t>
  </si>
  <si>
    <t>Sheffield Village</t>
  </si>
  <si>
    <t>842 Abbe Road</t>
  </si>
  <si>
    <t>H-400-18337-520800</t>
  </si>
  <si>
    <t>THE MUNIE COMPANY - MD</t>
  </si>
  <si>
    <t>7917 Cooper Ave.</t>
  </si>
  <si>
    <t>Ft. Meade</t>
  </si>
  <si>
    <t>7917 Cooper Ave</t>
  </si>
  <si>
    <t>H-400-18337-525908</t>
  </si>
  <si>
    <t>Martell Builders</t>
  </si>
  <si>
    <t>1935 W Bunk House</t>
  </si>
  <si>
    <t>307-413-1347</t>
  </si>
  <si>
    <t>1935 W Bunk House Road</t>
  </si>
  <si>
    <t>H-400-18337-568604</t>
  </si>
  <si>
    <t>THE MUNIE COMPANY - FL</t>
  </si>
  <si>
    <t>2757 Ash Drive</t>
  </si>
  <si>
    <t>Eglin AFB</t>
  </si>
  <si>
    <t>H-400-18337-579314</t>
  </si>
  <si>
    <t>THE GREEN GANG, INC.</t>
  </si>
  <si>
    <t>6530 NORTH MICHIGAN ROAD, SUITE 100</t>
  </si>
  <si>
    <t>317-257-3001</t>
  </si>
  <si>
    <t>6490 Michigan Road</t>
  </si>
  <si>
    <t>H-400-18337-593462</t>
  </si>
  <si>
    <t>Volga</t>
  </si>
  <si>
    <t>Brookings</t>
  </si>
  <si>
    <t>100 Caspian Avenue</t>
  </si>
  <si>
    <t>H-400-18337-595199</t>
  </si>
  <si>
    <t>SMITH BROTHERS LAWN &amp; LANDSCAPE, LLC</t>
  </si>
  <si>
    <t>1020 PAWNEE AVE.</t>
  </si>
  <si>
    <t>Mailing: 5514 Norwood St., Fairway, KS 66205</t>
  </si>
  <si>
    <t>913-432-8873</t>
  </si>
  <si>
    <t>Wyandotte</t>
  </si>
  <si>
    <t>1020 Pawnee Ave</t>
  </si>
  <si>
    <t>H-400-18337-622900</t>
  </si>
  <si>
    <t>H-400-18337-646912</t>
  </si>
  <si>
    <t>Eagle Lawn and Landscaping, Inc</t>
  </si>
  <si>
    <t>Eagle Lawn and Landscaping</t>
  </si>
  <si>
    <t>3612 N. Potsdam Ave</t>
  </si>
  <si>
    <t>605-366-1111</t>
  </si>
  <si>
    <t>3612 N Potsman Ave</t>
  </si>
  <si>
    <t>H-400-18337-647500</t>
  </si>
  <si>
    <t>JH STRAIN &amp; SONS, INC</t>
  </si>
  <si>
    <t>PO BOX 277</t>
  </si>
  <si>
    <t>614 SCOTT</t>
  </si>
  <si>
    <t>TYE</t>
  </si>
  <si>
    <t>325-692-0067</t>
  </si>
  <si>
    <t>common/ utility laborer</t>
  </si>
  <si>
    <t>Tye</t>
  </si>
  <si>
    <t>614 Scott St</t>
  </si>
  <si>
    <t>H-400-18337-647981</t>
  </si>
  <si>
    <t>Langdon</t>
  </si>
  <si>
    <t>Cavalier</t>
  </si>
  <si>
    <t>123 4th Avenue</t>
  </si>
  <si>
    <t>H-400-18337-651353</t>
  </si>
  <si>
    <t>MIKE WARD LANDSCAPING, INC.</t>
  </si>
  <si>
    <t>DBA WARD + THORNTON LANDSCAPES</t>
  </si>
  <si>
    <t>424 E. U.S. HWY 22 AND 3</t>
  </si>
  <si>
    <t>MAINEVILLE</t>
  </si>
  <si>
    <t>513-683-6436</t>
  </si>
  <si>
    <t>Maineville</t>
  </si>
  <si>
    <t>424 E. U.S. Hwy 22 and 3</t>
  </si>
  <si>
    <t>H-400-18337-655984</t>
  </si>
  <si>
    <t>LYLA CORP.</t>
  </si>
  <si>
    <t>P S H &amp; ASSOCIATES</t>
  </si>
  <si>
    <t>330 MUNSON AVENUE</t>
  </si>
  <si>
    <t>MCKEES ROCKS</t>
  </si>
  <si>
    <t>412-771-2164</t>
  </si>
  <si>
    <t>McKees Rocks</t>
  </si>
  <si>
    <t>330 Munson Avenue,</t>
  </si>
  <si>
    <t>H-400-18337-657570</t>
  </si>
  <si>
    <t>Practical Property Group, LLC (IN)</t>
  </si>
  <si>
    <t>17925 SUN PARK DRIVE</t>
  </si>
  <si>
    <t>317-867-3112</t>
  </si>
  <si>
    <t>17925 Sun Park Drive</t>
  </si>
  <si>
    <t>H-400-18337-663691</t>
  </si>
  <si>
    <t>The Club at Mediterra, Inc.</t>
  </si>
  <si>
    <t>15755 Corso Mediterra Circle</t>
  </si>
  <si>
    <t>239-254-3000</t>
  </si>
  <si>
    <t>15460 Corso Mediterra Circle</t>
  </si>
  <si>
    <t>H-400-18337-670393</t>
  </si>
  <si>
    <t>Wait Staff</t>
  </si>
  <si>
    <t>H-400-18337-689811</t>
  </si>
  <si>
    <t>MONTAUK FLIGHTHOUSE LLC</t>
  </si>
  <si>
    <t>484 WESTLAKE DRIVE</t>
  </si>
  <si>
    <t>PO BOX 437</t>
  </si>
  <si>
    <t>631-377-9890</t>
  </si>
  <si>
    <t>SALES CLERK</t>
  </si>
  <si>
    <t>H-400-18337-693292</t>
  </si>
  <si>
    <t>Nature's Mulch and Landscape</t>
  </si>
  <si>
    <t>1234 Old Fern Valley Road</t>
  </si>
  <si>
    <t>502-442-7668</t>
  </si>
  <si>
    <t>H-400-18337-704885</t>
  </si>
  <si>
    <t>Food &amp; Beverage Supervisor</t>
  </si>
  <si>
    <t>H-400-18337-715650</t>
  </si>
  <si>
    <t>Valley's Lawn &amp; Landscape LLC</t>
  </si>
  <si>
    <t>50 Albany Turnpike</t>
  </si>
  <si>
    <t>mailing: PO Box 284  Canton, CT 06019</t>
  </si>
  <si>
    <t>860-693-4355</t>
  </si>
  <si>
    <t>Hartford</t>
  </si>
  <si>
    <t>213 Albany Turnpike</t>
  </si>
  <si>
    <t>H-400-18337-718976</t>
  </si>
  <si>
    <t>Sinacori Landscaping Inc.</t>
  </si>
  <si>
    <t>47631 Ryan Road</t>
  </si>
  <si>
    <t>586-262-4221</t>
  </si>
  <si>
    <t>Shelby Twp</t>
  </si>
  <si>
    <t>H-400-18337-732312</t>
  </si>
  <si>
    <t>ISLAND DESIGN &amp; LANDSCAPING INC</t>
  </si>
  <si>
    <t>482 DEER PARK AVENUE</t>
  </si>
  <si>
    <t>DIX HILLS</t>
  </si>
  <si>
    <t>631-462-5952</t>
  </si>
  <si>
    <t>H-400-18337-745173</t>
  </si>
  <si>
    <t>H-400-18337-755822</t>
  </si>
  <si>
    <t>H-400-18337-758247</t>
  </si>
  <si>
    <t>MOW, MULCH &amp; MORE, LLC</t>
  </si>
  <si>
    <t>450 WHERRY ROAD</t>
  </si>
  <si>
    <t>BENTLEYVILLE</t>
  </si>
  <si>
    <t>724-554-2241</t>
  </si>
  <si>
    <t>Bentleyville</t>
  </si>
  <si>
    <t>450 Wherry Road</t>
  </si>
  <si>
    <t>H-400-18337-771326</t>
  </si>
  <si>
    <t>M Brothers Service, LLC</t>
  </si>
  <si>
    <t>10208 McKenny Avenue</t>
  </si>
  <si>
    <t>301-592-0972</t>
  </si>
  <si>
    <t>Law Office of Victor A Cuco</t>
  </si>
  <si>
    <t>Victor Cuco</t>
  </si>
  <si>
    <t>H-400-18337-802158</t>
  </si>
  <si>
    <t>THE MUNIE COMPANY - Ft. Bragg</t>
  </si>
  <si>
    <t>Building 6-9357 S Lucas Dr</t>
  </si>
  <si>
    <t>Ft. Bragg</t>
  </si>
  <si>
    <t>H-400-18337-807842</t>
  </si>
  <si>
    <t>Edgeley</t>
  </si>
  <si>
    <t>La Moure</t>
  </si>
  <si>
    <t>109 Industrial Park</t>
  </si>
  <si>
    <t>H-400-18337-811455</t>
  </si>
  <si>
    <t>DNC Parks &amp; Resorts at Grand Canyon, Inc.</t>
  </si>
  <si>
    <t>1 Mather Business Center</t>
  </si>
  <si>
    <t>928-638-2262</t>
  </si>
  <si>
    <t>H-400-18337-841747</t>
  </si>
  <si>
    <t>L.K.L. Associates, Inc.</t>
  </si>
  <si>
    <t>3437 W Norris View Lane</t>
  </si>
  <si>
    <t>801-282-3920</t>
  </si>
  <si>
    <t>J. CHRISTOPHER KEEN</t>
  </si>
  <si>
    <t>Stocker</t>
  </si>
  <si>
    <t>H-400-18337-845464</t>
  </si>
  <si>
    <t>THE MUNIE COMPANY - NC</t>
  </si>
  <si>
    <t>1200 S. Vermont Garrison St., Building 5003</t>
  </si>
  <si>
    <t>Goldsboro</t>
  </si>
  <si>
    <t>H-400-18337-847287</t>
  </si>
  <si>
    <t>Meehan Lawn Care LLC</t>
  </si>
  <si>
    <t>167 Geneva Dr</t>
  </si>
  <si>
    <t>724-462-8255</t>
  </si>
  <si>
    <t>H-400-18337-848743</t>
  </si>
  <si>
    <t>Figure the Odds LLC</t>
  </si>
  <si>
    <t>9105 Stone Road</t>
  </si>
  <si>
    <t>Litchfield</t>
  </si>
  <si>
    <t>330-416-9794</t>
  </si>
  <si>
    <t>6200 Riverside Dr.</t>
  </si>
  <si>
    <t>H-400-18337-859063</t>
  </si>
  <si>
    <t>Practical Property Group, LLC (SC)</t>
  </si>
  <si>
    <t>2304 Old York Rd</t>
  </si>
  <si>
    <t>mailing: 17925 Sun Park Drive  Westfield, IN 46074</t>
  </si>
  <si>
    <t>803-810-5451</t>
  </si>
  <si>
    <t>2304 Old York Road</t>
  </si>
  <si>
    <t>H-400-18337-864301</t>
  </si>
  <si>
    <t>Mile High Synthetic Turf LLC</t>
  </si>
  <si>
    <t>6435 County Road 6</t>
  </si>
  <si>
    <t>303-710-6514</t>
  </si>
  <si>
    <t>Artificial Turf Installer</t>
  </si>
  <si>
    <t>H-400-18337-880526</t>
  </si>
  <si>
    <t>EverGreen Landscape Associates, LLC</t>
  </si>
  <si>
    <t>48 W 811 Melms Road</t>
  </si>
  <si>
    <t>Hampshire</t>
  </si>
  <si>
    <t>847-683-9933</t>
  </si>
  <si>
    <t>48 W 811 Melms Rd</t>
  </si>
  <si>
    <t>H-400-18337-880649</t>
  </si>
  <si>
    <t>LANDSCAPING FOR LE$$, LLC</t>
  </si>
  <si>
    <t>1205 LUCIA DRIVE</t>
  </si>
  <si>
    <t>724-746-8779</t>
  </si>
  <si>
    <t>103 McBurney Road</t>
  </si>
  <si>
    <t>H-400-18337-885518</t>
  </si>
  <si>
    <t>W LANDSCAPES, INC.</t>
  </si>
  <si>
    <t>6339 County Road 19</t>
  </si>
  <si>
    <t>763-479-2645</t>
  </si>
  <si>
    <t>6399 County Road 19</t>
  </si>
  <si>
    <t>H-400-18337-890702</t>
  </si>
  <si>
    <t>Kennebunkport Resort Collection, LLC</t>
  </si>
  <si>
    <t>2 Livewell Drive</t>
  </si>
  <si>
    <t>Suite 203</t>
  </si>
  <si>
    <t>Kennebunk</t>
  </si>
  <si>
    <t>207-967-1509</t>
  </si>
  <si>
    <t>Driver</t>
  </si>
  <si>
    <t>Taxi Drivers and Chauffeurs</t>
  </si>
  <si>
    <t>H-400-18337-905596</t>
  </si>
  <si>
    <t>Outdoor Designs Unlimited Inc.</t>
  </si>
  <si>
    <t>10015 Lake Rd</t>
  </si>
  <si>
    <t>Bottineau</t>
  </si>
  <si>
    <t>701-263-7168</t>
  </si>
  <si>
    <t>10015 Lake Rd (report to work)</t>
  </si>
  <si>
    <t>H-400-18337-908556</t>
  </si>
  <si>
    <t>CARLOS LAWN SERVICES A LLC</t>
  </si>
  <si>
    <t>15722 EAST MARSHALL STREET</t>
  </si>
  <si>
    <t>918-234-3155</t>
  </si>
  <si>
    <t>H-400-18337-918936</t>
  </si>
  <si>
    <t>PATINO LANDSCAPE GROUP, LLC</t>
  </si>
  <si>
    <t>75 SHELTER LANE</t>
  </si>
  <si>
    <t>LEVITTOWN</t>
  </si>
  <si>
    <t>215-945-1152</t>
  </si>
  <si>
    <t>2001 Hartel St.</t>
  </si>
  <si>
    <t>H-400-18337-920409</t>
  </si>
  <si>
    <t>THE MUNIE COMPANY - LA</t>
  </si>
  <si>
    <t>1410 Exchange Rd.</t>
  </si>
  <si>
    <t>Ft. Polk</t>
  </si>
  <si>
    <t>1410 Exchange Rd</t>
  </si>
  <si>
    <t>H-400-18337-929431</t>
  </si>
  <si>
    <t>Knight Enterprises, Inc.</t>
  </si>
  <si>
    <t>EventQuip</t>
  </si>
  <si>
    <t>1084 Bethlehem Pike</t>
  </si>
  <si>
    <t>Montgomeryville</t>
  </si>
  <si>
    <t>215-368-6700</t>
  </si>
  <si>
    <t>Event Installer</t>
  </si>
  <si>
    <t>H-400-18337-957388</t>
  </si>
  <si>
    <t>SOUTHERN PRIDE LAWN CARE, INC.</t>
  </si>
  <si>
    <t>4258 HWY 17N</t>
  </si>
  <si>
    <t>Mailing: P.O. Box 279, Guyton, GA 31312</t>
  </si>
  <si>
    <t>GUYTON</t>
  </si>
  <si>
    <t>912-772-5566</t>
  </si>
  <si>
    <t>Guyton</t>
  </si>
  <si>
    <t>Effingham</t>
  </si>
  <si>
    <t>4258 Hwy 17N</t>
  </si>
  <si>
    <t>H-400-18337-985923</t>
  </si>
  <si>
    <t>HIGHLAND LANDSCAPING LLC</t>
  </si>
  <si>
    <t>2915 OLD ELKINS RD</t>
  </si>
  <si>
    <t>Mailing: P.O. Box 176, Buckhannon, WV 26201</t>
  </si>
  <si>
    <t>BUCKHANNON</t>
  </si>
  <si>
    <t>304-473-0221</t>
  </si>
  <si>
    <t>Buckhannon</t>
  </si>
  <si>
    <t>Upshur</t>
  </si>
  <si>
    <t>2915 Old Elkins Rd</t>
  </si>
  <si>
    <t>H-400-18338-001923</t>
  </si>
  <si>
    <t>H-400-18338-011328</t>
  </si>
  <si>
    <t>7823-LL Loisdale Road</t>
  </si>
  <si>
    <t>H-400-18338-020594</t>
  </si>
  <si>
    <t>BRIGHTVIEW TREE CARE SERVICES, INC. - SACRAMENTO</t>
  </si>
  <si>
    <t>BVTS4290</t>
  </si>
  <si>
    <t>5745 Alder Ave.</t>
  </si>
  <si>
    <t>H-400-18338-035414</t>
  </si>
  <si>
    <t>H-400-18338-042823</t>
  </si>
  <si>
    <t>Decterra Inc</t>
  </si>
  <si>
    <t>1210 Mckee Rd</t>
  </si>
  <si>
    <t>724-693-9492</t>
  </si>
  <si>
    <t>1210 Mckee Rd (report to work)</t>
  </si>
  <si>
    <t>H-400-18338-047079</t>
  </si>
  <si>
    <t>Apache Stone Quarry, LLC</t>
  </si>
  <si>
    <t>14587 FM 2843</t>
  </si>
  <si>
    <t>P.O. Box 1161, Salado, TX 76571</t>
  </si>
  <si>
    <t>254-947-3825</t>
  </si>
  <si>
    <t>rock splitter</t>
  </si>
  <si>
    <t>H-400-18338-055904</t>
  </si>
  <si>
    <t>BUILDING LAWN MANAGEMENT INC.</t>
  </si>
  <si>
    <t>BIRCH INC.</t>
  </si>
  <si>
    <t>3100 SPRUCE STREET</t>
  </si>
  <si>
    <t>LITTLE CANADA</t>
  </si>
  <si>
    <t>651-481-9180</t>
  </si>
  <si>
    <t>FREDRIKSON AND BYRON, P.A.</t>
  </si>
  <si>
    <t>Lawn and  Landscape Workers</t>
  </si>
  <si>
    <t>Little Canada</t>
  </si>
  <si>
    <t>3100 Spruce Street</t>
  </si>
  <si>
    <t>H-400-18338-059378</t>
  </si>
  <si>
    <t>Food and Beverage Supervisor</t>
  </si>
  <si>
    <t>H-400-18338-067940</t>
  </si>
  <si>
    <t>BUTTERCUP FARM &amp; GARDEN INC</t>
  </si>
  <si>
    <t>PO BOX 43</t>
  </si>
  <si>
    <t>17 HAYBEACH ROAD</t>
  </si>
  <si>
    <t>631-749-0101</t>
  </si>
  <si>
    <t>H-400-18338-068683</t>
  </si>
  <si>
    <t>GOLF ATTENDANT</t>
  </si>
  <si>
    <t>H-400-18338-075719</t>
  </si>
  <si>
    <t>Landscapes, Inc.</t>
  </si>
  <si>
    <t>5900 Som Center Rd, Ste 12-159</t>
  </si>
  <si>
    <t>440-487-4441</t>
  </si>
  <si>
    <t>38363 Western Pkwy., #6</t>
  </si>
  <si>
    <t>H-400-18338-083417</t>
  </si>
  <si>
    <t>Pine Canyon Golf, LLC</t>
  </si>
  <si>
    <t>Pine Canyon Club</t>
  </si>
  <si>
    <t>3000 S. Clubhouse Circle</t>
  </si>
  <si>
    <t>928-779-5800</t>
  </si>
  <si>
    <t>H-400-18338-085006</t>
  </si>
  <si>
    <t>ALL STATE LANDSCAPE SERVICES, LLC</t>
  </si>
  <si>
    <t>1 HARTFORD SQUARE BOX 13 WEST</t>
  </si>
  <si>
    <t>NEW BRITAIN</t>
  </si>
  <si>
    <t>860-505-8447</t>
  </si>
  <si>
    <t>HARTFORD</t>
  </si>
  <si>
    <t>1 HARTFORD SQUARE</t>
  </si>
  <si>
    <t>H-400-18338-109436</t>
  </si>
  <si>
    <t>THE BLUE CRAB OF BETHANY BEACH, INC.</t>
  </si>
  <si>
    <t>THE BLUE CRAB, BETHANY OYSTER HOUSE</t>
  </si>
  <si>
    <t>210 Garfield PKWY</t>
  </si>
  <si>
    <t>BETHANY BEACH</t>
  </si>
  <si>
    <t>302-537-4700</t>
  </si>
  <si>
    <t>LAW OFFICE OF KLAUDIA HALL, ESQ.</t>
  </si>
  <si>
    <t>KLAUDIA HALL</t>
  </si>
  <si>
    <t>OCEAN CITY</t>
  </si>
  <si>
    <t>Bethany Beach</t>
  </si>
  <si>
    <t>210 Garfield Parkway</t>
  </si>
  <si>
    <t>H-400-18338-115325</t>
  </si>
  <si>
    <t>Turf Pros Inc.</t>
  </si>
  <si>
    <t>198 Gunston Hall Ct.</t>
  </si>
  <si>
    <t>314-795-1275</t>
  </si>
  <si>
    <t>St. Louis County</t>
  </si>
  <si>
    <t>601 Water Works Rd.</t>
  </si>
  <si>
    <t>H-400-18338-137862</t>
  </si>
  <si>
    <t>Waldner Construction</t>
  </si>
  <si>
    <t>46782 Valerie Place</t>
  </si>
  <si>
    <t>605-366-6480</t>
  </si>
  <si>
    <t>46872 Valerie Place</t>
  </si>
  <si>
    <t>H-400-18338-139629</t>
  </si>
  <si>
    <t>BRIGHTVIEW TREE CARE SERVICES, INC. - SAN RAMON</t>
  </si>
  <si>
    <t>BVTS4948</t>
  </si>
  <si>
    <t>Martinez</t>
  </si>
  <si>
    <t>Contra Costa</t>
  </si>
  <si>
    <t>4931 Pacheco Blvd.</t>
  </si>
  <si>
    <t>H-400-18338-141104</t>
  </si>
  <si>
    <t>J F Luna Construction, LLC</t>
  </si>
  <si>
    <t>4212 Adobe Drive</t>
  </si>
  <si>
    <t>Killeen</t>
  </si>
  <si>
    <t>254-699-3228</t>
  </si>
  <si>
    <t>H-400-18338-148365</t>
  </si>
  <si>
    <t>H-400-18338-155948</t>
  </si>
  <si>
    <t>A&amp;B TENT RENTAL, INC.</t>
  </si>
  <si>
    <t>910 S ARLINGTON ST.</t>
  </si>
  <si>
    <t>330-724-7324</t>
  </si>
  <si>
    <t>Tent Installer</t>
  </si>
  <si>
    <t>Akron</t>
  </si>
  <si>
    <t>910 S. Arlington St.</t>
  </si>
  <si>
    <t>H-400-18338-164473</t>
  </si>
  <si>
    <t>T3 Global Projects, LLC</t>
  </si>
  <si>
    <t>190 Lee Drive Bldg</t>
  </si>
  <si>
    <t>225-361-8403</t>
  </si>
  <si>
    <t>190 Lee Drive Bldg 1</t>
  </si>
  <si>
    <t>H-400-18338-212659</t>
  </si>
  <si>
    <t>BEDNER'S FARM &amp; GREENHOUSE, INC.</t>
  </si>
  <si>
    <t>DBA BEDNERS LANDSCAPE &amp; DESIGN</t>
  </si>
  <si>
    <t>315 COLEMAN ROAD</t>
  </si>
  <si>
    <t>MCDONALD</t>
  </si>
  <si>
    <t>724-926-2541</t>
  </si>
  <si>
    <t>Landscape Crewmember</t>
  </si>
  <si>
    <t>McDonald</t>
  </si>
  <si>
    <t>315 Coleman Road</t>
  </si>
  <si>
    <t>H-400-18338-215133</t>
  </si>
  <si>
    <t>Prowant Specialty Company, LLC</t>
  </si>
  <si>
    <t>108 West Cedar St.</t>
  </si>
  <si>
    <t>Mailing:  PO Box 80, Dupont, OH 45837</t>
  </si>
  <si>
    <t>Dupont</t>
  </si>
  <si>
    <t>419-796-9124</t>
  </si>
  <si>
    <t>H-400-18338-241011</t>
  </si>
  <si>
    <t>5808 Triangle Drive</t>
  </si>
  <si>
    <t>H-400-18338-250079</t>
  </si>
  <si>
    <t>Titus Works, LLC</t>
  </si>
  <si>
    <t>11320 Taylor Draper Lane</t>
  </si>
  <si>
    <t>512-789-8636</t>
  </si>
  <si>
    <t>H-400-18338-255794</t>
  </si>
  <si>
    <t>Princeton Noodles Corp</t>
  </si>
  <si>
    <t>Princeton Noodles</t>
  </si>
  <si>
    <t>2 Michael Court</t>
  </si>
  <si>
    <t>609-356-0064</t>
  </si>
  <si>
    <t>LESCHAK &amp; ASSOCIATES LLC</t>
  </si>
  <si>
    <t>JOHN LESCHAK JR.</t>
  </si>
  <si>
    <t>301 North Harrison Street</t>
  </si>
  <si>
    <t>H-400-18338-259673</t>
  </si>
  <si>
    <t>H-400-18338-272203</t>
  </si>
  <si>
    <t>QUALITY RENEWABLE ENERGY LLC</t>
  </si>
  <si>
    <t>6115 SUNNY LANE</t>
  </si>
  <si>
    <t>LAS CRUCES</t>
  </si>
  <si>
    <t>575-644-2372</t>
  </si>
  <si>
    <t>RECYCLING AND RECLAMATION WORKERS</t>
  </si>
  <si>
    <t>Dona Ana</t>
  </si>
  <si>
    <t>H-400-18338-272780</t>
  </si>
  <si>
    <t>Big Easy Foods of Louisiana, LLC</t>
  </si>
  <si>
    <t>Big Easy Foods</t>
  </si>
  <si>
    <t>3935 Ryan Street</t>
  </si>
  <si>
    <t>337-477-9296</t>
  </si>
  <si>
    <t>H-400-18338-287805</t>
  </si>
  <si>
    <t>Boyne Falls</t>
  </si>
  <si>
    <t>Charlevoix</t>
  </si>
  <si>
    <t>3230 Mountain Edge Road</t>
  </si>
  <si>
    <t>Unit 1911AB</t>
  </si>
  <si>
    <t>H-400-18338-288214</t>
  </si>
  <si>
    <t>H-400-18338-299665</t>
  </si>
  <si>
    <t>CHIP'S LANDSCAPING INC.</t>
  </si>
  <si>
    <t>7161 MORGAN RD</t>
  </si>
  <si>
    <t>CLEVES</t>
  </si>
  <si>
    <t>513-348-4323</t>
  </si>
  <si>
    <t>Cleves</t>
  </si>
  <si>
    <t>7161 Morgan Road</t>
  </si>
  <si>
    <t>H-400-18338-301983</t>
  </si>
  <si>
    <t>Elite Landscape Property Management Solutions, Inc.</t>
  </si>
  <si>
    <t>419 Algonquin St.</t>
  </si>
  <si>
    <t>mailing: PO Box 2281  Joliet, IL 60434</t>
  </si>
  <si>
    <t>Joliet</t>
  </si>
  <si>
    <t>815-823-9033</t>
  </si>
  <si>
    <t>H-400-18338-343958</t>
  </si>
  <si>
    <t>Antz Inc.</t>
  </si>
  <si>
    <t>DBA Antz Property Maintenance</t>
  </si>
  <si>
    <t>502-239-2352</t>
  </si>
  <si>
    <t>H-400-18338-348158</t>
  </si>
  <si>
    <t>Glenmoor Country Club</t>
  </si>
  <si>
    <t>110 Glenmoor Drive</t>
  </si>
  <si>
    <t>Cherry Hills Village</t>
  </si>
  <si>
    <t>303-781-3000</t>
  </si>
  <si>
    <t>110 Glenmoor Drive (report to work)</t>
  </si>
  <si>
    <t>H-400-18338-356732</t>
  </si>
  <si>
    <t>SKYVIEW LANDSCAPES, INC.</t>
  </si>
  <si>
    <t>450 HUDSON RIVER ROAD</t>
  </si>
  <si>
    <t>12188-1916</t>
  </si>
  <si>
    <t>518-433-0293</t>
  </si>
  <si>
    <t>Waterford</t>
  </si>
  <si>
    <t>450 Hudson River Road</t>
  </si>
  <si>
    <t>H-400-18338-375795</t>
  </si>
  <si>
    <t>FIVE SEASONS LANDSCAPE MANAGEMENT</t>
  </si>
  <si>
    <t>9886 MINK STREET</t>
  </si>
  <si>
    <t>ETNA</t>
  </si>
  <si>
    <t>740-964-2915</t>
  </si>
  <si>
    <t>Etna</t>
  </si>
  <si>
    <t>Licking</t>
  </si>
  <si>
    <t>9886 Mink Street SW Rear</t>
  </si>
  <si>
    <t>H-400-18338-376100</t>
  </si>
  <si>
    <t>VINEYARD GARDENS, INC.</t>
  </si>
  <si>
    <t>32 OLD STAGE ROAD</t>
  </si>
  <si>
    <t>mailing: PO Box 550</t>
  </si>
  <si>
    <t>WEST TISBURY</t>
  </si>
  <si>
    <t>508-693-8512</t>
  </si>
  <si>
    <t>West Tisbury</t>
  </si>
  <si>
    <t>484 State Road</t>
  </si>
  <si>
    <t>H-400-18338-398300</t>
  </si>
  <si>
    <t>H-400-18338-409629</t>
  </si>
  <si>
    <t>CITY OF FUN CARNIVAL, INC.</t>
  </si>
  <si>
    <t>CITY OF FUN</t>
  </si>
  <si>
    <t>532 EAST 1100 NORTH</t>
  </si>
  <si>
    <t>PLEASANT GROVE</t>
  </si>
  <si>
    <t>84062-0000</t>
  </si>
  <si>
    <t>801-785-3463</t>
  </si>
  <si>
    <t>Linden</t>
  </si>
  <si>
    <t>650 North on Geneva Rd.</t>
  </si>
  <si>
    <t>H-400-18338-418339</t>
  </si>
  <si>
    <t>Funtime Carnival, Inc</t>
  </si>
  <si>
    <t>9094 Church Street</t>
  </si>
  <si>
    <t>PO BOX 53253, Cincinnati, OH 45253</t>
  </si>
  <si>
    <t>513-484-0812</t>
  </si>
  <si>
    <t>H-400-18338-420826</t>
  </si>
  <si>
    <t>Fairfield Construction, Inc.</t>
  </si>
  <si>
    <t>DBA Fairfield Landscaping</t>
  </si>
  <si>
    <t>101 Progress Lane</t>
  </si>
  <si>
    <t>724-745-7368</t>
  </si>
  <si>
    <t>H-400-18338-448570</t>
  </si>
  <si>
    <t>BILL JOHNSTON LANDSCAPE COMPANY</t>
  </si>
  <si>
    <t>556 DAVISVILLE ROAD</t>
  </si>
  <si>
    <t>215-784-0488</t>
  </si>
  <si>
    <t>556 Davisville Road</t>
  </si>
  <si>
    <t>H-400-18338-458637</t>
  </si>
  <si>
    <t>Don Carlos De Malbis, Inc.</t>
  </si>
  <si>
    <t>Don Carlos Mexican Restaurant</t>
  </si>
  <si>
    <t>29669 Hwy 181</t>
  </si>
  <si>
    <t>Daphne</t>
  </si>
  <si>
    <t>850-258-4051</t>
  </si>
  <si>
    <t>Food Prep</t>
  </si>
  <si>
    <t>H-400-18338-488581</t>
  </si>
  <si>
    <t>DIGGING IN THE DIRT, LLC</t>
  </si>
  <si>
    <t>4314 CHURCH ROAD</t>
  </si>
  <si>
    <t>HAMPSTEAD</t>
  </si>
  <si>
    <t>410-239-0175</t>
  </si>
  <si>
    <t>MAS Labor H2B,LLC</t>
  </si>
  <si>
    <t>William  Carlson</t>
  </si>
  <si>
    <t>Hampstead</t>
  </si>
  <si>
    <t>4314 Church Rd.</t>
  </si>
  <si>
    <t>H-400-18338-523193</t>
  </si>
  <si>
    <t>HOT CHOCOLATE SPARROW 2.0, INC.</t>
  </si>
  <si>
    <t>HOT CHOCOLATE SPARROW</t>
  </si>
  <si>
    <t>5 OLD COLONY WAY</t>
  </si>
  <si>
    <t>ORLEANS</t>
  </si>
  <si>
    <t>508-240-2230</t>
  </si>
  <si>
    <t>COUNTER ATTENDANT/KITCHEN WORKERS</t>
  </si>
  <si>
    <t>H-400-18338-543770</t>
  </si>
  <si>
    <t>DC Mowing Service, LLC</t>
  </si>
  <si>
    <t>4150 Old York Road</t>
  </si>
  <si>
    <t>mailing: PO Box 32  Jarrettsville, MD 21084</t>
  </si>
  <si>
    <t>Monkton</t>
  </si>
  <si>
    <t>443-807-0681</t>
  </si>
  <si>
    <t>H-400-18338-551302</t>
  </si>
  <si>
    <t>Grounds/Maintenance Worker</t>
  </si>
  <si>
    <t>H-400-18338-555627</t>
  </si>
  <si>
    <t>JFM CONCRETE CORP.</t>
  </si>
  <si>
    <t>438 GRANNY ROAD</t>
  </si>
  <si>
    <t>mailing:  PO Box 453  Medford NY 11763</t>
  </si>
  <si>
    <t>631-451-1067</t>
  </si>
  <si>
    <t>438 Granny Road</t>
  </si>
  <si>
    <t>H-400-18338-566306</t>
  </si>
  <si>
    <t>H-400-18338-567865</t>
  </si>
  <si>
    <t>Rolls Scaffold Inc.</t>
  </si>
  <si>
    <t>11351 County Drive</t>
  </si>
  <si>
    <t>805-988-8825</t>
  </si>
  <si>
    <t>H-400-18338-609011</t>
  </si>
  <si>
    <t>JUMPN' G'S ICE CREAM, INC.</t>
  </si>
  <si>
    <t>3387 PROGRESS ROAD</t>
  </si>
  <si>
    <t>757-622-7744</t>
  </si>
  <si>
    <t>Street vendor</t>
  </si>
  <si>
    <t>3387 Progress Rd.</t>
  </si>
  <si>
    <t>H-400-18338-619022</t>
  </si>
  <si>
    <t>DNC Parks &amp; Resorts at Tenaya, Inc.</t>
  </si>
  <si>
    <t>1122 Highway 41</t>
  </si>
  <si>
    <t>Fish Camp</t>
  </si>
  <si>
    <t>559-683-6555</t>
  </si>
  <si>
    <t>H-400-18338-626552</t>
  </si>
  <si>
    <t>ARTISTIC LANDSCAPE CREATIONS</t>
  </si>
  <si>
    <t>DBA ARTISTIC TREE &amp; LANDSCAPE CREATIONS</t>
  </si>
  <si>
    <t>4545 GIBSONIA ROAD</t>
  </si>
  <si>
    <t>412-303-4443</t>
  </si>
  <si>
    <t>4545 Gibsonia Road</t>
  </si>
  <si>
    <t>H-400-18338-658552</t>
  </si>
  <si>
    <t>Duranti's Landscaping, Inc.</t>
  </si>
  <si>
    <t>18 Mather Avenue</t>
  </si>
  <si>
    <t>Broomall</t>
  </si>
  <si>
    <t>610-359-9105</t>
  </si>
  <si>
    <t>Ardmore</t>
  </si>
  <si>
    <t>718 Loraine Street</t>
  </si>
  <si>
    <t>H-400-18338-660354</t>
  </si>
  <si>
    <t>NIELSEN CONCRETE FOUNDATIONS, INC.</t>
  </si>
  <si>
    <t>5 Grandinetti Drive</t>
  </si>
  <si>
    <t>Ghent</t>
  </si>
  <si>
    <t>518-671-6860</t>
  </si>
  <si>
    <t>5 Grandinetti Dr</t>
  </si>
  <si>
    <t>H-400-18338-681780</t>
  </si>
  <si>
    <t>Thomas Wilmer Stroud</t>
  </si>
  <si>
    <t>Stroud Enterprises</t>
  </si>
  <si>
    <t>5119 N. Archerdale Road</t>
  </si>
  <si>
    <t>209-481-5120</t>
  </si>
  <si>
    <t>H-400-18338-702154</t>
  </si>
  <si>
    <t>EAST COAST EROSION BLANKETS, LLC</t>
  </si>
  <si>
    <t>DBA EAST COAST EROSION CONTROL</t>
  </si>
  <si>
    <t>443 BRICKER ROAD</t>
  </si>
  <si>
    <t>BERNVILLE</t>
  </si>
  <si>
    <t>610-488-8496</t>
  </si>
  <si>
    <t>Bernville</t>
  </si>
  <si>
    <t>443 Bricker Road</t>
  </si>
  <si>
    <t>H-400-18338-711420</t>
  </si>
  <si>
    <t>Detailed Environments, Inc.</t>
  </si>
  <si>
    <t>2888 West Bristol Road</t>
  </si>
  <si>
    <t>215-491-1100</t>
  </si>
  <si>
    <t>L. Carlson</t>
  </si>
  <si>
    <t>850 Dunksferry Road</t>
  </si>
  <si>
    <t>H-400-18338-733480</t>
  </si>
  <si>
    <t>Brassfield Landscaping LLC</t>
  </si>
  <si>
    <t>9800 Brentwood Manor Dr</t>
  </si>
  <si>
    <t>405-550-2070</t>
  </si>
  <si>
    <t>H-400-18338-768617</t>
  </si>
  <si>
    <t>BURKHOLDER BROTHERS, INC.</t>
  </si>
  <si>
    <t>359 PAOLI PIKE</t>
  </si>
  <si>
    <t>MALVERN</t>
  </si>
  <si>
    <t>610-558-2678</t>
  </si>
  <si>
    <t>359 Paoli Pike</t>
  </si>
  <si>
    <t>H-400-18338-770910</t>
  </si>
  <si>
    <t>EVERGREEN NURSERY, LLC</t>
  </si>
  <si>
    <t>DBA McMurray Nursery</t>
  </si>
  <si>
    <t>211 THOMPSONVILLE ROAD</t>
  </si>
  <si>
    <t>MCMURRAY</t>
  </si>
  <si>
    <t>724-941-6500</t>
  </si>
  <si>
    <t>McMurray</t>
  </si>
  <si>
    <t>211 Thompsonville Road</t>
  </si>
  <si>
    <t>H-400-18338-771244</t>
  </si>
  <si>
    <t>H-400-18338-787277</t>
  </si>
  <si>
    <t>SWAMI SHREE LLC</t>
  </si>
  <si>
    <t>216 MAIN STREET, ROUTE 28</t>
  </si>
  <si>
    <t>508-775-2692</t>
  </si>
  <si>
    <t>H-400-18338-794051</t>
  </si>
  <si>
    <t>DJ'S OUTDOOR CREATIONS, LLC</t>
  </si>
  <si>
    <t>25 TIMOTHY LANE</t>
  </si>
  <si>
    <t>215-852-1194</t>
  </si>
  <si>
    <t>Grounds Maintenance Specialists</t>
  </si>
  <si>
    <t>25 Timothy Lane</t>
  </si>
  <si>
    <t>H-400-18338-822232</t>
  </si>
  <si>
    <t>DIVERSIFIED LANDSCAPE MANAGEMENT, LLC</t>
  </si>
  <si>
    <t>1333 HIGHLAND AVE.</t>
  </si>
  <si>
    <t>AMBRIDGE</t>
  </si>
  <si>
    <t>412-758-5657</t>
  </si>
  <si>
    <t>Baden</t>
  </si>
  <si>
    <t>417 Phillips St</t>
  </si>
  <si>
    <t>H-400-18338-822651</t>
  </si>
  <si>
    <t>CELTIC ROOTS, INC.</t>
  </si>
  <si>
    <t>120 BIDDLE DRIVE</t>
  </si>
  <si>
    <t>mailing: PO Box 190  Exton, PA 19341</t>
  </si>
  <si>
    <t>EXTON</t>
  </si>
  <si>
    <t>610-524-1114</t>
  </si>
  <si>
    <t>6 S. Village Ave.</t>
  </si>
  <si>
    <t>H-400-18338-824679</t>
  </si>
  <si>
    <t>H-400-18338-828267</t>
  </si>
  <si>
    <t>Lawn-Mex, Inc.</t>
  </si>
  <si>
    <t>15 Johnson PL. Rear</t>
  </si>
  <si>
    <t>Belleville</t>
  </si>
  <si>
    <t>618-410-9585</t>
  </si>
  <si>
    <t>H-400-18338-836344</t>
  </si>
  <si>
    <t>DISTINCTIVE OUTDOOR SPACES, LLC</t>
  </si>
  <si>
    <t>101 EVERETT COURT</t>
  </si>
  <si>
    <t>Mail: PO BOX 431   DOWNINGTOWN  PA 19335</t>
  </si>
  <si>
    <t>PARKESBURG</t>
  </si>
  <si>
    <t>484-718-5050</t>
  </si>
  <si>
    <t>903 East Lincoln Hwy</t>
  </si>
  <si>
    <t>H-400-18338-837203</t>
  </si>
  <si>
    <t>Delta Tree Services, Inc.</t>
  </si>
  <si>
    <t>5717 Medgar Evers Blvd.</t>
  </si>
  <si>
    <t>601-366-9656</t>
  </si>
  <si>
    <t>H-400-18338-841871</t>
  </si>
  <si>
    <t>ROCK CHUCKERS, LLC</t>
  </si>
  <si>
    <t>5415 W LEO PARK RD</t>
  </si>
  <si>
    <t>WEST JORDAN</t>
  </si>
  <si>
    <t>801-502-2900</t>
  </si>
  <si>
    <t>On the job training, personal protection training.</t>
  </si>
  <si>
    <t>5415 W Leo Park Rd</t>
  </si>
  <si>
    <t>H-400-18338-855146</t>
  </si>
  <si>
    <t>TRISLER LANDSCAPE MANAGEMENT, INC.</t>
  </si>
  <si>
    <t>200 BEASLEY ROAD</t>
  </si>
  <si>
    <t>PO BOX 1365  RIDGELAND  MS 39158</t>
  </si>
  <si>
    <t>601-238-8873</t>
  </si>
  <si>
    <t>200 Beasley Road</t>
  </si>
  <si>
    <t>H-400-18338-857129</t>
  </si>
  <si>
    <t>PHELPS LANDSCAPING</t>
  </si>
  <si>
    <t>471 N 1375 E</t>
  </si>
  <si>
    <t>801-859-1634</t>
  </si>
  <si>
    <t>H-400-18338-902727</t>
  </si>
  <si>
    <t>Blue Spruce Nursery, Inc.</t>
  </si>
  <si>
    <t>780 Route 146A</t>
  </si>
  <si>
    <t>Ballston Lake</t>
  </si>
  <si>
    <t>518-877-8177</t>
  </si>
  <si>
    <t>H-400-18338-914984</t>
  </si>
  <si>
    <t>A.N. Martin Grain Systems</t>
  </si>
  <si>
    <t>1110 Clyde Marengo Rd.</t>
  </si>
  <si>
    <t>315-923-9118</t>
  </si>
  <si>
    <t>Grain Silo Construction Laborer</t>
  </si>
  <si>
    <t>H-400-18338-940625</t>
  </si>
  <si>
    <t>Hess Landscape Nursery, Inc.</t>
  </si>
  <si>
    <t>1505 Gill Hall Road</t>
  </si>
  <si>
    <t>Jefferson Hills</t>
  </si>
  <si>
    <t>412-655-0272</t>
  </si>
  <si>
    <t>Findleyville</t>
  </si>
  <si>
    <t>1865 Gill Hall Road</t>
  </si>
  <si>
    <t>H-400-18338-944029</t>
  </si>
  <si>
    <t>Day Star Landscape INC</t>
  </si>
  <si>
    <t>2144 West Prosper Trail</t>
  </si>
  <si>
    <t>972-346-9001</t>
  </si>
  <si>
    <t>H-400-18338-951613</t>
  </si>
  <si>
    <t>THE BYRD'S GROUP, INC.</t>
  </si>
  <si>
    <t>7509 GRIER ROAD</t>
  </si>
  <si>
    <t>PO BOX 44130  CHARLOTTE  NC  28215</t>
  </si>
  <si>
    <t>704-596-7748</t>
  </si>
  <si>
    <t>7509 Grier Road</t>
  </si>
  <si>
    <t>H-400-18338-954964</t>
  </si>
  <si>
    <t>BOSETTI LAWN CARE LLC</t>
  </si>
  <si>
    <t>1513 CLINTON ST.</t>
  </si>
  <si>
    <t>412-400-7129</t>
  </si>
  <si>
    <t>322 Singer Ave</t>
  </si>
  <si>
    <t>H-400-18338-960959</t>
  </si>
  <si>
    <t>1314 N. US31 HOLDINGS, LLC</t>
  </si>
  <si>
    <t>DBA Quality Inn</t>
  </si>
  <si>
    <t>1314 US31 NORTH</t>
  </si>
  <si>
    <t>PETOSKEY</t>
  </si>
  <si>
    <t>231-347-3220</t>
  </si>
  <si>
    <t>Housekeepers/Cleaners</t>
  </si>
  <si>
    <t>Petoskey</t>
  </si>
  <si>
    <t>1314 US 31 North</t>
  </si>
  <si>
    <t>H-400-18338-978713</t>
  </si>
  <si>
    <t>CLIP LAWN CARE, LLC</t>
  </si>
  <si>
    <t>DBA CLIP LAWN CARE</t>
  </si>
  <si>
    <t>10460 COOK BROTHERS RD.</t>
  </si>
  <si>
    <t>IJAMSVILLE</t>
  </si>
  <si>
    <t>800-774-2547</t>
  </si>
  <si>
    <t>Lawn Maintenance Worker</t>
  </si>
  <si>
    <t>Ijamsville</t>
  </si>
  <si>
    <t>10460 Cook Brothers Rd.</t>
  </si>
  <si>
    <t>H-400-18338-980983</t>
  </si>
  <si>
    <t>Castor Construction</t>
  </si>
  <si>
    <t>3018 7th Avenue South</t>
  </si>
  <si>
    <t>Fort Dodge</t>
  </si>
  <si>
    <t>515-955-6785</t>
  </si>
  <si>
    <t>H-400-18338-997955</t>
  </si>
  <si>
    <t>J &amp; P POOL SERVICE</t>
  </si>
  <si>
    <t>PO BOX 1839</t>
  </si>
  <si>
    <t>54 S. ERIE AVENUE</t>
  </si>
  <si>
    <t>631-668-1083</t>
  </si>
  <si>
    <t>H-400-18339-043555</t>
  </si>
  <si>
    <t>Brae Burn Country Club</t>
  </si>
  <si>
    <t>326 Fuller Street</t>
  </si>
  <si>
    <t>617-244-0680</t>
  </si>
  <si>
    <t>H-400-18339-071719</t>
  </si>
  <si>
    <t>BRIGHTVIEW LANDSCAPES, LLC - CINCINNATI (NORTH)</t>
  </si>
  <si>
    <t>710 Lakeview Drive</t>
  </si>
  <si>
    <t>H-400-18339-089038</t>
  </si>
  <si>
    <t>CREDE LAWN SERVICE LLC</t>
  </si>
  <si>
    <t>5897 TEAYS VALLEY ROAD</t>
  </si>
  <si>
    <t>SCOTT DEPOT</t>
  </si>
  <si>
    <t>304-757-2567</t>
  </si>
  <si>
    <t>Scott Depot</t>
  </si>
  <si>
    <t>5897 Teays Valley Road</t>
  </si>
  <si>
    <t>H-400-18339-092768</t>
  </si>
  <si>
    <t>PLANTSCAPE INC.</t>
  </si>
  <si>
    <t>U.S. LAWNS OF JACKSON</t>
  </si>
  <si>
    <t>690 CENTURY PLACE</t>
  </si>
  <si>
    <t>RIDGELAND</t>
  </si>
  <si>
    <t>601-856-8928</t>
  </si>
  <si>
    <t>690 Century Place</t>
  </si>
  <si>
    <t>H-400-18339-093006</t>
  </si>
  <si>
    <t>Redding Tree Growers Corporation</t>
  </si>
  <si>
    <t>Filing Jointly with West Coast Healthy Forest and Union Reforesters.</t>
  </si>
  <si>
    <t>18985 Ave 256</t>
  </si>
  <si>
    <t>Exeter</t>
  </si>
  <si>
    <t>559-594-9299</t>
  </si>
  <si>
    <t>Brush Clearer</t>
  </si>
  <si>
    <t>Tulare</t>
  </si>
  <si>
    <t>18985 Ave 256.</t>
  </si>
  <si>
    <t>H-400-18339-094208</t>
  </si>
  <si>
    <t>A D C Enterprises LLC</t>
  </si>
  <si>
    <t>Acadia Inn</t>
  </si>
  <si>
    <t>215 High Street</t>
  </si>
  <si>
    <t>Ellsworth</t>
  </si>
  <si>
    <t>207-664-1641</t>
  </si>
  <si>
    <t>Bar Harbor</t>
  </si>
  <si>
    <t>98 Eden Street</t>
  </si>
  <si>
    <t>H-400-18339-103220</t>
  </si>
  <si>
    <t>PACIFIC LANDSCAPE MANAGEMENT, INC.</t>
  </si>
  <si>
    <t>7997 NE WALKER ROAD</t>
  </si>
  <si>
    <t>HILLSBORO</t>
  </si>
  <si>
    <t>503-648-3900</t>
  </si>
  <si>
    <t>7997 NE Walker Road</t>
  </si>
  <si>
    <t>H-400-18339-106783</t>
  </si>
  <si>
    <t>George's Market and Nursery, LLC</t>
  </si>
  <si>
    <t>240 Wade Road Ext.</t>
  </si>
  <si>
    <t>518-365-4113</t>
  </si>
  <si>
    <t>H-400-18339-129328</t>
  </si>
  <si>
    <t>LEE HIGHWAY NURSERY, LLC</t>
  </si>
  <si>
    <t>7185 BURKE LANE</t>
  </si>
  <si>
    <t>WARRENTON</t>
  </si>
  <si>
    <t>540-347-5640</t>
  </si>
  <si>
    <t>Landscaping/Grounds Maintenance Specialist</t>
  </si>
  <si>
    <t>7185 Burke Lane</t>
  </si>
  <si>
    <t>H-400-18339-140469</t>
  </si>
  <si>
    <t>Lake Ossipee Conference Inc.</t>
  </si>
  <si>
    <t>Camp Cody</t>
  </si>
  <si>
    <t>9 Cody Road</t>
  </si>
  <si>
    <t>Freedom</t>
  </si>
  <si>
    <t>603-539-4997</t>
  </si>
  <si>
    <t>ABRAMSON IMMIGRATION+ SOLUTIONS PLLC</t>
  </si>
  <si>
    <t>EMILY WHITE</t>
  </si>
  <si>
    <t>MANCHESTER</t>
  </si>
  <si>
    <t>Program Director</t>
  </si>
  <si>
    <t>Sports/exercise science or related field</t>
  </si>
  <si>
    <t>9  Cody Road</t>
  </si>
  <si>
    <t>H-400-18339-146086</t>
  </si>
  <si>
    <t>NOVUS INC.</t>
  </si>
  <si>
    <t>258 S. PINE STREET</t>
  </si>
  <si>
    <t>961 Alta Vista Drive  Craig, CO 81625</t>
  </si>
  <si>
    <t>970-846-5470</t>
  </si>
  <si>
    <t>1625 Mid Valley Dr. #1, Suite 178</t>
  </si>
  <si>
    <t>H-400-18339-163244</t>
  </si>
  <si>
    <t>H-400-18339-195469</t>
  </si>
  <si>
    <t>Artscapes Landcape and Design, LLC</t>
  </si>
  <si>
    <t>1520 West Canal Court</t>
  </si>
  <si>
    <t>303-566-7117</t>
  </si>
  <si>
    <t>ELKIND ALTERMAN HARSTON PC</t>
  </si>
  <si>
    <t>KOBY POLASKI</t>
  </si>
  <si>
    <t>H-400-18339-218171</t>
  </si>
  <si>
    <t>TODD A. PLETCHER RACING STABLES, INC. - BELMONT</t>
  </si>
  <si>
    <t>73 First Street</t>
  </si>
  <si>
    <t>518-583-3633</t>
  </si>
  <si>
    <t>H-400-18339-231307</t>
  </si>
  <si>
    <t>BDK CATERING</t>
  </si>
  <si>
    <t>745 FIELD VIEW DRIVE</t>
  </si>
  <si>
    <t>605-484-1076</t>
  </si>
  <si>
    <t>434 OLD HILL CITY ROAD</t>
  </si>
  <si>
    <t>H-400-18339-234175</t>
  </si>
  <si>
    <t>TODD A. PLETCHER RACING STABLES, INC. - SARATOGA</t>
  </si>
  <si>
    <t>H-400-18339-269871</t>
  </si>
  <si>
    <t>H-400-18339-279495</t>
  </si>
  <si>
    <t>PRISTINE GREEN LANDSCAPE SERVICES LLC.</t>
  </si>
  <si>
    <t>12 LANDOVER DRIVE</t>
  </si>
  <si>
    <t>610-466-7233</t>
  </si>
  <si>
    <t>18 Chestnut Street</t>
  </si>
  <si>
    <t>H-400-18339-281112</t>
  </si>
  <si>
    <t>LANDSCAPE ASSOCIATES INC.</t>
  </si>
  <si>
    <t>2450 OLD HIGHWAY 150</t>
  </si>
  <si>
    <t>BESSEMER</t>
  </si>
  <si>
    <t>205-481-0876</t>
  </si>
  <si>
    <t>5463 Goshen Springs Rd</t>
  </si>
  <si>
    <t>H-400-18339-285161</t>
  </si>
  <si>
    <t>H and H Tile and Plaster of Austin, LTD</t>
  </si>
  <si>
    <t>31840 Ranch Road 12</t>
  </si>
  <si>
    <t>Dripping Springs</t>
  </si>
  <si>
    <t>512-264-1979</t>
  </si>
  <si>
    <t>plaster finisher</t>
  </si>
  <si>
    <t>H-400-18339-290171</t>
  </si>
  <si>
    <t>OLYMPUS MAINTENANCE OF UATH LLC</t>
  </si>
  <si>
    <t>3426 SHILOH CREEK CIR</t>
  </si>
  <si>
    <t>801-446-6021</t>
  </si>
  <si>
    <t>Riverton</t>
  </si>
  <si>
    <t>SALT LAKE COUNTY</t>
  </si>
  <si>
    <t>12403 So Redwood Rd</t>
  </si>
  <si>
    <t>H-400-18339-290765</t>
  </si>
  <si>
    <t>Jim's Rides Inc.</t>
  </si>
  <si>
    <t>3162 Hwy 171</t>
  </si>
  <si>
    <t>337-660-1667</t>
  </si>
  <si>
    <t>Pine Prairie</t>
  </si>
  <si>
    <t>Highway 1172</t>
  </si>
  <si>
    <t>H-400-18339-297551</t>
  </si>
  <si>
    <t>COLE LANDSCAPING &amp; IRRIGATION INC</t>
  </si>
  <si>
    <t>47 MITCHELL ROAD</t>
  </si>
  <si>
    <t>IPSWICH</t>
  </si>
  <si>
    <t>978-356-1004</t>
  </si>
  <si>
    <t>Landscaping &amp; Groundkeeper worker</t>
  </si>
  <si>
    <t>Ipswich</t>
  </si>
  <si>
    <t>47 Mitchell Rd</t>
  </si>
  <si>
    <t>H-400-18339-300104</t>
  </si>
  <si>
    <t>C &amp; B Lawn Care LLC</t>
  </si>
  <si>
    <t>111 Dunham Ct</t>
  </si>
  <si>
    <t>636-699-6387</t>
  </si>
  <si>
    <t>H-400-18339-307885</t>
  </si>
  <si>
    <t>HEINSEL, LLC</t>
  </si>
  <si>
    <t>COMFORT SUITES</t>
  </si>
  <si>
    <t>1333 N. ELK VALE ROAD</t>
  </si>
  <si>
    <t>605-791-2345</t>
  </si>
  <si>
    <t>H-400-18339-315820</t>
  </si>
  <si>
    <t>2450 Old Highway 150</t>
  </si>
  <si>
    <t>H-400-18339-330291</t>
  </si>
  <si>
    <t>Scout MVY Management, LLC</t>
  </si>
  <si>
    <t>The Clifton</t>
  </si>
  <si>
    <t>P.O. Box S</t>
  </si>
  <si>
    <t>Teaticket</t>
  </si>
  <si>
    <t>774-763-6047</t>
  </si>
  <si>
    <t>1296 Clinton Inn Drive</t>
  </si>
  <si>
    <t>H-400-18339-334765</t>
  </si>
  <si>
    <t>LANDSCAPE CREATIONS OF RHODE ISLAND INC.</t>
  </si>
  <si>
    <t>715 MOORESFIELD ROAD</t>
  </si>
  <si>
    <t>SAUNDERSTOWN</t>
  </si>
  <si>
    <t>401-789-7101</t>
  </si>
  <si>
    <t>Saunderstown</t>
  </si>
  <si>
    <t>Washington (N.Kingstown)</t>
  </si>
  <si>
    <t>715 Mooresfield Road</t>
  </si>
  <si>
    <t>H-400-18339-341093</t>
  </si>
  <si>
    <t>Joseph F. Martin, Jr.</t>
  </si>
  <si>
    <t>dba Martin's Lawn Service</t>
  </si>
  <si>
    <t>1074 Morton Ave</t>
  </si>
  <si>
    <t>Folsom</t>
  </si>
  <si>
    <t>610-543-4836</t>
  </si>
  <si>
    <t>113 Youngs Ave.</t>
  </si>
  <si>
    <t>H-400-18339-349071</t>
  </si>
  <si>
    <t>SNAKE RIVER SPORTING CLUB, LLC</t>
  </si>
  <si>
    <t>14885 SPORTING CLUB ROAD</t>
  </si>
  <si>
    <t>307-733-3444</t>
  </si>
  <si>
    <t>14885 Sporting Club Road</t>
  </si>
  <si>
    <t>H-400-18339-350748</t>
  </si>
  <si>
    <t>Witham Family Limited Partnership</t>
  </si>
  <si>
    <t>Witham Family Hotels</t>
  </si>
  <si>
    <t>H-400-18339-396824</t>
  </si>
  <si>
    <t>CHATEAU ON THE LAKE RESORT, SPA &amp; CONVENTION CENTER</t>
  </si>
  <si>
    <t>415 N STATE HWY 265</t>
  </si>
  <si>
    <t>BRANSON</t>
  </si>
  <si>
    <t>417-334-1161</t>
  </si>
  <si>
    <t>Fragomen, Del Rey, Bernsen &amp; Loewy LLP</t>
  </si>
  <si>
    <t>415 N State Hwy 265</t>
  </si>
  <si>
    <t>H-400-18339-427198</t>
  </si>
  <si>
    <t>Cam Lawn Services, LLC</t>
  </si>
  <si>
    <t>B&amp;A Property Maintenance</t>
  </si>
  <si>
    <t>4 Lost Branch Lane</t>
  </si>
  <si>
    <t>501-428-3646</t>
  </si>
  <si>
    <t>Faulkner</t>
  </si>
  <si>
    <t>4 Lost Branch Lane (report to work)</t>
  </si>
  <si>
    <t>H-400-18339-473575</t>
  </si>
  <si>
    <t>ProTouch Groundscapes LLC</t>
  </si>
  <si>
    <t>4749 Black Road</t>
  </si>
  <si>
    <t>216-299-1601</t>
  </si>
  <si>
    <t>Robert Brown LLC</t>
  </si>
  <si>
    <t>Daniela Benton</t>
  </si>
  <si>
    <t>H-400-18339-492090</t>
  </si>
  <si>
    <t>DESTIN FIRE CONTROL DISTRICT</t>
  </si>
  <si>
    <t>848 AIRPORT ROAD</t>
  </si>
  <si>
    <t>DESTIN</t>
  </si>
  <si>
    <t>850-685-0408</t>
  </si>
  <si>
    <t>Lifeguard II</t>
  </si>
  <si>
    <t>OKALOOSA</t>
  </si>
  <si>
    <t>117 Crystal Beach Dr.</t>
  </si>
  <si>
    <t>H-400-18339-494973</t>
  </si>
  <si>
    <t>TARA GARDENS  INC</t>
  </si>
  <si>
    <t>116 MARINER DRIVE</t>
  </si>
  <si>
    <t>P.O. BOX 684, WATERMILL, NY 11976</t>
  </si>
  <si>
    <t>631-287-3715</t>
  </si>
  <si>
    <t>H-400-18339-505719</t>
  </si>
  <si>
    <t>K BAR S LODGE, LLC</t>
  </si>
  <si>
    <t>K BAR S LODGE</t>
  </si>
  <si>
    <t>P.O. BOX 208 (MAILING)</t>
  </si>
  <si>
    <t>605-666-4545</t>
  </si>
  <si>
    <t>Keystone</t>
  </si>
  <si>
    <t>Pennington</t>
  </si>
  <si>
    <t>434 Old Hill City Road</t>
  </si>
  <si>
    <t>H-400-18339-529048</t>
  </si>
  <si>
    <t>HOOGLAND'S NURSERY, LLC</t>
  </si>
  <si>
    <t>DBA HOOGLAND'S LANDSCAPE</t>
  </si>
  <si>
    <t>2713 VIKING DRIVE</t>
  </si>
  <si>
    <t>BOSSIER CITY</t>
  </si>
  <si>
    <t>318-746-8655</t>
  </si>
  <si>
    <t>2713 Viking Drive</t>
  </si>
  <si>
    <t>H-400-18339-547196</t>
  </si>
  <si>
    <t>VIDOSH NORTH LLC</t>
  </si>
  <si>
    <t>PO BOX 248</t>
  </si>
  <si>
    <t>08860 HORTON BAY ROAD PETOSKEY MI 49770</t>
  </si>
  <si>
    <t>231-347-6851</t>
  </si>
  <si>
    <t>CHARLEVOIX</t>
  </si>
  <si>
    <t>08860 HORTON BAY ROAD</t>
  </si>
  <si>
    <t>H-400-18339-548424</t>
  </si>
  <si>
    <t>ACC INTERNATIONAL LLC</t>
  </si>
  <si>
    <t>200 N FURNACE STREET</t>
  </si>
  <si>
    <t>BUILDING I</t>
  </si>
  <si>
    <t>888-316-2453</t>
  </si>
  <si>
    <t>WU &amp; HUNG LAW, LLC.</t>
  </si>
  <si>
    <t>ANDREW WU</t>
  </si>
  <si>
    <t>NEW BRUNSWICK</t>
  </si>
  <si>
    <t>H-400-18339-559785</t>
  </si>
  <si>
    <t>H-400-18339-568243</t>
  </si>
  <si>
    <t>OVERRUN 1, LLC</t>
  </si>
  <si>
    <t>Dairy Queen of the Outer Banks, Inc.</t>
  </si>
  <si>
    <t>P.O. BOX 389</t>
  </si>
  <si>
    <t>405 S. Virginia Dare Trail</t>
  </si>
  <si>
    <t>Kill Devil Hills</t>
  </si>
  <si>
    <t>252-441-5581</t>
  </si>
  <si>
    <t>COLE IMMIGRATION LAW CENTER</t>
  </si>
  <si>
    <t>JANICE COLE</t>
  </si>
  <si>
    <t>HERTFORD</t>
  </si>
  <si>
    <t>TREAT AREA PERSON</t>
  </si>
  <si>
    <t>NAGS HEAD</t>
  </si>
  <si>
    <t>DARE</t>
  </si>
  <si>
    <t>6716 S Croatan Hwy</t>
  </si>
  <si>
    <t>H-400-18339-576356</t>
  </si>
  <si>
    <t>WICHMAN LANDSCAPE &amp; CONSTRUCTION, LLC</t>
  </si>
  <si>
    <t>107 BUEHNER DRIVE</t>
  </si>
  <si>
    <t>412-760-8524</t>
  </si>
  <si>
    <t>107 Buehner Drive</t>
  </si>
  <si>
    <t>H-400-18339-586960</t>
  </si>
  <si>
    <t>DR Service Worker</t>
  </si>
  <si>
    <t>H-400-18339-587973</t>
  </si>
  <si>
    <t>Front Desk</t>
  </si>
  <si>
    <t>H-400-18339-590049</t>
  </si>
  <si>
    <t>MCGOVERN'S PROPERTY MAINTENANCE LLC</t>
  </si>
  <si>
    <t>4320 KELLY AVE</t>
  </si>
  <si>
    <t>BOOTHWYN</t>
  </si>
  <si>
    <t>610-364-3929</t>
  </si>
  <si>
    <t>2011 Foulk Road</t>
  </si>
  <si>
    <t>H-400-18339-599065</t>
  </si>
  <si>
    <t>Twin Mountain Fence Supply Company Inc.</t>
  </si>
  <si>
    <t>Twin Mountain Fence Co.</t>
  </si>
  <si>
    <t>7513 US Highway 67 South</t>
  </si>
  <si>
    <t>325-944-8661</t>
  </si>
  <si>
    <t>Jessica Faulkner</t>
  </si>
  <si>
    <t>7513 US Hwy 67 South</t>
  </si>
  <si>
    <t>H-400-18339-610899</t>
  </si>
  <si>
    <t>B&amp;H MASONRY, INC.</t>
  </si>
  <si>
    <t>2210 HYMAN DRIVE</t>
  </si>
  <si>
    <t>P.O. BOX 909</t>
  </si>
  <si>
    <t>605-226-2215</t>
  </si>
  <si>
    <t>H-400-18339-623046</t>
  </si>
  <si>
    <t>CLINTAR NEW JERSEY</t>
  </si>
  <si>
    <t>215 WOODWARD ROAD</t>
  </si>
  <si>
    <t>PERRINEVILLE</t>
  </si>
  <si>
    <t>732-446-0017</t>
  </si>
  <si>
    <t>H-400-18339-625178</t>
  </si>
  <si>
    <t>BROTHERS PROPERTY MANAGEMENT CORP</t>
  </si>
  <si>
    <t>MOUNTAIN VIEW GRAND RESORT AND SPA</t>
  </si>
  <si>
    <t>101 MOUNTAIN VIEW ROAD</t>
  </si>
  <si>
    <t>WHITEFIELD</t>
  </si>
  <si>
    <t>603-837-2100</t>
  </si>
  <si>
    <t>COOS</t>
  </si>
  <si>
    <t>H-400-18339-646038</t>
  </si>
  <si>
    <t>FVS LLC</t>
  </si>
  <si>
    <t>843-538-2393</t>
  </si>
  <si>
    <t>Waltersboro</t>
  </si>
  <si>
    <t>817 Phillips Road (report to work)</t>
  </si>
  <si>
    <t>H-400-18339-653371</t>
  </si>
  <si>
    <t>H-400-18339-691683</t>
  </si>
  <si>
    <t>Gulf Island Shrimp and Seafood II, LLC</t>
  </si>
  <si>
    <t>Gulf Island Shrimp and Seafood</t>
  </si>
  <si>
    <t>8947 Shrimper's Row</t>
  </si>
  <si>
    <t>3935 Ryan Street, Lake Charles, LA 70605 (Corporate Office)</t>
  </si>
  <si>
    <t>Dulac</t>
  </si>
  <si>
    <t>888-626-7264</t>
  </si>
  <si>
    <t>Seafood Cutter, Trimmer</t>
  </si>
  <si>
    <t>H-400-18339-719803</t>
  </si>
  <si>
    <t>STONEY BANK NURSERIES, INC</t>
  </si>
  <si>
    <t>61 STONEY BANK ROAD</t>
  </si>
  <si>
    <t>610-459-5100</t>
  </si>
  <si>
    <t>Landscaping Crew Member</t>
  </si>
  <si>
    <t>61 Stoney Bank Road</t>
  </si>
  <si>
    <t>H-400-18339-720161</t>
  </si>
  <si>
    <t>Maintenance Worker</t>
  </si>
  <si>
    <t>H-400-18339-721232</t>
  </si>
  <si>
    <t>DIXIE LANDSCAPE COMPANY</t>
  </si>
  <si>
    <t>12950 NW 113TH COURT</t>
  </si>
  <si>
    <t>mailing: PO Box 160328  Miami, FL 33116-0328</t>
  </si>
  <si>
    <t>MEDLEY</t>
  </si>
  <si>
    <t>305-884-5700</t>
  </si>
  <si>
    <t>Landscape and Groundskeeping Workers</t>
  </si>
  <si>
    <t>Medley</t>
  </si>
  <si>
    <t>12950 NW 113th Court</t>
  </si>
  <si>
    <t>H-400-18339-731980</t>
  </si>
  <si>
    <t>H-400-18339-733597</t>
  </si>
  <si>
    <t>Springdale</t>
  </si>
  <si>
    <t>325 West County Line Road (report to work)</t>
  </si>
  <si>
    <t>H-400-18339-737308</t>
  </si>
  <si>
    <t>Gonzalez Lawn Landscaping Inc.</t>
  </si>
  <si>
    <t>411 Galvin Pkwy</t>
  </si>
  <si>
    <t>Harvard</t>
  </si>
  <si>
    <t>815-943-1214</t>
  </si>
  <si>
    <t>411 Galvin Parkway</t>
  </si>
  <si>
    <t>H-400-18339-765140</t>
  </si>
  <si>
    <t>JB Vine Company</t>
  </si>
  <si>
    <t>448 Carroll Ave.</t>
  </si>
  <si>
    <t>Wake Village</t>
  </si>
  <si>
    <t>903-701-3181</t>
  </si>
  <si>
    <t>Wreath Designer</t>
  </si>
  <si>
    <t>108 First Street</t>
  </si>
  <si>
    <t>H-400-18339-774924</t>
  </si>
  <si>
    <t>H-400-18339-802464</t>
  </si>
  <si>
    <t>Louisiana Turf of Acadiana, LLC</t>
  </si>
  <si>
    <t>111 Hantsport Square</t>
  </si>
  <si>
    <t>337-230-3940</t>
  </si>
  <si>
    <t>H-400-18339-808524</t>
  </si>
  <si>
    <t>Banquet Server</t>
  </si>
  <si>
    <t>H-400-18339-826080</t>
  </si>
  <si>
    <t>GREENSCAPES LAWN AND LANDSCAPING</t>
  </si>
  <si>
    <t>GreenScapes Lawn &amp; Landscaping</t>
  </si>
  <si>
    <t>108 INDUSTRIAL WAY</t>
  </si>
  <si>
    <t>CHARLESTOWN</t>
  </si>
  <si>
    <t>812-914-4040</t>
  </si>
  <si>
    <t>Landscaping and Ground Maintenance Worker</t>
  </si>
  <si>
    <t>Charlestown</t>
  </si>
  <si>
    <t>108 Industrial Way</t>
  </si>
  <si>
    <t>H-400-18339-827477</t>
  </si>
  <si>
    <t>GREEN VILLAGE GARDEN CENTER</t>
  </si>
  <si>
    <t>DBA THE FARM AT GREEN VILLAGE</t>
  </si>
  <si>
    <t>403 GREEN VILLAGE RD</t>
  </si>
  <si>
    <t>GREEN VILLAGE</t>
  </si>
  <si>
    <t>973-377-8703</t>
  </si>
  <si>
    <t>403 Green Village Road</t>
  </si>
  <si>
    <t>H-400-18339-842761</t>
  </si>
  <si>
    <t>Le Bocage, LLC</t>
  </si>
  <si>
    <t>The Stables at Le Bocage</t>
  </si>
  <si>
    <t>625 Esplanade St.</t>
  </si>
  <si>
    <t>337-905-5867</t>
  </si>
  <si>
    <t>General Worker</t>
  </si>
  <si>
    <t>4550 S. Park Rd.</t>
  </si>
  <si>
    <t>H-400-18339-844618</t>
  </si>
  <si>
    <t>H-400-18339-855344</t>
  </si>
  <si>
    <t>CHIPS EVERGREEN INC</t>
  </si>
  <si>
    <t>PO BOX 142</t>
  </si>
  <si>
    <t>34 MONTAUK HIGHWAY</t>
  </si>
  <si>
    <t>EAST MORICHES</t>
  </si>
  <si>
    <t>631-878-2884</t>
  </si>
  <si>
    <t>H-400-18339-861888</t>
  </si>
  <si>
    <t>Williams Brothers Tree &amp; Lawn Service, Inc.</t>
  </si>
  <si>
    <t>54 Kerry Lane</t>
  </si>
  <si>
    <t>STAUNTON</t>
  </si>
  <si>
    <t>540-324-1100</t>
  </si>
  <si>
    <t>Staunton</t>
  </si>
  <si>
    <t>H-400-18339-891809</t>
  </si>
  <si>
    <t>HOHMAN LANDSCAPING LLC</t>
  </si>
  <si>
    <t>2632 BIG SEWICKLEY CREEK ROAD</t>
  </si>
  <si>
    <t>412-635-8425</t>
  </si>
  <si>
    <t>Landscaping and Groundskeeper</t>
  </si>
  <si>
    <t>2632 Big Sewickly Creek Road</t>
  </si>
  <si>
    <t>H-400-18339-897120</t>
  </si>
  <si>
    <t>H-400-18339-898396</t>
  </si>
  <si>
    <t>Croell, Inc.</t>
  </si>
  <si>
    <t>2010 Kenwood Ave</t>
  </si>
  <si>
    <t>New Hampton</t>
  </si>
  <si>
    <t>641-394-6789</t>
  </si>
  <si>
    <t>Golden Opportunities Int. LLC</t>
  </si>
  <si>
    <t>Heleen van Tonder</t>
  </si>
  <si>
    <t>Sevierville</t>
  </si>
  <si>
    <t>Traveling Truck Driver - Paving Division</t>
  </si>
  <si>
    <t>Chickasaw</t>
  </si>
  <si>
    <t>H-400-18339-906632</t>
  </si>
  <si>
    <t>Texas Landscape Group</t>
  </si>
  <si>
    <t>13030 Player Street</t>
  </si>
  <si>
    <t>713-283-1400</t>
  </si>
  <si>
    <t>FORT BEND</t>
  </si>
  <si>
    <t>12714 Settemont Rd (report to work)</t>
  </si>
  <si>
    <t>H-400-18339-915623</t>
  </si>
  <si>
    <t>AMERICAN CONSTRUCTION GROUP, LLC</t>
  </si>
  <si>
    <t>6337 CHITTENDEN ROAD</t>
  </si>
  <si>
    <t>330-656-4335</t>
  </si>
  <si>
    <t>6337 Chittenden Road</t>
  </si>
  <si>
    <t>H-400-18339-943225</t>
  </si>
  <si>
    <t>CWF MASONRY &amp; CONSTRUCTION, INC</t>
  </si>
  <si>
    <t>11412 389TH AVENUE</t>
  </si>
  <si>
    <t>605-290-5448</t>
  </si>
  <si>
    <t>CEMENT MASON TENDER</t>
  </si>
  <si>
    <t>H-400-18339-944801</t>
  </si>
  <si>
    <t>NIGGEL LAWN CARE, LLC</t>
  </si>
  <si>
    <t>2130 REIS RUN ROAD</t>
  </si>
  <si>
    <t>412-366-7956</t>
  </si>
  <si>
    <t>2130 Reis Run Road</t>
  </si>
  <si>
    <t>H-400-18339-959161</t>
  </si>
  <si>
    <t>H-400-18339-959502</t>
  </si>
  <si>
    <t>H-400-18339-960424</t>
  </si>
  <si>
    <t>BELDON ROOFING COMPANY</t>
  </si>
  <si>
    <t>5039 WEST AVENUE</t>
  </si>
  <si>
    <t>210-366-6959</t>
  </si>
  <si>
    <t>5039 West Avenue</t>
  </si>
  <si>
    <t>H-400-18339-976652</t>
  </si>
  <si>
    <t>BRIGHTVIEW LANDSCAPES, LLC - PORTLAND, OR</t>
  </si>
  <si>
    <t>(BVL4743ND)</t>
  </si>
  <si>
    <t>Tualatin</t>
  </si>
  <si>
    <t>18480 SW Pacific Drive</t>
  </si>
  <si>
    <t>H-400-18340-000185</t>
  </si>
  <si>
    <t>Turf Appeal, Inc. - Knob Noster</t>
  </si>
  <si>
    <t>301 Summit Drive</t>
  </si>
  <si>
    <t>Mailing: P.O. Box 891255, Oklahoma City, OK 73189</t>
  </si>
  <si>
    <t>Whiteman AFB</t>
  </si>
  <si>
    <t>H-400-18340-012459</t>
  </si>
  <si>
    <t>Sodfather Inc. Landscape Contractors</t>
  </si>
  <si>
    <t>205 Broadcast Dr.</t>
  </si>
  <si>
    <t>Spartanburg</t>
  </si>
  <si>
    <t>864-597-0350</t>
  </si>
  <si>
    <t>205 Broadcast Dr (report to work)</t>
  </si>
  <si>
    <t>H-400-18340-019770</t>
  </si>
  <si>
    <t>HEBERT SUNRISE LANDSCAPES, INC.</t>
  </si>
  <si>
    <t>DBA SUNRISE LANDSCAPES</t>
  </si>
  <si>
    <t>1312 FINFEATHER ROAD</t>
  </si>
  <si>
    <t>mailing: PO Box 10471  College Station, TX 77842</t>
  </si>
  <si>
    <t>BRYAN</t>
  </si>
  <si>
    <t>979-393-8863</t>
  </si>
  <si>
    <t>1312 Finfeather Rd.</t>
  </si>
  <si>
    <t>H-400-18340-025389</t>
  </si>
  <si>
    <t>Lilac Tree Inn, Inc.</t>
  </si>
  <si>
    <t>Lilac Tree Suites and Spa</t>
  </si>
  <si>
    <t>7372 Main Street</t>
  </si>
  <si>
    <t>P.O. Box 540</t>
  </si>
  <si>
    <t>906-847-6575</t>
  </si>
  <si>
    <t>H-400-18340-036579</t>
  </si>
  <si>
    <t>THOUSAND HILLS MANAGEMENT COMPANY, INC.</t>
  </si>
  <si>
    <t>245 SOUTH WILDWOOD DRIVE</t>
  </si>
  <si>
    <t>417-336-5873</t>
  </si>
  <si>
    <t>Main location: 109 Golfview Drive</t>
  </si>
  <si>
    <t>H-400-18340-039058</t>
  </si>
  <si>
    <t>H-400-18340-061295</t>
  </si>
  <si>
    <t>Berns Greenhouse &amp; Garden Center, Inc.</t>
  </si>
  <si>
    <t>DBA Berns Landscaping</t>
  </si>
  <si>
    <t>825 Greentree Road</t>
  </si>
  <si>
    <t>513-423-5306</t>
  </si>
  <si>
    <t>875 Greentree Road</t>
  </si>
  <si>
    <t>H-400-18340-064953</t>
  </si>
  <si>
    <t>Yellowstone Landscape - Southeast, LLC_Jacksonville</t>
  </si>
  <si>
    <t>2663 Robert Street</t>
  </si>
  <si>
    <t>Mailing: P.O. Box 849, Bunnell, FL 32110</t>
  </si>
  <si>
    <t>904-268-2626</t>
  </si>
  <si>
    <t>Duval</t>
  </si>
  <si>
    <t>H-400-18340-068481</t>
  </si>
  <si>
    <t>Centeno Landscaping, Inc.</t>
  </si>
  <si>
    <t>74 Kingwood Ln.</t>
  </si>
  <si>
    <t>610-496-2332</t>
  </si>
  <si>
    <t>H-400-18340-072972</t>
  </si>
  <si>
    <t>RAIN OR SHINE TENT COMPANY, INC.</t>
  </si>
  <si>
    <t>167 Wall Street</t>
  </si>
  <si>
    <t>Schuylerville</t>
  </si>
  <si>
    <t>518-587-8755</t>
  </si>
  <si>
    <t>Tent and Prop Installer</t>
  </si>
  <si>
    <t>H-400-18340-083460</t>
  </si>
  <si>
    <t>Saco No. 1, LLC</t>
  </si>
  <si>
    <t>Hampton Inn Saco</t>
  </si>
  <si>
    <t>48 Industrial Park Road</t>
  </si>
  <si>
    <t>Saco</t>
  </si>
  <si>
    <t>207-282-7222</t>
  </si>
  <si>
    <t>H-400-18340-089157</t>
  </si>
  <si>
    <t>Ground Pros Inc.</t>
  </si>
  <si>
    <t>1470 Industrial Drive</t>
  </si>
  <si>
    <t>mailing: PO Box 477  Itasca, IL 60143</t>
  </si>
  <si>
    <t>630-993-1400</t>
  </si>
  <si>
    <t>Lead Landscape Laborer</t>
  </si>
  <si>
    <t>H-400-18340-094862</t>
  </si>
  <si>
    <t>311 Gifford Street OpCo, LLC</t>
  </si>
  <si>
    <t>Coonamessett</t>
  </si>
  <si>
    <t>311 Gifford Street</t>
  </si>
  <si>
    <t>508-548-2300</t>
  </si>
  <si>
    <t>BARNSTABLE (FALMOUTH)</t>
  </si>
  <si>
    <t>H-400-18340-094900</t>
  </si>
  <si>
    <t>Yellowstone Landscape - Southeast, LLC_Charleston</t>
  </si>
  <si>
    <t>7316 Peppermill Parkway</t>
  </si>
  <si>
    <t>Mailing: P.O. Box 849, Bunnell, FL, 32110</t>
  </si>
  <si>
    <t>843-225-2380</t>
  </si>
  <si>
    <t>H-400-18340-096121</t>
  </si>
  <si>
    <t>Yellowstone Landscape - Southeast, LLC_Port St. Lucie</t>
  </si>
  <si>
    <t>2665 SW Domina Road</t>
  </si>
  <si>
    <t>Port St. Lucie</t>
  </si>
  <si>
    <t>772-200-4571</t>
  </si>
  <si>
    <t>St. Lucie</t>
  </si>
  <si>
    <t>H-400-18340-099703</t>
  </si>
  <si>
    <t>Lucas Lawn &amp; Landscape, Inc.</t>
  </si>
  <si>
    <t>3316 Faith Church Road</t>
  </si>
  <si>
    <t>704-882-9388</t>
  </si>
  <si>
    <t>H-400-18340-104224</t>
  </si>
  <si>
    <t>Schroder Concrete</t>
  </si>
  <si>
    <t>10364 County Road 29</t>
  </si>
  <si>
    <t>402-510-3890</t>
  </si>
  <si>
    <t>JESSICA FEINSTEIN</t>
  </si>
  <si>
    <t>Concrete Workers</t>
  </si>
  <si>
    <t>H-400-18340-115095</t>
  </si>
  <si>
    <t>NORTHERN STONE SUPPLY, INC.</t>
  </si>
  <si>
    <t>PO BOX 249</t>
  </si>
  <si>
    <t>203 W MAIN</t>
  </si>
  <si>
    <t>OAKLEY</t>
  </si>
  <si>
    <t>208-862-3353</t>
  </si>
  <si>
    <t>203 W Main</t>
  </si>
  <si>
    <t>PO Box 249</t>
  </si>
  <si>
    <t>H-400-18340-129874</t>
  </si>
  <si>
    <t>H-400-18340-157300</t>
  </si>
  <si>
    <t>Barnstable (Falmouth)</t>
  </si>
  <si>
    <t>H-400-18340-160880</t>
  </si>
  <si>
    <t>Westside Texture LLC</t>
  </si>
  <si>
    <t>6244 W Vermont Ave</t>
  </si>
  <si>
    <t>602-882-4540</t>
  </si>
  <si>
    <t>IRIS JUAREZ</t>
  </si>
  <si>
    <t>GLENDALE</t>
  </si>
  <si>
    <t>Taper</t>
  </si>
  <si>
    <t>Tapers</t>
  </si>
  <si>
    <t>32115 105th Place, Apt D 302</t>
  </si>
  <si>
    <t>H-400-18340-167477</t>
  </si>
  <si>
    <t>GREEN PLANTERS GARDEN CENTER, INC.</t>
  </si>
  <si>
    <t>2290 GEORGE WASHINGTON MEMORIAL HWY.</t>
  </si>
  <si>
    <t>PO BOX 687 HAYES VA 23072</t>
  </si>
  <si>
    <t>HAYES</t>
  </si>
  <si>
    <t>804-642-7505</t>
  </si>
  <si>
    <t>8747 George Washington Memorial Hwy</t>
  </si>
  <si>
    <t>H-400-18340-174056</t>
  </si>
  <si>
    <t>Buyansky Brothers Landscaping Inc.</t>
  </si>
  <si>
    <t>6684 Beverly May Drive</t>
  </si>
  <si>
    <t>216-524-3100</t>
  </si>
  <si>
    <t>Broadview Heights</t>
  </si>
  <si>
    <t>9400 Broadview Rd.</t>
  </si>
  <si>
    <t>H-400-18340-188598</t>
  </si>
  <si>
    <t>Alex Moya Landscaping</t>
  </si>
  <si>
    <t>25 N. Kensico Avenue</t>
  </si>
  <si>
    <t>Mailing address: 19 N. Kensico Ave, White Plains, NY 10603</t>
  </si>
  <si>
    <t>914-830-5251</t>
  </si>
  <si>
    <t>H-400-18340-197890</t>
  </si>
  <si>
    <t>BRY'S LAWN CARE AND LANDSCAPING, LLC</t>
  </si>
  <si>
    <t>813 DELRAY DR</t>
  </si>
  <si>
    <t>FOREST HILL</t>
  </si>
  <si>
    <t>410-420-2134</t>
  </si>
  <si>
    <t>Whiteford Taylor &amp; Preston, LLP</t>
  </si>
  <si>
    <t>Peter Guattery</t>
  </si>
  <si>
    <t>Landscaping Technician</t>
  </si>
  <si>
    <t>2817 Belair road</t>
  </si>
  <si>
    <t>H-400-18340-206285</t>
  </si>
  <si>
    <t>Oakland Park</t>
  </si>
  <si>
    <t>566 NE 42nd Court</t>
  </si>
  <si>
    <t>H-400-18340-213966</t>
  </si>
  <si>
    <t>STANTON LANDSCAPING &amp; IRRIGATION, LLC</t>
  </si>
  <si>
    <t>11 NORTHEASTERN BLVD., STE. #370</t>
  </si>
  <si>
    <t>NASHUA</t>
  </si>
  <si>
    <t>603-233-1637</t>
  </si>
  <si>
    <t>Nashua</t>
  </si>
  <si>
    <t>11 Northeastern Blvd suite 370</t>
  </si>
  <si>
    <t>H-400-18340-217878</t>
  </si>
  <si>
    <t>AJ Pool Plastering, LLC</t>
  </si>
  <si>
    <t>541 Honeyspot Rd</t>
  </si>
  <si>
    <t>Stratford</t>
  </si>
  <si>
    <t>203-380-2656</t>
  </si>
  <si>
    <t>Interior Pool Plasterer</t>
  </si>
  <si>
    <t>Fairfield (Stratford)</t>
  </si>
  <si>
    <t>H-400-18340-252618</t>
  </si>
  <si>
    <t>CHALET LANDSCAPE COMPANY</t>
  </si>
  <si>
    <t>3350 MARTIN LUTHER KING DRIVE</t>
  </si>
  <si>
    <t>NORTH CHICAGO</t>
  </si>
  <si>
    <t>847-688-0561</t>
  </si>
  <si>
    <t>Maintenance Laborer</t>
  </si>
  <si>
    <t>3350 Martin Luther King Drive</t>
  </si>
  <si>
    <t>H-400-18340-269815</t>
  </si>
  <si>
    <t>THE NATURE GROUP, INC.</t>
  </si>
  <si>
    <t>DBA NATURE'S PARTNER</t>
  </si>
  <si>
    <t>5740 THUNDERBIRD DR., SUITE D</t>
  </si>
  <si>
    <t>H-400-18340-283356</t>
  </si>
  <si>
    <t>DNC Parks &amp; Resorts at Yellowstone, LLC</t>
  </si>
  <si>
    <t>8358 Huffine Lane, Suite 2</t>
  </si>
  <si>
    <t>Canyon Village</t>
  </si>
  <si>
    <t>2 Canyon Village Loop Road</t>
  </si>
  <si>
    <t>H-400-18340-288393</t>
  </si>
  <si>
    <t>Six Flags Fiesta Texas</t>
  </si>
  <si>
    <t>17000 IH 10 West</t>
  </si>
  <si>
    <t>210-697-5157</t>
  </si>
  <si>
    <t>Bexar County</t>
  </si>
  <si>
    <t>H-400-18340-296507</t>
  </si>
  <si>
    <t>PMS Diversified Construction Service LLC</t>
  </si>
  <si>
    <t>dba &amp;quot;We're the Guys&amp;quot;</t>
  </si>
  <si>
    <t>5540 Bridgewood Drive</t>
  </si>
  <si>
    <t>Sterling Heights</t>
  </si>
  <si>
    <t>586-883-9882</t>
  </si>
  <si>
    <t>H-400-18340-304461</t>
  </si>
  <si>
    <t>DRUMM'S TURF SERVICES</t>
  </si>
  <si>
    <t>136 Hathaway Road</t>
  </si>
  <si>
    <t>518-580-8873</t>
  </si>
  <si>
    <t>Sod Installation Worker</t>
  </si>
  <si>
    <t>H-400-18340-305398</t>
  </si>
  <si>
    <t>Yellowstone Landscape - Southeast, LLC_Atlanta</t>
  </si>
  <si>
    <t>4806 Wright Drive, Suite D</t>
  </si>
  <si>
    <t>Mailing: P.O. Box 849,  Bunnell, FL 32110</t>
  </si>
  <si>
    <t>678-271-3700</t>
  </si>
  <si>
    <t>Charltotesville</t>
  </si>
  <si>
    <t>4806 Wright Drive, Suite B</t>
  </si>
  <si>
    <t>H-400-18340-310478</t>
  </si>
  <si>
    <t>Eyedeal Lawn Care Solutions, LLC</t>
  </si>
  <si>
    <t>13843 West 154 Terrace</t>
  </si>
  <si>
    <t>913-221-9554</t>
  </si>
  <si>
    <t>313 West Elm Street</t>
  </si>
  <si>
    <t>H-400-18340-390139</t>
  </si>
  <si>
    <t>H-400-18340-394996</t>
  </si>
  <si>
    <t>D.J.'S LAWN SERVICE, INC.</t>
  </si>
  <si>
    <t>D.J.'s LANDSCAPE MANAGEMENT</t>
  </si>
  <si>
    <t>4720 52nd Street SE</t>
  </si>
  <si>
    <t>616-698-2700</t>
  </si>
  <si>
    <t>4720 52ND ST. SE</t>
  </si>
  <si>
    <t>H-400-18340-404417</t>
  </si>
  <si>
    <t>20/20 LANDSCAPING &amp; TREE SERVICE LLC</t>
  </si>
  <si>
    <t>7533 NOBLESTOWN ROAD</t>
  </si>
  <si>
    <t>412-960-5060</t>
  </si>
  <si>
    <t>79 Noble Ave</t>
  </si>
  <si>
    <t>H-400-18340-407039</t>
  </si>
  <si>
    <t>Arbor Cycle Landscape LLC</t>
  </si>
  <si>
    <t>10 Silver Creek Drive</t>
  </si>
  <si>
    <t>mailing: P.O. Box 209  Staunton, VA 24402</t>
  </si>
  <si>
    <t>540-885-2199</t>
  </si>
  <si>
    <t>Staunton City</t>
  </si>
  <si>
    <t>H-400-18340-407576</t>
  </si>
  <si>
    <t>SUSAN COHEN DESIGN</t>
  </si>
  <si>
    <t>429 TOWN LANE</t>
  </si>
  <si>
    <t>mailing: PO Box 882  Amagansett, NY 11930</t>
  </si>
  <si>
    <t>631-786-1964</t>
  </si>
  <si>
    <t>10 14th Street</t>
  </si>
  <si>
    <t>H-400-18340-413303</t>
  </si>
  <si>
    <t>A.O.L. INC.</t>
  </si>
  <si>
    <t>DBA ALPHA &amp; OMEGA LANDSCAPERS</t>
  </si>
  <si>
    <t>6070 GRAY ST.</t>
  </si>
  <si>
    <t>ARVADA.</t>
  </si>
  <si>
    <t>303-591-1315</t>
  </si>
  <si>
    <t>LANDSCAPE &amp; GROUNDKEEPING WORKER</t>
  </si>
  <si>
    <t>H-400-18340-428080</t>
  </si>
  <si>
    <t>GPS Nurseries, LLC</t>
  </si>
  <si>
    <t>DBA Guido Piccinini &amp; Sons</t>
  </si>
  <si>
    <t>1810 Broadway Road</t>
  </si>
  <si>
    <t>mailing: P.O. Box 46  Stevenson, MD 21153</t>
  </si>
  <si>
    <t>Lutherville</t>
  </si>
  <si>
    <t>410-252-9041</t>
  </si>
  <si>
    <t>H-400-18340-437035</t>
  </si>
  <si>
    <t>HARBORVIEW HOTEL INVESTORS, LLC</t>
  </si>
  <si>
    <t>DBA HYANNIS HARBOR HOTEL</t>
  </si>
  <si>
    <t>213 Ocean Street</t>
  </si>
  <si>
    <t>c/o Newport Hotel Group, 28 Jacome Way, Middletown, RI 02842</t>
  </si>
  <si>
    <t>401-845-0900</t>
  </si>
  <si>
    <t>H-400-18340-447370</t>
  </si>
  <si>
    <t>Messengers Landscape</t>
  </si>
  <si>
    <t>19160 Metcalf Avenue</t>
  </si>
  <si>
    <t>mailing:  P.O. Box 24203  Overland Park KS 66283</t>
  </si>
  <si>
    <t>Stilwell</t>
  </si>
  <si>
    <t>913-681-6165</t>
  </si>
  <si>
    <t>15265 Metcalf Avenue</t>
  </si>
  <si>
    <t>H-400-18340-456925</t>
  </si>
  <si>
    <t>DANIEL J. FENNESSY HOME SERVICE INC</t>
  </si>
  <si>
    <t>PO BOX 188</t>
  </si>
  <si>
    <t>1 COMMERCIAL PARK BLVD</t>
  </si>
  <si>
    <t>631-723-1066</t>
  </si>
  <si>
    <t>1 COMMERCIAL PARK ROAD</t>
  </si>
  <si>
    <t>H-400-18340-467690</t>
  </si>
  <si>
    <t>IVY HILL NURSERY COMPANY, INC.</t>
  </si>
  <si>
    <t>1305 C. ENTERPRISE COURT</t>
  </si>
  <si>
    <t>410-638-1800</t>
  </si>
  <si>
    <t>1305 C. Enterprise Court</t>
  </si>
  <si>
    <t>H-400-18340-468036</t>
  </si>
  <si>
    <t>Impullitti Landscaping, Inc.</t>
  </si>
  <si>
    <t>14659 Ravenna Road</t>
  </si>
  <si>
    <t>440-834-1866</t>
  </si>
  <si>
    <t>H-400-18340-469042</t>
  </si>
  <si>
    <t>Food Prep Worker</t>
  </si>
  <si>
    <t>H-400-18340-470903</t>
  </si>
  <si>
    <t>DNC Parks &amp; Resorts at Falmouth, LLC</t>
  </si>
  <si>
    <t>Sea Crest Beach Hotel</t>
  </si>
  <si>
    <t>350 Quaker Road</t>
  </si>
  <si>
    <t>North Falmouth</t>
  </si>
  <si>
    <t>508-540-9400</t>
  </si>
  <si>
    <t>H-400-18340-475780</t>
  </si>
  <si>
    <t>CHAD ACCIPITER LLC</t>
  </si>
  <si>
    <t>DBA SOUTHERN MD PAVING &amp; SEALCOATING</t>
  </si>
  <si>
    <t>6255 FEDERAL OAK DRIVE</t>
  </si>
  <si>
    <t>MAILING: P.O. BOX 477, OWINGS MD 20736</t>
  </si>
  <si>
    <t>SUNDERLAND</t>
  </si>
  <si>
    <t>301-855-9071</t>
  </si>
  <si>
    <t>Paving Laborer</t>
  </si>
  <si>
    <t>Owings</t>
  </si>
  <si>
    <t>Calvert</t>
  </si>
  <si>
    <t>865 Skinners Turn Rd</t>
  </si>
  <si>
    <t>H-400-18340-485508</t>
  </si>
  <si>
    <t>Silva &amp; Sons Landscaping, LLC</t>
  </si>
  <si>
    <t>6708 Tremble Trail</t>
  </si>
  <si>
    <t>Pellston</t>
  </si>
  <si>
    <t>231-838-9524</t>
  </si>
  <si>
    <t>1231 Quick Road</t>
  </si>
  <si>
    <t>H-400-18340-495592</t>
  </si>
  <si>
    <t>Romano Concrete Construction, Inc.</t>
  </si>
  <si>
    <t>8970 Maier Place</t>
  </si>
  <si>
    <t>301-362-0080</t>
  </si>
  <si>
    <t>H-400-18340-497704</t>
  </si>
  <si>
    <t>Marco, LLC</t>
  </si>
  <si>
    <t>dba Evergreen Lawn Care &amp; Rainmaker</t>
  </si>
  <si>
    <t>2696 Howard Road</t>
  </si>
  <si>
    <t>mailing: PO Box 802</t>
  </si>
  <si>
    <t>Petosky</t>
  </si>
  <si>
    <t>231-348-2919</t>
  </si>
  <si>
    <t>H-400-18340-522814</t>
  </si>
  <si>
    <t>INN ON THE SQUARE, LLC</t>
  </si>
  <si>
    <t>DBA INN ON THE SQUARE</t>
  </si>
  <si>
    <t>40 North Main Street</t>
  </si>
  <si>
    <t>H-400-18340-528906</t>
  </si>
  <si>
    <t>DEL VACCHIO  LANDSCAPES,  INC.</t>
  </si>
  <si>
    <t>922 N. CHESTER RD.</t>
  </si>
  <si>
    <t>610-692-2422</t>
  </si>
  <si>
    <t>922 N. CHESTER ROAD</t>
  </si>
  <si>
    <t>H-400-18340-532397</t>
  </si>
  <si>
    <t>Cardinal Landscaping Services LLC</t>
  </si>
  <si>
    <t>11 Lathrop Avenue</t>
  </si>
  <si>
    <t>862-204-9428</t>
  </si>
  <si>
    <t>LAW OFFICES OF PAUL N. GILBERT</t>
  </si>
  <si>
    <t>PAUL GILBERT</t>
  </si>
  <si>
    <t>PARSIPPANY</t>
  </si>
  <si>
    <t>H-400-18340-545643</t>
  </si>
  <si>
    <t>Edisto Island</t>
  </si>
  <si>
    <t>1 King Cotton Road</t>
  </si>
  <si>
    <t>H-400-18340-546203</t>
  </si>
  <si>
    <t>Echo Lake Lodge Concessions LLC</t>
  </si>
  <si>
    <t>13264 State Hwy 103</t>
  </si>
  <si>
    <t>Idaho Springs</t>
  </si>
  <si>
    <t>303-567-2138</t>
  </si>
  <si>
    <t>Food Counter Attendant</t>
  </si>
  <si>
    <t>Clear Creek</t>
  </si>
  <si>
    <t>13264 State Hwy 103 (report to work)</t>
  </si>
  <si>
    <t>H-400-18340-552488</t>
  </si>
  <si>
    <t>H-400-18340-559337</t>
  </si>
  <si>
    <t>Yellowstone Landscape - Southeast, LLC_Orlando</t>
  </si>
  <si>
    <t>1773 Business Center Lane</t>
  </si>
  <si>
    <t>407-396-0529</t>
  </si>
  <si>
    <t>1773 Business Center Ln</t>
  </si>
  <si>
    <t>H-400-18340-560864</t>
  </si>
  <si>
    <t>H-400-18340-560973</t>
  </si>
  <si>
    <t>BRANSON'S BEST INC.</t>
  </si>
  <si>
    <t>2875 GREEN MOUNTAIN DRIVE</t>
  </si>
  <si>
    <t>417-676-0445</t>
  </si>
  <si>
    <t>Main: 3431 MO-76</t>
  </si>
  <si>
    <t>3150 Green Mountain Dr.</t>
  </si>
  <si>
    <t>H-400-18340-570011</t>
  </si>
  <si>
    <t>The Davey Tree Expert Company - Chantilly, VA</t>
  </si>
  <si>
    <t>1500 N. Mantua St</t>
  </si>
  <si>
    <t>330-673-9515</t>
  </si>
  <si>
    <t>Chantilly</t>
  </si>
  <si>
    <t>25255 Pleasant Valley Rd</t>
  </si>
  <si>
    <t>H-400-18340-584848</t>
  </si>
  <si>
    <t>Lone Star Lining Company</t>
  </si>
  <si>
    <t>1675 American Way</t>
  </si>
  <si>
    <t>Cedar Hill</t>
  </si>
  <si>
    <t>972-291-5494</t>
  </si>
  <si>
    <t>H-400-18340-594817</t>
  </si>
  <si>
    <t>203-802-2656</t>
  </si>
  <si>
    <t>Pool Plasterer Helper</t>
  </si>
  <si>
    <t>H-400-18340-616928</t>
  </si>
  <si>
    <t>HEATH LANDSCAPING, INC.</t>
  </si>
  <si>
    <t>3617 BANISTER ROAD</t>
  </si>
  <si>
    <t>434-432-0523</t>
  </si>
  <si>
    <t>3617 Banister Rd.</t>
  </si>
  <si>
    <t>H-400-18340-623797</t>
  </si>
  <si>
    <t>Yellowstone Landscape - Southeast, LLC_Tampa</t>
  </si>
  <si>
    <t>30319 Commerce Drive</t>
  </si>
  <si>
    <t>813-223-6999</t>
  </si>
  <si>
    <t>H-400-18340-625050</t>
  </si>
  <si>
    <t>GGC Member Acquisition Inc</t>
  </si>
  <si>
    <t>Glenwild Golf Club &amp; Spa</t>
  </si>
  <si>
    <t>7600 Glenwild Drive</t>
  </si>
  <si>
    <t>435-615-9966</t>
  </si>
  <si>
    <t>8275 Glenwild Drive</t>
  </si>
  <si>
    <t>H-400-18340-667712</t>
  </si>
  <si>
    <t>The Davey Tree Expert Company - Detroit-North</t>
  </si>
  <si>
    <t>1500 N. MANTUA ST</t>
  </si>
  <si>
    <t>751 Orchard Lake Rd</t>
  </si>
  <si>
    <t>H-400-18340-674168</t>
  </si>
  <si>
    <t>H-400-18340-679321</t>
  </si>
  <si>
    <t>BRIGHTVIEW LANDSCAPES, LLC - CINCINNATI (SOUTH)</t>
  </si>
  <si>
    <t>(BVL3831)</t>
  </si>
  <si>
    <t>4024 McMann Road</t>
  </si>
  <si>
    <t>H-400-18340-682800</t>
  </si>
  <si>
    <t>BRIGHTVIEW LANDSCAPES, LLC - CINCINNATI (COLUMBUS)</t>
  </si>
  <si>
    <t>(BVL3841)</t>
  </si>
  <si>
    <t>3001 Innis Road</t>
  </si>
  <si>
    <t>H-400-18340-704885</t>
  </si>
  <si>
    <t>BALANCED ENVIRONMENTS, INC.</t>
  </si>
  <si>
    <t>847-395-7120</t>
  </si>
  <si>
    <t>Maintenance General Labor</t>
  </si>
  <si>
    <t>Old Mill Creek</t>
  </si>
  <si>
    <t>17950 W Rt 173</t>
  </si>
  <si>
    <t>H-400-18340-706452</t>
  </si>
  <si>
    <t>Caudill Mowing, Inc.</t>
  </si>
  <si>
    <t>4201 Midland Fosterville Rd</t>
  </si>
  <si>
    <t>Bell Buckle</t>
  </si>
  <si>
    <t>615-390-5667</t>
  </si>
  <si>
    <t>4201 Midland Fosterville Road</t>
  </si>
  <si>
    <t>H-400-18340-710442</t>
  </si>
  <si>
    <t>Hilton Head</t>
  </si>
  <si>
    <t>20 Trellis Court</t>
  </si>
  <si>
    <t>H-400-18340-713313</t>
  </si>
  <si>
    <t>Nations Roof</t>
  </si>
  <si>
    <t>3150 Lees Lane</t>
  </si>
  <si>
    <t>251-661-1971</t>
  </si>
  <si>
    <t>Jackie WIlson</t>
  </si>
  <si>
    <t>3150 Lees Lane (report to work)</t>
  </si>
  <si>
    <t>H-400-18340-719873</t>
  </si>
  <si>
    <t>CREATIVE BRICK, PAVING &amp; LANDSCAPING, INC.</t>
  </si>
  <si>
    <t>3195 ORCHARD LAKE ROAD</t>
  </si>
  <si>
    <t>248-230-1600</t>
  </si>
  <si>
    <t>Keego Harbor</t>
  </si>
  <si>
    <t>3195 Orchard Lake Road</t>
  </si>
  <si>
    <t>H-400-18340-720058</t>
  </si>
  <si>
    <t>BRIGHTVIEW LANDSCAPES, LLC - CINCINNATI (CLEVELAND)</t>
  </si>
  <si>
    <t>(BVL38439)</t>
  </si>
  <si>
    <t>Oakwood Village</t>
  </si>
  <si>
    <t>25072 Broadway Avenue</t>
  </si>
  <si>
    <t>H-400-18340-741309</t>
  </si>
  <si>
    <t>TURF APPEAL, INC.</t>
  </si>
  <si>
    <t>5601 Twining Drive</t>
  </si>
  <si>
    <t>Tinker AFB</t>
  </si>
  <si>
    <t>H-400-18340-747517</t>
  </si>
  <si>
    <t>Yellowstone Landscape - Southeast, LLC_Lake Oconee</t>
  </si>
  <si>
    <t>867 Harmony Road</t>
  </si>
  <si>
    <t>Eatonton</t>
  </si>
  <si>
    <t>706-927-0088</t>
  </si>
  <si>
    <t>H-400-18340-783162</t>
  </si>
  <si>
    <t>LandCare - Charlotte</t>
  </si>
  <si>
    <t>Landcare USA LLC</t>
  </si>
  <si>
    <t>5986 Old Pineville Road</t>
  </si>
  <si>
    <t>Corp: 5295 Westview Dr., #100, Frederick, MD 21703</t>
  </si>
  <si>
    <t>704-521-2833</t>
  </si>
  <si>
    <t>H-400-18340-792084</t>
  </si>
  <si>
    <t>Yellowstone Landscape - Southeast, LLC_Daytona</t>
  </si>
  <si>
    <t>500 Fentress Boulevard</t>
  </si>
  <si>
    <t>Daytona Beach</t>
  </si>
  <si>
    <t>386-248-3298</t>
  </si>
  <si>
    <t>Volusia</t>
  </si>
  <si>
    <t>H-400-18340-809588</t>
  </si>
  <si>
    <t>Focal Pointe Outdoor Solutions, Inc.</t>
  </si>
  <si>
    <t>1921 Ravinia Drive</t>
  </si>
  <si>
    <t>618-398-9000</t>
  </si>
  <si>
    <t>H-400-18340-813021</t>
  </si>
  <si>
    <t>TOTAL TURF &amp; LANDSCAPE, LLC</t>
  </si>
  <si>
    <t>391 GRAPE VINEYARD WAY</t>
  </si>
  <si>
    <t>FISHERVILLE</t>
  </si>
  <si>
    <t>502-314-1642</t>
  </si>
  <si>
    <t>5800 Billtown Rd</t>
  </si>
  <si>
    <t>H-400-18340-826230</t>
  </si>
  <si>
    <t>Yellowstone Landscape - Southeast, LLC_Sarasota</t>
  </si>
  <si>
    <t>6108 33rd Street East</t>
  </si>
  <si>
    <t>941-251-8080</t>
  </si>
  <si>
    <t>H-400-18340-827660</t>
  </si>
  <si>
    <t>Turf Appeal, Inc. - Abilene</t>
  </si>
  <si>
    <t>204 Washington Loop</t>
  </si>
  <si>
    <t>H-400-18340-843648</t>
  </si>
  <si>
    <t>Scott C. Myer</t>
  </si>
  <si>
    <t>DBA Northshore Landscape</t>
  </si>
  <si>
    <t>2730 S 700 E</t>
  </si>
  <si>
    <t>317-440-8047</t>
  </si>
  <si>
    <t>H-400-18340-851774</t>
  </si>
  <si>
    <t>Better Pallets, Inc</t>
  </si>
  <si>
    <t>109 Bunch Road</t>
  </si>
  <si>
    <t>770-775-2182</t>
  </si>
  <si>
    <t>ELLIOTT IMMIGRATION LAW LLC</t>
  </si>
  <si>
    <t>ERIN USTAOGLU</t>
  </si>
  <si>
    <t>Pallet Sorter/Pallet Repair</t>
  </si>
  <si>
    <t>Butts</t>
  </si>
  <si>
    <t>H-400-18340-858480</t>
  </si>
  <si>
    <t>Johnson Cunningham and Associates, Inc.</t>
  </si>
  <si>
    <t>NatureScapes</t>
  </si>
  <si>
    <t>287 Mikus Road</t>
  </si>
  <si>
    <t>Hudson Oaks</t>
  </si>
  <si>
    <t>817-596-7200</t>
  </si>
  <si>
    <t>LAW OFFICE OF JASON MILLS</t>
  </si>
  <si>
    <t>JASON MILLS</t>
  </si>
  <si>
    <t>H-400-18340-878691</t>
  </si>
  <si>
    <t>TWIN OAKS LANDSCAPING, INC.</t>
  </si>
  <si>
    <t>8970 NC HIGHWAY 105 S</t>
  </si>
  <si>
    <t>STE 2</t>
  </si>
  <si>
    <t>828-963-4141</t>
  </si>
  <si>
    <t>Landscaping and Maintenance Workers</t>
  </si>
  <si>
    <t>NC</t>
  </si>
  <si>
    <t>H-400-18340-882746</t>
  </si>
  <si>
    <t>Westbank Fishing, LLC</t>
  </si>
  <si>
    <t>365 Canal Street</t>
  </si>
  <si>
    <t>Suite 1410</t>
  </si>
  <si>
    <t>504-620-4404</t>
  </si>
  <si>
    <t>ZOLLINGER IMMIGRATION, A LAW CORPORATION</t>
  </si>
  <si>
    <t>JEREMY ZOLLINGER</t>
  </si>
  <si>
    <t>Purse Seine Fisherman</t>
  </si>
  <si>
    <t>Empire</t>
  </si>
  <si>
    <t>Plaquemines</t>
  </si>
  <si>
    <t>136 Daybrook Lane</t>
  </si>
  <si>
    <t>H-400-18340-890317</t>
  </si>
  <si>
    <t>CEDAR RIDGE LANDSCAPE, INC.</t>
  </si>
  <si>
    <t>4701 LONG GREEN ROAD</t>
  </si>
  <si>
    <t>410-592-7119</t>
  </si>
  <si>
    <t>Forest Hill</t>
  </si>
  <si>
    <t>1502 Melrose Lane</t>
  </si>
  <si>
    <t>H-400-18340-957733</t>
  </si>
  <si>
    <t>Berta's Complete Lawn Service, Inc.</t>
  </si>
  <si>
    <t>2202 Refugee Road</t>
  </si>
  <si>
    <t>614-443-0360</t>
  </si>
  <si>
    <t>H-400-18340-959846</t>
  </si>
  <si>
    <t>SiteScape, Inc.</t>
  </si>
  <si>
    <t>6665 Auburn Road</t>
  </si>
  <si>
    <t>mailing: 22525 Hall Road, Suite A  Macomb, MI 48042</t>
  </si>
  <si>
    <t>586-739-5044</t>
  </si>
  <si>
    <t>H-400-18340-960660</t>
  </si>
  <si>
    <t>Motor City Brick Paving &amp; Power Washing</t>
  </si>
  <si>
    <t>dba Motor City Landscaping Design/Build</t>
  </si>
  <si>
    <t>301 Hacker Street</t>
  </si>
  <si>
    <t>248-726-9604</t>
  </si>
  <si>
    <t>H-400-18340-966597</t>
  </si>
  <si>
    <t>Canyon Lake</t>
  </si>
  <si>
    <t>17545 FM306</t>
  </si>
  <si>
    <t>H-400-18340-969550</t>
  </si>
  <si>
    <t>Ebenezer Yard Materials, LLC</t>
  </si>
  <si>
    <t>1655 Union Road</t>
  </si>
  <si>
    <t>West Seneca</t>
  </si>
  <si>
    <t>716-864-0261</t>
  </si>
  <si>
    <t>Leonard D'Arrigo</t>
  </si>
  <si>
    <t>Landscape/ Property Maintenance Worker</t>
  </si>
  <si>
    <t>H-400-18340-974352</t>
  </si>
  <si>
    <t>Turf Appeal, Inc. - Wichita Falls</t>
  </si>
  <si>
    <t>505 Nehls Blvd.</t>
  </si>
  <si>
    <t>Wichita Falls</t>
  </si>
  <si>
    <t>H-400-18340-995415</t>
  </si>
  <si>
    <t>AJ Construction, Inc.</t>
  </si>
  <si>
    <t>590 1st St N</t>
  </si>
  <si>
    <t>701-277-1687</t>
  </si>
  <si>
    <t>VOGEL LAW FIRM</t>
  </si>
  <si>
    <t>MICHELLE SCIMECCA</t>
  </si>
  <si>
    <t>APPLE VALLEY</t>
  </si>
  <si>
    <t>Laborer (Helper)</t>
  </si>
  <si>
    <t>590 1St ST N</t>
  </si>
  <si>
    <t>H-400-18341-002873</t>
  </si>
  <si>
    <t>K&amp;R Landscaping LLC</t>
  </si>
  <si>
    <t>161 Ridgefield Rd</t>
  </si>
  <si>
    <t>Newton Square</t>
  </si>
  <si>
    <t>513-405-1263</t>
  </si>
  <si>
    <t>H-400-18341-009057</t>
  </si>
  <si>
    <t>MANORVILLE LANDSCAPING INC</t>
  </si>
  <si>
    <t>PO BOX 1031</t>
  </si>
  <si>
    <t>50 JAGGER LANE</t>
  </si>
  <si>
    <t>631-204-1013</t>
  </si>
  <si>
    <t>H-400-18341-009930</t>
  </si>
  <si>
    <t>Camden Whitehall Corporation</t>
  </si>
  <si>
    <t>52 High Street</t>
  </si>
  <si>
    <t>207-236-3391</t>
  </si>
  <si>
    <t>H-400-18341-014700</t>
  </si>
  <si>
    <t>HAYMORE LANDSCAPING, INC</t>
  </si>
  <si>
    <t>2720 FRANKLIN TURNPIKE</t>
  </si>
  <si>
    <t>DANVILLE</t>
  </si>
  <si>
    <t>434-836-1722</t>
  </si>
  <si>
    <t>2720 Franklin Turnpike</t>
  </si>
  <si>
    <t>H-400-18341-044431</t>
  </si>
  <si>
    <t>SKYTOP LODGE CORPORATION</t>
  </si>
  <si>
    <t>SKYTOP LODGE</t>
  </si>
  <si>
    <t>ONE SKYTOP LODGE ROAD</t>
  </si>
  <si>
    <t>SKYTOP</t>
  </si>
  <si>
    <t>570-595-8912</t>
  </si>
  <si>
    <t>Skytop</t>
  </si>
  <si>
    <t>One Skytop Lodge Road</t>
  </si>
  <si>
    <t>H-400-18341-055621</t>
  </si>
  <si>
    <t>5 H Irrigation and Maintenance, Inc.</t>
  </si>
  <si>
    <t>2614 US 31 North</t>
  </si>
  <si>
    <t>mailing: 2747 Bellmer Road  Petoskey, MI 49770</t>
  </si>
  <si>
    <t>231-347-5454</t>
  </si>
  <si>
    <t>H-400-18341-062322</t>
  </si>
  <si>
    <t>RUNYON &amp; SONS ROOFING, INC.</t>
  </si>
  <si>
    <t>8745 MUNSON ROAD</t>
  </si>
  <si>
    <t>440-974-6810</t>
  </si>
  <si>
    <t>8745 Munson Road</t>
  </si>
  <si>
    <t>H-400-18341-068721</t>
  </si>
  <si>
    <t>PROFROG ENTERPRISES, INC.</t>
  </si>
  <si>
    <t>DUVALL LANDSCAPE AND MAINTENANCE</t>
  </si>
  <si>
    <t>8510 E. BANKHEAD HWY</t>
  </si>
  <si>
    <t>817-441-7297</t>
  </si>
  <si>
    <t>8510 E. Bankhead Hwy</t>
  </si>
  <si>
    <t>H-400-18341-085909</t>
  </si>
  <si>
    <t>Greenways Landscape Services, LLC</t>
  </si>
  <si>
    <t>16265 E. 33rd Drive, Suite 30</t>
  </si>
  <si>
    <t>303-576-6368</t>
  </si>
  <si>
    <t>16265 E. 33rd Drive, Suite 30A</t>
  </si>
  <si>
    <t>H-400-18341-088890</t>
  </si>
  <si>
    <t>1501 S. Edgewood Street</t>
  </si>
  <si>
    <t>H-400-18341-090326</t>
  </si>
  <si>
    <t>Gary Duff Designs, Inc.</t>
  </si>
  <si>
    <t>487 Furrows Road</t>
  </si>
  <si>
    <t>Holbrook</t>
  </si>
  <si>
    <t>631-737-4229</t>
  </si>
  <si>
    <t>H-400-18341-092744</t>
  </si>
  <si>
    <t>Designs by Stonescapes, Inc.</t>
  </si>
  <si>
    <t>15707 E. 109th Avenue</t>
  </si>
  <si>
    <t>720-206-5407</t>
  </si>
  <si>
    <t>13505 E. 112th Avenue</t>
  </si>
  <si>
    <t>H-400-18341-095868</t>
  </si>
  <si>
    <t>H-400-18341-097172</t>
  </si>
  <si>
    <t>76 MALL INN, INC.</t>
  </si>
  <si>
    <t>1945 W. 76 COUNTRY BLVD.</t>
  </si>
  <si>
    <t>417-239-7308</t>
  </si>
  <si>
    <t>PAULE, CAMAZINE &amp; BLUMENTHAL, P.C.</t>
  </si>
  <si>
    <t>MELISSA NOLAN</t>
  </si>
  <si>
    <t>SAINT LOUIS</t>
  </si>
  <si>
    <t>Housekeeper/Room Inspector</t>
  </si>
  <si>
    <t>1945 W. 76 Country Blvd.</t>
  </si>
  <si>
    <t>H-400-18341-099331</t>
  </si>
  <si>
    <t>Lehman-Roberts Company</t>
  </si>
  <si>
    <t>1111 Wilson St</t>
  </si>
  <si>
    <t>Memphis</t>
  </si>
  <si>
    <t>901-774-4000</t>
  </si>
  <si>
    <t>H-400-18341-105285</t>
  </si>
  <si>
    <t>Chandler's Lawn Service, Inc.</t>
  </si>
  <si>
    <t>9620 HWY 178</t>
  </si>
  <si>
    <t>662-895-4110</t>
  </si>
  <si>
    <t>Desoto</t>
  </si>
  <si>
    <t>H-400-18341-109680</t>
  </si>
  <si>
    <t>Brookway Horticultural Services, Inc.</t>
  </si>
  <si>
    <t>7935 Fairbanks White Oak Road</t>
  </si>
  <si>
    <t>713-466-1420</t>
  </si>
  <si>
    <t>H-400-18341-109841</t>
  </si>
  <si>
    <t>OMEGA PROTEIN, INC.</t>
  </si>
  <si>
    <t>5735 ELDER FERRY ROAD</t>
  </si>
  <si>
    <t>MOSS POINT</t>
  </si>
  <si>
    <t>504-452-6932</t>
  </si>
  <si>
    <t>H-400-18341-113359</t>
  </si>
  <si>
    <t>Warwick</t>
  </si>
  <si>
    <t>94A Jefferson Blvd.</t>
  </si>
  <si>
    <t>H-400-18341-126688</t>
  </si>
  <si>
    <t>CHARLES ANDERSON LAWN CARE SERVICE INC.</t>
  </si>
  <si>
    <t>2231 JAMES D HAGOOD HIGHWAY</t>
  </si>
  <si>
    <t>mailing: P.O. Box 28  South Boston, VA 24592</t>
  </si>
  <si>
    <t>HALIFAX</t>
  </si>
  <si>
    <t>434-575-5296</t>
  </si>
  <si>
    <t>2231 James D. Hagood Hwy</t>
  </si>
  <si>
    <t>H-400-18341-134779</t>
  </si>
  <si>
    <t>CHIPPEWA HOTEL CO., INC.</t>
  </si>
  <si>
    <t>CHIPPEWA HOTEL</t>
  </si>
  <si>
    <t>7221-103 MAIN STREET</t>
  </si>
  <si>
    <t>906-847-3341</t>
  </si>
  <si>
    <t>7221 Main Street</t>
  </si>
  <si>
    <t>H-400-18341-147554</t>
  </si>
  <si>
    <t>H-400-18341-155383</t>
  </si>
  <si>
    <t>H-400-18341-167158</t>
  </si>
  <si>
    <t>GRASSMASTERS LANDSCAPE &amp; IRRIGATION</t>
  </si>
  <si>
    <t>DBA GRASSMASTERS</t>
  </si>
  <si>
    <t>6647 ELMO WEEDON</t>
  </si>
  <si>
    <t>Mailing: 9248 Brookwater Circle, College Station, TX 77845</t>
  </si>
  <si>
    <t>COLLEGE STATION</t>
  </si>
  <si>
    <t>979-219-5009</t>
  </si>
  <si>
    <t>College Station</t>
  </si>
  <si>
    <t>6647 Elmo Weedon</t>
  </si>
  <si>
    <t>H-400-18341-176346</t>
  </si>
  <si>
    <t>BLUE SKY LANDSCAPING, LLC</t>
  </si>
  <si>
    <t>22209 EVERGREEN MILLS RD.</t>
  </si>
  <si>
    <t>LEESBURG</t>
  </si>
  <si>
    <t>703-957-3105</t>
  </si>
  <si>
    <t>22209 Evergreen Mills Road</t>
  </si>
  <si>
    <t>H-400-18341-188466</t>
  </si>
  <si>
    <t>Colorado Equestrian Partners LLC</t>
  </si>
  <si>
    <t>Colorado Horse Park</t>
  </si>
  <si>
    <t>7522 S. Pinery Drive</t>
  </si>
  <si>
    <t>303-841-5550</t>
  </si>
  <si>
    <t>H-400-18341-196633</t>
  </si>
  <si>
    <t>Solvang</t>
  </si>
  <si>
    <t>1644 Oak Street</t>
  </si>
  <si>
    <t>H-400-18341-224048</t>
  </si>
  <si>
    <t>SEA PINES RESORT, LLC</t>
  </si>
  <si>
    <t>THE SEA PINES RESORT</t>
  </si>
  <si>
    <t>32 GREENWOOD DRIVE</t>
  </si>
  <si>
    <t>PO BOX 7000, Hilton Head Island, SC 29938</t>
  </si>
  <si>
    <t>843-842-1872</t>
  </si>
  <si>
    <t>32 Greenwood Drive</t>
  </si>
  <si>
    <t>H-400-18341-224597</t>
  </si>
  <si>
    <t>D.H.R. CONSTRUCTION, INC.</t>
  </si>
  <si>
    <t>860 GREEN ISLAND RD.</t>
  </si>
  <si>
    <t>AMERICAN CANYON</t>
  </si>
  <si>
    <t>707-552-6500</t>
  </si>
  <si>
    <t>American Canyon</t>
  </si>
  <si>
    <t>Napa</t>
  </si>
  <si>
    <t>860 Green Island Rd.</t>
  </si>
  <si>
    <t>H-400-18341-232761</t>
  </si>
  <si>
    <t>JASINTO, INC.</t>
  </si>
  <si>
    <t>CASA FIESTA RESTAURANT</t>
  </si>
  <si>
    <t>344 MILAN AVENUE</t>
  </si>
  <si>
    <t>NORWALK</t>
  </si>
  <si>
    <t>419-660-8085</t>
  </si>
  <si>
    <t>344 Milan Avenue</t>
  </si>
  <si>
    <t>H-400-18341-234130</t>
  </si>
  <si>
    <t>TEPA LANDSCAPING, INC.</t>
  </si>
  <si>
    <t>18060 N. BRIGGS STREET</t>
  </si>
  <si>
    <t>P.O. BOX 462  LEMONT  IL   60439</t>
  </si>
  <si>
    <t>JOLIET</t>
  </si>
  <si>
    <t>815-723-6115</t>
  </si>
  <si>
    <t>18060 N. Briggs St.</t>
  </si>
  <si>
    <t>H-400-18341-240072</t>
  </si>
  <si>
    <t>ROBERT BROWN LLC</t>
  </si>
  <si>
    <t>DANIELA BENTON</t>
  </si>
  <si>
    <t>H-400-18341-247252</t>
  </si>
  <si>
    <t>Metro Lawn Sprinklers</t>
  </si>
  <si>
    <t>291 Indacom Dr.</t>
  </si>
  <si>
    <t>636-936-8243</t>
  </si>
  <si>
    <t>291 Indacom Dr. (Report to work)</t>
  </si>
  <si>
    <t>H-400-18341-255192</t>
  </si>
  <si>
    <t>EL PASO MEXICAN GRILLE RESTAURANTS LLC</t>
  </si>
  <si>
    <t>EL PASO MEXICAN GRILL</t>
  </si>
  <si>
    <t>15765 STATE ROUTE 170</t>
  </si>
  <si>
    <t>EAST LIVERPOOL</t>
  </si>
  <si>
    <t>330-386-4884</t>
  </si>
  <si>
    <t>East Liverpool</t>
  </si>
  <si>
    <t>Columbiana</t>
  </si>
  <si>
    <t>15765 State Route 170</t>
  </si>
  <si>
    <t>H-400-18341-255747</t>
  </si>
  <si>
    <t>2558 North 3653 Road</t>
  </si>
  <si>
    <t>H-400-18341-263027</t>
  </si>
  <si>
    <t>24 South Water Realty Trust</t>
  </si>
  <si>
    <t>The Christopher</t>
  </si>
  <si>
    <t>24 South Water Street</t>
  </si>
  <si>
    <t>508-627-4784</t>
  </si>
  <si>
    <t>H-400-18341-267032</t>
  </si>
  <si>
    <t>Woodloch Pines, Inc.</t>
  </si>
  <si>
    <t>DBA Woodloch Pines Resort</t>
  </si>
  <si>
    <t>731 Welcome Lake Road</t>
  </si>
  <si>
    <t>Hawley</t>
  </si>
  <si>
    <t>570-685-8028</t>
  </si>
  <si>
    <t>Pike</t>
  </si>
  <si>
    <t>731 Welcome Lake Drive</t>
  </si>
  <si>
    <t>H-400-18341-276367</t>
  </si>
  <si>
    <t>Preston</t>
  </si>
  <si>
    <t>3424 Gallagher Road</t>
  </si>
  <si>
    <t>H-400-18341-277095</t>
  </si>
  <si>
    <t>West Coast Weenies</t>
  </si>
  <si>
    <t>179 Carmine</t>
  </si>
  <si>
    <t>Irvine</t>
  </si>
  <si>
    <t>908-461-1966</t>
  </si>
  <si>
    <t>Long Beach</t>
  </si>
  <si>
    <t>300 East Ocean Blvd</t>
  </si>
  <si>
    <t>H-400-18341-283486</t>
  </si>
  <si>
    <t>The Davey Tree Expert Company - Macedonia, OH</t>
  </si>
  <si>
    <t>Wiliam Carlson</t>
  </si>
  <si>
    <t>837 Highland Rd. East</t>
  </si>
  <si>
    <t>H-400-18341-292909</t>
  </si>
  <si>
    <t>Don Tequila Madison, LTD</t>
  </si>
  <si>
    <t>Don Tequila Restaurant Madison</t>
  </si>
  <si>
    <t>2593 Walter Green Commons</t>
  </si>
  <si>
    <t>440-417-0195</t>
  </si>
  <si>
    <t>H-400-18341-297323</t>
  </si>
  <si>
    <t>Engledow, Inc.</t>
  </si>
  <si>
    <t>1100 East 116th Street</t>
  </si>
  <si>
    <t>317-819-3291</t>
  </si>
  <si>
    <t>1100 E. 116th St.</t>
  </si>
  <si>
    <t>H-400-18341-297924</t>
  </si>
  <si>
    <t>8324 Madison Pike</t>
  </si>
  <si>
    <t>H-400-18341-300403</t>
  </si>
  <si>
    <t>22 North Water Realty Trust</t>
  </si>
  <si>
    <t>The Sydney</t>
  </si>
  <si>
    <t>22 Winter Street</t>
  </si>
  <si>
    <t>508-939-9299</t>
  </si>
  <si>
    <t>22 North Water Street</t>
  </si>
  <si>
    <t>H-400-18341-306558</t>
  </si>
  <si>
    <t>Brookway Horticultural Services, Inc. - San Antonio</t>
  </si>
  <si>
    <t>7935 FAIRBANKS WHITE OAK ROAD</t>
  </si>
  <si>
    <t>18965 Redland Road</t>
  </si>
  <si>
    <t>H-400-18341-315567</t>
  </si>
  <si>
    <t>PERDUXI LLC</t>
  </si>
  <si>
    <t>1154 IDBURY LANE</t>
  </si>
  <si>
    <t>843-970-6320</t>
  </si>
  <si>
    <t>Brickmasons</t>
  </si>
  <si>
    <t>SC</t>
  </si>
  <si>
    <t>1154 Idbuy Lane</t>
  </si>
  <si>
    <t>H-400-18341-341223</t>
  </si>
  <si>
    <t>H-400-18341-342182</t>
  </si>
  <si>
    <t>KT Enterprises, Inc.</t>
  </si>
  <si>
    <t>8040 Industrial Park Court</t>
  </si>
  <si>
    <t>Bristow</t>
  </si>
  <si>
    <t>703-479-2678</t>
  </si>
  <si>
    <t>H-400-18341-357994</t>
  </si>
  <si>
    <t>CURBY'S LAWN &amp; GARDEN, LLC</t>
  </si>
  <si>
    <t>14835 S. GARDNER RD.</t>
  </si>
  <si>
    <t>MAILING: P.O. BOX 301, GARDNER, KS 66051</t>
  </si>
  <si>
    <t>GARDNER</t>
  </si>
  <si>
    <t>H-400-18341-391652</t>
  </si>
  <si>
    <t>Attwater, LLC</t>
  </si>
  <si>
    <t>The Attwater</t>
  </si>
  <si>
    <t>22 Liberty St</t>
  </si>
  <si>
    <t>401-846-7444</t>
  </si>
  <si>
    <t>22 Liberty Street</t>
  </si>
  <si>
    <t>H-400-18341-392691</t>
  </si>
  <si>
    <t>H-400-18341-403517</t>
  </si>
  <si>
    <t>H-400-18341-410660</t>
  </si>
  <si>
    <t>H-400-18341-417129</t>
  </si>
  <si>
    <t>GreenPro Services, Inc.</t>
  </si>
  <si>
    <t>2969 Beal Road</t>
  </si>
  <si>
    <t>937-748-1559</t>
  </si>
  <si>
    <t>H-400-18341-420533</t>
  </si>
  <si>
    <t>Custom Ground Maintenance, Inc.</t>
  </si>
  <si>
    <t>17539 Prettyboy Dam Road</t>
  </si>
  <si>
    <t>mailing: PO Box 463  Monkton, MD 21111</t>
  </si>
  <si>
    <t>Parkton</t>
  </si>
  <si>
    <t>410-374-6309</t>
  </si>
  <si>
    <t>17539 Pretty Boy Dam Rd.</t>
  </si>
  <si>
    <t>H-400-18341-424768</t>
  </si>
  <si>
    <t>2008 Bridgewater Lane</t>
  </si>
  <si>
    <t>H-400-18341-429333</t>
  </si>
  <si>
    <t>HARTMAN'S BRINEY BREEZES MOTEL INC</t>
  </si>
  <si>
    <t>693 Old Montauk Hwy</t>
  </si>
  <si>
    <t>P.O. Box 5020</t>
  </si>
  <si>
    <t>631-668-2290</t>
  </si>
  <si>
    <t>693 OLD MONTAUK HIGHWAY</t>
  </si>
  <si>
    <t>H-400-18341-430553</t>
  </si>
  <si>
    <t>KT Irrigation, LLC</t>
  </si>
  <si>
    <t>703-327-2332</t>
  </si>
  <si>
    <t>Landscape/Irrigation Laborer</t>
  </si>
  <si>
    <t>8040 Industrial Park Ct</t>
  </si>
  <si>
    <t>H-400-18341-432084</t>
  </si>
  <si>
    <t>Kitchen Staff</t>
  </si>
  <si>
    <t>H-400-18341-433466</t>
  </si>
  <si>
    <t>42 Pinon Causeway</t>
  </si>
  <si>
    <t>H-400-18341-433472</t>
  </si>
  <si>
    <t>SANDERLING RESORT</t>
  </si>
  <si>
    <t>1461 Duck Road</t>
  </si>
  <si>
    <t>Duck</t>
  </si>
  <si>
    <t>252-449-6652</t>
  </si>
  <si>
    <t>H-400-18341-442572</t>
  </si>
  <si>
    <t>Salisbury Lawn Service</t>
  </si>
  <si>
    <t>7223 Rawsonville Road</t>
  </si>
  <si>
    <t>10485 Mountainview Dr.  Dexter, MI 48130</t>
  </si>
  <si>
    <t>734-726-5381</t>
  </si>
  <si>
    <t>Dexter</t>
  </si>
  <si>
    <t>Washtenaw</t>
  </si>
  <si>
    <t>6295 West Joy Road</t>
  </si>
  <si>
    <t>H-400-18341-447232</t>
  </si>
  <si>
    <t>Tony Guy Lawn &amp; Garden Service</t>
  </si>
  <si>
    <t>744 Orchard Terrace</t>
  </si>
  <si>
    <t>412-741-8959</t>
  </si>
  <si>
    <t>H-400-18341-452530</t>
  </si>
  <si>
    <t>Sierra Grapevine Co</t>
  </si>
  <si>
    <t>3008 Strong Hwy</t>
  </si>
  <si>
    <t>870-863-3314</t>
  </si>
  <si>
    <t>H-400-18341-458001</t>
  </si>
  <si>
    <t>1665 Quincy Avenue</t>
  </si>
  <si>
    <t>Suite 111</t>
  </si>
  <si>
    <t>H-400-18341-458903</t>
  </si>
  <si>
    <t>H-400-18341-461231</t>
  </si>
  <si>
    <t>Richard J. Fiesser</t>
  </si>
  <si>
    <t>DBA Spring Valley Nurseries</t>
  </si>
  <si>
    <t>4038 Route 202</t>
  </si>
  <si>
    <t>215-794-7159</t>
  </si>
  <si>
    <t>H-400-18341-462046</t>
  </si>
  <si>
    <t>ATLONTIKOS LTD</t>
  </si>
  <si>
    <t>LAST HOPE LAGOON</t>
  </si>
  <si>
    <t>6 HOLLYOAK AVENUE</t>
  </si>
  <si>
    <t>126 S. EMERSON AVE MONTAUK NY 11954</t>
  </si>
  <si>
    <t>631-329-0471</t>
  </si>
  <si>
    <t>126 S. EMERSON AVENUE</t>
  </si>
  <si>
    <t>H-400-18341-462512</t>
  </si>
  <si>
    <t>UNLIMITED LANDSCAPING &amp; TURF MANAGEMENT, INC.</t>
  </si>
  <si>
    <t>5209 PALMERO COURT</t>
  </si>
  <si>
    <t>BUFORD</t>
  </si>
  <si>
    <t>678-541-6170</t>
  </si>
  <si>
    <t>5209 Palmero Court</t>
  </si>
  <si>
    <t>H-400-18341-468197</t>
  </si>
  <si>
    <t>DeAngelo Brothers, LLC</t>
  </si>
  <si>
    <t>DBA DBI Services</t>
  </si>
  <si>
    <t>4039 Buell Street</t>
  </si>
  <si>
    <t>757-466-8717</t>
  </si>
  <si>
    <t>H-400-18341-474380</t>
  </si>
  <si>
    <t>ALL STAR SPORT ZONE INC</t>
  </si>
  <si>
    <t>716 Main Street</t>
  </si>
  <si>
    <t>P.O. Box 520</t>
  </si>
  <si>
    <t>631-668-9300</t>
  </si>
  <si>
    <t>MARKING CLERK</t>
  </si>
  <si>
    <t>716 MAIN STREET</t>
  </si>
  <si>
    <t>H-400-18341-502318</t>
  </si>
  <si>
    <t>Maintenance/Landscaper</t>
  </si>
  <si>
    <t>H-400-18341-507418</t>
  </si>
  <si>
    <t>H-400-18341-509250</t>
  </si>
  <si>
    <t>Muscatine</t>
  </si>
  <si>
    <t>2452 Snug Harbor Lane</t>
  </si>
  <si>
    <t>H-400-18341-510383</t>
  </si>
  <si>
    <t>Outside Unlimited, LLC</t>
  </si>
  <si>
    <t>386 Woodview Road</t>
  </si>
  <si>
    <t>mailing: PO Box 378  West Grove, PA 19390</t>
  </si>
  <si>
    <t>West Grove</t>
  </si>
  <si>
    <t>610-345-0210</t>
  </si>
  <si>
    <t>H-400-18341-521868</t>
  </si>
  <si>
    <t>CoastaL MedicaL StaFFiNG</t>
  </si>
  <si>
    <t>643 EaST AVE. UNiT 6</t>
  </si>
  <si>
    <t>401-822-1300</t>
  </si>
  <si>
    <t>GeneraL OperatioNAL ManageR ( Medical aNd Health)</t>
  </si>
  <si>
    <t>Medical and Health Services Managers</t>
  </si>
  <si>
    <t>Business , Education</t>
  </si>
  <si>
    <t>NursinG Agency</t>
  </si>
  <si>
    <t>KeNT CouNTy</t>
  </si>
  <si>
    <t>R.I. DepT. oF LaboR</t>
  </si>
  <si>
    <t>643 EaST AVeNuE UNiT 6</t>
  </si>
  <si>
    <t>H-400-18341-523976</t>
  </si>
  <si>
    <t>Carson Landscaping, Inc.</t>
  </si>
  <si>
    <t>301 Cedar Run Road</t>
  </si>
  <si>
    <t>mailing: PO Box 309  Idianola, PA 15051</t>
  </si>
  <si>
    <t>412-767-4444</t>
  </si>
  <si>
    <t>H-400-18341-537982</t>
  </si>
  <si>
    <t>GRAND COUNTRY, INC.</t>
  </si>
  <si>
    <t>GRAND COUNTRY SQUARE</t>
  </si>
  <si>
    <t>Food and Beverage Attendant</t>
  </si>
  <si>
    <t>1945 W. 76 Country Blvd</t>
  </si>
  <si>
    <t>H-400-18341-546539</t>
  </si>
  <si>
    <t>CHRIS' LAWN CARE</t>
  </si>
  <si>
    <t>DBA CLC, INC.</t>
  </si>
  <si>
    <t>5169 WATERLICK ROAD</t>
  </si>
  <si>
    <t>MAILING: P.O. BOX 229, FOREST, VA 24551</t>
  </si>
  <si>
    <t>434-546-3863</t>
  </si>
  <si>
    <t>5169 Waterlick Road</t>
  </si>
  <si>
    <t>H-400-18341-551110</t>
  </si>
  <si>
    <t>H-400-18341-553662</t>
  </si>
  <si>
    <t>GALLAGHER INC</t>
  </si>
  <si>
    <t>SAGE CREEK GRILLE</t>
  </si>
  <si>
    <t>611 MOUNT RUSHNORE ROAD</t>
  </si>
  <si>
    <t>605-673-2424</t>
  </si>
  <si>
    <t>611 MOUNT RUSHMORE ROAD</t>
  </si>
  <si>
    <t>H-400-18341-555796</t>
  </si>
  <si>
    <t>Vero Beach</t>
  </si>
  <si>
    <t>Indian River</t>
  </si>
  <si>
    <t>6310 77th Street</t>
  </si>
  <si>
    <t>H-400-18341-572051</t>
  </si>
  <si>
    <t>Sapphire</t>
  </si>
  <si>
    <t>70 Sapphire Valley Rd</t>
  </si>
  <si>
    <t>H-400-18341-572671</t>
  </si>
  <si>
    <t>RJH Realty Trust</t>
  </si>
  <si>
    <t>The Richard</t>
  </si>
  <si>
    <t>104 Main Street</t>
  </si>
  <si>
    <t>508-782-0042</t>
  </si>
  <si>
    <t>H-400-18341-574201</t>
  </si>
  <si>
    <t>H-400-18341-593965</t>
  </si>
  <si>
    <t>H-400-18341-601349</t>
  </si>
  <si>
    <t>H-400-18341-617104</t>
  </si>
  <si>
    <t>YardApes, Inc.</t>
  </si>
  <si>
    <t>18 Aspetuck Ridge Road</t>
  </si>
  <si>
    <t>860-350-2737</t>
  </si>
  <si>
    <t>H-400-18341-625204</t>
  </si>
  <si>
    <t>The Davey Tree Expert Company - Tampa, FL</t>
  </si>
  <si>
    <t>13720 McCormick Drive</t>
  </si>
  <si>
    <t>H-400-18341-625210</t>
  </si>
  <si>
    <t>Property Maintenance Services, Inc.</t>
  </si>
  <si>
    <t>54440 National Road</t>
  </si>
  <si>
    <t>Bridgeport</t>
  </si>
  <si>
    <t>740-635-0590</t>
  </si>
  <si>
    <t>H-400-18341-626919</t>
  </si>
  <si>
    <t>HYDE PARK GOLF AND COUNTRY CLUB</t>
  </si>
  <si>
    <t>3740 ERIE AVENUE</t>
  </si>
  <si>
    <t>513-871-3111</t>
  </si>
  <si>
    <t>3740 Erie Avenue</t>
  </si>
  <si>
    <t>H-400-18341-631893</t>
  </si>
  <si>
    <t>H-400-18341-645190</t>
  </si>
  <si>
    <t>Gatlinburg</t>
  </si>
  <si>
    <t>404 Historic Nature Trail</t>
  </si>
  <si>
    <t>H-400-18341-647345</t>
  </si>
  <si>
    <t>Ginkgo Landscapes</t>
  </si>
  <si>
    <t>22 Maurice Lane</t>
  </si>
  <si>
    <t>Hatboro</t>
  </si>
  <si>
    <t>215-672-5224</t>
  </si>
  <si>
    <t>Rushland</t>
  </si>
  <si>
    <t>890 Swamp Road</t>
  </si>
  <si>
    <t>H-400-18341-651720</t>
  </si>
  <si>
    <t>EVERGREEN LAWN MAINTENANCE, INC.</t>
  </si>
  <si>
    <t>300 GREENBAY ROAD</t>
  </si>
  <si>
    <t>434-432-0911</t>
  </si>
  <si>
    <t>300 Greenbay Road</t>
  </si>
  <si>
    <t>H-400-18341-654183</t>
  </si>
  <si>
    <t>570 Fallbrook Boulevard</t>
  </si>
  <si>
    <t>Suite 210</t>
  </si>
  <si>
    <t>H-400-18341-665759</t>
  </si>
  <si>
    <t>H-400-18341-684093</t>
  </si>
  <si>
    <t>Southeast Woodland Services, Inc.</t>
  </si>
  <si>
    <t>431 Caines Landing Road</t>
  </si>
  <si>
    <t>843-365-6071</t>
  </si>
  <si>
    <t>Brush Clearer for Utility Rights of Way</t>
  </si>
  <si>
    <t>McDowell</t>
  </si>
  <si>
    <t>56 Branch Street (report to work)</t>
  </si>
  <si>
    <t>H-400-18341-688269</t>
  </si>
  <si>
    <t>Front Desk Attendant</t>
  </si>
  <si>
    <t>H-400-18341-688798</t>
  </si>
  <si>
    <t>H-400-18341-692477</t>
  </si>
  <si>
    <t>28955 Hilliard Boulevard</t>
  </si>
  <si>
    <t>H-400-18341-716296</t>
  </si>
  <si>
    <t>H-400-18341-720799</t>
  </si>
  <si>
    <t>H-400-18341-724400</t>
  </si>
  <si>
    <t>Marstons Mills</t>
  </si>
  <si>
    <t>Barnstable (barnstable)</t>
  </si>
  <si>
    <t>56 Gristmill Path</t>
  </si>
  <si>
    <t>H-400-18341-729729</t>
  </si>
  <si>
    <t>Juan C. Alvarez, LLC.</t>
  </si>
  <si>
    <t>Don Tequila Restaurant Mentor</t>
  </si>
  <si>
    <t>9439 Mentor Avenue</t>
  </si>
  <si>
    <t>440-205-1688</t>
  </si>
  <si>
    <t>H-400-18341-734876</t>
  </si>
  <si>
    <t>MAGNUM MASONRY INC</t>
  </si>
  <si>
    <t>PO BOX 584</t>
  </si>
  <si>
    <t>26 ANDY'S LANE</t>
  </si>
  <si>
    <t>EASTPORT</t>
  </si>
  <si>
    <t>631-874-8943</t>
  </si>
  <si>
    <t>H-400-18341-742188</t>
  </si>
  <si>
    <t>LINMURE INC</t>
  </si>
  <si>
    <t>277 LONG BEACH AVENUE</t>
  </si>
  <si>
    <t>PO BOX 938</t>
  </si>
  <si>
    <t>207-363-4400</t>
  </si>
  <si>
    <t>H-400-18341-743847</t>
  </si>
  <si>
    <t>Rainmaker Irrigation, Inc.</t>
  </si>
  <si>
    <t>17 S. Bacton Hill Road</t>
  </si>
  <si>
    <t>Frazer</t>
  </si>
  <si>
    <t>610-993-9909</t>
  </si>
  <si>
    <t>H-400-18341-754951</t>
  </si>
  <si>
    <t>H-400-18341-765427</t>
  </si>
  <si>
    <t>WOEHLER LANDSCAPING, LLC</t>
  </si>
  <si>
    <t>1357 STREETS RUN ROAD</t>
  </si>
  <si>
    <t>PITTSBURG</t>
  </si>
  <si>
    <t>412-818-7432</t>
  </si>
  <si>
    <t>1357 Streets Run Road</t>
  </si>
  <si>
    <t>H-400-18341-767745</t>
  </si>
  <si>
    <t>Carlos Company, LTD.</t>
  </si>
  <si>
    <t>Don Tequila Restaurant Amherst</t>
  </si>
  <si>
    <t>2269 Kresge Drive</t>
  </si>
  <si>
    <t>440-282-1065</t>
  </si>
  <si>
    <t>H-400-18341-773595</t>
  </si>
  <si>
    <t>H-400-18341-774187</t>
  </si>
  <si>
    <t>410 South Ocean Boulevard</t>
  </si>
  <si>
    <t>H-400-18341-774409</t>
  </si>
  <si>
    <t>PRIYANKA KATARIA</t>
  </si>
  <si>
    <t>161 LUCY LANE</t>
  </si>
  <si>
    <t>SAN RAMON</t>
  </si>
  <si>
    <t>916-580-807809</t>
  </si>
  <si>
    <t>Live in Nanny/Housekeeper</t>
  </si>
  <si>
    <t>San Ramon</t>
  </si>
  <si>
    <t>161 Lucy Lane</t>
  </si>
  <si>
    <t>H-400-18341-775617</t>
  </si>
  <si>
    <t>Silver Leaf Lawn &amp; Landscape Inc.</t>
  </si>
  <si>
    <t>12213 Wedd Drive</t>
  </si>
  <si>
    <t>913-488-4592</t>
  </si>
  <si>
    <t>Bucyrus</t>
  </si>
  <si>
    <t>6280 W 223rd Street</t>
  </si>
  <si>
    <t>H-400-18341-777577</t>
  </si>
  <si>
    <t>CINCINNATI COUNTRY CLUB</t>
  </si>
  <si>
    <t>2348 GRANDIN ROAD</t>
  </si>
  <si>
    <t>513-533-5257</t>
  </si>
  <si>
    <t>2348 Grandin Road</t>
  </si>
  <si>
    <t>H-400-18341-795476</t>
  </si>
  <si>
    <t>The Davey Tree Expert Company - Columbus, OH</t>
  </si>
  <si>
    <t>3567 Westerville Rd</t>
  </si>
  <si>
    <t>H-400-18341-804996</t>
  </si>
  <si>
    <t>Northglenn</t>
  </si>
  <si>
    <t>11674 N. Huron Street</t>
  </si>
  <si>
    <t>Suite 150</t>
  </si>
  <si>
    <t>H-400-18341-810477</t>
  </si>
  <si>
    <t>H-400-18341-812448</t>
  </si>
  <si>
    <t>H-400-18341-813310</t>
  </si>
  <si>
    <t>McCaughey Brothers Landscaping, Inc.</t>
  </si>
  <si>
    <t>DBA Terren Landscapes</t>
  </si>
  <si>
    <t>466 Clothier Road</t>
  </si>
  <si>
    <t>Wynnewood</t>
  </si>
  <si>
    <t>610-284-4400</t>
  </si>
  <si>
    <t>Yeadon</t>
  </si>
  <si>
    <t>614 Industrial Park Drive</t>
  </si>
  <si>
    <t>H-400-18341-822691</t>
  </si>
  <si>
    <t>Harbor View Hotel Management LLC</t>
  </si>
  <si>
    <t>Harbor View Hotel</t>
  </si>
  <si>
    <t>131 North Water Street</t>
  </si>
  <si>
    <t>P.O. Box 7</t>
  </si>
  <si>
    <t>508-627-7000</t>
  </si>
  <si>
    <t>Dukes County</t>
  </si>
  <si>
    <t>H-400-18341-827440</t>
  </si>
  <si>
    <t>433 Mountain Road Operating Company LLC</t>
  </si>
  <si>
    <t>Field Guide</t>
  </si>
  <si>
    <t>433 Mountain Road</t>
  </si>
  <si>
    <t>802-253-8088</t>
  </si>
  <si>
    <t>LAMOILLE (STOWE TOWN)</t>
  </si>
  <si>
    <t>H-400-18341-830583</t>
  </si>
  <si>
    <t>Big Cedar LLC</t>
  </si>
  <si>
    <t>Big Cedar Lodge</t>
  </si>
  <si>
    <t>612 Devils Pool Road</t>
  </si>
  <si>
    <t>Ridgedale</t>
  </si>
  <si>
    <t>417-339-5114</t>
  </si>
  <si>
    <t>H-400-18341-861715</t>
  </si>
  <si>
    <t>H-400-18341-863042</t>
  </si>
  <si>
    <t>H-400-18341-873529</t>
  </si>
  <si>
    <t>H-400-18341-893545</t>
  </si>
  <si>
    <t>The Davey Tree Expert Company - Coconut Creek</t>
  </si>
  <si>
    <t>Coconut Creek</t>
  </si>
  <si>
    <t>5300 W Hillsboro Blvd., Ste 214</t>
  </si>
  <si>
    <t>H-400-18341-897834</t>
  </si>
  <si>
    <t>Schmidt Landscaping Inc</t>
  </si>
  <si>
    <t>1521 Millers Run Road</t>
  </si>
  <si>
    <t>724-986-1980</t>
  </si>
  <si>
    <t>H-400-18341-905838</t>
  </si>
  <si>
    <t>JAT Restaurant, LLC.</t>
  </si>
  <si>
    <t>Don Tequila Restaurant Elyria</t>
  </si>
  <si>
    <t>1134 North Abbe Road</t>
  </si>
  <si>
    <t>Elyria</t>
  </si>
  <si>
    <t>440-322-0110</t>
  </si>
  <si>
    <t>H-400-18341-907839</t>
  </si>
  <si>
    <t>THE GROUNDSKEEPER, INC.</t>
  </si>
  <si>
    <t>1837 WINSTON DR.</t>
  </si>
  <si>
    <t>HAGERSTOWN</t>
  </si>
  <si>
    <t>301-573-5201</t>
  </si>
  <si>
    <t>Hagerstown</t>
  </si>
  <si>
    <t>9407 Old National Pike</t>
  </si>
  <si>
    <t>H-400-18341-912682</t>
  </si>
  <si>
    <t>Torrington</t>
  </si>
  <si>
    <t>51 Silver Fox Lane</t>
  </si>
  <si>
    <t>H-400-18341-913260</t>
  </si>
  <si>
    <t>BIG CEDAR LLC</t>
  </si>
  <si>
    <t>BIG CEDAR LODGE</t>
  </si>
  <si>
    <t>612 DEVILS POOL ROAD</t>
  </si>
  <si>
    <t>RIDGEDALE</t>
  </si>
  <si>
    <t>H-400-18341-915737</t>
  </si>
  <si>
    <t>Texada Landscape Design, Inc.</t>
  </si>
  <si>
    <t>17 South Bacton Hill Road</t>
  </si>
  <si>
    <t>mailing: P.O. Box 429  Villanova, PA 19085-0429</t>
  </si>
  <si>
    <t>610-240-9360</t>
  </si>
  <si>
    <t>H-400-18341-917139</t>
  </si>
  <si>
    <t>H-400-18341-919448</t>
  </si>
  <si>
    <t>3 Carmella Drive</t>
  </si>
  <si>
    <t>H-400-18341-920791</t>
  </si>
  <si>
    <t>1173 Termini - San Luis Pass Road</t>
  </si>
  <si>
    <t>H-400-18341-939245</t>
  </si>
  <si>
    <t>H-400-18341-941812</t>
  </si>
  <si>
    <t>H-400-18341-948948</t>
  </si>
  <si>
    <t>H-400-18341-950400</t>
  </si>
  <si>
    <t>59 Province Lands Road OpCo LLC</t>
  </si>
  <si>
    <t>AWOL</t>
  </si>
  <si>
    <t>59 Province Lands Road</t>
  </si>
  <si>
    <t>508-413-9820</t>
  </si>
  <si>
    <t>Pabian Law</t>
  </si>
  <si>
    <t>H-400-18341-951878</t>
  </si>
  <si>
    <t>BCLS, LLC</t>
  </si>
  <si>
    <t>12134 WASHINGTON HIGHWAY</t>
  </si>
  <si>
    <t>804-752-0052</t>
  </si>
  <si>
    <t>12134 Washington Highway</t>
  </si>
  <si>
    <t>H-400-18341-971220</t>
  </si>
  <si>
    <t>Brookway Horticultural Services - Dallas</t>
  </si>
  <si>
    <t>17800 Dickerson Street, Suite 208</t>
  </si>
  <si>
    <t>H-400-18341-973330</t>
  </si>
  <si>
    <t>Santa Fe</t>
  </si>
  <si>
    <t>2213 Brothers Road</t>
  </si>
  <si>
    <t>#100</t>
  </si>
  <si>
    <t>H-400-18341-977343</t>
  </si>
  <si>
    <t>J.F.D. Landscapes, Inc.</t>
  </si>
  <si>
    <t>9809 East Washington Street</t>
  </si>
  <si>
    <t>mailing: P.O. Box 23007  Chagrin Falls, OH 44023</t>
  </si>
  <si>
    <t>440-543-9644</t>
  </si>
  <si>
    <t>9809 East Washington St</t>
  </si>
  <si>
    <t>H-400-18341-998721</t>
  </si>
  <si>
    <t>H-400-18342-014485</t>
  </si>
  <si>
    <t>TRIBAL CASINO GAMING ENTERPRISE</t>
  </si>
  <si>
    <t>HARRAH'S CHEROKEE CASINO AND HOTEL</t>
  </si>
  <si>
    <t>777 CASINO DRIVE</t>
  </si>
  <si>
    <t>CHEROKEE</t>
  </si>
  <si>
    <t>828-497-7777</t>
  </si>
  <si>
    <t>Cherokee</t>
  </si>
  <si>
    <t>777 Casino Drive</t>
  </si>
  <si>
    <t>H-400-18342-070142</t>
  </si>
  <si>
    <t>908 Lamont St S</t>
  </si>
  <si>
    <t>H-400-18342-118767</t>
  </si>
  <si>
    <t>Jennifer Estella</t>
  </si>
  <si>
    <t>H-400-18342-119860</t>
  </si>
  <si>
    <t>17 Sam Sherill Rd.</t>
  </si>
  <si>
    <t>H-400-18342-163516</t>
  </si>
  <si>
    <t>SPEARFISH CANYON RESORTS LLC</t>
  </si>
  <si>
    <t>MAILING ADDRESS PO BOX 2624</t>
  </si>
  <si>
    <t>10619 ROUGHLOCK FALLS RD LEAD SD 57754</t>
  </si>
  <si>
    <t>605-718-7030</t>
  </si>
  <si>
    <t>LEAD</t>
  </si>
  <si>
    <t>10619 ROUGHLOCK FALLS ROAD</t>
  </si>
  <si>
    <t>H-400-18342-166417</t>
  </si>
  <si>
    <t>WILKINS BONE LAKE BAR &amp; RESORT, LLC</t>
  </si>
  <si>
    <t>WILKINS BAR &amp; RESTAURANT</t>
  </si>
  <si>
    <t>2351 109 TH ST.</t>
  </si>
  <si>
    <t>LUCK</t>
  </si>
  <si>
    <t>715-977-0001</t>
  </si>
  <si>
    <t>Yaeger &amp; Jungbauer, Barristers, PLC</t>
  </si>
  <si>
    <t>William Jungbauer</t>
  </si>
  <si>
    <t>waiters and Waitresses</t>
  </si>
  <si>
    <t>Luck</t>
  </si>
  <si>
    <t>2351 109th Street</t>
  </si>
  <si>
    <t>H-400-18342-253260</t>
  </si>
  <si>
    <t>Tex Mex Trucking</t>
  </si>
  <si>
    <t>1431 Darrington Road</t>
  </si>
  <si>
    <t>915-726-4468</t>
  </si>
  <si>
    <t>VISA SOLUTIONS</t>
  </si>
  <si>
    <t>JOSE GOMEZ-URQUIZA</t>
  </si>
  <si>
    <t>Seasonal Truck Driver</t>
  </si>
  <si>
    <t>H-400-18342-264505</t>
  </si>
  <si>
    <t>SEQUOIA LANDSCAPING, INC.</t>
  </si>
  <si>
    <t>30836 DUPONT BLVD</t>
  </si>
  <si>
    <t>DAGSBORO</t>
  </si>
  <si>
    <t>302-732-6353</t>
  </si>
  <si>
    <t>H-400-18342-285780</t>
  </si>
  <si>
    <t>3151 Halifax Street, Suite 100</t>
  </si>
  <si>
    <t>H-400-18342-287019</t>
  </si>
  <si>
    <t>H-400-18342-289161</t>
  </si>
  <si>
    <t>BRIGHTVIEW TREE CARE SERVICES, INC. - VIRGINIA NORTH</t>
  </si>
  <si>
    <t>(BVTS4946)</t>
  </si>
  <si>
    <t>904 W. Church Road</t>
  </si>
  <si>
    <t>H-400-18342-313511</t>
  </si>
  <si>
    <t>H-400-18342-348722</t>
  </si>
  <si>
    <t>Dining Attendant (formerly named Service Assistant</t>
  </si>
  <si>
    <t>H-400-18342-420036</t>
  </si>
  <si>
    <t>H-400-18342-437012</t>
  </si>
  <si>
    <t>VETERANS WORLDWIDE SALES &amp; SERVICES LLC</t>
  </si>
  <si>
    <t>28990 HARBOUR ROAD</t>
  </si>
  <si>
    <t>PO BOX 296</t>
  </si>
  <si>
    <t>GRAVOIS MILLS</t>
  </si>
  <si>
    <t>314-808-6430</t>
  </si>
  <si>
    <t>IOLA</t>
  </si>
  <si>
    <t>ALLEN</t>
  </si>
  <si>
    <t>1988 NEBRASKA ROAD</t>
  </si>
  <si>
    <t>H-400-18342-483860</t>
  </si>
  <si>
    <t>H-400-18342-553249</t>
  </si>
  <si>
    <t>GUSTO, INC.</t>
  </si>
  <si>
    <t>LOCAL 186</t>
  </si>
  <si>
    <t>PO BOX 1001</t>
  </si>
  <si>
    <t>186 COMMERCIAL STREET</t>
  </si>
  <si>
    <t>508-487-7555</t>
  </si>
  <si>
    <t>H-400-18342-607916</t>
  </si>
  <si>
    <t>FAIRFIELD COUNTY HUNT CLUB, INC.</t>
  </si>
  <si>
    <t>174 Long Lots Road</t>
  </si>
  <si>
    <t>203-227-8445</t>
  </si>
  <si>
    <t>H-400-18342-609469</t>
  </si>
  <si>
    <t>R&amp;A Trucking, Inc</t>
  </si>
  <si>
    <t>12802 Harnose Drive</t>
  </si>
  <si>
    <t>915-860-9696</t>
  </si>
  <si>
    <t>Diesel Mechanic</t>
  </si>
  <si>
    <t>Bus and Truck Mechanics and Diesel Engine</t>
  </si>
  <si>
    <t>H-400-18342-805378</t>
  </si>
  <si>
    <t>H-400-18342-831236</t>
  </si>
  <si>
    <t>KELLY INN &amp; SUITES</t>
  </si>
  <si>
    <t>1010 CABELA DRIVE</t>
  </si>
  <si>
    <t>MITCHELL</t>
  </si>
  <si>
    <t>605-995-0500</t>
  </si>
  <si>
    <t>DAVISON</t>
  </si>
  <si>
    <t>H-400-18342-846514</t>
  </si>
  <si>
    <t>H-400-18342-885514</t>
  </si>
  <si>
    <t>H-400-18342-929747</t>
  </si>
  <si>
    <t>Dolle's Candyland, Inc</t>
  </si>
  <si>
    <t>Dolles Candyland-Ibachs Candy by the Sea</t>
  </si>
  <si>
    <t>1 Rehoboth Avenue</t>
  </si>
  <si>
    <t>Rehoboth Beach</t>
  </si>
  <si>
    <t>302-227-0757</t>
  </si>
  <si>
    <t>H-400-18342-940109</t>
  </si>
  <si>
    <t>FRED CLARK</t>
  </si>
  <si>
    <t>98 NORTH PROSPECT AVENUE</t>
  </si>
  <si>
    <t>BERGENFIELD</t>
  </si>
  <si>
    <t>914-714-6147</t>
  </si>
  <si>
    <t>98 North Prospect Avenue</t>
  </si>
  <si>
    <t>H-400-18342-988392</t>
  </si>
  <si>
    <t>H-400-18343-170628</t>
  </si>
  <si>
    <t>WISNER LANDSCAPING &amp; MAINTENANCE LLC</t>
  </si>
  <si>
    <t>114 BRIDIES PATH</t>
  </si>
  <si>
    <t>631-903-4345</t>
  </si>
  <si>
    <t>H-400-18343-226473</t>
  </si>
  <si>
    <t>H-400-18343-263720</t>
  </si>
  <si>
    <t>ALFIERI PAINTING &amp; DECORATING INC</t>
  </si>
  <si>
    <t>575 UNDERHILL BLVD</t>
  </si>
  <si>
    <t>SYOSSET</t>
  </si>
  <si>
    <t>516-364-8377</t>
  </si>
  <si>
    <t>PAINTER HELPER</t>
  </si>
  <si>
    <t>H-400-18343-269523</t>
  </si>
  <si>
    <t>JIM FIELD &amp; SONS PAINTING INC</t>
  </si>
  <si>
    <t>PO BOX 4214</t>
  </si>
  <si>
    <t>14 PLANK</t>
  </si>
  <si>
    <t>631-324-4399</t>
  </si>
  <si>
    <t>H-400-18343-284933</t>
  </si>
  <si>
    <t>A. MARINUCCI CONTRACTING</t>
  </si>
  <si>
    <t>18 JEAN PLACE</t>
  </si>
  <si>
    <t>516-496-7297</t>
  </si>
  <si>
    <t>H-400-18343-443307</t>
  </si>
  <si>
    <t>MOUNTAIN GOLF, LTD</t>
  </si>
  <si>
    <t>Little Mountain Country Club</t>
  </si>
  <si>
    <t>7667 HERMITAGE ROAD</t>
  </si>
  <si>
    <t>CONCORD TWP</t>
  </si>
  <si>
    <t>440-796-7261</t>
  </si>
  <si>
    <t>Concord Township</t>
  </si>
  <si>
    <t>7667 Hermitage Rd.</t>
  </si>
  <si>
    <t>H-400-18343-467591</t>
  </si>
  <si>
    <t>Curtis Sod and Landscaping, Inc.</t>
  </si>
  <si>
    <t>28225 William P. Rosso HWY</t>
  </si>
  <si>
    <t>586-598-0270</t>
  </si>
  <si>
    <t>H-400-18343-493014</t>
  </si>
  <si>
    <t>DABCO, Inc.</t>
  </si>
  <si>
    <t>Burns Landscaping</t>
  </si>
  <si>
    <t>7710-T Cherry Park Drive, #320</t>
  </si>
  <si>
    <t>281-855-3758</t>
  </si>
  <si>
    <t>7066 Lakeview Haven Drive</t>
  </si>
  <si>
    <t>Suite #127</t>
  </si>
  <si>
    <t>H-400-18343-543850</t>
  </si>
  <si>
    <t>Bay Landscape Grounds Management, LLC</t>
  </si>
  <si>
    <t>H-400-18343-561858</t>
  </si>
  <si>
    <t>Country View Nursery, LLC</t>
  </si>
  <si>
    <t>763 Hulses Corner Rd.</t>
  </si>
  <si>
    <t>732-534-7849</t>
  </si>
  <si>
    <t>763 Hulses Corner Rd</t>
  </si>
  <si>
    <t>H-400-18343-573508</t>
  </si>
  <si>
    <t>William Hewish</t>
  </si>
  <si>
    <t>Eagles Lair Lawn Service</t>
  </si>
  <si>
    <t>403 Andrew Rd</t>
  </si>
  <si>
    <t>215-947-2750</t>
  </si>
  <si>
    <t>212 Fairhill Street</t>
  </si>
  <si>
    <t>H-400-18343-647381</t>
  </si>
  <si>
    <t>Custom Lawn Care and Landscaping, LLC</t>
  </si>
  <si>
    <t>DBA Custom Landscape Contractors</t>
  </si>
  <si>
    <t>2411 US Highway 22 SW</t>
  </si>
  <si>
    <t>Washington Court House</t>
  </si>
  <si>
    <t>740-333-1669</t>
  </si>
  <si>
    <t>H-400-18343-675829</t>
  </si>
  <si>
    <t>NORTH PACIFIC SEAFOODS, INC.</t>
  </si>
  <si>
    <t>4 NICKERSON STREET</t>
  </si>
  <si>
    <t>SUITE 400</t>
  </si>
  <si>
    <t>206-726-9900</t>
  </si>
  <si>
    <t>KOTOKAWA and ISOHATA, PS</t>
  </si>
  <si>
    <t>SATORU ISOHATA</t>
  </si>
  <si>
    <t>Mountlake Terrace</t>
  </si>
  <si>
    <t>Herring Roe Technician</t>
  </si>
  <si>
    <t>Sitka Borough</t>
  </si>
  <si>
    <t>329 Katlian Street</t>
  </si>
  <si>
    <t>H-400-18343-798130</t>
  </si>
  <si>
    <t>Butler Landscaping, Inc</t>
  </si>
  <si>
    <t>28760 Johnson Dr.</t>
  </si>
  <si>
    <t>440-943-1842</t>
  </si>
  <si>
    <t>H-400-18343-839904</t>
  </si>
  <si>
    <t>Clean Cut, LLC</t>
  </si>
  <si>
    <t>6709 E. 38th Avenue</t>
  </si>
  <si>
    <t>303-321-1479</t>
  </si>
  <si>
    <t>H-400-18343-891198</t>
  </si>
  <si>
    <t>Affordable Sprinkler &amp; Landscape, LLC</t>
  </si>
  <si>
    <t>DBA Landscape Solutions</t>
  </si>
  <si>
    <t>5290 Ward Road</t>
  </si>
  <si>
    <t>303-940-1213</t>
  </si>
  <si>
    <t>5290 Ward Rd.</t>
  </si>
  <si>
    <t>H-400-18343-971883</t>
  </si>
  <si>
    <t>Contemporary Gardens Landscaping Group, Inc.</t>
  </si>
  <si>
    <t>DBA Contemporary Gardens</t>
  </si>
  <si>
    <t>1522 Huber Street</t>
  </si>
  <si>
    <t>404-888-0850</t>
  </si>
  <si>
    <t>H-400-18344-024510</t>
  </si>
  <si>
    <t>3421 Atlantic Ave</t>
  </si>
  <si>
    <t>H-400-18344-039477</t>
  </si>
  <si>
    <t>ARROWHEAD SERVICES, LTD.</t>
  </si>
  <si>
    <t>900 BLUE MOUND RD EAST</t>
  </si>
  <si>
    <t>817-439-9600</t>
  </si>
  <si>
    <t>Construction Transportation Equipment Painter</t>
  </si>
  <si>
    <t>Lake Worth</t>
  </si>
  <si>
    <t>6050 Azle Ave.</t>
  </si>
  <si>
    <t>H-400-18344-050406</t>
  </si>
  <si>
    <t>Deca Construction, Inc.</t>
  </si>
  <si>
    <t>855 Cressman Road</t>
  </si>
  <si>
    <t>Harleysville</t>
  </si>
  <si>
    <t>267-421-3580</t>
  </si>
  <si>
    <t>STEEL, DOEBLEY &amp; GLASSMAN, P.C.</t>
  </si>
  <si>
    <t>EMILY COHEN</t>
  </si>
  <si>
    <t>H-400-18344-058811</t>
  </si>
  <si>
    <t>T.J. Schmidt &amp; Company, LLC</t>
  </si>
  <si>
    <t>T.J. Schmidt &amp; Company</t>
  </si>
  <si>
    <t>4248 M61</t>
  </si>
  <si>
    <t>Standish</t>
  </si>
  <si>
    <t>989-213-5835</t>
  </si>
  <si>
    <t>Elwell</t>
  </si>
  <si>
    <t>Gratiot</t>
  </si>
  <si>
    <t>10925 W Monroe Rd.</t>
  </si>
  <si>
    <t>H-400-18344-069147</t>
  </si>
  <si>
    <t>C&amp;T Lawns, LLC</t>
  </si>
  <si>
    <t>2440 Michael Drive</t>
  </si>
  <si>
    <t>817-337-7400</t>
  </si>
  <si>
    <t>H-400-18344-071667</t>
  </si>
  <si>
    <t>Riverside Landscape, LLC</t>
  </si>
  <si>
    <t>1221 Park Avenue</t>
  </si>
  <si>
    <t>318-805-2413</t>
  </si>
  <si>
    <t>West Monroe</t>
  </si>
  <si>
    <t>Ouachita</t>
  </si>
  <si>
    <t>3938 Whites Ferry Rd.</t>
  </si>
  <si>
    <t>H-400-18344-099384</t>
  </si>
  <si>
    <t>A-STAR MASONRY AND STUCCO, LLC</t>
  </si>
  <si>
    <t>11509 SEAGOVILLE RD</t>
  </si>
  <si>
    <t>BALCH SPRINGS</t>
  </si>
  <si>
    <t>972-557-4186</t>
  </si>
  <si>
    <t>11509 Seagoville Rd</t>
  </si>
  <si>
    <t>H-400-18344-117663</t>
  </si>
  <si>
    <t>DIRT ROAD INC</t>
  </si>
  <si>
    <t>CHOATE USA</t>
  </si>
  <si>
    <t>4728 DOZIER ROAD</t>
  </si>
  <si>
    <t>CARROLLTON</t>
  </si>
  <si>
    <t>972-306-0755</t>
  </si>
  <si>
    <t>Landcape Installation Laborer</t>
  </si>
  <si>
    <t>6622 Topper Run</t>
  </si>
  <si>
    <t>H-400-18344-124846</t>
  </si>
  <si>
    <t>The White Buffalo, LLC</t>
  </si>
  <si>
    <t>236 Dunraven Street</t>
  </si>
  <si>
    <t>mail: 3187 S. Highway 89, Bountiful, UT 84010</t>
  </si>
  <si>
    <t>801-294-7040</t>
  </si>
  <si>
    <t>H-400-18344-125266</t>
  </si>
  <si>
    <t>CATAMOUNT HOSPITALITY LLC</t>
  </si>
  <si>
    <t>THE FARMHOUSE TAP &amp; GRILL</t>
  </si>
  <si>
    <t>160 BANK STREET</t>
  </si>
  <si>
    <t>802-497-1026</t>
  </si>
  <si>
    <t>CHITTENDEN</t>
  </si>
  <si>
    <t>H-400-18344-140584</t>
  </si>
  <si>
    <t>CRABAPPLE TURF MANAGEMENT INC</t>
  </si>
  <si>
    <t>CRABAPPLE LANDSCAPEXPERTS</t>
  </si>
  <si>
    <t>1012 UNION CENTER DRIVE</t>
  </si>
  <si>
    <t>770-740-9739</t>
  </si>
  <si>
    <t>1012 Union Center Drive</t>
  </si>
  <si>
    <t>H-400-18344-141992</t>
  </si>
  <si>
    <t>Landings Management, LLC</t>
  </si>
  <si>
    <t>543 Thames Street</t>
  </si>
  <si>
    <t>401-845-9400</t>
  </si>
  <si>
    <t>595 Thames Street</t>
  </si>
  <si>
    <t>H-400-18344-149126</t>
  </si>
  <si>
    <t>1899, LLC</t>
  </si>
  <si>
    <t>2148 Gulf Drive</t>
  </si>
  <si>
    <t>843-296-9498</t>
  </si>
  <si>
    <t>H-400-18344-153534</t>
  </si>
  <si>
    <t>BAY VIEW RESORT, LLC</t>
  </si>
  <si>
    <t>504 NORTH OCEAN BLVD</t>
  </si>
  <si>
    <t>843-626-0000</t>
  </si>
  <si>
    <t>504 N Ocean Blvd.</t>
  </si>
  <si>
    <t>H-400-18344-154878</t>
  </si>
  <si>
    <t>3518 Creekmont Dr</t>
  </si>
  <si>
    <t>H-400-18344-185311</t>
  </si>
  <si>
    <t>DAVENPORT ENTERPRISES, INC.</t>
  </si>
  <si>
    <t>302 Union Street</t>
  </si>
  <si>
    <t>Hackensack</t>
  </si>
  <si>
    <t>914-659-8636</t>
  </si>
  <si>
    <t>69 Stone Hill Road</t>
  </si>
  <si>
    <t>H-400-18344-204549</t>
  </si>
  <si>
    <t>101 County Road 124</t>
  </si>
  <si>
    <t>H-400-18344-220472</t>
  </si>
  <si>
    <t>WAIT STAFF</t>
  </si>
  <si>
    <t>H-400-18344-261516</t>
  </si>
  <si>
    <t>CIM Enterprises, Inc.</t>
  </si>
  <si>
    <t>7910 Dee Gabriel Collins</t>
  </si>
  <si>
    <t>512-792-4174</t>
  </si>
  <si>
    <t>H-400-18344-275380</t>
  </si>
  <si>
    <t>Chris James Landscaping Inc</t>
  </si>
  <si>
    <t>33 Zazzetti St, Suite 1</t>
  </si>
  <si>
    <t>Waldwick</t>
  </si>
  <si>
    <t>201-670-7947</t>
  </si>
  <si>
    <t>Federation of Employers &amp; Workers of America</t>
  </si>
  <si>
    <t>Arnulfo  Hinojosa</t>
  </si>
  <si>
    <t>33 Zazzetti St</t>
  </si>
  <si>
    <t>H-400-18344-278275</t>
  </si>
  <si>
    <t>Professional Yard Services</t>
  </si>
  <si>
    <t>Corey Draper and Associates Inc</t>
  </si>
  <si>
    <t>63 E. 11400 S., # 323</t>
  </si>
  <si>
    <t>801-256-1111</t>
  </si>
  <si>
    <t>63 E. 11400 S., #323</t>
  </si>
  <si>
    <t>H-400-18344-290330</t>
  </si>
  <si>
    <t>Robert Jowder Custom Landscaping</t>
  </si>
  <si>
    <t>1335 Michigan Ave</t>
  </si>
  <si>
    <t>Swarthmore</t>
  </si>
  <si>
    <t>610-543-7471</t>
  </si>
  <si>
    <t>1400 Second St</t>
  </si>
  <si>
    <t>H-400-18344-299533</t>
  </si>
  <si>
    <t>Carranza Concessions LLC</t>
  </si>
  <si>
    <t>1709 Illinois St.</t>
  </si>
  <si>
    <t>Mailing: PO BOX 18014 San Antonio, TX 78218</t>
  </si>
  <si>
    <t>Big Wells</t>
  </si>
  <si>
    <t>210-380-1064</t>
  </si>
  <si>
    <t>Conroe</t>
  </si>
  <si>
    <t>9333 Airport Rd.</t>
  </si>
  <si>
    <t>H-400-18344-317742</t>
  </si>
  <si>
    <t>Lakewood Country Club</t>
  </si>
  <si>
    <t>2613 Bradley Rd.</t>
  </si>
  <si>
    <t>440-835-4398</t>
  </si>
  <si>
    <t>Grounds Crew</t>
  </si>
  <si>
    <t>H-400-18344-323318</t>
  </si>
  <si>
    <t>Marrocco's Lawn Care and Landscaping LLC</t>
  </si>
  <si>
    <t>3907 Eland Road</t>
  </si>
  <si>
    <t>410-800-8333</t>
  </si>
  <si>
    <t>H-400-18344-327914</t>
  </si>
  <si>
    <t>TRADE WINDS FARM (TAC,LLC)</t>
  </si>
  <si>
    <t>394 RIVERVIEW ROAD</t>
  </si>
  <si>
    <t>REXFORD</t>
  </si>
  <si>
    <t>518-348-1726</t>
  </si>
  <si>
    <t>Rexford</t>
  </si>
  <si>
    <t>394 Riverview Road</t>
  </si>
  <si>
    <t>H-400-18344-332989</t>
  </si>
  <si>
    <t>RAYMONDS LAWN CARE LLC</t>
  </si>
  <si>
    <t>313 MT. TABOR RD.</t>
  </si>
  <si>
    <t>P.O. Box 2481  Clarksville, IN 47131-2481</t>
  </si>
  <si>
    <t>NEW ALBANY</t>
  </si>
  <si>
    <t>812-948-7991</t>
  </si>
  <si>
    <t>New Albany</t>
  </si>
  <si>
    <t>313 Mt. Tabor Rd.</t>
  </si>
  <si>
    <t>H-400-18344-340739</t>
  </si>
  <si>
    <t>Front End Express LLC</t>
  </si>
  <si>
    <t>6508 Colleyville Blvd, Suite 300</t>
  </si>
  <si>
    <t>817-251-6688</t>
  </si>
  <si>
    <t>Plumbers</t>
  </si>
  <si>
    <t>7110 Industrial Drive</t>
  </si>
  <si>
    <t>H-400-18344-345412</t>
  </si>
  <si>
    <t>Designs By Sundown Inc</t>
  </si>
  <si>
    <t>6875 S. Santa Fe Dr</t>
  </si>
  <si>
    <t>303-789-4400</t>
  </si>
  <si>
    <t>9742 Titan Park Circle</t>
  </si>
  <si>
    <t>H-400-18344-376550</t>
  </si>
  <si>
    <t>Sparkle Cleaning &amp; Painting</t>
  </si>
  <si>
    <t>8747 Co Rd A</t>
  </si>
  <si>
    <t>mailing: P.O. Box 513  Ephraim, WI 54211</t>
  </si>
  <si>
    <t>Fish Creek</t>
  </si>
  <si>
    <t>920-839-9358</t>
  </si>
  <si>
    <t>House Cleaners</t>
  </si>
  <si>
    <t>8747 CTY A</t>
  </si>
  <si>
    <t>H-400-18344-384199</t>
  </si>
  <si>
    <t>B&amp;K Carnival Company, Inc.</t>
  </si>
  <si>
    <t>2704 Hwy 378 West</t>
  </si>
  <si>
    <t>(Mail: PO Box 28, Gresham, SC 29546)</t>
  </si>
  <si>
    <t>Gresham</t>
  </si>
  <si>
    <t>843-992-3277</t>
  </si>
  <si>
    <t>H-400-18344-391163</t>
  </si>
  <si>
    <t>HUGHES  LANDSCAPING,  INC.</t>
  </si>
  <si>
    <t>42600  SUMMIT  VIEW CT.</t>
  </si>
  <si>
    <t>303-944-6255</t>
  </si>
  <si>
    <t>42600 Summit View Ct.</t>
  </si>
  <si>
    <t>H-400-18344-399910</t>
  </si>
  <si>
    <t>Miss Winnie Inc.</t>
  </si>
  <si>
    <t>H-400-18344-404502</t>
  </si>
  <si>
    <t>Green Horizons Inc</t>
  </si>
  <si>
    <t>12201 River Ridge Blvd</t>
  </si>
  <si>
    <t>Burnsville</t>
  </si>
  <si>
    <t>952-939-0155</t>
  </si>
  <si>
    <t>H-400-18344-405958</t>
  </si>
  <si>
    <t>Minogue Bros. Swimming Pool Care, Inc.</t>
  </si>
  <si>
    <t>1602 County Road 39</t>
  </si>
  <si>
    <t>631-283-4040</t>
  </si>
  <si>
    <t>H-400-18344-415404</t>
  </si>
  <si>
    <t>PALADIN AMUSEMENTS, INC.</t>
  </si>
  <si>
    <t>9 MAPLE AVE.</t>
  </si>
  <si>
    <t>BERKELEY HEIGHTS</t>
  </si>
  <si>
    <t>07922-0000</t>
  </si>
  <si>
    <t>908-464-0826</t>
  </si>
  <si>
    <t>Kearny</t>
  </si>
  <si>
    <t>34 Rizzolo Road</t>
  </si>
  <si>
    <t>H-400-18344-434153</t>
  </si>
  <si>
    <t>GUEST SERVICE AGENT</t>
  </si>
  <si>
    <t>H-400-18344-454943</t>
  </si>
  <si>
    <t>GARRICK CONSTRUCTION, INC.</t>
  </si>
  <si>
    <t>GARRICK-SANTO LANDSCAPE CO.</t>
  </si>
  <si>
    <t>110  EAMES ST.</t>
  </si>
  <si>
    <t>781-322-0006</t>
  </si>
  <si>
    <t>110 EAMES ST.</t>
  </si>
  <si>
    <t>H-400-18344-455541</t>
  </si>
  <si>
    <t>Pristine Pools LLC</t>
  </si>
  <si>
    <t>84 A Park Place</t>
  </si>
  <si>
    <t>PO Box 4246</t>
  </si>
  <si>
    <t>631-324-3700</t>
  </si>
  <si>
    <t>H-400-18344-466229</t>
  </si>
  <si>
    <t>Food and Beverage Operations Intern</t>
  </si>
  <si>
    <t>H-400-18344-523837</t>
  </si>
  <si>
    <t>LONG BAY RESORT, LP</t>
  </si>
  <si>
    <t>LONG BAY RESORT</t>
  </si>
  <si>
    <t>7200 NORTH OCEAN BOULEVARD</t>
  </si>
  <si>
    <t>843-449-3361</t>
  </si>
  <si>
    <t>7200 North Ocean Boulevard</t>
  </si>
  <si>
    <t>H-400-18344-525609</t>
  </si>
  <si>
    <t>Pacific Coast Contracting, Inc.</t>
  </si>
  <si>
    <t>5041 Upton Rd.</t>
  </si>
  <si>
    <t>541-664-2982</t>
  </si>
  <si>
    <t>Hill City</t>
  </si>
  <si>
    <t>121 Walnut Avenue (report to work)</t>
  </si>
  <si>
    <t>H-400-18344-532997</t>
  </si>
  <si>
    <t>Rodney &amp; Lisa Ltd, LLC</t>
  </si>
  <si>
    <t>2813 Hwy 130</t>
  </si>
  <si>
    <t>MAILING: PO BOX 1435</t>
  </si>
  <si>
    <t>Newcastle</t>
  </si>
  <si>
    <t>405-387-3886</t>
  </si>
  <si>
    <t>Norman</t>
  </si>
  <si>
    <t>2501 South Jenkins Ave</t>
  </si>
  <si>
    <t>H-400-18344-539731</t>
  </si>
  <si>
    <t>East Coast Landscaping Inc</t>
  </si>
  <si>
    <t>1302 Big Bethel Rd</t>
  </si>
  <si>
    <t>Mailing : PO Box 9012, Hampton, VA 23670</t>
  </si>
  <si>
    <t>757-285-5064</t>
  </si>
  <si>
    <t>H-400-18344-558132</t>
  </si>
  <si>
    <t>HERITAGE LANDSCAPE SERVICES, LLC</t>
  </si>
  <si>
    <t>8001 INDUSTRIAL PARK COURT</t>
  </si>
  <si>
    <t>BRISTOW</t>
  </si>
  <si>
    <t>703-996-1301</t>
  </si>
  <si>
    <t>23725 Overland Drive</t>
  </si>
  <si>
    <t>H-400-18344-573312</t>
  </si>
  <si>
    <t>BELL PERSON</t>
  </si>
  <si>
    <t>Dare</t>
  </si>
  <si>
    <t>H-400-18344-574810</t>
  </si>
  <si>
    <t>Liberty Land Management Group, Inc.</t>
  </si>
  <si>
    <t>1470 Land R Industrial Blvd</t>
  </si>
  <si>
    <t>Tarpon Springs</t>
  </si>
  <si>
    <t>727-937-0177</t>
  </si>
  <si>
    <t>WORLDWIDE WORKFORCE PROCUREMENT LLC</t>
  </si>
  <si>
    <t>GAEL PENA</t>
  </si>
  <si>
    <t>Ground Maintenance Worker</t>
  </si>
  <si>
    <t>H-400-18344-583743</t>
  </si>
  <si>
    <t>MACKINAC ISLAND CARRIAGE TOURS, INC.</t>
  </si>
  <si>
    <t>100 MARKET STREET</t>
  </si>
  <si>
    <t>906-847-3307</t>
  </si>
  <si>
    <t>Night Janitor and Cleaner</t>
  </si>
  <si>
    <t>100 Market Street</t>
  </si>
  <si>
    <t>H-400-18344-610678</t>
  </si>
  <si>
    <t>SKERBECK ENTERTAINMENT GROUP, INC</t>
  </si>
  <si>
    <t>5463 DALTON RIDGE</t>
  </si>
  <si>
    <t>FENNVILLE</t>
  </si>
  <si>
    <t>906-280-5186</t>
  </si>
  <si>
    <t>Fennville</t>
  </si>
  <si>
    <t>Allegan</t>
  </si>
  <si>
    <t>5643 Dalton Ridge</t>
  </si>
  <si>
    <t>H-400-18344-610869</t>
  </si>
  <si>
    <t>Beacon Hill Show Stables, Inc</t>
  </si>
  <si>
    <t>55 Laird Road</t>
  </si>
  <si>
    <t>732-332-0800</t>
  </si>
  <si>
    <t>H-400-18344-630501</t>
  </si>
  <si>
    <t>Texas Land Care, Inc.</t>
  </si>
  <si>
    <t>6115 Owens Ste.</t>
  </si>
  <si>
    <t>Ste. 104</t>
  </si>
  <si>
    <t>972-744-6415</t>
  </si>
  <si>
    <t>Qualified Landscape Laborer</t>
  </si>
  <si>
    <t>H-400-18344-637071</t>
  </si>
  <si>
    <t>FRANCISCO D MANZO-GONZALES</t>
  </si>
  <si>
    <t>MANZO ENTERPRISES</t>
  </si>
  <si>
    <t>575 CHURCH DRIVE</t>
  </si>
  <si>
    <t>KALISPELL</t>
  </si>
  <si>
    <t>406-291-1963</t>
  </si>
  <si>
    <t>landscaping and groundskeeping worker</t>
  </si>
  <si>
    <t>Kalispell</t>
  </si>
  <si>
    <t>Flathead Valley</t>
  </si>
  <si>
    <t>575 Church Drive</t>
  </si>
  <si>
    <t>H-400-18344-641659</t>
  </si>
  <si>
    <t>Josh &amp; Jake Inc.</t>
  </si>
  <si>
    <t>H-400-18344-650326</t>
  </si>
  <si>
    <t xml:space="preserve">Inola </t>
  </si>
  <si>
    <t xml:space="preserve">Rogers </t>
  </si>
  <si>
    <t xml:space="preserve">16400 East 620 Road </t>
  </si>
  <si>
    <t>H-400-18344-651693</t>
  </si>
  <si>
    <t>MARTINIQUE INVESTORS, LLC</t>
  </si>
  <si>
    <t>OCEAN REEF RESORT</t>
  </si>
  <si>
    <t>7100 NORTH OCEAN BOULEVARD</t>
  </si>
  <si>
    <t>843-449-4441</t>
  </si>
  <si>
    <t>7100 North Ocean Boulevard</t>
  </si>
  <si>
    <t>H-400-18344-654792</t>
  </si>
  <si>
    <t>Paradise Resort Vacations, LLC</t>
  </si>
  <si>
    <t>Paradise Resort</t>
  </si>
  <si>
    <t>2201 S. OCEAN BLVD</t>
  </si>
  <si>
    <t>843-282-7300</t>
  </si>
  <si>
    <t>HORRY</t>
  </si>
  <si>
    <t>2201 S. Ocean Blvd</t>
  </si>
  <si>
    <t>H-400-18344-655247</t>
  </si>
  <si>
    <t>H-400-18344-655450</t>
  </si>
  <si>
    <t>4728 Dozier Road</t>
  </si>
  <si>
    <t>H-400-18344-659075</t>
  </si>
  <si>
    <t>PRO TURF INC.</t>
  </si>
  <si>
    <t>2007 BROWNS VILLAGE RD</t>
  </si>
  <si>
    <t>502-267-0377</t>
  </si>
  <si>
    <t>ALS, INC</t>
  </si>
  <si>
    <t>BERTHINA CERVANTES</t>
  </si>
  <si>
    <t>2007 Browns Village Rd</t>
  </si>
  <si>
    <t>H-400-18344-672259</t>
  </si>
  <si>
    <t>Baraboo</t>
  </si>
  <si>
    <t>45 Hillman Road</t>
  </si>
  <si>
    <t>H-400-18344-672786</t>
  </si>
  <si>
    <t>GUTHRIE INDUSTRIAL COATING, INC.</t>
  </si>
  <si>
    <t>2417 S. Twin Mounds Road</t>
  </si>
  <si>
    <t>Yale</t>
  </si>
  <si>
    <t>405-612-8100</t>
  </si>
  <si>
    <t>HELPERS PAINTING AND SANDBLASTING</t>
  </si>
  <si>
    <t>CUSHING</t>
  </si>
  <si>
    <t>2718 N. Linwood</t>
  </si>
  <si>
    <t>H-400-18344-677043</t>
  </si>
  <si>
    <t>Kelly Marie Inc.</t>
  </si>
  <si>
    <t>Capt Anthony</t>
  </si>
  <si>
    <t>H-400-18344-688161</t>
  </si>
  <si>
    <t>COLDSTREAM COUNTRY CLUB</t>
  </si>
  <si>
    <t>400 ASBURY ROAD</t>
  </si>
  <si>
    <t>513-231-3900</t>
  </si>
  <si>
    <t>400 Asbury Road</t>
  </si>
  <si>
    <t>H-400-18344-694246</t>
  </si>
  <si>
    <t>H-400-18344-704803</t>
  </si>
  <si>
    <t>Grass Masters Landscape Services, LLC</t>
  </si>
  <si>
    <t>Grass Masters</t>
  </si>
  <si>
    <t>117 Franklin Drive</t>
  </si>
  <si>
    <t>Youngsville</t>
  </si>
  <si>
    <t>919-761-5054</t>
  </si>
  <si>
    <t>SAVATTERI LAW FIRM, PC</t>
  </si>
  <si>
    <t>SAL SAVATTERI</t>
  </si>
  <si>
    <t>3304 Ruritania Street</t>
  </si>
  <si>
    <t>H-400-18344-716459</t>
  </si>
  <si>
    <t>SEBONACK GOLF CLUB</t>
  </si>
  <si>
    <t>405 SEBONAC ROAD</t>
  </si>
  <si>
    <t>SOUTH HAMPTON</t>
  </si>
  <si>
    <t>631-287-4444</t>
  </si>
  <si>
    <t>South Hampton</t>
  </si>
  <si>
    <t>405 Sebonac Road</t>
  </si>
  <si>
    <t>H-400-18344-750340</t>
  </si>
  <si>
    <t>A&amp;A LAWNCARE AND LANDSCAPING, INC.</t>
  </si>
  <si>
    <t>6840 POWERLINE DR.</t>
  </si>
  <si>
    <t>859-384-0266</t>
  </si>
  <si>
    <t>6840 Powerline Dr.</t>
  </si>
  <si>
    <t>H-400-18344-765889</t>
  </si>
  <si>
    <t>Resort Employee Staffing, LLC for Starbucks</t>
  </si>
  <si>
    <t>407 30th Ave N</t>
  </si>
  <si>
    <t>504 North Ocean Blvd</t>
  </si>
  <si>
    <t>H-400-18344-772019</t>
  </si>
  <si>
    <t>Creative Edge, LLC</t>
  </si>
  <si>
    <t>1615 Amber Drive</t>
  </si>
  <si>
    <t>Jennings</t>
  </si>
  <si>
    <t>337-224-2788</t>
  </si>
  <si>
    <t>1587 North Bolton Avenue</t>
  </si>
  <si>
    <t>H-400-18344-786452</t>
  </si>
  <si>
    <t>Premium Q Moving and Storage, LLC</t>
  </si>
  <si>
    <t>Premium Q Moving and Storage</t>
  </si>
  <si>
    <t>20 Sycamore Ave. #4004</t>
  </si>
  <si>
    <t>781-219-8777</t>
  </si>
  <si>
    <t>H-400-18344-795906</t>
  </si>
  <si>
    <t>THE CAMARGO CLUB</t>
  </si>
  <si>
    <t>8605 SHAWNEE RUN RD</t>
  </si>
  <si>
    <t>513-561-9234</t>
  </si>
  <si>
    <t>8605 Shawnee Run Rd.</t>
  </si>
  <si>
    <t>H-400-18344-808166</t>
  </si>
  <si>
    <t>YELLOWSTONE LANDSCAPE - CENTRAL, INC.</t>
  </si>
  <si>
    <t>10892 SHADOW WOOD DRIVE</t>
  </si>
  <si>
    <t>H-400-18344-830446</t>
  </si>
  <si>
    <t>Williamsburg City</t>
  </si>
  <si>
    <t>3601 Ironbound Road</t>
  </si>
  <si>
    <t>H-400-18344-835319</t>
  </si>
  <si>
    <t>CRT VENTURES LLC</t>
  </si>
  <si>
    <t>Maven Landscaping</t>
  </si>
  <si>
    <t>8524 Pacefull Hill Lane</t>
  </si>
  <si>
    <t>512-263-3669</t>
  </si>
  <si>
    <t>H-400-18344-857217</t>
  </si>
  <si>
    <t>Boynton Canyon Management Company</t>
  </si>
  <si>
    <t>Enchantment Resort</t>
  </si>
  <si>
    <t>525 Boynton Canyon Road</t>
  </si>
  <si>
    <t>Sedona</t>
  </si>
  <si>
    <t>928-204-6042</t>
  </si>
  <si>
    <t>YAVAPAI</t>
  </si>
  <si>
    <t>H-400-18344-897639</t>
  </si>
  <si>
    <t>83 CHURCH STREET LLC</t>
  </si>
  <si>
    <t>PASCOLO RISTORANTE</t>
  </si>
  <si>
    <t>83 CHURCH STREET</t>
  </si>
  <si>
    <t>H-400-18344-906091</t>
  </si>
  <si>
    <t>B &amp; M Concrete, Inc.</t>
  </si>
  <si>
    <t>14751 E. County Line Rd.</t>
  </si>
  <si>
    <t>303-678-5590</t>
  </si>
  <si>
    <t>LISA E. BATTAN, P.C.</t>
  </si>
  <si>
    <t>Leigh Alpert</t>
  </si>
  <si>
    <t>Concrete Flatwork Laborer</t>
  </si>
  <si>
    <t>H-400-18344-913541</t>
  </si>
  <si>
    <t>H-400-18344-916758</t>
  </si>
  <si>
    <t>Trawler Christian G Inc.</t>
  </si>
  <si>
    <t>H-400-18344-927923</t>
  </si>
  <si>
    <t>Three Bears, Inc.</t>
  </si>
  <si>
    <t>Bar Harbor Manor</t>
  </si>
  <si>
    <t>47 Holland Avenue</t>
  </si>
  <si>
    <t>207-288-3829</t>
  </si>
  <si>
    <t>H-400-18344-937796</t>
  </si>
  <si>
    <t>Hall Contracting LLC</t>
  </si>
  <si>
    <t>755 Maleta Lane, Suite 203</t>
  </si>
  <si>
    <t>303-489-8036</t>
  </si>
  <si>
    <t>2855 North Hwy 85</t>
  </si>
  <si>
    <t>H-400-18344-944676</t>
  </si>
  <si>
    <t>HBH Landgroup Inc.</t>
  </si>
  <si>
    <t>US Lawns of Myrtle Beach</t>
  </si>
  <si>
    <t>7887 Moss Creek Road</t>
  </si>
  <si>
    <t>843-650-8875</t>
  </si>
  <si>
    <t>7887 Moss Creek Road (report to work)</t>
  </si>
  <si>
    <t>H-400-18344-946131</t>
  </si>
  <si>
    <t>ACTION WHITEWATER ADVENTURES CALIFORNIA INC.</t>
  </si>
  <si>
    <t>7237 STATE HIGHWAY 49</t>
  </si>
  <si>
    <t>LOTUS</t>
  </si>
  <si>
    <t>530-621-1315</t>
  </si>
  <si>
    <t>7421State Hwy 49</t>
  </si>
  <si>
    <t>H-400-18344-962301</t>
  </si>
  <si>
    <t>Vargas Property Services Inc</t>
  </si>
  <si>
    <t>270 Interlocken Blvd</t>
  </si>
  <si>
    <t>303-466-9196</t>
  </si>
  <si>
    <t>H-400-18344-964355</t>
  </si>
  <si>
    <t>Trawler Shrimp Texas I Inc.</t>
  </si>
  <si>
    <t>H-400-18344-968258</t>
  </si>
  <si>
    <t>H-400-18344-974529</t>
  </si>
  <si>
    <t>BROOKVILLE COUNTRY CLUB</t>
  </si>
  <si>
    <t>210 CHICKEN VALLEY ROAD</t>
  </si>
  <si>
    <t>OLD BROOKVILLE</t>
  </si>
  <si>
    <t>516-671-5440</t>
  </si>
  <si>
    <t>WAITERS AND WAITRESSES</t>
  </si>
  <si>
    <t>H-400-18344-991006</t>
  </si>
  <si>
    <t>HYDE PARK LANDSCAPING, INC.</t>
  </si>
  <si>
    <t>5055 WOOSTER ROAD</t>
  </si>
  <si>
    <t>513-731-1334</t>
  </si>
  <si>
    <t>5055 Wooster Road</t>
  </si>
  <si>
    <t>H-400-18344-997539</t>
  </si>
  <si>
    <t>110 Willow Bend</t>
  </si>
  <si>
    <t>H-400-18344-999971</t>
  </si>
  <si>
    <t>OCEAN FRONT INVESTORS, LLC</t>
  </si>
  <si>
    <t>CARIBBEAN RESORT &amp; VILLAS</t>
  </si>
  <si>
    <t>3000 NORTH OCEAN BOULEVARD</t>
  </si>
  <si>
    <t>843-448-7181</t>
  </si>
  <si>
    <t>3000 North Ocean Boulevard</t>
  </si>
  <si>
    <t>H-400-18345-001033</t>
  </si>
  <si>
    <t>All Seasons Nursery &amp; Landscaping, Inc.</t>
  </si>
  <si>
    <t>2974 Johnston St.</t>
  </si>
  <si>
    <t>337-264-1418</t>
  </si>
  <si>
    <t>H-400-18345-001224</t>
  </si>
  <si>
    <t>MACKINAW SEASONAL RESORTS, INC.</t>
  </si>
  <si>
    <t>701 SOUTH HURON AVENUE</t>
  </si>
  <si>
    <t>MACKINAW CITY</t>
  </si>
  <si>
    <t>231-436-4250</t>
  </si>
  <si>
    <t>Mackinaw City</t>
  </si>
  <si>
    <t>Cheboygan</t>
  </si>
  <si>
    <t>601 N Huron, 505-726, 825-1143 S Huron, 116 Old US31</t>
  </si>
  <si>
    <t>H-400-18345-008270</t>
  </si>
  <si>
    <t>Jubilee Landscape Management, Inc.</t>
  </si>
  <si>
    <t>JubileeScape</t>
  </si>
  <si>
    <t>850 S. Conception Street</t>
  </si>
  <si>
    <t>Mailing: PO Box 171, Daphne, AL 36526</t>
  </si>
  <si>
    <t>251-626-5587</t>
  </si>
  <si>
    <t>15048 County Road 12 South</t>
  </si>
  <si>
    <t>H-400-18345-012840</t>
  </si>
  <si>
    <t>SILVIS GROUP, INC.</t>
  </si>
  <si>
    <t>250 SHULTZ ROAD</t>
  </si>
  <si>
    <t>MT. PLEASANT</t>
  </si>
  <si>
    <t>724-547-5268</t>
  </si>
  <si>
    <t>250 Shultz Rd.</t>
  </si>
  <si>
    <t>H-400-18345-013326</t>
  </si>
  <si>
    <t>OGDEN'S DESIGN AND PLANTINGS INC</t>
  </si>
  <si>
    <t>650 NORTH COUNTRY ROAD</t>
  </si>
  <si>
    <t>ST JAMES</t>
  </si>
  <si>
    <t>631-473-5064</t>
  </si>
  <si>
    <t>EAST SETAUKET</t>
  </si>
  <si>
    <t>107 COMSEWOGUE ROAD</t>
  </si>
  <si>
    <t>H-400-18345-022161</t>
  </si>
  <si>
    <t>Soccer Edge LLC</t>
  </si>
  <si>
    <t>325 Myrtle Avenue</t>
  </si>
  <si>
    <t>Unit 1002</t>
  </si>
  <si>
    <t>203-525-3529</t>
  </si>
  <si>
    <t>Recreation Coordinator</t>
  </si>
  <si>
    <t>H-400-18345-026320</t>
  </si>
  <si>
    <t>FLY CREEK CIDER MILL &amp; ORCHARD, INC.</t>
  </si>
  <si>
    <t>288 GOOSE STREET</t>
  </si>
  <si>
    <t>FLY CREEK</t>
  </si>
  <si>
    <t>607-547-9692</t>
  </si>
  <si>
    <t>Snack Barn Worker</t>
  </si>
  <si>
    <t>Fly Creek</t>
  </si>
  <si>
    <t>288 Goose Street</t>
  </si>
  <si>
    <t>H-400-18345-037431</t>
  </si>
  <si>
    <t>THE YANKEE REBEL TAVERN, INC.</t>
  </si>
  <si>
    <t>YANKEE REBEL TAVERN AND HORN'S BAR AND RESTAURANT</t>
  </si>
  <si>
    <t>1493 ASTOR STREET</t>
  </si>
  <si>
    <t>P.O. BOX 1493</t>
  </si>
  <si>
    <t>906-847-6249</t>
  </si>
  <si>
    <t>1493 Astor Street</t>
  </si>
  <si>
    <t>H-400-18345-049825</t>
  </si>
  <si>
    <t>INNSITE, INC.</t>
  </si>
  <si>
    <t>BAY VIEW BED &amp; BREAKFAST</t>
  </si>
  <si>
    <t>6947 MAIN STREET</t>
  </si>
  <si>
    <t>PO BOX 448</t>
  </si>
  <si>
    <t>906-847-3395</t>
  </si>
  <si>
    <t>6947 Main Street</t>
  </si>
  <si>
    <t>H-400-18345-056636</t>
  </si>
  <si>
    <t>Whitewater Excitement Unlimited</t>
  </si>
  <si>
    <t>6580 Highway 49</t>
  </si>
  <si>
    <t>530-559-2296</t>
  </si>
  <si>
    <t>Trip Leaders</t>
  </si>
  <si>
    <t>H-400-18345-062727</t>
  </si>
  <si>
    <t>CRESCENT HOTELS &amp; RESORT</t>
  </si>
  <si>
    <t>HORSESHOE BAY RESORT</t>
  </si>
  <si>
    <t>200 HI CIRCLE N</t>
  </si>
  <si>
    <t>HORSESHOE BAY</t>
  </si>
  <si>
    <t>830-598-7324</t>
  </si>
  <si>
    <t>Horseshoe Bay</t>
  </si>
  <si>
    <t>Llano</t>
  </si>
  <si>
    <t>200 Hi Circle N.</t>
  </si>
  <si>
    <t>H-400-18345-081257</t>
  </si>
  <si>
    <t>H-400-18345-085561</t>
  </si>
  <si>
    <t>BROEHL'S LAWN MAINTENANCE, INC.</t>
  </si>
  <si>
    <t>10 14TH STREET</t>
  </si>
  <si>
    <t>NORTH BRUNSWICK</t>
  </si>
  <si>
    <t>732-214-0953</t>
  </si>
  <si>
    <t>North Brunswick</t>
  </si>
  <si>
    <t>10 14th Street North Brunswick</t>
  </si>
  <si>
    <t>H-400-18345-085997</t>
  </si>
  <si>
    <t>GLYN'S MARINE, INC</t>
  </si>
  <si>
    <t>8 ARROWHEAD DRIVE</t>
  </si>
  <si>
    <t>508-228-0244</t>
  </si>
  <si>
    <t>Boatyard Laborer</t>
  </si>
  <si>
    <t>Nantucet</t>
  </si>
  <si>
    <t>8 Arrowhead Dr</t>
  </si>
  <si>
    <t>H-400-18345-106330</t>
  </si>
  <si>
    <t>Martis Camp Club</t>
  </si>
  <si>
    <t>8945 Schaffer Mill Rd.</t>
  </si>
  <si>
    <t>Mailing: 7951 Fleur Du Lac Truckee, CA 96161</t>
  </si>
  <si>
    <t>530-550-6083</t>
  </si>
  <si>
    <t>H-400-18345-111531</t>
  </si>
  <si>
    <t>Capt. Edward, Inc.</t>
  </si>
  <si>
    <t>H-400-18345-113698</t>
  </si>
  <si>
    <t>Schrock Commercial Roofing, Inc.</t>
  </si>
  <si>
    <t>1353 Hwy 93 N</t>
  </si>
  <si>
    <t>406-961-2990</t>
  </si>
  <si>
    <t>Residential Roofer</t>
  </si>
  <si>
    <t>Ravalli</t>
  </si>
  <si>
    <t>1353 Hwy 93 N (report to work)</t>
  </si>
  <si>
    <t>H-400-18345-119944</t>
  </si>
  <si>
    <t>SFP LANDSCAPING, INC.</t>
  </si>
  <si>
    <t>9800 GRAVOIS ROAD</t>
  </si>
  <si>
    <t>314-544-4436</t>
  </si>
  <si>
    <t>9800 Gravois Road</t>
  </si>
  <si>
    <t>H-400-18345-126728</t>
  </si>
  <si>
    <t>John Welch Enterprise Inc.</t>
  </si>
  <si>
    <t>1723 State Route 444</t>
  </si>
  <si>
    <t>315-483-8738</t>
  </si>
  <si>
    <t>Landscape Maintance</t>
  </si>
  <si>
    <t>H-400-18345-133898</t>
  </si>
  <si>
    <t>SECOND NATURE LANDSCAPES, LLC</t>
  </si>
  <si>
    <t>6568 S 2300 E</t>
  </si>
  <si>
    <t>COTTONWOOD HEIGHTS</t>
  </si>
  <si>
    <t>801-661-1509</t>
  </si>
  <si>
    <t>On the Job training for Landscaping Services / Maintenance.</t>
  </si>
  <si>
    <t>Cottonwood Heights</t>
  </si>
  <si>
    <t>H-400-18345-137004</t>
  </si>
  <si>
    <t>Oklahoma City Boathouse Foundation</t>
  </si>
  <si>
    <t>725 S. Lincoln Blvd</t>
  </si>
  <si>
    <t>216-210-2065</t>
  </si>
  <si>
    <t>725 South Lincoln Blvd.</t>
  </si>
  <si>
    <t>H-400-18345-143476</t>
  </si>
  <si>
    <t>H-400-18345-153150</t>
  </si>
  <si>
    <t>THE DAYTON HOUSE, INC.</t>
  </si>
  <si>
    <t>DAYTON HOUSE RESORT</t>
  </si>
  <si>
    <t>2400 NORTH OCEAN BOULEVARD</t>
  </si>
  <si>
    <t>843-448-2441</t>
  </si>
  <si>
    <t>2400 North Ocean Boulevard</t>
  </si>
  <si>
    <t>H-400-18345-156636</t>
  </si>
  <si>
    <t>QUALIFIED PROPERTY SERVICES INC.</t>
  </si>
  <si>
    <t>GREENBRIAR LANDSCAPE COMPANY INC</t>
  </si>
  <si>
    <t>3324 PORT UNION RD.</t>
  </si>
  <si>
    <t>513-755-6672</t>
  </si>
  <si>
    <t>3324 Port Union Rd.</t>
  </si>
  <si>
    <t>H-400-18345-185379</t>
  </si>
  <si>
    <t>MPH, LLC</t>
  </si>
  <si>
    <t>Memorial Park Hunters</t>
  </si>
  <si>
    <t>8552 Memorial Drive</t>
  </si>
  <si>
    <t>713-693-8636</t>
  </si>
  <si>
    <t>H-400-18345-187964</t>
  </si>
  <si>
    <t>Laundry Worker</t>
  </si>
  <si>
    <t>601 N Huron, 505-726, 825-1143 S Huron, 11461 US23</t>
  </si>
  <si>
    <t>H-400-18345-195829</t>
  </si>
  <si>
    <t>BOTANIC NURSERY, INC.</t>
  </si>
  <si>
    <t>120 MERCHANTS PATH</t>
  </si>
  <si>
    <t>mailing: P.O. Box 316  Wainscott, NY 11975</t>
  </si>
  <si>
    <t>631-537-5017</t>
  </si>
  <si>
    <t>Bridgehampton</t>
  </si>
  <si>
    <t>125 Snake Hollow Road</t>
  </si>
  <si>
    <t>H-400-18345-208628</t>
  </si>
  <si>
    <t>TORGERSON PROPERTIES, INC.</t>
  </si>
  <si>
    <t>TPI HOSPITALITY</t>
  </si>
  <si>
    <t>103 15TH AVE. NW</t>
  </si>
  <si>
    <t>SUITE 200</t>
  </si>
  <si>
    <t>WILLMAR</t>
  </si>
  <si>
    <t>320-235-7207</t>
  </si>
  <si>
    <t>OLMSTED</t>
  </si>
  <si>
    <t>161 13th Avenue SW</t>
  </si>
  <si>
    <t>H-400-18345-211614</t>
  </si>
  <si>
    <t>G &amp; J CONSTRUCTION 22, LLC</t>
  </si>
  <si>
    <t>925 HUNTERS BRANCH RD NE</t>
  </si>
  <si>
    <t>Mailing: P.O. Box 190, Winnabow, NC 28479</t>
  </si>
  <si>
    <t>LELAND</t>
  </si>
  <si>
    <t>404-906-2772</t>
  </si>
  <si>
    <t>Leland</t>
  </si>
  <si>
    <t>925 Hunters Branch Rd NE</t>
  </si>
  <si>
    <t>H-400-18345-216954</t>
  </si>
  <si>
    <t>Premier Property Maintenance of KC</t>
  </si>
  <si>
    <t>Encore Turf &amp; Property Enhancements</t>
  </si>
  <si>
    <t>3540 W 167 STREET</t>
  </si>
  <si>
    <t>STILWELL</t>
  </si>
  <si>
    <t>913-485-2423</t>
  </si>
  <si>
    <t>3540 W 167 Street</t>
  </si>
  <si>
    <t>H-400-18345-226317</t>
  </si>
  <si>
    <t>Joseph Bulfamante &amp; Son, Inc</t>
  </si>
  <si>
    <t>229 Elm Street</t>
  </si>
  <si>
    <t>914-632-5973</t>
  </si>
  <si>
    <t>27 Bartels Place</t>
  </si>
  <si>
    <t>H-400-18345-247838</t>
  </si>
  <si>
    <t>Applebrook Associates, LLC</t>
  </si>
  <si>
    <t>Applebrook Golf Club</t>
  </si>
  <si>
    <t>1604 Paoli Pike (physical)</t>
  </si>
  <si>
    <t>100 Line Road, Malvern, PA 19355 (mailing)</t>
  </si>
  <si>
    <t>610-647-7666</t>
  </si>
  <si>
    <t>Grounds Crew Member</t>
  </si>
  <si>
    <t>1604 Paoli Pike</t>
  </si>
  <si>
    <t>H-400-18345-250413</t>
  </si>
  <si>
    <t>STAR FISH EAST INC</t>
  </si>
  <si>
    <t>BETH'S CAFE</t>
  </si>
  <si>
    <t>PO BOX 1036</t>
  </si>
  <si>
    <t>48 QUOGUE STREET</t>
  </si>
  <si>
    <t>631-653-0222</t>
  </si>
  <si>
    <t>H-400-18345-257568</t>
  </si>
  <si>
    <t>DOWCO ENTERPRISES INC.</t>
  </si>
  <si>
    <t>18459 CENTAUR RD</t>
  </si>
  <si>
    <t>CHESTERFIELD</t>
  </si>
  <si>
    <t>636-532-9192</t>
  </si>
  <si>
    <t>18459 CENTAUR ROAD</t>
  </si>
  <si>
    <t>H-400-18345-276587</t>
  </si>
  <si>
    <t>PCH HOTELS &amp; RESORTS, INC.</t>
  </si>
  <si>
    <t>THE GRAND HOTEL GOLF RESORT &amp; SPA, AUTOGRAPH COLLECTION</t>
  </si>
  <si>
    <t>11 N. WATER STREET, SUITE 8290</t>
  </si>
  <si>
    <t>MOBILE</t>
  </si>
  <si>
    <t>251-338-5600</t>
  </si>
  <si>
    <t>POINT CLEAR</t>
  </si>
  <si>
    <t>BALDWIN</t>
  </si>
  <si>
    <t>1 GRAND BLVD</t>
  </si>
  <si>
    <t>H-400-18345-290599</t>
  </si>
  <si>
    <t>LAKE VIEW MANAGEMENT GROUP LLC</t>
  </si>
  <si>
    <t>LAKE VIEW HOTEL</t>
  </si>
  <si>
    <t>7452 MAIN ST.</t>
  </si>
  <si>
    <t>906-847-3384</t>
  </si>
  <si>
    <t>7452 Main St</t>
  </si>
  <si>
    <t>H-400-18345-298468</t>
  </si>
  <si>
    <t>Epic Landscapes &amp; Maintenance LLC</t>
  </si>
  <si>
    <t>978 Sandbar Way</t>
  </si>
  <si>
    <t>801-592-7746</t>
  </si>
  <si>
    <t>985 South 1950 West</t>
  </si>
  <si>
    <t>H-400-18345-305954</t>
  </si>
  <si>
    <t>Palos &amp; Guzman Services Inc.</t>
  </si>
  <si>
    <t>Mundo Verde Irrigation &amp; Landscaping</t>
  </si>
  <si>
    <t>6400 Grissom Rd.</t>
  </si>
  <si>
    <t>210-286-3269</t>
  </si>
  <si>
    <t>H-400-18345-317424</t>
  </si>
  <si>
    <t>Grill Cook</t>
  </si>
  <si>
    <t>H-400-18345-320526</t>
  </si>
  <si>
    <t>H-400-18345-324604</t>
  </si>
  <si>
    <t>INN ON MACKINAC, INC.</t>
  </si>
  <si>
    <t>4473 N. 51ST STREET</t>
  </si>
  <si>
    <t>303-718-8774</t>
  </si>
  <si>
    <t>6896 Main Street</t>
  </si>
  <si>
    <t>H-400-18345-324733</t>
  </si>
  <si>
    <t>Forrester and Associates, LLC</t>
  </si>
  <si>
    <t>181 East Main St</t>
  </si>
  <si>
    <t>Ackerman</t>
  </si>
  <si>
    <t>662-285-3853</t>
  </si>
  <si>
    <t>5300 2nd St. NW (report to work)</t>
  </si>
  <si>
    <t>H-400-18345-325459</t>
  </si>
  <si>
    <t>LANDSCAPE WORKSHOP, LLC</t>
  </si>
  <si>
    <t>550 MONTGOMERY HWY. SUITE 200</t>
  </si>
  <si>
    <t>VESTAVIA HILLS</t>
  </si>
  <si>
    <t>1116 Manchester Street</t>
  </si>
  <si>
    <t>H-400-18345-341571</t>
  </si>
  <si>
    <t>SITEONE LANDSCAPE SUPPLY, LLC</t>
  </si>
  <si>
    <t>300 Colonial Center Parkway #600</t>
  </si>
  <si>
    <t>470-277-7103</t>
  </si>
  <si>
    <t>Yard Laborer</t>
  </si>
  <si>
    <t>Holtsville</t>
  </si>
  <si>
    <t>323 Long Island Avenue</t>
  </si>
  <si>
    <t>H-400-18345-341758</t>
  </si>
  <si>
    <t>HOLLAND ROOFING OF CINCINNATI</t>
  </si>
  <si>
    <t>7450 INDUSTRIAL ROAD</t>
  </si>
  <si>
    <t>859-525-0887</t>
  </si>
  <si>
    <t>7450 Industrial Road</t>
  </si>
  <si>
    <t>H-400-18345-343652</t>
  </si>
  <si>
    <t>BUDGET LUXURY INN OF TRAVERSE CITY, LP</t>
  </si>
  <si>
    <t>COUNTRY INN &amp; SUITES</t>
  </si>
  <si>
    <t>420 MUNSON AVE</t>
  </si>
  <si>
    <t>231-941-0208</t>
  </si>
  <si>
    <t>420 Munson</t>
  </si>
  <si>
    <t>H-400-18345-354345</t>
  </si>
  <si>
    <t>Store Clerk</t>
  </si>
  <si>
    <t>H-400-18345-360717</t>
  </si>
  <si>
    <t>401 E Central, 201, 252, 322, 416, 618, 918 S Huron</t>
  </si>
  <si>
    <t>H-400-18345-366406</t>
  </si>
  <si>
    <t>PROGRESSIVE SOLUTIONS LLC</t>
  </si>
  <si>
    <t>PO BOX 1130</t>
  </si>
  <si>
    <t>106 WEST COLLEGE</t>
  </si>
  <si>
    <t>870-448-3065</t>
  </si>
  <si>
    <t>FT Temp Brush Clearers</t>
  </si>
  <si>
    <t>Hamblen</t>
  </si>
  <si>
    <t>Progressive Solutions LLC c/o Economy Inn</t>
  </si>
  <si>
    <t>1307 S. Cumberland St.</t>
  </si>
  <si>
    <t>H-400-18345-370223</t>
  </si>
  <si>
    <t>COMPASS COVE RESORT LLC</t>
  </si>
  <si>
    <t>2311 SOUTH OCEAN BLVD.</t>
  </si>
  <si>
    <t>843-448-8373</t>
  </si>
  <si>
    <t>2311 South Ocean Blvd</t>
  </si>
  <si>
    <t>H-400-18345-387847</t>
  </si>
  <si>
    <t>H-400-18345-390937</t>
  </si>
  <si>
    <t>BREAKFAST ATTENDANT</t>
  </si>
  <si>
    <t>H-400-18345-405718</t>
  </si>
  <si>
    <t>SCHAUM PROPERTIES II, LLC</t>
  </si>
  <si>
    <t>SAVANNAH HOUSE</t>
  </si>
  <si>
    <t>2875 GREEN MOUNTAIN DR</t>
  </si>
  <si>
    <t>417-335-2555</t>
  </si>
  <si>
    <t>165 Expressway Ln</t>
  </si>
  <si>
    <t>H-400-18345-414512</t>
  </si>
  <si>
    <t>AL'S COMPLETE LAWN CARE, LLC</t>
  </si>
  <si>
    <t>390 PAYNES DEPOT ROAD</t>
  </si>
  <si>
    <t>859-246-3970</t>
  </si>
  <si>
    <t>390 Paynes Depot Road</t>
  </si>
  <si>
    <t>H-400-18345-418683</t>
  </si>
  <si>
    <t>CRAMARK INC.</t>
  </si>
  <si>
    <t>DBA THE CHICKEN OR THE EGG</t>
  </si>
  <si>
    <t>207 N. BAY AVE.</t>
  </si>
  <si>
    <t>BEACH HAVEN</t>
  </si>
  <si>
    <t>609-492-3695</t>
  </si>
  <si>
    <t>207 N. Bay Avenue</t>
  </si>
  <si>
    <t>H-400-18345-432113</t>
  </si>
  <si>
    <t>CE RENTAL HOLDING CORP.</t>
  </si>
  <si>
    <t>DBA SKYLINE TENT COMPANY</t>
  </si>
  <si>
    <t>1327 CARLTON AVE.</t>
  </si>
  <si>
    <t>434-977-8368</t>
  </si>
  <si>
    <t>Tent Installation Technician</t>
  </si>
  <si>
    <t>1327 Carlton Ave</t>
  </si>
  <si>
    <t>H-400-18345-432435</t>
  </si>
  <si>
    <t>HOLLAND ROOFING SPD</t>
  </si>
  <si>
    <t>5293 TECH VALLEY DRIVE</t>
  </si>
  <si>
    <t>MILFORD</t>
  </si>
  <si>
    <t>5293 Tech Valley Drive</t>
  </si>
  <si>
    <t>H-400-18345-451232</t>
  </si>
  <si>
    <t>601 N Huron, 505-726 &amp; 825-1143 S Huron, 116 Old US31</t>
  </si>
  <si>
    <t>H-400-18345-474041</t>
  </si>
  <si>
    <t>Edmonds Landscaping, Inc.</t>
  </si>
  <si>
    <t>22319 76th Ave W</t>
  </si>
  <si>
    <t>Edmonds</t>
  </si>
  <si>
    <t>425-775-0427</t>
  </si>
  <si>
    <t>22319 76th Ave W (report to work)</t>
  </si>
  <si>
    <t>H-400-18345-492984</t>
  </si>
  <si>
    <t>200 Hi Circle N</t>
  </si>
  <si>
    <t>H-400-18345-511472</t>
  </si>
  <si>
    <t>ST IGNACE HOTEL INC.</t>
  </si>
  <si>
    <t>1131 N. STATE STREET</t>
  </si>
  <si>
    <t>248-830-4455</t>
  </si>
  <si>
    <t>1131 N State Street</t>
  </si>
  <si>
    <t>H-400-18345-546997</t>
  </si>
  <si>
    <t>Earth Green Soil Amenities, Inc.</t>
  </si>
  <si>
    <t>408 14th St. SE</t>
  </si>
  <si>
    <t>970-667-2259</t>
  </si>
  <si>
    <t>408 14th St, SE</t>
  </si>
  <si>
    <t>H-400-18345-549399</t>
  </si>
  <si>
    <t>LAWNS BY RANDY, LLC</t>
  </si>
  <si>
    <t>7279 E. POSER RD.</t>
  </si>
  <si>
    <t>CLAREMORE</t>
  </si>
  <si>
    <t>918-252-5296</t>
  </si>
  <si>
    <t>ROGERS</t>
  </si>
  <si>
    <t>7279 E. Poser Rd.</t>
  </si>
  <si>
    <t>H-400-18345-549947</t>
  </si>
  <si>
    <t>Baker Grounds Care LLC</t>
  </si>
  <si>
    <t>The Ground Guys of East Wichita</t>
  </si>
  <si>
    <t>1805 Lakeland Drive</t>
  </si>
  <si>
    <t>Mailing: PO Box 1251, El Dorado, KS 67042</t>
  </si>
  <si>
    <t>316-768-8217</t>
  </si>
  <si>
    <t>220 North Industrial Road</t>
  </si>
  <si>
    <t>H-400-18345-550645</t>
  </si>
  <si>
    <t>H-400-18345-567130</t>
  </si>
  <si>
    <t>Fairway Nursery Outlet, LLC</t>
  </si>
  <si>
    <t>12802 Robert Glenn</t>
  </si>
  <si>
    <t>210-433-6000</t>
  </si>
  <si>
    <t>H-400-18345-579382</t>
  </si>
  <si>
    <t>LIFESCAPE ASSOCIATES, INC.</t>
  </si>
  <si>
    <t>LIFESCAPE COLORADO</t>
  </si>
  <si>
    <t>455 SOUTH PLATTE RIVER DRIVE</t>
  </si>
  <si>
    <t>303-831-8310</t>
  </si>
  <si>
    <t>455 South Platte River Drive</t>
  </si>
  <si>
    <t>H-400-18345-579891</t>
  </si>
  <si>
    <t>601 N Huron, 401 E Central, 201-726, 825-1143 S Huron</t>
  </si>
  <si>
    <t>H-400-18345-581320</t>
  </si>
  <si>
    <t>INTERNATIONAL COVER SYSTEMS INC.</t>
  </si>
  <si>
    <t>4132 E. Joppa Road</t>
  </si>
  <si>
    <t>Unit #800</t>
  </si>
  <si>
    <t>410-809-2666</t>
  </si>
  <si>
    <t>S. CHRISTOPHER STOWE, JR., ESQUIRE</t>
  </si>
  <si>
    <t>S. CHRISTOPHER STOWE</t>
  </si>
  <si>
    <t>WARWICK</t>
  </si>
  <si>
    <t>H-400-18345-587113</t>
  </si>
  <si>
    <t>H-400-18345-602498</t>
  </si>
  <si>
    <t>Stonehenge Stables, LLC</t>
  </si>
  <si>
    <t>145A Mercer Road</t>
  </si>
  <si>
    <t>732-409-3800</t>
  </si>
  <si>
    <t>H-400-18345-607168</t>
  </si>
  <si>
    <t>C Conti Landscaping &amp; Nursery, Inc</t>
  </si>
  <si>
    <t>8287 Billings Rd</t>
  </si>
  <si>
    <t>440-256-3112</t>
  </si>
  <si>
    <t>H-400-18345-614733</t>
  </si>
  <si>
    <t>Green Meadows Design &amp; Landscaping, Inc.</t>
  </si>
  <si>
    <t>724 Holford Prairie</t>
  </si>
  <si>
    <t>972-492-5495</t>
  </si>
  <si>
    <t>H-400-18345-615192</t>
  </si>
  <si>
    <t>JORDAN MULCH SERVICES, INC.</t>
  </si>
  <si>
    <t>339 KELLINGS FARM RD</t>
  </si>
  <si>
    <t>EAST CARONDELET</t>
  </si>
  <si>
    <t>314-575-4617</t>
  </si>
  <si>
    <t>East Carondelet</t>
  </si>
  <si>
    <t>339 Kellings Farm Rd</t>
  </si>
  <si>
    <t>H-400-18345-618220</t>
  </si>
  <si>
    <t>LEATHERSTOCKING CORP.</t>
  </si>
  <si>
    <t>THE OTESAGA RESORT HOTEL</t>
  </si>
  <si>
    <t>60 LAKE STREET</t>
  </si>
  <si>
    <t>COOPERSTOWN</t>
  </si>
  <si>
    <t>607-544-2500</t>
  </si>
  <si>
    <t>Cooperstown,</t>
  </si>
  <si>
    <t>Otesgo</t>
  </si>
  <si>
    <t>60 Lake Street</t>
  </si>
  <si>
    <t>H-400-18345-635894</t>
  </si>
  <si>
    <t>H-400-18345-648791</t>
  </si>
  <si>
    <t>SEASONS FOUR, INC.</t>
  </si>
  <si>
    <t>1265 MASSACHUSETTS AVENUE</t>
  </si>
  <si>
    <t>781-861-1200</t>
  </si>
  <si>
    <t>Delivery Driver</t>
  </si>
  <si>
    <t>1265 Massachusetts Avenue</t>
  </si>
  <si>
    <t>H-400-18345-652017</t>
  </si>
  <si>
    <t>Momentum River Expeditions, Inc.</t>
  </si>
  <si>
    <t>3195 East Main Street</t>
  </si>
  <si>
    <t>541-488-2525</t>
  </si>
  <si>
    <t>Class V River Guides</t>
  </si>
  <si>
    <t>3195 East Main Street, #2</t>
  </si>
  <si>
    <t>H-400-18345-653954</t>
  </si>
  <si>
    <t>H-400-18345-654060</t>
  </si>
  <si>
    <t>Pool Server</t>
  </si>
  <si>
    <t>H-400-18345-662806</t>
  </si>
  <si>
    <t>Sunset Condominiums, Inc.</t>
  </si>
  <si>
    <t>Mackinac Resorts</t>
  </si>
  <si>
    <t>8704 Eckel Drive</t>
  </si>
  <si>
    <t>P.O. Box 849</t>
  </si>
  <si>
    <t>906-847-8077</t>
  </si>
  <si>
    <t>8704 Eckel Dr.</t>
  </si>
  <si>
    <t>1376 Hoban St. &amp; 101 Main St., Mackinac Island</t>
  </si>
  <si>
    <t>H-400-18345-686772</t>
  </si>
  <si>
    <t>H-400-18345-698347</t>
  </si>
  <si>
    <t>H-400-18345-698378</t>
  </si>
  <si>
    <t>NORTH BEACH PLANTATION MANAGEMENT, LLC</t>
  </si>
  <si>
    <t>719 NORTH BEACH BLVD.</t>
  </si>
  <si>
    <t>NORTH MYRTLE BEACH</t>
  </si>
  <si>
    <t>843-315-2520</t>
  </si>
  <si>
    <t>719 North Beach Blvd</t>
  </si>
  <si>
    <t>H-400-18345-706489</t>
  </si>
  <si>
    <t>RAINMAKER SPRINKLER COMPANY, INC.</t>
  </si>
  <si>
    <t>2100 LAKE ROAD</t>
  </si>
  <si>
    <t>PONCA CITY</t>
  </si>
  <si>
    <t>580-762-3711</t>
  </si>
  <si>
    <t>LAWN SPRINKLER LABORERS</t>
  </si>
  <si>
    <t>KAY</t>
  </si>
  <si>
    <t>H-400-18345-707608</t>
  </si>
  <si>
    <t>USA BAYSHORE MANAGEMENT CORP.</t>
  </si>
  <si>
    <t>BAYSHORE RESORT</t>
  </si>
  <si>
    <t>833 EAST FRONT STREET</t>
  </si>
  <si>
    <t>231-935-4400</t>
  </si>
  <si>
    <t>833 East Front</t>
  </si>
  <si>
    <t>H-400-18345-707783</t>
  </si>
  <si>
    <t>B&amp;B Party Rentals of NJ Inc.</t>
  </si>
  <si>
    <t>56 Progress Place</t>
  </si>
  <si>
    <t>732-886-5510</t>
  </si>
  <si>
    <t>56 Progress Place (report to work)</t>
  </si>
  <si>
    <t>H-400-18345-722655</t>
  </si>
  <si>
    <t>H&amp;M Landscaping, Inc.</t>
  </si>
  <si>
    <t>10389 Kinsman Road</t>
  </si>
  <si>
    <t>Newbury Township</t>
  </si>
  <si>
    <t>440-564-1157</t>
  </si>
  <si>
    <t>10389 Kinsman Road (report to work)</t>
  </si>
  <si>
    <t>H-400-18345-750554</t>
  </si>
  <si>
    <t>LOD, LTD.</t>
  </si>
  <si>
    <t>Lawnscape of Dallas</t>
  </si>
  <si>
    <t>13161 Emily Rd.</t>
  </si>
  <si>
    <t>972-680-8098</t>
  </si>
  <si>
    <t>H-400-18345-763648</t>
  </si>
  <si>
    <t>ZAMPINI CONSTRUCTION CORP</t>
  </si>
  <si>
    <t>2 LORING ROAD</t>
  </si>
  <si>
    <t>516-579-7352</t>
  </si>
  <si>
    <t>HELPERS-BRICKMASONS</t>
  </si>
  <si>
    <t>H-400-18345-768287</t>
  </si>
  <si>
    <t>M.J. Design Associates, Inc.</t>
  </si>
  <si>
    <t>8463 Estates Court</t>
  </si>
  <si>
    <t>614-873-7333</t>
  </si>
  <si>
    <t>H-400-18345-780726</t>
  </si>
  <si>
    <t>H-400-18345-819440</t>
  </si>
  <si>
    <t>SOAKS MANAGEMENT LLC</t>
  </si>
  <si>
    <t>HTTPS://ICERT.DOLETA.GOV/INDEX.CFM?EVENT=EHREGISTER.DSPHOME&amp;TASKEVENT=</t>
  </si>
  <si>
    <t>2800 N PONCE DE LEON BLVD</t>
  </si>
  <si>
    <t>SAINT AUGUSTINE</t>
  </si>
  <si>
    <t>904-342-2354</t>
  </si>
  <si>
    <t>Food Attendant</t>
  </si>
  <si>
    <t>Saint Augustine</t>
  </si>
  <si>
    <t>2800 N Ponce De Leon Blvd</t>
  </si>
  <si>
    <t>H-400-18345-820094</t>
  </si>
  <si>
    <t>Select Event Group, Inc.</t>
  </si>
  <si>
    <t>8610 Cherry Lane, Suite 42</t>
  </si>
  <si>
    <t>301-604-2334</t>
  </si>
  <si>
    <t>Recreation Attendants</t>
  </si>
  <si>
    <t>8610 Cherry Lane, Suite 42 (Report to work)</t>
  </si>
  <si>
    <t>H-400-18345-834012</t>
  </si>
  <si>
    <t>G3 CONTRACTING, INC.</t>
  </si>
  <si>
    <t>81525 STATE HIGHWAY 70</t>
  </si>
  <si>
    <t>ORD</t>
  </si>
  <si>
    <t>308-728-6040</t>
  </si>
  <si>
    <t>KOLEY JESSEN P.C., L.L.O.</t>
  </si>
  <si>
    <t>STEPHANIE GRATTAN</t>
  </si>
  <si>
    <t>Ord</t>
  </si>
  <si>
    <t>81525 State Highway 70</t>
  </si>
  <si>
    <t>H-400-18345-839294</t>
  </si>
  <si>
    <t>Steel City Landscape, Inc.</t>
  </si>
  <si>
    <t>DBA  Steel City Landscaping</t>
  </si>
  <si>
    <t>383 Rochester Road</t>
  </si>
  <si>
    <t>412-635-7126</t>
  </si>
  <si>
    <t>H-400-18345-846765</t>
  </si>
  <si>
    <t>Stock Clerk</t>
  </si>
  <si>
    <t>H-400-18345-857390</t>
  </si>
  <si>
    <t>Lakeview Lawn &amp; Landscape, Inc.</t>
  </si>
  <si>
    <t>4477 County Road #1</t>
  </si>
  <si>
    <t>585-394-6701</t>
  </si>
  <si>
    <t>H-400-18345-861877</t>
  </si>
  <si>
    <t>SURROUNDS, INC.</t>
  </si>
  <si>
    <t>21580 BLACKWOOD COURT</t>
  </si>
  <si>
    <t>703-430-6001</t>
  </si>
  <si>
    <t>21580 Blackwood Court</t>
  </si>
  <si>
    <t>H-400-18345-867262</t>
  </si>
  <si>
    <t>AM Lawn Service</t>
  </si>
  <si>
    <t>1201 Gough St</t>
  </si>
  <si>
    <t>214-924-0542</t>
  </si>
  <si>
    <t>H-400-18345-868343</t>
  </si>
  <si>
    <t>22 Handey Warehouse Court</t>
  </si>
  <si>
    <t>H-400-18345-873450</t>
  </si>
  <si>
    <t>H-400-18345-899107</t>
  </si>
  <si>
    <t>CS DEVELOPMENT, INC.</t>
  </si>
  <si>
    <t>HARBOR LIGHTS RESORT</t>
  </si>
  <si>
    <t>15 S. SECOND ST.</t>
  </si>
  <si>
    <t>P.O. BOX 1039</t>
  </si>
  <si>
    <t>FRANKFORT</t>
  </si>
  <si>
    <t>231-352-7112</t>
  </si>
  <si>
    <t>Benzie</t>
  </si>
  <si>
    <t>15 S. Second St</t>
  </si>
  <si>
    <t>H-400-18345-900530</t>
  </si>
  <si>
    <t>HILTON RESORTS CORPORATION</t>
  </si>
  <si>
    <t>HILTON GRAND VACATIONS</t>
  </si>
  <si>
    <t>2600 N. OCEAN BLVD</t>
  </si>
  <si>
    <t>843-848-4122</t>
  </si>
  <si>
    <t>2600 N. Ocean Blvd.</t>
  </si>
  <si>
    <t>H-400-18345-913096</t>
  </si>
  <si>
    <t>Garden State Yacht Sales</t>
  </si>
  <si>
    <t>101 Route 35 South</t>
  </si>
  <si>
    <t>Mailing: P.O. Box 1394, Point Pleasant Beach, NJ 08742</t>
  </si>
  <si>
    <t>Point Pleasant Beach</t>
  </si>
  <si>
    <t>732-892-4222</t>
  </si>
  <si>
    <t>H-400-18345-913433</t>
  </si>
  <si>
    <t>ROCKWELL AMUSEMENTS &amp; PROMOTIONS, INC</t>
  </si>
  <si>
    <t>10 RED OAK DRIVE</t>
  </si>
  <si>
    <t>[MAIL: PO BOX 338, NORTH SCITUATE, RI 02857]</t>
  </si>
  <si>
    <t>JOHNSTON</t>
  </si>
  <si>
    <t>02919-0000</t>
  </si>
  <si>
    <t>401-934-1560</t>
  </si>
  <si>
    <t>Johnston</t>
  </si>
  <si>
    <t>Providence</t>
  </si>
  <si>
    <t>10 Red Oak Drive</t>
  </si>
  <si>
    <t>H-400-18345-938664</t>
  </si>
  <si>
    <t>WYNDHAM VACATION OWNERSHIP, INC.</t>
  </si>
  <si>
    <t>WORLDMARK WEST YELLOWSTONE</t>
  </si>
  <si>
    <t>110 GRAY WOLF AVE</t>
  </si>
  <si>
    <t>406-646-7561</t>
  </si>
  <si>
    <t>110 Gray Wolf Ave</t>
  </si>
  <si>
    <t>H-400-18345-942646</t>
  </si>
  <si>
    <t>VOGTSCAPES, INC.</t>
  </si>
  <si>
    <t>11811 ROCA ROAD</t>
  </si>
  <si>
    <t>BENNET</t>
  </si>
  <si>
    <t>402-590-6921</t>
  </si>
  <si>
    <t>Wilber</t>
  </si>
  <si>
    <t>Saline</t>
  </si>
  <si>
    <t>Saline County Courthouse</t>
  </si>
  <si>
    <t>204 South High Street</t>
  </si>
  <si>
    <t>H-400-18345-949372</t>
  </si>
  <si>
    <t>FT Temp Brush Clearers w/Supervisory Resp.</t>
  </si>
  <si>
    <t>H-400-18345-959182</t>
  </si>
  <si>
    <t>Searcy</t>
  </si>
  <si>
    <t>Progressive Solutions LLC</t>
  </si>
  <si>
    <t>106 West College</t>
  </si>
  <si>
    <t>H-400-18345-960717</t>
  </si>
  <si>
    <t>St Louis Park</t>
  </si>
  <si>
    <t>5305 Wayzata Boulevard</t>
  </si>
  <si>
    <t>H-400-18345-994542</t>
  </si>
  <si>
    <t>Piscataqua Landscaping &amp; Tree Service</t>
  </si>
  <si>
    <t>26 MacLellan Lane</t>
  </si>
  <si>
    <t>Eliot</t>
  </si>
  <si>
    <t>207-439-2241</t>
  </si>
  <si>
    <t>H-400-18346-005870</t>
  </si>
  <si>
    <t>Bemus Landscape, Inc.</t>
  </si>
  <si>
    <t>951 Calle Negocio</t>
  </si>
  <si>
    <t>Suite D</t>
  </si>
  <si>
    <t>San Clemente</t>
  </si>
  <si>
    <t>888-557-7910</t>
  </si>
  <si>
    <t>THE GRADY FIRM PC</t>
  </si>
  <si>
    <t>Jennifer Grady</t>
  </si>
  <si>
    <t>Santa Ana</t>
  </si>
  <si>
    <t>640 S. Hathaway Street</t>
  </si>
  <si>
    <t>H-400-18346-010700</t>
  </si>
  <si>
    <t>H2O Splash Irrigation Systems, Inc.</t>
  </si>
  <si>
    <t>2074 South Cobb Dr.</t>
  </si>
  <si>
    <t>770-652-4920</t>
  </si>
  <si>
    <t>H-400-18346-023613</t>
  </si>
  <si>
    <t>GREENWOOD COMMUNITIES AND RESORT</t>
  </si>
  <si>
    <t>PALMETTO DUNES OCEANFRONT RESORT</t>
  </si>
  <si>
    <t>4 QUEENS FOLLY ROAD</t>
  </si>
  <si>
    <t>PO BOX 5628, Hilton Head Island, SC 29938(mailing)</t>
  </si>
  <si>
    <t>843-785-1106</t>
  </si>
  <si>
    <t>4 Queens Folly Road</t>
  </si>
  <si>
    <t>H-400-18346-034667</t>
  </si>
  <si>
    <t>WHITEPINE FORESTRY, INC.</t>
  </si>
  <si>
    <t>112 BEULAH DRIVE</t>
  </si>
  <si>
    <t>LONGVIEW</t>
  </si>
  <si>
    <t>360-501-4314</t>
  </si>
  <si>
    <t>PARKER, BUTTE &amp; LANE PC</t>
  </si>
  <si>
    <t>GRETEL NESS</t>
  </si>
  <si>
    <t>Reforestation Laborer</t>
  </si>
  <si>
    <t>Tillamook</t>
  </si>
  <si>
    <t>Various Tree Stands</t>
  </si>
  <si>
    <t>H-400-18346-046007</t>
  </si>
  <si>
    <t>Huntingdon Landscape Group</t>
  </si>
  <si>
    <t>295 W. Street Rd</t>
  </si>
  <si>
    <t>Warminster</t>
  </si>
  <si>
    <t>215-956-9636</t>
  </si>
  <si>
    <t>H-400-18346-047980</t>
  </si>
  <si>
    <t>745 West La Cadena Drive</t>
  </si>
  <si>
    <t>H-400-18346-070171</t>
  </si>
  <si>
    <t>Classic Grounds Maintenance</t>
  </si>
  <si>
    <t>DBA U.S. Lawns of Tuscaloosa</t>
  </si>
  <si>
    <t>3116 25th Ave.</t>
  </si>
  <si>
    <t>205-349-8697</t>
  </si>
  <si>
    <t>3116 25th Avenue, Ste. A</t>
  </si>
  <si>
    <t>H-400-18346-091451</t>
  </si>
  <si>
    <t>KIAWAH ISLAND INN CO LLC</t>
  </si>
  <si>
    <t>KIAWAH ISLAND GOLF RESORT</t>
  </si>
  <si>
    <t>1 SANCTUARY BEACH DRIVE</t>
  </si>
  <si>
    <t>843-768-2700</t>
  </si>
  <si>
    <t>1 Sanctuary Beach Drive</t>
  </si>
  <si>
    <t>H-400-18346-104634</t>
  </si>
  <si>
    <t>G2 Kyne, LLC</t>
  </si>
  <si>
    <t>GRO Outdoor Living</t>
  </si>
  <si>
    <t>6115 NE 88th Street</t>
  </si>
  <si>
    <t>Vancouver</t>
  </si>
  <si>
    <t>360-727-5975</t>
  </si>
  <si>
    <t>H-400-18346-106769</t>
  </si>
  <si>
    <t>FEDERAL PROFESSIONAL SOLUTIONS, INC.</t>
  </si>
  <si>
    <t>820 CAMERON STREET</t>
  </si>
  <si>
    <t>ALEXANDRIA</t>
  </si>
  <si>
    <t>703-508-6638</t>
  </si>
  <si>
    <t>FRAGOMEN, DEL REY, BERNSEN, &amp; LOEWY, LLP</t>
  </si>
  <si>
    <t>BRENT REES</t>
  </si>
  <si>
    <t>ADDISON</t>
  </si>
  <si>
    <t>Sr. Lead Tower Technician</t>
  </si>
  <si>
    <t>Telecommunications Line Installers and Repairers</t>
  </si>
  <si>
    <t>820 Cameron Street</t>
  </si>
  <si>
    <t>H-400-18346-108657</t>
  </si>
  <si>
    <t>Bradley T. Chambers</t>
  </si>
  <si>
    <t>Millies on Main</t>
  </si>
  <si>
    <t>7294 Main Street</t>
  </si>
  <si>
    <t>H-400-18346-112420</t>
  </si>
  <si>
    <t>H-400-18346-115291</t>
  </si>
  <si>
    <t>Rocco Macchia Inc.</t>
  </si>
  <si>
    <t>45 Locust Avenue</t>
  </si>
  <si>
    <t>914-831-5079</t>
  </si>
  <si>
    <t>H-400-18346-118202</t>
  </si>
  <si>
    <t>OMNI LOUISVILLE, LLC</t>
  </si>
  <si>
    <t>OMNI LOUISVILLE HOTEL</t>
  </si>
  <si>
    <t>400 SOUTH 2ND STREET</t>
  </si>
  <si>
    <t>502-313-6683</t>
  </si>
  <si>
    <t>400 South 2nd Street</t>
  </si>
  <si>
    <t>H-400-18346-121909</t>
  </si>
  <si>
    <t>Houseman</t>
  </si>
  <si>
    <t>H-400-18346-122815</t>
  </si>
  <si>
    <t>MARK MOSKOWITZ LANDSCAPE DESIGN INC</t>
  </si>
  <si>
    <t>PO BOX 576</t>
  </si>
  <si>
    <t>1 STONEWALL COURT</t>
  </si>
  <si>
    <t>631-329-5971</t>
  </si>
  <si>
    <t>H-400-18346-126517</t>
  </si>
  <si>
    <t>Mariposa Landscapes, Inc.</t>
  </si>
  <si>
    <t>6232 Santos Diaz Street</t>
  </si>
  <si>
    <t>Irwindale</t>
  </si>
  <si>
    <t>626-960-0196</t>
  </si>
  <si>
    <t>JENNIFER GRADY</t>
  </si>
  <si>
    <t>15529 Arrow Highway</t>
  </si>
  <si>
    <t>H-400-18346-127059</t>
  </si>
  <si>
    <t>Houseperson</t>
  </si>
  <si>
    <t>H-400-18346-133495</t>
  </si>
  <si>
    <t>CRAGHEAD BUILDING COMPANY</t>
  </si>
  <si>
    <t>11602 South Redwood Road</t>
  </si>
  <si>
    <t>South Jordan</t>
  </si>
  <si>
    <t>801-856-1930</t>
  </si>
  <si>
    <t>TEJADA LAW FIRM, P.C.</t>
  </si>
  <si>
    <t>M CLARIBEL TEJADA</t>
  </si>
  <si>
    <t>SOUTH JORDAN</t>
  </si>
  <si>
    <t>Labor</t>
  </si>
  <si>
    <t>UT</t>
  </si>
  <si>
    <t>H-400-18346-142148</t>
  </si>
  <si>
    <t>H-400-18346-156302</t>
  </si>
  <si>
    <t>SAIR CONCRETE, LLC</t>
  </si>
  <si>
    <t>4606 37TH AVENUE NW</t>
  </si>
  <si>
    <t>701-301-7832</t>
  </si>
  <si>
    <t>353 FAIRMONT BLVD</t>
  </si>
  <si>
    <t>H-400-18346-166826</t>
  </si>
  <si>
    <t>ROSE COVE CAFE, LLC</t>
  </si>
  <si>
    <t>ROSE COVE RESTAURANT</t>
  </si>
  <si>
    <t>221 MAIN STREET</t>
  </si>
  <si>
    <t>PO BOX 442</t>
  </si>
  <si>
    <t>207-641-2494</t>
  </si>
  <si>
    <t>YORK (OLD ORCHARD BEACH)</t>
  </si>
  <si>
    <t>H-400-18346-171414</t>
  </si>
  <si>
    <t>Reinhardt Industries, Inc.</t>
  </si>
  <si>
    <t>DBA Green Scene Landscaping</t>
  </si>
  <si>
    <t>235 Jasper Road</t>
  </si>
  <si>
    <t>mailing: P.O. Box 61310  King of Prussia, PA 19406</t>
  </si>
  <si>
    <t>610-265-8717</t>
  </si>
  <si>
    <t>1 Route 202 North</t>
  </si>
  <si>
    <t>H-400-18346-187506</t>
  </si>
  <si>
    <t>Niagara Gorge Jet Boating, Ltd.</t>
  </si>
  <si>
    <t>Whirlpool Jet Boat Tours</t>
  </si>
  <si>
    <t>115 South Water St.</t>
  </si>
  <si>
    <t>905-468-4800</t>
  </si>
  <si>
    <t>Whiteman Osterman and Hanna LLP</t>
  </si>
  <si>
    <t>Captains, Mates, and Pilots of Water Vessels</t>
  </si>
  <si>
    <t>Niagara</t>
  </si>
  <si>
    <t>H-400-18346-209561</t>
  </si>
  <si>
    <t>JD's Makit Green, Inc.</t>
  </si>
  <si>
    <t>JD's Lawn</t>
  </si>
  <si>
    <t>1212 Destiny Court</t>
  </si>
  <si>
    <t>972-618-5363</t>
  </si>
  <si>
    <t>H-400-18346-223819</t>
  </si>
  <si>
    <t>ALLMINE LLC</t>
  </si>
  <si>
    <t>KC LANDSCAPE AND IRRIGATION</t>
  </si>
  <si>
    <t>723, 109TH STREET</t>
  </si>
  <si>
    <t>817-640-0122</t>
  </si>
  <si>
    <t>723, 109th Street</t>
  </si>
  <si>
    <t>H-400-18346-229701</t>
  </si>
  <si>
    <t>Chester Rural Cemetery Association</t>
  </si>
  <si>
    <t>412 W. 15th St.</t>
  </si>
  <si>
    <t>610-872-3121</t>
  </si>
  <si>
    <t>Deleware</t>
  </si>
  <si>
    <t>H-400-18346-239073</t>
  </si>
  <si>
    <t>ADCOCK CONCRETE, INC</t>
  </si>
  <si>
    <t>2458 INDUSTRIAL BLVD</t>
  </si>
  <si>
    <t>SUITE 1</t>
  </si>
  <si>
    <t>GRAND JUNCTION</t>
  </si>
  <si>
    <t>970-242-8567</t>
  </si>
  <si>
    <t>LAW OFFICE OF IMELDA MULHOLLAND, LLC</t>
  </si>
  <si>
    <t>IMELDA MULHOLLAND</t>
  </si>
  <si>
    <t>H-400-18346-246785</t>
  </si>
  <si>
    <t>H-400-18346-252780</t>
  </si>
  <si>
    <t>805 Decatur St</t>
  </si>
  <si>
    <t>H-400-18346-262808</t>
  </si>
  <si>
    <t>Advanced Sheet Metal &amp; Supply Co, Inc.</t>
  </si>
  <si>
    <t>44826 Old Ox Rd.</t>
  </si>
  <si>
    <t>703-818-2667</t>
  </si>
  <si>
    <t>Shop Laborer</t>
  </si>
  <si>
    <t>H-400-18346-263307</t>
  </si>
  <si>
    <t>THE LOOM LLC</t>
  </si>
  <si>
    <t>THE LOOM</t>
  </si>
  <si>
    <t>157 BROADWAY STREET</t>
  </si>
  <si>
    <t>SKAGWAY</t>
  </si>
  <si>
    <t>907-983-3918</t>
  </si>
  <si>
    <t>157 Broadway Street</t>
  </si>
  <si>
    <t>H-400-18346-279339</t>
  </si>
  <si>
    <t>H-400-18346-280345</t>
  </si>
  <si>
    <t>Austin Eagle Management Services Ltd</t>
  </si>
  <si>
    <t>6312 Southwest Pkwy</t>
  </si>
  <si>
    <t>512-899-1119</t>
  </si>
  <si>
    <t>H-400-18346-288217</t>
  </si>
  <si>
    <t>BrightView Landscape Services, Inc.- Charlotte, NC</t>
  </si>
  <si>
    <t>(BVLS3603)</t>
  </si>
  <si>
    <t>9801 S. Tryon Street</t>
  </si>
  <si>
    <t>H-400-18346-294711</t>
  </si>
  <si>
    <t>SAMCO INC.</t>
  </si>
  <si>
    <t>COPLEY LAREINE MOTEL</t>
  </si>
  <si>
    <t>6 HARRISBURG STREET</t>
  </si>
  <si>
    <t>207-934-2011</t>
  </si>
  <si>
    <t>H-400-18346-295386</t>
  </si>
  <si>
    <t>H-400-18346-301093</t>
  </si>
  <si>
    <t>ALL SEASONS HOSPITALITY INC</t>
  </si>
  <si>
    <t>ALL SEASONS RESORT</t>
  </si>
  <si>
    <t>1199 ROUTE 28</t>
  </si>
  <si>
    <t>508-394-7600</t>
  </si>
  <si>
    <t>H-400-18346-308557</t>
  </si>
  <si>
    <t>FARRIERS</t>
  </si>
  <si>
    <t>Farrier Training</t>
  </si>
  <si>
    <t>H-400-18346-317423</t>
  </si>
  <si>
    <t>J &amp; J Lawn and Landscaping, Inc.</t>
  </si>
  <si>
    <t>206 Ravenwood Road</t>
  </si>
  <si>
    <t>610-363-5701</t>
  </si>
  <si>
    <t>841 E. Lincoln Ave</t>
  </si>
  <si>
    <t>H-400-18346-321071</t>
  </si>
  <si>
    <t>SIGNATURE LAND DESIGN LLC</t>
  </si>
  <si>
    <t>15901 CENTRAL COMMERCE</t>
  </si>
  <si>
    <t>STE 103</t>
  </si>
  <si>
    <t>512-251-6200</t>
  </si>
  <si>
    <t>15901 Central Commerce</t>
  </si>
  <si>
    <t>H-400-18346-337030</t>
  </si>
  <si>
    <t>H-400-18346-339470</t>
  </si>
  <si>
    <t>GAYATRIKRUPA CORP</t>
  </si>
  <si>
    <t>AMBASSADOR INN &amp; SUITES</t>
  </si>
  <si>
    <t>1314 MAIN STREET, ROUTE 28</t>
  </si>
  <si>
    <t>508-394-4000</t>
  </si>
  <si>
    <t>1314 MAIN STREET ROUTE 28</t>
  </si>
  <si>
    <t>H-400-18346-347641</t>
  </si>
  <si>
    <t>H-400-18346-361619</t>
  </si>
  <si>
    <t>FLORIDASCAPES GROUP INC</t>
  </si>
  <si>
    <t>1285 SOUTH VILLAGE SQ.</t>
  </si>
  <si>
    <t>VERO BEACH</t>
  </si>
  <si>
    <t>772-323-8782</t>
  </si>
  <si>
    <t>COLOMBO &amp; HURD PL</t>
  </si>
  <si>
    <t>RUSTEN HURD</t>
  </si>
  <si>
    <t>INDIAN RIVER</t>
  </si>
  <si>
    <t>6050 8th st</t>
  </si>
  <si>
    <t>H-400-18346-365350</t>
  </si>
  <si>
    <t>H-400-18346-370544</t>
  </si>
  <si>
    <t>B&amp;K PROFESSIONAL SERVICES, INC.</t>
  </si>
  <si>
    <t>802 MERCURY AVE</t>
  </si>
  <si>
    <t>MAILING: PO BOX 51355 IDAHO FALLS, ID 83405</t>
  </si>
  <si>
    <t>208-529-9201</t>
  </si>
  <si>
    <t>802 Mercury Ave</t>
  </si>
  <si>
    <t>H-400-18346-383452</t>
  </si>
  <si>
    <t>Hydro-Tech Irrigation Company</t>
  </si>
  <si>
    <t>43813 Beaver Meadow Road, Suite 200</t>
  </si>
  <si>
    <t>703-263-2266</t>
  </si>
  <si>
    <t>43813 Beaver Meadow Road, Ste. 200</t>
  </si>
  <si>
    <t>H-400-18346-384502</t>
  </si>
  <si>
    <t>Samson Landscaping &amp; Supply, LLC</t>
  </si>
  <si>
    <t>Samson Landscape and Supply, LLC</t>
  </si>
  <si>
    <t>4884 Middledale Rd</t>
  </si>
  <si>
    <t>Lyndhurst</t>
  </si>
  <si>
    <t>216-502-6757</t>
  </si>
  <si>
    <t>South Euclid</t>
  </si>
  <si>
    <t>4189 Greenvale Rd</t>
  </si>
  <si>
    <t>H-400-18346-398876</t>
  </si>
  <si>
    <t>Cabana Attendant</t>
  </si>
  <si>
    <t>H-400-18346-414008</t>
  </si>
  <si>
    <t>BLUE SEA MOTOR INN, INC.</t>
  </si>
  <si>
    <t>PO BOX 537</t>
  </si>
  <si>
    <t>696 SHORE ROAD, NORTH TRURO, MA 02652 (PHYSICAL ADDRESS)</t>
  </si>
  <si>
    <t>508-487-1144</t>
  </si>
  <si>
    <t>NORTH TRURO</t>
  </si>
  <si>
    <t>696 SHORE ROAD</t>
  </si>
  <si>
    <t>H-400-18346-419168</t>
  </si>
  <si>
    <t>Kunz and Sauer Fencing Ltd</t>
  </si>
  <si>
    <t>4689 White Oak Rd</t>
  </si>
  <si>
    <t>830-997-8982</t>
  </si>
  <si>
    <t>H-400-18346-421946</t>
  </si>
  <si>
    <t>Wagon Driver</t>
  </si>
  <si>
    <t>H-400-18346-424273</t>
  </si>
  <si>
    <t>Ti-Zack Concrete, Inc.</t>
  </si>
  <si>
    <t>39352 221st Ave.</t>
  </si>
  <si>
    <t>LeCenter</t>
  </si>
  <si>
    <t>507-357-6463</t>
  </si>
  <si>
    <t>Rhome</t>
  </si>
  <si>
    <t>Wise</t>
  </si>
  <si>
    <t>191 Happy Trail</t>
  </si>
  <si>
    <t>H-400-18346-433716</t>
  </si>
  <si>
    <t>Anewalt's Lawn and Landscape Inc.</t>
  </si>
  <si>
    <t>DBA Anewalt's Landscape Contracting</t>
  </si>
  <si>
    <t>76 Tobias Lane</t>
  </si>
  <si>
    <t>610-916-7070</t>
  </si>
  <si>
    <t>Bill Carlson</t>
  </si>
  <si>
    <t>Landscape Crew Members</t>
  </si>
  <si>
    <t>H-400-18346-443125</t>
  </si>
  <si>
    <t>Harbour View Inn</t>
  </si>
  <si>
    <t>6860 Main Street</t>
  </si>
  <si>
    <t>906-847-0101</t>
  </si>
  <si>
    <t>H-400-18346-454442</t>
  </si>
  <si>
    <t>B.D. NIENHUESER FRAMING, INC.</t>
  </si>
  <si>
    <t>10821 NORTH 137TH STREET</t>
  </si>
  <si>
    <t>WAVERLY</t>
  </si>
  <si>
    <t>402-890-2596</t>
  </si>
  <si>
    <t>Construction Worker - Helper</t>
  </si>
  <si>
    <t>Waverly</t>
  </si>
  <si>
    <t>10821 North 137th Street</t>
  </si>
  <si>
    <t>H-400-18346-462633</t>
  </si>
  <si>
    <t>H-400-18346-462702</t>
  </si>
  <si>
    <t>1814 Thomas Road</t>
  </si>
  <si>
    <t>H-400-18346-463416</t>
  </si>
  <si>
    <t>Mariposa Landscape Arizona, Inc.</t>
  </si>
  <si>
    <t>7677 No. 67th Avenue</t>
  </si>
  <si>
    <t>623-463-2200</t>
  </si>
  <si>
    <t>JENNIFER Grady</t>
  </si>
  <si>
    <t>7677 North 67th Avenue</t>
  </si>
  <si>
    <t>H-400-18346-504893</t>
  </si>
  <si>
    <t>Pro Lawn Landscape &amp; Maintenance, Inc.</t>
  </si>
  <si>
    <t>146 Reflection Cove</t>
  </si>
  <si>
    <t>mailing: P.O. Box 1098  Madison, MS 39130</t>
  </si>
  <si>
    <t>601-992-0240</t>
  </si>
  <si>
    <t>H-400-18346-514576</t>
  </si>
  <si>
    <t>Blade Runners, Inc.</t>
  </si>
  <si>
    <t>3150 Spring Street</t>
  </si>
  <si>
    <t>22031-2313</t>
  </si>
  <si>
    <t>703-273-8873</t>
  </si>
  <si>
    <t>H-400-18346-518177</t>
  </si>
  <si>
    <t>Macchia Landscaping, Inc.</t>
  </si>
  <si>
    <t>115 Lake Street</t>
  </si>
  <si>
    <t>914-761-1116</t>
  </si>
  <si>
    <t>H-400-18346-523321</t>
  </si>
  <si>
    <t>P.A. Blakley Contracting, Inc.</t>
  </si>
  <si>
    <t>958 Saxonburg Blvd.</t>
  </si>
  <si>
    <t>Saxonburg</t>
  </si>
  <si>
    <t>724-265-5321</t>
  </si>
  <si>
    <t>H-400-18346-540407</t>
  </si>
  <si>
    <t>1075 Grand Avenue</t>
  </si>
  <si>
    <t>H-400-18346-544023</t>
  </si>
  <si>
    <t>H-400-18346-544788</t>
  </si>
  <si>
    <t>1609 River Road</t>
  </si>
  <si>
    <t>H-400-18346-544918</t>
  </si>
  <si>
    <t>Rob Cronin, Inc.</t>
  </si>
  <si>
    <t>DBA C&amp;R Landscape Development</t>
  </si>
  <si>
    <t>667 US Route 40</t>
  </si>
  <si>
    <t>mailing: PO Box 1354  Moon Twp., PA 15108</t>
  </si>
  <si>
    <t>412-302-1341</t>
  </si>
  <si>
    <t>667 US Route 30</t>
  </si>
  <si>
    <t>H-400-18346-567979</t>
  </si>
  <si>
    <t>Roberto Panetta Landscaping, Inc.</t>
  </si>
  <si>
    <t>1224 Knickerbocker Avenue</t>
  </si>
  <si>
    <t>Mamaroneck</t>
  </si>
  <si>
    <t>914-490-9717</t>
  </si>
  <si>
    <t>H-400-18346-577428</t>
  </si>
  <si>
    <t>VIKING SHORES, INC.</t>
  </si>
  <si>
    <t>VIKING SHORES MOTOR INN</t>
  </si>
  <si>
    <t>PO BOX 1899</t>
  </si>
  <si>
    <t>5200 STATE HIGHWAY ROUTE 6</t>
  </si>
  <si>
    <t>NORTH EASTHAM</t>
  </si>
  <si>
    <t>H-400-18346-581791</t>
  </si>
  <si>
    <t>Early Bird Outdoor Services Inc</t>
  </si>
  <si>
    <t>8 Cedar Road</t>
  </si>
  <si>
    <t>Port Jefferson</t>
  </si>
  <si>
    <t>631-828-1849</t>
  </si>
  <si>
    <t>new york</t>
  </si>
  <si>
    <t>H-400-18346-585942</t>
  </si>
  <si>
    <t>PO BOX 5628, Hilton Head Island, SC 29928(mailing)</t>
  </si>
  <si>
    <t>Golf Maintenance/Landscape</t>
  </si>
  <si>
    <t>H-400-18346-595346</t>
  </si>
  <si>
    <t>Terra Green Landscapes, Inc.</t>
  </si>
  <si>
    <t>DBA Terra Green Precision Landscapes</t>
  </si>
  <si>
    <t>1044 Lyerly Ridge Road</t>
  </si>
  <si>
    <t>704-795-3167</t>
  </si>
  <si>
    <t>4754 Poplar Tent Road</t>
  </si>
  <si>
    <t>H-400-18346-595734</t>
  </si>
  <si>
    <t>H-400-18346-601893</t>
  </si>
  <si>
    <t>BRONCO EXCAVATING, INC.</t>
  </si>
  <si>
    <t>280 DONALD DRIVE</t>
  </si>
  <si>
    <t>P.O. Box 18099, Fairfield, OH 45018 (mailing)</t>
  </si>
  <si>
    <t>513-829-9880</t>
  </si>
  <si>
    <t>BUTLER</t>
  </si>
  <si>
    <t>280 Donald Drive</t>
  </si>
  <si>
    <t>H-400-18346-609102</t>
  </si>
  <si>
    <t>STASI BROS. ASPHALT CORP</t>
  </si>
  <si>
    <t>435 MAPLE AVENUE</t>
  </si>
  <si>
    <t>516-334-1229</t>
  </si>
  <si>
    <t>YARD WORKER</t>
  </si>
  <si>
    <t>H-400-18346-617315</t>
  </si>
  <si>
    <t>Earth Tech Industries, LLC</t>
  </si>
  <si>
    <t>1941 Marine View Dr.</t>
  </si>
  <si>
    <t>253-627-8007</t>
  </si>
  <si>
    <t>1941 Marine View Dr. (report to work)</t>
  </si>
  <si>
    <t>H-400-18346-619753</t>
  </si>
  <si>
    <t>EL PASO, INC.</t>
  </si>
  <si>
    <t>EL PASO MEXICAN RESTAURANT</t>
  </si>
  <si>
    <t>410 CABELA DRIVE</t>
  </si>
  <si>
    <t>TRIADELPHIA</t>
  </si>
  <si>
    <t>304-547-0078</t>
  </si>
  <si>
    <t>Triadelphia</t>
  </si>
  <si>
    <t>410 Cabela Drive</t>
  </si>
  <si>
    <t>H-400-18346-623573</t>
  </si>
  <si>
    <t>All Pro Land Care of Tallahassee, Inc.</t>
  </si>
  <si>
    <t>2800 Mahan Drive</t>
  </si>
  <si>
    <t>mailing: PO Box 38355  Tallahassee, FL 32315</t>
  </si>
  <si>
    <t>850-656-0208</t>
  </si>
  <si>
    <t>2800 Mahan Dr.</t>
  </si>
  <si>
    <t>H-400-18346-623749</t>
  </si>
  <si>
    <t>DEEP ROOTS LANDSCAPE, LLC</t>
  </si>
  <si>
    <t>5203 DAHLONEGA HWY</t>
  </si>
  <si>
    <t>PO BOX 2453 GAINESVILLE, GA 30503</t>
  </si>
  <si>
    <t>678-928-9225</t>
  </si>
  <si>
    <t>5203 Dahlonega Hwy</t>
  </si>
  <si>
    <t>H-400-18346-623982</t>
  </si>
  <si>
    <t>A-OK LAWN MAINTENANCE INC</t>
  </si>
  <si>
    <t>361 WHITTIER DRIVE</t>
  </si>
  <si>
    <t>MASTIC BEACH</t>
  </si>
  <si>
    <t>631-399-3732</t>
  </si>
  <si>
    <t>H-400-18346-648196</t>
  </si>
  <si>
    <t>Balance Rock Inn</t>
  </si>
  <si>
    <t>21 Albert Meadow</t>
  </si>
  <si>
    <t>207-288-2610</t>
  </si>
  <si>
    <t>Landis Arn and Jaynes, P.A.</t>
  </si>
  <si>
    <t>Marcus Jaynes</t>
  </si>
  <si>
    <t>Housekeeper/Desk Clerk</t>
  </si>
  <si>
    <t>H-400-18346-671574</t>
  </si>
  <si>
    <t>Terra Forma Landscaping, LLC</t>
  </si>
  <si>
    <t>107 Charnwood Road</t>
  </si>
  <si>
    <t>804-673-2784</t>
  </si>
  <si>
    <t>N. Chesterfield</t>
  </si>
  <si>
    <t>1151 Old Bon Air Road</t>
  </si>
  <si>
    <t>H-400-18346-683449</t>
  </si>
  <si>
    <t>Thunderwash Pressure Washing, Inc.</t>
  </si>
  <si>
    <t>2664 Ridge Road</t>
  </si>
  <si>
    <t>610-286-0041</t>
  </si>
  <si>
    <t>Experienced Building/Grounds Cleaner</t>
  </si>
  <si>
    <t>H-400-18346-686256</t>
  </si>
  <si>
    <t>104 Westchester Drive</t>
  </si>
  <si>
    <t>H-400-18346-694601</t>
  </si>
  <si>
    <t>Alcoa</t>
  </si>
  <si>
    <t>3333 Regal Drive</t>
  </si>
  <si>
    <t>H-400-18346-698571</t>
  </si>
  <si>
    <t>Banquet Set-Up Staff</t>
  </si>
  <si>
    <t>H-400-18346-714834</t>
  </si>
  <si>
    <t>H-400-18346-716447</t>
  </si>
  <si>
    <t>Maple Leaf Associates, Inc.</t>
  </si>
  <si>
    <t>935 South Lake Boulevard</t>
  </si>
  <si>
    <t>Mahopac</t>
  </si>
  <si>
    <t>845-621-3813</t>
  </si>
  <si>
    <t>H-400-18346-719255</t>
  </si>
  <si>
    <t>R.B. Stout, Inc.</t>
  </si>
  <si>
    <t>1285 N. Cleveland-Massillon Rd.</t>
  </si>
  <si>
    <t>330-666-8811</t>
  </si>
  <si>
    <t>H-400-18346-723728</t>
  </si>
  <si>
    <t>PRAIRIE VIEW LANDSCAPING &amp; NURSERY, INC</t>
  </si>
  <si>
    <t>1103 136TH AVENUE NE</t>
  </si>
  <si>
    <t>701-250-0000</t>
  </si>
  <si>
    <t>1103 136th Ave NE</t>
  </si>
  <si>
    <t>H-400-18346-725171</t>
  </si>
  <si>
    <t>Randol, Inc.</t>
  </si>
  <si>
    <t>2320 Kaliste Saloom Road</t>
  </si>
  <si>
    <t>337-981-7080</t>
  </si>
  <si>
    <t>Seafood processors for crab and crawfish</t>
  </si>
  <si>
    <t>H-400-18346-730046</t>
  </si>
  <si>
    <t>Hajek Lawncare LLC</t>
  </si>
  <si>
    <t>25 Camelot CT</t>
  </si>
  <si>
    <t>314-856-3544</t>
  </si>
  <si>
    <t>Hight Ridge</t>
  </si>
  <si>
    <t>4213 Rock Creek Rd.</t>
  </si>
  <si>
    <t>H-400-18346-733163</t>
  </si>
  <si>
    <t>H-400-18346-743173</t>
  </si>
  <si>
    <t>Cooks, Institution and Cafeteria</t>
  </si>
  <si>
    <t>H-400-18346-746861</t>
  </si>
  <si>
    <t>1978 Wire Rd.</t>
  </si>
  <si>
    <t>H-400-18346-754497</t>
  </si>
  <si>
    <t>Carriage Horse Caretaker</t>
  </si>
  <si>
    <t>H-400-18346-769408</t>
  </si>
  <si>
    <t>Goldens Bridge, Inc.</t>
  </si>
  <si>
    <t>Heritage Farm</t>
  </si>
  <si>
    <t>19 Lalli Drive</t>
  </si>
  <si>
    <t>Katonah</t>
  </si>
  <si>
    <t>914-232-2122</t>
  </si>
  <si>
    <t>H-400-18346-779582</t>
  </si>
  <si>
    <t>Food Service Helpers</t>
  </si>
  <si>
    <t>H-400-18346-790234</t>
  </si>
  <si>
    <t>J.V. Balas Realty Partnership</t>
  </si>
  <si>
    <t>14 Foster Avenue</t>
  </si>
  <si>
    <t>mailing: P.O.  Box 209  Freeland, PA 18224</t>
  </si>
  <si>
    <t>Freeland</t>
  </si>
  <si>
    <t>570-636-3940</t>
  </si>
  <si>
    <t>183 South Street</t>
  </si>
  <si>
    <t>H-400-18346-800393</t>
  </si>
  <si>
    <t>H-400-18346-810683</t>
  </si>
  <si>
    <t>KEENE TRACE GOLF CLUB, LLC</t>
  </si>
  <si>
    <t>5600 HARRODSBURG ROAD</t>
  </si>
  <si>
    <t>NICHOLASVILLE</t>
  </si>
  <si>
    <t>859-224-4653</t>
  </si>
  <si>
    <t>5600 Harrodsburg Road</t>
  </si>
  <si>
    <t>H-400-18346-812017</t>
  </si>
  <si>
    <t>Beverage Server</t>
  </si>
  <si>
    <t>H-400-18346-858851</t>
  </si>
  <si>
    <t>Martinez Landscaping, LLC</t>
  </si>
  <si>
    <t>Jose G. Martinez Landscaping, LLC</t>
  </si>
  <si>
    <t>15002 Singletree Drive</t>
  </si>
  <si>
    <t>720-938-3493</t>
  </si>
  <si>
    <t>LEIGH ALPERT</t>
  </si>
  <si>
    <t>H-400-18346-867762</t>
  </si>
  <si>
    <t>Timberland Outdoor Services, Inc</t>
  </si>
  <si>
    <t>14033 Commerce Ave NE Ste 300-322</t>
  </si>
  <si>
    <t>Prior Lake</t>
  </si>
  <si>
    <t>612-730-4030</t>
  </si>
  <si>
    <t>H-400-18346-869071</t>
  </si>
  <si>
    <t>DORMIE NETWORK, LLC</t>
  </si>
  <si>
    <t>VICTORIA NATIONAL GOLF CLUB</t>
  </si>
  <si>
    <t>2000 VICTORIA NATIONAL</t>
  </si>
  <si>
    <t>NEWBURG</t>
  </si>
  <si>
    <t>812-858-8230</t>
  </si>
  <si>
    <t>Newburg</t>
  </si>
  <si>
    <t>Warrick</t>
  </si>
  <si>
    <t>2000 Victoria National Boulevard</t>
  </si>
  <si>
    <t>H-400-18346-877584</t>
  </si>
  <si>
    <t>MV SPA INNOVATION</t>
  </si>
  <si>
    <t>PO BOX 1979</t>
  </si>
  <si>
    <t>9 MAIN STREET</t>
  </si>
  <si>
    <t>VINEYARD HAVEN</t>
  </si>
  <si>
    <t>508-693-2200</t>
  </si>
  <si>
    <t>LOCKER ROOM ATTENDANT</t>
  </si>
  <si>
    <t>H-400-18346-882937</t>
  </si>
  <si>
    <t>H-400-18346-890429</t>
  </si>
  <si>
    <t>Traditional Landscaping &amp; Design, LLC</t>
  </si>
  <si>
    <t>dba Traditional Landscaping</t>
  </si>
  <si>
    <t>10 Traditional Lane</t>
  </si>
  <si>
    <t>Loudonville</t>
  </si>
  <si>
    <t>518-860-3596</t>
  </si>
  <si>
    <t>16 Von Rensselaer Road</t>
  </si>
  <si>
    <t>H-400-18346-890443</t>
  </si>
  <si>
    <t>Central North Construction LLC</t>
  </si>
  <si>
    <t>5970 Lindsey LN.</t>
  </si>
  <si>
    <t>972-442-1997</t>
  </si>
  <si>
    <t>Texas</t>
  </si>
  <si>
    <t>5970 Lindsey LN</t>
  </si>
  <si>
    <t>H-400-18346-891931</t>
  </si>
  <si>
    <t>GRASS GROOMERS, INC.</t>
  </si>
  <si>
    <t>7017 Americana Parkway</t>
  </si>
  <si>
    <t>REYNOLDSBURG</t>
  </si>
  <si>
    <t>614-759-7033</t>
  </si>
  <si>
    <t>Reynoldsburg</t>
  </si>
  <si>
    <t>H-400-18346-900744</t>
  </si>
  <si>
    <t>Cloghaun, Inc.</t>
  </si>
  <si>
    <t>Cloghaun Bed &amp; Breakfast</t>
  </si>
  <si>
    <t>7504 Market Street</t>
  </si>
  <si>
    <t>P.O. Box 1540</t>
  </si>
  <si>
    <t>906-847-3885</t>
  </si>
  <si>
    <t>H-400-18346-910412</t>
  </si>
  <si>
    <t>KLS Concrete, Inc.</t>
  </si>
  <si>
    <t>120 Central St.</t>
  </si>
  <si>
    <t>St. 2</t>
  </si>
  <si>
    <t>978-562-0220</t>
  </si>
  <si>
    <t>Middlesex (Hudson)</t>
  </si>
  <si>
    <t>H-400-18346-915180</t>
  </si>
  <si>
    <t>H-400-18346-937413</t>
  </si>
  <si>
    <t>Fontana</t>
  </si>
  <si>
    <t>11093 Almond Avenue</t>
  </si>
  <si>
    <t>H-400-18346-945236</t>
  </si>
  <si>
    <t>H-400-18346-945325</t>
  </si>
  <si>
    <t>TENNESSEED EROSION CONTROL, LLC</t>
  </si>
  <si>
    <t>2800 HWY 11 S</t>
  </si>
  <si>
    <t>ATHENS</t>
  </si>
  <si>
    <t>423-507-0007</t>
  </si>
  <si>
    <t>OLSEN LAW FIRM</t>
  </si>
  <si>
    <t>TERRY OLSEN</t>
  </si>
  <si>
    <t>Athens</t>
  </si>
  <si>
    <t>McMinn</t>
  </si>
  <si>
    <t>Tennessee</t>
  </si>
  <si>
    <t>H-400-18346-945954</t>
  </si>
  <si>
    <t>H-400-18346-946620</t>
  </si>
  <si>
    <t>JACKSON CONCRETE, L.L.C.</t>
  </si>
  <si>
    <t>6416 WEST HIGHWAY 30</t>
  </si>
  <si>
    <t>NORTH PLATTE</t>
  </si>
  <si>
    <t>308-636-8210</t>
  </si>
  <si>
    <t>6416 West Highway 30</t>
  </si>
  <si>
    <t>H-400-18346-950708</t>
  </si>
  <si>
    <t>Rain King, Inc.</t>
  </si>
  <si>
    <t>2006 Delmar</t>
  </si>
  <si>
    <t>361-576-0606</t>
  </si>
  <si>
    <t>Helper - Roofers</t>
  </si>
  <si>
    <t>H-400-18346-953560</t>
  </si>
  <si>
    <t>JOSH LAWN CARE &amp; LANDSCAPING, INC</t>
  </si>
  <si>
    <t>106 WEST MAIN ST.</t>
  </si>
  <si>
    <t>HONEOYE FALLS</t>
  </si>
  <si>
    <t>585-582-1212</t>
  </si>
  <si>
    <t>Honeoye Falls</t>
  </si>
  <si>
    <t>106 West Main St.</t>
  </si>
  <si>
    <t>H-400-18346-961120</t>
  </si>
  <si>
    <t>Kennebec</t>
  </si>
  <si>
    <t>Lyman</t>
  </si>
  <si>
    <t>115 N SD-273</t>
  </si>
  <si>
    <t>H-400-18346-967196</t>
  </si>
  <si>
    <t>1107 East Walnut Street</t>
  </si>
  <si>
    <t>H-400-18346-989291</t>
  </si>
  <si>
    <t>Nick's Lawn Care, Inc.</t>
  </si>
  <si>
    <t>4556 E. 575 North</t>
  </si>
  <si>
    <t>mailing: P.O. Box 751  Greenwood, IN 46142</t>
  </si>
  <si>
    <t>Whiteland</t>
  </si>
  <si>
    <t>317-439-8712</t>
  </si>
  <si>
    <t>H-400-18346-997511</t>
  </si>
  <si>
    <t>Bellperson</t>
  </si>
  <si>
    <t>H-400-18347-000416</t>
  </si>
  <si>
    <t>FRANJO CONSTRUCTION CORPORATION</t>
  </si>
  <si>
    <t>335 EAST 7TH AVENUE</t>
  </si>
  <si>
    <t>HOMESTEAD</t>
  </si>
  <si>
    <t>412-462-4371</t>
  </si>
  <si>
    <t>Strasburger and Price LLP</t>
  </si>
  <si>
    <t>Sujata Ajmera</t>
  </si>
  <si>
    <t>Multiple Undisclosed Locations</t>
  </si>
  <si>
    <t>H-400-18347-004446</t>
  </si>
  <si>
    <t>REDMOND GROUP, INC.</t>
  </si>
  <si>
    <t>DBA BCW</t>
  </si>
  <si>
    <t>3651 CLEMSON DRIVE</t>
  </si>
  <si>
    <t>CHAMBLEE</t>
  </si>
  <si>
    <t>770-457-4274</t>
  </si>
  <si>
    <t>Chamblee</t>
  </si>
  <si>
    <t>3651 Clemson Drive</t>
  </si>
  <si>
    <t>H-400-18347-005021</t>
  </si>
  <si>
    <t>Aguado Stone, Inc</t>
  </si>
  <si>
    <t>3601 CR 239</t>
  </si>
  <si>
    <t>512-746-5670</t>
  </si>
  <si>
    <t>Shackleford</t>
  </si>
  <si>
    <t>13500 Hwy 6 N</t>
  </si>
  <si>
    <t>H-400-18347-013374</t>
  </si>
  <si>
    <t>The Fish Shack, LLC</t>
  </si>
  <si>
    <t>Boone's Fish House &amp; Oyster Room, LLC</t>
  </si>
  <si>
    <t>6 Custom House Wharf</t>
  </si>
  <si>
    <t>207-809-9314</t>
  </si>
  <si>
    <t>Landis Arn &amp; Jaynes, P.A.</t>
  </si>
  <si>
    <t>Boone's Fish House and Oyster Room, LLC</t>
  </si>
  <si>
    <t>H-400-18347-019277</t>
  </si>
  <si>
    <t>D'Imperio Brothers Landscaping, Inc.</t>
  </si>
  <si>
    <t>5232 Rt. 130 North</t>
  </si>
  <si>
    <t>mailing: P.O. Box 17  Columbus, NJ 08022</t>
  </si>
  <si>
    <t>Bordentown</t>
  </si>
  <si>
    <t>609-291-0030</t>
  </si>
  <si>
    <t>5232 U.S. Hwy 130 North</t>
  </si>
  <si>
    <t>H-400-18347-038120</t>
  </si>
  <si>
    <t>BRIGHTVIEW LANDSCAPE SERVICES, INC. - SUN VALLEY REGION</t>
  </si>
  <si>
    <t>BVLS4312</t>
  </si>
  <si>
    <t>Sun Valley</t>
  </si>
  <si>
    <t>7333 Clayton Avenue</t>
  </si>
  <si>
    <t>H-400-18347-039044</t>
  </si>
  <si>
    <t>Easygreen Lawn Care, LLC</t>
  </si>
  <si>
    <t>Easy Green Lawn Care and Landscaping</t>
  </si>
  <si>
    <t>4006 S. Atchison Way</t>
  </si>
  <si>
    <t>303-766-3304</t>
  </si>
  <si>
    <t>H-400-18347-041088</t>
  </si>
  <si>
    <t>H-400-18347-046571</t>
  </si>
  <si>
    <t>Montvale Landscaping, Inc.</t>
  </si>
  <si>
    <t>21 Ladik Place</t>
  </si>
  <si>
    <t>Montvale</t>
  </si>
  <si>
    <t>201-573-1277</t>
  </si>
  <si>
    <t>53 Craig Road</t>
  </si>
  <si>
    <t>H-400-18347-047683</t>
  </si>
  <si>
    <t>MILLER WALL COMPANY, INC.</t>
  </si>
  <si>
    <t>801 WEST 62ND AVENUE</t>
  </si>
  <si>
    <t>P.O. BOX 211368  DENVER  CO  80221</t>
  </si>
  <si>
    <t>303-426-0802</t>
  </si>
  <si>
    <t>801 W. 62nd Ave.</t>
  </si>
  <si>
    <t>H-400-18347-058945</t>
  </si>
  <si>
    <t>Bella Inizio Farm, LLC - Saratoga</t>
  </si>
  <si>
    <t>4240 NW 130th Avenue</t>
  </si>
  <si>
    <t>352-266-6555</t>
  </si>
  <si>
    <t>H-400-18347-074121</t>
  </si>
  <si>
    <t>H-400-18347-078583</t>
  </si>
  <si>
    <t>Carl V. Carlson Company</t>
  </si>
  <si>
    <t>26088 466th Avenue</t>
  </si>
  <si>
    <t>605-528-3530</t>
  </si>
  <si>
    <t>H-400-18347-088714</t>
  </si>
  <si>
    <t>Native Landscape Solutions, Inc.</t>
  </si>
  <si>
    <t>9814 Gravois Road</t>
  </si>
  <si>
    <t>314-544-7918</t>
  </si>
  <si>
    <t>H-400-18347-089665</t>
  </si>
  <si>
    <t>H-400-18347-099807</t>
  </si>
  <si>
    <t>US HOTEL ACS VENTURES, LLLP</t>
  </si>
  <si>
    <t>CEDAR SHORE RESORT</t>
  </si>
  <si>
    <t>605-234-6376</t>
  </si>
  <si>
    <t>1500 SHORELINE DRIVE</t>
  </si>
  <si>
    <t>H-400-18347-105085</t>
  </si>
  <si>
    <t>H-400-18347-105096</t>
  </si>
  <si>
    <t>Bayou Shrimp Processors, Inc.</t>
  </si>
  <si>
    <t>Physical:  9818 J Dooley Road</t>
  </si>
  <si>
    <t>Mail:  P O Box 247</t>
  </si>
  <si>
    <t>Delcambre</t>
  </si>
  <si>
    <t>Iberia parish</t>
  </si>
  <si>
    <t>337-685-5773</t>
  </si>
  <si>
    <t>Food preparation workers</t>
  </si>
  <si>
    <t>9818 J Dooley Road</t>
  </si>
  <si>
    <t>H-400-18347-119337</t>
  </si>
  <si>
    <t>H-400-18347-124732</t>
  </si>
  <si>
    <t>H-400-18347-138283</t>
  </si>
  <si>
    <t>PSM, LLC</t>
  </si>
  <si>
    <t>DBA PEARL STREET MARKET</t>
  </si>
  <si>
    <t>229 PEARL STREET</t>
  </si>
  <si>
    <t>609-492-3910</t>
  </si>
  <si>
    <t>229 Pearl Street</t>
  </si>
  <si>
    <t>H-400-18347-148756</t>
  </si>
  <si>
    <t>DALEY OUTDOOR SERVICES, INC.</t>
  </si>
  <si>
    <t>309 DEPOT ROAD</t>
  </si>
  <si>
    <t>603-424-0360</t>
  </si>
  <si>
    <t>309 Depot Road</t>
  </si>
  <si>
    <t>H-400-18347-153333</t>
  </si>
  <si>
    <t>BEST SOLUTIONS USA, LLC</t>
  </si>
  <si>
    <t>8325 SW 72ND AVENUE, 208C</t>
  </si>
  <si>
    <t>786-247-3663</t>
  </si>
  <si>
    <t>300 Wingo Way</t>
  </si>
  <si>
    <t>H-400-18347-171017</t>
  </si>
  <si>
    <t>F. Espinoza Landscaping, Inc.</t>
  </si>
  <si>
    <t>12 E. Crystal Lake Ave</t>
  </si>
  <si>
    <t>Crystal Lake</t>
  </si>
  <si>
    <t>815-477-8915</t>
  </si>
  <si>
    <t>H-400-18347-173128</t>
  </si>
  <si>
    <t>Red Mtn Resource, LLC</t>
  </si>
  <si>
    <t>2099 South 50 East</t>
  </si>
  <si>
    <t>208-431-8777</t>
  </si>
  <si>
    <t>1689 Arden Mall (report to work)</t>
  </si>
  <si>
    <t>H-400-18347-174199</t>
  </si>
  <si>
    <t>Long's Irrigation Company</t>
  </si>
  <si>
    <t>10490 FM 346 W</t>
  </si>
  <si>
    <t>Flint</t>
  </si>
  <si>
    <t>903-752-5441</t>
  </si>
  <si>
    <t>ACTION VISA ASSIST</t>
  </si>
  <si>
    <t>Landscape/Irrigation Tech</t>
  </si>
  <si>
    <t>H-400-18347-177771</t>
  </si>
  <si>
    <t>Armando Enterprises, Inc</t>
  </si>
  <si>
    <t>6513 Liberty Fairfield Rd.</t>
  </si>
  <si>
    <t>513-678-6731</t>
  </si>
  <si>
    <t>The Fowler Law Firm, PC</t>
  </si>
  <si>
    <t>Susan Littleton</t>
  </si>
  <si>
    <t>Bowling Green</t>
  </si>
  <si>
    <t>495 Lovers Lane</t>
  </si>
  <si>
    <t>H-400-18347-181236</t>
  </si>
  <si>
    <t>H-400-18347-191270</t>
  </si>
  <si>
    <t>H-400-18347-198977</t>
  </si>
  <si>
    <t>Gerardos Landscaping, Inc.</t>
  </si>
  <si>
    <t>8508 Coulver Rd.</t>
  </si>
  <si>
    <t>512-243-9798</t>
  </si>
  <si>
    <t>H-400-18347-210235</t>
  </si>
  <si>
    <t>H-400-18347-222546</t>
  </si>
  <si>
    <t>Lawn Co. Inc.</t>
  </si>
  <si>
    <t>T/A Colonial Land Design</t>
  </si>
  <si>
    <t>605 Barnsboro Road</t>
  </si>
  <si>
    <t>Mullica Hill</t>
  </si>
  <si>
    <t>856-589-1100</t>
  </si>
  <si>
    <t>605 Barnsboro Rd.</t>
  </si>
  <si>
    <t>H-400-18347-229156</t>
  </si>
  <si>
    <t>Ken R. Ackley Craftsmen</t>
  </si>
  <si>
    <t>4345 W. 59th St</t>
  </si>
  <si>
    <t>918-698-5150</t>
  </si>
  <si>
    <t>Carpentry Helper</t>
  </si>
  <si>
    <t>4345 W. 59th Street</t>
  </si>
  <si>
    <t>H-400-18347-233336</t>
  </si>
  <si>
    <t>HERITAGE LANDSCAPE SERVICES, INC.</t>
  </si>
  <si>
    <t>141 PEACHTREE STREET</t>
  </si>
  <si>
    <t>803-957-3536</t>
  </si>
  <si>
    <t>H-400-18347-241227</t>
  </si>
  <si>
    <t>SPACE JEWELERS CORP</t>
  </si>
  <si>
    <t>EFFY JEWELERS</t>
  </si>
  <si>
    <t>300 BROADWAY</t>
  </si>
  <si>
    <t>907-983-3535</t>
  </si>
  <si>
    <t>LAW OFFICES OF MANJU K. BHAVNANI</t>
  </si>
  <si>
    <t>MANJU BHAVNANI</t>
  </si>
  <si>
    <t>Jewelry Salesperson</t>
  </si>
  <si>
    <t>H-400-18347-243260</t>
  </si>
  <si>
    <t>EXSCAPE DESIGNS, LLC</t>
  </si>
  <si>
    <t>10121 KINSMAN ROAD</t>
  </si>
  <si>
    <t>mailing: P.O. Box 139  Novelty, OH 44072</t>
  </si>
  <si>
    <t>440-729-0011</t>
  </si>
  <si>
    <t>10121 Kinsman Road</t>
  </si>
  <si>
    <t>H-400-18347-251442</t>
  </si>
  <si>
    <t>LAKE POWELL HOSPITALITY, LLC</t>
  </si>
  <si>
    <t>HAMPTON INN &amp; SUITES</t>
  </si>
  <si>
    <t>294 SANHILL ROAD</t>
  </si>
  <si>
    <t>520-730-3809</t>
  </si>
  <si>
    <t>H-400-18347-271111</t>
  </si>
  <si>
    <t>H-400-18347-275452</t>
  </si>
  <si>
    <t>Alarife, PLLC</t>
  </si>
  <si>
    <t>1416 Alameda Drive</t>
  </si>
  <si>
    <t>512-801-9819</t>
  </si>
  <si>
    <t>H-400-18347-276762</t>
  </si>
  <si>
    <t>Sander Landscaping, Inc.</t>
  </si>
  <si>
    <t>DBA LawnScapes, Inc.</t>
  </si>
  <si>
    <t>95 Barron Drive</t>
  </si>
  <si>
    <t>513-948-0688</t>
  </si>
  <si>
    <t>H-400-18347-294677</t>
  </si>
  <si>
    <t>ASPM LANDSCAPES, LLC</t>
  </si>
  <si>
    <t>2900 OLD HWY 8</t>
  </si>
  <si>
    <t>402-316-4272</t>
  </si>
  <si>
    <t>STANTON</t>
  </si>
  <si>
    <t>H-400-18347-304057</t>
  </si>
  <si>
    <t>The Lawn Firm, Inc</t>
  </si>
  <si>
    <t>1603 Hall Johnson Rd</t>
  </si>
  <si>
    <t>817-545-6396</t>
  </si>
  <si>
    <t>H-400-18347-334797</t>
  </si>
  <si>
    <t>H-400-18347-336642</t>
  </si>
  <si>
    <t>BrightView Landscape Services, Inc.- Salt Lake City, UT</t>
  </si>
  <si>
    <t>(BVLS4005)</t>
  </si>
  <si>
    <t>7706 South Locust Street</t>
  </si>
  <si>
    <t>H-400-18347-343388</t>
  </si>
  <si>
    <t>H-400-18347-354594</t>
  </si>
  <si>
    <t>Professional Irrigation &amp; Design, Inc.</t>
  </si>
  <si>
    <t>8177 ROWAN RD</t>
  </si>
  <si>
    <t>PO BOX 1883</t>
  </si>
  <si>
    <t>CRANBERRY TOWNSHIP</t>
  </si>
  <si>
    <t>412-264-7003</t>
  </si>
  <si>
    <t>H-400-18347-356963</t>
  </si>
  <si>
    <t>Charles Friel Inc.</t>
  </si>
  <si>
    <t>216 Forrest Avenue</t>
  </si>
  <si>
    <t>Mailing: PO Box 284  Narberth PA 19072</t>
  </si>
  <si>
    <t>Narberth</t>
  </si>
  <si>
    <t>610-664-0611</t>
  </si>
  <si>
    <t>410 Swedeland Rd</t>
  </si>
  <si>
    <t>H-400-18347-366089</t>
  </si>
  <si>
    <t>NATE'S TREE SERVICE, LLC</t>
  </si>
  <si>
    <t>2220 E. 6TH AVE.</t>
  </si>
  <si>
    <t>405-372-8733</t>
  </si>
  <si>
    <t>2220 E. 6th Ave.</t>
  </si>
  <si>
    <t>H-400-18347-377788</t>
  </si>
  <si>
    <t>H-400-18347-385252</t>
  </si>
  <si>
    <t>Silver Bay Seafoods</t>
  </si>
  <si>
    <t>4039 21st Ave. W</t>
  </si>
  <si>
    <t>206-607-9903</t>
  </si>
  <si>
    <t>H-400-18347-391910</t>
  </si>
  <si>
    <t>4750 Windfern Road</t>
  </si>
  <si>
    <t>713-574-6430</t>
  </si>
  <si>
    <t>H-400-18347-396852</t>
  </si>
  <si>
    <t>Dillard Construction, Inc</t>
  </si>
  <si>
    <t>2631 Rhea County Highway</t>
  </si>
  <si>
    <t>423-775-1793</t>
  </si>
  <si>
    <t>2631 Rhea County Highway (report to work)</t>
  </si>
  <si>
    <t>H-400-18347-400765</t>
  </si>
  <si>
    <t>Marino's Lawncare</t>
  </si>
  <si>
    <t>Marino's Landscape</t>
  </si>
  <si>
    <t>51879 Schoenherr</t>
  </si>
  <si>
    <t>586-803-3860</t>
  </si>
  <si>
    <t>H-400-18347-419066</t>
  </si>
  <si>
    <t>PACHECO CEMENT, INC.</t>
  </si>
  <si>
    <t>1029 ELM STREET</t>
  </si>
  <si>
    <t>440-413-9622</t>
  </si>
  <si>
    <t>3359 Blackmore Rd.</t>
  </si>
  <si>
    <t>H-400-18347-420710</t>
  </si>
  <si>
    <t>Sun'n Surf Restaurant of York</t>
  </si>
  <si>
    <t>Sun'n Surf Restaurant</t>
  </si>
  <si>
    <t>york beach</t>
  </si>
  <si>
    <t>york</t>
  </si>
  <si>
    <t>264 Long Beach Ave</t>
  </si>
  <si>
    <t>H-400-18347-424289</t>
  </si>
  <si>
    <t>GARDEN ORGANICS INC</t>
  </si>
  <si>
    <t>41 CHEVIOT ROAD</t>
  </si>
  <si>
    <t>516-381-8396</t>
  </si>
  <si>
    <t>H-400-18347-429441</t>
  </si>
  <si>
    <t>Eagle Window Cleaning Service Corporation</t>
  </si>
  <si>
    <t>8 Atwood St.</t>
  </si>
  <si>
    <t>Revere</t>
  </si>
  <si>
    <t>781-775-7093</t>
  </si>
  <si>
    <t>8 Atwood Street</t>
  </si>
  <si>
    <t>H-400-18347-434437</t>
  </si>
  <si>
    <t>The Treesdale Landscape Company</t>
  </si>
  <si>
    <t>336 Mars-Valencia Rd.</t>
  </si>
  <si>
    <t>Mars</t>
  </si>
  <si>
    <t>724-272-6964</t>
  </si>
  <si>
    <t>MAY LAW GROUP, LLC</t>
  </si>
  <si>
    <t>VALERIE MAY</t>
  </si>
  <si>
    <t>H-400-18347-450029</t>
  </si>
  <si>
    <t>H-400-18347-462250</t>
  </si>
  <si>
    <t>Rossville Farms, LP</t>
  </si>
  <si>
    <t>The Memphis Polo Club</t>
  </si>
  <si>
    <t>871 Ridgeway Loop Road</t>
  </si>
  <si>
    <t>Suite 107</t>
  </si>
  <si>
    <t>901-761-2610</t>
  </si>
  <si>
    <t>Polo Horse Groom</t>
  </si>
  <si>
    <t>1705 Frazier Road</t>
  </si>
  <si>
    <t>H-400-18347-491925</t>
  </si>
  <si>
    <t>H-400-18347-502709</t>
  </si>
  <si>
    <t>Landscape Expressions Co</t>
  </si>
  <si>
    <t>1414 CR 339</t>
  </si>
  <si>
    <t>Melissa</t>
  </si>
  <si>
    <t>972-838-4244</t>
  </si>
  <si>
    <t>H-400-18347-516281</t>
  </si>
  <si>
    <t>Maddox Irrigation</t>
  </si>
  <si>
    <t>46800 Erb Dr.</t>
  </si>
  <si>
    <t>586-421-1900</t>
  </si>
  <si>
    <t>Lawn Sprinkler Installer</t>
  </si>
  <si>
    <t>46800 Erb Drive</t>
  </si>
  <si>
    <t>H-400-18347-516931</t>
  </si>
  <si>
    <t>Vogt Lawn Care, LLC</t>
  </si>
  <si>
    <t>13141 Bellerive Farm Dr.</t>
  </si>
  <si>
    <t>314-378-5236</t>
  </si>
  <si>
    <t>10887 Indian Head Industrial Blvd.</t>
  </si>
  <si>
    <t>H-400-18347-518141</t>
  </si>
  <si>
    <t>Galyn's Galley</t>
  </si>
  <si>
    <t>17 Main Street</t>
  </si>
  <si>
    <t>MAILING ADDRESS P.O Box 411</t>
  </si>
  <si>
    <t>207-288-9706</t>
  </si>
  <si>
    <t>H-400-18347-519106</t>
  </si>
  <si>
    <t>Leopold Investments</t>
  </si>
  <si>
    <t>24125 Drake Rd.</t>
  </si>
  <si>
    <t>248-471-7800</t>
  </si>
  <si>
    <t>Burleson</t>
  </si>
  <si>
    <t>H-400-18347-540032</t>
  </si>
  <si>
    <t>BrightView Landscapes, LLC- Raleigh, NC</t>
  </si>
  <si>
    <t>(48060/4805)</t>
  </si>
  <si>
    <t>1017 Morrisville Parkway</t>
  </si>
  <si>
    <t>H-400-18347-542130</t>
  </si>
  <si>
    <t>C.A. BARRS CONTRACTOR, INC.</t>
  </si>
  <si>
    <t>7601 GEORGE WASHINGTON MEMORIAL HIGHWAY</t>
  </si>
  <si>
    <t>757-898-7282</t>
  </si>
  <si>
    <t>Construction Equipment Operator</t>
  </si>
  <si>
    <t>7601 George Washington Memorial Hwy.</t>
  </si>
  <si>
    <t>H-400-18347-549184</t>
  </si>
  <si>
    <t>A &amp; A ATTRACTIONS, INC.</t>
  </si>
  <si>
    <t>100 E. AMBER DR.</t>
  </si>
  <si>
    <t>FAIRBURY</t>
  </si>
  <si>
    <t>815-791-4237</t>
  </si>
  <si>
    <t>Champaign</t>
  </si>
  <si>
    <t>913 West Marketview Dr.</t>
  </si>
  <si>
    <t>H-400-18347-555363</t>
  </si>
  <si>
    <t>H-400-18347-559177</t>
  </si>
  <si>
    <t>H-400-18347-561668</t>
  </si>
  <si>
    <t>4201 Versailles Road</t>
  </si>
  <si>
    <t>H-400-18347-569922</t>
  </si>
  <si>
    <t>DFW FRAMING &amp; CONSTRUCTION</t>
  </si>
  <si>
    <t>2508 STICKHORSE LANE</t>
  </si>
  <si>
    <t>mailing: P.O. Box 592, Princeton, TX 75407</t>
  </si>
  <si>
    <t>MCKINNEY</t>
  </si>
  <si>
    <t>214-604-3400</t>
  </si>
  <si>
    <t>691 E. Princeton Dr. Ste. 109</t>
  </si>
  <si>
    <t>H-400-18347-574748</t>
  </si>
  <si>
    <t>PRO SCAPES UNLIMITED LLC</t>
  </si>
  <si>
    <t>2648 WEINMAN ROAD</t>
  </si>
  <si>
    <t>724-933-9355</t>
  </si>
  <si>
    <t>2648 Weinman Road</t>
  </si>
  <si>
    <t>H-400-18347-602653</t>
  </si>
  <si>
    <t>Cretepavers, Inc.</t>
  </si>
  <si>
    <t>381 NH Route 10</t>
  </si>
  <si>
    <t>mailing: 107 Emily Road  Sunapee, NH 03782</t>
  </si>
  <si>
    <t>Croydon</t>
  </si>
  <si>
    <t>603-863-3200</t>
  </si>
  <si>
    <t>H-400-18347-604843</t>
  </si>
  <si>
    <t>BAYTREE LANDSCAPE CONTRACTORS, INC.-DeKalb</t>
  </si>
  <si>
    <t>5830 E. PONCE DE LEON AVENUE</t>
  </si>
  <si>
    <t>STONE MOUNTAIN</t>
  </si>
  <si>
    <t>866-620-8750</t>
  </si>
  <si>
    <t>Service Worker</t>
  </si>
  <si>
    <t>Stone Mountain</t>
  </si>
  <si>
    <t>DeKalb (Atlanta)</t>
  </si>
  <si>
    <t>5830 E. Ponce de Leon Avenue</t>
  </si>
  <si>
    <t>H-400-18347-611714</t>
  </si>
  <si>
    <t>GARDENS OF BABYLON, LLC</t>
  </si>
  <si>
    <t>705 FORT NEGLEY CT</t>
  </si>
  <si>
    <t>615-244-8949</t>
  </si>
  <si>
    <t>LANDSCAPE CREW MEMBER</t>
  </si>
  <si>
    <t>H-400-18347-626293</t>
  </si>
  <si>
    <t>H-400-18347-629748</t>
  </si>
  <si>
    <t>H-400-18347-631193</t>
  </si>
  <si>
    <t>H-400-18347-660098</t>
  </si>
  <si>
    <t>P.O Box 411</t>
  </si>
  <si>
    <t>H-400-18347-673474</t>
  </si>
  <si>
    <t>H-400-18347-673899</t>
  </si>
  <si>
    <t>7601 George Washington Mem. Hwy</t>
  </si>
  <si>
    <t>H-400-18347-684227</t>
  </si>
  <si>
    <t>Woodland Environment Inc.</t>
  </si>
  <si>
    <t>948 N. Old State Road</t>
  </si>
  <si>
    <t>614-354-0768</t>
  </si>
  <si>
    <t>Crewmember</t>
  </si>
  <si>
    <t>948 N Old State Road</t>
  </si>
  <si>
    <t>H-400-18347-689077</t>
  </si>
  <si>
    <t>Paramount Landscape, Inc.</t>
  </si>
  <si>
    <t>7756 Holliday Drive</t>
  </si>
  <si>
    <t>913-375-1697</t>
  </si>
  <si>
    <t>H-400-18347-710636</t>
  </si>
  <si>
    <t>BrightView Landscapes, LLC- Greensboro, NC</t>
  </si>
  <si>
    <t>(BVL4807)</t>
  </si>
  <si>
    <t>Kernersville</t>
  </si>
  <si>
    <t>1382 South Park</t>
  </si>
  <si>
    <t>H-400-18347-711523</t>
  </si>
  <si>
    <t>H-400-18347-726153</t>
  </si>
  <si>
    <t>Abescape Group LLc</t>
  </si>
  <si>
    <t>8650 W. Highway 29</t>
  </si>
  <si>
    <t>512-515-1885</t>
  </si>
  <si>
    <t>H-400-18347-728287</t>
  </si>
  <si>
    <t>RUSSELL BEADLE</t>
  </si>
  <si>
    <t>BEADLES LANDSCAPING</t>
  </si>
  <si>
    <t>115 SOUTH SHORE LANE</t>
  </si>
  <si>
    <t>MINA</t>
  </si>
  <si>
    <t>605-380-9727</t>
  </si>
  <si>
    <t>LANDSCAPING WORKER</t>
  </si>
  <si>
    <t>EDMUNDS</t>
  </si>
  <si>
    <t>H-400-18347-729955</t>
  </si>
  <si>
    <t>UNITED GOLF, LLC</t>
  </si>
  <si>
    <t>2108 N. 129TH E. AVE</t>
  </si>
  <si>
    <t>918-461-0731</t>
  </si>
  <si>
    <t>2108 N. 129th E. Ave.</t>
  </si>
  <si>
    <t>H-400-18347-729971</t>
  </si>
  <si>
    <t>H-400-18347-730671</t>
  </si>
  <si>
    <t>H-400-18347-750608</t>
  </si>
  <si>
    <t>H-400-18347-751480</t>
  </si>
  <si>
    <t>918-446-1500</t>
  </si>
  <si>
    <t>H-400-18347-753910</t>
  </si>
  <si>
    <t>PEDULLA TRUCKING, EXCAVATION &amp; PAVING INC.</t>
  </si>
  <si>
    <t>1275 SHINN FARM ROAD</t>
  </si>
  <si>
    <t>MOORESVILLE</t>
  </si>
  <si>
    <t>704-663-0017</t>
  </si>
  <si>
    <t>1275 Shinn Farm Road</t>
  </si>
  <si>
    <t>H-400-18347-762487</t>
  </si>
  <si>
    <t>Southern Landscape Services</t>
  </si>
  <si>
    <t>1700 N. Aspen</t>
  </si>
  <si>
    <t>mailing: 209 East Charlotte  Broken Arrow, OK 74011</t>
  </si>
  <si>
    <t>Broken Arrow</t>
  </si>
  <si>
    <t>918-455-8544</t>
  </si>
  <si>
    <t>1700 North Aspen</t>
  </si>
  <si>
    <t>H-400-18347-769935</t>
  </si>
  <si>
    <t>BRIGHTVIEW LANDSCAPE SERVICES, INC. - VENTURA</t>
  </si>
  <si>
    <t>BVLS3216</t>
  </si>
  <si>
    <t>4480 Dupont Ct.</t>
  </si>
  <si>
    <t>H-400-18347-780879</t>
  </si>
  <si>
    <t>Baytree Landscape Contractors, Inc.-Nashville</t>
  </si>
  <si>
    <t>2020 Lindell Ave.</t>
  </si>
  <si>
    <t>H-400-18347-806709</t>
  </si>
  <si>
    <t>H-400-18347-806896</t>
  </si>
  <si>
    <t>H-400-18347-812448</t>
  </si>
  <si>
    <t>WEDDLE AND SONS CONSTRUCTION INC.</t>
  </si>
  <si>
    <t>2601 ANDERSON AVENUE</t>
  </si>
  <si>
    <t>SUITE 200A</t>
  </si>
  <si>
    <t>MANHATTAN</t>
  </si>
  <si>
    <t>402-858-2468</t>
  </si>
  <si>
    <t>Residential Roofing Laborer</t>
  </si>
  <si>
    <t>301 South 70th Street</t>
  </si>
  <si>
    <t>Suite 330</t>
  </si>
  <si>
    <t>H-400-18347-822169</t>
  </si>
  <si>
    <t>H-400-18347-825293</t>
  </si>
  <si>
    <t>Hudson Landscaping Co., Inc.</t>
  </si>
  <si>
    <t>1889 Hwy 88 East</t>
  </si>
  <si>
    <t>Brick</t>
  </si>
  <si>
    <t>732-458-6517</t>
  </si>
  <si>
    <t>H-400-18347-849514</t>
  </si>
  <si>
    <t>BrightView Landscapes, LLC- Connecticut</t>
  </si>
  <si>
    <t>(BVL44340)</t>
  </si>
  <si>
    <t>Newington</t>
  </si>
  <si>
    <t>Hartford (Newington)</t>
  </si>
  <si>
    <t>769 North Mountain Road</t>
  </si>
  <si>
    <t>H-400-18347-850570</t>
  </si>
  <si>
    <t>BROWN LANDSCAPE MANAGEMENT LLC</t>
  </si>
  <si>
    <t>8329 MEADE SPRINGER RD</t>
  </si>
  <si>
    <t>606-928-0030</t>
  </si>
  <si>
    <t>YOUNGBLOOD AND ASSOCIATES, PLLC</t>
  </si>
  <si>
    <t>LANDSCAPING CREW MEMBER</t>
  </si>
  <si>
    <t>BOYD</t>
  </si>
  <si>
    <t>H-400-18347-853300</t>
  </si>
  <si>
    <t>St. Daniel Phillip III, Inc.</t>
  </si>
  <si>
    <t>H-400-18347-855758</t>
  </si>
  <si>
    <t>Pro-Tec Roofing, Inc.</t>
  </si>
  <si>
    <t>520 11th Ave SE</t>
  </si>
  <si>
    <t>605-882-4060</t>
  </si>
  <si>
    <t>Codington</t>
  </si>
  <si>
    <t>H-400-18347-860299</t>
  </si>
  <si>
    <t>H-400-18347-861715</t>
  </si>
  <si>
    <t>PYRAMID CONTRACTORS, INC.</t>
  </si>
  <si>
    <t>PYRAMID ROOFING</t>
  </si>
  <si>
    <t>5532 CENTER STREET</t>
  </si>
  <si>
    <t>402-502-9300</t>
  </si>
  <si>
    <t>RYAN SEVCIK</t>
  </si>
  <si>
    <t>5532 Center Street</t>
  </si>
  <si>
    <t>H-400-18347-861913</t>
  </si>
  <si>
    <t>LandCare - Tulsa</t>
  </si>
  <si>
    <t>10203 East 51st Street</t>
  </si>
  <si>
    <t>918-664-2897</t>
  </si>
  <si>
    <t>H-400-18347-864474</t>
  </si>
  <si>
    <t>Beechwood Landscape Architecture &amp; Construction LLC</t>
  </si>
  <si>
    <t>2 Kerry Court  Suite F</t>
  </si>
  <si>
    <t>mailing: PO Box 2126  Southampton, NJ 08088</t>
  </si>
  <si>
    <t>609-801-1252</t>
  </si>
  <si>
    <t>2 Kerry Court, Suite F</t>
  </si>
  <si>
    <t>H-400-18347-887639</t>
  </si>
  <si>
    <t>BRIGHTVIEW LANDSCAPE SERVICES, INC. - TEMECULA REGION</t>
  </si>
  <si>
    <t>BVLS3224</t>
  </si>
  <si>
    <t>Murrieta</t>
  </si>
  <si>
    <t>41430 Los Alamos Road</t>
  </si>
  <si>
    <t>H-400-18347-895924</t>
  </si>
  <si>
    <t>H-400-18347-897364</t>
  </si>
  <si>
    <t>H-400-18347-898391</t>
  </si>
  <si>
    <t>BRIGHTVIEW LANDSCAPE SERVICES, INC. - LOS ANGELES</t>
  </si>
  <si>
    <t>BVLS 3281</t>
  </si>
  <si>
    <t>H-400-18347-899172</t>
  </si>
  <si>
    <t>BAYTREE LANDSCAPE CONTRACTORS, INC.-Charlotte</t>
  </si>
  <si>
    <t>2018 Lawyers Rd West</t>
  </si>
  <si>
    <t>H-400-18347-904506</t>
  </si>
  <si>
    <t>BIG C'S ENTERPRISES, LLC</t>
  </si>
  <si>
    <t>HC 1 BOX 838</t>
  </si>
  <si>
    <t>FAIRDEALING</t>
  </si>
  <si>
    <t>314-378-7057</t>
  </si>
  <si>
    <t>Fairdealing</t>
  </si>
  <si>
    <t>Ripley</t>
  </si>
  <si>
    <t>State Hwy 160 E.</t>
  </si>
  <si>
    <t>H-400-18347-908827</t>
  </si>
  <si>
    <t>The River Masonry and Construction, LLC</t>
  </si>
  <si>
    <t>1627 W. Florida</t>
  </si>
  <si>
    <t>417-241-9967</t>
  </si>
  <si>
    <t>1627 W. Florida (report to work)</t>
  </si>
  <si>
    <t>H-400-18347-909107</t>
  </si>
  <si>
    <t>H-400-18347-909370</t>
  </si>
  <si>
    <t>BAYTREE LANDSCAPE CONTRACTORS, INC.</t>
  </si>
  <si>
    <t>Ladson</t>
  </si>
  <si>
    <t>236 Acres Dr.</t>
  </si>
  <si>
    <t>H-400-18347-909857</t>
  </si>
  <si>
    <t>SHAMROCK SHOWS AND AMUSEMENTS INC.</t>
  </si>
  <si>
    <t>338 WILLOW TREE RD.</t>
  </si>
  <si>
    <t>MAILING: PO BOX 1158 RIVERVIEW, FL 33578</t>
  </si>
  <si>
    <t>MILTON</t>
  </si>
  <si>
    <t>845-541-0759</t>
  </si>
  <si>
    <t>338 Willow Tree Road</t>
  </si>
  <si>
    <t>H-400-18347-916775</t>
  </si>
  <si>
    <t>804 N. Manor Road</t>
  </si>
  <si>
    <t>mailing: P.O. Box 950  Glenmoore, PA 19343</t>
  </si>
  <si>
    <t>804 N. Manor Rd.</t>
  </si>
  <si>
    <t>H-400-18347-924368</t>
  </si>
  <si>
    <t>Rockwall Turf &amp; Sprinkler, Inc.</t>
  </si>
  <si>
    <t>Landart of Rockwall</t>
  </si>
  <si>
    <t>4571 S. Hwy 276</t>
  </si>
  <si>
    <t>972-771-6025</t>
  </si>
  <si>
    <t>H-400-18347-933683</t>
  </si>
  <si>
    <t>BRIGHTVIEW LANDSCAPE SERVICES, INC. - ORANGE COUNTY</t>
  </si>
  <si>
    <t>BVLS3209</t>
  </si>
  <si>
    <t>32202 Paseo Avenue</t>
  </si>
  <si>
    <t>H-400-18347-939377</t>
  </si>
  <si>
    <t>Royal City</t>
  </si>
  <si>
    <t>WA</t>
  </si>
  <si>
    <t>H-400-18347-942415</t>
  </si>
  <si>
    <t>H-400-18347-945428</t>
  </si>
  <si>
    <t>H-400-18347-947534</t>
  </si>
  <si>
    <t>Absolute Lawn Care</t>
  </si>
  <si>
    <t>13490 FM 2590</t>
  </si>
  <si>
    <t>806-676-5199</t>
  </si>
  <si>
    <t>H-400-18347-947894</t>
  </si>
  <si>
    <t>LandCare - Oklahoma City</t>
  </si>
  <si>
    <t>2416 South Nebraska</t>
  </si>
  <si>
    <t>405-677-1377</t>
  </si>
  <si>
    <t>2416 S. Nebraska</t>
  </si>
  <si>
    <t>H-400-18347-950897</t>
  </si>
  <si>
    <t>Tuck Landscape, Inc.</t>
  </si>
  <si>
    <t>237 Berger Lane</t>
  </si>
  <si>
    <t>801-266-1802</t>
  </si>
  <si>
    <t>PRESTON &amp; BRAR, LLC</t>
  </si>
  <si>
    <t>JESSE BRAR</t>
  </si>
  <si>
    <t>237 West Berger Lane</t>
  </si>
  <si>
    <t>H-400-18347-959822</t>
  </si>
  <si>
    <t>ORNELAS LANDSCAPING</t>
  </si>
  <si>
    <t>579 WEST WILLIAMS STREET</t>
  </si>
  <si>
    <t>440-339-3039</t>
  </si>
  <si>
    <t>563 Chicago Street</t>
  </si>
  <si>
    <t>H-400-18347-963676</t>
  </si>
  <si>
    <t>Aspen Builders, Inc.</t>
  </si>
  <si>
    <t>Aspen Corporation</t>
  </si>
  <si>
    <t>2400 RITTER DRIVE</t>
  </si>
  <si>
    <t>DANIELS</t>
  </si>
  <si>
    <t>304-763-4573</t>
  </si>
  <si>
    <t>RALEIGH</t>
  </si>
  <si>
    <t>H-400-18347-965312</t>
  </si>
  <si>
    <t>H-400-18347-967544</t>
  </si>
  <si>
    <t>Cherry Painting Company, Inc.</t>
  </si>
  <si>
    <t>2000 Surveyor Blvd</t>
  </si>
  <si>
    <t>972-242-4287</t>
  </si>
  <si>
    <t>H-400-18347-967588</t>
  </si>
  <si>
    <t>GOSMAN'S RESTAURANT &amp; BAR INC</t>
  </si>
  <si>
    <t>500 WEST LAKE DRIVE</t>
  </si>
  <si>
    <t>631-668-5330</t>
  </si>
  <si>
    <t>H-400-18347-968920</t>
  </si>
  <si>
    <t>H-400-18347-969404</t>
  </si>
  <si>
    <t>Father Mike, Inc.</t>
  </si>
  <si>
    <t>H-400-18347-978995</t>
  </si>
  <si>
    <t>ELC LANDSCAPING GROUP, INC.</t>
  </si>
  <si>
    <t>6 IRONIA-MENDHAM ROAD</t>
  </si>
  <si>
    <t>MAILING: PO BOX 384, IRONIA, NJ 07845</t>
  </si>
  <si>
    <t>973-252-8843</t>
  </si>
  <si>
    <t>Elmwood Park</t>
  </si>
  <si>
    <t>401 East 54th Street</t>
  </si>
  <si>
    <t>H-400-18347-983631</t>
  </si>
  <si>
    <t>H-400-18347-988991</t>
  </si>
  <si>
    <t>Collier Foundation Systems, Inc.</t>
  </si>
  <si>
    <t>dba Pre-Cast Foundation</t>
  </si>
  <si>
    <t>1500 Ellsworth Ave.</t>
  </si>
  <si>
    <t>Heidelberg</t>
  </si>
  <si>
    <t>412-279-5352</t>
  </si>
  <si>
    <t>1500 Ellsworth Avenue</t>
  </si>
  <si>
    <t>H-400-18348-001881</t>
  </si>
  <si>
    <t>POMONA LANDSCAPING, LLC</t>
  </si>
  <si>
    <t>DBA U.S. LAWNS OF CHARLESTON</t>
  </si>
  <si>
    <t>7259 SPA ROAD, UNIT A</t>
  </si>
  <si>
    <t>NORTH CHARLESTON</t>
  </si>
  <si>
    <t>843-760-0770</t>
  </si>
  <si>
    <t>7259 Spa Road, Unit A</t>
  </si>
  <si>
    <t>H-400-18348-026054</t>
  </si>
  <si>
    <t>PACIFIC RIM LAND DEVELOPMENT, LLC</t>
  </si>
  <si>
    <t>PACIFIC RIM CONSTRUCTORS</t>
  </si>
  <si>
    <t>PMB 583 PPP</t>
  </si>
  <si>
    <t>PO BOX 10000</t>
  </si>
  <si>
    <t>670-588-7746</t>
  </si>
  <si>
    <t>BAUMANN, KONDAS and XU, LL</t>
  </si>
  <si>
    <t>Carpenter</t>
  </si>
  <si>
    <t>Isa Villas</t>
  </si>
  <si>
    <t>Capitol Hill</t>
  </si>
  <si>
    <t>H-400-18348-036072</t>
  </si>
  <si>
    <t>Simply Green Landscaping, LLC</t>
  </si>
  <si>
    <t>3022 S Morgans Point, Ste 242</t>
  </si>
  <si>
    <t>843-425-7464</t>
  </si>
  <si>
    <t>1117 SC-41 Ste. 101</t>
  </si>
  <si>
    <t>H-400-18348-042339</t>
  </si>
  <si>
    <t>6104 EXECUTIVE BLVD</t>
  </si>
  <si>
    <t>HUBER HEIGHTS</t>
  </si>
  <si>
    <t>513-977-4327</t>
  </si>
  <si>
    <t>HUBER HIEGHTS</t>
  </si>
  <si>
    <t>H-400-18348-048641</t>
  </si>
  <si>
    <t>W. SCOTT MILLER</t>
  </si>
  <si>
    <t>MILLER AMUSEMENTS</t>
  </si>
  <si>
    <t>10 BREEZY HILL RD.</t>
  </si>
  <si>
    <t>[MAIL:277 TYLER RD.,WEBSTER, NH 03303]</t>
  </si>
  <si>
    <t>BRADFORD</t>
  </si>
  <si>
    <t>03221-0000</t>
  </si>
  <si>
    <t>603-746-6302</t>
  </si>
  <si>
    <t>Bradford</t>
  </si>
  <si>
    <t>Merrimack (Bradford)</t>
  </si>
  <si>
    <t>10 Breezy Hill Rd.</t>
  </si>
  <si>
    <t>H-400-18348-060609</t>
  </si>
  <si>
    <t>5360 W 84th Street</t>
  </si>
  <si>
    <t>H-400-18348-082430</t>
  </si>
  <si>
    <t>H-400-18348-096015</t>
  </si>
  <si>
    <t>4045 MCCOLLUM COURT</t>
  </si>
  <si>
    <t>502-272-3909</t>
  </si>
  <si>
    <t>H-400-18348-103943</t>
  </si>
  <si>
    <t>MOUNT KISCO COUNTRY CLUB, INC.</t>
  </si>
  <si>
    <t>10 TAYLOR ROAD</t>
  </si>
  <si>
    <t>MOUNT KISCO</t>
  </si>
  <si>
    <t>914-666-2116</t>
  </si>
  <si>
    <t>H-400-18348-110680</t>
  </si>
  <si>
    <t>EMPIRE ROOFING OF GEORGIA, INC.</t>
  </si>
  <si>
    <t>150 JAMES ALDREDGE ROAD</t>
  </si>
  <si>
    <t>770-948-7663</t>
  </si>
  <si>
    <t>150 James Aldredge Road</t>
  </si>
  <si>
    <t>H-400-18348-115255</t>
  </si>
  <si>
    <t>House Pasture Cattle Company LLC</t>
  </si>
  <si>
    <t>3064 CR 348</t>
  </si>
  <si>
    <t>Concan</t>
  </si>
  <si>
    <t>830-279-7861</t>
  </si>
  <si>
    <t>Uvalde</t>
  </si>
  <si>
    <t>H-400-18348-119855</t>
  </si>
  <si>
    <t>SMOKEY'S GREATER SHOWS, INC</t>
  </si>
  <si>
    <t>521 CUMMINGS ST.</t>
  </si>
  <si>
    <t>[MAIL: PO BOX 8066, BANGOR ME 04402]</t>
  </si>
  <si>
    <t>34242-0000</t>
  </si>
  <si>
    <t>941-685-4945</t>
  </si>
  <si>
    <t>Topsham</t>
  </si>
  <si>
    <t>Sagadahoc (Topsham)</t>
  </si>
  <si>
    <t>Fairgrounds Rd.</t>
  </si>
  <si>
    <t>H-400-18348-123565</t>
  </si>
  <si>
    <t>Yochum Landscape, LLC</t>
  </si>
  <si>
    <t>5967 E. Poleline Ave.</t>
  </si>
  <si>
    <t>208-660-9822</t>
  </si>
  <si>
    <t>5967 E. Poleline (report to work)</t>
  </si>
  <si>
    <t>H-400-18348-127744</t>
  </si>
  <si>
    <t>Aloha Pools &amp; Spas of Union City and Jonesboro, LLC</t>
  </si>
  <si>
    <t>1400 W. Reelfoot Ave</t>
  </si>
  <si>
    <t>731-885-2020</t>
  </si>
  <si>
    <t>H-400-18348-140732</t>
  </si>
  <si>
    <t>Louisiana Vegetation Management, Inc.</t>
  </si>
  <si>
    <t>10003 Barringer Foreman Rd</t>
  </si>
  <si>
    <t>225-752-8843</t>
  </si>
  <si>
    <t>H-400-18348-154772</t>
  </si>
  <si>
    <t>R&amp;R LAWNCARE &amp; LANDSCAPING, LLC</t>
  </si>
  <si>
    <t>1243 CROSS COUNTRY DRIVE</t>
  </si>
  <si>
    <t>614-619-0559</t>
  </si>
  <si>
    <t>5735 Avery Rd.,</t>
  </si>
  <si>
    <t>H-400-18348-166663</t>
  </si>
  <si>
    <t>Ronny's Market, Inc.</t>
  </si>
  <si>
    <t>DBA Ronny's Garden World</t>
  </si>
  <si>
    <t>5580 DuPont Parkway</t>
  </si>
  <si>
    <t>302-653-6288</t>
  </si>
  <si>
    <t>H-400-18348-170295</t>
  </si>
  <si>
    <t>Custom Retaining Walls, LLC</t>
  </si>
  <si>
    <t>811 Haymarket Rd.</t>
  </si>
  <si>
    <t>972-557-5520</t>
  </si>
  <si>
    <t>H-400-18348-180345</t>
  </si>
  <si>
    <t>Allen Outdoor Services, LLC</t>
  </si>
  <si>
    <t>6090 Garden View Ct.</t>
  </si>
  <si>
    <t>513-385-4775</t>
  </si>
  <si>
    <t>8862 Harrison Ave.</t>
  </si>
  <si>
    <t>H-400-18348-184184</t>
  </si>
  <si>
    <t>Cagwin &amp; Dorward</t>
  </si>
  <si>
    <t>1565 South Novato Blvd.</t>
  </si>
  <si>
    <t>Novato</t>
  </si>
  <si>
    <t>415-892-7710</t>
  </si>
  <si>
    <t>Landscape Construction Laborer</t>
  </si>
  <si>
    <t>Livermore</t>
  </si>
  <si>
    <t>30 N Greenville Road</t>
  </si>
  <si>
    <t>H-400-18348-188807</t>
  </si>
  <si>
    <t>Nelson Xu</t>
  </si>
  <si>
    <t>Reinforcing Metal Worker</t>
  </si>
  <si>
    <t>H-400-18348-198865</t>
  </si>
  <si>
    <t>DORAN'S LANDSCAPE</t>
  </si>
  <si>
    <t>2219 W. 135TH PLACE</t>
  </si>
  <si>
    <t>BLUE ISLAND</t>
  </si>
  <si>
    <t>708-389-8575</t>
  </si>
  <si>
    <t>2219 W. 135th Place</t>
  </si>
  <si>
    <t>H-400-18348-205699</t>
  </si>
  <si>
    <t>Leno's Plant Farm, Inc.</t>
  </si>
  <si>
    <t>1573 Newt Patterson Rd.</t>
  </si>
  <si>
    <t>Mansfield</t>
  </si>
  <si>
    <t>817-453-3508</t>
  </si>
  <si>
    <t>H-400-18348-212693</t>
  </si>
  <si>
    <t>GRAND HOTEL LLC</t>
  </si>
  <si>
    <t>GRAND HOTEL</t>
  </si>
  <si>
    <t>286 GRAND AVENUE</t>
  </si>
  <si>
    <t>P.O. BOX 286</t>
  </si>
  <si>
    <t>906-847-3331</t>
  </si>
  <si>
    <t>DICKINSON WRIGHT PLLC</t>
  </si>
  <si>
    <t>ELISE LEVASSEUR</t>
  </si>
  <si>
    <t>DINING ROOM/BARTENDER HELPERS</t>
  </si>
  <si>
    <t>H-400-18348-216334</t>
  </si>
  <si>
    <t>887 Howe Road</t>
  </si>
  <si>
    <t>H-400-18348-224865</t>
  </si>
  <si>
    <t>SPEEDY GONZALEZ LANDSCAPING &amp; MORE LLC</t>
  </si>
  <si>
    <t>98 BENTEEN DRIVE</t>
  </si>
  <si>
    <t>701-226-9689</t>
  </si>
  <si>
    <t>H-400-18348-227797</t>
  </si>
  <si>
    <t>CONNOLLY LANDSCAPING</t>
  </si>
  <si>
    <t>1258 LEEDOM ROAD</t>
  </si>
  <si>
    <t>HAVERTOWN</t>
  </si>
  <si>
    <t>610-626-7221</t>
  </si>
  <si>
    <t>CARL HEMPHILL</t>
  </si>
  <si>
    <t>1258 Leedom Road</t>
  </si>
  <si>
    <t>H-400-18348-234764</t>
  </si>
  <si>
    <t>J &amp; C ENTERTAINMENT, LLC</t>
  </si>
  <si>
    <t>2126 GAP NEWPORT PIKE</t>
  </si>
  <si>
    <t>COCHRANVILLE</t>
  </si>
  <si>
    <t>610-496-2507</t>
  </si>
  <si>
    <t>Cochranville</t>
  </si>
  <si>
    <t>2126 Gap Newport Pike</t>
  </si>
  <si>
    <t>H-400-18348-247539</t>
  </si>
  <si>
    <t>EMPIRE ROOFING, INC.</t>
  </si>
  <si>
    <t>1645 LEBANON PIKE CIRCLE</t>
  </si>
  <si>
    <t>615-876-8102</t>
  </si>
  <si>
    <t>1645 Lebanon Pike Circle</t>
  </si>
  <si>
    <t>H-400-18348-247895</t>
  </si>
  <si>
    <t>Cedera Landscapes, LLC</t>
  </si>
  <si>
    <t>St Hwy 31, Mile 96</t>
  </si>
  <si>
    <t>PO Box 181</t>
  </si>
  <si>
    <t>Swan Valley</t>
  </si>
  <si>
    <t>208-709-1985</t>
  </si>
  <si>
    <t>State Hwy 31, mile 96</t>
  </si>
  <si>
    <t>H-400-18348-258374</t>
  </si>
  <si>
    <t>RAIN-TEC LLC</t>
  </si>
  <si>
    <t>2900 DUSS AVE.</t>
  </si>
  <si>
    <t>724-266-5862</t>
  </si>
  <si>
    <t>Ambridge</t>
  </si>
  <si>
    <t>2900 Duss Ave.</t>
  </si>
  <si>
    <t>H-400-18348-266244</t>
  </si>
  <si>
    <t>Breezewood Garden Center, Inc</t>
  </si>
  <si>
    <t>17600 Chillicothe Rd</t>
  </si>
  <si>
    <t>440-543-2124</t>
  </si>
  <si>
    <t>H-400-18348-280210</t>
  </si>
  <si>
    <t>GROUND ONE ENTERPRISES OF MINNESOTA, LLC</t>
  </si>
  <si>
    <t>4921 17TH AVENUE S</t>
  </si>
  <si>
    <t>952-884-3336</t>
  </si>
  <si>
    <t>LANDSCAPE TECHNICIAN</t>
  </si>
  <si>
    <t>BLOOMINGTON</t>
  </si>
  <si>
    <t>HENNEPIN</t>
  </si>
  <si>
    <t>2112 W. OLD SHAKOPEE ROAD</t>
  </si>
  <si>
    <t>H-400-18348-281452</t>
  </si>
  <si>
    <t>Vorelli's Restaurant, Inc.</t>
  </si>
  <si>
    <t>226 Commercial Street</t>
  </si>
  <si>
    <t>MAILING ADDRESS: PO Box 956</t>
  </si>
  <si>
    <t>508-487-2281</t>
  </si>
  <si>
    <t>Massachusetts</t>
  </si>
  <si>
    <t>H-400-18348-282644</t>
  </si>
  <si>
    <t>FORT WAYNE ROOFING, A TECTA AMERICA COMPANY, LLC</t>
  </si>
  <si>
    <t>4320 ARDMORE AVENUE</t>
  </si>
  <si>
    <t>FORT WAYNE</t>
  </si>
  <si>
    <t>260-422-9529</t>
  </si>
  <si>
    <t>H-400-18348-289399</t>
  </si>
  <si>
    <t>H-400-18348-289727</t>
  </si>
  <si>
    <t>Montauk IGA, LLC</t>
  </si>
  <si>
    <t>Montauk IGA</t>
  </si>
  <si>
    <t>654 Montauk Highway</t>
  </si>
  <si>
    <t>203-250-5814</t>
  </si>
  <si>
    <t>H-400-18348-319686</t>
  </si>
  <si>
    <t>Basnight Land &amp; Lawn, Inc.</t>
  </si>
  <si>
    <t>225 Sign Pine Road</t>
  </si>
  <si>
    <t>757-436-9617</t>
  </si>
  <si>
    <t>Groundskeeping Workers</t>
  </si>
  <si>
    <t>H-400-18348-334145</t>
  </si>
  <si>
    <t>Blair Hotels, Inc.</t>
  </si>
  <si>
    <t>Comfort Inn of Cody</t>
  </si>
  <si>
    <t>1601 Sheridan Ave.</t>
  </si>
  <si>
    <t>307-587-3654</t>
  </si>
  <si>
    <t>H-400-18348-340760</t>
  </si>
  <si>
    <t>Z Collection Inc</t>
  </si>
  <si>
    <t>ZK Gallery</t>
  </si>
  <si>
    <t>225 Jefferson</t>
  </si>
  <si>
    <t>Third Floor</t>
  </si>
  <si>
    <t>San Francisco</t>
  </si>
  <si>
    <t>415-397-4119</t>
  </si>
  <si>
    <t>LAW OFFICE OF RAFAEL S. CLIMACO</t>
  </si>
  <si>
    <t>RAFAEL CLIMACO</t>
  </si>
  <si>
    <t>SAN FRANCISCO</t>
  </si>
  <si>
    <t>Art Purchasing Manager</t>
  </si>
  <si>
    <t>Purchasing Managers</t>
  </si>
  <si>
    <t>Fine Art</t>
  </si>
  <si>
    <t>225 Jefferson St</t>
  </si>
  <si>
    <t>H-400-18348-349525</t>
  </si>
  <si>
    <t>Best Landscapes, LLC</t>
  </si>
  <si>
    <t>4393 Stahl Road</t>
  </si>
  <si>
    <t>210-599-2600</t>
  </si>
  <si>
    <t>H-400-18348-355333</t>
  </si>
  <si>
    <t>BECK EXCAVATING INC</t>
  </si>
  <si>
    <t>H-400-18348-361918</t>
  </si>
  <si>
    <t>FJA CHRISTIANSEN ROOFING, CO., INC.</t>
  </si>
  <si>
    <t>2101 W PURDUE STREET</t>
  </si>
  <si>
    <t>414-982-3359</t>
  </si>
  <si>
    <t>H-400-18348-365054</t>
  </si>
  <si>
    <t>TINSLEY'S AMUSEMENTS, INC.</t>
  </si>
  <si>
    <t>1014 BOONESLICK RD.</t>
  </si>
  <si>
    <t>[MAIL: PO BOX 77, HIGH HILL, MO 63350]</t>
  </si>
  <si>
    <t>HIGH HILL</t>
  </si>
  <si>
    <t>63350-0000</t>
  </si>
  <si>
    <t>636-585-2221</t>
  </si>
  <si>
    <t>Mississippi</t>
  </si>
  <si>
    <t>1010 Marshall Ave</t>
  </si>
  <si>
    <t>H-400-18348-366616</t>
  </si>
  <si>
    <t>Earth Elements Fabrication, LLC</t>
  </si>
  <si>
    <t>12 Penny Lane</t>
  </si>
  <si>
    <t>406-414-7040</t>
  </si>
  <si>
    <t>Fabricator</t>
  </si>
  <si>
    <t>H-400-18348-374811</t>
  </si>
  <si>
    <t>H-400-18348-392758</t>
  </si>
  <si>
    <t>SWIKAS AMUSEMENTS, LLC</t>
  </si>
  <si>
    <t>1048 LAKELAND DRIVE</t>
  </si>
  <si>
    <t>SCOTT TOWNSHIP</t>
  </si>
  <si>
    <t>570-254-6853</t>
  </si>
  <si>
    <t>Scott Township</t>
  </si>
  <si>
    <t>1048 Lakeland Dr.</t>
  </si>
  <si>
    <t>H-400-18348-394949</t>
  </si>
  <si>
    <t>Northern Mountain State Metals, Inc.</t>
  </si>
  <si>
    <t>1823 Morgantown Avenue</t>
  </si>
  <si>
    <t>Fairmont</t>
  </si>
  <si>
    <t>304-367-1207</t>
  </si>
  <si>
    <t>Material mover</t>
  </si>
  <si>
    <t>H-400-18348-396677</t>
  </si>
  <si>
    <t>Topeka Landscape Inc.</t>
  </si>
  <si>
    <t>3220 SW Auburn Rd.</t>
  </si>
  <si>
    <t>785-232-8873</t>
  </si>
  <si>
    <t>3220 SW Auburn Road</t>
  </si>
  <si>
    <t>H-400-18348-417945</t>
  </si>
  <si>
    <t>ANCHORAGE MOTOR INN OF OGUNQUIT INC.</t>
  </si>
  <si>
    <t>PO BOX 2406</t>
  </si>
  <si>
    <t>Servers</t>
  </si>
  <si>
    <t>125 Shore Road</t>
  </si>
  <si>
    <t>H-400-18348-421837</t>
  </si>
  <si>
    <t>T. D. E. Landscaping, Inc.</t>
  </si>
  <si>
    <t>Emery Landscape Company</t>
  </si>
  <si>
    <t>3030 Neffs-Laurys Road</t>
  </si>
  <si>
    <t>Schnecksville</t>
  </si>
  <si>
    <t>610-799-4507</t>
  </si>
  <si>
    <t>H-400-18348-422633</t>
  </si>
  <si>
    <t>TRU BY HILTON</t>
  </si>
  <si>
    <t>825 EGLIN STREET</t>
  </si>
  <si>
    <t>H-400-18348-440921</t>
  </si>
  <si>
    <t>RIVER CITY CARNIVAL, LLC</t>
  </si>
  <si>
    <t>1416 HWY 281</t>
  </si>
  <si>
    <t>SAINT PAUL</t>
  </si>
  <si>
    <t>308-223-0244</t>
  </si>
  <si>
    <t>1416 Hwy 281</t>
  </si>
  <si>
    <t>H-400-18348-448843</t>
  </si>
  <si>
    <t>16311 Central Commerce Drive</t>
  </si>
  <si>
    <t>817-572-2250</t>
  </si>
  <si>
    <t>H-400-18348-456705</t>
  </si>
  <si>
    <t>Holly Days Nursery Inc.</t>
  </si>
  <si>
    <t>1201 Horsham Rd.</t>
  </si>
  <si>
    <t>Ambler</t>
  </si>
  <si>
    <t>215-283-3228</t>
  </si>
  <si>
    <t>H-400-18348-458215</t>
  </si>
  <si>
    <t>SZUL'S LANDSCAPES, INC.</t>
  </si>
  <si>
    <t>26 CHESTERFIELD-GEORGETOWN ROAD</t>
  </si>
  <si>
    <t>609-291-9663</t>
  </si>
  <si>
    <t>26 Chesterfield-Georgetown Road</t>
  </si>
  <si>
    <t>H-400-18348-459521</t>
  </si>
  <si>
    <t>Rapid Logistics LLC</t>
  </si>
  <si>
    <t>3814 N Cage</t>
  </si>
  <si>
    <t>956-522-4882</t>
  </si>
  <si>
    <t>LAW OFFICE OF JOSE A. BARBEITO, PLLC</t>
  </si>
  <si>
    <t>JOSE BARBEITO</t>
  </si>
  <si>
    <t>3814 N Cage Blvd</t>
  </si>
  <si>
    <t>H-400-18348-471002</t>
  </si>
  <si>
    <t>Accents of Nature Landscaping, Inc.</t>
  </si>
  <si>
    <t>10 Ways Lane</t>
  </si>
  <si>
    <t>MAILING: PO BOX 4484 Wilmington, DE 19807</t>
  </si>
  <si>
    <t>Kennett Square</t>
  </si>
  <si>
    <t>302-218-5226</t>
  </si>
  <si>
    <t>H-400-18348-486700</t>
  </si>
  <si>
    <t>H-400-18348-488676</t>
  </si>
  <si>
    <t>J &amp; G CONCESSIONS, LLC</t>
  </si>
  <si>
    <t>8650 PITNER RD</t>
  </si>
  <si>
    <t>APT 157</t>
  </si>
  <si>
    <t>720-280-8827</t>
  </si>
  <si>
    <t>8650 Pitner Rd.</t>
  </si>
  <si>
    <t>Apt 157</t>
  </si>
  <si>
    <t>H-400-18348-491728</t>
  </si>
  <si>
    <t>Cache Creek Casino Resort</t>
  </si>
  <si>
    <t>14455 Highway 16</t>
  </si>
  <si>
    <t>Mailing: P.O. Box 65, Brooks, CA 95606</t>
  </si>
  <si>
    <t>530-796-3118</t>
  </si>
  <si>
    <t>Guest Room Attendant</t>
  </si>
  <si>
    <t>YOLO</t>
  </si>
  <si>
    <t>H-400-18348-492764</t>
  </si>
  <si>
    <t>H-400-18348-539408</t>
  </si>
  <si>
    <t>TMR Operations, LLC</t>
  </si>
  <si>
    <t>875 Bordeaux Way</t>
  </si>
  <si>
    <t>707-251-1900</t>
  </si>
  <si>
    <t>H-400-18348-556095</t>
  </si>
  <si>
    <t>Three Seasons Landscape Contracting Services Inc</t>
  </si>
  <si>
    <t>Nicholas A. Monastra Landscaping LLC</t>
  </si>
  <si>
    <t>830 Braxton Lane</t>
  </si>
  <si>
    <t>H-400-18348-564945</t>
  </si>
  <si>
    <t>ROCK BOTTOM LAWN MAINTENANCE, INC.</t>
  </si>
  <si>
    <t>DBA ROCK BOTTOM LAWN &amp; LANDSCAPING</t>
  </si>
  <si>
    <t>12565 PROSPECT RD.</t>
  </si>
  <si>
    <t>440-238-3808</t>
  </si>
  <si>
    <t>12565 Prospect Road</t>
  </si>
  <si>
    <t>H-400-18348-577439</t>
  </si>
  <si>
    <t>A-1 Land Care, Inc</t>
  </si>
  <si>
    <t>1527 Ridge Road</t>
  </si>
  <si>
    <t>MAILING ADDRESS: PO Box 765</t>
  </si>
  <si>
    <t>716-754-4999</t>
  </si>
  <si>
    <t>H-400-18348-580476</t>
  </si>
  <si>
    <t>Flores Landscaping and Nursery, Inc</t>
  </si>
  <si>
    <t>546 W Jackson Street</t>
  </si>
  <si>
    <t>440-231-4376</t>
  </si>
  <si>
    <t>H-400-18348-585270</t>
  </si>
  <si>
    <t>Dakota Pro Landscape Services, LLC</t>
  </si>
  <si>
    <t>14129 Hwy 2</t>
  </si>
  <si>
    <t>P.O. Box 817</t>
  </si>
  <si>
    <t>Williston</t>
  </si>
  <si>
    <t>701-306-1082</t>
  </si>
  <si>
    <t>Landscaper/Groundskeeper</t>
  </si>
  <si>
    <t>Williams</t>
  </si>
  <si>
    <t>H-400-18348-588576</t>
  </si>
  <si>
    <t>Beadle Landscaping LLC</t>
  </si>
  <si>
    <t>Beadle Floral &amp;Landscaping</t>
  </si>
  <si>
    <t>906 S 8th Street</t>
  </si>
  <si>
    <t>605-229-5256</t>
  </si>
  <si>
    <t>JULIE ALLEN</t>
  </si>
  <si>
    <t>12849 386th Ave.</t>
  </si>
  <si>
    <t>H-400-18348-592460</t>
  </si>
  <si>
    <t>H-400-18348-594647</t>
  </si>
  <si>
    <t>Jose's Masonry</t>
  </si>
  <si>
    <t>2700 Cicero Rd</t>
  </si>
  <si>
    <t>317-213-8135</t>
  </si>
  <si>
    <t>Helper - Brickmasons and Blockmasons</t>
  </si>
  <si>
    <t>335 Double Creek Drive</t>
  </si>
  <si>
    <t>H-400-18348-610016</t>
  </si>
  <si>
    <t>Marin</t>
  </si>
  <si>
    <t>8001 Binford Rd</t>
  </si>
  <si>
    <t>H-400-18348-611414</t>
  </si>
  <si>
    <t>Construction Equipment Mechanic</t>
  </si>
  <si>
    <t>Mobile Heavy Equipment Mechanics, Except Engines</t>
  </si>
  <si>
    <t>H-400-18348-634399</t>
  </si>
  <si>
    <t>Green Care Grounds Management, LLC</t>
  </si>
  <si>
    <t>12121 Douglas Drive</t>
  </si>
  <si>
    <t>337-257-1230</t>
  </si>
  <si>
    <t>Landscaper, Lawn Worker</t>
  </si>
  <si>
    <t>H-400-18348-636008</t>
  </si>
  <si>
    <t>654 Montauk</t>
  </si>
  <si>
    <t>H-400-18348-638692</t>
  </si>
  <si>
    <t>Electrician</t>
  </si>
  <si>
    <t>H-400-18348-641432</t>
  </si>
  <si>
    <t>INTERNATIONAL SYSTEM TRANSPORT LLC</t>
  </si>
  <si>
    <t>IST</t>
  </si>
  <si>
    <t>12400 PINESPRINGS DRIVE</t>
  </si>
  <si>
    <t>956-858-5100</t>
  </si>
  <si>
    <t>H-400-18348-644324</t>
  </si>
  <si>
    <t>Arrowhead Landscape Services, Inc. - Golden</t>
  </si>
  <si>
    <t>605 ULYSSES STREET</t>
  </si>
  <si>
    <t>P.O. BOX 17150  GOLDEN CO 80402</t>
  </si>
  <si>
    <t>303-432-8282</t>
  </si>
  <si>
    <t>605 Ulysses Street</t>
  </si>
  <si>
    <t>H-400-18348-645212</t>
  </si>
  <si>
    <t>H-400-18348-650559</t>
  </si>
  <si>
    <t>360 Lawn Solutions, LLC</t>
  </si>
  <si>
    <t>16128 Clayton Rd</t>
  </si>
  <si>
    <t>314-583-2522</t>
  </si>
  <si>
    <t>700 Crown Industrial Ct</t>
  </si>
  <si>
    <t>H-400-18348-660395</t>
  </si>
  <si>
    <t>Cleaning Specialist</t>
  </si>
  <si>
    <t>H-400-18348-667210</t>
  </si>
  <si>
    <t>Trost Irrigation, Inc.</t>
  </si>
  <si>
    <t>215 Brown Rd</t>
  </si>
  <si>
    <t>Orion</t>
  </si>
  <si>
    <t>248-391-2930</t>
  </si>
  <si>
    <t>215 Brown Rd.</t>
  </si>
  <si>
    <t>H-400-18348-687296</t>
  </si>
  <si>
    <t>PBJ HAPPEE DAY SHOWS, INC</t>
  </si>
  <si>
    <t>1096 I-55 2</t>
  </si>
  <si>
    <t>870-732-4387</t>
  </si>
  <si>
    <t>White</t>
  </si>
  <si>
    <t>802 Davis Drive</t>
  </si>
  <si>
    <t>H-400-18348-690078</t>
  </si>
  <si>
    <t>COLEMAN BROTHERS SHOWS, INC.</t>
  </si>
  <si>
    <t>1 MILE LANE</t>
  </si>
  <si>
    <t>[PO BOX 890, MIDDLETOWN, CT 06457]</t>
  </si>
  <si>
    <t>772-979-1271</t>
  </si>
  <si>
    <t>Middlesex (Middletown)</t>
  </si>
  <si>
    <t>1 Mile Lane</t>
  </si>
  <si>
    <t>H-400-18348-692856</t>
  </si>
  <si>
    <t>Quin Blair Enterprises, Inc.</t>
  </si>
  <si>
    <t>1701 Sheridan Ave.</t>
  </si>
  <si>
    <t>H-400-18348-692870</t>
  </si>
  <si>
    <t>OAKLEY MOUNTAIN CORP.</t>
  </si>
  <si>
    <t>SCRIVANICH NATURAL STONE</t>
  </si>
  <si>
    <t>PO BOX 27</t>
  </si>
  <si>
    <t>1729 SOUTH HWY 27</t>
  </si>
  <si>
    <t>208-862-3820</t>
  </si>
  <si>
    <t>2500 S Goose Creek Rd</t>
  </si>
  <si>
    <t>2700 S Goose Creek Rd</t>
  </si>
  <si>
    <t>H-400-18348-699630</t>
  </si>
  <si>
    <t>H-400-18348-705450</t>
  </si>
  <si>
    <t>LARA BROTHERS, LTD</t>
  </si>
  <si>
    <t>146 TIMBERLINE DRIVE</t>
  </si>
  <si>
    <t>360-274-3161</t>
  </si>
  <si>
    <t>Orofino</t>
  </si>
  <si>
    <t>H-400-18348-720516</t>
  </si>
  <si>
    <t>Hercules Fence Co., Inc</t>
  </si>
  <si>
    <t>3004 Kirkman Street</t>
  </si>
  <si>
    <t>337-842-6852</t>
  </si>
  <si>
    <t>Fence Installer</t>
  </si>
  <si>
    <t>H-400-18348-721044</t>
  </si>
  <si>
    <t>ROBERT JACKSON ENTERPRISES, INC.</t>
  </si>
  <si>
    <t>19151 HIGHWAY 94</t>
  </si>
  <si>
    <t>DULZURA</t>
  </si>
  <si>
    <t>916-476-1221</t>
  </si>
  <si>
    <t>Dulzura</t>
  </si>
  <si>
    <t>19151 Highway 94</t>
  </si>
  <si>
    <t>H-400-18348-741129</t>
  </si>
  <si>
    <t>COUNTRY NURSERY INC.</t>
  </si>
  <si>
    <t>85603 579TH AVE.</t>
  </si>
  <si>
    <t>WAYNE</t>
  </si>
  <si>
    <t>402-375-8522</t>
  </si>
  <si>
    <t>85603 579th Ave.</t>
  </si>
  <si>
    <t>H-400-18348-748558</t>
  </si>
  <si>
    <t>JESSOP AMUSEMENTS, INC.</t>
  </si>
  <si>
    <t>120 SOUTH WALNUT ST.</t>
  </si>
  <si>
    <t>[MAILING: PO BOX 338, CAMBRIDGE CITY, IN. 47327]</t>
  </si>
  <si>
    <t>CAMBRIDGE CITY</t>
  </si>
  <si>
    <t>765-478-5737</t>
  </si>
  <si>
    <t>Cambridge City</t>
  </si>
  <si>
    <t>120 South Walnut St.</t>
  </si>
  <si>
    <t>H-400-18348-759030</t>
  </si>
  <si>
    <t>CLOCK BY GREEN TRANSPORT, LLC</t>
  </si>
  <si>
    <t>501 N Bridge St.</t>
  </si>
  <si>
    <t>Suite 727</t>
  </si>
  <si>
    <t>956-843-4628</t>
  </si>
  <si>
    <t>texas</t>
  </si>
  <si>
    <t>109 Zavala Avenue</t>
  </si>
  <si>
    <t>H-400-18348-763565</t>
  </si>
  <si>
    <t>XGD SYSTEMS, LLC</t>
  </si>
  <si>
    <t>415 NW FLAGER AVENUE #302</t>
  </si>
  <si>
    <t>519-940-9292</t>
  </si>
  <si>
    <t>Tamarac</t>
  </si>
  <si>
    <t>9901 NW 77th Street</t>
  </si>
  <si>
    <t>H-400-18348-774940</t>
  </si>
  <si>
    <t>GRACE BROTHERS LANDSCAPING, INC.</t>
  </si>
  <si>
    <t>GRACE BROTHERS NURSERY &amp; SUPPLY</t>
  </si>
  <si>
    <t>12905 RIDGE ROAD</t>
  </si>
  <si>
    <t>440-237-2577</t>
  </si>
  <si>
    <t>12905 Ridge Road</t>
  </si>
  <si>
    <t>H-400-18348-784852</t>
  </si>
  <si>
    <t>Motel Management Systems of Wall, Inc.</t>
  </si>
  <si>
    <t>211 10th St (physical)</t>
  </si>
  <si>
    <t>426 4th Ave (mailing)</t>
  </si>
  <si>
    <t>605-685-8781</t>
  </si>
  <si>
    <t>Houseekper/Laundry</t>
  </si>
  <si>
    <t>211 10th Street</t>
  </si>
  <si>
    <t>H-400-18348-788780</t>
  </si>
  <si>
    <t>A. Fraile Gomez Construction, Inc.</t>
  </si>
  <si>
    <t>8331 Floyd Lake Dr.</t>
  </si>
  <si>
    <t>214-505-8084</t>
  </si>
  <si>
    <t>11622 Casa Pinta</t>
  </si>
  <si>
    <t>H-400-18348-789884</t>
  </si>
  <si>
    <t>H-400-18348-827380</t>
  </si>
  <si>
    <t>KEYSTONE WEST LANDSCAPING LLC</t>
  </si>
  <si>
    <t>110 GLENORA DRIVE</t>
  </si>
  <si>
    <t>CORAOPOLIS</t>
  </si>
  <si>
    <t>412-779-5264</t>
  </si>
  <si>
    <t>110 Glenora Drive</t>
  </si>
  <si>
    <t>H-400-18348-850951</t>
  </si>
  <si>
    <t>A&amp;A Landscape and Irrigation, LP</t>
  </si>
  <si>
    <t>2949 W. Audie Murphy Pkwy</t>
  </si>
  <si>
    <t>Farmersville</t>
  </si>
  <si>
    <t>972-784-7855</t>
  </si>
  <si>
    <t>H-400-18348-859047</t>
  </si>
  <si>
    <t>Super Bob's Lawn and Landscape, LLC</t>
  </si>
  <si>
    <t>5704 Adair Dr.</t>
  </si>
  <si>
    <t>337-274-4799</t>
  </si>
  <si>
    <t>H-400-18348-875237</t>
  </si>
  <si>
    <t>Plumber/Pipefitter</t>
  </si>
  <si>
    <t>H-400-18348-889201</t>
  </si>
  <si>
    <t>East Hampton IGA, LLC</t>
  </si>
  <si>
    <t>East Hampton IGA</t>
  </si>
  <si>
    <t>92 North Main Street</t>
  </si>
  <si>
    <t>Zwaik, Gilbert, &amp; Associates</t>
  </si>
  <si>
    <t>Mitchell Zwaik</t>
  </si>
  <si>
    <t>H-400-18348-892007</t>
  </si>
  <si>
    <t>GAINES FRAMING, INC.</t>
  </si>
  <si>
    <t>4411 EDGERTON DRIVE</t>
  </si>
  <si>
    <t>402-669-7785</t>
  </si>
  <si>
    <t>4411 Edgerton Drive</t>
  </si>
  <si>
    <t>H-400-18348-893599</t>
  </si>
  <si>
    <t>GREENSCAPE INC.</t>
  </si>
  <si>
    <t>2360 BROAD STREET</t>
  </si>
  <si>
    <t>mailing: PO Box 97</t>
  </si>
  <si>
    <t>HOLLY SPRINGS</t>
  </si>
  <si>
    <t>919-552-7742</t>
  </si>
  <si>
    <t>Holly Springs</t>
  </si>
  <si>
    <t>2360 Broad Street</t>
  </si>
  <si>
    <t>H-400-18348-903734</t>
  </si>
  <si>
    <t>5301 SUN VALLEY DRIVE</t>
  </si>
  <si>
    <t>5301 SunValley</t>
  </si>
  <si>
    <t>H-400-18348-916083</t>
  </si>
  <si>
    <t>15455 Manchester Rd STE 1181</t>
  </si>
  <si>
    <t>H-400-18348-920702</t>
  </si>
  <si>
    <t>PERRY L. BUGG</t>
  </si>
  <si>
    <t>DBA FIRST PRIZE LAWN MAINTENANCE &amp; LANDSCAPING</t>
  </si>
  <si>
    <t>520 GAINS SCHOOL ROAD</t>
  </si>
  <si>
    <t>706-548-9100</t>
  </si>
  <si>
    <t>131 Newton Bridge Industrial Way</t>
  </si>
  <si>
    <t>H-400-18348-921699</t>
  </si>
  <si>
    <t>THE TASTY TROLLEY &amp; FESTIVAL EVENTS, LLC</t>
  </si>
  <si>
    <t>THE TASTY TROLLEY</t>
  </si>
  <si>
    <t>92 OBRE RD</t>
  </si>
  <si>
    <t>COLTS NECK</t>
  </si>
  <si>
    <t>732-578-8407</t>
  </si>
  <si>
    <t>92 Obre Rd.</t>
  </si>
  <si>
    <t>H-400-18348-935516</t>
  </si>
  <si>
    <t>Tower Extrusions, Ltd - Wylie</t>
  </si>
  <si>
    <t>930 Hensley Lane</t>
  </si>
  <si>
    <t>H-400-18348-945393</t>
  </si>
  <si>
    <t>White Sands Motel Holding Corp</t>
  </si>
  <si>
    <t xml:space="preserve">White Sands Motel </t>
  </si>
  <si>
    <t>28 Shore Rd</t>
  </si>
  <si>
    <t>631-324-8286</t>
  </si>
  <si>
    <t>H-400-18348-962461</t>
  </si>
  <si>
    <t>BRIGHTVIEW LANDSCAPES, LLC - GREENVILLE, SC</t>
  </si>
  <si>
    <t>(BVL4607)</t>
  </si>
  <si>
    <t>Greer</t>
  </si>
  <si>
    <t>3086 Highway 101 South</t>
  </si>
  <si>
    <t>H-400-18348-965605</t>
  </si>
  <si>
    <t>H-400-18348-967408</t>
  </si>
  <si>
    <t>RL LANDSCAPE &amp; DESIGN, INC.</t>
  </si>
  <si>
    <t>7673 CHESTNUT STREET</t>
  </si>
  <si>
    <t>ZIONSVILLE</t>
  </si>
  <si>
    <t>610-965-2054</t>
  </si>
  <si>
    <t>Macungie</t>
  </si>
  <si>
    <t>10 Haydt Lane</t>
  </si>
  <si>
    <t>H-400-18348-970924</t>
  </si>
  <si>
    <t>Cook II (Asian)</t>
  </si>
  <si>
    <t>H-400-18348-970933</t>
  </si>
  <si>
    <t>Merry-Go-Round Clusters Home Owner Association, Inc</t>
  </si>
  <si>
    <t>Merry Go Round Farm</t>
  </si>
  <si>
    <t>3833 Farragut Avenue</t>
  </si>
  <si>
    <t>Kensington</t>
  </si>
  <si>
    <t>240-277-3425</t>
  </si>
  <si>
    <t>Grounds Workers</t>
  </si>
  <si>
    <t>Merry-Go-Round Farm</t>
  </si>
  <si>
    <t>13133 Luvie Lane</t>
  </si>
  <si>
    <t>H-400-18348-984415</t>
  </si>
  <si>
    <t>ERTT, Inc.</t>
  </si>
  <si>
    <t>Timberline Tours</t>
  </si>
  <si>
    <t>1432 Chamber Ave.</t>
  </si>
  <si>
    <t>Mailing Address: P.O. Box 131, Vail CO, 81658</t>
  </si>
  <si>
    <t>970-476-1414</t>
  </si>
  <si>
    <t>Whitewater Raft Guide</t>
  </si>
  <si>
    <t>H-400-18348-999811</t>
  </si>
  <si>
    <t>Cement Mason</t>
  </si>
  <si>
    <t>H-400-18349-003483</t>
  </si>
  <si>
    <t>SAKI LLC</t>
  </si>
  <si>
    <t>SAKI SUSHI BAR &amp; JD'S WOOD FIRED PIZZA</t>
  </si>
  <si>
    <t>258 COMMERCIAL STREET</t>
  </si>
  <si>
    <t>508-487-2588</t>
  </si>
  <si>
    <t>H-400-18349-015483</t>
  </si>
  <si>
    <t>THE BROADMOOR HOTEL, INC.</t>
  </si>
  <si>
    <t>THE BROADMOOR</t>
  </si>
  <si>
    <t>1 LAKE AVENUE</t>
  </si>
  <si>
    <t>719-634-7711</t>
  </si>
  <si>
    <t>HOUSEKEEPING CLEANER</t>
  </si>
  <si>
    <t>Main location: 1 Lake Avenue</t>
  </si>
  <si>
    <t>H-400-18349-019082</t>
  </si>
  <si>
    <t>Yardworx, LLC.</t>
  </si>
  <si>
    <t>3751 Pebble Ln.</t>
  </si>
  <si>
    <t>801-358-5360</t>
  </si>
  <si>
    <t>3751 Pebble Lane</t>
  </si>
  <si>
    <t>H-400-18349-021134</t>
  </si>
  <si>
    <t>Tango Group, Inc.</t>
  </si>
  <si>
    <t>13120 23 Mile</t>
  </si>
  <si>
    <t>586-530-6006</t>
  </si>
  <si>
    <t>H-400-18349-044148</t>
  </si>
  <si>
    <t>Meadowbrook Acres, Inc</t>
  </si>
  <si>
    <t>8015 Park Place</t>
  </si>
  <si>
    <t>248-437-7199</t>
  </si>
  <si>
    <t>H-400-18349-065640</t>
  </si>
  <si>
    <t>GLS Property Management, LLC</t>
  </si>
  <si>
    <t>Gianfrancesco Lawn Service</t>
  </si>
  <si>
    <t>125 American Ave</t>
  </si>
  <si>
    <t>PO Box 406</t>
  </si>
  <si>
    <t>Langeloth</t>
  </si>
  <si>
    <t>724-350-1064</t>
  </si>
  <si>
    <t>125 American ave</t>
  </si>
  <si>
    <t>H-400-18349-089008</t>
  </si>
  <si>
    <t>Red Barn Montana, LLC.</t>
  </si>
  <si>
    <t>3084 Thorpe Rd.</t>
  </si>
  <si>
    <t>Belgrade</t>
  </si>
  <si>
    <t>406-924-8038</t>
  </si>
  <si>
    <t>H-400-18349-099364</t>
  </si>
  <si>
    <t>Angell Services, LLC</t>
  </si>
  <si>
    <t>Angell Plumbing</t>
  </si>
  <si>
    <t>13321 Immanuel Road</t>
  </si>
  <si>
    <t>512-837-0275</t>
  </si>
  <si>
    <t>13321 Immanuel Rd.</t>
  </si>
  <si>
    <t>H-400-18349-114715</t>
  </si>
  <si>
    <t>H-400-18349-115940</t>
  </si>
  <si>
    <t>Mu-Grow Brothers, Inc</t>
  </si>
  <si>
    <t>2922 Grand Blvd.</t>
  </si>
  <si>
    <t>Holiday</t>
  </si>
  <si>
    <t>727-938-4769</t>
  </si>
  <si>
    <t>H-400-18349-125837</t>
  </si>
  <si>
    <t>Starship Entertainment, LLC</t>
  </si>
  <si>
    <t>DBA Goodfellow's Restaurant</t>
  </si>
  <si>
    <t>1349 Hoban Street</t>
  </si>
  <si>
    <t>MAILING ADDRESS: PO Box 1856 Mackinac Island, MI 49757</t>
  </si>
  <si>
    <t>231-357-0106</t>
  </si>
  <si>
    <t>H-400-18349-136971</t>
  </si>
  <si>
    <t>El Paso County</t>
  </si>
  <si>
    <t>H-400-18349-168605</t>
  </si>
  <si>
    <t>Liberty Lawn &amp; Landscaping Inc.</t>
  </si>
  <si>
    <t>231 Clear Springs Drive</t>
  </si>
  <si>
    <t>830-629-5296</t>
  </si>
  <si>
    <t>GUADALUPE</t>
  </si>
  <si>
    <t>1833 Pieper Road</t>
  </si>
  <si>
    <t>H-400-18349-209128</t>
  </si>
  <si>
    <t>Bay Area Roof Removal, Inc.</t>
  </si>
  <si>
    <t>744 East Taylor St.</t>
  </si>
  <si>
    <t>408-422-3629</t>
  </si>
  <si>
    <t>Roof Laborer</t>
  </si>
  <si>
    <t>1815 Monterey Rd</t>
  </si>
  <si>
    <t>H-400-18349-227321</t>
  </si>
  <si>
    <t>Northern Impressions, Inc.</t>
  </si>
  <si>
    <t>1440 Raliegh Pl.</t>
  </si>
  <si>
    <t>248-370-4926</t>
  </si>
  <si>
    <t>1440 Raliegh PL</t>
  </si>
  <si>
    <t>H-400-18349-233734</t>
  </si>
  <si>
    <t>Bay Area Landscapes, LLC</t>
  </si>
  <si>
    <t>5902 S. Staples St</t>
  </si>
  <si>
    <t>361-826-0680</t>
  </si>
  <si>
    <t>5902 S. Staple St</t>
  </si>
  <si>
    <t>H-400-18349-239937</t>
  </si>
  <si>
    <t>Expert Lawn and Landscaping, Inc.</t>
  </si>
  <si>
    <t>5301 Casa Bella</t>
  </si>
  <si>
    <t>210-690-8436</t>
  </si>
  <si>
    <t>H-400-18349-248656</t>
  </si>
  <si>
    <t>Austin Green Cut, Inc</t>
  </si>
  <si>
    <t>17505 East Darleen Drive</t>
  </si>
  <si>
    <t>512-554-3601</t>
  </si>
  <si>
    <t>H-400-18349-260181</t>
  </si>
  <si>
    <t>Green Forest Landscaping, LLC</t>
  </si>
  <si>
    <t>1118 South 2300 West</t>
  </si>
  <si>
    <t>801-404-7176</t>
  </si>
  <si>
    <t>H-400-18349-263272</t>
  </si>
  <si>
    <t>Fantastic Landscaping &amp; Fencing</t>
  </si>
  <si>
    <t>405 Old Dupont Rd.</t>
  </si>
  <si>
    <t>302-494-9034</t>
  </si>
  <si>
    <t>H-400-18349-303492</t>
  </si>
  <si>
    <t>American Lawn Brothers, Inc.</t>
  </si>
  <si>
    <t>40824 Red Hill Rd</t>
  </si>
  <si>
    <t>703-327-0583</t>
  </si>
  <si>
    <t>H-400-18349-315883</t>
  </si>
  <si>
    <t>Big Daddy Consruction, Inc</t>
  </si>
  <si>
    <t>3010 William Dr., Ste. 113</t>
  </si>
  <si>
    <t>512-591-590</t>
  </si>
  <si>
    <t>Carpeter Helper</t>
  </si>
  <si>
    <t>3010 Williams Dr., Ste 113</t>
  </si>
  <si>
    <t>H-400-18349-316038</t>
  </si>
  <si>
    <t>Atlantic Plants</t>
  </si>
  <si>
    <t>420 Adamston Road</t>
  </si>
  <si>
    <t>732-920-3536</t>
  </si>
  <si>
    <t>H-400-18349-316445</t>
  </si>
  <si>
    <t>Mackinac Chocolate Co. LLC</t>
  </si>
  <si>
    <t>DBA Sanders Candy on Mackinac</t>
  </si>
  <si>
    <t>7330 Main Street</t>
  </si>
  <si>
    <t>906-847-0250</t>
  </si>
  <si>
    <t>H-400-18349-348838</t>
  </si>
  <si>
    <t>H-400-18349-359463</t>
  </si>
  <si>
    <t>Meadowbrook Acres Maintenance, Inc</t>
  </si>
  <si>
    <t>H-400-18349-375964</t>
  </si>
  <si>
    <t>Juan Huerta</t>
  </si>
  <si>
    <t>Ever Green Lawn Services</t>
  </si>
  <si>
    <t>1930 Tawakani Lane</t>
  </si>
  <si>
    <t>Little Elm</t>
  </si>
  <si>
    <t>214-415-9410</t>
  </si>
  <si>
    <t>H-400-18349-419270</t>
  </si>
  <si>
    <t>Denkers Property Maintenance, LLC</t>
  </si>
  <si>
    <t>1740 W 1500 S</t>
  </si>
  <si>
    <t>801-484-8389</t>
  </si>
  <si>
    <t>H-400-18349-419919</t>
  </si>
  <si>
    <t>SECATOGUE PROPERTY CARE</t>
  </si>
  <si>
    <t>PO BOX 995</t>
  </si>
  <si>
    <t>20 MAPLE STREET</t>
  </si>
  <si>
    <t>631-287-4045</t>
  </si>
  <si>
    <t>H-400-18349-430941</t>
  </si>
  <si>
    <t>H-400-18349-452935</t>
  </si>
  <si>
    <t>1 Lake Avenue</t>
  </si>
  <si>
    <t>H-400-18349-501328</t>
  </si>
  <si>
    <t>Gateway Tree Care, LLC</t>
  </si>
  <si>
    <t>909 Green Arbor Dr.</t>
  </si>
  <si>
    <t>636-600-1396</t>
  </si>
  <si>
    <t>1081 Gravois Rd.</t>
  </si>
  <si>
    <t>H-400-18349-594117</t>
  </si>
  <si>
    <t>CONVENTION ROOM BUSSER</t>
  </si>
  <si>
    <t>H-400-18349-600420</t>
  </si>
  <si>
    <t>Production Framing, Inc.</t>
  </si>
  <si>
    <t>2000 Opportunity Dr. Suite 140</t>
  </si>
  <si>
    <t>916-978-2888</t>
  </si>
  <si>
    <t>2000 Opportunity Drive Suite 140</t>
  </si>
  <si>
    <t>H-400-18349-606683</t>
  </si>
  <si>
    <t>Dining Room Attendants</t>
  </si>
  <si>
    <t>H-400-18349-624563</t>
  </si>
  <si>
    <t>Nice &amp; Neat Lawn Care</t>
  </si>
  <si>
    <t>137 Madison Heights Circle</t>
  </si>
  <si>
    <t>Madison Heights</t>
  </si>
  <si>
    <t>434-333-4416</t>
  </si>
  <si>
    <t>H-400-18349-734974</t>
  </si>
  <si>
    <t>ROY IDEAL LANDSCAPING, INC.</t>
  </si>
  <si>
    <t>3738 Wood Road</t>
  </si>
  <si>
    <t>440-251-7493</t>
  </si>
  <si>
    <t>H-400-18349-755893</t>
  </si>
  <si>
    <t>Joe Moholland, Inc.</t>
  </si>
  <si>
    <t>d/b/a Joe Moholland Moving</t>
  </si>
  <si>
    <t>15481 Farm Creek Dr.</t>
  </si>
  <si>
    <t>Woodbridge</t>
  </si>
  <si>
    <t>703-292-2021</t>
  </si>
  <si>
    <t>Moving Helpers</t>
  </si>
  <si>
    <t>15481 Farm Creek Drive</t>
  </si>
  <si>
    <t>H-400-18349-763670</t>
  </si>
  <si>
    <t>New England Lawn Sprinkler Co., Inc.</t>
  </si>
  <si>
    <t>791 Black Plain Road</t>
  </si>
  <si>
    <t>N. Smithfield</t>
  </si>
  <si>
    <t>401-769-4400</t>
  </si>
  <si>
    <t>791 Black Plain Rd.</t>
  </si>
  <si>
    <t>H-400-18349-781790</t>
  </si>
  <si>
    <t>J and J Services, Inc.</t>
  </si>
  <si>
    <t>66 South 700 West</t>
  </si>
  <si>
    <t>801-318-4999</t>
  </si>
  <si>
    <t>488 West 2000 South</t>
  </si>
  <si>
    <t>H-400-18349-794675</t>
  </si>
  <si>
    <t>14000 North Harvey Avenue</t>
  </si>
  <si>
    <t>H-400-18349-841754</t>
  </si>
  <si>
    <t>WKB Landscape and Maintenance, Inc.</t>
  </si>
  <si>
    <t>6054 W 9790 S</t>
  </si>
  <si>
    <t>801-260-1669</t>
  </si>
  <si>
    <t>H-400-18349-866237</t>
  </si>
  <si>
    <t>The Davey Tree Expert Company - Suffolk, VA</t>
  </si>
  <si>
    <t>Suffolk City</t>
  </si>
  <si>
    <t>3909 Nansemond Parkway</t>
  </si>
  <si>
    <t>H-400-18349-877006</t>
  </si>
  <si>
    <t>H-400-18349-889488</t>
  </si>
  <si>
    <t>TROPICAL STAR INC.</t>
  </si>
  <si>
    <t>1417 NOSTRAND AVE</t>
  </si>
  <si>
    <t>347-425-9048</t>
  </si>
  <si>
    <t>MAID AND HOUSEKEEPING CLEANERS</t>
  </si>
  <si>
    <t>201 8th ave s.</t>
  </si>
  <si>
    <t>H-400-18349-894611</t>
  </si>
  <si>
    <t>Wasatch Area Grounds Specialists, LLC</t>
  </si>
  <si>
    <t>12936 Cayman Circle</t>
  </si>
  <si>
    <t>801-631-9247</t>
  </si>
  <si>
    <t>8334 South 700 East</t>
  </si>
  <si>
    <t>H-400-18349-930250</t>
  </si>
  <si>
    <t>Sunrise Property Maintenance, Inc.</t>
  </si>
  <si>
    <t>10301 Silver Willow Dr</t>
  </si>
  <si>
    <t>801-577-3732</t>
  </si>
  <si>
    <t>10301 silver willow dr</t>
  </si>
  <si>
    <t>H-400-18349-948526</t>
  </si>
  <si>
    <t>Cutting Edge Landscape Maintenance, Inc.</t>
  </si>
  <si>
    <t>8675 S Sandy Parkway #104</t>
  </si>
  <si>
    <t>801-856-0418</t>
  </si>
  <si>
    <t>H-400-18349-963345</t>
  </si>
  <si>
    <t>KITCHEN HELPER</t>
  </si>
  <si>
    <t>H-400-18349-973389</t>
  </si>
  <si>
    <t>Scenic Scapes, LLC</t>
  </si>
  <si>
    <t>5411 S 1000 W</t>
  </si>
  <si>
    <t>PO Box 1063</t>
  </si>
  <si>
    <t>208-317-0433</t>
  </si>
  <si>
    <t>H-400-18350-016058</t>
  </si>
  <si>
    <t>KC Irrigation Specialists, LLC</t>
  </si>
  <si>
    <t>540 S 12th Street</t>
  </si>
  <si>
    <t>MAILING ADDRESS: 3315 W. 92nd Street, Leawood, KS 66206</t>
  </si>
  <si>
    <t>913-406-0670</t>
  </si>
  <si>
    <t>H-400-18350-021333</t>
  </si>
  <si>
    <t>GRAND TRAVERSE RESORT AND SPA, LLC</t>
  </si>
  <si>
    <t>100 GRAND TRAVERSE VILLAGE BLVD.</t>
  </si>
  <si>
    <t>ACME</t>
  </si>
  <si>
    <t>231-668-3946</t>
  </si>
  <si>
    <t>Hot Cook</t>
  </si>
  <si>
    <t>Acme</t>
  </si>
  <si>
    <t>100 Grand Traverse Village Blvd</t>
  </si>
  <si>
    <t>H-400-18350-022870</t>
  </si>
  <si>
    <t>Hornsby Landscaping Unlimited, Inc</t>
  </si>
  <si>
    <t>Hornsby Landscaping</t>
  </si>
  <si>
    <t>711 Third Ave.</t>
  </si>
  <si>
    <t>MAILING ADDRESS: PO Box 258</t>
  </si>
  <si>
    <t>Lake Arthur</t>
  </si>
  <si>
    <t>337-774-2657</t>
  </si>
  <si>
    <t>711 Third Street</t>
  </si>
  <si>
    <t>H-400-18350-049987</t>
  </si>
  <si>
    <t>JK Moving &amp; Storage, Inc.</t>
  </si>
  <si>
    <t>JK Moving Services</t>
  </si>
  <si>
    <t>44112 Mercure Circle</t>
  </si>
  <si>
    <t>703-260-4282</t>
  </si>
  <si>
    <t>Driver non-CDL</t>
  </si>
  <si>
    <t>H-400-18350-087628</t>
  </si>
  <si>
    <t>Hernandez Lawn Care, Inc.</t>
  </si>
  <si>
    <t>3169 Langley Drive</t>
  </si>
  <si>
    <t>615-566-9210</t>
  </si>
  <si>
    <t>H-400-18350-127943</t>
  </si>
  <si>
    <t>Mark Piselli Landscaping</t>
  </si>
  <si>
    <t>Piselli Landscaping</t>
  </si>
  <si>
    <t>28 Edgemont Ave</t>
  </si>
  <si>
    <t>Clifton Heights</t>
  </si>
  <si>
    <t>610-356-5903</t>
  </si>
  <si>
    <t>H-400-18350-129879</t>
  </si>
  <si>
    <t>H-400-18350-186210</t>
  </si>
  <si>
    <t>Banquet Housemen</t>
  </si>
  <si>
    <t>H-400-18350-200384</t>
  </si>
  <si>
    <t>Gulf Breeze Landscaping, LLC</t>
  </si>
  <si>
    <t>3201 Old Spanish Trail</t>
  </si>
  <si>
    <t>Gautier</t>
  </si>
  <si>
    <t>228-497-3356</t>
  </si>
  <si>
    <t>H-400-18350-203612</t>
  </si>
  <si>
    <t>BURNS AND SCALO ROOFING COMPANY INC</t>
  </si>
  <si>
    <t>22 RUTGERS ROAD</t>
  </si>
  <si>
    <t>412-921-1962</t>
  </si>
  <si>
    <t>HELPERS-ROOFERS</t>
  </si>
  <si>
    <t>H-400-18350-218807</t>
  </si>
  <si>
    <t>Key Contracting, Inc.</t>
  </si>
  <si>
    <t>245 7th Avenue NE</t>
  </si>
  <si>
    <t>701-238-8192</t>
  </si>
  <si>
    <t>H-400-18350-235684</t>
  </si>
  <si>
    <t>H-400-18350-250057</t>
  </si>
  <si>
    <t>Sayle &amp; Henry, Inc.</t>
  </si>
  <si>
    <t>Sayle's Seafood</t>
  </si>
  <si>
    <t>99 Washington Street</t>
  </si>
  <si>
    <t>MAILING ADDRESS: PO Box 1062</t>
  </si>
  <si>
    <t>508-228-4599</t>
  </si>
  <si>
    <t>H-400-18350-255660</t>
  </si>
  <si>
    <t>Community Landscape Services &amp; Design, Inc.</t>
  </si>
  <si>
    <t>14587 S 790 W</t>
  </si>
  <si>
    <t>801-255-4727</t>
  </si>
  <si>
    <t>H-400-18350-264729</t>
  </si>
  <si>
    <t>Moving helper</t>
  </si>
  <si>
    <t>H-400-18350-299164</t>
  </si>
  <si>
    <t>Driftwood Hospitality, Inc.</t>
  </si>
  <si>
    <t>590 N. State Street</t>
  </si>
  <si>
    <t>Saint Ignace</t>
  </si>
  <si>
    <t>906-643-7744</t>
  </si>
  <si>
    <t>H-400-18350-310143</t>
  </si>
  <si>
    <t>Bevans Oyster Company, Inc.</t>
  </si>
  <si>
    <t>1090 Skipjack Rd</t>
  </si>
  <si>
    <t>Kinsale</t>
  </si>
  <si>
    <t>804-472-2331</t>
  </si>
  <si>
    <t>Baitfish/Shellfish Packer</t>
  </si>
  <si>
    <t>1090 Skipjack Road</t>
  </si>
  <si>
    <t>H-400-18350-314490</t>
  </si>
  <si>
    <t>Brilar, LLC</t>
  </si>
  <si>
    <t>13200 Northend Ave.</t>
  </si>
  <si>
    <t>248-547-6439</t>
  </si>
  <si>
    <t>2801 Fortune Circle East</t>
  </si>
  <si>
    <t>H-400-18350-315131</t>
  </si>
  <si>
    <t>The Cirino Companies, LLC</t>
  </si>
  <si>
    <t>Mike N. Cirino and Son Landscaping</t>
  </si>
  <si>
    <t>559 Bishop Road</t>
  </si>
  <si>
    <t>440-461-0755</t>
  </si>
  <si>
    <t>H-400-18350-339496</t>
  </si>
  <si>
    <t>THE MAYFLOWER CAFE, INC.</t>
  </si>
  <si>
    <t>300 COMMERCIAL STREET</t>
  </si>
  <si>
    <t>508-685-1587</t>
  </si>
  <si>
    <t>General Kitchen Staff</t>
  </si>
  <si>
    <t>300 Commercial Street</t>
  </si>
  <si>
    <t>H-400-18350-360955</t>
  </si>
  <si>
    <t>H-400-18350-390436</t>
  </si>
  <si>
    <t>Moer Landscape Management, Inc.</t>
  </si>
  <si>
    <t>Liberty Landscape Management</t>
  </si>
  <si>
    <t>1905 Dexter Court</t>
  </si>
  <si>
    <t>Flower Mound</t>
  </si>
  <si>
    <t>214-769-2555</t>
  </si>
  <si>
    <t>2501 Mayes Road</t>
  </si>
  <si>
    <t>H-400-18350-417192</t>
  </si>
  <si>
    <t>Green Tree</t>
  </si>
  <si>
    <t>885 Marlboro Rd</t>
  </si>
  <si>
    <t>H-400-18350-452449</t>
  </si>
  <si>
    <t>3413 Roger B Chaffee Memorial Drive</t>
  </si>
  <si>
    <t>H-400-18350-455097</t>
  </si>
  <si>
    <t>2661 NE 46th Ave.</t>
  </si>
  <si>
    <t>H-400-18350-457232</t>
  </si>
  <si>
    <t>Brass Ring Amusements, Inc.</t>
  </si>
  <si>
    <t>Midway of Fun</t>
  </si>
  <si>
    <t>650 State Box Road</t>
  </si>
  <si>
    <t>(Mail: 9700 Fair Oaks Blvd Suite J, Fair Oaks CA 95628)</t>
  </si>
  <si>
    <t>Oroville</t>
  </si>
  <si>
    <t>916-226-9146</t>
  </si>
  <si>
    <t>Butte</t>
  </si>
  <si>
    <t>H-400-18350-469419</t>
  </si>
  <si>
    <t>Ball Horticultural Company</t>
  </si>
  <si>
    <t>622 Town Road</t>
  </si>
  <si>
    <t>West Chicago</t>
  </si>
  <si>
    <t>630-231-3600</t>
  </si>
  <si>
    <t>THE NAVARRE LAW FIRM, LLC</t>
  </si>
  <si>
    <t>STEPHEN NAVARRE</t>
  </si>
  <si>
    <t>Grounds Crew Technician I</t>
  </si>
  <si>
    <t>H-400-18350-487463</t>
  </si>
  <si>
    <t>H-400-18350-488533</t>
  </si>
  <si>
    <t>H-400-18350-500020</t>
  </si>
  <si>
    <t>L.B. Forcellati &amp; Sons, Inc.</t>
  </si>
  <si>
    <t>1846 Rt 35</t>
  </si>
  <si>
    <t>732-280-2222</t>
  </si>
  <si>
    <t>H-400-18350-509875</t>
  </si>
  <si>
    <t>BRIGHTVIEW LANDSCAPE SERVICES, INC. - Precision (PROSPER)</t>
  </si>
  <si>
    <t>PRECISION LANDSCAPE MANAGEMENT-PR3314ND</t>
  </si>
  <si>
    <t>555 W Prosper Trail</t>
  </si>
  <si>
    <t>H-400-18350-514911</t>
  </si>
  <si>
    <t>Dining Room Staff</t>
  </si>
  <si>
    <t>H-400-18350-525526</t>
  </si>
  <si>
    <t>Jenkinson's Pavilion, Inc.</t>
  </si>
  <si>
    <t>300 Ocean Ave.</t>
  </si>
  <si>
    <t>Point Pleasant</t>
  </si>
  <si>
    <t>732-892-0600</t>
  </si>
  <si>
    <t>Short Order Cooks</t>
  </si>
  <si>
    <t>H-400-18350-538110</t>
  </si>
  <si>
    <t>H-400-18350-543035</t>
  </si>
  <si>
    <t>Pool Butler Partners</t>
  </si>
  <si>
    <t>Lawn Butler</t>
  </si>
  <si>
    <t>114 Gotcher Ave</t>
  </si>
  <si>
    <t>Lake Dallas</t>
  </si>
  <si>
    <t>972-317-2200</t>
  </si>
  <si>
    <t>H-400-18350-561506</t>
  </si>
  <si>
    <t>Ariana Farm</t>
  </si>
  <si>
    <t>10731 FM 967</t>
  </si>
  <si>
    <t>512-636-3120</t>
  </si>
  <si>
    <t>Veterinary Assistant</t>
  </si>
  <si>
    <t>Veterinary Assistants and Laboratory Animal</t>
  </si>
  <si>
    <t>H-400-18350-575607</t>
  </si>
  <si>
    <t>H-400-18350-642878</t>
  </si>
  <si>
    <t>BURNS AND SCALO OHIO INC</t>
  </si>
  <si>
    <t>22 RUTGERS ROAD STE 200</t>
  </si>
  <si>
    <t>2148 INNOVATION DR, MARION OH 43302</t>
  </si>
  <si>
    <t>412-928-3060</t>
  </si>
  <si>
    <t>2148 INNOVATION DRIVE</t>
  </si>
  <si>
    <t>H-400-18350-669669</t>
  </si>
  <si>
    <t>A&amp;E Drywall LLC</t>
  </si>
  <si>
    <t>912 Big Foot</t>
  </si>
  <si>
    <t>210-310-8084</t>
  </si>
  <si>
    <t>Plasterer - Helper</t>
  </si>
  <si>
    <t>H-400-18350-696127</t>
  </si>
  <si>
    <t>TYM LLP</t>
  </si>
  <si>
    <t>Grand Canyon Holiday Inn Express</t>
  </si>
  <si>
    <t>226 N Hwy 64</t>
  </si>
  <si>
    <t>928-213-1973</t>
  </si>
  <si>
    <t>226 N. Hwy 64</t>
  </si>
  <si>
    <t>H-400-18350-698134</t>
  </si>
  <si>
    <t>29009 Anderson Road</t>
  </si>
  <si>
    <t>H-400-18350-744178</t>
  </si>
  <si>
    <t>H-400-18350-746330</t>
  </si>
  <si>
    <t>PALMISANO CONTRACTORS, LLC</t>
  </si>
  <si>
    <t>1730 TCHOUPITOULAS STREET</t>
  </si>
  <si>
    <t>985-966-2164</t>
  </si>
  <si>
    <t>NOT APPLICABLE</t>
  </si>
  <si>
    <t>ORLEANS PARISH</t>
  </si>
  <si>
    <t>510 TCHOUPITOULAS STREET</t>
  </si>
  <si>
    <t>H-400-18350-788322</t>
  </si>
  <si>
    <t>H-400-18350-851064</t>
  </si>
  <si>
    <t>Steward (dishwasher)</t>
  </si>
  <si>
    <t>H-400-18350-856186</t>
  </si>
  <si>
    <t>Chickahominy Recreational Park</t>
  </si>
  <si>
    <t>Ed Allen's Campground</t>
  </si>
  <si>
    <t>13501 Campground Road</t>
  </si>
  <si>
    <t>MAILING ADDRESS: PO Box 345</t>
  </si>
  <si>
    <t>Lanexa</t>
  </si>
  <si>
    <t>804-966-2582</t>
  </si>
  <si>
    <t>New Kent</t>
  </si>
  <si>
    <t>H-400-18350-912721</t>
  </si>
  <si>
    <t>Artistic Landscaping, Inc.</t>
  </si>
  <si>
    <t>10800 Lanham Severn Rd</t>
  </si>
  <si>
    <t>Lanham</t>
  </si>
  <si>
    <t>301-805-9222</t>
  </si>
  <si>
    <t>H-400-18350-959133</t>
  </si>
  <si>
    <t>Sagacious Inc.</t>
  </si>
  <si>
    <t>Buglin Bull Restaurant &amp; Sports Bar, Begging Burro Mexican Bistro, &amp; Mt Rushmore Brewing Co.</t>
  </si>
  <si>
    <t>511 Mt. Rushmore Rd.</t>
  </si>
  <si>
    <t>Custer</t>
  </si>
  <si>
    <t>605-673-4202</t>
  </si>
  <si>
    <t>511 Mt. Rushmore Road</t>
  </si>
  <si>
    <t>H-400-18351-003915</t>
  </si>
  <si>
    <t>H-400-18351-008874</t>
  </si>
  <si>
    <t>H-400-18351-012992</t>
  </si>
  <si>
    <t>H. Wayne Klekamp Inc.</t>
  </si>
  <si>
    <t>Adventure Bound Camping Resorts</t>
  </si>
  <si>
    <t>46 Highland Rd.</t>
  </si>
  <si>
    <t>MAILING ADDRESS: 905 16th Place, Vero Beach, FL 32960</t>
  </si>
  <si>
    <t>North Truro</t>
  </si>
  <si>
    <t>772-584-3628</t>
  </si>
  <si>
    <t>H-400-18351-018176</t>
  </si>
  <si>
    <t>Feeley's Landscaping &amp; Design, LLC</t>
  </si>
  <si>
    <t>341 Buttonwood Lane</t>
  </si>
  <si>
    <t>Cinnaminson</t>
  </si>
  <si>
    <t>856-220-7309</t>
  </si>
  <si>
    <t>H-400-18351-030411</t>
  </si>
  <si>
    <t>Hardy</t>
  </si>
  <si>
    <t>117 Clinton Avenue</t>
  </si>
  <si>
    <t>H-400-18351-052832</t>
  </si>
  <si>
    <t>TONKS MASONRY INC</t>
  </si>
  <si>
    <t>4256 W 2000 S</t>
  </si>
  <si>
    <t>208-787-7625</t>
  </si>
  <si>
    <t>Helper of Stonemason</t>
  </si>
  <si>
    <t>H-400-18351-059195</t>
  </si>
  <si>
    <t>SOLE EAST LLC</t>
  </si>
  <si>
    <t>90 SECOND HOUSE ROAD</t>
  </si>
  <si>
    <t>631-668-2105</t>
  </si>
  <si>
    <t>H-400-18351-071664</t>
  </si>
  <si>
    <t>PGC LANDSCAPE, LLC</t>
  </si>
  <si>
    <t>8710 FINGERBOARD ROAD</t>
  </si>
  <si>
    <t>mailing: 12024 Darnestown Rd  North Potomac, MD 20878</t>
  </si>
  <si>
    <t>URBANA</t>
  </si>
  <si>
    <t>301-874-5940</t>
  </si>
  <si>
    <t>Urbana</t>
  </si>
  <si>
    <t>8710 Fingerboard Road</t>
  </si>
  <si>
    <t>H-400-18351-075824</t>
  </si>
  <si>
    <t>MASSAGE THERAPIST</t>
  </si>
  <si>
    <t>Massage Therapists</t>
  </si>
  <si>
    <t>H-400-18351-076730</t>
  </si>
  <si>
    <t>Torres Lawn Care, LLC</t>
  </si>
  <si>
    <t>11113 Bending Bough Trail</t>
  </si>
  <si>
    <t>512-785-7207</t>
  </si>
  <si>
    <t>495 Thompson Lane</t>
  </si>
  <si>
    <t>H-400-18351-080181</t>
  </si>
  <si>
    <t>Superscapes, Inc.</t>
  </si>
  <si>
    <t>1500 Capital Dr.</t>
  </si>
  <si>
    <t>972-712-0353</t>
  </si>
  <si>
    <t>H-400-18351-086647</t>
  </si>
  <si>
    <t>THRASHER, INC.</t>
  </si>
  <si>
    <t>11844 VALLEY RIDGE DRIVE</t>
  </si>
  <si>
    <t>PAPILLION</t>
  </si>
  <si>
    <t>402-861-4761</t>
  </si>
  <si>
    <t>Construction General Laborer</t>
  </si>
  <si>
    <t>Papillion</t>
  </si>
  <si>
    <t>11844 Valley Ridge Drive</t>
  </si>
  <si>
    <t>H-400-18351-117191</t>
  </si>
  <si>
    <t>MURRAY BROTHERS INC</t>
  </si>
  <si>
    <t>6336 KAITLYN CT</t>
  </si>
  <si>
    <t>45248-0000</t>
  </si>
  <si>
    <t>513-574-6900</t>
  </si>
  <si>
    <t>5915 N Springboro Pike</t>
  </si>
  <si>
    <t>H-400-18351-121491</t>
  </si>
  <si>
    <t>Trawler Emmanuel, Inc.</t>
  </si>
  <si>
    <t>H-400-18351-140271</t>
  </si>
  <si>
    <t>Ameriscape USA, Inc.</t>
  </si>
  <si>
    <t>9702 Harney Road</t>
  </si>
  <si>
    <t>Thonotosassa</t>
  </si>
  <si>
    <t>813-948-3938</t>
  </si>
  <si>
    <t>H-400-18351-140906</t>
  </si>
  <si>
    <t>NEBRASKA SOD COMPANY, INC.</t>
  </si>
  <si>
    <t>3830 SOUTH 6TH STREET</t>
  </si>
  <si>
    <t>SUITE 7</t>
  </si>
  <si>
    <t>402-423-1790</t>
  </si>
  <si>
    <t>Turf Laborer</t>
  </si>
  <si>
    <t>3830 South 6th Street</t>
  </si>
  <si>
    <t>Suite 7</t>
  </si>
  <si>
    <t>H-400-18351-143535</t>
  </si>
  <si>
    <t>New Dimensions Outdoor Services, Inc.</t>
  </si>
  <si>
    <t>500 Colebrook Road</t>
  </si>
  <si>
    <t>518-587-0390</t>
  </si>
  <si>
    <t>H-400-18351-145933</t>
  </si>
  <si>
    <t>BRIGHTVIEW LANDSCAPE SERVICES, INC. - Denver South</t>
  </si>
  <si>
    <t>BVLS4003</t>
  </si>
  <si>
    <t>8888 Motsenbocker Road, Suite A</t>
  </si>
  <si>
    <t>H-400-18351-156944</t>
  </si>
  <si>
    <t>Dogwood Services, Inc.</t>
  </si>
  <si>
    <t>201 Early Street</t>
  </si>
  <si>
    <t>850-678-5143</t>
  </si>
  <si>
    <t>Maintenance Technician</t>
  </si>
  <si>
    <t>H-400-18351-166877</t>
  </si>
  <si>
    <t>A.I.D. Enterprises LLC</t>
  </si>
  <si>
    <t>1415 16th Ave N</t>
  </si>
  <si>
    <t>P.O. Box 304</t>
  </si>
  <si>
    <t>515-890-0633</t>
  </si>
  <si>
    <t>Crane Operators</t>
  </si>
  <si>
    <t>McCook</t>
  </si>
  <si>
    <t>411 W Center Avenue</t>
  </si>
  <si>
    <t>H-400-18351-173094</t>
  </si>
  <si>
    <t>Louisiana Pacific Corporation</t>
  </si>
  <si>
    <t>Entekra</t>
  </si>
  <si>
    <t>414 Union Street</t>
  </si>
  <si>
    <t>Suite 2000</t>
  </si>
  <si>
    <t>615-986-5783</t>
  </si>
  <si>
    <t>BAKER, DONELSON, BEARMAN, CALDWELL &amp; BERKOWITZ, P.C.</t>
  </si>
  <si>
    <t>L. MABEL ARROYO</t>
  </si>
  <si>
    <t>Timber Frame Site Erection Supervisor</t>
  </si>
  <si>
    <t>Supervisors of Construction and Extraction Workers</t>
  </si>
  <si>
    <t>Ripon</t>
  </si>
  <si>
    <t>338 S. Industrial Avenue</t>
  </si>
  <si>
    <t>H-400-18351-182630</t>
  </si>
  <si>
    <t>Matthews Landscape, LLC</t>
  </si>
  <si>
    <t>381 Mt. Zion</t>
  </si>
  <si>
    <t>318-286-0967</t>
  </si>
  <si>
    <t>H-400-18351-183570</t>
  </si>
  <si>
    <t>Mailing: PO Box 3567, Myrtle Beach, SC 29578</t>
  </si>
  <si>
    <t>H-400-18351-188140</t>
  </si>
  <si>
    <t>The Pool and Spa Depot, LLC</t>
  </si>
  <si>
    <t>165 Stones River Road</t>
  </si>
  <si>
    <t>La Vergne</t>
  </si>
  <si>
    <t>615-514-1911</t>
  </si>
  <si>
    <t>H-400-18351-196076</t>
  </si>
  <si>
    <t>TRC Outdoor, LLC</t>
  </si>
  <si>
    <t>993 Gravois Rd.</t>
  </si>
  <si>
    <t>314-827-5664</t>
  </si>
  <si>
    <t>H-400-18351-202381</t>
  </si>
  <si>
    <t>H-400-18351-217099</t>
  </si>
  <si>
    <t>BRIGHTVIEW LANDSCAPE SERVICES, INC. - MEMPHIS, TN</t>
  </si>
  <si>
    <t>(BVLS3604)</t>
  </si>
  <si>
    <t>5390 Old Highway 78</t>
  </si>
  <si>
    <t>H-400-18351-218624</t>
  </si>
  <si>
    <t>MowPros, LLC</t>
  </si>
  <si>
    <t>925 Santiago Trail</t>
  </si>
  <si>
    <t>214-669-7767</t>
  </si>
  <si>
    <t>H-400-18351-220447</t>
  </si>
  <si>
    <t>BrightView Landscapes, LLC- Canton/Pontiac, MI</t>
  </si>
  <si>
    <t>(BVL3865/63)</t>
  </si>
  <si>
    <t>1176 Gernaat Court</t>
  </si>
  <si>
    <t>H-400-18351-225782</t>
  </si>
  <si>
    <t>H-400-18351-227665</t>
  </si>
  <si>
    <t>Terrain, Inc.</t>
  </si>
  <si>
    <t>575 Lipan St</t>
  </si>
  <si>
    <t>303-777-1033</t>
  </si>
  <si>
    <t>MYRTLE BEACH IMMIGRATION LAW OFFICE</t>
  </si>
  <si>
    <t>DONUSIA LIPINSKI</t>
  </si>
  <si>
    <t>H-400-18351-228019</t>
  </si>
  <si>
    <t>Dakotah PHD, Inc.</t>
  </si>
  <si>
    <t>204 N Hwy 171</t>
  </si>
  <si>
    <t>Godley</t>
  </si>
  <si>
    <t>817-309-2842</t>
  </si>
  <si>
    <t>7501 Sky Rd.</t>
  </si>
  <si>
    <t>H-400-18351-240711</t>
  </si>
  <si>
    <t>SEA ISLAND ACQUISITION, LLC</t>
  </si>
  <si>
    <t>100 CLOISTER DRIVE</t>
  </si>
  <si>
    <t>SEA ISLAND</t>
  </si>
  <si>
    <t>843-801-4635</t>
  </si>
  <si>
    <t>JESSICA COOK</t>
  </si>
  <si>
    <t>Sea Island</t>
  </si>
  <si>
    <t>Glynn</t>
  </si>
  <si>
    <t>100 Cloister Drive</t>
  </si>
  <si>
    <t>H-400-18351-247242</t>
  </si>
  <si>
    <t>H-400-18351-249573</t>
  </si>
  <si>
    <t>Speedy Paving, LLC</t>
  </si>
  <si>
    <t>2365 Hwy 71 W.</t>
  </si>
  <si>
    <t>512-985-5594</t>
  </si>
  <si>
    <t>5203 Wolf Lane</t>
  </si>
  <si>
    <t>H-400-18351-273900</t>
  </si>
  <si>
    <t>AMERICAN PRIDE LAWN &amp; LANDSCAPE, INC.</t>
  </si>
  <si>
    <t>10143 SHEEHAN ROAD</t>
  </si>
  <si>
    <t>937-885-5200</t>
  </si>
  <si>
    <t>10143 Sheehan Road</t>
  </si>
  <si>
    <t>H-400-18351-284937</t>
  </si>
  <si>
    <t>R-STUCCO LLC</t>
  </si>
  <si>
    <t>14575 W LA ESTRELLA</t>
  </si>
  <si>
    <t>STE A102</t>
  </si>
  <si>
    <t>GOODYEAR</t>
  </si>
  <si>
    <t>623-932-4031</t>
  </si>
  <si>
    <t>Helper of Plasterer</t>
  </si>
  <si>
    <t>Goodyear</t>
  </si>
  <si>
    <t>14575 W La Estrella, Suite A 102</t>
  </si>
  <si>
    <t>H-400-18351-299107</t>
  </si>
  <si>
    <t>Custom Landscapes, Inc.</t>
  </si>
  <si>
    <t>Classic Landscapes and Maintenance</t>
  </si>
  <si>
    <t>12412 FM 2450</t>
  </si>
  <si>
    <t>940-387-6023</t>
  </si>
  <si>
    <t>DENTON</t>
  </si>
  <si>
    <t>H-400-18351-327853</t>
  </si>
  <si>
    <t>Lomas Land Maintenance, LLC</t>
  </si>
  <si>
    <t>156 County Road 139</t>
  </si>
  <si>
    <t>512-924-1391</t>
  </si>
  <si>
    <t>H-400-18351-338370</t>
  </si>
  <si>
    <t>WAITER, WAITRESS</t>
  </si>
  <si>
    <t>H-400-18351-343815</t>
  </si>
  <si>
    <t>H-400-18351-344971</t>
  </si>
  <si>
    <t>H-400-18351-356991</t>
  </si>
  <si>
    <t>TRIM CARPENTER</t>
  </si>
  <si>
    <t>H-400-18351-372968</t>
  </si>
  <si>
    <t>Corriente Investments, LLC</t>
  </si>
  <si>
    <t>Neal's</t>
  </si>
  <si>
    <t>20970 US Hwy 127</t>
  </si>
  <si>
    <t>830-232-6118</t>
  </si>
  <si>
    <t>Maintenance</t>
  </si>
  <si>
    <t>20970 US Hgwy 127</t>
  </si>
  <si>
    <t>H-400-18351-374019</t>
  </si>
  <si>
    <t>WILDLIFE XCLUSION SERVICES, INC.</t>
  </si>
  <si>
    <t>2802 DOUGLAS DAM RD</t>
  </si>
  <si>
    <t>865-315-8346</t>
  </si>
  <si>
    <t>2802 Douglas Dam Road</t>
  </si>
  <si>
    <t>H-400-18351-383787</t>
  </si>
  <si>
    <t>H-400-18351-417418</t>
  </si>
  <si>
    <t>Weeks Landscape Management, Inc.</t>
  </si>
  <si>
    <t>Manders Maintenance</t>
  </si>
  <si>
    <t>1501 Precision Drive</t>
  </si>
  <si>
    <t>972-424-3332</t>
  </si>
  <si>
    <t>H-400-18351-418743</t>
  </si>
  <si>
    <t>ADVANCED LANDSCAPE &amp; DESIGN, INC.</t>
  </si>
  <si>
    <t>47705 COUNTY ROAD 29</t>
  </si>
  <si>
    <t>ELIZABETH</t>
  </si>
  <si>
    <t>303-660-9378</t>
  </si>
  <si>
    <t>Elizabeth</t>
  </si>
  <si>
    <t>47705 County Road 29</t>
  </si>
  <si>
    <t>H-400-18351-423763</t>
  </si>
  <si>
    <t>Balsam Shops, Inc.</t>
  </si>
  <si>
    <t>7427 Main Street</t>
  </si>
  <si>
    <t>P.O. Box 495</t>
  </si>
  <si>
    <t>906-847-3591</t>
  </si>
  <si>
    <t>H-400-18351-424779</t>
  </si>
  <si>
    <t>52 E Swedesford Rd</t>
  </si>
  <si>
    <t>690 East Lincoln Hwy</t>
  </si>
  <si>
    <t>H-400-18351-438706</t>
  </si>
  <si>
    <t>FOCUS FRAMING, DOOR &amp; TRIM LLC</t>
  </si>
  <si>
    <t>1220 S COMMERCE ST</t>
  </si>
  <si>
    <t>SUITE 120</t>
  </si>
  <si>
    <t>702-220-5621</t>
  </si>
  <si>
    <t>Helper of Carpenter</t>
  </si>
  <si>
    <t>1220 S Commerce St.</t>
  </si>
  <si>
    <t>Suite 120</t>
  </si>
  <si>
    <t>H-400-18351-441358</t>
  </si>
  <si>
    <t>H-400-18351-447126</t>
  </si>
  <si>
    <t>Arbor Lawn Inc.</t>
  </si>
  <si>
    <t>4045 Buffalo St.</t>
  </si>
  <si>
    <t>4045 Buffalo Rd</t>
  </si>
  <si>
    <t>H-400-18351-456562</t>
  </si>
  <si>
    <t>Premiere Landscape Services Inc</t>
  </si>
  <si>
    <t>6354 Shenandoah Ave</t>
  </si>
  <si>
    <t>Mailing: PO Box 996 Novi, MI 48376</t>
  </si>
  <si>
    <t>Allen Park</t>
  </si>
  <si>
    <t>248-465-9988</t>
  </si>
  <si>
    <t>Westland</t>
  </si>
  <si>
    <t>37744 Avondale Street</t>
  </si>
  <si>
    <t>H-400-18351-464439</t>
  </si>
  <si>
    <t>ROARK LANDSCAPING CORPORATION</t>
  </si>
  <si>
    <t>5809 S 107TH E AVE</t>
  </si>
  <si>
    <t>918-294-3222</t>
  </si>
  <si>
    <t>5809 S 107th E Ave</t>
  </si>
  <si>
    <t>H-400-18351-478715</t>
  </si>
  <si>
    <t>Sun State Nursery &amp; Landscaping, Inc.</t>
  </si>
  <si>
    <t>9362 Philips Hwy</t>
  </si>
  <si>
    <t>904-260-0822</t>
  </si>
  <si>
    <t>9362 Philips Hwy (report to work)</t>
  </si>
  <si>
    <t>H-400-18351-499825</t>
  </si>
  <si>
    <t>H-400-18351-503175</t>
  </si>
  <si>
    <t>Olsen Landscape Services Inc</t>
  </si>
  <si>
    <t>512 Coppell Rd South</t>
  </si>
  <si>
    <t>972-902-6277</t>
  </si>
  <si>
    <t>H-400-18351-513637</t>
  </si>
  <si>
    <t>H-400-18351-522566</t>
  </si>
  <si>
    <t>RECREATION FACILITY ATTENDANT</t>
  </si>
  <si>
    <t>H-400-18351-523336</t>
  </si>
  <si>
    <t>H-400-18351-531257</t>
  </si>
  <si>
    <t>Mailing: PO Box 1783 Brentwood, TN 37024</t>
  </si>
  <si>
    <t>H-400-18351-536594</t>
  </si>
  <si>
    <t>Mailing: PO Box 3582, Lake Jackson, TX 77566</t>
  </si>
  <si>
    <t>H-400-18351-538198</t>
  </si>
  <si>
    <t>Terry's Landscape, LLC</t>
  </si>
  <si>
    <t>24786 Saddlespur Ln</t>
  </si>
  <si>
    <t>713-574-0058</t>
  </si>
  <si>
    <t>24786 Saddlespur Ln.</t>
  </si>
  <si>
    <t>H-400-18351-547145</t>
  </si>
  <si>
    <t>ARROYO ROOFING, LLC</t>
  </si>
  <si>
    <t>3201 SOUTH 33RD STREET</t>
  </si>
  <si>
    <t>SUITE E</t>
  </si>
  <si>
    <t>402-484-8140</t>
  </si>
  <si>
    <t>3201 South 33rd Street</t>
  </si>
  <si>
    <t>H-400-18351-567908</t>
  </si>
  <si>
    <t>Green Acres Services Inc.</t>
  </si>
  <si>
    <t>142 Water Wheel Road</t>
  </si>
  <si>
    <t>mailing: PO Box 774  St. George, SC 29477</t>
  </si>
  <si>
    <t>Ridgeville</t>
  </si>
  <si>
    <t>843-873-6300</t>
  </si>
  <si>
    <t>H-400-18351-568177</t>
  </si>
  <si>
    <t>H-400-18351-569019</t>
  </si>
  <si>
    <t>AAA ROOFING SERVICES, INC.</t>
  </si>
  <si>
    <t>4301 OAK CIRCLE NO 18</t>
  </si>
  <si>
    <t>561-883-3176</t>
  </si>
  <si>
    <t>Helper-Roofers</t>
  </si>
  <si>
    <t>Boca Raton</t>
  </si>
  <si>
    <t>4301 Oak Circle #18</t>
  </si>
  <si>
    <t>H-400-18351-603011</t>
  </si>
  <si>
    <t>H-400-18351-603560</t>
  </si>
  <si>
    <t>H-400-18351-609834</t>
  </si>
  <si>
    <t>Preferred Materials, Inc.</t>
  </si>
  <si>
    <t>Prestige Gunite</t>
  </si>
  <si>
    <t>8517 Southpark Circle</t>
  </si>
  <si>
    <t>407-377-2788</t>
  </si>
  <si>
    <t>Bottom Finisher</t>
  </si>
  <si>
    <t>1189 Indian Lake Road</t>
  </si>
  <si>
    <t>H-400-18351-614755</t>
  </si>
  <si>
    <t>H-400-18351-616029</t>
  </si>
  <si>
    <t>Mailing: PO Box 5084, Edmond, OK 73083</t>
  </si>
  <si>
    <t>H-400-18351-619607</t>
  </si>
  <si>
    <t>SPA HOT-HOUSE ATTENDANT</t>
  </si>
  <si>
    <t>H-400-18351-633240</t>
  </si>
  <si>
    <t>Linkel Company, LLC</t>
  </si>
  <si>
    <t>1081 Morris Road</t>
  </si>
  <si>
    <t>812-934-5190</t>
  </si>
  <si>
    <t>INDIANA IMMIGRATION LAW GROUP, CORADO LLC</t>
  </si>
  <si>
    <t>CLARE CORADO</t>
  </si>
  <si>
    <t>1081 Morris Rd</t>
  </si>
  <si>
    <t>H-400-18351-639627</t>
  </si>
  <si>
    <t>Luz Lerma Construction, Inc.</t>
  </si>
  <si>
    <t>335 E. Jefferson St.</t>
  </si>
  <si>
    <t>940-322-1321</t>
  </si>
  <si>
    <t>H-400-18351-663205</t>
  </si>
  <si>
    <t>VALLEY LANDSCAPING, INC.</t>
  </si>
  <si>
    <t>750 DEN HILL ROAD</t>
  </si>
  <si>
    <t>CHRISTIANSBURG</t>
  </si>
  <si>
    <t>540-382-6710</t>
  </si>
  <si>
    <t>Christiansburg</t>
  </si>
  <si>
    <t>750 Den Hill Road</t>
  </si>
  <si>
    <t>H-400-18351-664591</t>
  </si>
  <si>
    <t>Arrowhead Landscape Services, Inc. - East</t>
  </si>
  <si>
    <t>755 S. Valentia Street</t>
  </si>
  <si>
    <t>mailing: P.O. Box 17150  Golden, CO 80402</t>
  </si>
  <si>
    <t>H-400-18351-674958</t>
  </si>
  <si>
    <t>H-400-18351-678022</t>
  </si>
  <si>
    <t>A C CONSTRUCTION</t>
  </si>
  <si>
    <t>205-482-2226</t>
  </si>
  <si>
    <t>H-400-18351-683828</t>
  </si>
  <si>
    <t>Twin Pines Landscaping, LLC</t>
  </si>
  <si>
    <t>650 E Big Beaver #F</t>
  </si>
  <si>
    <t>248-524-3244</t>
  </si>
  <si>
    <t>374 Oliver</t>
  </si>
  <si>
    <t>H-400-18351-685222</t>
  </si>
  <si>
    <t>H-400-18351-697120</t>
  </si>
  <si>
    <t>Golden Construction Services, Inc.</t>
  </si>
  <si>
    <t>4114 CR 177</t>
  </si>
  <si>
    <t>Anna</t>
  </si>
  <si>
    <t>972-924-4965</t>
  </si>
  <si>
    <t>Landscape Crewman</t>
  </si>
  <si>
    <t>H-400-18351-700876</t>
  </si>
  <si>
    <t>Crandalls Quality Lawn Care LLC</t>
  </si>
  <si>
    <t>838 Maple Ln</t>
  </si>
  <si>
    <t>Waterville</t>
  </si>
  <si>
    <t>419-704-5471</t>
  </si>
  <si>
    <t>Swanton</t>
  </si>
  <si>
    <t>10839 Sager Rd</t>
  </si>
  <si>
    <t>H-400-18351-705656</t>
  </si>
  <si>
    <t>La Esperanza, LLC</t>
  </si>
  <si>
    <t>Hacienda Real</t>
  </si>
  <si>
    <t>421 Centro Way</t>
  </si>
  <si>
    <t>970-221-2535</t>
  </si>
  <si>
    <t>H-400-18351-712876</t>
  </si>
  <si>
    <t>H-400-18351-719616</t>
  </si>
  <si>
    <t>H-400-18351-726822</t>
  </si>
  <si>
    <t>Baywatch Resort, LLC</t>
  </si>
  <si>
    <t>1529 US 31 North</t>
  </si>
  <si>
    <t>231-409-2292</t>
  </si>
  <si>
    <t>Housekeepers and Laundry</t>
  </si>
  <si>
    <t>H-400-18351-730898</t>
  </si>
  <si>
    <t>Complete Lawn Ground Maintenance Service, Inc.</t>
  </si>
  <si>
    <t>3520 Maxton Trail</t>
  </si>
  <si>
    <t>Winston Salem</t>
  </si>
  <si>
    <t>336-785-2060</t>
  </si>
  <si>
    <t>3065 Cumbie Road</t>
  </si>
  <si>
    <t>H-400-18351-731207</t>
  </si>
  <si>
    <t>H-400-18351-734495</t>
  </si>
  <si>
    <t>C&amp;H Concrete LLC</t>
  </si>
  <si>
    <t>5630 Stephanie Street</t>
  </si>
  <si>
    <t>702-433-1414</t>
  </si>
  <si>
    <t>Helper - Laborers</t>
  </si>
  <si>
    <t>5620 Stephanie Street</t>
  </si>
  <si>
    <t>H-400-18351-736836</t>
  </si>
  <si>
    <t>George Cardenas Landscaping, LTD</t>
  </si>
  <si>
    <t>400 Anthony Trail</t>
  </si>
  <si>
    <t>847-562-9144</t>
  </si>
  <si>
    <t>H-400-18351-740949</t>
  </si>
  <si>
    <t>Yogi Bear Jellystone Park, Ashland, NH</t>
  </si>
  <si>
    <t>35 Jellystone Park</t>
  </si>
  <si>
    <t>Belknap</t>
  </si>
  <si>
    <t>H-400-18351-756133</t>
  </si>
  <si>
    <t>H-400-18351-766365</t>
  </si>
  <si>
    <t>The Morgan Landscape Group, Inc.</t>
  </si>
  <si>
    <t>5127 Sandy Porter Rd.</t>
  </si>
  <si>
    <t>704-588-2292</t>
  </si>
  <si>
    <t>H-400-18351-772336</t>
  </si>
  <si>
    <t>H-400-18351-781859</t>
  </si>
  <si>
    <t>JT Landscape</t>
  </si>
  <si>
    <t>1626 Eldridge Dr</t>
  </si>
  <si>
    <t>610-430-3444</t>
  </si>
  <si>
    <t>H-400-18351-784890</t>
  </si>
  <si>
    <t>First Stage, Inc.</t>
  </si>
  <si>
    <t>Wilson Irrigation</t>
  </si>
  <si>
    <t>9801 Gray Blvd.</t>
  </si>
  <si>
    <t>512-832-0066</t>
  </si>
  <si>
    <t>H-400-18351-804135</t>
  </si>
  <si>
    <t>Omni Tree Service, Inc.</t>
  </si>
  <si>
    <t>55 Old State</t>
  </si>
  <si>
    <t>636-391-9944</t>
  </si>
  <si>
    <t>618 Sontag Road</t>
  </si>
  <si>
    <t>H-400-18351-809163</t>
  </si>
  <si>
    <t>EMPIRE WALL SYSTEMS INC</t>
  </si>
  <si>
    <t>9865 E 50TH ST NORTH</t>
  </si>
  <si>
    <t>BEL AIRE</t>
  </si>
  <si>
    <t>316-347-2727</t>
  </si>
  <si>
    <t>Bel Aire</t>
  </si>
  <si>
    <t>9865 E 50th St North</t>
  </si>
  <si>
    <t>H-400-18351-816513</t>
  </si>
  <si>
    <t>H-400-18351-819687</t>
  </si>
  <si>
    <t>MG Construction Co. LLC</t>
  </si>
  <si>
    <t>2522 Bells Highway</t>
  </si>
  <si>
    <t>731-668-5613</t>
  </si>
  <si>
    <t>H-400-18351-836801</t>
  </si>
  <si>
    <t>J&amp;F BORING LLC</t>
  </si>
  <si>
    <t>14914 W CARIBBEAN LN</t>
  </si>
  <si>
    <t>SURPRISE</t>
  </si>
  <si>
    <t>602-725-1675</t>
  </si>
  <si>
    <t>8873 N 78th Ave</t>
  </si>
  <si>
    <t>H-400-18351-837296</t>
  </si>
  <si>
    <t>Metro Landscape Maintenance Inc.</t>
  </si>
  <si>
    <t>1671 Riverview Dr. Suite 105</t>
  </si>
  <si>
    <t>972-394-0058</t>
  </si>
  <si>
    <t>H-400-18351-839357</t>
  </si>
  <si>
    <t>52 E Swedesford Rd.</t>
  </si>
  <si>
    <t>100 Sharp Rd</t>
  </si>
  <si>
    <t>H-400-18351-844319</t>
  </si>
  <si>
    <t>21206 New Hampshire Ave</t>
  </si>
  <si>
    <t>H-400-18351-850243</t>
  </si>
  <si>
    <t>Durant Enterprises Inc.</t>
  </si>
  <si>
    <t>Durant Amusements</t>
  </si>
  <si>
    <t>108 W. Cedar Street</t>
  </si>
  <si>
    <t>PO Box 479, Russells Point, Ohio 43348</t>
  </si>
  <si>
    <t>937-539-1602</t>
  </si>
  <si>
    <t>H-400-18351-858537</t>
  </si>
  <si>
    <t>Off Site Timber Frame Manufacturing Supervisor</t>
  </si>
  <si>
    <t>First-Line Supervisors of Production and Operating Workers</t>
  </si>
  <si>
    <t>H-400-18351-877623</t>
  </si>
  <si>
    <t>DAY LANDSCAPING, LLC</t>
  </si>
  <si>
    <t>373 Vankirk Ridge Rd.</t>
  </si>
  <si>
    <t>717-712-5515</t>
  </si>
  <si>
    <t>375 VANKIRK RIDGE ROAD</t>
  </si>
  <si>
    <t>H-400-18351-885370</t>
  </si>
  <si>
    <t>BRIGHTVIEW LANDSCAPE SERVICES, INC. - Denver North</t>
  </si>
  <si>
    <t>BVLS3909</t>
  </si>
  <si>
    <t>818-448-2252</t>
  </si>
  <si>
    <t>645 Compton Street</t>
  </si>
  <si>
    <t>H-400-18351-894675</t>
  </si>
  <si>
    <t>Paraclete Services Inc.</t>
  </si>
  <si>
    <t>Begonia Brothers Services</t>
  </si>
  <si>
    <t>21141 Brickscape Drive</t>
  </si>
  <si>
    <t>Northville</t>
  </si>
  <si>
    <t>888-889-8282</t>
  </si>
  <si>
    <t>H-400-18351-901660</t>
  </si>
  <si>
    <t>Precision Landscape &amp; Lawn Care, Inc.</t>
  </si>
  <si>
    <t>4140 Hill Street</t>
  </si>
  <si>
    <t>Coplay</t>
  </si>
  <si>
    <t>610-262-5621</t>
  </si>
  <si>
    <t>H-400-18351-904405</t>
  </si>
  <si>
    <t>515-890-0355</t>
  </si>
  <si>
    <t>Tractor-Trailer Truck Driver</t>
  </si>
  <si>
    <t>H-400-18351-907202</t>
  </si>
  <si>
    <t>C and C Mowing Contractors, Inc.</t>
  </si>
  <si>
    <t>416 N. 14th Street</t>
  </si>
  <si>
    <t>Corsicana</t>
  </si>
  <si>
    <t>903-654-2589</t>
  </si>
  <si>
    <t>Navarro</t>
  </si>
  <si>
    <t>416 N 14th Street</t>
  </si>
  <si>
    <t>H-400-18351-907655</t>
  </si>
  <si>
    <t>Dex by Terra, Inc.</t>
  </si>
  <si>
    <t>83 Central St.</t>
  </si>
  <si>
    <t>978-567-0686</t>
  </si>
  <si>
    <t>MIDDLESEX (HUDSON)</t>
  </si>
  <si>
    <t>H-400-18351-910339</t>
  </si>
  <si>
    <t>1415 16th Avenue N</t>
  </si>
  <si>
    <t>H-400-18351-917097</t>
  </si>
  <si>
    <t>H-400-18351-924815</t>
  </si>
  <si>
    <t>H-400-18351-932956</t>
  </si>
  <si>
    <t>Dellwood Country Club, LLC</t>
  </si>
  <si>
    <t>29 Hwy 96 East</t>
  </si>
  <si>
    <t>Dellwood</t>
  </si>
  <si>
    <t>651-426-4406</t>
  </si>
  <si>
    <t>H-400-18351-933466</t>
  </si>
  <si>
    <t>Mailing: PO Box 568, Isle of Palms, SC 29451</t>
  </si>
  <si>
    <t>H-400-18351-942201</t>
  </si>
  <si>
    <t>BRIGHTVIEW LANDSCAPES, LLC - NASHVILLE, TN</t>
  </si>
  <si>
    <t>(BVL3646)</t>
  </si>
  <si>
    <t>H-400-18351-963489</t>
  </si>
  <si>
    <t>Jimenez and Sons Landscaping, Inc.</t>
  </si>
  <si>
    <t>16057 S. Parker Rd.</t>
  </si>
  <si>
    <t>Homer Glen</t>
  </si>
  <si>
    <t>708-301-9640</t>
  </si>
  <si>
    <t>H-400-18351-973492</t>
  </si>
  <si>
    <t>BRIGHTVIEW LANDSCAPE SERVICES, INC. - HILTON HEAD, SC</t>
  </si>
  <si>
    <t>(BVLS3619)</t>
  </si>
  <si>
    <t>184 Simmonsville Road</t>
  </si>
  <si>
    <t>H-400-18351-975958</t>
  </si>
  <si>
    <t>Total Environment, Inc.</t>
  </si>
  <si>
    <t>16301 N. Rockwell Ave</t>
  </si>
  <si>
    <t>405-285-7275</t>
  </si>
  <si>
    <t>H-400-18351-976235</t>
  </si>
  <si>
    <t>Wuerfel Resorts, LLC</t>
  </si>
  <si>
    <t>The Beach Haus Resort</t>
  </si>
  <si>
    <t>1489 US 31 North</t>
  </si>
  <si>
    <t>H-400-18352-007345</t>
  </si>
  <si>
    <t>H-400-18352-030875</t>
  </si>
  <si>
    <t>OAKLEY VALLEY STONE, INC.</t>
  </si>
  <si>
    <t>204 WEST MAIN</t>
  </si>
  <si>
    <t>P.O. BOX 284</t>
  </si>
  <si>
    <t>208-862-3450</t>
  </si>
  <si>
    <t>6 miles South of Oakley, Idaho on Goose Creek Road</t>
  </si>
  <si>
    <t>H-400-18352-037307</t>
  </si>
  <si>
    <t>GREG BAKER PAINTING, LLC</t>
  </si>
  <si>
    <t>5315 FARLEY STREET</t>
  </si>
  <si>
    <t>MERRIAM</t>
  </si>
  <si>
    <t>913-236-9359</t>
  </si>
  <si>
    <t>H-400-18352-043226</t>
  </si>
  <si>
    <t>DARROW INCORPORATED</t>
  </si>
  <si>
    <t>DARROW'S FAMILY RESTAURANT</t>
  </si>
  <si>
    <t>PO BOX 857    301 LOUVIGNEY</t>
  </si>
  <si>
    <t>231-818-0741</t>
  </si>
  <si>
    <t>301 Louvigney</t>
  </si>
  <si>
    <t>H-400-18352-055460</t>
  </si>
  <si>
    <t>H.R. Marc Co., Inc.</t>
  </si>
  <si>
    <t>21515 Martin Lane</t>
  </si>
  <si>
    <t>512-846-2701</t>
  </si>
  <si>
    <t>Construction Labor</t>
  </si>
  <si>
    <t>H-400-18352-066119</t>
  </si>
  <si>
    <t>CITY FLORAL</t>
  </si>
  <si>
    <t>1440 KEARNEY STREET</t>
  </si>
  <si>
    <t>303-355-4013</t>
  </si>
  <si>
    <t>H-400-18352-068207</t>
  </si>
  <si>
    <t>Food Preparer &amp; Server</t>
  </si>
  <si>
    <t>7531 3rd Street</t>
  </si>
  <si>
    <t>H-400-18352-068348</t>
  </si>
  <si>
    <t>FURTMANN BROS LLC</t>
  </si>
  <si>
    <t>5742 W MARYLAND AVE</t>
  </si>
  <si>
    <t>623-792-1138</t>
  </si>
  <si>
    <t>5742 W Maryland Ave</t>
  </si>
  <si>
    <t>H-400-18352-068414</t>
  </si>
  <si>
    <t>H-400-18352-081296</t>
  </si>
  <si>
    <t>Dulcich Inc.</t>
  </si>
  <si>
    <t>Pacific Shrimp Company</t>
  </si>
  <si>
    <t>623 SW Bay Blvd.</t>
  </si>
  <si>
    <t>541-265-7273</t>
  </si>
  <si>
    <t>H-400-18352-082196</t>
  </si>
  <si>
    <t>Miss Hilary Inc.</t>
  </si>
  <si>
    <t>H-400-18352-100505</t>
  </si>
  <si>
    <t>H-400-18352-116912</t>
  </si>
  <si>
    <t>Harmony Landscaping &amp; Property Management LLC</t>
  </si>
  <si>
    <t>230 Mt. Harmony Rd.</t>
  </si>
  <si>
    <t>Bernardsville</t>
  </si>
  <si>
    <t>908-277-1904</t>
  </si>
  <si>
    <t>79 Bernards Ave</t>
  </si>
  <si>
    <t>H-400-18352-135353</t>
  </si>
  <si>
    <t>Alldredge Gardens, LP</t>
  </si>
  <si>
    <t>3300 N. Fairgrounds Rd.</t>
  </si>
  <si>
    <t>432-682-4500</t>
  </si>
  <si>
    <t>H-400-18352-137435</t>
  </si>
  <si>
    <t>Premier Property and Landscape Management</t>
  </si>
  <si>
    <t>Legacy Landscaping</t>
  </si>
  <si>
    <t>1219 K Avenue</t>
  </si>
  <si>
    <t>972-509-9500</t>
  </si>
  <si>
    <t>H-400-18352-139294</t>
  </si>
  <si>
    <t>RDS Lawn and Landscaping, Inc.</t>
  </si>
  <si>
    <t>RDS Lawn Care Service</t>
  </si>
  <si>
    <t>1196 Noles Dr</t>
  </si>
  <si>
    <t>Mount Holly</t>
  </si>
  <si>
    <t>704-822-1625</t>
  </si>
  <si>
    <t>H-400-18352-144252</t>
  </si>
  <si>
    <t>Rapid Landscaping Inc</t>
  </si>
  <si>
    <t>2031 N Raynor Ave</t>
  </si>
  <si>
    <t>Crest Hill</t>
  </si>
  <si>
    <t>815-740-1000</t>
  </si>
  <si>
    <t>H-400-18352-146651</t>
  </si>
  <si>
    <t>11315 WILLIAMSON ROAD</t>
  </si>
  <si>
    <t>BLUE ASH</t>
  </si>
  <si>
    <t>H-400-18352-151301</t>
  </si>
  <si>
    <t>H-400-18352-165912</t>
  </si>
  <si>
    <t>BRIGHTVIEW LANDSCAPE SERVICES, INC. - Denver East</t>
  </si>
  <si>
    <t>BVLS4006</t>
  </si>
  <si>
    <t>12570 E. 39th Avenue</t>
  </si>
  <si>
    <t>H-400-18352-167413</t>
  </si>
  <si>
    <t>Creative Pavers, Inc.</t>
  </si>
  <si>
    <t>649 Swedesboro Rd</t>
  </si>
  <si>
    <t>Gibbstown</t>
  </si>
  <si>
    <t>856-848-7400</t>
  </si>
  <si>
    <t>H-400-18352-177804</t>
  </si>
  <si>
    <t>TCI Roofing, Inc.</t>
  </si>
  <si>
    <t>6705 N. Taylor Rd</t>
  </si>
  <si>
    <t>956-584-2189</t>
  </si>
  <si>
    <t>H-400-18352-179830</t>
  </si>
  <si>
    <t>CHAGRIN VALLEY NURSERIES, INC.</t>
  </si>
  <si>
    <t>1370 CHAGRIN RIVER ROAD</t>
  </si>
  <si>
    <t>GATES MILLS</t>
  </si>
  <si>
    <t>440-423-3363</t>
  </si>
  <si>
    <t>SINTSIRMAS and MUELLER CO. L.P.A.</t>
  </si>
  <si>
    <t>H-400-18352-181757</t>
  </si>
  <si>
    <t>H-400-18352-184011</t>
  </si>
  <si>
    <t>H-400-18352-200539</t>
  </si>
  <si>
    <t>H-400-18352-200798</t>
  </si>
  <si>
    <t>H-400-18352-204454</t>
  </si>
  <si>
    <t>H-400-18352-207511</t>
  </si>
  <si>
    <t>H-400-18352-207883</t>
  </si>
  <si>
    <t>H-400-18352-211929</t>
  </si>
  <si>
    <t>H-400-18352-217048</t>
  </si>
  <si>
    <t>SAI INVESTMENTS LLC</t>
  </si>
  <si>
    <t>SPECTRUM FINE JEWELRY &amp; EXOTIC GEMS /MINER'S GEM</t>
  </si>
  <si>
    <t>330-A SPRUCE MILL WAY</t>
  </si>
  <si>
    <t>760-434-5070</t>
  </si>
  <si>
    <t>H-400-18352-225465</t>
  </si>
  <si>
    <t>Procut Lawn Care &amp; Landscape, Inc.</t>
  </si>
  <si>
    <t>5007 Mahaney Lane</t>
  </si>
  <si>
    <t>972-578-9946</t>
  </si>
  <si>
    <t>H-400-18352-239006</t>
  </si>
  <si>
    <t>H-400-18352-242071</t>
  </si>
  <si>
    <t>512-746-5094</t>
  </si>
  <si>
    <t>971 FM 574</t>
  </si>
  <si>
    <t>H-400-18352-277217</t>
  </si>
  <si>
    <t>PORTE O' CALL, LLC</t>
  </si>
  <si>
    <t>SEA IMPORTS</t>
  </si>
  <si>
    <t>318 DOCK STREET</t>
  </si>
  <si>
    <t>907-617-5984</t>
  </si>
  <si>
    <t>316 DOCK STREET</t>
  </si>
  <si>
    <t>H-400-18352-283755</t>
  </si>
  <si>
    <t>Tejas Stone Works, Inc.</t>
  </si>
  <si>
    <t>5197 Fishtrap Rd</t>
  </si>
  <si>
    <t>940-243-3900</t>
  </si>
  <si>
    <t>Mason Laborer</t>
  </si>
  <si>
    <t>H-400-18352-291376</t>
  </si>
  <si>
    <t>Jonesplan, LLC</t>
  </si>
  <si>
    <t>415 S Owasso Ave</t>
  </si>
  <si>
    <t>918-832-5544</t>
  </si>
  <si>
    <t>Skilled Laborer</t>
  </si>
  <si>
    <t>H-400-18352-295413</t>
  </si>
  <si>
    <t>H-400-18352-299457</t>
  </si>
  <si>
    <t>The Station Bar &amp; Grill</t>
  </si>
  <si>
    <t>444 4th Ave</t>
  </si>
  <si>
    <t>781-738-8680</t>
  </si>
  <si>
    <t>444 4th Ave (report to work)</t>
  </si>
  <si>
    <t>H-400-18352-301884</t>
  </si>
  <si>
    <t>Auburn Sky Landscaping, LLC.</t>
  </si>
  <si>
    <t>153 Route 15</t>
  </si>
  <si>
    <t>Mailing: PO Box 33, Lafayette, NJ 07848</t>
  </si>
  <si>
    <t>973-383-4840</t>
  </si>
  <si>
    <t>H-400-18352-322528</t>
  </si>
  <si>
    <t>H-400-18352-337783</t>
  </si>
  <si>
    <t>H-400-18352-343651</t>
  </si>
  <si>
    <t>H-400-18352-344428</t>
  </si>
  <si>
    <t>Greenworks Landscaping, LP</t>
  </si>
  <si>
    <t>12065 Katy Rd</t>
  </si>
  <si>
    <t>817-337-9030</t>
  </si>
  <si>
    <t>Landcare Crew Member</t>
  </si>
  <si>
    <t>H-400-18352-367930</t>
  </si>
  <si>
    <t>H-400-18352-371846</t>
  </si>
  <si>
    <t>Buccaneer Landscape Management</t>
  </si>
  <si>
    <t>4195 62nd Ave N</t>
  </si>
  <si>
    <t>Mailing: PO Box 2453, Pinellas Park, FL 33780</t>
  </si>
  <si>
    <t>813-361-1171</t>
  </si>
  <si>
    <t>H-400-18352-378904</t>
  </si>
  <si>
    <t>Rain Guard Inc.</t>
  </si>
  <si>
    <t>6277 Boucher Drive</t>
  </si>
  <si>
    <t>405-340-6006</t>
  </si>
  <si>
    <t>Gutter Installer</t>
  </si>
  <si>
    <t>919 NW 80th</t>
  </si>
  <si>
    <t>H-400-18352-379562</t>
  </si>
  <si>
    <t>Loveland Holdings LLC</t>
  </si>
  <si>
    <t>120 Commercial Street</t>
  </si>
  <si>
    <t>917-349-6110</t>
  </si>
  <si>
    <t>H-400-18352-389881</t>
  </si>
  <si>
    <t>GrassCor Lawn and Landscapes, LLC</t>
  </si>
  <si>
    <t>8915 Blue Ash Rd</t>
  </si>
  <si>
    <t>513-271-5296</t>
  </si>
  <si>
    <t>8615 Blue Ash Rd</t>
  </si>
  <si>
    <t>H-400-18352-398496</t>
  </si>
  <si>
    <t>Port Enterprises, Ltd</t>
  </si>
  <si>
    <t>1955 Saratoga</t>
  </si>
  <si>
    <t>361-289-2944</t>
  </si>
  <si>
    <t>H-400-18352-398834</t>
  </si>
  <si>
    <t>H-400-18352-450809</t>
  </si>
  <si>
    <t>Hill Stone Company, Inc</t>
  </si>
  <si>
    <t>33698 Ronald Reagan Blvd</t>
  </si>
  <si>
    <t>512-746-4250</t>
  </si>
  <si>
    <t>H-400-18352-457489</t>
  </si>
  <si>
    <t>Halter Vegetation Management LLC</t>
  </si>
  <si>
    <t>325 Main Street</t>
  </si>
  <si>
    <t>Vincennes</t>
  </si>
  <si>
    <t>812-882-0682</t>
  </si>
  <si>
    <t>WORKFORCE KEY LLC</t>
  </si>
  <si>
    <t>ANA DEICAZA</t>
  </si>
  <si>
    <t>Brush Clearer for Utility Line</t>
  </si>
  <si>
    <t>H-400-18352-458182</t>
  </si>
  <si>
    <t>MGM Waterproofing &amp; Restoration, Inc.</t>
  </si>
  <si>
    <t>6447 E. 58th Ave.</t>
  </si>
  <si>
    <t>720-350-0886</t>
  </si>
  <si>
    <t>LAU &amp; CHOI, P.C.</t>
  </si>
  <si>
    <t>JOHNNY POON</t>
  </si>
  <si>
    <t>6477 E. 58th Ave.</t>
  </si>
  <si>
    <t>H-400-18352-475105</t>
  </si>
  <si>
    <t>BLUE SKY AMUSEMENTS &amp; ENTERTAINMENT LTD</t>
  </si>
  <si>
    <t>83 SHAFTER ST</t>
  </si>
  <si>
    <t>11749-0000</t>
  </si>
  <si>
    <t>631-582-5699</t>
  </si>
  <si>
    <t>83 Shafter Street</t>
  </si>
  <si>
    <t>H-400-18352-478307</t>
  </si>
  <si>
    <t>CASA CANO ROOFING &amp; EXTERIORS LLC</t>
  </si>
  <si>
    <t>ROOFORIA HOME EXTERIORS</t>
  </si>
  <si>
    <t>2012 N. 83RD STREET</t>
  </si>
  <si>
    <t>402-281-2891</t>
  </si>
  <si>
    <t>2012 North 83rd Street</t>
  </si>
  <si>
    <t>H-400-18352-485697</t>
  </si>
  <si>
    <t>Log Care, Inc</t>
  </si>
  <si>
    <t>8972 Avery Dr</t>
  </si>
  <si>
    <t>307-734-9563</t>
  </si>
  <si>
    <t>Helper Painter</t>
  </si>
  <si>
    <t>277 W Center St</t>
  </si>
  <si>
    <t>H-400-18352-490202</t>
  </si>
  <si>
    <t>CUSTER HOSPITALITY LLC</t>
  </si>
  <si>
    <t>35 S 4TH STREET</t>
  </si>
  <si>
    <t>605-673-2350</t>
  </si>
  <si>
    <t>H-400-18352-490930</t>
  </si>
  <si>
    <t>H-400-18352-491218</t>
  </si>
  <si>
    <t>DeBoer Landscapes LLC</t>
  </si>
  <si>
    <t>15 Terhune Street</t>
  </si>
  <si>
    <t>201-337-8244</t>
  </si>
  <si>
    <t>H-400-18352-500574</t>
  </si>
  <si>
    <t>H-400-18352-511219</t>
  </si>
  <si>
    <t>Green Grass Incomparable, LLC</t>
  </si>
  <si>
    <t>5333 Randolph Blvd</t>
  </si>
  <si>
    <t>210-653-1717</t>
  </si>
  <si>
    <t>H-400-18352-512695</t>
  </si>
  <si>
    <t>H-400-18352-540148</t>
  </si>
  <si>
    <t>270 SECOND AVENUE</t>
  </si>
  <si>
    <t>H-400-18352-542409</t>
  </si>
  <si>
    <t>BABA GEMS CORP</t>
  </si>
  <si>
    <t>EFFY JEWELRY</t>
  </si>
  <si>
    <t>122 FRONT STREET</t>
  </si>
  <si>
    <t>907-247-3339</t>
  </si>
  <si>
    <t>122 Front Street</t>
  </si>
  <si>
    <t>H-400-18352-543710</t>
  </si>
  <si>
    <t>H-400-18352-547545</t>
  </si>
  <si>
    <t>ALPINE AMUSEMENT COMPANY, INC.</t>
  </si>
  <si>
    <t>2648 WILD TIMOTHY ROAD</t>
  </si>
  <si>
    <t>NAPERVILLE</t>
  </si>
  <si>
    <t>630-922-3188</t>
  </si>
  <si>
    <t>Union Grove</t>
  </si>
  <si>
    <t>Racine</t>
  </si>
  <si>
    <t>4620 Haag Dr.</t>
  </si>
  <si>
    <t>H-400-18352-566921</t>
  </si>
  <si>
    <t>Kirby Stone, LLC</t>
  </si>
  <si>
    <t>1300 Rollingbrook</t>
  </si>
  <si>
    <t>281-427-7990</t>
  </si>
  <si>
    <t>Lometa</t>
  </si>
  <si>
    <t>Lampasas</t>
  </si>
  <si>
    <t>7520 West FM 581</t>
  </si>
  <si>
    <t>H-400-18352-568849</t>
  </si>
  <si>
    <t>3603 E. Saint Vrain St.</t>
  </si>
  <si>
    <t>H-400-18352-571745</t>
  </si>
  <si>
    <t>Double D Statuary, Inc.</t>
  </si>
  <si>
    <t>6321 Hwy 77</t>
  </si>
  <si>
    <t>Odem</t>
  </si>
  <si>
    <t>361-364-2115</t>
  </si>
  <si>
    <t>H-400-18352-582081</t>
  </si>
  <si>
    <t>WESTERN LANDSCAPE CONSTRUCTION, a Subsidiary of BrightView</t>
  </si>
  <si>
    <t>BrightView Companies, LLC (WLC2110)</t>
  </si>
  <si>
    <t>4021 West Carey Avenue  N.</t>
  </si>
  <si>
    <t>H-400-18352-587017</t>
  </si>
  <si>
    <t>TAND CONSTRUCTION, LLC</t>
  </si>
  <si>
    <t>1916 40TH AVENUE SE</t>
  </si>
  <si>
    <t>701-663-8600</t>
  </si>
  <si>
    <t>H-400-18352-590138</t>
  </si>
  <si>
    <t>Cooks, restaurant</t>
  </si>
  <si>
    <t>H-400-18352-594683</t>
  </si>
  <si>
    <t>JLS JOSE LAWN</t>
  </si>
  <si>
    <t>H-400-18352-595916</t>
  </si>
  <si>
    <t>SWEETLOVE31, INC.</t>
  </si>
  <si>
    <t>LIZ'S CAFE</t>
  </si>
  <si>
    <t>31 BRADFORD STREET</t>
  </si>
  <si>
    <t>508-413-9131</t>
  </si>
  <si>
    <t>H-400-18352-596656</t>
  </si>
  <si>
    <t>H-400-18352-610980</t>
  </si>
  <si>
    <t>EVANS MIDLAND EMPIRE SHOWS, INC</t>
  </si>
  <si>
    <t>901 S. MAIN</t>
  </si>
  <si>
    <t>[MAIL: 3611 NE STATE ROUTE 92,SMITHVILLE, MO 64089]</t>
  </si>
  <si>
    <t>64477-0000</t>
  </si>
  <si>
    <t>816-810-9788</t>
  </si>
  <si>
    <t>901 S. Main</t>
  </si>
  <si>
    <t>H-400-18352-612122</t>
  </si>
  <si>
    <t>H-400-18352-612305</t>
  </si>
  <si>
    <t>Detailed Lawn Care Inc</t>
  </si>
  <si>
    <t>DBA Detailed Landscape Inc.</t>
  </si>
  <si>
    <t>400 Hemlock St</t>
  </si>
  <si>
    <t>970-221-4038</t>
  </si>
  <si>
    <t>H-400-18352-616154</t>
  </si>
  <si>
    <t>Rob Paton Landscaping Inc</t>
  </si>
  <si>
    <t>69 Broadway</t>
  </si>
  <si>
    <t>Park Ridge</t>
  </si>
  <si>
    <t>201-391-9471</t>
  </si>
  <si>
    <t>414 Clinton Ave</t>
  </si>
  <si>
    <t>H-400-18352-630565</t>
  </si>
  <si>
    <t>Sevenzocks Property Maintenance</t>
  </si>
  <si>
    <t>1277 Route 9W</t>
  </si>
  <si>
    <t>518-635-4111</t>
  </si>
  <si>
    <t>H-400-18352-641071</t>
  </si>
  <si>
    <t>H-400-18352-649053</t>
  </si>
  <si>
    <t>KALKREUTH ROOFING &amp; SHEET METAL INC.</t>
  </si>
  <si>
    <t>53 14th St. Suite 100</t>
  </si>
  <si>
    <t>mailing: PO Drawer 6399  Wheeling, WV 26003</t>
  </si>
  <si>
    <t>304-232-8540</t>
  </si>
  <si>
    <t>Industrial Roofer</t>
  </si>
  <si>
    <t>8345 Green Meadows Dr North</t>
  </si>
  <si>
    <t>H-400-18352-651933</t>
  </si>
  <si>
    <t>H-400-18352-655969</t>
  </si>
  <si>
    <t>Kellermans Landscape Services, Inc.</t>
  </si>
  <si>
    <t>788 Amber Dr.</t>
  </si>
  <si>
    <t>Downington</t>
  </si>
  <si>
    <t>610-637-3394</t>
  </si>
  <si>
    <t>260 Exton Square Blvd (report to work)</t>
  </si>
  <si>
    <t>H-400-18352-657935</t>
  </si>
  <si>
    <t>H-400-18352-661184</t>
  </si>
  <si>
    <t>H-400-18352-661780</t>
  </si>
  <si>
    <t>H-400-18352-667284</t>
  </si>
  <si>
    <t>H-400-18352-673004</t>
  </si>
  <si>
    <t>CARNICERIA JALISCO MEX , INC.</t>
  </si>
  <si>
    <t>4330 MARKET STREET</t>
  </si>
  <si>
    <t>910-769-1463</t>
  </si>
  <si>
    <t>4330 Market st</t>
  </si>
  <si>
    <t>H-400-18352-685952</t>
  </si>
  <si>
    <t>H-400-18352-687842</t>
  </si>
  <si>
    <t>933 Willow Springs Drive (report to work)</t>
  </si>
  <si>
    <t>H-400-18352-691334</t>
  </si>
  <si>
    <t>H-400-18352-699983</t>
  </si>
  <si>
    <t>CJ Partnership LLC</t>
  </si>
  <si>
    <t>CW Contractors, Inc.</t>
  </si>
  <si>
    <t>8201 E Pacific Place, Unit 504</t>
  </si>
  <si>
    <t>303-523-0471</t>
  </si>
  <si>
    <t>8201 E. Pacific Place, Unit 504</t>
  </si>
  <si>
    <t>H-400-18352-700999</t>
  </si>
  <si>
    <t>BRIGHTVIEW LANDSCAPE SERVICES, INC. - ROSEVILLE/SACRAMENTO REGION</t>
  </si>
  <si>
    <t>BVLS3115/14</t>
  </si>
  <si>
    <t>Rocklin</t>
  </si>
  <si>
    <t>4030 Alvis Ct.</t>
  </si>
  <si>
    <t>H-400-18352-702633</t>
  </si>
  <si>
    <t>H-400-18352-721572</t>
  </si>
  <si>
    <t>BrightView Landscapes, LLC- Baltimore, MD (NORTH)</t>
  </si>
  <si>
    <t>(BVL4834D)</t>
  </si>
  <si>
    <t>1301 Trimble Road</t>
  </si>
  <si>
    <t>H-400-18352-729958</t>
  </si>
  <si>
    <t>MCKINNIS INC.</t>
  </si>
  <si>
    <t>164 S. 1ST ST</t>
  </si>
  <si>
    <t>PO BOX 37</t>
  </si>
  <si>
    <t>BLAIR</t>
  </si>
  <si>
    <t>402-426-2644</t>
  </si>
  <si>
    <t>Roofer - Helper</t>
  </si>
  <si>
    <t>164 S. 1st St</t>
  </si>
  <si>
    <t>H-400-18352-733839</t>
  </si>
  <si>
    <t>Brady Lawn &amp; Landscape, LLC</t>
  </si>
  <si>
    <t>9 Spanish Pass</t>
  </si>
  <si>
    <t>830-249-4016</t>
  </si>
  <si>
    <t>H-400-18352-741606</t>
  </si>
  <si>
    <t>H-400-18352-743940</t>
  </si>
  <si>
    <t>Environmental Designers Irrigation Inc</t>
  </si>
  <si>
    <t>1775 Rt 34 Suite B4</t>
  </si>
  <si>
    <t>732-363-2775</t>
  </si>
  <si>
    <t>H-400-18352-745365</t>
  </si>
  <si>
    <t>H-400-18352-749021</t>
  </si>
  <si>
    <t>North Metro Companies, LLC</t>
  </si>
  <si>
    <t>5321 Elkton Trail</t>
  </si>
  <si>
    <t>763-682-6008</t>
  </si>
  <si>
    <t>HEINZ LAW PLLC</t>
  </si>
  <si>
    <t>KEVIN HEINZ</t>
  </si>
  <si>
    <t>Rice</t>
  </si>
  <si>
    <t>H-400-18352-754286</t>
  </si>
  <si>
    <t>Empire Jewelers LLC</t>
  </si>
  <si>
    <t>253 Broadway Street</t>
  </si>
  <si>
    <t>340-643-0852</t>
  </si>
  <si>
    <t>H-400-18352-764332</t>
  </si>
  <si>
    <t>Gangway Properties, Inc.</t>
  </si>
  <si>
    <t>555 US Route 1</t>
  </si>
  <si>
    <t>Scarborough</t>
  </si>
  <si>
    <t>207-450-8181</t>
  </si>
  <si>
    <t>Food Kiosk Worker</t>
  </si>
  <si>
    <t>Old Orchard Beach</t>
  </si>
  <si>
    <t>1 East Grand Ave</t>
  </si>
  <si>
    <t>H-400-18352-766484</t>
  </si>
  <si>
    <t>2121 Capstone Drive</t>
  </si>
  <si>
    <t>H-400-18352-768802</t>
  </si>
  <si>
    <t>Dunphy Farms LLC</t>
  </si>
  <si>
    <t>102 6th Avenue North</t>
  </si>
  <si>
    <t>P.O. Box #416</t>
  </si>
  <si>
    <t>515-574-9526</t>
  </si>
  <si>
    <t>The Bernard Firm, PLC</t>
  </si>
  <si>
    <t>1415 16th Avenue</t>
  </si>
  <si>
    <t>H-400-18352-783880</t>
  </si>
  <si>
    <t>Sequoia Landscape Services, LLC</t>
  </si>
  <si>
    <t>1420 Westway Cir</t>
  </si>
  <si>
    <t>972-216-8000</t>
  </si>
  <si>
    <t>H-400-18352-787491</t>
  </si>
  <si>
    <t>ROBERTO GEMS CORP</t>
  </si>
  <si>
    <t>428 S. FRANKLIN STREET</t>
  </si>
  <si>
    <t>JUNEAU</t>
  </si>
  <si>
    <t>907-364-3339</t>
  </si>
  <si>
    <t>428 S. Franklin Street</t>
  </si>
  <si>
    <t>H-400-18352-792135</t>
  </si>
  <si>
    <t>Forever Green Maintenance, Inc</t>
  </si>
  <si>
    <t>12567 Harvest Spring Lane</t>
  </si>
  <si>
    <t>801-910-7617</t>
  </si>
  <si>
    <t>5936 S Stratler St.</t>
  </si>
  <si>
    <t>H-400-18352-794746</t>
  </si>
  <si>
    <t>425 SOUTH FRANKLIN ST., SUITE A</t>
  </si>
  <si>
    <t>H-400-18352-804885</t>
  </si>
  <si>
    <t>Maximino Armas</t>
  </si>
  <si>
    <t>PGM Landscaping</t>
  </si>
  <si>
    <t>12059 Margo Dr.</t>
  </si>
  <si>
    <t>512-470-6253</t>
  </si>
  <si>
    <t>12059 Margo Dr</t>
  </si>
  <si>
    <t>H-400-18352-811746</t>
  </si>
  <si>
    <t>North Star Sport Horse, LLC</t>
  </si>
  <si>
    <t>250 Delaware Avenue</t>
  </si>
  <si>
    <t>716-479-9949</t>
  </si>
  <si>
    <t>Kolken &amp; Kolken</t>
  </si>
  <si>
    <t>Robert Mietlicki</t>
  </si>
  <si>
    <t>Horse Groom/Stable Attendant</t>
  </si>
  <si>
    <t>East Aurora</t>
  </si>
  <si>
    <t>13574 Schang Road</t>
  </si>
  <si>
    <t>H-400-18352-827773</t>
  </si>
  <si>
    <t>10 Commerce Drive</t>
  </si>
  <si>
    <t>845-878-9344</t>
  </si>
  <si>
    <t>H-400-18352-830941</t>
  </si>
  <si>
    <t>City Wide Insulation of Madison, Inc</t>
  </si>
  <si>
    <t>7630 Boeing Dr</t>
  </si>
  <si>
    <t>407-493-8690</t>
  </si>
  <si>
    <t>GLOBAL VISA SOLUTIONS, LLC</t>
  </si>
  <si>
    <t>MAYRA ORTIZ</t>
  </si>
  <si>
    <t>Insulation Workers</t>
  </si>
  <si>
    <t>Greesnboro</t>
  </si>
  <si>
    <t>Guilford</t>
  </si>
  <si>
    <t>7630 Boeing Drive</t>
  </si>
  <si>
    <t>H-400-18352-831959</t>
  </si>
  <si>
    <t>Ramiro Guzman Landscaping, Inc.</t>
  </si>
  <si>
    <t>1110 Winthrop Ave.</t>
  </si>
  <si>
    <t>815-670-9706</t>
  </si>
  <si>
    <t>Meagan Kirschner</t>
  </si>
  <si>
    <t>17146 Lily Cache Road</t>
  </si>
  <si>
    <t>H-400-18352-837633</t>
  </si>
  <si>
    <t>National Lawn Sprinklers, Inc.</t>
  </si>
  <si>
    <t>North White Plains</t>
  </si>
  <si>
    <t>H-400-18352-838016</t>
  </si>
  <si>
    <t>H-400-18352-839815</t>
  </si>
  <si>
    <t>H-400-18352-844962</t>
  </si>
  <si>
    <t>Drake Landscape Services, Inc.</t>
  </si>
  <si>
    <t>4002 Tamarack Trail</t>
  </si>
  <si>
    <t>512-388-2226</t>
  </si>
  <si>
    <t>12900 N. Mopac Expressway</t>
  </si>
  <si>
    <t>H-400-18352-854885</t>
  </si>
  <si>
    <t>WM.H. Radford Landscape Contractors, Ltd.</t>
  </si>
  <si>
    <t>525 Black Diamond Road</t>
  </si>
  <si>
    <t>H-400-18352-856948</t>
  </si>
  <si>
    <t>BRIGHTVIEW LANDSCAPE SERVICES, INC. - SAN RAMON REGION</t>
  </si>
  <si>
    <t>BVLS3119</t>
  </si>
  <si>
    <t>H-400-18352-870043</t>
  </si>
  <si>
    <t>NS &amp; Sons, LLC</t>
  </si>
  <si>
    <t>2850 N. Masch Branch</t>
  </si>
  <si>
    <t>972-877-5008</t>
  </si>
  <si>
    <t>H-400-18352-874585</t>
  </si>
  <si>
    <t>Armstrong Fencing &amp; Landscaping, Inc</t>
  </si>
  <si>
    <t>1 Church Street</t>
  </si>
  <si>
    <t>Pembroke</t>
  </si>
  <si>
    <t>781-826-2187</t>
  </si>
  <si>
    <t>H-400-18352-877304</t>
  </si>
  <si>
    <t>H-400-18352-884325</t>
  </si>
  <si>
    <t>TELLURIDE STONE COMPANY</t>
  </si>
  <si>
    <t>5085 COLORADO BLVD</t>
  </si>
  <si>
    <t>Mailing: P.O. Box 3552, Telluride, CO 81435</t>
  </si>
  <si>
    <t>970-728-6201</t>
  </si>
  <si>
    <t>Stone Trimmers</t>
  </si>
  <si>
    <t>1500 Last Dollar Rd</t>
  </si>
  <si>
    <t>H-400-18352-887590</t>
  </si>
  <si>
    <t>Ramms Construction LLC</t>
  </si>
  <si>
    <t>2235 Highland Acres Road</t>
  </si>
  <si>
    <t>P.O Box 582</t>
  </si>
  <si>
    <t>Marshalltown</t>
  </si>
  <si>
    <t>641-691-6584</t>
  </si>
  <si>
    <t>Ottumwa</t>
  </si>
  <si>
    <t>Wapello</t>
  </si>
  <si>
    <t>East Main Street &amp; South Jefferson Street</t>
  </si>
  <si>
    <t>H-400-18352-888111</t>
  </si>
  <si>
    <t>N.A</t>
  </si>
  <si>
    <t>H-400-18352-897175</t>
  </si>
  <si>
    <t>H-400-18352-897558</t>
  </si>
  <si>
    <t>H-400-18352-898383</t>
  </si>
  <si>
    <t>BRIGHTVIEW LANDSCAPE SERVICES, INC. - Denver West</t>
  </si>
  <si>
    <t>BVLS4004</t>
  </si>
  <si>
    <t>2333 West Oxford Avenue</t>
  </si>
  <si>
    <t>H-400-18352-932637</t>
  </si>
  <si>
    <t>MTZ CONSTRUCTION, LLC</t>
  </si>
  <si>
    <t>330 SW 20TH STREET</t>
  </si>
  <si>
    <t>402-904-5085</t>
  </si>
  <si>
    <t>330 SW 20th Street</t>
  </si>
  <si>
    <t>H-400-18352-946216</t>
  </si>
  <si>
    <t>JBa Land Management, LLC</t>
  </si>
  <si>
    <t>10875 Jupiter Rd</t>
  </si>
  <si>
    <t>214-660-1500</t>
  </si>
  <si>
    <t>H-400-18352-963436</t>
  </si>
  <si>
    <t>Tony's Concrete Work, LLC</t>
  </si>
  <si>
    <t>5704 W US Hwy 377</t>
  </si>
  <si>
    <t>Tolar</t>
  </si>
  <si>
    <t>254-835-5195</t>
  </si>
  <si>
    <t>H-400-18352-965313</t>
  </si>
  <si>
    <t>HORTICULTURAL SERVICES, LLC</t>
  </si>
  <si>
    <t>LANDSCAPING BY J. MICHAEL</t>
  </si>
  <si>
    <t>853 PLAIN STREET</t>
  </si>
  <si>
    <t>MARSHFIELD</t>
  </si>
  <si>
    <t>781-834-5700</t>
  </si>
  <si>
    <t>Lawn Maintenance Crew Member</t>
  </si>
  <si>
    <t>Marshfield</t>
  </si>
  <si>
    <t>853 Plain Street</t>
  </si>
  <si>
    <t>H-400-18352-998094</t>
  </si>
  <si>
    <t>Flack Enterprises</t>
  </si>
  <si>
    <t>Bountiful Acres</t>
  </si>
  <si>
    <t>5074 York Road</t>
  </si>
  <si>
    <t>Holicong</t>
  </si>
  <si>
    <t>215-794-7043</t>
  </si>
  <si>
    <t>H-400-18353-007229</t>
  </si>
  <si>
    <t>McGuire Green Grass Service Inc.</t>
  </si>
  <si>
    <t>520 Abbott Dr. Unit F</t>
  </si>
  <si>
    <t>H-400-18353-014570</t>
  </si>
  <si>
    <t>Michele Andreoli Landscaping, Inc.</t>
  </si>
  <si>
    <t>19 E Park Avenue</t>
  </si>
  <si>
    <t>914-755-2998</t>
  </si>
  <si>
    <t>H-400-18353-022346</t>
  </si>
  <si>
    <t>CLEARWATER SUMMIT GROUP INC.</t>
  </si>
  <si>
    <t>4228 EAST WELLESLEY AVE.</t>
  </si>
  <si>
    <t>mailing: PO Box 6470  Spokane, WA 99217</t>
  </si>
  <si>
    <t>509-482-2722</t>
  </si>
  <si>
    <t>4228 E. Wellesley Ave.</t>
  </si>
  <si>
    <t>H-400-18353-044317</t>
  </si>
  <si>
    <t>R J LAWN &amp; LANDSCAPE SERVICES</t>
  </si>
  <si>
    <t>1720 S 5TH ST</t>
  </si>
  <si>
    <t>BROKEN ARROW</t>
  </si>
  <si>
    <t>918-378-2252</t>
  </si>
  <si>
    <t>RJ LAWN &amp; LANDSCAPE SERVICES</t>
  </si>
  <si>
    <t>OK</t>
  </si>
  <si>
    <t>1720 South 5th street</t>
  </si>
  <si>
    <t>H-400-18353-045552</t>
  </si>
  <si>
    <t>BRIGHTVIEW LANDSCAPE SERVICES, INC. - CARLSBAD REGION</t>
  </si>
  <si>
    <t>BVLS4722</t>
  </si>
  <si>
    <t>2420 Cougar Drive</t>
  </si>
  <si>
    <t>H-400-18353-046258</t>
  </si>
  <si>
    <t>S.L. Acquisition Company, LLC</t>
  </si>
  <si>
    <t>Superior Landscapes</t>
  </si>
  <si>
    <t>2000 Lone Star Dr</t>
  </si>
  <si>
    <t>214-368-3327</t>
  </si>
  <si>
    <t>H-400-18353-055193</t>
  </si>
  <si>
    <t>H-400-18353-057586</t>
  </si>
  <si>
    <t>H-400-18353-066121</t>
  </si>
  <si>
    <t>H-400-18353-078289</t>
  </si>
  <si>
    <t>CEI ROOFING - TEXAS, A TECTA AMERICA COMPANY, LLC</t>
  </si>
  <si>
    <t>2510 COCKRELL AVENUE</t>
  </si>
  <si>
    <t>214-393-5022</t>
  </si>
  <si>
    <t>H-400-18353-078905</t>
  </si>
  <si>
    <t>DUANE L. ELLIOTT</t>
  </si>
  <si>
    <t>3525 INDIAN GRANT ROAD</t>
  </si>
  <si>
    <t>EAST NEW MARKET</t>
  </si>
  <si>
    <t>443-521-0148</t>
  </si>
  <si>
    <t>Entry Level Seafood Packer</t>
  </si>
  <si>
    <t>Waters of the Chesapeake Bay</t>
  </si>
  <si>
    <t>H-400-18353-079232</t>
  </si>
  <si>
    <t>SALT WATER SERVICES, INC</t>
  </si>
  <si>
    <t>CHATHAM BOAT COMPANY</t>
  </si>
  <si>
    <t>174 CROWELL ROAD</t>
  </si>
  <si>
    <t>508-945-4948</t>
  </si>
  <si>
    <t>CAPE LABOR SOLUTIONS, LLC</t>
  </si>
  <si>
    <t>BOAT CLEANERS</t>
  </si>
  <si>
    <t>174 CROWELL  ROAD</t>
  </si>
  <si>
    <t>H-400-18353-089229</t>
  </si>
  <si>
    <t>South Landscape, LLC</t>
  </si>
  <si>
    <t>1425 Amherst Drive</t>
  </si>
  <si>
    <t>214-284-4268</t>
  </si>
  <si>
    <t>H-400-18353-092887</t>
  </si>
  <si>
    <t>Nationwide Structural, LLC</t>
  </si>
  <si>
    <t>440 Benmar Ste. 2300</t>
  </si>
  <si>
    <t>281-379-4343</t>
  </si>
  <si>
    <t>1129 CR 257</t>
  </si>
  <si>
    <t>H-400-18353-105253</t>
  </si>
  <si>
    <t>WELLFLEET HARBOR SEAFOOD, INC.</t>
  </si>
  <si>
    <t>MAC'S WELLFLEET TOWN PIER; CAPE VIEW MOTEL</t>
  </si>
  <si>
    <t>95 COMMERCIAL STREET</t>
  </si>
  <si>
    <t>P.O BOX 1768</t>
  </si>
  <si>
    <t>WELLFLEET</t>
  </si>
  <si>
    <t>508-214-3290</t>
  </si>
  <si>
    <t>LAW OFFICE OF CLARK T TRAINOR</t>
  </si>
  <si>
    <t>CLARK TRAINOR</t>
  </si>
  <si>
    <t>WESTLAKE VILLAGE</t>
  </si>
  <si>
    <t>364 Route 6</t>
  </si>
  <si>
    <t>H-400-18353-107229</t>
  </si>
  <si>
    <t>M&amp;M Asphalt Services, Inc.</t>
  </si>
  <si>
    <t>5464 W Leo Park Rd.</t>
  </si>
  <si>
    <t>801-280-9400</t>
  </si>
  <si>
    <t>H-400-18353-115857</t>
  </si>
  <si>
    <t>Mitch's Green Thumb Landscaping Colorado Corp</t>
  </si>
  <si>
    <t>MGT Landscaping, Inc</t>
  </si>
  <si>
    <t>8125 W Grand Avenue</t>
  </si>
  <si>
    <t>7100 York St</t>
  </si>
  <si>
    <t>303-781-2331</t>
  </si>
  <si>
    <t>H-400-18353-115936</t>
  </si>
  <si>
    <t>Philadelphia Country Club</t>
  </si>
  <si>
    <t>1601 Spring Mill Road</t>
  </si>
  <si>
    <t>Gladwyne</t>
  </si>
  <si>
    <t>610-525-6000</t>
  </si>
  <si>
    <t>H-400-18353-124982</t>
  </si>
  <si>
    <t>H-400-18353-128427</t>
  </si>
  <si>
    <t>OCEAN BAY MANAGEMENT INC</t>
  </si>
  <si>
    <t>631-482-3260</t>
  </si>
  <si>
    <t>CABANA ATTENDANT</t>
  </si>
  <si>
    <t>2178 MONTAUK HWY</t>
  </si>
  <si>
    <t>H-400-18353-128623</t>
  </si>
  <si>
    <t>H-400-18353-139277</t>
  </si>
  <si>
    <t>ALPINE RIDGE LANDSCAPE CONSTRUCTION LLC</t>
  </si>
  <si>
    <t>1504 E SPRAGUE AVE</t>
  </si>
  <si>
    <t>509-536-6270</t>
  </si>
  <si>
    <t>Landscape Foreman</t>
  </si>
  <si>
    <t>Landscaping and Irrigation Installations</t>
  </si>
  <si>
    <t>1504 E Sprague Ave</t>
  </si>
  <si>
    <t>H-400-18353-139710</t>
  </si>
  <si>
    <t>Bookstore &amp; Restaurant, Inc.</t>
  </si>
  <si>
    <t>50 Kendrick Ave</t>
  </si>
  <si>
    <t>Wellfleet</t>
  </si>
  <si>
    <t>508-349-3154</t>
  </si>
  <si>
    <t>Barnstable (Wellfleet)</t>
  </si>
  <si>
    <t>50 Kendrick Avenue</t>
  </si>
  <si>
    <t>H-400-18353-144954</t>
  </si>
  <si>
    <t>J&amp;R CONSTRUCTION, LLC</t>
  </si>
  <si>
    <t>1608 W. JULIE STREET</t>
  </si>
  <si>
    <t>GARDEN CITY</t>
  </si>
  <si>
    <t>406-415-3105</t>
  </si>
  <si>
    <t>FINNEY</t>
  </si>
  <si>
    <t>H-400-18353-157330</t>
  </si>
  <si>
    <t>FIRST SERVE HOSPITALITY GROUP</t>
  </si>
  <si>
    <t>ROBERT'S MAINE GRILL</t>
  </si>
  <si>
    <t>PO BOX 630</t>
  </si>
  <si>
    <t>326 US ROUTE 1</t>
  </si>
  <si>
    <t>207-439-0300</t>
  </si>
  <si>
    <t>Kittery</t>
  </si>
  <si>
    <t>326 US Route 1</t>
  </si>
  <si>
    <t>H-400-18353-159199</t>
  </si>
  <si>
    <t>2604 WASHINGTON ROAD</t>
  </si>
  <si>
    <t>AND SURROUNDING AREAS IN THE SAME MSA</t>
  </si>
  <si>
    <t>H-400-18353-163393</t>
  </si>
  <si>
    <t>Triple A Landscaping, Inc.</t>
  </si>
  <si>
    <t>546 South 130 West</t>
  </si>
  <si>
    <t>801-377-2595</t>
  </si>
  <si>
    <t>1262 South Industrial Parkway (report to work)</t>
  </si>
  <si>
    <t>H-400-18353-195911</t>
  </si>
  <si>
    <t>Sycamore Landscape, Inc.</t>
  </si>
  <si>
    <t>9065 Jollyville Rd.</t>
  </si>
  <si>
    <t>Ste. 202</t>
  </si>
  <si>
    <t>512-339-4665</t>
  </si>
  <si>
    <t>1001 #E Prairie Trail</t>
  </si>
  <si>
    <t>H-400-18353-198106</t>
  </si>
  <si>
    <t>H-400-18353-200018</t>
  </si>
  <si>
    <t>H-400-18353-215056</t>
  </si>
  <si>
    <t>H-400-18353-224392</t>
  </si>
  <si>
    <t>FCR Partners</t>
  </si>
  <si>
    <t>Frio Country Resort</t>
  </si>
  <si>
    <t>1801 CR 348</t>
  </si>
  <si>
    <t>830-232-6625</t>
  </si>
  <si>
    <t>H-400-18353-235458</t>
  </si>
  <si>
    <t>Summerhill Estate Care LLC</t>
  </si>
  <si>
    <t>6 Shaw Road</t>
  </si>
  <si>
    <t>631-725-0005</t>
  </si>
  <si>
    <t>Pollack Pollack Isaac &amp; DeCicco, LLP</t>
  </si>
  <si>
    <t>Conrad POLLACK</t>
  </si>
  <si>
    <t>H-400-18353-237311</t>
  </si>
  <si>
    <t>(BVL4834ND)</t>
  </si>
  <si>
    <t>H-400-18353-238797</t>
  </si>
  <si>
    <t>H-400-18353-240314</t>
  </si>
  <si>
    <t>Rasmussen Lawns &amp; Landscapes, Inc.</t>
  </si>
  <si>
    <t>3446 S. West Temple.</t>
  </si>
  <si>
    <t>801-466-0303</t>
  </si>
  <si>
    <t>3446 S West Temple</t>
  </si>
  <si>
    <t>H-400-18353-240959</t>
  </si>
  <si>
    <t>Ocean City Donut Shops, Inc.</t>
  </si>
  <si>
    <t>9919 GOLF COURSE RD</t>
  </si>
  <si>
    <t>21842-9515</t>
  </si>
  <si>
    <t>410-520-0176</t>
  </si>
  <si>
    <t>BARRY LIEBER, ATTORNEY AT LAW, P.A.</t>
  </si>
  <si>
    <t>BARRY LIEBER</t>
  </si>
  <si>
    <t>21842-2405</t>
  </si>
  <si>
    <t>11901 COASTAL HWY</t>
  </si>
  <si>
    <t>H-400-18353-252481</t>
  </si>
  <si>
    <t>440 Benmar Ste. 3325</t>
  </si>
  <si>
    <t>H-400-18353-258502</t>
  </si>
  <si>
    <t>Noriega Puente Constrcution, Inc</t>
  </si>
  <si>
    <t>2715 Sam Bass Rd</t>
  </si>
  <si>
    <t>Unit 566</t>
  </si>
  <si>
    <t>Round Rock</t>
  </si>
  <si>
    <t>512-733-7300</t>
  </si>
  <si>
    <t>2715 Sam BassRd</t>
  </si>
  <si>
    <t>H-400-18353-259658</t>
  </si>
  <si>
    <t>DAVIS SHOWS NW, INC.</t>
  </si>
  <si>
    <t>DAVIS SHOWS NORTHWEST</t>
  </si>
  <si>
    <t>16551 S. REDLAND RD.</t>
  </si>
  <si>
    <t>[MAIL: PO BOX 1670. CLACKAMAS, OR 97015]</t>
  </si>
  <si>
    <t>OREGON CITY</t>
  </si>
  <si>
    <t>503-539-4526</t>
  </si>
  <si>
    <t>16551 South Redland Rd.</t>
  </si>
  <si>
    <t>H-400-18353-267084</t>
  </si>
  <si>
    <t>Montano Tile and Coping</t>
  </si>
  <si>
    <t>601 Minsi Trail</t>
  </si>
  <si>
    <t>Perkasie</t>
  </si>
  <si>
    <t>215-249-1449</t>
  </si>
  <si>
    <t>LAW OFFICE OF STEVEN P. BARSAMIAN</t>
  </si>
  <si>
    <t>STEVEN BARSAMIAN</t>
  </si>
  <si>
    <t>Tile Setters</t>
  </si>
  <si>
    <t>H-400-18353-271337</t>
  </si>
  <si>
    <t>H-400-18353-277988</t>
  </si>
  <si>
    <t>The Cutting Edge Of Delaware</t>
  </si>
  <si>
    <t>511 5th St</t>
  </si>
  <si>
    <t>Delaware City</t>
  </si>
  <si>
    <t>302-834-8723</t>
  </si>
  <si>
    <t>601 5th St (report to work)</t>
  </si>
  <si>
    <t>H-400-18353-294957</t>
  </si>
  <si>
    <t>Snowmen 365, LLC</t>
  </si>
  <si>
    <t>11940 Cartwright Ave.</t>
  </si>
  <si>
    <t>816-761-5300</t>
  </si>
  <si>
    <t>11940 Cartwright Ave</t>
  </si>
  <si>
    <t>H-400-18353-308271</t>
  </si>
  <si>
    <t>Michigan Lawn &amp; Snow Service, LLC</t>
  </si>
  <si>
    <t>Beauchamp Lawn &amp; Snow Services</t>
  </si>
  <si>
    <t>3589 S. Old US 23</t>
  </si>
  <si>
    <t>810-844-5200</t>
  </si>
  <si>
    <t>3589 S. Old US 23 (report to work)</t>
  </si>
  <si>
    <t>H-400-18353-310343</t>
  </si>
  <si>
    <t>Success Enterprises LLC</t>
  </si>
  <si>
    <t>Xtreme Living Pools and Construction</t>
  </si>
  <si>
    <t>Onset</t>
  </si>
  <si>
    <t>Plymouth (Wareham)</t>
  </si>
  <si>
    <t>37 12th St</t>
  </si>
  <si>
    <t>H-400-18353-319436</t>
  </si>
  <si>
    <t>Bristol</t>
  </si>
  <si>
    <t>22512 Clubhouse Ridge (report to work)</t>
  </si>
  <si>
    <t>H-400-18353-319905</t>
  </si>
  <si>
    <t>H-400-18353-327041</t>
  </si>
  <si>
    <t>H-400-18353-330195</t>
  </si>
  <si>
    <t>4408 VFW DRIVE</t>
  </si>
  <si>
    <t>DEL CITY</t>
  </si>
  <si>
    <t>405-570-2289</t>
  </si>
  <si>
    <t>H-400-18353-338084</t>
  </si>
  <si>
    <t>Lake Toxaway</t>
  </si>
  <si>
    <t>Transylvania</t>
  </si>
  <si>
    <t>48 Carefree Lane (report to work)</t>
  </si>
  <si>
    <t>H-400-18353-358647</t>
  </si>
  <si>
    <t>DINING ROOM ATTENDANT/COUNTER ATTENDANT</t>
  </si>
  <si>
    <t>85 Shank Painter Road</t>
  </si>
  <si>
    <t>H-400-18353-369772</t>
  </si>
  <si>
    <t>Trinity Landscaping LLC</t>
  </si>
  <si>
    <t>Southern Services</t>
  </si>
  <si>
    <t>3840 Blagg Road</t>
  </si>
  <si>
    <t>940-383-8258</t>
  </si>
  <si>
    <t>H-400-18353-370539</t>
  </si>
  <si>
    <t>H-400-18353-370565</t>
  </si>
  <si>
    <t>BrightView Landscapes, LLC- Baltimore, MD (SOUTH)</t>
  </si>
  <si>
    <t>(BVL4831ND)</t>
  </si>
  <si>
    <t>6716 Alexander Bell Drive, Suite 225</t>
  </si>
  <si>
    <t>H-400-18353-375846</t>
  </si>
  <si>
    <t>A.E. PHILLIPS &amp; SON, INC.</t>
  </si>
  <si>
    <t>2423 HOOPERS ISLAND ROAD</t>
  </si>
  <si>
    <t>FISHING CREEK</t>
  </si>
  <si>
    <t>410-397-3188</t>
  </si>
  <si>
    <t>Seafood Processor/Crab Picker</t>
  </si>
  <si>
    <t>2423 Hoopers Island Road</t>
  </si>
  <si>
    <t>H-400-18353-388684</t>
  </si>
  <si>
    <t>Pampered Lawns Austin, Inc.</t>
  </si>
  <si>
    <t>13805 Dragline Drive</t>
  </si>
  <si>
    <t>512-251-1295</t>
  </si>
  <si>
    <t>H-400-18353-388836</t>
  </si>
  <si>
    <t>NEMACOLIN WOODLANDS, INC.</t>
  </si>
  <si>
    <t>NEMACOLIN WOODLANDS RESORT</t>
  </si>
  <si>
    <t>1001 LAFAYETTE DRIVE</t>
  </si>
  <si>
    <t>724-329-8555</t>
  </si>
  <si>
    <t>1001 Lafayette Dr.</t>
  </si>
  <si>
    <t>H-400-18353-397133</t>
  </si>
  <si>
    <t>Korby Landscape, LLC</t>
  </si>
  <si>
    <t>H-400-18353-420414</t>
  </si>
  <si>
    <t>661-705-3308</t>
  </si>
  <si>
    <t>H-400-18353-420469</t>
  </si>
  <si>
    <t>VANPUTTE SEED CO INC</t>
  </si>
  <si>
    <t>VANPUTTE GARDENS</t>
  </si>
  <si>
    <t>136 NORTH AVENUE</t>
  </si>
  <si>
    <t>585-225-7770</t>
  </si>
  <si>
    <t>Landscape and groundskeeper worker</t>
  </si>
  <si>
    <t>planting
weeding
raking</t>
  </si>
  <si>
    <t>136 North avenue</t>
  </si>
  <si>
    <t>H-400-18353-423343</t>
  </si>
  <si>
    <t>Summerhill Landscapes, Inc.</t>
  </si>
  <si>
    <t>POLLACK, POLLACK, ISAAC &amp; DECICCO, LLP</t>
  </si>
  <si>
    <t>ALEXANDRA BONDIKOV</t>
  </si>
  <si>
    <t>H-400-18353-427215</t>
  </si>
  <si>
    <t>H-400-18353-433318</t>
  </si>
  <si>
    <t>TECTA AMERICA OKLAHOMA, LLC</t>
  </si>
  <si>
    <t>3143 N 32ND STREET</t>
  </si>
  <si>
    <t>MUSKOGEE</t>
  </si>
  <si>
    <t>918-683-3695</t>
  </si>
  <si>
    <t>H-400-18353-441142</t>
  </si>
  <si>
    <t>HOUSEKEEPING OPERATIONS</t>
  </si>
  <si>
    <t>H-400-18353-458408</t>
  </si>
  <si>
    <t>H-400-18353-460153</t>
  </si>
  <si>
    <t>Montalvo Framing, Inc.</t>
  </si>
  <si>
    <t>3000 Joe DiMaggio Blvd</t>
  </si>
  <si>
    <t>Ste. 87</t>
  </si>
  <si>
    <t>H-400-18353-461561</t>
  </si>
  <si>
    <t>INLAND LAKES RENTALS, INC.</t>
  </si>
  <si>
    <t>RENTAL EXPRESS</t>
  </si>
  <si>
    <t>1436 S. STRAITS HWY</t>
  </si>
  <si>
    <t>P.O. BOX 939</t>
  </si>
  <si>
    <t>231-238-9696</t>
  </si>
  <si>
    <t>Tent Crew</t>
  </si>
  <si>
    <t>1436 S. Straits Hwy</t>
  </si>
  <si>
    <t>H-400-18353-463435</t>
  </si>
  <si>
    <t>Johnson Storage &amp; Moving Co (131), LLC</t>
  </si>
  <si>
    <t>Johnson Storage &amp; Moving Co.</t>
  </si>
  <si>
    <t>265 N. Sinton Road</t>
  </si>
  <si>
    <t>303-785-4310</t>
  </si>
  <si>
    <t>EMPLOYERS COUNCIL</t>
  </si>
  <si>
    <t>ELIZABETH DINNEN</t>
  </si>
  <si>
    <t>CREW/MOVER/PACKER</t>
  </si>
  <si>
    <t>H-400-18353-468322</t>
  </si>
  <si>
    <t>RDC Inn at Perry Cabin</t>
  </si>
  <si>
    <t>Inn at Perry Cabin</t>
  </si>
  <si>
    <t>308 Watkins Lane</t>
  </si>
  <si>
    <t>St. Michaels</t>
  </si>
  <si>
    <t>410-745-2200</t>
  </si>
  <si>
    <t>TALBOT</t>
  </si>
  <si>
    <t>H-400-18353-475965</t>
  </si>
  <si>
    <t>A&amp;A Tile &amp; Coping, Inc.</t>
  </si>
  <si>
    <t>4307 Dillon Road</t>
  </si>
  <si>
    <t>267-880-3399</t>
  </si>
  <si>
    <t>Steven P. Barsamian, Esq.</t>
  </si>
  <si>
    <t>Steven Barsamian</t>
  </si>
  <si>
    <t>BUCKS</t>
  </si>
  <si>
    <t>H-400-18353-488136</t>
  </si>
  <si>
    <t>H-400-18353-493204</t>
  </si>
  <si>
    <t>McD Concrete Enterprises</t>
  </si>
  <si>
    <t>680 Dolwick Drive</t>
  </si>
  <si>
    <t>859-966-3121</t>
  </si>
  <si>
    <t>670 Dolwick Dr. (report to work)</t>
  </si>
  <si>
    <t>H-400-18353-515041</t>
  </si>
  <si>
    <t>KEY'S PROPERTY MANAGEMENT</t>
  </si>
  <si>
    <t>454 MUIRFIELD DRIVE</t>
  </si>
  <si>
    <t>636-734-3371</t>
  </si>
  <si>
    <t>H-400-18353-515982</t>
  </si>
  <si>
    <t>AQUA RESTAURANT</t>
  </si>
  <si>
    <t>1174 DUCK RD</t>
  </si>
  <si>
    <t>DUCK</t>
  </si>
  <si>
    <t>27949-4542</t>
  </si>
  <si>
    <t>252-261-9700</t>
  </si>
  <si>
    <t>Kitchen Utility</t>
  </si>
  <si>
    <t>H-400-18353-529749</t>
  </si>
  <si>
    <t>Pafford, Inc</t>
  </si>
  <si>
    <t>Longhorn Lawns</t>
  </si>
  <si>
    <t>7310 Sherwood Rd.</t>
  </si>
  <si>
    <t>512-394-7152</t>
  </si>
  <si>
    <t>General Landscape Helper</t>
  </si>
  <si>
    <t>7310 Sherwood Rd</t>
  </si>
  <si>
    <t>H-400-18353-532663</t>
  </si>
  <si>
    <t>H-400-18353-554946</t>
  </si>
  <si>
    <t>The Lawn Brigade, Inc.</t>
  </si>
  <si>
    <t>2800 West Division St.</t>
  </si>
  <si>
    <t>817-226-3898</t>
  </si>
  <si>
    <t>Ste. G2</t>
  </si>
  <si>
    <t>H-400-18353-559448</t>
  </si>
  <si>
    <t>NORTH CHATHAM LANDSCAPE</t>
  </si>
  <si>
    <t>73 CROSSWIND FARM</t>
  </si>
  <si>
    <t>N. CHATHAM</t>
  </si>
  <si>
    <t>508-945-0205</t>
  </si>
  <si>
    <t>H-400-18353-567854</t>
  </si>
  <si>
    <t>BILTMORE COMPANY</t>
  </si>
  <si>
    <t>ONE NORTH PACK SQUARE</t>
  </si>
  <si>
    <t>ASHEVILLE</t>
  </si>
  <si>
    <t>828-225-6161</t>
  </si>
  <si>
    <t>Asheville</t>
  </si>
  <si>
    <t>Buncombe</t>
  </si>
  <si>
    <t>One Approach Road</t>
  </si>
  <si>
    <t>Biltmore Company</t>
  </si>
  <si>
    <t>H-400-18353-588294</t>
  </si>
  <si>
    <t>H-400-18353-593707</t>
  </si>
  <si>
    <t>Tender Lawn Care, Inc.</t>
  </si>
  <si>
    <t>12501 CR 404</t>
  </si>
  <si>
    <t>Spicewood</t>
  </si>
  <si>
    <t>830-798-0880</t>
  </si>
  <si>
    <t>230 Brushy Hill Rd.</t>
  </si>
  <si>
    <t>H-400-18353-596780</t>
  </si>
  <si>
    <t>2588 Pure Atlantic Road</t>
  </si>
  <si>
    <t>H-400-18353-597919</t>
  </si>
  <si>
    <t>Natural Landscape of Minnesota, Inc.</t>
  </si>
  <si>
    <t>1215 80th Street E</t>
  </si>
  <si>
    <t>Inver Grove Heights</t>
  </si>
  <si>
    <t>651-453-9101</t>
  </si>
  <si>
    <t>1215 80th Street E.</t>
  </si>
  <si>
    <t>H-400-18353-599702</t>
  </si>
  <si>
    <t>Texas Landscape Solutions, LLC</t>
  </si>
  <si>
    <t>2441 Fabens Rd</t>
  </si>
  <si>
    <t>972-567-5651</t>
  </si>
  <si>
    <t>H-400-18353-607041</t>
  </si>
  <si>
    <t>LAUNDRY WORKER</t>
  </si>
  <si>
    <t>H-400-18353-621173</t>
  </si>
  <si>
    <t>STEVENS EROSION CONTROL, INC.</t>
  </si>
  <si>
    <t>5275 OAKCREST HILL RD S E</t>
  </si>
  <si>
    <t>HILLS</t>
  </si>
  <si>
    <t>319-679-4991</t>
  </si>
  <si>
    <t>EROSION CONTROL LANDSCAPE LABORERS</t>
  </si>
  <si>
    <t>IA</t>
  </si>
  <si>
    <t>5275 OAKCREST HILL RD SE</t>
  </si>
  <si>
    <t>H-400-18353-628202</t>
  </si>
  <si>
    <t>Johnson Logistics Kansas, LLC</t>
  </si>
  <si>
    <t>1936 NW Lower Silver Lake Rd.</t>
  </si>
  <si>
    <t>303-785-4300</t>
  </si>
  <si>
    <t>H-400-18353-630280</t>
  </si>
  <si>
    <t>Expressway 83 &amp; 29th Street</t>
  </si>
  <si>
    <t>H-400-18353-631010</t>
  </si>
  <si>
    <t>H-400-18353-632878</t>
  </si>
  <si>
    <t>Lopez Masonry</t>
  </si>
  <si>
    <t>Felipe Lopez</t>
  </si>
  <si>
    <t>4325 Lake Norrell Rd</t>
  </si>
  <si>
    <t>Alexander</t>
  </si>
  <si>
    <t>501-690-8978</t>
  </si>
  <si>
    <t>Brick Mason Helper</t>
  </si>
  <si>
    <t>H-400-18353-636450</t>
  </si>
  <si>
    <t>H-400-18353-642304</t>
  </si>
  <si>
    <t>Jamrock Jerk, LLC</t>
  </si>
  <si>
    <t>139-20 109th Avenue</t>
  </si>
  <si>
    <t>Jamaica</t>
  </si>
  <si>
    <t>347-279-3678</t>
  </si>
  <si>
    <t>1 week of food protection training is required.</t>
  </si>
  <si>
    <t>Queens</t>
  </si>
  <si>
    <t>H-400-18353-644382</t>
  </si>
  <si>
    <t>McNAMARA BROS, INC</t>
  </si>
  <si>
    <t>492 DEPOT ST</t>
  </si>
  <si>
    <t>N. HARWICH</t>
  </si>
  <si>
    <t>508-430-2020</t>
  </si>
  <si>
    <t>NORTH HARWICH</t>
  </si>
  <si>
    <t>H-400-18353-644721</t>
  </si>
  <si>
    <t>Pine Straw Quality Control</t>
  </si>
  <si>
    <t>H-400-18353-648316</t>
  </si>
  <si>
    <t>Summerhill Plant Health Care</t>
  </si>
  <si>
    <t>631-725-5110</t>
  </si>
  <si>
    <t>Plant Care Technician</t>
  </si>
  <si>
    <t>H-400-18353-657149</t>
  </si>
  <si>
    <t>RDC Harbourtowne LLC</t>
  </si>
  <si>
    <t>Links at Perry Cabin</t>
  </si>
  <si>
    <t>115 Broadway, 21st Floor</t>
  </si>
  <si>
    <t>410-745-8589</t>
  </si>
  <si>
    <t>9784 Martingham Circle</t>
  </si>
  <si>
    <t>H-400-18353-661699</t>
  </si>
  <si>
    <t>404 Linville Street (report to work)</t>
  </si>
  <si>
    <t>H-400-18353-675402</t>
  </si>
  <si>
    <t>Texas Yard Pro, Inc.</t>
  </si>
  <si>
    <t>2610 Poplar Ste B</t>
  </si>
  <si>
    <t>903-454-3935</t>
  </si>
  <si>
    <t>H-400-18353-677815</t>
  </si>
  <si>
    <t>FRONT DESK</t>
  </si>
  <si>
    <t>H-400-18353-682295</t>
  </si>
  <si>
    <t>Treppendahl Tree &amp; Landscape</t>
  </si>
  <si>
    <t>4637 Jamestown Avenue, Suite #2D</t>
  </si>
  <si>
    <t>225-367-1038</t>
  </si>
  <si>
    <t>H-400-18353-705988</t>
  </si>
  <si>
    <t>grant county</t>
  </si>
  <si>
    <t>H-400-18353-706734</t>
  </si>
  <si>
    <t>Pesticide Applicator</t>
  </si>
  <si>
    <t>H-400-18353-714816</t>
  </si>
  <si>
    <t>Coronado's Pool Plaster, Inc.</t>
  </si>
  <si>
    <t>668 COUNTY LINE ROAD</t>
  </si>
  <si>
    <t>TELFORD</t>
  </si>
  <si>
    <t>215-723-5885</t>
  </si>
  <si>
    <t>Plasterer</t>
  </si>
  <si>
    <t>H-400-18353-721242</t>
  </si>
  <si>
    <t>MKS CONSTRUCTION, LLC</t>
  </si>
  <si>
    <t>EARTH WORKS</t>
  </si>
  <si>
    <t>5939 E HWY 62</t>
  </si>
  <si>
    <t>806-722-0262</t>
  </si>
  <si>
    <t>LUBBOK</t>
  </si>
  <si>
    <t>H-400-18353-722817</t>
  </si>
  <si>
    <t>H-400-18353-723365</t>
  </si>
  <si>
    <t>Industrial Roofing &amp; Construction, LLC</t>
  </si>
  <si>
    <t>1128 Highway 2</t>
  </si>
  <si>
    <t>Sterlington</t>
  </si>
  <si>
    <t>318-665-0483</t>
  </si>
  <si>
    <t>DIVERSE PERSONNEL LOGISTICS, LLC</t>
  </si>
  <si>
    <t>VIRGINIA MUILENBURG</t>
  </si>
  <si>
    <t>Coeur D'Alene</t>
  </si>
  <si>
    <t>1128 Highway 2 (Report to Work)</t>
  </si>
  <si>
    <t>H-400-18353-726430</t>
  </si>
  <si>
    <t>H-400-18353-731359</t>
  </si>
  <si>
    <t>H-400-18353-733102</t>
  </si>
  <si>
    <t>LANCASTER</t>
  </si>
  <si>
    <t>9401 E O STREET</t>
  </si>
  <si>
    <t>H-400-18353-733454</t>
  </si>
  <si>
    <t>MONEYSWORTH LINEN SERVICES</t>
  </si>
  <si>
    <t>102 CORPORATE DRIVE</t>
  </si>
  <si>
    <t>ELIZABETH CITY</t>
  </si>
  <si>
    <t>252-338-0501</t>
  </si>
  <si>
    <t>Laundry Production Workers</t>
  </si>
  <si>
    <t>PASQUOTANK</t>
  </si>
  <si>
    <t>H-400-18353-775416</t>
  </si>
  <si>
    <t>Dolegario Favela</t>
  </si>
  <si>
    <t>Ole's Landscaping Services</t>
  </si>
  <si>
    <t>1820 Ferguson Lane</t>
  </si>
  <si>
    <t>512-773-0625</t>
  </si>
  <si>
    <t>H-400-18353-779814</t>
  </si>
  <si>
    <t>H-400-18353-782228</t>
  </si>
  <si>
    <t>Prep Cook</t>
  </si>
  <si>
    <t>H-400-18353-785513</t>
  </si>
  <si>
    <t>Kitchen Support</t>
  </si>
  <si>
    <t>H-400-18353-789689</t>
  </si>
  <si>
    <t>Woodmont Country Club</t>
  </si>
  <si>
    <t>301-424-7200</t>
  </si>
  <si>
    <t>H-400-18353-816212</t>
  </si>
  <si>
    <t>H-400-18353-820573</t>
  </si>
  <si>
    <t>H-400-18353-823669</t>
  </si>
  <si>
    <t>H-400-18353-824518</t>
  </si>
  <si>
    <t>Turf Control LLC</t>
  </si>
  <si>
    <t>684 Hurricane Hill Rd</t>
  </si>
  <si>
    <t>731-445-3044</t>
  </si>
  <si>
    <t>684 Hurricane Hill Rd (report to work)</t>
  </si>
  <si>
    <t>H-400-18353-826154</t>
  </si>
  <si>
    <t>H-400-18353-841233</t>
  </si>
  <si>
    <t>H-400-18353-848881</t>
  </si>
  <si>
    <t>Lopez Construction, LLC</t>
  </si>
  <si>
    <t>3987 Myrtle Circle</t>
  </si>
  <si>
    <t>205-434-7169</t>
  </si>
  <si>
    <t>H-400-18353-871424</t>
  </si>
  <si>
    <t>H-400-18353-888639</t>
  </si>
  <si>
    <t>H-400-18353-906365</t>
  </si>
  <si>
    <t>H-400-18353-912194</t>
  </si>
  <si>
    <t>Maintaining the Common Ground, LLC</t>
  </si>
  <si>
    <t>M.E.T Lawn Care</t>
  </si>
  <si>
    <t>621 S. Mayhill #103</t>
  </si>
  <si>
    <t>940-376-5252</t>
  </si>
  <si>
    <t>H-400-18353-913078</t>
  </si>
  <si>
    <t>I &amp; E Services, Inc</t>
  </si>
  <si>
    <t>3102 Kiowa Ave</t>
  </si>
  <si>
    <t>817-335-5296</t>
  </si>
  <si>
    <t>H-400-18353-914576</t>
  </si>
  <si>
    <t>OMEGA LAWN SERVICES, INC.</t>
  </si>
  <si>
    <t>7200 SOUTH 305TH EAST AVENUE</t>
  </si>
  <si>
    <t>918-810-0035</t>
  </si>
  <si>
    <t>7200 south 305th east avenue</t>
  </si>
  <si>
    <t>H-400-18353-922782</t>
  </si>
  <si>
    <t>H-400-18353-925088</t>
  </si>
  <si>
    <t>91 Commercial Street</t>
  </si>
  <si>
    <t>H-400-18353-931024</t>
  </si>
  <si>
    <t>Mountain Maintenance &amp; Asphalt</t>
  </si>
  <si>
    <t>32395 Highway 6 (physical)</t>
  </si>
  <si>
    <t>PO Box 1946, Edwards, CO 81632 (mailing)</t>
  </si>
  <si>
    <t>970-926-5544</t>
  </si>
  <si>
    <t>32395 Highway 6</t>
  </si>
  <si>
    <t>H-400-18353-933628</t>
  </si>
  <si>
    <t>H-400-18353-936135</t>
  </si>
  <si>
    <t>Landscape Concepts Management Inc</t>
  </si>
  <si>
    <t>31745 N. Alleghany Rd</t>
  </si>
  <si>
    <t>Grayslake</t>
  </si>
  <si>
    <t>847-223-3800</t>
  </si>
  <si>
    <t>H-400-18353-939527</t>
  </si>
  <si>
    <t>RCB Ventures, LLC</t>
  </si>
  <si>
    <t>Tri-Tex Grass</t>
  </si>
  <si>
    <t>5901 E Hwy 377</t>
  </si>
  <si>
    <t>817-579-0770</t>
  </si>
  <si>
    <t>H-400-18353-940645</t>
  </si>
  <si>
    <t>Turtlecreek Landscape Services, Inc.</t>
  </si>
  <si>
    <t>2110 California Crossing</t>
  </si>
  <si>
    <t>214-351-3900</t>
  </si>
  <si>
    <t>H-400-18353-946285</t>
  </si>
  <si>
    <t>Golf Course Groundskeeper</t>
  </si>
  <si>
    <t>H-400-18353-959730</t>
  </si>
  <si>
    <t>RAIN SEAL MASTER ROOFING &amp; SHEET METAL, INC.</t>
  </si>
  <si>
    <t>2306 POT LAVACA DRIVE</t>
  </si>
  <si>
    <t>VICTORIA</t>
  </si>
  <si>
    <t>361-576-0926</t>
  </si>
  <si>
    <t>2306 Port Lavaca Drive</t>
  </si>
  <si>
    <t>H-400-18353-971649</t>
  </si>
  <si>
    <t>H-400-18353-973297</t>
  </si>
  <si>
    <t>SALISBURY LAWN SERVICE</t>
  </si>
  <si>
    <t>mailing: 10485 Mountainview Dr.  Dexter, MI 48130</t>
  </si>
  <si>
    <t>H-400-18353-976775</t>
  </si>
  <si>
    <t>TEXAS ENVIRO ART</t>
  </si>
  <si>
    <t>2601 Hartlee Field Road</t>
  </si>
  <si>
    <t>903-450-5962</t>
  </si>
  <si>
    <t>H-400-18353-984767</t>
  </si>
  <si>
    <t>Coria Contracting, Inc</t>
  </si>
  <si>
    <t>8182 Liberty Road SE</t>
  </si>
  <si>
    <t>503-871-5627</t>
  </si>
  <si>
    <t>Reforestation</t>
  </si>
  <si>
    <t>8252 Redstone Ave SE</t>
  </si>
  <si>
    <t>H-400-18353-992765</t>
  </si>
  <si>
    <t>Pase Contracting, Inc.</t>
  </si>
  <si>
    <t>18375 Apache Drive</t>
  </si>
  <si>
    <t>303-770-9171</t>
  </si>
  <si>
    <t>Installer/Driver</t>
  </si>
  <si>
    <t>H-400-18354-000646</t>
  </si>
  <si>
    <t>Gentle Giant Moving Company (DC), LLC</t>
  </si>
  <si>
    <t>Gentle Giant Moving</t>
  </si>
  <si>
    <t>7361 D Lockport Place</t>
  </si>
  <si>
    <t>703-932-8995</t>
  </si>
  <si>
    <t>H-400-18354-012388</t>
  </si>
  <si>
    <t>DUNE RESORT LLC</t>
  </si>
  <si>
    <t>631-488-4530</t>
  </si>
  <si>
    <t xml:space="preserve">South Hampton </t>
  </si>
  <si>
    <t>1764 County Road 39</t>
  </si>
  <si>
    <t>H-400-18354-022507</t>
  </si>
  <si>
    <t>H-400-18354-040961</t>
  </si>
  <si>
    <t>AAAH PLASTERING AND STUCCO, INC.</t>
  </si>
  <si>
    <t>15034 LAKELAND FOREST DR.</t>
  </si>
  <si>
    <t>205-210-6425</t>
  </si>
  <si>
    <t>Northport</t>
  </si>
  <si>
    <t>15034 Lakeland Forest Dr.</t>
  </si>
  <si>
    <t>H-400-18354-041810</t>
  </si>
  <si>
    <t>BrightView Landscapes, LLC- Eastern Shore, MD</t>
  </si>
  <si>
    <t>(BVL4837)</t>
  </si>
  <si>
    <t>Talbot</t>
  </si>
  <si>
    <t>29358 East Kennedy Street</t>
  </si>
  <si>
    <t>H-400-18354-078248</t>
  </si>
  <si>
    <t>LAKEVIEW'S GRASS DOCTORS PROFESSIONAL LAWN CARE LLC</t>
  </si>
  <si>
    <t>998 GERMAIN STREET</t>
  </si>
  <si>
    <t>504-251-6214</t>
  </si>
  <si>
    <t>LAW OFFICES OF BRENDA J. DEARMAS-RICCI</t>
  </si>
  <si>
    <t>BRENDA DEARMAS-RICCI</t>
  </si>
  <si>
    <t>Lawn Care/Landscape Workers</t>
  </si>
  <si>
    <t>Orleans Parish</t>
  </si>
  <si>
    <t>H-400-18354-113793</t>
  </si>
  <si>
    <t>Nomodo, Inc.</t>
  </si>
  <si>
    <t>Sophie T's Pizza</t>
  </si>
  <si>
    <t>7 Dave Street</t>
  </si>
  <si>
    <t>508-325-6265</t>
  </si>
  <si>
    <t>H-400-18354-115212</t>
  </si>
  <si>
    <t>H-400-18354-119154</t>
  </si>
  <si>
    <t>TOFTE MANAGEMENT COMPANY, LLC</t>
  </si>
  <si>
    <t>BLUEFIN BAY FAMILY OF RESORTS</t>
  </si>
  <si>
    <t>7192 W HIGHWAY 61</t>
  </si>
  <si>
    <t>P.O. BOX 2125</t>
  </si>
  <si>
    <t>TOFTE</t>
  </si>
  <si>
    <t>218-663-6220</t>
  </si>
  <si>
    <t>TEMPORARY RESORT WORKER I</t>
  </si>
  <si>
    <t>H-400-18354-121425</t>
  </si>
  <si>
    <t>MAIDS AND HOUSEKEEPING CLEANERS</t>
  </si>
  <si>
    <t>H-400-18354-129485</t>
  </si>
  <si>
    <t>Bauer Lawn Maintenance Inc.</t>
  </si>
  <si>
    <t>10839 Sager Road</t>
  </si>
  <si>
    <t>Mailing : P.O. Box 8732, Maumee, OH 43537</t>
  </si>
  <si>
    <t>419-893-5296</t>
  </si>
  <si>
    <t>H-400-18354-133051</t>
  </si>
  <si>
    <t>H-400-18354-141751</t>
  </si>
  <si>
    <t>Priority Landscapes, LLC</t>
  </si>
  <si>
    <t>2405 Gardenia Drive</t>
  </si>
  <si>
    <t>512-436-0664</t>
  </si>
  <si>
    <t>H-400-18354-152570</t>
  </si>
  <si>
    <t>H-400-18354-153897</t>
  </si>
  <si>
    <t>H-400-18354-184113</t>
  </si>
  <si>
    <t>NDL LLC</t>
  </si>
  <si>
    <t>Natural Designs Landscaping</t>
  </si>
  <si>
    <t>1810 Clement Road</t>
  </si>
  <si>
    <t>P. O. Box 1678</t>
  </si>
  <si>
    <t>203-862-2943</t>
  </si>
  <si>
    <t>IMMIGRATION ATTORNEYS, LLP</t>
  </si>
  <si>
    <t>SUNYOUNG HUR</t>
  </si>
  <si>
    <t>Landscaping Maintenance Worker</t>
  </si>
  <si>
    <t>H-400-18354-192714</t>
  </si>
  <si>
    <t>H-400-18354-193044</t>
  </si>
  <si>
    <t>HARBOR BAR INC.</t>
  </si>
  <si>
    <t>HARBOR BAR</t>
  </si>
  <si>
    <t>N673 825TH ST.</t>
  </si>
  <si>
    <t>HAGER CITY</t>
  </si>
  <si>
    <t>715-792-2417</t>
  </si>
  <si>
    <t>Hager City</t>
  </si>
  <si>
    <t>Pierce County</t>
  </si>
  <si>
    <t>N673 825th St</t>
  </si>
  <si>
    <t>H-400-18354-195430</t>
  </si>
  <si>
    <t>Ross Bros. Inc</t>
  </si>
  <si>
    <t>219 Railroad Ave.</t>
  </si>
  <si>
    <t>201-768-6273</t>
  </si>
  <si>
    <t>H-400-18354-213093</t>
  </si>
  <si>
    <t>H-400-18354-215163</t>
  </si>
  <si>
    <t>H-400-18354-250198</t>
  </si>
  <si>
    <t>Rehoboth Donut Shops, Inc.</t>
  </si>
  <si>
    <t>9919 Golf Course Road</t>
  </si>
  <si>
    <t>1 Midway Shopping Center</t>
  </si>
  <si>
    <t>H-400-18354-272051</t>
  </si>
  <si>
    <t>H-400-18354-284043</t>
  </si>
  <si>
    <t>Centex House Leveling-Austin, LLC</t>
  </si>
  <si>
    <t>CenTex Foundation Repair</t>
  </si>
  <si>
    <t>1120 East 52nd St.</t>
  </si>
  <si>
    <t>512-592-4603</t>
  </si>
  <si>
    <t>H-400-18354-284908</t>
  </si>
  <si>
    <t>BRIT-TEX PLASTERING</t>
  </si>
  <si>
    <t>1577 HIGHWAY 71 WEST</t>
  </si>
  <si>
    <t>CEDAR CREEK</t>
  </si>
  <si>
    <t>512-581-7007</t>
  </si>
  <si>
    <t>1577 Highway 71 West</t>
  </si>
  <si>
    <t>H-400-18354-291358</t>
  </si>
  <si>
    <t>CCI Concrete, LLC</t>
  </si>
  <si>
    <t>6136 Wilcox Road</t>
  </si>
  <si>
    <t>614-361-4800</t>
  </si>
  <si>
    <t>H-400-18354-291695</t>
  </si>
  <si>
    <t>Morano Landscaping, Inc.</t>
  </si>
  <si>
    <t>6 Weeks Court</t>
  </si>
  <si>
    <t>Baldwin Place</t>
  </si>
  <si>
    <t>914-628-7552</t>
  </si>
  <si>
    <t>H-400-18354-291870</t>
  </si>
  <si>
    <t>A MAN AND A MOWER LANDSCAPING LLC</t>
  </si>
  <si>
    <t>PO BOX 27792</t>
  </si>
  <si>
    <t>720-261-1574</t>
  </si>
  <si>
    <t>PERFECTLY BALANCED LLC</t>
  </si>
  <si>
    <t>JUSTIN PFALZGRAFF</t>
  </si>
  <si>
    <t>1490 S Ammons St</t>
  </si>
  <si>
    <t>H-400-18354-297190</t>
  </si>
  <si>
    <t>H-400-18354-300628</t>
  </si>
  <si>
    <t>Coast Seafood Company</t>
  </si>
  <si>
    <t>1200 Robert Bush Drive West</t>
  </si>
  <si>
    <t>South Bend</t>
  </si>
  <si>
    <t>360-875-5557</t>
  </si>
  <si>
    <t>H-400-18354-307580</t>
  </si>
  <si>
    <t>Sposato Landscape Co., Inc.</t>
  </si>
  <si>
    <t>16181 Hudson Road</t>
  </si>
  <si>
    <t>302-645-4773</t>
  </si>
  <si>
    <t>16181  Hudson Road (report to work)</t>
  </si>
  <si>
    <t>H-400-18354-309694</t>
  </si>
  <si>
    <t>H-400-18354-313104</t>
  </si>
  <si>
    <t>ISMAEL MASONRY</t>
  </si>
  <si>
    <t>676 E COLUMBIA AVE</t>
  </si>
  <si>
    <t>PONTIAC</t>
  </si>
  <si>
    <t>48340-2045</t>
  </si>
  <si>
    <t>248-391-6837</t>
  </si>
  <si>
    <t>HELPERS-BRICKMASONS BLOCKMASONS, STONEMASONS</t>
  </si>
  <si>
    <t>676 E. COLUMBIA AVE</t>
  </si>
  <si>
    <t>H-400-18354-315292</t>
  </si>
  <si>
    <t>H-400-18354-316343</t>
  </si>
  <si>
    <t>3 B's Forestry, Inc.</t>
  </si>
  <si>
    <t>527 Putnam Street</t>
  </si>
  <si>
    <t>541-770-5210</t>
  </si>
  <si>
    <t>527 Putnam Street (report to work)</t>
  </si>
  <si>
    <t>H-400-18354-322352</t>
  </si>
  <si>
    <t>Kenan A Said and Vildan Remvidas Partnership</t>
  </si>
  <si>
    <t>KEN'S ICE CREAM</t>
  </si>
  <si>
    <t>4050 ENGLISH CREEK AVE</t>
  </si>
  <si>
    <t>EGG HARBOR TOWNSHIP</t>
  </si>
  <si>
    <t>609-369-3365</t>
  </si>
  <si>
    <t>LAW OFFICES OF TZVETELINA BOYNOVSKA, P. C.</t>
  </si>
  <si>
    <t>TZVETELINA BOYNOVSKA</t>
  </si>
  <si>
    <t>Ice Cream Truck Vendor</t>
  </si>
  <si>
    <t>Egg Harbor Township</t>
  </si>
  <si>
    <t>4050 English Creek Ave.</t>
  </si>
  <si>
    <t>H-400-18354-327891</t>
  </si>
  <si>
    <t>BVLS3805</t>
  </si>
  <si>
    <t>H-400-18354-332125</t>
  </si>
  <si>
    <t>H-400-18354-361751</t>
  </si>
  <si>
    <t>H-400-18354-362248</t>
  </si>
  <si>
    <t>Forgione Landscaping, Inc.</t>
  </si>
  <si>
    <t>A&amp;J Landscaping</t>
  </si>
  <si>
    <t>5 The Oval</t>
  </si>
  <si>
    <t>Cortlandt Manor</t>
  </si>
  <si>
    <t>914-793-8502</t>
  </si>
  <si>
    <t>H-400-18354-371543</t>
  </si>
  <si>
    <t>B M Landscape</t>
  </si>
  <si>
    <t>1246 Hezekiah Cove</t>
  </si>
  <si>
    <t>901-679-6025</t>
  </si>
  <si>
    <t>H-400-18354-384467</t>
  </si>
  <si>
    <t>SIGNATURE DIAMOND GALLERY LLC</t>
  </si>
  <si>
    <t>MILANO DIAMOND GALLERY</t>
  </si>
  <si>
    <t>535 FIFTH AVE.</t>
  </si>
  <si>
    <t>646-790-5689</t>
  </si>
  <si>
    <t>Levitt &amp; Needleman, PC</t>
  </si>
  <si>
    <t>Marcia Needleman</t>
  </si>
  <si>
    <t>U.S. or foreign high school/GED equivalent.</t>
  </si>
  <si>
    <t>469 S Franklin St.</t>
  </si>
  <si>
    <t>H-400-18354-395085</t>
  </si>
  <si>
    <t>H-400-18354-399731</t>
  </si>
  <si>
    <t>WESTFIELD CENTER</t>
  </si>
  <si>
    <t>6500 GREENWICH ROAD</t>
  </si>
  <si>
    <t>H-400-18354-401072</t>
  </si>
  <si>
    <t>Treetops Acquisition Company, LLC</t>
  </si>
  <si>
    <t>Treetops Resort</t>
  </si>
  <si>
    <t>3962 Wilkinson Road</t>
  </si>
  <si>
    <t>Gaylord</t>
  </si>
  <si>
    <t>989-732-6711</t>
  </si>
  <si>
    <t>Otsego County</t>
  </si>
  <si>
    <t>H-400-18354-401386</t>
  </si>
  <si>
    <t>Balaney Contracting LLC</t>
  </si>
  <si>
    <t>1 Shipman Road</t>
  </si>
  <si>
    <t>Stewartsville</t>
  </si>
  <si>
    <t>732-529-6600</t>
  </si>
  <si>
    <t>LAW FIRM OF ANAYANCY HOUSMAN</t>
  </si>
  <si>
    <t>ANAYANCY HOUSMAN</t>
  </si>
  <si>
    <t>new jersey</t>
  </si>
  <si>
    <t>H-400-18354-433057</t>
  </si>
  <si>
    <t>4 SEASONS GUNITE, LLC</t>
  </si>
  <si>
    <t>4610 SILVER FOX DR</t>
  </si>
  <si>
    <t>281-408-9980</t>
  </si>
  <si>
    <t>galer law firm pllc</t>
  </si>
  <si>
    <t>DIEGO GALER</t>
  </si>
  <si>
    <t>Pool Finishers</t>
  </si>
  <si>
    <t>4610 Silver Fox Dr</t>
  </si>
  <si>
    <t>H-400-18354-437648</t>
  </si>
  <si>
    <t>Sebonack Golf Club, LLC</t>
  </si>
  <si>
    <t>BHLG LLC</t>
  </si>
  <si>
    <t>MICHAEL BENCHETRIT</t>
  </si>
  <si>
    <t>EATONTOWN</t>
  </si>
  <si>
    <t>H-400-18354-440621</t>
  </si>
  <si>
    <t>H-400-18354-443428</t>
  </si>
  <si>
    <t>HC Nationwide LLC</t>
  </si>
  <si>
    <t>7570 Bond Street</t>
  </si>
  <si>
    <t>440-232-9200</t>
  </si>
  <si>
    <t>Commercial and Industrial Roofing Laborer</t>
  </si>
  <si>
    <t>H-400-18354-445490</t>
  </si>
  <si>
    <t>All Star Lawn Care and Landscaping LLC</t>
  </si>
  <si>
    <t>All Star Landscaping</t>
  </si>
  <si>
    <t>3231 John's Cabin Road</t>
  </si>
  <si>
    <t>Glencoe</t>
  </si>
  <si>
    <t>314-568-6332</t>
  </si>
  <si>
    <t>ARTHUR G. CARR III, ESQ.</t>
  </si>
  <si>
    <t>ARTHUR CARR</t>
  </si>
  <si>
    <t>H-400-18354-448613</t>
  </si>
  <si>
    <t>H-400-18354-451486</t>
  </si>
  <si>
    <t>Martin J Concrete, Inc.</t>
  </si>
  <si>
    <t>241 W. Randall St.</t>
  </si>
  <si>
    <t>Coopersville</t>
  </si>
  <si>
    <t>616-997-6388</t>
  </si>
  <si>
    <t>IMLAW, PC</t>
  </si>
  <si>
    <t>SUSAN IM</t>
  </si>
  <si>
    <t>Laborer - Concrete</t>
  </si>
  <si>
    <t>Ottawa County</t>
  </si>
  <si>
    <t>H-400-18354-469747</t>
  </si>
  <si>
    <t>H-400-18354-472790</t>
  </si>
  <si>
    <t>MASTORAN CORPORATION</t>
  </si>
  <si>
    <t>BURGER KING</t>
  </si>
  <si>
    <t>822 LEXINGTON STREET, 2ND FLOOR</t>
  </si>
  <si>
    <t>WALTHAM</t>
  </si>
  <si>
    <t>781-893-0990</t>
  </si>
  <si>
    <t>FAST FOOD WORKERS</t>
  </si>
  <si>
    <t>1385 WHITE MOUNTAIN HIGHWAT</t>
  </si>
  <si>
    <t>2255 Lafayette Road Portsmouth, NH  03801,</t>
  </si>
  <si>
    <t>H-400-18354-472906</t>
  </si>
  <si>
    <t>Larchmont Nurseries Inc.</t>
  </si>
  <si>
    <t>2315 Boston Post Rd</t>
  </si>
  <si>
    <t>Larchmont</t>
  </si>
  <si>
    <t>914-834-5802</t>
  </si>
  <si>
    <t>H-400-18354-473452</t>
  </si>
  <si>
    <t>Total Yard Care, Inc.</t>
  </si>
  <si>
    <t>6500 ST. VINCENT AVE.</t>
  </si>
  <si>
    <t>SHREVEPORT</t>
  </si>
  <si>
    <t>318-797-0883</t>
  </si>
  <si>
    <t>Lawn Care Workers</t>
  </si>
  <si>
    <t>Caddo Parish</t>
  </si>
  <si>
    <t>H-400-18354-477948</t>
  </si>
  <si>
    <t>H-400-18354-480612</t>
  </si>
  <si>
    <t>Concrete Aggregates LLC d/b/a Eureka Materials</t>
  </si>
  <si>
    <t>Eureka Materials</t>
  </si>
  <si>
    <t>5151 Highway 109</t>
  </si>
  <si>
    <t>P.O. Box 746; Eureka MO 63025</t>
  </si>
  <si>
    <t>636-938-6374</t>
  </si>
  <si>
    <t>ARTHUR CARR III</t>
  </si>
  <si>
    <t>H-400-18354-481567</t>
  </si>
  <si>
    <t>4848 Whirlwind Dr</t>
  </si>
  <si>
    <t>H-400-18354-487433</t>
  </si>
  <si>
    <t>GREENHOUSE WORKER</t>
  </si>
  <si>
    <t>H-400-18354-495046</t>
  </si>
  <si>
    <t>14627 Youngblood Road</t>
  </si>
  <si>
    <t>H-400-18354-497774</t>
  </si>
  <si>
    <t>H-400-18354-511626</t>
  </si>
  <si>
    <t>Andrew Zema's Landscaping, Inc.</t>
  </si>
  <si>
    <t>543 State Route 43</t>
  </si>
  <si>
    <t>Stephentown</t>
  </si>
  <si>
    <t>518-733-0643</t>
  </si>
  <si>
    <t>H-400-18354-518658</t>
  </si>
  <si>
    <t>H-400-18354-521327</t>
  </si>
  <si>
    <t>H-400-18354-539831</t>
  </si>
  <si>
    <t>BELLA LANDSCAPE &amp; CONSTRUCTION, LLC</t>
  </si>
  <si>
    <t>564 EAST OSAGE STREET</t>
  </si>
  <si>
    <t>314-974-5687</t>
  </si>
  <si>
    <t>ARTHUR CARR lll</t>
  </si>
  <si>
    <t>564 East Osage Street</t>
  </si>
  <si>
    <t>H-400-18354-548099</t>
  </si>
  <si>
    <t>H-400-18354-549340</t>
  </si>
  <si>
    <t>H-400-18354-561175</t>
  </si>
  <si>
    <t>H-400-18354-570447</t>
  </si>
  <si>
    <t>Franchise Management Services, Inc.</t>
  </si>
  <si>
    <t>H-400-18354-571396</t>
  </si>
  <si>
    <t>ENGLEDOW, INC.</t>
  </si>
  <si>
    <t>1100 EAST 116TH STREET</t>
  </si>
  <si>
    <t>CARMEL</t>
  </si>
  <si>
    <t>1100 E. 116th St</t>
  </si>
  <si>
    <t>H-400-18354-578572</t>
  </si>
  <si>
    <t>H-400-18354-585365</t>
  </si>
  <si>
    <t>H-400-18354-585633</t>
  </si>
  <si>
    <t>Jacquelyn Nooney Landscape, Inc.</t>
  </si>
  <si>
    <t>483 Harold L. Dow Highway</t>
  </si>
  <si>
    <t>207-439-6075</t>
  </si>
  <si>
    <t>H-400-18354-587659</t>
  </si>
  <si>
    <t>Neal's Dining Room</t>
  </si>
  <si>
    <t>20970 Hwy 127</t>
  </si>
  <si>
    <t>830-232-5813</t>
  </si>
  <si>
    <t>H-400-18354-598276</t>
  </si>
  <si>
    <t>H-400-18354-601124</t>
  </si>
  <si>
    <t>BAGGAGE PORTER AND BELLHOP</t>
  </si>
  <si>
    <t>H-400-18354-614789</t>
  </si>
  <si>
    <t>212 Sea Mountain Highway</t>
  </si>
  <si>
    <t>H-400-18354-615780</t>
  </si>
  <si>
    <t>BVLS3521</t>
  </si>
  <si>
    <t>H-400-18354-618947</t>
  </si>
  <si>
    <t>H-400-18354-638193</t>
  </si>
  <si>
    <t>H-400-18354-640001</t>
  </si>
  <si>
    <t>Anthony DiBiasi Landscaping</t>
  </si>
  <si>
    <t>170 Park Avenue</t>
  </si>
  <si>
    <t>914-684-0593</t>
  </si>
  <si>
    <t>H-400-18354-640144</t>
  </si>
  <si>
    <t>TOFTE HOSPITALITY COMPANY, LLC</t>
  </si>
  <si>
    <t>AMERICINN OF TOFTE</t>
  </si>
  <si>
    <t>7231 W HIGHWAY 61</t>
  </si>
  <si>
    <t>P.O. BOX 2296</t>
  </si>
  <si>
    <t>H-400-18354-644749</t>
  </si>
  <si>
    <t>Chris's Irrigation and Landscape</t>
  </si>
  <si>
    <t>630 Church St.</t>
  </si>
  <si>
    <t>903-885-4885</t>
  </si>
  <si>
    <t>H-400-18354-649154</t>
  </si>
  <si>
    <t>Vista Turf LLC</t>
  </si>
  <si>
    <t>5211 Maggie Lane</t>
  </si>
  <si>
    <t>469-333-8873</t>
  </si>
  <si>
    <t>H-400-18354-663173</t>
  </si>
  <si>
    <t>H-400-18354-663569</t>
  </si>
  <si>
    <t>98 Ford Road Suite 3C</t>
  </si>
  <si>
    <t>H-400-18354-668614</t>
  </si>
  <si>
    <t>Simplified Landscaping, LLC</t>
  </si>
  <si>
    <t>1785 Pacific Ave.</t>
  </si>
  <si>
    <t>801-603-1213</t>
  </si>
  <si>
    <t>H-400-18354-676144</t>
  </si>
  <si>
    <t>H-400-18354-677971</t>
  </si>
  <si>
    <t>Garden Gates Lawn &amp; Landscape, Inc.</t>
  </si>
  <si>
    <t>14605 NW 45 Hwy</t>
  </si>
  <si>
    <t>816-891-6622</t>
  </si>
  <si>
    <t>Platte</t>
  </si>
  <si>
    <t>H-400-18354-686570</t>
  </si>
  <si>
    <t>Oz Gardens, LLC</t>
  </si>
  <si>
    <t>800 High Willow Dr.</t>
  </si>
  <si>
    <t>972-880-5209</t>
  </si>
  <si>
    <t>1722 Tantor Rd.</t>
  </si>
  <si>
    <t>H-400-18354-690755</t>
  </si>
  <si>
    <t>3650 S US 421</t>
  </si>
  <si>
    <t>H-400-18354-692436</t>
  </si>
  <si>
    <t>H-400-18354-703147</t>
  </si>
  <si>
    <t>BrightView Landscapes, LLC- Montgomery, MD</t>
  </si>
  <si>
    <t>(BVL4851)</t>
  </si>
  <si>
    <t>24600 Frederick Road</t>
  </si>
  <si>
    <t>H-400-18354-706341</t>
  </si>
  <si>
    <t>mailing: P.O. Box 1047  Frederick, MD 21702</t>
  </si>
  <si>
    <t>H-400-18354-706510</t>
  </si>
  <si>
    <t>H-400-18354-709073</t>
  </si>
  <si>
    <t>Chippewa Stone LLC</t>
  </si>
  <si>
    <t>3 Ryder Road</t>
  </si>
  <si>
    <t>(P.O. BOX 462, FORT ANN, NY 12827 MAILING)</t>
  </si>
  <si>
    <t>518-499-9090</t>
  </si>
  <si>
    <t>Stone Palletizer/Packer</t>
  </si>
  <si>
    <t>(P.O. BOX 462 FORT ANN, NY, 12827 )</t>
  </si>
  <si>
    <t>H-400-18354-710400</t>
  </si>
  <si>
    <t>H-400-18354-710529</t>
  </si>
  <si>
    <t>BUENOS, INC.</t>
  </si>
  <si>
    <t>MUCHO BUENOS MEXICAN RESTAURANT</t>
  </si>
  <si>
    <t>1421 TOWN CENTER BLVD.</t>
  </si>
  <si>
    <t>UNIT B-20</t>
  </si>
  <si>
    <t>330-273-6294</t>
  </si>
  <si>
    <t>1421 Town Center Blvd Unit B-20</t>
  </si>
  <si>
    <t>H-400-18354-712452</t>
  </si>
  <si>
    <t>H-400-18354-713795</t>
  </si>
  <si>
    <t>FOOD PREPARATION WORKERS/KITCHEN HELPERS</t>
  </si>
  <si>
    <t>H-400-18354-714316</t>
  </si>
  <si>
    <t>H-400-18354-723033</t>
  </si>
  <si>
    <t>BARUC CONSTRUCTION</t>
  </si>
  <si>
    <t>1830 W WHITTON AVE</t>
  </si>
  <si>
    <t>602-296-4589</t>
  </si>
  <si>
    <t>1830 W Whitton Ave</t>
  </si>
  <si>
    <t>H-400-18354-744687</t>
  </si>
  <si>
    <t>Kern Lawn Service, Inc.</t>
  </si>
  <si>
    <t>915 North Albert Street</t>
  </si>
  <si>
    <t>Saint Paul</t>
  </si>
  <si>
    <t>651-207-5396</t>
  </si>
  <si>
    <t>H-400-18354-753541</t>
  </si>
  <si>
    <t>Paramount Lawn Service, Inc.</t>
  </si>
  <si>
    <t>8900 Glendale Milford Rd.</t>
  </si>
  <si>
    <t>513-984-5200</t>
  </si>
  <si>
    <t>H-400-18354-775011</t>
  </si>
  <si>
    <t>BrightView Landscapes, LLC- Washington, DC</t>
  </si>
  <si>
    <t>(BVL4853)</t>
  </si>
  <si>
    <t>5601 Van Dusen Road</t>
  </si>
  <si>
    <t>H-400-18354-775823</t>
  </si>
  <si>
    <t>H-400-18354-779881</t>
  </si>
  <si>
    <t>Tech-Scape, Inc.</t>
  </si>
  <si>
    <t>9800 Brockbank Dr.</t>
  </si>
  <si>
    <t>972-680-0025</t>
  </si>
  <si>
    <t>Experienced Crew Member</t>
  </si>
  <si>
    <t>H-400-18354-789373</t>
  </si>
  <si>
    <t>1ST LINE SUPERVISOR OF FOOD PREP AND SERVING WORKE</t>
  </si>
  <si>
    <t>H-400-18354-789507</t>
  </si>
  <si>
    <t>32 S. ELMWOOD AVE</t>
  </si>
  <si>
    <t>H-400-18354-791726</t>
  </si>
  <si>
    <t>SUNSET CREATIONS, INC.</t>
  </si>
  <si>
    <t>355 Route 601</t>
  </si>
  <si>
    <t>Belle Mead</t>
  </si>
  <si>
    <t>908-281-6600</t>
  </si>
  <si>
    <t>Skillman</t>
  </si>
  <si>
    <t>284 Sunset Road</t>
  </si>
  <si>
    <t>H-400-18354-795342</t>
  </si>
  <si>
    <t>Premier Maintenance, Inc</t>
  </si>
  <si>
    <t>465 Maltbie St</t>
  </si>
  <si>
    <t>Ste. 205</t>
  </si>
  <si>
    <t>Lawrenceville</t>
  </si>
  <si>
    <t>770-962-0632</t>
  </si>
  <si>
    <t>H-400-18354-796402</t>
  </si>
  <si>
    <t>GILLAM LAWN CARE &amp; LANDSCAPING, LLC</t>
  </si>
  <si>
    <t>8885 OLD COLUMBUS ROAD</t>
  </si>
  <si>
    <t>SOUTH VIENNA</t>
  </si>
  <si>
    <t>H-400-18354-801913</t>
  </si>
  <si>
    <t>DUCK SUNSETS, INC.</t>
  </si>
  <si>
    <t>1264 DUCK ROAD</t>
  </si>
  <si>
    <t>P.O. BOX 8069</t>
  </si>
  <si>
    <t>252-261-3901</t>
  </si>
  <si>
    <t>H-400-18354-807554</t>
  </si>
  <si>
    <t>H-400-18354-832950</t>
  </si>
  <si>
    <t>H-400-18354-837260</t>
  </si>
  <si>
    <t>H-400-18354-844867</t>
  </si>
  <si>
    <t>(BVL4831D)</t>
  </si>
  <si>
    <t>H-400-18354-857004</t>
  </si>
  <si>
    <t>H-400-18354-861543</t>
  </si>
  <si>
    <t>RHINO GUNITE LLC</t>
  </si>
  <si>
    <t>4414 HIDDEN TRACE CT</t>
  </si>
  <si>
    <t>832-661-2577</t>
  </si>
  <si>
    <t>4414 Hidden Trace Ct</t>
  </si>
  <si>
    <t>H-400-18354-875142</t>
  </si>
  <si>
    <t>Chesterfield Landscape and Design, Inc.</t>
  </si>
  <si>
    <t>727 Spirit of St. Louis Boulevard</t>
  </si>
  <si>
    <t>636-537-9795</t>
  </si>
  <si>
    <t>Saint Louis</t>
  </si>
  <si>
    <t>H-400-18354-878669</t>
  </si>
  <si>
    <t>CM'S MOWING SERVICE, INC.</t>
  </si>
  <si>
    <t>CM'S A CUT ABOVE</t>
  </si>
  <si>
    <t>4151 SOUTH 84TH STREET</t>
  </si>
  <si>
    <t>402-738-1718</t>
  </si>
  <si>
    <t>4151 South 84th Street</t>
  </si>
  <si>
    <t>H-400-18354-886227</t>
  </si>
  <si>
    <t>James River Lawn Care</t>
  </si>
  <si>
    <t>1810 West Shelvin Rock Road</t>
  </si>
  <si>
    <t>417-725-5819</t>
  </si>
  <si>
    <t>H-400-18354-891034</t>
  </si>
  <si>
    <t>DMP Lawncare and Landscape LLC</t>
  </si>
  <si>
    <t>3233 Jasper Park Drive</t>
  </si>
  <si>
    <t>314-308-3276</t>
  </si>
  <si>
    <t>H-400-18354-894147</t>
  </si>
  <si>
    <t>H-400-18354-894688</t>
  </si>
  <si>
    <t>MOTOR CITY BRICK PAVING &amp; POWER WASHING</t>
  </si>
  <si>
    <t>301 HACKER STREET</t>
  </si>
  <si>
    <t>ROCHESTER HILLS</t>
  </si>
  <si>
    <t>H-400-18354-904401</t>
  </si>
  <si>
    <t>Pounds Landscape Maintenance, Inc.</t>
  </si>
  <si>
    <t>7324 Nocona Dr</t>
  </si>
  <si>
    <t>817-572-2081</t>
  </si>
  <si>
    <t>12480 J Rendon Rd</t>
  </si>
  <si>
    <t>H-400-18354-912392</t>
  </si>
  <si>
    <t>H-400-18354-923030</t>
  </si>
  <si>
    <t>H-400-18354-923357</t>
  </si>
  <si>
    <t>WAITER AND WAITRESS</t>
  </si>
  <si>
    <t>H-400-18354-924503</t>
  </si>
  <si>
    <t>H-400-18354-932035</t>
  </si>
  <si>
    <t>FRANK SUPPA LANDSCAPING CORP</t>
  </si>
  <si>
    <t>PO BOX 355</t>
  </si>
  <si>
    <t>100 FRANK RD HICKSVILLE NY 11801</t>
  </si>
  <si>
    <t>CARLE PLACE</t>
  </si>
  <si>
    <t>516-338-8757</t>
  </si>
  <si>
    <t>100 FRANK ROAD</t>
  </si>
  <si>
    <t>H-400-18354-938688</t>
  </si>
  <si>
    <t>BrightView Landscapes, LLC- Renton, WA</t>
  </si>
  <si>
    <t>(BVL4744)</t>
  </si>
  <si>
    <t>Renton</t>
  </si>
  <si>
    <t>3412 East Valley Road</t>
  </si>
  <si>
    <t>H-400-18354-957554</t>
  </si>
  <si>
    <t>Commercial Carpenter</t>
  </si>
  <si>
    <t>335 East 7th Avenue</t>
  </si>
  <si>
    <t>H-400-18354-968351</t>
  </si>
  <si>
    <t>Natchez</t>
  </si>
  <si>
    <t>Admas</t>
  </si>
  <si>
    <t>186-A North Palestine Road</t>
  </si>
  <si>
    <t>H-400-18354-973767</t>
  </si>
  <si>
    <t>LANDSCAPING AND GROUNDS KEEPING WORKER</t>
  </si>
  <si>
    <t>H-400-18354-974543</t>
  </si>
  <si>
    <t>ALVAREZ ENVIRONMENTAL, LLC</t>
  </si>
  <si>
    <t>4055 W Homeward Bound Blvd</t>
  </si>
  <si>
    <t>208-457-8688</t>
  </si>
  <si>
    <t>H-400-18354-976314</t>
  </si>
  <si>
    <t>Lithic Industries, Inc.</t>
  </si>
  <si>
    <t>Quality Stone Company</t>
  </si>
  <si>
    <t>3450 FM 2843</t>
  </si>
  <si>
    <t>254-392-4800</t>
  </si>
  <si>
    <t>H-400-18354-988431</t>
  </si>
  <si>
    <t>H-400-18354-992423</t>
  </si>
  <si>
    <t>QUALITY SERVICE LAWN &amp; LANDSCAPE, LLC</t>
  </si>
  <si>
    <t>220 ELLINGTON AVE.</t>
  </si>
  <si>
    <t>LULING</t>
  </si>
  <si>
    <t>504-462-5853</t>
  </si>
  <si>
    <t>Luling</t>
  </si>
  <si>
    <t>220 Ellington Ave.</t>
  </si>
  <si>
    <t>H-400-18355-002939</t>
  </si>
  <si>
    <t>Golden Landscaping &amp; Lawn, LLC</t>
  </si>
  <si>
    <t>730 S Sleepy Ridge Dr.</t>
  </si>
  <si>
    <t>801-427-1413</t>
  </si>
  <si>
    <t>H-400-18355-005127</t>
  </si>
  <si>
    <t>BrightView Landscapes, LLC- Central, NJ</t>
  </si>
  <si>
    <t>(BVL4442)</t>
  </si>
  <si>
    <t>572 Whitehead Road</t>
  </si>
  <si>
    <t>H-400-18355-007332</t>
  </si>
  <si>
    <t>Monterrey Concrete LLC</t>
  </si>
  <si>
    <t>5309 Lucas Rd</t>
  </si>
  <si>
    <t>804-346-0591</t>
  </si>
  <si>
    <t>H-400-18355-017522</t>
  </si>
  <si>
    <t>AP MAZZILLI LANDSCAPE CONTRACTORS LLC</t>
  </si>
  <si>
    <t>379 NEW PROVIDENCE ROAD</t>
  </si>
  <si>
    <t>PO BOX 1066</t>
  </si>
  <si>
    <t>MOUNTAINSIDE</t>
  </si>
  <si>
    <t>908-906-7406</t>
  </si>
  <si>
    <t>UNION</t>
  </si>
  <si>
    <t>H-400-18355-020822</t>
  </si>
  <si>
    <t>BARTENDER</t>
  </si>
  <si>
    <t>H-400-18355-023952</t>
  </si>
  <si>
    <t>BRIGHTVIEW LANDSCAPE SERVICES, INC. - HAYWARD</t>
  </si>
  <si>
    <t>BVLS3110</t>
  </si>
  <si>
    <t>Hayward</t>
  </si>
  <si>
    <t>20551 B Corsair Blvd.</t>
  </si>
  <si>
    <t>H-400-18355-026508</t>
  </si>
  <si>
    <t>Wehde Landscaping &amp; Sod Farm, Inc.</t>
  </si>
  <si>
    <t>266 S. Ethlyn Rd.</t>
  </si>
  <si>
    <t>636-544-8444</t>
  </si>
  <si>
    <t>H-400-18355-031644</t>
  </si>
  <si>
    <t>The Prairie Club, LLC</t>
  </si>
  <si>
    <t>88897 State Highway 97</t>
  </si>
  <si>
    <t>Valentine</t>
  </si>
  <si>
    <t>402-322-9081</t>
  </si>
  <si>
    <t>Cherry</t>
  </si>
  <si>
    <t>H-400-18355-033900</t>
  </si>
  <si>
    <t>Yard Masters Inc</t>
  </si>
  <si>
    <t>3644 W. Pioneer Rd</t>
  </si>
  <si>
    <t>801-732-1200</t>
  </si>
  <si>
    <t>Landscape and Yard Care Laborer</t>
  </si>
  <si>
    <t>H-400-18355-039305</t>
  </si>
  <si>
    <t>Montage Palmetto Bluff LLC</t>
  </si>
  <si>
    <t>H-400-18355-048832</t>
  </si>
  <si>
    <t>Longue Vue Club</t>
  </si>
  <si>
    <t>400 Longue Vue Drive</t>
  </si>
  <si>
    <t>412-731-1480</t>
  </si>
  <si>
    <t>H-400-18355-053298</t>
  </si>
  <si>
    <t>Ameriscape Inc.</t>
  </si>
  <si>
    <t>6751 Taylor Road, Unit D1</t>
  </si>
  <si>
    <t>PO Box 663, New Albany, OH 43054 (mailing)</t>
  </si>
  <si>
    <t>Blacklick</t>
  </si>
  <si>
    <t>614-863-5400</t>
  </si>
  <si>
    <t>H-400-18355-054250</t>
  </si>
  <si>
    <t>H-400-18355-058113</t>
  </si>
  <si>
    <t>Starrscape Enterprises, Inc.</t>
  </si>
  <si>
    <t>625 Valparaiso Pkwy</t>
  </si>
  <si>
    <t>Unit 2-F</t>
  </si>
  <si>
    <t>850-897-1147</t>
  </si>
  <si>
    <t>H-400-18355-062763</t>
  </si>
  <si>
    <t>Lawn Butler LLC</t>
  </si>
  <si>
    <t>86 South 1250 West</t>
  </si>
  <si>
    <t>801-298-3330</t>
  </si>
  <si>
    <t>DURHAM JONES AND PINEGAR</t>
  </si>
  <si>
    <t>TIMOTHY WHEELWRIGHT</t>
  </si>
  <si>
    <t>H-400-18355-065989</t>
  </si>
  <si>
    <t>Toledo Country Club</t>
  </si>
  <si>
    <t>3949 River Road</t>
  </si>
  <si>
    <t>Toledo</t>
  </si>
  <si>
    <t>419-382-8851</t>
  </si>
  <si>
    <t>H-400-18355-070682</t>
  </si>
  <si>
    <t>Olympic Masonry, Inc.</t>
  </si>
  <si>
    <t>4963 Deermoss Way</t>
  </si>
  <si>
    <t>404-723-2007</t>
  </si>
  <si>
    <t>H-400-18355-078206</t>
  </si>
  <si>
    <t>InteriorWorx LLC for Intermountain Plantings LLC</t>
  </si>
  <si>
    <t>9657 S 600 W</t>
  </si>
  <si>
    <t>801-619-0200</t>
  </si>
  <si>
    <t>579 West 14600 South</t>
  </si>
  <si>
    <t>H-400-18355-080483</t>
  </si>
  <si>
    <t>Midwest Lawn, LLC</t>
  </si>
  <si>
    <t>2563 Valley Oaks Estates Dr.</t>
  </si>
  <si>
    <t>636-851-7070</t>
  </si>
  <si>
    <t>H-400-18355-084755</t>
  </si>
  <si>
    <t>RESTAURANT COOKS</t>
  </si>
  <si>
    <t>H-400-18355-095593</t>
  </si>
  <si>
    <t>Landscapes Management Company, LLC</t>
  </si>
  <si>
    <t>Hulett</t>
  </si>
  <si>
    <t>Crook</t>
  </si>
  <si>
    <t>75 Tower View Drive</t>
  </si>
  <si>
    <t>H-400-18355-101388</t>
  </si>
  <si>
    <t>H-400-18355-102062</t>
  </si>
  <si>
    <t>Quality Crab Co., Inc.</t>
  </si>
  <si>
    <t>Quality Seafood Co.</t>
  </si>
  <si>
    <t>177 Knobbs Creek Drive</t>
  </si>
  <si>
    <t>252-338-2800</t>
  </si>
  <si>
    <t>Pasquotank</t>
  </si>
  <si>
    <t>H-400-18355-110054</t>
  </si>
  <si>
    <t>Warner Landscaping LLC</t>
  </si>
  <si>
    <t>1877 North 1060 West</t>
  </si>
  <si>
    <t>801-830-6708</t>
  </si>
  <si>
    <t>STRATTON LAW GROUP</t>
  </si>
  <si>
    <t>Keven Stratton</t>
  </si>
  <si>
    <t>Field Laborer</t>
  </si>
  <si>
    <t xml:space="preserve">Pleasant Grove </t>
  </si>
  <si>
    <t>H-400-18355-118965</t>
  </si>
  <si>
    <t>Quicksilver Contracting Company</t>
  </si>
  <si>
    <t>64672 Cook Ave Ste 2</t>
  </si>
  <si>
    <t>Bend</t>
  </si>
  <si>
    <t>541-330-1930</t>
  </si>
  <si>
    <t>Deschutes</t>
  </si>
  <si>
    <t>64672 Cook Ave Ste 2 (report to work)</t>
  </si>
  <si>
    <t>H-400-18355-119511</t>
  </si>
  <si>
    <t>H-400-18355-124465</t>
  </si>
  <si>
    <t>AMERICAN LANDSCAPE SYSTEMS, INC</t>
  </si>
  <si>
    <t>1780 MIDWAY ROAD</t>
  </si>
  <si>
    <t>469-521-2200</t>
  </si>
  <si>
    <t>1780 Midway Road</t>
  </si>
  <si>
    <t>H-400-18355-126320</t>
  </si>
  <si>
    <t>H-400-18355-136364</t>
  </si>
  <si>
    <t>H-400-18355-150429</t>
  </si>
  <si>
    <t>CAMP RIO VISTA, INC.</t>
  </si>
  <si>
    <t>175 RIO VISTA RD</t>
  </si>
  <si>
    <t>INGRAM</t>
  </si>
  <si>
    <t>830-367-5353</t>
  </si>
  <si>
    <t>Grounds Keeper</t>
  </si>
  <si>
    <t>H-400-18355-160946</t>
  </si>
  <si>
    <t>Thelen &amp; Associates Inc.</t>
  </si>
  <si>
    <t>Landmark Landscapes</t>
  </si>
  <si>
    <t>559 South Cemetery Street</t>
  </si>
  <si>
    <t>770-446-0044</t>
  </si>
  <si>
    <t>MECKLENBURG</t>
  </si>
  <si>
    <t>3820 Miriam Drive</t>
  </si>
  <si>
    <t>H-400-18355-168638</t>
  </si>
  <si>
    <t>The Red Inn</t>
  </si>
  <si>
    <t>15 Commercial Street</t>
  </si>
  <si>
    <t>508-487-7334</t>
  </si>
  <si>
    <t>15 Commercial St</t>
  </si>
  <si>
    <t>H-400-18355-169971</t>
  </si>
  <si>
    <t>ABC PROFESSIONAL TREE SERVICES, INC</t>
  </si>
  <si>
    <t>201 FLINT RIDGE ROAD</t>
  </si>
  <si>
    <t>WEBSTER</t>
  </si>
  <si>
    <t>281-280-1100</t>
  </si>
  <si>
    <t>Tree Trimmer/Climber</t>
  </si>
  <si>
    <t>2047 11th Street</t>
  </si>
  <si>
    <t>H-400-18355-179404</t>
  </si>
  <si>
    <t>H-400-18355-180495</t>
  </si>
  <si>
    <t>Contreras Forestry, LLC</t>
  </si>
  <si>
    <t>930 Judge Ave</t>
  </si>
  <si>
    <t>205-245-2159</t>
  </si>
  <si>
    <t>Forest and Conservation</t>
  </si>
  <si>
    <t>930 Judge Ave. (report to work)</t>
  </si>
  <si>
    <t>H-400-18355-181899</t>
  </si>
  <si>
    <t>Outdoor Expressions, LLC</t>
  </si>
  <si>
    <t>981 Little Rd</t>
  </si>
  <si>
    <t>770-592-9154</t>
  </si>
  <si>
    <t>H-400-18355-182693</t>
  </si>
  <si>
    <t>Welding Works International, Inc.</t>
  </si>
  <si>
    <t>7620 Victoria Ct.</t>
  </si>
  <si>
    <t>Ste. 4</t>
  </si>
  <si>
    <t>956-838-5636</t>
  </si>
  <si>
    <t>Solderers/Brazers</t>
  </si>
  <si>
    <t>2440 Kiewit Road (report to work)</t>
  </si>
  <si>
    <t>H-400-18355-191726</t>
  </si>
  <si>
    <t>Park Grove, LP</t>
  </si>
  <si>
    <t>Comfort Inn Apple Valley</t>
  </si>
  <si>
    <t>1850 Parkway</t>
  </si>
  <si>
    <t>865-428-1069</t>
  </si>
  <si>
    <t>SEVIER</t>
  </si>
  <si>
    <t>H-400-18355-194186</t>
  </si>
  <si>
    <t>H-400-18355-195659</t>
  </si>
  <si>
    <t>Pro Cut Lawns Landscaping and Contracting, Inc.</t>
  </si>
  <si>
    <t>11 Pineview Road</t>
  </si>
  <si>
    <t>West Nyack</t>
  </si>
  <si>
    <t>845-727-8815</t>
  </si>
  <si>
    <t>Rockland</t>
  </si>
  <si>
    <t>11 Pineview Rd (report to work)</t>
  </si>
  <si>
    <t>H-400-18355-205886</t>
  </si>
  <si>
    <t>H-400-18355-216539</t>
  </si>
  <si>
    <t>H-400-18355-218914</t>
  </si>
  <si>
    <t>H-400-18355-221108</t>
  </si>
  <si>
    <t>Hawthorne Landscaping, Inc.</t>
  </si>
  <si>
    <t>931 Brian Dr.</t>
  </si>
  <si>
    <t>815-774-9336</t>
  </si>
  <si>
    <t>H-400-18355-223957</t>
  </si>
  <si>
    <t>LBK LLC</t>
  </si>
  <si>
    <t>FALMOUTH</t>
  </si>
  <si>
    <t>111 TEATICKET HIGHWAY</t>
  </si>
  <si>
    <t>2145 Iyannough Rd, West Barnstable MA 02668</t>
  </si>
  <si>
    <t>H-400-18355-224499</t>
  </si>
  <si>
    <t>H-400-18355-230318</t>
  </si>
  <si>
    <t>Graham County Land Company LLC</t>
  </si>
  <si>
    <t>Hardeeville</t>
  </si>
  <si>
    <t>82 Ardmore Garden Drive</t>
  </si>
  <si>
    <t>H-400-18355-247152</t>
  </si>
  <si>
    <t>Rocky Mountain Environmental Construction, Inc.</t>
  </si>
  <si>
    <t>1060 E. County Rd. 6C</t>
  </si>
  <si>
    <t>970-532-1717</t>
  </si>
  <si>
    <t>H-400-18355-247990</t>
  </si>
  <si>
    <t>Werstil Companies</t>
  </si>
  <si>
    <t>597 Waverly Dr.</t>
  </si>
  <si>
    <t>Hollidaysburg</t>
  </si>
  <si>
    <t>814-695-1513</t>
  </si>
  <si>
    <t>597 Waverly Dr</t>
  </si>
  <si>
    <t>H-400-18355-251950</t>
  </si>
  <si>
    <t>New Leaf Lawn and Landscape, LLC</t>
  </si>
  <si>
    <t>2214 Lehne Ct.</t>
  </si>
  <si>
    <t>314-517-7103</t>
  </si>
  <si>
    <t>H-400-18355-259455</t>
  </si>
  <si>
    <t>Midwest Turf Contractors, Inc.</t>
  </si>
  <si>
    <t>636-926-9988</t>
  </si>
  <si>
    <t>H-400-18355-266511</t>
  </si>
  <si>
    <t>Horstmann Brothers, LLC</t>
  </si>
  <si>
    <t>1601 Dielman Road</t>
  </si>
  <si>
    <t>314-432-0880</t>
  </si>
  <si>
    <t>H-400-18355-273302</t>
  </si>
  <si>
    <t>Lexicon, Inc.</t>
  </si>
  <si>
    <t>Heritage Links</t>
  </si>
  <si>
    <t>6707 Cypress Creek Parkway</t>
  </si>
  <si>
    <t>281-866-0909</t>
  </si>
  <si>
    <t>HAILEY</t>
  </si>
  <si>
    <t>100 CLUB VIEW DRIVE N</t>
  </si>
  <si>
    <t>H-400-18355-273886</t>
  </si>
  <si>
    <t>The Pond Depot, Inc.</t>
  </si>
  <si>
    <t>Sublime Water Gardens</t>
  </si>
  <si>
    <t>1295 Bridle Bit Road</t>
  </si>
  <si>
    <t>817-491-0929</t>
  </si>
  <si>
    <t>H-400-18355-276380</t>
  </si>
  <si>
    <t>H-400-18355-299137</t>
  </si>
  <si>
    <t>Sigma F, Inc.</t>
  </si>
  <si>
    <t>1607 Virginia Ave.</t>
  </si>
  <si>
    <t>512-448-4242</t>
  </si>
  <si>
    <t>H-400-18355-304375</t>
  </si>
  <si>
    <t>Elite Hardscapes, LLC</t>
  </si>
  <si>
    <t>143 S. 1320 East St.</t>
  </si>
  <si>
    <t>801-649-8837</t>
  </si>
  <si>
    <t>369 North 300 East</t>
  </si>
  <si>
    <t>H-400-18355-312716</t>
  </si>
  <si>
    <t>SL Universal Contractors LLC</t>
  </si>
  <si>
    <t>SL Universal</t>
  </si>
  <si>
    <t>648 Yale Court</t>
  </si>
  <si>
    <t>215-888-0848</t>
  </si>
  <si>
    <t>Tower Climbers</t>
  </si>
  <si>
    <t>Industrial climbing.</t>
  </si>
  <si>
    <t>H-400-18355-313063</t>
  </si>
  <si>
    <t>Architectural Land Design Inc.</t>
  </si>
  <si>
    <t>Land Design</t>
  </si>
  <si>
    <t>4760 S. Highland Dr. #527</t>
  </si>
  <si>
    <t>801-557-4217</t>
  </si>
  <si>
    <t>5346 S. Riley Lane</t>
  </si>
  <si>
    <t>H-400-18355-322938</t>
  </si>
  <si>
    <t>LAUNDRY/DRY CLEANING WORKER</t>
  </si>
  <si>
    <t>H-400-18355-323543</t>
  </si>
  <si>
    <t>EAST BAY DETAILING INC</t>
  </si>
  <si>
    <t>19 HOWELL PLACE</t>
  </si>
  <si>
    <t>SPEONK</t>
  </si>
  <si>
    <t>N/A 6313251985</t>
  </si>
  <si>
    <t>631-325-1986</t>
  </si>
  <si>
    <t>BOAT CLEANER</t>
  </si>
  <si>
    <t>H-400-18355-325778</t>
  </si>
  <si>
    <t>XX</t>
  </si>
  <si>
    <t>000-000-0000</t>
  </si>
  <si>
    <t>H-400-18355-335599</t>
  </si>
  <si>
    <t>H-400-18355-348044</t>
  </si>
  <si>
    <t>JJ Toner Racing Stable</t>
  </si>
  <si>
    <t>4 Ash Lane</t>
  </si>
  <si>
    <t>Valley Stream</t>
  </si>
  <si>
    <t>516-353-8736</t>
  </si>
  <si>
    <t>Brian Wang</t>
  </si>
  <si>
    <t>H-400-18355-350567</t>
  </si>
  <si>
    <t>TEMPORARY RESORT WORKER II</t>
  </si>
  <si>
    <t>H-400-18355-354172</t>
  </si>
  <si>
    <t>H-400-18355-361471</t>
  </si>
  <si>
    <t>Pamlico Packing Co., Inc.</t>
  </si>
  <si>
    <t>P. O. Box 336 (mailing)</t>
  </si>
  <si>
    <t>66 Cross Road (physical)</t>
  </si>
  <si>
    <t>Grantsboro</t>
  </si>
  <si>
    <t>252-745-3688</t>
  </si>
  <si>
    <t>66 Cross Road</t>
  </si>
  <si>
    <t>H-400-18355-361996</t>
  </si>
  <si>
    <t>Capt. Charlie's Seafood, Inc.</t>
  </si>
  <si>
    <t>P. O. Box 169 (mailing)</t>
  </si>
  <si>
    <t>508 North Road St. (physical)</t>
  </si>
  <si>
    <t>252-796-0795</t>
  </si>
  <si>
    <t>Tyrrell</t>
  </si>
  <si>
    <t>508 North Road Street</t>
  </si>
  <si>
    <t>H-400-18355-362602</t>
  </si>
  <si>
    <t>2035 E 14th Street</t>
  </si>
  <si>
    <t>H-400-18355-363848</t>
  </si>
  <si>
    <t>Callander's Nursery, Inc.</t>
  </si>
  <si>
    <t>2308 Route 203</t>
  </si>
  <si>
    <t>518-758-1242</t>
  </si>
  <si>
    <t>COLUMBIA</t>
  </si>
  <si>
    <t>2328 Route 203</t>
  </si>
  <si>
    <t>H-400-18355-364140</t>
  </si>
  <si>
    <t>M. CARDONA LANDSCAPING</t>
  </si>
  <si>
    <t>523 BROOKHAVEN AVENUE</t>
  </si>
  <si>
    <t>FLANDERS</t>
  </si>
  <si>
    <t>631-926-8588</t>
  </si>
  <si>
    <t>H-400-18355-386126</t>
  </si>
  <si>
    <t>Upscale Lawncare, Inc.</t>
  </si>
  <si>
    <t>4200 North Bend Rd.</t>
  </si>
  <si>
    <t>513-266-1165</t>
  </si>
  <si>
    <t>H-400-18355-391813</t>
  </si>
  <si>
    <t>Fisher Irrigation Systems, LLC</t>
  </si>
  <si>
    <t>1269 Easton Rd.</t>
  </si>
  <si>
    <t>PO BOX 761</t>
  </si>
  <si>
    <t>215-942-0800</t>
  </si>
  <si>
    <t>H-400-18355-395286</t>
  </si>
  <si>
    <t>Creative Stone Designs, LLC</t>
  </si>
  <si>
    <t>218 Gilchrist Rd.</t>
  </si>
  <si>
    <t>518-854-3081</t>
  </si>
  <si>
    <t>Stonework laborer</t>
  </si>
  <si>
    <t>218 Gilchrist Road</t>
  </si>
  <si>
    <t>H-400-18355-399635</t>
  </si>
  <si>
    <t>Pro Mow Lawn and Landscape LLC</t>
  </si>
  <si>
    <t>Landmark Outdoor Services LLC</t>
  </si>
  <si>
    <t>10901 E. 11th Street</t>
  </si>
  <si>
    <t>918-622-5296</t>
  </si>
  <si>
    <t>H-400-18355-414251</t>
  </si>
  <si>
    <t>VALENTINE</t>
  </si>
  <si>
    <t>CHERRY</t>
  </si>
  <si>
    <t>38233 RIVER RIDGE ROAD, HWY 97 S</t>
  </si>
  <si>
    <t>H-400-18355-423775</t>
  </si>
  <si>
    <t>New Leaf Landscape Services Inc</t>
  </si>
  <si>
    <t>2341 Danbury Lane, Suite C</t>
  </si>
  <si>
    <t>678-450-6599</t>
  </si>
  <si>
    <t>HALL</t>
  </si>
  <si>
    <t>H-400-18355-430067</t>
  </si>
  <si>
    <t>BIBB (Macon)</t>
  </si>
  <si>
    <t>5042 Columbus Road</t>
  </si>
  <si>
    <t>H-400-18355-434804</t>
  </si>
  <si>
    <t>Omni Grove Park, LLC</t>
  </si>
  <si>
    <t>The Omni Grove Park Inn</t>
  </si>
  <si>
    <t>290 Macon Avenue</t>
  </si>
  <si>
    <t>828-252-2711</t>
  </si>
  <si>
    <t>H-400-18355-442735</t>
  </si>
  <si>
    <t>DSA OPERATING CO LLC.</t>
  </si>
  <si>
    <t>ANTHONY MACHINE</t>
  </si>
  <si>
    <t>1235 W. LAUREL</t>
  </si>
  <si>
    <t>210-503-6230</t>
  </si>
  <si>
    <t>DE MOTT, MCCHESNEY, CURTRIGHT &amp; ARMENDARIZ, LLP</t>
  </si>
  <si>
    <t>FAYE KOLLY</t>
  </si>
  <si>
    <t>MACHINIST</t>
  </si>
  <si>
    <t>Machinists</t>
  </si>
  <si>
    <t>Machining; Mechanical Engineering Tech. or equivalent</t>
  </si>
  <si>
    <t>1235 W. Laurel</t>
  </si>
  <si>
    <t>H-400-18355-446443</t>
  </si>
  <si>
    <t>Young's Landscape Management, Inc.</t>
  </si>
  <si>
    <t>323 Main Street</t>
  </si>
  <si>
    <t>mailing: PO Box 298  Moorestown, NJ 08057</t>
  </si>
  <si>
    <t>856-654-5441</t>
  </si>
  <si>
    <t>H-400-18355-457618</t>
  </si>
  <si>
    <t>BRIGHTVIEW LANDSCAPE SERVICES, INC. - Las Vegas</t>
  </si>
  <si>
    <t>BVLS3912/3908</t>
  </si>
  <si>
    <t>702-736-3551</t>
  </si>
  <si>
    <t>4021 West Carey Ave.</t>
  </si>
  <si>
    <t>H-400-18355-466242</t>
  </si>
  <si>
    <t>Alvarado Landscaping, Inc</t>
  </si>
  <si>
    <t>7450 Deer Trail Lane</t>
  </si>
  <si>
    <t>440-989-1120</t>
  </si>
  <si>
    <t>H-400-18355-471770</t>
  </si>
  <si>
    <t>NICHOLS HILLS</t>
  </si>
  <si>
    <t>7000 NW GRAND BLVD</t>
  </si>
  <si>
    <t>H-400-18355-481633</t>
  </si>
  <si>
    <t>J. CORBETT ENTERPRISE, INC.</t>
  </si>
  <si>
    <t>1101 MCINTOSH ST.</t>
  </si>
  <si>
    <t>912-298-0220</t>
  </si>
  <si>
    <t>2700 Louisville Road</t>
  </si>
  <si>
    <t>Lot D</t>
  </si>
  <si>
    <t>H-400-18355-487160</t>
  </si>
  <si>
    <t>H-400-18355-488349</t>
  </si>
  <si>
    <t>HOTEL DESK CLERK</t>
  </si>
  <si>
    <t>P.O. B OX 286</t>
  </si>
  <si>
    <t>H-400-18355-489833</t>
  </si>
  <si>
    <t>Massachusetts Solar, Inc.</t>
  </si>
  <si>
    <t>Kadison Pool Plastering</t>
  </si>
  <si>
    <t>1620 Sudbury Road, Suite 2</t>
  </si>
  <si>
    <t>978-369-8955</t>
  </si>
  <si>
    <t>Maynard</t>
  </si>
  <si>
    <t>MIDDLESEX (MAYNARD)</t>
  </si>
  <si>
    <t>9 Old Sudbury Road</t>
  </si>
  <si>
    <t>H-400-18355-519308</t>
  </si>
  <si>
    <t>Rapid Framing Corp</t>
  </si>
  <si>
    <t>4191 Naco Perrin Blvd</t>
  </si>
  <si>
    <t>210-379-4244</t>
  </si>
  <si>
    <t>H-400-18355-525238</t>
  </si>
  <si>
    <t>EATONTON</t>
  </si>
  <si>
    <t>PUTNAM</t>
  </si>
  <si>
    <t>112 PLANTATION DRIVE</t>
  </si>
  <si>
    <t>H-400-18355-528867</t>
  </si>
  <si>
    <t>1ST LINE SUPERVISOR OF HOUSEKEEPING AND JANITORIAL</t>
  </si>
  <si>
    <t>H-400-18355-531420</t>
  </si>
  <si>
    <t>Meridian</t>
  </si>
  <si>
    <t>143 Northwest 13th Place, Suite 110</t>
  </si>
  <si>
    <t>H-400-18355-535142</t>
  </si>
  <si>
    <t>Green Spot Inc</t>
  </si>
  <si>
    <t>8776 N. 107th Street</t>
  </si>
  <si>
    <t>303-772-5530</t>
  </si>
  <si>
    <t>Horticultural Laborer</t>
  </si>
  <si>
    <t>H-400-18355-548170</t>
  </si>
  <si>
    <t>Colorado Designscapes, Inc.</t>
  </si>
  <si>
    <t>Designscapes Colorado</t>
  </si>
  <si>
    <t>15440 E. Fremont Drive</t>
  </si>
  <si>
    <t>303-721-9003</t>
  </si>
  <si>
    <t>H-400-18355-551895</t>
  </si>
  <si>
    <t>Sundown Lawn and Landscape, Inc.</t>
  </si>
  <si>
    <t>871 Altamont-Voorheesville Rd.</t>
  </si>
  <si>
    <t>P O Box 544</t>
  </si>
  <si>
    <t>518-378-8533</t>
  </si>
  <si>
    <t>871 Altamont-Voorheesville Road</t>
  </si>
  <si>
    <t>H-400-18355-554385</t>
  </si>
  <si>
    <t>RGS Crawl Space Insulation LLC</t>
  </si>
  <si>
    <t>1621 S. 18th St.</t>
  </si>
  <si>
    <t>PO Box 939, Mount Vernon, WA 98273</t>
  </si>
  <si>
    <t>425-319-2029</t>
  </si>
  <si>
    <t>Fuerza Consulting Solutions, LLC</t>
  </si>
  <si>
    <t>Daniel Valdez</t>
  </si>
  <si>
    <t>Insulation Laborer</t>
  </si>
  <si>
    <t>Skagit</t>
  </si>
  <si>
    <t>H-400-18355-563812</t>
  </si>
  <si>
    <t>Cumberland Landscape Group, LLC</t>
  </si>
  <si>
    <t>2854 Mechanicsville Rd</t>
  </si>
  <si>
    <t>404-352-9393</t>
  </si>
  <si>
    <t>2854 Mechanicsville Road</t>
  </si>
  <si>
    <t>H-400-18355-568812</t>
  </si>
  <si>
    <t>Groundscape Maintenance, LLC</t>
  </si>
  <si>
    <t>7275 Bridgewater Rd</t>
  </si>
  <si>
    <t>PO Box 546, Tipp City, OH 45371 (mailing)</t>
  </si>
  <si>
    <t>Huber Heights</t>
  </si>
  <si>
    <t>937-669-5388</t>
  </si>
  <si>
    <t>H-400-18355-586679</t>
  </si>
  <si>
    <t>Bala Cynwyd</t>
  </si>
  <si>
    <t>152 Montgomery Avenue</t>
  </si>
  <si>
    <t>H-400-18355-587429</t>
  </si>
  <si>
    <t>4 Seasons Maintenance, LLC</t>
  </si>
  <si>
    <t>140 Upland Rd.</t>
  </si>
  <si>
    <t>610-209-1281</t>
  </si>
  <si>
    <t>H-400-18355-589218</t>
  </si>
  <si>
    <t>SPRINGS AND SONS ELECTRICAL CONTRACTORS INC</t>
  </si>
  <si>
    <t>2129 W MOUNTAIN VIEW ROAD</t>
  </si>
  <si>
    <t>602-242-3500</t>
  </si>
  <si>
    <t>Helper of Electrician</t>
  </si>
  <si>
    <t>Helpers--Electricians</t>
  </si>
  <si>
    <t>9618 N 22nd Ave</t>
  </si>
  <si>
    <t>H-400-18355-596111</t>
  </si>
  <si>
    <t>SUMMERS HOME AND OFFICE SERVICES, INC.</t>
  </si>
  <si>
    <t>2435 MAIN ST</t>
  </si>
  <si>
    <t>SUITE D</t>
  </si>
  <si>
    <t>S. CHATHAM</t>
  </si>
  <si>
    <t>508-430-0340</t>
  </si>
  <si>
    <t>SOUTH CHATHAM</t>
  </si>
  <si>
    <t>H-400-18355-617874</t>
  </si>
  <si>
    <t>BRIGHTVIEW LANDSCAPE SERVICES, INC. - South Jacksonville Region</t>
  </si>
  <si>
    <t>BVLS3461</t>
  </si>
  <si>
    <t>904-292-0716</t>
  </si>
  <si>
    <t>11530 Davis Creek Court</t>
  </si>
  <si>
    <t>H-400-18355-648769</t>
  </si>
  <si>
    <t>Pearl Landscaping LLC.</t>
  </si>
  <si>
    <t>54 Farmview Lane</t>
  </si>
  <si>
    <t>518-339-4277</t>
  </si>
  <si>
    <t>54 Farmview LN.</t>
  </si>
  <si>
    <t>H-400-18355-663466</t>
  </si>
  <si>
    <t>CFB Contractor Services</t>
  </si>
  <si>
    <t>2510 S. Telegraph Rd.</t>
  </si>
  <si>
    <t>Suite L #322</t>
  </si>
  <si>
    <t>Bloomfield Hill</t>
  </si>
  <si>
    <t>248-481-4382</t>
  </si>
  <si>
    <t>Masonry Laborer</t>
  </si>
  <si>
    <t>H-400-18355-669745</t>
  </si>
  <si>
    <t>TR Gear Landscaping, LLC</t>
  </si>
  <si>
    <t>3300 Port Union Road</t>
  </si>
  <si>
    <t>513-860-3300</t>
  </si>
  <si>
    <t>H-400-18355-671406</t>
  </si>
  <si>
    <t>Emerald Garden</t>
  </si>
  <si>
    <t>3036 Haring Road</t>
  </si>
  <si>
    <t>Pennsburg</t>
  </si>
  <si>
    <t>215-679-9181</t>
  </si>
  <si>
    <t>H-400-18355-686500</t>
  </si>
  <si>
    <t>SW CORNER OF W CACTUS RD &amp; N COTTON LN</t>
  </si>
  <si>
    <t>H-400-18355-691230</t>
  </si>
  <si>
    <t>H-400-18355-697374</t>
  </si>
  <si>
    <t>West Fork LLC</t>
  </si>
  <si>
    <t>dba Crosswinds Inn</t>
  </si>
  <si>
    <t>201 Firehole Ave</t>
  </si>
  <si>
    <t>mailing: P.O Box 1490  West Yellowstone, MT 59758</t>
  </si>
  <si>
    <t>406-646-9596</t>
  </si>
  <si>
    <t>H-400-18355-698313</t>
  </si>
  <si>
    <t>Uno Mas Landscaping, Inc.</t>
  </si>
  <si>
    <t>1326 Spaulding Rd.</t>
  </si>
  <si>
    <t>PO Box 681 Streamwood, IL 60107</t>
  </si>
  <si>
    <t>815-943-6912</t>
  </si>
  <si>
    <t>H-400-18355-700682</t>
  </si>
  <si>
    <t>TEMPORARY RESORT WORKER III</t>
  </si>
  <si>
    <t>H-400-18355-705366</t>
  </si>
  <si>
    <t>H-400-18355-705959</t>
  </si>
  <si>
    <t>Bohicket Hospitality, LLC</t>
  </si>
  <si>
    <t>La Tela Pizzeria</t>
  </si>
  <si>
    <t>133 Village Green Lane</t>
  </si>
  <si>
    <t>704-998-7395</t>
  </si>
  <si>
    <t>Combined Food Prep/Service Workers</t>
  </si>
  <si>
    <t>133 Village Green Lane (report to work)</t>
  </si>
  <si>
    <t>H-400-18355-721662</t>
  </si>
  <si>
    <t>J. West, Inc.</t>
  </si>
  <si>
    <t>5725 Hwy 43 N</t>
  </si>
  <si>
    <t>205-339-1884</t>
  </si>
  <si>
    <t>Laborer Grounds Maintenance</t>
  </si>
  <si>
    <t>Lauderdale</t>
  </si>
  <si>
    <t>2915 Saint Paul Street</t>
  </si>
  <si>
    <t>H-400-18355-730893</t>
  </si>
  <si>
    <t>Kudar Enterprises, Inc</t>
  </si>
  <si>
    <t>260 N Cache Street</t>
  </si>
  <si>
    <t>PO Box 1785</t>
  </si>
  <si>
    <t>307-733-2823</t>
  </si>
  <si>
    <t>H-400-18355-741348</t>
  </si>
  <si>
    <t>H-400-18355-755696</t>
  </si>
  <si>
    <t>Smith's Lawn Service</t>
  </si>
  <si>
    <t>Texas Lawns</t>
  </si>
  <si>
    <t>3040 Ramona</t>
  </si>
  <si>
    <t>817-346-4900</t>
  </si>
  <si>
    <t>H-400-18355-763977</t>
  </si>
  <si>
    <t>PDGC Bridgeport, LLC</t>
  </si>
  <si>
    <t>Pete Dye Golf Club</t>
  </si>
  <si>
    <t>801 Aaron Smith Drive</t>
  </si>
  <si>
    <t>304-842-2801</t>
  </si>
  <si>
    <t>HARRISON</t>
  </si>
  <si>
    <t>H-400-18355-786337</t>
  </si>
  <si>
    <t>H-400-18355-796240</t>
  </si>
  <si>
    <t>Bailey Landscape &amp; Maintenance, Inc.</t>
  </si>
  <si>
    <t>7704 Linglestown Road</t>
  </si>
  <si>
    <t>717-541-0544</t>
  </si>
  <si>
    <t>H-400-18355-800697</t>
  </si>
  <si>
    <t>H-400-18355-805222</t>
  </si>
  <si>
    <t>H-400-18355-807919</t>
  </si>
  <si>
    <t>BRIGHTVIEW LANDSCAPE SERVICES, INC. - San Antonio, TX</t>
  </si>
  <si>
    <t>BVLS3322</t>
  </si>
  <si>
    <t>210-650-0123</t>
  </si>
  <si>
    <t>10902 Gabriels Place</t>
  </si>
  <si>
    <t>H-400-18355-812108</t>
  </si>
  <si>
    <t>Smith Lawn Management, LLC</t>
  </si>
  <si>
    <t>14668 Hwy 6 West</t>
  </si>
  <si>
    <t>Thaxton</t>
  </si>
  <si>
    <t>662-513-6586</t>
  </si>
  <si>
    <t>PONTOTOC</t>
  </si>
  <si>
    <t>H-400-18355-827259</t>
  </si>
  <si>
    <t>QUEEN ANNE INN, INC</t>
  </si>
  <si>
    <t>70 QUEEN ANNE ROAD</t>
  </si>
  <si>
    <t>508-945-0394</t>
  </si>
  <si>
    <t>HOUSEKEEPING WORKERS</t>
  </si>
  <si>
    <t>H-400-18355-838133</t>
  </si>
  <si>
    <t>BRIGHTVIEW LANDSCAPE SERVICES, INC. - Austin, TX</t>
  </si>
  <si>
    <t>BVLS3321</t>
  </si>
  <si>
    <t>12909 Dessau Road</t>
  </si>
  <si>
    <t>H-400-18355-846784</t>
  </si>
  <si>
    <t>Pontchartrain Blue Crab, Inc.</t>
  </si>
  <si>
    <t>38327 Salt Bayou Road</t>
  </si>
  <si>
    <t>985-649-6645</t>
  </si>
  <si>
    <t>KELLY COUCH (Manager of CASA)</t>
  </si>
  <si>
    <t>Crab and crawfish processors</t>
  </si>
  <si>
    <t>H-400-18355-859719</t>
  </si>
  <si>
    <t>The Lingo Group Inc</t>
  </si>
  <si>
    <t>1170 Timber Lane</t>
  </si>
  <si>
    <t>215-343-7700</t>
  </si>
  <si>
    <t>H-400-18355-867245</t>
  </si>
  <si>
    <t>International Sports Training Camp LLC</t>
  </si>
  <si>
    <t>1100 Twin Lake Road</t>
  </si>
  <si>
    <t>Stroudsburg</t>
  </si>
  <si>
    <t>570-620-2267</t>
  </si>
  <si>
    <t>DEUTSCH, KILLEA &amp; EAPEN IMMIGRATION LAW FIRM</t>
  </si>
  <si>
    <t>MORRIS DEUTSCH</t>
  </si>
  <si>
    <t>Assitant Camp Director</t>
  </si>
  <si>
    <t>H-400-18355-875967</t>
  </si>
  <si>
    <t>A and J Landscape, Inc.</t>
  </si>
  <si>
    <t>511 Hickory Street</t>
  </si>
  <si>
    <t>847-275-9628</t>
  </si>
  <si>
    <t>H-400-18355-878214</t>
  </si>
  <si>
    <t>H-400-18355-890999</t>
  </si>
  <si>
    <t>Colorado Flagstone, Inc.</t>
  </si>
  <si>
    <t>4301 N County Road 27 (physical)</t>
  </si>
  <si>
    <t>PO Box 63, Masonville, CO 80541 (mailing)</t>
  </si>
  <si>
    <t>Loveland, CO 80537</t>
  </si>
  <si>
    <t>970-203-1072</t>
  </si>
  <si>
    <t>Stone Cutters</t>
  </si>
  <si>
    <t>Larmier</t>
  </si>
  <si>
    <t>4301 North County Road 27</t>
  </si>
  <si>
    <t>H-400-18355-893708</t>
  </si>
  <si>
    <t>U.S. Applicators, LLC</t>
  </si>
  <si>
    <t>102 Armstrong St.</t>
  </si>
  <si>
    <t>662-779-2183</t>
  </si>
  <si>
    <t>Brush Clearer Utility Right of Way</t>
  </si>
  <si>
    <t>Russelville</t>
  </si>
  <si>
    <t>Pope</t>
  </si>
  <si>
    <t>1320 E Main St. (Report to Work)</t>
  </si>
  <si>
    <t>H-400-18355-900690</t>
  </si>
  <si>
    <t>Elite Industries, Inc.</t>
  </si>
  <si>
    <t>2401 South Downing Street</t>
  </si>
  <si>
    <t>303-722-0700</t>
  </si>
  <si>
    <t>KOLKO &amp; CASEY, P.C.</t>
  </si>
  <si>
    <t>JENNIFER CASEY</t>
  </si>
  <si>
    <t>H-400-18355-902020</t>
  </si>
  <si>
    <t>Faith Forestry Services, Inc.</t>
  </si>
  <si>
    <t>201 N. Galyean Rd.</t>
  </si>
  <si>
    <t>662-643-4216</t>
  </si>
  <si>
    <t>555 Deinhard Lane  (report to work)</t>
  </si>
  <si>
    <t>H-400-18355-903408</t>
  </si>
  <si>
    <t>Gourmet Grass, Inc.</t>
  </si>
  <si>
    <t>2423 Hinton Dr.</t>
  </si>
  <si>
    <t>972-438-4255</t>
  </si>
  <si>
    <t>H-400-18355-909319</t>
  </si>
  <si>
    <t>Chasen Concrete Inc.</t>
  </si>
  <si>
    <t>2705 Black Duck Court</t>
  </si>
  <si>
    <t>Fuquay Varina</t>
  </si>
  <si>
    <t>919-762-0555</t>
  </si>
  <si>
    <t>GARDNER LAW PLLC</t>
  </si>
  <si>
    <t>NEHMATH DOUGLASS</t>
  </si>
  <si>
    <t>H-400-18355-923760</t>
  </si>
  <si>
    <t>H-400-18355-930407</t>
  </si>
  <si>
    <t>722 S. Washington Avenue</t>
  </si>
  <si>
    <t>H-400-18355-932341</t>
  </si>
  <si>
    <t>INNOVATIT SEAFOOD SYSTEMS LLC</t>
  </si>
  <si>
    <t>602 PALM AVE</t>
  </si>
  <si>
    <t>985-868-7191</t>
  </si>
  <si>
    <t>LAW OFFICES OF MALVERN C. BURNETT APLC</t>
  </si>
  <si>
    <t>MALVERN BURNETT</t>
  </si>
  <si>
    <t>SEAFOOD PROCESSOR</t>
  </si>
  <si>
    <t>TERREBONNE PARISH</t>
  </si>
  <si>
    <t>H-400-18355-932742</t>
  </si>
  <si>
    <t>H-400-18355-935248</t>
  </si>
  <si>
    <t>H-400-18355-942036</t>
  </si>
  <si>
    <t>H-400-18355-946500</t>
  </si>
  <si>
    <t>Lancaster Country Club</t>
  </si>
  <si>
    <t>1466 New Holland Pike</t>
  </si>
  <si>
    <t>717-392-8638</t>
  </si>
  <si>
    <t>458 Milcross Road</t>
  </si>
  <si>
    <t>H-400-18355-947597</t>
  </si>
  <si>
    <t>H-400-18355-974657</t>
  </si>
  <si>
    <t>Ranch Creek, Ltd.</t>
  </si>
  <si>
    <t>441 Highway 125</t>
  </si>
  <si>
    <t>MAILING ADDRESS: PO Box 1201</t>
  </si>
  <si>
    <t>Granby</t>
  </si>
  <si>
    <t>970-887-9225</t>
  </si>
  <si>
    <t>Helpers- Production Workers</t>
  </si>
  <si>
    <t>H-400-18355-984489</t>
  </si>
  <si>
    <t>Grandy Farm Market</t>
  </si>
  <si>
    <t>P.O. Box 673 (mailing)</t>
  </si>
  <si>
    <t>6264 Caratoke Highway</t>
  </si>
  <si>
    <t>Grandy</t>
  </si>
  <si>
    <t>252-453-2658</t>
  </si>
  <si>
    <t>H-400-18355-998804</t>
  </si>
  <si>
    <t>H-400-18356-046681</t>
  </si>
  <si>
    <t>Progressive Landscaping LLC</t>
  </si>
  <si>
    <t>17324 Tigerbend Road</t>
  </si>
  <si>
    <t>225-753-9003</t>
  </si>
  <si>
    <t>landscaper laborer</t>
  </si>
  <si>
    <t>H-400-18356-082029</t>
  </si>
  <si>
    <t>MJC Corporation</t>
  </si>
  <si>
    <t>18 S Highland Ave</t>
  </si>
  <si>
    <t>610-352-2002</t>
  </si>
  <si>
    <t>H-400-18356-105156</t>
  </si>
  <si>
    <t>301-869-8544</t>
  </si>
  <si>
    <t>H-400-18356-105459</t>
  </si>
  <si>
    <t>TARRANT</t>
  </si>
  <si>
    <t>H-400-18356-112629</t>
  </si>
  <si>
    <t>Robert Trent Jones Golf Club</t>
  </si>
  <si>
    <t>1 Turtle Point Dr.</t>
  </si>
  <si>
    <t>703-754-1750</t>
  </si>
  <si>
    <t>14700 Otter Creek Ct.,</t>
  </si>
  <si>
    <t>H-400-18356-142493</t>
  </si>
  <si>
    <t>MG Boehm Landscaping, Inc</t>
  </si>
  <si>
    <t>718 Millers Run Road</t>
  </si>
  <si>
    <t>412-257-9981</t>
  </si>
  <si>
    <t>H-400-18356-204794</t>
  </si>
  <si>
    <t>TOP SHELF TURF MANAGEMENT INC.</t>
  </si>
  <si>
    <t>9252 E. Misty Dr.</t>
  </si>
  <si>
    <t>918-345-9207</t>
  </si>
  <si>
    <t>5153 S 94TH E AVE</t>
  </si>
  <si>
    <t>H-400-18356-274571</t>
  </si>
  <si>
    <t>American Decorating, Inc.</t>
  </si>
  <si>
    <t>361 Renner Drive</t>
  </si>
  <si>
    <t>630-837-6545</t>
  </si>
  <si>
    <t>H-400-18356-281125</t>
  </si>
  <si>
    <t>Enterprise Sewer &amp; Drain, Inc.</t>
  </si>
  <si>
    <t>Enterprise Landscaping</t>
  </si>
  <si>
    <t>13459 Bahnfyre Dr.</t>
  </si>
  <si>
    <t>314-503-8645</t>
  </si>
  <si>
    <t>H-400-18356-300855</t>
  </si>
  <si>
    <t>Hatteras Realty, Inc.</t>
  </si>
  <si>
    <t>41156 Highway 12</t>
  </si>
  <si>
    <t>PO Box 249 (mailing)</t>
  </si>
  <si>
    <t>800-428-8372</t>
  </si>
  <si>
    <t>H-400-18356-301083</t>
  </si>
  <si>
    <t>H-400-18356-381097</t>
  </si>
  <si>
    <t>Complete Perfection Construction, LLC</t>
  </si>
  <si>
    <t>705 S. Pearl St</t>
  </si>
  <si>
    <t>518-788-2557</t>
  </si>
  <si>
    <t>705 S. Pearl St (report to work)</t>
  </si>
  <si>
    <t>H-400-18356-395918</t>
  </si>
  <si>
    <t>THE EXTERIOR DECORATOR</t>
  </si>
  <si>
    <t>4745 SOUTH IRVINGTON AVENUE</t>
  </si>
  <si>
    <t>918-607-0470</t>
  </si>
  <si>
    <t>H-400-18356-403690</t>
  </si>
  <si>
    <t>BRIGHTWATERS LANDSCAPING CORP</t>
  </si>
  <si>
    <t>PO BOX 75</t>
  </si>
  <si>
    <t>277 S County Rd, E Patchoue NY 11772</t>
  </si>
  <si>
    <t>BELLPORT</t>
  </si>
  <si>
    <t>631-841-2600</t>
  </si>
  <si>
    <t>E. PATCHOGUE</t>
  </si>
  <si>
    <t>277 S COUNTY ROAD</t>
  </si>
  <si>
    <t>H-400-18356-407681</t>
  </si>
  <si>
    <t>H-400-18356-428163</t>
  </si>
  <si>
    <t>GIRI Management LLC</t>
  </si>
  <si>
    <t>225 W. Squantum St.</t>
  </si>
  <si>
    <t>Quincy</t>
  </si>
  <si>
    <t>617-770-3722</t>
  </si>
  <si>
    <t>Cumberlan</t>
  </si>
  <si>
    <t>2 Cummings Rd.</t>
  </si>
  <si>
    <t>H-400-18356-446035</t>
  </si>
  <si>
    <t>GREENLIGHT FOODSERVICE LLC</t>
  </si>
  <si>
    <t>45 LONG HILL ROAD</t>
  </si>
  <si>
    <t>LONG VALLEY</t>
  </si>
  <si>
    <t>908-879-5922</t>
  </si>
  <si>
    <t>Long Valley</t>
  </si>
  <si>
    <t>45 Long Hill Rd</t>
  </si>
  <si>
    <t>H-400-18356-451930</t>
  </si>
  <si>
    <t>ANANDHAM LANDSCAPING CORP</t>
  </si>
  <si>
    <t>PO BOX 960</t>
  </si>
  <si>
    <t>1547 Northville Turnpike Southampton NY 11968</t>
  </si>
  <si>
    <t>203-979-2091</t>
  </si>
  <si>
    <t>1547 NORTHVILLE TURNPIKE</t>
  </si>
  <si>
    <t>H-400-18356-466703</t>
  </si>
  <si>
    <t>WINDY CITY AMUSEMENTS, INC</t>
  </si>
  <si>
    <t>914 W. MAIN ST.</t>
  </si>
  <si>
    <t>ST. CHARLES</t>
  </si>
  <si>
    <t>60174-0000</t>
  </si>
  <si>
    <t>630-443-4547</t>
  </si>
  <si>
    <t>914 West Main St</t>
  </si>
  <si>
    <t>H-400-18356-500175</t>
  </si>
  <si>
    <t>Faulkner Landscaping &amp; Nursery, Inc.</t>
  </si>
  <si>
    <t>1130 Hooksett Rd</t>
  </si>
  <si>
    <t>Hooksett</t>
  </si>
  <si>
    <t>603-627-9573</t>
  </si>
  <si>
    <t>Hookset</t>
  </si>
  <si>
    <t>1130 Hookset Rd (report to work)</t>
  </si>
  <si>
    <t>H-400-18356-524967</t>
  </si>
  <si>
    <t>Rodriguez Construction Org. LLC.</t>
  </si>
  <si>
    <t>RDZ Build</t>
  </si>
  <si>
    <t>7290 Samuel Dr. Suite 322</t>
  </si>
  <si>
    <t>303-658-0672</t>
  </si>
  <si>
    <t>Cement Mason and Concrete Finishers</t>
  </si>
  <si>
    <t>7290 Samuel Drive. Suite 322</t>
  </si>
  <si>
    <t>H-400-18356-527811</t>
  </si>
  <si>
    <t>Andrews Gunite Co., Inc.</t>
  </si>
  <si>
    <t>Pools by Andrews, Inc.</t>
  </si>
  <si>
    <t>6 Republic Road</t>
  </si>
  <si>
    <t>North Billerica</t>
  </si>
  <si>
    <t>978-663-0724</t>
  </si>
  <si>
    <t>Middlesex (Billerica)</t>
  </si>
  <si>
    <t>H-400-18356-532055</t>
  </si>
  <si>
    <t>LANDSCAPE SOLUTIONS, INC.</t>
  </si>
  <si>
    <t>3955 West 700 South</t>
  </si>
  <si>
    <t>801-261-1733</t>
  </si>
  <si>
    <t>H-400-18356-541443</t>
  </si>
  <si>
    <t>TG Resources, LLC</t>
  </si>
  <si>
    <t>The Territory Golf &amp; Country Club</t>
  </si>
  <si>
    <t>800 Territory Lane</t>
  </si>
  <si>
    <t>Mailing: P.O. Box 1228, Duncan, OK 73534</t>
  </si>
  <si>
    <t>Duncan</t>
  </si>
  <si>
    <t>580-475-0075</t>
  </si>
  <si>
    <t>Stephens</t>
  </si>
  <si>
    <t>H-400-18356-568293</t>
  </si>
  <si>
    <t>Wells</t>
  </si>
  <si>
    <t>424 Post Rd.</t>
  </si>
  <si>
    <t>H-400-18356-589590</t>
  </si>
  <si>
    <t>Thielen Turf Irrigation, Inc</t>
  </si>
  <si>
    <t>600 Industrial Avenue</t>
  </si>
  <si>
    <t>989-773-3409</t>
  </si>
  <si>
    <t>ISABELLA</t>
  </si>
  <si>
    <t>600 Industrial Aveenue</t>
  </si>
  <si>
    <t>H-400-18356-600451</t>
  </si>
  <si>
    <t>Amber Waves Adventures, LLC</t>
  </si>
  <si>
    <t>American Adventure Expeditions</t>
  </si>
  <si>
    <t>12844 U.S. 24/285</t>
  </si>
  <si>
    <t>719-395-2409</t>
  </si>
  <si>
    <t>Chaffee</t>
  </si>
  <si>
    <t>12844 US 24/285</t>
  </si>
  <si>
    <t>H-400-18356-616371</t>
  </si>
  <si>
    <t>H-400-18356-643843</t>
  </si>
  <si>
    <t>Guest Service Associate</t>
  </si>
  <si>
    <t>H-400-18356-699077</t>
  </si>
  <si>
    <t>133 Patrick St. SE</t>
  </si>
  <si>
    <t>H-400-18356-702687</t>
  </si>
  <si>
    <t>BRIGHTVIEW LANDSCAPE SERVICES, INC. - DALLAS, TX</t>
  </si>
  <si>
    <t>BVLS3312</t>
  </si>
  <si>
    <t>281-786-5625</t>
  </si>
  <si>
    <t>1252 West Dove Rd.</t>
  </si>
  <si>
    <t>H-400-18356-716086</t>
  </si>
  <si>
    <t>Berkshire Rentals, Inc.</t>
  </si>
  <si>
    <t>Classical Tents and Party Goods</t>
  </si>
  <si>
    <t>43 Downing Industrial Park</t>
  </si>
  <si>
    <t>Pittsfield</t>
  </si>
  <si>
    <t>01201-3812</t>
  </si>
  <si>
    <t>413-443-2222</t>
  </si>
  <si>
    <t>tent and prop installer</t>
  </si>
  <si>
    <t>BERKSHIRE (PITTSFIELD)</t>
  </si>
  <si>
    <t>H-400-18356-738261</t>
  </si>
  <si>
    <t>H-400-18356-776403</t>
  </si>
  <si>
    <t>380 US-1 BYP</t>
  </si>
  <si>
    <t>H-400-18356-778089</t>
  </si>
  <si>
    <t>H-400-18356-824105</t>
  </si>
  <si>
    <t>Texas Star Landscapes LLC</t>
  </si>
  <si>
    <t>10565 Spangler Rd</t>
  </si>
  <si>
    <t>214-536-9779</t>
  </si>
  <si>
    <t>H-400-18356-826841</t>
  </si>
  <si>
    <t>F &amp; J Stonewalls, Inc.</t>
  </si>
  <si>
    <t>2665 W. Wesley Ave</t>
  </si>
  <si>
    <t>303-901-9195</t>
  </si>
  <si>
    <t>H-400-18356-874688</t>
  </si>
  <si>
    <t>CT Concrete LLC</t>
  </si>
  <si>
    <t>3721 Mullane Ct.</t>
  </si>
  <si>
    <t>Mailing: PO BOX 267, Hilliard, OH 43026</t>
  </si>
  <si>
    <t>614-312-8909</t>
  </si>
  <si>
    <t>4427 Weaver Court North</t>
  </si>
  <si>
    <t>H-400-18356-897428</t>
  </si>
  <si>
    <t>7330 S Fraser St.</t>
  </si>
  <si>
    <t>H-400-18356-921470</t>
  </si>
  <si>
    <t>Kingdom Road Nursery</t>
  </si>
  <si>
    <t>All Season's Care</t>
  </si>
  <si>
    <t>2922 Kingdom Rd.</t>
  </si>
  <si>
    <t>Waterloo</t>
  </si>
  <si>
    <t>315-568-9607</t>
  </si>
  <si>
    <t>H-400-18356-931322</t>
  </si>
  <si>
    <t>H-400-18356-992297</t>
  </si>
  <si>
    <t>Weishaar Gardens, Inc.</t>
  </si>
  <si>
    <t>Baxter Gardens</t>
  </si>
  <si>
    <t>17259 Wildhorse Creek Rd.</t>
  </si>
  <si>
    <t>636-532-1033</t>
  </si>
  <si>
    <t>17259 Wildhorse Creek Rd (report to work)</t>
  </si>
  <si>
    <t>H-400-18357-006358</t>
  </si>
  <si>
    <t>RED FEATHER PROPERTIES LIMITED PARTNERSHIP</t>
  </si>
  <si>
    <t>RED FEATHER LODGE</t>
  </si>
  <si>
    <t>300 State Route 64</t>
  </si>
  <si>
    <t>PO Box 1460</t>
  </si>
  <si>
    <t>928-638-7004</t>
  </si>
  <si>
    <t>Grand Canyon and Tusayan are the same township</t>
  </si>
  <si>
    <t>H-400-18357-011043</t>
  </si>
  <si>
    <t>BrightView Landscapes, LLC- Cherry Hill, NJ</t>
  </si>
  <si>
    <t>(BVL4446)</t>
  </si>
  <si>
    <t>1192B Marlkress Road</t>
  </si>
  <si>
    <t>H-400-18357-022237</t>
  </si>
  <si>
    <t>The Homestead, L.C.</t>
  </si>
  <si>
    <t>The Omni Homestead Resort</t>
  </si>
  <si>
    <t>7696 Sam Snead Highway</t>
  </si>
  <si>
    <t>540-839-3833</t>
  </si>
  <si>
    <t>BATH</t>
  </si>
  <si>
    <t>H-400-18357-037030</t>
  </si>
  <si>
    <t>Landmark Carolinas, Inc</t>
  </si>
  <si>
    <t>1985 Brevard Road</t>
  </si>
  <si>
    <t>Arden</t>
  </si>
  <si>
    <t>828-687-9980</t>
  </si>
  <si>
    <t>BUNCOMBE</t>
  </si>
  <si>
    <t>H-400-18357-066580</t>
  </si>
  <si>
    <t>Landrum</t>
  </si>
  <si>
    <t>10 Plumley Summit Rd</t>
  </si>
  <si>
    <t>The Cliffs at Glassy</t>
  </si>
  <si>
    <t>H-400-18357-083634</t>
  </si>
  <si>
    <t>Los Amigos, Inc.</t>
  </si>
  <si>
    <t>109 S. 6th Street</t>
  </si>
  <si>
    <t>Mailing Address: PO Box 914</t>
  </si>
  <si>
    <t>Kremmling</t>
  </si>
  <si>
    <t>970-531-9015</t>
  </si>
  <si>
    <t>Busperson</t>
  </si>
  <si>
    <t>H-400-18357-129725</t>
  </si>
  <si>
    <t>Old Edwards Hospitality Group</t>
  </si>
  <si>
    <t>Old Edwards Inn</t>
  </si>
  <si>
    <t>445 Main Street</t>
  </si>
  <si>
    <t>828-787-2697</t>
  </si>
  <si>
    <t>JOSEPH LAW FIRM</t>
  </si>
  <si>
    <t>200 Main Street</t>
  </si>
  <si>
    <t>H-400-18357-160858</t>
  </si>
  <si>
    <t>MARK FANELLI'S TRAVELING AMUSEMENT PARK, INC</t>
  </si>
  <si>
    <t>223 NH, ROUTE 119</t>
  </si>
  <si>
    <t>[MAIL: PO BOX 249, RINDGE, NH 03461]</t>
  </si>
  <si>
    <t>RINDGE</t>
  </si>
  <si>
    <t>03461-0000</t>
  </si>
  <si>
    <t>603-899-9900</t>
  </si>
  <si>
    <t>Rindge</t>
  </si>
  <si>
    <t>Cheshire(Rindge)</t>
  </si>
  <si>
    <t>223 NH, Route 119</t>
  </si>
  <si>
    <t>H-400-18357-194833</t>
  </si>
  <si>
    <t>L.A. LAWNCARE LLC</t>
  </si>
  <si>
    <t>2461 Lowrys Hwy</t>
  </si>
  <si>
    <t>803-374-6385</t>
  </si>
  <si>
    <t>Mower Operator</t>
  </si>
  <si>
    <t>H-400-18357-195375</t>
  </si>
  <si>
    <t>H-400-18357-204894</t>
  </si>
  <si>
    <t>PO Box 2000 (mailing)</t>
  </si>
  <si>
    <t>HOT SPRINGS</t>
  </si>
  <si>
    <t>H-400-18357-217410</t>
  </si>
  <si>
    <t>CUDDY ROOFING COMPANY INC</t>
  </si>
  <si>
    <t>22 RUTGERS ROAD ATE 102</t>
  </si>
  <si>
    <t>22 RUTGERS ROAD STE 102</t>
  </si>
  <si>
    <t>H-400-18357-252350</t>
  </si>
  <si>
    <t>Omni Interlocken Company, LLC</t>
  </si>
  <si>
    <t>Omni Interlocken Hotel</t>
  </si>
  <si>
    <t>500 Interlocken Blvd</t>
  </si>
  <si>
    <t>303-438-6600</t>
  </si>
  <si>
    <t>H-400-18357-269860</t>
  </si>
  <si>
    <t>Winter Green II Lawn &amp; Landscape, Inc.</t>
  </si>
  <si>
    <t>47093 Ryan Road</t>
  </si>
  <si>
    <t>586-257-5654</t>
  </si>
  <si>
    <t>landscape maintenance</t>
  </si>
  <si>
    <t>47093 Ryan Rd</t>
  </si>
  <si>
    <t>H-400-18357-275465</t>
  </si>
  <si>
    <t>ABLE AND ASSOCIATES LLC</t>
  </si>
  <si>
    <t>2155 Lanier Lane</t>
  </si>
  <si>
    <t>Suite P</t>
  </si>
  <si>
    <t>804-749-8443</t>
  </si>
  <si>
    <t>2155 Lanier Ln</t>
  </si>
  <si>
    <t>H-400-18357-284993</t>
  </si>
  <si>
    <t>Mark Kuppe &amp; Associates</t>
  </si>
  <si>
    <t>Kuppe's Landscape Services</t>
  </si>
  <si>
    <t>19525 Cass Ave.</t>
  </si>
  <si>
    <t>586-226-2242</t>
  </si>
  <si>
    <t>H-400-18357-293283</t>
  </si>
  <si>
    <t>The Landscape Partners LLC</t>
  </si>
  <si>
    <t>14900 N. Sara Road</t>
  </si>
  <si>
    <t>405-943-4242</t>
  </si>
  <si>
    <t>Landscape Laborer/Crew Leader</t>
  </si>
  <si>
    <t>H-400-18357-322184</t>
  </si>
  <si>
    <t>2604 Washington Rd</t>
  </si>
  <si>
    <t>H-400-18357-327729</t>
  </si>
  <si>
    <t>BAQUE BROS CONCESSIONS, INC.</t>
  </si>
  <si>
    <t>10554 Cypress Avenue</t>
  </si>
  <si>
    <t>[MAIL: PO BOX 2417, RANCHO CUCAMONGA, CA 91729</t>
  </si>
  <si>
    <t>909-758-1952</t>
  </si>
  <si>
    <t>10 West Harbor Blvd</t>
  </si>
  <si>
    <t>H-400-18357-328741</t>
  </si>
  <si>
    <t>H-400-18357-356980</t>
  </si>
  <si>
    <t>WEILAND COIN MACHINES, INC.</t>
  </si>
  <si>
    <t>L &amp; M CONCESSIONS</t>
  </si>
  <si>
    <t>204  E WALNUT ST</t>
  </si>
  <si>
    <t>NORTH FREEDOM</t>
  </si>
  <si>
    <t>608-522-4272</t>
  </si>
  <si>
    <t>North Freedom</t>
  </si>
  <si>
    <t>204 E Walnut St</t>
  </si>
  <si>
    <t>H-400-18357-358253</t>
  </si>
  <si>
    <t>Kirkwood Material Supply, Inc.</t>
  </si>
  <si>
    <t>800 South Fillmore</t>
  </si>
  <si>
    <t>Kirkwood</t>
  </si>
  <si>
    <t>314-822-9644</t>
  </si>
  <si>
    <t>H-400-18357-383365</t>
  </si>
  <si>
    <t>GroundsPro LLC</t>
  </si>
  <si>
    <t>311 Cherry Street</t>
  </si>
  <si>
    <t>Mailing Address: PO Box 1392</t>
  </si>
  <si>
    <t>304-629-6990</t>
  </si>
  <si>
    <t>H-400-18357-398028</t>
  </si>
  <si>
    <t>H-400-18357-408707</t>
  </si>
  <si>
    <t>La Brisa, Inc.</t>
  </si>
  <si>
    <t>Costa Azul Mexican Restaurant</t>
  </si>
  <si>
    <t>2109 Cleveland Road</t>
  </si>
  <si>
    <t>419-433-6017</t>
  </si>
  <si>
    <t>Restaurant Worker</t>
  </si>
  <si>
    <t>2109 Cleveland Rd.</t>
  </si>
  <si>
    <t>H-400-18357-415967</t>
  </si>
  <si>
    <t>BrightView Landscapes, LLC- Shamong, NJ</t>
  </si>
  <si>
    <t>(BVL4439)</t>
  </si>
  <si>
    <t>Shamong</t>
  </si>
  <si>
    <t>1 Lyons Court</t>
  </si>
  <si>
    <t>H-400-18357-426370</t>
  </si>
  <si>
    <t>CLAIR'S CLASSIC FOODS, INC</t>
  </si>
  <si>
    <t>407 Belt Line Suite 357</t>
  </si>
  <si>
    <t>(Winter:  190 Ocean Key Way, Jupiter FL 33477)</t>
  </si>
  <si>
    <t>561-308-9304</t>
  </si>
  <si>
    <t>H-400-18357-459427</t>
  </si>
  <si>
    <t>H-400-18357-478331</t>
  </si>
  <si>
    <t>Saul's Custom Designs</t>
  </si>
  <si>
    <t>10601 Trenton Avenue</t>
  </si>
  <si>
    <t>636-300-1770</t>
  </si>
  <si>
    <t>H-400-18357-498663</t>
  </si>
  <si>
    <t>GOLDEN RULE CONTRACTORS, LLC</t>
  </si>
  <si>
    <t>3348 A STREET</t>
  </si>
  <si>
    <t>BEAVER CROSSING</t>
  </si>
  <si>
    <t>402-641-2214</t>
  </si>
  <si>
    <t>Beaver Crossing</t>
  </si>
  <si>
    <t>3348 A Street</t>
  </si>
  <si>
    <t>H-400-18357-498930</t>
  </si>
  <si>
    <t>H-400-18357-512473</t>
  </si>
  <si>
    <t>BUDDY'S ENTERTAINMENT, INC.</t>
  </si>
  <si>
    <t>2840 61ST STREET</t>
  </si>
  <si>
    <t>941-345-7651</t>
  </si>
  <si>
    <t>2840 61st Street</t>
  </si>
  <si>
    <t>H-400-18357-518292</t>
  </si>
  <si>
    <t>Hudson Valley Rentals, Inc.</t>
  </si>
  <si>
    <t>Rhinebeck Party Rentals</t>
  </si>
  <si>
    <t>8110 Albany Post Rd.</t>
  </si>
  <si>
    <t>Red Hook</t>
  </si>
  <si>
    <t>845-758-5354</t>
  </si>
  <si>
    <t>Dishwasher and Cleaners</t>
  </si>
  <si>
    <t>Germantown</t>
  </si>
  <si>
    <t>2023 Route 9</t>
  </si>
  <si>
    <t>H-400-18357-529895</t>
  </si>
  <si>
    <t>The Lawn Champs LLC</t>
  </si>
  <si>
    <t>4 Country View Court</t>
  </si>
  <si>
    <t>636-946-1313</t>
  </si>
  <si>
    <t>St. Charles County</t>
  </si>
  <si>
    <t>H-400-18357-533333</t>
  </si>
  <si>
    <t>Macauley Brothers, Inc.</t>
  </si>
  <si>
    <t>528 Columbian Street</t>
  </si>
  <si>
    <t>Mailing Address: 84 Pleasant Street, Norwell, MA 02061</t>
  </si>
  <si>
    <t>Weymouth</t>
  </si>
  <si>
    <t>781-331-2374</t>
  </si>
  <si>
    <t>Norfolk (weymouth)</t>
  </si>
  <si>
    <t>H-400-18357-558821</t>
  </si>
  <si>
    <t>LUEHRS' IDEAL RIDES, INC</t>
  </si>
  <si>
    <t>1936 N 81ST ST.</t>
  </si>
  <si>
    <t>(Mail: 407 Belt Line Rd, Suite 357, Collinsville IL 62234)</t>
  </si>
  <si>
    <t>62232-0000</t>
  </si>
  <si>
    <t>H-400-18357-574653</t>
  </si>
  <si>
    <t>H-400-18357-590835</t>
  </si>
  <si>
    <t>Creed Construction, Inc.</t>
  </si>
  <si>
    <t>115 Messenger Rd.</t>
  </si>
  <si>
    <t>Mailing Address: PO Box 909, Manhattan, KS 66505</t>
  </si>
  <si>
    <t>785-776-1272</t>
  </si>
  <si>
    <t>Riley</t>
  </si>
  <si>
    <t>H-400-18357-604651</t>
  </si>
  <si>
    <t>Roca Verde Inc</t>
  </si>
  <si>
    <t>Christie's Fine Gardening</t>
  </si>
  <si>
    <t>470 Dover Knoll Rd</t>
  </si>
  <si>
    <t>Manakin Sabot</t>
  </si>
  <si>
    <t>804-402-3672</t>
  </si>
  <si>
    <t>Goochland</t>
  </si>
  <si>
    <t>407 Dover Knoll Rd</t>
  </si>
  <si>
    <t>H-400-18357-655775</t>
  </si>
  <si>
    <t>2550 Berner Street</t>
  </si>
  <si>
    <t>817-284-7900</t>
  </si>
  <si>
    <t>H-400-18357-682084</t>
  </si>
  <si>
    <t>Viva Pools, LLC</t>
  </si>
  <si>
    <t>10432 CALUMET GROVE DR</t>
  </si>
  <si>
    <t>Mailing Address: 4441 GEORGE MASON BLVD STE 200, FAIRFAX VA 22030</t>
  </si>
  <si>
    <t>703-646-1261</t>
  </si>
  <si>
    <t>Swimming Pool Servicer</t>
  </si>
  <si>
    <t>H-400-18357-685909</t>
  </si>
  <si>
    <t>SKB Industries, Inc.</t>
  </si>
  <si>
    <t>467 Inland Way NW</t>
  </si>
  <si>
    <t>770-564-2186</t>
  </si>
  <si>
    <t>H-400-18357-706078</t>
  </si>
  <si>
    <t>Hebert's Specialty Meats, LLC.</t>
  </si>
  <si>
    <t>mail - 2614 Twin Lane, Maurice, LA  70555</t>
  </si>
  <si>
    <t>physical - 8212 Maurice Avenue, Maurice, LA  70555</t>
  </si>
  <si>
    <t>Vermilion parish</t>
  </si>
  <si>
    <t>337-893-5062</t>
  </si>
  <si>
    <t>Meat, poultry, and fish cutters and trimmers</t>
  </si>
  <si>
    <t>8212 Maurice Avenue</t>
  </si>
  <si>
    <t>H-400-18357-725266</t>
  </si>
  <si>
    <t>H-400-18357-748943</t>
  </si>
  <si>
    <t>H-400-18357-755927</t>
  </si>
  <si>
    <t>PHOENIX LEASING PARTNERS, INC.</t>
  </si>
  <si>
    <t>5107 Edwards Rd</t>
  </si>
  <si>
    <t>Taylors</t>
  </si>
  <si>
    <t>864-609-9100</t>
  </si>
  <si>
    <t>Landscaping and Groundskeepers Worker I</t>
  </si>
  <si>
    <t>5025 Edwards Rd</t>
  </si>
  <si>
    <t>H-400-18357-759646</t>
  </si>
  <si>
    <t>Dakota Gunslingers, LLC</t>
  </si>
  <si>
    <t>669 Main St.</t>
  </si>
  <si>
    <t>Deadwood</t>
  </si>
  <si>
    <t>320-491-9694</t>
  </si>
  <si>
    <t>H-400-18357-788013</t>
  </si>
  <si>
    <t>Smitty's Lawn and Landscape Services, LLC</t>
  </si>
  <si>
    <t>Smitty's Lawn and Landscape</t>
  </si>
  <si>
    <t>2305 2nd Ave North</t>
  </si>
  <si>
    <t>515-576-0985</t>
  </si>
  <si>
    <t>H-400-18357-807671</t>
  </si>
  <si>
    <t>H-400-18357-811725</t>
  </si>
  <si>
    <t>Gibbs Landscape Co.</t>
  </si>
  <si>
    <t>4055 Atlanta Rd.</t>
  </si>
  <si>
    <t>770-432-7761</t>
  </si>
  <si>
    <t>H-400-18357-814039</t>
  </si>
  <si>
    <t>MEXAM CONCRETE LLC</t>
  </si>
  <si>
    <t>133 Rollingreen Rd</t>
  </si>
  <si>
    <t>864-534-0344</t>
  </si>
  <si>
    <t>H-400-18357-841387</t>
  </si>
  <si>
    <t>Canyon Landscaping LLC</t>
  </si>
  <si>
    <t>308 N Hammond Lane</t>
  </si>
  <si>
    <t>435-752-3838</t>
  </si>
  <si>
    <t>Nibley</t>
  </si>
  <si>
    <t>CACHE</t>
  </si>
  <si>
    <t>2906 S. Hwy 89</t>
  </si>
  <si>
    <t>H-400-18357-850463</t>
  </si>
  <si>
    <t>H-400-18357-853382</t>
  </si>
  <si>
    <t>PHOENIX LANDSCAPE OF CHARLESTON, INC.</t>
  </si>
  <si>
    <t>Goose Creek</t>
  </si>
  <si>
    <t>1206 Red Bank Rd</t>
  </si>
  <si>
    <t>H-400-18357-864978</t>
  </si>
  <si>
    <t>COLE SHOWS AMUSEMENT COMPANY, INC</t>
  </si>
  <si>
    <t>5311 INDIAN DRAFT RD</t>
  </si>
  <si>
    <t>24426-0000</t>
  </si>
  <si>
    <t>540-965-4553</t>
  </si>
  <si>
    <t>Alleghany</t>
  </si>
  <si>
    <t>5311 Indian Draft Rd</t>
  </si>
  <si>
    <t>H-400-18357-880116</t>
  </si>
  <si>
    <t>Matthew Francisco Diego Corp</t>
  </si>
  <si>
    <t>Chatham Grill, Carolina House, Magdelenas Menu, Valatie Bar and Gr</t>
  </si>
  <si>
    <t>59 Broad St</t>
  </si>
  <si>
    <t>50 White Mills Rd., Chatham, NY, 12037</t>
  </si>
  <si>
    <t>Kinderhook</t>
  </si>
  <si>
    <t>518-755-3650</t>
  </si>
  <si>
    <t>Prep cook and cleaner</t>
  </si>
  <si>
    <t>Carolina House, 59 Broad St.</t>
  </si>
  <si>
    <t>H-400-18357-904645</t>
  </si>
  <si>
    <t>GREENSCAPE SERVICES, INC.</t>
  </si>
  <si>
    <t>714 Old Montezuma Rd</t>
  </si>
  <si>
    <t>PO Box 263</t>
  </si>
  <si>
    <t>828-733-6463</t>
  </si>
  <si>
    <t>1138 Crescent River Pass</t>
  </si>
  <si>
    <t>H-400-18357-934637</t>
  </si>
  <si>
    <t>H-400-18357-939642</t>
  </si>
  <si>
    <t>BLUE STAR AMUSEMENTS LLC</t>
  </si>
  <si>
    <t>CAMPY'S AMUSEMENTS</t>
  </si>
  <si>
    <t>720 RIFLE CAMP ROAD</t>
  </si>
  <si>
    <t>(MAIL: PO BOX 2424, WOODLAND PARK NJ 07424)</t>
  </si>
  <si>
    <t>WOODLAND PARK</t>
  </si>
  <si>
    <t>973-256-4190</t>
  </si>
  <si>
    <t>Woodland Park</t>
  </si>
  <si>
    <t>Passaic</t>
  </si>
  <si>
    <t>720 Rifle Camp Road</t>
  </si>
  <si>
    <t>H-400-18357-962725</t>
  </si>
  <si>
    <t>H-400-18357-963026</t>
  </si>
  <si>
    <t>BrightView Landscapes, LLC- Hillside, NJ</t>
  </si>
  <si>
    <t>(BVL4441)</t>
  </si>
  <si>
    <t>Bound Brook</t>
  </si>
  <si>
    <t>100 Foothill Road</t>
  </si>
  <si>
    <t>H-400-18357-982470</t>
  </si>
  <si>
    <t>WILLIAM D. CONWELL INC.</t>
  </si>
  <si>
    <t>113 Columbia Ave</t>
  </si>
  <si>
    <t>610-328-6665</t>
  </si>
  <si>
    <t>Landscaping and Groundskeepers Worker</t>
  </si>
  <si>
    <t>Woodlyn</t>
  </si>
  <si>
    <t>101 Fairview Rd</t>
  </si>
  <si>
    <t>H-400-18358-039877</t>
  </si>
  <si>
    <t>Brian's Grass Cutting, Landscaping &amp; Snow Removal</t>
  </si>
  <si>
    <t>3219 Kane Rd</t>
  </si>
  <si>
    <t>724-857-0453</t>
  </si>
  <si>
    <t>3219 Kane Road</t>
  </si>
  <si>
    <t>H-400-18358-058129</t>
  </si>
  <si>
    <t>Hispano Lawn Maintenance &amp; Landscaping Co.</t>
  </si>
  <si>
    <t>HL Landscape</t>
  </si>
  <si>
    <t>412 S Raynor Ave</t>
  </si>
  <si>
    <t>815-347-6777</t>
  </si>
  <si>
    <t>Illinois</t>
  </si>
  <si>
    <t>H-400-18358-065438</t>
  </si>
  <si>
    <t>Alto Lakes Golf &amp; Country Club, Inc.</t>
  </si>
  <si>
    <t>1 Country Club Drive</t>
  </si>
  <si>
    <t>Alto</t>
  </si>
  <si>
    <t>575-336-4231</t>
  </si>
  <si>
    <t>Golf Course Maintenance Workers</t>
  </si>
  <si>
    <t>H-400-18358-065550</t>
  </si>
  <si>
    <t>BrightView Landscape Services, Inc.- Chantilly, VA</t>
  </si>
  <si>
    <t>(BVL3706)</t>
  </si>
  <si>
    <t>42531 John Mosby Hwy</t>
  </si>
  <si>
    <t>H-400-18358-066066</t>
  </si>
  <si>
    <t>POWERS &amp; THOMAS MIDWAY ENTERTAINMENT LLC</t>
  </si>
  <si>
    <t>7741 BONAVENTURE DRIVE</t>
  </si>
  <si>
    <t>(PO BOX 11341, WILMINGTON NC 28404)</t>
  </si>
  <si>
    <t>585-303-2618</t>
  </si>
  <si>
    <t>7741 Bonaventure Drive</t>
  </si>
  <si>
    <t>H-400-18358-103451</t>
  </si>
  <si>
    <t>H-400-18358-103729</t>
  </si>
  <si>
    <t>H-400-18358-118016</t>
  </si>
  <si>
    <t>BrightView Landscape Services, Inc.- Dulles, VA</t>
  </si>
  <si>
    <t>(BVLS3711)</t>
  </si>
  <si>
    <t>14926 Willard Road</t>
  </si>
  <si>
    <t>H-400-18358-127004</t>
  </si>
  <si>
    <t>LochenHeath Golf Club</t>
  </si>
  <si>
    <t>7951 Turnberry Circle</t>
  </si>
  <si>
    <t>231-938-9800</t>
  </si>
  <si>
    <t>H-400-18358-159003</t>
  </si>
  <si>
    <t>Earth Care Inc.</t>
  </si>
  <si>
    <t>2298 Horseshoe Pike</t>
  </si>
  <si>
    <t>Honey Brook</t>
  </si>
  <si>
    <t>484-514-2135</t>
  </si>
  <si>
    <t>H-400-18358-162139</t>
  </si>
  <si>
    <t>Waterville Landscaping Inc</t>
  </si>
  <si>
    <t>9615 Waterville-Swanton</t>
  </si>
  <si>
    <t>Mailing: PO Box 191, Waterville, OH 43566</t>
  </si>
  <si>
    <t>419-878-4602</t>
  </si>
  <si>
    <t>Lawn Irrigation Laborer</t>
  </si>
  <si>
    <t>H-400-18358-168275</t>
  </si>
  <si>
    <t>H-400-18358-176864</t>
  </si>
  <si>
    <t>The Belmont Country Club</t>
  </si>
  <si>
    <t>181 Winter Street</t>
  </si>
  <si>
    <t>617-484-5360</t>
  </si>
  <si>
    <t>Middlesex (Belmont)</t>
  </si>
  <si>
    <t>H-400-18358-207351</t>
  </si>
  <si>
    <t>Philadelphia Cricket Club</t>
  </si>
  <si>
    <t>415 West Willow Grove Avenue</t>
  </si>
  <si>
    <t>215-247-6001</t>
  </si>
  <si>
    <t>H-400-18358-209362</t>
  </si>
  <si>
    <t>Wood Landscapes Inc</t>
  </si>
  <si>
    <t>185 Closter Dock Road</t>
  </si>
  <si>
    <t>201-768-7865</t>
  </si>
  <si>
    <t>H-400-18358-214575</t>
  </si>
  <si>
    <t>937 Tallulah Rd.</t>
  </si>
  <si>
    <t>3025 Avon Rd (report to work)</t>
  </si>
  <si>
    <t>H-400-18358-225447</t>
  </si>
  <si>
    <t>H-400-18358-226955</t>
  </si>
  <si>
    <t>H-400-18358-227680</t>
  </si>
  <si>
    <t>H-400-18358-238136</t>
  </si>
  <si>
    <t>BrightView Landscapes, LLC- Alexandria, VA Region</t>
  </si>
  <si>
    <t>(BVL3716)</t>
  </si>
  <si>
    <t>3174 Spring Street</t>
  </si>
  <si>
    <t>H-400-18358-260408</t>
  </si>
  <si>
    <t>Hernandez Texas Five Star Construction, Inc.</t>
  </si>
  <si>
    <t>903 Via Viejo</t>
  </si>
  <si>
    <t>Marble Falls</t>
  </si>
  <si>
    <t>512-644-4845</t>
  </si>
  <si>
    <t>BURNET</t>
  </si>
  <si>
    <t>H-400-18358-269129</t>
  </si>
  <si>
    <t>Do Your Deck Ohio</t>
  </si>
  <si>
    <t>5611 State Rd</t>
  </si>
  <si>
    <t>Suite 34343</t>
  </si>
  <si>
    <t>216-212-8108</t>
  </si>
  <si>
    <t>ohio</t>
  </si>
  <si>
    <t>South Dakota</t>
  </si>
  <si>
    <t>H-400-18358-288966</t>
  </si>
  <si>
    <t>BrightView Landscape Services, Inc.- Fredericksburg, VA</t>
  </si>
  <si>
    <t>(BVLS3713)</t>
  </si>
  <si>
    <t>5121 Park Drive</t>
  </si>
  <si>
    <t>H-400-18358-297166</t>
  </si>
  <si>
    <t>H-400-18358-297482</t>
  </si>
  <si>
    <t>H-400-18358-304834</t>
  </si>
  <si>
    <t>MORGAN CORPORATION</t>
  </si>
  <si>
    <t>1800 E Main St, Duncan, SC 29334</t>
  </si>
  <si>
    <t>PO Box 3555</t>
  </si>
  <si>
    <t>864-661-1031</t>
  </si>
  <si>
    <t>1800 E Main St</t>
  </si>
  <si>
    <t>Report to Work Address</t>
  </si>
  <si>
    <t>H-400-18358-324736</t>
  </si>
  <si>
    <t>Gilliland Landscape, LLC</t>
  </si>
  <si>
    <t>9186 Clearfield-Curwensville Hwy</t>
  </si>
  <si>
    <t>Clearfield</t>
  </si>
  <si>
    <t>814-592-4613</t>
  </si>
  <si>
    <t>H-400-18358-339580</t>
  </si>
  <si>
    <t>Pine Brook Country Club</t>
  </si>
  <si>
    <t>42 Newton Street</t>
  </si>
  <si>
    <t>781-894-3731</t>
  </si>
  <si>
    <t>Middlesex (Weston)</t>
  </si>
  <si>
    <t>H-400-18358-347637</t>
  </si>
  <si>
    <t>Glen Oaks Club, Inc.</t>
  </si>
  <si>
    <t>175 Post Road</t>
  </si>
  <si>
    <t>Old Westbury</t>
  </si>
  <si>
    <t>516-626-2900</t>
  </si>
  <si>
    <t>Recreational Attendant</t>
  </si>
  <si>
    <t>H-400-18358-377311</t>
  </si>
  <si>
    <t>Redline Concrete, LLC</t>
  </si>
  <si>
    <t>2704 Gardenia</t>
  </si>
  <si>
    <t>512-788-0205</t>
  </si>
  <si>
    <t>H-400-18358-399663</t>
  </si>
  <si>
    <t>BURNS &amp; SCALO OHIO INC</t>
  </si>
  <si>
    <t>22 RUTGERS ROAD ATE 200</t>
  </si>
  <si>
    <t>H-400-18358-414004</t>
  </si>
  <si>
    <t>H-400-18358-415198</t>
  </si>
  <si>
    <t>Diamond Creek Holdings, LLC</t>
  </si>
  <si>
    <t>Diamond Creek Golf Club</t>
  </si>
  <si>
    <t>25 Rock Rose</t>
  </si>
  <si>
    <t>Banner Elk</t>
  </si>
  <si>
    <t>828-898-1800</t>
  </si>
  <si>
    <t>H-400-18358-460732</t>
  </si>
  <si>
    <t>Lake Shore Country Club</t>
  </si>
  <si>
    <t>1255 Sheridan Road</t>
  </si>
  <si>
    <t>847-835-3000</t>
  </si>
  <si>
    <t>H-400-18358-464091</t>
  </si>
  <si>
    <t>LLH Partners, LP</t>
  </si>
  <si>
    <t>Greener Images</t>
  </si>
  <si>
    <t>4490 Castlegate Dr.</t>
  </si>
  <si>
    <t>979-690-8588</t>
  </si>
  <si>
    <t>BRAZOS</t>
  </si>
  <si>
    <t>505 William D Fitch Pkwy</t>
  </si>
  <si>
    <t>H-400-18358-468775</t>
  </si>
  <si>
    <t>H-400-18358-497819</t>
  </si>
  <si>
    <t>H-400-18358-516682</t>
  </si>
  <si>
    <t>Wissco Irrigation Inc</t>
  </si>
  <si>
    <t>1820 South Bend Avenue</t>
  </si>
  <si>
    <t>574-277-9851</t>
  </si>
  <si>
    <t>Crew Laborer</t>
  </si>
  <si>
    <t>St Joseph</t>
  </si>
  <si>
    <t>H-400-18358-518802</t>
  </si>
  <si>
    <t>H-400-18358-535288</t>
  </si>
  <si>
    <t>WHITE CASTLE ROOFING AND CONTRACTING, INC.</t>
  </si>
  <si>
    <t>5851 SALTILLO ROAD</t>
  </si>
  <si>
    <t>402-423-1796</t>
  </si>
  <si>
    <t>400 Blue Heron Court</t>
  </si>
  <si>
    <t>H-400-18358-541605</t>
  </si>
  <si>
    <t>H-400-18358-549270</t>
  </si>
  <si>
    <t>H-400-18358-569355</t>
  </si>
  <si>
    <t>LONG SUMMER LANDSCAPING</t>
  </si>
  <si>
    <t>2 Columbine Ave South</t>
  </si>
  <si>
    <t>P.O. Box 2027, Southampton, NY 11969</t>
  </si>
  <si>
    <t>631-627-0905</t>
  </si>
  <si>
    <t>2 COLUMBINE AVE SOUTH</t>
  </si>
  <si>
    <t>H-400-18358-569785</t>
  </si>
  <si>
    <t>H-400-18358-574441</t>
  </si>
  <si>
    <t>H-400-18358-577959</t>
  </si>
  <si>
    <t>Belmontes Quality Construction, LLC</t>
  </si>
  <si>
    <t>86 Coors Vado</t>
  </si>
  <si>
    <t>Mesquite</t>
  </si>
  <si>
    <t>575-202-4222</t>
  </si>
  <si>
    <t>Stanton</t>
  </si>
  <si>
    <t>2258 PR C 2205 (report to work)</t>
  </si>
  <si>
    <t>H-400-18358-591087</t>
  </si>
  <si>
    <t>Longhorn Landscaping Company LLC</t>
  </si>
  <si>
    <t>The Grounds Guys of Huntsville</t>
  </si>
  <si>
    <t>4872 Pleasant Hill Road</t>
  </si>
  <si>
    <t>Guntersville</t>
  </si>
  <si>
    <t>256-217-5255</t>
  </si>
  <si>
    <t>108 Ryland Ridge Circle</t>
  </si>
  <si>
    <t>H-400-18358-629613</t>
  </si>
  <si>
    <t>LAW OFFICE OF VICTOR A. CUCO</t>
  </si>
  <si>
    <t>VICTOR CUCO</t>
  </si>
  <si>
    <t>H-400-18358-657702</t>
  </si>
  <si>
    <t>LUSA Atlanta, LLC</t>
  </si>
  <si>
    <t>Landscape Management Company</t>
  </si>
  <si>
    <t>2434 Hilton Way</t>
  </si>
  <si>
    <t>H-400-18358-668008</t>
  </si>
  <si>
    <t>Mailing: PO Box 36650, Houston, TX 77236</t>
  </si>
  <si>
    <t>H-400-18358-671410</t>
  </si>
  <si>
    <t>H-400-18358-696669</t>
  </si>
  <si>
    <t>VIVONA FAMILY ENTERTAINMENT COMPANY, INC</t>
  </si>
  <si>
    <t>2907 TV RD</t>
  </si>
  <si>
    <t>[MAIL: 24 FEDERAL RD.,MONROE TOWNSHIP, NJ 08831]</t>
  </si>
  <si>
    <t>29501-0000</t>
  </si>
  <si>
    <t>732-446-7144</t>
  </si>
  <si>
    <t>2907 TV Road</t>
  </si>
  <si>
    <t>H-400-18358-704570</t>
  </si>
  <si>
    <t>Lowell Russell Concrete Inc</t>
  </si>
  <si>
    <t>22335 Wagonwheel Trail</t>
  </si>
  <si>
    <t>Lakeville</t>
  </si>
  <si>
    <t>956-461-3710</t>
  </si>
  <si>
    <t>21716 Kenrick Avenue</t>
  </si>
  <si>
    <t>H-400-18358-716978</t>
  </si>
  <si>
    <t>Gonzalez Forestry, Inc.</t>
  </si>
  <si>
    <t>1000 Lathrop Drive</t>
  </si>
  <si>
    <t>541-403-0138</t>
  </si>
  <si>
    <t>1000 Lathrop Drive (report to work)</t>
  </si>
  <si>
    <t>H-400-18358-719860</t>
  </si>
  <si>
    <t>H-400-18358-721774</t>
  </si>
  <si>
    <t>5710 East 11th St.</t>
  </si>
  <si>
    <t>H-400-18358-722306</t>
  </si>
  <si>
    <t>H-400-18358-729207</t>
  </si>
  <si>
    <t>H-400-18358-748972</t>
  </si>
  <si>
    <t>H-400-18358-760830</t>
  </si>
  <si>
    <t>B ORIGINAL FOODS LLC</t>
  </si>
  <si>
    <t>1543 BARTOW RD #226</t>
  </si>
  <si>
    <t>561-718-5377</t>
  </si>
  <si>
    <t>1543 Bartow Road #226</t>
  </si>
  <si>
    <t>H-400-18358-780756</t>
  </si>
  <si>
    <t>H-400-18358-780930</t>
  </si>
  <si>
    <t>Hernandez Rock, Inc.</t>
  </si>
  <si>
    <t>4610 Weatherford Hwy.</t>
  </si>
  <si>
    <t>817-573-7025</t>
  </si>
  <si>
    <t>HOOD</t>
  </si>
  <si>
    <t>H-400-18358-800137</t>
  </si>
  <si>
    <t>Mountaintop Golf &amp; Lake Club</t>
  </si>
  <si>
    <t>1638 High Mountain Drive</t>
  </si>
  <si>
    <t>828-743-4707</t>
  </si>
  <si>
    <t>H-400-18358-810356</t>
  </si>
  <si>
    <t>Baltusrol Golf Club</t>
  </si>
  <si>
    <t>201 Shunpike Road</t>
  </si>
  <si>
    <t>973-376-1900</t>
  </si>
  <si>
    <t>H-400-18358-821205</t>
  </si>
  <si>
    <t>BrightView Landscape Services, Inc.- Richmond, VA</t>
  </si>
  <si>
    <t>(BVLS3709)</t>
  </si>
  <si>
    <t>229 Redoubt Road</t>
  </si>
  <si>
    <t>H-400-18358-830944</t>
  </si>
  <si>
    <t>NGF, Inc</t>
  </si>
  <si>
    <t>Baza in Newton</t>
  </si>
  <si>
    <t>30 Tower Road</t>
  </si>
  <si>
    <t>617-986-8510</t>
  </si>
  <si>
    <t>LAW OFFICES OF NATALIA KOLYADA</t>
  </si>
  <si>
    <t>NATALIA KOLYADA</t>
  </si>
  <si>
    <t>Deli Clerk</t>
  </si>
  <si>
    <t>H-400-18358-837654</t>
  </si>
  <si>
    <t>H-400-18358-844761</t>
  </si>
  <si>
    <t>INTERSTATE AMUSEMENTS OF AMERICA, INC.</t>
  </si>
  <si>
    <t>674 TOMOKA FARMS RD</t>
  </si>
  <si>
    <t>[MAIL: PO BOX 17, NEW SMYRNA BEACH, FL 32170]</t>
  </si>
  <si>
    <t>NEW SMYRNA BEACH</t>
  </si>
  <si>
    <t>32168-0000</t>
  </si>
  <si>
    <t>386-937-4380</t>
  </si>
  <si>
    <t>New Smyrna Beach</t>
  </si>
  <si>
    <t>674 Tomoka Farms Road</t>
  </si>
  <si>
    <t>H-400-18358-854519</t>
  </si>
  <si>
    <t>H-400-18358-858702</t>
  </si>
  <si>
    <t>Plaster Pros, LLC</t>
  </si>
  <si>
    <t>6431 Midway Rd.</t>
  </si>
  <si>
    <t>817-488-1776</t>
  </si>
  <si>
    <t>H-400-18358-876920</t>
  </si>
  <si>
    <t>All States Landscaping Inc</t>
  </si>
  <si>
    <t>611 W 12300 S</t>
  </si>
  <si>
    <t>Mailing: PO Box 1586, Draper, UT 84020</t>
  </si>
  <si>
    <t>801-571-7336</t>
  </si>
  <si>
    <t>H-400-18358-891917</t>
  </si>
  <si>
    <t>Baker Landscape &amp; Irrigation, Inc.</t>
  </si>
  <si>
    <t>145 Moose Ridge Rd.</t>
  </si>
  <si>
    <t>518-743-0145</t>
  </si>
  <si>
    <t>H-400-18358-902856</t>
  </si>
  <si>
    <t>Recreational Aide</t>
  </si>
  <si>
    <t>H-400-18358-917641</t>
  </si>
  <si>
    <t>H-400-18358-928633</t>
  </si>
  <si>
    <t>PROGRESSIVE PLANTS, INC</t>
  </si>
  <si>
    <t>10252 BACCHUS HWY</t>
  </si>
  <si>
    <t>COPPERTON</t>
  </si>
  <si>
    <t>801-654-8911</t>
  </si>
  <si>
    <t>Nursery and tree Production</t>
  </si>
  <si>
    <t>Nursery harvesting trees and shrubs</t>
  </si>
  <si>
    <t>Copperton</t>
  </si>
  <si>
    <t>10252 Bacchus Hwy</t>
  </si>
  <si>
    <t>H-400-18358-936139</t>
  </si>
  <si>
    <t>15013 Industrial Road</t>
  </si>
  <si>
    <t>H-400-18358-943945</t>
  </si>
  <si>
    <t>H-400-18358-961246</t>
  </si>
  <si>
    <t>BrightView Landscape Services, Inc.- Richmond</t>
  </si>
  <si>
    <t>(BVLS37090)</t>
  </si>
  <si>
    <t>8406 Erle Road, Suite B</t>
  </si>
  <si>
    <t>H-400-18358-965154</t>
  </si>
  <si>
    <t>H-400-18358-972827</t>
  </si>
  <si>
    <t>H-400-18358-974691</t>
  </si>
  <si>
    <t>H-400-18358-975665</t>
  </si>
  <si>
    <t>H-400-18358-981179</t>
  </si>
  <si>
    <t>The Clubs at St. James Plantation</t>
  </si>
  <si>
    <t>3779 Members Club Boulevard, SE</t>
  </si>
  <si>
    <t>910-477-8500</t>
  </si>
  <si>
    <t>H-400-18358-993641</t>
  </si>
  <si>
    <t>WAYNE WOOD INC</t>
  </si>
  <si>
    <t>PO BOX 2166</t>
  </si>
  <si>
    <t>35 BEECHWOOD DRIVE SOUTHAMPTON NY 11968</t>
  </si>
  <si>
    <t>631-287-6400</t>
  </si>
  <si>
    <t>35 BEECHWOOD DRIVE</t>
  </si>
  <si>
    <t>H-400-18358-999198</t>
  </si>
  <si>
    <t>BrightView Landscape Services, Inc.- Lorton, VA</t>
  </si>
  <si>
    <t>(BVLS37020)</t>
  </si>
  <si>
    <t>5019 Davis Ford Road</t>
  </si>
  <si>
    <t>H-400-18359-001703</t>
  </si>
  <si>
    <t>Barrigon Plastering, Inc</t>
  </si>
  <si>
    <t>1875 Henderson Way</t>
  </si>
  <si>
    <t>678-985-9860</t>
  </si>
  <si>
    <t>Plasterer and Stucco Mason Helper</t>
  </si>
  <si>
    <t>425 5th Ave., South</t>
  </si>
  <si>
    <t>H-400-18359-080544</t>
  </si>
  <si>
    <t>RACHEL LYNCH SWIMMING POOL SERVICES INC</t>
  </si>
  <si>
    <t>H-400-18359-093783</t>
  </si>
  <si>
    <t>Grand Island</t>
  </si>
  <si>
    <t>924 Concord Avenue</t>
  </si>
  <si>
    <t>H-400-18359-287124</t>
  </si>
  <si>
    <t>Pleasant Valley Country Club</t>
  </si>
  <si>
    <t>1 Pleasant Valley Drive</t>
  </si>
  <si>
    <t>501-975-3223</t>
  </si>
  <si>
    <t>Golf Course Maintenance and Landscaper</t>
  </si>
  <si>
    <t>H-400-18359-326969</t>
  </si>
  <si>
    <t>GREENVIEW PARTNERS, LLC</t>
  </si>
  <si>
    <t>5909 Triangle Dr</t>
  </si>
  <si>
    <t>PO Box 99125</t>
  </si>
  <si>
    <t>919-576-0341</t>
  </si>
  <si>
    <t>Danny Building, Inc</t>
  </si>
  <si>
    <t>542 Prospect</t>
  </si>
  <si>
    <t>518-653-3560</t>
  </si>
  <si>
    <t>Carpenter helper</t>
  </si>
  <si>
    <t>H-400-18359-409640</t>
  </si>
  <si>
    <t>CHORZEPA CONSTRUCTION CORP</t>
  </si>
  <si>
    <t>PO BOX 246</t>
  </si>
  <si>
    <t>66 RIDGE RD, RIDGE NY 11961</t>
  </si>
  <si>
    <t>RIDGE</t>
  </si>
  <si>
    <t>631-345-5586</t>
  </si>
  <si>
    <t>66 RIDGE ROAD</t>
  </si>
  <si>
    <t>H-400-18359-448912</t>
  </si>
  <si>
    <t>SERRANO LANDCAPING, INC.</t>
  </si>
  <si>
    <t>17416 Bluff Rd</t>
  </si>
  <si>
    <t>630-783-8014</t>
  </si>
  <si>
    <t>H-400-18359-475202</t>
  </si>
  <si>
    <t>DOMINIC VIVONA COMPANY</t>
  </si>
  <si>
    <t>H-400-18359-513813</t>
  </si>
  <si>
    <t>MK Investment and Holdings</t>
  </si>
  <si>
    <t>Spectrum Landscaping</t>
  </si>
  <si>
    <t>41 West Main St</t>
  </si>
  <si>
    <t>Midway</t>
  </si>
  <si>
    <t>435-654-9993</t>
  </si>
  <si>
    <t>H-400-18359-515653</t>
  </si>
  <si>
    <t>Food and Beverage Server</t>
  </si>
  <si>
    <t>H-400-18359-551799</t>
  </si>
  <si>
    <t>129 W Trade Street</t>
  </si>
  <si>
    <t>H-400-18359-556734</t>
  </si>
  <si>
    <t>Shoal Creek</t>
  </si>
  <si>
    <t>100 New Williamsburg Dr</t>
  </si>
  <si>
    <t>H-400-18359-562502</t>
  </si>
  <si>
    <t>JMG Landscaping LLC</t>
  </si>
  <si>
    <t>5285 W Ridge Flower Way</t>
  </si>
  <si>
    <t>Kearns</t>
  </si>
  <si>
    <t>801-404-3669</t>
  </si>
  <si>
    <t>H-400-18359-570674</t>
  </si>
  <si>
    <t>PHOENIX LANDSCAPE MANAGEMENT OF CHARLOTTE, INC.</t>
  </si>
  <si>
    <t>1629 Industrial Center Cir</t>
  </si>
  <si>
    <t>H-400-18359-662307</t>
  </si>
  <si>
    <t>11700 Reames Rd</t>
  </si>
  <si>
    <t>H-400-18359-688543</t>
  </si>
  <si>
    <t>Wade Hampton Golf Club, Inc.</t>
  </si>
  <si>
    <t>68 Golf Drive</t>
  </si>
  <si>
    <t>828-743-5048</t>
  </si>
  <si>
    <t>FRAGOMEN, DEL REY, BERNSEN &amp; LOEWY</t>
  </si>
  <si>
    <t>Line/Prep Cook</t>
  </si>
  <si>
    <t>P.O. Box 1920</t>
  </si>
  <si>
    <t>H-400-18359-706431</t>
  </si>
  <si>
    <t>Classic Jack Construction, LLC.</t>
  </si>
  <si>
    <t>231 N 300 E</t>
  </si>
  <si>
    <t>801-623-3777</t>
  </si>
  <si>
    <t>H-400-18359-798580</t>
  </si>
  <si>
    <t>Vista Landscapes</t>
  </si>
  <si>
    <t>52363 Walnut Dr.</t>
  </si>
  <si>
    <t>248-320-7080</t>
  </si>
  <si>
    <t>52363 Walnut Drive</t>
  </si>
  <si>
    <t>H-400-18359-843192</t>
  </si>
  <si>
    <t>H-400-18359-882488</t>
  </si>
  <si>
    <t>H-400-18359-886871</t>
  </si>
  <si>
    <t>H-400-18359-924047</t>
  </si>
  <si>
    <t>H-400-18359-929112</t>
  </si>
  <si>
    <t>SOUTHERN DISTINCTION, INC.</t>
  </si>
  <si>
    <t>5247 Deer Springs Dr</t>
  </si>
  <si>
    <t>Crestview</t>
  </si>
  <si>
    <t>850-689-8952</t>
  </si>
  <si>
    <t>H-400-18359-957103</t>
  </si>
  <si>
    <t>Elite Grounds, LC</t>
  </si>
  <si>
    <t>800 South Main St.</t>
  </si>
  <si>
    <t>801-785-5973</t>
  </si>
  <si>
    <t>H-400-18360-005071</t>
  </si>
  <si>
    <t>Kellermann Landscapes &amp; Stonework LLC</t>
  </si>
  <si>
    <t>8866 E. Washington St.</t>
  </si>
  <si>
    <t>440-991-7144</t>
  </si>
  <si>
    <t>ELIZABETH B. FORD, ATTORNEY AT LAW LLC</t>
  </si>
  <si>
    <t>ELIZABETH FORD</t>
  </si>
  <si>
    <t>8866 E. Washington St</t>
  </si>
  <si>
    <t>H-400-18360-008921</t>
  </si>
  <si>
    <t>Tree Trimmer/Climber - Supervisor</t>
  </si>
  <si>
    <t>2733 Whitten Rd</t>
  </si>
  <si>
    <t>H-400-18360-011211</t>
  </si>
  <si>
    <t>JBS PACKING COMPANY, INC.</t>
  </si>
  <si>
    <t>101 HOUSTON AVENUE</t>
  </si>
  <si>
    <t>PORT ARTHUR</t>
  </si>
  <si>
    <t>409-982-3216</t>
  </si>
  <si>
    <t>Food Processing Workers</t>
  </si>
  <si>
    <t>101 Houston Avenue</t>
  </si>
  <si>
    <t>H-400-18360-011268</t>
  </si>
  <si>
    <t>Pennsylvania</t>
  </si>
  <si>
    <t>H-400-18360-012976</t>
  </si>
  <si>
    <t>Greenscape Land Design, Inc.</t>
  </si>
  <si>
    <t>175 Paramount Dr</t>
  </si>
  <si>
    <t>Raynham</t>
  </si>
  <si>
    <t>508-977-9100</t>
  </si>
  <si>
    <t>BELLINGHAM</t>
  </si>
  <si>
    <t>6 MILL ST</t>
  </si>
  <si>
    <t>H-400-18360-017978</t>
  </si>
  <si>
    <t>Tejas Clearing Land Company, Inc</t>
  </si>
  <si>
    <t>2800 Post Oak Blvd</t>
  </si>
  <si>
    <t>Ste. 5850</t>
  </si>
  <si>
    <t>713-629-9172</t>
  </si>
  <si>
    <t>Utopia</t>
  </si>
  <si>
    <t>19928 N. RR Hwy 187</t>
  </si>
  <si>
    <t>H-400-18360-018323</t>
  </si>
  <si>
    <t>H-400-18360-022735</t>
  </si>
  <si>
    <t>H-400-18360-026959</t>
  </si>
  <si>
    <t>LandTec Services, LLC</t>
  </si>
  <si>
    <t>12419 Lowden Lane</t>
  </si>
  <si>
    <t>Manchaca</t>
  </si>
  <si>
    <t>512-899-2282</t>
  </si>
  <si>
    <t>H-400-18360-032242</t>
  </si>
  <si>
    <t>Lorenzo Construction, LLC</t>
  </si>
  <si>
    <t>408 Olin Dr.</t>
  </si>
  <si>
    <t>(PO Box 3167, Monroe, NC 28111</t>
  </si>
  <si>
    <t>Waxhaw</t>
  </si>
  <si>
    <t>704-226-7630</t>
  </si>
  <si>
    <t>Site preparation Worker</t>
  </si>
  <si>
    <t>H-400-18360-034977</t>
  </si>
  <si>
    <t>Palotta Landscaping, Inc.</t>
  </si>
  <si>
    <t>132A Green Lane</t>
  </si>
  <si>
    <t>Bedford Hills</t>
  </si>
  <si>
    <t>914-244-8851</t>
  </si>
  <si>
    <t>H-400-18360-037272</t>
  </si>
  <si>
    <t>GEE FARMS NURSERY &amp; GREENHOUSE, LLC</t>
  </si>
  <si>
    <t>14928 BUNKERHILL RD</t>
  </si>
  <si>
    <t>STOCKBRIDGE</t>
  </si>
  <si>
    <t>517-769-6772</t>
  </si>
  <si>
    <t>H-400-18360-038640</t>
  </si>
  <si>
    <t>The West Street Cafe Inc.</t>
  </si>
  <si>
    <t>76 West Street</t>
  </si>
  <si>
    <t>207-288-5242</t>
  </si>
  <si>
    <t>H-400-18360-042607</t>
  </si>
  <si>
    <t>9027 Palmer Drive</t>
  </si>
  <si>
    <t>H-400-18360-058235</t>
  </si>
  <si>
    <t>H-400-18360-059442</t>
  </si>
  <si>
    <t>760 Perkins</t>
  </si>
  <si>
    <t>H-400-18360-063626</t>
  </si>
  <si>
    <t>Absolute Construction, Inc.</t>
  </si>
  <si>
    <t>1856 Pierce Ave</t>
  </si>
  <si>
    <t>Sibley</t>
  </si>
  <si>
    <t>507-220-0935</t>
  </si>
  <si>
    <t>1956 Pierce Ave</t>
  </si>
  <si>
    <t>H-400-18360-065996</t>
  </si>
  <si>
    <t>980 Hammond Drive, NE</t>
  </si>
  <si>
    <t>Truss Assembler</t>
  </si>
  <si>
    <t>1000 Loudermilk Dr</t>
  </si>
  <si>
    <t>H-400-18360-066867</t>
  </si>
  <si>
    <t>Castillo Construction, LLC</t>
  </si>
  <si>
    <t>5500 Bella Lane</t>
  </si>
  <si>
    <t>484-634-1182</t>
  </si>
  <si>
    <t>H-400-18360-075277</t>
  </si>
  <si>
    <t>STONEMASONS</t>
  </si>
  <si>
    <t>H-400-18360-077381</t>
  </si>
  <si>
    <t>21 Clearview Pkwy</t>
  </si>
  <si>
    <t>H-400-18360-078747</t>
  </si>
  <si>
    <t>10 Buttonwoods Road</t>
  </si>
  <si>
    <t>H-400-18360-084794</t>
  </si>
  <si>
    <t>Duininck, Inc.</t>
  </si>
  <si>
    <t>408 6th Streeet</t>
  </si>
  <si>
    <t>Prinsburg</t>
  </si>
  <si>
    <t>320-978-1340</t>
  </si>
  <si>
    <t>2852 County Road 12 N</t>
  </si>
  <si>
    <t>H-400-18360-085213</t>
  </si>
  <si>
    <t>Brian Thompson Landscaping</t>
  </si>
  <si>
    <t>Thompson Landscaping, Thompson Landscape and Desisgn</t>
  </si>
  <si>
    <t>995 RICHMOND ROAD</t>
  </si>
  <si>
    <t>LYNDHURST</t>
  </si>
  <si>
    <t>216-291-5185</t>
  </si>
  <si>
    <t>LANDSCAPE MAINTENANCE/INSTALL LABORER</t>
  </si>
  <si>
    <t>995 Richmond Road</t>
  </si>
  <si>
    <t>H-400-18360-089566</t>
  </si>
  <si>
    <t>Yardscape, LLC</t>
  </si>
  <si>
    <t>11 Conestoga Drive</t>
  </si>
  <si>
    <t>412-551-2788</t>
  </si>
  <si>
    <t>Bridgeville</t>
  </si>
  <si>
    <t>100 Bursca Drive</t>
  </si>
  <si>
    <t>H-400-18360-096960</t>
  </si>
  <si>
    <t>Knoxville</t>
  </si>
  <si>
    <t>1324 N Cherry St</t>
  </si>
  <si>
    <t>H-400-18360-099829</t>
  </si>
  <si>
    <t>JAG'S LAWN &amp; LANDSCAPE</t>
  </si>
  <si>
    <t>2733 E BATTLEFIELD #339</t>
  </si>
  <si>
    <t>417-844-7644</t>
  </si>
  <si>
    <t>LANDSCAPERS AND GROUNDSKEEPING WORKERS</t>
  </si>
  <si>
    <t>ROGERSVILLE</t>
  </si>
  <si>
    <t>4752 S FARM RD 223</t>
  </si>
  <si>
    <t>H-400-18360-109130</t>
  </si>
  <si>
    <t>H-400-18360-110911</t>
  </si>
  <si>
    <t>Texas BeautyScapes, Inc</t>
  </si>
  <si>
    <t>3701 Buffalo Springs Trail</t>
  </si>
  <si>
    <t>512-864-0722</t>
  </si>
  <si>
    <t>H-400-18360-124619</t>
  </si>
  <si>
    <t>H-400-18360-137939</t>
  </si>
  <si>
    <t>H-400-18360-141320</t>
  </si>
  <si>
    <t>Bobick Concessions, Inc</t>
  </si>
  <si>
    <t>5571 Calder Ave SE</t>
  </si>
  <si>
    <t>Delano</t>
  </si>
  <si>
    <t>612-207-7551</t>
  </si>
  <si>
    <t>H-400-18360-141516</t>
  </si>
  <si>
    <t>H-400-18360-148026</t>
  </si>
  <si>
    <t>CFE, INC.</t>
  </si>
  <si>
    <t>35 Industrial Park Blvd</t>
  </si>
  <si>
    <t>PO BOX 1255</t>
  </si>
  <si>
    <t>Elmira</t>
  </si>
  <si>
    <t>14902-1255</t>
  </si>
  <si>
    <t>276-223-0172</t>
  </si>
  <si>
    <t>Roofer-helpers</t>
  </si>
  <si>
    <t>2026 Production Dr</t>
  </si>
  <si>
    <t>Report to work address</t>
  </si>
  <si>
    <t>H-400-18360-149902</t>
  </si>
  <si>
    <t>I-10 &amp; Walden</t>
  </si>
  <si>
    <t>H-400-18360-161146</t>
  </si>
  <si>
    <t>PLANTATION RESORT OF MYRTLE BEACH INC</t>
  </si>
  <si>
    <t>PLANTATION RESORT</t>
  </si>
  <si>
    <t>1250 US. HIGHWAY 17 NORTH</t>
  </si>
  <si>
    <t>SURFSIDE BEACH</t>
  </si>
  <si>
    <t>843-913-5000</t>
  </si>
  <si>
    <t>Surfside Beach</t>
  </si>
  <si>
    <t>1250 US. Highway 17 North</t>
  </si>
  <si>
    <t>H-400-18360-165780</t>
  </si>
  <si>
    <t>MSM Contractors, Inc.</t>
  </si>
  <si>
    <t>596 Swedeland Road</t>
  </si>
  <si>
    <t>610-279-2000</t>
  </si>
  <si>
    <t>H-400-18360-177248</t>
  </si>
  <si>
    <t>Styron Crab Co., Inc.</t>
  </si>
  <si>
    <t>P. O. Box 100 (mailing)</t>
  </si>
  <si>
    <t>2383 Don Lee Road, Arapahoe, NC 28510 (physical)</t>
  </si>
  <si>
    <t>252-249-1341</t>
  </si>
  <si>
    <t>Crab processors/shrimp deheaders</t>
  </si>
  <si>
    <t>2383 Don Lee Road</t>
  </si>
  <si>
    <t>H-400-18360-180130</t>
  </si>
  <si>
    <t>Degree Lawn &amp; Landscape Residential, LLC</t>
  </si>
  <si>
    <t>8460 Cincinnati Columbus Rd.</t>
  </si>
  <si>
    <t>Mailing Address: PO Box 1573 West Chester, OH 45071</t>
  </si>
  <si>
    <t>H-400-18360-184836</t>
  </si>
  <si>
    <t>Cabrera Landscaping</t>
  </si>
  <si>
    <t>210 Price Drive</t>
  </si>
  <si>
    <t>214-287-4642</t>
  </si>
  <si>
    <t>H-400-18360-185334</t>
  </si>
  <si>
    <t>Dougherty Landscaping, Inc.</t>
  </si>
  <si>
    <t>321 Maple Avenue</t>
  </si>
  <si>
    <t>Horsham</t>
  </si>
  <si>
    <t>215-348-5807</t>
  </si>
  <si>
    <t>H-400-18360-186949</t>
  </si>
  <si>
    <t>Reinheit Landscaping</t>
  </si>
  <si>
    <t>Woodland Hills</t>
  </si>
  <si>
    <t>930 South Woodland Hills Dr</t>
  </si>
  <si>
    <t>H-400-18360-187877</t>
  </si>
  <si>
    <t>H-400-18360-191210</t>
  </si>
  <si>
    <t>Consolidated Landscaping</t>
  </si>
  <si>
    <t>US Lawns of Grapevine</t>
  </si>
  <si>
    <t>11229 Tantor Rd</t>
  </si>
  <si>
    <t>817-491-3200</t>
  </si>
  <si>
    <t>11229 Tantor Rd (report to work)</t>
  </si>
  <si>
    <t>H-400-18360-195690</t>
  </si>
  <si>
    <t>O'HARA LANDSCAPING</t>
  </si>
  <si>
    <t>1040 N. LINDBERGH BLVD</t>
  </si>
  <si>
    <t>Compass Immigration Law</t>
  </si>
  <si>
    <t>1040 N. Lindbergh Blvd.</t>
  </si>
  <si>
    <t>H-400-18360-199730</t>
  </si>
  <si>
    <t>BMC WEST, LLC</t>
  </si>
  <si>
    <t>720 Paonia Street</t>
  </si>
  <si>
    <t>H-400-18360-200124</t>
  </si>
  <si>
    <t>CWI Holdings, LLC</t>
  </si>
  <si>
    <t>1015 W Kirkland Ave</t>
  </si>
  <si>
    <t>H-400-18360-203573</t>
  </si>
  <si>
    <t>K.L. Blankenship, LLC</t>
  </si>
  <si>
    <t>11947 S Canton Ave</t>
  </si>
  <si>
    <t>918-369-3040</t>
  </si>
  <si>
    <t>8212 S Peoria</t>
  </si>
  <si>
    <t>H-400-18360-204365</t>
  </si>
  <si>
    <t>OHIO GREEN WORKS LLC</t>
  </si>
  <si>
    <t>4322 SR 73</t>
  </si>
  <si>
    <t>WAYNESVILLE</t>
  </si>
  <si>
    <t>937-550-6446</t>
  </si>
  <si>
    <t>H-400-18360-206673</t>
  </si>
  <si>
    <t>ESE Staffing Solutions, LLC</t>
  </si>
  <si>
    <t>22 S. Springfield Rd. #122</t>
  </si>
  <si>
    <t>800-921-3597</t>
  </si>
  <si>
    <t>Cranberry Township</t>
  </si>
  <si>
    <t>5001 Cranberry Springs Drive (report to work)</t>
  </si>
  <si>
    <t>H-400-18360-214717</t>
  </si>
  <si>
    <t>Grounds Keeper Inc.</t>
  </si>
  <si>
    <t>6021 Winsome</t>
  </si>
  <si>
    <t>713-784-2990</t>
  </si>
  <si>
    <t>H-400-18360-222739</t>
  </si>
  <si>
    <t>1638 High Mountain Dr</t>
  </si>
  <si>
    <t>H-400-18360-226761</t>
  </si>
  <si>
    <t>Leona's Touch Landscaping, LLC</t>
  </si>
  <si>
    <t>4740 Holland Dam Rd</t>
  </si>
  <si>
    <t>Flowery Branch</t>
  </si>
  <si>
    <t>678-793-2774</t>
  </si>
  <si>
    <t>Global Visa Solutions, LLC</t>
  </si>
  <si>
    <t>H-400-18360-227395</t>
  </si>
  <si>
    <t>H-400-18360-242239</t>
  </si>
  <si>
    <t>H-400-18360-261516</t>
  </si>
  <si>
    <t>Crystal Enterprises, Inc.</t>
  </si>
  <si>
    <t>Crystal Mountain</t>
  </si>
  <si>
    <t>12500 Crystal Mountain Dr.</t>
  </si>
  <si>
    <t>Thompsonville</t>
  </si>
  <si>
    <t>231-378-2056</t>
  </si>
  <si>
    <t>WARNER NORCROSS &amp; JUDD LLP</t>
  </si>
  <si>
    <t>ANGELA JENKINS</t>
  </si>
  <si>
    <t>H-400-18360-261906</t>
  </si>
  <si>
    <t>G. W. Hall &amp; Son, LLC</t>
  </si>
  <si>
    <t>2551 Old House Point Road</t>
  </si>
  <si>
    <t>410-397-3327</t>
  </si>
  <si>
    <t>H-400-18360-268538</t>
  </si>
  <si>
    <t>Subcomm, LLC</t>
  </si>
  <si>
    <t>2807 Middleboro Dr.</t>
  </si>
  <si>
    <t>703-635-2696</t>
  </si>
  <si>
    <t>H-400-18360-270215</t>
  </si>
  <si>
    <t>Gunite Specialists, Inc.</t>
  </si>
  <si>
    <t>152 Mathers Road</t>
  </si>
  <si>
    <t>610-239-0988</t>
  </si>
  <si>
    <t>H-400-18360-270552</t>
  </si>
  <si>
    <t>Perspectives Landscape</t>
  </si>
  <si>
    <t>1490 Old Deerfield Road</t>
  </si>
  <si>
    <t>MAILING: 469 Groveland Ave.</t>
  </si>
  <si>
    <t>847-826-7791</t>
  </si>
  <si>
    <t>469 Groveland Ave.</t>
  </si>
  <si>
    <t>H-400-18360-274996</t>
  </si>
  <si>
    <t>BrightView Landscapes, LLC- Delaware</t>
  </si>
  <si>
    <t>(BVL4451)</t>
  </si>
  <si>
    <t>22 Brookhill Drive</t>
  </si>
  <si>
    <t>H-400-18360-287665</t>
  </si>
  <si>
    <t>J &amp; W Seafood of Virginia, Inc.</t>
  </si>
  <si>
    <t>P. O. Box 1109 (mailing)</t>
  </si>
  <si>
    <t>16552 General Puller Hwy. (physical)</t>
  </si>
  <si>
    <t>Deltaville</t>
  </si>
  <si>
    <t>804-776-6400</t>
  </si>
  <si>
    <t>16552 General Puller Hwy.</t>
  </si>
  <si>
    <t>H-400-18360-287979</t>
  </si>
  <si>
    <t>BDG TREE, LLC</t>
  </si>
  <si>
    <t>2015 AHRENS ST</t>
  </si>
  <si>
    <t>713-847-7120</t>
  </si>
  <si>
    <t>Groundman</t>
  </si>
  <si>
    <t>2802 N Frazier Street</t>
  </si>
  <si>
    <t>H-400-18360-302787</t>
  </si>
  <si>
    <t>H-400-18360-307069</t>
  </si>
  <si>
    <t>Gonzalez Landscaping, Inc.</t>
  </si>
  <si>
    <t>4984 Burnt Chimney Rd</t>
  </si>
  <si>
    <t>Wirtz</t>
  </si>
  <si>
    <t>540-484-3368</t>
  </si>
  <si>
    <t>5311 Brooksmill Rd</t>
  </si>
  <si>
    <t>H-400-18360-309003</t>
  </si>
  <si>
    <t>H-400-18360-309154</t>
  </si>
  <si>
    <t>2802 N. Frazier Street</t>
  </si>
  <si>
    <t>H-400-18360-311292</t>
  </si>
  <si>
    <t>H-400-18360-311986</t>
  </si>
  <si>
    <t>H-400-18360-313080</t>
  </si>
  <si>
    <t>Fryar's Lawncare and Landscaping, LLC</t>
  </si>
  <si>
    <t>701 Jet Dr.</t>
  </si>
  <si>
    <t>Midwest City</t>
  </si>
  <si>
    <t>405-625-5251</t>
  </si>
  <si>
    <t>H-400-18360-328978</t>
  </si>
  <si>
    <t>Mario's Creative Landscaping &amp; Design LLC</t>
  </si>
  <si>
    <t>1198 Alexandria Lane</t>
  </si>
  <si>
    <t>440-666-7623</t>
  </si>
  <si>
    <t>1198 Alexandria Lane (report to work)</t>
  </si>
  <si>
    <t>H-400-18360-329489</t>
  </si>
  <si>
    <t>H-400-18360-336532</t>
  </si>
  <si>
    <t>Wonderland Midway Corp.</t>
  </si>
  <si>
    <t>8320 13th Ave.</t>
  </si>
  <si>
    <t>718-928-9920</t>
  </si>
  <si>
    <t>Amusement Attendants</t>
  </si>
  <si>
    <t>H-400-18360-337012</t>
  </si>
  <si>
    <t>H-400-18360-352608</t>
  </si>
  <si>
    <t>Greg Davis Landscape Services, Inc.</t>
  </si>
  <si>
    <t>471 Renaud Road</t>
  </si>
  <si>
    <t>Grosse Pointe Woods</t>
  </si>
  <si>
    <t>313-790-1330</t>
  </si>
  <si>
    <t>H-400-18360-359644</t>
  </si>
  <si>
    <t>H-400-18360-376201</t>
  </si>
  <si>
    <t>H-400-18360-378351</t>
  </si>
  <si>
    <t>H-400-18360-378801</t>
  </si>
  <si>
    <t>Pursell Farms, LLC</t>
  </si>
  <si>
    <t>386 Talladega Springs Road</t>
  </si>
  <si>
    <t>Sylacauga</t>
  </si>
  <si>
    <t>256-208-7630</t>
  </si>
  <si>
    <t>FRAGOMEN,DEL REY, BERNSEN &amp; LOEWY</t>
  </si>
  <si>
    <t>Golf Course Maintenance Greenskeeper</t>
  </si>
  <si>
    <t>Talladega</t>
  </si>
  <si>
    <t>H-400-18360-390707</t>
  </si>
  <si>
    <t>5103 S Sheridan #398</t>
  </si>
  <si>
    <t>H-400-18360-393856</t>
  </si>
  <si>
    <t>Western Horticultural Services, L.P.</t>
  </si>
  <si>
    <t>11335 Charles Rd</t>
  </si>
  <si>
    <t>713-849-2045</t>
  </si>
  <si>
    <t>H-400-18360-396064</t>
  </si>
  <si>
    <t>H-400-18360-399412</t>
  </si>
  <si>
    <t>Gallegos Masonry, Inc.</t>
  </si>
  <si>
    <t>The Gallegos Corporation</t>
  </si>
  <si>
    <t>0100 Yacht Club Drive</t>
  </si>
  <si>
    <t>PO Box 99</t>
  </si>
  <si>
    <t>Wolcott</t>
  </si>
  <si>
    <t>970-926-3737</t>
  </si>
  <si>
    <t>LAW FIRM OF TIMOTHY R. BAKKEN, P.C.</t>
  </si>
  <si>
    <t>TIMOTHY BAKKEN</t>
  </si>
  <si>
    <t>Stonemason Helper</t>
  </si>
  <si>
    <t>80 Shire Trail</t>
  </si>
  <si>
    <t>H-400-18360-399562</t>
  </si>
  <si>
    <t>H-400-18360-408429</t>
  </si>
  <si>
    <t>H-400-18360-418708</t>
  </si>
  <si>
    <t>Village Green Landscaping Design, Inc.</t>
  </si>
  <si>
    <t>113 Elton Farm Circle</t>
  </si>
  <si>
    <t>610-547-1465</t>
  </si>
  <si>
    <t>H-400-18360-419027</t>
  </si>
  <si>
    <t>H-400-18360-427547</t>
  </si>
  <si>
    <t>H-400-18360-457832</t>
  </si>
  <si>
    <t>Gallagher's Stud, Inc.</t>
  </si>
  <si>
    <t>349 Leggett Rd.</t>
  </si>
  <si>
    <t>518-392-4110</t>
  </si>
  <si>
    <t>H2 Express</t>
  </si>
  <si>
    <t>Steven McKay</t>
  </si>
  <si>
    <t>Horse Barn Worker</t>
  </si>
  <si>
    <t>H-400-18360-464942</t>
  </si>
  <si>
    <t>KI Ventures LLC</t>
  </si>
  <si>
    <t>Kelley's Island Venture Resort</t>
  </si>
  <si>
    <t>101 Landrush St</t>
  </si>
  <si>
    <t>Sandusky</t>
  </si>
  <si>
    <t>419-746-2900</t>
  </si>
  <si>
    <t>Resort Housekeeper</t>
  </si>
  <si>
    <t>Kelley's Island</t>
  </si>
  <si>
    <t>441 W. Lakeshore Dr</t>
  </si>
  <si>
    <t>H-400-18360-465406</t>
  </si>
  <si>
    <t>H-400-18360-467633</t>
  </si>
  <si>
    <t>Sunshine Sprinkler Systems Inc.</t>
  </si>
  <si>
    <t>Sunshine Landscape &amp; Irrigation</t>
  </si>
  <si>
    <t>22633 Woodland Ct</t>
  </si>
  <si>
    <t>Corcoran</t>
  </si>
  <si>
    <t>763-498-6533</t>
  </si>
  <si>
    <t>22633 Woodland Ct. (report to work)</t>
  </si>
  <si>
    <t>H-400-18360-469155</t>
  </si>
  <si>
    <t>PROLIFIC ENTERPRISES, INC.</t>
  </si>
  <si>
    <t>145 S. LIVERNOIS RD #343</t>
  </si>
  <si>
    <t>248-710-2098</t>
  </si>
  <si>
    <t>H-400-18360-471309</t>
  </si>
  <si>
    <t>Green Tree Service, Inc.</t>
  </si>
  <si>
    <t>11113 South Crater Road</t>
  </si>
  <si>
    <t>South Prince George</t>
  </si>
  <si>
    <t>804-712-5025</t>
  </si>
  <si>
    <t>Prince George</t>
  </si>
  <si>
    <t>H-400-18360-472070</t>
  </si>
  <si>
    <t>Gonzalez Trucking</t>
  </si>
  <si>
    <t>230 Harrow Drive</t>
  </si>
  <si>
    <t>210-347-8570</t>
  </si>
  <si>
    <t>Automotive Maintenance Worker/Mechanic</t>
  </si>
  <si>
    <t>San antonio</t>
  </si>
  <si>
    <t>H-400-18360-473690</t>
  </si>
  <si>
    <t>H-400-18360-482227</t>
  </si>
  <si>
    <t>UNITED LAWNSCAPE, INC.</t>
  </si>
  <si>
    <t>62170 VAN DYKE</t>
  </si>
  <si>
    <t>586-752-5000</t>
  </si>
  <si>
    <t>12240 Merriman Road</t>
  </si>
  <si>
    <t>H-400-18360-486419</t>
  </si>
  <si>
    <t>McHugh Group, LTD</t>
  </si>
  <si>
    <t>109 Westerlo St.</t>
  </si>
  <si>
    <t>(P O BOX 417, Ravena, NY 12143 mailing)</t>
  </si>
  <si>
    <t>Coeymans</t>
  </si>
  <si>
    <t>518-756-1821</t>
  </si>
  <si>
    <t>(P O Box 417, Ravena, NY 12045 mailing)</t>
  </si>
  <si>
    <t>H-400-18360-494637</t>
  </si>
  <si>
    <t>Orr's Tree Service, Inc.</t>
  </si>
  <si>
    <t>125 Waughaw Road</t>
  </si>
  <si>
    <t>Towaco</t>
  </si>
  <si>
    <t>973-334-2119</t>
  </si>
  <si>
    <t>H-2B LABOR SOLUTIONS</t>
  </si>
  <si>
    <t>LUISA RAMIREZ</t>
  </si>
  <si>
    <t>H-400-18360-498053</t>
  </si>
  <si>
    <t>H-400-18360-499884</t>
  </si>
  <si>
    <t>Fillet Trim Specialist</t>
  </si>
  <si>
    <t>Kodiak</t>
  </si>
  <si>
    <t>Kodiak Island</t>
  </si>
  <si>
    <t>627 Shelikof St.</t>
  </si>
  <si>
    <t>H-400-18360-502059</t>
  </si>
  <si>
    <t>BLUEFINS SUSHI AND SAKE BAR INC</t>
  </si>
  <si>
    <t>513 MAIN ST</t>
  </si>
  <si>
    <t>508-348-1573</t>
  </si>
  <si>
    <t>H-400-18360-521012</t>
  </si>
  <si>
    <t>H-400-18360-521258</t>
  </si>
  <si>
    <t>WINDWALKER ENTERPRISES, LTD.</t>
  </si>
  <si>
    <t>CHATHAM VILLAGE CAFE AND BAKERY</t>
  </si>
  <si>
    <t>69 CROWELL ROAD</t>
  </si>
  <si>
    <t>508-221-2596</t>
  </si>
  <si>
    <t>KITCHEN HELPERS DISHWASHERS</t>
  </si>
  <si>
    <t>69 CROWELL  ROAD</t>
  </si>
  <si>
    <t>H-400-18360-528570</t>
  </si>
  <si>
    <t>H-400-18360-528937</t>
  </si>
  <si>
    <t>Holy City Linen Services LLC</t>
  </si>
  <si>
    <t>707 Long Point Road</t>
  </si>
  <si>
    <t>843-388-1818</t>
  </si>
  <si>
    <t>Laundry Workers</t>
  </si>
  <si>
    <t>H-400-18360-546020</t>
  </si>
  <si>
    <t>PoolSide Plastering, Inc.</t>
  </si>
  <si>
    <t>3440 Schuylkill Road</t>
  </si>
  <si>
    <t>Spring City</t>
  </si>
  <si>
    <t>610-636-8607</t>
  </si>
  <si>
    <t>H-400-18360-550575</t>
  </si>
  <si>
    <t>Desk Clerk</t>
  </si>
  <si>
    <t>H-400-18360-552927</t>
  </si>
  <si>
    <t>ALL ABOUT IRRIGATION &amp; LANDSCAPE SERVICES, INC.</t>
  </si>
  <si>
    <t>5308 SPRING ST</t>
  </si>
  <si>
    <t>PO BOX 1204</t>
  </si>
  <si>
    <t>FLOWERY BRANCH</t>
  </si>
  <si>
    <t>770-965-2245</t>
  </si>
  <si>
    <t>H-400-18360-555549</t>
  </si>
  <si>
    <t>Stiehler, LLC</t>
  </si>
  <si>
    <t>Creative Visions Landscaping</t>
  </si>
  <si>
    <t>9480 FM 1863</t>
  </si>
  <si>
    <t>Garden Ridge</t>
  </si>
  <si>
    <t>830-624-3400</t>
  </si>
  <si>
    <t>H-400-18360-558018</t>
  </si>
  <si>
    <t>H-400-18360-560190</t>
  </si>
  <si>
    <t>162 Industrial Road</t>
  </si>
  <si>
    <t>H-400-18360-568282</t>
  </si>
  <si>
    <t>The Cavanagh Law Firm</t>
  </si>
  <si>
    <t>Lake Elsinore</t>
  </si>
  <si>
    <t>RIVERSIDE</t>
  </si>
  <si>
    <t>18261 Collier Ave Suite D</t>
  </si>
  <si>
    <t>H-400-18360-568390</t>
  </si>
  <si>
    <t>PHOENIX LANDSCAPE GROUP LTD</t>
  </si>
  <si>
    <t>3215 HILL STREET</t>
  </si>
  <si>
    <t>SUITE 211</t>
  </si>
  <si>
    <t>DULUTH</t>
  </si>
  <si>
    <t>404-642-2422</t>
  </si>
  <si>
    <t>WEINSTOCK IMMIGRATION LAWYERS, P.C.</t>
  </si>
  <si>
    <t>KAREN WEINSTOCK</t>
  </si>
  <si>
    <t>3215 Hill Street</t>
  </si>
  <si>
    <t>Suite 211</t>
  </si>
  <si>
    <t>H-400-18360-568671</t>
  </si>
  <si>
    <t>Designing Nature, Inc</t>
  </si>
  <si>
    <t>3312 Red Fox Dr</t>
  </si>
  <si>
    <t>Hamel</t>
  </si>
  <si>
    <t>763-477-9909</t>
  </si>
  <si>
    <t>H-400-18360-573225</t>
  </si>
  <si>
    <t>TRIANGLE ROOFING SERVICES, INC.</t>
  </si>
  <si>
    <t>221 W Vance St</t>
  </si>
  <si>
    <t>PO Box 949</t>
  </si>
  <si>
    <t>Zebulon</t>
  </si>
  <si>
    <t>919-269-8882</t>
  </si>
  <si>
    <t>H-400-18360-577294</t>
  </si>
  <si>
    <t>H-400-18360-578981</t>
  </si>
  <si>
    <t>H-400-18360-580028</t>
  </si>
  <si>
    <t>Sunnyside Landscaping, Inc.</t>
  </si>
  <si>
    <t>35 Route 206</t>
  </si>
  <si>
    <t>Stanhope</t>
  </si>
  <si>
    <t>973-347-3015</t>
  </si>
  <si>
    <t>H-400-18360-580209</t>
  </si>
  <si>
    <t>RGZ Forestry, LLC</t>
  </si>
  <si>
    <t>307 Chestnut St</t>
  </si>
  <si>
    <t>541-778-4675</t>
  </si>
  <si>
    <t>370 Chestnut St (report to work)</t>
  </si>
  <si>
    <t>H-400-18360-580674</t>
  </si>
  <si>
    <t>Butler Landscaping</t>
  </si>
  <si>
    <t>1242 Grove Rd.</t>
  </si>
  <si>
    <t>412-884-1801</t>
  </si>
  <si>
    <t>Landscape  Laborer</t>
  </si>
  <si>
    <t>1025 Progress Court (report to work)</t>
  </si>
  <si>
    <t>H-400-18360-588294</t>
  </si>
  <si>
    <t>The Blackwood Group</t>
  </si>
  <si>
    <t>843 Washington Ave.</t>
  </si>
  <si>
    <t>Carnegie</t>
  </si>
  <si>
    <t>412-818-3106</t>
  </si>
  <si>
    <t>H-400-18360-589699</t>
  </si>
  <si>
    <t>H-400-18360-590647</t>
  </si>
  <si>
    <t>The Land Crew, Inc.</t>
  </si>
  <si>
    <t>721 W. Melissa Circle</t>
  </si>
  <si>
    <t>Yardley</t>
  </si>
  <si>
    <t>215-369-0692</t>
  </si>
  <si>
    <t>H-400-18360-591543</t>
  </si>
  <si>
    <t>Mt Juliet</t>
  </si>
  <si>
    <t>10425 Lebanon Rd</t>
  </si>
  <si>
    <t>H-400-18360-596778</t>
  </si>
  <si>
    <t>8001 Old Troy Pike</t>
  </si>
  <si>
    <t>H-400-18360-609516</t>
  </si>
  <si>
    <t>York River Landscaping</t>
  </si>
  <si>
    <t>40 Orchard Farm Road</t>
  </si>
  <si>
    <t>207-351-5448</t>
  </si>
  <si>
    <t>H-400-18360-614446</t>
  </si>
  <si>
    <t>H-400-18360-616223</t>
  </si>
  <si>
    <t>H-400-18360-621652</t>
  </si>
  <si>
    <t>Dishwasher/Stewards</t>
  </si>
  <si>
    <t>H-400-18360-623239</t>
  </si>
  <si>
    <t>Gonzalez Welding and Fencing Contractor</t>
  </si>
  <si>
    <t>811 N. Nueces</t>
  </si>
  <si>
    <t>PO Box 583</t>
  </si>
  <si>
    <t>Coleman</t>
  </si>
  <si>
    <t>325-220-0419</t>
  </si>
  <si>
    <t>Fence Builder</t>
  </si>
  <si>
    <t>P. O. Box 583</t>
  </si>
  <si>
    <t>H-400-18360-624618</t>
  </si>
  <si>
    <t>H-400-18360-628446</t>
  </si>
  <si>
    <t>H-400-18360-631730</t>
  </si>
  <si>
    <t>Historic Arnolds Park Inc</t>
  </si>
  <si>
    <t>37 Lake St</t>
  </si>
  <si>
    <t>Arnolds Park</t>
  </si>
  <si>
    <t>712-332-2183</t>
  </si>
  <si>
    <t>Dickinson</t>
  </si>
  <si>
    <t>H-400-18360-632128</t>
  </si>
  <si>
    <t>Permian Basin Maintenance Specialties, LLC</t>
  </si>
  <si>
    <t>432-250-2271</t>
  </si>
  <si>
    <t>H-400-18360-633587</t>
  </si>
  <si>
    <t>Hidden Valley Landscape, LLC</t>
  </si>
  <si>
    <t>2417 Yellow Springs Road</t>
  </si>
  <si>
    <t>610-640-0890</t>
  </si>
  <si>
    <t>H-400-18360-636620</t>
  </si>
  <si>
    <t>Canty Masonry, Inc.</t>
  </si>
  <si>
    <t>2511 Damian Drive</t>
  </si>
  <si>
    <t>215-880-7940</t>
  </si>
  <si>
    <t>H-400-18360-637941</t>
  </si>
  <si>
    <t>Lack's Beach Service</t>
  </si>
  <si>
    <t>531 Robert M. Grissom Parkway</t>
  </si>
  <si>
    <t>843-448-7741</t>
  </si>
  <si>
    <t>ALLEN &amp; PINNIX, P.A.</t>
  </si>
  <si>
    <t>JOHN PINNIX</t>
  </si>
  <si>
    <t>Ocean Lifeguard</t>
  </si>
  <si>
    <t>H-400-18360-639987</t>
  </si>
  <si>
    <t>SLC Services, Ltd.</t>
  </si>
  <si>
    <t>SunGrow Landscape Construction Services</t>
  </si>
  <si>
    <t>2004 Windy Terrace</t>
  </si>
  <si>
    <t>512-331-1700</t>
  </si>
  <si>
    <t>1508 Ferguson Lane</t>
  </si>
  <si>
    <t>H-400-18360-643438</t>
  </si>
  <si>
    <t>P.O. Box 99</t>
  </si>
  <si>
    <t>3180 South Platte River Drive</t>
  </si>
  <si>
    <t>H-400-18360-646314</t>
  </si>
  <si>
    <t>Pro Maintenance 4 Seasons, LLC</t>
  </si>
  <si>
    <t>7522 Schichtel Rd.</t>
  </si>
  <si>
    <t>Kingsley</t>
  </si>
  <si>
    <t>231-313-0615</t>
  </si>
  <si>
    <t>Interlochen</t>
  </si>
  <si>
    <t>18161 Honor Hwy.</t>
  </si>
  <si>
    <t>H-400-18360-662580</t>
  </si>
  <si>
    <t>Newport Village H.O.A.</t>
  </si>
  <si>
    <t>445 S. Lewis Ave.</t>
  </si>
  <si>
    <t>918-640-0697</t>
  </si>
  <si>
    <t>Monkey Island</t>
  </si>
  <si>
    <t>56201 E. 285 Rd.</t>
  </si>
  <si>
    <t>H-400-18360-681847</t>
  </si>
  <si>
    <t>All-Green, Inc.</t>
  </si>
  <si>
    <t>7001 NW 80th Street</t>
  </si>
  <si>
    <t>MAILING ADDRESS: PO Box 32131 Oklahoma City, OK. 73123</t>
  </si>
  <si>
    <t>405-470-7788</t>
  </si>
  <si>
    <t>LAW OFFICE OF MICHELE CONTRERAS</t>
  </si>
  <si>
    <t>H-400-18360-685630</t>
  </si>
  <si>
    <t>Krafti, Inc.</t>
  </si>
  <si>
    <t>Debbah's</t>
  </si>
  <si>
    <t>89 Main Street</t>
  </si>
  <si>
    <t>917-400-9199</t>
  </si>
  <si>
    <t>FARRELL, ROSENBLATT &amp; RUSSELL</t>
  </si>
  <si>
    <t>JON HADDOW</t>
  </si>
  <si>
    <t>BANGOR</t>
  </si>
  <si>
    <t>Retail Clerk and Cashier</t>
  </si>
  <si>
    <t>H-400-18360-689851</t>
  </si>
  <si>
    <t>Semya Corp</t>
  </si>
  <si>
    <t>53 Duncan Rd.</t>
  </si>
  <si>
    <t>mailing: P. O. Box 440, Ascutney, VT 05030</t>
  </si>
  <si>
    <t>Acworth</t>
  </si>
  <si>
    <t>603-835-2900</t>
  </si>
  <si>
    <t>QUARRY ROCK SPLITTER</t>
  </si>
  <si>
    <t>SULLIVAN (ACWORTH)</t>
  </si>
  <si>
    <t>55 Duncan Road</t>
  </si>
  <si>
    <t>H-400-18360-703307</t>
  </si>
  <si>
    <t>Tuzas Framing, Inc</t>
  </si>
  <si>
    <t>201 Childers</t>
  </si>
  <si>
    <t>Ste. 105</t>
  </si>
  <si>
    <t>512-377-9099</t>
  </si>
  <si>
    <t>H-400-18360-714297</t>
  </si>
  <si>
    <t>H-400-18360-719019</t>
  </si>
  <si>
    <t>MILLENNIUM POOL MANAGEMENT, LLC</t>
  </si>
  <si>
    <t>5925 VERANDA DR</t>
  </si>
  <si>
    <t>571-484-0271</t>
  </si>
  <si>
    <t>Swimming Pool Cleaner</t>
  </si>
  <si>
    <t>5925 Veranda Dr</t>
  </si>
  <si>
    <t>H-400-18360-721814</t>
  </si>
  <si>
    <t>Basalt</t>
  </si>
  <si>
    <t>24505 Highway 82</t>
  </si>
  <si>
    <t>H-400-18360-724834</t>
  </si>
  <si>
    <t>H-400-18360-725035</t>
  </si>
  <si>
    <t>Rocco Fiore and Sons, Inc</t>
  </si>
  <si>
    <t>28270 N Bradley Rd</t>
  </si>
  <si>
    <t>Libertyville</t>
  </si>
  <si>
    <t>847-680-1207</t>
  </si>
  <si>
    <t>H-400-18360-729472</t>
  </si>
  <si>
    <t>Rock Garden Nursery and Landscaping</t>
  </si>
  <si>
    <t>2000 N. North Drive</t>
  </si>
  <si>
    <t>605-338-9148</t>
  </si>
  <si>
    <t>2000 N. North Drive (report to work)</t>
  </si>
  <si>
    <t>H-400-18360-752662</t>
  </si>
  <si>
    <t>H-400-18360-754226</t>
  </si>
  <si>
    <t>H-400-18360-762033</t>
  </si>
  <si>
    <t>David's Yard Care</t>
  </si>
  <si>
    <t>11079 Greenacres Rd.</t>
  </si>
  <si>
    <t>318-869-2055</t>
  </si>
  <si>
    <t>H-400-18360-769724</t>
  </si>
  <si>
    <t>KLM SCAPE &amp; SNOW LLC</t>
  </si>
  <si>
    <t>KLM LANDSCAPE</t>
  </si>
  <si>
    <t>70570 POWELL RD</t>
  </si>
  <si>
    <t>ARMADA</t>
  </si>
  <si>
    <t>586-752-5562</t>
  </si>
  <si>
    <t>McMinnville</t>
  </si>
  <si>
    <t>Grounds Maintenance Workers</t>
  </si>
  <si>
    <t>H-400-18360-772416</t>
  </si>
  <si>
    <t>Angelo Master Masonry</t>
  </si>
  <si>
    <t>14 Lakeside Place</t>
  </si>
  <si>
    <t>973-615-2093</t>
  </si>
  <si>
    <t>H-400-18360-785075</t>
  </si>
  <si>
    <t>Fort Lupton</t>
  </si>
  <si>
    <t>WELD</t>
  </si>
  <si>
    <t>1241 Denver Ave.</t>
  </si>
  <si>
    <t>H-400-18360-792407</t>
  </si>
  <si>
    <t>Scenic Specialties Landscape Professionals</t>
  </si>
  <si>
    <t>31101 Co Rd 133</t>
  </si>
  <si>
    <t>Saint Joseph</t>
  </si>
  <si>
    <t>320-363-7479</t>
  </si>
  <si>
    <t>Stearns</t>
  </si>
  <si>
    <t>H-400-18360-805513</t>
  </si>
  <si>
    <t>Cityscape Design</t>
  </si>
  <si>
    <t>3156 S Gary Pl</t>
  </si>
  <si>
    <t>918-749-1631</t>
  </si>
  <si>
    <t>H-400-18360-811902</t>
  </si>
  <si>
    <t>Schroder Concessions</t>
  </si>
  <si>
    <t>16281 Ames Way</t>
  </si>
  <si>
    <t>507-332-7642</t>
  </si>
  <si>
    <t>H-400-18360-815117</t>
  </si>
  <si>
    <t>H-400-18360-825432</t>
  </si>
  <si>
    <t>C.O. Landscape Contractor Inc</t>
  </si>
  <si>
    <t>3228 Route 53</t>
  </si>
  <si>
    <t>847-875-8603</t>
  </si>
  <si>
    <t>Prairie View</t>
  </si>
  <si>
    <t>22960 Main St (report to work)</t>
  </si>
  <si>
    <t>H-400-18360-825650</t>
  </si>
  <si>
    <t>None (Independent City)</t>
  </si>
  <si>
    <t>501 Truswood Lane</t>
  </si>
  <si>
    <t>H-400-18360-826153</t>
  </si>
  <si>
    <t>Roaring Gap</t>
  </si>
  <si>
    <t>1288 Country Club Rd</t>
  </si>
  <si>
    <t>H-400-18360-843914</t>
  </si>
  <si>
    <t>VIOLA ASSOCIATES INC</t>
  </si>
  <si>
    <t>110 ROSARY LANE</t>
  </si>
  <si>
    <t>508-771-3457</t>
  </si>
  <si>
    <t>POOL SERVICE HELPER</t>
  </si>
  <si>
    <t>H-400-18360-849643</t>
  </si>
  <si>
    <t>BLUE HAWAIIAN POOLS, LLC</t>
  </si>
  <si>
    <t>135 N STAR DRIVE</t>
  </si>
  <si>
    <t>38305-5634</t>
  </si>
  <si>
    <t>H-400-18360-851207</t>
  </si>
  <si>
    <t>H-400-18360-861271</t>
  </si>
  <si>
    <t>Stutzke Stone</t>
  </si>
  <si>
    <t>610 Hwy 200 East</t>
  </si>
  <si>
    <t>Clark Fork</t>
  </si>
  <si>
    <t>208-946-3905</t>
  </si>
  <si>
    <t>61071 Hwy 200 East</t>
  </si>
  <si>
    <t>H-400-18360-861492</t>
  </si>
  <si>
    <t>15150 Florida Blvd</t>
  </si>
  <si>
    <t>H-400-18360-865912</t>
  </si>
  <si>
    <t>H-400-18360-867743</t>
  </si>
  <si>
    <t>Four Seasons Landscaping, LLC</t>
  </si>
  <si>
    <t>PO Box 610</t>
  </si>
  <si>
    <t>3437 Old Hwy 68</t>
  </si>
  <si>
    <t>Tontitown</t>
  </si>
  <si>
    <t>479-595-0685</t>
  </si>
  <si>
    <t>3437 Old Highway 68</t>
  </si>
  <si>
    <t>H-400-18360-875164</t>
  </si>
  <si>
    <t>H-400-18360-889975</t>
  </si>
  <si>
    <t>H-400-18360-896248</t>
  </si>
  <si>
    <t>Vicksburg</t>
  </si>
  <si>
    <t>3955 Clay Street</t>
  </si>
  <si>
    <t>H-400-18360-905006</t>
  </si>
  <si>
    <t>Blooms Relax Lawnscaping</t>
  </si>
  <si>
    <t>741 Pletcher Rd.</t>
  </si>
  <si>
    <t>716-791-4979</t>
  </si>
  <si>
    <t>H-400-18360-912939</t>
  </si>
  <si>
    <t>STEVEN BUCK LAWN MAINTENANCE</t>
  </si>
  <si>
    <t>451 WASHINGTON PIKE</t>
  </si>
  <si>
    <t>WELLSBURG</t>
  </si>
  <si>
    <t>304-374-3513</t>
  </si>
  <si>
    <t>BROOKE</t>
  </si>
  <si>
    <t>H-400-18360-913962</t>
  </si>
  <si>
    <t>H-400-18360-915903</t>
  </si>
  <si>
    <t>Cemex  Construction Corp.</t>
  </si>
  <si>
    <t>Cemex Landscaping</t>
  </si>
  <si>
    <t>10176 Page Dr</t>
  </si>
  <si>
    <t>440-449-0872</t>
  </si>
  <si>
    <t>H-400-18360-918970</t>
  </si>
  <si>
    <t>HURB Landscaping</t>
  </si>
  <si>
    <t>4278 Albany Street</t>
  </si>
  <si>
    <t>518-464-5030</t>
  </si>
  <si>
    <t>H-400-18360-921432</t>
  </si>
  <si>
    <t>H-400-18360-923064</t>
  </si>
  <si>
    <t>Pearl</t>
  </si>
  <si>
    <t>3560 Highway 80 E</t>
  </si>
  <si>
    <t>H-400-18360-931068</t>
  </si>
  <si>
    <t>Heins Valley Creek Nursery</t>
  </si>
  <si>
    <t>4800 Cottage Grove Dr</t>
  </si>
  <si>
    <t>651-769-2663</t>
  </si>
  <si>
    <t>H-400-18360-932536</t>
  </si>
  <si>
    <t>Western Extrusions Inc.</t>
  </si>
  <si>
    <t>1735 Sandy Lake Road</t>
  </si>
  <si>
    <t>972-245-7515</t>
  </si>
  <si>
    <t>KELLI MEILINK</t>
  </si>
  <si>
    <t>H-400-18360-938244</t>
  </si>
  <si>
    <t>Headrick Landscape, LLC</t>
  </si>
  <si>
    <t>2487 W 121st St S</t>
  </si>
  <si>
    <t>Jenks</t>
  </si>
  <si>
    <t>918-701-7071</t>
  </si>
  <si>
    <t>H-400-18360-939664</t>
  </si>
  <si>
    <t>H-400-18360-940008</t>
  </si>
  <si>
    <t>STATIONS INN BAR &amp; GRILL, LLC</t>
  </si>
  <si>
    <t>14355 NC HWY 18 S</t>
  </si>
  <si>
    <t>PO BOX 131</t>
  </si>
  <si>
    <t>Laurel Springs</t>
  </si>
  <si>
    <t>336-359-2888</t>
  </si>
  <si>
    <t>14355 NC Hwy 18 S</t>
  </si>
  <si>
    <t>H-400-18360-943866</t>
  </si>
  <si>
    <t>LanDesign Inc.</t>
  </si>
  <si>
    <t>185 Mantoloking Rd.</t>
  </si>
  <si>
    <t>732-477-0900</t>
  </si>
  <si>
    <t>H-400-18360-953417</t>
  </si>
  <si>
    <t>H-400-18360-959622</t>
  </si>
  <si>
    <t>Paradise Landscaping, LLC</t>
  </si>
  <si>
    <t>9 Westview Way</t>
  </si>
  <si>
    <t>484-985-2343</t>
  </si>
  <si>
    <t>200 Chatham Road</t>
  </si>
  <si>
    <t>H-400-18360-970400</t>
  </si>
  <si>
    <t>Cutting Edge Services, LLC</t>
  </si>
  <si>
    <t>5407 Altworth St.</t>
  </si>
  <si>
    <t>208-378-4588</t>
  </si>
  <si>
    <t>5407 Altworth St. (report to work)</t>
  </si>
  <si>
    <t>H-400-18360-970796</t>
  </si>
  <si>
    <t>Kelly, Inc.</t>
  </si>
  <si>
    <t>A-1 Lawn &amp; Landscaping</t>
  </si>
  <si>
    <t>6727 Old Seward Hwy</t>
  </si>
  <si>
    <t>Mailing Address: PO Box 244043 Anchorage, AK 99524</t>
  </si>
  <si>
    <t>907-248-7000</t>
  </si>
  <si>
    <t>H-400-18360-970911</t>
  </si>
  <si>
    <t>Stone Sales-Service, Inc</t>
  </si>
  <si>
    <t>579 Quarry Rd</t>
  </si>
  <si>
    <t>423-949-5021</t>
  </si>
  <si>
    <t>H-400-18360-972217</t>
  </si>
  <si>
    <t>HIDDEN CREEK CONTRACTORS, INC.</t>
  </si>
  <si>
    <t>H-400-18360-972602</t>
  </si>
  <si>
    <t>Housekeeping Cleaner</t>
  </si>
  <si>
    <t>H-400-18360-980945</t>
  </si>
  <si>
    <t>H-400-18360-994261</t>
  </si>
  <si>
    <t>H-400-18360-996260</t>
  </si>
  <si>
    <t>To The Moon LLC</t>
  </si>
  <si>
    <t>Quimby House Inn &amp; Spa</t>
  </si>
  <si>
    <t>109 Cottage St</t>
  </si>
  <si>
    <t>207-288-5811</t>
  </si>
  <si>
    <t>Housekeeper/Front Desk Clerk</t>
  </si>
  <si>
    <t>109 Cottage Street</t>
  </si>
  <si>
    <t>H-400-18360-997387</t>
  </si>
  <si>
    <t>GSI Pool Finishes, Inc.</t>
  </si>
  <si>
    <t>610-292-0791</t>
  </si>
  <si>
    <t>Cement Masons</t>
  </si>
  <si>
    <t>H-400-18361-001681</t>
  </si>
  <si>
    <t>H-400-18361-002246</t>
  </si>
  <si>
    <t>NASWA MOTOR INN INC.</t>
  </si>
  <si>
    <t>NASWA RESORT</t>
  </si>
  <si>
    <t>1086 WEIRS BLVD</t>
  </si>
  <si>
    <t>LACONIA</t>
  </si>
  <si>
    <t>603-366-4341</t>
  </si>
  <si>
    <t>Laconia</t>
  </si>
  <si>
    <t>1086 Weirs Blvd</t>
  </si>
  <si>
    <t>H-400-18361-003272</t>
  </si>
  <si>
    <t>ISLAND TOUCH, LLC</t>
  </si>
  <si>
    <t>ISLAND TOUCH CLEANING SERVICE</t>
  </si>
  <si>
    <t>34 CHRISTOPHER WAY</t>
  </si>
  <si>
    <t>774-283-1604</t>
  </si>
  <si>
    <t>MARTINEZ &amp; SORDO PA</t>
  </si>
  <si>
    <t>Harwich</t>
  </si>
  <si>
    <t>34 Christopher Way</t>
  </si>
  <si>
    <t>H-400-18361-015471</t>
  </si>
  <si>
    <t>H-400-18361-017477</t>
  </si>
  <si>
    <t>Sagbolt LLC</t>
  </si>
  <si>
    <t>The Sagamore Resort</t>
  </si>
  <si>
    <t>110 Sagamore Rd</t>
  </si>
  <si>
    <t>Bolton Landings</t>
  </si>
  <si>
    <t>518-743-6263</t>
  </si>
  <si>
    <t>GLOBAL EMPLOYMENT SERVICES, INC</t>
  </si>
  <si>
    <t>H-400-18361-025746</t>
  </si>
  <si>
    <t>Camdel Corp</t>
  </si>
  <si>
    <t>Bar Harbor Regency Holiday Inn</t>
  </si>
  <si>
    <t>123 Eden St</t>
  </si>
  <si>
    <t>207-801-3975</t>
  </si>
  <si>
    <t>H-400-18361-041882</t>
  </si>
  <si>
    <t>H-400-18361-051686</t>
  </si>
  <si>
    <t>Terpening Construction Inc</t>
  </si>
  <si>
    <t>406 Hwy 3 S</t>
  </si>
  <si>
    <t>Maddock</t>
  </si>
  <si>
    <t>701-438-2718</t>
  </si>
  <si>
    <t>Benson</t>
  </si>
  <si>
    <t>406 Hwy 30 S</t>
  </si>
  <si>
    <t>H-400-18361-052275</t>
  </si>
  <si>
    <t>Nicholas Lawn Care Services</t>
  </si>
  <si>
    <t>Pebble Beach</t>
  </si>
  <si>
    <t>2309 E Saint George Drive</t>
  </si>
  <si>
    <t>P.O. Box 2411</t>
  </si>
  <si>
    <t>605-359-2409</t>
  </si>
  <si>
    <t>Landscaping and Grounds keeping Workers</t>
  </si>
  <si>
    <t>2309 E. Saint George Drive</t>
  </si>
  <si>
    <t>H-400-18361-052917</t>
  </si>
  <si>
    <t>Bela's Landscaping, Inc.</t>
  </si>
  <si>
    <t>30815 Solon Road - Unit 4</t>
  </si>
  <si>
    <t>PO Box 39036</t>
  </si>
  <si>
    <t>440-248-1020</t>
  </si>
  <si>
    <t>THE LAW OFFICE OF RUXANDRA IRINA DRAGAN LLC</t>
  </si>
  <si>
    <t>RUXANDRA DRAGAN</t>
  </si>
  <si>
    <t>ISSAQUAH</t>
  </si>
  <si>
    <t>30815 Solon Road Unit 4</t>
  </si>
  <si>
    <t>H-400-18361-055308</t>
  </si>
  <si>
    <t>Signature Pool Services, LLC</t>
  </si>
  <si>
    <t>3006 West Marshall Street</t>
  </si>
  <si>
    <t>757-775-9045</t>
  </si>
  <si>
    <t>Pool Cleaner/Maintenance Helper</t>
  </si>
  <si>
    <t>H-400-18361-057503</t>
  </si>
  <si>
    <t>H-400-18361-059882</t>
  </si>
  <si>
    <t>Irrigation Technician</t>
  </si>
  <si>
    <t>H-400-18361-061057</t>
  </si>
  <si>
    <t>R &amp; L FOODS, INC.</t>
  </si>
  <si>
    <t>4010 LANGE RD.</t>
  </si>
  <si>
    <t>ST. HENRY</t>
  </si>
  <si>
    <t>419-678-8919</t>
  </si>
  <si>
    <t>St. Henry</t>
  </si>
  <si>
    <t>4010 Lange Rd</t>
  </si>
  <si>
    <t>H-400-18361-063911</t>
  </si>
  <si>
    <t>H-400-18361-070958</t>
  </si>
  <si>
    <t>H-400-18361-072490</t>
  </si>
  <si>
    <t>Nelson's Landscaping LLC</t>
  </si>
  <si>
    <t>141 Millerstown-Culmerville Road</t>
  </si>
  <si>
    <t>Tarentum</t>
  </si>
  <si>
    <t>724-321-7630</t>
  </si>
  <si>
    <t>GREENBERG VISA LAW</t>
  </si>
  <si>
    <t>ADAM GREENBERG</t>
  </si>
  <si>
    <t>H-400-18361-072817</t>
  </si>
  <si>
    <t>H-400-18361-076578</t>
  </si>
  <si>
    <t>H-400-18361-079424</t>
  </si>
  <si>
    <t>Sandoval Tree Services, LLC</t>
  </si>
  <si>
    <t>6 Robin Sq. E.</t>
  </si>
  <si>
    <t>203-442-4231</t>
  </si>
  <si>
    <t>Fairfeild</t>
  </si>
  <si>
    <t>H-400-18361-079580</t>
  </si>
  <si>
    <t>361-776-0725</t>
  </si>
  <si>
    <t>320 77th street, pier 41</t>
  </si>
  <si>
    <t>H-400-18361-085370</t>
  </si>
  <si>
    <t>Frieden Landscaping Design and Installation</t>
  </si>
  <si>
    <t>DBA Frieden Landscaping, Inc.</t>
  </si>
  <si>
    <t>14970 Crimson King Trail</t>
  </si>
  <si>
    <t>440-336-1217</t>
  </si>
  <si>
    <t>H-400-18361-089372</t>
  </si>
  <si>
    <t>H-400-18361-092743</t>
  </si>
  <si>
    <t>GSL Landscaping and Nursery, LLC</t>
  </si>
  <si>
    <t>4820 Duanesburg Road</t>
  </si>
  <si>
    <t>P. O. Box 604</t>
  </si>
  <si>
    <t>Duanesburg</t>
  </si>
  <si>
    <t>518-506-1942</t>
  </si>
  <si>
    <t>H-400-18361-093957</t>
  </si>
  <si>
    <t>STL Groundworks, LLC</t>
  </si>
  <si>
    <t>541 Old State Rd.</t>
  </si>
  <si>
    <t>636-236-9683</t>
  </si>
  <si>
    <t>H-400-18361-097411</t>
  </si>
  <si>
    <t>West Street Hotel LLC</t>
  </si>
  <si>
    <t>50 West Street</t>
  </si>
  <si>
    <t>207-288-0825</t>
  </si>
  <si>
    <t>H-400-18361-098814</t>
  </si>
  <si>
    <t>H-400-18361-099030</t>
  </si>
  <si>
    <t>Buttler</t>
  </si>
  <si>
    <t>2880 Towne Blvd</t>
  </si>
  <si>
    <t>H-400-18361-101924</t>
  </si>
  <si>
    <t>CLIFF HOUSE MAINE</t>
  </si>
  <si>
    <t>591 SHORE RD</t>
  </si>
  <si>
    <t>207-361-1000</t>
  </si>
  <si>
    <t>H-400-18361-102673</t>
  </si>
  <si>
    <t>GOPHER STATE EXPOSITIONS, INC.</t>
  </si>
  <si>
    <t>4286 42ND STREET SE</t>
  </si>
  <si>
    <t>(MAIL: PO BOX 785, SAINT CLOUD MN 56302)</t>
  </si>
  <si>
    <t>SAINT CLOUD</t>
  </si>
  <si>
    <t>612-802-0224</t>
  </si>
  <si>
    <t>Saint Cloud</t>
  </si>
  <si>
    <t>Sherburne</t>
  </si>
  <si>
    <t>4286 42nd St SE</t>
  </si>
  <si>
    <t>H-400-18361-110187</t>
  </si>
  <si>
    <t>H-400-18361-111311</t>
  </si>
  <si>
    <t>H-400-18361-111958</t>
  </si>
  <si>
    <t>H-400-18361-112720</t>
  </si>
  <si>
    <t>H-400-18361-115682</t>
  </si>
  <si>
    <t>140 Ocean Ave</t>
  </si>
  <si>
    <t>H-400-18361-122655</t>
  </si>
  <si>
    <t>H-400-18361-131888</t>
  </si>
  <si>
    <t>H-400-18361-134113</t>
  </si>
  <si>
    <t>Quality Landscaping &amp; Home Improvement, LLC</t>
  </si>
  <si>
    <t>4301 Route 9 G</t>
  </si>
  <si>
    <t>518-537-3340</t>
  </si>
  <si>
    <t>H-400-18361-140474</t>
  </si>
  <si>
    <t>S.O.S Crawl Space Insulation Inc.</t>
  </si>
  <si>
    <t>8011 88th St. NE</t>
  </si>
  <si>
    <t>Marysville</t>
  </si>
  <si>
    <t>425-345-5071</t>
  </si>
  <si>
    <t>FUERZA CONSULTING SOLUTIONS, LLC</t>
  </si>
  <si>
    <t>DANIEL VALDEZ</t>
  </si>
  <si>
    <t>MOUNT VERNON</t>
  </si>
  <si>
    <t>H-400-18361-140537</t>
  </si>
  <si>
    <t>Portland Regency Hotel &amp; Spa</t>
  </si>
  <si>
    <t>20 Milk St</t>
  </si>
  <si>
    <t>207-221-5906</t>
  </si>
  <si>
    <t>H-400-18361-144295</t>
  </si>
  <si>
    <t>H-400-18361-145569</t>
  </si>
  <si>
    <t>Cut &amp; Grow Lawn Services, LLC</t>
  </si>
  <si>
    <t>1160 CR 1326</t>
  </si>
  <si>
    <t>940-683-3121</t>
  </si>
  <si>
    <t>H-400-18361-154170</t>
  </si>
  <si>
    <t>H-400-18361-155447</t>
  </si>
  <si>
    <t>H-400-18361-167704</t>
  </si>
  <si>
    <t>Lauren's Landscaping Corporation</t>
  </si>
  <si>
    <t>703 New Brunswick Road</t>
  </si>
  <si>
    <t>732-558-4541</t>
  </si>
  <si>
    <t>H-400-18361-168088</t>
  </si>
  <si>
    <t>Reece Albert, Inc.</t>
  </si>
  <si>
    <t>3001 Foster</t>
  </si>
  <si>
    <t>325-653-1241</t>
  </si>
  <si>
    <t>Front End Loader Operator</t>
  </si>
  <si>
    <t>Excavating and Loading Machine and Dragline</t>
  </si>
  <si>
    <t>3000 N Westgate</t>
  </si>
  <si>
    <t>H-400-18361-177486</t>
  </si>
  <si>
    <t>H-400-18361-184954</t>
  </si>
  <si>
    <t>Autumn Hill Landscaping Inc.</t>
  </si>
  <si>
    <t>2880 Langhorne-Yardley Rd.</t>
  </si>
  <si>
    <t>215-497-9577</t>
  </si>
  <si>
    <t>H-400-18361-198621</t>
  </si>
  <si>
    <t>MADDEN BROTHERS, INC.</t>
  </si>
  <si>
    <t>MADDEN'S ON GULL LAKE</t>
  </si>
  <si>
    <t>11266 PINE BEACH PENINSULA</t>
  </si>
  <si>
    <t>BRAINERD</t>
  </si>
  <si>
    <t>218-855-5910</t>
  </si>
  <si>
    <t>Brainerd</t>
  </si>
  <si>
    <t>11266 Pine Beach Peninsula</t>
  </si>
  <si>
    <t>H-400-18361-201863</t>
  </si>
  <si>
    <t>Theodore Roosevelt Medora Foundation</t>
  </si>
  <si>
    <t>301 3rd Ave</t>
  </si>
  <si>
    <t>PO Box 198</t>
  </si>
  <si>
    <t>Medora</t>
  </si>
  <si>
    <t>701-623-4444</t>
  </si>
  <si>
    <t>Waiters</t>
  </si>
  <si>
    <t>H-400-18361-202009</t>
  </si>
  <si>
    <t>H-400-18361-207617</t>
  </si>
  <si>
    <t>H-400-18361-211748</t>
  </si>
  <si>
    <t>BEACH PLAZA, INC.</t>
  </si>
  <si>
    <t>BEACH PLAZA HOTEL</t>
  </si>
  <si>
    <t>1301 ATLANTIC AVENUE</t>
  </si>
  <si>
    <t>410-289-9121</t>
  </si>
  <si>
    <t>1301 Atlantic Avenue</t>
  </si>
  <si>
    <t>H-400-18361-215913</t>
  </si>
  <si>
    <t>R-P Nurseries</t>
  </si>
  <si>
    <t>656 Unionville Rd.</t>
  </si>
  <si>
    <t>610-444-1116</t>
  </si>
  <si>
    <t>H-400-18361-222052</t>
  </si>
  <si>
    <t>H-400-18361-224358</t>
  </si>
  <si>
    <t>H-400-18361-226594</t>
  </si>
  <si>
    <t>Kiwi Brothers Construction, LLC</t>
  </si>
  <si>
    <t>2117 West 360 South</t>
  </si>
  <si>
    <t>801-473-3751</t>
  </si>
  <si>
    <t>H-400-18361-228346</t>
  </si>
  <si>
    <t>Golden Anchor</t>
  </si>
  <si>
    <t>Harborside Hotel and Marina</t>
  </si>
  <si>
    <t>55 West Street</t>
  </si>
  <si>
    <t>H-400-18361-229428</t>
  </si>
  <si>
    <t>H-400-18361-231322</t>
  </si>
  <si>
    <t>H-400-18361-234839</t>
  </si>
  <si>
    <t>Main Street 7416 LLC</t>
  </si>
  <si>
    <t>Winchester's</t>
  </si>
  <si>
    <t>7416 Main Street</t>
  </si>
  <si>
    <t>906-847-0290</t>
  </si>
  <si>
    <t>H-400-18361-241186</t>
  </si>
  <si>
    <t>Charleston Harbor Resort and Marina</t>
  </si>
  <si>
    <t>20 Patriots Points Rd</t>
  </si>
  <si>
    <t>843-284-7040</t>
  </si>
  <si>
    <t>H-400-18361-242220</t>
  </si>
  <si>
    <t>JCL Outdoor, LLC</t>
  </si>
  <si>
    <t>607 Bradford Ct.</t>
  </si>
  <si>
    <t>Raymore</t>
  </si>
  <si>
    <t>816-419-2935</t>
  </si>
  <si>
    <t>103 Evans Rd</t>
  </si>
  <si>
    <t>H-400-18361-244734</t>
  </si>
  <si>
    <t>Mele Landscape Contractors, Inc.</t>
  </si>
  <si>
    <t>One Mele Place</t>
  </si>
  <si>
    <t>412-351-1234</t>
  </si>
  <si>
    <t>H-400-18361-245675</t>
  </si>
  <si>
    <t>H-400-18361-247346</t>
  </si>
  <si>
    <t>THE ORIGINAL AUSTRALIAN BATTERED POTATOES, LLC</t>
  </si>
  <si>
    <t>AUSTRALIAN FOODS, Australian Battered Potatoes</t>
  </si>
  <si>
    <t>3336 E. COLORADO BLVD</t>
  </si>
  <si>
    <t>PASADENA</t>
  </si>
  <si>
    <t>91107-0000</t>
  </si>
  <si>
    <t>760-217-3102</t>
  </si>
  <si>
    <t>3336 E Colorado Blvd</t>
  </si>
  <si>
    <t>H-400-18361-255664</t>
  </si>
  <si>
    <t>Black and White Industries LLC</t>
  </si>
  <si>
    <t>70 Northshore Drive</t>
  </si>
  <si>
    <t>Lake Ozark</t>
  </si>
  <si>
    <t>573-480-0117</t>
  </si>
  <si>
    <t>BRITT IMMIGRATION LAW LLC</t>
  </si>
  <si>
    <t>MIHAELA BRITT</t>
  </si>
  <si>
    <t>H-400-18361-256196</t>
  </si>
  <si>
    <t>H-400-18361-261565</t>
  </si>
  <si>
    <t>H-400-18361-263236</t>
  </si>
  <si>
    <t>G and G Concessions, LLC</t>
  </si>
  <si>
    <t>S-3821 Fairfield Rd</t>
  </si>
  <si>
    <t>608-356-3278</t>
  </si>
  <si>
    <t>H-400-18361-263991</t>
  </si>
  <si>
    <t>Crabtree Concessions, Inc.</t>
  </si>
  <si>
    <t>2391 N 900 W</t>
  </si>
  <si>
    <t>Parker City</t>
  </si>
  <si>
    <t>765-468-6119</t>
  </si>
  <si>
    <t>Concession Worker</t>
  </si>
  <si>
    <t>H-400-18361-264210</t>
  </si>
  <si>
    <t>Miller's Restaurants, Inc.</t>
  </si>
  <si>
    <t>Miller's Seafood and Steakhouse</t>
  </si>
  <si>
    <t>P.O. Box 7339</t>
  </si>
  <si>
    <t>(physical) 1520 South VA Dare Trail</t>
  </si>
  <si>
    <t>252-202-1748</t>
  </si>
  <si>
    <t>Kitchen Helpers</t>
  </si>
  <si>
    <t>1520 South VA Dare Trail</t>
  </si>
  <si>
    <t>H-400-18361-265496</t>
  </si>
  <si>
    <t>H-400-18361-266425</t>
  </si>
  <si>
    <t>Rustic Slate Roofing, LLC</t>
  </si>
  <si>
    <t>216-215-1339</t>
  </si>
  <si>
    <t>H-400-18361-269267</t>
  </si>
  <si>
    <t>BELTERRA RESORT INDIANA LLC</t>
  </si>
  <si>
    <t>BELTERRA CASINO RESORT</t>
  </si>
  <si>
    <t>777 BELTERRA DRIVE</t>
  </si>
  <si>
    <t>812-427-7770</t>
  </si>
  <si>
    <t>Switzerland</t>
  </si>
  <si>
    <t>H-400-18361-273941</t>
  </si>
  <si>
    <t>H-400-18361-276883</t>
  </si>
  <si>
    <t>H-400-18361-278938</t>
  </si>
  <si>
    <t>Restaurant Server</t>
  </si>
  <si>
    <t>H-400-18361-286804</t>
  </si>
  <si>
    <t>H-400-18361-289440</t>
  </si>
  <si>
    <t>H-400-18361-289900</t>
  </si>
  <si>
    <t>P &amp; R Forestry, LLC</t>
  </si>
  <si>
    <t>2319 Holcomb Rd</t>
  </si>
  <si>
    <t>H-400-18361-292845</t>
  </si>
  <si>
    <t>BUDHRANI ENTERPRISES INC.</t>
  </si>
  <si>
    <t>Zhaveri Jewelers &amp; Gems</t>
  </si>
  <si>
    <t>105 MAIN STREET</t>
  </si>
  <si>
    <t>907-225-7300</t>
  </si>
  <si>
    <t>105 Main Street</t>
  </si>
  <si>
    <t>H-400-18361-302010</t>
  </si>
  <si>
    <t>Lasko Enterprises, Inc.</t>
  </si>
  <si>
    <t>Lasko &amp; Ohio Group</t>
  </si>
  <si>
    <t>6215 Heisley Road</t>
  </si>
  <si>
    <t>440-639-1700</t>
  </si>
  <si>
    <t>Issaquah</t>
  </si>
  <si>
    <t>H-400-18361-305515</t>
  </si>
  <si>
    <t>H-400-18361-310631</t>
  </si>
  <si>
    <t>DLR CONTRACTORS, INC</t>
  </si>
  <si>
    <t>1350 SCENIC HIGHWAY STE 266</t>
  </si>
  <si>
    <t>SNELLVILLE</t>
  </si>
  <si>
    <t>678-808-4065</t>
  </si>
  <si>
    <t>DRYWALL INSTALLER</t>
  </si>
  <si>
    <t>TYRONE</t>
  </si>
  <si>
    <t>FAYETTE</t>
  </si>
  <si>
    <t>200 PARK HAVEN LANE</t>
  </si>
  <si>
    <t>H-400-18361-313578</t>
  </si>
  <si>
    <t>H-400-18361-313892</t>
  </si>
  <si>
    <t>H-400-18361-314826</t>
  </si>
  <si>
    <t>Mechanic</t>
  </si>
  <si>
    <t>Spicer</t>
  </si>
  <si>
    <t>3353 Co Rd 27 NE</t>
  </si>
  <si>
    <t>H-400-18361-320026</t>
  </si>
  <si>
    <t>TERRA-SCAPE INC</t>
  </si>
  <si>
    <t>9075 SANDRIDGE CIRCLE</t>
  </si>
  <si>
    <t>Landscaping and Ground keeping workers</t>
  </si>
  <si>
    <t>Landscape maintenance</t>
  </si>
  <si>
    <t>9075 Sandridge Circle</t>
  </si>
  <si>
    <t>H-400-18361-321556</t>
  </si>
  <si>
    <t>Recreational Leader</t>
  </si>
  <si>
    <t>H-400-18361-324167</t>
  </si>
  <si>
    <t>H-400-18361-324734</t>
  </si>
  <si>
    <t>Majestic Products, INC</t>
  </si>
  <si>
    <t>222 Himmel Hill Drive</t>
  </si>
  <si>
    <t>423-618-7910</t>
  </si>
  <si>
    <t>Machine Feeder</t>
  </si>
  <si>
    <t>6219 Ogden Rd. (report to work)</t>
  </si>
  <si>
    <t>H-400-18361-335147</t>
  </si>
  <si>
    <t>H-400-18361-336396</t>
  </si>
  <si>
    <t>7301 HIGH AVENUE</t>
  </si>
  <si>
    <t>H-400-18361-336968</t>
  </si>
  <si>
    <t>H-400-18361-337140</t>
  </si>
  <si>
    <t>H-400-18361-341529</t>
  </si>
  <si>
    <t>Whitmore Worsley Inc</t>
  </si>
  <si>
    <t>4 Hardscrabble Court</t>
  </si>
  <si>
    <t>631-329-8077</t>
  </si>
  <si>
    <t>H-400-18361-342834</t>
  </si>
  <si>
    <t>H-400-18361-345600</t>
  </si>
  <si>
    <t>H-400-18361-348214</t>
  </si>
  <si>
    <t>H-400-18361-349009</t>
  </si>
  <si>
    <t>JR Masonry, LLC</t>
  </si>
  <si>
    <t>JR Masonry</t>
  </si>
  <si>
    <t>7505 Preston Highway</t>
  </si>
  <si>
    <t>502-644-9967</t>
  </si>
  <si>
    <t>Brickmason Helpers</t>
  </si>
  <si>
    <t>H-400-18361-350656</t>
  </si>
  <si>
    <t>River City Lawnscape, Inc.</t>
  </si>
  <si>
    <t>W8123 Old Na Road</t>
  </si>
  <si>
    <t>Holmen</t>
  </si>
  <si>
    <t>608-526-9780</t>
  </si>
  <si>
    <t>Landsacape Laborer</t>
  </si>
  <si>
    <t>LA CROSSE</t>
  </si>
  <si>
    <t>H-400-18361-351868</t>
  </si>
  <si>
    <t>Spike Inc.</t>
  </si>
  <si>
    <t>617-231-1294</t>
  </si>
  <si>
    <t>Hyattsville</t>
  </si>
  <si>
    <t>4814 Frolich Lane</t>
  </si>
  <si>
    <t>H-400-18361-359589</t>
  </si>
  <si>
    <t>Boresow's Lawn Enforcement, LLC</t>
  </si>
  <si>
    <t>5695 Clare Rd</t>
  </si>
  <si>
    <t>816-868-5296</t>
  </si>
  <si>
    <t>5695 Clare Rd.</t>
  </si>
  <si>
    <t>H-400-18361-364734</t>
  </si>
  <si>
    <t>H-400-18361-373257</t>
  </si>
  <si>
    <t>H-400-18361-381688</t>
  </si>
  <si>
    <t>GERALD OTTERBACHER</t>
  </si>
  <si>
    <t>GLO CONCESSIONS</t>
  </si>
  <si>
    <t>8404 STONE RD.</t>
  </si>
  <si>
    <t>44256-0000</t>
  </si>
  <si>
    <t>330-416-8954</t>
  </si>
  <si>
    <t>Short Circle Street</t>
  </si>
  <si>
    <t>H-400-18361-384073</t>
  </si>
  <si>
    <t>United Stone LLC</t>
  </si>
  <si>
    <t>PO Box 458</t>
  </si>
  <si>
    <t>455 S Main St</t>
  </si>
  <si>
    <t>Whitwell</t>
  </si>
  <si>
    <t>423-658-8314</t>
  </si>
  <si>
    <t>H-400-18361-402130</t>
  </si>
  <si>
    <t>H-400-18361-409679</t>
  </si>
  <si>
    <t>MD PROPERTY SERVICES INC</t>
  </si>
  <si>
    <t>947 SOUTH 500 EAST</t>
  </si>
  <si>
    <t>801-763-0272</t>
  </si>
  <si>
    <t>6800 North 5400 West</t>
  </si>
  <si>
    <t>H-400-18361-410462</t>
  </si>
  <si>
    <t>DAVIS AMUSEMENT CASCADIA, INC.</t>
  </si>
  <si>
    <t>9136 SE SAINT HELENS STREET, STE. A.</t>
  </si>
  <si>
    <t>(MAILING: PO BOX 1585. CLACKAMAS, OR. 97015)</t>
  </si>
  <si>
    <t>CLACKAMAS</t>
  </si>
  <si>
    <t>503-807-2154</t>
  </si>
  <si>
    <t>9136 SE Saint Helens St. Ste A</t>
  </si>
  <si>
    <t>H-400-18361-410760</t>
  </si>
  <si>
    <t>H-400-18361-411356</t>
  </si>
  <si>
    <t>H-400-18361-417270</t>
  </si>
  <si>
    <t>1202 Hwy 82</t>
  </si>
  <si>
    <t>H-400-18361-427542</t>
  </si>
  <si>
    <t>H-400-18361-433067</t>
  </si>
  <si>
    <t>Tom Thumb Donut Corp</t>
  </si>
  <si>
    <t>14977 18th St North</t>
  </si>
  <si>
    <t>612-590-6063</t>
  </si>
  <si>
    <t xml:space="preserve">WASHINGTON </t>
  </si>
  <si>
    <t>H-400-18361-433410</t>
  </si>
  <si>
    <t>H-400-18361-435967</t>
  </si>
  <si>
    <t>Resort Building Service Worker</t>
  </si>
  <si>
    <t>H-400-18361-437168</t>
  </si>
  <si>
    <t>191 Cottage Cove Lane</t>
  </si>
  <si>
    <t>H-400-18361-438636</t>
  </si>
  <si>
    <t>JENSEN TUNA INC</t>
  </si>
  <si>
    <t>5885 Highway 311</t>
  </si>
  <si>
    <t>985-868-8809</t>
  </si>
  <si>
    <t>FISH CUTTER/TRIMMERS</t>
  </si>
  <si>
    <t>H-400-18361-440583</t>
  </si>
  <si>
    <t>INDIO</t>
  </si>
  <si>
    <t>50994 MONROE STREET</t>
  </si>
  <si>
    <t>H-400-18361-445791</t>
  </si>
  <si>
    <t>H-400-18361-447850</t>
  </si>
  <si>
    <t>H-400-18361-450945</t>
  </si>
  <si>
    <t>H-400-18361-450978</t>
  </si>
  <si>
    <t>H-400-18361-452762</t>
  </si>
  <si>
    <t>H-400-18361-463082</t>
  </si>
  <si>
    <t>Seasons East Lawn Care</t>
  </si>
  <si>
    <t>462 Elliot Road</t>
  </si>
  <si>
    <t>P. O. Box 70</t>
  </si>
  <si>
    <t>East Greenbush</t>
  </si>
  <si>
    <t>518-732-2276</t>
  </si>
  <si>
    <t>H2Express</t>
  </si>
  <si>
    <t>642 Elliot Road</t>
  </si>
  <si>
    <t>H-400-18361-468741</t>
  </si>
  <si>
    <t>MILLS SIDING &amp; ROOFING</t>
  </si>
  <si>
    <t>735 COLONIAL CT.</t>
  </si>
  <si>
    <t>248-709-3097</t>
  </si>
  <si>
    <t>THE PONCE LAW OFFICE, P.C.</t>
  </si>
  <si>
    <t>EUGENIA PONCE</t>
  </si>
  <si>
    <t>Safety Equipment</t>
  </si>
  <si>
    <t>735 Colonial Ct.</t>
  </si>
  <si>
    <t>H-400-18361-480805</t>
  </si>
  <si>
    <t>Delaware Valley Septics, LLC</t>
  </si>
  <si>
    <t>504 Eagle Road, B</t>
  </si>
  <si>
    <t>610-609-1322</t>
  </si>
  <si>
    <t>504 Eagle Road</t>
  </si>
  <si>
    <t>H-400-18361-489307</t>
  </si>
  <si>
    <t>H-400-18361-493088</t>
  </si>
  <si>
    <t>H-400-18361-511382</t>
  </si>
  <si>
    <t>Fun Time Bounces LLC</t>
  </si>
  <si>
    <t>2955 McConnell Rd</t>
  </si>
  <si>
    <t>608-698-1303</t>
  </si>
  <si>
    <t>H-400-18361-513571</t>
  </si>
  <si>
    <t>New Systems of Nashville LLC</t>
  </si>
  <si>
    <t>7109 Centennial Blvd</t>
  </si>
  <si>
    <t>615-646-1097</t>
  </si>
  <si>
    <t>H-400-18361-526745</t>
  </si>
  <si>
    <t>H-400-18361-530291</t>
  </si>
  <si>
    <t>Rodgers Scapes, Inc.</t>
  </si>
  <si>
    <t>2700 Lincoln Way</t>
  </si>
  <si>
    <t>White Oak</t>
  </si>
  <si>
    <t>412-965-5062</t>
  </si>
  <si>
    <t>H-400-18361-530739</t>
  </si>
  <si>
    <t>GPM, Inc.</t>
  </si>
  <si>
    <t>8393 N. HWY 94</t>
  </si>
  <si>
    <t>West Alton</t>
  </si>
  <si>
    <t>314-575-4769</t>
  </si>
  <si>
    <t>H-400-18361-532896</t>
  </si>
  <si>
    <t>By The Sea Resorts Inc,</t>
  </si>
  <si>
    <t>Legacy By The Sea</t>
  </si>
  <si>
    <t>H-400-18361-532907</t>
  </si>
  <si>
    <t>Westrum Donuts, Inc</t>
  </si>
  <si>
    <t>5300 Calder Ave SE</t>
  </si>
  <si>
    <t>612-849-6666</t>
  </si>
  <si>
    <t>H-400-18361-536571</t>
  </si>
  <si>
    <t>Plant Outage Solutions Construction Inc.</t>
  </si>
  <si>
    <t>Plant Outage</t>
  </si>
  <si>
    <t>2951 Marina Bay</t>
  </si>
  <si>
    <t>Suite 300</t>
  </si>
  <si>
    <t>Specialty Welders</t>
  </si>
  <si>
    <t>2588 Pure Atlantic Rd</t>
  </si>
  <si>
    <t>H-400-18361-537358</t>
  </si>
  <si>
    <t>H-400-18361-538963</t>
  </si>
  <si>
    <t>R &amp; M Nursery Corporation</t>
  </si>
  <si>
    <t>Robert Lani Nursery &amp; Landscape</t>
  </si>
  <si>
    <t>4681 State Route 23</t>
  </si>
  <si>
    <t>P. O. Box 1121</t>
  </si>
  <si>
    <t>518-734-3489</t>
  </si>
  <si>
    <t>H-400-18361-540829</t>
  </si>
  <si>
    <t>H-400-18361-545885</t>
  </si>
  <si>
    <t>Worry Free Lawn Care &amp; Snow Removal</t>
  </si>
  <si>
    <t>1258 Rochester Rd.</t>
  </si>
  <si>
    <t>MAILING: P.O. Box 1221 Royal Oak, MI 48068</t>
  </si>
  <si>
    <t>248-585-2808</t>
  </si>
  <si>
    <t>H-400-18361-545947</t>
  </si>
  <si>
    <t>INN AT SUNRISE POINT, LLC</t>
  </si>
  <si>
    <t>55 SUNRISE POINT ROAD</t>
  </si>
  <si>
    <t>LINCOLNVILLE</t>
  </si>
  <si>
    <t>207-236-7716</t>
  </si>
  <si>
    <t>H-400-18361-547649</t>
  </si>
  <si>
    <t>El Patron Uniontown Mexican Grill, LLC</t>
  </si>
  <si>
    <t>El Patron Mexican Grill</t>
  </si>
  <si>
    <t>100 Wayland Smith Dr</t>
  </si>
  <si>
    <t>Uniontown</t>
  </si>
  <si>
    <t>723-437-7300</t>
  </si>
  <si>
    <t>H-400-18361-548245</t>
  </si>
  <si>
    <t>GULF CROWN SEAFOOD INC.</t>
  </si>
  <si>
    <t>306 JON FLOYD ROAD</t>
  </si>
  <si>
    <t>P.O. BOX 198</t>
  </si>
  <si>
    <t>DELCAMBRE</t>
  </si>
  <si>
    <t>337-685-4721</t>
  </si>
  <si>
    <t>Shrimp Packer</t>
  </si>
  <si>
    <t>306 Jon Floyd Road</t>
  </si>
  <si>
    <t>H-400-18361-554160</t>
  </si>
  <si>
    <t>300 COLONIAL CENTER PKWY</t>
  </si>
  <si>
    <t>#600</t>
  </si>
  <si>
    <t>ROSWELL</t>
  </si>
  <si>
    <t>1265 Massachusetts Ave</t>
  </si>
  <si>
    <t>H-400-18361-559053</t>
  </si>
  <si>
    <t>H-400-18361-563773</t>
  </si>
  <si>
    <t>ILAPA, INC.</t>
  </si>
  <si>
    <t>26000 Richmond Road</t>
  </si>
  <si>
    <t>614-252-5400</t>
  </si>
  <si>
    <t>Tent Installation Helper</t>
  </si>
  <si>
    <t>H-400-18361-568825</t>
  </si>
  <si>
    <t>Hilton, Inc.</t>
  </si>
  <si>
    <t>Paradise Found Resorts and Hotels</t>
  </si>
  <si>
    <t>11127 Front Beach Road</t>
  </si>
  <si>
    <t>850-230-4098</t>
  </si>
  <si>
    <t>Maids/Housekeeping Cleaners or Housemen</t>
  </si>
  <si>
    <t>H-400-18361-577207</t>
  </si>
  <si>
    <t>H-400-18361-584888</t>
  </si>
  <si>
    <t>PITZER'S LAWN MANAGEMENT, INC.</t>
  </si>
  <si>
    <t>11401 S. BROADWAY</t>
  </si>
  <si>
    <t>EDMOND</t>
  </si>
  <si>
    <t>H-400-18361-589138</t>
  </si>
  <si>
    <t>H-400-18361-592061</t>
  </si>
  <si>
    <t>H-400-18361-605524</t>
  </si>
  <si>
    <t>G &amp; G Landscaping Construction, Inc.</t>
  </si>
  <si>
    <t>24059 W. Main Street, Ste D</t>
  </si>
  <si>
    <t>609-298-4175</t>
  </si>
  <si>
    <t>24059 W. Main Street, Suite D</t>
  </si>
  <si>
    <t>H-400-18361-630561</t>
  </si>
  <si>
    <t>Hilton Sun, Inc.</t>
  </si>
  <si>
    <t>13200-B Panama City Beach Pkwy</t>
  </si>
  <si>
    <t>13200-B Panama City Beach Parkway</t>
  </si>
  <si>
    <t>H-400-18361-635435</t>
  </si>
  <si>
    <t>CHICKEN CHARLIE'S ENTERPRISES</t>
  </si>
  <si>
    <t>18710 Heritage Dr.</t>
  </si>
  <si>
    <t>(Mail: 12463 Rancho Bernardo RD #374, San Diego CA 92128)</t>
  </si>
  <si>
    <t>Poway</t>
  </si>
  <si>
    <t>619-666-6438</t>
  </si>
  <si>
    <t>Del Mar</t>
  </si>
  <si>
    <t>2260 Jimmy Durante Blvd</t>
  </si>
  <si>
    <t>H-400-18361-636434</t>
  </si>
  <si>
    <t>H-400-18361-637661</t>
  </si>
  <si>
    <t>PFL Industries, LLC</t>
  </si>
  <si>
    <t>Perfect Finish Landscaping</t>
  </si>
  <si>
    <t>919 Brown Hufsmith Rd</t>
  </si>
  <si>
    <t>H-400-18361-639871</t>
  </si>
  <si>
    <t>H-400-18361-643139</t>
  </si>
  <si>
    <t>STEWART PAINTING INC</t>
  </si>
  <si>
    <t>379 IYANOUGH RD</t>
  </si>
  <si>
    <t>UNIT 8</t>
  </si>
  <si>
    <t>508-362-3682</t>
  </si>
  <si>
    <t>APPRENTICE PAINTER</t>
  </si>
  <si>
    <t>379 IYANNOUGH ROAD</t>
  </si>
  <si>
    <t>H-400-18361-645855</t>
  </si>
  <si>
    <t>Executive Moving Systems, Inc.</t>
  </si>
  <si>
    <t>1250 Featherstone Road</t>
  </si>
  <si>
    <t>703-497-2700</t>
  </si>
  <si>
    <t>H-400-18361-649553</t>
  </si>
  <si>
    <t>DIABLO</t>
  </si>
  <si>
    <t>CONTRA COSTA</t>
  </si>
  <si>
    <t>1700 CLUBHOUSE ROAD</t>
  </si>
  <si>
    <t>H-400-18361-651890</t>
  </si>
  <si>
    <t>FBI BUILDINGS INC</t>
  </si>
  <si>
    <t>3823 W. 1800 S.</t>
  </si>
  <si>
    <t>REMINGTON</t>
  </si>
  <si>
    <t>219-261-0685</t>
  </si>
  <si>
    <t>Remington</t>
  </si>
  <si>
    <t>H-400-18361-658958</t>
  </si>
  <si>
    <t>BARGS LLC</t>
  </si>
  <si>
    <t>Greener Side Lawn and Landscape</t>
  </si>
  <si>
    <t>3717 Teakwood Drive</t>
  </si>
  <si>
    <t>573-356-4878</t>
  </si>
  <si>
    <t>Lawn and Landscape worker</t>
  </si>
  <si>
    <t>H-400-18361-663296</t>
  </si>
  <si>
    <t>Casa Bonita Home Care Inc.</t>
  </si>
  <si>
    <t>14005 Woodinville Redmond Rd</t>
  </si>
  <si>
    <t>Redmond</t>
  </si>
  <si>
    <t>425-481-8633</t>
  </si>
  <si>
    <t>Ryan Ogburn</t>
  </si>
  <si>
    <t>H-400-18361-665115</t>
  </si>
  <si>
    <t>H-400-18361-670964</t>
  </si>
  <si>
    <t>H-400-18361-673425</t>
  </si>
  <si>
    <t>11670 W. Franklin Rd.</t>
  </si>
  <si>
    <t>H-400-18361-675228</t>
  </si>
  <si>
    <t>Phoenix Landscape Management of Columbia, Inc.</t>
  </si>
  <si>
    <t>5107 Edwards Rd.</t>
  </si>
  <si>
    <t>Richland</t>
  </si>
  <si>
    <t>5521 Ransom Drive</t>
  </si>
  <si>
    <t>H-400-18361-681882</t>
  </si>
  <si>
    <t>H-400-18361-683455</t>
  </si>
  <si>
    <t>GH-Stanley Management LLC</t>
  </si>
  <si>
    <t>The Stanley Hotel</t>
  </si>
  <si>
    <t>333 Wonderview Avenue</t>
  </si>
  <si>
    <t>970-577-4122</t>
  </si>
  <si>
    <t>O'BRIEN LAW LLC</t>
  </si>
  <si>
    <t>JACLYN OTFINOSKI</t>
  </si>
  <si>
    <t>H-400-18361-686976</t>
  </si>
  <si>
    <t>610-525-7788</t>
  </si>
  <si>
    <t>H-400-18361-687189</t>
  </si>
  <si>
    <t>H-400-18361-692481</t>
  </si>
  <si>
    <t>3715 Bombardier Ave.</t>
  </si>
  <si>
    <t>H-400-18361-697971</t>
  </si>
  <si>
    <t>Small Engine Machanic</t>
  </si>
  <si>
    <t>H-400-18361-703659</t>
  </si>
  <si>
    <t>H-400-18361-710294</t>
  </si>
  <si>
    <t>Mason / Brick / Block Layer</t>
  </si>
  <si>
    <t>H-400-18361-718825</t>
  </si>
  <si>
    <t>H-400-18361-720654</t>
  </si>
  <si>
    <t>ALL AROUND AMUSEMENT, INC.</t>
  </si>
  <si>
    <t>21342 W DIVISION STREET</t>
  </si>
  <si>
    <t>LOCKPORT</t>
  </si>
  <si>
    <t>815-725-2323</t>
  </si>
  <si>
    <t>21342 W Division Street</t>
  </si>
  <si>
    <t>H-400-18361-724022</t>
  </si>
  <si>
    <t>H-400-18361-730593</t>
  </si>
  <si>
    <t>H-400-18361-733921</t>
  </si>
  <si>
    <t>Louisiana Sugar Cane Cooperative, Inc. (LASUCA)</t>
  </si>
  <si>
    <t>6092 Resweber Hwy.</t>
  </si>
  <si>
    <t>St. Martinville</t>
  </si>
  <si>
    <t>337-394-3255</t>
  </si>
  <si>
    <t>Sugar Factory Laborer/Material Mover</t>
  </si>
  <si>
    <t>St. Martin Parish</t>
  </si>
  <si>
    <t>H-400-18361-749847</t>
  </si>
  <si>
    <t>Lindsay Landscaping and Lawncare, Inc.</t>
  </si>
  <si>
    <t>Lindsay Landscaping and Lawncare</t>
  </si>
  <si>
    <t>225 South 200 West</t>
  </si>
  <si>
    <t>Wellsville</t>
  </si>
  <si>
    <t>435-881-3123</t>
  </si>
  <si>
    <t>THE RUDD FIRM, P.C.</t>
  </si>
  <si>
    <t>COURTNEY COOPER</t>
  </si>
  <si>
    <t>Sodlayer</t>
  </si>
  <si>
    <t>H-400-18361-763291</t>
  </si>
  <si>
    <t>H-400-18361-767802</t>
  </si>
  <si>
    <t>H-400-18361-769610</t>
  </si>
  <si>
    <t>H-400-18361-771496</t>
  </si>
  <si>
    <t>H-400-18361-773431</t>
  </si>
  <si>
    <t>TOMMY'S MIDWAY, INC.</t>
  </si>
  <si>
    <t>29 Industrial Drive</t>
  </si>
  <si>
    <t>(Mail: 530 East 234th Street #2D, Bronx NY 10470)</t>
  </si>
  <si>
    <t>Cliffwood Beach</t>
  </si>
  <si>
    <t>718-325-6884</t>
  </si>
  <si>
    <t>H-400-18361-777913</t>
  </si>
  <si>
    <t>H-400-18361-778285</t>
  </si>
  <si>
    <t>TURFMASTER LANDSCAPE &amp; LAWNCARE OF MOBILE, LLC</t>
  </si>
  <si>
    <t>7911 CRARY STATION RD</t>
  </si>
  <si>
    <t>SEMMES</t>
  </si>
  <si>
    <t>251-645-5811</t>
  </si>
  <si>
    <t>Semmes</t>
  </si>
  <si>
    <t>7911 Crary Station Rd</t>
  </si>
  <si>
    <t>H-400-18361-779129</t>
  </si>
  <si>
    <t>H-400-18361-779410</t>
  </si>
  <si>
    <t>JIRIK SOD FARM INC.</t>
  </si>
  <si>
    <t>20530 BLAINE AVE.</t>
  </si>
  <si>
    <t>651-460-6555</t>
  </si>
  <si>
    <t>20530 Blaine Ave.</t>
  </si>
  <si>
    <t>H-400-18361-782434</t>
  </si>
  <si>
    <t>PHILLIPS CRAB HOUSE, INC.</t>
  </si>
  <si>
    <t>PHILLIPS CRAB HOUSE</t>
  </si>
  <si>
    <t>2004 PHILADELPHIA AVENUE</t>
  </si>
  <si>
    <t>410-289-6821</t>
  </si>
  <si>
    <t>2004 Philadelphia Avenue</t>
  </si>
  <si>
    <t>H-400-18361-785193</t>
  </si>
  <si>
    <t>H-400-18361-785572</t>
  </si>
  <si>
    <t>JB Stone, LLC</t>
  </si>
  <si>
    <t>520 Private Road 909</t>
  </si>
  <si>
    <t>512-931-5300</t>
  </si>
  <si>
    <t>H-400-18361-792721</t>
  </si>
  <si>
    <t>Little River Seafood, Inc.</t>
  </si>
  <si>
    <t>440 Rock Town Road</t>
  </si>
  <si>
    <t>Reedville</t>
  </si>
  <si>
    <t>804-453-3670</t>
  </si>
  <si>
    <t>Seafood Processor / Crab Picker</t>
  </si>
  <si>
    <t>H-400-18361-803771</t>
  </si>
  <si>
    <t>Seafood Processor - Land Plant</t>
  </si>
  <si>
    <t>H-400-18361-805886</t>
  </si>
  <si>
    <t>MCLEAN CONSTRUCTION INC.</t>
  </si>
  <si>
    <t>4101 Trimmier Road</t>
  </si>
  <si>
    <t>254-634-4514</t>
  </si>
  <si>
    <t>PEEK AND TOLAND</t>
  </si>
  <si>
    <t>MARIA LLUSA</t>
  </si>
  <si>
    <t>Helpers - Construction</t>
  </si>
  <si>
    <t>H-400-18361-810286</t>
  </si>
  <si>
    <t>H-400-18361-820434</t>
  </si>
  <si>
    <t>H-400-18361-823570</t>
  </si>
  <si>
    <t>Martinez Landscaping</t>
  </si>
  <si>
    <t>1608 Blue Hill Rd, Stop #32</t>
  </si>
  <si>
    <t>518-965-2363</t>
  </si>
  <si>
    <t>H-400-18361-825054</t>
  </si>
  <si>
    <t>3422 Chateau Rd</t>
  </si>
  <si>
    <t>H-400-18361-825884</t>
  </si>
  <si>
    <t>Folcroft</t>
  </si>
  <si>
    <t>701A Ashland Ave.</t>
  </si>
  <si>
    <t>H-400-18361-830347</t>
  </si>
  <si>
    <t>Kyle's Lawn &amp; Landscape Service, LLC</t>
  </si>
  <si>
    <t>5320 Lemay Ferry Rd.</t>
  </si>
  <si>
    <t>314-892-1500</t>
  </si>
  <si>
    <t>H-400-18361-831287</t>
  </si>
  <si>
    <t>Muniz Concrete &amp; Contracting Inc.</t>
  </si>
  <si>
    <t>3523 Gonzlaez St</t>
  </si>
  <si>
    <t>512-368-1588</t>
  </si>
  <si>
    <t>H-400-18361-837628</t>
  </si>
  <si>
    <t>Galbally Landscaping, Inc.</t>
  </si>
  <si>
    <t>985 Davisville Rd.</t>
  </si>
  <si>
    <t>215-784-7090</t>
  </si>
  <si>
    <t>H-400-18361-842376</t>
  </si>
  <si>
    <t>Laundry Supervisor</t>
  </si>
  <si>
    <t>301 Alley St</t>
  </si>
  <si>
    <t>H-400-18361-848286</t>
  </si>
  <si>
    <t>H-400-18361-865348</t>
  </si>
  <si>
    <t>Huron Lawns Service, Inc.</t>
  </si>
  <si>
    <t>Great Outdoors</t>
  </si>
  <si>
    <t>38 S. Staebler Rd.</t>
  </si>
  <si>
    <t>734-663-2200</t>
  </si>
  <si>
    <t>H-400-18361-866594</t>
  </si>
  <si>
    <t>H-400-18361-877508</t>
  </si>
  <si>
    <t>Landforms, Inc.</t>
  </si>
  <si>
    <t>4247 S. Corinne St.</t>
  </si>
  <si>
    <t>MAILING: P.O. Box 139 Brighton, MI 48116</t>
  </si>
  <si>
    <t>248-345-4231</t>
  </si>
  <si>
    <t>H-400-18361-883250</t>
  </si>
  <si>
    <t>OEL CONSTRUCTION SERVICES INC.</t>
  </si>
  <si>
    <t>1306 RIVER ROAD SOUTH</t>
  </si>
  <si>
    <t>STEAMBOAT ROCK</t>
  </si>
  <si>
    <t>641-868-2222</t>
  </si>
  <si>
    <t>General Labor Heavy Highway Construction</t>
  </si>
  <si>
    <t>Steamboat Rock</t>
  </si>
  <si>
    <t>1306 River Road South</t>
  </si>
  <si>
    <t>H-400-18361-884782</t>
  </si>
  <si>
    <t>PFL Industries, LLC DBA Perfect Finish Landscaping</t>
  </si>
  <si>
    <t>H-400-18361-888310</t>
  </si>
  <si>
    <t>H-400-18361-890611</t>
  </si>
  <si>
    <t>Pennsylvania Landscape Management</t>
  </si>
  <si>
    <t>901 E. Lincoln Hwy.</t>
  </si>
  <si>
    <t>610-687-1255</t>
  </si>
  <si>
    <t>H-400-18361-894794</t>
  </si>
  <si>
    <t>Coreslab Structures (Texas) Inc.</t>
  </si>
  <si>
    <t>15916 Anderson Mill Road</t>
  </si>
  <si>
    <t>512-250-0755</t>
  </si>
  <si>
    <t>Molders, Shapers, and Casters, Except Metal and</t>
  </si>
  <si>
    <t>H-400-18361-899348</t>
  </si>
  <si>
    <t>Seasonal Landscaping and Nursery, Inc.</t>
  </si>
  <si>
    <t>1120 Bullis Rd.</t>
  </si>
  <si>
    <t>Elma</t>
  </si>
  <si>
    <t>716-675-9000</t>
  </si>
  <si>
    <t>H-400-18361-905090</t>
  </si>
  <si>
    <t>Forever Green, Inc</t>
  </si>
  <si>
    <t>234 Seven Farms Dr.</t>
  </si>
  <si>
    <t>Ste. 111B</t>
  </si>
  <si>
    <t>Chas</t>
  </si>
  <si>
    <t>843-884-5221</t>
  </si>
  <si>
    <t>South Carolina</t>
  </si>
  <si>
    <t>1773 Labor  Camp Rd</t>
  </si>
  <si>
    <t>H-400-18361-913555</t>
  </si>
  <si>
    <t>Creative Exteriors, Inc.</t>
  </si>
  <si>
    <t>165 Chestnut Grove Rd.</t>
  </si>
  <si>
    <t>717-502-1231</t>
  </si>
  <si>
    <t>H-400-18361-921772</t>
  </si>
  <si>
    <t>H-400-18361-924318</t>
  </si>
  <si>
    <t>Maids</t>
  </si>
  <si>
    <t>H-400-18361-932527</t>
  </si>
  <si>
    <t>B Dusenbery Enterprises</t>
  </si>
  <si>
    <t>BD Outdoors</t>
  </si>
  <si>
    <t>304 Water St.</t>
  </si>
  <si>
    <t>518-755-9400</t>
  </si>
  <si>
    <t>dishwasher and cleaner</t>
  </si>
  <si>
    <t>304 Water St</t>
  </si>
  <si>
    <t>H-400-18361-938715</t>
  </si>
  <si>
    <t>Hoff Inc</t>
  </si>
  <si>
    <t>Hoff Custom Landscape Design</t>
  </si>
  <si>
    <t>57 Stiles Lane 2nd Floor</t>
  </si>
  <si>
    <t>Pine Brook</t>
  </si>
  <si>
    <t>973-396-2055</t>
  </si>
  <si>
    <t>H-400-18361-942497</t>
  </si>
  <si>
    <t>H-400-18361-946883</t>
  </si>
  <si>
    <t>H-400-18361-948268</t>
  </si>
  <si>
    <t>Wholesale Ag Products</t>
  </si>
  <si>
    <t>7045 Hwy 200</t>
  </si>
  <si>
    <t>Carrington</t>
  </si>
  <si>
    <t>701-652-2909</t>
  </si>
  <si>
    <t>Foster</t>
  </si>
  <si>
    <t>H-400-18361-952173</t>
  </si>
  <si>
    <t>H-400-18361-955015</t>
  </si>
  <si>
    <t>H-400-18361-960860</t>
  </si>
  <si>
    <t>H-400-18361-961519</t>
  </si>
  <si>
    <t>H-400-18361-961834</t>
  </si>
  <si>
    <t>C &amp; C CONCESSIONS, INC.</t>
  </si>
  <si>
    <t>2700 FIRST ST.</t>
  </si>
  <si>
    <t>LA VERNE</t>
  </si>
  <si>
    <t>909-392-8029</t>
  </si>
  <si>
    <t>La Verne</t>
  </si>
  <si>
    <t>2700 First St.</t>
  </si>
  <si>
    <t>H-400-18361-962027</t>
  </si>
  <si>
    <t>H-400-18361-962685</t>
  </si>
  <si>
    <t>H-400-18361-964310</t>
  </si>
  <si>
    <t>H-400-18361-966083</t>
  </si>
  <si>
    <t>H-400-18361-969196</t>
  </si>
  <si>
    <t>LAW OFFICES OF BRENDA J. DEARMAS RICCI</t>
  </si>
  <si>
    <t>BRENDA DEARMAS RICCI</t>
  </si>
  <si>
    <t>Maintenance Helpers</t>
  </si>
  <si>
    <t>H-400-18361-969615</t>
  </si>
  <si>
    <t>CAROLINA CREATIONS LANDSCAPE, INC.</t>
  </si>
  <si>
    <t>1054 Whiteville Rd NW</t>
  </si>
  <si>
    <t>PO Box 2327</t>
  </si>
  <si>
    <t>Shallotte</t>
  </si>
  <si>
    <t>910-755-6411</t>
  </si>
  <si>
    <t>H-400-18361-974952</t>
  </si>
  <si>
    <t>Ethic Grounds Management, LLC</t>
  </si>
  <si>
    <t>4302 Austin Ave.</t>
  </si>
  <si>
    <t>804-852-1448</t>
  </si>
  <si>
    <t>H-400-18361-977237</t>
  </si>
  <si>
    <t>1598 Burt St</t>
  </si>
  <si>
    <t>H-400-18361-979295</t>
  </si>
  <si>
    <t>H-400-18361-987288</t>
  </si>
  <si>
    <t>TETON TRUSS OPERATIONS INC</t>
  </si>
  <si>
    <t>PO BOX 5211</t>
  </si>
  <si>
    <t>307-883-4943</t>
  </si>
  <si>
    <t>108577 Highway 89</t>
  </si>
  <si>
    <t>H-400-18361-987985</t>
  </si>
  <si>
    <t>H-400-18361-990323</t>
  </si>
  <si>
    <t>Lawn Order Landscaping</t>
  </si>
  <si>
    <t>110 Ware Road</t>
  </si>
  <si>
    <t>302-593-3076</t>
  </si>
  <si>
    <t>3682 Kirkwood-St. Georges Road</t>
  </si>
  <si>
    <t>H-400-18361-991420</t>
  </si>
  <si>
    <t>Valor Hospitality Partners, LLC</t>
  </si>
  <si>
    <t>The Lodge at Gulf State Park</t>
  </si>
  <si>
    <t>21196 East Beach Blvd</t>
  </si>
  <si>
    <t>251-540-4000</t>
  </si>
  <si>
    <t>LINDA FRENCH, ATTORNEY AT LAW</t>
  </si>
  <si>
    <t>LINDA FRENCH</t>
  </si>
  <si>
    <t>NAPLES</t>
  </si>
  <si>
    <t>H-400-18361-991532</t>
  </si>
  <si>
    <t>H-400-18361-996559</t>
  </si>
  <si>
    <t>Dooley-Pyne Landscaping Company, Inc.</t>
  </si>
  <si>
    <t>206 S. Whitford Rd.</t>
  </si>
  <si>
    <t>610-524-5296</t>
  </si>
  <si>
    <t>H-400-18361-999522</t>
  </si>
  <si>
    <t>H-400-18362-002094</t>
  </si>
  <si>
    <t>Benge Landscaping, Inc.</t>
  </si>
  <si>
    <t>2201 Upper Stump Rd.</t>
  </si>
  <si>
    <t>Mailing Address: P.O. Box 238  Fountainville, Pa 18923</t>
  </si>
  <si>
    <t>267-871-5338</t>
  </si>
  <si>
    <t>H-400-18362-002437</t>
  </si>
  <si>
    <t>Denison Landscaping, Inc. (DE)</t>
  </si>
  <si>
    <t>3581 Providence Church Road</t>
  </si>
  <si>
    <t>H-400-18362-003928</t>
  </si>
  <si>
    <t>H-400-18362-004492</t>
  </si>
  <si>
    <t>JACKIE'S TOO, INC.</t>
  </si>
  <si>
    <t>91 PERKINS COVE</t>
  </si>
  <si>
    <t>207-646-4444</t>
  </si>
  <si>
    <t>H-400-18362-006643</t>
  </si>
  <si>
    <t>Denison Landscaping, Inc (PA)</t>
  </si>
  <si>
    <t>6200 Olivant Street</t>
  </si>
  <si>
    <t>H-400-18362-009894</t>
  </si>
  <si>
    <t>BREDA LLC</t>
  </si>
  <si>
    <t>CAMDEN HARBOUR INN</t>
  </si>
  <si>
    <t>83 BAYVIEW STREET</t>
  </si>
  <si>
    <t>207-236-4200</t>
  </si>
  <si>
    <t>83 Bayview Street</t>
  </si>
  <si>
    <t>H-400-18362-014042</t>
  </si>
  <si>
    <t>Monarch Landscaping WA, LLC</t>
  </si>
  <si>
    <t>7627 W Bostian Rd</t>
  </si>
  <si>
    <t>425-481-0919</t>
  </si>
  <si>
    <t>H-400-18362-017626</t>
  </si>
  <si>
    <t>Jared Lawn &amp; Leaf</t>
  </si>
  <si>
    <t>2715 Arkansas 31 North</t>
  </si>
  <si>
    <t>Lonoke</t>
  </si>
  <si>
    <t>501-580-5777</t>
  </si>
  <si>
    <t>ELLIS FARMS</t>
  </si>
  <si>
    <t>CATHERINE ELLIS</t>
  </si>
  <si>
    <t>FITZPATRICK</t>
  </si>
  <si>
    <t>Landscaping and groundskeeping</t>
  </si>
  <si>
    <t>2715 Arkansas 31 N</t>
  </si>
  <si>
    <t>H-400-18362-018932</t>
  </si>
  <si>
    <t>Nantucket Donuts and Diner</t>
  </si>
  <si>
    <t>The Downyflake Restaurant</t>
  </si>
  <si>
    <t>18 Sparks Ave</t>
  </si>
  <si>
    <t>508-228-4533</t>
  </si>
  <si>
    <t>H-400-18362-021071</t>
  </si>
  <si>
    <t>H-400-18362-021203</t>
  </si>
  <si>
    <t>Carpe Diem</t>
  </si>
  <si>
    <t>Claud's Lawn Care</t>
  </si>
  <si>
    <t>1601 County Street</t>
  </si>
  <si>
    <t>757-399-3800</t>
  </si>
  <si>
    <t>Portsmouth City</t>
  </si>
  <si>
    <t>H-400-18362-024545</t>
  </si>
  <si>
    <t>Ashley's Soccer Camp, Inc.</t>
  </si>
  <si>
    <t>Sports Domain Academy</t>
  </si>
  <si>
    <t>1075 US Highway 46 East</t>
  </si>
  <si>
    <t>Clifton</t>
  </si>
  <si>
    <t>973-246-9214</t>
  </si>
  <si>
    <t>Recreational Soccer Instructor</t>
  </si>
  <si>
    <t>H-400-18362-026800</t>
  </si>
  <si>
    <t>The Meadowmere Resort</t>
  </si>
  <si>
    <t>74 Main Street</t>
  </si>
  <si>
    <t>207-646-9661</t>
  </si>
  <si>
    <t>H-400-18362-029217</t>
  </si>
  <si>
    <t>Imperial Lawn Care and Property Services, LLC</t>
  </si>
  <si>
    <t>57 Raspberry Lane</t>
  </si>
  <si>
    <t>P. O. Box 1061</t>
  </si>
  <si>
    <t>518-821-2317</t>
  </si>
  <si>
    <t>H-400-18362-038960</t>
  </si>
  <si>
    <t>Turf Connection, Inc.</t>
  </si>
  <si>
    <t>3538 Prospect Rd.</t>
  </si>
  <si>
    <t>410-399-0673</t>
  </si>
  <si>
    <t>3538 Prospect Road</t>
  </si>
  <si>
    <t>H-400-18362-039251</t>
  </si>
  <si>
    <t>D. Peterman Landscaping, Inc.</t>
  </si>
  <si>
    <t>21000 Treat Rd.</t>
  </si>
  <si>
    <t>Suite G</t>
  </si>
  <si>
    <t>Walton Hills</t>
  </si>
  <si>
    <t>440-232-5161</t>
  </si>
  <si>
    <t>H-400-18362-039752</t>
  </si>
  <si>
    <t>SHANGRI-LA FOOD &amp; BEVERAGE SERVICE, LLC</t>
  </si>
  <si>
    <t>SHANGRI-LA GOLF CLUB, RESORT &amp; MARINA</t>
  </si>
  <si>
    <t>31000 S HWY 125</t>
  </si>
  <si>
    <t>918-257-4204</t>
  </si>
  <si>
    <t>31000 S Hwy 125</t>
  </si>
  <si>
    <t>H-400-18362-040337</t>
  </si>
  <si>
    <t>Parker's Garage &amp; Oyster Saloon</t>
  </si>
  <si>
    <t>5000 C Long Beach Blvd</t>
  </si>
  <si>
    <t>Brant Beach</t>
  </si>
  <si>
    <t>609-276-5590</t>
  </si>
  <si>
    <t>116 N. West Avenue</t>
  </si>
  <si>
    <t>H-400-18362-040555</t>
  </si>
  <si>
    <t>MAINSAIL PROPERTY MANAGEMENT, LLC</t>
  </si>
  <si>
    <t>4602 EISENHOWER BLVD.</t>
  </si>
  <si>
    <t>1500 Miracle Strip Parkway SE</t>
  </si>
  <si>
    <t>H-400-18362-049150</t>
  </si>
  <si>
    <t>Bob's Tree Preservation, Inc.</t>
  </si>
  <si>
    <t>6004 Cameron Street</t>
  </si>
  <si>
    <t>337-232-8733</t>
  </si>
  <si>
    <t>H-400-18362-059682</t>
  </si>
  <si>
    <t>Nantucket Club Car LLC</t>
  </si>
  <si>
    <t>The Club Car</t>
  </si>
  <si>
    <t>1 Main Street</t>
  </si>
  <si>
    <t>508-228-1101</t>
  </si>
  <si>
    <t>H-400-18362-062101</t>
  </si>
  <si>
    <t>Acadiana Landscape Materials, LLC</t>
  </si>
  <si>
    <t>3300 Chemin Metarie Parkway</t>
  </si>
  <si>
    <t>337-330-2677</t>
  </si>
  <si>
    <t>H-400-18362-063385</t>
  </si>
  <si>
    <t>Distinguished Development, Inc.</t>
  </si>
  <si>
    <t>7750 23 Mile Rd.</t>
  </si>
  <si>
    <t>586-580-3457</t>
  </si>
  <si>
    <t>H-400-18362-066470</t>
  </si>
  <si>
    <t>DONOVAN MANAGEMENT CO</t>
  </si>
  <si>
    <t>PINK BLOSSOMS RESORT</t>
  </si>
  <si>
    <t>154 SHORE RD</t>
  </si>
  <si>
    <t>207-229-0077</t>
  </si>
  <si>
    <t>H-400-18362-066855</t>
  </si>
  <si>
    <t>186-A North Palestine Rd</t>
  </si>
  <si>
    <t>H-400-18362-070001</t>
  </si>
  <si>
    <t>A. Macalma Services, Inc.</t>
  </si>
  <si>
    <t>3003 Church Road</t>
  </si>
  <si>
    <t>804-270-1556</t>
  </si>
  <si>
    <t>H-400-18362-071856</t>
  </si>
  <si>
    <t>Seaman Brand Oysters, Inc</t>
  </si>
  <si>
    <t>M&amp;A Seafood, LLC</t>
  </si>
  <si>
    <t>8811 Hwy 188</t>
  </si>
  <si>
    <t>Irvington</t>
  </si>
  <si>
    <t>251-802-7570</t>
  </si>
  <si>
    <t>8811 Hwy 188 (report to work)</t>
  </si>
  <si>
    <t>H-400-18362-072864</t>
  </si>
  <si>
    <t>Clean Cut Lawn Care Maintenance and Snowplowing, LLC</t>
  </si>
  <si>
    <t>P.O.Box272</t>
  </si>
  <si>
    <t>Hunter</t>
  </si>
  <si>
    <t>518-813-8201</t>
  </si>
  <si>
    <t>224 Botti Drive</t>
  </si>
  <si>
    <t>H-400-18362-073850</t>
  </si>
  <si>
    <t>H-400-18362-075247</t>
  </si>
  <si>
    <t>47 SHORE ROAD LLC</t>
  </si>
  <si>
    <t>BRIX &amp; BRINE</t>
  </si>
  <si>
    <t>49 SHORE ROAD</t>
  </si>
  <si>
    <t>207-712-5296</t>
  </si>
  <si>
    <t>H-400-18362-075378</t>
  </si>
  <si>
    <t>H-400-18362-077446</t>
  </si>
  <si>
    <t>H-400-18362-077978</t>
  </si>
  <si>
    <t>609 S. March Street</t>
  </si>
  <si>
    <t>H-400-18362-079584</t>
  </si>
  <si>
    <t>H-400-18362-079789</t>
  </si>
  <si>
    <t>Extreme Exteriors Garden Center, LLC</t>
  </si>
  <si>
    <t>1800 Industrial Blvd.</t>
  </si>
  <si>
    <t>325-698-2410</t>
  </si>
  <si>
    <t>H-400-18362-082389</t>
  </si>
  <si>
    <t>Aqua Turf Irrigation Systems, LLC</t>
  </si>
  <si>
    <t>6 Westchester Plaza</t>
  </si>
  <si>
    <t>Suite 124</t>
  </si>
  <si>
    <t>914-345-1350</t>
  </si>
  <si>
    <t>Irrigation System Installer, Groundskeeping</t>
  </si>
  <si>
    <t>H-400-18362-103248</t>
  </si>
  <si>
    <t>Cornland Stucco LLC</t>
  </si>
  <si>
    <t>412 5th Street</t>
  </si>
  <si>
    <t>402-710-3219</t>
  </si>
  <si>
    <t>LAW OFFICE OF JOHN J. HYKEL</t>
  </si>
  <si>
    <t>JOHN HYKEL</t>
  </si>
  <si>
    <t>Stucco and Stone Masonry Helper</t>
  </si>
  <si>
    <t>Plasterer and Stucco Masons</t>
  </si>
  <si>
    <t>IN THE FIELD</t>
  </si>
  <si>
    <t>H-400-18362-104968</t>
  </si>
  <si>
    <t>H-400-18362-126228</t>
  </si>
  <si>
    <t>Akehurst Landscape Services</t>
  </si>
  <si>
    <t>712 Philadelphia Road</t>
  </si>
  <si>
    <t>410-538-4018</t>
  </si>
  <si>
    <t>H-400-18362-126729</t>
  </si>
  <si>
    <t>H-400-18362-135404</t>
  </si>
  <si>
    <t>H-400-18362-137907</t>
  </si>
  <si>
    <t>LBR MANAGEMENT, LLC</t>
  </si>
  <si>
    <t>H-400-18362-138576</t>
  </si>
  <si>
    <t>CLEAN SWEEP INC</t>
  </si>
  <si>
    <t>4300 GROOM INC</t>
  </si>
  <si>
    <t>P.O. BOX 518 BAKER LA 70704 MAILING ADDRESS</t>
  </si>
  <si>
    <t>BAKER</t>
  </si>
  <si>
    <t>225-774-4229</t>
  </si>
  <si>
    <t>4300 Groom Road</t>
  </si>
  <si>
    <t>H-400-18362-139991</t>
  </si>
  <si>
    <t>Dutchess Landscapes, LLC</t>
  </si>
  <si>
    <t>P. O. Box 732</t>
  </si>
  <si>
    <t>(6 Elizabeth Drive, Tivoli, NY 12583 physical address)</t>
  </si>
  <si>
    <t>Rhinebeck</t>
  </si>
  <si>
    <t>845-750-5134</t>
  </si>
  <si>
    <t>Tivoli</t>
  </si>
  <si>
    <t>6 Elizabeth Drive</t>
  </si>
  <si>
    <t>H-400-18362-143967</t>
  </si>
  <si>
    <t>Southern Quality Lawn Care</t>
  </si>
  <si>
    <t>2825 Deborah Drive</t>
  </si>
  <si>
    <t>1800 ForSythe Ave Suite #2 Box 127 Monroe LA 71201(Mailing Address</t>
  </si>
  <si>
    <t>318-376-5115</t>
  </si>
  <si>
    <t>H-400-18362-147180</t>
  </si>
  <si>
    <t>Mahaney Roofing Company, Inc.</t>
  </si>
  <si>
    <t>2822 N. Mead</t>
  </si>
  <si>
    <t>316-262-4768</t>
  </si>
  <si>
    <t>H-400-18362-159340</t>
  </si>
  <si>
    <t>Bicycle Street Inn Properties</t>
  </si>
  <si>
    <t>Bicycle Street Inn and Suites</t>
  </si>
  <si>
    <t>906-847-8005</t>
  </si>
  <si>
    <t>H-400-18362-161047</t>
  </si>
  <si>
    <t>R&amp;R Landscaping, Inc</t>
  </si>
  <si>
    <t>R&amp;R Landscape Design</t>
  </si>
  <si>
    <t>156 Lusard Street</t>
  </si>
  <si>
    <t>440-655-9312</t>
  </si>
  <si>
    <t>Law Office of Ruxandra Irina Dragan LLC</t>
  </si>
  <si>
    <t>Ruxandra Dragan</t>
  </si>
  <si>
    <t>H-400-18362-161542</t>
  </si>
  <si>
    <t>Magic Valley Concrete, LLC</t>
  </si>
  <si>
    <t>2433 Rostron Circle</t>
  </si>
  <si>
    <t>Twin Falls</t>
  </si>
  <si>
    <t>208-423-5662</t>
  </si>
  <si>
    <t>H-400-18362-164054</t>
  </si>
  <si>
    <t>Honey Cove Lawn Care, LLC</t>
  </si>
  <si>
    <t>1965 Grays Road</t>
  </si>
  <si>
    <t>Prince Frederick</t>
  </si>
  <si>
    <t>443-771-5081</t>
  </si>
  <si>
    <t>H-400-18362-171728</t>
  </si>
  <si>
    <t>1982 FM 2724</t>
  </si>
  <si>
    <t>H-400-18362-176544</t>
  </si>
  <si>
    <t>Reforestation Solutions, Inc.</t>
  </si>
  <si>
    <t>1675 Cumberland Pkwy</t>
  </si>
  <si>
    <t>770-438-1823</t>
  </si>
  <si>
    <t>Salisbury</t>
  </si>
  <si>
    <t>Wicomico</t>
  </si>
  <si>
    <t>5559 Scottish Highlands Circle  (report to work)</t>
  </si>
  <si>
    <t>H-400-18362-177529</t>
  </si>
  <si>
    <t>Justin Beall's Landscape Service, LLC</t>
  </si>
  <si>
    <t>9334 Saltsburg Rd.</t>
  </si>
  <si>
    <t>412-793-6147</t>
  </si>
  <si>
    <t>H-400-18362-181556</t>
  </si>
  <si>
    <t>Roche Lawn Service, LLC</t>
  </si>
  <si>
    <t>6133 Benefit Drive</t>
  </si>
  <si>
    <t>5824 Golden Pheasant Ct Baton Rouge LA 70817 Mailing Address</t>
  </si>
  <si>
    <t>225-937-7220</t>
  </si>
  <si>
    <t>6133 Benefit Dr</t>
  </si>
  <si>
    <t>H-400-18362-182124</t>
  </si>
  <si>
    <t>H-400-18362-200239</t>
  </si>
  <si>
    <t>KHAN COMFORT LLC</t>
  </si>
  <si>
    <t>HAMPTON INN AND SUITES SPEARFISH</t>
  </si>
  <si>
    <t>H-400-18362-200442</t>
  </si>
  <si>
    <t>Down to Earth Landscaping, Inc.</t>
  </si>
  <si>
    <t>705 Wright Debow Road</t>
  </si>
  <si>
    <t>732-833-7702</t>
  </si>
  <si>
    <t>Herndon</t>
  </si>
  <si>
    <t>13809 Wall Rd.</t>
  </si>
  <si>
    <t>H-400-18362-201839</t>
  </si>
  <si>
    <t>Diamond's Edge Restaurant and Marina</t>
  </si>
  <si>
    <t>297 Portland Ave</t>
  </si>
  <si>
    <t>207-523-2010</t>
  </si>
  <si>
    <t>H-400-18362-207467</t>
  </si>
  <si>
    <t>Bolton Rentals Inc.</t>
  </si>
  <si>
    <t>Contessa Resort</t>
  </si>
  <si>
    <t>5102 Lake Shore Dr</t>
  </si>
  <si>
    <t>518-644-5921</t>
  </si>
  <si>
    <t>H-400-18362-211460</t>
  </si>
  <si>
    <t>H-400-18362-216932</t>
  </si>
  <si>
    <t>Caves Road Construction</t>
  </si>
  <si>
    <t>10611 Washington Street</t>
  </si>
  <si>
    <t>440-343-0214</t>
  </si>
  <si>
    <t>H-400-18362-218103</t>
  </si>
  <si>
    <t>Lawn Authority, LC</t>
  </si>
  <si>
    <t>2709 Hopewell Road</t>
  </si>
  <si>
    <t>636-928-5296</t>
  </si>
  <si>
    <t>H-400-18362-219516</t>
  </si>
  <si>
    <t>SILVIES RETREAT, LLC</t>
  </si>
  <si>
    <t>10000 RENDEZVOUS LANE</t>
  </si>
  <si>
    <t>503-762-1063</t>
  </si>
  <si>
    <t>Seneca</t>
  </si>
  <si>
    <t>10000 Rendezvous Lane</t>
  </si>
  <si>
    <t>H-400-18362-221207</t>
  </si>
  <si>
    <t>BGB FARMS INC</t>
  </si>
  <si>
    <t>BGB LABELING AND PACKAGING INC</t>
  </si>
  <si>
    <t>108 Astor Ave</t>
  </si>
  <si>
    <t>850-443-6908</t>
  </si>
  <si>
    <t>H-400-18362-230429</t>
  </si>
  <si>
    <t>H-400-18362-232084</t>
  </si>
  <si>
    <t>Aqua-Clean Pool Service, Inc.</t>
  </si>
  <si>
    <t>1962 Snow Point Lane</t>
  </si>
  <si>
    <t>434-295-8131</t>
  </si>
  <si>
    <t>Swimming Pool Technician Helper</t>
  </si>
  <si>
    <t>Charlottesville City</t>
  </si>
  <si>
    <t>H-400-18362-238117</t>
  </si>
  <si>
    <t>AMERISTAR CASINO BLACK HAWK INC.</t>
  </si>
  <si>
    <t>AMERISTAR CASINO RESORT SPA BLACK HAWK</t>
  </si>
  <si>
    <t>111 RICHMAN ST</t>
  </si>
  <si>
    <t>BLACK HAWK</t>
  </si>
  <si>
    <t>720-946-4076</t>
  </si>
  <si>
    <t>GILPIN</t>
  </si>
  <si>
    <t>H-400-18362-242529</t>
  </si>
  <si>
    <t>H-400-18362-244421</t>
  </si>
  <si>
    <t>H-400-18362-253222</t>
  </si>
  <si>
    <t>BREEZY POINT INTERNATIONAL INC.</t>
  </si>
  <si>
    <t>BREEZY POINT RESORT</t>
  </si>
  <si>
    <t>9252 BREEZY POINT DRIVE</t>
  </si>
  <si>
    <t>BREEZY POINT</t>
  </si>
  <si>
    <t>218-562-7669</t>
  </si>
  <si>
    <t>GREENSKEEPERS</t>
  </si>
  <si>
    <t>Breezy Point</t>
  </si>
  <si>
    <t>9252 Breezy Point Drive</t>
  </si>
  <si>
    <t>H-400-18362-254669</t>
  </si>
  <si>
    <t>Tiger Green Lawn and Landscaping LLC</t>
  </si>
  <si>
    <t>9223 Amber Drive</t>
  </si>
  <si>
    <t>36430 Callaway Ave Geismar LA 70734 Mailing Address</t>
  </si>
  <si>
    <t>225-806-9848</t>
  </si>
  <si>
    <t>H-400-18362-259422</t>
  </si>
  <si>
    <t>H-400-18362-260798</t>
  </si>
  <si>
    <t>Gardens and Grounds, LLC</t>
  </si>
  <si>
    <t>708 Bienville Street</t>
  </si>
  <si>
    <t>225-413-3501</t>
  </si>
  <si>
    <t>Landscape Labors</t>
  </si>
  <si>
    <t>H-400-18362-262300</t>
  </si>
  <si>
    <t>NATIVE GROUNDS INC</t>
  </si>
  <si>
    <t>CORNERSTONE</t>
  </si>
  <si>
    <t>228 MAIN STREET</t>
  </si>
  <si>
    <t>207-646-4118</t>
  </si>
  <si>
    <t>H-400-18362-266652</t>
  </si>
  <si>
    <t>H-400-18362-266868</t>
  </si>
  <si>
    <t>Southern Specialty Contractors</t>
  </si>
  <si>
    <t>1575 Hwy 281</t>
  </si>
  <si>
    <t>Ste. 211</t>
  </si>
  <si>
    <t>956-295-5558</t>
  </si>
  <si>
    <t>Coating, Painting, and Spraying Machine Setters,</t>
  </si>
  <si>
    <t>Ste 211</t>
  </si>
  <si>
    <t>H-400-18362-267128</t>
  </si>
  <si>
    <t>Maple Inn, LLC</t>
  </si>
  <si>
    <t>141 Warners Lake Road</t>
  </si>
  <si>
    <t>East Berne</t>
  </si>
  <si>
    <t>518-872-9433</t>
  </si>
  <si>
    <t>141 Werners Lake RD</t>
  </si>
  <si>
    <t>H-400-18362-269729</t>
  </si>
  <si>
    <t>H-400-18362-270814</t>
  </si>
  <si>
    <t>H-400-18362-271805</t>
  </si>
  <si>
    <t>Verastegui Brothers Masonry</t>
  </si>
  <si>
    <t>196 Normandy Hts Rd</t>
  </si>
  <si>
    <t>Taylorsville</t>
  </si>
  <si>
    <t>502-902-4129</t>
  </si>
  <si>
    <t>Spencer</t>
  </si>
  <si>
    <t>H-400-18362-274370</t>
  </si>
  <si>
    <t>15601 Long Vista Drive, Suite 100</t>
  </si>
  <si>
    <t>H-400-18362-286462</t>
  </si>
  <si>
    <t>Dos Amigos Landscaping</t>
  </si>
  <si>
    <t>2680 Merriweather Drive</t>
  </si>
  <si>
    <t>434-465-0075</t>
  </si>
  <si>
    <t>H-400-18362-294261</t>
  </si>
  <si>
    <t>Metropolitan Turf Management Inc</t>
  </si>
  <si>
    <t>69055 Slating Lane</t>
  </si>
  <si>
    <t>Bruce Township</t>
  </si>
  <si>
    <t>586-531-9486</t>
  </si>
  <si>
    <t>H-400-18362-295869</t>
  </si>
  <si>
    <t>SRS LLC</t>
  </si>
  <si>
    <t>Sea Rose Suites</t>
  </si>
  <si>
    <t>214 SHORE RD</t>
  </si>
  <si>
    <t>207-646-8881</t>
  </si>
  <si>
    <t>214 Shore Rd</t>
  </si>
  <si>
    <t>H-400-18362-298689</t>
  </si>
  <si>
    <t>Ginmel, LLC</t>
  </si>
  <si>
    <t>Mud City Crab House</t>
  </si>
  <si>
    <t>30 East 49th Street</t>
  </si>
  <si>
    <t>609-978-3660</t>
  </si>
  <si>
    <t>1185 East Bay Avenue</t>
  </si>
  <si>
    <t>H-400-18362-314596</t>
  </si>
  <si>
    <t>Lassiter and Son, LLC</t>
  </si>
  <si>
    <t>6015 Collins Road</t>
  </si>
  <si>
    <t>440-257-8181</t>
  </si>
  <si>
    <t>H-400-18362-314627</t>
  </si>
  <si>
    <t>Dave Dworetzky Lawncare, Inc</t>
  </si>
  <si>
    <t>1 Macnamara Lane</t>
  </si>
  <si>
    <t>Goshen</t>
  </si>
  <si>
    <t>845-294-0823</t>
  </si>
  <si>
    <t>H-400-18362-318230</t>
  </si>
  <si>
    <t>H-400-18362-319239</t>
  </si>
  <si>
    <t>H-400-18362-319652</t>
  </si>
  <si>
    <t>HART'S RESTAURANT INC.</t>
  </si>
  <si>
    <t>HART'S TURKEY FARM RESTAURANT</t>
  </si>
  <si>
    <t>233 DANIEL WEBSTER HWY</t>
  </si>
  <si>
    <t>PO BOX 664</t>
  </si>
  <si>
    <t>MEREDITH</t>
  </si>
  <si>
    <t>603-279-6212</t>
  </si>
  <si>
    <t>Meredith</t>
  </si>
  <si>
    <t>233 Daniel Webster Hwy</t>
  </si>
  <si>
    <t>H-400-18362-324162</t>
  </si>
  <si>
    <t>David Cooke Plaster Co., LLC</t>
  </si>
  <si>
    <t>647 Sullivan Avenue</t>
  </si>
  <si>
    <t>South Windsor</t>
  </si>
  <si>
    <t>860-528-5473</t>
  </si>
  <si>
    <t>H-400-18362-330767</t>
  </si>
  <si>
    <t>H-400-18362-332204</t>
  </si>
  <si>
    <t>Mackinac Steak &amp; Seafood Company, LLC</t>
  </si>
  <si>
    <t>DBA Huron Street Pub &amp; Grill</t>
  </si>
  <si>
    <t>7304 Main Street</t>
  </si>
  <si>
    <t>MAILING ADDRESS: 7263 Goldenrod Ct., Brighton, MI 48111</t>
  </si>
  <si>
    <t>906-847-8255</t>
  </si>
  <si>
    <t>H-400-18362-358525</t>
  </si>
  <si>
    <t>LMI Landscaping, Dallas</t>
  </si>
  <si>
    <t>1437 Halsey Way</t>
  </si>
  <si>
    <t>H-400-18362-361722</t>
  </si>
  <si>
    <t>Pools by Murphy LLC</t>
  </si>
  <si>
    <t>21 Ozick Drive</t>
  </si>
  <si>
    <t>860-349-9774</t>
  </si>
  <si>
    <t>H-400-18362-368088</t>
  </si>
  <si>
    <t>THE GRAND HOTEL LLC</t>
  </si>
  <si>
    <t>276 SHORE RD</t>
  </si>
  <si>
    <t>207-646-1231</t>
  </si>
  <si>
    <t>H-400-18362-370021</t>
  </si>
  <si>
    <t>Beall's Greenhouse Nursery &amp; Supply, Inc.</t>
  </si>
  <si>
    <t>H-400-18362-373992</t>
  </si>
  <si>
    <t>Dean's Lawn and Landscaping,Inc.</t>
  </si>
  <si>
    <t>238 Kennedy Ave.</t>
  </si>
  <si>
    <t>Schererville</t>
  </si>
  <si>
    <t>219-864-9078</t>
  </si>
  <si>
    <t>H-400-18362-382972</t>
  </si>
  <si>
    <t>Meridian Roofing Solutions, LLC</t>
  </si>
  <si>
    <t>1275 SW Topeka Blvd.</t>
  </si>
  <si>
    <t>785-275-6181</t>
  </si>
  <si>
    <t>Helper Roofer</t>
  </si>
  <si>
    <t>H-400-18362-388007</t>
  </si>
  <si>
    <t>Alvaro J or Joann Palacios</t>
  </si>
  <si>
    <t>Palacios Roofing and Home Improvement</t>
  </si>
  <si>
    <t>2408 Runnels ST</t>
  </si>
  <si>
    <t>Big Spring</t>
  </si>
  <si>
    <t>432-213-0363</t>
  </si>
  <si>
    <t>Roofer-Helper</t>
  </si>
  <si>
    <t>BIG SPRING</t>
  </si>
  <si>
    <t>2408 RUNNELS ST</t>
  </si>
  <si>
    <t>H-400-18362-389878</t>
  </si>
  <si>
    <t>PO BOYS SEAFOOD</t>
  </si>
  <si>
    <t>1116 11TH STREET</t>
  </si>
  <si>
    <t>PALACIOS</t>
  </si>
  <si>
    <t>979-215-1460</t>
  </si>
  <si>
    <t>Shrimp Boat Header</t>
  </si>
  <si>
    <t>1116  11th Street</t>
  </si>
  <si>
    <t>H-400-18362-389979</t>
  </si>
  <si>
    <t>Lewis Landscapes, Inc.</t>
  </si>
  <si>
    <t>26 John Circle</t>
  </si>
  <si>
    <t>Mailing Address: PO Box 42, Norwood, NJ 07648</t>
  </si>
  <si>
    <t>201-750-9366</t>
  </si>
  <si>
    <t>H-400-18362-390051</t>
  </si>
  <si>
    <t>ACAPULCO CORPORATION</t>
  </si>
  <si>
    <t>FIESTA ACAPULCO</t>
  </si>
  <si>
    <t>8480 HIGH POINTE DRIVE</t>
  </si>
  <si>
    <t>812-858-7777</t>
  </si>
  <si>
    <t>H-400-18362-392090</t>
  </si>
  <si>
    <t>Riggs Landscaping, Inc.</t>
  </si>
  <si>
    <t>11032-A Rocky Ridge Road</t>
  </si>
  <si>
    <t>Keymar</t>
  </si>
  <si>
    <t>301-845-2926</t>
  </si>
  <si>
    <t>H-400-18362-399480</t>
  </si>
  <si>
    <t>Plantscapes, Inc.</t>
  </si>
  <si>
    <t>1127 Poplar Place S.</t>
  </si>
  <si>
    <t>206-623-7100</t>
  </si>
  <si>
    <t>Northwest Labor, LLC</t>
  </si>
  <si>
    <t>Lacey</t>
  </si>
  <si>
    <t>H-400-18362-400732</t>
  </si>
  <si>
    <t>Pablo Trejo Lawn Services</t>
  </si>
  <si>
    <t>5905 Apache Trail</t>
  </si>
  <si>
    <t>479-452-4309</t>
  </si>
  <si>
    <t>H-400-18362-401211</t>
  </si>
  <si>
    <t>Coventry Property Services, Inc.</t>
  </si>
  <si>
    <t>141 S. Main St.</t>
  </si>
  <si>
    <t>610-948-8859</t>
  </si>
  <si>
    <t>H-400-18362-405434</t>
  </si>
  <si>
    <t>H-400-18362-406636</t>
  </si>
  <si>
    <t>Embers Inn &amp; Tavern, LLC</t>
  </si>
  <si>
    <t>810 S. Huron Ave.</t>
  </si>
  <si>
    <t>906-847-9916</t>
  </si>
  <si>
    <t>H-400-18362-412609</t>
  </si>
  <si>
    <t>NaturChem, Inc.</t>
  </si>
  <si>
    <t>270 Bruner Road</t>
  </si>
  <si>
    <t>803-837-2233</t>
  </si>
  <si>
    <t>Backpack Applicator</t>
  </si>
  <si>
    <t>H-400-18362-439520</t>
  </si>
  <si>
    <t>SPI MANAGEMENT LLC</t>
  </si>
  <si>
    <t>SPRUCE POINT INN</t>
  </si>
  <si>
    <t>88 GRANDVIEW AVE</t>
  </si>
  <si>
    <t>BOOTHBAY HARBOR</t>
  </si>
  <si>
    <t>207-633-4152</t>
  </si>
  <si>
    <t>Boothbay Harbor</t>
  </si>
  <si>
    <t>88 Grandview Ave</t>
  </si>
  <si>
    <t>H-400-18362-453870</t>
  </si>
  <si>
    <t>H-400-18362-458966</t>
  </si>
  <si>
    <t>PO BOYS DOCK, LLC</t>
  </si>
  <si>
    <t>361-972-3713</t>
  </si>
  <si>
    <t>Shimp Boat Headers</t>
  </si>
  <si>
    <t>1116 11th Street</t>
  </si>
  <si>
    <t>H-400-18362-464197</t>
  </si>
  <si>
    <t>S D IRELAND CONCRETE CONSTRUCTION CORPORATION</t>
  </si>
  <si>
    <t>193 Industrial Avenue</t>
  </si>
  <si>
    <t>802-863-6222</t>
  </si>
  <si>
    <t>H-400-18362-464688</t>
  </si>
  <si>
    <t>H-400-18362-472860</t>
  </si>
  <si>
    <t>A. C. T. Rebar Contractors, Inc.</t>
  </si>
  <si>
    <t>8331 N. 57th Dr.</t>
  </si>
  <si>
    <t>623-931-1058</t>
  </si>
  <si>
    <t>H-400-18362-477114</t>
  </si>
  <si>
    <t>Black Whale Bar &amp; Fishhouse</t>
  </si>
  <si>
    <t>100 North Pennsylvania Avenue</t>
  </si>
  <si>
    <t>609-978-2459</t>
  </si>
  <si>
    <t>H-400-18362-477799</t>
  </si>
  <si>
    <t>ARessler, Inc.</t>
  </si>
  <si>
    <t>12750 Broadway Ave.</t>
  </si>
  <si>
    <t>Garfield Heights</t>
  </si>
  <si>
    <t>216-518-1804</t>
  </si>
  <si>
    <t>H-400-18362-486002</t>
  </si>
  <si>
    <t>H-400-18362-491730</t>
  </si>
  <si>
    <t>H-400-18362-497773</t>
  </si>
  <si>
    <t>Hyannisport Club</t>
  </si>
  <si>
    <t>2 Irving Avenue</t>
  </si>
  <si>
    <t>Hyannis Port</t>
  </si>
  <si>
    <t>508-775-0669</t>
  </si>
  <si>
    <t>H-400-18362-506611</t>
  </si>
  <si>
    <t>Combined Food Preparation &amp; Serving Workers</t>
  </si>
  <si>
    <t>H-400-18362-507238</t>
  </si>
  <si>
    <t>Sheet Metal Installer</t>
  </si>
  <si>
    <t>H-400-18362-507494</t>
  </si>
  <si>
    <t>H-400-18362-509192</t>
  </si>
  <si>
    <t>H-400-18362-512855</t>
  </si>
  <si>
    <t>H-400-18362-519438</t>
  </si>
  <si>
    <t>H-400-18362-521446</t>
  </si>
  <si>
    <t>Kobelt Inc.</t>
  </si>
  <si>
    <t>9348 Hamilton Drive</t>
  </si>
  <si>
    <t>440-639-1800</t>
  </si>
  <si>
    <t>H-400-18362-529063</t>
  </si>
  <si>
    <t>N673 825th St.</t>
  </si>
  <si>
    <t>H-400-18362-529547</t>
  </si>
  <si>
    <t>Jim Meinert Landscaping Inc</t>
  </si>
  <si>
    <t>DBA JML Landscape Management</t>
  </si>
  <si>
    <t>H-400-18362-544065</t>
  </si>
  <si>
    <t>H-400-18362-550527</t>
  </si>
  <si>
    <t>48 Front Street Restaurant Corp.</t>
  </si>
  <si>
    <t>Green Hill Kitchen</t>
  </si>
  <si>
    <t>48 Front Street</t>
  </si>
  <si>
    <t>P.O. Box 777</t>
  </si>
  <si>
    <t>Greenport</t>
  </si>
  <si>
    <t>917-907-1187</t>
  </si>
  <si>
    <t>H-400-18362-551732</t>
  </si>
  <si>
    <t>Big Top Entertainment</t>
  </si>
  <si>
    <t>536 Industrial Park Drive</t>
  </si>
  <si>
    <t>757-875-0505</t>
  </si>
  <si>
    <t>H-400-18362-559117</t>
  </si>
  <si>
    <t>H-400-18362-566546</t>
  </si>
  <si>
    <t>Isaac's Movers TX Inc.</t>
  </si>
  <si>
    <t>Isaac's Moving &amp; Storage</t>
  </si>
  <si>
    <t>7440 Fairbanks N. Houston Road</t>
  </si>
  <si>
    <t>Mailing Address: 181 Campanelli Pkwy, Stoughton, MA 02072</t>
  </si>
  <si>
    <t>7440 Fairbanks N. Houston Rd.</t>
  </si>
  <si>
    <t>H-400-18362-577326</t>
  </si>
  <si>
    <t>Audrie Seeley Holdings, Inc.</t>
  </si>
  <si>
    <t>Audrie Seeley &amp; Company, LLC</t>
  </si>
  <si>
    <t>9300 Holmes Road</t>
  </si>
  <si>
    <t>816-361-0011</t>
  </si>
  <si>
    <t>9300 Holmes Rd.</t>
  </si>
  <si>
    <t>H-400-18362-578874</t>
  </si>
  <si>
    <t>H-400-18362-583644</t>
  </si>
  <si>
    <t>301-748-9872</t>
  </si>
  <si>
    <t>H-400-18362-584430</t>
  </si>
  <si>
    <t>H-400-18362-587195</t>
  </si>
  <si>
    <t>Lake Tawakoni Wind Point Park Corp</t>
  </si>
  <si>
    <t>6553 State Park Rd 55</t>
  </si>
  <si>
    <t>Lone Oak</t>
  </si>
  <si>
    <t>781-367-1744</t>
  </si>
  <si>
    <t>H-400-18362-587634</t>
  </si>
  <si>
    <t>H-400-18362-597489</t>
  </si>
  <si>
    <t>MANDY SPRING FARM NURSERY, INC.</t>
  </si>
  <si>
    <t>1637 COUNTY ROUTE 28</t>
  </si>
  <si>
    <t>GRANVILLE</t>
  </si>
  <si>
    <t>518-642-3676</t>
  </si>
  <si>
    <t>H-400-18362-605699</t>
  </si>
  <si>
    <t>KJLC Landscape Management</t>
  </si>
  <si>
    <t>5255 Pole Green Road</t>
  </si>
  <si>
    <t>804-746-0827</t>
  </si>
  <si>
    <t>H-400-18362-606504</t>
  </si>
  <si>
    <t>H-400-18362-608446</t>
  </si>
  <si>
    <t>H-400-18362-608578</t>
  </si>
  <si>
    <t>CATHERINE'S CLEANING LLC</t>
  </si>
  <si>
    <t>PO BOX 2808</t>
  </si>
  <si>
    <t>11 CROSS STREET</t>
  </si>
  <si>
    <t>631-793-1121</t>
  </si>
  <si>
    <t>H-400-18362-609788</t>
  </si>
  <si>
    <t>H-400-18362-612233</t>
  </si>
  <si>
    <t>Cingel Landscape and Design Inc.</t>
  </si>
  <si>
    <t>120 Meadowhill Lane</t>
  </si>
  <si>
    <t>Moreland Hills</t>
  </si>
  <si>
    <t>216-695-1793</t>
  </si>
  <si>
    <t>Warrensville Heights</t>
  </si>
  <si>
    <t>23209 Miles Road</t>
  </si>
  <si>
    <t>H-400-18362-613842</t>
  </si>
  <si>
    <t>1905 South Ocean Blvd</t>
  </si>
  <si>
    <t>H-400-18362-614997</t>
  </si>
  <si>
    <t>Jamaican Reggae Grill, LLC</t>
  </si>
  <si>
    <t>622 S. Rangeline Rd.</t>
  </si>
  <si>
    <t>317-663-7630</t>
  </si>
  <si>
    <t>H-400-18362-616665</t>
  </si>
  <si>
    <t>D&amp;M Painting Corporation</t>
  </si>
  <si>
    <t>1500 Amity Ridge Rd</t>
  </si>
  <si>
    <t>724-229-0440</t>
  </si>
  <si>
    <t>1500 Amity Ridge Road</t>
  </si>
  <si>
    <t>H-400-18362-618367</t>
  </si>
  <si>
    <t>GTZL Landscaping LLC</t>
  </si>
  <si>
    <t>170 Grand River Avenue</t>
  </si>
  <si>
    <t>440-867-5692</t>
  </si>
  <si>
    <t>H-400-18362-621572</t>
  </si>
  <si>
    <t>H-400-18362-622149</t>
  </si>
  <si>
    <t>Superior Landscape &amp; Maintenance Specialist LLC</t>
  </si>
  <si>
    <t>2189 PARK DRIVE</t>
  </si>
  <si>
    <t>225-272-4257</t>
  </si>
  <si>
    <t>2189 Parks Drive</t>
  </si>
  <si>
    <t>H-400-18362-627014</t>
  </si>
  <si>
    <t>Hot Springs Country Club</t>
  </si>
  <si>
    <t>639 Shady Grove Rd.</t>
  </si>
  <si>
    <t>501-623-7850</t>
  </si>
  <si>
    <t>H-400-18362-628978</t>
  </si>
  <si>
    <t>SODFATHER INC. LANDSCAPE CONTRACTORS</t>
  </si>
  <si>
    <t>SODFATHER</t>
  </si>
  <si>
    <t>205 BROADCAST DR</t>
  </si>
  <si>
    <t>SPARTANBURG</t>
  </si>
  <si>
    <t>564-597-0350</t>
  </si>
  <si>
    <t>3153 A Maybank Highway</t>
  </si>
  <si>
    <t>H-400-18362-629392</t>
  </si>
  <si>
    <t>H-400-18362-631493</t>
  </si>
  <si>
    <t>Kitchen Steward</t>
  </si>
  <si>
    <t>H-400-18362-633401</t>
  </si>
  <si>
    <t>H-400-18362-638447</t>
  </si>
  <si>
    <t>132 Front St.</t>
  </si>
  <si>
    <t>H-400-18362-638912</t>
  </si>
  <si>
    <t>H-400-18362-640468</t>
  </si>
  <si>
    <t>H-400-18362-650441</t>
  </si>
  <si>
    <t>Fantasy World Entertainment</t>
  </si>
  <si>
    <t>124 Jibsail Drive</t>
  </si>
  <si>
    <t>410-414-9400</t>
  </si>
  <si>
    <t>Amusement  Ride Attendent</t>
  </si>
  <si>
    <t>H-400-18362-657667</t>
  </si>
  <si>
    <t>A OF R SERVICES, INC.</t>
  </si>
  <si>
    <t>FOSTER PLAZA 5, 651 HOLIDAY DRIVE, SUITE 300</t>
  </si>
  <si>
    <t>(MAIL: PO BOX 348 CHADBOURN NC 28431)</t>
  </si>
  <si>
    <t>910-352-1990</t>
  </si>
  <si>
    <t>Foster Plaza 5</t>
  </si>
  <si>
    <t>651 Holiday Drive, Suite 300</t>
  </si>
  <si>
    <t>H-400-18362-658820</t>
  </si>
  <si>
    <t>LISMI JOINT VENTURE LLC</t>
  </si>
  <si>
    <t>SQUIRE TARBOX INN</t>
  </si>
  <si>
    <t>310 INDIAN BAYOU</t>
  </si>
  <si>
    <t>713-562-4492</t>
  </si>
  <si>
    <t>Westport Island</t>
  </si>
  <si>
    <t>1181 Main Rd</t>
  </si>
  <si>
    <t>H-400-18362-670849</t>
  </si>
  <si>
    <t>Green Angels Landscaping, LLC</t>
  </si>
  <si>
    <t>10475 State Route 108</t>
  </si>
  <si>
    <t>240-417-1046</t>
  </si>
  <si>
    <t>H-400-18362-673794</t>
  </si>
  <si>
    <t>WENTWORTH NURSERY, INC.</t>
  </si>
  <si>
    <t>41170 OAKVILLE ROAD</t>
  </si>
  <si>
    <t>MECHANICSVILLE</t>
  </si>
  <si>
    <t>301-373-9245</t>
  </si>
  <si>
    <t>ST. MARY'S</t>
  </si>
  <si>
    <t>H-400-18362-677224</t>
  </si>
  <si>
    <t>Larry's Landscaping Services, Inc.</t>
  </si>
  <si>
    <t>116 S. Broadway</t>
  </si>
  <si>
    <t>914-681-0577</t>
  </si>
  <si>
    <t>H-400-18362-682615</t>
  </si>
  <si>
    <t>H-400-18362-686633</t>
  </si>
  <si>
    <t>H-400-18362-688042</t>
  </si>
  <si>
    <t>Arroyo Landscape Professionals, LLC</t>
  </si>
  <si>
    <t>755 Hancock Lone Palm Road</t>
  </si>
  <si>
    <t>407-810-1174</t>
  </si>
  <si>
    <t>H-400-18362-689570</t>
  </si>
  <si>
    <t>H-400-18362-696345</t>
  </si>
  <si>
    <t>H-400-18362-701667</t>
  </si>
  <si>
    <t>H-400-18362-718416</t>
  </si>
  <si>
    <t>H-400-18362-718925</t>
  </si>
  <si>
    <t>Paul's Green Acres Lawn Service, LLC</t>
  </si>
  <si>
    <t>Green Acres Lawn Service</t>
  </si>
  <si>
    <t>10998 Leadbetter Road</t>
  </si>
  <si>
    <t>Unit #8</t>
  </si>
  <si>
    <t>804-539-9432</t>
  </si>
  <si>
    <t>10998 LEADBETTER ROAD</t>
  </si>
  <si>
    <t>UNIT #8</t>
  </si>
  <si>
    <t>H-400-18362-723953</t>
  </si>
  <si>
    <t>Precision Golf Construction, Inc.</t>
  </si>
  <si>
    <t>9445 Metcalf Road</t>
  </si>
  <si>
    <t>Waite Hill</t>
  </si>
  <si>
    <t>440-343-1116</t>
  </si>
  <si>
    <t>Golf Worker</t>
  </si>
  <si>
    <t>H-400-18362-727590</t>
  </si>
  <si>
    <t>Stratton &amp; Bratt Landscapes LLC</t>
  </si>
  <si>
    <t>754 West 700 South</t>
  </si>
  <si>
    <t>801-785-8011</t>
  </si>
  <si>
    <t>H-400-18362-731857</t>
  </si>
  <si>
    <t>H-400-18362-738522</t>
  </si>
  <si>
    <t>Blaze Bar Harbor, LLC.</t>
  </si>
  <si>
    <t>Blaze Restaurant</t>
  </si>
  <si>
    <t>198 Main St</t>
  </si>
  <si>
    <t>207-944-8723</t>
  </si>
  <si>
    <t>H-400-18362-740314</t>
  </si>
  <si>
    <t>Lehigh Lawns &amp; Landscaping, Inc.</t>
  </si>
  <si>
    <t>10 Sprout Creek Ct.</t>
  </si>
  <si>
    <t>845-463-4400</t>
  </si>
  <si>
    <t>H-400-18362-740442</t>
  </si>
  <si>
    <t>H-400-18362-743370</t>
  </si>
  <si>
    <t>101 S. Geneva Rd.</t>
  </si>
  <si>
    <t>H-400-18362-748951</t>
  </si>
  <si>
    <t>H-400-18362-750450</t>
  </si>
  <si>
    <t>Lake Charles Country Club</t>
  </si>
  <si>
    <t>3350 Country Club Dr.</t>
  </si>
  <si>
    <t>337-477-5511</t>
  </si>
  <si>
    <t>H-400-18362-750643</t>
  </si>
  <si>
    <t>L'AUBERGE CASINO RESORT LAKE CHARLES</t>
  </si>
  <si>
    <t>777 AVENUE LAUBERGE</t>
  </si>
  <si>
    <t>337-395-7203</t>
  </si>
  <si>
    <t>777 Avenue LAuberge</t>
  </si>
  <si>
    <t>H-400-18362-778535</t>
  </si>
  <si>
    <t>VanCuren Services Inc.</t>
  </si>
  <si>
    <t>10555 Kinsman Road</t>
  </si>
  <si>
    <t>PO Box 91</t>
  </si>
  <si>
    <t>440-338-5005</t>
  </si>
  <si>
    <t>H-400-18362-782881</t>
  </si>
  <si>
    <t>H-400-18362-784322</t>
  </si>
  <si>
    <t>BrightView Landscape Services, Inc.- Milwaukee, WI</t>
  </si>
  <si>
    <t>(BVL3862)</t>
  </si>
  <si>
    <t>Milwaukee</t>
  </si>
  <si>
    <t>1579 South 38th Street, Suite 100</t>
  </si>
  <si>
    <t>H-400-18362-794253</t>
  </si>
  <si>
    <t>Cantele Tent Rentals, LLC</t>
  </si>
  <si>
    <t>37 Bender Blvd</t>
  </si>
  <si>
    <t>518-822-1347</t>
  </si>
  <si>
    <t>H-400-18362-803626</t>
  </si>
  <si>
    <t>Kitchen/Counter Helper</t>
  </si>
  <si>
    <t>H-400-18362-808750</t>
  </si>
  <si>
    <t>H-400-18362-811286</t>
  </si>
  <si>
    <t>EV Inc.</t>
  </si>
  <si>
    <t>96 Eden Street</t>
  </si>
  <si>
    <t>207-288-4975</t>
  </si>
  <si>
    <t>H-400-18362-816499</t>
  </si>
  <si>
    <t>CLARK</t>
  </si>
  <si>
    <t>6255 Range Road</t>
  </si>
  <si>
    <t>H-400-18362-818537</t>
  </si>
  <si>
    <t>Waiter's/Waitresses</t>
  </si>
  <si>
    <t>H-400-18362-821416</t>
  </si>
  <si>
    <t>1485 Astor, LLC</t>
  </si>
  <si>
    <t>Mustang Lounge</t>
  </si>
  <si>
    <t>1485 Astor Street</t>
  </si>
  <si>
    <t>H-400-18362-822190</t>
  </si>
  <si>
    <t>Hotel Desk Clerk</t>
  </si>
  <si>
    <t>H-400-18362-826148</t>
  </si>
  <si>
    <t>H-400-18362-826264</t>
  </si>
  <si>
    <t>H-400-18362-830538</t>
  </si>
  <si>
    <t>H-400-18362-832679</t>
  </si>
  <si>
    <t>RUDY CONSTRUCTION CO</t>
  </si>
  <si>
    <t>3101 NE 63RD STREET</t>
  </si>
  <si>
    <t>405-478-9900</t>
  </si>
  <si>
    <t>MICHAEL BROOKS-JIMENEZ P.C.</t>
  </si>
  <si>
    <t>NATALIA RIVEROS-JACOBSEN</t>
  </si>
  <si>
    <t>oklahoma</t>
  </si>
  <si>
    <t>H-400-18362-834481</t>
  </si>
  <si>
    <t>H-400-18362-839914</t>
  </si>
  <si>
    <t>To Become Inc.</t>
  </si>
  <si>
    <t>Leo's Landscape Maintenance</t>
  </si>
  <si>
    <t>2350 Arthur Drive</t>
  </si>
  <si>
    <t>Reedsport</t>
  </si>
  <si>
    <t>541-707-0723</t>
  </si>
  <si>
    <t>H-400-18362-840899</t>
  </si>
  <si>
    <t>H-400-18362-843777</t>
  </si>
  <si>
    <t>A Abby Group, Inc.</t>
  </si>
  <si>
    <t>154 Rockwood Road</t>
  </si>
  <si>
    <t>770-632-7288</t>
  </si>
  <si>
    <t>Jay Ruby</t>
  </si>
  <si>
    <t>Lawn Maintenance and Landscaping Crew Members</t>
  </si>
  <si>
    <t>H-400-18362-849995</t>
  </si>
  <si>
    <t>Environmental Design Assoc., Inc.</t>
  </si>
  <si>
    <t>705 Bartley Chester Road</t>
  </si>
  <si>
    <t>973-252-5222</t>
  </si>
  <si>
    <t>H-400-18362-850599</t>
  </si>
  <si>
    <t>Rocky Mt. Hardscapes, LLC</t>
  </si>
  <si>
    <t>15044 W. 63rd Ave.</t>
  </si>
  <si>
    <t>303-477-9277</t>
  </si>
  <si>
    <t>H-400-18362-854443</t>
  </si>
  <si>
    <t>H-400-18362-860574</t>
  </si>
  <si>
    <t>KLM Group, LLC</t>
  </si>
  <si>
    <t>21015 11th Ave S</t>
  </si>
  <si>
    <t>206-824-4040</t>
  </si>
  <si>
    <t>H-400-18362-863296</t>
  </si>
  <si>
    <t>TRANSMOTION, INC.</t>
  </si>
  <si>
    <t>2325 WISCONSIN AVE</t>
  </si>
  <si>
    <t>DOWNERS GROVE</t>
  </si>
  <si>
    <t>630-487-5100</t>
  </si>
  <si>
    <t>Delivery and Installation Helper</t>
  </si>
  <si>
    <t>Downers Grove</t>
  </si>
  <si>
    <t>Du Page</t>
  </si>
  <si>
    <t>2325 Wisconsin Ave</t>
  </si>
  <si>
    <t>H-400-18362-867109</t>
  </si>
  <si>
    <t>H-400-18362-867892</t>
  </si>
  <si>
    <t>All-N-One Irrigation Systems, Inc.</t>
  </si>
  <si>
    <t>6401 Quarry Rd.</t>
  </si>
  <si>
    <t>573-636-5642</t>
  </si>
  <si>
    <t>H-400-18362-868778</t>
  </si>
  <si>
    <t>Celso Landscaping, Inc</t>
  </si>
  <si>
    <t>258 Middle Road</t>
  </si>
  <si>
    <t>845-758-3355</t>
  </si>
  <si>
    <t>DUTCHESS</t>
  </si>
  <si>
    <t>H-400-18362-869262</t>
  </si>
  <si>
    <t>H-400-18362-869273</t>
  </si>
  <si>
    <t>Frisella Nursery, Inc.</t>
  </si>
  <si>
    <t>550 Hwy F</t>
  </si>
  <si>
    <t>636-798-2555</t>
  </si>
  <si>
    <t>H-400-18362-875337</t>
  </si>
  <si>
    <t>Espinoza Construction Company</t>
  </si>
  <si>
    <t>6528 Valley Oak Dr.</t>
  </si>
  <si>
    <t>901-870-6618</t>
  </si>
  <si>
    <t>H-400-18362-876323</t>
  </si>
  <si>
    <t>H-400-18362-876496</t>
  </si>
  <si>
    <t>BMC West, LLC</t>
  </si>
  <si>
    <t>H-400-18362-881358</t>
  </si>
  <si>
    <t>H-400-18362-889137</t>
  </si>
  <si>
    <t>Oakley's Inc.</t>
  </si>
  <si>
    <t>2700 N.W. 178th</t>
  </si>
  <si>
    <t>405-359-5607</t>
  </si>
  <si>
    <t>Michael Brooks-Jimenez, P.C.</t>
  </si>
  <si>
    <t>Natalia Riveros-Jacobsen</t>
  </si>
  <si>
    <t>2700 NW 178th</t>
  </si>
  <si>
    <t>H-400-18362-891904</t>
  </si>
  <si>
    <t>H-400-18362-892772</t>
  </si>
  <si>
    <t>Flores Landscaping, LLC</t>
  </si>
  <si>
    <t>703 Meredith Street</t>
  </si>
  <si>
    <t>484-986-5601</t>
  </si>
  <si>
    <t>H-400-18362-895594</t>
  </si>
  <si>
    <t>L&amp;R Suburban Landscaping</t>
  </si>
  <si>
    <t>11421 West 47th Street</t>
  </si>
  <si>
    <t>Minnetonka</t>
  </si>
  <si>
    <t>952-935-0389</t>
  </si>
  <si>
    <t>11421 W. 47th Street</t>
  </si>
  <si>
    <t>H-400-18362-897492</t>
  </si>
  <si>
    <t>Reyes Concrete Co., LLC</t>
  </si>
  <si>
    <t>486 Knight Drive</t>
  </si>
  <si>
    <t>Winchester</t>
  </si>
  <si>
    <t>540-869-4217</t>
  </si>
  <si>
    <t>H-400-18362-901351</t>
  </si>
  <si>
    <t>H-400-18362-910283</t>
  </si>
  <si>
    <t>James M. Burkholder</t>
  </si>
  <si>
    <t>914 Evergreen Street</t>
  </si>
  <si>
    <t>Mailing Address: 20 Livingood Lane; Brockport, PA  15823</t>
  </si>
  <si>
    <t>Brockway</t>
  </si>
  <si>
    <t>814-594-6421</t>
  </si>
  <si>
    <t>H-400-18362-911769</t>
  </si>
  <si>
    <t>Dayco, Inc.</t>
  </si>
  <si>
    <t>101 Commerce Park</t>
  </si>
  <si>
    <t>Sharon</t>
  </si>
  <si>
    <t>802-295-5604</t>
  </si>
  <si>
    <t>Robert Wingfield, jr.</t>
  </si>
  <si>
    <t>H-400-18362-913235</t>
  </si>
  <si>
    <t>Ground Works Land Design, LLC</t>
  </si>
  <si>
    <t>869 Canterbury Road Unit 3</t>
  </si>
  <si>
    <t>440-930-8400</t>
  </si>
  <si>
    <t>H-400-18362-930002</t>
  </si>
  <si>
    <t>JYS Total Lawn Care Inc</t>
  </si>
  <si>
    <t>7723 N. Burns Rd.</t>
  </si>
  <si>
    <t>73025-1635</t>
  </si>
  <si>
    <t>405-401-1677</t>
  </si>
  <si>
    <t>7723 N. Burns Rd</t>
  </si>
  <si>
    <t>H-400-18362-930968</t>
  </si>
  <si>
    <t>L.A BROCHU INC.</t>
  </si>
  <si>
    <t>121 COMMERCIAL DRIVE</t>
  </si>
  <si>
    <t>603-224-5350</t>
  </si>
  <si>
    <t>MERRIMACK</t>
  </si>
  <si>
    <t>121 COMMERCIAL STREET</t>
  </si>
  <si>
    <t>H-400-18362-937006</t>
  </si>
  <si>
    <t>JULIE'S OED</t>
  </si>
  <si>
    <t>OUTDOOR ENHANCEMENT &amp; DESIGN</t>
  </si>
  <si>
    <t>101 EAST HELGA STREET</t>
  </si>
  <si>
    <t>KILL DEVIL HILLS</t>
  </si>
  <si>
    <t>252-480-9280</t>
  </si>
  <si>
    <t>H-400-18362-938298</t>
  </si>
  <si>
    <t>H-400-18362-945213</t>
  </si>
  <si>
    <t>H-400-18362-948996</t>
  </si>
  <si>
    <t>Simpson Garden Design, LLC</t>
  </si>
  <si>
    <t>9479 Sliding Hill Road</t>
  </si>
  <si>
    <t>804-349-9000</t>
  </si>
  <si>
    <t>H-400-18362-951012</t>
  </si>
  <si>
    <t>Direct Hospitality Solutions, LLC</t>
  </si>
  <si>
    <t>11800 Front Beach Road</t>
  </si>
  <si>
    <t>865-388-6829</t>
  </si>
  <si>
    <t>EGERTON MCAFEE ARMISTEAD AND DAVIS P.C.</t>
  </si>
  <si>
    <t>MELISSA CARRASCO</t>
  </si>
  <si>
    <t>KNOXVILLE</t>
  </si>
  <si>
    <t>11800 Front Beach Rd</t>
  </si>
  <si>
    <t>H-400-18362-951090</t>
  </si>
  <si>
    <t>H-400-18362-951516</t>
  </si>
  <si>
    <t>H-400-18362-961390</t>
  </si>
  <si>
    <t>Cromwell Harbor Motel</t>
  </si>
  <si>
    <t>359 Main St</t>
  </si>
  <si>
    <t>207-288-3201</t>
  </si>
  <si>
    <t>H-400-18362-963381</t>
  </si>
  <si>
    <t>H-400-18362-967202</t>
  </si>
  <si>
    <t>RSLA INC</t>
  </si>
  <si>
    <t>PO BOX 3237</t>
  </si>
  <si>
    <t>62 MUIR BLVD</t>
  </si>
  <si>
    <t>631-324-4281</t>
  </si>
  <si>
    <t>H-400-18362-969191</t>
  </si>
  <si>
    <t>Envision Lawn and Tree, LLC</t>
  </si>
  <si>
    <t>40 W. Concord</t>
  </si>
  <si>
    <t>816-200-9757</t>
  </si>
  <si>
    <t>H-400-18362-971878</t>
  </si>
  <si>
    <t>H-400-18362-972261</t>
  </si>
  <si>
    <t>H-400-18362-974418</t>
  </si>
  <si>
    <t>Y&amp;L LANDSCAPING</t>
  </si>
  <si>
    <t>9700 Old Court RD</t>
  </si>
  <si>
    <t>Windsor mill</t>
  </si>
  <si>
    <t>410-578-7111</t>
  </si>
  <si>
    <t>Windsor Mill</t>
  </si>
  <si>
    <t>9700 Old Court Road</t>
  </si>
  <si>
    <t>H-400-18362-977808</t>
  </si>
  <si>
    <t>H-400-18362-981765</t>
  </si>
  <si>
    <t>The Bremec Group, Inc.</t>
  </si>
  <si>
    <t>12265 Chillicothe Road</t>
  </si>
  <si>
    <t>440-729-2122</t>
  </si>
  <si>
    <t>H-400-18362-989374</t>
  </si>
  <si>
    <t>FRONT DESK ATTENDANTS</t>
  </si>
  <si>
    <t>H-400-18362-989740</t>
  </si>
  <si>
    <t>64682 Cook Ave #99 (report to work)</t>
  </si>
  <si>
    <t>H-400-18362-992574</t>
  </si>
  <si>
    <t>Raygoza Contracting Services LLC</t>
  </si>
  <si>
    <t>1020 E. Veterans Memorial Pkwy</t>
  </si>
  <si>
    <t>Truesdale</t>
  </si>
  <si>
    <t>636-377-1922</t>
  </si>
  <si>
    <t>Drywaller</t>
  </si>
  <si>
    <t>1020 E Veterans Memorial Pkwy (report to work)</t>
  </si>
  <si>
    <t>H-400-18362-996377</t>
  </si>
  <si>
    <t>LMI Landscaping, Austin</t>
  </si>
  <si>
    <t>1901 Fleischer Dr.</t>
  </si>
  <si>
    <t>H-400-18362-997179</t>
  </si>
  <si>
    <t>EA Quinn Landscape Contracting</t>
  </si>
  <si>
    <t>240 Commerce Street</t>
  </si>
  <si>
    <t>Glastonbury</t>
  </si>
  <si>
    <t>860-633-0115</t>
  </si>
  <si>
    <t>H-400-18363-013287</t>
  </si>
  <si>
    <t>431 Andrews Hwy</t>
  </si>
  <si>
    <t>H-400-18363-034574</t>
  </si>
  <si>
    <t>GILLETTE SHOWS, INC</t>
  </si>
  <si>
    <t>291 PECKS RD</t>
  </si>
  <si>
    <t>PITTSFIELD</t>
  </si>
  <si>
    <t>01201-0000</t>
  </si>
  <si>
    <t>413-441-2130</t>
  </si>
  <si>
    <t>291 Pecks Road</t>
  </si>
  <si>
    <t>H-400-18363-039426</t>
  </si>
  <si>
    <t>Western Meadows Landscape, Inc</t>
  </si>
  <si>
    <t>761 East 360 South</t>
  </si>
  <si>
    <t>801-420-0041</t>
  </si>
  <si>
    <t>188 South 1800 West</t>
  </si>
  <si>
    <t>H-400-18363-054557</t>
  </si>
  <si>
    <t>Sugar Shakers, Inc.</t>
  </si>
  <si>
    <t>6888 Myakka Valley Trail</t>
  </si>
  <si>
    <t>941-809-7039</t>
  </si>
  <si>
    <t>H-400-18363-065725</t>
  </si>
  <si>
    <t>Route 9 Plaza Diner</t>
  </si>
  <si>
    <t>300 Fairview Avenue</t>
  </si>
  <si>
    <t>518-610-2882</t>
  </si>
  <si>
    <t>H-400-18363-070420</t>
  </si>
  <si>
    <t>Gateway to Outdoor Solutions LLC</t>
  </si>
  <si>
    <t>1243 Water Tower Place</t>
  </si>
  <si>
    <t>Suite 335</t>
  </si>
  <si>
    <t>314-603-4257</t>
  </si>
  <si>
    <t>Leavenworth</t>
  </si>
  <si>
    <t>719 Kiowa</t>
  </si>
  <si>
    <t>H-400-18363-071693</t>
  </si>
  <si>
    <t>Landshark Landscape LLC</t>
  </si>
  <si>
    <t>5246 Hwy 377</t>
  </si>
  <si>
    <t>940-365-2882</t>
  </si>
  <si>
    <t>H-400-18363-082405</t>
  </si>
  <si>
    <t>South Hills Landscaping &amp; Excavating, Inc.</t>
  </si>
  <si>
    <t>400 Castleview Road</t>
  </si>
  <si>
    <t>412-341-8804</t>
  </si>
  <si>
    <t>H-400-18363-105659</t>
  </si>
  <si>
    <t>H-400-18363-110916</t>
  </si>
  <si>
    <t>Golf Preservations, Inc.</t>
  </si>
  <si>
    <t>2107 Cumberland Ave</t>
  </si>
  <si>
    <t>Middlesboro</t>
  </si>
  <si>
    <t>606-248-7435</t>
  </si>
  <si>
    <t>H-400-18363-118066</t>
  </si>
  <si>
    <t>Schill Landscaping &amp; Lawn Services, Inc</t>
  </si>
  <si>
    <t>5000 Industrial Mills Pkwy</t>
  </si>
  <si>
    <t>H-400-18363-120773</t>
  </si>
  <si>
    <t>13614 North 99th Avenue 809</t>
  </si>
  <si>
    <t>480-497-6871</t>
  </si>
  <si>
    <t>H-400-18363-127418</t>
  </si>
  <si>
    <t>MowHawks, Inc.</t>
  </si>
  <si>
    <t>H-400-18363-138572</t>
  </si>
  <si>
    <t>GLD Concrete LLC</t>
  </si>
  <si>
    <t>440 Benmar Dr</t>
  </si>
  <si>
    <t>832-598-2055</t>
  </si>
  <si>
    <t>Combine</t>
  </si>
  <si>
    <t>755 Haines Rd</t>
  </si>
  <si>
    <t>H-400-18363-142469</t>
  </si>
  <si>
    <t>GAR SHRIMP CORP.</t>
  </si>
  <si>
    <t>113 TURNING BASIN #1 11TH STREET</t>
  </si>
  <si>
    <t>361-972-6222</t>
  </si>
  <si>
    <t>113 Turning Basin #1  11th Street</t>
  </si>
  <si>
    <t>H-400-18363-147958</t>
  </si>
  <si>
    <t>Grandscapes Landscape Construction, LLC</t>
  </si>
  <si>
    <t>409 Horning Road</t>
  </si>
  <si>
    <t>412-207-8440</t>
  </si>
  <si>
    <t>H-400-18363-151308</t>
  </si>
  <si>
    <t>NORTHERN IMPROVEMENT COMPANY</t>
  </si>
  <si>
    <t>1721 Burlington Drive</t>
  </si>
  <si>
    <t>PO Box 1254</t>
  </si>
  <si>
    <t>701-223-6695</t>
  </si>
  <si>
    <t>Seasonal Shop/Truck Specialist</t>
  </si>
  <si>
    <t>4458 3rd Ave West</t>
  </si>
  <si>
    <t>H-400-18363-157407</t>
  </si>
  <si>
    <t>Garcia Plastering, LLC</t>
  </si>
  <si>
    <t>7848 W. Wolley Way</t>
  </si>
  <si>
    <t>801-509-0617</t>
  </si>
  <si>
    <t>Plastering Helper</t>
  </si>
  <si>
    <t>7848 W. Woolley Way</t>
  </si>
  <si>
    <t>H-400-18363-162166</t>
  </si>
  <si>
    <t>H-400-18363-169696</t>
  </si>
  <si>
    <t>Jersey Landscaping</t>
  </si>
  <si>
    <t>52 Lake Dr.</t>
  </si>
  <si>
    <t>732-462-4289</t>
  </si>
  <si>
    <t>H-400-18363-190752</t>
  </si>
  <si>
    <t>Keeven Brothers Landscaping, Inc.</t>
  </si>
  <si>
    <t>4240 Charbonier Road</t>
  </si>
  <si>
    <t>314-837-6948</t>
  </si>
  <si>
    <t>H-400-18363-192091</t>
  </si>
  <si>
    <t>H-400-18363-195770</t>
  </si>
  <si>
    <t>H-400-18363-204699</t>
  </si>
  <si>
    <t>Tidewater Government Contracts, Inc.</t>
  </si>
  <si>
    <t>1329 Heidt Ave</t>
  </si>
  <si>
    <t>912-966-7391</t>
  </si>
  <si>
    <t>1510 Sisisky Blvd.</t>
  </si>
  <si>
    <t>H-400-18363-208677</t>
  </si>
  <si>
    <t>Tidewater Landscape Management, Inc.</t>
  </si>
  <si>
    <t>1329 Heidt Ave.</t>
  </si>
  <si>
    <t>H-400-18363-212796</t>
  </si>
  <si>
    <t>H-400-18363-213545</t>
  </si>
  <si>
    <t>DeFazio Companies, Inc.</t>
  </si>
  <si>
    <t>Precision Irrigation</t>
  </si>
  <si>
    <t>8700 Akins Rd. #3</t>
  </si>
  <si>
    <t>440-843-9500</t>
  </si>
  <si>
    <t>H-400-18363-220156</t>
  </si>
  <si>
    <t>H-400-18363-223984</t>
  </si>
  <si>
    <t>A&amp;D Landscaping Inc</t>
  </si>
  <si>
    <t>521 South Main Street</t>
  </si>
  <si>
    <t>435-755-9769</t>
  </si>
  <si>
    <t>Keven STRATTON</t>
  </si>
  <si>
    <t>521 S. Main</t>
  </si>
  <si>
    <t>H-400-18363-245700</t>
  </si>
  <si>
    <t>Lehigh Country Club</t>
  </si>
  <si>
    <t>2319 S. Cedar Crest Blvd.</t>
  </si>
  <si>
    <t>610-967-4643</t>
  </si>
  <si>
    <t>H-400-18363-250007</t>
  </si>
  <si>
    <t>H-400-18363-264407</t>
  </si>
  <si>
    <t>Queenscape, Inc.</t>
  </si>
  <si>
    <t>8629 Barefoot Industrial Rd.</t>
  </si>
  <si>
    <t>919-239-8325</t>
  </si>
  <si>
    <t>H-400-18363-267169</t>
  </si>
  <si>
    <t>H-400-18363-271313</t>
  </si>
  <si>
    <t>H-400-18363-286454</t>
  </si>
  <si>
    <t>George E. Ley Co.</t>
  </si>
  <si>
    <t>130 Deveruex Rd.</t>
  </si>
  <si>
    <t>610-942-3809</t>
  </si>
  <si>
    <t>H-400-18363-289670</t>
  </si>
  <si>
    <t>H-400-18363-295516</t>
  </si>
  <si>
    <t>Chesterfield Valley Nursery</t>
  </si>
  <si>
    <t>16825 N. Outer 40 Road</t>
  </si>
  <si>
    <t>636-532-9307</t>
  </si>
  <si>
    <t>H-400-18363-296006</t>
  </si>
  <si>
    <t>Temple Lawn &amp; Landscape LLC</t>
  </si>
  <si>
    <t>10950 FM 3117</t>
  </si>
  <si>
    <t>254-493-7240</t>
  </si>
  <si>
    <t>H-400-18363-301619</t>
  </si>
  <si>
    <t>9600 N. Eastern Ave.</t>
  </si>
  <si>
    <t>MAILING ADDRESS: PO Box 14578 Oklahoma City, OK 73113</t>
  </si>
  <si>
    <t>405-519-7333</t>
  </si>
  <si>
    <t>H-400-18363-304301</t>
  </si>
  <si>
    <t>H-400-18363-308923</t>
  </si>
  <si>
    <t>H-400-18363-312398</t>
  </si>
  <si>
    <t>H-400-18363-338795</t>
  </si>
  <si>
    <t>H-400-18363-339415</t>
  </si>
  <si>
    <t>Seasonal CDL Truck Drivers</t>
  </si>
  <si>
    <t>4458 3rd Ave W</t>
  </si>
  <si>
    <t>H-400-18363-339881</t>
  </si>
  <si>
    <t>34623 N. 7th Avenue</t>
  </si>
  <si>
    <t>H-400-18363-339895</t>
  </si>
  <si>
    <t>Phoenix Landscape Management of Coastal Carolina, Inc.</t>
  </si>
  <si>
    <t>Landscaping &amp; Groundskeeping Work I</t>
  </si>
  <si>
    <t>Ocean Isle Beach</t>
  </si>
  <si>
    <t>691 Longwood Rd NW</t>
  </si>
  <si>
    <t>H-400-18363-353291</t>
  </si>
  <si>
    <t>H-400-18363-354987</t>
  </si>
  <si>
    <t>Andrew's Lawn and Landscaping, LLC</t>
  </si>
  <si>
    <t>720 Old Fern Hill Road</t>
  </si>
  <si>
    <t>610-399-9497</t>
  </si>
  <si>
    <t>H-400-18363-364386</t>
  </si>
  <si>
    <t>KANSAS TURF, LLC</t>
  </si>
  <si>
    <t>601 E. WYANDOTTE</t>
  </si>
  <si>
    <t>MERIDEN</t>
  </si>
  <si>
    <t>785-400-6136</t>
  </si>
  <si>
    <t>TURF LABORER</t>
  </si>
  <si>
    <t>H-400-18363-373935</t>
  </si>
  <si>
    <t>JC Landscaping LLC</t>
  </si>
  <si>
    <t>1475 W 40 S</t>
  </si>
  <si>
    <t>801-607-2536</t>
  </si>
  <si>
    <t>H-400-18363-380284</t>
  </si>
  <si>
    <t>Hambleton Lawn Care and Maintenance Services, Inc.</t>
  </si>
  <si>
    <t>PO Box 196</t>
  </si>
  <si>
    <t>951 Old Clyde Rd, Clyde, NC 28721</t>
  </si>
  <si>
    <t>Lake Junaluska</t>
  </si>
  <si>
    <t>828-550-0572</t>
  </si>
  <si>
    <t>Haywood</t>
  </si>
  <si>
    <t>951 Old Clyde Rd</t>
  </si>
  <si>
    <t>H-400-18363-381993</t>
  </si>
  <si>
    <t>Dakota RM Construction Inc</t>
  </si>
  <si>
    <t>1839 E Capitol Avenue</t>
  </si>
  <si>
    <t>701-223-0530</t>
  </si>
  <si>
    <t>Visa Solutions LLC</t>
  </si>
  <si>
    <t>Jose Gomez-Urquiza</t>
  </si>
  <si>
    <t>H-400-18363-394842</t>
  </si>
  <si>
    <t>Wilcox Bros Irrigation Co.</t>
  </si>
  <si>
    <t>85 Minnesota Dr.</t>
  </si>
  <si>
    <t>248-588-3600</t>
  </si>
  <si>
    <t>H-400-18363-405079</t>
  </si>
  <si>
    <t>Team Green Outdoor, Inc.</t>
  </si>
  <si>
    <t>636-530-7663</t>
  </si>
  <si>
    <t>H-400-18363-411068</t>
  </si>
  <si>
    <t>Green Meadows Lawnscape, Inc.</t>
  </si>
  <si>
    <t>2359 Avon Industrial Dr.</t>
  </si>
  <si>
    <t>586-254-7775</t>
  </si>
  <si>
    <t>H-400-18363-419919</t>
  </si>
  <si>
    <t>Oasis Landscape &amp; Irrigation</t>
  </si>
  <si>
    <t>4701 I-70 Dr. SW</t>
  </si>
  <si>
    <t>573-446-0858</t>
  </si>
  <si>
    <t>H-400-18363-425332</t>
  </si>
  <si>
    <t>Juan Diego Rodriguez Landscaping</t>
  </si>
  <si>
    <t>Vito Di Pinto Landscaping, Inc</t>
  </si>
  <si>
    <t>803 North Ave.</t>
  </si>
  <si>
    <t>847-433-4381</t>
  </si>
  <si>
    <t>803 North Ave</t>
  </si>
  <si>
    <t>H-400-18363-428570</t>
  </si>
  <si>
    <t>B &amp; M Landscape Maintenance, Inc.</t>
  </si>
  <si>
    <t>11 Austin Street</t>
  </si>
  <si>
    <t>Blackstone</t>
  </si>
  <si>
    <t>508-883-0860</t>
  </si>
  <si>
    <t>H-400-18363-450305</t>
  </si>
  <si>
    <t>JT Framing</t>
  </si>
  <si>
    <t>2610 Mitchell Road</t>
  </si>
  <si>
    <t>678-260-8176</t>
  </si>
  <si>
    <t>House Framing Helper</t>
  </si>
  <si>
    <t>H-400-18363-454000</t>
  </si>
  <si>
    <t>True Form Contracting</t>
  </si>
  <si>
    <t>186 Cottage St.</t>
  </si>
  <si>
    <t>845-471-6100</t>
  </si>
  <si>
    <t>Poured Concrete Helper</t>
  </si>
  <si>
    <t>OSHA 10</t>
  </si>
  <si>
    <t>186 Cottage Street</t>
  </si>
  <si>
    <t>H-400-18363-455538</t>
  </si>
  <si>
    <t>H-400-18363-460965</t>
  </si>
  <si>
    <t>Pusatere Landscapes, Inc</t>
  </si>
  <si>
    <t>7 Par Drive</t>
  </si>
  <si>
    <t>518-703-0300</t>
  </si>
  <si>
    <t>landscape</t>
  </si>
  <si>
    <t>H-400-18363-466365</t>
  </si>
  <si>
    <t>All Season's Landscaping and Lawn Care, Inc</t>
  </si>
  <si>
    <t>9950 Dawnadele Ave</t>
  </si>
  <si>
    <t>16405 Shetland Ave Greenwell Springs LA 70739 Mailing</t>
  </si>
  <si>
    <t>225-276-8658</t>
  </si>
  <si>
    <t>H-400-18363-469992</t>
  </si>
  <si>
    <t>Lopez Plasterers, LLC</t>
  </si>
  <si>
    <t>21042 Hwy 251</t>
  </si>
  <si>
    <t>(mailing: 1703 Elkton Rd., Athens, AL 35614)</t>
  </si>
  <si>
    <t>256-431-2277</t>
  </si>
  <si>
    <t>H-400-18363-475092</t>
  </si>
  <si>
    <t>Good-N-Tuff Lawn &amp; Landscaping, Inc.</t>
  </si>
  <si>
    <t>60 Howell Road</t>
  </si>
  <si>
    <t>732-938-4538</t>
  </si>
  <si>
    <t>Amigos Labor Solutions</t>
  </si>
  <si>
    <t>H-400-18363-482456</t>
  </si>
  <si>
    <t>Guerrero Construction</t>
  </si>
  <si>
    <t>2728 Mount Vista Drive</t>
  </si>
  <si>
    <t>(mailing: P. O. Box 1077, Bryant, AR 72089-1077)</t>
  </si>
  <si>
    <t>615-481-5007</t>
  </si>
  <si>
    <t>Site Preparation Worker</t>
  </si>
  <si>
    <t>SALINE</t>
  </si>
  <si>
    <t>(mailing: POB 1077, Bryant, AR 72089-1077)</t>
  </si>
  <si>
    <t>H-400-18363-483526</t>
  </si>
  <si>
    <t>Four Seasons Landscape Management</t>
  </si>
  <si>
    <t>30 Cessna Lane</t>
  </si>
  <si>
    <t>724-222-1853</t>
  </si>
  <si>
    <t>30 Cessna Ln.</t>
  </si>
  <si>
    <t>H-400-18363-493446</t>
  </si>
  <si>
    <t>J MARIO LAWN &amp; LANDSCAPING INC</t>
  </si>
  <si>
    <t>24337 STONE SPRING BLVD</t>
  </si>
  <si>
    <t>703-406-8486</t>
  </si>
  <si>
    <t>LOUDOUN</t>
  </si>
  <si>
    <t>H-400-18363-496073</t>
  </si>
  <si>
    <t>H-400-18363-499812</t>
  </si>
  <si>
    <t>Palmyra Professional Lawn Management, LLC</t>
  </si>
  <si>
    <t>1245 West Terra</t>
  </si>
  <si>
    <t>314-610-7944</t>
  </si>
  <si>
    <t>H-400-18363-500465</t>
  </si>
  <si>
    <t>FRONTIER LANDSCAPING, INC</t>
  </si>
  <si>
    <t>4518 VIRGO AVE</t>
  </si>
  <si>
    <t>907-345-4266</t>
  </si>
  <si>
    <t>4518 Virgo Ave</t>
  </si>
  <si>
    <t>H-400-18363-503163</t>
  </si>
  <si>
    <t>Mincin Landscaping and Tree Service</t>
  </si>
  <si>
    <t>135 State Street</t>
  </si>
  <si>
    <t>Clairton</t>
  </si>
  <si>
    <t>412-233-5800</t>
  </si>
  <si>
    <t>H-400-18363-510973</t>
  </si>
  <si>
    <t>Diaz Landscaping, LLC</t>
  </si>
  <si>
    <t>280 West Avondale Rd.</t>
  </si>
  <si>
    <t>MAILING ADDRESS: PO Box 34 West Grove, PA 19390</t>
  </si>
  <si>
    <t>302-388-0712</t>
  </si>
  <si>
    <t>H-400-18363-512072</t>
  </si>
  <si>
    <t>Hall's Farm and Feed</t>
  </si>
  <si>
    <t>Thompson and Shearer Farm Supply, Inc.</t>
  </si>
  <si>
    <t>201 Etter Drive</t>
  </si>
  <si>
    <t>859-885-4980</t>
  </si>
  <si>
    <t>201 Etter Dr</t>
  </si>
  <si>
    <t>H-400-18363-523387</t>
  </si>
  <si>
    <t>H-400-18363-529606</t>
  </si>
  <si>
    <t>H-400-18363-535182</t>
  </si>
  <si>
    <t>M &amp; M Lawn Service, Inc</t>
  </si>
  <si>
    <t>4638 Steven Lane</t>
  </si>
  <si>
    <t>Walnutport</t>
  </si>
  <si>
    <t>484-262-5500</t>
  </si>
  <si>
    <t>5270 West Coplay Road</t>
  </si>
  <si>
    <t>H-400-18363-537493</t>
  </si>
  <si>
    <t>Go-Devil Manufacturing Co. of Louisiana, LLC</t>
  </si>
  <si>
    <t>18649 Womack Road</t>
  </si>
  <si>
    <t>225-752-0167</t>
  </si>
  <si>
    <t>Helpers-Painters</t>
  </si>
  <si>
    <t>H-400-18363-537707</t>
  </si>
  <si>
    <t>CALLOWAY INC</t>
  </si>
  <si>
    <t>AMERICAN LAWN COMPANY</t>
  </si>
  <si>
    <t>4026 GREENWOOD ROAD-PHYSICAL</t>
  </si>
  <si>
    <t>PO BOX 362-123</t>
  </si>
  <si>
    <t>HOOVER</t>
  </si>
  <si>
    <t>205-987-3301</t>
  </si>
  <si>
    <t>4032 GREENWOOD ROAD</t>
  </si>
  <si>
    <t>H-400-18363-541230</t>
  </si>
  <si>
    <t>H-400-18363-541978</t>
  </si>
  <si>
    <t>First Choice Lawn Care Services, Inc.</t>
  </si>
  <si>
    <t>9466 Paxton Road</t>
  </si>
  <si>
    <t>318-861-6050</t>
  </si>
  <si>
    <t>9466 Paxton Rd.</t>
  </si>
  <si>
    <t>H-400-18363-542532</t>
  </si>
  <si>
    <t>Sawtooth Stone, LLC</t>
  </si>
  <si>
    <t>466 W 1000 S.</t>
  </si>
  <si>
    <t>Burley</t>
  </si>
  <si>
    <t>208-677-3864</t>
  </si>
  <si>
    <t>Hand Packer/Packager</t>
  </si>
  <si>
    <t>2350 S. One Springs Rd.</t>
  </si>
  <si>
    <t>H-400-18363-547012</t>
  </si>
  <si>
    <t>Hartsoe Property Services</t>
  </si>
  <si>
    <t>150 Nichols St.</t>
  </si>
  <si>
    <t>410-838-1700</t>
  </si>
  <si>
    <t>H-400-18363-548440</t>
  </si>
  <si>
    <t>Archway Lawn and Landscaping</t>
  </si>
  <si>
    <t>330 Depot</t>
  </si>
  <si>
    <t>636-262-8319</t>
  </si>
  <si>
    <t>H-400-18363-549887</t>
  </si>
  <si>
    <t>BrightView Landscapes, LLC - Minneapolis, MN</t>
  </si>
  <si>
    <t>(BVL3861)</t>
  </si>
  <si>
    <t>Brooklyn Center</t>
  </si>
  <si>
    <t>4810 Lilac Drive N #220</t>
  </si>
  <si>
    <t>H-400-18363-550498</t>
  </si>
  <si>
    <t>MJM Landscaping, Inc.</t>
  </si>
  <si>
    <t>10838-D Williamson Lane</t>
  </si>
  <si>
    <t>410-771-1970</t>
  </si>
  <si>
    <t>H-400-18363-559292</t>
  </si>
  <si>
    <t>Brother Company Landscaping</t>
  </si>
  <si>
    <t>118 N. Cottonwood Drive</t>
  </si>
  <si>
    <t>469-867-8718</t>
  </si>
  <si>
    <t>H-400-18363-560050</t>
  </si>
  <si>
    <t>Full Care of Indianapolis, Inc.</t>
  </si>
  <si>
    <t>2553 Emerson Access</t>
  </si>
  <si>
    <t>317-523-6183</t>
  </si>
  <si>
    <t>H-400-18363-563564</t>
  </si>
  <si>
    <t>H-400-18363-571821</t>
  </si>
  <si>
    <t>Ables Landscape Associates, Inc.</t>
  </si>
  <si>
    <t>4527 Highway 162</t>
  </si>
  <si>
    <t>843-571-4973</t>
  </si>
  <si>
    <t>H-400-18363-576969</t>
  </si>
  <si>
    <t>H and H Construction, LLC</t>
  </si>
  <si>
    <t>248 3rd Ave.,</t>
  </si>
  <si>
    <t>PO Box 262</t>
  </si>
  <si>
    <t>Talpa</t>
  </si>
  <si>
    <t>325-365-1610</t>
  </si>
  <si>
    <t>248 3rd Ave.</t>
  </si>
  <si>
    <t>H-400-18363-586010</t>
  </si>
  <si>
    <t>K&amp;R Lawn and Landscaping, LLC</t>
  </si>
  <si>
    <t>611 Maple Ave.</t>
  </si>
  <si>
    <t>3600 Millkin Rd.</t>
  </si>
  <si>
    <t>H-400-18363-588825</t>
  </si>
  <si>
    <t>Green Leaf Landscape and Lawncare, Inc.</t>
  </si>
  <si>
    <t>308 Meadow Lane</t>
  </si>
  <si>
    <t>Sweickley</t>
  </si>
  <si>
    <t>412-589-5127</t>
  </si>
  <si>
    <t>pennsylvania</t>
  </si>
  <si>
    <t>H-400-18363-612178</t>
  </si>
  <si>
    <t>GroundWorks, Inc.</t>
  </si>
  <si>
    <t>5236 Kincaid Ave</t>
  </si>
  <si>
    <t>225-383-2660</t>
  </si>
  <si>
    <t>5236 Kincaid Ave.</t>
  </si>
  <si>
    <t>H-400-18363-681518</t>
  </si>
  <si>
    <t>Lucia Landscaping, Inc.</t>
  </si>
  <si>
    <t>850 Washington</t>
  </si>
  <si>
    <t>Grosse Pointe</t>
  </si>
  <si>
    <t>586-445-8900</t>
  </si>
  <si>
    <t>28279 Groesbeck</t>
  </si>
  <si>
    <t>H-400-18363-697174</t>
  </si>
  <si>
    <t>Cemco Water &amp; Wastewater Specialists, Inc</t>
  </si>
  <si>
    <t>59 Healey Lane</t>
  </si>
  <si>
    <t>Stormville</t>
  </si>
  <si>
    <t>845-878-9711</t>
  </si>
  <si>
    <t>H-400-18363-726785</t>
  </si>
  <si>
    <t>H-400-18363-738816</t>
  </si>
  <si>
    <t>H-400-18363-741303</t>
  </si>
  <si>
    <t>Cooper Stone LLC</t>
  </si>
  <si>
    <t>3786 West FM 487</t>
  </si>
  <si>
    <t>Jerrell</t>
  </si>
  <si>
    <t>512-746-2210</t>
  </si>
  <si>
    <t>H-400-18363-746610</t>
  </si>
  <si>
    <t>New Image Lawn and Landscape</t>
  </si>
  <si>
    <t>1001 Stony Brook Dr.</t>
  </si>
  <si>
    <t>469-933-6313</t>
  </si>
  <si>
    <t>H-400-18363-749044</t>
  </si>
  <si>
    <t>Palmetto Right of Way Management, LLC.</t>
  </si>
  <si>
    <t>180 Bloody Bucket Rd</t>
  </si>
  <si>
    <t>Greeleyville</t>
  </si>
  <si>
    <t>803-814-7153</t>
  </si>
  <si>
    <t>180 Bloody Bucket Rd (report to work)</t>
  </si>
  <si>
    <t>H-400-18363-749733</t>
  </si>
  <si>
    <t>OK World of Sandstone, LLC</t>
  </si>
  <si>
    <t>119321 S. 4110 Rd.</t>
  </si>
  <si>
    <t>Eufaula</t>
  </si>
  <si>
    <t>918-219-4799</t>
  </si>
  <si>
    <t>Helper Production Worker</t>
  </si>
  <si>
    <t>MCINTOSH</t>
  </si>
  <si>
    <t>H-400-18363-760341</t>
  </si>
  <si>
    <t>440 Benmar</t>
  </si>
  <si>
    <t>Suite 3349</t>
  </si>
  <si>
    <t>H-400-18363-763016</t>
  </si>
  <si>
    <t>Fieldstone Golf Club, L.P.</t>
  </si>
  <si>
    <t>1000 Dean Road</t>
  </si>
  <si>
    <t>302-658-2600</t>
  </si>
  <si>
    <t>H-400-18363-764318</t>
  </si>
  <si>
    <t>5720 E I20 Service Rd.</t>
  </si>
  <si>
    <t>H-400-18363-771602</t>
  </si>
  <si>
    <t>Premiere Irrigation &amp; Lighting Co.</t>
  </si>
  <si>
    <t>300 Crossroads Business Park Court</t>
  </si>
  <si>
    <t>636-327-8000</t>
  </si>
  <si>
    <t>H-400-18363-790245</t>
  </si>
  <si>
    <t>Mainscape, Inc.</t>
  </si>
  <si>
    <t>114 Burl St.</t>
  </si>
  <si>
    <t>940-321-6019</t>
  </si>
  <si>
    <t>H-400-18363-795619</t>
  </si>
  <si>
    <t>COWBOY ATTRACTIONS, LLC</t>
  </si>
  <si>
    <t>7364 NW 8TH PLACE</t>
  </si>
  <si>
    <t>(MAIL: PO BOX 69, REDDICK FL 32686)</t>
  </si>
  <si>
    <t>352-895-9311</t>
  </si>
  <si>
    <t>7364 NW 8th Place</t>
  </si>
  <si>
    <t>H-400-18363-800371</t>
  </si>
  <si>
    <t>Capital City Produce, LLC</t>
  </si>
  <si>
    <t>381 Broadway</t>
  </si>
  <si>
    <t>PO Box 4174, Albany, NY 12204 Mailing</t>
  </si>
  <si>
    <t>Menands</t>
  </si>
  <si>
    <t>518-436-0793</t>
  </si>
  <si>
    <t>H-400-18363-805556</t>
  </si>
  <si>
    <t>Gant Contractors Inc.</t>
  </si>
  <si>
    <t>2411 Virginia Parkway</t>
  </si>
  <si>
    <t>214-679-6919</t>
  </si>
  <si>
    <t>Leonard</t>
  </si>
  <si>
    <t>202 N. Parmele St.</t>
  </si>
  <si>
    <t>H-400-18363-811234</t>
  </si>
  <si>
    <t>MS Designs Landscape and Construction, LLC</t>
  </si>
  <si>
    <t>21 Sleepy Hollow DR.</t>
  </si>
  <si>
    <t>Oak Ridge</t>
  </si>
  <si>
    <t>973-697-4913</t>
  </si>
  <si>
    <t>MORRIS</t>
  </si>
  <si>
    <t>H-400-18363-812681</t>
  </si>
  <si>
    <t>CVP ENTERPRISES, INC.</t>
  </si>
  <si>
    <t>CVP, INC.</t>
  </si>
  <si>
    <t>5584 QUAIL HOLLOW ST.</t>
  </si>
  <si>
    <t>305-215-6441</t>
  </si>
  <si>
    <t>H-400-18363-822923</t>
  </si>
  <si>
    <t>Landscape Professionals of Texas</t>
  </si>
  <si>
    <t>9822 Jamison Dr.</t>
  </si>
  <si>
    <t>214-361-7992</t>
  </si>
  <si>
    <t>H-400-18363-823213</t>
  </si>
  <si>
    <t>Sequoia Landscape &amp; Lawn Maintenance, Inc.</t>
  </si>
  <si>
    <t>295 Croshaw Rd.</t>
  </si>
  <si>
    <t>Wrightstown</t>
  </si>
  <si>
    <t>609-556-2453</t>
  </si>
  <si>
    <t>H-400-18363-828130</t>
  </si>
  <si>
    <t>Four Seasons Landscaping &amp; Irrigation</t>
  </si>
  <si>
    <t>1761 CR 2307</t>
  </si>
  <si>
    <t>903-440-1759</t>
  </si>
  <si>
    <t>H-400-18363-841661</t>
  </si>
  <si>
    <t>Evergreen Landscape Management, Inc.</t>
  </si>
  <si>
    <t>9284 Old Tylourn Rd.</t>
  </si>
  <si>
    <t>215-757-7022</t>
  </si>
  <si>
    <t>9284 Old Tyburn Rd</t>
  </si>
  <si>
    <t>H-400-18363-854506</t>
  </si>
  <si>
    <t>Bosque</t>
  </si>
  <si>
    <t>2861 FM 2602</t>
  </si>
  <si>
    <t>H-400-18363-860470</t>
  </si>
  <si>
    <t>Lawn Masters, LLC</t>
  </si>
  <si>
    <t>4101 Tates Creek Center Dr. Ste 150</t>
  </si>
  <si>
    <t>859-321-8080</t>
  </si>
  <si>
    <t>1041 Delaney Ferry Rd.</t>
  </si>
  <si>
    <t>H-400-18363-865445</t>
  </si>
  <si>
    <t>W &amp; W DOCK</t>
  </si>
  <si>
    <t>112 FRIERY DR</t>
  </si>
  <si>
    <t>361-972-2045</t>
  </si>
  <si>
    <t>112 Friery Dr</t>
  </si>
  <si>
    <t>H-400-18363-870191</t>
  </si>
  <si>
    <t>H-400-18363-888034</t>
  </si>
  <si>
    <t>G.L. COOK CONCRETE INC</t>
  </si>
  <si>
    <t>350 RIVER ROAD</t>
  </si>
  <si>
    <t>PO BOX 880253</t>
  </si>
  <si>
    <t>970-846-1393</t>
  </si>
  <si>
    <t>CONCRETE FORM SETTER/LABORER</t>
  </si>
  <si>
    <t>H-400-18363-900930</t>
  </si>
  <si>
    <t>H-400-18363-903016</t>
  </si>
  <si>
    <t>MELTON'S CONCESSIONS-MELVIN MELTON</t>
  </si>
  <si>
    <t>3875 S. VERNON RD</t>
  </si>
  <si>
    <t>MILLTOWN</t>
  </si>
  <si>
    <t>47145-0000</t>
  </si>
  <si>
    <t>812-736-3042</t>
  </si>
  <si>
    <t>H-400-18363-903249</t>
  </si>
  <si>
    <t>J Crew Property Management LLC</t>
  </si>
  <si>
    <t>U. S. Lawns of Hot Springs AR</t>
  </si>
  <si>
    <t>1635 Higdon Ferry Road, Suite C, Box 192 (mailing)</t>
  </si>
  <si>
    <t>12713 Mac Arthur Dr., N Little Rock, AR 72118 (physical)</t>
  </si>
  <si>
    <t>501-803-4447</t>
  </si>
  <si>
    <t>North Little Rock</t>
  </si>
  <si>
    <t>12713 Mac Arthur Drive</t>
  </si>
  <si>
    <t>H-400-18363-909669</t>
  </si>
  <si>
    <t>Birmingham Lawn Maintenance</t>
  </si>
  <si>
    <t>4760 Hatchery Road</t>
  </si>
  <si>
    <t>248-673-1740</t>
  </si>
  <si>
    <t>4760 Hatchery Rd.</t>
  </si>
  <si>
    <t>H-400-18363-916307</t>
  </si>
  <si>
    <t>Evanovich, Inc.</t>
  </si>
  <si>
    <t>2884 Industrial Blvd</t>
  </si>
  <si>
    <t>Suite #2</t>
  </si>
  <si>
    <t>412-831-7906</t>
  </si>
  <si>
    <t>H-400-18363-917032</t>
  </si>
  <si>
    <t>Gerardo Concrete LLC</t>
  </si>
  <si>
    <t>281-529-6692</t>
  </si>
  <si>
    <t>4335 Piedras Drive</t>
  </si>
  <si>
    <t>Suite 215</t>
  </si>
  <si>
    <t>H-400-18363-931217</t>
  </si>
  <si>
    <t>Rain Lily Design and Landscaping LLC</t>
  </si>
  <si>
    <t>914 Shady Lane</t>
  </si>
  <si>
    <t>512-386-7633</t>
  </si>
  <si>
    <t>H-400-18363-942587</t>
  </si>
  <si>
    <t>Unique Clips, LLC</t>
  </si>
  <si>
    <t>23075 27 Mile Rd.</t>
  </si>
  <si>
    <t>586-863-8649</t>
  </si>
  <si>
    <t>H-400-18363-950435</t>
  </si>
  <si>
    <t>Kingsdene Nurseries, Inc.</t>
  </si>
  <si>
    <t>16435 York Road</t>
  </si>
  <si>
    <t>410-343-1150</t>
  </si>
  <si>
    <t>H-400-18363-965953</t>
  </si>
  <si>
    <t>H-400-18363-977450</t>
  </si>
  <si>
    <t>MILLER CONCESSIONS, INC.</t>
  </si>
  <si>
    <t>1865 HWY 25 NE</t>
  </si>
  <si>
    <t>FOLEY</t>
  </si>
  <si>
    <t>612-306-1647</t>
  </si>
  <si>
    <t>1865 Hwy 25 NE</t>
  </si>
  <si>
    <t>H-400-18363-985815</t>
  </si>
  <si>
    <t>H-400-18363-996749</t>
  </si>
  <si>
    <t>Cooper Roofing &amp; Solar</t>
  </si>
  <si>
    <t>5795 Rogers Street</t>
  </si>
  <si>
    <t>702-688-7940</t>
  </si>
  <si>
    <t>H-400-18364-014472</t>
  </si>
  <si>
    <t>Wagner and Company Landscape Construction, Inc</t>
  </si>
  <si>
    <t>7681 US Hwy 287</t>
  </si>
  <si>
    <t>406-685-3414</t>
  </si>
  <si>
    <t>H-400-18364-020682</t>
  </si>
  <si>
    <t>H-400-18364-026857</t>
  </si>
  <si>
    <t>Robangui, LLC</t>
  </si>
  <si>
    <t>4443 Inlet Rd.</t>
  </si>
  <si>
    <t>Marieta</t>
  </si>
  <si>
    <t>918-939-8161</t>
  </si>
  <si>
    <t>Road Construction</t>
  </si>
  <si>
    <t>H-400-18364-028048</t>
  </si>
  <si>
    <t>H-400-18364-041185</t>
  </si>
  <si>
    <t>H-400-18364-043928</t>
  </si>
  <si>
    <t>H-400-18364-043965</t>
  </si>
  <si>
    <t>H-400-18364-053239</t>
  </si>
  <si>
    <t>Wilmington Country Club</t>
  </si>
  <si>
    <t>4825 Kennett Pike</t>
  </si>
  <si>
    <t>302-655-6171</t>
  </si>
  <si>
    <t>H-400-18364-068004</t>
  </si>
  <si>
    <t>H-400-18364-091504</t>
  </si>
  <si>
    <t>H-400-18364-104566</t>
  </si>
  <si>
    <t>H-400-18364-111070</t>
  </si>
  <si>
    <t>H-400-18364-113012</t>
  </si>
  <si>
    <t>THE BAYBERRY GROUP, INC</t>
  </si>
  <si>
    <t>THE HOMESTEAD</t>
  </si>
  <si>
    <t>1 WOOD RIDGE ROAD</t>
  </si>
  <si>
    <t>GLEN ARBOR</t>
  </si>
  <si>
    <t>231-334-6400</t>
  </si>
  <si>
    <t>groundskeeper</t>
  </si>
  <si>
    <t>Glen Arbor</t>
  </si>
  <si>
    <t>Leelenau</t>
  </si>
  <si>
    <t>1 Wood Ridge Road</t>
  </si>
  <si>
    <t>H-400-18364-145825</t>
  </si>
  <si>
    <t>Waterfront Program Director</t>
  </si>
  <si>
    <t>H-400-18364-150507</t>
  </si>
  <si>
    <t>Aeration Specialists, Inc.</t>
  </si>
  <si>
    <t>Precision Lawnscape</t>
  </si>
  <si>
    <t>8700 Akins Rd. Unit 3</t>
  </si>
  <si>
    <t>H-400-18364-160685</t>
  </si>
  <si>
    <t>T.J.'s Lawn and Landscaping, Inc.</t>
  </si>
  <si>
    <t>3021 Park</t>
  </si>
  <si>
    <t>363-723-8737</t>
  </si>
  <si>
    <t>95 Main St.</t>
  </si>
  <si>
    <t>H-400-18364-165284</t>
  </si>
  <si>
    <t>Rock Water Farm Ince</t>
  </si>
  <si>
    <t>24778 James Monroe HWY</t>
  </si>
  <si>
    <t>Aldie</t>
  </si>
  <si>
    <t>703-327-1636</t>
  </si>
  <si>
    <t>H-400-18364-176442</t>
  </si>
  <si>
    <t>H-400-18364-178392</t>
  </si>
  <si>
    <t>MICHAEL'S BUILDING CLEANING LLC</t>
  </si>
  <si>
    <t>211 HIGHWAY 90 EAST</t>
  </si>
  <si>
    <t>LITTLE RIVER</t>
  </si>
  <si>
    <t>843-734-0959</t>
  </si>
  <si>
    <t>H-400-18364-182483</t>
  </si>
  <si>
    <t>11186 Hopson Road</t>
  </si>
  <si>
    <t>H-400-18364-193003</t>
  </si>
  <si>
    <t>Naylor Landscape Management, Inc.</t>
  </si>
  <si>
    <t>1300 S. 8th Street</t>
  </si>
  <si>
    <t>269-375-0084</t>
  </si>
  <si>
    <t>H-400-18364-199575</t>
  </si>
  <si>
    <t>H-400-18364-203001</t>
  </si>
  <si>
    <t>FAERY'S GOLF AND LANDSCAPE</t>
  </si>
  <si>
    <t>3314 RIDGE ROAD</t>
  </si>
  <si>
    <t>RANSOMVILLE</t>
  </si>
  <si>
    <t>716-864-7449</t>
  </si>
  <si>
    <t>VALLEY GROWERS CO-OP</t>
  </si>
  <si>
    <t>MARY ANN MARCHESE</t>
  </si>
  <si>
    <t>NIAGARA</t>
  </si>
  <si>
    <t>H-400-18364-203165</t>
  </si>
  <si>
    <t>The Gardener, Inc.</t>
  </si>
  <si>
    <t>2004 Harvest Dr.</t>
  </si>
  <si>
    <t>859-1558</t>
  </si>
  <si>
    <t>965 Walnut Hill Rd</t>
  </si>
  <si>
    <t>H-400-18364-203186</t>
  </si>
  <si>
    <t>Rent-E-Quip, Inc</t>
  </si>
  <si>
    <t>Rent-E-Vent</t>
  </si>
  <si>
    <t>416 Old Willow Ave.</t>
  </si>
  <si>
    <t>Honesdale</t>
  </si>
  <si>
    <t>570-470-4040</t>
  </si>
  <si>
    <t>H2 Express, Inc</t>
  </si>
  <si>
    <t>Warehose installation crew</t>
  </si>
  <si>
    <t>416 Old Willow Ave</t>
  </si>
  <si>
    <t>H-400-18364-212021</t>
  </si>
  <si>
    <t>DFW PRO LAWN CARE, LLC</t>
  </si>
  <si>
    <t>217 EAST MCLEROY BLVD</t>
  </si>
  <si>
    <t>817-976-0675</t>
  </si>
  <si>
    <t>H-400-18364-213481</t>
  </si>
  <si>
    <t>H-400-18364-221272</t>
  </si>
  <si>
    <t>H-400-18364-227446</t>
  </si>
  <si>
    <t>THE TRUSS SHOP, INC.</t>
  </si>
  <si>
    <t>TRI STATE COMPONENTS</t>
  </si>
  <si>
    <t>84 Buffalo Rd</t>
  </si>
  <si>
    <t>PO Box 1795</t>
  </si>
  <si>
    <t>Sparta</t>
  </si>
  <si>
    <t>336-372-6260</t>
  </si>
  <si>
    <t>Carpenter-helpers</t>
  </si>
  <si>
    <t>H-400-18364-227626</t>
  </si>
  <si>
    <t>H-400-18364-228967</t>
  </si>
  <si>
    <t>H-400-18364-233770</t>
  </si>
  <si>
    <t>Unique Landscaping, LLC</t>
  </si>
  <si>
    <t>2848 Nationwide Parkway</t>
  </si>
  <si>
    <t>440-888-1884</t>
  </si>
  <si>
    <t>H-400-18364-255949</t>
  </si>
  <si>
    <t>The Landscape Center, Inc.</t>
  </si>
  <si>
    <t>2741 South Park Rd.</t>
  </si>
  <si>
    <t>412-835-6699</t>
  </si>
  <si>
    <t>H-400-18364-260898</t>
  </si>
  <si>
    <t>NORTHERN BAY GOLF RESORT &amp; MARINA</t>
  </si>
  <si>
    <t>1844 20TH AVENUE</t>
  </si>
  <si>
    <t>ARKDALE</t>
  </si>
  <si>
    <t>608-339-2090</t>
  </si>
  <si>
    <t>H-400-18364-268439</t>
  </si>
  <si>
    <t>H-400-18364-269060</t>
  </si>
  <si>
    <t>Seafood Packer</t>
  </si>
  <si>
    <t>Eastham</t>
  </si>
  <si>
    <t>137 Holmes Rd.</t>
  </si>
  <si>
    <t>H-400-18364-273616</t>
  </si>
  <si>
    <t>H-400-18364-274149</t>
  </si>
  <si>
    <t>Progreen Lawn and Landscape, LLC</t>
  </si>
  <si>
    <t>1885 Wooddale Ct.</t>
  </si>
  <si>
    <t>225-300-8822</t>
  </si>
  <si>
    <t>H-400-18364-281885</t>
  </si>
  <si>
    <t>BARNHILL CONTRACTING COMPANY</t>
  </si>
  <si>
    <t>800 Tiffany Blvd, Ste 200</t>
  </si>
  <si>
    <t>PO Box 7948</t>
  </si>
  <si>
    <t>Rocky Mount</t>
  </si>
  <si>
    <t>252-823-1021</t>
  </si>
  <si>
    <t>6030 Murchison Rd</t>
  </si>
  <si>
    <t>H-400-18364-290175</t>
  </si>
  <si>
    <t>Tri State Gunite of New Jersey, L.P.</t>
  </si>
  <si>
    <t>735 Herman Road</t>
  </si>
  <si>
    <t>Jackson Township</t>
  </si>
  <si>
    <t>682-217-4447</t>
  </si>
  <si>
    <t>Gunite Finisher</t>
  </si>
  <si>
    <t>H-400-18364-303738</t>
  </si>
  <si>
    <t>GREENER PASTURES LANDSCAPING LLC</t>
  </si>
  <si>
    <t>1839 RYAN ROAD</t>
  </si>
  <si>
    <t>214-634-0806</t>
  </si>
  <si>
    <t>1839 Ryan Road</t>
  </si>
  <si>
    <t>H-400-18364-313938</t>
  </si>
  <si>
    <t>H-400-18364-324392</t>
  </si>
  <si>
    <t>H-400-18364-329892</t>
  </si>
  <si>
    <t>Terra-Scape Landscape Constructors, LLC</t>
  </si>
  <si>
    <t>177 Falcon Woods Ct.</t>
  </si>
  <si>
    <t>314-220-7560</t>
  </si>
  <si>
    <t>177 Falcon Woods Court</t>
  </si>
  <si>
    <t>H-400-18364-330902</t>
  </si>
  <si>
    <t>H-400-18364-337716</t>
  </si>
  <si>
    <t>Site Crew Supervisor</t>
  </si>
  <si>
    <t>H-400-18364-337740</t>
  </si>
  <si>
    <t>H-400-18364-366234</t>
  </si>
  <si>
    <t>Green Acres Commercial Services LLC</t>
  </si>
  <si>
    <t>9561 N IH 35</t>
  </si>
  <si>
    <t>512-353-0443</t>
  </si>
  <si>
    <t>H-400-18364-368549</t>
  </si>
  <si>
    <t>Kinston</t>
  </si>
  <si>
    <t>Lenoir</t>
  </si>
  <si>
    <t>604 E New Bern Rd</t>
  </si>
  <si>
    <t>PRIMARY REPORT TO WORK ADDRESS</t>
  </si>
  <si>
    <t>H-400-18364-373085</t>
  </si>
  <si>
    <t>H-400-18364-373595</t>
  </si>
  <si>
    <t>H-400-18364-382739</t>
  </si>
  <si>
    <t>missouri</t>
  </si>
  <si>
    <t>H-400-18364-390359</t>
  </si>
  <si>
    <t>H-400-18364-394641</t>
  </si>
  <si>
    <t>H-400-18364-396687</t>
  </si>
  <si>
    <t>H-400-18364-401949</t>
  </si>
  <si>
    <t>Trim Cut Landscaping, LLC</t>
  </si>
  <si>
    <t>37917 S Groesbeck Hwy.</t>
  </si>
  <si>
    <t>586-754-8200</t>
  </si>
  <si>
    <t>H-400-18364-406043</t>
  </si>
  <si>
    <t>H-400-18364-415702</t>
  </si>
  <si>
    <t>Follmer Property Maintenance, LLC</t>
  </si>
  <si>
    <t>2584 Forst Drive</t>
  </si>
  <si>
    <t>314-568-4696</t>
  </si>
  <si>
    <t>H-400-18364-418530</t>
  </si>
  <si>
    <t>H-400-18364-419748</t>
  </si>
  <si>
    <t>LISKO FAMILY MIDWAY AMUSEMENTS INC</t>
  </si>
  <si>
    <t>3911 COOPER RD</t>
  </si>
  <si>
    <t>LOWELLVILLE</t>
  </si>
  <si>
    <t>44436-0000</t>
  </si>
  <si>
    <t>330-233-1615</t>
  </si>
  <si>
    <t>Lowellville</t>
  </si>
  <si>
    <t>3911 Cooper Road</t>
  </si>
  <si>
    <t>H-400-18364-426526</t>
  </si>
  <si>
    <t>H-400-18364-431082</t>
  </si>
  <si>
    <t>H-400-18364-453529</t>
  </si>
  <si>
    <t>Bonneville Quarries</t>
  </si>
  <si>
    <t>842 W 400 N</t>
  </si>
  <si>
    <t>West Bountiful</t>
  </si>
  <si>
    <t>801-633-9062</t>
  </si>
  <si>
    <t>Stone Packagers</t>
  </si>
  <si>
    <t>PARK VALLEY</t>
  </si>
  <si>
    <t>BOX ELDER</t>
  </si>
  <si>
    <t>HWY 30</t>
  </si>
  <si>
    <t>H-400-18364-455398</t>
  </si>
  <si>
    <t>Suburban Landscape Management Inc</t>
  </si>
  <si>
    <t>6900 Greeley</t>
  </si>
  <si>
    <t>586-726-8872</t>
  </si>
  <si>
    <t>6900 Greeley Street</t>
  </si>
  <si>
    <t>H-400-18364-455424</t>
  </si>
  <si>
    <t>H-400-18364-456109</t>
  </si>
  <si>
    <t>H-400-18364-469137</t>
  </si>
  <si>
    <t>PENN VALLEY SHOWS LLC</t>
  </si>
  <si>
    <t>1294 SALE BARN ROAD</t>
  </si>
  <si>
    <t>MIDDLEBURG</t>
  </si>
  <si>
    <t>570-765-0220</t>
  </si>
  <si>
    <t>Middleburg</t>
  </si>
  <si>
    <t>Snyder</t>
  </si>
  <si>
    <t>1294 Sale Barn Road</t>
  </si>
  <si>
    <t>H-400-18364-470990</t>
  </si>
  <si>
    <t>H-400-18364-474347</t>
  </si>
  <si>
    <t>ELC GROUP LLC</t>
  </si>
  <si>
    <t>92 Savannah Hill Rd</t>
  </si>
  <si>
    <t>Dunn</t>
  </si>
  <si>
    <t>910-892-8744</t>
  </si>
  <si>
    <t>SAMPSON</t>
  </si>
  <si>
    <t>H-400-18364-477370</t>
  </si>
  <si>
    <t>Millennium Pool Service, LLC</t>
  </si>
  <si>
    <t>5570-C Port Royal Rd.</t>
  </si>
  <si>
    <t>703-939-5062</t>
  </si>
  <si>
    <t>H-400-18364-479714</t>
  </si>
  <si>
    <t>CAPE COD LOBSTER CLAW, INC.</t>
  </si>
  <si>
    <t>42 ROUTE 6A</t>
  </si>
  <si>
    <t>508-255-1800</t>
  </si>
  <si>
    <t>LAW OFC EDW R WHITE PC</t>
  </si>
  <si>
    <t>EDWARD WHITE</t>
  </si>
  <si>
    <t>42 Route 6A</t>
  </si>
  <si>
    <t>H-400-18364-479854</t>
  </si>
  <si>
    <t>Mijalisco Landscaping, LLC</t>
  </si>
  <si>
    <t>1306 Asbury Road</t>
  </si>
  <si>
    <t>804-350-7466</t>
  </si>
  <si>
    <t>H-400-18364-499691</t>
  </si>
  <si>
    <t>Athletic Director</t>
  </si>
  <si>
    <t>H-400-18364-501902</t>
  </si>
  <si>
    <t>H-400-18364-505242</t>
  </si>
  <si>
    <t>H-400-18364-505982</t>
  </si>
  <si>
    <t>H-400-18364-508484</t>
  </si>
  <si>
    <t>H-400-18364-513170</t>
  </si>
  <si>
    <t>Gold Medal Pools, LLC</t>
  </si>
  <si>
    <t>4326 Preton Rd</t>
  </si>
  <si>
    <t>972-712-4653</t>
  </si>
  <si>
    <t>4326 Preston Rd</t>
  </si>
  <si>
    <t>H-400-18364-515723</t>
  </si>
  <si>
    <t>COTSWOLD HOLDINGS LLC</t>
  </si>
  <si>
    <t>65 BELLS POND ROAD</t>
  </si>
  <si>
    <t>212-755-8200</t>
  </si>
  <si>
    <t>H-400-18364-530695</t>
  </si>
  <si>
    <t>H-400-18364-535870</t>
  </si>
  <si>
    <t>Les Lightfoot Enterprises Inc</t>
  </si>
  <si>
    <t>Lightfoot Enterprises</t>
  </si>
  <si>
    <t>17695 IH-10</t>
  </si>
  <si>
    <t>Vidor</t>
  </si>
  <si>
    <t>409-422-4848</t>
  </si>
  <si>
    <t>2400 Central Parkway</t>
  </si>
  <si>
    <t>Suite M</t>
  </si>
  <si>
    <t>H-400-18364-538715</t>
  </si>
  <si>
    <t>H-400-18364-542466</t>
  </si>
  <si>
    <t>Rice's Nursery and Landscaping, Inc.</t>
  </si>
  <si>
    <t>Rice's Landscapes Redefined</t>
  </si>
  <si>
    <t>1651 55th Street NE</t>
  </si>
  <si>
    <t>330-499-9857</t>
  </si>
  <si>
    <t>H-400-18364-544078</t>
  </si>
  <si>
    <t>H-400-18364-544960</t>
  </si>
  <si>
    <t>H-400-18364-563293</t>
  </si>
  <si>
    <t>GLOBAL LANDSCAPE INC.</t>
  </si>
  <si>
    <t>648 W. SYLVESTOR TRAIL</t>
  </si>
  <si>
    <t>HIGHLANDS RANCH</t>
  </si>
  <si>
    <t>303-346-5885</t>
  </si>
  <si>
    <t>648 W Sylvestor Trail</t>
  </si>
  <si>
    <t>H-400-18364-564060</t>
  </si>
  <si>
    <t>PREMIER GETAWAY, INC</t>
  </si>
  <si>
    <t>MANOR ON GOLDEN POND</t>
  </si>
  <si>
    <t>31 MANOR DRIVE, PO BOX T</t>
  </si>
  <si>
    <t>HOLDERNESS</t>
  </si>
  <si>
    <t>603-968-3348</t>
  </si>
  <si>
    <t>Holderness</t>
  </si>
  <si>
    <t>31 Manor Drive</t>
  </si>
  <si>
    <t>H-400-18364-583660</t>
  </si>
  <si>
    <t>Jose O Piedra</t>
  </si>
  <si>
    <t>Premium Gardens of Texas</t>
  </si>
  <si>
    <t>7106 Hazel Rd</t>
  </si>
  <si>
    <t>214-912-5401</t>
  </si>
  <si>
    <t>H-400-18364-586232</t>
  </si>
  <si>
    <t>4600 East Tazarv Street</t>
  </si>
  <si>
    <t>H-400-18364-593146</t>
  </si>
  <si>
    <t>BLACK DIAMOND RESORT CO</t>
  </si>
  <si>
    <t>One Mile Otto lake Road</t>
  </si>
  <si>
    <t>707-490-2697</t>
  </si>
  <si>
    <t>Resort Desk Clerk</t>
  </si>
  <si>
    <t>Denali</t>
  </si>
  <si>
    <t>H-400-18364-593416</t>
  </si>
  <si>
    <t>H-400-18364-596211</t>
  </si>
  <si>
    <t>H-400-18364-597489</t>
  </si>
  <si>
    <t>H-400-18364-603112</t>
  </si>
  <si>
    <t>Smart Management Group LLC</t>
  </si>
  <si>
    <t>2221 South Clark Street</t>
  </si>
  <si>
    <t>833-327-6278</t>
  </si>
  <si>
    <t>PANDEV LAW, LLC</t>
  </si>
  <si>
    <t>ADRIAN PANDEV</t>
  </si>
  <si>
    <t>H-400-18364-604481</t>
  </si>
  <si>
    <t>H-400-18364-606384</t>
  </si>
  <si>
    <t>H-400-18364-608535</t>
  </si>
  <si>
    <t>H-400-18364-620641</t>
  </si>
  <si>
    <t>DTM TRUCKING INC</t>
  </si>
  <si>
    <t>4407 FM 307</t>
  </si>
  <si>
    <t>432-416-0681</t>
  </si>
  <si>
    <t>BELLY/END DUMP TRUCK DRIVERS</t>
  </si>
  <si>
    <t>H-400-18364-623161</t>
  </si>
  <si>
    <t>H-400-18364-628505</t>
  </si>
  <si>
    <t>Precision Landscaping, Inc.</t>
  </si>
  <si>
    <t>9926 26 Mile Road</t>
  </si>
  <si>
    <t>Casco Township</t>
  </si>
  <si>
    <t>586-725-2508</t>
  </si>
  <si>
    <t>H-400-18364-636653</t>
  </si>
  <si>
    <t>Gonzalez Rebar LLC</t>
  </si>
  <si>
    <t>110 A South Lakeshore Drive</t>
  </si>
  <si>
    <t>Lake Village</t>
  </si>
  <si>
    <t>870-293-4410</t>
  </si>
  <si>
    <t>Florene C Hardigree</t>
  </si>
  <si>
    <t>Florene Hardigree</t>
  </si>
  <si>
    <t>Mendenhall</t>
  </si>
  <si>
    <t>Colion</t>
  </si>
  <si>
    <t>Highway 167</t>
  </si>
  <si>
    <t>H-400-18364-639698</t>
  </si>
  <si>
    <t>Turf Masters, Inc.</t>
  </si>
  <si>
    <t>604 Magnolia St.</t>
  </si>
  <si>
    <t>Bayville</t>
  </si>
  <si>
    <t>732-349-0444</t>
  </si>
  <si>
    <t>H-400-18364-643075</t>
  </si>
  <si>
    <t>TRUCO SERVICES, INC</t>
  </si>
  <si>
    <t>810-850-4345</t>
  </si>
  <si>
    <t>H-400-18364-649311</t>
  </si>
  <si>
    <t>Luxury Lawn &amp; Landscape, LLC</t>
  </si>
  <si>
    <t>17732 Highland Road</t>
  </si>
  <si>
    <t>Suite G-143</t>
  </si>
  <si>
    <t>225-773-4282</t>
  </si>
  <si>
    <t>Ste G-143</t>
  </si>
  <si>
    <t>H-400-18364-660266</t>
  </si>
  <si>
    <t>Curb Appeal Lawn and Landscape LLC</t>
  </si>
  <si>
    <t>8463 Athens Ave</t>
  </si>
  <si>
    <t>P.O. Box 126 Gonzales LA 70707 Mailing address</t>
  </si>
  <si>
    <t>225-803-4733</t>
  </si>
  <si>
    <t>H-400-18364-662656</t>
  </si>
  <si>
    <t>H-400-18364-675675</t>
  </si>
  <si>
    <t>H-400-18364-677545</t>
  </si>
  <si>
    <t>H-400-18364-680624</t>
  </si>
  <si>
    <t>Exterior Works LLC</t>
  </si>
  <si>
    <t>1752 Bellridge Ave</t>
  </si>
  <si>
    <t>P.O. Box 41275 Baton Rouge LA 70835 Mailing address</t>
  </si>
  <si>
    <t>225-615-5133</t>
  </si>
  <si>
    <t>H-400-18364-697819</t>
  </si>
  <si>
    <t>H-400-18364-697901</t>
  </si>
  <si>
    <t>Best Pallets Of FL, LLC</t>
  </si>
  <si>
    <t>1830 Patterson Ave</t>
  </si>
  <si>
    <t>Deland</t>
  </si>
  <si>
    <t>386-738-5798</t>
  </si>
  <si>
    <t>Pallet Builder Assistant</t>
  </si>
  <si>
    <t>Woodworkers, All Other</t>
  </si>
  <si>
    <t>H-400-18364-703959</t>
  </si>
  <si>
    <t>BARRETT'S EAST COAST FOODS, INC.</t>
  </si>
  <si>
    <t>115 E. Van Fleet Dr. #338</t>
  </si>
  <si>
    <t>Barstow</t>
  </si>
  <si>
    <t>813-503-2230</t>
  </si>
  <si>
    <t>H-400-18364-712776</t>
  </si>
  <si>
    <t>Meyer Tree Service, Inc.</t>
  </si>
  <si>
    <t>1560 Fairview Ave.</t>
  </si>
  <si>
    <t>314-426-2911</t>
  </si>
  <si>
    <t>H-400-18364-714022</t>
  </si>
  <si>
    <t>Earle W. Noyes &amp; Sons Moving Specialists, Inc.</t>
  </si>
  <si>
    <t>127 OXFORD ST</t>
  </si>
  <si>
    <t>207-347-5031</t>
  </si>
  <si>
    <t>127 Oxford St</t>
  </si>
  <si>
    <t>H-400-18364-717322</t>
  </si>
  <si>
    <t>Junction Valley Stone</t>
  </si>
  <si>
    <t>1648 S 600 W</t>
  </si>
  <si>
    <t>208-862-9204</t>
  </si>
  <si>
    <t>H-400-18364-719998</t>
  </si>
  <si>
    <t>Outlook Masonry, Inc</t>
  </si>
  <si>
    <t>3109 Moon Station</t>
  </si>
  <si>
    <t>404-867-9158</t>
  </si>
  <si>
    <t>Helpers--Brickmasons, Blockmasons, Stonemasons, an</t>
  </si>
  <si>
    <t>H-400-18364-732810</t>
  </si>
  <si>
    <t>Diodoro Racing Stable</t>
  </si>
  <si>
    <t>2820 Palmada</t>
  </si>
  <si>
    <t>Mission Viejo</t>
  </si>
  <si>
    <t>381-652-8</t>
  </si>
  <si>
    <t>H-400-18364-735495</t>
  </si>
  <si>
    <t>H-400-18364-753208</t>
  </si>
  <si>
    <t>H-400-18364-753881</t>
  </si>
  <si>
    <t>Maury Painting</t>
  </si>
  <si>
    <t>16250 Wisdon Rd</t>
  </si>
  <si>
    <t>Atascosa</t>
  </si>
  <si>
    <t>210-701-4047</t>
  </si>
  <si>
    <t>16250 Wisdom</t>
  </si>
  <si>
    <t>H-400-18364-764537</t>
  </si>
  <si>
    <t>MBA Installers, Inc</t>
  </si>
  <si>
    <t>4648 Brantley Rd.</t>
  </si>
  <si>
    <t>305-216-8552</t>
  </si>
  <si>
    <t>Hurricane Hardware Installer</t>
  </si>
  <si>
    <t>H-400-18364-765401</t>
  </si>
  <si>
    <t>M &amp; P Landscaping, Inc.</t>
  </si>
  <si>
    <t>1604 Fairview Ave.</t>
  </si>
  <si>
    <t>314-426-8833</t>
  </si>
  <si>
    <t>H-400-18364-769113</t>
  </si>
  <si>
    <t>H-400-18364-773137</t>
  </si>
  <si>
    <t>H-400-18364-774933</t>
  </si>
  <si>
    <t>H-400-18364-781203</t>
  </si>
  <si>
    <t>H-400-18364-807007</t>
  </si>
  <si>
    <t>H-400-18364-809118</t>
  </si>
  <si>
    <t>H-400-18364-810155</t>
  </si>
  <si>
    <t>H-400-18364-813408</t>
  </si>
  <si>
    <t>Langford Contractors</t>
  </si>
  <si>
    <t>338 CR 421</t>
  </si>
  <si>
    <t>Carthage</t>
  </si>
  <si>
    <t>903-693-8210</t>
  </si>
  <si>
    <t>H-400-18364-813978</t>
  </si>
  <si>
    <t>H-400-18364-817654</t>
  </si>
  <si>
    <t>Haynes Landscape &amp; Mnt. Inc.</t>
  </si>
  <si>
    <t>1802 Millrany Ln</t>
  </si>
  <si>
    <t>972-838-4444</t>
  </si>
  <si>
    <t>H-400-18364-820111</t>
  </si>
  <si>
    <t>H-400-18364-822241</t>
  </si>
  <si>
    <t>Cowan Landscape Maintenance LLC</t>
  </si>
  <si>
    <t>19250 E 94th St</t>
  </si>
  <si>
    <t>PO Box 1557</t>
  </si>
  <si>
    <t>918-606-2631</t>
  </si>
  <si>
    <t>H-400-18364-822258</t>
  </si>
  <si>
    <t>Cafe Associate</t>
  </si>
  <si>
    <t>H-400-18364-838339</t>
  </si>
  <si>
    <t>The Wellington Group, Inc.</t>
  </si>
  <si>
    <t>1715 Deer Tracks Trail</t>
  </si>
  <si>
    <t>Suite 220</t>
  </si>
  <si>
    <t>314-984-9700</t>
  </si>
  <si>
    <t>1715 Deer Track Trails</t>
  </si>
  <si>
    <t>H-400-18364-839590</t>
  </si>
  <si>
    <t>H-400-18364-847500</t>
  </si>
  <si>
    <t>H-400-18364-862960</t>
  </si>
  <si>
    <t>H-400-18364-867057</t>
  </si>
  <si>
    <t>H-400-18364-876934</t>
  </si>
  <si>
    <t>H-400-18364-884004</t>
  </si>
  <si>
    <t>Exterior Services, LLC</t>
  </si>
  <si>
    <t>1516 S Delaware Pl</t>
  </si>
  <si>
    <t>918-378-2212</t>
  </si>
  <si>
    <t>H-400-18364-890391</t>
  </si>
  <si>
    <t>TURF TAMER, INC.</t>
  </si>
  <si>
    <t>2204 AIRPORT RD. W.</t>
  </si>
  <si>
    <t>FORT PAYNE</t>
  </si>
  <si>
    <t>H-400-18364-892368</t>
  </si>
  <si>
    <t>H-400-18364-897977</t>
  </si>
  <si>
    <t>B &amp; B ENTERPRISES</t>
  </si>
  <si>
    <t>104 MADISONBURG PIKE</t>
  </si>
  <si>
    <t>(Mail: PO Box 56, Madisonburg PA 16852)</t>
  </si>
  <si>
    <t>MADISONBURG</t>
  </si>
  <si>
    <t>814-349-5519</t>
  </si>
  <si>
    <t>Madisonburg</t>
  </si>
  <si>
    <t>Centre</t>
  </si>
  <si>
    <t>104 Madisonburg Pike</t>
  </si>
  <si>
    <t>H-400-18364-914847</t>
  </si>
  <si>
    <t>Tri State Gunite of Virginia, L.P.</t>
  </si>
  <si>
    <t>9007 Dower House Road</t>
  </si>
  <si>
    <t>H-400-18364-921049</t>
  </si>
  <si>
    <t>National Landscaping and Lawn Maintenance, LLC</t>
  </si>
  <si>
    <t>51 Parkhurst Rd.</t>
  </si>
  <si>
    <t>518-584-6857</t>
  </si>
  <si>
    <t>H-400-18364-922492</t>
  </si>
  <si>
    <t>BROWN BROS INC</t>
  </si>
  <si>
    <t>BROWN'S WHARF INN</t>
  </si>
  <si>
    <t>121 ATLANTIC AVE</t>
  </si>
  <si>
    <t>207-633-5440</t>
  </si>
  <si>
    <t>121 Atlantic Ave</t>
  </si>
  <si>
    <t>H-400-18364-925496</t>
  </si>
  <si>
    <t>H-400-18364-927316</t>
  </si>
  <si>
    <t>JB Rogers Landscape Services, Inc</t>
  </si>
  <si>
    <t>5818 Williamson Rd</t>
  </si>
  <si>
    <t>Creedmoor</t>
  </si>
  <si>
    <t>512-243-2413</t>
  </si>
  <si>
    <t>H-400-18364-927604</t>
  </si>
  <si>
    <t>Structural Gardens LLC</t>
  </si>
  <si>
    <t>7204 Dustin Rd</t>
  </si>
  <si>
    <t>614-285-7157</t>
  </si>
  <si>
    <t>H-400-18364-932737</t>
  </si>
  <si>
    <t>Tri State Gunite, L.P.</t>
  </si>
  <si>
    <t>101 Sterling Mine Road</t>
  </si>
  <si>
    <t>Sloatsburg</t>
  </si>
  <si>
    <t>H-400-18364-941110</t>
  </si>
  <si>
    <t>H-400-18364-950312</t>
  </si>
  <si>
    <t>The Club at Nevillewood</t>
  </si>
  <si>
    <t>1000 Nevillewood Dr.</t>
  </si>
  <si>
    <t>Presto</t>
  </si>
  <si>
    <t>412-276-3289</t>
  </si>
  <si>
    <t>H-400-18364-951231</t>
  </si>
  <si>
    <t>Wicho and Sons, LLC</t>
  </si>
  <si>
    <t>248 Randalia Road</t>
  </si>
  <si>
    <t>443-255-9633</t>
  </si>
  <si>
    <t>H-400-18364-951945</t>
  </si>
  <si>
    <t>Turf One Lawn Maintenance, Inc.</t>
  </si>
  <si>
    <t>957 Brown Road</t>
  </si>
  <si>
    <t>248-391-9800</t>
  </si>
  <si>
    <t>H-400-18364-957892</t>
  </si>
  <si>
    <t>H-400-18364-959231</t>
  </si>
  <si>
    <t>H-400-18364-973193</t>
  </si>
  <si>
    <t>H-400-18364-975026</t>
  </si>
  <si>
    <t>H-400-18364-976773</t>
  </si>
  <si>
    <t>Southland Landscape Corporation</t>
  </si>
  <si>
    <t>4821 Virginia Ave.</t>
  </si>
  <si>
    <t>843-553-5630</t>
  </si>
  <si>
    <t>H-400-18364-977393</t>
  </si>
  <si>
    <t>H-400-18364-981548</t>
  </si>
  <si>
    <t>H-400-18364-989591</t>
  </si>
  <si>
    <t>New Image Property Maintenance, LLC</t>
  </si>
  <si>
    <t>14 Widmer Rd.</t>
  </si>
  <si>
    <t>Wappinger Falls</t>
  </si>
  <si>
    <t>845-632-1633</t>
  </si>
  <si>
    <t>H-400-18364-992064</t>
  </si>
  <si>
    <t>Greg Fortunato Landscaping, LLC</t>
  </si>
  <si>
    <t>102 Shawnee Trail</t>
  </si>
  <si>
    <t>Venetia</t>
  </si>
  <si>
    <t>412-994-0995</t>
  </si>
  <si>
    <t>WILLIAMS LAW FIRM</t>
  </si>
  <si>
    <t>JENNIFER WILLIAMS</t>
  </si>
  <si>
    <t>H-400-18364-992340</t>
  </si>
  <si>
    <t>ISIDRO QUEZADA</t>
  </si>
  <si>
    <t>EL JIMADOR FENCING</t>
  </si>
  <si>
    <t>611 CR 103</t>
  </si>
  <si>
    <t>CRAIG</t>
  </si>
  <si>
    <t>970-629-1684</t>
  </si>
  <si>
    <t>LABOR MADE EASY</t>
  </si>
  <si>
    <t>Fence Builders</t>
  </si>
  <si>
    <t>MOFFAT</t>
  </si>
  <si>
    <t>H-400-18364-997984</t>
  </si>
  <si>
    <t>H-400-18365-011671</t>
  </si>
  <si>
    <t>MVPJP Corp.</t>
  </si>
  <si>
    <t>49 Bold Meadow Rd.</t>
  </si>
  <si>
    <t>PO Box 1919</t>
  </si>
  <si>
    <t>508-627-6235</t>
  </si>
  <si>
    <t>MCCARRON, MURPHY &amp; VUKOTA, LLP</t>
  </si>
  <si>
    <t>MARILYN VUKOTA</t>
  </si>
  <si>
    <t>94 Pease's Point Way, North</t>
  </si>
  <si>
    <t>H-400-18365-011823</t>
  </si>
  <si>
    <t>Gary L. Martin</t>
  </si>
  <si>
    <t>Log Country Cove</t>
  </si>
  <si>
    <t>617 Log Country Cove</t>
  </si>
  <si>
    <t>512-627-8469</t>
  </si>
  <si>
    <t>H-400-18365-011831</t>
  </si>
  <si>
    <t>T&amp;C REMODELING, INC.</t>
  </si>
  <si>
    <t>39 RUTAN ROAD</t>
  </si>
  <si>
    <t>SCENERY HILL</t>
  </si>
  <si>
    <t>724-239-2623</t>
  </si>
  <si>
    <t>Scenery Hill</t>
  </si>
  <si>
    <t>39 Rutan Road</t>
  </si>
  <si>
    <t>H-400-18365-011907</t>
  </si>
  <si>
    <t>Boarman Bros. Masonry, Inc.</t>
  </si>
  <si>
    <t>1617 Jackson Street</t>
  </si>
  <si>
    <t>270-688-5917</t>
  </si>
  <si>
    <t>Helper-Brickmasons</t>
  </si>
  <si>
    <t>H-400-18365-011967</t>
  </si>
  <si>
    <t>JCT Landscape Maintenance and Irrigation</t>
  </si>
  <si>
    <t>Junction Landscape</t>
  </si>
  <si>
    <t>4402 Garvie Ln</t>
  </si>
  <si>
    <t>Brookshire</t>
  </si>
  <si>
    <t>281-375-2601</t>
  </si>
  <si>
    <t>Waller</t>
  </si>
  <si>
    <t>H-400-18365-025362</t>
  </si>
  <si>
    <t>Ragle, Inc.</t>
  </si>
  <si>
    <t>4001 Airport</t>
  </si>
  <si>
    <t>817-508-0051</t>
  </si>
  <si>
    <t>Eastland</t>
  </si>
  <si>
    <t>4001 Airport Fwy</t>
  </si>
  <si>
    <t>H-400-18365-026421</t>
  </si>
  <si>
    <t>TRANCASA USA, INC.</t>
  </si>
  <si>
    <t>100 S AUSTIN DR.</t>
  </si>
  <si>
    <t>PHARR</t>
  </si>
  <si>
    <t>956-702-4167</t>
  </si>
  <si>
    <t>100 S AUSTIN DR</t>
  </si>
  <si>
    <t>H-400-18365-028534</t>
  </si>
  <si>
    <t>Twin Oaks Landscaping, Inc.</t>
  </si>
  <si>
    <t>8970 NC Highway 105 S</t>
  </si>
  <si>
    <t>Ste. 2</t>
  </si>
  <si>
    <t>Landscaping and Maintenance Worker</t>
  </si>
  <si>
    <t>WATAUGA</t>
  </si>
  <si>
    <t>STE. 2</t>
  </si>
  <si>
    <t>H-400-18365-035115</t>
  </si>
  <si>
    <t>Stroico Construction LLC</t>
  </si>
  <si>
    <t>3268 NORTH VALLEY PIKE</t>
  </si>
  <si>
    <t>HARRISONBURG</t>
  </si>
  <si>
    <t>540-324-3008</t>
  </si>
  <si>
    <t>Plumbing Helpers</t>
  </si>
  <si>
    <t>H-400-18365-047670</t>
  </si>
  <si>
    <t>H-400-18365-047796</t>
  </si>
  <si>
    <t>H-400-18365-073802</t>
  </si>
  <si>
    <t>FOUR SEASONS FORESTRY SERVICES, INC.</t>
  </si>
  <si>
    <t>181 CHABLIS LANE</t>
  </si>
  <si>
    <t>P.O. BOX 420</t>
  </si>
  <si>
    <t>360-880-3666</t>
  </si>
  <si>
    <t>675 CENTRALIA ALPHA ROAD</t>
  </si>
  <si>
    <t>H-400-18365-079028</t>
  </si>
  <si>
    <t>INTEGRITY LAWN SERVICE, LLC</t>
  </si>
  <si>
    <t>4918 LEGEND DR.</t>
  </si>
  <si>
    <t>225-572-2957</t>
  </si>
  <si>
    <t>4918 Legend Dr.</t>
  </si>
  <si>
    <t>H-400-18365-088928</t>
  </si>
  <si>
    <t>Granberg Landscaping and Concrete, Inc</t>
  </si>
  <si>
    <t>3913 W 90th Street</t>
  </si>
  <si>
    <t>605-728-2287</t>
  </si>
  <si>
    <t>H-400-18365-097926</t>
  </si>
  <si>
    <t>Oakwood Resort LLC</t>
  </si>
  <si>
    <t>702 East lake View Road</t>
  </si>
  <si>
    <t>Syracuse</t>
  </si>
  <si>
    <t>574-457-7100</t>
  </si>
  <si>
    <t>702 East Lake View Road</t>
  </si>
  <si>
    <t>H-400-18365-097971</t>
  </si>
  <si>
    <t>SRR PARTNERS</t>
  </si>
  <si>
    <t>SORREL RIVER RANCH</t>
  </si>
  <si>
    <t>HC 64 BOX 4002</t>
  </si>
  <si>
    <t>HWY 128 MILE 17</t>
  </si>
  <si>
    <t>MOAB</t>
  </si>
  <si>
    <t>435-259-4642</t>
  </si>
  <si>
    <t>GRAND</t>
  </si>
  <si>
    <t>H-400-18365-104110</t>
  </si>
  <si>
    <t>Lake Placid Lodge NY LLC</t>
  </si>
  <si>
    <t>144 Lodge Way</t>
  </si>
  <si>
    <t>Lake Placid</t>
  </si>
  <si>
    <t>518-523-2700</t>
  </si>
  <si>
    <t>H-400-18365-106800</t>
  </si>
  <si>
    <t>8 Arrowhead Drive</t>
  </si>
  <si>
    <t>H-400-18365-109048</t>
  </si>
  <si>
    <t>11303 Conroy Lane</t>
  </si>
  <si>
    <t>512-280-1030</t>
  </si>
  <si>
    <t>H-400-18365-109552</t>
  </si>
  <si>
    <t>Watagua</t>
  </si>
  <si>
    <t>H-400-18365-111821</t>
  </si>
  <si>
    <t>Merriam Group LLC</t>
  </si>
  <si>
    <t>EconoCuts</t>
  </si>
  <si>
    <t>15716 S. Brentwood</t>
  </si>
  <si>
    <t>Channelview</t>
  </si>
  <si>
    <t>281-862-2887</t>
  </si>
  <si>
    <t>H-400-18365-114808</t>
  </si>
  <si>
    <t>US Hotels New England LLC</t>
  </si>
  <si>
    <t>37 Beach Ave</t>
  </si>
  <si>
    <t>207-967-4750</t>
  </si>
  <si>
    <t>H-400-18365-114965</t>
  </si>
  <si>
    <t>H-400-18365-115650</t>
  </si>
  <si>
    <t>H-400-18365-129272</t>
  </si>
  <si>
    <t>Ronnie's Restaurants, Inc.</t>
  </si>
  <si>
    <t>Fat Ronnie's Burger Bar</t>
  </si>
  <si>
    <t>7 Circuit Ave.</t>
  </si>
  <si>
    <t>774-563-9311</t>
  </si>
  <si>
    <t>H-400-18365-132532</t>
  </si>
  <si>
    <t>Landry's Lawn Service and Landscaping LLC</t>
  </si>
  <si>
    <t>20400 Hwy. 182</t>
  </si>
  <si>
    <t>337-201-0429</t>
  </si>
  <si>
    <t>FLORENE C HARDIGREE</t>
  </si>
  <si>
    <t>H-400-18365-132729</t>
  </si>
  <si>
    <t>Maine Course Hospitality Group</t>
  </si>
  <si>
    <t>The Courtyard Portland Downtown Waterfront</t>
  </si>
  <si>
    <t>15 Maine Street</t>
  </si>
  <si>
    <t>207-780-6000</t>
  </si>
  <si>
    <t>H-400-18365-135761</t>
  </si>
  <si>
    <t>GRANDEUR MANAGEMENT INC</t>
  </si>
  <si>
    <t>GRANDEUR HOSPITALITY</t>
  </si>
  <si>
    <t>1809 N Oak Street</t>
  </si>
  <si>
    <t>STE 102 A</t>
  </si>
  <si>
    <t>843-448-6197</t>
  </si>
  <si>
    <t>H-400-18365-136624</t>
  </si>
  <si>
    <t>H-400-18365-139222</t>
  </si>
  <si>
    <t>Premix Concrete Pumping</t>
  </si>
  <si>
    <t>250 Ed English Road</t>
  </si>
  <si>
    <t>Unit C</t>
  </si>
  <si>
    <t>Shenandoah</t>
  </si>
  <si>
    <t>346-444-0805</t>
  </si>
  <si>
    <t>The Wooldands</t>
  </si>
  <si>
    <t>H-400-18365-141634</t>
  </si>
  <si>
    <t>Greenscape Companies Inc.</t>
  </si>
  <si>
    <t>Greenscape Companies Inc</t>
  </si>
  <si>
    <t>11684 219th Ave NW</t>
  </si>
  <si>
    <t>Elk River</t>
  </si>
  <si>
    <t>763-441-2141</t>
  </si>
  <si>
    <t>WILSON LAW GROUP</t>
  </si>
  <si>
    <t>DAVID WILSON</t>
  </si>
  <si>
    <t>H-400-18365-141756</t>
  </si>
  <si>
    <t>Great Southern Events, Inc.</t>
  </si>
  <si>
    <t>124 Save-A-Lot Drive</t>
  </si>
  <si>
    <t>601-939-9599</t>
  </si>
  <si>
    <t>H-400-18365-147480</t>
  </si>
  <si>
    <t>Vacasa LLC</t>
  </si>
  <si>
    <t>926 NW 13th Ave #200</t>
  </si>
  <si>
    <t>508-274-6538</t>
  </si>
  <si>
    <t>15 Island Inn Road</t>
  </si>
  <si>
    <t>H-400-18365-152427</t>
  </si>
  <si>
    <t>GrayRobinson PA</t>
  </si>
  <si>
    <t>Terrance Anderson Jr</t>
  </si>
  <si>
    <t>2497 SR 16 West</t>
  </si>
  <si>
    <t>H-400-18365-159275</t>
  </si>
  <si>
    <t>H-400-18365-163561</t>
  </si>
  <si>
    <t>MILE 17, HWY. 128</t>
  </si>
  <si>
    <t>LAW OFFICE OF CLARK TRAINOR</t>
  </si>
  <si>
    <t>Clark Trainor</t>
  </si>
  <si>
    <t>Westlake Village</t>
  </si>
  <si>
    <t>Guest Service Agent</t>
  </si>
  <si>
    <t>H-400-18365-165202</t>
  </si>
  <si>
    <t>Mile 17 Highway 128</t>
  </si>
  <si>
    <t>H-400-18365-165732</t>
  </si>
  <si>
    <t>936 HOSPITALITY LLC</t>
  </si>
  <si>
    <t>QUALITY INN &amp; SUITES</t>
  </si>
  <si>
    <t>936 WEST MAIN RD.</t>
  </si>
  <si>
    <t>401-846-7600</t>
  </si>
  <si>
    <t>936 West Main Rd.</t>
  </si>
  <si>
    <t>H-400-18365-170573</t>
  </si>
  <si>
    <t>City Pinestraw &amp; Harvesting, LLC</t>
  </si>
  <si>
    <t>96 Weaver Street</t>
  </si>
  <si>
    <t>Baxley</t>
  </si>
  <si>
    <t>912-240-0670</t>
  </si>
  <si>
    <t>cook/server</t>
  </si>
  <si>
    <t>40 N Conas Street</t>
  </si>
  <si>
    <t>H-400-18365-174521</t>
  </si>
  <si>
    <t>H-400-18365-182254</t>
  </si>
  <si>
    <t>VFMOGT Inc.</t>
  </si>
  <si>
    <t>230 MAIN STREET</t>
  </si>
  <si>
    <t>207-646-2122</t>
  </si>
  <si>
    <t>H-400-18365-185288</t>
  </si>
  <si>
    <t>South Seas Hotel Corp</t>
  </si>
  <si>
    <t>Pequot Hotel</t>
  </si>
  <si>
    <t>1 Christie's Landing</t>
  </si>
  <si>
    <t>401-849-3033</t>
  </si>
  <si>
    <t>19 Pequot Ave</t>
  </si>
  <si>
    <t>H-400-18365-186178</t>
  </si>
  <si>
    <t>Rey's Castillo Lawn Service</t>
  </si>
  <si>
    <t>1124 Stinnett Pl</t>
  </si>
  <si>
    <t>214-689-0497</t>
  </si>
  <si>
    <t>3930 Harlingen St.</t>
  </si>
  <si>
    <t>H-400-18365-186225</t>
  </si>
  <si>
    <t>Charette - Hill Racing Inc.</t>
  </si>
  <si>
    <t>19101 84th Sstreet</t>
  </si>
  <si>
    <t>405-527-6200</t>
  </si>
  <si>
    <t>Quarter Horse Groom</t>
  </si>
  <si>
    <t>H-400-18365-193164</t>
  </si>
  <si>
    <t>H-400-18365-194560</t>
  </si>
  <si>
    <t>KLAUSING GROUP (Louisville)</t>
  </si>
  <si>
    <t>1356 CAHILL DRIVE</t>
  </si>
  <si>
    <t>859-254-0762</t>
  </si>
  <si>
    <t>4813 Pinewood</t>
  </si>
  <si>
    <t>H-400-18365-195305</t>
  </si>
  <si>
    <t>H-400-18365-196793</t>
  </si>
  <si>
    <t>H-400-18365-204282</t>
  </si>
  <si>
    <t>Schnatz &amp; Rohrer Landscaping, Inc.</t>
  </si>
  <si>
    <t>1376 Grove Road</t>
  </si>
  <si>
    <t>610-696-5108</t>
  </si>
  <si>
    <t>SAMANTHA E. F. ROBERTS</t>
  </si>
  <si>
    <t>SAMANTHA ROBERTS</t>
  </si>
  <si>
    <t>COLLEGEVILLE</t>
  </si>
  <si>
    <t>Pomeroy</t>
  </si>
  <si>
    <t>4 Chestnut St</t>
  </si>
  <si>
    <t>H-400-18365-207800</t>
  </si>
  <si>
    <t>H-400-18365-212882</t>
  </si>
  <si>
    <t>H-400-18365-225968</t>
  </si>
  <si>
    <t>Lopez Landscaping</t>
  </si>
  <si>
    <t>7112 Maple Street</t>
  </si>
  <si>
    <t>815-568-7636</t>
  </si>
  <si>
    <t>H-400-18365-233072</t>
  </si>
  <si>
    <t>H-400-18365-240070</t>
  </si>
  <si>
    <t>Nansemond Lawn and Garden, Inc</t>
  </si>
  <si>
    <t>3053 Nansemond Pkwy</t>
  </si>
  <si>
    <t>Sufolk</t>
  </si>
  <si>
    <t>757-538-4581</t>
  </si>
  <si>
    <t>H-400-18365-245451</t>
  </si>
  <si>
    <t>H-400-18365-247920</t>
  </si>
  <si>
    <t>H-400-18365-254896</t>
  </si>
  <si>
    <t>H-400-18365-255806</t>
  </si>
  <si>
    <t>Eagle Energy Oilfield Resources LLC</t>
  </si>
  <si>
    <t>2660 Saybrook Road</t>
  </si>
  <si>
    <t>432-214-8411</t>
  </si>
  <si>
    <t>VANN LAW FIRM, P.C.</t>
  </si>
  <si>
    <t>ELIZABETH VANN</t>
  </si>
  <si>
    <t>H-400-18365-274421</t>
  </si>
  <si>
    <t>H-400-18365-280289</t>
  </si>
  <si>
    <t>H-400-18365-287098</t>
  </si>
  <si>
    <t>TURF DESIGN INC</t>
  </si>
  <si>
    <t>23770 WEST 81ST TERRACE</t>
  </si>
  <si>
    <t>PO BOX 860303 SHAWNEE, KS 66286</t>
  </si>
  <si>
    <t>913-764-6531</t>
  </si>
  <si>
    <t>H-400-18365-291679</t>
  </si>
  <si>
    <t>Jacobs Stone Products Inc</t>
  </si>
  <si>
    <t>1210 W. PierceSt.</t>
  </si>
  <si>
    <t>325-372-3298</t>
  </si>
  <si>
    <t>Rock Splitter</t>
  </si>
  <si>
    <t>1210 W. Pierce St.</t>
  </si>
  <si>
    <t>H-400-18365-294701</t>
  </si>
  <si>
    <t>H-400-18365-298347</t>
  </si>
  <si>
    <t>G.H. Daniels III and Associates, Inc.</t>
  </si>
  <si>
    <t>12775 Highway 6</t>
  </si>
  <si>
    <t>970-524-5010</t>
  </si>
  <si>
    <t>12775 Hwy 6</t>
  </si>
  <si>
    <t>H-400-18365-300244</t>
  </si>
  <si>
    <t>Udave's Trucking, Inc.</t>
  </si>
  <si>
    <t>191 Mistletoe Lane</t>
  </si>
  <si>
    <t>512-878-3879</t>
  </si>
  <si>
    <t>truck driver</t>
  </si>
  <si>
    <t>H-400-18365-313297</t>
  </si>
  <si>
    <t>H-400-18365-313570</t>
  </si>
  <si>
    <t>KLAUSING GROUP (LEXINGTON)</t>
  </si>
  <si>
    <t>H-400-18365-314135</t>
  </si>
  <si>
    <t>H-400-18365-315615</t>
  </si>
  <si>
    <t>Horizon Roofing, Inc.</t>
  </si>
  <si>
    <t>P.O. Box 1867</t>
  </si>
  <si>
    <t>81631-1867</t>
  </si>
  <si>
    <t>970-328-4185</t>
  </si>
  <si>
    <t>825 Sawatch Rd.</t>
  </si>
  <si>
    <t>H-400-18365-322063</t>
  </si>
  <si>
    <t>SANTOS RUBBISH REMOVAL INC.</t>
  </si>
  <si>
    <t>SANTOS RUBBISH REMOVAL</t>
  </si>
  <si>
    <t>PO BOX 789</t>
  </si>
  <si>
    <t>8 SQUARE RIGGER ROAD</t>
  </si>
  <si>
    <t>SIASCONSET</t>
  </si>
  <si>
    <t>508-228-4395</t>
  </si>
  <si>
    <t>MMG ASSOCIATES NANTUCKET</t>
  </si>
  <si>
    <t>MAYDENE THOMPSON</t>
  </si>
  <si>
    <t>GARBAGE  COLLECTORS</t>
  </si>
  <si>
    <t>H-400-18365-327708</t>
  </si>
  <si>
    <t>Livin Green Lawn &amp; Landscape, Inc.</t>
  </si>
  <si>
    <t>10635 US Highway 136</t>
  </si>
  <si>
    <t>317-852-5263</t>
  </si>
  <si>
    <t>H-400-18365-331629</t>
  </si>
  <si>
    <t>H-400-18365-347860</t>
  </si>
  <si>
    <t>H-400-18365-348523</t>
  </si>
  <si>
    <t>H-400-18365-362751</t>
  </si>
  <si>
    <t>Rokstad Power Inc.</t>
  </si>
  <si>
    <t>8825 Aero Drive</t>
  </si>
  <si>
    <t>Suite 305</t>
  </si>
  <si>
    <t>604-553-1810</t>
  </si>
  <si>
    <t>Journeymen Linemen</t>
  </si>
  <si>
    <t>Electrical Power-Line Installers and Repairers</t>
  </si>
  <si>
    <t>Perris</t>
  </si>
  <si>
    <t>2282 Goetz Road</t>
  </si>
  <si>
    <t>H-400-18365-366704</t>
  </si>
  <si>
    <t>Brian Driskell</t>
  </si>
  <si>
    <t>Mill Lawn Service</t>
  </si>
  <si>
    <t>PO Box 184</t>
  </si>
  <si>
    <t>913-915-7959</t>
  </si>
  <si>
    <t>JENNA DRISKELL</t>
  </si>
  <si>
    <t>Laborer (landscape worker)</t>
  </si>
  <si>
    <t>7005 West 151st Terrace</t>
  </si>
  <si>
    <t>H-400-18365-372016</t>
  </si>
  <si>
    <t>Martha's Vineyard Colonial Inn</t>
  </si>
  <si>
    <t>Vineyard Square Hotel &amp; Suites</t>
  </si>
  <si>
    <t>38 North Water Street</t>
  </si>
  <si>
    <t>508-627-4711</t>
  </si>
  <si>
    <t>H-400-18365-374148</t>
  </si>
  <si>
    <t>H-400-18365-375744</t>
  </si>
  <si>
    <t>DAKOTA TERRITORY LODGING INC</t>
  </si>
  <si>
    <t>AMERICINN LODGE AND SUITES MEDORA</t>
  </si>
  <si>
    <t>75 EAST RIVER ROAD SOUTH</t>
  </si>
  <si>
    <t>MEDORA</t>
  </si>
  <si>
    <t>701-623-4800</t>
  </si>
  <si>
    <t>H-400-18365-376578</t>
  </si>
  <si>
    <t>Perfection Lawn and Landscaping, LLC</t>
  </si>
  <si>
    <t>2123 Orchid Blossom Ct.</t>
  </si>
  <si>
    <t>314-581-9818</t>
  </si>
  <si>
    <t>932 Hwy D</t>
  </si>
  <si>
    <t>H-400-18365-381164</t>
  </si>
  <si>
    <t>ED'S PLANT WORLD, INC.</t>
  </si>
  <si>
    <t>11811 BRANCH AVENUE</t>
  </si>
  <si>
    <t>BRANDYWINE</t>
  </si>
  <si>
    <t>H-400-18365-385390</t>
  </si>
  <si>
    <t>H-400-18365-400434</t>
  </si>
  <si>
    <t>H-400-18365-412855</t>
  </si>
  <si>
    <t>M&amp;S Corporation</t>
  </si>
  <si>
    <t>Terrace Inn by the Sea</t>
  </si>
  <si>
    <t>23 Wharf Lane</t>
  </si>
  <si>
    <t>207-646-3232</t>
  </si>
  <si>
    <t>H-400-18365-419159</t>
  </si>
  <si>
    <t>LAWN KING LAWN SERVICES</t>
  </si>
  <si>
    <t>1601 DYKE AVE</t>
  </si>
  <si>
    <t>701-741-5464</t>
  </si>
  <si>
    <t>1601 Dyke Ave</t>
  </si>
  <si>
    <t>H-400-18365-429306</t>
  </si>
  <si>
    <t>H-400-18365-431999</t>
  </si>
  <si>
    <t>H-400-18365-432187</t>
  </si>
  <si>
    <t>Tortilleria San Jose, Inc.</t>
  </si>
  <si>
    <t>131 White Horse Court</t>
  </si>
  <si>
    <t>864-277-6111</t>
  </si>
  <si>
    <t>LAW OFFICE OF DAVID CONCHA</t>
  </si>
  <si>
    <t>DAVID CONCHA</t>
  </si>
  <si>
    <t>Mixing Machine Attendant</t>
  </si>
  <si>
    <t>Mixing and Blending Machine Setters, Operators,</t>
  </si>
  <si>
    <t>H-400-18365-446822</t>
  </si>
  <si>
    <t>La Fontana Coast</t>
  </si>
  <si>
    <t>La Fontana</t>
  </si>
  <si>
    <t>5000 Landis Avenue</t>
  </si>
  <si>
    <t>Sea Isle City</t>
  </si>
  <si>
    <t>609-486-6088</t>
  </si>
  <si>
    <t>LAW OFFICE OF MANDI B. BUCCERONI, LLC</t>
  </si>
  <si>
    <t>MANDI BUCCERONI</t>
  </si>
  <si>
    <t>VENTNOR</t>
  </si>
  <si>
    <t>H-400-18365-448325</t>
  </si>
  <si>
    <t>PERMANENT WORKERS LLC</t>
  </si>
  <si>
    <t>8405 HWY 182 E</t>
  </si>
  <si>
    <t>MORGAN CITY</t>
  </si>
  <si>
    <t>985-384-0225</t>
  </si>
  <si>
    <t>Morgan City</t>
  </si>
  <si>
    <t>St Mary Parish</t>
  </si>
  <si>
    <t>8405 Hwy 182 E.</t>
  </si>
  <si>
    <t>H-400-18365-451620</t>
  </si>
  <si>
    <t>1231 Salem Park Court</t>
  </si>
  <si>
    <t>H-400-18365-453048</t>
  </si>
  <si>
    <t>H-400-18365-454765</t>
  </si>
  <si>
    <t>Blu Pointe</t>
  </si>
  <si>
    <t>120 Front St</t>
  </si>
  <si>
    <t>Newburgh</t>
  </si>
  <si>
    <t>845-568-0100</t>
  </si>
  <si>
    <t>H-400-18365-457905</t>
  </si>
  <si>
    <t>Harborside Inn Condo Trust</t>
  </si>
  <si>
    <t>The Harborside Inn</t>
  </si>
  <si>
    <t>3 South Water Street</t>
  </si>
  <si>
    <t>508-627-4321</t>
  </si>
  <si>
    <t>H-400-18365-463648</t>
  </si>
  <si>
    <t>H-400-18365-465371</t>
  </si>
  <si>
    <t>H-400-18365-472767</t>
  </si>
  <si>
    <t>Landscape Technology Group, Inc.</t>
  </si>
  <si>
    <t>3288A Cooley Mesa Road</t>
  </si>
  <si>
    <t>970-524-0138</t>
  </si>
  <si>
    <t>H-400-18365-476423</t>
  </si>
  <si>
    <t>H-400-18365-484479</t>
  </si>
  <si>
    <t>Euskadia, Inc.</t>
  </si>
  <si>
    <t>3660 Stoneridge Rd.</t>
  </si>
  <si>
    <t>A-102</t>
  </si>
  <si>
    <t>512-328-7706</t>
  </si>
  <si>
    <t>H-400-18365-486794</t>
  </si>
  <si>
    <t>Rokdok LLC</t>
  </si>
  <si>
    <t>The Huddle Kitchen &amp; Bar</t>
  </si>
  <si>
    <t>4947 Lake Shore Drive</t>
  </si>
  <si>
    <t>518-240-6091</t>
  </si>
  <si>
    <t>H-400-18365-489482</t>
  </si>
  <si>
    <t>Edgartown Commons Condominium Trust</t>
  </si>
  <si>
    <t>20 Pease's Point Way</t>
  </si>
  <si>
    <t>508-627-4671</t>
  </si>
  <si>
    <t>H-400-18365-490985</t>
  </si>
  <si>
    <t>Berich Masonry Mountain Division, Inc</t>
  </si>
  <si>
    <t>PO Box 3207</t>
  </si>
  <si>
    <t>0078 Haystacker Drive</t>
  </si>
  <si>
    <t>970-328-3711</t>
  </si>
  <si>
    <t>Law Office of Chris Pooley, Esq.</t>
  </si>
  <si>
    <t>Christopher Pooley</t>
  </si>
  <si>
    <t>Stone Mason Helper</t>
  </si>
  <si>
    <t>0078 Haystacker</t>
  </si>
  <si>
    <t>H-400-18365-506464</t>
  </si>
  <si>
    <t>Brothers Painting and Professional Building Care</t>
  </si>
  <si>
    <t>3918 S Peachtree Rd.</t>
  </si>
  <si>
    <t>214-254-8421</t>
  </si>
  <si>
    <t>3918 Peachtree Rd</t>
  </si>
  <si>
    <t>H-400-18365-513438</t>
  </si>
  <si>
    <t>Kennebunkport LLC</t>
  </si>
  <si>
    <t>Breakwater Inn</t>
  </si>
  <si>
    <t>127 Ocean Ave</t>
  </si>
  <si>
    <t>207-967-5333</t>
  </si>
  <si>
    <t>H-400-18365-514513</t>
  </si>
  <si>
    <t>H-400-18365-525638</t>
  </si>
  <si>
    <t>SAI VANI CORPORATION</t>
  </si>
  <si>
    <t>ADMIRALTY INN &amp; SUITES</t>
  </si>
  <si>
    <t>51 TEATICKET HIGHWAY</t>
  </si>
  <si>
    <t>EAST YARMOUTH</t>
  </si>
  <si>
    <t>508-548-4240</t>
  </si>
  <si>
    <t>H-400-18365-536760</t>
  </si>
  <si>
    <t>H-400-18365-540028</t>
  </si>
  <si>
    <t>DARIUSAWA.LLC</t>
  </si>
  <si>
    <t>1647 Robin Ln</t>
  </si>
  <si>
    <t>Lisle</t>
  </si>
  <si>
    <t>630-335-1810</t>
  </si>
  <si>
    <t>KLOVAS IMMIGRATION LAW GROUP, PLLC</t>
  </si>
  <si>
    <t>JOVITA KLOVAS</t>
  </si>
  <si>
    <t>VIENNA</t>
  </si>
  <si>
    <t>H-400-18365-542514</t>
  </si>
  <si>
    <t>Rolando Acosta Trucking</t>
  </si>
  <si>
    <t>5811 Sarpy Road</t>
  </si>
  <si>
    <t>Alliance</t>
  </si>
  <si>
    <t>307-760-6808</t>
  </si>
  <si>
    <t>Box Butte</t>
  </si>
  <si>
    <t>H-400-18365-545016</t>
  </si>
  <si>
    <t>H-400-18365-545189</t>
  </si>
  <si>
    <t>Marginal way House Inc.</t>
  </si>
  <si>
    <t>22 Wharf Lane</t>
  </si>
  <si>
    <t>H-400-18365-545337</t>
  </si>
  <si>
    <t>SAI SRADHA,CORP.</t>
  </si>
  <si>
    <t>SKAKET BEACH MOTEL</t>
  </si>
  <si>
    <t>203 Route 6A Cranberry Highway</t>
  </si>
  <si>
    <t>508-255-1020</t>
  </si>
  <si>
    <t>MA</t>
  </si>
  <si>
    <t>203 Route 6A</t>
  </si>
  <si>
    <t>H-400-18365-548302</t>
  </si>
  <si>
    <t>H-400-18365-551141</t>
  </si>
  <si>
    <t>Paul's Lawn-snowplowing Carpentry Contractor, Inc</t>
  </si>
  <si>
    <t>Paul's Lawn &amp; Landscaping</t>
  </si>
  <si>
    <t>160 Willow Dr</t>
  </si>
  <si>
    <t>215-949-1104</t>
  </si>
  <si>
    <t>1411 Elkins Ave</t>
  </si>
  <si>
    <t>H-400-18365-553163</t>
  </si>
  <si>
    <t>H-400-18365-560704</t>
  </si>
  <si>
    <t>H-400-18365-567614</t>
  </si>
  <si>
    <t>INTERMOUNTAIN ROOFING INC.</t>
  </si>
  <si>
    <t>1260 HUFF LN</t>
  </si>
  <si>
    <t>307-733-7663</t>
  </si>
  <si>
    <t>Roofing laborer</t>
  </si>
  <si>
    <t>1260 Huff Lane</t>
  </si>
  <si>
    <t>H-400-18365-569722</t>
  </si>
  <si>
    <t>H-400-18365-575212</t>
  </si>
  <si>
    <t>Bathing Beach Payroll Inc</t>
  </si>
  <si>
    <t>Sandbar at Jetties Beach</t>
  </si>
  <si>
    <t>4 Bathing Beach Road</t>
  </si>
  <si>
    <t>508-334-6799</t>
  </si>
  <si>
    <t>H-400-18365-581335</t>
  </si>
  <si>
    <t>HIGH SIERRA POOLS INC</t>
  </si>
  <si>
    <t>2704 COLUMBIA PIKE</t>
  </si>
  <si>
    <t>703-920-1750</t>
  </si>
  <si>
    <t>Arlington County</t>
  </si>
  <si>
    <t>5401 N Carlin Springs Rd</t>
  </si>
  <si>
    <t>H-400-18365-581399</t>
  </si>
  <si>
    <t>Roger Summers Lawn Care, Inc.</t>
  </si>
  <si>
    <t>364 Skyline Orchard Dr.</t>
  </si>
  <si>
    <t>MAILING ADDRESS- PO Box 256, Yorklyn, DE 19736</t>
  </si>
  <si>
    <t>302-234-8725</t>
  </si>
  <si>
    <t>H-400-18365-613382</t>
  </si>
  <si>
    <t>9400 S. Thomas Drive</t>
  </si>
  <si>
    <t>H-400-18365-616583</t>
  </si>
  <si>
    <t>H-400-18365-623301</t>
  </si>
  <si>
    <t>Texas Watering Solutions</t>
  </si>
  <si>
    <t>3022 Topaz Ln.</t>
  </si>
  <si>
    <t>469-265-4427</t>
  </si>
  <si>
    <t>H-400-18365-625173</t>
  </si>
  <si>
    <t>Divine Hardwood Flooring and Construction, Inc.</t>
  </si>
  <si>
    <t>4575 Motrosports Dr., SW</t>
  </si>
  <si>
    <t>704-795-7002</t>
  </si>
  <si>
    <t>Floor Installer</t>
  </si>
  <si>
    <t>Floor Layers, Except Carpet, Wood, and Hard Tiles</t>
  </si>
  <si>
    <t>H-400-18365-625565</t>
  </si>
  <si>
    <t>Thomson Lawn Care</t>
  </si>
  <si>
    <t>15 Freedom Acres Dr</t>
  </si>
  <si>
    <t>603-227-2783</t>
  </si>
  <si>
    <t>H-400-18365-627063</t>
  </si>
  <si>
    <t>Zavala's Landscape and Lawn Care Inc</t>
  </si>
  <si>
    <t>504 Acorn Dr</t>
  </si>
  <si>
    <t>610-515-1765</t>
  </si>
  <si>
    <t>4653 Hanoverville Rd</t>
  </si>
  <si>
    <t>H-400-18365-627436</t>
  </si>
  <si>
    <t>Portland Harbor Hotel</t>
  </si>
  <si>
    <t>468 Fore St</t>
  </si>
  <si>
    <t>207-775-9090</t>
  </si>
  <si>
    <t>H-400-18365-632950</t>
  </si>
  <si>
    <t>AUTOCHEM CORP.</t>
  </si>
  <si>
    <t>H-400-18365-634339</t>
  </si>
  <si>
    <t>Rachel's Sunshine Cleaning LLC</t>
  </si>
  <si>
    <t>899 Evergreen Walk</t>
  </si>
  <si>
    <t>Ocean Beach</t>
  </si>
  <si>
    <t>631-767-4386</t>
  </si>
  <si>
    <t>H-400-18365-639376</t>
  </si>
  <si>
    <t>MAGSTONE LLC</t>
  </si>
  <si>
    <t>4141 BARK HILL ROAD</t>
  </si>
  <si>
    <t>410-635-3836</t>
  </si>
  <si>
    <t>SILVERMAN THOMPSON SLUTKIN WHITE</t>
  </si>
  <si>
    <t>MARISOL ESCALANTE</t>
  </si>
  <si>
    <t>H-400-18365-639415</t>
  </si>
  <si>
    <t>Cassella Construction Inc</t>
  </si>
  <si>
    <t>25 Industrial Lane</t>
  </si>
  <si>
    <t>Mendon</t>
  </si>
  <si>
    <t>802-773-0052</t>
  </si>
  <si>
    <t>Rutland Mendon Town</t>
  </si>
  <si>
    <t>H-400-18365-645923</t>
  </si>
  <si>
    <t>Visa Solutions, LLC</t>
  </si>
  <si>
    <t>1721 Burlington Dr</t>
  </si>
  <si>
    <t>H-400-18365-656056</t>
  </si>
  <si>
    <t>KHRG Taconic LLC</t>
  </si>
  <si>
    <t>Kimpton Taconic Hotel</t>
  </si>
  <si>
    <t>3835 Main Street</t>
  </si>
  <si>
    <t>Manchester</t>
  </si>
  <si>
    <t>802-367-3261</t>
  </si>
  <si>
    <t>MSK ATTORNEYS</t>
  </si>
  <si>
    <t>BRIAN SULLIVAN</t>
  </si>
  <si>
    <t>ROOM CLEANER</t>
  </si>
  <si>
    <t>H-400-18365-656331</t>
  </si>
  <si>
    <t>4000 12th Ave North</t>
  </si>
  <si>
    <t>H-400-18365-661146</t>
  </si>
  <si>
    <t>Moscarino Outdoor Creations Inc</t>
  </si>
  <si>
    <t>25329 Sprague Rd</t>
  </si>
  <si>
    <t>440-236-9000</t>
  </si>
  <si>
    <t>H-400-18365-661555</t>
  </si>
  <si>
    <t>H-400-18365-662998</t>
  </si>
  <si>
    <t>Grassworks, Inc</t>
  </si>
  <si>
    <t>3323 Charles Street</t>
  </si>
  <si>
    <t>410-808-8617</t>
  </si>
  <si>
    <t>H-400-18365-666076</t>
  </si>
  <si>
    <t>H-400-18365-669755</t>
  </si>
  <si>
    <t>VanTriest Landscape LLC</t>
  </si>
  <si>
    <t>3013 W Detroit St</t>
  </si>
  <si>
    <t>918-645-7577</t>
  </si>
  <si>
    <t>8344 E 11th St</t>
  </si>
  <si>
    <t>H-400-18365-671344</t>
  </si>
  <si>
    <t>Side Street Cafe Inc.</t>
  </si>
  <si>
    <t>49 Rodcik St</t>
  </si>
  <si>
    <t>207-801-2591</t>
  </si>
  <si>
    <t>49 Rodick St</t>
  </si>
  <si>
    <t>H-400-18365-673841</t>
  </si>
  <si>
    <t>H-400-18365-679659</t>
  </si>
  <si>
    <t>WestCor Construction, Inc.</t>
  </si>
  <si>
    <t>Helper - Carpenters</t>
  </si>
  <si>
    <t>H-400-18365-695634</t>
  </si>
  <si>
    <t>H-400-18365-700077</t>
  </si>
  <si>
    <t>H-400-18365-702679</t>
  </si>
  <si>
    <t>Faenas Transport LLC</t>
  </si>
  <si>
    <t>4436 S. Orleans Way</t>
  </si>
  <si>
    <t>801-712-3812</t>
  </si>
  <si>
    <t>Niren and associates</t>
  </si>
  <si>
    <t>fadi minawi</t>
  </si>
  <si>
    <t>toronto</t>
  </si>
  <si>
    <t>Truck driving</t>
  </si>
  <si>
    <t>H-400-18365-705406</t>
  </si>
  <si>
    <t>H-400-18365-711540</t>
  </si>
  <si>
    <t>H-400-18365-716755</t>
  </si>
  <si>
    <t>Grade A Crawfish, LLC.</t>
  </si>
  <si>
    <t>1181 Highway 71, Lecompte, LA  71346</t>
  </si>
  <si>
    <t>P O Box 36, Lecompte, LA  71346</t>
  </si>
  <si>
    <t>Lecompte</t>
  </si>
  <si>
    <t>Rapides parish</t>
  </si>
  <si>
    <t>318-406-3047</t>
  </si>
  <si>
    <t>Crawfish worker position</t>
  </si>
  <si>
    <t>1181 Hwy 71</t>
  </si>
  <si>
    <t>H-400-18365-716840</t>
  </si>
  <si>
    <t>Alliance Concrete Corp</t>
  </si>
  <si>
    <t>10330 Theodore Green Blvd. #201</t>
  </si>
  <si>
    <t>301-870-8053</t>
  </si>
  <si>
    <t>H-400-18365-734868</t>
  </si>
  <si>
    <t>H-400-18365-748093</t>
  </si>
  <si>
    <t>Madigan Homes, Inc</t>
  </si>
  <si>
    <t>5200 Electric Avenue</t>
  </si>
  <si>
    <t>Suite 720</t>
  </si>
  <si>
    <t>512-264-2772</t>
  </si>
  <si>
    <t>H-400-18365-759001</t>
  </si>
  <si>
    <t>H-400-18365-759498</t>
  </si>
  <si>
    <t>On Demand Sprinklers, LLC.</t>
  </si>
  <si>
    <t>117 KENDRA DR.</t>
  </si>
  <si>
    <t>LIBERTY HILL</t>
  </si>
  <si>
    <t>512-800-3581</t>
  </si>
  <si>
    <t>NANTHAVETH &amp; ASSOCIATES PLLC</t>
  </si>
  <si>
    <t>VI NANTHAVETH</t>
  </si>
  <si>
    <t>117 Kendra Dr.</t>
  </si>
  <si>
    <t>H-400-18365-759772</t>
  </si>
  <si>
    <t>Mad Jax Amusements</t>
  </si>
  <si>
    <t>Midwest Rides and Concessions</t>
  </si>
  <si>
    <t>18140 Zane Street</t>
  </si>
  <si>
    <t>763-438-1994</t>
  </si>
  <si>
    <t>Minnesota</t>
  </si>
  <si>
    <t>H-400-18365-763907</t>
  </si>
  <si>
    <t>B &amp; J Seafood, Inc.</t>
  </si>
  <si>
    <t>PO Box 3321 (mailing)</t>
  </si>
  <si>
    <t>1101 Hwy 70 East, New Bern, NC 28560 (physical)</t>
  </si>
  <si>
    <t>New Bern</t>
  </si>
  <si>
    <t>252-637-1552</t>
  </si>
  <si>
    <t>Crab pickers/ processors</t>
  </si>
  <si>
    <t>Craven</t>
  </si>
  <si>
    <t>1101 Hwy 70 East</t>
  </si>
  <si>
    <t>H-400-18365-770764</t>
  </si>
  <si>
    <t>AB CONSTRUCTION</t>
  </si>
  <si>
    <t>1108 FIRST AVENUE</t>
  </si>
  <si>
    <t>McKINNEY</t>
  </si>
  <si>
    <t>214-585-0644</t>
  </si>
  <si>
    <t>H-400-18365-786159</t>
  </si>
  <si>
    <t>H-400-18365-789039</t>
  </si>
  <si>
    <t>H-400-18365-793451</t>
  </si>
  <si>
    <t>H-400-18365-794873</t>
  </si>
  <si>
    <t>Metropolitan Concrete Corp</t>
  </si>
  <si>
    <t>Metropolitan Concrete</t>
  </si>
  <si>
    <t>6581 Metro Parkway</t>
  </si>
  <si>
    <t>586-264-3370</t>
  </si>
  <si>
    <t>6581 Metroparkway</t>
  </si>
  <si>
    <t>H-400-18365-797667</t>
  </si>
  <si>
    <t>Shqiponja LLC</t>
  </si>
  <si>
    <t>1 Ocean Drive</t>
  </si>
  <si>
    <t>Strathmere</t>
  </si>
  <si>
    <t>609-263-7700</t>
  </si>
  <si>
    <t>H-400-18365-805409</t>
  </si>
  <si>
    <t>Dev One Nevada</t>
  </si>
  <si>
    <t>4455 Wagon Trail Avenue</t>
  </si>
  <si>
    <t>702-258-4474</t>
  </si>
  <si>
    <t>1 Lovell Canyon Rd</t>
  </si>
  <si>
    <t>H-400-18365-810199</t>
  </si>
  <si>
    <t>H-400-18365-813324</t>
  </si>
  <si>
    <t>Big Sky Inc</t>
  </si>
  <si>
    <t>Big Sky Tent and Party Rental</t>
  </si>
  <si>
    <t>PO Box 4835</t>
  </si>
  <si>
    <t>10 East Line Rd , Edgartown MA 02539 (physical)</t>
  </si>
  <si>
    <t>Vineyard Haven</t>
  </si>
  <si>
    <t>508-693-2237</t>
  </si>
  <si>
    <t>Laborers and freight, Material Movers</t>
  </si>
  <si>
    <t>Laborers and Freight, Stock, and Material Movers, Hand</t>
  </si>
  <si>
    <t>10 East Line Road</t>
  </si>
  <si>
    <t>H-400-18365-814320</t>
  </si>
  <si>
    <t>Complete Lawn Maintenance, Inc.</t>
  </si>
  <si>
    <t>812 South 8th Street</t>
  </si>
  <si>
    <t>918-605-4646</t>
  </si>
  <si>
    <t>H-400-18365-816390</t>
  </si>
  <si>
    <t>Commercial Truck Driver</t>
  </si>
  <si>
    <t>H-400-18365-816834</t>
  </si>
  <si>
    <t>JEANNE'S ARTICHOKES</t>
  </si>
  <si>
    <t>5658 BIRCHVIEW LANE</t>
  </si>
  <si>
    <t>CAMARILLO</t>
  </si>
  <si>
    <t>805-444-9871</t>
  </si>
  <si>
    <t>Camarillo</t>
  </si>
  <si>
    <t>5658 Birchview Lane</t>
  </si>
  <si>
    <t>H-400-18365-819655</t>
  </si>
  <si>
    <t>BAD LANDS COMPANY INC</t>
  </si>
  <si>
    <t>LITTLE MISSOURI SALOON</t>
  </si>
  <si>
    <t>440 THIRD STREET</t>
  </si>
  <si>
    <t>701-623-4404</t>
  </si>
  <si>
    <t>FOOD SERVICE WORKER</t>
  </si>
  <si>
    <t>H-400-18365-838370</t>
  </si>
  <si>
    <t>GreenSweep LLC</t>
  </si>
  <si>
    <t>15320 Spencerville Ct</t>
  </si>
  <si>
    <t>Unit 102</t>
  </si>
  <si>
    <t>BURTONSVILLE</t>
  </si>
  <si>
    <t>20866-1668</t>
  </si>
  <si>
    <t>301-588-1616</t>
  </si>
  <si>
    <t>Morgan, Lewis &amp; Bockius LLP</t>
  </si>
  <si>
    <t>Eric Bord</t>
  </si>
  <si>
    <t>H-400-18365-843086</t>
  </si>
  <si>
    <t>H-400-18365-853384</t>
  </si>
  <si>
    <t>Down Valley Tires and Wheels</t>
  </si>
  <si>
    <t>P.O. Box 2104</t>
  </si>
  <si>
    <t>970-777-8473</t>
  </si>
  <si>
    <t>Tire Technician</t>
  </si>
  <si>
    <t>Tire Repairers and Changers</t>
  </si>
  <si>
    <t>605 Bertoch Lane</t>
  </si>
  <si>
    <t>H-400-18365-853460</t>
  </si>
  <si>
    <t>H-400-18365-856907</t>
  </si>
  <si>
    <t>Sequoyah Electric</t>
  </si>
  <si>
    <t>15135 NE 92nd St</t>
  </si>
  <si>
    <t>425-814-6000</t>
  </si>
  <si>
    <t>Commercial Electrican</t>
  </si>
  <si>
    <t>H-400-18365-859794</t>
  </si>
  <si>
    <t>Riverside Motel &amp; Hotel Co</t>
  </si>
  <si>
    <t>50 Riverside lane</t>
  </si>
  <si>
    <t>207-646-2741</t>
  </si>
  <si>
    <t>50 Riverside Lane</t>
  </si>
  <si>
    <t>H-400-18365-863922</t>
  </si>
  <si>
    <t>Murdicks Fudge Company of Mass., Inc.</t>
  </si>
  <si>
    <t>21 North Water Street</t>
  </si>
  <si>
    <t>508-627-8047</t>
  </si>
  <si>
    <t>Over the Counter Fudge Server</t>
  </si>
  <si>
    <t>H-400-18365-864091</t>
  </si>
  <si>
    <t>Rocky Valley Contractors, LLC</t>
  </si>
  <si>
    <t>581 Hwy 6</t>
  </si>
  <si>
    <t>970-524-7663</t>
  </si>
  <si>
    <t>H-400-18365-864702</t>
  </si>
  <si>
    <t>H-400-18365-866940</t>
  </si>
  <si>
    <t>A-1 Landscaping and Construction, Inc.</t>
  </si>
  <si>
    <t>20607 SR 9 S.E</t>
  </si>
  <si>
    <t>425-317-8822</t>
  </si>
  <si>
    <t>H-400-18365-875047</t>
  </si>
  <si>
    <t>H-400-18365-876201</t>
  </si>
  <si>
    <t>Stewards</t>
  </si>
  <si>
    <t>H-400-18365-880939</t>
  </si>
  <si>
    <t>H-400-18365-885274</t>
  </si>
  <si>
    <t>Seaside Party Celebrations, LLC</t>
  </si>
  <si>
    <t>515 Edgartown Road</t>
  </si>
  <si>
    <t>Tisbury</t>
  </si>
  <si>
    <t>508-693-0556</t>
  </si>
  <si>
    <t>Dish and Laundry Workers</t>
  </si>
  <si>
    <t>H-400-18365-902086</t>
  </si>
  <si>
    <t>H-400-18365-903312</t>
  </si>
  <si>
    <t>SALISBURY COVE ASSOCIATES, INC.</t>
  </si>
  <si>
    <t>15 Knox Rd</t>
  </si>
  <si>
    <t>207-288-2337</t>
  </si>
  <si>
    <t>Sanitation Technician</t>
  </si>
  <si>
    <t>H-400-18365-929552</t>
  </si>
  <si>
    <t>Hotel Maid</t>
  </si>
  <si>
    <t>H-400-18365-933101</t>
  </si>
  <si>
    <t>Southern Asphalt &amp; Petroleum Company</t>
  </si>
  <si>
    <t>Rooker Transport</t>
  </si>
  <si>
    <t>3016 N Sylvania</t>
  </si>
  <si>
    <t>800-778-5512</t>
  </si>
  <si>
    <t>Liquid Asphalt Truck Driver</t>
  </si>
  <si>
    <t>H-400-18365-935884</t>
  </si>
  <si>
    <t>Utah Landsculpture Inc</t>
  </si>
  <si>
    <t>13113 S Lil Old Lane</t>
  </si>
  <si>
    <t>801-671-6257</t>
  </si>
  <si>
    <t>H-400-18365-943423</t>
  </si>
  <si>
    <t>Plot Landscaping</t>
  </si>
  <si>
    <t>146 S Forbes Rd Suite 160</t>
  </si>
  <si>
    <t>859-321-7354</t>
  </si>
  <si>
    <t>146 S Forbes Ste 160</t>
  </si>
  <si>
    <t>H-400-18365-959080</t>
  </si>
  <si>
    <t>H-400-18365-961490</t>
  </si>
  <si>
    <t>Peak Grounds Management LLC</t>
  </si>
  <si>
    <t>25333 Sprague Rd</t>
  </si>
  <si>
    <t>440-235-2234</t>
  </si>
  <si>
    <t>H-400-18365-966499</t>
  </si>
  <si>
    <t>car detailer</t>
  </si>
  <si>
    <t>1700 Golden Isle</t>
  </si>
  <si>
    <t>H-400-18365-975162</t>
  </si>
  <si>
    <t>H-400-18365-990149</t>
  </si>
  <si>
    <t>Inch's Landscaping,LLC</t>
  </si>
  <si>
    <t>2950 Lewisberry Rd.</t>
  </si>
  <si>
    <t>717-755-1565</t>
  </si>
  <si>
    <t>H-400-18365-996486</t>
  </si>
  <si>
    <t>MS Landscaping, LLC</t>
  </si>
  <si>
    <t>457 County Road 1109</t>
  </si>
  <si>
    <t>903-485-2442</t>
  </si>
  <si>
    <t>H-400-18365-997207</t>
  </si>
  <si>
    <t>D &amp; K CONSTRUCTION, LLC</t>
  </si>
  <si>
    <t>6958 Old Clifton Road</t>
  </si>
  <si>
    <t>937-319-6296</t>
  </si>
  <si>
    <t>H-400-18365-998713</t>
  </si>
  <si>
    <t>Utz Environmental Services of Austin, Inc</t>
  </si>
  <si>
    <t>10948 E. Crystal Falls Pkwy</t>
  </si>
  <si>
    <t>512-528-9696</t>
  </si>
  <si>
    <t>H-400-18365-999705</t>
  </si>
  <si>
    <t>The McKinley Group</t>
  </si>
  <si>
    <t>5250 Webb Parkway</t>
  </si>
  <si>
    <t>Liburn</t>
  </si>
  <si>
    <t>770-806-6550</t>
  </si>
  <si>
    <t>H-400-19004-036155</t>
  </si>
  <si>
    <t>Provincetown Inn, Inc.</t>
  </si>
  <si>
    <t>Provincetown Inn</t>
  </si>
  <si>
    <t>1 Commercial Street</t>
  </si>
  <si>
    <t>508-487-9500</t>
  </si>
  <si>
    <t>Front Desk Reservations Agent</t>
  </si>
  <si>
    <t>H-400-19004-038247</t>
  </si>
  <si>
    <t>Morin's Landscaping, Inc.</t>
  </si>
  <si>
    <t>H-400-19004-039871</t>
  </si>
  <si>
    <t>The Bernard Firm P.L.C.</t>
  </si>
  <si>
    <t>Universal</t>
  </si>
  <si>
    <t>Vermillion</t>
  </si>
  <si>
    <t>18506 Rangeline Rd.</t>
  </si>
  <si>
    <t>H-400-19004-043197</t>
  </si>
  <si>
    <t>BEP/Lyman, LLC</t>
  </si>
  <si>
    <t>952-470-3617</t>
  </si>
  <si>
    <t>Helpers-- Carpenters</t>
  </si>
  <si>
    <t>H-400-19004-064962</t>
  </si>
  <si>
    <t>TAMPA HOSPITALITY MANAGEMENT INC</t>
  </si>
  <si>
    <t>1709 LEYBOURNE LOOP</t>
  </si>
  <si>
    <t>PO BOX 47235</t>
  </si>
  <si>
    <t>WESLEY CHAPEL</t>
  </si>
  <si>
    <t>WILDWOOD</t>
  </si>
  <si>
    <t>CAPE MAY</t>
  </si>
  <si>
    <t>08260-0000</t>
  </si>
  <si>
    <t>WILDWOOD LINEN SERVICES</t>
  </si>
  <si>
    <t>6112 NEW JERSEY AVENUE</t>
  </si>
  <si>
    <t>H-400-19004-085952</t>
  </si>
  <si>
    <t>603 N. Van Gordon Ave</t>
  </si>
  <si>
    <t>Helpers--Carpenter</t>
  </si>
  <si>
    <t>Palo Alto</t>
  </si>
  <si>
    <t>603 N. Van  Gordon Ave</t>
  </si>
  <si>
    <t>H-400-19004-097983</t>
  </si>
  <si>
    <t>Stingaree Operating LLC</t>
  </si>
  <si>
    <t>Stingaree Restaurant &amp; Bar</t>
  </si>
  <si>
    <t>1295 N Stingaree Rd</t>
  </si>
  <si>
    <t>Crystal Beach</t>
  </si>
  <si>
    <t>409-684-2731</t>
  </si>
  <si>
    <t>Dishwashers and Food Preparation Workers</t>
  </si>
  <si>
    <t>WF Soultions Texas City 3549 Palmer Hwy, Texas City 77590-6513</t>
  </si>
  <si>
    <t>PENDING</t>
  </si>
  <si>
    <t>H-400-19004-104158</t>
  </si>
  <si>
    <t>Lumber Specialties US LBM LLC</t>
  </si>
  <si>
    <t>Lumber Specialies</t>
  </si>
  <si>
    <t>H-400-19004-112902</t>
  </si>
  <si>
    <t>Capitol Landscape Inc</t>
  </si>
  <si>
    <t>4907 Alworth Street</t>
  </si>
  <si>
    <t>208-703-1059</t>
  </si>
  <si>
    <t>USA Works</t>
  </si>
  <si>
    <t>Valdosta</t>
  </si>
  <si>
    <t>H-400-19004-124280</t>
  </si>
  <si>
    <t>COCAL LANDSCAPE SERVICES, INC.</t>
  </si>
  <si>
    <t>333 E 76TH AVENUE</t>
  </si>
  <si>
    <t>303-339-7877</t>
  </si>
  <si>
    <t>H-400-19004-139295</t>
  </si>
  <si>
    <t>Perficut Companies, Inc.</t>
  </si>
  <si>
    <t>H-400-19004-144617</t>
  </si>
  <si>
    <t>1504 21st Street North</t>
  </si>
  <si>
    <t>H-400-19004-174922</t>
  </si>
  <si>
    <t>T&amp;J Concrete Foundations, Inc.</t>
  </si>
  <si>
    <t>25943 County Hwy O</t>
  </si>
  <si>
    <t>Cadott</t>
  </si>
  <si>
    <t>715-289-3966</t>
  </si>
  <si>
    <t>Helper-Carpenter</t>
  </si>
  <si>
    <t>Chippewa Falls</t>
  </si>
  <si>
    <t>Chippewa</t>
  </si>
  <si>
    <t>Brook Court</t>
  </si>
  <si>
    <t>Lot 70</t>
  </si>
  <si>
    <t>H-400-19004-197216</t>
  </si>
  <si>
    <t>construction Laborer</t>
  </si>
  <si>
    <t>LaMoure</t>
  </si>
  <si>
    <t>H-400-19004-205994</t>
  </si>
  <si>
    <t>NEW GEN TECHNOLOGIES &amp; MANAGEMENT INC</t>
  </si>
  <si>
    <t>675 MAIN STREET</t>
  </si>
  <si>
    <t>SOUTH PORTLAND</t>
  </si>
  <si>
    <t>207-775-5343</t>
  </si>
  <si>
    <t>04106-0000</t>
  </si>
  <si>
    <t>HOWARD JOHNSON HOTEL</t>
  </si>
  <si>
    <t>H-400-19004-224235</t>
  </si>
  <si>
    <t>H-400-19004-229028</t>
  </si>
  <si>
    <t>Hillborough</t>
  </si>
  <si>
    <t>H-400-19004-262148</t>
  </si>
  <si>
    <t>Helpers-Carpenter</t>
  </si>
  <si>
    <t>Story City</t>
  </si>
  <si>
    <t>Story</t>
  </si>
  <si>
    <t>717 Holm Avenue</t>
  </si>
  <si>
    <t>H-400-19004-270492</t>
  </si>
  <si>
    <t>H-400-19004-270620</t>
  </si>
  <si>
    <t>Geniune Builders Inc.</t>
  </si>
  <si>
    <t>H-400-19004-272151</t>
  </si>
  <si>
    <t>Iowa  Plains Signing Inc.</t>
  </si>
  <si>
    <t>1110 W 6th Avenue</t>
  </si>
  <si>
    <t>Slater</t>
  </si>
  <si>
    <t>515-685-3536</t>
  </si>
  <si>
    <t>Flagger</t>
  </si>
  <si>
    <t>Crossing Guards</t>
  </si>
  <si>
    <t>Conrad</t>
  </si>
  <si>
    <t>Grundy</t>
  </si>
  <si>
    <t>Highway 14</t>
  </si>
  <si>
    <t>H-400-19004-296544</t>
  </si>
  <si>
    <t>H-400-19004-309770</t>
  </si>
  <si>
    <t>15801 Elmhurst Lane</t>
  </si>
  <si>
    <t>H-400-19004-312384</t>
  </si>
  <si>
    <t>Palacios Seafood Company Inc.</t>
  </si>
  <si>
    <t>Anchor Seafood</t>
  </si>
  <si>
    <t>Turning Basin #2</t>
  </si>
  <si>
    <t>361-972-2974</t>
  </si>
  <si>
    <t>WF Solutions Bay City, 3501 Avenue F, Bay City, TX  77414-7111</t>
  </si>
  <si>
    <t>H-400-19004-325091</t>
  </si>
  <si>
    <t>Frenchy's Lawn &amp; Tree Service</t>
  </si>
  <si>
    <t>600S Elm Street</t>
  </si>
  <si>
    <t>940-387-3164</t>
  </si>
  <si>
    <t>tx/swa</t>
  </si>
  <si>
    <t>600 S Elm Street</t>
  </si>
  <si>
    <t>H-400-19004-326073</t>
  </si>
  <si>
    <t>H-400-19004-334265</t>
  </si>
  <si>
    <t>BEP/Lyman LLC dba ABC</t>
  </si>
  <si>
    <t>1111 8th Street</t>
  </si>
  <si>
    <t>Woodworking Machine Operators</t>
  </si>
  <si>
    <t>Cheteh</t>
  </si>
  <si>
    <t>H-400-19004-343366</t>
  </si>
  <si>
    <t>CLEANER HANDS LLC</t>
  </si>
  <si>
    <t>2903 VINYARDS PRKWY</t>
  </si>
  <si>
    <t>APT#2</t>
  </si>
  <si>
    <t>TANEY</t>
  </si>
  <si>
    <t>757-597-1415</t>
  </si>
  <si>
    <t>85616-0000</t>
  </si>
  <si>
    <t>RADISSON HOTEL BRANSON</t>
  </si>
  <si>
    <t>120 SOUTH WILDWOOD DRIVE</t>
  </si>
  <si>
    <t>H-400-19004-378663</t>
  </si>
  <si>
    <t>H-400-19004-385662</t>
  </si>
  <si>
    <t>Hohbach Construction Inc</t>
  </si>
  <si>
    <t>309 530th Street</t>
  </si>
  <si>
    <t>Marcus</t>
  </si>
  <si>
    <t>712-229-1885</t>
  </si>
  <si>
    <t>208 Beech Ave</t>
  </si>
  <si>
    <t>H-400-19004-397154</t>
  </si>
  <si>
    <t>Energy Panel Structures Inc</t>
  </si>
  <si>
    <t>The Bernard Firm P.L.C</t>
  </si>
  <si>
    <t>Wookworking Machine Operators</t>
  </si>
  <si>
    <t>H-400-19004-418134</t>
  </si>
  <si>
    <t>Delaney Concrete Construction Company Inc.</t>
  </si>
  <si>
    <t>120 35th Street</t>
  </si>
  <si>
    <t>319-363-6970</t>
  </si>
  <si>
    <t>Concrete Construction Laborers</t>
  </si>
  <si>
    <t>563 Country Hill Lane</t>
  </si>
  <si>
    <t>H-400-19004-432771</t>
  </si>
  <si>
    <t>Precision 2000, Inc.</t>
  </si>
  <si>
    <t>2215 Lawson Way</t>
  </si>
  <si>
    <t>770-455-6142</t>
  </si>
  <si>
    <t>N. Georgia Department of Labor Career Source Center, www.EmployGeorgia.com</t>
  </si>
  <si>
    <t>H-400-19004-441573</t>
  </si>
  <si>
    <t>Flowers &amp; More, Inc.</t>
  </si>
  <si>
    <t>720 Marshall Drive</t>
  </si>
  <si>
    <t>610-701-9283</t>
  </si>
  <si>
    <t>Carosella &amp; Associates, P.C.</t>
  </si>
  <si>
    <t>Vincent Carosella, Jr.</t>
  </si>
  <si>
    <t>813 Lincoln Ave</t>
  </si>
  <si>
    <t>H-400-19004-460013</t>
  </si>
  <si>
    <t>United Steaks of America, Corporation</t>
  </si>
  <si>
    <t>The Cove Restaurant</t>
  </si>
  <si>
    <t>111 E. River St.</t>
  </si>
  <si>
    <t>231-256-9834</t>
  </si>
  <si>
    <t>Birach Law, PC</t>
  </si>
  <si>
    <t>Robert Birach</t>
  </si>
  <si>
    <t>Southfield</t>
  </si>
  <si>
    <t>Lelanau</t>
  </si>
  <si>
    <t>H-400-19004-482015</t>
  </si>
  <si>
    <t>Eagle Construction Co. LLC</t>
  </si>
  <si>
    <t>1150 County Line Road</t>
  </si>
  <si>
    <t>515-865-9269</t>
  </si>
  <si>
    <t>H-400-19004-559066</t>
  </si>
  <si>
    <t>BIG BEAR SHRIMP &amp; SEAFOOD LLC</t>
  </si>
  <si>
    <t>dba Big Bear Shrimp &amp; Seafood and Port Lavaca Boat &amp; RV Storage</t>
  </si>
  <si>
    <t>2241 Hwy 35 n</t>
  </si>
  <si>
    <t>Port Lavaca</t>
  </si>
  <si>
    <t>361-553-8091</t>
  </si>
  <si>
    <t>TX/SWA</t>
  </si>
  <si>
    <t>2241 Hwy 35 N</t>
  </si>
  <si>
    <t>H-400-19004-577470</t>
  </si>
  <si>
    <t>D &amp; J Contracting Inc</t>
  </si>
  <si>
    <t>22750 Macomb Industrial Dr</t>
  </si>
  <si>
    <t>586-954-0008</t>
  </si>
  <si>
    <t>MI/SWA</t>
  </si>
  <si>
    <t>H-400-19004-593962</t>
  </si>
  <si>
    <t>New Gen Hotels Group LLC</t>
  </si>
  <si>
    <t>90 Maine Mall Road</t>
  </si>
  <si>
    <t>South Portland</t>
  </si>
  <si>
    <t>207-775-0409</t>
  </si>
  <si>
    <t>HEM International Services</t>
  </si>
  <si>
    <t>Michele McCarthy</t>
  </si>
  <si>
    <t>H-400-19004-596874</t>
  </si>
  <si>
    <t>02601-0000</t>
  </si>
  <si>
    <t>CAPE COD COMMERCIAL LINEN SERVICES</t>
  </si>
  <si>
    <t>880 ATTUCKS LANE</t>
  </si>
  <si>
    <t>H-400-19004-635423</t>
  </si>
  <si>
    <t>717 Holm Ave</t>
  </si>
  <si>
    <t>H-400-19004-650073</t>
  </si>
  <si>
    <t>Concrete Molders</t>
  </si>
  <si>
    <t>411 Center Avenue</t>
  </si>
  <si>
    <t>H-400-19004-652162</t>
  </si>
  <si>
    <t>Jasper Construction Services</t>
  </si>
  <si>
    <t>641-792-8650</t>
  </si>
  <si>
    <t>POLK</t>
  </si>
  <si>
    <t>Court Avenue Bridge</t>
  </si>
  <si>
    <t>Over the Des Moines River</t>
  </si>
  <si>
    <t>H-400-19004-699174</t>
  </si>
  <si>
    <t>NexGen - US LBM, LLC</t>
  </si>
  <si>
    <t>Precision Wall Systems Inc.</t>
  </si>
  <si>
    <t>21901 Industrial Blvd</t>
  </si>
  <si>
    <t>Helpers-Production Workers</t>
  </si>
  <si>
    <t>H-400-19004-773905</t>
  </si>
  <si>
    <t>R &amp; S Lawn &amp; Sprinkler</t>
  </si>
  <si>
    <t>106 James Street</t>
  </si>
  <si>
    <t>816-532-4999</t>
  </si>
  <si>
    <t>MO/SWA</t>
  </si>
  <si>
    <t>H-400-19004-793149</t>
  </si>
  <si>
    <t>Principal Builders, Inc.</t>
  </si>
  <si>
    <t>H-400-19004-794619</t>
  </si>
  <si>
    <t>Quick Steel Fabrication Inc.</t>
  </si>
  <si>
    <t>2589 NW 157th Street</t>
  </si>
  <si>
    <t>Clive</t>
  </si>
  <si>
    <t>515-313-3554</t>
  </si>
  <si>
    <t>5360 Merle hay Road</t>
  </si>
  <si>
    <t>H-400-19004-822814</t>
  </si>
  <si>
    <t>H-400-19004-829600</t>
  </si>
  <si>
    <t>H-400-19004-832358</t>
  </si>
  <si>
    <t>NEW GEN HOTELS GROUP LLC</t>
  </si>
  <si>
    <t>90 MAINE MALL ROAD</t>
  </si>
  <si>
    <t>H-400-19004-859032</t>
  </si>
  <si>
    <t>7466 NEW RIDGE ROAD, SITE 18</t>
  </si>
  <si>
    <t>ANNE ARUNDEL</t>
  </si>
  <si>
    <t>H-400-19004-868784</t>
  </si>
  <si>
    <t>H-400-19004-883103</t>
  </si>
  <si>
    <t>JAVIER MARTINEZ LAWNCARE</t>
  </si>
  <si>
    <t>H-400-19004-904297</t>
  </si>
  <si>
    <t>H-400-19004-965921</t>
  </si>
  <si>
    <t>TODD ERICKSON STONE</t>
  </si>
  <si>
    <t>930 East 27525</t>
  </si>
  <si>
    <t>Almo</t>
  </si>
  <si>
    <t>208-431-5548</t>
  </si>
  <si>
    <t>N Mullinax</t>
  </si>
  <si>
    <t>ID/SWA</t>
  </si>
  <si>
    <t>H-400-19004-972078</t>
  </si>
  <si>
    <t>New Gen Hospitality Management LLC</t>
  </si>
  <si>
    <t>50 MAINE MALL ROAD</t>
  </si>
  <si>
    <t>207-498-7171</t>
  </si>
  <si>
    <t>MICHELLE MCCARTHY</t>
  </si>
  <si>
    <t>HOME2QUITES BY HILTON (SOUTH PORTLAND AIRPORT)</t>
  </si>
  <si>
    <t>H-400-19004-972719</t>
  </si>
  <si>
    <t>Baxter Landscape Contracting , LLC</t>
  </si>
  <si>
    <t>501 Balderston Drive</t>
  </si>
  <si>
    <t>610-524-9744</t>
  </si>
  <si>
    <t>Carosella &amp; Associates , P.C.</t>
  </si>
  <si>
    <t>SWA - PA CareerLink</t>
  </si>
  <si>
    <t>139 Wallace Avenue</t>
  </si>
  <si>
    <t>H-400-19004-974570</t>
  </si>
  <si>
    <t>H-400-19004-986379</t>
  </si>
  <si>
    <t>CHESHIRE</t>
  </si>
  <si>
    <t>03431-0000</t>
  </si>
  <si>
    <t>PEOPLE'S LINEN SERVICE</t>
  </si>
  <si>
    <t>9 GIFFIN STREET</t>
  </si>
  <si>
    <t>H-400-19004-990044</t>
  </si>
  <si>
    <t>Country Landscapes Inc.</t>
  </si>
  <si>
    <t>56985 Lincoln Highway</t>
  </si>
  <si>
    <t>813-269-0076</t>
  </si>
  <si>
    <t>H-400-19004-995965</t>
  </si>
  <si>
    <t>NexGen-US LBM, LLC</t>
  </si>
  <si>
    <t>Carpenters Helper</t>
  </si>
  <si>
    <t>H-400-19007-011787</t>
  </si>
  <si>
    <t>Forestree Network Services, LLC</t>
  </si>
  <si>
    <t>138 Chestnut Street</t>
  </si>
  <si>
    <t>P.O. Box 6</t>
  </si>
  <si>
    <t>334-863-8524</t>
  </si>
  <si>
    <t>H-400-19007-015584</t>
  </si>
  <si>
    <t>MISTY HARBOR, INC.</t>
  </si>
  <si>
    <t>1.) MISTY HARBOR RESORT 2.) SEA MIST MOTEL</t>
  </si>
  <si>
    <t>60 MILE ROAD</t>
  </si>
  <si>
    <t>733 POST ROAD</t>
  </si>
  <si>
    <t>207-646-8373</t>
  </si>
  <si>
    <t>H-400-19007-025671</t>
  </si>
  <si>
    <t>Falls City Market, Inc.</t>
  </si>
  <si>
    <t>69 Main Street</t>
  </si>
  <si>
    <t>Ohiopyle</t>
  </si>
  <si>
    <t>888-549-2017</t>
  </si>
  <si>
    <t>RICHARD CRIBBS THIELE</t>
  </si>
  <si>
    <t>RICHARD THIELE</t>
  </si>
  <si>
    <t>GREENSBURG</t>
  </si>
  <si>
    <t>H-400-19007-025720</t>
  </si>
  <si>
    <t>TANKER CORP</t>
  </si>
  <si>
    <t>THE SEAGRILLE</t>
  </si>
  <si>
    <t>45 SPARKS AVE</t>
  </si>
  <si>
    <t>508-325-5700</t>
  </si>
  <si>
    <t>H-400-19007-036532</t>
  </si>
  <si>
    <t>NAAM CONSTRUCTION SERVICES</t>
  </si>
  <si>
    <t>NAAM CONSTRUCTION</t>
  </si>
  <si>
    <t>1 PINE CREST DR.</t>
  </si>
  <si>
    <t>347-520-6476</t>
  </si>
  <si>
    <t>1 PINE CREST DRIVE</t>
  </si>
  <si>
    <t>H-400-19007-040891</t>
  </si>
  <si>
    <t>South Grand Canyon Hospitality Corp.</t>
  </si>
  <si>
    <t>Canyon Plaza Resort</t>
  </si>
  <si>
    <t>406 Canyon Plaza Ln</t>
  </si>
  <si>
    <t>928-638-2673</t>
  </si>
  <si>
    <t>H-400-19007-041123</t>
  </si>
  <si>
    <t>Flat Creek Development Corp</t>
  </si>
  <si>
    <t>The Virginian Lodge</t>
  </si>
  <si>
    <t>750 W. Broadway</t>
  </si>
  <si>
    <t>307-733-2792</t>
  </si>
  <si>
    <t>CHAN LAW FIRM</t>
  </si>
  <si>
    <t>CATHERINE CHAN</t>
  </si>
  <si>
    <t>H-400-19007-042738</t>
  </si>
  <si>
    <t>Gibson Landscape Services, LLC</t>
  </si>
  <si>
    <t>Gibson Landscape</t>
  </si>
  <si>
    <t>11395 Old Roswell Rd</t>
  </si>
  <si>
    <t>404-537-4200</t>
  </si>
  <si>
    <t>H-400-19007-049415</t>
  </si>
  <si>
    <t>RIYA HOSPITALITY, LLC</t>
  </si>
  <si>
    <t>HOLIDAY INN EXPRESS-BIDDEFORD</t>
  </si>
  <si>
    <t>45 BARRA ROAD</t>
  </si>
  <si>
    <t>BIDDEFORD</t>
  </si>
  <si>
    <t>207-294-6464</t>
  </si>
  <si>
    <t>H-400-19007-062964</t>
  </si>
  <si>
    <t>H-400-19007-066150</t>
  </si>
  <si>
    <t>WHITE WHALE ENTERPRISES</t>
  </si>
  <si>
    <t>MOBY DICK'S RESTAURANT</t>
  </si>
  <si>
    <t>3225 ROUTE 6</t>
  </si>
  <si>
    <t>508-349-9795</t>
  </si>
  <si>
    <t>FOOD PREPARATION WORKERS</t>
  </si>
  <si>
    <t>H-400-19007-071026</t>
  </si>
  <si>
    <t>Environments By Rojas, LLC</t>
  </si>
  <si>
    <t>5274 N Stetson Dr</t>
  </si>
  <si>
    <t>928-499-0511</t>
  </si>
  <si>
    <t>H-400-19007-074282</t>
  </si>
  <si>
    <t>H-400-19007-081051</t>
  </si>
  <si>
    <t>Williams Plant Services, LLC</t>
  </si>
  <si>
    <t>100 Crescent Parkway</t>
  </si>
  <si>
    <t>Suite 1240</t>
  </si>
  <si>
    <t>770-870-4400</t>
  </si>
  <si>
    <t>H-400-19007-091821</t>
  </si>
  <si>
    <t>SNOW COUNTRY NURSERY</t>
  </si>
  <si>
    <t>35975 HWY 40 (STREET)</t>
  </si>
  <si>
    <t>PO BOX 881927 (MAILING)  80488</t>
  </si>
  <si>
    <t>970-879-9795</t>
  </si>
  <si>
    <t>H-400-19007-098915</t>
  </si>
  <si>
    <t>SHIP'S  INN</t>
  </si>
  <si>
    <t>13 FAIR STREET</t>
  </si>
  <si>
    <t>508-228-0040</t>
  </si>
  <si>
    <t>H-400-19007-110098</t>
  </si>
  <si>
    <t>Ignacio Bernal</t>
  </si>
  <si>
    <t>I-B Electric Contractors</t>
  </si>
  <si>
    <t>1405 Pecan Street</t>
  </si>
  <si>
    <t>512-219-9107</t>
  </si>
  <si>
    <t>electrician's helper</t>
  </si>
  <si>
    <t>H-400-19007-112643</t>
  </si>
  <si>
    <t>H-400-19007-112735</t>
  </si>
  <si>
    <t>MINGO CORP</t>
  </si>
  <si>
    <t>THE MUSE</t>
  </si>
  <si>
    <t>PO. BOX 2549</t>
  </si>
  <si>
    <t>44 SURFSIDE ROAD</t>
  </si>
  <si>
    <t>508-228-6873</t>
  </si>
  <si>
    <t>H-400-19007-115382</t>
  </si>
  <si>
    <t>H-400-19007-123658</t>
  </si>
  <si>
    <t>BEST WAY LANDSCAPING, INC.</t>
  </si>
  <si>
    <t>BEST WAY LANDSCAPING</t>
  </si>
  <si>
    <t>2296 ELM ROAD</t>
  </si>
  <si>
    <t>WEST CHICAGO</t>
  </si>
  <si>
    <t>630-580-0026</t>
  </si>
  <si>
    <t>H-400-19007-125963</t>
  </si>
  <si>
    <t>Mountain Water Works</t>
  </si>
  <si>
    <t>P.O. Box 1062</t>
  </si>
  <si>
    <t>3220 Brush Creek Rd,</t>
  </si>
  <si>
    <t>970-904-8873</t>
  </si>
  <si>
    <t>3220 Brush Creek Road</t>
  </si>
  <si>
    <t>H-400-19007-126037</t>
  </si>
  <si>
    <t>MOAB LODGING, INC.</t>
  </si>
  <si>
    <t>RED CLIFFS LODGE</t>
  </si>
  <si>
    <t>MILE 14 HIGHWAY 128</t>
  </si>
  <si>
    <t>435-259-2002</t>
  </si>
  <si>
    <t>Moab</t>
  </si>
  <si>
    <t>Mile 14 Highway 128</t>
  </si>
  <si>
    <t>H-400-19007-126320</t>
  </si>
  <si>
    <t>2500 N State St</t>
  </si>
  <si>
    <t>H-400-19007-128206</t>
  </si>
  <si>
    <t>SISTER'S SALON &amp; SPA</t>
  </si>
  <si>
    <t>117 PLEASANT STREET</t>
  </si>
  <si>
    <t>508-228-7720</t>
  </si>
  <si>
    <t>MASSEUSE HELPER</t>
  </si>
  <si>
    <t>H-400-19007-129132</t>
  </si>
  <si>
    <t>PROSECUTIVE ENTERPRISE INC.</t>
  </si>
  <si>
    <t>520 WEST 9460 SOUTH</t>
  </si>
  <si>
    <t>PROSECUTIVE LANDSCAPING</t>
  </si>
  <si>
    <t>801-293-9273</t>
  </si>
  <si>
    <t>LANDSCAPE LABOR</t>
  </si>
  <si>
    <t>LANDSCAPE SERVICES</t>
  </si>
  <si>
    <t>520 West 9460 South</t>
  </si>
  <si>
    <t>H-400-19007-131205</t>
  </si>
  <si>
    <t>NRoute Carriers, LLC</t>
  </si>
  <si>
    <t>205 W Nolana Loop</t>
  </si>
  <si>
    <t>956-800-4007</t>
  </si>
  <si>
    <t>INTERNATIONAL IMMIGRATION GROUP, PLLC</t>
  </si>
  <si>
    <t>POLLYANNA MOLINA</t>
  </si>
  <si>
    <t>Mercedes</t>
  </si>
  <si>
    <t>5104 S Los Amigos Circle</t>
  </si>
  <si>
    <t>H-400-19007-134090</t>
  </si>
  <si>
    <t>Galindo Home Solutions</t>
  </si>
  <si>
    <t>136 Canaveral Drive</t>
  </si>
  <si>
    <t>412-733-6201</t>
  </si>
  <si>
    <t>HARTZMAN LAW FIRM, LLC</t>
  </si>
  <si>
    <t>DANIEL HARTZMAN</t>
  </si>
  <si>
    <t>136 Canaveral Dr.</t>
  </si>
  <si>
    <t>H-400-19007-138281</t>
  </si>
  <si>
    <t>ISLAND ENTERTAINMENT, INC.</t>
  </si>
  <si>
    <t>SPRING HOUSE HOTEL</t>
  </si>
  <si>
    <t>52 SPRING STREET</t>
  </si>
  <si>
    <t>BLOCK ISLAND</t>
  </si>
  <si>
    <t>401-466-5844</t>
  </si>
  <si>
    <t>NEW SHOREHAM</t>
  </si>
  <si>
    <t>H-400-19007-155183</t>
  </si>
  <si>
    <t>NANTUCKET CATERING llc</t>
  </si>
  <si>
    <t>NANTUCKET CATERING</t>
  </si>
  <si>
    <t>20 YOUNG'S WAY</t>
  </si>
  <si>
    <t>508-228-6281</t>
  </si>
  <si>
    <t>20 YOUNGS WAY</t>
  </si>
  <si>
    <t>H-400-19007-161202</t>
  </si>
  <si>
    <t>BADDOCS, INC.</t>
  </si>
  <si>
    <t>MONTANO'S RESTAURANT</t>
  </si>
  <si>
    <t>481 ROUTE 6</t>
  </si>
  <si>
    <t>508-487-2026</t>
  </si>
  <si>
    <t>H-400-19007-161313</t>
  </si>
  <si>
    <t>ALL ANGLES LANDSCAPE, INC.</t>
  </si>
  <si>
    <t>10A GREGLEN AVENUE</t>
  </si>
  <si>
    <t>508-221-7599</t>
  </si>
  <si>
    <t>LANDSCAPE WORKERS</t>
  </si>
  <si>
    <t>H-400-19007-162809</t>
  </si>
  <si>
    <t>OCEAN EDGE RESORT LIMITED PARTNERSHIP</t>
  </si>
  <si>
    <t>OCEAN EDGE RESORT &amp; GOLF CLUB</t>
  </si>
  <si>
    <t>2907 MAIN STREET</t>
  </si>
  <si>
    <t>BREWSTER</t>
  </si>
  <si>
    <t>508-896-9000</t>
  </si>
  <si>
    <t>BARTENDERS</t>
  </si>
  <si>
    <t>H-400-19007-171179</t>
  </si>
  <si>
    <t>H-400-19007-180492</t>
  </si>
  <si>
    <t>Cullasaja Club, Inc.</t>
  </si>
  <si>
    <t>1371 Cullasaja Club Drive</t>
  </si>
  <si>
    <t>828-526-3531</t>
  </si>
  <si>
    <t>H-400-19007-184725</t>
  </si>
  <si>
    <t>Pool Party LLC</t>
  </si>
  <si>
    <t>Omega Pools</t>
  </si>
  <si>
    <t>184 E Gordon Ln</t>
  </si>
  <si>
    <t>801-255-1462</t>
  </si>
  <si>
    <t>Pool Builder Laborer</t>
  </si>
  <si>
    <t>H-400-19007-184800</t>
  </si>
  <si>
    <t>Sunrise Growers, LLC</t>
  </si>
  <si>
    <t>22439 N 163rd Ave</t>
  </si>
  <si>
    <t>Suprise</t>
  </si>
  <si>
    <t>623-556-0820</t>
  </si>
  <si>
    <t>Tonopah</t>
  </si>
  <si>
    <t>48905 W Van Buren St</t>
  </si>
  <si>
    <t>H-400-19007-189060</t>
  </si>
  <si>
    <t>H-400-19007-198150</t>
  </si>
  <si>
    <t>CUSTOM CONSTRUCTION SERVICES</t>
  </si>
  <si>
    <t>3237 SNELLING AVE</t>
  </si>
  <si>
    <t>612-354-8989</t>
  </si>
  <si>
    <t>3237 Snelling Ave</t>
  </si>
  <si>
    <t>H-400-19007-199860</t>
  </si>
  <si>
    <t>3-G Construction Co, Inc.</t>
  </si>
  <si>
    <t>3-G Construction</t>
  </si>
  <si>
    <t>1820 E Deer Valley Rd</t>
  </si>
  <si>
    <t>602-569-0900</t>
  </si>
  <si>
    <t>H-400-19007-200004</t>
  </si>
  <si>
    <t>H-400-19007-217634</t>
  </si>
  <si>
    <t>TEK RESTAURANT GROUP, INC.</t>
  </si>
  <si>
    <t>THE WICKED OYSTER</t>
  </si>
  <si>
    <t>50 MAIN STREET</t>
  </si>
  <si>
    <t>508-349-3455</t>
  </si>
  <si>
    <t>H-400-19007-218808</t>
  </si>
  <si>
    <t>GARDNER RESTAURANT, INC.</t>
  </si>
  <si>
    <t>PATE'S RESTAURANT</t>
  </si>
  <si>
    <t>1260 MAIN STREET, ROUTE 28</t>
  </si>
  <si>
    <t>508-945-9777</t>
  </si>
  <si>
    <t>H-400-19007-225154</t>
  </si>
  <si>
    <t>H-400-19007-229130</t>
  </si>
  <si>
    <t>SHRIM, INC.</t>
  </si>
  <si>
    <t>HUNTERS GREEN MOTEL</t>
  </si>
  <si>
    <t>553 MAIN STREET ROUTE 28</t>
  </si>
  <si>
    <t>508-775-5400</t>
  </si>
  <si>
    <t>553 MAIN STREET, ROUTE 28</t>
  </si>
  <si>
    <t>H-400-19007-241407</t>
  </si>
  <si>
    <t>TSMS Tree Services, LLC</t>
  </si>
  <si>
    <t>Brazos Valley Stump Grinding and Tree Service</t>
  </si>
  <si>
    <t>10333 State Highway 30</t>
  </si>
  <si>
    <t>979-774-4800</t>
  </si>
  <si>
    <t>LAW OFFICE OF WILLIAM JANG, PLLC</t>
  </si>
  <si>
    <t>WILLIAM JANG</t>
  </si>
  <si>
    <t>H-400-19007-270361</t>
  </si>
  <si>
    <t>7202 S 7th Ave</t>
  </si>
  <si>
    <t>H-400-19007-278451</t>
  </si>
  <si>
    <t>SOMETHING, INC.</t>
  </si>
  <si>
    <t>SOMETHING NATURAL</t>
  </si>
  <si>
    <t>50 CLIFF ROAD</t>
  </si>
  <si>
    <t>508-228-6270</t>
  </si>
  <si>
    <t>H-400-19007-297455</t>
  </si>
  <si>
    <t>1016 North Industrial Blvd</t>
  </si>
  <si>
    <t>H-400-19007-297699</t>
  </si>
  <si>
    <t>ALIYA, INC</t>
  </si>
  <si>
    <t>Bzaar West</t>
  </si>
  <si>
    <t>855 Worcester Road</t>
  </si>
  <si>
    <t>508-872-7272</t>
  </si>
  <si>
    <t>Framigham</t>
  </si>
  <si>
    <t>H-400-19007-327412</t>
  </si>
  <si>
    <t>GC DESIGNS</t>
  </si>
  <si>
    <t>335 WILDLY ROAD</t>
  </si>
  <si>
    <t>MINOOKA</t>
  </si>
  <si>
    <t>708-692-9076</t>
  </si>
  <si>
    <t>NOSSA LAW OFFICE, P.C.</t>
  </si>
  <si>
    <t>PABLO NOSSA</t>
  </si>
  <si>
    <t>Minooka</t>
  </si>
  <si>
    <t>335 Wildy Road</t>
  </si>
  <si>
    <t>H-400-19007-329673</t>
  </si>
  <si>
    <t>Ramirez Plumbing, Inc.</t>
  </si>
  <si>
    <t>12209 Emerald Way</t>
  </si>
  <si>
    <t>301-873-2048</t>
  </si>
  <si>
    <t>plumber's helper</t>
  </si>
  <si>
    <t>H-400-19007-330596</t>
  </si>
  <si>
    <t>H-400-19007-333213</t>
  </si>
  <si>
    <t>ST. VINCENT ANDREWS, INC.</t>
  </si>
  <si>
    <t>525 COUNTY ROAD 317</t>
  </si>
  <si>
    <t>361-920-6326</t>
  </si>
  <si>
    <t>525 County Rd 317</t>
  </si>
  <si>
    <t>H-400-19007-340153</t>
  </si>
  <si>
    <t>Vega's Lawn Service, LLC</t>
  </si>
  <si>
    <t>118 Archer Ave.</t>
  </si>
  <si>
    <t>318-606-5877</t>
  </si>
  <si>
    <t>H-400-19007-353742</t>
  </si>
  <si>
    <t>100 Crescent Center Parkway</t>
  </si>
  <si>
    <t>H-400-19007-368270</t>
  </si>
  <si>
    <t>RESORT MOTELS, INC.</t>
  </si>
  <si>
    <t>CORSAIR &amp; CROSS RIP OCEANFRONT RESORT</t>
  </si>
  <si>
    <t>41 CHASE AVENUE</t>
  </si>
  <si>
    <t>DENNIS PORT</t>
  </si>
  <si>
    <t>508-398-6600</t>
  </si>
  <si>
    <t>H-400-19007-384634</t>
  </si>
  <si>
    <t>IVA FOODS, INC</t>
  </si>
  <si>
    <t>BAZAAR ON CAMBRIDGE STREET</t>
  </si>
  <si>
    <t>424 cambridge street</t>
  </si>
  <si>
    <t>allston</t>
  </si>
  <si>
    <t>617-787-1511</t>
  </si>
  <si>
    <t>Allston</t>
  </si>
  <si>
    <t>424 Cambridge Street</t>
  </si>
  <si>
    <t>H-400-19007-391917</t>
  </si>
  <si>
    <t>H-400-19007-396064</t>
  </si>
  <si>
    <t>2915 W Fairview St</t>
  </si>
  <si>
    <t>H-400-19007-396776</t>
  </si>
  <si>
    <t>Diversified Roofing Corporation</t>
  </si>
  <si>
    <t>2015 W Mountian View</t>
  </si>
  <si>
    <t>602-870-8322</t>
  </si>
  <si>
    <t>H-400-19007-404463</t>
  </si>
  <si>
    <t>H-400-19007-405404</t>
  </si>
  <si>
    <t>Evergreen Turf, Inc.</t>
  </si>
  <si>
    <t>11407 E Germann Rd</t>
  </si>
  <si>
    <t>480-456-1199</t>
  </si>
  <si>
    <t>11407 E. Germann Rd</t>
  </si>
  <si>
    <t>H-400-19007-407933</t>
  </si>
  <si>
    <t>Epic Landscape Construction, Inc.</t>
  </si>
  <si>
    <t>1605 West Parkside Lane</t>
  </si>
  <si>
    <t>623-516-9014</t>
  </si>
  <si>
    <t>H-400-19007-415870</t>
  </si>
  <si>
    <t>MARSPEC, INC.</t>
  </si>
  <si>
    <t>MARINE SPECIALTIES</t>
  </si>
  <si>
    <t>235 COMMERCIAL STREET</t>
  </si>
  <si>
    <t>508-487-1730</t>
  </si>
  <si>
    <t>RETAIL SALESPERSONS</t>
  </si>
  <si>
    <t>H-400-19007-416092</t>
  </si>
  <si>
    <t>HARI HOSPITALITY, INC.</t>
  </si>
  <si>
    <t>TIDEWATER INN</t>
  </si>
  <si>
    <t>135 MAIN STREET, ROUTE 28</t>
  </si>
  <si>
    <t>508-775-6322</t>
  </si>
  <si>
    <t>H-400-19007-417385</t>
  </si>
  <si>
    <t>1634 N 19th Ave</t>
  </si>
  <si>
    <t>H-400-19007-424351</t>
  </si>
  <si>
    <t>BROKEN WHEEL FARM, LLC</t>
  </si>
  <si>
    <t>THE PURPLE FEATHER</t>
  </si>
  <si>
    <t>334 COMMERCIAL STREET</t>
  </si>
  <si>
    <t>508-487-9100</t>
  </si>
  <si>
    <t>COMBINED FOOD PREPARATION AND SERVING WORKERS</t>
  </si>
  <si>
    <t>H-400-19007-425795</t>
  </si>
  <si>
    <t>THE THOMPSON HOUSE</t>
  </si>
  <si>
    <t>19 ROUTE 296</t>
  </si>
  <si>
    <t>WINDHAM</t>
  </si>
  <si>
    <t>518-734-4510</t>
  </si>
  <si>
    <t>H-400-19007-427437</t>
  </si>
  <si>
    <t>BRINKLEY ENTERTAINMENT, INC.</t>
  </si>
  <si>
    <t>129 PLANT STREET</t>
  </si>
  <si>
    <t>WALNUT COVE</t>
  </si>
  <si>
    <t>336-591-5519</t>
  </si>
  <si>
    <t>Stokes</t>
  </si>
  <si>
    <t>H-400-19007-431338</t>
  </si>
  <si>
    <t>H-400-19007-434377</t>
  </si>
  <si>
    <t>H-400-19007-439783</t>
  </si>
  <si>
    <t>Texas Roofing Company, Inc.</t>
  </si>
  <si>
    <t>16809 Radholme Ct.</t>
  </si>
  <si>
    <t>512-252-8920</t>
  </si>
  <si>
    <t>H-400-19007-443360</t>
  </si>
  <si>
    <t>LIFE MASSAGE &amp; SPA</t>
  </si>
  <si>
    <t>13 C. AMELIA DRIVE</t>
  </si>
  <si>
    <t>508-221-5412</t>
  </si>
  <si>
    <t>H-400-19007-452527</t>
  </si>
  <si>
    <t>741 N Monterey St</t>
  </si>
  <si>
    <t>5984 S Prince Street</t>
  </si>
  <si>
    <t>Ste. 103</t>
  </si>
  <si>
    <t>H-400-19007-453178</t>
  </si>
  <si>
    <t>RIDA NAQVI LLC</t>
  </si>
  <si>
    <t>RESORT SERVICES</t>
  </si>
  <si>
    <t>1551 21ST AVE N</t>
  </si>
  <si>
    <t>SUITE 10</t>
  </si>
  <si>
    <t>843-360-4388</t>
  </si>
  <si>
    <t>Myrtle beach</t>
  </si>
  <si>
    <t>1551 21st Ave N</t>
  </si>
  <si>
    <t>#10</t>
  </si>
  <si>
    <t>H-400-19007-479351</t>
  </si>
  <si>
    <t>NEWPORT HARBOR CORPORATION</t>
  </si>
  <si>
    <t>1.) CASTLE HILL INN 2.)22 BOWENS WHARF 3.)THE MOORING SEAFOOD KITCHEN &amp; BAR</t>
  </si>
  <si>
    <t>300 METRO CENTER BLVD, SUITE 100</t>
  </si>
  <si>
    <t>401-889-5100</t>
  </si>
  <si>
    <t>590 OCEAN AVENUE</t>
  </si>
  <si>
    <t>2.) 22 BOWENS WHARF 3.) 1 SAYERS WHARF</t>
  </si>
  <si>
    <t>H-400-19007-489545</t>
  </si>
  <si>
    <t>HOSPITALITY SERVICE GROUP LLC</t>
  </si>
  <si>
    <t>HOSPITALITY SERVICE GROUP</t>
  </si>
  <si>
    <t>1601 N OAK STREET</t>
  </si>
  <si>
    <t>SUITE 201B</t>
  </si>
  <si>
    <t>800-884-0540</t>
  </si>
  <si>
    <t>horry</t>
  </si>
  <si>
    <t>5701 N Ocean Blvd</t>
  </si>
  <si>
    <t>H-400-19007-493146</t>
  </si>
  <si>
    <t>EXTREME ROCKWALLS AND LANDSCAPING INC.</t>
  </si>
  <si>
    <t>EXTREME ROCKWALLS AND LANDSCAPING</t>
  </si>
  <si>
    <t>8839 W. 3500 S.</t>
  </si>
  <si>
    <t>MAGNA</t>
  </si>
  <si>
    <t>801-809-2357</t>
  </si>
  <si>
    <t>H-400-19007-493357</t>
  </si>
  <si>
    <t>C.T. VEACH, INC.</t>
  </si>
  <si>
    <t>9502 HALIGUS ROAD</t>
  </si>
  <si>
    <t>HUNTLEY</t>
  </si>
  <si>
    <t>847-669-5890</t>
  </si>
  <si>
    <t>LAW OFFICE OF JUSTIN G. RANDOLPH</t>
  </si>
  <si>
    <t>JUSTIN RANDOLPH</t>
  </si>
  <si>
    <t>MCHENRY</t>
  </si>
  <si>
    <t>H-400-19007-493783</t>
  </si>
  <si>
    <t>PEREZ LANDSCAPING INC.</t>
  </si>
  <si>
    <t>PEREZ LANDSCAPING</t>
  </si>
  <si>
    <t>5447 BALSA AVE</t>
  </si>
  <si>
    <t>5447 BALSA AVENUE</t>
  </si>
  <si>
    <t>H-400-19007-504223</t>
  </si>
  <si>
    <t>H-400-19007-514960</t>
  </si>
  <si>
    <t>9603 Lee Highway</t>
  </si>
  <si>
    <t>423-238-4272</t>
  </si>
  <si>
    <t>Food &amp; Beverage Server</t>
  </si>
  <si>
    <t>H-400-19007-518665</t>
  </si>
  <si>
    <t>QUIDNESSETT COUNTRY CLUB, INC.</t>
  </si>
  <si>
    <t>950 NORTH QUIDNESSETT ROAD</t>
  </si>
  <si>
    <t>NORTH KINGSTOWN</t>
  </si>
  <si>
    <t>401-946-4000</t>
  </si>
  <si>
    <t>H-400-19007-525407</t>
  </si>
  <si>
    <t>CAPE INN CORPORATION</t>
  </si>
  <si>
    <t>BREAKWATER MOTEL</t>
  </si>
  <si>
    <t>716 COMMERCIAL STREET</t>
  </si>
  <si>
    <t>508-487-1134</t>
  </si>
  <si>
    <t>H-400-19007-528308</t>
  </si>
  <si>
    <t>H-400-19007-530883</t>
  </si>
  <si>
    <t>PORTLAND HOSPITALITY, LLC</t>
  </si>
  <si>
    <t>CANDLEWOOD SUITES</t>
  </si>
  <si>
    <t>700 ROUNDWOOD DRIVE</t>
  </si>
  <si>
    <t>507-883-6800</t>
  </si>
  <si>
    <t>CUMBERLAN</t>
  </si>
  <si>
    <t>H-400-19007-549621</t>
  </si>
  <si>
    <t>One Source Lawncare, LLC</t>
  </si>
  <si>
    <t>8005 Plain City Lafayette Rd.</t>
  </si>
  <si>
    <t>740-837-0320</t>
  </si>
  <si>
    <t>VORYS, SATER, SEYMOUR AND PEASE LLP</t>
  </si>
  <si>
    <t>SACHIYO PETERSON</t>
  </si>
  <si>
    <t>H-400-19007-557021</t>
  </si>
  <si>
    <t>H-400-19007-561260</t>
  </si>
  <si>
    <t>H-400-19007-563947</t>
  </si>
  <si>
    <t>H-400-19007-575852</t>
  </si>
  <si>
    <t>H-400-19007-576448</t>
  </si>
  <si>
    <t>RCA ROOFING AND CONSTRUCTION INC.</t>
  </si>
  <si>
    <t>1608 BRANDON PARK DR#B</t>
  </si>
  <si>
    <t>ADDRESS LINE 2</t>
  </si>
  <si>
    <t>618-223-9901</t>
  </si>
  <si>
    <t>ballwin</t>
  </si>
  <si>
    <t>st louis</t>
  </si>
  <si>
    <t>1608 brandon park dr #b</t>
  </si>
  <si>
    <t>H-400-19007-585899</t>
  </si>
  <si>
    <t>BRADDOCK, INC</t>
  </si>
  <si>
    <t>WINSTEAD INN AND BEACH RESORT</t>
  </si>
  <si>
    <t>116 PARALLEL STREET</t>
  </si>
  <si>
    <t>508-432-4444</t>
  </si>
  <si>
    <t>H-400-19007-600338</t>
  </si>
  <si>
    <t>H-400-19007-607700</t>
  </si>
  <si>
    <t>H-400-19007-609764</t>
  </si>
  <si>
    <t>Cen-Tex Irrigation Systems, Inc</t>
  </si>
  <si>
    <t>9181 N. Hwy 6</t>
  </si>
  <si>
    <t>Crawford</t>
  </si>
  <si>
    <t>254-848-4545</t>
  </si>
  <si>
    <t>JAMES LARSEN</t>
  </si>
  <si>
    <t>TRACTOR OPERATOR</t>
  </si>
  <si>
    <t>H-400-19007-614013</t>
  </si>
  <si>
    <t>H-400-19007-619793</t>
  </si>
  <si>
    <t>THE OYSTER COMPANY</t>
  </si>
  <si>
    <t>17 SOUTH STREET</t>
  </si>
  <si>
    <t>508-398-4600</t>
  </si>
  <si>
    <t>H-400-19007-629233</t>
  </si>
  <si>
    <t>H-400-19007-630438</t>
  </si>
  <si>
    <t>2740 E Rose Garden Lane</t>
  </si>
  <si>
    <t>H-400-19007-640488</t>
  </si>
  <si>
    <t>North Star Amusements, Inc.</t>
  </si>
  <si>
    <t>29 TEESDALE LANE</t>
  </si>
  <si>
    <t>BRIDGER</t>
  </si>
  <si>
    <t>307-272-0792</t>
  </si>
  <si>
    <t>Bridger</t>
  </si>
  <si>
    <t>Carbon</t>
  </si>
  <si>
    <t>29 Teesdale Lane</t>
  </si>
  <si>
    <t>H-400-19007-642421</t>
  </si>
  <si>
    <t>STEVEN E SIMON, LLC</t>
  </si>
  <si>
    <t>OCEANSIDE POOLS</t>
  </si>
  <si>
    <t>161 QUEEN ANNE ROAD</t>
  </si>
  <si>
    <t>508-432-9200</t>
  </si>
  <si>
    <t>POOL MAINTENANCE WORKERS</t>
  </si>
  <si>
    <t>H-400-19007-651904</t>
  </si>
  <si>
    <t>RESORT DESK CLERKS</t>
  </si>
  <si>
    <t>H-400-19007-652537</t>
  </si>
  <si>
    <t>J &amp; E FRUIT AND PRODUCE, INC.</t>
  </si>
  <si>
    <t>20 PROVINCE ROAD</t>
  </si>
  <si>
    <t>508-487-6547</t>
  </si>
  <si>
    <t>WAREHOUSE WORKERS</t>
  </si>
  <si>
    <t>H-400-19007-653077</t>
  </si>
  <si>
    <t>H-400-19007-659126</t>
  </si>
  <si>
    <t>Curiel M Rebar Steel, LLC</t>
  </si>
  <si>
    <t>513 W Rio Vista Lane</t>
  </si>
  <si>
    <t>Avondale</t>
  </si>
  <si>
    <t>480-225-9102</t>
  </si>
  <si>
    <t>Construction Laborer 1</t>
  </si>
  <si>
    <t>512 W Rio Vista Lane</t>
  </si>
  <si>
    <t>H-400-19007-668499</t>
  </si>
  <si>
    <t>H-400-19007-669197</t>
  </si>
  <si>
    <t>Fairco, Inc.</t>
  </si>
  <si>
    <t>828 E Isabella Ave</t>
  </si>
  <si>
    <t>Ste. b</t>
  </si>
  <si>
    <t>844-210-8904</t>
  </si>
  <si>
    <t>H-400-19007-671244</t>
  </si>
  <si>
    <t>Carl Potter Forestry Inc.</t>
  </si>
  <si>
    <t>RUSKIN</t>
  </si>
  <si>
    <t>2 days of the company's procedure</t>
  </si>
  <si>
    <t>Russellview</t>
  </si>
  <si>
    <t>604 West Main</t>
  </si>
  <si>
    <t>H-400-19007-679440</t>
  </si>
  <si>
    <t>GARLAND INSULATING LTD.</t>
  </si>
  <si>
    <t>GARLAND INSULATING</t>
  </si>
  <si>
    <t>10912 SANDEN DR.</t>
  </si>
  <si>
    <t>214-460-0104</t>
  </si>
  <si>
    <t>Insulation Installer</t>
  </si>
  <si>
    <t>safety materials</t>
  </si>
  <si>
    <t>10723 Rockley</t>
  </si>
  <si>
    <t>H-400-19007-685426</t>
  </si>
  <si>
    <t>CASTLE HILL INN</t>
  </si>
  <si>
    <t>H-400-19007-685533</t>
  </si>
  <si>
    <t>H-400-19007-687114</t>
  </si>
  <si>
    <t>H-400-19007-688310</t>
  </si>
  <si>
    <t>H-400-19007-693593</t>
  </si>
  <si>
    <t>H-400-19007-712039</t>
  </si>
  <si>
    <t>H-400-19007-719765</t>
  </si>
  <si>
    <t>LAWNS ETC. LLC</t>
  </si>
  <si>
    <t>1 FARVIEW RD</t>
  </si>
  <si>
    <t>BROOKFIELD</t>
  </si>
  <si>
    <t>203-740-738419</t>
  </si>
  <si>
    <t>landscaping and grounds keeping worker</t>
  </si>
  <si>
    <t>Brookfield</t>
  </si>
  <si>
    <t>1 Farview Road</t>
  </si>
  <si>
    <t>H-400-19007-741526</t>
  </si>
  <si>
    <t>HANS DALGAARD PAINTING INC</t>
  </si>
  <si>
    <t>HANS DALGAARD PAINTING</t>
  </si>
  <si>
    <t>65 SURFSIDE ROAD</t>
  </si>
  <si>
    <t>508-221-0153</t>
  </si>
  <si>
    <t>PAINTER</t>
  </si>
  <si>
    <t>H-400-19007-742169</t>
  </si>
  <si>
    <t>MEYER B &amp; B GROUP, INC.</t>
  </si>
  <si>
    <t>CAPTAIN'S HOUSE INN</t>
  </si>
  <si>
    <t>369 OLD HARBOR ROAD</t>
  </si>
  <si>
    <t>508-945-0127</t>
  </si>
  <si>
    <t>H-400-19007-743899</t>
  </si>
  <si>
    <t>SEALOR CORPORATION</t>
  </si>
  <si>
    <t>CHATHAM HIGHLANDER MOTEL</t>
  </si>
  <si>
    <t>946 MAIN STREET</t>
  </si>
  <si>
    <t>508-945-9038</t>
  </si>
  <si>
    <t>H-400-19007-745720</t>
  </si>
  <si>
    <t>Hesscor, Inc.</t>
  </si>
  <si>
    <t>Professional Playground Installers</t>
  </si>
  <si>
    <t>1548 E Main St</t>
  </si>
  <si>
    <t>480-464-2700</t>
  </si>
  <si>
    <t>Construction worker</t>
  </si>
  <si>
    <t>H-400-19007-748294</t>
  </si>
  <si>
    <t>WILSON FAMILY LIMITED PARTNERSHIP</t>
  </si>
  <si>
    <t>WELLFLEET MOTEL</t>
  </si>
  <si>
    <t>170 US ROUTE 6</t>
  </si>
  <si>
    <t>SOUTH WELLFLEET</t>
  </si>
  <si>
    <t>508-349-3535</t>
  </si>
  <si>
    <t>H-400-19007-793859</t>
  </si>
  <si>
    <t>TOP MAST RESORT, INC.</t>
  </si>
  <si>
    <t>209 SHORE ROAD</t>
  </si>
  <si>
    <t>508-487-1189</t>
  </si>
  <si>
    <t>H-400-19007-796687</t>
  </si>
  <si>
    <t>PAPA GINO'S, INC.</t>
  </si>
  <si>
    <t>600 PROVIDENCE HIGHWAY</t>
  </si>
  <si>
    <t>DEDHAM</t>
  </si>
  <si>
    <t>781-760-8759</t>
  </si>
  <si>
    <t>56 DAVIS STRAITS</t>
  </si>
  <si>
    <t>H-400-19007-807729</t>
  </si>
  <si>
    <t>H-400-19007-813845</t>
  </si>
  <si>
    <t>12655 S Herrells Ferry Rd</t>
  </si>
  <si>
    <t>H-400-19007-822901</t>
  </si>
  <si>
    <t>Carescape, Inc.</t>
  </si>
  <si>
    <t>13370 W Foxfire Dr</t>
  </si>
  <si>
    <t>Ste. 101</t>
  </si>
  <si>
    <t>Surprise</t>
  </si>
  <si>
    <t>623-583-8700</t>
  </si>
  <si>
    <t>H-400-19007-827031</t>
  </si>
  <si>
    <t>AZZARO YARMOUTH, LLC</t>
  </si>
  <si>
    <t>THE LOBSTER BOAT RESTAURANT</t>
  </si>
  <si>
    <t>681 MAIN STREET, ROUTE 28</t>
  </si>
  <si>
    <t>508-775-0486</t>
  </si>
  <si>
    <t>H-400-19007-828756</t>
  </si>
  <si>
    <t>Adonay Resources LLC</t>
  </si>
  <si>
    <t>412 E Suwannee Street</t>
  </si>
  <si>
    <t>Fitzgerald</t>
  </si>
  <si>
    <t>H-400-19007-838700</t>
  </si>
  <si>
    <t>H-400-19007-843437</t>
  </si>
  <si>
    <t>CENET USA LLC</t>
  </si>
  <si>
    <t>CENET USA</t>
  </si>
  <si>
    <t>1809N OAK STREET</t>
  </si>
  <si>
    <t>SUITE 102B</t>
  </si>
  <si>
    <t>843-902-1880</t>
  </si>
  <si>
    <t>1250 U.S HWY 17 North</t>
  </si>
  <si>
    <t>H-400-19007-850152</t>
  </si>
  <si>
    <t>H-400-19007-854661</t>
  </si>
  <si>
    <t>HOLE IN ONE, INC.</t>
  </si>
  <si>
    <t>1.) FAIRWAY RESTAURANT &amp; PIZZERIA 2.) HOLE IN ONE BREAKFAST &amp; LUNCH</t>
  </si>
  <si>
    <t>4295 STATE HIGHWAY, ROUTE 6</t>
  </si>
  <si>
    <t>98 CRANBERRY HIGHWAY, ORLEANS, MA 02653</t>
  </si>
  <si>
    <t>508-255-5359</t>
  </si>
  <si>
    <t>H-400-19007-864381</t>
  </si>
  <si>
    <t>Ron J Peterson Construction, Inc.</t>
  </si>
  <si>
    <t>1532 S 1100 W</t>
  </si>
  <si>
    <t>801-786-8577</t>
  </si>
  <si>
    <t>INP INTERNATIONAL, LLC</t>
  </si>
  <si>
    <t>VANESSA JUAREZ GARCIA</t>
  </si>
  <si>
    <t>H-400-19007-865609</t>
  </si>
  <si>
    <t>H-400-19007-867586</t>
  </si>
  <si>
    <t>H-400-19007-873002</t>
  </si>
  <si>
    <t>13384 Seymour Myers Blvd</t>
  </si>
  <si>
    <t>Jan Thurgood</t>
  </si>
  <si>
    <t>H-400-19007-880401</t>
  </si>
  <si>
    <t>H-400-19007-880523</t>
  </si>
  <si>
    <t>R&amp;G Almanza Landscaping, Inc.</t>
  </si>
  <si>
    <t>7322 N Kedzie</t>
  </si>
  <si>
    <t>Skokie</t>
  </si>
  <si>
    <t>847-869-8584</t>
  </si>
  <si>
    <t>KRIEZELMAN BURTON AND ASSOCIATES</t>
  </si>
  <si>
    <t>JACOB KANYUSIK</t>
  </si>
  <si>
    <t>H-400-19007-891355</t>
  </si>
  <si>
    <t>MILLER SPECTACULAR SHOWS LLC</t>
  </si>
  <si>
    <t>51 Mill Creek Drive</t>
  </si>
  <si>
    <t>GREENBRIER</t>
  </si>
  <si>
    <t>501-269-2588</t>
  </si>
  <si>
    <t>H-400-19007-892090</t>
  </si>
  <si>
    <t>Homewood</t>
  </si>
  <si>
    <t>223 Distribution Dr</t>
  </si>
  <si>
    <t>H-400-19007-909163</t>
  </si>
  <si>
    <t>H-400-19007-909438</t>
  </si>
  <si>
    <t>H-400-19007-910378</t>
  </si>
  <si>
    <t>CJR FRAMING, INC.</t>
  </si>
  <si>
    <t>10334 CASNETT DR.</t>
  </si>
  <si>
    <t>214-403-3181</t>
  </si>
  <si>
    <t>H-400-19007-931303</t>
  </si>
  <si>
    <t>MRS. MINA, INC.</t>
  </si>
  <si>
    <t>525 CODUNTY ROAD 317</t>
  </si>
  <si>
    <t>H-400-19007-938977</t>
  </si>
  <si>
    <t>FATHER CASIMIR, INC.</t>
  </si>
  <si>
    <t>Fisher and Related Fishing Workers</t>
  </si>
  <si>
    <t>H-400-19007-942696</t>
  </si>
  <si>
    <t>FISHACK CORPORATION</t>
  </si>
  <si>
    <t>JT'S SEAFOOD RESTAURANT</t>
  </si>
  <si>
    <t>2689 MAIN STREET</t>
  </si>
  <si>
    <t>34 RUSSET ROAD</t>
  </si>
  <si>
    <t>508-896-3355</t>
  </si>
  <si>
    <t>H-400-19007-944241</t>
  </si>
  <si>
    <t>H-400-19007-948989</t>
  </si>
  <si>
    <t>H-400-19007-949930</t>
  </si>
  <si>
    <t>NANTUCKET SEAFOOD</t>
  </si>
  <si>
    <t>61 OLD SOUTH ROAD #467</t>
  </si>
  <si>
    <t>508-325-6345</t>
  </si>
  <si>
    <t>COUNTER ATTENDANT</t>
  </si>
  <si>
    <t>56 OLD SOUTH ROAD</t>
  </si>
  <si>
    <t>H-400-19007-954934</t>
  </si>
  <si>
    <t>Memphois</t>
  </si>
  <si>
    <t>3021 Carrier St</t>
  </si>
  <si>
    <t>H-400-19007-956819</t>
  </si>
  <si>
    <t>FARLAND, INC.</t>
  </si>
  <si>
    <t>FAR LAND PROVISIONS</t>
  </si>
  <si>
    <t>150 BRADFORD STREET</t>
  </si>
  <si>
    <t>508-487-0045</t>
  </si>
  <si>
    <t>H-400-19007-970153</t>
  </si>
  <si>
    <t>Holy Gardens Landscaping</t>
  </si>
  <si>
    <t>7311 Millcreek Ct</t>
  </si>
  <si>
    <t>469-364-2314</t>
  </si>
  <si>
    <t>3420 14th St (report to work)</t>
  </si>
  <si>
    <t>H-400-19007-975060</t>
  </si>
  <si>
    <t>BUCA CORPORATION</t>
  </si>
  <si>
    <t>BUCATINO RESTAURANT AND WINE BAR, PILOT HOUSE RESTAURANT, QUARTERDECK RESTAURANT</t>
  </si>
  <si>
    <t>7 NATHAN ELLIS HIGHWAY</t>
  </si>
  <si>
    <t>PO BOX 797</t>
  </si>
  <si>
    <t>NORTH FALMOUTH</t>
  </si>
  <si>
    <t>508-566-8960</t>
  </si>
  <si>
    <t>2. 14 GALLO RD SANDWICH MA 02563 3. 164 MAIN ST FALMOUTH MA</t>
  </si>
  <si>
    <t>H-400-19007-982353</t>
  </si>
  <si>
    <t>H-400-19007-988807</t>
  </si>
  <si>
    <t>The Grey Barn LLC</t>
  </si>
  <si>
    <t>2756 Wilson Lane</t>
  </si>
  <si>
    <t>Fayettville</t>
  </si>
  <si>
    <t>479-521-8162</t>
  </si>
  <si>
    <t>H-400-19007-992580</t>
  </si>
  <si>
    <t>Roaring Gap Club, Inc.</t>
  </si>
  <si>
    <t>2663 Roaring Gap Drive</t>
  </si>
  <si>
    <t>P.O. Box 129</t>
  </si>
  <si>
    <t>336-363-2211</t>
  </si>
  <si>
    <t>H-400-19008-012263</t>
  </si>
  <si>
    <t>Food Service Supervisor</t>
  </si>
  <si>
    <t>H-400-19008-027388</t>
  </si>
  <si>
    <t>Fiddler's Elbow Golf &amp; Country Club, Inc.</t>
  </si>
  <si>
    <t>Fiddler's Elbow Country Club</t>
  </si>
  <si>
    <t>811 Rattlesnake Bridge Road</t>
  </si>
  <si>
    <t>Bedminster</t>
  </si>
  <si>
    <t>908-439-2123</t>
  </si>
  <si>
    <t>H-400-19008-042319</t>
  </si>
  <si>
    <t>H-400-19008-049405</t>
  </si>
  <si>
    <t>H-400-19008-071796</t>
  </si>
  <si>
    <t>The Country Club of Fairfax, Inc.</t>
  </si>
  <si>
    <t>5110 Ox Road</t>
  </si>
  <si>
    <t>703-273-3100</t>
  </si>
  <si>
    <t>H-400-19008-072692</t>
  </si>
  <si>
    <t>Grandfather Golf &amp; Country Club</t>
  </si>
  <si>
    <t>2120 Highway 105 South</t>
  </si>
  <si>
    <t>828-898-4531</t>
  </si>
  <si>
    <t>H-400-19008-087285</t>
  </si>
  <si>
    <t>H-400-19008-105890</t>
  </si>
  <si>
    <t>H-400-19008-109037</t>
  </si>
  <si>
    <t>H-400-19008-123643</t>
  </si>
  <si>
    <t>Hempstead Golf Club, Inc.</t>
  </si>
  <si>
    <t>Hempstead Golf and Country Club</t>
  </si>
  <si>
    <t>60 Front Street</t>
  </si>
  <si>
    <t>Hempstead</t>
  </si>
  <si>
    <t>516-486-7800</t>
  </si>
  <si>
    <t>H-400-19008-130367</t>
  </si>
  <si>
    <t>H-400-19008-143938</t>
  </si>
  <si>
    <t>WOODVILLE LAWN AND GARDEN LLC</t>
  </si>
  <si>
    <t>WOODVILLE  LAWN AND GARDEN</t>
  </si>
  <si>
    <t>63 SOUTH ST  SUITE 295</t>
  </si>
  <si>
    <t>PO. BOX 575</t>
  </si>
  <si>
    <t>HOPKINTON</t>
  </si>
  <si>
    <t>508-625-0411</t>
  </si>
  <si>
    <t>63 SOUTH STREET</t>
  </si>
  <si>
    <t>H-400-19008-151113</t>
  </si>
  <si>
    <t>H-400-19008-153585</t>
  </si>
  <si>
    <t>IROQUOIS ON THE BEACH HOTEL, INC.</t>
  </si>
  <si>
    <t>HOTEL IROQUOIS</t>
  </si>
  <si>
    <t>7485 MAIN ST</t>
  </si>
  <si>
    <t>906-847-3321</t>
  </si>
  <si>
    <t>7485 Main Street</t>
  </si>
  <si>
    <t>H-400-19008-158156</t>
  </si>
  <si>
    <t>Bright-Mann Contracting Inc.</t>
  </si>
  <si>
    <t>2579 Rock Hill Industrial Ct</t>
  </si>
  <si>
    <t>314-962-8100</t>
  </si>
  <si>
    <t>2579 Rock Hill Industrial Ct. (report to work)</t>
  </si>
  <si>
    <t>H-400-19008-163412</t>
  </si>
  <si>
    <t>H-400-19008-164816</t>
  </si>
  <si>
    <t>H-400-19008-195178</t>
  </si>
  <si>
    <t>Pabian Law, LLC.</t>
  </si>
  <si>
    <t>H-400-19008-210679</t>
  </si>
  <si>
    <t>H-400-19008-226636</t>
  </si>
  <si>
    <t>Bald Head Island Club</t>
  </si>
  <si>
    <t>301 South Bald Head Wynd</t>
  </si>
  <si>
    <t>Bald Head Island</t>
  </si>
  <si>
    <t>910-457-7300</t>
  </si>
  <si>
    <t>H-400-19008-248040</t>
  </si>
  <si>
    <t>H-400-19008-249255</t>
  </si>
  <si>
    <t>FERNANDEZ &amp; SONS MASONRY &amp; LANDSCAPING CORPORATION</t>
  </si>
  <si>
    <t>18 GREEN STREET</t>
  </si>
  <si>
    <t>SUITE C</t>
  </si>
  <si>
    <t>MORRISTOWN</t>
  </si>
  <si>
    <t>973-267-2300</t>
  </si>
  <si>
    <t>LAW OFFICE OF THOMAS V. ALLEN</t>
  </si>
  <si>
    <t>Mika Kozar</t>
  </si>
  <si>
    <t>18 Green Street</t>
  </si>
  <si>
    <t>H-400-19008-314795</t>
  </si>
  <si>
    <t>H-400-19008-330759</t>
  </si>
  <si>
    <t>Manisses Restaurant, Inc.</t>
  </si>
  <si>
    <t>Hotel Manisses</t>
  </si>
  <si>
    <t>251 Spring Street</t>
  </si>
  <si>
    <t>P.O. Box 298</t>
  </si>
  <si>
    <t>401-466-9898</t>
  </si>
  <si>
    <t>H-400-19008-333449</t>
  </si>
  <si>
    <t>Center Street ACKquisition LLC</t>
  </si>
  <si>
    <t>The Roberts Collection</t>
  </si>
  <si>
    <t>11 India Street</t>
  </si>
  <si>
    <t>508-228-0600</t>
  </si>
  <si>
    <t>H-400-19008-339630</t>
  </si>
  <si>
    <t>Schultz Farms, LLC</t>
  </si>
  <si>
    <t>503 Capers Chapel Rd</t>
  </si>
  <si>
    <t>Little Mountain</t>
  </si>
  <si>
    <t>803-242-3831</t>
  </si>
  <si>
    <t>Newberry</t>
  </si>
  <si>
    <t>503 Capers Chapel RD (report to work)</t>
  </si>
  <si>
    <t>H-400-19008-345284</t>
  </si>
  <si>
    <t>510 Roseld Avenue</t>
  </si>
  <si>
    <t>H-400-19008-371188</t>
  </si>
  <si>
    <t>P.O. 298</t>
  </si>
  <si>
    <t>H-400-19008-380384</t>
  </si>
  <si>
    <t>Bell Staff</t>
  </si>
  <si>
    <t>H-400-19008-381159</t>
  </si>
  <si>
    <t>Rangeley Hospitality, Inc.</t>
  </si>
  <si>
    <t>The Rangeley Inn</t>
  </si>
  <si>
    <t>P.O. Box 160</t>
  </si>
  <si>
    <t>Rangeley</t>
  </si>
  <si>
    <t>207-864-3341</t>
  </si>
  <si>
    <t>2443 Main Street</t>
  </si>
  <si>
    <t>H-400-19008-464400</t>
  </si>
  <si>
    <t>MCJ LLC</t>
  </si>
  <si>
    <t>Royal Anchor Resort</t>
  </si>
  <si>
    <t>203 East Grand Avenue</t>
  </si>
  <si>
    <t>800-934-4521</t>
  </si>
  <si>
    <t>H-400-19008-471591</t>
  </si>
  <si>
    <t>Dining Staff</t>
  </si>
  <si>
    <t>H-400-19008-471625</t>
  </si>
  <si>
    <t>H-400-19008-537995</t>
  </si>
  <si>
    <t>H-400-19008-539076</t>
  </si>
  <si>
    <t>H-400-19008-556240</t>
  </si>
  <si>
    <t>H-400-19008-556411</t>
  </si>
  <si>
    <t>Marshfield Forest Service, Inc.</t>
  </si>
  <si>
    <t>31 Mays Way</t>
  </si>
  <si>
    <t>864-992-5123</t>
  </si>
  <si>
    <t>725 Shiloh Rd (report to work)</t>
  </si>
  <si>
    <t>H-400-19008-567865</t>
  </si>
  <si>
    <t>H-400-19008-604426</t>
  </si>
  <si>
    <t>H-400-19008-607588</t>
  </si>
  <si>
    <t>H-400-19008-619179</t>
  </si>
  <si>
    <t>H-400-19008-640427</t>
  </si>
  <si>
    <t>H-400-19008-642147</t>
  </si>
  <si>
    <t>H-400-19008-677215</t>
  </si>
  <si>
    <t>H-400-19008-678550</t>
  </si>
  <si>
    <t>H-400-19008-696900</t>
  </si>
  <si>
    <t>H-400-19008-717611</t>
  </si>
  <si>
    <t>DKPS   LLC</t>
  </si>
  <si>
    <t>OLD SOUTH DINER</t>
  </si>
  <si>
    <t>57 OLD SOUTH ROAD</t>
  </si>
  <si>
    <t>PO. 3623</t>
  </si>
  <si>
    <t>508-325-0100</t>
  </si>
  <si>
    <t>H-400-19008-724457</t>
  </si>
  <si>
    <t>Stardax, Inc.</t>
  </si>
  <si>
    <t>Landvisions</t>
  </si>
  <si>
    <t>13032 CR 192</t>
  </si>
  <si>
    <t>Tyler</t>
  </si>
  <si>
    <t>903-574-2573</t>
  </si>
  <si>
    <t>FLOWERS DAVIS, PLLC</t>
  </si>
  <si>
    <t>DANIEL ROSS</t>
  </si>
  <si>
    <t>TYLER</t>
  </si>
  <si>
    <t>Skilled Landscaper</t>
  </si>
  <si>
    <t>H-400-19008-726294</t>
  </si>
  <si>
    <t>Cliffside Beach, Inc.</t>
  </si>
  <si>
    <t>Cliffside Beach Club</t>
  </si>
  <si>
    <t>46 Jefferson Avenue</t>
  </si>
  <si>
    <t>508-228-0618</t>
  </si>
  <si>
    <t>H-400-19008-754892</t>
  </si>
  <si>
    <t>H-400-19008-765568</t>
  </si>
  <si>
    <t>H-400-19008-770060</t>
  </si>
  <si>
    <t>Shenorock Shore Club, Inc.</t>
  </si>
  <si>
    <t>475 Stuyvesant Avenue</t>
  </si>
  <si>
    <t>914-967-3700</t>
  </si>
  <si>
    <t>H-400-19008-774659</t>
  </si>
  <si>
    <t>RICHIE HEUMANN INC.</t>
  </si>
  <si>
    <t>ALLSTATE</t>
  </si>
  <si>
    <t>765 DEER PARK AVE</t>
  </si>
  <si>
    <t>SUITE 3</t>
  </si>
  <si>
    <t>NORTH BABYLON</t>
  </si>
  <si>
    <t>631-321-0500</t>
  </si>
  <si>
    <t>Administrative Assistant</t>
  </si>
  <si>
    <t>Secretaries and Administrative Assistants, Except</t>
  </si>
  <si>
    <t>Insurance</t>
  </si>
  <si>
    <t>North Babylon</t>
  </si>
  <si>
    <t>765 Deer Park Ave</t>
  </si>
  <si>
    <t>H-400-19008-788923</t>
  </si>
  <si>
    <t>Line Cook II</t>
  </si>
  <si>
    <t>H-400-19008-815637</t>
  </si>
  <si>
    <t>Server/Bartender</t>
  </si>
  <si>
    <t>H-400-19008-817864</t>
  </si>
  <si>
    <t>Greens &amp; Blooms, Inc.</t>
  </si>
  <si>
    <t>1550 E. Borgfield Dr</t>
  </si>
  <si>
    <t>210-494-7004</t>
  </si>
  <si>
    <t>1550 E. Borgfield</t>
  </si>
  <si>
    <t>H-400-19008-826171</t>
  </si>
  <si>
    <t>H-400-19008-834856</t>
  </si>
  <si>
    <t>H-400-19008-839085</t>
  </si>
  <si>
    <t>H-400-19008-846310</t>
  </si>
  <si>
    <t>Smiley Brothers, Inc.</t>
  </si>
  <si>
    <t>Mohonk Mountain House</t>
  </si>
  <si>
    <t>1000 Mountain Rest Road</t>
  </si>
  <si>
    <t>New Paltz</t>
  </si>
  <si>
    <t>845-255-1000</t>
  </si>
  <si>
    <t>H-400-19008-884510</t>
  </si>
  <si>
    <t>Server Captain</t>
  </si>
  <si>
    <t>H-400-19008-905464</t>
  </si>
  <si>
    <t>13998 W. HIGHWAY 80 E.</t>
  </si>
  <si>
    <t>Atkins, Hollman, Jones, Peacock, &amp; Lyon</t>
  </si>
  <si>
    <t>H-400-19008-909449</t>
  </si>
  <si>
    <t>H-400-19008-918605</t>
  </si>
  <si>
    <t>H-400-19008-920809</t>
  </si>
  <si>
    <t>Bell Captain</t>
  </si>
  <si>
    <t>H-400-19008-986875</t>
  </si>
  <si>
    <t>H-400-19009-005152</t>
  </si>
  <si>
    <t>DAISUKI CORPORATION</t>
  </si>
  <si>
    <t>DAISUKI SUSHI</t>
  </si>
  <si>
    <t>250, SANLORENZO BLVD</t>
  </si>
  <si>
    <t>SANTA CRUZ</t>
  </si>
  <si>
    <t>925-435-3556</t>
  </si>
  <si>
    <t>Sushi Shef</t>
  </si>
  <si>
    <t>Santa Cruz County</t>
  </si>
  <si>
    <t>118 Cooper St</t>
  </si>
  <si>
    <t>H-400-19009-064442</t>
  </si>
  <si>
    <t>Dickey Construction LLC</t>
  </si>
  <si>
    <t>1804 Birch Avenue</t>
  </si>
  <si>
    <t>Bradgate</t>
  </si>
  <si>
    <t>515-368-1956</t>
  </si>
  <si>
    <t>Helpers---Carpenters</t>
  </si>
  <si>
    <t>H-400-19009-078185</t>
  </si>
  <si>
    <t>Alewelt Services</t>
  </si>
  <si>
    <t>West Branch</t>
  </si>
  <si>
    <t>Cedar</t>
  </si>
  <si>
    <t>157 Powell Street</t>
  </si>
  <si>
    <t>H-400-19009-091306</t>
  </si>
  <si>
    <t>Sola Dei Gloria Stable</t>
  </si>
  <si>
    <t>1512 Severn Chapel Road</t>
  </si>
  <si>
    <t>443-546-4357</t>
  </si>
  <si>
    <t>H-400-19009-113003</t>
  </si>
  <si>
    <t>CLEAR CREEK RAFTING, LLC</t>
  </si>
  <si>
    <t>PO BOX 3178</t>
  </si>
  <si>
    <t>350 WHITEWATER RD</t>
  </si>
  <si>
    <t>IDAHO SPRINGS</t>
  </si>
  <si>
    <t>303-567-1000</t>
  </si>
  <si>
    <t>RAFT GUIDE</t>
  </si>
  <si>
    <t>350 Whitewater Rd</t>
  </si>
  <si>
    <t>H-400-19009-126526</t>
  </si>
  <si>
    <t>Perryville</t>
  </si>
  <si>
    <t>232 Semo Lane</t>
  </si>
  <si>
    <t>H-400-19009-128644</t>
  </si>
  <si>
    <t>H-400-19009-152069</t>
  </si>
  <si>
    <t>bringhamton</t>
  </si>
  <si>
    <t>broome</t>
  </si>
  <si>
    <t>2-8 haawley street</t>
  </si>
  <si>
    <t>H-400-19009-154979</t>
  </si>
  <si>
    <t>FADI MINAWI</t>
  </si>
  <si>
    <t>Toronto</t>
  </si>
  <si>
    <t>H-400-19009-255961</t>
  </si>
  <si>
    <t>Aleman Concrete LLC</t>
  </si>
  <si>
    <t>1030 Andrews Hwy</t>
  </si>
  <si>
    <t>432-222-8190</t>
  </si>
  <si>
    <t>H-400-19009-257697</t>
  </si>
  <si>
    <t>CHICKEN CRUSADERS, LTD</t>
  </si>
  <si>
    <t>KFC</t>
  </si>
  <si>
    <t>31 Wisconsin Dells Parkway South</t>
  </si>
  <si>
    <t>LAKE DELTON</t>
  </si>
  <si>
    <t>801-803-3241</t>
  </si>
  <si>
    <t>Team management skills, food safety and prep</t>
  </si>
  <si>
    <t>Lake Delton</t>
  </si>
  <si>
    <t>H-400-19009-306520</t>
  </si>
  <si>
    <t>STRAIGHT WHARF RESTAURANT</t>
  </si>
  <si>
    <t>6 HARBOR SQUARE</t>
  </si>
  <si>
    <t>508-228-4499</t>
  </si>
  <si>
    <t>H-400-19009-343403</t>
  </si>
  <si>
    <t>BEP/LYMAN, LLC</t>
  </si>
  <si>
    <t>H-400-19009-348576</t>
  </si>
  <si>
    <t>ACK BEAUTY AND BARBER SHOP</t>
  </si>
  <si>
    <t>ACK BEAUTY  AND BARBER SHOP</t>
  </si>
  <si>
    <t>5 PAKANOKET LANE</t>
  </si>
  <si>
    <t>508-680-1188</t>
  </si>
  <si>
    <t>H-400-19009-348693</t>
  </si>
  <si>
    <t>ABEL'S LANDSCAPING</t>
  </si>
  <si>
    <t>6457 SANDY ROCK RD</t>
  </si>
  <si>
    <t>775-379-8763</t>
  </si>
  <si>
    <t>H-400-19009-386088</t>
  </si>
  <si>
    <t>H-400-19009-395484</t>
  </si>
  <si>
    <t>Alien Transport LLC</t>
  </si>
  <si>
    <t>1774 MORRISON BEND</t>
  </si>
  <si>
    <t>Yuba City</t>
  </si>
  <si>
    <t>530-671-0233</t>
  </si>
  <si>
    <t>Sutter</t>
  </si>
  <si>
    <t>California</t>
  </si>
  <si>
    <t>H-400-19009-411579</t>
  </si>
  <si>
    <t>Walton Lawn Care</t>
  </si>
  <si>
    <t>1078 Holly Bush Road</t>
  </si>
  <si>
    <t>601-291-0290</t>
  </si>
  <si>
    <t>1078 Holly Bush Rd (report to work)</t>
  </si>
  <si>
    <t>H-400-19009-453813</t>
  </si>
  <si>
    <t>H-400-19009-565121</t>
  </si>
  <si>
    <t>H-400-19009-580266</t>
  </si>
  <si>
    <t>THE BERNANRD FIRM P.L.C.</t>
  </si>
  <si>
    <t>H-400-19009-583899</t>
  </si>
  <si>
    <t>World Concrete LLC</t>
  </si>
  <si>
    <t>105 Ruby Mountain Way</t>
  </si>
  <si>
    <t>612-867-2163</t>
  </si>
  <si>
    <t>Outlook Trail</t>
  </si>
  <si>
    <t>Spanish Peaks Club</t>
  </si>
  <si>
    <t>H-400-19009-596173</t>
  </si>
  <si>
    <t>Hasslen Construction Co, Inc.</t>
  </si>
  <si>
    <t>45 1st Street SE</t>
  </si>
  <si>
    <t>Ortonville</t>
  </si>
  <si>
    <t>320-839-2529</t>
  </si>
  <si>
    <t>1001 E. Park Avenue</t>
  </si>
  <si>
    <t>H-400-19009-596695</t>
  </si>
  <si>
    <t>Soares House and Window Cleaning Service Inc</t>
  </si>
  <si>
    <t>53 B Essex Road</t>
  </si>
  <si>
    <t>PO. BOX 3262</t>
  </si>
  <si>
    <t>508-285-9273</t>
  </si>
  <si>
    <t>53 B ESSEX ROAD</t>
  </si>
  <si>
    <t>H-400-19009-625828</t>
  </si>
  <si>
    <t>MEADOR NURSERY</t>
  </si>
  <si>
    <t>2612 Fort Worth Dr.</t>
  </si>
  <si>
    <t>940-382-2638</t>
  </si>
  <si>
    <t>H-400-19009-661758</t>
  </si>
  <si>
    <t>Hallaton, Inc.</t>
  </si>
  <si>
    <t>1206 Sparks Road</t>
  </si>
  <si>
    <t>410-583-7700</t>
  </si>
  <si>
    <t>H-400-19009-675599</t>
  </si>
  <si>
    <t>PREMIER POOL MANAGEMENT, INC.</t>
  </si>
  <si>
    <t>12339 CARROLL AVENUE, SUITE B</t>
  </si>
  <si>
    <t>301-989-2200</t>
  </si>
  <si>
    <t>Plumber Helper</t>
  </si>
  <si>
    <t>Maryland Workforce Exchange</t>
  </si>
  <si>
    <t>12339 Carroll Avenue, Suite B</t>
  </si>
  <si>
    <t>H-400-19009-700563</t>
  </si>
  <si>
    <t>Landmark Lawn Care, LLC</t>
  </si>
  <si>
    <t>1111 Ford Rd.</t>
  </si>
  <si>
    <t>440-552-8678</t>
  </si>
  <si>
    <t>11695 Chillicothe Rd.  (report to work)</t>
  </si>
  <si>
    <t>H-400-19009-721476</t>
  </si>
  <si>
    <t>FP Legacy Landscaping LLC</t>
  </si>
  <si>
    <t>9704 Shallowford Drive</t>
  </si>
  <si>
    <t>512-914-3260</t>
  </si>
  <si>
    <t>H-400-19009-735432</t>
  </si>
  <si>
    <t>301South Hwy  81</t>
  </si>
  <si>
    <t>117 Clinton Ave</t>
  </si>
  <si>
    <t>H-400-19009-812714</t>
  </si>
  <si>
    <t>P.O. Box  #416</t>
  </si>
  <si>
    <t>6230 40th Street</t>
  </si>
  <si>
    <t>H-400-19009-847463</t>
  </si>
  <si>
    <t>RAMOS REFORESTATION, INC.</t>
  </si>
  <si>
    <t>1760 MT BRYNION RD</t>
  </si>
  <si>
    <t>KELSO</t>
  </si>
  <si>
    <t>360-414-3115</t>
  </si>
  <si>
    <t>COWLITZ</t>
  </si>
  <si>
    <t>WORKFORCE WASHINGTON, OLYMPIA, WA</t>
  </si>
  <si>
    <t>H-400-19009-851498</t>
  </si>
  <si>
    <t>FIVE GABLES INN, LLC</t>
  </si>
  <si>
    <t>107 MURRAY HILL ROAD</t>
  </si>
  <si>
    <t>EAST BOOTHBAY</t>
  </si>
  <si>
    <t>207-633-4551</t>
  </si>
  <si>
    <t>H-400-19009-856611</t>
  </si>
  <si>
    <t>NextGen - Us LBM, LLC</t>
  </si>
  <si>
    <t>Truss Pro Inc.</t>
  </si>
  <si>
    <t>10954 42th Ave</t>
  </si>
  <si>
    <t>H-400-19009-906815</t>
  </si>
  <si>
    <t>H-400-19009-927279</t>
  </si>
  <si>
    <t>Aaron Benard</t>
  </si>
  <si>
    <t>H-400-19009-931425</t>
  </si>
  <si>
    <t>JROCK CONSTRUCTION LLC</t>
  </si>
  <si>
    <t>49 E GORDON AVENUE</t>
  </si>
  <si>
    <t>660 E WILMINGTON AVENUE</t>
  </si>
  <si>
    <t>H-400-19009-949919</t>
  </si>
  <si>
    <t>Silva Cleaning Solutions LLC</t>
  </si>
  <si>
    <t>442 Commerce Circle</t>
  </si>
  <si>
    <t>Defunlak Springs</t>
  </si>
  <si>
    <t>850-419-5436</t>
  </si>
  <si>
    <t>727 Serenoa Road</t>
  </si>
  <si>
    <t>H-400-19009-959160</t>
  </si>
  <si>
    <t>Jason's Lawn and Landscape, LLC</t>
  </si>
  <si>
    <t>1226 Seaboard Dr.</t>
  </si>
  <si>
    <t>225-450-5053</t>
  </si>
  <si>
    <t>H-400-19009-964407</t>
  </si>
  <si>
    <t>VENTUNO RESTAURANT</t>
  </si>
  <si>
    <t>21 FEDERAL STREET</t>
  </si>
  <si>
    <t>508-228-4242</t>
  </si>
  <si>
    <t>H-400-19009-967032</t>
  </si>
  <si>
    <t>603  N. Van Gordon Avenue</t>
  </si>
  <si>
    <t>THE BENARD FRIM P.L.C.</t>
  </si>
  <si>
    <t>H-400-19009-978161</t>
  </si>
  <si>
    <t>SUMMERS HOME AND OFFICE SERVICES, INC</t>
  </si>
  <si>
    <t>2435 MAIN STREET</t>
  </si>
  <si>
    <t>CAPE LABOR SOLUTIONS LLC</t>
  </si>
  <si>
    <t>DEPARTMENT OF CAREER SERVICES</t>
  </si>
  <si>
    <t>H-400-19010-016375</t>
  </si>
  <si>
    <t>NexGen - USLBM, LLC</t>
  </si>
  <si>
    <t>10954 424th Avenue</t>
  </si>
  <si>
    <t>H-400-19010-030077</t>
  </si>
  <si>
    <t>A. I . D . Enterprises LLC</t>
  </si>
  <si>
    <t>Tractor-Trailer  Truck  Driver</t>
  </si>
  <si>
    <t>H-400-19010-051677</t>
  </si>
  <si>
    <t>QUEEQUEGS, LLC</t>
  </si>
  <si>
    <t>QUEEQUEGS RESTAURANT</t>
  </si>
  <si>
    <t>6 OAK STREET</t>
  </si>
  <si>
    <t>508-325-7285</t>
  </si>
  <si>
    <t>H-400-19010-091746</t>
  </si>
  <si>
    <t>Mid America Show Delaware, Inc</t>
  </si>
  <si>
    <t>P.o. Box 429 (Mailing address)</t>
  </si>
  <si>
    <t>BARNES + THORNBURG LLP</t>
  </si>
  <si>
    <t>JEFF PAPA</t>
  </si>
  <si>
    <t>Miaimi- dade</t>
  </si>
  <si>
    <t>See attached Job order</t>
  </si>
  <si>
    <t>10901 coral way</t>
  </si>
  <si>
    <t>H-400-19010-114158</t>
  </si>
  <si>
    <t>H-400-19010-116177</t>
  </si>
  <si>
    <t>VanTomme Inc.</t>
  </si>
  <si>
    <t>1065 Old 6 Road</t>
  </si>
  <si>
    <t>Malcom</t>
  </si>
  <si>
    <t>641-990-2395</t>
  </si>
  <si>
    <t>106 S Main</t>
  </si>
  <si>
    <t>H-400-19010-164430</t>
  </si>
  <si>
    <t>SPECTRUM FINE JEWELERY &amp; EXOTIC GEMS/ MINER'S GEM</t>
  </si>
  <si>
    <t>760-309-2300</t>
  </si>
  <si>
    <t>KETCHIKAN GATEWAY</t>
  </si>
  <si>
    <t>H-400-19010-189505</t>
  </si>
  <si>
    <t>H-400-19010-190905</t>
  </si>
  <si>
    <t>H-400-19010-229934</t>
  </si>
  <si>
    <t>Tayes Masonry LLC</t>
  </si>
  <si>
    <t>193 Todd Lane</t>
  </si>
  <si>
    <t>Dowelltown</t>
  </si>
  <si>
    <t>615-597-9654</t>
  </si>
  <si>
    <t>De Kalb</t>
  </si>
  <si>
    <t>H-400-19010-247100</t>
  </si>
  <si>
    <t>800 E 1st Street</t>
  </si>
  <si>
    <t>H-400-19010-263929</t>
  </si>
  <si>
    <t>Tim Anthony Services, LLC</t>
  </si>
  <si>
    <t>ANTHONY SERVICES</t>
  </si>
  <si>
    <t>901A FM 424</t>
  </si>
  <si>
    <t>AUBREY</t>
  </si>
  <si>
    <t>940-365-2280</t>
  </si>
  <si>
    <t>H-400-19010-315144</t>
  </si>
  <si>
    <t>Lifeguard Certification</t>
  </si>
  <si>
    <t>H-400-19010-318058</t>
  </si>
  <si>
    <t>Grow Pro LLC</t>
  </si>
  <si>
    <t>highland</t>
  </si>
  <si>
    <t>527 W State Street</t>
  </si>
  <si>
    <t>H-400-19010-349512</t>
  </si>
  <si>
    <t>Brown Bros Inc</t>
  </si>
  <si>
    <t>Brown's Wharf Inn</t>
  </si>
  <si>
    <t>121 Atlantic Avenue</t>
  </si>
  <si>
    <t>207-663-5440</t>
  </si>
  <si>
    <t>H-400-19010-407391</t>
  </si>
  <si>
    <t>Anderson Lawn &amp; Landscape Service</t>
  </si>
  <si>
    <t>9851 Old Stoney Rd</t>
  </si>
  <si>
    <t>Ponder</t>
  </si>
  <si>
    <t>972-822-1805</t>
  </si>
  <si>
    <t xml:space="preserve">Ponder </t>
  </si>
  <si>
    <t>9851 Old Stoney Rd.</t>
  </si>
  <si>
    <t>H-400-19010-412521</t>
  </si>
  <si>
    <t>648 W SYLVESTOR TRAIL</t>
  </si>
  <si>
    <t>H-400-19010-426167</t>
  </si>
  <si>
    <t>THE BERBARD FIRM P.L.C.</t>
  </si>
  <si>
    <t>1008 12th Avenue North</t>
  </si>
  <si>
    <t>H-400-19010-434021</t>
  </si>
  <si>
    <t>Hawkins Industries Inc.</t>
  </si>
  <si>
    <t>1409 2nd Street</t>
  </si>
  <si>
    <t>Webster City</t>
  </si>
  <si>
    <t>515-570-4007</t>
  </si>
  <si>
    <t>Diesel Mechanic Specialist</t>
  </si>
  <si>
    <t>Bus and Truck Mechanics and Diesel Engine Specialists</t>
  </si>
  <si>
    <t>H-400-19010-434287</t>
  </si>
  <si>
    <t>H-400-19010-435377</t>
  </si>
  <si>
    <t>H-400-19010-460026</t>
  </si>
  <si>
    <t>H-400-19010-475372</t>
  </si>
  <si>
    <t>H-400-19010-493087</t>
  </si>
  <si>
    <t>COWFISH ONE LLC</t>
  </si>
  <si>
    <t>COWFISH RESTAURANT</t>
  </si>
  <si>
    <t>258 E MANTAUK HWY</t>
  </si>
  <si>
    <t>HAMPTON BAY</t>
  </si>
  <si>
    <t>631-594-3868</t>
  </si>
  <si>
    <t>H2 STAFFING</t>
  </si>
  <si>
    <t>ALTON WAITE</t>
  </si>
  <si>
    <t>MELBOURNE</t>
  </si>
  <si>
    <t>DINING ROOMATTENDANT</t>
  </si>
  <si>
    <t>NY STATE</t>
  </si>
  <si>
    <t>H-400-19010-494383</t>
  </si>
  <si>
    <t>H-400-19010-540373</t>
  </si>
  <si>
    <t>P. O. BOX # 428</t>
  </si>
  <si>
    <t>BRITT</t>
  </si>
  <si>
    <t>170 MAIN AVENUE SOUTH</t>
  </si>
  <si>
    <t>H-400-19010-559312</t>
  </si>
  <si>
    <t>H-400-19010-567984</t>
  </si>
  <si>
    <t>H-400-19010-574803</t>
  </si>
  <si>
    <t>Murphy Family Ventures</t>
  </si>
  <si>
    <t>H-400-19010-584360</t>
  </si>
  <si>
    <t>H-400-19010-590381</t>
  </si>
  <si>
    <t>ALPINE FENCING &amp; SUPPLIES, INC.</t>
  </si>
  <si>
    <t>1427 HWY 50</t>
  </si>
  <si>
    <t>DELTA</t>
  </si>
  <si>
    <t>970-874-3404</t>
  </si>
  <si>
    <t>Delta</t>
  </si>
  <si>
    <t>1427 Hwy 50</t>
  </si>
  <si>
    <t>H-400-19010-600666</t>
  </si>
  <si>
    <t>LIBERTAD FISHERIES, INC.</t>
  </si>
  <si>
    <t>3805 DRY DOCK CT.</t>
  </si>
  <si>
    <t>956-792-6997</t>
  </si>
  <si>
    <t>3805 Dry Dock Ct.</t>
  </si>
  <si>
    <t>H-400-19010-609372</t>
  </si>
  <si>
    <t>Lassiter &amp; Son, LLC</t>
  </si>
  <si>
    <t>LAW OFFICE OF RUXANDRA IRINA DRAGAN LLC</t>
  </si>
  <si>
    <t>H-400-19010-616701</t>
  </si>
  <si>
    <t>Bay Area Woodworking, LLC</t>
  </si>
  <si>
    <t>19 Clearwater Court</t>
  </si>
  <si>
    <t>510-646-1920</t>
  </si>
  <si>
    <t>Kerosky Purves and Bogue</t>
  </si>
  <si>
    <t>Wilson Purves</t>
  </si>
  <si>
    <t>Cabinet Marker</t>
  </si>
  <si>
    <t>Cabinetmakers and Bench Carpenters</t>
  </si>
  <si>
    <t>GED</t>
  </si>
  <si>
    <t>525 De Carlo Ave, Unit A</t>
  </si>
  <si>
    <t>H-400-19010-634641</t>
  </si>
  <si>
    <t>WICKS CONSTRUCTION INC.</t>
  </si>
  <si>
    <t>2201 State Hwy 9</t>
  </si>
  <si>
    <t>P.O Box 428</t>
  </si>
  <si>
    <t>Decorah</t>
  </si>
  <si>
    <t>Winnershiek</t>
  </si>
  <si>
    <t>503 East Broadway</t>
  </si>
  <si>
    <t>H-400-19010-674028</t>
  </si>
  <si>
    <t>Diesel Dogs Fuel Service</t>
  </si>
  <si>
    <t>2091 Energy Park Drive</t>
  </si>
  <si>
    <t>651-636-2515</t>
  </si>
  <si>
    <t>Fuel Delivery Truck Driver</t>
  </si>
  <si>
    <t>H-400-19010-684699</t>
  </si>
  <si>
    <t>Quintana's Luxury Landscape</t>
  </si>
  <si>
    <t>79 S. DeGaulle St.</t>
  </si>
  <si>
    <t>303-341-2581</t>
  </si>
  <si>
    <t>H-400-19010-685387</t>
  </si>
  <si>
    <t>First Choice Tree Care Inc.</t>
  </si>
  <si>
    <t>9900 North Granville Road</t>
  </si>
  <si>
    <t>Mequon</t>
  </si>
  <si>
    <t>262-242-1274</t>
  </si>
  <si>
    <t>Lucio Steven Siy, Attorney at Law</t>
  </si>
  <si>
    <t>Lucio Siy</t>
  </si>
  <si>
    <t>Wauwatosa</t>
  </si>
  <si>
    <t>Tree Trimmer/Pruner</t>
  </si>
  <si>
    <t>Ozaukee</t>
  </si>
  <si>
    <t>Wisconsin Department of Workforce Development</t>
  </si>
  <si>
    <t>H-400-19010-695240</t>
  </si>
  <si>
    <t>H-400-19010-697645</t>
  </si>
  <si>
    <t>H-400-19010-698622</t>
  </si>
  <si>
    <t>Kitchen Porter</t>
  </si>
  <si>
    <t>96 Washington St.</t>
  </si>
  <si>
    <t>H-400-19010-704816</t>
  </si>
  <si>
    <t>M&amp;M POOLS LLC</t>
  </si>
  <si>
    <t>7 WARNER ROAD</t>
  </si>
  <si>
    <t>P.O. BOX 1302</t>
  </si>
  <si>
    <t>631-728-7704</t>
  </si>
  <si>
    <t>H-400-19010-745105</t>
  </si>
  <si>
    <t>THE BIRNARD FIRM P.L.C.</t>
  </si>
  <si>
    <t>H-400-19010-791852</t>
  </si>
  <si>
    <t>H-400-19010-794533</t>
  </si>
  <si>
    <t>H-400-19010-814060</t>
  </si>
  <si>
    <t>Lumber Spealties US LBM LLC</t>
  </si>
  <si>
    <t>H-400-19010-831523</t>
  </si>
  <si>
    <t>H-400-19010-840316</t>
  </si>
  <si>
    <t>Wagner Sod Company</t>
  </si>
  <si>
    <t>Wagner Sod, Landscaping &amp; Irrigation Co.</t>
  </si>
  <si>
    <t>8150 Courthouse Blvd Ct.</t>
  </si>
  <si>
    <t>Inver Grove Heightt</t>
  </si>
  <si>
    <t>651-457-6037</t>
  </si>
  <si>
    <t>8150 Courthouse Blvd Ct</t>
  </si>
  <si>
    <t>H-400-19010-847759</t>
  </si>
  <si>
    <t>Progistics Carriers LLC</t>
  </si>
  <si>
    <t>5201 N Veterans Blvd</t>
  </si>
  <si>
    <t>956-843-1000</t>
  </si>
  <si>
    <t>LAW OFFICE OF ALEX MARTINEZ PLLC</t>
  </si>
  <si>
    <t>MARTINEZ ALEJANDRO</t>
  </si>
  <si>
    <t>Heavy and Tractor-Trailer driver</t>
  </si>
  <si>
    <t>EID HOS Logs</t>
  </si>
  <si>
    <t>H-400-19010-848720</t>
  </si>
  <si>
    <t>H-2B Labor Solutions, LLC</t>
  </si>
  <si>
    <t>Luisa Ramirez</t>
  </si>
  <si>
    <t>H-400-19010-880905</t>
  </si>
  <si>
    <t>H-400-19010-966235</t>
  </si>
  <si>
    <t>KATTNER ENTERPRISES LLC</t>
  </si>
  <si>
    <t>KATTNER LANDSCAPING</t>
  </si>
  <si>
    <t>3050 ROUTE 23</t>
  </si>
  <si>
    <t>OAK RIDGE</t>
  </si>
  <si>
    <t>973-208-1177</t>
  </si>
  <si>
    <t>PASSAIC</t>
  </si>
  <si>
    <t>NEW JERSEY DEPARTMENT OF LABOR AND WORKFORCE DEVELOPMENT</t>
  </si>
  <si>
    <t>CAREER-135-1165978</t>
  </si>
  <si>
    <t>H-400-19011-012643</t>
  </si>
  <si>
    <t>H-400-19011-018840</t>
  </si>
  <si>
    <t>Salatiel Garcia</t>
  </si>
  <si>
    <t>SG Company</t>
  </si>
  <si>
    <t>405 Brady Street</t>
  </si>
  <si>
    <t>903-393-8138</t>
  </si>
  <si>
    <t>H-400-19011-021234</t>
  </si>
  <si>
    <t>Cache Valley Landscape, Inc.</t>
  </si>
  <si>
    <t>885 W. 2650 S.</t>
  </si>
  <si>
    <t>435-760-7307</t>
  </si>
  <si>
    <t>Pascual Law, PLLC</t>
  </si>
  <si>
    <t>Margaret Pascual</t>
  </si>
  <si>
    <t>Utah State Workforce Serices</t>
  </si>
  <si>
    <t>H-400-19011-031900</t>
  </si>
  <si>
    <t>H-400-19011-041617</t>
  </si>
  <si>
    <t>JJ CONCESSIONS LLC</t>
  </si>
  <si>
    <t>JOHNNY ZEPPOLI CONCESSIONS</t>
  </si>
  <si>
    <t>96 Wanaque Ave.</t>
  </si>
  <si>
    <t>Pompton Lakes</t>
  </si>
  <si>
    <t>973-277-5928</t>
  </si>
  <si>
    <t>H-400-19011-128396</t>
  </si>
  <si>
    <t>Popsy Pop, LLC</t>
  </si>
  <si>
    <t>H-400-19011-135020</t>
  </si>
  <si>
    <t>United Work and Travel, a divison of APEI</t>
  </si>
  <si>
    <t>Kimberly Maglin</t>
  </si>
  <si>
    <t>Illinois Department of Employment Security</t>
  </si>
  <si>
    <t>542 N Route 21</t>
  </si>
  <si>
    <t>H-400-19011-139527</t>
  </si>
  <si>
    <t>J &amp; J Construction Co.</t>
  </si>
  <si>
    <t>7135 Dan McGuire Dr</t>
  </si>
  <si>
    <t>248-437-7700</t>
  </si>
  <si>
    <t>Elizabeth Reed Law Firm PLLC</t>
  </si>
  <si>
    <t>Elizabeth Reed</t>
  </si>
  <si>
    <t>H-400-19011-172148</t>
  </si>
  <si>
    <t>THE BERNARD FIRM P.L.C</t>
  </si>
  <si>
    <t>Dickison</t>
  </si>
  <si>
    <t>H-400-19011-201275</t>
  </si>
  <si>
    <t>Tim F. Ritchey Racing Stables Inc.</t>
  </si>
  <si>
    <t>535 Nottingham Road</t>
  </si>
  <si>
    <t>410-398-9410</t>
  </si>
  <si>
    <t>STABLE ATTENDANTS</t>
  </si>
  <si>
    <t>Delaware Department of Labor</t>
  </si>
  <si>
    <t>Delaware Park Racetrack &amp; Slots</t>
  </si>
  <si>
    <t>777 Delaware Park Blvd.</t>
  </si>
  <si>
    <t>H-400-19011-291244</t>
  </si>
  <si>
    <t>Green Acres Landscape and Design. Inc</t>
  </si>
  <si>
    <t>Green Acres Landscape and Maintenance,  LLC</t>
  </si>
  <si>
    <t>H-400-19011-359139</t>
  </si>
  <si>
    <t>Van Curen Services Inc.</t>
  </si>
  <si>
    <t>The Law Office of Ruxandra Irina Dragan LLC</t>
  </si>
  <si>
    <t>H-400-19011-362762</t>
  </si>
  <si>
    <t>First Serve Hospitality Group</t>
  </si>
  <si>
    <t>Robert's Maine Grill</t>
  </si>
  <si>
    <t>SEE ATTACHED</t>
  </si>
  <si>
    <t>H-400-19011-371053</t>
  </si>
  <si>
    <t>Outside Dreams LLC</t>
  </si>
  <si>
    <t>932 Salida Way</t>
  </si>
  <si>
    <t>303-359-9533</t>
  </si>
  <si>
    <t>United States of America</t>
  </si>
  <si>
    <t>CO SWA - Arapahoe/Douglas Works</t>
  </si>
  <si>
    <t>H-400-19011-380025</t>
  </si>
  <si>
    <t>H-400-19011-386518</t>
  </si>
  <si>
    <t>Hospitality Solutions, LLC</t>
  </si>
  <si>
    <t>Cleanwel Solutions Management LLC</t>
  </si>
  <si>
    <t>2480 South Main Street</t>
  </si>
  <si>
    <t>801-702-8990</t>
  </si>
  <si>
    <t>Housekeeping Worker</t>
  </si>
  <si>
    <t>H-400-19011-399790</t>
  </si>
  <si>
    <t>H-400-19011-472658</t>
  </si>
  <si>
    <t>Ground Works Lawn and Landscaping</t>
  </si>
  <si>
    <t>3806 Rustic Woods</t>
  </si>
  <si>
    <t>314-750-4593</t>
  </si>
  <si>
    <t>3806 Rustic Woods (report to work)</t>
  </si>
  <si>
    <t>H-400-19011-481406</t>
  </si>
  <si>
    <t>Rooster Andy's Charcoal Grilled Catering, Inc.</t>
  </si>
  <si>
    <t>600 Copeland Ave</t>
  </si>
  <si>
    <t>La Crosse</t>
  </si>
  <si>
    <t>608-780-0067</t>
  </si>
  <si>
    <t>H-400-19011-524706</t>
  </si>
  <si>
    <t>MILO &amp; SON ENTERPRISES, INC</t>
  </si>
  <si>
    <t>4519 RATTLESNAKE BAR RD.</t>
  </si>
  <si>
    <t>[MAIL: PO BOX 489, PILOT HILL, CA 95664]</t>
  </si>
  <si>
    <t>PILOT HILL</t>
  </si>
  <si>
    <t>95664-0000</t>
  </si>
  <si>
    <t>916-952-1066</t>
  </si>
  <si>
    <t>Pilot Hill</t>
  </si>
  <si>
    <t>4519 Rattlesnake Bar Road</t>
  </si>
  <si>
    <t>H-400-19011-525590</t>
  </si>
  <si>
    <t>Hospitality Solutions Management</t>
  </si>
  <si>
    <t>6795 East Tennessee Ave.</t>
  </si>
  <si>
    <t>Colorado Workforce Center</t>
  </si>
  <si>
    <t>6795 East Tennesse Ave.</t>
  </si>
  <si>
    <t>H-400-19011-564578</t>
  </si>
  <si>
    <t>Adcock Concrete, Inc.</t>
  </si>
  <si>
    <t>2458 Industrial Blvd</t>
  </si>
  <si>
    <t>Law Office of Imelda Mulholland, LLC</t>
  </si>
  <si>
    <t>Imelda Mulholland</t>
  </si>
  <si>
    <t>Connecting Colorado SWA</t>
  </si>
  <si>
    <t>7681502(#10)</t>
  </si>
  <si>
    <t>H-400-19011-607119</t>
  </si>
  <si>
    <t>Merry Go Round Farm Clusters HOA</t>
  </si>
  <si>
    <t>Eric Steiner</t>
  </si>
  <si>
    <t>Grounds Worker</t>
  </si>
  <si>
    <t>see below for H6a</t>
  </si>
  <si>
    <t>H-400-19011-666127</t>
  </si>
  <si>
    <t>Silver Bay Seafoods,LLC</t>
  </si>
  <si>
    <t>4039 21st Ave West</t>
  </si>
  <si>
    <t>Alaska Dept of Labor and Workforce Development</t>
  </si>
  <si>
    <t>4400 Sawmill Creek Rd.</t>
  </si>
  <si>
    <t>H-400-19011-686287</t>
  </si>
  <si>
    <t>AM General Contractor Inc</t>
  </si>
  <si>
    <t>410 Hillside Avenue</t>
  </si>
  <si>
    <t>302-602-4180</t>
  </si>
  <si>
    <t>Surin &amp; Griffin, P.C.</t>
  </si>
  <si>
    <t>Elizabeth Surin</t>
  </si>
  <si>
    <t>H-400-19011-698572</t>
  </si>
  <si>
    <t>H-400-19011-734893</t>
  </si>
  <si>
    <t>P.O. Box #582</t>
  </si>
  <si>
    <t>106 South Center Street</t>
  </si>
  <si>
    <t>H-400-19011-736435</t>
  </si>
  <si>
    <t>Scioto Country Club, Inc.</t>
  </si>
  <si>
    <t>614-481-7254</t>
  </si>
  <si>
    <t>H-400-19011-736583</t>
  </si>
  <si>
    <t>P.O. BOX 817, GONZALES, LA 70707 (MAILING)</t>
  </si>
  <si>
    <t>225-664-2816</t>
  </si>
  <si>
    <t>ASCENSION</t>
  </si>
  <si>
    <t>ALSO IN THE FIELD</t>
  </si>
  <si>
    <t>H-400-19011-816421</t>
  </si>
  <si>
    <t>King Construction &amp; Overhead Door, Inc.</t>
  </si>
  <si>
    <t>521 North Oak Street</t>
  </si>
  <si>
    <t>H-400-19011-821745</t>
  </si>
  <si>
    <t>PSN Landscaping Co.</t>
  </si>
  <si>
    <t>9637 Liberty Road, Suite R</t>
  </si>
  <si>
    <t>410-833-2479</t>
  </si>
  <si>
    <t>H-400-19011-866706</t>
  </si>
  <si>
    <t>H-400-19011-869641</t>
  </si>
  <si>
    <t>Hawkins Industries Inc</t>
  </si>
  <si>
    <t>The Bernard Firm P. L. C</t>
  </si>
  <si>
    <t>H-400-19011-944332</t>
  </si>
  <si>
    <t>Antonelli Maintenance LLC</t>
  </si>
  <si>
    <t>16171 31 Mile Road</t>
  </si>
  <si>
    <t>Ray Township</t>
  </si>
  <si>
    <t>586-336-7800</t>
  </si>
  <si>
    <t>The Law Offices of Egi Deromemaj P.C.</t>
  </si>
  <si>
    <t>Egi Deromemaj</t>
  </si>
  <si>
    <t>Workforce Development Agency</t>
  </si>
  <si>
    <t>H-400-19012-734175</t>
  </si>
  <si>
    <t>Scales, LLC</t>
  </si>
  <si>
    <t>Scales Restaurant</t>
  </si>
  <si>
    <t>68 Commercial St</t>
  </si>
  <si>
    <t>207-805-0444</t>
  </si>
  <si>
    <t>Landis Arn &amp; Jaynes, PA</t>
  </si>
  <si>
    <t>H-400-19013-195041</t>
  </si>
  <si>
    <t>STEAMBOAT WHARF PIZZA, INC.</t>
  </si>
  <si>
    <t>STEAMBOAT WHARF PIZZA</t>
  </si>
  <si>
    <t>10 BROAD STREET</t>
  </si>
  <si>
    <t>508-228-1131</t>
  </si>
  <si>
    <t>H-400-19014-003244</t>
  </si>
  <si>
    <t>BOARDING HOUSE, INC.</t>
  </si>
  <si>
    <t>THE BOARDING HOUSE AND THE PEARL</t>
  </si>
  <si>
    <t>12 FEDERAL STREET</t>
  </si>
  <si>
    <t>508-228-9622</t>
  </si>
  <si>
    <t>H-400-19014-016888</t>
  </si>
  <si>
    <t>OS Golf Club LLC</t>
  </si>
  <si>
    <t>Old Sandwich Golf Club</t>
  </si>
  <si>
    <t>41 Doublebrook</t>
  </si>
  <si>
    <t>508-209-2200</t>
  </si>
  <si>
    <t>H-400-19014-019258</t>
  </si>
  <si>
    <t>Lake Naomi Club</t>
  </si>
  <si>
    <t>122 Route 423</t>
  </si>
  <si>
    <t>PO Box T</t>
  </si>
  <si>
    <t>Pocono Pines</t>
  </si>
  <si>
    <t>570-646-9191</t>
  </si>
  <si>
    <t>135 Miller Drive</t>
  </si>
  <si>
    <t>H-400-19014-037704</t>
  </si>
  <si>
    <t>H-400-19014-049994</t>
  </si>
  <si>
    <t>Food Outlet Supervisor</t>
  </si>
  <si>
    <t>H-400-19014-092427</t>
  </si>
  <si>
    <t>H-400-19014-221114</t>
  </si>
  <si>
    <t>L&amp;M INTERNATIONAL INC</t>
  </si>
  <si>
    <t>CATERSTAFF</t>
  </si>
  <si>
    <t>3110 FARLEY DR</t>
  </si>
  <si>
    <t>WINDSOR MILL</t>
  </si>
  <si>
    <t>410-922-6140</t>
  </si>
  <si>
    <t>3110 Farley Dr</t>
  </si>
  <si>
    <t>H-400-19014-234866</t>
  </si>
  <si>
    <t>Mailing: P.O. Box 6285, Jackson, WY 83002</t>
  </si>
  <si>
    <t>H-400-19014-238867</t>
  </si>
  <si>
    <t>H-400-19014-335163</t>
  </si>
  <si>
    <t>H-400-19014-360330</t>
  </si>
  <si>
    <t>Front Desk/Concierge</t>
  </si>
  <si>
    <t>H-400-19014-367950</t>
  </si>
  <si>
    <t>H-400-19014-456926</t>
  </si>
  <si>
    <t>H-400-19014-501449</t>
  </si>
  <si>
    <t>Thomas Terracciano</t>
  </si>
  <si>
    <t>Costal Medical Staffing</t>
  </si>
  <si>
    <t>29495 Rancho California RD.</t>
  </si>
  <si>
    <t>APT. 270</t>
  </si>
  <si>
    <t>Temecula</t>
  </si>
  <si>
    <t>OFFICE MANAGER</t>
  </si>
  <si>
    <t>Business, Education, Health</t>
  </si>
  <si>
    <t>RHODE ISLAND DEPT. OF LABOR</t>
  </si>
  <si>
    <t>643 EAST AVENUE UNIT 6</t>
  </si>
  <si>
    <t>H-400-19014-516368</t>
  </si>
  <si>
    <t>H-400-19014-528036</t>
  </si>
  <si>
    <t>H-400-19014-576865</t>
  </si>
  <si>
    <t>386-362-7000</t>
  </si>
  <si>
    <t>Pinestraw Baler</t>
  </si>
  <si>
    <t>Mayo</t>
  </si>
  <si>
    <t>171 NE Rowan Road</t>
  </si>
  <si>
    <t>H-400-19014-592465</t>
  </si>
  <si>
    <t>American Sinopan, LLC</t>
  </si>
  <si>
    <t>Saipan Garden Resort</t>
  </si>
  <si>
    <t>Suite 201 AJ Building</t>
  </si>
  <si>
    <t>670-233-9595</t>
  </si>
  <si>
    <t>mason</t>
  </si>
  <si>
    <t>Saipan Garden Resort Worksite</t>
  </si>
  <si>
    <t>Tanapag Village</t>
  </si>
  <si>
    <t>H-400-19014-609016</t>
  </si>
  <si>
    <t>GMI ASPHALT LLC</t>
  </si>
  <si>
    <t>288 LACONIA ROAD</t>
  </si>
  <si>
    <t>BELMONT</t>
  </si>
  <si>
    <t>BELKNAP</t>
  </si>
  <si>
    <t>603-524-0200</t>
  </si>
  <si>
    <t>CONSTRUCTION HELPERS</t>
  </si>
  <si>
    <t>H-400-19014-618030</t>
  </si>
  <si>
    <t>H-400-19014-625629</t>
  </si>
  <si>
    <t>Linda's Bakery</t>
  </si>
  <si>
    <t>Eva's Diner and Bakery</t>
  </si>
  <si>
    <t>712 14th Ave</t>
  </si>
  <si>
    <t>206-327-3668</t>
  </si>
  <si>
    <t>HANIS IRVINE PROTHERO, PLLC</t>
  </si>
  <si>
    <t>FLORIAN PURGANAN</t>
  </si>
  <si>
    <t>Specialty Cook</t>
  </si>
  <si>
    <t>Okanogan</t>
  </si>
  <si>
    <t>H-400-19014-645722</t>
  </si>
  <si>
    <t>H-400-19014-669412</t>
  </si>
  <si>
    <t>H-400-19014-672333</t>
  </si>
  <si>
    <t>H-400-19014-778730</t>
  </si>
  <si>
    <t>Counter Worker</t>
  </si>
  <si>
    <t>H-400-19014-784448</t>
  </si>
  <si>
    <t>Recreation Aide</t>
  </si>
  <si>
    <t>H-400-19014-785730</t>
  </si>
  <si>
    <t>H-400-19014-939179</t>
  </si>
  <si>
    <t>H-400-19014-960837</t>
  </si>
  <si>
    <t>Service Attendant/Busser</t>
  </si>
  <si>
    <t>H-400-19015-038944</t>
  </si>
  <si>
    <t>Blantyre Hotel Ventures LLC</t>
  </si>
  <si>
    <t>16 Blantyre Road</t>
  </si>
  <si>
    <t>P.O. Box 995</t>
  </si>
  <si>
    <t>Lenox</t>
  </si>
  <si>
    <t>413-637-3556</t>
  </si>
  <si>
    <t>H-400-19015-062685</t>
  </si>
  <si>
    <t>H-400-19015-085157</t>
  </si>
  <si>
    <t>Vazquez Mexican Takeout</t>
  </si>
  <si>
    <t>38 Main St</t>
  </si>
  <si>
    <t>Milbridge</t>
  </si>
  <si>
    <t>207-546-2219</t>
  </si>
  <si>
    <t>H-400-19015-109076</t>
  </si>
  <si>
    <t>H-400-19015-112844</t>
  </si>
  <si>
    <t>WILDCAT CLIFFS COUNTRY CLUB, Inc.</t>
  </si>
  <si>
    <t>770 Country Club Drive</t>
  </si>
  <si>
    <t>828-526-2165</t>
  </si>
  <si>
    <t>PETRINA GROUP INTERNATIONAL, INC.</t>
  </si>
  <si>
    <t>PETER PETRINA</t>
  </si>
  <si>
    <t>ITHACA</t>
  </si>
  <si>
    <t>RECREATION AIDE</t>
  </si>
  <si>
    <t>H-400-19015-141714</t>
  </si>
  <si>
    <t>15854 SURFBIRD CT.</t>
  </si>
  <si>
    <t>Raking and bailing pine needles</t>
  </si>
  <si>
    <t>Mascotte</t>
  </si>
  <si>
    <t>15854 Surfbird CT.</t>
  </si>
  <si>
    <t>H-400-19015-142480</t>
  </si>
  <si>
    <t>H D LANDSCAPE LLC</t>
  </si>
  <si>
    <t>12 GREGLEN AVENUE</t>
  </si>
  <si>
    <t>PO BOX 2182</t>
  </si>
  <si>
    <t>508-280-7783</t>
  </si>
  <si>
    <t>12 GREGLEN  AVE</t>
  </si>
  <si>
    <t>H-400-19015-150284</t>
  </si>
  <si>
    <t>LAKE TOXAWAY COUNTRY CLUB</t>
  </si>
  <si>
    <t>4366 West Club Blvd</t>
  </si>
  <si>
    <t>828-966-4020</t>
  </si>
  <si>
    <t>H-400-19015-152734</t>
  </si>
  <si>
    <t>EASTWARD HO! COUNTRY CLUB, Inc.</t>
  </si>
  <si>
    <t>325 Fox Hill Road</t>
  </si>
  <si>
    <t>508-945-0003</t>
  </si>
  <si>
    <t>H-400-19015-181459</t>
  </si>
  <si>
    <t>FENWAY GOLF CLUB, Inc.</t>
  </si>
  <si>
    <t>384 Old Mamaroneck Road, Box 7</t>
  </si>
  <si>
    <t>914-723-6000</t>
  </si>
  <si>
    <t>Old Mamaroneck Rd</t>
  </si>
  <si>
    <t>PO Box 7</t>
  </si>
  <si>
    <t>H-400-19015-194288</t>
  </si>
  <si>
    <t>International Forestry Solutions, LLC</t>
  </si>
  <si>
    <t>3840 Royal Palm Drive</t>
  </si>
  <si>
    <t>St. James City</t>
  </si>
  <si>
    <t>305-804-9727</t>
  </si>
  <si>
    <t>3840 Royal Palm Drive (report to work)</t>
  </si>
  <si>
    <t>H-400-19015-202658</t>
  </si>
  <si>
    <t>TAMARACK COUNTRY CLUB, Inc.</t>
  </si>
  <si>
    <t>55 Locust Road</t>
  </si>
  <si>
    <t>Greenwich</t>
  </si>
  <si>
    <t>203-531-7300</t>
  </si>
  <si>
    <t>H-400-19015-218847</t>
  </si>
  <si>
    <t>METROPOLIS COUNTRY CLUB, Inc.</t>
  </si>
  <si>
    <t>289 Dobbs Ferry Road</t>
  </si>
  <si>
    <t>914-949-4840</t>
  </si>
  <si>
    <t>H-400-19015-236345</t>
  </si>
  <si>
    <t>SCARSDALE GOLF CLUB, Inc.</t>
  </si>
  <si>
    <t>1 Clubway</t>
  </si>
  <si>
    <t>PO Box 701</t>
  </si>
  <si>
    <t>Hartsdale</t>
  </si>
  <si>
    <t>914-723-2840</t>
  </si>
  <si>
    <t>H-400-19015-257762</t>
  </si>
  <si>
    <t>FAIRVIEW COUNTRY CLUB, Inc.</t>
  </si>
  <si>
    <t>1241 King Street</t>
  </si>
  <si>
    <t>203-531-6200</t>
  </si>
  <si>
    <t>H-400-19015-263857</t>
  </si>
  <si>
    <t>H-400-19015-269639</t>
  </si>
  <si>
    <t>H-400-19015-284636</t>
  </si>
  <si>
    <t>Mountain Air Country Club, Inc.</t>
  </si>
  <si>
    <t>337 Clubhouse Drive</t>
  </si>
  <si>
    <t>PO Box 220</t>
  </si>
  <si>
    <t>828-682-5600</t>
  </si>
  <si>
    <t>Yancey</t>
  </si>
  <si>
    <t>H-400-19015-293982</t>
  </si>
  <si>
    <t>THE APAWAMIS CLUB</t>
  </si>
  <si>
    <t>2 Club Road</t>
  </si>
  <si>
    <t>914-967-2100</t>
  </si>
  <si>
    <t>H-400-19015-298507</t>
  </si>
  <si>
    <t>CRESTMONT COUNTRY CLUB</t>
  </si>
  <si>
    <t>750 Eagle Rock Ave</t>
  </si>
  <si>
    <t>West Orange</t>
  </si>
  <si>
    <t>973-731-2060</t>
  </si>
  <si>
    <t>H-400-19015-302510</t>
  </si>
  <si>
    <t>The Country Club of Sapphire Valley Inc.</t>
  </si>
  <si>
    <t>120 Handicap Drive</t>
  </si>
  <si>
    <t>828-743-2462</t>
  </si>
  <si>
    <t>H-400-19015-305847</t>
  </si>
  <si>
    <t>G. SHRUBBER LANDSCAPE &amp; IRRIGATION LLC</t>
  </si>
  <si>
    <t>762 WEST 1390 SO</t>
  </si>
  <si>
    <t>801-301-9993</t>
  </si>
  <si>
    <t>762 West 1390 So</t>
  </si>
  <si>
    <t>H-400-19015-341949</t>
  </si>
  <si>
    <t>H-400-19015-342818</t>
  </si>
  <si>
    <t>SCOTT AND ANDREA BOWEN</t>
  </si>
  <si>
    <t>1127 SOUTH 15TH CIRCLE</t>
  </si>
  <si>
    <t>402-331-3181</t>
  </si>
  <si>
    <t>1127 South 15th Circle</t>
  </si>
  <si>
    <t>H-400-19015-373210</t>
  </si>
  <si>
    <t>H-400-19015-375715</t>
  </si>
  <si>
    <t>RECREATION ATTENDANT</t>
  </si>
  <si>
    <t>H-400-19015-385652</t>
  </si>
  <si>
    <t>Tributary Whitewater Tours</t>
  </si>
  <si>
    <t>6500 Hwy 49</t>
  </si>
  <si>
    <t>530-626-7385</t>
  </si>
  <si>
    <t>River Raft Guide</t>
  </si>
  <si>
    <t>Swift Water rescue, CPR Cert. **</t>
  </si>
  <si>
    <t>**Wilderness first aide, &amp; Food Handling Card.</t>
  </si>
  <si>
    <t>River raft guide, Swift water rescue, CPR, Wilderness first aid and food handling.</t>
  </si>
  <si>
    <t>H-400-19015-389116</t>
  </si>
  <si>
    <t>H-400-19015-396515</t>
  </si>
  <si>
    <t>H-400-19015-397738</t>
  </si>
  <si>
    <t>H-400-19015-449844</t>
  </si>
  <si>
    <t>Happy Bridge LLC</t>
  </si>
  <si>
    <t>126 S Main St</t>
  </si>
  <si>
    <t>651-351-0052</t>
  </si>
  <si>
    <t>USITEX LAW, INC.</t>
  </si>
  <si>
    <t>GLENN MANDEL</t>
  </si>
  <si>
    <t>EGG HARBOR</t>
  </si>
  <si>
    <t>Sales Clerk</t>
  </si>
  <si>
    <t>126 S. Main St, 213 S Main St, 209 S. Main St</t>
  </si>
  <si>
    <t>232 S. Main St.</t>
  </si>
  <si>
    <t>H-400-19015-451182</t>
  </si>
  <si>
    <t>GK Express Inc.</t>
  </si>
  <si>
    <t>350 W 114th Ave # 306</t>
  </si>
  <si>
    <t>720-210-7999</t>
  </si>
  <si>
    <t>H-400-19015-476721</t>
  </si>
  <si>
    <t>STAR LANDSCAPE &amp; ENGINEERING LLC</t>
  </si>
  <si>
    <t>3088 SOUTH 600 WEST, BOUNTIFUL, UT 84010</t>
  </si>
  <si>
    <t>BOUNTIFUL</t>
  </si>
  <si>
    <t>801-294-7227</t>
  </si>
  <si>
    <t>Bountiful</t>
  </si>
  <si>
    <t>3088 South 600 West</t>
  </si>
  <si>
    <t>H-400-19015-478192</t>
  </si>
  <si>
    <t>WHIPPOORWILL CLUB</t>
  </si>
  <si>
    <t>150 Whippoorwill Road</t>
  </si>
  <si>
    <t>Armonk</t>
  </si>
  <si>
    <t>914-273-3011</t>
  </si>
  <si>
    <t>H-400-19015-482295</t>
  </si>
  <si>
    <t>H-400-19015-485886</t>
  </si>
  <si>
    <t>SOUTHEAST TRUSS ERECTORS, INC.</t>
  </si>
  <si>
    <t>424 20TH CT NE</t>
  </si>
  <si>
    <t>CENTERPOINT</t>
  </si>
  <si>
    <t>LINDA CASTRO</t>
  </si>
  <si>
    <t>H-400-19015-515309</t>
  </si>
  <si>
    <t>Kilgore Companies, LLC</t>
  </si>
  <si>
    <t>7057 W. 2100 S.</t>
  </si>
  <si>
    <t>801-250-0132</t>
  </si>
  <si>
    <t>H-400-19015-528189</t>
  </si>
  <si>
    <t>American Me Corp</t>
  </si>
  <si>
    <t>T-Shirt Factory</t>
  </si>
  <si>
    <t>202 Broadway</t>
  </si>
  <si>
    <t>608-347-5292</t>
  </si>
  <si>
    <t>202 Broadway, 325 Broadway</t>
  </si>
  <si>
    <t>711 Wisconsin Dells Parkway, 1810 Wisconsin Dells Parkway</t>
  </si>
  <si>
    <t>H-400-19015-537065</t>
  </si>
  <si>
    <t>SUNNINGDALE COUNTRY CLUB, Inc.</t>
  </si>
  <si>
    <t>300 Underhill Rd.</t>
  </si>
  <si>
    <t>914-723-2000</t>
  </si>
  <si>
    <t>H-400-19015-540869</t>
  </si>
  <si>
    <t>H-400-19015-568119</t>
  </si>
  <si>
    <t>H-400-19015-581418</t>
  </si>
  <si>
    <t>METIVIER INN, INC.</t>
  </si>
  <si>
    <t>Metiveir Inn and Hart's Inn</t>
  </si>
  <si>
    <t>7466 MARKET STREET</t>
  </si>
  <si>
    <t>906-847-6234</t>
  </si>
  <si>
    <t>7466 Market Street</t>
  </si>
  <si>
    <t>H-400-19015-595763</t>
  </si>
  <si>
    <t>H-400-19015-596423</t>
  </si>
  <si>
    <t>Shahi Foods LLC</t>
  </si>
  <si>
    <t>Shiraz Restaurant</t>
  </si>
  <si>
    <t>2575 S. Decatur Blvd.</t>
  </si>
  <si>
    <t>702-870-0860</t>
  </si>
  <si>
    <t>GEORGE HUTSON PC</t>
  </si>
  <si>
    <t>GEORGE HUTSON</t>
  </si>
  <si>
    <t>SUFFERN</t>
  </si>
  <si>
    <t>Cook, Indian and Pakistani Specialty</t>
  </si>
  <si>
    <t>2575 S. Decatur Blvd</t>
  </si>
  <si>
    <t>H-400-19015-607096</t>
  </si>
  <si>
    <t>H-400-19015-613530</t>
  </si>
  <si>
    <t>Fishers Island Club, Inc.</t>
  </si>
  <si>
    <t>20449 E Main Road</t>
  </si>
  <si>
    <t>P.O. Box 605</t>
  </si>
  <si>
    <t>Fishers Island</t>
  </si>
  <si>
    <t>631-788-7225</t>
  </si>
  <si>
    <t>H-400-19015-615731</t>
  </si>
  <si>
    <t>A&amp;J'S CONSTRUCTION, LLC</t>
  </si>
  <si>
    <t>708 2ND AVE. SE</t>
  </si>
  <si>
    <t>CRESCO</t>
  </si>
  <si>
    <t>563-203-8170</t>
  </si>
  <si>
    <t>Helper Roofers</t>
  </si>
  <si>
    <t>Cresco</t>
  </si>
  <si>
    <t>South Elm St. and 5th Ave. SE</t>
  </si>
  <si>
    <t>H-400-19015-642496</t>
  </si>
  <si>
    <t>BURLINGAME COUNTRY CLUB</t>
  </si>
  <si>
    <t>746 Club Dr.</t>
  </si>
  <si>
    <t>PO Box 130</t>
  </si>
  <si>
    <t>828-966-9200</t>
  </si>
  <si>
    <t>746 Club Dr</t>
  </si>
  <si>
    <t>H-400-19015-646787</t>
  </si>
  <si>
    <t>H-400-19015-673857</t>
  </si>
  <si>
    <t>PAR GOLF GROUP, LLC</t>
  </si>
  <si>
    <t>EAGLE OAKS GOLF &amp; COUNTRY CLUB</t>
  </si>
  <si>
    <t>20 Shore Oaks Drive</t>
  </si>
  <si>
    <t>732-938-9696</t>
  </si>
  <si>
    <t>H-400-19015-674363</t>
  </si>
  <si>
    <t>H-400-19015-681199</t>
  </si>
  <si>
    <t>H-400-19015-682323</t>
  </si>
  <si>
    <t>P.O. Box 220</t>
  </si>
  <si>
    <t>H-400-19015-685228</t>
  </si>
  <si>
    <t>Burchfield Contracting, LLC</t>
  </si>
  <si>
    <t>212 Cindy Cove Rd.</t>
  </si>
  <si>
    <t>828-479-1291</t>
  </si>
  <si>
    <t>H-400-19015-697809</t>
  </si>
  <si>
    <t>TURF SPRINKLER CO</t>
  </si>
  <si>
    <t>2808 E MT JORDAN RD</t>
  </si>
  <si>
    <t>801-942-5055</t>
  </si>
  <si>
    <t>landscaping and groundskeeping</t>
  </si>
  <si>
    <t>2808 E Mt Jordan Rd</t>
  </si>
  <si>
    <t>H-400-19015-705195</t>
  </si>
  <si>
    <t>Normandy Farms Campground, LLC</t>
  </si>
  <si>
    <t>72 West Street</t>
  </si>
  <si>
    <t>Foxboro</t>
  </si>
  <si>
    <t>866-673-2767</t>
  </si>
  <si>
    <t>Housekeeper II</t>
  </si>
  <si>
    <t>H-400-19015-717023</t>
  </si>
  <si>
    <t>TAS Commercial Concrete Construction</t>
  </si>
  <si>
    <t>Tony Bagilore Concrete</t>
  </si>
  <si>
    <t>2436 County Road 311</t>
  </si>
  <si>
    <t>512-853-7462</t>
  </si>
  <si>
    <t>H-400-19015-742319</t>
  </si>
  <si>
    <t>H-400-19015-774860</t>
  </si>
  <si>
    <t>H-400-19015-778795</t>
  </si>
  <si>
    <t>Montammy Golf Club</t>
  </si>
  <si>
    <t>7 Montammy Dr</t>
  </si>
  <si>
    <t>201-768-9000</t>
  </si>
  <si>
    <t>H-400-19015-779895</t>
  </si>
  <si>
    <t>H-400-19015-816819</t>
  </si>
  <si>
    <t>Custodian</t>
  </si>
  <si>
    <t>H-400-19015-821574</t>
  </si>
  <si>
    <t>OLD OAKS COUNTRY CLUB</t>
  </si>
  <si>
    <t>3100 Purchase Street</t>
  </si>
  <si>
    <t>Purchase</t>
  </si>
  <si>
    <t>914-683-6000</t>
  </si>
  <si>
    <t>H-400-19015-835211</t>
  </si>
  <si>
    <t>H-400-19015-845161</t>
  </si>
  <si>
    <t>H-400-19015-875300</t>
  </si>
  <si>
    <t>Bellman</t>
  </si>
  <si>
    <t>H-400-19015-876504</t>
  </si>
  <si>
    <t>H-400-19015-984945</t>
  </si>
  <si>
    <t>H-400-19015-997950</t>
  </si>
  <si>
    <t>H-400-19015-999718</t>
  </si>
  <si>
    <t>H-400-19016-078228</t>
  </si>
  <si>
    <t>Midcoast Hospitality Group</t>
  </si>
  <si>
    <t>60 Newagen Colony Rd</t>
  </si>
  <si>
    <t>207-633-5242</t>
  </si>
  <si>
    <t>H-400-19016-134192</t>
  </si>
  <si>
    <t>H-400-19016-195983</t>
  </si>
  <si>
    <t>DNC Parks &amp; Resorts at Sequoia</t>
  </si>
  <si>
    <t>64740 Wuksachi Way</t>
  </si>
  <si>
    <t>Sequoia National Park</t>
  </si>
  <si>
    <t>559-753-0309</t>
  </si>
  <si>
    <t>H-400-19016-400721</t>
  </si>
  <si>
    <t>STONECLIFFE PROPERTIES, LLC</t>
  </si>
  <si>
    <t>THE INN AT STONECLIFFE</t>
  </si>
  <si>
    <t>PO BOX 338</t>
  </si>
  <si>
    <t>8593 CUDAHY DR.</t>
  </si>
  <si>
    <t>616-328-7421</t>
  </si>
  <si>
    <t>8593 Cudahy Drive</t>
  </si>
  <si>
    <t>H-400-19016-439431</t>
  </si>
  <si>
    <t>Restaurant Attendants</t>
  </si>
  <si>
    <t>H-400-19016-497966</t>
  </si>
  <si>
    <t>DNC Parks &amp; Resorts at Kings Canyon, Inc.</t>
  </si>
  <si>
    <t>86728 Highway 180</t>
  </si>
  <si>
    <t>Kings Canyon National Park</t>
  </si>
  <si>
    <t>H-400-19016-516845</t>
  </si>
  <si>
    <t>NPT PARTNERS I, LLC</t>
  </si>
  <si>
    <t>974 BRECKENRIDGE LANE #161</t>
  </si>
  <si>
    <t>214-918-4897</t>
  </si>
  <si>
    <t>Crew Members, Fast Food</t>
  </si>
  <si>
    <t>5015 Shelbyville Rd.</t>
  </si>
  <si>
    <t>H-400-19016-530088</t>
  </si>
  <si>
    <t>H-400-19016-540261</t>
  </si>
  <si>
    <t>H-400-19016-649674</t>
  </si>
  <si>
    <t>H-400-19016-687206</t>
  </si>
  <si>
    <t>H-400-19016-762970</t>
  </si>
  <si>
    <t>H-400-19016-819969</t>
  </si>
  <si>
    <t>2319 Holcomb Rd (report to work)</t>
  </si>
  <si>
    <t>H-400-19016-877306</t>
  </si>
  <si>
    <t>H-400-19016-896537</t>
  </si>
  <si>
    <t>H-400-19016-919151</t>
  </si>
  <si>
    <t>H-400-19016-997285</t>
  </si>
  <si>
    <t>Norterra Services, LLC</t>
  </si>
  <si>
    <t>122 W Neider Ave.</t>
  </si>
  <si>
    <t>208-292-4290</t>
  </si>
  <si>
    <t>122 W Neider Ave (Report to work)</t>
  </si>
  <si>
    <t>H-400-19017-046626</t>
  </si>
  <si>
    <t>Mateo Trucking LLC</t>
  </si>
  <si>
    <t>420 S Hallam St</t>
  </si>
  <si>
    <t>HOBBS</t>
  </si>
  <si>
    <t>575-942-9392</t>
  </si>
  <si>
    <t>Commercial Drivers License</t>
  </si>
  <si>
    <t>WATER HAULING SAFETY</t>
  </si>
  <si>
    <t>LEA</t>
  </si>
  <si>
    <t>NEW MEXICO WORKFORCE</t>
  </si>
  <si>
    <t>420 S Hallam</t>
  </si>
  <si>
    <t>H-400-19017-057707</t>
  </si>
  <si>
    <t>WC CONCESSIONS LLC</t>
  </si>
  <si>
    <t>2115 COLDSTREAM RD.</t>
  </si>
  <si>
    <t>[MAIL: PO BOX 473. PHOENIXVILLE, PA 19460]</t>
  </si>
  <si>
    <t>PHOENIXVILLE</t>
  </si>
  <si>
    <t>813-677-8485</t>
  </si>
  <si>
    <t>Phoenixville</t>
  </si>
  <si>
    <t>2115 Coldstream Rd.</t>
  </si>
  <si>
    <t>H-400-19017-095911</t>
  </si>
  <si>
    <t>Diercks LTD</t>
  </si>
  <si>
    <t>1030 E 54th Street</t>
  </si>
  <si>
    <t>Davenport</t>
  </si>
  <si>
    <t>563-386-2435</t>
  </si>
  <si>
    <t>Eldridge</t>
  </si>
  <si>
    <t>101 Mush Circle</t>
  </si>
  <si>
    <t>H-400-19017-227468</t>
  </si>
  <si>
    <t>COAST DECK &amp; POOLS</t>
  </si>
  <si>
    <t>1858 COMMERCE AVE.</t>
  </si>
  <si>
    <t>772-778-3325</t>
  </si>
  <si>
    <t>Paver Installer</t>
  </si>
  <si>
    <t>1858 Commerce Ave.</t>
  </si>
  <si>
    <t>H-400-19017-230263</t>
  </si>
  <si>
    <t>2405 S Star Lake Rd. #66-301</t>
  </si>
  <si>
    <t>Federal Way</t>
  </si>
  <si>
    <t>2405 S Star Lake Road #66-301</t>
  </si>
  <si>
    <t>H-400-19017-506636</t>
  </si>
  <si>
    <t>WINDERMERE HOTEL, INC.</t>
  </si>
  <si>
    <t>7498 MAIN STREET</t>
  </si>
  <si>
    <t>906-847-3301</t>
  </si>
  <si>
    <t>7498 Main Street</t>
  </si>
  <si>
    <t>H-400-19017-564251</t>
  </si>
  <si>
    <t>USA Truck &amp; Trailer Supply</t>
  </si>
  <si>
    <t>4501 Hwy. 90 W</t>
  </si>
  <si>
    <t>337-465-4753</t>
  </si>
  <si>
    <t>Truck Mechanics</t>
  </si>
  <si>
    <t>Iberia Parish</t>
  </si>
  <si>
    <t>4501 Hwy. 90</t>
  </si>
  <si>
    <t>H-400-19017-697514</t>
  </si>
  <si>
    <t>H-400-19017-748027</t>
  </si>
  <si>
    <t>BEECHMONT COUNTRY CLUB</t>
  </si>
  <si>
    <t>29600 CHAGRIN BLVD.</t>
  </si>
  <si>
    <t>216-831-9100</t>
  </si>
  <si>
    <t>VARTANIAN &amp; VARTANIAN</t>
  </si>
  <si>
    <t>GREGORY VARTANIAN</t>
  </si>
  <si>
    <t>29600 Chagrin Blvd</t>
  </si>
  <si>
    <t>H-400-19017-818358</t>
  </si>
  <si>
    <t>Acadia Oceanview Motel</t>
  </si>
  <si>
    <t>323 State Highway #3</t>
  </si>
  <si>
    <t>207-288-3565</t>
  </si>
  <si>
    <t>HANCOCK (BAR HARBOR)</t>
  </si>
  <si>
    <t>H-400-19017-852556</t>
  </si>
  <si>
    <t>Beachead II LLC</t>
  </si>
  <si>
    <t>Beachead Restaurant</t>
  </si>
  <si>
    <t>598 Corn Neck Road (Physical)</t>
  </si>
  <si>
    <t>PO BOX 706, Block Island, RI 02807 (Mailing)</t>
  </si>
  <si>
    <t>401-466-2249</t>
  </si>
  <si>
    <t>Washington(New Shoreham)</t>
  </si>
  <si>
    <t>598 Corn Neck Road</t>
  </si>
  <si>
    <t>H-400-19018-108903</t>
  </si>
  <si>
    <t>OCEAN WEST MOTEL</t>
  </si>
  <si>
    <t>204 N KINGS HWY</t>
  </si>
  <si>
    <t>843-385-5953</t>
  </si>
  <si>
    <t>204 N. KINGS HWY</t>
  </si>
  <si>
    <t>H-400-19018-501542</t>
  </si>
  <si>
    <t>VIRAL BHUPENDRAKUMAR JAIN</t>
  </si>
  <si>
    <t>1959 MCINTOSH DR</t>
  </si>
  <si>
    <t>MECHANICSBURG</t>
  </si>
  <si>
    <t>717-884-4181</t>
  </si>
  <si>
    <t>Not applicable</t>
  </si>
  <si>
    <t>H-400-19018-999715</t>
  </si>
  <si>
    <t>C &amp; E BUILDERS LLC</t>
  </si>
  <si>
    <t>5301 LONGLEY LANE, BLDG D STE 156</t>
  </si>
  <si>
    <t>775-843-3595</t>
  </si>
  <si>
    <t>WASHOE</t>
  </si>
  <si>
    <t>H-400-19019-010661</t>
  </si>
  <si>
    <t>D.C. Lynch Shows, Inc.</t>
  </si>
  <si>
    <t>1101 North Prairie</t>
  </si>
  <si>
    <t>(Mail: PO Box 236, Chapman NE 68827)</t>
  </si>
  <si>
    <t>Chapman</t>
  </si>
  <si>
    <t>308-383-5721</t>
  </si>
  <si>
    <t>Merrick</t>
  </si>
  <si>
    <t>H-400-19019-466310</t>
  </si>
  <si>
    <t>Fox Hill Camping Area, Inc</t>
  </si>
  <si>
    <t>603 Route 203</t>
  </si>
  <si>
    <t>Spencertown</t>
  </si>
  <si>
    <t>518-392-3714</t>
  </si>
  <si>
    <t>H-400-19019-473592</t>
  </si>
  <si>
    <t>Brothers Gonzalez Company</t>
  </si>
  <si>
    <t>901-870-6816</t>
  </si>
  <si>
    <t>H-400-19019-545087</t>
  </si>
  <si>
    <t>VASQUEZ PINE STRAW LLC</t>
  </si>
  <si>
    <t>847 RIVER HIGHWAY</t>
  </si>
  <si>
    <t>704-677-5825</t>
  </si>
  <si>
    <t>IREDELL</t>
  </si>
  <si>
    <t>H-400-19019-867768</t>
  </si>
  <si>
    <t>J &amp; D WOLFF'S INC.</t>
  </si>
  <si>
    <t>FAMILY FUN AMUSEMENTS</t>
  </si>
  <si>
    <t>452 COUNTY ROUTE 76</t>
  </si>
  <si>
    <t>MECHANICVILLE</t>
  </si>
  <si>
    <t>12118-0000</t>
  </si>
  <si>
    <t>518-928-2702</t>
  </si>
  <si>
    <t>Mechanicville</t>
  </si>
  <si>
    <t>452 County Route 76</t>
  </si>
  <si>
    <t>H-400-19020-602482</t>
  </si>
  <si>
    <t>H-400-19020-795018</t>
  </si>
  <si>
    <t>H-400-19020-910166</t>
  </si>
  <si>
    <t>H-400-19021-120748</t>
  </si>
  <si>
    <t>DASH DESIGNS</t>
  </si>
  <si>
    <t>615 W. KNOX</t>
  </si>
  <si>
    <t>TEMPE</t>
  </si>
  <si>
    <t>800-843-3274</t>
  </si>
  <si>
    <t>SEWING MACHINE OPERATOR</t>
  </si>
  <si>
    <t>Sewers, Hand</t>
  </si>
  <si>
    <t>Street Address 2</t>
  </si>
  <si>
    <t>H-400-19021-249626</t>
  </si>
  <si>
    <t>TMH TRUCKING LLC</t>
  </si>
  <si>
    <t>TMH Trucking</t>
  </si>
  <si>
    <t>910 IOWA ST</t>
  </si>
  <si>
    <t>406-548-1815</t>
  </si>
  <si>
    <t>215 Arden St</t>
  </si>
  <si>
    <t>H-400-19021-577339</t>
  </si>
  <si>
    <t>Safety Training
Compliance Training
Helper/Packer/Mover Training</t>
  </si>
  <si>
    <t>H-400-19022-053153</t>
  </si>
  <si>
    <t>Servin Mowing</t>
  </si>
  <si>
    <t>681 COUNTY ROAD 1613</t>
  </si>
  <si>
    <t>903-721-4631</t>
  </si>
  <si>
    <t>LAW OFFICES OF GENARO SALAZAR</t>
  </si>
  <si>
    <t>GENARO SALAZAR</t>
  </si>
  <si>
    <t xml:space="preserve">Cherokee County </t>
  </si>
  <si>
    <t>H-400-19022-189493</t>
  </si>
  <si>
    <t>METROPOLITAN CONCRETE CONSTRUCTION, INC.</t>
  </si>
  <si>
    <t>METROPOLITAN CONCRETE</t>
  </si>
  <si>
    <t>6934 E. 11TH STREET</t>
  </si>
  <si>
    <t>918-938-6860</t>
  </si>
  <si>
    <t>SOBEL &amp; ERWIN, PLLC</t>
  </si>
  <si>
    <t>EDDIE ERWIN</t>
  </si>
  <si>
    <t>6934 E. 11th Street</t>
  </si>
  <si>
    <t>H-400-19022-226640</t>
  </si>
  <si>
    <t>EARL'S RIDES, INC.</t>
  </si>
  <si>
    <t>N 1966 EVANSWOOD ROAD</t>
  </si>
  <si>
    <t>(MAIL: PO BOX 609, WEYAUWEGA WI 54983-0609)</t>
  </si>
  <si>
    <t>WEYAUWEGA</t>
  </si>
  <si>
    <t>920-858-9663</t>
  </si>
  <si>
    <t>Weyauwega</t>
  </si>
  <si>
    <t>Waupaca</t>
  </si>
  <si>
    <t>N 1966 Evanswood Road</t>
  </si>
  <si>
    <t>H-400-19022-387080</t>
  </si>
  <si>
    <t>Luttrell Concrete Construction, Inc.</t>
  </si>
  <si>
    <t>Luttrell Construction, Inc.</t>
  </si>
  <si>
    <t>3400 SW Cabernet Ave</t>
  </si>
  <si>
    <t>Bentonville</t>
  </si>
  <si>
    <t>479-273-1717</t>
  </si>
  <si>
    <t>NAILLING &amp; TERRELL PLLC</t>
  </si>
  <si>
    <t>ROB TERRELL</t>
  </si>
  <si>
    <t>SPRINGDALE</t>
  </si>
  <si>
    <t>780 Buckhorn Flats Rd</t>
  </si>
  <si>
    <t>H-400-19022-395845</t>
  </si>
  <si>
    <t>Sandoval</t>
  </si>
  <si>
    <t>Hill Road</t>
  </si>
  <si>
    <t>H-400-19022-398003</t>
  </si>
  <si>
    <t>Chester's Concessions Ltd.</t>
  </si>
  <si>
    <t>1407 Amherst Rd</t>
  </si>
  <si>
    <t>937-624-9145</t>
  </si>
  <si>
    <t>1407 Amherst Road</t>
  </si>
  <si>
    <t>H-400-19022-411043</t>
  </si>
  <si>
    <t>Marine Mobility Solutions, LLC</t>
  </si>
  <si>
    <t>4350 Oakes Road</t>
  </si>
  <si>
    <t>Bldg. A - Suite 526</t>
  </si>
  <si>
    <t>954-791-0636</t>
  </si>
  <si>
    <t>WILSON ELSER</t>
  </si>
  <si>
    <t>CHANDLER FINLEY</t>
  </si>
  <si>
    <t>Marine Engineering Technician</t>
  </si>
  <si>
    <t>Mechanical Engineering Technicians</t>
  </si>
  <si>
    <t>H-400-19022-641963</t>
  </si>
  <si>
    <t>SLACKMAN INC</t>
  </si>
  <si>
    <t>WELLFLEET PEARL RESTAURANT</t>
  </si>
  <si>
    <t>1421 ORLEANS RD</t>
  </si>
  <si>
    <t>508-349-2999</t>
  </si>
  <si>
    <t>250 COMMERCIAL ST</t>
  </si>
  <si>
    <t>H-400-19022-702355</t>
  </si>
  <si>
    <t>H-400-19022-866416</t>
  </si>
  <si>
    <t>THE DIVIDE, LLC</t>
  </si>
  <si>
    <t>THE DIVIDE</t>
  </si>
  <si>
    <t>520 MCCAFFREY AVE</t>
  </si>
  <si>
    <t>ENCAMPMENT</t>
  </si>
  <si>
    <t>307-321-4788</t>
  </si>
  <si>
    <t>Encampment</t>
  </si>
  <si>
    <t>520 McCaffrey Ave</t>
  </si>
  <si>
    <t>H-400-19022-951865</t>
  </si>
  <si>
    <t>SHIPWRECK MERCANTILE CO, INC.</t>
  </si>
  <si>
    <t>SHIPWRECK LTD</t>
  </si>
  <si>
    <t>10570 FRONT BEACH ROAD</t>
  </si>
  <si>
    <t>PANAMA CITY BEACH</t>
  </si>
  <si>
    <t>850-233-6750</t>
  </si>
  <si>
    <t>Shipwreck Ltd</t>
  </si>
  <si>
    <t>10570 Front Beach Road</t>
  </si>
  <si>
    <t>H-400-19023-033866</t>
  </si>
  <si>
    <t>carpenter</t>
  </si>
  <si>
    <t>H-400-19023-064415</t>
  </si>
  <si>
    <t>Saipan International Real Estate Developer Corp. Ltd.</t>
  </si>
  <si>
    <t>Ocean Vista Hotel</t>
  </si>
  <si>
    <t>Suite 201, QQ Building</t>
  </si>
  <si>
    <t>Garapan Village</t>
  </si>
  <si>
    <t>670-233-5888</t>
  </si>
  <si>
    <t>Capital Hill Tract No. 21698, H 328-3, H 328-5</t>
  </si>
  <si>
    <t>H-400-19023-070966</t>
  </si>
  <si>
    <t>reinforcing iron and rebar worker</t>
  </si>
  <si>
    <t>H-400-19023-226572</t>
  </si>
  <si>
    <t>construction equipment operator</t>
  </si>
  <si>
    <t>H-400-19023-296998</t>
  </si>
  <si>
    <t>BOMBAY WRAPS</t>
  </si>
  <si>
    <t>288 MAIN ST</t>
  </si>
  <si>
    <t>BEACON</t>
  </si>
  <si>
    <t>914-299-2263</t>
  </si>
  <si>
    <t>Beacon</t>
  </si>
  <si>
    <t>288 Main St</t>
  </si>
  <si>
    <t>H-400-19023-368959</t>
  </si>
  <si>
    <t>electrician</t>
  </si>
  <si>
    <t>H-400-19023-466169</t>
  </si>
  <si>
    <t>CANDYLAND AMUSEMENTS, LLC</t>
  </si>
  <si>
    <t>18653 VENTURA BLVD STE 235</t>
  </si>
  <si>
    <t>TARZANA</t>
  </si>
  <si>
    <t>91356-0000</t>
  </si>
  <si>
    <t>818-266-4056</t>
  </si>
  <si>
    <t>Tarzana</t>
  </si>
  <si>
    <t>18653 Ventura Blvd Suite 235</t>
  </si>
  <si>
    <t>H-400-19023-498935</t>
  </si>
  <si>
    <t>Hound Ears Club, Inc.</t>
  </si>
  <si>
    <t>328 Shulls Mill Road</t>
  </si>
  <si>
    <t>828-963-2138</t>
  </si>
  <si>
    <t>Food and Beverage Captain</t>
  </si>
  <si>
    <t>H-400-19023-519130</t>
  </si>
  <si>
    <t>Suite 201 QQ Building</t>
  </si>
  <si>
    <t>H-400-19023-519710</t>
  </si>
  <si>
    <t>Franzosa Trucking Company, Inc.</t>
  </si>
  <si>
    <t>1037 Peace Street</t>
  </si>
  <si>
    <t>Hazle Township</t>
  </si>
  <si>
    <t>570-455-4654</t>
  </si>
  <si>
    <t>The Law Firm of Tarah Toohil, Esq. LLC</t>
  </si>
  <si>
    <t>Tarah Toohil</t>
  </si>
  <si>
    <t>Drums</t>
  </si>
  <si>
    <t>27th and Vine Streets</t>
  </si>
  <si>
    <t>H-400-19023-643448</t>
  </si>
  <si>
    <t>plumber</t>
  </si>
  <si>
    <t>H-400-19023-793356</t>
  </si>
  <si>
    <t>structural iron steel worker</t>
  </si>
  <si>
    <t>H-400-19023-830690</t>
  </si>
  <si>
    <t>H-400-19023-882248</t>
  </si>
  <si>
    <t>H-400-19023-888354</t>
  </si>
  <si>
    <t>construction supervisor</t>
  </si>
  <si>
    <t>H-400-19023-939992</t>
  </si>
  <si>
    <t>H-400-19023-995242</t>
  </si>
  <si>
    <t>Jennifer J. Maloni</t>
  </si>
  <si>
    <t>32 Losito Lane</t>
  </si>
  <si>
    <t>917-716-6273</t>
  </si>
  <si>
    <t>Hampden</t>
  </si>
  <si>
    <t>H-400-19024-227605</t>
  </si>
  <si>
    <t>Dave Loden Construction Inc.</t>
  </si>
  <si>
    <t>400 Hemlock Street</t>
  </si>
  <si>
    <t>307-217-0773</t>
  </si>
  <si>
    <t>417 N Jefferson Street</t>
  </si>
  <si>
    <t>H-400-19024-526091</t>
  </si>
  <si>
    <t>Foodservice Worker</t>
  </si>
  <si>
    <t>H-400-19024-612258</t>
  </si>
  <si>
    <t>Snake River Lodge Hotel Investors, LLC</t>
  </si>
  <si>
    <t>DBA Snake River Lodge and Spa</t>
  </si>
  <si>
    <t>7710 Granite Loop Road</t>
  </si>
  <si>
    <t>mail: c/o Newport Hotel Group, 28 Jacome Way  Middletown, RI 02842</t>
  </si>
  <si>
    <t>H-400-19024-813121</t>
  </si>
  <si>
    <t>H-400-19024-820405</t>
  </si>
  <si>
    <t>WILLOW SPRINGS CARE, INC.</t>
  </si>
  <si>
    <t>4007 TIETON DR</t>
  </si>
  <si>
    <t>YAKIMA</t>
  </si>
  <si>
    <t>509-895-0265</t>
  </si>
  <si>
    <t>Licensed Nurse</t>
  </si>
  <si>
    <t>Licensed Practical and Licensed Vocational Nurses</t>
  </si>
  <si>
    <t>Diploma in Licensed Practical Nursi</t>
  </si>
  <si>
    <t>Diploma in Practical Nursing</t>
  </si>
  <si>
    <t>Willow Springs Care</t>
  </si>
  <si>
    <t>H-400-19025-023755</t>
  </si>
  <si>
    <t>MAES AGENCY</t>
  </si>
  <si>
    <t>620 WINTHROP DRIVE</t>
  </si>
  <si>
    <t>11553-3025</t>
  </si>
  <si>
    <t>516-307-1229</t>
  </si>
  <si>
    <t>RATTIGAN AND ASSOCIATES</t>
  </si>
  <si>
    <t>WILFRED RATTIGAN</t>
  </si>
  <si>
    <t>VALLEY STREAM</t>
  </si>
  <si>
    <t>HOUSEKEEPERS AND CLEANERS</t>
  </si>
  <si>
    <t>674 US ROUTE 1</t>
  </si>
  <si>
    <t>H-400-19025-049840</t>
  </si>
  <si>
    <t>GT Gunite &amp; Shotcrete LLC</t>
  </si>
  <si>
    <t>719 Sawdust Road</t>
  </si>
  <si>
    <t>#204</t>
  </si>
  <si>
    <t>281-367-7086</t>
  </si>
  <si>
    <t>LUIS HESS LAW FIRM</t>
  </si>
  <si>
    <t>LUIS HESS</t>
  </si>
  <si>
    <t>SHENANDOAH</t>
  </si>
  <si>
    <t>Pump Operator</t>
  </si>
  <si>
    <t>H-400-19025-056081</t>
  </si>
  <si>
    <t>DAVID J. PFEFFER</t>
  </si>
  <si>
    <t>TONS OF FUN SHOWS</t>
  </si>
  <si>
    <t>1658 E.MAIN ST.</t>
  </si>
  <si>
    <t>DOUGLASSVILLE</t>
  </si>
  <si>
    <t>610-385-6403</t>
  </si>
  <si>
    <t>1658 E. Main St.</t>
  </si>
  <si>
    <t>H-400-19025-225850</t>
  </si>
  <si>
    <t>RAINFOREST IRRIGATION &amp; LANDSCAPING, LLC</t>
  </si>
  <si>
    <t>1019 E. OLIVE ST.</t>
  </si>
  <si>
    <t>903-593-7246</t>
  </si>
  <si>
    <t>Landscaping &amp; Groundskeeping Workers</t>
  </si>
  <si>
    <t>1019 E. Olive St.</t>
  </si>
  <si>
    <t>H-400-19025-291282</t>
  </si>
  <si>
    <t>H-400-19025-318811</t>
  </si>
  <si>
    <t>PONDEROSA RESORT LC</t>
  </si>
  <si>
    <t>ZION PONDEROSA RANCH RESORT</t>
  </si>
  <si>
    <t>P.O. Box 5547</t>
  </si>
  <si>
    <t>Mt. Carmel</t>
  </si>
  <si>
    <t>435-691-2410</t>
  </si>
  <si>
    <t>Orderville</t>
  </si>
  <si>
    <t>KANE</t>
  </si>
  <si>
    <t>Twin Knolls Rd</t>
  </si>
  <si>
    <t>H-400-19025-335689</t>
  </si>
  <si>
    <t>Shotcrete Nozzleman</t>
  </si>
  <si>
    <t>H-400-19025-369510</t>
  </si>
  <si>
    <t>H-400-19025-507634</t>
  </si>
  <si>
    <t>T&amp;R Knitting Mills, Inc.</t>
  </si>
  <si>
    <t>60 Heartland Blvd</t>
  </si>
  <si>
    <t>718-497-4017</t>
  </si>
  <si>
    <t>LAW OFFICES OF CARLA PROSPER</t>
  </si>
  <si>
    <t>CARLA PROSPER</t>
  </si>
  <si>
    <t>CLIFTON</t>
  </si>
  <si>
    <t>Jumberca Master Technician</t>
  </si>
  <si>
    <t>Textile Knitting and Weaving Machine Setters,</t>
  </si>
  <si>
    <t>H-400-19025-572990</t>
  </si>
  <si>
    <t>H-400-19025-787095</t>
  </si>
  <si>
    <t>JEANNETTE R &amp; DEAN R SILVER M.D., PLLC</t>
  </si>
  <si>
    <t>MEDICAL COORDINATOR ASSISTANT</t>
  </si>
  <si>
    <t>H-400-19025-827584</t>
  </si>
  <si>
    <t>Ponderosa Resort LC</t>
  </si>
  <si>
    <t>Zion Ponderosa Ranch Resort</t>
  </si>
  <si>
    <t>Restaurant Attendant</t>
  </si>
  <si>
    <t>H-400-19025-861668</t>
  </si>
  <si>
    <t>Gunite Bottom Finisher</t>
  </si>
  <si>
    <t>H-400-19025-906924</t>
  </si>
  <si>
    <t>H-400-19025-927353</t>
  </si>
  <si>
    <t>H-400-19027-029450</t>
  </si>
  <si>
    <t>Chebeague Island Inn, LLC</t>
  </si>
  <si>
    <t>Chebeague Island Inn</t>
  </si>
  <si>
    <t>61 South Road</t>
  </si>
  <si>
    <t>Chebeague Island</t>
  </si>
  <si>
    <t>207-517-1100</t>
  </si>
  <si>
    <t>IMMIGRATION LAW GROUP, LLC</t>
  </si>
  <si>
    <t>JAMES O'KEEFE</t>
  </si>
  <si>
    <t>H-400-19027-034205</t>
  </si>
  <si>
    <t>THE MUTTONTOWN CLUB</t>
  </si>
  <si>
    <t>PO BOX 9</t>
  </si>
  <si>
    <t>5933 NORTHERN BLVD</t>
  </si>
  <si>
    <t>516-922-7500</t>
  </si>
  <si>
    <t>WAITERS/WAITRESSES</t>
  </si>
  <si>
    <t>H-400-19027-164737</t>
  </si>
  <si>
    <t>H-400-19027-260035</t>
  </si>
  <si>
    <t>Food &amp; Beverage Attendant</t>
  </si>
  <si>
    <t>H-400-19028-097484</t>
  </si>
  <si>
    <t>THE MILL RIVER CLUB</t>
  </si>
  <si>
    <t>103 MILL RIVER ROAD</t>
  </si>
  <si>
    <t>OYSTER BAY</t>
  </si>
  <si>
    <t>516-922-3556</t>
  </si>
  <si>
    <t>H-400-19028-297668</t>
  </si>
  <si>
    <t>NHEYLIN UNG</t>
  </si>
  <si>
    <t>3418 GARRETSON AVE</t>
  </si>
  <si>
    <t>712-490-5159</t>
  </si>
  <si>
    <t>3418 Garretson Ave</t>
  </si>
  <si>
    <t>H-400-19028-393447</t>
  </si>
  <si>
    <t>710 Market Street</t>
  </si>
  <si>
    <t>H-400-19029-246555</t>
  </si>
  <si>
    <t>River Valley Forestry, LLC</t>
  </si>
  <si>
    <t>149 Cozart Place</t>
  </si>
  <si>
    <t>Russellville</t>
  </si>
  <si>
    <t>479-747-4547</t>
  </si>
  <si>
    <t>General Forestry Laborer</t>
  </si>
  <si>
    <t>149 Cozart Place (report to work)</t>
  </si>
  <si>
    <t>H-400-19029-274902</t>
  </si>
  <si>
    <t>H-400-19029-436080</t>
  </si>
  <si>
    <t>TEXAS GULF TRAWLING CO., INC.</t>
  </si>
  <si>
    <t>1430 EVERGLADES</t>
  </si>
  <si>
    <t>BROWNSVILLE,</t>
  </si>
  <si>
    <t>956-831-7828</t>
  </si>
  <si>
    <t>SELF EMPLOYED INDIVIDUAL</t>
  </si>
  <si>
    <t>ARACELI BARBERENA</t>
  </si>
  <si>
    <t>SHRIMP HEADER / DECKHAND</t>
  </si>
  <si>
    <t>CAMERON</t>
  </si>
  <si>
    <t>ABOARD ANY OF 15 (FIFTEEN) SHRIMP BOATS</t>
  </si>
  <si>
    <t>H-400-19030-079650</t>
  </si>
  <si>
    <t>H-400-19030-098760</t>
  </si>
  <si>
    <t>JB'S DO-IT-ALL CLEANING SERVICES, LLC</t>
  </si>
  <si>
    <t>FIRST CLASS HOSPITALITY SERVICES</t>
  </si>
  <si>
    <t>3 C Miracle Strip Loop</t>
  </si>
  <si>
    <t>850-630-6756</t>
  </si>
  <si>
    <t>RICHARD ALVOID, PA</t>
  </si>
  <si>
    <t>RICHARD ALVOID</t>
  </si>
  <si>
    <t>PENSACOLA</t>
  </si>
  <si>
    <t>H-400-19030-116426</t>
  </si>
  <si>
    <t>DESTIN VIP CLEANING, LLC</t>
  </si>
  <si>
    <t>114 Palmetto Street</t>
  </si>
  <si>
    <t>Suite 5</t>
  </si>
  <si>
    <t>850-533-1136</t>
  </si>
  <si>
    <t>1006 US 98</t>
  </si>
  <si>
    <t>H-400-19030-170475</t>
  </si>
  <si>
    <t>Superior Golf Maintenance, LLC</t>
  </si>
  <si>
    <t>290 Claude Isaacs Rd</t>
  </si>
  <si>
    <t>Elk Park</t>
  </si>
  <si>
    <t>828-260-7164</t>
  </si>
  <si>
    <t>290 Claude Isaacs Road (report to work)</t>
  </si>
  <si>
    <t>H-400-19030-256748</t>
  </si>
  <si>
    <t>3209 US 231</t>
  </si>
  <si>
    <t>H-400-19030-306032</t>
  </si>
  <si>
    <t>CLM HOSPITALITY, INC.</t>
  </si>
  <si>
    <t>CLEARWATER LAKESHORE MOTEL</t>
  </si>
  <si>
    <t>2048 CHARLTON</t>
  </si>
  <si>
    <t>#309</t>
  </si>
  <si>
    <t>734-277-1505</t>
  </si>
  <si>
    <t>11380 US 23 Hwy</t>
  </si>
  <si>
    <t>H-400-19030-395369</t>
  </si>
  <si>
    <t>ANDERSON MIDWAYS LLC</t>
  </si>
  <si>
    <t>SCHMIDT AMUSEMENTS</t>
  </si>
  <si>
    <t>4580 M61</t>
  </si>
  <si>
    <t>STANDISH</t>
  </si>
  <si>
    <t>989-846-4406</t>
  </si>
  <si>
    <t>Arenac</t>
  </si>
  <si>
    <t>H-400-19030-442369</t>
  </si>
  <si>
    <t>Stockers</t>
  </si>
  <si>
    <t>15017 Emerald Coast Pkwy</t>
  </si>
  <si>
    <t>H-400-19030-450896</t>
  </si>
  <si>
    <t>EVENT CATERING, INC.</t>
  </si>
  <si>
    <t>MAIN EVENT AMUSEMENTS</t>
  </si>
  <si>
    <t>1 FINGER LAKES DRIVE</t>
  </si>
  <si>
    <t>(MAIL: PO BOX 587, SOLVAY NY 13209)</t>
  </si>
  <si>
    <t>SYRACUSE</t>
  </si>
  <si>
    <t>315-488-9357</t>
  </si>
  <si>
    <t>Onondaga</t>
  </si>
  <si>
    <t>1  Finger Lakes Drive</t>
  </si>
  <si>
    <t>H-400-19030-468982</t>
  </si>
  <si>
    <t>H-400-19030-607004</t>
  </si>
  <si>
    <t>OPTIMAL HOSPITALITY SERVICES LLC</t>
  </si>
  <si>
    <t>200 Sandestin Lane</t>
  </si>
  <si>
    <t>Apt 1310</t>
  </si>
  <si>
    <t>850-687-7070</t>
  </si>
  <si>
    <t>4201 Indian Bayou Trail</t>
  </si>
  <si>
    <t>H-400-19030-742201</t>
  </si>
  <si>
    <t>PYRAMID LAWN &amp; TREE SERVICES, LLC</t>
  </si>
  <si>
    <t>3717 BLANDING BLVD</t>
  </si>
  <si>
    <t>904-638-5801</t>
  </si>
  <si>
    <t>3717 Blanding Blvd</t>
  </si>
  <si>
    <t>H-400-19030-921491</t>
  </si>
  <si>
    <t>C.D.A.C., INC.</t>
  </si>
  <si>
    <t>5701 S. LAFAYETTE AVE.</t>
  </si>
  <si>
    <t>309-303-1595</t>
  </si>
  <si>
    <t>5701 S. Lafayette Ave.</t>
  </si>
  <si>
    <t>H-400-19030-990259</t>
  </si>
  <si>
    <t>24 SEVEN HOSPITALITY SERVICE, LLC</t>
  </si>
  <si>
    <t>300 Cabana Blvd</t>
  </si>
  <si>
    <t>Unit 4501</t>
  </si>
  <si>
    <t>840-424-0419</t>
  </si>
  <si>
    <t>17403 Front Beach Rd</t>
  </si>
  <si>
    <t>H-400-19031-036200</t>
  </si>
  <si>
    <t>JENNIFER RAMSEY</t>
  </si>
  <si>
    <t>RAMSEY FOOD SERVICE</t>
  </si>
  <si>
    <t>6776 SUNFISH DR.</t>
  </si>
  <si>
    <t>HUNTSVILLE</t>
  </si>
  <si>
    <t>937-539-2046</t>
  </si>
  <si>
    <t>6776 Sunfish Dr.</t>
  </si>
  <si>
    <t>H-400-19031-114164</t>
  </si>
  <si>
    <t>Manchester Hotel Operator Inc.</t>
  </si>
  <si>
    <t>The Equinox Resort</t>
  </si>
  <si>
    <t>3567 Main Street</t>
  </si>
  <si>
    <t>Manchester Village</t>
  </si>
  <si>
    <t>802-362-7827</t>
  </si>
  <si>
    <t>3567 Main St</t>
  </si>
  <si>
    <t>H-400-19031-144728</t>
  </si>
  <si>
    <t>ADIRONDACK MOUNTAIN RESERVE-AUSABLE CLUB</t>
  </si>
  <si>
    <t>137 Ausable Road</t>
  </si>
  <si>
    <t>St. Huberts</t>
  </si>
  <si>
    <t>518-576-4411</t>
  </si>
  <si>
    <t>H-400-19031-212718</t>
  </si>
  <si>
    <t>ALOHA RANCH, INC.</t>
  </si>
  <si>
    <t>1023 FLAGCREEK RD.</t>
  </si>
  <si>
    <t>OROVILLE</t>
  </si>
  <si>
    <t>530-624-7069</t>
  </si>
  <si>
    <t>Los Banos</t>
  </si>
  <si>
    <t>Merced</t>
  </si>
  <si>
    <t>403 F Street</t>
  </si>
  <si>
    <t>H-400-19031-295532</t>
  </si>
  <si>
    <t>OCEAN BEAUTY SEAFOODS, LLC</t>
  </si>
  <si>
    <t>1100 WEST EWING STREET</t>
  </si>
  <si>
    <t>Salmon Roe Technicians</t>
  </si>
  <si>
    <t>On job training</t>
  </si>
  <si>
    <t>Kodiak Island Borough</t>
  </si>
  <si>
    <t>621 Shelikof</t>
  </si>
  <si>
    <t>H-400-19031-341026</t>
  </si>
  <si>
    <t>Angler's Lodge, LLC</t>
  </si>
  <si>
    <t>3363 OLD HWY 191</t>
  </si>
  <si>
    <t>ISLAND PARK</t>
  </si>
  <si>
    <t>208-558-9555</t>
  </si>
  <si>
    <t>HOLA INC</t>
  </si>
  <si>
    <t>HUGO ARIAS</t>
  </si>
  <si>
    <t>FREMONT</t>
  </si>
  <si>
    <t>H-400-19031-395210</t>
  </si>
  <si>
    <t>H-400-19031-415543</t>
  </si>
  <si>
    <t>BOUGHTON HOTEL CORPORATION</t>
  </si>
  <si>
    <t>THE COLONY HOTEL</t>
  </si>
  <si>
    <t>140 OCEAN AVE</t>
  </si>
  <si>
    <t>207-967-3331</t>
  </si>
  <si>
    <t>H-400-19031-439767</t>
  </si>
  <si>
    <t>H-400-19031-442392</t>
  </si>
  <si>
    <t>H-400-19031-447228</t>
  </si>
  <si>
    <t>Salmon Roe Supervisors</t>
  </si>
  <si>
    <t>First-Line Supervisors of Production and Operating</t>
  </si>
  <si>
    <t>kodiak</t>
  </si>
  <si>
    <t>H-400-19031-454168</t>
  </si>
  <si>
    <t>ACOSTA PINES LLC</t>
  </si>
  <si>
    <t>12872 181RD</t>
  </si>
  <si>
    <t>386-776-2789</t>
  </si>
  <si>
    <t>H-400-19031-627289</t>
  </si>
  <si>
    <t>H-400-19031-699086</t>
  </si>
  <si>
    <t>SiteOne Landscape Supply, LLC</t>
  </si>
  <si>
    <t>Mailing: 323 Long Island Avenue, Holtsville, NY 11742</t>
  </si>
  <si>
    <t>631-289-3500</t>
  </si>
  <si>
    <t>Customer Service Sales Representative (CSSR II)</t>
  </si>
  <si>
    <t>Dix Hills</t>
  </si>
  <si>
    <t>470 Deer Park Ave</t>
  </si>
  <si>
    <t>H-400-19031-795155</t>
  </si>
  <si>
    <t>12872 181 ST RD</t>
  </si>
  <si>
    <t>H-400-19031-822430</t>
  </si>
  <si>
    <t>COSMO CORPORATION</t>
  </si>
  <si>
    <t>705 N. 3RD STREET</t>
  </si>
  <si>
    <t>765-914-0628</t>
  </si>
  <si>
    <t>705 N. 3rd. Street</t>
  </si>
  <si>
    <t>H-400-19031-883143</t>
  </si>
  <si>
    <t>H-400-19031-959826</t>
  </si>
  <si>
    <t>LIGHTHOUSE FISHERIES, INC.</t>
  </si>
  <si>
    <t>3005 OLD ALICE RD. APT. 500A</t>
  </si>
  <si>
    <t>956-909-0704</t>
  </si>
  <si>
    <t>ABOARD ANY OF 3 (THREE) SHRIMP BOATS</t>
  </si>
  <si>
    <t>2130 CAJUN CT.</t>
  </si>
  <si>
    <t>H-400-19032-057505</t>
  </si>
  <si>
    <t>506 E. Main St.</t>
  </si>
  <si>
    <t>H-400-19032-081684</t>
  </si>
  <si>
    <t>Alejandro Ambriz-Rincon</t>
  </si>
  <si>
    <t>Alex's Lawn Care</t>
  </si>
  <si>
    <t>30674 Swede Drive</t>
  </si>
  <si>
    <t>574-322-1162</t>
  </si>
  <si>
    <t>TROCZYNSKI OCASIO, PC</t>
  </si>
  <si>
    <t>EVE OCASIO</t>
  </si>
  <si>
    <t>30674 Swede Dr</t>
  </si>
  <si>
    <t>H-400-19032-285045</t>
  </si>
  <si>
    <t>COMERS CONCRETE LLC</t>
  </si>
  <si>
    <t>873 S. Orem Blvd, Suite 2</t>
  </si>
  <si>
    <t>801-225-4444</t>
  </si>
  <si>
    <t>General labors and Cement Mason</t>
  </si>
  <si>
    <t>873 S. Orem, Blvd, Suite 2</t>
  </si>
  <si>
    <t>H-400-19032-630125</t>
  </si>
  <si>
    <t>H-400-19032-831527</t>
  </si>
  <si>
    <t>CELEBRITY STYLE OF FLORIDA LLC</t>
  </si>
  <si>
    <t>413 MANDALAY AVE. CLEARWATER</t>
  </si>
  <si>
    <t>CLEARWATER</t>
  </si>
  <si>
    <t>727-772-3611</t>
  </si>
  <si>
    <t>Graphic Designer</t>
  </si>
  <si>
    <t>Graphic Designers</t>
  </si>
  <si>
    <t>513 Mandalay Ave.</t>
  </si>
  <si>
    <t>H-400-19032-969136</t>
  </si>
  <si>
    <t>A C Bentley Concrete Inc</t>
  </si>
  <si>
    <t>Same</t>
  </si>
  <si>
    <t>PO Box 638</t>
  </si>
  <si>
    <t>Capitola</t>
  </si>
  <si>
    <t>831-419-0368</t>
  </si>
  <si>
    <t>CEMENT WORKER</t>
  </si>
  <si>
    <t>CalJOBS</t>
  </si>
  <si>
    <t>Various locations</t>
  </si>
  <si>
    <t>H-400-19032-970909</t>
  </si>
  <si>
    <t>H-400-19033-222012</t>
  </si>
  <si>
    <t>ROLLING ROCK CLUB</t>
  </si>
  <si>
    <t>PO BOX 747</t>
  </si>
  <si>
    <t>167 CLUBHOUSE LANE</t>
  </si>
  <si>
    <t>LAUGHLINTOWN</t>
  </si>
  <si>
    <t>724-238-5958</t>
  </si>
  <si>
    <t>WESTMORELAND</t>
  </si>
  <si>
    <t>H-400-19033-416925</t>
  </si>
  <si>
    <t>H-400-19033-600784</t>
  </si>
  <si>
    <t>CANDLEBERRY INN BREWSTER LLC</t>
  </si>
  <si>
    <t>CANDLEBERRY INN OB CAPE COD</t>
  </si>
  <si>
    <t>1882 MAIN STREET</t>
  </si>
  <si>
    <t>508-896-3300</t>
  </si>
  <si>
    <t>H-400-19033-649982</t>
  </si>
  <si>
    <t>H-400-19033-697315</t>
  </si>
  <si>
    <t>H-400-19035-054938</t>
  </si>
  <si>
    <t>DEADWOOD HOSPITALITY RESORT, LLC</t>
  </si>
  <si>
    <t>DEADWOOD GULCH GAMING RESORT</t>
  </si>
  <si>
    <t>304 CLIFF STREET</t>
  </si>
  <si>
    <t>DEADWOOD</t>
  </si>
  <si>
    <t>605-578-1294</t>
  </si>
  <si>
    <t>H-400-19035-082592</t>
  </si>
  <si>
    <t>The Creek, Inc.</t>
  </si>
  <si>
    <t>1 Horse Hollow Road</t>
  </si>
  <si>
    <t>Locust Valley</t>
  </si>
  <si>
    <t>516-676-1405</t>
  </si>
  <si>
    <t>H-400-19035-143559</t>
  </si>
  <si>
    <t>lronman Staffing LLC</t>
  </si>
  <si>
    <t>202 Bowman Street</t>
  </si>
  <si>
    <t>Berwick</t>
  </si>
  <si>
    <t>985-385-2222</t>
  </si>
  <si>
    <t>Construction  Worker</t>
  </si>
  <si>
    <t>ST. Mary Parish</t>
  </si>
  <si>
    <t>St. Mary Career Solutions Center, 900 Youngs Road, Morgan City, LA 70380.</t>
  </si>
  <si>
    <t>H-400-19035-149811</t>
  </si>
  <si>
    <t>903-238-7394</t>
  </si>
  <si>
    <t>H-400-19035-221037</t>
  </si>
  <si>
    <t>Edgewood Country Club</t>
  </si>
  <si>
    <t>449 Rivervale Road</t>
  </si>
  <si>
    <t>River Vale</t>
  </si>
  <si>
    <t>201-666-1200</t>
  </si>
  <si>
    <t>H-400-19035-230570</t>
  </si>
  <si>
    <t>H-400-19035-279709</t>
  </si>
  <si>
    <t>SRS Club, LLC</t>
  </si>
  <si>
    <t>Snake River Sporting Club</t>
  </si>
  <si>
    <t>H-400-19035-508142</t>
  </si>
  <si>
    <t>H-400-19035-556977</t>
  </si>
  <si>
    <t>Alan McKinney Food Service, LLC</t>
  </si>
  <si>
    <t>209 County Road 2999</t>
  </si>
  <si>
    <t>903-557-0237</t>
  </si>
  <si>
    <t>14375 FM 130</t>
  </si>
  <si>
    <t>H-400-19035-570746</t>
  </si>
  <si>
    <t>H-400-19035-582426</t>
  </si>
  <si>
    <t>H-400-19035-602134</t>
  </si>
  <si>
    <t>H-400-19035-673630</t>
  </si>
  <si>
    <t>Milt's Seafood Plant, Inc.</t>
  </si>
  <si>
    <t>1414  7th Street</t>
  </si>
  <si>
    <t>Port Bolivar</t>
  </si>
  <si>
    <t>409-684-8581</t>
  </si>
  <si>
    <t>1414 7th Street</t>
  </si>
  <si>
    <t>H-400-19035-726179</t>
  </si>
  <si>
    <t>Nichirei U.S.A, LLC</t>
  </si>
  <si>
    <t>11400 SE 8th Street, Suite 345</t>
  </si>
  <si>
    <t>206-448-7800</t>
  </si>
  <si>
    <t>Gibbs Houston Pauw</t>
  </si>
  <si>
    <t>Robert PAUW</t>
  </si>
  <si>
    <t>Salmon Roe Technician</t>
  </si>
  <si>
    <t>Alaska Department of Labor and Workforce Development</t>
  </si>
  <si>
    <t>Leader Creek Fisheries Mile 3.5 Peninsula Highway</t>
  </si>
  <si>
    <t>H-400-19035-752725</t>
  </si>
  <si>
    <t>To be determined</t>
  </si>
  <si>
    <t>Leader Creek Fisheries Mile 3.5 Peninsula</t>
  </si>
  <si>
    <t>H-400-19035-772569</t>
  </si>
  <si>
    <t>H-400-19035-811998</t>
  </si>
  <si>
    <t>3015 112TH AVENUE NE,</t>
  </si>
  <si>
    <t>SALMON ROE TECHNICIAN</t>
  </si>
  <si>
    <t>H-400-19035-842443</t>
  </si>
  <si>
    <t>LAM ENTERPRISES</t>
  </si>
  <si>
    <t>617 GREENOCK BUENA VISTA ROAD</t>
  </si>
  <si>
    <t>GREENOCK</t>
  </si>
  <si>
    <t>412-751-9691</t>
  </si>
  <si>
    <t>Lowber</t>
  </si>
  <si>
    <t>422 Lowber Rd.</t>
  </si>
  <si>
    <t>H-400-19035-842760</t>
  </si>
  <si>
    <t>H-400-19035-875224</t>
  </si>
  <si>
    <t>Teton Club Owners Association, Inc.</t>
  </si>
  <si>
    <t>307-734-9777</t>
  </si>
  <si>
    <t>COHEN LAW OFFICE PC</t>
  </si>
  <si>
    <t>REILLY WARD</t>
  </si>
  <si>
    <t>H-400-19035-886868</t>
  </si>
  <si>
    <t>Doug Guillory Farm, LLC</t>
  </si>
  <si>
    <t>110 East Laurel Ave. (Physical)</t>
  </si>
  <si>
    <t>111 East Laurel Ave. (Mailing)</t>
  </si>
  <si>
    <t>337-466-4227</t>
  </si>
  <si>
    <t>Alligator Processor</t>
  </si>
  <si>
    <t>110 East Laurel Ave.</t>
  </si>
  <si>
    <t>H-400-19035-965814</t>
  </si>
  <si>
    <t>H-400-19036-019889</t>
  </si>
  <si>
    <t>LAKE FRONT RESTAURANT, INC.</t>
  </si>
  <si>
    <t>LAKE FRONT RESTAURANT</t>
  </si>
  <si>
    <t>10 FAIR STREET</t>
  </si>
  <si>
    <t>607-547-9511</t>
  </si>
  <si>
    <t>21 Fair Street</t>
  </si>
  <si>
    <t>H-400-19036-065594</t>
  </si>
  <si>
    <t>MENDOZA WEST COAST FORESTRY</t>
  </si>
  <si>
    <t>303 CREEK STREET SE, BUILDING 5</t>
  </si>
  <si>
    <t>MAILING: P.O. BOX 1041, RAINIER, WA 98576</t>
  </si>
  <si>
    <t>YELM</t>
  </si>
  <si>
    <t>360-704-9220</t>
  </si>
  <si>
    <t>RAINIER</t>
  </si>
  <si>
    <t>THURSTON</t>
  </si>
  <si>
    <t>WASHINGTON STATE EMPLOYMENT</t>
  </si>
  <si>
    <t>302 W. BINGHAMPTON ST</t>
  </si>
  <si>
    <t>H-400-19036-111076</t>
  </si>
  <si>
    <t>Stratton Corporation</t>
  </si>
  <si>
    <t>Stratton Mountain</t>
  </si>
  <si>
    <t>5 Village Lodge Road</t>
  </si>
  <si>
    <t>Stratton</t>
  </si>
  <si>
    <t>802-297-4290</t>
  </si>
  <si>
    <t>Windham (Stratton)</t>
  </si>
  <si>
    <t>10 Base Lodge Road</t>
  </si>
  <si>
    <t>H-400-19036-153596</t>
  </si>
  <si>
    <t>INTERSTATE BUILDING MATERIALS, INC.</t>
  </si>
  <si>
    <t>INTERSTATE WINDOW &amp; DOOR CO.</t>
  </si>
  <si>
    <t>3000 N. TOWNSHIP BLVD.</t>
  </si>
  <si>
    <t>[MAIL: 322 LAUREL ST., PITTSTON TOWNSHIP, PA 18640]</t>
  </si>
  <si>
    <t>PITTSTON TOWNSHIP</t>
  </si>
  <si>
    <t>18640-0000</t>
  </si>
  <si>
    <t>570-655-2811</t>
  </si>
  <si>
    <t>Pittston Township</t>
  </si>
  <si>
    <t>3000 N. Township Blvd</t>
  </si>
  <si>
    <t>H-400-19036-356200</t>
  </si>
  <si>
    <t>FRONTIER LODGING OF SPEARFISH LLC</t>
  </si>
  <si>
    <t>HOLIDAY INN~SPEARFISH CONVENTION CENTER</t>
  </si>
  <si>
    <t>305 NORTH 27TH STREET</t>
  </si>
  <si>
    <t>605-642-4683</t>
  </si>
  <si>
    <t>Spearfish</t>
  </si>
  <si>
    <t>305 North 27th Street</t>
  </si>
  <si>
    <t>H-400-19036-659579</t>
  </si>
  <si>
    <t>SIERRA WHITEWATER INC.</t>
  </si>
  <si>
    <t>SIERRA WHITEWATER</t>
  </si>
  <si>
    <t>22 SYLVAN VISTA DRIVE</t>
  </si>
  <si>
    <t>AUBURN</t>
  </si>
  <si>
    <t>916-952-7816</t>
  </si>
  <si>
    <t>Whitewater raft guide school training</t>
  </si>
  <si>
    <t>El Dorado County</t>
  </si>
  <si>
    <t>6400 CA-49</t>
  </si>
  <si>
    <t>H-400-19036-807338</t>
  </si>
  <si>
    <t>H-400-19036-831154</t>
  </si>
  <si>
    <t>McKinney Food Services LLC</t>
  </si>
  <si>
    <t>Ron McKinney Food Services</t>
  </si>
  <si>
    <t>3311 FM 161 N</t>
  </si>
  <si>
    <t>903-235-7600</t>
  </si>
  <si>
    <t>H-400-19036-923423</t>
  </si>
  <si>
    <t>WILDLAND REFORESTATION,  INC</t>
  </si>
  <si>
    <t>5060 SW PHILOMATH BLVD #159</t>
  </si>
  <si>
    <t>CORVALLIS</t>
  </si>
  <si>
    <t>541-602-9670</t>
  </si>
  <si>
    <t>BENTON</t>
  </si>
  <si>
    <t>SALEM, OR</t>
  </si>
  <si>
    <t>H-400-19036-959257</t>
  </si>
  <si>
    <t>H-400-19037-077258</t>
  </si>
  <si>
    <t>LARRY CUSHING ENT. LTD.</t>
  </si>
  <si>
    <t>CUSHING AMUSEMENTS</t>
  </si>
  <si>
    <t>196 WILDWOOD ST</t>
  </si>
  <si>
    <t>978-658-3928</t>
  </si>
  <si>
    <t>Middlesex (Wilmington)</t>
  </si>
  <si>
    <t>196 Wildwood St.</t>
  </si>
  <si>
    <t>H-400-19037-172242</t>
  </si>
  <si>
    <t>WATFORD CITY</t>
  </si>
  <si>
    <t>MCKENZIE</t>
  </si>
  <si>
    <t>3104 ND-23</t>
  </si>
  <si>
    <t>H-400-19037-267742</t>
  </si>
  <si>
    <t>H-400-19037-307295</t>
  </si>
  <si>
    <t>Mar-Jac Poultry, Inc</t>
  </si>
  <si>
    <t>1020 Aviation Blvd</t>
  </si>
  <si>
    <t>770-531-5000</t>
  </si>
  <si>
    <t>GM INTERNATIONAL CONSULTANTS</t>
  </si>
  <si>
    <t>Paula Molano</t>
  </si>
  <si>
    <t>Poultry Worker</t>
  </si>
  <si>
    <t>H-400-19037-331812</t>
  </si>
  <si>
    <t>R LOPEZ LANDSCAPING CO.</t>
  </si>
  <si>
    <t>R Lopez Landscaping Co.</t>
  </si>
  <si>
    <t>562 ENTERPRISE STREET</t>
  </si>
  <si>
    <t>ELGIN</t>
  </si>
  <si>
    <t>224-535-9856</t>
  </si>
  <si>
    <t>2175 Colorado Avenue</t>
  </si>
  <si>
    <t>2162 Jordan Avenue</t>
  </si>
  <si>
    <t>H-400-19037-462809</t>
  </si>
  <si>
    <t>H-400-19037-654471</t>
  </si>
  <si>
    <t>BILTMORE FARMS, LLC</t>
  </si>
  <si>
    <t>ONE TOWN SQUARE BLVD</t>
  </si>
  <si>
    <t>SUITE 330</t>
  </si>
  <si>
    <t>828-209-2000</t>
  </si>
  <si>
    <t>Housekeeping Area Attendant</t>
  </si>
  <si>
    <t>115 Hendersonville RD</t>
  </si>
  <si>
    <t>H-400-19037-921769</t>
  </si>
  <si>
    <t>KOTOKAWA &amp; ISOHATA, PS</t>
  </si>
  <si>
    <t>Kenai</t>
  </si>
  <si>
    <t>Kenai Peninsula Borough</t>
  </si>
  <si>
    <t>2000 Columbia St.</t>
  </si>
  <si>
    <t>H-400-19038-005903</t>
  </si>
  <si>
    <t>Oakland Hills Country Club</t>
  </si>
  <si>
    <t>3951 West Maple Rd</t>
  </si>
  <si>
    <t>Bloomfield Hills</t>
  </si>
  <si>
    <t>248-433-0685</t>
  </si>
  <si>
    <t>3951 W. Maple Rd</t>
  </si>
  <si>
    <t>H-400-19038-076574</t>
  </si>
  <si>
    <t>H-400-19038-109394</t>
  </si>
  <si>
    <t>Trillium Links and Village LLC</t>
  </si>
  <si>
    <t>1 Trillium Center</t>
  </si>
  <si>
    <t>828-743-6161</t>
  </si>
  <si>
    <t>H-400-19038-127440</t>
  </si>
  <si>
    <t>PHILADELPHIA COUNTRY CLUB</t>
  </si>
  <si>
    <t>1601 Spring Mill Rd</t>
  </si>
  <si>
    <t>H-400-19038-133863</t>
  </si>
  <si>
    <t>Skaneateles Country Club</t>
  </si>
  <si>
    <t>3344 West Lake Street</t>
  </si>
  <si>
    <t>Skaneateles</t>
  </si>
  <si>
    <t>315-685-5759</t>
  </si>
  <si>
    <t>ONONDAGA</t>
  </si>
  <si>
    <t>H-400-19038-139619</t>
  </si>
  <si>
    <t>H-400-19038-482056</t>
  </si>
  <si>
    <t>H-400-19038-513015</t>
  </si>
  <si>
    <t>122 W Neider Ave</t>
  </si>
  <si>
    <t>Whiteville</t>
  </si>
  <si>
    <t>2119 James B White Hwy. N (report to work)</t>
  </si>
  <si>
    <t>H-400-19038-535321</t>
  </si>
  <si>
    <t>A&amp;A LANDSCAPE AND MAINTENANCE OF TX</t>
  </si>
  <si>
    <t>7101 N. FAUDREE ROAD, UNIT 22</t>
  </si>
  <si>
    <t>432-695-9814</t>
  </si>
  <si>
    <t>ECTOR</t>
  </si>
  <si>
    <t>H-400-19038-579562</t>
  </si>
  <si>
    <t>H-400-19038-644555</t>
  </si>
  <si>
    <t>H-400-19038-861512</t>
  </si>
  <si>
    <t>SERVER ASSISTANT</t>
  </si>
  <si>
    <t>H-400-19038-865830</t>
  </si>
  <si>
    <t>BRIDGET ABRAHAM</t>
  </si>
  <si>
    <t>208 ST. GEORGES RD.</t>
  </si>
  <si>
    <t>ARDMORE</t>
  </si>
  <si>
    <t>267-207-6967</t>
  </si>
  <si>
    <t>Nanny &amp; Dutch Language Tutor</t>
  </si>
  <si>
    <t>Human Resource Management</t>
  </si>
  <si>
    <t>Full time nanny for 2 children (age 0-2 &amp; 5-7) in an immersive Dutch language environment</t>
  </si>
  <si>
    <t>208 St. Georges Rd.</t>
  </si>
  <si>
    <t>H-400-19038-937011</t>
  </si>
  <si>
    <t>Sheraton DFW Airport Hotel</t>
  </si>
  <si>
    <t>4440 W. John Carpenter FWY</t>
  </si>
  <si>
    <t>IRVING</t>
  </si>
  <si>
    <t>972-929-8400</t>
  </si>
  <si>
    <t>Information Technology Supervisor</t>
  </si>
  <si>
    <t>TWC - Texas Workforce Commission</t>
  </si>
  <si>
    <t>4440 W. John Carpenter Fwy</t>
  </si>
  <si>
    <t>H-400-19039-101033</t>
  </si>
  <si>
    <t>NOMURA TRADING CO., LTD.</t>
  </si>
  <si>
    <t>NOMURA TRADING CO., LTD., SEATTLE BRANCH</t>
  </si>
  <si>
    <t>10940 NE 33RD PLACE</t>
  </si>
  <si>
    <t>SUITE 111</t>
  </si>
  <si>
    <t>425-284-3338</t>
  </si>
  <si>
    <t>KOTOKAWA AND ISOHATA, PS</t>
  </si>
  <si>
    <t>Cordova</t>
  </si>
  <si>
    <t>Valdez-Cordova</t>
  </si>
  <si>
    <t>300 Cannery Row</t>
  </si>
  <si>
    <t>H-400-19039-339973</t>
  </si>
  <si>
    <t>Josaiah Pun</t>
  </si>
  <si>
    <t>96 BARBARA RD</t>
  </si>
  <si>
    <t>Orinda</t>
  </si>
  <si>
    <t>650-455-2678</t>
  </si>
  <si>
    <t>LAW OFFICE OF SWETA KHANDELWAL</t>
  </si>
  <si>
    <t>SWETA KHANDELWAL</t>
  </si>
  <si>
    <t>SAN JOSE</t>
  </si>
  <si>
    <t>ORINDA</t>
  </si>
  <si>
    <t>96 BARBARA RD, CA</t>
  </si>
  <si>
    <t>H-400-19039-876017</t>
  </si>
  <si>
    <t>H-400-19041-150843</t>
  </si>
  <si>
    <t>H-400-19041-287682</t>
  </si>
  <si>
    <t>H-400-19041-463387</t>
  </si>
  <si>
    <t>Mi Tierra of Bluffton</t>
  </si>
  <si>
    <t>27 Doctor Mellichamp Drive</t>
  </si>
  <si>
    <t>843-368-9497</t>
  </si>
  <si>
    <t>H-400-19041-517144</t>
  </si>
  <si>
    <t>PARK PAVILION LLC</t>
  </si>
  <si>
    <t>952 RT 166</t>
  </si>
  <si>
    <t>732-793-1990</t>
  </si>
  <si>
    <t>SEASIDE PARK</t>
  </si>
  <si>
    <t>1807 BOARDWALK</t>
  </si>
  <si>
    <t>H-400-19041-561744</t>
  </si>
  <si>
    <t>WATER FRONT FISH HOUSE INC.</t>
  </si>
  <si>
    <t>14358 Shell Belt Road</t>
  </si>
  <si>
    <t>Bayou LaBatre</t>
  </si>
  <si>
    <t>251-824-2185</t>
  </si>
  <si>
    <t>CLC LABOR SERVICES</t>
  </si>
  <si>
    <t>CONNIE CHAVEZ</t>
  </si>
  <si>
    <t>Warehouse Blue Crab Pickers</t>
  </si>
  <si>
    <t>H-400-19041-787421</t>
  </si>
  <si>
    <t>Fiesta Fresh of Ridgeland Inc.</t>
  </si>
  <si>
    <t>876 Fording Island Road</t>
  </si>
  <si>
    <t>Suite#1</t>
  </si>
  <si>
    <t>843-540-3056</t>
  </si>
  <si>
    <t>H-400-19041-839461</t>
  </si>
  <si>
    <t>LAUREL LINKS COUNTRY CLUB</t>
  </si>
  <si>
    <t>PO BOX 307</t>
  </si>
  <si>
    <t>6400 MAIN ROAD</t>
  </si>
  <si>
    <t>LAUREL</t>
  </si>
  <si>
    <t>631-298-4300</t>
  </si>
  <si>
    <t>H-400-19041-889580</t>
  </si>
  <si>
    <t>Fiesta Fresh Inc</t>
  </si>
  <si>
    <t>95 Mathews Drive</t>
  </si>
  <si>
    <t>Suite A-7</t>
  </si>
  <si>
    <t>843-298-2863</t>
  </si>
  <si>
    <t>H-400-19041-907571</t>
  </si>
  <si>
    <t>DBA Cowboy Village Resort</t>
  </si>
  <si>
    <t>mailing: PO Box 38  Jackson, WY 83001</t>
  </si>
  <si>
    <t>H-400-19041-936041</t>
  </si>
  <si>
    <t>H-400-19041-952146</t>
  </si>
  <si>
    <t>REDWOOD SIX CORP SERVICES</t>
  </si>
  <si>
    <t>WATERFALL CLUB</t>
  </si>
  <si>
    <t>1105 Waterfall Drive</t>
  </si>
  <si>
    <t>Clayton</t>
  </si>
  <si>
    <t>706-212-4000</t>
  </si>
  <si>
    <t>H-400-19042-156148</t>
  </si>
  <si>
    <t>CHUCKWAGON</t>
  </si>
  <si>
    <t>CHUCKWAGON CONCESSIONS</t>
  </si>
  <si>
    <t>5019 SOLITUDE COURT</t>
  </si>
  <si>
    <t>[MAIL: 8780 19TH ST. STE 299, ALTA LOMA, CA 91701]</t>
  </si>
  <si>
    <t>ALTA LOMA</t>
  </si>
  <si>
    <t>91737-0000</t>
  </si>
  <si>
    <t>909-948-5805</t>
  </si>
  <si>
    <t>Alta Loma</t>
  </si>
  <si>
    <t>8780 19th Street, Suite 299</t>
  </si>
  <si>
    <t>H-400-19042-222860</t>
  </si>
  <si>
    <t>B-Thrilled Attractions LLC</t>
  </si>
  <si>
    <t>Blake's Concessions</t>
  </si>
  <si>
    <t>901 Firwood Street</t>
  </si>
  <si>
    <t>Chesang</t>
  </si>
  <si>
    <t>989-737-2222</t>
  </si>
  <si>
    <t>Chesaning</t>
  </si>
  <si>
    <t>H-400-19042-247591</t>
  </si>
  <si>
    <t>Hampden Country Club</t>
  </si>
  <si>
    <t>GreatHorse Country Club</t>
  </si>
  <si>
    <t>128 Wilbraham Road</t>
  </si>
  <si>
    <t>413-566-8010</t>
  </si>
  <si>
    <t>ASGHAR LAW</t>
  </si>
  <si>
    <t>SHERAZ ASGHAR</t>
  </si>
  <si>
    <t>WEST PALM BEACH</t>
  </si>
  <si>
    <t>H-400-19042-391877</t>
  </si>
  <si>
    <t>HIGH POINT BASEBALL, INC</t>
  </si>
  <si>
    <t>HIGH POINT ROCKERS BASEBALL</t>
  </si>
  <si>
    <t>214 LINDSAY STREET</t>
  </si>
  <si>
    <t>HIGH POINT</t>
  </si>
  <si>
    <t>336-888-1000</t>
  </si>
  <si>
    <t>Clubhouse Manager/Athletic Trainer</t>
  </si>
  <si>
    <t>Athletic Trainers</t>
  </si>
  <si>
    <t>High Point</t>
  </si>
  <si>
    <t>214 Lindsay Street</t>
  </si>
  <si>
    <t>H-400-19042-508166</t>
  </si>
  <si>
    <t>Owings MIlls</t>
  </si>
  <si>
    <t>7950 Woodruff Court</t>
  </si>
  <si>
    <t>Suite 19</t>
  </si>
  <si>
    <t>H-400-19042-731936</t>
  </si>
  <si>
    <t>Paulette's Food Service</t>
  </si>
  <si>
    <t>3596 Clover Lake Dr</t>
  </si>
  <si>
    <t>Pinckneyville</t>
  </si>
  <si>
    <t>618-713-1729</t>
  </si>
  <si>
    <t>3596 Clover Lake Drive</t>
  </si>
  <si>
    <t>H-400-19042-780419</t>
  </si>
  <si>
    <t>CASK AND SCHOONER LLC</t>
  </si>
  <si>
    <t>Cask and Schooner restaurant</t>
  </si>
  <si>
    <t>1 FRONT ST #A</t>
  </si>
  <si>
    <t>949-289-4144</t>
  </si>
  <si>
    <t>Peterson Russell Kelly PLLC</t>
  </si>
  <si>
    <t>Barbara Marcouiller</t>
  </si>
  <si>
    <t>Restaurant Host, busser,</t>
  </si>
  <si>
    <t>1 Front st.  #1A</t>
  </si>
  <si>
    <t>H-400-19042-832939</t>
  </si>
  <si>
    <t>GARCIA FOREST SERVICE LLC</t>
  </si>
  <si>
    <t>262 Gaston Mclean Road</t>
  </si>
  <si>
    <t>910-997-5011</t>
  </si>
  <si>
    <t>Aroostook</t>
  </si>
  <si>
    <t>117 Main Street</t>
  </si>
  <si>
    <t>H-400-19042-837462</t>
  </si>
  <si>
    <t>H-400-19042-861070</t>
  </si>
  <si>
    <t>6696 Tri Country Parkway</t>
  </si>
  <si>
    <t>Schertz</t>
  </si>
  <si>
    <t>H-400-19042-872020</t>
  </si>
  <si>
    <t>H-400-19042-980196</t>
  </si>
  <si>
    <t>H-400-19043-461289</t>
  </si>
  <si>
    <t>H-400-19044-024203</t>
  </si>
  <si>
    <t>3015, 112TH AVENUE NE</t>
  </si>
  <si>
    <t>H-400-19044-041004</t>
  </si>
  <si>
    <t>H-400-19044-102582</t>
  </si>
  <si>
    <t>H-400-19044-103512</t>
  </si>
  <si>
    <t>KRN ENTERPRISE LLC</t>
  </si>
  <si>
    <t>NIKY'S MINI DONUTS</t>
  </si>
  <si>
    <t>327 ELK AVE</t>
  </si>
  <si>
    <t>#2203</t>
  </si>
  <si>
    <t>970-363-6688</t>
  </si>
  <si>
    <t>Lead Donuteer</t>
  </si>
  <si>
    <t>First-Line Supervisors of Retail Sales Workers</t>
  </si>
  <si>
    <t>327 Elk Ave</t>
  </si>
  <si>
    <t>H-400-19044-193120</t>
  </si>
  <si>
    <t>H-400-19044-206404</t>
  </si>
  <si>
    <t>COUNTY WIDE LANDSCAPING, INC.</t>
  </si>
  <si>
    <t>42W891 BEITH RD</t>
  </si>
  <si>
    <t>ELBURN</t>
  </si>
  <si>
    <t>630-365-3412</t>
  </si>
  <si>
    <t>H-400-19044-255319</t>
  </si>
  <si>
    <t>UNILOCK CHICAGO, INC.</t>
  </si>
  <si>
    <t>301 E. SULLIVAN RD</t>
  </si>
  <si>
    <t>630-892-9191</t>
  </si>
  <si>
    <t>HELPERS - PRODUCTION WORKERS</t>
  </si>
  <si>
    <t>DU PAGE</t>
  </si>
  <si>
    <t>H-400-19044-303626</t>
  </si>
  <si>
    <t>H-400-19044-356843</t>
  </si>
  <si>
    <t>H-400-19044-622273</t>
  </si>
  <si>
    <t>WHITE BUFFALO STAR INC</t>
  </si>
  <si>
    <t>BLUE MOON SALOON</t>
  </si>
  <si>
    <t>3793 US HWY 287</t>
  </si>
  <si>
    <t>406-682-4555</t>
  </si>
  <si>
    <t>H-400-19044-881243</t>
  </si>
  <si>
    <t>H-400-19044-961148</t>
  </si>
  <si>
    <t>LOS MOP INC</t>
  </si>
  <si>
    <t>M/V Lady Inez</t>
  </si>
  <si>
    <t>104 Palma Lane</t>
  </si>
  <si>
    <t>Los Fresnos</t>
  </si>
  <si>
    <t>956-433-1147</t>
  </si>
  <si>
    <t>SHRIMP BOAT DECKHAND/HEADERS</t>
  </si>
  <si>
    <t>Port Isabel</t>
  </si>
  <si>
    <t>301 Industrial Dr</t>
  </si>
  <si>
    <t>H-400-19045-085663</t>
  </si>
  <si>
    <t>SHARED STAFFING SERVICES, LLC</t>
  </si>
  <si>
    <t>14605 N 73RD ST</t>
  </si>
  <si>
    <t>480-624-5200</t>
  </si>
  <si>
    <t>CROWLEY FLECK PLLP</t>
  </si>
  <si>
    <t>GREGORY DORRINGTON</t>
  </si>
  <si>
    <t>HELENA</t>
  </si>
  <si>
    <t>COOK II</t>
  </si>
  <si>
    <t>379 DUNE RD</t>
  </si>
  <si>
    <t>H-400-19045-108024</t>
  </si>
  <si>
    <t>CUEVAS TRAWLERS INC</t>
  </si>
  <si>
    <t>P O BOX 729</t>
  </si>
  <si>
    <t>725 SOUTH SHORE DRIVE</t>
  </si>
  <si>
    <t>PORT ISABEL</t>
  </si>
  <si>
    <t>956-943-5601</t>
  </si>
  <si>
    <t>aboard shrimp trawlers</t>
  </si>
  <si>
    <t>725 South Shore Drive</t>
  </si>
  <si>
    <t>H-400-19045-158884</t>
  </si>
  <si>
    <t>SHARED STAFFING SERVICES LLC</t>
  </si>
  <si>
    <t>DUNE DECK BEACH CLUB</t>
  </si>
  <si>
    <t>631-996-2991</t>
  </si>
  <si>
    <t>BARTENDER II</t>
  </si>
  <si>
    <t>H-400-19045-171060</t>
  </si>
  <si>
    <t>Jettie's Beach Inc.</t>
  </si>
  <si>
    <t>Surfside Beach Shack</t>
  </si>
  <si>
    <t>160 Surfside Road</t>
  </si>
  <si>
    <t>508-228-2279</t>
  </si>
  <si>
    <t>H-400-19045-267128</t>
  </si>
  <si>
    <t>PURATA TRAWLERS INC</t>
  </si>
  <si>
    <t>M/V Alma Marie</t>
  </si>
  <si>
    <t>25470 TED HUNT RD</t>
  </si>
  <si>
    <t>LOS FRESNOS</t>
  </si>
  <si>
    <t>956-456-9688</t>
  </si>
  <si>
    <t>2000 Bayou St</t>
  </si>
  <si>
    <t>H-400-19045-475339</t>
  </si>
  <si>
    <t>KEHRER BROTHERS WEST ROOFING INC</t>
  </si>
  <si>
    <t>1500 PARK AVENUE</t>
  </si>
  <si>
    <t>MT. VERNON</t>
  </si>
  <si>
    <t>618-244-2456</t>
  </si>
  <si>
    <t>ROOFER</t>
  </si>
  <si>
    <t>MT VERNON</t>
  </si>
  <si>
    <t>H-400-19045-507366</t>
  </si>
  <si>
    <t>VALET/TRANSPORTATION</t>
  </si>
  <si>
    <t>H-400-19045-509638</t>
  </si>
  <si>
    <t>BODDEN CADDELL INC</t>
  </si>
  <si>
    <t>P O BOX 488</t>
  </si>
  <si>
    <t>310 SOUTH SHORE DR</t>
  </si>
  <si>
    <t>956-943-5182</t>
  </si>
  <si>
    <t>310 W South Shore Drive</t>
  </si>
  <si>
    <t>H-400-19045-530377</t>
  </si>
  <si>
    <t>S. Christopher Stowe, Jr., Esquire</t>
  </si>
  <si>
    <t>S. Christopher Stowe</t>
  </si>
  <si>
    <t>H-400-19045-608857</t>
  </si>
  <si>
    <t>DON PACO, INC.</t>
  </si>
  <si>
    <t>M/V DON PACO</t>
  </si>
  <si>
    <t>P.O. BOX 1586</t>
  </si>
  <si>
    <t>600 W. SOUTH SHORE DR.</t>
  </si>
  <si>
    <t>956-943-9422</t>
  </si>
  <si>
    <t>SHRIMP DECKHAND HEADERS</t>
  </si>
  <si>
    <t>600 W. SOUTH SHORE DRIVE</t>
  </si>
  <si>
    <t>H-400-19045-721765</t>
  </si>
  <si>
    <t>COOK II SUPERVISOR</t>
  </si>
  <si>
    <t>H-400-19045-744091</t>
  </si>
  <si>
    <t>STEWARD</t>
  </si>
  <si>
    <t>H-400-19045-792115</t>
  </si>
  <si>
    <t>MICHIGAN OUTDOOR SERVICES AND CONSTRUCTION, INC.</t>
  </si>
  <si>
    <t>23361 DEQUINDRE ROAD</t>
  </si>
  <si>
    <t>HAZEL PARK</t>
  </si>
  <si>
    <t>248-850-8349</t>
  </si>
  <si>
    <t>H-400-19045-812938</t>
  </si>
  <si>
    <t>CHRIS ORSER LANDSCAPING, INC.</t>
  </si>
  <si>
    <t>P.O. BOX 1175</t>
  </si>
  <si>
    <t>DOYLESTOWN</t>
  </si>
  <si>
    <t>215-249-1236</t>
  </si>
  <si>
    <t>1864 S Easton Rd.</t>
  </si>
  <si>
    <t>H-400-19045-871308</t>
  </si>
  <si>
    <t>SULO ARMAS INC</t>
  </si>
  <si>
    <t>MV CANDYMAN</t>
  </si>
  <si>
    <t>901 INDUSTRIAL DRIVE</t>
  </si>
  <si>
    <t>956-909-5409</t>
  </si>
  <si>
    <t>901 Industrial Drive</t>
  </si>
  <si>
    <t>H-400-19045-956525</t>
  </si>
  <si>
    <t>SERVER II</t>
  </si>
  <si>
    <t>H-400-19046-240159</t>
  </si>
  <si>
    <t>H-400-19046-276618</t>
  </si>
  <si>
    <t>NICOLE STOGLIN</t>
  </si>
  <si>
    <t>872 W PLACITA EL CAUCE RICO</t>
  </si>
  <si>
    <t>GREEN VALLEY</t>
  </si>
  <si>
    <t>520-419-4275</t>
  </si>
  <si>
    <t>NANNY</t>
  </si>
  <si>
    <t>PIMA</t>
  </si>
  <si>
    <t>872  W PLACITA EL CAUCE RICO</t>
  </si>
  <si>
    <t>H-400-19046-318882</t>
  </si>
  <si>
    <t>MONTANA FLAGSTONE, Inc.</t>
  </si>
  <si>
    <t>Perma / Plains</t>
  </si>
  <si>
    <t>Sanders</t>
  </si>
  <si>
    <t>Hwy 200 MM 95 &amp; 96</t>
  </si>
  <si>
    <t>139 Blooming Hills Lane</t>
  </si>
  <si>
    <t>H-400-19046-458507</t>
  </si>
  <si>
    <t>H-400-19046-582369</t>
  </si>
  <si>
    <t>Corza Construction, LLC</t>
  </si>
  <si>
    <t>11233 Kirkland Hill Path</t>
  </si>
  <si>
    <t>830-703-6846</t>
  </si>
  <si>
    <t>H-400-19046-921681</t>
  </si>
  <si>
    <t>COASTAL RESORTS INTERNATIONAL</t>
  </si>
  <si>
    <t>NATIONAL HOTEL</t>
  </si>
  <si>
    <t>PO BOX 189</t>
  </si>
  <si>
    <t>401-466-2901</t>
  </si>
  <si>
    <t>Hospitality or Hotel Management would be preferred</t>
  </si>
  <si>
    <t>RI</t>
  </si>
  <si>
    <t>Water St.</t>
  </si>
  <si>
    <t>H-400-19049-421577</t>
  </si>
  <si>
    <t>H-400-19050-133306</t>
  </si>
  <si>
    <t>91 Hill LLC</t>
  </si>
  <si>
    <t>Southampton Inn</t>
  </si>
  <si>
    <t>91 Hill Street</t>
  </si>
  <si>
    <t>631-283-6500</t>
  </si>
  <si>
    <t>KATONA &amp; MIR LLP</t>
  </si>
  <si>
    <t>DAVID KATONA</t>
  </si>
  <si>
    <t>H-400-19050-194734</t>
  </si>
  <si>
    <t>TROTTERS PLACE, INC.</t>
  </si>
  <si>
    <t>Trotters Place</t>
  </si>
  <si>
    <t>999 Pleasant Grove Road. McDonald. TN 37353</t>
  </si>
  <si>
    <t>5695 Frontage Road</t>
  </si>
  <si>
    <t>256-599-7288</t>
  </si>
  <si>
    <t>General High School Subjects</t>
  </si>
  <si>
    <t>McDonald, TN</t>
  </si>
  <si>
    <t>999 Pleasant Grove Road. McDonald, TN 37353</t>
  </si>
  <si>
    <t>5675 Frontage Road ph.# (423) 650-7656</t>
  </si>
  <si>
    <t>H-400-19050-331280</t>
  </si>
  <si>
    <t>Arctic Storm, Inc.</t>
  </si>
  <si>
    <t>2727 Alaskan Way</t>
  </si>
  <si>
    <t>Pier 69</t>
  </si>
  <si>
    <t>206-547-6557</t>
  </si>
  <si>
    <t>CASCADIA CROSS BORDER LAW GROUP LLC</t>
  </si>
  <si>
    <t>MARGARET STOCK</t>
  </si>
  <si>
    <t>Surimi/Roe Technician</t>
  </si>
  <si>
    <t>On board factory vessel of Arctic Storm</t>
  </si>
  <si>
    <t>H-400-19050-483963</t>
  </si>
  <si>
    <t>CHRIS GUADAGNO</t>
  </si>
  <si>
    <t>SO CAL RIDES</t>
  </si>
  <si>
    <t>15011 GENOA CIR.</t>
  </si>
  <si>
    <t>714-894-0563</t>
  </si>
  <si>
    <t>Huntington Beach</t>
  </si>
  <si>
    <t>15011 Genoa Cir</t>
  </si>
  <si>
    <t>H-400-19050-486557</t>
  </si>
  <si>
    <t>BMJ STONE COMPANY LLC</t>
  </si>
  <si>
    <t>405 COUNTY SEAT RD</t>
  </si>
  <si>
    <t>CROSSVILLE</t>
  </si>
  <si>
    <t>931-707-0390</t>
  </si>
  <si>
    <t>H-400-19050-796946</t>
  </si>
  <si>
    <t>JACKSON'S NURSERY, INC.</t>
  </si>
  <si>
    <t>7183 E CO RD 400 N</t>
  </si>
  <si>
    <t>812-527-2975</t>
  </si>
  <si>
    <t>DECATUR</t>
  </si>
  <si>
    <t>H-400-19051-198148</t>
  </si>
  <si>
    <t>Paradise Amusements Inc</t>
  </si>
  <si>
    <t>6672 West Orchard Avenue</t>
  </si>
  <si>
    <t>208-660-6829</t>
  </si>
  <si>
    <t>idaho</t>
  </si>
  <si>
    <t>H-400-19051-212136</t>
  </si>
  <si>
    <t>TF United, Inc.</t>
  </si>
  <si>
    <t>37130 Riviera Dr.</t>
  </si>
  <si>
    <t>313-929-5126</t>
  </si>
  <si>
    <t>Drake &amp; McCormick, PLC</t>
  </si>
  <si>
    <t>Kevin Piecuch</t>
  </si>
  <si>
    <t>Grosse Pointe Farms</t>
  </si>
  <si>
    <t>Workforce Development Agency, State of Michigan</t>
  </si>
  <si>
    <t>3130 Riveria Dr.</t>
  </si>
  <si>
    <t>H-400-19051-246535</t>
  </si>
  <si>
    <t>H-400-19051-457396</t>
  </si>
  <si>
    <t>36 Water Street</t>
  </si>
  <si>
    <t>National Hotel</t>
  </si>
  <si>
    <t>H-400-19052-014033</t>
  </si>
  <si>
    <t>H-400-19052-083334</t>
  </si>
  <si>
    <t>Castellanos Corp.</t>
  </si>
  <si>
    <t>2380 Everglades Road</t>
  </si>
  <si>
    <t>956-408-2827</t>
  </si>
  <si>
    <t>CREW READINESS SERVICES</t>
  </si>
  <si>
    <t>ISRAEL LINARTE</t>
  </si>
  <si>
    <t>LAGUNA VISTA</t>
  </si>
  <si>
    <t>Shrimp Boat Deckhand/Header</t>
  </si>
  <si>
    <t>H-400-19052-120138</t>
  </si>
  <si>
    <t>TRIMMIN LAWN SERVICES, LLC</t>
  </si>
  <si>
    <t>P.O. BOX 473</t>
  </si>
  <si>
    <t>2837 Lake Rockwell Rd Ravenna, OH 44266</t>
  </si>
  <si>
    <t>330-840-8777</t>
  </si>
  <si>
    <t>Ravenna</t>
  </si>
  <si>
    <t>2837 Lake Rockwell Rd</t>
  </si>
  <si>
    <t>H-400-19052-185745</t>
  </si>
  <si>
    <t>The Westchester Country Club</t>
  </si>
  <si>
    <t>99 Biltmore Avenue</t>
  </si>
  <si>
    <t>914-798-5394</t>
  </si>
  <si>
    <t>H-400-19052-247188</t>
  </si>
  <si>
    <t>National Seafood, Inc.</t>
  </si>
  <si>
    <t>416 W. So. Shore Drive</t>
  </si>
  <si>
    <t>956-943-2648</t>
  </si>
  <si>
    <t>H-400-19052-296969</t>
  </si>
  <si>
    <t>H-400-19052-332778</t>
  </si>
  <si>
    <t>The Chattooga Club</t>
  </si>
  <si>
    <t>1 Pavilion Way</t>
  </si>
  <si>
    <t>828-743-3640</t>
  </si>
  <si>
    <t>1 Pavillion Way</t>
  </si>
  <si>
    <t>H-400-19052-415747</t>
  </si>
  <si>
    <t>HERPETOLOGICAL RESOURCE AND MANAGEMENT</t>
  </si>
  <si>
    <t>5301 UPDYKE RD</t>
  </si>
  <si>
    <t>GRASS LAKE</t>
  </si>
  <si>
    <t>517-522-3524</t>
  </si>
  <si>
    <t>Wildlife Field Technician</t>
  </si>
  <si>
    <t>Zoologists and Wildlife Biologists</t>
  </si>
  <si>
    <t>Biology, zoology, wildlife ecology, fisheries and wildlife, or natural resource conservation.</t>
  </si>
  <si>
    <t>Grass Lake</t>
  </si>
  <si>
    <t>5301 Updyke Rd</t>
  </si>
  <si>
    <t>H-400-19052-438855</t>
  </si>
  <si>
    <t>G &amp; O Trawlers, Inc.</t>
  </si>
  <si>
    <t>2315 Bayou Court</t>
  </si>
  <si>
    <t>956-455-0448</t>
  </si>
  <si>
    <t>H-400-19052-438868</t>
  </si>
  <si>
    <t>Colorado Fusion Soccer Club</t>
  </si>
  <si>
    <t>Colorado Rapids Youth Soccer Club</t>
  </si>
  <si>
    <t>111 Havana Street</t>
  </si>
  <si>
    <t>303-399-5858</t>
  </si>
  <si>
    <t>9U-13U Girls Coach</t>
  </si>
  <si>
    <t>Coaching Education USSF B</t>
  </si>
  <si>
    <t>Coaching Education</t>
  </si>
  <si>
    <t>1070 West 124th Avenue, #100</t>
  </si>
  <si>
    <t>H-400-19052-462463</t>
  </si>
  <si>
    <t>Billy Fickling Food Services</t>
  </si>
  <si>
    <t>William Fickling-McKinney Food Services</t>
  </si>
  <si>
    <t>3303 FM 161 N</t>
  </si>
  <si>
    <t>903-639-3125</t>
  </si>
  <si>
    <t>H-400-19052-517693</t>
  </si>
  <si>
    <t>Cruzito,Inc.</t>
  </si>
  <si>
    <t>2000 Cajun Court</t>
  </si>
  <si>
    <t>956-572-7658</t>
  </si>
  <si>
    <t>H-400-19052-670528</t>
  </si>
  <si>
    <t>Venmar Shrimp, Inc.</t>
  </si>
  <si>
    <t>1930 Bayou Court</t>
  </si>
  <si>
    <t>956-295-7690</t>
  </si>
  <si>
    <t>H-400-19052-674399</t>
  </si>
  <si>
    <t>Westmoreland Concessions Inc</t>
  </si>
  <si>
    <t>231 FM 2791</t>
  </si>
  <si>
    <t>P.O. Box 1120 Hughes Springs, TX 75656</t>
  </si>
  <si>
    <t>Queen City</t>
  </si>
  <si>
    <t>H-400-19052-728168</t>
  </si>
  <si>
    <t>Si Se Puede, Inc.</t>
  </si>
  <si>
    <t>2500 Everglades Road</t>
  </si>
  <si>
    <t>956-640-6916</t>
  </si>
  <si>
    <t>Shrimp Boat Dekchand/Header</t>
  </si>
  <si>
    <t>H-400-19052-730467</t>
  </si>
  <si>
    <t>H-400-19052-730685</t>
  </si>
  <si>
    <t>Monita, Inc.</t>
  </si>
  <si>
    <t>1680 Fisherman Place Road</t>
  </si>
  <si>
    <t>956-742-5259</t>
  </si>
  <si>
    <t>H-400-19052-752845</t>
  </si>
  <si>
    <t>Chapa Shrimp Trawlers, Inc.</t>
  </si>
  <si>
    <t>956-543-3022</t>
  </si>
  <si>
    <t>H-400-19052-803800</t>
  </si>
  <si>
    <t>Aguilar Brothers, Inc.</t>
  </si>
  <si>
    <t>2330 Bayou Court</t>
  </si>
  <si>
    <t>956-617-6501</t>
  </si>
  <si>
    <t>H-400-19052-860511</t>
  </si>
  <si>
    <t>H-400-19052-888042</t>
  </si>
  <si>
    <t>Sea Joker, Inc.</t>
  </si>
  <si>
    <t>1595 Bayou Court</t>
  </si>
  <si>
    <t>956-838-1986</t>
  </si>
  <si>
    <t>H-400-19052-918998</t>
  </si>
  <si>
    <t>Shrimp Vessel Challenge, Inc.</t>
  </si>
  <si>
    <t>2025 Angler Place Road</t>
  </si>
  <si>
    <t>956-831-2846</t>
  </si>
  <si>
    <t>H-400-19052-951852</t>
  </si>
  <si>
    <t>Twin City Shrimp Co., Inc.</t>
  </si>
  <si>
    <t>901 South Shore Drive</t>
  </si>
  <si>
    <t>956-943-2656</t>
  </si>
  <si>
    <t>H-400-19052-952565</t>
  </si>
  <si>
    <t>Reyes Marine &amp; Industrial, Inc.</t>
  </si>
  <si>
    <t>2020 Bayou Court</t>
  </si>
  <si>
    <t>956-838-1219</t>
  </si>
  <si>
    <t>H-400-19052-953922</t>
  </si>
  <si>
    <t>Tatum Trawlers, Inc.</t>
  </si>
  <si>
    <t>1995 Cajun Court</t>
  </si>
  <si>
    <t>956-233-4143</t>
  </si>
  <si>
    <t>H-400-19053-236810</t>
  </si>
  <si>
    <t>CURTIS HILL FORESTRY, LLC</t>
  </si>
  <si>
    <t>18222 SW LEITNER RD</t>
  </si>
  <si>
    <t>MAILING ADDRESS: PO BOX 1401 CHEHALIS,</t>
  </si>
  <si>
    <t>360-269-1379</t>
  </si>
  <si>
    <t>WORKSOURCE WASHINGTON, TUMWATER,</t>
  </si>
  <si>
    <t>18222 SW LEITNER RD IS THE OFFICE</t>
  </si>
  <si>
    <t>H-400-19053-351564</t>
  </si>
  <si>
    <t>H-400-19053-461806</t>
  </si>
  <si>
    <t>Action Window Cleaning Co, Inc</t>
  </si>
  <si>
    <t>33 Catherine St</t>
  </si>
  <si>
    <t>Renssealear</t>
  </si>
  <si>
    <t>518-462-4986</t>
  </si>
  <si>
    <t>building maintenance service technician</t>
  </si>
  <si>
    <t>Renssealaer</t>
  </si>
  <si>
    <t>H-400-19053-685603</t>
  </si>
  <si>
    <t>AREA ENGINEERING AND CONSTRUCTION SERVICES CORP.</t>
  </si>
  <si>
    <t>AREA ENGINEERING, INC.</t>
  </si>
  <si>
    <t>275 HOPEWELL AMWELL ROAD</t>
  </si>
  <si>
    <t>HOPEWELL</t>
  </si>
  <si>
    <t>908-208-1137</t>
  </si>
  <si>
    <t>Engineer</t>
  </si>
  <si>
    <t>Engineers, All Other</t>
  </si>
  <si>
    <t>no specific major required</t>
  </si>
  <si>
    <t>19 Model Ave</t>
  </si>
  <si>
    <t>H-400-19053-751287</t>
  </si>
  <si>
    <t>JAMES GREGORY BARR</t>
  </si>
  <si>
    <t>AREA E SALMON DRIFT NET FISHING, AK</t>
  </si>
  <si>
    <t>PISTOL, A44, OLD HARBOR, AK</t>
  </si>
  <si>
    <t>CORDOVA</t>
  </si>
  <si>
    <t>907-202-3074</t>
  </si>
  <si>
    <t>Commercial Fishing Deckhand</t>
  </si>
  <si>
    <t>ALASKA (AK)</t>
  </si>
  <si>
    <t>Pistol, A44, Old Harbor</t>
  </si>
  <si>
    <t>H-400-19053-802081</t>
  </si>
  <si>
    <t>Baked in Telluride</t>
  </si>
  <si>
    <t>127 S. Fir</t>
  </si>
  <si>
    <t>970-728-4705</t>
  </si>
  <si>
    <t>Baker's Assistant</t>
  </si>
  <si>
    <t>127 S Fir  (report to work)</t>
  </si>
  <si>
    <t>H-400-19054-076274</t>
  </si>
  <si>
    <t>DEVON YACHT CLUB</t>
  </si>
  <si>
    <t>PO BOX 2549</t>
  </si>
  <si>
    <t>300 ABRAHAMS LANDING ROAD</t>
  </si>
  <si>
    <t>631-267-6340</t>
  </si>
  <si>
    <t>H-400-19054-214770</t>
  </si>
  <si>
    <t>H-400-19054-296010</t>
  </si>
  <si>
    <t>H-400-19054-509191</t>
  </si>
  <si>
    <t>H-400-19054-807580</t>
  </si>
  <si>
    <t>H-400-19054-846584</t>
  </si>
  <si>
    <t>PO Box 1920</t>
  </si>
  <si>
    <t>H-400-19055-535245</t>
  </si>
  <si>
    <t>CCF INVESTMENTS</t>
  </si>
  <si>
    <t>AIR DONKEY ZIPLINE</t>
  </si>
  <si>
    <t>P O BOX 162</t>
  </si>
  <si>
    <t>DAVIS</t>
  </si>
  <si>
    <t>214-477-772673</t>
  </si>
  <si>
    <t>Zip Tour Guide/ Camp Counselor</t>
  </si>
  <si>
    <t>2160 Dolese Rd</t>
  </si>
  <si>
    <t>H-400-19055-670600</t>
  </si>
  <si>
    <t>SOI THAI 2 LLC</t>
  </si>
  <si>
    <t>RICE FINE THAI CUISINE</t>
  </si>
  <si>
    <t>2051 W. OAK STREET, UNIT 2</t>
  </si>
  <si>
    <t>406-404-1766</t>
  </si>
  <si>
    <t>Gallatin County</t>
  </si>
  <si>
    <t>2051 W. Oak Street, Unit 2</t>
  </si>
  <si>
    <t>H-400-19055-936167</t>
  </si>
  <si>
    <t>H-400-19056-070973</t>
  </si>
  <si>
    <t>Raymond Ryle</t>
  </si>
  <si>
    <t>Ryle/McKinney Food Services</t>
  </si>
  <si>
    <t>309 County Road 2102</t>
  </si>
  <si>
    <t>P.O. Box 1445, Hughes Springs, TX 75656</t>
  </si>
  <si>
    <t>903-746-1563</t>
  </si>
  <si>
    <t>309 County Rd. 2102</t>
  </si>
  <si>
    <t>H-400-19056-433538</t>
  </si>
  <si>
    <t>Thai Fast Food LLC</t>
  </si>
  <si>
    <t>1133 North H St. Ste B</t>
  </si>
  <si>
    <t>Lompoc</t>
  </si>
  <si>
    <t>805-735-1022</t>
  </si>
  <si>
    <t>1133 North H St. Stc B</t>
  </si>
  <si>
    <t>H-400-19056-756257</t>
  </si>
  <si>
    <t>Adam McKinney Food Services LLC</t>
  </si>
  <si>
    <t>11069 TX HWY 11</t>
  </si>
  <si>
    <t>903-235-7522</t>
  </si>
  <si>
    <t>H-400-19056-953523</t>
  </si>
  <si>
    <t>H-400-19057-121352</t>
  </si>
  <si>
    <t>Commaquia</t>
  </si>
  <si>
    <t>Commonwealth Aquatics</t>
  </si>
  <si>
    <t>1320 Central Park Blvd, Suite 200</t>
  </si>
  <si>
    <t>540-205-2087</t>
  </si>
  <si>
    <t>Lifeguard/Pool Operator</t>
  </si>
  <si>
    <t>H-400-19057-465303</t>
  </si>
  <si>
    <t>INTERURBAN RESTORATION &amp; CONSTRUCTION, INC</t>
  </si>
  <si>
    <t>18406 SE HWY 371</t>
  </si>
  <si>
    <t>816-596-3815</t>
  </si>
  <si>
    <t>Siding Installer</t>
  </si>
  <si>
    <t>Dearborn</t>
  </si>
  <si>
    <t>Buchanan</t>
  </si>
  <si>
    <t>18406 se Hwy 371</t>
  </si>
  <si>
    <t>H-400-19057-499094</t>
  </si>
  <si>
    <t>Swordfish Enterprises, Inc.</t>
  </si>
  <si>
    <t>Menemsha Inn &amp; Cottages and Beach Plum Inn</t>
  </si>
  <si>
    <t>12 Menemsha Inn Road</t>
  </si>
  <si>
    <t>P.O. Box 38</t>
  </si>
  <si>
    <t>Menemsha</t>
  </si>
  <si>
    <t>508-645-2521</t>
  </si>
  <si>
    <t>Dishwasher/Prep Cook</t>
  </si>
  <si>
    <t>Dukes (Chilmark)</t>
  </si>
  <si>
    <t>H-400-19057-587715</t>
  </si>
  <si>
    <t>Exceptional Stays, Inc</t>
  </si>
  <si>
    <t>Telluride Rentals</t>
  </si>
  <si>
    <t>209 E Colorado Ave.</t>
  </si>
  <si>
    <t>970-728-5262</t>
  </si>
  <si>
    <t>333 Adam Ranch Road (report to work)</t>
  </si>
  <si>
    <t>H-400-19057-641299</t>
  </si>
  <si>
    <t>H-400-19057-767948</t>
  </si>
  <si>
    <t>CRUZ BROTHERS CONCRETE INC</t>
  </si>
  <si>
    <t>1572 PAYNE ROAD LOT 75</t>
  </si>
  <si>
    <t>GRAHAM</t>
  </si>
  <si>
    <t>336-376-0787</t>
  </si>
  <si>
    <t>ALAMANCE</t>
  </si>
  <si>
    <t>H-400-19057-929301</t>
  </si>
  <si>
    <t>Montreux Golf and Country Club, Inc.</t>
  </si>
  <si>
    <t>18077 Bordeaux Drive</t>
  </si>
  <si>
    <t>775-683-3088</t>
  </si>
  <si>
    <t>LEWIS ROCA ROTHGERBER CHRISTIE LLP</t>
  </si>
  <si>
    <t>NICOLE SCOTT</t>
  </si>
  <si>
    <t>Gardener/Landscaper (Golf Course)</t>
  </si>
  <si>
    <t>Equipment training/operation</t>
  </si>
  <si>
    <t>NV</t>
  </si>
  <si>
    <t>H-400-19057-961113</t>
  </si>
  <si>
    <t>Kingston Kitchen Mackinac, LLC</t>
  </si>
  <si>
    <t>Kingston Kitchen at the Village Inn</t>
  </si>
  <si>
    <t>1384 Hoban Street</t>
  </si>
  <si>
    <t>MAILING: 5050 Wardcliff Dr., East Lansing, MI 48823</t>
  </si>
  <si>
    <t>906-298-4862</t>
  </si>
  <si>
    <t>H-400-19058-274324</t>
  </si>
  <si>
    <t>River Front Exterior Services, LLC</t>
  </si>
  <si>
    <t>20 Maple Ave.</t>
  </si>
  <si>
    <t>844-400-2203</t>
  </si>
  <si>
    <t>20 Maple Ave</t>
  </si>
  <si>
    <t>H-400-19058-328973</t>
  </si>
  <si>
    <t>H-400-19058-534246</t>
  </si>
  <si>
    <t>GARDEN OF THE GODS CLUB</t>
  </si>
  <si>
    <t>3320 MESA ROAD</t>
  </si>
  <si>
    <t>719-520-4970</t>
  </si>
  <si>
    <t>3320 Mesa Road</t>
  </si>
  <si>
    <t>H-400-19058-555484</t>
  </si>
  <si>
    <t>WASATCH ARBORISTS INC.</t>
  </si>
  <si>
    <t>1830 PROSPECTOR AVE., SUITE 1B</t>
  </si>
  <si>
    <t>435-200-5544</t>
  </si>
  <si>
    <t>Arboricultural Expert</t>
  </si>
  <si>
    <t>6020 North High View Road</t>
  </si>
  <si>
    <t>H-400-19059-004435</t>
  </si>
  <si>
    <t>H-400-19059-052021</t>
  </si>
  <si>
    <t>Southern State Yardz, LLC</t>
  </si>
  <si>
    <t>327 Broadway Avenue</t>
  </si>
  <si>
    <t>985-414-4045</t>
  </si>
  <si>
    <t>Ground Maintenance Workers</t>
  </si>
  <si>
    <t>Montegut</t>
  </si>
  <si>
    <t>Louisana  Workforce Commission, 807 Barrow</t>
  </si>
  <si>
    <t>3861 Hwy 665</t>
  </si>
  <si>
    <t>H-400-19059-066973</t>
  </si>
  <si>
    <t>H-400-19059-148289</t>
  </si>
  <si>
    <t>ROCKRIMMON COUNTRY CLUB</t>
  </si>
  <si>
    <t>2949 Long Ridge Road</t>
  </si>
  <si>
    <t>203-322-3408</t>
  </si>
  <si>
    <t>H-400-19059-250168</t>
  </si>
  <si>
    <t>H-400-19059-348326</t>
  </si>
  <si>
    <t>Mailing: PO Box 775168, Steamboat Springs, CO 80487</t>
  </si>
  <si>
    <t>H-400-19059-351902</t>
  </si>
  <si>
    <t>Brandywine Tent Rental, Inc.</t>
  </si>
  <si>
    <t>13204 Duley Station Rd</t>
  </si>
  <si>
    <t>301-952-0626</t>
  </si>
  <si>
    <t>GEORGE E. CRIMARCO, P.A.</t>
  </si>
  <si>
    <t>GEORGE CRIMARCO</t>
  </si>
  <si>
    <t>HIALEAH</t>
  </si>
  <si>
    <t>Tent and Portable Horse Stall Intaller</t>
  </si>
  <si>
    <t>H-400-19059-372369</t>
  </si>
  <si>
    <t>H-400-19059-387114</t>
  </si>
  <si>
    <t>HUGO REFORESTATION. INC</t>
  </si>
  <si>
    <t>3998 COOKS HILL RD</t>
  </si>
  <si>
    <t>MAILING ADDRESS: P.O. BOX 981 CHEHALIS,</t>
  </si>
  <si>
    <t>CENTRALIA</t>
  </si>
  <si>
    <t>360-748-8268</t>
  </si>
  <si>
    <t>FOREST  AND CONSERVATION WORKER</t>
  </si>
  <si>
    <t>3998 COOKS HILL RD IS THE OFFICE</t>
  </si>
  <si>
    <t>H-400-19059-629042</t>
  </si>
  <si>
    <t>GREEN VALLEY COUNTRY CLUB</t>
  </si>
  <si>
    <t>201 West Ridge Pike</t>
  </si>
  <si>
    <t>Lafayette Hill</t>
  </si>
  <si>
    <t>610-828-3000</t>
  </si>
  <si>
    <t>Montgommery</t>
  </si>
  <si>
    <t>H-400-19059-725426</t>
  </si>
  <si>
    <t>Room Attendant - Housekeeper</t>
  </si>
  <si>
    <t>H-400-19059-975587</t>
  </si>
  <si>
    <t>John G Class</t>
  </si>
  <si>
    <t>San-Jon Enterprises</t>
  </si>
  <si>
    <t>657 Flamingo Drive</t>
  </si>
  <si>
    <t>Apollo Beach</t>
  </si>
  <si>
    <t>386-623-2988</t>
  </si>
  <si>
    <t>225 Edward St.</t>
  </si>
  <si>
    <t>H-400-19060-027923</t>
  </si>
  <si>
    <t>04538-2221</t>
  </si>
  <si>
    <t>H-400-19060-238360</t>
  </si>
  <si>
    <t>SNYDER'S AMUSEMENTS, INC.</t>
  </si>
  <si>
    <t>3435 SPORTSMAN RD</t>
  </si>
  <si>
    <t>GREENCASTLE</t>
  </si>
  <si>
    <t>717-597-4871</t>
  </si>
  <si>
    <t>Greencastle</t>
  </si>
  <si>
    <t>3435 Sportsman Rd</t>
  </si>
  <si>
    <t>H-400-19060-282647</t>
  </si>
  <si>
    <t>H-400-19060-501106</t>
  </si>
  <si>
    <t>Russell Phillips</t>
  </si>
  <si>
    <t>Russell's Concessions</t>
  </si>
  <si>
    <t>671 CR 4105</t>
  </si>
  <si>
    <t>903-645-5778</t>
  </si>
  <si>
    <t>Veronica BIRKENSTOCK</t>
  </si>
  <si>
    <t>H-400-19060-656662</t>
  </si>
  <si>
    <t>KOKO INC</t>
  </si>
  <si>
    <t>MC PERKINS COVE</t>
  </si>
  <si>
    <t>111 PERKINS COVE RD</t>
  </si>
  <si>
    <t>207-646-6263</t>
  </si>
  <si>
    <t>manager</t>
  </si>
  <si>
    <t>111 Perkins Cove rd</t>
  </si>
  <si>
    <t>H-400-19060-790427</t>
  </si>
  <si>
    <t>Porter</t>
  </si>
  <si>
    <t>217 E. Division Road</t>
  </si>
  <si>
    <t>H-400-19061-570792</t>
  </si>
  <si>
    <t>H-400-19063-324105</t>
  </si>
  <si>
    <t>H-400-19063-338984</t>
  </si>
  <si>
    <t>PAC-MARU, INC.</t>
  </si>
  <si>
    <t>4209 21ST AVE., W.</t>
  </si>
  <si>
    <t>SUITE 222</t>
  </si>
  <si>
    <t>206-282-0196</t>
  </si>
  <si>
    <t>MOUNTLAKE TERRACE</t>
  </si>
  <si>
    <t>Valdez</t>
  </si>
  <si>
    <t>209 S. Harbor Drive</t>
  </si>
  <si>
    <t>H-400-19063-354812</t>
  </si>
  <si>
    <t>Whittier Seafood LLC</t>
  </si>
  <si>
    <t>3 LAKE BELLEVUE DR STE 201</t>
  </si>
  <si>
    <t>425-974-4745</t>
  </si>
  <si>
    <t>HIGUERA &amp; VANDERHOEF PLLC</t>
  </si>
  <si>
    <t>KENNETH VANDERHOEF</t>
  </si>
  <si>
    <t>Roe Processor</t>
  </si>
  <si>
    <t>Whittier</t>
  </si>
  <si>
    <t>Valdez Cordova</t>
  </si>
  <si>
    <t>375 E Whittier Street</t>
  </si>
  <si>
    <t>H-400-19063-610204</t>
  </si>
  <si>
    <t>Omni Mount Washington Resort, LLC</t>
  </si>
  <si>
    <t>310 Mount Washington Hotel Road</t>
  </si>
  <si>
    <t>Bretton Woods</t>
  </si>
  <si>
    <t>603-278-1000</t>
  </si>
  <si>
    <t>Coos County</t>
  </si>
  <si>
    <t>H-400-19063-647118</t>
  </si>
  <si>
    <t>Roe Technician</t>
  </si>
  <si>
    <t>H-400-19063-716905</t>
  </si>
  <si>
    <t>Roe Supervisor</t>
  </si>
  <si>
    <t>H-400-19063-734067</t>
  </si>
  <si>
    <t>HANWA AMERICAN CORPORATION</t>
  </si>
  <si>
    <t>801 SOUTH FIDALGO STREET</t>
  </si>
  <si>
    <t>SUITE 110</t>
  </si>
  <si>
    <t>98108-9810</t>
  </si>
  <si>
    <t>206-622-2102</t>
  </si>
  <si>
    <t>Yakutat</t>
  </si>
  <si>
    <t>Yakutat Borough</t>
  </si>
  <si>
    <t>532 Max Italio Dr.</t>
  </si>
  <si>
    <t>H-400-19063-765574</t>
  </si>
  <si>
    <t>520 Bridge Access Road</t>
  </si>
  <si>
    <t>H-400-19063-973476</t>
  </si>
  <si>
    <t>H-400-19063-982440</t>
  </si>
  <si>
    <t>Atkins Building Services &amp; Products</t>
  </si>
  <si>
    <t>1123 Wilks Blvd</t>
  </si>
  <si>
    <t>573-874-5100</t>
  </si>
  <si>
    <t>1123 Wilkes Blvd.  (report to work)</t>
  </si>
  <si>
    <t>H-400-19063-985961</t>
  </si>
  <si>
    <t>H-400-19064-099853</t>
  </si>
  <si>
    <t>63 High Street LLC</t>
  </si>
  <si>
    <t>The Norumbega Inn</t>
  </si>
  <si>
    <t>63 High St</t>
  </si>
  <si>
    <t>207-236-4646</t>
  </si>
  <si>
    <t>H-400-19064-370537</t>
  </si>
  <si>
    <t xml:space="preserve">825 Sawatch Road </t>
  </si>
  <si>
    <t>H-400-19064-487476</t>
  </si>
  <si>
    <t>H-400-19064-672639</t>
  </si>
  <si>
    <t>RUDY'S, INC.</t>
  </si>
  <si>
    <t>5935 N. HIGHLAND PARK DR.</t>
  </si>
  <si>
    <t>HERNANDO</t>
  </si>
  <si>
    <t>352-895-7701</t>
  </si>
  <si>
    <t>5935 N. Highland Park Dr.</t>
  </si>
  <si>
    <t>H-400-19064-712469</t>
  </si>
  <si>
    <t>Kanaway Seafoods Inc</t>
  </si>
  <si>
    <t>Alaska General Seafoods</t>
  </si>
  <si>
    <t>6425 NE 175th Street</t>
  </si>
  <si>
    <t>Kenmore</t>
  </si>
  <si>
    <t>425-485-7755</t>
  </si>
  <si>
    <t>Mile 1 Alaska Peninsula Hwy, AK</t>
  </si>
  <si>
    <t>H-400-19064-848076</t>
  </si>
  <si>
    <t>H-400-19065-027962</t>
  </si>
  <si>
    <t>Atlantic Freight, Inc</t>
  </si>
  <si>
    <t>233 Tresca Road</t>
  </si>
  <si>
    <t>904-722-8945</t>
  </si>
  <si>
    <t>THE LAW OFFICE OF MICHAEL E. ZAIDEL, PL</t>
  </si>
  <si>
    <t>MICHAEL ZAIDEL</t>
  </si>
  <si>
    <t>Freight Truck Driver</t>
  </si>
  <si>
    <t>H-400-19065-244069</t>
  </si>
  <si>
    <t>CONSTRUCTION SOLUTIONS OF THE FOX VALLEY LLC</t>
  </si>
  <si>
    <t>2485 SCHULTZ DR</t>
  </si>
  <si>
    <t>NEENAH</t>
  </si>
  <si>
    <t>920-725-1778</t>
  </si>
  <si>
    <t>Neenah</t>
  </si>
  <si>
    <t>2485 Schultz Dr</t>
  </si>
  <si>
    <t>H-400-19065-376797</t>
  </si>
  <si>
    <t>Felix Palencia Forest Service</t>
  </si>
  <si>
    <t>8 Dyer Court</t>
  </si>
  <si>
    <t>207-416-9777</t>
  </si>
  <si>
    <t>40 Main Street  (report to work)</t>
  </si>
  <si>
    <t>H-400-19065-396136</t>
  </si>
  <si>
    <t>H-400-19065-670270</t>
  </si>
  <si>
    <t>H-400-19065-758951</t>
  </si>
  <si>
    <t>H-400-19065-825055</t>
  </si>
  <si>
    <t>Jo's Hair Care Dominican Salon LLC</t>
  </si>
  <si>
    <t>Johaira ADAMS</t>
  </si>
  <si>
    <t>240 S Dupont Hwy</t>
  </si>
  <si>
    <t>610-675-8617</t>
  </si>
  <si>
    <t>Salon Assistant</t>
  </si>
  <si>
    <t>Hairdressers, Hairstylists, and Cosmetologists</t>
  </si>
  <si>
    <t>H-400-19065-960352</t>
  </si>
  <si>
    <t>H-400-19066-558932</t>
  </si>
  <si>
    <t>J&amp;M Contracting, Inc.</t>
  </si>
  <si>
    <t>4136 S. Marietta Road</t>
  </si>
  <si>
    <t>317-979-7805</t>
  </si>
  <si>
    <t>MORENO &amp; VILLARRUBIA</t>
  </si>
  <si>
    <t>MORGAN DECKER</t>
  </si>
  <si>
    <t>String Trimmer Operator</t>
  </si>
  <si>
    <t>indiana</t>
  </si>
  <si>
    <t>H-400-19066-670501</t>
  </si>
  <si>
    <t>H-400-19066-681915</t>
  </si>
  <si>
    <t>H-400-19066-697872</t>
  </si>
  <si>
    <t>H-400-19066-845229</t>
  </si>
  <si>
    <t>Selma Lodge, LLC</t>
  </si>
  <si>
    <t>Lodge Winery</t>
  </si>
  <si>
    <t>11420 Main Street</t>
  </si>
  <si>
    <t>641-208-0073</t>
  </si>
  <si>
    <t>Winery Supervisor</t>
  </si>
  <si>
    <t>Van Buren</t>
  </si>
  <si>
    <t>H-400-19066-950942</t>
  </si>
  <si>
    <t>H-400-19067-141333</t>
  </si>
  <si>
    <t>H-400-19067-594223</t>
  </si>
  <si>
    <t>Alpine Country Club</t>
  </si>
  <si>
    <t>80 Anderson Ave</t>
  </si>
  <si>
    <t>Demarest</t>
  </si>
  <si>
    <t>201-768-2121</t>
  </si>
  <si>
    <t>H-400-19067-749799</t>
  </si>
  <si>
    <t>H-400-19067-863031</t>
  </si>
  <si>
    <t>Warren Tire Service Center Inc.</t>
  </si>
  <si>
    <t>4 Highland Ave</t>
  </si>
  <si>
    <t>518-792-0316</t>
  </si>
  <si>
    <t>Glens Falls</t>
  </si>
  <si>
    <t>92 Warren Street (report to work)</t>
  </si>
  <si>
    <t>H-400-19067-913835</t>
  </si>
  <si>
    <t>H-400-19070-159393</t>
  </si>
  <si>
    <t>8306 W. New Boston Rd.</t>
  </si>
  <si>
    <t>Craft Artist</t>
  </si>
  <si>
    <t>8306 W. Boston Rd.</t>
  </si>
  <si>
    <t>H-400-19070-201896</t>
  </si>
  <si>
    <t>H-400-19070-415096</t>
  </si>
  <si>
    <t>H-400-19070-463340</t>
  </si>
  <si>
    <t>H-400-19070-482516</t>
  </si>
  <si>
    <t>H-400-19070-519245</t>
  </si>
  <si>
    <t>H-400-19070-520441</t>
  </si>
  <si>
    <t>Wayne Eugene Hade</t>
  </si>
  <si>
    <t>All Seasons Lawn Care, LLC</t>
  </si>
  <si>
    <t>4258 Clay Hill Road</t>
  </si>
  <si>
    <t>717-765-8952</t>
  </si>
  <si>
    <t>PA Careerlink</t>
  </si>
  <si>
    <t>H-400-19071-008183</t>
  </si>
  <si>
    <t>PROJECT 2411 MINISTRIES</t>
  </si>
  <si>
    <t>DEER VALLEY RANCH</t>
  </si>
  <si>
    <t>16825 CR 162</t>
  </si>
  <si>
    <t>NATHROP</t>
  </si>
  <si>
    <t>719-395-2353</t>
  </si>
  <si>
    <t>Assistant Chef</t>
  </si>
  <si>
    <t>Some experience in culinary arts. Specific training handled on-site.</t>
  </si>
  <si>
    <t>Nathrop</t>
  </si>
  <si>
    <t>H-400-19071-055178</t>
  </si>
  <si>
    <t>COPPER RIVER SEAFOODS, INC.</t>
  </si>
  <si>
    <t>COPPER RIVER SEAFOODS</t>
  </si>
  <si>
    <t>1118 E. 5TH AVE.</t>
  </si>
  <si>
    <t>907-538-4595</t>
  </si>
  <si>
    <t>Bristol Bay Borough</t>
  </si>
  <si>
    <t>0.5 Peninsula Hwy</t>
  </si>
  <si>
    <t>H-400-19071-166372</t>
  </si>
  <si>
    <t>H-400-19071-180426</t>
  </si>
  <si>
    <t>Golf Club of Martha's Vineyard Inc.</t>
  </si>
  <si>
    <t>Vineyard Golf Club</t>
  </si>
  <si>
    <t>100 Clubhouse Lane</t>
  </si>
  <si>
    <t>508-627-8930</t>
  </si>
  <si>
    <t>McCarron, Murphy &amp; Vukota, LLP</t>
  </si>
  <si>
    <t>Marilyn Vukota</t>
  </si>
  <si>
    <t>Cooks, All Other</t>
  </si>
  <si>
    <t>H-400-19071-297814</t>
  </si>
  <si>
    <t>GRASSMASTERS, INC</t>
  </si>
  <si>
    <t>169 E REYNOLDS AVE SUITE 204-A</t>
  </si>
  <si>
    <t>859-309-9808</t>
  </si>
  <si>
    <t>KY - Kentucky</t>
  </si>
  <si>
    <t>169 E Reynolds Rd</t>
  </si>
  <si>
    <t>H-400-19071-329244</t>
  </si>
  <si>
    <t>H-400-19071-371124</t>
  </si>
  <si>
    <t>H-400-19071-395772</t>
  </si>
  <si>
    <t>301 Harbor Way</t>
  </si>
  <si>
    <t>H-400-19071-570619</t>
  </si>
  <si>
    <t>H-400-19071-732518</t>
  </si>
  <si>
    <t>Landscaping and Irrigation Installations and Employee Supervision</t>
  </si>
  <si>
    <t>H-400-19071-852324</t>
  </si>
  <si>
    <t>H-400-19071-873311</t>
  </si>
  <si>
    <t>Valdez Cordova Census Ar</t>
  </si>
  <si>
    <t>301 Seafoods Lane</t>
  </si>
  <si>
    <t>H-400-19072-007093</t>
  </si>
  <si>
    <t>Hebron Brick Company</t>
  </si>
  <si>
    <t>1000 Washington Ave East</t>
  </si>
  <si>
    <t>Helpers--Production Worker</t>
  </si>
  <si>
    <t>1000 Washington Ave East (report to work)</t>
  </si>
  <si>
    <t>H-400-19072-029299</t>
  </si>
  <si>
    <t>H-400-19072-136483</t>
  </si>
  <si>
    <t>H-400-19072-175226</t>
  </si>
  <si>
    <t>Cape Management Company LLC</t>
  </si>
  <si>
    <t>Congress Hall</t>
  </si>
  <si>
    <t>200 Congress Place</t>
  </si>
  <si>
    <t>609-884-8421</t>
  </si>
  <si>
    <t>NEJAME LAW, PA</t>
  </si>
  <si>
    <t>ROSA MELIA-ACEVEDO</t>
  </si>
  <si>
    <t>H-400-19072-347891</t>
  </si>
  <si>
    <t>AVOYELLES</t>
  </si>
  <si>
    <t>H-400-19072-444279</t>
  </si>
  <si>
    <t>H-400-19072-452884</t>
  </si>
  <si>
    <t>JOEL PAGET</t>
  </si>
  <si>
    <t>Dilligham Census Area</t>
  </si>
  <si>
    <t>Shore plant</t>
  </si>
  <si>
    <t>Wood River Pl., 3700 Yako Rd.</t>
  </si>
  <si>
    <t>H-400-19072-495250</t>
  </si>
  <si>
    <t>Egegik</t>
  </si>
  <si>
    <t>Lake &amp; Peninsula Borough</t>
  </si>
  <si>
    <t>100 Cannery Road</t>
  </si>
  <si>
    <t>H-400-19072-503645</t>
  </si>
  <si>
    <t>Congress Hall LLC</t>
  </si>
  <si>
    <t>H-400-19072-548363</t>
  </si>
  <si>
    <t>Over the Road Truck Driver</t>
  </si>
  <si>
    <t>Over the road truck driver.  Driving a semi tractor trailer.</t>
  </si>
  <si>
    <t>H-400-19072-555949</t>
  </si>
  <si>
    <t>MARK PICHE</t>
  </si>
  <si>
    <t>PICHE CONCESSIONS</t>
  </si>
  <si>
    <t>8 WALKER ROAD</t>
  </si>
  <si>
    <t>WARE</t>
  </si>
  <si>
    <t>413-967-7756</t>
  </si>
  <si>
    <t>Ware</t>
  </si>
  <si>
    <t>Hampshire (Ware)</t>
  </si>
  <si>
    <t>8 Walker Road</t>
  </si>
  <si>
    <t>H-400-19072-658281</t>
  </si>
  <si>
    <t>H-400-19072-662645</t>
  </si>
  <si>
    <t>Brudd Construction Company, LLC</t>
  </si>
  <si>
    <t>H-400-19072-837267</t>
  </si>
  <si>
    <t>H-400-19072-879694</t>
  </si>
  <si>
    <t>H-400-19073-059838</t>
  </si>
  <si>
    <t>H-400-19073-131688</t>
  </si>
  <si>
    <t>H-400-19073-424041</t>
  </si>
  <si>
    <t>EL PATIO MEXICAN RESTAURANT LLC</t>
  </si>
  <si>
    <t>1995 US HIGHWAY 51 BYP N</t>
  </si>
  <si>
    <t>DYERSBURG</t>
  </si>
  <si>
    <t>38024-1871</t>
  </si>
  <si>
    <t>731-287-9488</t>
  </si>
  <si>
    <t>1995 US Highway 51 BYP N</t>
  </si>
  <si>
    <t>H-400-19073-873997</t>
  </si>
  <si>
    <t xml:space="preserve">Laborers and Freight, Stock, and Material Movers </t>
  </si>
  <si>
    <t>H-400-19073-978357</t>
  </si>
  <si>
    <t>H-400-19077-028319</t>
  </si>
  <si>
    <t>Shoreline Developement</t>
  </si>
  <si>
    <t>Shells Unlimited Crab Division</t>
  </si>
  <si>
    <t>9809 Ditch Bank Road</t>
  </si>
  <si>
    <t>Hayes</t>
  </si>
  <si>
    <t>804-832-2653</t>
  </si>
  <si>
    <t>H-400-19077-760030</t>
  </si>
  <si>
    <t>TOPSCAN LLC</t>
  </si>
  <si>
    <t>116 OAK HILL DRIVE</t>
  </si>
  <si>
    <t>(MAIL: PO BOX 1180, LEBANON TN 37088)</t>
  </si>
  <si>
    <t>615-566-7430</t>
  </si>
  <si>
    <t>116 Oak Hill Drive</t>
  </si>
  <si>
    <t>H-400-19077-833365</t>
  </si>
  <si>
    <t>Law Offices of Grant Kaplan</t>
  </si>
  <si>
    <t>Grant Kaplan</t>
  </si>
  <si>
    <t>H-400-19078-811900</t>
  </si>
  <si>
    <t>H-400-19078-845366</t>
  </si>
  <si>
    <t>Housekeepers and Cleaners</t>
  </si>
  <si>
    <t>H-400-19079-003919</t>
  </si>
  <si>
    <t>H-400-19079-405326</t>
  </si>
  <si>
    <t>H-400-19080-123177</t>
  </si>
  <si>
    <t>SPIRIT LAKE RESORT LLC</t>
  </si>
  <si>
    <t>Boars Nest Restaurant</t>
  </si>
  <si>
    <t>7712 N SPIRIT LAKE RD</t>
  </si>
  <si>
    <t>480-341-9187</t>
  </si>
  <si>
    <t>7712 N Spirit Lake RD</t>
  </si>
  <si>
    <t>H-400-19080-953330</t>
  </si>
  <si>
    <t>KELLY EVANS CONSTRUCTION, LLC</t>
  </si>
  <si>
    <t>KELLY EVANS CONSTRUCTION</t>
  </si>
  <si>
    <t>2635 FAUDREE RD, SUITE B</t>
  </si>
  <si>
    <t>432-559-5170</t>
  </si>
  <si>
    <t>2635 Faudree Rd, Suite B</t>
  </si>
  <si>
    <t>H-400-19081-026169</t>
  </si>
  <si>
    <t>H-400-19081-189260</t>
  </si>
  <si>
    <t>H-400-19081-768475</t>
  </si>
  <si>
    <t>H-400-19081-993573</t>
  </si>
  <si>
    <t>Lyman Roofing and Siding</t>
  </si>
  <si>
    <t>5320 West 23rd Street</t>
  </si>
  <si>
    <t>Suite 180</t>
  </si>
  <si>
    <t>St. Louis Park</t>
  </si>
  <si>
    <t>612-430-7212</t>
  </si>
  <si>
    <t>Forklift Operators and Material Handlers</t>
  </si>
  <si>
    <t>H-400-19082-956044</t>
  </si>
  <si>
    <t>Express Market INC</t>
  </si>
  <si>
    <t>845 Oak Ave</t>
  </si>
  <si>
    <t>93927-5665</t>
  </si>
  <si>
    <t>831-902-6138</t>
  </si>
  <si>
    <t>Union Law Group APC</t>
  </si>
  <si>
    <t>Filex Sanchez</t>
  </si>
  <si>
    <t>San Ysidro</t>
  </si>
  <si>
    <t>Monterrey</t>
  </si>
  <si>
    <t>H-400-19083-016462</t>
  </si>
  <si>
    <t>ALASKA GLACIER SEAFOODS, INC.</t>
  </si>
  <si>
    <t>P.O. BOX 34363</t>
  </si>
  <si>
    <t>359-790-3590</t>
  </si>
  <si>
    <t>FISH ROE PROCESSOR</t>
  </si>
  <si>
    <t>JUNEAU BOROUGH</t>
  </si>
  <si>
    <t>13555 GLACIER HWY</t>
  </si>
  <si>
    <t>H-400-19083-333027</t>
  </si>
  <si>
    <t>907-790-3590</t>
  </si>
  <si>
    <t>H-400-19084-387161</t>
  </si>
  <si>
    <t>EL MARIACHI DE ORO MEXICAN GRILL INC</t>
  </si>
  <si>
    <t>11417 MAPLE RIDGE ROAD</t>
  </si>
  <si>
    <t>585-798-8961</t>
  </si>
  <si>
    <t>Padilla Accounting Services Inc</t>
  </si>
  <si>
    <t>Janette Padilla</t>
  </si>
  <si>
    <t>11417 Maple Ridge Road</t>
  </si>
  <si>
    <t>H-400-19084-518567</t>
  </si>
  <si>
    <t>ROSTRUM BEAUTY SPA LLC</t>
  </si>
  <si>
    <t>3255 PASCAGULA STREET</t>
  </si>
  <si>
    <t>PASCAGOULA</t>
  </si>
  <si>
    <t>228-471-5500</t>
  </si>
  <si>
    <t>Rostrum Beauty spa</t>
  </si>
  <si>
    <t>Vladimyr Jean</t>
  </si>
  <si>
    <t>Pascagoula</t>
  </si>
  <si>
    <t>Nails technician</t>
  </si>
  <si>
    <t>Cosmetologist 
Manicurists</t>
  </si>
  <si>
    <t>Mississippi State Transfer diploma</t>
  </si>
  <si>
    <t>acrylic technique</t>
  </si>
  <si>
    <t>3255 Pascagoula street</t>
  </si>
  <si>
    <t>H-400-19084-640009</t>
  </si>
  <si>
    <t>RYAN HEATH FLIEHMAN</t>
  </si>
  <si>
    <t>FLIEHMAN'S CONCESSIONS, Fliehman's</t>
  </si>
  <si>
    <t>3889 COUNTY RD. #6</t>
  </si>
  <si>
    <t>KITTS HILL</t>
  </si>
  <si>
    <t>740-533-9370</t>
  </si>
  <si>
    <t>Kitts Hill</t>
  </si>
  <si>
    <t>3889 Co. Rd. #6</t>
  </si>
  <si>
    <t>H-400-19084-653927</t>
  </si>
  <si>
    <t>Rock</t>
  </si>
  <si>
    <t>6631 N County Road M</t>
  </si>
  <si>
    <t>H-400-19084-850965</t>
  </si>
  <si>
    <t>H-400-19085-392814</t>
  </si>
  <si>
    <t>402-345-9723</t>
  </si>
  <si>
    <t>1720 E Ave</t>
  </si>
  <si>
    <t>H-400-19086-628182</t>
  </si>
  <si>
    <t>BLacktop Concepts Inc</t>
  </si>
  <si>
    <t>336 Spring St.</t>
  </si>
  <si>
    <t>651-707-2722</t>
  </si>
  <si>
    <t>Asphalt Paving Laborer</t>
  </si>
  <si>
    <t>491 County rd A</t>
  </si>
  <si>
    <t>H-400-19086-980309</t>
  </si>
  <si>
    <t>QUALITY ASSURED INDUSTRIAL COATINGS, LLC</t>
  </si>
  <si>
    <t>804 HOPP HOLLOW DRIVE</t>
  </si>
  <si>
    <t>ALTON</t>
  </si>
  <si>
    <t>618-466-0003</t>
  </si>
  <si>
    <t>Project Facilitator/Employee Liaison</t>
  </si>
  <si>
    <t>Wood River</t>
  </si>
  <si>
    <t>105 North Old St. Louis Road</t>
  </si>
  <si>
    <t>H-400-19087-017123</t>
  </si>
  <si>
    <t>ZERO WASTE RECYCLING, LLC</t>
  </si>
  <si>
    <t>301 DUPREE ST</t>
  </si>
  <si>
    <t>980-495-4630</t>
  </si>
  <si>
    <t>301 Dupree St</t>
  </si>
  <si>
    <t>H-400-19087-070224</t>
  </si>
  <si>
    <t>GBE LLC</t>
  </si>
  <si>
    <t>MANUFACTURING</t>
  </si>
  <si>
    <t>8923 HIGHWAY E</t>
  </si>
  <si>
    <t>ARCADIA</t>
  </si>
  <si>
    <t>573-546-7200</t>
  </si>
  <si>
    <t>Lumber Stacker and Machine Operator</t>
  </si>
  <si>
    <t>Sawing Machine Setters, Operators, and Tenders,</t>
  </si>
  <si>
    <t>H-400-19087-819705</t>
  </si>
  <si>
    <t>Mustard Seed Landscaping, LLC</t>
  </si>
  <si>
    <t>506 Holly Lane</t>
  </si>
  <si>
    <t>Headland</t>
  </si>
  <si>
    <t>334-791-3757</t>
  </si>
  <si>
    <t>STEPHEN G. MCGOWAN, LLC</t>
  </si>
  <si>
    <t>STEPHEN MCGOWAN</t>
  </si>
  <si>
    <t>DOTHAN</t>
  </si>
  <si>
    <t>H-400-19088-077089</t>
  </si>
  <si>
    <t>H-400-19088-128032</t>
  </si>
  <si>
    <t>Barons Cove Partners LLC</t>
  </si>
  <si>
    <t>Baron's Cove</t>
  </si>
  <si>
    <t>483 Broadway</t>
  </si>
  <si>
    <t>5th Floor</t>
  </si>
  <si>
    <t>844-227-6672</t>
  </si>
  <si>
    <t>31 W. Water Street</t>
  </si>
  <si>
    <t>H-400-19088-389150</t>
  </si>
  <si>
    <t>H-400-19088-573497</t>
  </si>
  <si>
    <t>H-400-19088-984920</t>
  </si>
  <si>
    <t>GREEN COUNTRY LANDSCAPING LLC</t>
  </si>
  <si>
    <t>3433 HWY 190 353</t>
  </si>
  <si>
    <t>MANDEVILLE</t>
  </si>
  <si>
    <t>985-888-8902</t>
  </si>
  <si>
    <t>Landscaper Laborer</t>
  </si>
  <si>
    <t>3433 US HWY 190</t>
  </si>
  <si>
    <t>H-400-19089-269030</t>
  </si>
  <si>
    <t>H-400-19091-412161</t>
  </si>
  <si>
    <t>Hyatt Regency Lake Tahoe Resort, Spa &amp; Casino</t>
  </si>
  <si>
    <t>Incline Village</t>
  </si>
  <si>
    <t>Washoe County</t>
  </si>
  <si>
    <t>111 Country Club Drive</t>
  </si>
  <si>
    <t>H-400-19091-542357</t>
  </si>
  <si>
    <t>Sushi Chef</t>
  </si>
  <si>
    <t>H-400-19091-615077</t>
  </si>
  <si>
    <t>TRENTON BRIDGE LOBSTER POUND</t>
  </si>
  <si>
    <t>1237 BAR HARBOR ROAD</t>
  </si>
  <si>
    <t>TRENTON</t>
  </si>
  <si>
    <t>207-667-2977</t>
  </si>
  <si>
    <t>KITCHEN COUNTER STAFF</t>
  </si>
  <si>
    <t>H-400-19091-824299</t>
  </si>
  <si>
    <t>H-400-19092-132285</t>
  </si>
  <si>
    <t>JO'S HAIR CARE DOMINICAN SALON LLC.</t>
  </si>
  <si>
    <t>JOHAIRA ADAMS</t>
  </si>
  <si>
    <t>240 S. DUPONT HWY</t>
  </si>
  <si>
    <t>NEW CASTLE</t>
  </si>
  <si>
    <t>SALON ASSISTANT</t>
  </si>
  <si>
    <t>H-400-19092-204397</t>
  </si>
  <si>
    <t>LW Family Office LLC</t>
  </si>
  <si>
    <t>3201 Danville Blvd.  #245</t>
  </si>
  <si>
    <t>Alamo</t>
  </si>
  <si>
    <t>415-305-9608</t>
  </si>
  <si>
    <t>Cook &amp; Housekeeper</t>
  </si>
  <si>
    <t>68 School Street</t>
  </si>
  <si>
    <t>5 Norton Street</t>
  </si>
  <si>
    <t>H-400-19092-691751</t>
  </si>
  <si>
    <t>Divine Enterprises</t>
  </si>
  <si>
    <t>3555 Cincinnati Ave</t>
  </si>
  <si>
    <t>916-781-7200</t>
  </si>
  <si>
    <t>On site orientation and training required</t>
  </si>
  <si>
    <t>CalJobs</t>
  </si>
  <si>
    <t>H-400-19092-759191</t>
  </si>
  <si>
    <t>ARCS NETWORK SOLUTIONS CORPORATION</t>
  </si>
  <si>
    <t>ARCS FINANCIAL SERVICES</t>
  </si>
  <si>
    <t>ARCS Network Solutions Inc</t>
  </si>
  <si>
    <t>1226 7TH AVENUE</t>
  </si>
  <si>
    <t>Alameda county</t>
  </si>
  <si>
    <t>510-629-4413</t>
  </si>
  <si>
    <t>Regional Director</t>
  </si>
  <si>
    <t>Securities, Commodities, and Financial Services</t>
  </si>
  <si>
    <t>Economics and Banking Management</t>
  </si>
  <si>
    <t>Sixty days probationary period will be set forth on all employees hired for any position which may involve banking or financial product services or products. We will train the employee on prot</t>
  </si>
  <si>
    <t>ALAMEDA COUNTY</t>
  </si>
  <si>
    <t>ARCS SECURED SITE  CA1051</t>
  </si>
  <si>
    <t>H-400-19092-770509</t>
  </si>
  <si>
    <t>H-400-19093-135972</t>
  </si>
  <si>
    <t>Metro area of Louisville</t>
  </si>
  <si>
    <t>H-400-19094-493939</t>
  </si>
  <si>
    <t>YATES CONSTRUCTION, LLC</t>
  </si>
  <si>
    <t>YATES LANDSCAPING &amp; CONSTRUCTION, LLC</t>
  </si>
  <si>
    <t>124 LEUPOLD DRIVE</t>
  </si>
  <si>
    <t>WEST MONROE</t>
  </si>
  <si>
    <t>318-237-6686</t>
  </si>
  <si>
    <t>Louisiana</t>
  </si>
  <si>
    <t>322 Cheeks Road</t>
  </si>
  <si>
    <t>H-400-19094-816858</t>
  </si>
  <si>
    <t>H-400-19094-935793</t>
  </si>
  <si>
    <t>GOLD RUSH LLC</t>
  </si>
  <si>
    <t>GOLD RUSH BISTRO</t>
  </si>
  <si>
    <t>PO BOX 1676</t>
  </si>
  <si>
    <t>203 FOURTH AVE.</t>
  </si>
  <si>
    <t>SEWARD</t>
  </si>
  <si>
    <t>907-362-3443</t>
  </si>
  <si>
    <t>203 Fourth Avenue</t>
  </si>
  <si>
    <t>H-400-19095-189312</t>
  </si>
  <si>
    <t>H-400-19095-354434</t>
  </si>
  <si>
    <t>H-400-19095-654848</t>
  </si>
  <si>
    <t>H-400-19095-915991</t>
  </si>
  <si>
    <t>H-400-19098-441529</t>
  </si>
  <si>
    <t>ELLIOTT'S AMUSEMENTS, LLC</t>
  </si>
  <si>
    <t>1985 S. MERIDIAN RD</t>
  </si>
  <si>
    <t>[MAIL: PO BOX 236, MASON, MI 48854]</t>
  </si>
  <si>
    <t>MASON</t>
  </si>
  <si>
    <t>48854-0000</t>
  </si>
  <si>
    <t>517-244-0929</t>
  </si>
  <si>
    <t>1985 S. Meridian Rd.</t>
  </si>
  <si>
    <t>H-400-19099-344439</t>
  </si>
  <si>
    <t>Irrigation &amp; Landscaping Worker</t>
  </si>
  <si>
    <t>H-400-19099-724589</t>
  </si>
  <si>
    <t>Blue Star Farms</t>
  </si>
  <si>
    <t>82415 Butte Road</t>
  </si>
  <si>
    <t>Creswell</t>
  </si>
  <si>
    <t>541-521-4599</t>
  </si>
  <si>
    <t>Agricultural Interpreter</t>
  </si>
  <si>
    <t>H-400-19100-414617</t>
  </si>
  <si>
    <t>LEADING EDGE LANDSCAPE AND DESIGN</t>
  </si>
  <si>
    <t>250 JACKSONVILLE RD</t>
  </si>
  <si>
    <t>WARMINSTER</t>
  </si>
  <si>
    <t>215-539-3312</t>
  </si>
  <si>
    <t>US</t>
  </si>
  <si>
    <t>250 Jacksonville Rd</t>
  </si>
  <si>
    <t>H-400-19100-551508</t>
  </si>
  <si>
    <t>H-400-19100-907508</t>
  </si>
  <si>
    <t>A.C. BENTLEY CONCRETE, INC.</t>
  </si>
  <si>
    <t>885 BUENA VISTA DR</t>
  </si>
  <si>
    <t>WATSONVILLE</t>
  </si>
  <si>
    <t>calJOBS</t>
  </si>
  <si>
    <t>H-400-19102-562851</t>
  </si>
  <si>
    <t>SERMAVICA LLC</t>
  </si>
  <si>
    <t>SERMAVICA USA</t>
  </si>
  <si>
    <t>504 ATLANTA HWY</t>
  </si>
  <si>
    <t>GAINESVILLE</t>
  </si>
  <si>
    <t>404-948-8055</t>
  </si>
  <si>
    <t>Braselton</t>
  </si>
  <si>
    <t>1445 Josh Pirkle</t>
  </si>
  <si>
    <t>H-400-19103-246677</t>
  </si>
  <si>
    <t>H-400-19105-020792</t>
  </si>
  <si>
    <t>Star Jasmine Landscape</t>
  </si>
  <si>
    <t>2902 2nd Place</t>
  </si>
  <si>
    <t>806-747-1828</t>
  </si>
  <si>
    <t>H-400-19105-924345</t>
  </si>
  <si>
    <t>H-400-19106-285573</t>
  </si>
  <si>
    <t>MANAKIN-SABOT</t>
  </si>
  <si>
    <t>GOOCHLAND</t>
  </si>
  <si>
    <t>100 KINLOCH LANE</t>
  </si>
  <si>
    <t>H-400-19106-607727</t>
  </si>
  <si>
    <t>TRILOGY FOODS LLC</t>
  </si>
  <si>
    <t>10 Lumpkin Street</t>
  </si>
  <si>
    <t>770-780-4622</t>
  </si>
  <si>
    <t>H-400-19106-945191</t>
  </si>
  <si>
    <t>DESCHUTES</t>
  </si>
  <si>
    <t>67525 CLINE FALLS HWY</t>
  </si>
  <si>
    <t>H-400-19108-109374</t>
  </si>
  <si>
    <t>PERFECT PIE, LLC</t>
  </si>
  <si>
    <t>LEIMON'E PIZZERIA</t>
  </si>
  <si>
    <t>5025 BALD EAGLE AVE.</t>
  </si>
  <si>
    <t>651-343-9610</t>
  </si>
  <si>
    <t>White Bear Lake</t>
  </si>
  <si>
    <t>5025 Bald Eagle Ave</t>
  </si>
  <si>
    <t>H-400-19108-899188</t>
  </si>
  <si>
    <t>Evergreen Operating Company LTD</t>
  </si>
  <si>
    <t>2601 N Skinner Rd.</t>
  </si>
  <si>
    <t>956-292-0091</t>
  </si>
  <si>
    <t>Matulewicz &amp; Associates, P.C.</t>
  </si>
  <si>
    <t>Anthony Matulewicz</t>
  </si>
  <si>
    <t>H-400-19109-000854</t>
  </si>
  <si>
    <t>Dependable Lawn Care, INC</t>
  </si>
  <si>
    <t>2320 138th st</t>
  </si>
  <si>
    <t>H-400-19109-159032</t>
  </si>
  <si>
    <t>H-400-19109-917097</t>
  </si>
  <si>
    <t>H-400-19112-809861</t>
  </si>
  <si>
    <t>Nichirei U.S.A., LLC</t>
  </si>
  <si>
    <t>Alaska Department of Labor and workforce Development</t>
  </si>
  <si>
    <t>Alaska Glacier Seafoods, Inc.</t>
  </si>
  <si>
    <t>13555 Glacier Highway</t>
  </si>
  <si>
    <t>H-400-19112-827829</t>
  </si>
  <si>
    <t>H-400-19112-980624</t>
  </si>
  <si>
    <t>Crushed Aggregate Products, LLC</t>
  </si>
  <si>
    <t>2325 S 27th Ave</t>
  </si>
  <si>
    <t>Maria Garcia</t>
  </si>
  <si>
    <t>Belleuve</t>
  </si>
  <si>
    <t>H-400-19113-416218</t>
  </si>
  <si>
    <t>H-400-19114-110083</t>
  </si>
  <si>
    <t>213 Jefferson St</t>
  </si>
  <si>
    <t>H-400-19114-378932</t>
  </si>
  <si>
    <t>DUTCH JOHN RESORT</t>
  </si>
  <si>
    <t>1050 So. BLVD.</t>
  </si>
  <si>
    <t>DUTCH JOHN</t>
  </si>
  <si>
    <t>435-885-3000</t>
  </si>
  <si>
    <t>RESORT WORKER</t>
  </si>
  <si>
    <t>ANY WILL BE GOOD ENOUGH</t>
  </si>
  <si>
    <t>RESERVATIONS, ALCOHOL CERTIFICATE, TOBACCO
CERTIFICATE &amp; WE WILL PROVIDE.</t>
  </si>
  <si>
    <t>DAGGETT</t>
  </si>
  <si>
    <t>WORKFORCE SERVICES  STATE OF UTAH</t>
  </si>
  <si>
    <t>H-400-19114-746218</t>
  </si>
  <si>
    <t>9am</t>
  </si>
  <si>
    <t>5pm</t>
  </si>
  <si>
    <t>H-400-19115-165656</t>
  </si>
  <si>
    <t>GAPCO TRUCKING</t>
  </si>
  <si>
    <t>GAPCO TRUCKING -  WILLIAM E. PEREZ.</t>
  </si>
  <si>
    <t>141 WAGON BOW DR.</t>
  </si>
  <si>
    <t>KylE</t>
  </si>
  <si>
    <t>512-781-3015</t>
  </si>
  <si>
    <t>HEAVY TRACTOR TRAILER TRUCK DRIVER</t>
  </si>
  <si>
    <t>OPERATE SUCTION PUMP, KNOW oil LOCATIONS, INSTALL SECURITE EQUIPMENT, KNOU HOW TO LOAD THE SALT WATER PREVENT. SPILLS</t>
  </si>
  <si>
    <t>GOLDEN CRESCENT WORKFORCE</t>
  </si>
  <si>
    <t>H-400-19115-279361</t>
  </si>
  <si>
    <t>H-400-19115-871169</t>
  </si>
  <si>
    <t>THE MOTORWAY CORP.</t>
  </si>
  <si>
    <t>1418 WEBSTER AVE.</t>
  </si>
  <si>
    <t>970-581-6041</t>
  </si>
  <si>
    <t>AUTO TECHNICIAN</t>
  </si>
  <si>
    <t>Automotive Service Technicians and Mechanics</t>
  </si>
  <si>
    <t>H-400-19115-965284</t>
  </si>
  <si>
    <t>H-400-19116-645582</t>
  </si>
  <si>
    <t>H-400-19116-826622</t>
  </si>
  <si>
    <t>Marvin Lumber and Cedar Company, LLC</t>
  </si>
  <si>
    <t>401 STATE AVENUE NORTH</t>
  </si>
  <si>
    <t>WARROAD</t>
  </si>
  <si>
    <t>218-386-4222</t>
  </si>
  <si>
    <t>STINSON LLP</t>
  </si>
  <si>
    <t>RENEE STEINLE</t>
  </si>
  <si>
    <t>Warroad</t>
  </si>
  <si>
    <t>Rouseau</t>
  </si>
  <si>
    <t>401 State Avenue North</t>
  </si>
  <si>
    <t>P.O. Box 100</t>
  </si>
  <si>
    <t>H-400-19120-184148</t>
  </si>
  <si>
    <t>St. Mary Sugar Cooperative, Inc.</t>
  </si>
  <si>
    <t>20056 LA Highway 182</t>
  </si>
  <si>
    <t>337-276-6761</t>
  </si>
  <si>
    <t>Sugar Boiler</t>
  </si>
  <si>
    <t>St. Mary</t>
  </si>
  <si>
    <t>H-400-19120-246892</t>
  </si>
  <si>
    <t>Alma Plantation, LLC</t>
  </si>
  <si>
    <t>4612 Alma Road</t>
  </si>
  <si>
    <t>225-627-6666</t>
  </si>
  <si>
    <t>H-400-19120-507163</t>
  </si>
  <si>
    <t>Sterling Sugars, LLC</t>
  </si>
  <si>
    <t>611 Irish Bend Road</t>
  </si>
  <si>
    <t>337-828-0620</t>
  </si>
  <si>
    <t>Bagasse Burner</t>
  </si>
  <si>
    <t>H-400-19120-530482</t>
  </si>
  <si>
    <t>H-400-19120-747318</t>
  </si>
  <si>
    <t>H-400-19122-365321</t>
  </si>
  <si>
    <t>Allen Outdoor Solutions, Inc.</t>
  </si>
  <si>
    <t>7219 Weil Ave.</t>
  </si>
  <si>
    <t>Shrewsbury</t>
  </si>
  <si>
    <t>314-647-4800</t>
  </si>
  <si>
    <t>7219 Weil Ave (report to work)</t>
  </si>
  <si>
    <t>H-400-19123-926208</t>
  </si>
  <si>
    <t>H-400-19126-852368</t>
  </si>
  <si>
    <t>U.K.A.G. Inc.</t>
  </si>
  <si>
    <t>Anything Goes</t>
  </si>
  <si>
    <t>3517 National Drive</t>
  </si>
  <si>
    <t>405-364-4637</t>
  </si>
  <si>
    <t>Embroidery Machine Operator</t>
  </si>
  <si>
    <t>H-400-19126-854610</t>
  </si>
  <si>
    <t>EMPIRE STATE THOROUGHBREDS</t>
  </si>
  <si>
    <t>34 MAY COURT</t>
  </si>
  <si>
    <t>203-209-1654</t>
  </si>
  <si>
    <t>Belmont Park</t>
  </si>
  <si>
    <t>H-400-19127-708426</t>
  </si>
  <si>
    <t>H-400-19127-916339</t>
  </si>
  <si>
    <t>H-400-19128-596198</t>
  </si>
  <si>
    <t>Mr. Luo LLC</t>
  </si>
  <si>
    <t>Edo Garden Hibachi</t>
  </si>
  <si>
    <t>6309 Monona Dr.</t>
  </si>
  <si>
    <t>Monona</t>
  </si>
  <si>
    <t>608-226-9830</t>
  </si>
  <si>
    <t>LAW OFFICES OF YONGBING ZHANG</t>
  </si>
  <si>
    <t>YONGBING ZHANG</t>
  </si>
  <si>
    <t>H-400-19129-744166</t>
  </si>
  <si>
    <t>West Springfield</t>
  </si>
  <si>
    <t>Hampden (w Springfield)</t>
  </si>
  <si>
    <t>1305 Memorial Avenue</t>
  </si>
  <si>
    <t>H-400-19129-811979</t>
  </si>
  <si>
    <t>SAG HARBOR MARINA, LLC.</t>
  </si>
  <si>
    <t>SAG HARBOR YACHT YARD</t>
  </si>
  <si>
    <t>PO BOX 1199</t>
  </si>
  <si>
    <t>53 BAY STREET</t>
  </si>
  <si>
    <t>631-725-3838</t>
  </si>
  <si>
    <t>DOCK MASTER</t>
  </si>
  <si>
    <t>Management Analysts</t>
  </si>
  <si>
    <t>H-400-19130-538765</t>
  </si>
  <si>
    <t>H-400-19133-187054</t>
  </si>
  <si>
    <t>H-400-19133-840443</t>
  </si>
  <si>
    <t>H-400-19133-978004</t>
  </si>
  <si>
    <t>WESTWORTH VILLAGE</t>
  </si>
  <si>
    <t>320 ROARING SPRINGS RD</t>
  </si>
  <si>
    <t>H-400-19134-409670</t>
  </si>
  <si>
    <t>9841 OLD WARSON RD</t>
  </si>
  <si>
    <t>H-400-19134-898602</t>
  </si>
  <si>
    <t>H-400-19140-236644</t>
  </si>
  <si>
    <t>910-331-0090</t>
  </si>
  <si>
    <t>Cuba</t>
  </si>
  <si>
    <t>6380 US-550</t>
  </si>
  <si>
    <t>H-400-19140-369697</t>
  </si>
  <si>
    <t>DEMAS ENTERPRISES, INC</t>
  </si>
  <si>
    <t>800 WATERPOINT CT. W.</t>
  </si>
  <si>
    <t>GRANDBURY</t>
  </si>
  <si>
    <t>76048-0000</t>
  </si>
  <si>
    <t>214-415-9906</t>
  </si>
  <si>
    <t>Bellville</t>
  </si>
  <si>
    <t>Hwy 159</t>
  </si>
  <si>
    <t>H-400-19141-561376</t>
  </si>
  <si>
    <t>PINERY CHRISTMAS TREES INC</t>
  </si>
  <si>
    <t>PUMPKIN STATION</t>
  </si>
  <si>
    <t>10665 BROOKVIEW LANE</t>
  </si>
  <si>
    <t>(MAIL: PO BOX 26070, SAN DIEGO CA 92196)</t>
  </si>
  <si>
    <t>858-566-7466</t>
  </si>
  <si>
    <t>Seasonal Retail Salespersons 41-2031</t>
  </si>
  <si>
    <t>14550&amp;frac12; El Camino Real</t>
  </si>
  <si>
    <t>H-400-19143-016350</t>
  </si>
  <si>
    <t>Sanitation and Housekeepers Cleaners</t>
  </si>
  <si>
    <t>Cape Neddick</t>
  </si>
  <si>
    <t>H-400-19143-100685</t>
  </si>
  <si>
    <t>32 Brook Road</t>
  </si>
  <si>
    <t>H-400-19144-309276</t>
  </si>
  <si>
    <t>Remington Park</t>
  </si>
  <si>
    <t>1 Remington Place</t>
  </si>
  <si>
    <t>H-400-19148-433137</t>
  </si>
  <si>
    <t>DH Stowe Management LLC</t>
  </si>
  <si>
    <t>The Lodge at Spruce Peak</t>
  </si>
  <si>
    <t>7412 MOUNTAIN ROAD</t>
  </si>
  <si>
    <t>STOWE</t>
  </si>
  <si>
    <t>802-760-4740</t>
  </si>
  <si>
    <t>Law Office of Clark Trainor</t>
  </si>
  <si>
    <t>7412 Mountain Road</t>
  </si>
  <si>
    <t>H-400-19149-363805</t>
  </si>
  <si>
    <t>H-400-19154-260484</t>
  </si>
  <si>
    <t>H-400-19154-299034</t>
  </si>
  <si>
    <t>H-400-19154-947256</t>
  </si>
  <si>
    <t>H-400-19158-292256</t>
  </si>
  <si>
    <t>H-400-19158-642556</t>
  </si>
  <si>
    <t>999 Pleasant Grove Road, McDonald, TN, 37353</t>
  </si>
  <si>
    <t>H-400-19160-140419</t>
  </si>
  <si>
    <t>MAES AGENCY LLC</t>
  </si>
  <si>
    <t>Sanitation and Commercial Cleaners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</si>
</sst>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8" formatCode="&quot;$&quot;#,##0.00_);[Red]\(&quot;$&quot;#,##0.00\)"/>
    <numFmt numFmtId="164" formatCode="mm/dd/yyyy\ hh:mm:ss.000\ AM/PM"/>
  </numFmts>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164" fontId="1" fillId="0" borderId="0" xfId="0" applyNumberFormat="1" applyFont="1"/>
    <xf numFmtId="18" fontId="0" fillId="0" borderId="0" xfId="0" applyNumberFormat="1"/>
    <xf numFmtId="8" fontId="0" fillId="0" borderId="0" xfId="0" applyNumberFormat="1"/>
    <xf numFmtId="6" fontId="0" fillId="0" borderId="0" xfId="0" applyNumberFormat="1"/>
    <xf numFmtId="0" fontId="0" fillId="0" borderId="0" xfId="0" applyAlignment="1">
      <alignment wrapText="1"/>
    </xf>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8073"/>
  <sheetViews>
    <sheetView tabSelected="1" workbookViewId="0">
      <pane ySplit="1" topLeftCell="A2" activePane="bottomLeft" state="frozen"/>
      <selection pane="bottomLeft" activeCell="E29" sqref="E29"/>
    </sheetView>
  </sheetViews>
  <sheetFormatPr defaultRowHeight="15" x14ac:dyDescent="0.25"/>
  <cols>
    <col min="1" max="1" width="18.140625" bestFit="1" customWidth="1"/>
    <col min="2" max="2" width="14.42578125" bestFit="1" customWidth="1"/>
    <col min="3" max="3" width="10.42578125" bestFit="1" customWidth="1"/>
    <col min="4" max="4" width="25.85546875" style="1" bestFit="1" customWidth="1"/>
    <col min="5" max="5" width="49.85546875" bestFit="1" customWidth="1"/>
    <col min="6" max="6" width="25.42578125" bestFit="1" customWidth="1"/>
    <col min="7" max="7" width="23.7109375" bestFit="1" customWidth="1"/>
    <col min="8" max="8" width="89.5703125" bestFit="1" customWidth="1"/>
    <col min="9" max="9" width="91.7109375" bestFit="1" customWidth="1"/>
    <col min="10" max="10" width="47" bestFit="1" customWidth="1"/>
    <col min="11" max="11" width="62.5703125" bestFit="1" customWidth="1"/>
    <col min="12" max="12" width="23.5703125" bestFit="1" customWidth="1"/>
    <col min="13" max="13" width="26.5703125" bestFit="1" customWidth="1"/>
    <col min="14" max="14" width="23.140625" bestFit="1" customWidth="1"/>
    <col min="15" max="15" width="24.85546875" bestFit="1" customWidth="1"/>
    <col min="16" max="16" width="24.7109375" bestFit="1" customWidth="1"/>
    <col min="17" max="17" width="16.85546875" bestFit="1" customWidth="1"/>
    <col min="18" max="18" width="20.85546875" bestFit="1" customWidth="1"/>
    <col min="19" max="19" width="30.140625" bestFit="1" customWidth="1"/>
    <col min="20" max="20" width="52.5703125" bestFit="1" customWidth="1"/>
    <col min="21" max="21" width="32.5703125" bestFit="1" customWidth="1"/>
    <col min="22" max="22" width="21.42578125" bestFit="1" customWidth="1"/>
    <col min="23" max="23" width="26.5703125" bestFit="1" customWidth="1"/>
    <col min="24" max="24" width="51" bestFit="1" customWidth="1"/>
    <col min="25" max="25" width="10" bestFit="1" customWidth="1"/>
    <col min="26" max="26" width="60.7109375" bestFit="1" customWidth="1"/>
    <col min="27" max="27" width="11.5703125" bestFit="1" customWidth="1"/>
    <col min="28" max="28" width="24.7109375" bestFit="1" customWidth="1"/>
    <col min="29" max="29" width="23.28515625" bestFit="1" customWidth="1"/>
    <col min="30" max="30" width="19.140625" bestFit="1" customWidth="1"/>
    <col min="31" max="31" width="28.28515625" bestFit="1" customWidth="1"/>
    <col min="32" max="32" width="24.5703125" bestFit="1" customWidth="1"/>
    <col min="33" max="33" width="27.85546875" bestFit="1" customWidth="1"/>
    <col min="34" max="34" width="27.5703125" bestFit="1" customWidth="1"/>
    <col min="35" max="35" width="18.5703125" bestFit="1" customWidth="1"/>
    <col min="36" max="36" width="21.28515625" bestFit="1" customWidth="1"/>
    <col min="37" max="37" width="18.42578125" bestFit="1" customWidth="1"/>
    <col min="38" max="38" width="16" bestFit="1" customWidth="1"/>
    <col min="39" max="39" width="21.42578125" bestFit="1" customWidth="1"/>
    <col min="40" max="40" width="21.5703125" bestFit="1" customWidth="1"/>
    <col min="41" max="41" width="23.5703125" bestFit="1" customWidth="1"/>
    <col min="42" max="42" width="30.85546875" bestFit="1" customWidth="1"/>
    <col min="43" max="43" width="75.85546875" bestFit="1" customWidth="1"/>
    <col min="44" max="44" width="16.7109375" bestFit="1" customWidth="1"/>
    <col min="45" max="45" width="29.85546875" bestFit="1" customWidth="1"/>
    <col min="46" max="46" width="18.85546875" bestFit="1" customWidth="1"/>
    <col min="47" max="47" width="26.42578125" bestFit="1" customWidth="1"/>
    <col min="48" max="48" width="162.140625" bestFit="1" customWidth="1"/>
    <col min="49" max="49" width="21.5703125" bestFit="1" customWidth="1"/>
    <col min="50" max="50" width="22.5703125" bestFit="1" customWidth="1"/>
    <col min="51" max="51" width="23.5703125" bestFit="1" customWidth="1"/>
    <col min="52" max="52" width="25.7109375" bestFit="1" customWidth="1"/>
    <col min="53" max="53" width="26.5703125" bestFit="1" customWidth="1"/>
    <col min="54" max="54" width="22.85546875" bestFit="1" customWidth="1"/>
    <col min="55" max="55" width="26.28515625" bestFit="1" customWidth="1"/>
    <col min="56" max="56" width="69.42578125" bestFit="1" customWidth="1"/>
    <col min="57" max="57" width="18.7109375" bestFit="1" customWidth="1"/>
    <col min="58" max="58" width="15.5703125" bestFit="1" customWidth="1"/>
    <col min="59" max="59" width="14" bestFit="1" customWidth="1"/>
    <col min="60" max="61" width="59.5703125" bestFit="1" customWidth="1"/>
    <col min="62" max="62" width="10.42578125" bestFit="1" customWidth="1"/>
  </cols>
  <sheetData>
    <row r="1" spans="1:62" x14ac:dyDescent="0.25">
      <c r="A1" t="s">
        <v>0</v>
      </c>
      <c r="B1" t="s">
        <v>1</v>
      </c>
      <c r="C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t="s">
        <v>1132</v>
      </c>
      <c r="B2" s="2">
        <v>43374</v>
      </c>
      <c r="C2" t="s">
        <v>63</v>
      </c>
      <c r="D2" s="3">
        <v>43322.737719247685</v>
      </c>
      <c r="E2" t="s">
        <v>64</v>
      </c>
      <c r="F2" s="2">
        <v>43397</v>
      </c>
      <c r="G2" s="2">
        <v>43434</v>
      </c>
      <c r="H2" t="s">
        <v>1133</v>
      </c>
      <c r="I2" t="s">
        <v>67</v>
      </c>
      <c r="J2" t="s">
        <v>1134</v>
      </c>
      <c r="L2" t="s">
        <v>1135</v>
      </c>
      <c r="M2" t="s">
        <v>166</v>
      </c>
      <c r="N2">
        <v>84065</v>
      </c>
      <c r="O2" t="s">
        <v>70</v>
      </c>
      <c r="Q2" t="s">
        <v>1136</v>
      </c>
      <c r="S2" t="s">
        <v>72</v>
      </c>
      <c r="T2" t="s">
        <v>1137</v>
      </c>
      <c r="U2" t="s">
        <v>1138</v>
      </c>
      <c r="V2" t="s">
        <v>1139</v>
      </c>
      <c r="W2" t="s">
        <v>232</v>
      </c>
      <c r="X2" t="s">
        <v>1140</v>
      </c>
      <c r="Y2" t="str">
        <f>"37-3011"</f>
        <v>37-3011</v>
      </c>
      <c r="Z2" t="s">
        <v>94</v>
      </c>
      <c r="AA2">
        <v>5617</v>
      </c>
      <c r="AB2">
        <v>5</v>
      </c>
      <c r="AC2">
        <v>5</v>
      </c>
      <c r="AD2" t="s">
        <v>79</v>
      </c>
      <c r="AE2" t="s">
        <v>95</v>
      </c>
      <c r="AF2">
        <v>40</v>
      </c>
      <c r="AG2" s="4">
        <v>0.29166666666666669</v>
      </c>
      <c r="AH2" s="4">
        <v>0.66666666666666663</v>
      </c>
      <c r="AI2" s="5">
        <v>13.68</v>
      </c>
      <c r="AJ2">
        <v>20.52</v>
      </c>
      <c r="AL2" t="s">
        <v>81</v>
      </c>
      <c r="AM2" t="s">
        <v>82</v>
      </c>
      <c r="AO2" t="s">
        <v>83</v>
      </c>
      <c r="AP2" t="s">
        <v>67</v>
      </c>
      <c r="AQ2" t="s">
        <v>67</v>
      </c>
      <c r="AR2" t="s">
        <v>82</v>
      </c>
      <c r="AT2" t="s">
        <v>82</v>
      </c>
      <c r="AW2" t="s">
        <v>82</v>
      </c>
      <c r="AY2" t="s">
        <v>1141</v>
      </c>
      <c r="AZ2" t="s">
        <v>1142</v>
      </c>
      <c r="BA2" t="s">
        <v>166</v>
      </c>
      <c r="BB2">
        <v>84093</v>
      </c>
      <c r="BC2" t="s">
        <v>79</v>
      </c>
      <c r="BH2" t="s">
        <v>1143</v>
      </c>
      <c r="BJ2">
        <v>870581683</v>
      </c>
    </row>
    <row r="3" spans="1:62" x14ac:dyDescent="0.25">
      <c r="A3" t="s">
        <v>1155</v>
      </c>
      <c r="B3" s="2">
        <v>43374</v>
      </c>
      <c r="C3" t="s">
        <v>63</v>
      </c>
      <c r="D3" s="3">
        <v>43343.482251226851</v>
      </c>
      <c r="E3" t="s">
        <v>64</v>
      </c>
      <c r="F3" s="2">
        <v>43418</v>
      </c>
      <c r="G3" s="2">
        <v>43586</v>
      </c>
      <c r="H3" t="s">
        <v>1156</v>
      </c>
      <c r="J3" t="s">
        <v>1157</v>
      </c>
      <c r="L3" t="s">
        <v>1158</v>
      </c>
      <c r="M3" t="s">
        <v>626</v>
      </c>
      <c r="N3">
        <v>71647</v>
      </c>
      <c r="O3" t="s">
        <v>70</v>
      </c>
      <c r="Q3" t="s">
        <v>1159</v>
      </c>
      <c r="S3" t="s">
        <v>72</v>
      </c>
      <c r="T3" t="s">
        <v>758</v>
      </c>
      <c r="U3" t="s">
        <v>903</v>
      </c>
      <c r="V3" t="s">
        <v>760</v>
      </c>
      <c r="W3" t="s">
        <v>761</v>
      </c>
      <c r="X3" t="s">
        <v>762</v>
      </c>
      <c r="Y3" t="str">
        <f>"45-4011"</f>
        <v>45-4011</v>
      </c>
      <c r="Z3" t="s">
        <v>763</v>
      </c>
      <c r="AA3">
        <v>115310</v>
      </c>
      <c r="AB3">
        <v>49</v>
      </c>
      <c r="AC3">
        <v>49</v>
      </c>
      <c r="AD3" t="s">
        <v>79</v>
      </c>
      <c r="AE3" t="s">
        <v>80</v>
      </c>
      <c r="AF3">
        <v>36</v>
      </c>
      <c r="AG3" s="4">
        <v>0.25</v>
      </c>
      <c r="AH3" s="4">
        <v>0.54166666666666663</v>
      </c>
      <c r="AI3" s="5">
        <v>14.27</v>
      </c>
      <c r="AJ3">
        <v>21.41</v>
      </c>
      <c r="AK3">
        <v>22.5</v>
      </c>
      <c r="AL3" t="s">
        <v>81</v>
      </c>
      <c r="AM3" t="s">
        <v>82</v>
      </c>
      <c r="AO3" t="s">
        <v>83</v>
      </c>
      <c r="AR3" t="s">
        <v>82</v>
      </c>
      <c r="AT3" t="s">
        <v>82</v>
      </c>
      <c r="AW3" t="s">
        <v>82</v>
      </c>
      <c r="AY3" t="s">
        <v>1158</v>
      </c>
      <c r="AZ3" t="s">
        <v>1131</v>
      </c>
      <c r="BA3" t="s">
        <v>626</v>
      </c>
      <c r="BB3">
        <v>71647</v>
      </c>
      <c r="BC3" t="s">
        <v>79</v>
      </c>
      <c r="BH3" t="s">
        <v>1160</v>
      </c>
      <c r="BJ3">
        <v>621714069</v>
      </c>
    </row>
    <row r="4" spans="1:62" x14ac:dyDescent="0.25">
      <c r="A4" t="s">
        <v>1817</v>
      </c>
      <c r="B4" s="2">
        <v>43374</v>
      </c>
      <c r="C4" t="s">
        <v>63</v>
      </c>
      <c r="D4" s="3">
        <v>43329.373903171298</v>
      </c>
      <c r="E4" t="s">
        <v>282</v>
      </c>
      <c r="F4" s="2">
        <v>43419</v>
      </c>
      <c r="G4" s="2">
        <v>43556</v>
      </c>
      <c r="H4" t="s">
        <v>1818</v>
      </c>
      <c r="J4" t="s">
        <v>1819</v>
      </c>
      <c r="L4" t="s">
        <v>1820</v>
      </c>
      <c r="M4" t="s">
        <v>787</v>
      </c>
      <c r="N4">
        <v>36782</v>
      </c>
      <c r="O4" t="s">
        <v>70</v>
      </c>
      <c r="Q4" t="s">
        <v>1821</v>
      </c>
      <c r="S4" t="s">
        <v>72</v>
      </c>
      <c r="T4" t="s">
        <v>758</v>
      </c>
      <c r="U4" t="s">
        <v>903</v>
      </c>
      <c r="V4" t="s">
        <v>760</v>
      </c>
      <c r="W4" t="s">
        <v>761</v>
      </c>
      <c r="X4" t="s">
        <v>1822</v>
      </c>
      <c r="Y4" t="str">
        <f>"45-4011"</f>
        <v>45-4011</v>
      </c>
      <c r="Z4" t="s">
        <v>763</v>
      </c>
      <c r="AA4">
        <v>115310</v>
      </c>
      <c r="AB4">
        <v>130</v>
      </c>
      <c r="AC4">
        <v>129</v>
      </c>
      <c r="AD4" t="s">
        <v>79</v>
      </c>
      <c r="AE4" t="s">
        <v>80</v>
      </c>
      <c r="AF4">
        <v>40</v>
      </c>
      <c r="AG4" s="4">
        <v>0.33333333333333331</v>
      </c>
      <c r="AH4" s="4">
        <v>0.70833333333333337</v>
      </c>
      <c r="AI4" s="5">
        <v>12.84</v>
      </c>
      <c r="AJ4">
        <v>19.260000000000002</v>
      </c>
      <c r="AK4">
        <v>25.76</v>
      </c>
      <c r="AL4" t="s">
        <v>81</v>
      </c>
      <c r="AM4" t="s">
        <v>82</v>
      </c>
      <c r="AO4" t="s">
        <v>83</v>
      </c>
      <c r="AR4" t="s">
        <v>82</v>
      </c>
      <c r="AT4" t="s">
        <v>82</v>
      </c>
      <c r="AW4" t="s">
        <v>82</v>
      </c>
      <c r="AY4" t="s">
        <v>1820</v>
      </c>
      <c r="AZ4" t="s">
        <v>1823</v>
      </c>
      <c r="BA4" t="s">
        <v>787</v>
      </c>
      <c r="BB4">
        <v>36782</v>
      </c>
      <c r="BC4" t="s">
        <v>79</v>
      </c>
      <c r="BH4" t="s">
        <v>1824</v>
      </c>
      <c r="BJ4">
        <v>630973146</v>
      </c>
    </row>
    <row r="5" spans="1:62" x14ac:dyDescent="0.25">
      <c r="A5" t="s">
        <v>1838</v>
      </c>
      <c r="B5" s="2">
        <v>43374</v>
      </c>
      <c r="C5" t="s">
        <v>63</v>
      </c>
      <c r="D5" s="3">
        <v>43347.375086030093</v>
      </c>
      <c r="E5" t="s">
        <v>64</v>
      </c>
      <c r="F5" s="2">
        <v>43435</v>
      </c>
      <c r="G5" s="2">
        <v>43585</v>
      </c>
      <c r="H5" t="s">
        <v>1839</v>
      </c>
      <c r="I5" t="s">
        <v>1840</v>
      </c>
      <c r="J5" t="s">
        <v>1841</v>
      </c>
      <c r="K5" t="s">
        <v>67</v>
      </c>
      <c r="L5" t="s">
        <v>1842</v>
      </c>
      <c r="M5" t="s">
        <v>86</v>
      </c>
      <c r="N5">
        <v>34112</v>
      </c>
      <c r="O5" t="s">
        <v>70</v>
      </c>
      <c r="Q5" t="s">
        <v>1843</v>
      </c>
      <c r="S5" t="s">
        <v>72</v>
      </c>
      <c r="T5" t="s">
        <v>651</v>
      </c>
      <c r="U5" t="s">
        <v>652</v>
      </c>
      <c r="V5" t="s">
        <v>653</v>
      </c>
      <c r="W5" t="s">
        <v>207</v>
      </c>
      <c r="X5" t="s">
        <v>1844</v>
      </c>
      <c r="Y5" t="str">
        <f>"35-2014"</f>
        <v>35-2014</v>
      </c>
      <c r="Z5" t="s">
        <v>301</v>
      </c>
      <c r="AA5">
        <v>713930</v>
      </c>
      <c r="AB5">
        <v>3</v>
      </c>
      <c r="AC5">
        <v>3</v>
      </c>
      <c r="AD5" t="s">
        <v>79</v>
      </c>
      <c r="AE5" t="s">
        <v>95</v>
      </c>
      <c r="AF5">
        <v>40</v>
      </c>
      <c r="AG5" s="4">
        <v>0.375</v>
      </c>
      <c r="AH5" s="4">
        <v>0.70833333333333337</v>
      </c>
      <c r="AI5" s="5">
        <v>15.12</v>
      </c>
      <c r="AJ5">
        <v>22.68</v>
      </c>
      <c r="AL5" t="s">
        <v>81</v>
      </c>
      <c r="AM5" t="s">
        <v>82</v>
      </c>
      <c r="AO5" t="s">
        <v>83</v>
      </c>
      <c r="AR5" t="s">
        <v>82</v>
      </c>
      <c r="AT5" t="s">
        <v>82</v>
      </c>
      <c r="AW5" t="s">
        <v>72</v>
      </c>
      <c r="AX5">
        <v>12</v>
      </c>
      <c r="AY5" t="s">
        <v>1842</v>
      </c>
      <c r="AZ5" t="s">
        <v>1845</v>
      </c>
      <c r="BA5" t="s">
        <v>86</v>
      </c>
      <c r="BB5">
        <v>34112</v>
      </c>
      <c r="BC5" t="s">
        <v>87</v>
      </c>
      <c r="BH5" t="s">
        <v>1841</v>
      </c>
      <c r="BJ5">
        <v>593496970</v>
      </c>
    </row>
    <row r="6" spans="1:62" x14ac:dyDescent="0.25">
      <c r="A6" t="s">
        <v>1875</v>
      </c>
      <c r="B6" s="2">
        <v>43374</v>
      </c>
      <c r="C6" t="s">
        <v>63</v>
      </c>
      <c r="D6" s="3">
        <v>43319.552350914353</v>
      </c>
      <c r="E6" t="s">
        <v>64</v>
      </c>
      <c r="F6" s="2">
        <v>43405</v>
      </c>
      <c r="G6" s="2">
        <v>43556</v>
      </c>
      <c r="H6" t="s">
        <v>1876</v>
      </c>
      <c r="J6" t="s">
        <v>1877</v>
      </c>
      <c r="K6" t="s">
        <v>1878</v>
      </c>
      <c r="L6" t="s">
        <v>1879</v>
      </c>
      <c r="M6" t="s">
        <v>1612</v>
      </c>
      <c r="N6">
        <v>83118</v>
      </c>
      <c r="O6" t="s">
        <v>70</v>
      </c>
      <c r="Q6" t="s">
        <v>1880</v>
      </c>
      <c r="S6" t="s">
        <v>72</v>
      </c>
      <c r="T6" t="s">
        <v>1881</v>
      </c>
      <c r="U6" t="s">
        <v>1756</v>
      </c>
      <c r="V6" t="s">
        <v>1882</v>
      </c>
      <c r="W6" t="s">
        <v>278</v>
      </c>
      <c r="X6" t="s">
        <v>1883</v>
      </c>
      <c r="Y6" t="str">
        <f>"37-3011"</f>
        <v>37-3011</v>
      </c>
      <c r="Z6" t="s">
        <v>94</v>
      </c>
      <c r="AA6">
        <v>561730</v>
      </c>
      <c r="AB6">
        <v>10</v>
      </c>
      <c r="AC6">
        <v>10</v>
      </c>
      <c r="AD6" t="s">
        <v>79</v>
      </c>
      <c r="AE6" t="s">
        <v>80</v>
      </c>
      <c r="AF6">
        <v>35</v>
      </c>
      <c r="AG6" s="4">
        <v>0.20833333333333334</v>
      </c>
      <c r="AH6" s="4">
        <v>0.54166666666666663</v>
      </c>
      <c r="AI6" s="5">
        <v>16.36</v>
      </c>
      <c r="AJ6">
        <v>24.54</v>
      </c>
      <c r="AL6" t="s">
        <v>81</v>
      </c>
      <c r="AM6" t="s">
        <v>82</v>
      </c>
      <c r="AO6" t="s">
        <v>83</v>
      </c>
      <c r="AR6" t="s">
        <v>82</v>
      </c>
      <c r="AT6" t="s">
        <v>82</v>
      </c>
      <c r="AW6" t="s">
        <v>82</v>
      </c>
      <c r="AY6" t="s">
        <v>1884</v>
      </c>
      <c r="AZ6" t="s">
        <v>1760</v>
      </c>
      <c r="BA6" t="s">
        <v>1612</v>
      </c>
      <c r="BB6">
        <v>83025</v>
      </c>
      <c r="BC6" t="s">
        <v>79</v>
      </c>
      <c r="BH6" t="s">
        <v>1885</v>
      </c>
      <c r="BJ6">
        <v>453799159</v>
      </c>
    </row>
    <row r="7" spans="1:62" x14ac:dyDescent="0.25">
      <c r="A7" t="s">
        <v>1947</v>
      </c>
      <c r="B7" s="2">
        <v>43374</v>
      </c>
      <c r="C7" t="s">
        <v>63</v>
      </c>
      <c r="D7" s="3">
        <v>43341.421066655093</v>
      </c>
      <c r="E7" t="s">
        <v>64</v>
      </c>
      <c r="F7" s="2">
        <v>43427</v>
      </c>
      <c r="G7" s="2">
        <v>43570</v>
      </c>
      <c r="H7" t="s">
        <v>1948</v>
      </c>
      <c r="J7" t="s">
        <v>1949</v>
      </c>
      <c r="L7" t="s">
        <v>1950</v>
      </c>
      <c r="M7" t="s">
        <v>1101</v>
      </c>
      <c r="N7">
        <v>5356</v>
      </c>
      <c r="O7" t="s">
        <v>70</v>
      </c>
      <c r="Q7" t="s">
        <v>1951</v>
      </c>
      <c r="S7" t="s">
        <v>72</v>
      </c>
      <c r="T7" t="s">
        <v>651</v>
      </c>
      <c r="U7" t="s">
        <v>652</v>
      </c>
      <c r="V7" t="s">
        <v>653</v>
      </c>
      <c r="W7" t="s">
        <v>207</v>
      </c>
      <c r="X7" t="s">
        <v>1427</v>
      </c>
      <c r="Y7" t="str">
        <f>"37-2012"</f>
        <v>37-2012</v>
      </c>
      <c r="Z7" t="s">
        <v>373</v>
      </c>
      <c r="AA7">
        <v>721110</v>
      </c>
      <c r="AB7">
        <v>12</v>
      </c>
      <c r="AC7">
        <v>12</v>
      </c>
      <c r="AD7" t="s">
        <v>79</v>
      </c>
      <c r="AE7" t="s">
        <v>95</v>
      </c>
      <c r="AF7">
        <v>35</v>
      </c>
      <c r="AG7" s="4">
        <v>0.33333333333333331</v>
      </c>
      <c r="AH7" s="4">
        <v>0.625</v>
      </c>
      <c r="AI7" s="5">
        <v>12.66</v>
      </c>
      <c r="AJ7">
        <v>18.989999999999998</v>
      </c>
      <c r="AL7" t="s">
        <v>81</v>
      </c>
      <c r="AM7" t="s">
        <v>82</v>
      </c>
      <c r="AO7" t="s">
        <v>83</v>
      </c>
      <c r="AR7" t="s">
        <v>82</v>
      </c>
      <c r="AT7" t="s">
        <v>82</v>
      </c>
      <c r="AW7" t="s">
        <v>72</v>
      </c>
      <c r="AX7">
        <v>6</v>
      </c>
      <c r="AY7" t="s">
        <v>1950</v>
      </c>
      <c r="AZ7" t="s">
        <v>1952</v>
      </c>
      <c r="BA7" t="s">
        <v>1101</v>
      </c>
      <c r="BB7">
        <v>5356</v>
      </c>
      <c r="BC7" t="s">
        <v>87</v>
      </c>
      <c r="BH7" t="s">
        <v>1953</v>
      </c>
      <c r="BJ7">
        <v>30265116</v>
      </c>
    </row>
    <row r="8" spans="1:62" x14ac:dyDescent="0.25">
      <c r="A8" t="s">
        <v>2363</v>
      </c>
      <c r="B8" s="2">
        <v>43374</v>
      </c>
      <c r="C8" t="s">
        <v>63</v>
      </c>
      <c r="D8" s="3">
        <v>43341.482008645835</v>
      </c>
      <c r="E8" t="s">
        <v>64</v>
      </c>
      <c r="F8" s="2">
        <v>43419</v>
      </c>
      <c r="G8" s="2">
        <v>43553</v>
      </c>
      <c r="H8" t="s">
        <v>2364</v>
      </c>
      <c r="J8" t="s">
        <v>2365</v>
      </c>
      <c r="L8" t="s">
        <v>2366</v>
      </c>
      <c r="M8" t="s">
        <v>2367</v>
      </c>
      <c r="N8">
        <v>29138</v>
      </c>
      <c r="O8" t="s">
        <v>70</v>
      </c>
      <c r="Q8" t="s">
        <v>2368</v>
      </c>
      <c r="S8" t="s">
        <v>72</v>
      </c>
      <c r="T8" t="s">
        <v>878</v>
      </c>
      <c r="U8" t="s">
        <v>2327</v>
      </c>
      <c r="V8" t="s">
        <v>880</v>
      </c>
      <c r="W8" t="s">
        <v>881</v>
      </c>
      <c r="X8" t="s">
        <v>2369</v>
      </c>
      <c r="Y8" t="str">
        <f>"45-4011"</f>
        <v>45-4011</v>
      </c>
      <c r="Z8" t="s">
        <v>763</v>
      </c>
      <c r="AA8">
        <v>115310</v>
      </c>
      <c r="AB8">
        <v>35</v>
      </c>
      <c r="AC8">
        <v>35</v>
      </c>
      <c r="AD8" t="s">
        <v>79</v>
      </c>
      <c r="AE8" t="s">
        <v>80</v>
      </c>
      <c r="AF8">
        <v>40</v>
      </c>
      <c r="AG8" s="4">
        <v>0.33333333333333331</v>
      </c>
      <c r="AH8" s="4">
        <v>0.70833333333333337</v>
      </c>
      <c r="AI8" s="5">
        <v>10.25</v>
      </c>
      <c r="AJ8">
        <v>15.38</v>
      </c>
      <c r="AK8">
        <v>21.29</v>
      </c>
      <c r="AL8" t="s">
        <v>81</v>
      </c>
      <c r="AM8" t="s">
        <v>82</v>
      </c>
      <c r="AO8" t="s">
        <v>83</v>
      </c>
      <c r="AR8" t="s">
        <v>82</v>
      </c>
      <c r="AT8" t="s">
        <v>82</v>
      </c>
      <c r="AW8" t="s">
        <v>72</v>
      </c>
      <c r="AX8">
        <v>3</v>
      </c>
      <c r="AY8" t="s">
        <v>2366</v>
      </c>
      <c r="AZ8" t="s">
        <v>2366</v>
      </c>
      <c r="BA8" t="s">
        <v>2367</v>
      </c>
      <c r="BB8">
        <v>29138</v>
      </c>
      <c r="BC8" t="s">
        <v>79</v>
      </c>
      <c r="BH8" t="s">
        <v>2370</v>
      </c>
      <c r="BJ8">
        <v>461689566</v>
      </c>
    </row>
    <row r="9" spans="1:62" x14ac:dyDescent="0.25">
      <c r="A9" t="s">
        <v>2579</v>
      </c>
      <c r="B9" s="2">
        <v>43374</v>
      </c>
      <c r="C9" t="s">
        <v>63</v>
      </c>
      <c r="D9" s="3">
        <v>43341.484537118056</v>
      </c>
      <c r="E9" t="s">
        <v>64</v>
      </c>
      <c r="F9" s="2">
        <v>43419</v>
      </c>
      <c r="G9" s="2">
        <v>43556</v>
      </c>
      <c r="H9" t="s">
        <v>2580</v>
      </c>
      <c r="J9" t="s">
        <v>2581</v>
      </c>
      <c r="L9" t="s">
        <v>2582</v>
      </c>
      <c r="M9" t="s">
        <v>761</v>
      </c>
      <c r="N9">
        <v>39877</v>
      </c>
      <c r="O9" t="s">
        <v>70</v>
      </c>
      <c r="Q9" t="s">
        <v>2583</v>
      </c>
      <c r="S9" t="s">
        <v>72</v>
      </c>
      <c r="T9" t="s">
        <v>878</v>
      </c>
      <c r="U9" t="s">
        <v>2327</v>
      </c>
      <c r="V9" t="s">
        <v>880</v>
      </c>
      <c r="W9" t="s">
        <v>881</v>
      </c>
      <c r="X9" t="s">
        <v>882</v>
      </c>
      <c r="Y9" t="str">
        <f>"45-2092"</f>
        <v>45-2092</v>
      </c>
      <c r="Z9" t="s">
        <v>883</v>
      </c>
      <c r="AA9">
        <v>113210</v>
      </c>
      <c r="AB9">
        <v>16</v>
      </c>
      <c r="AC9">
        <v>16</v>
      </c>
      <c r="AD9" t="s">
        <v>79</v>
      </c>
      <c r="AE9" t="s">
        <v>80</v>
      </c>
      <c r="AF9">
        <v>40</v>
      </c>
      <c r="AG9" s="4">
        <v>0.29166666666666669</v>
      </c>
      <c r="AH9" s="4">
        <v>0.70833333333333337</v>
      </c>
      <c r="AI9" s="5">
        <v>14.97</v>
      </c>
      <c r="AJ9">
        <v>22.46</v>
      </c>
      <c r="AL9" t="s">
        <v>81</v>
      </c>
      <c r="AM9" t="s">
        <v>82</v>
      </c>
      <c r="AO9" t="s">
        <v>83</v>
      </c>
      <c r="AR9" t="s">
        <v>82</v>
      </c>
      <c r="AT9" t="s">
        <v>82</v>
      </c>
      <c r="AW9" t="s">
        <v>82</v>
      </c>
      <c r="AY9" t="s">
        <v>2584</v>
      </c>
      <c r="AZ9" t="s">
        <v>1344</v>
      </c>
      <c r="BA9" t="s">
        <v>761</v>
      </c>
      <c r="BB9">
        <v>31803</v>
      </c>
      <c r="BC9" t="s">
        <v>79</v>
      </c>
      <c r="BH9" t="s">
        <v>2585</v>
      </c>
      <c r="BJ9">
        <v>464127338</v>
      </c>
    </row>
    <row r="10" spans="1:62" x14ac:dyDescent="0.25">
      <c r="A10" t="s">
        <v>2591</v>
      </c>
      <c r="B10" s="2">
        <v>43374</v>
      </c>
      <c r="C10" t="s">
        <v>63</v>
      </c>
      <c r="D10" s="3">
        <v>43344.855358171299</v>
      </c>
      <c r="E10" t="s">
        <v>64</v>
      </c>
      <c r="F10" s="2">
        <v>43435</v>
      </c>
      <c r="G10" s="2">
        <v>43646</v>
      </c>
      <c r="H10" t="s">
        <v>2571</v>
      </c>
      <c r="J10" t="s">
        <v>2572</v>
      </c>
      <c r="K10" t="s">
        <v>2573</v>
      </c>
      <c r="L10" t="s">
        <v>1753</v>
      </c>
      <c r="M10" t="s">
        <v>761</v>
      </c>
      <c r="N10">
        <v>30339</v>
      </c>
      <c r="O10" t="s">
        <v>70</v>
      </c>
      <c r="Q10" t="s">
        <v>2574</v>
      </c>
      <c r="S10" t="s">
        <v>72</v>
      </c>
      <c r="T10" t="s">
        <v>878</v>
      </c>
      <c r="U10" t="s">
        <v>879</v>
      </c>
      <c r="V10" t="s">
        <v>880</v>
      </c>
      <c r="W10" t="s">
        <v>881</v>
      </c>
      <c r="X10" t="s">
        <v>2592</v>
      </c>
      <c r="Y10" t="str">
        <f>"37-3011"</f>
        <v>37-3011</v>
      </c>
      <c r="Z10" t="s">
        <v>94</v>
      </c>
      <c r="AA10">
        <v>561730</v>
      </c>
      <c r="AB10">
        <v>20</v>
      </c>
      <c r="AC10">
        <v>20</v>
      </c>
      <c r="AD10" t="s">
        <v>79</v>
      </c>
      <c r="AE10" t="s">
        <v>80</v>
      </c>
      <c r="AF10">
        <v>40</v>
      </c>
      <c r="AG10" s="4">
        <v>0.33333333333333331</v>
      </c>
      <c r="AH10" s="4">
        <v>0.70833333333333337</v>
      </c>
      <c r="AI10" s="5">
        <v>14.24</v>
      </c>
      <c r="AJ10">
        <v>21.36</v>
      </c>
      <c r="AL10" t="s">
        <v>81</v>
      </c>
      <c r="AM10" t="s">
        <v>82</v>
      </c>
      <c r="AO10" t="s">
        <v>83</v>
      </c>
      <c r="AR10" t="s">
        <v>82</v>
      </c>
      <c r="AT10" t="s">
        <v>82</v>
      </c>
      <c r="AW10" t="s">
        <v>82</v>
      </c>
      <c r="AY10" t="s">
        <v>1753</v>
      </c>
      <c r="AZ10" t="s">
        <v>2593</v>
      </c>
      <c r="BA10" t="s">
        <v>761</v>
      </c>
      <c r="BB10">
        <v>30339</v>
      </c>
      <c r="BC10" t="s">
        <v>79</v>
      </c>
      <c r="BH10" t="s">
        <v>2594</v>
      </c>
      <c r="BI10" t="s">
        <v>2573</v>
      </c>
      <c r="BJ10">
        <v>452387682</v>
      </c>
    </row>
    <row r="11" spans="1:62" x14ac:dyDescent="0.25">
      <c r="A11" t="s">
        <v>3630</v>
      </c>
      <c r="B11" s="2">
        <v>43374</v>
      </c>
      <c r="C11" t="s">
        <v>63</v>
      </c>
      <c r="D11" s="3">
        <v>43343.589325127316</v>
      </c>
      <c r="E11" t="s">
        <v>64</v>
      </c>
      <c r="F11" s="2">
        <v>43418</v>
      </c>
      <c r="G11" s="2">
        <v>43666</v>
      </c>
      <c r="H11" t="s">
        <v>3631</v>
      </c>
      <c r="J11" t="s">
        <v>3632</v>
      </c>
      <c r="L11" t="s">
        <v>1723</v>
      </c>
      <c r="M11" t="s">
        <v>761</v>
      </c>
      <c r="N11">
        <v>30240</v>
      </c>
      <c r="O11" t="s">
        <v>70</v>
      </c>
      <c r="Q11" t="s">
        <v>3633</v>
      </c>
      <c r="S11" t="s">
        <v>72</v>
      </c>
      <c r="T11" t="s">
        <v>878</v>
      </c>
      <c r="U11" t="s">
        <v>2327</v>
      </c>
      <c r="V11" t="s">
        <v>880</v>
      </c>
      <c r="W11" t="s">
        <v>881</v>
      </c>
      <c r="X11" t="s">
        <v>1092</v>
      </c>
      <c r="Y11" t="str">
        <f>"45-4011"</f>
        <v>45-4011</v>
      </c>
      <c r="Z11" t="s">
        <v>763</v>
      </c>
      <c r="AA11">
        <v>115310</v>
      </c>
      <c r="AB11">
        <v>60</v>
      </c>
      <c r="AC11">
        <v>60</v>
      </c>
      <c r="AD11" t="s">
        <v>79</v>
      </c>
      <c r="AE11" t="s">
        <v>80</v>
      </c>
      <c r="AF11">
        <v>40</v>
      </c>
      <c r="AG11" s="4">
        <v>0.33333333333333331</v>
      </c>
      <c r="AH11" s="4">
        <v>0.66666666666666663</v>
      </c>
      <c r="AI11" s="5">
        <v>9.7899999999999991</v>
      </c>
      <c r="AJ11">
        <v>14.69</v>
      </c>
      <c r="AK11">
        <v>29.67</v>
      </c>
      <c r="AL11" t="s">
        <v>81</v>
      </c>
      <c r="AM11" t="s">
        <v>82</v>
      </c>
      <c r="AO11" t="s">
        <v>83</v>
      </c>
      <c r="AR11" t="s">
        <v>82</v>
      </c>
      <c r="AT11" t="s">
        <v>82</v>
      </c>
      <c r="AW11" t="s">
        <v>82</v>
      </c>
      <c r="AY11" t="s">
        <v>1723</v>
      </c>
      <c r="AZ11" t="s">
        <v>1724</v>
      </c>
      <c r="BA11" t="s">
        <v>761</v>
      </c>
      <c r="BB11">
        <v>30241</v>
      </c>
      <c r="BC11" t="s">
        <v>79</v>
      </c>
      <c r="BH11" t="s">
        <v>3634</v>
      </c>
      <c r="BJ11">
        <v>471097658</v>
      </c>
    </row>
    <row r="12" spans="1:62" x14ac:dyDescent="0.25">
      <c r="A12" t="s">
        <v>3635</v>
      </c>
      <c r="B12" s="2">
        <v>43374</v>
      </c>
      <c r="C12" t="s">
        <v>63</v>
      </c>
      <c r="D12" s="3">
        <v>43343.220742418984</v>
      </c>
      <c r="E12" t="s">
        <v>64</v>
      </c>
      <c r="F12" s="2">
        <v>43419</v>
      </c>
      <c r="G12" s="2">
        <v>43677</v>
      </c>
      <c r="H12" t="s">
        <v>2204</v>
      </c>
      <c r="J12" t="s">
        <v>2205</v>
      </c>
      <c r="K12" t="s">
        <v>2206</v>
      </c>
      <c r="L12" t="s">
        <v>2207</v>
      </c>
      <c r="M12" t="s">
        <v>86</v>
      </c>
      <c r="N12">
        <v>33141</v>
      </c>
      <c r="O12" t="s">
        <v>70</v>
      </c>
      <c r="Q12" t="s">
        <v>2208</v>
      </c>
      <c r="S12" t="s">
        <v>82</v>
      </c>
      <c r="U12" t="s">
        <v>92</v>
      </c>
      <c r="X12" t="s">
        <v>1427</v>
      </c>
      <c r="Y12" t="str">
        <f>"37-2012"</f>
        <v>37-2012</v>
      </c>
      <c r="Z12" t="s">
        <v>373</v>
      </c>
      <c r="AA12">
        <v>561720</v>
      </c>
      <c r="AB12">
        <v>20</v>
      </c>
      <c r="AC12">
        <v>20</v>
      </c>
      <c r="AD12" t="s">
        <v>79</v>
      </c>
      <c r="AE12" t="s">
        <v>80</v>
      </c>
      <c r="AF12">
        <v>35</v>
      </c>
      <c r="AG12" s="4">
        <v>0.33333333333333331</v>
      </c>
      <c r="AH12" s="4">
        <v>0.625</v>
      </c>
      <c r="AI12" s="5">
        <v>10.91</v>
      </c>
      <c r="AJ12">
        <v>16.37</v>
      </c>
      <c r="AL12" t="s">
        <v>81</v>
      </c>
      <c r="AM12" t="s">
        <v>82</v>
      </c>
      <c r="AO12" t="s">
        <v>83</v>
      </c>
      <c r="AR12" t="s">
        <v>82</v>
      </c>
      <c r="AT12" t="s">
        <v>82</v>
      </c>
      <c r="AW12" t="s">
        <v>72</v>
      </c>
      <c r="AX12">
        <v>1</v>
      </c>
      <c r="AY12" t="s">
        <v>3636</v>
      </c>
      <c r="AZ12" t="s">
        <v>3637</v>
      </c>
      <c r="BA12" t="s">
        <v>86</v>
      </c>
      <c r="BB12">
        <v>33767</v>
      </c>
      <c r="BC12" t="s">
        <v>79</v>
      </c>
      <c r="BH12" t="s">
        <v>3638</v>
      </c>
      <c r="BJ12">
        <v>825278362</v>
      </c>
    </row>
    <row r="13" spans="1:62" x14ac:dyDescent="0.25">
      <c r="A13" t="s">
        <v>3648</v>
      </c>
      <c r="B13" s="2">
        <v>43374</v>
      </c>
      <c r="C13" t="s">
        <v>63</v>
      </c>
      <c r="D13" s="3">
        <v>43347.5353372338</v>
      </c>
      <c r="E13" t="s">
        <v>64</v>
      </c>
      <c r="F13" s="2">
        <v>43437</v>
      </c>
      <c r="G13" s="2">
        <v>43631</v>
      </c>
      <c r="H13" t="s">
        <v>3649</v>
      </c>
      <c r="J13" t="s">
        <v>3650</v>
      </c>
      <c r="L13" t="s">
        <v>3651</v>
      </c>
      <c r="M13" t="s">
        <v>761</v>
      </c>
      <c r="N13">
        <v>30701</v>
      </c>
      <c r="O13" t="s">
        <v>70</v>
      </c>
      <c r="Q13" t="s">
        <v>3652</v>
      </c>
      <c r="S13" t="s">
        <v>72</v>
      </c>
      <c r="T13" t="s">
        <v>878</v>
      </c>
      <c r="U13" t="s">
        <v>879</v>
      </c>
      <c r="V13" t="s">
        <v>880</v>
      </c>
      <c r="W13" t="s">
        <v>881</v>
      </c>
      <c r="X13" t="s">
        <v>1092</v>
      </c>
      <c r="Y13" t="str">
        <f>"45-4011"</f>
        <v>45-4011</v>
      </c>
      <c r="Z13" t="s">
        <v>763</v>
      </c>
      <c r="AA13">
        <v>115310</v>
      </c>
      <c r="AB13">
        <v>42</v>
      </c>
      <c r="AC13">
        <v>42</v>
      </c>
      <c r="AD13" t="s">
        <v>79</v>
      </c>
      <c r="AE13" t="s">
        <v>80</v>
      </c>
      <c r="AF13">
        <v>40</v>
      </c>
      <c r="AG13" s="4">
        <v>0.3125</v>
      </c>
      <c r="AH13" s="4">
        <v>0.6875</v>
      </c>
      <c r="AI13" s="5">
        <v>10.25</v>
      </c>
      <c r="AJ13">
        <v>15.38</v>
      </c>
      <c r="AK13">
        <v>53.12</v>
      </c>
      <c r="AL13" t="s">
        <v>81</v>
      </c>
      <c r="AM13" t="s">
        <v>82</v>
      </c>
      <c r="AO13" t="s">
        <v>83</v>
      </c>
      <c r="AR13" t="s">
        <v>82</v>
      </c>
      <c r="AT13" t="s">
        <v>82</v>
      </c>
      <c r="AW13" t="s">
        <v>72</v>
      </c>
      <c r="AX13">
        <v>3</v>
      </c>
      <c r="AY13" t="s">
        <v>3651</v>
      </c>
      <c r="AZ13" t="s">
        <v>3653</v>
      </c>
      <c r="BA13" t="s">
        <v>761</v>
      </c>
      <c r="BB13">
        <v>30701</v>
      </c>
      <c r="BC13" t="s">
        <v>79</v>
      </c>
      <c r="BH13" t="s">
        <v>3654</v>
      </c>
      <c r="BJ13">
        <v>582267884</v>
      </c>
    </row>
    <row r="14" spans="1:62" x14ac:dyDescent="0.25">
      <c r="A14" t="s">
        <v>4371</v>
      </c>
      <c r="B14" s="2">
        <v>43374</v>
      </c>
      <c r="C14" t="s">
        <v>63</v>
      </c>
      <c r="D14" s="3">
        <v>43355.626162592591</v>
      </c>
      <c r="E14" t="s">
        <v>64</v>
      </c>
      <c r="F14" s="2">
        <v>43435</v>
      </c>
      <c r="G14" s="2">
        <v>43713</v>
      </c>
      <c r="H14" t="s">
        <v>3557</v>
      </c>
      <c r="I14" t="s">
        <v>3558</v>
      </c>
      <c r="J14" t="s">
        <v>3559</v>
      </c>
      <c r="L14" t="s">
        <v>313</v>
      </c>
      <c r="M14" t="s">
        <v>232</v>
      </c>
      <c r="N14">
        <v>10017</v>
      </c>
      <c r="O14" t="s">
        <v>70</v>
      </c>
      <c r="Q14" t="s">
        <v>3560</v>
      </c>
      <c r="S14" t="s">
        <v>72</v>
      </c>
      <c r="T14" t="s">
        <v>102</v>
      </c>
      <c r="U14" t="s">
        <v>1425</v>
      </c>
      <c r="V14" t="s">
        <v>2470</v>
      </c>
      <c r="W14" t="s">
        <v>105</v>
      </c>
      <c r="X14" t="s">
        <v>1533</v>
      </c>
      <c r="Y14" t="str">
        <f>"35-3031"</f>
        <v>35-3031</v>
      </c>
      <c r="Z14" t="s">
        <v>410</v>
      </c>
      <c r="AA14">
        <v>721110</v>
      </c>
      <c r="AB14">
        <v>22</v>
      </c>
      <c r="AC14">
        <v>22</v>
      </c>
      <c r="AD14" t="s">
        <v>79</v>
      </c>
      <c r="AE14" t="s">
        <v>95</v>
      </c>
      <c r="AF14">
        <v>35</v>
      </c>
      <c r="AG14" s="4">
        <v>0.25</v>
      </c>
      <c r="AH14" s="4">
        <v>0.58333333333333337</v>
      </c>
      <c r="AI14" s="5">
        <v>14.4</v>
      </c>
      <c r="AJ14">
        <v>21.6</v>
      </c>
      <c r="AL14" t="s">
        <v>81</v>
      </c>
      <c r="AM14" t="s">
        <v>82</v>
      </c>
      <c r="AO14" t="s">
        <v>83</v>
      </c>
      <c r="AR14" t="s">
        <v>82</v>
      </c>
      <c r="AT14" t="s">
        <v>82</v>
      </c>
      <c r="AW14" t="s">
        <v>72</v>
      </c>
      <c r="AX14">
        <v>2</v>
      </c>
      <c r="AY14" t="s">
        <v>1842</v>
      </c>
      <c r="AZ14" t="s">
        <v>1845</v>
      </c>
      <c r="BA14" t="s">
        <v>86</v>
      </c>
      <c r="BB14">
        <v>34103</v>
      </c>
      <c r="BC14" t="s">
        <v>87</v>
      </c>
      <c r="BH14" t="s">
        <v>3562</v>
      </c>
      <c r="BJ14">
        <v>271721466</v>
      </c>
    </row>
    <row r="15" spans="1:62" x14ac:dyDescent="0.25">
      <c r="A15" t="s">
        <v>635</v>
      </c>
      <c r="B15" s="2">
        <v>43375</v>
      </c>
      <c r="C15" t="s">
        <v>63</v>
      </c>
      <c r="D15" s="3">
        <v>43345.362164189813</v>
      </c>
      <c r="E15" t="s">
        <v>64</v>
      </c>
      <c r="F15" s="2">
        <v>43435</v>
      </c>
      <c r="G15" s="2">
        <v>43661</v>
      </c>
      <c r="H15" t="s">
        <v>636</v>
      </c>
      <c r="J15" t="s">
        <v>637</v>
      </c>
      <c r="L15" t="s">
        <v>638</v>
      </c>
      <c r="M15" t="s">
        <v>147</v>
      </c>
      <c r="N15">
        <v>19464</v>
      </c>
      <c r="O15" t="s">
        <v>70</v>
      </c>
      <c r="Q15" t="s">
        <v>639</v>
      </c>
      <c r="S15" t="s">
        <v>72</v>
      </c>
      <c r="T15" t="s">
        <v>640</v>
      </c>
      <c r="U15" t="s">
        <v>641</v>
      </c>
      <c r="V15" t="s">
        <v>642</v>
      </c>
      <c r="W15" t="s">
        <v>105</v>
      </c>
      <c r="X15" t="s">
        <v>643</v>
      </c>
      <c r="Y15" t="str">
        <f>"53-7062"</f>
        <v>53-7062</v>
      </c>
      <c r="Z15" t="s">
        <v>337</v>
      </c>
      <c r="AA15">
        <v>423210</v>
      </c>
      <c r="AB15">
        <v>4</v>
      </c>
      <c r="AC15">
        <v>4</v>
      </c>
      <c r="AD15" t="s">
        <v>79</v>
      </c>
      <c r="AE15" t="s">
        <v>95</v>
      </c>
      <c r="AF15">
        <v>40</v>
      </c>
      <c r="AG15" s="4">
        <v>0.35416666666666669</v>
      </c>
      <c r="AH15" s="4">
        <v>0.70833333333333337</v>
      </c>
      <c r="AI15" s="5">
        <v>15.45</v>
      </c>
      <c r="AJ15">
        <v>23.18</v>
      </c>
      <c r="AL15" t="s">
        <v>81</v>
      </c>
      <c r="AM15" t="s">
        <v>82</v>
      </c>
      <c r="AO15" t="s">
        <v>83</v>
      </c>
      <c r="AR15" t="s">
        <v>82</v>
      </c>
      <c r="AT15" t="s">
        <v>82</v>
      </c>
      <c r="AW15" t="s">
        <v>82</v>
      </c>
      <c r="AY15" t="s">
        <v>638</v>
      </c>
      <c r="AZ15" t="s">
        <v>291</v>
      </c>
      <c r="BA15" t="s">
        <v>147</v>
      </c>
      <c r="BB15">
        <v>19464</v>
      </c>
      <c r="BC15" t="s">
        <v>87</v>
      </c>
      <c r="BH15" t="s">
        <v>637</v>
      </c>
      <c r="BJ15">
        <v>432040299</v>
      </c>
    </row>
    <row r="16" spans="1:62" x14ac:dyDescent="0.25">
      <c r="A16" t="s">
        <v>1125</v>
      </c>
      <c r="B16" s="2">
        <v>43375</v>
      </c>
      <c r="C16" t="s">
        <v>63</v>
      </c>
      <c r="D16" s="3">
        <v>43336.455415497687</v>
      </c>
      <c r="E16" t="s">
        <v>64</v>
      </c>
      <c r="F16" s="2">
        <v>43411</v>
      </c>
      <c r="G16" s="2">
        <v>43646</v>
      </c>
      <c r="H16" t="s">
        <v>1126</v>
      </c>
      <c r="J16" t="s">
        <v>1127</v>
      </c>
      <c r="K16" t="s">
        <v>1128</v>
      </c>
      <c r="L16" t="s">
        <v>1047</v>
      </c>
      <c r="M16" t="s">
        <v>626</v>
      </c>
      <c r="N16">
        <v>71671</v>
      </c>
      <c r="O16" t="s">
        <v>70</v>
      </c>
      <c r="Q16" t="s">
        <v>1129</v>
      </c>
      <c r="S16" t="s">
        <v>72</v>
      </c>
      <c r="T16" t="s">
        <v>758</v>
      </c>
      <c r="U16" t="s">
        <v>903</v>
      </c>
      <c r="V16" t="s">
        <v>760</v>
      </c>
      <c r="W16" t="s">
        <v>761</v>
      </c>
      <c r="X16" t="s">
        <v>1130</v>
      </c>
      <c r="Y16" t="str">
        <f>"45-4011"</f>
        <v>45-4011</v>
      </c>
      <c r="Z16" t="s">
        <v>763</v>
      </c>
      <c r="AA16">
        <v>115310</v>
      </c>
      <c r="AB16">
        <v>45</v>
      </c>
      <c r="AC16">
        <v>45</v>
      </c>
      <c r="AD16" t="s">
        <v>79</v>
      </c>
      <c r="AE16" t="s">
        <v>80</v>
      </c>
      <c r="AF16">
        <v>40</v>
      </c>
      <c r="AG16" s="4">
        <v>0.33333333333333331</v>
      </c>
      <c r="AH16" s="4">
        <v>0.70833333333333337</v>
      </c>
      <c r="AI16" s="5">
        <v>13.41</v>
      </c>
      <c r="AJ16">
        <v>20.12</v>
      </c>
      <c r="AK16">
        <v>27.14</v>
      </c>
      <c r="AL16" t="s">
        <v>81</v>
      </c>
      <c r="AM16" t="s">
        <v>82</v>
      </c>
      <c r="AO16" t="s">
        <v>83</v>
      </c>
      <c r="AR16" t="s">
        <v>82</v>
      </c>
      <c r="AT16" t="s">
        <v>82</v>
      </c>
      <c r="AW16" t="s">
        <v>82</v>
      </c>
      <c r="AY16" t="s">
        <v>1047</v>
      </c>
      <c r="AZ16" t="s">
        <v>1131</v>
      </c>
      <c r="BA16" t="s">
        <v>626</v>
      </c>
      <c r="BB16">
        <v>71671</v>
      </c>
      <c r="BC16" t="s">
        <v>79</v>
      </c>
      <c r="BH16" t="s">
        <v>1127</v>
      </c>
      <c r="BJ16">
        <v>611462034</v>
      </c>
    </row>
    <row r="17" spans="1:62" x14ac:dyDescent="0.25">
      <c r="A17" t="s">
        <v>1567</v>
      </c>
      <c r="B17" s="2">
        <v>43375</v>
      </c>
      <c r="C17" t="s">
        <v>63</v>
      </c>
      <c r="D17" s="3">
        <v>43337.29578576389</v>
      </c>
      <c r="E17" t="s">
        <v>64</v>
      </c>
      <c r="F17" s="2">
        <v>43427</v>
      </c>
      <c r="G17" s="2">
        <v>43555</v>
      </c>
      <c r="H17" t="s">
        <v>1568</v>
      </c>
      <c r="I17" t="s">
        <v>1569</v>
      </c>
      <c r="J17" t="s">
        <v>1570</v>
      </c>
      <c r="K17" t="s">
        <v>1571</v>
      </c>
      <c r="L17" t="s">
        <v>1572</v>
      </c>
      <c r="M17" t="s">
        <v>774</v>
      </c>
      <c r="N17">
        <v>80478</v>
      </c>
      <c r="O17" t="s">
        <v>70</v>
      </c>
      <c r="Q17" t="s">
        <v>1573</v>
      </c>
      <c r="S17" t="s">
        <v>72</v>
      </c>
      <c r="T17" t="s">
        <v>1574</v>
      </c>
      <c r="U17" t="s">
        <v>1575</v>
      </c>
      <c r="V17" t="s">
        <v>1576</v>
      </c>
      <c r="W17" t="s">
        <v>774</v>
      </c>
      <c r="X17" t="s">
        <v>1427</v>
      </c>
      <c r="Y17" t="str">
        <f>"37-2012"</f>
        <v>37-2012</v>
      </c>
      <c r="Z17" t="s">
        <v>373</v>
      </c>
      <c r="AA17">
        <v>721110</v>
      </c>
      <c r="AB17">
        <v>15</v>
      </c>
      <c r="AC17">
        <v>15</v>
      </c>
      <c r="AD17" t="s">
        <v>79</v>
      </c>
      <c r="AE17" t="s">
        <v>95</v>
      </c>
      <c r="AF17">
        <v>40</v>
      </c>
      <c r="AG17" s="4">
        <v>0.33333333333333331</v>
      </c>
      <c r="AH17" s="4">
        <v>0.70833333333333337</v>
      </c>
      <c r="AI17" s="5">
        <v>14.73</v>
      </c>
      <c r="AJ17">
        <v>22.1</v>
      </c>
      <c r="AL17" t="s">
        <v>81</v>
      </c>
      <c r="AM17" t="s">
        <v>82</v>
      </c>
      <c r="AO17" t="s">
        <v>213</v>
      </c>
      <c r="AP17" t="s">
        <v>67</v>
      </c>
      <c r="AQ17" t="s">
        <v>1577</v>
      </c>
      <c r="AR17" t="s">
        <v>82</v>
      </c>
      <c r="AT17" t="s">
        <v>82</v>
      </c>
      <c r="AW17" t="s">
        <v>72</v>
      </c>
      <c r="AX17">
        <v>12</v>
      </c>
      <c r="AY17" t="s">
        <v>1572</v>
      </c>
      <c r="AZ17" t="s">
        <v>1578</v>
      </c>
      <c r="BA17" t="s">
        <v>774</v>
      </c>
      <c r="BB17">
        <v>80478</v>
      </c>
      <c r="BC17" t="s">
        <v>87</v>
      </c>
      <c r="BH17" t="s">
        <v>1570</v>
      </c>
      <c r="BJ17">
        <v>841572729</v>
      </c>
    </row>
    <row r="18" spans="1:62" x14ac:dyDescent="0.25">
      <c r="A18" t="s">
        <v>1954</v>
      </c>
      <c r="B18" s="2">
        <v>43375</v>
      </c>
      <c r="C18" t="s">
        <v>63</v>
      </c>
      <c r="D18" s="3">
        <v>43347.436164652776</v>
      </c>
      <c r="E18" t="s">
        <v>64</v>
      </c>
      <c r="F18" s="2">
        <v>43435</v>
      </c>
      <c r="G18" s="2">
        <v>43555</v>
      </c>
      <c r="H18" t="s">
        <v>1955</v>
      </c>
      <c r="J18" t="s">
        <v>1956</v>
      </c>
      <c r="L18" t="s">
        <v>1410</v>
      </c>
      <c r="M18" t="s">
        <v>232</v>
      </c>
      <c r="N18">
        <v>10603</v>
      </c>
      <c r="O18" t="s">
        <v>70</v>
      </c>
      <c r="Q18" t="s">
        <v>1957</v>
      </c>
      <c r="S18" t="s">
        <v>72</v>
      </c>
      <c r="T18" t="s">
        <v>1958</v>
      </c>
      <c r="U18" t="s">
        <v>1959</v>
      </c>
      <c r="V18" t="s">
        <v>232</v>
      </c>
      <c r="W18" t="s">
        <v>232</v>
      </c>
      <c r="X18" t="s">
        <v>1960</v>
      </c>
      <c r="Y18" t="str">
        <f>"37-3011"</f>
        <v>37-3011</v>
      </c>
      <c r="Z18" t="s">
        <v>94</v>
      </c>
      <c r="AA18">
        <v>561730</v>
      </c>
      <c r="AB18">
        <v>9</v>
      </c>
      <c r="AC18">
        <v>9</v>
      </c>
      <c r="AD18" t="s">
        <v>79</v>
      </c>
      <c r="AE18" t="s">
        <v>80</v>
      </c>
      <c r="AF18">
        <v>35</v>
      </c>
      <c r="AG18" s="4">
        <v>0.33333333333333331</v>
      </c>
      <c r="AH18" s="4">
        <v>0.66666666666666663</v>
      </c>
      <c r="AI18" s="5">
        <v>16.809999999999999</v>
      </c>
      <c r="AL18" t="s">
        <v>81</v>
      </c>
      <c r="AM18" t="s">
        <v>82</v>
      </c>
      <c r="AO18" t="s">
        <v>83</v>
      </c>
      <c r="AR18" t="s">
        <v>82</v>
      </c>
      <c r="AT18" t="s">
        <v>82</v>
      </c>
      <c r="AW18" t="s">
        <v>82</v>
      </c>
      <c r="AY18" t="s">
        <v>1410</v>
      </c>
      <c r="AZ18" t="s">
        <v>1285</v>
      </c>
      <c r="BA18" t="s">
        <v>232</v>
      </c>
      <c r="BB18">
        <v>10603</v>
      </c>
      <c r="BC18" t="s">
        <v>79</v>
      </c>
      <c r="BH18" t="s">
        <v>1956</v>
      </c>
      <c r="BJ18">
        <v>134192765</v>
      </c>
    </row>
    <row r="19" spans="1:62" x14ac:dyDescent="0.25">
      <c r="A19" t="s">
        <v>2224</v>
      </c>
      <c r="B19" s="2">
        <v>43375</v>
      </c>
      <c r="C19" t="s">
        <v>63</v>
      </c>
      <c r="D19" s="3">
        <v>43343.551442835647</v>
      </c>
      <c r="E19" t="s">
        <v>282</v>
      </c>
      <c r="F19" s="2">
        <v>43424</v>
      </c>
      <c r="G19" s="2">
        <v>43534</v>
      </c>
      <c r="H19" t="s">
        <v>2225</v>
      </c>
      <c r="J19" t="s">
        <v>2226</v>
      </c>
      <c r="K19" t="s">
        <v>2227</v>
      </c>
      <c r="L19" t="s">
        <v>1998</v>
      </c>
      <c r="M19" t="s">
        <v>105</v>
      </c>
      <c r="N19">
        <v>75935</v>
      </c>
      <c r="O19" t="s">
        <v>70</v>
      </c>
      <c r="Q19" t="s">
        <v>2228</v>
      </c>
      <c r="S19" t="s">
        <v>72</v>
      </c>
      <c r="T19" t="s">
        <v>758</v>
      </c>
      <c r="U19" t="s">
        <v>903</v>
      </c>
      <c r="V19" t="s">
        <v>760</v>
      </c>
      <c r="W19" t="s">
        <v>761</v>
      </c>
      <c r="X19" t="s">
        <v>762</v>
      </c>
      <c r="Y19" t="str">
        <f>"45-4011"</f>
        <v>45-4011</v>
      </c>
      <c r="Z19" t="s">
        <v>763</v>
      </c>
      <c r="AA19">
        <v>115310</v>
      </c>
      <c r="AB19">
        <v>54</v>
      </c>
      <c r="AC19">
        <v>52</v>
      </c>
      <c r="AD19" t="s">
        <v>79</v>
      </c>
      <c r="AE19" t="s">
        <v>80</v>
      </c>
      <c r="AF19">
        <v>40</v>
      </c>
      <c r="AG19" s="4">
        <v>0.29166666666666669</v>
      </c>
      <c r="AH19" s="4">
        <v>0.60416666666666663</v>
      </c>
      <c r="AI19" s="5">
        <v>16.850000000000001</v>
      </c>
      <c r="AJ19">
        <v>25.28</v>
      </c>
      <c r="AK19">
        <v>27.14</v>
      </c>
      <c r="AL19" t="s">
        <v>81</v>
      </c>
      <c r="AM19" t="s">
        <v>82</v>
      </c>
      <c r="AO19" t="s">
        <v>83</v>
      </c>
      <c r="AR19" t="s">
        <v>82</v>
      </c>
      <c r="AT19" t="s">
        <v>82</v>
      </c>
      <c r="AW19" t="s">
        <v>82</v>
      </c>
      <c r="AY19" t="s">
        <v>2229</v>
      </c>
      <c r="AZ19" t="s">
        <v>2230</v>
      </c>
      <c r="BA19" t="s">
        <v>714</v>
      </c>
      <c r="BB19">
        <v>71463</v>
      </c>
      <c r="BC19" t="s">
        <v>79</v>
      </c>
      <c r="BH19" t="s">
        <v>2231</v>
      </c>
      <c r="BJ19">
        <v>752752596</v>
      </c>
    </row>
    <row r="20" spans="1:62" x14ac:dyDescent="0.25">
      <c r="A20" t="s">
        <v>2534</v>
      </c>
      <c r="B20" s="2">
        <v>43375</v>
      </c>
      <c r="C20" t="s">
        <v>63</v>
      </c>
      <c r="D20" s="3">
        <v>43334.833376666669</v>
      </c>
      <c r="E20" t="s">
        <v>64</v>
      </c>
      <c r="F20" s="2">
        <v>43425</v>
      </c>
      <c r="G20" s="2">
        <v>43562</v>
      </c>
      <c r="H20" t="s">
        <v>2535</v>
      </c>
      <c r="I20" t="s">
        <v>178</v>
      </c>
      <c r="J20" t="s">
        <v>2536</v>
      </c>
      <c r="L20" t="s">
        <v>178</v>
      </c>
      <c r="M20" t="s">
        <v>166</v>
      </c>
      <c r="N20">
        <v>84098</v>
      </c>
      <c r="O20" t="s">
        <v>70</v>
      </c>
      <c r="Q20" t="s">
        <v>2537</v>
      </c>
      <c r="S20" t="s">
        <v>72</v>
      </c>
      <c r="T20" t="s">
        <v>2538</v>
      </c>
      <c r="U20" t="s">
        <v>2539</v>
      </c>
      <c r="V20" t="s">
        <v>2540</v>
      </c>
      <c r="W20" t="s">
        <v>323</v>
      </c>
      <c r="X20" t="s">
        <v>1500</v>
      </c>
      <c r="Y20" t="str">
        <f>"35-2014"</f>
        <v>35-2014</v>
      </c>
      <c r="Z20" t="s">
        <v>301</v>
      </c>
      <c r="AA20">
        <v>713920</v>
      </c>
      <c r="AB20">
        <v>37</v>
      </c>
      <c r="AC20">
        <v>37</v>
      </c>
      <c r="AD20" t="s">
        <v>79</v>
      </c>
      <c r="AE20" t="s">
        <v>95</v>
      </c>
      <c r="AF20">
        <v>35</v>
      </c>
      <c r="AG20" s="4">
        <v>0.33333333333333331</v>
      </c>
      <c r="AH20" s="4">
        <v>0.95833333333333337</v>
      </c>
      <c r="AI20" s="5">
        <v>14.11</v>
      </c>
      <c r="AJ20">
        <v>21.17</v>
      </c>
      <c r="AL20" t="s">
        <v>81</v>
      </c>
      <c r="AM20" t="s">
        <v>82</v>
      </c>
      <c r="AO20" t="s">
        <v>83</v>
      </c>
      <c r="AP20" t="s">
        <v>67</v>
      </c>
      <c r="AQ20" t="s">
        <v>67</v>
      </c>
      <c r="AR20" t="s">
        <v>82</v>
      </c>
      <c r="AT20" t="s">
        <v>82</v>
      </c>
      <c r="AW20" t="s">
        <v>72</v>
      </c>
      <c r="AX20">
        <v>36</v>
      </c>
      <c r="AY20" t="s">
        <v>178</v>
      </c>
      <c r="AZ20" t="s">
        <v>2541</v>
      </c>
      <c r="BA20" t="s">
        <v>166</v>
      </c>
      <c r="BB20">
        <v>84098</v>
      </c>
      <c r="BC20" t="s">
        <v>87</v>
      </c>
      <c r="BH20" t="s">
        <v>2536</v>
      </c>
      <c r="BJ20">
        <v>452395750</v>
      </c>
    </row>
    <row r="21" spans="1:62" x14ac:dyDescent="0.25">
      <c r="A21" t="s">
        <v>2957</v>
      </c>
      <c r="B21" s="2">
        <v>43375</v>
      </c>
      <c r="C21" t="s">
        <v>63</v>
      </c>
      <c r="D21" s="3">
        <v>43344.835214502316</v>
      </c>
      <c r="E21" t="s">
        <v>64</v>
      </c>
      <c r="F21" s="2">
        <v>43435</v>
      </c>
      <c r="G21" s="2">
        <v>43738</v>
      </c>
      <c r="H21" t="s">
        <v>2958</v>
      </c>
      <c r="I21" t="s">
        <v>2959</v>
      </c>
      <c r="J21" t="s">
        <v>2960</v>
      </c>
      <c r="L21" t="s">
        <v>2961</v>
      </c>
      <c r="M21" t="s">
        <v>774</v>
      </c>
      <c r="N21">
        <v>80424</v>
      </c>
      <c r="O21" t="s">
        <v>70</v>
      </c>
      <c r="Q21" t="s">
        <v>2962</v>
      </c>
      <c r="S21" t="s">
        <v>72</v>
      </c>
      <c r="T21" t="s">
        <v>2963</v>
      </c>
      <c r="U21" t="s">
        <v>2630</v>
      </c>
      <c r="V21" t="s">
        <v>2470</v>
      </c>
      <c r="W21" t="s">
        <v>105</v>
      </c>
      <c r="X21" t="s">
        <v>1427</v>
      </c>
      <c r="Y21" t="str">
        <f>"37-2012"</f>
        <v>37-2012</v>
      </c>
      <c r="Z21" t="s">
        <v>373</v>
      </c>
      <c r="AA21">
        <v>72111</v>
      </c>
      <c r="AB21">
        <v>6</v>
      </c>
      <c r="AC21">
        <v>6</v>
      </c>
      <c r="AD21" t="s">
        <v>79</v>
      </c>
      <c r="AE21" t="s">
        <v>95</v>
      </c>
      <c r="AF21">
        <v>35</v>
      </c>
      <c r="AG21" s="4">
        <v>0.35416666666666669</v>
      </c>
      <c r="AH21" s="4">
        <v>0.70833333333333337</v>
      </c>
      <c r="AI21" s="5">
        <v>14.73</v>
      </c>
      <c r="AJ21">
        <v>22.1</v>
      </c>
      <c r="AK21">
        <v>22.1</v>
      </c>
      <c r="AL21" t="s">
        <v>81</v>
      </c>
      <c r="AM21" t="s">
        <v>82</v>
      </c>
      <c r="AO21" t="s">
        <v>83</v>
      </c>
      <c r="AR21" t="s">
        <v>82</v>
      </c>
      <c r="AT21" t="s">
        <v>82</v>
      </c>
      <c r="AW21" t="s">
        <v>72</v>
      </c>
      <c r="AX21">
        <v>3</v>
      </c>
      <c r="AY21" t="s">
        <v>2961</v>
      </c>
      <c r="AZ21" t="s">
        <v>2541</v>
      </c>
      <c r="BA21" t="s">
        <v>774</v>
      </c>
      <c r="BB21">
        <v>80424</v>
      </c>
      <c r="BC21" t="s">
        <v>87</v>
      </c>
      <c r="BH21" t="s">
        <v>2960</v>
      </c>
      <c r="BJ21">
        <v>570715279</v>
      </c>
    </row>
    <row r="22" spans="1:62" x14ac:dyDescent="0.25">
      <c r="A22" t="s">
        <v>3171</v>
      </c>
      <c r="B22" s="2">
        <v>43375</v>
      </c>
      <c r="C22" t="s">
        <v>63</v>
      </c>
      <c r="D22" s="3">
        <v>43346.835957129631</v>
      </c>
      <c r="E22" t="s">
        <v>64</v>
      </c>
      <c r="F22" s="2">
        <v>43436</v>
      </c>
      <c r="G22" s="2">
        <v>43739</v>
      </c>
      <c r="H22" t="s">
        <v>3172</v>
      </c>
      <c r="J22" t="s">
        <v>3173</v>
      </c>
      <c r="L22" t="s">
        <v>3174</v>
      </c>
      <c r="M22" t="s">
        <v>1612</v>
      </c>
      <c r="N22">
        <v>82332</v>
      </c>
      <c r="O22" t="s">
        <v>70</v>
      </c>
      <c r="Q22" t="s">
        <v>3175</v>
      </c>
      <c r="S22" t="s">
        <v>72</v>
      </c>
      <c r="T22" t="s">
        <v>3176</v>
      </c>
      <c r="U22" t="s">
        <v>3177</v>
      </c>
      <c r="V22" t="s">
        <v>3178</v>
      </c>
      <c r="W22" t="s">
        <v>86</v>
      </c>
      <c r="X22" t="s">
        <v>379</v>
      </c>
      <c r="Y22" t="str">
        <f>"37-2012"</f>
        <v>37-2012</v>
      </c>
      <c r="Z22" t="s">
        <v>373</v>
      </c>
      <c r="AA22">
        <v>721110</v>
      </c>
      <c r="AB22">
        <v>10</v>
      </c>
      <c r="AC22">
        <v>10</v>
      </c>
      <c r="AD22" t="s">
        <v>79</v>
      </c>
      <c r="AE22" t="s">
        <v>80</v>
      </c>
      <c r="AF22">
        <v>40</v>
      </c>
      <c r="AG22" s="4">
        <v>0.29166666666666669</v>
      </c>
      <c r="AH22" s="4">
        <v>0.66666666666666663</v>
      </c>
      <c r="AI22" s="5">
        <v>11.09</v>
      </c>
      <c r="AJ22">
        <v>16.64</v>
      </c>
      <c r="AL22" t="s">
        <v>81</v>
      </c>
      <c r="AM22" t="s">
        <v>82</v>
      </c>
      <c r="AO22" t="s">
        <v>83</v>
      </c>
      <c r="AR22" t="s">
        <v>82</v>
      </c>
      <c r="AT22" t="s">
        <v>82</v>
      </c>
      <c r="AW22" t="s">
        <v>82</v>
      </c>
      <c r="AY22" t="s">
        <v>3179</v>
      </c>
      <c r="AZ22" t="s">
        <v>3180</v>
      </c>
      <c r="BA22" t="s">
        <v>1612</v>
      </c>
      <c r="BB22">
        <v>82332</v>
      </c>
      <c r="BC22" t="s">
        <v>87</v>
      </c>
      <c r="BH22" t="s">
        <v>3181</v>
      </c>
      <c r="BJ22">
        <v>364276966</v>
      </c>
    </row>
    <row r="23" spans="1:62" x14ac:dyDescent="0.25">
      <c r="A23" t="s">
        <v>3253</v>
      </c>
      <c r="B23" s="2">
        <v>43375</v>
      </c>
      <c r="C23" t="s">
        <v>63</v>
      </c>
      <c r="D23" s="3">
        <v>43346.834836932867</v>
      </c>
      <c r="E23" t="s">
        <v>64</v>
      </c>
      <c r="F23" s="2">
        <v>43436</v>
      </c>
      <c r="G23" s="2">
        <v>43739</v>
      </c>
      <c r="H23" t="s">
        <v>3172</v>
      </c>
      <c r="J23" t="s">
        <v>3173</v>
      </c>
      <c r="L23" t="s">
        <v>3174</v>
      </c>
      <c r="M23" t="s">
        <v>1612</v>
      </c>
      <c r="N23">
        <v>82332</v>
      </c>
      <c r="O23" t="s">
        <v>70</v>
      </c>
      <c r="Q23" t="s">
        <v>3175</v>
      </c>
      <c r="S23" t="s">
        <v>72</v>
      </c>
      <c r="T23" t="s">
        <v>3176</v>
      </c>
      <c r="U23" t="s">
        <v>3177</v>
      </c>
      <c r="V23" t="s">
        <v>3178</v>
      </c>
      <c r="W23" t="s">
        <v>86</v>
      </c>
      <c r="X23" t="s">
        <v>94</v>
      </c>
      <c r="Y23" t="str">
        <f>"37-3011"</f>
        <v>37-3011</v>
      </c>
      <c r="Z23" t="s">
        <v>94</v>
      </c>
      <c r="AA23">
        <v>721110</v>
      </c>
      <c r="AB23">
        <v>11</v>
      </c>
      <c r="AC23">
        <v>11</v>
      </c>
      <c r="AD23" t="s">
        <v>79</v>
      </c>
      <c r="AE23" t="s">
        <v>80</v>
      </c>
      <c r="AF23">
        <v>40</v>
      </c>
      <c r="AG23" s="4">
        <v>0.29166666666666669</v>
      </c>
      <c r="AH23" s="4">
        <v>0.66666666666666663</v>
      </c>
      <c r="AI23" s="5">
        <v>14.75</v>
      </c>
      <c r="AJ23">
        <v>22.13</v>
      </c>
      <c r="AL23" t="s">
        <v>81</v>
      </c>
      <c r="AM23" t="s">
        <v>82</v>
      </c>
      <c r="AO23" t="s">
        <v>83</v>
      </c>
      <c r="AR23" t="s">
        <v>82</v>
      </c>
      <c r="AT23" t="s">
        <v>82</v>
      </c>
      <c r="AW23" t="s">
        <v>82</v>
      </c>
      <c r="AY23" t="s">
        <v>3179</v>
      </c>
      <c r="AZ23" t="s">
        <v>3180</v>
      </c>
      <c r="BA23" t="s">
        <v>1612</v>
      </c>
      <c r="BB23">
        <v>82332</v>
      </c>
      <c r="BC23" t="s">
        <v>87</v>
      </c>
      <c r="BH23" t="s">
        <v>3181</v>
      </c>
      <c r="BJ23">
        <v>364276966</v>
      </c>
    </row>
    <row r="24" spans="1:62" x14ac:dyDescent="0.25">
      <c r="A24" t="s">
        <v>3300</v>
      </c>
      <c r="B24" s="2">
        <v>43375</v>
      </c>
      <c r="C24" t="s">
        <v>63</v>
      </c>
      <c r="D24" s="3">
        <v>43345.589553749996</v>
      </c>
      <c r="E24" t="s">
        <v>64</v>
      </c>
      <c r="F24" s="2">
        <v>43435</v>
      </c>
      <c r="G24" s="2">
        <v>43708</v>
      </c>
      <c r="H24" t="s">
        <v>3301</v>
      </c>
      <c r="J24" t="s">
        <v>3302</v>
      </c>
      <c r="L24" t="s">
        <v>3303</v>
      </c>
      <c r="M24" t="s">
        <v>147</v>
      </c>
      <c r="N24">
        <v>15101</v>
      </c>
      <c r="O24" t="s">
        <v>70</v>
      </c>
      <c r="Q24" t="s">
        <v>3304</v>
      </c>
      <c r="S24" t="s">
        <v>72</v>
      </c>
      <c r="T24" t="s">
        <v>3305</v>
      </c>
      <c r="U24" t="s">
        <v>3306</v>
      </c>
      <c r="V24" t="s">
        <v>3307</v>
      </c>
      <c r="W24" t="s">
        <v>859</v>
      </c>
      <c r="X24" t="s">
        <v>3308</v>
      </c>
      <c r="Y24" t="str">
        <f>"39-2021"</f>
        <v>39-2021</v>
      </c>
      <c r="Z24" t="s">
        <v>78</v>
      </c>
      <c r="AA24">
        <v>115210</v>
      </c>
      <c r="AB24">
        <v>4</v>
      </c>
      <c r="AC24">
        <v>4</v>
      </c>
      <c r="AD24" t="s">
        <v>79</v>
      </c>
      <c r="AE24" t="s">
        <v>95</v>
      </c>
      <c r="AF24">
        <v>40</v>
      </c>
      <c r="AG24" s="4">
        <v>0.29166666666666669</v>
      </c>
      <c r="AH24" s="4">
        <v>0.66666666666666663</v>
      </c>
      <c r="AI24" s="5">
        <v>10.93</v>
      </c>
      <c r="AJ24">
        <v>16.399999999999999</v>
      </c>
      <c r="AL24" t="s">
        <v>81</v>
      </c>
      <c r="AM24" t="s">
        <v>82</v>
      </c>
      <c r="AO24" t="s">
        <v>83</v>
      </c>
      <c r="AP24" t="s">
        <v>67</v>
      </c>
      <c r="AQ24" t="s">
        <v>67</v>
      </c>
      <c r="AR24" t="s">
        <v>82</v>
      </c>
      <c r="AT24" t="s">
        <v>82</v>
      </c>
      <c r="AW24" t="s">
        <v>72</v>
      </c>
      <c r="AX24">
        <v>3</v>
      </c>
      <c r="AY24" t="s">
        <v>3303</v>
      </c>
      <c r="AZ24" t="s">
        <v>3309</v>
      </c>
      <c r="BA24" t="s">
        <v>147</v>
      </c>
      <c r="BB24">
        <v>15101</v>
      </c>
      <c r="BC24" t="s">
        <v>87</v>
      </c>
      <c r="BH24" t="s">
        <v>3302</v>
      </c>
      <c r="BJ24">
        <v>251668501</v>
      </c>
    </row>
    <row r="25" spans="1:62" x14ac:dyDescent="0.25">
      <c r="A25" t="s">
        <v>3563</v>
      </c>
      <c r="B25" s="2">
        <v>43375</v>
      </c>
      <c r="C25" t="s">
        <v>63</v>
      </c>
      <c r="D25" s="3">
        <v>43343.236127569442</v>
      </c>
      <c r="E25" t="s">
        <v>64</v>
      </c>
      <c r="F25" s="2">
        <v>43419</v>
      </c>
      <c r="G25" s="2">
        <v>43677</v>
      </c>
      <c r="H25" t="s">
        <v>2204</v>
      </c>
      <c r="J25" t="s">
        <v>2205</v>
      </c>
      <c r="K25" t="s">
        <v>2206</v>
      </c>
      <c r="L25" t="s">
        <v>2207</v>
      </c>
      <c r="M25" t="s">
        <v>86</v>
      </c>
      <c r="N25">
        <v>33141</v>
      </c>
      <c r="O25" t="s">
        <v>70</v>
      </c>
      <c r="Q25" t="s">
        <v>2208</v>
      </c>
      <c r="S25" t="s">
        <v>82</v>
      </c>
      <c r="U25" t="s">
        <v>92</v>
      </c>
      <c r="X25" t="s">
        <v>1427</v>
      </c>
      <c r="Y25" t="str">
        <f>"37-2012"</f>
        <v>37-2012</v>
      </c>
      <c r="Z25" t="s">
        <v>373</v>
      </c>
      <c r="AA25">
        <v>561720</v>
      </c>
      <c r="AB25">
        <v>35</v>
      </c>
      <c r="AC25">
        <v>35</v>
      </c>
      <c r="AD25" t="s">
        <v>79</v>
      </c>
      <c r="AE25" t="s">
        <v>80</v>
      </c>
      <c r="AF25">
        <v>35</v>
      </c>
      <c r="AG25" s="4">
        <v>0.33333333333333331</v>
      </c>
      <c r="AH25" s="4">
        <v>0.625</v>
      </c>
      <c r="AI25" s="5">
        <v>11.51</v>
      </c>
      <c r="AJ25">
        <v>17.27</v>
      </c>
      <c r="AL25" t="s">
        <v>81</v>
      </c>
      <c r="AM25" t="s">
        <v>82</v>
      </c>
      <c r="AO25" t="s">
        <v>83</v>
      </c>
      <c r="AR25" t="s">
        <v>82</v>
      </c>
      <c r="AT25" t="s">
        <v>82</v>
      </c>
      <c r="AW25" t="s">
        <v>72</v>
      </c>
      <c r="AX25">
        <v>1</v>
      </c>
      <c r="AY25" t="s">
        <v>3564</v>
      </c>
      <c r="AZ25" t="s">
        <v>3564</v>
      </c>
      <c r="BA25" t="s">
        <v>86</v>
      </c>
      <c r="BB25">
        <v>34236</v>
      </c>
      <c r="BC25" t="s">
        <v>79</v>
      </c>
      <c r="BH25" t="s">
        <v>3565</v>
      </c>
      <c r="BJ25">
        <v>825278362</v>
      </c>
    </row>
    <row r="26" spans="1:62" x14ac:dyDescent="0.25">
      <c r="A26" t="s">
        <v>3613</v>
      </c>
      <c r="B26" s="2">
        <v>43375</v>
      </c>
      <c r="C26" t="s">
        <v>63</v>
      </c>
      <c r="D26" s="3">
        <v>43351.834511921297</v>
      </c>
      <c r="E26" t="s">
        <v>64</v>
      </c>
      <c r="F26" s="2">
        <v>43442</v>
      </c>
      <c r="G26" s="2">
        <v>43555</v>
      </c>
      <c r="H26" t="s">
        <v>2535</v>
      </c>
      <c r="I26" t="s">
        <v>178</v>
      </c>
      <c r="J26" t="s">
        <v>2536</v>
      </c>
      <c r="L26" t="s">
        <v>178</v>
      </c>
      <c r="M26" t="s">
        <v>166</v>
      </c>
      <c r="N26">
        <v>84098</v>
      </c>
      <c r="O26" t="s">
        <v>70</v>
      </c>
      <c r="Q26" t="s">
        <v>2537</v>
      </c>
      <c r="S26" t="s">
        <v>72</v>
      </c>
      <c r="T26" t="s">
        <v>2538</v>
      </c>
      <c r="U26" t="s">
        <v>2539</v>
      </c>
      <c r="V26" t="s">
        <v>3119</v>
      </c>
      <c r="W26" t="s">
        <v>323</v>
      </c>
      <c r="X26" t="s">
        <v>3614</v>
      </c>
      <c r="Y26" t="str">
        <f>"25-3021"</f>
        <v>25-3021</v>
      </c>
      <c r="Z26" t="s">
        <v>3615</v>
      </c>
      <c r="AA26">
        <v>713920</v>
      </c>
      <c r="AB26">
        <v>30</v>
      </c>
      <c r="AC26">
        <v>30</v>
      </c>
      <c r="AD26" t="s">
        <v>79</v>
      </c>
      <c r="AE26" t="s">
        <v>80</v>
      </c>
      <c r="AF26">
        <v>35</v>
      </c>
      <c r="AG26" s="4">
        <v>0.375</v>
      </c>
      <c r="AH26" s="4">
        <v>0.66666666666666663</v>
      </c>
      <c r="AI26" s="5">
        <v>26.25</v>
      </c>
      <c r="AJ26">
        <v>39.380000000000003</v>
      </c>
      <c r="AK26">
        <v>56.25</v>
      </c>
      <c r="AL26" t="s">
        <v>81</v>
      </c>
      <c r="AM26" t="s">
        <v>82</v>
      </c>
      <c r="AO26" t="s">
        <v>83</v>
      </c>
      <c r="AP26" t="s">
        <v>67</v>
      </c>
      <c r="AQ26" t="s">
        <v>67</v>
      </c>
      <c r="AR26" t="s">
        <v>82</v>
      </c>
      <c r="AT26" t="s">
        <v>82</v>
      </c>
      <c r="AW26" t="s">
        <v>82</v>
      </c>
      <c r="AY26" t="s">
        <v>178</v>
      </c>
      <c r="AZ26" t="s">
        <v>2541</v>
      </c>
      <c r="BA26" t="s">
        <v>166</v>
      </c>
      <c r="BB26">
        <v>84098</v>
      </c>
      <c r="BC26" t="s">
        <v>87</v>
      </c>
      <c r="BH26" t="s">
        <v>2536</v>
      </c>
      <c r="BJ26">
        <v>452395750</v>
      </c>
    </row>
    <row r="27" spans="1:62" x14ac:dyDescent="0.25">
      <c r="A27" t="s">
        <v>4014</v>
      </c>
      <c r="B27" s="2">
        <v>43375</v>
      </c>
      <c r="C27" t="s">
        <v>63</v>
      </c>
      <c r="D27" s="3">
        <v>43348.310235879631</v>
      </c>
      <c r="E27" t="s">
        <v>64</v>
      </c>
      <c r="F27" s="2">
        <v>43424</v>
      </c>
      <c r="G27" s="2">
        <v>43616</v>
      </c>
      <c r="H27" t="s">
        <v>2204</v>
      </c>
      <c r="J27" t="s">
        <v>2205</v>
      </c>
      <c r="K27" t="s">
        <v>2206</v>
      </c>
      <c r="L27" t="s">
        <v>2207</v>
      </c>
      <c r="M27" t="s">
        <v>86</v>
      </c>
      <c r="N27">
        <v>33141</v>
      </c>
      <c r="O27" t="s">
        <v>70</v>
      </c>
      <c r="Q27" t="s">
        <v>2208</v>
      </c>
      <c r="S27" t="s">
        <v>82</v>
      </c>
      <c r="U27" t="s">
        <v>92</v>
      </c>
      <c r="X27" t="s">
        <v>1427</v>
      </c>
      <c r="Y27" t="str">
        <f>"37-2012"</f>
        <v>37-2012</v>
      </c>
      <c r="Z27" t="s">
        <v>373</v>
      </c>
      <c r="AA27">
        <v>561720</v>
      </c>
      <c r="AB27">
        <v>45</v>
      </c>
      <c r="AC27">
        <v>45</v>
      </c>
      <c r="AD27" t="s">
        <v>79</v>
      </c>
      <c r="AE27" t="s">
        <v>80</v>
      </c>
      <c r="AF27">
        <v>35</v>
      </c>
      <c r="AG27" s="4">
        <v>0.33333333333333331</v>
      </c>
      <c r="AH27" s="4">
        <v>0.625</v>
      </c>
      <c r="AI27" s="5">
        <v>10.47</v>
      </c>
      <c r="AJ27">
        <v>15.71</v>
      </c>
      <c r="AL27" t="s">
        <v>81</v>
      </c>
      <c r="AM27" t="s">
        <v>82</v>
      </c>
      <c r="AO27" t="s">
        <v>83</v>
      </c>
      <c r="AR27" t="s">
        <v>82</v>
      </c>
      <c r="AT27" t="s">
        <v>82</v>
      </c>
      <c r="AW27" t="s">
        <v>72</v>
      </c>
      <c r="AX27">
        <v>1</v>
      </c>
      <c r="AY27" t="s">
        <v>4015</v>
      </c>
      <c r="AZ27" t="s">
        <v>4016</v>
      </c>
      <c r="BA27" t="s">
        <v>86</v>
      </c>
      <c r="BB27">
        <v>32413</v>
      </c>
      <c r="BC27" t="s">
        <v>79</v>
      </c>
      <c r="BH27" t="s">
        <v>4017</v>
      </c>
      <c r="BJ27">
        <v>825278362</v>
      </c>
    </row>
    <row r="28" spans="1:62" x14ac:dyDescent="0.25">
      <c r="A28" t="s">
        <v>1201</v>
      </c>
      <c r="B28" s="2">
        <v>43376</v>
      </c>
      <c r="C28" t="s">
        <v>63</v>
      </c>
      <c r="D28" s="3">
        <v>43329.491762893522</v>
      </c>
      <c r="E28" t="s">
        <v>117</v>
      </c>
      <c r="H28" t="s">
        <v>1202</v>
      </c>
      <c r="I28" t="s">
        <v>67</v>
      </c>
      <c r="J28" t="s">
        <v>1203</v>
      </c>
      <c r="K28" t="s">
        <v>67</v>
      </c>
      <c r="L28" t="s">
        <v>1204</v>
      </c>
      <c r="M28" t="s">
        <v>105</v>
      </c>
      <c r="N28">
        <v>79706</v>
      </c>
      <c r="O28" t="s">
        <v>70</v>
      </c>
      <c r="P28" t="s">
        <v>67</v>
      </c>
      <c r="Q28" t="s">
        <v>1205</v>
      </c>
      <c r="S28" t="s">
        <v>72</v>
      </c>
      <c r="T28" t="s">
        <v>1206</v>
      </c>
      <c r="U28" t="s">
        <v>1207</v>
      </c>
      <c r="V28" t="s">
        <v>1208</v>
      </c>
      <c r="W28" t="s">
        <v>105</v>
      </c>
      <c r="X28" t="s">
        <v>1209</v>
      </c>
      <c r="Y28" t="str">
        <f>"11-9021"</f>
        <v>11-9021</v>
      </c>
      <c r="Z28" t="s">
        <v>1210</v>
      </c>
      <c r="AA28">
        <v>3328</v>
      </c>
      <c r="AB28">
        <v>3</v>
      </c>
      <c r="AD28" t="s">
        <v>79</v>
      </c>
      <c r="AE28" t="s">
        <v>95</v>
      </c>
      <c r="AF28">
        <v>40</v>
      </c>
      <c r="AG28" s="4">
        <v>0.29166666666666669</v>
      </c>
      <c r="AH28" s="4">
        <v>0.79166666666666663</v>
      </c>
      <c r="AI28" s="5">
        <v>45.29</v>
      </c>
      <c r="AJ28">
        <v>60.6</v>
      </c>
      <c r="AK28">
        <v>60.6</v>
      </c>
      <c r="AL28" t="s">
        <v>81</v>
      </c>
      <c r="AM28" t="s">
        <v>72</v>
      </c>
      <c r="AN28">
        <v>10</v>
      </c>
      <c r="AO28" t="s">
        <v>83</v>
      </c>
      <c r="AP28" t="s">
        <v>67</v>
      </c>
      <c r="AQ28" t="s">
        <v>67</v>
      </c>
      <c r="AR28" t="s">
        <v>82</v>
      </c>
      <c r="AT28" t="s">
        <v>82</v>
      </c>
      <c r="AW28" t="s">
        <v>72</v>
      </c>
      <c r="AX28">
        <v>24</v>
      </c>
      <c r="AY28" t="s">
        <v>1204</v>
      </c>
      <c r="AZ28">
        <v>46</v>
      </c>
      <c r="BA28" t="s">
        <v>105</v>
      </c>
      <c r="BB28">
        <v>79706</v>
      </c>
      <c r="BC28" t="s">
        <v>87</v>
      </c>
      <c r="BH28" t="s">
        <v>1203</v>
      </c>
      <c r="BI28" t="s">
        <v>67</v>
      </c>
      <c r="BJ28">
        <v>815197884</v>
      </c>
    </row>
    <row r="29" spans="1:62" x14ac:dyDescent="0.25">
      <c r="A29" t="s">
        <v>1240</v>
      </c>
      <c r="B29" s="2">
        <v>43376</v>
      </c>
      <c r="C29" t="s">
        <v>63</v>
      </c>
      <c r="D29" s="3">
        <v>43354.428157916664</v>
      </c>
      <c r="E29" t="s">
        <v>64</v>
      </c>
      <c r="F29" s="2">
        <v>43444</v>
      </c>
      <c r="G29" s="2">
        <v>43578</v>
      </c>
      <c r="H29" t="s">
        <v>1232</v>
      </c>
      <c r="I29" t="s">
        <v>1233</v>
      </c>
      <c r="J29" t="s">
        <v>1234</v>
      </c>
      <c r="L29" t="s">
        <v>1235</v>
      </c>
      <c r="M29" t="s">
        <v>1101</v>
      </c>
      <c r="N29">
        <v>5751</v>
      </c>
      <c r="O29" t="s">
        <v>70</v>
      </c>
      <c r="Q29" t="s">
        <v>1236</v>
      </c>
      <c r="S29" t="s">
        <v>72</v>
      </c>
      <c r="T29" t="s">
        <v>651</v>
      </c>
      <c r="U29" t="s">
        <v>652</v>
      </c>
      <c r="V29" t="s">
        <v>653</v>
      </c>
      <c r="W29" t="s">
        <v>207</v>
      </c>
      <c r="X29" t="s">
        <v>1241</v>
      </c>
      <c r="Y29" t="str">
        <f>"35-9021"</f>
        <v>35-9021</v>
      </c>
      <c r="Z29" t="s">
        <v>315</v>
      </c>
      <c r="AA29">
        <v>713920</v>
      </c>
      <c r="AB29">
        <v>6</v>
      </c>
      <c r="AC29">
        <v>6</v>
      </c>
      <c r="AD29" t="s">
        <v>79</v>
      </c>
      <c r="AE29" t="s">
        <v>80</v>
      </c>
      <c r="AF29">
        <v>35</v>
      </c>
      <c r="AG29" s="4">
        <v>0.375</v>
      </c>
      <c r="AH29" s="4">
        <v>0.66666666666666663</v>
      </c>
      <c r="AI29" s="5">
        <v>10.92</v>
      </c>
      <c r="AJ29">
        <v>16.38</v>
      </c>
      <c r="AK29">
        <v>17.37</v>
      </c>
      <c r="AL29" t="s">
        <v>81</v>
      </c>
      <c r="AM29" t="s">
        <v>82</v>
      </c>
      <c r="AO29" t="s">
        <v>83</v>
      </c>
      <c r="AR29" t="s">
        <v>82</v>
      </c>
      <c r="AT29" t="s">
        <v>82</v>
      </c>
      <c r="AW29" t="s">
        <v>72</v>
      </c>
      <c r="AX29">
        <v>3</v>
      </c>
      <c r="AY29" t="s">
        <v>1235</v>
      </c>
      <c r="AZ29" t="s">
        <v>1239</v>
      </c>
      <c r="BA29" t="s">
        <v>1101</v>
      </c>
      <c r="BB29">
        <v>5751</v>
      </c>
      <c r="BC29" t="s">
        <v>79</v>
      </c>
      <c r="BH29" t="s">
        <v>1234</v>
      </c>
      <c r="BJ29">
        <v>208485333</v>
      </c>
    </row>
    <row r="30" spans="1:62" x14ac:dyDescent="0.25">
      <c r="A30" t="s">
        <v>1589</v>
      </c>
      <c r="B30" s="2">
        <v>43376</v>
      </c>
      <c r="C30" t="s">
        <v>63</v>
      </c>
      <c r="D30" s="3">
        <v>43310.813457453703</v>
      </c>
      <c r="E30" t="s">
        <v>64</v>
      </c>
      <c r="F30" s="2">
        <v>43390</v>
      </c>
      <c r="G30" s="2">
        <v>43755</v>
      </c>
      <c r="H30" t="s">
        <v>1590</v>
      </c>
      <c r="J30" t="s">
        <v>1591</v>
      </c>
      <c r="L30" t="s">
        <v>104</v>
      </c>
      <c r="M30" t="s">
        <v>105</v>
      </c>
      <c r="N30">
        <v>75287</v>
      </c>
      <c r="O30" t="s">
        <v>70</v>
      </c>
      <c r="Q30" t="s">
        <v>1592</v>
      </c>
      <c r="S30" t="s">
        <v>82</v>
      </c>
      <c r="U30" t="s">
        <v>92</v>
      </c>
      <c r="X30" t="s">
        <v>1593</v>
      </c>
      <c r="Y30" t="str">
        <f>"39-9011"</f>
        <v>39-9011</v>
      </c>
      <c r="Z30" t="s">
        <v>893</v>
      </c>
      <c r="AA30">
        <v>814110</v>
      </c>
      <c r="AB30">
        <v>2</v>
      </c>
      <c r="AC30">
        <v>2</v>
      </c>
      <c r="AD30" t="s">
        <v>79</v>
      </c>
      <c r="AE30" t="s">
        <v>599</v>
      </c>
      <c r="AF30">
        <v>40</v>
      </c>
      <c r="AG30" s="4">
        <v>0.375</v>
      </c>
      <c r="AH30" s="4">
        <v>0.70833333333333337</v>
      </c>
      <c r="AI30" s="5">
        <v>10.74</v>
      </c>
      <c r="AJ30">
        <v>16.11</v>
      </c>
      <c r="AK30">
        <v>16.11</v>
      </c>
      <c r="AL30" t="s">
        <v>81</v>
      </c>
      <c r="AM30" t="s">
        <v>82</v>
      </c>
      <c r="AO30" t="s">
        <v>213</v>
      </c>
      <c r="AP30" t="s">
        <v>683</v>
      </c>
      <c r="AQ30" t="s">
        <v>683</v>
      </c>
      <c r="AR30" t="s">
        <v>82</v>
      </c>
      <c r="AT30" t="s">
        <v>82</v>
      </c>
      <c r="AW30" t="s">
        <v>72</v>
      </c>
      <c r="AX30">
        <v>12</v>
      </c>
      <c r="AY30" t="s">
        <v>1225</v>
      </c>
      <c r="AZ30" t="s">
        <v>1594</v>
      </c>
      <c r="BA30" t="s">
        <v>105</v>
      </c>
      <c r="BB30">
        <v>75287</v>
      </c>
      <c r="BC30" t="s">
        <v>87</v>
      </c>
      <c r="BH30" t="s">
        <v>1595</v>
      </c>
      <c r="BJ30">
        <v>500027935</v>
      </c>
    </row>
    <row r="31" spans="1:62" x14ac:dyDescent="0.25">
      <c r="A31" t="s">
        <v>2542</v>
      </c>
      <c r="B31" s="2">
        <v>43376</v>
      </c>
      <c r="C31" t="s">
        <v>63</v>
      </c>
      <c r="D31" s="3">
        <v>43336.541749571756</v>
      </c>
      <c r="E31" t="s">
        <v>64</v>
      </c>
      <c r="F31" s="2">
        <v>43416</v>
      </c>
      <c r="G31" s="2">
        <v>43570</v>
      </c>
      <c r="H31" t="s">
        <v>2543</v>
      </c>
      <c r="I31" t="s">
        <v>67</v>
      </c>
      <c r="J31" t="s">
        <v>2544</v>
      </c>
      <c r="K31" t="s">
        <v>67</v>
      </c>
      <c r="L31" t="s">
        <v>2545</v>
      </c>
      <c r="M31" t="s">
        <v>626</v>
      </c>
      <c r="N31">
        <v>71647</v>
      </c>
      <c r="O31" t="s">
        <v>70</v>
      </c>
      <c r="P31" t="s">
        <v>67</v>
      </c>
      <c r="Q31" t="s">
        <v>2546</v>
      </c>
      <c r="S31" t="s">
        <v>82</v>
      </c>
      <c r="U31" t="s">
        <v>92</v>
      </c>
      <c r="X31" t="s">
        <v>2369</v>
      </c>
      <c r="Y31" t="str">
        <f>"45-4011"</f>
        <v>45-4011</v>
      </c>
      <c r="Z31" t="s">
        <v>763</v>
      </c>
      <c r="AA31">
        <v>115310</v>
      </c>
      <c r="AB31">
        <v>45</v>
      </c>
      <c r="AC31">
        <v>45</v>
      </c>
      <c r="AD31" t="s">
        <v>79</v>
      </c>
      <c r="AE31" t="s">
        <v>80</v>
      </c>
      <c r="AF31">
        <v>40</v>
      </c>
      <c r="AG31" s="4">
        <v>0.29166666666666669</v>
      </c>
      <c r="AH31" s="4">
        <v>0.625</v>
      </c>
      <c r="AI31" s="5">
        <v>14.27</v>
      </c>
      <c r="AL31" t="s">
        <v>81</v>
      </c>
      <c r="AM31" t="s">
        <v>82</v>
      </c>
      <c r="AO31" t="s">
        <v>83</v>
      </c>
      <c r="AP31" t="s">
        <v>67</v>
      </c>
      <c r="AQ31" t="s">
        <v>67</v>
      </c>
      <c r="AR31" t="s">
        <v>82</v>
      </c>
      <c r="AT31" t="s">
        <v>82</v>
      </c>
      <c r="AW31" t="s">
        <v>72</v>
      </c>
      <c r="AX31">
        <v>3</v>
      </c>
      <c r="AY31" t="s">
        <v>1158</v>
      </c>
      <c r="AZ31" t="s">
        <v>1131</v>
      </c>
      <c r="BA31" t="s">
        <v>626</v>
      </c>
      <c r="BB31">
        <v>71647</v>
      </c>
      <c r="BC31" t="s">
        <v>79</v>
      </c>
      <c r="BH31" t="s">
        <v>2547</v>
      </c>
      <c r="BI31" t="s">
        <v>67</v>
      </c>
      <c r="BJ31">
        <v>710847617</v>
      </c>
    </row>
    <row r="32" spans="1:62" x14ac:dyDescent="0.25">
      <c r="A32" t="s">
        <v>2586</v>
      </c>
      <c r="B32" s="2">
        <v>43376</v>
      </c>
      <c r="C32" t="s">
        <v>63</v>
      </c>
      <c r="D32" s="3">
        <v>43350.574106354165</v>
      </c>
      <c r="E32" t="s">
        <v>64</v>
      </c>
      <c r="F32" s="2">
        <v>43435</v>
      </c>
      <c r="G32" s="2">
        <v>43562</v>
      </c>
      <c r="H32" t="s">
        <v>2587</v>
      </c>
      <c r="I32" t="s">
        <v>2588</v>
      </c>
      <c r="J32" t="s">
        <v>2589</v>
      </c>
      <c r="L32" t="s">
        <v>1884</v>
      </c>
      <c r="M32" t="s">
        <v>1612</v>
      </c>
      <c r="N32">
        <v>83025</v>
      </c>
      <c r="O32" t="s">
        <v>70</v>
      </c>
      <c r="Q32" t="s">
        <v>2590</v>
      </c>
      <c r="S32" t="s">
        <v>72</v>
      </c>
      <c r="T32" t="s">
        <v>651</v>
      </c>
      <c r="U32" t="s">
        <v>652</v>
      </c>
      <c r="V32" t="s">
        <v>653</v>
      </c>
      <c r="W32" t="s">
        <v>207</v>
      </c>
      <c r="X32" t="s">
        <v>1427</v>
      </c>
      <c r="Y32" t="str">
        <f>"37-2012"</f>
        <v>37-2012</v>
      </c>
      <c r="Z32" t="s">
        <v>373</v>
      </c>
      <c r="AA32">
        <v>721110</v>
      </c>
      <c r="AB32">
        <v>25</v>
      </c>
      <c r="AC32">
        <v>25</v>
      </c>
      <c r="AD32" t="s">
        <v>79</v>
      </c>
      <c r="AE32" t="s">
        <v>95</v>
      </c>
      <c r="AF32">
        <v>35</v>
      </c>
      <c r="AG32" s="4">
        <v>0.375</v>
      </c>
      <c r="AH32" s="4">
        <v>0.66666666666666663</v>
      </c>
      <c r="AI32" s="5">
        <v>12.85</v>
      </c>
      <c r="AJ32">
        <v>19.28</v>
      </c>
      <c r="AL32" t="s">
        <v>81</v>
      </c>
      <c r="AM32" t="s">
        <v>82</v>
      </c>
      <c r="AO32" t="s">
        <v>83</v>
      </c>
      <c r="AR32" t="s">
        <v>82</v>
      </c>
      <c r="AT32" t="s">
        <v>82</v>
      </c>
      <c r="AW32" t="s">
        <v>72</v>
      </c>
      <c r="AX32">
        <v>3</v>
      </c>
      <c r="AY32" t="s">
        <v>1884</v>
      </c>
      <c r="AZ32" t="s">
        <v>1760</v>
      </c>
      <c r="BA32" t="s">
        <v>1612</v>
      </c>
      <c r="BB32">
        <v>83025</v>
      </c>
      <c r="BC32" t="s">
        <v>79</v>
      </c>
      <c r="BH32" t="s">
        <v>2589</v>
      </c>
      <c r="BJ32">
        <v>474184450</v>
      </c>
    </row>
    <row r="33" spans="1:62" x14ac:dyDescent="0.25">
      <c r="A33" t="s">
        <v>3405</v>
      </c>
      <c r="B33" s="2">
        <v>43376</v>
      </c>
      <c r="C33" t="s">
        <v>63</v>
      </c>
      <c r="D33" s="3">
        <v>43345.2218465162</v>
      </c>
      <c r="E33" t="s">
        <v>64</v>
      </c>
      <c r="F33" s="2">
        <v>43435</v>
      </c>
      <c r="G33" s="2">
        <v>43555</v>
      </c>
      <c r="H33" t="s">
        <v>3406</v>
      </c>
      <c r="J33" t="s">
        <v>3407</v>
      </c>
      <c r="L33" t="s">
        <v>3408</v>
      </c>
      <c r="M33" t="s">
        <v>783</v>
      </c>
      <c r="N33">
        <v>44256</v>
      </c>
      <c r="O33" t="s">
        <v>70</v>
      </c>
      <c r="Q33" t="s">
        <v>3409</v>
      </c>
      <c r="S33" t="s">
        <v>72</v>
      </c>
      <c r="T33" t="s">
        <v>3410</v>
      </c>
      <c r="U33" t="s">
        <v>3411</v>
      </c>
      <c r="V33" t="s">
        <v>3412</v>
      </c>
      <c r="W33" t="s">
        <v>783</v>
      </c>
      <c r="X33" t="s">
        <v>1857</v>
      </c>
      <c r="Y33" t="str">
        <f>"37-3011"</f>
        <v>37-3011</v>
      </c>
      <c r="Z33" t="s">
        <v>94</v>
      </c>
      <c r="AA33">
        <v>561730</v>
      </c>
      <c r="AB33">
        <v>8</v>
      </c>
      <c r="AC33">
        <v>8</v>
      </c>
      <c r="AD33" t="s">
        <v>79</v>
      </c>
      <c r="AE33" t="s">
        <v>80</v>
      </c>
      <c r="AF33">
        <v>35</v>
      </c>
      <c r="AG33" s="4">
        <v>0</v>
      </c>
      <c r="AH33" s="4">
        <v>0.33333333333333331</v>
      </c>
      <c r="AI33" s="5">
        <v>13.7</v>
      </c>
      <c r="AJ33">
        <v>20.55</v>
      </c>
      <c r="AK33">
        <v>20.55</v>
      </c>
      <c r="AL33" t="s">
        <v>81</v>
      </c>
      <c r="AM33" t="s">
        <v>82</v>
      </c>
      <c r="AO33" t="s">
        <v>83</v>
      </c>
      <c r="AR33" t="s">
        <v>82</v>
      </c>
      <c r="AT33" t="s">
        <v>82</v>
      </c>
      <c r="AW33" t="s">
        <v>82</v>
      </c>
      <c r="AY33" t="s">
        <v>3408</v>
      </c>
      <c r="AZ33" t="s">
        <v>3408</v>
      </c>
      <c r="BA33" t="s">
        <v>783</v>
      </c>
      <c r="BB33">
        <v>44256</v>
      </c>
      <c r="BC33" t="s">
        <v>79</v>
      </c>
      <c r="BH33" t="s">
        <v>3407</v>
      </c>
      <c r="BJ33">
        <v>760784527</v>
      </c>
    </row>
    <row r="34" spans="1:62" x14ac:dyDescent="0.25">
      <c r="A34" t="s">
        <v>5605</v>
      </c>
      <c r="B34" s="2">
        <v>43376</v>
      </c>
      <c r="C34" t="s">
        <v>63</v>
      </c>
      <c r="D34" s="3">
        <v>43370.614936087964</v>
      </c>
      <c r="E34" t="s">
        <v>91</v>
      </c>
      <c r="H34" t="s">
        <v>5606</v>
      </c>
      <c r="J34" t="s">
        <v>5607</v>
      </c>
      <c r="L34" t="s">
        <v>4215</v>
      </c>
      <c r="M34" t="s">
        <v>166</v>
      </c>
      <c r="N34">
        <v>84401</v>
      </c>
      <c r="O34" t="s">
        <v>70</v>
      </c>
      <c r="Q34" t="s">
        <v>5608</v>
      </c>
      <c r="S34" t="s">
        <v>72</v>
      </c>
      <c r="T34" t="s">
        <v>2136</v>
      </c>
      <c r="U34" t="s">
        <v>2137</v>
      </c>
      <c r="V34" t="s">
        <v>232</v>
      </c>
      <c r="W34" t="s">
        <v>232</v>
      </c>
      <c r="X34" t="s">
        <v>1758</v>
      </c>
      <c r="Y34" t="str">
        <f>"51-7042"</f>
        <v>51-7042</v>
      </c>
      <c r="Z34" t="s">
        <v>5609</v>
      </c>
      <c r="AA34">
        <v>321214</v>
      </c>
      <c r="AB34">
        <v>20</v>
      </c>
      <c r="AD34" t="s">
        <v>79</v>
      </c>
      <c r="AE34" t="s">
        <v>599</v>
      </c>
      <c r="AF34">
        <v>40</v>
      </c>
      <c r="AG34" s="4">
        <v>0.375</v>
      </c>
      <c r="AH34" s="4">
        <v>0.70833333333333337</v>
      </c>
      <c r="AI34" s="5">
        <v>13.87</v>
      </c>
      <c r="AJ34">
        <v>20.81</v>
      </c>
      <c r="AM34" t="s">
        <v>82</v>
      </c>
      <c r="AO34" t="s">
        <v>83</v>
      </c>
      <c r="AR34" t="s">
        <v>82</v>
      </c>
      <c r="AT34" t="s">
        <v>82</v>
      </c>
      <c r="AW34" t="s">
        <v>72</v>
      </c>
      <c r="AX34">
        <v>1</v>
      </c>
      <c r="AY34" t="s">
        <v>4215</v>
      </c>
      <c r="AZ34" t="s">
        <v>4221</v>
      </c>
      <c r="BA34" t="s">
        <v>166</v>
      </c>
      <c r="BB34">
        <v>84401</v>
      </c>
      <c r="BC34" t="s">
        <v>87</v>
      </c>
      <c r="BH34" t="s">
        <v>5607</v>
      </c>
      <c r="BJ34">
        <v>870559098</v>
      </c>
    </row>
    <row r="35" spans="1:62" x14ac:dyDescent="0.25">
      <c r="A35" t="s">
        <v>1339</v>
      </c>
      <c r="B35" s="2">
        <v>43377</v>
      </c>
      <c r="C35" t="s">
        <v>63</v>
      </c>
      <c r="D35" s="3">
        <v>43341.458778449072</v>
      </c>
      <c r="E35" t="s">
        <v>64</v>
      </c>
      <c r="F35" s="2">
        <v>43416</v>
      </c>
      <c r="G35" s="2">
        <v>43497</v>
      </c>
      <c r="H35" t="s">
        <v>1340</v>
      </c>
      <c r="I35" t="s">
        <v>1340</v>
      </c>
      <c r="J35" t="s">
        <v>1341</v>
      </c>
      <c r="K35" t="s">
        <v>1342</v>
      </c>
      <c r="L35" t="s">
        <v>1343</v>
      </c>
      <c r="M35" t="s">
        <v>86</v>
      </c>
      <c r="N35">
        <v>32113</v>
      </c>
      <c r="O35" t="s">
        <v>70</v>
      </c>
      <c r="P35" t="s">
        <v>67</v>
      </c>
      <c r="Q35" t="s">
        <v>829</v>
      </c>
      <c r="S35" t="s">
        <v>72</v>
      </c>
      <c r="T35" t="s">
        <v>673</v>
      </c>
      <c r="U35" t="s">
        <v>674</v>
      </c>
      <c r="V35" t="s">
        <v>675</v>
      </c>
      <c r="W35" t="s">
        <v>136</v>
      </c>
      <c r="X35" t="s">
        <v>1262</v>
      </c>
      <c r="Y35" t="str">
        <f>"49-9098"</f>
        <v>49-9098</v>
      </c>
      <c r="Z35" t="s">
        <v>1263</v>
      </c>
      <c r="AA35">
        <v>713990</v>
      </c>
      <c r="AB35">
        <v>20</v>
      </c>
      <c r="AC35">
        <v>20</v>
      </c>
      <c r="AD35" t="s">
        <v>79</v>
      </c>
      <c r="AE35" t="s">
        <v>80</v>
      </c>
      <c r="AF35">
        <v>35</v>
      </c>
      <c r="AG35" s="4">
        <v>0.33333333333333331</v>
      </c>
      <c r="AH35" s="4">
        <v>0.70833333333333337</v>
      </c>
      <c r="AI35" s="5">
        <v>15.97</v>
      </c>
      <c r="AJ35">
        <v>23.96</v>
      </c>
      <c r="AL35" t="s">
        <v>81</v>
      </c>
      <c r="AM35" t="s">
        <v>82</v>
      </c>
      <c r="AO35" t="s">
        <v>83</v>
      </c>
      <c r="AP35" t="s">
        <v>683</v>
      </c>
      <c r="AQ35" t="s">
        <v>683</v>
      </c>
      <c r="AR35" t="s">
        <v>82</v>
      </c>
      <c r="AT35" t="s">
        <v>82</v>
      </c>
      <c r="AW35" t="s">
        <v>82</v>
      </c>
      <c r="AY35" t="s">
        <v>1343</v>
      </c>
      <c r="AZ35" t="s">
        <v>1344</v>
      </c>
      <c r="BA35" t="s">
        <v>86</v>
      </c>
      <c r="BB35">
        <v>32113</v>
      </c>
      <c r="BC35" t="s">
        <v>87</v>
      </c>
      <c r="BH35" t="s">
        <v>1345</v>
      </c>
      <c r="BJ35">
        <v>450582069</v>
      </c>
    </row>
    <row r="36" spans="1:62" x14ac:dyDescent="0.25">
      <c r="A36" t="s">
        <v>1750</v>
      </c>
      <c r="B36" s="2">
        <v>43377</v>
      </c>
      <c r="C36" t="s">
        <v>63</v>
      </c>
      <c r="D36" s="3">
        <v>43313.449121423611</v>
      </c>
      <c r="E36" t="s">
        <v>64</v>
      </c>
      <c r="F36" s="2">
        <v>43398</v>
      </c>
      <c r="G36" s="2">
        <v>43555</v>
      </c>
      <c r="H36" t="s">
        <v>1751</v>
      </c>
      <c r="J36" t="s">
        <v>1752</v>
      </c>
      <c r="L36" t="s">
        <v>1753</v>
      </c>
      <c r="M36" t="s">
        <v>761</v>
      </c>
      <c r="N36">
        <v>30305</v>
      </c>
      <c r="O36" t="s">
        <v>70</v>
      </c>
      <c r="Q36" t="s">
        <v>1754</v>
      </c>
      <c r="S36" t="s">
        <v>72</v>
      </c>
      <c r="T36" t="s">
        <v>1755</v>
      </c>
      <c r="U36" t="s">
        <v>1756</v>
      </c>
      <c r="V36" t="s">
        <v>1757</v>
      </c>
      <c r="W36" t="s">
        <v>278</v>
      </c>
      <c r="X36" t="s">
        <v>1758</v>
      </c>
      <c r="Y36" t="str">
        <f>"47-2061"</f>
        <v>47-2061</v>
      </c>
      <c r="Z36" t="s">
        <v>326</v>
      </c>
      <c r="AA36">
        <v>23611</v>
      </c>
      <c r="AB36">
        <v>16</v>
      </c>
      <c r="AC36">
        <v>16</v>
      </c>
      <c r="AD36" t="s">
        <v>79</v>
      </c>
      <c r="AE36" t="s">
        <v>80</v>
      </c>
      <c r="AF36">
        <v>40</v>
      </c>
      <c r="AG36" s="4">
        <v>0.33333333333333331</v>
      </c>
      <c r="AH36" s="4">
        <v>0.6875</v>
      </c>
      <c r="AI36" s="5">
        <v>18.52</v>
      </c>
      <c r="AJ36">
        <v>27.78</v>
      </c>
      <c r="AL36" t="s">
        <v>81</v>
      </c>
      <c r="AM36" t="s">
        <v>82</v>
      </c>
      <c r="AO36" t="s">
        <v>83</v>
      </c>
      <c r="AR36" t="s">
        <v>82</v>
      </c>
      <c r="AT36" t="s">
        <v>82</v>
      </c>
      <c r="AW36" t="s">
        <v>82</v>
      </c>
      <c r="AY36" t="s">
        <v>1759</v>
      </c>
      <c r="AZ36" t="s">
        <v>1760</v>
      </c>
      <c r="BA36" t="s">
        <v>1612</v>
      </c>
      <c r="BB36">
        <v>83001</v>
      </c>
      <c r="BC36" t="s">
        <v>79</v>
      </c>
      <c r="BH36" t="s">
        <v>1761</v>
      </c>
      <c r="BJ36">
        <v>900971451</v>
      </c>
    </row>
    <row r="37" spans="1:62" x14ac:dyDescent="0.25">
      <c r="A37" t="s">
        <v>1981</v>
      </c>
      <c r="B37" s="2">
        <v>43377</v>
      </c>
      <c r="C37" t="s">
        <v>63</v>
      </c>
      <c r="D37" s="3">
        <v>43347.51215091435</v>
      </c>
      <c r="E37" t="s">
        <v>64</v>
      </c>
      <c r="F37" s="2">
        <v>43435</v>
      </c>
      <c r="G37" s="2">
        <v>43570</v>
      </c>
      <c r="H37" t="s">
        <v>1948</v>
      </c>
      <c r="J37" t="s">
        <v>1949</v>
      </c>
      <c r="L37" t="s">
        <v>1950</v>
      </c>
      <c r="M37" t="s">
        <v>1101</v>
      </c>
      <c r="N37">
        <v>5356</v>
      </c>
      <c r="O37" t="s">
        <v>70</v>
      </c>
      <c r="Q37" t="s">
        <v>1951</v>
      </c>
      <c r="S37" t="s">
        <v>72</v>
      </c>
      <c r="T37" t="s">
        <v>651</v>
      </c>
      <c r="U37" t="s">
        <v>652</v>
      </c>
      <c r="V37" t="s">
        <v>653</v>
      </c>
      <c r="W37" t="s">
        <v>207</v>
      </c>
      <c r="X37" t="s">
        <v>1982</v>
      </c>
      <c r="Y37" t="str">
        <f>"43-4081"</f>
        <v>43-4081</v>
      </c>
      <c r="Z37" t="s">
        <v>1983</v>
      </c>
      <c r="AA37">
        <v>721110</v>
      </c>
      <c r="AB37">
        <v>3</v>
      </c>
      <c r="AC37">
        <v>3</v>
      </c>
      <c r="AD37" t="s">
        <v>79</v>
      </c>
      <c r="AE37" t="s">
        <v>95</v>
      </c>
      <c r="AF37">
        <v>35</v>
      </c>
      <c r="AG37" s="4">
        <v>0.29166666666666669</v>
      </c>
      <c r="AH37" s="4">
        <v>0.58333333333333337</v>
      </c>
      <c r="AI37" s="5">
        <v>12.31</v>
      </c>
      <c r="AJ37">
        <v>18.47</v>
      </c>
      <c r="AL37" t="s">
        <v>81</v>
      </c>
      <c r="AM37" t="s">
        <v>82</v>
      </c>
      <c r="AO37" t="s">
        <v>83</v>
      </c>
      <c r="AR37" t="s">
        <v>82</v>
      </c>
      <c r="AT37" t="s">
        <v>82</v>
      </c>
      <c r="AW37" t="s">
        <v>72</v>
      </c>
      <c r="AX37">
        <v>6</v>
      </c>
      <c r="AY37" t="s">
        <v>1950</v>
      </c>
      <c r="AZ37" t="s">
        <v>1952</v>
      </c>
      <c r="BA37" t="s">
        <v>1101</v>
      </c>
      <c r="BB37">
        <v>5356</v>
      </c>
      <c r="BC37" t="s">
        <v>87</v>
      </c>
      <c r="BH37" t="s">
        <v>1953</v>
      </c>
      <c r="BJ37">
        <v>30265116</v>
      </c>
    </row>
    <row r="38" spans="1:62" x14ac:dyDescent="0.25">
      <c r="A38" t="s">
        <v>2376</v>
      </c>
      <c r="B38" s="2">
        <v>43377</v>
      </c>
      <c r="C38" t="s">
        <v>63</v>
      </c>
      <c r="D38" s="3">
        <v>43333.506711423608</v>
      </c>
      <c r="E38" t="s">
        <v>64</v>
      </c>
      <c r="F38" s="2">
        <v>43418</v>
      </c>
      <c r="G38" s="2">
        <v>43646</v>
      </c>
      <c r="H38" t="s">
        <v>2377</v>
      </c>
      <c r="I38" t="s">
        <v>67</v>
      </c>
      <c r="J38" t="s">
        <v>2378</v>
      </c>
      <c r="K38" t="s">
        <v>67</v>
      </c>
      <c r="L38" t="s">
        <v>2379</v>
      </c>
      <c r="M38" t="s">
        <v>1064</v>
      </c>
      <c r="N38" t="s">
        <v>2380</v>
      </c>
      <c r="O38" t="s">
        <v>70</v>
      </c>
      <c r="P38" t="s">
        <v>67</v>
      </c>
      <c r="Q38" t="s">
        <v>2381</v>
      </c>
      <c r="S38" t="s">
        <v>72</v>
      </c>
      <c r="T38" t="s">
        <v>2382</v>
      </c>
      <c r="U38" t="s">
        <v>2383</v>
      </c>
      <c r="V38" t="s">
        <v>2384</v>
      </c>
      <c r="W38" t="s">
        <v>1064</v>
      </c>
      <c r="X38" t="s">
        <v>2385</v>
      </c>
      <c r="Y38" t="str">
        <f>"53-7064"</f>
        <v>53-7064</v>
      </c>
      <c r="Z38" t="s">
        <v>962</v>
      </c>
      <c r="AA38">
        <v>488991</v>
      </c>
      <c r="AB38">
        <v>45</v>
      </c>
      <c r="AC38">
        <v>45</v>
      </c>
      <c r="AD38" t="s">
        <v>79</v>
      </c>
      <c r="AE38" t="s">
        <v>95</v>
      </c>
      <c r="AF38">
        <v>40</v>
      </c>
      <c r="AG38" s="4">
        <v>0.25</v>
      </c>
      <c r="AH38" s="4">
        <v>0.6875</v>
      </c>
      <c r="AI38" s="5">
        <v>11.23</v>
      </c>
      <c r="AJ38">
        <v>16.850000000000001</v>
      </c>
      <c r="AL38" t="s">
        <v>81</v>
      </c>
      <c r="AM38" t="s">
        <v>82</v>
      </c>
      <c r="AO38" t="s">
        <v>83</v>
      </c>
      <c r="AR38" t="s">
        <v>82</v>
      </c>
      <c r="AT38" t="s">
        <v>82</v>
      </c>
      <c r="AW38" t="s">
        <v>82</v>
      </c>
      <c r="AY38" t="s">
        <v>2379</v>
      </c>
      <c r="AZ38" t="s">
        <v>2386</v>
      </c>
      <c r="BA38" t="s">
        <v>1064</v>
      </c>
      <c r="BB38" t="s">
        <v>2380</v>
      </c>
      <c r="BC38" t="s">
        <v>87</v>
      </c>
      <c r="BH38" t="s">
        <v>2378</v>
      </c>
      <c r="BJ38">
        <v>510421356</v>
      </c>
    </row>
    <row r="39" spans="1:62" x14ac:dyDescent="0.25">
      <c r="A39" t="s">
        <v>4127</v>
      </c>
      <c r="B39" s="2">
        <v>43377</v>
      </c>
      <c r="C39" t="s">
        <v>63</v>
      </c>
      <c r="D39" s="3">
        <v>43349.521078530095</v>
      </c>
      <c r="E39" t="s">
        <v>64</v>
      </c>
      <c r="F39" s="2">
        <v>43435</v>
      </c>
      <c r="G39" s="2">
        <v>43564</v>
      </c>
      <c r="H39" t="s">
        <v>4128</v>
      </c>
      <c r="I39" t="s">
        <v>4129</v>
      </c>
      <c r="J39" t="s">
        <v>4130</v>
      </c>
      <c r="K39" t="s">
        <v>4131</v>
      </c>
      <c r="L39" t="s">
        <v>2961</v>
      </c>
      <c r="M39" t="s">
        <v>774</v>
      </c>
      <c r="N39">
        <v>80424</v>
      </c>
      <c r="O39" t="s">
        <v>70</v>
      </c>
      <c r="Q39" t="s">
        <v>4132</v>
      </c>
      <c r="S39" t="s">
        <v>72</v>
      </c>
      <c r="T39" t="s">
        <v>4133</v>
      </c>
      <c r="U39" t="s">
        <v>3783</v>
      </c>
      <c r="V39" t="s">
        <v>2207</v>
      </c>
      <c r="W39" t="s">
        <v>86</v>
      </c>
      <c r="X39" t="s">
        <v>1427</v>
      </c>
      <c r="Y39" t="str">
        <f>"37-2012"</f>
        <v>37-2012</v>
      </c>
      <c r="Z39" t="s">
        <v>373</v>
      </c>
      <c r="AA39">
        <v>721110</v>
      </c>
      <c r="AB39">
        <v>35</v>
      </c>
      <c r="AC39">
        <v>35</v>
      </c>
      <c r="AD39" t="s">
        <v>79</v>
      </c>
      <c r="AE39" t="s">
        <v>95</v>
      </c>
      <c r="AF39">
        <v>35</v>
      </c>
      <c r="AG39" s="4">
        <v>0.35416666666666669</v>
      </c>
      <c r="AH39" s="4">
        <v>0.64583333333333337</v>
      </c>
      <c r="AI39" s="5">
        <v>14.73</v>
      </c>
      <c r="AJ39">
        <v>22.1</v>
      </c>
      <c r="AL39" t="s">
        <v>81</v>
      </c>
      <c r="AM39" t="s">
        <v>82</v>
      </c>
      <c r="AO39" t="s">
        <v>83</v>
      </c>
      <c r="AR39" t="s">
        <v>82</v>
      </c>
      <c r="AT39" t="s">
        <v>82</v>
      </c>
      <c r="AW39" t="s">
        <v>72</v>
      </c>
      <c r="AX39">
        <v>1</v>
      </c>
      <c r="AY39" t="s">
        <v>2961</v>
      </c>
      <c r="AZ39" t="s">
        <v>2541</v>
      </c>
      <c r="BA39" t="s">
        <v>774</v>
      </c>
      <c r="BB39">
        <v>80424</v>
      </c>
      <c r="BC39" t="s">
        <v>87</v>
      </c>
      <c r="BH39" t="s">
        <v>4134</v>
      </c>
      <c r="BJ39">
        <v>270367737</v>
      </c>
    </row>
    <row r="40" spans="1:62" x14ac:dyDescent="0.25">
      <c r="A40" t="s">
        <v>5352</v>
      </c>
      <c r="B40" s="2">
        <v>43377</v>
      </c>
      <c r="C40" t="s">
        <v>63</v>
      </c>
      <c r="D40" s="3">
        <v>43368.675970439814</v>
      </c>
      <c r="E40" t="s">
        <v>3355</v>
      </c>
      <c r="H40" t="s">
        <v>5353</v>
      </c>
      <c r="I40" t="s">
        <v>5354</v>
      </c>
      <c r="J40" t="s">
        <v>5355</v>
      </c>
      <c r="L40" t="s">
        <v>5356</v>
      </c>
      <c r="M40" t="s">
        <v>1165</v>
      </c>
      <c r="N40">
        <v>57783</v>
      </c>
      <c r="O40" t="s">
        <v>70</v>
      </c>
      <c r="Q40" t="s">
        <v>5357</v>
      </c>
      <c r="S40" t="s">
        <v>72</v>
      </c>
      <c r="T40" t="s">
        <v>5358</v>
      </c>
      <c r="U40" t="s">
        <v>5359</v>
      </c>
      <c r="V40" t="s">
        <v>5251</v>
      </c>
      <c r="W40" t="s">
        <v>3857</v>
      </c>
      <c r="X40" t="s">
        <v>373</v>
      </c>
      <c r="Y40" t="str">
        <f>"37-2012"</f>
        <v>37-2012</v>
      </c>
      <c r="Z40" t="s">
        <v>373</v>
      </c>
      <c r="AA40">
        <v>721110</v>
      </c>
      <c r="AB40">
        <v>6</v>
      </c>
      <c r="AD40" t="s">
        <v>79</v>
      </c>
      <c r="AE40" t="s">
        <v>95</v>
      </c>
      <c r="AF40">
        <v>36</v>
      </c>
      <c r="AG40" s="4">
        <v>0.33333333333333331</v>
      </c>
      <c r="AH40" s="4">
        <v>0.64583333333333337</v>
      </c>
      <c r="AI40" s="5">
        <v>10.87</v>
      </c>
      <c r="AJ40">
        <v>16.309999999999999</v>
      </c>
      <c r="AL40" t="s">
        <v>81</v>
      </c>
      <c r="AM40" t="s">
        <v>82</v>
      </c>
      <c r="AO40" t="s">
        <v>83</v>
      </c>
      <c r="AR40" t="s">
        <v>82</v>
      </c>
      <c r="AT40" t="s">
        <v>82</v>
      </c>
      <c r="AW40" t="s">
        <v>72</v>
      </c>
      <c r="AX40">
        <v>3</v>
      </c>
      <c r="AY40" t="s">
        <v>5356</v>
      </c>
      <c r="AZ40" t="s">
        <v>5360</v>
      </c>
      <c r="BA40" t="s">
        <v>1165</v>
      </c>
      <c r="BB40">
        <v>57783</v>
      </c>
      <c r="BC40" t="s">
        <v>87</v>
      </c>
      <c r="BH40" t="s">
        <v>5361</v>
      </c>
      <c r="BJ40">
        <v>208759158</v>
      </c>
    </row>
    <row r="41" spans="1:62" x14ac:dyDescent="0.25">
      <c r="A41" t="s">
        <v>5663</v>
      </c>
      <c r="B41" s="2">
        <v>43377</v>
      </c>
      <c r="C41" t="s">
        <v>63</v>
      </c>
      <c r="D41" s="3">
        <v>43370.347015613428</v>
      </c>
      <c r="E41" t="s">
        <v>3355</v>
      </c>
      <c r="H41" t="s">
        <v>5664</v>
      </c>
      <c r="J41" t="s">
        <v>5665</v>
      </c>
      <c r="L41" t="s">
        <v>5666</v>
      </c>
      <c r="M41" t="s">
        <v>278</v>
      </c>
      <c r="N41">
        <v>22554</v>
      </c>
      <c r="O41" t="s">
        <v>70</v>
      </c>
      <c r="Q41" t="s">
        <v>5667</v>
      </c>
      <c r="S41" t="s">
        <v>82</v>
      </c>
      <c r="U41" t="s">
        <v>92</v>
      </c>
      <c r="X41" t="s">
        <v>5668</v>
      </c>
      <c r="Y41" t="str">
        <f>"39-9011"</f>
        <v>39-9011</v>
      </c>
      <c r="Z41" t="s">
        <v>893</v>
      </c>
      <c r="AB41">
        <v>1</v>
      </c>
      <c r="AD41" t="s">
        <v>79</v>
      </c>
      <c r="AE41" t="s">
        <v>599</v>
      </c>
      <c r="AI41" s="6">
        <v>500</v>
      </c>
      <c r="AM41" t="s">
        <v>82</v>
      </c>
      <c r="AO41" t="s">
        <v>83</v>
      </c>
      <c r="AR41" t="s">
        <v>82</v>
      </c>
      <c r="AT41" t="s">
        <v>82</v>
      </c>
      <c r="AW41" t="s">
        <v>82</v>
      </c>
      <c r="AY41" t="s">
        <v>5666</v>
      </c>
      <c r="AZ41" t="s">
        <v>5669</v>
      </c>
      <c r="BA41" t="s">
        <v>278</v>
      </c>
      <c r="BB41">
        <v>22554</v>
      </c>
      <c r="BC41" t="s">
        <v>87</v>
      </c>
      <c r="BD41" t="s">
        <v>5670</v>
      </c>
      <c r="BE41">
        <v>1430870</v>
      </c>
      <c r="BF41" s="2">
        <v>43344</v>
      </c>
      <c r="BG41" s="2">
        <v>43405</v>
      </c>
      <c r="BH41" t="s">
        <v>5665</v>
      </c>
      <c r="BJ41">
        <v>831768687</v>
      </c>
    </row>
    <row r="42" spans="1:62" x14ac:dyDescent="0.25">
      <c r="A42" t="s">
        <v>1144</v>
      </c>
      <c r="B42" s="2">
        <v>43378</v>
      </c>
      <c r="C42" t="s">
        <v>63</v>
      </c>
      <c r="D42" s="3">
        <v>43318.560414965279</v>
      </c>
      <c r="E42" t="s">
        <v>282</v>
      </c>
      <c r="F42" s="2">
        <v>43407</v>
      </c>
      <c r="G42" s="2">
        <v>43567</v>
      </c>
      <c r="H42" t="s">
        <v>1145</v>
      </c>
      <c r="J42" t="s">
        <v>1146</v>
      </c>
      <c r="L42" t="s">
        <v>1147</v>
      </c>
      <c r="M42" t="s">
        <v>1148</v>
      </c>
      <c r="N42">
        <v>26209</v>
      </c>
      <c r="O42" t="s">
        <v>70</v>
      </c>
      <c r="Q42" t="s">
        <v>1149</v>
      </c>
      <c r="S42" t="s">
        <v>72</v>
      </c>
      <c r="T42" t="s">
        <v>1150</v>
      </c>
      <c r="U42" t="s">
        <v>1151</v>
      </c>
      <c r="V42" t="s">
        <v>1152</v>
      </c>
      <c r="W42" t="s">
        <v>774</v>
      </c>
      <c r="X42" t="s">
        <v>1153</v>
      </c>
      <c r="Y42" t="str">
        <f>"37-2012"</f>
        <v>37-2012</v>
      </c>
      <c r="Z42" t="s">
        <v>373</v>
      </c>
      <c r="AA42">
        <v>721199</v>
      </c>
      <c r="AB42">
        <v>65</v>
      </c>
      <c r="AC42">
        <v>62</v>
      </c>
      <c r="AD42" t="s">
        <v>79</v>
      </c>
      <c r="AE42" t="s">
        <v>95</v>
      </c>
      <c r="AF42">
        <v>35</v>
      </c>
      <c r="AG42" s="4">
        <v>0.29166666666666669</v>
      </c>
      <c r="AH42" s="4">
        <v>0.66666666666666663</v>
      </c>
      <c r="AI42" s="5">
        <v>9.83</v>
      </c>
      <c r="AJ42">
        <v>14.75</v>
      </c>
      <c r="AL42" t="s">
        <v>81</v>
      </c>
      <c r="AM42" t="s">
        <v>82</v>
      </c>
      <c r="AO42" t="s">
        <v>83</v>
      </c>
      <c r="AR42" t="s">
        <v>82</v>
      </c>
      <c r="AT42" t="s">
        <v>82</v>
      </c>
      <c r="AW42" t="s">
        <v>82</v>
      </c>
      <c r="AY42" t="s">
        <v>1147</v>
      </c>
      <c r="AZ42" t="s">
        <v>1154</v>
      </c>
      <c r="BA42" t="s">
        <v>1148</v>
      </c>
      <c r="BB42">
        <v>26209</v>
      </c>
      <c r="BC42" t="s">
        <v>87</v>
      </c>
      <c r="BH42" t="s">
        <v>1146</v>
      </c>
      <c r="BJ42">
        <v>550745486</v>
      </c>
    </row>
    <row r="43" spans="1:62" x14ac:dyDescent="0.25">
      <c r="A43" t="s">
        <v>2113</v>
      </c>
      <c r="B43" s="2">
        <v>43378</v>
      </c>
      <c r="C43" t="s">
        <v>63</v>
      </c>
      <c r="D43" s="3">
        <v>43335.550121944441</v>
      </c>
      <c r="E43" t="s">
        <v>64</v>
      </c>
      <c r="F43" s="2">
        <v>43419</v>
      </c>
      <c r="G43" s="2">
        <v>43570</v>
      </c>
      <c r="H43" t="s">
        <v>2114</v>
      </c>
      <c r="I43" t="s">
        <v>67</v>
      </c>
      <c r="J43" t="s">
        <v>2115</v>
      </c>
      <c r="K43" t="s">
        <v>67</v>
      </c>
      <c r="L43" t="s">
        <v>2116</v>
      </c>
      <c r="M43" t="s">
        <v>192</v>
      </c>
      <c r="N43">
        <v>55612</v>
      </c>
      <c r="O43" t="s">
        <v>70</v>
      </c>
      <c r="P43" t="s">
        <v>67</v>
      </c>
      <c r="Q43" t="s">
        <v>2117</v>
      </c>
      <c r="S43" t="s">
        <v>72</v>
      </c>
      <c r="T43" t="s">
        <v>2118</v>
      </c>
      <c r="U43" t="s">
        <v>2119</v>
      </c>
      <c r="V43" t="s">
        <v>1633</v>
      </c>
      <c r="W43" t="s">
        <v>192</v>
      </c>
      <c r="X43" t="s">
        <v>1427</v>
      </c>
      <c r="Y43" t="str">
        <f>"37-2012"</f>
        <v>37-2012</v>
      </c>
      <c r="Z43" t="s">
        <v>373</v>
      </c>
      <c r="AA43">
        <v>72111</v>
      </c>
      <c r="AB43">
        <v>8</v>
      </c>
      <c r="AC43">
        <v>8</v>
      </c>
      <c r="AD43" t="s">
        <v>79</v>
      </c>
      <c r="AE43" t="s">
        <v>95</v>
      </c>
      <c r="AF43">
        <v>35</v>
      </c>
      <c r="AG43" s="4">
        <v>0.33333333333333331</v>
      </c>
      <c r="AH43" s="4">
        <v>0.70833333333333337</v>
      </c>
      <c r="AI43" s="5">
        <v>12.54</v>
      </c>
      <c r="AL43" t="s">
        <v>81</v>
      </c>
      <c r="AM43" t="s">
        <v>82</v>
      </c>
      <c r="AO43" t="s">
        <v>83</v>
      </c>
      <c r="AP43" t="s">
        <v>67</v>
      </c>
      <c r="AQ43" t="s">
        <v>67</v>
      </c>
      <c r="AR43" t="s">
        <v>82</v>
      </c>
      <c r="AT43" t="s">
        <v>82</v>
      </c>
      <c r="AW43" t="s">
        <v>82</v>
      </c>
      <c r="AY43" t="s">
        <v>2116</v>
      </c>
      <c r="AZ43" t="s">
        <v>1500</v>
      </c>
      <c r="BA43" t="s">
        <v>192</v>
      </c>
      <c r="BB43">
        <v>55612</v>
      </c>
      <c r="BC43" t="s">
        <v>79</v>
      </c>
      <c r="BH43" t="s">
        <v>2115</v>
      </c>
      <c r="BI43" t="s">
        <v>67</v>
      </c>
      <c r="BJ43">
        <v>411379684</v>
      </c>
    </row>
    <row r="44" spans="1:62" x14ac:dyDescent="0.25">
      <c r="A44" t="s">
        <v>2612</v>
      </c>
      <c r="B44" s="2">
        <v>43378</v>
      </c>
      <c r="C44" t="s">
        <v>63</v>
      </c>
      <c r="D44" s="3">
        <v>43335.528774803242</v>
      </c>
      <c r="E44" t="s">
        <v>64</v>
      </c>
      <c r="F44" s="2">
        <v>43410</v>
      </c>
      <c r="G44" s="2">
        <v>43585</v>
      </c>
      <c r="H44" t="s">
        <v>2613</v>
      </c>
      <c r="I44" t="s">
        <v>2614</v>
      </c>
      <c r="J44" t="s">
        <v>2615</v>
      </c>
      <c r="L44" t="s">
        <v>2616</v>
      </c>
      <c r="M44" t="s">
        <v>76</v>
      </c>
      <c r="N44">
        <v>74728</v>
      </c>
      <c r="O44" t="s">
        <v>70</v>
      </c>
      <c r="Q44" t="s">
        <v>2617</v>
      </c>
      <c r="S44" t="s">
        <v>72</v>
      </c>
      <c r="T44" t="s">
        <v>2618</v>
      </c>
      <c r="U44" t="s">
        <v>2619</v>
      </c>
      <c r="V44" t="s">
        <v>2620</v>
      </c>
      <c r="W44" t="s">
        <v>881</v>
      </c>
      <c r="X44" t="s">
        <v>1092</v>
      </c>
      <c r="Y44" t="str">
        <f>"45-4011"</f>
        <v>45-4011</v>
      </c>
      <c r="Z44" t="s">
        <v>763</v>
      </c>
      <c r="AA44">
        <v>115310</v>
      </c>
      <c r="AB44">
        <v>55</v>
      </c>
      <c r="AC44">
        <v>55</v>
      </c>
      <c r="AD44" t="s">
        <v>79</v>
      </c>
      <c r="AE44" t="s">
        <v>80</v>
      </c>
      <c r="AF44">
        <v>40</v>
      </c>
      <c r="AG44" s="4">
        <v>0.33333333333333331</v>
      </c>
      <c r="AH44" s="4">
        <v>0.66666666666666663</v>
      </c>
      <c r="AI44" s="5">
        <v>12.84</v>
      </c>
      <c r="AJ44">
        <v>19.260000000000002</v>
      </c>
      <c r="AK44">
        <v>27.14</v>
      </c>
      <c r="AL44" t="s">
        <v>81</v>
      </c>
      <c r="AM44" t="s">
        <v>82</v>
      </c>
      <c r="AO44" t="s">
        <v>83</v>
      </c>
      <c r="AR44" t="s">
        <v>82</v>
      </c>
      <c r="AT44" t="s">
        <v>82</v>
      </c>
      <c r="AW44" t="s">
        <v>82</v>
      </c>
      <c r="AY44" t="s">
        <v>2621</v>
      </c>
      <c r="AZ44" t="s">
        <v>2622</v>
      </c>
      <c r="BA44" t="s">
        <v>76</v>
      </c>
      <c r="BB44">
        <v>74523</v>
      </c>
      <c r="BC44" t="s">
        <v>79</v>
      </c>
      <c r="BH44" t="s">
        <v>2623</v>
      </c>
      <c r="BI44" t="s">
        <v>2624</v>
      </c>
      <c r="BJ44">
        <v>731143860</v>
      </c>
    </row>
    <row r="45" spans="1:62" x14ac:dyDescent="0.25">
      <c r="A45" t="s">
        <v>3060</v>
      </c>
      <c r="B45" s="2">
        <v>43378</v>
      </c>
      <c r="C45" t="s">
        <v>63</v>
      </c>
      <c r="D45" s="3">
        <v>43336.603671006946</v>
      </c>
      <c r="E45" t="s">
        <v>64</v>
      </c>
      <c r="F45" s="2">
        <v>43411</v>
      </c>
      <c r="G45" s="2">
        <v>43647</v>
      </c>
      <c r="H45" t="s">
        <v>3061</v>
      </c>
      <c r="J45" t="s">
        <v>3062</v>
      </c>
      <c r="L45" t="s">
        <v>3063</v>
      </c>
      <c r="M45" t="s">
        <v>626</v>
      </c>
      <c r="N45">
        <v>72958</v>
      </c>
      <c r="O45" t="s">
        <v>70</v>
      </c>
      <c r="Q45" t="s">
        <v>3064</v>
      </c>
      <c r="S45" t="s">
        <v>72</v>
      </c>
      <c r="T45" t="s">
        <v>878</v>
      </c>
      <c r="U45" t="s">
        <v>2327</v>
      </c>
      <c r="V45" t="s">
        <v>880</v>
      </c>
      <c r="W45" t="s">
        <v>881</v>
      </c>
      <c r="X45" t="s">
        <v>1092</v>
      </c>
      <c r="Y45" t="str">
        <f>"45-4011"</f>
        <v>45-4011</v>
      </c>
      <c r="Z45" t="s">
        <v>763</v>
      </c>
      <c r="AA45">
        <v>115310</v>
      </c>
      <c r="AB45">
        <v>15</v>
      </c>
      <c r="AC45">
        <v>15</v>
      </c>
      <c r="AD45" t="s">
        <v>79</v>
      </c>
      <c r="AE45" t="s">
        <v>95</v>
      </c>
      <c r="AF45">
        <v>40</v>
      </c>
      <c r="AG45" s="4">
        <v>0.29166666666666669</v>
      </c>
      <c r="AH45" s="4">
        <v>0.625</v>
      </c>
      <c r="AI45" s="5">
        <v>15.06</v>
      </c>
      <c r="AJ45">
        <v>22.59</v>
      </c>
      <c r="AL45" t="s">
        <v>81</v>
      </c>
      <c r="AM45" t="s">
        <v>82</v>
      </c>
      <c r="AO45" t="s">
        <v>83</v>
      </c>
      <c r="AR45" t="s">
        <v>82</v>
      </c>
      <c r="AT45" t="s">
        <v>82</v>
      </c>
      <c r="AW45" t="s">
        <v>72</v>
      </c>
      <c r="AX45">
        <v>3</v>
      </c>
      <c r="AY45" t="s">
        <v>3063</v>
      </c>
      <c r="AZ45" t="s">
        <v>2074</v>
      </c>
      <c r="BA45" t="s">
        <v>626</v>
      </c>
      <c r="BB45">
        <v>72958</v>
      </c>
      <c r="BC45" t="s">
        <v>79</v>
      </c>
      <c r="BH45" t="s">
        <v>3065</v>
      </c>
      <c r="BJ45">
        <v>621692809</v>
      </c>
    </row>
    <row r="46" spans="1:62" x14ac:dyDescent="0.25">
      <c r="A46" t="s">
        <v>3159</v>
      </c>
      <c r="B46" s="2">
        <v>43378</v>
      </c>
      <c r="C46" t="s">
        <v>63</v>
      </c>
      <c r="D46" s="3">
        <v>43345.699019259257</v>
      </c>
      <c r="E46" t="s">
        <v>64</v>
      </c>
      <c r="F46" s="2">
        <v>43435</v>
      </c>
      <c r="G46" s="2">
        <v>43708</v>
      </c>
      <c r="H46" t="s">
        <v>3160</v>
      </c>
      <c r="J46" t="s">
        <v>3161</v>
      </c>
      <c r="L46" t="s">
        <v>104</v>
      </c>
      <c r="M46" t="s">
        <v>821</v>
      </c>
      <c r="N46">
        <v>97338</v>
      </c>
      <c r="O46" t="s">
        <v>70</v>
      </c>
      <c r="Q46" t="s">
        <v>3162</v>
      </c>
      <c r="S46" t="s">
        <v>82</v>
      </c>
      <c r="U46" t="s">
        <v>92</v>
      </c>
      <c r="X46" t="s">
        <v>1092</v>
      </c>
      <c r="Y46" t="str">
        <f>"45-4011"</f>
        <v>45-4011</v>
      </c>
      <c r="Z46" t="s">
        <v>763</v>
      </c>
      <c r="AA46">
        <v>115310</v>
      </c>
      <c r="AB46">
        <v>30</v>
      </c>
      <c r="AC46">
        <v>30</v>
      </c>
      <c r="AD46" t="s">
        <v>79</v>
      </c>
      <c r="AE46" t="s">
        <v>80</v>
      </c>
      <c r="AF46">
        <v>35</v>
      </c>
      <c r="AG46" s="4">
        <v>0.29166666666666669</v>
      </c>
      <c r="AH46" s="4">
        <v>0.64583333333333337</v>
      </c>
      <c r="AI46" s="5">
        <v>14.25</v>
      </c>
      <c r="AJ46">
        <v>21.38</v>
      </c>
      <c r="AK46">
        <v>30.6</v>
      </c>
      <c r="AL46" t="s">
        <v>81</v>
      </c>
      <c r="AM46" t="s">
        <v>82</v>
      </c>
      <c r="AO46" t="s">
        <v>83</v>
      </c>
      <c r="AP46" t="s">
        <v>67</v>
      </c>
      <c r="AQ46" t="s">
        <v>67</v>
      </c>
      <c r="AR46" t="s">
        <v>82</v>
      </c>
      <c r="AT46" t="s">
        <v>82</v>
      </c>
      <c r="AW46" t="s">
        <v>72</v>
      </c>
      <c r="AX46">
        <v>3</v>
      </c>
      <c r="AY46" t="s">
        <v>1225</v>
      </c>
      <c r="AZ46" t="s">
        <v>2609</v>
      </c>
      <c r="BA46" t="s">
        <v>821</v>
      </c>
      <c r="BB46">
        <v>97338</v>
      </c>
      <c r="BC46" t="s">
        <v>79</v>
      </c>
      <c r="BH46" t="s">
        <v>3163</v>
      </c>
      <c r="BJ46">
        <v>930794606</v>
      </c>
    </row>
    <row r="47" spans="1:62" x14ac:dyDescent="0.25">
      <c r="A47" t="s">
        <v>3395</v>
      </c>
      <c r="B47" s="2">
        <v>43378</v>
      </c>
      <c r="C47" t="s">
        <v>63</v>
      </c>
      <c r="D47" s="3">
        <v>43348.255500844905</v>
      </c>
      <c r="E47" t="s">
        <v>64</v>
      </c>
      <c r="F47" s="2">
        <v>43435</v>
      </c>
      <c r="G47" s="2">
        <v>43556</v>
      </c>
      <c r="H47" t="s">
        <v>3396</v>
      </c>
      <c r="J47" t="s">
        <v>3397</v>
      </c>
      <c r="L47" t="s">
        <v>1487</v>
      </c>
      <c r="M47" t="s">
        <v>774</v>
      </c>
      <c r="N47">
        <v>80549</v>
      </c>
      <c r="O47" t="s">
        <v>70</v>
      </c>
      <c r="Q47" t="s">
        <v>3398</v>
      </c>
      <c r="S47" t="s">
        <v>72</v>
      </c>
      <c r="T47" t="s">
        <v>1855</v>
      </c>
      <c r="U47" t="s">
        <v>1856</v>
      </c>
      <c r="V47" t="s">
        <v>863</v>
      </c>
      <c r="W47" t="s">
        <v>105</v>
      </c>
      <c r="X47" t="s">
        <v>1857</v>
      </c>
      <c r="Y47" t="str">
        <f>"37-3011"</f>
        <v>37-3011</v>
      </c>
      <c r="Z47" t="s">
        <v>94</v>
      </c>
      <c r="AA47">
        <v>488490</v>
      </c>
      <c r="AB47">
        <v>13</v>
      </c>
      <c r="AC47">
        <v>13</v>
      </c>
      <c r="AD47" t="s">
        <v>79</v>
      </c>
      <c r="AE47" t="s">
        <v>80</v>
      </c>
      <c r="AF47">
        <v>40</v>
      </c>
      <c r="AG47" s="4">
        <v>0.3125</v>
      </c>
      <c r="AH47" s="4">
        <v>0.6875</v>
      </c>
      <c r="AI47" s="5">
        <v>15.73</v>
      </c>
      <c r="AJ47">
        <v>23.6</v>
      </c>
      <c r="AK47">
        <v>33</v>
      </c>
      <c r="AL47" t="s">
        <v>81</v>
      </c>
      <c r="AM47" t="s">
        <v>82</v>
      </c>
      <c r="AO47" t="s">
        <v>83</v>
      </c>
      <c r="AR47" t="s">
        <v>82</v>
      </c>
      <c r="AT47" t="s">
        <v>82</v>
      </c>
      <c r="AW47" t="s">
        <v>82</v>
      </c>
      <c r="AY47" t="s">
        <v>1487</v>
      </c>
      <c r="AZ47" t="s">
        <v>3399</v>
      </c>
      <c r="BA47" t="s">
        <v>774</v>
      </c>
      <c r="BB47">
        <v>80549</v>
      </c>
      <c r="BC47" t="s">
        <v>79</v>
      </c>
      <c r="BH47" t="s">
        <v>3397</v>
      </c>
      <c r="BJ47">
        <v>813239351</v>
      </c>
    </row>
    <row r="48" spans="1:62" x14ac:dyDescent="0.25">
      <c r="A48" t="s">
        <v>3680</v>
      </c>
      <c r="B48" s="2">
        <v>43378</v>
      </c>
      <c r="C48" t="s">
        <v>63</v>
      </c>
      <c r="D48" s="3">
        <v>43348.301422500001</v>
      </c>
      <c r="E48" t="s">
        <v>64</v>
      </c>
      <c r="F48" s="2">
        <v>43435</v>
      </c>
      <c r="G48" s="2">
        <v>43554</v>
      </c>
      <c r="H48" t="s">
        <v>3681</v>
      </c>
      <c r="J48" t="s">
        <v>3682</v>
      </c>
      <c r="L48" t="s">
        <v>3683</v>
      </c>
      <c r="M48" t="s">
        <v>166</v>
      </c>
      <c r="N48">
        <v>84047</v>
      </c>
      <c r="O48" t="s">
        <v>70</v>
      </c>
      <c r="Q48" t="s">
        <v>3684</v>
      </c>
      <c r="S48" t="s">
        <v>72</v>
      </c>
      <c r="T48" t="s">
        <v>1855</v>
      </c>
      <c r="U48" t="s">
        <v>1856</v>
      </c>
      <c r="V48" t="s">
        <v>863</v>
      </c>
      <c r="W48" t="s">
        <v>105</v>
      </c>
      <c r="X48" t="s">
        <v>233</v>
      </c>
      <c r="Y48" t="str">
        <f>"37-3011"</f>
        <v>37-3011</v>
      </c>
      <c r="Z48" t="s">
        <v>94</v>
      </c>
      <c r="AA48">
        <v>561730</v>
      </c>
      <c r="AB48">
        <v>36</v>
      </c>
      <c r="AC48">
        <v>36</v>
      </c>
      <c r="AD48" t="s">
        <v>79</v>
      </c>
      <c r="AE48" t="s">
        <v>80</v>
      </c>
      <c r="AF48">
        <v>40</v>
      </c>
      <c r="AG48" s="4">
        <v>0.33333333333333331</v>
      </c>
      <c r="AH48" s="4">
        <v>0.66666666666666663</v>
      </c>
      <c r="AI48" s="5">
        <v>14.07</v>
      </c>
      <c r="AJ48">
        <v>21.11</v>
      </c>
      <c r="AL48" t="s">
        <v>81</v>
      </c>
      <c r="AM48" t="s">
        <v>82</v>
      </c>
      <c r="AO48" t="s">
        <v>83</v>
      </c>
      <c r="AR48" t="s">
        <v>82</v>
      </c>
      <c r="AT48" t="s">
        <v>82</v>
      </c>
      <c r="AW48" t="s">
        <v>82</v>
      </c>
      <c r="AY48" t="s">
        <v>3683</v>
      </c>
      <c r="AZ48" t="s">
        <v>172</v>
      </c>
      <c r="BA48" t="s">
        <v>166</v>
      </c>
      <c r="BB48">
        <v>84047</v>
      </c>
      <c r="BC48" t="s">
        <v>79</v>
      </c>
      <c r="BH48" t="s">
        <v>3682</v>
      </c>
      <c r="BJ48">
        <v>454771737</v>
      </c>
    </row>
    <row r="49" spans="1:62" x14ac:dyDescent="0.25">
      <c r="A49" t="s">
        <v>3776</v>
      </c>
      <c r="B49" s="2">
        <v>43378</v>
      </c>
      <c r="C49" t="s">
        <v>63</v>
      </c>
      <c r="D49" s="3">
        <v>43347.289695601852</v>
      </c>
      <c r="E49" t="s">
        <v>64</v>
      </c>
      <c r="F49" s="2">
        <v>43435</v>
      </c>
      <c r="G49" s="2">
        <v>43708</v>
      </c>
      <c r="H49" t="s">
        <v>3777</v>
      </c>
      <c r="I49" t="s">
        <v>3778</v>
      </c>
      <c r="J49" t="s">
        <v>3779</v>
      </c>
      <c r="L49" t="s">
        <v>3780</v>
      </c>
      <c r="M49" t="s">
        <v>86</v>
      </c>
      <c r="N49">
        <v>33040</v>
      </c>
      <c r="O49" t="s">
        <v>70</v>
      </c>
      <c r="Q49" t="s">
        <v>3781</v>
      </c>
      <c r="S49" t="s">
        <v>72</v>
      </c>
      <c r="T49" t="s">
        <v>3782</v>
      </c>
      <c r="U49" t="s">
        <v>3783</v>
      </c>
      <c r="V49" t="s">
        <v>2207</v>
      </c>
      <c r="W49" t="s">
        <v>86</v>
      </c>
      <c r="X49" t="s">
        <v>1500</v>
      </c>
      <c r="Y49" t="str">
        <f>"35-2014"</f>
        <v>35-2014</v>
      </c>
      <c r="Z49" t="s">
        <v>301</v>
      </c>
      <c r="AA49">
        <v>721110</v>
      </c>
      <c r="AB49">
        <v>4</v>
      </c>
      <c r="AC49">
        <v>4</v>
      </c>
      <c r="AD49" t="s">
        <v>79</v>
      </c>
      <c r="AE49" t="s">
        <v>95</v>
      </c>
      <c r="AF49">
        <v>35</v>
      </c>
      <c r="AG49" s="4">
        <v>0.29166666666666669</v>
      </c>
      <c r="AH49" s="4">
        <v>0.625</v>
      </c>
      <c r="AI49" s="5">
        <v>14.9</v>
      </c>
      <c r="AJ49">
        <v>22.35</v>
      </c>
      <c r="AL49" t="s">
        <v>81</v>
      </c>
      <c r="AM49" t="s">
        <v>82</v>
      </c>
      <c r="AO49" t="s">
        <v>83</v>
      </c>
      <c r="AR49" t="s">
        <v>82</v>
      </c>
      <c r="AT49" t="s">
        <v>82</v>
      </c>
      <c r="AW49" t="s">
        <v>72</v>
      </c>
      <c r="AX49">
        <v>1</v>
      </c>
      <c r="AY49" t="s">
        <v>3780</v>
      </c>
      <c r="AZ49" t="s">
        <v>3784</v>
      </c>
      <c r="BA49" t="s">
        <v>86</v>
      </c>
      <c r="BB49">
        <v>33040</v>
      </c>
      <c r="BC49" t="s">
        <v>79</v>
      </c>
      <c r="BH49" t="s">
        <v>3779</v>
      </c>
      <c r="BJ49">
        <v>260254992</v>
      </c>
    </row>
    <row r="50" spans="1:62" x14ac:dyDescent="0.25">
      <c r="A50" t="s">
        <v>3793</v>
      </c>
      <c r="B50" s="2">
        <v>43378</v>
      </c>
      <c r="C50" t="s">
        <v>63</v>
      </c>
      <c r="D50" s="3">
        <v>43347.293059085649</v>
      </c>
      <c r="E50" t="s">
        <v>64</v>
      </c>
      <c r="F50" s="2">
        <v>43435</v>
      </c>
      <c r="G50" s="2">
        <v>43708</v>
      </c>
      <c r="H50" t="s">
        <v>3777</v>
      </c>
      <c r="I50" t="s">
        <v>3778</v>
      </c>
      <c r="J50" t="s">
        <v>3779</v>
      </c>
      <c r="L50" t="s">
        <v>3780</v>
      </c>
      <c r="M50" t="s">
        <v>86</v>
      </c>
      <c r="N50">
        <v>33040</v>
      </c>
      <c r="O50" t="s">
        <v>70</v>
      </c>
      <c r="Q50" t="s">
        <v>3781</v>
      </c>
      <c r="S50" t="s">
        <v>72</v>
      </c>
      <c r="T50" t="s">
        <v>3782</v>
      </c>
      <c r="U50" t="s">
        <v>3783</v>
      </c>
      <c r="V50" t="s">
        <v>2207</v>
      </c>
      <c r="W50" t="s">
        <v>86</v>
      </c>
      <c r="X50" t="s">
        <v>3794</v>
      </c>
      <c r="Y50" t="str">
        <f>"35-3031"</f>
        <v>35-3031</v>
      </c>
      <c r="Z50" t="s">
        <v>410</v>
      </c>
      <c r="AA50">
        <v>721110</v>
      </c>
      <c r="AB50">
        <v>5</v>
      </c>
      <c r="AC50">
        <v>5</v>
      </c>
      <c r="AD50" t="s">
        <v>79</v>
      </c>
      <c r="AE50" t="s">
        <v>95</v>
      </c>
      <c r="AF50">
        <v>35</v>
      </c>
      <c r="AG50" s="4">
        <v>0.41666666666666669</v>
      </c>
      <c r="AH50" s="4">
        <v>0.70833333333333337</v>
      </c>
      <c r="AI50" s="5">
        <v>12.45</v>
      </c>
      <c r="AJ50">
        <v>18.68</v>
      </c>
      <c r="AL50" t="s">
        <v>81</v>
      </c>
      <c r="AM50" t="s">
        <v>82</v>
      </c>
      <c r="AO50" t="s">
        <v>83</v>
      </c>
      <c r="AR50" t="s">
        <v>82</v>
      </c>
      <c r="AT50" t="s">
        <v>82</v>
      </c>
      <c r="AW50" t="s">
        <v>72</v>
      </c>
      <c r="AX50">
        <v>1</v>
      </c>
      <c r="AY50" t="s">
        <v>3780</v>
      </c>
      <c r="AZ50" t="s">
        <v>3784</v>
      </c>
      <c r="BA50" t="s">
        <v>86</v>
      </c>
      <c r="BB50">
        <v>33040</v>
      </c>
      <c r="BC50" t="s">
        <v>79</v>
      </c>
      <c r="BH50" t="s">
        <v>3779</v>
      </c>
      <c r="BJ50">
        <v>260254992</v>
      </c>
    </row>
    <row r="51" spans="1:62" x14ac:dyDescent="0.25">
      <c r="A51" t="s">
        <v>3862</v>
      </c>
      <c r="B51" s="2">
        <v>43378</v>
      </c>
      <c r="C51" t="s">
        <v>63</v>
      </c>
      <c r="D51" s="3">
        <v>43347.285102314818</v>
      </c>
      <c r="E51" t="s">
        <v>64</v>
      </c>
      <c r="F51" s="2">
        <v>43435</v>
      </c>
      <c r="G51" s="2">
        <v>43708</v>
      </c>
      <c r="H51" t="s">
        <v>3777</v>
      </c>
      <c r="I51" t="s">
        <v>3778</v>
      </c>
      <c r="J51" t="s">
        <v>3779</v>
      </c>
      <c r="L51" t="s">
        <v>3780</v>
      </c>
      <c r="M51" t="s">
        <v>86</v>
      </c>
      <c r="N51">
        <v>33040</v>
      </c>
      <c r="O51" t="s">
        <v>70</v>
      </c>
      <c r="Q51" t="s">
        <v>3781</v>
      </c>
      <c r="S51" t="s">
        <v>72</v>
      </c>
      <c r="T51" t="s">
        <v>3782</v>
      </c>
      <c r="U51" t="s">
        <v>3783</v>
      </c>
      <c r="V51" t="s">
        <v>2207</v>
      </c>
      <c r="W51" t="s">
        <v>86</v>
      </c>
      <c r="X51" t="s">
        <v>1427</v>
      </c>
      <c r="Y51" t="str">
        <f>"37-2012"</f>
        <v>37-2012</v>
      </c>
      <c r="Z51" t="s">
        <v>373</v>
      </c>
      <c r="AA51">
        <v>721110</v>
      </c>
      <c r="AB51">
        <v>12</v>
      </c>
      <c r="AC51">
        <v>12</v>
      </c>
      <c r="AD51" t="s">
        <v>79</v>
      </c>
      <c r="AE51" t="s">
        <v>95</v>
      </c>
      <c r="AF51">
        <v>35</v>
      </c>
      <c r="AG51" s="4">
        <v>0.33333333333333331</v>
      </c>
      <c r="AH51" s="4">
        <v>0.66666666666666663</v>
      </c>
      <c r="AI51" s="5">
        <v>11.39</v>
      </c>
      <c r="AJ51">
        <v>17.09</v>
      </c>
      <c r="AL51" t="s">
        <v>81</v>
      </c>
      <c r="AM51" t="s">
        <v>82</v>
      </c>
      <c r="AO51" t="s">
        <v>83</v>
      </c>
      <c r="AR51" t="s">
        <v>82</v>
      </c>
      <c r="AT51" t="s">
        <v>82</v>
      </c>
      <c r="AW51" t="s">
        <v>72</v>
      </c>
      <c r="AX51">
        <v>1</v>
      </c>
      <c r="AY51" t="s">
        <v>3780</v>
      </c>
      <c r="AZ51" t="s">
        <v>3784</v>
      </c>
      <c r="BA51" t="s">
        <v>86</v>
      </c>
      <c r="BB51">
        <v>33040</v>
      </c>
      <c r="BC51" t="s">
        <v>79</v>
      </c>
      <c r="BH51" t="s">
        <v>3779</v>
      </c>
      <c r="BJ51">
        <v>260254992</v>
      </c>
    </row>
    <row r="52" spans="1:62" x14ac:dyDescent="0.25">
      <c r="A52" t="s">
        <v>5503</v>
      </c>
      <c r="B52" s="2">
        <v>43378</v>
      </c>
      <c r="C52" t="s">
        <v>63</v>
      </c>
      <c r="D52" s="3">
        <v>43369.55305372685</v>
      </c>
      <c r="E52" t="s">
        <v>3355</v>
      </c>
      <c r="H52" t="s">
        <v>5504</v>
      </c>
      <c r="I52" t="s">
        <v>5505</v>
      </c>
      <c r="J52" t="s">
        <v>5506</v>
      </c>
      <c r="L52" t="s">
        <v>2653</v>
      </c>
      <c r="M52" t="s">
        <v>136</v>
      </c>
      <c r="N52">
        <v>20711</v>
      </c>
      <c r="O52" t="s">
        <v>70</v>
      </c>
      <c r="Q52" t="s">
        <v>5507</v>
      </c>
      <c r="S52" t="s">
        <v>72</v>
      </c>
      <c r="T52" t="s">
        <v>4795</v>
      </c>
      <c r="U52" t="s">
        <v>5508</v>
      </c>
      <c r="V52" t="s">
        <v>4796</v>
      </c>
      <c r="W52" t="s">
        <v>308</v>
      </c>
      <c r="X52" t="s">
        <v>5509</v>
      </c>
      <c r="Y52" t="str">
        <f>"37-3013"</f>
        <v>37-3013</v>
      </c>
      <c r="Z52" t="s">
        <v>1932</v>
      </c>
      <c r="AA52">
        <v>561730</v>
      </c>
      <c r="AB52">
        <v>12</v>
      </c>
      <c r="AD52" t="s">
        <v>79</v>
      </c>
      <c r="AE52" t="s">
        <v>95</v>
      </c>
      <c r="AF52">
        <v>40</v>
      </c>
      <c r="AG52" s="4">
        <v>0.25</v>
      </c>
      <c r="AH52" s="4">
        <v>0.58333333333333337</v>
      </c>
      <c r="AI52" s="5">
        <v>23.92</v>
      </c>
      <c r="AJ52">
        <v>35.880000000000003</v>
      </c>
      <c r="AL52" t="s">
        <v>81</v>
      </c>
      <c r="AM52" t="s">
        <v>82</v>
      </c>
      <c r="AO52" t="s">
        <v>83</v>
      </c>
      <c r="AR52" t="s">
        <v>82</v>
      </c>
      <c r="AT52" t="s">
        <v>82</v>
      </c>
      <c r="AW52" t="s">
        <v>82</v>
      </c>
      <c r="AY52" t="s">
        <v>2653</v>
      </c>
      <c r="AZ52" t="s">
        <v>5510</v>
      </c>
      <c r="BA52" t="s">
        <v>136</v>
      </c>
      <c r="BB52">
        <v>20711</v>
      </c>
      <c r="BC52" t="s">
        <v>79</v>
      </c>
      <c r="BH52" t="s">
        <v>5511</v>
      </c>
      <c r="BJ52">
        <v>541681528</v>
      </c>
    </row>
    <row r="53" spans="1:62" x14ac:dyDescent="0.25">
      <c r="A53" t="s">
        <v>5573</v>
      </c>
      <c r="B53" s="2">
        <v>43378</v>
      </c>
      <c r="C53" t="s">
        <v>63</v>
      </c>
      <c r="D53" s="3">
        <v>43370.411817743057</v>
      </c>
      <c r="E53" t="s">
        <v>3355</v>
      </c>
      <c r="H53" t="s">
        <v>5574</v>
      </c>
      <c r="I53" t="s">
        <v>5575</v>
      </c>
      <c r="J53" t="s">
        <v>5576</v>
      </c>
      <c r="L53" t="s">
        <v>5577</v>
      </c>
      <c r="M53" t="s">
        <v>232</v>
      </c>
      <c r="N53">
        <v>11378</v>
      </c>
      <c r="O53" t="s">
        <v>70</v>
      </c>
      <c r="Q53" t="s">
        <v>5578</v>
      </c>
      <c r="S53" t="s">
        <v>72</v>
      </c>
      <c r="T53" t="s">
        <v>5579</v>
      </c>
      <c r="U53" t="s">
        <v>5580</v>
      </c>
      <c r="V53" t="s">
        <v>232</v>
      </c>
      <c r="W53" t="s">
        <v>232</v>
      </c>
      <c r="X53" t="s">
        <v>661</v>
      </c>
      <c r="Y53" t="str">
        <f>"53-3032"</f>
        <v>53-3032</v>
      </c>
      <c r="Z53" t="s">
        <v>157</v>
      </c>
      <c r="AA53">
        <v>484121</v>
      </c>
      <c r="AB53">
        <v>10</v>
      </c>
      <c r="AD53" t="s">
        <v>79</v>
      </c>
      <c r="AE53" t="s">
        <v>95</v>
      </c>
      <c r="AF53">
        <v>40</v>
      </c>
      <c r="AI53" s="5">
        <v>23.96</v>
      </c>
      <c r="AM53" t="s">
        <v>82</v>
      </c>
      <c r="AO53" t="s">
        <v>213</v>
      </c>
      <c r="AR53" t="s">
        <v>82</v>
      </c>
      <c r="AT53" t="s">
        <v>82</v>
      </c>
      <c r="AW53" t="s">
        <v>72</v>
      </c>
      <c r="AX53">
        <v>24</v>
      </c>
      <c r="AY53" t="s">
        <v>5577</v>
      </c>
      <c r="AZ53" t="s">
        <v>5581</v>
      </c>
      <c r="BA53" t="s">
        <v>232</v>
      </c>
      <c r="BB53">
        <v>11378</v>
      </c>
      <c r="BC53" t="s">
        <v>79</v>
      </c>
      <c r="BD53" t="s">
        <v>5582</v>
      </c>
      <c r="BE53">
        <v>23897160</v>
      </c>
      <c r="BF53" s="2">
        <v>43356</v>
      </c>
      <c r="BG53" s="2">
        <v>43386</v>
      </c>
      <c r="BH53" t="s">
        <v>5576</v>
      </c>
      <c r="BJ53">
        <v>473489333</v>
      </c>
    </row>
    <row r="54" spans="1:62" x14ac:dyDescent="0.25">
      <c r="A54" t="s">
        <v>6095</v>
      </c>
      <c r="B54" s="2">
        <v>43378</v>
      </c>
      <c r="C54" t="s">
        <v>63</v>
      </c>
      <c r="D54" s="3">
        <v>43376.368670023148</v>
      </c>
      <c r="E54" t="s">
        <v>3355</v>
      </c>
      <c r="H54" t="s">
        <v>6096</v>
      </c>
      <c r="I54" t="s">
        <v>6097</v>
      </c>
      <c r="J54" t="s">
        <v>6098</v>
      </c>
      <c r="L54" t="s">
        <v>6099</v>
      </c>
      <c r="M54" t="s">
        <v>3857</v>
      </c>
      <c r="N54">
        <v>59716</v>
      </c>
      <c r="O54" t="s">
        <v>70</v>
      </c>
      <c r="Q54" t="s">
        <v>6100</v>
      </c>
      <c r="S54" t="s">
        <v>82</v>
      </c>
      <c r="U54" t="s">
        <v>92</v>
      </c>
      <c r="X54" t="s">
        <v>1500</v>
      </c>
      <c r="Y54" t="str">
        <f>"35-2014"</f>
        <v>35-2014</v>
      </c>
      <c r="Z54" t="s">
        <v>301</v>
      </c>
      <c r="AA54">
        <v>722511</v>
      </c>
      <c r="AB54">
        <v>8</v>
      </c>
      <c r="AD54" t="s">
        <v>79</v>
      </c>
      <c r="AE54" t="s">
        <v>80</v>
      </c>
      <c r="AF54">
        <v>40</v>
      </c>
      <c r="AI54" s="6">
        <v>13</v>
      </c>
      <c r="AJ54">
        <v>19.5</v>
      </c>
      <c r="AK54">
        <v>22.5</v>
      </c>
      <c r="AM54" t="s">
        <v>82</v>
      </c>
      <c r="AO54" t="s">
        <v>213</v>
      </c>
      <c r="AR54" t="s">
        <v>82</v>
      </c>
      <c r="AT54" t="s">
        <v>72</v>
      </c>
      <c r="AU54">
        <v>12</v>
      </c>
      <c r="AV54" t="s">
        <v>6101</v>
      </c>
      <c r="AW54" t="s">
        <v>72</v>
      </c>
      <c r="AX54">
        <v>12</v>
      </c>
      <c r="AY54" t="s">
        <v>6099</v>
      </c>
      <c r="AZ54" t="s">
        <v>4191</v>
      </c>
      <c r="BA54" t="s">
        <v>3857</v>
      </c>
      <c r="BB54">
        <v>59716</v>
      </c>
      <c r="BC54" t="s">
        <v>87</v>
      </c>
      <c r="BH54" t="s">
        <v>6102</v>
      </c>
      <c r="BJ54">
        <v>811398082</v>
      </c>
    </row>
    <row r="55" spans="1:62" x14ac:dyDescent="0.25">
      <c r="A55" t="s">
        <v>644</v>
      </c>
      <c r="B55" s="2">
        <v>43382</v>
      </c>
      <c r="C55" t="s">
        <v>63</v>
      </c>
      <c r="D55" s="3">
        <v>43284.293662152777</v>
      </c>
      <c r="E55" t="s">
        <v>64</v>
      </c>
      <c r="F55" s="2">
        <v>43382</v>
      </c>
      <c r="G55" s="2">
        <v>43616</v>
      </c>
      <c r="H55" t="s">
        <v>645</v>
      </c>
      <c r="I55" t="s">
        <v>646</v>
      </c>
      <c r="J55" t="s">
        <v>647</v>
      </c>
      <c r="L55" t="s">
        <v>648</v>
      </c>
      <c r="M55" t="s">
        <v>649</v>
      </c>
      <c r="N55">
        <v>85253</v>
      </c>
      <c r="O55" t="s">
        <v>70</v>
      </c>
      <c r="Q55" t="s">
        <v>650</v>
      </c>
      <c r="S55" t="s">
        <v>72</v>
      </c>
      <c r="T55" t="s">
        <v>651</v>
      </c>
      <c r="U55" t="s">
        <v>652</v>
      </c>
      <c r="V55" t="s">
        <v>653</v>
      </c>
      <c r="W55" t="s">
        <v>207</v>
      </c>
      <c r="X55" t="s">
        <v>654</v>
      </c>
      <c r="Y55" t="str">
        <f>"37-2012"</f>
        <v>37-2012</v>
      </c>
      <c r="Z55" t="s">
        <v>373</v>
      </c>
      <c r="AA55">
        <v>721110</v>
      </c>
      <c r="AB55">
        <v>10</v>
      </c>
      <c r="AC55">
        <v>10</v>
      </c>
      <c r="AD55" t="s">
        <v>79</v>
      </c>
      <c r="AE55" t="s">
        <v>95</v>
      </c>
      <c r="AF55">
        <v>40</v>
      </c>
      <c r="AG55" s="4">
        <v>0.33333333333333331</v>
      </c>
      <c r="AH55" s="4">
        <v>0.66666666666666663</v>
      </c>
      <c r="AI55" s="5">
        <v>10.77</v>
      </c>
      <c r="AJ55">
        <v>16.149999999999999</v>
      </c>
      <c r="AK55">
        <v>17.25</v>
      </c>
      <c r="AL55" t="s">
        <v>81</v>
      </c>
      <c r="AM55" t="s">
        <v>82</v>
      </c>
      <c r="AO55" t="s">
        <v>83</v>
      </c>
      <c r="AR55" t="s">
        <v>82</v>
      </c>
      <c r="AT55" t="s">
        <v>82</v>
      </c>
      <c r="AW55" t="s">
        <v>72</v>
      </c>
      <c r="AX55">
        <v>3</v>
      </c>
      <c r="AY55" t="s">
        <v>648</v>
      </c>
      <c r="AZ55" t="s">
        <v>655</v>
      </c>
      <c r="BA55" t="s">
        <v>649</v>
      </c>
      <c r="BB55">
        <v>85253</v>
      </c>
      <c r="BC55" t="s">
        <v>87</v>
      </c>
      <c r="BH55" t="s">
        <v>647</v>
      </c>
      <c r="BJ55">
        <v>311354172</v>
      </c>
    </row>
    <row r="56" spans="1:62" x14ac:dyDescent="0.25">
      <c r="A56" t="s">
        <v>887</v>
      </c>
      <c r="B56" s="2">
        <v>43382</v>
      </c>
      <c r="C56" t="s">
        <v>63</v>
      </c>
      <c r="D56" s="3">
        <v>43320.245623877316</v>
      </c>
      <c r="E56" t="s">
        <v>64</v>
      </c>
      <c r="F56" s="2">
        <v>43404</v>
      </c>
      <c r="G56" s="2">
        <v>43768</v>
      </c>
      <c r="H56" t="s">
        <v>888</v>
      </c>
      <c r="J56" t="s">
        <v>889</v>
      </c>
      <c r="L56" t="s">
        <v>890</v>
      </c>
      <c r="M56" t="s">
        <v>323</v>
      </c>
      <c r="N56">
        <v>94022</v>
      </c>
      <c r="O56" t="s">
        <v>70</v>
      </c>
      <c r="Q56" t="s">
        <v>891</v>
      </c>
      <c r="S56" t="s">
        <v>82</v>
      </c>
      <c r="U56" t="s">
        <v>92</v>
      </c>
      <c r="X56" t="s">
        <v>892</v>
      </c>
      <c r="Y56" t="str">
        <f>"39-9011"</f>
        <v>39-9011</v>
      </c>
      <c r="Z56" t="s">
        <v>893</v>
      </c>
      <c r="AA56">
        <v>62441</v>
      </c>
      <c r="AB56">
        <v>1</v>
      </c>
      <c r="AC56">
        <v>1</v>
      </c>
      <c r="AD56" t="s">
        <v>79</v>
      </c>
      <c r="AE56" t="s">
        <v>599</v>
      </c>
      <c r="AF56">
        <v>40</v>
      </c>
      <c r="AG56" s="4">
        <v>0.33333333333333331</v>
      </c>
      <c r="AH56" s="4">
        <v>0.66666666666666663</v>
      </c>
      <c r="AI56" s="5">
        <v>14.34</v>
      </c>
      <c r="AJ56">
        <v>21.51</v>
      </c>
      <c r="AL56" t="s">
        <v>81</v>
      </c>
      <c r="AM56" t="s">
        <v>82</v>
      </c>
      <c r="AO56" t="s">
        <v>213</v>
      </c>
      <c r="AQ56" t="s">
        <v>894</v>
      </c>
      <c r="AR56" t="s">
        <v>82</v>
      </c>
      <c r="AT56" t="s">
        <v>82</v>
      </c>
      <c r="AW56" t="s">
        <v>72</v>
      </c>
      <c r="AX56">
        <v>12</v>
      </c>
      <c r="AY56" t="s">
        <v>895</v>
      </c>
      <c r="AZ56" t="s">
        <v>896</v>
      </c>
      <c r="BA56" t="s">
        <v>323</v>
      </c>
      <c r="BB56">
        <v>94022</v>
      </c>
      <c r="BC56" t="s">
        <v>87</v>
      </c>
      <c r="BH56" t="s">
        <v>897</v>
      </c>
      <c r="BJ56">
        <v>815045472</v>
      </c>
    </row>
    <row r="57" spans="1:62" x14ac:dyDescent="0.25">
      <c r="A57" t="s">
        <v>994</v>
      </c>
      <c r="B57" s="2">
        <v>43382</v>
      </c>
      <c r="C57" t="s">
        <v>63</v>
      </c>
      <c r="D57" s="3">
        <v>43332.39886548611</v>
      </c>
      <c r="E57" t="s">
        <v>64</v>
      </c>
      <c r="F57" s="2">
        <v>43420</v>
      </c>
      <c r="G57" s="2">
        <v>43570</v>
      </c>
      <c r="H57" t="s">
        <v>995</v>
      </c>
      <c r="I57" t="s">
        <v>996</v>
      </c>
      <c r="J57" t="s">
        <v>997</v>
      </c>
      <c r="K57" t="s">
        <v>67</v>
      </c>
      <c r="L57" t="s">
        <v>998</v>
      </c>
      <c r="M57" t="s">
        <v>774</v>
      </c>
      <c r="N57">
        <v>81657</v>
      </c>
      <c r="O57" t="s">
        <v>70</v>
      </c>
      <c r="P57" t="s">
        <v>67</v>
      </c>
      <c r="Q57" t="s">
        <v>999</v>
      </c>
      <c r="S57" t="s">
        <v>72</v>
      </c>
      <c r="T57" t="s">
        <v>938</v>
      </c>
      <c r="U57" t="s">
        <v>939</v>
      </c>
      <c r="V57" t="s">
        <v>940</v>
      </c>
      <c r="W57" t="s">
        <v>774</v>
      </c>
      <c r="X57" t="s">
        <v>221</v>
      </c>
      <c r="Y57" t="str">
        <f>"35-2021"</f>
        <v>35-2021</v>
      </c>
      <c r="Z57" t="s">
        <v>221</v>
      </c>
      <c r="AA57">
        <v>531110</v>
      </c>
      <c r="AB57">
        <v>3</v>
      </c>
      <c r="AC57">
        <v>3</v>
      </c>
      <c r="AD57" t="s">
        <v>79</v>
      </c>
      <c r="AE57" t="s">
        <v>95</v>
      </c>
      <c r="AF57">
        <v>35</v>
      </c>
      <c r="AG57" s="4">
        <v>0.29166666666666669</v>
      </c>
      <c r="AH57" s="4">
        <v>0.625</v>
      </c>
      <c r="AI57" s="5">
        <v>13.77</v>
      </c>
      <c r="AJ57">
        <v>20.66</v>
      </c>
      <c r="AK57">
        <v>20.66</v>
      </c>
      <c r="AL57" t="s">
        <v>81</v>
      </c>
      <c r="AM57" t="s">
        <v>82</v>
      </c>
      <c r="AO57" t="s">
        <v>83</v>
      </c>
      <c r="AP57" t="s">
        <v>67</v>
      </c>
      <c r="AQ57" t="s">
        <v>67</v>
      </c>
      <c r="AR57" t="s">
        <v>82</v>
      </c>
      <c r="AT57" t="s">
        <v>82</v>
      </c>
      <c r="AW57" t="s">
        <v>82</v>
      </c>
      <c r="AY57" t="s">
        <v>998</v>
      </c>
      <c r="AZ57" t="s">
        <v>941</v>
      </c>
      <c r="BA57" t="s">
        <v>774</v>
      </c>
      <c r="BB57">
        <v>81657</v>
      </c>
      <c r="BC57" t="s">
        <v>87</v>
      </c>
      <c r="BH57" t="s">
        <v>997</v>
      </c>
      <c r="BI57" t="s">
        <v>67</v>
      </c>
      <c r="BJ57">
        <v>841215071</v>
      </c>
    </row>
    <row r="58" spans="1:62" x14ac:dyDescent="0.25">
      <c r="A58" t="s">
        <v>1011</v>
      </c>
      <c r="B58" s="2">
        <v>43382</v>
      </c>
      <c r="C58" t="s">
        <v>63</v>
      </c>
      <c r="D58" s="3">
        <v>43332.39977329861</v>
      </c>
      <c r="E58" t="s">
        <v>64</v>
      </c>
      <c r="F58" s="2">
        <v>43420</v>
      </c>
      <c r="G58" s="2">
        <v>43570</v>
      </c>
      <c r="H58" t="s">
        <v>995</v>
      </c>
      <c r="I58" t="s">
        <v>996</v>
      </c>
      <c r="J58" t="s">
        <v>997</v>
      </c>
      <c r="K58" t="s">
        <v>67</v>
      </c>
      <c r="L58" t="s">
        <v>998</v>
      </c>
      <c r="M58" t="s">
        <v>774</v>
      </c>
      <c r="N58">
        <v>81657</v>
      </c>
      <c r="O58" t="s">
        <v>70</v>
      </c>
      <c r="P58" t="s">
        <v>67</v>
      </c>
      <c r="Q58" t="s">
        <v>999</v>
      </c>
      <c r="S58" t="s">
        <v>72</v>
      </c>
      <c r="T58" t="s">
        <v>938</v>
      </c>
      <c r="U58" t="s">
        <v>939</v>
      </c>
      <c r="V58" t="s">
        <v>940</v>
      </c>
      <c r="W58" t="s">
        <v>774</v>
      </c>
      <c r="X58" t="s">
        <v>1012</v>
      </c>
      <c r="Y58" t="str">
        <f>"37-2012"</f>
        <v>37-2012</v>
      </c>
      <c r="Z58" t="s">
        <v>373</v>
      </c>
      <c r="AA58">
        <v>531110</v>
      </c>
      <c r="AB58">
        <v>34</v>
      </c>
      <c r="AC58">
        <v>34</v>
      </c>
      <c r="AD58" t="s">
        <v>79</v>
      </c>
      <c r="AE58" t="s">
        <v>95</v>
      </c>
      <c r="AF58">
        <v>35</v>
      </c>
      <c r="AG58" s="4">
        <v>0.375</v>
      </c>
      <c r="AH58" s="4">
        <v>0.70833333333333337</v>
      </c>
      <c r="AI58" s="5">
        <v>14.13</v>
      </c>
      <c r="AJ58">
        <v>21.2</v>
      </c>
      <c r="AK58">
        <v>21.2</v>
      </c>
      <c r="AL58" t="s">
        <v>81</v>
      </c>
      <c r="AM58" t="s">
        <v>82</v>
      </c>
      <c r="AO58" t="s">
        <v>83</v>
      </c>
      <c r="AP58" t="s">
        <v>67</v>
      </c>
      <c r="AQ58" t="s">
        <v>67</v>
      </c>
      <c r="AR58" t="s">
        <v>82</v>
      </c>
      <c r="AT58" t="s">
        <v>82</v>
      </c>
      <c r="AW58" t="s">
        <v>82</v>
      </c>
      <c r="AY58" t="s">
        <v>998</v>
      </c>
      <c r="AZ58" t="s">
        <v>941</v>
      </c>
      <c r="BA58" t="s">
        <v>774</v>
      </c>
      <c r="BB58">
        <v>81657</v>
      </c>
      <c r="BC58" t="s">
        <v>87</v>
      </c>
      <c r="BH58" t="s">
        <v>997</v>
      </c>
      <c r="BI58" t="s">
        <v>67</v>
      </c>
      <c r="BJ58">
        <v>841215071</v>
      </c>
    </row>
    <row r="59" spans="1:62" x14ac:dyDescent="0.25">
      <c r="A59" t="s">
        <v>1018</v>
      </c>
      <c r="B59" s="2">
        <v>43382</v>
      </c>
      <c r="C59" t="s">
        <v>63</v>
      </c>
      <c r="D59" s="3">
        <v>43332.400890821758</v>
      </c>
      <c r="E59" t="s">
        <v>64</v>
      </c>
      <c r="F59" s="2">
        <v>43420</v>
      </c>
      <c r="G59" s="2">
        <v>43564</v>
      </c>
      <c r="H59" t="s">
        <v>995</v>
      </c>
      <c r="I59" t="s">
        <v>996</v>
      </c>
      <c r="J59" t="s">
        <v>997</v>
      </c>
      <c r="K59" t="s">
        <v>67</v>
      </c>
      <c r="L59" t="s">
        <v>998</v>
      </c>
      <c r="M59" t="s">
        <v>774</v>
      </c>
      <c r="N59">
        <v>81657</v>
      </c>
      <c r="O59" t="s">
        <v>70</v>
      </c>
      <c r="P59" t="s">
        <v>67</v>
      </c>
      <c r="Q59" t="s">
        <v>999</v>
      </c>
      <c r="S59" t="s">
        <v>72</v>
      </c>
      <c r="T59" t="s">
        <v>938</v>
      </c>
      <c r="U59" t="s">
        <v>939</v>
      </c>
      <c r="V59" t="s">
        <v>940</v>
      </c>
      <c r="W59" t="s">
        <v>774</v>
      </c>
      <c r="X59" t="s">
        <v>1019</v>
      </c>
      <c r="Y59" t="str">
        <f>"35-9021"</f>
        <v>35-9021</v>
      </c>
      <c r="Z59" t="s">
        <v>315</v>
      </c>
      <c r="AA59">
        <v>531110</v>
      </c>
      <c r="AB59">
        <v>7</v>
      </c>
      <c r="AC59">
        <v>7</v>
      </c>
      <c r="AD59" t="s">
        <v>79</v>
      </c>
      <c r="AE59" t="s">
        <v>95</v>
      </c>
      <c r="AF59">
        <v>35</v>
      </c>
      <c r="AG59" s="4">
        <v>0.29166666666666669</v>
      </c>
      <c r="AH59" s="4">
        <v>0.625</v>
      </c>
      <c r="AI59" s="5">
        <v>10.86</v>
      </c>
      <c r="AJ59">
        <v>16.29</v>
      </c>
      <c r="AK59">
        <v>16.29</v>
      </c>
      <c r="AL59" t="s">
        <v>81</v>
      </c>
      <c r="AM59" t="s">
        <v>82</v>
      </c>
      <c r="AO59" t="s">
        <v>83</v>
      </c>
      <c r="AP59" t="s">
        <v>67</v>
      </c>
      <c r="AQ59" t="s">
        <v>67</v>
      </c>
      <c r="AR59" t="s">
        <v>82</v>
      </c>
      <c r="AT59" t="s">
        <v>82</v>
      </c>
      <c r="AW59" t="s">
        <v>82</v>
      </c>
      <c r="AY59" t="s">
        <v>998</v>
      </c>
      <c r="AZ59" t="s">
        <v>941</v>
      </c>
      <c r="BA59" t="s">
        <v>774</v>
      </c>
      <c r="BB59">
        <v>81657</v>
      </c>
      <c r="BC59" t="s">
        <v>87</v>
      </c>
      <c r="BH59" t="s">
        <v>997</v>
      </c>
      <c r="BI59" t="s">
        <v>67</v>
      </c>
      <c r="BJ59">
        <v>841215071</v>
      </c>
    </row>
    <row r="60" spans="1:62" x14ac:dyDescent="0.25">
      <c r="A60" t="s">
        <v>1231</v>
      </c>
      <c r="B60" s="2">
        <v>43382</v>
      </c>
      <c r="C60" t="s">
        <v>63</v>
      </c>
      <c r="D60" s="3">
        <v>43327.495132581018</v>
      </c>
      <c r="E60" t="s">
        <v>64</v>
      </c>
      <c r="F60" s="2">
        <v>43416</v>
      </c>
      <c r="G60" s="2">
        <v>43566</v>
      </c>
      <c r="H60" t="s">
        <v>1232</v>
      </c>
      <c r="I60" t="s">
        <v>1233</v>
      </c>
      <c r="J60" t="s">
        <v>1234</v>
      </c>
      <c r="L60" t="s">
        <v>1235</v>
      </c>
      <c r="M60" t="s">
        <v>1101</v>
      </c>
      <c r="N60">
        <v>5751</v>
      </c>
      <c r="O60" t="s">
        <v>70</v>
      </c>
      <c r="Q60" t="s">
        <v>1236</v>
      </c>
      <c r="S60" t="s">
        <v>72</v>
      </c>
      <c r="T60" t="s">
        <v>651</v>
      </c>
      <c r="U60" t="s">
        <v>652</v>
      </c>
      <c r="V60" t="s">
        <v>653</v>
      </c>
      <c r="W60" t="s">
        <v>207</v>
      </c>
      <c r="X60" t="s">
        <v>1237</v>
      </c>
      <c r="Y60" t="str">
        <f>"39-3091"</f>
        <v>39-3091</v>
      </c>
      <c r="Z60" t="s">
        <v>677</v>
      </c>
      <c r="AA60">
        <v>713920</v>
      </c>
      <c r="AB60">
        <v>16</v>
      </c>
      <c r="AC60">
        <v>16</v>
      </c>
      <c r="AD60" t="s">
        <v>79</v>
      </c>
      <c r="AE60" t="s">
        <v>80</v>
      </c>
      <c r="AF60">
        <v>35</v>
      </c>
      <c r="AG60" s="4">
        <v>0.375</v>
      </c>
      <c r="AH60" s="4">
        <v>0.66666666666666663</v>
      </c>
      <c r="AI60" s="5">
        <v>11.39</v>
      </c>
      <c r="AJ60">
        <v>17.09</v>
      </c>
      <c r="AK60">
        <v>18.600000000000001</v>
      </c>
      <c r="AL60" t="s">
        <v>81</v>
      </c>
      <c r="AM60" t="s">
        <v>82</v>
      </c>
      <c r="AO60" t="s">
        <v>213</v>
      </c>
      <c r="AQ60" t="s">
        <v>1238</v>
      </c>
      <c r="AR60" t="s">
        <v>82</v>
      </c>
      <c r="AT60" t="s">
        <v>82</v>
      </c>
      <c r="AW60" t="s">
        <v>82</v>
      </c>
      <c r="AY60" t="s">
        <v>1235</v>
      </c>
      <c r="AZ60" t="s">
        <v>1239</v>
      </c>
      <c r="BA60" t="s">
        <v>1101</v>
      </c>
      <c r="BB60">
        <v>5751</v>
      </c>
      <c r="BC60" t="s">
        <v>79</v>
      </c>
      <c r="BH60" t="s">
        <v>1234</v>
      </c>
      <c r="BJ60">
        <v>208485333</v>
      </c>
    </row>
    <row r="61" spans="1:62" x14ac:dyDescent="0.25">
      <c r="A61" t="s">
        <v>1534</v>
      </c>
      <c r="B61" s="2">
        <v>43382</v>
      </c>
      <c r="C61" t="s">
        <v>63</v>
      </c>
      <c r="D61" s="3">
        <v>43313.358427118059</v>
      </c>
      <c r="E61" t="s">
        <v>117</v>
      </c>
      <c r="H61" t="s">
        <v>1535</v>
      </c>
      <c r="J61" t="s">
        <v>1536</v>
      </c>
      <c r="L61" t="s">
        <v>1537</v>
      </c>
      <c r="M61" t="s">
        <v>105</v>
      </c>
      <c r="N61">
        <v>75180</v>
      </c>
      <c r="O61" t="s">
        <v>70</v>
      </c>
      <c r="Q61" t="s">
        <v>1538</v>
      </c>
      <c r="S61" t="s">
        <v>72</v>
      </c>
      <c r="T61" t="s">
        <v>524</v>
      </c>
      <c r="U61" t="s">
        <v>525</v>
      </c>
      <c r="V61" t="s">
        <v>526</v>
      </c>
      <c r="W61" t="s">
        <v>69</v>
      </c>
      <c r="X61" t="s">
        <v>1539</v>
      </c>
      <c r="Y61" t="str">
        <f>"47-3012"</f>
        <v>47-3012</v>
      </c>
      <c r="Z61" t="s">
        <v>1540</v>
      </c>
      <c r="AA61">
        <v>238130</v>
      </c>
      <c r="AB61">
        <v>12</v>
      </c>
      <c r="AD61" t="s">
        <v>79</v>
      </c>
      <c r="AE61" t="s">
        <v>95</v>
      </c>
      <c r="AF61">
        <v>35</v>
      </c>
      <c r="AG61" s="4">
        <v>0.33333333333333331</v>
      </c>
      <c r="AH61" s="4">
        <v>0.66666666666666663</v>
      </c>
      <c r="AI61" s="5">
        <v>14.56</v>
      </c>
      <c r="AJ61">
        <v>21.84</v>
      </c>
      <c r="AL61" t="s">
        <v>81</v>
      </c>
      <c r="AM61" t="s">
        <v>82</v>
      </c>
      <c r="AO61" t="s">
        <v>83</v>
      </c>
      <c r="AP61" t="s">
        <v>130</v>
      </c>
      <c r="AQ61" t="s">
        <v>130</v>
      </c>
      <c r="AR61" t="s">
        <v>82</v>
      </c>
      <c r="AT61" t="s">
        <v>82</v>
      </c>
      <c r="AW61" t="s">
        <v>82</v>
      </c>
      <c r="AY61" t="s">
        <v>1537</v>
      </c>
      <c r="AZ61" t="s">
        <v>1225</v>
      </c>
      <c r="BA61" t="s">
        <v>105</v>
      </c>
      <c r="BB61">
        <v>75180</v>
      </c>
      <c r="BC61" t="s">
        <v>79</v>
      </c>
      <c r="BH61" t="s">
        <v>1536</v>
      </c>
      <c r="BJ61">
        <v>204669588</v>
      </c>
    </row>
    <row r="62" spans="1:62" x14ac:dyDescent="0.25">
      <c r="A62" t="s">
        <v>1654</v>
      </c>
      <c r="B62" s="2">
        <v>43382</v>
      </c>
      <c r="C62" t="s">
        <v>63</v>
      </c>
      <c r="D62" s="3">
        <v>43310.470588750002</v>
      </c>
      <c r="E62" t="s">
        <v>117</v>
      </c>
      <c r="H62" t="s">
        <v>1655</v>
      </c>
      <c r="J62" t="s">
        <v>1656</v>
      </c>
      <c r="L62" t="s">
        <v>1139</v>
      </c>
      <c r="M62" t="s">
        <v>232</v>
      </c>
      <c r="N62">
        <v>11234</v>
      </c>
      <c r="O62" t="s">
        <v>70</v>
      </c>
      <c r="Q62" t="s">
        <v>1657</v>
      </c>
      <c r="S62" t="s">
        <v>82</v>
      </c>
      <c r="U62" t="s">
        <v>92</v>
      </c>
      <c r="X62" t="s">
        <v>1593</v>
      </c>
      <c r="Y62" t="str">
        <f>"39-9011"</f>
        <v>39-9011</v>
      </c>
      <c r="Z62" t="s">
        <v>893</v>
      </c>
      <c r="AA62">
        <v>8141</v>
      </c>
      <c r="AB62">
        <v>1</v>
      </c>
      <c r="AD62" t="s">
        <v>79</v>
      </c>
      <c r="AE62" t="s">
        <v>599</v>
      </c>
      <c r="AF62">
        <v>40</v>
      </c>
      <c r="AG62" s="4">
        <v>0.33333333333333331</v>
      </c>
      <c r="AH62" s="4">
        <v>0.66666666666666663</v>
      </c>
      <c r="AI62" s="6">
        <v>15</v>
      </c>
      <c r="AJ62">
        <v>22.5</v>
      </c>
      <c r="AK62">
        <v>30</v>
      </c>
      <c r="AL62" t="s">
        <v>81</v>
      </c>
      <c r="AM62" t="s">
        <v>82</v>
      </c>
      <c r="AO62" t="s">
        <v>213</v>
      </c>
      <c r="AR62" t="s">
        <v>82</v>
      </c>
      <c r="AT62" t="s">
        <v>82</v>
      </c>
      <c r="AW62" t="s">
        <v>82</v>
      </c>
      <c r="AY62" t="s">
        <v>1658</v>
      </c>
      <c r="AZ62" t="s">
        <v>1659</v>
      </c>
      <c r="BA62" t="s">
        <v>232</v>
      </c>
      <c r="BB62">
        <v>11234</v>
      </c>
      <c r="BC62" t="s">
        <v>87</v>
      </c>
      <c r="BH62" t="s">
        <v>1660</v>
      </c>
      <c r="BJ62">
        <v>824614903</v>
      </c>
    </row>
    <row r="63" spans="1:62" x14ac:dyDescent="0.25">
      <c r="A63" t="s">
        <v>1661</v>
      </c>
      <c r="B63" s="2">
        <v>43382</v>
      </c>
      <c r="C63" t="s">
        <v>63</v>
      </c>
      <c r="D63" s="3">
        <v>43311.33641880787</v>
      </c>
      <c r="E63" t="s">
        <v>64</v>
      </c>
      <c r="F63" s="2">
        <v>43388</v>
      </c>
      <c r="G63" s="2">
        <v>43616</v>
      </c>
      <c r="H63" t="s">
        <v>1662</v>
      </c>
      <c r="J63" t="s">
        <v>1663</v>
      </c>
      <c r="L63" t="s">
        <v>1664</v>
      </c>
      <c r="M63" t="s">
        <v>86</v>
      </c>
      <c r="N63">
        <v>33935</v>
      </c>
      <c r="O63" t="s">
        <v>70</v>
      </c>
      <c r="Q63" t="s">
        <v>1665</v>
      </c>
      <c r="S63" t="s">
        <v>82</v>
      </c>
      <c r="U63" t="s">
        <v>92</v>
      </c>
      <c r="X63" t="s">
        <v>326</v>
      </c>
      <c r="Y63" t="str">
        <f>"47-2061"</f>
        <v>47-2061</v>
      </c>
      <c r="Z63" t="s">
        <v>326</v>
      </c>
      <c r="AA63">
        <v>23712</v>
      </c>
      <c r="AB63">
        <v>12</v>
      </c>
      <c r="AC63">
        <v>12</v>
      </c>
      <c r="AD63" t="s">
        <v>79</v>
      </c>
      <c r="AE63" t="s">
        <v>80</v>
      </c>
      <c r="AF63">
        <v>40</v>
      </c>
      <c r="AG63" s="4">
        <v>0.29166666666666669</v>
      </c>
      <c r="AH63" s="4">
        <v>0.66666666666666663</v>
      </c>
      <c r="AI63" s="5">
        <v>14.38</v>
      </c>
      <c r="AM63" t="s">
        <v>82</v>
      </c>
      <c r="AO63" t="s">
        <v>83</v>
      </c>
      <c r="AR63" t="s">
        <v>82</v>
      </c>
      <c r="AT63" t="s">
        <v>82</v>
      </c>
      <c r="AW63" t="s">
        <v>82</v>
      </c>
      <c r="AY63" t="s">
        <v>1664</v>
      </c>
      <c r="AZ63" t="s">
        <v>1666</v>
      </c>
      <c r="BA63" t="s">
        <v>86</v>
      </c>
      <c r="BB63">
        <v>33935</v>
      </c>
      <c r="BC63" t="s">
        <v>79</v>
      </c>
      <c r="BD63" t="s">
        <v>1667</v>
      </c>
      <c r="BE63" t="s">
        <v>1667</v>
      </c>
      <c r="BH63" t="s">
        <v>1663</v>
      </c>
      <c r="BJ63">
        <v>593456452</v>
      </c>
    </row>
    <row r="64" spans="1:62" x14ac:dyDescent="0.25">
      <c r="A64" t="s">
        <v>1922</v>
      </c>
      <c r="B64" s="2">
        <v>43382</v>
      </c>
      <c r="C64" t="s">
        <v>63</v>
      </c>
      <c r="D64" s="3">
        <v>43332.403277314814</v>
      </c>
      <c r="E64" t="s">
        <v>282</v>
      </c>
      <c r="F64" s="2">
        <v>43420</v>
      </c>
      <c r="G64" s="2">
        <v>43570</v>
      </c>
      <c r="H64" t="s">
        <v>995</v>
      </c>
      <c r="I64" t="s">
        <v>996</v>
      </c>
      <c r="J64" t="s">
        <v>997</v>
      </c>
      <c r="K64" t="s">
        <v>67</v>
      </c>
      <c r="L64" t="s">
        <v>998</v>
      </c>
      <c r="M64" t="s">
        <v>774</v>
      </c>
      <c r="N64">
        <v>81657</v>
      </c>
      <c r="O64" t="s">
        <v>70</v>
      </c>
      <c r="P64" t="s">
        <v>67</v>
      </c>
      <c r="Q64" t="s">
        <v>999</v>
      </c>
      <c r="S64" t="s">
        <v>72</v>
      </c>
      <c r="T64" t="s">
        <v>938</v>
      </c>
      <c r="U64" t="s">
        <v>939</v>
      </c>
      <c r="V64" t="s">
        <v>940</v>
      </c>
      <c r="W64" t="s">
        <v>774</v>
      </c>
      <c r="X64" t="s">
        <v>1012</v>
      </c>
      <c r="Y64" t="str">
        <f>"37-2012"</f>
        <v>37-2012</v>
      </c>
      <c r="Z64" t="s">
        <v>373</v>
      </c>
      <c r="AA64">
        <v>531110</v>
      </c>
      <c r="AB64">
        <v>5</v>
      </c>
      <c r="AC64">
        <v>5</v>
      </c>
      <c r="AD64" t="s">
        <v>79</v>
      </c>
      <c r="AE64" t="s">
        <v>95</v>
      </c>
      <c r="AF64">
        <v>35</v>
      </c>
      <c r="AG64" s="4">
        <v>0.375</v>
      </c>
      <c r="AH64" s="4">
        <v>0.70833333333333337</v>
      </c>
      <c r="AI64" s="5">
        <v>14.13</v>
      </c>
      <c r="AJ64">
        <v>21.2</v>
      </c>
      <c r="AK64">
        <v>21.2</v>
      </c>
      <c r="AL64" t="s">
        <v>81</v>
      </c>
      <c r="AM64" t="s">
        <v>82</v>
      </c>
      <c r="AO64" t="s">
        <v>83</v>
      </c>
      <c r="AP64" t="s">
        <v>67</v>
      </c>
      <c r="AQ64" t="s">
        <v>67</v>
      </c>
      <c r="AR64" t="s">
        <v>82</v>
      </c>
      <c r="AT64" t="s">
        <v>82</v>
      </c>
      <c r="AW64" t="s">
        <v>82</v>
      </c>
      <c r="AY64" t="s">
        <v>998</v>
      </c>
      <c r="AZ64" t="s">
        <v>941</v>
      </c>
      <c r="BA64" t="s">
        <v>774</v>
      </c>
      <c r="BB64">
        <v>81657</v>
      </c>
      <c r="BC64" t="s">
        <v>87</v>
      </c>
      <c r="BH64" t="s">
        <v>997</v>
      </c>
      <c r="BI64" t="s">
        <v>67</v>
      </c>
      <c r="BJ64">
        <v>841215071</v>
      </c>
    </row>
    <row r="65" spans="1:62" x14ac:dyDescent="0.25">
      <c r="A65" t="s">
        <v>2323</v>
      </c>
      <c r="B65" s="2">
        <v>43382</v>
      </c>
      <c r="C65" t="s">
        <v>63</v>
      </c>
      <c r="D65" s="3">
        <v>43350.719763078705</v>
      </c>
      <c r="E65" t="s">
        <v>64</v>
      </c>
      <c r="F65" s="2">
        <v>43425</v>
      </c>
      <c r="G65" s="2">
        <v>43570</v>
      </c>
      <c r="H65" t="s">
        <v>2324</v>
      </c>
      <c r="J65" t="s">
        <v>2325</v>
      </c>
      <c r="L65" t="s">
        <v>1410</v>
      </c>
      <c r="M65" t="s">
        <v>761</v>
      </c>
      <c r="N65">
        <v>30678</v>
      </c>
      <c r="O65" t="s">
        <v>70</v>
      </c>
      <c r="Q65" t="s">
        <v>2326</v>
      </c>
      <c r="S65" t="s">
        <v>72</v>
      </c>
      <c r="T65" t="s">
        <v>878</v>
      </c>
      <c r="U65" t="s">
        <v>2327</v>
      </c>
      <c r="V65" t="s">
        <v>880</v>
      </c>
      <c r="W65" t="s">
        <v>881</v>
      </c>
      <c r="X65" t="s">
        <v>1092</v>
      </c>
      <c r="Y65" t="str">
        <f>"45-4011"</f>
        <v>45-4011</v>
      </c>
      <c r="Z65" t="s">
        <v>763</v>
      </c>
      <c r="AA65">
        <v>115310</v>
      </c>
      <c r="AB65">
        <v>23</v>
      </c>
      <c r="AC65">
        <v>23</v>
      </c>
      <c r="AD65" t="s">
        <v>79</v>
      </c>
      <c r="AE65" t="s">
        <v>80</v>
      </c>
      <c r="AF65">
        <v>40</v>
      </c>
      <c r="AG65" s="4">
        <v>0.33333333333333331</v>
      </c>
      <c r="AH65" s="4">
        <v>0.70833333333333337</v>
      </c>
      <c r="AI65" s="5">
        <v>10.25</v>
      </c>
      <c r="AJ65">
        <v>15.38</v>
      </c>
      <c r="AK65">
        <v>22.5</v>
      </c>
      <c r="AL65" t="s">
        <v>81</v>
      </c>
      <c r="AM65" t="s">
        <v>82</v>
      </c>
      <c r="AO65" t="s">
        <v>83</v>
      </c>
      <c r="AR65" t="s">
        <v>82</v>
      </c>
      <c r="AT65" t="s">
        <v>82</v>
      </c>
      <c r="AW65" t="s">
        <v>82</v>
      </c>
      <c r="AY65" t="s">
        <v>1410</v>
      </c>
      <c r="AZ65" t="s">
        <v>2328</v>
      </c>
      <c r="BA65" t="s">
        <v>761</v>
      </c>
      <c r="BB65">
        <v>30678</v>
      </c>
      <c r="BC65" t="s">
        <v>79</v>
      </c>
      <c r="BH65" t="s">
        <v>2329</v>
      </c>
      <c r="BJ65">
        <v>822465818</v>
      </c>
    </row>
    <row r="66" spans="1:62" x14ac:dyDescent="0.25">
      <c r="A66" t="s">
        <v>2564</v>
      </c>
      <c r="B66" s="2">
        <v>43382</v>
      </c>
      <c r="C66" t="s">
        <v>63</v>
      </c>
      <c r="D66" s="3">
        <v>43359.720625706017</v>
      </c>
      <c r="E66" t="s">
        <v>64</v>
      </c>
      <c r="F66" s="2">
        <v>43449</v>
      </c>
      <c r="G66" s="2">
        <v>43752</v>
      </c>
      <c r="H66" t="s">
        <v>2565</v>
      </c>
      <c r="J66" t="s">
        <v>2566</v>
      </c>
      <c r="L66" t="s">
        <v>2567</v>
      </c>
      <c r="M66" t="s">
        <v>821</v>
      </c>
      <c r="N66">
        <v>97502</v>
      </c>
      <c r="O66" t="s">
        <v>70</v>
      </c>
      <c r="Q66" t="s">
        <v>2568</v>
      </c>
      <c r="S66" t="s">
        <v>72</v>
      </c>
      <c r="T66" t="s">
        <v>878</v>
      </c>
      <c r="U66" t="s">
        <v>2327</v>
      </c>
      <c r="V66" t="s">
        <v>880</v>
      </c>
      <c r="W66" t="s">
        <v>881</v>
      </c>
      <c r="X66" t="s">
        <v>1092</v>
      </c>
      <c r="Y66" t="str">
        <f>"45-4011"</f>
        <v>45-4011</v>
      </c>
      <c r="Z66" t="s">
        <v>763</v>
      </c>
      <c r="AA66">
        <v>115310</v>
      </c>
      <c r="AB66">
        <v>130</v>
      </c>
      <c r="AC66">
        <v>130</v>
      </c>
      <c r="AD66" t="s">
        <v>79</v>
      </c>
      <c r="AE66" t="s">
        <v>95</v>
      </c>
      <c r="AF66">
        <v>40</v>
      </c>
      <c r="AG66" s="4">
        <v>0.25</v>
      </c>
      <c r="AH66" s="4">
        <v>0.64583333333333337</v>
      </c>
      <c r="AI66" s="6">
        <v>12</v>
      </c>
      <c r="AJ66">
        <v>18</v>
      </c>
      <c r="AK66">
        <v>32.15</v>
      </c>
      <c r="AL66" t="s">
        <v>81</v>
      </c>
      <c r="AM66" t="s">
        <v>82</v>
      </c>
      <c r="AO66" t="s">
        <v>83</v>
      </c>
      <c r="AR66" t="s">
        <v>82</v>
      </c>
      <c r="AT66" t="s">
        <v>82</v>
      </c>
      <c r="AW66" t="s">
        <v>72</v>
      </c>
      <c r="AX66">
        <v>3</v>
      </c>
      <c r="AY66" t="s">
        <v>2567</v>
      </c>
      <c r="AZ66" t="s">
        <v>1588</v>
      </c>
      <c r="BA66" t="s">
        <v>821</v>
      </c>
      <c r="BB66">
        <v>97502</v>
      </c>
      <c r="BC66" t="s">
        <v>79</v>
      </c>
      <c r="BH66" t="s">
        <v>2569</v>
      </c>
      <c r="BJ66">
        <v>263981809</v>
      </c>
    </row>
    <row r="67" spans="1:62" x14ac:dyDescent="0.25">
      <c r="A67" t="s">
        <v>2826</v>
      </c>
      <c r="B67" s="2">
        <v>43382</v>
      </c>
      <c r="C67" t="s">
        <v>63</v>
      </c>
      <c r="D67" s="3">
        <v>43360.512928738426</v>
      </c>
      <c r="E67" t="s">
        <v>91</v>
      </c>
      <c r="H67" t="s">
        <v>2827</v>
      </c>
      <c r="I67" t="s">
        <v>2828</v>
      </c>
      <c r="J67" t="s">
        <v>2829</v>
      </c>
      <c r="K67" t="s">
        <v>2830</v>
      </c>
      <c r="L67" t="s">
        <v>2831</v>
      </c>
      <c r="M67" t="s">
        <v>804</v>
      </c>
      <c r="N67">
        <v>3215</v>
      </c>
      <c r="O67" t="s">
        <v>70</v>
      </c>
      <c r="Q67" t="s">
        <v>2832</v>
      </c>
      <c r="S67" t="s">
        <v>72</v>
      </c>
      <c r="T67" t="s">
        <v>651</v>
      </c>
      <c r="U67" t="s">
        <v>652</v>
      </c>
      <c r="V67" t="s">
        <v>653</v>
      </c>
      <c r="W67" t="s">
        <v>207</v>
      </c>
      <c r="X67" t="s">
        <v>1500</v>
      </c>
      <c r="Y67" t="str">
        <f>"35-2014"</f>
        <v>35-2014</v>
      </c>
      <c r="Z67" t="s">
        <v>301</v>
      </c>
      <c r="AA67">
        <v>713920</v>
      </c>
      <c r="AB67">
        <v>5</v>
      </c>
      <c r="AD67" t="s">
        <v>79</v>
      </c>
      <c r="AE67" t="s">
        <v>95</v>
      </c>
      <c r="AF67">
        <v>35</v>
      </c>
      <c r="AG67" s="4">
        <v>0.375</v>
      </c>
      <c r="AH67" s="4">
        <v>0.66666666666666663</v>
      </c>
      <c r="AI67" s="5">
        <v>12.92</v>
      </c>
      <c r="AJ67">
        <v>19.38</v>
      </c>
      <c r="AK67">
        <v>22.5</v>
      </c>
      <c r="AL67" t="s">
        <v>81</v>
      </c>
      <c r="AM67" t="s">
        <v>82</v>
      </c>
      <c r="AO67" t="s">
        <v>83</v>
      </c>
      <c r="AR67" t="s">
        <v>82</v>
      </c>
      <c r="AT67" t="s">
        <v>82</v>
      </c>
      <c r="AW67" t="s">
        <v>72</v>
      </c>
      <c r="AX67">
        <v>12</v>
      </c>
      <c r="AY67" t="s">
        <v>2831</v>
      </c>
      <c r="AZ67" t="s">
        <v>2833</v>
      </c>
      <c r="BA67" t="s">
        <v>804</v>
      </c>
      <c r="BB67">
        <v>3215</v>
      </c>
      <c r="BC67" t="s">
        <v>87</v>
      </c>
      <c r="BH67" t="s">
        <v>2829</v>
      </c>
      <c r="BJ67">
        <v>273426310</v>
      </c>
    </row>
    <row r="68" spans="1:62" x14ac:dyDescent="0.25">
      <c r="A68" t="s">
        <v>2873</v>
      </c>
      <c r="B68" s="2">
        <v>43382</v>
      </c>
      <c r="C68" t="s">
        <v>63</v>
      </c>
      <c r="D68" s="3">
        <v>43360.384218819447</v>
      </c>
      <c r="E68" t="s">
        <v>282</v>
      </c>
      <c r="F68" s="2">
        <v>43435</v>
      </c>
      <c r="G68" s="2">
        <v>43738</v>
      </c>
      <c r="H68" t="s">
        <v>2874</v>
      </c>
      <c r="J68" t="s">
        <v>2875</v>
      </c>
      <c r="L68" t="s">
        <v>2876</v>
      </c>
      <c r="M68" t="s">
        <v>821</v>
      </c>
      <c r="N68">
        <v>97471</v>
      </c>
      <c r="O68" t="s">
        <v>70</v>
      </c>
      <c r="Q68" t="s">
        <v>2877</v>
      </c>
      <c r="S68" t="s">
        <v>72</v>
      </c>
      <c r="T68" t="s">
        <v>878</v>
      </c>
      <c r="U68" t="s">
        <v>2878</v>
      </c>
      <c r="V68" t="s">
        <v>2620</v>
      </c>
      <c r="W68" t="s">
        <v>881</v>
      </c>
      <c r="X68" t="s">
        <v>1092</v>
      </c>
      <c r="Y68" t="str">
        <f>"45-4011"</f>
        <v>45-4011</v>
      </c>
      <c r="Z68" t="s">
        <v>763</v>
      </c>
      <c r="AA68">
        <v>115310</v>
      </c>
      <c r="AB68">
        <v>30</v>
      </c>
      <c r="AC68">
        <v>29</v>
      </c>
      <c r="AD68" t="s">
        <v>79</v>
      </c>
      <c r="AE68" t="s">
        <v>95</v>
      </c>
      <c r="AF68">
        <v>40</v>
      </c>
      <c r="AG68" s="4">
        <v>0.25</v>
      </c>
      <c r="AH68" s="4">
        <v>0.60416666666666663</v>
      </c>
      <c r="AI68" s="5">
        <v>18.010000000000002</v>
      </c>
      <c r="AJ68">
        <v>27.02</v>
      </c>
      <c r="AK68">
        <v>31.05</v>
      </c>
      <c r="AL68" t="s">
        <v>81</v>
      </c>
      <c r="AM68" t="s">
        <v>82</v>
      </c>
      <c r="AO68" t="s">
        <v>83</v>
      </c>
      <c r="AR68" t="s">
        <v>82</v>
      </c>
      <c r="AT68" t="s">
        <v>82</v>
      </c>
      <c r="AW68" t="s">
        <v>82</v>
      </c>
      <c r="AY68" t="s">
        <v>2876</v>
      </c>
      <c r="AZ68" t="s">
        <v>2879</v>
      </c>
      <c r="BA68" t="s">
        <v>821</v>
      </c>
      <c r="BB68">
        <v>97471</v>
      </c>
      <c r="BC68" t="s">
        <v>79</v>
      </c>
      <c r="BH68" t="s">
        <v>2880</v>
      </c>
      <c r="BJ68">
        <v>473371194</v>
      </c>
    </row>
    <row r="69" spans="1:62" x14ac:dyDescent="0.25">
      <c r="A69" t="s">
        <v>3134</v>
      </c>
      <c r="B69" s="2">
        <v>43382</v>
      </c>
      <c r="C69" t="s">
        <v>63</v>
      </c>
      <c r="D69" s="3">
        <v>43354.6057797338</v>
      </c>
      <c r="E69" t="s">
        <v>64</v>
      </c>
      <c r="F69" s="2">
        <v>43444</v>
      </c>
      <c r="G69" s="2">
        <v>43718</v>
      </c>
      <c r="H69" t="s">
        <v>3135</v>
      </c>
      <c r="J69" t="s">
        <v>3136</v>
      </c>
      <c r="L69" t="s">
        <v>3137</v>
      </c>
      <c r="M69" t="s">
        <v>105</v>
      </c>
      <c r="N69">
        <v>75605</v>
      </c>
      <c r="O69" t="s">
        <v>70</v>
      </c>
      <c r="Q69" t="s">
        <v>3138</v>
      </c>
      <c r="S69" t="s">
        <v>72</v>
      </c>
      <c r="T69" t="s">
        <v>878</v>
      </c>
      <c r="U69" t="s">
        <v>879</v>
      </c>
      <c r="V69" t="s">
        <v>880</v>
      </c>
      <c r="W69" t="s">
        <v>881</v>
      </c>
      <c r="X69" t="s">
        <v>1092</v>
      </c>
      <c r="Y69" t="str">
        <f>"45-4011"</f>
        <v>45-4011</v>
      </c>
      <c r="Z69" t="s">
        <v>763</v>
      </c>
      <c r="AA69">
        <v>115310</v>
      </c>
      <c r="AB69">
        <v>35</v>
      </c>
      <c r="AC69">
        <v>35</v>
      </c>
      <c r="AD69" t="s">
        <v>79</v>
      </c>
      <c r="AE69" t="s">
        <v>80</v>
      </c>
      <c r="AF69">
        <v>40</v>
      </c>
      <c r="AG69" s="4">
        <v>0.33333333333333331</v>
      </c>
      <c r="AH69" s="4">
        <v>0.70833333333333337</v>
      </c>
      <c r="AI69" s="5">
        <v>9.83</v>
      </c>
      <c r="AJ69">
        <v>14.75</v>
      </c>
      <c r="AK69">
        <v>26.34</v>
      </c>
      <c r="AL69" t="s">
        <v>81</v>
      </c>
      <c r="AM69" t="s">
        <v>82</v>
      </c>
      <c r="AO69" t="s">
        <v>83</v>
      </c>
      <c r="AR69" t="s">
        <v>82</v>
      </c>
      <c r="AT69" t="s">
        <v>82</v>
      </c>
      <c r="AW69" t="s">
        <v>82</v>
      </c>
      <c r="AY69" t="s">
        <v>3137</v>
      </c>
      <c r="AZ69" t="s">
        <v>3139</v>
      </c>
      <c r="BA69" t="s">
        <v>105</v>
      </c>
      <c r="BB69">
        <v>75605</v>
      </c>
      <c r="BC69" t="s">
        <v>79</v>
      </c>
      <c r="BH69" t="s">
        <v>3140</v>
      </c>
      <c r="BJ69">
        <v>273121428</v>
      </c>
    </row>
    <row r="70" spans="1:62" x14ac:dyDescent="0.25">
      <c r="A70" t="s">
        <v>3336</v>
      </c>
      <c r="B70" s="2">
        <v>43382</v>
      </c>
      <c r="C70" t="s">
        <v>63</v>
      </c>
      <c r="D70" s="3">
        <v>43340.747206284723</v>
      </c>
      <c r="E70" t="s">
        <v>64</v>
      </c>
      <c r="F70" s="2">
        <v>43415</v>
      </c>
      <c r="G70" s="2">
        <v>43600</v>
      </c>
      <c r="H70" t="s">
        <v>3337</v>
      </c>
      <c r="J70" t="s">
        <v>3338</v>
      </c>
      <c r="L70" t="s">
        <v>3339</v>
      </c>
      <c r="M70" t="s">
        <v>86</v>
      </c>
      <c r="N70">
        <v>33069</v>
      </c>
      <c r="O70" t="s">
        <v>70</v>
      </c>
      <c r="Q70" t="s">
        <v>3340</v>
      </c>
      <c r="S70" t="s">
        <v>72</v>
      </c>
      <c r="T70" t="s">
        <v>3341</v>
      </c>
      <c r="U70" t="s">
        <v>3342</v>
      </c>
      <c r="V70" t="s">
        <v>3343</v>
      </c>
      <c r="W70" t="s">
        <v>323</v>
      </c>
      <c r="X70" t="s">
        <v>3344</v>
      </c>
      <c r="Y70" t="str">
        <f>"45-2041"</f>
        <v>45-2041</v>
      </c>
      <c r="Z70" t="s">
        <v>3345</v>
      </c>
      <c r="AA70">
        <v>424480</v>
      </c>
      <c r="AB70">
        <v>65</v>
      </c>
      <c r="AC70">
        <v>65</v>
      </c>
      <c r="AD70" t="s">
        <v>79</v>
      </c>
      <c r="AE70" t="s">
        <v>95</v>
      </c>
      <c r="AF70">
        <v>35</v>
      </c>
      <c r="AG70" s="4">
        <v>0.33333333333333331</v>
      </c>
      <c r="AH70" s="4">
        <v>0.58333333333333337</v>
      </c>
      <c r="AI70" s="5">
        <v>9.43</v>
      </c>
      <c r="AJ70">
        <v>14.15</v>
      </c>
      <c r="AK70">
        <v>0</v>
      </c>
      <c r="AL70" t="s">
        <v>81</v>
      </c>
      <c r="AM70" t="s">
        <v>82</v>
      </c>
      <c r="AO70" t="s">
        <v>83</v>
      </c>
      <c r="AP70" t="s">
        <v>67</v>
      </c>
      <c r="AQ70" t="s">
        <v>67</v>
      </c>
      <c r="AR70" t="s">
        <v>82</v>
      </c>
      <c r="AT70" t="s">
        <v>82</v>
      </c>
      <c r="AW70" t="s">
        <v>72</v>
      </c>
      <c r="AX70">
        <v>3</v>
      </c>
      <c r="AY70" t="s">
        <v>3346</v>
      </c>
      <c r="AZ70" t="s">
        <v>85</v>
      </c>
      <c r="BA70" t="s">
        <v>86</v>
      </c>
      <c r="BB70">
        <v>33069</v>
      </c>
      <c r="BC70" t="s">
        <v>87</v>
      </c>
      <c r="BH70" t="s">
        <v>3347</v>
      </c>
      <c r="BJ70">
        <v>830621061</v>
      </c>
    </row>
    <row r="71" spans="1:62" x14ac:dyDescent="0.25">
      <c r="A71" t="s">
        <v>3498</v>
      </c>
      <c r="B71" s="2">
        <v>43382</v>
      </c>
      <c r="C71" t="s">
        <v>63</v>
      </c>
      <c r="D71" s="3">
        <v>43350.445689062501</v>
      </c>
      <c r="E71" t="s">
        <v>64</v>
      </c>
      <c r="F71" s="2">
        <v>43435</v>
      </c>
      <c r="G71" s="2">
        <v>43692</v>
      </c>
      <c r="H71" t="s">
        <v>3499</v>
      </c>
      <c r="J71" t="s">
        <v>3500</v>
      </c>
      <c r="K71" t="s">
        <v>3501</v>
      </c>
      <c r="L71" t="s">
        <v>3502</v>
      </c>
      <c r="M71" t="s">
        <v>626</v>
      </c>
      <c r="N71">
        <v>72679</v>
      </c>
      <c r="O71" t="s">
        <v>70</v>
      </c>
      <c r="Q71" t="s">
        <v>3503</v>
      </c>
      <c r="S71" t="s">
        <v>72</v>
      </c>
      <c r="T71" t="s">
        <v>758</v>
      </c>
      <c r="U71" t="s">
        <v>759</v>
      </c>
      <c r="V71" t="s">
        <v>760</v>
      </c>
      <c r="W71" t="s">
        <v>761</v>
      </c>
      <c r="X71" t="s">
        <v>3504</v>
      </c>
      <c r="Y71" t="str">
        <f>"45-4011"</f>
        <v>45-4011</v>
      </c>
      <c r="Z71" t="s">
        <v>763</v>
      </c>
      <c r="AA71">
        <v>115310</v>
      </c>
      <c r="AB71">
        <v>110</v>
      </c>
      <c r="AC71">
        <v>110</v>
      </c>
      <c r="AD71" t="s">
        <v>79</v>
      </c>
      <c r="AE71" t="s">
        <v>80</v>
      </c>
      <c r="AF71">
        <v>40</v>
      </c>
      <c r="AG71" s="4">
        <v>0.33333333333333331</v>
      </c>
      <c r="AH71" s="4">
        <v>0.70833333333333337</v>
      </c>
      <c r="AI71" s="5">
        <v>10.46</v>
      </c>
      <c r="AJ71">
        <v>15.69</v>
      </c>
      <c r="AK71">
        <v>53.49</v>
      </c>
      <c r="AL71" t="s">
        <v>81</v>
      </c>
      <c r="AM71" t="s">
        <v>82</v>
      </c>
      <c r="AO71" t="s">
        <v>83</v>
      </c>
      <c r="AR71" t="s">
        <v>82</v>
      </c>
      <c r="AT71" t="s">
        <v>82</v>
      </c>
      <c r="AW71" t="s">
        <v>82</v>
      </c>
      <c r="AY71" t="s">
        <v>3505</v>
      </c>
      <c r="AZ71" t="s">
        <v>3506</v>
      </c>
      <c r="BA71" t="s">
        <v>278</v>
      </c>
      <c r="BB71">
        <v>24592</v>
      </c>
      <c r="BC71" t="s">
        <v>79</v>
      </c>
      <c r="BH71" t="s">
        <v>3507</v>
      </c>
      <c r="BJ71">
        <v>710652136</v>
      </c>
    </row>
    <row r="72" spans="1:62" x14ac:dyDescent="0.25">
      <c r="A72" t="s">
        <v>3616</v>
      </c>
      <c r="B72" s="2">
        <v>43382</v>
      </c>
      <c r="C72" t="s">
        <v>63</v>
      </c>
      <c r="D72" s="3">
        <v>43343.598820312502</v>
      </c>
      <c r="E72" t="s">
        <v>64</v>
      </c>
      <c r="F72" s="2">
        <v>43419</v>
      </c>
      <c r="G72" s="2">
        <v>43723</v>
      </c>
      <c r="H72" t="s">
        <v>3617</v>
      </c>
      <c r="J72" t="s">
        <v>3618</v>
      </c>
      <c r="L72" t="s">
        <v>2106</v>
      </c>
      <c r="M72" t="s">
        <v>69</v>
      </c>
      <c r="N72">
        <v>40214</v>
      </c>
      <c r="O72" t="s">
        <v>70</v>
      </c>
      <c r="Q72" t="s">
        <v>3619</v>
      </c>
      <c r="S72" t="s">
        <v>72</v>
      </c>
      <c r="T72" t="s">
        <v>73</v>
      </c>
      <c r="U72" t="s">
        <v>74</v>
      </c>
      <c r="V72" t="s">
        <v>75</v>
      </c>
      <c r="W72" t="s">
        <v>76</v>
      </c>
      <c r="X72" t="s">
        <v>77</v>
      </c>
      <c r="Y72" t="str">
        <f>"39-2021"</f>
        <v>39-2021</v>
      </c>
      <c r="Z72" t="s">
        <v>78</v>
      </c>
      <c r="AA72">
        <v>711212</v>
      </c>
      <c r="AB72">
        <v>50</v>
      </c>
      <c r="AC72">
        <v>50</v>
      </c>
      <c r="AD72" t="s">
        <v>79</v>
      </c>
      <c r="AE72" t="s">
        <v>80</v>
      </c>
      <c r="AF72">
        <v>40</v>
      </c>
      <c r="AG72" s="4">
        <v>0.20833333333333334</v>
      </c>
      <c r="AH72" s="4">
        <v>0.70833333333333337</v>
      </c>
      <c r="AI72" s="5">
        <v>12.63</v>
      </c>
      <c r="AJ72">
        <v>18.95</v>
      </c>
      <c r="AK72">
        <v>18.95</v>
      </c>
      <c r="AL72" t="s">
        <v>81</v>
      </c>
      <c r="AM72" t="s">
        <v>82</v>
      </c>
      <c r="AO72" t="s">
        <v>83</v>
      </c>
      <c r="AR72" t="s">
        <v>82</v>
      </c>
      <c r="AT72" t="s">
        <v>82</v>
      </c>
      <c r="AW72" t="s">
        <v>72</v>
      </c>
      <c r="AX72">
        <v>1</v>
      </c>
      <c r="AY72" t="s">
        <v>84</v>
      </c>
      <c r="AZ72" t="s">
        <v>85</v>
      </c>
      <c r="BA72" t="s">
        <v>86</v>
      </c>
      <c r="BB72">
        <v>33009</v>
      </c>
      <c r="BC72" t="s">
        <v>87</v>
      </c>
      <c r="BH72" t="s">
        <v>88</v>
      </c>
      <c r="BI72" t="s">
        <v>89</v>
      </c>
      <c r="BJ72">
        <v>611255896</v>
      </c>
    </row>
    <row r="73" spans="1:62" x14ac:dyDescent="0.25">
      <c r="A73" t="s">
        <v>4257</v>
      </c>
      <c r="B73" s="2">
        <v>43382</v>
      </c>
      <c r="C73" t="s">
        <v>63</v>
      </c>
      <c r="D73" s="3">
        <v>43353.382418831017</v>
      </c>
      <c r="E73" t="s">
        <v>64</v>
      </c>
      <c r="F73" s="2">
        <v>43435</v>
      </c>
      <c r="G73" s="2">
        <v>43555</v>
      </c>
      <c r="H73" t="s">
        <v>4258</v>
      </c>
      <c r="J73" t="s">
        <v>4259</v>
      </c>
      <c r="K73" t="s">
        <v>4260</v>
      </c>
      <c r="L73" t="s">
        <v>2661</v>
      </c>
      <c r="M73" t="s">
        <v>136</v>
      </c>
      <c r="N73">
        <v>21921</v>
      </c>
      <c r="O73" t="s">
        <v>70</v>
      </c>
      <c r="Q73" t="s">
        <v>4261</v>
      </c>
      <c r="S73" t="s">
        <v>72</v>
      </c>
      <c r="T73" t="s">
        <v>4262</v>
      </c>
      <c r="U73" t="s">
        <v>4263</v>
      </c>
      <c r="V73" t="s">
        <v>1225</v>
      </c>
      <c r="W73" t="s">
        <v>105</v>
      </c>
      <c r="X73" t="s">
        <v>4264</v>
      </c>
      <c r="Y73" t="str">
        <f>"49-9098"</f>
        <v>49-9098</v>
      </c>
      <c r="Z73" t="s">
        <v>1263</v>
      </c>
      <c r="AA73">
        <v>561730</v>
      </c>
      <c r="AB73">
        <v>6</v>
      </c>
      <c r="AC73">
        <v>6</v>
      </c>
      <c r="AD73" t="s">
        <v>79</v>
      </c>
      <c r="AE73" t="s">
        <v>80</v>
      </c>
      <c r="AF73">
        <v>40</v>
      </c>
      <c r="AG73" s="4">
        <v>0.29166666666666669</v>
      </c>
      <c r="AH73" s="4">
        <v>0.625</v>
      </c>
      <c r="AI73" s="5">
        <v>13.52</v>
      </c>
      <c r="AJ73">
        <v>20.28</v>
      </c>
      <c r="AL73" t="s">
        <v>81</v>
      </c>
      <c r="AM73" t="s">
        <v>82</v>
      </c>
      <c r="AO73" t="s">
        <v>83</v>
      </c>
      <c r="AR73" t="s">
        <v>82</v>
      </c>
      <c r="AT73" t="s">
        <v>82</v>
      </c>
      <c r="AW73" t="s">
        <v>82</v>
      </c>
      <c r="AY73" t="s">
        <v>2661</v>
      </c>
      <c r="AZ73" t="s">
        <v>2662</v>
      </c>
      <c r="BA73" t="s">
        <v>136</v>
      </c>
      <c r="BB73">
        <v>21921</v>
      </c>
      <c r="BC73" t="s">
        <v>87</v>
      </c>
      <c r="BH73" t="s">
        <v>4259</v>
      </c>
      <c r="BI73" t="s">
        <v>4260</v>
      </c>
      <c r="BJ73">
        <v>510340387</v>
      </c>
    </row>
    <row r="74" spans="1:62" x14ac:dyDescent="0.25">
      <c r="A74" t="s">
        <v>750</v>
      </c>
      <c r="B74" s="2">
        <v>43383</v>
      </c>
      <c r="C74" t="s">
        <v>63</v>
      </c>
      <c r="D74" s="3">
        <v>43353.530290636576</v>
      </c>
      <c r="E74" t="s">
        <v>64</v>
      </c>
      <c r="F74" s="2">
        <v>43428</v>
      </c>
      <c r="G74" s="2">
        <v>43546</v>
      </c>
      <c r="H74" t="s">
        <v>751</v>
      </c>
      <c r="I74" t="s">
        <v>752</v>
      </c>
      <c r="J74" t="s">
        <v>753</v>
      </c>
      <c r="K74" t="s">
        <v>754</v>
      </c>
      <c r="L74" t="s">
        <v>755</v>
      </c>
      <c r="M74" t="s">
        <v>105</v>
      </c>
      <c r="N74" t="s">
        <v>756</v>
      </c>
      <c r="O74" t="s">
        <v>70</v>
      </c>
      <c r="Q74" t="s">
        <v>757</v>
      </c>
      <c r="S74" t="s">
        <v>72</v>
      </c>
      <c r="T74" t="s">
        <v>758</v>
      </c>
      <c r="U74" t="s">
        <v>759</v>
      </c>
      <c r="V74" t="s">
        <v>760</v>
      </c>
      <c r="W74" t="s">
        <v>761</v>
      </c>
      <c r="X74" t="s">
        <v>762</v>
      </c>
      <c r="Y74" t="str">
        <f>"45-4011"</f>
        <v>45-4011</v>
      </c>
      <c r="Z74" t="s">
        <v>763</v>
      </c>
      <c r="AA74">
        <v>115310</v>
      </c>
      <c r="AB74">
        <v>40</v>
      </c>
      <c r="AC74">
        <v>40</v>
      </c>
      <c r="AD74" t="s">
        <v>79</v>
      </c>
      <c r="AE74" t="s">
        <v>80</v>
      </c>
      <c r="AF74">
        <v>35</v>
      </c>
      <c r="AG74" s="4">
        <v>0.33333333333333331</v>
      </c>
      <c r="AH74" s="4">
        <v>0.66666666666666663</v>
      </c>
      <c r="AI74" s="5">
        <v>16.420000000000002</v>
      </c>
      <c r="AJ74">
        <v>24.63</v>
      </c>
      <c r="AK74">
        <v>25.76</v>
      </c>
      <c r="AL74" t="s">
        <v>81</v>
      </c>
      <c r="AM74" t="s">
        <v>82</v>
      </c>
      <c r="AO74" t="s">
        <v>83</v>
      </c>
      <c r="AR74" t="s">
        <v>82</v>
      </c>
      <c r="AT74" t="s">
        <v>82</v>
      </c>
      <c r="AW74" t="s">
        <v>82</v>
      </c>
      <c r="AY74" t="s">
        <v>755</v>
      </c>
      <c r="AZ74" t="s">
        <v>764</v>
      </c>
      <c r="BA74" t="s">
        <v>105</v>
      </c>
      <c r="BB74">
        <v>77656</v>
      </c>
      <c r="BC74" t="s">
        <v>79</v>
      </c>
      <c r="BH74" t="s">
        <v>753</v>
      </c>
      <c r="BJ74">
        <v>760639907</v>
      </c>
    </row>
    <row r="75" spans="1:62" x14ac:dyDescent="0.25">
      <c r="A75" t="s">
        <v>898</v>
      </c>
      <c r="B75" s="2">
        <v>43383</v>
      </c>
      <c r="C75" t="s">
        <v>63</v>
      </c>
      <c r="D75" s="3">
        <v>43325.611676354165</v>
      </c>
      <c r="E75" t="s">
        <v>64</v>
      </c>
      <c r="F75" s="2">
        <v>43400</v>
      </c>
      <c r="G75" s="2">
        <v>43585</v>
      </c>
      <c r="H75" t="s">
        <v>899</v>
      </c>
      <c r="J75" t="s">
        <v>900</v>
      </c>
      <c r="L75" t="s">
        <v>901</v>
      </c>
      <c r="M75" t="s">
        <v>714</v>
      </c>
      <c r="N75">
        <v>71469</v>
      </c>
      <c r="O75" t="s">
        <v>70</v>
      </c>
      <c r="Q75" t="s">
        <v>902</v>
      </c>
      <c r="S75" t="s">
        <v>72</v>
      </c>
      <c r="T75" t="s">
        <v>758</v>
      </c>
      <c r="U75" t="s">
        <v>903</v>
      </c>
      <c r="V75" t="s">
        <v>760</v>
      </c>
      <c r="W75" t="s">
        <v>761</v>
      </c>
      <c r="X75" t="s">
        <v>763</v>
      </c>
      <c r="Y75" t="str">
        <f>"45-4011"</f>
        <v>45-4011</v>
      </c>
      <c r="Z75" t="s">
        <v>763</v>
      </c>
      <c r="AA75">
        <v>115310</v>
      </c>
      <c r="AB75">
        <v>15</v>
      </c>
      <c r="AC75">
        <v>15</v>
      </c>
      <c r="AD75" t="s">
        <v>79</v>
      </c>
      <c r="AE75" t="s">
        <v>80</v>
      </c>
      <c r="AF75">
        <v>40</v>
      </c>
      <c r="AG75" s="4">
        <v>0.25</v>
      </c>
      <c r="AH75" s="4">
        <v>0.66666666666666663</v>
      </c>
      <c r="AI75" s="6">
        <v>17</v>
      </c>
      <c r="AJ75">
        <v>25.5</v>
      </c>
      <c r="AL75" t="s">
        <v>81</v>
      </c>
      <c r="AM75" t="s">
        <v>82</v>
      </c>
      <c r="AO75" t="s">
        <v>83</v>
      </c>
      <c r="AR75" t="s">
        <v>82</v>
      </c>
      <c r="AT75" t="s">
        <v>82</v>
      </c>
      <c r="AW75" t="s">
        <v>82</v>
      </c>
      <c r="AY75" t="s">
        <v>901</v>
      </c>
      <c r="AZ75" t="s">
        <v>904</v>
      </c>
      <c r="BA75" t="s">
        <v>714</v>
      </c>
      <c r="BB75">
        <v>71469</v>
      </c>
      <c r="BC75" t="s">
        <v>79</v>
      </c>
      <c r="BH75" t="s">
        <v>900</v>
      </c>
      <c r="BJ75">
        <v>263725831</v>
      </c>
    </row>
    <row r="76" spans="1:62" x14ac:dyDescent="0.25">
      <c r="A76" t="s">
        <v>915</v>
      </c>
      <c r="B76" s="2">
        <v>43383</v>
      </c>
      <c r="C76" t="s">
        <v>63</v>
      </c>
      <c r="D76" s="3">
        <v>43314.461141574073</v>
      </c>
      <c r="E76" t="s">
        <v>117</v>
      </c>
      <c r="H76" t="s">
        <v>916</v>
      </c>
      <c r="J76" t="s">
        <v>917</v>
      </c>
      <c r="L76" t="s">
        <v>918</v>
      </c>
      <c r="M76" t="s">
        <v>86</v>
      </c>
      <c r="N76">
        <v>32006</v>
      </c>
      <c r="O76" t="s">
        <v>70</v>
      </c>
      <c r="Q76" t="s">
        <v>919</v>
      </c>
      <c r="S76" t="s">
        <v>82</v>
      </c>
      <c r="U76" t="s">
        <v>92</v>
      </c>
      <c r="X76" t="s">
        <v>920</v>
      </c>
      <c r="Y76" t="str">
        <f>"37-3011"</f>
        <v>37-3011</v>
      </c>
      <c r="Z76" t="s">
        <v>94</v>
      </c>
      <c r="AA76">
        <v>111998</v>
      </c>
      <c r="AB76">
        <v>25</v>
      </c>
      <c r="AD76" t="s">
        <v>79</v>
      </c>
      <c r="AE76" t="s">
        <v>599</v>
      </c>
      <c r="AF76">
        <v>40</v>
      </c>
      <c r="AG76" s="4">
        <v>0.33333333333333331</v>
      </c>
      <c r="AH76" s="4">
        <v>0.66666666666666663</v>
      </c>
      <c r="AI76" s="5">
        <v>10.81</v>
      </c>
      <c r="AL76" t="s">
        <v>81</v>
      </c>
      <c r="AM76" t="s">
        <v>82</v>
      </c>
      <c r="AO76" t="s">
        <v>83</v>
      </c>
      <c r="AQ76" t="s">
        <v>158</v>
      </c>
      <c r="AR76" t="s">
        <v>82</v>
      </c>
      <c r="AT76" t="s">
        <v>82</v>
      </c>
      <c r="AW76" t="s">
        <v>72</v>
      </c>
      <c r="AX76">
        <v>3</v>
      </c>
      <c r="AY76" t="s">
        <v>921</v>
      </c>
      <c r="AZ76" t="s">
        <v>922</v>
      </c>
      <c r="BA76" t="s">
        <v>86</v>
      </c>
      <c r="BB76">
        <v>32008</v>
      </c>
      <c r="BC76" t="s">
        <v>79</v>
      </c>
      <c r="BH76" t="s">
        <v>923</v>
      </c>
      <c r="BJ76">
        <v>451744224</v>
      </c>
    </row>
    <row r="77" spans="1:62" x14ac:dyDescent="0.25">
      <c r="A77" t="s">
        <v>1060</v>
      </c>
      <c r="B77" s="2">
        <v>43383</v>
      </c>
      <c r="C77" t="s">
        <v>63</v>
      </c>
      <c r="D77" s="3">
        <v>43314.334236076385</v>
      </c>
      <c r="E77" t="s">
        <v>117</v>
      </c>
      <c r="H77" t="s">
        <v>1061</v>
      </c>
      <c r="J77" t="s">
        <v>1062</v>
      </c>
      <c r="L77" t="s">
        <v>1063</v>
      </c>
      <c r="M77" t="s">
        <v>1064</v>
      </c>
      <c r="N77">
        <v>37363</v>
      </c>
      <c r="O77" t="s">
        <v>70</v>
      </c>
      <c r="Q77" t="s">
        <v>1065</v>
      </c>
      <c r="S77" t="s">
        <v>72</v>
      </c>
      <c r="T77" t="s">
        <v>1066</v>
      </c>
      <c r="U77" t="s">
        <v>1067</v>
      </c>
      <c r="V77" t="s">
        <v>1068</v>
      </c>
      <c r="W77" t="s">
        <v>1064</v>
      </c>
      <c r="X77" t="s">
        <v>1069</v>
      </c>
      <c r="Y77" t="str">
        <f>"37-3011"</f>
        <v>37-3011</v>
      </c>
      <c r="Z77" t="s">
        <v>94</v>
      </c>
      <c r="AA77">
        <v>561730</v>
      </c>
      <c r="AB77">
        <v>5</v>
      </c>
      <c r="AD77" t="s">
        <v>79</v>
      </c>
      <c r="AE77" t="s">
        <v>80</v>
      </c>
      <c r="AF77">
        <v>40</v>
      </c>
      <c r="AG77" s="4">
        <v>0.29166666666666669</v>
      </c>
      <c r="AH77" s="4">
        <v>0.66666666666666663</v>
      </c>
      <c r="AI77" s="5">
        <v>12.81</v>
      </c>
      <c r="AJ77">
        <v>19.22</v>
      </c>
      <c r="AL77" t="s">
        <v>81</v>
      </c>
      <c r="AM77" t="s">
        <v>82</v>
      </c>
      <c r="AO77" t="s">
        <v>83</v>
      </c>
      <c r="AR77" t="s">
        <v>82</v>
      </c>
      <c r="AT77" t="s">
        <v>82</v>
      </c>
      <c r="AW77" t="s">
        <v>72</v>
      </c>
      <c r="AX77">
        <v>3</v>
      </c>
      <c r="AY77" t="s">
        <v>1063</v>
      </c>
      <c r="AZ77" t="s">
        <v>1070</v>
      </c>
      <c r="BA77" t="s">
        <v>1064</v>
      </c>
      <c r="BB77">
        <v>37363</v>
      </c>
      <c r="BC77" t="s">
        <v>79</v>
      </c>
      <c r="BH77" t="s">
        <v>1062</v>
      </c>
      <c r="BJ77">
        <v>621340021</v>
      </c>
    </row>
    <row r="78" spans="1:62" x14ac:dyDescent="0.25">
      <c r="A78" t="s">
        <v>1626</v>
      </c>
      <c r="B78" s="2">
        <v>43383</v>
      </c>
      <c r="C78" t="s">
        <v>63</v>
      </c>
      <c r="D78" s="3">
        <v>43318.300880613424</v>
      </c>
      <c r="E78" t="s">
        <v>282</v>
      </c>
      <c r="F78" s="2">
        <v>43398</v>
      </c>
      <c r="G78" s="2">
        <v>43585</v>
      </c>
      <c r="H78" t="s">
        <v>1627</v>
      </c>
      <c r="J78" t="s">
        <v>1628</v>
      </c>
      <c r="L78" t="s">
        <v>1629</v>
      </c>
      <c r="M78" t="s">
        <v>1276</v>
      </c>
      <c r="N78">
        <v>54451</v>
      </c>
      <c r="O78" t="s">
        <v>70</v>
      </c>
      <c r="Q78" t="s">
        <v>1630</v>
      </c>
      <c r="S78" t="s">
        <v>72</v>
      </c>
      <c r="T78" t="s">
        <v>1631</v>
      </c>
      <c r="U78" t="s">
        <v>1632</v>
      </c>
      <c r="V78" t="s">
        <v>1633</v>
      </c>
      <c r="W78" t="s">
        <v>192</v>
      </c>
      <c r="X78" t="s">
        <v>1634</v>
      </c>
      <c r="Y78" t="str">
        <f>"51-9032"</f>
        <v>51-9032</v>
      </c>
      <c r="Z78" t="s">
        <v>1635</v>
      </c>
      <c r="AA78">
        <v>3116</v>
      </c>
      <c r="AB78">
        <v>36</v>
      </c>
      <c r="AC78">
        <v>18</v>
      </c>
      <c r="AD78" t="s">
        <v>79</v>
      </c>
      <c r="AE78" t="s">
        <v>80</v>
      </c>
      <c r="AF78">
        <v>40</v>
      </c>
      <c r="AG78" s="4">
        <v>0.33333333333333331</v>
      </c>
      <c r="AH78" s="4">
        <v>0.66666666666666663</v>
      </c>
      <c r="AI78" s="5">
        <v>14.47</v>
      </c>
      <c r="AJ78">
        <v>21.7</v>
      </c>
      <c r="AL78" t="s">
        <v>81</v>
      </c>
      <c r="AM78" t="s">
        <v>82</v>
      </c>
      <c r="AO78" t="s">
        <v>213</v>
      </c>
      <c r="AR78" t="s">
        <v>82</v>
      </c>
      <c r="AT78" t="s">
        <v>82</v>
      </c>
      <c r="AW78" t="s">
        <v>82</v>
      </c>
      <c r="AY78" t="s">
        <v>1629</v>
      </c>
      <c r="AZ78" t="s">
        <v>1636</v>
      </c>
      <c r="BA78" t="s">
        <v>1276</v>
      </c>
      <c r="BB78">
        <v>54451</v>
      </c>
      <c r="BC78" t="s">
        <v>79</v>
      </c>
      <c r="BH78" t="s">
        <v>1628</v>
      </c>
      <c r="BJ78">
        <v>460756583</v>
      </c>
    </row>
    <row r="79" spans="1:62" x14ac:dyDescent="0.25">
      <c r="A79" t="s">
        <v>1676</v>
      </c>
      <c r="B79" s="2">
        <v>43383</v>
      </c>
      <c r="C79" t="s">
        <v>63</v>
      </c>
      <c r="D79" s="3">
        <v>43313.576150844907</v>
      </c>
      <c r="E79" t="s">
        <v>117</v>
      </c>
      <c r="H79" t="s">
        <v>1677</v>
      </c>
      <c r="J79" t="s">
        <v>1678</v>
      </c>
      <c r="L79" t="s">
        <v>982</v>
      </c>
      <c r="M79" t="s">
        <v>105</v>
      </c>
      <c r="N79">
        <v>78362</v>
      </c>
      <c r="O79" t="s">
        <v>70</v>
      </c>
      <c r="Q79" t="s">
        <v>1679</v>
      </c>
      <c r="S79" t="s">
        <v>82</v>
      </c>
      <c r="U79" t="s">
        <v>92</v>
      </c>
      <c r="X79" t="s">
        <v>1680</v>
      </c>
      <c r="Y79" t="str">
        <f>"47-3012"</f>
        <v>47-3012</v>
      </c>
      <c r="Z79" t="s">
        <v>1540</v>
      </c>
      <c r="AA79">
        <v>23813</v>
      </c>
      <c r="AB79">
        <v>65</v>
      </c>
      <c r="AD79" t="s">
        <v>79</v>
      </c>
      <c r="AE79" t="s">
        <v>95</v>
      </c>
      <c r="AF79">
        <v>40</v>
      </c>
      <c r="AG79" s="4">
        <v>0.29166666666666669</v>
      </c>
      <c r="AH79" s="4">
        <v>0.70833333333333337</v>
      </c>
      <c r="AI79" s="5">
        <v>14.32</v>
      </c>
      <c r="AJ79">
        <v>21.48</v>
      </c>
      <c r="AL79" t="s">
        <v>81</v>
      </c>
      <c r="AM79" t="s">
        <v>82</v>
      </c>
      <c r="AO79" t="s">
        <v>83</v>
      </c>
      <c r="AP79" t="s">
        <v>67</v>
      </c>
      <c r="AQ79" t="s">
        <v>67</v>
      </c>
      <c r="AR79" t="s">
        <v>82</v>
      </c>
      <c r="AT79" t="s">
        <v>82</v>
      </c>
      <c r="AW79" t="s">
        <v>82</v>
      </c>
      <c r="AY79" t="s">
        <v>1009</v>
      </c>
      <c r="AZ79" t="s">
        <v>1681</v>
      </c>
      <c r="BA79" t="s">
        <v>105</v>
      </c>
      <c r="BB79">
        <v>78362</v>
      </c>
      <c r="BC79" t="s">
        <v>79</v>
      </c>
      <c r="BH79" t="s">
        <v>1682</v>
      </c>
      <c r="BJ79">
        <v>274345468</v>
      </c>
    </row>
    <row r="80" spans="1:62" x14ac:dyDescent="0.25">
      <c r="A80" t="s">
        <v>1970</v>
      </c>
      <c r="B80" s="2">
        <v>43383</v>
      </c>
      <c r="C80" t="s">
        <v>63</v>
      </c>
      <c r="D80" s="3">
        <v>43321.301660289355</v>
      </c>
      <c r="E80" t="s">
        <v>117</v>
      </c>
      <c r="H80" t="s">
        <v>1971</v>
      </c>
      <c r="I80" t="s">
        <v>1972</v>
      </c>
      <c r="J80" t="s">
        <v>1973</v>
      </c>
      <c r="K80" t="s">
        <v>1974</v>
      </c>
      <c r="L80" t="s">
        <v>1975</v>
      </c>
      <c r="M80" t="s">
        <v>323</v>
      </c>
      <c r="N80">
        <v>93546</v>
      </c>
      <c r="O80" t="s">
        <v>70</v>
      </c>
      <c r="Q80" t="s">
        <v>1976</v>
      </c>
      <c r="R80">
        <v>3351</v>
      </c>
      <c r="S80" t="s">
        <v>82</v>
      </c>
      <c r="U80" t="s">
        <v>92</v>
      </c>
      <c r="X80" t="s">
        <v>1977</v>
      </c>
      <c r="Y80" t="str">
        <f>"27-2022"</f>
        <v>27-2022</v>
      </c>
      <c r="Z80" t="s">
        <v>184</v>
      </c>
      <c r="AA80">
        <v>71392</v>
      </c>
      <c r="AB80">
        <v>3</v>
      </c>
      <c r="AD80" t="s">
        <v>79</v>
      </c>
      <c r="AE80" t="s">
        <v>80</v>
      </c>
      <c r="AF80">
        <v>35</v>
      </c>
      <c r="AG80" s="4">
        <v>0.33333333333333331</v>
      </c>
      <c r="AH80" s="4">
        <v>0.6875</v>
      </c>
      <c r="AI80" s="5">
        <v>18.04</v>
      </c>
      <c r="AJ80">
        <v>27.06</v>
      </c>
      <c r="AK80">
        <v>27.06</v>
      </c>
      <c r="AL80" t="s">
        <v>81</v>
      </c>
      <c r="AM80" t="s">
        <v>82</v>
      </c>
      <c r="AO80" t="s">
        <v>83</v>
      </c>
      <c r="AP80" t="s">
        <v>67</v>
      </c>
      <c r="AQ80" t="s">
        <v>67</v>
      </c>
      <c r="AR80" t="s">
        <v>82</v>
      </c>
      <c r="AT80" t="s">
        <v>82</v>
      </c>
      <c r="AW80" t="s">
        <v>72</v>
      </c>
      <c r="AX80">
        <v>12</v>
      </c>
      <c r="AY80" t="s">
        <v>1978</v>
      </c>
      <c r="AZ80" t="s">
        <v>1979</v>
      </c>
      <c r="BA80" t="s">
        <v>323</v>
      </c>
      <c r="BB80">
        <v>93546</v>
      </c>
      <c r="BC80" t="s">
        <v>87</v>
      </c>
      <c r="BH80" t="s">
        <v>1980</v>
      </c>
      <c r="BJ80">
        <v>204122518</v>
      </c>
    </row>
    <row r="81" spans="1:62" x14ac:dyDescent="0.25">
      <c r="A81" t="s">
        <v>2203</v>
      </c>
      <c r="B81" s="2">
        <v>43383</v>
      </c>
      <c r="C81" t="s">
        <v>63</v>
      </c>
      <c r="D81" s="3">
        <v>43325.361935567133</v>
      </c>
      <c r="E81" t="s">
        <v>64</v>
      </c>
      <c r="F81" s="2">
        <v>43405</v>
      </c>
      <c r="G81" s="2">
        <v>43677</v>
      </c>
      <c r="H81" t="s">
        <v>2204</v>
      </c>
      <c r="J81" t="s">
        <v>2205</v>
      </c>
      <c r="K81" t="s">
        <v>2206</v>
      </c>
      <c r="L81" t="s">
        <v>2207</v>
      </c>
      <c r="M81" t="s">
        <v>86</v>
      </c>
      <c r="N81">
        <v>33141</v>
      </c>
      <c r="O81" t="s">
        <v>70</v>
      </c>
      <c r="Q81" t="s">
        <v>2208</v>
      </c>
      <c r="S81" t="s">
        <v>82</v>
      </c>
      <c r="U81" t="s">
        <v>92</v>
      </c>
      <c r="X81" t="s">
        <v>1427</v>
      </c>
      <c r="Y81" t="str">
        <f>"37-2012"</f>
        <v>37-2012</v>
      </c>
      <c r="Z81" t="s">
        <v>373</v>
      </c>
      <c r="AA81">
        <v>561720</v>
      </c>
      <c r="AB81">
        <v>35</v>
      </c>
      <c r="AC81">
        <v>35</v>
      </c>
      <c r="AD81" t="s">
        <v>79</v>
      </c>
      <c r="AE81" t="s">
        <v>80</v>
      </c>
      <c r="AF81">
        <v>35</v>
      </c>
      <c r="AG81" s="4">
        <v>0.33333333333333331</v>
      </c>
      <c r="AH81" s="4">
        <v>0.625</v>
      </c>
      <c r="AI81" s="5">
        <v>10.77</v>
      </c>
      <c r="AJ81">
        <v>16.16</v>
      </c>
      <c r="AL81" t="s">
        <v>81</v>
      </c>
      <c r="AM81" t="s">
        <v>82</v>
      </c>
      <c r="AO81" t="s">
        <v>83</v>
      </c>
      <c r="AR81" t="s">
        <v>82</v>
      </c>
      <c r="AT81" t="s">
        <v>82</v>
      </c>
      <c r="AW81" t="s">
        <v>72</v>
      </c>
      <c r="AX81">
        <v>1</v>
      </c>
      <c r="AY81" t="s">
        <v>2209</v>
      </c>
      <c r="AZ81" t="s">
        <v>2210</v>
      </c>
      <c r="BA81" t="s">
        <v>86</v>
      </c>
      <c r="BB81">
        <v>33140</v>
      </c>
      <c r="BC81" t="s">
        <v>79</v>
      </c>
      <c r="BH81" t="s">
        <v>2211</v>
      </c>
      <c r="BJ81">
        <v>825278362</v>
      </c>
    </row>
    <row r="82" spans="1:62" x14ac:dyDescent="0.25">
      <c r="A82" t="s">
        <v>3846</v>
      </c>
      <c r="B82" s="2">
        <v>43383</v>
      </c>
      <c r="C82" t="s">
        <v>63</v>
      </c>
      <c r="D82" s="3">
        <v>43347.633961793981</v>
      </c>
      <c r="E82" t="s">
        <v>282</v>
      </c>
      <c r="F82" s="2">
        <v>43435</v>
      </c>
      <c r="G82" s="2">
        <v>43525</v>
      </c>
      <c r="H82" t="s">
        <v>3847</v>
      </c>
      <c r="J82" t="s">
        <v>3848</v>
      </c>
      <c r="K82" t="s">
        <v>3849</v>
      </c>
      <c r="L82" t="s">
        <v>1906</v>
      </c>
      <c r="M82" t="s">
        <v>787</v>
      </c>
      <c r="N82">
        <v>35244</v>
      </c>
      <c r="O82" t="s">
        <v>70</v>
      </c>
      <c r="Q82" t="s">
        <v>3850</v>
      </c>
      <c r="S82" t="s">
        <v>72</v>
      </c>
      <c r="T82" t="s">
        <v>878</v>
      </c>
      <c r="U82" t="s">
        <v>3851</v>
      </c>
      <c r="V82" t="s">
        <v>2620</v>
      </c>
      <c r="W82" t="s">
        <v>881</v>
      </c>
      <c r="X82" t="s">
        <v>1092</v>
      </c>
      <c r="Y82" t="str">
        <f>"45-4011"</f>
        <v>45-4011</v>
      </c>
      <c r="Z82" t="s">
        <v>763</v>
      </c>
      <c r="AA82">
        <v>115310</v>
      </c>
      <c r="AB82">
        <v>135</v>
      </c>
      <c r="AC82">
        <v>134</v>
      </c>
      <c r="AD82" t="s">
        <v>79</v>
      </c>
      <c r="AE82" t="s">
        <v>80</v>
      </c>
      <c r="AF82">
        <v>40</v>
      </c>
      <c r="AG82" s="4">
        <v>0.33333333333333331</v>
      </c>
      <c r="AH82" s="4">
        <v>0.66666666666666663</v>
      </c>
      <c r="AI82" s="5">
        <v>9.83</v>
      </c>
      <c r="AJ82">
        <v>14.75</v>
      </c>
      <c r="AK82">
        <v>32.25</v>
      </c>
      <c r="AL82" t="s">
        <v>81</v>
      </c>
      <c r="AM82" t="s">
        <v>82</v>
      </c>
      <c r="AO82" t="s">
        <v>83</v>
      </c>
      <c r="AR82" t="s">
        <v>82</v>
      </c>
      <c r="AT82" t="s">
        <v>82</v>
      </c>
      <c r="AW82" t="s">
        <v>82</v>
      </c>
      <c r="AY82" t="s">
        <v>1837</v>
      </c>
      <c r="AZ82" t="s">
        <v>1837</v>
      </c>
      <c r="BA82" t="s">
        <v>787</v>
      </c>
      <c r="BB82">
        <v>35555</v>
      </c>
      <c r="BC82" t="s">
        <v>79</v>
      </c>
      <c r="BH82" t="s">
        <v>3852</v>
      </c>
      <c r="BJ82">
        <v>630875794</v>
      </c>
    </row>
    <row r="83" spans="1:62" x14ac:dyDescent="0.25">
      <c r="A83" t="s">
        <v>4151</v>
      </c>
      <c r="B83" s="2">
        <v>43383</v>
      </c>
      <c r="C83" t="s">
        <v>63</v>
      </c>
      <c r="D83" s="3">
        <v>43350.414441967594</v>
      </c>
      <c r="E83" t="s">
        <v>282</v>
      </c>
      <c r="F83" s="2">
        <v>43435</v>
      </c>
      <c r="G83" s="2">
        <v>43708</v>
      </c>
      <c r="H83" t="s">
        <v>4152</v>
      </c>
      <c r="J83" t="s">
        <v>4153</v>
      </c>
      <c r="K83" t="s">
        <v>4154</v>
      </c>
      <c r="L83" t="s">
        <v>4155</v>
      </c>
      <c r="M83" t="s">
        <v>787</v>
      </c>
      <c r="N83">
        <v>36732</v>
      </c>
      <c r="O83" t="s">
        <v>70</v>
      </c>
      <c r="Q83" t="s">
        <v>4156</v>
      </c>
      <c r="S83" t="s">
        <v>82</v>
      </c>
      <c r="U83" t="s">
        <v>92</v>
      </c>
      <c r="X83" t="s">
        <v>4157</v>
      </c>
      <c r="Y83" t="str">
        <f>"37-3011"</f>
        <v>37-3011</v>
      </c>
      <c r="Z83" t="s">
        <v>94</v>
      </c>
      <c r="AA83">
        <v>561730</v>
      </c>
      <c r="AB83">
        <v>280</v>
      </c>
      <c r="AC83">
        <v>277</v>
      </c>
      <c r="AD83" t="s">
        <v>79</v>
      </c>
      <c r="AE83" t="s">
        <v>80</v>
      </c>
      <c r="AF83">
        <v>40</v>
      </c>
      <c r="AG83" s="4">
        <v>0.29166666666666669</v>
      </c>
      <c r="AH83" s="4">
        <v>0.70833333333333337</v>
      </c>
      <c r="AI83" s="5">
        <v>11.29</v>
      </c>
      <c r="AJ83">
        <v>16.940000000000001</v>
      </c>
      <c r="AM83" t="s">
        <v>82</v>
      </c>
      <c r="AO83" t="s">
        <v>83</v>
      </c>
      <c r="AR83" t="s">
        <v>82</v>
      </c>
      <c r="AT83" t="s">
        <v>82</v>
      </c>
      <c r="AW83" t="s">
        <v>82</v>
      </c>
      <c r="AY83" t="s">
        <v>4155</v>
      </c>
      <c r="AZ83" t="s">
        <v>1823</v>
      </c>
      <c r="BA83" t="s">
        <v>787</v>
      </c>
      <c r="BB83">
        <v>36732</v>
      </c>
      <c r="BC83" t="s">
        <v>79</v>
      </c>
      <c r="BD83" t="s">
        <v>4158</v>
      </c>
      <c r="BG83" s="2">
        <v>43414</v>
      </c>
      <c r="BH83" t="s">
        <v>4154</v>
      </c>
      <c r="BJ83">
        <v>631276487</v>
      </c>
    </row>
    <row r="84" spans="1:62" x14ac:dyDescent="0.25">
      <c r="A84" t="s">
        <v>4396</v>
      </c>
      <c r="B84" s="2">
        <v>43383</v>
      </c>
      <c r="C84" t="s">
        <v>63</v>
      </c>
      <c r="D84" s="3">
        <v>43359.66303152778</v>
      </c>
      <c r="E84" t="s">
        <v>64</v>
      </c>
      <c r="F84" s="2">
        <v>43449</v>
      </c>
      <c r="G84" s="2">
        <v>43723</v>
      </c>
      <c r="H84" t="s">
        <v>4397</v>
      </c>
      <c r="J84" t="s">
        <v>4398</v>
      </c>
      <c r="L84" t="s">
        <v>4399</v>
      </c>
      <c r="M84" t="s">
        <v>761</v>
      </c>
      <c r="N84">
        <v>30165</v>
      </c>
      <c r="O84" t="s">
        <v>70</v>
      </c>
      <c r="Q84" t="s">
        <v>4400</v>
      </c>
      <c r="S84" t="s">
        <v>72</v>
      </c>
      <c r="T84" t="s">
        <v>878</v>
      </c>
      <c r="U84" t="s">
        <v>3851</v>
      </c>
      <c r="V84" t="s">
        <v>2620</v>
      </c>
      <c r="W84" t="s">
        <v>881</v>
      </c>
      <c r="X84" t="s">
        <v>1092</v>
      </c>
      <c r="Y84" t="str">
        <f>"45-4011"</f>
        <v>45-4011</v>
      </c>
      <c r="Z84" t="s">
        <v>763</v>
      </c>
      <c r="AA84">
        <v>115310</v>
      </c>
      <c r="AB84">
        <v>35</v>
      </c>
      <c r="AC84">
        <v>35</v>
      </c>
      <c r="AD84" t="s">
        <v>79</v>
      </c>
      <c r="AE84" t="s">
        <v>80</v>
      </c>
      <c r="AF84">
        <v>40</v>
      </c>
      <c r="AG84" s="4">
        <v>0.33333333333333331</v>
      </c>
      <c r="AH84" s="4">
        <v>0.70833333333333337</v>
      </c>
      <c r="AI84" s="5">
        <v>9.83</v>
      </c>
      <c r="AJ84">
        <v>14.75</v>
      </c>
      <c r="AK84">
        <v>32.25</v>
      </c>
      <c r="AL84" t="s">
        <v>81</v>
      </c>
      <c r="AM84" t="s">
        <v>82</v>
      </c>
      <c r="AO84" t="s">
        <v>83</v>
      </c>
      <c r="AR84" t="s">
        <v>82</v>
      </c>
      <c r="AT84" t="s">
        <v>82</v>
      </c>
      <c r="AW84" t="s">
        <v>82</v>
      </c>
      <c r="AY84" t="s">
        <v>4399</v>
      </c>
      <c r="AZ84" t="s">
        <v>4401</v>
      </c>
      <c r="BA84" t="s">
        <v>761</v>
      </c>
      <c r="BB84">
        <v>30165</v>
      </c>
      <c r="BC84" t="s">
        <v>79</v>
      </c>
      <c r="BH84" t="s">
        <v>4402</v>
      </c>
      <c r="BJ84">
        <v>264236715</v>
      </c>
    </row>
    <row r="85" spans="1:62" x14ac:dyDescent="0.25">
      <c r="A85" t="s">
        <v>5517</v>
      </c>
      <c r="B85" s="2">
        <v>43383</v>
      </c>
      <c r="C85" t="s">
        <v>63</v>
      </c>
      <c r="D85" s="3">
        <v>43372.493587453704</v>
      </c>
      <c r="E85" t="s">
        <v>3355</v>
      </c>
      <c r="H85" t="s">
        <v>5518</v>
      </c>
      <c r="I85" t="s">
        <v>67</v>
      </c>
      <c r="J85" t="s">
        <v>5519</v>
      </c>
      <c r="K85" t="s">
        <v>5520</v>
      </c>
      <c r="L85" t="s">
        <v>232</v>
      </c>
      <c r="M85" t="s">
        <v>232</v>
      </c>
      <c r="N85">
        <v>10512</v>
      </c>
      <c r="O85" t="s">
        <v>70</v>
      </c>
      <c r="P85" t="s">
        <v>313</v>
      </c>
      <c r="Q85" t="s">
        <v>5521</v>
      </c>
      <c r="S85" t="s">
        <v>72</v>
      </c>
      <c r="T85" t="s">
        <v>5522</v>
      </c>
      <c r="U85" t="s">
        <v>5523</v>
      </c>
      <c r="V85" t="s">
        <v>5524</v>
      </c>
      <c r="W85" t="s">
        <v>232</v>
      </c>
      <c r="X85" t="s">
        <v>1758</v>
      </c>
      <c r="Y85" t="str">
        <f>"15-1151"</f>
        <v>15-1151</v>
      </c>
      <c r="Z85" t="s">
        <v>5525</v>
      </c>
      <c r="AA85">
        <v>5612</v>
      </c>
      <c r="AB85">
        <v>1</v>
      </c>
      <c r="AD85" t="s">
        <v>79</v>
      </c>
      <c r="AE85" t="s">
        <v>80</v>
      </c>
      <c r="AF85">
        <v>40</v>
      </c>
      <c r="AG85" s="4">
        <v>0.29166666666666669</v>
      </c>
      <c r="AH85" s="4">
        <v>0.64583333333333337</v>
      </c>
      <c r="AI85" s="5">
        <v>30.01</v>
      </c>
      <c r="AJ85">
        <v>30.01</v>
      </c>
      <c r="AK85">
        <v>30.01</v>
      </c>
      <c r="AL85" t="s">
        <v>81</v>
      </c>
      <c r="AM85" t="s">
        <v>82</v>
      </c>
      <c r="AO85" t="s">
        <v>213</v>
      </c>
      <c r="AP85">
        <v>0</v>
      </c>
      <c r="AQ85" t="s">
        <v>67</v>
      </c>
      <c r="AR85" t="s">
        <v>82</v>
      </c>
      <c r="AT85" t="s">
        <v>82</v>
      </c>
      <c r="AW85" t="s">
        <v>72</v>
      </c>
      <c r="AX85">
        <v>5</v>
      </c>
      <c r="AY85" t="s">
        <v>313</v>
      </c>
      <c r="AZ85" t="s">
        <v>313</v>
      </c>
      <c r="BA85" t="s">
        <v>232</v>
      </c>
      <c r="BB85">
        <v>10512</v>
      </c>
      <c r="BC85" t="s">
        <v>79</v>
      </c>
      <c r="BH85" t="s">
        <v>5519</v>
      </c>
      <c r="BI85" t="s">
        <v>5520</v>
      </c>
      <c r="BJ85">
        <v>141726201</v>
      </c>
    </row>
    <row r="86" spans="1:62" x14ac:dyDescent="0.25">
      <c r="A86" t="s">
        <v>132</v>
      </c>
      <c r="B86" s="2">
        <v>43384</v>
      </c>
      <c r="C86" t="s">
        <v>63</v>
      </c>
      <c r="D86" s="3">
        <v>43341.296915937499</v>
      </c>
      <c r="E86" t="s">
        <v>64</v>
      </c>
      <c r="F86" s="2">
        <v>43419</v>
      </c>
      <c r="G86" s="2">
        <v>43708</v>
      </c>
      <c r="H86" t="s">
        <v>133</v>
      </c>
      <c r="J86" t="s">
        <v>134</v>
      </c>
      <c r="L86" t="s">
        <v>135</v>
      </c>
      <c r="M86" t="s">
        <v>136</v>
      </c>
      <c r="N86">
        <v>21029</v>
      </c>
      <c r="O86" t="s">
        <v>70</v>
      </c>
      <c r="Q86" t="s">
        <v>137</v>
      </c>
      <c r="S86" t="s">
        <v>72</v>
      </c>
      <c r="T86" t="s">
        <v>73</v>
      </c>
      <c r="U86" t="s">
        <v>74</v>
      </c>
      <c r="V86" t="s">
        <v>75</v>
      </c>
      <c r="W86" t="s">
        <v>76</v>
      </c>
      <c r="X86" t="s">
        <v>77</v>
      </c>
      <c r="Y86" t="str">
        <f>"39-2021"</f>
        <v>39-2021</v>
      </c>
      <c r="Z86" t="s">
        <v>78</v>
      </c>
      <c r="AA86">
        <v>711212</v>
      </c>
      <c r="AB86">
        <v>5</v>
      </c>
      <c r="AC86">
        <v>5</v>
      </c>
      <c r="AD86" t="s">
        <v>79</v>
      </c>
      <c r="AE86" t="s">
        <v>80</v>
      </c>
      <c r="AF86">
        <v>40</v>
      </c>
      <c r="AG86" s="4">
        <v>0.20833333333333334</v>
      </c>
      <c r="AH86" s="4">
        <v>0.70833333333333337</v>
      </c>
      <c r="AI86" s="5">
        <v>13.68</v>
      </c>
      <c r="AJ86">
        <v>20.52</v>
      </c>
      <c r="AK86">
        <v>20.52</v>
      </c>
      <c r="AL86" t="s">
        <v>81</v>
      </c>
      <c r="AM86" t="s">
        <v>82</v>
      </c>
      <c r="AO86" t="s">
        <v>83</v>
      </c>
      <c r="AR86" t="s">
        <v>82</v>
      </c>
      <c r="AT86" t="s">
        <v>82</v>
      </c>
      <c r="AW86" t="s">
        <v>72</v>
      </c>
      <c r="AX86">
        <v>1</v>
      </c>
      <c r="AY86" t="s">
        <v>138</v>
      </c>
      <c r="AZ86" t="s">
        <v>139</v>
      </c>
      <c r="BA86" t="s">
        <v>136</v>
      </c>
      <c r="BB86">
        <v>20724</v>
      </c>
      <c r="BC86" t="s">
        <v>87</v>
      </c>
      <c r="BD86" t="s">
        <v>140</v>
      </c>
      <c r="BH86" t="s">
        <v>141</v>
      </c>
      <c r="BI86" t="s">
        <v>142</v>
      </c>
      <c r="BJ86">
        <v>227645493</v>
      </c>
    </row>
    <row r="87" spans="1:62" x14ac:dyDescent="0.25">
      <c r="A87" t="s">
        <v>924</v>
      </c>
      <c r="B87" s="2">
        <v>43384</v>
      </c>
      <c r="C87" t="s">
        <v>63</v>
      </c>
      <c r="D87" s="3">
        <v>43314.472730844907</v>
      </c>
      <c r="E87" t="s">
        <v>117</v>
      </c>
      <c r="H87" t="s">
        <v>925</v>
      </c>
      <c r="J87" t="s">
        <v>926</v>
      </c>
      <c r="L87" t="s">
        <v>927</v>
      </c>
      <c r="M87" t="s">
        <v>86</v>
      </c>
      <c r="N87">
        <v>34753</v>
      </c>
      <c r="O87" t="s">
        <v>70</v>
      </c>
      <c r="Q87" t="s">
        <v>928</v>
      </c>
      <c r="S87" t="s">
        <v>82</v>
      </c>
      <c r="U87" t="s">
        <v>92</v>
      </c>
      <c r="X87" t="s">
        <v>929</v>
      </c>
      <c r="Y87" t="str">
        <f>"37-3011"</f>
        <v>37-3011</v>
      </c>
      <c r="Z87" t="s">
        <v>94</v>
      </c>
      <c r="AA87">
        <v>56173</v>
      </c>
      <c r="AB87">
        <v>8</v>
      </c>
      <c r="AD87" t="s">
        <v>79</v>
      </c>
      <c r="AE87" t="s">
        <v>80</v>
      </c>
      <c r="AF87">
        <v>40</v>
      </c>
      <c r="AG87" s="4">
        <v>0.29166666666666669</v>
      </c>
      <c r="AH87" s="4">
        <v>0.66666666666666663</v>
      </c>
      <c r="AI87" s="5">
        <v>15.72</v>
      </c>
      <c r="AL87" t="s">
        <v>81</v>
      </c>
      <c r="AM87" t="s">
        <v>82</v>
      </c>
      <c r="AO87" t="s">
        <v>83</v>
      </c>
      <c r="AR87" t="s">
        <v>82</v>
      </c>
      <c r="AT87" t="s">
        <v>82</v>
      </c>
      <c r="AW87" t="s">
        <v>72</v>
      </c>
      <c r="AX87">
        <v>3</v>
      </c>
      <c r="AY87" t="s">
        <v>927</v>
      </c>
      <c r="AZ87" t="s">
        <v>930</v>
      </c>
      <c r="BA87" t="s">
        <v>86</v>
      </c>
      <c r="BB87">
        <v>34753</v>
      </c>
      <c r="BC87" t="s">
        <v>79</v>
      </c>
      <c r="BH87" t="s">
        <v>931</v>
      </c>
      <c r="BJ87">
        <v>452540800</v>
      </c>
    </row>
    <row r="88" spans="1:62" x14ac:dyDescent="0.25">
      <c r="A88" t="s">
        <v>943</v>
      </c>
      <c r="B88" s="2">
        <v>43384</v>
      </c>
      <c r="C88" t="s">
        <v>63</v>
      </c>
      <c r="D88" s="3">
        <v>43318.565746319444</v>
      </c>
      <c r="E88" t="s">
        <v>117</v>
      </c>
      <c r="H88" t="s">
        <v>944</v>
      </c>
      <c r="J88" t="s">
        <v>945</v>
      </c>
      <c r="L88" t="s">
        <v>946</v>
      </c>
      <c r="M88" t="s">
        <v>105</v>
      </c>
      <c r="N88" t="s">
        <v>947</v>
      </c>
      <c r="O88" t="s">
        <v>70</v>
      </c>
      <c r="Q88" t="s">
        <v>948</v>
      </c>
      <c r="S88" t="s">
        <v>72</v>
      </c>
      <c r="T88" t="s">
        <v>949</v>
      </c>
      <c r="U88" t="s">
        <v>950</v>
      </c>
      <c r="V88" t="s">
        <v>863</v>
      </c>
      <c r="W88" t="s">
        <v>105</v>
      </c>
      <c r="X88" t="s">
        <v>951</v>
      </c>
      <c r="Y88" t="str">
        <f>"47-4071"</f>
        <v>47-4071</v>
      </c>
      <c r="Z88" t="s">
        <v>952</v>
      </c>
      <c r="AA88">
        <v>562991</v>
      </c>
      <c r="AB88">
        <v>1</v>
      </c>
      <c r="AD88" t="s">
        <v>79</v>
      </c>
      <c r="AE88" t="s">
        <v>599</v>
      </c>
      <c r="AF88">
        <v>40</v>
      </c>
      <c r="AG88" s="4">
        <v>0.33333333333333331</v>
      </c>
      <c r="AH88" s="4">
        <v>0.70833333333333337</v>
      </c>
      <c r="AI88" s="6">
        <v>19</v>
      </c>
      <c r="AL88" t="s">
        <v>81</v>
      </c>
      <c r="AM88" t="s">
        <v>82</v>
      </c>
      <c r="AO88" t="s">
        <v>83</v>
      </c>
      <c r="AR88" t="s">
        <v>82</v>
      </c>
      <c r="AT88" t="s">
        <v>82</v>
      </c>
      <c r="AW88" t="s">
        <v>82</v>
      </c>
      <c r="AY88" t="s">
        <v>946</v>
      </c>
      <c r="AZ88" t="s">
        <v>953</v>
      </c>
      <c r="BA88" t="s">
        <v>105</v>
      </c>
      <c r="BB88" t="s">
        <v>947</v>
      </c>
      <c r="BC88" t="s">
        <v>79</v>
      </c>
      <c r="BH88" t="s">
        <v>945</v>
      </c>
      <c r="BJ88">
        <v>870764024</v>
      </c>
    </row>
    <row r="89" spans="1:62" x14ac:dyDescent="0.25">
      <c r="A89" t="s">
        <v>969</v>
      </c>
      <c r="B89" s="2">
        <v>43384</v>
      </c>
      <c r="C89" t="s">
        <v>63</v>
      </c>
      <c r="D89" s="3">
        <v>43332.581009351852</v>
      </c>
      <c r="E89" t="s">
        <v>117</v>
      </c>
      <c r="H89" t="s">
        <v>970</v>
      </c>
      <c r="I89" t="s">
        <v>67</v>
      </c>
      <c r="J89" t="s">
        <v>971</v>
      </c>
      <c r="K89" t="s">
        <v>67</v>
      </c>
      <c r="L89" t="s">
        <v>972</v>
      </c>
      <c r="M89" t="s">
        <v>761</v>
      </c>
      <c r="N89">
        <v>30501</v>
      </c>
      <c r="O89" t="s">
        <v>70</v>
      </c>
      <c r="P89" t="s">
        <v>67</v>
      </c>
      <c r="Q89" t="s">
        <v>973</v>
      </c>
      <c r="S89" t="s">
        <v>72</v>
      </c>
      <c r="T89" t="s">
        <v>974</v>
      </c>
      <c r="U89" t="s">
        <v>975</v>
      </c>
      <c r="V89" t="s">
        <v>976</v>
      </c>
      <c r="W89" t="s">
        <v>761</v>
      </c>
      <c r="X89" t="s">
        <v>977</v>
      </c>
      <c r="Y89" t="str">
        <f>"51-3022"</f>
        <v>51-3022</v>
      </c>
      <c r="Z89" t="s">
        <v>865</v>
      </c>
      <c r="AA89">
        <v>445110</v>
      </c>
      <c r="AB89">
        <v>10</v>
      </c>
      <c r="AD89" t="s">
        <v>79</v>
      </c>
      <c r="AE89" t="s">
        <v>95</v>
      </c>
      <c r="AF89">
        <v>40</v>
      </c>
      <c r="AG89" s="4">
        <v>0.33333333333333331</v>
      </c>
      <c r="AH89" s="4">
        <v>0.79166666666666663</v>
      </c>
      <c r="AI89" s="5">
        <v>10.85</v>
      </c>
      <c r="AL89" t="s">
        <v>81</v>
      </c>
      <c r="AM89" t="s">
        <v>82</v>
      </c>
      <c r="AO89" t="s">
        <v>83</v>
      </c>
      <c r="AR89" t="s">
        <v>82</v>
      </c>
      <c r="AT89" t="s">
        <v>82</v>
      </c>
      <c r="AW89" t="s">
        <v>72</v>
      </c>
      <c r="AX89">
        <v>3</v>
      </c>
      <c r="AY89" t="s">
        <v>972</v>
      </c>
      <c r="AZ89" t="s">
        <v>978</v>
      </c>
      <c r="BA89" t="s">
        <v>761</v>
      </c>
      <c r="BB89">
        <v>30501</v>
      </c>
      <c r="BC89" t="s">
        <v>79</v>
      </c>
      <c r="BH89" t="s">
        <v>971</v>
      </c>
      <c r="BI89" t="s">
        <v>67</v>
      </c>
      <c r="BJ89">
        <v>582515552</v>
      </c>
    </row>
    <row r="90" spans="1:62" x14ac:dyDescent="0.25">
      <c r="A90" t="s">
        <v>1096</v>
      </c>
      <c r="B90" s="2">
        <v>43384</v>
      </c>
      <c r="C90" t="s">
        <v>63</v>
      </c>
      <c r="D90" s="3">
        <v>43358.006213101849</v>
      </c>
      <c r="E90" t="s">
        <v>64</v>
      </c>
      <c r="F90" s="2">
        <v>43448</v>
      </c>
      <c r="G90" s="2">
        <v>43535</v>
      </c>
      <c r="H90" t="s">
        <v>1097</v>
      </c>
      <c r="I90" t="s">
        <v>1098</v>
      </c>
      <c r="J90" t="s">
        <v>1099</v>
      </c>
      <c r="L90" t="s">
        <v>1100</v>
      </c>
      <c r="M90" t="s">
        <v>1101</v>
      </c>
      <c r="N90">
        <v>5091</v>
      </c>
      <c r="O90" t="s">
        <v>70</v>
      </c>
      <c r="Q90" t="s">
        <v>1102</v>
      </c>
      <c r="S90" t="s">
        <v>72</v>
      </c>
      <c r="T90" t="s">
        <v>1103</v>
      </c>
      <c r="U90" t="s">
        <v>1104</v>
      </c>
      <c r="V90" t="s">
        <v>1105</v>
      </c>
      <c r="W90" t="s">
        <v>207</v>
      </c>
      <c r="X90" t="s">
        <v>1106</v>
      </c>
      <c r="Y90" t="str">
        <f>"35-3031"</f>
        <v>35-3031</v>
      </c>
      <c r="Z90" t="s">
        <v>410</v>
      </c>
      <c r="AA90">
        <v>721110</v>
      </c>
      <c r="AB90">
        <v>8</v>
      </c>
      <c r="AC90">
        <v>8</v>
      </c>
      <c r="AD90" t="s">
        <v>79</v>
      </c>
      <c r="AE90" t="s">
        <v>95</v>
      </c>
      <c r="AF90">
        <v>35</v>
      </c>
      <c r="AG90" s="4">
        <v>0.25</v>
      </c>
      <c r="AH90" s="4">
        <v>0.58333333333333337</v>
      </c>
      <c r="AI90" s="5">
        <v>15.2</v>
      </c>
      <c r="AL90" t="s">
        <v>81</v>
      </c>
      <c r="AM90" t="s">
        <v>82</v>
      </c>
      <c r="AO90" t="s">
        <v>83</v>
      </c>
      <c r="AR90" t="s">
        <v>82</v>
      </c>
      <c r="AT90" t="s">
        <v>82</v>
      </c>
      <c r="AW90" t="s">
        <v>82</v>
      </c>
      <c r="AY90" t="s">
        <v>1100</v>
      </c>
      <c r="AZ90" t="s">
        <v>1107</v>
      </c>
      <c r="BA90" t="s">
        <v>1101</v>
      </c>
      <c r="BB90">
        <v>5091</v>
      </c>
      <c r="BC90" t="s">
        <v>87</v>
      </c>
      <c r="BH90" t="s">
        <v>1099</v>
      </c>
      <c r="BJ90">
        <v>30220066</v>
      </c>
    </row>
    <row r="91" spans="1:62" x14ac:dyDescent="0.25">
      <c r="A91" t="s">
        <v>1108</v>
      </c>
      <c r="B91" s="2">
        <v>43384</v>
      </c>
      <c r="C91" t="s">
        <v>63</v>
      </c>
      <c r="D91" s="3">
        <v>43358.015984131947</v>
      </c>
      <c r="E91" t="s">
        <v>64</v>
      </c>
      <c r="F91" s="2">
        <v>43448</v>
      </c>
      <c r="G91" s="2">
        <v>43535</v>
      </c>
      <c r="H91" t="s">
        <v>1097</v>
      </c>
      <c r="I91" t="s">
        <v>1098</v>
      </c>
      <c r="J91" t="s">
        <v>1099</v>
      </c>
      <c r="L91" t="s">
        <v>1100</v>
      </c>
      <c r="M91" t="s">
        <v>1101</v>
      </c>
      <c r="N91">
        <v>5091</v>
      </c>
      <c r="O91" t="s">
        <v>70</v>
      </c>
      <c r="Q91" t="s">
        <v>1102</v>
      </c>
      <c r="S91" t="s">
        <v>72</v>
      </c>
      <c r="T91" t="s">
        <v>1103</v>
      </c>
      <c r="U91" t="s">
        <v>1104</v>
      </c>
      <c r="V91" t="s">
        <v>1105</v>
      </c>
      <c r="W91" t="s">
        <v>207</v>
      </c>
      <c r="X91" t="s">
        <v>1109</v>
      </c>
      <c r="Y91" t="str">
        <f>"35-2021"</f>
        <v>35-2021</v>
      </c>
      <c r="Z91" t="s">
        <v>221</v>
      </c>
      <c r="AA91">
        <v>721110</v>
      </c>
      <c r="AB91">
        <v>6</v>
      </c>
      <c r="AC91">
        <v>6</v>
      </c>
      <c r="AD91" t="s">
        <v>79</v>
      </c>
      <c r="AE91" t="s">
        <v>95</v>
      </c>
      <c r="AF91">
        <v>35</v>
      </c>
      <c r="AG91" s="4">
        <v>0.25</v>
      </c>
      <c r="AH91" s="4">
        <v>0.58333333333333337</v>
      </c>
      <c r="AI91" s="5">
        <v>12.82</v>
      </c>
      <c r="AJ91">
        <v>19.23</v>
      </c>
      <c r="AK91">
        <v>21</v>
      </c>
      <c r="AL91" t="s">
        <v>81</v>
      </c>
      <c r="AM91" t="s">
        <v>82</v>
      </c>
      <c r="AO91" t="s">
        <v>83</v>
      </c>
      <c r="AR91" t="s">
        <v>82</v>
      </c>
      <c r="AT91" t="s">
        <v>82</v>
      </c>
      <c r="AW91" t="s">
        <v>82</v>
      </c>
      <c r="AY91" t="s">
        <v>1100</v>
      </c>
      <c r="AZ91" t="s">
        <v>1107</v>
      </c>
      <c r="BA91" t="s">
        <v>1101</v>
      </c>
      <c r="BB91">
        <v>5091</v>
      </c>
      <c r="BC91" t="s">
        <v>87</v>
      </c>
      <c r="BH91" t="s">
        <v>1099</v>
      </c>
      <c r="BJ91">
        <v>30220066</v>
      </c>
    </row>
    <row r="92" spans="1:62" x14ac:dyDescent="0.25">
      <c r="A92" t="s">
        <v>1123</v>
      </c>
      <c r="B92" s="2">
        <v>43384</v>
      </c>
      <c r="C92" t="s">
        <v>63</v>
      </c>
      <c r="D92" s="3">
        <v>43357.999034363427</v>
      </c>
      <c r="E92" t="s">
        <v>64</v>
      </c>
      <c r="F92" s="2">
        <v>43448</v>
      </c>
      <c r="G92" s="2">
        <v>43535</v>
      </c>
      <c r="H92" t="s">
        <v>1097</v>
      </c>
      <c r="I92" t="s">
        <v>1098</v>
      </c>
      <c r="J92" t="s">
        <v>1099</v>
      </c>
      <c r="L92" t="s">
        <v>1100</v>
      </c>
      <c r="M92" t="s">
        <v>1101</v>
      </c>
      <c r="N92">
        <v>5091</v>
      </c>
      <c r="O92" t="s">
        <v>70</v>
      </c>
      <c r="Q92" t="s">
        <v>1102</v>
      </c>
      <c r="S92" t="s">
        <v>72</v>
      </c>
      <c r="T92" t="s">
        <v>1103</v>
      </c>
      <c r="U92" t="s">
        <v>1104</v>
      </c>
      <c r="V92" t="s">
        <v>1105</v>
      </c>
      <c r="W92" t="s">
        <v>207</v>
      </c>
      <c r="X92" t="s">
        <v>1124</v>
      </c>
      <c r="Y92" t="str">
        <f>"35-1012"</f>
        <v>35-1012</v>
      </c>
      <c r="Z92" t="s">
        <v>598</v>
      </c>
      <c r="AA92">
        <v>721110</v>
      </c>
      <c r="AB92">
        <v>2</v>
      </c>
      <c r="AC92">
        <v>2</v>
      </c>
      <c r="AD92" t="s">
        <v>79</v>
      </c>
      <c r="AE92" t="s">
        <v>95</v>
      </c>
      <c r="AF92">
        <v>35</v>
      </c>
      <c r="AG92" s="4">
        <v>0.33333333333333331</v>
      </c>
      <c r="AH92" s="4">
        <v>0.95833333333333337</v>
      </c>
      <c r="AI92" s="5">
        <v>20.52</v>
      </c>
      <c r="AJ92">
        <v>30.78</v>
      </c>
      <c r="AL92" t="s">
        <v>81</v>
      </c>
      <c r="AM92" t="s">
        <v>82</v>
      </c>
      <c r="AO92" t="s">
        <v>83</v>
      </c>
      <c r="AR92" t="s">
        <v>82</v>
      </c>
      <c r="AT92" t="s">
        <v>82</v>
      </c>
      <c r="AW92" t="s">
        <v>72</v>
      </c>
      <c r="AX92">
        <v>3</v>
      </c>
      <c r="AY92" t="s">
        <v>1100</v>
      </c>
      <c r="AZ92" t="s">
        <v>1107</v>
      </c>
      <c r="BA92" t="s">
        <v>1101</v>
      </c>
      <c r="BB92">
        <v>5091</v>
      </c>
      <c r="BC92" t="s">
        <v>87</v>
      </c>
      <c r="BH92" t="s">
        <v>1099</v>
      </c>
      <c r="BJ92">
        <v>30220066</v>
      </c>
    </row>
    <row r="93" spans="1:62" x14ac:dyDescent="0.25">
      <c r="A93" t="s">
        <v>1851</v>
      </c>
      <c r="B93" s="2">
        <v>43384</v>
      </c>
      <c r="C93" t="s">
        <v>63</v>
      </c>
      <c r="D93" s="3">
        <v>43316.411120729164</v>
      </c>
      <c r="E93" t="s">
        <v>117</v>
      </c>
      <c r="H93" t="s">
        <v>1852</v>
      </c>
      <c r="J93" t="s">
        <v>1853</v>
      </c>
      <c r="L93" t="s">
        <v>182</v>
      </c>
      <c r="M93" t="s">
        <v>166</v>
      </c>
      <c r="N93">
        <v>84115</v>
      </c>
      <c r="O93" t="s">
        <v>70</v>
      </c>
      <c r="Q93" t="s">
        <v>1854</v>
      </c>
      <c r="S93" t="s">
        <v>72</v>
      </c>
      <c r="T93" t="s">
        <v>1855</v>
      </c>
      <c r="U93" t="s">
        <v>1856</v>
      </c>
      <c r="V93" t="s">
        <v>863</v>
      </c>
      <c r="W93" t="s">
        <v>105</v>
      </c>
      <c r="X93" t="s">
        <v>1857</v>
      </c>
      <c r="Y93" t="str">
        <f>"37-3011"</f>
        <v>37-3011</v>
      </c>
      <c r="Z93" t="s">
        <v>94</v>
      </c>
      <c r="AA93">
        <v>561730</v>
      </c>
      <c r="AB93">
        <v>100</v>
      </c>
      <c r="AD93" t="s">
        <v>79</v>
      </c>
      <c r="AE93" t="s">
        <v>80</v>
      </c>
      <c r="AF93">
        <v>40</v>
      </c>
      <c r="AG93" s="4">
        <v>0.33333333333333331</v>
      </c>
      <c r="AH93" s="4">
        <v>0.70833333333333337</v>
      </c>
      <c r="AI93" s="5">
        <v>13.68</v>
      </c>
      <c r="AL93" t="s">
        <v>81</v>
      </c>
      <c r="AM93" t="s">
        <v>82</v>
      </c>
      <c r="AO93" t="s">
        <v>83</v>
      </c>
      <c r="AQ93" t="s">
        <v>67</v>
      </c>
      <c r="AR93" t="s">
        <v>82</v>
      </c>
      <c r="AT93" t="s">
        <v>82</v>
      </c>
      <c r="AW93" t="s">
        <v>82</v>
      </c>
      <c r="AY93" t="s">
        <v>182</v>
      </c>
      <c r="AZ93" t="s">
        <v>1858</v>
      </c>
      <c r="BA93" t="s">
        <v>166</v>
      </c>
      <c r="BB93">
        <v>84115</v>
      </c>
      <c r="BC93" t="s">
        <v>79</v>
      </c>
      <c r="BH93" t="s">
        <v>1853</v>
      </c>
      <c r="BJ93">
        <v>815400202</v>
      </c>
    </row>
    <row r="94" spans="1:62" x14ac:dyDescent="0.25">
      <c r="A94" t="s">
        <v>1865</v>
      </c>
      <c r="B94" s="2">
        <v>43384</v>
      </c>
      <c r="C94" t="s">
        <v>63</v>
      </c>
      <c r="D94" s="3">
        <v>43315.450584108796</v>
      </c>
      <c r="E94" t="s">
        <v>117</v>
      </c>
      <c r="H94" t="s">
        <v>1866</v>
      </c>
      <c r="I94" t="s">
        <v>67</v>
      </c>
      <c r="J94" t="s">
        <v>1867</v>
      </c>
      <c r="K94" t="s">
        <v>67</v>
      </c>
      <c r="L94" t="s">
        <v>1335</v>
      </c>
      <c r="M94" t="s">
        <v>105</v>
      </c>
      <c r="N94">
        <v>77039</v>
      </c>
      <c r="O94" t="s">
        <v>70</v>
      </c>
      <c r="P94" t="s">
        <v>67</v>
      </c>
      <c r="Q94" t="s">
        <v>1868</v>
      </c>
      <c r="S94" t="s">
        <v>82</v>
      </c>
      <c r="U94" t="s">
        <v>92</v>
      </c>
      <c r="X94" t="s">
        <v>1869</v>
      </c>
      <c r="Y94" t="str">
        <f>"47-2221"</f>
        <v>47-2221</v>
      </c>
      <c r="Z94" t="s">
        <v>1169</v>
      </c>
      <c r="AA94">
        <v>213112</v>
      </c>
      <c r="AB94">
        <v>115</v>
      </c>
      <c r="AD94" t="s">
        <v>79</v>
      </c>
      <c r="AE94" t="s">
        <v>95</v>
      </c>
      <c r="AF94">
        <v>40</v>
      </c>
      <c r="AG94" s="4">
        <v>0.29166666666666669</v>
      </c>
      <c r="AH94" s="4">
        <v>0.66666666666666663</v>
      </c>
      <c r="AI94" s="5">
        <v>22.21</v>
      </c>
      <c r="AM94" t="s">
        <v>82</v>
      </c>
      <c r="AO94" t="s">
        <v>213</v>
      </c>
      <c r="AP94" t="s">
        <v>67</v>
      </c>
      <c r="AQ94" t="s">
        <v>67</v>
      </c>
      <c r="AR94" t="s">
        <v>82</v>
      </c>
      <c r="AT94" t="s">
        <v>82</v>
      </c>
      <c r="AW94" t="s">
        <v>72</v>
      </c>
      <c r="AX94">
        <v>12</v>
      </c>
      <c r="AY94" t="s">
        <v>1870</v>
      </c>
      <c r="AZ94" t="s">
        <v>1871</v>
      </c>
      <c r="BA94" t="s">
        <v>714</v>
      </c>
      <c r="BB94">
        <v>70354</v>
      </c>
      <c r="BC94" t="s">
        <v>79</v>
      </c>
      <c r="BD94" t="s">
        <v>1872</v>
      </c>
      <c r="BE94" t="s">
        <v>1873</v>
      </c>
      <c r="BF94" s="2">
        <v>43313</v>
      </c>
      <c r="BG94" s="2">
        <v>43358</v>
      </c>
      <c r="BH94" t="s">
        <v>1874</v>
      </c>
      <c r="BI94" t="s">
        <v>67</v>
      </c>
      <c r="BJ94">
        <v>830830342</v>
      </c>
    </row>
    <row r="95" spans="1:62" x14ac:dyDescent="0.25">
      <c r="A95" t="s">
        <v>1886</v>
      </c>
      <c r="B95" s="2">
        <v>43384</v>
      </c>
      <c r="C95" t="s">
        <v>63</v>
      </c>
      <c r="D95" s="3">
        <v>43318.450882476849</v>
      </c>
      <c r="E95" t="s">
        <v>117</v>
      </c>
      <c r="H95" t="s">
        <v>1866</v>
      </c>
      <c r="I95" t="s">
        <v>67</v>
      </c>
      <c r="J95" t="s">
        <v>1867</v>
      </c>
      <c r="L95" t="s">
        <v>1335</v>
      </c>
      <c r="M95" t="s">
        <v>105</v>
      </c>
      <c r="N95">
        <v>77039</v>
      </c>
      <c r="O95" t="s">
        <v>70</v>
      </c>
      <c r="Q95" t="s">
        <v>1868</v>
      </c>
      <c r="S95" t="s">
        <v>82</v>
      </c>
      <c r="U95" t="s">
        <v>92</v>
      </c>
      <c r="X95" t="s">
        <v>1869</v>
      </c>
      <c r="Y95" t="str">
        <f>"47-2221"</f>
        <v>47-2221</v>
      </c>
      <c r="Z95" t="s">
        <v>1169</v>
      </c>
      <c r="AA95">
        <v>213112</v>
      </c>
      <c r="AB95">
        <v>85</v>
      </c>
      <c r="AD95" t="s">
        <v>79</v>
      </c>
      <c r="AE95" t="s">
        <v>95</v>
      </c>
      <c r="AF95">
        <v>40</v>
      </c>
      <c r="AG95" s="4">
        <v>0.29166666666666669</v>
      </c>
      <c r="AH95" s="4">
        <v>0.66666666666666663</v>
      </c>
      <c r="AI95" s="5">
        <v>18.13</v>
      </c>
      <c r="AM95" t="s">
        <v>82</v>
      </c>
      <c r="AO95" t="s">
        <v>213</v>
      </c>
      <c r="AR95" t="s">
        <v>82</v>
      </c>
      <c r="AT95" t="s">
        <v>82</v>
      </c>
      <c r="AW95" t="s">
        <v>72</v>
      </c>
      <c r="AX95">
        <v>12</v>
      </c>
      <c r="AY95" t="s">
        <v>1009</v>
      </c>
      <c r="AZ95" t="s">
        <v>1887</v>
      </c>
      <c r="BA95" t="s">
        <v>105</v>
      </c>
      <c r="BB95">
        <v>78362</v>
      </c>
      <c r="BC95" t="s">
        <v>79</v>
      </c>
      <c r="BD95" t="s">
        <v>1888</v>
      </c>
      <c r="BE95">
        <v>8657333</v>
      </c>
      <c r="BF95" s="2">
        <v>43315</v>
      </c>
      <c r="BG95" s="2">
        <v>43345</v>
      </c>
      <c r="BH95" t="s">
        <v>1889</v>
      </c>
      <c r="BJ95">
        <v>830830342</v>
      </c>
    </row>
    <row r="96" spans="1:62" x14ac:dyDescent="0.25">
      <c r="A96" t="s">
        <v>1926</v>
      </c>
      <c r="B96" s="2">
        <v>43384</v>
      </c>
      <c r="C96" t="s">
        <v>63</v>
      </c>
      <c r="D96" s="3">
        <v>43320.394828530094</v>
      </c>
      <c r="E96" t="s">
        <v>64</v>
      </c>
      <c r="F96" s="2">
        <v>43395</v>
      </c>
      <c r="G96" s="2">
        <v>43570</v>
      </c>
      <c r="H96" t="s">
        <v>995</v>
      </c>
      <c r="I96" t="s">
        <v>996</v>
      </c>
      <c r="J96" t="s">
        <v>997</v>
      </c>
      <c r="K96" t="s">
        <v>67</v>
      </c>
      <c r="L96" t="s">
        <v>998</v>
      </c>
      <c r="M96" t="s">
        <v>774</v>
      </c>
      <c r="N96">
        <v>81657</v>
      </c>
      <c r="O96" t="s">
        <v>70</v>
      </c>
      <c r="P96" t="s">
        <v>67</v>
      </c>
      <c r="Q96" t="s">
        <v>999</v>
      </c>
      <c r="S96" t="s">
        <v>72</v>
      </c>
      <c r="T96" t="s">
        <v>938</v>
      </c>
      <c r="U96" t="s">
        <v>939</v>
      </c>
      <c r="V96" t="s">
        <v>940</v>
      </c>
      <c r="W96" t="s">
        <v>774</v>
      </c>
      <c r="X96" t="s">
        <v>221</v>
      </c>
      <c r="Y96" t="str">
        <f>"35-2021"</f>
        <v>35-2021</v>
      </c>
      <c r="Z96" t="s">
        <v>221</v>
      </c>
      <c r="AA96">
        <v>531110</v>
      </c>
      <c r="AB96">
        <v>5</v>
      </c>
      <c r="AC96">
        <v>5</v>
      </c>
      <c r="AD96" t="s">
        <v>79</v>
      </c>
      <c r="AE96" t="s">
        <v>95</v>
      </c>
      <c r="AF96">
        <v>35</v>
      </c>
      <c r="AG96" s="4">
        <v>0.29166666666666669</v>
      </c>
      <c r="AH96" s="4">
        <v>0.625</v>
      </c>
      <c r="AI96" s="5">
        <v>13.77</v>
      </c>
      <c r="AJ96">
        <v>20.66</v>
      </c>
      <c r="AK96">
        <v>20.66</v>
      </c>
      <c r="AL96" t="s">
        <v>81</v>
      </c>
      <c r="AM96" t="s">
        <v>82</v>
      </c>
      <c r="AO96" t="s">
        <v>83</v>
      </c>
      <c r="AP96" t="s">
        <v>67</v>
      </c>
      <c r="AQ96" t="s">
        <v>67</v>
      </c>
      <c r="AR96" t="s">
        <v>82</v>
      </c>
      <c r="AT96" t="s">
        <v>82</v>
      </c>
      <c r="AW96" t="s">
        <v>82</v>
      </c>
      <c r="AY96" t="s">
        <v>998</v>
      </c>
      <c r="AZ96" t="s">
        <v>941</v>
      </c>
      <c r="BA96" t="s">
        <v>774</v>
      </c>
      <c r="BB96">
        <v>81657</v>
      </c>
      <c r="BC96" t="s">
        <v>87</v>
      </c>
      <c r="BH96" t="s">
        <v>997</v>
      </c>
      <c r="BI96" t="s">
        <v>67</v>
      </c>
      <c r="BJ96">
        <v>841215071</v>
      </c>
    </row>
    <row r="97" spans="1:62" x14ac:dyDescent="0.25">
      <c r="A97" t="s">
        <v>2191</v>
      </c>
      <c r="B97" s="2">
        <v>43384</v>
      </c>
      <c r="C97" t="s">
        <v>63</v>
      </c>
      <c r="D97" s="3">
        <v>43329.636917407406</v>
      </c>
      <c r="E97" t="s">
        <v>117</v>
      </c>
      <c r="H97" t="s">
        <v>2192</v>
      </c>
      <c r="I97" t="s">
        <v>2193</v>
      </c>
      <c r="J97" t="s">
        <v>2194</v>
      </c>
      <c r="K97" t="s">
        <v>2195</v>
      </c>
      <c r="L97" t="s">
        <v>2196</v>
      </c>
      <c r="M97" t="s">
        <v>323</v>
      </c>
      <c r="N97">
        <v>95678</v>
      </c>
      <c r="O97" t="s">
        <v>70</v>
      </c>
      <c r="Q97" t="s">
        <v>2197</v>
      </c>
      <c r="S97" t="s">
        <v>72</v>
      </c>
      <c r="T97" t="s">
        <v>2198</v>
      </c>
      <c r="U97" t="s">
        <v>2199</v>
      </c>
      <c r="V97" t="s">
        <v>2200</v>
      </c>
      <c r="W97" t="s">
        <v>86</v>
      </c>
      <c r="X97" t="s">
        <v>2201</v>
      </c>
      <c r="Y97" t="str">
        <f>"35-3031"</f>
        <v>35-3031</v>
      </c>
      <c r="Z97" t="s">
        <v>410</v>
      </c>
      <c r="AA97">
        <v>7221</v>
      </c>
      <c r="AB97">
        <v>10</v>
      </c>
      <c r="AD97" t="s">
        <v>79</v>
      </c>
      <c r="AE97" t="s">
        <v>95</v>
      </c>
      <c r="AF97">
        <v>40</v>
      </c>
      <c r="AG97" s="8">
        <v>0.33333333333333331</v>
      </c>
      <c r="AH97" s="8">
        <v>0.4375</v>
      </c>
      <c r="AI97" s="5">
        <v>12.48</v>
      </c>
      <c r="AJ97">
        <v>18.72</v>
      </c>
      <c r="AL97" t="s">
        <v>81</v>
      </c>
      <c r="AM97" t="s">
        <v>82</v>
      </c>
      <c r="AO97" t="s">
        <v>83</v>
      </c>
      <c r="AR97" t="s">
        <v>82</v>
      </c>
      <c r="AT97" t="s">
        <v>82</v>
      </c>
      <c r="AW97" t="s">
        <v>72</v>
      </c>
      <c r="AX97">
        <v>12</v>
      </c>
      <c r="AY97" t="s">
        <v>2196</v>
      </c>
      <c r="AZ97" t="s">
        <v>2202</v>
      </c>
      <c r="BA97" t="s">
        <v>323</v>
      </c>
      <c r="BB97">
        <v>95678</v>
      </c>
      <c r="BC97" t="s">
        <v>87</v>
      </c>
      <c r="BH97" t="s">
        <v>2194</v>
      </c>
      <c r="BI97" t="s">
        <v>2195</v>
      </c>
      <c r="BJ97">
        <v>464226926</v>
      </c>
    </row>
    <row r="98" spans="1:62" x14ac:dyDescent="0.25">
      <c r="A98" t="s">
        <v>2420</v>
      </c>
      <c r="B98" s="2">
        <v>43384</v>
      </c>
      <c r="C98" t="s">
        <v>63</v>
      </c>
      <c r="D98" s="3">
        <v>43329.407049097223</v>
      </c>
      <c r="E98" t="s">
        <v>117</v>
      </c>
      <c r="H98" t="s">
        <v>2421</v>
      </c>
      <c r="J98" t="s">
        <v>2389</v>
      </c>
      <c r="L98" t="s">
        <v>1707</v>
      </c>
      <c r="M98" t="s">
        <v>844</v>
      </c>
      <c r="N98">
        <v>60174</v>
      </c>
      <c r="O98" t="s">
        <v>70</v>
      </c>
      <c r="Q98" t="s">
        <v>2390</v>
      </c>
      <c r="S98" t="s">
        <v>72</v>
      </c>
      <c r="T98" t="s">
        <v>524</v>
      </c>
      <c r="U98" t="s">
        <v>525</v>
      </c>
      <c r="V98" t="s">
        <v>526</v>
      </c>
      <c r="W98" t="s">
        <v>69</v>
      </c>
      <c r="X98" t="s">
        <v>1539</v>
      </c>
      <c r="Y98" t="str">
        <f>"47-3012"</f>
        <v>47-3012</v>
      </c>
      <c r="Z98" t="s">
        <v>1540</v>
      </c>
      <c r="AA98">
        <v>561730</v>
      </c>
      <c r="AB98">
        <v>10</v>
      </c>
      <c r="AD98" t="s">
        <v>79</v>
      </c>
      <c r="AE98" t="s">
        <v>95</v>
      </c>
      <c r="AF98">
        <v>35</v>
      </c>
      <c r="AG98" s="4">
        <v>0.33333333333333331</v>
      </c>
      <c r="AH98" s="4">
        <v>0.66666666666666663</v>
      </c>
      <c r="AI98" s="5">
        <v>14.56</v>
      </c>
      <c r="AJ98">
        <v>21.84</v>
      </c>
      <c r="AK98">
        <v>21.84</v>
      </c>
      <c r="AL98" t="s">
        <v>81</v>
      </c>
      <c r="AM98" t="s">
        <v>82</v>
      </c>
      <c r="AO98" t="s">
        <v>83</v>
      </c>
      <c r="AP98" t="s">
        <v>130</v>
      </c>
      <c r="AQ98" t="s">
        <v>130</v>
      </c>
      <c r="AR98" t="s">
        <v>82</v>
      </c>
      <c r="AT98" t="s">
        <v>82</v>
      </c>
      <c r="AW98" t="s">
        <v>82</v>
      </c>
      <c r="AY98" t="s">
        <v>738</v>
      </c>
      <c r="AZ98" t="s">
        <v>2422</v>
      </c>
      <c r="BA98" t="s">
        <v>105</v>
      </c>
      <c r="BB98">
        <v>78729</v>
      </c>
      <c r="BC98" t="s">
        <v>79</v>
      </c>
      <c r="BH98" t="s">
        <v>2423</v>
      </c>
      <c r="BI98" t="s">
        <v>2424</v>
      </c>
      <c r="BJ98">
        <v>752989106</v>
      </c>
    </row>
    <row r="99" spans="1:62" x14ac:dyDescent="0.25">
      <c r="A99" t="s">
        <v>2425</v>
      </c>
      <c r="B99" s="2">
        <v>43384</v>
      </c>
      <c r="C99" t="s">
        <v>63</v>
      </c>
      <c r="D99" s="3">
        <v>43329.409612083335</v>
      </c>
      <c r="E99" t="s">
        <v>117</v>
      </c>
      <c r="H99" t="s">
        <v>2421</v>
      </c>
      <c r="J99" t="s">
        <v>2426</v>
      </c>
      <c r="L99" t="s">
        <v>1707</v>
      </c>
      <c r="M99" t="s">
        <v>844</v>
      </c>
      <c r="N99">
        <v>60174</v>
      </c>
      <c r="O99" t="s">
        <v>70</v>
      </c>
      <c r="Q99" t="s">
        <v>2390</v>
      </c>
      <c r="S99" t="s">
        <v>72</v>
      </c>
      <c r="T99" t="s">
        <v>524</v>
      </c>
      <c r="U99" t="s">
        <v>525</v>
      </c>
      <c r="V99" t="s">
        <v>526</v>
      </c>
      <c r="W99" t="s">
        <v>69</v>
      </c>
      <c r="X99" t="s">
        <v>1539</v>
      </c>
      <c r="Y99" t="str">
        <f>"47-3012"</f>
        <v>47-3012</v>
      </c>
      <c r="Z99" t="s">
        <v>1540</v>
      </c>
      <c r="AA99">
        <v>561730</v>
      </c>
      <c r="AB99">
        <v>10</v>
      </c>
      <c r="AD99" t="s">
        <v>79</v>
      </c>
      <c r="AE99" t="s">
        <v>95</v>
      </c>
      <c r="AF99">
        <v>35</v>
      </c>
      <c r="AG99" s="4">
        <v>0.33333333333333331</v>
      </c>
      <c r="AH99" s="4">
        <v>0.66666666666666663</v>
      </c>
      <c r="AI99" s="5">
        <v>18.18</v>
      </c>
      <c r="AJ99">
        <v>27.27</v>
      </c>
      <c r="AK99">
        <v>27.27</v>
      </c>
      <c r="AL99" t="s">
        <v>81</v>
      </c>
      <c r="AM99" t="s">
        <v>82</v>
      </c>
      <c r="AO99" t="s">
        <v>83</v>
      </c>
      <c r="AP99" t="s">
        <v>130</v>
      </c>
      <c r="AQ99" t="s">
        <v>130</v>
      </c>
      <c r="AR99" t="s">
        <v>82</v>
      </c>
      <c r="AT99" t="s">
        <v>82</v>
      </c>
      <c r="AW99" t="s">
        <v>82</v>
      </c>
      <c r="AY99" t="s">
        <v>2427</v>
      </c>
      <c r="AZ99" t="s">
        <v>2428</v>
      </c>
      <c r="BA99" t="s">
        <v>323</v>
      </c>
      <c r="BB99">
        <v>60174</v>
      </c>
      <c r="BC99" t="s">
        <v>79</v>
      </c>
      <c r="BH99" t="s">
        <v>2429</v>
      </c>
      <c r="BI99" t="s">
        <v>2430</v>
      </c>
      <c r="BJ99">
        <v>752989106</v>
      </c>
    </row>
    <row r="100" spans="1:62" x14ac:dyDescent="0.25">
      <c r="A100" t="s">
        <v>2672</v>
      </c>
      <c r="B100" s="2">
        <v>43384</v>
      </c>
      <c r="C100" t="s">
        <v>63</v>
      </c>
      <c r="D100" s="3">
        <v>43333.401260451392</v>
      </c>
      <c r="E100" t="s">
        <v>117</v>
      </c>
      <c r="H100" t="s">
        <v>2673</v>
      </c>
      <c r="J100" t="s">
        <v>2674</v>
      </c>
      <c r="L100" t="s">
        <v>2675</v>
      </c>
      <c r="M100" t="s">
        <v>714</v>
      </c>
      <c r="N100">
        <v>70538</v>
      </c>
      <c r="O100" t="s">
        <v>70</v>
      </c>
      <c r="Q100" t="s">
        <v>2676</v>
      </c>
      <c r="S100" t="s">
        <v>82</v>
      </c>
      <c r="U100" t="s">
        <v>92</v>
      </c>
      <c r="X100" t="s">
        <v>2677</v>
      </c>
      <c r="Y100" t="str">
        <f>"37-3011"</f>
        <v>37-3011</v>
      </c>
      <c r="Z100" t="s">
        <v>94</v>
      </c>
      <c r="AA100">
        <v>56173</v>
      </c>
      <c r="AB100">
        <v>30</v>
      </c>
      <c r="AD100" t="s">
        <v>79</v>
      </c>
      <c r="AE100" t="s">
        <v>95</v>
      </c>
      <c r="AF100">
        <v>40</v>
      </c>
      <c r="AG100" s="4">
        <v>0.25</v>
      </c>
      <c r="AH100" s="4">
        <v>0.625</v>
      </c>
      <c r="AI100" s="5">
        <v>13.17</v>
      </c>
      <c r="AL100" t="s">
        <v>81</v>
      </c>
      <c r="AM100" t="s">
        <v>82</v>
      </c>
      <c r="AO100" t="s">
        <v>83</v>
      </c>
      <c r="AR100" t="s">
        <v>82</v>
      </c>
      <c r="AT100" t="s">
        <v>82</v>
      </c>
      <c r="AW100" t="s">
        <v>72</v>
      </c>
      <c r="AX100">
        <v>2</v>
      </c>
      <c r="AY100" t="s">
        <v>2675</v>
      </c>
      <c r="AZ100" t="s">
        <v>2678</v>
      </c>
      <c r="BA100" t="s">
        <v>714</v>
      </c>
      <c r="BB100">
        <v>70538</v>
      </c>
      <c r="BC100" t="s">
        <v>79</v>
      </c>
      <c r="BH100" t="s">
        <v>2679</v>
      </c>
      <c r="BJ100">
        <v>830714392</v>
      </c>
    </row>
    <row r="101" spans="1:62" x14ac:dyDescent="0.25">
      <c r="A101" t="s">
        <v>2798</v>
      </c>
      <c r="B101" s="2">
        <v>43384</v>
      </c>
      <c r="C101" t="s">
        <v>63</v>
      </c>
      <c r="D101" s="3">
        <v>43334.374135300925</v>
      </c>
      <c r="E101" t="s">
        <v>117</v>
      </c>
      <c r="H101" t="s">
        <v>2799</v>
      </c>
      <c r="J101" t="s">
        <v>2800</v>
      </c>
      <c r="L101" t="s">
        <v>2801</v>
      </c>
      <c r="M101" t="s">
        <v>100</v>
      </c>
      <c r="N101">
        <v>27587</v>
      </c>
      <c r="O101" t="s">
        <v>70</v>
      </c>
      <c r="Q101" t="s">
        <v>2802</v>
      </c>
      <c r="S101" t="s">
        <v>72</v>
      </c>
      <c r="T101" t="s">
        <v>2803</v>
      </c>
      <c r="U101" t="s">
        <v>2804</v>
      </c>
      <c r="V101" t="s">
        <v>2491</v>
      </c>
      <c r="W101" t="s">
        <v>100</v>
      </c>
      <c r="X101" t="s">
        <v>326</v>
      </c>
      <c r="Y101" t="str">
        <f>"47-3012"</f>
        <v>47-3012</v>
      </c>
      <c r="Z101" t="s">
        <v>1540</v>
      </c>
      <c r="AA101">
        <v>238170</v>
      </c>
      <c r="AB101">
        <v>10</v>
      </c>
      <c r="AD101" t="s">
        <v>79</v>
      </c>
      <c r="AE101" t="s">
        <v>95</v>
      </c>
      <c r="AF101">
        <v>40</v>
      </c>
      <c r="AG101" s="4">
        <v>0.33333333333333331</v>
      </c>
      <c r="AH101" s="4">
        <v>0.66666666666666663</v>
      </c>
      <c r="AI101" s="5">
        <v>14.85</v>
      </c>
      <c r="AJ101">
        <v>22.28</v>
      </c>
      <c r="AK101">
        <v>22.28</v>
      </c>
      <c r="AL101" t="s">
        <v>81</v>
      </c>
      <c r="AM101" t="s">
        <v>82</v>
      </c>
      <c r="AO101" t="s">
        <v>83</v>
      </c>
      <c r="AR101" t="s">
        <v>82</v>
      </c>
      <c r="AT101" t="s">
        <v>82</v>
      </c>
      <c r="AW101" t="s">
        <v>82</v>
      </c>
      <c r="AY101" t="s">
        <v>2801</v>
      </c>
      <c r="AZ101" t="s">
        <v>2805</v>
      </c>
      <c r="BA101" t="s">
        <v>100</v>
      </c>
      <c r="BB101">
        <v>27587</v>
      </c>
      <c r="BC101" t="s">
        <v>79</v>
      </c>
      <c r="BH101" t="s">
        <v>2800</v>
      </c>
      <c r="BJ101">
        <v>464962510</v>
      </c>
    </row>
    <row r="102" spans="1:62" x14ac:dyDescent="0.25">
      <c r="A102" t="s">
        <v>2935</v>
      </c>
      <c r="B102" s="2">
        <v>43384</v>
      </c>
      <c r="C102" t="s">
        <v>63</v>
      </c>
      <c r="D102" s="3">
        <v>43339.308404976851</v>
      </c>
      <c r="E102" t="s">
        <v>117</v>
      </c>
      <c r="H102" t="s">
        <v>2936</v>
      </c>
      <c r="J102" t="s">
        <v>2937</v>
      </c>
      <c r="L102" t="s">
        <v>2938</v>
      </c>
      <c r="M102" t="s">
        <v>166</v>
      </c>
      <c r="N102">
        <v>84040</v>
      </c>
      <c r="O102" t="s">
        <v>70</v>
      </c>
      <c r="Q102" t="s">
        <v>2939</v>
      </c>
      <c r="S102" t="s">
        <v>72</v>
      </c>
      <c r="T102" t="s">
        <v>2940</v>
      </c>
      <c r="U102" t="s">
        <v>169</v>
      </c>
      <c r="V102" t="s">
        <v>170</v>
      </c>
      <c r="W102" t="s">
        <v>166</v>
      </c>
      <c r="X102" t="s">
        <v>2941</v>
      </c>
      <c r="Y102" t="str">
        <f>"47-2031"</f>
        <v>47-2031</v>
      </c>
      <c r="Z102" t="s">
        <v>1508</v>
      </c>
      <c r="AA102">
        <v>238130</v>
      </c>
      <c r="AB102">
        <v>20</v>
      </c>
      <c r="AD102" t="s">
        <v>79</v>
      </c>
      <c r="AE102" t="s">
        <v>599</v>
      </c>
      <c r="AF102">
        <v>40</v>
      </c>
      <c r="AG102" s="4">
        <v>0.29166666666666669</v>
      </c>
      <c r="AH102" s="4">
        <v>0.66666666666666663</v>
      </c>
      <c r="AI102" s="5">
        <v>20.22</v>
      </c>
      <c r="AL102" t="s">
        <v>81</v>
      </c>
      <c r="AM102" t="s">
        <v>82</v>
      </c>
      <c r="AO102" t="s">
        <v>83</v>
      </c>
      <c r="AR102" t="s">
        <v>82</v>
      </c>
      <c r="AT102" t="s">
        <v>82</v>
      </c>
      <c r="AW102" t="s">
        <v>82</v>
      </c>
      <c r="AY102" t="s">
        <v>2938</v>
      </c>
      <c r="AZ102" t="s">
        <v>2942</v>
      </c>
      <c r="BA102" t="s">
        <v>166</v>
      </c>
      <c r="BB102">
        <v>84040</v>
      </c>
      <c r="BC102" t="s">
        <v>79</v>
      </c>
      <c r="BH102" t="s">
        <v>2937</v>
      </c>
      <c r="BJ102">
        <v>821537361</v>
      </c>
    </row>
    <row r="103" spans="1:62" x14ac:dyDescent="0.25">
      <c r="A103" t="s">
        <v>3254</v>
      </c>
      <c r="B103" s="2">
        <v>43384</v>
      </c>
      <c r="C103" t="s">
        <v>63</v>
      </c>
      <c r="D103" s="3">
        <v>43339.566283726854</v>
      </c>
      <c r="E103" t="s">
        <v>64</v>
      </c>
      <c r="F103" s="2">
        <v>43429</v>
      </c>
      <c r="G103" s="2">
        <v>43585</v>
      </c>
      <c r="H103" t="s">
        <v>3255</v>
      </c>
      <c r="J103" t="s">
        <v>3256</v>
      </c>
      <c r="L103" t="s">
        <v>1487</v>
      </c>
      <c r="M103" t="s">
        <v>86</v>
      </c>
      <c r="N103">
        <v>33414</v>
      </c>
      <c r="O103" t="s">
        <v>70</v>
      </c>
      <c r="Q103" t="s">
        <v>3257</v>
      </c>
      <c r="S103" t="s">
        <v>72</v>
      </c>
      <c r="T103" t="s">
        <v>3258</v>
      </c>
      <c r="U103" t="s">
        <v>3259</v>
      </c>
      <c r="V103" t="s">
        <v>3260</v>
      </c>
      <c r="W103" t="s">
        <v>323</v>
      </c>
      <c r="X103" t="s">
        <v>3261</v>
      </c>
      <c r="Y103" t="str">
        <f>"39-2021"</f>
        <v>39-2021</v>
      </c>
      <c r="Z103" t="s">
        <v>78</v>
      </c>
      <c r="AA103">
        <v>711219</v>
      </c>
      <c r="AB103">
        <v>2</v>
      </c>
      <c r="AC103">
        <v>2</v>
      </c>
      <c r="AD103" t="s">
        <v>79</v>
      </c>
      <c r="AE103" t="s">
        <v>80</v>
      </c>
      <c r="AF103">
        <v>40</v>
      </c>
      <c r="AG103" s="4">
        <v>0.29166666666666669</v>
      </c>
      <c r="AH103" s="4">
        <v>0.66666666666666663</v>
      </c>
      <c r="AI103" s="5">
        <v>12.9</v>
      </c>
      <c r="AJ103">
        <v>19.350000000000001</v>
      </c>
      <c r="AK103">
        <v>19.350000000000001</v>
      </c>
      <c r="AL103" t="s">
        <v>81</v>
      </c>
      <c r="AM103" t="s">
        <v>82</v>
      </c>
      <c r="AO103" t="s">
        <v>83</v>
      </c>
      <c r="AP103" t="s">
        <v>67</v>
      </c>
      <c r="AQ103" t="s">
        <v>67</v>
      </c>
      <c r="AR103" t="s">
        <v>82</v>
      </c>
      <c r="AT103" t="s">
        <v>82</v>
      </c>
      <c r="AW103" t="s">
        <v>72</v>
      </c>
      <c r="AX103">
        <v>1</v>
      </c>
      <c r="AY103" t="s">
        <v>1487</v>
      </c>
      <c r="AZ103" t="s">
        <v>1488</v>
      </c>
      <c r="BA103" t="s">
        <v>86</v>
      </c>
      <c r="BB103">
        <v>33414</v>
      </c>
      <c r="BC103" t="s">
        <v>79</v>
      </c>
      <c r="BH103" t="s">
        <v>3255</v>
      </c>
      <c r="BI103" t="s">
        <v>3256</v>
      </c>
      <c r="BJ103">
        <v>463218889</v>
      </c>
    </row>
    <row r="104" spans="1:62" x14ac:dyDescent="0.25">
      <c r="A104" t="s">
        <v>3476</v>
      </c>
      <c r="B104" s="2">
        <v>43384</v>
      </c>
      <c r="C104" t="s">
        <v>63</v>
      </c>
      <c r="D104" s="3">
        <v>43343.271316631945</v>
      </c>
      <c r="E104" t="s">
        <v>64</v>
      </c>
      <c r="F104" s="2">
        <v>43429</v>
      </c>
      <c r="G104" s="2">
        <v>43496</v>
      </c>
      <c r="H104" t="s">
        <v>3477</v>
      </c>
      <c r="J104" t="s">
        <v>3478</v>
      </c>
      <c r="L104" t="s">
        <v>3479</v>
      </c>
      <c r="M104" t="s">
        <v>105</v>
      </c>
      <c r="N104">
        <v>75023</v>
      </c>
      <c r="O104" t="s">
        <v>70</v>
      </c>
      <c r="Q104" t="s">
        <v>3480</v>
      </c>
      <c r="S104" t="s">
        <v>72</v>
      </c>
      <c r="T104" t="s">
        <v>1917</v>
      </c>
      <c r="U104" t="s">
        <v>1918</v>
      </c>
      <c r="V104" t="s">
        <v>1919</v>
      </c>
      <c r="W104" t="s">
        <v>105</v>
      </c>
      <c r="X104" t="s">
        <v>3481</v>
      </c>
      <c r="Y104" t="str">
        <f>"37-3011"</f>
        <v>37-3011</v>
      </c>
      <c r="Z104" t="s">
        <v>94</v>
      </c>
      <c r="AA104">
        <v>561730</v>
      </c>
      <c r="AB104">
        <v>8</v>
      </c>
      <c r="AC104">
        <v>8</v>
      </c>
      <c r="AD104" t="s">
        <v>79</v>
      </c>
      <c r="AE104" t="s">
        <v>80</v>
      </c>
      <c r="AF104">
        <v>40</v>
      </c>
      <c r="AG104" s="4">
        <v>0.27083333333333331</v>
      </c>
      <c r="AH104" s="4">
        <v>0.72916666666666663</v>
      </c>
      <c r="AI104" s="5">
        <v>13.94</v>
      </c>
      <c r="AJ104">
        <v>20.91</v>
      </c>
      <c r="AL104" t="s">
        <v>81</v>
      </c>
      <c r="AM104" t="s">
        <v>82</v>
      </c>
      <c r="AO104" t="s">
        <v>83</v>
      </c>
      <c r="AR104" t="s">
        <v>82</v>
      </c>
      <c r="AT104" t="s">
        <v>82</v>
      </c>
      <c r="AW104" t="s">
        <v>82</v>
      </c>
      <c r="AY104" t="s">
        <v>3479</v>
      </c>
      <c r="AZ104" t="s">
        <v>1594</v>
      </c>
      <c r="BA104" t="s">
        <v>105</v>
      </c>
      <c r="BB104">
        <v>75023</v>
      </c>
      <c r="BC104" t="s">
        <v>79</v>
      </c>
      <c r="BH104" t="s">
        <v>3478</v>
      </c>
      <c r="BJ104">
        <v>831406970</v>
      </c>
    </row>
    <row r="105" spans="1:62" x14ac:dyDescent="0.25">
      <c r="A105" t="s">
        <v>4202</v>
      </c>
      <c r="B105" s="2">
        <v>43384</v>
      </c>
      <c r="C105" t="s">
        <v>63</v>
      </c>
      <c r="D105" s="3">
        <v>43354.440112893521</v>
      </c>
      <c r="E105" t="s">
        <v>64</v>
      </c>
      <c r="F105" s="2">
        <v>43430</v>
      </c>
      <c r="G105" s="2">
        <v>43661</v>
      </c>
      <c r="H105" t="s">
        <v>4203</v>
      </c>
      <c r="J105" t="s">
        <v>4204</v>
      </c>
      <c r="L105" t="s">
        <v>4205</v>
      </c>
      <c r="M105" t="s">
        <v>714</v>
      </c>
      <c r="N105">
        <v>70764</v>
      </c>
      <c r="O105" t="s">
        <v>70</v>
      </c>
      <c r="P105" t="s">
        <v>4206</v>
      </c>
      <c r="Q105" t="s">
        <v>4207</v>
      </c>
      <c r="S105" t="s">
        <v>72</v>
      </c>
      <c r="T105" t="s">
        <v>4208</v>
      </c>
      <c r="U105" t="s">
        <v>4209</v>
      </c>
      <c r="V105" t="s">
        <v>4210</v>
      </c>
      <c r="W105" t="s">
        <v>714</v>
      </c>
      <c r="X105" t="s">
        <v>4211</v>
      </c>
      <c r="Y105" t="str">
        <f>"53-7062"</f>
        <v>53-7062</v>
      </c>
      <c r="Z105" t="s">
        <v>337</v>
      </c>
      <c r="AA105">
        <v>311710</v>
      </c>
      <c r="AB105">
        <v>35</v>
      </c>
      <c r="AC105">
        <v>35</v>
      </c>
      <c r="AD105" t="s">
        <v>79</v>
      </c>
      <c r="AE105" t="s">
        <v>80</v>
      </c>
      <c r="AF105">
        <v>35</v>
      </c>
      <c r="AG105" s="4">
        <v>0.25</v>
      </c>
      <c r="AH105" s="4">
        <v>0.625</v>
      </c>
      <c r="AI105" s="5">
        <v>8.33</v>
      </c>
      <c r="AJ105">
        <v>12.5</v>
      </c>
      <c r="AK105">
        <v>12.5</v>
      </c>
      <c r="AL105" t="s">
        <v>81</v>
      </c>
      <c r="AM105" t="s">
        <v>82</v>
      </c>
      <c r="AO105" t="s">
        <v>83</v>
      </c>
      <c r="AR105" t="s">
        <v>82</v>
      </c>
      <c r="AT105" t="s">
        <v>82</v>
      </c>
      <c r="AW105" t="s">
        <v>72</v>
      </c>
      <c r="AX105">
        <v>1</v>
      </c>
      <c r="AY105" t="s">
        <v>4205</v>
      </c>
      <c r="AZ105" t="s">
        <v>4206</v>
      </c>
      <c r="BA105" t="s">
        <v>714</v>
      </c>
      <c r="BB105">
        <v>70764</v>
      </c>
      <c r="BC105" t="s">
        <v>87</v>
      </c>
      <c r="BH105" t="s">
        <v>4204</v>
      </c>
      <c r="BJ105">
        <v>261244570</v>
      </c>
    </row>
    <row r="106" spans="1:62" x14ac:dyDescent="0.25">
      <c r="A106" t="s">
        <v>4222</v>
      </c>
      <c r="B106" s="2">
        <v>43384</v>
      </c>
      <c r="C106" t="s">
        <v>63</v>
      </c>
      <c r="D106" s="3">
        <v>43361.647361226853</v>
      </c>
      <c r="E106" t="s">
        <v>91</v>
      </c>
      <c r="H106" t="s">
        <v>4223</v>
      </c>
      <c r="I106" t="s">
        <v>4224</v>
      </c>
      <c r="J106" t="s">
        <v>4225</v>
      </c>
      <c r="K106" t="s">
        <v>2195</v>
      </c>
      <c r="L106" t="s">
        <v>837</v>
      </c>
      <c r="M106" t="s">
        <v>105</v>
      </c>
      <c r="N106">
        <v>76903</v>
      </c>
      <c r="O106" t="s">
        <v>70</v>
      </c>
      <c r="Q106" t="s">
        <v>4226</v>
      </c>
      <c r="S106" t="s">
        <v>72</v>
      </c>
      <c r="T106" t="s">
        <v>4227</v>
      </c>
      <c r="U106" t="s">
        <v>4228</v>
      </c>
      <c r="V106" t="s">
        <v>104</v>
      </c>
      <c r="W106" t="s">
        <v>105</v>
      </c>
      <c r="X106" t="s">
        <v>3248</v>
      </c>
      <c r="Y106" t="str">
        <f>"35-3021"</f>
        <v>35-3021</v>
      </c>
      <c r="Z106" t="s">
        <v>354</v>
      </c>
      <c r="AA106">
        <v>722513</v>
      </c>
      <c r="AB106">
        <v>75</v>
      </c>
      <c r="AD106" t="s">
        <v>79</v>
      </c>
      <c r="AE106" t="s">
        <v>599</v>
      </c>
      <c r="AF106">
        <v>35</v>
      </c>
      <c r="AG106" s="4">
        <v>0</v>
      </c>
      <c r="AH106" s="4">
        <v>0</v>
      </c>
      <c r="AI106" s="5">
        <v>9.6999999999999993</v>
      </c>
      <c r="AL106" t="s">
        <v>81</v>
      </c>
      <c r="AM106" t="s">
        <v>82</v>
      </c>
      <c r="AO106" t="s">
        <v>83</v>
      </c>
      <c r="AR106" t="s">
        <v>82</v>
      </c>
      <c r="AT106" t="s">
        <v>82</v>
      </c>
      <c r="AW106" t="s">
        <v>82</v>
      </c>
      <c r="AY106" t="s">
        <v>837</v>
      </c>
      <c r="AZ106" t="s">
        <v>838</v>
      </c>
      <c r="BA106" t="s">
        <v>105</v>
      </c>
      <c r="BB106">
        <v>76904</v>
      </c>
      <c r="BC106" t="s">
        <v>79</v>
      </c>
      <c r="BH106" t="s">
        <v>4229</v>
      </c>
      <c r="BJ106">
        <v>752066319</v>
      </c>
    </row>
    <row r="107" spans="1:62" x14ac:dyDescent="0.25">
      <c r="A107" t="s">
        <v>4364</v>
      </c>
      <c r="B107" s="2">
        <v>43384</v>
      </c>
      <c r="C107" t="s">
        <v>63</v>
      </c>
      <c r="D107" s="3">
        <v>43356.56069416667</v>
      </c>
      <c r="E107" t="s">
        <v>64</v>
      </c>
      <c r="F107" s="2">
        <v>43444</v>
      </c>
      <c r="G107" s="2">
        <v>43558</v>
      </c>
      <c r="H107" t="s">
        <v>4365</v>
      </c>
      <c r="J107" t="s">
        <v>4366</v>
      </c>
      <c r="K107" t="s">
        <v>4367</v>
      </c>
      <c r="L107" t="s">
        <v>4368</v>
      </c>
      <c r="M107" t="s">
        <v>147</v>
      </c>
      <c r="N107">
        <v>15317</v>
      </c>
      <c r="O107" t="s">
        <v>70</v>
      </c>
      <c r="Q107" t="s">
        <v>4369</v>
      </c>
      <c r="S107" t="s">
        <v>72</v>
      </c>
      <c r="T107" t="s">
        <v>3645</v>
      </c>
      <c r="U107" t="s">
        <v>1756</v>
      </c>
      <c r="V107" t="s">
        <v>1757</v>
      </c>
      <c r="W107" t="s">
        <v>278</v>
      </c>
      <c r="X107" t="s">
        <v>4370</v>
      </c>
      <c r="Y107" t="str">
        <f>"37-2011"</f>
        <v>37-2011</v>
      </c>
      <c r="Z107" t="s">
        <v>424</v>
      </c>
      <c r="AA107">
        <v>53113</v>
      </c>
      <c r="AB107">
        <v>2</v>
      </c>
      <c r="AC107">
        <v>2</v>
      </c>
      <c r="AD107" t="s">
        <v>79</v>
      </c>
      <c r="AE107" t="s">
        <v>80</v>
      </c>
      <c r="AF107">
        <v>40</v>
      </c>
      <c r="AG107" s="4">
        <v>0.29166666666666669</v>
      </c>
      <c r="AH107" s="4">
        <v>0.64583333333333337</v>
      </c>
      <c r="AI107" s="5">
        <v>13.12</v>
      </c>
      <c r="AJ107">
        <v>19.68</v>
      </c>
      <c r="AL107" t="s">
        <v>81</v>
      </c>
      <c r="AM107" t="s">
        <v>82</v>
      </c>
      <c r="AO107" t="s">
        <v>83</v>
      </c>
      <c r="AP107" t="s">
        <v>67</v>
      </c>
      <c r="AR107" t="s">
        <v>82</v>
      </c>
      <c r="AT107" t="s">
        <v>82</v>
      </c>
      <c r="AW107" t="s">
        <v>82</v>
      </c>
      <c r="AY107" t="s">
        <v>4368</v>
      </c>
      <c r="AZ107" t="s">
        <v>885</v>
      </c>
      <c r="BA107" t="s">
        <v>147</v>
      </c>
      <c r="BB107">
        <v>15317</v>
      </c>
      <c r="BC107" t="s">
        <v>87</v>
      </c>
      <c r="BH107" t="s">
        <v>4366</v>
      </c>
      <c r="BJ107">
        <v>475126902</v>
      </c>
    </row>
    <row r="108" spans="1:62" x14ac:dyDescent="0.25">
      <c r="A108" t="s">
        <v>4451</v>
      </c>
      <c r="B108" s="2">
        <v>43384</v>
      </c>
      <c r="C108" t="s">
        <v>63</v>
      </c>
      <c r="D108" s="3">
        <v>43361.37680474537</v>
      </c>
      <c r="E108" t="s">
        <v>64</v>
      </c>
      <c r="F108" s="2">
        <v>43450</v>
      </c>
      <c r="G108" s="2">
        <v>43753</v>
      </c>
      <c r="H108" t="s">
        <v>4452</v>
      </c>
      <c r="J108" t="s">
        <v>4453</v>
      </c>
      <c r="L108" t="s">
        <v>4454</v>
      </c>
      <c r="M108" t="s">
        <v>761</v>
      </c>
      <c r="N108">
        <v>30738</v>
      </c>
      <c r="O108" t="s">
        <v>70</v>
      </c>
      <c r="Q108" t="s">
        <v>4455</v>
      </c>
      <c r="S108" t="s">
        <v>72</v>
      </c>
      <c r="T108" t="s">
        <v>878</v>
      </c>
      <c r="U108" t="s">
        <v>879</v>
      </c>
      <c r="V108" t="s">
        <v>880</v>
      </c>
      <c r="W108" t="s">
        <v>881</v>
      </c>
      <c r="X108" t="s">
        <v>1092</v>
      </c>
      <c r="Y108" t="str">
        <f>"45-4011"</f>
        <v>45-4011</v>
      </c>
      <c r="Z108" t="s">
        <v>763</v>
      </c>
      <c r="AA108">
        <v>115310</v>
      </c>
      <c r="AB108">
        <v>165</v>
      </c>
      <c r="AC108">
        <v>165</v>
      </c>
      <c r="AD108" t="s">
        <v>79</v>
      </c>
      <c r="AE108" t="s">
        <v>80</v>
      </c>
      <c r="AF108">
        <v>40</v>
      </c>
      <c r="AG108" s="4">
        <v>0.33333333333333331</v>
      </c>
      <c r="AH108" s="4">
        <v>0.70833333333333337</v>
      </c>
      <c r="AI108" s="5">
        <v>10.25</v>
      </c>
      <c r="AJ108">
        <v>15.38</v>
      </c>
      <c r="AK108">
        <v>30.65</v>
      </c>
      <c r="AL108" t="s">
        <v>81</v>
      </c>
      <c r="AM108" t="s">
        <v>82</v>
      </c>
      <c r="AO108" t="s">
        <v>83</v>
      </c>
      <c r="AR108" t="s">
        <v>82</v>
      </c>
      <c r="AT108" t="s">
        <v>82</v>
      </c>
      <c r="AW108" t="s">
        <v>82</v>
      </c>
      <c r="AY108" t="s">
        <v>4456</v>
      </c>
      <c r="AZ108" t="s">
        <v>4457</v>
      </c>
      <c r="BA108" t="s">
        <v>2367</v>
      </c>
      <c r="BB108">
        <v>29474</v>
      </c>
      <c r="BC108" t="s">
        <v>79</v>
      </c>
      <c r="BH108" t="s">
        <v>4458</v>
      </c>
      <c r="BJ108">
        <v>202748902</v>
      </c>
    </row>
    <row r="109" spans="1:62" x14ac:dyDescent="0.25">
      <c r="A109" t="s">
        <v>4640</v>
      </c>
      <c r="B109" s="2">
        <v>43384</v>
      </c>
      <c r="C109" t="s">
        <v>63</v>
      </c>
      <c r="D109" s="3">
        <v>43360.722949756942</v>
      </c>
      <c r="E109" t="s">
        <v>64</v>
      </c>
      <c r="F109" s="2">
        <v>43449</v>
      </c>
      <c r="G109" s="2">
        <v>43570</v>
      </c>
      <c r="H109" t="s">
        <v>4641</v>
      </c>
      <c r="I109" t="s">
        <v>4642</v>
      </c>
      <c r="J109" t="s">
        <v>4643</v>
      </c>
      <c r="K109" t="s">
        <v>4644</v>
      </c>
      <c r="L109" t="s">
        <v>1884</v>
      </c>
      <c r="M109" t="s">
        <v>1612</v>
      </c>
      <c r="N109">
        <v>83025</v>
      </c>
      <c r="O109" t="s">
        <v>70</v>
      </c>
      <c r="Q109" t="s">
        <v>4645</v>
      </c>
      <c r="S109" t="s">
        <v>72</v>
      </c>
      <c r="T109" t="s">
        <v>4646</v>
      </c>
      <c r="U109" t="s">
        <v>4647</v>
      </c>
      <c r="V109" t="s">
        <v>1588</v>
      </c>
      <c r="W109" t="s">
        <v>1612</v>
      </c>
      <c r="X109" t="s">
        <v>4648</v>
      </c>
      <c r="Y109" t="str">
        <f>"37-2012"</f>
        <v>37-2012</v>
      </c>
      <c r="Z109" t="s">
        <v>373</v>
      </c>
      <c r="AA109">
        <v>813990</v>
      </c>
      <c r="AB109">
        <v>9</v>
      </c>
      <c r="AC109">
        <v>9</v>
      </c>
      <c r="AD109" t="s">
        <v>79</v>
      </c>
      <c r="AE109" t="s">
        <v>95</v>
      </c>
      <c r="AF109">
        <v>35</v>
      </c>
      <c r="AG109" s="4">
        <v>0.3125</v>
      </c>
      <c r="AH109" s="4">
        <v>0.66666666666666663</v>
      </c>
      <c r="AI109" s="6">
        <v>15</v>
      </c>
      <c r="AJ109">
        <v>22.5</v>
      </c>
      <c r="AK109">
        <v>22.5</v>
      </c>
      <c r="AL109" t="s">
        <v>81</v>
      </c>
      <c r="AM109" t="s">
        <v>82</v>
      </c>
      <c r="AO109" t="s">
        <v>83</v>
      </c>
      <c r="AR109" t="s">
        <v>82</v>
      </c>
      <c r="AT109" t="s">
        <v>82</v>
      </c>
      <c r="AW109" t="s">
        <v>82</v>
      </c>
      <c r="AY109" t="s">
        <v>1884</v>
      </c>
      <c r="AZ109" t="s">
        <v>1760</v>
      </c>
      <c r="BA109" t="s">
        <v>1612</v>
      </c>
      <c r="BB109">
        <v>83025</v>
      </c>
      <c r="BC109" t="s">
        <v>87</v>
      </c>
      <c r="BH109" t="s">
        <v>4643</v>
      </c>
      <c r="BJ109">
        <v>830331360</v>
      </c>
    </row>
    <row r="110" spans="1:62" x14ac:dyDescent="0.25">
      <c r="A110" t="s">
        <v>5689</v>
      </c>
      <c r="B110" s="2">
        <v>43384</v>
      </c>
      <c r="C110" t="s">
        <v>63</v>
      </c>
      <c r="D110" s="3">
        <v>43374.440909861114</v>
      </c>
      <c r="E110" t="s">
        <v>3355</v>
      </c>
      <c r="H110" t="s">
        <v>5690</v>
      </c>
      <c r="J110" t="s">
        <v>5691</v>
      </c>
      <c r="L110" t="s">
        <v>5692</v>
      </c>
      <c r="M110" t="s">
        <v>105</v>
      </c>
      <c r="N110">
        <v>77380</v>
      </c>
      <c r="O110" t="s">
        <v>70</v>
      </c>
      <c r="Q110" t="s">
        <v>5693</v>
      </c>
      <c r="S110" t="s">
        <v>82</v>
      </c>
      <c r="U110" t="s">
        <v>92</v>
      </c>
      <c r="X110" t="s">
        <v>5694</v>
      </c>
      <c r="Y110" t="str">
        <f>"49-9092"</f>
        <v>49-9092</v>
      </c>
      <c r="Z110" t="s">
        <v>5695</v>
      </c>
      <c r="AA110">
        <v>541611</v>
      </c>
      <c r="AB110">
        <v>15</v>
      </c>
      <c r="AD110" t="s">
        <v>79</v>
      </c>
      <c r="AE110" t="s">
        <v>1218</v>
      </c>
      <c r="AF110">
        <v>40</v>
      </c>
      <c r="AG110" s="4">
        <v>0.25</v>
      </c>
      <c r="AH110" s="4">
        <v>0.75</v>
      </c>
      <c r="AI110" s="6">
        <v>25</v>
      </c>
      <c r="AJ110">
        <v>45</v>
      </c>
      <c r="AK110">
        <v>76</v>
      </c>
      <c r="AM110" t="s">
        <v>82</v>
      </c>
      <c r="AO110" t="s">
        <v>213</v>
      </c>
      <c r="AR110" t="s">
        <v>82</v>
      </c>
      <c r="AT110" t="s">
        <v>72</v>
      </c>
      <c r="AU110">
        <v>1</v>
      </c>
      <c r="AV110" t="s">
        <v>5696</v>
      </c>
      <c r="AW110" t="s">
        <v>72</v>
      </c>
      <c r="AX110">
        <v>60</v>
      </c>
      <c r="AY110" t="s">
        <v>5692</v>
      </c>
      <c r="AZ110" t="s">
        <v>3393</v>
      </c>
      <c r="BA110" t="s">
        <v>105</v>
      </c>
      <c r="BB110">
        <v>77380</v>
      </c>
      <c r="BC110" t="s">
        <v>87</v>
      </c>
      <c r="BH110" t="s">
        <v>5691</v>
      </c>
      <c r="BJ110">
        <v>721536348</v>
      </c>
    </row>
    <row r="111" spans="1:62" x14ac:dyDescent="0.25">
      <c r="A111" t="s">
        <v>1110</v>
      </c>
      <c r="B111" s="2">
        <v>43385</v>
      </c>
      <c r="C111" t="s">
        <v>63</v>
      </c>
      <c r="D111" s="3">
        <v>43358.012338333334</v>
      </c>
      <c r="E111" t="s">
        <v>64</v>
      </c>
      <c r="F111" s="2">
        <v>43448</v>
      </c>
      <c r="G111" s="2">
        <v>43535</v>
      </c>
      <c r="H111" t="s">
        <v>1097</v>
      </c>
      <c r="I111" t="s">
        <v>1098</v>
      </c>
      <c r="J111" t="s">
        <v>1099</v>
      </c>
      <c r="L111" t="s">
        <v>1100</v>
      </c>
      <c r="M111" t="s">
        <v>1101</v>
      </c>
      <c r="N111">
        <v>5091</v>
      </c>
      <c r="O111" t="s">
        <v>70</v>
      </c>
      <c r="Q111" t="s">
        <v>1102</v>
      </c>
      <c r="S111" t="s">
        <v>72</v>
      </c>
      <c r="T111" t="s">
        <v>1103</v>
      </c>
      <c r="U111" t="s">
        <v>1104</v>
      </c>
      <c r="V111" t="s">
        <v>1105</v>
      </c>
      <c r="W111" t="s">
        <v>207</v>
      </c>
      <c r="X111" t="s">
        <v>1111</v>
      </c>
      <c r="Y111" t="str">
        <f>"35-9021"</f>
        <v>35-9021</v>
      </c>
      <c r="Z111" t="s">
        <v>315</v>
      </c>
      <c r="AA111">
        <v>721110</v>
      </c>
      <c r="AB111">
        <v>4</v>
      </c>
      <c r="AC111">
        <v>4</v>
      </c>
      <c r="AD111" t="s">
        <v>79</v>
      </c>
      <c r="AE111" t="s">
        <v>95</v>
      </c>
      <c r="AF111">
        <v>35</v>
      </c>
      <c r="AG111" s="4">
        <v>0.25</v>
      </c>
      <c r="AH111" s="4">
        <v>0.58333333333333337</v>
      </c>
      <c r="AI111" s="5">
        <v>11.72</v>
      </c>
      <c r="AJ111">
        <v>17.579999999999998</v>
      </c>
      <c r="AL111" t="s">
        <v>81</v>
      </c>
      <c r="AM111" t="s">
        <v>82</v>
      </c>
      <c r="AO111" t="s">
        <v>83</v>
      </c>
      <c r="AR111" t="s">
        <v>82</v>
      </c>
      <c r="AT111" t="s">
        <v>82</v>
      </c>
      <c r="AW111" t="s">
        <v>82</v>
      </c>
      <c r="AY111" t="s">
        <v>1100</v>
      </c>
      <c r="AZ111" t="s">
        <v>1107</v>
      </c>
      <c r="BA111" t="s">
        <v>1101</v>
      </c>
      <c r="BB111">
        <v>5091</v>
      </c>
      <c r="BC111" t="s">
        <v>87</v>
      </c>
      <c r="BH111" t="s">
        <v>1099</v>
      </c>
      <c r="BJ111">
        <v>30220066</v>
      </c>
    </row>
    <row r="112" spans="1:62" x14ac:dyDescent="0.25">
      <c r="A112" t="s">
        <v>1112</v>
      </c>
      <c r="B112" s="2">
        <v>43385</v>
      </c>
      <c r="C112" t="s">
        <v>63</v>
      </c>
      <c r="D112" s="3">
        <v>43358.009525983798</v>
      </c>
      <c r="E112" t="s">
        <v>64</v>
      </c>
      <c r="F112" s="2">
        <v>43448</v>
      </c>
      <c r="G112" s="2">
        <v>43535</v>
      </c>
      <c r="H112" t="s">
        <v>1097</v>
      </c>
      <c r="I112" t="s">
        <v>1098</v>
      </c>
      <c r="J112" t="s">
        <v>1099</v>
      </c>
      <c r="L112" t="s">
        <v>1100</v>
      </c>
      <c r="M112" t="s">
        <v>1101</v>
      </c>
      <c r="N112">
        <v>5091</v>
      </c>
      <c r="O112" t="s">
        <v>70</v>
      </c>
      <c r="Q112" t="s">
        <v>1102</v>
      </c>
      <c r="S112" t="s">
        <v>72</v>
      </c>
      <c r="T112" t="s">
        <v>1103</v>
      </c>
      <c r="U112" t="s">
        <v>1104</v>
      </c>
      <c r="V112" t="s">
        <v>1105</v>
      </c>
      <c r="W112" t="s">
        <v>207</v>
      </c>
      <c r="X112" t="s">
        <v>1012</v>
      </c>
      <c r="Y112" t="str">
        <f>"37-2012"</f>
        <v>37-2012</v>
      </c>
      <c r="Z112" t="s">
        <v>373</v>
      </c>
      <c r="AA112">
        <v>721110</v>
      </c>
      <c r="AB112">
        <v>5</v>
      </c>
      <c r="AC112">
        <v>5</v>
      </c>
      <c r="AD112" t="s">
        <v>79</v>
      </c>
      <c r="AE112" t="s">
        <v>95</v>
      </c>
      <c r="AF112">
        <v>35</v>
      </c>
      <c r="AG112" s="4">
        <v>0.29166666666666669</v>
      </c>
      <c r="AH112" s="4">
        <v>0.625</v>
      </c>
      <c r="AI112" s="5">
        <v>13.03</v>
      </c>
      <c r="AJ112">
        <v>19.55</v>
      </c>
      <c r="AL112" t="s">
        <v>81</v>
      </c>
      <c r="AM112" t="s">
        <v>82</v>
      </c>
      <c r="AO112" t="s">
        <v>83</v>
      </c>
      <c r="AR112" t="s">
        <v>82</v>
      </c>
      <c r="AT112" t="s">
        <v>82</v>
      </c>
      <c r="AW112" t="s">
        <v>72</v>
      </c>
      <c r="AX112">
        <v>3</v>
      </c>
      <c r="AY112" t="s">
        <v>1100</v>
      </c>
      <c r="AZ112" t="s">
        <v>1107</v>
      </c>
      <c r="BA112" t="s">
        <v>1101</v>
      </c>
      <c r="BB112">
        <v>5091</v>
      </c>
      <c r="BC112" t="s">
        <v>87</v>
      </c>
      <c r="BH112" t="s">
        <v>1099</v>
      </c>
      <c r="BJ112">
        <v>30220066</v>
      </c>
    </row>
    <row r="113" spans="1:62" x14ac:dyDescent="0.25">
      <c r="A113" t="s">
        <v>1120</v>
      </c>
      <c r="B113" s="2">
        <v>43385</v>
      </c>
      <c r="C113" t="s">
        <v>63</v>
      </c>
      <c r="D113" s="3">
        <v>43358.002654189811</v>
      </c>
      <c r="E113" t="s">
        <v>64</v>
      </c>
      <c r="F113" s="2">
        <v>43448</v>
      </c>
      <c r="G113" s="2">
        <v>43535</v>
      </c>
      <c r="H113" t="s">
        <v>1097</v>
      </c>
      <c r="I113" t="s">
        <v>1098</v>
      </c>
      <c r="J113" t="s">
        <v>1099</v>
      </c>
      <c r="L113" t="s">
        <v>1100</v>
      </c>
      <c r="M113" t="s">
        <v>1101</v>
      </c>
      <c r="N113">
        <v>5091</v>
      </c>
      <c r="O113" t="s">
        <v>70</v>
      </c>
      <c r="Q113" t="s">
        <v>1102</v>
      </c>
      <c r="S113" t="s">
        <v>72</v>
      </c>
      <c r="T113" t="s">
        <v>1103</v>
      </c>
      <c r="U113" t="s">
        <v>1104</v>
      </c>
      <c r="V113" t="s">
        <v>1105</v>
      </c>
      <c r="W113" t="s">
        <v>207</v>
      </c>
      <c r="X113" t="s">
        <v>1121</v>
      </c>
      <c r="Y113" t="str">
        <f>"53-6021"</f>
        <v>53-6021</v>
      </c>
      <c r="Z113" t="s">
        <v>1122</v>
      </c>
      <c r="AA113">
        <v>721110</v>
      </c>
      <c r="AB113">
        <v>2</v>
      </c>
      <c r="AC113">
        <v>2</v>
      </c>
      <c r="AD113" t="s">
        <v>79</v>
      </c>
      <c r="AE113" t="s">
        <v>95</v>
      </c>
      <c r="AF113">
        <v>35</v>
      </c>
      <c r="AG113" s="4">
        <v>0.29166666666666669</v>
      </c>
      <c r="AH113" s="4">
        <v>0.625</v>
      </c>
      <c r="AI113" s="5">
        <v>12.74</v>
      </c>
      <c r="AL113" t="s">
        <v>81</v>
      </c>
      <c r="AM113" t="s">
        <v>82</v>
      </c>
      <c r="AO113" t="s">
        <v>83</v>
      </c>
      <c r="AR113" t="s">
        <v>82</v>
      </c>
      <c r="AT113" t="s">
        <v>82</v>
      </c>
      <c r="AW113" t="s">
        <v>82</v>
      </c>
      <c r="AY113" t="s">
        <v>1100</v>
      </c>
      <c r="AZ113" t="s">
        <v>1107</v>
      </c>
      <c r="BA113" t="s">
        <v>1101</v>
      </c>
      <c r="BB113">
        <v>5091</v>
      </c>
      <c r="BC113" t="s">
        <v>87</v>
      </c>
      <c r="BH113" t="s">
        <v>1099</v>
      </c>
      <c r="BJ113">
        <v>30220066</v>
      </c>
    </row>
    <row r="114" spans="1:62" x14ac:dyDescent="0.25">
      <c r="A114" t="s">
        <v>1260</v>
      </c>
      <c r="B114" s="2">
        <v>43385</v>
      </c>
      <c r="C114" t="s">
        <v>63</v>
      </c>
      <c r="D114" s="3">
        <v>43323.314818263891</v>
      </c>
      <c r="E114" t="s">
        <v>64</v>
      </c>
      <c r="F114" s="2">
        <v>43398</v>
      </c>
      <c r="G114" s="2">
        <v>43517</v>
      </c>
      <c r="H114" t="s">
        <v>1261</v>
      </c>
      <c r="I114" t="s">
        <v>67</v>
      </c>
      <c r="J114" t="s">
        <v>780</v>
      </c>
      <c r="K114" t="s">
        <v>781</v>
      </c>
      <c r="L114" t="s">
        <v>782</v>
      </c>
      <c r="M114" t="s">
        <v>783</v>
      </c>
      <c r="N114">
        <v>45053</v>
      </c>
      <c r="O114" t="s">
        <v>70</v>
      </c>
      <c r="P114" t="s">
        <v>67</v>
      </c>
      <c r="Q114" t="s">
        <v>784</v>
      </c>
      <c r="S114" t="s">
        <v>72</v>
      </c>
      <c r="T114" t="s">
        <v>673</v>
      </c>
      <c r="U114" t="s">
        <v>674</v>
      </c>
      <c r="V114" t="s">
        <v>675</v>
      </c>
      <c r="W114" t="s">
        <v>136</v>
      </c>
      <c r="X114" t="s">
        <v>1262</v>
      </c>
      <c r="Y114" t="str">
        <f>"49-9098"</f>
        <v>49-9098</v>
      </c>
      <c r="Z114" t="s">
        <v>1263</v>
      </c>
      <c r="AA114">
        <v>713990</v>
      </c>
      <c r="AB114">
        <v>40</v>
      </c>
      <c r="AC114">
        <v>40</v>
      </c>
      <c r="AD114" t="s">
        <v>79</v>
      </c>
      <c r="AE114" t="s">
        <v>80</v>
      </c>
      <c r="AF114">
        <v>35</v>
      </c>
      <c r="AG114" s="4">
        <v>0.35416666666666669</v>
      </c>
      <c r="AH114" s="4">
        <v>0.70833333333333337</v>
      </c>
      <c r="AI114" s="5">
        <v>13.91</v>
      </c>
      <c r="AL114" t="s">
        <v>81</v>
      </c>
      <c r="AM114" t="s">
        <v>82</v>
      </c>
      <c r="AO114" t="s">
        <v>83</v>
      </c>
      <c r="AP114" t="s">
        <v>67</v>
      </c>
      <c r="AQ114" t="s">
        <v>67</v>
      </c>
      <c r="AR114" t="s">
        <v>82</v>
      </c>
      <c r="AT114" t="s">
        <v>82</v>
      </c>
      <c r="AW114" t="s">
        <v>82</v>
      </c>
      <c r="AY114" t="s">
        <v>1264</v>
      </c>
      <c r="AZ114" t="s">
        <v>1265</v>
      </c>
      <c r="BA114" t="s">
        <v>787</v>
      </c>
      <c r="BB114">
        <v>35045</v>
      </c>
      <c r="BC114" t="s">
        <v>87</v>
      </c>
      <c r="BH114" t="s">
        <v>1266</v>
      </c>
      <c r="BJ114">
        <v>811797934</v>
      </c>
    </row>
    <row r="115" spans="1:62" x14ac:dyDescent="0.25">
      <c r="A115" t="s">
        <v>2131</v>
      </c>
      <c r="B115" s="2">
        <v>43385</v>
      </c>
      <c r="C115" t="s">
        <v>63</v>
      </c>
      <c r="D115" s="3">
        <v>43349.621906840279</v>
      </c>
      <c r="E115" t="s">
        <v>64</v>
      </c>
      <c r="F115" s="2">
        <v>43434</v>
      </c>
      <c r="G115" s="2">
        <v>43556</v>
      </c>
      <c r="H115" t="s">
        <v>2132</v>
      </c>
      <c r="I115" t="s">
        <v>67</v>
      </c>
      <c r="J115" t="s">
        <v>2133</v>
      </c>
      <c r="K115" t="s">
        <v>67</v>
      </c>
      <c r="L115" t="s">
        <v>2134</v>
      </c>
      <c r="M115" t="s">
        <v>86</v>
      </c>
      <c r="N115">
        <v>33472</v>
      </c>
      <c r="O115" t="s">
        <v>70</v>
      </c>
      <c r="Q115" t="s">
        <v>2135</v>
      </c>
      <c r="S115" t="s">
        <v>72</v>
      </c>
      <c r="T115" t="s">
        <v>2136</v>
      </c>
      <c r="U115" t="s">
        <v>2137</v>
      </c>
      <c r="V115" t="s">
        <v>232</v>
      </c>
      <c r="W115" t="s">
        <v>232</v>
      </c>
      <c r="X115" t="s">
        <v>2138</v>
      </c>
      <c r="Y115" t="str">
        <f>"39-2021"</f>
        <v>39-2021</v>
      </c>
      <c r="Z115" t="s">
        <v>78</v>
      </c>
      <c r="AA115">
        <v>711219</v>
      </c>
      <c r="AB115">
        <v>30</v>
      </c>
      <c r="AC115">
        <v>30</v>
      </c>
      <c r="AD115" t="s">
        <v>79</v>
      </c>
      <c r="AE115" t="s">
        <v>80</v>
      </c>
      <c r="AF115">
        <v>40</v>
      </c>
      <c r="AG115" s="4">
        <v>0.20833333333333334</v>
      </c>
      <c r="AH115" s="4">
        <v>0.54166666666666663</v>
      </c>
      <c r="AI115" s="5">
        <v>12.9</v>
      </c>
      <c r="AJ115">
        <v>19.350000000000001</v>
      </c>
      <c r="AL115" t="s">
        <v>81</v>
      </c>
      <c r="AM115" t="s">
        <v>82</v>
      </c>
      <c r="AO115" t="s">
        <v>83</v>
      </c>
      <c r="AR115" t="s">
        <v>82</v>
      </c>
      <c r="AT115" t="s">
        <v>82</v>
      </c>
      <c r="AW115" t="s">
        <v>72</v>
      </c>
      <c r="AX115">
        <v>1</v>
      </c>
      <c r="AY115" t="s">
        <v>2134</v>
      </c>
      <c r="AZ115" t="s">
        <v>2139</v>
      </c>
      <c r="BA115" t="s">
        <v>86</v>
      </c>
      <c r="BB115">
        <v>33472</v>
      </c>
      <c r="BC115" t="s">
        <v>87</v>
      </c>
      <c r="BH115" t="s">
        <v>2140</v>
      </c>
      <c r="BI115" t="s">
        <v>2133</v>
      </c>
      <c r="BJ115">
        <v>460750491</v>
      </c>
    </row>
    <row r="116" spans="1:62" x14ac:dyDescent="0.25">
      <c r="A116" t="s">
        <v>2141</v>
      </c>
      <c r="B116" s="2">
        <v>43385</v>
      </c>
      <c r="C116" t="s">
        <v>63</v>
      </c>
      <c r="D116" s="3">
        <v>43349.648377766207</v>
      </c>
      <c r="E116" t="s">
        <v>64</v>
      </c>
      <c r="F116" s="2">
        <v>43434</v>
      </c>
      <c r="G116" s="2">
        <v>43556</v>
      </c>
      <c r="H116" t="s">
        <v>2142</v>
      </c>
      <c r="J116" t="s">
        <v>2143</v>
      </c>
      <c r="L116" t="s">
        <v>2144</v>
      </c>
      <c r="M116" t="s">
        <v>232</v>
      </c>
      <c r="N116">
        <v>11001</v>
      </c>
      <c r="O116" t="s">
        <v>70</v>
      </c>
      <c r="Q116" t="s">
        <v>2145</v>
      </c>
      <c r="S116" t="s">
        <v>72</v>
      </c>
      <c r="T116" t="s">
        <v>2136</v>
      </c>
      <c r="U116" t="s">
        <v>2137</v>
      </c>
      <c r="V116" t="s">
        <v>232</v>
      </c>
      <c r="W116" t="s">
        <v>232</v>
      </c>
      <c r="X116" t="s">
        <v>2138</v>
      </c>
      <c r="Y116" t="str">
        <f>"39-2021"</f>
        <v>39-2021</v>
      </c>
      <c r="Z116" t="s">
        <v>78</v>
      </c>
      <c r="AA116">
        <v>711219</v>
      </c>
      <c r="AB116">
        <v>8</v>
      </c>
      <c r="AC116">
        <v>8</v>
      </c>
      <c r="AD116" t="s">
        <v>79</v>
      </c>
      <c r="AE116" t="s">
        <v>80</v>
      </c>
      <c r="AF116">
        <v>40</v>
      </c>
      <c r="AG116" s="4">
        <v>0.20833333333333334</v>
      </c>
      <c r="AH116" s="4">
        <v>0.54166666666666663</v>
      </c>
      <c r="AI116" s="5">
        <v>12.9</v>
      </c>
      <c r="AJ116">
        <v>19.350000000000001</v>
      </c>
      <c r="AL116" t="s">
        <v>81</v>
      </c>
      <c r="AM116" t="s">
        <v>82</v>
      </c>
      <c r="AO116" t="s">
        <v>83</v>
      </c>
      <c r="AR116" t="s">
        <v>82</v>
      </c>
      <c r="AT116" t="s">
        <v>82</v>
      </c>
      <c r="AW116" t="s">
        <v>72</v>
      </c>
      <c r="AX116">
        <v>1</v>
      </c>
      <c r="AY116" t="s">
        <v>2134</v>
      </c>
      <c r="AZ116" t="s">
        <v>2139</v>
      </c>
      <c r="BA116" t="s">
        <v>86</v>
      </c>
      <c r="BB116">
        <v>33472</v>
      </c>
      <c r="BC116" t="s">
        <v>87</v>
      </c>
      <c r="BH116" t="s">
        <v>2140</v>
      </c>
      <c r="BI116" t="s">
        <v>2133</v>
      </c>
      <c r="BJ116">
        <v>461160086</v>
      </c>
    </row>
    <row r="117" spans="1:62" x14ac:dyDescent="0.25">
      <c r="A117" t="s">
        <v>2232</v>
      </c>
      <c r="B117" s="2">
        <v>43385</v>
      </c>
      <c r="C117" t="s">
        <v>63</v>
      </c>
      <c r="D117" s="3">
        <v>43355.354278136576</v>
      </c>
      <c r="E117" t="s">
        <v>64</v>
      </c>
      <c r="F117" s="2">
        <v>43434</v>
      </c>
      <c r="G117" s="2">
        <v>43556</v>
      </c>
      <c r="H117" t="s">
        <v>2233</v>
      </c>
      <c r="J117" t="s">
        <v>2234</v>
      </c>
      <c r="L117" t="s">
        <v>2235</v>
      </c>
      <c r="M117" t="s">
        <v>86</v>
      </c>
      <c r="N117">
        <v>33020</v>
      </c>
      <c r="O117" t="s">
        <v>70</v>
      </c>
      <c r="Q117" t="s">
        <v>2236</v>
      </c>
      <c r="S117" t="s">
        <v>72</v>
      </c>
      <c r="T117" t="s">
        <v>2136</v>
      </c>
      <c r="U117" t="s">
        <v>2137</v>
      </c>
      <c r="V117" t="s">
        <v>232</v>
      </c>
      <c r="W117" t="s">
        <v>232</v>
      </c>
      <c r="X117" t="s">
        <v>2138</v>
      </c>
      <c r="Y117" t="str">
        <f>"39-2021"</f>
        <v>39-2021</v>
      </c>
      <c r="Z117" t="s">
        <v>78</v>
      </c>
      <c r="AA117">
        <v>711219</v>
      </c>
      <c r="AB117">
        <v>10</v>
      </c>
      <c r="AC117">
        <v>10</v>
      </c>
      <c r="AD117" t="s">
        <v>79</v>
      </c>
      <c r="AE117" t="s">
        <v>80</v>
      </c>
      <c r="AF117">
        <v>40</v>
      </c>
      <c r="AG117" s="4">
        <v>0.20833333333333334</v>
      </c>
      <c r="AH117" s="4">
        <v>0.54166666666666663</v>
      </c>
      <c r="AI117" s="5">
        <v>12.9</v>
      </c>
      <c r="AJ117">
        <v>19.350000000000001</v>
      </c>
      <c r="AL117" t="s">
        <v>81</v>
      </c>
      <c r="AM117" t="s">
        <v>82</v>
      </c>
      <c r="AO117" t="s">
        <v>83</v>
      </c>
      <c r="AR117" t="s">
        <v>82</v>
      </c>
      <c r="AT117" t="s">
        <v>82</v>
      </c>
      <c r="AW117" t="s">
        <v>72</v>
      </c>
      <c r="AX117">
        <v>1</v>
      </c>
      <c r="AY117" t="s">
        <v>2134</v>
      </c>
      <c r="AZ117" t="s">
        <v>2139</v>
      </c>
      <c r="BA117" t="s">
        <v>86</v>
      </c>
      <c r="BB117">
        <v>33472</v>
      </c>
      <c r="BC117" t="s">
        <v>87</v>
      </c>
      <c r="BH117" t="s">
        <v>2140</v>
      </c>
      <c r="BI117" t="s">
        <v>2133</v>
      </c>
      <c r="BJ117">
        <v>825422984</v>
      </c>
    </row>
    <row r="118" spans="1:62" x14ac:dyDescent="0.25">
      <c r="A118" t="s">
        <v>2237</v>
      </c>
      <c r="B118" s="2">
        <v>43385</v>
      </c>
      <c r="C118" t="s">
        <v>63</v>
      </c>
      <c r="D118" s="3">
        <v>43349.640018564816</v>
      </c>
      <c r="E118" t="s">
        <v>64</v>
      </c>
      <c r="F118" s="2">
        <v>43434</v>
      </c>
      <c r="G118" s="2">
        <v>43556</v>
      </c>
      <c r="H118" t="s">
        <v>2238</v>
      </c>
      <c r="J118" t="s">
        <v>2239</v>
      </c>
      <c r="L118" t="s">
        <v>1487</v>
      </c>
      <c r="M118" t="s">
        <v>86</v>
      </c>
      <c r="N118">
        <v>33414</v>
      </c>
      <c r="O118" t="s">
        <v>70</v>
      </c>
      <c r="Q118" t="s">
        <v>2240</v>
      </c>
      <c r="S118" t="s">
        <v>72</v>
      </c>
      <c r="T118" t="s">
        <v>2136</v>
      </c>
      <c r="U118" t="s">
        <v>2137</v>
      </c>
      <c r="V118" t="s">
        <v>232</v>
      </c>
      <c r="W118" t="s">
        <v>232</v>
      </c>
      <c r="X118" t="s">
        <v>2138</v>
      </c>
      <c r="Y118" t="str">
        <f>"39-2021"</f>
        <v>39-2021</v>
      </c>
      <c r="Z118" t="s">
        <v>78</v>
      </c>
      <c r="AA118">
        <v>711219</v>
      </c>
      <c r="AB118">
        <v>30</v>
      </c>
      <c r="AC118">
        <v>30</v>
      </c>
      <c r="AD118" t="s">
        <v>79</v>
      </c>
      <c r="AE118" t="s">
        <v>80</v>
      </c>
      <c r="AF118">
        <v>40</v>
      </c>
      <c r="AG118" s="4">
        <v>0.20833333333333334</v>
      </c>
      <c r="AH118" s="4">
        <v>0.54166666666666663</v>
      </c>
      <c r="AI118" s="5">
        <v>12.9</v>
      </c>
      <c r="AJ118">
        <v>19.350000000000001</v>
      </c>
      <c r="AL118" t="s">
        <v>81</v>
      </c>
      <c r="AM118" t="s">
        <v>82</v>
      </c>
      <c r="AO118" t="s">
        <v>83</v>
      </c>
      <c r="AR118" t="s">
        <v>82</v>
      </c>
      <c r="AT118" t="s">
        <v>82</v>
      </c>
      <c r="AW118" t="s">
        <v>72</v>
      </c>
      <c r="AX118">
        <v>1</v>
      </c>
      <c r="AY118" t="s">
        <v>2134</v>
      </c>
      <c r="AZ118" t="s">
        <v>2139</v>
      </c>
      <c r="BA118" t="s">
        <v>86</v>
      </c>
      <c r="BB118">
        <v>33472</v>
      </c>
      <c r="BC118" t="s">
        <v>87</v>
      </c>
      <c r="BH118" t="s">
        <v>2140</v>
      </c>
      <c r="BI118" t="s">
        <v>2133</v>
      </c>
      <c r="BJ118">
        <v>455453502</v>
      </c>
    </row>
    <row r="119" spans="1:62" x14ac:dyDescent="0.25">
      <c r="A119" t="s">
        <v>2252</v>
      </c>
      <c r="B119" s="2">
        <v>43385</v>
      </c>
      <c r="C119" t="s">
        <v>63</v>
      </c>
      <c r="D119" s="3">
        <v>43355.362349907409</v>
      </c>
      <c r="E119" t="s">
        <v>64</v>
      </c>
      <c r="F119" s="2">
        <v>43434</v>
      </c>
      <c r="G119" s="2">
        <v>43556</v>
      </c>
      <c r="H119" t="s">
        <v>2253</v>
      </c>
      <c r="I119" t="s">
        <v>67</v>
      </c>
      <c r="J119" t="s">
        <v>2254</v>
      </c>
      <c r="L119" t="s">
        <v>2255</v>
      </c>
      <c r="M119" t="s">
        <v>86</v>
      </c>
      <c r="N119">
        <v>33469</v>
      </c>
      <c r="O119" t="s">
        <v>70</v>
      </c>
      <c r="P119" t="s">
        <v>130</v>
      </c>
      <c r="Q119" t="s">
        <v>2256</v>
      </c>
      <c r="S119" t="s">
        <v>72</v>
      </c>
      <c r="T119" t="s">
        <v>2136</v>
      </c>
      <c r="U119" t="s">
        <v>2137</v>
      </c>
      <c r="V119" t="s">
        <v>232</v>
      </c>
      <c r="W119" t="s">
        <v>232</v>
      </c>
      <c r="X119" t="s">
        <v>2138</v>
      </c>
      <c r="Y119" t="str">
        <f>"39-2021"</f>
        <v>39-2021</v>
      </c>
      <c r="Z119" t="s">
        <v>78</v>
      </c>
      <c r="AA119">
        <v>711219</v>
      </c>
      <c r="AB119">
        <v>12</v>
      </c>
      <c r="AC119">
        <v>12</v>
      </c>
      <c r="AD119" t="s">
        <v>79</v>
      </c>
      <c r="AE119" t="s">
        <v>80</v>
      </c>
      <c r="AF119">
        <v>40</v>
      </c>
      <c r="AG119" s="4">
        <v>0.20833333333333334</v>
      </c>
      <c r="AH119" s="4">
        <v>0.54166666666666663</v>
      </c>
      <c r="AI119" s="5">
        <v>12.9</v>
      </c>
      <c r="AJ119">
        <v>19.350000000000001</v>
      </c>
      <c r="AL119" t="s">
        <v>81</v>
      </c>
      <c r="AM119" t="s">
        <v>82</v>
      </c>
      <c r="AO119" t="s">
        <v>83</v>
      </c>
      <c r="AR119" t="s">
        <v>82</v>
      </c>
      <c r="AT119" t="s">
        <v>82</v>
      </c>
      <c r="AW119" t="s">
        <v>72</v>
      </c>
      <c r="AX119">
        <v>1</v>
      </c>
      <c r="AY119" t="s">
        <v>2134</v>
      </c>
      <c r="AZ119" t="s">
        <v>1488</v>
      </c>
      <c r="BA119" t="s">
        <v>86</v>
      </c>
      <c r="BB119">
        <v>33472</v>
      </c>
      <c r="BC119" t="s">
        <v>87</v>
      </c>
      <c r="BH119" t="s">
        <v>2140</v>
      </c>
      <c r="BI119" t="s">
        <v>2133</v>
      </c>
      <c r="BJ119">
        <v>453833884</v>
      </c>
    </row>
    <row r="120" spans="1:62" x14ac:dyDescent="0.25">
      <c r="A120" t="s">
        <v>2548</v>
      </c>
      <c r="B120" s="2">
        <v>43385</v>
      </c>
      <c r="C120" t="s">
        <v>63</v>
      </c>
      <c r="D120" s="3">
        <v>43335.451361956017</v>
      </c>
      <c r="E120" t="s">
        <v>64</v>
      </c>
      <c r="F120" s="2">
        <v>43410</v>
      </c>
      <c r="G120" s="2">
        <v>43509</v>
      </c>
      <c r="H120" t="s">
        <v>2549</v>
      </c>
      <c r="J120" t="s">
        <v>2550</v>
      </c>
      <c r="L120" t="s">
        <v>2551</v>
      </c>
      <c r="M120" t="s">
        <v>105</v>
      </c>
      <c r="N120">
        <v>79705</v>
      </c>
      <c r="O120" t="s">
        <v>70</v>
      </c>
      <c r="Q120" t="s">
        <v>2552</v>
      </c>
      <c r="S120" t="s">
        <v>72</v>
      </c>
      <c r="T120" t="s">
        <v>1855</v>
      </c>
      <c r="U120" t="s">
        <v>1856</v>
      </c>
      <c r="V120" t="s">
        <v>863</v>
      </c>
      <c r="W120" t="s">
        <v>105</v>
      </c>
      <c r="X120" t="s">
        <v>1758</v>
      </c>
      <c r="Y120" t="str">
        <f>"53-7062"</f>
        <v>53-7062</v>
      </c>
      <c r="Z120" t="s">
        <v>337</v>
      </c>
      <c r="AA120">
        <v>238210</v>
      </c>
      <c r="AB120">
        <v>30</v>
      </c>
      <c r="AC120">
        <v>30</v>
      </c>
      <c r="AD120" t="s">
        <v>79</v>
      </c>
      <c r="AE120" t="s">
        <v>95</v>
      </c>
      <c r="AF120">
        <v>40</v>
      </c>
      <c r="AG120" s="4">
        <v>0.29166666666666669</v>
      </c>
      <c r="AH120" s="4">
        <v>0.66666666666666663</v>
      </c>
      <c r="AI120" s="5">
        <v>16.68</v>
      </c>
      <c r="AJ120">
        <v>25.02</v>
      </c>
      <c r="AL120" t="s">
        <v>81</v>
      </c>
      <c r="AM120" t="s">
        <v>82</v>
      </c>
      <c r="AO120" t="s">
        <v>83</v>
      </c>
      <c r="AR120" t="s">
        <v>82</v>
      </c>
      <c r="AT120" t="s">
        <v>82</v>
      </c>
      <c r="AW120" t="s">
        <v>82</v>
      </c>
      <c r="AY120" t="s">
        <v>2551</v>
      </c>
      <c r="AZ120" t="s">
        <v>1204</v>
      </c>
      <c r="BA120" t="s">
        <v>105</v>
      </c>
      <c r="BB120">
        <v>79706</v>
      </c>
      <c r="BC120" t="s">
        <v>79</v>
      </c>
      <c r="BH120" t="s">
        <v>2553</v>
      </c>
      <c r="BJ120">
        <v>831272971</v>
      </c>
    </row>
    <row r="121" spans="1:62" x14ac:dyDescent="0.25">
      <c r="A121" t="s">
        <v>3021</v>
      </c>
      <c r="B121" s="2">
        <v>43385</v>
      </c>
      <c r="C121" t="s">
        <v>63</v>
      </c>
      <c r="D121" s="3">
        <v>43355.380902326389</v>
      </c>
      <c r="E121" t="s">
        <v>64</v>
      </c>
      <c r="F121" s="2">
        <v>43434</v>
      </c>
      <c r="G121" s="2">
        <v>43556</v>
      </c>
      <c r="H121" t="s">
        <v>3022</v>
      </c>
      <c r="J121" t="s">
        <v>3023</v>
      </c>
      <c r="L121" t="s">
        <v>2144</v>
      </c>
      <c r="M121" t="s">
        <v>232</v>
      </c>
      <c r="N121">
        <v>11001</v>
      </c>
      <c r="O121" t="s">
        <v>70</v>
      </c>
      <c r="Q121" t="s">
        <v>3024</v>
      </c>
      <c r="S121" t="s">
        <v>72</v>
      </c>
      <c r="T121" t="s">
        <v>2136</v>
      </c>
      <c r="U121" t="s">
        <v>2137</v>
      </c>
      <c r="V121" t="s">
        <v>232</v>
      </c>
      <c r="W121" t="s">
        <v>232</v>
      </c>
      <c r="X121" t="s">
        <v>2138</v>
      </c>
      <c r="Y121" t="str">
        <f>"39-2021"</f>
        <v>39-2021</v>
      </c>
      <c r="Z121" t="s">
        <v>78</v>
      </c>
      <c r="AA121">
        <v>711219</v>
      </c>
      <c r="AB121">
        <v>10</v>
      </c>
      <c r="AC121">
        <v>10</v>
      </c>
      <c r="AD121" t="s">
        <v>79</v>
      </c>
      <c r="AE121" t="s">
        <v>80</v>
      </c>
      <c r="AF121">
        <v>40</v>
      </c>
      <c r="AG121" s="4">
        <v>0.20833333333333334</v>
      </c>
      <c r="AH121" s="4">
        <v>0.54166666666666663</v>
      </c>
      <c r="AI121" s="5">
        <v>12.9</v>
      </c>
      <c r="AJ121">
        <v>19.350000000000001</v>
      </c>
      <c r="AL121" t="s">
        <v>81</v>
      </c>
      <c r="AM121" t="s">
        <v>82</v>
      </c>
      <c r="AO121" t="s">
        <v>83</v>
      </c>
      <c r="AR121" t="s">
        <v>82</v>
      </c>
      <c r="AT121" t="s">
        <v>82</v>
      </c>
      <c r="AW121" t="s">
        <v>72</v>
      </c>
      <c r="AX121">
        <v>1</v>
      </c>
      <c r="AY121" t="s">
        <v>2134</v>
      </c>
      <c r="AZ121" t="s">
        <v>2139</v>
      </c>
      <c r="BA121" t="s">
        <v>86</v>
      </c>
      <c r="BB121">
        <v>33472</v>
      </c>
      <c r="BC121" t="s">
        <v>87</v>
      </c>
      <c r="BH121" t="s">
        <v>2140</v>
      </c>
      <c r="BI121" t="s">
        <v>2133</v>
      </c>
      <c r="BJ121">
        <v>471489483</v>
      </c>
    </row>
    <row r="122" spans="1:62" x14ac:dyDescent="0.25">
      <c r="A122" t="s">
        <v>3884</v>
      </c>
      <c r="B122" s="2">
        <v>43385</v>
      </c>
      <c r="C122" t="s">
        <v>63</v>
      </c>
      <c r="D122" s="3">
        <v>43364.134637430558</v>
      </c>
      <c r="E122" t="s">
        <v>64</v>
      </c>
      <c r="F122" s="2">
        <v>43454</v>
      </c>
      <c r="G122" s="2">
        <v>43758</v>
      </c>
      <c r="H122" t="s">
        <v>3885</v>
      </c>
      <c r="I122" t="s">
        <v>3886</v>
      </c>
      <c r="J122" t="s">
        <v>3887</v>
      </c>
      <c r="K122" t="s">
        <v>3888</v>
      </c>
      <c r="L122" t="s">
        <v>1588</v>
      </c>
      <c r="M122" t="s">
        <v>1612</v>
      </c>
      <c r="N122" t="s">
        <v>3889</v>
      </c>
      <c r="O122" t="s">
        <v>70</v>
      </c>
      <c r="P122" t="s">
        <v>130</v>
      </c>
      <c r="Q122" t="s">
        <v>3890</v>
      </c>
      <c r="S122" t="s">
        <v>72</v>
      </c>
      <c r="T122" t="s">
        <v>3645</v>
      </c>
      <c r="U122" t="s">
        <v>3891</v>
      </c>
      <c r="V122" t="s">
        <v>3892</v>
      </c>
      <c r="W122" t="s">
        <v>278</v>
      </c>
      <c r="X122" t="s">
        <v>3893</v>
      </c>
      <c r="Y122" t="str">
        <f>"37-2012"</f>
        <v>37-2012</v>
      </c>
      <c r="Z122" t="s">
        <v>373</v>
      </c>
      <c r="AA122">
        <v>72111</v>
      </c>
      <c r="AB122">
        <v>19</v>
      </c>
      <c r="AC122">
        <v>19</v>
      </c>
      <c r="AD122" t="s">
        <v>79</v>
      </c>
      <c r="AE122" t="s">
        <v>95</v>
      </c>
      <c r="AF122">
        <v>35</v>
      </c>
      <c r="AG122" s="4">
        <v>0.33333333333333331</v>
      </c>
      <c r="AH122" s="4">
        <v>0.64583333333333337</v>
      </c>
      <c r="AI122" s="5">
        <v>12.85</v>
      </c>
      <c r="AJ122">
        <v>19.28</v>
      </c>
      <c r="AL122" t="s">
        <v>81</v>
      </c>
      <c r="AM122" t="s">
        <v>82</v>
      </c>
      <c r="AO122" t="s">
        <v>83</v>
      </c>
      <c r="AP122" t="s">
        <v>130</v>
      </c>
      <c r="AQ122" t="s">
        <v>130</v>
      </c>
      <c r="AR122" t="s">
        <v>82</v>
      </c>
      <c r="AT122" t="s">
        <v>82</v>
      </c>
      <c r="AW122" t="s">
        <v>82</v>
      </c>
      <c r="AY122" t="s">
        <v>1588</v>
      </c>
      <c r="AZ122" t="s">
        <v>1760</v>
      </c>
      <c r="BA122" t="s">
        <v>1612</v>
      </c>
      <c r="BB122" t="s">
        <v>3889</v>
      </c>
      <c r="BC122" t="s">
        <v>87</v>
      </c>
      <c r="BH122" t="s">
        <v>3894</v>
      </c>
      <c r="BI122" t="s">
        <v>130</v>
      </c>
      <c r="BJ122">
        <v>830234119</v>
      </c>
    </row>
    <row r="123" spans="1:62" x14ac:dyDescent="0.25">
      <c r="A123" t="s">
        <v>4004</v>
      </c>
      <c r="B123" s="2">
        <v>43385</v>
      </c>
      <c r="C123" t="s">
        <v>63</v>
      </c>
      <c r="D123" s="3">
        <v>43348.58342072917</v>
      </c>
      <c r="E123" t="s">
        <v>64</v>
      </c>
      <c r="F123" s="2">
        <v>43435</v>
      </c>
      <c r="G123" s="2">
        <v>43738</v>
      </c>
      <c r="H123" t="s">
        <v>4005</v>
      </c>
      <c r="J123" t="s">
        <v>4006</v>
      </c>
      <c r="L123" t="s">
        <v>2973</v>
      </c>
      <c r="M123" t="s">
        <v>86</v>
      </c>
      <c r="N123">
        <v>33556</v>
      </c>
      <c r="O123" t="s">
        <v>70</v>
      </c>
      <c r="Q123" t="s">
        <v>4007</v>
      </c>
      <c r="S123" t="s">
        <v>72</v>
      </c>
      <c r="T123" t="s">
        <v>73</v>
      </c>
      <c r="U123" t="s">
        <v>74</v>
      </c>
      <c r="V123" t="s">
        <v>75</v>
      </c>
      <c r="W123" t="s">
        <v>76</v>
      </c>
      <c r="X123" t="s">
        <v>77</v>
      </c>
      <c r="Y123" t="str">
        <f>"39-2021"</f>
        <v>39-2021</v>
      </c>
      <c r="Z123" t="s">
        <v>78</v>
      </c>
      <c r="AA123">
        <v>711212</v>
      </c>
      <c r="AB123">
        <v>7</v>
      </c>
      <c r="AC123">
        <v>7</v>
      </c>
      <c r="AD123" t="s">
        <v>79</v>
      </c>
      <c r="AE123" t="s">
        <v>80</v>
      </c>
      <c r="AF123">
        <v>40</v>
      </c>
      <c r="AG123" s="4">
        <v>0.20833333333333334</v>
      </c>
      <c r="AH123" s="4">
        <v>0.70833333333333337</v>
      </c>
      <c r="AI123" s="5">
        <v>13.68</v>
      </c>
      <c r="AJ123">
        <v>20.52</v>
      </c>
      <c r="AK123">
        <v>20.52</v>
      </c>
      <c r="AL123" t="s">
        <v>81</v>
      </c>
      <c r="AM123" t="s">
        <v>82</v>
      </c>
      <c r="AO123" t="s">
        <v>83</v>
      </c>
      <c r="AR123" t="s">
        <v>82</v>
      </c>
      <c r="AT123" t="s">
        <v>82</v>
      </c>
      <c r="AW123" t="s">
        <v>72</v>
      </c>
      <c r="AX123">
        <v>1</v>
      </c>
      <c r="AY123" t="s">
        <v>138</v>
      </c>
      <c r="AZ123" t="s">
        <v>139</v>
      </c>
      <c r="BA123" t="s">
        <v>136</v>
      </c>
      <c r="BB123">
        <v>20724</v>
      </c>
      <c r="BC123" t="s">
        <v>87</v>
      </c>
      <c r="BH123" t="s">
        <v>141</v>
      </c>
      <c r="BI123" t="s">
        <v>142</v>
      </c>
      <c r="BJ123">
        <v>260261490</v>
      </c>
    </row>
    <row r="124" spans="1:62" x14ac:dyDescent="0.25">
      <c r="A124" t="s">
        <v>4476</v>
      </c>
      <c r="B124" s="2">
        <v>43385</v>
      </c>
      <c r="C124" t="s">
        <v>63</v>
      </c>
      <c r="D124" s="3">
        <v>43362.217431597222</v>
      </c>
      <c r="E124" t="s">
        <v>64</v>
      </c>
      <c r="F124" s="2">
        <v>43452</v>
      </c>
      <c r="G124" s="2">
        <v>43644</v>
      </c>
      <c r="H124" t="s">
        <v>4477</v>
      </c>
      <c r="I124" t="s">
        <v>130</v>
      </c>
      <c r="J124" t="s">
        <v>4478</v>
      </c>
      <c r="K124" t="s">
        <v>4479</v>
      </c>
      <c r="L124" t="s">
        <v>4480</v>
      </c>
      <c r="M124" t="s">
        <v>86</v>
      </c>
      <c r="N124">
        <v>33884</v>
      </c>
      <c r="O124" t="s">
        <v>70</v>
      </c>
      <c r="P124" t="s">
        <v>130</v>
      </c>
      <c r="Q124" t="s">
        <v>4481</v>
      </c>
      <c r="S124" t="s">
        <v>72</v>
      </c>
      <c r="T124" t="s">
        <v>4190</v>
      </c>
      <c r="U124" t="s">
        <v>3891</v>
      </c>
      <c r="V124" t="s">
        <v>3892</v>
      </c>
      <c r="W124" t="s">
        <v>278</v>
      </c>
      <c r="X124" t="s">
        <v>4482</v>
      </c>
      <c r="Y124" t="str">
        <f>"37-3011"</f>
        <v>37-3011</v>
      </c>
      <c r="Z124" t="s">
        <v>94</v>
      </c>
      <c r="AA124">
        <v>561730</v>
      </c>
      <c r="AB124">
        <v>65</v>
      </c>
      <c r="AC124">
        <v>65</v>
      </c>
      <c r="AD124" t="s">
        <v>79</v>
      </c>
      <c r="AE124" t="s">
        <v>80</v>
      </c>
      <c r="AF124">
        <v>35</v>
      </c>
      <c r="AG124" s="4">
        <v>0.29166666666666669</v>
      </c>
      <c r="AH124" s="4">
        <v>0.60416666666666663</v>
      </c>
      <c r="AI124" s="5">
        <v>14.12</v>
      </c>
      <c r="AJ124">
        <v>21.18</v>
      </c>
      <c r="AL124" t="s">
        <v>81</v>
      </c>
      <c r="AM124" t="s">
        <v>82</v>
      </c>
      <c r="AO124" t="s">
        <v>83</v>
      </c>
      <c r="AP124" t="s">
        <v>130</v>
      </c>
      <c r="AQ124" t="s">
        <v>130</v>
      </c>
      <c r="AR124" t="s">
        <v>82</v>
      </c>
      <c r="AT124" t="s">
        <v>82</v>
      </c>
      <c r="AW124" t="s">
        <v>82</v>
      </c>
      <c r="AY124" t="s">
        <v>4483</v>
      </c>
      <c r="AZ124" t="s">
        <v>85</v>
      </c>
      <c r="BA124" t="s">
        <v>86</v>
      </c>
      <c r="BB124">
        <v>33076</v>
      </c>
      <c r="BC124" t="s">
        <v>79</v>
      </c>
      <c r="BH124" t="s">
        <v>4484</v>
      </c>
      <c r="BI124" t="s">
        <v>130</v>
      </c>
      <c r="BJ124">
        <v>471875836</v>
      </c>
    </row>
    <row r="125" spans="1:62" x14ac:dyDescent="0.25">
      <c r="A125" t="s">
        <v>4916</v>
      </c>
      <c r="B125" s="2">
        <v>43385</v>
      </c>
      <c r="C125" t="s">
        <v>63</v>
      </c>
      <c r="D125" s="3">
        <v>43362.642222615737</v>
      </c>
      <c r="E125" t="s">
        <v>64</v>
      </c>
      <c r="F125" s="2">
        <v>43439</v>
      </c>
      <c r="G125" s="2">
        <v>43546</v>
      </c>
      <c r="H125" t="s">
        <v>4917</v>
      </c>
      <c r="I125" t="s">
        <v>4918</v>
      </c>
      <c r="J125" t="s">
        <v>4919</v>
      </c>
      <c r="L125" t="s">
        <v>4920</v>
      </c>
      <c r="M125" t="s">
        <v>774</v>
      </c>
      <c r="N125">
        <v>81423</v>
      </c>
      <c r="O125" t="s">
        <v>70</v>
      </c>
      <c r="Q125" t="s">
        <v>4921</v>
      </c>
      <c r="S125" t="s">
        <v>72</v>
      </c>
      <c r="T125" t="s">
        <v>878</v>
      </c>
      <c r="U125" t="s">
        <v>2327</v>
      </c>
      <c r="V125" t="s">
        <v>880</v>
      </c>
      <c r="W125" t="s">
        <v>881</v>
      </c>
      <c r="X125" t="s">
        <v>233</v>
      </c>
      <c r="Y125" t="str">
        <f>"37-3011"</f>
        <v>37-3011</v>
      </c>
      <c r="Z125" t="s">
        <v>94</v>
      </c>
      <c r="AA125">
        <v>561730</v>
      </c>
      <c r="AB125">
        <v>30</v>
      </c>
      <c r="AC125">
        <v>30</v>
      </c>
      <c r="AD125" t="s">
        <v>79</v>
      </c>
      <c r="AE125" t="s">
        <v>80</v>
      </c>
      <c r="AF125">
        <v>35</v>
      </c>
      <c r="AG125" s="4">
        <v>0.25</v>
      </c>
      <c r="AH125" s="4">
        <v>0.6875</v>
      </c>
      <c r="AI125" s="5">
        <v>14.86</v>
      </c>
      <c r="AJ125">
        <v>22.29</v>
      </c>
      <c r="AK125">
        <v>27</v>
      </c>
      <c r="AL125" t="s">
        <v>81</v>
      </c>
      <c r="AM125" t="s">
        <v>82</v>
      </c>
      <c r="AO125" t="s">
        <v>83</v>
      </c>
      <c r="AR125" t="s">
        <v>82</v>
      </c>
      <c r="AT125" t="s">
        <v>82</v>
      </c>
      <c r="AW125" t="s">
        <v>82</v>
      </c>
      <c r="AY125" t="s">
        <v>4920</v>
      </c>
      <c r="AZ125" t="s">
        <v>4922</v>
      </c>
      <c r="BA125" t="s">
        <v>774</v>
      </c>
      <c r="BB125">
        <v>81423</v>
      </c>
      <c r="BC125" t="s">
        <v>79</v>
      </c>
      <c r="BH125" t="s">
        <v>4923</v>
      </c>
      <c r="BJ125">
        <v>710913119</v>
      </c>
    </row>
    <row r="126" spans="1:62" x14ac:dyDescent="0.25">
      <c r="A126" t="s">
        <v>1222</v>
      </c>
      <c r="B126" s="2">
        <v>43388</v>
      </c>
      <c r="C126" t="s">
        <v>63</v>
      </c>
      <c r="D126" s="3">
        <v>43347.329028495369</v>
      </c>
      <c r="E126" t="s">
        <v>117</v>
      </c>
      <c r="H126" t="s">
        <v>1223</v>
      </c>
      <c r="I126" t="s">
        <v>67</v>
      </c>
      <c r="J126" t="s">
        <v>1224</v>
      </c>
      <c r="K126" t="s">
        <v>67</v>
      </c>
      <c r="L126" t="s">
        <v>1225</v>
      </c>
      <c r="M126" t="s">
        <v>105</v>
      </c>
      <c r="N126">
        <v>75202</v>
      </c>
      <c r="O126" t="s">
        <v>70</v>
      </c>
      <c r="Q126" t="s">
        <v>1226</v>
      </c>
      <c r="S126" t="s">
        <v>72</v>
      </c>
      <c r="T126" t="s">
        <v>1227</v>
      </c>
      <c r="U126" t="s">
        <v>1228</v>
      </c>
      <c r="V126" t="s">
        <v>104</v>
      </c>
      <c r="W126" t="s">
        <v>105</v>
      </c>
      <c r="X126" t="s">
        <v>1229</v>
      </c>
      <c r="Y126" t="str">
        <f>"51-3011"</f>
        <v>51-3011</v>
      </c>
      <c r="Z126" t="s">
        <v>1230</v>
      </c>
      <c r="AA126">
        <v>722110</v>
      </c>
      <c r="AB126">
        <v>1</v>
      </c>
      <c r="AD126" t="s">
        <v>79</v>
      </c>
      <c r="AE126" t="s">
        <v>95</v>
      </c>
      <c r="AF126">
        <v>40</v>
      </c>
      <c r="AG126" s="4">
        <v>0.125</v>
      </c>
      <c r="AH126" s="4">
        <v>0.54166666666666663</v>
      </c>
      <c r="AI126" s="5">
        <v>12.44</v>
      </c>
      <c r="AJ126">
        <v>18.66</v>
      </c>
      <c r="AK126">
        <v>0</v>
      </c>
      <c r="AL126" t="s">
        <v>81</v>
      </c>
      <c r="AM126" t="s">
        <v>82</v>
      </c>
      <c r="AO126" t="s">
        <v>83</v>
      </c>
      <c r="AP126" t="s">
        <v>67</v>
      </c>
      <c r="AQ126" t="s">
        <v>67</v>
      </c>
      <c r="AR126" t="s">
        <v>82</v>
      </c>
      <c r="AT126" t="s">
        <v>82</v>
      </c>
      <c r="AW126" t="s">
        <v>72</v>
      </c>
      <c r="AX126">
        <v>12</v>
      </c>
      <c r="AY126" t="s">
        <v>1225</v>
      </c>
      <c r="AZ126" t="s">
        <v>1225</v>
      </c>
      <c r="BA126" t="s">
        <v>105</v>
      </c>
      <c r="BB126">
        <v>75202</v>
      </c>
      <c r="BC126" t="s">
        <v>87</v>
      </c>
      <c r="BH126" t="s">
        <v>1224</v>
      </c>
      <c r="BI126" t="s">
        <v>67</v>
      </c>
      <c r="BJ126">
        <v>261860126</v>
      </c>
    </row>
    <row r="127" spans="1:62" x14ac:dyDescent="0.25">
      <c r="A127" t="s">
        <v>1901</v>
      </c>
      <c r="B127" s="2">
        <v>43388</v>
      </c>
      <c r="C127" t="s">
        <v>63</v>
      </c>
      <c r="D127" s="3">
        <v>43342.296116979167</v>
      </c>
      <c r="E127" t="s">
        <v>117</v>
      </c>
      <c r="H127" t="s">
        <v>1902</v>
      </c>
      <c r="J127" t="s">
        <v>1903</v>
      </c>
      <c r="L127" t="s">
        <v>1904</v>
      </c>
      <c r="M127" t="s">
        <v>787</v>
      </c>
      <c r="N127">
        <v>36104</v>
      </c>
      <c r="O127" t="s">
        <v>70</v>
      </c>
      <c r="Q127" t="s">
        <v>1905</v>
      </c>
      <c r="S127" t="s">
        <v>72</v>
      </c>
      <c r="T127" t="s">
        <v>1895</v>
      </c>
      <c r="U127" t="s">
        <v>1896</v>
      </c>
      <c r="V127" t="s">
        <v>1897</v>
      </c>
      <c r="W127" t="s">
        <v>105</v>
      </c>
      <c r="X127" t="s">
        <v>326</v>
      </c>
      <c r="Y127" t="str">
        <f>"47-2061"</f>
        <v>47-2061</v>
      </c>
      <c r="Z127" t="s">
        <v>326</v>
      </c>
      <c r="AA127">
        <v>2373</v>
      </c>
      <c r="AB127">
        <v>10</v>
      </c>
      <c r="AD127" t="s">
        <v>79</v>
      </c>
      <c r="AE127" t="s">
        <v>80</v>
      </c>
      <c r="AF127">
        <v>40</v>
      </c>
      <c r="AG127" s="4">
        <v>0.33333333333333331</v>
      </c>
      <c r="AH127" s="4">
        <v>0.66666666666666663</v>
      </c>
      <c r="AI127" s="5">
        <v>15.81</v>
      </c>
      <c r="AJ127">
        <v>0</v>
      </c>
      <c r="AK127">
        <v>0</v>
      </c>
      <c r="AL127" t="s">
        <v>81</v>
      </c>
      <c r="AM127" t="s">
        <v>82</v>
      </c>
      <c r="AO127" t="s">
        <v>83</v>
      </c>
      <c r="AP127" t="s">
        <v>67</v>
      </c>
      <c r="AQ127" t="s">
        <v>67</v>
      </c>
      <c r="AR127" t="s">
        <v>82</v>
      </c>
      <c r="AT127" t="s">
        <v>82</v>
      </c>
      <c r="AW127" t="s">
        <v>82</v>
      </c>
      <c r="AY127" t="s">
        <v>1906</v>
      </c>
      <c r="AZ127" t="s">
        <v>713</v>
      </c>
      <c r="BA127" t="s">
        <v>787</v>
      </c>
      <c r="BB127">
        <v>35212</v>
      </c>
      <c r="BC127" t="s">
        <v>79</v>
      </c>
      <c r="BH127" t="s">
        <v>1907</v>
      </c>
      <c r="BJ127">
        <v>263790285</v>
      </c>
    </row>
    <row r="128" spans="1:62" x14ac:dyDescent="0.25">
      <c r="A128" t="s">
        <v>2485</v>
      </c>
      <c r="B128" s="2">
        <v>43388</v>
      </c>
      <c r="C128" t="s">
        <v>63</v>
      </c>
      <c r="D128" s="3">
        <v>43336.515963865742</v>
      </c>
      <c r="E128" t="s">
        <v>117</v>
      </c>
      <c r="H128" t="s">
        <v>2486</v>
      </c>
      <c r="J128" t="s">
        <v>2487</v>
      </c>
      <c r="L128" t="s">
        <v>689</v>
      </c>
      <c r="M128" t="s">
        <v>86</v>
      </c>
      <c r="N128">
        <v>33143</v>
      </c>
      <c r="O128" t="s">
        <v>70</v>
      </c>
      <c r="Q128" t="s">
        <v>2488</v>
      </c>
      <c r="S128" t="s">
        <v>72</v>
      </c>
      <c r="T128" t="s">
        <v>2489</v>
      </c>
      <c r="U128" t="s">
        <v>2490</v>
      </c>
      <c r="V128" t="s">
        <v>2491</v>
      </c>
      <c r="W128" t="s">
        <v>100</v>
      </c>
      <c r="X128" t="s">
        <v>326</v>
      </c>
      <c r="Y128" t="str">
        <f>"47-2061"</f>
        <v>47-2061</v>
      </c>
      <c r="Z128" t="s">
        <v>326</v>
      </c>
      <c r="AA128">
        <v>561311</v>
      </c>
      <c r="AB128">
        <v>15</v>
      </c>
      <c r="AD128" t="s">
        <v>79</v>
      </c>
      <c r="AE128" t="s">
        <v>599</v>
      </c>
      <c r="AF128">
        <v>40</v>
      </c>
      <c r="AG128" s="4">
        <v>0.33333333333333331</v>
      </c>
      <c r="AH128" s="4">
        <v>0.70833333333333337</v>
      </c>
      <c r="AI128" s="5">
        <v>21.77</v>
      </c>
      <c r="AJ128">
        <v>32.659999999999997</v>
      </c>
      <c r="AK128">
        <v>32.659999999999997</v>
      </c>
      <c r="AL128" t="s">
        <v>81</v>
      </c>
      <c r="AM128" t="s">
        <v>82</v>
      </c>
      <c r="AO128" t="s">
        <v>83</v>
      </c>
      <c r="AR128" t="s">
        <v>82</v>
      </c>
      <c r="AT128" t="s">
        <v>82</v>
      </c>
      <c r="AW128" t="s">
        <v>82</v>
      </c>
      <c r="AY128" t="s">
        <v>2492</v>
      </c>
      <c r="AZ128" t="s">
        <v>2493</v>
      </c>
      <c r="BA128" t="s">
        <v>226</v>
      </c>
      <c r="BB128">
        <v>48224</v>
      </c>
      <c r="BC128" t="s">
        <v>79</v>
      </c>
      <c r="BH128" t="s">
        <v>2494</v>
      </c>
      <c r="BJ128">
        <v>473794106</v>
      </c>
    </row>
    <row r="129" spans="1:62" x14ac:dyDescent="0.25">
      <c r="A129" t="s">
        <v>2739</v>
      </c>
      <c r="B129" s="2">
        <v>43388</v>
      </c>
      <c r="C129" t="s">
        <v>63</v>
      </c>
      <c r="D129" s="3">
        <v>43336.923150104165</v>
      </c>
      <c r="E129" t="s">
        <v>117</v>
      </c>
      <c r="H129" t="s">
        <v>2740</v>
      </c>
      <c r="J129" t="s">
        <v>2741</v>
      </c>
      <c r="K129" t="s">
        <v>2742</v>
      </c>
      <c r="L129" t="s">
        <v>2743</v>
      </c>
      <c r="M129" t="s">
        <v>649</v>
      </c>
      <c r="N129">
        <v>85638</v>
      </c>
      <c r="O129" t="s">
        <v>70</v>
      </c>
      <c r="Q129" t="s">
        <v>2744</v>
      </c>
      <c r="S129" t="s">
        <v>82</v>
      </c>
      <c r="U129" t="s">
        <v>92</v>
      </c>
      <c r="X129" t="s">
        <v>2745</v>
      </c>
      <c r="Y129" t="str">
        <f>"37-2012"</f>
        <v>37-2012</v>
      </c>
      <c r="Z129" t="s">
        <v>373</v>
      </c>
      <c r="AA129">
        <v>541219</v>
      </c>
      <c r="AB129">
        <v>1</v>
      </c>
      <c r="AD129" t="s">
        <v>79</v>
      </c>
      <c r="AE129" t="s">
        <v>599</v>
      </c>
      <c r="AF129">
        <v>35</v>
      </c>
      <c r="AG129" s="4">
        <v>0.33333333333333331</v>
      </c>
      <c r="AH129" s="4">
        <v>0.625</v>
      </c>
      <c r="AI129" s="5">
        <v>10.82</v>
      </c>
      <c r="AL129" t="s">
        <v>81</v>
      </c>
      <c r="AM129" t="s">
        <v>82</v>
      </c>
      <c r="AO129" t="s">
        <v>213</v>
      </c>
      <c r="AR129" t="s">
        <v>82</v>
      </c>
      <c r="AT129" t="s">
        <v>82</v>
      </c>
      <c r="AW129" t="s">
        <v>72</v>
      </c>
      <c r="AX129">
        <v>12</v>
      </c>
      <c r="AY129" t="s">
        <v>2746</v>
      </c>
      <c r="AZ129" t="s">
        <v>2747</v>
      </c>
      <c r="BA129" t="s">
        <v>649</v>
      </c>
      <c r="BB129">
        <v>85638</v>
      </c>
      <c r="BC129" t="s">
        <v>87</v>
      </c>
      <c r="BH129" t="s">
        <v>2748</v>
      </c>
      <c r="BJ129">
        <v>860515500</v>
      </c>
    </row>
    <row r="130" spans="1:62" x14ac:dyDescent="0.25">
      <c r="A130" t="s">
        <v>3182</v>
      </c>
      <c r="B130" s="2">
        <v>43388</v>
      </c>
      <c r="C130" t="s">
        <v>63</v>
      </c>
      <c r="D130" s="3">
        <v>43339.728185868058</v>
      </c>
      <c r="E130" t="s">
        <v>117</v>
      </c>
      <c r="H130" t="s">
        <v>3183</v>
      </c>
      <c r="J130" t="s">
        <v>3184</v>
      </c>
      <c r="L130" t="s">
        <v>3185</v>
      </c>
      <c r="M130" t="s">
        <v>626</v>
      </c>
      <c r="N130">
        <v>72857</v>
      </c>
      <c r="O130" t="s">
        <v>70</v>
      </c>
      <c r="Q130" t="s">
        <v>3186</v>
      </c>
      <c r="S130" t="s">
        <v>72</v>
      </c>
      <c r="T130" t="s">
        <v>3187</v>
      </c>
      <c r="U130" t="s">
        <v>3188</v>
      </c>
      <c r="V130" t="s">
        <v>2879</v>
      </c>
      <c r="W130" t="s">
        <v>761</v>
      </c>
      <c r="X130" t="s">
        <v>3189</v>
      </c>
      <c r="Y130" t="str">
        <f>"45-4011"</f>
        <v>45-4011</v>
      </c>
      <c r="Z130" t="s">
        <v>763</v>
      </c>
      <c r="AA130">
        <v>11531</v>
      </c>
      <c r="AB130">
        <v>24</v>
      </c>
      <c r="AD130" t="s">
        <v>79</v>
      </c>
      <c r="AE130" t="s">
        <v>80</v>
      </c>
      <c r="AF130">
        <v>40</v>
      </c>
      <c r="AG130" s="4">
        <v>0.33333333333333331</v>
      </c>
      <c r="AH130" s="4">
        <v>0.66666666666666663</v>
      </c>
      <c r="AI130" s="5">
        <v>15.06</v>
      </c>
      <c r="AL130" t="s">
        <v>81</v>
      </c>
      <c r="AM130" t="s">
        <v>82</v>
      </c>
      <c r="AO130" t="s">
        <v>83</v>
      </c>
      <c r="AP130" t="s">
        <v>67</v>
      </c>
      <c r="AQ130" t="s">
        <v>67</v>
      </c>
      <c r="AR130" t="s">
        <v>82</v>
      </c>
      <c r="AT130" t="s">
        <v>82</v>
      </c>
      <c r="AW130" t="s">
        <v>82</v>
      </c>
      <c r="AY130" t="s">
        <v>3190</v>
      </c>
      <c r="AZ130" t="s">
        <v>3191</v>
      </c>
      <c r="BA130" t="s">
        <v>626</v>
      </c>
      <c r="BB130">
        <v>72801</v>
      </c>
      <c r="BC130" t="s">
        <v>79</v>
      </c>
      <c r="BH130" t="s">
        <v>3192</v>
      </c>
      <c r="BJ130">
        <v>710847578</v>
      </c>
    </row>
    <row r="131" spans="1:62" x14ac:dyDescent="0.25">
      <c r="A131" t="s">
        <v>3317</v>
      </c>
      <c r="B131" s="2">
        <v>43388</v>
      </c>
      <c r="C131" t="s">
        <v>63</v>
      </c>
      <c r="D131" s="3">
        <v>43341.764917708337</v>
      </c>
      <c r="E131" t="s">
        <v>117</v>
      </c>
      <c r="H131" t="s">
        <v>3318</v>
      </c>
      <c r="J131" t="s">
        <v>3319</v>
      </c>
      <c r="L131" t="s">
        <v>3320</v>
      </c>
      <c r="M131" t="s">
        <v>761</v>
      </c>
      <c r="N131">
        <v>31750</v>
      </c>
      <c r="O131" t="s">
        <v>70</v>
      </c>
      <c r="Q131" t="s">
        <v>3321</v>
      </c>
      <c r="S131" t="s">
        <v>72</v>
      </c>
      <c r="T131" t="s">
        <v>3187</v>
      </c>
      <c r="U131" t="s">
        <v>3188</v>
      </c>
      <c r="V131" t="s">
        <v>2879</v>
      </c>
      <c r="W131" t="s">
        <v>761</v>
      </c>
      <c r="X131" t="s">
        <v>3322</v>
      </c>
      <c r="Y131" t="str">
        <f>"51-3023"</f>
        <v>51-3023</v>
      </c>
      <c r="Z131" t="s">
        <v>633</v>
      </c>
      <c r="AA131">
        <v>56191</v>
      </c>
      <c r="AB131">
        <v>30</v>
      </c>
      <c r="AD131" t="s">
        <v>79</v>
      </c>
      <c r="AE131" t="s">
        <v>95</v>
      </c>
      <c r="AF131">
        <v>40</v>
      </c>
      <c r="AG131" s="4">
        <v>0.33333333333333331</v>
      </c>
      <c r="AH131" s="4">
        <v>0.70833333333333337</v>
      </c>
      <c r="AI131" s="5">
        <v>12.49</v>
      </c>
      <c r="AL131" t="s">
        <v>81</v>
      </c>
      <c r="AM131" t="s">
        <v>82</v>
      </c>
      <c r="AO131" t="s">
        <v>83</v>
      </c>
      <c r="AR131" t="s">
        <v>82</v>
      </c>
      <c r="AT131" t="s">
        <v>82</v>
      </c>
      <c r="AW131" t="s">
        <v>82</v>
      </c>
      <c r="AY131" t="s">
        <v>3323</v>
      </c>
      <c r="AZ131" t="s">
        <v>3324</v>
      </c>
      <c r="BA131" t="s">
        <v>761</v>
      </c>
      <c r="BB131">
        <v>31510</v>
      </c>
      <c r="BC131" t="s">
        <v>87</v>
      </c>
      <c r="BH131" t="s">
        <v>3325</v>
      </c>
      <c r="BJ131">
        <v>830931134</v>
      </c>
    </row>
    <row r="132" spans="1:62" x14ac:dyDescent="0.25">
      <c r="A132" t="s">
        <v>3413</v>
      </c>
      <c r="B132" s="2">
        <v>43388</v>
      </c>
      <c r="C132" t="s">
        <v>63</v>
      </c>
      <c r="D132" s="3">
        <v>43360.466723078702</v>
      </c>
      <c r="E132" t="s">
        <v>64</v>
      </c>
      <c r="F132" s="2">
        <v>43449</v>
      </c>
      <c r="G132" s="2">
        <v>43723</v>
      </c>
      <c r="H132" t="s">
        <v>3414</v>
      </c>
      <c r="J132" t="s">
        <v>3415</v>
      </c>
      <c r="L132" t="s">
        <v>1884</v>
      </c>
      <c r="M132" t="s">
        <v>1612</v>
      </c>
      <c r="N132">
        <v>83025</v>
      </c>
      <c r="O132" t="s">
        <v>70</v>
      </c>
      <c r="Q132" t="s">
        <v>3416</v>
      </c>
      <c r="S132" t="s">
        <v>72</v>
      </c>
      <c r="T132" t="s">
        <v>651</v>
      </c>
      <c r="U132" t="s">
        <v>652</v>
      </c>
      <c r="V132" t="s">
        <v>653</v>
      </c>
      <c r="W132" t="s">
        <v>207</v>
      </c>
      <c r="X132" t="s">
        <v>3417</v>
      </c>
      <c r="Y132" t="str">
        <f>"35-2014"</f>
        <v>35-2014</v>
      </c>
      <c r="Z132" t="s">
        <v>301</v>
      </c>
      <c r="AA132">
        <v>7139</v>
      </c>
      <c r="AB132">
        <v>4</v>
      </c>
      <c r="AC132">
        <v>4</v>
      </c>
      <c r="AD132" t="s">
        <v>79</v>
      </c>
      <c r="AE132" t="s">
        <v>95</v>
      </c>
      <c r="AF132">
        <v>35</v>
      </c>
      <c r="AG132" s="4">
        <v>0.45833333333333331</v>
      </c>
      <c r="AH132" s="4">
        <v>0.75</v>
      </c>
      <c r="AI132" s="5">
        <v>15.55</v>
      </c>
      <c r="AJ132">
        <v>23.33</v>
      </c>
      <c r="AK132">
        <v>26.33</v>
      </c>
      <c r="AL132" t="s">
        <v>81</v>
      </c>
      <c r="AM132" t="s">
        <v>82</v>
      </c>
      <c r="AO132" t="s">
        <v>83</v>
      </c>
      <c r="AR132" t="s">
        <v>82</v>
      </c>
      <c r="AT132" t="s">
        <v>82</v>
      </c>
      <c r="AW132" t="s">
        <v>72</v>
      </c>
      <c r="AX132">
        <v>12</v>
      </c>
      <c r="AY132" t="s">
        <v>1884</v>
      </c>
      <c r="AZ132" t="s">
        <v>1760</v>
      </c>
      <c r="BA132" t="s">
        <v>1612</v>
      </c>
      <c r="BB132">
        <v>83025</v>
      </c>
      <c r="BC132" t="s">
        <v>87</v>
      </c>
      <c r="BH132" t="s">
        <v>3415</v>
      </c>
      <c r="BJ132">
        <v>830202584</v>
      </c>
    </row>
    <row r="133" spans="1:62" x14ac:dyDescent="0.25">
      <c r="A133" t="s">
        <v>3491</v>
      </c>
      <c r="B133" s="2">
        <v>43388</v>
      </c>
      <c r="C133" t="s">
        <v>63</v>
      </c>
      <c r="D133" s="3">
        <v>43342.512026122684</v>
      </c>
      <c r="E133" t="s">
        <v>117</v>
      </c>
      <c r="H133" t="s">
        <v>1677</v>
      </c>
      <c r="J133" t="s">
        <v>1678</v>
      </c>
      <c r="L133" t="s">
        <v>982</v>
      </c>
      <c r="M133" t="s">
        <v>105</v>
      </c>
      <c r="N133">
        <v>78362</v>
      </c>
      <c r="O133" t="s">
        <v>70</v>
      </c>
      <c r="Q133" t="s">
        <v>1679</v>
      </c>
      <c r="S133" t="s">
        <v>82</v>
      </c>
      <c r="U133" t="s">
        <v>92</v>
      </c>
      <c r="X133" t="s">
        <v>1680</v>
      </c>
      <c r="Y133" t="str">
        <f>"47-3012"</f>
        <v>47-3012</v>
      </c>
      <c r="Z133" t="s">
        <v>1540</v>
      </c>
      <c r="AA133">
        <v>23813</v>
      </c>
      <c r="AB133">
        <v>67</v>
      </c>
      <c r="AD133" t="s">
        <v>79</v>
      </c>
      <c r="AE133" t="s">
        <v>95</v>
      </c>
      <c r="AF133">
        <v>40</v>
      </c>
      <c r="AG133" s="4">
        <v>0.29166666666666669</v>
      </c>
      <c r="AH133" s="4">
        <v>0.70833333333333337</v>
      </c>
      <c r="AI133" s="5">
        <v>17.649999999999999</v>
      </c>
      <c r="AJ133">
        <v>27</v>
      </c>
      <c r="AL133" t="s">
        <v>81</v>
      </c>
      <c r="AM133" t="s">
        <v>82</v>
      </c>
      <c r="AO133" t="s">
        <v>83</v>
      </c>
      <c r="AP133" t="s">
        <v>67</v>
      </c>
      <c r="AR133" t="s">
        <v>82</v>
      </c>
      <c r="AT133" t="s">
        <v>82</v>
      </c>
      <c r="AW133" t="s">
        <v>82</v>
      </c>
      <c r="AY133" t="s">
        <v>3492</v>
      </c>
      <c r="AZ133" t="s">
        <v>1730</v>
      </c>
      <c r="BA133" t="s">
        <v>714</v>
      </c>
      <c r="BB133">
        <v>70668</v>
      </c>
      <c r="BC133" t="s">
        <v>79</v>
      </c>
      <c r="BH133" t="s">
        <v>3493</v>
      </c>
      <c r="BJ133">
        <v>274345468</v>
      </c>
    </row>
    <row r="134" spans="1:62" x14ac:dyDescent="0.25">
      <c r="A134" t="s">
        <v>3943</v>
      </c>
      <c r="B134" s="2">
        <v>43388</v>
      </c>
      <c r="C134" t="s">
        <v>63</v>
      </c>
      <c r="D134" s="3">
        <v>43348.237404131942</v>
      </c>
      <c r="E134" t="s">
        <v>64</v>
      </c>
      <c r="F134" s="2">
        <v>43424</v>
      </c>
      <c r="G134" s="2">
        <v>43616</v>
      </c>
      <c r="H134" t="s">
        <v>2204</v>
      </c>
      <c r="J134" t="s">
        <v>2205</v>
      </c>
      <c r="K134" t="s">
        <v>2206</v>
      </c>
      <c r="L134" t="s">
        <v>2207</v>
      </c>
      <c r="M134" t="s">
        <v>86</v>
      </c>
      <c r="N134">
        <v>33141</v>
      </c>
      <c r="O134" t="s">
        <v>70</v>
      </c>
      <c r="Q134" t="s">
        <v>2208</v>
      </c>
      <c r="S134" t="s">
        <v>82</v>
      </c>
      <c r="U134" t="s">
        <v>92</v>
      </c>
      <c r="X134" t="s">
        <v>1427</v>
      </c>
      <c r="Y134" t="str">
        <f>"37-2012"</f>
        <v>37-2012</v>
      </c>
      <c r="Z134" t="s">
        <v>373</v>
      </c>
      <c r="AA134">
        <v>561720</v>
      </c>
      <c r="AB134">
        <v>38</v>
      </c>
      <c r="AC134">
        <v>38</v>
      </c>
      <c r="AD134" t="s">
        <v>79</v>
      </c>
      <c r="AE134" t="s">
        <v>80</v>
      </c>
      <c r="AF134">
        <v>35</v>
      </c>
      <c r="AG134" s="4">
        <v>0.33333333333333331</v>
      </c>
      <c r="AH134" s="4">
        <v>0.625</v>
      </c>
      <c r="AI134" s="5">
        <v>11.02</v>
      </c>
      <c r="AJ134">
        <v>16.53</v>
      </c>
      <c r="AL134" t="s">
        <v>81</v>
      </c>
      <c r="AM134" t="s">
        <v>82</v>
      </c>
      <c r="AO134" t="s">
        <v>83</v>
      </c>
      <c r="AR134" t="s">
        <v>82</v>
      </c>
      <c r="AT134" t="s">
        <v>82</v>
      </c>
      <c r="AW134" t="s">
        <v>72</v>
      </c>
      <c r="AX134">
        <v>1</v>
      </c>
      <c r="AY134" t="s">
        <v>3944</v>
      </c>
      <c r="AZ134" t="s">
        <v>2024</v>
      </c>
      <c r="BA134" t="s">
        <v>86</v>
      </c>
      <c r="BB134">
        <v>32550</v>
      </c>
      <c r="BC134" t="s">
        <v>79</v>
      </c>
      <c r="BH134" t="s">
        <v>3945</v>
      </c>
      <c r="BJ134">
        <v>825278362</v>
      </c>
    </row>
    <row r="135" spans="1:62" x14ac:dyDescent="0.25">
      <c r="A135" t="s">
        <v>4088</v>
      </c>
      <c r="B135" s="2">
        <v>43388</v>
      </c>
      <c r="C135" t="s">
        <v>63</v>
      </c>
      <c r="D135" s="3">
        <v>43361.539327916667</v>
      </c>
      <c r="E135" t="s">
        <v>282</v>
      </c>
      <c r="F135" s="2">
        <v>43451</v>
      </c>
      <c r="G135" s="2">
        <v>43646</v>
      </c>
      <c r="H135" t="s">
        <v>4089</v>
      </c>
      <c r="I135" t="s">
        <v>4090</v>
      </c>
      <c r="J135" t="s">
        <v>4091</v>
      </c>
      <c r="L135" t="s">
        <v>2285</v>
      </c>
      <c r="M135" t="s">
        <v>649</v>
      </c>
      <c r="N135">
        <v>85253</v>
      </c>
      <c r="O135" t="s">
        <v>70</v>
      </c>
      <c r="Q135" t="s">
        <v>4092</v>
      </c>
      <c r="S135" t="s">
        <v>72</v>
      </c>
      <c r="T135" t="s">
        <v>651</v>
      </c>
      <c r="U135" t="s">
        <v>652</v>
      </c>
      <c r="V135" t="s">
        <v>653</v>
      </c>
      <c r="W135" t="s">
        <v>207</v>
      </c>
      <c r="X135" t="s">
        <v>4093</v>
      </c>
      <c r="Y135" t="str">
        <f>"37-2012"</f>
        <v>37-2012</v>
      </c>
      <c r="Z135" t="s">
        <v>373</v>
      </c>
      <c r="AA135">
        <v>721110</v>
      </c>
      <c r="AB135">
        <v>30</v>
      </c>
      <c r="AC135">
        <v>29</v>
      </c>
      <c r="AD135" t="s">
        <v>79</v>
      </c>
      <c r="AE135" t="s">
        <v>95</v>
      </c>
      <c r="AF135">
        <v>35</v>
      </c>
      <c r="AG135" s="4">
        <v>0.375</v>
      </c>
      <c r="AH135" s="4">
        <v>0.66666666666666663</v>
      </c>
      <c r="AI135" s="5">
        <v>11.44</v>
      </c>
      <c r="AJ135">
        <v>17.16</v>
      </c>
      <c r="AK135">
        <v>19.5</v>
      </c>
      <c r="AL135" t="s">
        <v>81</v>
      </c>
      <c r="AM135" t="s">
        <v>82</v>
      </c>
      <c r="AO135" t="s">
        <v>83</v>
      </c>
      <c r="AR135" t="s">
        <v>82</v>
      </c>
      <c r="AT135" t="s">
        <v>82</v>
      </c>
      <c r="AW135" t="s">
        <v>72</v>
      </c>
      <c r="AX135">
        <v>3</v>
      </c>
      <c r="AY135" t="s">
        <v>2285</v>
      </c>
      <c r="AZ135" t="s">
        <v>655</v>
      </c>
      <c r="BA135" t="s">
        <v>649</v>
      </c>
      <c r="BB135">
        <v>85253</v>
      </c>
      <c r="BC135" t="s">
        <v>87</v>
      </c>
      <c r="BH135" t="s">
        <v>4091</v>
      </c>
      <c r="BJ135">
        <v>260069449</v>
      </c>
    </row>
    <row r="136" spans="1:62" x14ac:dyDescent="0.25">
      <c r="A136" t="s">
        <v>4942</v>
      </c>
      <c r="B136" s="2">
        <v>43388</v>
      </c>
      <c r="C136" t="s">
        <v>63</v>
      </c>
      <c r="D136" s="3">
        <v>43366.456673113425</v>
      </c>
      <c r="E136" t="s">
        <v>64</v>
      </c>
      <c r="F136" s="2">
        <v>43455</v>
      </c>
      <c r="G136" s="2">
        <v>43753</v>
      </c>
      <c r="H136" t="s">
        <v>4943</v>
      </c>
      <c r="I136" t="s">
        <v>4944</v>
      </c>
      <c r="J136" t="s">
        <v>4945</v>
      </c>
      <c r="K136" t="s">
        <v>4946</v>
      </c>
      <c r="L136" t="s">
        <v>1588</v>
      </c>
      <c r="M136" t="s">
        <v>1612</v>
      </c>
      <c r="N136">
        <v>83001</v>
      </c>
      <c r="O136" t="s">
        <v>70</v>
      </c>
      <c r="Q136" t="s">
        <v>4947</v>
      </c>
      <c r="R136">
        <v>295</v>
      </c>
      <c r="S136" t="s">
        <v>72</v>
      </c>
      <c r="T136" t="s">
        <v>1755</v>
      </c>
      <c r="U136" t="s">
        <v>3646</v>
      </c>
      <c r="V136" t="s">
        <v>1757</v>
      </c>
      <c r="W136" t="s">
        <v>278</v>
      </c>
      <c r="X136" t="s">
        <v>1427</v>
      </c>
      <c r="Y136" t="str">
        <f>"37-2012"</f>
        <v>37-2012</v>
      </c>
      <c r="Z136" t="s">
        <v>373</v>
      </c>
      <c r="AA136">
        <v>721110</v>
      </c>
      <c r="AB136">
        <v>12</v>
      </c>
      <c r="AC136">
        <v>12</v>
      </c>
      <c r="AD136" t="s">
        <v>79</v>
      </c>
      <c r="AE136" t="s">
        <v>95</v>
      </c>
      <c r="AF136">
        <v>35</v>
      </c>
      <c r="AG136" s="4">
        <v>0.35416666666666669</v>
      </c>
      <c r="AH136" s="4">
        <v>0.66666666666666663</v>
      </c>
      <c r="AI136" s="5">
        <v>12.85</v>
      </c>
      <c r="AJ136">
        <v>19.28</v>
      </c>
      <c r="AL136" t="s">
        <v>81</v>
      </c>
      <c r="AM136" t="s">
        <v>82</v>
      </c>
      <c r="AO136" t="s">
        <v>83</v>
      </c>
      <c r="AR136" t="s">
        <v>82</v>
      </c>
      <c r="AT136" t="s">
        <v>82</v>
      </c>
      <c r="AW136" t="s">
        <v>72</v>
      </c>
      <c r="AX136">
        <v>3</v>
      </c>
      <c r="AY136" t="s">
        <v>1588</v>
      </c>
      <c r="AZ136" t="s">
        <v>1760</v>
      </c>
      <c r="BA136" t="s">
        <v>1612</v>
      </c>
      <c r="BB136">
        <v>83001</v>
      </c>
      <c r="BC136" t="s">
        <v>79</v>
      </c>
      <c r="BH136" t="s">
        <v>4945</v>
      </c>
      <c r="BJ136">
        <v>830200489</v>
      </c>
    </row>
    <row r="137" spans="1:62" x14ac:dyDescent="0.25">
      <c r="A137" t="s">
        <v>5244</v>
      </c>
      <c r="B137" s="2">
        <v>43388</v>
      </c>
      <c r="C137" t="s">
        <v>63</v>
      </c>
      <c r="D137" s="3">
        <v>43367.39961177083</v>
      </c>
      <c r="E137" t="s">
        <v>91</v>
      </c>
      <c r="H137" t="s">
        <v>5245</v>
      </c>
      <c r="I137" t="s">
        <v>5246</v>
      </c>
      <c r="J137" t="s">
        <v>5247</v>
      </c>
      <c r="L137" t="s">
        <v>1107</v>
      </c>
      <c r="M137" t="s">
        <v>774</v>
      </c>
      <c r="N137">
        <v>80550</v>
      </c>
      <c r="O137" t="s">
        <v>70</v>
      </c>
      <c r="Q137" t="s">
        <v>5248</v>
      </c>
      <c r="S137" t="s">
        <v>72</v>
      </c>
      <c r="T137" t="s">
        <v>5249</v>
      </c>
      <c r="U137" t="s">
        <v>5250</v>
      </c>
      <c r="V137" t="s">
        <v>5251</v>
      </c>
      <c r="W137" t="s">
        <v>3857</v>
      </c>
      <c r="X137" t="s">
        <v>5252</v>
      </c>
      <c r="Y137" t="str">
        <f>"37-2012"</f>
        <v>37-2012</v>
      </c>
      <c r="Z137" t="s">
        <v>373</v>
      </c>
      <c r="AA137">
        <v>721110</v>
      </c>
      <c r="AB137">
        <v>5</v>
      </c>
      <c r="AD137" t="s">
        <v>79</v>
      </c>
      <c r="AE137" t="s">
        <v>95</v>
      </c>
      <c r="AF137">
        <v>36</v>
      </c>
      <c r="AG137" s="4">
        <v>0.33333333333333331</v>
      </c>
      <c r="AH137" s="4">
        <v>0.64583333333333337</v>
      </c>
      <c r="AI137" s="5">
        <v>10.69</v>
      </c>
      <c r="AJ137">
        <v>16.04</v>
      </c>
      <c r="AL137" t="s">
        <v>81</v>
      </c>
      <c r="AM137" t="s">
        <v>82</v>
      </c>
      <c r="AO137" t="s">
        <v>83</v>
      </c>
      <c r="AR137" t="s">
        <v>82</v>
      </c>
      <c r="AT137" t="s">
        <v>82</v>
      </c>
      <c r="AW137" t="s">
        <v>72</v>
      </c>
      <c r="AX137">
        <v>3</v>
      </c>
      <c r="AY137" t="s">
        <v>5253</v>
      </c>
      <c r="AZ137" t="s">
        <v>4750</v>
      </c>
      <c r="BA137" t="s">
        <v>774</v>
      </c>
      <c r="BB137">
        <v>80828</v>
      </c>
      <c r="BC137" t="s">
        <v>87</v>
      </c>
      <c r="BH137" t="s">
        <v>5254</v>
      </c>
      <c r="BJ137">
        <v>815198636</v>
      </c>
    </row>
    <row r="138" spans="1:62" x14ac:dyDescent="0.25">
      <c r="A138" t="s">
        <v>6555</v>
      </c>
      <c r="B138" s="2">
        <v>43388</v>
      </c>
      <c r="C138" t="s">
        <v>63</v>
      </c>
      <c r="D138" s="3">
        <v>43381.647290972222</v>
      </c>
      <c r="E138" t="s">
        <v>91</v>
      </c>
      <c r="H138" t="s">
        <v>6556</v>
      </c>
      <c r="J138" t="s">
        <v>6557</v>
      </c>
      <c r="K138" t="s">
        <v>6558</v>
      </c>
      <c r="L138" t="s">
        <v>1700</v>
      </c>
      <c r="M138" t="s">
        <v>76</v>
      </c>
      <c r="N138" t="s">
        <v>6559</v>
      </c>
      <c r="O138" t="s">
        <v>70</v>
      </c>
      <c r="Q138" t="s">
        <v>6560</v>
      </c>
      <c r="S138" t="s">
        <v>72</v>
      </c>
      <c r="T138" t="s">
        <v>6561</v>
      </c>
      <c r="U138" t="s">
        <v>6562</v>
      </c>
      <c r="V138" t="s">
        <v>6563</v>
      </c>
      <c r="W138" t="s">
        <v>76</v>
      </c>
      <c r="X138" t="s">
        <v>6564</v>
      </c>
      <c r="Y138" t="str">
        <f>"51-4121"</f>
        <v>51-4121</v>
      </c>
      <c r="Z138" t="s">
        <v>993</v>
      </c>
      <c r="AA138">
        <v>333120</v>
      </c>
      <c r="AB138">
        <v>30</v>
      </c>
      <c r="AD138" t="s">
        <v>79</v>
      </c>
      <c r="AE138" t="s">
        <v>95</v>
      </c>
      <c r="AF138">
        <v>40</v>
      </c>
      <c r="AG138" s="4">
        <v>0.29166666666666669</v>
      </c>
      <c r="AH138" s="4">
        <v>0.66666666666666663</v>
      </c>
      <c r="AI138" s="5">
        <v>22.1</v>
      </c>
      <c r="AJ138">
        <v>33.15</v>
      </c>
      <c r="AK138">
        <v>33.15</v>
      </c>
      <c r="AL138" t="s">
        <v>81</v>
      </c>
      <c r="AM138" t="s">
        <v>82</v>
      </c>
      <c r="AO138" t="s">
        <v>83</v>
      </c>
      <c r="AR138" t="s">
        <v>82</v>
      </c>
      <c r="AT138" t="s">
        <v>72</v>
      </c>
      <c r="AU138">
        <v>12</v>
      </c>
      <c r="AV138" t="s">
        <v>6565</v>
      </c>
      <c r="AW138" t="s">
        <v>72</v>
      </c>
      <c r="AX138">
        <v>36</v>
      </c>
      <c r="AY138" t="s">
        <v>1703</v>
      </c>
      <c r="AZ138" t="s">
        <v>1703</v>
      </c>
      <c r="BA138" t="s">
        <v>76</v>
      </c>
      <c r="BB138">
        <v>74115</v>
      </c>
      <c r="BC138" t="s">
        <v>87</v>
      </c>
      <c r="BH138" t="s">
        <v>6557</v>
      </c>
      <c r="BI138" t="s">
        <v>6558</v>
      </c>
      <c r="BJ138">
        <v>731558936</v>
      </c>
    </row>
    <row r="139" spans="1:62" x14ac:dyDescent="0.25">
      <c r="A139" t="s">
        <v>173</v>
      </c>
      <c r="B139" s="2">
        <v>43389</v>
      </c>
      <c r="C139" t="s">
        <v>63</v>
      </c>
      <c r="D139" s="3">
        <v>43357.497944872688</v>
      </c>
      <c r="E139" t="s">
        <v>117</v>
      </c>
      <c r="H139" t="s">
        <v>174</v>
      </c>
      <c r="I139" t="s">
        <v>175</v>
      </c>
      <c r="J139" t="s">
        <v>176</v>
      </c>
      <c r="K139" t="s">
        <v>177</v>
      </c>
      <c r="L139" t="s">
        <v>178</v>
      </c>
      <c r="M139" t="s">
        <v>166</v>
      </c>
      <c r="N139">
        <v>84098</v>
      </c>
      <c r="O139" t="s">
        <v>70</v>
      </c>
      <c r="Q139" t="s">
        <v>179</v>
      </c>
      <c r="S139" t="s">
        <v>72</v>
      </c>
      <c r="T139" t="s">
        <v>180</v>
      </c>
      <c r="U139" t="s">
        <v>181</v>
      </c>
      <c r="V139" t="s">
        <v>182</v>
      </c>
      <c r="W139" t="s">
        <v>166</v>
      </c>
      <c r="X139" t="s">
        <v>183</v>
      </c>
      <c r="Y139" t="str">
        <f>"27-2022"</f>
        <v>27-2022</v>
      </c>
      <c r="Z139" t="s">
        <v>184</v>
      </c>
      <c r="AA139">
        <v>713920</v>
      </c>
      <c r="AB139">
        <v>1</v>
      </c>
      <c r="AD139" t="s">
        <v>79</v>
      </c>
      <c r="AE139" t="s">
        <v>80</v>
      </c>
      <c r="AF139">
        <v>40</v>
      </c>
      <c r="AG139" s="4">
        <v>0.3125</v>
      </c>
      <c r="AH139" s="4">
        <v>0.6875</v>
      </c>
      <c r="AI139" s="6">
        <v>30</v>
      </c>
      <c r="AJ139">
        <v>45</v>
      </c>
      <c r="AL139" t="s">
        <v>81</v>
      </c>
      <c r="AM139" t="s">
        <v>82</v>
      </c>
      <c r="AO139" t="s">
        <v>83</v>
      </c>
      <c r="AP139" t="s">
        <v>130</v>
      </c>
      <c r="AQ139" t="s">
        <v>130</v>
      </c>
      <c r="AR139" t="s">
        <v>82</v>
      </c>
      <c r="AT139" t="s">
        <v>82</v>
      </c>
      <c r="AW139" t="s">
        <v>72</v>
      </c>
      <c r="AX139">
        <v>48</v>
      </c>
      <c r="AY139" t="s">
        <v>178</v>
      </c>
      <c r="AZ139" t="s">
        <v>185</v>
      </c>
      <c r="BA139" t="s">
        <v>166</v>
      </c>
      <c r="BB139">
        <v>84098</v>
      </c>
      <c r="BC139" t="s">
        <v>79</v>
      </c>
      <c r="BH139" t="s">
        <v>176</v>
      </c>
      <c r="BI139" t="s">
        <v>177</v>
      </c>
      <c r="BJ139">
        <v>475578880</v>
      </c>
    </row>
    <row r="140" spans="1:62" x14ac:dyDescent="0.25">
      <c r="A140" t="s">
        <v>222</v>
      </c>
      <c r="B140" s="2">
        <v>43389</v>
      </c>
      <c r="C140" t="s">
        <v>63</v>
      </c>
      <c r="D140" s="3">
        <v>43334.373584236113</v>
      </c>
      <c r="E140" t="s">
        <v>117</v>
      </c>
      <c r="H140" t="s">
        <v>223</v>
      </c>
      <c r="J140" t="s">
        <v>224</v>
      </c>
      <c r="L140" t="s">
        <v>225</v>
      </c>
      <c r="M140" t="s">
        <v>226</v>
      </c>
      <c r="N140" t="s">
        <v>227</v>
      </c>
      <c r="O140" t="s">
        <v>70</v>
      </c>
      <c r="Q140" t="s">
        <v>228</v>
      </c>
      <c r="S140" t="s">
        <v>72</v>
      </c>
      <c r="T140" t="s">
        <v>229</v>
      </c>
      <c r="U140" t="s">
        <v>230</v>
      </c>
      <c r="V140" t="s">
        <v>231</v>
      </c>
      <c r="W140" t="s">
        <v>232</v>
      </c>
      <c r="X140" t="s">
        <v>233</v>
      </c>
      <c r="Y140" t="str">
        <f>"37-3011"</f>
        <v>37-3011</v>
      </c>
      <c r="Z140" t="s">
        <v>94</v>
      </c>
      <c r="AA140">
        <v>5612</v>
      </c>
      <c r="AB140">
        <v>60</v>
      </c>
      <c r="AD140" t="s">
        <v>79</v>
      </c>
      <c r="AE140" t="s">
        <v>80</v>
      </c>
      <c r="AF140">
        <v>40</v>
      </c>
      <c r="AG140" s="4">
        <v>0.33333333333333331</v>
      </c>
      <c r="AH140" s="4">
        <v>0.70833333333333337</v>
      </c>
      <c r="AI140" s="6">
        <v>15</v>
      </c>
      <c r="AL140" t="s">
        <v>81</v>
      </c>
      <c r="AM140" t="s">
        <v>82</v>
      </c>
      <c r="AO140" t="s">
        <v>83</v>
      </c>
      <c r="AR140" t="s">
        <v>82</v>
      </c>
      <c r="AT140" t="s">
        <v>82</v>
      </c>
      <c r="AW140" t="s">
        <v>72</v>
      </c>
      <c r="AX140">
        <v>24</v>
      </c>
      <c r="AY140" t="s">
        <v>234</v>
      </c>
      <c r="AZ140" t="s">
        <v>235</v>
      </c>
      <c r="BA140" t="s">
        <v>226</v>
      </c>
      <c r="BB140">
        <v>48864</v>
      </c>
      <c r="BC140" t="s">
        <v>87</v>
      </c>
      <c r="BH140" t="s">
        <v>236</v>
      </c>
      <c r="BJ140">
        <v>453680604</v>
      </c>
    </row>
    <row r="141" spans="1:62" x14ac:dyDescent="0.25">
      <c r="A141" t="s">
        <v>1179</v>
      </c>
      <c r="B141" s="2">
        <v>43389</v>
      </c>
      <c r="C141" t="s">
        <v>63</v>
      </c>
      <c r="D141" s="3">
        <v>43356.706315763891</v>
      </c>
      <c r="E141" t="s">
        <v>64</v>
      </c>
      <c r="F141" s="2">
        <v>43431</v>
      </c>
      <c r="G141" s="2">
        <v>43702</v>
      </c>
      <c r="H141" t="s">
        <v>1180</v>
      </c>
      <c r="J141" t="s">
        <v>1181</v>
      </c>
      <c r="L141" t="s">
        <v>1182</v>
      </c>
      <c r="M141" t="s">
        <v>881</v>
      </c>
      <c r="N141">
        <v>83854</v>
      </c>
      <c r="O141" t="s">
        <v>70</v>
      </c>
      <c r="Q141" t="s">
        <v>1183</v>
      </c>
      <c r="S141" t="s">
        <v>82</v>
      </c>
      <c r="U141" t="s">
        <v>92</v>
      </c>
      <c r="X141" t="s">
        <v>1092</v>
      </c>
      <c r="Y141" t="str">
        <f>"45-4011"</f>
        <v>45-4011</v>
      </c>
      <c r="Z141" t="s">
        <v>763</v>
      </c>
      <c r="AA141">
        <v>115310</v>
      </c>
      <c r="AB141">
        <v>32</v>
      </c>
      <c r="AC141">
        <v>32</v>
      </c>
      <c r="AD141" t="s">
        <v>79</v>
      </c>
      <c r="AE141" t="s">
        <v>80</v>
      </c>
      <c r="AF141">
        <v>35</v>
      </c>
      <c r="AG141" s="4">
        <v>0.29166666666666669</v>
      </c>
      <c r="AH141" s="4">
        <v>0.66666666666666663</v>
      </c>
      <c r="AI141" s="5">
        <v>12.86</v>
      </c>
      <c r="AJ141">
        <v>19.29</v>
      </c>
      <c r="AK141">
        <v>33</v>
      </c>
      <c r="AL141" t="s">
        <v>81</v>
      </c>
      <c r="AM141" t="s">
        <v>82</v>
      </c>
      <c r="AO141" t="s">
        <v>83</v>
      </c>
      <c r="AP141" t="s">
        <v>67</v>
      </c>
      <c r="AQ141" t="s">
        <v>67</v>
      </c>
      <c r="AR141" t="s">
        <v>82</v>
      </c>
      <c r="AT141" t="s">
        <v>82</v>
      </c>
      <c r="AW141" t="s">
        <v>72</v>
      </c>
      <c r="AX141">
        <v>3</v>
      </c>
      <c r="AY141" t="s">
        <v>1184</v>
      </c>
      <c r="AZ141" t="s">
        <v>1185</v>
      </c>
      <c r="BA141" t="s">
        <v>881</v>
      </c>
      <c r="BB141">
        <v>83854</v>
      </c>
      <c r="BC141" t="s">
        <v>79</v>
      </c>
      <c r="BH141" t="s">
        <v>1186</v>
      </c>
      <c r="BJ141">
        <v>811006061</v>
      </c>
    </row>
    <row r="142" spans="1:62" x14ac:dyDescent="0.25">
      <c r="A142" t="s">
        <v>1646</v>
      </c>
      <c r="B142" s="2">
        <v>43389</v>
      </c>
      <c r="C142" t="s">
        <v>63</v>
      </c>
      <c r="D142" s="3">
        <v>43342.509606574073</v>
      </c>
      <c r="E142" t="s">
        <v>64</v>
      </c>
      <c r="F142" s="2">
        <v>43417</v>
      </c>
      <c r="G142" s="2">
        <v>43585</v>
      </c>
      <c r="H142" t="s">
        <v>1647</v>
      </c>
      <c r="J142" t="s">
        <v>1648</v>
      </c>
      <c r="L142" t="s">
        <v>1649</v>
      </c>
      <c r="M142" t="s">
        <v>105</v>
      </c>
      <c r="N142">
        <v>78382</v>
      </c>
      <c r="O142" t="s">
        <v>70</v>
      </c>
      <c r="Q142" t="s">
        <v>1650</v>
      </c>
      <c r="S142" t="s">
        <v>82</v>
      </c>
      <c r="U142" t="s">
        <v>92</v>
      </c>
      <c r="X142" t="s">
        <v>1651</v>
      </c>
      <c r="Y142" t="str">
        <f>"45-3011"</f>
        <v>45-3011</v>
      </c>
      <c r="Z142" t="s">
        <v>1652</v>
      </c>
      <c r="AA142">
        <v>114112</v>
      </c>
      <c r="AB142">
        <v>12</v>
      </c>
      <c r="AC142">
        <v>12</v>
      </c>
      <c r="AD142" t="s">
        <v>79</v>
      </c>
      <c r="AE142" t="s">
        <v>80</v>
      </c>
      <c r="AF142">
        <v>40</v>
      </c>
      <c r="AG142" s="4">
        <v>0.29166666666666669</v>
      </c>
      <c r="AH142" s="4">
        <v>0.64583333333333337</v>
      </c>
      <c r="AI142" s="6">
        <v>11</v>
      </c>
      <c r="AJ142">
        <v>16.5</v>
      </c>
      <c r="AK142">
        <v>16.5</v>
      </c>
      <c r="AL142" t="s">
        <v>81</v>
      </c>
      <c r="AM142" t="s">
        <v>82</v>
      </c>
      <c r="AO142" t="s">
        <v>83</v>
      </c>
      <c r="AR142" t="s">
        <v>82</v>
      </c>
      <c r="AT142" t="s">
        <v>82</v>
      </c>
      <c r="AW142" t="s">
        <v>72</v>
      </c>
      <c r="AX142">
        <v>3</v>
      </c>
      <c r="AY142" t="s">
        <v>1649</v>
      </c>
      <c r="AZ142" t="s">
        <v>1653</v>
      </c>
      <c r="BA142" t="s">
        <v>105</v>
      </c>
      <c r="BB142">
        <v>78382</v>
      </c>
      <c r="BC142" t="s">
        <v>79</v>
      </c>
      <c r="BH142" t="s">
        <v>1648</v>
      </c>
      <c r="BJ142">
        <v>812093194</v>
      </c>
    </row>
    <row r="143" spans="1:62" x14ac:dyDescent="0.25">
      <c r="A143" t="s">
        <v>1697</v>
      </c>
      <c r="B143" s="2">
        <v>43389</v>
      </c>
      <c r="C143" t="s">
        <v>63</v>
      </c>
      <c r="D143" s="3">
        <v>43320.466632083335</v>
      </c>
      <c r="E143" t="s">
        <v>282</v>
      </c>
      <c r="F143" s="2">
        <v>43405</v>
      </c>
      <c r="G143" s="2">
        <v>43556</v>
      </c>
      <c r="H143" t="s">
        <v>1698</v>
      </c>
      <c r="J143" t="s">
        <v>1699</v>
      </c>
      <c r="L143" t="s">
        <v>1700</v>
      </c>
      <c r="M143" t="s">
        <v>76</v>
      </c>
      <c r="N143">
        <v>74146</v>
      </c>
      <c r="O143" t="s">
        <v>70</v>
      </c>
      <c r="Q143" t="s">
        <v>1701</v>
      </c>
      <c r="S143" t="s">
        <v>82</v>
      </c>
      <c r="U143" t="s">
        <v>92</v>
      </c>
      <c r="X143" t="s">
        <v>1702</v>
      </c>
      <c r="Y143" t="str">
        <f>"49-9098"</f>
        <v>49-9098</v>
      </c>
      <c r="Z143" t="s">
        <v>1263</v>
      </c>
      <c r="AA143">
        <v>811118</v>
      </c>
      <c r="AB143">
        <v>6</v>
      </c>
      <c r="AC143">
        <v>3</v>
      </c>
      <c r="AD143" t="s">
        <v>79</v>
      </c>
      <c r="AE143" t="s">
        <v>80</v>
      </c>
      <c r="AF143">
        <v>40</v>
      </c>
      <c r="AG143" s="4">
        <v>0.33333333333333331</v>
      </c>
      <c r="AH143" s="4">
        <v>0.66666666666666663</v>
      </c>
      <c r="AI143" s="5">
        <v>14.17</v>
      </c>
      <c r="AJ143">
        <v>21.26</v>
      </c>
      <c r="AK143">
        <v>21.26</v>
      </c>
      <c r="AL143" t="s">
        <v>81</v>
      </c>
      <c r="AM143" t="s">
        <v>82</v>
      </c>
      <c r="AO143" t="s">
        <v>83</v>
      </c>
      <c r="AR143" t="s">
        <v>82</v>
      </c>
      <c r="AT143" t="s">
        <v>82</v>
      </c>
      <c r="AW143" t="s">
        <v>82</v>
      </c>
      <c r="AY143" t="s">
        <v>1703</v>
      </c>
      <c r="AZ143" t="s">
        <v>1257</v>
      </c>
      <c r="BA143" t="s">
        <v>76</v>
      </c>
      <c r="BB143">
        <v>74146</v>
      </c>
      <c r="BC143" t="s">
        <v>87</v>
      </c>
      <c r="BH143" t="s">
        <v>1699</v>
      </c>
      <c r="BJ143">
        <v>901067168</v>
      </c>
    </row>
    <row r="144" spans="1:62" x14ac:dyDescent="0.25">
      <c r="A144" t="s">
        <v>2519</v>
      </c>
      <c r="B144" s="2">
        <v>43389</v>
      </c>
      <c r="C144" t="s">
        <v>63</v>
      </c>
      <c r="D144" s="3">
        <v>43332.630037662035</v>
      </c>
      <c r="E144" t="s">
        <v>64</v>
      </c>
      <c r="F144" s="2">
        <v>43407</v>
      </c>
      <c r="G144" s="2">
        <v>43616</v>
      </c>
      <c r="H144" t="s">
        <v>2520</v>
      </c>
      <c r="J144" t="s">
        <v>2521</v>
      </c>
      <c r="L144" t="s">
        <v>2522</v>
      </c>
      <c r="M144" t="s">
        <v>86</v>
      </c>
      <c r="N144">
        <v>33407</v>
      </c>
      <c r="O144" t="s">
        <v>70</v>
      </c>
      <c r="Q144" t="s">
        <v>2523</v>
      </c>
      <c r="S144" t="s">
        <v>82</v>
      </c>
      <c r="U144" t="s">
        <v>92</v>
      </c>
      <c r="X144" t="s">
        <v>2524</v>
      </c>
      <c r="Y144" t="str">
        <f>"53-7061"</f>
        <v>53-7061</v>
      </c>
      <c r="Z144" t="s">
        <v>2525</v>
      </c>
      <c r="AA144">
        <v>423110</v>
      </c>
      <c r="AB144">
        <v>2</v>
      </c>
      <c r="AC144">
        <v>2</v>
      </c>
      <c r="AD144" t="s">
        <v>79</v>
      </c>
      <c r="AE144" t="s">
        <v>80</v>
      </c>
      <c r="AF144">
        <v>35</v>
      </c>
      <c r="AG144" s="4">
        <v>0.375</v>
      </c>
      <c r="AH144" s="4">
        <v>0.70833333333333337</v>
      </c>
      <c r="AI144" s="6">
        <v>11</v>
      </c>
      <c r="AJ144">
        <v>16.5</v>
      </c>
      <c r="AK144">
        <v>16.5</v>
      </c>
      <c r="AL144" t="s">
        <v>81</v>
      </c>
      <c r="AM144" t="s">
        <v>82</v>
      </c>
      <c r="AO144" t="s">
        <v>213</v>
      </c>
      <c r="AR144" t="s">
        <v>82</v>
      </c>
      <c r="AT144" t="s">
        <v>82</v>
      </c>
      <c r="AW144" t="s">
        <v>82</v>
      </c>
      <c r="AY144" t="s">
        <v>2522</v>
      </c>
      <c r="AZ144" t="s">
        <v>1488</v>
      </c>
      <c r="BA144" t="s">
        <v>86</v>
      </c>
      <c r="BB144">
        <v>33407</v>
      </c>
      <c r="BC144" t="s">
        <v>87</v>
      </c>
      <c r="BH144" t="s">
        <v>2521</v>
      </c>
      <c r="BJ144">
        <v>364871726</v>
      </c>
    </row>
    <row r="145" spans="1:62" x14ac:dyDescent="0.25">
      <c r="A145" t="s">
        <v>2526</v>
      </c>
      <c r="B145" s="2">
        <v>43389</v>
      </c>
      <c r="C145" t="s">
        <v>63</v>
      </c>
      <c r="D145" s="3">
        <v>43331.83136502315</v>
      </c>
      <c r="E145" t="s">
        <v>64</v>
      </c>
      <c r="F145" s="2">
        <v>43420</v>
      </c>
      <c r="G145" s="2">
        <v>43570</v>
      </c>
      <c r="H145" t="s">
        <v>2527</v>
      </c>
      <c r="J145" t="s">
        <v>2528</v>
      </c>
      <c r="L145" t="s">
        <v>2529</v>
      </c>
      <c r="M145" t="s">
        <v>774</v>
      </c>
      <c r="N145">
        <v>81611</v>
      </c>
      <c r="O145" t="s">
        <v>70</v>
      </c>
      <c r="Q145" t="s">
        <v>2530</v>
      </c>
      <c r="S145" t="s">
        <v>82</v>
      </c>
      <c r="U145" t="s">
        <v>92</v>
      </c>
      <c r="W145" t="s">
        <v>774</v>
      </c>
      <c r="X145" t="s">
        <v>2531</v>
      </c>
      <c r="Y145" t="str">
        <f>"27-2022"</f>
        <v>27-2022</v>
      </c>
      <c r="Z145" t="s">
        <v>184</v>
      </c>
      <c r="AA145">
        <v>711211</v>
      </c>
      <c r="AB145">
        <v>3</v>
      </c>
      <c r="AC145">
        <v>3</v>
      </c>
      <c r="AD145" t="s">
        <v>79</v>
      </c>
      <c r="AE145" t="s">
        <v>80</v>
      </c>
      <c r="AF145">
        <v>40</v>
      </c>
      <c r="AG145" s="4">
        <v>0.375</v>
      </c>
      <c r="AH145" s="4">
        <v>0.70833333333333337</v>
      </c>
      <c r="AI145" s="6">
        <v>3500</v>
      </c>
      <c r="AL145" t="s">
        <v>81</v>
      </c>
      <c r="AM145" t="s">
        <v>82</v>
      </c>
      <c r="AO145" t="s">
        <v>213</v>
      </c>
      <c r="AR145" t="s">
        <v>82</v>
      </c>
      <c r="AT145" t="s">
        <v>82</v>
      </c>
      <c r="AW145" t="s">
        <v>72</v>
      </c>
      <c r="AX145">
        <v>4</v>
      </c>
      <c r="AY145" t="s">
        <v>1828</v>
      </c>
      <c r="AZ145" t="s">
        <v>2532</v>
      </c>
      <c r="BA145" t="s">
        <v>774</v>
      </c>
      <c r="BB145">
        <v>81611</v>
      </c>
      <c r="BC145" t="s">
        <v>87</v>
      </c>
      <c r="BH145" t="s">
        <v>2533</v>
      </c>
      <c r="BJ145">
        <v>846042225</v>
      </c>
    </row>
    <row r="146" spans="1:62" x14ac:dyDescent="0.25">
      <c r="A146" t="s">
        <v>2791</v>
      </c>
      <c r="B146" s="2">
        <v>43389</v>
      </c>
      <c r="C146" t="s">
        <v>63</v>
      </c>
      <c r="D146" s="3">
        <v>43334.651258449077</v>
      </c>
      <c r="E146" t="s">
        <v>64</v>
      </c>
      <c r="F146" s="2">
        <v>43409</v>
      </c>
      <c r="G146" s="2">
        <v>43449</v>
      </c>
      <c r="H146" t="s">
        <v>2792</v>
      </c>
      <c r="I146" t="s">
        <v>67</v>
      </c>
      <c r="J146" t="s">
        <v>2793</v>
      </c>
      <c r="L146" t="s">
        <v>2794</v>
      </c>
      <c r="M146" t="s">
        <v>197</v>
      </c>
      <c r="N146">
        <v>50023</v>
      </c>
      <c r="O146" t="s">
        <v>70</v>
      </c>
      <c r="P146" t="s">
        <v>67</v>
      </c>
      <c r="Q146" t="s">
        <v>2795</v>
      </c>
      <c r="S146" t="s">
        <v>72</v>
      </c>
      <c r="T146" t="s">
        <v>194</v>
      </c>
      <c r="U146" t="s">
        <v>195</v>
      </c>
      <c r="V146" t="s">
        <v>196</v>
      </c>
      <c r="W146" t="s">
        <v>197</v>
      </c>
      <c r="X146" t="s">
        <v>2796</v>
      </c>
      <c r="Y146" t="str">
        <f>"47-3012"</f>
        <v>47-3012</v>
      </c>
      <c r="Z146" t="s">
        <v>1540</v>
      </c>
      <c r="AA146">
        <v>23811</v>
      </c>
      <c r="AB146">
        <v>10</v>
      </c>
      <c r="AC146">
        <v>10</v>
      </c>
      <c r="AD146" t="s">
        <v>79</v>
      </c>
      <c r="AE146" t="s">
        <v>80</v>
      </c>
      <c r="AF146">
        <v>40</v>
      </c>
      <c r="AG146" s="4">
        <v>0.29166666666666669</v>
      </c>
      <c r="AH146" s="4">
        <v>0.79166666666666663</v>
      </c>
      <c r="AI146" s="5">
        <v>13.37</v>
      </c>
      <c r="AJ146">
        <v>20.05</v>
      </c>
      <c r="AL146" t="s">
        <v>81</v>
      </c>
      <c r="AM146" t="s">
        <v>82</v>
      </c>
      <c r="AO146" t="s">
        <v>83</v>
      </c>
      <c r="AP146" t="s">
        <v>67</v>
      </c>
      <c r="AQ146" t="s">
        <v>67</v>
      </c>
      <c r="AR146" t="s">
        <v>82</v>
      </c>
      <c r="AT146" t="s">
        <v>82</v>
      </c>
      <c r="AW146" t="s">
        <v>72</v>
      </c>
      <c r="AX146">
        <v>1</v>
      </c>
      <c r="AY146" t="s">
        <v>2794</v>
      </c>
      <c r="AZ146" t="s">
        <v>2609</v>
      </c>
      <c r="BA146" t="s">
        <v>197</v>
      </c>
      <c r="BB146">
        <v>50023</v>
      </c>
      <c r="BC146" t="s">
        <v>79</v>
      </c>
      <c r="BH146" t="s">
        <v>2797</v>
      </c>
      <c r="BI146" t="s">
        <v>67</v>
      </c>
      <c r="BJ146">
        <v>464322373</v>
      </c>
    </row>
    <row r="147" spans="1:62" x14ac:dyDescent="0.25">
      <c r="A147" t="s">
        <v>2997</v>
      </c>
      <c r="B147" s="2">
        <v>43389</v>
      </c>
      <c r="C147" t="s">
        <v>63</v>
      </c>
      <c r="D147" s="3">
        <v>43336.315136909725</v>
      </c>
      <c r="E147" t="s">
        <v>64</v>
      </c>
      <c r="F147" s="2">
        <v>43411</v>
      </c>
      <c r="G147" s="2">
        <v>43624</v>
      </c>
      <c r="H147" t="s">
        <v>2998</v>
      </c>
      <c r="I147" t="s">
        <v>67</v>
      </c>
      <c r="J147" t="s">
        <v>2999</v>
      </c>
      <c r="K147" t="s">
        <v>3000</v>
      </c>
      <c r="L147" t="s">
        <v>3001</v>
      </c>
      <c r="M147" t="s">
        <v>2367</v>
      </c>
      <c r="N147">
        <v>29728</v>
      </c>
      <c r="O147" t="s">
        <v>70</v>
      </c>
      <c r="P147" t="s">
        <v>3000</v>
      </c>
      <c r="Q147" t="s">
        <v>3002</v>
      </c>
      <c r="S147" t="s">
        <v>82</v>
      </c>
      <c r="U147" t="s">
        <v>92</v>
      </c>
      <c r="X147" t="s">
        <v>3003</v>
      </c>
      <c r="Y147" t="str">
        <f>"45-4011"</f>
        <v>45-4011</v>
      </c>
      <c r="Z147" t="s">
        <v>763</v>
      </c>
      <c r="AA147">
        <v>424910</v>
      </c>
      <c r="AB147">
        <v>18</v>
      </c>
      <c r="AC147">
        <v>18</v>
      </c>
      <c r="AD147" t="s">
        <v>79</v>
      </c>
      <c r="AE147" t="s">
        <v>80</v>
      </c>
      <c r="AF147">
        <v>40</v>
      </c>
      <c r="AG147" s="4">
        <v>0.29166666666666669</v>
      </c>
      <c r="AH147" s="4">
        <v>0.66666666666666663</v>
      </c>
      <c r="AI147" s="5">
        <v>12.66</v>
      </c>
      <c r="AJ147">
        <v>18.989999999999998</v>
      </c>
      <c r="AM147" t="s">
        <v>82</v>
      </c>
      <c r="AO147" t="s">
        <v>83</v>
      </c>
      <c r="AP147" t="s">
        <v>3000</v>
      </c>
      <c r="AR147" t="s">
        <v>82</v>
      </c>
      <c r="AT147" t="s">
        <v>82</v>
      </c>
      <c r="AW147" t="s">
        <v>82</v>
      </c>
      <c r="AY147" t="s">
        <v>3001</v>
      </c>
      <c r="AZ147" t="s">
        <v>3004</v>
      </c>
      <c r="BA147" t="s">
        <v>2367</v>
      </c>
      <c r="BB147">
        <v>29728</v>
      </c>
      <c r="BC147" t="s">
        <v>79</v>
      </c>
      <c r="BD147" t="s">
        <v>3005</v>
      </c>
      <c r="BE147">
        <v>804181</v>
      </c>
      <c r="BH147" t="s">
        <v>2999</v>
      </c>
      <c r="BI147" t="s">
        <v>3000</v>
      </c>
      <c r="BJ147">
        <v>571046965</v>
      </c>
    </row>
    <row r="148" spans="1:62" x14ac:dyDescent="0.25">
      <c r="A148" t="s">
        <v>3212</v>
      </c>
      <c r="B148" s="2">
        <v>43389</v>
      </c>
      <c r="C148" t="s">
        <v>63</v>
      </c>
      <c r="D148" s="3">
        <v>43339.534936516204</v>
      </c>
      <c r="E148" t="s">
        <v>282</v>
      </c>
      <c r="F148" s="2">
        <v>43414</v>
      </c>
      <c r="G148" s="2">
        <v>43465</v>
      </c>
      <c r="H148" t="s">
        <v>3213</v>
      </c>
      <c r="I148" t="s">
        <v>3214</v>
      </c>
      <c r="J148" t="s">
        <v>3215</v>
      </c>
      <c r="K148" t="s">
        <v>3216</v>
      </c>
      <c r="L148" t="s">
        <v>2084</v>
      </c>
      <c r="M148" t="s">
        <v>761</v>
      </c>
      <c r="N148">
        <v>30004</v>
      </c>
      <c r="O148" t="s">
        <v>70</v>
      </c>
      <c r="Q148" t="s">
        <v>3217</v>
      </c>
      <c r="S148" t="s">
        <v>72</v>
      </c>
      <c r="T148" t="s">
        <v>3218</v>
      </c>
      <c r="U148" t="s">
        <v>3219</v>
      </c>
      <c r="V148" t="s">
        <v>3220</v>
      </c>
      <c r="W148" t="s">
        <v>308</v>
      </c>
      <c r="X148" t="s">
        <v>3221</v>
      </c>
      <c r="Y148" t="str">
        <f>"51-9198"</f>
        <v>51-9198</v>
      </c>
      <c r="Z148" t="s">
        <v>199</v>
      </c>
      <c r="AA148">
        <v>561311</v>
      </c>
      <c r="AB148">
        <v>550</v>
      </c>
      <c r="AC148">
        <v>550</v>
      </c>
      <c r="AD148" t="s">
        <v>79</v>
      </c>
      <c r="AE148" t="s">
        <v>95</v>
      </c>
      <c r="AF148">
        <v>36</v>
      </c>
      <c r="AG148" s="4">
        <v>0.25</v>
      </c>
      <c r="AH148" s="4">
        <v>0.75</v>
      </c>
      <c r="AI148" s="5">
        <v>10.85</v>
      </c>
      <c r="AL148" t="s">
        <v>81</v>
      </c>
      <c r="AM148" t="s">
        <v>82</v>
      </c>
      <c r="AO148" t="s">
        <v>83</v>
      </c>
      <c r="AP148" t="s">
        <v>67</v>
      </c>
      <c r="AQ148" t="s">
        <v>67</v>
      </c>
      <c r="AR148" t="s">
        <v>82</v>
      </c>
      <c r="AT148" t="s">
        <v>82</v>
      </c>
      <c r="AW148" t="s">
        <v>82</v>
      </c>
      <c r="AY148" t="s">
        <v>3222</v>
      </c>
      <c r="AZ148" t="s">
        <v>3223</v>
      </c>
      <c r="BA148" t="s">
        <v>3224</v>
      </c>
      <c r="BB148">
        <v>38654</v>
      </c>
      <c r="BC148" t="s">
        <v>87</v>
      </c>
      <c r="BH148" t="s">
        <v>3225</v>
      </c>
      <c r="BI148" t="s">
        <v>67</v>
      </c>
      <c r="BJ148">
        <v>760726545</v>
      </c>
    </row>
    <row r="149" spans="1:62" x14ac:dyDescent="0.25">
      <c r="A149" t="s">
        <v>3445</v>
      </c>
      <c r="B149" s="2">
        <v>43389</v>
      </c>
      <c r="C149" t="s">
        <v>63</v>
      </c>
      <c r="D149" s="3">
        <v>43357.581473217593</v>
      </c>
      <c r="E149" t="s">
        <v>64</v>
      </c>
      <c r="F149" s="2">
        <v>43435</v>
      </c>
      <c r="G149" s="2">
        <v>43585</v>
      </c>
      <c r="H149" t="s">
        <v>2764</v>
      </c>
      <c r="J149" t="s">
        <v>2765</v>
      </c>
      <c r="L149" t="s">
        <v>2766</v>
      </c>
      <c r="M149" t="s">
        <v>86</v>
      </c>
      <c r="N149">
        <v>34677</v>
      </c>
      <c r="O149" t="s">
        <v>70</v>
      </c>
      <c r="Q149" t="s">
        <v>2767</v>
      </c>
      <c r="S149" t="s">
        <v>72</v>
      </c>
      <c r="T149" t="s">
        <v>73</v>
      </c>
      <c r="U149" t="s">
        <v>74</v>
      </c>
      <c r="V149" t="s">
        <v>75</v>
      </c>
      <c r="W149" t="s">
        <v>76</v>
      </c>
      <c r="X149" t="s">
        <v>77</v>
      </c>
      <c r="Y149" t="str">
        <f>"39-2021"</f>
        <v>39-2021</v>
      </c>
      <c r="Z149" t="s">
        <v>78</v>
      </c>
      <c r="AA149">
        <v>711212</v>
      </c>
      <c r="AB149">
        <v>4</v>
      </c>
      <c r="AC149">
        <v>4</v>
      </c>
      <c r="AD149" t="s">
        <v>79</v>
      </c>
      <c r="AE149" t="s">
        <v>80</v>
      </c>
      <c r="AF149">
        <v>40</v>
      </c>
      <c r="AG149" s="4">
        <v>0.20833333333333334</v>
      </c>
      <c r="AH149" s="4">
        <v>0.70833333333333337</v>
      </c>
      <c r="AI149" s="5">
        <v>11.13</v>
      </c>
      <c r="AJ149">
        <v>16.7</v>
      </c>
      <c r="AK149">
        <v>16.7</v>
      </c>
      <c r="AL149" t="s">
        <v>81</v>
      </c>
      <c r="AM149" t="s">
        <v>82</v>
      </c>
      <c r="AO149" t="s">
        <v>83</v>
      </c>
      <c r="AR149" t="s">
        <v>82</v>
      </c>
      <c r="AT149" t="s">
        <v>82</v>
      </c>
      <c r="AW149" t="s">
        <v>72</v>
      </c>
      <c r="AX149">
        <v>1</v>
      </c>
      <c r="AY149" t="s">
        <v>3446</v>
      </c>
      <c r="AZ149" t="s">
        <v>730</v>
      </c>
      <c r="BA149" t="s">
        <v>86</v>
      </c>
      <c r="BB149">
        <v>33626</v>
      </c>
      <c r="BC149" t="s">
        <v>87</v>
      </c>
      <c r="BH149" t="s">
        <v>3447</v>
      </c>
      <c r="BI149" t="s">
        <v>3448</v>
      </c>
      <c r="BJ149">
        <v>260022410</v>
      </c>
    </row>
    <row r="150" spans="1:62" x14ac:dyDescent="0.25">
      <c r="A150" t="s">
        <v>3639</v>
      </c>
      <c r="B150" s="2">
        <v>43389</v>
      </c>
      <c r="C150" t="s">
        <v>63</v>
      </c>
      <c r="D150" s="3">
        <v>43359.404088124997</v>
      </c>
      <c r="E150" t="s">
        <v>64</v>
      </c>
      <c r="F150" s="2">
        <v>43449</v>
      </c>
      <c r="G150" s="2">
        <v>43554</v>
      </c>
      <c r="H150" t="s">
        <v>3640</v>
      </c>
      <c r="I150" t="s">
        <v>3641</v>
      </c>
      <c r="J150" t="s">
        <v>3642</v>
      </c>
      <c r="K150" t="s">
        <v>3643</v>
      </c>
      <c r="L150" t="s">
        <v>1588</v>
      </c>
      <c r="M150" t="s">
        <v>1612</v>
      </c>
      <c r="N150">
        <v>83001</v>
      </c>
      <c r="O150" t="s">
        <v>70</v>
      </c>
      <c r="Q150" t="s">
        <v>3644</v>
      </c>
      <c r="R150">
        <v>149</v>
      </c>
      <c r="S150" t="s">
        <v>72</v>
      </c>
      <c r="T150" t="s">
        <v>3645</v>
      </c>
      <c r="U150" t="s">
        <v>3646</v>
      </c>
      <c r="V150" t="s">
        <v>1757</v>
      </c>
      <c r="W150" t="s">
        <v>278</v>
      </c>
      <c r="X150" t="s">
        <v>1012</v>
      </c>
      <c r="Y150" t="str">
        <f>"37-2012"</f>
        <v>37-2012</v>
      </c>
      <c r="Z150" t="s">
        <v>373</v>
      </c>
      <c r="AA150">
        <v>721110</v>
      </c>
      <c r="AB150">
        <v>9</v>
      </c>
      <c r="AC150">
        <v>9</v>
      </c>
      <c r="AD150" t="s">
        <v>79</v>
      </c>
      <c r="AE150" t="s">
        <v>95</v>
      </c>
      <c r="AF150">
        <v>35</v>
      </c>
      <c r="AG150" s="4">
        <v>0.35416666666666669</v>
      </c>
      <c r="AH150" s="4">
        <v>0.66666666666666663</v>
      </c>
      <c r="AI150" s="5">
        <v>12.85</v>
      </c>
      <c r="AJ150">
        <v>19.28</v>
      </c>
      <c r="AL150" t="s">
        <v>81</v>
      </c>
      <c r="AM150" t="s">
        <v>82</v>
      </c>
      <c r="AO150" t="s">
        <v>83</v>
      </c>
      <c r="AR150" t="s">
        <v>82</v>
      </c>
      <c r="AT150" t="s">
        <v>82</v>
      </c>
      <c r="AW150" t="s">
        <v>72</v>
      </c>
      <c r="AX150">
        <v>3</v>
      </c>
      <c r="AY150" t="s">
        <v>1588</v>
      </c>
      <c r="AZ150" t="s">
        <v>1760</v>
      </c>
      <c r="BA150" t="s">
        <v>1612</v>
      </c>
      <c r="BB150">
        <v>83001</v>
      </c>
      <c r="BC150" t="s">
        <v>87</v>
      </c>
      <c r="BH150" t="s">
        <v>3647</v>
      </c>
      <c r="BJ150">
        <v>830332853</v>
      </c>
    </row>
    <row r="151" spans="1:62" x14ac:dyDescent="0.25">
      <c r="A151" t="s">
        <v>4184</v>
      </c>
      <c r="B151" s="2">
        <v>43389</v>
      </c>
      <c r="C151" t="s">
        <v>63</v>
      </c>
      <c r="D151" s="3">
        <v>43362.204881944446</v>
      </c>
      <c r="E151" t="s">
        <v>64</v>
      </c>
      <c r="F151" s="2">
        <v>43452</v>
      </c>
      <c r="G151" s="2">
        <v>43756</v>
      </c>
      <c r="H151" t="s">
        <v>4185</v>
      </c>
      <c r="I151" t="s">
        <v>4186</v>
      </c>
      <c r="J151" t="s">
        <v>4187</v>
      </c>
      <c r="K151" t="s">
        <v>4188</v>
      </c>
      <c r="L151" t="s">
        <v>3859</v>
      </c>
      <c r="M151" t="s">
        <v>3857</v>
      </c>
      <c r="N151">
        <v>59758</v>
      </c>
      <c r="O151" t="s">
        <v>70</v>
      </c>
      <c r="P151" t="s">
        <v>130</v>
      </c>
      <c r="Q151" t="s">
        <v>4189</v>
      </c>
      <c r="S151" t="s">
        <v>72</v>
      </c>
      <c r="T151" t="s">
        <v>4190</v>
      </c>
      <c r="U151" t="s">
        <v>3891</v>
      </c>
      <c r="V151" t="s">
        <v>3892</v>
      </c>
      <c r="W151" t="s">
        <v>278</v>
      </c>
      <c r="X151" t="s">
        <v>3893</v>
      </c>
      <c r="Y151" t="str">
        <f>"37-2012"</f>
        <v>37-2012</v>
      </c>
      <c r="Z151" t="s">
        <v>373</v>
      </c>
      <c r="AA151">
        <v>721110</v>
      </c>
      <c r="AB151">
        <v>8</v>
      </c>
      <c r="AC151">
        <v>8</v>
      </c>
      <c r="AD151" t="s">
        <v>79</v>
      </c>
      <c r="AE151" t="s">
        <v>95</v>
      </c>
      <c r="AF151">
        <v>35</v>
      </c>
      <c r="AG151" s="4">
        <v>0.33333333333333331</v>
      </c>
      <c r="AH151" s="4">
        <v>0.64583333333333337</v>
      </c>
      <c r="AI151" s="5">
        <v>11.39</v>
      </c>
      <c r="AJ151">
        <v>17.09</v>
      </c>
      <c r="AL151" t="s">
        <v>81</v>
      </c>
      <c r="AM151" t="s">
        <v>82</v>
      </c>
      <c r="AO151" t="s">
        <v>83</v>
      </c>
      <c r="AP151" t="s">
        <v>130</v>
      </c>
      <c r="AQ151" t="s">
        <v>130</v>
      </c>
      <c r="AR151" t="s">
        <v>82</v>
      </c>
      <c r="AT151" t="s">
        <v>82</v>
      </c>
      <c r="AW151" t="s">
        <v>82</v>
      </c>
      <c r="AY151" t="s">
        <v>3859</v>
      </c>
      <c r="AZ151" t="s">
        <v>4191</v>
      </c>
      <c r="BA151" t="s">
        <v>3857</v>
      </c>
      <c r="BB151">
        <v>59758</v>
      </c>
      <c r="BC151" t="s">
        <v>87</v>
      </c>
      <c r="BH151" t="s">
        <v>4187</v>
      </c>
      <c r="BI151" t="s">
        <v>130</v>
      </c>
      <c r="BJ151">
        <v>272621176</v>
      </c>
    </row>
    <row r="152" spans="1:62" x14ac:dyDescent="0.25">
      <c r="A152" t="s">
        <v>4485</v>
      </c>
      <c r="B152" s="2">
        <v>43389</v>
      </c>
      <c r="C152" t="s">
        <v>63</v>
      </c>
      <c r="D152" s="3">
        <v>43356.640750775463</v>
      </c>
      <c r="E152" t="s">
        <v>117</v>
      </c>
      <c r="H152" t="s">
        <v>4486</v>
      </c>
      <c r="J152" t="s">
        <v>4487</v>
      </c>
      <c r="K152" t="s">
        <v>4488</v>
      </c>
      <c r="L152" t="s">
        <v>594</v>
      </c>
      <c r="M152" t="s">
        <v>595</v>
      </c>
      <c r="N152">
        <v>99503</v>
      </c>
      <c r="O152" t="s">
        <v>70</v>
      </c>
      <c r="Q152" t="s">
        <v>4489</v>
      </c>
      <c r="S152" t="s">
        <v>82</v>
      </c>
      <c r="U152" t="s">
        <v>92</v>
      </c>
      <c r="X152" t="s">
        <v>1593</v>
      </c>
      <c r="Y152" t="str">
        <f>"39-9011"</f>
        <v>39-9011</v>
      </c>
      <c r="Z152" t="s">
        <v>893</v>
      </c>
      <c r="AA152">
        <v>6244</v>
      </c>
      <c r="AB152">
        <v>1</v>
      </c>
      <c r="AD152" t="s">
        <v>79</v>
      </c>
      <c r="AE152" t="s">
        <v>1218</v>
      </c>
      <c r="AF152">
        <v>40</v>
      </c>
      <c r="AG152" s="4">
        <v>0.66666666666666663</v>
      </c>
      <c r="AH152" s="4">
        <v>0.10416666666666667</v>
      </c>
      <c r="AI152" s="5">
        <v>12.4</v>
      </c>
      <c r="AJ152">
        <v>18.600000000000001</v>
      </c>
      <c r="AK152">
        <v>21.6</v>
      </c>
      <c r="AL152" t="s">
        <v>81</v>
      </c>
      <c r="AM152" t="s">
        <v>82</v>
      </c>
      <c r="AO152" t="s">
        <v>213</v>
      </c>
      <c r="AR152" t="s">
        <v>82</v>
      </c>
      <c r="AT152" t="s">
        <v>82</v>
      </c>
      <c r="AW152" t="s">
        <v>82</v>
      </c>
      <c r="AY152" t="s">
        <v>600</v>
      </c>
      <c r="AZ152" t="s">
        <v>600</v>
      </c>
      <c r="BA152" t="s">
        <v>595</v>
      </c>
      <c r="BB152">
        <v>99503</v>
      </c>
      <c r="BC152" t="s">
        <v>87</v>
      </c>
      <c r="BH152" t="s">
        <v>4490</v>
      </c>
      <c r="BI152" t="s">
        <v>4491</v>
      </c>
      <c r="BJ152">
        <v>831096867</v>
      </c>
    </row>
    <row r="153" spans="1:62" x14ac:dyDescent="0.25">
      <c r="A153" t="s">
        <v>2287</v>
      </c>
      <c r="B153" s="2">
        <v>43390</v>
      </c>
      <c r="C153" t="s">
        <v>63</v>
      </c>
      <c r="D153" s="3">
        <v>43343.53760787037</v>
      </c>
      <c r="E153" t="s">
        <v>64</v>
      </c>
      <c r="F153" s="2">
        <v>43419</v>
      </c>
      <c r="G153" s="2">
        <v>43556</v>
      </c>
      <c r="H153" t="s">
        <v>2288</v>
      </c>
      <c r="I153" t="s">
        <v>67</v>
      </c>
      <c r="J153" t="s">
        <v>2289</v>
      </c>
      <c r="K153" t="s">
        <v>67</v>
      </c>
      <c r="L153" t="s">
        <v>2106</v>
      </c>
      <c r="M153" t="s">
        <v>69</v>
      </c>
      <c r="N153">
        <v>40208</v>
      </c>
      <c r="O153" t="s">
        <v>70</v>
      </c>
      <c r="P153" t="s">
        <v>130</v>
      </c>
      <c r="Q153" t="s">
        <v>2290</v>
      </c>
      <c r="S153" t="s">
        <v>72</v>
      </c>
      <c r="T153" t="s">
        <v>2136</v>
      </c>
      <c r="U153" t="s">
        <v>2137</v>
      </c>
      <c r="V153" t="s">
        <v>232</v>
      </c>
      <c r="W153" t="s">
        <v>232</v>
      </c>
      <c r="X153" t="s">
        <v>2138</v>
      </c>
      <c r="Y153" t="str">
        <f>"39-2021"</f>
        <v>39-2021</v>
      </c>
      <c r="Z153" t="s">
        <v>78</v>
      </c>
      <c r="AA153">
        <v>711219</v>
      </c>
      <c r="AB153">
        <v>45</v>
      </c>
      <c r="AC153">
        <v>45</v>
      </c>
      <c r="AD153" t="s">
        <v>79</v>
      </c>
      <c r="AE153" t="s">
        <v>80</v>
      </c>
      <c r="AF153">
        <v>40</v>
      </c>
      <c r="AG153" s="4">
        <v>0.20833333333333334</v>
      </c>
      <c r="AH153" s="4">
        <v>0.54166666666666663</v>
      </c>
      <c r="AI153" s="5">
        <v>10.86</v>
      </c>
      <c r="AJ153">
        <v>16.29</v>
      </c>
      <c r="AL153" t="s">
        <v>81</v>
      </c>
      <c r="AM153" t="s">
        <v>82</v>
      </c>
      <c r="AO153" t="s">
        <v>83</v>
      </c>
      <c r="AR153" t="s">
        <v>82</v>
      </c>
      <c r="AT153" t="s">
        <v>82</v>
      </c>
      <c r="AW153" t="s">
        <v>72</v>
      </c>
      <c r="AX153">
        <v>1</v>
      </c>
      <c r="AY153" t="s">
        <v>2291</v>
      </c>
      <c r="AZ153" t="s">
        <v>2292</v>
      </c>
      <c r="BA153" t="s">
        <v>714</v>
      </c>
      <c r="BB153">
        <v>70119</v>
      </c>
      <c r="BC153" t="s">
        <v>87</v>
      </c>
      <c r="BH153" t="s">
        <v>2293</v>
      </c>
      <c r="BI153" t="s">
        <v>2294</v>
      </c>
      <c r="BJ153">
        <v>208384765</v>
      </c>
    </row>
    <row r="154" spans="1:62" x14ac:dyDescent="0.25">
      <c r="A154" t="s">
        <v>2806</v>
      </c>
      <c r="B154" s="2">
        <v>43390</v>
      </c>
      <c r="C154" t="s">
        <v>63</v>
      </c>
      <c r="D154" s="3">
        <v>43360.353208217595</v>
      </c>
      <c r="E154" t="s">
        <v>64</v>
      </c>
      <c r="F154" s="2">
        <v>43434</v>
      </c>
      <c r="G154" s="2">
        <v>43556</v>
      </c>
      <c r="H154" t="s">
        <v>2807</v>
      </c>
      <c r="J154" t="s">
        <v>2808</v>
      </c>
      <c r="K154" t="s">
        <v>2808</v>
      </c>
      <c r="L154" t="s">
        <v>2809</v>
      </c>
      <c r="M154" t="s">
        <v>232</v>
      </c>
      <c r="N154">
        <v>11530</v>
      </c>
      <c r="O154" t="s">
        <v>70</v>
      </c>
      <c r="Q154" t="s">
        <v>2810</v>
      </c>
      <c r="S154" t="s">
        <v>72</v>
      </c>
      <c r="T154" t="s">
        <v>2136</v>
      </c>
      <c r="U154" t="s">
        <v>2137</v>
      </c>
      <c r="V154" t="s">
        <v>232</v>
      </c>
      <c r="W154" t="s">
        <v>232</v>
      </c>
      <c r="X154" t="s">
        <v>2138</v>
      </c>
      <c r="Y154" t="str">
        <f>"39-2021"</f>
        <v>39-2021</v>
      </c>
      <c r="Z154" t="s">
        <v>78</v>
      </c>
      <c r="AA154">
        <v>711219</v>
      </c>
      <c r="AB154">
        <v>10</v>
      </c>
      <c r="AC154">
        <v>10</v>
      </c>
      <c r="AD154" t="s">
        <v>79</v>
      </c>
      <c r="AE154" t="s">
        <v>80</v>
      </c>
      <c r="AF154">
        <v>40</v>
      </c>
      <c r="AG154" s="4">
        <v>0.20833333333333334</v>
      </c>
      <c r="AH154" s="4">
        <v>0.54166666666666663</v>
      </c>
      <c r="AI154" s="5">
        <v>12.9</v>
      </c>
      <c r="AJ154">
        <v>19.350000000000001</v>
      </c>
      <c r="AL154" t="s">
        <v>81</v>
      </c>
      <c r="AM154" t="s">
        <v>82</v>
      </c>
      <c r="AO154" t="s">
        <v>83</v>
      </c>
      <c r="AR154" t="s">
        <v>82</v>
      </c>
      <c r="AT154" t="s">
        <v>82</v>
      </c>
      <c r="AW154" t="s">
        <v>72</v>
      </c>
      <c r="AX154">
        <v>1</v>
      </c>
      <c r="AY154" t="s">
        <v>2134</v>
      </c>
      <c r="AZ154" t="s">
        <v>2811</v>
      </c>
      <c r="BA154" t="s">
        <v>86</v>
      </c>
      <c r="BB154">
        <v>33472</v>
      </c>
      <c r="BC154" t="s">
        <v>87</v>
      </c>
      <c r="BH154" t="s">
        <v>2812</v>
      </c>
      <c r="BI154" t="s">
        <v>2133</v>
      </c>
      <c r="BJ154">
        <v>412184922</v>
      </c>
    </row>
    <row r="155" spans="1:62" x14ac:dyDescent="0.25">
      <c r="A155" t="s">
        <v>2886</v>
      </c>
      <c r="B155" s="2">
        <v>43390</v>
      </c>
      <c r="C155" t="s">
        <v>63</v>
      </c>
      <c r="D155" s="3">
        <v>43355.370988622686</v>
      </c>
      <c r="E155" t="s">
        <v>64</v>
      </c>
      <c r="F155" s="2">
        <v>43434</v>
      </c>
      <c r="G155" s="2">
        <v>43556</v>
      </c>
      <c r="H155" t="s">
        <v>2887</v>
      </c>
      <c r="I155" t="s">
        <v>67</v>
      </c>
      <c r="J155" t="s">
        <v>2888</v>
      </c>
      <c r="K155" t="s">
        <v>2889</v>
      </c>
      <c r="L155" t="s">
        <v>2890</v>
      </c>
      <c r="M155" t="s">
        <v>86</v>
      </c>
      <c r="N155">
        <v>33328</v>
      </c>
      <c r="O155" t="s">
        <v>70</v>
      </c>
      <c r="P155" t="s">
        <v>130</v>
      </c>
      <c r="Q155" t="s">
        <v>2891</v>
      </c>
      <c r="S155" t="s">
        <v>72</v>
      </c>
      <c r="T155" t="s">
        <v>2136</v>
      </c>
      <c r="U155" t="s">
        <v>2137</v>
      </c>
      <c r="V155" t="s">
        <v>232</v>
      </c>
      <c r="W155" t="s">
        <v>232</v>
      </c>
      <c r="X155" t="s">
        <v>2138</v>
      </c>
      <c r="Y155" t="str">
        <f>"39-2021"</f>
        <v>39-2021</v>
      </c>
      <c r="Z155" t="s">
        <v>78</v>
      </c>
      <c r="AA155">
        <v>711219</v>
      </c>
      <c r="AB155">
        <v>10</v>
      </c>
      <c r="AC155">
        <v>10</v>
      </c>
      <c r="AD155" t="s">
        <v>79</v>
      </c>
      <c r="AE155" t="s">
        <v>80</v>
      </c>
      <c r="AF155">
        <v>40</v>
      </c>
      <c r="AG155" s="4">
        <v>0.20833333333333334</v>
      </c>
      <c r="AH155" s="4">
        <v>0.54166666666666663</v>
      </c>
      <c r="AI155" s="5">
        <v>12.9</v>
      </c>
      <c r="AJ155">
        <v>19.350000000000001</v>
      </c>
      <c r="AL155" t="s">
        <v>81</v>
      </c>
      <c r="AM155" t="s">
        <v>82</v>
      </c>
      <c r="AO155" t="s">
        <v>83</v>
      </c>
      <c r="AR155" t="s">
        <v>82</v>
      </c>
      <c r="AT155" t="s">
        <v>82</v>
      </c>
      <c r="AW155" t="s">
        <v>72</v>
      </c>
      <c r="AX155">
        <v>1</v>
      </c>
      <c r="AY155" t="s">
        <v>2134</v>
      </c>
      <c r="AZ155" t="s">
        <v>2811</v>
      </c>
      <c r="BA155" t="s">
        <v>86</v>
      </c>
      <c r="BB155">
        <v>33472</v>
      </c>
      <c r="BC155" t="s">
        <v>87</v>
      </c>
      <c r="BH155" t="s">
        <v>2140</v>
      </c>
      <c r="BI155" t="s">
        <v>2817</v>
      </c>
      <c r="BJ155">
        <v>650882455</v>
      </c>
    </row>
    <row r="156" spans="1:62" x14ac:dyDescent="0.25">
      <c r="A156" t="s">
        <v>3379</v>
      </c>
      <c r="B156" s="2">
        <v>43390</v>
      </c>
      <c r="C156" t="s">
        <v>63</v>
      </c>
      <c r="D156" s="3">
        <v>43347.448499282407</v>
      </c>
      <c r="E156" t="s">
        <v>64</v>
      </c>
      <c r="F156" s="2">
        <v>43437</v>
      </c>
      <c r="G156" s="2">
        <v>43708</v>
      </c>
      <c r="H156" t="s">
        <v>3380</v>
      </c>
      <c r="J156" t="s">
        <v>3381</v>
      </c>
      <c r="L156" t="s">
        <v>1446</v>
      </c>
      <c r="M156" t="s">
        <v>821</v>
      </c>
      <c r="N156">
        <v>97477</v>
      </c>
      <c r="O156" t="s">
        <v>70</v>
      </c>
      <c r="Q156" t="s">
        <v>3382</v>
      </c>
      <c r="S156" t="s">
        <v>72</v>
      </c>
      <c r="T156" t="s">
        <v>3383</v>
      </c>
      <c r="U156" t="s">
        <v>3384</v>
      </c>
      <c r="V156" t="s">
        <v>3385</v>
      </c>
      <c r="W156" t="s">
        <v>821</v>
      </c>
      <c r="X156" t="s">
        <v>1092</v>
      </c>
      <c r="Y156" t="str">
        <f>"45-4011"</f>
        <v>45-4011</v>
      </c>
      <c r="Z156" t="s">
        <v>763</v>
      </c>
      <c r="AA156">
        <v>115310</v>
      </c>
      <c r="AB156">
        <v>12</v>
      </c>
      <c r="AC156">
        <v>12</v>
      </c>
      <c r="AD156" t="s">
        <v>79</v>
      </c>
      <c r="AE156" t="s">
        <v>80</v>
      </c>
      <c r="AF156">
        <v>40</v>
      </c>
      <c r="AG156" s="4">
        <v>0.29166666666666669</v>
      </c>
      <c r="AH156" s="4">
        <v>0.64583333333333337</v>
      </c>
      <c r="AI156" s="5">
        <v>14.47</v>
      </c>
      <c r="AJ156">
        <v>21.71</v>
      </c>
      <c r="AK156">
        <v>30.06</v>
      </c>
      <c r="AL156" t="s">
        <v>81</v>
      </c>
      <c r="AM156" t="s">
        <v>82</v>
      </c>
      <c r="AO156" t="s">
        <v>83</v>
      </c>
      <c r="AR156" t="s">
        <v>82</v>
      </c>
      <c r="AT156" t="s">
        <v>82</v>
      </c>
      <c r="AW156" t="s">
        <v>72</v>
      </c>
      <c r="AX156">
        <v>3</v>
      </c>
      <c r="AY156" t="s">
        <v>1446</v>
      </c>
      <c r="AZ156" t="s">
        <v>3386</v>
      </c>
      <c r="BA156" t="s">
        <v>821</v>
      </c>
      <c r="BB156">
        <v>97477</v>
      </c>
      <c r="BC156" t="s">
        <v>79</v>
      </c>
      <c r="BH156" t="s">
        <v>3387</v>
      </c>
      <c r="BJ156">
        <v>930983278</v>
      </c>
    </row>
    <row r="157" spans="1:62" x14ac:dyDescent="0.25">
      <c r="A157" t="s">
        <v>3524</v>
      </c>
      <c r="B157" s="2">
        <v>43390</v>
      </c>
      <c r="C157" t="s">
        <v>63</v>
      </c>
      <c r="D157" s="3">
        <v>43342.338189166665</v>
      </c>
      <c r="E157" t="s">
        <v>64</v>
      </c>
      <c r="F157" s="2">
        <v>43419</v>
      </c>
      <c r="G157" s="2">
        <v>43560</v>
      </c>
      <c r="H157" t="s">
        <v>3525</v>
      </c>
      <c r="I157" t="s">
        <v>3525</v>
      </c>
      <c r="J157" t="s">
        <v>3526</v>
      </c>
      <c r="K157" t="s">
        <v>67</v>
      </c>
      <c r="L157" t="s">
        <v>3527</v>
      </c>
      <c r="M157" t="s">
        <v>308</v>
      </c>
      <c r="N157">
        <v>8535</v>
      </c>
      <c r="O157" t="s">
        <v>70</v>
      </c>
      <c r="P157" t="s">
        <v>67</v>
      </c>
      <c r="Q157" t="s">
        <v>3528</v>
      </c>
      <c r="S157" t="s">
        <v>72</v>
      </c>
      <c r="T157" t="s">
        <v>3529</v>
      </c>
      <c r="U157" t="s">
        <v>3530</v>
      </c>
      <c r="V157" t="s">
        <v>3531</v>
      </c>
      <c r="W157" t="s">
        <v>232</v>
      </c>
      <c r="X157" t="s">
        <v>3532</v>
      </c>
      <c r="Y157" t="str">
        <f>"37-3011"</f>
        <v>37-3011</v>
      </c>
      <c r="Z157" t="s">
        <v>94</v>
      </c>
      <c r="AA157">
        <v>332212</v>
      </c>
      <c r="AB157">
        <v>5</v>
      </c>
      <c r="AC157">
        <v>5</v>
      </c>
      <c r="AD157" t="s">
        <v>79</v>
      </c>
      <c r="AE157" t="s">
        <v>95</v>
      </c>
      <c r="AF157">
        <v>40</v>
      </c>
      <c r="AG157" s="4">
        <v>0.33333333333333331</v>
      </c>
      <c r="AH157" s="4">
        <v>0.66666666666666663</v>
      </c>
      <c r="AI157" s="5">
        <v>16.809999999999999</v>
      </c>
      <c r="AJ157">
        <v>25.22</v>
      </c>
      <c r="AK157">
        <v>25.22</v>
      </c>
      <c r="AL157" t="s">
        <v>81</v>
      </c>
      <c r="AM157" t="s">
        <v>82</v>
      </c>
      <c r="AO157" t="s">
        <v>83</v>
      </c>
      <c r="AP157" t="s">
        <v>67</v>
      </c>
      <c r="AQ157" t="s">
        <v>662</v>
      </c>
      <c r="AR157" t="s">
        <v>82</v>
      </c>
      <c r="AT157" t="s">
        <v>82</v>
      </c>
      <c r="AW157" t="s">
        <v>82</v>
      </c>
      <c r="AY157" t="s">
        <v>3527</v>
      </c>
      <c r="AZ157" t="s">
        <v>3533</v>
      </c>
      <c r="BA157" t="s">
        <v>308</v>
      </c>
      <c r="BB157">
        <v>8535</v>
      </c>
      <c r="BC157" t="s">
        <v>79</v>
      </c>
      <c r="BH157" t="s">
        <v>3534</v>
      </c>
      <c r="BI157" t="s">
        <v>67</v>
      </c>
      <c r="BJ157">
        <v>472681102</v>
      </c>
    </row>
    <row r="158" spans="1:62" x14ac:dyDescent="0.25">
      <c r="A158" t="s">
        <v>4384</v>
      </c>
      <c r="B158" s="2">
        <v>43390</v>
      </c>
      <c r="C158" t="s">
        <v>63</v>
      </c>
      <c r="D158" s="3">
        <v>43360.255472662036</v>
      </c>
      <c r="E158" t="s">
        <v>64</v>
      </c>
      <c r="F158" s="2">
        <v>43446</v>
      </c>
      <c r="G158" s="2">
        <v>43688</v>
      </c>
      <c r="H158" t="s">
        <v>4385</v>
      </c>
      <c r="I158" t="s">
        <v>4386</v>
      </c>
      <c r="J158" t="s">
        <v>4387</v>
      </c>
      <c r="L158" t="s">
        <v>972</v>
      </c>
      <c r="M158" t="s">
        <v>761</v>
      </c>
      <c r="N158">
        <v>30501</v>
      </c>
      <c r="O158" t="s">
        <v>70</v>
      </c>
      <c r="Q158" t="s">
        <v>4388</v>
      </c>
      <c r="S158" t="s">
        <v>72</v>
      </c>
      <c r="T158" t="s">
        <v>4389</v>
      </c>
      <c r="U158" t="s">
        <v>4390</v>
      </c>
      <c r="V158" t="s">
        <v>4391</v>
      </c>
      <c r="W158" t="s">
        <v>761</v>
      </c>
      <c r="X158" t="s">
        <v>4392</v>
      </c>
      <c r="Y158" t="str">
        <f>"35-2011"</f>
        <v>35-2011</v>
      </c>
      <c r="Z158" t="s">
        <v>4393</v>
      </c>
      <c r="AA158">
        <v>7221</v>
      </c>
      <c r="AB158">
        <v>10</v>
      </c>
      <c r="AC158">
        <v>10</v>
      </c>
      <c r="AD158" t="s">
        <v>79</v>
      </c>
      <c r="AE158" t="s">
        <v>95</v>
      </c>
      <c r="AF158">
        <v>40</v>
      </c>
      <c r="AG158" s="4">
        <v>0.33333333333333331</v>
      </c>
      <c r="AH158" s="4">
        <v>0.16666666666666666</v>
      </c>
      <c r="AI158" s="5">
        <v>8.5</v>
      </c>
      <c r="AJ158">
        <v>12.75</v>
      </c>
      <c r="AL158" t="s">
        <v>81</v>
      </c>
      <c r="AM158" t="s">
        <v>82</v>
      </c>
      <c r="AO158" t="s">
        <v>83</v>
      </c>
      <c r="AR158" t="s">
        <v>82</v>
      </c>
      <c r="AT158" t="s">
        <v>82</v>
      </c>
      <c r="AW158" t="s">
        <v>82</v>
      </c>
      <c r="AY158" t="s">
        <v>972</v>
      </c>
      <c r="AZ158" t="s">
        <v>978</v>
      </c>
      <c r="BA158" t="s">
        <v>761</v>
      </c>
      <c r="BB158">
        <v>30501</v>
      </c>
      <c r="BC158" t="s">
        <v>79</v>
      </c>
      <c r="BH158" t="s">
        <v>4387</v>
      </c>
      <c r="BJ158">
        <v>582210283</v>
      </c>
    </row>
    <row r="159" spans="1:62" x14ac:dyDescent="0.25">
      <c r="A159" t="s">
        <v>4549</v>
      </c>
      <c r="B159" s="2">
        <v>43390</v>
      </c>
      <c r="C159" t="s">
        <v>63</v>
      </c>
      <c r="D159" s="3">
        <v>43357.45236412037</v>
      </c>
      <c r="E159" t="s">
        <v>64</v>
      </c>
      <c r="F159" s="2">
        <v>43447</v>
      </c>
      <c r="G159" s="2">
        <v>43721</v>
      </c>
      <c r="H159" t="s">
        <v>4550</v>
      </c>
      <c r="J159" t="s">
        <v>4551</v>
      </c>
      <c r="L159" t="s">
        <v>4552</v>
      </c>
      <c r="M159" t="s">
        <v>3224</v>
      </c>
      <c r="N159">
        <v>38655</v>
      </c>
      <c r="O159" t="s">
        <v>70</v>
      </c>
      <c r="Q159" t="s">
        <v>4553</v>
      </c>
      <c r="S159" t="s">
        <v>72</v>
      </c>
      <c r="T159" t="s">
        <v>4554</v>
      </c>
      <c r="U159" t="s">
        <v>4555</v>
      </c>
      <c r="V159" t="s">
        <v>4556</v>
      </c>
      <c r="W159" t="s">
        <v>761</v>
      </c>
      <c r="X159" t="s">
        <v>4557</v>
      </c>
      <c r="Y159" t="str">
        <f>"45-4011"</f>
        <v>45-4011</v>
      </c>
      <c r="Z159" t="s">
        <v>763</v>
      </c>
      <c r="AA159">
        <v>1153</v>
      </c>
      <c r="AB159">
        <v>29</v>
      </c>
      <c r="AC159">
        <v>29</v>
      </c>
      <c r="AD159" t="s">
        <v>79</v>
      </c>
      <c r="AE159" t="s">
        <v>95</v>
      </c>
      <c r="AF159">
        <v>35</v>
      </c>
      <c r="AG159" s="4">
        <v>0.25</v>
      </c>
      <c r="AH159" s="4">
        <v>0.58333333333333337</v>
      </c>
      <c r="AI159" s="5">
        <v>15.06</v>
      </c>
      <c r="AL159" t="s">
        <v>81</v>
      </c>
      <c r="AM159" t="s">
        <v>82</v>
      </c>
      <c r="AO159" t="s">
        <v>83</v>
      </c>
      <c r="AR159" t="s">
        <v>82</v>
      </c>
      <c r="AT159" t="s">
        <v>82</v>
      </c>
      <c r="AW159" t="s">
        <v>82</v>
      </c>
      <c r="AY159" t="s">
        <v>4552</v>
      </c>
      <c r="AZ159" t="s">
        <v>2277</v>
      </c>
      <c r="BA159" t="s">
        <v>3224</v>
      </c>
      <c r="BB159">
        <v>38655</v>
      </c>
      <c r="BC159" t="s">
        <v>79</v>
      </c>
      <c r="BH159" t="s">
        <v>4551</v>
      </c>
      <c r="BJ159">
        <v>640864573</v>
      </c>
    </row>
    <row r="160" spans="1:62" x14ac:dyDescent="0.25">
      <c r="A160" t="s">
        <v>4659</v>
      </c>
      <c r="B160" s="2">
        <v>43390</v>
      </c>
      <c r="C160" t="s">
        <v>63</v>
      </c>
      <c r="D160" s="3">
        <v>43379.429008645835</v>
      </c>
      <c r="E160" t="s">
        <v>3355</v>
      </c>
      <c r="H160" t="s">
        <v>4660</v>
      </c>
      <c r="J160" t="s">
        <v>4661</v>
      </c>
      <c r="L160" t="s">
        <v>3178</v>
      </c>
      <c r="M160" t="s">
        <v>86</v>
      </c>
      <c r="N160">
        <v>33133</v>
      </c>
      <c r="O160" t="s">
        <v>70</v>
      </c>
      <c r="Q160" t="s">
        <v>4662</v>
      </c>
      <c r="S160" t="s">
        <v>82</v>
      </c>
      <c r="U160" t="s">
        <v>92</v>
      </c>
      <c r="X160" t="s">
        <v>1593</v>
      </c>
      <c r="Y160" t="str">
        <f>"39-9011"</f>
        <v>39-9011</v>
      </c>
      <c r="Z160" t="s">
        <v>893</v>
      </c>
      <c r="AA160">
        <v>814110</v>
      </c>
      <c r="AB160">
        <v>1</v>
      </c>
      <c r="AD160" t="s">
        <v>79</v>
      </c>
      <c r="AE160" t="s">
        <v>599</v>
      </c>
      <c r="AF160">
        <v>40</v>
      </c>
      <c r="AG160" s="4">
        <v>0.375</v>
      </c>
      <c r="AH160" s="4">
        <v>0.70833333333333337</v>
      </c>
      <c r="AI160" s="6">
        <v>400</v>
      </c>
      <c r="AM160" t="s">
        <v>82</v>
      </c>
      <c r="AO160" t="s">
        <v>4633</v>
      </c>
      <c r="AP160" t="s">
        <v>4663</v>
      </c>
      <c r="AQ160" t="s">
        <v>4664</v>
      </c>
      <c r="AR160" t="s">
        <v>82</v>
      </c>
      <c r="AT160" t="s">
        <v>82</v>
      </c>
      <c r="AW160" t="s">
        <v>72</v>
      </c>
      <c r="AX160">
        <v>60</v>
      </c>
      <c r="AY160" t="s">
        <v>689</v>
      </c>
      <c r="AZ160" t="s">
        <v>2210</v>
      </c>
      <c r="BA160" t="s">
        <v>86</v>
      </c>
      <c r="BB160">
        <v>33133</v>
      </c>
      <c r="BC160" t="s">
        <v>87</v>
      </c>
      <c r="BH160" t="s">
        <v>4665</v>
      </c>
      <c r="BJ160">
        <v>831644562</v>
      </c>
    </row>
    <row r="161" spans="1:62" x14ac:dyDescent="0.25">
      <c r="A161" t="s">
        <v>5151</v>
      </c>
      <c r="B161" s="2">
        <v>43390</v>
      </c>
      <c r="C161" t="s">
        <v>63</v>
      </c>
      <c r="D161" s="3">
        <v>43364.195026828704</v>
      </c>
      <c r="E161" t="s">
        <v>282</v>
      </c>
      <c r="F161" s="2">
        <v>43454</v>
      </c>
      <c r="G161" s="2">
        <v>43758</v>
      </c>
      <c r="H161" t="s">
        <v>5152</v>
      </c>
      <c r="I161" t="s">
        <v>67</v>
      </c>
      <c r="J161" t="s">
        <v>5153</v>
      </c>
      <c r="K161" t="s">
        <v>67</v>
      </c>
      <c r="L161" t="s">
        <v>5154</v>
      </c>
      <c r="M161" t="s">
        <v>821</v>
      </c>
      <c r="N161">
        <v>97008</v>
      </c>
      <c r="O161" t="s">
        <v>70</v>
      </c>
      <c r="P161" t="s">
        <v>67</v>
      </c>
      <c r="Q161" t="s">
        <v>5155</v>
      </c>
      <c r="S161" t="s">
        <v>72</v>
      </c>
      <c r="T161" t="s">
        <v>5156</v>
      </c>
      <c r="U161" t="s">
        <v>5157</v>
      </c>
      <c r="V161" t="s">
        <v>5158</v>
      </c>
      <c r="W161" t="s">
        <v>105</v>
      </c>
      <c r="X161" t="s">
        <v>5159</v>
      </c>
      <c r="Y161" t="str">
        <f>"39-3091"</f>
        <v>39-3091</v>
      </c>
      <c r="Z161" t="s">
        <v>677</v>
      </c>
      <c r="AA161">
        <v>713990</v>
      </c>
      <c r="AB161">
        <v>290</v>
      </c>
      <c r="AC161">
        <v>289</v>
      </c>
      <c r="AD161" t="s">
        <v>79</v>
      </c>
      <c r="AE161" t="s">
        <v>80</v>
      </c>
      <c r="AF161">
        <v>40</v>
      </c>
      <c r="AG161" s="4">
        <v>0.54166666666666663</v>
      </c>
      <c r="AH161" s="4">
        <v>0.91666666666666663</v>
      </c>
      <c r="AI161" s="5">
        <v>369.2</v>
      </c>
      <c r="AL161" t="s">
        <v>81</v>
      </c>
      <c r="AM161" t="s">
        <v>82</v>
      </c>
      <c r="AO161" t="s">
        <v>83</v>
      </c>
      <c r="AR161" t="s">
        <v>82</v>
      </c>
      <c r="AT161" t="s">
        <v>82</v>
      </c>
      <c r="AW161" t="s">
        <v>82</v>
      </c>
      <c r="AY161" t="s">
        <v>5160</v>
      </c>
      <c r="AZ161" t="s">
        <v>5160</v>
      </c>
      <c r="BA161" t="s">
        <v>859</v>
      </c>
      <c r="BB161">
        <v>98901</v>
      </c>
      <c r="BC161" t="s">
        <v>79</v>
      </c>
      <c r="BH161" t="s">
        <v>5161</v>
      </c>
      <c r="BJ161">
        <v>770014796</v>
      </c>
    </row>
    <row r="162" spans="1:62" x14ac:dyDescent="0.25">
      <c r="A162" t="s">
        <v>876</v>
      </c>
      <c r="B162" s="2">
        <v>43391</v>
      </c>
      <c r="C162" t="s">
        <v>63</v>
      </c>
      <c r="D162" s="3">
        <v>43293.564535740741</v>
      </c>
      <c r="E162" t="s">
        <v>64</v>
      </c>
      <c r="F162" s="2">
        <v>43391</v>
      </c>
      <c r="G162" s="2">
        <v>43465</v>
      </c>
      <c r="H162" t="s">
        <v>877</v>
      </c>
      <c r="I162" t="s">
        <v>752</v>
      </c>
      <c r="J162" t="s">
        <v>753</v>
      </c>
      <c r="L162" t="s">
        <v>755</v>
      </c>
      <c r="M162" t="s">
        <v>105</v>
      </c>
      <c r="N162">
        <v>77656</v>
      </c>
      <c r="O162" t="s">
        <v>70</v>
      </c>
      <c r="Q162" t="s">
        <v>757</v>
      </c>
      <c r="S162" t="s">
        <v>72</v>
      </c>
      <c r="T162" t="s">
        <v>878</v>
      </c>
      <c r="U162" t="s">
        <v>879</v>
      </c>
      <c r="V162" t="s">
        <v>880</v>
      </c>
      <c r="W162" t="s">
        <v>881</v>
      </c>
      <c r="X162" t="s">
        <v>882</v>
      </c>
      <c r="Y162" t="str">
        <f>"45-2092"</f>
        <v>45-2092</v>
      </c>
      <c r="Z162" t="s">
        <v>883</v>
      </c>
      <c r="AA162">
        <v>111421</v>
      </c>
      <c r="AB162">
        <v>100</v>
      </c>
      <c r="AC162">
        <v>100</v>
      </c>
      <c r="AD162" t="s">
        <v>79</v>
      </c>
      <c r="AE162" t="s">
        <v>80</v>
      </c>
      <c r="AF162">
        <v>40</v>
      </c>
      <c r="AG162" s="4">
        <v>0.33333333333333331</v>
      </c>
      <c r="AH162" s="4">
        <v>0.66666666666666663</v>
      </c>
      <c r="AI162" s="6">
        <v>14</v>
      </c>
      <c r="AJ162">
        <v>21</v>
      </c>
      <c r="AK162">
        <v>22.5</v>
      </c>
      <c r="AL162" t="s">
        <v>81</v>
      </c>
      <c r="AM162" t="s">
        <v>82</v>
      </c>
      <c r="AO162" t="s">
        <v>83</v>
      </c>
      <c r="AR162" t="s">
        <v>82</v>
      </c>
      <c r="AT162" t="s">
        <v>82</v>
      </c>
      <c r="AW162" t="s">
        <v>82</v>
      </c>
      <c r="AY162" t="s">
        <v>884</v>
      </c>
      <c r="AZ162" t="s">
        <v>885</v>
      </c>
      <c r="BA162" t="s">
        <v>298</v>
      </c>
      <c r="BB162">
        <v>4643</v>
      </c>
      <c r="BC162" t="s">
        <v>79</v>
      </c>
      <c r="BH162" t="s">
        <v>886</v>
      </c>
      <c r="BJ162">
        <v>760639907</v>
      </c>
    </row>
    <row r="163" spans="1:62" x14ac:dyDescent="0.25">
      <c r="A163" t="s">
        <v>1805</v>
      </c>
      <c r="B163" s="2">
        <v>43391</v>
      </c>
      <c r="C163" t="s">
        <v>63</v>
      </c>
      <c r="D163" s="3">
        <v>43315.596640081021</v>
      </c>
      <c r="E163" t="s">
        <v>282</v>
      </c>
      <c r="F163" s="2">
        <v>43391</v>
      </c>
      <c r="G163" s="2">
        <v>43449</v>
      </c>
      <c r="H163" t="s">
        <v>1806</v>
      </c>
      <c r="I163" t="s">
        <v>67</v>
      </c>
      <c r="J163" t="s">
        <v>1807</v>
      </c>
      <c r="K163" t="s">
        <v>67</v>
      </c>
      <c r="L163" t="s">
        <v>1808</v>
      </c>
      <c r="M163" t="s">
        <v>197</v>
      </c>
      <c r="N163">
        <v>51102</v>
      </c>
      <c r="O163" t="s">
        <v>70</v>
      </c>
      <c r="P163" t="s">
        <v>67</v>
      </c>
      <c r="Q163" t="s">
        <v>1809</v>
      </c>
      <c r="S163" t="s">
        <v>72</v>
      </c>
      <c r="T163" t="s">
        <v>1810</v>
      </c>
      <c r="U163" t="s">
        <v>1811</v>
      </c>
      <c r="V163" t="s">
        <v>1812</v>
      </c>
      <c r="W163" t="s">
        <v>745</v>
      </c>
      <c r="X163" t="s">
        <v>1813</v>
      </c>
      <c r="Y163" t="str">
        <f>"51-9199"</f>
        <v>51-9199</v>
      </c>
      <c r="Z163" t="s">
        <v>1814</v>
      </c>
      <c r="AA163">
        <v>327331</v>
      </c>
      <c r="AB163">
        <v>10</v>
      </c>
      <c r="AC163">
        <v>10</v>
      </c>
      <c r="AD163" t="s">
        <v>79</v>
      </c>
      <c r="AE163" t="s">
        <v>80</v>
      </c>
      <c r="AF163">
        <v>40</v>
      </c>
      <c r="AG163" s="4">
        <v>0.35416666666666669</v>
      </c>
      <c r="AH163" s="4">
        <v>0.64583333333333337</v>
      </c>
      <c r="AI163" s="5">
        <v>11.84</v>
      </c>
      <c r="AJ163">
        <v>17.760000000000002</v>
      </c>
      <c r="AK163">
        <v>17.760000000000002</v>
      </c>
      <c r="AL163" t="s">
        <v>81</v>
      </c>
      <c r="AM163" t="s">
        <v>82</v>
      </c>
      <c r="AO163" t="s">
        <v>83</v>
      </c>
      <c r="AP163" t="s">
        <v>662</v>
      </c>
      <c r="AQ163" t="s">
        <v>67</v>
      </c>
      <c r="AR163" t="s">
        <v>82</v>
      </c>
      <c r="AT163" t="s">
        <v>82</v>
      </c>
      <c r="AW163" t="s">
        <v>82</v>
      </c>
      <c r="AY163" t="s">
        <v>1808</v>
      </c>
      <c r="AZ163" t="s">
        <v>1815</v>
      </c>
      <c r="BA163" t="s">
        <v>197</v>
      </c>
      <c r="BB163">
        <v>51101</v>
      </c>
      <c r="BC163" t="s">
        <v>87</v>
      </c>
      <c r="BH163" t="s">
        <v>1816</v>
      </c>
      <c r="BI163" t="s">
        <v>67</v>
      </c>
      <c r="BJ163">
        <v>420527300</v>
      </c>
    </row>
    <row r="164" spans="1:62" x14ac:dyDescent="0.25">
      <c r="A164" t="s">
        <v>2412</v>
      </c>
      <c r="B164" s="2">
        <v>43391</v>
      </c>
      <c r="C164" t="s">
        <v>63</v>
      </c>
      <c r="D164" s="3">
        <v>43357.392595046294</v>
      </c>
      <c r="E164" t="s">
        <v>117</v>
      </c>
      <c r="H164" t="s">
        <v>2413</v>
      </c>
      <c r="I164" t="s">
        <v>67</v>
      </c>
      <c r="J164" t="s">
        <v>2414</v>
      </c>
      <c r="K164" t="s">
        <v>2415</v>
      </c>
      <c r="L164" t="s">
        <v>2416</v>
      </c>
      <c r="M164" t="s">
        <v>821</v>
      </c>
      <c r="N164">
        <v>97501</v>
      </c>
      <c r="O164" t="s">
        <v>70</v>
      </c>
      <c r="P164" t="s">
        <v>67</v>
      </c>
      <c r="Q164" t="s">
        <v>2417</v>
      </c>
      <c r="S164" t="s">
        <v>82</v>
      </c>
      <c r="U164" t="s">
        <v>92</v>
      </c>
      <c r="X164" t="s">
        <v>2418</v>
      </c>
      <c r="Y164" t="str">
        <f>"37-3011"</f>
        <v>37-3011</v>
      </c>
      <c r="Z164" t="s">
        <v>94</v>
      </c>
      <c r="AA164">
        <v>561730</v>
      </c>
      <c r="AB164">
        <v>2</v>
      </c>
      <c r="AD164" t="s">
        <v>79</v>
      </c>
      <c r="AE164" t="s">
        <v>80</v>
      </c>
      <c r="AF164">
        <v>40</v>
      </c>
      <c r="AG164" s="4">
        <v>0.33333333333333331</v>
      </c>
      <c r="AH164" s="4">
        <v>0.6875</v>
      </c>
      <c r="AI164" s="6">
        <v>11</v>
      </c>
      <c r="AL164" t="s">
        <v>81</v>
      </c>
      <c r="AM164" t="s">
        <v>82</v>
      </c>
      <c r="AO164" t="s">
        <v>83</v>
      </c>
      <c r="AP164" t="s">
        <v>67</v>
      </c>
      <c r="AQ164" t="s">
        <v>67</v>
      </c>
      <c r="AR164" t="s">
        <v>82</v>
      </c>
      <c r="AT164" t="s">
        <v>82</v>
      </c>
      <c r="AW164" t="s">
        <v>82</v>
      </c>
      <c r="AY164" t="s">
        <v>1629</v>
      </c>
      <c r="AZ164" t="s">
        <v>2419</v>
      </c>
      <c r="BA164" t="s">
        <v>821</v>
      </c>
      <c r="BB164">
        <v>97501</v>
      </c>
      <c r="BC164" t="s">
        <v>79</v>
      </c>
      <c r="BH164" t="s">
        <v>2414</v>
      </c>
      <c r="BI164" t="s">
        <v>2415</v>
      </c>
      <c r="BJ164">
        <v>815064430</v>
      </c>
    </row>
    <row r="165" spans="1:62" x14ac:dyDescent="0.25">
      <c r="A165" t="s">
        <v>3400</v>
      </c>
      <c r="B165" s="2">
        <v>43391</v>
      </c>
      <c r="C165" t="s">
        <v>63</v>
      </c>
      <c r="D165" s="3">
        <v>43340.74523576389</v>
      </c>
      <c r="E165" t="s">
        <v>64</v>
      </c>
      <c r="F165" s="2">
        <v>43415</v>
      </c>
      <c r="G165" s="2">
        <v>43600</v>
      </c>
      <c r="H165" t="s">
        <v>3337</v>
      </c>
      <c r="J165" t="s">
        <v>3338</v>
      </c>
      <c r="L165" t="s">
        <v>3339</v>
      </c>
      <c r="M165" t="s">
        <v>86</v>
      </c>
      <c r="N165">
        <v>33069</v>
      </c>
      <c r="O165" t="s">
        <v>70</v>
      </c>
      <c r="Q165" t="s">
        <v>3340</v>
      </c>
      <c r="S165" t="s">
        <v>72</v>
      </c>
      <c r="T165" t="s">
        <v>3341</v>
      </c>
      <c r="U165" t="s">
        <v>3342</v>
      </c>
      <c r="V165" t="s">
        <v>3343</v>
      </c>
      <c r="W165" t="s">
        <v>323</v>
      </c>
      <c r="X165" t="s">
        <v>3344</v>
      </c>
      <c r="Y165" t="str">
        <f>"45-2041"</f>
        <v>45-2041</v>
      </c>
      <c r="Z165" t="s">
        <v>3345</v>
      </c>
      <c r="AA165">
        <v>424480</v>
      </c>
      <c r="AB165">
        <v>60</v>
      </c>
      <c r="AC165">
        <v>60</v>
      </c>
      <c r="AD165" t="s">
        <v>79</v>
      </c>
      <c r="AE165" t="s">
        <v>80</v>
      </c>
      <c r="AF165">
        <v>35</v>
      </c>
      <c r="AG165" s="4">
        <v>0.33333333333333331</v>
      </c>
      <c r="AH165" s="4">
        <v>0.58333333333333337</v>
      </c>
      <c r="AI165" s="5">
        <v>12.22</v>
      </c>
      <c r="AJ165">
        <v>18.329999999999998</v>
      </c>
      <c r="AK165">
        <v>0</v>
      </c>
      <c r="AL165" t="s">
        <v>81</v>
      </c>
      <c r="AM165" t="s">
        <v>82</v>
      </c>
      <c r="AO165" t="s">
        <v>83</v>
      </c>
      <c r="AP165" t="s">
        <v>67</v>
      </c>
      <c r="AQ165" t="s">
        <v>67</v>
      </c>
      <c r="AR165" t="s">
        <v>82</v>
      </c>
      <c r="AT165" t="s">
        <v>82</v>
      </c>
      <c r="AW165" t="s">
        <v>72</v>
      </c>
      <c r="AX165">
        <v>3</v>
      </c>
      <c r="AY165" t="s">
        <v>3401</v>
      </c>
      <c r="AZ165" t="s">
        <v>1449</v>
      </c>
      <c r="BA165" t="s">
        <v>147</v>
      </c>
      <c r="BB165">
        <v>19022</v>
      </c>
      <c r="BC165" t="s">
        <v>87</v>
      </c>
      <c r="BH165" t="s">
        <v>3402</v>
      </c>
      <c r="BJ165">
        <v>830621061</v>
      </c>
    </row>
    <row r="166" spans="1:62" x14ac:dyDescent="0.25">
      <c r="A166" t="s">
        <v>3962</v>
      </c>
      <c r="B166" s="2">
        <v>43391</v>
      </c>
      <c r="C166" t="s">
        <v>63</v>
      </c>
      <c r="D166" s="3">
        <v>43377.493227673614</v>
      </c>
      <c r="E166" t="s">
        <v>91</v>
      </c>
      <c r="H166" t="s">
        <v>3963</v>
      </c>
      <c r="I166" t="s">
        <v>3964</v>
      </c>
      <c r="J166" t="s">
        <v>3965</v>
      </c>
      <c r="K166" t="s">
        <v>130</v>
      </c>
      <c r="L166" t="s">
        <v>489</v>
      </c>
      <c r="M166" t="s">
        <v>298</v>
      </c>
      <c r="N166">
        <v>4101</v>
      </c>
      <c r="O166" t="s">
        <v>70</v>
      </c>
      <c r="P166" t="s">
        <v>130</v>
      </c>
      <c r="Q166" t="s">
        <v>3966</v>
      </c>
      <c r="S166" t="s">
        <v>82</v>
      </c>
      <c r="U166" t="s">
        <v>92</v>
      </c>
      <c r="X166" t="s">
        <v>3967</v>
      </c>
      <c r="Y166" t="str">
        <f>"35-1011"</f>
        <v>35-1011</v>
      </c>
      <c r="Z166" t="s">
        <v>3968</v>
      </c>
      <c r="AA166">
        <v>7221</v>
      </c>
      <c r="AB166">
        <v>2</v>
      </c>
      <c r="AD166" t="s">
        <v>79</v>
      </c>
      <c r="AE166" t="s">
        <v>80</v>
      </c>
      <c r="AF166">
        <v>40</v>
      </c>
      <c r="AG166" s="4">
        <v>0.45833333333333331</v>
      </c>
      <c r="AH166" s="4">
        <v>0.91666666666666663</v>
      </c>
      <c r="AI166" s="5">
        <v>13.25</v>
      </c>
      <c r="AJ166">
        <v>15</v>
      </c>
      <c r="AK166">
        <v>16</v>
      </c>
      <c r="AL166" t="s">
        <v>81</v>
      </c>
      <c r="AM166" t="s">
        <v>82</v>
      </c>
      <c r="AO166" t="s">
        <v>83</v>
      </c>
      <c r="AP166" t="s">
        <v>158</v>
      </c>
      <c r="AQ166" t="s">
        <v>3969</v>
      </c>
      <c r="AR166" t="s">
        <v>82</v>
      </c>
      <c r="AT166" t="s">
        <v>82</v>
      </c>
      <c r="AW166" t="s">
        <v>72</v>
      </c>
      <c r="AX166">
        <v>12</v>
      </c>
      <c r="AY166" t="s">
        <v>489</v>
      </c>
      <c r="AZ166" t="s">
        <v>3970</v>
      </c>
      <c r="BA166" t="s">
        <v>298</v>
      </c>
      <c r="BB166">
        <v>4101</v>
      </c>
      <c r="BC166" t="s">
        <v>87</v>
      </c>
      <c r="BH166" t="s">
        <v>3965</v>
      </c>
      <c r="BI166" t="s">
        <v>130</v>
      </c>
      <c r="BJ166">
        <v>10497673</v>
      </c>
    </row>
    <row r="167" spans="1:62" x14ac:dyDescent="0.25">
      <c r="A167" t="s">
        <v>4372</v>
      </c>
      <c r="B167" s="2">
        <v>43391</v>
      </c>
      <c r="C167" t="s">
        <v>63</v>
      </c>
      <c r="D167" s="3">
        <v>43358.898732939815</v>
      </c>
      <c r="E167" t="s">
        <v>64</v>
      </c>
      <c r="F167" s="2">
        <v>43449</v>
      </c>
      <c r="G167" s="2">
        <v>43555</v>
      </c>
      <c r="H167" t="s">
        <v>4373</v>
      </c>
      <c r="I167" t="s">
        <v>4374</v>
      </c>
      <c r="J167" t="s">
        <v>4375</v>
      </c>
      <c r="K167" t="s">
        <v>4376</v>
      </c>
      <c r="L167" t="s">
        <v>2446</v>
      </c>
      <c r="M167" t="s">
        <v>774</v>
      </c>
      <c r="N167">
        <v>80477</v>
      </c>
      <c r="O167" t="s">
        <v>70</v>
      </c>
      <c r="Q167" t="s">
        <v>4377</v>
      </c>
      <c r="S167" t="s">
        <v>72</v>
      </c>
      <c r="T167" t="s">
        <v>102</v>
      </c>
      <c r="U167" t="s">
        <v>1425</v>
      </c>
      <c r="V167" t="s">
        <v>2470</v>
      </c>
      <c r="W167" t="s">
        <v>105</v>
      </c>
      <c r="X167" t="s">
        <v>1427</v>
      </c>
      <c r="Y167" t="str">
        <f>"37-2012"</f>
        <v>37-2012</v>
      </c>
      <c r="Z167" t="s">
        <v>373</v>
      </c>
      <c r="AA167">
        <v>72111</v>
      </c>
      <c r="AB167">
        <v>6</v>
      </c>
      <c r="AC167">
        <v>6</v>
      </c>
      <c r="AD167" t="s">
        <v>79</v>
      </c>
      <c r="AE167" t="s">
        <v>95</v>
      </c>
      <c r="AF167">
        <v>35</v>
      </c>
      <c r="AG167" s="4">
        <v>0.35416666666666669</v>
      </c>
      <c r="AH167" s="4">
        <v>0.79166666666666663</v>
      </c>
      <c r="AI167" s="5">
        <v>14.73</v>
      </c>
      <c r="AJ167">
        <v>22.1</v>
      </c>
      <c r="AK167">
        <v>22.1</v>
      </c>
      <c r="AL167" t="s">
        <v>81</v>
      </c>
      <c r="AM167" t="s">
        <v>82</v>
      </c>
      <c r="AO167" t="s">
        <v>83</v>
      </c>
      <c r="AR167" t="s">
        <v>82</v>
      </c>
      <c r="AT167" t="s">
        <v>82</v>
      </c>
      <c r="AW167" t="s">
        <v>72</v>
      </c>
      <c r="AX167">
        <v>2</v>
      </c>
      <c r="AY167" t="s">
        <v>2446</v>
      </c>
      <c r="AZ167" t="s">
        <v>2447</v>
      </c>
      <c r="BA167" t="s">
        <v>774</v>
      </c>
      <c r="BB167">
        <v>80477</v>
      </c>
      <c r="BC167" t="s">
        <v>87</v>
      </c>
      <c r="BH167" t="s">
        <v>4375</v>
      </c>
      <c r="BJ167">
        <v>200292443</v>
      </c>
    </row>
    <row r="168" spans="1:62" x14ac:dyDescent="0.25">
      <c r="A168" t="s">
        <v>4466</v>
      </c>
      <c r="B168" s="2">
        <v>43391</v>
      </c>
      <c r="C168" t="s">
        <v>63</v>
      </c>
      <c r="D168" s="3">
        <v>43356.58235877315</v>
      </c>
      <c r="E168" t="s">
        <v>64</v>
      </c>
      <c r="F168" s="2">
        <v>43444</v>
      </c>
      <c r="G168" s="2">
        <v>43518</v>
      </c>
      <c r="H168" t="s">
        <v>4467</v>
      </c>
      <c r="I168" t="s">
        <v>4468</v>
      </c>
      <c r="J168" t="s">
        <v>4469</v>
      </c>
      <c r="K168" t="s">
        <v>683</v>
      </c>
      <c r="L168" t="s">
        <v>4470</v>
      </c>
      <c r="M168" t="s">
        <v>1064</v>
      </c>
      <c r="N168">
        <v>37343</v>
      </c>
      <c r="O168" t="s">
        <v>70</v>
      </c>
      <c r="P168" t="s">
        <v>683</v>
      </c>
      <c r="Q168" t="s">
        <v>4471</v>
      </c>
      <c r="S168" t="s">
        <v>82</v>
      </c>
      <c r="U168" t="s">
        <v>92</v>
      </c>
      <c r="X168" t="s">
        <v>4472</v>
      </c>
      <c r="Y168" t="str">
        <f>"45-4011"</f>
        <v>45-4011</v>
      </c>
      <c r="Z168" t="s">
        <v>763</v>
      </c>
      <c r="AA168">
        <v>115310</v>
      </c>
      <c r="AB168">
        <v>45</v>
      </c>
      <c r="AC168">
        <v>45</v>
      </c>
      <c r="AD168" t="s">
        <v>79</v>
      </c>
      <c r="AE168" t="s">
        <v>80</v>
      </c>
      <c r="AF168">
        <v>40</v>
      </c>
      <c r="AG168" s="4">
        <v>0.33333333333333331</v>
      </c>
      <c r="AH168" s="4">
        <v>0.6875</v>
      </c>
      <c r="AI168" s="5">
        <v>24.6</v>
      </c>
      <c r="AJ168">
        <v>0</v>
      </c>
      <c r="AK168">
        <v>0</v>
      </c>
      <c r="AL168" t="s">
        <v>81</v>
      </c>
      <c r="AM168" t="s">
        <v>82</v>
      </c>
      <c r="AO168" t="s">
        <v>83</v>
      </c>
      <c r="AP168" t="s">
        <v>683</v>
      </c>
      <c r="AQ168" t="s">
        <v>683</v>
      </c>
      <c r="AR168" t="s">
        <v>82</v>
      </c>
      <c r="AT168" t="s">
        <v>82</v>
      </c>
      <c r="AW168" t="s">
        <v>82</v>
      </c>
      <c r="AY168" t="s">
        <v>4473</v>
      </c>
      <c r="AZ168" t="s">
        <v>4474</v>
      </c>
      <c r="BA168" t="s">
        <v>761</v>
      </c>
      <c r="BB168">
        <v>31021</v>
      </c>
      <c r="BC168" t="s">
        <v>79</v>
      </c>
      <c r="BH168" t="s">
        <v>4475</v>
      </c>
      <c r="BI168" t="s">
        <v>683</v>
      </c>
      <c r="BJ168">
        <v>621680266</v>
      </c>
    </row>
    <row r="169" spans="1:62" x14ac:dyDescent="0.25">
      <c r="A169" t="s">
        <v>5594</v>
      </c>
      <c r="B169" s="2">
        <v>43391</v>
      </c>
      <c r="C169" t="s">
        <v>63</v>
      </c>
      <c r="D169" s="3">
        <v>43371.388920185185</v>
      </c>
      <c r="E169" t="s">
        <v>91</v>
      </c>
      <c r="H169" t="s">
        <v>5595</v>
      </c>
      <c r="I169" t="s">
        <v>5596</v>
      </c>
      <c r="J169" t="s">
        <v>5597</v>
      </c>
      <c r="K169" t="s">
        <v>5598</v>
      </c>
      <c r="L169" t="s">
        <v>5599</v>
      </c>
      <c r="M169" t="s">
        <v>105</v>
      </c>
      <c r="N169">
        <v>77573</v>
      </c>
      <c r="O169" t="s">
        <v>70</v>
      </c>
      <c r="Q169" t="s">
        <v>5600</v>
      </c>
      <c r="S169" t="s">
        <v>82</v>
      </c>
      <c r="U169" t="s">
        <v>92</v>
      </c>
      <c r="X169" t="s">
        <v>5601</v>
      </c>
      <c r="Y169" t="str">
        <f>"51-4121"</f>
        <v>51-4121</v>
      </c>
      <c r="Z169" t="s">
        <v>993</v>
      </c>
      <c r="AA169">
        <v>561320</v>
      </c>
      <c r="AB169">
        <v>75</v>
      </c>
      <c r="AD169" t="s">
        <v>79</v>
      </c>
      <c r="AE169" t="s">
        <v>599</v>
      </c>
      <c r="AF169">
        <v>40</v>
      </c>
      <c r="AG169" s="4">
        <v>0.29166666666666669</v>
      </c>
      <c r="AH169" s="4">
        <v>0.66666666666666663</v>
      </c>
      <c r="AI169" s="6">
        <v>29</v>
      </c>
      <c r="AJ169">
        <v>43.5</v>
      </c>
      <c r="AK169">
        <v>43.5</v>
      </c>
      <c r="AL169" t="s">
        <v>81</v>
      </c>
      <c r="AM169" t="s">
        <v>82</v>
      </c>
      <c r="AO169" t="s">
        <v>213</v>
      </c>
      <c r="AR169" t="s">
        <v>82</v>
      </c>
      <c r="AT169" t="s">
        <v>82</v>
      </c>
      <c r="AW169" t="s">
        <v>72</v>
      </c>
      <c r="AX169">
        <v>24</v>
      </c>
      <c r="AY169" t="s">
        <v>5602</v>
      </c>
      <c r="AZ169" t="s">
        <v>5603</v>
      </c>
      <c r="BA169" t="s">
        <v>714</v>
      </c>
      <c r="BB169">
        <v>70645</v>
      </c>
      <c r="BC169" t="s">
        <v>79</v>
      </c>
      <c r="BH169" t="s">
        <v>5604</v>
      </c>
      <c r="BJ169">
        <v>825336080</v>
      </c>
    </row>
    <row r="170" spans="1:62" x14ac:dyDescent="0.25">
      <c r="A170" t="s">
        <v>5613</v>
      </c>
      <c r="B170" s="2">
        <v>43391</v>
      </c>
      <c r="C170" t="s">
        <v>63</v>
      </c>
      <c r="D170" s="3">
        <v>43371.39258994213</v>
      </c>
      <c r="E170" t="s">
        <v>91</v>
      </c>
      <c r="H170" t="s">
        <v>5595</v>
      </c>
      <c r="I170" t="s">
        <v>5596</v>
      </c>
      <c r="J170" t="s">
        <v>5597</v>
      </c>
      <c r="K170" t="s">
        <v>5598</v>
      </c>
      <c r="L170" t="s">
        <v>5599</v>
      </c>
      <c r="M170" t="s">
        <v>105</v>
      </c>
      <c r="N170">
        <v>77573</v>
      </c>
      <c r="O170" t="s">
        <v>70</v>
      </c>
      <c r="Q170" t="s">
        <v>5600</v>
      </c>
      <c r="S170" t="s">
        <v>82</v>
      </c>
      <c r="U170" t="s">
        <v>92</v>
      </c>
      <c r="X170" t="s">
        <v>5614</v>
      </c>
      <c r="Y170" t="str">
        <f>"47-2152"</f>
        <v>47-2152</v>
      </c>
      <c r="Z170" t="s">
        <v>988</v>
      </c>
      <c r="AA170">
        <v>561320</v>
      </c>
      <c r="AB170">
        <v>80</v>
      </c>
      <c r="AD170" t="s">
        <v>79</v>
      </c>
      <c r="AE170" t="s">
        <v>599</v>
      </c>
      <c r="AF170">
        <v>40</v>
      </c>
      <c r="AG170" s="4">
        <v>0.29166666666666669</v>
      </c>
      <c r="AH170" s="4">
        <v>0.66666666666666663</v>
      </c>
      <c r="AI170" s="6">
        <v>29</v>
      </c>
      <c r="AJ170">
        <v>43.5</v>
      </c>
      <c r="AK170">
        <v>43.5</v>
      </c>
      <c r="AL170" t="s">
        <v>81</v>
      </c>
      <c r="AM170" t="s">
        <v>82</v>
      </c>
      <c r="AO170" t="s">
        <v>213</v>
      </c>
      <c r="AR170" t="s">
        <v>82</v>
      </c>
      <c r="AT170" t="s">
        <v>82</v>
      </c>
      <c r="AW170" t="s">
        <v>72</v>
      </c>
      <c r="AX170">
        <v>24</v>
      </c>
      <c r="AY170" t="s">
        <v>5602</v>
      </c>
      <c r="AZ170" t="s">
        <v>5603</v>
      </c>
      <c r="BA170" t="s">
        <v>714</v>
      </c>
      <c r="BB170">
        <v>70645</v>
      </c>
      <c r="BC170" t="s">
        <v>79</v>
      </c>
      <c r="BH170" t="s">
        <v>5604</v>
      </c>
      <c r="BJ170">
        <v>825336080</v>
      </c>
    </row>
    <row r="171" spans="1:62" x14ac:dyDescent="0.25">
      <c r="A171" t="s">
        <v>6712</v>
      </c>
      <c r="B171" s="2">
        <v>43391</v>
      </c>
      <c r="C171" t="s">
        <v>63</v>
      </c>
      <c r="D171" s="3">
        <v>43383.316781562498</v>
      </c>
      <c r="E171" t="s">
        <v>3355</v>
      </c>
      <c r="H171" t="s">
        <v>6713</v>
      </c>
      <c r="J171" t="s">
        <v>6714</v>
      </c>
      <c r="L171" t="s">
        <v>3291</v>
      </c>
      <c r="M171" t="s">
        <v>105</v>
      </c>
      <c r="N171">
        <v>77085</v>
      </c>
      <c r="O171" t="s">
        <v>70</v>
      </c>
      <c r="Q171" t="s">
        <v>6715</v>
      </c>
      <c r="S171" t="s">
        <v>72</v>
      </c>
      <c r="T171" t="s">
        <v>6716</v>
      </c>
      <c r="U171" t="s">
        <v>6717</v>
      </c>
      <c r="V171" t="s">
        <v>3291</v>
      </c>
      <c r="W171" t="s">
        <v>105</v>
      </c>
      <c r="X171" t="s">
        <v>1197</v>
      </c>
      <c r="Y171" t="str">
        <f>"47-2061"</f>
        <v>47-2061</v>
      </c>
      <c r="Z171" t="s">
        <v>326</v>
      </c>
      <c r="AA171">
        <v>236115</v>
      </c>
      <c r="AB171">
        <v>40</v>
      </c>
      <c r="AD171" t="s">
        <v>79</v>
      </c>
      <c r="AE171" t="s">
        <v>95</v>
      </c>
      <c r="AF171">
        <v>40</v>
      </c>
      <c r="AG171" s="4">
        <v>0.33333333333333331</v>
      </c>
      <c r="AH171" s="4">
        <v>0.70833333333333337</v>
      </c>
      <c r="AI171" s="6">
        <v>10</v>
      </c>
      <c r="AJ171">
        <v>15</v>
      </c>
      <c r="AK171">
        <v>15</v>
      </c>
      <c r="AM171" t="s">
        <v>82</v>
      </c>
      <c r="AO171" t="s">
        <v>83</v>
      </c>
      <c r="AR171" t="s">
        <v>82</v>
      </c>
      <c r="AT171" t="s">
        <v>82</v>
      </c>
      <c r="AW171" t="s">
        <v>82</v>
      </c>
      <c r="AY171" t="s">
        <v>3291</v>
      </c>
      <c r="AZ171" t="s">
        <v>3292</v>
      </c>
      <c r="BA171" t="s">
        <v>105</v>
      </c>
      <c r="BB171">
        <v>77085</v>
      </c>
      <c r="BC171" t="s">
        <v>79</v>
      </c>
      <c r="BD171" t="s">
        <v>6718</v>
      </c>
      <c r="BH171" t="s">
        <v>6714</v>
      </c>
      <c r="BJ171">
        <v>464451567</v>
      </c>
    </row>
    <row r="172" spans="1:62" x14ac:dyDescent="0.25">
      <c r="A172" t="s">
        <v>7370</v>
      </c>
      <c r="B172" s="2">
        <v>43391</v>
      </c>
      <c r="C172" t="s">
        <v>63</v>
      </c>
      <c r="D172" s="3">
        <v>43389.365505266207</v>
      </c>
      <c r="E172" t="s">
        <v>3355</v>
      </c>
      <c r="H172" t="s">
        <v>7371</v>
      </c>
      <c r="J172" t="s">
        <v>7372</v>
      </c>
      <c r="L172" t="s">
        <v>3004</v>
      </c>
      <c r="M172" t="s">
        <v>1246</v>
      </c>
      <c r="N172">
        <v>63017</v>
      </c>
      <c r="O172" t="s">
        <v>70</v>
      </c>
      <c r="Q172" t="s">
        <v>7373</v>
      </c>
      <c r="S172" t="s">
        <v>82</v>
      </c>
      <c r="U172" t="s">
        <v>92</v>
      </c>
      <c r="X172" t="s">
        <v>7374</v>
      </c>
      <c r="Y172" t="str">
        <f>"51-6052"</f>
        <v>51-6052</v>
      </c>
      <c r="Z172" t="s">
        <v>7375</v>
      </c>
      <c r="AA172">
        <v>811490</v>
      </c>
      <c r="AB172">
        <v>2</v>
      </c>
      <c r="AD172" t="s">
        <v>79</v>
      </c>
      <c r="AE172" t="s">
        <v>1218</v>
      </c>
      <c r="AF172">
        <v>40</v>
      </c>
      <c r="AG172" s="4">
        <v>0.375</v>
      </c>
      <c r="AH172" s="4">
        <v>0.75</v>
      </c>
      <c r="AI172" s="6">
        <v>12</v>
      </c>
      <c r="AM172" t="s">
        <v>82</v>
      </c>
      <c r="AO172" t="s">
        <v>5127</v>
      </c>
      <c r="AR172" t="s">
        <v>82</v>
      </c>
      <c r="AT172" t="s">
        <v>82</v>
      </c>
      <c r="AW172" t="s">
        <v>72</v>
      </c>
      <c r="AX172">
        <v>16</v>
      </c>
      <c r="AY172" t="s">
        <v>3004</v>
      </c>
      <c r="AZ172" t="s">
        <v>3004</v>
      </c>
      <c r="BA172" t="s">
        <v>1246</v>
      </c>
      <c r="BB172">
        <v>63017</v>
      </c>
      <c r="BC172" t="s">
        <v>87</v>
      </c>
      <c r="BD172" t="s">
        <v>67</v>
      </c>
      <c r="BH172" t="s">
        <v>7372</v>
      </c>
      <c r="BJ172">
        <v>465337899</v>
      </c>
    </row>
    <row r="173" spans="1:62" x14ac:dyDescent="0.25">
      <c r="A173" t="s">
        <v>979</v>
      </c>
      <c r="B173" s="2">
        <v>43392</v>
      </c>
      <c r="C173" t="s">
        <v>63</v>
      </c>
      <c r="D173" s="3">
        <v>43283.833389803243</v>
      </c>
      <c r="E173" t="s">
        <v>64</v>
      </c>
      <c r="F173" s="2">
        <v>43392</v>
      </c>
      <c r="G173" s="2">
        <v>43646</v>
      </c>
      <c r="H173" t="s">
        <v>980</v>
      </c>
      <c r="J173" t="s">
        <v>981</v>
      </c>
      <c r="L173" t="s">
        <v>982</v>
      </c>
      <c r="M173" t="s">
        <v>105</v>
      </c>
      <c r="N173">
        <v>78362</v>
      </c>
      <c r="O173" t="s">
        <v>70</v>
      </c>
      <c r="Q173" t="s">
        <v>983</v>
      </c>
      <c r="S173" t="s">
        <v>72</v>
      </c>
      <c r="T173" t="s">
        <v>984</v>
      </c>
      <c r="U173" t="s">
        <v>985</v>
      </c>
      <c r="V173" t="s">
        <v>885</v>
      </c>
      <c r="W173" t="s">
        <v>986</v>
      </c>
      <c r="X173" t="s">
        <v>987</v>
      </c>
      <c r="Y173" t="str">
        <f>"47-2152"</f>
        <v>47-2152</v>
      </c>
      <c r="Z173" t="s">
        <v>988</v>
      </c>
      <c r="AA173">
        <v>237120</v>
      </c>
      <c r="AB173">
        <v>70</v>
      </c>
      <c r="AC173">
        <v>70</v>
      </c>
      <c r="AD173" t="s">
        <v>79</v>
      </c>
      <c r="AE173" t="s">
        <v>95</v>
      </c>
      <c r="AF173">
        <v>40</v>
      </c>
      <c r="AG173" s="4">
        <v>0.29166666666666669</v>
      </c>
      <c r="AH173" s="4">
        <v>0.70833333333333337</v>
      </c>
      <c r="AI173" s="5">
        <v>22.9</v>
      </c>
      <c r="AJ173">
        <v>34.35</v>
      </c>
      <c r="AL173" t="s">
        <v>81</v>
      </c>
      <c r="AM173" t="s">
        <v>82</v>
      </c>
      <c r="AO173" t="s">
        <v>83</v>
      </c>
      <c r="AP173" t="s">
        <v>67</v>
      </c>
      <c r="AQ173" t="s">
        <v>67</v>
      </c>
      <c r="AR173" t="s">
        <v>82</v>
      </c>
      <c r="AT173" t="s">
        <v>82</v>
      </c>
      <c r="AW173" t="s">
        <v>72</v>
      </c>
      <c r="AX173">
        <v>24</v>
      </c>
      <c r="AY173" t="s">
        <v>982</v>
      </c>
      <c r="AZ173" t="s">
        <v>989</v>
      </c>
      <c r="BA173" t="s">
        <v>105</v>
      </c>
      <c r="BB173">
        <v>78362</v>
      </c>
      <c r="BC173" t="s">
        <v>87</v>
      </c>
      <c r="BH173" t="s">
        <v>981</v>
      </c>
      <c r="BJ173">
        <v>470822068</v>
      </c>
    </row>
    <row r="174" spans="1:62" x14ac:dyDescent="0.25">
      <c r="A174" t="s">
        <v>1502</v>
      </c>
      <c r="B174" s="2">
        <v>43392</v>
      </c>
      <c r="C174" t="s">
        <v>63</v>
      </c>
      <c r="D174" s="3">
        <v>43364.37925056713</v>
      </c>
      <c r="E174" t="s">
        <v>117</v>
      </c>
      <c r="H174" t="s">
        <v>1503</v>
      </c>
      <c r="I174" t="s">
        <v>67</v>
      </c>
      <c r="J174" t="s">
        <v>1504</v>
      </c>
      <c r="K174" t="s">
        <v>67</v>
      </c>
      <c r="L174" t="s">
        <v>1505</v>
      </c>
      <c r="M174" t="s">
        <v>100</v>
      </c>
      <c r="N174">
        <v>28607</v>
      </c>
      <c r="O174" t="s">
        <v>70</v>
      </c>
      <c r="P174" t="s">
        <v>67</v>
      </c>
      <c r="Q174" t="s">
        <v>1506</v>
      </c>
      <c r="S174" t="s">
        <v>82</v>
      </c>
      <c r="U174" t="s">
        <v>92</v>
      </c>
      <c r="X174" t="s">
        <v>1507</v>
      </c>
      <c r="Y174" t="str">
        <f>"47-2031"</f>
        <v>47-2031</v>
      </c>
      <c r="Z174" t="s">
        <v>1508</v>
      </c>
      <c r="AA174">
        <v>236116</v>
      </c>
      <c r="AB174">
        <v>1</v>
      </c>
      <c r="AD174" t="s">
        <v>79</v>
      </c>
      <c r="AE174" t="s">
        <v>95</v>
      </c>
      <c r="AF174">
        <v>40</v>
      </c>
      <c r="AG174" s="4">
        <v>0.33333333333333331</v>
      </c>
      <c r="AH174" s="4">
        <v>0.6875</v>
      </c>
      <c r="AI174" s="5">
        <v>17.600000000000001</v>
      </c>
      <c r="AJ174">
        <v>26.4</v>
      </c>
      <c r="AK174">
        <v>26.4</v>
      </c>
      <c r="AL174" t="s">
        <v>81</v>
      </c>
      <c r="AM174" t="s">
        <v>82</v>
      </c>
      <c r="AO174" t="s">
        <v>83</v>
      </c>
      <c r="AP174" t="s">
        <v>67</v>
      </c>
      <c r="AQ174" t="s">
        <v>67</v>
      </c>
      <c r="AR174" t="s">
        <v>82</v>
      </c>
      <c r="AT174" t="s">
        <v>82</v>
      </c>
      <c r="AW174" t="s">
        <v>82</v>
      </c>
      <c r="AY174" t="s">
        <v>713</v>
      </c>
      <c r="AZ174" t="s">
        <v>1509</v>
      </c>
      <c r="BA174" t="s">
        <v>100</v>
      </c>
      <c r="BB174">
        <v>28694</v>
      </c>
      <c r="BC174" t="s">
        <v>79</v>
      </c>
      <c r="BH174" t="s">
        <v>1510</v>
      </c>
      <c r="BJ174">
        <v>412071353</v>
      </c>
    </row>
    <row r="175" spans="1:62" x14ac:dyDescent="0.25">
      <c r="A175" t="s">
        <v>2330</v>
      </c>
      <c r="B175" s="2">
        <v>43392</v>
      </c>
      <c r="C175" t="s">
        <v>63</v>
      </c>
      <c r="D175" s="3">
        <v>43345.267186643519</v>
      </c>
      <c r="E175" t="s">
        <v>64</v>
      </c>
      <c r="F175" s="2">
        <v>43435</v>
      </c>
      <c r="G175" s="2">
        <v>43556</v>
      </c>
      <c r="H175" t="s">
        <v>2331</v>
      </c>
      <c r="J175" t="s">
        <v>2332</v>
      </c>
      <c r="L175" t="s">
        <v>2333</v>
      </c>
      <c r="M175" t="s">
        <v>226</v>
      </c>
      <c r="N175">
        <v>48044</v>
      </c>
      <c r="O175" t="s">
        <v>70</v>
      </c>
      <c r="Q175" t="s">
        <v>2334</v>
      </c>
      <c r="S175" t="s">
        <v>72</v>
      </c>
      <c r="T175" t="s">
        <v>1881</v>
      </c>
      <c r="U175" t="s">
        <v>1756</v>
      </c>
      <c r="V175" t="s">
        <v>1882</v>
      </c>
      <c r="W175" t="s">
        <v>278</v>
      </c>
      <c r="X175" t="s">
        <v>1857</v>
      </c>
      <c r="Y175" t="str">
        <f>"37-3011"</f>
        <v>37-3011</v>
      </c>
      <c r="Z175" t="s">
        <v>94</v>
      </c>
      <c r="AA175">
        <v>561730</v>
      </c>
      <c r="AB175">
        <v>8</v>
      </c>
      <c r="AC175">
        <v>8</v>
      </c>
      <c r="AD175" t="s">
        <v>79</v>
      </c>
      <c r="AE175" t="s">
        <v>80</v>
      </c>
      <c r="AF175">
        <v>40</v>
      </c>
      <c r="AG175" s="4">
        <v>0.33333333333333331</v>
      </c>
      <c r="AH175" s="4">
        <v>0.6875</v>
      </c>
      <c r="AI175" s="5">
        <v>13.72</v>
      </c>
      <c r="AJ175">
        <v>20.58</v>
      </c>
      <c r="AL175" t="s">
        <v>81</v>
      </c>
      <c r="AM175" t="s">
        <v>82</v>
      </c>
      <c r="AO175" t="s">
        <v>83</v>
      </c>
      <c r="AR175" t="s">
        <v>82</v>
      </c>
      <c r="AT175" t="s">
        <v>82</v>
      </c>
      <c r="AW175" t="s">
        <v>82</v>
      </c>
      <c r="AY175" t="s">
        <v>2333</v>
      </c>
      <c r="AZ175" t="s">
        <v>2333</v>
      </c>
      <c r="BA175" t="s">
        <v>226</v>
      </c>
      <c r="BB175">
        <v>48044</v>
      </c>
      <c r="BC175" t="s">
        <v>79</v>
      </c>
      <c r="BH175" t="s">
        <v>2332</v>
      </c>
      <c r="BJ175">
        <v>825506805</v>
      </c>
    </row>
    <row r="176" spans="1:62" x14ac:dyDescent="0.25">
      <c r="A176" t="s">
        <v>1015</v>
      </c>
      <c r="B176" s="2">
        <v>43395</v>
      </c>
      <c r="C176" t="s">
        <v>63</v>
      </c>
      <c r="D176" s="3">
        <v>43283.834894733794</v>
      </c>
      <c r="E176" t="s">
        <v>64</v>
      </c>
      <c r="F176" s="2">
        <v>43395</v>
      </c>
      <c r="G176" s="2">
        <v>43646</v>
      </c>
      <c r="H176" t="s">
        <v>980</v>
      </c>
      <c r="J176" t="s">
        <v>981</v>
      </c>
      <c r="L176" t="s">
        <v>982</v>
      </c>
      <c r="M176" t="s">
        <v>105</v>
      </c>
      <c r="N176">
        <v>78362</v>
      </c>
      <c r="O176" t="s">
        <v>70</v>
      </c>
      <c r="Q176" t="s">
        <v>983</v>
      </c>
      <c r="S176" t="s">
        <v>72</v>
      </c>
      <c r="T176" t="s">
        <v>984</v>
      </c>
      <c r="U176" t="s">
        <v>985</v>
      </c>
      <c r="V176" t="s">
        <v>991</v>
      </c>
      <c r="W176" t="s">
        <v>986</v>
      </c>
      <c r="X176" t="s">
        <v>1016</v>
      </c>
      <c r="Y176" t="str">
        <f>"51-2041"</f>
        <v>51-2041</v>
      </c>
      <c r="Z176" t="s">
        <v>1017</v>
      </c>
      <c r="AA176">
        <v>237120</v>
      </c>
      <c r="AB176">
        <v>70</v>
      </c>
      <c r="AC176">
        <v>70</v>
      </c>
      <c r="AD176" t="s">
        <v>79</v>
      </c>
      <c r="AE176" t="s">
        <v>95</v>
      </c>
      <c r="AF176">
        <v>40</v>
      </c>
      <c r="AG176" s="4">
        <v>0.29166666666666669</v>
      </c>
      <c r="AH176" s="4">
        <v>0.72916666666666663</v>
      </c>
      <c r="AI176" s="5">
        <v>22.9</v>
      </c>
      <c r="AJ176">
        <v>34.35</v>
      </c>
      <c r="AL176" t="s">
        <v>81</v>
      </c>
      <c r="AM176" t="s">
        <v>82</v>
      </c>
      <c r="AO176" t="s">
        <v>83</v>
      </c>
      <c r="AP176" t="s">
        <v>67</v>
      </c>
      <c r="AQ176" t="s">
        <v>67</v>
      </c>
      <c r="AR176" t="s">
        <v>82</v>
      </c>
      <c r="AT176" t="s">
        <v>82</v>
      </c>
      <c r="AW176" t="s">
        <v>72</v>
      </c>
      <c r="AX176">
        <v>24</v>
      </c>
      <c r="AY176" t="s">
        <v>982</v>
      </c>
      <c r="AZ176" t="s">
        <v>989</v>
      </c>
      <c r="BA176" t="s">
        <v>105</v>
      </c>
      <c r="BB176">
        <v>78362</v>
      </c>
      <c r="BC176" t="s">
        <v>87</v>
      </c>
      <c r="BH176" t="s">
        <v>981</v>
      </c>
      <c r="BJ176">
        <v>470822068</v>
      </c>
    </row>
    <row r="177" spans="1:62" x14ac:dyDescent="0.25">
      <c r="A177" t="s">
        <v>1187</v>
      </c>
      <c r="B177" s="2">
        <v>43395</v>
      </c>
      <c r="C177" t="s">
        <v>63</v>
      </c>
      <c r="D177" s="3">
        <v>43332.432596921295</v>
      </c>
      <c r="E177" t="s">
        <v>64</v>
      </c>
      <c r="F177" s="2">
        <v>43419</v>
      </c>
      <c r="G177" s="2">
        <v>43554</v>
      </c>
      <c r="H177" t="s">
        <v>1188</v>
      </c>
      <c r="I177" t="s">
        <v>67</v>
      </c>
      <c r="J177" t="s">
        <v>164</v>
      </c>
      <c r="L177" t="s">
        <v>165</v>
      </c>
      <c r="M177" t="s">
        <v>166</v>
      </c>
      <c r="N177">
        <v>84096</v>
      </c>
      <c r="O177" t="s">
        <v>70</v>
      </c>
      <c r="Q177" t="s">
        <v>167</v>
      </c>
      <c r="S177" t="s">
        <v>72</v>
      </c>
      <c r="T177" t="s">
        <v>168</v>
      </c>
      <c r="U177" t="s">
        <v>169</v>
      </c>
      <c r="V177" t="s">
        <v>170</v>
      </c>
      <c r="W177" t="s">
        <v>166</v>
      </c>
      <c r="X177" t="s">
        <v>1189</v>
      </c>
      <c r="Y177" t="str">
        <f>"37-3011"</f>
        <v>37-3011</v>
      </c>
      <c r="Z177" t="s">
        <v>94</v>
      </c>
      <c r="AA177">
        <v>56173</v>
      </c>
      <c r="AB177">
        <v>10</v>
      </c>
      <c r="AC177">
        <v>10</v>
      </c>
      <c r="AD177" t="s">
        <v>79</v>
      </c>
      <c r="AE177" t="s">
        <v>80</v>
      </c>
      <c r="AF177">
        <v>40</v>
      </c>
      <c r="AG177" s="4">
        <v>0.33333333333333331</v>
      </c>
      <c r="AH177" s="4">
        <v>0.70833333333333337</v>
      </c>
      <c r="AI177" s="5">
        <v>13.68</v>
      </c>
      <c r="AL177" t="s">
        <v>81</v>
      </c>
      <c r="AM177" t="s">
        <v>82</v>
      </c>
      <c r="AO177" t="s">
        <v>83</v>
      </c>
      <c r="AR177" t="s">
        <v>82</v>
      </c>
      <c r="AT177" t="s">
        <v>82</v>
      </c>
      <c r="AW177" t="s">
        <v>82</v>
      </c>
      <c r="AY177" t="s">
        <v>165</v>
      </c>
      <c r="AZ177" t="s">
        <v>172</v>
      </c>
      <c r="BA177" t="s">
        <v>166</v>
      </c>
      <c r="BB177">
        <v>84096</v>
      </c>
      <c r="BC177" t="s">
        <v>79</v>
      </c>
      <c r="BH177" t="s">
        <v>164</v>
      </c>
      <c r="BJ177">
        <v>822104360</v>
      </c>
    </row>
    <row r="178" spans="1:62" x14ac:dyDescent="0.25">
      <c r="A178" t="s">
        <v>1825</v>
      </c>
      <c r="B178" s="2">
        <v>43395</v>
      </c>
      <c r="C178" t="s">
        <v>63</v>
      </c>
      <c r="D178" s="3">
        <v>43343.616235914349</v>
      </c>
      <c r="E178" t="s">
        <v>64</v>
      </c>
      <c r="F178" s="2">
        <v>43422</v>
      </c>
      <c r="G178" s="2">
        <v>43574</v>
      </c>
      <c r="H178" t="s">
        <v>1826</v>
      </c>
      <c r="J178" t="s">
        <v>1827</v>
      </c>
      <c r="L178" t="s">
        <v>1828</v>
      </c>
      <c r="M178" t="s">
        <v>774</v>
      </c>
      <c r="N178">
        <v>81611</v>
      </c>
      <c r="O178" t="s">
        <v>70</v>
      </c>
      <c r="Q178" t="s">
        <v>1829</v>
      </c>
      <c r="S178" t="s">
        <v>72</v>
      </c>
      <c r="T178" t="s">
        <v>1693</v>
      </c>
      <c r="U178" t="s">
        <v>1694</v>
      </c>
      <c r="V178" t="s">
        <v>1152</v>
      </c>
      <c r="W178" t="s">
        <v>774</v>
      </c>
      <c r="X178" t="s">
        <v>1830</v>
      </c>
      <c r="Y178" t="str">
        <f>"37-2012"</f>
        <v>37-2012</v>
      </c>
      <c r="Z178" t="s">
        <v>373</v>
      </c>
      <c r="AA178">
        <v>713920</v>
      </c>
      <c r="AB178">
        <v>15</v>
      </c>
      <c r="AC178">
        <v>15</v>
      </c>
      <c r="AD178" t="s">
        <v>79</v>
      </c>
      <c r="AE178" t="s">
        <v>95</v>
      </c>
      <c r="AF178">
        <v>35</v>
      </c>
      <c r="AG178" s="4">
        <v>0.33333333333333331</v>
      </c>
      <c r="AH178" s="4">
        <v>0.6875</v>
      </c>
      <c r="AI178" s="6">
        <v>16</v>
      </c>
      <c r="AJ178">
        <v>24</v>
      </c>
      <c r="AK178">
        <v>33</v>
      </c>
      <c r="AL178" t="s">
        <v>81</v>
      </c>
      <c r="AM178" t="s">
        <v>82</v>
      </c>
      <c r="AO178" t="s">
        <v>83</v>
      </c>
      <c r="AR178" t="s">
        <v>82</v>
      </c>
      <c r="AT178" t="s">
        <v>82</v>
      </c>
      <c r="AW178" t="s">
        <v>72</v>
      </c>
      <c r="AX178">
        <v>3</v>
      </c>
      <c r="AY178" t="s">
        <v>1828</v>
      </c>
      <c r="AZ178" t="s">
        <v>1831</v>
      </c>
      <c r="BA178" t="s">
        <v>774</v>
      </c>
      <c r="BB178">
        <v>81611</v>
      </c>
      <c r="BC178" t="s">
        <v>87</v>
      </c>
      <c r="BH178" t="s">
        <v>1827</v>
      </c>
      <c r="BJ178">
        <v>840994002</v>
      </c>
    </row>
    <row r="179" spans="1:62" x14ac:dyDescent="0.25">
      <c r="A179" t="s">
        <v>2180</v>
      </c>
      <c r="B179" s="2">
        <v>43395</v>
      </c>
      <c r="C179" t="s">
        <v>63</v>
      </c>
      <c r="D179" s="3">
        <v>43342.388359062497</v>
      </c>
      <c r="E179" t="s">
        <v>64</v>
      </c>
      <c r="F179" s="2">
        <v>43419</v>
      </c>
      <c r="G179" s="2">
        <v>43616</v>
      </c>
      <c r="H179" t="s">
        <v>2181</v>
      </c>
      <c r="J179" t="s">
        <v>2182</v>
      </c>
      <c r="L179" t="s">
        <v>2183</v>
      </c>
      <c r="M179" t="s">
        <v>86</v>
      </c>
      <c r="N179">
        <v>34705</v>
      </c>
      <c r="O179" t="s">
        <v>70</v>
      </c>
      <c r="Q179" t="s">
        <v>2184</v>
      </c>
      <c r="S179" t="s">
        <v>72</v>
      </c>
      <c r="T179" t="s">
        <v>2185</v>
      </c>
      <c r="U179" t="s">
        <v>2186</v>
      </c>
      <c r="V179" t="s">
        <v>2187</v>
      </c>
      <c r="W179" t="s">
        <v>232</v>
      </c>
      <c r="X179" t="s">
        <v>2188</v>
      </c>
      <c r="Y179" t="str">
        <f>"37-2011"</f>
        <v>37-2011</v>
      </c>
      <c r="Z179" t="s">
        <v>424</v>
      </c>
      <c r="AA179">
        <v>115114</v>
      </c>
      <c r="AB179">
        <v>30</v>
      </c>
      <c r="AC179">
        <v>30</v>
      </c>
      <c r="AD179" t="s">
        <v>79</v>
      </c>
      <c r="AE179" t="s">
        <v>80</v>
      </c>
      <c r="AF179">
        <v>40</v>
      </c>
      <c r="AG179" s="4">
        <v>0.25</v>
      </c>
      <c r="AH179" s="4">
        <v>0.60416666666666663</v>
      </c>
      <c r="AI179" s="5">
        <v>11.3</v>
      </c>
      <c r="AL179" t="s">
        <v>81</v>
      </c>
      <c r="AM179" t="s">
        <v>82</v>
      </c>
      <c r="AO179" t="s">
        <v>83</v>
      </c>
      <c r="AR179" t="s">
        <v>82</v>
      </c>
      <c r="AT179" t="s">
        <v>82</v>
      </c>
      <c r="AW179" t="s">
        <v>82</v>
      </c>
      <c r="AY179" t="s">
        <v>2189</v>
      </c>
      <c r="AZ179" t="s">
        <v>930</v>
      </c>
      <c r="BA179" t="s">
        <v>86</v>
      </c>
      <c r="BB179">
        <v>32726</v>
      </c>
      <c r="BC179" t="s">
        <v>87</v>
      </c>
      <c r="BH179" t="s">
        <v>2190</v>
      </c>
      <c r="BJ179">
        <v>593640037</v>
      </c>
    </row>
    <row r="180" spans="1:62" x14ac:dyDescent="0.25">
      <c r="A180" t="s">
        <v>2269</v>
      </c>
      <c r="B180" s="2">
        <v>43395</v>
      </c>
      <c r="C180" t="s">
        <v>63</v>
      </c>
      <c r="D180" s="3">
        <v>43332.311144074076</v>
      </c>
      <c r="E180" t="s">
        <v>64</v>
      </c>
      <c r="F180" s="2">
        <v>43409</v>
      </c>
      <c r="G180" s="2">
        <v>43739</v>
      </c>
      <c r="H180" t="s">
        <v>2270</v>
      </c>
      <c r="J180" t="s">
        <v>2271</v>
      </c>
      <c r="K180" t="s">
        <v>67</v>
      </c>
      <c r="L180" t="s">
        <v>2272</v>
      </c>
      <c r="M180" t="s">
        <v>147</v>
      </c>
      <c r="N180">
        <v>18411</v>
      </c>
      <c r="O180" t="s">
        <v>70</v>
      </c>
      <c r="Q180" t="s">
        <v>2273</v>
      </c>
      <c r="S180" t="s">
        <v>82</v>
      </c>
      <c r="U180" t="s">
        <v>92</v>
      </c>
      <c r="X180" t="s">
        <v>1593</v>
      </c>
      <c r="Y180" t="str">
        <f>"39-9011"</f>
        <v>39-9011</v>
      </c>
      <c r="Z180" t="s">
        <v>893</v>
      </c>
      <c r="AA180">
        <v>814110</v>
      </c>
      <c r="AB180">
        <v>1</v>
      </c>
      <c r="AC180">
        <v>1</v>
      </c>
      <c r="AD180" t="s">
        <v>79</v>
      </c>
      <c r="AE180" t="s">
        <v>599</v>
      </c>
      <c r="AF180">
        <v>40</v>
      </c>
      <c r="AG180" s="4">
        <v>0.33333333333333331</v>
      </c>
      <c r="AH180" s="4">
        <v>0.70833333333333337</v>
      </c>
      <c r="AI180" s="5">
        <v>9.91</v>
      </c>
      <c r="AJ180">
        <v>14.87</v>
      </c>
      <c r="AK180">
        <v>14.87</v>
      </c>
      <c r="AL180" t="s">
        <v>81</v>
      </c>
      <c r="AM180" t="s">
        <v>82</v>
      </c>
      <c r="AO180" t="s">
        <v>213</v>
      </c>
      <c r="AP180" t="s">
        <v>67</v>
      </c>
      <c r="AQ180" t="s">
        <v>67</v>
      </c>
      <c r="AR180" t="s">
        <v>82</v>
      </c>
      <c r="AT180" t="s">
        <v>82</v>
      </c>
      <c r="AU180">
        <v>6</v>
      </c>
      <c r="AV180" t="s">
        <v>67</v>
      </c>
      <c r="AW180" t="s">
        <v>72</v>
      </c>
      <c r="AX180">
        <v>24</v>
      </c>
      <c r="AY180" t="s">
        <v>2272</v>
      </c>
      <c r="AZ180" t="s">
        <v>231</v>
      </c>
      <c r="BA180" t="s">
        <v>147</v>
      </c>
      <c r="BB180">
        <v>18411</v>
      </c>
      <c r="BC180" t="s">
        <v>87</v>
      </c>
      <c r="BH180" t="s">
        <v>2271</v>
      </c>
      <c r="BI180" t="s">
        <v>67</v>
      </c>
      <c r="BJ180">
        <v>811443881</v>
      </c>
    </row>
    <row r="181" spans="1:62" x14ac:dyDescent="0.25">
      <c r="A181" t="s">
        <v>2509</v>
      </c>
      <c r="B181" s="2">
        <v>43395</v>
      </c>
      <c r="C181" t="s">
        <v>63</v>
      </c>
      <c r="D181" s="3">
        <v>43336.310351053238</v>
      </c>
      <c r="E181" t="s">
        <v>64</v>
      </c>
      <c r="F181" s="2">
        <v>43425</v>
      </c>
      <c r="G181" s="2">
        <v>43586</v>
      </c>
      <c r="H181" t="s">
        <v>2510</v>
      </c>
      <c r="J181" t="s">
        <v>2511</v>
      </c>
      <c r="L181" t="s">
        <v>2470</v>
      </c>
      <c r="M181" t="s">
        <v>774</v>
      </c>
      <c r="N181">
        <v>80443</v>
      </c>
      <c r="O181" t="s">
        <v>70</v>
      </c>
      <c r="Q181" t="s">
        <v>2512</v>
      </c>
      <c r="S181" t="s">
        <v>72</v>
      </c>
      <c r="T181" t="s">
        <v>2513</v>
      </c>
      <c r="U181" t="s">
        <v>2514</v>
      </c>
      <c r="V181" t="s">
        <v>2515</v>
      </c>
      <c r="W181" t="s">
        <v>100</v>
      </c>
      <c r="X181" t="s">
        <v>447</v>
      </c>
      <c r="Y181" t="str">
        <f>"35-2015"</f>
        <v>35-2015</v>
      </c>
      <c r="Z181" t="s">
        <v>346</v>
      </c>
      <c r="AA181">
        <v>56152</v>
      </c>
      <c r="AB181">
        <v>3</v>
      </c>
      <c r="AC181">
        <v>3</v>
      </c>
      <c r="AD181" t="s">
        <v>79</v>
      </c>
      <c r="AE181" t="s">
        <v>80</v>
      </c>
      <c r="AF181">
        <v>36</v>
      </c>
      <c r="AG181" s="4">
        <v>0.3125</v>
      </c>
      <c r="AH181" s="4">
        <v>0.875</v>
      </c>
      <c r="AI181" s="5">
        <v>14.8</v>
      </c>
      <c r="AL181" t="s">
        <v>81</v>
      </c>
      <c r="AM181" t="s">
        <v>82</v>
      </c>
      <c r="AO181" t="s">
        <v>213</v>
      </c>
      <c r="AR181" t="s">
        <v>82</v>
      </c>
      <c r="AT181" t="s">
        <v>82</v>
      </c>
      <c r="AW181" t="s">
        <v>72</v>
      </c>
      <c r="AX181">
        <v>3</v>
      </c>
      <c r="AY181" t="s">
        <v>2516</v>
      </c>
      <c r="AZ181" t="s">
        <v>2517</v>
      </c>
      <c r="BA181" t="s">
        <v>774</v>
      </c>
      <c r="BB181">
        <v>80424</v>
      </c>
      <c r="BC181" t="s">
        <v>79</v>
      </c>
      <c r="BH181" t="s">
        <v>2518</v>
      </c>
      <c r="BJ181">
        <v>134312421</v>
      </c>
    </row>
    <row r="182" spans="1:62" x14ac:dyDescent="0.25">
      <c r="A182" t="s">
        <v>3294</v>
      </c>
      <c r="B182" s="2">
        <v>43395</v>
      </c>
      <c r="C182" t="s">
        <v>63</v>
      </c>
      <c r="D182" s="3">
        <v>43340.543233055556</v>
      </c>
      <c r="E182" t="s">
        <v>282</v>
      </c>
      <c r="F182" s="2">
        <v>43415</v>
      </c>
      <c r="G182" s="2">
        <v>43507</v>
      </c>
      <c r="H182" t="s">
        <v>3295</v>
      </c>
      <c r="J182" t="s">
        <v>3296</v>
      </c>
      <c r="L182" t="s">
        <v>3297</v>
      </c>
      <c r="M182" t="s">
        <v>1064</v>
      </c>
      <c r="N182">
        <v>37357</v>
      </c>
      <c r="O182" t="s">
        <v>70</v>
      </c>
      <c r="Q182" t="s">
        <v>3298</v>
      </c>
      <c r="S182" t="s">
        <v>72</v>
      </c>
      <c r="T182" t="s">
        <v>1066</v>
      </c>
      <c r="U182" t="s">
        <v>1067</v>
      </c>
      <c r="V182" t="s">
        <v>1068</v>
      </c>
      <c r="W182" t="s">
        <v>1064</v>
      </c>
      <c r="X182" t="s">
        <v>3299</v>
      </c>
      <c r="Y182" t="str">
        <f>"37-3011"</f>
        <v>37-3011</v>
      </c>
      <c r="Z182" t="s">
        <v>94</v>
      </c>
      <c r="AA182">
        <v>21231</v>
      </c>
      <c r="AB182">
        <v>4</v>
      </c>
      <c r="AC182">
        <v>4</v>
      </c>
      <c r="AD182" t="s">
        <v>79</v>
      </c>
      <c r="AE182" t="s">
        <v>599</v>
      </c>
      <c r="AF182">
        <v>40</v>
      </c>
      <c r="AG182" s="4">
        <v>0.29166666666666669</v>
      </c>
      <c r="AH182" s="4">
        <v>0.66666666666666663</v>
      </c>
      <c r="AI182" s="5">
        <v>12.81</v>
      </c>
      <c r="AJ182">
        <v>19.22</v>
      </c>
      <c r="AL182" t="s">
        <v>81</v>
      </c>
      <c r="AM182" t="s">
        <v>82</v>
      </c>
      <c r="AO182" t="s">
        <v>83</v>
      </c>
      <c r="AR182" t="s">
        <v>82</v>
      </c>
      <c r="AT182" t="s">
        <v>82</v>
      </c>
      <c r="AW182" t="s">
        <v>82</v>
      </c>
      <c r="AY182" t="s">
        <v>3297</v>
      </c>
      <c r="AZ182" t="s">
        <v>1047</v>
      </c>
      <c r="BA182" t="s">
        <v>1064</v>
      </c>
      <c r="BB182">
        <v>37357</v>
      </c>
      <c r="BC182" t="s">
        <v>79</v>
      </c>
      <c r="BH182" t="s">
        <v>3296</v>
      </c>
      <c r="BJ182">
        <v>812706901</v>
      </c>
    </row>
    <row r="183" spans="1:62" x14ac:dyDescent="0.25">
      <c r="A183" t="s">
        <v>3454</v>
      </c>
      <c r="B183" s="2">
        <v>43395</v>
      </c>
      <c r="C183" t="s">
        <v>63</v>
      </c>
      <c r="D183" s="3">
        <v>43357.584205208332</v>
      </c>
      <c r="E183" t="s">
        <v>64</v>
      </c>
      <c r="F183" s="2">
        <v>43435</v>
      </c>
      <c r="G183" s="2">
        <v>43585</v>
      </c>
      <c r="H183" t="s">
        <v>2687</v>
      </c>
      <c r="J183" t="s">
        <v>3455</v>
      </c>
      <c r="L183" t="s">
        <v>3446</v>
      </c>
      <c r="M183" t="s">
        <v>86</v>
      </c>
      <c r="N183">
        <v>33626</v>
      </c>
      <c r="O183" t="s">
        <v>70</v>
      </c>
      <c r="Q183" t="s">
        <v>2690</v>
      </c>
      <c r="S183" t="s">
        <v>72</v>
      </c>
      <c r="T183" t="s">
        <v>73</v>
      </c>
      <c r="U183" t="s">
        <v>74</v>
      </c>
      <c r="V183" t="s">
        <v>75</v>
      </c>
      <c r="W183" t="s">
        <v>76</v>
      </c>
      <c r="X183" t="s">
        <v>77</v>
      </c>
      <c r="Y183" t="str">
        <f>"39-2021"</f>
        <v>39-2021</v>
      </c>
      <c r="Z183" t="s">
        <v>78</v>
      </c>
      <c r="AA183">
        <v>711212</v>
      </c>
      <c r="AB183">
        <v>8</v>
      </c>
      <c r="AC183">
        <v>8</v>
      </c>
      <c r="AD183" t="s">
        <v>79</v>
      </c>
      <c r="AE183" t="s">
        <v>80</v>
      </c>
      <c r="AF183">
        <v>40</v>
      </c>
      <c r="AG183" s="4">
        <v>0.20833333333333334</v>
      </c>
      <c r="AH183" s="4">
        <v>0.70833333333333337</v>
      </c>
      <c r="AI183" s="5">
        <v>11.13</v>
      </c>
      <c r="AJ183">
        <v>16.7</v>
      </c>
      <c r="AK183">
        <v>16.7</v>
      </c>
      <c r="AL183" t="s">
        <v>81</v>
      </c>
      <c r="AM183" t="s">
        <v>82</v>
      </c>
      <c r="AO183" t="s">
        <v>83</v>
      </c>
      <c r="AR183" t="s">
        <v>82</v>
      </c>
      <c r="AT183" t="s">
        <v>82</v>
      </c>
      <c r="AW183" t="s">
        <v>72</v>
      </c>
      <c r="AX183">
        <v>1</v>
      </c>
      <c r="AY183" t="s">
        <v>3446</v>
      </c>
      <c r="AZ183" t="s">
        <v>730</v>
      </c>
      <c r="BA183" t="s">
        <v>86</v>
      </c>
      <c r="BB183">
        <v>33626</v>
      </c>
      <c r="BC183" t="s">
        <v>87</v>
      </c>
      <c r="BH183" t="s">
        <v>3447</v>
      </c>
      <c r="BI183" t="s">
        <v>3448</v>
      </c>
      <c r="BJ183">
        <v>208666150</v>
      </c>
    </row>
    <row r="184" spans="1:62" x14ac:dyDescent="0.25">
      <c r="A184" t="s">
        <v>3572</v>
      </c>
      <c r="B184" s="2">
        <v>43395</v>
      </c>
      <c r="C184" t="s">
        <v>63</v>
      </c>
      <c r="D184" s="3">
        <v>43359.476198206015</v>
      </c>
      <c r="E184" t="s">
        <v>64</v>
      </c>
      <c r="F184" s="2">
        <v>43435</v>
      </c>
      <c r="G184" s="2">
        <v>43708</v>
      </c>
      <c r="H184" t="s">
        <v>3573</v>
      </c>
      <c r="I184" t="s">
        <v>3574</v>
      </c>
      <c r="J184" t="s">
        <v>3575</v>
      </c>
      <c r="L184" t="s">
        <v>3576</v>
      </c>
      <c r="M184" t="s">
        <v>1276</v>
      </c>
      <c r="N184">
        <v>53913</v>
      </c>
      <c r="O184" t="s">
        <v>70</v>
      </c>
      <c r="Q184" t="s">
        <v>3577</v>
      </c>
      <c r="S184" t="s">
        <v>72</v>
      </c>
      <c r="T184" t="s">
        <v>3578</v>
      </c>
      <c r="U184" t="s">
        <v>3579</v>
      </c>
      <c r="V184" t="s">
        <v>863</v>
      </c>
      <c r="W184" t="s">
        <v>105</v>
      </c>
      <c r="X184" t="s">
        <v>3580</v>
      </c>
      <c r="Y184" t="str">
        <f>"37-2012"</f>
        <v>37-2012</v>
      </c>
      <c r="Z184" t="s">
        <v>373</v>
      </c>
      <c r="AA184">
        <v>721110</v>
      </c>
      <c r="AB184">
        <v>12</v>
      </c>
      <c r="AC184">
        <v>12</v>
      </c>
      <c r="AD184" t="s">
        <v>79</v>
      </c>
      <c r="AE184" t="s">
        <v>95</v>
      </c>
      <c r="AF184">
        <v>35</v>
      </c>
      <c r="AG184" s="4">
        <v>0.375</v>
      </c>
      <c r="AH184" s="4">
        <v>0.70833333333333337</v>
      </c>
      <c r="AI184" s="5">
        <v>10.5</v>
      </c>
      <c r="AJ184">
        <v>15.75</v>
      </c>
      <c r="AL184" t="s">
        <v>81</v>
      </c>
      <c r="AM184" t="s">
        <v>82</v>
      </c>
      <c r="AO184" t="s">
        <v>83</v>
      </c>
      <c r="AR184" t="s">
        <v>82</v>
      </c>
      <c r="AT184" t="s">
        <v>82</v>
      </c>
      <c r="AW184" t="s">
        <v>82</v>
      </c>
      <c r="AY184" t="s">
        <v>3581</v>
      </c>
      <c r="AZ184" t="s">
        <v>3582</v>
      </c>
      <c r="BA184" t="s">
        <v>1276</v>
      </c>
      <c r="BB184">
        <v>53965</v>
      </c>
      <c r="BC184" t="s">
        <v>87</v>
      </c>
      <c r="BH184" t="s">
        <v>3575</v>
      </c>
      <c r="BJ184">
        <v>271371313</v>
      </c>
    </row>
    <row r="185" spans="1:62" x14ac:dyDescent="0.25">
      <c r="A185" t="s">
        <v>3785</v>
      </c>
      <c r="B185" s="2">
        <v>43395</v>
      </c>
      <c r="C185" t="s">
        <v>63</v>
      </c>
      <c r="D185" s="3">
        <v>43359.553363749998</v>
      </c>
      <c r="E185" t="s">
        <v>64</v>
      </c>
      <c r="F185" s="2">
        <v>43435</v>
      </c>
      <c r="G185" s="2">
        <v>43708</v>
      </c>
      <c r="H185" t="s">
        <v>3573</v>
      </c>
      <c r="I185" t="s">
        <v>3786</v>
      </c>
      <c r="J185" t="s">
        <v>3787</v>
      </c>
      <c r="L185" t="s">
        <v>3788</v>
      </c>
      <c r="M185" t="s">
        <v>745</v>
      </c>
      <c r="N185">
        <v>66111</v>
      </c>
      <c r="O185" t="s">
        <v>70</v>
      </c>
      <c r="Q185" t="s">
        <v>3789</v>
      </c>
      <c r="S185" t="s">
        <v>72</v>
      </c>
      <c r="T185" t="s">
        <v>3578</v>
      </c>
      <c r="U185" t="s">
        <v>3579</v>
      </c>
      <c r="V185" t="s">
        <v>863</v>
      </c>
      <c r="W185" t="s">
        <v>105</v>
      </c>
      <c r="X185" t="s">
        <v>3790</v>
      </c>
      <c r="Y185" t="str">
        <f>"33-9092"</f>
        <v>33-9092</v>
      </c>
      <c r="Z185" t="s">
        <v>3678</v>
      </c>
      <c r="AA185">
        <v>721110</v>
      </c>
      <c r="AB185">
        <v>15</v>
      </c>
      <c r="AC185">
        <v>15</v>
      </c>
      <c r="AD185" t="s">
        <v>79</v>
      </c>
      <c r="AE185" t="s">
        <v>95</v>
      </c>
      <c r="AF185">
        <v>35</v>
      </c>
      <c r="AG185" s="4">
        <v>0.375</v>
      </c>
      <c r="AH185" s="4">
        <v>0.70833333333333337</v>
      </c>
      <c r="AI185" s="5">
        <v>11.5</v>
      </c>
      <c r="AJ185">
        <v>17.25</v>
      </c>
      <c r="AL185" t="s">
        <v>81</v>
      </c>
      <c r="AM185" t="s">
        <v>82</v>
      </c>
      <c r="AO185" t="s">
        <v>83</v>
      </c>
      <c r="AR185" t="s">
        <v>82</v>
      </c>
      <c r="AT185" t="s">
        <v>82</v>
      </c>
      <c r="AW185" t="s">
        <v>82</v>
      </c>
      <c r="AY185" t="s">
        <v>3788</v>
      </c>
      <c r="AZ185" t="s">
        <v>3791</v>
      </c>
      <c r="BA185" t="s">
        <v>745</v>
      </c>
      <c r="BB185">
        <v>66111</v>
      </c>
      <c r="BC185" t="s">
        <v>87</v>
      </c>
      <c r="BH185" t="s">
        <v>3787</v>
      </c>
      <c r="BJ185">
        <v>271371313</v>
      </c>
    </row>
    <row r="186" spans="1:62" x14ac:dyDescent="0.25">
      <c r="A186" t="s">
        <v>3792</v>
      </c>
      <c r="B186" s="2">
        <v>43395</v>
      </c>
      <c r="C186" t="s">
        <v>63</v>
      </c>
      <c r="D186" s="3">
        <v>43359.526745150462</v>
      </c>
      <c r="E186" t="s">
        <v>64</v>
      </c>
      <c r="F186" s="2">
        <v>43435</v>
      </c>
      <c r="G186" s="2">
        <v>43708</v>
      </c>
      <c r="H186" t="s">
        <v>3573</v>
      </c>
      <c r="I186" t="s">
        <v>3786</v>
      </c>
      <c r="J186" t="s">
        <v>3787</v>
      </c>
      <c r="L186" t="s">
        <v>3788</v>
      </c>
      <c r="M186" t="s">
        <v>745</v>
      </c>
      <c r="N186">
        <v>66111</v>
      </c>
      <c r="O186" t="s">
        <v>70</v>
      </c>
      <c r="Q186" t="s">
        <v>3789</v>
      </c>
      <c r="S186" t="s">
        <v>72</v>
      </c>
      <c r="T186" t="s">
        <v>3578</v>
      </c>
      <c r="U186" t="s">
        <v>3579</v>
      </c>
      <c r="V186" t="s">
        <v>863</v>
      </c>
      <c r="W186" t="s">
        <v>105</v>
      </c>
      <c r="X186" t="s">
        <v>3580</v>
      </c>
      <c r="Y186" t="str">
        <f>"37-2012"</f>
        <v>37-2012</v>
      </c>
      <c r="Z186" t="s">
        <v>373</v>
      </c>
      <c r="AA186">
        <v>721110</v>
      </c>
      <c r="AB186">
        <v>15</v>
      </c>
      <c r="AC186">
        <v>15</v>
      </c>
      <c r="AD186" t="s">
        <v>79</v>
      </c>
      <c r="AE186" t="s">
        <v>95</v>
      </c>
      <c r="AF186">
        <v>35</v>
      </c>
      <c r="AG186" s="4">
        <v>0.375</v>
      </c>
      <c r="AH186" s="4">
        <v>0.70833333333333337</v>
      </c>
      <c r="AI186" s="5">
        <v>11.25</v>
      </c>
      <c r="AJ186">
        <v>16.88</v>
      </c>
      <c r="AL186" t="s">
        <v>81</v>
      </c>
      <c r="AM186" t="s">
        <v>82</v>
      </c>
      <c r="AO186" t="s">
        <v>83</v>
      </c>
      <c r="AR186" t="s">
        <v>82</v>
      </c>
      <c r="AT186" t="s">
        <v>82</v>
      </c>
      <c r="AW186" t="s">
        <v>82</v>
      </c>
      <c r="AY186" t="s">
        <v>3788</v>
      </c>
      <c r="AZ186" t="s">
        <v>3791</v>
      </c>
      <c r="BA186" t="s">
        <v>745</v>
      </c>
      <c r="BB186">
        <v>66111</v>
      </c>
      <c r="BC186" t="s">
        <v>87</v>
      </c>
      <c r="BH186" t="s">
        <v>3787</v>
      </c>
      <c r="BJ186">
        <v>271371313</v>
      </c>
    </row>
    <row r="187" spans="1:62" x14ac:dyDescent="0.25">
      <c r="A187" t="s">
        <v>4506</v>
      </c>
      <c r="B187" s="2">
        <v>43395</v>
      </c>
      <c r="C187" t="s">
        <v>63</v>
      </c>
      <c r="D187" s="3">
        <v>43361.617481284724</v>
      </c>
      <c r="E187" t="s">
        <v>64</v>
      </c>
      <c r="F187" s="2">
        <v>43449</v>
      </c>
      <c r="G187" s="2">
        <v>43752</v>
      </c>
      <c r="H187" t="s">
        <v>4507</v>
      </c>
      <c r="I187" t="s">
        <v>4508</v>
      </c>
      <c r="J187" t="s">
        <v>4509</v>
      </c>
      <c r="L187" t="s">
        <v>4510</v>
      </c>
      <c r="M187" t="s">
        <v>714</v>
      </c>
      <c r="N187">
        <v>71118</v>
      </c>
      <c r="O187" t="s">
        <v>70</v>
      </c>
      <c r="Q187" t="s">
        <v>4511</v>
      </c>
      <c r="S187" t="s">
        <v>72</v>
      </c>
      <c r="T187" t="s">
        <v>2125</v>
      </c>
      <c r="U187" t="s">
        <v>2126</v>
      </c>
      <c r="V187" t="s">
        <v>2127</v>
      </c>
      <c r="W187" t="s">
        <v>714</v>
      </c>
      <c r="X187" t="s">
        <v>4512</v>
      </c>
      <c r="Y187" t="str">
        <f>"35-2014"</f>
        <v>35-2014</v>
      </c>
      <c r="Z187" t="s">
        <v>301</v>
      </c>
      <c r="AA187">
        <v>7221</v>
      </c>
      <c r="AB187">
        <v>25</v>
      </c>
      <c r="AC187">
        <v>25</v>
      </c>
      <c r="AD187" t="s">
        <v>79</v>
      </c>
      <c r="AE187" t="s">
        <v>95</v>
      </c>
      <c r="AF187">
        <v>40</v>
      </c>
      <c r="AG187" s="4">
        <v>0.33333333333333331</v>
      </c>
      <c r="AH187" s="4">
        <v>0.66666666666666663</v>
      </c>
      <c r="AI187" s="5">
        <v>10.92</v>
      </c>
      <c r="AJ187">
        <v>16.38</v>
      </c>
      <c r="AL187" t="s">
        <v>81</v>
      </c>
      <c r="AM187" t="s">
        <v>82</v>
      </c>
      <c r="AO187" t="s">
        <v>83</v>
      </c>
      <c r="AR187" t="s">
        <v>82</v>
      </c>
      <c r="AT187" t="s">
        <v>82</v>
      </c>
      <c r="AW187" t="s">
        <v>72</v>
      </c>
      <c r="AX187">
        <v>3</v>
      </c>
      <c r="AY187" t="s">
        <v>4510</v>
      </c>
      <c r="AZ187" t="s">
        <v>4513</v>
      </c>
      <c r="BA187" t="s">
        <v>714</v>
      </c>
      <c r="BB187">
        <v>71118</v>
      </c>
      <c r="BC187" t="s">
        <v>79</v>
      </c>
      <c r="BH187" t="s">
        <v>4509</v>
      </c>
      <c r="BJ187">
        <v>943417950</v>
      </c>
    </row>
    <row r="188" spans="1:62" x14ac:dyDescent="0.25">
      <c r="A188" t="s">
        <v>4581</v>
      </c>
      <c r="B188" s="2">
        <v>43395</v>
      </c>
      <c r="C188" t="s">
        <v>63</v>
      </c>
      <c r="D188" s="3">
        <v>43357.555092233793</v>
      </c>
      <c r="E188" t="s">
        <v>64</v>
      </c>
      <c r="F188" s="2">
        <v>43435</v>
      </c>
      <c r="G188" s="2">
        <v>43799</v>
      </c>
      <c r="H188" t="s">
        <v>4582</v>
      </c>
      <c r="J188" t="s">
        <v>4583</v>
      </c>
      <c r="L188" t="s">
        <v>4584</v>
      </c>
      <c r="M188" t="s">
        <v>844</v>
      </c>
      <c r="N188">
        <v>61107</v>
      </c>
      <c r="O188" t="s">
        <v>70</v>
      </c>
      <c r="Q188" t="s">
        <v>4585</v>
      </c>
      <c r="S188" t="s">
        <v>72</v>
      </c>
      <c r="T188" t="s">
        <v>4586</v>
      </c>
      <c r="U188" t="s">
        <v>4587</v>
      </c>
      <c r="V188" t="s">
        <v>4584</v>
      </c>
      <c r="W188" t="s">
        <v>844</v>
      </c>
      <c r="X188" t="s">
        <v>4588</v>
      </c>
      <c r="Y188" t="str">
        <f>"35-1011"</f>
        <v>35-1011</v>
      </c>
      <c r="Z188" t="s">
        <v>3968</v>
      </c>
      <c r="AA188">
        <v>722511</v>
      </c>
      <c r="AB188">
        <v>1</v>
      </c>
      <c r="AC188">
        <v>1</v>
      </c>
      <c r="AD188" t="s">
        <v>79</v>
      </c>
      <c r="AE188" t="s">
        <v>599</v>
      </c>
      <c r="AF188">
        <v>40</v>
      </c>
      <c r="AG188" s="4">
        <v>0</v>
      </c>
      <c r="AH188" s="4">
        <v>0.83333333333333337</v>
      </c>
      <c r="AI188" s="5">
        <v>18.68</v>
      </c>
      <c r="AJ188">
        <v>28.02</v>
      </c>
      <c r="AL188" t="s">
        <v>81</v>
      </c>
      <c r="AM188" t="s">
        <v>82</v>
      </c>
      <c r="AO188" t="s">
        <v>1045</v>
      </c>
      <c r="AQ188" t="s">
        <v>4589</v>
      </c>
      <c r="AR188" t="s">
        <v>82</v>
      </c>
      <c r="AT188" t="s">
        <v>82</v>
      </c>
      <c r="AW188" t="s">
        <v>72</v>
      </c>
      <c r="AX188">
        <v>24</v>
      </c>
      <c r="AY188" t="s">
        <v>4590</v>
      </c>
      <c r="AZ188" t="s">
        <v>4591</v>
      </c>
      <c r="BA188" t="s">
        <v>844</v>
      </c>
      <c r="BB188">
        <v>61104</v>
      </c>
      <c r="BC188" t="s">
        <v>87</v>
      </c>
      <c r="BH188" t="s">
        <v>4592</v>
      </c>
      <c r="BJ188">
        <v>830625543</v>
      </c>
    </row>
    <row r="189" spans="1:62" x14ac:dyDescent="0.25">
      <c r="A189" t="s">
        <v>4601</v>
      </c>
      <c r="B189" s="2">
        <v>43395</v>
      </c>
      <c r="C189" t="s">
        <v>63</v>
      </c>
      <c r="D189" s="3">
        <v>43357.5554634375</v>
      </c>
      <c r="E189" t="s">
        <v>64</v>
      </c>
      <c r="F189" s="2">
        <v>43435</v>
      </c>
      <c r="G189" s="2">
        <v>43799</v>
      </c>
      <c r="H189" t="s">
        <v>4582</v>
      </c>
      <c r="J189" t="s">
        <v>4583</v>
      </c>
      <c r="L189" t="s">
        <v>4584</v>
      </c>
      <c r="M189" t="s">
        <v>844</v>
      </c>
      <c r="N189">
        <v>61107</v>
      </c>
      <c r="O189" t="s">
        <v>70</v>
      </c>
      <c r="Q189" t="s">
        <v>4585</v>
      </c>
      <c r="S189" t="s">
        <v>72</v>
      </c>
      <c r="T189" t="s">
        <v>4586</v>
      </c>
      <c r="U189" t="s">
        <v>4587</v>
      </c>
      <c r="V189" t="s">
        <v>4584</v>
      </c>
      <c r="W189" t="s">
        <v>844</v>
      </c>
      <c r="X189" t="s">
        <v>4602</v>
      </c>
      <c r="Y189" t="str">
        <f>"35-1011"</f>
        <v>35-1011</v>
      </c>
      <c r="Z189" t="s">
        <v>3968</v>
      </c>
      <c r="AA189">
        <v>722511</v>
      </c>
      <c r="AB189">
        <v>1</v>
      </c>
      <c r="AC189">
        <v>1</v>
      </c>
      <c r="AD189" t="s">
        <v>79</v>
      </c>
      <c r="AE189" t="s">
        <v>599</v>
      </c>
      <c r="AF189">
        <v>40</v>
      </c>
      <c r="AG189" s="4">
        <v>0.5</v>
      </c>
      <c r="AH189" s="4">
        <v>0.83333333333333337</v>
      </c>
      <c r="AI189" s="5">
        <v>18.68</v>
      </c>
      <c r="AJ189">
        <v>28.02</v>
      </c>
      <c r="AL189" t="s">
        <v>81</v>
      </c>
      <c r="AM189" t="s">
        <v>82</v>
      </c>
      <c r="AO189" t="s">
        <v>1045</v>
      </c>
      <c r="AQ189" t="s">
        <v>4589</v>
      </c>
      <c r="AR189" t="s">
        <v>82</v>
      </c>
      <c r="AT189" t="s">
        <v>82</v>
      </c>
      <c r="AW189" t="s">
        <v>72</v>
      </c>
      <c r="AX189">
        <v>24</v>
      </c>
      <c r="AY189" t="s">
        <v>4590</v>
      </c>
      <c r="AZ189" t="s">
        <v>4591</v>
      </c>
      <c r="BA189" t="s">
        <v>844</v>
      </c>
      <c r="BB189">
        <v>61104</v>
      </c>
      <c r="BC189" t="s">
        <v>87</v>
      </c>
      <c r="BH189" t="s">
        <v>4592</v>
      </c>
      <c r="BJ189">
        <v>830625543</v>
      </c>
    </row>
    <row r="190" spans="1:62" x14ac:dyDescent="0.25">
      <c r="A190" t="s">
        <v>4631</v>
      </c>
      <c r="B190" s="2">
        <v>43395</v>
      </c>
      <c r="C190" t="s">
        <v>63</v>
      </c>
      <c r="D190" s="3">
        <v>43357.554196249999</v>
      </c>
      <c r="E190" t="s">
        <v>64</v>
      </c>
      <c r="F190" s="2">
        <v>43435</v>
      </c>
      <c r="G190" s="2">
        <v>43799</v>
      </c>
      <c r="H190" t="s">
        <v>4582</v>
      </c>
      <c r="J190" t="s">
        <v>4583</v>
      </c>
      <c r="L190" t="s">
        <v>4584</v>
      </c>
      <c r="M190" t="s">
        <v>844</v>
      </c>
      <c r="N190">
        <v>61107</v>
      </c>
      <c r="O190" t="s">
        <v>70</v>
      </c>
      <c r="Q190" t="s">
        <v>4585</v>
      </c>
      <c r="S190" t="s">
        <v>72</v>
      </c>
      <c r="T190" t="s">
        <v>4586</v>
      </c>
      <c r="U190" t="s">
        <v>4587</v>
      </c>
      <c r="V190" t="s">
        <v>4584</v>
      </c>
      <c r="W190" t="s">
        <v>844</v>
      </c>
      <c r="X190" t="s">
        <v>4632</v>
      </c>
      <c r="Y190" t="str">
        <f>"35-1012"</f>
        <v>35-1012</v>
      </c>
      <c r="Z190" t="s">
        <v>598</v>
      </c>
      <c r="AA190">
        <v>722511</v>
      </c>
      <c r="AB190">
        <v>1</v>
      </c>
      <c r="AC190">
        <v>1</v>
      </c>
      <c r="AD190" t="s">
        <v>79</v>
      </c>
      <c r="AE190" t="s">
        <v>599</v>
      </c>
      <c r="AF190">
        <v>40</v>
      </c>
      <c r="AG190" s="4">
        <v>0</v>
      </c>
      <c r="AH190" s="4">
        <v>0.83333333333333337</v>
      </c>
      <c r="AI190" s="5">
        <v>14.8</v>
      </c>
      <c r="AJ190">
        <v>22.2</v>
      </c>
      <c r="AL190" t="s">
        <v>81</v>
      </c>
      <c r="AM190" t="s">
        <v>82</v>
      </c>
      <c r="AO190" t="s">
        <v>4633</v>
      </c>
      <c r="AP190" t="s">
        <v>4634</v>
      </c>
      <c r="AQ190" t="s">
        <v>4635</v>
      </c>
      <c r="AR190" t="s">
        <v>82</v>
      </c>
      <c r="AT190" t="s">
        <v>82</v>
      </c>
      <c r="AW190" t="s">
        <v>72</v>
      </c>
      <c r="AX190">
        <v>48</v>
      </c>
      <c r="AY190" t="s">
        <v>4590</v>
      </c>
      <c r="AZ190" t="s">
        <v>4591</v>
      </c>
      <c r="BA190" t="s">
        <v>844</v>
      </c>
      <c r="BB190">
        <v>61104</v>
      </c>
      <c r="BC190" t="s">
        <v>87</v>
      </c>
      <c r="BH190" t="s">
        <v>4592</v>
      </c>
      <c r="BJ190">
        <v>830625543</v>
      </c>
    </row>
    <row r="191" spans="1:62" x14ac:dyDescent="0.25">
      <c r="A191" t="s">
        <v>4706</v>
      </c>
      <c r="B191" s="2">
        <v>43395</v>
      </c>
      <c r="C191" t="s">
        <v>63</v>
      </c>
      <c r="D191" s="3">
        <v>43361.462755335648</v>
      </c>
      <c r="E191" t="s">
        <v>282</v>
      </c>
      <c r="F191" s="2">
        <v>43449</v>
      </c>
      <c r="G191" s="2">
        <v>43753</v>
      </c>
      <c r="H191" t="s">
        <v>4707</v>
      </c>
      <c r="J191" t="s">
        <v>4708</v>
      </c>
      <c r="K191" t="s">
        <v>2195</v>
      </c>
      <c r="L191" t="s">
        <v>4420</v>
      </c>
      <c r="M191" t="s">
        <v>859</v>
      </c>
      <c r="N191">
        <v>98004</v>
      </c>
      <c r="O191" t="s">
        <v>70</v>
      </c>
      <c r="Q191" t="s">
        <v>4571</v>
      </c>
      <c r="S191" t="s">
        <v>72</v>
      </c>
      <c r="T191" t="s">
        <v>4709</v>
      </c>
      <c r="U191" t="s">
        <v>4710</v>
      </c>
      <c r="V191" t="s">
        <v>4711</v>
      </c>
      <c r="W191" t="s">
        <v>136</v>
      </c>
      <c r="X191" t="s">
        <v>864</v>
      </c>
      <c r="Y191" t="str">
        <f>"51-3022"</f>
        <v>51-3022</v>
      </c>
      <c r="Z191" t="s">
        <v>865</v>
      </c>
      <c r="AA191">
        <v>311712</v>
      </c>
      <c r="AB191">
        <v>250</v>
      </c>
      <c r="AC191">
        <v>241</v>
      </c>
      <c r="AD191" t="s">
        <v>79</v>
      </c>
      <c r="AE191" t="s">
        <v>80</v>
      </c>
      <c r="AF191">
        <v>35</v>
      </c>
      <c r="AG191" s="4">
        <v>0.25</v>
      </c>
      <c r="AH191" s="4">
        <v>0</v>
      </c>
      <c r="AI191" s="5">
        <v>10.87</v>
      </c>
      <c r="AJ191">
        <v>16.309999999999999</v>
      </c>
      <c r="AL191" t="s">
        <v>81</v>
      </c>
      <c r="AM191" t="s">
        <v>82</v>
      </c>
      <c r="AO191" t="s">
        <v>83</v>
      </c>
      <c r="AR191" t="s">
        <v>82</v>
      </c>
      <c r="AT191" t="s">
        <v>82</v>
      </c>
      <c r="AW191" t="s">
        <v>82</v>
      </c>
      <c r="AY191" t="s">
        <v>4502</v>
      </c>
      <c r="AZ191" t="s">
        <v>4712</v>
      </c>
      <c r="BA191" t="s">
        <v>595</v>
      </c>
      <c r="BB191">
        <v>99692</v>
      </c>
      <c r="BC191" t="s">
        <v>87</v>
      </c>
      <c r="BH191" t="s">
        <v>4713</v>
      </c>
      <c r="BJ191">
        <v>911443701</v>
      </c>
    </row>
    <row r="192" spans="1:62" x14ac:dyDescent="0.25">
      <c r="A192" t="s">
        <v>4852</v>
      </c>
      <c r="B192" s="2">
        <v>43395</v>
      </c>
      <c r="C192" t="s">
        <v>63</v>
      </c>
      <c r="D192" s="3">
        <v>43362.302996145831</v>
      </c>
      <c r="E192" t="s">
        <v>64</v>
      </c>
      <c r="F192" s="2">
        <v>43438</v>
      </c>
      <c r="G192" s="2">
        <v>43677</v>
      </c>
      <c r="H192" t="s">
        <v>4853</v>
      </c>
      <c r="I192" t="s">
        <v>4854</v>
      </c>
      <c r="J192" t="s">
        <v>4855</v>
      </c>
      <c r="L192" t="s">
        <v>2277</v>
      </c>
      <c r="M192" t="s">
        <v>714</v>
      </c>
      <c r="N192">
        <v>70501</v>
      </c>
      <c r="O192" t="s">
        <v>70</v>
      </c>
      <c r="P192" t="s">
        <v>4856</v>
      </c>
      <c r="Q192" t="s">
        <v>4857</v>
      </c>
      <c r="S192" t="s">
        <v>72</v>
      </c>
      <c r="T192" t="s">
        <v>4208</v>
      </c>
      <c r="U192" t="s">
        <v>4209</v>
      </c>
      <c r="V192" t="s">
        <v>4210</v>
      </c>
      <c r="W192" t="s">
        <v>714</v>
      </c>
      <c r="X192" t="s">
        <v>4858</v>
      </c>
      <c r="Y192" t="str">
        <f>"53-7062"</f>
        <v>53-7062</v>
      </c>
      <c r="Z192" t="s">
        <v>337</v>
      </c>
      <c r="AA192">
        <v>31171</v>
      </c>
      <c r="AB192">
        <v>35</v>
      </c>
      <c r="AC192">
        <v>35</v>
      </c>
      <c r="AD192" t="s">
        <v>79</v>
      </c>
      <c r="AE192" t="s">
        <v>80</v>
      </c>
      <c r="AF192">
        <v>35</v>
      </c>
      <c r="AG192" s="4">
        <v>0.25</v>
      </c>
      <c r="AH192" s="4">
        <v>0.625</v>
      </c>
      <c r="AI192" s="5">
        <v>8.33</v>
      </c>
      <c r="AJ192">
        <v>12.5</v>
      </c>
      <c r="AK192">
        <v>12.5</v>
      </c>
      <c r="AL192" t="s">
        <v>81</v>
      </c>
      <c r="AM192" t="s">
        <v>82</v>
      </c>
      <c r="AO192" t="s">
        <v>83</v>
      </c>
      <c r="AR192" t="s">
        <v>82</v>
      </c>
      <c r="AT192" t="s">
        <v>82</v>
      </c>
      <c r="AW192" t="s">
        <v>72</v>
      </c>
      <c r="AX192">
        <v>0</v>
      </c>
      <c r="AY192" t="s">
        <v>2277</v>
      </c>
      <c r="AZ192" t="s">
        <v>4856</v>
      </c>
      <c r="BA192" t="s">
        <v>714</v>
      </c>
      <c r="BB192">
        <v>70501</v>
      </c>
      <c r="BC192" t="s">
        <v>87</v>
      </c>
      <c r="BH192" t="s">
        <v>4855</v>
      </c>
      <c r="BJ192">
        <v>201463479</v>
      </c>
    </row>
    <row r="193" spans="1:62" x14ac:dyDescent="0.25">
      <c r="A193" t="s">
        <v>5002</v>
      </c>
      <c r="B193" s="2">
        <v>43395</v>
      </c>
      <c r="C193" t="s">
        <v>63</v>
      </c>
      <c r="D193" s="3">
        <v>43366.464792476851</v>
      </c>
      <c r="E193" t="s">
        <v>64</v>
      </c>
      <c r="F193" s="2">
        <v>43455</v>
      </c>
      <c r="G193" s="2">
        <v>43738</v>
      </c>
      <c r="H193" t="s">
        <v>5003</v>
      </c>
      <c r="J193" t="s">
        <v>5004</v>
      </c>
      <c r="K193" t="s">
        <v>5005</v>
      </c>
      <c r="L193" t="s">
        <v>4062</v>
      </c>
      <c r="M193" t="s">
        <v>1064</v>
      </c>
      <c r="N193">
        <v>37033</v>
      </c>
      <c r="O193" t="s">
        <v>70</v>
      </c>
      <c r="Q193" t="s">
        <v>5006</v>
      </c>
      <c r="S193" t="s">
        <v>72</v>
      </c>
      <c r="T193" t="s">
        <v>3645</v>
      </c>
      <c r="U193" t="s">
        <v>3646</v>
      </c>
      <c r="V193" t="s">
        <v>1757</v>
      </c>
      <c r="W193" t="s">
        <v>278</v>
      </c>
      <c r="X193" t="s">
        <v>5007</v>
      </c>
      <c r="Y193" t="str">
        <f>"27-1023"</f>
        <v>27-1023</v>
      </c>
      <c r="Z193" t="s">
        <v>5008</v>
      </c>
      <c r="AA193">
        <v>321999</v>
      </c>
      <c r="AB193">
        <v>15</v>
      </c>
      <c r="AC193">
        <v>15</v>
      </c>
      <c r="AD193" t="s">
        <v>79</v>
      </c>
      <c r="AE193" t="s">
        <v>80</v>
      </c>
      <c r="AF193">
        <v>40</v>
      </c>
      <c r="AG193" s="4">
        <v>0.29166666666666669</v>
      </c>
      <c r="AH193" s="4">
        <v>0.64583333333333337</v>
      </c>
      <c r="AI193" s="5">
        <v>11.14</v>
      </c>
      <c r="AJ193">
        <v>16.71</v>
      </c>
      <c r="AL193" t="s">
        <v>81</v>
      </c>
      <c r="AM193" t="s">
        <v>82</v>
      </c>
      <c r="AO193" t="s">
        <v>83</v>
      </c>
      <c r="AR193" t="s">
        <v>82</v>
      </c>
      <c r="AT193" t="s">
        <v>82</v>
      </c>
      <c r="AW193" t="s">
        <v>82</v>
      </c>
      <c r="AY193" t="s">
        <v>5009</v>
      </c>
      <c r="AZ193" t="s">
        <v>5010</v>
      </c>
      <c r="BA193" t="s">
        <v>626</v>
      </c>
      <c r="BB193">
        <v>71730</v>
      </c>
      <c r="BC193" t="s">
        <v>79</v>
      </c>
      <c r="BH193" t="s">
        <v>5011</v>
      </c>
      <c r="BJ193">
        <v>621244147</v>
      </c>
    </row>
    <row r="194" spans="1:62" x14ac:dyDescent="0.25">
      <c r="A194" t="s">
        <v>5721</v>
      </c>
      <c r="B194" s="2">
        <v>43395</v>
      </c>
      <c r="C194" t="s">
        <v>63</v>
      </c>
      <c r="D194" s="3">
        <v>43375.849690451389</v>
      </c>
      <c r="E194" t="s">
        <v>64</v>
      </c>
      <c r="F194" s="2">
        <v>43466</v>
      </c>
      <c r="G194" s="2">
        <v>43733</v>
      </c>
      <c r="H194" t="s">
        <v>5722</v>
      </c>
      <c r="J194" t="s">
        <v>5723</v>
      </c>
      <c r="L194" t="s">
        <v>2567</v>
      </c>
      <c r="M194" t="s">
        <v>821</v>
      </c>
      <c r="N194">
        <v>97502</v>
      </c>
      <c r="O194" t="s">
        <v>70</v>
      </c>
      <c r="Q194" t="s">
        <v>5724</v>
      </c>
      <c r="S194" t="s">
        <v>72</v>
      </c>
      <c r="T194" t="s">
        <v>878</v>
      </c>
      <c r="U194" t="s">
        <v>3851</v>
      </c>
      <c r="V194" t="s">
        <v>2620</v>
      </c>
      <c r="W194" t="s">
        <v>881</v>
      </c>
      <c r="X194" t="s">
        <v>1092</v>
      </c>
      <c r="Y194" t="str">
        <f>"45-4011"</f>
        <v>45-4011</v>
      </c>
      <c r="Z194" t="s">
        <v>763</v>
      </c>
      <c r="AA194">
        <v>115310</v>
      </c>
      <c r="AB194">
        <v>52</v>
      </c>
      <c r="AC194">
        <v>52</v>
      </c>
      <c r="AD194" t="s">
        <v>79</v>
      </c>
      <c r="AE194" t="s">
        <v>95</v>
      </c>
      <c r="AF194">
        <v>40</v>
      </c>
      <c r="AG194" s="4">
        <v>0.25</v>
      </c>
      <c r="AH194" s="4">
        <v>0.60416666666666663</v>
      </c>
      <c r="AI194" s="5">
        <v>11.96</v>
      </c>
      <c r="AJ194">
        <v>17.940000000000001</v>
      </c>
      <c r="AK194">
        <v>37.5</v>
      </c>
      <c r="AL194" t="s">
        <v>81</v>
      </c>
      <c r="AM194" t="s">
        <v>82</v>
      </c>
      <c r="AO194" t="s">
        <v>83</v>
      </c>
      <c r="AR194" t="s">
        <v>82</v>
      </c>
      <c r="AT194" t="s">
        <v>82</v>
      </c>
      <c r="AW194" t="s">
        <v>72</v>
      </c>
      <c r="AX194">
        <v>3</v>
      </c>
      <c r="AY194" t="s">
        <v>2567</v>
      </c>
      <c r="AZ194" t="s">
        <v>1588</v>
      </c>
      <c r="BA194" t="s">
        <v>821</v>
      </c>
      <c r="BB194">
        <v>97502</v>
      </c>
      <c r="BC194" t="s">
        <v>79</v>
      </c>
      <c r="BH194" t="s">
        <v>5725</v>
      </c>
      <c r="BJ194">
        <v>800887349</v>
      </c>
    </row>
    <row r="195" spans="1:62" x14ac:dyDescent="0.25">
      <c r="A195" t="s">
        <v>5842</v>
      </c>
      <c r="B195" s="2">
        <v>43395</v>
      </c>
      <c r="C195" t="s">
        <v>63</v>
      </c>
      <c r="D195" s="3">
        <v>43374.61841703704</v>
      </c>
      <c r="E195" t="s">
        <v>64</v>
      </c>
      <c r="F195" s="2">
        <v>43449</v>
      </c>
      <c r="G195" s="2">
        <v>43600</v>
      </c>
      <c r="H195" t="s">
        <v>5843</v>
      </c>
      <c r="J195" t="s">
        <v>5844</v>
      </c>
      <c r="L195" t="s">
        <v>5845</v>
      </c>
      <c r="M195" t="s">
        <v>86</v>
      </c>
      <c r="N195">
        <v>32502</v>
      </c>
      <c r="O195" t="s">
        <v>70</v>
      </c>
      <c r="Q195" t="s">
        <v>5846</v>
      </c>
      <c r="S195" t="s">
        <v>72</v>
      </c>
      <c r="T195" t="s">
        <v>878</v>
      </c>
      <c r="U195" t="s">
        <v>3851</v>
      </c>
      <c r="V195" t="s">
        <v>2620</v>
      </c>
      <c r="W195" t="s">
        <v>881</v>
      </c>
      <c r="X195" t="s">
        <v>1092</v>
      </c>
      <c r="Y195" t="str">
        <f>"45-4011"</f>
        <v>45-4011</v>
      </c>
      <c r="Z195" t="s">
        <v>763</v>
      </c>
      <c r="AA195">
        <v>115310</v>
      </c>
      <c r="AB195">
        <v>42</v>
      </c>
      <c r="AC195">
        <v>42</v>
      </c>
      <c r="AD195" t="s">
        <v>79</v>
      </c>
      <c r="AE195" t="s">
        <v>80</v>
      </c>
      <c r="AF195">
        <v>40</v>
      </c>
      <c r="AG195" s="4">
        <v>0.3125</v>
      </c>
      <c r="AH195" s="4">
        <v>0.6875</v>
      </c>
      <c r="AI195" s="5">
        <v>9.83</v>
      </c>
      <c r="AJ195">
        <v>14.75</v>
      </c>
      <c r="AK195">
        <v>32.25</v>
      </c>
      <c r="AL195" t="s">
        <v>81</v>
      </c>
      <c r="AM195" t="s">
        <v>82</v>
      </c>
      <c r="AO195" t="s">
        <v>83</v>
      </c>
      <c r="AR195" t="s">
        <v>82</v>
      </c>
      <c r="AT195" t="s">
        <v>82</v>
      </c>
      <c r="AW195" t="s">
        <v>72</v>
      </c>
      <c r="AX195">
        <v>3</v>
      </c>
      <c r="AY195" t="s">
        <v>5847</v>
      </c>
      <c r="AZ195" t="s">
        <v>5848</v>
      </c>
      <c r="BA195" t="s">
        <v>5849</v>
      </c>
      <c r="BB195">
        <v>87107</v>
      </c>
      <c r="BC195" t="s">
        <v>79</v>
      </c>
      <c r="BH195" t="s">
        <v>5850</v>
      </c>
      <c r="BJ195">
        <v>812462780</v>
      </c>
    </row>
    <row r="196" spans="1:62" x14ac:dyDescent="0.25">
      <c r="A196" t="s">
        <v>990</v>
      </c>
      <c r="B196" s="2">
        <v>43396</v>
      </c>
      <c r="C196" t="s">
        <v>63</v>
      </c>
      <c r="D196" s="3">
        <v>43283.834273796296</v>
      </c>
      <c r="E196" t="s">
        <v>64</v>
      </c>
      <c r="F196" s="2">
        <v>43396</v>
      </c>
      <c r="G196" s="2">
        <v>43646</v>
      </c>
      <c r="H196" t="s">
        <v>980</v>
      </c>
      <c r="J196" t="s">
        <v>981</v>
      </c>
      <c r="L196" t="s">
        <v>982</v>
      </c>
      <c r="M196" t="s">
        <v>105</v>
      </c>
      <c r="N196">
        <v>78362</v>
      </c>
      <c r="O196" t="s">
        <v>70</v>
      </c>
      <c r="Q196" t="s">
        <v>983</v>
      </c>
      <c r="S196" t="s">
        <v>72</v>
      </c>
      <c r="T196" t="s">
        <v>984</v>
      </c>
      <c r="U196" t="s">
        <v>985</v>
      </c>
      <c r="V196" t="s">
        <v>991</v>
      </c>
      <c r="W196" t="s">
        <v>986</v>
      </c>
      <c r="X196" t="s">
        <v>992</v>
      </c>
      <c r="Y196" t="str">
        <f>"51-4121"</f>
        <v>51-4121</v>
      </c>
      <c r="Z196" t="s">
        <v>993</v>
      </c>
      <c r="AA196">
        <v>237120</v>
      </c>
      <c r="AB196">
        <v>80</v>
      </c>
      <c r="AC196">
        <v>80</v>
      </c>
      <c r="AD196" t="s">
        <v>79</v>
      </c>
      <c r="AE196" t="s">
        <v>95</v>
      </c>
      <c r="AF196">
        <v>40</v>
      </c>
      <c r="AG196" s="4">
        <v>0.29166666666666669</v>
      </c>
      <c r="AH196" s="4">
        <v>0.72916666666666663</v>
      </c>
      <c r="AI196" s="5">
        <v>22.9</v>
      </c>
      <c r="AJ196">
        <v>34.35</v>
      </c>
      <c r="AL196" t="s">
        <v>81</v>
      </c>
      <c r="AM196" t="s">
        <v>82</v>
      </c>
      <c r="AO196" t="s">
        <v>83</v>
      </c>
      <c r="AP196" t="s">
        <v>67</v>
      </c>
      <c r="AQ196" t="s">
        <v>67</v>
      </c>
      <c r="AR196" t="s">
        <v>82</v>
      </c>
      <c r="AT196" t="s">
        <v>82</v>
      </c>
      <c r="AW196" t="s">
        <v>72</v>
      </c>
      <c r="AX196">
        <v>24</v>
      </c>
      <c r="AY196" t="s">
        <v>982</v>
      </c>
      <c r="AZ196" t="s">
        <v>989</v>
      </c>
      <c r="BA196" t="s">
        <v>105</v>
      </c>
      <c r="BB196">
        <v>78362</v>
      </c>
      <c r="BC196" t="s">
        <v>87</v>
      </c>
      <c r="BH196" t="s">
        <v>981</v>
      </c>
      <c r="BJ196">
        <v>470822068</v>
      </c>
    </row>
    <row r="197" spans="1:62" x14ac:dyDescent="0.25">
      <c r="A197" t="s">
        <v>1088</v>
      </c>
      <c r="B197" s="2">
        <v>43396</v>
      </c>
      <c r="C197" t="s">
        <v>63</v>
      </c>
      <c r="D197" s="3">
        <v>43354.657347812499</v>
      </c>
      <c r="E197" t="s">
        <v>64</v>
      </c>
      <c r="F197" s="2">
        <v>43429</v>
      </c>
      <c r="G197" s="2">
        <v>43646</v>
      </c>
      <c r="H197" t="s">
        <v>1089</v>
      </c>
      <c r="J197" t="s">
        <v>1090</v>
      </c>
      <c r="L197" t="s">
        <v>769</v>
      </c>
      <c r="M197" t="s">
        <v>278</v>
      </c>
      <c r="N197">
        <v>22960</v>
      </c>
      <c r="O197" t="s">
        <v>70</v>
      </c>
      <c r="Q197" t="s">
        <v>1091</v>
      </c>
      <c r="S197" t="s">
        <v>72</v>
      </c>
      <c r="T197" t="s">
        <v>878</v>
      </c>
      <c r="U197" t="s">
        <v>879</v>
      </c>
      <c r="V197" t="s">
        <v>880</v>
      </c>
      <c r="W197" t="s">
        <v>881</v>
      </c>
      <c r="X197" t="s">
        <v>1092</v>
      </c>
      <c r="Y197" t="str">
        <f>"45-4011"</f>
        <v>45-4011</v>
      </c>
      <c r="Z197" t="s">
        <v>763</v>
      </c>
      <c r="AA197">
        <v>115310</v>
      </c>
      <c r="AB197">
        <v>150</v>
      </c>
      <c r="AC197">
        <v>150</v>
      </c>
      <c r="AD197" t="s">
        <v>79</v>
      </c>
      <c r="AE197" t="s">
        <v>80</v>
      </c>
      <c r="AF197">
        <v>40</v>
      </c>
      <c r="AG197" s="4">
        <v>0.29166666666666669</v>
      </c>
      <c r="AH197" s="4">
        <v>0.70833333333333337</v>
      </c>
      <c r="AI197" s="5">
        <v>10.25</v>
      </c>
      <c r="AJ197">
        <v>15.38</v>
      </c>
      <c r="AK197">
        <v>37.19</v>
      </c>
      <c r="AL197" t="s">
        <v>81</v>
      </c>
      <c r="AM197" t="s">
        <v>82</v>
      </c>
      <c r="AO197" t="s">
        <v>83</v>
      </c>
      <c r="AR197" t="s">
        <v>82</v>
      </c>
      <c r="AT197" t="s">
        <v>82</v>
      </c>
      <c r="AW197" t="s">
        <v>82</v>
      </c>
      <c r="AY197" t="s">
        <v>1093</v>
      </c>
      <c r="AZ197" t="s">
        <v>1094</v>
      </c>
      <c r="BA197" t="s">
        <v>100</v>
      </c>
      <c r="BB197">
        <v>27938</v>
      </c>
      <c r="BC197" t="s">
        <v>79</v>
      </c>
      <c r="BH197" t="s">
        <v>1095</v>
      </c>
      <c r="BJ197">
        <v>465516076</v>
      </c>
    </row>
    <row r="198" spans="1:62" x14ac:dyDescent="0.25">
      <c r="A198" t="s">
        <v>2463</v>
      </c>
      <c r="B198" s="2">
        <v>43396</v>
      </c>
      <c r="C198" t="s">
        <v>63</v>
      </c>
      <c r="D198" s="3">
        <v>43329.688551423613</v>
      </c>
      <c r="E198" t="s">
        <v>64</v>
      </c>
      <c r="F198" s="2">
        <v>43419</v>
      </c>
      <c r="G198" s="2">
        <v>43570</v>
      </c>
      <c r="H198" t="s">
        <v>2464</v>
      </c>
      <c r="I198" t="s">
        <v>2465</v>
      </c>
      <c r="J198" t="s">
        <v>2441</v>
      </c>
      <c r="K198" t="s">
        <v>2442</v>
      </c>
      <c r="L198" t="s">
        <v>2443</v>
      </c>
      <c r="M198" t="s">
        <v>774</v>
      </c>
      <c r="N198">
        <v>80487</v>
      </c>
      <c r="O198" t="s">
        <v>70</v>
      </c>
      <c r="Q198" t="s">
        <v>2444</v>
      </c>
      <c r="S198" t="s">
        <v>82</v>
      </c>
      <c r="U198" t="s">
        <v>92</v>
      </c>
      <c r="X198" t="s">
        <v>379</v>
      </c>
      <c r="Y198" t="str">
        <f>"37-2012"</f>
        <v>37-2012</v>
      </c>
      <c r="Z198" t="s">
        <v>373</v>
      </c>
      <c r="AA198">
        <v>53131</v>
      </c>
      <c r="AB198">
        <v>60</v>
      </c>
      <c r="AC198">
        <v>60</v>
      </c>
      <c r="AD198" t="s">
        <v>79</v>
      </c>
      <c r="AE198" t="s">
        <v>95</v>
      </c>
      <c r="AF198">
        <v>36</v>
      </c>
      <c r="AG198" s="4">
        <v>0.33333333333333331</v>
      </c>
      <c r="AH198" s="4">
        <v>0.70833333333333337</v>
      </c>
      <c r="AI198" s="5">
        <v>14.77</v>
      </c>
      <c r="AJ198">
        <v>22.16</v>
      </c>
      <c r="AK198">
        <v>22.16</v>
      </c>
      <c r="AL198" t="s">
        <v>81</v>
      </c>
      <c r="AM198" t="s">
        <v>82</v>
      </c>
      <c r="AO198" t="s">
        <v>83</v>
      </c>
      <c r="AP198" t="s">
        <v>67</v>
      </c>
      <c r="AQ198" t="s">
        <v>67</v>
      </c>
      <c r="AR198" t="s">
        <v>82</v>
      </c>
      <c r="AT198" t="s">
        <v>82</v>
      </c>
      <c r="AW198" t="s">
        <v>82</v>
      </c>
      <c r="AY198" t="s">
        <v>2446</v>
      </c>
      <c r="AZ198" t="s">
        <v>2447</v>
      </c>
      <c r="BA198" t="s">
        <v>774</v>
      </c>
      <c r="BB198">
        <v>80487</v>
      </c>
      <c r="BC198" t="s">
        <v>79</v>
      </c>
      <c r="BH198" t="s">
        <v>2448</v>
      </c>
      <c r="BI198" t="s">
        <v>2195</v>
      </c>
      <c r="BJ198">
        <v>841420748</v>
      </c>
    </row>
    <row r="199" spans="1:62" x14ac:dyDescent="0.25">
      <c r="A199" t="s">
        <v>3331</v>
      </c>
      <c r="B199" s="2">
        <v>43396</v>
      </c>
      <c r="C199" t="s">
        <v>63</v>
      </c>
      <c r="D199" s="3">
        <v>43344.879126342596</v>
      </c>
      <c r="E199" t="s">
        <v>64</v>
      </c>
      <c r="F199" s="2">
        <v>43435</v>
      </c>
      <c r="G199" s="2">
        <v>43647</v>
      </c>
      <c r="H199" t="s">
        <v>3332</v>
      </c>
      <c r="J199" t="s">
        <v>3333</v>
      </c>
      <c r="L199" t="s">
        <v>3334</v>
      </c>
      <c r="M199" t="s">
        <v>105</v>
      </c>
      <c r="N199">
        <v>75951</v>
      </c>
      <c r="O199" t="s">
        <v>70</v>
      </c>
      <c r="Q199" t="s">
        <v>3335</v>
      </c>
      <c r="S199" t="s">
        <v>72</v>
      </c>
      <c r="T199" t="s">
        <v>2125</v>
      </c>
      <c r="U199" t="s">
        <v>2126</v>
      </c>
      <c r="V199" t="s">
        <v>2127</v>
      </c>
      <c r="W199" t="s">
        <v>714</v>
      </c>
      <c r="X199" t="s">
        <v>2369</v>
      </c>
      <c r="Y199" t="str">
        <f>"45-4011"</f>
        <v>45-4011</v>
      </c>
      <c r="Z199" t="s">
        <v>763</v>
      </c>
      <c r="AA199">
        <v>113210</v>
      </c>
      <c r="AB199">
        <v>24</v>
      </c>
      <c r="AC199">
        <v>24</v>
      </c>
      <c r="AD199" t="s">
        <v>79</v>
      </c>
      <c r="AE199" t="s">
        <v>80</v>
      </c>
      <c r="AF199">
        <v>35</v>
      </c>
      <c r="AG199" s="4">
        <v>0.33333333333333331</v>
      </c>
      <c r="AH199" s="4">
        <v>0.66666666666666663</v>
      </c>
      <c r="AI199" s="5">
        <v>17.260000000000002</v>
      </c>
      <c r="AJ199">
        <v>25.89</v>
      </c>
      <c r="AK199">
        <v>25.89</v>
      </c>
      <c r="AL199" t="s">
        <v>81</v>
      </c>
      <c r="AM199" t="s">
        <v>82</v>
      </c>
      <c r="AO199" t="s">
        <v>83</v>
      </c>
      <c r="AR199" t="s">
        <v>82</v>
      </c>
      <c r="AT199" t="s">
        <v>82</v>
      </c>
      <c r="AW199" t="s">
        <v>82</v>
      </c>
      <c r="AY199" t="s">
        <v>3334</v>
      </c>
      <c r="AZ199" t="s">
        <v>3334</v>
      </c>
      <c r="BA199" t="s">
        <v>105</v>
      </c>
      <c r="BB199">
        <v>75951</v>
      </c>
      <c r="BC199" t="s">
        <v>79</v>
      </c>
      <c r="BH199" t="s">
        <v>3333</v>
      </c>
      <c r="BJ199">
        <v>752203928</v>
      </c>
    </row>
    <row r="200" spans="1:62" x14ac:dyDescent="0.25">
      <c r="A200" t="s">
        <v>699</v>
      </c>
      <c r="B200" s="2">
        <v>43397</v>
      </c>
      <c r="C200" t="s">
        <v>63</v>
      </c>
      <c r="D200" s="3">
        <v>43370.459598298614</v>
      </c>
      <c r="E200" t="s">
        <v>64</v>
      </c>
      <c r="F200" s="2">
        <v>43449</v>
      </c>
      <c r="G200" s="2">
        <v>43642</v>
      </c>
      <c r="H200" t="s">
        <v>700</v>
      </c>
      <c r="I200" t="s">
        <v>67</v>
      </c>
      <c r="J200" t="s">
        <v>701</v>
      </c>
      <c r="K200" t="s">
        <v>702</v>
      </c>
      <c r="L200" t="s">
        <v>703</v>
      </c>
      <c r="M200" t="s">
        <v>136</v>
      </c>
      <c r="N200">
        <v>20774</v>
      </c>
      <c r="O200" t="s">
        <v>70</v>
      </c>
      <c r="P200" t="s">
        <v>67</v>
      </c>
      <c r="Q200" t="s">
        <v>704</v>
      </c>
      <c r="S200" t="s">
        <v>72</v>
      </c>
      <c r="T200" t="s">
        <v>673</v>
      </c>
      <c r="U200" t="s">
        <v>674</v>
      </c>
      <c r="V200" t="s">
        <v>675</v>
      </c>
      <c r="W200" t="s">
        <v>136</v>
      </c>
      <c r="X200" t="s">
        <v>705</v>
      </c>
      <c r="Y200" t="str">
        <f>"37-3011"</f>
        <v>37-3011</v>
      </c>
      <c r="Z200" t="s">
        <v>94</v>
      </c>
      <c r="AA200">
        <v>561730</v>
      </c>
      <c r="AB200">
        <v>20</v>
      </c>
      <c r="AC200">
        <v>20</v>
      </c>
      <c r="AD200" t="s">
        <v>79</v>
      </c>
      <c r="AE200" t="s">
        <v>80</v>
      </c>
      <c r="AF200">
        <v>35</v>
      </c>
      <c r="AG200" s="4">
        <v>0.29166666666666669</v>
      </c>
      <c r="AH200" s="4">
        <v>0.60416666666666663</v>
      </c>
      <c r="AI200" s="5">
        <v>15.39</v>
      </c>
      <c r="AJ200">
        <v>23.09</v>
      </c>
      <c r="AL200" t="s">
        <v>81</v>
      </c>
      <c r="AM200" t="s">
        <v>82</v>
      </c>
      <c r="AO200" t="s">
        <v>83</v>
      </c>
      <c r="AP200" t="s">
        <v>67</v>
      </c>
      <c r="AQ200" t="s">
        <v>683</v>
      </c>
      <c r="AR200" t="s">
        <v>82</v>
      </c>
      <c r="AT200" t="s">
        <v>82</v>
      </c>
      <c r="AW200" t="s">
        <v>72</v>
      </c>
      <c r="AX200">
        <v>3</v>
      </c>
      <c r="AY200" t="s">
        <v>703</v>
      </c>
      <c r="AZ200" t="s">
        <v>139</v>
      </c>
      <c r="BA200" t="s">
        <v>136</v>
      </c>
      <c r="BB200">
        <v>20774</v>
      </c>
      <c r="BC200" t="s">
        <v>79</v>
      </c>
      <c r="BH200" t="s">
        <v>706</v>
      </c>
      <c r="BJ200">
        <v>521209817</v>
      </c>
    </row>
    <row r="201" spans="1:62" x14ac:dyDescent="0.25">
      <c r="A201" t="s">
        <v>932</v>
      </c>
      <c r="B201" s="2">
        <v>43397</v>
      </c>
      <c r="C201" t="s">
        <v>63</v>
      </c>
      <c r="D201" s="3">
        <v>43332.398385694447</v>
      </c>
      <c r="E201" t="s">
        <v>64</v>
      </c>
      <c r="F201" s="2">
        <v>43420</v>
      </c>
      <c r="G201" s="2">
        <v>43562</v>
      </c>
      <c r="H201" t="s">
        <v>933</v>
      </c>
      <c r="I201" t="s">
        <v>67</v>
      </c>
      <c r="J201" t="s">
        <v>934</v>
      </c>
      <c r="K201" t="s">
        <v>935</v>
      </c>
      <c r="L201" t="s">
        <v>936</v>
      </c>
      <c r="M201" t="s">
        <v>774</v>
      </c>
      <c r="N201">
        <v>81632</v>
      </c>
      <c r="O201" t="s">
        <v>70</v>
      </c>
      <c r="P201" t="s">
        <v>67</v>
      </c>
      <c r="Q201" t="s">
        <v>937</v>
      </c>
      <c r="S201" t="s">
        <v>72</v>
      </c>
      <c r="T201" t="s">
        <v>938</v>
      </c>
      <c r="U201" t="s">
        <v>939</v>
      </c>
      <c r="V201" t="s">
        <v>940</v>
      </c>
      <c r="W201" t="s">
        <v>774</v>
      </c>
      <c r="X201" t="s">
        <v>373</v>
      </c>
      <c r="Y201" t="str">
        <f>"37-2012"</f>
        <v>37-2012</v>
      </c>
      <c r="Z201" t="s">
        <v>373</v>
      </c>
      <c r="AA201">
        <v>8114</v>
      </c>
      <c r="AB201">
        <v>2</v>
      </c>
      <c r="AC201">
        <v>2</v>
      </c>
      <c r="AD201" t="s">
        <v>79</v>
      </c>
      <c r="AE201" t="s">
        <v>95</v>
      </c>
      <c r="AF201">
        <v>35</v>
      </c>
      <c r="AG201" s="4">
        <v>0.33333333333333331</v>
      </c>
      <c r="AH201" s="4">
        <v>0.70833333333333337</v>
      </c>
      <c r="AI201" s="5">
        <v>14.13</v>
      </c>
      <c r="AJ201">
        <v>21.2</v>
      </c>
      <c r="AK201">
        <v>21.2</v>
      </c>
      <c r="AL201" t="s">
        <v>81</v>
      </c>
      <c r="AM201" t="s">
        <v>82</v>
      </c>
      <c r="AO201" t="s">
        <v>83</v>
      </c>
      <c r="AP201" t="s">
        <v>67</v>
      </c>
      <c r="AQ201" t="s">
        <v>67</v>
      </c>
      <c r="AR201" t="s">
        <v>82</v>
      </c>
      <c r="AT201" t="s">
        <v>82</v>
      </c>
      <c r="AW201" t="s">
        <v>72</v>
      </c>
      <c r="AX201">
        <v>3</v>
      </c>
      <c r="AY201" t="s">
        <v>936</v>
      </c>
      <c r="AZ201" t="s">
        <v>941</v>
      </c>
      <c r="BA201" t="s">
        <v>774</v>
      </c>
      <c r="BB201">
        <v>81632</v>
      </c>
      <c r="BC201" t="s">
        <v>79</v>
      </c>
      <c r="BH201" t="s">
        <v>942</v>
      </c>
      <c r="BI201" t="s">
        <v>67</v>
      </c>
      <c r="BJ201">
        <v>812653052</v>
      </c>
    </row>
    <row r="202" spans="1:62" x14ac:dyDescent="0.25">
      <c r="A202" t="s">
        <v>1034</v>
      </c>
      <c r="B202" s="2">
        <v>43397</v>
      </c>
      <c r="C202" t="s">
        <v>63</v>
      </c>
      <c r="D202" s="3">
        <v>43307.594645960649</v>
      </c>
      <c r="E202" t="s">
        <v>64</v>
      </c>
      <c r="F202" s="2">
        <v>43397</v>
      </c>
      <c r="G202" s="2">
        <v>43761</v>
      </c>
      <c r="H202" t="s">
        <v>1035</v>
      </c>
      <c r="I202" t="s">
        <v>67</v>
      </c>
      <c r="J202" t="s">
        <v>1036</v>
      </c>
      <c r="K202" t="s">
        <v>1037</v>
      </c>
      <c r="L202" t="s">
        <v>1038</v>
      </c>
      <c r="M202" t="s">
        <v>308</v>
      </c>
      <c r="N202">
        <v>7825</v>
      </c>
      <c r="O202" t="s">
        <v>70</v>
      </c>
      <c r="Q202" t="s">
        <v>1039</v>
      </c>
      <c r="S202" t="s">
        <v>72</v>
      </c>
      <c r="T202" t="s">
        <v>1040</v>
      </c>
      <c r="U202" t="s">
        <v>1041</v>
      </c>
      <c r="V202" t="s">
        <v>1042</v>
      </c>
      <c r="W202" t="s">
        <v>147</v>
      </c>
      <c r="X202" t="s">
        <v>1043</v>
      </c>
      <c r="Y202" t="str">
        <f>"17-2141"</f>
        <v>17-2141</v>
      </c>
      <c r="Z202" t="s">
        <v>1044</v>
      </c>
      <c r="AA202">
        <v>333111</v>
      </c>
      <c r="AB202">
        <v>1</v>
      </c>
      <c r="AC202">
        <v>1</v>
      </c>
      <c r="AD202" t="s">
        <v>79</v>
      </c>
      <c r="AE202" t="s">
        <v>599</v>
      </c>
      <c r="AF202">
        <v>40</v>
      </c>
      <c r="AG202" s="4">
        <v>0.33333333333333331</v>
      </c>
      <c r="AH202" s="4">
        <v>0.70833333333333337</v>
      </c>
      <c r="AI202" s="5">
        <v>36.979999999999997</v>
      </c>
      <c r="AJ202">
        <v>55.47</v>
      </c>
      <c r="AL202" t="s">
        <v>81</v>
      </c>
      <c r="AM202" t="s">
        <v>72</v>
      </c>
      <c r="AN202">
        <v>6</v>
      </c>
      <c r="AO202" t="s">
        <v>1045</v>
      </c>
      <c r="AQ202" t="s">
        <v>1046</v>
      </c>
      <c r="AR202" t="s">
        <v>82</v>
      </c>
      <c r="AT202" t="s">
        <v>82</v>
      </c>
      <c r="AW202" t="s">
        <v>72</v>
      </c>
      <c r="AX202">
        <v>24</v>
      </c>
      <c r="AY202" t="s">
        <v>1038</v>
      </c>
      <c r="AZ202" t="s">
        <v>1047</v>
      </c>
      <c r="BA202" t="s">
        <v>308</v>
      </c>
      <c r="BB202">
        <v>7825</v>
      </c>
      <c r="BC202" t="s">
        <v>87</v>
      </c>
      <c r="BH202" t="s">
        <v>1048</v>
      </c>
      <c r="BI202" t="s">
        <v>1037</v>
      </c>
      <c r="BJ202">
        <v>222521362</v>
      </c>
    </row>
    <row r="203" spans="1:62" x14ac:dyDescent="0.25">
      <c r="A203" t="s">
        <v>1770</v>
      </c>
      <c r="B203" s="2">
        <v>43397</v>
      </c>
      <c r="C203" t="s">
        <v>63</v>
      </c>
      <c r="D203" s="3">
        <v>43342.374947696757</v>
      </c>
      <c r="E203" t="s">
        <v>117</v>
      </c>
      <c r="H203" t="s">
        <v>1771</v>
      </c>
      <c r="I203" t="s">
        <v>1771</v>
      </c>
      <c r="J203" t="s">
        <v>1772</v>
      </c>
      <c r="K203" t="s">
        <v>67</v>
      </c>
      <c r="L203" t="s">
        <v>1773</v>
      </c>
      <c r="M203" t="s">
        <v>649</v>
      </c>
      <c r="N203">
        <v>85204</v>
      </c>
      <c r="O203" t="s">
        <v>70</v>
      </c>
      <c r="P203" t="s">
        <v>683</v>
      </c>
      <c r="Q203" t="s">
        <v>1774</v>
      </c>
      <c r="S203" t="s">
        <v>82</v>
      </c>
      <c r="U203" t="s">
        <v>92</v>
      </c>
      <c r="X203" t="s">
        <v>1775</v>
      </c>
      <c r="Y203" t="str">
        <f>"35-3022"</f>
        <v>35-3022</v>
      </c>
      <c r="Z203" t="s">
        <v>280</v>
      </c>
      <c r="AA203">
        <v>722211</v>
      </c>
      <c r="AB203">
        <v>14</v>
      </c>
      <c r="AD203" t="s">
        <v>79</v>
      </c>
      <c r="AE203" t="s">
        <v>95</v>
      </c>
      <c r="AF203">
        <v>40</v>
      </c>
      <c r="AG203" s="4">
        <v>0.41666666666666669</v>
      </c>
      <c r="AH203" s="4">
        <v>0.79166666666666663</v>
      </c>
      <c r="AI203" s="5">
        <v>11.77</v>
      </c>
      <c r="AL203" t="s">
        <v>81</v>
      </c>
      <c r="AM203" t="s">
        <v>82</v>
      </c>
      <c r="AO203" t="s">
        <v>83</v>
      </c>
      <c r="AP203" t="s">
        <v>683</v>
      </c>
      <c r="AQ203" t="s">
        <v>683</v>
      </c>
      <c r="AR203" t="s">
        <v>82</v>
      </c>
      <c r="AT203" t="s">
        <v>82</v>
      </c>
      <c r="AW203" t="s">
        <v>82</v>
      </c>
      <c r="AY203" t="s">
        <v>1773</v>
      </c>
      <c r="AZ203" t="s">
        <v>1776</v>
      </c>
      <c r="BA203" t="s">
        <v>649</v>
      </c>
      <c r="BB203">
        <v>85204</v>
      </c>
      <c r="BC203" t="s">
        <v>79</v>
      </c>
      <c r="BH203" t="s">
        <v>1772</v>
      </c>
      <c r="BI203" t="s">
        <v>67</v>
      </c>
      <c r="BJ203">
        <v>912173751</v>
      </c>
    </row>
    <row r="204" spans="1:62" x14ac:dyDescent="0.25">
      <c r="A204" t="s">
        <v>2043</v>
      </c>
      <c r="B204" s="2">
        <v>43397</v>
      </c>
      <c r="C204" t="s">
        <v>63</v>
      </c>
      <c r="D204" s="3">
        <v>43348.515579398147</v>
      </c>
      <c r="E204" t="s">
        <v>117</v>
      </c>
      <c r="H204" t="s">
        <v>2044</v>
      </c>
      <c r="I204" t="s">
        <v>2045</v>
      </c>
      <c r="J204" t="s">
        <v>2046</v>
      </c>
      <c r="L204" t="s">
        <v>2047</v>
      </c>
      <c r="M204" t="s">
        <v>207</v>
      </c>
      <c r="N204">
        <v>2558</v>
      </c>
      <c r="O204" t="s">
        <v>70</v>
      </c>
      <c r="Q204" t="s">
        <v>2048</v>
      </c>
      <c r="S204" t="s">
        <v>72</v>
      </c>
      <c r="T204" t="s">
        <v>2049</v>
      </c>
      <c r="U204" t="s">
        <v>2050</v>
      </c>
      <c r="V204" t="s">
        <v>2051</v>
      </c>
      <c r="W204" t="s">
        <v>207</v>
      </c>
      <c r="X204" t="s">
        <v>326</v>
      </c>
      <c r="Y204" t="str">
        <f>"47-2061"</f>
        <v>47-2061</v>
      </c>
      <c r="Z204" t="s">
        <v>326</v>
      </c>
      <c r="AA204">
        <v>236117</v>
      </c>
      <c r="AB204">
        <v>2</v>
      </c>
      <c r="AD204" t="s">
        <v>79</v>
      </c>
      <c r="AE204" t="s">
        <v>599</v>
      </c>
      <c r="AF204">
        <v>40</v>
      </c>
      <c r="AG204" s="4">
        <v>0.33333333333333331</v>
      </c>
      <c r="AH204" s="4">
        <v>0.66666666666666663</v>
      </c>
      <c r="AI204" s="5">
        <v>22.24</v>
      </c>
      <c r="AL204" t="s">
        <v>81</v>
      </c>
      <c r="AM204" t="s">
        <v>82</v>
      </c>
      <c r="AO204" t="s">
        <v>83</v>
      </c>
      <c r="AP204" t="s">
        <v>158</v>
      </c>
      <c r="AQ204" t="s">
        <v>158</v>
      </c>
      <c r="AR204" t="s">
        <v>82</v>
      </c>
      <c r="AT204" t="s">
        <v>82</v>
      </c>
      <c r="AW204" t="s">
        <v>72</v>
      </c>
      <c r="AX204">
        <v>10</v>
      </c>
      <c r="AY204" t="s">
        <v>2052</v>
      </c>
      <c r="AZ204" t="s">
        <v>2053</v>
      </c>
      <c r="BA204" t="s">
        <v>207</v>
      </c>
      <c r="BB204">
        <v>2739</v>
      </c>
      <c r="BC204" t="s">
        <v>79</v>
      </c>
      <c r="BH204" t="s">
        <v>2054</v>
      </c>
      <c r="BJ204">
        <v>473885681</v>
      </c>
    </row>
    <row r="205" spans="1:62" x14ac:dyDescent="0.25">
      <c r="A205" t="s">
        <v>2120</v>
      </c>
      <c r="B205" s="2">
        <v>43397</v>
      </c>
      <c r="C205" t="s">
        <v>63</v>
      </c>
      <c r="D205" s="3">
        <v>43336.522217430553</v>
      </c>
      <c r="E205" t="s">
        <v>117</v>
      </c>
      <c r="H205" t="s">
        <v>2121</v>
      </c>
      <c r="J205" t="s">
        <v>2122</v>
      </c>
      <c r="L205" t="s">
        <v>2123</v>
      </c>
      <c r="M205" t="s">
        <v>105</v>
      </c>
      <c r="N205">
        <v>77571</v>
      </c>
      <c r="O205" t="s">
        <v>70</v>
      </c>
      <c r="Q205" t="s">
        <v>2124</v>
      </c>
      <c r="S205" t="s">
        <v>72</v>
      </c>
      <c r="T205" t="s">
        <v>2125</v>
      </c>
      <c r="U205" t="s">
        <v>2126</v>
      </c>
      <c r="V205" t="s">
        <v>2127</v>
      </c>
      <c r="W205" t="s">
        <v>714</v>
      </c>
      <c r="X205" t="s">
        <v>2128</v>
      </c>
      <c r="Y205" t="str">
        <f>"51-4121"</f>
        <v>51-4121</v>
      </c>
      <c r="Z205" t="s">
        <v>993</v>
      </c>
      <c r="AA205">
        <v>54133</v>
      </c>
      <c r="AB205">
        <v>120</v>
      </c>
      <c r="AD205" t="s">
        <v>79</v>
      </c>
      <c r="AE205" t="s">
        <v>95</v>
      </c>
      <c r="AF205">
        <v>40</v>
      </c>
      <c r="AG205" s="4">
        <v>0.29166666666666669</v>
      </c>
      <c r="AH205" s="4">
        <v>0.625</v>
      </c>
      <c r="AI205" s="5">
        <v>22.71</v>
      </c>
      <c r="AJ205">
        <v>34.07</v>
      </c>
      <c r="AK205">
        <v>34.07</v>
      </c>
      <c r="AL205" t="s">
        <v>81</v>
      </c>
      <c r="AM205" t="s">
        <v>82</v>
      </c>
      <c r="AO205" t="s">
        <v>213</v>
      </c>
      <c r="AP205" t="s">
        <v>67</v>
      </c>
      <c r="AQ205" t="s">
        <v>67</v>
      </c>
      <c r="AR205" t="s">
        <v>82</v>
      </c>
      <c r="AT205" t="s">
        <v>82</v>
      </c>
      <c r="AW205" t="s">
        <v>72</v>
      </c>
      <c r="AX205">
        <v>24</v>
      </c>
      <c r="AY205" t="s">
        <v>1009</v>
      </c>
      <c r="AZ205" t="s">
        <v>2129</v>
      </c>
      <c r="BA205" t="s">
        <v>105</v>
      </c>
      <c r="BB205">
        <v>78362</v>
      </c>
      <c r="BC205" t="s">
        <v>79</v>
      </c>
      <c r="BH205" t="s">
        <v>2130</v>
      </c>
      <c r="BJ205">
        <v>593775706</v>
      </c>
    </row>
    <row r="206" spans="1:62" x14ac:dyDescent="0.25">
      <c r="A206" t="s">
        <v>2399</v>
      </c>
      <c r="B206" s="2">
        <v>43397</v>
      </c>
      <c r="C206" t="s">
        <v>63</v>
      </c>
      <c r="D206" s="3">
        <v>43363.602772337967</v>
      </c>
      <c r="E206" t="s">
        <v>64</v>
      </c>
      <c r="F206" s="2">
        <v>43449</v>
      </c>
      <c r="G206" s="2">
        <v>43585</v>
      </c>
      <c r="H206" t="s">
        <v>2400</v>
      </c>
      <c r="J206" t="s">
        <v>2401</v>
      </c>
      <c r="K206" t="s">
        <v>2402</v>
      </c>
      <c r="L206" t="s">
        <v>1837</v>
      </c>
      <c r="M206" t="s">
        <v>787</v>
      </c>
      <c r="N206">
        <v>35555</v>
      </c>
      <c r="O206" t="s">
        <v>70</v>
      </c>
      <c r="Q206" t="s">
        <v>2403</v>
      </c>
      <c r="S206" t="s">
        <v>72</v>
      </c>
      <c r="T206" t="s">
        <v>758</v>
      </c>
      <c r="U206" t="s">
        <v>903</v>
      </c>
      <c r="V206" t="s">
        <v>760</v>
      </c>
      <c r="W206" t="s">
        <v>761</v>
      </c>
      <c r="X206" t="s">
        <v>1822</v>
      </c>
      <c r="Y206" t="str">
        <f>"45-4011"</f>
        <v>45-4011</v>
      </c>
      <c r="Z206" t="s">
        <v>763</v>
      </c>
      <c r="AA206">
        <v>115310</v>
      </c>
      <c r="AB206">
        <v>35</v>
      </c>
      <c r="AC206">
        <v>35</v>
      </c>
      <c r="AD206" t="s">
        <v>79</v>
      </c>
      <c r="AE206" t="s">
        <v>80</v>
      </c>
      <c r="AF206">
        <v>35</v>
      </c>
      <c r="AG206" s="4">
        <v>0.33333333333333331</v>
      </c>
      <c r="AH206" s="4">
        <v>0.64583333333333337</v>
      </c>
      <c r="AI206" s="5">
        <v>15.06</v>
      </c>
      <c r="AL206" t="s">
        <v>81</v>
      </c>
      <c r="AM206" t="s">
        <v>82</v>
      </c>
      <c r="AO206" t="s">
        <v>83</v>
      </c>
      <c r="AR206" t="s">
        <v>82</v>
      </c>
      <c r="AT206" t="s">
        <v>82</v>
      </c>
      <c r="AW206" t="s">
        <v>82</v>
      </c>
      <c r="AY206" t="s">
        <v>1837</v>
      </c>
      <c r="AZ206" t="s">
        <v>1837</v>
      </c>
      <c r="BA206" t="s">
        <v>787</v>
      </c>
      <c r="BB206">
        <v>35555</v>
      </c>
      <c r="BC206" t="s">
        <v>79</v>
      </c>
      <c r="BH206" t="s">
        <v>2401</v>
      </c>
      <c r="BJ206">
        <v>630970839</v>
      </c>
    </row>
    <row r="207" spans="1:62" x14ac:dyDescent="0.25">
      <c r="A207" t="s">
        <v>2431</v>
      </c>
      <c r="B207" s="2">
        <v>43397</v>
      </c>
      <c r="C207" t="s">
        <v>63</v>
      </c>
      <c r="D207" s="3">
        <v>43328.550026886573</v>
      </c>
      <c r="E207" t="s">
        <v>282</v>
      </c>
      <c r="F207" s="2">
        <v>43405</v>
      </c>
      <c r="G207" s="2">
        <v>43525</v>
      </c>
      <c r="H207" t="s">
        <v>2432</v>
      </c>
      <c r="J207" t="s">
        <v>2433</v>
      </c>
      <c r="L207" t="s">
        <v>2434</v>
      </c>
      <c r="M207" t="s">
        <v>147</v>
      </c>
      <c r="N207">
        <v>19335</v>
      </c>
      <c r="O207" t="s">
        <v>70</v>
      </c>
      <c r="Q207" t="s">
        <v>2435</v>
      </c>
      <c r="S207" t="s">
        <v>72</v>
      </c>
      <c r="T207" t="s">
        <v>2436</v>
      </c>
      <c r="U207" t="s">
        <v>2437</v>
      </c>
      <c r="V207" t="s">
        <v>2438</v>
      </c>
      <c r="W207" t="s">
        <v>147</v>
      </c>
      <c r="X207" t="s">
        <v>1857</v>
      </c>
      <c r="Y207" t="str">
        <f>"37-3011"</f>
        <v>37-3011</v>
      </c>
      <c r="Z207" t="s">
        <v>94</v>
      </c>
      <c r="AA207">
        <v>561730</v>
      </c>
      <c r="AB207">
        <v>35</v>
      </c>
      <c r="AC207">
        <v>25</v>
      </c>
      <c r="AD207" t="s">
        <v>79</v>
      </c>
      <c r="AE207" t="s">
        <v>80</v>
      </c>
      <c r="AF207">
        <v>40</v>
      </c>
      <c r="AG207" s="4">
        <v>0.27083333333333331</v>
      </c>
      <c r="AH207" s="4">
        <v>0.60416666666666663</v>
      </c>
      <c r="AI207" s="5">
        <v>15.35</v>
      </c>
      <c r="AJ207">
        <v>23.03</v>
      </c>
      <c r="AK207">
        <v>23.03</v>
      </c>
      <c r="AL207" t="s">
        <v>81</v>
      </c>
      <c r="AM207" t="s">
        <v>82</v>
      </c>
      <c r="AO207" t="s">
        <v>83</v>
      </c>
      <c r="AR207" t="s">
        <v>82</v>
      </c>
      <c r="AT207" t="s">
        <v>82</v>
      </c>
      <c r="AW207" t="s">
        <v>82</v>
      </c>
      <c r="AY207" t="s">
        <v>2434</v>
      </c>
      <c r="AZ207" t="s">
        <v>1310</v>
      </c>
      <c r="BA207" t="s">
        <v>147</v>
      </c>
      <c r="BB207">
        <v>19335</v>
      </c>
      <c r="BC207" t="s">
        <v>79</v>
      </c>
      <c r="BH207" t="s">
        <v>2433</v>
      </c>
      <c r="BJ207">
        <v>364873029</v>
      </c>
    </row>
    <row r="208" spans="1:62" x14ac:dyDescent="0.25">
      <c r="A208" t="s">
        <v>2789</v>
      </c>
      <c r="B208" s="2">
        <v>43397</v>
      </c>
      <c r="C208" t="s">
        <v>63</v>
      </c>
      <c r="D208" s="3">
        <v>43336.523387233799</v>
      </c>
      <c r="E208" t="s">
        <v>117</v>
      </c>
      <c r="H208" t="s">
        <v>2121</v>
      </c>
      <c r="J208" t="s">
        <v>2122</v>
      </c>
      <c r="L208" t="s">
        <v>2123</v>
      </c>
      <c r="M208" t="s">
        <v>105</v>
      </c>
      <c r="N208">
        <v>77571</v>
      </c>
      <c r="O208" t="s">
        <v>70</v>
      </c>
      <c r="Q208" t="s">
        <v>2124</v>
      </c>
      <c r="S208" t="s">
        <v>72</v>
      </c>
      <c r="T208" t="s">
        <v>2125</v>
      </c>
      <c r="U208" t="s">
        <v>2126</v>
      </c>
      <c r="V208" t="s">
        <v>2127</v>
      </c>
      <c r="W208" t="s">
        <v>714</v>
      </c>
      <c r="X208" t="s">
        <v>2790</v>
      </c>
      <c r="Y208" t="str">
        <f>"47-2152"</f>
        <v>47-2152</v>
      </c>
      <c r="Z208" t="s">
        <v>988</v>
      </c>
      <c r="AA208">
        <v>54133</v>
      </c>
      <c r="AB208">
        <v>125</v>
      </c>
      <c r="AD208" t="s">
        <v>79</v>
      </c>
      <c r="AE208" t="s">
        <v>95</v>
      </c>
      <c r="AF208">
        <v>40</v>
      </c>
      <c r="AG208" s="4">
        <v>0.29166666666666669</v>
      </c>
      <c r="AH208" s="4">
        <v>0.625</v>
      </c>
      <c r="AI208" s="5">
        <v>23.66</v>
      </c>
      <c r="AJ208">
        <v>35.49</v>
      </c>
      <c r="AK208">
        <v>35.49</v>
      </c>
      <c r="AL208" t="s">
        <v>81</v>
      </c>
      <c r="AM208" t="s">
        <v>82</v>
      </c>
      <c r="AO208" t="s">
        <v>213</v>
      </c>
      <c r="AP208" t="s">
        <v>67</v>
      </c>
      <c r="AQ208" t="s">
        <v>67</v>
      </c>
      <c r="AR208" t="s">
        <v>82</v>
      </c>
      <c r="AT208" t="s">
        <v>82</v>
      </c>
      <c r="AW208" t="s">
        <v>72</v>
      </c>
      <c r="AX208">
        <v>24</v>
      </c>
      <c r="AY208" t="s">
        <v>1009</v>
      </c>
      <c r="AZ208" t="s">
        <v>2129</v>
      </c>
      <c r="BA208" t="s">
        <v>105</v>
      </c>
      <c r="BB208">
        <v>78362</v>
      </c>
      <c r="BC208" t="s">
        <v>79</v>
      </c>
      <c r="BH208" t="s">
        <v>2130</v>
      </c>
      <c r="BJ208">
        <v>593775706</v>
      </c>
    </row>
    <row r="209" spans="1:62" x14ac:dyDescent="0.25">
      <c r="A209" t="s">
        <v>2892</v>
      </c>
      <c r="B209" s="2">
        <v>43397</v>
      </c>
      <c r="C209" t="s">
        <v>63</v>
      </c>
      <c r="D209" s="3">
        <v>43341.535636921297</v>
      </c>
      <c r="E209" t="s">
        <v>117</v>
      </c>
      <c r="H209" t="s">
        <v>2893</v>
      </c>
      <c r="I209" t="s">
        <v>2894</v>
      </c>
      <c r="J209" t="s">
        <v>2895</v>
      </c>
      <c r="K209" t="s">
        <v>249</v>
      </c>
      <c r="L209" t="s">
        <v>250</v>
      </c>
      <c r="M209" t="s">
        <v>147</v>
      </c>
      <c r="N209">
        <v>18433</v>
      </c>
      <c r="O209" t="s">
        <v>70</v>
      </c>
      <c r="Q209" t="s">
        <v>251</v>
      </c>
      <c r="S209" t="s">
        <v>72</v>
      </c>
      <c r="T209" t="s">
        <v>2896</v>
      </c>
      <c r="U209" t="s">
        <v>2897</v>
      </c>
      <c r="V209" t="s">
        <v>232</v>
      </c>
      <c r="W209" t="s">
        <v>232</v>
      </c>
      <c r="X209" t="s">
        <v>252</v>
      </c>
      <c r="Y209" t="str">
        <f>"51-9198"</f>
        <v>51-9198</v>
      </c>
      <c r="Z209" t="s">
        <v>199</v>
      </c>
      <c r="AA209">
        <v>321920</v>
      </c>
      <c r="AB209">
        <v>24</v>
      </c>
      <c r="AD209" t="s">
        <v>79</v>
      </c>
      <c r="AE209" t="s">
        <v>95</v>
      </c>
      <c r="AF209">
        <v>40</v>
      </c>
      <c r="AG209" s="4">
        <v>0.3125</v>
      </c>
      <c r="AH209" s="4">
        <v>0.66666666666666663</v>
      </c>
      <c r="AI209" s="6">
        <v>14</v>
      </c>
      <c r="AL209" t="s">
        <v>81</v>
      </c>
      <c r="AM209" t="s">
        <v>82</v>
      </c>
      <c r="AO209" t="s">
        <v>83</v>
      </c>
      <c r="AP209" t="s">
        <v>67</v>
      </c>
      <c r="AQ209" t="s">
        <v>67</v>
      </c>
      <c r="AR209" t="s">
        <v>82</v>
      </c>
      <c r="AT209" t="s">
        <v>82</v>
      </c>
      <c r="AW209" t="s">
        <v>82</v>
      </c>
      <c r="AY209" t="s">
        <v>2898</v>
      </c>
      <c r="AZ209" t="s">
        <v>2899</v>
      </c>
      <c r="BA209" t="s">
        <v>147</v>
      </c>
      <c r="BB209">
        <v>17111</v>
      </c>
      <c r="BC209" t="s">
        <v>87</v>
      </c>
      <c r="BH209" t="s">
        <v>2900</v>
      </c>
      <c r="BJ209">
        <v>232449976</v>
      </c>
    </row>
    <row r="210" spans="1:62" x14ac:dyDescent="0.25">
      <c r="A210" t="s">
        <v>2920</v>
      </c>
      <c r="B210" s="2">
        <v>43397</v>
      </c>
      <c r="C210" t="s">
        <v>63</v>
      </c>
      <c r="D210" s="3">
        <v>43342.501524884261</v>
      </c>
      <c r="E210" t="s">
        <v>117</v>
      </c>
      <c r="H210" t="s">
        <v>2921</v>
      </c>
      <c r="J210" t="s">
        <v>2922</v>
      </c>
      <c r="L210" t="s">
        <v>2923</v>
      </c>
      <c r="M210" t="s">
        <v>147</v>
      </c>
      <c r="N210">
        <v>19030</v>
      </c>
      <c r="O210" t="s">
        <v>70</v>
      </c>
      <c r="Q210" t="s">
        <v>2924</v>
      </c>
      <c r="S210" t="s">
        <v>72</v>
      </c>
      <c r="T210" t="s">
        <v>2925</v>
      </c>
      <c r="U210" t="s">
        <v>2926</v>
      </c>
      <c r="V210" t="s">
        <v>2927</v>
      </c>
      <c r="W210" t="s">
        <v>308</v>
      </c>
      <c r="X210" t="s">
        <v>2928</v>
      </c>
      <c r="Y210" t="str">
        <f>"37-2011"</f>
        <v>37-2011</v>
      </c>
      <c r="Z210" t="s">
        <v>424</v>
      </c>
      <c r="AA210">
        <v>237310</v>
      </c>
      <c r="AB210">
        <v>6</v>
      </c>
      <c r="AD210" t="s">
        <v>79</v>
      </c>
      <c r="AE210" t="s">
        <v>95</v>
      </c>
      <c r="AF210">
        <v>35</v>
      </c>
      <c r="AG210" s="4">
        <v>0.25</v>
      </c>
      <c r="AH210" s="4">
        <v>0.83333333333333337</v>
      </c>
      <c r="AI210" s="5">
        <v>15.18</v>
      </c>
      <c r="AJ210">
        <v>22.77</v>
      </c>
      <c r="AL210" t="s">
        <v>81</v>
      </c>
      <c r="AM210" t="s">
        <v>82</v>
      </c>
      <c r="AO210" t="s">
        <v>83</v>
      </c>
      <c r="AP210" t="s">
        <v>130</v>
      </c>
      <c r="AQ210" t="s">
        <v>130</v>
      </c>
      <c r="AR210" t="s">
        <v>82</v>
      </c>
      <c r="AT210" t="s">
        <v>82</v>
      </c>
      <c r="AW210" t="s">
        <v>82</v>
      </c>
      <c r="AY210" t="s">
        <v>2923</v>
      </c>
      <c r="AZ210" t="s">
        <v>1521</v>
      </c>
      <c r="BA210" t="s">
        <v>147</v>
      </c>
      <c r="BB210">
        <v>19030</v>
      </c>
      <c r="BC210" t="s">
        <v>79</v>
      </c>
      <c r="BH210" t="s">
        <v>2922</v>
      </c>
      <c r="BJ210">
        <v>232820620</v>
      </c>
    </row>
    <row r="211" spans="1:62" x14ac:dyDescent="0.25">
      <c r="A211" t="s">
        <v>3556</v>
      </c>
      <c r="B211" s="2">
        <v>43397</v>
      </c>
      <c r="C211" t="s">
        <v>63</v>
      </c>
      <c r="D211" s="3">
        <v>43374.314716493056</v>
      </c>
      <c r="E211" t="s">
        <v>64</v>
      </c>
      <c r="F211" s="2">
        <v>43449</v>
      </c>
      <c r="G211" s="2">
        <v>43713</v>
      </c>
      <c r="H211" t="s">
        <v>3557</v>
      </c>
      <c r="I211" t="s">
        <v>3558</v>
      </c>
      <c r="J211" t="s">
        <v>3559</v>
      </c>
      <c r="L211" t="s">
        <v>313</v>
      </c>
      <c r="M211" t="s">
        <v>232</v>
      </c>
      <c r="N211">
        <v>10017</v>
      </c>
      <c r="O211" t="s">
        <v>70</v>
      </c>
      <c r="Q211" t="s">
        <v>3560</v>
      </c>
      <c r="S211" t="s">
        <v>72</v>
      </c>
      <c r="T211" t="s">
        <v>102</v>
      </c>
      <c r="U211" t="s">
        <v>1425</v>
      </c>
      <c r="V211" t="s">
        <v>2470</v>
      </c>
      <c r="W211" t="s">
        <v>105</v>
      </c>
      <c r="X211" t="s">
        <v>3561</v>
      </c>
      <c r="Y211" t="str">
        <f>"37-2011"</f>
        <v>37-2011</v>
      </c>
      <c r="Z211" t="s">
        <v>424</v>
      </c>
      <c r="AA211">
        <v>721110</v>
      </c>
      <c r="AB211">
        <v>8</v>
      </c>
      <c r="AC211">
        <v>8</v>
      </c>
      <c r="AD211" t="s">
        <v>79</v>
      </c>
      <c r="AE211" t="s">
        <v>80</v>
      </c>
      <c r="AF211">
        <v>35</v>
      </c>
      <c r="AG211" s="4">
        <v>0.25</v>
      </c>
      <c r="AH211" s="4">
        <v>0.58333333333333337</v>
      </c>
      <c r="AI211" s="5">
        <v>11.9</v>
      </c>
      <c r="AJ211">
        <v>17.850000000000001</v>
      </c>
      <c r="AL211" t="s">
        <v>81</v>
      </c>
      <c r="AM211" t="s">
        <v>82</v>
      </c>
      <c r="AO211" t="s">
        <v>83</v>
      </c>
      <c r="AR211" t="s">
        <v>82</v>
      </c>
      <c r="AT211" t="s">
        <v>82</v>
      </c>
      <c r="AW211" t="s">
        <v>72</v>
      </c>
      <c r="AX211">
        <v>1</v>
      </c>
      <c r="AY211" t="s">
        <v>1842</v>
      </c>
      <c r="AZ211" t="s">
        <v>1845</v>
      </c>
      <c r="BA211" t="s">
        <v>86</v>
      </c>
      <c r="BB211">
        <v>34103</v>
      </c>
      <c r="BC211" t="s">
        <v>87</v>
      </c>
      <c r="BH211" t="s">
        <v>3562</v>
      </c>
      <c r="BJ211">
        <v>271721466</v>
      </c>
    </row>
    <row r="212" spans="1:62" x14ac:dyDescent="0.25">
      <c r="A212" t="s">
        <v>3669</v>
      </c>
      <c r="B212" s="2">
        <v>43397</v>
      </c>
      <c r="C212" t="s">
        <v>63</v>
      </c>
      <c r="D212" s="3">
        <v>43355.650030300923</v>
      </c>
      <c r="E212" t="s">
        <v>64</v>
      </c>
      <c r="F212" s="2">
        <v>43435</v>
      </c>
      <c r="G212" s="2">
        <v>43602</v>
      </c>
      <c r="H212" t="s">
        <v>3670</v>
      </c>
      <c r="J212" t="s">
        <v>3671</v>
      </c>
      <c r="L212" t="s">
        <v>3672</v>
      </c>
      <c r="M212" t="s">
        <v>323</v>
      </c>
      <c r="N212">
        <v>95223</v>
      </c>
      <c r="O212" t="s">
        <v>70</v>
      </c>
      <c r="Q212" t="s">
        <v>3673</v>
      </c>
      <c r="S212" t="s">
        <v>72</v>
      </c>
      <c r="T212" t="s">
        <v>3674</v>
      </c>
      <c r="U212" t="s">
        <v>3675</v>
      </c>
      <c r="V212" t="s">
        <v>3676</v>
      </c>
      <c r="W212" t="s">
        <v>323</v>
      </c>
      <c r="X212" t="s">
        <v>3677</v>
      </c>
      <c r="Y212" t="str">
        <f>"33-9092"</f>
        <v>33-9092</v>
      </c>
      <c r="Z212" t="s">
        <v>3678</v>
      </c>
      <c r="AA212">
        <v>71392</v>
      </c>
      <c r="AB212">
        <v>1</v>
      </c>
      <c r="AC212">
        <v>1</v>
      </c>
      <c r="AD212" t="s">
        <v>79</v>
      </c>
      <c r="AE212" t="s">
        <v>80</v>
      </c>
      <c r="AF212">
        <v>42</v>
      </c>
      <c r="AG212" s="4">
        <v>0.33333333333333331</v>
      </c>
      <c r="AH212" s="4">
        <v>0.6875</v>
      </c>
      <c r="AI212" s="6">
        <v>17</v>
      </c>
      <c r="AJ212">
        <v>25.5</v>
      </c>
      <c r="AK212">
        <v>25.5</v>
      </c>
      <c r="AL212" t="s">
        <v>81</v>
      </c>
      <c r="AM212" t="s">
        <v>72</v>
      </c>
      <c r="AN212">
        <v>10</v>
      </c>
      <c r="AO212" t="s">
        <v>213</v>
      </c>
      <c r="AR212" t="s">
        <v>82</v>
      </c>
      <c r="AT212" t="s">
        <v>72</v>
      </c>
      <c r="AU212">
        <v>0</v>
      </c>
      <c r="AV212" t="s">
        <v>3679</v>
      </c>
      <c r="AW212" t="s">
        <v>72</v>
      </c>
      <c r="AX212">
        <v>12</v>
      </c>
      <c r="AY212" t="s">
        <v>3672</v>
      </c>
      <c r="AZ212" t="s">
        <v>1879</v>
      </c>
      <c r="BA212" t="s">
        <v>323</v>
      </c>
      <c r="BB212">
        <v>95223</v>
      </c>
      <c r="BC212" t="s">
        <v>87</v>
      </c>
      <c r="BH212" t="s">
        <v>3671</v>
      </c>
      <c r="BJ212">
        <v>611746068</v>
      </c>
    </row>
    <row r="213" spans="1:62" x14ac:dyDescent="0.25">
      <c r="A213" t="s">
        <v>4024</v>
      </c>
      <c r="B213" s="2">
        <v>43397</v>
      </c>
      <c r="C213" t="s">
        <v>63</v>
      </c>
      <c r="D213" s="3">
        <v>43369.404933310187</v>
      </c>
      <c r="E213" t="s">
        <v>117</v>
      </c>
      <c r="H213" t="s">
        <v>944</v>
      </c>
      <c r="J213" t="s">
        <v>945</v>
      </c>
      <c r="L213" t="s">
        <v>946</v>
      </c>
      <c r="M213" t="s">
        <v>105</v>
      </c>
      <c r="N213" t="s">
        <v>947</v>
      </c>
      <c r="O213" t="s">
        <v>70</v>
      </c>
      <c r="Q213" t="s">
        <v>948</v>
      </c>
      <c r="S213" t="s">
        <v>72</v>
      </c>
      <c r="T213" t="s">
        <v>4025</v>
      </c>
      <c r="U213" t="s">
        <v>4026</v>
      </c>
      <c r="V213" t="s">
        <v>863</v>
      </c>
      <c r="W213" t="s">
        <v>105</v>
      </c>
      <c r="X213" t="s">
        <v>951</v>
      </c>
      <c r="Y213" t="str">
        <f>"47-4071"</f>
        <v>47-4071</v>
      </c>
      <c r="Z213" t="s">
        <v>952</v>
      </c>
      <c r="AA213">
        <v>562991</v>
      </c>
      <c r="AB213">
        <v>1</v>
      </c>
      <c r="AD213" t="s">
        <v>79</v>
      </c>
      <c r="AE213" t="s">
        <v>95</v>
      </c>
      <c r="AF213">
        <v>19</v>
      </c>
      <c r="AG213" s="4">
        <v>0.33333333333333331</v>
      </c>
      <c r="AH213" s="4">
        <v>0.70833333333333337</v>
      </c>
      <c r="AI213" s="6">
        <v>19</v>
      </c>
      <c r="AJ213">
        <v>28.5</v>
      </c>
      <c r="AL213" t="s">
        <v>81</v>
      </c>
      <c r="AM213" t="s">
        <v>82</v>
      </c>
      <c r="AO213" t="s">
        <v>83</v>
      </c>
      <c r="AP213" t="s">
        <v>67</v>
      </c>
      <c r="AQ213" t="s">
        <v>67</v>
      </c>
      <c r="AR213" t="s">
        <v>82</v>
      </c>
      <c r="AT213" t="s">
        <v>82</v>
      </c>
      <c r="AW213" t="s">
        <v>82</v>
      </c>
      <c r="AY213" t="s">
        <v>946</v>
      </c>
      <c r="AZ213" t="s">
        <v>953</v>
      </c>
      <c r="BA213" t="s">
        <v>105</v>
      </c>
      <c r="BB213" t="s">
        <v>947</v>
      </c>
      <c r="BC213" t="s">
        <v>79</v>
      </c>
      <c r="BH213" t="s">
        <v>945</v>
      </c>
      <c r="BJ213">
        <v>820764024</v>
      </c>
    </row>
    <row r="214" spans="1:62" x14ac:dyDescent="0.25">
      <c r="A214" t="s">
        <v>4159</v>
      </c>
      <c r="B214" s="2">
        <v>43397</v>
      </c>
      <c r="C214" t="s">
        <v>63</v>
      </c>
      <c r="D214" s="3">
        <v>43350.615526724534</v>
      </c>
      <c r="E214" t="s">
        <v>64</v>
      </c>
      <c r="F214" s="2">
        <v>43425</v>
      </c>
      <c r="G214" s="2">
        <v>43789</v>
      </c>
      <c r="H214" t="s">
        <v>4160</v>
      </c>
      <c r="J214" t="s">
        <v>4161</v>
      </c>
      <c r="L214" t="s">
        <v>4162</v>
      </c>
      <c r="M214" t="s">
        <v>86</v>
      </c>
      <c r="N214">
        <v>33403</v>
      </c>
      <c r="O214" t="s">
        <v>70</v>
      </c>
      <c r="Q214" t="s">
        <v>4163</v>
      </c>
      <c r="S214" t="s">
        <v>72</v>
      </c>
      <c r="T214" t="s">
        <v>4164</v>
      </c>
      <c r="U214" t="s">
        <v>4165</v>
      </c>
      <c r="V214" t="s">
        <v>4166</v>
      </c>
      <c r="W214" t="s">
        <v>86</v>
      </c>
      <c r="X214" t="s">
        <v>4167</v>
      </c>
      <c r="Y214" t="str">
        <f>"27-3042"</f>
        <v>27-3042</v>
      </c>
      <c r="Z214" t="s">
        <v>4168</v>
      </c>
      <c r="AA214">
        <v>623220</v>
      </c>
      <c r="AB214">
        <v>1</v>
      </c>
      <c r="AC214">
        <v>1</v>
      </c>
      <c r="AD214" t="s">
        <v>79</v>
      </c>
      <c r="AE214" t="s">
        <v>599</v>
      </c>
      <c r="AF214">
        <v>40</v>
      </c>
      <c r="AG214" s="4">
        <v>0.375</v>
      </c>
      <c r="AH214" s="4">
        <v>0.75</v>
      </c>
      <c r="AI214" s="5">
        <v>28.4</v>
      </c>
      <c r="AL214" t="s">
        <v>81</v>
      </c>
      <c r="AM214" t="s">
        <v>82</v>
      </c>
      <c r="AO214" t="s">
        <v>1045</v>
      </c>
      <c r="AQ214" t="s">
        <v>4169</v>
      </c>
      <c r="AR214" t="s">
        <v>82</v>
      </c>
      <c r="AT214" t="s">
        <v>82</v>
      </c>
      <c r="AW214" t="s">
        <v>72</v>
      </c>
      <c r="AX214">
        <v>24</v>
      </c>
      <c r="AY214" t="s">
        <v>4162</v>
      </c>
      <c r="AZ214" t="s">
        <v>1488</v>
      </c>
      <c r="BA214" t="s">
        <v>86</v>
      </c>
      <c r="BB214">
        <v>33403</v>
      </c>
      <c r="BC214" t="s">
        <v>87</v>
      </c>
      <c r="BH214" t="s">
        <v>4170</v>
      </c>
      <c r="BJ214">
        <v>460921214</v>
      </c>
    </row>
    <row r="215" spans="1:62" x14ac:dyDescent="0.25">
      <c r="A215" t="s">
        <v>4517</v>
      </c>
      <c r="B215" s="2">
        <v>43397</v>
      </c>
      <c r="C215" t="s">
        <v>63</v>
      </c>
      <c r="D215" s="3">
        <v>43376.280646168983</v>
      </c>
      <c r="E215" t="s">
        <v>64</v>
      </c>
      <c r="F215" s="2">
        <v>43466</v>
      </c>
      <c r="G215" s="2">
        <v>43739</v>
      </c>
      <c r="H215" t="s">
        <v>4518</v>
      </c>
      <c r="J215" t="s">
        <v>4519</v>
      </c>
      <c r="L215" t="s">
        <v>4520</v>
      </c>
      <c r="M215" t="s">
        <v>821</v>
      </c>
      <c r="N215">
        <v>97325</v>
      </c>
      <c r="O215" t="s">
        <v>70</v>
      </c>
      <c r="Q215" t="s">
        <v>4521</v>
      </c>
      <c r="S215" t="s">
        <v>72</v>
      </c>
      <c r="T215" t="s">
        <v>878</v>
      </c>
      <c r="U215" t="s">
        <v>2327</v>
      </c>
      <c r="V215" t="s">
        <v>880</v>
      </c>
      <c r="W215" t="s">
        <v>881</v>
      </c>
      <c r="X215" t="s">
        <v>1092</v>
      </c>
      <c r="Y215" t="str">
        <f>"45-4011"</f>
        <v>45-4011</v>
      </c>
      <c r="Z215" t="s">
        <v>763</v>
      </c>
      <c r="AA215">
        <v>115310</v>
      </c>
      <c r="AB215">
        <v>35</v>
      </c>
      <c r="AC215">
        <v>35</v>
      </c>
      <c r="AD215" t="s">
        <v>79</v>
      </c>
      <c r="AE215" t="s">
        <v>80</v>
      </c>
      <c r="AF215">
        <v>35</v>
      </c>
      <c r="AG215" s="4">
        <v>0.33333333333333331</v>
      </c>
      <c r="AH215" s="4">
        <v>0.70833333333333337</v>
      </c>
      <c r="AI215" s="5">
        <v>11.96</v>
      </c>
      <c r="AJ215">
        <v>17.940000000000001</v>
      </c>
      <c r="AK215">
        <v>33</v>
      </c>
      <c r="AL215" t="s">
        <v>81</v>
      </c>
      <c r="AM215" t="s">
        <v>82</v>
      </c>
      <c r="AO215" t="s">
        <v>83</v>
      </c>
      <c r="AR215" t="s">
        <v>82</v>
      </c>
      <c r="AT215" t="s">
        <v>82</v>
      </c>
      <c r="AW215" t="s">
        <v>72</v>
      </c>
      <c r="AX215">
        <v>3</v>
      </c>
      <c r="AY215" t="s">
        <v>2876</v>
      </c>
      <c r="AZ215" t="s">
        <v>4522</v>
      </c>
      <c r="BA215" t="s">
        <v>821</v>
      </c>
      <c r="BB215">
        <v>97471</v>
      </c>
      <c r="BC215" t="s">
        <v>79</v>
      </c>
      <c r="BH215" t="s">
        <v>4523</v>
      </c>
      <c r="BJ215">
        <v>931045023</v>
      </c>
    </row>
    <row r="216" spans="1:62" x14ac:dyDescent="0.25">
      <c r="A216" t="s">
        <v>4866</v>
      </c>
      <c r="B216" s="2">
        <v>43397</v>
      </c>
      <c r="C216" t="s">
        <v>63</v>
      </c>
      <c r="D216" s="3">
        <v>43364.544435312499</v>
      </c>
      <c r="E216" t="s">
        <v>117</v>
      </c>
      <c r="H216" t="s">
        <v>4867</v>
      </c>
      <c r="J216" t="s">
        <v>4868</v>
      </c>
      <c r="L216" t="s">
        <v>1564</v>
      </c>
      <c r="M216" t="s">
        <v>1064</v>
      </c>
      <c r="N216">
        <v>37210</v>
      </c>
      <c r="O216" t="s">
        <v>70</v>
      </c>
      <c r="Q216" t="s">
        <v>4869</v>
      </c>
      <c r="S216" t="s">
        <v>72</v>
      </c>
      <c r="T216" t="s">
        <v>4870</v>
      </c>
      <c r="U216" t="s">
        <v>4871</v>
      </c>
      <c r="V216" t="s">
        <v>3590</v>
      </c>
      <c r="W216" t="s">
        <v>1064</v>
      </c>
      <c r="X216" t="s">
        <v>4872</v>
      </c>
      <c r="Y216" t="str">
        <f>"47-3015"</f>
        <v>47-3015</v>
      </c>
      <c r="Z216" t="s">
        <v>3727</v>
      </c>
      <c r="AA216">
        <v>23822</v>
      </c>
      <c r="AB216">
        <v>5</v>
      </c>
      <c r="AD216" t="s">
        <v>79</v>
      </c>
      <c r="AE216" t="s">
        <v>95</v>
      </c>
      <c r="AF216">
        <v>40</v>
      </c>
      <c r="AG216" s="4">
        <v>0.33333333333333331</v>
      </c>
      <c r="AH216" s="4">
        <v>0.70833333333333337</v>
      </c>
      <c r="AI216" s="5">
        <v>15.66</v>
      </c>
      <c r="AJ216">
        <v>23.49</v>
      </c>
      <c r="AK216">
        <v>23.63</v>
      </c>
      <c r="AL216" t="s">
        <v>81</v>
      </c>
      <c r="AM216" t="s">
        <v>82</v>
      </c>
      <c r="AO216" t="s">
        <v>83</v>
      </c>
      <c r="AR216" t="s">
        <v>82</v>
      </c>
      <c r="AT216" t="s">
        <v>82</v>
      </c>
      <c r="AW216" t="s">
        <v>82</v>
      </c>
      <c r="AY216" t="s">
        <v>1564</v>
      </c>
      <c r="AZ216" t="s">
        <v>4873</v>
      </c>
      <c r="BA216" t="s">
        <v>1064</v>
      </c>
      <c r="BB216">
        <v>37210</v>
      </c>
      <c r="BC216" t="s">
        <v>79</v>
      </c>
      <c r="BH216" t="s">
        <v>4868</v>
      </c>
      <c r="BJ216">
        <v>204775970</v>
      </c>
    </row>
    <row r="217" spans="1:62" x14ac:dyDescent="0.25">
      <c r="A217" t="s">
        <v>5568</v>
      </c>
      <c r="B217" s="2">
        <v>43397</v>
      </c>
      <c r="C217" t="s">
        <v>63</v>
      </c>
      <c r="D217" s="3">
        <v>43370.553387002314</v>
      </c>
      <c r="E217" t="s">
        <v>64</v>
      </c>
      <c r="F217" s="2">
        <v>43445</v>
      </c>
      <c r="G217" s="2">
        <v>43616</v>
      </c>
      <c r="H217" t="s">
        <v>5569</v>
      </c>
      <c r="J217" t="s">
        <v>5570</v>
      </c>
      <c r="L217" t="s">
        <v>5571</v>
      </c>
      <c r="M217" t="s">
        <v>2367</v>
      </c>
      <c r="N217">
        <v>29945</v>
      </c>
      <c r="O217" t="s">
        <v>70</v>
      </c>
      <c r="Q217" t="s">
        <v>5572</v>
      </c>
      <c r="S217" t="s">
        <v>72</v>
      </c>
      <c r="T217" t="s">
        <v>651</v>
      </c>
      <c r="U217" t="s">
        <v>652</v>
      </c>
      <c r="V217" t="s">
        <v>653</v>
      </c>
      <c r="W217" t="s">
        <v>207</v>
      </c>
      <c r="X217" t="s">
        <v>1427</v>
      </c>
      <c r="Y217" t="str">
        <f>"37-2012"</f>
        <v>37-2012</v>
      </c>
      <c r="Z217" t="s">
        <v>373</v>
      </c>
      <c r="AA217">
        <v>713910</v>
      </c>
      <c r="AB217">
        <v>2</v>
      </c>
      <c r="AC217">
        <v>2</v>
      </c>
      <c r="AD217" t="s">
        <v>79</v>
      </c>
      <c r="AE217" t="s">
        <v>95</v>
      </c>
      <c r="AF217">
        <v>40</v>
      </c>
      <c r="AG217" s="4">
        <v>0.375</v>
      </c>
      <c r="AH217" s="4">
        <v>0.70833333333333337</v>
      </c>
      <c r="AI217" s="5">
        <v>9.18</v>
      </c>
      <c r="AJ217">
        <v>13.77</v>
      </c>
      <c r="AK217">
        <v>14.63</v>
      </c>
      <c r="AL217" t="s">
        <v>81</v>
      </c>
      <c r="AM217" t="s">
        <v>82</v>
      </c>
      <c r="AO217" t="s">
        <v>83</v>
      </c>
      <c r="AR217" t="s">
        <v>82</v>
      </c>
      <c r="AT217" t="s">
        <v>82</v>
      </c>
      <c r="AW217" t="s">
        <v>72</v>
      </c>
      <c r="AX217">
        <v>3</v>
      </c>
      <c r="AY217" t="s">
        <v>5571</v>
      </c>
      <c r="AZ217" t="s">
        <v>4457</v>
      </c>
      <c r="BA217" t="s">
        <v>2367</v>
      </c>
      <c r="BB217">
        <v>29945</v>
      </c>
      <c r="BC217" t="s">
        <v>87</v>
      </c>
      <c r="BH217" t="s">
        <v>5570</v>
      </c>
      <c r="BJ217">
        <v>571096479</v>
      </c>
    </row>
    <row r="218" spans="1:62" x14ac:dyDescent="0.25">
      <c r="A218" t="s">
        <v>6149</v>
      </c>
      <c r="B218" s="2">
        <v>43397</v>
      </c>
      <c r="C218" t="s">
        <v>63</v>
      </c>
      <c r="D218" s="3">
        <v>43376.41292761574</v>
      </c>
      <c r="E218" t="s">
        <v>64</v>
      </c>
      <c r="F218" s="2">
        <v>43466</v>
      </c>
      <c r="G218" s="2">
        <v>43738</v>
      </c>
      <c r="H218" t="s">
        <v>6133</v>
      </c>
      <c r="J218" t="s">
        <v>6134</v>
      </c>
      <c r="L218" t="s">
        <v>6135</v>
      </c>
      <c r="M218" t="s">
        <v>105</v>
      </c>
      <c r="N218">
        <v>78641</v>
      </c>
      <c r="O218" t="s">
        <v>70</v>
      </c>
      <c r="Q218" t="s">
        <v>6136</v>
      </c>
      <c r="S218" t="s">
        <v>72</v>
      </c>
      <c r="T218" t="s">
        <v>6137</v>
      </c>
      <c r="U218" t="s">
        <v>6138</v>
      </c>
      <c r="V218" t="s">
        <v>4606</v>
      </c>
      <c r="W218" t="s">
        <v>105</v>
      </c>
      <c r="X218" t="s">
        <v>6139</v>
      </c>
      <c r="Y218" t="str">
        <f>"47-2141"</f>
        <v>47-2141</v>
      </c>
      <c r="Z218" t="s">
        <v>1722</v>
      </c>
      <c r="AA218">
        <v>238320</v>
      </c>
      <c r="AB218">
        <v>17</v>
      </c>
      <c r="AC218">
        <v>17</v>
      </c>
      <c r="AD218" t="s">
        <v>79</v>
      </c>
      <c r="AE218" t="s">
        <v>95</v>
      </c>
      <c r="AF218">
        <v>40</v>
      </c>
      <c r="AG218" s="4">
        <v>0.33333333333333331</v>
      </c>
      <c r="AH218" s="4">
        <v>0.66666666666666663</v>
      </c>
      <c r="AI218" s="5">
        <v>15.2</v>
      </c>
      <c r="AL218" t="s">
        <v>81</v>
      </c>
      <c r="AM218" t="s">
        <v>82</v>
      </c>
      <c r="AO218" t="s">
        <v>83</v>
      </c>
      <c r="AP218" t="s">
        <v>67</v>
      </c>
      <c r="AQ218" t="s">
        <v>67</v>
      </c>
      <c r="AR218" t="s">
        <v>82</v>
      </c>
      <c r="AT218" t="s">
        <v>82</v>
      </c>
      <c r="AW218" t="s">
        <v>82</v>
      </c>
      <c r="AY218" t="s">
        <v>6150</v>
      </c>
      <c r="AZ218" t="s">
        <v>2062</v>
      </c>
      <c r="BA218" t="s">
        <v>105</v>
      </c>
      <c r="BB218">
        <v>78641</v>
      </c>
      <c r="BC218" t="s">
        <v>79</v>
      </c>
      <c r="BH218" t="s">
        <v>6151</v>
      </c>
      <c r="BJ218">
        <v>742738957</v>
      </c>
    </row>
    <row r="219" spans="1:62" x14ac:dyDescent="0.25">
      <c r="A219" t="s">
        <v>303</v>
      </c>
      <c r="B219" s="2">
        <v>43398</v>
      </c>
      <c r="C219" t="s">
        <v>63</v>
      </c>
      <c r="D219" s="3">
        <v>43213.288969907408</v>
      </c>
      <c r="E219" t="s">
        <v>117</v>
      </c>
      <c r="H219" t="s">
        <v>304</v>
      </c>
      <c r="I219" t="s">
        <v>305</v>
      </c>
      <c r="J219" t="s">
        <v>306</v>
      </c>
      <c r="L219" t="s">
        <v>307</v>
      </c>
      <c r="M219" t="s">
        <v>308</v>
      </c>
      <c r="N219">
        <v>8742</v>
      </c>
      <c r="O219" t="s">
        <v>70</v>
      </c>
      <c r="P219" t="s">
        <v>309</v>
      </c>
      <c r="Q219" t="s">
        <v>310</v>
      </c>
      <c r="S219" t="s">
        <v>72</v>
      </c>
      <c r="T219" t="s">
        <v>311</v>
      </c>
      <c r="U219" t="s">
        <v>312</v>
      </c>
      <c r="V219" t="s">
        <v>313</v>
      </c>
      <c r="W219" t="s">
        <v>232</v>
      </c>
      <c r="X219" t="s">
        <v>314</v>
      </c>
      <c r="Y219" t="str">
        <f>"35-9021"</f>
        <v>35-9021</v>
      </c>
      <c r="Z219" t="s">
        <v>315</v>
      </c>
      <c r="AA219">
        <v>7221</v>
      </c>
      <c r="AB219">
        <v>6</v>
      </c>
      <c r="AD219" t="s">
        <v>79</v>
      </c>
      <c r="AE219" t="s">
        <v>80</v>
      </c>
      <c r="AF219">
        <v>40</v>
      </c>
      <c r="AG219" s="4">
        <v>0.375</v>
      </c>
      <c r="AH219" s="4">
        <v>0.75</v>
      </c>
      <c r="AI219" s="5">
        <v>11.61</v>
      </c>
      <c r="AJ219">
        <v>0</v>
      </c>
      <c r="AK219">
        <v>0</v>
      </c>
      <c r="AL219" t="s">
        <v>81</v>
      </c>
      <c r="AM219" t="s">
        <v>82</v>
      </c>
      <c r="AO219" t="s">
        <v>83</v>
      </c>
      <c r="AR219" t="s">
        <v>82</v>
      </c>
      <c r="AT219" t="s">
        <v>82</v>
      </c>
      <c r="AW219" t="s">
        <v>82</v>
      </c>
      <c r="AY219" t="s">
        <v>316</v>
      </c>
      <c r="AZ219" t="s">
        <v>317</v>
      </c>
      <c r="BA219" t="s">
        <v>308</v>
      </c>
      <c r="BB219">
        <v>8742</v>
      </c>
      <c r="BC219" t="s">
        <v>87</v>
      </c>
      <c r="BH219" t="s">
        <v>318</v>
      </c>
      <c r="BJ219">
        <v>223661513</v>
      </c>
    </row>
    <row r="220" spans="1:62" x14ac:dyDescent="0.25">
      <c r="A220" t="s">
        <v>621</v>
      </c>
      <c r="B220" s="2">
        <v>43398</v>
      </c>
      <c r="C220" t="s">
        <v>63</v>
      </c>
      <c r="D220" s="3">
        <v>43285.362253356485</v>
      </c>
      <c r="E220" t="s">
        <v>282</v>
      </c>
      <c r="F220" s="2">
        <v>43399</v>
      </c>
      <c r="G220" s="2">
        <v>43465</v>
      </c>
      <c r="H220" t="s">
        <v>622</v>
      </c>
      <c r="I220" t="s">
        <v>623</v>
      </c>
      <c r="J220" t="s">
        <v>624</v>
      </c>
      <c r="L220" t="s">
        <v>625</v>
      </c>
      <c r="M220" t="s">
        <v>626</v>
      </c>
      <c r="N220" t="s">
        <v>627</v>
      </c>
      <c r="O220" t="s">
        <v>70</v>
      </c>
      <c r="Q220" t="s">
        <v>628</v>
      </c>
      <c r="S220" t="s">
        <v>72</v>
      </c>
      <c r="T220" t="s">
        <v>629</v>
      </c>
      <c r="U220" t="s">
        <v>630</v>
      </c>
      <c r="V220" t="s">
        <v>631</v>
      </c>
      <c r="W220" t="s">
        <v>626</v>
      </c>
      <c r="X220" t="s">
        <v>632</v>
      </c>
      <c r="Y220" t="str">
        <f>"51-3023"</f>
        <v>51-3023</v>
      </c>
      <c r="Z220" t="s">
        <v>633</v>
      </c>
      <c r="AA220">
        <v>112111</v>
      </c>
      <c r="AB220">
        <v>2</v>
      </c>
      <c r="AC220">
        <v>2</v>
      </c>
      <c r="AD220" t="s">
        <v>79</v>
      </c>
      <c r="AE220" t="s">
        <v>80</v>
      </c>
      <c r="AF220">
        <v>40</v>
      </c>
      <c r="AG220" s="4">
        <v>0.33333333333333331</v>
      </c>
      <c r="AH220" s="4">
        <v>0.70833333333333337</v>
      </c>
      <c r="AI220" s="5">
        <v>12.33</v>
      </c>
      <c r="AJ220">
        <v>18.5</v>
      </c>
      <c r="AL220" t="s">
        <v>81</v>
      </c>
      <c r="AM220" t="s">
        <v>82</v>
      </c>
      <c r="AO220" t="s">
        <v>83</v>
      </c>
      <c r="AR220" t="s">
        <v>82</v>
      </c>
      <c r="AT220" t="s">
        <v>82</v>
      </c>
      <c r="AW220" t="s">
        <v>82</v>
      </c>
      <c r="AY220" t="s">
        <v>625</v>
      </c>
      <c r="AZ220" t="s">
        <v>634</v>
      </c>
      <c r="BA220" t="s">
        <v>626</v>
      </c>
      <c r="BB220" t="s">
        <v>627</v>
      </c>
      <c r="BC220" t="s">
        <v>87</v>
      </c>
      <c r="BH220" t="s">
        <v>624</v>
      </c>
      <c r="BJ220">
        <v>811243719</v>
      </c>
    </row>
    <row r="221" spans="1:62" x14ac:dyDescent="0.25">
      <c r="A221" t="s">
        <v>966</v>
      </c>
      <c r="B221" s="2">
        <v>43398</v>
      </c>
      <c r="C221" t="s">
        <v>63</v>
      </c>
      <c r="D221" s="3">
        <v>43334.377220451388</v>
      </c>
      <c r="E221" t="s">
        <v>117</v>
      </c>
      <c r="H221" t="s">
        <v>223</v>
      </c>
      <c r="J221" t="s">
        <v>224</v>
      </c>
      <c r="L221" t="s">
        <v>225</v>
      </c>
      <c r="M221" t="s">
        <v>226</v>
      </c>
      <c r="N221" t="s">
        <v>227</v>
      </c>
      <c r="O221" t="s">
        <v>70</v>
      </c>
      <c r="Q221" t="s">
        <v>228</v>
      </c>
      <c r="S221" t="s">
        <v>72</v>
      </c>
      <c r="T221" t="s">
        <v>229</v>
      </c>
      <c r="U221" t="s">
        <v>230</v>
      </c>
      <c r="V221" t="s">
        <v>231</v>
      </c>
      <c r="W221" t="s">
        <v>232</v>
      </c>
      <c r="X221" t="s">
        <v>967</v>
      </c>
      <c r="Y221" t="str">
        <f>"47-2073"</f>
        <v>47-2073</v>
      </c>
      <c r="Z221" t="s">
        <v>968</v>
      </c>
      <c r="AA221">
        <v>5612</v>
      </c>
      <c r="AB221">
        <v>25</v>
      </c>
      <c r="AD221" t="s">
        <v>79</v>
      </c>
      <c r="AE221" t="s">
        <v>80</v>
      </c>
      <c r="AF221">
        <v>40</v>
      </c>
      <c r="AG221" s="4">
        <v>0.33333333333333331</v>
      </c>
      <c r="AH221" s="4">
        <v>0.70833333333333337</v>
      </c>
      <c r="AI221" s="5">
        <v>25.97</v>
      </c>
      <c r="AL221" t="s">
        <v>81</v>
      </c>
      <c r="AM221" t="s">
        <v>82</v>
      </c>
      <c r="AO221" t="s">
        <v>83</v>
      </c>
      <c r="AP221" t="s">
        <v>67</v>
      </c>
      <c r="AQ221" t="s">
        <v>67</v>
      </c>
      <c r="AR221" t="s">
        <v>82</v>
      </c>
      <c r="AT221" t="s">
        <v>82</v>
      </c>
      <c r="AW221" t="s">
        <v>72</v>
      </c>
      <c r="AX221">
        <v>12</v>
      </c>
      <c r="AY221" t="s">
        <v>225</v>
      </c>
      <c r="AZ221" t="s">
        <v>235</v>
      </c>
      <c r="BA221" t="s">
        <v>226</v>
      </c>
      <c r="BB221" t="s">
        <v>227</v>
      </c>
      <c r="BC221" t="s">
        <v>79</v>
      </c>
      <c r="BH221" t="s">
        <v>224</v>
      </c>
      <c r="BJ221">
        <v>453680604</v>
      </c>
    </row>
    <row r="222" spans="1:62" x14ac:dyDescent="0.25">
      <c r="A222" t="s">
        <v>1477</v>
      </c>
      <c r="B222" s="2">
        <v>43398</v>
      </c>
      <c r="C222" t="s">
        <v>63</v>
      </c>
      <c r="D222" s="3">
        <v>43340.473336469906</v>
      </c>
      <c r="E222" t="s">
        <v>64</v>
      </c>
      <c r="F222" s="2">
        <v>43419</v>
      </c>
      <c r="G222" s="2">
        <v>43586</v>
      </c>
      <c r="H222" t="s">
        <v>1478</v>
      </c>
      <c r="J222" t="s">
        <v>1479</v>
      </c>
      <c r="K222" t="s">
        <v>1480</v>
      </c>
      <c r="L222" t="s">
        <v>1481</v>
      </c>
      <c r="M222" t="s">
        <v>86</v>
      </c>
      <c r="N222">
        <v>32202</v>
      </c>
      <c r="O222" t="s">
        <v>70</v>
      </c>
      <c r="Q222" t="s">
        <v>1482</v>
      </c>
      <c r="S222" t="s">
        <v>72</v>
      </c>
      <c r="T222" t="s">
        <v>1483</v>
      </c>
      <c r="U222" t="s">
        <v>1484</v>
      </c>
      <c r="V222" t="s">
        <v>1485</v>
      </c>
      <c r="W222" t="s">
        <v>323</v>
      </c>
      <c r="X222" t="s">
        <v>1486</v>
      </c>
      <c r="Y222" t="str">
        <f>"39-2021"</f>
        <v>39-2021</v>
      </c>
      <c r="Z222" t="s">
        <v>78</v>
      </c>
      <c r="AA222">
        <v>711219</v>
      </c>
      <c r="AB222">
        <v>9</v>
      </c>
      <c r="AC222">
        <v>9</v>
      </c>
      <c r="AD222" t="s">
        <v>79</v>
      </c>
      <c r="AE222" t="s">
        <v>80</v>
      </c>
      <c r="AF222">
        <v>40</v>
      </c>
      <c r="AG222" s="4">
        <v>0.25</v>
      </c>
      <c r="AH222" s="4">
        <v>0.75</v>
      </c>
      <c r="AI222" s="5">
        <v>12.9</v>
      </c>
      <c r="AJ222">
        <v>19.350000000000001</v>
      </c>
      <c r="AL222" t="s">
        <v>81</v>
      </c>
      <c r="AM222" t="s">
        <v>82</v>
      </c>
      <c r="AO222" t="s">
        <v>83</v>
      </c>
      <c r="AR222" t="s">
        <v>82</v>
      </c>
      <c r="AT222" t="s">
        <v>82</v>
      </c>
      <c r="AW222" t="s">
        <v>72</v>
      </c>
      <c r="AX222">
        <v>3</v>
      </c>
      <c r="AY222" t="s">
        <v>1487</v>
      </c>
      <c r="AZ222" t="s">
        <v>1488</v>
      </c>
      <c r="BA222" t="s">
        <v>86</v>
      </c>
      <c r="BB222">
        <v>33414</v>
      </c>
      <c r="BC222" t="s">
        <v>79</v>
      </c>
      <c r="BH222" t="s">
        <v>1489</v>
      </c>
      <c r="BJ222">
        <v>990373561</v>
      </c>
    </row>
    <row r="223" spans="1:62" x14ac:dyDescent="0.25">
      <c r="A223" t="s">
        <v>2063</v>
      </c>
      <c r="B223" s="2">
        <v>43398</v>
      </c>
      <c r="C223" t="s">
        <v>63</v>
      </c>
      <c r="D223" s="3">
        <v>43375.836532696761</v>
      </c>
      <c r="E223" t="s">
        <v>64</v>
      </c>
      <c r="F223" s="2">
        <v>43466</v>
      </c>
      <c r="G223" s="2">
        <v>43545</v>
      </c>
      <c r="H223" t="s">
        <v>2064</v>
      </c>
      <c r="J223" t="s">
        <v>2065</v>
      </c>
      <c r="L223" t="s">
        <v>2066</v>
      </c>
      <c r="M223" t="s">
        <v>105</v>
      </c>
      <c r="N223">
        <v>75656</v>
      </c>
      <c r="O223" t="s">
        <v>70</v>
      </c>
      <c r="Q223" t="s">
        <v>2067</v>
      </c>
      <c r="S223" t="s">
        <v>72</v>
      </c>
      <c r="T223" t="s">
        <v>102</v>
      </c>
      <c r="U223" t="s">
        <v>1425</v>
      </c>
      <c r="V223" t="s">
        <v>1426</v>
      </c>
      <c r="W223" t="s">
        <v>105</v>
      </c>
      <c r="X223" t="s">
        <v>2068</v>
      </c>
      <c r="Y223" t="str">
        <f>"35-3022"</f>
        <v>35-3022</v>
      </c>
      <c r="Z223" t="s">
        <v>280</v>
      </c>
      <c r="AA223">
        <v>713990</v>
      </c>
      <c r="AB223">
        <v>50</v>
      </c>
      <c r="AC223">
        <v>50</v>
      </c>
      <c r="AD223" t="s">
        <v>79</v>
      </c>
      <c r="AE223" t="s">
        <v>80</v>
      </c>
      <c r="AF223">
        <v>35</v>
      </c>
      <c r="AG223" s="4">
        <v>0.41666666666666669</v>
      </c>
      <c r="AH223" s="4">
        <v>0.75</v>
      </c>
      <c r="AI223" s="5">
        <v>9.66</v>
      </c>
      <c r="AJ223">
        <v>14.49</v>
      </c>
      <c r="AK223">
        <v>15.77</v>
      </c>
      <c r="AL223" t="s">
        <v>81</v>
      </c>
      <c r="AM223" t="s">
        <v>82</v>
      </c>
      <c r="AO223" t="s">
        <v>83</v>
      </c>
      <c r="AR223" t="s">
        <v>82</v>
      </c>
      <c r="AT223" t="s">
        <v>82</v>
      </c>
      <c r="AW223" t="s">
        <v>82</v>
      </c>
      <c r="AY223" t="s">
        <v>2066</v>
      </c>
      <c r="AZ223" t="s">
        <v>2069</v>
      </c>
      <c r="BA223" t="s">
        <v>105</v>
      </c>
      <c r="BB223">
        <v>75656</v>
      </c>
      <c r="BC223" t="s">
        <v>79</v>
      </c>
      <c r="BH223" t="s">
        <v>2065</v>
      </c>
      <c r="BJ223">
        <v>471746619</v>
      </c>
    </row>
    <row r="224" spans="1:62" x14ac:dyDescent="0.25">
      <c r="A224" t="s">
        <v>2279</v>
      </c>
      <c r="B224" s="2">
        <v>43398</v>
      </c>
      <c r="C224" t="s">
        <v>63</v>
      </c>
      <c r="D224" s="3">
        <v>43375.837872291668</v>
      </c>
      <c r="E224" t="s">
        <v>64</v>
      </c>
      <c r="F224" s="2">
        <v>43466</v>
      </c>
      <c r="G224" s="2">
        <v>43768</v>
      </c>
      <c r="H224" t="s">
        <v>2280</v>
      </c>
      <c r="I224" t="s">
        <v>2281</v>
      </c>
      <c r="J224" t="s">
        <v>2282</v>
      </c>
      <c r="L224" t="s">
        <v>2283</v>
      </c>
      <c r="M224" t="s">
        <v>649</v>
      </c>
      <c r="N224">
        <v>85381</v>
      </c>
      <c r="O224" t="s">
        <v>70</v>
      </c>
      <c r="Q224" t="s">
        <v>2284</v>
      </c>
      <c r="S224" t="s">
        <v>72</v>
      </c>
      <c r="T224" t="s">
        <v>102</v>
      </c>
      <c r="U224" t="s">
        <v>1425</v>
      </c>
      <c r="V224" t="s">
        <v>1426</v>
      </c>
      <c r="W224" t="s">
        <v>105</v>
      </c>
      <c r="X224" t="s">
        <v>676</v>
      </c>
      <c r="Y224" t="str">
        <f>"39-3091"</f>
        <v>39-3091</v>
      </c>
      <c r="Z224" t="s">
        <v>677</v>
      </c>
      <c r="AA224">
        <v>713990</v>
      </c>
      <c r="AB224">
        <v>5</v>
      </c>
      <c r="AC224">
        <v>5</v>
      </c>
      <c r="AD224" t="s">
        <v>79</v>
      </c>
      <c r="AE224" t="s">
        <v>80</v>
      </c>
      <c r="AF224">
        <v>35</v>
      </c>
      <c r="AG224" s="4">
        <v>0.5</v>
      </c>
      <c r="AH224" s="4">
        <v>0.875</v>
      </c>
      <c r="AI224" s="5">
        <v>9.23</v>
      </c>
      <c r="AJ224">
        <v>13.85</v>
      </c>
      <c r="AK224">
        <v>21.47</v>
      </c>
      <c r="AL224" t="s">
        <v>81</v>
      </c>
      <c r="AM224" t="s">
        <v>82</v>
      </c>
      <c r="AO224" t="s">
        <v>83</v>
      </c>
      <c r="AR224" t="s">
        <v>82</v>
      </c>
      <c r="AT224" t="s">
        <v>82</v>
      </c>
      <c r="AW224" t="s">
        <v>82</v>
      </c>
      <c r="AY224" t="s">
        <v>2285</v>
      </c>
      <c r="AZ224" t="s">
        <v>655</v>
      </c>
      <c r="BA224" t="s">
        <v>649</v>
      </c>
      <c r="BB224">
        <v>85260</v>
      </c>
      <c r="BC224" t="s">
        <v>79</v>
      </c>
      <c r="BH224" t="s">
        <v>2286</v>
      </c>
      <c r="BJ224">
        <v>860701861</v>
      </c>
    </row>
    <row r="225" spans="1:62" x14ac:dyDescent="0.25">
      <c r="A225" t="s">
        <v>2570</v>
      </c>
      <c r="B225" s="2">
        <v>43398</v>
      </c>
      <c r="C225" t="s">
        <v>63</v>
      </c>
      <c r="D225" s="3">
        <v>43357.646313738427</v>
      </c>
      <c r="E225" t="s">
        <v>64</v>
      </c>
      <c r="F225" s="2">
        <v>43435</v>
      </c>
      <c r="G225" s="2">
        <v>43646</v>
      </c>
      <c r="H225" t="s">
        <v>2571</v>
      </c>
      <c r="J225" t="s">
        <v>2572</v>
      </c>
      <c r="K225" t="s">
        <v>2573</v>
      </c>
      <c r="L225" t="s">
        <v>1753</v>
      </c>
      <c r="M225" t="s">
        <v>761</v>
      </c>
      <c r="N225">
        <v>30339</v>
      </c>
      <c r="O225" t="s">
        <v>70</v>
      </c>
      <c r="Q225" t="s">
        <v>2574</v>
      </c>
      <c r="S225" t="s">
        <v>72</v>
      </c>
      <c r="T225" t="s">
        <v>878</v>
      </c>
      <c r="U225" t="s">
        <v>879</v>
      </c>
      <c r="V225" t="s">
        <v>880</v>
      </c>
      <c r="W225" t="s">
        <v>881</v>
      </c>
      <c r="X225" t="s">
        <v>2575</v>
      </c>
      <c r="Y225" t="str">
        <f>"37-3011"</f>
        <v>37-3011</v>
      </c>
      <c r="Z225" t="s">
        <v>94</v>
      </c>
      <c r="AA225">
        <v>561730</v>
      </c>
      <c r="AB225">
        <v>6</v>
      </c>
      <c r="AC225">
        <v>6</v>
      </c>
      <c r="AD225" t="s">
        <v>79</v>
      </c>
      <c r="AE225" t="s">
        <v>80</v>
      </c>
      <c r="AF225">
        <v>40</v>
      </c>
      <c r="AG225" s="4">
        <v>0.29166666666666669</v>
      </c>
      <c r="AH225" s="4">
        <v>0.70833333333333337</v>
      </c>
      <c r="AI225" s="5">
        <v>12.56</v>
      </c>
      <c r="AJ225">
        <v>18.84</v>
      </c>
      <c r="AL225" t="s">
        <v>81</v>
      </c>
      <c r="AM225" t="s">
        <v>82</v>
      </c>
      <c r="AO225" t="s">
        <v>83</v>
      </c>
      <c r="AR225" t="s">
        <v>82</v>
      </c>
      <c r="AT225" t="s">
        <v>82</v>
      </c>
      <c r="AW225" t="s">
        <v>82</v>
      </c>
      <c r="AY225" t="s">
        <v>2576</v>
      </c>
      <c r="AZ225" t="s">
        <v>2577</v>
      </c>
      <c r="BA225" t="s">
        <v>1064</v>
      </c>
      <c r="BB225">
        <v>37129</v>
      </c>
      <c r="BC225" t="s">
        <v>79</v>
      </c>
      <c r="BH225" t="s">
        <v>2578</v>
      </c>
      <c r="BJ225">
        <v>452387682</v>
      </c>
    </row>
    <row r="226" spans="1:62" x14ac:dyDescent="0.25">
      <c r="A226" t="s">
        <v>2813</v>
      </c>
      <c r="B226" s="2">
        <v>43398</v>
      </c>
      <c r="C226" t="s">
        <v>63</v>
      </c>
      <c r="D226" s="3">
        <v>43360.360173321758</v>
      </c>
      <c r="E226" t="s">
        <v>64</v>
      </c>
      <c r="F226" s="2">
        <v>43435</v>
      </c>
      <c r="G226" s="2">
        <v>43556</v>
      </c>
      <c r="H226" t="s">
        <v>2814</v>
      </c>
      <c r="J226" t="s">
        <v>2815</v>
      </c>
      <c r="L226" t="s">
        <v>1465</v>
      </c>
      <c r="M226" t="s">
        <v>308</v>
      </c>
      <c r="N226">
        <v>7722</v>
      </c>
      <c r="O226" t="s">
        <v>70</v>
      </c>
      <c r="Q226" t="s">
        <v>2816</v>
      </c>
      <c r="S226" t="s">
        <v>72</v>
      </c>
      <c r="T226" t="s">
        <v>2136</v>
      </c>
      <c r="U226" t="s">
        <v>2137</v>
      </c>
      <c r="V226" t="s">
        <v>232</v>
      </c>
      <c r="W226" t="s">
        <v>232</v>
      </c>
      <c r="X226" t="s">
        <v>2138</v>
      </c>
      <c r="Y226" t="str">
        <f>"39-2021"</f>
        <v>39-2021</v>
      </c>
      <c r="Z226" t="s">
        <v>78</v>
      </c>
      <c r="AA226">
        <v>711219</v>
      </c>
      <c r="AB226">
        <v>10</v>
      </c>
      <c r="AC226">
        <v>10</v>
      </c>
      <c r="AD226" t="s">
        <v>79</v>
      </c>
      <c r="AE226" t="s">
        <v>80</v>
      </c>
      <c r="AF226">
        <v>40</v>
      </c>
      <c r="AG226" s="4">
        <v>0.20833333333333334</v>
      </c>
      <c r="AH226" s="4">
        <v>0.54166666666666663</v>
      </c>
      <c r="AI226" s="5">
        <v>12.9</v>
      </c>
      <c r="AJ226">
        <v>19.350000000000001</v>
      </c>
      <c r="AL226" t="s">
        <v>81</v>
      </c>
      <c r="AM226" t="s">
        <v>82</v>
      </c>
      <c r="AO226" t="s">
        <v>83</v>
      </c>
      <c r="AP226" t="s">
        <v>67</v>
      </c>
      <c r="AQ226" t="s">
        <v>67</v>
      </c>
      <c r="AR226" t="s">
        <v>82</v>
      </c>
      <c r="AT226" t="s">
        <v>82</v>
      </c>
      <c r="AW226" t="s">
        <v>72</v>
      </c>
      <c r="AX226">
        <v>1</v>
      </c>
      <c r="AY226" t="s">
        <v>2134</v>
      </c>
      <c r="AZ226" t="s">
        <v>2811</v>
      </c>
      <c r="BA226" t="s">
        <v>86</v>
      </c>
      <c r="BB226">
        <v>33472</v>
      </c>
      <c r="BC226" t="s">
        <v>87</v>
      </c>
      <c r="BH226" t="s">
        <v>2140</v>
      </c>
      <c r="BI226" t="s">
        <v>2817</v>
      </c>
      <c r="BJ226">
        <v>222991026</v>
      </c>
    </row>
    <row r="227" spans="1:62" x14ac:dyDescent="0.25">
      <c r="A227" t="s">
        <v>2840</v>
      </c>
      <c r="B227" s="2">
        <v>43398</v>
      </c>
      <c r="C227" t="s">
        <v>63</v>
      </c>
      <c r="D227" s="3">
        <v>43370.463424664355</v>
      </c>
      <c r="E227" t="s">
        <v>117</v>
      </c>
      <c r="H227" t="s">
        <v>2841</v>
      </c>
      <c r="I227" t="s">
        <v>2842</v>
      </c>
      <c r="J227" t="s">
        <v>2843</v>
      </c>
      <c r="L227" t="s">
        <v>1335</v>
      </c>
      <c r="M227" t="s">
        <v>105</v>
      </c>
      <c r="N227">
        <v>77066</v>
      </c>
      <c r="O227" t="s">
        <v>70</v>
      </c>
      <c r="Q227" t="s">
        <v>2844</v>
      </c>
      <c r="S227" t="s">
        <v>82</v>
      </c>
      <c r="U227" t="s">
        <v>92</v>
      </c>
      <c r="X227" t="s">
        <v>2845</v>
      </c>
      <c r="Y227" t="str">
        <f>"47-2121"</f>
        <v>47-2121</v>
      </c>
      <c r="Z227" t="s">
        <v>2846</v>
      </c>
      <c r="AA227">
        <v>238150</v>
      </c>
      <c r="AB227">
        <v>1</v>
      </c>
      <c r="AD227" t="s">
        <v>79</v>
      </c>
      <c r="AE227" t="s">
        <v>599</v>
      </c>
      <c r="AF227">
        <v>40</v>
      </c>
      <c r="AG227" s="4">
        <v>0.29166666666666669</v>
      </c>
      <c r="AH227" s="4">
        <v>0.66666666666666663</v>
      </c>
      <c r="AI227" s="5">
        <v>19.03</v>
      </c>
      <c r="AL227" t="s">
        <v>81</v>
      </c>
      <c r="AM227" t="s">
        <v>82</v>
      </c>
      <c r="AO227" t="s">
        <v>83</v>
      </c>
      <c r="AR227" t="s">
        <v>82</v>
      </c>
      <c r="AT227" t="s">
        <v>82</v>
      </c>
      <c r="AW227" t="s">
        <v>72</v>
      </c>
      <c r="AX227">
        <v>72</v>
      </c>
      <c r="AY227" t="s">
        <v>1335</v>
      </c>
      <c r="AZ227" t="s">
        <v>2847</v>
      </c>
      <c r="BA227" t="s">
        <v>105</v>
      </c>
      <c r="BB227">
        <v>77066</v>
      </c>
      <c r="BC227" t="s">
        <v>79</v>
      </c>
      <c r="BH227" t="s">
        <v>2843</v>
      </c>
      <c r="BJ227">
        <v>760382095</v>
      </c>
    </row>
    <row r="228" spans="1:62" x14ac:dyDescent="0.25">
      <c r="A228" t="s">
        <v>3236</v>
      </c>
      <c r="B228" s="2">
        <v>43398</v>
      </c>
      <c r="C228" t="s">
        <v>63</v>
      </c>
      <c r="D228" s="3">
        <v>43371.288992002315</v>
      </c>
      <c r="E228" t="s">
        <v>117</v>
      </c>
      <c r="H228" t="s">
        <v>3237</v>
      </c>
      <c r="J228" t="s">
        <v>3238</v>
      </c>
      <c r="L228" t="s">
        <v>3239</v>
      </c>
      <c r="M228" t="s">
        <v>226</v>
      </c>
      <c r="N228">
        <v>48329</v>
      </c>
      <c r="O228" t="s">
        <v>70</v>
      </c>
      <c r="Q228" t="s">
        <v>3240</v>
      </c>
      <c r="S228" t="s">
        <v>72</v>
      </c>
      <c r="T228" t="s">
        <v>3241</v>
      </c>
      <c r="U228" t="s">
        <v>3242</v>
      </c>
      <c r="V228" t="s">
        <v>3243</v>
      </c>
      <c r="W228" t="s">
        <v>226</v>
      </c>
      <c r="X228" t="s">
        <v>3244</v>
      </c>
      <c r="Y228" t="str">
        <f>"11-9199"</f>
        <v>11-9199</v>
      </c>
      <c r="Z228" t="s">
        <v>3245</v>
      </c>
      <c r="AA228">
        <v>561730</v>
      </c>
      <c r="AB228">
        <v>1</v>
      </c>
      <c r="AD228" t="s">
        <v>79</v>
      </c>
      <c r="AE228" t="s">
        <v>80</v>
      </c>
      <c r="AF228">
        <v>40</v>
      </c>
      <c r="AG228" s="4">
        <v>0.25</v>
      </c>
      <c r="AH228" s="4">
        <v>0.58333333333333337</v>
      </c>
      <c r="AI228" s="5">
        <v>27.02</v>
      </c>
      <c r="AJ228">
        <v>40.53</v>
      </c>
      <c r="AL228" t="s">
        <v>81</v>
      </c>
      <c r="AM228" t="s">
        <v>72</v>
      </c>
      <c r="AN228">
        <v>3</v>
      </c>
      <c r="AO228" t="s">
        <v>83</v>
      </c>
      <c r="AR228" t="s">
        <v>82</v>
      </c>
      <c r="AT228" t="s">
        <v>82</v>
      </c>
      <c r="AW228" t="s">
        <v>72</v>
      </c>
      <c r="AX228">
        <v>12</v>
      </c>
      <c r="AY228" t="s">
        <v>3239</v>
      </c>
      <c r="AZ228" t="s">
        <v>3246</v>
      </c>
      <c r="BA228" t="s">
        <v>226</v>
      </c>
      <c r="BB228">
        <v>48329</v>
      </c>
      <c r="BC228" t="s">
        <v>79</v>
      </c>
      <c r="BH228" t="s">
        <v>3238</v>
      </c>
      <c r="BJ228">
        <v>208082032</v>
      </c>
    </row>
    <row r="229" spans="1:62" x14ac:dyDescent="0.25">
      <c r="A229" t="s">
        <v>3247</v>
      </c>
      <c r="B229" s="2">
        <v>43398</v>
      </c>
      <c r="C229" t="s">
        <v>63</v>
      </c>
      <c r="D229" s="3">
        <v>43371.289337361108</v>
      </c>
      <c r="E229" t="s">
        <v>282</v>
      </c>
      <c r="F229" s="2">
        <v>43449</v>
      </c>
      <c r="G229" s="2">
        <v>43555</v>
      </c>
      <c r="H229" t="s">
        <v>3237</v>
      </c>
      <c r="J229" t="s">
        <v>3238</v>
      </c>
      <c r="L229" t="s">
        <v>3239</v>
      </c>
      <c r="M229" t="s">
        <v>226</v>
      </c>
      <c r="N229">
        <v>48329</v>
      </c>
      <c r="O229" t="s">
        <v>70</v>
      </c>
      <c r="Q229" t="s">
        <v>3240</v>
      </c>
      <c r="S229" t="s">
        <v>72</v>
      </c>
      <c r="T229" t="s">
        <v>3241</v>
      </c>
      <c r="U229" t="s">
        <v>3242</v>
      </c>
      <c r="V229" t="s">
        <v>3243</v>
      </c>
      <c r="W229" t="s">
        <v>226</v>
      </c>
      <c r="X229" t="s">
        <v>3248</v>
      </c>
      <c r="Y229" t="str">
        <f>"53-7062"</f>
        <v>53-7062</v>
      </c>
      <c r="Z229" t="s">
        <v>337</v>
      </c>
      <c r="AA229">
        <v>561730</v>
      </c>
      <c r="AB229">
        <v>4</v>
      </c>
      <c r="AC229">
        <v>2</v>
      </c>
      <c r="AD229" t="s">
        <v>79</v>
      </c>
      <c r="AE229" t="s">
        <v>80</v>
      </c>
      <c r="AF229">
        <v>40</v>
      </c>
      <c r="AG229" s="4">
        <v>0.25</v>
      </c>
      <c r="AH229" s="4">
        <v>0.58333333333333337</v>
      </c>
      <c r="AI229" s="5">
        <v>13.72</v>
      </c>
      <c r="AJ229">
        <v>20.58</v>
      </c>
      <c r="AL229" t="s">
        <v>81</v>
      </c>
      <c r="AM229" t="s">
        <v>82</v>
      </c>
      <c r="AO229" t="s">
        <v>83</v>
      </c>
      <c r="AR229" t="s">
        <v>82</v>
      </c>
      <c r="AT229" t="s">
        <v>82</v>
      </c>
      <c r="AW229" t="s">
        <v>82</v>
      </c>
      <c r="AY229" t="s">
        <v>3239</v>
      </c>
      <c r="AZ229" t="s">
        <v>3246</v>
      </c>
      <c r="BA229" t="s">
        <v>226</v>
      </c>
      <c r="BB229">
        <v>48329</v>
      </c>
      <c r="BC229" t="s">
        <v>79</v>
      </c>
      <c r="BH229" t="s">
        <v>3238</v>
      </c>
      <c r="BJ229">
        <v>208082032</v>
      </c>
    </row>
    <row r="230" spans="1:62" x14ac:dyDescent="0.25">
      <c r="A230" t="s">
        <v>4340</v>
      </c>
      <c r="B230" s="2">
        <v>43398</v>
      </c>
      <c r="C230" t="s">
        <v>63</v>
      </c>
      <c r="D230" s="3">
        <v>43354.586225891202</v>
      </c>
      <c r="E230" t="s">
        <v>117</v>
      </c>
      <c r="H230" t="s">
        <v>4341</v>
      </c>
      <c r="I230" t="s">
        <v>4342</v>
      </c>
      <c r="J230" t="s">
        <v>4343</v>
      </c>
      <c r="L230" t="s">
        <v>1418</v>
      </c>
      <c r="M230" t="s">
        <v>1064</v>
      </c>
      <c r="N230">
        <v>37067</v>
      </c>
      <c r="O230" t="s">
        <v>70</v>
      </c>
      <c r="Q230" t="s">
        <v>4344</v>
      </c>
      <c r="S230" t="s">
        <v>72</v>
      </c>
      <c r="T230" t="s">
        <v>878</v>
      </c>
      <c r="U230" t="s">
        <v>2878</v>
      </c>
      <c r="V230" t="s">
        <v>2620</v>
      </c>
      <c r="W230" t="s">
        <v>881</v>
      </c>
      <c r="X230" t="s">
        <v>4345</v>
      </c>
      <c r="Y230" t="str">
        <f>"53-7061"</f>
        <v>53-7061</v>
      </c>
      <c r="Z230" t="s">
        <v>2525</v>
      </c>
      <c r="AA230">
        <v>811192</v>
      </c>
      <c r="AB230">
        <v>15</v>
      </c>
      <c r="AD230" t="s">
        <v>79</v>
      </c>
      <c r="AE230" t="s">
        <v>95</v>
      </c>
      <c r="AF230">
        <v>40</v>
      </c>
      <c r="AG230" s="4">
        <v>0.3125</v>
      </c>
      <c r="AH230" s="4">
        <v>0.79166666666666663</v>
      </c>
      <c r="AI230" s="5">
        <v>13.32</v>
      </c>
      <c r="AJ230">
        <v>19.98</v>
      </c>
      <c r="AL230" t="s">
        <v>81</v>
      </c>
      <c r="AM230" t="s">
        <v>82</v>
      </c>
      <c r="AO230" t="s">
        <v>83</v>
      </c>
      <c r="AR230" t="s">
        <v>82</v>
      </c>
      <c r="AT230" t="s">
        <v>82</v>
      </c>
      <c r="AW230" t="s">
        <v>82</v>
      </c>
      <c r="AY230" t="s">
        <v>1418</v>
      </c>
      <c r="AZ230" t="s">
        <v>2062</v>
      </c>
      <c r="BA230" t="s">
        <v>1064</v>
      </c>
      <c r="BB230">
        <v>37067</v>
      </c>
      <c r="BC230" t="s">
        <v>87</v>
      </c>
      <c r="BH230" t="s">
        <v>4346</v>
      </c>
      <c r="BJ230">
        <v>203425525</v>
      </c>
    </row>
    <row r="231" spans="1:62" x14ac:dyDescent="0.25">
      <c r="A231" t="s">
        <v>4347</v>
      </c>
      <c r="B231" s="2">
        <v>43398</v>
      </c>
      <c r="C231" t="s">
        <v>63</v>
      </c>
      <c r="D231" s="3">
        <v>43354.475537106482</v>
      </c>
      <c r="E231" t="s">
        <v>117</v>
      </c>
      <c r="H231" t="s">
        <v>4348</v>
      </c>
      <c r="J231" t="s">
        <v>4349</v>
      </c>
      <c r="L231" t="s">
        <v>4350</v>
      </c>
      <c r="M231" t="s">
        <v>1064</v>
      </c>
      <c r="N231">
        <v>37354</v>
      </c>
      <c r="O231" t="s">
        <v>70</v>
      </c>
      <c r="Q231" t="s">
        <v>4351</v>
      </c>
      <c r="S231" t="s">
        <v>72</v>
      </c>
      <c r="T231" t="s">
        <v>4352</v>
      </c>
      <c r="U231" t="s">
        <v>4353</v>
      </c>
      <c r="V231" t="s">
        <v>4354</v>
      </c>
      <c r="W231" t="s">
        <v>69</v>
      </c>
      <c r="X231" t="s">
        <v>4355</v>
      </c>
      <c r="Y231" t="str">
        <f>"47-2081"</f>
        <v>47-2081</v>
      </c>
      <c r="Z231" t="s">
        <v>4356</v>
      </c>
      <c r="AA231">
        <v>23831</v>
      </c>
      <c r="AB231">
        <v>10</v>
      </c>
      <c r="AD231" t="s">
        <v>79</v>
      </c>
      <c r="AE231" t="s">
        <v>95</v>
      </c>
      <c r="AF231">
        <v>40</v>
      </c>
      <c r="AG231" s="4">
        <v>0.33333333333333331</v>
      </c>
      <c r="AH231" s="4">
        <v>0.70833333333333337</v>
      </c>
      <c r="AI231" s="5">
        <v>18.82</v>
      </c>
      <c r="AL231" t="s">
        <v>81</v>
      </c>
      <c r="AM231" t="s">
        <v>82</v>
      </c>
      <c r="AO231" t="s">
        <v>83</v>
      </c>
      <c r="AR231" t="s">
        <v>82</v>
      </c>
      <c r="AT231" t="s">
        <v>82</v>
      </c>
      <c r="AW231" t="s">
        <v>82</v>
      </c>
      <c r="AY231" t="s">
        <v>4350</v>
      </c>
      <c r="AZ231" t="s">
        <v>4357</v>
      </c>
      <c r="BA231" t="s">
        <v>1064</v>
      </c>
      <c r="BB231">
        <v>37354</v>
      </c>
      <c r="BC231" t="s">
        <v>79</v>
      </c>
      <c r="BH231" t="s">
        <v>4349</v>
      </c>
      <c r="BJ231">
        <v>821395707</v>
      </c>
    </row>
    <row r="232" spans="1:62" x14ac:dyDescent="0.25">
      <c r="A232" t="s">
        <v>4358</v>
      </c>
      <c r="B232" s="2">
        <v>43398</v>
      </c>
      <c r="C232" t="s">
        <v>63</v>
      </c>
      <c r="D232" s="3">
        <v>43354.393675266205</v>
      </c>
      <c r="E232" t="s">
        <v>117</v>
      </c>
      <c r="H232" t="s">
        <v>4359</v>
      </c>
      <c r="J232" t="s">
        <v>4360</v>
      </c>
      <c r="L232" t="s">
        <v>776</v>
      </c>
      <c r="M232" t="s">
        <v>166</v>
      </c>
      <c r="N232">
        <v>84341</v>
      </c>
      <c r="O232" t="s">
        <v>70</v>
      </c>
      <c r="Q232" t="s">
        <v>4361</v>
      </c>
      <c r="S232" t="s">
        <v>72</v>
      </c>
      <c r="T232" t="s">
        <v>2983</v>
      </c>
      <c r="U232" t="s">
        <v>2984</v>
      </c>
      <c r="V232" t="s">
        <v>2985</v>
      </c>
      <c r="W232" t="s">
        <v>859</v>
      </c>
      <c r="X232" t="s">
        <v>4362</v>
      </c>
      <c r="Y232" t="str">
        <f>"51-3023"</f>
        <v>51-3023</v>
      </c>
      <c r="Z232" t="s">
        <v>633</v>
      </c>
      <c r="AA232">
        <v>315292</v>
      </c>
      <c r="AB232">
        <v>35</v>
      </c>
      <c r="AD232" t="s">
        <v>79</v>
      </c>
      <c r="AE232" t="s">
        <v>80</v>
      </c>
      <c r="AF232">
        <v>48</v>
      </c>
      <c r="AG232" s="4">
        <v>0.29166666666666669</v>
      </c>
      <c r="AH232" s="4">
        <v>0.70833333333333337</v>
      </c>
      <c r="AI232" s="5">
        <v>13.05</v>
      </c>
      <c r="AJ232">
        <v>19.579999999999998</v>
      </c>
      <c r="AK232">
        <v>0</v>
      </c>
      <c r="AL232" t="s">
        <v>81</v>
      </c>
      <c r="AM232" t="s">
        <v>82</v>
      </c>
      <c r="AO232" t="s">
        <v>83</v>
      </c>
      <c r="AR232" t="s">
        <v>82</v>
      </c>
      <c r="AT232" t="s">
        <v>82</v>
      </c>
      <c r="AW232" t="s">
        <v>82</v>
      </c>
      <c r="AY232" t="s">
        <v>776</v>
      </c>
      <c r="AZ232" t="s">
        <v>4363</v>
      </c>
      <c r="BA232" t="s">
        <v>166</v>
      </c>
      <c r="BB232">
        <v>84341</v>
      </c>
      <c r="BC232" t="s">
        <v>87</v>
      </c>
      <c r="BH232" t="s">
        <v>4360</v>
      </c>
      <c r="BJ232">
        <v>831113032</v>
      </c>
    </row>
    <row r="233" spans="1:62" x14ac:dyDescent="0.25">
      <c r="A233" t="s">
        <v>4736</v>
      </c>
      <c r="B233" s="2">
        <v>43398</v>
      </c>
      <c r="C233" t="s">
        <v>63</v>
      </c>
      <c r="D233" s="3">
        <v>43374.178501122682</v>
      </c>
      <c r="E233" t="s">
        <v>64</v>
      </c>
      <c r="F233" s="2">
        <v>43464</v>
      </c>
      <c r="G233" s="2">
        <v>43768</v>
      </c>
      <c r="H233" t="s">
        <v>4737</v>
      </c>
      <c r="I233" t="s">
        <v>4738</v>
      </c>
      <c r="J233" t="s">
        <v>4739</v>
      </c>
      <c r="K233" t="s">
        <v>4740</v>
      </c>
      <c r="L233" t="s">
        <v>3859</v>
      </c>
      <c r="M233" t="s">
        <v>3857</v>
      </c>
      <c r="N233">
        <v>59758</v>
      </c>
      <c r="O233" t="s">
        <v>70</v>
      </c>
      <c r="P233" t="s">
        <v>130</v>
      </c>
      <c r="Q233" t="s">
        <v>4741</v>
      </c>
      <c r="R233">
        <v>359</v>
      </c>
      <c r="S233" t="s">
        <v>72</v>
      </c>
      <c r="T233" t="s">
        <v>4190</v>
      </c>
      <c r="U233" t="s">
        <v>3891</v>
      </c>
      <c r="V233" t="s">
        <v>3892</v>
      </c>
      <c r="W233" t="s">
        <v>278</v>
      </c>
      <c r="X233" t="s">
        <v>1012</v>
      </c>
      <c r="Y233" t="str">
        <f>"37-2012"</f>
        <v>37-2012</v>
      </c>
      <c r="Z233" t="s">
        <v>373</v>
      </c>
      <c r="AA233">
        <v>721110</v>
      </c>
      <c r="AB233">
        <v>8</v>
      </c>
      <c r="AC233">
        <v>8</v>
      </c>
      <c r="AD233" t="s">
        <v>79</v>
      </c>
      <c r="AE233" t="s">
        <v>95</v>
      </c>
      <c r="AF233">
        <v>35</v>
      </c>
      <c r="AG233" s="4">
        <v>0.33333333333333331</v>
      </c>
      <c r="AH233" s="4">
        <v>0.64583333333333337</v>
      </c>
      <c r="AI233" s="5">
        <v>11.39</v>
      </c>
      <c r="AJ233">
        <v>17.09</v>
      </c>
      <c r="AL233" t="s">
        <v>81</v>
      </c>
      <c r="AM233" t="s">
        <v>82</v>
      </c>
      <c r="AO233" t="s">
        <v>83</v>
      </c>
      <c r="AP233" t="s">
        <v>130</v>
      </c>
      <c r="AQ233" t="s">
        <v>130</v>
      </c>
      <c r="AR233" t="s">
        <v>82</v>
      </c>
      <c r="AT233" t="s">
        <v>82</v>
      </c>
      <c r="AW233" t="s">
        <v>82</v>
      </c>
      <c r="AY233" t="s">
        <v>3859</v>
      </c>
      <c r="AZ233" t="s">
        <v>4191</v>
      </c>
      <c r="BA233" t="s">
        <v>3857</v>
      </c>
      <c r="BB233">
        <v>59758</v>
      </c>
      <c r="BC233" t="s">
        <v>87</v>
      </c>
      <c r="BH233" t="s">
        <v>4739</v>
      </c>
      <c r="BI233" t="s">
        <v>130</v>
      </c>
      <c r="BJ233">
        <v>810445839</v>
      </c>
    </row>
    <row r="234" spans="1:62" x14ac:dyDescent="0.25">
      <c r="A234" t="s">
        <v>1890</v>
      </c>
      <c r="B234" s="2">
        <v>43399</v>
      </c>
      <c r="C234" t="s">
        <v>63</v>
      </c>
      <c r="D234" s="3">
        <v>43318.538305648151</v>
      </c>
      <c r="E234" t="s">
        <v>64</v>
      </c>
      <c r="F234" s="2">
        <v>43399</v>
      </c>
      <c r="G234" s="2">
        <v>43646</v>
      </c>
      <c r="H234" t="s">
        <v>1891</v>
      </c>
      <c r="J234" t="s">
        <v>1892</v>
      </c>
      <c r="L234" t="s">
        <v>1893</v>
      </c>
      <c r="M234" t="s">
        <v>100</v>
      </c>
      <c r="N234">
        <v>27520</v>
      </c>
      <c r="O234" t="s">
        <v>70</v>
      </c>
      <c r="Q234" t="s">
        <v>1894</v>
      </c>
      <c r="S234" t="s">
        <v>72</v>
      </c>
      <c r="T234" t="s">
        <v>1895</v>
      </c>
      <c r="U234" t="s">
        <v>1896</v>
      </c>
      <c r="V234" t="s">
        <v>1897</v>
      </c>
      <c r="W234" t="s">
        <v>105</v>
      </c>
      <c r="X234" t="s">
        <v>326</v>
      </c>
      <c r="Y234" t="str">
        <f>"47-2061"</f>
        <v>47-2061</v>
      </c>
      <c r="Z234" t="s">
        <v>326</v>
      </c>
      <c r="AA234">
        <v>237990</v>
      </c>
      <c r="AB234">
        <v>10</v>
      </c>
      <c r="AC234">
        <v>10</v>
      </c>
      <c r="AD234" t="s">
        <v>79</v>
      </c>
      <c r="AE234" t="s">
        <v>95</v>
      </c>
      <c r="AF234">
        <v>40</v>
      </c>
      <c r="AG234" s="4">
        <v>0.33333333333333331</v>
      </c>
      <c r="AH234" s="4">
        <v>0.66666666666666663</v>
      </c>
      <c r="AI234" s="5">
        <v>13.14</v>
      </c>
      <c r="AJ234">
        <v>0</v>
      </c>
      <c r="AK234">
        <v>0</v>
      </c>
      <c r="AL234" t="s">
        <v>81</v>
      </c>
      <c r="AM234" t="s">
        <v>82</v>
      </c>
      <c r="AO234" t="s">
        <v>83</v>
      </c>
      <c r="AP234" t="s">
        <v>67</v>
      </c>
      <c r="AQ234" t="s">
        <v>67</v>
      </c>
      <c r="AR234" t="s">
        <v>82</v>
      </c>
      <c r="AT234" t="s">
        <v>82</v>
      </c>
      <c r="AW234" t="s">
        <v>82</v>
      </c>
      <c r="AY234" t="s">
        <v>1898</v>
      </c>
      <c r="AZ234" t="s">
        <v>1899</v>
      </c>
      <c r="BA234" t="s">
        <v>100</v>
      </c>
      <c r="BB234">
        <v>28202</v>
      </c>
      <c r="BC234" t="s">
        <v>79</v>
      </c>
      <c r="BH234" t="s">
        <v>1900</v>
      </c>
      <c r="BJ234">
        <v>562060264</v>
      </c>
    </row>
    <row r="235" spans="1:62" x14ac:dyDescent="0.25">
      <c r="A235" t="s">
        <v>1908</v>
      </c>
      <c r="B235" s="2">
        <v>43399</v>
      </c>
      <c r="C235" t="s">
        <v>63</v>
      </c>
      <c r="D235" s="3">
        <v>43318.472980671293</v>
      </c>
      <c r="E235" t="s">
        <v>64</v>
      </c>
      <c r="F235" s="2">
        <v>43399</v>
      </c>
      <c r="G235" s="2">
        <v>43646</v>
      </c>
      <c r="H235" t="s">
        <v>1891</v>
      </c>
      <c r="J235" t="s">
        <v>1892</v>
      </c>
      <c r="L235" t="s">
        <v>1893</v>
      </c>
      <c r="M235" t="s">
        <v>100</v>
      </c>
      <c r="N235">
        <v>27520</v>
      </c>
      <c r="O235" t="s">
        <v>70</v>
      </c>
      <c r="Q235" t="s">
        <v>1894</v>
      </c>
      <c r="S235" t="s">
        <v>72</v>
      </c>
      <c r="T235" t="s">
        <v>1895</v>
      </c>
      <c r="U235" t="s">
        <v>1896</v>
      </c>
      <c r="V235" t="s">
        <v>1897</v>
      </c>
      <c r="W235" t="s">
        <v>105</v>
      </c>
      <c r="X235" t="s">
        <v>326</v>
      </c>
      <c r="Y235" t="str">
        <f>"47-2061"</f>
        <v>47-2061</v>
      </c>
      <c r="Z235" t="s">
        <v>326</v>
      </c>
      <c r="AA235">
        <v>237990</v>
      </c>
      <c r="AB235">
        <v>9</v>
      </c>
      <c r="AC235">
        <v>9</v>
      </c>
      <c r="AD235" t="s">
        <v>79</v>
      </c>
      <c r="AE235" t="s">
        <v>95</v>
      </c>
      <c r="AF235">
        <v>40</v>
      </c>
      <c r="AG235" s="4">
        <v>0.33333333333333331</v>
      </c>
      <c r="AH235" s="4">
        <v>0.66666666666666663</v>
      </c>
      <c r="AI235" s="5">
        <v>14.96</v>
      </c>
      <c r="AJ235">
        <v>0</v>
      </c>
      <c r="AK235">
        <v>0</v>
      </c>
      <c r="AL235" t="s">
        <v>81</v>
      </c>
      <c r="AM235" t="s">
        <v>82</v>
      </c>
      <c r="AO235" t="s">
        <v>83</v>
      </c>
      <c r="AP235" t="s">
        <v>67</v>
      </c>
      <c r="AQ235" t="s">
        <v>67</v>
      </c>
      <c r="AR235" t="s">
        <v>82</v>
      </c>
      <c r="AT235" t="s">
        <v>82</v>
      </c>
      <c r="AW235" t="s">
        <v>82</v>
      </c>
      <c r="AY235" t="s">
        <v>1909</v>
      </c>
      <c r="AZ235" t="s">
        <v>1910</v>
      </c>
      <c r="BA235" t="s">
        <v>100</v>
      </c>
      <c r="BB235">
        <v>27606</v>
      </c>
      <c r="BC235" t="s">
        <v>79</v>
      </c>
      <c r="BH235" t="s">
        <v>1911</v>
      </c>
      <c r="BJ235">
        <v>562060264</v>
      </c>
    </row>
    <row r="236" spans="1:62" x14ac:dyDescent="0.25">
      <c r="A236" t="s">
        <v>3277</v>
      </c>
      <c r="B236" s="2">
        <v>43399</v>
      </c>
      <c r="C236" t="s">
        <v>63</v>
      </c>
      <c r="D236" s="3">
        <v>43343.477649722219</v>
      </c>
      <c r="E236" t="s">
        <v>282</v>
      </c>
      <c r="F236" s="2">
        <v>43419</v>
      </c>
      <c r="G236" s="2">
        <v>43616</v>
      </c>
      <c r="H236" t="s">
        <v>3278</v>
      </c>
      <c r="I236" t="s">
        <v>67</v>
      </c>
      <c r="J236" t="s">
        <v>3279</v>
      </c>
      <c r="L236" t="s">
        <v>3280</v>
      </c>
      <c r="M236" t="s">
        <v>2367</v>
      </c>
      <c r="N236">
        <v>29730</v>
      </c>
      <c r="O236" t="s">
        <v>70</v>
      </c>
      <c r="Q236" t="s">
        <v>3281</v>
      </c>
      <c r="S236" t="s">
        <v>72</v>
      </c>
      <c r="T236" t="s">
        <v>3282</v>
      </c>
      <c r="U236" t="s">
        <v>3283</v>
      </c>
      <c r="V236" t="s">
        <v>2515</v>
      </c>
      <c r="W236" t="s">
        <v>100</v>
      </c>
      <c r="X236" t="s">
        <v>3284</v>
      </c>
      <c r="Y236" t="str">
        <f>"51-6031"</f>
        <v>51-6031</v>
      </c>
      <c r="Z236" t="s">
        <v>3285</v>
      </c>
      <c r="AA236">
        <v>31412</v>
      </c>
      <c r="AB236">
        <v>8</v>
      </c>
      <c r="AC236">
        <v>7</v>
      </c>
      <c r="AD236" t="s">
        <v>79</v>
      </c>
      <c r="AE236" t="s">
        <v>95</v>
      </c>
      <c r="AF236">
        <v>40</v>
      </c>
      <c r="AG236" s="4">
        <v>0.3125</v>
      </c>
      <c r="AH236" s="4">
        <v>0.66666666666666663</v>
      </c>
      <c r="AI236" s="5">
        <v>12.62</v>
      </c>
      <c r="AJ236">
        <v>18.93</v>
      </c>
      <c r="AL236" t="s">
        <v>81</v>
      </c>
      <c r="AM236" t="s">
        <v>82</v>
      </c>
      <c r="AO236" t="s">
        <v>83</v>
      </c>
      <c r="AP236" t="s">
        <v>67</v>
      </c>
      <c r="AQ236" t="s">
        <v>67</v>
      </c>
      <c r="AR236" t="s">
        <v>82</v>
      </c>
      <c r="AT236" t="s">
        <v>82</v>
      </c>
      <c r="AW236" t="s">
        <v>72</v>
      </c>
      <c r="AX236">
        <v>3</v>
      </c>
      <c r="AY236" t="s">
        <v>3280</v>
      </c>
      <c r="AZ236" t="s">
        <v>812</v>
      </c>
      <c r="BA236" t="s">
        <v>2367</v>
      </c>
      <c r="BB236">
        <v>29730</v>
      </c>
      <c r="BC236" t="s">
        <v>87</v>
      </c>
      <c r="BH236" t="s">
        <v>3279</v>
      </c>
      <c r="BJ236">
        <v>591916112</v>
      </c>
    </row>
    <row r="237" spans="1:62" x14ac:dyDescent="0.25">
      <c r="A237" t="s">
        <v>3971</v>
      </c>
      <c r="B237" s="2">
        <v>43399</v>
      </c>
      <c r="C237" t="s">
        <v>63</v>
      </c>
      <c r="D237" s="3">
        <v>43362.48788015046</v>
      </c>
      <c r="E237" t="s">
        <v>117</v>
      </c>
      <c r="H237" t="s">
        <v>3972</v>
      </c>
      <c r="I237" t="s">
        <v>3973</v>
      </c>
      <c r="J237" t="s">
        <v>3974</v>
      </c>
      <c r="L237" t="s">
        <v>240</v>
      </c>
      <c r="M237" t="s">
        <v>147</v>
      </c>
      <c r="N237">
        <v>15203</v>
      </c>
      <c r="O237" t="s">
        <v>70</v>
      </c>
      <c r="Q237" t="s">
        <v>3975</v>
      </c>
      <c r="S237" t="s">
        <v>72</v>
      </c>
      <c r="T237" t="s">
        <v>242</v>
      </c>
      <c r="U237" t="s">
        <v>243</v>
      </c>
      <c r="V237" t="s">
        <v>244</v>
      </c>
      <c r="W237" t="s">
        <v>147</v>
      </c>
      <c r="X237" t="s">
        <v>3976</v>
      </c>
      <c r="Y237" t="str">
        <f>"39-5092"</f>
        <v>39-5092</v>
      </c>
      <c r="Z237" t="s">
        <v>3977</v>
      </c>
      <c r="AA237">
        <v>812112</v>
      </c>
      <c r="AB237">
        <v>1</v>
      </c>
      <c r="AD237" t="s">
        <v>79</v>
      </c>
      <c r="AE237" t="s">
        <v>1218</v>
      </c>
      <c r="AF237">
        <v>40</v>
      </c>
      <c r="AG237" s="4">
        <v>0.375</v>
      </c>
      <c r="AH237" s="4">
        <v>0.75</v>
      </c>
      <c r="AI237" s="5">
        <v>10.17</v>
      </c>
      <c r="AJ237">
        <v>15.25</v>
      </c>
      <c r="AK237">
        <v>15.25</v>
      </c>
      <c r="AL237" t="s">
        <v>81</v>
      </c>
      <c r="AM237" t="s">
        <v>82</v>
      </c>
      <c r="AO237" t="s">
        <v>213</v>
      </c>
      <c r="AR237" t="s">
        <v>82</v>
      </c>
      <c r="AT237" t="s">
        <v>82</v>
      </c>
      <c r="AW237" t="s">
        <v>72</v>
      </c>
      <c r="AX237">
        <v>24</v>
      </c>
      <c r="AY237" t="s">
        <v>240</v>
      </c>
      <c r="AZ237" t="s">
        <v>3309</v>
      </c>
      <c r="BA237" t="s">
        <v>147</v>
      </c>
      <c r="BB237">
        <v>15203</v>
      </c>
      <c r="BC237" t="s">
        <v>87</v>
      </c>
      <c r="BH237" t="s">
        <v>3974</v>
      </c>
      <c r="BJ237">
        <v>205729609</v>
      </c>
    </row>
    <row r="238" spans="1:62" x14ac:dyDescent="0.25">
      <c r="A238" t="s">
        <v>4008</v>
      </c>
      <c r="B238" s="2">
        <v>43399</v>
      </c>
      <c r="C238" t="s">
        <v>63</v>
      </c>
      <c r="D238" s="3">
        <v>43368.380959629627</v>
      </c>
      <c r="E238" t="s">
        <v>117</v>
      </c>
      <c r="H238" t="s">
        <v>4009</v>
      </c>
      <c r="J238" t="s">
        <v>4010</v>
      </c>
      <c r="L238" t="s">
        <v>4011</v>
      </c>
      <c r="M238" t="s">
        <v>86</v>
      </c>
      <c r="N238">
        <v>33024</v>
      </c>
      <c r="O238" t="s">
        <v>70</v>
      </c>
      <c r="Q238" t="s">
        <v>4012</v>
      </c>
      <c r="S238" t="s">
        <v>82</v>
      </c>
      <c r="U238" t="s">
        <v>92</v>
      </c>
      <c r="X238" t="s">
        <v>4013</v>
      </c>
      <c r="Y238" t="str">
        <f>"37-2011"</f>
        <v>37-2011</v>
      </c>
      <c r="Z238" t="s">
        <v>424</v>
      </c>
      <c r="AA238">
        <v>23822</v>
      </c>
      <c r="AB238">
        <v>14</v>
      </c>
      <c r="AD238" t="s">
        <v>79</v>
      </c>
      <c r="AE238" t="s">
        <v>95</v>
      </c>
      <c r="AF238">
        <v>40</v>
      </c>
      <c r="AG238" s="4">
        <v>0.41666666666666669</v>
      </c>
      <c r="AH238" s="4">
        <v>0.75</v>
      </c>
      <c r="AI238" s="5">
        <v>11.76</v>
      </c>
      <c r="AL238" t="s">
        <v>81</v>
      </c>
      <c r="AM238" t="s">
        <v>82</v>
      </c>
      <c r="AO238" t="s">
        <v>83</v>
      </c>
      <c r="AR238" t="s">
        <v>82</v>
      </c>
      <c r="AT238" t="s">
        <v>82</v>
      </c>
      <c r="AW238" t="s">
        <v>82</v>
      </c>
      <c r="AY238" t="s">
        <v>4011</v>
      </c>
      <c r="AZ238" t="s">
        <v>159</v>
      </c>
      <c r="BA238" t="s">
        <v>86</v>
      </c>
      <c r="BB238">
        <v>33024</v>
      </c>
      <c r="BC238" t="s">
        <v>87</v>
      </c>
      <c r="BH238" t="s">
        <v>4010</v>
      </c>
      <c r="BJ238">
        <v>273282223</v>
      </c>
    </row>
    <row r="239" spans="1:62" x14ac:dyDescent="0.25">
      <c r="A239" t="s">
        <v>4429</v>
      </c>
      <c r="B239" s="2">
        <v>43399</v>
      </c>
      <c r="C239" t="s">
        <v>63</v>
      </c>
      <c r="D239" s="3">
        <v>43376.29476384259</v>
      </c>
      <c r="E239" t="s">
        <v>64</v>
      </c>
      <c r="F239" s="2">
        <v>43466</v>
      </c>
      <c r="G239" s="2">
        <v>43739</v>
      </c>
      <c r="H239" t="s">
        <v>4430</v>
      </c>
      <c r="J239" t="s">
        <v>4431</v>
      </c>
      <c r="L239" t="s">
        <v>1588</v>
      </c>
      <c r="M239" t="s">
        <v>787</v>
      </c>
      <c r="N239">
        <v>36545</v>
      </c>
      <c r="O239" t="s">
        <v>70</v>
      </c>
      <c r="Q239" t="s">
        <v>4432</v>
      </c>
      <c r="S239" t="s">
        <v>72</v>
      </c>
      <c r="T239" t="s">
        <v>878</v>
      </c>
      <c r="U239" t="s">
        <v>4414</v>
      </c>
      <c r="V239" t="s">
        <v>2620</v>
      </c>
      <c r="W239" t="s">
        <v>881</v>
      </c>
      <c r="X239" t="s">
        <v>4433</v>
      </c>
      <c r="Y239" t="str">
        <f>"37-3011"</f>
        <v>37-3011</v>
      </c>
      <c r="Z239" t="s">
        <v>94</v>
      </c>
      <c r="AA239">
        <v>561730</v>
      </c>
      <c r="AB239">
        <v>23</v>
      </c>
      <c r="AC239">
        <v>23</v>
      </c>
      <c r="AD239" t="s">
        <v>79</v>
      </c>
      <c r="AE239" t="s">
        <v>80</v>
      </c>
      <c r="AF239">
        <v>40</v>
      </c>
      <c r="AG239" s="4">
        <v>0.22916666666666666</v>
      </c>
      <c r="AH239" s="4">
        <v>0.72916666666666663</v>
      </c>
      <c r="AI239" s="5">
        <v>11.29</v>
      </c>
      <c r="AJ239">
        <v>16.940000000000001</v>
      </c>
      <c r="AL239" t="s">
        <v>81</v>
      </c>
      <c r="AM239" t="s">
        <v>82</v>
      </c>
      <c r="AO239" t="s">
        <v>83</v>
      </c>
      <c r="AR239" t="s">
        <v>82</v>
      </c>
      <c r="AT239" t="s">
        <v>82</v>
      </c>
      <c r="AW239" t="s">
        <v>82</v>
      </c>
      <c r="AY239" t="s">
        <v>1588</v>
      </c>
      <c r="AZ239" t="s">
        <v>4434</v>
      </c>
      <c r="BA239" t="s">
        <v>787</v>
      </c>
      <c r="BB239">
        <v>36545</v>
      </c>
      <c r="BC239" t="s">
        <v>79</v>
      </c>
      <c r="BH239" t="s">
        <v>4435</v>
      </c>
      <c r="BJ239">
        <v>463393309</v>
      </c>
    </row>
    <row r="240" spans="1:62" x14ac:dyDescent="0.25">
      <c r="A240" t="s">
        <v>4533</v>
      </c>
      <c r="B240" s="2">
        <v>43399</v>
      </c>
      <c r="C240" t="s">
        <v>63</v>
      </c>
      <c r="D240" s="3">
        <v>43357.692197129632</v>
      </c>
      <c r="E240" t="s">
        <v>117</v>
      </c>
      <c r="H240" t="s">
        <v>4534</v>
      </c>
      <c r="I240" t="s">
        <v>67</v>
      </c>
      <c r="J240" t="s">
        <v>4535</v>
      </c>
      <c r="K240" t="s">
        <v>4536</v>
      </c>
      <c r="L240" t="s">
        <v>4537</v>
      </c>
      <c r="M240" t="s">
        <v>105</v>
      </c>
      <c r="N240">
        <v>77338</v>
      </c>
      <c r="O240" t="s">
        <v>70</v>
      </c>
      <c r="P240" t="s">
        <v>67</v>
      </c>
      <c r="Q240" t="s">
        <v>4538</v>
      </c>
      <c r="S240" t="s">
        <v>72</v>
      </c>
      <c r="T240" t="s">
        <v>4539</v>
      </c>
      <c r="U240" t="s">
        <v>4540</v>
      </c>
      <c r="V240" t="s">
        <v>863</v>
      </c>
      <c r="W240" t="s">
        <v>105</v>
      </c>
      <c r="X240" t="s">
        <v>467</v>
      </c>
      <c r="Y240" t="str">
        <f>"47-2061"</f>
        <v>47-2061</v>
      </c>
      <c r="Z240" t="s">
        <v>326</v>
      </c>
      <c r="AA240">
        <v>236115</v>
      </c>
      <c r="AB240">
        <v>25</v>
      </c>
      <c r="AD240" t="s">
        <v>79</v>
      </c>
      <c r="AE240" t="s">
        <v>95</v>
      </c>
      <c r="AF240">
        <v>40</v>
      </c>
      <c r="AG240" s="4">
        <v>0.33333333333333331</v>
      </c>
      <c r="AH240" s="4">
        <v>0.70833333333333337</v>
      </c>
      <c r="AI240" s="5">
        <v>14.95</v>
      </c>
      <c r="AJ240">
        <v>0</v>
      </c>
      <c r="AK240">
        <v>0</v>
      </c>
      <c r="AL240" t="s">
        <v>81</v>
      </c>
      <c r="AM240" t="s">
        <v>82</v>
      </c>
      <c r="AO240" t="s">
        <v>83</v>
      </c>
      <c r="AP240" t="s">
        <v>67</v>
      </c>
      <c r="AQ240" t="s">
        <v>67</v>
      </c>
      <c r="AR240" t="s">
        <v>82</v>
      </c>
      <c r="AT240" t="s">
        <v>82</v>
      </c>
      <c r="AW240" t="s">
        <v>82</v>
      </c>
      <c r="AY240" t="s">
        <v>1225</v>
      </c>
      <c r="AZ240" t="s">
        <v>104</v>
      </c>
      <c r="BA240" t="s">
        <v>105</v>
      </c>
      <c r="BB240">
        <v>75227</v>
      </c>
      <c r="BC240" t="s">
        <v>79</v>
      </c>
      <c r="BH240" t="s">
        <v>4541</v>
      </c>
      <c r="BJ240">
        <v>813179055</v>
      </c>
    </row>
    <row r="241" spans="1:62" x14ac:dyDescent="0.25">
      <c r="A241" t="s">
        <v>4636</v>
      </c>
      <c r="B241" s="2">
        <v>43399</v>
      </c>
      <c r="C241" t="s">
        <v>63</v>
      </c>
      <c r="D241" s="3">
        <v>43357.682409629633</v>
      </c>
      <c r="E241" t="s">
        <v>117</v>
      </c>
      <c r="H241" t="s">
        <v>4637</v>
      </c>
      <c r="I241" t="s">
        <v>67</v>
      </c>
      <c r="J241" t="s">
        <v>4638</v>
      </c>
      <c r="K241" t="s">
        <v>67</v>
      </c>
      <c r="L241" t="s">
        <v>946</v>
      </c>
      <c r="M241" t="s">
        <v>105</v>
      </c>
      <c r="N241">
        <v>78640</v>
      </c>
      <c r="O241" t="s">
        <v>70</v>
      </c>
      <c r="P241" t="s">
        <v>67</v>
      </c>
      <c r="Q241" t="s">
        <v>4639</v>
      </c>
      <c r="S241" t="s">
        <v>72</v>
      </c>
      <c r="T241" t="s">
        <v>4539</v>
      </c>
      <c r="U241" t="s">
        <v>4540</v>
      </c>
      <c r="V241" t="s">
        <v>863</v>
      </c>
      <c r="W241" t="s">
        <v>105</v>
      </c>
      <c r="X241" t="s">
        <v>3994</v>
      </c>
      <c r="Y241" t="str">
        <f>"47-3016"</f>
        <v>47-3016</v>
      </c>
      <c r="Z241" t="s">
        <v>3995</v>
      </c>
      <c r="AA241">
        <v>238160</v>
      </c>
      <c r="AB241">
        <v>40</v>
      </c>
      <c r="AD241" t="s">
        <v>79</v>
      </c>
      <c r="AE241" t="s">
        <v>95</v>
      </c>
      <c r="AF241">
        <v>40</v>
      </c>
      <c r="AG241" s="4">
        <v>0.29166666666666669</v>
      </c>
      <c r="AH241" s="4">
        <v>0.66666666666666663</v>
      </c>
      <c r="AI241" s="5">
        <v>14.94</v>
      </c>
      <c r="AJ241">
        <v>22.41</v>
      </c>
      <c r="AK241">
        <v>22.52</v>
      </c>
      <c r="AL241" t="s">
        <v>81</v>
      </c>
      <c r="AM241" t="s">
        <v>82</v>
      </c>
      <c r="AO241" t="s">
        <v>83</v>
      </c>
      <c r="AP241" t="s">
        <v>67</v>
      </c>
      <c r="AQ241" t="s">
        <v>67</v>
      </c>
      <c r="AR241" t="s">
        <v>82</v>
      </c>
      <c r="AT241" t="s">
        <v>82</v>
      </c>
      <c r="AW241" t="s">
        <v>82</v>
      </c>
      <c r="AY241" t="s">
        <v>946</v>
      </c>
      <c r="AZ241" t="s">
        <v>953</v>
      </c>
      <c r="BA241" t="s">
        <v>105</v>
      </c>
      <c r="BB241">
        <v>78640</v>
      </c>
      <c r="BC241" t="s">
        <v>79</v>
      </c>
      <c r="BH241" t="s">
        <v>4638</v>
      </c>
      <c r="BJ241">
        <v>742568284</v>
      </c>
    </row>
    <row r="242" spans="1:62" x14ac:dyDescent="0.25">
      <c r="A242" t="s">
        <v>4666</v>
      </c>
      <c r="B242" s="2">
        <v>43399</v>
      </c>
      <c r="C242" t="s">
        <v>63</v>
      </c>
      <c r="D242" s="3">
        <v>43359.775014293984</v>
      </c>
      <c r="E242" t="s">
        <v>117</v>
      </c>
      <c r="H242" t="s">
        <v>3573</v>
      </c>
      <c r="I242" t="s">
        <v>4667</v>
      </c>
      <c r="J242" t="s">
        <v>4668</v>
      </c>
      <c r="L242" t="s">
        <v>4669</v>
      </c>
      <c r="M242" t="s">
        <v>226</v>
      </c>
      <c r="N242">
        <v>49684</v>
      </c>
      <c r="O242" t="s">
        <v>70</v>
      </c>
      <c r="Q242" t="s">
        <v>4670</v>
      </c>
      <c r="S242" t="s">
        <v>72</v>
      </c>
      <c r="T242" t="s">
        <v>3578</v>
      </c>
      <c r="U242" t="s">
        <v>3579</v>
      </c>
      <c r="V242" t="s">
        <v>863</v>
      </c>
      <c r="W242" t="s">
        <v>105</v>
      </c>
      <c r="X242" t="s">
        <v>3580</v>
      </c>
      <c r="Y242" t="str">
        <f>"37-2012"</f>
        <v>37-2012</v>
      </c>
      <c r="Z242" t="s">
        <v>373</v>
      </c>
      <c r="AA242">
        <v>721110</v>
      </c>
      <c r="AB242">
        <v>20</v>
      </c>
      <c r="AD242" t="s">
        <v>79</v>
      </c>
      <c r="AE242" t="s">
        <v>95</v>
      </c>
      <c r="AF242">
        <v>35</v>
      </c>
      <c r="AG242" s="4">
        <v>0.375</v>
      </c>
      <c r="AH242" s="4">
        <v>0.70833333333333337</v>
      </c>
      <c r="AI242" s="5">
        <v>11.5</v>
      </c>
      <c r="AJ242">
        <v>17.25</v>
      </c>
      <c r="AL242" t="s">
        <v>81</v>
      </c>
      <c r="AM242" t="s">
        <v>82</v>
      </c>
      <c r="AO242" t="s">
        <v>213</v>
      </c>
      <c r="AR242" t="s">
        <v>82</v>
      </c>
      <c r="AT242" t="s">
        <v>82</v>
      </c>
      <c r="AW242" t="s">
        <v>82</v>
      </c>
      <c r="AY242" t="s">
        <v>4669</v>
      </c>
      <c r="AZ242" t="s">
        <v>4671</v>
      </c>
      <c r="BA242" t="s">
        <v>226</v>
      </c>
      <c r="BB242">
        <v>49684</v>
      </c>
      <c r="BC242" t="s">
        <v>87</v>
      </c>
      <c r="BH242" t="s">
        <v>4668</v>
      </c>
      <c r="BJ242">
        <v>271371313</v>
      </c>
    </row>
    <row r="243" spans="1:62" x14ac:dyDescent="0.25">
      <c r="A243" t="s">
        <v>4879</v>
      </c>
      <c r="B243" s="2">
        <v>43399</v>
      </c>
      <c r="C243" t="s">
        <v>63</v>
      </c>
      <c r="D243" s="3">
        <v>43363.466769641207</v>
      </c>
      <c r="E243" t="s">
        <v>117</v>
      </c>
      <c r="H243" t="s">
        <v>4880</v>
      </c>
      <c r="J243" t="s">
        <v>4881</v>
      </c>
      <c r="K243" t="s">
        <v>4882</v>
      </c>
      <c r="L243" t="s">
        <v>4883</v>
      </c>
      <c r="M243" t="s">
        <v>774</v>
      </c>
      <c r="N243">
        <v>81224</v>
      </c>
      <c r="O243" t="s">
        <v>70</v>
      </c>
      <c r="Q243" t="s">
        <v>4884</v>
      </c>
      <c r="S243" t="s">
        <v>72</v>
      </c>
      <c r="T243" t="s">
        <v>4885</v>
      </c>
      <c r="U243" t="s">
        <v>4886</v>
      </c>
      <c r="V243" t="s">
        <v>2470</v>
      </c>
      <c r="W243" t="s">
        <v>774</v>
      </c>
      <c r="X243" t="s">
        <v>1427</v>
      </c>
      <c r="Y243" t="str">
        <f>"37-2012"</f>
        <v>37-2012</v>
      </c>
      <c r="Z243" t="s">
        <v>373</v>
      </c>
      <c r="AA243">
        <v>56172</v>
      </c>
      <c r="AB243">
        <v>4</v>
      </c>
      <c r="AD243" t="s">
        <v>79</v>
      </c>
      <c r="AE243" t="s">
        <v>95</v>
      </c>
      <c r="AF243">
        <v>35</v>
      </c>
      <c r="AG243" s="4">
        <v>0.3125</v>
      </c>
      <c r="AH243" s="4">
        <v>0.6875</v>
      </c>
      <c r="AI243" s="5">
        <v>11.86</v>
      </c>
      <c r="AJ243">
        <v>17.79</v>
      </c>
      <c r="AL243" t="s">
        <v>81</v>
      </c>
      <c r="AM243" t="s">
        <v>82</v>
      </c>
      <c r="AO243" t="s">
        <v>83</v>
      </c>
      <c r="AR243" t="s">
        <v>82</v>
      </c>
      <c r="AT243" t="s">
        <v>82</v>
      </c>
      <c r="AW243" t="s">
        <v>82</v>
      </c>
      <c r="AY243" t="s">
        <v>4883</v>
      </c>
      <c r="AZ243" t="s">
        <v>4887</v>
      </c>
      <c r="BA243" t="s">
        <v>774</v>
      </c>
      <c r="BB243">
        <v>81224</v>
      </c>
      <c r="BC243" t="s">
        <v>79</v>
      </c>
      <c r="BH243" t="s">
        <v>4888</v>
      </c>
      <c r="BJ243">
        <v>821934065</v>
      </c>
    </row>
    <row r="244" spans="1:62" x14ac:dyDescent="0.25">
      <c r="A244" t="s">
        <v>5056</v>
      </c>
      <c r="B244" s="2">
        <v>43399</v>
      </c>
      <c r="C244" t="s">
        <v>63</v>
      </c>
      <c r="D244" s="3">
        <v>43375.834756944445</v>
      </c>
      <c r="E244" t="s">
        <v>64</v>
      </c>
      <c r="F244" s="2">
        <v>43466</v>
      </c>
      <c r="G244" s="2">
        <v>43661</v>
      </c>
      <c r="H244" t="s">
        <v>5057</v>
      </c>
      <c r="I244" t="s">
        <v>67</v>
      </c>
      <c r="J244" t="s">
        <v>5058</v>
      </c>
      <c r="K244" t="s">
        <v>5059</v>
      </c>
      <c r="L244" t="s">
        <v>5026</v>
      </c>
      <c r="M244" t="s">
        <v>714</v>
      </c>
      <c r="N244">
        <v>70526</v>
      </c>
      <c r="O244" t="s">
        <v>70</v>
      </c>
      <c r="Q244" t="s">
        <v>5060</v>
      </c>
      <c r="S244" t="s">
        <v>72</v>
      </c>
      <c r="T244" t="s">
        <v>2125</v>
      </c>
      <c r="U244" t="s">
        <v>2126</v>
      </c>
      <c r="V244" t="s">
        <v>2127</v>
      </c>
      <c r="W244" t="s">
        <v>714</v>
      </c>
      <c r="X244" t="s">
        <v>4968</v>
      </c>
      <c r="Y244" t="str">
        <f>"51-3022"</f>
        <v>51-3022</v>
      </c>
      <c r="Z244" t="s">
        <v>865</v>
      </c>
      <c r="AA244">
        <v>311712</v>
      </c>
      <c r="AB244">
        <v>100</v>
      </c>
      <c r="AC244">
        <v>100</v>
      </c>
      <c r="AD244" t="s">
        <v>79</v>
      </c>
      <c r="AE244" t="s">
        <v>80</v>
      </c>
      <c r="AF244">
        <v>40</v>
      </c>
      <c r="AG244" s="4">
        <v>0.29166666666666669</v>
      </c>
      <c r="AH244" s="4">
        <v>0.66666666666666663</v>
      </c>
      <c r="AI244" s="5">
        <v>8.33</v>
      </c>
      <c r="AJ244">
        <v>12.5</v>
      </c>
      <c r="AL244" t="s">
        <v>81</v>
      </c>
      <c r="AM244" t="s">
        <v>82</v>
      </c>
      <c r="AO244" t="s">
        <v>83</v>
      </c>
      <c r="AR244" t="s">
        <v>82</v>
      </c>
      <c r="AT244" t="s">
        <v>82</v>
      </c>
      <c r="AW244" t="s">
        <v>72</v>
      </c>
      <c r="AX244">
        <v>3</v>
      </c>
      <c r="AY244" t="s">
        <v>5026</v>
      </c>
      <c r="AZ244" t="s">
        <v>5034</v>
      </c>
      <c r="BA244" t="s">
        <v>714</v>
      </c>
      <c r="BB244">
        <v>70526</v>
      </c>
      <c r="BC244" t="s">
        <v>87</v>
      </c>
      <c r="BH244" t="s">
        <v>5058</v>
      </c>
      <c r="BJ244">
        <v>474890194</v>
      </c>
    </row>
    <row r="245" spans="1:62" x14ac:dyDescent="0.25">
      <c r="A245" t="s">
        <v>5173</v>
      </c>
      <c r="B245" s="2">
        <v>43399</v>
      </c>
      <c r="C245" t="s">
        <v>63</v>
      </c>
      <c r="D245" s="3">
        <v>43367.229936782409</v>
      </c>
      <c r="E245" t="s">
        <v>282</v>
      </c>
      <c r="F245" s="2">
        <v>43449</v>
      </c>
      <c r="G245" s="2">
        <v>43753</v>
      </c>
      <c r="H245" t="s">
        <v>5174</v>
      </c>
      <c r="J245" t="s">
        <v>5175</v>
      </c>
      <c r="K245" t="s">
        <v>67</v>
      </c>
      <c r="L245" t="s">
        <v>4500</v>
      </c>
      <c r="M245" t="s">
        <v>859</v>
      </c>
      <c r="N245">
        <v>98107</v>
      </c>
      <c r="O245" t="s">
        <v>70</v>
      </c>
      <c r="Q245" t="s">
        <v>5176</v>
      </c>
      <c r="S245" t="s">
        <v>72</v>
      </c>
      <c r="T245" t="s">
        <v>4709</v>
      </c>
      <c r="U245" t="s">
        <v>4710</v>
      </c>
      <c r="V245" t="s">
        <v>4711</v>
      </c>
      <c r="W245" t="s">
        <v>136</v>
      </c>
      <c r="X245" t="s">
        <v>864</v>
      </c>
      <c r="Y245" t="str">
        <f>"51-3022"</f>
        <v>51-3022</v>
      </c>
      <c r="Z245" t="s">
        <v>865</v>
      </c>
      <c r="AA245">
        <v>311712</v>
      </c>
      <c r="AB245">
        <v>800</v>
      </c>
      <c r="AC245">
        <v>793</v>
      </c>
      <c r="AD245" t="s">
        <v>79</v>
      </c>
      <c r="AE245" t="s">
        <v>80</v>
      </c>
      <c r="AF245">
        <v>35</v>
      </c>
      <c r="AG245" s="4">
        <v>0.25</v>
      </c>
      <c r="AH245" s="4">
        <v>0.91666666666666663</v>
      </c>
      <c r="AI245" s="5">
        <v>10.87</v>
      </c>
      <c r="AJ245">
        <v>16.309999999999999</v>
      </c>
      <c r="AL245" t="s">
        <v>81</v>
      </c>
      <c r="AM245" t="s">
        <v>82</v>
      </c>
      <c r="AO245" t="s">
        <v>83</v>
      </c>
      <c r="AR245" t="s">
        <v>82</v>
      </c>
      <c r="AT245" t="s">
        <v>82</v>
      </c>
      <c r="AW245" t="s">
        <v>82</v>
      </c>
      <c r="AY245" t="s">
        <v>5177</v>
      </c>
      <c r="AZ245" t="s">
        <v>5178</v>
      </c>
      <c r="BA245" t="s">
        <v>595</v>
      </c>
      <c r="BB245">
        <v>99553</v>
      </c>
      <c r="BC245" t="s">
        <v>79</v>
      </c>
      <c r="BH245" t="s">
        <v>5179</v>
      </c>
      <c r="BI245" t="s">
        <v>5180</v>
      </c>
      <c r="BJ245">
        <v>470702463</v>
      </c>
    </row>
    <row r="246" spans="1:62" x14ac:dyDescent="0.25">
      <c r="A246" t="s">
        <v>5777</v>
      </c>
      <c r="B246" s="2">
        <v>43399</v>
      </c>
      <c r="C246" t="s">
        <v>63</v>
      </c>
      <c r="D246" s="3">
        <v>43376.328834548614</v>
      </c>
      <c r="E246" t="s">
        <v>64</v>
      </c>
      <c r="F246" s="2">
        <v>43466</v>
      </c>
      <c r="G246" s="2">
        <v>43769</v>
      </c>
      <c r="H246" t="s">
        <v>5778</v>
      </c>
      <c r="I246" t="s">
        <v>67</v>
      </c>
      <c r="J246" t="s">
        <v>5779</v>
      </c>
      <c r="K246" t="s">
        <v>5780</v>
      </c>
      <c r="L246" t="s">
        <v>5781</v>
      </c>
      <c r="M246" t="s">
        <v>226</v>
      </c>
      <c r="N246">
        <v>48169</v>
      </c>
      <c r="O246" t="s">
        <v>70</v>
      </c>
      <c r="P246" t="s">
        <v>67</v>
      </c>
      <c r="Q246" t="s">
        <v>5782</v>
      </c>
      <c r="S246" t="s">
        <v>72</v>
      </c>
      <c r="T246" t="s">
        <v>5156</v>
      </c>
      <c r="U246" t="s">
        <v>5157</v>
      </c>
      <c r="V246" t="s">
        <v>5158</v>
      </c>
      <c r="W246" t="s">
        <v>105</v>
      </c>
      <c r="X246" t="s">
        <v>5159</v>
      </c>
      <c r="Y246" t="str">
        <f>"39-3091"</f>
        <v>39-3091</v>
      </c>
      <c r="Z246" t="s">
        <v>677</v>
      </c>
      <c r="AA246">
        <v>713990</v>
      </c>
      <c r="AB246">
        <v>90</v>
      </c>
      <c r="AC246">
        <v>90</v>
      </c>
      <c r="AD246" t="s">
        <v>79</v>
      </c>
      <c r="AE246" t="s">
        <v>80</v>
      </c>
      <c r="AF246">
        <v>40</v>
      </c>
      <c r="AG246" s="4">
        <v>0.54166666666666663</v>
      </c>
      <c r="AH246" s="4">
        <v>0.91666666666666663</v>
      </c>
      <c r="AI246" s="5">
        <v>339.2</v>
      </c>
      <c r="AL246" t="s">
        <v>81</v>
      </c>
      <c r="AM246" t="s">
        <v>82</v>
      </c>
      <c r="AO246" t="s">
        <v>83</v>
      </c>
      <c r="AR246" t="s">
        <v>82</v>
      </c>
      <c r="AT246" t="s">
        <v>82</v>
      </c>
      <c r="AW246" t="s">
        <v>82</v>
      </c>
      <c r="AY246" t="s">
        <v>5781</v>
      </c>
      <c r="AZ246" t="s">
        <v>5783</v>
      </c>
      <c r="BA246" t="s">
        <v>226</v>
      </c>
      <c r="BB246">
        <v>48169</v>
      </c>
      <c r="BC246" t="s">
        <v>79</v>
      </c>
      <c r="BH246" t="s">
        <v>5779</v>
      </c>
      <c r="BJ246">
        <v>593308580</v>
      </c>
    </row>
    <row r="247" spans="1:62" x14ac:dyDescent="0.25">
      <c r="A247" t="s">
        <v>5885</v>
      </c>
      <c r="B247" s="2">
        <v>43399</v>
      </c>
      <c r="C247" t="s">
        <v>63</v>
      </c>
      <c r="D247" s="3">
        <v>43376.347968657406</v>
      </c>
      <c r="E247" t="s">
        <v>64</v>
      </c>
      <c r="F247" s="2">
        <v>43466</v>
      </c>
      <c r="G247" s="2">
        <v>43769</v>
      </c>
      <c r="H247" t="s">
        <v>5886</v>
      </c>
      <c r="I247" t="s">
        <v>67</v>
      </c>
      <c r="J247" t="s">
        <v>5887</v>
      </c>
      <c r="L247" t="s">
        <v>5888</v>
      </c>
      <c r="M247" t="s">
        <v>86</v>
      </c>
      <c r="N247" t="s">
        <v>5889</v>
      </c>
      <c r="O247" t="s">
        <v>70</v>
      </c>
      <c r="P247" t="s">
        <v>67</v>
      </c>
      <c r="Q247" t="s">
        <v>5890</v>
      </c>
      <c r="S247" t="s">
        <v>72</v>
      </c>
      <c r="T247" t="s">
        <v>5156</v>
      </c>
      <c r="U247" t="s">
        <v>5157</v>
      </c>
      <c r="V247" t="s">
        <v>5158</v>
      </c>
      <c r="W247" t="s">
        <v>105</v>
      </c>
      <c r="X247" t="s">
        <v>5873</v>
      </c>
      <c r="Y247" t="str">
        <f>"35-3022"</f>
        <v>35-3022</v>
      </c>
      <c r="Z247" t="s">
        <v>280</v>
      </c>
      <c r="AA247">
        <v>713990</v>
      </c>
      <c r="AB247">
        <v>28</v>
      </c>
      <c r="AC247">
        <v>28</v>
      </c>
      <c r="AD247" t="s">
        <v>79</v>
      </c>
      <c r="AE247" t="s">
        <v>80</v>
      </c>
      <c r="AF247">
        <v>40</v>
      </c>
      <c r="AG247" s="4">
        <v>0.54166666666666663</v>
      </c>
      <c r="AH247" s="4">
        <v>0.91666666666666663</v>
      </c>
      <c r="AI247" s="6">
        <v>352</v>
      </c>
      <c r="AL247" t="s">
        <v>81</v>
      </c>
      <c r="AM247" t="s">
        <v>82</v>
      </c>
      <c r="AO247" t="s">
        <v>83</v>
      </c>
      <c r="AR247" t="s">
        <v>82</v>
      </c>
      <c r="AT247" t="s">
        <v>82</v>
      </c>
      <c r="AW247" t="s">
        <v>82</v>
      </c>
      <c r="AY247" t="s">
        <v>5891</v>
      </c>
      <c r="AZ247" t="s">
        <v>5892</v>
      </c>
      <c r="BA247" t="s">
        <v>86</v>
      </c>
      <c r="BB247">
        <v>34610</v>
      </c>
      <c r="BC247" t="s">
        <v>79</v>
      </c>
      <c r="BH247" t="s">
        <v>5893</v>
      </c>
      <c r="BJ247">
        <v>300521220</v>
      </c>
    </row>
    <row r="248" spans="1:62" x14ac:dyDescent="0.25">
      <c r="A248" t="s">
        <v>6132</v>
      </c>
      <c r="B248" s="2">
        <v>43399</v>
      </c>
      <c r="C248" t="s">
        <v>63</v>
      </c>
      <c r="D248" s="3">
        <v>43376.446843252314</v>
      </c>
      <c r="E248" t="s">
        <v>64</v>
      </c>
      <c r="F248" s="2">
        <v>43466</v>
      </c>
      <c r="G248" s="2">
        <v>43738</v>
      </c>
      <c r="H248" t="s">
        <v>6133</v>
      </c>
      <c r="J248" t="s">
        <v>6134</v>
      </c>
      <c r="L248" t="s">
        <v>6135</v>
      </c>
      <c r="M248" t="s">
        <v>105</v>
      </c>
      <c r="N248">
        <v>78641</v>
      </c>
      <c r="O248" t="s">
        <v>70</v>
      </c>
      <c r="Q248" t="s">
        <v>6136</v>
      </c>
      <c r="S248" t="s">
        <v>72</v>
      </c>
      <c r="T248" t="s">
        <v>6137</v>
      </c>
      <c r="U248" t="s">
        <v>6138</v>
      </c>
      <c r="V248" t="s">
        <v>4606</v>
      </c>
      <c r="W248" t="s">
        <v>105</v>
      </c>
      <c r="X248" t="s">
        <v>6139</v>
      </c>
      <c r="Y248" t="str">
        <f>"47-3014"</f>
        <v>47-3014</v>
      </c>
      <c r="Z248" t="s">
        <v>6140</v>
      </c>
      <c r="AA248">
        <v>238320</v>
      </c>
      <c r="AB248">
        <v>17</v>
      </c>
      <c r="AC248">
        <v>17</v>
      </c>
      <c r="AD248" t="s">
        <v>79</v>
      </c>
      <c r="AE248" t="s">
        <v>95</v>
      </c>
      <c r="AF248">
        <v>40</v>
      </c>
      <c r="AG248" s="4">
        <v>0.33333333333333331</v>
      </c>
      <c r="AH248" s="4">
        <v>0.66666666666666663</v>
      </c>
      <c r="AI248" s="5">
        <v>16.309999999999999</v>
      </c>
      <c r="AL248" t="s">
        <v>81</v>
      </c>
      <c r="AM248" t="s">
        <v>82</v>
      </c>
      <c r="AO248" t="s">
        <v>83</v>
      </c>
      <c r="AP248" t="s">
        <v>67</v>
      </c>
      <c r="AQ248" t="s">
        <v>67</v>
      </c>
      <c r="AR248" t="s">
        <v>82</v>
      </c>
      <c r="AT248" t="s">
        <v>82</v>
      </c>
      <c r="AW248" t="s">
        <v>82</v>
      </c>
      <c r="AY248" t="s">
        <v>795</v>
      </c>
      <c r="AZ248" t="s">
        <v>797</v>
      </c>
      <c r="BA248" t="s">
        <v>105</v>
      </c>
      <c r="BB248">
        <v>78210</v>
      </c>
      <c r="BC248" t="s">
        <v>79</v>
      </c>
      <c r="BH248" t="s">
        <v>6141</v>
      </c>
      <c r="BJ248">
        <v>742738957</v>
      </c>
    </row>
    <row r="249" spans="1:62" x14ac:dyDescent="0.25">
      <c r="A249" t="s">
        <v>7725</v>
      </c>
      <c r="B249" s="2">
        <v>43399</v>
      </c>
      <c r="C249" t="s">
        <v>63</v>
      </c>
      <c r="D249" s="3">
        <v>43392.510899224537</v>
      </c>
      <c r="E249" t="s">
        <v>3355</v>
      </c>
      <c r="H249" t="s">
        <v>7726</v>
      </c>
      <c r="J249" t="s">
        <v>7727</v>
      </c>
      <c r="K249" t="s">
        <v>7728</v>
      </c>
      <c r="L249" t="s">
        <v>7729</v>
      </c>
      <c r="M249" t="s">
        <v>714</v>
      </c>
      <c r="N249">
        <v>70458</v>
      </c>
      <c r="O249" t="s">
        <v>70</v>
      </c>
      <c r="Q249" t="s">
        <v>7730</v>
      </c>
      <c r="S249" t="s">
        <v>72</v>
      </c>
      <c r="T249" t="s">
        <v>5156</v>
      </c>
      <c r="U249" t="s">
        <v>5157</v>
      </c>
      <c r="V249" t="s">
        <v>5158</v>
      </c>
      <c r="W249" t="s">
        <v>105</v>
      </c>
      <c r="X249" t="s">
        <v>280</v>
      </c>
      <c r="Y249" t="str">
        <f>"35-3022"</f>
        <v>35-3022</v>
      </c>
      <c r="Z249" t="s">
        <v>280</v>
      </c>
      <c r="AA249">
        <v>713990</v>
      </c>
      <c r="AB249">
        <v>15</v>
      </c>
      <c r="AD249" t="s">
        <v>79</v>
      </c>
      <c r="AE249" t="s">
        <v>80</v>
      </c>
      <c r="AF249">
        <v>40</v>
      </c>
      <c r="AG249" s="4">
        <v>0.54166666666666663</v>
      </c>
      <c r="AH249" s="4">
        <v>0.91666666666666663</v>
      </c>
      <c r="AI249" s="6">
        <v>364</v>
      </c>
      <c r="AJ249">
        <v>0</v>
      </c>
      <c r="AK249">
        <v>0</v>
      </c>
      <c r="AL249" t="s">
        <v>81</v>
      </c>
      <c r="AM249" t="s">
        <v>82</v>
      </c>
      <c r="AO249" t="s">
        <v>83</v>
      </c>
      <c r="AR249" t="s">
        <v>82</v>
      </c>
      <c r="AT249" t="s">
        <v>82</v>
      </c>
      <c r="AW249" t="s">
        <v>82</v>
      </c>
      <c r="AY249" t="s">
        <v>7731</v>
      </c>
      <c r="AZ249" t="s">
        <v>7732</v>
      </c>
      <c r="BA249" t="s">
        <v>714</v>
      </c>
      <c r="BB249">
        <v>70458</v>
      </c>
      <c r="BC249" t="s">
        <v>79</v>
      </c>
      <c r="BH249" t="s">
        <v>7733</v>
      </c>
      <c r="BI249" t="s">
        <v>67</v>
      </c>
      <c r="BJ249">
        <v>830921025</v>
      </c>
    </row>
    <row r="250" spans="1:62" x14ac:dyDescent="0.25">
      <c r="A250" t="s">
        <v>1071</v>
      </c>
      <c r="B250" s="2">
        <v>43403</v>
      </c>
      <c r="C250" t="s">
        <v>63</v>
      </c>
      <c r="D250" s="3">
        <v>43378.295652893517</v>
      </c>
      <c r="E250" t="s">
        <v>64</v>
      </c>
      <c r="F250" s="2">
        <v>43453</v>
      </c>
      <c r="G250" s="2">
        <v>43556</v>
      </c>
      <c r="H250" t="s">
        <v>1072</v>
      </c>
      <c r="I250" t="s">
        <v>1073</v>
      </c>
      <c r="J250" t="s">
        <v>1074</v>
      </c>
      <c r="K250" t="s">
        <v>1075</v>
      </c>
      <c r="L250" t="s">
        <v>998</v>
      </c>
      <c r="M250" t="s">
        <v>774</v>
      </c>
      <c r="N250">
        <v>81657</v>
      </c>
      <c r="O250" t="s">
        <v>70</v>
      </c>
      <c r="P250" t="s">
        <v>67</v>
      </c>
      <c r="Q250" t="s">
        <v>1076</v>
      </c>
      <c r="S250" t="s">
        <v>72</v>
      </c>
      <c r="T250" t="s">
        <v>1056</v>
      </c>
      <c r="U250" t="s">
        <v>1057</v>
      </c>
      <c r="V250" t="s">
        <v>998</v>
      </c>
      <c r="W250" t="s">
        <v>774</v>
      </c>
      <c r="X250" t="s">
        <v>1058</v>
      </c>
      <c r="Y250" t="str">
        <f>"35-2021"</f>
        <v>35-2021</v>
      </c>
      <c r="Z250" t="s">
        <v>221</v>
      </c>
      <c r="AA250">
        <v>722110</v>
      </c>
      <c r="AB250">
        <v>8</v>
      </c>
      <c r="AC250">
        <v>8</v>
      </c>
      <c r="AD250" t="s">
        <v>79</v>
      </c>
      <c r="AE250" t="s">
        <v>95</v>
      </c>
      <c r="AF250">
        <v>35</v>
      </c>
      <c r="AG250" s="4">
        <v>0.33333333333333331</v>
      </c>
      <c r="AH250" s="4">
        <v>0.66666666666666663</v>
      </c>
      <c r="AI250" s="5">
        <v>13.61</v>
      </c>
      <c r="AJ250">
        <v>20.420000000000002</v>
      </c>
      <c r="AK250">
        <v>20.420000000000002</v>
      </c>
      <c r="AL250" t="s">
        <v>81</v>
      </c>
      <c r="AM250" t="s">
        <v>82</v>
      </c>
      <c r="AO250" t="s">
        <v>83</v>
      </c>
      <c r="AP250" t="s">
        <v>67</v>
      </c>
      <c r="AQ250" t="s">
        <v>67</v>
      </c>
      <c r="AR250" t="s">
        <v>82</v>
      </c>
      <c r="AT250" t="s">
        <v>82</v>
      </c>
      <c r="AW250" t="s">
        <v>72</v>
      </c>
      <c r="AX250">
        <v>3</v>
      </c>
      <c r="AY250" t="s">
        <v>998</v>
      </c>
      <c r="AZ250" t="s">
        <v>941</v>
      </c>
      <c r="BA250" t="s">
        <v>774</v>
      </c>
      <c r="BB250">
        <v>81657</v>
      </c>
      <c r="BC250" t="s">
        <v>87</v>
      </c>
      <c r="BH250" t="s">
        <v>1077</v>
      </c>
      <c r="BI250" t="s">
        <v>67</v>
      </c>
      <c r="BJ250">
        <v>472433358</v>
      </c>
    </row>
    <row r="251" spans="1:62" x14ac:dyDescent="0.25">
      <c r="A251" t="s">
        <v>2466</v>
      </c>
      <c r="B251" s="2">
        <v>43403</v>
      </c>
      <c r="C251" t="s">
        <v>63</v>
      </c>
      <c r="D251" s="3">
        <v>43377.838085648145</v>
      </c>
      <c r="E251" t="s">
        <v>64</v>
      </c>
      <c r="F251" s="2">
        <v>43468</v>
      </c>
      <c r="G251" s="2">
        <v>43772</v>
      </c>
      <c r="H251" t="s">
        <v>2467</v>
      </c>
      <c r="J251" t="s">
        <v>2468</v>
      </c>
      <c r="L251" t="s">
        <v>795</v>
      </c>
      <c r="M251" t="s">
        <v>105</v>
      </c>
      <c r="N251">
        <v>78221</v>
      </c>
      <c r="O251" t="s">
        <v>70</v>
      </c>
      <c r="Q251" t="s">
        <v>2469</v>
      </c>
      <c r="S251" t="s">
        <v>72</v>
      </c>
      <c r="T251" t="s">
        <v>102</v>
      </c>
      <c r="U251" t="s">
        <v>1425</v>
      </c>
      <c r="V251" t="s">
        <v>2470</v>
      </c>
      <c r="W251" t="s">
        <v>105</v>
      </c>
      <c r="X251" t="s">
        <v>676</v>
      </c>
      <c r="Y251" t="str">
        <f>"39-3091"</f>
        <v>39-3091</v>
      </c>
      <c r="Z251" t="s">
        <v>677</v>
      </c>
      <c r="AA251">
        <v>713990</v>
      </c>
      <c r="AB251">
        <v>5</v>
      </c>
      <c r="AC251">
        <v>5</v>
      </c>
      <c r="AD251" t="s">
        <v>79</v>
      </c>
      <c r="AE251" t="s">
        <v>80</v>
      </c>
      <c r="AF251">
        <v>35</v>
      </c>
      <c r="AG251" s="4">
        <v>0.41666666666666669</v>
      </c>
      <c r="AH251" s="4">
        <v>0.75</v>
      </c>
      <c r="AI251" s="5">
        <v>9.82</v>
      </c>
      <c r="AJ251">
        <v>14.73</v>
      </c>
      <c r="AK251">
        <v>21.47</v>
      </c>
      <c r="AL251" t="s">
        <v>81</v>
      </c>
      <c r="AM251" t="s">
        <v>82</v>
      </c>
      <c r="AO251" t="s">
        <v>83</v>
      </c>
      <c r="AR251" t="s">
        <v>82</v>
      </c>
      <c r="AT251" t="s">
        <v>82</v>
      </c>
      <c r="AW251" t="s">
        <v>82</v>
      </c>
      <c r="AY251" t="s">
        <v>2471</v>
      </c>
      <c r="AZ251" t="s">
        <v>655</v>
      </c>
      <c r="BA251" t="s">
        <v>649</v>
      </c>
      <c r="BB251">
        <v>85007</v>
      </c>
      <c r="BC251" t="s">
        <v>79</v>
      </c>
      <c r="BH251" t="s">
        <v>2472</v>
      </c>
      <c r="BJ251">
        <v>272224085</v>
      </c>
    </row>
    <row r="252" spans="1:62" x14ac:dyDescent="0.25">
      <c r="A252" t="s">
        <v>2479</v>
      </c>
      <c r="B252" s="2">
        <v>43403</v>
      </c>
      <c r="C252" t="s">
        <v>63</v>
      </c>
      <c r="D252" s="3">
        <v>43359.255401145834</v>
      </c>
      <c r="E252" t="s">
        <v>64</v>
      </c>
      <c r="F252" s="2">
        <v>43449</v>
      </c>
      <c r="G252" s="2">
        <v>43555</v>
      </c>
      <c r="H252" t="s">
        <v>2480</v>
      </c>
      <c r="J252" t="s">
        <v>2481</v>
      </c>
      <c r="K252" t="s">
        <v>2482</v>
      </c>
      <c r="L252" t="s">
        <v>1588</v>
      </c>
      <c r="M252" t="s">
        <v>1612</v>
      </c>
      <c r="N252">
        <v>83002</v>
      </c>
      <c r="O252" t="s">
        <v>70</v>
      </c>
      <c r="Q252" t="s">
        <v>2483</v>
      </c>
      <c r="S252" t="s">
        <v>72</v>
      </c>
      <c r="T252" t="s">
        <v>1881</v>
      </c>
      <c r="U252" t="s">
        <v>1756</v>
      </c>
      <c r="V252" t="s">
        <v>1882</v>
      </c>
      <c r="W252" t="s">
        <v>278</v>
      </c>
      <c r="X252" t="s">
        <v>1427</v>
      </c>
      <c r="Y252" t="str">
        <f>"37-2012"</f>
        <v>37-2012</v>
      </c>
      <c r="Z252" t="s">
        <v>373</v>
      </c>
      <c r="AA252">
        <v>721110</v>
      </c>
      <c r="AB252">
        <v>4</v>
      </c>
      <c r="AC252">
        <v>4</v>
      </c>
      <c r="AD252" t="s">
        <v>79</v>
      </c>
      <c r="AE252" t="s">
        <v>95</v>
      </c>
      <c r="AF252">
        <v>35</v>
      </c>
      <c r="AG252" s="4">
        <v>0.35416666666666669</v>
      </c>
      <c r="AH252" s="4">
        <v>0.6875</v>
      </c>
      <c r="AI252" s="5">
        <v>12.85</v>
      </c>
      <c r="AJ252">
        <v>19.28</v>
      </c>
      <c r="AL252" t="s">
        <v>81</v>
      </c>
      <c r="AM252" t="s">
        <v>82</v>
      </c>
      <c r="AO252" t="s">
        <v>83</v>
      </c>
      <c r="AR252" t="s">
        <v>82</v>
      </c>
      <c r="AT252" t="s">
        <v>82</v>
      </c>
      <c r="AW252" t="s">
        <v>82</v>
      </c>
      <c r="AY252" t="s">
        <v>1588</v>
      </c>
      <c r="AZ252" t="s">
        <v>1760</v>
      </c>
      <c r="BA252" t="s">
        <v>1612</v>
      </c>
      <c r="BB252">
        <v>83002</v>
      </c>
      <c r="BC252" t="s">
        <v>79</v>
      </c>
      <c r="BH252" t="s">
        <v>2484</v>
      </c>
      <c r="BJ252">
        <v>202019054</v>
      </c>
    </row>
    <row r="253" spans="1:62" x14ac:dyDescent="0.25">
      <c r="A253" t="s">
        <v>2625</v>
      </c>
      <c r="B253" s="2">
        <v>43403</v>
      </c>
      <c r="C253" t="s">
        <v>63</v>
      </c>
      <c r="D253" s="3">
        <v>43377.834607349534</v>
      </c>
      <c r="E253" t="s">
        <v>64</v>
      </c>
      <c r="F253" s="2">
        <v>43468</v>
      </c>
      <c r="G253" s="2">
        <v>43772</v>
      </c>
      <c r="H253" t="s">
        <v>2626</v>
      </c>
      <c r="J253" t="s">
        <v>2627</v>
      </c>
      <c r="L253" t="s">
        <v>2628</v>
      </c>
      <c r="M253" t="s">
        <v>649</v>
      </c>
      <c r="N253">
        <v>85339</v>
      </c>
      <c r="O253" t="s">
        <v>70</v>
      </c>
      <c r="Q253" t="s">
        <v>2629</v>
      </c>
      <c r="S253" t="s">
        <v>72</v>
      </c>
      <c r="T253" t="s">
        <v>102</v>
      </c>
      <c r="U253" t="s">
        <v>2630</v>
      </c>
      <c r="V253" t="s">
        <v>2470</v>
      </c>
      <c r="W253" t="s">
        <v>105</v>
      </c>
      <c r="X253" t="s">
        <v>676</v>
      </c>
      <c r="Y253" t="str">
        <f>"39-3091"</f>
        <v>39-3091</v>
      </c>
      <c r="Z253" t="s">
        <v>677</v>
      </c>
      <c r="AA253">
        <v>713990</v>
      </c>
      <c r="AB253">
        <v>15</v>
      </c>
      <c r="AC253">
        <v>15</v>
      </c>
      <c r="AD253" t="s">
        <v>79</v>
      </c>
      <c r="AE253" t="s">
        <v>80</v>
      </c>
      <c r="AF253">
        <v>35</v>
      </c>
      <c r="AG253" s="4">
        <v>0.41666666666666669</v>
      </c>
      <c r="AH253" s="4">
        <v>0.75</v>
      </c>
      <c r="AI253" s="5">
        <v>9.82</v>
      </c>
      <c r="AJ253">
        <v>14.73</v>
      </c>
      <c r="AK253">
        <v>21.47</v>
      </c>
      <c r="AL253" t="s">
        <v>81</v>
      </c>
      <c r="AM253" t="s">
        <v>82</v>
      </c>
      <c r="AO253" t="s">
        <v>83</v>
      </c>
      <c r="AR253" t="s">
        <v>82</v>
      </c>
      <c r="AT253" t="s">
        <v>82</v>
      </c>
      <c r="AW253" t="s">
        <v>82</v>
      </c>
      <c r="AY253" t="s">
        <v>2631</v>
      </c>
      <c r="AZ253" t="s">
        <v>655</v>
      </c>
      <c r="BA253" t="s">
        <v>649</v>
      </c>
      <c r="BB253">
        <v>85339</v>
      </c>
      <c r="BC253" t="s">
        <v>79</v>
      </c>
      <c r="BH253" t="s">
        <v>2632</v>
      </c>
      <c r="BJ253">
        <v>43738185</v>
      </c>
    </row>
    <row r="254" spans="1:62" x14ac:dyDescent="0.25">
      <c r="A254" t="s">
        <v>2638</v>
      </c>
      <c r="B254" s="2">
        <v>43403</v>
      </c>
      <c r="C254" t="s">
        <v>63</v>
      </c>
      <c r="D254" s="3">
        <v>43377.836523043981</v>
      </c>
      <c r="E254" t="s">
        <v>64</v>
      </c>
      <c r="F254" s="2">
        <v>43468</v>
      </c>
      <c r="G254" s="2">
        <v>43772</v>
      </c>
      <c r="H254" t="s">
        <v>2639</v>
      </c>
      <c r="J254" t="s">
        <v>2640</v>
      </c>
      <c r="L254" t="s">
        <v>2471</v>
      </c>
      <c r="M254" t="s">
        <v>649</v>
      </c>
      <c r="N254">
        <v>85044</v>
      </c>
      <c r="O254" t="s">
        <v>70</v>
      </c>
      <c r="Q254" t="s">
        <v>2641</v>
      </c>
      <c r="S254" t="s">
        <v>72</v>
      </c>
      <c r="T254" t="s">
        <v>102</v>
      </c>
      <c r="U254" t="s">
        <v>2630</v>
      </c>
      <c r="V254" t="s">
        <v>2470</v>
      </c>
      <c r="W254" t="s">
        <v>105</v>
      </c>
      <c r="X254" t="s">
        <v>676</v>
      </c>
      <c r="Y254" t="str">
        <f>"39-3091"</f>
        <v>39-3091</v>
      </c>
      <c r="Z254" t="s">
        <v>677</v>
      </c>
      <c r="AA254">
        <v>713990</v>
      </c>
      <c r="AB254">
        <v>4</v>
      </c>
      <c r="AC254">
        <v>4</v>
      </c>
      <c r="AD254" t="s">
        <v>79</v>
      </c>
      <c r="AE254" t="s">
        <v>80</v>
      </c>
      <c r="AF254">
        <v>35</v>
      </c>
      <c r="AG254" s="4">
        <v>0.41666666666666669</v>
      </c>
      <c r="AH254" s="4">
        <v>0.75</v>
      </c>
      <c r="AI254" s="5">
        <v>9.82</v>
      </c>
      <c r="AJ254">
        <v>14.73</v>
      </c>
      <c r="AK254">
        <v>21.47</v>
      </c>
      <c r="AL254" t="s">
        <v>81</v>
      </c>
      <c r="AM254" t="s">
        <v>82</v>
      </c>
      <c r="AO254" t="s">
        <v>83</v>
      </c>
      <c r="AR254" t="s">
        <v>82</v>
      </c>
      <c r="AT254" t="s">
        <v>82</v>
      </c>
      <c r="AW254" t="s">
        <v>82</v>
      </c>
      <c r="AY254" t="s">
        <v>2471</v>
      </c>
      <c r="AZ254" t="s">
        <v>655</v>
      </c>
      <c r="BA254" t="s">
        <v>649</v>
      </c>
      <c r="BB254">
        <v>85044</v>
      </c>
      <c r="BC254" t="s">
        <v>79</v>
      </c>
      <c r="BH254" t="s">
        <v>2642</v>
      </c>
      <c r="BJ254">
        <v>822522065</v>
      </c>
    </row>
    <row r="255" spans="1:62" x14ac:dyDescent="0.25">
      <c r="A255" t="s">
        <v>2680</v>
      </c>
      <c r="B255" s="2">
        <v>43403</v>
      </c>
      <c r="C255" t="s">
        <v>63</v>
      </c>
      <c r="D255" s="3">
        <v>43377.836016504632</v>
      </c>
      <c r="E255" t="s">
        <v>64</v>
      </c>
      <c r="F255" s="2">
        <v>43468</v>
      </c>
      <c r="G255" s="2">
        <v>43772</v>
      </c>
      <c r="H255" t="s">
        <v>2681</v>
      </c>
      <c r="J255" t="s">
        <v>2682</v>
      </c>
      <c r="L255" t="s">
        <v>2683</v>
      </c>
      <c r="M255" t="s">
        <v>105</v>
      </c>
      <c r="N255">
        <v>78131</v>
      </c>
      <c r="O255" t="s">
        <v>70</v>
      </c>
      <c r="Q255" t="s">
        <v>2684</v>
      </c>
      <c r="S255" t="s">
        <v>72</v>
      </c>
      <c r="T255" t="s">
        <v>102</v>
      </c>
      <c r="U255" t="s">
        <v>1425</v>
      </c>
      <c r="V255" t="s">
        <v>2470</v>
      </c>
      <c r="W255" t="s">
        <v>105</v>
      </c>
      <c r="X255" t="s">
        <v>676</v>
      </c>
      <c r="Y255" t="str">
        <f>"39-3091"</f>
        <v>39-3091</v>
      </c>
      <c r="Z255" t="s">
        <v>677</v>
      </c>
      <c r="AA255">
        <v>713990</v>
      </c>
      <c r="AB255">
        <v>25</v>
      </c>
      <c r="AC255">
        <v>25</v>
      </c>
      <c r="AD255" t="s">
        <v>79</v>
      </c>
      <c r="AE255" t="s">
        <v>80</v>
      </c>
      <c r="AF255">
        <v>35</v>
      </c>
      <c r="AG255" s="4">
        <v>0.41666666666666669</v>
      </c>
      <c r="AH255" s="4">
        <v>0.75</v>
      </c>
      <c r="AI255" s="5">
        <v>9.82</v>
      </c>
      <c r="AJ255">
        <v>14.73</v>
      </c>
      <c r="AK255">
        <v>21.47</v>
      </c>
      <c r="AL255" t="s">
        <v>81</v>
      </c>
      <c r="AM255" t="s">
        <v>82</v>
      </c>
      <c r="AO255" t="s">
        <v>83</v>
      </c>
      <c r="AR255" t="s">
        <v>82</v>
      </c>
      <c r="AT255" t="s">
        <v>82</v>
      </c>
      <c r="AW255" t="s">
        <v>82</v>
      </c>
      <c r="AY255" t="s">
        <v>1789</v>
      </c>
      <c r="AZ255" t="s">
        <v>1792</v>
      </c>
      <c r="BA255" t="s">
        <v>105</v>
      </c>
      <c r="BB255">
        <v>78131</v>
      </c>
      <c r="BC255" t="s">
        <v>79</v>
      </c>
      <c r="BH255" t="s">
        <v>2685</v>
      </c>
      <c r="BJ255">
        <v>461910957</v>
      </c>
    </row>
    <row r="256" spans="1:62" x14ac:dyDescent="0.25">
      <c r="A256" t="s">
        <v>2749</v>
      </c>
      <c r="B256" s="2">
        <v>43403</v>
      </c>
      <c r="C256" t="s">
        <v>63</v>
      </c>
      <c r="D256" s="3">
        <v>43377.835522199071</v>
      </c>
      <c r="E256" t="s">
        <v>64</v>
      </c>
      <c r="F256" s="2">
        <v>43468</v>
      </c>
      <c r="G256" s="2">
        <v>43772</v>
      </c>
      <c r="H256" t="s">
        <v>2750</v>
      </c>
      <c r="J256" t="s">
        <v>2751</v>
      </c>
      <c r="L256" t="s">
        <v>1177</v>
      </c>
      <c r="M256" t="s">
        <v>649</v>
      </c>
      <c r="N256">
        <v>85044</v>
      </c>
      <c r="O256" t="s">
        <v>70</v>
      </c>
      <c r="Q256" t="s">
        <v>2752</v>
      </c>
      <c r="S256" t="s">
        <v>72</v>
      </c>
      <c r="T256" t="s">
        <v>102</v>
      </c>
      <c r="U256" t="s">
        <v>2630</v>
      </c>
      <c r="V256" t="s">
        <v>2470</v>
      </c>
      <c r="W256" t="s">
        <v>105</v>
      </c>
      <c r="X256" t="s">
        <v>676</v>
      </c>
      <c r="Y256" t="str">
        <f>"39-3091"</f>
        <v>39-3091</v>
      </c>
      <c r="Z256" t="s">
        <v>677</v>
      </c>
      <c r="AA256">
        <v>713990</v>
      </c>
      <c r="AB256">
        <v>13</v>
      </c>
      <c r="AC256">
        <v>13</v>
      </c>
      <c r="AD256" t="s">
        <v>79</v>
      </c>
      <c r="AE256" t="s">
        <v>80</v>
      </c>
      <c r="AF256">
        <v>35</v>
      </c>
      <c r="AG256" s="4">
        <v>0.41666666666666669</v>
      </c>
      <c r="AH256" s="4">
        <v>0.75</v>
      </c>
      <c r="AI256" s="5">
        <v>9.82</v>
      </c>
      <c r="AJ256">
        <v>14.73</v>
      </c>
      <c r="AK256">
        <v>21.47</v>
      </c>
      <c r="AL256" t="s">
        <v>81</v>
      </c>
      <c r="AM256" t="s">
        <v>82</v>
      </c>
      <c r="AO256" t="s">
        <v>83</v>
      </c>
      <c r="AR256" t="s">
        <v>82</v>
      </c>
      <c r="AT256" t="s">
        <v>82</v>
      </c>
      <c r="AW256" t="s">
        <v>82</v>
      </c>
      <c r="AY256" t="s">
        <v>2471</v>
      </c>
      <c r="AZ256" t="s">
        <v>655</v>
      </c>
      <c r="BA256" t="s">
        <v>649</v>
      </c>
      <c r="BB256">
        <v>85044</v>
      </c>
      <c r="BC256" t="s">
        <v>79</v>
      </c>
      <c r="BH256" t="s">
        <v>2751</v>
      </c>
      <c r="BJ256">
        <v>800418895</v>
      </c>
    </row>
    <row r="257" spans="1:62" x14ac:dyDescent="0.25">
      <c r="A257" t="s">
        <v>2860</v>
      </c>
      <c r="B257" s="2">
        <v>43403</v>
      </c>
      <c r="C257" t="s">
        <v>63</v>
      </c>
      <c r="D257" s="3">
        <v>43377.833493495367</v>
      </c>
      <c r="E257" t="s">
        <v>64</v>
      </c>
      <c r="F257" s="2">
        <v>43468</v>
      </c>
      <c r="G257" s="2">
        <v>43772</v>
      </c>
      <c r="H257" t="s">
        <v>2861</v>
      </c>
      <c r="J257" t="s">
        <v>2627</v>
      </c>
      <c r="L257" t="s">
        <v>2631</v>
      </c>
      <c r="M257" t="s">
        <v>649</v>
      </c>
      <c r="N257">
        <v>85339</v>
      </c>
      <c r="O257" t="s">
        <v>70</v>
      </c>
      <c r="Q257" t="s">
        <v>2862</v>
      </c>
      <c r="S257" t="s">
        <v>72</v>
      </c>
      <c r="T257" t="s">
        <v>102</v>
      </c>
      <c r="U257" t="s">
        <v>2630</v>
      </c>
      <c r="V257" t="s">
        <v>2470</v>
      </c>
      <c r="W257" t="s">
        <v>105</v>
      </c>
      <c r="X257" t="s">
        <v>676</v>
      </c>
      <c r="Y257" t="str">
        <f>"39-3091"</f>
        <v>39-3091</v>
      </c>
      <c r="Z257" t="s">
        <v>677</v>
      </c>
      <c r="AA257">
        <v>713990</v>
      </c>
      <c r="AB257">
        <v>300</v>
      </c>
      <c r="AC257">
        <v>300</v>
      </c>
      <c r="AD257" t="s">
        <v>79</v>
      </c>
      <c r="AE257" t="s">
        <v>80</v>
      </c>
      <c r="AF257">
        <v>35</v>
      </c>
      <c r="AG257" s="4">
        <v>0.41666666666666669</v>
      </c>
      <c r="AH257" s="4">
        <v>0.75</v>
      </c>
      <c r="AI257" s="5">
        <v>9.82</v>
      </c>
      <c r="AJ257">
        <v>14.73</v>
      </c>
      <c r="AK257">
        <v>21.47</v>
      </c>
      <c r="AL257" t="s">
        <v>81</v>
      </c>
      <c r="AM257" t="s">
        <v>82</v>
      </c>
      <c r="AO257" t="s">
        <v>83</v>
      </c>
      <c r="AR257" t="s">
        <v>82</v>
      </c>
      <c r="AT257" t="s">
        <v>82</v>
      </c>
      <c r="AW257" t="s">
        <v>82</v>
      </c>
      <c r="AY257" t="s">
        <v>2631</v>
      </c>
      <c r="AZ257" t="s">
        <v>655</v>
      </c>
      <c r="BA257" t="s">
        <v>649</v>
      </c>
      <c r="BB257">
        <v>85339</v>
      </c>
      <c r="BC257" t="s">
        <v>79</v>
      </c>
      <c r="BH257" t="s">
        <v>2632</v>
      </c>
      <c r="BJ257">
        <v>860212979</v>
      </c>
    </row>
    <row r="258" spans="1:62" x14ac:dyDescent="0.25">
      <c r="A258" t="s">
        <v>2901</v>
      </c>
      <c r="B258" s="2">
        <v>43403</v>
      </c>
      <c r="C258" t="s">
        <v>63</v>
      </c>
      <c r="D258" s="3">
        <v>43335.807547685188</v>
      </c>
      <c r="E258" t="s">
        <v>282</v>
      </c>
      <c r="F258" s="2">
        <v>43416</v>
      </c>
      <c r="G258" s="2">
        <v>43647</v>
      </c>
      <c r="H258" t="s">
        <v>2902</v>
      </c>
      <c r="J258" t="s">
        <v>2903</v>
      </c>
      <c r="L258" t="s">
        <v>2904</v>
      </c>
      <c r="M258" t="s">
        <v>649</v>
      </c>
      <c r="N258">
        <v>85621</v>
      </c>
      <c r="O258" t="s">
        <v>70</v>
      </c>
      <c r="Q258" t="s">
        <v>2905</v>
      </c>
      <c r="S258" t="s">
        <v>72</v>
      </c>
      <c r="T258" t="s">
        <v>2906</v>
      </c>
      <c r="U258" t="s">
        <v>2907</v>
      </c>
      <c r="V258" t="s">
        <v>2904</v>
      </c>
      <c r="W258" t="s">
        <v>649</v>
      </c>
      <c r="X258" t="s">
        <v>2908</v>
      </c>
      <c r="Y258" t="str">
        <f>"53-7064"</f>
        <v>53-7064</v>
      </c>
      <c r="Z258" t="s">
        <v>962</v>
      </c>
      <c r="AA258">
        <v>3114</v>
      </c>
      <c r="AB258">
        <v>17</v>
      </c>
      <c r="AC258">
        <v>15</v>
      </c>
      <c r="AD258" t="s">
        <v>79</v>
      </c>
      <c r="AE258" t="s">
        <v>80</v>
      </c>
      <c r="AF258">
        <v>40</v>
      </c>
      <c r="AG258" s="4">
        <v>0.33333333333333331</v>
      </c>
      <c r="AH258" s="4">
        <v>0.70833333333333337</v>
      </c>
      <c r="AI258" s="5">
        <v>11.05</v>
      </c>
      <c r="AJ258">
        <v>16.579999999999998</v>
      </c>
      <c r="AK258">
        <v>0</v>
      </c>
      <c r="AL258" t="s">
        <v>81</v>
      </c>
      <c r="AM258" t="s">
        <v>82</v>
      </c>
      <c r="AO258" t="s">
        <v>83</v>
      </c>
      <c r="AR258" t="s">
        <v>82</v>
      </c>
      <c r="AT258" t="s">
        <v>82</v>
      </c>
      <c r="AW258" t="s">
        <v>82</v>
      </c>
      <c r="AY258" t="s">
        <v>2904</v>
      </c>
      <c r="AZ258" t="s">
        <v>2909</v>
      </c>
      <c r="BA258" t="s">
        <v>649</v>
      </c>
      <c r="BB258">
        <v>85621</v>
      </c>
      <c r="BC258" t="s">
        <v>87</v>
      </c>
      <c r="BH258" t="s">
        <v>2903</v>
      </c>
      <c r="BJ258">
        <v>454265320</v>
      </c>
    </row>
    <row r="259" spans="1:62" x14ac:dyDescent="0.25">
      <c r="A259" t="s">
        <v>2910</v>
      </c>
      <c r="B259" s="2">
        <v>43403</v>
      </c>
      <c r="C259" t="s">
        <v>63</v>
      </c>
      <c r="D259" s="3">
        <v>43377.834079895831</v>
      </c>
      <c r="E259" t="s">
        <v>64</v>
      </c>
      <c r="F259" s="2">
        <v>43468</v>
      </c>
      <c r="G259" s="2">
        <v>43772</v>
      </c>
      <c r="H259" t="s">
        <v>2911</v>
      </c>
      <c r="J259" t="s">
        <v>2627</v>
      </c>
      <c r="L259" t="s">
        <v>2628</v>
      </c>
      <c r="M259" t="s">
        <v>649</v>
      </c>
      <c r="N259">
        <v>85339</v>
      </c>
      <c r="O259" t="s">
        <v>70</v>
      </c>
      <c r="Q259" t="s">
        <v>2912</v>
      </c>
      <c r="S259" t="s">
        <v>72</v>
      </c>
      <c r="T259" t="s">
        <v>102</v>
      </c>
      <c r="U259" t="s">
        <v>2630</v>
      </c>
      <c r="V259" t="s">
        <v>2470</v>
      </c>
      <c r="W259" t="s">
        <v>105</v>
      </c>
      <c r="X259" t="s">
        <v>676</v>
      </c>
      <c r="Y259" t="str">
        <f>"39-3091"</f>
        <v>39-3091</v>
      </c>
      <c r="Z259" t="s">
        <v>677</v>
      </c>
      <c r="AA259">
        <v>713990</v>
      </c>
      <c r="AB259">
        <v>25</v>
      </c>
      <c r="AC259">
        <v>25</v>
      </c>
      <c r="AD259" t="s">
        <v>79</v>
      </c>
      <c r="AE259" t="s">
        <v>80</v>
      </c>
      <c r="AF259">
        <v>35</v>
      </c>
      <c r="AG259" s="4">
        <v>0.41666666666666669</v>
      </c>
      <c r="AH259" s="4">
        <v>0.75</v>
      </c>
      <c r="AI259" s="5">
        <v>9.82</v>
      </c>
      <c r="AJ259">
        <v>14.73</v>
      </c>
      <c r="AK259">
        <v>21.47</v>
      </c>
      <c r="AL259" t="s">
        <v>81</v>
      </c>
      <c r="AM259" t="s">
        <v>82</v>
      </c>
      <c r="AO259" t="s">
        <v>83</v>
      </c>
      <c r="AR259" t="s">
        <v>82</v>
      </c>
      <c r="AT259" t="s">
        <v>82</v>
      </c>
      <c r="AW259" t="s">
        <v>82</v>
      </c>
      <c r="AY259" t="s">
        <v>2631</v>
      </c>
      <c r="AZ259" t="s">
        <v>655</v>
      </c>
      <c r="BA259" t="s">
        <v>649</v>
      </c>
      <c r="BB259">
        <v>85339</v>
      </c>
      <c r="BC259" t="s">
        <v>79</v>
      </c>
      <c r="BH259" t="s">
        <v>2632</v>
      </c>
      <c r="BJ259">
        <v>203213561</v>
      </c>
    </row>
    <row r="260" spans="1:62" x14ac:dyDescent="0.25">
      <c r="A260" t="s">
        <v>3131</v>
      </c>
      <c r="B260" s="2">
        <v>43403</v>
      </c>
      <c r="C260" t="s">
        <v>63</v>
      </c>
      <c r="D260" s="3">
        <v>43342.465963101851</v>
      </c>
      <c r="E260" t="s">
        <v>64</v>
      </c>
      <c r="F260" s="2">
        <v>43419</v>
      </c>
      <c r="G260" s="2">
        <v>43783</v>
      </c>
      <c r="H260" t="s">
        <v>3132</v>
      </c>
      <c r="I260" t="s">
        <v>3133</v>
      </c>
      <c r="J260" t="s">
        <v>2800</v>
      </c>
      <c r="L260" t="s">
        <v>2801</v>
      </c>
      <c r="M260" t="s">
        <v>100</v>
      </c>
      <c r="N260">
        <v>27588</v>
      </c>
      <c r="O260" t="s">
        <v>70</v>
      </c>
      <c r="Q260" t="s">
        <v>2802</v>
      </c>
      <c r="S260" t="s">
        <v>72</v>
      </c>
      <c r="T260" t="s">
        <v>2489</v>
      </c>
      <c r="U260" t="s">
        <v>2490</v>
      </c>
      <c r="V260" t="s">
        <v>2491</v>
      </c>
      <c r="W260" t="s">
        <v>100</v>
      </c>
      <c r="X260" t="s">
        <v>1593</v>
      </c>
      <c r="Y260" t="str">
        <f>"39-9011"</f>
        <v>39-9011</v>
      </c>
      <c r="Z260" t="s">
        <v>893</v>
      </c>
      <c r="AA260">
        <v>814110</v>
      </c>
      <c r="AB260">
        <v>1</v>
      </c>
      <c r="AC260">
        <v>1</v>
      </c>
      <c r="AD260" t="s">
        <v>79</v>
      </c>
      <c r="AE260" t="s">
        <v>599</v>
      </c>
      <c r="AF260">
        <v>40</v>
      </c>
      <c r="AG260" s="4">
        <v>0.33333333333333331</v>
      </c>
      <c r="AH260" s="4">
        <v>0.70833333333333337</v>
      </c>
      <c r="AI260" s="5">
        <v>10.43</v>
      </c>
      <c r="AJ260">
        <v>15.65</v>
      </c>
      <c r="AK260">
        <v>15.65</v>
      </c>
      <c r="AL260" t="s">
        <v>81</v>
      </c>
      <c r="AM260" t="s">
        <v>82</v>
      </c>
      <c r="AO260" t="s">
        <v>83</v>
      </c>
      <c r="AR260" t="s">
        <v>82</v>
      </c>
      <c r="AT260" t="s">
        <v>82</v>
      </c>
      <c r="AW260" t="s">
        <v>72</v>
      </c>
      <c r="AX260">
        <v>6</v>
      </c>
      <c r="AY260" t="s">
        <v>2801</v>
      </c>
      <c r="AZ260" t="s">
        <v>2805</v>
      </c>
      <c r="BA260" t="s">
        <v>100</v>
      </c>
      <c r="BB260">
        <v>27587</v>
      </c>
      <c r="BC260" t="s">
        <v>87</v>
      </c>
      <c r="BH260" t="s">
        <v>2800</v>
      </c>
      <c r="BJ260">
        <v>831302806</v>
      </c>
    </row>
    <row r="261" spans="1:62" x14ac:dyDescent="0.25">
      <c r="A261" t="s">
        <v>3508</v>
      </c>
      <c r="B261" s="2">
        <v>43403</v>
      </c>
      <c r="C261" t="s">
        <v>63</v>
      </c>
      <c r="D261" s="3">
        <v>43348.451431076392</v>
      </c>
      <c r="E261" t="s">
        <v>282</v>
      </c>
      <c r="F261" s="2">
        <v>43423</v>
      </c>
      <c r="G261" s="2">
        <v>43787</v>
      </c>
      <c r="H261" t="s">
        <v>3509</v>
      </c>
      <c r="I261" t="s">
        <v>683</v>
      </c>
      <c r="J261" t="s">
        <v>3510</v>
      </c>
      <c r="L261" t="s">
        <v>3511</v>
      </c>
      <c r="M261" t="s">
        <v>166</v>
      </c>
      <c r="N261">
        <v>84094</v>
      </c>
      <c r="O261" t="s">
        <v>70</v>
      </c>
      <c r="Q261" t="s">
        <v>3512</v>
      </c>
      <c r="S261" t="s">
        <v>72</v>
      </c>
      <c r="T261" t="s">
        <v>3513</v>
      </c>
      <c r="U261" t="s">
        <v>3514</v>
      </c>
      <c r="V261" t="s">
        <v>182</v>
      </c>
      <c r="W261" t="s">
        <v>166</v>
      </c>
      <c r="X261" t="s">
        <v>1830</v>
      </c>
      <c r="Y261" t="str">
        <f>"37-2012"</f>
        <v>37-2012</v>
      </c>
      <c r="Z261" t="s">
        <v>373</v>
      </c>
      <c r="AA261">
        <v>721110</v>
      </c>
      <c r="AB261">
        <v>15</v>
      </c>
      <c r="AC261">
        <v>14</v>
      </c>
      <c r="AD261" t="s">
        <v>79</v>
      </c>
      <c r="AE261" t="s">
        <v>599</v>
      </c>
      <c r="AF261">
        <v>35</v>
      </c>
      <c r="AG261" s="4">
        <v>0.33333333333333331</v>
      </c>
      <c r="AH261" s="4">
        <v>0.70833333333333337</v>
      </c>
      <c r="AI261" s="5">
        <v>10.58</v>
      </c>
      <c r="AJ261">
        <v>15.87</v>
      </c>
      <c r="AL261" t="s">
        <v>81</v>
      </c>
      <c r="AM261" t="s">
        <v>82</v>
      </c>
      <c r="AO261" t="s">
        <v>213</v>
      </c>
      <c r="AP261" t="s">
        <v>683</v>
      </c>
      <c r="AQ261" t="s">
        <v>683</v>
      </c>
      <c r="AR261" t="s">
        <v>82</v>
      </c>
      <c r="AT261" t="s">
        <v>82</v>
      </c>
      <c r="AW261" t="s">
        <v>82</v>
      </c>
      <c r="AY261" t="s">
        <v>3515</v>
      </c>
      <c r="AZ261" t="s">
        <v>3516</v>
      </c>
      <c r="BA261" t="s">
        <v>166</v>
      </c>
      <c r="BB261">
        <v>84062</v>
      </c>
      <c r="BC261" t="s">
        <v>87</v>
      </c>
      <c r="BH261" t="s">
        <v>3517</v>
      </c>
      <c r="BJ261">
        <v>815451971</v>
      </c>
    </row>
    <row r="262" spans="1:62" x14ac:dyDescent="0.25">
      <c r="A262" t="s">
        <v>3594</v>
      </c>
      <c r="B262" s="2">
        <v>43403</v>
      </c>
      <c r="C262" t="s">
        <v>63</v>
      </c>
      <c r="D262" s="3">
        <v>43374.32177383102</v>
      </c>
      <c r="E262" t="s">
        <v>117</v>
      </c>
      <c r="H262" t="s">
        <v>3595</v>
      </c>
      <c r="I262" t="s">
        <v>130</v>
      </c>
      <c r="J262" t="s">
        <v>3596</v>
      </c>
      <c r="K262" t="s">
        <v>130</v>
      </c>
      <c r="L262" t="s">
        <v>659</v>
      </c>
      <c r="M262" t="s">
        <v>105</v>
      </c>
      <c r="N262">
        <v>78541</v>
      </c>
      <c r="O262" t="s">
        <v>70</v>
      </c>
      <c r="P262" t="s">
        <v>130</v>
      </c>
      <c r="Q262" t="s">
        <v>3597</v>
      </c>
      <c r="S262" t="s">
        <v>82</v>
      </c>
      <c r="U262" t="s">
        <v>92</v>
      </c>
      <c r="X262" t="s">
        <v>3598</v>
      </c>
      <c r="Y262" t="str">
        <f>"47-5071"</f>
        <v>47-5071</v>
      </c>
      <c r="Z262" t="s">
        <v>3599</v>
      </c>
      <c r="AA262">
        <v>213112</v>
      </c>
      <c r="AB262">
        <v>40</v>
      </c>
      <c r="AD262" t="s">
        <v>79</v>
      </c>
      <c r="AE262" t="s">
        <v>1218</v>
      </c>
      <c r="AF262">
        <v>40</v>
      </c>
      <c r="AG262" s="4">
        <v>0.33333333333333331</v>
      </c>
      <c r="AH262" s="4">
        <v>0.70833333333333337</v>
      </c>
      <c r="AI262" s="6">
        <v>12</v>
      </c>
      <c r="AJ262">
        <v>18</v>
      </c>
      <c r="AK262">
        <v>22.5</v>
      </c>
      <c r="AL262" t="s">
        <v>81</v>
      </c>
      <c r="AM262" t="s">
        <v>82</v>
      </c>
      <c r="AO262" t="s">
        <v>83</v>
      </c>
      <c r="AP262" t="s">
        <v>130</v>
      </c>
      <c r="AQ262" t="s">
        <v>130</v>
      </c>
      <c r="AR262" t="s">
        <v>82</v>
      </c>
      <c r="AT262" t="s">
        <v>82</v>
      </c>
      <c r="AW262" t="s">
        <v>82</v>
      </c>
      <c r="AY262" t="s">
        <v>3600</v>
      </c>
      <c r="AZ262" t="s">
        <v>3601</v>
      </c>
      <c r="BA262" t="s">
        <v>105</v>
      </c>
      <c r="BB262">
        <v>79785</v>
      </c>
      <c r="BC262" t="s">
        <v>79</v>
      </c>
      <c r="BH262" t="s">
        <v>3602</v>
      </c>
      <c r="BI262" t="s">
        <v>130</v>
      </c>
      <c r="BJ262">
        <v>463338567</v>
      </c>
    </row>
    <row r="263" spans="1:62" x14ac:dyDescent="0.25">
      <c r="A263" t="s">
        <v>4034</v>
      </c>
      <c r="B263" s="2">
        <v>43403</v>
      </c>
      <c r="C263" t="s">
        <v>63</v>
      </c>
      <c r="D263" s="3">
        <v>43376.324143090278</v>
      </c>
      <c r="E263" t="s">
        <v>64</v>
      </c>
      <c r="F263" s="2">
        <v>43466</v>
      </c>
      <c r="G263" s="2">
        <v>43677</v>
      </c>
      <c r="H263" t="s">
        <v>4035</v>
      </c>
      <c r="J263" t="s">
        <v>4036</v>
      </c>
      <c r="L263" t="s">
        <v>1629</v>
      </c>
      <c r="M263" t="s">
        <v>821</v>
      </c>
      <c r="N263">
        <v>97501</v>
      </c>
      <c r="O263" t="s">
        <v>70</v>
      </c>
      <c r="Q263" t="s">
        <v>4037</v>
      </c>
      <c r="S263" t="s">
        <v>72</v>
      </c>
      <c r="T263" t="s">
        <v>878</v>
      </c>
      <c r="U263" t="s">
        <v>4038</v>
      </c>
      <c r="V263" t="s">
        <v>4039</v>
      </c>
      <c r="W263" t="s">
        <v>881</v>
      </c>
      <c r="X263" t="s">
        <v>1092</v>
      </c>
      <c r="Y263" t="str">
        <f>"45-4011"</f>
        <v>45-4011</v>
      </c>
      <c r="Z263" t="s">
        <v>763</v>
      </c>
      <c r="AA263">
        <v>115310</v>
      </c>
      <c r="AB263">
        <v>15</v>
      </c>
      <c r="AC263">
        <v>15</v>
      </c>
      <c r="AD263" t="s">
        <v>79</v>
      </c>
      <c r="AE263" t="s">
        <v>80</v>
      </c>
      <c r="AF263">
        <v>40</v>
      </c>
      <c r="AG263" s="4">
        <v>0.29166666666666669</v>
      </c>
      <c r="AH263" s="4">
        <v>0.64583333333333337</v>
      </c>
      <c r="AI263" s="5">
        <v>11.98</v>
      </c>
      <c r="AJ263">
        <v>17.97</v>
      </c>
      <c r="AK263">
        <v>30.06</v>
      </c>
      <c r="AL263" t="s">
        <v>81</v>
      </c>
      <c r="AM263" t="s">
        <v>82</v>
      </c>
      <c r="AO263" t="s">
        <v>83</v>
      </c>
      <c r="AR263" t="s">
        <v>82</v>
      </c>
      <c r="AT263" t="s">
        <v>82</v>
      </c>
      <c r="AW263" t="s">
        <v>72</v>
      </c>
      <c r="AX263">
        <v>3</v>
      </c>
      <c r="AY263" t="s">
        <v>1629</v>
      </c>
      <c r="AZ263" t="s">
        <v>1588</v>
      </c>
      <c r="BA263" t="s">
        <v>821</v>
      </c>
      <c r="BB263">
        <v>97501</v>
      </c>
      <c r="BC263" t="s">
        <v>79</v>
      </c>
      <c r="BH263" t="s">
        <v>4040</v>
      </c>
      <c r="BJ263">
        <v>453928441</v>
      </c>
    </row>
    <row r="264" spans="1:62" x14ac:dyDescent="0.25">
      <c r="A264" t="s">
        <v>4620</v>
      </c>
      <c r="B264" s="2">
        <v>43403</v>
      </c>
      <c r="C264" t="s">
        <v>63</v>
      </c>
      <c r="D264" s="3">
        <v>43363.573286319443</v>
      </c>
      <c r="E264" t="s">
        <v>64</v>
      </c>
      <c r="F264" s="2">
        <v>43449</v>
      </c>
      <c r="G264" s="2">
        <v>43723</v>
      </c>
      <c r="H264" t="s">
        <v>4621</v>
      </c>
      <c r="J264" t="s">
        <v>4622</v>
      </c>
      <c r="K264" t="s">
        <v>4623</v>
      </c>
      <c r="L264" t="s">
        <v>4624</v>
      </c>
      <c r="M264" t="s">
        <v>86</v>
      </c>
      <c r="N264">
        <v>33733</v>
      </c>
      <c r="O264" t="s">
        <v>70</v>
      </c>
      <c r="Q264" t="s">
        <v>4625</v>
      </c>
      <c r="S264" t="s">
        <v>72</v>
      </c>
      <c r="T264" t="s">
        <v>4626</v>
      </c>
      <c r="U264" t="s">
        <v>4627</v>
      </c>
      <c r="V264" t="s">
        <v>4628</v>
      </c>
      <c r="W264" t="s">
        <v>323</v>
      </c>
      <c r="X264" t="s">
        <v>1012</v>
      </c>
      <c r="Y264" t="str">
        <f>"37-2012"</f>
        <v>37-2012</v>
      </c>
      <c r="Z264" t="s">
        <v>373</v>
      </c>
      <c r="AA264">
        <v>56172</v>
      </c>
      <c r="AB264">
        <v>38</v>
      </c>
      <c r="AC264">
        <v>38</v>
      </c>
      <c r="AD264" t="s">
        <v>79</v>
      </c>
      <c r="AE264" t="s">
        <v>95</v>
      </c>
      <c r="AF264">
        <v>40</v>
      </c>
      <c r="AG264" s="4">
        <v>0.33333333333333331</v>
      </c>
      <c r="AH264" s="4">
        <v>0.66666666666666663</v>
      </c>
      <c r="AI264" s="5">
        <v>10.99</v>
      </c>
      <c r="AL264" t="s">
        <v>81</v>
      </c>
      <c r="AM264" t="s">
        <v>82</v>
      </c>
      <c r="AO264" t="s">
        <v>83</v>
      </c>
      <c r="AR264" t="s">
        <v>82</v>
      </c>
      <c r="AT264" t="s">
        <v>82</v>
      </c>
      <c r="AW264" t="s">
        <v>72</v>
      </c>
      <c r="AX264">
        <v>3</v>
      </c>
      <c r="AY264" t="s">
        <v>728</v>
      </c>
      <c r="AZ264" t="s">
        <v>4629</v>
      </c>
      <c r="BA264" t="s">
        <v>86</v>
      </c>
      <c r="BB264">
        <v>32118</v>
      </c>
      <c r="BC264" t="s">
        <v>79</v>
      </c>
      <c r="BH264" t="s">
        <v>4630</v>
      </c>
      <c r="BJ264">
        <v>813360959</v>
      </c>
    </row>
    <row r="265" spans="1:62" x14ac:dyDescent="0.25">
      <c r="A265" t="s">
        <v>4788</v>
      </c>
      <c r="B265" s="2">
        <v>43403</v>
      </c>
      <c r="C265" t="s">
        <v>63</v>
      </c>
      <c r="D265" s="3">
        <v>43361.354469108795</v>
      </c>
      <c r="E265" t="s">
        <v>64</v>
      </c>
      <c r="F265" s="2">
        <v>43450</v>
      </c>
      <c r="G265" s="2">
        <v>43555</v>
      </c>
      <c r="H265" t="s">
        <v>4789</v>
      </c>
      <c r="I265" t="s">
        <v>4790</v>
      </c>
      <c r="J265" t="s">
        <v>4791</v>
      </c>
      <c r="K265" t="s">
        <v>4792</v>
      </c>
      <c r="L265" t="s">
        <v>4793</v>
      </c>
      <c r="M265" t="s">
        <v>804</v>
      </c>
      <c r="N265">
        <v>3042</v>
      </c>
      <c r="O265" t="s">
        <v>70</v>
      </c>
      <c r="Q265" t="s">
        <v>4794</v>
      </c>
      <c r="S265" t="s">
        <v>72</v>
      </c>
      <c r="T265" t="s">
        <v>4795</v>
      </c>
      <c r="U265" t="s">
        <v>2926</v>
      </c>
      <c r="V265" t="s">
        <v>4796</v>
      </c>
      <c r="W265" t="s">
        <v>308</v>
      </c>
      <c r="X265" t="s">
        <v>1857</v>
      </c>
      <c r="Y265" t="str">
        <f>"37-3011"</f>
        <v>37-3011</v>
      </c>
      <c r="Z265" t="s">
        <v>94</v>
      </c>
      <c r="AA265">
        <v>561730</v>
      </c>
      <c r="AB265">
        <v>7</v>
      </c>
      <c r="AC265">
        <v>7</v>
      </c>
      <c r="AD265" t="s">
        <v>79</v>
      </c>
      <c r="AE265" t="s">
        <v>80</v>
      </c>
      <c r="AF265">
        <v>35</v>
      </c>
      <c r="AG265" s="4">
        <v>0.375</v>
      </c>
      <c r="AH265" s="4">
        <v>0.70833333333333337</v>
      </c>
      <c r="AI265" s="5">
        <v>17.46</v>
      </c>
      <c r="AJ265">
        <v>26.19</v>
      </c>
      <c r="AL265" t="s">
        <v>81</v>
      </c>
      <c r="AM265" t="s">
        <v>82</v>
      </c>
      <c r="AO265" t="s">
        <v>83</v>
      </c>
      <c r="AP265" t="s">
        <v>67</v>
      </c>
      <c r="AQ265" t="s">
        <v>67</v>
      </c>
      <c r="AR265" t="s">
        <v>82</v>
      </c>
      <c r="AT265" t="s">
        <v>82</v>
      </c>
      <c r="AW265" t="s">
        <v>82</v>
      </c>
      <c r="AY265" t="s">
        <v>4793</v>
      </c>
      <c r="AZ265" t="s">
        <v>806</v>
      </c>
      <c r="BA265" t="s">
        <v>804</v>
      </c>
      <c r="BB265">
        <v>3042</v>
      </c>
      <c r="BC265" t="s">
        <v>79</v>
      </c>
      <c r="BH265" t="s">
        <v>4791</v>
      </c>
      <c r="BJ265">
        <v>271460741</v>
      </c>
    </row>
    <row r="266" spans="1:62" x14ac:dyDescent="0.25">
      <c r="A266" t="s">
        <v>4889</v>
      </c>
      <c r="B266" s="2">
        <v>43403</v>
      </c>
      <c r="C266" t="s">
        <v>63</v>
      </c>
      <c r="D266" s="3">
        <v>43367.533080023146</v>
      </c>
      <c r="E266" t="s">
        <v>64</v>
      </c>
      <c r="F266" s="2">
        <v>43449</v>
      </c>
      <c r="G266" s="2">
        <v>43723</v>
      </c>
      <c r="H266" t="s">
        <v>4621</v>
      </c>
      <c r="J266" t="s">
        <v>4622</v>
      </c>
      <c r="K266" t="s">
        <v>4623</v>
      </c>
      <c r="L266" t="s">
        <v>4624</v>
      </c>
      <c r="M266" t="s">
        <v>86</v>
      </c>
      <c r="N266">
        <v>33733</v>
      </c>
      <c r="O266" t="s">
        <v>70</v>
      </c>
      <c r="Q266" t="s">
        <v>4625</v>
      </c>
      <c r="S266" t="s">
        <v>72</v>
      </c>
      <c r="T266" t="s">
        <v>4626</v>
      </c>
      <c r="U266" t="s">
        <v>4627</v>
      </c>
      <c r="V266" t="s">
        <v>4628</v>
      </c>
      <c r="W266" t="s">
        <v>323</v>
      </c>
      <c r="X266" t="s">
        <v>1012</v>
      </c>
      <c r="Y266" t="str">
        <f>"37-2012"</f>
        <v>37-2012</v>
      </c>
      <c r="Z266" t="s">
        <v>373</v>
      </c>
      <c r="AA266">
        <v>56172</v>
      </c>
      <c r="AB266">
        <v>43</v>
      </c>
      <c r="AC266">
        <v>43</v>
      </c>
      <c r="AD266" t="s">
        <v>79</v>
      </c>
      <c r="AE266" t="s">
        <v>95</v>
      </c>
      <c r="AF266">
        <v>40</v>
      </c>
      <c r="AG266" s="4">
        <v>0.33333333333333331</v>
      </c>
      <c r="AH266" s="4">
        <v>0.66666666666666663</v>
      </c>
      <c r="AI266" s="5">
        <v>9.67</v>
      </c>
      <c r="AL266" t="s">
        <v>81</v>
      </c>
      <c r="AM266" t="s">
        <v>82</v>
      </c>
      <c r="AO266" t="s">
        <v>83</v>
      </c>
      <c r="AR266" t="s">
        <v>82</v>
      </c>
      <c r="AT266" t="s">
        <v>82</v>
      </c>
      <c r="AW266" t="s">
        <v>72</v>
      </c>
      <c r="AX266">
        <v>3</v>
      </c>
      <c r="AY266" t="s">
        <v>4890</v>
      </c>
      <c r="AZ266" t="s">
        <v>4891</v>
      </c>
      <c r="BA266" t="s">
        <v>86</v>
      </c>
      <c r="BB266">
        <v>32118</v>
      </c>
      <c r="BC266" t="s">
        <v>79</v>
      </c>
      <c r="BH266" t="s">
        <v>4892</v>
      </c>
      <c r="BJ266">
        <v>813360959</v>
      </c>
    </row>
    <row r="267" spans="1:62" x14ac:dyDescent="0.25">
      <c r="A267" t="s">
        <v>5061</v>
      </c>
      <c r="B267" s="2">
        <v>43403</v>
      </c>
      <c r="C267" t="s">
        <v>63</v>
      </c>
      <c r="D267" s="3">
        <v>43375.837060381942</v>
      </c>
      <c r="E267" t="s">
        <v>64</v>
      </c>
      <c r="F267" s="2">
        <v>43466</v>
      </c>
      <c r="G267" s="2">
        <v>43646</v>
      </c>
      <c r="H267" t="s">
        <v>5062</v>
      </c>
      <c r="J267" t="s">
        <v>5063</v>
      </c>
      <c r="K267" t="s">
        <v>5064</v>
      </c>
      <c r="L267" t="s">
        <v>5065</v>
      </c>
      <c r="M267" t="s">
        <v>714</v>
      </c>
      <c r="N267">
        <v>71327</v>
      </c>
      <c r="O267" t="s">
        <v>70</v>
      </c>
      <c r="Q267" t="s">
        <v>5066</v>
      </c>
      <c r="S267" t="s">
        <v>72</v>
      </c>
      <c r="T267" t="s">
        <v>2125</v>
      </c>
      <c r="U267" t="s">
        <v>2126</v>
      </c>
      <c r="V267" t="s">
        <v>2127</v>
      </c>
      <c r="W267" t="s">
        <v>714</v>
      </c>
      <c r="X267" t="s">
        <v>864</v>
      </c>
      <c r="Y267" t="str">
        <f>"51-3022"</f>
        <v>51-3022</v>
      </c>
      <c r="Z267" t="s">
        <v>865</v>
      </c>
      <c r="AA267">
        <v>311712</v>
      </c>
      <c r="AB267">
        <v>6</v>
      </c>
      <c r="AC267">
        <v>6</v>
      </c>
      <c r="AD267" t="s">
        <v>79</v>
      </c>
      <c r="AE267" t="s">
        <v>80</v>
      </c>
      <c r="AF267">
        <v>35</v>
      </c>
      <c r="AG267" s="4">
        <v>0.33333333333333331</v>
      </c>
      <c r="AH267" s="4">
        <v>0.66666666666666663</v>
      </c>
      <c r="AI267" s="5">
        <v>8.33</v>
      </c>
      <c r="AJ267">
        <v>12.5</v>
      </c>
      <c r="AL267" t="s">
        <v>81</v>
      </c>
      <c r="AM267" t="s">
        <v>82</v>
      </c>
      <c r="AO267" t="s">
        <v>83</v>
      </c>
      <c r="AP267" t="s">
        <v>67</v>
      </c>
      <c r="AR267" t="s">
        <v>82</v>
      </c>
      <c r="AT267" t="s">
        <v>82</v>
      </c>
      <c r="AW267" t="s">
        <v>72</v>
      </c>
      <c r="AX267">
        <v>1</v>
      </c>
      <c r="AY267" t="s">
        <v>5065</v>
      </c>
      <c r="AZ267" t="s">
        <v>5018</v>
      </c>
      <c r="BA267" t="s">
        <v>714</v>
      </c>
      <c r="BB267">
        <v>71327</v>
      </c>
      <c r="BC267" t="s">
        <v>79</v>
      </c>
      <c r="BH267" t="s">
        <v>5063</v>
      </c>
      <c r="BJ267">
        <v>721263300</v>
      </c>
    </row>
    <row r="268" spans="1:62" x14ac:dyDescent="0.25">
      <c r="A268" t="s">
        <v>5067</v>
      </c>
      <c r="B268" s="2">
        <v>43403</v>
      </c>
      <c r="C268" t="s">
        <v>63</v>
      </c>
      <c r="D268" s="3">
        <v>43375.839378576391</v>
      </c>
      <c r="E268" t="s">
        <v>64</v>
      </c>
      <c r="F268" s="2">
        <v>43466</v>
      </c>
      <c r="G268" s="2">
        <v>43647</v>
      </c>
      <c r="H268" t="s">
        <v>5068</v>
      </c>
      <c r="I268" t="s">
        <v>67</v>
      </c>
      <c r="J268" t="s">
        <v>5069</v>
      </c>
      <c r="K268" t="s">
        <v>5070</v>
      </c>
      <c r="L268" t="s">
        <v>5071</v>
      </c>
      <c r="M268" t="s">
        <v>714</v>
      </c>
      <c r="N268">
        <v>70517</v>
      </c>
      <c r="O268" t="s">
        <v>70</v>
      </c>
      <c r="P268" t="s">
        <v>67</v>
      </c>
      <c r="Q268" t="s">
        <v>5072</v>
      </c>
      <c r="S268" t="s">
        <v>72</v>
      </c>
      <c r="T268" t="s">
        <v>2125</v>
      </c>
      <c r="U268" t="s">
        <v>2126</v>
      </c>
      <c r="V268" t="s">
        <v>2127</v>
      </c>
      <c r="W268" t="s">
        <v>714</v>
      </c>
      <c r="X268" t="s">
        <v>4914</v>
      </c>
      <c r="Y268" t="str">
        <f>"51-3022"</f>
        <v>51-3022</v>
      </c>
      <c r="Z268" t="s">
        <v>865</v>
      </c>
      <c r="AA268">
        <v>311710</v>
      </c>
      <c r="AB268">
        <v>11</v>
      </c>
      <c r="AC268">
        <v>11</v>
      </c>
      <c r="AD268" t="s">
        <v>79</v>
      </c>
      <c r="AE268" t="s">
        <v>80</v>
      </c>
      <c r="AF268">
        <v>35</v>
      </c>
      <c r="AG268" s="4">
        <v>0.20833333333333334</v>
      </c>
      <c r="AH268" s="4">
        <v>0.54166666666666663</v>
      </c>
      <c r="AI268" s="5">
        <v>8.33</v>
      </c>
      <c r="AJ268">
        <v>12.5</v>
      </c>
      <c r="AL268" t="s">
        <v>81</v>
      </c>
      <c r="AM268" t="s">
        <v>82</v>
      </c>
      <c r="AO268" t="s">
        <v>83</v>
      </c>
      <c r="AP268" t="s">
        <v>67</v>
      </c>
      <c r="AQ268" t="s">
        <v>67</v>
      </c>
      <c r="AR268" t="s">
        <v>82</v>
      </c>
      <c r="AT268" t="s">
        <v>82</v>
      </c>
      <c r="AW268" t="s">
        <v>82</v>
      </c>
      <c r="AY268" t="s">
        <v>5071</v>
      </c>
      <c r="AZ268" t="s">
        <v>5073</v>
      </c>
      <c r="BA268" t="s">
        <v>714</v>
      </c>
      <c r="BB268">
        <v>70517</v>
      </c>
      <c r="BC268" t="s">
        <v>79</v>
      </c>
      <c r="BH268" t="s">
        <v>5069</v>
      </c>
      <c r="BI268" t="s">
        <v>5074</v>
      </c>
      <c r="BJ268">
        <v>721459472</v>
      </c>
    </row>
    <row r="269" spans="1:62" x14ac:dyDescent="0.25">
      <c r="A269" t="s">
        <v>5136</v>
      </c>
      <c r="B269" s="2">
        <v>43403</v>
      </c>
      <c r="C269" t="s">
        <v>63</v>
      </c>
      <c r="D269" s="3">
        <v>43376.646872395831</v>
      </c>
      <c r="E269" t="s">
        <v>64</v>
      </c>
      <c r="F269" s="2">
        <v>43466</v>
      </c>
      <c r="G269" s="2">
        <v>43739</v>
      </c>
      <c r="H269" t="s">
        <v>5137</v>
      </c>
      <c r="J269" t="s">
        <v>5138</v>
      </c>
      <c r="L269" t="s">
        <v>5139</v>
      </c>
      <c r="M269" t="s">
        <v>100</v>
      </c>
      <c r="N269">
        <v>28771</v>
      </c>
      <c r="O269" t="s">
        <v>70</v>
      </c>
      <c r="Q269" t="s">
        <v>5140</v>
      </c>
      <c r="S269" t="s">
        <v>72</v>
      </c>
      <c r="T269" t="s">
        <v>878</v>
      </c>
      <c r="U269" t="s">
        <v>879</v>
      </c>
      <c r="V269" t="s">
        <v>880</v>
      </c>
      <c r="W269" t="s">
        <v>881</v>
      </c>
      <c r="X269" t="s">
        <v>5141</v>
      </c>
      <c r="Y269" t="str">
        <f>"47-4051"</f>
        <v>47-4051</v>
      </c>
      <c r="Z269" t="s">
        <v>2976</v>
      </c>
      <c r="AA269">
        <v>561730</v>
      </c>
      <c r="AB269">
        <v>60</v>
      </c>
      <c r="AC269">
        <v>60</v>
      </c>
      <c r="AD269" t="s">
        <v>79</v>
      </c>
      <c r="AE269" t="s">
        <v>80</v>
      </c>
      <c r="AF269">
        <v>40</v>
      </c>
      <c r="AG269" s="4">
        <v>0.29166666666666669</v>
      </c>
      <c r="AH269" s="4">
        <v>0.72916666666666663</v>
      </c>
      <c r="AI269" s="5">
        <v>17.47</v>
      </c>
      <c r="AJ269">
        <v>26.21</v>
      </c>
      <c r="AL269" t="s">
        <v>81</v>
      </c>
      <c r="AM269" t="s">
        <v>82</v>
      </c>
      <c r="AO269" t="s">
        <v>83</v>
      </c>
      <c r="AR269" t="s">
        <v>82</v>
      </c>
      <c r="AT269" t="s">
        <v>82</v>
      </c>
      <c r="AW269" t="s">
        <v>82</v>
      </c>
      <c r="AY269" t="s">
        <v>5139</v>
      </c>
      <c r="AZ269" t="s">
        <v>5142</v>
      </c>
      <c r="BA269" t="s">
        <v>100</v>
      </c>
      <c r="BB269">
        <v>28771</v>
      </c>
      <c r="BC269" t="s">
        <v>79</v>
      </c>
      <c r="BH269" t="s">
        <v>5143</v>
      </c>
      <c r="BJ269">
        <v>61676329</v>
      </c>
    </row>
    <row r="270" spans="1:62" x14ac:dyDescent="0.25">
      <c r="A270" t="s">
        <v>5362</v>
      </c>
      <c r="B270" s="2">
        <v>43403</v>
      </c>
      <c r="C270" t="s">
        <v>63</v>
      </c>
      <c r="D270" s="3">
        <v>43377.837047546294</v>
      </c>
      <c r="E270" t="s">
        <v>64</v>
      </c>
      <c r="F270" s="2">
        <v>43468</v>
      </c>
      <c r="G270" s="2">
        <v>43772</v>
      </c>
      <c r="H270" t="s">
        <v>5363</v>
      </c>
      <c r="J270" t="s">
        <v>5364</v>
      </c>
      <c r="K270" t="s">
        <v>5365</v>
      </c>
      <c r="L270" t="s">
        <v>738</v>
      </c>
      <c r="M270" t="s">
        <v>105</v>
      </c>
      <c r="N270">
        <v>78735</v>
      </c>
      <c r="O270" t="s">
        <v>70</v>
      </c>
      <c r="Q270" t="s">
        <v>5366</v>
      </c>
      <c r="S270" t="s">
        <v>72</v>
      </c>
      <c r="T270" t="s">
        <v>102</v>
      </c>
      <c r="U270" t="s">
        <v>2630</v>
      </c>
      <c r="V270" t="s">
        <v>2470</v>
      </c>
      <c r="W270" t="s">
        <v>105</v>
      </c>
      <c r="X270" t="s">
        <v>676</v>
      </c>
      <c r="Y270" t="str">
        <f>"35-3022"</f>
        <v>35-3022</v>
      </c>
      <c r="Z270" t="s">
        <v>280</v>
      </c>
      <c r="AA270">
        <v>713990</v>
      </c>
      <c r="AB270">
        <v>6</v>
      </c>
      <c r="AC270">
        <v>6</v>
      </c>
      <c r="AD270" t="s">
        <v>79</v>
      </c>
      <c r="AE270" t="s">
        <v>80</v>
      </c>
      <c r="AF270">
        <v>35</v>
      </c>
      <c r="AG270" s="4">
        <v>0.41666666666666669</v>
      </c>
      <c r="AH270" s="4">
        <v>0.75</v>
      </c>
      <c r="AI270" s="5">
        <v>9.66</v>
      </c>
      <c r="AJ270">
        <v>14.49</v>
      </c>
      <c r="AK270">
        <v>20.37</v>
      </c>
      <c r="AL270" t="s">
        <v>81</v>
      </c>
      <c r="AM270" t="s">
        <v>82</v>
      </c>
      <c r="AO270" t="s">
        <v>83</v>
      </c>
      <c r="AR270" t="s">
        <v>82</v>
      </c>
      <c r="AT270" t="s">
        <v>82</v>
      </c>
      <c r="AW270" t="s">
        <v>82</v>
      </c>
      <c r="AY270" t="s">
        <v>738</v>
      </c>
      <c r="AZ270" t="s">
        <v>2422</v>
      </c>
      <c r="BA270" t="s">
        <v>105</v>
      </c>
      <c r="BB270">
        <v>78735</v>
      </c>
      <c r="BC270" t="s">
        <v>79</v>
      </c>
      <c r="BH270" t="s">
        <v>5364</v>
      </c>
      <c r="BJ270">
        <v>742409891</v>
      </c>
    </row>
    <row r="271" spans="1:62" x14ac:dyDescent="0.25">
      <c r="A271" t="s">
        <v>5376</v>
      </c>
      <c r="B271" s="2">
        <v>43403</v>
      </c>
      <c r="C271" t="s">
        <v>63</v>
      </c>
      <c r="D271" s="3">
        <v>43368.529440891201</v>
      </c>
      <c r="E271" t="s">
        <v>282</v>
      </c>
      <c r="F271" s="2">
        <v>43446</v>
      </c>
      <c r="G271" s="2">
        <v>43750</v>
      </c>
      <c r="H271" t="s">
        <v>5372</v>
      </c>
      <c r="J271" t="s">
        <v>5373</v>
      </c>
      <c r="L271" t="s">
        <v>4500</v>
      </c>
      <c r="M271" t="s">
        <v>859</v>
      </c>
      <c r="N271">
        <v>98119</v>
      </c>
      <c r="O271" t="s">
        <v>70</v>
      </c>
      <c r="Q271" t="s">
        <v>5377</v>
      </c>
      <c r="S271" t="s">
        <v>72</v>
      </c>
      <c r="T271" t="s">
        <v>4709</v>
      </c>
      <c r="U271" t="s">
        <v>4710</v>
      </c>
      <c r="V271" t="s">
        <v>4711</v>
      </c>
      <c r="W271" t="s">
        <v>136</v>
      </c>
      <c r="X271" t="s">
        <v>5378</v>
      </c>
      <c r="Y271" t="str">
        <f>"51-9111"</f>
        <v>51-9111</v>
      </c>
      <c r="Z271" t="s">
        <v>5379</v>
      </c>
      <c r="AA271">
        <v>311712</v>
      </c>
      <c r="AB271">
        <v>10</v>
      </c>
      <c r="AC271">
        <v>9</v>
      </c>
      <c r="AD271" t="s">
        <v>79</v>
      </c>
      <c r="AE271" t="s">
        <v>80</v>
      </c>
      <c r="AF271">
        <v>35</v>
      </c>
      <c r="AG271" s="4">
        <v>0.25</v>
      </c>
      <c r="AH271" s="4">
        <v>0.91666666666666663</v>
      </c>
      <c r="AI271" s="5">
        <v>11.93</v>
      </c>
      <c r="AJ271">
        <v>17.899999999999999</v>
      </c>
      <c r="AL271" t="s">
        <v>81</v>
      </c>
      <c r="AM271" t="s">
        <v>82</v>
      </c>
      <c r="AO271" t="s">
        <v>213</v>
      </c>
      <c r="AR271" t="s">
        <v>82</v>
      </c>
      <c r="AT271" t="s">
        <v>82</v>
      </c>
      <c r="AW271" t="s">
        <v>72</v>
      </c>
      <c r="AX271">
        <v>6</v>
      </c>
      <c r="AY271" t="s">
        <v>5380</v>
      </c>
      <c r="AZ271" t="s">
        <v>5381</v>
      </c>
      <c r="BA271" t="s">
        <v>595</v>
      </c>
      <c r="BB271">
        <v>99664</v>
      </c>
      <c r="BC271" t="s">
        <v>79</v>
      </c>
      <c r="BH271" t="s">
        <v>5382</v>
      </c>
      <c r="BJ271">
        <v>920032180</v>
      </c>
    </row>
    <row r="272" spans="1:62" x14ac:dyDescent="0.25">
      <c r="A272" t="s">
        <v>5812</v>
      </c>
      <c r="B272" s="2">
        <v>43403</v>
      </c>
      <c r="C272" t="s">
        <v>63</v>
      </c>
      <c r="D272" s="3">
        <v>43374.497956689818</v>
      </c>
      <c r="E272" t="s">
        <v>64</v>
      </c>
      <c r="F272" s="2">
        <v>43449</v>
      </c>
      <c r="G272" s="2">
        <v>43524</v>
      </c>
      <c r="H272" t="s">
        <v>5813</v>
      </c>
      <c r="I272" t="s">
        <v>5814</v>
      </c>
      <c r="J272" t="s">
        <v>5815</v>
      </c>
      <c r="K272" t="s">
        <v>5816</v>
      </c>
      <c r="L272" t="s">
        <v>5817</v>
      </c>
      <c r="M272" t="s">
        <v>1101</v>
      </c>
      <c r="N272">
        <v>5672</v>
      </c>
      <c r="O272" t="s">
        <v>70</v>
      </c>
      <c r="Q272" t="s">
        <v>5818</v>
      </c>
      <c r="S272" t="s">
        <v>72</v>
      </c>
      <c r="T272" t="s">
        <v>4795</v>
      </c>
      <c r="U272" t="s">
        <v>5508</v>
      </c>
      <c r="V272" t="s">
        <v>4796</v>
      </c>
      <c r="W272" t="s">
        <v>308</v>
      </c>
      <c r="X272" t="s">
        <v>1427</v>
      </c>
      <c r="Y272" t="str">
        <f>"37-2012"</f>
        <v>37-2012</v>
      </c>
      <c r="Z272" t="s">
        <v>373</v>
      </c>
      <c r="AA272">
        <v>72119</v>
      </c>
      <c r="AB272">
        <v>11</v>
      </c>
      <c r="AC272">
        <v>11</v>
      </c>
      <c r="AD272" t="s">
        <v>79</v>
      </c>
      <c r="AE272" t="s">
        <v>95</v>
      </c>
      <c r="AF272">
        <v>40</v>
      </c>
      <c r="AG272" s="4">
        <v>0.52083333333333337</v>
      </c>
      <c r="AH272" s="4">
        <v>0.875</v>
      </c>
      <c r="AI272" s="5">
        <v>12.4</v>
      </c>
      <c r="AJ272">
        <v>18.600000000000001</v>
      </c>
      <c r="AL272" t="s">
        <v>81</v>
      </c>
      <c r="AM272" t="s">
        <v>82</v>
      </c>
      <c r="AO272" t="s">
        <v>83</v>
      </c>
      <c r="AR272" t="s">
        <v>82</v>
      </c>
      <c r="AT272" t="s">
        <v>82</v>
      </c>
      <c r="AW272" t="s">
        <v>82</v>
      </c>
      <c r="AY272" t="s">
        <v>5817</v>
      </c>
      <c r="AZ272" t="s">
        <v>5819</v>
      </c>
      <c r="BA272" t="s">
        <v>1101</v>
      </c>
      <c r="BB272">
        <v>5672</v>
      </c>
      <c r="BC272" t="s">
        <v>87</v>
      </c>
      <c r="BH272" t="s">
        <v>5815</v>
      </c>
      <c r="BJ272">
        <v>30298221</v>
      </c>
    </row>
    <row r="273" spans="1:62" x14ac:dyDescent="0.25">
      <c r="A273" t="s">
        <v>5877</v>
      </c>
      <c r="B273" s="2">
        <v>43403</v>
      </c>
      <c r="C273" t="s">
        <v>63</v>
      </c>
      <c r="D273" s="3">
        <v>43376.450745671296</v>
      </c>
      <c r="E273" t="s">
        <v>282</v>
      </c>
      <c r="F273" s="2">
        <v>43454</v>
      </c>
      <c r="G273" s="2">
        <v>43758</v>
      </c>
      <c r="H273" t="s">
        <v>5878</v>
      </c>
      <c r="J273" t="s">
        <v>5879</v>
      </c>
      <c r="K273" t="s">
        <v>2195</v>
      </c>
      <c r="L273" t="s">
        <v>4420</v>
      </c>
      <c r="M273" t="s">
        <v>859</v>
      </c>
      <c r="N273">
        <v>98004</v>
      </c>
      <c r="O273" t="s">
        <v>70</v>
      </c>
      <c r="Q273" t="s">
        <v>4571</v>
      </c>
      <c r="S273" t="s">
        <v>72</v>
      </c>
      <c r="T273" t="s">
        <v>4709</v>
      </c>
      <c r="U273" t="s">
        <v>4710</v>
      </c>
      <c r="V273" t="s">
        <v>4711</v>
      </c>
      <c r="W273" t="s">
        <v>136</v>
      </c>
      <c r="X273" t="s">
        <v>864</v>
      </c>
      <c r="Y273" t="str">
        <f>"51-3022"</f>
        <v>51-3022</v>
      </c>
      <c r="Z273" t="s">
        <v>865</v>
      </c>
      <c r="AA273">
        <v>311712</v>
      </c>
      <c r="AB273">
        <v>415</v>
      </c>
      <c r="AC273">
        <v>413</v>
      </c>
      <c r="AD273" t="s">
        <v>79</v>
      </c>
      <c r="AE273" t="s">
        <v>80</v>
      </c>
      <c r="AF273">
        <v>40</v>
      </c>
      <c r="AG273" s="4">
        <v>0.25</v>
      </c>
      <c r="AH273" s="4">
        <v>0.91666666666666663</v>
      </c>
      <c r="AI273" s="5">
        <v>10.87</v>
      </c>
      <c r="AJ273">
        <v>16.309999999999999</v>
      </c>
      <c r="AL273" t="s">
        <v>81</v>
      </c>
      <c r="AM273" t="s">
        <v>82</v>
      </c>
      <c r="AO273" t="s">
        <v>83</v>
      </c>
      <c r="AR273" t="s">
        <v>82</v>
      </c>
      <c r="AT273" t="s">
        <v>82</v>
      </c>
      <c r="AW273" t="s">
        <v>82</v>
      </c>
      <c r="AY273" t="s">
        <v>5880</v>
      </c>
      <c r="AZ273" t="s">
        <v>5880</v>
      </c>
      <c r="BA273" t="s">
        <v>595</v>
      </c>
      <c r="BB273">
        <v>99576</v>
      </c>
      <c r="BC273" t="s">
        <v>79</v>
      </c>
      <c r="BH273" t="s">
        <v>5881</v>
      </c>
      <c r="BJ273">
        <v>910556456</v>
      </c>
    </row>
    <row r="274" spans="1:62" x14ac:dyDescent="0.25">
      <c r="A274" t="s">
        <v>5956</v>
      </c>
      <c r="B274" s="2">
        <v>43403</v>
      </c>
      <c r="C274" t="s">
        <v>63</v>
      </c>
      <c r="D274" s="3">
        <v>43376.533112025463</v>
      </c>
      <c r="E274" t="s">
        <v>64</v>
      </c>
      <c r="F274" s="2">
        <v>43466</v>
      </c>
      <c r="G274" s="2">
        <v>43769</v>
      </c>
      <c r="H274" t="s">
        <v>5957</v>
      </c>
      <c r="I274" t="s">
        <v>5958</v>
      </c>
      <c r="J274" t="s">
        <v>5959</v>
      </c>
      <c r="L274" t="s">
        <v>3581</v>
      </c>
      <c r="M274" t="s">
        <v>1276</v>
      </c>
      <c r="N274">
        <v>53965</v>
      </c>
      <c r="O274" t="s">
        <v>70</v>
      </c>
      <c r="Q274" t="s">
        <v>5960</v>
      </c>
      <c r="S274" t="s">
        <v>72</v>
      </c>
      <c r="T274" t="s">
        <v>3176</v>
      </c>
      <c r="U274" t="s">
        <v>3177</v>
      </c>
      <c r="V274" t="s">
        <v>3178</v>
      </c>
      <c r="W274" t="s">
        <v>86</v>
      </c>
      <c r="X274" t="s">
        <v>5961</v>
      </c>
      <c r="Y274" t="str">
        <f>"33-9092"</f>
        <v>33-9092</v>
      </c>
      <c r="Z274" t="s">
        <v>3678</v>
      </c>
      <c r="AA274">
        <v>721110</v>
      </c>
      <c r="AB274">
        <v>20</v>
      </c>
      <c r="AC274">
        <v>20</v>
      </c>
      <c r="AD274" t="s">
        <v>79</v>
      </c>
      <c r="AE274" t="s">
        <v>95</v>
      </c>
      <c r="AF274">
        <v>35</v>
      </c>
      <c r="AG274" s="4">
        <v>0.375</v>
      </c>
      <c r="AH274" s="4">
        <v>0.83333333333333337</v>
      </c>
      <c r="AI274" s="5">
        <v>9.09</v>
      </c>
      <c r="AJ274">
        <v>13.64</v>
      </c>
      <c r="AK274">
        <v>18</v>
      </c>
      <c r="AL274" t="s">
        <v>81</v>
      </c>
      <c r="AM274" t="s">
        <v>82</v>
      </c>
      <c r="AO274" t="s">
        <v>83</v>
      </c>
      <c r="AR274" t="s">
        <v>82</v>
      </c>
      <c r="AT274" t="s">
        <v>82</v>
      </c>
      <c r="AW274" t="s">
        <v>82</v>
      </c>
      <c r="AY274" t="s">
        <v>3869</v>
      </c>
      <c r="AZ274" t="s">
        <v>3364</v>
      </c>
      <c r="BA274" t="s">
        <v>1276</v>
      </c>
      <c r="BB274">
        <v>53965</v>
      </c>
      <c r="BC274" t="s">
        <v>87</v>
      </c>
      <c r="BH274" t="s">
        <v>5962</v>
      </c>
      <c r="BJ274">
        <v>390842365</v>
      </c>
    </row>
    <row r="275" spans="1:62" x14ac:dyDescent="0.25">
      <c r="A275" t="s">
        <v>6045</v>
      </c>
      <c r="B275" s="2">
        <v>43403</v>
      </c>
      <c r="C275" t="s">
        <v>63</v>
      </c>
      <c r="D275" s="3">
        <v>43376.529058784719</v>
      </c>
      <c r="E275" t="s">
        <v>64</v>
      </c>
      <c r="F275" s="2">
        <v>43466</v>
      </c>
      <c r="G275" s="2">
        <v>43769</v>
      </c>
      <c r="H275" t="s">
        <v>5957</v>
      </c>
      <c r="I275" t="s">
        <v>5958</v>
      </c>
      <c r="J275" t="s">
        <v>5959</v>
      </c>
      <c r="L275" t="s">
        <v>3581</v>
      </c>
      <c r="M275" t="s">
        <v>1276</v>
      </c>
      <c r="N275">
        <v>53965</v>
      </c>
      <c r="O275" t="s">
        <v>70</v>
      </c>
      <c r="Q275" t="s">
        <v>5960</v>
      </c>
      <c r="S275" t="s">
        <v>72</v>
      </c>
      <c r="T275" t="s">
        <v>3176</v>
      </c>
      <c r="U275" t="s">
        <v>3177</v>
      </c>
      <c r="V275" t="s">
        <v>3178</v>
      </c>
      <c r="W275" t="s">
        <v>86</v>
      </c>
      <c r="X275" t="s">
        <v>1427</v>
      </c>
      <c r="Y275" t="str">
        <f>"37-2012"</f>
        <v>37-2012</v>
      </c>
      <c r="Z275" t="s">
        <v>373</v>
      </c>
      <c r="AA275">
        <v>721110</v>
      </c>
      <c r="AB275">
        <v>30</v>
      </c>
      <c r="AC275">
        <v>30</v>
      </c>
      <c r="AD275" t="s">
        <v>79</v>
      </c>
      <c r="AE275" t="s">
        <v>95</v>
      </c>
      <c r="AF275">
        <v>35</v>
      </c>
      <c r="AG275" s="4">
        <v>0.375</v>
      </c>
      <c r="AH275" s="4">
        <v>0.70833333333333337</v>
      </c>
      <c r="AI275" s="5">
        <v>10.16</v>
      </c>
      <c r="AJ275">
        <v>15.24</v>
      </c>
      <c r="AK275">
        <v>18</v>
      </c>
      <c r="AL275" t="s">
        <v>81</v>
      </c>
      <c r="AM275" t="s">
        <v>82</v>
      </c>
      <c r="AO275" t="s">
        <v>83</v>
      </c>
      <c r="AR275" t="s">
        <v>82</v>
      </c>
      <c r="AT275" t="s">
        <v>82</v>
      </c>
      <c r="AW275" t="s">
        <v>82</v>
      </c>
      <c r="AY275" t="s">
        <v>3869</v>
      </c>
      <c r="AZ275" t="s">
        <v>3364</v>
      </c>
      <c r="BA275" t="s">
        <v>1276</v>
      </c>
      <c r="BB275">
        <v>53965</v>
      </c>
      <c r="BC275" t="s">
        <v>87</v>
      </c>
      <c r="BH275" t="s">
        <v>5962</v>
      </c>
      <c r="BJ275">
        <v>390842365</v>
      </c>
    </row>
    <row r="276" spans="1:62" x14ac:dyDescent="0.25">
      <c r="A276" t="s">
        <v>6127</v>
      </c>
      <c r="B276" s="2">
        <v>43403</v>
      </c>
      <c r="C276" t="s">
        <v>63</v>
      </c>
      <c r="D276" s="3">
        <v>43382.376727997682</v>
      </c>
      <c r="E276" t="s">
        <v>64</v>
      </c>
      <c r="F276" s="2">
        <v>43472</v>
      </c>
      <c r="G276" s="2">
        <v>43744</v>
      </c>
      <c r="H276" t="s">
        <v>6128</v>
      </c>
      <c r="J276" t="s">
        <v>6129</v>
      </c>
      <c r="L276" t="s">
        <v>6130</v>
      </c>
      <c r="M276" t="s">
        <v>323</v>
      </c>
      <c r="N276">
        <v>92024</v>
      </c>
      <c r="O276" t="s">
        <v>70</v>
      </c>
      <c r="Q276" t="s">
        <v>6131</v>
      </c>
      <c r="S276" t="s">
        <v>72</v>
      </c>
      <c r="T276" t="s">
        <v>1483</v>
      </c>
      <c r="U276" t="s">
        <v>1484</v>
      </c>
      <c r="V276" t="s">
        <v>1485</v>
      </c>
      <c r="W276" t="s">
        <v>323</v>
      </c>
      <c r="X276" t="s">
        <v>3261</v>
      </c>
      <c r="Y276" t="str">
        <f>"39-2021"</f>
        <v>39-2021</v>
      </c>
      <c r="Z276" t="s">
        <v>78</v>
      </c>
      <c r="AA276">
        <v>711219</v>
      </c>
      <c r="AB276">
        <v>11</v>
      </c>
      <c r="AC276">
        <v>11</v>
      </c>
      <c r="AD276" t="s">
        <v>79</v>
      </c>
      <c r="AE276" t="s">
        <v>95</v>
      </c>
      <c r="AF276">
        <v>40</v>
      </c>
      <c r="AG276" s="4">
        <v>0.22916666666666666</v>
      </c>
      <c r="AH276" s="4">
        <v>0.66666666666666663</v>
      </c>
      <c r="AI276" s="5">
        <v>15.15</v>
      </c>
      <c r="AJ276">
        <v>22.73</v>
      </c>
      <c r="AL276" t="s">
        <v>81</v>
      </c>
      <c r="AM276" t="s">
        <v>82</v>
      </c>
      <c r="AO276" t="s">
        <v>83</v>
      </c>
      <c r="AP276" t="s">
        <v>67</v>
      </c>
      <c r="AQ276" t="s">
        <v>67</v>
      </c>
      <c r="AR276" t="s">
        <v>82</v>
      </c>
      <c r="AT276" t="s">
        <v>82</v>
      </c>
      <c r="AW276" t="s">
        <v>72</v>
      </c>
      <c r="AX276">
        <v>3</v>
      </c>
      <c r="AY276" t="s">
        <v>4529</v>
      </c>
      <c r="AZ276" t="s">
        <v>4530</v>
      </c>
      <c r="BA276" t="s">
        <v>323</v>
      </c>
      <c r="BB276">
        <v>92274</v>
      </c>
      <c r="BC276" t="s">
        <v>79</v>
      </c>
      <c r="BH276" t="s">
        <v>4532</v>
      </c>
      <c r="BJ276">
        <v>952862274</v>
      </c>
    </row>
    <row r="277" spans="1:62" x14ac:dyDescent="0.25">
      <c r="A277" t="s">
        <v>6449</v>
      </c>
      <c r="B277" s="2">
        <v>43403</v>
      </c>
      <c r="C277" t="s">
        <v>63</v>
      </c>
      <c r="D277" s="3">
        <v>43380.153325555555</v>
      </c>
      <c r="E277" t="s">
        <v>64</v>
      </c>
      <c r="F277" s="2">
        <v>43470</v>
      </c>
      <c r="G277" s="2">
        <v>43774</v>
      </c>
      <c r="H277" t="s">
        <v>6450</v>
      </c>
      <c r="J277" t="s">
        <v>6451</v>
      </c>
      <c r="L277" t="s">
        <v>6452</v>
      </c>
      <c r="M277" t="s">
        <v>86</v>
      </c>
      <c r="N277">
        <v>34228</v>
      </c>
      <c r="O277" t="s">
        <v>70</v>
      </c>
      <c r="Q277" t="s">
        <v>6453</v>
      </c>
      <c r="S277" t="s">
        <v>72</v>
      </c>
      <c r="T277" t="s">
        <v>5156</v>
      </c>
      <c r="U277" t="s">
        <v>5157</v>
      </c>
      <c r="V277" t="s">
        <v>5158</v>
      </c>
      <c r="W277" t="s">
        <v>105</v>
      </c>
      <c r="X277" t="s">
        <v>5873</v>
      </c>
      <c r="Y277" t="str">
        <f>"35-3022"</f>
        <v>35-3022</v>
      </c>
      <c r="Z277" t="s">
        <v>280</v>
      </c>
      <c r="AA277">
        <v>713990</v>
      </c>
      <c r="AB277">
        <v>75</v>
      </c>
      <c r="AC277">
        <v>75</v>
      </c>
      <c r="AD277" t="s">
        <v>79</v>
      </c>
      <c r="AE277" t="s">
        <v>80</v>
      </c>
      <c r="AF277">
        <v>40</v>
      </c>
      <c r="AG277" s="4">
        <v>0.54166666666666663</v>
      </c>
      <c r="AH277" s="4">
        <v>0.91666666666666663</v>
      </c>
      <c r="AI277" s="5">
        <v>9.5299999999999994</v>
      </c>
      <c r="AL277" t="s">
        <v>81</v>
      </c>
      <c r="AM277" t="s">
        <v>82</v>
      </c>
      <c r="AO277" t="s">
        <v>83</v>
      </c>
      <c r="AR277" t="s">
        <v>82</v>
      </c>
      <c r="AT277" t="s">
        <v>82</v>
      </c>
      <c r="AW277" t="s">
        <v>82</v>
      </c>
      <c r="AY277" t="s">
        <v>2285</v>
      </c>
      <c r="AZ277" t="s">
        <v>655</v>
      </c>
      <c r="BA277" t="s">
        <v>649</v>
      </c>
      <c r="BB277">
        <v>85260</v>
      </c>
      <c r="BC277" t="s">
        <v>79</v>
      </c>
      <c r="BH277" t="s">
        <v>6454</v>
      </c>
      <c r="BJ277">
        <v>201479038</v>
      </c>
    </row>
    <row r="278" spans="1:62" x14ac:dyDescent="0.25">
      <c r="A278" t="s">
        <v>6969</v>
      </c>
      <c r="B278" s="2">
        <v>43403</v>
      </c>
      <c r="C278" t="s">
        <v>63</v>
      </c>
      <c r="D278" s="3">
        <v>43385.632504120367</v>
      </c>
      <c r="E278" t="s">
        <v>91</v>
      </c>
      <c r="H278" t="s">
        <v>6970</v>
      </c>
      <c r="J278" t="s">
        <v>6971</v>
      </c>
      <c r="L278" t="s">
        <v>6972</v>
      </c>
      <c r="M278" t="s">
        <v>323</v>
      </c>
      <c r="N278">
        <v>92677</v>
      </c>
      <c r="O278" t="s">
        <v>70</v>
      </c>
      <c r="P278" t="s">
        <v>328</v>
      </c>
      <c r="Q278" t="s">
        <v>6973</v>
      </c>
      <c r="S278" t="s">
        <v>82</v>
      </c>
      <c r="U278" t="s">
        <v>92</v>
      </c>
      <c r="X278" t="s">
        <v>6974</v>
      </c>
      <c r="Y278" t="str">
        <f>"43-9061"</f>
        <v>43-9061</v>
      </c>
      <c r="Z278" t="s">
        <v>6975</v>
      </c>
      <c r="AA278">
        <v>511210</v>
      </c>
      <c r="AB278">
        <v>2</v>
      </c>
      <c r="AD278" t="s">
        <v>79</v>
      </c>
      <c r="AE278" t="s">
        <v>95</v>
      </c>
      <c r="AF278">
        <v>35</v>
      </c>
      <c r="AG278" s="4">
        <v>0.33333333333333331</v>
      </c>
      <c r="AH278" s="4">
        <v>0.70833333333333337</v>
      </c>
      <c r="AI278" s="5">
        <v>22.5</v>
      </c>
      <c r="AL278" t="s">
        <v>81</v>
      </c>
      <c r="AM278" t="s">
        <v>82</v>
      </c>
      <c r="AO278" t="s">
        <v>213</v>
      </c>
      <c r="AR278" t="s">
        <v>82</v>
      </c>
      <c r="AT278" t="s">
        <v>82</v>
      </c>
      <c r="AW278" t="s">
        <v>82</v>
      </c>
      <c r="AY278" t="s">
        <v>6972</v>
      </c>
      <c r="AZ278" t="s">
        <v>328</v>
      </c>
      <c r="BA278" t="s">
        <v>323</v>
      </c>
      <c r="BB278">
        <v>92677</v>
      </c>
      <c r="BC278" t="s">
        <v>87</v>
      </c>
      <c r="BH278" t="s">
        <v>6976</v>
      </c>
      <c r="BJ278">
        <v>330909437</v>
      </c>
    </row>
    <row r="279" spans="1:62" x14ac:dyDescent="0.25">
      <c r="A279" t="s">
        <v>8375</v>
      </c>
      <c r="B279" s="2">
        <v>43403</v>
      </c>
      <c r="C279" t="s">
        <v>63</v>
      </c>
      <c r="D279" s="3">
        <v>43397.38193275463</v>
      </c>
      <c r="E279" t="s">
        <v>3355</v>
      </c>
      <c r="H279" t="s">
        <v>8376</v>
      </c>
      <c r="J279" t="s">
        <v>8377</v>
      </c>
      <c r="L279" t="s">
        <v>8378</v>
      </c>
      <c r="M279" t="s">
        <v>147</v>
      </c>
      <c r="N279">
        <v>18017</v>
      </c>
      <c r="O279" t="s">
        <v>70</v>
      </c>
      <c r="Q279" t="s">
        <v>8379</v>
      </c>
      <c r="S279" t="s">
        <v>82</v>
      </c>
      <c r="U279" t="s">
        <v>92</v>
      </c>
      <c r="X279" t="s">
        <v>1593</v>
      </c>
      <c r="Y279" t="str">
        <f>"39-9011"</f>
        <v>39-9011</v>
      </c>
      <c r="Z279" t="s">
        <v>893</v>
      </c>
      <c r="AA279">
        <v>814110</v>
      </c>
      <c r="AB279">
        <v>1</v>
      </c>
      <c r="AD279" t="s">
        <v>79</v>
      </c>
      <c r="AE279" t="s">
        <v>599</v>
      </c>
      <c r="AF279">
        <v>40</v>
      </c>
      <c r="AG279" s="4">
        <v>8.3333333333333329E-2</v>
      </c>
      <c r="AH279" s="4">
        <v>0.75</v>
      </c>
      <c r="AI279" s="6">
        <v>17000</v>
      </c>
      <c r="AM279" t="s">
        <v>82</v>
      </c>
      <c r="AO279" t="s">
        <v>213</v>
      </c>
      <c r="AR279" t="s">
        <v>82</v>
      </c>
      <c r="AT279" t="s">
        <v>82</v>
      </c>
      <c r="AW279" t="s">
        <v>72</v>
      </c>
      <c r="AX279">
        <v>48</v>
      </c>
      <c r="AY279" t="s">
        <v>8378</v>
      </c>
      <c r="AZ279" t="s">
        <v>8380</v>
      </c>
      <c r="BA279" t="s">
        <v>147</v>
      </c>
      <c r="BB279">
        <v>18017</v>
      </c>
      <c r="BC279" t="s">
        <v>87</v>
      </c>
      <c r="BD279" t="s">
        <v>8381</v>
      </c>
      <c r="BE279">
        <v>12370785</v>
      </c>
      <c r="BF279" s="2">
        <v>43265</v>
      </c>
      <c r="BG279" s="2">
        <v>43295</v>
      </c>
      <c r="BH279" t="s">
        <v>8377</v>
      </c>
      <c r="BJ279">
        <v>232321936</v>
      </c>
    </row>
    <row r="280" spans="1:62" x14ac:dyDescent="0.25">
      <c r="A280" t="s">
        <v>2733</v>
      </c>
      <c r="B280" s="2">
        <v>43404</v>
      </c>
      <c r="C280" t="s">
        <v>63</v>
      </c>
      <c r="D280" s="3">
        <v>43377.835020219907</v>
      </c>
      <c r="E280" t="s">
        <v>64</v>
      </c>
      <c r="F280" s="2">
        <v>43468</v>
      </c>
      <c r="G280" s="2">
        <v>43772</v>
      </c>
      <c r="H280" t="s">
        <v>2734</v>
      </c>
      <c r="J280" t="s">
        <v>2735</v>
      </c>
      <c r="L280" t="s">
        <v>1177</v>
      </c>
      <c r="M280" t="s">
        <v>649</v>
      </c>
      <c r="N280">
        <v>85044</v>
      </c>
      <c r="O280" t="s">
        <v>70</v>
      </c>
      <c r="Q280" t="s">
        <v>2736</v>
      </c>
      <c r="S280" t="s">
        <v>72</v>
      </c>
      <c r="T280" t="s">
        <v>102</v>
      </c>
      <c r="U280" t="s">
        <v>2630</v>
      </c>
      <c r="V280" t="s">
        <v>2470</v>
      </c>
      <c r="W280" t="s">
        <v>105</v>
      </c>
      <c r="X280" t="s">
        <v>2737</v>
      </c>
      <c r="Y280" t="str">
        <f>"39-3091"</f>
        <v>39-3091</v>
      </c>
      <c r="Z280" t="s">
        <v>677</v>
      </c>
      <c r="AA280">
        <v>713990</v>
      </c>
      <c r="AB280">
        <v>22</v>
      </c>
      <c r="AC280">
        <v>22</v>
      </c>
      <c r="AD280" t="s">
        <v>79</v>
      </c>
      <c r="AE280" t="s">
        <v>80</v>
      </c>
      <c r="AF280">
        <v>35</v>
      </c>
      <c r="AG280" s="4">
        <v>0.41666666666666669</v>
      </c>
      <c r="AH280" s="4">
        <v>0.75</v>
      </c>
      <c r="AI280" s="5">
        <v>9.82</v>
      </c>
      <c r="AJ280">
        <v>14.73</v>
      </c>
      <c r="AK280">
        <v>21.47</v>
      </c>
      <c r="AL280" t="s">
        <v>81</v>
      </c>
      <c r="AM280" t="s">
        <v>82</v>
      </c>
      <c r="AO280" t="s">
        <v>83</v>
      </c>
      <c r="AR280" t="s">
        <v>82</v>
      </c>
      <c r="AT280" t="s">
        <v>82</v>
      </c>
      <c r="AW280" t="s">
        <v>82</v>
      </c>
      <c r="AY280" t="s">
        <v>2471</v>
      </c>
      <c r="AZ280" t="s">
        <v>655</v>
      </c>
      <c r="BA280" t="s">
        <v>649</v>
      </c>
      <c r="BB280">
        <v>85044</v>
      </c>
      <c r="BC280" t="s">
        <v>79</v>
      </c>
      <c r="BH280" t="s">
        <v>2738</v>
      </c>
      <c r="BJ280">
        <v>860949326</v>
      </c>
    </row>
    <row r="281" spans="1:62" x14ac:dyDescent="0.25">
      <c r="A281" t="s">
        <v>2863</v>
      </c>
      <c r="B281" s="2">
        <v>43404</v>
      </c>
      <c r="C281" t="s">
        <v>63</v>
      </c>
      <c r="D281" s="3">
        <v>43360.546130185183</v>
      </c>
      <c r="E281" t="s">
        <v>64</v>
      </c>
      <c r="F281" s="2">
        <v>43435</v>
      </c>
      <c r="G281" s="2">
        <v>43577</v>
      </c>
      <c r="H281" t="s">
        <v>2864</v>
      </c>
      <c r="I281" t="s">
        <v>67</v>
      </c>
      <c r="J281" t="s">
        <v>2865</v>
      </c>
      <c r="K281" t="s">
        <v>2866</v>
      </c>
      <c r="L281" t="s">
        <v>2867</v>
      </c>
      <c r="M281" t="s">
        <v>774</v>
      </c>
      <c r="N281">
        <v>81620</v>
      </c>
      <c r="O281" t="s">
        <v>70</v>
      </c>
      <c r="Q281" t="s">
        <v>2868</v>
      </c>
      <c r="S281" t="s">
        <v>72</v>
      </c>
      <c r="T281" t="s">
        <v>2869</v>
      </c>
      <c r="U281" t="s">
        <v>2870</v>
      </c>
      <c r="V281" t="s">
        <v>1152</v>
      </c>
      <c r="W281" t="s">
        <v>774</v>
      </c>
      <c r="X281" t="s">
        <v>1427</v>
      </c>
      <c r="Y281" t="str">
        <f>"37-2012"</f>
        <v>37-2012</v>
      </c>
      <c r="Z281" t="s">
        <v>373</v>
      </c>
      <c r="AA281">
        <v>531110</v>
      </c>
      <c r="AB281">
        <v>78</v>
      </c>
      <c r="AC281">
        <v>78</v>
      </c>
      <c r="AD281" t="s">
        <v>79</v>
      </c>
      <c r="AE281" t="s">
        <v>95</v>
      </c>
      <c r="AF281">
        <v>35</v>
      </c>
      <c r="AG281" s="4">
        <v>0.33333333333333331</v>
      </c>
      <c r="AH281" s="4">
        <v>0.70833333333333337</v>
      </c>
      <c r="AI281" s="6">
        <v>15</v>
      </c>
      <c r="AJ281">
        <v>22.5</v>
      </c>
      <c r="AK281">
        <v>30</v>
      </c>
      <c r="AL281" t="s">
        <v>81</v>
      </c>
      <c r="AM281" t="s">
        <v>82</v>
      </c>
      <c r="AO281" t="s">
        <v>83</v>
      </c>
      <c r="AR281" t="s">
        <v>82</v>
      </c>
      <c r="AT281" t="s">
        <v>82</v>
      </c>
      <c r="AW281" t="s">
        <v>82</v>
      </c>
      <c r="AY281" t="s">
        <v>1054</v>
      </c>
      <c r="AZ281" t="s">
        <v>941</v>
      </c>
      <c r="BA281" t="s">
        <v>774</v>
      </c>
      <c r="BB281">
        <v>81620</v>
      </c>
      <c r="BC281" t="s">
        <v>79</v>
      </c>
      <c r="BH281" t="s">
        <v>2871</v>
      </c>
      <c r="BI281" t="s">
        <v>2872</v>
      </c>
      <c r="BJ281">
        <v>841338432</v>
      </c>
    </row>
    <row r="282" spans="1:62" x14ac:dyDescent="0.25">
      <c r="A282" t="s">
        <v>3457</v>
      </c>
      <c r="B282" s="2">
        <v>43404</v>
      </c>
      <c r="C282" t="s">
        <v>63</v>
      </c>
      <c r="D282" s="3">
        <v>43341.275178657408</v>
      </c>
      <c r="E282" t="s">
        <v>64</v>
      </c>
      <c r="F282" s="2">
        <v>43416</v>
      </c>
      <c r="G282" s="2">
        <v>43646</v>
      </c>
      <c r="H282" t="s">
        <v>3458</v>
      </c>
      <c r="J282" t="s">
        <v>3459</v>
      </c>
      <c r="L282" t="s">
        <v>3460</v>
      </c>
      <c r="M282" t="s">
        <v>761</v>
      </c>
      <c r="N282">
        <v>29728</v>
      </c>
      <c r="O282" t="s">
        <v>70</v>
      </c>
      <c r="Q282" t="s">
        <v>3461</v>
      </c>
      <c r="S282" t="s">
        <v>72</v>
      </c>
      <c r="T282" t="s">
        <v>3462</v>
      </c>
      <c r="U282" t="s">
        <v>3463</v>
      </c>
      <c r="V282" t="s">
        <v>3464</v>
      </c>
      <c r="W282" t="s">
        <v>2367</v>
      </c>
      <c r="X282" t="s">
        <v>3465</v>
      </c>
      <c r="Y282" t="str">
        <f>"45-4011"</f>
        <v>45-4011</v>
      </c>
      <c r="Z282" t="s">
        <v>763</v>
      </c>
      <c r="AA282">
        <v>113210</v>
      </c>
      <c r="AB282">
        <v>25</v>
      </c>
      <c r="AC282">
        <v>25</v>
      </c>
      <c r="AD282" t="s">
        <v>79</v>
      </c>
      <c r="AE282" t="s">
        <v>80</v>
      </c>
      <c r="AF282">
        <v>40</v>
      </c>
      <c r="AG282" s="4">
        <v>0.33333333333333331</v>
      </c>
      <c r="AH282" s="4">
        <v>0.70833333333333337</v>
      </c>
      <c r="AI282" s="5">
        <v>14.02</v>
      </c>
      <c r="AJ282">
        <v>21.03</v>
      </c>
      <c r="AK282">
        <v>21.03</v>
      </c>
      <c r="AL282" t="s">
        <v>81</v>
      </c>
      <c r="AM282" t="s">
        <v>82</v>
      </c>
      <c r="AO282" t="s">
        <v>83</v>
      </c>
      <c r="AP282" t="s">
        <v>83</v>
      </c>
      <c r="AQ282" t="s">
        <v>83</v>
      </c>
      <c r="AR282" t="s">
        <v>82</v>
      </c>
      <c r="AT282" t="s">
        <v>82</v>
      </c>
      <c r="AW282" t="s">
        <v>82</v>
      </c>
      <c r="AY282" t="s">
        <v>3460</v>
      </c>
      <c r="AZ282" t="s">
        <v>3466</v>
      </c>
      <c r="BA282" t="s">
        <v>761</v>
      </c>
      <c r="BB282">
        <v>29728</v>
      </c>
      <c r="BC282" t="s">
        <v>79</v>
      </c>
      <c r="BH282" t="s">
        <v>3459</v>
      </c>
      <c r="BJ282">
        <v>463916105</v>
      </c>
    </row>
    <row r="283" spans="1:62" x14ac:dyDescent="0.25">
      <c r="A283" t="s">
        <v>4757</v>
      </c>
      <c r="B283" s="2">
        <v>43404</v>
      </c>
      <c r="C283" t="s">
        <v>63</v>
      </c>
      <c r="D283" s="3">
        <v>43377.484314629626</v>
      </c>
      <c r="E283" t="s">
        <v>64</v>
      </c>
      <c r="F283" s="2">
        <v>43452</v>
      </c>
      <c r="G283" s="2">
        <v>43583</v>
      </c>
      <c r="H283" t="s">
        <v>4758</v>
      </c>
      <c r="I283" t="s">
        <v>4759</v>
      </c>
      <c r="J283" t="s">
        <v>4760</v>
      </c>
      <c r="K283" t="s">
        <v>4761</v>
      </c>
      <c r="L283" t="s">
        <v>998</v>
      </c>
      <c r="M283" t="s">
        <v>774</v>
      </c>
      <c r="N283">
        <v>81657</v>
      </c>
      <c r="O283" t="s">
        <v>70</v>
      </c>
      <c r="P283" t="s">
        <v>67</v>
      </c>
      <c r="Q283" t="s">
        <v>4762</v>
      </c>
      <c r="S283" t="s">
        <v>72</v>
      </c>
      <c r="T283" t="s">
        <v>938</v>
      </c>
      <c r="U283" t="s">
        <v>939</v>
      </c>
      <c r="V283" t="s">
        <v>940</v>
      </c>
      <c r="W283" t="s">
        <v>774</v>
      </c>
      <c r="X283" t="s">
        <v>4763</v>
      </c>
      <c r="Y283" t="str">
        <f>"41-2021"</f>
        <v>41-2021</v>
      </c>
      <c r="Z283" t="s">
        <v>4764</v>
      </c>
      <c r="AA283">
        <v>451110</v>
      </c>
      <c r="AB283">
        <v>2</v>
      </c>
      <c r="AC283">
        <v>2</v>
      </c>
      <c r="AD283" t="s">
        <v>79</v>
      </c>
      <c r="AE283" t="s">
        <v>80</v>
      </c>
      <c r="AF283">
        <v>35</v>
      </c>
      <c r="AG283" s="4">
        <v>0.33333333333333331</v>
      </c>
      <c r="AH283" s="4">
        <v>0.75</v>
      </c>
      <c r="AI283" s="5">
        <v>16.09</v>
      </c>
      <c r="AJ283">
        <v>24.14</v>
      </c>
      <c r="AK283">
        <v>24.14</v>
      </c>
      <c r="AL283" t="s">
        <v>81</v>
      </c>
      <c r="AM283" t="s">
        <v>82</v>
      </c>
      <c r="AO283" t="s">
        <v>83</v>
      </c>
      <c r="AP283" t="s">
        <v>67</v>
      </c>
      <c r="AQ283" t="s">
        <v>67</v>
      </c>
      <c r="AR283" t="s">
        <v>82</v>
      </c>
      <c r="AT283" t="s">
        <v>82</v>
      </c>
      <c r="AW283" t="s">
        <v>82</v>
      </c>
      <c r="AY283" t="s">
        <v>998</v>
      </c>
      <c r="AZ283" t="s">
        <v>941</v>
      </c>
      <c r="BA283" t="s">
        <v>774</v>
      </c>
      <c r="BB283">
        <v>81657</v>
      </c>
      <c r="BC283" t="s">
        <v>87</v>
      </c>
      <c r="BH283" t="s">
        <v>4765</v>
      </c>
      <c r="BI283" t="s">
        <v>67</v>
      </c>
      <c r="BJ283">
        <v>870774971</v>
      </c>
    </row>
    <row r="284" spans="1:62" x14ac:dyDescent="0.25">
      <c r="A284" t="s">
        <v>4893</v>
      </c>
      <c r="B284" s="2">
        <v>43404</v>
      </c>
      <c r="C284" t="s">
        <v>63</v>
      </c>
      <c r="D284" s="3">
        <v>43362.585040046295</v>
      </c>
      <c r="E284" t="s">
        <v>64</v>
      </c>
      <c r="F284" s="2">
        <v>43449</v>
      </c>
      <c r="G284" s="2">
        <v>43554</v>
      </c>
      <c r="H284" t="s">
        <v>4894</v>
      </c>
      <c r="I284" t="s">
        <v>4894</v>
      </c>
      <c r="J284" t="s">
        <v>4895</v>
      </c>
      <c r="K284" t="s">
        <v>4896</v>
      </c>
      <c r="L284" t="s">
        <v>4897</v>
      </c>
      <c r="M284" t="s">
        <v>86</v>
      </c>
      <c r="N284">
        <v>33543</v>
      </c>
      <c r="O284" t="s">
        <v>70</v>
      </c>
      <c r="P284" t="s">
        <v>4898</v>
      </c>
      <c r="Q284" t="s">
        <v>4899</v>
      </c>
      <c r="S284" t="s">
        <v>72</v>
      </c>
      <c r="T284" t="s">
        <v>4900</v>
      </c>
      <c r="U284" t="s">
        <v>4901</v>
      </c>
      <c r="V284" t="s">
        <v>4902</v>
      </c>
      <c r="W284" t="s">
        <v>232</v>
      </c>
      <c r="X284" t="s">
        <v>4903</v>
      </c>
      <c r="Y284" t="str">
        <f>"51-6011"</f>
        <v>51-6011</v>
      </c>
      <c r="Z284" t="s">
        <v>367</v>
      </c>
      <c r="AA284">
        <v>561720</v>
      </c>
      <c r="AB284">
        <v>30</v>
      </c>
      <c r="AC284">
        <v>30</v>
      </c>
      <c r="AD284" t="s">
        <v>79</v>
      </c>
      <c r="AE284" t="s">
        <v>95</v>
      </c>
      <c r="AF284">
        <v>40</v>
      </c>
      <c r="AG284" s="4">
        <v>0.27083333333333331</v>
      </c>
      <c r="AH284" s="4">
        <v>0.79166666666666663</v>
      </c>
      <c r="AI284" s="5">
        <v>13.49</v>
      </c>
      <c r="AJ284">
        <v>20.239999999999998</v>
      </c>
      <c r="AK284">
        <v>20.239999999999998</v>
      </c>
      <c r="AL284" t="s">
        <v>81</v>
      </c>
      <c r="AM284" t="s">
        <v>82</v>
      </c>
      <c r="AO284" t="s">
        <v>83</v>
      </c>
      <c r="AP284" t="s">
        <v>662</v>
      </c>
      <c r="AQ284" t="s">
        <v>662</v>
      </c>
      <c r="AR284" t="s">
        <v>82</v>
      </c>
      <c r="AT284" t="s">
        <v>82</v>
      </c>
      <c r="AW284" t="s">
        <v>72</v>
      </c>
      <c r="AX284">
        <v>3</v>
      </c>
      <c r="AY284" t="s">
        <v>4904</v>
      </c>
      <c r="AZ284" t="s">
        <v>4905</v>
      </c>
      <c r="BA284" t="s">
        <v>804</v>
      </c>
      <c r="BB284">
        <v>3431</v>
      </c>
      <c r="BC284" t="s">
        <v>87</v>
      </c>
      <c r="BH284" t="s">
        <v>4906</v>
      </c>
      <c r="BJ284">
        <v>822718316</v>
      </c>
    </row>
    <row r="285" spans="1:62" x14ac:dyDescent="0.25">
      <c r="A285" t="s">
        <v>5169</v>
      </c>
      <c r="B285" s="2">
        <v>43404</v>
      </c>
      <c r="C285" t="s">
        <v>63</v>
      </c>
      <c r="D285" s="3">
        <v>43366.740630162036</v>
      </c>
      <c r="E285" t="s">
        <v>64</v>
      </c>
      <c r="F285" s="2">
        <v>43441</v>
      </c>
      <c r="G285" s="2">
        <v>43555</v>
      </c>
      <c r="H285" t="s">
        <v>5170</v>
      </c>
      <c r="J285" t="s">
        <v>5171</v>
      </c>
      <c r="L285" t="s">
        <v>170</v>
      </c>
      <c r="M285" t="s">
        <v>105</v>
      </c>
      <c r="N285">
        <v>84115</v>
      </c>
      <c r="O285" t="s">
        <v>70</v>
      </c>
      <c r="Q285" t="s">
        <v>5172</v>
      </c>
      <c r="S285" t="s">
        <v>72</v>
      </c>
      <c r="T285" t="s">
        <v>1855</v>
      </c>
      <c r="U285" t="s">
        <v>1856</v>
      </c>
      <c r="V285" t="s">
        <v>863</v>
      </c>
      <c r="W285" t="s">
        <v>105</v>
      </c>
      <c r="X285" t="s">
        <v>1857</v>
      </c>
      <c r="Y285" t="str">
        <f>"37-3011"</f>
        <v>37-3011</v>
      </c>
      <c r="Z285" t="s">
        <v>94</v>
      </c>
      <c r="AA285">
        <v>561730</v>
      </c>
      <c r="AB285">
        <v>60</v>
      </c>
      <c r="AC285">
        <v>60</v>
      </c>
      <c r="AD285" t="s">
        <v>79</v>
      </c>
      <c r="AE285" t="s">
        <v>80</v>
      </c>
      <c r="AF285">
        <v>40</v>
      </c>
      <c r="AG285" s="4">
        <v>0.16666666666666666</v>
      </c>
      <c r="AH285" s="4">
        <v>0.5</v>
      </c>
      <c r="AI285" s="5">
        <v>14.07</v>
      </c>
      <c r="AJ285">
        <v>21.11</v>
      </c>
      <c r="AL285" t="s">
        <v>81</v>
      </c>
      <c r="AM285" t="s">
        <v>82</v>
      </c>
      <c r="AO285" t="s">
        <v>83</v>
      </c>
      <c r="AR285" t="s">
        <v>82</v>
      </c>
      <c r="AT285" t="s">
        <v>82</v>
      </c>
      <c r="AW285" t="s">
        <v>82</v>
      </c>
      <c r="AY285" t="s">
        <v>170</v>
      </c>
      <c r="AZ285" t="s">
        <v>2541</v>
      </c>
      <c r="BA285" t="s">
        <v>166</v>
      </c>
      <c r="BB285">
        <v>84115</v>
      </c>
      <c r="BC285" t="s">
        <v>79</v>
      </c>
      <c r="BH285" t="s">
        <v>5171</v>
      </c>
      <c r="BJ285">
        <v>815400202</v>
      </c>
    </row>
    <row r="286" spans="1:62" x14ac:dyDescent="0.25">
      <c r="A286" t="s">
        <v>5648</v>
      </c>
      <c r="B286" s="2">
        <v>43404</v>
      </c>
      <c r="C286" t="s">
        <v>63</v>
      </c>
      <c r="D286" s="3">
        <v>43381.382372731481</v>
      </c>
      <c r="E286" t="s">
        <v>282</v>
      </c>
      <c r="F286" s="2">
        <v>43466</v>
      </c>
      <c r="G286" s="2">
        <v>43758</v>
      </c>
      <c r="H286" t="s">
        <v>5649</v>
      </c>
      <c r="J286" t="s">
        <v>5650</v>
      </c>
      <c r="L286" t="s">
        <v>4574</v>
      </c>
      <c r="M286" t="s">
        <v>859</v>
      </c>
      <c r="N286">
        <v>98119</v>
      </c>
      <c r="O286" t="s">
        <v>70</v>
      </c>
      <c r="Q286" t="s">
        <v>5651</v>
      </c>
      <c r="S286" t="s">
        <v>72</v>
      </c>
      <c r="T286" t="s">
        <v>4709</v>
      </c>
      <c r="U286" t="s">
        <v>4710</v>
      </c>
      <c r="V286" t="s">
        <v>4711</v>
      </c>
      <c r="W286" t="s">
        <v>136</v>
      </c>
      <c r="X286" t="s">
        <v>864</v>
      </c>
      <c r="Y286" t="str">
        <f>"51-3022"</f>
        <v>51-3022</v>
      </c>
      <c r="Z286" t="s">
        <v>865</v>
      </c>
      <c r="AA286">
        <v>311712</v>
      </c>
      <c r="AB286">
        <v>160</v>
      </c>
      <c r="AC286">
        <v>158</v>
      </c>
      <c r="AD286" t="s">
        <v>79</v>
      </c>
      <c r="AE286" t="s">
        <v>80</v>
      </c>
      <c r="AF286">
        <v>35</v>
      </c>
      <c r="AG286" s="4">
        <v>0.25</v>
      </c>
      <c r="AH286" s="4">
        <v>0.91666666666666663</v>
      </c>
      <c r="AI286" s="5">
        <v>10.87</v>
      </c>
      <c r="AJ286">
        <v>16.309999999999999</v>
      </c>
      <c r="AL286" t="s">
        <v>81</v>
      </c>
      <c r="AM286" t="s">
        <v>82</v>
      </c>
      <c r="AO286" t="s">
        <v>83</v>
      </c>
      <c r="AR286" t="s">
        <v>82</v>
      </c>
      <c r="AT286" t="s">
        <v>82</v>
      </c>
      <c r="AW286" t="s">
        <v>82</v>
      </c>
      <c r="AY286" t="s">
        <v>5652</v>
      </c>
      <c r="AZ286" t="s">
        <v>5653</v>
      </c>
      <c r="BA286" t="s">
        <v>595</v>
      </c>
      <c r="BB286">
        <v>99633</v>
      </c>
      <c r="BC286" t="s">
        <v>79</v>
      </c>
      <c r="BH286" t="s">
        <v>5654</v>
      </c>
      <c r="BJ286">
        <v>208899430</v>
      </c>
    </row>
    <row r="287" spans="1:62" x14ac:dyDescent="0.25">
      <c r="A287" t="s">
        <v>5655</v>
      </c>
      <c r="B287" s="2">
        <v>43404</v>
      </c>
      <c r="C287" t="s">
        <v>63</v>
      </c>
      <c r="D287" s="3">
        <v>43378.123804976851</v>
      </c>
      <c r="E287" t="s">
        <v>64</v>
      </c>
      <c r="F287" s="2">
        <v>43468</v>
      </c>
      <c r="G287" s="2">
        <v>43772</v>
      </c>
      <c r="H287" t="s">
        <v>5656</v>
      </c>
      <c r="I287" t="s">
        <v>67</v>
      </c>
      <c r="J287" t="s">
        <v>5657</v>
      </c>
      <c r="K287" t="s">
        <v>5658</v>
      </c>
      <c r="L287" t="s">
        <v>5659</v>
      </c>
      <c r="M287" t="s">
        <v>105</v>
      </c>
      <c r="N287">
        <v>76052</v>
      </c>
      <c r="O287" t="s">
        <v>70</v>
      </c>
      <c r="P287" t="s">
        <v>67</v>
      </c>
      <c r="Q287" t="s">
        <v>5660</v>
      </c>
      <c r="S287" t="s">
        <v>72</v>
      </c>
      <c r="T287" t="s">
        <v>5156</v>
      </c>
      <c r="U287" t="s">
        <v>5157</v>
      </c>
      <c r="V287" t="s">
        <v>5158</v>
      </c>
      <c r="W287" t="s">
        <v>105</v>
      </c>
      <c r="X287" t="s">
        <v>5159</v>
      </c>
      <c r="Y287" t="str">
        <f>"39-3091"</f>
        <v>39-3091</v>
      </c>
      <c r="Z287" t="s">
        <v>677</v>
      </c>
      <c r="AA287">
        <v>713990</v>
      </c>
      <c r="AB287">
        <v>80</v>
      </c>
      <c r="AC287">
        <v>80</v>
      </c>
      <c r="AD287" t="s">
        <v>79</v>
      </c>
      <c r="AE287" t="s">
        <v>80</v>
      </c>
      <c r="AF287">
        <v>40</v>
      </c>
      <c r="AG287" s="4">
        <v>0.54166666666666663</v>
      </c>
      <c r="AH287" s="4">
        <v>0.91666666666666663</v>
      </c>
      <c r="AI287" s="5">
        <v>341.6</v>
      </c>
      <c r="AL287" t="s">
        <v>81</v>
      </c>
      <c r="AM287" t="s">
        <v>82</v>
      </c>
      <c r="AO287" t="s">
        <v>83</v>
      </c>
      <c r="AR287" t="s">
        <v>82</v>
      </c>
      <c r="AT287" t="s">
        <v>82</v>
      </c>
      <c r="AW287" t="s">
        <v>82</v>
      </c>
      <c r="AY287" t="s">
        <v>5661</v>
      </c>
      <c r="AZ287" t="s">
        <v>1428</v>
      </c>
      <c r="BA287" t="s">
        <v>105</v>
      </c>
      <c r="BB287">
        <v>76107</v>
      </c>
      <c r="BC287" t="s">
        <v>79</v>
      </c>
      <c r="BH287" t="s">
        <v>5662</v>
      </c>
      <c r="BJ287">
        <v>752636808</v>
      </c>
    </row>
    <row r="288" spans="1:62" x14ac:dyDescent="0.25">
      <c r="A288" t="s">
        <v>5949</v>
      </c>
      <c r="B288" s="2">
        <v>43404</v>
      </c>
      <c r="C288" t="s">
        <v>63</v>
      </c>
      <c r="D288" s="3">
        <v>43375.834162222221</v>
      </c>
      <c r="E288" t="s">
        <v>64</v>
      </c>
      <c r="F288" s="2">
        <v>43466</v>
      </c>
      <c r="G288" s="2">
        <v>43631</v>
      </c>
      <c r="H288" t="s">
        <v>5950</v>
      </c>
      <c r="I288" t="s">
        <v>67</v>
      </c>
      <c r="J288" t="s">
        <v>5951</v>
      </c>
      <c r="K288" t="s">
        <v>67</v>
      </c>
      <c r="L288" t="s">
        <v>5032</v>
      </c>
      <c r="M288" t="s">
        <v>714</v>
      </c>
      <c r="N288">
        <v>70515</v>
      </c>
      <c r="O288" t="s">
        <v>70</v>
      </c>
      <c r="P288" t="s">
        <v>67</v>
      </c>
      <c r="Q288" t="s">
        <v>5952</v>
      </c>
      <c r="S288" t="s">
        <v>72</v>
      </c>
      <c r="T288" t="s">
        <v>5953</v>
      </c>
      <c r="U288" t="s">
        <v>5954</v>
      </c>
      <c r="V288" t="s">
        <v>5955</v>
      </c>
      <c r="W288" t="s">
        <v>714</v>
      </c>
      <c r="X288" t="s">
        <v>4914</v>
      </c>
      <c r="Y288" t="str">
        <f>"51-3022"</f>
        <v>51-3022</v>
      </c>
      <c r="Z288" t="s">
        <v>865</v>
      </c>
      <c r="AA288">
        <v>424460</v>
      </c>
      <c r="AB288">
        <v>80</v>
      </c>
      <c r="AC288">
        <v>80</v>
      </c>
      <c r="AD288" t="s">
        <v>79</v>
      </c>
      <c r="AE288" t="s">
        <v>80</v>
      </c>
      <c r="AF288">
        <v>35</v>
      </c>
      <c r="AG288" s="4">
        <v>0.20833333333333334</v>
      </c>
      <c r="AH288" s="4">
        <v>0.58333333333333337</v>
      </c>
      <c r="AI288" s="5">
        <v>8.33</v>
      </c>
      <c r="AJ288">
        <v>12.5</v>
      </c>
      <c r="AL288" t="s">
        <v>81</v>
      </c>
      <c r="AM288" t="s">
        <v>82</v>
      </c>
      <c r="AO288" t="s">
        <v>83</v>
      </c>
      <c r="AP288" t="s">
        <v>67</v>
      </c>
      <c r="AQ288" t="s">
        <v>67</v>
      </c>
      <c r="AR288" t="s">
        <v>82</v>
      </c>
      <c r="AT288" t="s">
        <v>82</v>
      </c>
      <c r="AW288" t="s">
        <v>82</v>
      </c>
      <c r="AY288" t="s">
        <v>5032</v>
      </c>
      <c r="AZ288" t="s">
        <v>4969</v>
      </c>
      <c r="BA288" t="s">
        <v>714</v>
      </c>
      <c r="BB288">
        <v>70515</v>
      </c>
      <c r="BC288" t="s">
        <v>87</v>
      </c>
      <c r="BH288" t="s">
        <v>5951</v>
      </c>
      <c r="BJ288">
        <v>202379112</v>
      </c>
    </row>
    <row r="289" spans="1:62" x14ac:dyDescent="0.25">
      <c r="A289" t="s">
        <v>6006</v>
      </c>
      <c r="B289" s="2">
        <v>43404</v>
      </c>
      <c r="C289" t="s">
        <v>63</v>
      </c>
      <c r="D289" s="3">
        <v>43375.833700682873</v>
      </c>
      <c r="E289" t="s">
        <v>64</v>
      </c>
      <c r="F289" s="2">
        <v>43466</v>
      </c>
      <c r="G289" s="2">
        <v>43661</v>
      </c>
      <c r="H289" t="s">
        <v>5950</v>
      </c>
      <c r="J289" t="s">
        <v>5951</v>
      </c>
      <c r="L289" t="s">
        <v>5032</v>
      </c>
      <c r="M289" t="s">
        <v>714</v>
      </c>
      <c r="N289">
        <v>70515</v>
      </c>
      <c r="O289" t="s">
        <v>70</v>
      </c>
      <c r="Q289" t="s">
        <v>5952</v>
      </c>
      <c r="S289" t="s">
        <v>72</v>
      </c>
      <c r="T289" t="s">
        <v>5953</v>
      </c>
      <c r="U289" t="s">
        <v>5954</v>
      </c>
      <c r="V289" t="s">
        <v>5955</v>
      </c>
      <c r="W289" t="s">
        <v>714</v>
      </c>
      <c r="X289" t="s">
        <v>6007</v>
      </c>
      <c r="Y289" t="str">
        <f>"53-7062"</f>
        <v>53-7062</v>
      </c>
      <c r="Z289" t="s">
        <v>337</v>
      </c>
      <c r="AA289">
        <v>424460</v>
      </c>
      <c r="AB289">
        <v>15</v>
      </c>
      <c r="AC289">
        <v>15</v>
      </c>
      <c r="AD289" t="s">
        <v>79</v>
      </c>
      <c r="AE289" t="s">
        <v>80</v>
      </c>
      <c r="AF289">
        <v>35</v>
      </c>
      <c r="AG289" s="4">
        <v>0.29166666666666669</v>
      </c>
      <c r="AH289" s="4">
        <v>0.70833333333333337</v>
      </c>
      <c r="AI289" s="5">
        <v>8.33</v>
      </c>
      <c r="AJ289">
        <v>12.5</v>
      </c>
      <c r="AL289" t="s">
        <v>81</v>
      </c>
      <c r="AM289" t="s">
        <v>82</v>
      </c>
      <c r="AO289" t="s">
        <v>83</v>
      </c>
      <c r="AR289" t="s">
        <v>82</v>
      </c>
      <c r="AT289" t="s">
        <v>82</v>
      </c>
      <c r="AW289" t="s">
        <v>82</v>
      </c>
      <c r="AY289" t="s">
        <v>5032</v>
      </c>
      <c r="AZ289" t="s">
        <v>4969</v>
      </c>
      <c r="BA289" t="s">
        <v>714</v>
      </c>
      <c r="BB289">
        <v>70515</v>
      </c>
      <c r="BC289" t="s">
        <v>87</v>
      </c>
      <c r="BH289" t="s">
        <v>5951</v>
      </c>
      <c r="BJ289">
        <v>202379112</v>
      </c>
    </row>
    <row r="290" spans="1:62" x14ac:dyDescent="0.25">
      <c r="A290" t="s">
        <v>6008</v>
      </c>
      <c r="B290" s="2">
        <v>43404</v>
      </c>
      <c r="C290" t="s">
        <v>63</v>
      </c>
      <c r="D290" s="3">
        <v>43375.837302094907</v>
      </c>
      <c r="E290" t="s">
        <v>64</v>
      </c>
      <c r="F290" s="2">
        <v>43466</v>
      </c>
      <c r="G290" s="2">
        <v>43646</v>
      </c>
      <c r="H290" t="s">
        <v>6009</v>
      </c>
      <c r="J290" t="s">
        <v>6010</v>
      </c>
      <c r="L290" t="s">
        <v>6011</v>
      </c>
      <c r="M290" t="s">
        <v>714</v>
      </c>
      <c r="N290">
        <v>70554</v>
      </c>
      <c r="O290" t="s">
        <v>70</v>
      </c>
      <c r="Q290" t="s">
        <v>6012</v>
      </c>
      <c r="S290" t="s">
        <v>72</v>
      </c>
      <c r="T290" t="s">
        <v>5953</v>
      </c>
      <c r="U290" t="s">
        <v>5954</v>
      </c>
      <c r="V290" t="s">
        <v>5955</v>
      </c>
      <c r="W290" t="s">
        <v>714</v>
      </c>
      <c r="X290" t="s">
        <v>6013</v>
      </c>
      <c r="Y290" t="str">
        <f>"51-3022"</f>
        <v>51-3022</v>
      </c>
      <c r="Z290" t="s">
        <v>865</v>
      </c>
      <c r="AA290">
        <v>112512</v>
      </c>
      <c r="AB290">
        <v>90</v>
      </c>
      <c r="AC290">
        <v>90</v>
      </c>
      <c r="AD290" t="s">
        <v>79</v>
      </c>
      <c r="AE290" t="s">
        <v>80</v>
      </c>
      <c r="AF290">
        <v>40</v>
      </c>
      <c r="AG290" s="4">
        <v>0.29166666666666669</v>
      </c>
      <c r="AH290" s="4">
        <v>0.66666666666666663</v>
      </c>
      <c r="AI290" s="5">
        <v>8.33</v>
      </c>
      <c r="AJ290">
        <v>12.5</v>
      </c>
      <c r="AL290" t="s">
        <v>81</v>
      </c>
      <c r="AM290" t="s">
        <v>82</v>
      </c>
      <c r="AO290" t="s">
        <v>83</v>
      </c>
      <c r="AR290" t="s">
        <v>82</v>
      </c>
      <c r="AT290" t="s">
        <v>82</v>
      </c>
      <c r="AW290" t="s">
        <v>82</v>
      </c>
      <c r="AY290" t="s">
        <v>4975</v>
      </c>
      <c r="AZ290" t="s">
        <v>4969</v>
      </c>
      <c r="BA290" t="s">
        <v>714</v>
      </c>
      <c r="BB290">
        <v>70554</v>
      </c>
      <c r="BC290" t="s">
        <v>87</v>
      </c>
      <c r="BH290" t="s">
        <v>6014</v>
      </c>
      <c r="BJ290">
        <v>205957083</v>
      </c>
    </row>
    <row r="291" spans="1:62" x14ac:dyDescent="0.25">
      <c r="A291" t="s">
        <v>6115</v>
      </c>
      <c r="B291" s="2">
        <v>43404</v>
      </c>
      <c r="C291" t="s">
        <v>63</v>
      </c>
      <c r="D291" s="3">
        <v>43376.371434652778</v>
      </c>
      <c r="E291" t="s">
        <v>64</v>
      </c>
      <c r="F291" s="2">
        <v>43466</v>
      </c>
      <c r="G291" s="2">
        <v>43769</v>
      </c>
      <c r="H291" t="s">
        <v>6116</v>
      </c>
      <c r="J291" t="s">
        <v>6117</v>
      </c>
      <c r="L291" t="s">
        <v>6118</v>
      </c>
      <c r="M291" t="s">
        <v>1246</v>
      </c>
      <c r="N291">
        <v>65109</v>
      </c>
      <c r="O291" t="s">
        <v>70</v>
      </c>
      <c r="Q291" t="s">
        <v>6119</v>
      </c>
      <c r="S291" t="s">
        <v>72</v>
      </c>
      <c r="T291" t="s">
        <v>4262</v>
      </c>
      <c r="U291" t="s">
        <v>4263</v>
      </c>
      <c r="V291" t="s">
        <v>1225</v>
      </c>
      <c r="W291" t="s">
        <v>105</v>
      </c>
      <c r="X291" t="s">
        <v>106</v>
      </c>
      <c r="Y291" t="str">
        <f>"37-3011"</f>
        <v>37-3011</v>
      </c>
      <c r="Z291" t="s">
        <v>94</v>
      </c>
      <c r="AA291">
        <v>561730</v>
      </c>
      <c r="AB291">
        <v>20</v>
      </c>
      <c r="AC291">
        <v>20</v>
      </c>
      <c r="AD291" t="s">
        <v>79</v>
      </c>
      <c r="AE291" t="s">
        <v>95</v>
      </c>
      <c r="AF291">
        <v>40</v>
      </c>
      <c r="AG291" s="4">
        <v>0.27083333333333331</v>
      </c>
      <c r="AH291" s="4">
        <v>0.70833333333333337</v>
      </c>
      <c r="AI291" s="5">
        <v>13.24</v>
      </c>
      <c r="AJ291">
        <v>19.86</v>
      </c>
      <c r="AL291" t="s">
        <v>81</v>
      </c>
      <c r="AM291" t="s">
        <v>82</v>
      </c>
      <c r="AO291" t="s">
        <v>83</v>
      </c>
      <c r="AR291" t="s">
        <v>82</v>
      </c>
      <c r="AT291" t="s">
        <v>82</v>
      </c>
      <c r="AW291" t="s">
        <v>82</v>
      </c>
      <c r="AY291" t="s">
        <v>6118</v>
      </c>
      <c r="AZ291" t="s">
        <v>6120</v>
      </c>
      <c r="BA291" t="s">
        <v>1246</v>
      </c>
      <c r="BB291">
        <v>65109</v>
      </c>
      <c r="BC291" t="s">
        <v>79</v>
      </c>
      <c r="BH291" t="s">
        <v>6117</v>
      </c>
      <c r="BJ291">
        <v>431581711</v>
      </c>
    </row>
    <row r="292" spans="1:62" x14ac:dyDescent="0.25">
      <c r="A292" t="s">
        <v>6455</v>
      </c>
      <c r="B292" s="2">
        <v>43404</v>
      </c>
      <c r="C292" t="s">
        <v>63</v>
      </c>
      <c r="D292" s="3">
        <v>43380.148305115741</v>
      </c>
      <c r="E292" t="s">
        <v>282</v>
      </c>
      <c r="F292" s="2">
        <v>43470</v>
      </c>
      <c r="G292" s="2">
        <v>43773</v>
      </c>
      <c r="H292" t="s">
        <v>6456</v>
      </c>
      <c r="I292" t="s">
        <v>67</v>
      </c>
      <c r="J292" t="s">
        <v>6457</v>
      </c>
      <c r="L292" t="s">
        <v>6458</v>
      </c>
      <c r="M292" t="s">
        <v>136</v>
      </c>
      <c r="N292" t="s">
        <v>6459</v>
      </c>
      <c r="O292" t="s">
        <v>70</v>
      </c>
      <c r="P292" t="s">
        <v>67</v>
      </c>
      <c r="Q292" t="s">
        <v>6460</v>
      </c>
      <c r="R292" t="s">
        <v>67</v>
      </c>
      <c r="S292" t="s">
        <v>72</v>
      </c>
      <c r="T292" t="s">
        <v>5156</v>
      </c>
      <c r="U292" t="s">
        <v>5157</v>
      </c>
      <c r="V292" t="s">
        <v>5158</v>
      </c>
      <c r="W292" t="s">
        <v>105</v>
      </c>
      <c r="X292" t="s">
        <v>5873</v>
      </c>
      <c r="Y292" t="str">
        <f>"35-3022"</f>
        <v>35-3022</v>
      </c>
      <c r="Z292" t="s">
        <v>280</v>
      </c>
      <c r="AA292">
        <v>713990</v>
      </c>
      <c r="AB292">
        <v>6</v>
      </c>
      <c r="AC292">
        <v>5</v>
      </c>
      <c r="AD292" t="s">
        <v>79</v>
      </c>
      <c r="AE292" t="s">
        <v>80</v>
      </c>
      <c r="AF292">
        <v>40</v>
      </c>
      <c r="AG292" s="4">
        <v>0.54166666666666663</v>
      </c>
      <c r="AH292" s="4">
        <v>0.91666666666666663</v>
      </c>
      <c r="AI292" s="5">
        <v>8.74</v>
      </c>
      <c r="AL292" t="s">
        <v>81</v>
      </c>
      <c r="AM292" t="s">
        <v>82</v>
      </c>
      <c r="AO292" t="s">
        <v>83</v>
      </c>
      <c r="AR292" t="s">
        <v>82</v>
      </c>
      <c r="AT292" t="s">
        <v>82</v>
      </c>
      <c r="AW292" t="s">
        <v>82</v>
      </c>
      <c r="AY292" t="s">
        <v>6461</v>
      </c>
      <c r="AZ292" t="s">
        <v>6462</v>
      </c>
      <c r="BA292" t="s">
        <v>136</v>
      </c>
      <c r="BB292">
        <v>21771</v>
      </c>
      <c r="BC292" t="s">
        <v>79</v>
      </c>
      <c r="BH292" t="s">
        <v>6463</v>
      </c>
      <c r="BJ292">
        <v>521954936</v>
      </c>
    </row>
    <row r="293" spans="1:62" x14ac:dyDescent="0.25">
      <c r="A293" t="s">
        <v>8338</v>
      </c>
      <c r="B293" s="2">
        <v>43404</v>
      </c>
      <c r="C293" t="s">
        <v>63</v>
      </c>
      <c r="D293" s="3">
        <v>43399.5160412037</v>
      </c>
      <c r="E293" t="s">
        <v>3355</v>
      </c>
      <c r="H293" t="s">
        <v>8339</v>
      </c>
      <c r="J293" t="s">
        <v>8340</v>
      </c>
      <c r="L293" t="s">
        <v>8341</v>
      </c>
      <c r="M293" t="s">
        <v>76</v>
      </c>
      <c r="N293">
        <v>74080</v>
      </c>
      <c r="O293" t="s">
        <v>70</v>
      </c>
      <c r="Q293" t="s">
        <v>8342</v>
      </c>
      <c r="S293" t="s">
        <v>82</v>
      </c>
      <c r="U293" t="s">
        <v>92</v>
      </c>
      <c r="X293" t="s">
        <v>5086</v>
      </c>
      <c r="Y293" t="str">
        <f>"53-3032"</f>
        <v>53-3032</v>
      </c>
      <c r="Z293" t="s">
        <v>157</v>
      </c>
      <c r="AA293">
        <v>424910</v>
      </c>
      <c r="AB293">
        <v>5</v>
      </c>
      <c r="AD293" t="s">
        <v>79</v>
      </c>
      <c r="AE293" t="s">
        <v>95</v>
      </c>
      <c r="AF293">
        <v>40</v>
      </c>
      <c r="AG293" s="4">
        <v>0.29166666666666669</v>
      </c>
      <c r="AH293" s="4">
        <v>0.70833333333333337</v>
      </c>
      <c r="AI293" s="5">
        <v>17.5</v>
      </c>
      <c r="AJ293">
        <v>26.25</v>
      </c>
      <c r="AM293" t="s">
        <v>82</v>
      </c>
      <c r="AO293" t="s">
        <v>213</v>
      </c>
      <c r="AR293" t="s">
        <v>82</v>
      </c>
      <c r="AT293" t="s">
        <v>72</v>
      </c>
      <c r="AU293">
        <v>1</v>
      </c>
      <c r="AV293" t="s">
        <v>8343</v>
      </c>
      <c r="AW293" t="s">
        <v>72</v>
      </c>
      <c r="AX293">
        <v>1</v>
      </c>
      <c r="AY293" t="s">
        <v>8344</v>
      </c>
      <c r="AZ293" t="s">
        <v>4415</v>
      </c>
      <c r="BA293" t="s">
        <v>76</v>
      </c>
      <c r="BB293">
        <v>74080</v>
      </c>
      <c r="BC293" t="s">
        <v>87</v>
      </c>
      <c r="BH293" t="s">
        <v>8345</v>
      </c>
      <c r="BJ293">
        <v>731330447</v>
      </c>
    </row>
    <row r="294" spans="1:62" x14ac:dyDescent="0.25">
      <c r="A294" t="s">
        <v>9644</v>
      </c>
      <c r="B294" s="2">
        <v>43404</v>
      </c>
      <c r="C294" t="s">
        <v>63</v>
      </c>
      <c r="D294" s="3">
        <v>43403.301014618053</v>
      </c>
      <c r="E294" t="s">
        <v>3355</v>
      </c>
      <c r="H294" t="s">
        <v>9645</v>
      </c>
      <c r="I294" t="s">
        <v>67</v>
      </c>
      <c r="J294" t="s">
        <v>9646</v>
      </c>
      <c r="K294" t="s">
        <v>67</v>
      </c>
      <c r="L294" t="s">
        <v>9647</v>
      </c>
      <c r="M294" t="s">
        <v>147</v>
      </c>
      <c r="N294">
        <v>19604</v>
      </c>
      <c r="O294" t="s">
        <v>70</v>
      </c>
      <c r="P294" t="s">
        <v>67</v>
      </c>
      <c r="Q294" t="s">
        <v>9648</v>
      </c>
      <c r="S294" t="s">
        <v>82</v>
      </c>
      <c r="U294" t="s">
        <v>92</v>
      </c>
      <c r="X294" t="s">
        <v>9649</v>
      </c>
      <c r="Y294" t="str">
        <f>"41-2011"</f>
        <v>41-2011</v>
      </c>
      <c r="Z294" t="s">
        <v>4835</v>
      </c>
      <c r="AA294">
        <v>522390</v>
      </c>
      <c r="AB294">
        <v>1</v>
      </c>
      <c r="AD294" t="s">
        <v>79</v>
      </c>
      <c r="AE294" t="s">
        <v>1218</v>
      </c>
      <c r="AF294">
        <v>40</v>
      </c>
      <c r="AG294" s="4">
        <v>0.375</v>
      </c>
      <c r="AH294" s="4">
        <v>0.75</v>
      </c>
      <c r="AI294" s="5">
        <v>7.25</v>
      </c>
      <c r="AJ294">
        <v>0</v>
      </c>
      <c r="AK294">
        <v>0</v>
      </c>
      <c r="AM294" t="s">
        <v>82</v>
      </c>
      <c r="AO294" t="s">
        <v>83</v>
      </c>
      <c r="AP294" t="s">
        <v>130</v>
      </c>
      <c r="AQ294" t="s">
        <v>130</v>
      </c>
      <c r="AR294" t="s">
        <v>82</v>
      </c>
      <c r="AT294" t="s">
        <v>82</v>
      </c>
      <c r="AW294" t="s">
        <v>82</v>
      </c>
      <c r="AY294" t="s">
        <v>9647</v>
      </c>
      <c r="AZ294" t="s">
        <v>9650</v>
      </c>
      <c r="BA294" t="s">
        <v>147</v>
      </c>
      <c r="BB294">
        <v>19604</v>
      </c>
      <c r="BC294" t="s">
        <v>87</v>
      </c>
      <c r="BD294" t="s">
        <v>67</v>
      </c>
      <c r="BE294" t="s">
        <v>67</v>
      </c>
      <c r="BH294" t="s">
        <v>9646</v>
      </c>
      <c r="BI294" t="s">
        <v>67</v>
      </c>
      <c r="BJ294">
        <v>810744537</v>
      </c>
    </row>
    <row r="295" spans="1:62" x14ac:dyDescent="0.25">
      <c r="A295" t="s">
        <v>831</v>
      </c>
      <c r="B295" s="2">
        <v>43405</v>
      </c>
      <c r="C295" t="s">
        <v>63</v>
      </c>
      <c r="D295" s="3">
        <v>43384.26623947917</v>
      </c>
      <c r="E295" t="s">
        <v>64</v>
      </c>
      <c r="F295" s="2">
        <v>43474</v>
      </c>
      <c r="G295" s="2">
        <v>43728</v>
      </c>
      <c r="H295" t="s">
        <v>832</v>
      </c>
      <c r="I295" t="s">
        <v>67</v>
      </c>
      <c r="J295" t="s">
        <v>833</v>
      </c>
      <c r="K295" t="s">
        <v>834</v>
      </c>
      <c r="L295" t="s">
        <v>835</v>
      </c>
      <c r="M295" t="s">
        <v>105</v>
      </c>
      <c r="N295">
        <v>76148</v>
      </c>
      <c r="O295" t="s">
        <v>70</v>
      </c>
      <c r="P295" t="s">
        <v>67</v>
      </c>
      <c r="Q295" t="s">
        <v>836</v>
      </c>
      <c r="S295" t="s">
        <v>72</v>
      </c>
      <c r="T295" t="s">
        <v>673</v>
      </c>
      <c r="U295" t="s">
        <v>674</v>
      </c>
      <c r="V295" t="s">
        <v>675</v>
      </c>
      <c r="W295" t="s">
        <v>136</v>
      </c>
      <c r="X295" t="s">
        <v>676</v>
      </c>
      <c r="Y295" t="str">
        <f>"39-3091"</f>
        <v>39-3091</v>
      </c>
      <c r="Z295" t="s">
        <v>677</v>
      </c>
      <c r="AA295">
        <v>713990</v>
      </c>
      <c r="AB295">
        <v>40</v>
      </c>
      <c r="AC295">
        <v>40</v>
      </c>
      <c r="AD295" t="s">
        <v>79</v>
      </c>
      <c r="AE295" t="s">
        <v>80</v>
      </c>
      <c r="AF295">
        <v>35</v>
      </c>
      <c r="AG295" s="4">
        <v>0.66666666666666663</v>
      </c>
      <c r="AH295" s="4">
        <v>0.95833333333333337</v>
      </c>
      <c r="AI295" s="5">
        <v>8.4600000000000009</v>
      </c>
      <c r="AJ295">
        <v>12.69</v>
      </c>
      <c r="AK295">
        <v>17.82</v>
      </c>
      <c r="AL295" t="s">
        <v>81</v>
      </c>
      <c r="AM295" t="s">
        <v>82</v>
      </c>
      <c r="AO295" t="s">
        <v>83</v>
      </c>
      <c r="AP295" t="s">
        <v>67</v>
      </c>
      <c r="AQ295" t="s">
        <v>683</v>
      </c>
      <c r="AR295" t="s">
        <v>82</v>
      </c>
      <c r="AT295" t="s">
        <v>82</v>
      </c>
      <c r="AW295" t="s">
        <v>82</v>
      </c>
      <c r="AY295" t="s">
        <v>837</v>
      </c>
      <c r="AZ295" t="s">
        <v>838</v>
      </c>
      <c r="BA295" t="s">
        <v>105</v>
      </c>
      <c r="BB295">
        <v>76903</v>
      </c>
      <c r="BC295" t="s">
        <v>79</v>
      </c>
      <c r="BH295" t="s">
        <v>839</v>
      </c>
      <c r="BJ295">
        <v>931195182</v>
      </c>
    </row>
    <row r="296" spans="1:62" x14ac:dyDescent="0.25">
      <c r="A296" t="s">
        <v>954</v>
      </c>
      <c r="B296" s="2">
        <v>43405</v>
      </c>
      <c r="C296" t="s">
        <v>63</v>
      </c>
      <c r="D296" s="3">
        <v>43368.368605960648</v>
      </c>
      <c r="E296" t="s">
        <v>117</v>
      </c>
      <c r="H296" t="s">
        <v>955</v>
      </c>
      <c r="I296" t="s">
        <v>955</v>
      </c>
      <c r="J296" t="s">
        <v>956</v>
      </c>
      <c r="L296" t="s">
        <v>728</v>
      </c>
      <c r="M296" t="s">
        <v>86</v>
      </c>
      <c r="N296">
        <v>32809</v>
      </c>
      <c r="O296" t="s">
        <v>70</v>
      </c>
      <c r="Q296" t="s">
        <v>957</v>
      </c>
      <c r="S296" t="s">
        <v>72</v>
      </c>
      <c r="T296" t="s">
        <v>958</v>
      </c>
      <c r="U296" t="s">
        <v>959</v>
      </c>
      <c r="V296" t="s">
        <v>960</v>
      </c>
      <c r="W296" t="s">
        <v>86</v>
      </c>
      <c r="X296" t="s">
        <v>961</v>
      </c>
      <c r="Y296" t="str">
        <f>"53-7064"</f>
        <v>53-7064</v>
      </c>
      <c r="Z296" t="s">
        <v>962</v>
      </c>
      <c r="AA296">
        <v>561320</v>
      </c>
      <c r="AB296">
        <v>90</v>
      </c>
      <c r="AD296" t="s">
        <v>79</v>
      </c>
      <c r="AE296" t="s">
        <v>95</v>
      </c>
      <c r="AF296">
        <v>40</v>
      </c>
      <c r="AG296" s="4">
        <v>0.33333333333333331</v>
      </c>
      <c r="AH296" s="4">
        <v>0.70833333333333337</v>
      </c>
      <c r="AI296" s="5">
        <v>11.3</v>
      </c>
      <c r="AL296" t="s">
        <v>81</v>
      </c>
      <c r="AM296" t="s">
        <v>82</v>
      </c>
      <c r="AO296" t="s">
        <v>83</v>
      </c>
      <c r="AR296" t="s">
        <v>82</v>
      </c>
      <c r="AT296" t="s">
        <v>82</v>
      </c>
      <c r="AW296" t="s">
        <v>82</v>
      </c>
      <c r="AY296" t="s">
        <v>963</v>
      </c>
      <c r="AZ296" t="s">
        <v>964</v>
      </c>
      <c r="BA296" t="s">
        <v>100</v>
      </c>
      <c r="BB296">
        <v>28115</v>
      </c>
      <c r="BC296" t="s">
        <v>87</v>
      </c>
      <c r="BH296" t="s">
        <v>965</v>
      </c>
      <c r="BJ296">
        <v>452799160</v>
      </c>
    </row>
    <row r="297" spans="1:62" x14ac:dyDescent="0.25">
      <c r="A297" t="s">
        <v>1078</v>
      </c>
      <c r="B297" s="2">
        <v>43405</v>
      </c>
      <c r="C297" t="s">
        <v>63</v>
      </c>
      <c r="D297" s="3">
        <v>43356.59791960648</v>
      </c>
      <c r="E297" t="s">
        <v>117</v>
      </c>
      <c r="H297" t="s">
        <v>1079</v>
      </c>
      <c r="J297" t="s">
        <v>1080</v>
      </c>
      <c r="L297" t="s">
        <v>1081</v>
      </c>
      <c r="M297" t="s">
        <v>105</v>
      </c>
      <c r="N297">
        <v>77571</v>
      </c>
      <c r="O297" t="s">
        <v>70</v>
      </c>
      <c r="Q297" t="s">
        <v>1082</v>
      </c>
      <c r="S297" t="s">
        <v>72</v>
      </c>
      <c r="T297" t="s">
        <v>1083</v>
      </c>
      <c r="U297" t="s">
        <v>1084</v>
      </c>
      <c r="V297" t="s">
        <v>863</v>
      </c>
      <c r="W297" t="s">
        <v>105</v>
      </c>
      <c r="X297" t="s">
        <v>1085</v>
      </c>
      <c r="Y297" t="str">
        <f>"51-4121"</f>
        <v>51-4121</v>
      </c>
      <c r="Z297" t="s">
        <v>993</v>
      </c>
      <c r="AA297">
        <v>237120</v>
      </c>
      <c r="AB297">
        <v>75</v>
      </c>
      <c r="AD297" t="s">
        <v>79</v>
      </c>
      <c r="AE297" t="s">
        <v>599</v>
      </c>
      <c r="AF297">
        <v>40</v>
      </c>
      <c r="AG297" s="4">
        <v>0.29166666666666669</v>
      </c>
      <c r="AH297" s="4">
        <v>0.72916666666666663</v>
      </c>
      <c r="AI297" s="5">
        <v>27.82</v>
      </c>
      <c r="AJ297">
        <v>41.73</v>
      </c>
      <c r="AL297" t="s">
        <v>81</v>
      </c>
      <c r="AM297" t="s">
        <v>82</v>
      </c>
      <c r="AO297" t="s">
        <v>213</v>
      </c>
      <c r="AR297" t="s">
        <v>82</v>
      </c>
      <c r="AT297" t="s">
        <v>82</v>
      </c>
      <c r="AW297" t="s">
        <v>72</v>
      </c>
      <c r="AX297">
        <v>24</v>
      </c>
      <c r="AY297" t="s">
        <v>1086</v>
      </c>
      <c r="AZ297" t="s">
        <v>713</v>
      </c>
      <c r="BA297" t="s">
        <v>105</v>
      </c>
      <c r="BB297">
        <v>77642</v>
      </c>
      <c r="BC297" t="s">
        <v>87</v>
      </c>
      <c r="BH297" t="s">
        <v>1087</v>
      </c>
      <c r="BJ297">
        <v>811693108</v>
      </c>
    </row>
    <row r="298" spans="1:62" x14ac:dyDescent="0.25">
      <c r="A298" t="s">
        <v>2439</v>
      </c>
      <c r="B298" s="2">
        <v>43405</v>
      </c>
      <c r="C298" t="s">
        <v>63</v>
      </c>
      <c r="D298" s="3">
        <v>43329.698008009262</v>
      </c>
      <c r="E298" t="s">
        <v>282</v>
      </c>
      <c r="F298" s="2">
        <v>43419</v>
      </c>
      <c r="G298" s="2">
        <v>43555</v>
      </c>
      <c r="H298" t="s">
        <v>2440</v>
      </c>
      <c r="J298" t="s">
        <v>2441</v>
      </c>
      <c r="K298" t="s">
        <v>2442</v>
      </c>
      <c r="L298" t="s">
        <v>2443</v>
      </c>
      <c r="M298" t="s">
        <v>774</v>
      </c>
      <c r="N298">
        <v>80487</v>
      </c>
      <c r="O298" t="s">
        <v>70</v>
      </c>
      <c r="Q298" t="s">
        <v>2444</v>
      </c>
      <c r="S298" t="s">
        <v>82</v>
      </c>
      <c r="U298" t="s">
        <v>92</v>
      </c>
      <c r="X298" t="s">
        <v>2445</v>
      </c>
      <c r="Y298" t="str">
        <f>"37-2011"</f>
        <v>37-2011</v>
      </c>
      <c r="Z298" t="s">
        <v>424</v>
      </c>
      <c r="AA298">
        <v>53131</v>
      </c>
      <c r="AB298">
        <v>20</v>
      </c>
      <c r="AC298">
        <v>20</v>
      </c>
      <c r="AD298" t="s">
        <v>79</v>
      </c>
      <c r="AE298" t="s">
        <v>95</v>
      </c>
      <c r="AF298">
        <v>36</v>
      </c>
      <c r="AG298" s="4">
        <v>0.33333333333333331</v>
      </c>
      <c r="AH298" s="4">
        <v>0.70833333333333337</v>
      </c>
      <c r="AI298" s="5">
        <v>14.77</v>
      </c>
      <c r="AJ298">
        <v>22.16</v>
      </c>
      <c r="AK298">
        <v>22.16</v>
      </c>
      <c r="AL298" t="s">
        <v>81</v>
      </c>
      <c r="AM298" t="s">
        <v>82</v>
      </c>
      <c r="AO298" t="s">
        <v>83</v>
      </c>
      <c r="AP298" t="s">
        <v>67</v>
      </c>
      <c r="AQ298" t="s">
        <v>67</v>
      </c>
      <c r="AR298" t="s">
        <v>82</v>
      </c>
      <c r="AT298" t="s">
        <v>82</v>
      </c>
      <c r="AW298" t="s">
        <v>82</v>
      </c>
      <c r="AY298" t="s">
        <v>2446</v>
      </c>
      <c r="AZ298" t="s">
        <v>2447</v>
      </c>
      <c r="BA298" t="s">
        <v>774</v>
      </c>
      <c r="BB298">
        <v>80487</v>
      </c>
      <c r="BC298" t="s">
        <v>87</v>
      </c>
      <c r="BH298" t="s">
        <v>2448</v>
      </c>
      <c r="BI298" t="s">
        <v>2195</v>
      </c>
      <c r="BJ298">
        <v>841420747</v>
      </c>
    </row>
    <row r="299" spans="1:62" x14ac:dyDescent="0.25">
      <c r="A299" t="s">
        <v>3868</v>
      </c>
      <c r="B299" s="2">
        <v>43405</v>
      </c>
      <c r="C299" t="s">
        <v>63</v>
      </c>
      <c r="D299" s="3">
        <v>43376.588737175924</v>
      </c>
      <c r="E299" t="s">
        <v>64</v>
      </c>
      <c r="F299" s="2">
        <v>43452</v>
      </c>
      <c r="G299" s="2">
        <v>43708</v>
      </c>
      <c r="H299" t="s">
        <v>3573</v>
      </c>
      <c r="I299" t="s">
        <v>3574</v>
      </c>
      <c r="J299" t="s">
        <v>3575</v>
      </c>
      <c r="L299" t="s">
        <v>3869</v>
      </c>
      <c r="M299" t="s">
        <v>1276</v>
      </c>
      <c r="N299">
        <v>53965</v>
      </c>
      <c r="O299" t="s">
        <v>70</v>
      </c>
      <c r="Q299" t="s">
        <v>3577</v>
      </c>
      <c r="S299" t="s">
        <v>72</v>
      </c>
      <c r="T299" t="s">
        <v>3578</v>
      </c>
      <c r="U299" t="s">
        <v>3579</v>
      </c>
      <c r="V299" t="s">
        <v>863</v>
      </c>
      <c r="W299" t="s">
        <v>105</v>
      </c>
      <c r="X299" t="s">
        <v>3790</v>
      </c>
      <c r="Y299" t="str">
        <f>"33-9092"</f>
        <v>33-9092</v>
      </c>
      <c r="Z299" t="s">
        <v>3678</v>
      </c>
      <c r="AA299">
        <v>721110</v>
      </c>
      <c r="AB299">
        <v>12</v>
      </c>
      <c r="AC299">
        <v>12</v>
      </c>
      <c r="AD299" t="s">
        <v>79</v>
      </c>
      <c r="AE299" t="s">
        <v>95</v>
      </c>
      <c r="AF299">
        <v>35</v>
      </c>
      <c r="AG299" s="4">
        <v>0.375</v>
      </c>
      <c r="AH299" s="4">
        <v>0.70833333333333337</v>
      </c>
      <c r="AI299" s="5">
        <v>10.5</v>
      </c>
      <c r="AJ299">
        <v>15.75</v>
      </c>
      <c r="AL299" t="s">
        <v>81</v>
      </c>
      <c r="AM299" t="s">
        <v>82</v>
      </c>
      <c r="AO299" t="s">
        <v>83</v>
      </c>
      <c r="AR299" t="s">
        <v>82</v>
      </c>
      <c r="AT299" t="s">
        <v>82</v>
      </c>
      <c r="AW299" t="s">
        <v>82</v>
      </c>
      <c r="AY299" t="s">
        <v>3581</v>
      </c>
      <c r="AZ299" t="s">
        <v>3582</v>
      </c>
      <c r="BA299" t="s">
        <v>1276</v>
      </c>
      <c r="BB299">
        <v>53965</v>
      </c>
      <c r="BC299" t="s">
        <v>87</v>
      </c>
      <c r="BH299" t="s">
        <v>3575</v>
      </c>
      <c r="BJ299">
        <v>271371313</v>
      </c>
    </row>
    <row r="300" spans="1:62" x14ac:dyDescent="0.25">
      <c r="A300" t="s">
        <v>4103</v>
      </c>
      <c r="B300" s="2">
        <v>43405</v>
      </c>
      <c r="C300" t="s">
        <v>63</v>
      </c>
      <c r="D300" s="3">
        <v>43364.52162133102</v>
      </c>
      <c r="E300" t="s">
        <v>117</v>
      </c>
      <c r="H300" t="s">
        <v>4104</v>
      </c>
      <c r="J300" t="s">
        <v>4105</v>
      </c>
      <c r="K300" t="s">
        <v>4106</v>
      </c>
      <c r="L300" t="s">
        <v>4107</v>
      </c>
      <c r="M300" t="s">
        <v>308</v>
      </c>
      <c r="N300">
        <v>8540</v>
      </c>
      <c r="O300" t="s">
        <v>70</v>
      </c>
      <c r="Q300" t="s">
        <v>4108</v>
      </c>
      <c r="S300" t="s">
        <v>72</v>
      </c>
      <c r="T300" t="s">
        <v>4109</v>
      </c>
      <c r="U300" t="s">
        <v>4110</v>
      </c>
      <c r="V300" t="s">
        <v>232</v>
      </c>
      <c r="W300" t="s">
        <v>232</v>
      </c>
      <c r="X300" t="s">
        <v>4111</v>
      </c>
      <c r="Y300" t="str">
        <f>"53-3032"</f>
        <v>53-3032</v>
      </c>
      <c r="Z300" t="s">
        <v>157</v>
      </c>
      <c r="AA300">
        <v>484121</v>
      </c>
      <c r="AB300">
        <v>60</v>
      </c>
      <c r="AD300" t="s">
        <v>79</v>
      </c>
      <c r="AE300" t="s">
        <v>95</v>
      </c>
      <c r="AF300">
        <v>40</v>
      </c>
      <c r="AG300" s="4">
        <v>0.375</v>
      </c>
      <c r="AH300" s="4">
        <v>0.70833333333333337</v>
      </c>
      <c r="AI300" s="5">
        <v>22.09</v>
      </c>
      <c r="AL300" t="s">
        <v>81</v>
      </c>
      <c r="AM300" t="s">
        <v>82</v>
      </c>
      <c r="AO300" t="s">
        <v>83</v>
      </c>
      <c r="AP300" t="s">
        <v>67</v>
      </c>
      <c r="AQ300" t="s">
        <v>67</v>
      </c>
      <c r="AR300" t="s">
        <v>82</v>
      </c>
      <c r="AT300" t="s">
        <v>82</v>
      </c>
      <c r="AW300" t="s">
        <v>72</v>
      </c>
      <c r="AX300">
        <v>6</v>
      </c>
      <c r="AY300" t="s">
        <v>4107</v>
      </c>
      <c r="AZ300" t="s">
        <v>4112</v>
      </c>
      <c r="BA300" t="s">
        <v>308</v>
      </c>
      <c r="BB300">
        <v>8540</v>
      </c>
      <c r="BC300" t="s">
        <v>79</v>
      </c>
      <c r="BH300" t="s">
        <v>4105</v>
      </c>
      <c r="BI300" t="s">
        <v>4106</v>
      </c>
      <c r="BJ300">
        <v>822145532</v>
      </c>
    </row>
    <row r="301" spans="1:62" x14ac:dyDescent="0.25">
      <c r="A301" t="s">
        <v>4394</v>
      </c>
      <c r="B301" s="2">
        <v>43405</v>
      </c>
      <c r="C301" t="s">
        <v>63</v>
      </c>
      <c r="D301" s="3">
        <v>43356.631992592593</v>
      </c>
      <c r="E301" t="s">
        <v>117</v>
      </c>
      <c r="H301" t="s">
        <v>1079</v>
      </c>
      <c r="J301" t="s">
        <v>1080</v>
      </c>
      <c r="L301" t="s">
        <v>1081</v>
      </c>
      <c r="M301" t="s">
        <v>105</v>
      </c>
      <c r="N301">
        <v>77571</v>
      </c>
      <c r="O301" t="s">
        <v>70</v>
      </c>
      <c r="Q301" t="s">
        <v>1082</v>
      </c>
      <c r="S301" t="s">
        <v>72</v>
      </c>
      <c r="T301" t="s">
        <v>1083</v>
      </c>
      <c r="U301" t="s">
        <v>1084</v>
      </c>
      <c r="V301" t="s">
        <v>863</v>
      </c>
      <c r="W301" t="s">
        <v>105</v>
      </c>
      <c r="X301" t="s">
        <v>4395</v>
      </c>
      <c r="Y301" t="str">
        <f>"47-2152"</f>
        <v>47-2152</v>
      </c>
      <c r="Z301" t="s">
        <v>988</v>
      </c>
      <c r="AA301">
        <v>237120</v>
      </c>
      <c r="AB301">
        <v>110</v>
      </c>
      <c r="AD301" t="s">
        <v>79</v>
      </c>
      <c r="AE301" t="s">
        <v>599</v>
      </c>
      <c r="AF301">
        <v>40</v>
      </c>
      <c r="AG301" s="4">
        <v>0.29166666666666669</v>
      </c>
      <c r="AH301" s="4">
        <v>0.72916666666666663</v>
      </c>
      <c r="AI301" s="5">
        <v>27.65</v>
      </c>
      <c r="AJ301">
        <v>41.48</v>
      </c>
      <c r="AL301" t="s">
        <v>81</v>
      </c>
      <c r="AM301" t="s">
        <v>82</v>
      </c>
      <c r="AO301" t="s">
        <v>213</v>
      </c>
      <c r="AR301" t="s">
        <v>82</v>
      </c>
      <c r="AT301" t="s">
        <v>82</v>
      </c>
      <c r="AW301" t="s">
        <v>72</v>
      </c>
      <c r="AX301">
        <v>24</v>
      </c>
      <c r="AY301" t="s">
        <v>1086</v>
      </c>
      <c r="AZ301" t="s">
        <v>713</v>
      </c>
      <c r="BA301" t="s">
        <v>105</v>
      </c>
      <c r="BB301">
        <v>77642</v>
      </c>
      <c r="BC301" t="s">
        <v>87</v>
      </c>
      <c r="BH301" t="s">
        <v>1087</v>
      </c>
      <c r="BJ301">
        <v>811693108</v>
      </c>
    </row>
    <row r="302" spans="1:62" x14ac:dyDescent="0.25">
      <c r="A302" t="s">
        <v>4649</v>
      </c>
      <c r="B302" s="2">
        <v>43405</v>
      </c>
      <c r="C302" t="s">
        <v>63</v>
      </c>
      <c r="D302" s="3">
        <v>43363.801982847224</v>
      </c>
      <c r="E302" t="s">
        <v>64</v>
      </c>
      <c r="F302" s="2">
        <v>43446</v>
      </c>
      <c r="G302" s="2">
        <v>43555</v>
      </c>
      <c r="H302" t="s">
        <v>4650</v>
      </c>
      <c r="I302" t="s">
        <v>4651</v>
      </c>
      <c r="J302" t="s">
        <v>4652</v>
      </c>
      <c r="K302" t="s">
        <v>4653</v>
      </c>
      <c r="L302" t="s">
        <v>1588</v>
      </c>
      <c r="M302" t="s">
        <v>1612</v>
      </c>
      <c r="N302">
        <v>83001</v>
      </c>
      <c r="O302" t="s">
        <v>70</v>
      </c>
      <c r="Q302" t="s">
        <v>4654</v>
      </c>
      <c r="S302" t="s">
        <v>72</v>
      </c>
      <c r="T302" t="s">
        <v>4655</v>
      </c>
      <c r="U302" t="s">
        <v>4656</v>
      </c>
      <c r="V302" t="s">
        <v>4657</v>
      </c>
      <c r="W302" t="s">
        <v>1612</v>
      </c>
      <c r="X302" t="s">
        <v>1844</v>
      </c>
      <c r="Y302" t="str">
        <f>"35-2014"</f>
        <v>35-2014</v>
      </c>
      <c r="Z302" t="s">
        <v>301</v>
      </c>
      <c r="AA302">
        <v>722511</v>
      </c>
      <c r="AB302">
        <v>1</v>
      </c>
      <c r="AC302">
        <v>1</v>
      </c>
      <c r="AD302" t="s">
        <v>79</v>
      </c>
      <c r="AE302" t="s">
        <v>95</v>
      </c>
      <c r="AF302">
        <v>40</v>
      </c>
      <c r="AG302" s="4">
        <v>0.33333333333333331</v>
      </c>
      <c r="AH302" s="4">
        <v>0.66666666666666663</v>
      </c>
      <c r="AI302" s="5">
        <v>16.53</v>
      </c>
      <c r="AJ302">
        <v>24.8</v>
      </c>
      <c r="AK302">
        <v>24.8</v>
      </c>
      <c r="AL302" t="s">
        <v>81</v>
      </c>
      <c r="AM302" t="s">
        <v>82</v>
      </c>
      <c r="AO302" t="s">
        <v>83</v>
      </c>
      <c r="AR302" t="s">
        <v>82</v>
      </c>
      <c r="AT302" t="s">
        <v>82</v>
      </c>
      <c r="AW302" t="s">
        <v>72</v>
      </c>
      <c r="AX302">
        <v>6</v>
      </c>
      <c r="AY302" t="s">
        <v>1588</v>
      </c>
      <c r="AZ302" t="s">
        <v>1760</v>
      </c>
      <c r="BA302" t="s">
        <v>1612</v>
      </c>
      <c r="BB302">
        <v>83001</v>
      </c>
      <c r="BC302" t="s">
        <v>87</v>
      </c>
      <c r="BH302" t="s">
        <v>4653</v>
      </c>
      <c r="BJ302">
        <v>352282825</v>
      </c>
    </row>
    <row r="303" spans="1:62" x14ac:dyDescent="0.25">
      <c r="A303" t="s">
        <v>4658</v>
      </c>
      <c r="B303" s="2">
        <v>43405</v>
      </c>
      <c r="C303" t="s">
        <v>63</v>
      </c>
      <c r="D303" s="3">
        <v>43363.798705416666</v>
      </c>
      <c r="E303" t="s">
        <v>64</v>
      </c>
      <c r="F303" s="2">
        <v>43446</v>
      </c>
      <c r="G303" s="2">
        <v>43555</v>
      </c>
      <c r="H303" t="s">
        <v>4650</v>
      </c>
      <c r="I303" t="s">
        <v>4651</v>
      </c>
      <c r="J303" t="s">
        <v>4652</v>
      </c>
      <c r="K303" t="s">
        <v>4653</v>
      </c>
      <c r="L303" t="s">
        <v>1588</v>
      </c>
      <c r="M303" t="s">
        <v>1612</v>
      </c>
      <c r="N303">
        <v>83001</v>
      </c>
      <c r="O303" t="s">
        <v>70</v>
      </c>
      <c r="Q303" t="s">
        <v>4654</v>
      </c>
      <c r="S303" t="s">
        <v>72</v>
      </c>
      <c r="T303" t="s">
        <v>4655</v>
      </c>
      <c r="U303" t="s">
        <v>4656</v>
      </c>
      <c r="V303" t="s">
        <v>4657</v>
      </c>
      <c r="W303" t="s">
        <v>1612</v>
      </c>
      <c r="X303" t="s">
        <v>1241</v>
      </c>
      <c r="Y303" t="str">
        <f>"35-9021"</f>
        <v>35-9021</v>
      </c>
      <c r="Z303" t="s">
        <v>315</v>
      </c>
      <c r="AA303">
        <v>722511</v>
      </c>
      <c r="AB303">
        <v>1</v>
      </c>
      <c r="AC303">
        <v>1</v>
      </c>
      <c r="AD303" t="s">
        <v>79</v>
      </c>
      <c r="AE303" t="s">
        <v>95</v>
      </c>
      <c r="AF303">
        <v>40</v>
      </c>
      <c r="AG303" s="4">
        <v>0.33333333333333331</v>
      </c>
      <c r="AH303" s="4">
        <v>0.66666666666666663</v>
      </c>
      <c r="AI303" s="6">
        <v>14</v>
      </c>
      <c r="AJ303">
        <v>21</v>
      </c>
      <c r="AK303">
        <v>21</v>
      </c>
      <c r="AL303" t="s">
        <v>81</v>
      </c>
      <c r="AM303" t="s">
        <v>82</v>
      </c>
      <c r="AO303" t="s">
        <v>83</v>
      </c>
      <c r="AR303" t="s">
        <v>82</v>
      </c>
      <c r="AT303" t="s">
        <v>82</v>
      </c>
      <c r="AW303" t="s">
        <v>82</v>
      </c>
      <c r="AY303" t="s">
        <v>1588</v>
      </c>
      <c r="AZ303" t="s">
        <v>1760</v>
      </c>
      <c r="BA303" t="s">
        <v>1612</v>
      </c>
      <c r="BB303">
        <v>83001</v>
      </c>
      <c r="BC303" t="s">
        <v>87</v>
      </c>
      <c r="BH303" t="s">
        <v>4653</v>
      </c>
      <c r="BJ303">
        <v>352282825</v>
      </c>
    </row>
    <row r="304" spans="1:62" x14ac:dyDescent="0.25">
      <c r="A304" t="s">
        <v>4689</v>
      </c>
      <c r="B304" s="2">
        <v>43405</v>
      </c>
      <c r="C304" t="s">
        <v>63</v>
      </c>
      <c r="D304" s="3">
        <v>43366.546558888891</v>
      </c>
      <c r="E304" t="s">
        <v>117</v>
      </c>
      <c r="H304" t="s">
        <v>4690</v>
      </c>
      <c r="I304" t="s">
        <v>4691</v>
      </c>
      <c r="J304" t="s">
        <v>4692</v>
      </c>
      <c r="L304" t="s">
        <v>4693</v>
      </c>
      <c r="M304" t="s">
        <v>207</v>
      </c>
      <c r="N304">
        <v>1852</v>
      </c>
      <c r="O304" t="s">
        <v>70</v>
      </c>
      <c r="Q304" t="s">
        <v>4694</v>
      </c>
      <c r="S304" t="s">
        <v>72</v>
      </c>
      <c r="T304" t="s">
        <v>2198</v>
      </c>
      <c r="U304" t="s">
        <v>2199</v>
      </c>
      <c r="V304" t="s">
        <v>2200</v>
      </c>
      <c r="W304" t="s">
        <v>86</v>
      </c>
      <c r="X304" t="s">
        <v>4695</v>
      </c>
      <c r="Y304" t="str">
        <f>"35-3031"</f>
        <v>35-3031</v>
      </c>
      <c r="Z304" t="s">
        <v>410</v>
      </c>
      <c r="AA304">
        <v>7221</v>
      </c>
      <c r="AB304">
        <v>8</v>
      </c>
      <c r="AD304" t="s">
        <v>79</v>
      </c>
      <c r="AE304" t="s">
        <v>80</v>
      </c>
      <c r="AF304">
        <v>40</v>
      </c>
      <c r="AG304" s="4">
        <v>0.58333333333333337</v>
      </c>
      <c r="AH304" s="4">
        <v>0.91666666666666663</v>
      </c>
      <c r="AI304" s="5">
        <v>12.71</v>
      </c>
      <c r="AJ304">
        <v>19.07</v>
      </c>
      <c r="AK304">
        <v>21</v>
      </c>
      <c r="AL304" t="s">
        <v>81</v>
      </c>
      <c r="AM304" t="s">
        <v>82</v>
      </c>
      <c r="AO304" t="s">
        <v>83</v>
      </c>
      <c r="AR304" t="s">
        <v>82</v>
      </c>
      <c r="AT304" t="s">
        <v>82</v>
      </c>
      <c r="AW304" t="s">
        <v>82</v>
      </c>
      <c r="AY304" t="s">
        <v>4693</v>
      </c>
      <c r="AZ304" t="s">
        <v>3829</v>
      </c>
      <c r="BA304" t="s">
        <v>207</v>
      </c>
      <c r="BB304">
        <v>1852</v>
      </c>
      <c r="BC304" t="s">
        <v>87</v>
      </c>
      <c r="BH304" t="s">
        <v>4692</v>
      </c>
      <c r="BJ304">
        <v>20444612</v>
      </c>
    </row>
    <row r="305" spans="1:62" x14ac:dyDescent="0.25">
      <c r="A305" t="s">
        <v>4958</v>
      </c>
      <c r="B305" s="2">
        <v>43405</v>
      </c>
      <c r="C305" t="s">
        <v>63</v>
      </c>
      <c r="D305" s="3">
        <v>43363.452385462966</v>
      </c>
      <c r="E305" t="s">
        <v>117</v>
      </c>
      <c r="H305" t="s">
        <v>4959</v>
      </c>
      <c r="J305" t="s">
        <v>4960</v>
      </c>
      <c r="L305" t="s">
        <v>4681</v>
      </c>
      <c r="M305" t="s">
        <v>774</v>
      </c>
      <c r="N305">
        <v>80211</v>
      </c>
      <c r="O305" t="s">
        <v>70</v>
      </c>
      <c r="Q305" t="s">
        <v>4961</v>
      </c>
      <c r="S305" t="s">
        <v>72</v>
      </c>
      <c r="T305" t="s">
        <v>958</v>
      </c>
      <c r="U305" t="s">
        <v>959</v>
      </c>
      <c r="V305" t="s">
        <v>960</v>
      </c>
      <c r="W305" t="s">
        <v>86</v>
      </c>
      <c r="X305" t="s">
        <v>4962</v>
      </c>
      <c r="Y305" t="str">
        <f>"47-2051"</f>
        <v>47-2051</v>
      </c>
      <c r="Z305" t="s">
        <v>1383</v>
      </c>
      <c r="AA305">
        <v>238110</v>
      </c>
      <c r="AB305">
        <v>30</v>
      </c>
      <c r="AD305" t="s">
        <v>79</v>
      </c>
      <c r="AE305" t="s">
        <v>95</v>
      </c>
      <c r="AF305">
        <v>40</v>
      </c>
      <c r="AG305" s="4">
        <v>0.33333333333333331</v>
      </c>
      <c r="AH305" s="4">
        <v>0.70833333333333337</v>
      </c>
      <c r="AI305" s="5">
        <v>20.71</v>
      </c>
      <c r="AL305" t="s">
        <v>81</v>
      </c>
      <c r="AM305" t="s">
        <v>82</v>
      </c>
      <c r="AO305" t="s">
        <v>83</v>
      </c>
      <c r="AR305" t="s">
        <v>82</v>
      </c>
      <c r="AT305" t="s">
        <v>82</v>
      </c>
      <c r="AW305" t="s">
        <v>82</v>
      </c>
      <c r="AY305" t="s">
        <v>4681</v>
      </c>
      <c r="AZ305" t="s">
        <v>4681</v>
      </c>
      <c r="BA305" t="s">
        <v>774</v>
      </c>
      <c r="BB305">
        <v>80211</v>
      </c>
      <c r="BC305" t="s">
        <v>79</v>
      </c>
      <c r="BH305" t="s">
        <v>4960</v>
      </c>
      <c r="BJ305">
        <v>611418399</v>
      </c>
    </row>
    <row r="306" spans="1:62" x14ac:dyDescent="0.25">
      <c r="A306" t="s">
        <v>4972</v>
      </c>
      <c r="B306" s="2">
        <v>43405</v>
      </c>
      <c r="C306" t="s">
        <v>63</v>
      </c>
      <c r="D306" s="3">
        <v>43375.834367268515</v>
      </c>
      <c r="E306" t="s">
        <v>64</v>
      </c>
      <c r="F306" s="2">
        <v>43466</v>
      </c>
      <c r="G306" s="2">
        <v>43647</v>
      </c>
      <c r="H306" t="s">
        <v>4973</v>
      </c>
      <c r="I306" t="s">
        <v>67</v>
      </c>
      <c r="J306" t="s">
        <v>4974</v>
      </c>
      <c r="K306" t="s">
        <v>67</v>
      </c>
      <c r="L306" t="s">
        <v>4975</v>
      </c>
      <c r="M306" t="s">
        <v>714</v>
      </c>
      <c r="N306">
        <v>70554</v>
      </c>
      <c r="O306" t="s">
        <v>70</v>
      </c>
      <c r="P306" t="s">
        <v>67</v>
      </c>
      <c r="Q306" t="s">
        <v>4976</v>
      </c>
      <c r="S306" t="s">
        <v>72</v>
      </c>
      <c r="T306" t="s">
        <v>2125</v>
      </c>
      <c r="U306" t="s">
        <v>4913</v>
      </c>
      <c r="V306" t="s">
        <v>2127</v>
      </c>
      <c r="W306" t="s">
        <v>714</v>
      </c>
      <c r="X306" t="s">
        <v>4914</v>
      </c>
      <c r="Y306" t="str">
        <f>"51-3022"</f>
        <v>51-3022</v>
      </c>
      <c r="Z306" t="s">
        <v>865</v>
      </c>
      <c r="AA306">
        <v>311712</v>
      </c>
      <c r="AB306">
        <v>65</v>
      </c>
      <c r="AC306">
        <v>65</v>
      </c>
      <c r="AD306" t="s">
        <v>79</v>
      </c>
      <c r="AE306" t="s">
        <v>80</v>
      </c>
      <c r="AF306">
        <v>35</v>
      </c>
      <c r="AG306" s="4">
        <v>0.25</v>
      </c>
      <c r="AH306" s="4">
        <v>0.58333333333333337</v>
      </c>
      <c r="AI306" s="5">
        <v>8.33</v>
      </c>
      <c r="AJ306">
        <v>12.5</v>
      </c>
      <c r="AL306" t="s">
        <v>81</v>
      </c>
      <c r="AM306" t="s">
        <v>82</v>
      </c>
      <c r="AO306" t="s">
        <v>83</v>
      </c>
      <c r="AP306" t="s">
        <v>67</v>
      </c>
      <c r="AQ306" t="s">
        <v>67</v>
      </c>
      <c r="AR306" t="s">
        <v>82</v>
      </c>
      <c r="AT306" t="s">
        <v>82</v>
      </c>
      <c r="AW306" t="s">
        <v>72</v>
      </c>
      <c r="AX306">
        <v>1</v>
      </c>
      <c r="AY306" t="s">
        <v>4975</v>
      </c>
      <c r="AZ306" t="s">
        <v>4969</v>
      </c>
      <c r="BA306" t="s">
        <v>714</v>
      </c>
      <c r="BB306">
        <v>70554</v>
      </c>
      <c r="BC306" t="s">
        <v>87</v>
      </c>
      <c r="BH306" t="s">
        <v>4974</v>
      </c>
      <c r="BI306" t="s">
        <v>67</v>
      </c>
      <c r="BJ306">
        <v>814688935</v>
      </c>
    </row>
    <row r="307" spans="1:62" x14ac:dyDescent="0.25">
      <c r="A307" t="s">
        <v>5371</v>
      </c>
      <c r="B307" s="2">
        <v>43405</v>
      </c>
      <c r="C307" t="s">
        <v>63</v>
      </c>
      <c r="D307" s="3">
        <v>43368.514206400461</v>
      </c>
      <c r="E307" t="s">
        <v>64</v>
      </c>
      <c r="F307" s="2">
        <v>43446</v>
      </c>
      <c r="G307" s="2">
        <v>43750</v>
      </c>
      <c r="H307" t="s">
        <v>5372</v>
      </c>
      <c r="J307" t="s">
        <v>5373</v>
      </c>
      <c r="L307" t="s">
        <v>4500</v>
      </c>
      <c r="M307" t="s">
        <v>859</v>
      </c>
      <c r="N307">
        <v>98119</v>
      </c>
      <c r="O307" t="s">
        <v>70</v>
      </c>
      <c r="Q307" t="s">
        <v>5374</v>
      </c>
      <c r="S307" t="s">
        <v>72</v>
      </c>
      <c r="T307" t="s">
        <v>4709</v>
      </c>
      <c r="U307" t="s">
        <v>4710</v>
      </c>
      <c r="V307" t="s">
        <v>4711</v>
      </c>
      <c r="W307" t="s">
        <v>136</v>
      </c>
      <c r="X307" t="s">
        <v>864</v>
      </c>
      <c r="Y307" t="str">
        <f>"51-3022"</f>
        <v>51-3022</v>
      </c>
      <c r="Z307" t="s">
        <v>865</v>
      </c>
      <c r="AA307">
        <v>311712</v>
      </c>
      <c r="AB307">
        <v>600</v>
      </c>
      <c r="AC307">
        <v>600</v>
      </c>
      <c r="AD307" t="s">
        <v>79</v>
      </c>
      <c r="AE307" t="s">
        <v>95</v>
      </c>
      <c r="AF307">
        <v>35</v>
      </c>
      <c r="AG307" s="4">
        <v>0.25</v>
      </c>
      <c r="AH307" s="4">
        <v>0.91666666666666663</v>
      </c>
      <c r="AI307" s="5">
        <v>10.87</v>
      </c>
      <c r="AJ307">
        <v>16.309999999999999</v>
      </c>
      <c r="AL307" t="s">
        <v>81</v>
      </c>
      <c r="AM307" t="s">
        <v>82</v>
      </c>
      <c r="AO307" t="s">
        <v>83</v>
      </c>
      <c r="AR307" t="s">
        <v>82</v>
      </c>
      <c r="AT307" t="s">
        <v>82</v>
      </c>
      <c r="AW307" t="s">
        <v>82</v>
      </c>
      <c r="AY307" t="s">
        <v>4502</v>
      </c>
      <c r="AZ307" t="s">
        <v>4712</v>
      </c>
      <c r="BA307" t="s">
        <v>595</v>
      </c>
      <c r="BB307">
        <v>99692</v>
      </c>
      <c r="BC307" t="s">
        <v>79</v>
      </c>
      <c r="BH307" t="s">
        <v>5375</v>
      </c>
      <c r="BJ307">
        <v>920032180</v>
      </c>
    </row>
    <row r="308" spans="1:62" x14ac:dyDescent="0.25">
      <c r="A308" t="s">
        <v>5794</v>
      </c>
      <c r="B308" s="2">
        <v>43405</v>
      </c>
      <c r="C308" t="s">
        <v>63</v>
      </c>
      <c r="D308" s="3">
        <v>43375.84611027778</v>
      </c>
      <c r="E308" t="s">
        <v>64</v>
      </c>
      <c r="F308" s="2">
        <v>43466</v>
      </c>
      <c r="G308" s="2">
        <v>43769</v>
      </c>
      <c r="H308" t="s">
        <v>5795</v>
      </c>
      <c r="J308" t="s">
        <v>5796</v>
      </c>
      <c r="K308" t="s">
        <v>5797</v>
      </c>
      <c r="L308" t="s">
        <v>5798</v>
      </c>
      <c r="M308" t="s">
        <v>69</v>
      </c>
      <c r="N308">
        <v>42001</v>
      </c>
      <c r="O308" t="s">
        <v>70</v>
      </c>
      <c r="Q308" t="s">
        <v>5799</v>
      </c>
      <c r="S308" t="s">
        <v>72</v>
      </c>
      <c r="T308" t="s">
        <v>5800</v>
      </c>
      <c r="U308" t="s">
        <v>5801</v>
      </c>
      <c r="V308" t="s">
        <v>5802</v>
      </c>
      <c r="W308" t="s">
        <v>100</v>
      </c>
      <c r="X308" t="s">
        <v>5803</v>
      </c>
      <c r="Y308" t="str">
        <f>"37-3011"</f>
        <v>37-3011</v>
      </c>
      <c r="Z308" t="s">
        <v>94</v>
      </c>
      <c r="AA308">
        <v>713910</v>
      </c>
      <c r="AB308">
        <v>36</v>
      </c>
      <c r="AC308">
        <v>36</v>
      </c>
      <c r="AD308" t="s">
        <v>79</v>
      </c>
      <c r="AE308" t="s">
        <v>95</v>
      </c>
      <c r="AF308">
        <v>35</v>
      </c>
      <c r="AG308" s="4">
        <v>0.29166666666666669</v>
      </c>
      <c r="AH308" s="4">
        <v>0.625</v>
      </c>
      <c r="AI308" s="5">
        <v>12.81</v>
      </c>
      <c r="AJ308">
        <v>19.22</v>
      </c>
      <c r="AL308" t="s">
        <v>81</v>
      </c>
      <c r="AM308" t="s">
        <v>82</v>
      </c>
      <c r="AO308" t="s">
        <v>83</v>
      </c>
      <c r="AR308" t="s">
        <v>82</v>
      </c>
      <c r="AT308" t="s">
        <v>82</v>
      </c>
      <c r="AW308" t="s">
        <v>72</v>
      </c>
      <c r="AX308">
        <v>3</v>
      </c>
      <c r="AY308" t="s">
        <v>5804</v>
      </c>
      <c r="AZ308" t="s">
        <v>3334</v>
      </c>
      <c r="BA308" t="s">
        <v>2367</v>
      </c>
      <c r="BB308">
        <v>29936</v>
      </c>
      <c r="BC308" t="s">
        <v>87</v>
      </c>
      <c r="BH308" t="s">
        <v>5805</v>
      </c>
      <c r="BJ308">
        <v>271730871</v>
      </c>
    </row>
    <row r="309" spans="1:62" x14ac:dyDescent="0.25">
      <c r="A309" t="s">
        <v>5903</v>
      </c>
      <c r="B309" s="2">
        <v>43405</v>
      </c>
      <c r="C309" t="s">
        <v>63</v>
      </c>
      <c r="D309" s="3">
        <v>43376.366163321756</v>
      </c>
      <c r="E309" t="s">
        <v>64</v>
      </c>
      <c r="F309" s="2">
        <v>43466</v>
      </c>
      <c r="G309" s="2">
        <v>43769</v>
      </c>
      <c r="H309" t="s">
        <v>5904</v>
      </c>
      <c r="J309" t="s">
        <v>5905</v>
      </c>
      <c r="K309" t="s">
        <v>5906</v>
      </c>
      <c r="L309" t="s">
        <v>5907</v>
      </c>
      <c r="M309" t="s">
        <v>86</v>
      </c>
      <c r="N309">
        <v>34610</v>
      </c>
      <c r="O309" t="s">
        <v>70</v>
      </c>
      <c r="P309" t="s">
        <v>67</v>
      </c>
      <c r="Q309" t="s">
        <v>5908</v>
      </c>
      <c r="S309" t="s">
        <v>72</v>
      </c>
      <c r="T309" t="s">
        <v>5156</v>
      </c>
      <c r="U309" t="s">
        <v>5157</v>
      </c>
      <c r="V309" t="s">
        <v>5158</v>
      </c>
      <c r="W309" t="s">
        <v>105</v>
      </c>
      <c r="X309" t="s">
        <v>5873</v>
      </c>
      <c r="Y309" t="str">
        <f>"35-3022"</f>
        <v>35-3022</v>
      </c>
      <c r="Z309" t="s">
        <v>280</v>
      </c>
      <c r="AA309">
        <v>713990</v>
      </c>
      <c r="AB309">
        <v>30</v>
      </c>
      <c r="AC309">
        <v>30</v>
      </c>
      <c r="AD309" t="s">
        <v>79</v>
      </c>
      <c r="AE309" t="s">
        <v>80</v>
      </c>
      <c r="AF309">
        <v>40</v>
      </c>
      <c r="AG309" s="4">
        <v>0.54166666666666663</v>
      </c>
      <c r="AH309" s="4">
        <v>0.91666666666666663</v>
      </c>
      <c r="AI309" s="6">
        <v>352</v>
      </c>
      <c r="AL309" t="s">
        <v>81</v>
      </c>
      <c r="AM309" t="s">
        <v>82</v>
      </c>
      <c r="AO309" t="s">
        <v>83</v>
      </c>
      <c r="AR309" t="s">
        <v>82</v>
      </c>
      <c r="AT309" t="s">
        <v>82</v>
      </c>
      <c r="AW309" t="s">
        <v>82</v>
      </c>
      <c r="AY309" t="s">
        <v>5891</v>
      </c>
      <c r="AZ309" t="s">
        <v>5892</v>
      </c>
      <c r="BA309" t="s">
        <v>86</v>
      </c>
      <c r="BB309">
        <v>34610</v>
      </c>
      <c r="BC309" t="s">
        <v>79</v>
      </c>
      <c r="BH309" t="s">
        <v>5893</v>
      </c>
      <c r="BJ309">
        <v>900044072</v>
      </c>
    </row>
    <row r="310" spans="1:62" x14ac:dyDescent="0.25">
      <c r="A310" t="s">
        <v>6083</v>
      </c>
      <c r="B310" s="2">
        <v>43405</v>
      </c>
      <c r="C310" t="s">
        <v>63</v>
      </c>
      <c r="D310" s="3">
        <v>43382.837281134256</v>
      </c>
      <c r="E310" t="s">
        <v>64</v>
      </c>
      <c r="F310" s="2">
        <v>43473</v>
      </c>
      <c r="G310" s="2">
        <v>43745</v>
      </c>
      <c r="H310" t="s">
        <v>6084</v>
      </c>
      <c r="J310" t="s">
        <v>6085</v>
      </c>
      <c r="L310" t="s">
        <v>6086</v>
      </c>
      <c r="M310" t="s">
        <v>323</v>
      </c>
      <c r="N310">
        <v>92009</v>
      </c>
      <c r="O310" t="s">
        <v>70</v>
      </c>
      <c r="Q310" t="s">
        <v>6087</v>
      </c>
      <c r="S310" t="s">
        <v>72</v>
      </c>
      <c r="T310" t="s">
        <v>1483</v>
      </c>
      <c r="U310" t="s">
        <v>1484</v>
      </c>
      <c r="V310" t="s">
        <v>1485</v>
      </c>
      <c r="W310" t="s">
        <v>323</v>
      </c>
      <c r="X310" t="s">
        <v>3261</v>
      </c>
      <c r="Y310" t="str">
        <f>"39-2021"</f>
        <v>39-2021</v>
      </c>
      <c r="Z310" t="s">
        <v>78</v>
      </c>
      <c r="AA310">
        <v>711219</v>
      </c>
      <c r="AB310">
        <v>3</v>
      </c>
      <c r="AC310">
        <v>3</v>
      </c>
      <c r="AD310" t="s">
        <v>79</v>
      </c>
      <c r="AE310" t="s">
        <v>80</v>
      </c>
      <c r="AF310">
        <v>40</v>
      </c>
      <c r="AG310" s="4">
        <v>0.22916666666666666</v>
      </c>
      <c r="AH310" s="4">
        <v>0.66666666666666663</v>
      </c>
      <c r="AI310" s="5">
        <v>15.15</v>
      </c>
      <c r="AJ310">
        <v>22.73</v>
      </c>
      <c r="AL310" t="s">
        <v>81</v>
      </c>
      <c r="AM310" t="s">
        <v>82</v>
      </c>
      <c r="AO310" t="s">
        <v>83</v>
      </c>
      <c r="AP310" t="s">
        <v>67</v>
      </c>
      <c r="AQ310" t="s">
        <v>67</v>
      </c>
      <c r="AR310" t="s">
        <v>82</v>
      </c>
      <c r="AT310" t="s">
        <v>82</v>
      </c>
      <c r="AW310" t="s">
        <v>72</v>
      </c>
      <c r="AX310">
        <v>3</v>
      </c>
      <c r="AY310" t="s">
        <v>6088</v>
      </c>
      <c r="AZ310" t="s">
        <v>5434</v>
      </c>
      <c r="BA310" t="s">
        <v>323</v>
      </c>
      <c r="BB310">
        <v>92067</v>
      </c>
      <c r="BC310" t="s">
        <v>79</v>
      </c>
      <c r="BH310" t="s">
        <v>6089</v>
      </c>
      <c r="BI310" t="s">
        <v>67</v>
      </c>
      <c r="BJ310">
        <v>330839438</v>
      </c>
    </row>
    <row r="311" spans="1:62" x14ac:dyDescent="0.25">
      <c r="A311" t="s">
        <v>7098</v>
      </c>
      <c r="B311" s="2">
        <v>43405</v>
      </c>
      <c r="C311" t="s">
        <v>63</v>
      </c>
      <c r="D311" s="3">
        <v>43397.065537048613</v>
      </c>
      <c r="E311" t="s">
        <v>3355</v>
      </c>
      <c r="H311" t="s">
        <v>7099</v>
      </c>
      <c r="J311" t="s">
        <v>7100</v>
      </c>
      <c r="L311" t="s">
        <v>7101</v>
      </c>
      <c r="M311" t="s">
        <v>86</v>
      </c>
      <c r="N311">
        <v>34746</v>
      </c>
      <c r="O311" t="s">
        <v>70</v>
      </c>
      <c r="Q311" t="s">
        <v>7102</v>
      </c>
      <c r="S311" t="s">
        <v>82</v>
      </c>
      <c r="U311" t="s">
        <v>92</v>
      </c>
      <c r="X311" t="s">
        <v>1593</v>
      </c>
      <c r="Y311" t="str">
        <f>"39-9011"</f>
        <v>39-9011</v>
      </c>
      <c r="Z311" t="s">
        <v>893</v>
      </c>
      <c r="AA311">
        <v>814110</v>
      </c>
      <c r="AB311">
        <v>1</v>
      </c>
      <c r="AD311" t="s">
        <v>79</v>
      </c>
      <c r="AE311" t="s">
        <v>599</v>
      </c>
      <c r="AF311">
        <v>40</v>
      </c>
      <c r="AG311" s="4">
        <v>0.375</v>
      </c>
      <c r="AH311" s="4">
        <v>0.70833333333333337</v>
      </c>
      <c r="AI311" s="6">
        <v>10</v>
      </c>
      <c r="AJ311">
        <v>15</v>
      </c>
      <c r="AK311">
        <v>18</v>
      </c>
      <c r="AM311" t="s">
        <v>82</v>
      </c>
      <c r="AO311" t="s">
        <v>5127</v>
      </c>
      <c r="AQ311" t="s">
        <v>7103</v>
      </c>
      <c r="AR311" t="s">
        <v>82</v>
      </c>
      <c r="AT311" t="s">
        <v>72</v>
      </c>
      <c r="AU311">
        <v>12</v>
      </c>
      <c r="AV311" t="s">
        <v>7104</v>
      </c>
      <c r="AW311" t="s">
        <v>72</v>
      </c>
      <c r="AX311">
        <v>10</v>
      </c>
      <c r="AY311" t="s">
        <v>7105</v>
      </c>
      <c r="AZ311" t="s">
        <v>7106</v>
      </c>
      <c r="BA311" t="s">
        <v>86</v>
      </c>
      <c r="BB311">
        <v>34746</v>
      </c>
      <c r="BC311" t="s">
        <v>87</v>
      </c>
      <c r="BH311" t="s">
        <v>7107</v>
      </c>
      <c r="BJ311">
        <v>832127662</v>
      </c>
    </row>
    <row r="312" spans="1:62" x14ac:dyDescent="0.25">
      <c r="A312" t="s">
        <v>8480</v>
      </c>
      <c r="B312" s="2">
        <v>43405</v>
      </c>
      <c r="C312" t="s">
        <v>63</v>
      </c>
      <c r="D312" s="3">
        <v>43397.713819861114</v>
      </c>
      <c r="E312" t="s">
        <v>3355</v>
      </c>
      <c r="H312" t="s">
        <v>8481</v>
      </c>
      <c r="J312" t="s">
        <v>8482</v>
      </c>
      <c r="L312" t="s">
        <v>8483</v>
      </c>
      <c r="M312" t="s">
        <v>3857</v>
      </c>
      <c r="N312">
        <v>59716</v>
      </c>
      <c r="O312" t="s">
        <v>70</v>
      </c>
      <c r="Q312" t="s">
        <v>8484</v>
      </c>
      <c r="S312" t="s">
        <v>82</v>
      </c>
      <c r="U312" t="s">
        <v>92</v>
      </c>
      <c r="X312" t="s">
        <v>8485</v>
      </c>
      <c r="Y312" t="str">
        <f>"35-2021"</f>
        <v>35-2021</v>
      </c>
      <c r="Z312" t="s">
        <v>221</v>
      </c>
      <c r="AA312">
        <v>722515</v>
      </c>
      <c r="AB312">
        <v>1</v>
      </c>
      <c r="AD312" t="s">
        <v>79</v>
      </c>
      <c r="AE312" t="s">
        <v>80</v>
      </c>
      <c r="AF312">
        <v>40</v>
      </c>
      <c r="AG312" s="4">
        <v>0.25</v>
      </c>
      <c r="AH312" s="4">
        <v>0.91666666666666663</v>
      </c>
      <c r="AI312" s="6">
        <v>15</v>
      </c>
      <c r="AJ312">
        <v>22.5</v>
      </c>
      <c r="AM312" t="s">
        <v>82</v>
      </c>
      <c r="AO312" t="s">
        <v>83</v>
      </c>
      <c r="AR312" t="s">
        <v>82</v>
      </c>
      <c r="AT312" t="s">
        <v>82</v>
      </c>
      <c r="AW312" t="s">
        <v>82</v>
      </c>
      <c r="AY312" t="s">
        <v>6099</v>
      </c>
      <c r="AZ312" t="s">
        <v>8486</v>
      </c>
      <c r="BA312" t="s">
        <v>3857</v>
      </c>
      <c r="BB312">
        <v>59716</v>
      </c>
      <c r="BC312" t="s">
        <v>87</v>
      </c>
      <c r="BH312" t="s">
        <v>8487</v>
      </c>
      <c r="BJ312">
        <v>470900972</v>
      </c>
    </row>
    <row r="313" spans="1:62" x14ac:dyDescent="0.25">
      <c r="A313" t="s">
        <v>8737</v>
      </c>
      <c r="B313" s="2">
        <v>43405</v>
      </c>
      <c r="C313" t="s">
        <v>63</v>
      </c>
      <c r="D313" s="3">
        <v>43398.065325937503</v>
      </c>
      <c r="E313" t="s">
        <v>3355</v>
      </c>
      <c r="H313" t="s">
        <v>8738</v>
      </c>
      <c r="J313" t="s">
        <v>8739</v>
      </c>
      <c r="K313" t="s">
        <v>8740</v>
      </c>
      <c r="L313" t="s">
        <v>3362</v>
      </c>
      <c r="M313" t="s">
        <v>323</v>
      </c>
      <c r="N313">
        <v>92683</v>
      </c>
      <c r="O313" t="s">
        <v>70</v>
      </c>
      <c r="Q313" t="s">
        <v>8741</v>
      </c>
      <c r="S313" t="s">
        <v>82</v>
      </c>
      <c r="U313" t="s">
        <v>92</v>
      </c>
      <c r="X313" t="s">
        <v>8742</v>
      </c>
      <c r="Y313" t="str">
        <f>"39-9021"</f>
        <v>39-9021</v>
      </c>
      <c r="Z313" t="s">
        <v>8743</v>
      </c>
      <c r="AA313">
        <v>621610</v>
      </c>
      <c r="AB313">
        <v>1</v>
      </c>
      <c r="AD313" t="s">
        <v>79</v>
      </c>
      <c r="AE313" t="s">
        <v>599</v>
      </c>
      <c r="AF313">
        <v>40</v>
      </c>
      <c r="AG313" s="4">
        <v>0.33333333333333331</v>
      </c>
      <c r="AH313" s="4">
        <v>0.70833333333333337</v>
      </c>
      <c r="AI313" s="6">
        <v>500</v>
      </c>
      <c r="AM313" t="s">
        <v>82</v>
      </c>
      <c r="AO313" t="s">
        <v>83</v>
      </c>
      <c r="AQ313" t="s">
        <v>158</v>
      </c>
      <c r="AR313" t="s">
        <v>82</v>
      </c>
      <c r="AT313" t="s">
        <v>82</v>
      </c>
      <c r="AW313" t="s">
        <v>82</v>
      </c>
      <c r="AY313" t="s">
        <v>8744</v>
      </c>
      <c r="AZ313" t="s">
        <v>4629</v>
      </c>
      <c r="BA313" t="s">
        <v>323</v>
      </c>
      <c r="BB313">
        <v>92675</v>
      </c>
      <c r="BC313" t="s">
        <v>87</v>
      </c>
      <c r="BH313" t="s">
        <v>8745</v>
      </c>
      <c r="BJ313">
        <v>954140835</v>
      </c>
    </row>
    <row r="314" spans="1:62" x14ac:dyDescent="0.25">
      <c r="A314" t="s">
        <v>789</v>
      </c>
      <c r="B314" s="2">
        <v>43406</v>
      </c>
      <c r="C314" t="s">
        <v>63</v>
      </c>
      <c r="D314" s="3">
        <v>43385.309713981478</v>
      </c>
      <c r="E314" t="s">
        <v>64</v>
      </c>
      <c r="F314" s="2">
        <v>43475</v>
      </c>
      <c r="G314" s="2">
        <v>43774</v>
      </c>
      <c r="H314" t="s">
        <v>733</v>
      </c>
      <c r="J314" t="s">
        <v>734</v>
      </c>
      <c r="K314" t="s">
        <v>683</v>
      </c>
      <c r="L314" t="s">
        <v>735</v>
      </c>
      <c r="M314" t="s">
        <v>192</v>
      </c>
      <c r="N314">
        <v>55432</v>
      </c>
      <c r="O314" t="s">
        <v>70</v>
      </c>
      <c r="P314" t="s">
        <v>683</v>
      </c>
      <c r="Q314" t="s">
        <v>736</v>
      </c>
      <c r="S314" t="s">
        <v>72</v>
      </c>
      <c r="T314" t="s">
        <v>673</v>
      </c>
      <c r="U314" t="s">
        <v>674</v>
      </c>
      <c r="V314" t="s">
        <v>675</v>
      </c>
      <c r="W314" t="s">
        <v>136</v>
      </c>
      <c r="X314" t="s">
        <v>737</v>
      </c>
      <c r="Y314" t="str">
        <f>"35-3022"</f>
        <v>35-3022</v>
      </c>
      <c r="Z314" t="s">
        <v>280</v>
      </c>
      <c r="AA314">
        <v>722330</v>
      </c>
      <c r="AB314">
        <v>15</v>
      </c>
      <c r="AC314">
        <v>15</v>
      </c>
      <c r="AD314" t="s">
        <v>79</v>
      </c>
      <c r="AE314" t="s">
        <v>80</v>
      </c>
      <c r="AF314">
        <v>35</v>
      </c>
      <c r="AG314" s="4">
        <v>0.66666666666666663</v>
      </c>
      <c r="AH314" s="4">
        <v>0.95833333333333337</v>
      </c>
      <c r="AI314" s="5">
        <v>8.7899999999999991</v>
      </c>
      <c r="AJ314">
        <v>13.19</v>
      </c>
      <c r="AK314">
        <v>19.07</v>
      </c>
      <c r="AL314" t="s">
        <v>81</v>
      </c>
      <c r="AM314" t="s">
        <v>82</v>
      </c>
      <c r="AO314" t="s">
        <v>83</v>
      </c>
      <c r="AP314" t="s">
        <v>683</v>
      </c>
      <c r="AQ314" t="s">
        <v>683</v>
      </c>
      <c r="AR314" t="s">
        <v>82</v>
      </c>
      <c r="AT314" t="s">
        <v>82</v>
      </c>
      <c r="AW314" t="s">
        <v>82</v>
      </c>
      <c r="AY314" t="s">
        <v>790</v>
      </c>
      <c r="AZ314" t="s">
        <v>791</v>
      </c>
      <c r="BA314" t="s">
        <v>192</v>
      </c>
      <c r="BB314">
        <v>55105</v>
      </c>
      <c r="BC314" t="s">
        <v>79</v>
      </c>
      <c r="BH314" t="s">
        <v>788</v>
      </c>
      <c r="BJ314">
        <v>464549843</v>
      </c>
    </row>
    <row r="315" spans="1:62" x14ac:dyDescent="0.25">
      <c r="A315" t="s">
        <v>1049</v>
      </c>
      <c r="B315" s="2">
        <v>43406</v>
      </c>
      <c r="C315" t="s">
        <v>63</v>
      </c>
      <c r="D315" s="3">
        <v>43378.320136122682</v>
      </c>
      <c r="E315" t="s">
        <v>64</v>
      </c>
      <c r="F315" s="2">
        <v>43453</v>
      </c>
      <c r="G315" s="2">
        <v>43556</v>
      </c>
      <c r="H315" t="s">
        <v>1050</v>
      </c>
      <c r="I315" t="s">
        <v>1051</v>
      </c>
      <c r="J315" t="s">
        <v>1052</v>
      </c>
      <c r="K315" t="s">
        <v>1053</v>
      </c>
      <c r="L315" t="s">
        <v>1054</v>
      </c>
      <c r="M315" t="s">
        <v>774</v>
      </c>
      <c r="N315">
        <v>81620</v>
      </c>
      <c r="O315" t="s">
        <v>70</v>
      </c>
      <c r="P315" t="s">
        <v>67</v>
      </c>
      <c r="Q315" t="s">
        <v>1055</v>
      </c>
      <c r="S315" t="s">
        <v>72</v>
      </c>
      <c r="T315" t="s">
        <v>1056</v>
      </c>
      <c r="U315" t="s">
        <v>1057</v>
      </c>
      <c r="V315" t="s">
        <v>998</v>
      </c>
      <c r="W315" t="s">
        <v>774</v>
      </c>
      <c r="X315" t="s">
        <v>1058</v>
      </c>
      <c r="Y315" t="str">
        <f>"35-2021"</f>
        <v>35-2021</v>
      </c>
      <c r="Z315" t="s">
        <v>221</v>
      </c>
      <c r="AA315">
        <v>722110</v>
      </c>
      <c r="AB315">
        <v>10</v>
      </c>
      <c r="AC315">
        <v>10</v>
      </c>
      <c r="AD315" t="s">
        <v>79</v>
      </c>
      <c r="AE315" t="s">
        <v>95</v>
      </c>
      <c r="AF315">
        <v>35</v>
      </c>
      <c r="AG315" s="4">
        <v>0.33333333333333331</v>
      </c>
      <c r="AH315" s="4">
        <v>0.66666666666666663</v>
      </c>
      <c r="AI315" s="5">
        <v>13.61</v>
      </c>
      <c r="AJ315">
        <v>20.420000000000002</v>
      </c>
      <c r="AK315">
        <v>20.420000000000002</v>
      </c>
      <c r="AL315" t="s">
        <v>81</v>
      </c>
      <c r="AM315" t="s">
        <v>82</v>
      </c>
      <c r="AO315" t="s">
        <v>83</v>
      </c>
      <c r="AP315" t="s">
        <v>67</v>
      </c>
      <c r="AQ315" t="s">
        <v>67</v>
      </c>
      <c r="AR315" t="s">
        <v>82</v>
      </c>
      <c r="AT315" t="s">
        <v>82</v>
      </c>
      <c r="AW315" t="s">
        <v>72</v>
      </c>
      <c r="AX315">
        <v>3</v>
      </c>
      <c r="AY315" t="s">
        <v>1054</v>
      </c>
      <c r="AZ315" t="s">
        <v>941</v>
      </c>
      <c r="BA315" t="s">
        <v>774</v>
      </c>
      <c r="BB315">
        <v>81620</v>
      </c>
      <c r="BC315" t="s">
        <v>87</v>
      </c>
      <c r="BH315" t="s">
        <v>1059</v>
      </c>
      <c r="BI315" t="s">
        <v>67</v>
      </c>
      <c r="BJ315">
        <v>472421323</v>
      </c>
    </row>
    <row r="316" spans="1:62" x14ac:dyDescent="0.25">
      <c r="A316" t="s">
        <v>3467</v>
      </c>
      <c r="B316" s="2">
        <v>43406</v>
      </c>
      <c r="C316" t="s">
        <v>63</v>
      </c>
      <c r="D316" s="3">
        <v>43387.793565821761</v>
      </c>
      <c r="E316" t="s">
        <v>91</v>
      </c>
      <c r="H316" t="s">
        <v>3468</v>
      </c>
      <c r="J316" t="s">
        <v>3469</v>
      </c>
      <c r="L316" t="s">
        <v>522</v>
      </c>
      <c r="M316" t="s">
        <v>69</v>
      </c>
      <c r="N316">
        <v>41005</v>
      </c>
      <c r="O316" t="s">
        <v>70</v>
      </c>
      <c r="Q316" t="s">
        <v>3470</v>
      </c>
      <c r="S316" t="s">
        <v>72</v>
      </c>
      <c r="T316" t="s">
        <v>2963</v>
      </c>
      <c r="U316" t="s">
        <v>1425</v>
      </c>
      <c r="V316" t="s">
        <v>1426</v>
      </c>
      <c r="W316" t="s">
        <v>105</v>
      </c>
      <c r="X316" t="s">
        <v>106</v>
      </c>
      <c r="Y316" t="str">
        <f>"37-3011"</f>
        <v>37-3011</v>
      </c>
      <c r="Z316" t="s">
        <v>94</v>
      </c>
      <c r="AA316">
        <v>561730</v>
      </c>
      <c r="AB316">
        <v>95</v>
      </c>
      <c r="AD316" t="s">
        <v>79</v>
      </c>
      <c r="AE316" t="s">
        <v>95</v>
      </c>
      <c r="AF316">
        <v>35</v>
      </c>
      <c r="AG316" s="4">
        <v>0.3125</v>
      </c>
      <c r="AH316" s="4">
        <v>0.66666666666666663</v>
      </c>
      <c r="AI316" s="5">
        <v>13.91</v>
      </c>
      <c r="AJ316">
        <v>20.87</v>
      </c>
      <c r="AL316" t="s">
        <v>81</v>
      </c>
      <c r="AM316" t="s">
        <v>82</v>
      </c>
      <c r="AO316" t="s">
        <v>83</v>
      </c>
      <c r="AR316" t="s">
        <v>82</v>
      </c>
      <c r="AT316" t="s">
        <v>82</v>
      </c>
      <c r="AW316" t="s">
        <v>82</v>
      </c>
      <c r="AY316" t="s">
        <v>522</v>
      </c>
      <c r="AZ316" t="s">
        <v>528</v>
      </c>
      <c r="BA316" t="s">
        <v>69</v>
      </c>
      <c r="BB316">
        <v>41005</v>
      </c>
      <c r="BC316" t="s">
        <v>79</v>
      </c>
      <c r="BH316" t="s">
        <v>3469</v>
      </c>
      <c r="BJ316">
        <v>611703695</v>
      </c>
    </row>
    <row r="317" spans="1:62" x14ac:dyDescent="0.25">
      <c r="A317" t="s">
        <v>4742</v>
      </c>
      <c r="B317" s="2">
        <v>43406</v>
      </c>
      <c r="C317" t="s">
        <v>63</v>
      </c>
      <c r="D317" s="3">
        <v>43377.59490048611</v>
      </c>
      <c r="E317" t="s">
        <v>64</v>
      </c>
      <c r="F317" s="2">
        <v>43467</v>
      </c>
      <c r="G317" s="2">
        <v>43532</v>
      </c>
      <c r="H317" t="s">
        <v>4743</v>
      </c>
      <c r="I317" t="s">
        <v>4744</v>
      </c>
      <c r="J317" t="s">
        <v>4745</v>
      </c>
      <c r="K317" t="s">
        <v>4746</v>
      </c>
      <c r="L317" t="s">
        <v>4747</v>
      </c>
      <c r="M317" t="s">
        <v>714</v>
      </c>
      <c r="N317">
        <v>71235</v>
      </c>
      <c r="O317" t="s">
        <v>70</v>
      </c>
      <c r="Q317" t="s">
        <v>4748</v>
      </c>
      <c r="S317" t="s">
        <v>72</v>
      </c>
      <c r="T317" t="s">
        <v>758</v>
      </c>
      <c r="U317" t="s">
        <v>903</v>
      </c>
      <c r="V317" t="s">
        <v>760</v>
      </c>
      <c r="W317" t="s">
        <v>761</v>
      </c>
      <c r="X317" t="s">
        <v>762</v>
      </c>
      <c r="Y317" t="str">
        <f>"45-4011"</f>
        <v>45-4011</v>
      </c>
      <c r="Z317" t="s">
        <v>763</v>
      </c>
      <c r="AA317">
        <v>115310</v>
      </c>
      <c r="AB317">
        <v>24</v>
      </c>
      <c r="AC317">
        <v>24</v>
      </c>
      <c r="AD317" t="s">
        <v>79</v>
      </c>
      <c r="AE317" t="s">
        <v>80</v>
      </c>
      <c r="AF317">
        <v>35</v>
      </c>
      <c r="AG317" s="4">
        <v>0.3125</v>
      </c>
      <c r="AH317" s="4">
        <v>0.625</v>
      </c>
      <c r="AI317" s="5">
        <v>16.25</v>
      </c>
      <c r="AL317" t="s">
        <v>81</v>
      </c>
      <c r="AM317" t="s">
        <v>82</v>
      </c>
      <c r="AO317" t="s">
        <v>83</v>
      </c>
      <c r="AR317" t="s">
        <v>82</v>
      </c>
      <c r="AT317" t="s">
        <v>82</v>
      </c>
      <c r="AW317" t="s">
        <v>82</v>
      </c>
      <c r="AY317" t="s">
        <v>4749</v>
      </c>
      <c r="AZ317" t="s">
        <v>4750</v>
      </c>
      <c r="BA317" t="s">
        <v>714</v>
      </c>
      <c r="BB317">
        <v>71270</v>
      </c>
      <c r="BC317" t="s">
        <v>79</v>
      </c>
      <c r="BH317" t="s">
        <v>4751</v>
      </c>
      <c r="BJ317">
        <v>261515995</v>
      </c>
    </row>
    <row r="318" spans="1:62" x14ac:dyDescent="0.25">
      <c r="A318" t="s">
        <v>4987</v>
      </c>
      <c r="B318" s="2">
        <v>43406</v>
      </c>
      <c r="C318" t="s">
        <v>63</v>
      </c>
      <c r="D318" s="3">
        <v>43363.65889146991</v>
      </c>
      <c r="E318" t="s">
        <v>64</v>
      </c>
      <c r="F318" s="2">
        <v>43438</v>
      </c>
      <c r="G318" s="2">
        <v>43556</v>
      </c>
      <c r="H318" t="s">
        <v>4988</v>
      </c>
      <c r="J318" t="s">
        <v>4989</v>
      </c>
      <c r="L318" t="s">
        <v>4990</v>
      </c>
      <c r="M318" t="s">
        <v>881</v>
      </c>
      <c r="N318">
        <v>83346</v>
      </c>
      <c r="O318" t="s">
        <v>70</v>
      </c>
      <c r="Q318" t="s">
        <v>4991</v>
      </c>
      <c r="S318" t="s">
        <v>72</v>
      </c>
      <c r="T318" t="s">
        <v>878</v>
      </c>
      <c r="U318" t="s">
        <v>4038</v>
      </c>
      <c r="V318" t="s">
        <v>4039</v>
      </c>
      <c r="W318" t="s">
        <v>881</v>
      </c>
      <c r="X318" t="s">
        <v>1092</v>
      </c>
      <c r="Y318" t="str">
        <f>"45-4011"</f>
        <v>45-4011</v>
      </c>
      <c r="Z318" t="s">
        <v>763</v>
      </c>
      <c r="AA318">
        <v>115310</v>
      </c>
      <c r="AB318">
        <v>23</v>
      </c>
      <c r="AC318">
        <v>23</v>
      </c>
      <c r="AD318" t="s">
        <v>79</v>
      </c>
      <c r="AE318" t="s">
        <v>80</v>
      </c>
      <c r="AF318">
        <v>40</v>
      </c>
      <c r="AG318" s="4">
        <v>0.29166666666666669</v>
      </c>
      <c r="AH318" s="4">
        <v>0.64583333333333337</v>
      </c>
      <c r="AI318" s="5">
        <v>9.83</v>
      </c>
      <c r="AJ318">
        <v>14.75</v>
      </c>
      <c r="AK318">
        <v>32.25</v>
      </c>
      <c r="AL318" t="s">
        <v>81</v>
      </c>
      <c r="AM318" t="s">
        <v>82</v>
      </c>
      <c r="AO318" t="s">
        <v>83</v>
      </c>
      <c r="AR318" t="s">
        <v>82</v>
      </c>
      <c r="AT318" t="s">
        <v>82</v>
      </c>
      <c r="AW318" t="s">
        <v>72</v>
      </c>
      <c r="AX318">
        <v>2</v>
      </c>
      <c r="AY318" t="s">
        <v>1723</v>
      </c>
      <c r="AZ318" t="s">
        <v>1724</v>
      </c>
      <c r="BA318" t="s">
        <v>761</v>
      </c>
      <c r="BB318">
        <v>30240</v>
      </c>
      <c r="BC318" t="s">
        <v>79</v>
      </c>
      <c r="BH318" t="s">
        <v>4992</v>
      </c>
      <c r="BJ318">
        <v>830756501</v>
      </c>
    </row>
    <row r="319" spans="1:62" x14ac:dyDescent="0.25">
      <c r="A319" t="s">
        <v>6064</v>
      </c>
      <c r="B319" s="2">
        <v>43406</v>
      </c>
      <c r="C319" t="s">
        <v>63</v>
      </c>
      <c r="D319" s="3">
        <v>43379.2979150463</v>
      </c>
      <c r="E319" t="s">
        <v>64</v>
      </c>
      <c r="F319" s="2">
        <v>43469</v>
      </c>
      <c r="G319" s="2">
        <v>43758</v>
      </c>
      <c r="H319" t="s">
        <v>6065</v>
      </c>
      <c r="I319" t="s">
        <v>6066</v>
      </c>
      <c r="J319" t="s">
        <v>6067</v>
      </c>
      <c r="K319" t="s">
        <v>6068</v>
      </c>
      <c r="L319" t="s">
        <v>6069</v>
      </c>
      <c r="M319" t="s">
        <v>323</v>
      </c>
      <c r="N319" t="s">
        <v>6070</v>
      </c>
      <c r="O319" t="s">
        <v>70</v>
      </c>
      <c r="P319" t="s">
        <v>67</v>
      </c>
      <c r="Q319" t="s">
        <v>6071</v>
      </c>
      <c r="S319" t="s">
        <v>72</v>
      </c>
      <c r="T319" t="s">
        <v>5156</v>
      </c>
      <c r="U319" t="s">
        <v>5157</v>
      </c>
      <c r="V319" t="s">
        <v>5158</v>
      </c>
      <c r="W319" t="s">
        <v>105</v>
      </c>
      <c r="X319" t="s">
        <v>5873</v>
      </c>
      <c r="Y319" t="str">
        <f>"35-3022"</f>
        <v>35-3022</v>
      </c>
      <c r="Z319" t="s">
        <v>280</v>
      </c>
      <c r="AA319">
        <v>713990</v>
      </c>
      <c r="AB319">
        <v>25</v>
      </c>
      <c r="AC319">
        <v>25</v>
      </c>
      <c r="AD319" t="s">
        <v>79</v>
      </c>
      <c r="AE319" t="s">
        <v>80</v>
      </c>
      <c r="AF319">
        <v>40</v>
      </c>
      <c r="AG319" s="4">
        <v>0.54166666666666663</v>
      </c>
      <c r="AH319" s="4">
        <v>0.91666666666666663</v>
      </c>
      <c r="AI319" s="5">
        <v>9.34</v>
      </c>
      <c r="AL319" t="s">
        <v>81</v>
      </c>
      <c r="AM319" t="s">
        <v>82</v>
      </c>
      <c r="AO319" t="s">
        <v>83</v>
      </c>
      <c r="AR319" t="s">
        <v>82</v>
      </c>
      <c r="AT319" t="s">
        <v>82</v>
      </c>
      <c r="AW319" t="s">
        <v>82</v>
      </c>
      <c r="AY319" t="s">
        <v>6072</v>
      </c>
      <c r="AZ319" t="s">
        <v>6073</v>
      </c>
      <c r="BA319" t="s">
        <v>323</v>
      </c>
      <c r="BB319">
        <v>93446</v>
      </c>
      <c r="BC319" t="s">
        <v>79</v>
      </c>
      <c r="BH319" t="s">
        <v>6074</v>
      </c>
      <c r="BJ319">
        <v>101032408</v>
      </c>
    </row>
    <row r="320" spans="1:62" x14ac:dyDescent="0.25">
      <c r="A320" t="s">
        <v>6386</v>
      </c>
      <c r="B320" s="2">
        <v>43406</v>
      </c>
      <c r="C320" t="s">
        <v>63</v>
      </c>
      <c r="D320" s="3">
        <v>43385.525400208331</v>
      </c>
      <c r="E320" t="s">
        <v>64</v>
      </c>
      <c r="F320" s="2">
        <v>43475</v>
      </c>
      <c r="G320" s="2">
        <v>43778</v>
      </c>
      <c r="H320" t="s">
        <v>6387</v>
      </c>
      <c r="J320" t="s">
        <v>6388</v>
      </c>
      <c r="L320" t="s">
        <v>2567</v>
      </c>
      <c r="M320" t="s">
        <v>821</v>
      </c>
      <c r="N320">
        <v>97502</v>
      </c>
      <c r="O320" t="s">
        <v>70</v>
      </c>
      <c r="Q320" t="s">
        <v>6389</v>
      </c>
      <c r="S320" t="s">
        <v>72</v>
      </c>
      <c r="T320" t="s">
        <v>878</v>
      </c>
      <c r="U320" t="s">
        <v>6237</v>
      </c>
      <c r="V320" t="s">
        <v>880</v>
      </c>
      <c r="W320" t="s">
        <v>881</v>
      </c>
      <c r="X320" t="s">
        <v>1092</v>
      </c>
      <c r="Y320" t="str">
        <f>"45-4011"</f>
        <v>45-4011</v>
      </c>
      <c r="Z320" t="s">
        <v>763</v>
      </c>
      <c r="AA320">
        <v>115310</v>
      </c>
      <c r="AB320">
        <v>21</v>
      </c>
      <c r="AC320">
        <v>21</v>
      </c>
      <c r="AD320" t="s">
        <v>79</v>
      </c>
      <c r="AE320" t="s">
        <v>95</v>
      </c>
      <c r="AF320">
        <v>40</v>
      </c>
      <c r="AG320" s="4">
        <v>0.25</v>
      </c>
      <c r="AH320" s="4">
        <v>0.64583333333333337</v>
      </c>
      <c r="AI320" s="6">
        <v>12</v>
      </c>
      <c r="AJ320">
        <v>18</v>
      </c>
      <c r="AK320">
        <v>33</v>
      </c>
      <c r="AL320" t="s">
        <v>81</v>
      </c>
      <c r="AM320" t="s">
        <v>82</v>
      </c>
      <c r="AO320" t="s">
        <v>83</v>
      </c>
      <c r="AR320" t="s">
        <v>82</v>
      </c>
      <c r="AT320" t="s">
        <v>82</v>
      </c>
      <c r="AW320" t="s">
        <v>72</v>
      </c>
      <c r="AX320">
        <v>3</v>
      </c>
      <c r="AY320" t="s">
        <v>2567</v>
      </c>
      <c r="AZ320" t="s">
        <v>1588</v>
      </c>
      <c r="BA320" t="s">
        <v>821</v>
      </c>
      <c r="BB320">
        <v>97502</v>
      </c>
      <c r="BC320" t="s">
        <v>79</v>
      </c>
      <c r="BH320" t="s">
        <v>6390</v>
      </c>
      <c r="BJ320">
        <v>815018923</v>
      </c>
    </row>
    <row r="321" spans="1:62" x14ac:dyDescent="0.25">
      <c r="A321" t="s">
        <v>3471</v>
      </c>
      <c r="B321" s="2">
        <v>43409</v>
      </c>
      <c r="C321" t="s">
        <v>63</v>
      </c>
      <c r="D321" s="3">
        <v>43382.33661997685</v>
      </c>
      <c r="E321" t="s">
        <v>64</v>
      </c>
      <c r="F321" s="2">
        <v>43472</v>
      </c>
      <c r="G321" s="2">
        <v>43745</v>
      </c>
      <c r="H321" t="s">
        <v>3472</v>
      </c>
      <c r="J321" t="s">
        <v>3473</v>
      </c>
      <c r="L321" t="s">
        <v>2567</v>
      </c>
      <c r="M321" t="s">
        <v>821</v>
      </c>
      <c r="N321">
        <v>97502</v>
      </c>
      <c r="O321" t="s">
        <v>70</v>
      </c>
      <c r="Q321" t="s">
        <v>3474</v>
      </c>
      <c r="S321" t="s">
        <v>72</v>
      </c>
      <c r="T321" t="s">
        <v>878</v>
      </c>
      <c r="U321" t="s">
        <v>2327</v>
      </c>
      <c r="V321" t="s">
        <v>880</v>
      </c>
      <c r="W321" t="s">
        <v>881</v>
      </c>
      <c r="X321" t="s">
        <v>1092</v>
      </c>
      <c r="Y321" t="str">
        <f>"45-4011"</f>
        <v>45-4011</v>
      </c>
      <c r="Z321" t="s">
        <v>763</v>
      </c>
      <c r="AA321">
        <v>115310</v>
      </c>
      <c r="AB321">
        <v>55</v>
      </c>
      <c r="AC321">
        <v>55</v>
      </c>
      <c r="AD321" t="s">
        <v>79</v>
      </c>
      <c r="AE321" t="s">
        <v>95</v>
      </c>
      <c r="AF321">
        <v>35</v>
      </c>
      <c r="AG321" s="4">
        <v>0.25</v>
      </c>
      <c r="AH321" s="4">
        <v>0.625</v>
      </c>
      <c r="AI321" s="6">
        <v>12</v>
      </c>
      <c r="AJ321">
        <v>18</v>
      </c>
      <c r="AK321">
        <v>30.06</v>
      </c>
      <c r="AL321" t="s">
        <v>81</v>
      </c>
      <c r="AM321" t="s">
        <v>82</v>
      </c>
      <c r="AO321" t="s">
        <v>83</v>
      </c>
      <c r="AR321" t="s">
        <v>82</v>
      </c>
      <c r="AT321" t="s">
        <v>82</v>
      </c>
      <c r="AW321" t="s">
        <v>72</v>
      </c>
      <c r="AX321">
        <v>3</v>
      </c>
      <c r="AY321" t="s">
        <v>2567</v>
      </c>
      <c r="AZ321" t="s">
        <v>1588</v>
      </c>
      <c r="BA321" t="s">
        <v>821</v>
      </c>
      <c r="BB321">
        <v>97502</v>
      </c>
      <c r="BC321" t="s">
        <v>79</v>
      </c>
      <c r="BH321" t="s">
        <v>3475</v>
      </c>
      <c r="BJ321">
        <v>451541023</v>
      </c>
    </row>
    <row r="322" spans="1:62" x14ac:dyDescent="0.25">
      <c r="A322" t="s">
        <v>3817</v>
      </c>
      <c r="B322" s="2">
        <v>43409</v>
      </c>
      <c r="C322" t="s">
        <v>63</v>
      </c>
      <c r="D322" s="3">
        <v>43354.533631840277</v>
      </c>
      <c r="E322" t="s">
        <v>64</v>
      </c>
      <c r="F322" s="2">
        <v>43437</v>
      </c>
      <c r="G322" s="2">
        <v>43567</v>
      </c>
      <c r="H322" t="s">
        <v>3818</v>
      </c>
      <c r="J322" t="s">
        <v>3819</v>
      </c>
      <c r="K322" t="s">
        <v>3820</v>
      </c>
      <c r="L322" t="s">
        <v>3821</v>
      </c>
      <c r="M322" t="s">
        <v>100</v>
      </c>
      <c r="N322">
        <v>27816</v>
      </c>
      <c r="O322" t="s">
        <v>70</v>
      </c>
      <c r="Q322" t="s">
        <v>3822</v>
      </c>
      <c r="S322" t="s">
        <v>72</v>
      </c>
      <c r="T322" t="s">
        <v>758</v>
      </c>
      <c r="U322" t="s">
        <v>903</v>
      </c>
      <c r="V322" t="s">
        <v>760</v>
      </c>
      <c r="W322" t="s">
        <v>761</v>
      </c>
      <c r="X322" t="s">
        <v>763</v>
      </c>
      <c r="Y322" t="str">
        <f>"45-4011"</f>
        <v>45-4011</v>
      </c>
      <c r="Z322" t="s">
        <v>763</v>
      </c>
      <c r="AA322">
        <v>115310</v>
      </c>
      <c r="AB322">
        <v>30</v>
      </c>
      <c r="AC322">
        <v>30</v>
      </c>
      <c r="AD322" t="s">
        <v>79</v>
      </c>
      <c r="AE322" t="s">
        <v>80</v>
      </c>
      <c r="AF322">
        <v>39</v>
      </c>
      <c r="AG322" s="4">
        <v>0.33333333333333331</v>
      </c>
      <c r="AH322" s="4">
        <v>0.625</v>
      </c>
      <c r="AI322" s="5">
        <v>10.25</v>
      </c>
      <c r="AJ322">
        <v>15.38</v>
      </c>
      <c r="AK322">
        <v>25.25</v>
      </c>
      <c r="AL322" t="s">
        <v>81</v>
      </c>
      <c r="AM322" t="s">
        <v>82</v>
      </c>
      <c r="AO322" t="s">
        <v>83</v>
      </c>
      <c r="AR322" t="s">
        <v>82</v>
      </c>
      <c r="AT322" t="s">
        <v>82</v>
      </c>
      <c r="AW322" t="s">
        <v>82</v>
      </c>
      <c r="AY322" t="s">
        <v>3821</v>
      </c>
      <c r="AZ322" t="s">
        <v>3823</v>
      </c>
      <c r="BA322" t="s">
        <v>100</v>
      </c>
      <c r="BB322">
        <v>27816</v>
      </c>
      <c r="BC322" t="s">
        <v>79</v>
      </c>
      <c r="BH322" t="s">
        <v>3819</v>
      </c>
      <c r="BJ322">
        <v>561761606</v>
      </c>
    </row>
    <row r="323" spans="1:62" x14ac:dyDescent="0.25">
      <c r="A323" t="s">
        <v>4171</v>
      </c>
      <c r="B323" s="2">
        <v>43409</v>
      </c>
      <c r="C323" t="s">
        <v>63</v>
      </c>
      <c r="D323" s="3">
        <v>43385.833548356481</v>
      </c>
      <c r="E323" t="s">
        <v>64</v>
      </c>
      <c r="F323" s="2">
        <v>43476</v>
      </c>
      <c r="G323" s="2">
        <v>43772</v>
      </c>
      <c r="H323" t="s">
        <v>4172</v>
      </c>
      <c r="I323" t="s">
        <v>4173</v>
      </c>
      <c r="J323" t="s">
        <v>4174</v>
      </c>
      <c r="L323" t="s">
        <v>4175</v>
      </c>
      <c r="M323" t="s">
        <v>323</v>
      </c>
      <c r="N323">
        <v>93721</v>
      </c>
      <c r="O323" t="s">
        <v>70</v>
      </c>
      <c r="Q323" t="s">
        <v>4176</v>
      </c>
      <c r="S323" t="s">
        <v>72</v>
      </c>
      <c r="T323" t="s">
        <v>102</v>
      </c>
      <c r="U323" t="s">
        <v>1425</v>
      </c>
      <c r="V323" t="s">
        <v>2470</v>
      </c>
      <c r="W323" t="s">
        <v>105</v>
      </c>
      <c r="X323" t="s">
        <v>676</v>
      </c>
      <c r="Y323" t="str">
        <f>"39-3091"</f>
        <v>39-3091</v>
      </c>
      <c r="Z323" t="s">
        <v>677</v>
      </c>
      <c r="AA323">
        <v>713990</v>
      </c>
      <c r="AB323">
        <v>12</v>
      </c>
      <c r="AC323">
        <v>12</v>
      </c>
      <c r="AD323" t="s">
        <v>79</v>
      </c>
      <c r="AE323" t="s">
        <v>80</v>
      </c>
      <c r="AF323">
        <v>35</v>
      </c>
      <c r="AG323" s="4">
        <v>0.41666666666666669</v>
      </c>
      <c r="AH323" s="4">
        <v>0.75</v>
      </c>
      <c r="AI323" s="5">
        <v>11.05</v>
      </c>
      <c r="AJ323">
        <v>16.579999999999998</v>
      </c>
      <c r="AK323">
        <v>21.47</v>
      </c>
      <c r="AL323" t="s">
        <v>81</v>
      </c>
      <c r="AM323" t="s">
        <v>82</v>
      </c>
      <c r="AO323" t="s">
        <v>83</v>
      </c>
      <c r="AR323" t="s">
        <v>82</v>
      </c>
      <c r="AT323" t="s">
        <v>82</v>
      </c>
      <c r="AW323" t="s">
        <v>82</v>
      </c>
      <c r="AY323" t="s">
        <v>4175</v>
      </c>
      <c r="AZ323" t="s">
        <v>4175</v>
      </c>
      <c r="BA323" t="s">
        <v>323</v>
      </c>
      <c r="BB323">
        <v>93721</v>
      </c>
      <c r="BC323" t="s">
        <v>79</v>
      </c>
      <c r="BH323" t="s">
        <v>4174</v>
      </c>
      <c r="BJ323">
        <v>342053519</v>
      </c>
    </row>
    <row r="324" spans="1:62" x14ac:dyDescent="0.25">
      <c r="A324" t="s">
        <v>4323</v>
      </c>
      <c r="B324" s="2">
        <v>43409</v>
      </c>
      <c r="C324" t="s">
        <v>63</v>
      </c>
      <c r="D324" s="3">
        <v>43357.368635173611</v>
      </c>
      <c r="E324" t="s">
        <v>282</v>
      </c>
      <c r="F324" s="2">
        <v>43432</v>
      </c>
      <c r="G324" s="2">
        <v>43556</v>
      </c>
      <c r="H324" t="s">
        <v>1145</v>
      </c>
      <c r="J324" t="s">
        <v>1146</v>
      </c>
      <c r="L324" t="s">
        <v>1147</v>
      </c>
      <c r="M324" t="s">
        <v>1148</v>
      </c>
      <c r="N324">
        <v>26209</v>
      </c>
      <c r="O324" t="s">
        <v>70</v>
      </c>
      <c r="Q324" t="s">
        <v>1149</v>
      </c>
      <c r="S324" t="s">
        <v>72</v>
      </c>
      <c r="T324" t="s">
        <v>1150</v>
      </c>
      <c r="U324" t="s">
        <v>1151</v>
      </c>
      <c r="V324" t="s">
        <v>1152</v>
      </c>
      <c r="W324" t="s">
        <v>774</v>
      </c>
      <c r="X324" t="s">
        <v>4324</v>
      </c>
      <c r="Y324" t="str">
        <f>"35-1012"</f>
        <v>35-1012</v>
      </c>
      <c r="Z324" t="s">
        <v>598</v>
      </c>
      <c r="AA324">
        <v>721199</v>
      </c>
      <c r="AB324">
        <v>10</v>
      </c>
      <c r="AC324">
        <v>3</v>
      </c>
      <c r="AD324" t="s">
        <v>79</v>
      </c>
      <c r="AE324" t="s">
        <v>95</v>
      </c>
      <c r="AF324">
        <v>35</v>
      </c>
      <c r="AG324" s="4">
        <v>0.25</v>
      </c>
      <c r="AH324" s="4">
        <v>0.66666666666666663</v>
      </c>
      <c r="AI324" s="6">
        <v>15</v>
      </c>
      <c r="AJ324">
        <v>22.5</v>
      </c>
      <c r="AL324" t="s">
        <v>81</v>
      </c>
      <c r="AM324" t="s">
        <v>72</v>
      </c>
      <c r="AN324">
        <v>20</v>
      </c>
      <c r="AO324" t="s">
        <v>213</v>
      </c>
      <c r="AR324" t="s">
        <v>82</v>
      </c>
      <c r="AT324" t="s">
        <v>82</v>
      </c>
      <c r="AW324" t="s">
        <v>72</v>
      </c>
      <c r="AX324">
        <v>12</v>
      </c>
      <c r="AY324" t="s">
        <v>1147</v>
      </c>
      <c r="AZ324" t="s">
        <v>1154</v>
      </c>
      <c r="BA324" t="s">
        <v>1148</v>
      </c>
      <c r="BB324">
        <v>26209</v>
      </c>
      <c r="BC324" t="s">
        <v>87</v>
      </c>
      <c r="BH324" t="s">
        <v>1146</v>
      </c>
      <c r="BJ324">
        <v>550745486</v>
      </c>
    </row>
    <row r="325" spans="1:62" x14ac:dyDescent="0.25">
      <c r="A325" t="s">
        <v>4459</v>
      </c>
      <c r="B325" s="2">
        <v>43409</v>
      </c>
      <c r="C325" t="s">
        <v>63</v>
      </c>
      <c r="D325" s="3">
        <v>43368.58348778935</v>
      </c>
      <c r="E325" t="s">
        <v>117</v>
      </c>
      <c r="H325" t="s">
        <v>4460</v>
      </c>
      <c r="J325" t="s">
        <v>4461</v>
      </c>
      <c r="L325" t="s">
        <v>4462</v>
      </c>
      <c r="M325" t="s">
        <v>166</v>
      </c>
      <c r="N325">
        <v>84081</v>
      </c>
      <c r="O325" t="s">
        <v>70</v>
      </c>
      <c r="Q325" t="s">
        <v>4463</v>
      </c>
      <c r="S325" t="s">
        <v>72</v>
      </c>
      <c r="T325" t="s">
        <v>4464</v>
      </c>
      <c r="U325" t="s">
        <v>4465</v>
      </c>
      <c r="V325" t="s">
        <v>3788</v>
      </c>
      <c r="W325" t="s">
        <v>1246</v>
      </c>
      <c r="X325" t="s">
        <v>1008</v>
      </c>
      <c r="Y325" t="str">
        <f>"51-4121"</f>
        <v>51-4121</v>
      </c>
      <c r="Z325" t="s">
        <v>993</v>
      </c>
      <c r="AA325">
        <v>33231</v>
      </c>
      <c r="AB325">
        <v>25</v>
      </c>
      <c r="AD325" t="s">
        <v>79</v>
      </c>
      <c r="AE325" t="s">
        <v>95</v>
      </c>
      <c r="AF325">
        <v>40</v>
      </c>
      <c r="AG325" s="4">
        <v>0.20833333333333334</v>
      </c>
      <c r="AH325" s="4">
        <v>0.64583333333333337</v>
      </c>
      <c r="AI325" s="5">
        <v>19.72</v>
      </c>
      <c r="AJ325">
        <v>29.58</v>
      </c>
      <c r="AL325" t="s">
        <v>81</v>
      </c>
      <c r="AM325" t="s">
        <v>82</v>
      </c>
      <c r="AO325" t="s">
        <v>83</v>
      </c>
      <c r="AR325" t="s">
        <v>82</v>
      </c>
      <c r="AT325" t="s">
        <v>82</v>
      </c>
      <c r="AW325" t="s">
        <v>82</v>
      </c>
      <c r="AY325" t="s">
        <v>4462</v>
      </c>
      <c r="AZ325" t="s">
        <v>172</v>
      </c>
      <c r="BA325" t="s">
        <v>166</v>
      </c>
      <c r="BB325">
        <v>84081</v>
      </c>
      <c r="BC325" t="s">
        <v>87</v>
      </c>
      <c r="BH325" t="s">
        <v>4461</v>
      </c>
      <c r="BJ325">
        <v>870495960</v>
      </c>
    </row>
    <row r="326" spans="1:62" x14ac:dyDescent="0.25">
      <c r="A326" t="s">
        <v>4577</v>
      </c>
      <c r="B326" s="2">
        <v>43409</v>
      </c>
      <c r="C326" t="s">
        <v>63</v>
      </c>
      <c r="D326" s="3">
        <v>43373.44925435185</v>
      </c>
      <c r="E326" t="s">
        <v>117</v>
      </c>
      <c r="H326" t="s">
        <v>4460</v>
      </c>
      <c r="J326" t="s">
        <v>4461</v>
      </c>
      <c r="L326" t="s">
        <v>4462</v>
      </c>
      <c r="M326" t="s">
        <v>166</v>
      </c>
      <c r="N326">
        <v>84081</v>
      </c>
      <c r="O326" t="s">
        <v>70</v>
      </c>
      <c r="Q326" t="s">
        <v>4463</v>
      </c>
      <c r="S326" t="s">
        <v>72</v>
      </c>
      <c r="T326" t="s">
        <v>4464</v>
      </c>
      <c r="U326" t="s">
        <v>4465</v>
      </c>
      <c r="V326" t="s">
        <v>3788</v>
      </c>
      <c r="W326" t="s">
        <v>1246</v>
      </c>
      <c r="X326" t="s">
        <v>1008</v>
      </c>
      <c r="Y326" t="str">
        <f>"51-4121"</f>
        <v>51-4121</v>
      </c>
      <c r="Z326" t="s">
        <v>993</v>
      </c>
      <c r="AA326">
        <v>33231</v>
      </c>
      <c r="AB326">
        <v>15</v>
      </c>
      <c r="AD326" t="s">
        <v>79</v>
      </c>
      <c r="AE326" t="s">
        <v>95</v>
      </c>
      <c r="AF326">
        <v>40</v>
      </c>
      <c r="AG326" s="4">
        <v>0.20833333333333334</v>
      </c>
      <c r="AH326" s="4">
        <v>0.625</v>
      </c>
      <c r="AI326" s="5">
        <v>19.96</v>
      </c>
      <c r="AJ326">
        <v>29.94</v>
      </c>
      <c r="AL326" t="s">
        <v>81</v>
      </c>
      <c r="AM326" t="s">
        <v>82</v>
      </c>
      <c r="AO326" t="s">
        <v>83</v>
      </c>
      <c r="AR326" t="s">
        <v>82</v>
      </c>
      <c r="AT326" t="s">
        <v>82</v>
      </c>
      <c r="AW326" t="s">
        <v>82</v>
      </c>
      <c r="AY326" t="s">
        <v>4578</v>
      </c>
      <c r="AZ326" t="s">
        <v>4579</v>
      </c>
      <c r="BA326" t="s">
        <v>881</v>
      </c>
      <c r="BB326">
        <v>83202</v>
      </c>
      <c r="BC326" t="s">
        <v>87</v>
      </c>
      <c r="BH326" t="s">
        <v>4580</v>
      </c>
      <c r="BJ326">
        <v>870495960</v>
      </c>
    </row>
    <row r="327" spans="1:62" x14ac:dyDescent="0.25">
      <c r="A327" t="s">
        <v>4963</v>
      </c>
      <c r="B327" s="2">
        <v>43409</v>
      </c>
      <c r="C327" t="s">
        <v>63</v>
      </c>
      <c r="D327" s="3">
        <v>43375.83479641204</v>
      </c>
      <c r="E327" t="s">
        <v>64</v>
      </c>
      <c r="F327" s="2">
        <v>43466</v>
      </c>
      <c r="G327" s="2">
        <v>43647</v>
      </c>
      <c r="H327" t="s">
        <v>4964</v>
      </c>
      <c r="I327" t="s">
        <v>67</v>
      </c>
      <c r="J327" t="s">
        <v>4965</v>
      </c>
      <c r="K327" t="s">
        <v>67</v>
      </c>
      <c r="L327" t="s">
        <v>4966</v>
      </c>
      <c r="M327" t="s">
        <v>714</v>
      </c>
      <c r="N327">
        <v>70586</v>
      </c>
      <c r="O327" t="s">
        <v>70</v>
      </c>
      <c r="P327" t="s">
        <v>67</v>
      </c>
      <c r="Q327" t="s">
        <v>4967</v>
      </c>
      <c r="S327" t="s">
        <v>72</v>
      </c>
      <c r="T327" t="s">
        <v>2125</v>
      </c>
      <c r="U327" t="s">
        <v>4913</v>
      </c>
      <c r="V327" t="s">
        <v>2127</v>
      </c>
      <c r="W327" t="s">
        <v>714</v>
      </c>
      <c r="X327" t="s">
        <v>4968</v>
      </c>
      <c r="Y327" t="str">
        <f>"51-3022"</f>
        <v>51-3022</v>
      </c>
      <c r="Z327" t="s">
        <v>865</v>
      </c>
      <c r="AA327">
        <v>311712</v>
      </c>
      <c r="AB327">
        <v>45</v>
      </c>
      <c r="AC327">
        <v>45</v>
      </c>
      <c r="AD327" t="s">
        <v>79</v>
      </c>
      <c r="AE327" t="s">
        <v>80</v>
      </c>
      <c r="AF327">
        <v>35</v>
      </c>
      <c r="AG327" s="4">
        <v>0.29166666666666669</v>
      </c>
      <c r="AH327" s="4">
        <v>0.625</v>
      </c>
      <c r="AI327" s="5">
        <v>8.33</v>
      </c>
      <c r="AJ327">
        <v>12.5</v>
      </c>
      <c r="AL327" t="s">
        <v>81</v>
      </c>
      <c r="AM327" t="s">
        <v>82</v>
      </c>
      <c r="AO327" t="s">
        <v>83</v>
      </c>
      <c r="AP327" t="s">
        <v>67</v>
      </c>
      <c r="AQ327" t="s">
        <v>67</v>
      </c>
      <c r="AR327" t="s">
        <v>82</v>
      </c>
      <c r="AT327" t="s">
        <v>82</v>
      </c>
      <c r="AW327" t="s">
        <v>72</v>
      </c>
      <c r="AX327">
        <v>3</v>
      </c>
      <c r="AY327" t="s">
        <v>4966</v>
      </c>
      <c r="AZ327" t="s">
        <v>4969</v>
      </c>
      <c r="BA327" t="s">
        <v>714</v>
      </c>
      <c r="BB327">
        <v>70586</v>
      </c>
      <c r="BC327" t="s">
        <v>87</v>
      </c>
      <c r="BH327" t="s">
        <v>4965</v>
      </c>
      <c r="BI327" t="s">
        <v>67</v>
      </c>
      <c r="BJ327">
        <v>274213272</v>
      </c>
    </row>
    <row r="328" spans="1:62" x14ac:dyDescent="0.25">
      <c r="A328" t="s">
        <v>5019</v>
      </c>
      <c r="B328" s="2">
        <v>43409</v>
      </c>
      <c r="C328" t="s">
        <v>63</v>
      </c>
      <c r="D328" s="3">
        <v>43375.840143564812</v>
      </c>
      <c r="E328" t="s">
        <v>64</v>
      </c>
      <c r="F328" s="2">
        <v>43466</v>
      </c>
      <c r="G328" s="2">
        <v>43646</v>
      </c>
      <c r="H328" t="s">
        <v>5020</v>
      </c>
      <c r="J328" t="s">
        <v>5014</v>
      </c>
      <c r="L328" t="s">
        <v>5015</v>
      </c>
      <c r="M328" t="s">
        <v>714</v>
      </c>
      <c r="N328">
        <v>71351</v>
      </c>
      <c r="O328" t="s">
        <v>70</v>
      </c>
      <c r="Q328" t="s">
        <v>5021</v>
      </c>
      <c r="S328" t="s">
        <v>72</v>
      </c>
      <c r="T328" t="s">
        <v>2125</v>
      </c>
      <c r="U328" t="s">
        <v>2126</v>
      </c>
      <c r="V328" t="s">
        <v>2127</v>
      </c>
      <c r="W328" t="s">
        <v>714</v>
      </c>
      <c r="X328" t="s">
        <v>4968</v>
      </c>
      <c r="Y328" t="str">
        <f>"51-3022"</f>
        <v>51-3022</v>
      </c>
      <c r="Z328" t="s">
        <v>865</v>
      </c>
      <c r="AA328">
        <v>311712</v>
      </c>
      <c r="AB328">
        <v>60</v>
      </c>
      <c r="AC328">
        <v>60</v>
      </c>
      <c r="AD328" t="s">
        <v>79</v>
      </c>
      <c r="AE328" t="s">
        <v>80</v>
      </c>
      <c r="AF328">
        <v>40</v>
      </c>
      <c r="AG328" s="4">
        <v>0.29166666666666669</v>
      </c>
      <c r="AH328" s="4">
        <v>0.66666666666666663</v>
      </c>
      <c r="AI328" s="5">
        <v>8.33</v>
      </c>
      <c r="AJ328">
        <v>12.5</v>
      </c>
      <c r="AL328" t="s">
        <v>81</v>
      </c>
      <c r="AM328" t="s">
        <v>82</v>
      </c>
      <c r="AO328" t="s">
        <v>83</v>
      </c>
      <c r="AR328" t="s">
        <v>82</v>
      </c>
      <c r="AT328" t="s">
        <v>82</v>
      </c>
      <c r="AW328" t="s">
        <v>72</v>
      </c>
      <c r="AX328">
        <v>1</v>
      </c>
      <c r="AY328" t="s">
        <v>5015</v>
      </c>
      <c r="AZ328" t="s">
        <v>5018</v>
      </c>
      <c r="BA328" t="s">
        <v>714</v>
      </c>
      <c r="BB328">
        <v>71351</v>
      </c>
      <c r="BC328" t="s">
        <v>87</v>
      </c>
      <c r="BH328" t="s">
        <v>5014</v>
      </c>
      <c r="BJ328">
        <v>460843886</v>
      </c>
    </row>
    <row r="329" spans="1:62" x14ac:dyDescent="0.25">
      <c r="A329" t="s">
        <v>5022</v>
      </c>
      <c r="B329" s="2">
        <v>43409</v>
      </c>
      <c r="C329" t="s">
        <v>63</v>
      </c>
      <c r="D329" s="3">
        <v>43375.835902569444</v>
      </c>
      <c r="E329" t="s">
        <v>64</v>
      </c>
      <c r="F329" s="2">
        <v>43466</v>
      </c>
      <c r="G329" s="2">
        <v>43661</v>
      </c>
      <c r="H329" t="s">
        <v>5023</v>
      </c>
      <c r="I329" t="s">
        <v>67</v>
      </c>
      <c r="J329" t="s">
        <v>5024</v>
      </c>
      <c r="K329" t="s">
        <v>5025</v>
      </c>
      <c r="L329" t="s">
        <v>5026</v>
      </c>
      <c r="M329" t="s">
        <v>714</v>
      </c>
      <c r="N329">
        <v>70527</v>
      </c>
      <c r="O329" t="s">
        <v>70</v>
      </c>
      <c r="P329" t="s">
        <v>5027</v>
      </c>
      <c r="Q329" t="s">
        <v>5028</v>
      </c>
      <c r="S329" t="s">
        <v>72</v>
      </c>
      <c r="T329" t="s">
        <v>2125</v>
      </c>
      <c r="U329" t="s">
        <v>4913</v>
      </c>
      <c r="V329" t="s">
        <v>2127</v>
      </c>
      <c r="W329" t="s">
        <v>714</v>
      </c>
      <c r="X329" t="s">
        <v>4914</v>
      </c>
      <c r="Y329" t="str">
        <f>"51-3022"</f>
        <v>51-3022</v>
      </c>
      <c r="Z329" t="s">
        <v>865</v>
      </c>
      <c r="AA329">
        <v>311712</v>
      </c>
      <c r="AB329">
        <v>50</v>
      </c>
      <c r="AC329">
        <v>50</v>
      </c>
      <c r="AD329" t="s">
        <v>79</v>
      </c>
      <c r="AE329" t="s">
        <v>80</v>
      </c>
      <c r="AF329">
        <v>40</v>
      </c>
      <c r="AG329" s="4">
        <v>0.29166666666666669</v>
      </c>
      <c r="AH329" s="4">
        <v>0.66666666666666663</v>
      </c>
      <c r="AI329" s="5">
        <v>8.33</v>
      </c>
      <c r="AJ329">
        <v>12.5</v>
      </c>
      <c r="AL329" t="s">
        <v>81</v>
      </c>
      <c r="AM329" t="s">
        <v>82</v>
      </c>
      <c r="AO329" t="s">
        <v>83</v>
      </c>
      <c r="AP329" t="s">
        <v>67</v>
      </c>
      <c r="AQ329" t="s">
        <v>67</v>
      </c>
      <c r="AR329" t="s">
        <v>82</v>
      </c>
      <c r="AT329" t="s">
        <v>82</v>
      </c>
      <c r="AW329" t="s">
        <v>72</v>
      </c>
      <c r="AX329">
        <v>3</v>
      </c>
      <c r="AY329" t="s">
        <v>5026</v>
      </c>
      <c r="AZ329" t="s">
        <v>5027</v>
      </c>
      <c r="BA329" t="s">
        <v>714</v>
      </c>
      <c r="BB329">
        <v>70526</v>
      </c>
      <c r="BC329" t="s">
        <v>79</v>
      </c>
      <c r="BH329" t="s">
        <v>5024</v>
      </c>
      <c r="BI329" t="s">
        <v>67</v>
      </c>
      <c r="BJ329">
        <v>371794406</v>
      </c>
    </row>
    <row r="330" spans="1:62" x14ac:dyDescent="0.25">
      <c r="A330" t="s">
        <v>5106</v>
      </c>
      <c r="B330" s="2">
        <v>43409</v>
      </c>
      <c r="C330" t="s">
        <v>63</v>
      </c>
      <c r="D330" s="3">
        <v>43376.313732245369</v>
      </c>
      <c r="E330" t="s">
        <v>64</v>
      </c>
      <c r="F330" s="2">
        <v>43466</v>
      </c>
      <c r="G330" s="2">
        <v>43770</v>
      </c>
      <c r="H330" t="s">
        <v>5107</v>
      </c>
      <c r="I330" t="s">
        <v>5108</v>
      </c>
      <c r="J330" t="s">
        <v>5109</v>
      </c>
      <c r="L330" t="s">
        <v>5110</v>
      </c>
      <c r="M330" t="s">
        <v>323</v>
      </c>
      <c r="N330">
        <v>91307</v>
      </c>
      <c r="O330" t="s">
        <v>70</v>
      </c>
      <c r="P330" t="s">
        <v>67</v>
      </c>
      <c r="Q330" t="s">
        <v>5111</v>
      </c>
      <c r="S330" t="s">
        <v>72</v>
      </c>
      <c r="T330" t="s">
        <v>3258</v>
      </c>
      <c r="U330" t="s">
        <v>3259</v>
      </c>
      <c r="V330" t="s">
        <v>3260</v>
      </c>
      <c r="W330" t="s">
        <v>323</v>
      </c>
      <c r="X330" t="s">
        <v>3261</v>
      </c>
      <c r="Y330" t="str">
        <f>"39-2021"</f>
        <v>39-2021</v>
      </c>
      <c r="Z330" t="s">
        <v>78</v>
      </c>
      <c r="AA330">
        <v>711219</v>
      </c>
      <c r="AB330">
        <v>6</v>
      </c>
      <c r="AC330">
        <v>6</v>
      </c>
      <c r="AD330" t="s">
        <v>79</v>
      </c>
      <c r="AE330" t="s">
        <v>95</v>
      </c>
      <c r="AF330">
        <v>40</v>
      </c>
      <c r="AG330" s="4">
        <v>0.33333333333333331</v>
      </c>
      <c r="AH330" s="4">
        <v>0.75</v>
      </c>
      <c r="AI330" s="5">
        <v>15.15</v>
      </c>
      <c r="AJ330">
        <v>22.73</v>
      </c>
      <c r="AK330">
        <v>22.73</v>
      </c>
      <c r="AL330" t="s">
        <v>81</v>
      </c>
      <c r="AM330" t="s">
        <v>82</v>
      </c>
      <c r="AO330" t="s">
        <v>83</v>
      </c>
      <c r="AP330" t="s">
        <v>67</v>
      </c>
      <c r="AQ330" t="s">
        <v>67</v>
      </c>
      <c r="AR330" t="s">
        <v>82</v>
      </c>
      <c r="AT330" t="s">
        <v>82</v>
      </c>
      <c r="AW330" t="s">
        <v>72</v>
      </c>
      <c r="AX330">
        <v>1</v>
      </c>
      <c r="AY330" t="s">
        <v>4529</v>
      </c>
      <c r="AZ330" t="s">
        <v>4530</v>
      </c>
      <c r="BA330" t="s">
        <v>323</v>
      </c>
      <c r="BB330">
        <v>92274</v>
      </c>
      <c r="BC330" t="s">
        <v>79</v>
      </c>
      <c r="BH330" t="s">
        <v>5105</v>
      </c>
      <c r="BI330" t="s">
        <v>4532</v>
      </c>
      <c r="BJ330">
        <v>952022858</v>
      </c>
    </row>
    <row r="331" spans="1:62" x14ac:dyDescent="0.25">
      <c r="A331" t="s">
        <v>5131</v>
      </c>
      <c r="B331" s="2">
        <v>43409</v>
      </c>
      <c r="C331" t="s">
        <v>63</v>
      </c>
      <c r="D331" s="3">
        <v>43376.508931296295</v>
      </c>
      <c r="E331" t="s">
        <v>64</v>
      </c>
      <c r="F331" s="2">
        <v>43466</v>
      </c>
      <c r="G331" s="2">
        <v>43770</v>
      </c>
      <c r="H331" t="s">
        <v>5132</v>
      </c>
      <c r="J331" t="s">
        <v>5133</v>
      </c>
      <c r="L331" t="s">
        <v>2540</v>
      </c>
      <c r="M331" t="s">
        <v>323</v>
      </c>
      <c r="N331">
        <v>90049</v>
      </c>
      <c r="O331" t="s">
        <v>70</v>
      </c>
      <c r="Q331" t="s">
        <v>5134</v>
      </c>
      <c r="S331" t="s">
        <v>72</v>
      </c>
      <c r="T331" t="s">
        <v>3258</v>
      </c>
      <c r="U331" t="s">
        <v>3259</v>
      </c>
      <c r="V331" t="s">
        <v>3260</v>
      </c>
      <c r="W331" t="s">
        <v>323</v>
      </c>
      <c r="X331" t="s">
        <v>3261</v>
      </c>
      <c r="Y331" t="str">
        <f>"39-2021"</f>
        <v>39-2021</v>
      </c>
      <c r="Z331" t="s">
        <v>78</v>
      </c>
      <c r="AA331">
        <v>711219</v>
      </c>
      <c r="AB331">
        <v>4</v>
      </c>
      <c r="AC331">
        <v>4</v>
      </c>
      <c r="AD331" t="s">
        <v>79</v>
      </c>
      <c r="AE331" t="s">
        <v>80</v>
      </c>
      <c r="AF331">
        <v>40</v>
      </c>
      <c r="AG331" s="4">
        <v>0.29166666666666669</v>
      </c>
      <c r="AH331" s="4">
        <v>0.66666666666666663</v>
      </c>
      <c r="AI331" s="5">
        <v>15.15</v>
      </c>
      <c r="AJ331">
        <v>22.73</v>
      </c>
      <c r="AK331">
        <v>22.73</v>
      </c>
      <c r="AL331" t="s">
        <v>81</v>
      </c>
      <c r="AM331" t="s">
        <v>82</v>
      </c>
      <c r="AO331" t="s">
        <v>83</v>
      </c>
      <c r="AP331" t="s">
        <v>67</v>
      </c>
      <c r="AQ331" t="s">
        <v>67</v>
      </c>
      <c r="AR331" t="s">
        <v>82</v>
      </c>
      <c r="AT331" t="s">
        <v>82</v>
      </c>
      <c r="AW331" t="s">
        <v>72</v>
      </c>
      <c r="AX331">
        <v>1</v>
      </c>
      <c r="AY331" t="s">
        <v>4529</v>
      </c>
      <c r="AZ331" t="s">
        <v>4530</v>
      </c>
      <c r="BA331" t="s">
        <v>323</v>
      </c>
      <c r="BB331">
        <v>92274</v>
      </c>
      <c r="BC331" t="s">
        <v>79</v>
      </c>
      <c r="BH331" t="s">
        <v>5105</v>
      </c>
      <c r="BI331" t="s">
        <v>5135</v>
      </c>
      <c r="BJ331">
        <v>364708934</v>
      </c>
    </row>
    <row r="332" spans="1:62" x14ac:dyDescent="0.25">
      <c r="A332" t="s">
        <v>5484</v>
      </c>
      <c r="B332" s="2">
        <v>43409</v>
      </c>
      <c r="C332" t="s">
        <v>63</v>
      </c>
      <c r="D332" s="3">
        <v>43375.834174143522</v>
      </c>
      <c r="E332" t="s">
        <v>64</v>
      </c>
      <c r="F332" s="2">
        <v>43454</v>
      </c>
      <c r="G332" s="2">
        <v>43646</v>
      </c>
      <c r="H332" t="s">
        <v>5485</v>
      </c>
      <c r="I332" t="s">
        <v>5486</v>
      </c>
      <c r="J332" t="s">
        <v>5487</v>
      </c>
      <c r="L332" t="s">
        <v>5488</v>
      </c>
      <c r="M332" t="s">
        <v>714</v>
      </c>
      <c r="N332">
        <v>70535</v>
      </c>
      <c r="O332" t="s">
        <v>70</v>
      </c>
      <c r="Q332" t="s">
        <v>5489</v>
      </c>
      <c r="S332" t="s">
        <v>72</v>
      </c>
      <c r="T332" t="s">
        <v>2125</v>
      </c>
      <c r="U332" t="s">
        <v>2126</v>
      </c>
      <c r="V332" t="s">
        <v>2127</v>
      </c>
      <c r="W332" t="s">
        <v>714</v>
      </c>
      <c r="X332" t="s">
        <v>4914</v>
      </c>
      <c r="Y332" t="str">
        <f>"51-3022"</f>
        <v>51-3022</v>
      </c>
      <c r="Z332" t="s">
        <v>865</v>
      </c>
      <c r="AA332">
        <v>311712</v>
      </c>
      <c r="AB332">
        <v>200</v>
      </c>
      <c r="AC332">
        <v>200</v>
      </c>
      <c r="AD332" t="s">
        <v>79</v>
      </c>
      <c r="AE332" t="s">
        <v>80</v>
      </c>
      <c r="AF332">
        <v>35</v>
      </c>
      <c r="AG332" s="4">
        <v>0.29166666666666669</v>
      </c>
      <c r="AH332" s="4">
        <v>0.625</v>
      </c>
      <c r="AI332" s="5">
        <v>8.33</v>
      </c>
      <c r="AJ332">
        <v>12.5</v>
      </c>
      <c r="AL332" t="s">
        <v>81</v>
      </c>
      <c r="AM332" t="s">
        <v>82</v>
      </c>
      <c r="AO332" t="s">
        <v>83</v>
      </c>
      <c r="AR332" t="s">
        <v>82</v>
      </c>
      <c r="AT332" t="s">
        <v>82</v>
      </c>
      <c r="AW332" t="s">
        <v>72</v>
      </c>
      <c r="AX332">
        <v>1</v>
      </c>
      <c r="AY332" t="s">
        <v>5488</v>
      </c>
      <c r="AZ332" t="s">
        <v>5490</v>
      </c>
      <c r="BA332" t="s">
        <v>714</v>
      </c>
      <c r="BB332">
        <v>70535</v>
      </c>
      <c r="BC332" t="s">
        <v>79</v>
      </c>
      <c r="BH332" t="s">
        <v>5487</v>
      </c>
      <c r="BJ332">
        <v>720984277</v>
      </c>
    </row>
    <row r="333" spans="1:62" x14ac:dyDescent="0.25">
      <c r="A333" t="s">
        <v>5674</v>
      </c>
      <c r="B333" s="2">
        <v>43409</v>
      </c>
      <c r="C333" t="s">
        <v>63</v>
      </c>
      <c r="D333" s="3">
        <v>43370.552703865738</v>
      </c>
      <c r="E333" t="s">
        <v>64</v>
      </c>
      <c r="F333" s="2">
        <v>43445</v>
      </c>
      <c r="G333" s="2">
        <v>43616</v>
      </c>
      <c r="H333" t="s">
        <v>5569</v>
      </c>
      <c r="J333" t="s">
        <v>5570</v>
      </c>
      <c r="L333" t="s">
        <v>5571</v>
      </c>
      <c r="M333" t="s">
        <v>2367</v>
      </c>
      <c r="N333">
        <v>29945</v>
      </c>
      <c r="O333" t="s">
        <v>70</v>
      </c>
      <c r="Q333" t="s">
        <v>5572</v>
      </c>
      <c r="S333" t="s">
        <v>72</v>
      </c>
      <c r="T333" t="s">
        <v>651</v>
      </c>
      <c r="U333" t="s">
        <v>652</v>
      </c>
      <c r="V333" t="s">
        <v>653</v>
      </c>
      <c r="W333" t="s">
        <v>207</v>
      </c>
      <c r="X333" t="s">
        <v>1533</v>
      </c>
      <c r="Y333" t="str">
        <f>"35-3031"</f>
        <v>35-3031</v>
      </c>
      <c r="Z333" t="s">
        <v>410</v>
      </c>
      <c r="AA333">
        <v>713910</v>
      </c>
      <c r="AB333">
        <v>2</v>
      </c>
      <c r="AC333">
        <v>2</v>
      </c>
      <c r="AD333" t="s">
        <v>79</v>
      </c>
      <c r="AE333" t="s">
        <v>95</v>
      </c>
      <c r="AF333">
        <v>40</v>
      </c>
      <c r="AG333" s="4">
        <v>0.375</v>
      </c>
      <c r="AH333" s="4">
        <v>0.70833333333333337</v>
      </c>
      <c r="AI333" s="5">
        <v>9.2899999999999991</v>
      </c>
      <c r="AJ333">
        <v>13.94</v>
      </c>
      <c r="AK333">
        <v>14.63</v>
      </c>
      <c r="AL333" t="s">
        <v>81</v>
      </c>
      <c r="AM333" t="s">
        <v>82</v>
      </c>
      <c r="AO333" t="s">
        <v>83</v>
      </c>
      <c r="AR333" t="s">
        <v>82</v>
      </c>
      <c r="AT333" t="s">
        <v>82</v>
      </c>
      <c r="AW333" t="s">
        <v>72</v>
      </c>
      <c r="AX333">
        <v>3</v>
      </c>
      <c r="AY333" t="s">
        <v>5571</v>
      </c>
      <c r="AZ333" t="s">
        <v>4457</v>
      </c>
      <c r="BA333" t="s">
        <v>2367</v>
      </c>
      <c r="BB333">
        <v>29945</v>
      </c>
      <c r="BC333" t="s">
        <v>87</v>
      </c>
      <c r="BH333" t="s">
        <v>5570</v>
      </c>
      <c r="BJ333">
        <v>571096479</v>
      </c>
    </row>
    <row r="334" spans="1:62" x14ac:dyDescent="0.25">
      <c r="A334" t="s">
        <v>5918</v>
      </c>
      <c r="B334" s="2">
        <v>43409</v>
      </c>
      <c r="C334" t="s">
        <v>63</v>
      </c>
      <c r="D334" s="3">
        <v>43376.316865624998</v>
      </c>
      <c r="E334" t="s">
        <v>64</v>
      </c>
      <c r="F334" s="2">
        <v>43466</v>
      </c>
      <c r="G334" s="2">
        <v>43770</v>
      </c>
      <c r="H334" t="s">
        <v>5919</v>
      </c>
      <c r="J334" t="s">
        <v>5920</v>
      </c>
      <c r="L334" t="s">
        <v>5921</v>
      </c>
      <c r="M334" t="s">
        <v>323</v>
      </c>
      <c r="N334">
        <v>91342</v>
      </c>
      <c r="O334" t="s">
        <v>70</v>
      </c>
      <c r="Q334" t="s">
        <v>5922</v>
      </c>
      <c r="S334" t="s">
        <v>72</v>
      </c>
      <c r="T334" t="s">
        <v>3258</v>
      </c>
      <c r="U334" t="s">
        <v>3259</v>
      </c>
      <c r="V334" t="s">
        <v>3260</v>
      </c>
      <c r="W334" t="s">
        <v>323</v>
      </c>
      <c r="X334" t="s">
        <v>3261</v>
      </c>
      <c r="Y334" t="str">
        <f>"39-2021"</f>
        <v>39-2021</v>
      </c>
      <c r="Z334" t="s">
        <v>78</v>
      </c>
      <c r="AA334">
        <v>711219</v>
      </c>
      <c r="AB334">
        <v>7</v>
      </c>
      <c r="AC334">
        <v>7</v>
      </c>
      <c r="AD334" t="s">
        <v>79</v>
      </c>
      <c r="AE334" t="s">
        <v>95</v>
      </c>
      <c r="AF334">
        <v>40</v>
      </c>
      <c r="AG334" s="4">
        <v>0.33333333333333331</v>
      </c>
      <c r="AH334" s="4">
        <v>0.75</v>
      </c>
      <c r="AI334" s="5">
        <v>15.15</v>
      </c>
      <c r="AJ334">
        <v>22.73</v>
      </c>
      <c r="AK334">
        <v>22.73</v>
      </c>
      <c r="AL334" t="s">
        <v>81</v>
      </c>
      <c r="AM334" t="s">
        <v>82</v>
      </c>
      <c r="AO334" t="s">
        <v>83</v>
      </c>
      <c r="AP334" t="s">
        <v>67</v>
      </c>
      <c r="AQ334" t="s">
        <v>67</v>
      </c>
      <c r="AR334" t="s">
        <v>82</v>
      </c>
      <c r="AT334" t="s">
        <v>82</v>
      </c>
      <c r="AW334" t="s">
        <v>72</v>
      </c>
      <c r="AX334">
        <v>1</v>
      </c>
      <c r="AY334" t="s">
        <v>4529</v>
      </c>
      <c r="AZ334" t="s">
        <v>4530</v>
      </c>
      <c r="BA334" t="s">
        <v>323</v>
      </c>
      <c r="BB334">
        <v>92274</v>
      </c>
      <c r="BC334" t="s">
        <v>79</v>
      </c>
      <c r="BH334" t="s">
        <v>5105</v>
      </c>
      <c r="BI334" t="s">
        <v>5135</v>
      </c>
      <c r="BJ334">
        <v>954836248</v>
      </c>
    </row>
    <row r="335" spans="1:62" x14ac:dyDescent="0.25">
      <c r="A335" t="s">
        <v>6015</v>
      </c>
      <c r="B335" s="2">
        <v>43409</v>
      </c>
      <c r="C335" t="s">
        <v>63</v>
      </c>
      <c r="D335" s="3">
        <v>43383.571719097221</v>
      </c>
      <c r="E335" t="s">
        <v>64</v>
      </c>
      <c r="F335" s="2">
        <v>43472</v>
      </c>
      <c r="G335" s="2">
        <v>43745</v>
      </c>
      <c r="H335" t="s">
        <v>6016</v>
      </c>
      <c r="J335" t="s">
        <v>6017</v>
      </c>
      <c r="K335" t="s">
        <v>6018</v>
      </c>
      <c r="L335" t="s">
        <v>6019</v>
      </c>
      <c r="M335" t="s">
        <v>821</v>
      </c>
      <c r="N335">
        <v>97389</v>
      </c>
      <c r="O335" t="s">
        <v>70</v>
      </c>
      <c r="Q335" t="s">
        <v>6020</v>
      </c>
      <c r="S335" t="s">
        <v>72</v>
      </c>
      <c r="T335" t="s">
        <v>878</v>
      </c>
      <c r="U335" t="s">
        <v>4038</v>
      </c>
      <c r="V335" t="s">
        <v>4039</v>
      </c>
      <c r="W335" t="s">
        <v>881</v>
      </c>
      <c r="X335" t="s">
        <v>3018</v>
      </c>
      <c r="Y335" t="str">
        <f>"45-4011"</f>
        <v>45-4011</v>
      </c>
      <c r="Z335" t="s">
        <v>763</v>
      </c>
      <c r="AA335">
        <v>115310</v>
      </c>
      <c r="AB335">
        <v>29</v>
      </c>
      <c r="AC335">
        <v>29</v>
      </c>
      <c r="AD335" t="s">
        <v>79</v>
      </c>
      <c r="AE335" t="s">
        <v>80</v>
      </c>
      <c r="AF335">
        <v>40</v>
      </c>
      <c r="AG335" s="4">
        <v>0.27083333333333331</v>
      </c>
      <c r="AH335" s="4">
        <v>0.60416666666666663</v>
      </c>
      <c r="AI335" s="5">
        <v>11.96</v>
      </c>
      <c r="AJ335">
        <v>17.940000000000001</v>
      </c>
      <c r="AK335">
        <v>30.06</v>
      </c>
      <c r="AL335" t="s">
        <v>81</v>
      </c>
      <c r="AM335" t="s">
        <v>82</v>
      </c>
      <c r="AO335" t="s">
        <v>83</v>
      </c>
      <c r="AR335" t="s">
        <v>82</v>
      </c>
      <c r="AT335" t="s">
        <v>82</v>
      </c>
      <c r="AW335" t="s">
        <v>72</v>
      </c>
      <c r="AX335">
        <v>3</v>
      </c>
      <c r="AY335" t="s">
        <v>6019</v>
      </c>
      <c r="AZ335" t="s">
        <v>6021</v>
      </c>
      <c r="BA335" t="s">
        <v>821</v>
      </c>
      <c r="BB335">
        <v>97389</v>
      </c>
      <c r="BC335" t="s">
        <v>79</v>
      </c>
      <c r="BH335" t="s">
        <v>6022</v>
      </c>
      <c r="BJ335">
        <v>930933338</v>
      </c>
    </row>
    <row r="336" spans="1:62" x14ac:dyDescent="0.25">
      <c r="A336" t="s">
        <v>6162</v>
      </c>
      <c r="B336" s="2">
        <v>43409</v>
      </c>
      <c r="C336" t="s">
        <v>63</v>
      </c>
      <c r="D336" s="3">
        <v>43377.246554502315</v>
      </c>
      <c r="E336" t="s">
        <v>64</v>
      </c>
      <c r="F336" s="2">
        <v>43466</v>
      </c>
      <c r="G336" s="2">
        <v>43723</v>
      </c>
      <c r="H336" t="s">
        <v>6163</v>
      </c>
      <c r="I336" t="s">
        <v>6164</v>
      </c>
      <c r="J336" t="s">
        <v>6165</v>
      </c>
      <c r="L336" t="s">
        <v>4015</v>
      </c>
      <c r="M336" t="s">
        <v>86</v>
      </c>
      <c r="N336">
        <v>32407</v>
      </c>
      <c r="O336" t="s">
        <v>70</v>
      </c>
      <c r="Q336" t="s">
        <v>6166</v>
      </c>
      <c r="S336" t="s">
        <v>82</v>
      </c>
      <c r="U336" t="s">
        <v>92</v>
      </c>
      <c r="X336" t="s">
        <v>6167</v>
      </c>
      <c r="Y336" t="str">
        <f>"43-4081"</f>
        <v>43-4081</v>
      </c>
      <c r="Z336" t="s">
        <v>1983</v>
      </c>
      <c r="AA336">
        <v>721110</v>
      </c>
      <c r="AB336">
        <v>12</v>
      </c>
      <c r="AC336">
        <v>12</v>
      </c>
      <c r="AD336" t="s">
        <v>79</v>
      </c>
      <c r="AE336" t="s">
        <v>95</v>
      </c>
      <c r="AF336">
        <v>35</v>
      </c>
      <c r="AG336" s="4">
        <v>0.29166666666666669</v>
      </c>
      <c r="AH336" s="4">
        <v>0.625</v>
      </c>
      <c r="AI336" s="5">
        <v>12.01</v>
      </c>
      <c r="AJ336">
        <v>18.02</v>
      </c>
      <c r="AL336" t="s">
        <v>81</v>
      </c>
      <c r="AM336" t="s">
        <v>82</v>
      </c>
      <c r="AO336" t="s">
        <v>83</v>
      </c>
      <c r="AR336" t="s">
        <v>82</v>
      </c>
      <c r="AT336" t="s">
        <v>82</v>
      </c>
      <c r="AW336" t="s">
        <v>72</v>
      </c>
      <c r="AX336">
        <v>1</v>
      </c>
      <c r="AY336" t="s">
        <v>4015</v>
      </c>
      <c r="AZ336" t="s">
        <v>4016</v>
      </c>
      <c r="BA336" t="s">
        <v>86</v>
      </c>
      <c r="BB336">
        <v>32407</v>
      </c>
      <c r="BC336" t="s">
        <v>87</v>
      </c>
      <c r="BH336" t="s">
        <v>6168</v>
      </c>
      <c r="BJ336">
        <v>592369578</v>
      </c>
    </row>
    <row r="337" spans="1:62" x14ac:dyDescent="0.25">
      <c r="A337" t="s">
        <v>6201</v>
      </c>
      <c r="B337" s="2">
        <v>43409</v>
      </c>
      <c r="C337" t="s">
        <v>63</v>
      </c>
      <c r="D337" s="3">
        <v>43377.756092812502</v>
      </c>
      <c r="E337" t="s">
        <v>64</v>
      </c>
      <c r="F337" s="2">
        <v>43466</v>
      </c>
      <c r="G337" s="2">
        <v>43626</v>
      </c>
      <c r="H337" t="s">
        <v>6202</v>
      </c>
      <c r="J337" t="s">
        <v>6203</v>
      </c>
      <c r="L337" t="s">
        <v>4574</v>
      </c>
      <c r="M337" t="s">
        <v>859</v>
      </c>
      <c r="N337">
        <v>98107</v>
      </c>
      <c r="O337" t="s">
        <v>70</v>
      </c>
      <c r="Q337" t="s">
        <v>6204</v>
      </c>
      <c r="S337" t="s">
        <v>72</v>
      </c>
      <c r="T337" t="s">
        <v>6205</v>
      </c>
      <c r="U337" t="s">
        <v>6206</v>
      </c>
      <c r="V337" t="s">
        <v>4500</v>
      </c>
      <c r="W337" t="s">
        <v>859</v>
      </c>
      <c r="X337" t="s">
        <v>6207</v>
      </c>
      <c r="Y337" t="str">
        <f>"51-9032"</f>
        <v>51-9032</v>
      </c>
      <c r="Z337" t="s">
        <v>1635</v>
      </c>
      <c r="AA337">
        <v>311710</v>
      </c>
      <c r="AB337">
        <v>1</v>
      </c>
      <c r="AC337">
        <v>1</v>
      </c>
      <c r="AD337" t="s">
        <v>79</v>
      </c>
      <c r="AE337" t="s">
        <v>80</v>
      </c>
      <c r="AF337">
        <v>40</v>
      </c>
      <c r="AG337" s="4">
        <v>0.25</v>
      </c>
      <c r="AH337" s="4">
        <v>0.75</v>
      </c>
      <c r="AI337" s="5">
        <v>22.25</v>
      </c>
      <c r="AJ337">
        <v>33.380000000000003</v>
      </c>
      <c r="AK337">
        <v>45</v>
      </c>
      <c r="AL337" t="s">
        <v>81</v>
      </c>
      <c r="AM337" t="s">
        <v>82</v>
      </c>
      <c r="AO337" t="s">
        <v>83</v>
      </c>
      <c r="AR337" t="s">
        <v>82</v>
      </c>
      <c r="AT337" t="s">
        <v>82</v>
      </c>
      <c r="AW337" t="s">
        <v>72</v>
      </c>
      <c r="AX337">
        <v>24</v>
      </c>
      <c r="AY337" t="s">
        <v>6208</v>
      </c>
      <c r="AZ337" t="s">
        <v>6209</v>
      </c>
      <c r="BA337" t="s">
        <v>595</v>
      </c>
      <c r="BB337">
        <v>99661</v>
      </c>
      <c r="BC337" t="s">
        <v>87</v>
      </c>
      <c r="BH337" t="s">
        <v>6210</v>
      </c>
      <c r="BJ337">
        <v>470702463</v>
      </c>
    </row>
    <row r="338" spans="1:62" x14ac:dyDescent="0.25">
      <c r="A338" t="s">
        <v>6231</v>
      </c>
      <c r="B338" s="2">
        <v>43409</v>
      </c>
      <c r="C338" t="s">
        <v>63</v>
      </c>
      <c r="D338" s="3">
        <v>43377.751616203706</v>
      </c>
      <c r="E338" t="s">
        <v>64</v>
      </c>
      <c r="F338" s="2">
        <v>43466</v>
      </c>
      <c r="G338" s="2">
        <v>43626</v>
      </c>
      <c r="H338" t="s">
        <v>6202</v>
      </c>
      <c r="J338" t="s">
        <v>6203</v>
      </c>
      <c r="L338" t="s">
        <v>4574</v>
      </c>
      <c r="M338" t="s">
        <v>859</v>
      </c>
      <c r="N338">
        <v>98107</v>
      </c>
      <c r="O338" t="s">
        <v>70</v>
      </c>
      <c r="Q338" t="s">
        <v>6204</v>
      </c>
      <c r="S338" t="s">
        <v>72</v>
      </c>
      <c r="T338" t="s">
        <v>6205</v>
      </c>
      <c r="U338" t="s">
        <v>6206</v>
      </c>
      <c r="V338" t="s">
        <v>4500</v>
      </c>
      <c r="W338" t="s">
        <v>859</v>
      </c>
      <c r="X338" t="s">
        <v>6207</v>
      </c>
      <c r="Y338" t="str">
        <f>"51-9032"</f>
        <v>51-9032</v>
      </c>
      <c r="Z338" t="s">
        <v>1635</v>
      </c>
      <c r="AA338">
        <v>311710</v>
      </c>
      <c r="AB338">
        <v>3</v>
      </c>
      <c r="AC338">
        <v>3</v>
      </c>
      <c r="AD338" t="s">
        <v>79</v>
      </c>
      <c r="AE338" t="s">
        <v>80</v>
      </c>
      <c r="AF338">
        <v>40</v>
      </c>
      <c r="AG338" s="4">
        <v>0.25</v>
      </c>
      <c r="AH338" s="4">
        <v>0.75</v>
      </c>
      <c r="AI338" s="5">
        <v>22.25</v>
      </c>
      <c r="AJ338">
        <v>33.380000000000003</v>
      </c>
      <c r="AK338">
        <v>48</v>
      </c>
      <c r="AL338" t="s">
        <v>81</v>
      </c>
      <c r="AM338" t="s">
        <v>82</v>
      </c>
      <c r="AO338" t="s">
        <v>83</v>
      </c>
      <c r="AR338" t="s">
        <v>82</v>
      </c>
      <c r="AT338" t="s">
        <v>82</v>
      </c>
      <c r="AW338" t="s">
        <v>72</v>
      </c>
      <c r="AX338">
        <v>24</v>
      </c>
      <c r="AY338" t="s">
        <v>5177</v>
      </c>
      <c r="AZ338" t="s">
        <v>6209</v>
      </c>
      <c r="BA338" t="s">
        <v>595</v>
      </c>
      <c r="BB338">
        <v>99553</v>
      </c>
      <c r="BC338" t="s">
        <v>87</v>
      </c>
      <c r="BH338" t="s">
        <v>5179</v>
      </c>
      <c r="BJ338">
        <v>470702463</v>
      </c>
    </row>
    <row r="339" spans="1:62" x14ac:dyDescent="0.25">
      <c r="A339" t="s">
        <v>6245</v>
      </c>
      <c r="B339" s="2">
        <v>43409</v>
      </c>
      <c r="C339" t="s">
        <v>63</v>
      </c>
      <c r="D339" s="3">
        <v>43377.745977106482</v>
      </c>
      <c r="E339" t="s">
        <v>64</v>
      </c>
      <c r="F339" s="2">
        <v>43466</v>
      </c>
      <c r="G339" s="2">
        <v>43585</v>
      </c>
      <c r="H339" t="s">
        <v>6202</v>
      </c>
      <c r="J339" t="s">
        <v>6203</v>
      </c>
      <c r="L339" t="s">
        <v>4574</v>
      </c>
      <c r="M339" t="s">
        <v>859</v>
      </c>
      <c r="N339">
        <v>98107</v>
      </c>
      <c r="O339" t="s">
        <v>70</v>
      </c>
      <c r="Q339" t="s">
        <v>6204</v>
      </c>
      <c r="S339" t="s">
        <v>72</v>
      </c>
      <c r="T339" t="s">
        <v>6246</v>
      </c>
      <c r="U339" t="s">
        <v>6206</v>
      </c>
      <c r="V339" t="s">
        <v>4500</v>
      </c>
      <c r="W339" t="s">
        <v>859</v>
      </c>
      <c r="X339" t="s">
        <v>6247</v>
      </c>
      <c r="Y339" t="str">
        <f>"51-3092"</f>
        <v>51-3092</v>
      </c>
      <c r="Z339" t="s">
        <v>6248</v>
      </c>
      <c r="AA339">
        <v>311712</v>
      </c>
      <c r="AB339">
        <v>2</v>
      </c>
      <c r="AC339">
        <v>2</v>
      </c>
      <c r="AD339" t="s">
        <v>79</v>
      </c>
      <c r="AE339" t="s">
        <v>80</v>
      </c>
      <c r="AF339">
        <v>40</v>
      </c>
      <c r="AG339" s="4">
        <v>0.25</v>
      </c>
      <c r="AH339" s="4">
        <v>0.75</v>
      </c>
      <c r="AI339" s="5">
        <v>19.600000000000001</v>
      </c>
      <c r="AJ339">
        <v>29.4</v>
      </c>
      <c r="AK339">
        <v>48.75</v>
      </c>
      <c r="AL339" t="s">
        <v>81</v>
      </c>
      <c r="AM339" t="s">
        <v>82</v>
      </c>
      <c r="AO339" t="s">
        <v>83</v>
      </c>
      <c r="AR339" t="s">
        <v>82</v>
      </c>
      <c r="AT339" t="s">
        <v>82</v>
      </c>
      <c r="AW339" t="s">
        <v>72</v>
      </c>
      <c r="AX339">
        <v>24</v>
      </c>
      <c r="AY339" t="s">
        <v>5177</v>
      </c>
      <c r="AZ339" t="s">
        <v>6209</v>
      </c>
      <c r="BA339" t="s">
        <v>595</v>
      </c>
      <c r="BB339">
        <v>99553</v>
      </c>
      <c r="BC339" t="s">
        <v>87</v>
      </c>
      <c r="BH339" t="s">
        <v>5179</v>
      </c>
      <c r="BJ339">
        <v>470702463</v>
      </c>
    </row>
    <row r="340" spans="1:62" x14ac:dyDescent="0.25">
      <c r="A340" t="s">
        <v>6990</v>
      </c>
      <c r="B340" s="2">
        <v>43409</v>
      </c>
      <c r="C340" t="s">
        <v>63</v>
      </c>
      <c r="D340" s="3">
        <v>43385.308501354164</v>
      </c>
      <c r="E340" t="s">
        <v>64</v>
      </c>
      <c r="F340" s="2">
        <v>43475</v>
      </c>
      <c r="G340" s="2">
        <v>43779</v>
      </c>
      <c r="H340" t="s">
        <v>6991</v>
      </c>
      <c r="I340" t="s">
        <v>67</v>
      </c>
      <c r="J340" t="s">
        <v>6992</v>
      </c>
      <c r="K340" t="s">
        <v>6993</v>
      </c>
      <c r="L340" t="s">
        <v>6994</v>
      </c>
      <c r="M340" t="s">
        <v>86</v>
      </c>
      <c r="N340">
        <v>33534</v>
      </c>
      <c r="O340" t="s">
        <v>70</v>
      </c>
      <c r="Q340" t="s">
        <v>6995</v>
      </c>
      <c r="S340" t="s">
        <v>72</v>
      </c>
      <c r="T340" t="s">
        <v>5156</v>
      </c>
      <c r="U340" t="s">
        <v>5157</v>
      </c>
      <c r="V340" t="s">
        <v>5158</v>
      </c>
      <c r="W340" t="s">
        <v>105</v>
      </c>
      <c r="X340" t="s">
        <v>280</v>
      </c>
      <c r="Y340" t="str">
        <f>"35-3022"</f>
        <v>35-3022</v>
      </c>
      <c r="Z340" t="s">
        <v>280</v>
      </c>
      <c r="AA340">
        <v>713990</v>
      </c>
      <c r="AB340">
        <v>16</v>
      </c>
      <c r="AC340">
        <v>16</v>
      </c>
      <c r="AD340" t="s">
        <v>79</v>
      </c>
      <c r="AE340" t="s">
        <v>80</v>
      </c>
      <c r="AF340">
        <v>40</v>
      </c>
      <c r="AG340" s="4">
        <v>0.54166666666666663</v>
      </c>
      <c r="AH340" s="4">
        <v>0.91666666666666663</v>
      </c>
      <c r="AI340" s="5">
        <v>344.8</v>
      </c>
      <c r="AJ340">
        <v>0</v>
      </c>
      <c r="AK340">
        <v>0</v>
      </c>
      <c r="AL340" t="s">
        <v>81</v>
      </c>
      <c r="AM340" t="s">
        <v>82</v>
      </c>
      <c r="AO340" t="s">
        <v>83</v>
      </c>
      <c r="AR340" t="s">
        <v>82</v>
      </c>
      <c r="AT340" t="s">
        <v>82</v>
      </c>
      <c r="AW340" t="s">
        <v>82</v>
      </c>
      <c r="AY340" t="s">
        <v>686</v>
      </c>
      <c r="AZ340" t="s">
        <v>730</v>
      </c>
      <c r="BA340" t="s">
        <v>86</v>
      </c>
      <c r="BB340">
        <v>33534</v>
      </c>
      <c r="BC340" t="s">
        <v>79</v>
      </c>
      <c r="BH340" t="s">
        <v>6996</v>
      </c>
      <c r="BI340" t="s">
        <v>67</v>
      </c>
      <c r="BJ340">
        <v>475521420</v>
      </c>
    </row>
    <row r="341" spans="1:62" x14ac:dyDescent="0.25">
      <c r="A341" t="s">
        <v>7142</v>
      </c>
      <c r="B341" s="2">
        <v>43409</v>
      </c>
      <c r="C341" t="s">
        <v>63</v>
      </c>
      <c r="D341" s="3">
        <v>43389.387355555555</v>
      </c>
      <c r="E341" t="s">
        <v>64</v>
      </c>
      <c r="F341" s="2">
        <v>43479</v>
      </c>
      <c r="G341" s="2">
        <v>43782</v>
      </c>
      <c r="H341" t="s">
        <v>7143</v>
      </c>
      <c r="I341" t="s">
        <v>7144</v>
      </c>
      <c r="J341" t="s">
        <v>7145</v>
      </c>
      <c r="K341" t="s">
        <v>7146</v>
      </c>
      <c r="L341" t="s">
        <v>3451</v>
      </c>
      <c r="M341" t="s">
        <v>105</v>
      </c>
      <c r="N341">
        <v>77073</v>
      </c>
      <c r="O341" t="s">
        <v>70</v>
      </c>
      <c r="P341">
        <v>75041</v>
      </c>
      <c r="Q341" t="s">
        <v>7147</v>
      </c>
      <c r="S341" t="s">
        <v>72</v>
      </c>
      <c r="T341" t="s">
        <v>1881</v>
      </c>
      <c r="U341" t="s">
        <v>5811</v>
      </c>
      <c r="V341" t="s">
        <v>1882</v>
      </c>
      <c r="W341" t="s">
        <v>278</v>
      </c>
      <c r="X341" t="s">
        <v>1673</v>
      </c>
      <c r="Y341" t="str">
        <f>"37-3011"</f>
        <v>37-3011</v>
      </c>
      <c r="Z341" t="s">
        <v>94</v>
      </c>
      <c r="AA341">
        <v>561730</v>
      </c>
      <c r="AB341">
        <v>80</v>
      </c>
      <c r="AC341">
        <v>80</v>
      </c>
      <c r="AD341" t="s">
        <v>79</v>
      </c>
      <c r="AE341" t="s">
        <v>95</v>
      </c>
      <c r="AF341">
        <v>35</v>
      </c>
      <c r="AG341" s="4">
        <v>0.25</v>
      </c>
      <c r="AH341" s="4">
        <v>0.5625</v>
      </c>
      <c r="AI341" s="5">
        <v>13.94</v>
      </c>
      <c r="AJ341">
        <v>20.91</v>
      </c>
      <c r="AL341" t="s">
        <v>81</v>
      </c>
      <c r="AM341" t="s">
        <v>82</v>
      </c>
      <c r="AO341" t="s">
        <v>83</v>
      </c>
      <c r="AR341" t="s">
        <v>82</v>
      </c>
      <c r="AT341" t="s">
        <v>82</v>
      </c>
      <c r="AW341" t="s">
        <v>72</v>
      </c>
      <c r="AX341">
        <v>3</v>
      </c>
      <c r="AY341" t="s">
        <v>3451</v>
      </c>
      <c r="AZ341" t="s">
        <v>1225</v>
      </c>
      <c r="BA341" t="s">
        <v>105</v>
      </c>
      <c r="BB341">
        <v>75041</v>
      </c>
      <c r="BC341" t="s">
        <v>79</v>
      </c>
      <c r="BH341" t="s">
        <v>7145</v>
      </c>
      <c r="BJ341">
        <v>364313318</v>
      </c>
    </row>
    <row r="342" spans="1:62" x14ac:dyDescent="0.25">
      <c r="A342" t="s">
        <v>7153</v>
      </c>
      <c r="B342" s="2">
        <v>43409</v>
      </c>
      <c r="C342" t="s">
        <v>63</v>
      </c>
      <c r="D342" s="3">
        <v>43389.395973090279</v>
      </c>
      <c r="E342" t="s">
        <v>64</v>
      </c>
      <c r="F342" s="2">
        <v>43479</v>
      </c>
      <c r="G342" s="2">
        <v>43770</v>
      </c>
      <c r="H342" t="s">
        <v>7154</v>
      </c>
      <c r="I342" t="s">
        <v>7144</v>
      </c>
      <c r="J342" t="s">
        <v>7155</v>
      </c>
      <c r="K342" t="s">
        <v>7156</v>
      </c>
      <c r="L342" t="s">
        <v>3291</v>
      </c>
      <c r="M342" t="s">
        <v>105</v>
      </c>
      <c r="N342">
        <v>77073</v>
      </c>
      <c r="O342" t="s">
        <v>70</v>
      </c>
      <c r="Q342" t="s">
        <v>7157</v>
      </c>
      <c r="S342" t="s">
        <v>72</v>
      </c>
      <c r="T342" t="s">
        <v>1881</v>
      </c>
      <c r="U342" t="s">
        <v>5811</v>
      </c>
      <c r="V342" t="s">
        <v>1882</v>
      </c>
      <c r="W342" t="s">
        <v>278</v>
      </c>
      <c r="X342" t="s">
        <v>1673</v>
      </c>
      <c r="Y342" t="str">
        <f>"37-3011"</f>
        <v>37-3011</v>
      </c>
      <c r="Z342" t="s">
        <v>94</v>
      </c>
      <c r="AA342">
        <v>561730</v>
      </c>
      <c r="AB342">
        <v>25</v>
      </c>
      <c r="AC342">
        <v>25</v>
      </c>
      <c r="AD342" t="s">
        <v>79</v>
      </c>
      <c r="AE342" t="s">
        <v>95</v>
      </c>
      <c r="AF342">
        <v>35</v>
      </c>
      <c r="AG342" s="4">
        <v>0.25</v>
      </c>
      <c r="AH342" s="4">
        <v>0.5625</v>
      </c>
      <c r="AI342" s="5">
        <v>13.44</v>
      </c>
      <c r="AJ342">
        <v>20.16</v>
      </c>
      <c r="AL342" t="s">
        <v>81</v>
      </c>
      <c r="AM342" t="s">
        <v>82</v>
      </c>
      <c r="AO342" t="s">
        <v>83</v>
      </c>
      <c r="AR342" t="s">
        <v>82</v>
      </c>
      <c r="AT342" t="s">
        <v>82</v>
      </c>
      <c r="AW342" t="s">
        <v>72</v>
      </c>
      <c r="AX342">
        <v>3</v>
      </c>
      <c r="AY342" t="s">
        <v>3291</v>
      </c>
      <c r="AZ342" t="s">
        <v>3292</v>
      </c>
      <c r="BA342" t="s">
        <v>105</v>
      </c>
      <c r="BB342">
        <v>77073</v>
      </c>
      <c r="BC342" t="s">
        <v>79</v>
      </c>
      <c r="BH342" t="s">
        <v>7155</v>
      </c>
      <c r="BJ342">
        <v>364313318</v>
      </c>
    </row>
    <row r="343" spans="1:62" x14ac:dyDescent="0.25">
      <c r="A343" t="s">
        <v>7613</v>
      </c>
      <c r="B343" s="2">
        <v>43409</v>
      </c>
      <c r="C343" t="s">
        <v>63</v>
      </c>
      <c r="D343" s="3">
        <v>43391.32583652778</v>
      </c>
      <c r="E343" t="s">
        <v>64</v>
      </c>
      <c r="F343" s="2">
        <v>43480</v>
      </c>
      <c r="G343" s="2">
        <v>43768</v>
      </c>
      <c r="H343" t="s">
        <v>7614</v>
      </c>
      <c r="I343" t="s">
        <v>67</v>
      </c>
      <c r="J343" t="s">
        <v>7615</v>
      </c>
      <c r="K343" t="s">
        <v>67</v>
      </c>
      <c r="L343" t="s">
        <v>7616</v>
      </c>
      <c r="M343" t="s">
        <v>323</v>
      </c>
      <c r="N343" t="s">
        <v>7617</v>
      </c>
      <c r="O343" t="s">
        <v>70</v>
      </c>
      <c r="P343" t="s">
        <v>67</v>
      </c>
      <c r="Q343" t="s">
        <v>7618</v>
      </c>
      <c r="S343" t="s">
        <v>72</v>
      </c>
      <c r="T343" t="s">
        <v>5156</v>
      </c>
      <c r="U343" t="s">
        <v>5157</v>
      </c>
      <c r="V343" t="s">
        <v>5158</v>
      </c>
      <c r="W343" t="s">
        <v>105</v>
      </c>
      <c r="X343" t="s">
        <v>5873</v>
      </c>
      <c r="Y343" t="str">
        <f>"35-3022"</f>
        <v>35-3022</v>
      </c>
      <c r="Z343" t="s">
        <v>280</v>
      </c>
      <c r="AA343">
        <v>713990</v>
      </c>
      <c r="AB343">
        <v>25</v>
      </c>
      <c r="AC343">
        <v>25</v>
      </c>
      <c r="AD343" t="s">
        <v>79</v>
      </c>
      <c r="AE343" t="s">
        <v>80</v>
      </c>
      <c r="AF343">
        <v>40</v>
      </c>
      <c r="AG343" s="4">
        <v>0.54166666666666663</v>
      </c>
      <c r="AH343" s="4">
        <v>0.91666666666666663</v>
      </c>
      <c r="AI343" s="6">
        <v>12</v>
      </c>
      <c r="AL343" t="s">
        <v>81</v>
      </c>
      <c r="AM343" t="s">
        <v>82</v>
      </c>
      <c r="AO343" t="s">
        <v>83</v>
      </c>
      <c r="AR343" t="s">
        <v>82</v>
      </c>
      <c r="AT343" t="s">
        <v>82</v>
      </c>
      <c r="AW343" t="s">
        <v>82</v>
      </c>
      <c r="AY343" t="s">
        <v>7619</v>
      </c>
      <c r="AZ343" t="s">
        <v>4175</v>
      </c>
      <c r="BA343" t="s">
        <v>323</v>
      </c>
      <c r="BB343">
        <v>93657</v>
      </c>
      <c r="BC343" t="s">
        <v>79</v>
      </c>
      <c r="BH343" t="s">
        <v>7620</v>
      </c>
      <c r="BJ343">
        <v>465434868</v>
      </c>
    </row>
    <row r="344" spans="1:62" x14ac:dyDescent="0.25">
      <c r="A344" t="s">
        <v>9487</v>
      </c>
      <c r="B344" s="2">
        <v>43409</v>
      </c>
      <c r="C344" t="s">
        <v>63</v>
      </c>
      <c r="D344" s="3">
        <v>43403.333517118059</v>
      </c>
      <c r="E344" t="s">
        <v>3355</v>
      </c>
      <c r="H344" t="s">
        <v>9488</v>
      </c>
      <c r="I344" t="s">
        <v>9489</v>
      </c>
      <c r="J344" t="s">
        <v>9490</v>
      </c>
      <c r="L344" t="s">
        <v>9491</v>
      </c>
      <c r="M344" t="s">
        <v>278</v>
      </c>
      <c r="N344">
        <v>20147</v>
      </c>
      <c r="O344" t="s">
        <v>70</v>
      </c>
      <c r="Q344" t="s">
        <v>9492</v>
      </c>
      <c r="S344" t="s">
        <v>82</v>
      </c>
      <c r="U344" t="s">
        <v>92</v>
      </c>
      <c r="X344" t="s">
        <v>9493</v>
      </c>
      <c r="Y344" t="str">
        <f>"53-3033"</f>
        <v>53-3033</v>
      </c>
      <c r="Z344" t="s">
        <v>4102</v>
      </c>
      <c r="AA344">
        <v>484122</v>
      </c>
      <c r="AB344">
        <v>10</v>
      </c>
      <c r="AD344" t="s">
        <v>79</v>
      </c>
      <c r="AE344" t="s">
        <v>1218</v>
      </c>
      <c r="AF344">
        <v>40</v>
      </c>
      <c r="AG344" s="4">
        <v>0.25</v>
      </c>
      <c r="AH344" s="4">
        <v>0.625</v>
      </c>
      <c r="AI344" s="6">
        <v>15</v>
      </c>
      <c r="AM344" t="s">
        <v>82</v>
      </c>
      <c r="AO344" t="s">
        <v>213</v>
      </c>
      <c r="AR344" t="s">
        <v>82</v>
      </c>
      <c r="AT344" t="s">
        <v>82</v>
      </c>
      <c r="AW344" t="s">
        <v>72</v>
      </c>
      <c r="AX344">
        <v>3</v>
      </c>
      <c r="AY344" t="s">
        <v>9491</v>
      </c>
      <c r="AZ344" t="s">
        <v>9494</v>
      </c>
      <c r="BA344" t="s">
        <v>278</v>
      </c>
      <c r="BB344">
        <v>20147</v>
      </c>
      <c r="BC344" t="s">
        <v>79</v>
      </c>
      <c r="BD344" t="s">
        <v>9495</v>
      </c>
      <c r="BE344">
        <v>1350563</v>
      </c>
      <c r="BF344" s="2">
        <v>43238</v>
      </c>
      <c r="BH344" t="s">
        <v>9490</v>
      </c>
      <c r="BJ344">
        <v>204437240</v>
      </c>
    </row>
    <row r="345" spans="1:62" x14ac:dyDescent="0.25">
      <c r="A345" t="s">
        <v>1687</v>
      </c>
      <c r="B345" s="2">
        <v>43410</v>
      </c>
      <c r="C345" t="s">
        <v>63</v>
      </c>
      <c r="D345" s="3">
        <v>43361.447102731479</v>
      </c>
      <c r="E345" t="s">
        <v>64</v>
      </c>
      <c r="F345" s="2">
        <v>43439</v>
      </c>
      <c r="G345" s="2">
        <v>43571</v>
      </c>
      <c r="H345" t="s">
        <v>1688</v>
      </c>
      <c r="I345" t="s">
        <v>1689</v>
      </c>
      <c r="J345" t="s">
        <v>1690</v>
      </c>
      <c r="L345" t="s">
        <v>1691</v>
      </c>
      <c r="M345" t="s">
        <v>844</v>
      </c>
      <c r="N345">
        <v>60606</v>
      </c>
      <c r="O345" t="s">
        <v>70</v>
      </c>
      <c r="Q345" t="s">
        <v>1692</v>
      </c>
      <c r="S345" t="s">
        <v>72</v>
      </c>
      <c r="T345" t="s">
        <v>1693</v>
      </c>
      <c r="U345" t="s">
        <v>1694</v>
      </c>
      <c r="V345" t="s">
        <v>1152</v>
      </c>
      <c r="W345" t="s">
        <v>774</v>
      </c>
      <c r="X345" t="s">
        <v>1695</v>
      </c>
      <c r="Y345" t="str">
        <f>"37-2012"</f>
        <v>37-2012</v>
      </c>
      <c r="Z345" t="s">
        <v>373</v>
      </c>
      <c r="AA345">
        <v>72111</v>
      </c>
      <c r="AB345">
        <v>40</v>
      </c>
      <c r="AC345">
        <v>40</v>
      </c>
      <c r="AD345" t="s">
        <v>79</v>
      </c>
      <c r="AE345" t="s">
        <v>95</v>
      </c>
      <c r="AF345">
        <v>35</v>
      </c>
      <c r="AG345" s="4">
        <v>0.35416666666666669</v>
      </c>
      <c r="AH345" s="4">
        <v>0.6875</v>
      </c>
      <c r="AI345" s="5">
        <v>14.13</v>
      </c>
      <c r="AJ345">
        <v>21.2</v>
      </c>
      <c r="AL345" t="s">
        <v>81</v>
      </c>
      <c r="AM345" t="s">
        <v>82</v>
      </c>
      <c r="AO345" t="s">
        <v>83</v>
      </c>
      <c r="AR345" t="s">
        <v>82</v>
      </c>
      <c r="AT345" t="s">
        <v>82</v>
      </c>
      <c r="AW345" t="s">
        <v>82</v>
      </c>
      <c r="AY345" t="s">
        <v>1054</v>
      </c>
      <c r="AZ345" t="s">
        <v>941</v>
      </c>
      <c r="BA345" t="s">
        <v>774</v>
      </c>
      <c r="BB345">
        <v>81620</v>
      </c>
      <c r="BC345" t="s">
        <v>87</v>
      </c>
      <c r="BH345" t="s">
        <v>1696</v>
      </c>
      <c r="BJ345">
        <v>941649123</v>
      </c>
    </row>
    <row r="346" spans="1:62" x14ac:dyDescent="0.25">
      <c r="A346" t="s">
        <v>1923</v>
      </c>
      <c r="B346" s="2">
        <v>43410</v>
      </c>
      <c r="C346" t="s">
        <v>63</v>
      </c>
      <c r="D346" s="3">
        <v>43356.599862499999</v>
      </c>
      <c r="E346" t="s">
        <v>64</v>
      </c>
      <c r="F346" s="2">
        <v>43439</v>
      </c>
      <c r="G346" s="2">
        <v>43571</v>
      </c>
      <c r="H346" t="s">
        <v>1688</v>
      </c>
      <c r="I346" t="s">
        <v>1689</v>
      </c>
      <c r="J346" t="s">
        <v>1690</v>
      </c>
      <c r="L346" t="s">
        <v>1691</v>
      </c>
      <c r="M346" t="s">
        <v>844</v>
      </c>
      <c r="N346">
        <v>60606</v>
      </c>
      <c r="O346" t="s">
        <v>70</v>
      </c>
      <c r="Q346" t="s">
        <v>1692</v>
      </c>
      <c r="S346" t="s">
        <v>72</v>
      </c>
      <c r="T346" t="s">
        <v>1693</v>
      </c>
      <c r="U346" t="s">
        <v>1694</v>
      </c>
      <c r="V346" t="s">
        <v>1152</v>
      </c>
      <c r="W346" t="s">
        <v>774</v>
      </c>
      <c r="X346" t="s">
        <v>1924</v>
      </c>
      <c r="Y346" t="str">
        <f>"35-9011"</f>
        <v>35-9011</v>
      </c>
      <c r="Z346" t="s">
        <v>1925</v>
      </c>
      <c r="AA346">
        <v>72111</v>
      </c>
      <c r="AB346">
        <v>20</v>
      </c>
      <c r="AC346">
        <v>20</v>
      </c>
      <c r="AD346" t="s">
        <v>79</v>
      </c>
      <c r="AE346" t="s">
        <v>95</v>
      </c>
      <c r="AF346">
        <v>35</v>
      </c>
      <c r="AG346" s="4">
        <v>0.25</v>
      </c>
      <c r="AH346" s="4">
        <v>0.64583333333333337</v>
      </c>
      <c r="AI346" s="6">
        <v>11</v>
      </c>
      <c r="AJ346">
        <v>16.5</v>
      </c>
      <c r="AL346" t="s">
        <v>81</v>
      </c>
      <c r="AM346" t="s">
        <v>82</v>
      </c>
      <c r="AO346" t="s">
        <v>83</v>
      </c>
      <c r="AR346" t="s">
        <v>82</v>
      </c>
      <c r="AT346" t="s">
        <v>82</v>
      </c>
      <c r="AW346" t="s">
        <v>82</v>
      </c>
      <c r="AY346" t="s">
        <v>1054</v>
      </c>
      <c r="AZ346" t="s">
        <v>941</v>
      </c>
      <c r="BA346" t="s">
        <v>774</v>
      </c>
      <c r="BB346">
        <v>81620</v>
      </c>
      <c r="BC346" t="s">
        <v>87</v>
      </c>
      <c r="BH346" t="s">
        <v>1696</v>
      </c>
      <c r="BJ346">
        <v>941649123</v>
      </c>
    </row>
    <row r="347" spans="1:62" x14ac:dyDescent="0.25">
      <c r="A347" t="s">
        <v>4568</v>
      </c>
      <c r="B347" s="2">
        <v>43410</v>
      </c>
      <c r="C347" t="s">
        <v>63</v>
      </c>
      <c r="D347" s="3">
        <v>43381.483210509257</v>
      </c>
      <c r="E347" t="s">
        <v>64</v>
      </c>
      <c r="F347" s="2">
        <v>43469</v>
      </c>
      <c r="G347" s="2">
        <v>43585</v>
      </c>
      <c r="H347" t="s">
        <v>4569</v>
      </c>
      <c r="I347" t="s">
        <v>67</v>
      </c>
      <c r="J347" t="s">
        <v>4570</v>
      </c>
      <c r="K347" t="s">
        <v>2442</v>
      </c>
      <c r="L347" t="s">
        <v>4420</v>
      </c>
      <c r="M347" t="s">
        <v>859</v>
      </c>
      <c r="N347">
        <v>98004</v>
      </c>
      <c r="O347" t="s">
        <v>70</v>
      </c>
      <c r="P347" t="s">
        <v>67</v>
      </c>
      <c r="Q347" t="s">
        <v>4571</v>
      </c>
      <c r="R347">
        <v>0</v>
      </c>
      <c r="S347" t="s">
        <v>72</v>
      </c>
      <c r="T347" t="s">
        <v>4572</v>
      </c>
      <c r="U347" t="s">
        <v>4573</v>
      </c>
      <c r="V347" t="s">
        <v>4574</v>
      </c>
      <c r="W347" t="s">
        <v>859</v>
      </c>
      <c r="X347" t="s">
        <v>4501</v>
      </c>
      <c r="Y347" t="str">
        <f>"51-9032"</f>
        <v>51-9032</v>
      </c>
      <c r="Z347" t="s">
        <v>1635</v>
      </c>
      <c r="AA347">
        <v>311710</v>
      </c>
      <c r="AB347">
        <v>7</v>
      </c>
      <c r="AC347">
        <v>7</v>
      </c>
      <c r="AD347" t="s">
        <v>79</v>
      </c>
      <c r="AE347" t="s">
        <v>80</v>
      </c>
      <c r="AF347">
        <v>40</v>
      </c>
      <c r="AG347" s="4">
        <v>0.25</v>
      </c>
      <c r="AH347" s="4">
        <v>0.75</v>
      </c>
      <c r="AI347" s="6">
        <v>20</v>
      </c>
      <c r="AJ347">
        <v>30</v>
      </c>
      <c r="AK347">
        <v>60</v>
      </c>
      <c r="AL347" t="s">
        <v>81</v>
      </c>
      <c r="AM347" t="s">
        <v>82</v>
      </c>
      <c r="AO347" t="s">
        <v>83</v>
      </c>
      <c r="AP347" t="s">
        <v>67</v>
      </c>
      <c r="AQ347" t="s">
        <v>67</v>
      </c>
      <c r="AR347" t="s">
        <v>82</v>
      </c>
      <c r="AT347" t="s">
        <v>82</v>
      </c>
      <c r="AW347" t="s">
        <v>72</v>
      </c>
      <c r="AX347">
        <v>24</v>
      </c>
      <c r="AY347" t="s">
        <v>4502</v>
      </c>
      <c r="AZ347" t="s">
        <v>4575</v>
      </c>
      <c r="BA347" t="s">
        <v>595</v>
      </c>
      <c r="BB347">
        <v>99692</v>
      </c>
      <c r="BC347" t="s">
        <v>79</v>
      </c>
      <c r="BH347" t="s">
        <v>4576</v>
      </c>
      <c r="BI347" t="s">
        <v>67</v>
      </c>
      <c r="BJ347">
        <v>911443701</v>
      </c>
    </row>
    <row r="348" spans="1:62" x14ac:dyDescent="0.25">
      <c r="A348" t="s">
        <v>4929</v>
      </c>
      <c r="B348" s="2">
        <v>43410</v>
      </c>
      <c r="C348" t="s">
        <v>63</v>
      </c>
      <c r="D348" s="3">
        <v>43375.833681226854</v>
      </c>
      <c r="E348" t="s">
        <v>64</v>
      </c>
      <c r="F348" s="2">
        <v>43466</v>
      </c>
      <c r="G348" s="2">
        <v>43738</v>
      </c>
      <c r="H348" t="s">
        <v>4930</v>
      </c>
      <c r="I348" t="s">
        <v>67</v>
      </c>
      <c r="J348" t="s">
        <v>4931</v>
      </c>
      <c r="K348" t="s">
        <v>4932</v>
      </c>
      <c r="L348" t="s">
        <v>4933</v>
      </c>
      <c r="M348" t="s">
        <v>105</v>
      </c>
      <c r="N348">
        <v>77590</v>
      </c>
      <c r="O348" t="s">
        <v>70</v>
      </c>
      <c r="P348" t="s">
        <v>67</v>
      </c>
      <c r="Q348" t="s">
        <v>4934</v>
      </c>
      <c r="S348" t="s">
        <v>72</v>
      </c>
      <c r="T348" t="s">
        <v>2125</v>
      </c>
      <c r="U348" t="s">
        <v>4913</v>
      </c>
      <c r="V348" t="s">
        <v>2127</v>
      </c>
      <c r="W348" t="s">
        <v>714</v>
      </c>
      <c r="X348" t="s">
        <v>864</v>
      </c>
      <c r="Y348" t="str">
        <f>"51-3022"</f>
        <v>51-3022</v>
      </c>
      <c r="Z348" t="s">
        <v>865</v>
      </c>
      <c r="AA348">
        <v>311712</v>
      </c>
      <c r="AB348">
        <v>40</v>
      </c>
      <c r="AC348">
        <v>40</v>
      </c>
      <c r="AD348" t="s">
        <v>79</v>
      </c>
      <c r="AE348" t="s">
        <v>80</v>
      </c>
      <c r="AF348">
        <v>40</v>
      </c>
      <c r="AG348" s="4">
        <v>0.16666666666666666</v>
      </c>
      <c r="AH348" s="4">
        <v>0.5</v>
      </c>
      <c r="AI348" s="5">
        <v>11.31</v>
      </c>
      <c r="AJ348">
        <v>16.97</v>
      </c>
      <c r="AL348" t="s">
        <v>81</v>
      </c>
      <c r="AM348" t="s">
        <v>82</v>
      </c>
      <c r="AO348" t="s">
        <v>83</v>
      </c>
      <c r="AP348" t="s">
        <v>67</v>
      </c>
      <c r="AQ348" t="s">
        <v>67</v>
      </c>
      <c r="AR348" t="s">
        <v>82</v>
      </c>
      <c r="AT348" t="s">
        <v>82</v>
      </c>
      <c r="AW348" t="s">
        <v>72</v>
      </c>
      <c r="AX348">
        <v>3</v>
      </c>
      <c r="AY348" t="s">
        <v>4933</v>
      </c>
      <c r="AZ348" t="s">
        <v>4935</v>
      </c>
      <c r="BA348" t="s">
        <v>105</v>
      </c>
      <c r="BB348">
        <v>77590</v>
      </c>
      <c r="BC348" t="s">
        <v>87</v>
      </c>
      <c r="BH348" t="s">
        <v>4931</v>
      </c>
      <c r="BI348" t="s">
        <v>4932</v>
      </c>
      <c r="BJ348">
        <v>760596287</v>
      </c>
    </row>
    <row r="349" spans="1:62" x14ac:dyDescent="0.25">
      <c r="A349" t="s">
        <v>6001</v>
      </c>
      <c r="B349" s="2">
        <v>43410</v>
      </c>
      <c r="C349" t="s">
        <v>63</v>
      </c>
      <c r="D349" s="3">
        <v>43376.179094583335</v>
      </c>
      <c r="E349" t="s">
        <v>64</v>
      </c>
      <c r="F349" s="2">
        <v>43466</v>
      </c>
      <c r="G349" s="2">
        <v>43738</v>
      </c>
      <c r="H349" t="s">
        <v>6002</v>
      </c>
      <c r="J349" t="s">
        <v>5004</v>
      </c>
      <c r="K349" t="s">
        <v>5005</v>
      </c>
      <c r="L349" t="s">
        <v>4062</v>
      </c>
      <c r="M349" t="s">
        <v>1064</v>
      </c>
      <c r="N349">
        <v>37033</v>
      </c>
      <c r="O349" t="s">
        <v>70</v>
      </c>
      <c r="Q349" t="s">
        <v>5006</v>
      </c>
      <c r="S349" t="s">
        <v>72</v>
      </c>
      <c r="T349" t="s">
        <v>1755</v>
      </c>
      <c r="U349" t="s">
        <v>3646</v>
      </c>
      <c r="V349" t="s">
        <v>1757</v>
      </c>
      <c r="W349" t="s">
        <v>278</v>
      </c>
      <c r="X349" t="s">
        <v>5007</v>
      </c>
      <c r="Y349" t="str">
        <f>"27-1023"</f>
        <v>27-1023</v>
      </c>
      <c r="Z349" t="s">
        <v>5008</v>
      </c>
      <c r="AA349">
        <v>321999</v>
      </c>
      <c r="AB349">
        <v>14</v>
      </c>
      <c r="AC349">
        <v>14</v>
      </c>
      <c r="AD349" t="s">
        <v>79</v>
      </c>
      <c r="AE349" t="s">
        <v>80</v>
      </c>
      <c r="AF349">
        <v>40</v>
      </c>
      <c r="AG349" s="4">
        <v>0.29166666666666669</v>
      </c>
      <c r="AH349" s="4">
        <v>0.64583333333333337</v>
      </c>
      <c r="AI349" s="5">
        <v>9.6999999999999993</v>
      </c>
      <c r="AJ349">
        <v>14.55</v>
      </c>
      <c r="AL349" t="s">
        <v>81</v>
      </c>
      <c r="AM349" t="s">
        <v>82</v>
      </c>
      <c r="AO349" t="s">
        <v>83</v>
      </c>
      <c r="AR349" t="s">
        <v>82</v>
      </c>
      <c r="AT349" t="s">
        <v>82</v>
      </c>
      <c r="AW349" t="s">
        <v>82</v>
      </c>
      <c r="AY349" t="s">
        <v>6003</v>
      </c>
      <c r="AZ349" t="s">
        <v>6004</v>
      </c>
      <c r="BA349" t="s">
        <v>714</v>
      </c>
      <c r="BB349">
        <v>71473</v>
      </c>
      <c r="BC349" t="s">
        <v>79</v>
      </c>
      <c r="BH349" t="s">
        <v>6005</v>
      </c>
      <c r="BJ349">
        <v>621244147</v>
      </c>
    </row>
    <row r="350" spans="1:62" x14ac:dyDescent="0.25">
      <c r="A350" t="s">
        <v>6035</v>
      </c>
      <c r="B350" s="2">
        <v>43410</v>
      </c>
      <c r="C350" t="s">
        <v>63</v>
      </c>
      <c r="D350" s="3">
        <v>43376.501031851854</v>
      </c>
      <c r="E350" t="s">
        <v>91</v>
      </c>
      <c r="H350" t="s">
        <v>6036</v>
      </c>
      <c r="J350" t="s">
        <v>6037</v>
      </c>
      <c r="L350" t="s">
        <v>6038</v>
      </c>
      <c r="M350" t="s">
        <v>323</v>
      </c>
      <c r="N350">
        <v>93067</v>
      </c>
      <c r="O350" t="s">
        <v>70</v>
      </c>
      <c r="Q350" t="s">
        <v>6039</v>
      </c>
      <c r="S350" t="s">
        <v>72</v>
      </c>
      <c r="T350" t="s">
        <v>6040</v>
      </c>
      <c r="U350" t="s">
        <v>6041</v>
      </c>
      <c r="V350" t="s">
        <v>3119</v>
      </c>
      <c r="W350" t="s">
        <v>323</v>
      </c>
      <c r="X350" t="s">
        <v>6042</v>
      </c>
      <c r="Y350" t="str">
        <f>"39-2011"</f>
        <v>39-2011</v>
      </c>
      <c r="Z350" t="s">
        <v>6043</v>
      </c>
      <c r="AA350">
        <v>711211</v>
      </c>
      <c r="AB350">
        <v>1</v>
      </c>
      <c r="AD350" t="s">
        <v>79</v>
      </c>
      <c r="AE350" t="s">
        <v>80</v>
      </c>
      <c r="AF350">
        <v>40</v>
      </c>
      <c r="AG350" s="4">
        <v>0.25</v>
      </c>
      <c r="AH350" s="4">
        <v>0.79166666666666663</v>
      </c>
      <c r="AI350" s="5">
        <v>25.08</v>
      </c>
      <c r="AJ350">
        <v>37.619999999999997</v>
      </c>
      <c r="AK350">
        <v>37.619999999999997</v>
      </c>
      <c r="AL350" t="s">
        <v>81</v>
      </c>
      <c r="AM350" t="s">
        <v>82</v>
      </c>
      <c r="AO350" t="s">
        <v>83</v>
      </c>
      <c r="AP350" t="s">
        <v>130</v>
      </c>
      <c r="AQ350" t="s">
        <v>130</v>
      </c>
      <c r="AR350" t="s">
        <v>82</v>
      </c>
      <c r="AT350" t="s">
        <v>82</v>
      </c>
      <c r="AW350" t="s">
        <v>72</v>
      </c>
      <c r="AX350">
        <v>60</v>
      </c>
      <c r="AY350" t="s">
        <v>6038</v>
      </c>
      <c r="AZ350" t="s">
        <v>6044</v>
      </c>
      <c r="BA350" t="s">
        <v>323</v>
      </c>
      <c r="BB350">
        <v>93067</v>
      </c>
      <c r="BC350" t="s">
        <v>79</v>
      </c>
      <c r="BH350" t="s">
        <v>6037</v>
      </c>
      <c r="BJ350">
        <v>831472591</v>
      </c>
    </row>
    <row r="351" spans="1:62" x14ac:dyDescent="0.25">
      <c r="A351" t="s">
        <v>6169</v>
      </c>
      <c r="B351" s="2">
        <v>43410</v>
      </c>
      <c r="C351" t="s">
        <v>63</v>
      </c>
      <c r="D351" s="3">
        <v>43385.255865636573</v>
      </c>
      <c r="E351" t="s">
        <v>64</v>
      </c>
      <c r="F351" s="2">
        <v>43475</v>
      </c>
      <c r="G351" s="2">
        <v>43747</v>
      </c>
      <c r="H351" t="s">
        <v>6170</v>
      </c>
      <c r="J351" t="s">
        <v>6171</v>
      </c>
      <c r="L351" t="s">
        <v>6172</v>
      </c>
      <c r="M351" t="s">
        <v>86</v>
      </c>
      <c r="N351">
        <v>32686</v>
      </c>
      <c r="O351" t="s">
        <v>70</v>
      </c>
      <c r="Q351" t="s">
        <v>6173</v>
      </c>
      <c r="S351" t="s">
        <v>72</v>
      </c>
      <c r="T351" t="s">
        <v>1483</v>
      </c>
      <c r="U351" t="s">
        <v>1484</v>
      </c>
      <c r="V351" t="s">
        <v>1485</v>
      </c>
      <c r="W351" t="s">
        <v>323</v>
      </c>
      <c r="X351" t="s">
        <v>3261</v>
      </c>
      <c r="Y351" t="str">
        <f>"39-2021"</f>
        <v>39-2021</v>
      </c>
      <c r="Z351" t="s">
        <v>78</v>
      </c>
      <c r="AA351">
        <v>711219</v>
      </c>
      <c r="AB351">
        <v>14</v>
      </c>
      <c r="AC351">
        <v>14</v>
      </c>
      <c r="AD351" t="s">
        <v>79</v>
      </c>
      <c r="AE351" t="s">
        <v>95</v>
      </c>
      <c r="AF351">
        <v>40</v>
      </c>
      <c r="AG351" s="4">
        <v>0.22916666666666666</v>
      </c>
      <c r="AH351" s="4">
        <v>0.66666666666666663</v>
      </c>
      <c r="AI351" s="5">
        <v>12.07</v>
      </c>
      <c r="AJ351">
        <v>18.11</v>
      </c>
      <c r="AL351" t="s">
        <v>81</v>
      </c>
      <c r="AM351" t="s">
        <v>82</v>
      </c>
      <c r="AO351" t="s">
        <v>83</v>
      </c>
      <c r="AR351" t="s">
        <v>82</v>
      </c>
      <c r="AT351" t="s">
        <v>82</v>
      </c>
      <c r="AW351" t="s">
        <v>72</v>
      </c>
      <c r="AX351">
        <v>3</v>
      </c>
      <c r="AY351" t="s">
        <v>6172</v>
      </c>
      <c r="AZ351" t="s">
        <v>1344</v>
      </c>
      <c r="BA351" t="s">
        <v>86</v>
      </c>
      <c r="BB351">
        <v>32686</v>
      </c>
      <c r="BC351" t="s">
        <v>79</v>
      </c>
      <c r="BH351" t="s">
        <v>6171</v>
      </c>
      <c r="BJ351">
        <v>592226514</v>
      </c>
    </row>
    <row r="352" spans="1:62" x14ac:dyDescent="0.25">
      <c r="A352" t="s">
        <v>6637</v>
      </c>
      <c r="B352" s="2">
        <v>43410</v>
      </c>
      <c r="C352" t="s">
        <v>63</v>
      </c>
      <c r="D352" s="3">
        <v>43382.509727314813</v>
      </c>
      <c r="E352" t="s">
        <v>64</v>
      </c>
      <c r="F352" s="2">
        <v>43466</v>
      </c>
      <c r="G352" s="2">
        <v>43769</v>
      </c>
      <c r="H352" t="s">
        <v>6638</v>
      </c>
      <c r="J352" t="s">
        <v>6639</v>
      </c>
      <c r="L352" t="s">
        <v>6640</v>
      </c>
      <c r="M352" t="s">
        <v>226</v>
      </c>
      <c r="N352">
        <v>48430</v>
      </c>
      <c r="O352" t="s">
        <v>70</v>
      </c>
      <c r="Q352" t="s">
        <v>6641</v>
      </c>
      <c r="S352" t="s">
        <v>72</v>
      </c>
      <c r="T352" t="s">
        <v>73</v>
      </c>
      <c r="U352" t="s">
        <v>74</v>
      </c>
      <c r="V352" t="s">
        <v>75</v>
      </c>
      <c r="W352" t="s">
        <v>76</v>
      </c>
      <c r="X352" t="s">
        <v>4057</v>
      </c>
      <c r="Y352" t="str">
        <f>"39-2021"</f>
        <v>39-2021</v>
      </c>
      <c r="Z352" t="s">
        <v>78</v>
      </c>
      <c r="AA352">
        <v>711212</v>
      </c>
      <c r="AB352">
        <v>4</v>
      </c>
      <c r="AC352">
        <v>4</v>
      </c>
      <c r="AD352" t="s">
        <v>79</v>
      </c>
      <c r="AE352" t="s">
        <v>80</v>
      </c>
      <c r="AF352">
        <v>40</v>
      </c>
      <c r="AG352" s="4">
        <v>0.20833333333333334</v>
      </c>
      <c r="AH352" s="4">
        <v>0.70833333333333337</v>
      </c>
      <c r="AI352" s="5">
        <v>12.28</v>
      </c>
      <c r="AJ352">
        <v>18.420000000000002</v>
      </c>
      <c r="AK352">
        <v>18.420000000000002</v>
      </c>
      <c r="AL352" t="s">
        <v>81</v>
      </c>
      <c r="AM352" t="s">
        <v>82</v>
      </c>
      <c r="AO352" t="s">
        <v>83</v>
      </c>
      <c r="AR352" t="s">
        <v>82</v>
      </c>
      <c r="AT352" t="s">
        <v>82</v>
      </c>
      <c r="AW352" t="s">
        <v>72</v>
      </c>
      <c r="AX352">
        <v>1</v>
      </c>
      <c r="AY352" t="s">
        <v>6640</v>
      </c>
      <c r="AZ352" t="s">
        <v>6642</v>
      </c>
      <c r="BA352" t="s">
        <v>226</v>
      </c>
      <c r="BB352">
        <v>48430</v>
      </c>
      <c r="BC352" t="s">
        <v>87</v>
      </c>
      <c r="BH352" t="s">
        <v>6639</v>
      </c>
      <c r="BJ352">
        <v>10627265</v>
      </c>
    </row>
    <row r="353" spans="1:62" x14ac:dyDescent="0.25">
      <c r="A353" t="s">
        <v>6954</v>
      </c>
      <c r="B353" s="2">
        <v>43410</v>
      </c>
      <c r="C353" t="s">
        <v>63</v>
      </c>
      <c r="D353" s="3">
        <v>43385.396857083331</v>
      </c>
      <c r="E353" t="s">
        <v>64</v>
      </c>
      <c r="F353" s="2">
        <v>43470</v>
      </c>
      <c r="G353" s="2">
        <v>43646</v>
      </c>
      <c r="H353" t="s">
        <v>6955</v>
      </c>
      <c r="J353" t="s">
        <v>6956</v>
      </c>
      <c r="K353" t="s">
        <v>6957</v>
      </c>
      <c r="L353" t="s">
        <v>1640</v>
      </c>
      <c r="M353" t="s">
        <v>859</v>
      </c>
      <c r="N353">
        <v>98532</v>
      </c>
      <c r="O353" t="s">
        <v>70</v>
      </c>
      <c r="Q353" t="s">
        <v>6958</v>
      </c>
      <c r="S353" t="s">
        <v>82</v>
      </c>
      <c r="U353" t="s">
        <v>92</v>
      </c>
      <c r="X353" t="s">
        <v>1642</v>
      </c>
      <c r="Y353" t="str">
        <f>"45-4011"</f>
        <v>45-4011</v>
      </c>
      <c r="Z353" t="s">
        <v>763</v>
      </c>
      <c r="AA353">
        <v>115310</v>
      </c>
      <c r="AB353">
        <v>20</v>
      </c>
      <c r="AC353">
        <v>20</v>
      </c>
      <c r="AD353" t="s">
        <v>79</v>
      </c>
      <c r="AE353" t="s">
        <v>95</v>
      </c>
      <c r="AF353">
        <v>40</v>
      </c>
      <c r="AG353" s="4">
        <v>0.29166666666666669</v>
      </c>
      <c r="AH353" s="4">
        <v>0.64583333333333337</v>
      </c>
      <c r="AI353" s="5">
        <v>11.96</v>
      </c>
      <c r="AM353" t="s">
        <v>82</v>
      </c>
      <c r="AO353" t="s">
        <v>83</v>
      </c>
      <c r="AR353" t="s">
        <v>82</v>
      </c>
      <c r="AT353" t="s">
        <v>82</v>
      </c>
      <c r="AW353" t="s">
        <v>72</v>
      </c>
      <c r="AX353">
        <v>3</v>
      </c>
      <c r="AY353" t="s">
        <v>1640</v>
      </c>
      <c r="AZ353" t="s">
        <v>1643</v>
      </c>
      <c r="BA353" t="s">
        <v>859</v>
      </c>
      <c r="BB353">
        <v>98532</v>
      </c>
      <c r="BC353" t="s">
        <v>79</v>
      </c>
      <c r="BD353" t="s">
        <v>6959</v>
      </c>
      <c r="BH353" t="s">
        <v>6956</v>
      </c>
      <c r="BJ353">
        <v>911570157</v>
      </c>
    </row>
    <row r="354" spans="1:62" x14ac:dyDescent="0.25">
      <c r="A354" t="s">
        <v>7223</v>
      </c>
      <c r="B354" s="2">
        <v>43410</v>
      </c>
      <c r="C354" t="s">
        <v>63</v>
      </c>
      <c r="D354" s="3">
        <v>43390.265301932872</v>
      </c>
      <c r="E354" t="s">
        <v>64</v>
      </c>
      <c r="F354" s="2">
        <v>43480</v>
      </c>
      <c r="G354" s="2">
        <v>43769</v>
      </c>
      <c r="H354" t="s">
        <v>7224</v>
      </c>
      <c r="I354" t="s">
        <v>7225</v>
      </c>
      <c r="J354" t="s">
        <v>7226</v>
      </c>
      <c r="K354" t="s">
        <v>67</v>
      </c>
      <c r="L354" t="s">
        <v>7227</v>
      </c>
      <c r="M354" t="s">
        <v>147</v>
      </c>
      <c r="N354">
        <v>16127</v>
      </c>
      <c r="O354" t="s">
        <v>70</v>
      </c>
      <c r="P354" t="s">
        <v>67</v>
      </c>
      <c r="Q354" t="s">
        <v>7228</v>
      </c>
      <c r="S354" t="s">
        <v>72</v>
      </c>
      <c r="T354" t="s">
        <v>5156</v>
      </c>
      <c r="U354" t="s">
        <v>5157</v>
      </c>
      <c r="V354" t="s">
        <v>5158</v>
      </c>
      <c r="W354" t="s">
        <v>105</v>
      </c>
      <c r="X354" t="s">
        <v>280</v>
      </c>
      <c r="Y354" t="str">
        <f>"35-3022"</f>
        <v>35-3022</v>
      </c>
      <c r="Z354" t="s">
        <v>280</v>
      </c>
      <c r="AA354">
        <v>713990</v>
      </c>
      <c r="AB354">
        <v>20</v>
      </c>
      <c r="AC354">
        <v>20</v>
      </c>
      <c r="AD354" t="s">
        <v>79</v>
      </c>
      <c r="AE354" t="s">
        <v>80</v>
      </c>
      <c r="AF354">
        <v>40</v>
      </c>
      <c r="AG354" s="4">
        <v>0.54166666666666663</v>
      </c>
      <c r="AH354" s="4">
        <v>0.91666666666666663</v>
      </c>
      <c r="AI354" s="5">
        <v>339.6</v>
      </c>
      <c r="AJ354">
        <v>0</v>
      </c>
      <c r="AK354">
        <v>0</v>
      </c>
      <c r="AL354" t="s">
        <v>81</v>
      </c>
      <c r="AM354" t="s">
        <v>82</v>
      </c>
      <c r="AO354" t="s">
        <v>83</v>
      </c>
      <c r="AR354" t="s">
        <v>82</v>
      </c>
      <c r="AT354" t="s">
        <v>82</v>
      </c>
      <c r="AW354" t="s">
        <v>82</v>
      </c>
      <c r="AY354" t="s">
        <v>7229</v>
      </c>
      <c r="AZ354" t="s">
        <v>6363</v>
      </c>
      <c r="BA354" t="s">
        <v>147</v>
      </c>
      <c r="BB354">
        <v>16127</v>
      </c>
      <c r="BC354" t="s">
        <v>79</v>
      </c>
      <c r="BH354" t="s">
        <v>7230</v>
      </c>
      <c r="BI354" t="s">
        <v>67</v>
      </c>
      <c r="BJ354">
        <v>200689042</v>
      </c>
    </row>
    <row r="355" spans="1:62" x14ac:dyDescent="0.25">
      <c r="A355" t="s">
        <v>825</v>
      </c>
      <c r="B355" s="2">
        <v>43411</v>
      </c>
      <c r="C355" t="s">
        <v>63</v>
      </c>
      <c r="D355" s="3">
        <v>43390.336547037034</v>
      </c>
      <c r="E355" t="s">
        <v>64</v>
      </c>
      <c r="F355" s="2">
        <v>43480</v>
      </c>
      <c r="G355" s="2">
        <v>43784</v>
      </c>
      <c r="H355" t="s">
        <v>826</v>
      </c>
      <c r="I355" t="s">
        <v>67</v>
      </c>
      <c r="J355" t="s">
        <v>827</v>
      </c>
      <c r="K355" t="s">
        <v>67</v>
      </c>
      <c r="L355" t="s">
        <v>828</v>
      </c>
      <c r="M355" t="s">
        <v>86</v>
      </c>
      <c r="N355">
        <v>32179</v>
      </c>
      <c r="O355" t="s">
        <v>70</v>
      </c>
      <c r="P355" t="s">
        <v>67</v>
      </c>
      <c r="Q355" t="s">
        <v>829</v>
      </c>
      <c r="S355" t="s">
        <v>72</v>
      </c>
      <c r="T355" t="s">
        <v>673</v>
      </c>
      <c r="U355" t="s">
        <v>674</v>
      </c>
      <c r="V355" t="s">
        <v>675</v>
      </c>
      <c r="W355" t="s">
        <v>136</v>
      </c>
      <c r="X355" t="s">
        <v>830</v>
      </c>
      <c r="Y355" t="str">
        <f>"39-3091"</f>
        <v>39-3091</v>
      </c>
      <c r="Z355" t="s">
        <v>677</v>
      </c>
      <c r="AA355">
        <v>713990</v>
      </c>
      <c r="AB355">
        <v>16</v>
      </c>
      <c r="AC355">
        <v>16</v>
      </c>
      <c r="AD355" t="s">
        <v>79</v>
      </c>
      <c r="AE355" t="s">
        <v>80</v>
      </c>
      <c r="AF355">
        <v>35</v>
      </c>
      <c r="AG355" s="4">
        <v>0.66666666666666663</v>
      </c>
      <c r="AH355" s="4">
        <v>0.95833333333333337</v>
      </c>
      <c r="AI355" s="5">
        <v>9.17</v>
      </c>
      <c r="AJ355">
        <v>13.76</v>
      </c>
      <c r="AK355">
        <v>17.190000000000001</v>
      </c>
      <c r="AL355" t="s">
        <v>81</v>
      </c>
      <c r="AM355" t="s">
        <v>82</v>
      </c>
      <c r="AO355" t="s">
        <v>83</v>
      </c>
      <c r="AP355" t="s">
        <v>683</v>
      </c>
      <c r="AQ355" t="s">
        <v>683</v>
      </c>
      <c r="AR355" t="s">
        <v>82</v>
      </c>
      <c r="AT355" t="s">
        <v>82</v>
      </c>
      <c r="AW355" t="s">
        <v>82</v>
      </c>
      <c r="AY355" t="s">
        <v>678</v>
      </c>
      <c r="AZ355" t="s">
        <v>679</v>
      </c>
      <c r="BA355" t="s">
        <v>86</v>
      </c>
      <c r="BB355">
        <v>32043</v>
      </c>
      <c r="BC355" t="s">
        <v>79</v>
      </c>
      <c r="BH355" t="s">
        <v>680</v>
      </c>
      <c r="BJ355">
        <v>593710782</v>
      </c>
    </row>
    <row r="356" spans="1:62" x14ac:dyDescent="0.25">
      <c r="A356" t="s">
        <v>1637</v>
      </c>
      <c r="B356" s="2">
        <v>43411</v>
      </c>
      <c r="C356" t="s">
        <v>63</v>
      </c>
      <c r="D356" s="3">
        <v>43308.342871736109</v>
      </c>
      <c r="E356" t="s">
        <v>64</v>
      </c>
      <c r="F356" s="2">
        <v>43411</v>
      </c>
      <c r="G356" s="2">
        <v>43646</v>
      </c>
      <c r="H356" t="s">
        <v>1638</v>
      </c>
      <c r="I356" t="s">
        <v>683</v>
      </c>
      <c r="J356" t="s">
        <v>1639</v>
      </c>
      <c r="K356" t="s">
        <v>683</v>
      </c>
      <c r="L356" t="s">
        <v>1640</v>
      </c>
      <c r="M356" t="s">
        <v>859</v>
      </c>
      <c r="N356">
        <v>98532</v>
      </c>
      <c r="O356" t="s">
        <v>70</v>
      </c>
      <c r="P356" t="s">
        <v>683</v>
      </c>
      <c r="Q356" t="s">
        <v>1641</v>
      </c>
      <c r="S356" t="s">
        <v>82</v>
      </c>
      <c r="U356" t="s">
        <v>92</v>
      </c>
      <c r="X356" t="s">
        <v>1642</v>
      </c>
      <c r="Y356" t="str">
        <f>"45-4011"</f>
        <v>45-4011</v>
      </c>
      <c r="Z356" t="s">
        <v>763</v>
      </c>
      <c r="AA356">
        <v>115310</v>
      </c>
      <c r="AB356">
        <v>20</v>
      </c>
      <c r="AC356">
        <v>20</v>
      </c>
      <c r="AD356" t="s">
        <v>79</v>
      </c>
      <c r="AE356" t="s">
        <v>80</v>
      </c>
      <c r="AF356">
        <v>40</v>
      </c>
      <c r="AG356" s="4">
        <v>0.29166666666666669</v>
      </c>
      <c r="AH356" s="4">
        <v>0.64583333333333337</v>
      </c>
      <c r="AI356" s="5">
        <v>13.34</v>
      </c>
      <c r="AM356" t="s">
        <v>82</v>
      </c>
      <c r="AO356" t="s">
        <v>83</v>
      </c>
      <c r="AR356" t="s">
        <v>82</v>
      </c>
      <c r="AT356" t="s">
        <v>82</v>
      </c>
      <c r="AW356" t="s">
        <v>72</v>
      </c>
      <c r="AX356">
        <v>3</v>
      </c>
      <c r="AY356" t="s">
        <v>1640</v>
      </c>
      <c r="AZ356" t="s">
        <v>1643</v>
      </c>
      <c r="BA356" t="s">
        <v>859</v>
      </c>
      <c r="BB356">
        <v>98532</v>
      </c>
      <c r="BC356" t="s">
        <v>79</v>
      </c>
      <c r="BD356" t="s">
        <v>1644</v>
      </c>
      <c r="BH356" t="s">
        <v>1645</v>
      </c>
      <c r="BI356" t="s">
        <v>683</v>
      </c>
      <c r="BJ356">
        <v>911470006</v>
      </c>
    </row>
    <row r="357" spans="1:62" x14ac:dyDescent="0.25">
      <c r="A357" t="s">
        <v>2352</v>
      </c>
      <c r="B357" s="2">
        <v>43411</v>
      </c>
      <c r="C357" t="s">
        <v>63</v>
      </c>
      <c r="D357" s="3">
        <v>43374.237412476854</v>
      </c>
      <c r="E357" t="s">
        <v>64</v>
      </c>
      <c r="F357" s="2">
        <v>43449</v>
      </c>
      <c r="G357" s="2">
        <v>43723</v>
      </c>
      <c r="H357" t="s">
        <v>2353</v>
      </c>
      <c r="I357" t="s">
        <v>130</v>
      </c>
      <c r="J357" t="s">
        <v>2354</v>
      </c>
      <c r="L357" t="s">
        <v>2355</v>
      </c>
      <c r="M357" t="s">
        <v>2356</v>
      </c>
      <c r="N357">
        <v>68002</v>
      </c>
      <c r="O357" t="s">
        <v>70</v>
      </c>
      <c r="Q357" t="s">
        <v>2357</v>
      </c>
      <c r="S357" t="s">
        <v>72</v>
      </c>
      <c r="T357" t="s">
        <v>2358</v>
      </c>
      <c r="U357" t="s">
        <v>2359</v>
      </c>
      <c r="V357" t="s">
        <v>2360</v>
      </c>
      <c r="W357" t="s">
        <v>1064</v>
      </c>
      <c r="X357" t="s">
        <v>2361</v>
      </c>
      <c r="Y357" t="str">
        <f>"49-3041"</f>
        <v>49-3041</v>
      </c>
      <c r="Z357" t="s">
        <v>2362</v>
      </c>
      <c r="AA357">
        <v>811118</v>
      </c>
      <c r="AB357">
        <v>1</v>
      </c>
      <c r="AC357">
        <v>1</v>
      </c>
      <c r="AD357" t="s">
        <v>79</v>
      </c>
      <c r="AE357" t="s">
        <v>80</v>
      </c>
      <c r="AF357">
        <v>40</v>
      </c>
      <c r="AG357" s="4">
        <v>0.33333333333333331</v>
      </c>
      <c r="AH357" s="4">
        <v>0.70833333333333337</v>
      </c>
      <c r="AI357" s="5">
        <v>19.739999999999998</v>
      </c>
      <c r="AJ357">
        <v>29.61</v>
      </c>
      <c r="AL357" t="s">
        <v>81</v>
      </c>
      <c r="AM357" t="s">
        <v>82</v>
      </c>
      <c r="AO357" t="s">
        <v>213</v>
      </c>
      <c r="AR357" t="s">
        <v>82</v>
      </c>
      <c r="AT357" t="s">
        <v>82</v>
      </c>
      <c r="AW357" t="s">
        <v>72</v>
      </c>
      <c r="AX357">
        <v>24</v>
      </c>
      <c r="AY357" t="s">
        <v>2355</v>
      </c>
      <c r="AZ357" t="s">
        <v>885</v>
      </c>
      <c r="BA357" t="s">
        <v>2356</v>
      </c>
      <c r="BB357">
        <v>68002</v>
      </c>
      <c r="BC357" t="s">
        <v>79</v>
      </c>
      <c r="BH357" t="s">
        <v>2354</v>
      </c>
      <c r="BJ357">
        <v>821051498</v>
      </c>
    </row>
    <row r="358" spans="1:62" x14ac:dyDescent="0.25">
      <c r="A358" t="s">
        <v>3456</v>
      </c>
      <c r="B358" s="2">
        <v>43411</v>
      </c>
      <c r="C358" t="s">
        <v>63</v>
      </c>
      <c r="D358" s="3">
        <v>43390.650645821763</v>
      </c>
      <c r="E358" t="s">
        <v>64</v>
      </c>
      <c r="F358" s="2">
        <v>43466</v>
      </c>
      <c r="G358" s="2">
        <v>43585</v>
      </c>
      <c r="H358" t="s">
        <v>2656</v>
      </c>
      <c r="J358" t="s">
        <v>89</v>
      </c>
      <c r="L358" t="s">
        <v>84</v>
      </c>
      <c r="M358" t="s">
        <v>86</v>
      </c>
      <c r="N358">
        <v>33009</v>
      </c>
      <c r="O358" t="s">
        <v>70</v>
      </c>
      <c r="Q358" t="s">
        <v>2660</v>
      </c>
      <c r="S358" t="s">
        <v>72</v>
      </c>
      <c r="T358" t="s">
        <v>73</v>
      </c>
      <c r="U358" t="s">
        <v>74</v>
      </c>
      <c r="V358" t="s">
        <v>75</v>
      </c>
      <c r="W358" t="s">
        <v>76</v>
      </c>
      <c r="X358" t="s">
        <v>77</v>
      </c>
      <c r="Y358" t="str">
        <f>"39-2021"</f>
        <v>39-2021</v>
      </c>
      <c r="Z358" t="s">
        <v>78</v>
      </c>
      <c r="AA358">
        <v>711212</v>
      </c>
      <c r="AB358">
        <v>11</v>
      </c>
      <c r="AC358">
        <v>11</v>
      </c>
      <c r="AD358" t="s">
        <v>79</v>
      </c>
      <c r="AE358" t="s">
        <v>80</v>
      </c>
      <c r="AF358">
        <v>40</v>
      </c>
      <c r="AG358" s="4">
        <v>0.20833333333333334</v>
      </c>
      <c r="AH358" s="4">
        <v>0.70833333333333337</v>
      </c>
      <c r="AI358" s="5">
        <v>12.63</v>
      </c>
      <c r="AJ358">
        <v>18.95</v>
      </c>
      <c r="AK358">
        <v>18.95</v>
      </c>
      <c r="AL358" t="s">
        <v>81</v>
      </c>
      <c r="AM358" t="s">
        <v>82</v>
      </c>
      <c r="AO358" t="s">
        <v>83</v>
      </c>
      <c r="AR358" t="s">
        <v>82</v>
      </c>
      <c r="AT358" t="s">
        <v>82</v>
      </c>
      <c r="AW358" t="s">
        <v>72</v>
      </c>
      <c r="AX358">
        <v>1</v>
      </c>
      <c r="AY358" t="s">
        <v>84</v>
      </c>
      <c r="AZ358" t="s">
        <v>85</v>
      </c>
      <c r="BA358" t="s">
        <v>86</v>
      </c>
      <c r="BB358">
        <v>33009</v>
      </c>
      <c r="BC358" t="s">
        <v>87</v>
      </c>
      <c r="BH358" t="s">
        <v>88</v>
      </c>
      <c r="BI358" t="s">
        <v>89</v>
      </c>
      <c r="BJ358">
        <v>522067078</v>
      </c>
    </row>
    <row r="359" spans="1:62" x14ac:dyDescent="0.25">
      <c r="A359" t="s">
        <v>4524</v>
      </c>
      <c r="B359" s="2">
        <v>43411</v>
      </c>
      <c r="C359" t="s">
        <v>63</v>
      </c>
      <c r="D359" s="3">
        <v>43376.307734942129</v>
      </c>
      <c r="E359" t="s">
        <v>64</v>
      </c>
      <c r="F359" s="2">
        <v>43466</v>
      </c>
      <c r="G359" s="2">
        <v>43770</v>
      </c>
      <c r="H359" t="s">
        <v>4525</v>
      </c>
      <c r="J359" t="s">
        <v>4526</v>
      </c>
      <c r="L359" t="s">
        <v>4527</v>
      </c>
      <c r="M359" t="s">
        <v>323</v>
      </c>
      <c r="N359">
        <v>91302</v>
      </c>
      <c r="O359" t="s">
        <v>70</v>
      </c>
      <c r="Q359" t="s">
        <v>4528</v>
      </c>
      <c r="S359" t="s">
        <v>72</v>
      </c>
      <c r="T359" t="s">
        <v>3258</v>
      </c>
      <c r="U359" t="s">
        <v>3259</v>
      </c>
      <c r="V359" t="s">
        <v>3260</v>
      </c>
      <c r="W359" t="s">
        <v>323</v>
      </c>
      <c r="X359" t="s">
        <v>3261</v>
      </c>
      <c r="Y359" t="str">
        <f>"39-2021"</f>
        <v>39-2021</v>
      </c>
      <c r="Z359" t="s">
        <v>78</v>
      </c>
      <c r="AA359">
        <v>711219</v>
      </c>
      <c r="AB359">
        <v>1</v>
      </c>
      <c r="AC359">
        <v>1</v>
      </c>
      <c r="AD359" t="s">
        <v>79</v>
      </c>
      <c r="AE359" t="s">
        <v>95</v>
      </c>
      <c r="AF359">
        <v>40</v>
      </c>
      <c r="AG359" s="4">
        <v>0.29166666666666669</v>
      </c>
      <c r="AH359" s="4">
        <v>0.70833333333333337</v>
      </c>
      <c r="AI359" s="5">
        <v>15.15</v>
      </c>
      <c r="AJ359">
        <v>22.73</v>
      </c>
      <c r="AK359">
        <v>22.73</v>
      </c>
      <c r="AL359" t="s">
        <v>81</v>
      </c>
      <c r="AM359" t="s">
        <v>82</v>
      </c>
      <c r="AO359" t="s">
        <v>83</v>
      </c>
      <c r="AP359" t="s">
        <v>67</v>
      </c>
      <c r="AQ359" t="s">
        <v>67</v>
      </c>
      <c r="AR359" t="s">
        <v>82</v>
      </c>
      <c r="AT359" t="s">
        <v>82</v>
      </c>
      <c r="AW359" t="s">
        <v>72</v>
      </c>
      <c r="AX359">
        <v>1</v>
      </c>
      <c r="AY359" t="s">
        <v>4529</v>
      </c>
      <c r="AZ359" t="s">
        <v>4530</v>
      </c>
      <c r="BA359" t="s">
        <v>323</v>
      </c>
      <c r="BB359">
        <v>92274</v>
      </c>
      <c r="BC359" t="s">
        <v>79</v>
      </c>
      <c r="BH359" t="s">
        <v>4531</v>
      </c>
      <c r="BI359" t="s">
        <v>4532</v>
      </c>
      <c r="BJ359">
        <v>812863528</v>
      </c>
    </row>
    <row r="360" spans="1:62" x14ac:dyDescent="0.25">
      <c r="A360" t="s">
        <v>5100</v>
      </c>
      <c r="B360" s="2">
        <v>43411</v>
      </c>
      <c r="C360" t="s">
        <v>63</v>
      </c>
      <c r="D360" s="3">
        <v>43376.378724907408</v>
      </c>
      <c r="E360" t="s">
        <v>64</v>
      </c>
      <c r="F360" s="2">
        <v>43466</v>
      </c>
      <c r="G360" s="2">
        <v>43770</v>
      </c>
      <c r="H360" t="s">
        <v>5101</v>
      </c>
      <c r="J360" t="s">
        <v>5102</v>
      </c>
      <c r="L360" t="s">
        <v>5103</v>
      </c>
      <c r="M360" t="s">
        <v>323</v>
      </c>
      <c r="N360">
        <v>90274</v>
      </c>
      <c r="O360" t="s">
        <v>70</v>
      </c>
      <c r="P360" t="s">
        <v>67</v>
      </c>
      <c r="Q360" t="s">
        <v>5104</v>
      </c>
      <c r="S360" t="s">
        <v>72</v>
      </c>
      <c r="T360" t="s">
        <v>3258</v>
      </c>
      <c r="U360" t="s">
        <v>3259</v>
      </c>
      <c r="V360" t="s">
        <v>3260</v>
      </c>
      <c r="W360" t="s">
        <v>323</v>
      </c>
      <c r="X360" t="s">
        <v>3261</v>
      </c>
      <c r="Y360" t="str">
        <f>"39-2021"</f>
        <v>39-2021</v>
      </c>
      <c r="Z360" t="s">
        <v>78</v>
      </c>
      <c r="AA360">
        <v>711219</v>
      </c>
      <c r="AB360">
        <v>5</v>
      </c>
      <c r="AC360">
        <v>5</v>
      </c>
      <c r="AD360" t="s">
        <v>79</v>
      </c>
      <c r="AE360" t="s">
        <v>95</v>
      </c>
      <c r="AF360">
        <v>40</v>
      </c>
      <c r="AG360" s="4">
        <v>0.375</v>
      </c>
      <c r="AH360" s="4">
        <v>0.70833333333333337</v>
      </c>
      <c r="AI360" s="5">
        <v>15.15</v>
      </c>
      <c r="AJ360">
        <v>22.73</v>
      </c>
      <c r="AK360">
        <v>22.73</v>
      </c>
      <c r="AL360" t="s">
        <v>81</v>
      </c>
      <c r="AM360" t="s">
        <v>82</v>
      </c>
      <c r="AO360" t="s">
        <v>83</v>
      </c>
      <c r="AP360" t="s">
        <v>67</v>
      </c>
      <c r="AQ360" t="s">
        <v>67</v>
      </c>
      <c r="AR360" t="s">
        <v>82</v>
      </c>
      <c r="AT360" t="s">
        <v>82</v>
      </c>
      <c r="AW360" t="s">
        <v>72</v>
      </c>
      <c r="AX360">
        <v>1</v>
      </c>
      <c r="AY360" t="s">
        <v>4529</v>
      </c>
      <c r="AZ360" t="s">
        <v>4530</v>
      </c>
      <c r="BA360" t="s">
        <v>323</v>
      </c>
      <c r="BB360">
        <v>92274</v>
      </c>
      <c r="BC360" t="s">
        <v>79</v>
      </c>
      <c r="BH360" t="s">
        <v>5105</v>
      </c>
      <c r="BI360" t="s">
        <v>4532</v>
      </c>
      <c r="BJ360">
        <v>472604785</v>
      </c>
    </row>
    <row r="361" spans="1:62" x14ac:dyDescent="0.25">
      <c r="A361" t="s">
        <v>6152</v>
      </c>
      <c r="B361" s="2">
        <v>43411</v>
      </c>
      <c r="C361" t="s">
        <v>63</v>
      </c>
      <c r="D361" s="3">
        <v>43382.837882326392</v>
      </c>
      <c r="E361" t="s">
        <v>64</v>
      </c>
      <c r="F361" s="2">
        <v>43473</v>
      </c>
      <c r="G361" s="2">
        <v>43745</v>
      </c>
      <c r="H361" t="s">
        <v>6153</v>
      </c>
      <c r="I361" t="s">
        <v>6154</v>
      </c>
      <c r="J361" t="s">
        <v>6155</v>
      </c>
      <c r="L361" t="s">
        <v>4527</v>
      </c>
      <c r="M361" t="s">
        <v>323</v>
      </c>
      <c r="N361">
        <v>91302</v>
      </c>
      <c r="O361" t="s">
        <v>70</v>
      </c>
      <c r="Q361" t="s">
        <v>6156</v>
      </c>
      <c r="S361" t="s">
        <v>72</v>
      </c>
      <c r="T361" t="s">
        <v>1483</v>
      </c>
      <c r="U361" t="s">
        <v>1484</v>
      </c>
      <c r="V361" t="s">
        <v>1485</v>
      </c>
      <c r="W361" t="s">
        <v>323</v>
      </c>
      <c r="X361" t="s">
        <v>3261</v>
      </c>
      <c r="Y361" t="str">
        <f>"39-2021"</f>
        <v>39-2021</v>
      </c>
      <c r="Z361" t="s">
        <v>78</v>
      </c>
      <c r="AA361">
        <v>711219</v>
      </c>
      <c r="AB361">
        <v>9</v>
      </c>
      <c r="AC361">
        <v>9</v>
      </c>
      <c r="AD361" t="s">
        <v>79</v>
      </c>
      <c r="AE361" t="s">
        <v>95</v>
      </c>
      <c r="AF361">
        <v>40</v>
      </c>
      <c r="AG361" s="4">
        <v>0.22916666666666666</v>
      </c>
      <c r="AH361" s="4">
        <v>0.66666666666666663</v>
      </c>
      <c r="AI361" s="5">
        <v>15.15</v>
      </c>
      <c r="AJ361">
        <v>22.73</v>
      </c>
      <c r="AL361" t="s">
        <v>81</v>
      </c>
      <c r="AM361" t="s">
        <v>82</v>
      </c>
      <c r="AO361" t="s">
        <v>83</v>
      </c>
      <c r="AP361" t="s">
        <v>67</v>
      </c>
      <c r="AQ361" t="s">
        <v>67</v>
      </c>
      <c r="AR361" t="s">
        <v>82</v>
      </c>
      <c r="AT361" t="s">
        <v>82</v>
      </c>
      <c r="AW361" t="s">
        <v>72</v>
      </c>
      <c r="AX361">
        <v>3</v>
      </c>
      <c r="AY361" t="s">
        <v>4527</v>
      </c>
      <c r="AZ361" t="s">
        <v>2540</v>
      </c>
      <c r="BA361" t="s">
        <v>323</v>
      </c>
      <c r="BB361">
        <v>91302</v>
      </c>
      <c r="BC361" t="s">
        <v>79</v>
      </c>
      <c r="BH361" t="s">
        <v>6155</v>
      </c>
      <c r="BJ361">
        <v>953181097</v>
      </c>
    </row>
    <row r="362" spans="1:62" x14ac:dyDescent="0.25">
      <c r="A362" t="s">
        <v>6748</v>
      </c>
      <c r="B362" s="2">
        <v>43411</v>
      </c>
      <c r="C362" t="s">
        <v>63</v>
      </c>
      <c r="D362" s="3">
        <v>43390.261028842593</v>
      </c>
      <c r="E362" t="s">
        <v>64</v>
      </c>
      <c r="F362" s="2">
        <v>43480</v>
      </c>
      <c r="G362" s="2">
        <v>43784</v>
      </c>
      <c r="H362" t="s">
        <v>6749</v>
      </c>
      <c r="I362" t="s">
        <v>6750</v>
      </c>
      <c r="J362" t="s">
        <v>6751</v>
      </c>
      <c r="K362" t="s">
        <v>67</v>
      </c>
      <c r="L362" t="s">
        <v>6752</v>
      </c>
      <c r="M362" t="s">
        <v>714</v>
      </c>
      <c r="N362">
        <v>70739</v>
      </c>
      <c r="O362" t="s">
        <v>70</v>
      </c>
      <c r="P362" t="s">
        <v>67</v>
      </c>
      <c r="Q362" t="s">
        <v>6753</v>
      </c>
      <c r="S362" t="s">
        <v>72</v>
      </c>
      <c r="T362" t="s">
        <v>6754</v>
      </c>
      <c r="U362" t="s">
        <v>6755</v>
      </c>
      <c r="V362" t="s">
        <v>6756</v>
      </c>
      <c r="W362" t="s">
        <v>714</v>
      </c>
      <c r="X362" t="s">
        <v>106</v>
      </c>
      <c r="Y362" t="str">
        <f>"37-3011"</f>
        <v>37-3011</v>
      </c>
      <c r="Z362" t="s">
        <v>94</v>
      </c>
      <c r="AA362">
        <v>561730</v>
      </c>
      <c r="AB362">
        <v>110</v>
      </c>
      <c r="AC362">
        <v>110</v>
      </c>
      <c r="AD362" t="s">
        <v>79</v>
      </c>
      <c r="AE362" t="s">
        <v>95</v>
      </c>
      <c r="AF362">
        <v>35</v>
      </c>
      <c r="AG362" s="4">
        <v>0.27083333333333331</v>
      </c>
      <c r="AH362" s="4">
        <v>0.625</v>
      </c>
      <c r="AI362" s="5">
        <v>13.42</v>
      </c>
      <c r="AJ362">
        <v>20.13</v>
      </c>
      <c r="AL362" t="s">
        <v>81</v>
      </c>
      <c r="AM362" t="s">
        <v>82</v>
      </c>
      <c r="AO362" t="s">
        <v>83</v>
      </c>
      <c r="AR362" t="s">
        <v>82</v>
      </c>
      <c r="AT362" t="s">
        <v>82</v>
      </c>
      <c r="AW362" t="s">
        <v>82</v>
      </c>
      <c r="AY362" t="s">
        <v>6752</v>
      </c>
      <c r="AZ362" t="s">
        <v>3555</v>
      </c>
      <c r="BA362" t="s">
        <v>714</v>
      </c>
      <c r="BB362">
        <v>70739</v>
      </c>
      <c r="BC362" t="s">
        <v>79</v>
      </c>
      <c r="BH362" t="s">
        <v>6751</v>
      </c>
      <c r="BJ362">
        <v>10743808</v>
      </c>
    </row>
    <row r="363" spans="1:62" x14ac:dyDescent="0.25">
      <c r="A363" t="s">
        <v>7008</v>
      </c>
      <c r="B363" s="2">
        <v>43411</v>
      </c>
      <c r="C363" t="s">
        <v>63</v>
      </c>
      <c r="D363" s="3">
        <v>43390.37063528935</v>
      </c>
      <c r="E363" t="s">
        <v>64</v>
      </c>
      <c r="F363" s="2">
        <v>43466</v>
      </c>
      <c r="G363" s="2">
        <v>43770</v>
      </c>
      <c r="H363" t="s">
        <v>7009</v>
      </c>
      <c r="I363" t="s">
        <v>67</v>
      </c>
      <c r="J363" t="s">
        <v>7010</v>
      </c>
      <c r="K363" t="s">
        <v>7011</v>
      </c>
      <c r="L363" t="s">
        <v>6994</v>
      </c>
      <c r="M363" t="s">
        <v>86</v>
      </c>
      <c r="N363">
        <v>33534</v>
      </c>
      <c r="O363" t="s">
        <v>70</v>
      </c>
      <c r="P363" t="s">
        <v>67</v>
      </c>
      <c r="Q363" t="s">
        <v>7012</v>
      </c>
      <c r="S363" t="s">
        <v>72</v>
      </c>
      <c r="T363" t="s">
        <v>5156</v>
      </c>
      <c r="U363" t="s">
        <v>5157</v>
      </c>
      <c r="V363" t="s">
        <v>5158</v>
      </c>
      <c r="W363" t="s">
        <v>105</v>
      </c>
      <c r="X363" t="s">
        <v>677</v>
      </c>
      <c r="Y363" t="str">
        <f>"39-3091"</f>
        <v>39-3091</v>
      </c>
      <c r="Z363" t="s">
        <v>677</v>
      </c>
      <c r="AA363">
        <v>713990</v>
      </c>
      <c r="AB363">
        <v>14</v>
      </c>
      <c r="AC363">
        <v>14</v>
      </c>
      <c r="AD363" t="s">
        <v>79</v>
      </c>
      <c r="AE363" t="s">
        <v>80</v>
      </c>
      <c r="AF363">
        <v>40</v>
      </c>
      <c r="AG363" s="4">
        <v>0.54166666666666663</v>
      </c>
      <c r="AH363" s="4">
        <v>0.91666666666666663</v>
      </c>
      <c r="AI363" s="5">
        <v>362.8</v>
      </c>
      <c r="AJ363">
        <v>0</v>
      </c>
      <c r="AK363">
        <v>0</v>
      </c>
      <c r="AL363" t="s">
        <v>81</v>
      </c>
      <c r="AM363" t="s">
        <v>82</v>
      </c>
      <c r="AO363" t="s">
        <v>83</v>
      </c>
      <c r="AR363" t="s">
        <v>82</v>
      </c>
      <c r="AT363" t="s">
        <v>82</v>
      </c>
      <c r="AW363" t="s">
        <v>82</v>
      </c>
      <c r="AY363" t="s">
        <v>686</v>
      </c>
      <c r="AZ363" t="s">
        <v>730</v>
      </c>
      <c r="BA363" t="s">
        <v>86</v>
      </c>
      <c r="BB363">
        <v>33534</v>
      </c>
      <c r="BC363" t="s">
        <v>79</v>
      </c>
      <c r="BH363" t="s">
        <v>7013</v>
      </c>
      <c r="BI363" t="s">
        <v>67</v>
      </c>
      <c r="BJ363">
        <v>811622317</v>
      </c>
    </row>
    <row r="364" spans="1:62" x14ac:dyDescent="0.25">
      <c r="A364" t="s">
        <v>7064</v>
      </c>
      <c r="B364" s="2">
        <v>43411</v>
      </c>
      <c r="C364" t="s">
        <v>63</v>
      </c>
      <c r="D364" s="3">
        <v>43389.191764583331</v>
      </c>
      <c r="E364" t="s">
        <v>64</v>
      </c>
      <c r="F364" s="2">
        <v>43479</v>
      </c>
      <c r="G364" s="2">
        <v>43766</v>
      </c>
      <c r="H364" t="s">
        <v>7065</v>
      </c>
      <c r="I364" t="s">
        <v>7066</v>
      </c>
      <c r="J364" t="s">
        <v>7067</v>
      </c>
      <c r="K364" t="s">
        <v>7068</v>
      </c>
      <c r="L364" t="s">
        <v>7069</v>
      </c>
      <c r="M364" t="s">
        <v>105</v>
      </c>
      <c r="N364">
        <v>76640</v>
      </c>
      <c r="O364" t="s">
        <v>70</v>
      </c>
      <c r="P364" t="s">
        <v>67</v>
      </c>
      <c r="Q364" t="s">
        <v>7070</v>
      </c>
      <c r="S364" t="s">
        <v>72</v>
      </c>
      <c r="T364" t="s">
        <v>5156</v>
      </c>
      <c r="U364" t="s">
        <v>5157</v>
      </c>
      <c r="V364" t="s">
        <v>5158</v>
      </c>
      <c r="W364" t="s">
        <v>105</v>
      </c>
      <c r="X364" t="s">
        <v>5159</v>
      </c>
      <c r="Y364" t="str">
        <f>"39-3091"</f>
        <v>39-3091</v>
      </c>
      <c r="Z364" t="s">
        <v>677</v>
      </c>
      <c r="AA364">
        <v>713990</v>
      </c>
      <c r="AB364">
        <v>45</v>
      </c>
      <c r="AC364">
        <v>45</v>
      </c>
      <c r="AD364" t="s">
        <v>79</v>
      </c>
      <c r="AE364" t="s">
        <v>80</v>
      </c>
      <c r="AF364">
        <v>40</v>
      </c>
      <c r="AG364" s="4">
        <v>0.54166666666666663</v>
      </c>
      <c r="AH364" s="4">
        <v>0.91666666666666663</v>
      </c>
      <c r="AI364" s="5">
        <v>341.6</v>
      </c>
      <c r="AL364" t="s">
        <v>81</v>
      </c>
      <c r="AM364" t="s">
        <v>82</v>
      </c>
      <c r="AO364" t="s">
        <v>83</v>
      </c>
      <c r="AR364" t="s">
        <v>82</v>
      </c>
      <c r="AT364" t="s">
        <v>82</v>
      </c>
      <c r="AW364" t="s">
        <v>82</v>
      </c>
      <c r="AY364" t="s">
        <v>7071</v>
      </c>
      <c r="AZ364" t="s">
        <v>7072</v>
      </c>
      <c r="BA364" t="s">
        <v>105</v>
      </c>
      <c r="BB364">
        <v>78363</v>
      </c>
      <c r="BC364" t="s">
        <v>79</v>
      </c>
      <c r="BH364" t="s">
        <v>7073</v>
      </c>
      <c r="BJ364">
        <v>208591187</v>
      </c>
    </row>
    <row r="365" spans="1:62" x14ac:dyDescent="0.25">
      <c r="A365" t="s">
        <v>7127</v>
      </c>
      <c r="B365" s="2">
        <v>43411</v>
      </c>
      <c r="C365" t="s">
        <v>63</v>
      </c>
      <c r="D365" s="3">
        <v>43389.837154710651</v>
      </c>
      <c r="E365" t="s">
        <v>64</v>
      </c>
      <c r="F365" s="2">
        <v>43480</v>
      </c>
      <c r="G365" s="2">
        <v>43784</v>
      </c>
      <c r="H365" t="s">
        <v>7075</v>
      </c>
      <c r="I365" t="s">
        <v>7076</v>
      </c>
      <c r="J365" t="s">
        <v>7128</v>
      </c>
      <c r="K365" t="s">
        <v>7129</v>
      </c>
      <c r="L365" t="s">
        <v>7130</v>
      </c>
      <c r="M365" t="s">
        <v>86</v>
      </c>
      <c r="N365">
        <v>32439</v>
      </c>
      <c r="O365" t="s">
        <v>70</v>
      </c>
      <c r="Q365" t="s">
        <v>7079</v>
      </c>
      <c r="S365" t="s">
        <v>72</v>
      </c>
      <c r="T365" t="s">
        <v>4795</v>
      </c>
      <c r="U365" t="s">
        <v>5508</v>
      </c>
      <c r="V365" t="s">
        <v>4796</v>
      </c>
      <c r="W365" t="s">
        <v>308</v>
      </c>
      <c r="X365" t="s">
        <v>106</v>
      </c>
      <c r="Y365" t="str">
        <f>"37-3011"</f>
        <v>37-3011</v>
      </c>
      <c r="Z365" t="s">
        <v>94</v>
      </c>
      <c r="AA365">
        <v>561730</v>
      </c>
      <c r="AB365">
        <v>20</v>
      </c>
      <c r="AC365">
        <v>20</v>
      </c>
      <c r="AD365" t="s">
        <v>79</v>
      </c>
      <c r="AE365" t="s">
        <v>80</v>
      </c>
      <c r="AF365">
        <v>40</v>
      </c>
      <c r="AG365" s="4">
        <v>0.29166666666666669</v>
      </c>
      <c r="AH365" s="4">
        <v>0.66666666666666663</v>
      </c>
      <c r="AI365" s="5">
        <v>14.63</v>
      </c>
      <c r="AJ365">
        <v>21.95</v>
      </c>
      <c r="AK365">
        <v>0</v>
      </c>
      <c r="AL365" t="s">
        <v>81</v>
      </c>
      <c r="AM365" t="s">
        <v>82</v>
      </c>
      <c r="AO365" t="s">
        <v>83</v>
      </c>
      <c r="AP365" t="s">
        <v>130</v>
      </c>
      <c r="AQ365" t="s">
        <v>130</v>
      </c>
      <c r="AR365" t="s">
        <v>82</v>
      </c>
      <c r="AT365" t="s">
        <v>82</v>
      </c>
      <c r="AW365" t="s">
        <v>82</v>
      </c>
      <c r="AY365" t="s">
        <v>7130</v>
      </c>
      <c r="AZ365" t="s">
        <v>2024</v>
      </c>
      <c r="BA365" t="s">
        <v>86</v>
      </c>
      <c r="BB365">
        <v>32439</v>
      </c>
      <c r="BC365" t="s">
        <v>79</v>
      </c>
      <c r="BH365" t="s">
        <v>7131</v>
      </c>
      <c r="BJ365">
        <v>260524624</v>
      </c>
    </row>
    <row r="366" spans="1:62" x14ac:dyDescent="0.25">
      <c r="A366" t="s">
        <v>7177</v>
      </c>
      <c r="B366" s="2">
        <v>43411</v>
      </c>
      <c r="C366" t="s">
        <v>63</v>
      </c>
      <c r="D366" s="3">
        <v>43388.336369803241</v>
      </c>
      <c r="E366" t="s">
        <v>64</v>
      </c>
      <c r="F366" s="2">
        <v>43478</v>
      </c>
      <c r="G366" s="2">
        <v>43781</v>
      </c>
      <c r="H366" t="s">
        <v>7178</v>
      </c>
      <c r="I366" t="s">
        <v>67</v>
      </c>
      <c r="J366" t="s">
        <v>7179</v>
      </c>
      <c r="K366" t="s">
        <v>7180</v>
      </c>
      <c r="L366" t="s">
        <v>7181</v>
      </c>
      <c r="M366" t="s">
        <v>649</v>
      </c>
      <c r="N366">
        <v>85286</v>
      </c>
      <c r="O366" t="s">
        <v>70</v>
      </c>
      <c r="P366" t="s">
        <v>67</v>
      </c>
      <c r="Q366" t="s">
        <v>7182</v>
      </c>
      <c r="S366" t="s">
        <v>72</v>
      </c>
      <c r="T366" t="s">
        <v>5156</v>
      </c>
      <c r="U366" t="s">
        <v>5157</v>
      </c>
      <c r="V366" t="s">
        <v>5158</v>
      </c>
      <c r="W366" t="s">
        <v>105</v>
      </c>
      <c r="X366" t="s">
        <v>5159</v>
      </c>
      <c r="Y366" t="str">
        <f>"39-3091"</f>
        <v>39-3091</v>
      </c>
      <c r="Z366" t="s">
        <v>677</v>
      </c>
      <c r="AA366">
        <v>713990</v>
      </c>
      <c r="AB366">
        <v>90</v>
      </c>
      <c r="AC366">
        <v>90</v>
      </c>
      <c r="AD366" t="s">
        <v>79</v>
      </c>
      <c r="AE366" t="s">
        <v>80</v>
      </c>
      <c r="AF366">
        <v>40</v>
      </c>
      <c r="AG366" s="4">
        <v>0.54166666666666663</v>
      </c>
      <c r="AH366" s="4">
        <v>0.91666666666666663</v>
      </c>
      <c r="AI366" s="5">
        <v>361.6</v>
      </c>
      <c r="AL366" t="s">
        <v>81</v>
      </c>
      <c r="AM366" t="s">
        <v>82</v>
      </c>
      <c r="AO366" t="s">
        <v>83</v>
      </c>
      <c r="AR366" t="s">
        <v>82</v>
      </c>
      <c r="AT366" t="s">
        <v>82</v>
      </c>
      <c r="AW366" t="s">
        <v>82</v>
      </c>
      <c r="AY366" t="s">
        <v>7183</v>
      </c>
      <c r="AZ366" t="s">
        <v>7184</v>
      </c>
      <c r="BA366" t="s">
        <v>649</v>
      </c>
      <c r="BB366">
        <v>85222</v>
      </c>
      <c r="BC366" t="s">
        <v>79</v>
      </c>
      <c r="BH366" t="s">
        <v>7185</v>
      </c>
      <c r="BJ366">
        <v>860819271</v>
      </c>
    </row>
    <row r="367" spans="1:62" x14ac:dyDescent="0.25">
      <c r="A367" t="s">
        <v>7351</v>
      </c>
      <c r="B367" s="2">
        <v>43411</v>
      </c>
      <c r="C367" t="s">
        <v>63</v>
      </c>
      <c r="D367" s="3">
        <v>43389.18221146991</v>
      </c>
      <c r="E367" t="s">
        <v>64</v>
      </c>
      <c r="F367" s="2">
        <v>43474</v>
      </c>
      <c r="G367" s="2">
        <v>43567</v>
      </c>
      <c r="H367" t="s">
        <v>7352</v>
      </c>
      <c r="I367" t="s">
        <v>67</v>
      </c>
      <c r="J367" t="s">
        <v>7353</v>
      </c>
      <c r="K367" t="s">
        <v>7354</v>
      </c>
      <c r="L367" t="s">
        <v>7355</v>
      </c>
      <c r="M367" t="s">
        <v>86</v>
      </c>
      <c r="N367">
        <v>32750</v>
      </c>
      <c r="O367" t="s">
        <v>70</v>
      </c>
      <c r="P367" t="s">
        <v>67</v>
      </c>
      <c r="Q367" t="s">
        <v>7356</v>
      </c>
      <c r="S367" t="s">
        <v>72</v>
      </c>
      <c r="T367" t="s">
        <v>5156</v>
      </c>
      <c r="U367" t="s">
        <v>5157</v>
      </c>
      <c r="V367" t="s">
        <v>5158</v>
      </c>
      <c r="W367" t="s">
        <v>105</v>
      </c>
      <c r="X367" t="s">
        <v>5159</v>
      </c>
      <c r="Y367" t="str">
        <f>"39-3091"</f>
        <v>39-3091</v>
      </c>
      <c r="Z367" t="s">
        <v>677</v>
      </c>
      <c r="AA367">
        <v>713990</v>
      </c>
      <c r="AB367">
        <v>40</v>
      </c>
      <c r="AC367">
        <v>40</v>
      </c>
      <c r="AD367" t="s">
        <v>79</v>
      </c>
      <c r="AE367" t="s">
        <v>80</v>
      </c>
      <c r="AF367">
        <v>40</v>
      </c>
      <c r="AG367" s="4">
        <v>0.54166666666666663</v>
      </c>
      <c r="AH367" s="4">
        <v>0.91666666666666663</v>
      </c>
      <c r="AI367" s="5">
        <v>378.8</v>
      </c>
      <c r="AL367" t="s">
        <v>81</v>
      </c>
      <c r="AM367" t="s">
        <v>82</v>
      </c>
      <c r="AO367" t="s">
        <v>83</v>
      </c>
      <c r="AR367" t="s">
        <v>82</v>
      </c>
      <c r="AT367" t="s">
        <v>82</v>
      </c>
      <c r="AW367" t="s">
        <v>82</v>
      </c>
      <c r="AY367" t="s">
        <v>7357</v>
      </c>
      <c r="AZ367" t="s">
        <v>7335</v>
      </c>
      <c r="BA367" t="s">
        <v>86</v>
      </c>
      <c r="BB367">
        <v>34221</v>
      </c>
      <c r="BC367" t="s">
        <v>79</v>
      </c>
      <c r="BH367" t="s">
        <v>7358</v>
      </c>
      <c r="BJ367">
        <v>390851449</v>
      </c>
    </row>
    <row r="368" spans="1:62" x14ac:dyDescent="0.25">
      <c r="A368" t="s">
        <v>10112</v>
      </c>
      <c r="B368" s="2">
        <v>43411</v>
      </c>
      <c r="C368" t="s">
        <v>63</v>
      </c>
      <c r="D368" s="3">
        <v>43405.39341542824</v>
      </c>
      <c r="E368" t="s">
        <v>3355</v>
      </c>
      <c r="H368" t="s">
        <v>10113</v>
      </c>
      <c r="I368" t="s">
        <v>10114</v>
      </c>
      <c r="J368" t="s">
        <v>10115</v>
      </c>
      <c r="L368" t="s">
        <v>10116</v>
      </c>
      <c r="M368" t="s">
        <v>787</v>
      </c>
      <c r="N368">
        <v>35215</v>
      </c>
      <c r="O368" t="s">
        <v>70</v>
      </c>
      <c r="Q368" t="s">
        <v>10117</v>
      </c>
      <c r="S368" t="s">
        <v>82</v>
      </c>
      <c r="U368" t="s">
        <v>92</v>
      </c>
      <c r="Y368" t="str">
        <f>""</f>
        <v/>
      </c>
      <c r="AA368">
        <v>236118</v>
      </c>
      <c r="AB368">
        <v>0</v>
      </c>
      <c r="AD368" t="s">
        <v>87</v>
      </c>
      <c r="AF368">
        <v>40</v>
      </c>
      <c r="AG368" s="4">
        <v>0.375</v>
      </c>
      <c r="AH368" s="4">
        <v>0.70833333333333337</v>
      </c>
      <c r="AI368" s="6">
        <v>10</v>
      </c>
      <c r="AJ368">
        <v>15</v>
      </c>
      <c r="AM368" t="s">
        <v>82</v>
      </c>
      <c r="AO368" t="s">
        <v>83</v>
      </c>
      <c r="AR368" t="s">
        <v>82</v>
      </c>
      <c r="AT368" t="s">
        <v>82</v>
      </c>
      <c r="AW368" t="s">
        <v>82</v>
      </c>
      <c r="AY368" t="s">
        <v>10116</v>
      </c>
      <c r="BA368" t="s">
        <v>787</v>
      </c>
      <c r="BB368">
        <v>35215</v>
      </c>
      <c r="BC368" t="s">
        <v>87</v>
      </c>
      <c r="BH368" t="s">
        <v>10115</v>
      </c>
      <c r="BJ368">
        <v>474600348</v>
      </c>
    </row>
    <row r="369" spans="1:62" x14ac:dyDescent="0.25">
      <c r="A369" t="s">
        <v>10198</v>
      </c>
      <c r="B369" s="2">
        <v>43411</v>
      </c>
      <c r="C369" t="s">
        <v>63</v>
      </c>
      <c r="D369" s="3">
        <v>43405.513328217596</v>
      </c>
      <c r="E369" t="s">
        <v>3355</v>
      </c>
      <c r="H369" t="s">
        <v>10113</v>
      </c>
      <c r="I369" t="s">
        <v>10114</v>
      </c>
      <c r="J369" t="s">
        <v>10115</v>
      </c>
      <c r="L369" t="s">
        <v>10116</v>
      </c>
      <c r="M369" t="s">
        <v>787</v>
      </c>
      <c r="N369">
        <v>35215</v>
      </c>
      <c r="O369" t="s">
        <v>70</v>
      </c>
      <c r="Q369" t="s">
        <v>10117</v>
      </c>
      <c r="S369" t="s">
        <v>82</v>
      </c>
      <c r="U369" t="s">
        <v>92</v>
      </c>
      <c r="X369" t="s">
        <v>10114</v>
      </c>
      <c r="Y369" t="str">
        <f>""</f>
        <v/>
      </c>
      <c r="AA369">
        <v>236118</v>
      </c>
      <c r="AB369">
        <v>100</v>
      </c>
      <c r="AD369" t="s">
        <v>79</v>
      </c>
      <c r="AF369">
        <v>40</v>
      </c>
      <c r="AG369" s="4">
        <v>0.375</v>
      </c>
      <c r="AH369" s="4">
        <v>0.70833333333333337</v>
      </c>
      <c r="AI369" s="6">
        <v>10</v>
      </c>
      <c r="AJ369">
        <v>15</v>
      </c>
      <c r="AM369" t="s">
        <v>82</v>
      </c>
      <c r="AO369" t="s">
        <v>83</v>
      </c>
      <c r="AR369" t="s">
        <v>82</v>
      </c>
      <c r="AT369" t="s">
        <v>82</v>
      </c>
      <c r="AW369" t="s">
        <v>82</v>
      </c>
      <c r="AY369" t="s">
        <v>10199</v>
      </c>
      <c r="BA369" t="s">
        <v>787</v>
      </c>
      <c r="BB369">
        <v>35953</v>
      </c>
      <c r="BC369" t="s">
        <v>87</v>
      </c>
      <c r="BH369" t="s">
        <v>10200</v>
      </c>
      <c r="BJ369">
        <v>474600348</v>
      </c>
    </row>
    <row r="370" spans="1:62" x14ac:dyDescent="0.25">
      <c r="A370" t="s">
        <v>10324</v>
      </c>
      <c r="B370" s="2">
        <v>43411</v>
      </c>
      <c r="C370" t="s">
        <v>63</v>
      </c>
      <c r="D370" s="3">
        <v>43405.232539710647</v>
      </c>
      <c r="E370" t="s">
        <v>3355</v>
      </c>
      <c r="H370" t="s">
        <v>10325</v>
      </c>
      <c r="I370" t="s">
        <v>10326</v>
      </c>
      <c r="J370" t="s">
        <v>10327</v>
      </c>
      <c r="L370" t="s">
        <v>10328</v>
      </c>
      <c r="M370" t="s">
        <v>844</v>
      </c>
      <c r="N370">
        <v>60053</v>
      </c>
      <c r="O370" t="s">
        <v>70</v>
      </c>
      <c r="Q370" t="s">
        <v>10329</v>
      </c>
      <c r="S370" t="s">
        <v>72</v>
      </c>
      <c r="U370" t="s">
        <v>10330</v>
      </c>
      <c r="V370" t="s">
        <v>10331</v>
      </c>
      <c r="W370" t="s">
        <v>844</v>
      </c>
      <c r="X370" t="s">
        <v>6677</v>
      </c>
      <c r="Y370" t="str">
        <f>"53-7062"</f>
        <v>53-7062</v>
      </c>
      <c r="Z370" t="s">
        <v>337</v>
      </c>
      <c r="AB370">
        <v>6</v>
      </c>
      <c r="AD370" t="s">
        <v>79</v>
      </c>
      <c r="AE370" t="s">
        <v>95</v>
      </c>
      <c r="AF370">
        <v>40</v>
      </c>
      <c r="AG370" s="4">
        <v>0.29166666666666669</v>
      </c>
      <c r="AH370" s="4">
        <v>0.79166666666666663</v>
      </c>
      <c r="AI370" s="6">
        <v>12</v>
      </c>
      <c r="AM370" t="s">
        <v>82</v>
      </c>
      <c r="AO370" t="s">
        <v>83</v>
      </c>
      <c r="AR370" t="s">
        <v>82</v>
      </c>
      <c r="AT370" t="s">
        <v>72</v>
      </c>
      <c r="AU370">
        <v>1</v>
      </c>
      <c r="AV370" t="s">
        <v>10332</v>
      </c>
      <c r="AW370" t="s">
        <v>82</v>
      </c>
      <c r="AY370" t="s">
        <v>6676</v>
      </c>
      <c r="AZ370" t="s">
        <v>10333</v>
      </c>
      <c r="BA370" t="s">
        <v>844</v>
      </c>
      <c r="BB370">
        <v>60053</v>
      </c>
      <c r="BC370" t="s">
        <v>87</v>
      </c>
      <c r="BD370" t="s">
        <v>10334</v>
      </c>
      <c r="BE370">
        <v>6094644</v>
      </c>
      <c r="BF370" s="2">
        <v>43191</v>
      </c>
      <c r="BG370" s="2">
        <v>43405</v>
      </c>
      <c r="BH370" t="s">
        <v>10335</v>
      </c>
      <c r="BJ370">
        <v>462852737</v>
      </c>
    </row>
    <row r="371" spans="1:62" x14ac:dyDescent="0.25">
      <c r="A371" t="s">
        <v>1000</v>
      </c>
      <c r="B371" s="2">
        <v>43412</v>
      </c>
      <c r="C371" t="s">
        <v>63</v>
      </c>
      <c r="D371" s="3">
        <v>43284.633249085651</v>
      </c>
      <c r="E371" t="s">
        <v>282</v>
      </c>
      <c r="F371" s="2">
        <v>43412</v>
      </c>
      <c r="G371" s="2">
        <v>43777</v>
      </c>
      <c r="H371" t="s">
        <v>1001</v>
      </c>
      <c r="I371" t="s">
        <v>67</v>
      </c>
      <c r="J371" t="s">
        <v>1002</v>
      </c>
      <c r="K371" t="s">
        <v>67</v>
      </c>
      <c r="L371" t="s">
        <v>1003</v>
      </c>
      <c r="M371" t="s">
        <v>105</v>
      </c>
      <c r="N371">
        <v>75482</v>
      </c>
      <c r="O371" t="s">
        <v>70</v>
      </c>
      <c r="P371" t="s">
        <v>67</v>
      </c>
      <c r="Q371" t="s">
        <v>1004</v>
      </c>
      <c r="S371" t="s">
        <v>72</v>
      </c>
      <c r="T371" t="s">
        <v>1005</v>
      </c>
      <c r="U371" t="s">
        <v>1006</v>
      </c>
      <c r="V371" t="s">
        <v>1007</v>
      </c>
      <c r="W371" t="s">
        <v>105</v>
      </c>
      <c r="X371" t="s">
        <v>1008</v>
      </c>
      <c r="Y371" t="str">
        <f>"51-4121"</f>
        <v>51-4121</v>
      </c>
      <c r="Z371" t="s">
        <v>993</v>
      </c>
      <c r="AA371">
        <v>333249</v>
      </c>
      <c r="AB371">
        <v>80</v>
      </c>
      <c r="AC371">
        <v>78</v>
      </c>
      <c r="AD371" t="s">
        <v>79</v>
      </c>
      <c r="AE371" t="s">
        <v>599</v>
      </c>
      <c r="AF371">
        <v>40</v>
      </c>
      <c r="AG371" s="4">
        <v>0.29166666666666669</v>
      </c>
      <c r="AH371" s="4">
        <v>0.625</v>
      </c>
      <c r="AI371" s="5">
        <v>22.71</v>
      </c>
      <c r="AJ371">
        <v>34.07</v>
      </c>
      <c r="AL371" t="s">
        <v>81</v>
      </c>
      <c r="AM371" t="s">
        <v>82</v>
      </c>
      <c r="AO371" t="s">
        <v>83</v>
      </c>
      <c r="AP371" t="s">
        <v>67</v>
      </c>
      <c r="AQ371" t="s">
        <v>67</v>
      </c>
      <c r="AR371" t="s">
        <v>82</v>
      </c>
      <c r="AT371" t="s">
        <v>82</v>
      </c>
      <c r="AW371" t="s">
        <v>72</v>
      </c>
      <c r="AX371">
        <v>24</v>
      </c>
      <c r="AY371" t="s">
        <v>1009</v>
      </c>
      <c r="AZ371" t="s">
        <v>989</v>
      </c>
      <c r="BA371" t="s">
        <v>105</v>
      </c>
      <c r="BB371">
        <v>78362</v>
      </c>
      <c r="BC371" t="s">
        <v>79</v>
      </c>
      <c r="BH371" t="s">
        <v>1010</v>
      </c>
      <c r="BI371" t="s">
        <v>67</v>
      </c>
      <c r="BJ371">
        <v>611781134</v>
      </c>
    </row>
    <row r="372" spans="1:62" x14ac:dyDescent="0.25">
      <c r="A372" t="s">
        <v>1013</v>
      </c>
      <c r="B372" s="2">
        <v>43412</v>
      </c>
      <c r="C372" t="s">
        <v>63</v>
      </c>
      <c r="D372" s="3">
        <v>43284.616747453707</v>
      </c>
      <c r="E372" t="s">
        <v>64</v>
      </c>
      <c r="F372" s="2">
        <v>43412</v>
      </c>
      <c r="G372" s="2">
        <v>43777</v>
      </c>
      <c r="H372" t="s">
        <v>1001</v>
      </c>
      <c r="I372" t="s">
        <v>67</v>
      </c>
      <c r="J372" t="s">
        <v>1002</v>
      </c>
      <c r="K372" t="s">
        <v>67</v>
      </c>
      <c r="L372" t="s">
        <v>1003</v>
      </c>
      <c r="M372" t="s">
        <v>105</v>
      </c>
      <c r="N372">
        <v>75482</v>
      </c>
      <c r="O372" t="s">
        <v>70</v>
      </c>
      <c r="P372" t="s">
        <v>67</v>
      </c>
      <c r="Q372" t="s">
        <v>1014</v>
      </c>
      <c r="S372" t="s">
        <v>72</v>
      </c>
      <c r="T372" t="s">
        <v>1005</v>
      </c>
      <c r="U372" t="s">
        <v>1006</v>
      </c>
      <c r="V372" t="s">
        <v>1007</v>
      </c>
      <c r="W372" t="s">
        <v>105</v>
      </c>
      <c r="X372" t="s">
        <v>987</v>
      </c>
      <c r="Y372" t="str">
        <f>"47-2152"</f>
        <v>47-2152</v>
      </c>
      <c r="Z372" t="s">
        <v>988</v>
      </c>
      <c r="AA372">
        <v>333249</v>
      </c>
      <c r="AB372">
        <v>130</v>
      </c>
      <c r="AC372">
        <v>130</v>
      </c>
      <c r="AD372" t="s">
        <v>79</v>
      </c>
      <c r="AE372" t="s">
        <v>599</v>
      </c>
      <c r="AF372">
        <v>40</v>
      </c>
      <c r="AG372" s="4">
        <v>0.29166666666666669</v>
      </c>
      <c r="AH372" s="4">
        <v>0.625</v>
      </c>
      <c r="AI372" s="5">
        <v>23.66</v>
      </c>
      <c r="AJ372">
        <v>35.49</v>
      </c>
      <c r="AL372" t="s">
        <v>81</v>
      </c>
      <c r="AM372" t="s">
        <v>82</v>
      </c>
      <c r="AO372" t="s">
        <v>83</v>
      </c>
      <c r="AP372" t="s">
        <v>67</v>
      </c>
      <c r="AQ372" t="s">
        <v>67</v>
      </c>
      <c r="AR372" t="s">
        <v>82</v>
      </c>
      <c r="AT372" t="s">
        <v>82</v>
      </c>
      <c r="AW372" t="s">
        <v>72</v>
      </c>
      <c r="AX372">
        <v>24</v>
      </c>
      <c r="AY372" t="s">
        <v>1009</v>
      </c>
      <c r="AZ372" t="s">
        <v>989</v>
      </c>
      <c r="BA372" t="s">
        <v>105</v>
      </c>
      <c r="BB372">
        <v>78362</v>
      </c>
      <c r="BC372" t="s">
        <v>79</v>
      </c>
      <c r="BH372" t="s">
        <v>1010</v>
      </c>
      <c r="BI372" t="s">
        <v>67</v>
      </c>
      <c r="BJ372">
        <v>611781134</v>
      </c>
    </row>
    <row r="373" spans="1:62" x14ac:dyDescent="0.25">
      <c r="A373" t="s">
        <v>1419</v>
      </c>
      <c r="B373" s="2">
        <v>43412</v>
      </c>
      <c r="C373" t="s">
        <v>63</v>
      </c>
      <c r="D373" s="3">
        <v>43389.83983138889</v>
      </c>
      <c r="E373" t="s">
        <v>64</v>
      </c>
      <c r="F373" s="2">
        <v>43480</v>
      </c>
      <c r="G373" s="2">
        <v>43783</v>
      </c>
      <c r="H373" t="s">
        <v>1420</v>
      </c>
      <c r="I373" t="s">
        <v>1421</v>
      </c>
      <c r="J373" t="s">
        <v>1422</v>
      </c>
      <c r="L373" t="s">
        <v>1423</v>
      </c>
      <c r="M373" t="s">
        <v>105</v>
      </c>
      <c r="N373">
        <v>76051</v>
      </c>
      <c r="O373" t="s">
        <v>70</v>
      </c>
      <c r="Q373" t="s">
        <v>1424</v>
      </c>
      <c r="S373" t="s">
        <v>72</v>
      </c>
      <c r="T373" t="s">
        <v>102</v>
      </c>
      <c r="U373" t="s">
        <v>1425</v>
      </c>
      <c r="V373" t="s">
        <v>1426</v>
      </c>
      <c r="W373" t="s">
        <v>105</v>
      </c>
      <c r="X373" t="s">
        <v>1427</v>
      </c>
      <c r="Y373" t="str">
        <f>"37-2012"</f>
        <v>37-2012</v>
      </c>
      <c r="Z373" t="s">
        <v>373</v>
      </c>
      <c r="AA373">
        <v>72111</v>
      </c>
      <c r="AB373">
        <v>10</v>
      </c>
      <c r="AC373">
        <v>10</v>
      </c>
      <c r="AD373" t="s">
        <v>79</v>
      </c>
      <c r="AE373" t="s">
        <v>95</v>
      </c>
      <c r="AF373">
        <v>35</v>
      </c>
      <c r="AG373" s="4">
        <v>0.35416666666666669</v>
      </c>
      <c r="AH373" s="4">
        <v>0.70833333333333337</v>
      </c>
      <c r="AI373" s="5">
        <v>10.55</v>
      </c>
      <c r="AJ373">
        <v>15.83</v>
      </c>
      <c r="AK373">
        <v>15.83</v>
      </c>
      <c r="AL373" t="s">
        <v>81</v>
      </c>
      <c r="AM373" t="s">
        <v>82</v>
      </c>
      <c r="AO373" t="s">
        <v>83</v>
      </c>
      <c r="AR373" t="s">
        <v>82</v>
      </c>
      <c r="AT373" t="s">
        <v>82</v>
      </c>
      <c r="AW373" t="s">
        <v>72</v>
      </c>
      <c r="AX373">
        <v>3</v>
      </c>
      <c r="AY373" t="s">
        <v>1423</v>
      </c>
      <c r="AZ373" t="s">
        <v>1428</v>
      </c>
      <c r="BA373" t="s">
        <v>105</v>
      </c>
      <c r="BB373">
        <v>76051</v>
      </c>
      <c r="BC373" t="s">
        <v>87</v>
      </c>
      <c r="BH373" t="s">
        <v>1422</v>
      </c>
      <c r="BJ373">
        <v>203805473</v>
      </c>
    </row>
    <row r="374" spans="1:62" x14ac:dyDescent="0.25">
      <c r="A374" t="s">
        <v>4333</v>
      </c>
      <c r="B374" s="2">
        <v>43412</v>
      </c>
      <c r="C374" t="s">
        <v>63</v>
      </c>
      <c r="D374" s="3">
        <v>43382.833688749997</v>
      </c>
      <c r="E374" t="s">
        <v>64</v>
      </c>
      <c r="F374" s="2">
        <v>43473</v>
      </c>
      <c r="G374" s="2">
        <v>43763</v>
      </c>
      <c r="H374" t="s">
        <v>4334</v>
      </c>
      <c r="J374" t="s">
        <v>4335</v>
      </c>
      <c r="K374" t="s">
        <v>190</v>
      </c>
      <c r="L374" t="s">
        <v>4336</v>
      </c>
      <c r="M374" t="s">
        <v>787</v>
      </c>
      <c r="N374">
        <v>35216</v>
      </c>
      <c r="O374" t="s">
        <v>70</v>
      </c>
      <c r="Q374" t="s">
        <v>4337</v>
      </c>
      <c r="S374" t="s">
        <v>72</v>
      </c>
      <c r="T374" t="s">
        <v>102</v>
      </c>
      <c r="U374" t="s">
        <v>1425</v>
      </c>
      <c r="V374" t="s">
        <v>2470</v>
      </c>
      <c r="W374" t="s">
        <v>105</v>
      </c>
      <c r="X374" t="s">
        <v>106</v>
      </c>
      <c r="Y374" t="str">
        <f>"37-3011"</f>
        <v>37-3011</v>
      </c>
      <c r="Z374" t="s">
        <v>94</v>
      </c>
      <c r="AA374">
        <v>56173</v>
      </c>
      <c r="AB374">
        <v>48</v>
      </c>
      <c r="AC374">
        <v>48</v>
      </c>
      <c r="AD374" t="s">
        <v>79</v>
      </c>
      <c r="AE374" t="s">
        <v>95</v>
      </c>
      <c r="AF374">
        <v>35</v>
      </c>
      <c r="AG374" s="4">
        <v>0.27083333333333331</v>
      </c>
      <c r="AH374" s="4">
        <v>0.63541666666666663</v>
      </c>
      <c r="AI374" s="5">
        <v>13.98</v>
      </c>
      <c r="AJ374">
        <v>20.97</v>
      </c>
      <c r="AK374">
        <v>20.97</v>
      </c>
      <c r="AL374" t="s">
        <v>81</v>
      </c>
      <c r="AM374" t="s">
        <v>82</v>
      </c>
      <c r="AO374" t="s">
        <v>83</v>
      </c>
      <c r="AR374" t="s">
        <v>82</v>
      </c>
      <c r="AT374" t="s">
        <v>82</v>
      </c>
      <c r="AW374" t="s">
        <v>82</v>
      </c>
      <c r="AY374" t="s">
        <v>4338</v>
      </c>
      <c r="AZ374" t="s">
        <v>3922</v>
      </c>
      <c r="BA374" t="s">
        <v>787</v>
      </c>
      <c r="BB374">
        <v>36535</v>
      </c>
      <c r="BC374" t="s">
        <v>79</v>
      </c>
      <c r="BH374" t="s">
        <v>4339</v>
      </c>
      <c r="BJ374">
        <v>611666112</v>
      </c>
    </row>
    <row r="375" spans="1:62" x14ac:dyDescent="0.25">
      <c r="A375" t="s">
        <v>5806</v>
      </c>
      <c r="B375" s="2">
        <v>43412</v>
      </c>
      <c r="C375" t="s">
        <v>63</v>
      </c>
      <c r="D375" s="3">
        <v>43390.841446261576</v>
      </c>
      <c r="E375" t="s">
        <v>64</v>
      </c>
      <c r="F375" s="2">
        <v>43481</v>
      </c>
      <c r="G375" s="2">
        <v>43785</v>
      </c>
      <c r="H375" t="s">
        <v>5807</v>
      </c>
      <c r="J375" t="s">
        <v>5808</v>
      </c>
      <c r="K375" t="s">
        <v>5809</v>
      </c>
      <c r="L375" t="s">
        <v>5678</v>
      </c>
      <c r="M375" t="s">
        <v>100</v>
      </c>
      <c r="N375">
        <v>27703</v>
      </c>
      <c r="O375" t="s">
        <v>70</v>
      </c>
      <c r="Q375" t="s">
        <v>5810</v>
      </c>
      <c r="S375" t="s">
        <v>72</v>
      </c>
      <c r="T375" t="s">
        <v>1881</v>
      </c>
      <c r="U375" t="s">
        <v>5811</v>
      </c>
      <c r="V375" t="s">
        <v>1882</v>
      </c>
      <c r="W375" t="s">
        <v>278</v>
      </c>
      <c r="X375" t="s">
        <v>106</v>
      </c>
      <c r="Y375" t="str">
        <f>"37-3011"</f>
        <v>37-3011</v>
      </c>
      <c r="Z375" t="s">
        <v>94</v>
      </c>
      <c r="AA375">
        <v>561730</v>
      </c>
      <c r="AB375">
        <v>35</v>
      </c>
      <c r="AC375">
        <v>35</v>
      </c>
      <c r="AD375" t="s">
        <v>79</v>
      </c>
      <c r="AE375" t="s">
        <v>95</v>
      </c>
      <c r="AF375">
        <v>40</v>
      </c>
      <c r="AG375" s="4">
        <v>0.29166666666666669</v>
      </c>
      <c r="AH375" s="4">
        <v>0.66666666666666663</v>
      </c>
      <c r="AI375" s="5">
        <v>14.52</v>
      </c>
      <c r="AJ375">
        <v>21.78</v>
      </c>
      <c r="AL375" t="s">
        <v>81</v>
      </c>
      <c r="AM375" t="s">
        <v>82</v>
      </c>
      <c r="AO375" t="s">
        <v>83</v>
      </c>
      <c r="AR375" t="s">
        <v>82</v>
      </c>
      <c r="AT375" t="s">
        <v>82</v>
      </c>
      <c r="AW375" t="s">
        <v>82</v>
      </c>
      <c r="AY375" t="s">
        <v>5678</v>
      </c>
      <c r="AZ375" t="s">
        <v>5678</v>
      </c>
      <c r="BA375" t="s">
        <v>100</v>
      </c>
      <c r="BB375">
        <v>27703</v>
      </c>
      <c r="BC375" t="s">
        <v>79</v>
      </c>
      <c r="BH375" t="s">
        <v>5808</v>
      </c>
      <c r="BJ375">
        <v>561964312</v>
      </c>
    </row>
    <row r="376" spans="1:62" x14ac:dyDescent="0.25">
      <c r="A376" t="s">
        <v>5882</v>
      </c>
      <c r="B376" s="2">
        <v>43412</v>
      </c>
      <c r="C376" t="s">
        <v>63</v>
      </c>
      <c r="D376" s="3">
        <v>43390.838831261572</v>
      </c>
      <c r="E376" t="s">
        <v>64</v>
      </c>
      <c r="F376" s="2">
        <v>43481</v>
      </c>
      <c r="G376" s="2">
        <v>43785</v>
      </c>
      <c r="H376" t="s">
        <v>5883</v>
      </c>
      <c r="J376" t="s">
        <v>5884</v>
      </c>
      <c r="K376" t="s">
        <v>5809</v>
      </c>
      <c r="L376" t="s">
        <v>1898</v>
      </c>
      <c r="M376" t="s">
        <v>100</v>
      </c>
      <c r="N376">
        <v>28269</v>
      </c>
      <c r="O376" t="s">
        <v>70</v>
      </c>
      <c r="Q376" t="s">
        <v>5810</v>
      </c>
      <c r="S376" t="s">
        <v>72</v>
      </c>
      <c r="T376" t="s">
        <v>1881</v>
      </c>
      <c r="U376" t="s">
        <v>5811</v>
      </c>
      <c r="V376" t="s">
        <v>1882</v>
      </c>
      <c r="W376" t="s">
        <v>278</v>
      </c>
      <c r="X376" t="s">
        <v>106</v>
      </c>
      <c r="Y376" t="str">
        <f>"37-3011"</f>
        <v>37-3011</v>
      </c>
      <c r="Z376" t="s">
        <v>94</v>
      </c>
      <c r="AA376">
        <v>561730</v>
      </c>
      <c r="AB376">
        <v>45</v>
      </c>
      <c r="AC376">
        <v>45</v>
      </c>
      <c r="AD376" t="s">
        <v>79</v>
      </c>
      <c r="AE376" t="s">
        <v>95</v>
      </c>
      <c r="AF376">
        <v>40</v>
      </c>
      <c r="AG376" s="4">
        <v>0.29166666666666669</v>
      </c>
      <c r="AH376" s="4">
        <v>0.66666666666666663</v>
      </c>
      <c r="AI376" s="5">
        <v>13.23</v>
      </c>
      <c r="AJ376">
        <v>19.850000000000001</v>
      </c>
      <c r="AL376" t="s">
        <v>81</v>
      </c>
      <c r="AM376" t="s">
        <v>82</v>
      </c>
      <c r="AO376" t="s">
        <v>83</v>
      </c>
      <c r="AR376" t="s">
        <v>82</v>
      </c>
      <c r="AT376" t="s">
        <v>82</v>
      </c>
      <c r="AW376" t="s">
        <v>82</v>
      </c>
      <c r="AY376" t="s">
        <v>1898</v>
      </c>
      <c r="AZ376" t="s">
        <v>1899</v>
      </c>
      <c r="BA376" t="s">
        <v>100</v>
      </c>
      <c r="BB376">
        <v>28269</v>
      </c>
      <c r="BC376" t="s">
        <v>79</v>
      </c>
      <c r="BH376" t="s">
        <v>5884</v>
      </c>
      <c r="BJ376">
        <v>561964312</v>
      </c>
    </row>
    <row r="377" spans="1:62" x14ac:dyDescent="0.25">
      <c r="A377" t="s">
        <v>6056</v>
      </c>
      <c r="B377" s="2">
        <v>43412</v>
      </c>
      <c r="C377" t="s">
        <v>63</v>
      </c>
      <c r="D377" s="3">
        <v>43376.339267210649</v>
      </c>
      <c r="E377" t="s">
        <v>64</v>
      </c>
      <c r="F377" s="2">
        <v>43466</v>
      </c>
      <c r="G377" s="2">
        <v>43770</v>
      </c>
      <c r="H377" t="s">
        <v>6057</v>
      </c>
      <c r="J377" t="s">
        <v>6058</v>
      </c>
      <c r="L377" t="s">
        <v>6059</v>
      </c>
      <c r="M377" t="s">
        <v>323</v>
      </c>
      <c r="N377">
        <v>94028</v>
      </c>
      <c r="O377" t="s">
        <v>70</v>
      </c>
      <c r="Q377" t="s">
        <v>6060</v>
      </c>
      <c r="S377" t="s">
        <v>72</v>
      </c>
      <c r="T377" t="s">
        <v>3258</v>
      </c>
      <c r="U377" t="s">
        <v>3259</v>
      </c>
      <c r="V377" t="s">
        <v>3260</v>
      </c>
      <c r="W377" t="s">
        <v>323</v>
      </c>
      <c r="X377" t="s">
        <v>3261</v>
      </c>
      <c r="Y377" t="str">
        <f>"39-2021"</f>
        <v>39-2021</v>
      </c>
      <c r="Z377" t="s">
        <v>78</v>
      </c>
      <c r="AA377">
        <v>711219</v>
      </c>
      <c r="AB377">
        <v>2</v>
      </c>
      <c r="AC377">
        <v>2</v>
      </c>
      <c r="AD377" t="s">
        <v>79</v>
      </c>
      <c r="AE377" t="s">
        <v>95</v>
      </c>
      <c r="AF377">
        <v>40</v>
      </c>
      <c r="AG377" s="4">
        <v>0.375</v>
      </c>
      <c r="AH377" s="4">
        <v>0.70833333333333337</v>
      </c>
      <c r="AI377" s="5">
        <v>15.87</v>
      </c>
      <c r="AJ377">
        <v>23.81</v>
      </c>
      <c r="AK377">
        <v>23.81</v>
      </c>
      <c r="AL377" t="s">
        <v>81</v>
      </c>
      <c r="AM377" t="s">
        <v>82</v>
      </c>
      <c r="AO377" t="s">
        <v>83</v>
      </c>
      <c r="AP377" t="s">
        <v>67</v>
      </c>
      <c r="AQ377" t="s">
        <v>67</v>
      </c>
      <c r="AR377" t="s">
        <v>82</v>
      </c>
      <c r="AT377" t="s">
        <v>82</v>
      </c>
      <c r="AW377" t="s">
        <v>72</v>
      </c>
      <c r="AX377">
        <v>1</v>
      </c>
      <c r="AY377" t="s">
        <v>6061</v>
      </c>
      <c r="AZ377" t="s">
        <v>2428</v>
      </c>
      <c r="BA377" t="s">
        <v>323</v>
      </c>
      <c r="BB377">
        <v>95683</v>
      </c>
      <c r="BC377" t="s">
        <v>79</v>
      </c>
      <c r="BH377" t="s">
        <v>6062</v>
      </c>
      <c r="BI377" t="s">
        <v>6063</v>
      </c>
      <c r="BJ377">
        <v>943182304</v>
      </c>
    </row>
    <row r="378" spans="1:62" x14ac:dyDescent="0.25">
      <c r="A378" t="s">
        <v>6267</v>
      </c>
      <c r="B378" s="2">
        <v>43412</v>
      </c>
      <c r="C378" t="s">
        <v>63</v>
      </c>
      <c r="D378" s="3">
        <v>43377.596714189815</v>
      </c>
      <c r="E378" t="s">
        <v>64</v>
      </c>
      <c r="F378" s="2">
        <v>43466</v>
      </c>
      <c r="G378" s="2">
        <v>43646</v>
      </c>
      <c r="H378" t="s">
        <v>6268</v>
      </c>
      <c r="J378" t="s">
        <v>6269</v>
      </c>
      <c r="L378" t="s">
        <v>5071</v>
      </c>
      <c r="M378" t="s">
        <v>714</v>
      </c>
      <c r="N378">
        <v>70517</v>
      </c>
      <c r="O378" t="s">
        <v>70</v>
      </c>
      <c r="P378" t="s">
        <v>6270</v>
      </c>
      <c r="Q378" t="s">
        <v>6271</v>
      </c>
      <c r="S378" t="s">
        <v>72</v>
      </c>
      <c r="T378" t="s">
        <v>4208</v>
      </c>
      <c r="U378" t="s">
        <v>6272</v>
      </c>
      <c r="V378" t="s">
        <v>4210</v>
      </c>
      <c r="W378" t="s">
        <v>714</v>
      </c>
      <c r="X378" t="s">
        <v>6273</v>
      </c>
      <c r="Y378" t="str">
        <f>"53-7062"</f>
        <v>53-7062</v>
      </c>
      <c r="Z378" t="s">
        <v>337</v>
      </c>
      <c r="AA378">
        <v>31171</v>
      </c>
      <c r="AB378">
        <v>30</v>
      </c>
      <c r="AC378">
        <v>30</v>
      </c>
      <c r="AD378" t="s">
        <v>79</v>
      </c>
      <c r="AE378" t="s">
        <v>80</v>
      </c>
      <c r="AF378">
        <v>35</v>
      </c>
      <c r="AG378" s="4">
        <v>0.25</v>
      </c>
      <c r="AH378" s="4">
        <v>0.625</v>
      </c>
      <c r="AI378" s="5">
        <v>8.33</v>
      </c>
      <c r="AJ378">
        <v>12.5</v>
      </c>
      <c r="AK378">
        <v>12.5</v>
      </c>
      <c r="AL378" t="s">
        <v>81</v>
      </c>
      <c r="AM378" t="s">
        <v>82</v>
      </c>
      <c r="AO378" t="s">
        <v>83</v>
      </c>
      <c r="AR378" t="s">
        <v>82</v>
      </c>
      <c r="AT378" t="s">
        <v>82</v>
      </c>
      <c r="AW378" t="s">
        <v>82</v>
      </c>
      <c r="AY378" t="s">
        <v>5071</v>
      </c>
      <c r="AZ378" t="s">
        <v>6270</v>
      </c>
      <c r="BA378" t="s">
        <v>714</v>
      </c>
      <c r="BB378">
        <v>70517</v>
      </c>
      <c r="BC378" t="s">
        <v>87</v>
      </c>
      <c r="BH378" t="s">
        <v>6269</v>
      </c>
      <c r="BJ378">
        <v>721485258</v>
      </c>
    </row>
    <row r="379" spans="1:62" x14ac:dyDescent="0.25">
      <c r="A379" t="s">
        <v>7074</v>
      </c>
      <c r="B379" s="2">
        <v>43412</v>
      </c>
      <c r="C379" t="s">
        <v>63</v>
      </c>
      <c r="D379" s="3">
        <v>43389.836318090274</v>
      </c>
      <c r="E379" t="s">
        <v>64</v>
      </c>
      <c r="F379" s="2">
        <v>43480</v>
      </c>
      <c r="G379" s="2">
        <v>43784</v>
      </c>
      <c r="H379" t="s">
        <v>7075</v>
      </c>
      <c r="I379" t="s">
        <v>7076</v>
      </c>
      <c r="J379" t="s">
        <v>7077</v>
      </c>
      <c r="L379" t="s">
        <v>7078</v>
      </c>
      <c r="M379" t="s">
        <v>787</v>
      </c>
      <c r="N379">
        <v>36804</v>
      </c>
      <c r="O379" t="s">
        <v>70</v>
      </c>
      <c r="Q379" t="s">
        <v>7079</v>
      </c>
      <c r="S379" t="s">
        <v>72</v>
      </c>
      <c r="T379" t="s">
        <v>4795</v>
      </c>
      <c r="U379" t="s">
        <v>5508</v>
      </c>
      <c r="V379" t="s">
        <v>2927</v>
      </c>
      <c r="W379" t="s">
        <v>308</v>
      </c>
      <c r="X379" t="s">
        <v>106</v>
      </c>
      <c r="Y379" t="str">
        <f>"37-3011"</f>
        <v>37-3011</v>
      </c>
      <c r="Z379" t="s">
        <v>94</v>
      </c>
      <c r="AA379">
        <v>561730</v>
      </c>
      <c r="AB379">
        <v>8</v>
      </c>
      <c r="AC379">
        <v>8</v>
      </c>
      <c r="AD379" t="s">
        <v>79</v>
      </c>
      <c r="AE379" t="s">
        <v>80</v>
      </c>
      <c r="AF379">
        <v>40</v>
      </c>
      <c r="AG379" s="4">
        <v>0.29166666666666669</v>
      </c>
      <c r="AH379" s="4">
        <v>0.66666666666666663</v>
      </c>
      <c r="AI379" s="5">
        <v>13.06</v>
      </c>
      <c r="AJ379">
        <v>19.59</v>
      </c>
      <c r="AL379" t="s">
        <v>81</v>
      </c>
      <c r="AM379" t="s">
        <v>82</v>
      </c>
      <c r="AO379" t="s">
        <v>83</v>
      </c>
      <c r="AP379" t="s">
        <v>130</v>
      </c>
      <c r="AQ379" t="s">
        <v>130</v>
      </c>
      <c r="AR379" t="s">
        <v>82</v>
      </c>
      <c r="AT379" t="s">
        <v>82</v>
      </c>
      <c r="AW379" t="s">
        <v>82</v>
      </c>
      <c r="AY379" t="s">
        <v>7078</v>
      </c>
      <c r="AZ379" t="s">
        <v>7080</v>
      </c>
      <c r="BA379" t="s">
        <v>787</v>
      </c>
      <c r="BB379">
        <v>36804</v>
      </c>
      <c r="BC379" t="s">
        <v>79</v>
      </c>
      <c r="BH379" t="s">
        <v>7077</v>
      </c>
      <c r="BJ379">
        <v>260524624</v>
      </c>
    </row>
    <row r="380" spans="1:62" x14ac:dyDescent="0.25">
      <c r="A380" t="s">
        <v>7132</v>
      </c>
      <c r="B380" s="2">
        <v>43412</v>
      </c>
      <c r="C380" t="s">
        <v>63</v>
      </c>
      <c r="D380" s="3">
        <v>43388.523059629631</v>
      </c>
      <c r="E380" t="s">
        <v>117</v>
      </c>
      <c r="H380" t="s">
        <v>3963</v>
      </c>
      <c r="I380" t="s">
        <v>3964</v>
      </c>
      <c r="J380" t="s">
        <v>3965</v>
      </c>
      <c r="K380" t="s">
        <v>130</v>
      </c>
      <c r="L380" t="s">
        <v>489</v>
      </c>
      <c r="M380" t="s">
        <v>298</v>
      </c>
      <c r="N380">
        <v>4101</v>
      </c>
      <c r="O380" t="s">
        <v>70</v>
      </c>
      <c r="P380" t="s">
        <v>130</v>
      </c>
      <c r="Q380" t="s">
        <v>3966</v>
      </c>
      <c r="S380" t="s">
        <v>82</v>
      </c>
      <c r="U380" t="s">
        <v>92</v>
      </c>
      <c r="X380" t="s">
        <v>3967</v>
      </c>
      <c r="Y380" t="str">
        <f>"35-2014"</f>
        <v>35-2014</v>
      </c>
      <c r="Z380" t="s">
        <v>301</v>
      </c>
      <c r="AA380">
        <v>7221</v>
      </c>
      <c r="AB380">
        <v>2</v>
      </c>
      <c r="AD380" t="s">
        <v>79</v>
      </c>
      <c r="AE380" t="s">
        <v>80</v>
      </c>
      <c r="AF380">
        <v>40</v>
      </c>
      <c r="AG380" s="4">
        <v>0.45833333333333331</v>
      </c>
      <c r="AH380" s="4">
        <v>0.91666666666666663</v>
      </c>
      <c r="AI380" s="5">
        <v>13.25</v>
      </c>
      <c r="AJ380">
        <v>19.88</v>
      </c>
      <c r="AK380">
        <v>21.75</v>
      </c>
      <c r="AL380" t="s">
        <v>81</v>
      </c>
      <c r="AM380" t="s">
        <v>82</v>
      </c>
      <c r="AO380" t="s">
        <v>83</v>
      </c>
      <c r="AP380" t="s">
        <v>158</v>
      </c>
      <c r="AQ380" t="s">
        <v>3969</v>
      </c>
      <c r="AR380" t="s">
        <v>82</v>
      </c>
      <c r="AT380" t="s">
        <v>82</v>
      </c>
      <c r="AW380" t="s">
        <v>72</v>
      </c>
      <c r="AX380">
        <v>12</v>
      </c>
      <c r="AY380" t="s">
        <v>489</v>
      </c>
      <c r="AZ380" t="s">
        <v>3970</v>
      </c>
      <c r="BA380" t="s">
        <v>298</v>
      </c>
      <c r="BB380">
        <v>4101</v>
      </c>
      <c r="BC380" t="s">
        <v>87</v>
      </c>
      <c r="BH380" t="s">
        <v>3965</v>
      </c>
      <c r="BI380" t="s">
        <v>130</v>
      </c>
      <c r="BJ380">
        <v>10497673</v>
      </c>
    </row>
    <row r="381" spans="1:62" x14ac:dyDescent="0.25">
      <c r="A381" t="s">
        <v>7196</v>
      </c>
      <c r="B381" s="2">
        <v>43412</v>
      </c>
      <c r="C381" t="s">
        <v>63</v>
      </c>
      <c r="D381" s="3">
        <v>43391.459837962961</v>
      </c>
      <c r="E381" t="s">
        <v>64</v>
      </c>
      <c r="F381" s="2">
        <v>43466</v>
      </c>
      <c r="G381" s="2">
        <v>43555</v>
      </c>
      <c r="H381" t="s">
        <v>7197</v>
      </c>
      <c r="I381" t="s">
        <v>7198</v>
      </c>
      <c r="J381" t="s">
        <v>7199</v>
      </c>
      <c r="L381" t="s">
        <v>7200</v>
      </c>
      <c r="M381" t="s">
        <v>1101</v>
      </c>
      <c r="N381">
        <v>5149</v>
      </c>
      <c r="O381" t="s">
        <v>70</v>
      </c>
      <c r="Q381" t="s">
        <v>7201</v>
      </c>
      <c r="S381" t="s">
        <v>72</v>
      </c>
      <c r="T381" t="s">
        <v>2538</v>
      </c>
      <c r="U381" t="s">
        <v>2539</v>
      </c>
      <c r="V381" t="s">
        <v>3119</v>
      </c>
      <c r="W381" t="s">
        <v>323</v>
      </c>
      <c r="X381" t="s">
        <v>1058</v>
      </c>
      <c r="Y381" t="str">
        <f>"35-3021"</f>
        <v>35-3021</v>
      </c>
      <c r="Z381" t="s">
        <v>354</v>
      </c>
      <c r="AA381">
        <v>713920</v>
      </c>
      <c r="AB381">
        <v>15</v>
      </c>
      <c r="AC381">
        <v>15</v>
      </c>
      <c r="AD381" t="s">
        <v>79</v>
      </c>
      <c r="AE381" t="s">
        <v>95</v>
      </c>
      <c r="AF381">
        <v>35</v>
      </c>
      <c r="AG381" s="4">
        <v>0.25</v>
      </c>
      <c r="AH381" s="4">
        <v>0.79166666666666663</v>
      </c>
      <c r="AI381" s="6">
        <v>13</v>
      </c>
      <c r="AJ381">
        <v>19.5</v>
      </c>
      <c r="AL381" t="s">
        <v>81</v>
      </c>
      <c r="AM381" t="s">
        <v>82</v>
      </c>
      <c r="AO381" t="s">
        <v>213</v>
      </c>
      <c r="AP381" t="s">
        <v>67</v>
      </c>
      <c r="AQ381" t="s">
        <v>67</v>
      </c>
      <c r="AR381" t="s">
        <v>82</v>
      </c>
      <c r="AT381" t="s">
        <v>82</v>
      </c>
      <c r="AW381" t="s">
        <v>72</v>
      </c>
      <c r="AX381">
        <v>6</v>
      </c>
      <c r="AY381" t="s">
        <v>7200</v>
      </c>
      <c r="AZ381" t="s">
        <v>1107</v>
      </c>
      <c r="BA381" t="s">
        <v>1101</v>
      </c>
      <c r="BB381">
        <v>5149</v>
      </c>
      <c r="BC381" t="s">
        <v>87</v>
      </c>
      <c r="BH381" t="s">
        <v>7199</v>
      </c>
      <c r="BJ381">
        <v>364891262</v>
      </c>
    </row>
    <row r="382" spans="1:62" x14ac:dyDescent="0.25">
      <c r="A382" t="s">
        <v>7207</v>
      </c>
      <c r="B382" s="2">
        <v>43412</v>
      </c>
      <c r="C382" t="s">
        <v>63</v>
      </c>
      <c r="D382" s="3">
        <v>43389.836765555556</v>
      </c>
      <c r="E382" t="s">
        <v>64</v>
      </c>
      <c r="F382" s="2">
        <v>43480</v>
      </c>
      <c r="G382" s="2">
        <v>43784</v>
      </c>
      <c r="H382" t="s">
        <v>7075</v>
      </c>
      <c r="I382" t="s">
        <v>7076</v>
      </c>
      <c r="J382" t="s">
        <v>7208</v>
      </c>
      <c r="L382" t="s">
        <v>7209</v>
      </c>
      <c r="M382" t="s">
        <v>787</v>
      </c>
      <c r="N382">
        <v>35043</v>
      </c>
      <c r="O382" t="s">
        <v>70</v>
      </c>
      <c r="Q382" t="s">
        <v>7079</v>
      </c>
      <c r="S382" t="s">
        <v>72</v>
      </c>
      <c r="T382" t="s">
        <v>4795</v>
      </c>
      <c r="U382" t="s">
        <v>5508</v>
      </c>
      <c r="V382" t="s">
        <v>2927</v>
      </c>
      <c r="W382" t="s">
        <v>308</v>
      </c>
      <c r="X382" t="s">
        <v>106</v>
      </c>
      <c r="Y382" t="str">
        <f>"37-3011"</f>
        <v>37-3011</v>
      </c>
      <c r="Z382" t="s">
        <v>94</v>
      </c>
      <c r="AA382">
        <v>561730</v>
      </c>
      <c r="AB382">
        <v>24</v>
      </c>
      <c r="AC382">
        <v>24</v>
      </c>
      <c r="AD382" t="s">
        <v>79</v>
      </c>
      <c r="AE382" t="s">
        <v>80</v>
      </c>
      <c r="AF382">
        <v>40</v>
      </c>
      <c r="AG382" s="4">
        <v>0.29166666666666669</v>
      </c>
      <c r="AH382" s="4">
        <v>0.66666666666666663</v>
      </c>
      <c r="AI382" s="5">
        <v>11.83</v>
      </c>
      <c r="AJ382">
        <v>17.75</v>
      </c>
      <c r="AL382" t="s">
        <v>81</v>
      </c>
      <c r="AM382" t="s">
        <v>82</v>
      </c>
      <c r="AO382" t="s">
        <v>83</v>
      </c>
      <c r="AP382" t="s">
        <v>130</v>
      </c>
      <c r="AQ382" t="s">
        <v>130</v>
      </c>
      <c r="AR382" t="s">
        <v>82</v>
      </c>
      <c r="AT382" t="s">
        <v>82</v>
      </c>
      <c r="AW382" t="s">
        <v>82</v>
      </c>
      <c r="AY382" t="s">
        <v>7209</v>
      </c>
      <c r="AZ382" t="s">
        <v>2001</v>
      </c>
      <c r="BA382" t="s">
        <v>787</v>
      </c>
      <c r="BB382">
        <v>35043</v>
      </c>
      <c r="BC382" t="s">
        <v>79</v>
      </c>
      <c r="BH382" t="s">
        <v>7208</v>
      </c>
      <c r="BJ382">
        <v>260524624</v>
      </c>
    </row>
    <row r="383" spans="1:62" x14ac:dyDescent="0.25">
      <c r="A383" t="s">
        <v>7221</v>
      </c>
      <c r="B383" s="2">
        <v>43412</v>
      </c>
      <c r="C383" t="s">
        <v>63</v>
      </c>
      <c r="D383" s="3">
        <v>43391.458765717594</v>
      </c>
      <c r="E383" t="s">
        <v>64</v>
      </c>
      <c r="F383" s="2">
        <v>43466</v>
      </c>
      <c r="G383" s="2">
        <v>43555</v>
      </c>
      <c r="H383" t="s">
        <v>7197</v>
      </c>
      <c r="I383" t="s">
        <v>7198</v>
      </c>
      <c r="J383" t="s">
        <v>7199</v>
      </c>
      <c r="L383" t="s">
        <v>7200</v>
      </c>
      <c r="M383" t="s">
        <v>1101</v>
      </c>
      <c r="N383">
        <v>5149</v>
      </c>
      <c r="O383" t="s">
        <v>70</v>
      </c>
      <c r="Q383" t="s">
        <v>7201</v>
      </c>
      <c r="S383" t="s">
        <v>72</v>
      </c>
      <c r="T383" t="s">
        <v>2538</v>
      </c>
      <c r="U383" t="s">
        <v>2539</v>
      </c>
      <c r="V383" t="s">
        <v>3119</v>
      </c>
      <c r="W383" t="s">
        <v>323</v>
      </c>
      <c r="X383" t="s">
        <v>7222</v>
      </c>
      <c r="Y383" t="str">
        <f>"35-2014"</f>
        <v>35-2014</v>
      </c>
      <c r="Z383" t="s">
        <v>301</v>
      </c>
      <c r="AA383">
        <v>713920</v>
      </c>
      <c r="AB383">
        <v>11</v>
      </c>
      <c r="AC383">
        <v>11</v>
      </c>
      <c r="AD383" t="s">
        <v>79</v>
      </c>
      <c r="AE383" t="s">
        <v>95</v>
      </c>
      <c r="AF383">
        <v>35</v>
      </c>
      <c r="AG383" s="4">
        <v>0.3125</v>
      </c>
      <c r="AH383" s="4">
        <v>0.91666666666666663</v>
      </c>
      <c r="AI383" s="5">
        <v>14.91</v>
      </c>
      <c r="AJ383">
        <v>22.37</v>
      </c>
      <c r="AL383" t="s">
        <v>81</v>
      </c>
      <c r="AM383" t="s">
        <v>82</v>
      </c>
      <c r="AO383" t="s">
        <v>213</v>
      </c>
      <c r="AP383" t="s">
        <v>67</v>
      </c>
      <c r="AQ383" t="s">
        <v>67</v>
      </c>
      <c r="AR383" t="s">
        <v>82</v>
      </c>
      <c r="AT383" t="s">
        <v>82</v>
      </c>
      <c r="AW383" t="s">
        <v>72</v>
      </c>
      <c r="AX383">
        <v>6</v>
      </c>
      <c r="AY383" t="s">
        <v>7200</v>
      </c>
      <c r="AZ383" t="s">
        <v>1107</v>
      </c>
      <c r="BA383" t="s">
        <v>1101</v>
      </c>
      <c r="BB383">
        <v>5149</v>
      </c>
      <c r="BC383" t="s">
        <v>87</v>
      </c>
      <c r="BH383" t="s">
        <v>7199</v>
      </c>
      <c r="BJ383">
        <v>364891262</v>
      </c>
    </row>
    <row r="384" spans="1:62" x14ac:dyDescent="0.25">
      <c r="A384" t="s">
        <v>7449</v>
      </c>
      <c r="B384" s="2">
        <v>43412</v>
      </c>
      <c r="C384" t="s">
        <v>63</v>
      </c>
      <c r="D384" s="3">
        <v>43390.326524641205</v>
      </c>
      <c r="E384" t="s">
        <v>64</v>
      </c>
      <c r="F384" s="2">
        <v>43465</v>
      </c>
      <c r="G384" s="2">
        <v>43570</v>
      </c>
      <c r="H384" t="s">
        <v>7450</v>
      </c>
      <c r="I384" t="s">
        <v>67</v>
      </c>
      <c r="J384" t="s">
        <v>7451</v>
      </c>
      <c r="K384" t="s">
        <v>7452</v>
      </c>
      <c r="L384" t="s">
        <v>7453</v>
      </c>
      <c r="M384" t="s">
        <v>774</v>
      </c>
      <c r="N384">
        <v>80498</v>
      </c>
      <c r="O384" t="s">
        <v>70</v>
      </c>
      <c r="Q384" t="s">
        <v>7454</v>
      </c>
      <c r="S384" t="s">
        <v>72</v>
      </c>
      <c r="T384" t="s">
        <v>7455</v>
      </c>
      <c r="U384" t="s">
        <v>2926</v>
      </c>
      <c r="V384" t="s">
        <v>2927</v>
      </c>
      <c r="W384" t="s">
        <v>308</v>
      </c>
      <c r="X384" t="s">
        <v>3696</v>
      </c>
      <c r="Y384" t="str">
        <f>"51-6011"</f>
        <v>51-6011</v>
      </c>
      <c r="Z384" t="s">
        <v>367</v>
      </c>
      <c r="AA384">
        <v>812320</v>
      </c>
      <c r="AB384">
        <v>25</v>
      </c>
      <c r="AC384">
        <v>25</v>
      </c>
      <c r="AD384" t="s">
        <v>79</v>
      </c>
      <c r="AE384" t="s">
        <v>95</v>
      </c>
      <c r="AF384">
        <v>40</v>
      </c>
      <c r="AG384" s="4">
        <v>0.29166666666666669</v>
      </c>
      <c r="AH384" s="4">
        <v>0.64583333333333337</v>
      </c>
      <c r="AI384" s="5">
        <v>12.8</v>
      </c>
      <c r="AJ384">
        <v>19.2</v>
      </c>
      <c r="AL384" t="s">
        <v>81</v>
      </c>
      <c r="AM384" t="s">
        <v>82</v>
      </c>
      <c r="AO384" t="s">
        <v>83</v>
      </c>
      <c r="AR384" t="s">
        <v>82</v>
      </c>
      <c r="AT384" t="s">
        <v>82</v>
      </c>
      <c r="AW384" t="s">
        <v>82</v>
      </c>
      <c r="AY384" t="s">
        <v>7453</v>
      </c>
      <c r="AZ384" t="s">
        <v>2541</v>
      </c>
      <c r="BA384" t="s">
        <v>774</v>
      </c>
      <c r="BB384">
        <v>80498</v>
      </c>
      <c r="BC384" t="s">
        <v>79</v>
      </c>
      <c r="BH384" t="s">
        <v>7451</v>
      </c>
      <c r="BJ384">
        <v>900414268</v>
      </c>
    </row>
    <row r="385" spans="1:62" x14ac:dyDescent="0.25">
      <c r="A385" t="s">
        <v>8530</v>
      </c>
      <c r="B385" s="2">
        <v>43412</v>
      </c>
      <c r="C385" t="s">
        <v>63</v>
      </c>
      <c r="D385" s="3">
        <v>43403.327596863426</v>
      </c>
      <c r="E385" t="s">
        <v>3355</v>
      </c>
      <c r="H385" t="s">
        <v>8531</v>
      </c>
      <c r="I385" t="s">
        <v>8532</v>
      </c>
      <c r="J385" t="s">
        <v>8533</v>
      </c>
      <c r="L385" t="s">
        <v>6320</v>
      </c>
      <c r="M385" t="s">
        <v>787</v>
      </c>
      <c r="N385">
        <v>35640</v>
      </c>
      <c r="O385" t="s">
        <v>70</v>
      </c>
      <c r="Q385" t="s">
        <v>8534</v>
      </c>
      <c r="S385" t="s">
        <v>82</v>
      </c>
      <c r="U385" t="s">
        <v>92</v>
      </c>
      <c r="X385" t="s">
        <v>8535</v>
      </c>
      <c r="Y385" t="str">
        <f>"39-2011"</f>
        <v>39-2011</v>
      </c>
      <c r="Z385" t="s">
        <v>6043</v>
      </c>
      <c r="AA385">
        <v>112920</v>
      </c>
      <c r="AB385">
        <v>1</v>
      </c>
      <c r="AD385" t="s">
        <v>79</v>
      </c>
      <c r="AE385" t="s">
        <v>80</v>
      </c>
      <c r="AF385">
        <v>13</v>
      </c>
      <c r="AG385" s="4">
        <v>0.29166666666666669</v>
      </c>
      <c r="AH385" s="4">
        <v>0.66666666666666663</v>
      </c>
      <c r="AI385" s="6">
        <v>13</v>
      </c>
      <c r="AJ385">
        <v>20</v>
      </c>
      <c r="AK385">
        <v>20</v>
      </c>
      <c r="AM385" t="s">
        <v>82</v>
      </c>
      <c r="AO385" t="s">
        <v>83</v>
      </c>
      <c r="AP385" t="s">
        <v>130</v>
      </c>
      <c r="AQ385" t="s">
        <v>130</v>
      </c>
      <c r="AR385" t="s">
        <v>82</v>
      </c>
      <c r="AT385" t="s">
        <v>82</v>
      </c>
      <c r="AW385" t="s">
        <v>72</v>
      </c>
      <c r="AX385">
        <v>24</v>
      </c>
      <c r="AY385" t="s">
        <v>6323</v>
      </c>
      <c r="AZ385" t="s">
        <v>8536</v>
      </c>
      <c r="BA385" t="s">
        <v>787</v>
      </c>
      <c r="BB385">
        <v>35640</v>
      </c>
      <c r="BC385" t="s">
        <v>87</v>
      </c>
      <c r="BH385" t="s">
        <v>8537</v>
      </c>
      <c r="BJ385">
        <v>812489471</v>
      </c>
    </row>
    <row r="386" spans="1:62" x14ac:dyDescent="0.25">
      <c r="A386" t="s">
        <v>707</v>
      </c>
      <c r="B386" s="2">
        <v>43413</v>
      </c>
      <c r="C386" t="s">
        <v>63</v>
      </c>
      <c r="D386" s="3">
        <v>43389.391323564814</v>
      </c>
      <c r="E386" t="s">
        <v>64</v>
      </c>
      <c r="F386" s="2">
        <v>43479</v>
      </c>
      <c r="G386" s="2">
        <v>43779</v>
      </c>
      <c r="H386" t="s">
        <v>708</v>
      </c>
      <c r="I386" t="s">
        <v>67</v>
      </c>
      <c r="J386" t="s">
        <v>709</v>
      </c>
      <c r="K386" t="s">
        <v>67</v>
      </c>
      <c r="L386" t="s">
        <v>710</v>
      </c>
      <c r="M386" t="s">
        <v>192</v>
      </c>
      <c r="N386">
        <v>55021</v>
      </c>
      <c r="O386" t="s">
        <v>70</v>
      </c>
      <c r="P386" t="s">
        <v>67</v>
      </c>
      <c r="Q386" t="s">
        <v>711</v>
      </c>
      <c r="S386" t="s">
        <v>72</v>
      </c>
      <c r="T386" t="s">
        <v>673</v>
      </c>
      <c r="U386" t="s">
        <v>674</v>
      </c>
      <c r="V386" t="s">
        <v>675</v>
      </c>
      <c r="W386" t="s">
        <v>136</v>
      </c>
      <c r="X386" t="s">
        <v>676</v>
      </c>
      <c r="Y386" t="str">
        <f>"39-3091"</f>
        <v>39-3091</v>
      </c>
      <c r="Z386" t="s">
        <v>677</v>
      </c>
      <c r="AA386">
        <v>713990</v>
      </c>
      <c r="AB386">
        <v>38</v>
      </c>
      <c r="AC386">
        <v>38</v>
      </c>
      <c r="AD386" t="s">
        <v>79</v>
      </c>
      <c r="AE386" t="s">
        <v>80</v>
      </c>
      <c r="AF386">
        <v>35</v>
      </c>
      <c r="AG386" s="4">
        <v>0.66666666666666663</v>
      </c>
      <c r="AH386" s="4">
        <v>0.95833333333333337</v>
      </c>
      <c r="AI386" s="5">
        <v>9.09</v>
      </c>
      <c r="AJ386">
        <v>13.64</v>
      </c>
      <c r="AK386">
        <v>17.78</v>
      </c>
      <c r="AL386" t="s">
        <v>81</v>
      </c>
      <c r="AM386" t="s">
        <v>82</v>
      </c>
      <c r="AO386" t="s">
        <v>83</v>
      </c>
      <c r="AP386" t="s">
        <v>683</v>
      </c>
      <c r="AQ386" t="s">
        <v>683</v>
      </c>
      <c r="AR386" t="s">
        <v>82</v>
      </c>
      <c r="AT386" t="s">
        <v>82</v>
      </c>
      <c r="AW386" t="s">
        <v>82</v>
      </c>
      <c r="AY386" t="s">
        <v>712</v>
      </c>
      <c r="AZ386" t="s">
        <v>713</v>
      </c>
      <c r="BA386" t="s">
        <v>714</v>
      </c>
      <c r="BB386">
        <v>70072</v>
      </c>
      <c r="BC386" t="s">
        <v>79</v>
      </c>
      <c r="BH386" t="s">
        <v>715</v>
      </c>
      <c r="BJ386">
        <v>411722391</v>
      </c>
    </row>
    <row r="387" spans="1:62" x14ac:dyDescent="0.25">
      <c r="A387" t="s">
        <v>725</v>
      </c>
      <c r="B387" s="2">
        <v>43413</v>
      </c>
      <c r="C387" t="s">
        <v>63</v>
      </c>
      <c r="D387" s="3">
        <v>43392.379098530095</v>
      </c>
      <c r="E387" t="s">
        <v>64</v>
      </c>
      <c r="F387" s="2">
        <v>43482</v>
      </c>
      <c r="G387" s="2">
        <v>43786</v>
      </c>
      <c r="H387" t="s">
        <v>726</v>
      </c>
      <c r="I387" t="s">
        <v>67</v>
      </c>
      <c r="J387" t="s">
        <v>727</v>
      </c>
      <c r="K387" t="s">
        <v>67</v>
      </c>
      <c r="L387" t="s">
        <v>728</v>
      </c>
      <c r="M387" t="s">
        <v>86</v>
      </c>
      <c r="N387">
        <v>32803</v>
      </c>
      <c r="O387" t="s">
        <v>70</v>
      </c>
      <c r="P387" t="s">
        <v>67</v>
      </c>
      <c r="Q387" t="s">
        <v>729</v>
      </c>
      <c r="S387" t="s">
        <v>72</v>
      </c>
      <c r="T387" t="s">
        <v>673</v>
      </c>
      <c r="U387" t="s">
        <v>674</v>
      </c>
      <c r="V387" t="s">
        <v>675</v>
      </c>
      <c r="W387" t="s">
        <v>136</v>
      </c>
      <c r="X387" t="s">
        <v>676</v>
      </c>
      <c r="Y387" t="str">
        <f>"39-3091"</f>
        <v>39-3091</v>
      </c>
      <c r="Z387" t="s">
        <v>677</v>
      </c>
      <c r="AA387">
        <v>713990</v>
      </c>
      <c r="AB387">
        <v>32</v>
      </c>
      <c r="AC387">
        <v>32</v>
      </c>
      <c r="AD387" t="s">
        <v>79</v>
      </c>
      <c r="AE387" t="s">
        <v>80</v>
      </c>
      <c r="AF387">
        <v>35</v>
      </c>
      <c r="AG387" s="4">
        <v>0.66666666666666663</v>
      </c>
      <c r="AH387" s="4">
        <v>0.95833333333333337</v>
      </c>
      <c r="AI387" s="5">
        <v>8.5399999999999991</v>
      </c>
      <c r="AJ387">
        <v>12.81</v>
      </c>
      <c r="AK387">
        <v>17.36</v>
      </c>
      <c r="AL387" t="s">
        <v>81</v>
      </c>
      <c r="AM387" t="s">
        <v>82</v>
      </c>
      <c r="AO387" t="s">
        <v>83</v>
      </c>
      <c r="AP387" t="s">
        <v>67</v>
      </c>
      <c r="AQ387" t="s">
        <v>67</v>
      </c>
      <c r="AR387" t="s">
        <v>82</v>
      </c>
      <c r="AT387" t="s">
        <v>82</v>
      </c>
      <c r="AW387" t="s">
        <v>82</v>
      </c>
      <c r="AY387" t="s">
        <v>686</v>
      </c>
      <c r="AZ387" t="s">
        <v>730</v>
      </c>
      <c r="BA387" t="s">
        <v>86</v>
      </c>
      <c r="BB387">
        <v>33534</v>
      </c>
      <c r="BC387" t="s">
        <v>79</v>
      </c>
      <c r="BH387" t="s">
        <v>731</v>
      </c>
      <c r="BJ387">
        <v>592947330</v>
      </c>
    </row>
    <row r="388" spans="1:62" x14ac:dyDescent="0.25">
      <c r="A388" t="s">
        <v>3348</v>
      </c>
      <c r="B388" s="2">
        <v>43413</v>
      </c>
      <c r="C388" t="s">
        <v>63</v>
      </c>
      <c r="D388" s="3">
        <v>43389.833531666663</v>
      </c>
      <c r="E388" t="s">
        <v>64</v>
      </c>
      <c r="F388" s="2">
        <v>43480</v>
      </c>
      <c r="G388" s="2">
        <v>43741</v>
      </c>
      <c r="H388" t="s">
        <v>3349</v>
      </c>
      <c r="J388" t="s">
        <v>3350</v>
      </c>
      <c r="L388" t="s">
        <v>3351</v>
      </c>
      <c r="M388" t="s">
        <v>783</v>
      </c>
      <c r="N388">
        <v>43953</v>
      </c>
      <c r="O388" t="s">
        <v>70</v>
      </c>
      <c r="Q388" t="s">
        <v>3352</v>
      </c>
      <c r="S388" t="s">
        <v>72</v>
      </c>
      <c r="T388" t="s">
        <v>2963</v>
      </c>
      <c r="U388" t="s">
        <v>2630</v>
      </c>
      <c r="V388" t="s">
        <v>2470</v>
      </c>
      <c r="W388" t="s">
        <v>105</v>
      </c>
      <c r="X388" t="s">
        <v>2068</v>
      </c>
      <c r="Y388" t="str">
        <f>"39-3091"</f>
        <v>39-3091</v>
      </c>
      <c r="Z388" t="s">
        <v>677</v>
      </c>
      <c r="AA388">
        <v>713990</v>
      </c>
      <c r="AB388">
        <v>50</v>
      </c>
      <c r="AC388">
        <v>50</v>
      </c>
      <c r="AD388" t="s">
        <v>79</v>
      </c>
      <c r="AE388" t="s">
        <v>80</v>
      </c>
      <c r="AF388">
        <v>35</v>
      </c>
      <c r="AG388" s="4">
        <v>0.41666666666666669</v>
      </c>
      <c r="AH388" s="4">
        <v>0.75</v>
      </c>
      <c r="AI388" s="6">
        <v>9</v>
      </c>
      <c r="AJ388">
        <v>13.5</v>
      </c>
      <c r="AK388">
        <v>18.989999999999998</v>
      </c>
      <c r="AL388" t="s">
        <v>81</v>
      </c>
      <c r="AM388" t="s">
        <v>82</v>
      </c>
      <c r="AO388" t="s">
        <v>83</v>
      </c>
      <c r="AR388" t="s">
        <v>82</v>
      </c>
      <c r="AT388" t="s">
        <v>82</v>
      </c>
      <c r="AW388" t="s">
        <v>82</v>
      </c>
      <c r="AY388" t="s">
        <v>3351</v>
      </c>
      <c r="AZ388" t="s">
        <v>713</v>
      </c>
      <c r="BA388" t="s">
        <v>783</v>
      </c>
      <c r="BB388">
        <v>43953</v>
      </c>
      <c r="BC388" t="s">
        <v>79</v>
      </c>
      <c r="BH388" t="s">
        <v>3353</v>
      </c>
      <c r="BJ388">
        <v>341337879</v>
      </c>
    </row>
    <row r="389" spans="1:62" x14ac:dyDescent="0.25">
      <c r="A389" t="s">
        <v>4797</v>
      </c>
      <c r="B389" s="2">
        <v>43413</v>
      </c>
      <c r="C389" t="s">
        <v>63</v>
      </c>
      <c r="D389" s="3">
        <v>43371.431867430554</v>
      </c>
      <c r="E389" t="s">
        <v>117</v>
      </c>
      <c r="H389" t="s">
        <v>4798</v>
      </c>
      <c r="J389" t="s">
        <v>4799</v>
      </c>
      <c r="L389" t="s">
        <v>4800</v>
      </c>
      <c r="M389" t="s">
        <v>147</v>
      </c>
      <c r="N389">
        <v>19063</v>
      </c>
      <c r="O389" t="s">
        <v>70</v>
      </c>
      <c r="Q389" t="s">
        <v>4801</v>
      </c>
      <c r="S389" t="s">
        <v>72</v>
      </c>
      <c r="T389" t="s">
        <v>4802</v>
      </c>
      <c r="U389" t="s">
        <v>4803</v>
      </c>
      <c r="V389" t="s">
        <v>4804</v>
      </c>
      <c r="W389" t="s">
        <v>147</v>
      </c>
      <c r="X389" t="s">
        <v>4805</v>
      </c>
      <c r="Y389" t="str">
        <f>"47-2061"</f>
        <v>47-2061</v>
      </c>
      <c r="Z389" t="s">
        <v>326</v>
      </c>
      <c r="AA389">
        <v>2362</v>
      </c>
      <c r="AB389">
        <v>7</v>
      </c>
      <c r="AD389" t="s">
        <v>79</v>
      </c>
      <c r="AE389" t="s">
        <v>599</v>
      </c>
      <c r="AF389">
        <v>40</v>
      </c>
      <c r="AG389" s="4">
        <v>0.29166666666666669</v>
      </c>
      <c r="AH389" s="4">
        <v>0.64583333333333337</v>
      </c>
      <c r="AI389" s="5">
        <v>18.420000000000002</v>
      </c>
      <c r="AJ389">
        <v>27.63</v>
      </c>
      <c r="AL389" t="s">
        <v>81</v>
      </c>
      <c r="AM389" t="s">
        <v>82</v>
      </c>
      <c r="AO389" t="s">
        <v>83</v>
      </c>
      <c r="AR389" t="s">
        <v>82</v>
      </c>
      <c r="AT389" t="s">
        <v>82</v>
      </c>
      <c r="AW389" t="s">
        <v>82</v>
      </c>
      <c r="AY389" t="s">
        <v>1446</v>
      </c>
      <c r="AZ389" t="s">
        <v>4806</v>
      </c>
      <c r="BA389" t="s">
        <v>147</v>
      </c>
      <c r="BB389">
        <v>19064</v>
      </c>
      <c r="BC389" t="s">
        <v>79</v>
      </c>
      <c r="BH389" t="s">
        <v>4807</v>
      </c>
      <c r="BJ389">
        <v>475649641</v>
      </c>
    </row>
    <row r="390" spans="1:62" x14ac:dyDescent="0.25">
      <c r="A390" t="s">
        <v>5043</v>
      </c>
      <c r="B390" s="2">
        <v>43413</v>
      </c>
      <c r="C390" t="s">
        <v>63</v>
      </c>
      <c r="D390" s="3">
        <v>43364.407019745369</v>
      </c>
      <c r="E390" t="s">
        <v>282</v>
      </c>
      <c r="F390" s="2">
        <v>43449</v>
      </c>
      <c r="G390" s="2">
        <v>43753</v>
      </c>
      <c r="H390" t="s">
        <v>5044</v>
      </c>
      <c r="J390" t="s">
        <v>5045</v>
      </c>
      <c r="K390" t="s">
        <v>5046</v>
      </c>
      <c r="L390" t="s">
        <v>5047</v>
      </c>
      <c r="M390" t="s">
        <v>859</v>
      </c>
      <c r="N390">
        <v>98595</v>
      </c>
      <c r="O390" t="s">
        <v>70</v>
      </c>
      <c r="Q390" t="s">
        <v>5048</v>
      </c>
      <c r="S390" t="s">
        <v>72</v>
      </c>
      <c r="T390" t="s">
        <v>4709</v>
      </c>
      <c r="U390" t="s">
        <v>4710</v>
      </c>
      <c r="V390" t="s">
        <v>4711</v>
      </c>
      <c r="W390" t="s">
        <v>136</v>
      </c>
      <c r="X390" t="s">
        <v>864</v>
      </c>
      <c r="Y390" t="str">
        <f>"51-3022"</f>
        <v>51-3022</v>
      </c>
      <c r="Z390" t="s">
        <v>865</v>
      </c>
      <c r="AA390">
        <v>311712</v>
      </c>
      <c r="AB390">
        <v>100</v>
      </c>
      <c r="AC390">
        <v>98</v>
      </c>
      <c r="AD390" t="s">
        <v>79</v>
      </c>
      <c r="AE390" t="s">
        <v>95</v>
      </c>
      <c r="AF390">
        <v>40</v>
      </c>
      <c r="AG390" s="4">
        <v>0.25</v>
      </c>
      <c r="AH390" s="4">
        <v>0.91666666666666663</v>
      </c>
      <c r="AI390" s="5">
        <v>12.95</v>
      </c>
      <c r="AJ390">
        <v>19.43</v>
      </c>
      <c r="AL390" t="s">
        <v>81</v>
      </c>
      <c r="AM390" t="s">
        <v>82</v>
      </c>
      <c r="AO390" t="s">
        <v>213</v>
      </c>
      <c r="AR390" t="s">
        <v>82</v>
      </c>
      <c r="AT390" t="s">
        <v>82</v>
      </c>
      <c r="AW390" t="s">
        <v>82</v>
      </c>
      <c r="AY390" t="s">
        <v>5047</v>
      </c>
      <c r="AZ390" t="s">
        <v>5049</v>
      </c>
      <c r="BA390" t="s">
        <v>859</v>
      </c>
      <c r="BB390">
        <v>98595</v>
      </c>
      <c r="BC390" t="s">
        <v>87</v>
      </c>
      <c r="BH390" t="s">
        <v>5045</v>
      </c>
      <c r="BJ390">
        <v>911654595</v>
      </c>
    </row>
    <row r="391" spans="1:62" x14ac:dyDescent="0.25">
      <c r="A391" t="s">
        <v>5432</v>
      </c>
      <c r="B391" s="2">
        <v>43413</v>
      </c>
      <c r="C391" t="s">
        <v>63</v>
      </c>
      <c r="D391" s="3">
        <v>43390.537297743052</v>
      </c>
      <c r="E391" t="s">
        <v>64</v>
      </c>
      <c r="F391" s="2">
        <v>43480</v>
      </c>
      <c r="G391" s="2">
        <v>43784</v>
      </c>
      <c r="H391" t="s">
        <v>5415</v>
      </c>
      <c r="I391" t="s">
        <v>67</v>
      </c>
      <c r="J391" t="s">
        <v>5416</v>
      </c>
      <c r="K391" t="s">
        <v>67</v>
      </c>
      <c r="L391" t="s">
        <v>4124</v>
      </c>
      <c r="M391" t="s">
        <v>745</v>
      </c>
      <c r="N391">
        <v>66214</v>
      </c>
      <c r="O391" t="s">
        <v>70</v>
      </c>
      <c r="P391" t="s">
        <v>67</v>
      </c>
      <c r="Q391" t="s">
        <v>5417</v>
      </c>
      <c r="R391">
        <v>232</v>
      </c>
      <c r="S391" t="s">
        <v>72</v>
      </c>
      <c r="T391" t="s">
        <v>651</v>
      </c>
      <c r="U391" t="s">
        <v>652</v>
      </c>
      <c r="V391" t="s">
        <v>653</v>
      </c>
      <c r="W391" t="s">
        <v>207</v>
      </c>
      <c r="X391" t="s">
        <v>5418</v>
      </c>
      <c r="Y391" t="str">
        <f>"39-9032"</f>
        <v>39-9032</v>
      </c>
      <c r="Z391" t="s">
        <v>5419</v>
      </c>
      <c r="AA391">
        <v>61162</v>
      </c>
      <c r="AB391">
        <v>9</v>
      </c>
      <c r="AC391">
        <v>9</v>
      </c>
      <c r="AD391" t="s">
        <v>79</v>
      </c>
      <c r="AE391" t="s">
        <v>80</v>
      </c>
      <c r="AF391">
        <v>35</v>
      </c>
      <c r="AG391" s="4">
        <v>0.58333333333333337</v>
      </c>
      <c r="AH391" s="4">
        <v>0.875</v>
      </c>
      <c r="AI391" s="5">
        <v>13.97</v>
      </c>
      <c r="AL391" t="s">
        <v>81</v>
      </c>
      <c r="AM391" t="s">
        <v>82</v>
      </c>
      <c r="AO391" t="s">
        <v>5127</v>
      </c>
      <c r="AP391" t="s">
        <v>67</v>
      </c>
      <c r="AQ391" t="s">
        <v>5420</v>
      </c>
      <c r="AR391" t="s">
        <v>82</v>
      </c>
      <c r="AT391" t="s">
        <v>82</v>
      </c>
      <c r="AW391" t="s">
        <v>82</v>
      </c>
      <c r="AY391" t="s">
        <v>5433</v>
      </c>
      <c r="AZ391" t="s">
        <v>5434</v>
      </c>
      <c r="BA391" t="s">
        <v>323</v>
      </c>
      <c r="BB391">
        <v>92084</v>
      </c>
      <c r="BC391" t="s">
        <v>79</v>
      </c>
      <c r="BH391" t="s">
        <v>5435</v>
      </c>
      <c r="BI391" t="s">
        <v>2889</v>
      </c>
      <c r="BJ391">
        <v>742852234</v>
      </c>
    </row>
    <row r="392" spans="1:62" x14ac:dyDescent="0.25">
      <c r="A392" t="s">
        <v>5470</v>
      </c>
      <c r="B392" s="2">
        <v>43413</v>
      </c>
      <c r="C392" t="s">
        <v>63</v>
      </c>
      <c r="D392" s="3">
        <v>43390.536545995368</v>
      </c>
      <c r="E392" t="s">
        <v>64</v>
      </c>
      <c r="F392" s="2">
        <v>43480</v>
      </c>
      <c r="G392" s="2">
        <v>43784</v>
      </c>
      <c r="H392" t="s">
        <v>5415</v>
      </c>
      <c r="I392" t="s">
        <v>67</v>
      </c>
      <c r="J392" t="s">
        <v>5416</v>
      </c>
      <c r="K392" t="s">
        <v>67</v>
      </c>
      <c r="L392" t="s">
        <v>4124</v>
      </c>
      <c r="M392" t="s">
        <v>745</v>
      </c>
      <c r="N392">
        <v>66214</v>
      </c>
      <c r="O392" t="s">
        <v>70</v>
      </c>
      <c r="P392" t="s">
        <v>67</v>
      </c>
      <c r="Q392" t="s">
        <v>5417</v>
      </c>
      <c r="R392">
        <v>232</v>
      </c>
      <c r="S392" t="s">
        <v>72</v>
      </c>
      <c r="T392" t="s">
        <v>651</v>
      </c>
      <c r="U392" t="s">
        <v>652</v>
      </c>
      <c r="V392" t="s">
        <v>653</v>
      </c>
      <c r="W392" t="s">
        <v>207</v>
      </c>
      <c r="X392" t="s">
        <v>5418</v>
      </c>
      <c r="Y392" t="str">
        <f>"39-9032"</f>
        <v>39-9032</v>
      </c>
      <c r="Z392" t="s">
        <v>5419</v>
      </c>
      <c r="AA392">
        <v>61162</v>
      </c>
      <c r="AB392">
        <v>17</v>
      </c>
      <c r="AC392">
        <v>17</v>
      </c>
      <c r="AD392" t="s">
        <v>79</v>
      </c>
      <c r="AE392" t="s">
        <v>80</v>
      </c>
      <c r="AF392">
        <v>35</v>
      </c>
      <c r="AG392" s="4">
        <v>0.58333333333333337</v>
      </c>
      <c r="AH392" s="4">
        <v>0.875</v>
      </c>
      <c r="AI392" s="5">
        <v>12.16</v>
      </c>
      <c r="AL392" t="s">
        <v>81</v>
      </c>
      <c r="AM392" t="s">
        <v>82</v>
      </c>
      <c r="AO392" t="s">
        <v>5127</v>
      </c>
      <c r="AP392" t="s">
        <v>67</v>
      </c>
      <c r="AQ392" t="s">
        <v>5420</v>
      </c>
      <c r="AR392" t="s">
        <v>82</v>
      </c>
      <c r="AT392" t="s">
        <v>82</v>
      </c>
      <c r="AW392" t="s">
        <v>82</v>
      </c>
      <c r="AY392" t="s">
        <v>5471</v>
      </c>
      <c r="AZ392" t="s">
        <v>1225</v>
      </c>
      <c r="BA392" t="s">
        <v>105</v>
      </c>
      <c r="BB392">
        <v>75039</v>
      </c>
      <c r="BC392" t="s">
        <v>79</v>
      </c>
      <c r="BH392" t="s">
        <v>5472</v>
      </c>
      <c r="BI392" t="s">
        <v>5473</v>
      </c>
      <c r="BJ392">
        <v>742852234</v>
      </c>
    </row>
    <row r="393" spans="1:62" x14ac:dyDescent="0.25">
      <c r="A393" t="s">
        <v>6480</v>
      </c>
      <c r="B393" s="2">
        <v>43413</v>
      </c>
      <c r="C393" t="s">
        <v>63</v>
      </c>
      <c r="D393" s="3">
        <v>43380.723706435187</v>
      </c>
      <c r="E393" t="s">
        <v>117</v>
      </c>
      <c r="H393" t="s">
        <v>955</v>
      </c>
      <c r="I393" t="s">
        <v>955</v>
      </c>
      <c r="J393" t="s">
        <v>956</v>
      </c>
      <c r="L393" t="s">
        <v>728</v>
      </c>
      <c r="M393" t="s">
        <v>86</v>
      </c>
      <c r="N393">
        <v>32809</v>
      </c>
      <c r="O393" t="s">
        <v>70</v>
      </c>
      <c r="Q393" t="s">
        <v>957</v>
      </c>
      <c r="S393" t="s">
        <v>72</v>
      </c>
      <c r="T393" t="s">
        <v>958</v>
      </c>
      <c r="U393" t="s">
        <v>959</v>
      </c>
      <c r="V393" t="s">
        <v>960</v>
      </c>
      <c r="W393" t="s">
        <v>86</v>
      </c>
      <c r="X393" t="s">
        <v>961</v>
      </c>
      <c r="Y393" t="str">
        <f>"53-7064"</f>
        <v>53-7064</v>
      </c>
      <c r="Z393" t="s">
        <v>962</v>
      </c>
      <c r="AA393">
        <v>561320</v>
      </c>
      <c r="AB393">
        <v>150</v>
      </c>
      <c r="AD393" t="s">
        <v>79</v>
      </c>
      <c r="AE393" t="s">
        <v>95</v>
      </c>
      <c r="AF393">
        <v>40</v>
      </c>
      <c r="AG393" s="4">
        <v>0.33333333333333331</v>
      </c>
      <c r="AH393" s="4">
        <v>0.70833333333333337</v>
      </c>
      <c r="AI393" s="5">
        <v>11.91</v>
      </c>
      <c r="AL393" t="s">
        <v>81</v>
      </c>
      <c r="AM393" t="s">
        <v>82</v>
      </c>
      <c r="AO393" t="s">
        <v>83</v>
      </c>
      <c r="AR393" t="s">
        <v>82</v>
      </c>
      <c r="AT393" t="s">
        <v>82</v>
      </c>
      <c r="AW393" t="s">
        <v>82</v>
      </c>
      <c r="AY393" t="s">
        <v>6481</v>
      </c>
      <c r="AZ393" t="s">
        <v>1500</v>
      </c>
      <c r="BA393" t="s">
        <v>844</v>
      </c>
      <c r="BB393">
        <v>60638</v>
      </c>
      <c r="BC393" t="s">
        <v>87</v>
      </c>
      <c r="BH393" t="s">
        <v>6482</v>
      </c>
      <c r="BJ393">
        <v>452799160</v>
      </c>
    </row>
    <row r="394" spans="1:62" x14ac:dyDescent="0.25">
      <c r="A394" t="s">
        <v>6782</v>
      </c>
      <c r="B394" s="2">
        <v>43413</v>
      </c>
      <c r="C394" t="s">
        <v>63</v>
      </c>
      <c r="D394" s="3">
        <v>43389.898194374997</v>
      </c>
      <c r="E394" t="s">
        <v>64</v>
      </c>
      <c r="F394" s="2">
        <v>43480</v>
      </c>
      <c r="G394" s="2">
        <v>43784</v>
      </c>
      <c r="H394" t="s">
        <v>6783</v>
      </c>
      <c r="I394" t="s">
        <v>6784</v>
      </c>
      <c r="J394" t="s">
        <v>6785</v>
      </c>
      <c r="K394" t="s">
        <v>6786</v>
      </c>
      <c r="L394" t="s">
        <v>6787</v>
      </c>
      <c r="M394" t="s">
        <v>278</v>
      </c>
      <c r="N394">
        <v>23692</v>
      </c>
      <c r="O394" t="s">
        <v>70</v>
      </c>
      <c r="Q394" t="s">
        <v>6788</v>
      </c>
      <c r="S394" t="s">
        <v>72</v>
      </c>
      <c r="T394" t="s">
        <v>1881</v>
      </c>
      <c r="U394" t="s">
        <v>5811</v>
      </c>
      <c r="V394" t="s">
        <v>1882</v>
      </c>
      <c r="W394" t="s">
        <v>278</v>
      </c>
      <c r="X394" t="s">
        <v>6789</v>
      </c>
      <c r="Y394" t="str">
        <f>"47-2061"</f>
        <v>47-2061</v>
      </c>
      <c r="Z394" t="s">
        <v>326</v>
      </c>
      <c r="AA394">
        <v>561730</v>
      </c>
      <c r="AB394">
        <v>5</v>
      </c>
      <c r="AC394">
        <v>5</v>
      </c>
      <c r="AD394" t="s">
        <v>79</v>
      </c>
      <c r="AE394" t="s">
        <v>80</v>
      </c>
      <c r="AF394">
        <v>40</v>
      </c>
      <c r="AG394" s="4">
        <v>0.29166666666666669</v>
      </c>
      <c r="AH394" s="4">
        <v>0.66666666666666663</v>
      </c>
      <c r="AI394" s="5">
        <v>13.54</v>
      </c>
      <c r="AJ394">
        <v>20.309999999999999</v>
      </c>
      <c r="AL394" t="s">
        <v>81</v>
      </c>
      <c r="AM394" t="s">
        <v>82</v>
      </c>
      <c r="AO394" t="s">
        <v>83</v>
      </c>
      <c r="AR394" t="s">
        <v>82</v>
      </c>
      <c r="AT394" t="s">
        <v>82</v>
      </c>
      <c r="AW394" t="s">
        <v>72</v>
      </c>
      <c r="AX394">
        <v>6</v>
      </c>
      <c r="AY394" t="s">
        <v>6445</v>
      </c>
      <c r="AZ394" t="s">
        <v>6445</v>
      </c>
      <c r="BA394" t="s">
        <v>278</v>
      </c>
      <c r="BB394">
        <v>23602</v>
      </c>
      <c r="BC394" t="s">
        <v>79</v>
      </c>
      <c r="BH394" t="s">
        <v>6790</v>
      </c>
      <c r="BJ394">
        <v>541954812</v>
      </c>
    </row>
    <row r="395" spans="1:62" x14ac:dyDescent="0.25">
      <c r="A395" t="s">
        <v>6902</v>
      </c>
      <c r="B395" s="2">
        <v>43413</v>
      </c>
      <c r="C395" t="s">
        <v>63</v>
      </c>
      <c r="D395" s="3">
        <v>43385.267464027776</v>
      </c>
      <c r="E395" t="s">
        <v>64</v>
      </c>
      <c r="F395" s="2">
        <v>43466</v>
      </c>
      <c r="G395" s="2">
        <v>43511</v>
      </c>
      <c r="H395" t="s">
        <v>4270</v>
      </c>
      <c r="J395" t="s">
        <v>4271</v>
      </c>
      <c r="L395" t="s">
        <v>4272</v>
      </c>
      <c r="M395" t="s">
        <v>76</v>
      </c>
      <c r="N395">
        <v>74562</v>
      </c>
      <c r="O395" t="s">
        <v>70</v>
      </c>
      <c r="Q395" t="s">
        <v>4273</v>
      </c>
      <c r="S395" t="s">
        <v>72</v>
      </c>
      <c r="T395" t="s">
        <v>1917</v>
      </c>
      <c r="U395" t="s">
        <v>1918</v>
      </c>
      <c r="V395" t="s">
        <v>1919</v>
      </c>
      <c r="W395" t="s">
        <v>105</v>
      </c>
      <c r="X395" t="s">
        <v>6903</v>
      </c>
      <c r="Y395" t="str">
        <f>"53-7062"</f>
        <v>53-7062</v>
      </c>
      <c r="Z395" t="s">
        <v>337</v>
      </c>
      <c r="AA395">
        <v>336212</v>
      </c>
      <c r="AB395">
        <v>16</v>
      </c>
      <c r="AC395">
        <v>16</v>
      </c>
      <c r="AD395" t="s">
        <v>79</v>
      </c>
      <c r="AE395" t="s">
        <v>599</v>
      </c>
      <c r="AF395">
        <v>40</v>
      </c>
      <c r="AG395" s="4">
        <v>0.25</v>
      </c>
      <c r="AH395" s="4">
        <v>0.66666666666666663</v>
      </c>
      <c r="AI395" s="5">
        <v>15.29</v>
      </c>
      <c r="AJ395">
        <v>22.94</v>
      </c>
      <c r="AL395" t="s">
        <v>81</v>
      </c>
      <c r="AM395" t="s">
        <v>82</v>
      </c>
      <c r="AO395" t="s">
        <v>83</v>
      </c>
      <c r="AR395" t="s">
        <v>82</v>
      </c>
      <c r="AT395" t="s">
        <v>82</v>
      </c>
      <c r="AW395" t="s">
        <v>82</v>
      </c>
      <c r="AY395" t="s">
        <v>4272</v>
      </c>
      <c r="AZ395" t="s">
        <v>2622</v>
      </c>
      <c r="BA395" t="s">
        <v>76</v>
      </c>
      <c r="BB395">
        <v>74562</v>
      </c>
      <c r="BC395" t="s">
        <v>87</v>
      </c>
      <c r="BH395" t="s">
        <v>4271</v>
      </c>
      <c r="BJ395">
        <v>731536761</v>
      </c>
    </row>
    <row r="396" spans="1:62" x14ac:dyDescent="0.25">
      <c r="A396" t="s">
        <v>7575</v>
      </c>
      <c r="B396" s="2">
        <v>43413</v>
      </c>
      <c r="C396" t="s">
        <v>63</v>
      </c>
      <c r="D396" s="3">
        <v>43391.57134234954</v>
      </c>
      <c r="E396" t="s">
        <v>64</v>
      </c>
      <c r="F396" s="2">
        <v>43480</v>
      </c>
      <c r="G396" s="2">
        <v>43764</v>
      </c>
      <c r="H396" t="s">
        <v>7576</v>
      </c>
      <c r="I396" t="s">
        <v>67</v>
      </c>
      <c r="J396" t="s">
        <v>7577</v>
      </c>
      <c r="K396" t="s">
        <v>7578</v>
      </c>
      <c r="L396" t="s">
        <v>4529</v>
      </c>
      <c r="M396" t="s">
        <v>323</v>
      </c>
      <c r="N396">
        <v>92274</v>
      </c>
      <c r="O396" t="s">
        <v>70</v>
      </c>
      <c r="P396" t="s">
        <v>67</v>
      </c>
      <c r="Q396" t="s">
        <v>7579</v>
      </c>
      <c r="S396" t="s">
        <v>72</v>
      </c>
      <c r="T396" t="s">
        <v>5156</v>
      </c>
      <c r="U396" t="s">
        <v>5157</v>
      </c>
      <c r="V396" t="s">
        <v>5158</v>
      </c>
      <c r="W396" t="s">
        <v>105</v>
      </c>
      <c r="X396" t="s">
        <v>5159</v>
      </c>
      <c r="Y396" t="str">
        <f>"39-3091"</f>
        <v>39-3091</v>
      </c>
      <c r="Z396" t="s">
        <v>677</v>
      </c>
      <c r="AA396">
        <v>713990</v>
      </c>
      <c r="AB396">
        <v>45</v>
      </c>
      <c r="AC396">
        <v>45</v>
      </c>
      <c r="AD396" t="s">
        <v>79</v>
      </c>
      <c r="AE396" t="s">
        <v>80</v>
      </c>
      <c r="AF396">
        <v>35</v>
      </c>
      <c r="AG396" s="4">
        <v>0.58333333333333337</v>
      </c>
      <c r="AH396" s="4">
        <v>0.91666666666666663</v>
      </c>
      <c r="AI396" s="5">
        <v>9.23</v>
      </c>
      <c r="AL396" t="s">
        <v>81</v>
      </c>
      <c r="AM396" t="s">
        <v>82</v>
      </c>
      <c r="AO396" t="s">
        <v>83</v>
      </c>
      <c r="AR396" t="s">
        <v>82</v>
      </c>
      <c r="AT396" t="s">
        <v>82</v>
      </c>
      <c r="AW396" t="s">
        <v>82</v>
      </c>
      <c r="AY396" t="s">
        <v>4529</v>
      </c>
      <c r="AZ396" t="s">
        <v>4530</v>
      </c>
      <c r="BA396" t="s">
        <v>323</v>
      </c>
      <c r="BB396">
        <v>92274</v>
      </c>
      <c r="BC396" t="s">
        <v>79</v>
      </c>
      <c r="BH396" t="s">
        <v>7577</v>
      </c>
      <c r="BJ396">
        <v>320076733</v>
      </c>
    </row>
    <row r="397" spans="1:62" x14ac:dyDescent="0.25">
      <c r="A397" t="s">
        <v>4730</v>
      </c>
      <c r="B397" s="2">
        <v>43418</v>
      </c>
      <c r="C397" t="s">
        <v>63</v>
      </c>
      <c r="D397" s="3">
        <v>43391.457565034725</v>
      </c>
      <c r="E397" t="s">
        <v>64</v>
      </c>
      <c r="F397" s="2">
        <v>43466</v>
      </c>
      <c r="G397" s="2">
        <v>43579</v>
      </c>
      <c r="H397" t="s">
        <v>4731</v>
      </c>
      <c r="I397" t="s">
        <v>4732</v>
      </c>
      <c r="J397" t="s">
        <v>4733</v>
      </c>
      <c r="L397" t="s">
        <v>998</v>
      </c>
      <c r="M397" t="s">
        <v>774</v>
      </c>
      <c r="N397">
        <v>81657</v>
      </c>
      <c r="O397" t="s">
        <v>70</v>
      </c>
      <c r="Q397" t="s">
        <v>4734</v>
      </c>
      <c r="S397" t="s">
        <v>72</v>
      </c>
      <c r="T397" t="s">
        <v>2538</v>
      </c>
      <c r="U397" t="s">
        <v>2539</v>
      </c>
      <c r="V397" t="s">
        <v>2540</v>
      </c>
      <c r="W397" t="s">
        <v>323</v>
      </c>
      <c r="X397" t="s">
        <v>4735</v>
      </c>
      <c r="Y397" t="str">
        <f>"37-2012"</f>
        <v>37-2012</v>
      </c>
      <c r="Z397" t="s">
        <v>373</v>
      </c>
      <c r="AA397">
        <v>721110</v>
      </c>
      <c r="AB397">
        <v>12</v>
      </c>
      <c r="AC397">
        <v>12</v>
      </c>
      <c r="AD397" t="s">
        <v>79</v>
      </c>
      <c r="AE397" t="s">
        <v>95</v>
      </c>
      <c r="AF397">
        <v>35</v>
      </c>
      <c r="AG397" s="4">
        <v>0.33333333333333331</v>
      </c>
      <c r="AH397" s="4">
        <v>0.6875</v>
      </c>
      <c r="AI397" s="5">
        <v>14.9</v>
      </c>
      <c r="AJ397">
        <v>22.35</v>
      </c>
      <c r="AL397" t="s">
        <v>81</v>
      </c>
      <c r="AM397" t="s">
        <v>82</v>
      </c>
      <c r="AO397" t="s">
        <v>83</v>
      </c>
      <c r="AP397" t="s">
        <v>67</v>
      </c>
      <c r="AQ397" t="s">
        <v>67</v>
      </c>
      <c r="AR397" t="s">
        <v>82</v>
      </c>
      <c r="AT397" t="s">
        <v>82</v>
      </c>
      <c r="AW397" t="s">
        <v>72</v>
      </c>
      <c r="AX397">
        <v>12</v>
      </c>
      <c r="AY397" t="s">
        <v>998</v>
      </c>
      <c r="AZ397" t="s">
        <v>941</v>
      </c>
      <c r="BA397" t="s">
        <v>774</v>
      </c>
      <c r="BB397">
        <v>81657</v>
      </c>
      <c r="BC397" t="s">
        <v>87</v>
      </c>
      <c r="BH397" t="s">
        <v>4733</v>
      </c>
      <c r="BI397" t="s">
        <v>67</v>
      </c>
      <c r="BJ397">
        <v>273137940</v>
      </c>
    </row>
    <row r="398" spans="1:62" x14ac:dyDescent="0.25">
      <c r="A398" t="s">
        <v>4907</v>
      </c>
      <c r="B398" s="2">
        <v>43418</v>
      </c>
      <c r="C398" t="s">
        <v>63</v>
      </c>
      <c r="D398" s="3">
        <v>43375.835201712965</v>
      </c>
      <c r="E398" t="s">
        <v>64</v>
      </c>
      <c r="F398" s="2">
        <v>43466</v>
      </c>
      <c r="G398" s="2">
        <v>43631</v>
      </c>
      <c r="H398" t="s">
        <v>4908</v>
      </c>
      <c r="I398" t="s">
        <v>67</v>
      </c>
      <c r="J398" t="s">
        <v>4909</v>
      </c>
      <c r="K398" t="s">
        <v>4910</v>
      </c>
      <c r="L398" t="s">
        <v>4911</v>
      </c>
      <c r="M398" t="s">
        <v>714</v>
      </c>
      <c r="N398">
        <v>70511</v>
      </c>
      <c r="O398" t="s">
        <v>70</v>
      </c>
      <c r="P398" t="s">
        <v>67</v>
      </c>
      <c r="Q398" t="s">
        <v>4912</v>
      </c>
      <c r="S398" t="s">
        <v>72</v>
      </c>
      <c r="T398" t="s">
        <v>2125</v>
      </c>
      <c r="U398" t="s">
        <v>4913</v>
      </c>
      <c r="V398" t="s">
        <v>2127</v>
      </c>
      <c r="W398" t="s">
        <v>714</v>
      </c>
      <c r="X398" t="s">
        <v>4914</v>
      </c>
      <c r="Y398" t="str">
        <f>"51-3022"</f>
        <v>51-3022</v>
      </c>
      <c r="Z398" t="s">
        <v>865</v>
      </c>
      <c r="AA398">
        <v>311712</v>
      </c>
      <c r="AB398">
        <v>40</v>
      </c>
      <c r="AC398">
        <v>40</v>
      </c>
      <c r="AD398" t="s">
        <v>79</v>
      </c>
      <c r="AE398" t="s">
        <v>80</v>
      </c>
      <c r="AF398">
        <v>35</v>
      </c>
      <c r="AG398" s="4">
        <v>0.25</v>
      </c>
      <c r="AH398" s="4">
        <v>0.58333333333333337</v>
      </c>
      <c r="AI398" s="5">
        <v>8.33</v>
      </c>
      <c r="AJ398">
        <v>12.5</v>
      </c>
      <c r="AL398" t="s">
        <v>81</v>
      </c>
      <c r="AM398" t="s">
        <v>82</v>
      </c>
      <c r="AO398" t="s">
        <v>83</v>
      </c>
      <c r="AP398" t="s">
        <v>67</v>
      </c>
      <c r="AQ398" t="s">
        <v>67</v>
      </c>
      <c r="AR398" t="s">
        <v>82</v>
      </c>
      <c r="AT398" t="s">
        <v>82</v>
      </c>
      <c r="AW398" t="s">
        <v>72</v>
      </c>
      <c r="AX398">
        <v>3</v>
      </c>
      <c r="AY398" t="s">
        <v>4911</v>
      </c>
      <c r="AZ398" t="s">
        <v>4915</v>
      </c>
      <c r="BA398" t="s">
        <v>714</v>
      </c>
      <c r="BB398">
        <v>70511</v>
      </c>
      <c r="BC398" t="s">
        <v>79</v>
      </c>
      <c r="BH398" t="s">
        <v>4909</v>
      </c>
      <c r="BI398" t="s">
        <v>67</v>
      </c>
      <c r="BJ398">
        <v>770611734</v>
      </c>
    </row>
    <row r="399" spans="1:62" x14ac:dyDescent="0.25">
      <c r="A399" t="s">
        <v>5338</v>
      </c>
      <c r="B399" s="2">
        <v>43418</v>
      </c>
      <c r="C399" t="s">
        <v>63</v>
      </c>
      <c r="D399" s="3">
        <v>43370.248411423614</v>
      </c>
      <c r="E399" t="s">
        <v>64</v>
      </c>
      <c r="F399" s="2">
        <v>43449</v>
      </c>
      <c r="G399" s="2">
        <v>43570</v>
      </c>
      <c r="H399" t="s">
        <v>2543</v>
      </c>
      <c r="J399" t="s">
        <v>2544</v>
      </c>
      <c r="L399" t="s">
        <v>2545</v>
      </c>
      <c r="M399" t="s">
        <v>626</v>
      </c>
      <c r="N399">
        <v>71647</v>
      </c>
      <c r="O399" t="s">
        <v>70</v>
      </c>
      <c r="Q399" t="s">
        <v>2546</v>
      </c>
      <c r="S399" t="s">
        <v>82</v>
      </c>
      <c r="U399" t="s">
        <v>92</v>
      </c>
      <c r="X399" t="s">
        <v>2369</v>
      </c>
      <c r="Y399" t="str">
        <f>"45-4011"</f>
        <v>45-4011</v>
      </c>
      <c r="Z399" t="s">
        <v>763</v>
      </c>
      <c r="AA399">
        <v>115310</v>
      </c>
      <c r="AB399">
        <v>30</v>
      </c>
      <c r="AC399">
        <v>30</v>
      </c>
      <c r="AD399" t="s">
        <v>79</v>
      </c>
      <c r="AE399" t="s">
        <v>80</v>
      </c>
      <c r="AF399">
        <v>40</v>
      </c>
      <c r="AG399" s="4">
        <v>0.29166666666666669</v>
      </c>
      <c r="AH399" s="4">
        <v>0.625</v>
      </c>
      <c r="AI399" s="5">
        <v>15.06</v>
      </c>
      <c r="AL399" t="s">
        <v>81</v>
      </c>
      <c r="AM399" t="s">
        <v>82</v>
      </c>
      <c r="AO399" t="s">
        <v>83</v>
      </c>
      <c r="AP399" t="s">
        <v>67</v>
      </c>
      <c r="AQ399" t="s">
        <v>67</v>
      </c>
      <c r="AR399" t="s">
        <v>82</v>
      </c>
      <c r="AT399" t="s">
        <v>82</v>
      </c>
      <c r="AW399" t="s">
        <v>72</v>
      </c>
      <c r="AX399">
        <v>3</v>
      </c>
      <c r="AY399" t="s">
        <v>1158</v>
      </c>
      <c r="AZ399" t="s">
        <v>1131</v>
      </c>
      <c r="BA399" t="s">
        <v>626</v>
      </c>
      <c r="BB399">
        <v>71647</v>
      </c>
      <c r="BC399" t="s">
        <v>79</v>
      </c>
      <c r="BH399" t="s">
        <v>2547</v>
      </c>
      <c r="BJ399">
        <v>710847617</v>
      </c>
    </row>
    <row r="400" spans="1:62" x14ac:dyDescent="0.25">
      <c r="A400" t="s">
        <v>5752</v>
      </c>
      <c r="B400" s="2">
        <v>43418</v>
      </c>
      <c r="C400" t="s">
        <v>63</v>
      </c>
      <c r="D400" s="3">
        <v>43371.456345300925</v>
      </c>
      <c r="E400" t="s">
        <v>64</v>
      </c>
      <c r="F400" s="2">
        <v>43446</v>
      </c>
      <c r="G400" s="2">
        <v>43616</v>
      </c>
      <c r="H400" t="s">
        <v>5569</v>
      </c>
      <c r="J400" t="s">
        <v>5570</v>
      </c>
      <c r="L400" t="s">
        <v>5571</v>
      </c>
      <c r="M400" t="s">
        <v>2367</v>
      </c>
      <c r="N400">
        <v>29945</v>
      </c>
      <c r="O400" t="s">
        <v>70</v>
      </c>
      <c r="Q400" t="s">
        <v>5572</v>
      </c>
      <c r="S400" t="s">
        <v>72</v>
      </c>
      <c r="T400" t="s">
        <v>651</v>
      </c>
      <c r="U400" t="s">
        <v>652</v>
      </c>
      <c r="V400" t="s">
        <v>653</v>
      </c>
      <c r="W400" t="s">
        <v>207</v>
      </c>
      <c r="X400" t="s">
        <v>1500</v>
      </c>
      <c r="Y400" t="str">
        <f>"35-2014"</f>
        <v>35-2014</v>
      </c>
      <c r="Z400" t="s">
        <v>301</v>
      </c>
      <c r="AA400">
        <v>713910</v>
      </c>
      <c r="AB400">
        <v>2</v>
      </c>
      <c r="AC400">
        <v>2</v>
      </c>
      <c r="AD400" t="s">
        <v>79</v>
      </c>
      <c r="AE400" t="s">
        <v>95</v>
      </c>
      <c r="AF400">
        <v>40</v>
      </c>
      <c r="AG400" s="4">
        <v>0.375</v>
      </c>
      <c r="AH400" s="4">
        <v>0.70833333333333337</v>
      </c>
      <c r="AI400" s="5">
        <v>9.5500000000000007</v>
      </c>
      <c r="AJ400">
        <v>14.33</v>
      </c>
      <c r="AK400">
        <v>15</v>
      </c>
      <c r="AL400" t="s">
        <v>81</v>
      </c>
      <c r="AM400" t="s">
        <v>82</v>
      </c>
      <c r="AO400" t="s">
        <v>83</v>
      </c>
      <c r="AR400" t="s">
        <v>82</v>
      </c>
      <c r="AT400" t="s">
        <v>82</v>
      </c>
      <c r="AW400" t="s">
        <v>72</v>
      </c>
      <c r="AX400">
        <v>6</v>
      </c>
      <c r="AY400" t="s">
        <v>5571</v>
      </c>
      <c r="AZ400" t="s">
        <v>4457</v>
      </c>
      <c r="BA400" t="s">
        <v>2367</v>
      </c>
      <c r="BB400">
        <v>29945</v>
      </c>
      <c r="BC400" t="s">
        <v>87</v>
      </c>
      <c r="BH400" t="s">
        <v>5570</v>
      </c>
      <c r="BJ400">
        <v>571096479</v>
      </c>
    </row>
    <row r="401" spans="1:62" x14ac:dyDescent="0.25">
      <c r="A401" t="s">
        <v>7681</v>
      </c>
      <c r="B401" s="2">
        <v>43418</v>
      </c>
      <c r="C401" t="s">
        <v>63</v>
      </c>
      <c r="D401" s="3">
        <v>43393.198429560187</v>
      </c>
      <c r="E401" t="s">
        <v>64</v>
      </c>
      <c r="F401" s="2">
        <v>43483</v>
      </c>
      <c r="G401" s="2">
        <v>43787</v>
      </c>
      <c r="H401" t="s">
        <v>7682</v>
      </c>
      <c r="I401" t="s">
        <v>67</v>
      </c>
      <c r="J401" t="s">
        <v>7683</v>
      </c>
      <c r="K401" t="s">
        <v>67</v>
      </c>
      <c r="L401" t="s">
        <v>7684</v>
      </c>
      <c r="M401" t="s">
        <v>86</v>
      </c>
      <c r="N401" t="s">
        <v>7685</v>
      </c>
      <c r="O401" t="s">
        <v>70</v>
      </c>
      <c r="P401" t="s">
        <v>67</v>
      </c>
      <c r="Q401" t="s">
        <v>7686</v>
      </c>
      <c r="S401" t="s">
        <v>72</v>
      </c>
      <c r="T401" t="s">
        <v>5156</v>
      </c>
      <c r="U401" t="s">
        <v>5157</v>
      </c>
      <c r="V401" t="s">
        <v>5158</v>
      </c>
      <c r="W401" t="s">
        <v>105</v>
      </c>
      <c r="X401" t="s">
        <v>280</v>
      </c>
      <c r="Y401" t="str">
        <f>"35-3022"</f>
        <v>35-3022</v>
      </c>
      <c r="Z401" t="s">
        <v>280</v>
      </c>
      <c r="AA401">
        <v>713990</v>
      </c>
      <c r="AB401">
        <v>43</v>
      </c>
      <c r="AC401">
        <v>43</v>
      </c>
      <c r="AD401" t="s">
        <v>79</v>
      </c>
      <c r="AE401" t="s">
        <v>80</v>
      </c>
      <c r="AF401">
        <v>40</v>
      </c>
      <c r="AG401" s="4">
        <v>0.54166666666666663</v>
      </c>
      <c r="AH401" s="4">
        <v>0.91666666666666663</v>
      </c>
      <c r="AI401" s="5">
        <v>349.2</v>
      </c>
      <c r="AJ401">
        <v>0</v>
      </c>
      <c r="AK401">
        <v>0</v>
      </c>
      <c r="AL401" t="s">
        <v>81</v>
      </c>
      <c r="AM401" t="s">
        <v>82</v>
      </c>
      <c r="AO401" t="s">
        <v>83</v>
      </c>
      <c r="AR401" t="s">
        <v>82</v>
      </c>
      <c r="AT401" t="s">
        <v>82</v>
      </c>
      <c r="AW401" t="s">
        <v>82</v>
      </c>
      <c r="AY401" t="s">
        <v>7687</v>
      </c>
      <c r="AZ401" t="s">
        <v>2162</v>
      </c>
      <c r="BA401" t="s">
        <v>86</v>
      </c>
      <c r="BB401">
        <v>34990</v>
      </c>
      <c r="BC401" t="s">
        <v>79</v>
      </c>
      <c r="BH401" t="s">
        <v>7688</v>
      </c>
      <c r="BI401" t="s">
        <v>67</v>
      </c>
      <c r="BJ401">
        <v>200727835</v>
      </c>
    </row>
    <row r="402" spans="1:62" x14ac:dyDescent="0.25">
      <c r="A402" t="s">
        <v>62</v>
      </c>
      <c r="B402" s="2">
        <v>43419</v>
      </c>
      <c r="C402" t="s">
        <v>63</v>
      </c>
      <c r="D402" s="3">
        <v>43382.591023553243</v>
      </c>
      <c r="E402" t="s">
        <v>64</v>
      </c>
      <c r="F402" s="2">
        <v>43458</v>
      </c>
      <c r="G402" s="2">
        <v>43708</v>
      </c>
      <c r="H402" t="s">
        <v>65</v>
      </c>
      <c r="J402" t="s">
        <v>66</v>
      </c>
      <c r="K402" t="s">
        <v>67</v>
      </c>
      <c r="L402" t="s">
        <v>68</v>
      </c>
      <c r="M402" t="s">
        <v>69</v>
      </c>
      <c r="N402">
        <v>40505</v>
      </c>
      <c r="O402" t="s">
        <v>70</v>
      </c>
      <c r="Q402" t="s">
        <v>71</v>
      </c>
      <c r="S402" t="s">
        <v>72</v>
      </c>
      <c r="T402" t="s">
        <v>73</v>
      </c>
      <c r="U402" t="s">
        <v>74</v>
      </c>
      <c r="V402" t="s">
        <v>75</v>
      </c>
      <c r="W402" t="s">
        <v>76</v>
      </c>
      <c r="X402" t="s">
        <v>77</v>
      </c>
      <c r="Y402" t="str">
        <f>"39-2021"</f>
        <v>39-2021</v>
      </c>
      <c r="Z402" t="s">
        <v>78</v>
      </c>
      <c r="AA402">
        <v>711212</v>
      </c>
      <c r="AB402">
        <v>3</v>
      </c>
      <c r="AC402">
        <v>3</v>
      </c>
      <c r="AD402" t="s">
        <v>79</v>
      </c>
      <c r="AE402" t="s">
        <v>80</v>
      </c>
      <c r="AF402">
        <v>40</v>
      </c>
      <c r="AG402" s="4">
        <v>0.20833333333333334</v>
      </c>
      <c r="AH402" s="4">
        <v>0.70833333333333337</v>
      </c>
      <c r="AI402" s="5">
        <v>12.63</v>
      </c>
      <c r="AJ402">
        <v>18.95</v>
      </c>
      <c r="AK402">
        <v>18.95</v>
      </c>
      <c r="AL402" t="s">
        <v>81</v>
      </c>
      <c r="AM402" t="s">
        <v>82</v>
      </c>
      <c r="AO402" t="s">
        <v>83</v>
      </c>
      <c r="AP402" t="s">
        <v>67</v>
      </c>
      <c r="AQ402" t="s">
        <v>67</v>
      </c>
      <c r="AR402" t="s">
        <v>82</v>
      </c>
      <c r="AT402" t="s">
        <v>82</v>
      </c>
      <c r="AW402" t="s">
        <v>72</v>
      </c>
      <c r="AX402">
        <v>1</v>
      </c>
      <c r="AY402" t="s">
        <v>84</v>
      </c>
      <c r="AZ402" t="s">
        <v>85</v>
      </c>
      <c r="BA402" t="s">
        <v>86</v>
      </c>
      <c r="BB402">
        <v>33009</v>
      </c>
      <c r="BC402" t="s">
        <v>87</v>
      </c>
      <c r="BH402" t="s">
        <v>88</v>
      </c>
      <c r="BI402" t="s">
        <v>89</v>
      </c>
      <c r="BJ402">
        <v>311489871</v>
      </c>
    </row>
    <row r="403" spans="1:62" x14ac:dyDescent="0.25">
      <c r="A403" t="s">
        <v>2156</v>
      </c>
      <c r="B403" s="2">
        <v>43419</v>
      </c>
      <c r="C403" t="s">
        <v>63</v>
      </c>
      <c r="D403" s="3">
        <v>43349.601506203704</v>
      </c>
      <c r="E403" t="s">
        <v>64</v>
      </c>
      <c r="F403" s="2">
        <v>43434</v>
      </c>
      <c r="G403" s="2">
        <v>43556</v>
      </c>
      <c r="H403" t="s">
        <v>2157</v>
      </c>
      <c r="J403" t="s">
        <v>2158</v>
      </c>
      <c r="L403" t="s">
        <v>2159</v>
      </c>
      <c r="M403" t="s">
        <v>232</v>
      </c>
      <c r="N403">
        <v>12020</v>
      </c>
      <c r="O403" t="s">
        <v>70</v>
      </c>
      <c r="Q403" t="s">
        <v>2160</v>
      </c>
      <c r="S403" t="s">
        <v>72</v>
      </c>
      <c r="T403" t="s">
        <v>2136</v>
      </c>
      <c r="U403" t="s">
        <v>2137</v>
      </c>
      <c r="V403" t="s">
        <v>232</v>
      </c>
      <c r="W403" t="s">
        <v>232</v>
      </c>
      <c r="X403" t="s">
        <v>2138</v>
      </c>
      <c r="Y403" t="str">
        <f>"39-2021"</f>
        <v>39-2021</v>
      </c>
      <c r="Z403" t="s">
        <v>78</v>
      </c>
      <c r="AA403">
        <v>711219</v>
      </c>
      <c r="AB403">
        <v>37</v>
      </c>
      <c r="AC403">
        <v>37</v>
      </c>
      <c r="AD403" t="s">
        <v>79</v>
      </c>
      <c r="AE403" t="s">
        <v>80</v>
      </c>
      <c r="AF403">
        <v>40</v>
      </c>
      <c r="AG403" s="4">
        <v>0.20833333333333334</v>
      </c>
      <c r="AH403" s="4">
        <v>0.54166666666666663</v>
      </c>
      <c r="AI403" s="5">
        <v>9.8699999999999992</v>
      </c>
      <c r="AJ403">
        <v>14.81</v>
      </c>
      <c r="AL403" t="s">
        <v>81</v>
      </c>
      <c r="AM403" t="s">
        <v>82</v>
      </c>
      <c r="AO403" t="s">
        <v>83</v>
      </c>
      <c r="AR403" t="s">
        <v>82</v>
      </c>
      <c r="AT403" t="s">
        <v>82</v>
      </c>
      <c r="AW403" t="s">
        <v>72</v>
      </c>
      <c r="AX403">
        <v>1</v>
      </c>
      <c r="AY403" t="s">
        <v>2161</v>
      </c>
      <c r="AZ403" t="s">
        <v>2162</v>
      </c>
      <c r="BA403" t="s">
        <v>86</v>
      </c>
      <c r="BB403">
        <v>34956</v>
      </c>
      <c r="BC403" t="s">
        <v>87</v>
      </c>
      <c r="BH403" t="s">
        <v>2163</v>
      </c>
      <c r="BI403" t="s">
        <v>2164</v>
      </c>
      <c r="BJ403">
        <v>453998490</v>
      </c>
    </row>
    <row r="404" spans="1:62" x14ac:dyDescent="0.25">
      <c r="A404" t="s">
        <v>3428</v>
      </c>
      <c r="B404" s="2">
        <v>43419</v>
      </c>
      <c r="C404" t="s">
        <v>63</v>
      </c>
      <c r="D404" s="3">
        <v>43361.642912766205</v>
      </c>
      <c r="E404" t="s">
        <v>91</v>
      </c>
      <c r="H404" t="s">
        <v>2644</v>
      </c>
      <c r="J404" t="s">
        <v>3429</v>
      </c>
      <c r="L404" t="s">
        <v>2235</v>
      </c>
      <c r="M404" t="s">
        <v>86</v>
      </c>
      <c r="N404">
        <v>33020</v>
      </c>
      <c r="O404" t="s">
        <v>70</v>
      </c>
      <c r="Q404" t="s">
        <v>2646</v>
      </c>
      <c r="S404" t="s">
        <v>72</v>
      </c>
      <c r="T404" t="s">
        <v>73</v>
      </c>
      <c r="U404" t="s">
        <v>74</v>
      </c>
      <c r="V404" t="s">
        <v>75</v>
      </c>
      <c r="W404" t="s">
        <v>76</v>
      </c>
      <c r="X404" t="s">
        <v>77</v>
      </c>
      <c r="Y404" t="str">
        <f>"39-2021"</f>
        <v>39-2021</v>
      </c>
      <c r="Z404" t="s">
        <v>78</v>
      </c>
      <c r="AA404">
        <v>711212</v>
      </c>
      <c r="AB404">
        <v>3</v>
      </c>
      <c r="AD404" t="s">
        <v>79</v>
      </c>
      <c r="AE404" t="s">
        <v>80</v>
      </c>
      <c r="AF404">
        <v>40</v>
      </c>
      <c r="AG404" s="4">
        <v>0.20833333333333334</v>
      </c>
      <c r="AH404" s="4">
        <v>0.70833333333333337</v>
      </c>
      <c r="AI404" s="5">
        <v>12.63</v>
      </c>
      <c r="AJ404">
        <v>18.95</v>
      </c>
      <c r="AK404">
        <v>18.95</v>
      </c>
      <c r="AL404" t="s">
        <v>81</v>
      </c>
      <c r="AM404" t="s">
        <v>82</v>
      </c>
      <c r="AO404" t="s">
        <v>83</v>
      </c>
      <c r="AR404" t="s">
        <v>82</v>
      </c>
      <c r="AT404" t="s">
        <v>82</v>
      </c>
      <c r="AW404" t="s">
        <v>72</v>
      </c>
      <c r="AX404">
        <v>1</v>
      </c>
      <c r="AY404" t="s">
        <v>84</v>
      </c>
      <c r="AZ404" t="s">
        <v>85</v>
      </c>
      <c r="BA404" t="s">
        <v>86</v>
      </c>
      <c r="BB404">
        <v>33009</v>
      </c>
      <c r="BC404" t="s">
        <v>87</v>
      </c>
      <c r="BH404" t="s">
        <v>88</v>
      </c>
      <c r="BI404" t="s">
        <v>89</v>
      </c>
      <c r="BJ404">
        <v>472398705</v>
      </c>
    </row>
    <row r="405" spans="1:62" x14ac:dyDescent="0.25">
      <c r="A405" t="s">
        <v>3482</v>
      </c>
      <c r="B405" s="2">
        <v>43419</v>
      </c>
      <c r="C405" t="s">
        <v>63</v>
      </c>
      <c r="D405" s="3">
        <v>43360.450632199078</v>
      </c>
      <c r="E405" t="s">
        <v>64</v>
      </c>
      <c r="F405" s="2">
        <v>43435</v>
      </c>
      <c r="G405" s="2">
        <v>43525</v>
      </c>
      <c r="H405" t="s">
        <v>3483</v>
      </c>
      <c r="J405" t="s">
        <v>3484</v>
      </c>
      <c r="L405" t="s">
        <v>3485</v>
      </c>
      <c r="M405" t="s">
        <v>192</v>
      </c>
      <c r="N405">
        <v>55987</v>
      </c>
      <c r="O405" t="s">
        <v>70</v>
      </c>
      <c r="Q405" t="s">
        <v>3486</v>
      </c>
      <c r="S405" t="s">
        <v>72</v>
      </c>
      <c r="T405" t="s">
        <v>2118</v>
      </c>
      <c r="U405" t="s">
        <v>2119</v>
      </c>
      <c r="V405" t="s">
        <v>1633</v>
      </c>
      <c r="W405" t="s">
        <v>192</v>
      </c>
      <c r="X405" t="s">
        <v>3487</v>
      </c>
      <c r="Y405" t="str">
        <f>"49-9099"</f>
        <v>49-9099</v>
      </c>
      <c r="Z405" t="s">
        <v>3488</v>
      </c>
      <c r="AA405">
        <v>326199</v>
      </c>
      <c r="AB405">
        <v>20</v>
      </c>
      <c r="AC405">
        <v>20</v>
      </c>
      <c r="AD405" t="s">
        <v>79</v>
      </c>
      <c r="AE405" t="s">
        <v>95</v>
      </c>
      <c r="AF405">
        <v>35</v>
      </c>
      <c r="AG405" s="4">
        <v>0.33333333333333331</v>
      </c>
      <c r="AH405" s="4">
        <v>0.625</v>
      </c>
      <c r="AI405" s="5">
        <v>29.84</v>
      </c>
      <c r="AJ405">
        <v>44.76</v>
      </c>
      <c r="AL405" t="s">
        <v>81</v>
      </c>
      <c r="AM405" t="s">
        <v>82</v>
      </c>
      <c r="AO405" t="s">
        <v>83</v>
      </c>
      <c r="AR405" t="s">
        <v>82</v>
      </c>
      <c r="AT405" t="s">
        <v>82</v>
      </c>
      <c r="AW405" t="s">
        <v>82</v>
      </c>
      <c r="AY405" t="s">
        <v>3489</v>
      </c>
      <c r="AZ405" t="s">
        <v>679</v>
      </c>
      <c r="BA405" t="s">
        <v>192</v>
      </c>
      <c r="BB405">
        <v>56560</v>
      </c>
      <c r="BC405" t="s">
        <v>79</v>
      </c>
      <c r="BH405" t="s">
        <v>3490</v>
      </c>
      <c r="BJ405">
        <v>371603387</v>
      </c>
    </row>
    <row r="406" spans="1:62" x14ac:dyDescent="0.25">
      <c r="A406" t="s">
        <v>4514</v>
      </c>
      <c r="B406" s="2">
        <v>43419</v>
      </c>
      <c r="C406" t="s">
        <v>63</v>
      </c>
      <c r="D406" s="3">
        <v>43385.401233298609</v>
      </c>
      <c r="E406" t="s">
        <v>64</v>
      </c>
      <c r="F406" s="2">
        <v>43475</v>
      </c>
      <c r="G406" s="2">
        <v>43585</v>
      </c>
      <c r="H406" t="s">
        <v>4493</v>
      </c>
      <c r="I406" t="s">
        <v>4494</v>
      </c>
      <c r="J406" t="s">
        <v>4495</v>
      </c>
      <c r="K406" t="s">
        <v>2442</v>
      </c>
      <c r="L406" t="s">
        <v>4496</v>
      </c>
      <c r="M406" t="s">
        <v>859</v>
      </c>
      <c r="N406">
        <v>98052</v>
      </c>
      <c r="O406" t="s">
        <v>70</v>
      </c>
      <c r="P406" t="s">
        <v>67</v>
      </c>
      <c r="Q406" t="s">
        <v>4497</v>
      </c>
      <c r="S406" t="s">
        <v>72</v>
      </c>
      <c r="T406" t="s">
        <v>4498</v>
      </c>
      <c r="U406" t="s">
        <v>4499</v>
      </c>
      <c r="V406" t="s">
        <v>4500</v>
      </c>
      <c r="W406" t="s">
        <v>859</v>
      </c>
      <c r="X406" t="s">
        <v>4515</v>
      </c>
      <c r="Y406" t="str">
        <f>"51-9032"</f>
        <v>51-9032</v>
      </c>
      <c r="Z406" t="s">
        <v>1635</v>
      </c>
      <c r="AA406">
        <v>311710</v>
      </c>
      <c r="AB406">
        <v>4</v>
      </c>
      <c r="AC406">
        <v>4</v>
      </c>
      <c r="AD406" t="s">
        <v>79</v>
      </c>
      <c r="AE406" t="s">
        <v>80</v>
      </c>
      <c r="AF406">
        <v>40</v>
      </c>
      <c r="AG406" s="4">
        <v>0.25</v>
      </c>
      <c r="AH406" s="4">
        <v>0.75</v>
      </c>
      <c r="AI406" s="6">
        <v>17</v>
      </c>
      <c r="AJ406">
        <v>25.5</v>
      </c>
      <c r="AK406">
        <v>30</v>
      </c>
      <c r="AL406" t="s">
        <v>81</v>
      </c>
      <c r="AM406" t="s">
        <v>82</v>
      </c>
      <c r="AO406" t="s">
        <v>83</v>
      </c>
      <c r="AP406" t="s">
        <v>67</v>
      </c>
      <c r="AQ406" t="s">
        <v>67</v>
      </c>
      <c r="AR406" t="s">
        <v>82</v>
      </c>
      <c r="AT406" t="s">
        <v>82</v>
      </c>
      <c r="AW406" t="s">
        <v>72</v>
      </c>
      <c r="AX406">
        <v>24</v>
      </c>
      <c r="AY406" t="s">
        <v>4502</v>
      </c>
      <c r="AZ406" t="s">
        <v>4516</v>
      </c>
      <c r="BA406" t="s">
        <v>595</v>
      </c>
      <c r="BB406">
        <v>99692</v>
      </c>
      <c r="BC406" t="s">
        <v>79</v>
      </c>
      <c r="BH406" t="s">
        <v>4504</v>
      </c>
      <c r="BI406" t="s">
        <v>4505</v>
      </c>
      <c r="BJ406">
        <v>910918773</v>
      </c>
    </row>
    <row r="407" spans="1:62" x14ac:dyDescent="0.25">
      <c r="A407" t="s">
        <v>4563</v>
      </c>
      <c r="B407" s="2">
        <v>43419</v>
      </c>
      <c r="C407" t="s">
        <v>63</v>
      </c>
      <c r="D407" s="3">
        <v>43376.561107106485</v>
      </c>
      <c r="E407" t="s">
        <v>64</v>
      </c>
      <c r="F407" s="2">
        <v>43466</v>
      </c>
      <c r="G407" s="2">
        <v>43739</v>
      </c>
      <c r="H407" t="s">
        <v>4564</v>
      </c>
      <c r="J407" t="s">
        <v>4565</v>
      </c>
      <c r="L407" t="s">
        <v>4520</v>
      </c>
      <c r="M407" t="s">
        <v>821</v>
      </c>
      <c r="N407">
        <v>97325</v>
      </c>
      <c r="O407" t="s">
        <v>70</v>
      </c>
      <c r="Q407" t="s">
        <v>4566</v>
      </c>
      <c r="S407" t="s">
        <v>72</v>
      </c>
      <c r="T407" t="s">
        <v>878</v>
      </c>
      <c r="U407" t="s">
        <v>2327</v>
      </c>
      <c r="V407" t="s">
        <v>880</v>
      </c>
      <c r="W407" t="s">
        <v>881</v>
      </c>
      <c r="X407" t="s">
        <v>1092</v>
      </c>
      <c r="Y407" t="str">
        <f>"45-4011"</f>
        <v>45-4011</v>
      </c>
      <c r="Z407" t="s">
        <v>763</v>
      </c>
      <c r="AA407">
        <v>115310</v>
      </c>
      <c r="AB407">
        <v>25</v>
      </c>
      <c r="AC407">
        <v>25</v>
      </c>
      <c r="AD407" t="s">
        <v>79</v>
      </c>
      <c r="AE407" t="s">
        <v>95</v>
      </c>
      <c r="AF407">
        <v>40</v>
      </c>
      <c r="AG407" s="4">
        <v>0.29166666666666669</v>
      </c>
      <c r="AH407" s="4">
        <v>0.625</v>
      </c>
      <c r="AI407" s="5">
        <v>13.37</v>
      </c>
      <c r="AJ407">
        <v>20.059999999999999</v>
      </c>
      <c r="AK407">
        <v>31.5</v>
      </c>
      <c r="AL407" t="s">
        <v>81</v>
      </c>
      <c r="AM407" t="s">
        <v>82</v>
      </c>
      <c r="AO407" t="s">
        <v>83</v>
      </c>
      <c r="AR407" t="s">
        <v>82</v>
      </c>
      <c r="AT407" t="s">
        <v>82</v>
      </c>
      <c r="AW407" t="s">
        <v>72</v>
      </c>
      <c r="AX407">
        <v>3</v>
      </c>
      <c r="AY407" t="s">
        <v>4520</v>
      </c>
      <c r="AZ407" t="s">
        <v>1344</v>
      </c>
      <c r="BA407" t="s">
        <v>821</v>
      </c>
      <c r="BB407">
        <v>97325</v>
      </c>
      <c r="BC407" t="s">
        <v>79</v>
      </c>
      <c r="BH407" t="s">
        <v>4567</v>
      </c>
      <c r="BJ407">
        <v>721615266</v>
      </c>
    </row>
    <row r="408" spans="1:62" x14ac:dyDescent="0.25">
      <c r="A408" t="s">
        <v>5029</v>
      </c>
      <c r="B408" s="2">
        <v>43419</v>
      </c>
      <c r="C408" t="s">
        <v>63</v>
      </c>
      <c r="D408" s="3">
        <v>43375.836637048611</v>
      </c>
      <c r="E408" t="s">
        <v>64</v>
      </c>
      <c r="F408" s="2">
        <v>43466</v>
      </c>
      <c r="G408" s="2">
        <v>43677</v>
      </c>
      <c r="H408" t="s">
        <v>5030</v>
      </c>
      <c r="J408" t="s">
        <v>5031</v>
      </c>
      <c r="L408" t="s">
        <v>5032</v>
      </c>
      <c r="M408" t="s">
        <v>714</v>
      </c>
      <c r="N408">
        <v>70515</v>
      </c>
      <c r="O408" t="s">
        <v>70</v>
      </c>
      <c r="Q408" t="s">
        <v>5033</v>
      </c>
      <c r="S408" t="s">
        <v>72</v>
      </c>
      <c r="T408" t="s">
        <v>2125</v>
      </c>
      <c r="U408" t="s">
        <v>2126</v>
      </c>
      <c r="V408" t="s">
        <v>2127</v>
      </c>
      <c r="W408" t="s">
        <v>714</v>
      </c>
      <c r="X408" t="s">
        <v>4914</v>
      </c>
      <c r="Y408" t="str">
        <f>"51-3022"</f>
        <v>51-3022</v>
      </c>
      <c r="Z408" t="s">
        <v>865</v>
      </c>
      <c r="AA408">
        <v>311710</v>
      </c>
      <c r="AB408">
        <v>120</v>
      </c>
      <c r="AC408">
        <v>120</v>
      </c>
      <c r="AD408" t="s">
        <v>79</v>
      </c>
      <c r="AE408" t="s">
        <v>80</v>
      </c>
      <c r="AF408">
        <v>35</v>
      </c>
      <c r="AG408" s="4">
        <v>0.33333333333333331</v>
      </c>
      <c r="AH408" s="4">
        <v>0.66666666666666663</v>
      </c>
      <c r="AI408" s="5">
        <v>8.33</v>
      </c>
      <c r="AJ408">
        <v>12.5</v>
      </c>
      <c r="AL408" t="s">
        <v>81</v>
      </c>
      <c r="AM408" t="s">
        <v>82</v>
      </c>
      <c r="AO408" t="s">
        <v>83</v>
      </c>
      <c r="AR408" t="s">
        <v>82</v>
      </c>
      <c r="AT408" t="s">
        <v>82</v>
      </c>
      <c r="AW408" t="s">
        <v>72</v>
      </c>
      <c r="AX408">
        <v>1</v>
      </c>
      <c r="AY408" t="s">
        <v>5032</v>
      </c>
      <c r="AZ408" t="s">
        <v>5034</v>
      </c>
      <c r="BA408" t="s">
        <v>714</v>
      </c>
      <c r="BB408">
        <v>70515</v>
      </c>
      <c r="BC408" t="s">
        <v>87</v>
      </c>
      <c r="BH408" t="s">
        <v>5031</v>
      </c>
      <c r="BJ408">
        <v>721257670</v>
      </c>
    </row>
    <row r="409" spans="1:62" x14ac:dyDescent="0.25">
      <c r="A409" t="s">
        <v>5075</v>
      </c>
      <c r="B409" s="2">
        <v>43419</v>
      </c>
      <c r="C409" t="s">
        <v>63</v>
      </c>
      <c r="D409" s="3">
        <v>43389.27822054398</v>
      </c>
      <c r="E409" t="s">
        <v>282</v>
      </c>
      <c r="F409" s="2">
        <v>43479</v>
      </c>
      <c r="G409" s="2">
        <v>43782</v>
      </c>
      <c r="H409" t="s">
        <v>5076</v>
      </c>
      <c r="I409" t="s">
        <v>67</v>
      </c>
      <c r="J409" t="s">
        <v>5077</v>
      </c>
      <c r="K409" t="s">
        <v>5078</v>
      </c>
      <c r="L409" t="s">
        <v>3553</v>
      </c>
      <c r="M409" t="s">
        <v>714</v>
      </c>
      <c r="N409">
        <v>70815</v>
      </c>
      <c r="O409" t="s">
        <v>70</v>
      </c>
      <c r="P409" t="s">
        <v>67</v>
      </c>
      <c r="Q409" t="s">
        <v>5079</v>
      </c>
      <c r="S409" t="s">
        <v>72</v>
      </c>
      <c r="T409" t="s">
        <v>640</v>
      </c>
      <c r="U409" t="s">
        <v>4688</v>
      </c>
      <c r="V409" t="s">
        <v>642</v>
      </c>
      <c r="W409" t="s">
        <v>105</v>
      </c>
      <c r="X409" t="s">
        <v>106</v>
      </c>
      <c r="Y409" t="str">
        <f>"37-3011"</f>
        <v>37-3011</v>
      </c>
      <c r="Z409" t="s">
        <v>94</v>
      </c>
      <c r="AA409">
        <v>561730</v>
      </c>
      <c r="AB409">
        <v>42</v>
      </c>
      <c r="AC409">
        <v>40</v>
      </c>
      <c r="AD409" t="s">
        <v>79</v>
      </c>
      <c r="AE409" t="s">
        <v>95</v>
      </c>
      <c r="AF409">
        <v>40</v>
      </c>
      <c r="AG409" s="4">
        <v>0.29166666666666669</v>
      </c>
      <c r="AH409" s="4">
        <v>0.72916666666666663</v>
      </c>
      <c r="AI409" s="5">
        <v>13.42</v>
      </c>
      <c r="AJ409">
        <v>20.13</v>
      </c>
      <c r="AL409" t="s">
        <v>81</v>
      </c>
      <c r="AM409" t="s">
        <v>82</v>
      </c>
      <c r="AO409" t="s">
        <v>83</v>
      </c>
      <c r="AP409" t="s">
        <v>67</v>
      </c>
      <c r="AQ409" t="s">
        <v>67</v>
      </c>
      <c r="AR409" t="s">
        <v>82</v>
      </c>
      <c r="AT409" t="s">
        <v>82</v>
      </c>
      <c r="AW409" t="s">
        <v>82</v>
      </c>
      <c r="AY409" t="s">
        <v>3553</v>
      </c>
      <c r="AZ409" t="s">
        <v>4612</v>
      </c>
      <c r="BA409" t="s">
        <v>714</v>
      </c>
      <c r="BB409">
        <v>70815</v>
      </c>
      <c r="BC409" t="s">
        <v>79</v>
      </c>
      <c r="BH409" t="s">
        <v>5080</v>
      </c>
      <c r="BI409" t="s">
        <v>67</v>
      </c>
      <c r="BJ409">
        <v>721514285</v>
      </c>
    </row>
    <row r="410" spans="1:62" x14ac:dyDescent="0.25">
      <c r="A410" t="s">
        <v>5535</v>
      </c>
      <c r="B410" s="2">
        <v>43419</v>
      </c>
      <c r="C410" t="s">
        <v>63</v>
      </c>
      <c r="D410" s="3">
        <v>43390.536062303239</v>
      </c>
      <c r="E410" t="s">
        <v>64</v>
      </c>
      <c r="F410" s="2">
        <v>43480</v>
      </c>
      <c r="G410" s="2">
        <v>43784</v>
      </c>
      <c r="H410" t="s">
        <v>5415</v>
      </c>
      <c r="I410" t="s">
        <v>67</v>
      </c>
      <c r="J410" t="s">
        <v>5416</v>
      </c>
      <c r="K410" t="s">
        <v>67</v>
      </c>
      <c r="L410" t="s">
        <v>4124</v>
      </c>
      <c r="M410" t="s">
        <v>745</v>
      </c>
      <c r="N410">
        <v>66214</v>
      </c>
      <c r="O410" t="s">
        <v>70</v>
      </c>
      <c r="P410" t="s">
        <v>67</v>
      </c>
      <c r="Q410" t="s">
        <v>5417</v>
      </c>
      <c r="R410">
        <v>232</v>
      </c>
      <c r="S410" t="s">
        <v>72</v>
      </c>
      <c r="T410" t="s">
        <v>651</v>
      </c>
      <c r="U410" t="s">
        <v>652</v>
      </c>
      <c r="V410" t="s">
        <v>653</v>
      </c>
      <c r="W410" t="s">
        <v>207</v>
      </c>
      <c r="X410" t="s">
        <v>5418</v>
      </c>
      <c r="Y410" t="str">
        <f>"39-9032"</f>
        <v>39-9032</v>
      </c>
      <c r="Z410" t="s">
        <v>5419</v>
      </c>
      <c r="AA410">
        <v>61162</v>
      </c>
      <c r="AB410">
        <v>5</v>
      </c>
      <c r="AC410">
        <v>5</v>
      </c>
      <c r="AD410" t="s">
        <v>79</v>
      </c>
      <c r="AE410" t="s">
        <v>80</v>
      </c>
      <c r="AF410">
        <v>35</v>
      </c>
      <c r="AG410" s="4">
        <v>0.58333333333333337</v>
      </c>
      <c r="AH410" s="4">
        <v>0.875</v>
      </c>
      <c r="AI410" s="5">
        <v>13.31</v>
      </c>
      <c r="AL410" t="s">
        <v>81</v>
      </c>
      <c r="AM410" t="s">
        <v>82</v>
      </c>
      <c r="AO410" t="s">
        <v>5127</v>
      </c>
      <c r="AP410" t="s">
        <v>67</v>
      </c>
      <c r="AQ410" t="s">
        <v>5420</v>
      </c>
      <c r="AR410" t="s">
        <v>82</v>
      </c>
      <c r="AT410" t="s">
        <v>82</v>
      </c>
      <c r="AW410" t="s">
        <v>82</v>
      </c>
      <c r="AY410" t="s">
        <v>5536</v>
      </c>
      <c r="AZ410" t="s">
        <v>3961</v>
      </c>
      <c r="BA410" t="s">
        <v>714</v>
      </c>
      <c r="BB410">
        <v>70737</v>
      </c>
      <c r="BC410" t="s">
        <v>79</v>
      </c>
      <c r="BH410" t="s">
        <v>5537</v>
      </c>
      <c r="BJ410">
        <v>742852234</v>
      </c>
    </row>
    <row r="411" spans="1:62" x14ac:dyDescent="0.25">
      <c r="A411" t="s">
        <v>6121</v>
      </c>
      <c r="B411" s="2">
        <v>43419</v>
      </c>
      <c r="C411" t="s">
        <v>63</v>
      </c>
      <c r="D411" s="3">
        <v>43376.563662777779</v>
      </c>
      <c r="E411" t="s">
        <v>64</v>
      </c>
      <c r="F411" s="2">
        <v>43466</v>
      </c>
      <c r="G411" s="2">
        <v>43770</v>
      </c>
      <c r="H411" t="s">
        <v>6122</v>
      </c>
      <c r="J411" t="s">
        <v>6123</v>
      </c>
      <c r="L411" t="s">
        <v>6124</v>
      </c>
      <c r="M411" t="s">
        <v>323</v>
      </c>
      <c r="N411">
        <v>91301</v>
      </c>
      <c r="O411" t="s">
        <v>70</v>
      </c>
      <c r="Q411" t="s">
        <v>6125</v>
      </c>
      <c r="S411" t="s">
        <v>72</v>
      </c>
      <c r="T411" t="s">
        <v>3258</v>
      </c>
      <c r="U411" t="s">
        <v>3259</v>
      </c>
      <c r="V411" t="s">
        <v>3260</v>
      </c>
      <c r="W411" t="s">
        <v>323</v>
      </c>
      <c r="X411" t="s">
        <v>3261</v>
      </c>
      <c r="Y411" t="str">
        <f>"39-2021"</f>
        <v>39-2021</v>
      </c>
      <c r="Z411" t="s">
        <v>78</v>
      </c>
      <c r="AA411">
        <v>711219</v>
      </c>
      <c r="AB411">
        <v>2</v>
      </c>
      <c r="AC411">
        <v>2</v>
      </c>
      <c r="AD411" t="s">
        <v>79</v>
      </c>
      <c r="AE411" t="s">
        <v>95</v>
      </c>
      <c r="AF411">
        <v>40</v>
      </c>
      <c r="AG411" s="4">
        <v>0.29166666666666669</v>
      </c>
      <c r="AH411" s="4">
        <v>0.66666666666666663</v>
      </c>
      <c r="AI411" s="5">
        <v>15.15</v>
      </c>
      <c r="AJ411">
        <v>22.73</v>
      </c>
      <c r="AK411">
        <v>22.73</v>
      </c>
      <c r="AL411" t="s">
        <v>81</v>
      </c>
      <c r="AM411" t="s">
        <v>82</v>
      </c>
      <c r="AO411" t="s">
        <v>83</v>
      </c>
      <c r="AP411" t="s">
        <v>67</v>
      </c>
      <c r="AQ411" t="s">
        <v>67</v>
      </c>
      <c r="AR411" t="s">
        <v>82</v>
      </c>
      <c r="AT411" t="s">
        <v>82</v>
      </c>
      <c r="AW411" t="s">
        <v>72</v>
      </c>
      <c r="AX411">
        <v>1</v>
      </c>
      <c r="AY411" t="s">
        <v>4529</v>
      </c>
      <c r="AZ411" t="s">
        <v>4530</v>
      </c>
      <c r="BA411" t="s">
        <v>323</v>
      </c>
      <c r="BB411">
        <v>92274</v>
      </c>
      <c r="BC411" t="s">
        <v>79</v>
      </c>
      <c r="BH411" t="s">
        <v>4531</v>
      </c>
      <c r="BI411" t="s">
        <v>6126</v>
      </c>
      <c r="BJ411">
        <v>954705187</v>
      </c>
    </row>
    <row r="412" spans="1:62" x14ac:dyDescent="0.25">
      <c r="A412" t="s">
        <v>6157</v>
      </c>
      <c r="B412" s="2">
        <v>43419</v>
      </c>
      <c r="C412" t="s">
        <v>63</v>
      </c>
      <c r="D412" s="3">
        <v>43395.306875046299</v>
      </c>
      <c r="E412" t="s">
        <v>64</v>
      </c>
      <c r="F412" s="2">
        <v>43484</v>
      </c>
      <c r="G412" s="2">
        <v>43781</v>
      </c>
      <c r="H412" t="s">
        <v>6158</v>
      </c>
      <c r="J412" t="s">
        <v>6159</v>
      </c>
      <c r="L412" t="s">
        <v>1629</v>
      </c>
      <c r="M412" t="s">
        <v>821</v>
      </c>
      <c r="N412">
        <v>97501</v>
      </c>
      <c r="O412" t="s">
        <v>70</v>
      </c>
      <c r="Q412" t="s">
        <v>6160</v>
      </c>
      <c r="S412" t="s">
        <v>72</v>
      </c>
      <c r="T412" t="s">
        <v>878</v>
      </c>
      <c r="U412" t="s">
        <v>3851</v>
      </c>
      <c r="V412" t="s">
        <v>2620</v>
      </c>
      <c r="W412" t="s">
        <v>881</v>
      </c>
      <c r="X412" t="s">
        <v>1092</v>
      </c>
      <c r="Y412" t="str">
        <f>"45-4011"</f>
        <v>45-4011</v>
      </c>
      <c r="Z412" t="s">
        <v>763</v>
      </c>
      <c r="AA412">
        <v>115310</v>
      </c>
      <c r="AB412">
        <v>200</v>
      </c>
      <c r="AC412">
        <v>200</v>
      </c>
      <c r="AD412" t="s">
        <v>79</v>
      </c>
      <c r="AE412" t="s">
        <v>95</v>
      </c>
      <c r="AF412">
        <v>40</v>
      </c>
      <c r="AG412" s="4">
        <v>0.25</v>
      </c>
      <c r="AH412" s="4">
        <v>0.625</v>
      </c>
      <c r="AI412" s="5">
        <v>11.96</v>
      </c>
      <c r="AJ412">
        <v>17.940000000000001</v>
      </c>
      <c r="AK412">
        <v>33</v>
      </c>
      <c r="AL412" t="s">
        <v>81</v>
      </c>
      <c r="AM412" t="s">
        <v>82</v>
      </c>
      <c r="AO412" t="s">
        <v>83</v>
      </c>
      <c r="AR412" t="s">
        <v>82</v>
      </c>
      <c r="AT412" t="s">
        <v>82</v>
      </c>
      <c r="AW412" t="s">
        <v>72</v>
      </c>
      <c r="AX412">
        <v>3</v>
      </c>
      <c r="AY412" t="s">
        <v>1629</v>
      </c>
      <c r="AZ412" t="s">
        <v>1588</v>
      </c>
      <c r="BA412" t="s">
        <v>821</v>
      </c>
      <c r="BB412">
        <v>97501</v>
      </c>
      <c r="BC412" t="s">
        <v>79</v>
      </c>
      <c r="BH412" t="s">
        <v>6161</v>
      </c>
      <c r="BJ412">
        <v>931293097</v>
      </c>
    </row>
    <row r="413" spans="1:62" x14ac:dyDescent="0.25">
      <c r="A413" t="s">
        <v>6296</v>
      </c>
      <c r="B413" s="2">
        <v>43419</v>
      </c>
      <c r="C413" t="s">
        <v>63</v>
      </c>
      <c r="D413" s="3">
        <v>43377.524533402779</v>
      </c>
      <c r="E413" t="s">
        <v>64</v>
      </c>
      <c r="F413" s="2">
        <v>43466</v>
      </c>
      <c r="G413" s="2">
        <v>43738</v>
      </c>
      <c r="H413" t="s">
        <v>6297</v>
      </c>
      <c r="I413" t="s">
        <v>67</v>
      </c>
      <c r="J413" t="s">
        <v>6298</v>
      </c>
      <c r="K413" t="s">
        <v>67</v>
      </c>
      <c r="L413" t="s">
        <v>6299</v>
      </c>
      <c r="M413" t="s">
        <v>761</v>
      </c>
      <c r="N413">
        <v>31513</v>
      </c>
      <c r="O413" t="s">
        <v>70</v>
      </c>
      <c r="Q413" t="s">
        <v>6300</v>
      </c>
      <c r="S413" t="s">
        <v>82</v>
      </c>
      <c r="U413" t="s">
        <v>92</v>
      </c>
      <c r="X413" t="s">
        <v>6301</v>
      </c>
      <c r="Y413" t="str">
        <f>"37-3011"</f>
        <v>37-3011</v>
      </c>
      <c r="Z413" t="s">
        <v>94</v>
      </c>
      <c r="AA413">
        <v>113210</v>
      </c>
      <c r="AB413">
        <v>60</v>
      </c>
      <c r="AC413">
        <v>60</v>
      </c>
      <c r="AD413" t="s">
        <v>79</v>
      </c>
      <c r="AE413" t="s">
        <v>95</v>
      </c>
      <c r="AF413">
        <v>35</v>
      </c>
      <c r="AG413" s="4">
        <v>0.29166666666666669</v>
      </c>
      <c r="AH413" s="4">
        <v>0.66666666666666663</v>
      </c>
      <c r="AI413" s="5">
        <v>10.74</v>
      </c>
      <c r="AJ413">
        <v>16.11</v>
      </c>
      <c r="AK413">
        <v>20.37</v>
      </c>
      <c r="AL413" t="s">
        <v>81</v>
      </c>
      <c r="AM413" t="s">
        <v>82</v>
      </c>
      <c r="AO413" t="s">
        <v>83</v>
      </c>
      <c r="AR413" t="s">
        <v>82</v>
      </c>
      <c r="AT413" t="s">
        <v>82</v>
      </c>
      <c r="AW413" t="s">
        <v>82</v>
      </c>
      <c r="AY413" t="s">
        <v>6299</v>
      </c>
      <c r="AZ413" t="s">
        <v>6302</v>
      </c>
      <c r="BA413" t="s">
        <v>761</v>
      </c>
      <c r="BB413">
        <v>31513</v>
      </c>
      <c r="BC413" t="s">
        <v>79</v>
      </c>
      <c r="BH413" t="s">
        <v>6303</v>
      </c>
      <c r="BJ413">
        <v>582255401</v>
      </c>
    </row>
    <row r="414" spans="1:62" x14ac:dyDescent="0.25">
      <c r="A414" t="s">
        <v>6351</v>
      </c>
      <c r="B414" s="2">
        <v>43419</v>
      </c>
      <c r="C414" t="s">
        <v>63</v>
      </c>
      <c r="D414" s="3">
        <v>43390.318049363428</v>
      </c>
      <c r="E414" t="s">
        <v>64</v>
      </c>
      <c r="F414" s="2">
        <v>43480</v>
      </c>
      <c r="G414" s="2">
        <v>43753</v>
      </c>
      <c r="H414" t="s">
        <v>6352</v>
      </c>
      <c r="I414" t="s">
        <v>6353</v>
      </c>
      <c r="J414" t="s">
        <v>6354</v>
      </c>
      <c r="L414" t="s">
        <v>6355</v>
      </c>
      <c r="M414" t="s">
        <v>308</v>
      </c>
      <c r="N414">
        <v>8033</v>
      </c>
      <c r="O414" t="s">
        <v>70</v>
      </c>
      <c r="Q414" t="s">
        <v>6356</v>
      </c>
      <c r="S414" t="s">
        <v>72</v>
      </c>
      <c r="T414" t="s">
        <v>6357</v>
      </c>
      <c r="U414" t="s">
        <v>6358</v>
      </c>
      <c r="V414" t="s">
        <v>6359</v>
      </c>
      <c r="W414" t="s">
        <v>207</v>
      </c>
      <c r="X414" t="s">
        <v>6360</v>
      </c>
      <c r="Y414" t="str">
        <f>"41-9091"</f>
        <v>41-9091</v>
      </c>
      <c r="Z414" t="s">
        <v>6361</v>
      </c>
      <c r="AA414">
        <v>722330</v>
      </c>
      <c r="AB414">
        <v>12</v>
      </c>
      <c r="AC414">
        <v>12</v>
      </c>
      <c r="AD414" t="s">
        <v>79</v>
      </c>
      <c r="AE414" t="s">
        <v>80</v>
      </c>
      <c r="AF414">
        <v>35</v>
      </c>
      <c r="AG414" s="4">
        <v>0.54166666666666663</v>
      </c>
      <c r="AH414" s="4">
        <v>0.83333333333333337</v>
      </c>
      <c r="AI414" s="5">
        <v>15.07</v>
      </c>
      <c r="AL414" t="s">
        <v>81</v>
      </c>
      <c r="AM414" t="s">
        <v>82</v>
      </c>
      <c r="AO414" t="s">
        <v>83</v>
      </c>
      <c r="AR414" t="s">
        <v>82</v>
      </c>
      <c r="AT414" t="s">
        <v>82</v>
      </c>
      <c r="AW414" t="s">
        <v>82</v>
      </c>
      <c r="AY414" t="s">
        <v>6362</v>
      </c>
      <c r="AZ414" t="s">
        <v>6363</v>
      </c>
      <c r="BA414" t="s">
        <v>308</v>
      </c>
      <c r="BB414">
        <v>8638</v>
      </c>
      <c r="BC414" t="s">
        <v>79</v>
      </c>
      <c r="BH414" t="s">
        <v>6364</v>
      </c>
      <c r="BJ414">
        <v>342005573</v>
      </c>
    </row>
    <row r="415" spans="1:62" x14ac:dyDescent="0.25">
      <c r="A415" t="s">
        <v>6771</v>
      </c>
      <c r="B415" s="2">
        <v>43419</v>
      </c>
      <c r="C415" t="s">
        <v>63</v>
      </c>
      <c r="D415" s="3">
        <v>43383.551105601851</v>
      </c>
      <c r="E415" t="s">
        <v>64</v>
      </c>
      <c r="F415" s="2">
        <v>43458</v>
      </c>
      <c r="G415" s="2">
        <v>43631</v>
      </c>
      <c r="H415" t="s">
        <v>6772</v>
      </c>
      <c r="J415" t="s">
        <v>6773</v>
      </c>
      <c r="L415" t="s">
        <v>6774</v>
      </c>
      <c r="M415" t="s">
        <v>100</v>
      </c>
      <c r="N415">
        <v>28345</v>
      </c>
      <c r="O415" t="s">
        <v>70</v>
      </c>
      <c r="Q415" t="s">
        <v>6775</v>
      </c>
      <c r="S415" t="s">
        <v>82</v>
      </c>
      <c r="U415" t="s">
        <v>92</v>
      </c>
      <c r="X415" t="s">
        <v>1092</v>
      </c>
      <c r="Y415" t="str">
        <f>"45-4011"</f>
        <v>45-4011</v>
      </c>
      <c r="Z415" t="s">
        <v>763</v>
      </c>
      <c r="AA415">
        <v>115310</v>
      </c>
      <c r="AB415">
        <v>50</v>
      </c>
      <c r="AC415">
        <v>50</v>
      </c>
      <c r="AD415" t="s">
        <v>79</v>
      </c>
      <c r="AE415" t="s">
        <v>80</v>
      </c>
      <c r="AF415">
        <v>35</v>
      </c>
      <c r="AG415" s="4">
        <v>0.33333333333333331</v>
      </c>
      <c r="AH415" s="4">
        <v>0.625</v>
      </c>
      <c r="AI415" s="5">
        <v>11.32</v>
      </c>
      <c r="AJ415">
        <v>16.98</v>
      </c>
      <c r="AK415">
        <v>21.54</v>
      </c>
      <c r="AL415" t="s">
        <v>81</v>
      </c>
      <c r="AM415" t="s">
        <v>82</v>
      </c>
      <c r="AO415" t="s">
        <v>83</v>
      </c>
      <c r="AR415" t="s">
        <v>82</v>
      </c>
      <c r="AT415" t="s">
        <v>82</v>
      </c>
      <c r="AW415" t="s">
        <v>72</v>
      </c>
      <c r="AX415">
        <v>3</v>
      </c>
      <c r="AY415" t="s">
        <v>6776</v>
      </c>
      <c r="AZ415" t="s">
        <v>2222</v>
      </c>
      <c r="BA415" t="s">
        <v>100</v>
      </c>
      <c r="BB415">
        <v>28345</v>
      </c>
      <c r="BC415" t="s">
        <v>79</v>
      </c>
      <c r="BH415" t="s">
        <v>6777</v>
      </c>
      <c r="BJ415">
        <v>830856346</v>
      </c>
    </row>
    <row r="416" spans="1:62" x14ac:dyDescent="0.25">
      <c r="A416" t="s">
        <v>6791</v>
      </c>
      <c r="B416" s="2">
        <v>43419</v>
      </c>
      <c r="C416" t="s">
        <v>63</v>
      </c>
      <c r="D416" s="3">
        <v>43390.392142060184</v>
      </c>
      <c r="E416" t="s">
        <v>64</v>
      </c>
      <c r="F416" s="2">
        <v>43480</v>
      </c>
      <c r="G416" s="2">
        <v>43784</v>
      </c>
      <c r="H416" t="s">
        <v>6792</v>
      </c>
      <c r="I416" t="s">
        <v>6793</v>
      </c>
      <c r="J416" t="s">
        <v>6794</v>
      </c>
      <c r="L416" t="s">
        <v>6795</v>
      </c>
      <c r="M416" t="s">
        <v>1246</v>
      </c>
      <c r="N416">
        <v>63385</v>
      </c>
      <c r="O416" t="s">
        <v>70</v>
      </c>
      <c r="Q416" t="s">
        <v>6796</v>
      </c>
      <c r="S416" t="s">
        <v>72</v>
      </c>
      <c r="T416" t="s">
        <v>6797</v>
      </c>
      <c r="U416" t="s">
        <v>6798</v>
      </c>
      <c r="V416" t="s">
        <v>6799</v>
      </c>
      <c r="W416" t="s">
        <v>783</v>
      </c>
      <c r="X416" t="s">
        <v>6800</v>
      </c>
      <c r="Y416" t="str">
        <f>"47-4041"</f>
        <v>47-4041</v>
      </c>
      <c r="Z416" t="s">
        <v>6801</v>
      </c>
      <c r="AA416">
        <v>562910</v>
      </c>
      <c r="AB416">
        <v>2</v>
      </c>
      <c r="AC416">
        <v>2</v>
      </c>
      <c r="AD416" t="s">
        <v>79</v>
      </c>
      <c r="AE416" t="s">
        <v>95</v>
      </c>
      <c r="AF416">
        <v>40</v>
      </c>
      <c r="AG416" s="4">
        <v>0.375</v>
      </c>
      <c r="AH416" s="4">
        <v>0.70833333333333337</v>
      </c>
      <c r="AI416" s="5">
        <v>15.28</v>
      </c>
      <c r="AJ416">
        <v>22.92</v>
      </c>
      <c r="AK416">
        <v>28.92</v>
      </c>
      <c r="AL416" t="s">
        <v>81</v>
      </c>
      <c r="AM416" t="s">
        <v>72</v>
      </c>
      <c r="AN416">
        <v>5</v>
      </c>
      <c r="AO416" t="s">
        <v>83</v>
      </c>
      <c r="AR416" t="s">
        <v>82</v>
      </c>
      <c r="AT416" t="s">
        <v>82</v>
      </c>
      <c r="AW416" t="s">
        <v>72</v>
      </c>
      <c r="AX416">
        <v>12</v>
      </c>
      <c r="AY416" t="s">
        <v>6802</v>
      </c>
      <c r="AZ416" t="s">
        <v>6803</v>
      </c>
      <c r="BA416" t="s">
        <v>1246</v>
      </c>
      <c r="BB416">
        <v>63385</v>
      </c>
      <c r="BC416" t="s">
        <v>79</v>
      </c>
      <c r="BH416" t="s">
        <v>6804</v>
      </c>
      <c r="BJ416">
        <v>464055593</v>
      </c>
    </row>
    <row r="417" spans="1:62" x14ac:dyDescent="0.25">
      <c r="A417" t="s">
        <v>6857</v>
      </c>
      <c r="B417" s="2">
        <v>43419</v>
      </c>
      <c r="C417" t="s">
        <v>63</v>
      </c>
      <c r="D417" s="3">
        <v>43384.468164456019</v>
      </c>
      <c r="E417" t="s">
        <v>282</v>
      </c>
      <c r="F417" s="2">
        <v>43466</v>
      </c>
      <c r="G417" s="2">
        <v>43646</v>
      </c>
      <c r="H417" t="s">
        <v>6858</v>
      </c>
      <c r="I417" t="s">
        <v>6859</v>
      </c>
      <c r="J417" t="s">
        <v>6860</v>
      </c>
      <c r="K417" t="s">
        <v>67</v>
      </c>
      <c r="L417" t="s">
        <v>4205</v>
      </c>
      <c r="M417" t="s">
        <v>714</v>
      </c>
      <c r="N417">
        <v>70764</v>
      </c>
      <c r="O417" t="s">
        <v>70</v>
      </c>
      <c r="P417" t="s">
        <v>67</v>
      </c>
      <c r="Q417" t="s">
        <v>6861</v>
      </c>
      <c r="S417" t="s">
        <v>72</v>
      </c>
      <c r="T417" t="s">
        <v>5953</v>
      </c>
      <c r="U417" t="s">
        <v>5954</v>
      </c>
      <c r="V417" t="s">
        <v>5955</v>
      </c>
      <c r="W417" t="s">
        <v>714</v>
      </c>
      <c r="X417" t="s">
        <v>6013</v>
      </c>
      <c r="Y417" t="str">
        <f>"53-7062"</f>
        <v>53-7062</v>
      </c>
      <c r="Z417" t="s">
        <v>337</v>
      </c>
      <c r="AA417">
        <v>31171</v>
      </c>
      <c r="AB417">
        <v>25</v>
      </c>
      <c r="AC417">
        <v>24</v>
      </c>
      <c r="AD417" t="s">
        <v>79</v>
      </c>
      <c r="AE417" t="s">
        <v>80</v>
      </c>
      <c r="AF417">
        <v>35</v>
      </c>
      <c r="AG417" s="4">
        <v>0.25</v>
      </c>
      <c r="AH417" s="4">
        <v>0.625</v>
      </c>
      <c r="AI417" s="5">
        <v>8.33</v>
      </c>
      <c r="AJ417">
        <v>12.5</v>
      </c>
      <c r="AL417" t="s">
        <v>81</v>
      </c>
      <c r="AM417" t="s">
        <v>82</v>
      </c>
      <c r="AO417" t="s">
        <v>83</v>
      </c>
      <c r="AP417" t="s">
        <v>67</v>
      </c>
      <c r="AQ417" t="s">
        <v>67</v>
      </c>
      <c r="AR417" t="s">
        <v>82</v>
      </c>
      <c r="AT417" t="s">
        <v>82</v>
      </c>
      <c r="AW417" t="s">
        <v>82</v>
      </c>
      <c r="AY417" t="s">
        <v>4205</v>
      </c>
      <c r="AZ417" t="s">
        <v>6862</v>
      </c>
      <c r="BA417" t="s">
        <v>714</v>
      </c>
      <c r="BB417">
        <v>70764</v>
      </c>
      <c r="BC417" t="s">
        <v>87</v>
      </c>
      <c r="BH417" t="s">
        <v>6860</v>
      </c>
      <c r="BJ417">
        <v>200506514</v>
      </c>
    </row>
    <row r="418" spans="1:62" x14ac:dyDescent="0.25">
      <c r="A418" t="s">
        <v>6947</v>
      </c>
      <c r="B418" s="2">
        <v>43419</v>
      </c>
      <c r="C418" t="s">
        <v>63</v>
      </c>
      <c r="D418" s="3">
        <v>43390.133896747684</v>
      </c>
      <c r="E418" t="s">
        <v>64</v>
      </c>
      <c r="F418" s="2">
        <v>43480</v>
      </c>
      <c r="G418" s="2">
        <v>43752</v>
      </c>
      <c r="H418" t="s">
        <v>6948</v>
      </c>
      <c r="J418" t="s">
        <v>6949</v>
      </c>
      <c r="L418" t="s">
        <v>6950</v>
      </c>
      <c r="M418" t="s">
        <v>323</v>
      </c>
      <c r="N418">
        <v>94061</v>
      </c>
      <c r="O418" t="s">
        <v>70</v>
      </c>
      <c r="Q418" t="s">
        <v>6951</v>
      </c>
      <c r="S418" t="s">
        <v>72</v>
      </c>
      <c r="T418" t="s">
        <v>1483</v>
      </c>
      <c r="U418" t="s">
        <v>1484</v>
      </c>
      <c r="V418" t="s">
        <v>1485</v>
      </c>
      <c r="W418" t="s">
        <v>323</v>
      </c>
      <c r="X418" t="s">
        <v>3261</v>
      </c>
      <c r="Y418" t="str">
        <f>"39-2021"</f>
        <v>39-2021</v>
      </c>
      <c r="Z418" t="s">
        <v>78</v>
      </c>
      <c r="AA418">
        <v>711219</v>
      </c>
      <c r="AB418">
        <v>1</v>
      </c>
      <c r="AC418">
        <v>1</v>
      </c>
      <c r="AD418" t="s">
        <v>79</v>
      </c>
      <c r="AE418" t="s">
        <v>80</v>
      </c>
      <c r="AF418">
        <v>40</v>
      </c>
      <c r="AG418" s="4">
        <v>0.22916666666666666</v>
      </c>
      <c r="AH418" s="4">
        <v>0.66666666666666663</v>
      </c>
      <c r="AI418" s="5">
        <v>15.87</v>
      </c>
      <c r="AJ418">
        <v>23.81</v>
      </c>
      <c r="AL418" t="s">
        <v>81</v>
      </c>
      <c r="AM418" t="s">
        <v>82</v>
      </c>
      <c r="AO418" t="s">
        <v>83</v>
      </c>
      <c r="AQ418" t="s">
        <v>67</v>
      </c>
      <c r="AR418" t="s">
        <v>82</v>
      </c>
      <c r="AT418" t="s">
        <v>82</v>
      </c>
      <c r="AW418" t="s">
        <v>72</v>
      </c>
      <c r="AX418">
        <v>3</v>
      </c>
      <c r="AY418" t="s">
        <v>6952</v>
      </c>
      <c r="AZ418" t="s">
        <v>6430</v>
      </c>
      <c r="BA418" t="s">
        <v>323</v>
      </c>
      <c r="BB418">
        <v>94025</v>
      </c>
      <c r="BC418" t="s">
        <v>79</v>
      </c>
      <c r="BH418" t="s">
        <v>6953</v>
      </c>
      <c r="BJ418">
        <v>613105431</v>
      </c>
    </row>
    <row r="419" spans="1:62" x14ac:dyDescent="0.25">
      <c r="A419" t="s">
        <v>7014</v>
      </c>
      <c r="B419" s="2">
        <v>43419</v>
      </c>
      <c r="C419" t="s">
        <v>63</v>
      </c>
      <c r="D419" s="3">
        <v>43395.324185798614</v>
      </c>
      <c r="E419" t="s">
        <v>64</v>
      </c>
      <c r="F419" s="2">
        <v>43480</v>
      </c>
      <c r="G419" s="2">
        <v>43752</v>
      </c>
      <c r="H419" t="s">
        <v>7015</v>
      </c>
      <c r="J419" t="s">
        <v>7016</v>
      </c>
      <c r="L419" t="s">
        <v>6952</v>
      </c>
      <c r="M419" t="s">
        <v>323</v>
      </c>
      <c r="N419">
        <v>94025</v>
      </c>
      <c r="O419" t="s">
        <v>70</v>
      </c>
      <c r="Q419" t="s">
        <v>7017</v>
      </c>
      <c r="S419" t="s">
        <v>72</v>
      </c>
      <c r="T419" t="s">
        <v>1483</v>
      </c>
      <c r="U419" t="s">
        <v>1484</v>
      </c>
      <c r="V419" t="s">
        <v>1485</v>
      </c>
      <c r="W419" t="s">
        <v>323</v>
      </c>
      <c r="X419" t="s">
        <v>3261</v>
      </c>
      <c r="Y419" t="str">
        <f>"39-2021"</f>
        <v>39-2021</v>
      </c>
      <c r="Z419" t="s">
        <v>78</v>
      </c>
      <c r="AA419">
        <v>711219</v>
      </c>
      <c r="AB419">
        <v>1</v>
      </c>
      <c r="AC419">
        <v>1</v>
      </c>
      <c r="AD419" t="s">
        <v>79</v>
      </c>
      <c r="AE419" t="s">
        <v>80</v>
      </c>
      <c r="AF419">
        <v>40</v>
      </c>
      <c r="AG419" s="4">
        <v>0.22916666666666666</v>
      </c>
      <c r="AH419" s="4">
        <v>0.66666666666666663</v>
      </c>
      <c r="AI419" s="5">
        <v>15.87</v>
      </c>
      <c r="AJ419">
        <v>23.81</v>
      </c>
      <c r="AL419" t="s">
        <v>81</v>
      </c>
      <c r="AM419" t="s">
        <v>82</v>
      </c>
      <c r="AO419" t="s">
        <v>83</v>
      </c>
      <c r="AP419" t="s">
        <v>67</v>
      </c>
      <c r="AQ419" t="s">
        <v>67</v>
      </c>
      <c r="AR419" t="s">
        <v>82</v>
      </c>
      <c r="AT419" t="s">
        <v>82</v>
      </c>
      <c r="AW419" t="s">
        <v>72</v>
      </c>
      <c r="AX419">
        <v>3</v>
      </c>
      <c r="AY419" t="s">
        <v>7018</v>
      </c>
      <c r="AZ419" t="s">
        <v>6430</v>
      </c>
      <c r="BA419" t="s">
        <v>323</v>
      </c>
      <c r="BB419">
        <v>94062</v>
      </c>
      <c r="BC419" t="s">
        <v>79</v>
      </c>
      <c r="BH419" t="s">
        <v>7019</v>
      </c>
      <c r="BJ419">
        <v>721548400</v>
      </c>
    </row>
    <row r="420" spans="1:62" x14ac:dyDescent="0.25">
      <c r="A420" t="s">
        <v>7231</v>
      </c>
      <c r="B420" s="2">
        <v>43419</v>
      </c>
      <c r="C420" t="s">
        <v>63</v>
      </c>
      <c r="D420" s="3">
        <v>43390.279445995373</v>
      </c>
      <c r="E420" t="s">
        <v>64</v>
      </c>
      <c r="F420" s="2">
        <v>43480</v>
      </c>
      <c r="G420" s="2">
        <v>43784</v>
      </c>
      <c r="H420" t="s">
        <v>7232</v>
      </c>
      <c r="I420" t="s">
        <v>7233</v>
      </c>
      <c r="J420" t="s">
        <v>7234</v>
      </c>
      <c r="K420" t="s">
        <v>7235</v>
      </c>
      <c r="L420" t="s">
        <v>5158</v>
      </c>
      <c r="M420" t="s">
        <v>105</v>
      </c>
      <c r="N420" t="s">
        <v>7236</v>
      </c>
      <c r="O420" t="s">
        <v>70</v>
      </c>
      <c r="P420" t="s">
        <v>67</v>
      </c>
      <c r="Q420" t="s">
        <v>7237</v>
      </c>
      <c r="S420" t="s">
        <v>72</v>
      </c>
      <c r="T420" t="s">
        <v>5156</v>
      </c>
      <c r="U420" t="s">
        <v>5157</v>
      </c>
      <c r="V420" t="s">
        <v>5158</v>
      </c>
      <c r="W420" t="s">
        <v>105</v>
      </c>
      <c r="X420" t="s">
        <v>677</v>
      </c>
      <c r="Y420" t="str">
        <f>"39-3091"</f>
        <v>39-3091</v>
      </c>
      <c r="Z420" t="s">
        <v>677</v>
      </c>
      <c r="AA420">
        <v>713990</v>
      </c>
      <c r="AB420">
        <v>30</v>
      </c>
      <c r="AC420">
        <v>30</v>
      </c>
      <c r="AD420" t="s">
        <v>79</v>
      </c>
      <c r="AE420" t="s">
        <v>80</v>
      </c>
      <c r="AF420">
        <v>40</v>
      </c>
      <c r="AG420" s="4">
        <v>0.54166666666666663</v>
      </c>
      <c r="AH420" s="4">
        <v>0.91666666666666663</v>
      </c>
      <c r="AI420" s="5">
        <v>341.6</v>
      </c>
      <c r="AJ420">
        <v>0</v>
      </c>
      <c r="AK420">
        <v>0</v>
      </c>
      <c r="AL420" t="s">
        <v>81</v>
      </c>
      <c r="AM420" t="s">
        <v>82</v>
      </c>
      <c r="AO420" t="s">
        <v>83</v>
      </c>
      <c r="AR420" t="s">
        <v>82</v>
      </c>
      <c r="AT420" t="s">
        <v>82</v>
      </c>
      <c r="AW420" t="s">
        <v>82</v>
      </c>
      <c r="AY420" t="s">
        <v>7238</v>
      </c>
      <c r="AZ420" t="s">
        <v>665</v>
      </c>
      <c r="BA420" t="s">
        <v>105</v>
      </c>
      <c r="BB420">
        <v>78572</v>
      </c>
      <c r="BC420" t="s">
        <v>79</v>
      </c>
      <c r="BH420" t="s">
        <v>7239</v>
      </c>
      <c r="BI420" t="s">
        <v>67</v>
      </c>
      <c r="BJ420">
        <v>760678072</v>
      </c>
    </row>
    <row r="421" spans="1:62" x14ac:dyDescent="0.25">
      <c r="A421" t="s">
        <v>7336</v>
      </c>
      <c r="B421" s="2">
        <v>43419</v>
      </c>
      <c r="C421" t="s">
        <v>63</v>
      </c>
      <c r="D421" s="3">
        <v>43395.415178773146</v>
      </c>
      <c r="E421" t="s">
        <v>64</v>
      </c>
      <c r="F421" s="2">
        <v>43484</v>
      </c>
      <c r="G421" s="2">
        <v>43766</v>
      </c>
      <c r="H421" t="s">
        <v>7337</v>
      </c>
      <c r="J421" t="s">
        <v>7338</v>
      </c>
      <c r="L421" t="s">
        <v>1629</v>
      </c>
      <c r="M421" t="s">
        <v>821</v>
      </c>
      <c r="N421">
        <v>97504</v>
      </c>
      <c r="O421" t="s">
        <v>70</v>
      </c>
      <c r="Q421" t="s">
        <v>7339</v>
      </c>
      <c r="S421" t="s">
        <v>72</v>
      </c>
      <c r="T421" t="s">
        <v>878</v>
      </c>
      <c r="U421" t="s">
        <v>4038</v>
      </c>
      <c r="V421" t="s">
        <v>4039</v>
      </c>
      <c r="W421" t="s">
        <v>881</v>
      </c>
      <c r="X421" t="s">
        <v>1092</v>
      </c>
      <c r="Y421" t="str">
        <f>"45-4011"</f>
        <v>45-4011</v>
      </c>
      <c r="Z421" t="s">
        <v>763</v>
      </c>
      <c r="AA421">
        <v>115310</v>
      </c>
      <c r="AB421">
        <v>65</v>
      </c>
      <c r="AC421">
        <v>65</v>
      </c>
      <c r="AD421" t="s">
        <v>79</v>
      </c>
      <c r="AE421" t="s">
        <v>95</v>
      </c>
      <c r="AF421">
        <v>35</v>
      </c>
      <c r="AG421" s="4">
        <v>0.25</v>
      </c>
      <c r="AH421" s="4">
        <v>0.625</v>
      </c>
      <c r="AI421" s="6">
        <v>12</v>
      </c>
      <c r="AJ421">
        <v>18</v>
      </c>
      <c r="AK421">
        <v>35.19</v>
      </c>
      <c r="AL421" t="s">
        <v>81</v>
      </c>
      <c r="AM421" t="s">
        <v>82</v>
      </c>
      <c r="AO421" t="s">
        <v>83</v>
      </c>
      <c r="AR421" t="s">
        <v>82</v>
      </c>
      <c r="AT421" t="s">
        <v>82</v>
      </c>
      <c r="AW421" t="s">
        <v>72</v>
      </c>
      <c r="AX421">
        <v>3</v>
      </c>
      <c r="AY421" t="s">
        <v>1629</v>
      </c>
      <c r="AZ421" t="s">
        <v>1588</v>
      </c>
      <c r="BA421" t="s">
        <v>821</v>
      </c>
      <c r="BB421">
        <v>97504</v>
      </c>
      <c r="BC421" t="s">
        <v>79</v>
      </c>
      <c r="BH421" t="s">
        <v>7340</v>
      </c>
      <c r="BJ421">
        <v>454045873</v>
      </c>
    </row>
    <row r="422" spans="1:62" x14ac:dyDescent="0.25">
      <c r="A422" t="s">
        <v>7359</v>
      </c>
      <c r="B422" s="2">
        <v>43419</v>
      </c>
      <c r="C422" t="s">
        <v>63</v>
      </c>
      <c r="D422" s="3">
        <v>43390.36609447917</v>
      </c>
      <c r="E422" t="s">
        <v>64</v>
      </c>
      <c r="F422" s="2">
        <v>43480</v>
      </c>
      <c r="G422" s="2">
        <v>43769</v>
      </c>
      <c r="H422" t="s">
        <v>7360</v>
      </c>
      <c r="I422" t="s">
        <v>7361</v>
      </c>
      <c r="J422" t="s">
        <v>7362</v>
      </c>
      <c r="K422" t="s">
        <v>7363</v>
      </c>
      <c r="L422" t="s">
        <v>4657</v>
      </c>
      <c r="M422" t="s">
        <v>1612</v>
      </c>
      <c r="N422">
        <v>83002</v>
      </c>
      <c r="O422" t="s">
        <v>70</v>
      </c>
      <c r="P422" t="s">
        <v>67</v>
      </c>
      <c r="Q422" t="s">
        <v>7364</v>
      </c>
      <c r="R422">
        <v>1</v>
      </c>
      <c r="S422" t="s">
        <v>82</v>
      </c>
      <c r="U422" t="s">
        <v>92</v>
      </c>
      <c r="X422" t="s">
        <v>1960</v>
      </c>
      <c r="Y422" t="str">
        <f>"37-3011"</f>
        <v>37-3011</v>
      </c>
      <c r="Z422" t="s">
        <v>94</v>
      </c>
      <c r="AA422">
        <v>541320</v>
      </c>
      <c r="AB422">
        <v>18</v>
      </c>
      <c r="AC422">
        <v>18</v>
      </c>
      <c r="AD422" t="s">
        <v>79</v>
      </c>
      <c r="AE422" t="s">
        <v>80</v>
      </c>
      <c r="AF422">
        <v>40</v>
      </c>
      <c r="AG422" s="4">
        <v>0.33333333333333331</v>
      </c>
      <c r="AH422" s="4">
        <v>0.70833333333333337</v>
      </c>
      <c r="AI422" s="5">
        <v>16.36</v>
      </c>
      <c r="AL422" t="s">
        <v>81</v>
      </c>
      <c r="AM422" t="s">
        <v>82</v>
      </c>
      <c r="AO422" t="s">
        <v>83</v>
      </c>
      <c r="AR422" t="s">
        <v>82</v>
      </c>
      <c r="AT422" t="s">
        <v>82</v>
      </c>
      <c r="AW422" t="s">
        <v>82</v>
      </c>
      <c r="AY422" t="s">
        <v>1588</v>
      </c>
      <c r="AZ422" t="s">
        <v>1760</v>
      </c>
      <c r="BA422" t="s">
        <v>1612</v>
      </c>
      <c r="BB422">
        <v>83001</v>
      </c>
      <c r="BC422" t="s">
        <v>79</v>
      </c>
      <c r="BH422" t="s">
        <v>7365</v>
      </c>
      <c r="BI422" t="s">
        <v>67</v>
      </c>
      <c r="BJ422">
        <v>830322020</v>
      </c>
    </row>
    <row r="423" spans="1:62" x14ac:dyDescent="0.25">
      <c r="A423" t="s">
        <v>7757</v>
      </c>
      <c r="B423" s="2">
        <v>43419</v>
      </c>
      <c r="C423" t="s">
        <v>63</v>
      </c>
      <c r="D423" s="3">
        <v>43393.147968668978</v>
      </c>
      <c r="E423" t="s">
        <v>64</v>
      </c>
      <c r="F423" s="2">
        <v>43483</v>
      </c>
      <c r="G423" s="2">
        <v>43787</v>
      </c>
      <c r="H423" t="s">
        <v>7758</v>
      </c>
      <c r="I423" t="s">
        <v>67</v>
      </c>
      <c r="J423" t="s">
        <v>7759</v>
      </c>
      <c r="K423" t="s">
        <v>7760</v>
      </c>
      <c r="L423" t="s">
        <v>7761</v>
      </c>
      <c r="M423" t="s">
        <v>86</v>
      </c>
      <c r="N423">
        <v>34638</v>
      </c>
      <c r="O423" t="s">
        <v>70</v>
      </c>
      <c r="P423" t="s">
        <v>67</v>
      </c>
      <c r="Q423" t="s">
        <v>7762</v>
      </c>
      <c r="S423" t="s">
        <v>72</v>
      </c>
      <c r="T423" t="s">
        <v>5156</v>
      </c>
      <c r="U423" t="s">
        <v>5157</v>
      </c>
      <c r="V423" t="s">
        <v>5158</v>
      </c>
      <c r="W423" t="s">
        <v>105</v>
      </c>
      <c r="X423" t="s">
        <v>7763</v>
      </c>
      <c r="Y423" t="str">
        <f>"39-3091"</f>
        <v>39-3091</v>
      </c>
      <c r="Z423" t="s">
        <v>677</v>
      </c>
      <c r="AA423">
        <v>713990</v>
      </c>
      <c r="AB423">
        <v>20</v>
      </c>
      <c r="AC423">
        <v>20</v>
      </c>
      <c r="AD423" t="s">
        <v>79</v>
      </c>
      <c r="AE423" t="s">
        <v>80</v>
      </c>
      <c r="AF423">
        <v>40</v>
      </c>
      <c r="AG423" s="4">
        <v>0.54166666666666663</v>
      </c>
      <c r="AH423" s="4">
        <v>0.91666666666666663</v>
      </c>
      <c r="AI423" s="6">
        <v>340</v>
      </c>
      <c r="AL423" t="s">
        <v>81</v>
      </c>
      <c r="AM423" t="s">
        <v>82</v>
      </c>
      <c r="AO423" t="s">
        <v>83</v>
      </c>
      <c r="AR423" t="s">
        <v>82</v>
      </c>
      <c r="AT423" t="s">
        <v>82</v>
      </c>
      <c r="AW423" t="s">
        <v>82</v>
      </c>
      <c r="AY423" t="s">
        <v>5891</v>
      </c>
      <c r="AZ423" t="s">
        <v>7764</v>
      </c>
      <c r="BA423" t="s">
        <v>86</v>
      </c>
      <c r="BB423">
        <v>34610</v>
      </c>
      <c r="BC423" t="s">
        <v>79</v>
      </c>
      <c r="BH423" t="s">
        <v>7765</v>
      </c>
      <c r="BJ423">
        <v>592378326</v>
      </c>
    </row>
    <row r="424" spans="1:62" x14ac:dyDescent="0.25">
      <c r="A424" t="s">
        <v>7852</v>
      </c>
      <c r="B424" s="2">
        <v>43419</v>
      </c>
      <c r="C424" t="s">
        <v>63</v>
      </c>
      <c r="D424" s="3">
        <v>43395.835985636571</v>
      </c>
      <c r="E424" t="s">
        <v>64</v>
      </c>
      <c r="F424" s="2">
        <v>43486</v>
      </c>
      <c r="G424" s="2">
        <v>43777</v>
      </c>
      <c r="H424" t="s">
        <v>7853</v>
      </c>
      <c r="I424" t="s">
        <v>7144</v>
      </c>
      <c r="J424" t="s">
        <v>7854</v>
      </c>
      <c r="K424" t="s">
        <v>7156</v>
      </c>
      <c r="L424" t="s">
        <v>1909</v>
      </c>
      <c r="M424" t="s">
        <v>100</v>
      </c>
      <c r="N424">
        <v>27610</v>
      </c>
      <c r="O424" t="s">
        <v>70</v>
      </c>
      <c r="Q424" t="s">
        <v>7855</v>
      </c>
      <c r="S424" t="s">
        <v>72</v>
      </c>
      <c r="T424" t="s">
        <v>1881</v>
      </c>
      <c r="U424" t="s">
        <v>5811</v>
      </c>
      <c r="V424" t="s">
        <v>1882</v>
      </c>
      <c r="W424" t="s">
        <v>278</v>
      </c>
      <c r="X424" t="s">
        <v>1673</v>
      </c>
      <c r="Y424" t="str">
        <f>"37-3011"</f>
        <v>37-3011</v>
      </c>
      <c r="Z424" t="s">
        <v>94</v>
      </c>
      <c r="AA424">
        <v>561730</v>
      </c>
      <c r="AB424">
        <v>25</v>
      </c>
      <c r="AC424">
        <v>25</v>
      </c>
      <c r="AD424" t="s">
        <v>79</v>
      </c>
      <c r="AE424" t="s">
        <v>95</v>
      </c>
      <c r="AF424">
        <v>35</v>
      </c>
      <c r="AG424" s="4">
        <v>0.27083333333333331</v>
      </c>
      <c r="AH424" s="4">
        <v>0.58333333333333337</v>
      </c>
      <c r="AI424" s="5">
        <v>14.52</v>
      </c>
      <c r="AJ424">
        <v>21.78</v>
      </c>
      <c r="AL424" t="s">
        <v>81</v>
      </c>
      <c r="AM424" t="s">
        <v>82</v>
      </c>
      <c r="AO424" t="s">
        <v>83</v>
      </c>
      <c r="AR424" t="s">
        <v>82</v>
      </c>
      <c r="AT424" t="s">
        <v>82</v>
      </c>
      <c r="AW424" t="s">
        <v>72</v>
      </c>
      <c r="AX424">
        <v>3</v>
      </c>
      <c r="AY424" t="s">
        <v>1909</v>
      </c>
      <c r="AZ424" t="s">
        <v>2805</v>
      </c>
      <c r="BA424" t="s">
        <v>100</v>
      </c>
      <c r="BB424">
        <v>27610</v>
      </c>
      <c r="BC424" t="s">
        <v>79</v>
      </c>
      <c r="BH424" t="s">
        <v>7854</v>
      </c>
      <c r="BJ424">
        <v>364313318</v>
      </c>
    </row>
    <row r="425" spans="1:62" x14ac:dyDescent="0.25">
      <c r="A425" t="s">
        <v>7886</v>
      </c>
      <c r="B425" s="2">
        <v>43419</v>
      </c>
      <c r="C425" t="s">
        <v>63</v>
      </c>
      <c r="D425" s="3">
        <v>43395.840750972224</v>
      </c>
      <c r="E425" t="s">
        <v>64</v>
      </c>
      <c r="F425" s="2">
        <v>43486</v>
      </c>
      <c r="G425" s="2">
        <v>43784</v>
      </c>
      <c r="H425" t="s">
        <v>7887</v>
      </c>
      <c r="I425" t="s">
        <v>7144</v>
      </c>
      <c r="J425" t="s">
        <v>7888</v>
      </c>
      <c r="K425" t="s">
        <v>7156</v>
      </c>
      <c r="L425" t="s">
        <v>738</v>
      </c>
      <c r="M425" t="s">
        <v>105</v>
      </c>
      <c r="N425">
        <v>78758</v>
      </c>
      <c r="O425" t="s">
        <v>70</v>
      </c>
      <c r="Q425" t="s">
        <v>7889</v>
      </c>
      <c r="S425" t="s">
        <v>72</v>
      </c>
      <c r="T425" t="s">
        <v>1881</v>
      </c>
      <c r="U425" t="s">
        <v>5811</v>
      </c>
      <c r="V425" t="s">
        <v>1882</v>
      </c>
      <c r="W425" t="s">
        <v>278</v>
      </c>
      <c r="X425" t="s">
        <v>1673</v>
      </c>
      <c r="Y425" t="str">
        <f>"37-3011"</f>
        <v>37-3011</v>
      </c>
      <c r="Z425" t="s">
        <v>94</v>
      </c>
      <c r="AA425">
        <v>561730</v>
      </c>
      <c r="AB425">
        <v>50</v>
      </c>
      <c r="AC425">
        <v>50</v>
      </c>
      <c r="AD425" t="s">
        <v>79</v>
      </c>
      <c r="AE425" t="s">
        <v>95</v>
      </c>
      <c r="AF425">
        <v>35</v>
      </c>
      <c r="AG425" s="4">
        <v>0.27083333333333331</v>
      </c>
      <c r="AH425" s="4">
        <v>0.66666666666666663</v>
      </c>
      <c r="AI425" s="5">
        <v>13.91</v>
      </c>
      <c r="AJ425">
        <v>20.87</v>
      </c>
      <c r="AL425" t="s">
        <v>81</v>
      </c>
      <c r="AM425" t="s">
        <v>82</v>
      </c>
      <c r="AO425" t="s">
        <v>83</v>
      </c>
      <c r="AR425" t="s">
        <v>82</v>
      </c>
      <c r="AT425" t="s">
        <v>82</v>
      </c>
      <c r="AW425" t="s">
        <v>72</v>
      </c>
      <c r="AX425">
        <v>3</v>
      </c>
      <c r="AY425" t="s">
        <v>738</v>
      </c>
      <c r="AZ425" t="s">
        <v>2422</v>
      </c>
      <c r="BA425" t="s">
        <v>105</v>
      </c>
      <c r="BB425">
        <v>78758</v>
      </c>
      <c r="BC425" t="s">
        <v>79</v>
      </c>
      <c r="BH425" t="s">
        <v>7888</v>
      </c>
      <c r="BJ425">
        <v>364313318</v>
      </c>
    </row>
    <row r="426" spans="1:62" x14ac:dyDescent="0.25">
      <c r="A426" t="s">
        <v>7903</v>
      </c>
      <c r="B426" s="2">
        <v>43419</v>
      </c>
      <c r="C426" t="s">
        <v>63</v>
      </c>
      <c r="D426" s="3">
        <v>43395.837876701386</v>
      </c>
      <c r="E426" t="s">
        <v>64</v>
      </c>
      <c r="F426" s="2">
        <v>43486</v>
      </c>
      <c r="G426" s="2">
        <v>43784</v>
      </c>
      <c r="H426" t="s">
        <v>7904</v>
      </c>
      <c r="I426" t="s">
        <v>7144</v>
      </c>
      <c r="J426" t="s">
        <v>7905</v>
      </c>
      <c r="K426" t="s">
        <v>7156</v>
      </c>
      <c r="L426" t="s">
        <v>795</v>
      </c>
      <c r="M426" t="s">
        <v>105</v>
      </c>
      <c r="N426">
        <v>78251</v>
      </c>
      <c r="O426" t="s">
        <v>70</v>
      </c>
      <c r="Q426" t="s">
        <v>7889</v>
      </c>
      <c r="S426" t="s">
        <v>72</v>
      </c>
      <c r="T426" t="s">
        <v>1881</v>
      </c>
      <c r="U426" t="s">
        <v>5811</v>
      </c>
      <c r="V426" t="s">
        <v>1882</v>
      </c>
      <c r="W426" t="s">
        <v>278</v>
      </c>
      <c r="X426" t="s">
        <v>1673</v>
      </c>
      <c r="Y426" t="str">
        <f>"37-3011"</f>
        <v>37-3011</v>
      </c>
      <c r="Z426" t="s">
        <v>94</v>
      </c>
      <c r="AA426">
        <v>561730</v>
      </c>
      <c r="AB426">
        <v>15</v>
      </c>
      <c r="AC426">
        <v>15</v>
      </c>
      <c r="AD426" t="s">
        <v>79</v>
      </c>
      <c r="AE426" t="s">
        <v>95</v>
      </c>
      <c r="AF426">
        <v>35</v>
      </c>
      <c r="AG426" s="4">
        <v>0.27083333333333331</v>
      </c>
      <c r="AH426" s="4">
        <v>0.58333333333333337</v>
      </c>
      <c r="AI426" s="5">
        <v>13.02</v>
      </c>
      <c r="AJ426">
        <v>19.53</v>
      </c>
      <c r="AL426" t="s">
        <v>81</v>
      </c>
      <c r="AM426" t="s">
        <v>82</v>
      </c>
      <c r="AO426" t="s">
        <v>83</v>
      </c>
      <c r="AR426" t="s">
        <v>82</v>
      </c>
      <c r="AT426" t="s">
        <v>82</v>
      </c>
      <c r="AW426" t="s">
        <v>72</v>
      </c>
      <c r="AX426">
        <v>3</v>
      </c>
      <c r="AY426" t="s">
        <v>795</v>
      </c>
      <c r="AZ426" t="s">
        <v>797</v>
      </c>
      <c r="BA426" t="s">
        <v>105</v>
      </c>
      <c r="BB426">
        <v>78251</v>
      </c>
      <c r="BC426" t="s">
        <v>79</v>
      </c>
      <c r="BH426" t="s">
        <v>7905</v>
      </c>
      <c r="BJ426">
        <v>364313318</v>
      </c>
    </row>
    <row r="427" spans="1:62" x14ac:dyDescent="0.25">
      <c r="A427" t="s">
        <v>7942</v>
      </c>
      <c r="B427" s="2">
        <v>43419</v>
      </c>
      <c r="C427" t="s">
        <v>63</v>
      </c>
      <c r="D427" s="3">
        <v>43395.84197710648</v>
      </c>
      <c r="E427" t="s">
        <v>64</v>
      </c>
      <c r="F427" s="2">
        <v>43486</v>
      </c>
      <c r="G427" s="2">
        <v>43784</v>
      </c>
      <c r="H427" t="s">
        <v>7943</v>
      </c>
      <c r="I427" t="s">
        <v>7144</v>
      </c>
      <c r="J427" t="s">
        <v>7944</v>
      </c>
      <c r="K427" t="s">
        <v>7156</v>
      </c>
      <c r="L427" t="s">
        <v>7945</v>
      </c>
      <c r="M427" t="s">
        <v>136</v>
      </c>
      <c r="N427">
        <v>20723</v>
      </c>
      <c r="O427" t="s">
        <v>70</v>
      </c>
      <c r="Q427" t="s">
        <v>7946</v>
      </c>
      <c r="S427" t="s">
        <v>72</v>
      </c>
      <c r="T427" t="s">
        <v>1881</v>
      </c>
      <c r="U427" t="s">
        <v>5811</v>
      </c>
      <c r="V427" t="s">
        <v>1882</v>
      </c>
      <c r="W427" t="s">
        <v>278</v>
      </c>
      <c r="X427" t="s">
        <v>1673</v>
      </c>
      <c r="Y427" t="str">
        <f>"37-3011"</f>
        <v>37-3011</v>
      </c>
      <c r="Z427" t="s">
        <v>94</v>
      </c>
      <c r="AA427">
        <v>561730</v>
      </c>
      <c r="AB427">
        <v>30</v>
      </c>
      <c r="AC427">
        <v>30</v>
      </c>
      <c r="AD427" t="s">
        <v>79</v>
      </c>
      <c r="AE427" t="s">
        <v>95</v>
      </c>
      <c r="AF427">
        <v>35</v>
      </c>
      <c r="AG427" s="4">
        <v>0.27083333333333331</v>
      </c>
      <c r="AH427" s="4">
        <v>0.58333333333333337</v>
      </c>
      <c r="AI427" s="5">
        <v>14.73</v>
      </c>
      <c r="AJ427">
        <v>22.1</v>
      </c>
      <c r="AL427" t="s">
        <v>81</v>
      </c>
      <c r="AM427" t="s">
        <v>82</v>
      </c>
      <c r="AO427" t="s">
        <v>83</v>
      </c>
      <c r="AR427" t="s">
        <v>82</v>
      </c>
      <c r="AT427" t="s">
        <v>82</v>
      </c>
      <c r="AW427" t="s">
        <v>72</v>
      </c>
      <c r="AX427">
        <v>3</v>
      </c>
      <c r="AY427" t="s">
        <v>7945</v>
      </c>
      <c r="AZ427" t="s">
        <v>3775</v>
      </c>
      <c r="BA427" t="s">
        <v>136</v>
      </c>
      <c r="BB427">
        <v>20723</v>
      </c>
      <c r="BC427" t="s">
        <v>79</v>
      </c>
      <c r="BH427" t="s">
        <v>7944</v>
      </c>
      <c r="BJ427">
        <v>364313318</v>
      </c>
    </row>
    <row r="428" spans="1:62" x14ac:dyDescent="0.25">
      <c r="A428" t="s">
        <v>7965</v>
      </c>
      <c r="B428" s="2">
        <v>43419</v>
      </c>
      <c r="C428" t="s">
        <v>63</v>
      </c>
      <c r="D428" s="3">
        <v>43395.466549363424</v>
      </c>
      <c r="E428" t="s">
        <v>64</v>
      </c>
      <c r="F428" s="2">
        <v>43485</v>
      </c>
      <c r="G428" s="2">
        <v>43769</v>
      </c>
      <c r="H428" t="s">
        <v>7966</v>
      </c>
      <c r="I428" t="s">
        <v>7967</v>
      </c>
      <c r="J428" t="s">
        <v>7968</v>
      </c>
      <c r="K428" t="s">
        <v>7969</v>
      </c>
      <c r="L428" t="s">
        <v>7970</v>
      </c>
      <c r="M428" t="s">
        <v>323</v>
      </c>
      <c r="N428">
        <v>95842</v>
      </c>
      <c r="O428" t="s">
        <v>70</v>
      </c>
      <c r="Q428" t="s">
        <v>7971</v>
      </c>
      <c r="S428" t="s">
        <v>72</v>
      </c>
      <c r="T428" t="s">
        <v>5156</v>
      </c>
      <c r="U428" t="s">
        <v>5157</v>
      </c>
      <c r="V428" t="s">
        <v>5158</v>
      </c>
      <c r="W428" t="s">
        <v>105</v>
      </c>
      <c r="X428" t="s">
        <v>5159</v>
      </c>
      <c r="Y428" t="str">
        <f>"39-3091"</f>
        <v>39-3091</v>
      </c>
      <c r="Z428" t="s">
        <v>677</v>
      </c>
      <c r="AA428">
        <v>713990</v>
      </c>
      <c r="AB428">
        <v>30</v>
      </c>
      <c r="AC428">
        <v>30</v>
      </c>
      <c r="AD428" t="s">
        <v>79</v>
      </c>
      <c r="AE428" t="s">
        <v>80</v>
      </c>
      <c r="AF428">
        <v>40</v>
      </c>
      <c r="AG428" s="4">
        <v>0.54166666666666663</v>
      </c>
      <c r="AH428" s="4">
        <v>0.91666666666666663</v>
      </c>
      <c r="AI428" s="6">
        <v>480</v>
      </c>
      <c r="AL428" t="s">
        <v>81</v>
      </c>
      <c r="AM428" t="s">
        <v>82</v>
      </c>
      <c r="AO428" t="s">
        <v>83</v>
      </c>
      <c r="AR428" t="s">
        <v>82</v>
      </c>
      <c r="AT428" t="s">
        <v>82</v>
      </c>
      <c r="AW428" t="s">
        <v>82</v>
      </c>
      <c r="AY428" t="s">
        <v>2428</v>
      </c>
      <c r="AZ428" t="s">
        <v>2428</v>
      </c>
      <c r="BA428" t="s">
        <v>323</v>
      </c>
      <c r="BB428">
        <v>95842</v>
      </c>
      <c r="BC428" t="s">
        <v>79</v>
      </c>
      <c r="BH428" t="s">
        <v>7972</v>
      </c>
      <c r="BJ428">
        <v>510588058</v>
      </c>
    </row>
    <row r="429" spans="1:62" x14ac:dyDescent="0.25">
      <c r="A429" t="s">
        <v>7977</v>
      </c>
      <c r="B429" s="2">
        <v>43419</v>
      </c>
      <c r="C429" t="s">
        <v>63</v>
      </c>
      <c r="D429" s="3">
        <v>43395.311841041665</v>
      </c>
      <c r="E429" t="s">
        <v>64</v>
      </c>
      <c r="F429" s="2">
        <v>43485</v>
      </c>
      <c r="G429" s="2">
        <v>43789</v>
      </c>
      <c r="H429" t="s">
        <v>7978</v>
      </c>
      <c r="I429" t="s">
        <v>67</v>
      </c>
      <c r="J429" t="s">
        <v>7979</v>
      </c>
      <c r="K429" t="s">
        <v>7980</v>
      </c>
      <c r="L429" t="s">
        <v>7981</v>
      </c>
      <c r="M429" t="s">
        <v>649</v>
      </c>
      <c r="N429">
        <v>85381</v>
      </c>
      <c r="O429" t="s">
        <v>70</v>
      </c>
      <c r="P429" t="s">
        <v>67</v>
      </c>
      <c r="Q429" t="s">
        <v>7982</v>
      </c>
      <c r="S429" t="s">
        <v>72</v>
      </c>
      <c r="T429" t="s">
        <v>5156</v>
      </c>
      <c r="U429" t="s">
        <v>5157</v>
      </c>
      <c r="V429" t="s">
        <v>5158</v>
      </c>
      <c r="W429" t="s">
        <v>105</v>
      </c>
      <c r="X429" t="s">
        <v>677</v>
      </c>
      <c r="Y429" t="str">
        <f>"39-3091"</f>
        <v>39-3091</v>
      </c>
      <c r="Z429" t="s">
        <v>677</v>
      </c>
      <c r="AA429">
        <v>711190</v>
      </c>
      <c r="AB429">
        <v>30</v>
      </c>
      <c r="AC429">
        <v>30</v>
      </c>
      <c r="AD429" t="s">
        <v>79</v>
      </c>
      <c r="AE429" t="s">
        <v>80</v>
      </c>
      <c r="AF429">
        <v>40</v>
      </c>
      <c r="AG429" s="4">
        <v>0.54166666666666663</v>
      </c>
      <c r="AH429" s="4">
        <v>0.91666666666666663</v>
      </c>
      <c r="AI429" s="5">
        <v>391.2</v>
      </c>
      <c r="AJ429">
        <v>0</v>
      </c>
      <c r="AK429">
        <v>0</v>
      </c>
      <c r="AL429" t="s">
        <v>81</v>
      </c>
      <c r="AM429" t="s">
        <v>82</v>
      </c>
      <c r="AO429" t="s">
        <v>83</v>
      </c>
      <c r="AR429" t="s">
        <v>82</v>
      </c>
      <c r="AT429" t="s">
        <v>82</v>
      </c>
      <c r="AW429" t="s">
        <v>82</v>
      </c>
      <c r="AY429" t="s">
        <v>7183</v>
      </c>
      <c r="AZ429" t="s">
        <v>7184</v>
      </c>
      <c r="BA429" t="s">
        <v>649</v>
      </c>
      <c r="BB429">
        <v>85122</v>
      </c>
      <c r="BC429" t="s">
        <v>79</v>
      </c>
      <c r="BH429" t="s">
        <v>7983</v>
      </c>
      <c r="BI429" t="s">
        <v>67</v>
      </c>
      <c r="BJ429">
        <v>860935407</v>
      </c>
    </row>
    <row r="430" spans="1:62" x14ac:dyDescent="0.25">
      <c r="A430" t="s">
        <v>8063</v>
      </c>
      <c r="B430" s="2">
        <v>43419</v>
      </c>
      <c r="C430" t="s">
        <v>63</v>
      </c>
      <c r="D430" s="3">
        <v>43395.83989974537</v>
      </c>
      <c r="E430" t="s">
        <v>64</v>
      </c>
      <c r="F430" s="2">
        <v>43486</v>
      </c>
      <c r="G430" s="2">
        <v>43784</v>
      </c>
      <c r="H430" t="s">
        <v>8064</v>
      </c>
      <c r="I430" t="s">
        <v>7144</v>
      </c>
      <c r="J430" t="s">
        <v>8065</v>
      </c>
      <c r="K430" t="s">
        <v>7156</v>
      </c>
      <c r="L430" t="s">
        <v>1158</v>
      </c>
      <c r="M430" t="s">
        <v>1064</v>
      </c>
      <c r="N430">
        <v>37076</v>
      </c>
      <c r="O430" t="s">
        <v>70</v>
      </c>
      <c r="Q430" t="s">
        <v>8066</v>
      </c>
      <c r="S430" t="s">
        <v>72</v>
      </c>
      <c r="T430" t="s">
        <v>1881</v>
      </c>
      <c r="U430" t="s">
        <v>5811</v>
      </c>
      <c r="V430" t="s">
        <v>1882</v>
      </c>
      <c r="W430" t="s">
        <v>278</v>
      </c>
      <c r="X430" t="s">
        <v>1673</v>
      </c>
      <c r="Y430" t="str">
        <f>"37-3011"</f>
        <v>37-3011</v>
      </c>
      <c r="Z430" t="s">
        <v>94</v>
      </c>
      <c r="AA430">
        <v>561730</v>
      </c>
      <c r="AB430">
        <v>25</v>
      </c>
      <c r="AC430">
        <v>25</v>
      </c>
      <c r="AD430" t="s">
        <v>79</v>
      </c>
      <c r="AE430" t="s">
        <v>95</v>
      </c>
      <c r="AF430">
        <v>35</v>
      </c>
      <c r="AG430" s="4">
        <v>0.27083333333333331</v>
      </c>
      <c r="AH430" s="4">
        <v>0.58333333333333337</v>
      </c>
      <c r="AI430" s="5">
        <v>12.56</v>
      </c>
      <c r="AJ430">
        <v>18.84</v>
      </c>
      <c r="AL430" t="s">
        <v>81</v>
      </c>
      <c r="AM430" t="s">
        <v>82</v>
      </c>
      <c r="AO430" t="s">
        <v>83</v>
      </c>
      <c r="AR430" t="s">
        <v>82</v>
      </c>
      <c r="AT430" t="s">
        <v>82</v>
      </c>
      <c r="AW430" t="s">
        <v>72</v>
      </c>
      <c r="AX430">
        <v>3</v>
      </c>
      <c r="AY430" t="s">
        <v>1158</v>
      </c>
      <c r="AZ430" t="s">
        <v>1566</v>
      </c>
      <c r="BA430" t="s">
        <v>1064</v>
      </c>
      <c r="BB430">
        <v>37076</v>
      </c>
      <c r="BC430" t="s">
        <v>79</v>
      </c>
      <c r="BH430" t="s">
        <v>8065</v>
      </c>
      <c r="BJ430">
        <v>364313318</v>
      </c>
    </row>
    <row r="431" spans="1:62" x14ac:dyDescent="0.25">
      <c r="A431" t="s">
        <v>10552</v>
      </c>
      <c r="B431" s="2">
        <v>43419</v>
      </c>
      <c r="C431" t="s">
        <v>63</v>
      </c>
      <c r="D431" s="3">
        <v>43406.844723159724</v>
      </c>
      <c r="E431" t="s">
        <v>91</v>
      </c>
      <c r="H431" t="s">
        <v>10553</v>
      </c>
      <c r="J431" t="s">
        <v>10554</v>
      </c>
      <c r="L431" t="s">
        <v>10555</v>
      </c>
      <c r="M431" t="s">
        <v>1246</v>
      </c>
      <c r="N431">
        <v>63367</v>
      </c>
      <c r="O431" t="s">
        <v>70</v>
      </c>
      <c r="Q431" t="s">
        <v>10556</v>
      </c>
      <c r="S431" t="s">
        <v>72</v>
      </c>
      <c r="T431" t="s">
        <v>6264</v>
      </c>
      <c r="U431" t="s">
        <v>4263</v>
      </c>
      <c r="V431" t="s">
        <v>104</v>
      </c>
      <c r="W431" t="s">
        <v>105</v>
      </c>
      <c r="X431" t="s">
        <v>106</v>
      </c>
      <c r="Y431" t="str">
        <f>"37-3011"</f>
        <v>37-3011</v>
      </c>
      <c r="Z431" t="s">
        <v>94</v>
      </c>
      <c r="AA431">
        <v>561730</v>
      </c>
      <c r="AB431">
        <v>24</v>
      </c>
      <c r="AD431" t="s">
        <v>79</v>
      </c>
      <c r="AE431" t="s">
        <v>80</v>
      </c>
      <c r="AF431">
        <v>40</v>
      </c>
      <c r="AG431" s="4">
        <v>0.25</v>
      </c>
      <c r="AH431" s="4">
        <v>0.625</v>
      </c>
      <c r="AI431" s="5">
        <v>14.52</v>
      </c>
      <c r="AJ431">
        <v>21.78</v>
      </c>
      <c r="AK431">
        <v>21.78</v>
      </c>
      <c r="AL431" t="s">
        <v>81</v>
      </c>
      <c r="AM431" t="s">
        <v>82</v>
      </c>
      <c r="AO431" t="s">
        <v>83</v>
      </c>
      <c r="AR431" t="s">
        <v>82</v>
      </c>
      <c r="AT431" t="s">
        <v>82</v>
      </c>
      <c r="AW431" t="s">
        <v>82</v>
      </c>
      <c r="AY431" t="s">
        <v>10555</v>
      </c>
      <c r="AZ431" t="s">
        <v>1707</v>
      </c>
      <c r="BA431" t="s">
        <v>1246</v>
      </c>
      <c r="BB431">
        <v>63367</v>
      </c>
      <c r="BC431" t="s">
        <v>79</v>
      </c>
      <c r="BH431" t="s">
        <v>10554</v>
      </c>
      <c r="BJ431">
        <v>431944902</v>
      </c>
    </row>
    <row r="432" spans="1:62" x14ac:dyDescent="0.25">
      <c r="A432" t="s">
        <v>143</v>
      </c>
      <c r="B432" s="2">
        <v>43420</v>
      </c>
      <c r="C432" t="s">
        <v>63</v>
      </c>
      <c r="D432" s="3">
        <v>43382.615278738427</v>
      </c>
      <c r="E432" t="s">
        <v>91</v>
      </c>
      <c r="H432" t="s">
        <v>144</v>
      </c>
      <c r="J432" t="s">
        <v>145</v>
      </c>
      <c r="K432" t="s">
        <v>130</v>
      </c>
      <c r="L432" t="s">
        <v>146</v>
      </c>
      <c r="M432" t="s">
        <v>147</v>
      </c>
      <c r="N432">
        <v>19320</v>
      </c>
      <c r="O432" t="s">
        <v>70</v>
      </c>
      <c r="P432" t="s">
        <v>130</v>
      </c>
      <c r="Q432" t="s">
        <v>148</v>
      </c>
      <c r="S432" t="s">
        <v>72</v>
      </c>
      <c r="T432" t="s">
        <v>73</v>
      </c>
      <c r="U432" t="s">
        <v>74</v>
      </c>
      <c r="V432" t="s">
        <v>75</v>
      </c>
      <c r="W432" t="s">
        <v>76</v>
      </c>
      <c r="X432" t="s">
        <v>77</v>
      </c>
      <c r="Y432" t="str">
        <f>"39-2021"</f>
        <v>39-2021</v>
      </c>
      <c r="Z432" t="s">
        <v>78</v>
      </c>
      <c r="AA432">
        <v>711212</v>
      </c>
      <c r="AB432">
        <v>4</v>
      </c>
      <c r="AD432" t="s">
        <v>79</v>
      </c>
      <c r="AE432" t="s">
        <v>80</v>
      </c>
      <c r="AF432">
        <v>40</v>
      </c>
      <c r="AG432" s="4">
        <v>0.20833333333333334</v>
      </c>
      <c r="AH432" s="4">
        <v>0.70833333333333337</v>
      </c>
      <c r="AI432" s="5">
        <v>12.63</v>
      </c>
      <c r="AJ432">
        <v>18.95</v>
      </c>
      <c r="AK432">
        <v>18.95</v>
      </c>
      <c r="AL432" t="s">
        <v>81</v>
      </c>
      <c r="AM432" t="s">
        <v>82</v>
      </c>
      <c r="AO432" t="s">
        <v>83</v>
      </c>
      <c r="AP432" t="s">
        <v>130</v>
      </c>
      <c r="AQ432" t="s">
        <v>130</v>
      </c>
      <c r="AR432" t="s">
        <v>82</v>
      </c>
      <c r="AT432" t="s">
        <v>82</v>
      </c>
      <c r="AW432" t="s">
        <v>72</v>
      </c>
      <c r="AX432">
        <v>1</v>
      </c>
      <c r="AY432" t="s">
        <v>84</v>
      </c>
      <c r="AZ432" t="s">
        <v>85</v>
      </c>
      <c r="BA432" t="s">
        <v>86</v>
      </c>
      <c r="BB432">
        <v>33009</v>
      </c>
      <c r="BC432" t="s">
        <v>87</v>
      </c>
      <c r="BD432" t="s">
        <v>149</v>
      </c>
      <c r="BE432">
        <v>974520</v>
      </c>
      <c r="BF432" s="2">
        <v>41779</v>
      </c>
      <c r="BG432" s="2">
        <v>41789</v>
      </c>
      <c r="BH432" t="s">
        <v>88</v>
      </c>
      <c r="BI432" t="s">
        <v>89</v>
      </c>
      <c r="BJ432">
        <v>232120352</v>
      </c>
    </row>
    <row r="433" spans="1:62" x14ac:dyDescent="0.25">
      <c r="A433" t="s">
        <v>667</v>
      </c>
      <c r="B433" s="2">
        <v>43420</v>
      </c>
      <c r="C433" t="s">
        <v>63</v>
      </c>
      <c r="D433" s="3">
        <v>43391.279165358799</v>
      </c>
      <c r="E433" t="s">
        <v>64</v>
      </c>
      <c r="F433" s="2">
        <v>43481</v>
      </c>
      <c r="G433" s="2">
        <v>43785</v>
      </c>
      <c r="H433" t="s">
        <v>668</v>
      </c>
      <c r="I433" t="s">
        <v>67</v>
      </c>
      <c r="J433" t="s">
        <v>669</v>
      </c>
      <c r="K433" t="s">
        <v>670</v>
      </c>
      <c r="L433" t="s">
        <v>671</v>
      </c>
      <c r="M433" t="s">
        <v>86</v>
      </c>
      <c r="N433">
        <v>34995</v>
      </c>
      <c r="O433" t="s">
        <v>70</v>
      </c>
      <c r="P433" t="s">
        <v>67</v>
      </c>
      <c r="Q433" t="s">
        <v>672</v>
      </c>
      <c r="S433" t="s">
        <v>72</v>
      </c>
      <c r="T433" t="s">
        <v>673</v>
      </c>
      <c r="U433" t="s">
        <v>674</v>
      </c>
      <c r="V433" t="s">
        <v>675</v>
      </c>
      <c r="W433" t="s">
        <v>136</v>
      </c>
      <c r="X433" t="s">
        <v>676</v>
      </c>
      <c r="Y433" t="str">
        <f>"39-3091"</f>
        <v>39-3091</v>
      </c>
      <c r="Z433" t="s">
        <v>677</v>
      </c>
      <c r="AA433">
        <v>713990</v>
      </c>
      <c r="AB433">
        <v>40</v>
      </c>
      <c r="AC433">
        <v>40</v>
      </c>
      <c r="AD433" t="s">
        <v>79</v>
      </c>
      <c r="AE433" t="s">
        <v>80</v>
      </c>
      <c r="AF433">
        <v>35</v>
      </c>
      <c r="AG433" s="4">
        <v>0.66666666666666663</v>
      </c>
      <c r="AH433" s="4">
        <v>0.95833333333333337</v>
      </c>
      <c r="AI433" s="5">
        <v>9.17</v>
      </c>
      <c r="AJ433">
        <v>13.76</v>
      </c>
      <c r="AK433">
        <v>18.32</v>
      </c>
      <c r="AL433" t="s">
        <v>81</v>
      </c>
      <c r="AM433" t="s">
        <v>82</v>
      </c>
      <c r="AO433" t="s">
        <v>83</v>
      </c>
      <c r="AP433" t="s">
        <v>67</v>
      </c>
      <c r="AQ433" t="s">
        <v>67</v>
      </c>
      <c r="AR433" t="s">
        <v>82</v>
      </c>
      <c r="AT433" t="s">
        <v>82</v>
      </c>
      <c r="AW433" t="s">
        <v>82</v>
      </c>
      <c r="AY433" t="s">
        <v>678</v>
      </c>
      <c r="AZ433" t="s">
        <v>679</v>
      </c>
      <c r="BA433" t="s">
        <v>86</v>
      </c>
      <c r="BB433">
        <v>32043</v>
      </c>
      <c r="BC433" t="s">
        <v>79</v>
      </c>
      <c r="BH433" t="s">
        <v>680</v>
      </c>
      <c r="BJ433">
        <v>300634795</v>
      </c>
    </row>
    <row r="434" spans="1:62" x14ac:dyDescent="0.25">
      <c r="A434" t="s">
        <v>765</v>
      </c>
      <c r="B434" s="2">
        <v>43420</v>
      </c>
      <c r="C434" t="s">
        <v>63</v>
      </c>
      <c r="D434" s="3">
        <v>43401.231984837963</v>
      </c>
      <c r="E434" t="s">
        <v>64</v>
      </c>
      <c r="F434" s="2">
        <v>43491</v>
      </c>
      <c r="G434" s="2">
        <v>43788</v>
      </c>
      <c r="H434" t="s">
        <v>766</v>
      </c>
      <c r="I434" t="s">
        <v>67</v>
      </c>
      <c r="J434" t="s">
        <v>767</v>
      </c>
      <c r="K434" t="s">
        <v>67</v>
      </c>
      <c r="L434" t="s">
        <v>728</v>
      </c>
      <c r="M434" t="s">
        <v>86</v>
      </c>
      <c r="N434">
        <v>32824</v>
      </c>
      <c r="O434" t="s">
        <v>70</v>
      </c>
      <c r="P434" t="s">
        <v>67</v>
      </c>
      <c r="Q434" t="s">
        <v>768</v>
      </c>
      <c r="S434" t="s">
        <v>72</v>
      </c>
      <c r="T434" t="s">
        <v>673</v>
      </c>
      <c r="U434" t="s">
        <v>674</v>
      </c>
      <c r="V434" t="s">
        <v>675</v>
      </c>
      <c r="W434" t="s">
        <v>136</v>
      </c>
      <c r="X434" t="s">
        <v>676</v>
      </c>
      <c r="Y434" t="str">
        <f>"39-3091"</f>
        <v>39-3091</v>
      </c>
      <c r="Z434" t="s">
        <v>677</v>
      </c>
      <c r="AA434">
        <v>713990</v>
      </c>
      <c r="AB434">
        <v>59</v>
      </c>
      <c r="AC434">
        <v>59</v>
      </c>
      <c r="AD434" t="s">
        <v>79</v>
      </c>
      <c r="AE434" t="s">
        <v>80</v>
      </c>
      <c r="AF434">
        <v>35</v>
      </c>
      <c r="AG434" s="4">
        <v>0.66666666666666663</v>
      </c>
      <c r="AH434" s="4">
        <v>0.95833333333333337</v>
      </c>
      <c r="AI434" s="5">
        <v>8.7200000000000006</v>
      </c>
      <c r="AJ434">
        <v>13.08</v>
      </c>
      <c r="AK434">
        <v>18.8</v>
      </c>
      <c r="AL434" t="s">
        <v>81</v>
      </c>
      <c r="AM434" t="s">
        <v>82</v>
      </c>
      <c r="AO434" t="s">
        <v>83</v>
      </c>
      <c r="AP434" t="s">
        <v>683</v>
      </c>
      <c r="AQ434" t="s">
        <v>683</v>
      </c>
      <c r="AR434" t="s">
        <v>82</v>
      </c>
      <c r="AT434" t="s">
        <v>82</v>
      </c>
      <c r="AW434" t="s">
        <v>82</v>
      </c>
      <c r="AY434" t="s">
        <v>728</v>
      </c>
      <c r="AZ434" t="s">
        <v>769</v>
      </c>
      <c r="BA434" t="s">
        <v>86</v>
      </c>
      <c r="BB434">
        <v>32824</v>
      </c>
      <c r="BC434" t="s">
        <v>79</v>
      </c>
      <c r="BH434" t="s">
        <v>767</v>
      </c>
      <c r="BJ434">
        <v>521730399</v>
      </c>
    </row>
    <row r="435" spans="1:62" x14ac:dyDescent="0.25">
      <c r="A435" t="s">
        <v>2261</v>
      </c>
      <c r="B435" s="2">
        <v>43420</v>
      </c>
      <c r="C435" t="s">
        <v>63</v>
      </c>
      <c r="D435" s="3">
        <v>43343.466667326386</v>
      </c>
      <c r="E435" t="s">
        <v>282</v>
      </c>
      <c r="F435" s="2">
        <v>43420</v>
      </c>
      <c r="G435" s="2">
        <v>43570</v>
      </c>
      <c r="H435" t="s">
        <v>1826</v>
      </c>
      <c r="J435" t="s">
        <v>2262</v>
      </c>
      <c r="L435" t="s">
        <v>1828</v>
      </c>
      <c r="M435" t="s">
        <v>774</v>
      </c>
      <c r="N435">
        <v>81611</v>
      </c>
      <c r="O435" t="s">
        <v>70</v>
      </c>
      <c r="Q435" t="s">
        <v>2263</v>
      </c>
      <c r="S435" t="s">
        <v>72</v>
      </c>
      <c r="T435" t="s">
        <v>1693</v>
      </c>
      <c r="U435" t="s">
        <v>1694</v>
      </c>
      <c r="V435" t="s">
        <v>1152</v>
      </c>
      <c r="W435" t="s">
        <v>774</v>
      </c>
      <c r="X435" t="s">
        <v>1111</v>
      </c>
      <c r="Y435" t="str">
        <f>"35-9021"</f>
        <v>35-9021</v>
      </c>
      <c r="Z435" t="s">
        <v>315</v>
      </c>
      <c r="AA435">
        <v>713920</v>
      </c>
      <c r="AB435">
        <v>20</v>
      </c>
      <c r="AC435">
        <v>15</v>
      </c>
      <c r="AD435" t="s">
        <v>79</v>
      </c>
      <c r="AE435" t="s">
        <v>95</v>
      </c>
      <c r="AF435">
        <v>35</v>
      </c>
      <c r="AG435" s="4">
        <v>0.34375</v>
      </c>
      <c r="AH435" s="4">
        <v>0.67708333333333337</v>
      </c>
      <c r="AI435" s="6">
        <v>15</v>
      </c>
      <c r="AJ435">
        <v>22.5</v>
      </c>
      <c r="AK435">
        <v>29.25</v>
      </c>
      <c r="AL435" t="s">
        <v>81</v>
      </c>
      <c r="AM435" t="s">
        <v>82</v>
      </c>
      <c r="AO435" t="s">
        <v>83</v>
      </c>
      <c r="AR435" t="s">
        <v>82</v>
      </c>
      <c r="AT435" t="s">
        <v>82</v>
      </c>
      <c r="AW435" t="s">
        <v>82</v>
      </c>
      <c r="AY435" t="s">
        <v>1828</v>
      </c>
      <c r="AZ435" t="s">
        <v>1831</v>
      </c>
      <c r="BA435" t="s">
        <v>774</v>
      </c>
      <c r="BB435">
        <v>81611</v>
      </c>
      <c r="BC435" t="s">
        <v>87</v>
      </c>
      <c r="BH435" t="s">
        <v>2262</v>
      </c>
      <c r="BJ435">
        <v>840994002</v>
      </c>
    </row>
    <row r="436" spans="1:62" x14ac:dyDescent="0.25">
      <c r="A436" t="s">
        <v>2274</v>
      </c>
      <c r="B436" s="2">
        <v>43420</v>
      </c>
      <c r="C436" t="s">
        <v>63</v>
      </c>
      <c r="D436" s="3">
        <v>43382.626380682872</v>
      </c>
      <c r="E436" t="s">
        <v>91</v>
      </c>
      <c r="H436" t="s">
        <v>2275</v>
      </c>
      <c r="J436" t="s">
        <v>2276</v>
      </c>
      <c r="L436" t="s">
        <v>2277</v>
      </c>
      <c r="M436" t="s">
        <v>714</v>
      </c>
      <c r="N436">
        <v>70561</v>
      </c>
      <c r="O436" t="s">
        <v>70</v>
      </c>
      <c r="Q436" t="s">
        <v>2278</v>
      </c>
      <c r="S436" t="s">
        <v>72</v>
      </c>
      <c r="T436" t="s">
        <v>73</v>
      </c>
      <c r="U436" t="s">
        <v>74</v>
      </c>
      <c r="V436" t="s">
        <v>75</v>
      </c>
      <c r="W436" t="s">
        <v>76</v>
      </c>
      <c r="X436" t="s">
        <v>77</v>
      </c>
      <c r="Y436" t="str">
        <f>"39-2021"</f>
        <v>39-2021</v>
      </c>
      <c r="Z436" t="s">
        <v>78</v>
      </c>
      <c r="AA436">
        <v>711212</v>
      </c>
      <c r="AB436">
        <v>4</v>
      </c>
      <c r="AD436" t="s">
        <v>79</v>
      </c>
      <c r="AE436" t="s">
        <v>80</v>
      </c>
      <c r="AF436">
        <v>40</v>
      </c>
      <c r="AG436" s="4">
        <v>0.20833333333333334</v>
      </c>
      <c r="AH436" s="4">
        <v>0.70833333333333337</v>
      </c>
      <c r="AI436" s="5">
        <v>12.63</v>
      </c>
      <c r="AJ436">
        <v>18.95</v>
      </c>
      <c r="AK436">
        <v>18.95</v>
      </c>
      <c r="AL436" t="s">
        <v>81</v>
      </c>
      <c r="AM436" t="s">
        <v>82</v>
      </c>
      <c r="AO436" t="s">
        <v>83</v>
      </c>
      <c r="AR436" t="s">
        <v>82</v>
      </c>
      <c r="AT436" t="s">
        <v>82</v>
      </c>
      <c r="AW436" t="s">
        <v>72</v>
      </c>
      <c r="AX436">
        <v>1</v>
      </c>
      <c r="AY436" t="s">
        <v>84</v>
      </c>
      <c r="AZ436" t="s">
        <v>85</v>
      </c>
      <c r="BA436" t="s">
        <v>86</v>
      </c>
      <c r="BB436">
        <v>33009</v>
      </c>
      <c r="BC436" t="s">
        <v>87</v>
      </c>
      <c r="BH436" t="s">
        <v>88</v>
      </c>
      <c r="BI436" t="s">
        <v>89</v>
      </c>
      <c r="BJ436">
        <v>724160847</v>
      </c>
    </row>
    <row r="437" spans="1:62" x14ac:dyDescent="0.25">
      <c r="A437" t="s">
        <v>5868</v>
      </c>
      <c r="B437" s="2">
        <v>43420</v>
      </c>
      <c r="C437" t="s">
        <v>63</v>
      </c>
      <c r="D437" s="3">
        <v>43376.398561087961</v>
      </c>
      <c r="E437" t="s">
        <v>64</v>
      </c>
      <c r="F437" s="2">
        <v>43466</v>
      </c>
      <c r="G437" s="2">
        <v>43769</v>
      </c>
      <c r="H437" t="s">
        <v>5869</v>
      </c>
      <c r="I437" t="s">
        <v>67</v>
      </c>
      <c r="J437" t="s">
        <v>5870</v>
      </c>
      <c r="K437" t="s">
        <v>67</v>
      </c>
      <c r="L437" t="s">
        <v>5871</v>
      </c>
      <c r="M437" t="s">
        <v>323</v>
      </c>
      <c r="N437">
        <v>93601</v>
      </c>
      <c r="O437" t="s">
        <v>70</v>
      </c>
      <c r="P437" t="s">
        <v>67</v>
      </c>
      <c r="Q437" t="s">
        <v>5872</v>
      </c>
      <c r="S437" t="s">
        <v>72</v>
      </c>
      <c r="T437" t="s">
        <v>5156</v>
      </c>
      <c r="U437" t="s">
        <v>5157</v>
      </c>
      <c r="V437" t="s">
        <v>5158</v>
      </c>
      <c r="W437" t="s">
        <v>105</v>
      </c>
      <c r="X437" t="s">
        <v>5873</v>
      </c>
      <c r="Y437" t="str">
        <f>"35-3022"</f>
        <v>35-3022</v>
      </c>
      <c r="Z437" t="s">
        <v>280</v>
      </c>
      <c r="AA437">
        <v>713990</v>
      </c>
      <c r="AB437">
        <v>10</v>
      </c>
      <c r="AC437">
        <v>10</v>
      </c>
      <c r="AD437" t="s">
        <v>79</v>
      </c>
      <c r="AE437" t="s">
        <v>80</v>
      </c>
      <c r="AF437">
        <v>40</v>
      </c>
      <c r="AG437" s="4">
        <v>0.54166666666666663</v>
      </c>
      <c r="AH437" s="4">
        <v>0.91666666666666663</v>
      </c>
      <c r="AI437" s="5">
        <v>10.58</v>
      </c>
      <c r="AL437" t="s">
        <v>81</v>
      </c>
      <c r="AM437" t="s">
        <v>82</v>
      </c>
      <c r="AO437" t="s">
        <v>83</v>
      </c>
      <c r="AR437" t="s">
        <v>82</v>
      </c>
      <c r="AT437" t="s">
        <v>82</v>
      </c>
      <c r="AW437" t="s">
        <v>82</v>
      </c>
      <c r="AY437" t="s">
        <v>5874</v>
      </c>
      <c r="AZ437" t="s">
        <v>5875</v>
      </c>
      <c r="BA437" t="s">
        <v>323</v>
      </c>
      <c r="BB437">
        <v>93601</v>
      </c>
      <c r="BC437" t="s">
        <v>79</v>
      </c>
      <c r="BH437" t="s">
        <v>5876</v>
      </c>
      <c r="BJ437">
        <v>911956889</v>
      </c>
    </row>
    <row r="438" spans="1:62" x14ac:dyDescent="0.25">
      <c r="A438" t="s">
        <v>6643</v>
      </c>
      <c r="B438" s="2">
        <v>43420</v>
      </c>
      <c r="C438" t="s">
        <v>63</v>
      </c>
      <c r="D438" s="3">
        <v>43383.601893310188</v>
      </c>
      <c r="E438" t="s">
        <v>64</v>
      </c>
      <c r="F438" s="2">
        <v>43472</v>
      </c>
      <c r="G438" s="2">
        <v>43585</v>
      </c>
      <c r="H438" t="s">
        <v>6644</v>
      </c>
      <c r="J438" t="s">
        <v>6645</v>
      </c>
      <c r="L438" t="s">
        <v>4574</v>
      </c>
      <c r="M438" t="s">
        <v>859</v>
      </c>
      <c r="N438">
        <v>98199</v>
      </c>
      <c r="O438" t="s">
        <v>70</v>
      </c>
      <c r="Q438" t="s">
        <v>6646</v>
      </c>
      <c r="S438" t="s">
        <v>72</v>
      </c>
      <c r="T438" t="s">
        <v>6205</v>
      </c>
      <c r="U438" t="s">
        <v>6647</v>
      </c>
      <c r="V438" t="s">
        <v>4500</v>
      </c>
      <c r="W438" t="s">
        <v>859</v>
      </c>
      <c r="X438" t="s">
        <v>6247</v>
      </c>
      <c r="Y438" t="str">
        <f>"51-3092"</f>
        <v>51-3092</v>
      </c>
      <c r="Z438" t="s">
        <v>6248</v>
      </c>
      <c r="AA438">
        <v>311712</v>
      </c>
      <c r="AB438">
        <v>7</v>
      </c>
      <c r="AC438">
        <v>7</v>
      </c>
      <c r="AD438" t="s">
        <v>79</v>
      </c>
      <c r="AE438" t="s">
        <v>80</v>
      </c>
      <c r="AF438">
        <v>40</v>
      </c>
      <c r="AG438" s="4">
        <v>0.33333333333333331</v>
      </c>
      <c r="AH438" s="4">
        <v>0.70833333333333337</v>
      </c>
      <c r="AI438" s="5">
        <v>14.5</v>
      </c>
      <c r="AJ438">
        <v>21.75</v>
      </c>
      <c r="AL438" t="s">
        <v>81</v>
      </c>
      <c r="AM438" t="s">
        <v>82</v>
      </c>
      <c r="AO438" t="s">
        <v>83</v>
      </c>
      <c r="AP438" t="s">
        <v>67</v>
      </c>
      <c r="AQ438" t="s">
        <v>67</v>
      </c>
      <c r="AR438" t="s">
        <v>82</v>
      </c>
      <c r="AT438" t="s">
        <v>82</v>
      </c>
      <c r="AW438" t="s">
        <v>72</v>
      </c>
      <c r="AX438">
        <v>24</v>
      </c>
      <c r="AY438" t="s">
        <v>4502</v>
      </c>
      <c r="AZ438" t="s">
        <v>4598</v>
      </c>
      <c r="BA438" t="s">
        <v>595</v>
      </c>
      <c r="BB438">
        <v>99692</v>
      </c>
      <c r="BC438" t="s">
        <v>87</v>
      </c>
      <c r="BH438" t="s">
        <v>6648</v>
      </c>
      <c r="BI438" t="s">
        <v>6649</v>
      </c>
      <c r="BJ438">
        <v>920032180</v>
      </c>
    </row>
    <row r="439" spans="1:62" x14ac:dyDescent="0.25">
      <c r="A439" t="s">
        <v>7539</v>
      </c>
      <c r="B439" s="2">
        <v>43420</v>
      </c>
      <c r="C439" t="s">
        <v>63</v>
      </c>
      <c r="D439" s="3">
        <v>43406.834126400463</v>
      </c>
      <c r="E439" t="s">
        <v>91</v>
      </c>
      <c r="H439" t="s">
        <v>7540</v>
      </c>
      <c r="J439" t="s">
        <v>7541</v>
      </c>
      <c r="L439" t="s">
        <v>1700</v>
      </c>
      <c r="M439" t="s">
        <v>76</v>
      </c>
      <c r="N439">
        <v>74116</v>
      </c>
      <c r="O439" t="s">
        <v>70</v>
      </c>
      <c r="Q439" t="s">
        <v>7542</v>
      </c>
      <c r="R439">
        <v>679</v>
      </c>
      <c r="S439" t="s">
        <v>82</v>
      </c>
      <c r="U439" t="s">
        <v>92</v>
      </c>
      <c r="X439" t="s">
        <v>7543</v>
      </c>
      <c r="Y439" t="str">
        <f>"37-3011"</f>
        <v>37-3011</v>
      </c>
      <c r="Z439" t="s">
        <v>94</v>
      </c>
      <c r="AA439">
        <v>561730</v>
      </c>
      <c r="AB439">
        <v>25</v>
      </c>
      <c r="AD439" t="s">
        <v>79</v>
      </c>
      <c r="AE439" t="s">
        <v>95</v>
      </c>
      <c r="AF439">
        <v>12.95</v>
      </c>
      <c r="AG439" s="4">
        <v>0.3125</v>
      </c>
      <c r="AH439" s="4">
        <v>0.6875</v>
      </c>
      <c r="AI439" s="5">
        <v>12.95</v>
      </c>
      <c r="AJ439">
        <v>19.43</v>
      </c>
      <c r="AK439">
        <v>19.43</v>
      </c>
      <c r="AL439" t="s">
        <v>81</v>
      </c>
      <c r="AM439" t="s">
        <v>82</v>
      </c>
      <c r="AO439" t="s">
        <v>83</v>
      </c>
      <c r="AR439" t="s">
        <v>82</v>
      </c>
      <c r="AT439" t="s">
        <v>82</v>
      </c>
      <c r="AW439" t="s">
        <v>82</v>
      </c>
      <c r="AY439" t="s">
        <v>1700</v>
      </c>
      <c r="AZ439" t="s">
        <v>1700</v>
      </c>
      <c r="BA439" t="s">
        <v>76</v>
      </c>
      <c r="BB439">
        <v>74116</v>
      </c>
      <c r="BC439" t="s">
        <v>79</v>
      </c>
      <c r="BH439" t="s">
        <v>7544</v>
      </c>
      <c r="BJ439">
        <v>731386298</v>
      </c>
    </row>
    <row r="440" spans="1:62" x14ac:dyDescent="0.25">
      <c r="A440" t="s">
        <v>7823</v>
      </c>
      <c r="B440" s="2">
        <v>43420</v>
      </c>
      <c r="C440" t="s">
        <v>63</v>
      </c>
      <c r="D440" s="3">
        <v>43395.839257997686</v>
      </c>
      <c r="E440" t="s">
        <v>64</v>
      </c>
      <c r="F440" s="2">
        <v>43486</v>
      </c>
      <c r="G440" s="2">
        <v>43784</v>
      </c>
      <c r="H440" t="s">
        <v>7824</v>
      </c>
      <c r="I440" t="s">
        <v>7144</v>
      </c>
      <c r="J440" t="s">
        <v>7825</v>
      </c>
      <c r="K440" t="s">
        <v>7156</v>
      </c>
      <c r="L440" t="s">
        <v>3829</v>
      </c>
      <c r="M440" t="s">
        <v>308</v>
      </c>
      <c r="N440">
        <v>8846</v>
      </c>
      <c r="O440" t="s">
        <v>70</v>
      </c>
      <c r="Q440" t="s">
        <v>7826</v>
      </c>
      <c r="S440" t="s">
        <v>72</v>
      </c>
      <c r="T440" t="s">
        <v>1881</v>
      </c>
      <c r="U440" t="s">
        <v>5811</v>
      </c>
      <c r="V440" t="s">
        <v>1882</v>
      </c>
      <c r="W440" t="s">
        <v>278</v>
      </c>
      <c r="X440" t="s">
        <v>1673</v>
      </c>
      <c r="Y440" t="str">
        <f>"37-3011"</f>
        <v>37-3011</v>
      </c>
      <c r="Z440" t="s">
        <v>94</v>
      </c>
      <c r="AA440">
        <v>561730</v>
      </c>
      <c r="AB440">
        <v>15</v>
      </c>
      <c r="AC440">
        <v>15</v>
      </c>
      <c r="AD440" t="s">
        <v>79</v>
      </c>
      <c r="AE440" t="s">
        <v>95</v>
      </c>
      <c r="AF440">
        <v>35</v>
      </c>
      <c r="AG440" s="4">
        <v>0.27083333333333331</v>
      </c>
      <c r="AH440" s="4">
        <v>0.58333333333333337</v>
      </c>
      <c r="AI440" s="5">
        <v>16.809999999999999</v>
      </c>
      <c r="AJ440">
        <v>25.22</v>
      </c>
      <c r="AL440" t="s">
        <v>81</v>
      </c>
      <c r="AM440" t="s">
        <v>82</v>
      </c>
      <c r="AO440" t="s">
        <v>83</v>
      </c>
      <c r="AR440" t="s">
        <v>82</v>
      </c>
      <c r="AT440" t="s">
        <v>82</v>
      </c>
      <c r="AW440" t="s">
        <v>72</v>
      </c>
      <c r="AX440">
        <v>3</v>
      </c>
      <c r="AY440" t="s">
        <v>3829</v>
      </c>
      <c r="AZ440" t="s">
        <v>3829</v>
      </c>
      <c r="BA440" t="s">
        <v>308</v>
      </c>
      <c r="BB440">
        <v>8846</v>
      </c>
      <c r="BC440" t="s">
        <v>79</v>
      </c>
      <c r="BH440" t="s">
        <v>7825</v>
      </c>
      <c r="BJ440">
        <v>364313318</v>
      </c>
    </row>
    <row r="441" spans="1:62" x14ac:dyDescent="0.25">
      <c r="A441" t="s">
        <v>7959</v>
      </c>
      <c r="B441" s="2">
        <v>43420</v>
      </c>
      <c r="C441" t="s">
        <v>63</v>
      </c>
      <c r="D441" s="3">
        <v>43397.230172835647</v>
      </c>
      <c r="E441" t="s">
        <v>64</v>
      </c>
      <c r="F441" s="2">
        <v>43487</v>
      </c>
      <c r="G441" s="2">
        <v>43786</v>
      </c>
      <c r="H441" t="s">
        <v>7960</v>
      </c>
      <c r="I441" t="s">
        <v>67</v>
      </c>
      <c r="J441" t="s">
        <v>7961</v>
      </c>
      <c r="K441" t="s">
        <v>67</v>
      </c>
      <c r="L441" t="s">
        <v>7729</v>
      </c>
      <c r="M441" t="s">
        <v>714</v>
      </c>
      <c r="N441" t="s">
        <v>7962</v>
      </c>
      <c r="O441" t="s">
        <v>70</v>
      </c>
      <c r="P441" t="s">
        <v>67</v>
      </c>
      <c r="Q441" t="s">
        <v>7963</v>
      </c>
      <c r="S441" t="s">
        <v>72</v>
      </c>
      <c r="T441" t="s">
        <v>5156</v>
      </c>
      <c r="U441" t="s">
        <v>5157</v>
      </c>
      <c r="V441" t="s">
        <v>5158</v>
      </c>
      <c r="W441" t="s">
        <v>105</v>
      </c>
      <c r="X441" t="s">
        <v>677</v>
      </c>
      <c r="Y441" t="str">
        <f>"39-3091"</f>
        <v>39-3091</v>
      </c>
      <c r="Z441" t="s">
        <v>677</v>
      </c>
      <c r="AA441">
        <v>711190</v>
      </c>
      <c r="AB441">
        <v>45</v>
      </c>
      <c r="AC441">
        <v>45</v>
      </c>
      <c r="AD441" t="s">
        <v>79</v>
      </c>
      <c r="AE441" t="s">
        <v>80</v>
      </c>
      <c r="AF441">
        <v>40</v>
      </c>
      <c r="AG441" s="4">
        <v>0.54166666666666663</v>
      </c>
      <c r="AH441" s="4">
        <v>0.91666666666666663</v>
      </c>
      <c r="AI441" s="5">
        <v>371.6</v>
      </c>
      <c r="AJ441">
        <v>0</v>
      </c>
      <c r="AK441">
        <v>0</v>
      </c>
      <c r="AL441" t="s">
        <v>81</v>
      </c>
      <c r="AM441" t="s">
        <v>82</v>
      </c>
      <c r="AO441" t="s">
        <v>83</v>
      </c>
      <c r="AR441" t="s">
        <v>82</v>
      </c>
      <c r="AT441" t="s">
        <v>82</v>
      </c>
      <c r="AW441" t="s">
        <v>82</v>
      </c>
      <c r="AY441" t="s">
        <v>7731</v>
      </c>
      <c r="AZ441" t="s">
        <v>7732</v>
      </c>
      <c r="BA441" t="s">
        <v>714</v>
      </c>
      <c r="BB441">
        <v>70458</v>
      </c>
      <c r="BC441" t="s">
        <v>79</v>
      </c>
      <c r="BH441" t="s">
        <v>7964</v>
      </c>
      <c r="BI441" t="s">
        <v>67</v>
      </c>
      <c r="BJ441">
        <v>721210046</v>
      </c>
    </row>
    <row r="442" spans="1:62" x14ac:dyDescent="0.25">
      <c r="A442" t="s">
        <v>8045</v>
      </c>
      <c r="B442" s="2">
        <v>43420</v>
      </c>
      <c r="C442" t="s">
        <v>63</v>
      </c>
      <c r="D442" s="3">
        <v>43395.83728162037</v>
      </c>
      <c r="E442" t="s">
        <v>64</v>
      </c>
      <c r="F442" s="2">
        <v>43486</v>
      </c>
      <c r="G442" s="2">
        <v>43770</v>
      </c>
      <c r="H442" t="s">
        <v>8046</v>
      </c>
      <c r="I442" t="s">
        <v>7144</v>
      </c>
      <c r="J442" t="s">
        <v>8047</v>
      </c>
      <c r="K442" t="s">
        <v>7156</v>
      </c>
      <c r="L442" t="s">
        <v>8048</v>
      </c>
      <c r="M442" t="s">
        <v>278</v>
      </c>
      <c r="N442">
        <v>23005</v>
      </c>
      <c r="O442" t="s">
        <v>70</v>
      </c>
      <c r="Q442" t="s">
        <v>8049</v>
      </c>
      <c r="S442" t="s">
        <v>72</v>
      </c>
      <c r="T442" t="s">
        <v>1881</v>
      </c>
      <c r="U442" t="s">
        <v>5811</v>
      </c>
      <c r="V442" t="s">
        <v>1882</v>
      </c>
      <c r="W442" t="s">
        <v>278</v>
      </c>
      <c r="X442" t="s">
        <v>1673</v>
      </c>
      <c r="Y442" t="str">
        <f>"37-3011"</f>
        <v>37-3011</v>
      </c>
      <c r="Z442" t="s">
        <v>94</v>
      </c>
      <c r="AA442">
        <v>561730</v>
      </c>
      <c r="AB442">
        <v>25</v>
      </c>
      <c r="AC442">
        <v>25</v>
      </c>
      <c r="AD442" t="s">
        <v>79</v>
      </c>
      <c r="AE442" t="s">
        <v>95</v>
      </c>
      <c r="AF442">
        <v>35</v>
      </c>
      <c r="AG442" s="4">
        <v>0.28125</v>
      </c>
      <c r="AH442" s="4">
        <v>0.59375</v>
      </c>
      <c r="AI442" s="5">
        <v>14.32</v>
      </c>
      <c r="AJ442">
        <v>21.48</v>
      </c>
      <c r="AL442" t="s">
        <v>81</v>
      </c>
      <c r="AM442" t="s">
        <v>82</v>
      </c>
      <c r="AO442" t="s">
        <v>83</v>
      </c>
      <c r="AR442" t="s">
        <v>82</v>
      </c>
      <c r="AT442" t="s">
        <v>82</v>
      </c>
      <c r="AW442" t="s">
        <v>72</v>
      </c>
      <c r="AX442">
        <v>3</v>
      </c>
      <c r="AY442" t="s">
        <v>8048</v>
      </c>
      <c r="AZ442" t="s">
        <v>8050</v>
      </c>
      <c r="BA442" t="s">
        <v>278</v>
      </c>
      <c r="BB442">
        <v>23005</v>
      </c>
      <c r="BC442" t="s">
        <v>79</v>
      </c>
      <c r="BH442" t="s">
        <v>8047</v>
      </c>
      <c r="BJ442">
        <v>364313318</v>
      </c>
    </row>
    <row r="443" spans="1:62" x14ac:dyDescent="0.25">
      <c r="A443" t="s">
        <v>8085</v>
      </c>
      <c r="B443" s="2">
        <v>43420</v>
      </c>
      <c r="C443" t="s">
        <v>63</v>
      </c>
      <c r="D443" s="3">
        <v>43395.838609363425</v>
      </c>
      <c r="E443" t="s">
        <v>64</v>
      </c>
      <c r="F443" s="2">
        <v>43486</v>
      </c>
      <c r="G443" s="2">
        <v>43770</v>
      </c>
      <c r="H443" t="s">
        <v>8086</v>
      </c>
      <c r="I443" t="s">
        <v>7144</v>
      </c>
      <c r="J443" t="s">
        <v>8087</v>
      </c>
      <c r="K443" t="s">
        <v>7156</v>
      </c>
      <c r="L443" t="s">
        <v>8088</v>
      </c>
      <c r="M443" t="s">
        <v>761</v>
      </c>
      <c r="N443">
        <v>30096</v>
      </c>
      <c r="O443" t="s">
        <v>70</v>
      </c>
      <c r="Q443" t="s">
        <v>8089</v>
      </c>
      <c r="S443" t="s">
        <v>72</v>
      </c>
      <c r="T443" t="s">
        <v>1881</v>
      </c>
      <c r="U443" t="s">
        <v>5811</v>
      </c>
      <c r="V443" t="s">
        <v>1882</v>
      </c>
      <c r="W443" t="s">
        <v>278</v>
      </c>
      <c r="X443" t="s">
        <v>1673</v>
      </c>
      <c r="Y443" t="str">
        <f>"37-3011"</f>
        <v>37-3011</v>
      </c>
      <c r="Z443" t="s">
        <v>94</v>
      </c>
      <c r="AA443">
        <v>561730</v>
      </c>
      <c r="AB443">
        <v>40</v>
      </c>
      <c r="AC443">
        <v>40</v>
      </c>
      <c r="AD443" t="s">
        <v>79</v>
      </c>
      <c r="AE443" t="s">
        <v>95</v>
      </c>
      <c r="AF443">
        <v>35</v>
      </c>
      <c r="AG443" s="4">
        <v>0.26041666666666669</v>
      </c>
      <c r="AH443" s="4">
        <v>0.57291666666666663</v>
      </c>
      <c r="AI443" s="5">
        <v>14.24</v>
      </c>
      <c r="AJ443">
        <v>21.36</v>
      </c>
      <c r="AL443" t="s">
        <v>81</v>
      </c>
      <c r="AM443" t="s">
        <v>82</v>
      </c>
      <c r="AO443" t="s">
        <v>83</v>
      </c>
      <c r="AR443" t="s">
        <v>82</v>
      </c>
      <c r="AT443" t="s">
        <v>82</v>
      </c>
      <c r="AW443" t="s">
        <v>72</v>
      </c>
      <c r="AX443">
        <v>3</v>
      </c>
      <c r="AY443" t="s">
        <v>8088</v>
      </c>
      <c r="AZ443" t="s">
        <v>8090</v>
      </c>
      <c r="BA443" t="s">
        <v>761</v>
      </c>
      <c r="BB443">
        <v>30096</v>
      </c>
      <c r="BC443" t="s">
        <v>79</v>
      </c>
      <c r="BH443" t="s">
        <v>8087</v>
      </c>
      <c r="BJ443">
        <v>364313318</v>
      </c>
    </row>
    <row r="444" spans="1:62" x14ac:dyDescent="0.25">
      <c r="A444" t="s">
        <v>9413</v>
      </c>
      <c r="B444" s="2">
        <v>43420</v>
      </c>
      <c r="C444" t="s">
        <v>63</v>
      </c>
      <c r="D444" s="3">
        <v>43403.477780127316</v>
      </c>
      <c r="E444" t="s">
        <v>91</v>
      </c>
      <c r="H444" t="s">
        <v>5013</v>
      </c>
      <c r="I444" t="s">
        <v>67</v>
      </c>
      <c r="J444" t="s">
        <v>5014</v>
      </c>
      <c r="L444" t="s">
        <v>5015</v>
      </c>
      <c r="M444" t="s">
        <v>714</v>
      </c>
      <c r="N444">
        <v>71351</v>
      </c>
      <c r="O444" t="s">
        <v>70</v>
      </c>
      <c r="Q444" t="s">
        <v>5016</v>
      </c>
      <c r="S444" t="s">
        <v>72</v>
      </c>
      <c r="T444" t="s">
        <v>2125</v>
      </c>
      <c r="U444" t="s">
        <v>2126</v>
      </c>
      <c r="V444" t="s">
        <v>2127</v>
      </c>
      <c r="W444" t="s">
        <v>714</v>
      </c>
      <c r="X444" t="s">
        <v>5017</v>
      </c>
      <c r="Y444" t="str">
        <f>"51-3022"</f>
        <v>51-3022</v>
      </c>
      <c r="Z444" t="s">
        <v>865</v>
      </c>
      <c r="AA444">
        <v>311712</v>
      </c>
      <c r="AB444">
        <v>4</v>
      </c>
      <c r="AD444" t="s">
        <v>79</v>
      </c>
      <c r="AE444" t="s">
        <v>80</v>
      </c>
      <c r="AF444">
        <v>40</v>
      </c>
      <c r="AG444" s="4">
        <v>0.29166666666666669</v>
      </c>
      <c r="AH444" s="4">
        <v>0.66666666666666663</v>
      </c>
      <c r="AI444" s="5">
        <v>8.33</v>
      </c>
      <c r="AJ444">
        <v>12.5</v>
      </c>
      <c r="AL444" t="s">
        <v>81</v>
      </c>
      <c r="AM444" t="s">
        <v>82</v>
      </c>
      <c r="AO444" t="s">
        <v>83</v>
      </c>
      <c r="AP444" t="s">
        <v>67</v>
      </c>
      <c r="AQ444" t="s">
        <v>67</v>
      </c>
      <c r="AR444" t="s">
        <v>82</v>
      </c>
      <c r="AT444" t="s">
        <v>82</v>
      </c>
      <c r="AW444" t="s">
        <v>82</v>
      </c>
      <c r="AY444" t="s">
        <v>5015</v>
      </c>
      <c r="AZ444" t="s">
        <v>5018</v>
      </c>
      <c r="BA444" t="s">
        <v>714</v>
      </c>
      <c r="BB444">
        <v>71351</v>
      </c>
      <c r="BC444" t="s">
        <v>87</v>
      </c>
      <c r="BH444" t="s">
        <v>5014</v>
      </c>
      <c r="BJ444">
        <v>464801888</v>
      </c>
    </row>
    <row r="445" spans="1:62" x14ac:dyDescent="0.25">
      <c r="A445" t="s">
        <v>10057</v>
      </c>
      <c r="B445" s="2">
        <v>43420</v>
      </c>
      <c r="C445" t="s">
        <v>63</v>
      </c>
      <c r="D445" s="3">
        <v>43405.963398368054</v>
      </c>
      <c r="E445" t="s">
        <v>91</v>
      </c>
      <c r="H445" t="s">
        <v>10058</v>
      </c>
      <c r="J445" t="s">
        <v>10059</v>
      </c>
      <c r="L445" t="s">
        <v>10060</v>
      </c>
      <c r="M445" t="s">
        <v>2314</v>
      </c>
      <c r="N445">
        <v>47006</v>
      </c>
      <c r="O445" t="s">
        <v>70</v>
      </c>
      <c r="Q445" t="s">
        <v>10061</v>
      </c>
      <c r="S445" t="s">
        <v>82</v>
      </c>
      <c r="U445" t="s">
        <v>92</v>
      </c>
      <c r="X445" t="s">
        <v>1758</v>
      </c>
      <c r="Y445" t="str">
        <f>"37-3011"</f>
        <v>37-3011</v>
      </c>
      <c r="Z445" t="s">
        <v>94</v>
      </c>
      <c r="AA445">
        <v>23899</v>
      </c>
      <c r="AB445">
        <v>30</v>
      </c>
      <c r="AD445" t="s">
        <v>79</v>
      </c>
      <c r="AE445" t="s">
        <v>80</v>
      </c>
      <c r="AF445">
        <v>40</v>
      </c>
      <c r="AG445" s="4">
        <v>0.29166666666666669</v>
      </c>
      <c r="AH445" s="4">
        <v>0.75</v>
      </c>
      <c r="AI445" s="5">
        <v>12.2</v>
      </c>
      <c r="AJ445">
        <v>18.3</v>
      </c>
      <c r="AL445" t="s">
        <v>81</v>
      </c>
      <c r="AM445" t="s">
        <v>82</v>
      </c>
      <c r="AO445" t="s">
        <v>83</v>
      </c>
      <c r="AR445" t="s">
        <v>82</v>
      </c>
      <c r="AT445" t="s">
        <v>82</v>
      </c>
      <c r="AW445" t="s">
        <v>82</v>
      </c>
      <c r="AY445" t="s">
        <v>10062</v>
      </c>
      <c r="AZ445" t="s">
        <v>1418</v>
      </c>
      <c r="BA445" t="s">
        <v>2314</v>
      </c>
      <c r="BB445">
        <v>47006</v>
      </c>
      <c r="BC445" t="s">
        <v>79</v>
      </c>
      <c r="BH445" t="s">
        <v>10063</v>
      </c>
      <c r="BJ445">
        <v>351606893</v>
      </c>
    </row>
    <row r="446" spans="1:62" x14ac:dyDescent="0.25">
      <c r="A446" t="s">
        <v>10496</v>
      </c>
      <c r="B446" s="2">
        <v>43420</v>
      </c>
      <c r="C446" t="s">
        <v>63</v>
      </c>
      <c r="D446" s="3">
        <v>43407.215079571761</v>
      </c>
      <c r="E446" t="s">
        <v>91</v>
      </c>
      <c r="H446" t="s">
        <v>10497</v>
      </c>
      <c r="J446" t="s">
        <v>10498</v>
      </c>
      <c r="K446" t="s">
        <v>10499</v>
      </c>
      <c r="L446" t="s">
        <v>8954</v>
      </c>
      <c r="M446" t="s">
        <v>105</v>
      </c>
      <c r="N446">
        <v>78248</v>
      </c>
      <c r="O446" t="s">
        <v>70</v>
      </c>
      <c r="Q446" t="s">
        <v>10500</v>
      </c>
      <c r="S446" t="s">
        <v>72</v>
      </c>
      <c r="T446" t="s">
        <v>5156</v>
      </c>
      <c r="U446" t="s">
        <v>5157</v>
      </c>
      <c r="V446" t="s">
        <v>5158</v>
      </c>
      <c r="W446" t="s">
        <v>105</v>
      </c>
      <c r="X446" t="s">
        <v>5159</v>
      </c>
      <c r="Y446" t="str">
        <f>"39-3091"</f>
        <v>39-3091</v>
      </c>
      <c r="Z446" t="s">
        <v>677</v>
      </c>
      <c r="AA446">
        <v>713990</v>
      </c>
      <c r="AB446">
        <v>18</v>
      </c>
      <c r="AD446" t="s">
        <v>79</v>
      </c>
      <c r="AE446" t="s">
        <v>80</v>
      </c>
      <c r="AF446">
        <v>40</v>
      </c>
      <c r="AG446" s="4">
        <v>0.54166666666666663</v>
      </c>
      <c r="AH446" s="4">
        <v>0.91666666666666663</v>
      </c>
      <c r="AI446" s="5">
        <v>8.58</v>
      </c>
      <c r="AL446" t="s">
        <v>81</v>
      </c>
      <c r="AM446" t="s">
        <v>82</v>
      </c>
      <c r="AO446" t="s">
        <v>83</v>
      </c>
      <c r="AR446" t="s">
        <v>82</v>
      </c>
      <c r="AT446" t="s">
        <v>82</v>
      </c>
      <c r="AW446" t="s">
        <v>82</v>
      </c>
      <c r="AY446" t="s">
        <v>795</v>
      </c>
      <c r="AZ446" t="s">
        <v>797</v>
      </c>
      <c r="BA446" t="s">
        <v>105</v>
      </c>
      <c r="BB446">
        <v>78248</v>
      </c>
      <c r="BC446" t="s">
        <v>79</v>
      </c>
      <c r="BH446" t="s">
        <v>10501</v>
      </c>
      <c r="BJ446">
        <v>455288677</v>
      </c>
    </row>
    <row r="447" spans="1:62" x14ac:dyDescent="0.25">
      <c r="A447" t="s">
        <v>4325</v>
      </c>
      <c r="B447" s="2">
        <v>43423</v>
      </c>
      <c r="C447" t="s">
        <v>63</v>
      </c>
      <c r="D447" s="3">
        <v>43421.492904942126</v>
      </c>
      <c r="E447" t="s">
        <v>91</v>
      </c>
      <c r="H447" t="s">
        <v>4326</v>
      </c>
      <c r="J447" t="s">
        <v>4327</v>
      </c>
      <c r="L447" t="s">
        <v>4328</v>
      </c>
      <c r="M447" t="s">
        <v>774</v>
      </c>
      <c r="N447">
        <v>80120</v>
      </c>
      <c r="O447" t="s">
        <v>70</v>
      </c>
      <c r="Q447" t="s">
        <v>4329</v>
      </c>
      <c r="S447" t="s">
        <v>82</v>
      </c>
      <c r="U447" t="s">
        <v>92</v>
      </c>
      <c r="X447" t="s">
        <v>106</v>
      </c>
      <c r="Y447" t="str">
        <f>"37-3011"</f>
        <v>37-3011</v>
      </c>
      <c r="Z447" t="s">
        <v>94</v>
      </c>
      <c r="AA447">
        <v>561730</v>
      </c>
      <c r="AB447">
        <v>8</v>
      </c>
      <c r="AD447" t="s">
        <v>79</v>
      </c>
      <c r="AE447" t="s">
        <v>80</v>
      </c>
      <c r="AF447">
        <v>40</v>
      </c>
      <c r="AG447" s="4">
        <v>0.3125</v>
      </c>
      <c r="AH447" s="4">
        <v>0.66666666666666663</v>
      </c>
      <c r="AI447" s="6">
        <v>14</v>
      </c>
      <c r="AJ447">
        <v>21</v>
      </c>
      <c r="AK447">
        <v>22.5</v>
      </c>
      <c r="AL447" t="s">
        <v>81</v>
      </c>
      <c r="AM447" t="s">
        <v>82</v>
      </c>
      <c r="AO447" t="s">
        <v>83</v>
      </c>
      <c r="AR447" t="s">
        <v>82</v>
      </c>
      <c r="AT447" t="s">
        <v>82</v>
      </c>
      <c r="AW447" t="s">
        <v>82</v>
      </c>
      <c r="AY447" t="s">
        <v>4330</v>
      </c>
      <c r="AZ447" t="s">
        <v>4331</v>
      </c>
      <c r="BA447" t="s">
        <v>774</v>
      </c>
      <c r="BB447">
        <v>80120</v>
      </c>
      <c r="BC447" t="s">
        <v>79</v>
      </c>
      <c r="BH447" t="s">
        <v>4332</v>
      </c>
      <c r="BJ447">
        <v>900681304</v>
      </c>
    </row>
    <row r="448" spans="1:62" x14ac:dyDescent="0.25">
      <c r="A448" t="s">
        <v>7866</v>
      </c>
      <c r="B448" s="2">
        <v>43423</v>
      </c>
      <c r="C448" t="s">
        <v>63</v>
      </c>
      <c r="D448" s="3">
        <v>43397.826993402778</v>
      </c>
      <c r="E448" t="s">
        <v>64</v>
      </c>
      <c r="F448" s="2">
        <v>43482</v>
      </c>
      <c r="G448" s="2">
        <v>43786</v>
      </c>
      <c r="H448" t="s">
        <v>7867</v>
      </c>
      <c r="I448" t="s">
        <v>67</v>
      </c>
      <c r="J448" t="s">
        <v>7868</v>
      </c>
      <c r="K448" t="s">
        <v>7869</v>
      </c>
      <c r="L448" t="s">
        <v>7870</v>
      </c>
      <c r="M448" t="s">
        <v>649</v>
      </c>
      <c r="N448">
        <v>85284</v>
      </c>
      <c r="O448" t="s">
        <v>70</v>
      </c>
      <c r="P448" t="s">
        <v>67</v>
      </c>
      <c r="Q448" t="s">
        <v>7871</v>
      </c>
      <c r="S448" t="s">
        <v>72</v>
      </c>
      <c r="T448" t="s">
        <v>7872</v>
      </c>
      <c r="U448" t="s">
        <v>7873</v>
      </c>
      <c r="V448" t="s">
        <v>2471</v>
      </c>
      <c r="W448" t="s">
        <v>649</v>
      </c>
      <c r="X448" t="s">
        <v>2013</v>
      </c>
      <c r="Y448" t="str">
        <f>"37-3011"</f>
        <v>37-3011</v>
      </c>
      <c r="Z448" t="s">
        <v>94</v>
      </c>
      <c r="AA448">
        <v>561730</v>
      </c>
      <c r="AB448">
        <v>50</v>
      </c>
      <c r="AC448">
        <v>50</v>
      </c>
      <c r="AD448" t="s">
        <v>79</v>
      </c>
      <c r="AE448" t="s">
        <v>95</v>
      </c>
      <c r="AF448">
        <v>40</v>
      </c>
      <c r="AG448" s="4">
        <v>0.25</v>
      </c>
      <c r="AH448" s="4">
        <v>0.60416666666666663</v>
      </c>
      <c r="AI448" s="5">
        <v>13.23</v>
      </c>
      <c r="AJ448">
        <v>19.850000000000001</v>
      </c>
      <c r="AK448">
        <v>19.850000000000001</v>
      </c>
      <c r="AL448" t="s">
        <v>81</v>
      </c>
      <c r="AM448" t="s">
        <v>82</v>
      </c>
      <c r="AO448" t="s">
        <v>83</v>
      </c>
      <c r="AP448" t="s">
        <v>67</v>
      </c>
      <c r="AQ448" t="s">
        <v>67</v>
      </c>
      <c r="AR448" t="s">
        <v>82</v>
      </c>
      <c r="AT448" t="s">
        <v>82</v>
      </c>
      <c r="AW448" t="s">
        <v>72</v>
      </c>
      <c r="AX448">
        <v>3</v>
      </c>
      <c r="AY448" t="s">
        <v>7870</v>
      </c>
      <c r="AZ448" t="s">
        <v>655</v>
      </c>
      <c r="BA448" t="s">
        <v>649</v>
      </c>
      <c r="BB448">
        <v>85284</v>
      </c>
      <c r="BC448" t="s">
        <v>79</v>
      </c>
      <c r="BH448" t="s">
        <v>7868</v>
      </c>
      <c r="BI448" t="s">
        <v>7869</v>
      </c>
      <c r="BJ448">
        <v>860526715</v>
      </c>
    </row>
    <row r="449" spans="1:62" x14ac:dyDescent="0.25">
      <c r="A449" t="s">
        <v>7929</v>
      </c>
      <c r="B449" s="2">
        <v>43423</v>
      </c>
      <c r="C449" t="s">
        <v>63</v>
      </c>
      <c r="D449" s="3">
        <v>43397.240338113428</v>
      </c>
      <c r="E449" t="s">
        <v>64</v>
      </c>
      <c r="F449" s="2">
        <v>43487</v>
      </c>
      <c r="G449" s="2">
        <v>43791</v>
      </c>
      <c r="H449" t="s">
        <v>7930</v>
      </c>
      <c r="I449" t="s">
        <v>67</v>
      </c>
      <c r="J449" t="s">
        <v>7931</v>
      </c>
      <c r="K449" t="s">
        <v>7932</v>
      </c>
      <c r="L449" t="s">
        <v>7933</v>
      </c>
      <c r="M449" t="s">
        <v>105</v>
      </c>
      <c r="N449">
        <v>78336</v>
      </c>
      <c r="O449" t="s">
        <v>70</v>
      </c>
      <c r="P449" t="s">
        <v>67</v>
      </c>
      <c r="Q449" t="s">
        <v>7934</v>
      </c>
      <c r="S449" t="s">
        <v>72</v>
      </c>
      <c r="T449" t="s">
        <v>5156</v>
      </c>
      <c r="U449" t="s">
        <v>5157</v>
      </c>
      <c r="V449" t="s">
        <v>5158</v>
      </c>
      <c r="W449" t="s">
        <v>105</v>
      </c>
      <c r="X449" t="s">
        <v>677</v>
      </c>
      <c r="Y449" t="str">
        <f>"39-3091"</f>
        <v>39-3091</v>
      </c>
      <c r="Z449" t="s">
        <v>677</v>
      </c>
      <c r="AA449">
        <v>711190</v>
      </c>
      <c r="AB449">
        <v>40</v>
      </c>
      <c r="AC449">
        <v>40</v>
      </c>
      <c r="AD449" t="s">
        <v>79</v>
      </c>
      <c r="AE449" t="s">
        <v>80</v>
      </c>
      <c r="AF449">
        <v>40</v>
      </c>
      <c r="AG449" s="4">
        <v>0.54166666666666663</v>
      </c>
      <c r="AH449" s="4">
        <v>0.91666666666666663</v>
      </c>
      <c r="AI449" s="5">
        <v>353.2</v>
      </c>
      <c r="AJ449">
        <v>0</v>
      </c>
      <c r="AK449">
        <v>0</v>
      </c>
      <c r="AL449" t="s">
        <v>81</v>
      </c>
      <c r="AM449" t="s">
        <v>82</v>
      </c>
      <c r="AO449" t="s">
        <v>83</v>
      </c>
      <c r="AR449" t="s">
        <v>82</v>
      </c>
      <c r="AT449" t="s">
        <v>82</v>
      </c>
      <c r="AW449" t="s">
        <v>82</v>
      </c>
      <c r="AY449" t="s">
        <v>7935</v>
      </c>
      <c r="AZ449" t="s">
        <v>989</v>
      </c>
      <c r="BA449" t="s">
        <v>105</v>
      </c>
      <c r="BB449">
        <v>78387</v>
      </c>
      <c r="BC449" t="s">
        <v>79</v>
      </c>
      <c r="BH449" t="s">
        <v>7936</v>
      </c>
      <c r="BI449" t="s">
        <v>67</v>
      </c>
      <c r="BJ449">
        <v>270779303</v>
      </c>
    </row>
    <row r="450" spans="1:62" x14ac:dyDescent="0.25">
      <c r="A450" t="s">
        <v>9016</v>
      </c>
      <c r="B450" s="2">
        <v>43423</v>
      </c>
      <c r="C450" t="s">
        <v>63</v>
      </c>
      <c r="D450" s="3">
        <v>43401.281015405089</v>
      </c>
      <c r="E450" t="s">
        <v>64</v>
      </c>
      <c r="F450" s="2">
        <v>43476</v>
      </c>
      <c r="G450" s="2">
        <v>43569</v>
      </c>
      <c r="H450" t="s">
        <v>9017</v>
      </c>
      <c r="J450" t="s">
        <v>9018</v>
      </c>
      <c r="K450" t="s">
        <v>9019</v>
      </c>
      <c r="L450" t="s">
        <v>960</v>
      </c>
      <c r="M450" t="s">
        <v>86</v>
      </c>
      <c r="N450">
        <v>33578</v>
      </c>
      <c r="O450" t="s">
        <v>70</v>
      </c>
      <c r="Q450" t="s">
        <v>9020</v>
      </c>
      <c r="S450" t="s">
        <v>72</v>
      </c>
      <c r="T450" t="s">
        <v>5156</v>
      </c>
      <c r="U450" t="s">
        <v>5157</v>
      </c>
      <c r="V450" t="s">
        <v>5158</v>
      </c>
      <c r="W450" t="s">
        <v>105</v>
      </c>
      <c r="X450" t="s">
        <v>5873</v>
      </c>
      <c r="Y450" t="str">
        <f>"35-3022"</f>
        <v>35-3022</v>
      </c>
      <c r="Z450" t="s">
        <v>280</v>
      </c>
      <c r="AA450">
        <v>713990</v>
      </c>
      <c r="AB450">
        <v>7</v>
      </c>
      <c r="AC450">
        <v>7</v>
      </c>
      <c r="AD450" t="s">
        <v>79</v>
      </c>
      <c r="AE450" t="s">
        <v>80</v>
      </c>
      <c r="AF450">
        <v>40</v>
      </c>
      <c r="AG450" s="4">
        <v>0.54166666666666663</v>
      </c>
      <c r="AH450" s="4">
        <v>0.91666666666666663</v>
      </c>
      <c r="AI450" s="5">
        <v>9.5299999999999994</v>
      </c>
      <c r="AL450" t="s">
        <v>81</v>
      </c>
      <c r="AM450" t="s">
        <v>82</v>
      </c>
      <c r="AO450" t="s">
        <v>83</v>
      </c>
      <c r="AR450" t="s">
        <v>82</v>
      </c>
      <c r="AT450" t="s">
        <v>82</v>
      </c>
      <c r="AW450" t="s">
        <v>82</v>
      </c>
      <c r="AY450" t="s">
        <v>6508</v>
      </c>
      <c r="AZ450" t="s">
        <v>730</v>
      </c>
      <c r="BA450" t="s">
        <v>86</v>
      </c>
      <c r="BB450">
        <v>33578</v>
      </c>
      <c r="BC450" t="s">
        <v>79</v>
      </c>
      <c r="BH450" t="s">
        <v>9021</v>
      </c>
      <c r="BJ450">
        <v>464184839</v>
      </c>
    </row>
    <row r="451" spans="1:62" x14ac:dyDescent="0.25">
      <c r="A451" t="s">
        <v>12127</v>
      </c>
      <c r="B451" s="2">
        <v>43423</v>
      </c>
      <c r="C451" t="s">
        <v>63</v>
      </c>
      <c r="D451" s="3">
        <v>43412.563145231485</v>
      </c>
      <c r="E451" t="s">
        <v>91</v>
      </c>
      <c r="H451" t="s">
        <v>12128</v>
      </c>
      <c r="I451" t="s">
        <v>12129</v>
      </c>
      <c r="J451" t="s">
        <v>12130</v>
      </c>
      <c r="L451" t="s">
        <v>8954</v>
      </c>
      <c r="M451" t="s">
        <v>105</v>
      </c>
      <c r="N451">
        <v>78223</v>
      </c>
      <c r="O451" t="s">
        <v>70</v>
      </c>
      <c r="Q451" t="s">
        <v>12131</v>
      </c>
      <c r="S451" t="s">
        <v>72</v>
      </c>
      <c r="T451" t="s">
        <v>326</v>
      </c>
      <c r="U451" t="s">
        <v>12132</v>
      </c>
      <c r="V451" t="s">
        <v>3370</v>
      </c>
      <c r="W451" t="s">
        <v>105</v>
      </c>
      <c r="X451" t="s">
        <v>1197</v>
      </c>
      <c r="Y451" t="str">
        <f>"47-2061"</f>
        <v>47-2061</v>
      </c>
      <c r="Z451" t="s">
        <v>326</v>
      </c>
      <c r="AA451">
        <v>238110</v>
      </c>
      <c r="AB451">
        <v>36</v>
      </c>
      <c r="AD451" t="s">
        <v>79</v>
      </c>
      <c r="AE451" t="s">
        <v>95</v>
      </c>
      <c r="AF451">
        <v>40</v>
      </c>
      <c r="AG451" s="4">
        <v>0.29166666666666669</v>
      </c>
      <c r="AH451" s="4">
        <v>0.66666666666666663</v>
      </c>
      <c r="AI451" s="5">
        <v>16.420000000000002</v>
      </c>
      <c r="AJ451">
        <v>0</v>
      </c>
      <c r="AK451">
        <v>0</v>
      </c>
      <c r="AL451" t="s">
        <v>81</v>
      </c>
      <c r="AM451" t="s">
        <v>82</v>
      </c>
      <c r="AO451" t="s">
        <v>83</v>
      </c>
      <c r="AR451" t="s">
        <v>82</v>
      </c>
      <c r="AT451" t="s">
        <v>82</v>
      </c>
      <c r="AW451" t="s">
        <v>72</v>
      </c>
      <c r="AX451">
        <v>6</v>
      </c>
      <c r="AY451" t="s">
        <v>10389</v>
      </c>
      <c r="AZ451" t="s">
        <v>4612</v>
      </c>
      <c r="BA451" t="s">
        <v>714</v>
      </c>
      <c r="BB451">
        <v>70767</v>
      </c>
      <c r="BC451" t="s">
        <v>79</v>
      </c>
      <c r="BH451" t="s">
        <v>12133</v>
      </c>
      <c r="BJ451">
        <v>800603731</v>
      </c>
    </row>
    <row r="452" spans="1:62" ht="45" x14ac:dyDescent="0.25">
      <c r="A452" t="s">
        <v>656</v>
      </c>
      <c r="B452" s="2">
        <v>43424</v>
      </c>
      <c r="C452" t="s">
        <v>63</v>
      </c>
      <c r="D452" s="3">
        <v>43396.567847800929</v>
      </c>
      <c r="E452" t="s">
        <v>117</v>
      </c>
      <c r="H452" t="s">
        <v>657</v>
      </c>
      <c r="I452" t="s">
        <v>67</v>
      </c>
      <c r="J452" t="s">
        <v>658</v>
      </c>
      <c r="K452" t="s">
        <v>67</v>
      </c>
      <c r="L452" t="s">
        <v>659</v>
      </c>
      <c r="M452" t="s">
        <v>105</v>
      </c>
      <c r="N452">
        <v>78541</v>
      </c>
      <c r="O452" t="s">
        <v>70</v>
      </c>
      <c r="P452" t="s">
        <v>67</v>
      </c>
      <c r="Q452" t="s">
        <v>660</v>
      </c>
      <c r="R452">
        <v>0</v>
      </c>
      <c r="S452" t="s">
        <v>82</v>
      </c>
      <c r="U452" t="s">
        <v>92</v>
      </c>
      <c r="X452" t="s">
        <v>661</v>
      </c>
      <c r="Y452" t="str">
        <f>"53-3032"</f>
        <v>53-3032</v>
      </c>
      <c r="Z452" t="s">
        <v>157</v>
      </c>
      <c r="AA452">
        <v>541614</v>
      </c>
      <c r="AB452">
        <v>20</v>
      </c>
      <c r="AD452" t="s">
        <v>79</v>
      </c>
      <c r="AE452" t="s">
        <v>95</v>
      </c>
      <c r="AF452">
        <v>70</v>
      </c>
      <c r="AG452" s="4">
        <v>0.33333333333333331</v>
      </c>
      <c r="AH452" s="4">
        <v>0.75</v>
      </c>
      <c r="AI452" s="6">
        <v>1000</v>
      </c>
      <c r="AJ452">
        <v>0</v>
      </c>
      <c r="AK452">
        <v>0</v>
      </c>
      <c r="AL452" t="s">
        <v>81</v>
      </c>
      <c r="AM452" t="s">
        <v>82</v>
      </c>
      <c r="AO452" t="s">
        <v>83</v>
      </c>
      <c r="AP452" t="s">
        <v>662</v>
      </c>
      <c r="AQ452" t="s">
        <v>158</v>
      </c>
      <c r="AR452" t="s">
        <v>82</v>
      </c>
      <c r="AT452" t="s">
        <v>72</v>
      </c>
      <c r="AU452">
        <v>0</v>
      </c>
      <c r="AV452" s="7" t="s">
        <v>663</v>
      </c>
      <c r="AW452" t="s">
        <v>72</v>
      </c>
      <c r="AX452">
        <v>24</v>
      </c>
      <c r="AY452" t="s">
        <v>664</v>
      </c>
      <c r="AZ452" t="s">
        <v>665</v>
      </c>
      <c r="BA452" t="s">
        <v>105</v>
      </c>
      <c r="BB452">
        <v>78541</v>
      </c>
      <c r="BC452" t="s">
        <v>87</v>
      </c>
      <c r="BH452" t="s">
        <v>666</v>
      </c>
      <c r="BI452" t="s">
        <v>67</v>
      </c>
      <c r="BJ452">
        <v>462296101</v>
      </c>
    </row>
    <row r="453" spans="1:62" x14ac:dyDescent="0.25">
      <c r="A453" t="s">
        <v>3310</v>
      </c>
      <c r="B453" s="2">
        <v>43424</v>
      </c>
      <c r="C453" t="s">
        <v>63</v>
      </c>
      <c r="D453" s="3">
        <v>43399.833497939813</v>
      </c>
      <c r="E453" t="s">
        <v>64</v>
      </c>
      <c r="F453" s="2">
        <v>43490</v>
      </c>
      <c r="G453" s="2">
        <v>43753</v>
      </c>
      <c r="H453" t="s">
        <v>3311</v>
      </c>
      <c r="I453" t="s">
        <v>3312</v>
      </c>
      <c r="J453" t="s">
        <v>3313</v>
      </c>
      <c r="K453" t="s">
        <v>3314</v>
      </c>
      <c r="L453" t="s">
        <v>3315</v>
      </c>
      <c r="M453" t="s">
        <v>105</v>
      </c>
      <c r="N453">
        <v>75638</v>
      </c>
      <c r="O453" t="s">
        <v>70</v>
      </c>
      <c r="P453" t="s">
        <v>67</v>
      </c>
      <c r="Q453" t="s">
        <v>3316</v>
      </c>
      <c r="S453" t="s">
        <v>72</v>
      </c>
      <c r="T453" t="s">
        <v>2963</v>
      </c>
      <c r="U453" t="s">
        <v>2630</v>
      </c>
      <c r="V453" t="s">
        <v>2470</v>
      </c>
      <c r="W453" t="s">
        <v>105</v>
      </c>
      <c r="X453" t="s">
        <v>676</v>
      </c>
      <c r="Y453" t="str">
        <f>"35-3022"</f>
        <v>35-3022</v>
      </c>
      <c r="Z453" t="s">
        <v>280</v>
      </c>
      <c r="AA453">
        <v>713990</v>
      </c>
      <c r="AB453">
        <v>6</v>
      </c>
      <c r="AC453">
        <v>6</v>
      </c>
      <c r="AD453" t="s">
        <v>79</v>
      </c>
      <c r="AE453" t="s">
        <v>80</v>
      </c>
      <c r="AF453">
        <v>35</v>
      </c>
      <c r="AG453" s="4">
        <v>0.41666666666666669</v>
      </c>
      <c r="AH453" s="4">
        <v>0.75</v>
      </c>
      <c r="AI453" s="5">
        <v>8.8699999999999992</v>
      </c>
      <c r="AJ453">
        <v>13.31</v>
      </c>
      <c r="AK453">
        <v>18.59</v>
      </c>
      <c r="AL453" t="s">
        <v>81</v>
      </c>
      <c r="AM453" t="s">
        <v>82</v>
      </c>
      <c r="AO453" t="s">
        <v>83</v>
      </c>
      <c r="AR453" t="s">
        <v>82</v>
      </c>
      <c r="AT453" t="s">
        <v>82</v>
      </c>
      <c r="AW453" t="s">
        <v>82</v>
      </c>
      <c r="AY453" t="s">
        <v>3315</v>
      </c>
      <c r="AZ453" t="s">
        <v>2069</v>
      </c>
      <c r="BA453" t="s">
        <v>105</v>
      </c>
      <c r="BB453">
        <v>75638</v>
      </c>
      <c r="BC453" t="s">
        <v>79</v>
      </c>
      <c r="BH453" t="s">
        <v>3313</v>
      </c>
      <c r="BJ453">
        <v>464754156</v>
      </c>
    </row>
    <row r="454" spans="1:62" x14ac:dyDescent="0.25">
      <c r="A454" t="s">
        <v>3831</v>
      </c>
      <c r="B454" s="2">
        <v>43424</v>
      </c>
      <c r="C454" t="s">
        <v>63</v>
      </c>
      <c r="D454" s="3">
        <v>43399.834146226851</v>
      </c>
      <c r="E454" t="s">
        <v>64</v>
      </c>
      <c r="F454" s="2">
        <v>43490</v>
      </c>
      <c r="G454" s="2">
        <v>43753</v>
      </c>
      <c r="H454" t="s">
        <v>3832</v>
      </c>
      <c r="J454" t="s">
        <v>3833</v>
      </c>
      <c r="L454" t="s">
        <v>3834</v>
      </c>
      <c r="M454" t="s">
        <v>783</v>
      </c>
      <c r="N454">
        <v>43506</v>
      </c>
      <c r="O454" t="s">
        <v>70</v>
      </c>
      <c r="Q454" t="s">
        <v>3835</v>
      </c>
      <c r="S454" t="s">
        <v>72</v>
      </c>
      <c r="T454" t="s">
        <v>102</v>
      </c>
      <c r="U454" t="s">
        <v>2630</v>
      </c>
      <c r="V454" t="s">
        <v>2470</v>
      </c>
      <c r="W454" t="s">
        <v>105</v>
      </c>
      <c r="X454" t="s">
        <v>676</v>
      </c>
      <c r="Y454" t="str">
        <f>"35-3022"</f>
        <v>35-3022</v>
      </c>
      <c r="Z454" t="s">
        <v>280</v>
      </c>
      <c r="AA454">
        <v>713990</v>
      </c>
      <c r="AB454">
        <v>4</v>
      </c>
      <c r="AC454">
        <v>4</v>
      </c>
      <c r="AD454" t="s">
        <v>79</v>
      </c>
      <c r="AE454" t="s">
        <v>80</v>
      </c>
      <c r="AF454">
        <v>35</v>
      </c>
      <c r="AG454" s="4">
        <v>0.41666666666666669</v>
      </c>
      <c r="AH454" s="4">
        <v>0.75</v>
      </c>
      <c r="AI454" s="5">
        <v>8.6199999999999992</v>
      </c>
      <c r="AJ454">
        <v>12.93</v>
      </c>
      <c r="AK454">
        <v>16.22</v>
      </c>
      <c r="AL454" t="s">
        <v>81</v>
      </c>
      <c r="AM454" t="s">
        <v>82</v>
      </c>
      <c r="AO454" t="s">
        <v>83</v>
      </c>
      <c r="AR454" t="s">
        <v>82</v>
      </c>
      <c r="AT454" t="s">
        <v>82</v>
      </c>
      <c r="AW454" t="s">
        <v>82</v>
      </c>
      <c r="AY454" t="s">
        <v>3836</v>
      </c>
      <c r="AZ454" t="s">
        <v>2609</v>
      </c>
      <c r="BA454" t="s">
        <v>86</v>
      </c>
      <c r="BB454">
        <v>33811</v>
      </c>
      <c r="BC454" t="s">
        <v>79</v>
      </c>
      <c r="BH454" t="s">
        <v>3837</v>
      </c>
      <c r="BJ454">
        <v>204257213</v>
      </c>
    </row>
    <row r="455" spans="1:62" x14ac:dyDescent="0.25">
      <c r="A455" t="s">
        <v>4297</v>
      </c>
      <c r="B455" s="2">
        <v>43424</v>
      </c>
      <c r="C455" t="s">
        <v>63</v>
      </c>
      <c r="D455" s="3">
        <v>43402.833388611114</v>
      </c>
      <c r="E455" t="s">
        <v>282</v>
      </c>
      <c r="F455" s="2">
        <v>43493</v>
      </c>
      <c r="G455" s="2">
        <v>43793</v>
      </c>
      <c r="H455" t="s">
        <v>4298</v>
      </c>
      <c r="J455" t="s">
        <v>4299</v>
      </c>
      <c r="L455" t="s">
        <v>4300</v>
      </c>
      <c r="M455" t="s">
        <v>626</v>
      </c>
      <c r="N455">
        <v>72135</v>
      </c>
      <c r="O455" t="s">
        <v>70</v>
      </c>
      <c r="Q455" t="s">
        <v>4301</v>
      </c>
      <c r="S455" t="s">
        <v>72</v>
      </c>
      <c r="T455" t="s">
        <v>640</v>
      </c>
      <c r="U455" t="s">
        <v>641</v>
      </c>
      <c r="V455" t="s">
        <v>642</v>
      </c>
      <c r="W455" t="s">
        <v>105</v>
      </c>
      <c r="X455" t="s">
        <v>106</v>
      </c>
      <c r="Y455" t="str">
        <f>"37-3011"</f>
        <v>37-3011</v>
      </c>
      <c r="Z455" t="s">
        <v>94</v>
      </c>
      <c r="AA455">
        <v>713910</v>
      </c>
      <c r="AB455">
        <v>40</v>
      </c>
      <c r="AC455">
        <v>39</v>
      </c>
      <c r="AD455" t="s">
        <v>79</v>
      </c>
      <c r="AE455" t="s">
        <v>95</v>
      </c>
      <c r="AF455">
        <v>40</v>
      </c>
      <c r="AG455" s="4">
        <v>0.27083333333333331</v>
      </c>
      <c r="AH455" s="4">
        <v>0.625</v>
      </c>
      <c r="AI455" s="5">
        <v>11.86</v>
      </c>
      <c r="AJ455">
        <v>17.79</v>
      </c>
      <c r="AL455" t="s">
        <v>81</v>
      </c>
      <c r="AM455" t="s">
        <v>82</v>
      </c>
      <c r="AO455" t="s">
        <v>83</v>
      </c>
      <c r="AR455" t="s">
        <v>82</v>
      </c>
      <c r="AT455" t="s">
        <v>82</v>
      </c>
      <c r="AW455" t="s">
        <v>82</v>
      </c>
      <c r="AY455" t="s">
        <v>4300</v>
      </c>
      <c r="AZ455" t="s">
        <v>4182</v>
      </c>
      <c r="BA455" t="s">
        <v>626</v>
      </c>
      <c r="BB455">
        <v>72135</v>
      </c>
      <c r="BC455" t="s">
        <v>87</v>
      </c>
      <c r="BH455" t="s">
        <v>4299</v>
      </c>
      <c r="BJ455">
        <v>760710398</v>
      </c>
    </row>
    <row r="456" spans="1:62" x14ac:dyDescent="0.25">
      <c r="A456" t="s">
        <v>5981</v>
      </c>
      <c r="B456" s="2">
        <v>43424</v>
      </c>
      <c r="C456" t="s">
        <v>63</v>
      </c>
      <c r="D456" s="3">
        <v>43390.392192280095</v>
      </c>
      <c r="E456" t="s">
        <v>117</v>
      </c>
      <c r="H456" t="s">
        <v>5982</v>
      </c>
      <c r="J456" t="s">
        <v>5983</v>
      </c>
      <c r="L456" t="s">
        <v>5984</v>
      </c>
      <c r="M456" t="s">
        <v>714</v>
      </c>
      <c r="N456">
        <v>71078</v>
      </c>
      <c r="O456" t="s">
        <v>70</v>
      </c>
      <c r="Q456" t="s">
        <v>5985</v>
      </c>
      <c r="S456" t="s">
        <v>72</v>
      </c>
      <c r="T456" t="s">
        <v>5986</v>
      </c>
      <c r="U456" t="s">
        <v>5987</v>
      </c>
      <c r="V456" t="s">
        <v>631</v>
      </c>
      <c r="W456" t="s">
        <v>626</v>
      </c>
      <c r="X456" t="s">
        <v>1092</v>
      </c>
      <c r="Y456" t="str">
        <f>"45-4011"</f>
        <v>45-4011</v>
      </c>
      <c r="Z456" t="s">
        <v>763</v>
      </c>
      <c r="AA456">
        <v>115310</v>
      </c>
      <c r="AB456">
        <v>150</v>
      </c>
      <c r="AD456" t="s">
        <v>79</v>
      </c>
      <c r="AE456" t="s">
        <v>80</v>
      </c>
      <c r="AF456">
        <v>40</v>
      </c>
      <c r="AG456" s="4">
        <v>0.29166666666666669</v>
      </c>
      <c r="AH456" s="4">
        <v>0.66666666666666663</v>
      </c>
      <c r="AI456" s="5">
        <v>15.06</v>
      </c>
      <c r="AL456" t="s">
        <v>81</v>
      </c>
      <c r="AM456" t="s">
        <v>82</v>
      </c>
      <c r="AO456" t="s">
        <v>83</v>
      </c>
      <c r="AR456" t="s">
        <v>82</v>
      </c>
      <c r="AT456" t="s">
        <v>82</v>
      </c>
      <c r="AW456" t="s">
        <v>82</v>
      </c>
      <c r="AY456" t="s">
        <v>5984</v>
      </c>
      <c r="AZ456" t="s">
        <v>3223</v>
      </c>
      <c r="BA456" t="s">
        <v>714</v>
      </c>
      <c r="BB456">
        <v>71078</v>
      </c>
      <c r="BC456" t="s">
        <v>79</v>
      </c>
      <c r="BH456" t="s">
        <v>5983</v>
      </c>
      <c r="BJ456">
        <v>371648706</v>
      </c>
    </row>
    <row r="457" spans="1:62" x14ac:dyDescent="0.25">
      <c r="A457" t="s">
        <v>6221</v>
      </c>
      <c r="B457" s="2">
        <v>43424</v>
      </c>
      <c r="C457" t="s">
        <v>63</v>
      </c>
      <c r="D457" s="3">
        <v>43396.270658159723</v>
      </c>
      <c r="E457" t="s">
        <v>282</v>
      </c>
      <c r="F457" s="2">
        <v>43486</v>
      </c>
      <c r="G457" s="2">
        <v>43759</v>
      </c>
      <c r="H457" t="s">
        <v>6222</v>
      </c>
      <c r="I457" t="s">
        <v>67</v>
      </c>
      <c r="J457" t="s">
        <v>6223</v>
      </c>
      <c r="K457" t="s">
        <v>67</v>
      </c>
      <c r="L457" t="s">
        <v>3291</v>
      </c>
      <c r="M457" t="s">
        <v>105</v>
      </c>
      <c r="N457">
        <v>77041</v>
      </c>
      <c r="O457" t="s">
        <v>70</v>
      </c>
      <c r="Q457" t="s">
        <v>6224</v>
      </c>
      <c r="S457" t="s">
        <v>72</v>
      </c>
      <c r="T457" t="s">
        <v>1855</v>
      </c>
      <c r="U457" t="s">
        <v>6225</v>
      </c>
      <c r="V457" t="s">
        <v>738</v>
      </c>
      <c r="W457" t="s">
        <v>105</v>
      </c>
      <c r="X457" t="s">
        <v>1758</v>
      </c>
      <c r="Y457" t="str">
        <f>"37-3011"</f>
        <v>37-3011</v>
      </c>
      <c r="Z457" t="s">
        <v>94</v>
      </c>
      <c r="AA457">
        <v>561730</v>
      </c>
      <c r="AB457">
        <v>100</v>
      </c>
      <c r="AC457">
        <v>99</v>
      </c>
      <c r="AD457" t="s">
        <v>79</v>
      </c>
      <c r="AE457" t="s">
        <v>95</v>
      </c>
      <c r="AF457">
        <v>40</v>
      </c>
      <c r="AG457" s="4">
        <v>0.25</v>
      </c>
      <c r="AH457" s="4">
        <v>0.625</v>
      </c>
      <c r="AI457" s="5">
        <v>13.44</v>
      </c>
      <c r="AJ457">
        <v>20.16</v>
      </c>
      <c r="AK457">
        <v>20.16</v>
      </c>
      <c r="AL457" t="s">
        <v>81</v>
      </c>
      <c r="AM457" t="s">
        <v>82</v>
      </c>
      <c r="AO457" t="s">
        <v>83</v>
      </c>
      <c r="AR457" t="s">
        <v>82</v>
      </c>
      <c r="AT457" t="s">
        <v>82</v>
      </c>
      <c r="AW457" t="s">
        <v>72</v>
      </c>
      <c r="AX457">
        <v>2</v>
      </c>
      <c r="AY457" t="s">
        <v>3291</v>
      </c>
      <c r="AZ457" t="s">
        <v>3292</v>
      </c>
      <c r="BA457" t="s">
        <v>105</v>
      </c>
      <c r="BB457">
        <v>77041</v>
      </c>
      <c r="BC457" t="s">
        <v>79</v>
      </c>
      <c r="BH457" t="s">
        <v>6223</v>
      </c>
      <c r="BI457" t="s">
        <v>67</v>
      </c>
      <c r="BJ457">
        <v>760237256</v>
      </c>
    </row>
    <row r="458" spans="1:62" x14ac:dyDescent="0.25">
      <c r="A458" t="s">
        <v>6312</v>
      </c>
      <c r="B458" s="2">
        <v>43424</v>
      </c>
      <c r="C458" t="s">
        <v>63</v>
      </c>
      <c r="D458" s="3">
        <v>43395.598838460646</v>
      </c>
      <c r="E458" t="s">
        <v>64</v>
      </c>
      <c r="F458" s="2">
        <v>43480</v>
      </c>
      <c r="G458" s="2">
        <v>43770</v>
      </c>
      <c r="H458" t="s">
        <v>6313</v>
      </c>
      <c r="J458" t="s">
        <v>6314</v>
      </c>
      <c r="L458" t="s">
        <v>2567</v>
      </c>
      <c r="M458" t="s">
        <v>821</v>
      </c>
      <c r="N458">
        <v>97502</v>
      </c>
      <c r="O458" t="s">
        <v>70</v>
      </c>
      <c r="Q458" t="s">
        <v>6315</v>
      </c>
      <c r="S458" t="s">
        <v>72</v>
      </c>
      <c r="T458" t="s">
        <v>878</v>
      </c>
      <c r="U458" t="s">
        <v>2878</v>
      </c>
      <c r="V458" t="s">
        <v>2620</v>
      </c>
      <c r="W458" t="s">
        <v>881</v>
      </c>
      <c r="X458" t="s">
        <v>1092</v>
      </c>
      <c r="Y458" t="str">
        <f>"45-4011"</f>
        <v>45-4011</v>
      </c>
      <c r="Z458" t="s">
        <v>763</v>
      </c>
      <c r="AA458">
        <v>115310</v>
      </c>
      <c r="AB458">
        <v>30</v>
      </c>
      <c r="AC458">
        <v>30</v>
      </c>
      <c r="AD458" t="s">
        <v>79</v>
      </c>
      <c r="AE458" t="s">
        <v>95</v>
      </c>
      <c r="AF458">
        <v>40</v>
      </c>
      <c r="AG458" s="4">
        <v>0.29166666666666669</v>
      </c>
      <c r="AH458" s="4">
        <v>0.625</v>
      </c>
      <c r="AI458" s="5">
        <v>11.96</v>
      </c>
      <c r="AJ458">
        <v>17.940000000000001</v>
      </c>
      <c r="AK458">
        <v>33</v>
      </c>
      <c r="AL458" t="s">
        <v>81</v>
      </c>
      <c r="AM458" t="s">
        <v>82</v>
      </c>
      <c r="AO458" t="s">
        <v>83</v>
      </c>
      <c r="AR458" t="s">
        <v>82</v>
      </c>
      <c r="AT458" t="s">
        <v>82</v>
      </c>
      <c r="AW458" t="s">
        <v>72</v>
      </c>
      <c r="AX458">
        <v>3</v>
      </c>
      <c r="AY458" t="s">
        <v>2567</v>
      </c>
      <c r="AZ458" t="s">
        <v>4657</v>
      </c>
      <c r="BA458" t="s">
        <v>821</v>
      </c>
      <c r="BB458">
        <v>97502</v>
      </c>
      <c r="BC458" t="s">
        <v>79</v>
      </c>
      <c r="BH458" t="s">
        <v>6316</v>
      </c>
      <c r="BJ458">
        <v>901186929</v>
      </c>
    </row>
    <row r="459" spans="1:62" x14ac:dyDescent="0.25">
      <c r="A459" t="s">
        <v>6335</v>
      </c>
      <c r="B459" s="2">
        <v>43424</v>
      </c>
      <c r="C459" t="s">
        <v>63</v>
      </c>
      <c r="D459" s="3">
        <v>43406.836629328704</v>
      </c>
      <c r="E459" t="s">
        <v>91</v>
      </c>
      <c r="H459" t="s">
        <v>6336</v>
      </c>
      <c r="J459" t="s">
        <v>6337</v>
      </c>
      <c r="L459" t="s">
        <v>6338</v>
      </c>
      <c r="M459" t="s">
        <v>821</v>
      </c>
      <c r="N459">
        <v>97503</v>
      </c>
      <c r="O459" t="s">
        <v>70</v>
      </c>
      <c r="Q459" t="s">
        <v>6339</v>
      </c>
      <c r="S459" t="s">
        <v>72</v>
      </c>
      <c r="T459" t="s">
        <v>878</v>
      </c>
      <c r="U459" t="s">
        <v>2327</v>
      </c>
      <c r="V459" t="s">
        <v>880</v>
      </c>
      <c r="W459" t="s">
        <v>881</v>
      </c>
      <c r="X459" t="s">
        <v>1092</v>
      </c>
      <c r="Y459" t="str">
        <f>"45-4011"</f>
        <v>45-4011</v>
      </c>
      <c r="Z459" t="s">
        <v>763</v>
      </c>
      <c r="AA459">
        <v>115310</v>
      </c>
      <c r="AB459">
        <v>24</v>
      </c>
      <c r="AD459" t="s">
        <v>79</v>
      </c>
      <c r="AE459" t="s">
        <v>95</v>
      </c>
      <c r="AF459">
        <v>40</v>
      </c>
      <c r="AG459" s="4">
        <v>0.25</v>
      </c>
      <c r="AH459" s="4">
        <v>0.625</v>
      </c>
      <c r="AI459" s="6">
        <v>12</v>
      </c>
      <c r="AJ459">
        <v>18</v>
      </c>
      <c r="AK459">
        <v>33</v>
      </c>
      <c r="AL459" t="s">
        <v>81</v>
      </c>
      <c r="AM459" t="s">
        <v>82</v>
      </c>
      <c r="AO459" t="s">
        <v>83</v>
      </c>
      <c r="AR459" t="s">
        <v>82</v>
      </c>
      <c r="AT459" t="s">
        <v>82</v>
      </c>
      <c r="AW459" t="s">
        <v>72</v>
      </c>
      <c r="AX459">
        <v>3</v>
      </c>
      <c r="AY459" t="s">
        <v>6338</v>
      </c>
      <c r="AZ459" t="s">
        <v>1588</v>
      </c>
      <c r="BA459" t="s">
        <v>821</v>
      </c>
      <c r="BB459">
        <v>97503</v>
      </c>
      <c r="BC459" t="s">
        <v>79</v>
      </c>
      <c r="BH459" t="s">
        <v>6340</v>
      </c>
      <c r="BJ459">
        <v>810832590</v>
      </c>
    </row>
    <row r="460" spans="1:62" x14ac:dyDescent="0.25">
      <c r="A460" t="s">
        <v>6914</v>
      </c>
      <c r="B460" s="2">
        <v>43424</v>
      </c>
      <c r="C460" t="s">
        <v>63</v>
      </c>
      <c r="D460" s="3">
        <v>43389.919209930558</v>
      </c>
      <c r="E460" t="s">
        <v>117</v>
      </c>
      <c r="H460" t="s">
        <v>6915</v>
      </c>
      <c r="J460" t="s">
        <v>6916</v>
      </c>
      <c r="L460" t="s">
        <v>6917</v>
      </c>
      <c r="M460" t="s">
        <v>745</v>
      </c>
      <c r="N460">
        <v>66610</v>
      </c>
      <c r="O460" t="s">
        <v>70</v>
      </c>
      <c r="Q460" t="s">
        <v>6918</v>
      </c>
      <c r="S460" t="s">
        <v>82</v>
      </c>
      <c r="U460" t="s">
        <v>92</v>
      </c>
      <c r="X460" t="s">
        <v>6919</v>
      </c>
      <c r="Y460" t="str">
        <f>"37-3011"</f>
        <v>37-3011</v>
      </c>
      <c r="Z460" t="s">
        <v>94</v>
      </c>
      <c r="AA460">
        <v>561730</v>
      </c>
      <c r="AB460">
        <v>5</v>
      </c>
      <c r="AD460" t="s">
        <v>79</v>
      </c>
      <c r="AE460" t="s">
        <v>80</v>
      </c>
      <c r="AF460">
        <v>40</v>
      </c>
      <c r="AG460" s="4">
        <v>0.33333333333333331</v>
      </c>
      <c r="AH460" s="4">
        <v>0.66666666666666663</v>
      </c>
      <c r="AI460" s="5">
        <v>12.67</v>
      </c>
      <c r="AJ460">
        <v>19.010000000000002</v>
      </c>
      <c r="AL460" t="s">
        <v>81</v>
      </c>
      <c r="AM460" t="s">
        <v>82</v>
      </c>
      <c r="AO460" t="s">
        <v>83</v>
      </c>
      <c r="AP460" t="s">
        <v>67</v>
      </c>
      <c r="AQ460" t="s">
        <v>67</v>
      </c>
      <c r="AR460" t="s">
        <v>82</v>
      </c>
      <c r="AT460" t="s">
        <v>82</v>
      </c>
      <c r="AW460" t="s">
        <v>82</v>
      </c>
      <c r="AY460" t="s">
        <v>6920</v>
      </c>
      <c r="AZ460" t="s">
        <v>6921</v>
      </c>
      <c r="BA460" t="s">
        <v>745</v>
      </c>
      <c r="BB460">
        <v>66610</v>
      </c>
      <c r="BC460" t="s">
        <v>79</v>
      </c>
      <c r="BH460" t="s">
        <v>6916</v>
      </c>
      <c r="BJ460">
        <v>451059065</v>
      </c>
    </row>
    <row r="461" spans="1:62" x14ac:dyDescent="0.25">
      <c r="A461" t="s">
        <v>7693</v>
      </c>
      <c r="B461" s="2">
        <v>43424</v>
      </c>
      <c r="C461" t="s">
        <v>63</v>
      </c>
      <c r="D461" s="3">
        <v>43393.203594675928</v>
      </c>
      <c r="E461" t="s">
        <v>64</v>
      </c>
      <c r="F461" s="2">
        <v>43483</v>
      </c>
      <c r="G461" s="2">
        <v>43762</v>
      </c>
      <c r="H461" t="s">
        <v>7694</v>
      </c>
      <c r="I461" t="s">
        <v>67</v>
      </c>
      <c r="J461" t="s">
        <v>7695</v>
      </c>
      <c r="K461" t="s">
        <v>67</v>
      </c>
      <c r="L461" t="s">
        <v>7227</v>
      </c>
      <c r="M461" t="s">
        <v>147</v>
      </c>
      <c r="N461">
        <v>16127</v>
      </c>
      <c r="O461" t="s">
        <v>70</v>
      </c>
      <c r="Q461" t="s">
        <v>7696</v>
      </c>
      <c r="S461" t="s">
        <v>72</v>
      </c>
      <c r="T461" t="s">
        <v>5156</v>
      </c>
      <c r="U461" t="s">
        <v>5157</v>
      </c>
      <c r="V461" t="s">
        <v>5158</v>
      </c>
      <c r="W461" t="s">
        <v>105</v>
      </c>
      <c r="X461" t="s">
        <v>280</v>
      </c>
      <c r="Y461" t="str">
        <f>"35-3022"</f>
        <v>35-3022</v>
      </c>
      <c r="Z461" t="s">
        <v>280</v>
      </c>
      <c r="AA461">
        <v>713990</v>
      </c>
      <c r="AB461">
        <v>8</v>
      </c>
      <c r="AC461">
        <v>8</v>
      </c>
      <c r="AD461" t="s">
        <v>79</v>
      </c>
      <c r="AE461" t="s">
        <v>80</v>
      </c>
      <c r="AF461">
        <v>40</v>
      </c>
      <c r="AG461" s="4">
        <v>0.54166666666666663</v>
      </c>
      <c r="AH461" s="4">
        <v>0.91666666666666663</v>
      </c>
      <c r="AI461" s="5">
        <v>339.6</v>
      </c>
      <c r="AJ461">
        <v>0</v>
      </c>
      <c r="AK461">
        <v>0</v>
      </c>
      <c r="AL461" t="s">
        <v>81</v>
      </c>
      <c r="AM461" t="s">
        <v>82</v>
      </c>
      <c r="AO461" t="s">
        <v>83</v>
      </c>
      <c r="AR461" t="s">
        <v>82</v>
      </c>
      <c r="AT461" t="s">
        <v>82</v>
      </c>
      <c r="AW461" t="s">
        <v>82</v>
      </c>
      <c r="AY461" t="s">
        <v>7229</v>
      </c>
      <c r="AZ461" t="s">
        <v>6363</v>
      </c>
      <c r="BA461" t="s">
        <v>147</v>
      </c>
      <c r="BB461">
        <v>16127</v>
      </c>
      <c r="BC461" t="s">
        <v>79</v>
      </c>
      <c r="BH461" t="s">
        <v>7697</v>
      </c>
      <c r="BI461" t="s">
        <v>67</v>
      </c>
      <c r="BJ461">
        <v>263073493</v>
      </c>
    </row>
    <row r="462" spans="1:62" x14ac:dyDescent="0.25">
      <c r="A462" t="s">
        <v>8625</v>
      </c>
      <c r="B462" s="2">
        <v>43424</v>
      </c>
      <c r="C462" t="s">
        <v>63</v>
      </c>
      <c r="D462" s="3">
        <v>43400.094798171296</v>
      </c>
      <c r="E462" t="s">
        <v>64</v>
      </c>
      <c r="F462" s="2">
        <v>43490</v>
      </c>
      <c r="G462" s="2">
        <v>43775</v>
      </c>
      <c r="H462" t="s">
        <v>8626</v>
      </c>
      <c r="I462" t="s">
        <v>67</v>
      </c>
      <c r="J462" t="s">
        <v>8627</v>
      </c>
      <c r="K462" t="s">
        <v>8628</v>
      </c>
      <c r="L462" t="s">
        <v>863</v>
      </c>
      <c r="M462" t="s">
        <v>105</v>
      </c>
      <c r="N462">
        <v>78702</v>
      </c>
      <c r="O462" t="s">
        <v>70</v>
      </c>
      <c r="P462" t="s">
        <v>67</v>
      </c>
      <c r="Q462" t="s">
        <v>8629</v>
      </c>
      <c r="S462" t="s">
        <v>72</v>
      </c>
      <c r="T462" t="s">
        <v>5156</v>
      </c>
      <c r="U462" t="s">
        <v>5157</v>
      </c>
      <c r="V462" t="s">
        <v>5158</v>
      </c>
      <c r="W462" t="s">
        <v>105</v>
      </c>
      <c r="X462" t="s">
        <v>5873</v>
      </c>
      <c r="Y462" t="str">
        <f>"35-3022"</f>
        <v>35-3022</v>
      </c>
      <c r="Z462" t="s">
        <v>280</v>
      </c>
      <c r="AA462">
        <v>713990</v>
      </c>
      <c r="AB462">
        <v>16</v>
      </c>
      <c r="AC462">
        <v>16</v>
      </c>
      <c r="AD462" t="s">
        <v>79</v>
      </c>
      <c r="AE462" t="s">
        <v>80</v>
      </c>
      <c r="AF462">
        <v>40</v>
      </c>
      <c r="AG462" s="4">
        <v>0.54166666666666663</v>
      </c>
      <c r="AH462" s="4">
        <v>0.91666666666666663</v>
      </c>
      <c r="AI462" s="5">
        <v>345.2</v>
      </c>
      <c r="AL462" t="s">
        <v>81</v>
      </c>
      <c r="AM462" t="s">
        <v>82</v>
      </c>
      <c r="AO462" t="s">
        <v>83</v>
      </c>
      <c r="AR462" t="s">
        <v>82</v>
      </c>
      <c r="AT462" t="s">
        <v>82</v>
      </c>
      <c r="AW462" t="s">
        <v>82</v>
      </c>
      <c r="AY462" t="s">
        <v>8630</v>
      </c>
      <c r="AZ462" t="s">
        <v>5243</v>
      </c>
      <c r="BA462" t="s">
        <v>105</v>
      </c>
      <c r="BB462">
        <v>78612</v>
      </c>
      <c r="BC462" t="s">
        <v>79</v>
      </c>
      <c r="BH462" t="s">
        <v>8631</v>
      </c>
      <c r="BJ462">
        <v>261945460</v>
      </c>
    </row>
    <row r="463" spans="1:62" x14ac:dyDescent="0.25">
      <c r="A463" t="s">
        <v>8666</v>
      </c>
      <c r="B463" s="2">
        <v>43424</v>
      </c>
      <c r="C463" t="s">
        <v>63</v>
      </c>
      <c r="D463" s="3">
        <v>43400.104009224538</v>
      </c>
      <c r="E463" t="s">
        <v>64</v>
      </c>
      <c r="F463" s="2">
        <v>43490</v>
      </c>
      <c r="G463" s="2">
        <v>43775</v>
      </c>
      <c r="H463" t="s">
        <v>8667</v>
      </c>
      <c r="I463" t="s">
        <v>67</v>
      </c>
      <c r="J463" t="s">
        <v>8668</v>
      </c>
      <c r="K463" t="s">
        <v>8669</v>
      </c>
      <c r="L463" t="s">
        <v>863</v>
      </c>
      <c r="M463" t="s">
        <v>105</v>
      </c>
      <c r="N463">
        <v>78735</v>
      </c>
      <c r="O463" t="s">
        <v>70</v>
      </c>
      <c r="P463" t="s">
        <v>67</v>
      </c>
      <c r="Q463" t="s">
        <v>8670</v>
      </c>
      <c r="S463" t="s">
        <v>72</v>
      </c>
      <c r="T463" t="s">
        <v>5156</v>
      </c>
      <c r="U463" t="s">
        <v>5157</v>
      </c>
      <c r="V463" t="s">
        <v>5158</v>
      </c>
      <c r="W463" t="s">
        <v>105</v>
      </c>
      <c r="X463" t="s">
        <v>5159</v>
      </c>
      <c r="Y463" t="str">
        <f>"39-3091"</f>
        <v>39-3091</v>
      </c>
      <c r="Z463" t="s">
        <v>677</v>
      </c>
      <c r="AA463">
        <v>713990</v>
      </c>
      <c r="AB463">
        <v>50</v>
      </c>
      <c r="AC463">
        <v>50</v>
      </c>
      <c r="AD463" t="s">
        <v>79</v>
      </c>
      <c r="AE463" t="s">
        <v>80</v>
      </c>
      <c r="AF463">
        <v>40</v>
      </c>
      <c r="AG463" s="4">
        <v>0.54166666666666663</v>
      </c>
      <c r="AH463" s="4">
        <v>0.91666666666666663</v>
      </c>
      <c r="AI463" s="5">
        <v>341.6</v>
      </c>
      <c r="AL463" t="s">
        <v>81</v>
      </c>
      <c r="AM463" t="s">
        <v>82</v>
      </c>
      <c r="AO463" t="s">
        <v>83</v>
      </c>
      <c r="AR463" t="s">
        <v>82</v>
      </c>
      <c r="AT463" t="s">
        <v>82</v>
      </c>
      <c r="AW463" t="s">
        <v>82</v>
      </c>
      <c r="AY463" t="s">
        <v>8630</v>
      </c>
      <c r="AZ463" t="s">
        <v>5243</v>
      </c>
      <c r="BA463" t="s">
        <v>105</v>
      </c>
      <c r="BB463">
        <v>78612</v>
      </c>
      <c r="BC463" t="s">
        <v>79</v>
      </c>
      <c r="BH463" t="s">
        <v>8631</v>
      </c>
      <c r="BJ463">
        <v>460309285</v>
      </c>
    </row>
    <row r="464" spans="1:62" x14ac:dyDescent="0.25">
      <c r="A464" t="s">
        <v>8788</v>
      </c>
      <c r="B464" s="2">
        <v>43424</v>
      </c>
      <c r="C464" t="s">
        <v>63</v>
      </c>
      <c r="D464" s="3">
        <v>43402.8366503125</v>
      </c>
      <c r="E464" t="s">
        <v>64</v>
      </c>
      <c r="F464" s="2">
        <v>43493</v>
      </c>
      <c r="G464" s="2">
        <v>43797</v>
      </c>
      <c r="H464" t="s">
        <v>8789</v>
      </c>
      <c r="J464" t="s">
        <v>8790</v>
      </c>
      <c r="L464" t="s">
        <v>8791</v>
      </c>
      <c r="M464" t="s">
        <v>86</v>
      </c>
      <c r="N464">
        <v>32462</v>
      </c>
      <c r="O464" t="s">
        <v>70</v>
      </c>
      <c r="Q464" t="s">
        <v>8792</v>
      </c>
      <c r="S464" t="s">
        <v>72</v>
      </c>
      <c r="T464" t="s">
        <v>4795</v>
      </c>
      <c r="U464" t="s">
        <v>5508</v>
      </c>
      <c r="V464" t="s">
        <v>2927</v>
      </c>
      <c r="W464" t="s">
        <v>308</v>
      </c>
      <c r="X464" t="s">
        <v>106</v>
      </c>
      <c r="Y464" t="str">
        <f>"37-3011"</f>
        <v>37-3011</v>
      </c>
      <c r="Z464" t="s">
        <v>94</v>
      </c>
      <c r="AA464">
        <v>561499</v>
      </c>
      <c r="AB464">
        <v>7</v>
      </c>
      <c r="AC464">
        <v>7</v>
      </c>
      <c r="AD464" t="s">
        <v>79</v>
      </c>
      <c r="AE464" t="s">
        <v>95</v>
      </c>
      <c r="AF464">
        <v>35</v>
      </c>
      <c r="AG464" s="4">
        <v>0.3125</v>
      </c>
      <c r="AH464" s="4">
        <v>0.66666666666666663</v>
      </c>
      <c r="AI464" s="5">
        <v>11.98</v>
      </c>
      <c r="AJ464">
        <v>17.97</v>
      </c>
      <c r="AL464" t="s">
        <v>81</v>
      </c>
      <c r="AM464" t="s">
        <v>82</v>
      </c>
      <c r="AO464" t="s">
        <v>83</v>
      </c>
      <c r="AP464" t="s">
        <v>130</v>
      </c>
      <c r="AQ464" t="s">
        <v>130</v>
      </c>
      <c r="AR464" t="s">
        <v>82</v>
      </c>
      <c r="AT464" t="s">
        <v>82</v>
      </c>
      <c r="AW464" t="s">
        <v>72</v>
      </c>
      <c r="AX464">
        <v>4</v>
      </c>
      <c r="AY464" t="s">
        <v>8791</v>
      </c>
      <c r="AZ464" t="s">
        <v>885</v>
      </c>
      <c r="BA464" t="s">
        <v>86</v>
      </c>
      <c r="BB464">
        <v>32462</v>
      </c>
      <c r="BC464" t="s">
        <v>79</v>
      </c>
      <c r="BH464" t="s">
        <v>8790</v>
      </c>
      <c r="BJ464">
        <v>208720974</v>
      </c>
    </row>
    <row r="465" spans="1:62" x14ac:dyDescent="0.25">
      <c r="A465" t="s">
        <v>9626</v>
      </c>
      <c r="B465" s="2">
        <v>43424</v>
      </c>
      <c r="C465" t="s">
        <v>63</v>
      </c>
      <c r="D465" s="3">
        <v>43403.489803321761</v>
      </c>
      <c r="E465" t="s">
        <v>64</v>
      </c>
      <c r="F465" s="2">
        <v>43485</v>
      </c>
      <c r="G465" s="2">
        <v>43687</v>
      </c>
      <c r="H465" t="s">
        <v>9627</v>
      </c>
      <c r="J465" t="s">
        <v>9628</v>
      </c>
      <c r="L465" t="s">
        <v>5032</v>
      </c>
      <c r="M465" t="s">
        <v>714</v>
      </c>
      <c r="N465">
        <v>70515</v>
      </c>
      <c r="O465" t="s">
        <v>70</v>
      </c>
      <c r="Q465" t="s">
        <v>9629</v>
      </c>
      <c r="S465" t="s">
        <v>72</v>
      </c>
      <c r="T465" t="s">
        <v>6754</v>
      </c>
      <c r="U465" t="s">
        <v>6755</v>
      </c>
      <c r="V465" t="s">
        <v>6756</v>
      </c>
      <c r="W465" t="s">
        <v>714</v>
      </c>
      <c r="X465" t="s">
        <v>9457</v>
      </c>
      <c r="Y465" t="str">
        <f>"37-3011"</f>
        <v>37-3011</v>
      </c>
      <c r="Z465" t="s">
        <v>94</v>
      </c>
      <c r="AA465">
        <v>115112</v>
      </c>
      <c r="AB465">
        <v>1</v>
      </c>
      <c r="AC465">
        <v>1</v>
      </c>
      <c r="AD465" t="s">
        <v>79</v>
      </c>
      <c r="AE465" t="s">
        <v>95</v>
      </c>
      <c r="AF465">
        <v>35</v>
      </c>
      <c r="AG465" s="4">
        <v>0.27083333333333331</v>
      </c>
      <c r="AH465" s="4">
        <v>0.625</v>
      </c>
      <c r="AI465" s="5">
        <v>13.17</v>
      </c>
      <c r="AJ465">
        <v>19.760000000000002</v>
      </c>
      <c r="AL465" t="s">
        <v>81</v>
      </c>
      <c r="AM465" t="s">
        <v>82</v>
      </c>
      <c r="AO465" t="s">
        <v>83</v>
      </c>
      <c r="AR465" t="s">
        <v>82</v>
      </c>
      <c r="AT465" t="s">
        <v>82</v>
      </c>
      <c r="AW465" t="s">
        <v>82</v>
      </c>
      <c r="AY465" t="s">
        <v>5032</v>
      </c>
      <c r="AZ465" t="s">
        <v>4969</v>
      </c>
      <c r="BA465" t="s">
        <v>714</v>
      </c>
      <c r="BB465">
        <v>70515</v>
      </c>
      <c r="BC465" t="s">
        <v>79</v>
      </c>
      <c r="BH465" t="s">
        <v>9628</v>
      </c>
      <c r="BJ465">
        <v>264361179</v>
      </c>
    </row>
    <row r="466" spans="1:62" x14ac:dyDescent="0.25">
      <c r="A466" t="s">
        <v>12839</v>
      </c>
      <c r="B466" s="2">
        <v>43424</v>
      </c>
      <c r="C466" t="s">
        <v>63</v>
      </c>
      <c r="D466" s="3">
        <v>43419.80575712963</v>
      </c>
      <c r="E466" t="s">
        <v>91</v>
      </c>
      <c r="H466" t="s">
        <v>12840</v>
      </c>
      <c r="I466" t="s">
        <v>12841</v>
      </c>
      <c r="J466" t="s">
        <v>12842</v>
      </c>
      <c r="K466" t="s">
        <v>12843</v>
      </c>
      <c r="L466" t="s">
        <v>7468</v>
      </c>
      <c r="M466" t="s">
        <v>7460</v>
      </c>
      <c r="N466">
        <v>96950</v>
      </c>
      <c r="O466" t="s">
        <v>70</v>
      </c>
      <c r="Q466" t="s">
        <v>12844</v>
      </c>
      <c r="S466" t="s">
        <v>72</v>
      </c>
      <c r="T466" t="s">
        <v>12845</v>
      </c>
      <c r="U466" t="s">
        <v>12846</v>
      </c>
      <c r="V466" t="s">
        <v>7459</v>
      </c>
      <c r="W466" t="s">
        <v>7460</v>
      </c>
      <c r="X466" t="s">
        <v>5761</v>
      </c>
      <c r="Y466" t="str">
        <f>"47-2141"</f>
        <v>47-2141</v>
      </c>
      <c r="Z466" t="s">
        <v>1722</v>
      </c>
      <c r="AA466">
        <v>721120</v>
      </c>
      <c r="AB466">
        <v>300</v>
      </c>
      <c r="AD466" t="s">
        <v>79</v>
      </c>
      <c r="AE466" t="s">
        <v>599</v>
      </c>
      <c r="AF466">
        <v>35</v>
      </c>
      <c r="AG466" s="4">
        <v>4.1666666666666664E-2</v>
      </c>
      <c r="AH466" s="4">
        <v>0.54166666666666663</v>
      </c>
      <c r="AI466" s="5">
        <v>14.15</v>
      </c>
      <c r="AJ466">
        <v>21.23</v>
      </c>
      <c r="AL466" t="s">
        <v>81</v>
      </c>
      <c r="AM466" t="s">
        <v>82</v>
      </c>
      <c r="AO466" t="s">
        <v>83</v>
      </c>
      <c r="AR466" t="s">
        <v>82</v>
      </c>
      <c r="AT466" t="s">
        <v>82</v>
      </c>
      <c r="AW466" t="s">
        <v>72</v>
      </c>
      <c r="AX466">
        <v>12</v>
      </c>
      <c r="AY466" t="s">
        <v>7468</v>
      </c>
      <c r="AZ466" t="s">
        <v>12847</v>
      </c>
      <c r="BA466" t="s">
        <v>7460</v>
      </c>
      <c r="BB466">
        <v>96950</v>
      </c>
      <c r="BC466" t="s">
        <v>87</v>
      </c>
      <c r="BH466" t="s">
        <v>12841</v>
      </c>
      <c r="BI466" t="s">
        <v>12848</v>
      </c>
      <c r="BJ466">
        <v>660822760</v>
      </c>
    </row>
    <row r="467" spans="1:62" x14ac:dyDescent="0.25">
      <c r="A467" t="s">
        <v>13799</v>
      </c>
      <c r="B467" s="2">
        <v>43424</v>
      </c>
      <c r="C467" t="s">
        <v>63</v>
      </c>
      <c r="D467" s="3">
        <v>43420.301571215277</v>
      </c>
      <c r="E467" t="s">
        <v>3355</v>
      </c>
      <c r="H467" t="s">
        <v>13800</v>
      </c>
      <c r="J467" t="s">
        <v>13801</v>
      </c>
      <c r="L467" t="s">
        <v>13802</v>
      </c>
      <c r="M467" t="s">
        <v>2314</v>
      </c>
      <c r="N467" t="s">
        <v>13803</v>
      </c>
      <c r="O467" t="s">
        <v>70</v>
      </c>
      <c r="Q467" t="s">
        <v>13804</v>
      </c>
      <c r="S467" t="s">
        <v>82</v>
      </c>
      <c r="U467" t="s">
        <v>92</v>
      </c>
      <c r="X467" t="s">
        <v>13805</v>
      </c>
      <c r="Y467" t="str">
        <f>""</f>
        <v/>
      </c>
      <c r="AA467">
        <v>237310</v>
      </c>
      <c r="AB467">
        <v>2</v>
      </c>
      <c r="AD467" t="s">
        <v>79</v>
      </c>
      <c r="AE467" t="s">
        <v>80</v>
      </c>
      <c r="AF467">
        <v>40</v>
      </c>
      <c r="AG467" s="4">
        <v>0.27083333333333331</v>
      </c>
      <c r="AH467" s="4">
        <v>0.66666666666666663</v>
      </c>
      <c r="AI467" s="6">
        <v>14</v>
      </c>
      <c r="AJ467">
        <v>21</v>
      </c>
      <c r="AK467">
        <v>30</v>
      </c>
      <c r="AM467" t="s">
        <v>82</v>
      </c>
      <c r="AO467" t="s">
        <v>83</v>
      </c>
      <c r="AR467" t="s">
        <v>82</v>
      </c>
      <c r="AT467" t="s">
        <v>82</v>
      </c>
      <c r="AW467" t="s">
        <v>82</v>
      </c>
      <c r="AY467" t="s">
        <v>13802</v>
      </c>
      <c r="AZ467" t="s">
        <v>4401</v>
      </c>
      <c r="BA467" t="s">
        <v>2314</v>
      </c>
      <c r="BB467" t="s">
        <v>13803</v>
      </c>
      <c r="BC467" t="s">
        <v>79</v>
      </c>
      <c r="BD467" t="s">
        <v>13806</v>
      </c>
      <c r="BE467" t="s">
        <v>683</v>
      </c>
      <c r="BF467" s="2">
        <v>43101</v>
      </c>
      <c r="BG467" s="2">
        <v>43465</v>
      </c>
      <c r="BH467" t="s">
        <v>13801</v>
      </c>
      <c r="BJ467">
        <v>351785217</v>
      </c>
    </row>
    <row r="468" spans="1:62" x14ac:dyDescent="0.25">
      <c r="A468" t="s">
        <v>778</v>
      </c>
      <c r="B468" s="2">
        <v>43425</v>
      </c>
      <c r="C468" t="s">
        <v>63</v>
      </c>
      <c r="D468" s="3">
        <v>43396.44795386574</v>
      </c>
      <c r="E468" t="s">
        <v>64</v>
      </c>
      <c r="F468" s="2">
        <v>43486</v>
      </c>
      <c r="G468" s="2">
        <v>43783</v>
      </c>
      <c r="H468" t="s">
        <v>779</v>
      </c>
      <c r="I468" t="s">
        <v>67</v>
      </c>
      <c r="J468" t="s">
        <v>780</v>
      </c>
      <c r="K468" t="s">
        <v>781</v>
      </c>
      <c r="L468" t="s">
        <v>782</v>
      </c>
      <c r="M468" t="s">
        <v>783</v>
      </c>
      <c r="N468">
        <v>45053</v>
      </c>
      <c r="O468" t="s">
        <v>70</v>
      </c>
      <c r="P468" t="s">
        <v>67</v>
      </c>
      <c r="Q468" t="s">
        <v>784</v>
      </c>
      <c r="S468" t="s">
        <v>72</v>
      </c>
      <c r="T468" t="s">
        <v>673</v>
      </c>
      <c r="U468" t="s">
        <v>674</v>
      </c>
      <c r="V468" t="s">
        <v>675</v>
      </c>
      <c r="W468" t="s">
        <v>136</v>
      </c>
      <c r="X468" t="s">
        <v>676</v>
      </c>
      <c r="Y468" t="str">
        <f>"35-3022"</f>
        <v>35-3022</v>
      </c>
      <c r="Z468" t="s">
        <v>280</v>
      </c>
      <c r="AA468">
        <v>713990</v>
      </c>
      <c r="AB468">
        <v>80</v>
      </c>
      <c r="AC468">
        <v>80</v>
      </c>
      <c r="AD468" t="s">
        <v>79</v>
      </c>
      <c r="AE468" t="s">
        <v>80</v>
      </c>
      <c r="AF468">
        <v>35</v>
      </c>
      <c r="AG468" s="4">
        <v>0.66666666666666663</v>
      </c>
      <c r="AH468" s="4">
        <v>0.95833333333333337</v>
      </c>
      <c r="AI468" s="5">
        <v>8.44</v>
      </c>
      <c r="AJ468">
        <v>12.66</v>
      </c>
      <c r="AK468">
        <v>15.77</v>
      </c>
      <c r="AL468" t="s">
        <v>81</v>
      </c>
      <c r="AM468" t="s">
        <v>82</v>
      </c>
      <c r="AO468" t="s">
        <v>83</v>
      </c>
      <c r="AP468" t="s">
        <v>67</v>
      </c>
      <c r="AQ468" t="s">
        <v>67</v>
      </c>
      <c r="AR468" t="s">
        <v>82</v>
      </c>
      <c r="AT468" t="s">
        <v>82</v>
      </c>
      <c r="AW468" t="s">
        <v>82</v>
      </c>
      <c r="AY468" t="s">
        <v>785</v>
      </c>
      <c r="AZ468" t="s">
        <v>786</v>
      </c>
      <c r="BA468" t="s">
        <v>787</v>
      </c>
      <c r="BB468">
        <v>35901</v>
      </c>
      <c r="BC468" t="s">
        <v>79</v>
      </c>
      <c r="BH468" t="s">
        <v>788</v>
      </c>
      <c r="BJ468">
        <v>203873191</v>
      </c>
    </row>
    <row r="469" spans="1:62" x14ac:dyDescent="0.25">
      <c r="A469" t="s">
        <v>867</v>
      </c>
      <c r="B469" s="2">
        <v>43425</v>
      </c>
      <c r="C469" t="s">
        <v>63</v>
      </c>
      <c r="D469" s="3">
        <v>43383.561941597225</v>
      </c>
      <c r="E469" t="s">
        <v>64</v>
      </c>
      <c r="F469" s="2">
        <v>43457</v>
      </c>
      <c r="G469" s="2">
        <v>43582</v>
      </c>
      <c r="H469" t="s">
        <v>868</v>
      </c>
      <c r="J469" t="s">
        <v>869</v>
      </c>
      <c r="K469" t="s">
        <v>870</v>
      </c>
      <c r="L469" t="s">
        <v>871</v>
      </c>
      <c r="M469" t="s">
        <v>166</v>
      </c>
      <c r="N469">
        <v>84092</v>
      </c>
      <c r="O469" t="s">
        <v>70</v>
      </c>
      <c r="Q469" t="s">
        <v>872</v>
      </c>
      <c r="S469" t="s">
        <v>72</v>
      </c>
      <c r="T469" t="s">
        <v>873</v>
      </c>
      <c r="U469" t="s">
        <v>874</v>
      </c>
      <c r="V469" t="s">
        <v>182</v>
      </c>
      <c r="W469" t="s">
        <v>166</v>
      </c>
      <c r="X469" t="s">
        <v>379</v>
      </c>
      <c r="Y469" t="str">
        <f>"37-2012"</f>
        <v>37-2012</v>
      </c>
      <c r="Z469" t="s">
        <v>373</v>
      </c>
      <c r="AA469">
        <v>721110</v>
      </c>
      <c r="AB469">
        <v>32</v>
      </c>
      <c r="AC469">
        <v>32</v>
      </c>
      <c r="AD469" t="s">
        <v>79</v>
      </c>
      <c r="AE469" t="s">
        <v>80</v>
      </c>
      <c r="AF469">
        <v>40</v>
      </c>
      <c r="AG469" s="4">
        <v>0.33333333333333331</v>
      </c>
      <c r="AH469" s="4">
        <v>0.70833333333333337</v>
      </c>
      <c r="AI469" s="5">
        <v>11.76</v>
      </c>
      <c r="AJ469">
        <v>17.64</v>
      </c>
      <c r="AL469" t="s">
        <v>81</v>
      </c>
      <c r="AM469" t="s">
        <v>82</v>
      </c>
      <c r="AO469" t="s">
        <v>83</v>
      </c>
      <c r="AP469" t="s">
        <v>67</v>
      </c>
      <c r="AQ469" t="s">
        <v>67</v>
      </c>
      <c r="AR469" t="s">
        <v>82</v>
      </c>
      <c r="AT469" t="s">
        <v>82</v>
      </c>
      <c r="AW469" t="s">
        <v>82</v>
      </c>
      <c r="AY469" t="s">
        <v>871</v>
      </c>
      <c r="AZ469" t="s">
        <v>172</v>
      </c>
      <c r="BA469" t="s">
        <v>166</v>
      </c>
      <c r="BB469">
        <v>84092</v>
      </c>
      <c r="BC469" t="s">
        <v>87</v>
      </c>
      <c r="BH469" t="s">
        <v>875</v>
      </c>
      <c r="BJ469">
        <v>364785914</v>
      </c>
    </row>
    <row r="470" spans="1:62" x14ac:dyDescent="0.25">
      <c r="A470" t="s">
        <v>1020</v>
      </c>
      <c r="B470" s="2">
        <v>43425</v>
      </c>
      <c r="C470" t="s">
        <v>63</v>
      </c>
      <c r="D470" s="3">
        <v>43392.509554965276</v>
      </c>
      <c r="E470" t="s">
        <v>117</v>
      </c>
      <c r="H470" t="s">
        <v>1021</v>
      </c>
      <c r="I470" t="s">
        <v>67</v>
      </c>
      <c r="J470" t="s">
        <v>1022</v>
      </c>
      <c r="K470" t="s">
        <v>67</v>
      </c>
      <c r="L470" t="s">
        <v>1023</v>
      </c>
      <c r="M470" t="s">
        <v>105</v>
      </c>
      <c r="N470">
        <v>78577</v>
      </c>
      <c r="O470" t="s">
        <v>70</v>
      </c>
      <c r="P470" t="s">
        <v>67</v>
      </c>
      <c r="Q470" t="s">
        <v>1024</v>
      </c>
      <c r="S470" t="s">
        <v>82</v>
      </c>
      <c r="U470" t="s">
        <v>92</v>
      </c>
      <c r="X470" t="s">
        <v>661</v>
      </c>
      <c r="Y470" t="str">
        <f>"53-3032"</f>
        <v>53-3032</v>
      </c>
      <c r="Z470" t="s">
        <v>157</v>
      </c>
      <c r="AA470">
        <v>4841</v>
      </c>
      <c r="AB470">
        <v>6</v>
      </c>
      <c r="AD470" t="s">
        <v>79</v>
      </c>
      <c r="AE470" t="s">
        <v>80</v>
      </c>
      <c r="AF470">
        <v>40</v>
      </c>
      <c r="AG470" s="4">
        <v>0.33333333333333331</v>
      </c>
      <c r="AH470" s="4">
        <v>0.70833333333333337</v>
      </c>
      <c r="AI470" s="6">
        <v>1000</v>
      </c>
      <c r="AL470" t="s">
        <v>81</v>
      </c>
      <c r="AM470" t="s">
        <v>82</v>
      </c>
      <c r="AO470" t="s">
        <v>213</v>
      </c>
      <c r="AP470" t="s">
        <v>67</v>
      </c>
      <c r="AR470" t="s">
        <v>82</v>
      </c>
      <c r="AT470" t="s">
        <v>82</v>
      </c>
      <c r="AW470" t="s">
        <v>82</v>
      </c>
      <c r="AY470" t="s">
        <v>1023</v>
      </c>
      <c r="AZ470" t="s">
        <v>665</v>
      </c>
      <c r="BA470" t="s">
        <v>105</v>
      </c>
      <c r="BB470">
        <v>78577</v>
      </c>
      <c r="BC470" t="s">
        <v>87</v>
      </c>
      <c r="BH470" t="s">
        <v>1022</v>
      </c>
      <c r="BI470" t="s">
        <v>67</v>
      </c>
      <c r="BJ470">
        <v>121234567</v>
      </c>
    </row>
    <row r="471" spans="1:62" x14ac:dyDescent="0.25">
      <c r="A471" t="s">
        <v>3929</v>
      </c>
      <c r="B471" s="2">
        <v>43425</v>
      </c>
      <c r="C471" t="s">
        <v>63</v>
      </c>
      <c r="D471" s="3">
        <v>43392.429509317131</v>
      </c>
      <c r="E471" t="s">
        <v>64</v>
      </c>
      <c r="F471" s="2">
        <v>43467</v>
      </c>
      <c r="G471" s="2">
        <v>43616</v>
      </c>
      <c r="H471" t="s">
        <v>3930</v>
      </c>
      <c r="J471" t="s">
        <v>3931</v>
      </c>
      <c r="K471" t="s">
        <v>3932</v>
      </c>
      <c r="L471" t="s">
        <v>3933</v>
      </c>
      <c r="M471" t="s">
        <v>100</v>
      </c>
      <c r="N471">
        <v>28571</v>
      </c>
      <c r="O471" t="s">
        <v>70</v>
      </c>
      <c r="Q471" t="s">
        <v>3934</v>
      </c>
      <c r="S471" t="s">
        <v>72</v>
      </c>
      <c r="T471" t="s">
        <v>1738</v>
      </c>
      <c r="U471" t="s">
        <v>1739</v>
      </c>
      <c r="V471" t="s">
        <v>1740</v>
      </c>
      <c r="W471" t="s">
        <v>278</v>
      </c>
      <c r="X471" t="s">
        <v>3935</v>
      </c>
      <c r="Y471" t="str">
        <f>"51-3022"</f>
        <v>51-3022</v>
      </c>
      <c r="Z471" t="s">
        <v>865</v>
      </c>
      <c r="AA471">
        <v>311712</v>
      </c>
      <c r="AB471">
        <v>20</v>
      </c>
      <c r="AC471">
        <v>20</v>
      </c>
      <c r="AD471" t="s">
        <v>79</v>
      </c>
      <c r="AE471" t="s">
        <v>80</v>
      </c>
      <c r="AF471">
        <v>35</v>
      </c>
      <c r="AG471" s="4">
        <v>0.25</v>
      </c>
      <c r="AH471" s="4">
        <v>0.58333333333333337</v>
      </c>
      <c r="AI471" s="5">
        <v>8.27</v>
      </c>
      <c r="AJ471">
        <v>12.41</v>
      </c>
      <c r="AK471">
        <v>12.41</v>
      </c>
      <c r="AL471" t="s">
        <v>81</v>
      </c>
      <c r="AM471" t="s">
        <v>82</v>
      </c>
      <c r="AO471" t="s">
        <v>83</v>
      </c>
      <c r="AR471" t="s">
        <v>82</v>
      </c>
      <c r="AT471" t="s">
        <v>82</v>
      </c>
      <c r="AW471" t="s">
        <v>82</v>
      </c>
      <c r="AY471" t="s">
        <v>3933</v>
      </c>
      <c r="AZ471" t="s">
        <v>3936</v>
      </c>
      <c r="BA471" t="s">
        <v>100</v>
      </c>
      <c r="BB471">
        <v>28571</v>
      </c>
      <c r="BC471" t="s">
        <v>87</v>
      </c>
      <c r="BH471" t="s">
        <v>3937</v>
      </c>
      <c r="BJ471">
        <v>561611011</v>
      </c>
    </row>
    <row r="472" spans="1:62" x14ac:dyDescent="0.25">
      <c r="A472" t="s">
        <v>4492</v>
      </c>
      <c r="B472" s="2">
        <v>43425</v>
      </c>
      <c r="C472" t="s">
        <v>63</v>
      </c>
      <c r="D472" s="3">
        <v>43385.417659629631</v>
      </c>
      <c r="E472" t="s">
        <v>64</v>
      </c>
      <c r="F472" s="2">
        <v>43475</v>
      </c>
      <c r="G472" s="2">
        <v>43585</v>
      </c>
      <c r="H472" t="s">
        <v>4493</v>
      </c>
      <c r="I472" t="s">
        <v>4494</v>
      </c>
      <c r="J472" t="s">
        <v>4495</v>
      </c>
      <c r="K472" t="s">
        <v>2442</v>
      </c>
      <c r="L472" t="s">
        <v>4496</v>
      </c>
      <c r="M472" t="s">
        <v>859</v>
      </c>
      <c r="N472">
        <v>98052</v>
      </c>
      <c r="O472" t="s">
        <v>70</v>
      </c>
      <c r="P472" t="s">
        <v>67</v>
      </c>
      <c r="Q472" t="s">
        <v>4497</v>
      </c>
      <c r="S472" t="s">
        <v>72</v>
      </c>
      <c r="T472" t="s">
        <v>4498</v>
      </c>
      <c r="U472" t="s">
        <v>4499</v>
      </c>
      <c r="V472" t="s">
        <v>4500</v>
      </c>
      <c r="W472" t="s">
        <v>859</v>
      </c>
      <c r="X472" t="s">
        <v>4501</v>
      </c>
      <c r="Y472" t="str">
        <f>"51-9032"</f>
        <v>51-9032</v>
      </c>
      <c r="Z472" t="s">
        <v>1635</v>
      </c>
      <c r="AA472">
        <v>311710</v>
      </c>
      <c r="AB472">
        <v>2</v>
      </c>
      <c r="AC472">
        <v>2</v>
      </c>
      <c r="AD472" t="s">
        <v>79</v>
      </c>
      <c r="AE472" t="s">
        <v>80</v>
      </c>
      <c r="AF472">
        <v>40</v>
      </c>
      <c r="AG472" s="4">
        <v>0.25</v>
      </c>
      <c r="AH472" s="4">
        <v>0.75</v>
      </c>
      <c r="AI472" s="6">
        <v>17</v>
      </c>
      <c r="AJ472">
        <v>25.5</v>
      </c>
      <c r="AK472">
        <v>30</v>
      </c>
      <c r="AL472" t="s">
        <v>81</v>
      </c>
      <c r="AM472" t="s">
        <v>82</v>
      </c>
      <c r="AO472" t="s">
        <v>83</v>
      </c>
      <c r="AP472" t="s">
        <v>67</v>
      </c>
      <c r="AQ472" t="s">
        <v>67</v>
      </c>
      <c r="AR472" t="s">
        <v>82</v>
      </c>
      <c r="AT472" t="s">
        <v>82</v>
      </c>
      <c r="AW472" t="s">
        <v>72</v>
      </c>
      <c r="AX472">
        <v>24</v>
      </c>
      <c r="AY472" t="s">
        <v>4502</v>
      </c>
      <c r="AZ472" t="s">
        <v>4503</v>
      </c>
      <c r="BA472" t="s">
        <v>595</v>
      </c>
      <c r="BB472">
        <v>99692</v>
      </c>
      <c r="BC472" t="s">
        <v>79</v>
      </c>
      <c r="BH472" t="s">
        <v>4504</v>
      </c>
      <c r="BI472" t="s">
        <v>4505</v>
      </c>
      <c r="BJ472">
        <v>910918773</v>
      </c>
    </row>
    <row r="473" spans="1:62" x14ac:dyDescent="0.25">
      <c r="A473" t="s">
        <v>4778</v>
      </c>
      <c r="B473" s="2">
        <v>43425</v>
      </c>
      <c r="C473" t="s">
        <v>63</v>
      </c>
      <c r="D473" s="3">
        <v>43396.531646574076</v>
      </c>
      <c r="E473" t="s">
        <v>117</v>
      </c>
      <c r="H473" t="s">
        <v>4779</v>
      </c>
      <c r="I473" t="s">
        <v>4780</v>
      </c>
      <c r="J473" t="s">
        <v>4781</v>
      </c>
      <c r="L473" t="s">
        <v>4782</v>
      </c>
      <c r="M473" t="s">
        <v>105</v>
      </c>
      <c r="N473">
        <v>79768</v>
      </c>
      <c r="O473" t="s">
        <v>70</v>
      </c>
      <c r="Q473" t="s">
        <v>4783</v>
      </c>
      <c r="S473" t="s">
        <v>72</v>
      </c>
      <c r="T473" t="s">
        <v>4784</v>
      </c>
      <c r="U473" t="s">
        <v>4785</v>
      </c>
      <c r="V473" t="s">
        <v>2973</v>
      </c>
      <c r="W473" t="s">
        <v>105</v>
      </c>
      <c r="X473" t="s">
        <v>106</v>
      </c>
      <c r="Y473" t="str">
        <f>"37-3011"</f>
        <v>37-3011</v>
      </c>
      <c r="Z473" t="s">
        <v>94</v>
      </c>
      <c r="AA473">
        <v>56173</v>
      </c>
      <c r="AB473">
        <v>6</v>
      </c>
      <c r="AD473" t="s">
        <v>79</v>
      </c>
      <c r="AE473" t="s">
        <v>95</v>
      </c>
      <c r="AF473">
        <v>40</v>
      </c>
      <c r="AG473" s="4">
        <v>0.33333333333333331</v>
      </c>
      <c r="AH473" s="4">
        <v>0.70833333333333337</v>
      </c>
      <c r="AI473" s="5">
        <v>14.73</v>
      </c>
      <c r="AJ473">
        <v>22.1</v>
      </c>
      <c r="AK473">
        <v>22.5</v>
      </c>
      <c r="AL473" t="s">
        <v>81</v>
      </c>
      <c r="AM473" t="s">
        <v>82</v>
      </c>
      <c r="AO473" t="s">
        <v>83</v>
      </c>
      <c r="AP473" t="s">
        <v>67</v>
      </c>
      <c r="AQ473" t="s">
        <v>67</v>
      </c>
      <c r="AR473" t="s">
        <v>82</v>
      </c>
      <c r="AT473" t="s">
        <v>82</v>
      </c>
      <c r="AW473" t="s">
        <v>72</v>
      </c>
      <c r="AX473">
        <v>1</v>
      </c>
      <c r="AY473" t="s">
        <v>2973</v>
      </c>
      <c r="AZ473" t="s">
        <v>4786</v>
      </c>
      <c r="BA473" t="s">
        <v>105</v>
      </c>
      <c r="BB473">
        <v>79765</v>
      </c>
      <c r="BC473" t="s">
        <v>79</v>
      </c>
      <c r="BH473" t="s">
        <v>4787</v>
      </c>
      <c r="BI473" t="s">
        <v>67</v>
      </c>
      <c r="BJ473">
        <v>821918702</v>
      </c>
    </row>
    <row r="474" spans="1:62" x14ac:dyDescent="0.25">
      <c r="A474" t="s">
        <v>5423</v>
      </c>
      <c r="B474" s="2">
        <v>43425</v>
      </c>
      <c r="C474" t="s">
        <v>63</v>
      </c>
      <c r="D474" s="3">
        <v>43396.482250844907</v>
      </c>
      <c r="E474" t="s">
        <v>117</v>
      </c>
      <c r="H474" t="s">
        <v>5424</v>
      </c>
      <c r="I474" t="s">
        <v>67</v>
      </c>
      <c r="J474" t="s">
        <v>5425</v>
      </c>
      <c r="K474" t="s">
        <v>67</v>
      </c>
      <c r="L474" t="s">
        <v>4382</v>
      </c>
      <c r="M474" t="s">
        <v>105</v>
      </c>
      <c r="N474">
        <v>78857</v>
      </c>
      <c r="O474" t="s">
        <v>70</v>
      </c>
      <c r="P474" t="s">
        <v>67</v>
      </c>
      <c r="Q474" t="s">
        <v>5426</v>
      </c>
      <c r="R474">
        <v>0</v>
      </c>
      <c r="S474" t="s">
        <v>82</v>
      </c>
      <c r="U474" t="s">
        <v>92</v>
      </c>
      <c r="X474" t="s">
        <v>661</v>
      </c>
      <c r="Y474" t="str">
        <f>"53-3032"</f>
        <v>53-3032</v>
      </c>
      <c r="Z474" t="s">
        <v>157</v>
      </c>
      <c r="AA474">
        <v>541614</v>
      </c>
      <c r="AB474">
        <v>55</v>
      </c>
      <c r="AD474" t="s">
        <v>79</v>
      </c>
      <c r="AE474" t="s">
        <v>95</v>
      </c>
      <c r="AF474">
        <v>50</v>
      </c>
      <c r="AG474" s="4">
        <v>0.33333333333333331</v>
      </c>
      <c r="AH474" s="4">
        <v>0.75</v>
      </c>
      <c r="AI474" s="6">
        <v>1000</v>
      </c>
      <c r="AL474" t="s">
        <v>81</v>
      </c>
      <c r="AM474" t="s">
        <v>82</v>
      </c>
      <c r="AO474" t="s">
        <v>213</v>
      </c>
      <c r="AP474" t="s">
        <v>662</v>
      </c>
      <c r="AQ474" t="s">
        <v>67</v>
      </c>
      <c r="AR474" t="s">
        <v>82</v>
      </c>
      <c r="AT474" t="s">
        <v>82</v>
      </c>
      <c r="AW474" t="s">
        <v>72</v>
      </c>
      <c r="AX474">
        <v>36</v>
      </c>
      <c r="AY474" t="s">
        <v>4382</v>
      </c>
      <c r="AZ474" t="s">
        <v>4382</v>
      </c>
      <c r="BA474" t="s">
        <v>105</v>
      </c>
      <c r="BB474">
        <v>78857</v>
      </c>
      <c r="BC474" t="s">
        <v>87</v>
      </c>
      <c r="BH474" t="s">
        <v>5427</v>
      </c>
      <c r="BI474" t="s">
        <v>67</v>
      </c>
      <c r="BJ474">
        <v>205164870</v>
      </c>
    </row>
    <row r="475" spans="1:62" x14ac:dyDescent="0.25">
      <c r="A475" t="s">
        <v>5464</v>
      </c>
      <c r="B475" s="2">
        <v>43425</v>
      </c>
      <c r="C475" t="s">
        <v>63</v>
      </c>
      <c r="D475" s="3">
        <v>43382.19887320602</v>
      </c>
      <c r="E475" t="s">
        <v>117</v>
      </c>
      <c r="H475" t="s">
        <v>5465</v>
      </c>
      <c r="I475" t="s">
        <v>67</v>
      </c>
      <c r="J475" t="s">
        <v>5466</v>
      </c>
      <c r="L475" t="s">
        <v>5467</v>
      </c>
      <c r="M475" t="s">
        <v>207</v>
      </c>
      <c r="N475">
        <v>2375</v>
      </c>
      <c r="O475" t="s">
        <v>70</v>
      </c>
      <c r="Q475" t="s">
        <v>5468</v>
      </c>
      <c r="S475" t="s">
        <v>72</v>
      </c>
      <c r="T475" t="s">
        <v>2198</v>
      </c>
      <c r="U475" t="s">
        <v>2199</v>
      </c>
      <c r="V475" t="s">
        <v>2200</v>
      </c>
      <c r="W475" t="s">
        <v>86</v>
      </c>
      <c r="X475" t="s">
        <v>106</v>
      </c>
      <c r="Y475" t="str">
        <f>"37-3011"</f>
        <v>37-3011</v>
      </c>
      <c r="Z475" t="s">
        <v>94</v>
      </c>
      <c r="AA475">
        <v>561730</v>
      </c>
      <c r="AB475">
        <v>3</v>
      </c>
      <c r="AD475" t="s">
        <v>79</v>
      </c>
      <c r="AE475" t="s">
        <v>80</v>
      </c>
      <c r="AF475">
        <v>40</v>
      </c>
      <c r="AG475" s="4">
        <v>0.29166666666666669</v>
      </c>
      <c r="AH475" s="4">
        <v>0.66666666666666663</v>
      </c>
      <c r="AI475" s="5">
        <v>17.5</v>
      </c>
      <c r="AJ475">
        <v>26.25</v>
      </c>
      <c r="AL475" t="s">
        <v>81</v>
      </c>
      <c r="AM475" t="s">
        <v>82</v>
      </c>
      <c r="AO475" t="s">
        <v>83</v>
      </c>
      <c r="AR475" t="s">
        <v>82</v>
      </c>
      <c r="AT475" t="s">
        <v>82</v>
      </c>
      <c r="AW475" t="s">
        <v>82</v>
      </c>
      <c r="AY475" t="s">
        <v>5467</v>
      </c>
      <c r="AZ475" t="s">
        <v>5469</v>
      </c>
      <c r="BA475" t="s">
        <v>207</v>
      </c>
      <c r="BB475">
        <v>2375</v>
      </c>
      <c r="BC475" t="s">
        <v>79</v>
      </c>
      <c r="BH475" t="s">
        <v>5466</v>
      </c>
      <c r="BJ475">
        <v>422821923</v>
      </c>
    </row>
    <row r="476" spans="1:62" x14ac:dyDescent="0.25">
      <c r="A476" t="s">
        <v>5762</v>
      </c>
      <c r="B476" s="2">
        <v>43425</v>
      </c>
      <c r="C476" t="s">
        <v>63</v>
      </c>
      <c r="D476" s="3">
        <v>43390.568495856482</v>
      </c>
      <c r="E476" t="s">
        <v>64</v>
      </c>
      <c r="F476" s="2">
        <v>43479</v>
      </c>
      <c r="G476" s="2">
        <v>43752</v>
      </c>
      <c r="H476" t="s">
        <v>5763</v>
      </c>
      <c r="I476" t="s">
        <v>130</v>
      </c>
      <c r="J476" t="s">
        <v>5764</v>
      </c>
      <c r="K476" t="s">
        <v>130</v>
      </c>
      <c r="L476" t="s">
        <v>5765</v>
      </c>
      <c r="M476" t="s">
        <v>844</v>
      </c>
      <c r="N476">
        <v>62234</v>
      </c>
      <c r="O476" t="s">
        <v>70</v>
      </c>
      <c r="P476" t="s">
        <v>130</v>
      </c>
      <c r="Q476" t="s">
        <v>5766</v>
      </c>
      <c r="R476">
        <v>0</v>
      </c>
      <c r="S476" t="s">
        <v>72</v>
      </c>
      <c r="T476" t="s">
        <v>5767</v>
      </c>
      <c r="U476" t="s">
        <v>5768</v>
      </c>
      <c r="V476" t="s">
        <v>1711</v>
      </c>
      <c r="W476" t="s">
        <v>1246</v>
      </c>
      <c r="X476" t="s">
        <v>5769</v>
      </c>
      <c r="Y476" t="str">
        <f>"37-3011"</f>
        <v>37-3011</v>
      </c>
      <c r="Z476" t="s">
        <v>94</v>
      </c>
      <c r="AA476">
        <v>561730</v>
      </c>
      <c r="AB476">
        <v>14</v>
      </c>
      <c r="AC476">
        <v>14</v>
      </c>
      <c r="AD476" t="s">
        <v>79</v>
      </c>
      <c r="AE476" t="s">
        <v>80</v>
      </c>
      <c r="AF476">
        <v>40</v>
      </c>
      <c r="AG476" s="4">
        <v>0.35416666666666669</v>
      </c>
      <c r="AH476" s="4">
        <v>0.6875</v>
      </c>
      <c r="AI476" s="5">
        <v>14.55</v>
      </c>
      <c r="AJ476">
        <v>0</v>
      </c>
      <c r="AK476">
        <v>0</v>
      </c>
      <c r="AL476" t="s">
        <v>81</v>
      </c>
      <c r="AM476" t="s">
        <v>82</v>
      </c>
      <c r="AO476" t="s">
        <v>83</v>
      </c>
      <c r="AP476" t="s">
        <v>130</v>
      </c>
      <c r="AQ476" t="s">
        <v>130</v>
      </c>
      <c r="AR476" t="s">
        <v>82</v>
      </c>
      <c r="AT476" t="s">
        <v>82</v>
      </c>
      <c r="AW476" t="s">
        <v>82</v>
      </c>
      <c r="AY476" t="s">
        <v>5765</v>
      </c>
      <c r="AZ476" t="s">
        <v>5770</v>
      </c>
      <c r="BA476" t="s">
        <v>844</v>
      </c>
      <c r="BB476">
        <v>62234</v>
      </c>
      <c r="BC476" t="s">
        <v>79</v>
      </c>
      <c r="BH476" t="s">
        <v>5764</v>
      </c>
      <c r="BI476" t="s">
        <v>130</v>
      </c>
      <c r="BJ476">
        <v>461291041</v>
      </c>
    </row>
    <row r="477" spans="1:62" x14ac:dyDescent="0.25">
      <c r="A477" t="s">
        <v>6341</v>
      </c>
      <c r="B477" s="2">
        <v>43425</v>
      </c>
      <c r="C477" t="s">
        <v>63</v>
      </c>
      <c r="D477" s="3">
        <v>43380.385467372682</v>
      </c>
      <c r="E477" t="s">
        <v>64</v>
      </c>
      <c r="F477" s="2">
        <v>43470</v>
      </c>
      <c r="G477" s="2">
        <v>43774</v>
      </c>
      <c r="H477" t="s">
        <v>6342</v>
      </c>
      <c r="J477" t="s">
        <v>6343</v>
      </c>
      <c r="L477" t="s">
        <v>6344</v>
      </c>
      <c r="M477" t="s">
        <v>323</v>
      </c>
      <c r="N477">
        <v>93465</v>
      </c>
      <c r="O477" t="s">
        <v>70</v>
      </c>
      <c r="Q477" t="s">
        <v>6345</v>
      </c>
      <c r="S477" t="s">
        <v>72</v>
      </c>
      <c r="T477" t="s">
        <v>3258</v>
      </c>
      <c r="U477" t="s">
        <v>3259</v>
      </c>
      <c r="V477" t="s">
        <v>3260</v>
      </c>
      <c r="W477" t="s">
        <v>323</v>
      </c>
      <c r="X477" t="s">
        <v>3261</v>
      </c>
      <c r="Y477" t="str">
        <f>"39-2021"</f>
        <v>39-2021</v>
      </c>
      <c r="Z477" t="s">
        <v>78</v>
      </c>
      <c r="AA477">
        <v>711219</v>
      </c>
      <c r="AB477">
        <v>2</v>
      </c>
      <c r="AC477">
        <v>2</v>
      </c>
      <c r="AD477" t="s">
        <v>79</v>
      </c>
      <c r="AE477" t="s">
        <v>95</v>
      </c>
      <c r="AF477">
        <v>40</v>
      </c>
      <c r="AG477" s="4">
        <v>0.33333333333333331</v>
      </c>
      <c r="AH477" s="4">
        <v>0.75</v>
      </c>
      <c r="AI477" s="5">
        <v>15.87</v>
      </c>
      <c r="AJ477">
        <v>23.8</v>
      </c>
      <c r="AK477">
        <v>23.8</v>
      </c>
      <c r="AL477" t="s">
        <v>81</v>
      </c>
      <c r="AM477" t="s">
        <v>82</v>
      </c>
      <c r="AO477" t="s">
        <v>83</v>
      </c>
      <c r="AP477" t="s">
        <v>67</v>
      </c>
      <c r="AQ477" t="s">
        <v>67</v>
      </c>
      <c r="AR477" t="s">
        <v>82</v>
      </c>
      <c r="AT477" t="s">
        <v>82</v>
      </c>
      <c r="AW477" t="s">
        <v>72</v>
      </c>
      <c r="AX477">
        <v>1</v>
      </c>
      <c r="AY477" t="s">
        <v>6061</v>
      </c>
      <c r="AZ477" t="s">
        <v>2428</v>
      </c>
      <c r="BA477" t="s">
        <v>323</v>
      </c>
      <c r="BB477">
        <v>95683</v>
      </c>
      <c r="BC477" t="s">
        <v>79</v>
      </c>
      <c r="BH477" t="s">
        <v>6062</v>
      </c>
      <c r="BI477" t="s">
        <v>6063</v>
      </c>
      <c r="BJ477">
        <v>943144548</v>
      </c>
    </row>
    <row r="478" spans="1:62" x14ac:dyDescent="0.25">
      <c r="A478" t="s">
        <v>6391</v>
      </c>
      <c r="B478" s="2">
        <v>43425</v>
      </c>
      <c r="C478" t="s">
        <v>63</v>
      </c>
      <c r="D478" s="3">
        <v>43381.578392881944</v>
      </c>
      <c r="E478" t="s">
        <v>64</v>
      </c>
      <c r="F478" s="2">
        <v>43466</v>
      </c>
      <c r="G478" s="2">
        <v>43585</v>
      </c>
      <c r="H478" t="s">
        <v>6392</v>
      </c>
      <c r="I478" t="s">
        <v>67</v>
      </c>
      <c r="J478" t="s">
        <v>6393</v>
      </c>
      <c r="K478" t="s">
        <v>2442</v>
      </c>
      <c r="L478" t="s">
        <v>6394</v>
      </c>
      <c r="M478" t="s">
        <v>859</v>
      </c>
      <c r="N478">
        <v>98004</v>
      </c>
      <c r="O478" t="s">
        <v>70</v>
      </c>
      <c r="P478" t="s">
        <v>67</v>
      </c>
      <c r="Q478" t="s">
        <v>6395</v>
      </c>
      <c r="R478">
        <v>7216</v>
      </c>
      <c r="S478" t="s">
        <v>82</v>
      </c>
      <c r="U478" t="s">
        <v>92</v>
      </c>
      <c r="X478" t="s">
        <v>6396</v>
      </c>
      <c r="Y478" t="str">
        <f>"51-3022.00"</f>
        <v>51-3022.00</v>
      </c>
      <c r="Z478" t="s">
        <v>865</v>
      </c>
      <c r="AA478">
        <v>311712</v>
      </c>
      <c r="AB478">
        <v>5</v>
      </c>
      <c r="AC478">
        <v>5</v>
      </c>
      <c r="AD478" t="s">
        <v>79</v>
      </c>
      <c r="AE478" t="s">
        <v>80</v>
      </c>
      <c r="AF478">
        <v>40</v>
      </c>
      <c r="AG478" s="4">
        <v>0.33333333333333331</v>
      </c>
      <c r="AH478" s="4">
        <v>0.70833333333333337</v>
      </c>
      <c r="AI478" s="5">
        <v>10.87</v>
      </c>
      <c r="AJ478">
        <v>16.309999999999999</v>
      </c>
      <c r="AK478">
        <v>16.309999999999999</v>
      </c>
      <c r="AL478" t="s">
        <v>81</v>
      </c>
      <c r="AM478" t="s">
        <v>82</v>
      </c>
      <c r="AO478" t="s">
        <v>83</v>
      </c>
      <c r="AP478" t="s">
        <v>67</v>
      </c>
      <c r="AQ478" t="s">
        <v>67</v>
      </c>
      <c r="AR478" t="s">
        <v>82</v>
      </c>
      <c r="AT478" t="s">
        <v>82</v>
      </c>
      <c r="AW478" t="s">
        <v>72</v>
      </c>
      <c r="AX478">
        <v>24</v>
      </c>
      <c r="AY478" t="s">
        <v>6397</v>
      </c>
      <c r="AZ478" t="s">
        <v>6398</v>
      </c>
      <c r="BA478" t="s">
        <v>595</v>
      </c>
      <c r="BB478">
        <v>99612</v>
      </c>
      <c r="BC478" t="s">
        <v>79</v>
      </c>
      <c r="BH478" t="s">
        <v>6399</v>
      </c>
      <c r="BJ478">
        <v>910556456</v>
      </c>
    </row>
    <row r="479" spans="1:62" x14ac:dyDescent="0.25">
      <c r="A479" t="s">
        <v>6505</v>
      </c>
      <c r="B479" s="2">
        <v>43425</v>
      </c>
      <c r="C479" t="s">
        <v>63</v>
      </c>
      <c r="D479" s="3">
        <v>43389.77433158565</v>
      </c>
      <c r="E479" t="s">
        <v>64</v>
      </c>
      <c r="F479" s="2">
        <v>43471</v>
      </c>
      <c r="G479" s="2">
        <v>43773</v>
      </c>
      <c r="H479" t="s">
        <v>6506</v>
      </c>
      <c r="J479" t="s">
        <v>6507</v>
      </c>
      <c r="L479" t="s">
        <v>6508</v>
      </c>
      <c r="M479" t="s">
        <v>86</v>
      </c>
      <c r="N479">
        <v>33579</v>
      </c>
      <c r="O479" t="s">
        <v>70</v>
      </c>
      <c r="Q479" t="s">
        <v>6509</v>
      </c>
      <c r="S479" t="s">
        <v>72</v>
      </c>
      <c r="T479" t="s">
        <v>6510</v>
      </c>
      <c r="U479" t="s">
        <v>6511</v>
      </c>
      <c r="V479" t="s">
        <v>3178</v>
      </c>
      <c r="W479" t="s">
        <v>86</v>
      </c>
      <c r="X479" t="s">
        <v>6512</v>
      </c>
      <c r="Y479" t="str">
        <f>"39-3091"</f>
        <v>39-3091</v>
      </c>
      <c r="Z479" t="s">
        <v>677</v>
      </c>
      <c r="AA479">
        <v>713990</v>
      </c>
      <c r="AB479">
        <v>35</v>
      </c>
      <c r="AC479">
        <v>35</v>
      </c>
      <c r="AD479" t="s">
        <v>79</v>
      </c>
      <c r="AE479" t="s">
        <v>80</v>
      </c>
      <c r="AF479">
        <v>40</v>
      </c>
      <c r="AG479" s="4">
        <v>0.625</v>
      </c>
      <c r="AH479" s="4">
        <v>0.95833333333333337</v>
      </c>
      <c r="AI479" s="5">
        <v>8.48</v>
      </c>
      <c r="AL479" t="s">
        <v>81</v>
      </c>
      <c r="AM479" t="s">
        <v>82</v>
      </c>
      <c r="AO479" t="s">
        <v>83</v>
      </c>
      <c r="AR479" t="s">
        <v>82</v>
      </c>
      <c r="AT479" t="s">
        <v>82</v>
      </c>
      <c r="AW479" t="s">
        <v>82</v>
      </c>
      <c r="AY479" t="s">
        <v>6508</v>
      </c>
      <c r="AZ479" t="s">
        <v>6513</v>
      </c>
      <c r="BA479" t="s">
        <v>86</v>
      </c>
      <c r="BB479">
        <v>33579</v>
      </c>
      <c r="BC479" t="s">
        <v>79</v>
      </c>
      <c r="BH479" t="s">
        <v>6507</v>
      </c>
      <c r="BJ479">
        <v>205006246</v>
      </c>
    </row>
    <row r="480" spans="1:62" x14ac:dyDescent="0.25">
      <c r="A480" t="s">
        <v>6634</v>
      </c>
      <c r="B480" s="2">
        <v>43425</v>
      </c>
      <c r="C480" t="s">
        <v>63</v>
      </c>
      <c r="D480" s="3">
        <v>43382.51681134259</v>
      </c>
      <c r="E480" t="s">
        <v>282</v>
      </c>
      <c r="F480" s="2">
        <v>43458</v>
      </c>
      <c r="G480" s="2">
        <v>43582</v>
      </c>
      <c r="H480" t="s">
        <v>6635</v>
      </c>
      <c r="I480" t="s">
        <v>67</v>
      </c>
      <c r="J480" t="s">
        <v>875</v>
      </c>
      <c r="K480" t="s">
        <v>870</v>
      </c>
      <c r="L480" t="s">
        <v>871</v>
      </c>
      <c r="M480" t="s">
        <v>166</v>
      </c>
      <c r="N480">
        <v>84092</v>
      </c>
      <c r="O480" t="s">
        <v>70</v>
      </c>
      <c r="Q480" t="s">
        <v>872</v>
      </c>
      <c r="S480" t="s">
        <v>72</v>
      </c>
      <c r="T480" t="s">
        <v>873</v>
      </c>
      <c r="U480" t="s">
        <v>874</v>
      </c>
      <c r="V480" t="s">
        <v>182</v>
      </c>
      <c r="W480" t="s">
        <v>166</v>
      </c>
      <c r="X480" t="s">
        <v>6636</v>
      </c>
      <c r="Y480" t="str">
        <f>"35-2021"</f>
        <v>35-2021</v>
      </c>
      <c r="Z480" t="s">
        <v>221</v>
      </c>
      <c r="AA480">
        <v>721110</v>
      </c>
      <c r="AB480">
        <v>39</v>
      </c>
      <c r="AC480">
        <v>37</v>
      </c>
      <c r="AD480" t="s">
        <v>79</v>
      </c>
      <c r="AE480" t="s">
        <v>80</v>
      </c>
      <c r="AF480">
        <v>40</v>
      </c>
      <c r="AG480" s="4">
        <v>0.33333333333333331</v>
      </c>
      <c r="AH480" s="4">
        <v>0.70833333333333337</v>
      </c>
      <c r="AI480" s="5">
        <v>11.71</v>
      </c>
      <c r="AJ480">
        <v>17.559999999999999</v>
      </c>
      <c r="AL480" t="s">
        <v>81</v>
      </c>
      <c r="AM480" t="s">
        <v>82</v>
      </c>
      <c r="AO480" t="s">
        <v>83</v>
      </c>
      <c r="AP480" t="s">
        <v>67</v>
      </c>
      <c r="AQ480" t="s">
        <v>67</v>
      </c>
      <c r="AR480" t="s">
        <v>82</v>
      </c>
      <c r="AT480" t="s">
        <v>82</v>
      </c>
      <c r="AW480" t="s">
        <v>82</v>
      </c>
      <c r="AY480" t="s">
        <v>871</v>
      </c>
      <c r="AZ480" t="s">
        <v>172</v>
      </c>
      <c r="BA480" t="s">
        <v>166</v>
      </c>
      <c r="BB480">
        <v>84092</v>
      </c>
      <c r="BC480" t="s">
        <v>87</v>
      </c>
      <c r="BH480" t="s">
        <v>875</v>
      </c>
      <c r="BJ480">
        <v>364785914</v>
      </c>
    </row>
    <row r="481" spans="1:62" x14ac:dyDescent="0.25">
      <c r="A481" t="s">
        <v>6698</v>
      </c>
      <c r="B481" s="2">
        <v>43425</v>
      </c>
      <c r="C481" t="s">
        <v>63</v>
      </c>
      <c r="D481" s="3">
        <v>43382.61052869213</v>
      </c>
      <c r="E481" t="s">
        <v>282</v>
      </c>
      <c r="F481" s="2">
        <v>43457</v>
      </c>
      <c r="G481" s="2">
        <v>43582</v>
      </c>
      <c r="H481" t="s">
        <v>6635</v>
      </c>
      <c r="I481" t="s">
        <v>67</v>
      </c>
      <c r="J481" t="s">
        <v>875</v>
      </c>
      <c r="K481" t="s">
        <v>870</v>
      </c>
      <c r="L481" t="s">
        <v>871</v>
      </c>
      <c r="M481" t="s">
        <v>166</v>
      </c>
      <c r="N481">
        <v>84092</v>
      </c>
      <c r="O481" t="s">
        <v>70</v>
      </c>
      <c r="P481" t="s">
        <v>67</v>
      </c>
      <c r="Q481" t="s">
        <v>872</v>
      </c>
      <c r="S481" t="s">
        <v>72</v>
      </c>
      <c r="T481" t="s">
        <v>873</v>
      </c>
      <c r="U481" t="s">
        <v>874</v>
      </c>
      <c r="V481" t="s">
        <v>182</v>
      </c>
      <c r="W481" t="s">
        <v>166</v>
      </c>
      <c r="X481" t="s">
        <v>6699</v>
      </c>
      <c r="Y481" t="str">
        <f>"35-9011"</f>
        <v>35-9011</v>
      </c>
      <c r="Z481" t="s">
        <v>1925</v>
      </c>
      <c r="AA481">
        <v>721110</v>
      </c>
      <c r="AB481">
        <v>35</v>
      </c>
      <c r="AC481">
        <v>32</v>
      </c>
      <c r="AD481" t="s">
        <v>79</v>
      </c>
      <c r="AE481" t="s">
        <v>80</v>
      </c>
      <c r="AF481">
        <v>35</v>
      </c>
      <c r="AG481" s="4">
        <v>0.33333333333333331</v>
      </c>
      <c r="AH481" s="4">
        <v>0.70833333333333337</v>
      </c>
      <c r="AI481" s="5">
        <v>10.79</v>
      </c>
      <c r="AJ481">
        <v>16.18</v>
      </c>
      <c r="AL481" t="s">
        <v>81</v>
      </c>
      <c r="AM481" t="s">
        <v>82</v>
      </c>
      <c r="AO481" t="s">
        <v>83</v>
      </c>
      <c r="AP481" t="s">
        <v>67</v>
      </c>
      <c r="AQ481" t="s">
        <v>67</v>
      </c>
      <c r="AR481" t="s">
        <v>82</v>
      </c>
      <c r="AT481" t="s">
        <v>82</v>
      </c>
      <c r="AW481" t="s">
        <v>82</v>
      </c>
      <c r="AY481" t="s">
        <v>871</v>
      </c>
      <c r="AZ481" t="s">
        <v>172</v>
      </c>
      <c r="BA481" t="s">
        <v>166</v>
      </c>
      <c r="BB481">
        <v>84092</v>
      </c>
      <c r="BC481" t="s">
        <v>87</v>
      </c>
      <c r="BH481" t="s">
        <v>875</v>
      </c>
      <c r="BJ481">
        <v>364785914</v>
      </c>
    </row>
    <row r="482" spans="1:62" x14ac:dyDescent="0.25">
      <c r="A482" t="s">
        <v>6904</v>
      </c>
      <c r="B482" s="2">
        <v>43425</v>
      </c>
      <c r="C482" t="s">
        <v>63</v>
      </c>
      <c r="D482" s="3">
        <v>43384.611006458334</v>
      </c>
      <c r="E482" t="s">
        <v>64</v>
      </c>
      <c r="F482" s="2">
        <v>43472</v>
      </c>
      <c r="G482" s="2">
        <v>43771</v>
      </c>
      <c r="H482" t="s">
        <v>6905</v>
      </c>
      <c r="J482" t="s">
        <v>6906</v>
      </c>
      <c r="L482" t="s">
        <v>5071</v>
      </c>
      <c r="M482" t="s">
        <v>714</v>
      </c>
      <c r="N482">
        <v>70517</v>
      </c>
      <c r="O482" t="s">
        <v>70</v>
      </c>
      <c r="P482" t="s">
        <v>6270</v>
      </c>
      <c r="Q482" t="s">
        <v>6907</v>
      </c>
      <c r="S482" t="s">
        <v>72</v>
      </c>
      <c r="T482" t="s">
        <v>4208</v>
      </c>
      <c r="U482" t="s">
        <v>4209</v>
      </c>
      <c r="V482" t="s">
        <v>4210</v>
      </c>
      <c r="W482" t="s">
        <v>714</v>
      </c>
      <c r="X482" t="s">
        <v>6908</v>
      </c>
      <c r="Y482" t="str">
        <f>"51-3022"</f>
        <v>51-3022</v>
      </c>
      <c r="Z482" t="s">
        <v>865</v>
      </c>
      <c r="AA482">
        <v>31171</v>
      </c>
      <c r="AB482">
        <v>70</v>
      </c>
      <c r="AC482">
        <v>70</v>
      </c>
      <c r="AD482" t="s">
        <v>79</v>
      </c>
      <c r="AE482" t="s">
        <v>95</v>
      </c>
      <c r="AF482">
        <v>35</v>
      </c>
      <c r="AG482" s="4">
        <v>0.20833333333333334</v>
      </c>
      <c r="AH482" s="4">
        <v>0.5625</v>
      </c>
      <c r="AI482" s="5">
        <v>9.65</v>
      </c>
      <c r="AJ482">
        <v>14.48</v>
      </c>
      <c r="AK482">
        <v>14.48</v>
      </c>
      <c r="AL482" t="s">
        <v>81</v>
      </c>
      <c r="AM482" t="s">
        <v>82</v>
      </c>
      <c r="AO482" t="s">
        <v>83</v>
      </c>
      <c r="AR482" t="s">
        <v>82</v>
      </c>
      <c r="AT482" t="s">
        <v>82</v>
      </c>
      <c r="AW482" t="s">
        <v>82</v>
      </c>
      <c r="AY482" t="s">
        <v>5071</v>
      </c>
      <c r="AZ482" t="s">
        <v>5073</v>
      </c>
      <c r="BA482" t="s">
        <v>714</v>
      </c>
      <c r="BB482">
        <v>70517</v>
      </c>
      <c r="BC482" t="s">
        <v>87</v>
      </c>
      <c r="BH482" t="s">
        <v>6906</v>
      </c>
      <c r="BJ482">
        <v>720930132</v>
      </c>
    </row>
    <row r="483" spans="1:62" x14ac:dyDescent="0.25">
      <c r="A483" t="s">
        <v>7906</v>
      </c>
      <c r="B483" s="2">
        <v>43425</v>
      </c>
      <c r="C483" t="s">
        <v>63</v>
      </c>
      <c r="D483" s="3">
        <v>43395.841407835651</v>
      </c>
      <c r="E483" t="s">
        <v>64</v>
      </c>
      <c r="F483" s="2">
        <v>43486</v>
      </c>
      <c r="G483" s="2">
        <v>43784</v>
      </c>
      <c r="H483" t="s">
        <v>7907</v>
      </c>
      <c r="I483" t="s">
        <v>7144</v>
      </c>
      <c r="J483" t="s">
        <v>7908</v>
      </c>
      <c r="K483" t="s">
        <v>7156</v>
      </c>
      <c r="L483" t="s">
        <v>7909</v>
      </c>
      <c r="M483" t="s">
        <v>147</v>
      </c>
      <c r="N483">
        <v>18109</v>
      </c>
      <c r="O483" t="s">
        <v>70</v>
      </c>
      <c r="Q483" t="s">
        <v>7910</v>
      </c>
      <c r="S483" t="s">
        <v>72</v>
      </c>
      <c r="T483" t="s">
        <v>1881</v>
      </c>
      <c r="U483" t="s">
        <v>5811</v>
      </c>
      <c r="V483" t="s">
        <v>1882</v>
      </c>
      <c r="W483" t="s">
        <v>278</v>
      </c>
      <c r="X483" t="s">
        <v>1673</v>
      </c>
      <c r="Y483" t="str">
        <f>"37-3011"</f>
        <v>37-3011</v>
      </c>
      <c r="Z483" t="s">
        <v>94</v>
      </c>
      <c r="AA483">
        <v>561730</v>
      </c>
      <c r="AB483">
        <v>15</v>
      </c>
      <c r="AC483">
        <v>15</v>
      </c>
      <c r="AD483" t="s">
        <v>79</v>
      </c>
      <c r="AE483" t="s">
        <v>95</v>
      </c>
      <c r="AF483">
        <v>35</v>
      </c>
      <c r="AG483" s="4">
        <v>0.27083333333333331</v>
      </c>
      <c r="AH483" s="4">
        <v>0.58333333333333337</v>
      </c>
      <c r="AI483" s="5">
        <v>13.69</v>
      </c>
      <c r="AJ483">
        <v>20.54</v>
      </c>
      <c r="AL483" t="s">
        <v>81</v>
      </c>
      <c r="AM483" t="s">
        <v>82</v>
      </c>
      <c r="AO483" t="s">
        <v>83</v>
      </c>
      <c r="AR483" t="s">
        <v>82</v>
      </c>
      <c r="AT483" t="s">
        <v>82</v>
      </c>
      <c r="AW483" t="s">
        <v>72</v>
      </c>
      <c r="AX483">
        <v>3</v>
      </c>
      <c r="AY483" t="s">
        <v>7909</v>
      </c>
      <c r="AZ483" t="s">
        <v>7911</v>
      </c>
      <c r="BA483" t="s">
        <v>147</v>
      </c>
      <c r="BB483">
        <v>18109</v>
      </c>
      <c r="BC483" t="s">
        <v>79</v>
      </c>
      <c r="BH483" t="s">
        <v>7912</v>
      </c>
      <c r="BJ483">
        <v>364313318</v>
      </c>
    </row>
    <row r="484" spans="1:62" x14ac:dyDescent="0.25">
      <c r="A484" t="s">
        <v>8069</v>
      </c>
      <c r="B484" s="2">
        <v>43425</v>
      </c>
      <c r="C484" t="s">
        <v>63</v>
      </c>
      <c r="D484" s="3">
        <v>43395.842718148146</v>
      </c>
      <c r="E484" t="s">
        <v>64</v>
      </c>
      <c r="F484" s="2">
        <v>43486</v>
      </c>
      <c r="G484" s="2">
        <v>43769</v>
      </c>
      <c r="H484" t="s">
        <v>8070</v>
      </c>
      <c r="I484" t="s">
        <v>7144</v>
      </c>
      <c r="J484" t="s">
        <v>8071</v>
      </c>
      <c r="K484" t="s">
        <v>7156</v>
      </c>
      <c r="L484" t="s">
        <v>2726</v>
      </c>
      <c r="M484" t="s">
        <v>1966</v>
      </c>
      <c r="N484">
        <v>19805</v>
      </c>
      <c r="O484" t="s">
        <v>70</v>
      </c>
      <c r="Q484" t="s">
        <v>8072</v>
      </c>
      <c r="S484" t="s">
        <v>72</v>
      </c>
      <c r="T484" t="s">
        <v>1881</v>
      </c>
      <c r="U484" t="s">
        <v>5811</v>
      </c>
      <c r="V484" t="s">
        <v>1882</v>
      </c>
      <c r="W484" t="s">
        <v>278</v>
      </c>
      <c r="X484" t="s">
        <v>1673</v>
      </c>
      <c r="Y484" t="str">
        <f>"37-3011"</f>
        <v>37-3011</v>
      </c>
      <c r="Z484" t="s">
        <v>94</v>
      </c>
      <c r="AA484">
        <v>561730</v>
      </c>
      <c r="AB484">
        <v>12</v>
      </c>
      <c r="AC484">
        <v>12</v>
      </c>
      <c r="AD484" t="s">
        <v>79</v>
      </c>
      <c r="AE484" t="s">
        <v>95</v>
      </c>
      <c r="AF484">
        <v>35</v>
      </c>
      <c r="AG484" s="4">
        <v>0.27083333333333331</v>
      </c>
      <c r="AH484" s="4">
        <v>0.58333333333333337</v>
      </c>
      <c r="AI484" s="5">
        <v>14.03</v>
      </c>
      <c r="AJ484">
        <v>21.05</v>
      </c>
      <c r="AL484" t="s">
        <v>81</v>
      </c>
      <c r="AM484" t="s">
        <v>82</v>
      </c>
      <c r="AO484" t="s">
        <v>83</v>
      </c>
      <c r="AR484" t="s">
        <v>82</v>
      </c>
      <c r="AT484" t="s">
        <v>82</v>
      </c>
      <c r="AW484" t="s">
        <v>72</v>
      </c>
      <c r="AX484">
        <v>3</v>
      </c>
      <c r="AY484" t="s">
        <v>2726</v>
      </c>
      <c r="AZ484" t="s">
        <v>1969</v>
      </c>
      <c r="BA484" t="s">
        <v>1966</v>
      </c>
      <c r="BB484">
        <v>19805</v>
      </c>
      <c r="BC484" t="s">
        <v>79</v>
      </c>
      <c r="BH484" t="s">
        <v>8071</v>
      </c>
      <c r="BJ484">
        <v>364313318</v>
      </c>
    </row>
    <row r="485" spans="1:62" x14ac:dyDescent="0.25">
      <c r="A485" t="s">
        <v>8753</v>
      </c>
      <c r="B485" s="2">
        <v>43425</v>
      </c>
      <c r="C485" t="s">
        <v>63</v>
      </c>
      <c r="D485" s="3">
        <v>43404.674923738428</v>
      </c>
      <c r="E485" t="s">
        <v>64</v>
      </c>
      <c r="F485" s="2">
        <v>43479</v>
      </c>
      <c r="G485" s="2">
        <v>43563</v>
      </c>
      <c r="H485" t="s">
        <v>8754</v>
      </c>
      <c r="I485" t="s">
        <v>8755</v>
      </c>
      <c r="J485" t="s">
        <v>8756</v>
      </c>
      <c r="L485" t="s">
        <v>8716</v>
      </c>
      <c r="M485" t="s">
        <v>774</v>
      </c>
      <c r="N485">
        <v>80021</v>
      </c>
      <c r="O485" t="s">
        <v>70</v>
      </c>
      <c r="Q485" t="s">
        <v>8757</v>
      </c>
      <c r="S485" t="s">
        <v>72</v>
      </c>
      <c r="T485" t="s">
        <v>2538</v>
      </c>
      <c r="U485" t="s">
        <v>2539</v>
      </c>
      <c r="V485" t="s">
        <v>3119</v>
      </c>
      <c r="W485" t="s">
        <v>323</v>
      </c>
      <c r="X485" t="s">
        <v>4735</v>
      </c>
      <c r="Y485" t="str">
        <f>"37-2012"</f>
        <v>37-2012</v>
      </c>
      <c r="Z485" t="s">
        <v>373</v>
      </c>
      <c r="AA485">
        <v>713920</v>
      </c>
      <c r="AB485">
        <v>10</v>
      </c>
      <c r="AC485">
        <v>10</v>
      </c>
      <c r="AD485" t="s">
        <v>79</v>
      </c>
      <c r="AE485" t="s">
        <v>95</v>
      </c>
      <c r="AF485">
        <v>35</v>
      </c>
      <c r="AG485" s="4">
        <v>0.33333333333333331</v>
      </c>
      <c r="AH485" s="4">
        <v>0.70833333333333337</v>
      </c>
      <c r="AI485" s="6">
        <v>13</v>
      </c>
      <c r="AJ485">
        <v>19.5</v>
      </c>
      <c r="AL485" t="s">
        <v>81</v>
      </c>
      <c r="AM485" t="s">
        <v>82</v>
      </c>
      <c r="AO485" t="s">
        <v>83</v>
      </c>
      <c r="AP485" t="s">
        <v>67</v>
      </c>
      <c r="AQ485" t="s">
        <v>67</v>
      </c>
      <c r="AR485" t="s">
        <v>82</v>
      </c>
      <c r="AT485" t="s">
        <v>82</v>
      </c>
      <c r="AW485" t="s">
        <v>72</v>
      </c>
      <c r="AX485">
        <v>12</v>
      </c>
      <c r="AY485" t="s">
        <v>8758</v>
      </c>
      <c r="AZ485" t="s">
        <v>4887</v>
      </c>
      <c r="BA485" t="s">
        <v>774</v>
      </c>
      <c r="BB485">
        <v>81225</v>
      </c>
      <c r="BC485" t="s">
        <v>79</v>
      </c>
      <c r="BH485" t="s">
        <v>8759</v>
      </c>
      <c r="BJ485">
        <v>840601461</v>
      </c>
    </row>
    <row r="486" spans="1:62" x14ac:dyDescent="0.25">
      <c r="A486" t="s">
        <v>8816</v>
      </c>
      <c r="B486" s="2">
        <v>43425</v>
      </c>
      <c r="C486" t="s">
        <v>63</v>
      </c>
      <c r="D486" s="3">
        <v>43402.83627295139</v>
      </c>
      <c r="E486" t="s">
        <v>64</v>
      </c>
      <c r="F486" s="2">
        <v>43493</v>
      </c>
      <c r="G486" s="2">
        <v>43784</v>
      </c>
      <c r="H486" t="s">
        <v>8817</v>
      </c>
      <c r="J486" t="s">
        <v>8818</v>
      </c>
      <c r="K486" t="s">
        <v>8819</v>
      </c>
      <c r="L486" t="s">
        <v>8820</v>
      </c>
      <c r="M486" t="s">
        <v>1246</v>
      </c>
      <c r="N486">
        <v>63348</v>
      </c>
      <c r="O486" t="s">
        <v>70</v>
      </c>
      <c r="Q486" t="s">
        <v>8821</v>
      </c>
      <c r="S486" t="s">
        <v>72</v>
      </c>
      <c r="T486" t="s">
        <v>4795</v>
      </c>
      <c r="U486" t="s">
        <v>5508</v>
      </c>
      <c r="V486" t="s">
        <v>2927</v>
      </c>
      <c r="W486" t="s">
        <v>308</v>
      </c>
      <c r="X486" t="s">
        <v>1758</v>
      </c>
      <c r="Y486" t="str">
        <f>"37-3011"</f>
        <v>37-3011</v>
      </c>
      <c r="Z486" t="s">
        <v>94</v>
      </c>
      <c r="AA486">
        <v>561730</v>
      </c>
      <c r="AB486">
        <v>10</v>
      </c>
      <c r="AC486">
        <v>10</v>
      </c>
      <c r="AD486" t="s">
        <v>79</v>
      </c>
      <c r="AE486" t="s">
        <v>80</v>
      </c>
      <c r="AF486">
        <v>40</v>
      </c>
      <c r="AG486" s="4">
        <v>0.29166666666666669</v>
      </c>
      <c r="AH486" s="4">
        <v>0.64583333333333337</v>
      </c>
      <c r="AI486" s="5">
        <v>14.52</v>
      </c>
      <c r="AJ486">
        <v>21.78</v>
      </c>
      <c r="AL486" t="s">
        <v>81</v>
      </c>
      <c r="AM486" t="s">
        <v>82</v>
      </c>
      <c r="AO486" t="s">
        <v>83</v>
      </c>
      <c r="AP486" t="s">
        <v>130</v>
      </c>
      <c r="AQ486" t="s">
        <v>130</v>
      </c>
      <c r="AR486" t="s">
        <v>82</v>
      </c>
      <c r="AT486" t="s">
        <v>82</v>
      </c>
      <c r="AW486" t="s">
        <v>72</v>
      </c>
      <c r="AX486">
        <v>3</v>
      </c>
      <c r="AY486" t="s">
        <v>8820</v>
      </c>
      <c r="AZ486" t="s">
        <v>1707</v>
      </c>
      <c r="BA486" t="s">
        <v>1246</v>
      </c>
      <c r="BB486">
        <v>63348</v>
      </c>
      <c r="BC486" t="s">
        <v>79</v>
      </c>
      <c r="BH486" t="s">
        <v>8822</v>
      </c>
      <c r="BJ486">
        <v>431629377</v>
      </c>
    </row>
    <row r="487" spans="1:62" x14ac:dyDescent="0.25">
      <c r="A487" t="s">
        <v>8915</v>
      </c>
      <c r="B487" s="2">
        <v>43425</v>
      </c>
      <c r="C487" t="s">
        <v>63</v>
      </c>
      <c r="D487" s="3">
        <v>43399.49237925926</v>
      </c>
      <c r="E487" t="s">
        <v>64</v>
      </c>
      <c r="F487" s="2">
        <v>43488</v>
      </c>
      <c r="G487" s="2">
        <v>43735</v>
      </c>
      <c r="H487" t="s">
        <v>8916</v>
      </c>
      <c r="I487" t="s">
        <v>130</v>
      </c>
      <c r="J487" t="s">
        <v>4478</v>
      </c>
      <c r="K487" t="s">
        <v>4479</v>
      </c>
      <c r="L487" t="s">
        <v>4480</v>
      </c>
      <c r="M487" t="s">
        <v>86</v>
      </c>
      <c r="N487">
        <v>33884</v>
      </c>
      <c r="O487" t="s">
        <v>70</v>
      </c>
      <c r="P487" t="s">
        <v>130</v>
      </c>
      <c r="Q487" t="s">
        <v>4481</v>
      </c>
      <c r="S487" t="s">
        <v>72</v>
      </c>
      <c r="T487" t="s">
        <v>4190</v>
      </c>
      <c r="U487" t="s">
        <v>3646</v>
      </c>
      <c r="V487" t="s">
        <v>3892</v>
      </c>
      <c r="W487" t="s">
        <v>278</v>
      </c>
      <c r="X487" t="s">
        <v>4482</v>
      </c>
      <c r="Y487" t="str">
        <f>"37-3011"</f>
        <v>37-3011</v>
      </c>
      <c r="Z487" t="s">
        <v>94</v>
      </c>
      <c r="AA487">
        <v>561730</v>
      </c>
      <c r="AB487">
        <v>28</v>
      </c>
      <c r="AC487">
        <v>28</v>
      </c>
      <c r="AD487" t="s">
        <v>79</v>
      </c>
      <c r="AE487" t="s">
        <v>80</v>
      </c>
      <c r="AF487">
        <v>35</v>
      </c>
      <c r="AG487" s="4">
        <v>0.29166666666666669</v>
      </c>
      <c r="AH487" s="4">
        <v>0.60416666666666663</v>
      </c>
      <c r="AI487" s="5">
        <v>14.12</v>
      </c>
      <c r="AJ487">
        <v>21.18</v>
      </c>
      <c r="AL487" t="s">
        <v>81</v>
      </c>
      <c r="AM487" t="s">
        <v>82</v>
      </c>
      <c r="AO487" t="s">
        <v>83</v>
      </c>
      <c r="AP487" t="s">
        <v>130</v>
      </c>
      <c r="AQ487" t="s">
        <v>130</v>
      </c>
      <c r="AR487" t="s">
        <v>82</v>
      </c>
      <c r="AT487" t="s">
        <v>82</v>
      </c>
      <c r="AW487" t="s">
        <v>82</v>
      </c>
      <c r="AY487" t="s">
        <v>8917</v>
      </c>
      <c r="AZ487" t="s">
        <v>8918</v>
      </c>
      <c r="BA487" t="s">
        <v>86</v>
      </c>
      <c r="BB487">
        <v>33833</v>
      </c>
      <c r="BC487" t="s">
        <v>79</v>
      </c>
      <c r="BH487" t="s">
        <v>8919</v>
      </c>
      <c r="BI487" t="s">
        <v>130</v>
      </c>
      <c r="BJ487">
        <v>471875836</v>
      </c>
    </row>
    <row r="488" spans="1:62" x14ac:dyDescent="0.25">
      <c r="A488" t="s">
        <v>8946</v>
      </c>
      <c r="B488" s="2">
        <v>43425</v>
      </c>
      <c r="C488" t="s">
        <v>63</v>
      </c>
      <c r="D488" s="3">
        <v>43402.834050405094</v>
      </c>
      <c r="E488" t="s">
        <v>64</v>
      </c>
      <c r="F488" s="2">
        <v>43493</v>
      </c>
      <c r="G488" s="2">
        <v>43784</v>
      </c>
      <c r="H488" t="s">
        <v>8947</v>
      </c>
      <c r="J488" t="s">
        <v>8948</v>
      </c>
      <c r="L488" t="s">
        <v>3834</v>
      </c>
      <c r="M488" t="s">
        <v>105</v>
      </c>
      <c r="N488">
        <v>77803</v>
      </c>
      <c r="O488" t="s">
        <v>70</v>
      </c>
      <c r="Q488" t="s">
        <v>8949</v>
      </c>
      <c r="S488" t="s">
        <v>72</v>
      </c>
      <c r="T488" t="s">
        <v>1881</v>
      </c>
      <c r="U488" t="s">
        <v>8950</v>
      </c>
      <c r="V488" t="s">
        <v>1882</v>
      </c>
      <c r="W488" t="s">
        <v>278</v>
      </c>
      <c r="X488" t="s">
        <v>106</v>
      </c>
      <c r="Y488" t="str">
        <f>"37-3011"</f>
        <v>37-3011</v>
      </c>
      <c r="Z488" t="s">
        <v>94</v>
      </c>
      <c r="AA488">
        <v>561730</v>
      </c>
      <c r="AB488">
        <v>70</v>
      </c>
      <c r="AC488">
        <v>70</v>
      </c>
      <c r="AD488" t="s">
        <v>79</v>
      </c>
      <c r="AE488" t="s">
        <v>95</v>
      </c>
      <c r="AF488">
        <v>40</v>
      </c>
      <c r="AG488" s="4">
        <v>0.29166666666666669</v>
      </c>
      <c r="AH488" s="4">
        <v>0.64583333333333337</v>
      </c>
      <c r="AI488" s="5">
        <v>12.54</v>
      </c>
      <c r="AJ488">
        <v>18.809999999999999</v>
      </c>
      <c r="AL488" t="s">
        <v>81</v>
      </c>
      <c r="AM488" t="s">
        <v>82</v>
      </c>
      <c r="AO488" t="s">
        <v>83</v>
      </c>
      <c r="AR488" t="s">
        <v>82</v>
      </c>
      <c r="AT488" t="s">
        <v>82</v>
      </c>
      <c r="AW488" t="s">
        <v>82</v>
      </c>
      <c r="AY488" t="s">
        <v>3834</v>
      </c>
      <c r="AZ488" t="s">
        <v>7787</v>
      </c>
      <c r="BA488" t="s">
        <v>105</v>
      </c>
      <c r="BB488">
        <v>77803</v>
      </c>
      <c r="BC488" t="s">
        <v>79</v>
      </c>
      <c r="BH488" t="s">
        <v>8948</v>
      </c>
      <c r="BJ488">
        <v>742392069</v>
      </c>
    </row>
    <row r="489" spans="1:62" x14ac:dyDescent="0.25">
      <c r="A489" t="s">
        <v>109</v>
      </c>
      <c r="B489" s="2">
        <v>43427</v>
      </c>
      <c r="C489" t="s">
        <v>63</v>
      </c>
      <c r="D489" s="3">
        <v>43382.598132766201</v>
      </c>
      <c r="E489" t="s">
        <v>64</v>
      </c>
      <c r="F489" s="2">
        <v>43458</v>
      </c>
      <c r="G489" s="2">
        <v>43708</v>
      </c>
      <c r="H489" t="s">
        <v>110</v>
      </c>
      <c r="J489" t="s">
        <v>111</v>
      </c>
      <c r="L489" t="s">
        <v>112</v>
      </c>
      <c r="M489" t="s">
        <v>86</v>
      </c>
      <c r="N489">
        <v>33325</v>
      </c>
      <c r="O489" t="s">
        <v>70</v>
      </c>
      <c r="Q489" t="s">
        <v>113</v>
      </c>
      <c r="S489" t="s">
        <v>72</v>
      </c>
      <c r="T489" t="s">
        <v>73</v>
      </c>
      <c r="U489" t="s">
        <v>114</v>
      </c>
      <c r="V489" t="s">
        <v>75</v>
      </c>
      <c r="W489" t="s">
        <v>76</v>
      </c>
      <c r="X489" t="s">
        <v>77</v>
      </c>
      <c r="Y489" t="str">
        <f>"39-2021"</f>
        <v>39-2021</v>
      </c>
      <c r="Z489" t="s">
        <v>78</v>
      </c>
      <c r="AA489">
        <v>711212</v>
      </c>
      <c r="AB489">
        <v>7</v>
      </c>
      <c r="AC489">
        <v>7</v>
      </c>
      <c r="AD489" t="s">
        <v>79</v>
      </c>
      <c r="AE489" t="s">
        <v>80</v>
      </c>
      <c r="AF489">
        <v>40</v>
      </c>
      <c r="AG489" s="4">
        <v>0.20833333333333334</v>
      </c>
      <c r="AH489" s="4">
        <v>0.70833333333333337</v>
      </c>
      <c r="AI489" s="5">
        <v>12.63</v>
      </c>
      <c r="AJ489">
        <v>18.95</v>
      </c>
      <c r="AK489">
        <v>18.95</v>
      </c>
      <c r="AL489" t="s">
        <v>81</v>
      </c>
      <c r="AM489" t="s">
        <v>82</v>
      </c>
      <c r="AO489" t="s">
        <v>83</v>
      </c>
      <c r="AR489" t="s">
        <v>82</v>
      </c>
      <c r="AT489" t="s">
        <v>82</v>
      </c>
      <c r="AW489" t="s">
        <v>72</v>
      </c>
      <c r="AX489">
        <v>1</v>
      </c>
      <c r="AY489" t="s">
        <v>84</v>
      </c>
      <c r="AZ489" t="s">
        <v>85</v>
      </c>
      <c r="BA489" t="s">
        <v>86</v>
      </c>
      <c r="BB489">
        <v>33009</v>
      </c>
      <c r="BC489" t="s">
        <v>87</v>
      </c>
      <c r="BD489" t="s">
        <v>115</v>
      </c>
      <c r="BE489">
        <v>9410374</v>
      </c>
      <c r="BF489" s="2">
        <v>41690</v>
      </c>
      <c r="BG489" s="2">
        <v>41699</v>
      </c>
      <c r="BH489" t="s">
        <v>88</v>
      </c>
      <c r="BI489" t="s">
        <v>89</v>
      </c>
      <c r="BJ489">
        <v>650098515</v>
      </c>
    </row>
    <row r="490" spans="1:62" x14ac:dyDescent="0.25">
      <c r="A490" t="s">
        <v>4275</v>
      </c>
      <c r="B490" s="2">
        <v>43427</v>
      </c>
      <c r="C490" t="s">
        <v>63</v>
      </c>
      <c r="D490" s="3">
        <v>43357.524496747683</v>
      </c>
      <c r="E490" t="s">
        <v>282</v>
      </c>
      <c r="F490" s="2">
        <v>43435</v>
      </c>
      <c r="G490" s="2">
        <v>43728</v>
      </c>
      <c r="H490" t="s">
        <v>4276</v>
      </c>
      <c r="J490" t="s">
        <v>4277</v>
      </c>
      <c r="L490" t="s">
        <v>1139</v>
      </c>
      <c r="M490" t="s">
        <v>232</v>
      </c>
      <c r="N490">
        <v>11235</v>
      </c>
      <c r="O490" t="s">
        <v>70</v>
      </c>
      <c r="Q490" t="s">
        <v>4278</v>
      </c>
      <c r="S490" t="s">
        <v>72</v>
      </c>
      <c r="T490" t="s">
        <v>4279</v>
      </c>
      <c r="U490" t="s">
        <v>4280</v>
      </c>
      <c r="V490" t="s">
        <v>4281</v>
      </c>
      <c r="W490" t="s">
        <v>136</v>
      </c>
      <c r="X490" t="s">
        <v>2908</v>
      </c>
      <c r="Y490" t="str">
        <f>"51-3022"</f>
        <v>51-3022</v>
      </c>
      <c r="Z490" t="s">
        <v>865</v>
      </c>
      <c r="AA490">
        <v>445110</v>
      </c>
      <c r="AB490">
        <v>25</v>
      </c>
      <c r="AC490">
        <v>24</v>
      </c>
      <c r="AD490" t="s">
        <v>79</v>
      </c>
      <c r="AE490" t="s">
        <v>599</v>
      </c>
      <c r="AF490">
        <v>40</v>
      </c>
      <c r="AG490" s="4">
        <v>0.375</v>
      </c>
      <c r="AH490" s="4">
        <v>0.70833333333333337</v>
      </c>
      <c r="AI490" s="5">
        <v>15.88</v>
      </c>
      <c r="AJ490">
        <v>23.82</v>
      </c>
      <c r="AL490" t="s">
        <v>81</v>
      </c>
      <c r="AM490" t="s">
        <v>82</v>
      </c>
      <c r="AO490" t="s">
        <v>213</v>
      </c>
      <c r="AR490" t="s">
        <v>82</v>
      </c>
      <c r="AT490" t="s">
        <v>82</v>
      </c>
      <c r="AW490" t="s">
        <v>72</v>
      </c>
      <c r="AX490">
        <v>3</v>
      </c>
      <c r="AY490" t="s">
        <v>1139</v>
      </c>
      <c r="AZ490" t="s">
        <v>4282</v>
      </c>
      <c r="BA490" t="s">
        <v>232</v>
      </c>
      <c r="BB490">
        <v>11235</v>
      </c>
      <c r="BC490" t="s">
        <v>87</v>
      </c>
      <c r="BH490" t="s">
        <v>4277</v>
      </c>
      <c r="BJ490">
        <v>820957073</v>
      </c>
    </row>
    <row r="491" spans="1:62" x14ac:dyDescent="0.25">
      <c r="A491" t="s">
        <v>4977</v>
      </c>
      <c r="B491" s="2">
        <v>43427</v>
      </c>
      <c r="C491" t="s">
        <v>63</v>
      </c>
      <c r="D491" s="3">
        <v>43390.87541685185</v>
      </c>
      <c r="E491" t="s">
        <v>64</v>
      </c>
      <c r="F491" s="2">
        <v>43480</v>
      </c>
      <c r="G491" s="2">
        <v>43753</v>
      </c>
      <c r="H491" t="s">
        <v>4978</v>
      </c>
      <c r="I491" t="s">
        <v>130</v>
      </c>
      <c r="J491" t="s">
        <v>4979</v>
      </c>
      <c r="K491" t="s">
        <v>130</v>
      </c>
      <c r="L491" t="s">
        <v>3553</v>
      </c>
      <c r="M491" t="s">
        <v>714</v>
      </c>
      <c r="N491">
        <v>70809</v>
      </c>
      <c r="O491" t="s">
        <v>70</v>
      </c>
      <c r="P491" t="s">
        <v>130</v>
      </c>
      <c r="Q491" t="s">
        <v>4980</v>
      </c>
      <c r="S491" t="s">
        <v>72</v>
      </c>
      <c r="T491" t="s">
        <v>4981</v>
      </c>
      <c r="U491" t="s">
        <v>4982</v>
      </c>
      <c r="V491" t="s">
        <v>4983</v>
      </c>
      <c r="W491" t="s">
        <v>714</v>
      </c>
      <c r="X491" t="s">
        <v>4984</v>
      </c>
      <c r="Y491" t="str">
        <f>"51-7042"</f>
        <v>51-7042</v>
      </c>
      <c r="Z491" t="s">
        <v>4985</v>
      </c>
      <c r="AA491">
        <v>339999</v>
      </c>
      <c r="AB491">
        <v>15</v>
      </c>
      <c r="AC491">
        <v>15</v>
      </c>
      <c r="AD491" t="s">
        <v>79</v>
      </c>
      <c r="AE491" t="s">
        <v>80</v>
      </c>
      <c r="AF491">
        <v>40</v>
      </c>
      <c r="AG491" s="4">
        <v>0.29166666666666669</v>
      </c>
      <c r="AH491" s="4">
        <v>0.66666666666666663</v>
      </c>
      <c r="AI491" s="5">
        <v>15.49</v>
      </c>
      <c r="AJ491">
        <v>23.24</v>
      </c>
      <c r="AK491">
        <v>23.24</v>
      </c>
      <c r="AL491" t="s">
        <v>81</v>
      </c>
      <c r="AM491" t="s">
        <v>82</v>
      </c>
      <c r="AO491" t="s">
        <v>83</v>
      </c>
      <c r="AP491" t="s">
        <v>130</v>
      </c>
      <c r="AQ491" t="s">
        <v>130</v>
      </c>
      <c r="AR491" t="s">
        <v>82</v>
      </c>
      <c r="AT491" t="s">
        <v>82</v>
      </c>
      <c r="AW491" t="s">
        <v>72</v>
      </c>
      <c r="AX491">
        <v>1</v>
      </c>
      <c r="AY491" t="s">
        <v>3553</v>
      </c>
      <c r="AZ491" t="s">
        <v>4612</v>
      </c>
      <c r="BA491" t="s">
        <v>714</v>
      </c>
      <c r="BB491">
        <v>70809</v>
      </c>
      <c r="BC491" t="s">
        <v>87</v>
      </c>
      <c r="BH491" t="s">
        <v>4986</v>
      </c>
      <c r="BI491" t="s">
        <v>130</v>
      </c>
      <c r="BJ491">
        <v>500019170</v>
      </c>
    </row>
    <row r="492" spans="1:62" x14ac:dyDescent="0.25">
      <c r="A492" t="s">
        <v>6425</v>
      </c>
      <c r="B492" s="2">
        <v>43427</v>
      </c>
      <c r="C492" t="s">
        <v>63</v>
      </c>
      <c r="D492" s="3">
        <v>43380.449993981485</v>
      </c>
      <c r="E492" t="s">
        <v>64</v>
      </c>
      <c r="F492" s="2">
        <v>43470</v>
      </c>
      <c r="G492" s="2">
        <v>43774</v>
      </c>
      <c r="H492" t="s">
        <v>6426</v>
      </c>
      <c r="J492" t="s">
        <v>6427</v>
      </c>
      <c r="L492" t="s">
        <v>6428</v>
      </c>
      <c r="M492" t="s">
        <v>323</v>
      </c>
      <c r="N492">
        <v>94027</v>
      </c>
      <c r="O492" t="s">
        <v>70</v>
      </c>
      <c r="Q492" t="s">
        <v>6429</v>
      </c>
      <c r="S492" t="s">
        <v>72</v>
      </c>
      <c r="T492" t="s">
        <v>3258</v>
      </c>
      <c r="U492" t="s">
        <v>3259</v>
      </c>
      <c r="V492" t="s">
        <v>3260</v>
      </c>
      <c r="W492" t="s">
        <v>323</v>
      </c>
      <c r="X492" t="s">
        <v>3261</v>
      </c>
      <c r="Y492" t="str">
        <f>"39-2021"</f>
        <v>39-2021</v>
      </c>
      <c r="Z492" t="s">
        <v>78</v>
      </c>
      <c r="AA492">
        <v>711219</v>
      </c>
      <c r="AB492">
        <v>4</v>
      </c>
      <c r="AC492">
        <v>4</v>
      </c>
      <c r="AD492" t="s">
        <v>79</v>
      </c>
      <c r="AE492" t="s">
        <v>95</v>
      </c>
      <c r="AF492">
        <v>40</v>
      </c>
      <c r="AG492" s="4">
        <v>0.33333333333333331</v>
      </c>
      <c r="AH492" s="4">
        <v>0.70833333333333337</v>
      </c>
      <c r="AI492" s="5">
        <v>15.87</v>
      </c>
      <c r="AJ492">
        <v>23.8</v>
      </c>
      <c r="AK492">
        <v>23.8</v>
      </c>
      <c r="AL492" t="s">
        <v>81</v>
      </c>
      <c r="AM492" t="s">
        <v>82</v>
      </c>
      <c r="AO492" t="s">
        <v>83</v>
      </c>
      <c r="AP492" t="s">
        <v>67</v>
      </c>
      <c r="AQ492" t="s">
        <v>67</v>
      </c>
      <c r="AR492" t="s">
        <v>82</v>
      </c>
      <c r="AT492" t="s">
        <v>82</v>
      </c>
      <c r="AW492" t="s">
        <v>72</v>
      </c>
      <c r="AX492">
        <v>3</v>
      </c>
      <c r="AY492" t="s">
        <v>6428</v>
      </c>
      <c r="AZ492" t="s">
        <v>6430</v>
      </c>
      <c r="BA492" t="s">
        <v>323</v>
      </c>
      <c r="BB492">
        <v>94027</v>
      </c>
      <c r="BC492" t="s">
        <v>79</v>
      </c>
      <c r="BH492" t="s">
        <v>6426</v>
      </c>
      <c r="BI492" t="s">
        <v>6427</v>
      </c>
      <c r="BJ492">
        <v>200180581</v>
      </c>
    </row>
    <row r="493" spans="1:62" x14ac:dyDescent="0.25">
      <c r="A493" t="s">
        <v>7874</v>
      </c>
      <c r="B493" s="2">
        <v>43427</v>
      </c>
      <c r="C493" t="s">
        <v>63</v>
      </c>
      <c r="D493" s="3">
        <v>43395.467194375</v>
      </c>
      <c r="E493" t="s">
        <v>64</v>
      </c>
      <c r="F493" s="2">
        <v>43485</v>
      </c>
      <c r="G493" s="2">
        <v>43789</v>
      </c>
      <c r="H493" t="s">
        <v>7875</v>
      </c>
      <c r="I493" t="s">
        <v>67</v>
      </c>
      <c r="J493" t="s">
        <v>7876</v>
      </c>
      <c r="K493" t="s">
        <v>67</v>
      </c>
      <c r="L493" t="s">
        <v>7877</v>
      </c>
      <c r="M493" t="s">
        <v>232</v>
      </c>
      <c r="N493" t="s">
        <v>7878</v>
      </c>
      <c r="O493" t="s">
        <v>70</v>
      </c>
      <c r="P493" t="s">
        <v>67</v>
      </c>
      <c r="Q493" t="s">
        <v>7879</v>
      </c>
      <c r="S493" t="s">
        <v>72</v>
      </c>
      <c r="T493" t="s">
        <v>5946</v>
      </c>
      <c r="U493" t="s">
        <v>5790</v>
      </c>
      <c r="V493" t="s">
        <v>5791</v>
      </c>
      <c r="W493" t="s">
        <v>232</v>
      </c>
      <c r="X493" t="s">
        <v>1748</v>
      </c>
      <c r="Y493" t="str">
        <f>"39-2021"</f>
        <v>39-2021</v>
      </c>
      <c r="Z493" t="s">
        <v>78</v>
      </c>
      <c r="AA493">
        <v>711219</v>
      </c>
      <c r="AB493">
        <v>17</v>
      </c>
      <c r="AC493">
        <v>17</v>
      </c>
      <c r="AD493" t="s">
        <v>79</v>
      </c>
      <c r="AE493" t="s">
        <v>95</v>
      </c>
      <c r="AF493">
        <v>35</v>
      </c>
      <c r="AG493" s="4">
        <v>0.33333333333333331</v>
      </c>
      <c r="AH493" s="4">
        <v>0.625</v>
      </c>
      <c r="AI493" s="5">
        <v>13.05</v>
      </c>
      <c r="AJ493">
        <v>19.579999999999998</v>
      </c>
      <c r="AL493" t="s">
        <v>81</v>
      </c>
      <c r="AM493" t="s">
        <v>82</v>
      </c>
      <c r="AO493" t="s">
        <v>83</v>
      </c>
      <c r="AP493" t="s">
        <v>67</v>
      </c>
      <c r="AQ493" t="s">
        <v>67</v>
      </c>
      <c r="AR493" t="s">
        <v>82</v>
      </c>
      <c r="AT493" t="s">
        <v>82</v>
      </c>
      <c r="AW493" t="s">
        <v>82</v>
      </c>
      <c r="AY493" t="s">
        <v>2169</v>
      </c>
      <c r="AZ493" t="s">
        <v>698</v>
      </c>
      <c r="BA493" t="s">
        <v>232</v>
      </c>
      <c r="BB493">
        <v>11003</v>
      </c>
      <c r="BC493" t="s">
        <v>87</v>
      </c>
      <c r="BH493" t="s">
        <v>2167</v>
      </c>
      <c r="BI493" t="s">
        <v>67</v>
      </c>
      <c r="BJ493">
        <v>261617142</v>
      </c>
    </row>
    <row r="494" spans="1:62" x14ac:dyDescent="0.25">
      <c r="A494" t="s">
        <v>8723</v>
      </c>
      <c r="B494" s="2">
        <v>43427</v>
      </c>
      <c r="C494" t="s">
        <v>63</v>
      </c>
      <c r="D494" s="3">
        <v>43406.540241516203</v>
      </c>
      <c r="E494" t="s">
        <v>64</v>
      </c>
      <c r="F494" s="2">
        <v>43486</v>
      </c>
      <c r="G494" s="2">
        <v>43738</v>
      </c>
      <c r="H494" t="s">
        <v>8724</v>
      </c>
      <c r="I494" t="s">
        <v>8725</v>
      </c>
      <c r="J494" t="s">
        <v>8726</v>
      </c>
      <c r="L494" t="s">
        <v>1331</v>
      </c>
      <c r="M494" t="s">
        <v>626</v>
      </c>
      <c r="N494">
        <v>71854</v>
      </c>
      <c r="O494" t="s">
        <v>70</v>
      </c>
      <c r="Q494" t="s">
        <v>8727</v>
      </c>
      <c r="S494" t="s">
        <v>72</v>
      </c>
      <c r="T494" t="s">
        <v>878</v>
      </c>
      <c r="U494" t="s">
        <v>8240</v>
      </c>
      <c r="V494" t="s">
        <v>880</v>
      </c>
      <c r="W494" t="s">
        <v>881</v>
      </c>
      <c r="X494" t="s">
        <v>1092</v>
      </c>
      <c r="Y494" t="str">
        <f>"45-4011"</f>
        <v>45-4011</v>
      </c>
      <c r="Z494" t="s">
        <v>763</v>
      </c>
      <c r="AA494">
        <v>115310</v>
      </c>
      <c r="AB494">
        <v>14</v>
      </c>
      <c r="AC494">
        <v>14</v>
      </c>
      <c r="AD494" t="s">
        <v>79</v>
      </c>
      <c r="AE494" t="s">
        <v>80</v>
      </c>
      <c r="AF494">
        <v>40</v>
      </c>
      <c r="AG494" s="4">
        <v>0.33333333333333331</v>
      </c>
      <c r="AH494" s="4">
        <v>0.66666666666666663</v>
      </c>
      <c r="AI494" s="5">
        <v>15.06</v>
      </c>
      <c r="AJ494">
        <v>22.59</v>
      </c>
      <c r="AK494">
        <v>26.34</v>
      </c>
      <c r="AL494" t="s">
        <v>81</v>
      </c>
      <c r="AM494" t="s">
        <v>82</v>
      </c>
      <c r="AO494" t="s">
        <v>83</v>
      </c>
      <c r="AR494" t="s">
        <v>82</v>
      </c>
      <c r="AT494" t="s">
        <v>82</v>
      </c>
      <c r="AW494" t="s">
        <v>72</v>
      </c>
      <c r="AX494">
        <v>3</v>
      </c>
      <c r="AY494" t="s">
        <v>1331</v>
      </c>
      <c r="AZ494" t="s">
        <v>1249</v>
      </c>
      <c r="BA494" t="s">
        <v>626</v>
      </c>
      <c r="BB494">
        <v>71854</v>
      </c>
      <c r="BC494" t="s">
        <v>79</v>
      </c>
      <c r="BH494" t="s">
        <v>8728</v>
      </c>
      <c r="BJ494">
        <v>383775020</v>
      </c>
    </row>
    <row r="495" spans="1:62" x14ac:dyDescent="0.25">
      <c r="A495" t="s">
        <v>8839</v>
      </c>
      <c r="B495" s="2">
        <v>43427</v>
      </c>
      <c r="C495" t="s">
        <v>63</v>
      </c>
      <c r="D495" s="3">
        <v>43402.356267442126</v>
      </c>
      <c r="E495" t="s">
        <v>64</v>
      </c>
      <c r="F495" s="2">
        <v>43488</v>
      </c>
      <c r="G495" s="2">
        <v>43735</v>
      </c>
      <c r="H495" t="s">
        <v>8840</v>
      </c>
      <c r="I495" t="s">
        <v>130</v>
      </c>
      <c r="J495" t="s">
        <v>4478</v>
      </c>
      <c r="K495" t="s">
        <v>4479</v>
      </c>
      <c r="L495" t="s">
        <v>4480</v>
      </c>
      <c r="M495" t="s">
        <v>86</v>
      </c>
      <c r="N495">
        <v>33884</v>
      </c>
      <c r="O495" t="s">
        <v>70</v>
      </c>
      <c r="P495" t="s">
        <v>130</v>
      </c>
      <c r="Q495" t="s">
        <v>4481</v>
      </c>
      <c r="S495" t="s">
        <v>72</v>
      </c>
      <c r="T495" t="s">
        <v>4190</v>
      </c>
      <c r="U495" t="s">
        <v>3646</v>
      </c>
      <c r="V495" t="s">
        <v>3892</v>
      </c>
      <c r="W495" t="s">
        <v>278</v>
      </c>
      <c r="X495" t="s">
        <v>4482</v>
      </c>
      <c r="Y495" t="str">
        <f>"37-3011"</f>
        <v>37-3011</v>
      </c>
      <c r="Z495" t="s">
        <v>94</v>
      </c>
      <c r="AA495">
        <v>561730</v>
      </c>
      <c r="AB495">
        <v>33</v>
      </c>
      <c r="AC495">
        <v>33</v>
      </c>
      <c r="AD495" t="s">
        <v>79</v>
      </c>
      <c r="AE495" t="s">
        <v>80</v>
      </c>
      <c r="AF495">
        <v>35</v>
      </c>
      <c r="AG495" s="4">
        <v>0.29166666666666669</v>
      </c>
      <c r="AH495" s="4">
        <v>0.60416666666666663</v>
      </c>
      <c r="AI495" s="5">
        <v>14.12</v>
      </c>
      <c r="AJ495">
        <v>21.18</v>
      </c>
      <c r="AL495" t="s">
        <v>81</v>
      </c>
      <c r="AM495" t="s">
        <v>82</v>
      </c>
      <c r="AO495" t="s">
        <v>83</v>
      </c>
      <c r="AP495" t="s">
        <v>130</v>
      </c>
      <c r="AQ495" t="s">
        <v>130</v>
      </c>
      <c r="AR495" t="s">
        <v>82</v>
      </c>
      <c r="AT495" t="s">
        <v>82</v>
      </c>
      <c r="AW495" t="s">
        <v>82</v>
      </c>
      <c r="AY495" t="s">
        <v>8841</v>
      </c>
      <c r="AZ495" t="s">
        <v>8841</v>
      </c>
      <c r="BA495" t="s">
        <v>86</v>
      </c>
      <c r="BB495">
        <v>34974</v>
      </c>
      <c r="BC495" t="s">
        <v>79</v>
      </c>
      <c r="BH495" t="s">
        <v>8842</v>
      </c>
      <c r="BI495" t="s">
        <v>130</v>
      </c>
      <c r="BJ495">
        <v>471875836</v>
      </c>
    </row>
    <row r="496" spans="1:62" x14ac:dyDescent="0.25">
      <c r="A496" t="s">
        <v>9101</v>
      </c>
      <c r="B496" s="2">
        <v>43427</v>
      </c>
      <c r="C496" t="s">
        <v>63</v>
      </c>
      <c r="D496" s="3">
        <v>43405.090865613427</v>
      </c>
      <c r="E496" t="s">
        <v>64</v>
      </c>
      <c r="F496" s="2">
        <v>43495</v>
      </c>
      <c r="G496" s="2">
        <v>43793</v>
      </c>
      <c r="H496" t="s">
        <v>9102</v>
      </c>
      <c r="I496" t="s">
        <v>9103</v>
      </c>
      <c r="J496" t="s">
        <v>9104</v>
      </c>
      <c r="K496" t="s">
        <v>67</v>
      </c>
      <c r="L496" t="s">
        <v>9105</v>
      </c>
      <c r="M496" t="s">
        <v>105</v>
      </c>
      <c r="N496">
        <v>78569</v>
      </c>
      <c r="O496" t="s">
        <v>70</v>
      </c>
      <c r="P496" t="s">
        <v>67</v>
      </c>
      <c r="Q496" t="s">
        <v>9106</v>
      </c>
      <c r="S496" t="s">
        <v>72</v>
      </c>
      <c r="T496" t="s">
        <v>5156</v>
      </c>
      <c r="U496" t="s">
        <v>5157</v>
      </c>
      <c r="V496" t="s">
        <v>5158</v>
      </c>
      <c r="W496" t="s">
        <v>105</v>
      </c>
      <c r="X496" t="s">
        <v>5159</v>
      </c>
      <c r="Y496" t="str">
        <f>"39-3091"</f>
        <v>39-3091</v>
      </c>
      <c r="Z496" t="s">
        <v>677</v>
      </c>
      <c r="AA496">
        <v>713990</v>
      </c>
      <c r="AB496">
        <v>27</v>
      </c>
      <c r="AC496">
        <v>27</v>
      </c>
      <c r="AD496" t="s">
        <v>79</v>
      </c>
      <c r="AE496" t="s">
        <v>80</v>
      </c>
      <c r="AF496">
        <v>40</v>
      </c>
      <c r="AG496" s="4">
        <v>0.54166666666666663</v>
      </c>
      <c r="AH496" s="4">
        <v>0.91666666666666663</v>
      </c>
      <c r="AI496" s="5">
        <v>355.2</v>
      </c>
      <c r="AL496" t="s">
        <v>81</v>
      </c>
      <c r="AM496" t="s">
        <v>82</v>
      </c>
      <c r="AO496" t="s">
        <v>83</v>
      </c>
      <c r="AR496" t="s">
        <v>82</v>
      </c>
      <c r="AT496" t="s">
        <v>82</v>
      </c>
      <c r="AW496" t="s">
        <v>82</v>
      </c>
      <c r="AY496" t="s">
        <v>9107</v>
      </c>
      <c r="AZ496" t="s">
        <v>9108</v>
      </c>
      <c r="BA496" t="s">
        <v>105</v>
      </c>
      <c r="BB496">
        <v>78569</v>
      </c>
      <c r="BC496" t="s">
        <v>79</v>
      </c>
      <c r="BH496" t="s">
        <v>9104</v>
      </c>
      <c r="BJ496">
        <v>261572582</v>
      </c>
    </row>
    <row r="497" spans="1:62" x14ac:dyDescent="0.25">
      <c r="A497" t="s">
        <v>9171</v>
      </c>
      <c r="B497" s="2">
        <v>43427</v>
      </c>
      <c r="C497" t="s">
        <v>63</v>
      </c>
      <c r="D497" s="3">
        <v>43404.558315752314</v>
      </c>
      <c r="E497" t="s">
        <v>64</v>
      </c>
      <c r="F497" s="2">
        <v>43480</v>
      </c>
      <c r="G497" s="2">
        <v>43585</v>
      </c>
      <c r="H497" t="s">
        <v>9172</v>
      </c>
      <c r="J497" t="s">
        <v>9173</v>
      </c>
      <c r="L497" t="s">
        <v>9174</v>
      </c>
      <c r="M497" t="s">
        <v>761</v>
      </c>
      <c r="N497">
        <v>30736</v>
      </c>
      <c r="O497" t="s">
        <v>70</v>
      </c>
      <c r="Q497" t="s">
        <v>9175</v>
      </c>
      <c r="S497" t="s">
        <v>72</v>
      </c>
      <c r="T497" t="s">
        <v>878</v>
      </c>
      <c r="U497" t="s">
        <v>2327</v>
      </c>
      <c r="V497" t="s">
        <v>880</v>
      </c>
      <c r="W497" t="s">
        <v>881</v>
      </c>
      <c r="X497" t="s">
        <v>2369</v>
      </c>
      <c r="Y497" t="str">
        <f>"45-4011"</f>
        <v>45-4011</v>
      </c>
      <c r="Z497" t="s">
        <v>763</v>
      </c>
      <c r="AA497">
        <v>115310</v>
      </c>
      <c r="AB497">
        <v>24</v>
      </c>
      <c r="AC497">
        <v>24</v>
      </c>
      <c r="AD497" t="s">
        <v>79</v>
      </c>
      <c r="AE497" t="s">
        <v>80</v>
      </c>
      <c r="AF497">
        <v>40</v>
      </c>
      <c r="AG497" s="4">
        <v>0.33333333333333331</v>
      </c>
      <c r="AH497" s="4">
        <v>0.70833333333333337</v>
      </c>
      <c r="AI497" s="5">
        <v>12.16</v>
      </c>
      <c r="AJ497">
        <v>18.239999999999998</v>
      </c>
      <c r="AK497">
        <v>31.04</v>
      </c>
      <c r="AL497" t="s">
        <v>81</v>
      </c>
      <c r="AM497" t="s">
        <v>82</v>
      </c>
      <c r="AO497" t="s">
        <v>83</v>
      </c>
      <c r="AR497" t="s">
        <v>82</v>
      </c>
      <c r="AT497" t="s">
        <v>82</v>
      </c>
      <c r="AW497" t="s">
        <v>82</v>
      </c>
      <c r="AY497" t="s">
        <v>9174</v>
      </c>
      <c r="AZ497" t="s">
        <v>9176</v>
      </c>
      <c r="BA497" t="s">
        <v>761</v>
      </c>
      <c r="BB497">
        <v>30736</v>
      </c>
      <c r="BC497" t="s">
        <v>79</v>
      </c>
      <c r="BH497" t="s">
        <v>9177</v>
      </c>
      <c r="BJ497">
        <v>264177257</v>
      </c>
    </row>
    <row r="498" spans="1:62" x14ac:dyDescent="0.25">
      <c r="A498" t="s">
        <v>9264</v>
      </c>
      <c r="B498" s="2">
        <v>43427</v>
      </c>
      <c r="C498" t="s">
        <v>63</v>
      </c>
      <c r="D498" s="3">
        <v>43405.095125034721</v>
      </c>
      <c r="E498" t="s">
        <v>64</v>
      </c>
      <c r="F498" s="2">
        <v>43495</v>
      </c>
      <c r="G498" s="2">
        <v>43793</v>
      </c>
      <c r="H498" t="s">
        <v>9265</v>
      </c>
      <c r="J498" t="s">
        <v>9266</v>
      </c>
      <c r="L498" t="s">
        <v>9267</v>
      </c>
      <c r="M498" t="s">
        <v>105</v>
      </c>
      <c r="N498">
        <v>78550</v>
      </c>
      <c r="O498" t="s">
        <v>70</v>
      </c>
      <c r="Q498" t="s">
        <v>9268</v>
      </c>
      <c r="S498" t="s">
        <v>72</v>
      </c>
      <c r="T498" t="s">
        <v>5156</v>
      </c>
      <c r="U498" t="s">
        <v>5157</v>
      </c>
      <c r="V498" t="s">
        <v>5158</v>
      </c>
      <c r="W498" t="s">
        <v>105</v>
      </c>
      <c r="X498" t="s">
        <v>5159</v>
      </c>
      <c r="Y498" t="str">
        <f>"39-3091"</f>
        <v>39-3091</v>
      </c>
      <c r="Z498" t="s">
        <v>677</v>
      </c>
      <c r="AA498">
        <v>713990</v>
      </c>
      <c r="AB498">
        <v>12</v>
      </c>
      <c r="AC498">
        <v>12</v>
      </c>
      <c r="AD498" t="s">
        <v>79</v>
      </c>
      <c r="AE498" t="s">
        <v>80</v>
      </c>
      <c r="AF498">
        <v>40</v>
      </c>
      <c r="AG498" s="4">
        <v>0.54166666666666663</v>
      </c>
      <c r="AH498" s="4">
        <v>0.91666666666666663</v>
      </c>
      <c r="AI498" s="5">
        <v>355.2</v>
      </c>
      <c r="AL498" t="s">
        <v>81</v>
      </c>
      <c r="AM498" t="s">
        <v>82</v>
      </c>
      <c r="AO498" t="s">
        <v>83</v>
      </c>
      <c r="AR498" t="s">
        <v>82</v>
      </c>
      <c r="AT498" t="s">
        <v>82</v>
      </c>
      <c r="AW498" t="s">
        <v>82</v>
      </c>
      <c r="AY498" t="s">
        <v>9107</v>
      </c>
      <c r="AZ498" t="s">
        <v>9108</v>
      </c>
      <c r="BA498" t="s">
        <v>105</v>
      </c>
      <c r="BB498">
        <v>78569</v>
      </c>
      <c r="BC498" t="s">
        <v>79</v>
      </c>
      <c r="BH498" t="s">
        <v>9104</v>
      </c>
      <c r="BJ498">
        <v>262325516</v>
      </c>
    </row>
    <row r="499" spans="1:62" x14ac:dyDescent="0.25">
      <c r="A499" t="s">
        <v>9448</v>
      </c>
      <c r="B499" s="2">
        <v>43427</v>
      </c>
      <c r="C499" t="s">
        <v>63</v>
      </c>
      <c r="D499" s="3">
        <v>43406.842544155093</v>
      </c>
      <c r="E499" t="s">
        <v>64</v>
      </c>
      <c r="F499" s="2">
        <v>43497</v>
      </c>
      <c r="G499" s="2">
        <v>43799</v>
      </c>
      <c r="H499" t="s">
        <v>9179</v>
      </c>
      <c r="J499" t="s">
        <v>9180</v>
      </c>
      <c r="L499" t="s">
        <v>9181</v>
      </c>
      <c r="M499" t="s">
        <v>714</v>
      </c>
      <c r="N499">
        <v>70359</v>
      </c>
      <c r="O499" t="s">
        <v>70</v>
      </c>
      <c r="P499" t="s">
        <v>67</v>
      </c>
      <c r="Q499" t="s">
        <v>9182</v>
      </c>
      <c r="S499" t="s">
        <v>72</v>
      </c>
      <c r="T499" t="s">
        <v>6754</v>
      </c>
      <c r="U499" t="s">
        <v>6755</v>
      </c>
      <c r="V499" t="s">
        <v>6756</v>
      </c>
      <c r="W499" t="s">
        <v>714</v>
      </c>
      <c r="X499" t="s">
        <v>9449</v>
      </c>
      <c r="Y499" t="str">
        <f>"37-3013"</f>
        <v>37-3013</v>
      </c>
      <c r="Z499" t="s">
        <v>1932</v>
      </c>
      <c r="AA499">
        <v>561730</v>
      </c>
      <c r="AB499">
        <v>11</v>
      </c>
      <c r="AC499">
        <v>11</v>
      </c>
      <c r="AD499" t="s">
        <v>79</v>
      </c>
      <c r="AE499" t="s">
        <v>95</v>
      </c>
      <c r="AF499">
        <v>35</v>
      </c>
      <c r="AG499" s="4">
        <v>0.27083333333333331</v>
      </c>
      <c r="AH499" s="4">
        <v>0.625</v>
      </c>
      <c r="AI499" s="5">
        <v>16.77</v>
      </c>
      <c r="AJ499">
        <v>25.16</v>
      </c>
      <c r="AL499" t="s">
        <v>81</v>
      </c>
      <c r="AM499" t="s">
        <v>82</v>
      </c>
      <c r="AO499" t="s">
        <v>83</v>
      </c>
      <c r="AR499" t="s">
        <v>82</v>
      </c>
      <c r="AT499" t="s">
        <v>82</v>
      </c>
      <c r="AW499" t="s">
        <v>72</v>
      </c>
      <c r="AX499">
        <v>12</v>
      </c>
      <c r="AY499" t="s">
        <v>9185</v>
      </c>
      <c r="AZ499" t="s">
        <v>9450</v>
      </c>
      <c r="BA499" t="s">
        <v>714</v>
      </c>
      <c r="BB499">
        <v>70359</v>
      </c>
      <c r="BC499" t="s">
        <v>79</v>
      </c>
      <c r="BH499" t="s">
        <v>9187</v>
      </c>
      <c r="BJ499">
        <v>421569749</v>
      </c>
    </row>
    <row r="500" spans="1:62" x14ac:dyDescent="0.25">
      <c r="A500" t="s">
        <v>9451</v>
      </c>
      <c r="B500" s="2">
        <v>43427</v>
      </c>
      <c r="C500" t="s">
        <v>63</v>
      </c>
      <c r="D500" s="3">
        <v>43406.867903298611</v>
      </c>
      <c r="E500" t="s">
        <v>64</v>
      </c>
      <c r="F500" s="2">
        <v>43497</v>
      </c>
      <c r="G500" s="2">
        <v>43739</v>
      </c>
      <c r="H500" t="s">
        <v>9452</v>
      </c>
      <c r="J500" t="s">
        <v>9453</v>
      </c>
      <c r="K500" t="s">
        <v>9454</v>
      </c>
      <c r="L500" t="s">
        <v>9455</v>
      </c>
      <c r="M500" t="s">
        <v>714</v>
      </c>
      <c r="N500">
        <v>70542</v>
      </c>
      <c r="O500" t="s">
        <v>70</v>
      </c>
      <c r="Q500" t="s">
        <v>9456</v>
      </c>
      <c r="S500" t="s">
        <v>72</v>
      </c>
      <c r="T500" t="s">
        <v>6754</v>
      </c>
      <c r="U500" t="s">
        <v>6755</v>
      </c>
      <c r="V500" t="s">
        <v>6756</v>
      </c>
      <c r="W500" t="s">
        <v>714</v>
      </c>
      <c r="X500" t="s">
        <v>9457</v>
      </c>
      <c r="Y500" t="str">
        <f>"53-6099"</f>
        <v>53-6099</v>
      </c>
      <c r="Z500" t="s">
        <v>9458</v>
      </c>
      <c r="AA500">
        <v>11116</v>
      </c>
      <c r="AB500">
        <v>4</v>
      </c>
      <c r="AC500">
        <v>4</v>
      </c>
      <c r="AD500" t="s">
        <v>79</v>
      </c>
      <c r="AE500" t="s">
        <v>95</v>
      </c>
      <c r="AF500">
        <v>35</v>
      </c>
      <c r="AG500" s="4">
        <v>0.27083333333333331</v>
      </c>
      <c r="AH500" s="4">
        <v>0.625</v>
      </c>
      <c r="AI500" s="5">
        <v>9.07</v>
      </c>
      <c r="AJ500">
        <v>13.61</v>
      </c>
      <c r="AL500" t="s">
        <v>81</v>
      </c>
      <c r="AM500" t="s">
        <v>82</v>
      </c>
      <c r="AO500" t="s">
        <v>83</v>
      </c>
      <c r="AR500" t="s">
        <v>82</v>
      </c>
      <c r="AT500" t="s">
        <v>82</v>
      </c>
      <c r="AW500" t="s">
        <v>82</v>
      </c>
      <c r="AY500" t="s">
        <v>9455</v>
      </c>
      <c r="AZ500" t="s">
        <v>5603</v>
      </c>
      <c r="BA500" t="s">
        <v>714</v>
      </c>
      <c r="BB500">
        <v>70542</v>
      </c>
      <c r="BC500" t="s">
        <v>79</v>
      </c>
      <c r="BH500" t="s">
        <v>9453</v>
      </c>
      <c r="BJ500">
        <v>452696321</v>
      </c>
    </row>
    <row r="501" spans="1:62" x14ac:dyDescent="0.25">
      <c r="A501" t="s">
        <v>9819</v>
      </c>
      <c r="B501" s="2">
        <v>43427</v>
      </c>
      <c r="C501" t="s">
        <v>63</v>
      </c>
      <c r="D501" s="3">
        <v>43406.182472187502</v>
      </c>
      <c r="E501" t="s">
        <v>64</v>
      </c>
      <c r="F501" s="2">
        <v>43496</v>
      </c>
      <c r="G501" s="2">
        <v>43790</v>
      </c>
      <c r="H501" t="s">
        <v>9820</v>
      </c>
      <c r="J501" t="s">
        <v>9821</v>
      </c>
      <c r="K501" t="s">
        <v>9822</v>
      </c>
      <c r="L501" t="s">
        <v>9823</v>
      </c>
      <c r="M501" t="s">
        <v>1246</v>
      </c>
      <c r="N501">
        <v>64477</v>
      </c>
      <c r="O501" t="s">
        <v>70</v>
      </c>
      <c r="Q501" t="s">
        <v>9824</v>
      </c>
      <c r="S501" t="s">
        <v>72</v>
      </c>
      <c r="T501" t="s">
        <v>5156</v>
      </c>
      <c r="U501" t="s">
        <v>5157</v>
      </c>
      <c r="V501" t="s">
        <v>5158</v>
      </c>
      <c r="W501" t="s">
        <v>105</v>
      </c>
      <c r="X501" t="s">
        <v>5159</v>
      </c>
      <c r="Y501" t="str">
        <f>"39-3091"</f>
        <v>39-3091</v>
      </c>
      <c r="Z501" t="s">
        <v>677</v>
      </c>
      <c r="AA501">
        <v>713990</v>
      </c>
      <c r="AB501">
        <v>36</v>
      </c>
      <c r="AC501">
        <v>36</v>
      </c>
      <c r="AD501" t="s">
        <v>79</v>
      </c>
      <c r="AE501" t="s">
        <v>80</v>
      </c>
      <c r="AF501">
        <v>40</v>
      </c>
      <c r="AG501" s="4">
        <v>0.54166666666666663</v>
      </c>
      <c r="AH501" s="4">
        <v>0.91666666666666663</v>
      </c>
      <c r="AI501" s="5">
        <v>361.6</v>
      </c>
      <c r="AL501" t="s">
        <v>81</v>
      </c>
      <c r="AM501" t="s">
        <v>82</v>
      </c>
      <c r="AO501" t="s">
        <v>83</v>
      </c>
      <c r="AR501" t="s">
        <v>82</v>
      </c>
      <c r="AT501" t="s">
        <v>82</v>
      </c>
      <c r="AW501" t="s">
        <v>82</v>
      </c>
      <c r="AY501" t="s">
        <v>9825</v>
      </c>
      <c r="AZ501" t="s">
        <v>9826</v>
      </c>
      <c r="BA501" t="s">
        <v>1246</v>
      </c>
      <c r="BB501">
        <v>64477</v>
      </c>
      <c r="BC501" t="s">
        <v>79</v>
      </c>
      <c r="BH501" t="s">
        <v>9827</v>
      </c>
      <c r="BJ501">
        <v>431245709</v>
      </c>
    </row>
    <row r="502" spans="1:62" x14ac:dyDescent="0.25">
      <c r="A502" t="s">
        <v>9891</v>
      </c>
      <c r="B502" s="2">
        <v>43427</v>
      </c>
      <c r="C502" t="s">
        <v>63</v>
      </c>
      <c r="D502" s="3">
        <v>43406.177325891207</v>
      </c>
      <c r="E502" t="s">
        <v>64</v>
      </c>
      <c r="F502" s="2">
        <v>43496</v>
      </c>
      <c r="G502" s="2">
        <v>43746</v>
      </c>
      <c r="H502" t="s">
        <v>9892</v>
      </c>
      <c r="I502" t="s">
        <v>67</v>
      </c>
      <c r="J502" t="s">
        <v>9893</v>
      </c>
      <c r="K502" t="s">
        <v>67</v>
      </c>
      <c r="L502" t="s">
        <v>9894</v>
      </c>
      <c r="M502" t="s">
        <v>649</v>
      </c>
      <c r="N502">
        <v>86406</v>
      </c>
      <c r="O502" t="s">
        <v>70</v>
      </c>
      <c r="P502" t="s">
        <v>67</v>
      </c>
      <c r="Q502" t="s">
        <v>9895</v>
      </c>
      <c r="S502" t="s">
        <v>72</v>
      </c>
      <c r="T502" t="s">
        <v>5156</v>
      </c>
      <c r="U502" t="s">
        <v>5157</v>
      </c>
      <c r="V502" t="s">
        <v>5158</v>
      </c>
      <c r="W502" t="s">
        <v>105</v>
      </c>
      <c r="X502" t="s">
        <v>5159</v>
      </c>
      <c r="Y502" t="str">
        <f>"39-3091"</f>
        <v>39-3091</v>
      </c>
      <c r="Z502" t="s">
        <v>677</v>
      </c>
      <c r="AA502">
        <v>713990</v>
      </c>
      <c r="AB502">
        <v>8</v>
      </c>
      <c r="AC502">
        <v>8</v>
      </c>
      <c r="AD502" t="s">
        <v>79</v>
      </c>
      <c r="AE502" t="s">
        <v>80</v>
      </c>
      <c r="AF502">
        <v>40</v>
      </c>
      <c r="AG502" s="4">
        <v>0.54166666666666663</v>
      </c>
      <c r="AH502" s="4">
        <v>0.91666666666666663</v>
      </c>
      <c r="AI502" s="5">
        <v>363.6</v>
      </c>
      <c r="AL502" t="s">
        <v>81</v>
      </c>
      <c r="AM502" t="s">
        <v>82</v>
      </c>
      <c r="AO502" t="s">
        <v>83</v>
      </c>
      <c r="AR502" t="s">
        <v>82</v>
      </c>
      <c r="AT502" t="s">
        <v>82</v>
      </c>
      <c r="AW502" t="s">
        <v>82</v>
      </c>
      <c r="AY502" t="s">
        <v>9896</v>
      </c>
      <c r="AZ502" t="s">
        <v>9897</v>
      </c>
      <c r="BA502" t="s">
        <v>649</v>
      </c>
      <c r="BB502">
        <v>86406</v>
      </c>
      <c r="BC502" t="s">
        <v>79</v>
      </c>
      <c r="BH502" t="s">
        <v>9898</v>
      </c>
      <c r="BJ502">
        <v>680679963</v>
      </c>
    </row>
    <row r="503" spans="1:62" x14ac:dyDescent="0.25">
      <c r="A503" t="s">
        <v>10301</v>
      </c>
      <c r="B503" s="2">
        <v>43427</v>
      </c>
      <c r="C503" t="s">
        <v>63</v>
      </c>
      <c r="D503" s="3">
        <v>43406.865516342594</v>
      </c>
      <c r="E503" t="s">
        <v>64</v>
      </c>
      <c r="F503" s="2">
        <v>43497</v>
      </c>
      <c r="G503" s="2">
        <v>43784</v>
      </c>
      <c r="H503" t="s">
        <v>10302</v>
      </c>
      <c r="J503" t="s">
        <v>10303</v>
      </c>
      <c r="K503" t="s">
        <v>10304</v>
      </c>
      <c r="L503" t="s">
        <v>10305</v>
      </c>
      <c r="M503" t="s">
        <v>714</v>
      </c>
      <c r="N503">
        <v>71373</v>
      </c>
      <c r="O503" t="s">
        <v>70</v>
      </c>
      <c r="Q503" t="s">
        <v>10306</v>
      </c>
      <c r="S503" t="s">
        <v>72</v>
      </c>
      <c r="T503" t="s">
        <v>6754</v>
      </c>
      <c r="U503" t="s">
        <v>6755</v>
      </c>
      <c r="V503" t="s">
        <v>6756</v>
      </c>
      <c r="W503" t="s">
        <v>714</v>
      </c>
      <c r="X503" t="s">
        <v>10307</v>
      </c>
      <c r="Y503" t="str">
        <f>"53-7062"</f>
        <v>53-7062</v>
      </c>
      <c r="Z503" t="s">
        <v>337</v>
      </c>
      <c r="AA503">
        <v>444220</v>
      </c>
      <c r="AB503">
        <v>4</v>
      </c>
      <c r="AC503">
        <v>4</v>
      </c>
      <c r="AD503" t="s">
        <v>79</v>
      </c>
      <c r="AE503" t="s">
        <v>95</v>
      </c>
      <c r="AF503">
        <v>35</v>
      </c>
      <c r="AG503" s="4">
        <v>0.29166666666666669</v>
      </c>
      <c r="AH503" s="4">
        <v>0.625</v>
      </c>
      <c r="AI503" s="5">
        <v>11.63</v>
      </c>
      <c r="AJ503">
        <v>17.45</v>
      </c>
      <c r="AL503" t="s">
        <v>81</v>
      </c>
      <c r="AM503" t="s">
        <v>82</v>
      </c>
      <c r="AO503" t="s">
        <v>83</v>
      </c>
      <c r="AR503" t="s">
        <v>82</v>
      </c>
      <c r="AT503" t="s">
        <v>82</v>
      </c>
      <c r="AW503" t="s">
        <v>72</v>
      </c>
      <c r="AX503">
        <v>3</v>
      </c>
      <c r="AY503" t="s">
        <v>10305</v>
      </c>
      <c r="AZ503" t="s">
        <v>10308</v>
      </c>
      <c r="BA503" t="s">
        <v>714</v>
      </c>
      <c r="BB503">
        <v>71373</v>
      </c>
      <c r="BC503" t="s">
        <v>79</v>
      </c>
      <c r="BH503" t="s">
        <v>10303</v>
      </c>
      <c r="BJ503">
        <v>720647195</v>
      </c>
    </row>
    <row r="504" spans="1:62" x14ac:dyDescent="0.25">
      <c r="A504" t="s">
        <v>11197</v>
      </c>
      <c r="B504" s="2">
        <v>43427</v>
      </c>
      <c r="C504" t="s">
        <v>63</v>
      </c>
      <c r="D504" s="3">
        <v>43407.223643819445</v>
      </c>
      <c r="E504" t="s">
        <v>91</v>
      </c>
      <c r="H504" t="s">
        <v>11198</v>
      </c>
      <c r="I504" t="s">
        <v>11199</v>
      </c>
      <c r="J504" t="s">
        <v>10985</v>
      </c>
      <c r="K504" t="s">
        <v>10976</v>
      </c>
      <c r="L504" t="s">
        <v>2471</v>
      </c>
      <c r="M504" t="s">
        <v>649</v>
      </c>
      <c r="N504">
        <v>85024</v>
      </c>
      <c r="O504" t="s">
        <v>70</v>
      </c>
      <c r="Q504" t="s">
        <v>10977</v>
      </c>
      <c r="S504" t="s">
        <v>72</v>
      </c>
      <c r="T504" t="s">
        <v>7872</v>
      </c>
      <c r="U504" t="s">
        <v>7873</v>
      </c>
      <c r="V504" t="s">
        <v>10986</v>
      </c>
      <c r="W504" t="s">
        <v>649</v>
      </c>
      <c r="X504" t="s">
        <v>10978</v>
      </c>
      <c r="Y504" t="str">
        <f>"45-2092"</f>
        <v>45-2092</v>
      </c>
      <c r="Z504" t="s">
        <v>883</v>
      </c>
      <c r="AA504">
        <v>424930</v>
      </c>
      <c r="AB504">
        <v>10</v>
      </c>
      <c r="AD504" t="s">
        <v>79</v>
      </c>
      <c r="AE504" t="s">
        <v>95</v>
      </c>
      <c r="AF504">
        <v>40</v>
      </c>
      <c r="AG504" s="4">
        <v>0.25</v>
      </c>
      <c r="AH504" s="4">
        <v>0.60416666666666663</v>
      </c>
      <c r="AI504" s="5">
        <v>13.17</v>
      </c>
      <c r="AJ504">
        <v>19.760000000000002</v>
      </c>
      <c r="AK504">
        <v>19.760000000000002</v>
      </c>
      <c r="AL504" t="s">
        <v>81</v>
      </c>
      <c r="AM504" t="s">
        <v>82</v>
      </c>
      <c r="AO504" t="s">
        <v>83</v>
      </c>
      <c r="AP504" t="s">
        <v>67</v>
      </c>
      <c r="AQ504" t="s">
        <v>67</v>
      </c>
      <c r="AR504" t="s">
        <v>82</v>
      </c>
      <c r="AT504" t="s">
        <v>82</v>
      </c>
      <c r="AW504" t="s">
        <v>82</v>
      </c>
      <c r="AY504" t="s">
        <v>11200</v>
      </c>
      <c r="AZ504" t="s">
        <v>8132</v>
      </c>
      <c r="BA504" t="s">
        <v>105</v>
      </c>
      <c r="BB504">
        <v>77443</v>
      </c>
      <c r="BC504" t="s">
        <v>87</v>
      </c>
      <c r="BH504" t="s">
        <v>11201</v>
      </c>
      <c r="BJ504">
        <v>814170410</v>
      </c>
    </row>
    <row r="505" spans="1:62" x14ac:dyDescent="0.25">
      <c r="A505" t="s">
        <v>1832</v>
      </c>
      <c r="B505" s="2">
        <v>43430</v>
      </c>
      <c r="C505" t="s">
        <v>63</v>
      </c>
      <c r="D505" s="3">
        <v>43390.271067986112</v>
      </c>
      <c r="E505" t="s">
        <v>64</v>
      </c>
      <c r="F505" s="2">
        <v>43480</v>
      </c>
      <c r="G505" s="2">
        <v>43784</v>
      </c>
      <c r="H505" t="s">
        <v>1833</v>
      </c>
      <c r="J505" t="s">
        <v>1834</v>
      </c>
      <c r="L505" t="s">
        <v>68</v>
      </c>
      <c r="M505" t="s">
        <v>69</v>
      </c>
      <c r="N505">
        <v>40509</v>
      </c>
      <c r="O505" t="s">
        <v>70</v>
      </c>
      <c r="Q505" t="s">
        <v>1835</v>
      </c>
      <c r="S505" t="s">
        <v>72</v>
      </c>
      <c r="T505" t="s">
        <v>524</v>
      </c>
      <c r="U505" t="s">
        <v>525</v>
      </c>
      <c r="V505" t="s">
        <v>526</v>
      </c>
      <c r="W505" t="s">
        <v>69</v>
      </c>
      <c r="X505" t="s">
        <v>1836</v>
      </c>
      <c r="Y505" t="str">
        <f>"39-2021"</f>
        <v>39-2021</v>
      </c>
      <c r="Z505" t="s">
        <v>78</v>
      </c>
      <c r="AA505">
        <v>11292</v>
      </c>
      <c r="AB505">
        <v>4</v>
      </c>
      <c r="AC505">
        <v>4</v>
      </c>
      <c r="AD505" t="s">
        <v>79</v>
      </c>
      <c r="AE505" t="s">
        <v>95</v>
      </c>
      <c r="AF505">
        <v>35</v>
      </c>
      <c r="AG505" s="4">
        <v>0.33333333333333331</v>
      </c>
      <c r="AH505" s="4">
        <v>0.66666666666666663</v>
      </c>
      <c r="AI505" s="5">
        <v>12.56</v>
      </c>
      <c r="AJ505">
        <v>18.84</v>
      </c>
      <c r="AK505">
        <v>18.84</v>
      </c>
      <c r="AL505" t="s">
        <v>81</v>
      </c>
      <c r="AM505" t="s">
        <v>82</v>
      </c>
      <c r="AO505" t="s">
        <v>83</v>
      </c>
      <c r="AP505" t="s">
        <v>130</v>
      </c>
      <c r="AQ505" t="s">
        <v>130</v>
      </c>
      <c r="AR505" t="s">
        <v>82</v>
      </c>
      <c r="AT505" t="s">
        <v>82</v>
      </c>
      <c r="AW505" t="s">
        <v>82</v>
      </c>
      <c r="AY505" t="s">
        <v>68</v>
      </c>
      <c r="AZ505" t="s">
        <v>1837</v>
      </c>
      <c r="BA505" t="s">
        <v>69</v>
      </c>
      <c r="BB505">
        <v>40509</v>
      </c>
      <c r="BC505" t="s">
        <v>79</v>
      </c>
      <c r="BH505" t="s">
        <v>1834</v>
      </c>
      <c r="BJ505">
        <v>621719500</v>
      </c>
    </row>
    <row r="506" spans="1:62" x14ac:dyDescent="0.25">
      <c r="A506" t="s">
        <v>1927</v>
      </c>
      <c r="B506" s="2">
        <v>43430</v>
      </c>
      <c r="C506" t="s">
        <v>63</v>
      </c>
      <c r="D506" s="3">
        <v>43406.833990439816</v>
      </c>
      <c r="E506" t="s">
        <v>1763</v>
      </c>
      <c r="F506" s="2">
        <v>43497</v>
      </c>
      <c r="G506" s="2">
        <v>43739</v>
      </c>
      <c r="H506" t="s">
        <v>1928</v>
      </c>
      <c r="J506" t="s">
        <v>1929</v>
      </c>
      <c r="L506" t="s">
        <v>1331</v>
      </c>
      <c r="M506" t="s">
        <v>626</v>
      </c>
      <c r="N506">
        <v>71854</v>
      </c>
      <c r="O506" t="s">
        <v>70</v>
      </c>
      <c r="Q506" t="s">
        <v>1930</v>
      </c>
      <c r="S506" t="s">
        <v>72</v>
      </c>
      <c r="T506" t="s">
        <v>1917</v>
      </c>
      <c r="U506" t="s">
        <v>1918</v>
      </c>
      <c r="V506" t="s">
        <v>1919</v>
      </c>
      <c r="W506" t="s">
        <v>105</v>
      </c>
      <c r="X506" t="s">
        <v>1931</v>
      </c>
      <c r="Y506" t="str">
        <f>"37-3013"</f>
        <v>37-3013</v>
      </c>
      <c r="Z506" t="s">
        <v>1932</v>
      </c>
      <c r="AA506">
        <v>238910</v>
      </c>
      <c r="AB506">
        <v>12</v>
      </c>
      <c r="AC506">
        <v>12</v>
      </c>
      <c r="AD506" t="s">
        <v>79</v>
      </c>
      <c r="AE506" t="s">
        <v>95</v>
      </c>
      <c r="AF506">
        <v>40</v>
      </c>
      <c r="AG506" s="4">
        <v>0.29166666666666669</v>
      </c>
      <c r="AH506" s="4">
        <v>0.70833333333333337</v>
      </c>
      <c r="AI506" s="5">
        <v>13.32</v>
      </c>
      <c r="AJ506">
        <v>19.98</v>
      </c>
      <c r="AL506" t="s">
        <v>81</v>
      </c>
      <c r="AM506" t="s">
        <v>82</v>
      </c>
      <c r="AO506" t="s">
        <v>83</v>
      </c>
      <c r="AR506" t="s">
        <v>82</v>
      </c>
      <c r="AT506" t="s">
        <v>82</v>
      </c>
      <c r="AW506" t="s">
        <v>82</v>
      </c>
      <c r="AY506" t="s">
        <v>1331</v>
      </c>
      <c r="AZ506" t="s">
        <v>1249</v>
      </c>
      <c r="BA506" t="s">
        <v>626</v>
      </c>
      <c r="BB506">
        <v>71854</v>
      </c>
      <c r="BC506" t="s">
        <v>79</v>
      </c>
      <c r="BH506" t="s">
        <v>1929</v>
      </c>
      <c r="BJ506">
        <v>453032757</v>
      </c>
    </row>
    <row r="507" spans="1:62" x14ac:dyDescent="0.25">
      <c r="A507" t="s">
        <v>3097</v>
      </c>
      <c r="B507" s="2">
        <v>43430</v>
      </c>
      <c r="C507" t="s">
        <v>63</v>
      </c>
      <c r="D507" s="3">
        <v>43402.833363194448</v>
      </c>
      <c r="E507" t="s">
        <v>64</v>
      </c>
      <c r="F507" s="2">
        <v>43493</v>
      </c>
      <c r="G507" s="2">
        <v>43796</v>
      </c>
      <c r="H507" t="s">
        <v>3098</v>
      </c>
      <c r="I507" t="s">
        <v>3099</v>
      </c>
      <c r="J507" t="s">
        <v>3100</v>
      </c>
      <c r="K507" t="s">
        <v>3101</v>
      </c>
      <c r="L507" t="s">
        <v>1310</v>
      </c>
      <c r="M507" t="s">
        <v>308</v>
      </c>
      <c r="N507">
        <v>7930</v>
      </c>
      <c r="O507" t="s">
        <v>70</v>
      </c>
      <c r="Q507" t="s">
        <v>3102</v>
      </c>
      <c r="S507" t="s">
        <v>72</v>
      </c>
      <c r="T507" t="s">
        <v>2824</v>
      </c>
      <c r="U507" t="s">
        <v>2825</v>
      </c>
      <c r="V507" t="s">
        <v>642</v>
      </c>
      <c r="W507" t="s">
        <v>105</v>
      </c>
      <c r="X507" t="s">
        <v>3103</v>
      </c>
      <c r="Y507" t="str">
        <f>"37-3011"</f>
        <v>37-3011</v>
      </c>
      <c r="Z507" t="s">
        <v>94</v>
      </c>
      <c r="AA507">
        <v>111421</v>
      </c>
      <c r="AB507">
        <v>5</v>
      </c>
      <c r="AC507">
        <v>5</v>
      </c>
      <c r="AD507" t="s">
        <v>79</v>
      </c>
      <c r="AE507" t="s">
        <v>95</v>
      </c>
      <c r="AF507">
        <v>40</v>
      </c>
      <c r="AG507" s="4">
        <v>0.29166666666666669</v>
      </c>
      <c r="AH507" s="4">
        <v>0.79166666666666663</v>
      </c>
      <c r="AI507" s="5">
        <v>14.41</v>
      </c>
      <c r="AJ507">
        <v>21.62</v>
      </c>
      <c r="AL507" t="s">
        <v>81</v>
      </c>
      <c r="AM507" t="s">
        <v>82</v>
      </c>
      <c r="AO507" t="s">
        <v>83</v>
      </c>
      <c r="AR507" t="s">
        <v>82</v>
      </c>
      <c r="AT507" t="s">
        <v>82</v>
      </c>
      <c r="AW507" t="s">
        <v>82</v>
      </c>
      <c r="AY507" t="s">
        <v>1310</v>
      </c>
      <c r="AZ507" t="s">
        <v>1303</v>
      </c>
      <c r="BA507" t="s">
        <v>308</v>
      </c>
      <c r="BB507">
        <v>7930</v>
      </c>
      <c r="BC507" t="s">
        <v>79</v>
      </c>
      <c r="BH507" t="s">
        <v>3100</v>
      </c>
      <c r="BJ507">
        <v>223411737</v>
      </c>
    </row>
    <row r="508" spans="1:62" x14ac:dyDescent="0.25">
      <c r="A508" t="s">
        <v>3229</v>
      </c>
      <c r="B508" s="2">
        <v>43430</v>
      </c>
      <c r="C508" t="s">
        <v>63</v>
      </c>
      <c r="D508" s="3">
        <v>43406.842290486115</v>
      </c>
      <c r="E508" t="s">
        <v>64</v>
      </c>
      <c r="F508" s="2">
        <v>43497</v>
      </c>
      <c r="G508" s="2">
        <v>43799</v>
      </c>
      <c r="H508" t="s">
        <v>3105</v>
      </c>
      <c r="I508" t="s">
        <v>3106</v>
      </c>
      <c r="J508" t="s">
        <v>3107</v>
      </c>
      <c r="L508" t="s">
        <v>3108</v>
      </c>
      <c r="M508" t="s">
        <v>2367</v>
      </c>
      <c r="N508">
        <v>29928</v>
      </c>
      <c r="O508" t="s">
        <v>70</v>
      </c>
      <c r="Q508" t="s">
        <v>3109</v>
      </c>
      <c r="S508" t="s">
        <v>72</v>
      </c>
      <c r="T508" t="s">
        <v>102</v>
      </c>
      <c r="U508" t="s">
        <v>2630</v>
      </c>
      <c r="V508" t="s">
        <v>1426</v>
      </c>
      <c r="W508" t="s">
        <v>105</v>
      </c>
      <c r="X508" t="s">
        <v>1533</v>
      </c>
      <c r="Y508" t="str">
        <f>"35-3031"</f>
        <v>35-3031</v>
      </c>
      <c r="Z508" t="s">
        <v>410</v>
      </c>
      <c r="AA508">
        <v>721110</v>
      </c>
      <c r="AB508">
        <v>22</v>
      </c>
      <c r="AC508">
        <v>22</v>
      </c>
      <c r="AD508" t="s">
        <v>79</v>
      </c>
      <c r="AE508" t="s">
        <v>95</v>
      </c>
      <c r="AF508">
        <v>35</v>
      </c>
      <c r="AG508" s="4">
        <v>0.22916666666666666</v>
      </c>
      <c r="AH508" s="4">
        <v>0.5625</v>
      </c>
      <c r="AI508" s="5">
        <v>9.3699999999999992</v>
      </c>
      <c r="AJ508">
        <v>14.06</v>
      </c>
      <c r="AK508">
        <v>14.06</v>
      </c>
      <c r="AL508" t="s">
        <v>81</v>
      </c>
      <c r="AM508" t="s">
        <v>82</v>
      </c>
      <c r="AO508" t="s">
        <v>83</v>
      </c>
      <c r="AR508" t="s">
        <v>82</v>
      </c>
      <c r="AT508" t="s">
        <v>82</v>
      </c>
      <c r="AW508" t="s">
        <v>72</v>
      </c>
      <c r="AX508">
        <v>1</v>
      </c>
      <c r="AY508" t="s">
        <v>3110</v>
      </c>
      <c r="AZ508" t="s">
        <v>3111</v>
      </c>
      <c r="BA508" t="s">
        <v>2367</v>
      </c>
      <c r="BB508">
        <v>29928</v>
      </c>
      <c r="BC508" t="s">
        <v>87</v>
      </c>
      <c r="BH508" t="s">
        <v>3112</v>
      </c>
      <c r="BJ508">
        <v>453784316</v>
      </c>
    </row>
    <row r="509" spans="1:62" x14ac:dyDescent="0.25">
      <c r="A509" t="s">
        <v>3286</v>
      </c>
      <c r="B509" s="2">
        <v>43430</v>
      </c>
      <c r="C509" t="s">
        <v>63</v>
      </c>
      <c r="D509" s="3">
        <v>43406.836745879627</v>
      </c>
      <c r="E509" t="s">
        <v>64</v>
      </c>
      <c r="F509" s="2">
        <v>43497</v>
      </c>
      <c r="G509" s="2">
        <v>43542</v>
      </c>
      <c r="H509" t="s">
        <v>3287</v>
      </c>
      <c r="J509" t="s">
        <v>3288</v>
      </c>
      <c r="L509" t="s">
        <v>3289</v>
      </c>
      <c r="M509" t="s">
        <v>86</v>
      </c>
      <c r="N509">
        <v>34428</v>
      </c>
      <c r="O509" t="s">
        <v>70</v>
      </c>
      <c r="Q509" t="s">
        <v>3290</v>
      </c>
      <c r="S509" t="s">
        <v>72</v>
      </c>
      <c r="T509" t="s">
        <v>2963</v>
      </c>
      <c r="U509" t="s">
        <v>2630</v>
      </c>
      <c r="V509" t="s">
        <v>2470</v>
      </c>
      <c r="W509" t="s">
        <v>105</v>
      </c>
      <c r="X509" t="s">
        <v>2737</v>
      </c>
      <c r="Y509" t="str">
        <f>"39-3091"</f>
        <v>39-3091</v>
      </c>
      <c r="Z509" t="s">
        <v>677</v>
      </c>
      <c r="AA509">
        <v>713990</v>
      </c>
      <c r="AB509">
        <v>8</v>
      </c>
      <c r="AC509">
        <v>8</v>
      </c>
      <c r="AD509" t="s">
        <v>79</v>
      </c>
      <c r="AE509" t="s">
        <v>80</v>
      </c>
      <c r="AF509">
        <v>35</v>
      </c>
      <c r="AG509" s="4">
        <v>0.41666666666666669</v>
      </c>
      <c r="AH509" s="4">
        <v>0.75</v>
      </c>
      <c r="AI509" s="5">
        <v>9.82</v>
      </c>
      <c r="AJ509">
        <v>14.73</v>
      </c>
      <c r="AK509">
        <v>14.73</v>
      </c>
      <c r="AL509" t="s">
        <v>81</v>
      </c>
      <c r="AM509" t="s">
        <v>82</v>
      </c>
      <c r="AO509" t="s">
        <v>83</v>
      </c>
      <c r="AR509" t="s">
        <v>82</v>
      </c>
      <c r="AT509" t="s">
        <v>82</v>
      </c>
      <c r="AW509" t="s">
        <v>82</v>
      </c>
      <c r="AY509" t="s">
        <v>3291</v>
      </c>
      <c r="AZ509" t="s">
        <v>3292</v>
      </c>
      <c r="BA509" t="s">
        <v>105</v>
      </c>
      <c r="BB509">
        <v>77054</v>
      </c>
      <c r="BC509" t="s">
        <v>79</v>
      </c>
      <c r="BH509" t="s">
        <v>3293</v>
      </c>
      <c r="BJ509">
        <v>813106667</v>
      </c>
    </row>
    <row r="510" spans="1:62" x14ac:dyDescent="0.25">
      <c r="A510" t="s">
        <v>3326</v>
      </c>
      <c r="B510" s="2">
        <v>43430</v>
      </c>
      <c r="C510" t="s">
        <v>63</v>
      </c>
      <c r="D510" s="3">
        <v>43406.834828495368</v>
      </c>
      <c r="E510" t="s">
        <v>64</v>
      </c>
      <c r="F510" s="2">
        <v>43497</v>
      </c>
      <c r="G510" s="2">
        <v>43799</v>
      </c>
      <c r="H510" t="s">
        <v>3327</v>
      </c>
      <c r="J510" t="s">
        <v>3328</v>
      </c>
      <c r="L510" t="s">
        <v>3291</v>
      </c>
      <c r="M510" t="s">
        <v>105</v>
      </c>
      <c r="N510">
        <v>77043</v>
      </c>
      <c r="O510" t="s">
        <v>70</v>
      </c>
      <c r="Q510" t="s">
        <v>3329</v>
      </c>
      <c r="R510">
        <v>200</v>
      </c>
      <c r="S510" t="s">
        <v>72</v>
      </c>
      <c r="T510" t="s">
        <v>2963</v>
      </c>
      <c r="U510" t="s">
        <v>2630</v>
      </c>
      <c r="V510" t="s">
        <v>2470</v>
      </c>
      <c r="W510" t="s">
        <v>105</v>
      </c>
      <c r="X510" t="s">
        <v>1673</v>
      </c>
      <c r="Y510" t="str">
        <f>"37-3011"</f>
        <v>37-3011</v>
      </c>
      <c r="Z510" t="s">
        <v>94</v>
      </c>
      <c r="AA510">
        <v>561730</v>
      </c>
      <c r="AB510">
        <v>21</v>
      </c>
      <c r="AC510">
        <v>21</v>
      </c>
      <c r="AD510" t="s">
        <v>79</v>
      </c>
      <c r="AE510" t="s">
        <v>95</v>
      </c>
      <c r="AF510">
        <v>35</v>
      </c>
      <c r="AG510" s="4">
        <v>0.29166666666666669</v>
      </c>
      <c r="AH510" s="4">
        <v>0.66666666666666663</v>
      </c>
      <c r="AI510" s="5">
        <v>13.91</v>
      </c>
      <c r="AJ510">
        <v>20.87</v>
      </c>
      <c r="AK510">
        <v>20.87</v>
      </c>
      <c r="AL510" t="s">
        <v>81</v>
      </c>
      <c r="AM510" t="s">
        <v>82</v>
      </c>
      <c r="AO510" t="s">
        <v>83</v>
      </c>
      <c r="AR510" t="s">
        <v>82</v>
      </c>
      <c r="AT510" t="s">
        <v>82</v>
      </c>
      <c r="AW510" t="s">
        <v>82</v>
      </c>
      <c r="AY510" t="s">
        <v>738</v>
      </c>
      <c r="AZ510" t="s">
        <v>2422</v>
      </c>
      <c r="BA510" t="s">
        <v>105</v>
      </c>
      <c r="BB510">
        <v>78757</v>
      </c>
      <c r="BC510" t="s">
        <v>79</v>
      </c>
      <c r="BH510" t="s">
        <v>3330</v>
      </c>
      <c r="BJ510">
        <v>760340243</v>
      </c>
    </row>
    <row r="511" spans="1:62" x14ac:dyDescent="0.25">
      <c r="A511" t="s">
        <v>3365</v>
      </c>
      <c r="B511" s="2">
        <v>43430</v>
      </c>
      <c r="C511" t="s">
        <v>63</v>
      </c>
      <c r="D511" s="3">
        <v>43406.837617534722</v>
      </c>
      <c r="E511" t="s">
        <v>64</v>
      </c>
      <c r="F511" s="2">
        <v>43497</v>
      </c>
      <c r="G511" s="2">
        <v>43787</v>
      </c>
      <c r="H511" t="s">
        <v>3366</v>
      </c>
      <c r="J511" t="s">
        <v>3367</v>
      </c>
      <c r="K511" t="s">
        <v>3368</v>
      </c>
      <c r="L511" t="s">
        <v>1397</v>
      </c>
      <c r="M511" t="s">
        <v>76</v>
      </c>
      <c r="N511">
        <v>74804</v>
      </c>
      <c r="O511" t="s">
        <v>70</v>
      </c>
      <c r="Q511" t="s">
        <v>3369</v>
      </c>
      <c r="S511" t="s">
        <v>72</v>
      </c>
      <c r="T511" t="s">
        <v>2963</v>
      </c>
      <c r="U511" t="s">
        <v>1425</v>
      </c>
      <c r="V511" t="s">
        <v>1426</v>
      </c>
      <c r="W511" t="s">
        <v>105</v>
      </c>
      <c r="X511" t="s">
        <v>676</v>
      </c>
      <c r="Y511" t="str">
        <f>"35-3022"</f>
        <v>35-3022</v>
      </c>
      <c r="Z511" t="s">
        <v>280</v>
      </c>
      <c r="AA511">
        <v>713990</v>
      </c>
      <c r="AB511">
        <v>6</v>
      </c>
      <c r="AC511">
        <v>6</v>
      </c>
      <c r="AD511" t="s">
        <v>79</v>
      </c>
      <c r="AE511" t="s">
        <v>80</v>
      </c>
      <c r="AF511">
        <v>35</v>
      </c>
      <c r="AG511" s="4">
        <v>0.41666666666666669</v>
      </c>
      <c r="AH511" s="4">
        <v>0.75</v>
      </c>
      <c r="AI511" s="5">
        <v>8.6300000000000008</v>
      </c>
      <c r="AJ511">
        <v>12.95</v>
      </c>
      <c r="AK511">
        <v>15.98</v>
      </c>
      <c r="AL511" t="s">
        <v>81</v>
      </c>
      <c r="AM511" t="s">
        <v>82</v>
      </c>
      <c r="AO511" t="s">
        <v>83</v>
      </c>
      <c r="AR511" t="s">
        <v>82</v>
      </c>
      <c r="AT511" t="s">
        <v>82</v>
      </c>
      <c r="AW511" t="s">
        <v>82</v>
      </c>
      <c r="AY511" t="s">
        <v>3370</v>
      </c>
      <c r="AZ511" t="s">
        <v>3371</v>
      </c>
      <c r="BA511" t="s">
        <v>105</v>
      </c>
      <c r="BB511">
        <v>78043</v>
      </c>
      <c r="BC511" t="s">
        <v>79</v>
      </c>
      <c r="BH511" t="s">
        <v>3372</v>
      </c>
      <c r="BJ511">
        <v>472589501</v>
      </c>
    </row>
    <row r="512" spans="1:62" x14ac:dyDescent="0.25">
      <c r="A512" t="s">
        <v>3403</v>
      </c>
      <c r="B512" s="2">
        <v>43430</v>
      </c>
      <c r="C512" t="s">
        <v>63</v>
      </c>
      <c r="D512" s="3">
        <v>43406.833533321762</v>
      </c>
      <c r="E512" t="s">
        <v>64</v>
      </c>
      <c r="F512" s="2">
        <v>43497</v>
      </c>
      <c r="G512" s="2">
        <v>43799</v>
      </c>
      <c r="H512" t="s">
        <v>3327</v>
      </c>
      <c r="J512" t="s">
        <v>3328</v>
      </c>
      <c r="L512" t="s">
        <v>3291</v>
      </c>
      <c r="M512" t="s">
        <v>105</v>
      </c>
      <c r="N512">
        <v>77043</v>
      </c>
      <c r="O512" t="s">
        <v>70</v>
      </c>
      <c r="Q512" t="s">
        <v>3329</v>
      </c>
      <c r="R512">
        <v>200</v>
      </c>
      <c r="S512" t="s">
        <v>72</v>
      </c>
      <c r="T512" t="s">
        <v>2963</v>
      </c>
      <c r="U512" t="s">
        <v>2630</v>
      </c>
      <c r="V512" t="s">
        <v>2470</v>
      </c>
      <c r="W512" t="s">
        <v>105</v>
      </c>
      <c r="X512" t="s">
        <v>1673</v>
      </c>
      <c r="Y512" t="str">
        <f>"37-3011"</f>
        <v>37-3011</v>
      </c>
      <c r="Z512" t="s">
        <v>94</v>
      </c>
      <c r="AA512">
        <v>561730</v>
      </c>
      <c r="AB512">
        <v>258</v>
      </c>
      <c r="AC512">
        <v>258</v>
      </c>
      <c r="AD512" t="s">
        <v>79</v>
      </c>
      <c r="AE512" t="s">
        <v>95</v>
      </c>
      <c r="AF512">
        <v>35</v>
      </c>
      <c r="AG512" s="4">
        <v>0.29166666666666669</v>
      </c>
      <c r="AH512" s="4">
        <v>0.66666666666666663</v>
      </c>
      <c r="AI512" s="5">
        <v>13.44</v>
      </c>
      <c r="AJ512">
        <v>20.16</v>
      </c>
      <c r="AK512">
        <v>20.16</v>
      </c>
      <c r="AL512" t="s">
        <v>81</v>
      </c>
      <c r="AM512" t="s">
        <v>82</v>
      </c>
      <c r="AO512" t="s">
        <v>83</v>
      </c>
      <c r="AR512" t="s">
        <v>82</v>
      </c>
      <c r="AT512" t="s">
        <v>82</v>
      </c>
      <c r="AW512" t="s">
        <v>82</v>
      </c>
      <c r="AY512" t="s">
        <v>1335</v>
      </c>
      <c r="AZ512" t="s">
        <v>2847</v>
      </c>
      <c r="BA512" t="s">
        <v>105</v>
      </c>
      <c r="BB512">
        <v>77043</v>
      </c>
      <c r="BC512" t="s">
        <v>79</v>
      </c>
      <c r="BH512" t="s">
        <v>3404</v>
      </c>
      <c r="BJ512">
        <v>760340243</v>
      </c>
    </row>
    <row r="513" spans="1:62" x14ac:dyDescent="0.25">
      <c r="A513" t="s">
        <v>3690</v>
      </c>
      <c r="B513" s="2">
        <v>43430</v>
      </c>
      <c r="C513" t="s">
        <v>63</v>
      </c>
      <c r="D513" s="3">
        <v>43406.835222997688</v>
      </c>
      <c r="E513" t="s">
        <v>64</v>
      </c>
      <c r="F513" s="2">
        <v>43497</v>
      </c>
      <c r="G513" s="2">
        <v>43743</v>
      </c>
      <c r="H513" t="s">
        <v>3691</v>
      </c>
      <c r="I513" t="s">
        <v>3692</v>
      </c>
      <c r="J513" t="s">
        <v>3693</v>
      </c>
      <c r="L513" t="s">
        <v>3694</v>
      </c>
      <c r="M513" t="s">
        <v>2367</v>
      </c>
      <c r="N513">
        <v>29572</v>
      </c>
      <c r="O513" t="s">
        <v>70</v>
      </c>
      <c r="P513" t="s">
        <v>67</v>
      </c>
      <c r="Q513" t="s">
        <v>3695</v>
      </c>
      <c r="S513" t="s">
        <v>72</v>
      </c>
      <c r="T513" t="s">
        <v>102</v>
      </c>
      <c r="U513" t="s">
        <v>2630</v>
      </c>
      <c r="V513" t="s">
        <v>1426</v>
      </c>
      <c r="W513" t="s">
        <v>105</v>
      </c>
      <c r="X513" t="s">
        <v>3696</v>
      </c>
      <c r="Y513" t="str">
        <f>"51-6011"</f>
        <v>51-6011</v>
      </c>
      <c r="Z513" t="s">
        <v>367</v>
      </c>
      <c r="AA513">
        <v>721110</v>
      </c>
      <c r="AB513">
        <v>10</v>
      </c>
      <c r="AC513">
        <v>10</v>
      </c>
      <c r="AD513" t="s">
        <v>79</v>
      </c>
      <c r="AE513" t="s">
        <v>95</v>
      </c>
      <c r="AF513">
        <v>35</v>
      </c>
      <c r="AG513" s="4">
        <v>0.25</v>
      </c>
      <c r="AH513" s="4">
        <v>0.58333333333333337</v>
      </c>
      <c r="AI513" s="5">
        <v>9.52</v>
      </c>
      <c r="AJ513">
        <v>14.28</v>
      </c>
      <c r="AK513">
        <v>14.28</v>
      </c>
      <c r="AL513" t="s">
        <v>81</v>
      </c>
      <c r="AM513" t="s">
        <v>82</v>
      </c>
      <c r="AO513" t="s">
        <v>83</v>
      </c>
      <c r="AR513" t="s">
        <v>82</v>
      </c>
      <c r="AT513" t="s">
        <v>82</v>
      </c>
      <c r="AW513" t="s">
        <v>72</v>
      </c>
      <c r="AX513">
        <v>1</v>
      </c>
      <c r="AY513" t="s">
        <v>3153</v>
      </c>
      <c r="AZ513" t="s">
        <v>3155</v>
      </c>
      <c r="BA513" t="s">
        <v>2367</v>
      </c>
      <c r="BB513">
        <v>29572</v>
      </c>
      <c r="BC513" t="s">
        <v>87</v>
      </c>
      <c r="BH513" t="s">
        <v>3697</v>
      </c>
      <c r="BJ513">
        <v>261101036</v>
      </c>
    </row>
    <row r="514" spans="1:62" x14ac:dyDescent="0.25">
      <c r="A514" t="s">
        <v>3806</v>
      </c>
      <c r="B514" s="2">
        <v>43430</v>
      </c>
      <c r="C514" t="s">
        <v>63</v>
      </c>
      <c r="D514" s="3">
        <v>43406.835611875002</v>
      </c>
      <c r="E514" t="s">
        <v>64</v>
      </c>
      <c r="F514" s="2">
        <v>43497</v>
      </c>
      <c r="G514" s="2">
        <v>43743</v>
      </c>
      <c r="H514" t="s">
        <v>3691</v>
      </c>
      <c r="I514" t="s">
        <v>3692</v>
      </c>
      <c r="J514" t="s">
        <v>3693</v>
      </c>
      <c r="L514" t="s">
        <v>3694</v>
      </c>
      <c r="M514" t="s">
        <v>2367</v>
      </c>
      <c r="N514">
        <v>29572</v>
      </c>
      <c r="O514" t="s">
        <v>70</v>
      </c>
      <c r="P514" t="s">
        <v>67</v>
      </c>
      <c r="Q514" t="s">
        <v>3695</v>
      </c>
      <c r="S514" t="s">
        <v>72</v>
      </c>
      <c r="T514" t="s">
        <v>102</v>
      </c>
      <c r="U514" t="s">
        <v>2630</v>
      </c>
      <c r="V514" t="s">
        <v>1426</v>
      </c>
      <c r="W514" t="s">
        <v>105</v>
      </c>
      <c r="X514" t="s">
        <v>1500</v>
      </c>
      <c r="Y514" t="str">
        <f>"35-2014"</f>
        <v>35-2014</v>
      </c>
      <c r="Z514" t="s">
        <v>301</v>
      </c>
      <c r="AA514">
        <v>721110</v>
      </c>
      <c r="AB514">
        <v>4</v>
      </c>
      <c r="AC514">
        <v>4</v>
      </c>
      <c r="AD514" t="s">
        <v>79</v>
      </c>
      <c r="AE514" t="s">
        <v>95</v>
      </c>
      <c r="AF514">
        <v>35</v>
      </c>
      <c r="AG514" s="4">
        <v>0.25</v>
      </c>
      <c r="AH514" s="4">
        <v>0.58333333333333337</v>
      </c>
      <c r="AI514" s="6">
        <v>11</v>
      </c>
      <c r="AJ514">
        <v>16.5</v>
      </c>
      <c r="AK514">
        <v>16.5</v>
      </c>
      <c r="AL514" t="s">
        <v>81</v>
      </c>
      <c r="AM514" t="s">
        <v>82</v>
      </c>
      <c r="AO514" t="s">
        <v>83</v>
      </c>
      <c r="AR514" t="s">
        <v>82</v>
      </c>
      <c r="AT514" t="s">
        <v>82</v>
      </c>
      <c r="AW514" t="s">
        <v>72</v>
      </c>
      <c r="AX514">
        <v>6</v>
      </c>
      <c r="AY514" t="s">
        <v>3153</v>
      </c>
      <c r="AZ514" t="s">
        <v>3155</v>
      </c>
      <c r="BA514" t="s">
        <v>2367</v>
      </c>
      <c r="BB514">
        <v>29572</v>
      </c>
      <c r="BC514" t="s">
        <v>87</v>
      </c>
      <c r="BH514" t="s">
        <v>3697</v>
      </c>
      <c r="BJ514">
        <v>261101036</v>
      </c>
    </row>
    <row r="515" spans="1:62" x14ac:dyDescent="0.25">
      <c r="A515" t="s">
        <v>5181</v>
      </c>
      <c r="B515" s="2">
        <v>43430</v>
      </c>
      <c r="C515" t="s">
        <v>63</v>
      </c>
      <c r="D515" s="3">
        <v>43404.168007962966</v>
      </c>
      <c r="E515" t="s">
        <v>64</v>
      </c>
      <c r="F515" s="2">
        <v>43493</v>
      </c>
      <c r="G515" s="2">
        <v>43767</v>
      </c>
      <c r="H515" t="s">
        <v>5182</v>
      </c>
      <c r="J515" t="s">
        <v>5183</v>
      </c>
      <c r="K515" t="s">
        <v>5184</v>
      </c>
      <c r="L515" t="s">
        <v>5185</v>
      </c>
      <c r="M515" t="s">
        <v>626</v>
      </c>
      <c r="N515">
        <v>72110</v>
      </c>
      <c r="O515" t="s">
        <v>70</v>
      </c>
      <c r="Q515" t="s">
        <v>5186</v>
      </c>
      <c r="S515" t="s">
        <v>82</v>
      </c>
      <c r="U515" t="s">
        <v>92</v>
      </c>
      <c r="X515" t="s">
        <v>1092</v>
      </c>
      <c r="Y515" t="str">
        <f>"45-4011"</f>
        <v>45-4011</v>
      </c>
      <c r="Z515" t="s">
        <v>763</v>
      </c>
      <c r="AA515">
        <v>115310</v>
      </c>
      <c r="AB515">
        <v>68</v>
      </c>
      <c r="AC515">
        <v>68</v>
      </c>
      <c r="AD515" t="s">
        <v>79</v>
      </c>
      <c r="AE515" t="s">
        <v>80</v>
      </c>
      <c r="AF515">
        <v>35</v>
      </c>
      <c r="AG515" s="4">
        <v>0.29166666666666669</v>
      </c>
      <c r="AH515" s="4">
        <v>0.70833333333333337</v>
      </c>
      <c r="AI515" s="5">
        <v>12.38</v>
      </c>
      <c r="AJ515">
        <v>18.57</v>
      </c>
      <c r="AK515">
        <v>53.49</v>
      </c>
      <c r="AL515" t="s">
        <v>81</v>
      </c>
      <c r="AM515" t="s">
        <v>82</v>
      </c>
      <c r="AO515" t="s">
        <v>83</v>
      </c>
      <c r="AP515" t="s">
        <v>67</v>
      </c>
      <c r="AQ515" t="s">
        <v>67</v>
      </c>
      <c r="AR515" t="s">
        <v>82</v>
      </c>
      <c r="AT515" t="s">
        <v>82</v>
      </c>
      <c r="AW515" t="s">
        <v>82</v>
      </c>
      <c r="AY515" t="s">
        <v>5187</v>
      </c>
      <c r="AZ515" t="s">
        <v>5188</v>
      </c>
      <c r="BA515" t="s">
        <v>626</v>
      </c>
      <c r="BB515">
        <v>72110</v>
      </c>
      <c r="BC515" t="s">
        <v>79</v>
      </c>
      <c r="BH515" t="s">
        <v>5189</v>
      </c>
      <c r="BJ515">
        <v>814729198</v>
      </c>
    </row>
    <row r="516" spans="1:62" x14ac:dyDescent="0.25">
      <c r="A516" t="s">
        <v>5218</v>
      </c>
      <c r="B516" s="2">
        <v>43430</v>
      </c>
      <c r="C516" t="s">
        <v>63</v>
      </c>
      <c r="D516" s="3">
        <v>43385.410980520835</v>
      </c>
      <c r="E516" t="s">
        <v>117</v>
      </c>
      <c r="H516" t="s">
        <v>1202</v>
      </c>
      <c r="I516" t="s">
        <v>67</v>
      </c>
      <c r="J516" t="s">
        <v>1203</v>
      </c>
      <c r="K516" t="s">
        <v>67</v>
      </c>
      <c r="L516" t="s">
        <v>1204</v>
      </c>
      <c r="M516" t="s">
        <v>105</v>
      </c>
      <c r="N516">
        <v>79706</v>
      </c>
      <c r="O516" t="s">
        <v>70</v>
      </c>
      <c r="P516" t="s">
        <v>67</v>
      </c>
      <c r="Q516" t="s">
        <v>1205</v>
      </c>
      <c r="S516" t="s">
        <v>72</v>
      </c>
      <c r="T516" t="s">
        <v>1206</v>
      </c>
      <c r="U516" t="s">
        <v>1207</v>
      </c>
      <c r="V516" t="s">
        <v>1208</v>
      </c>
      <c r="W516" t="s">
        <v>105</v>
      </c>
      <c r="X516" t="s">
        <v>1209</v>
      </c>
      <c r="Y516" t="str">
        <f>"11-9021"</f>
        <v>11-9021</v>
      </c>
      <c r="Z516" t="s">
        <v>1210</v>
      </c>
      <c r="AA516">
        <v>3328</v>
      </c>
      <c r="AB516">
        <v>3</v>
      </c>
      <c r="AD516" t="s">
        <v>79</v>
      </c>
      <c r="AE516" t="s">
        <v>1218</v>
      </c>
      <c r="AF516">
        <v>40</v>
      </c>
      <c r="AG516" s="4">
        <v>0.29166666666666669</v>
      </c>
      <c r="AH516" s="4">
        <v>0.79166666666666663</v>
      </c>
      <c r="AI516" s="6">
        <v>46</v>
      </c>
      <c r="AJ516">
        <v>69</v>
      </c>
      <c r="AK516">
        <v>69</v>
      </c>
      <c r="AL516" t="s">
        <v>81</v>
      </c>
      <c r="AM516" t="s">
        <v>72</v>
      </c>
      <c r="AN516">
        <v>5</v>
      </c>
      <c r="AO516" t="s">
        <v>83</v>
      </c>
      <c r="AP516" t="s">
        <v>67</v>
      </c>
      <c r="AQ516" t="s">
        <v>67</v>
      </c>
      <c r="AR516" t="s">
        <v>82</v>
      </c>
      <c r="AT516" t="s">
        <v>82</v>
      </c>
      <c r="AW516" t="s">
        <v>72</v>
      </c>
      <c r="AX516">
        <v>12</v>
      </c>
      <c r="AY516" t="s">
        <v>1204</v>
      </c>
      <c r="AZ516">
        <v>46</v>
      </c>
      <c r="BA516" t="s">
        <v>105</v>
      </c>
      <c r="BB516">
        <v>79706</v>
      </c>
      <c r="BC516" t="s">
        <v>87</v>
      </c>
      <c r="BH516" t="s">
        <v>1203</v>
      </c>
      <c r="BI516" t="s">
        <v>67</v>
      </c>
      <c r="BJ516">
        <v>815197884</v>
      </c>
    </row>
    <row r="517" spans="1:62" x14ac:dyDescent="0.25">
      <c r="A517" t="s">
        <v>6196</v>
      </c>
      <c r="B517" s="2">
        <v>43430</v>
      </c>
      <c r="C517" t="s">
        <v>63</v>
      </c>
      <c r="D517" s="3">
        <v>43399.315612002312</v>
      </c>
      <c r="E517" t="s">
        <v>282</v>
      </c>
      <c r="F517" s="2">
        <v>43489</v>
      </c>
      <c r="G517" s="2">
        <v>43738</v>
      </c>
      <c r="H517" t="s">
        <v>6197</v>
      </c>
      <c r="I517" t="s">
        <v>6198</v>
      </c>
      <c r="J517" t="s">
        <v>6199</v>
      </c>
      <c r="L517" t="s">
        <v>3291</v>
      </c>
      <c r="M517" t="s">
        <v>105</v>
      </c>
      <c r="N517">
        <v>77063</v>
      </c>
      <c r="O517" t="s">
        <v>70</v>
      </c>
      <c r="Q517" t="s">
        <v>6200</v>
      </c>
      <c r="S517" t="s">
        <v>72</v>
      </c>
      <c r="T517" t="s">
        <v>1855</v>
      </c>
      <c r="U517" t="s">
        <v>1856</v>
      </c>
      <c r="V517" t="s">
        <v>863</v>
      </c>
      <c r="W517" t="s">
        <v>105</v>
      </c>
      <c r="X517" t="s">
        <v>1758</v>
      </c>
      <c r="Y517" t="str">
        <f>"37-3011"</f>
        <v>37-3011</v>
      </c>
      <c r="Z517" t="s">
        <v>94</v>
      </c>
      <c r="AA517">
        <v>561730</v>
      </c>
      <c r="AB517">
        <v>72</v>
      </c>
      <c r="AC517">
        <v>71</v>
      </c>
      <c r="AD517" t="s">
        <v>79</v>
      </c>
      <c r="AE517" t="s">
        <v>95</v>
      </c>
      <c r="AF517">
        <v>40</v>
      </c>
      <c r="AG517" s="4">
        <v>0.27083333333333331</v>
      </c>
      <c r="AH517" s="4">
        <v>0.64583333333333337</v>
      </c>
      <c r="AI517" s="5">
        <v>13.44</v>
      </c>
      <c r="AJ517">
        <v>20.16</v>
      </c>
      <c r="AL517" t="s">
        <v>81</v>
      </c>
      <c r="AM517" t="s">
        <v>82</v>
      </c>
      <c r="AO517" t="s">
        <v>83</v>
      </c>
      <c r="AR517" t="s">
        <v>82</v>
      </c>
      <c r="AT517" t="s">
        <v>82</v>
      </c>
      <c r="AW517" t="s">
        <v>82</v>
      </c>
      <c r="AY517" t="s">
        <v>3291</v>
      </c>
      <c r="AZ517" t="s">
        <v>3292</v>
      </c>
      <c r="BA517" t="s">
        <v>105</v>
      </c>
      <c r="BB517">
        <v>77063</v>
      </c>
      <c r="BC517" t="s">
        <v>79</v>
      </c>
      <c r="BH517" t="s">
        <v>6199</v>
      </c>
      <c r="BJ517">
        <v>134267543</v>
      </c>
    </row>
    <row r="518" spans="1:62" x14ac:dyDescent="0.25">
      <c r="A518" t="s">
        <v>6376</v>
      </c>
      <c r="B518" s="2">
        <v>43430</v>
      </c>
      <c r="C518" t="s">
        <v>63</v>
      </c>
      <c r="D518" s="3">
        <v>43380.42975851852</v>
      </c>
      <c r="E518" t="s">
        <v>64</v>
      </c>
      <c r="F518" s="2">
        <v>43470</v>
      </c>
      <c r="G518" s="2">
        <v>43774</v>
      </c>
      <c r="H518" t="s">
        <v>6377</v>
      </c>
      <c r="I518" t="s">
        <v>6378</v>
      </c>
      <c r="J518" t="s">
        <v>6379</v>
      </c>
      <c r="L518" t="s">
        <v>6380</v>
      </c>
      <c r="M518" t="s">
        <v>323</v>
      </c>
      <c r="N518">
        <v>94954</v>
      </c>
      <c r="O518" t="s">
        <v>70</v>
      </c>
      <c r="Q518" t="s">
        <v>6381</v>
      </c>
      <c r="S518" t="s">
        <v>72</v>
      </c>
      <c r="T518" t="s">
        <v>3258</v>
      </c>
      <c r="U518" t="s">
        <v>3259</v>
      </c>
      <c r="V518" t="s">
        <v>3260</v>
      </c>
      <c r="W518" t="s">
        <v>323</v>
      </c>
      <c r="X518" t="s">
        <v>4057</v>
      </c>
      <c r="Y518" t="str">
        <f>"39-2021"</f>
        <v>39-2021</v>
      </c>
      <c r="Z518" t="s">
        <v>78</v>
      </c>
      <c r="AA518">
        <v>711219</v>
      </c>
      <c r="AB518">
        <v>8</v>
      </c>
      <c r="AC518">
        <v>8</v>
      </c>
      <c r="AD518" t="s">
        <v>79</v>
      </c>
      <c r="AE518" t="s">
        <v>95</v>
      </c>
      <c r="AF518">
        <v>40</v>
      </c>
      <c r="AG518" s="4">
        <v>0.3125</v>
      </c>
      <c r="AH518" s="4">
        <v>0.70833333333333337</v>
      </c>
      <c r="AI518" s="5">
        <v>15.87</v>
      </c>
      <c r="AJ518">
        <v>23.8</v>
      </c>
      <c r="AK518">
        <v>23.8</v>
      </c>
      <c r="AL518" t="s">
        <v>81</v>
      </c>
      <c r="AM518" t="s">
        <v>82</v>
      </c>
      <c r="AO518" t="s">
        <v>83</v>
      </c>
      <c r="AP518" t="s">
        <v>67</v>
      </c>
      <c r="AQ518" t="s">
        <v>67</v>
      </c>
      <c r="AR518" t="s">
        <v>82</v>
      </c>
      <c r="AT518" t="s">
        <v>82</v>
      </c>
      <c r="AW518" t="s">
        <v>72</v>
      </c>
      <c r="AX518">
        <v>1</v>
      </c>
      <c r="AY518" t="s">
        <v>6380</v>
      </c>
      <c r="AZ518" t="s">
        <v>6382</v>
      </c>
      <c r="BA518" t="s">
        <v>323</v>
      </c>
      <c r="BB518">
        <v>94954</v>
      </c>
      <c r="BC518" t="s">
        <v>87</v>
      </c>
      <c r="BH518" t="s">
        <v>6377</v>
      </c>
      <c r="BI518" t="s">
        <v>6379</v>
      </c>
      <c r="BJ518">
        <v>942434364</v>
      </c>
    </row>
    <row r="519" spans="1:62" x14ac:dyDescent="0.25">
      <c r="A519" t="s">
        <v>6620</v>
      </c>
      <c r="B519" s="2">
        <v>43430</v>
      </c>
      <c r="C519" t="s">
        <v>63</v>
      </c>
      <c r="D519" s="3">
        <v>43406.839855868056</v>
      </c>
      <c r="E519" t="s">
        <v>64</v>
      </c>
      <c r="F519" s="2">
        <v>43497</v>
      </c>
      <c r="G519" s="2">
        <v>43800</v>
      </c>
      <c r="H519" t="s">
        <v>6621</v>
      </c>
      <c r="J519" t="s">
        <v>6622</v>
      </c>
      <c r="L519" t="s">
        <v>6623</v>
      </c>
      <c r="M519" t="s">
        <v>147</v>
      </c>
      <c r="N519">
        <v>18042</v>
      </c>
      <c r="O519" t="s">
        <v>70</v>
      </c>
      <c r="Q519" t="s">
        <v>6624</v>
      </c>
      <c r="S519" t="s">
        <v>72</v>
      </c>
      <c r="T519" t="s">
        <v>878</v>
      </c>
      <c r="U519" t="s">
        <v>2878</v>
      </c>
      <c r="V519" t="s">
        <v>2620</v>
      </c>
      <c r="W519" t="s">
        <v>881</v>
      </c>
      <c r="X519" t="s">
        <v>6625</v>
      </c>
      <c r="Y519" t="str">
        <f>"37-3011"</f>
        <v>37-3011</v>
      </c>
      <c r="Z519" t="s">
        <v>94</v>
      </c>
      <c r="AA519">
        <v>561730</v>
      </c>
      <c r="AB519">
        <v>12</v>
      </c>
      <c r="AC519">
        <v>12</v>
      </c>
      <c r="AD519" t="s">
        <v>79</v>
      </c>
      <c r="AE519" t="s">
        <v>80</v>
      </c>
      <c r="AF519">
        <v>40</v>
      </c>
      <c r="AG519" s="4">
        <v>0.29166666666666669</v>
      </c>
      <c r="AH519" s="4">
        <v>0.70833333333333337</v>
      </c>
      <c r="AI519" s="5">
        <v>13.08</v>
      </c>
      <c r="AJ519">
        <v>19.62</v>
      </c>
      <c r="AK519">
        <v>22.5</v>
      </c>
      <c r="AL519" t="s">
        <v>81</v>
      </c>
      <c r="AM519" t="s">
        <v>82</v>
      </c>
      <c r="AO519" t="s">
        <v>83</v>
      </c>
      <c r="AR519" t="s">
        <v>82</v>
      </c>
      <c r="AT519" t="s">
        <v>82</v>
      </c>
      <c r="AW519" t="s">
        <v>82</v>
      </c>
      <c r="AY519" t="s">
        <v>6623</v>
      </c>
      <c r="AZ519" t="s">
        <v>6626</v>
      </c>
      <c r="BA519" t="s">
        <v>147</v>
      </c>
      <c r="BB519">
        <v>18042</v>
      </c>
      <c r="BC519" t="s">
        <v>79</v>
      </c>
      <c r="BH519" t="s">
        <v>6627</v>
      </c>
      <c r="BJ519">
        <v>232895872</v>
      </c>
    </row>
    <row r="520" spans="1:62" x14ac:dyDescent="0.25">
      <c r="A520" t="s">
        <v>6723</v>
      </c>
      <c r="B520" s="2">
        <v>43430</v>
      </c>
      <c r="C520" t="s">
        <v>63</v>
      </c>
      <c r="D520" s="3">
        <v>43420.174500289351</v>
      </c>
      <c r="E520" t="s">
        <v>91</v>
      </c>
      <c r="H520" t="s">
        <v>6724</v>
      </c>
      <c r="J520" t="s">
        <v>6725</v>
      </c>
      <c r="K520" t="s">
        <v>6726</v>
      </c>
      <c r="L520" t="s">
        <v>6727</v>
      </c>
      <c r="M520" t="s">
        <v>714</v>
      </c>
      <c r="N520">
        <v>70452</v>
      </c>
      <c r="O520" t="s">
        <v>70</v>
      </c>
      <c r="Q520" t="s">
        <v>6728</v>
      </c>
      <c r="S520" t="s">
        <v>72</v>
      </c>
      <c r="T520" t="s">
        <v>2824</v>
      </c>
      <c r="U520" t="s">
        <v>4073</v>
      </c>
      <c r="V520" t="s">
        <v>642</v>
      </c>
      <c r="W520" t="s">
        <v>105</v>
      </c>
      <c r="X520" t="s">
        <v>6729</v>
      </c>
      <c r="Y520" t="str">
        <f>"47-2051"</f>
        <v>47-2051</v>
      </c>
      <c r="Z520" t="s">
        <v>1383</v>
      </c>
      <c r="AA520">
        <v>238110</v>
      </c>
      <c r="AB520">
        <v>10</v>
      </c>
      <c r="AD520" t="s">
        <v>79</v>
      </c>
      <c r="AE520" t="s">
        <v>95</v>
      </c>
      <c r="AF520">
        <v>40</v>
      </c>
      <c r="AG520" s="4">
        <v>0.22916666666666666</v>
      </c>
      <c r="AH520" s="4">
        <v>0.60416666666666663</v>
      </c>
      <c r="AI520" s="5">
        <v>16.38</v>
      </c>
      <c r="AJ520">
        <v>24.57</v>
      </c>
      <c r="AL520" t="s">
        <v>81</v>
      </c>
      <c r="AM520" t="s">
        <v>82</v>
      </c>
      <c r="AO520" t="s">
        <v>83</v>
      </c>
      <c r="AR520" t="s">
        <v>82</v>
      </c>
      <c r="AT520" t="s">
        <v>82</v>
      </c>
      <c r="AW520" t="s">
        <v>72</v>
      </c>
      <c r="AX520">
        <v>3</v>
      </c>
      <c r="AY520" t="s">
        <v>6727</v>
      </c>
      <c r="AZ520" t="s">
        <v>6730</v>
      </c>
      <c r="BA520" t="s">
        <v>714</v>
      </c>
      <c r="BB520">
        <v>70452</v>
      </c>
      <c r="BC520" t="s">
        <v>79</v>
      </c>
      <c r="BH520" t="s">
        <v>6731</v>
      </c>
      <c r="BJ520">
        <v>201843419</v>
      </c>
    </row>
    <row r="521" spans="1:62" x14ac:dyDescent="0.25">
      <c r="A521" t="s">
        <v>6977</v>
      </c>
      <c r="B521" s="2">
        <v>43430</v>
      </c>
      <c r="C521" t="s">
        <v>63</v>
      </c>
      <c r="D521" s="3">
        <v>43406.840449722222</v>
      </c>
      <c r="E521" t="s">
        <v>64</v>
      </c>
      <c r="F521" s="2">
        <v>43497</v>
      </c>
      <c r="G521" s="2">
        <v>43770</v>
      </c>
      <c r="H521" t="s">
        <v>6978</v>
      </c>
      <c r="I521" t="s">
        <v>6979</v>
      </c>
      <c r="J521" t="s">
        <v>6980</v>
      </c>
      <c r="L521" t="s">
        <v>6981</v>
      </c>
      <c r="M521" t="s">
        <v>86</v>
      </c>
      <c r="N521">
        <v>32034</v>
      </c>
      <c r="O521" t="s">
        <v>70</v>
      </c>
      <c r="Q521" t="s">
        <v>6982</v>
      </c>
      <c r="S521" t="s">
        <v>72</v>
      </c>
      <c r="T521" t="s">
        <v>102</v>
      </c>
      <c r="U521" t="s">
        <v>2630</v>
      </c>
      <c r="V521" t="s">
        <v>2470</v>
      </c>
      <c r="W521" t="s">
        <v>105</v>
      </c>
      <c r="X521" t="s">
        <v>3252</v>
      </c>
      <c r="Y521" t="str">
        <f>"35-9011"</f>
        <v>35-9011</v>
      </c>
      <c r="Z521" t="s">
        <v>1925</v>
      </c>
      <c r="AA521">
        <v>721110</v>
      </c>
      <c r="AB521">
        <v>16</v>
      </c>
      <c r="AC521">
        <v>16</v>
      </c>
      <c r="AD521" t="s">
        <v>79</v>
      </c>
      <c r="AE521" t="s">
        <v>95</v>
      </c>
      <c r="AF521">
        <v>35</v>
      </c>
      <c r="AG521" s="4">
        <v>0.22916666666666666</v>
      </c>
      <c r="AH521" s="4">
        <v>0.5625</v>
      </c>
      <c r="AI521" s="5">
        <v>10.8</v>
      </c>
      <c r="AJ521">
        <v>16.2</v>
      </c>
      <c r="AK521">
        <v>16.2</v>
      </c>
      <c r="AL521" t="s">
        <v>81</v>
      </c>
      <c r="AM521" t="s">
        <v>82</v>
      </c>
      <c r="AO521" t="s">
        <v>83</v>
      </c>
      <c r="AR521" t="s">
        <v>82</v>
      </c>
      <c r="AT521" t="s">
        <v>82</v>
      </c>
      <c r="AW521" t="s">
        <v>72</v>
      </c>
      <c r="AX521">
        <v>3</v>
      </c>
      <c r="AY521" t="s">
        <v>6981</v>
      </c>
      <c r="AZ521" t="s">
        <v>698</v>
      </c>
      <c r="BA521" t="s">
        <v>86</v>
      </c>
      <c r="BB521">
        <v>32034</v>
      </c>
      <c r="BC521" t="s">
        <v>87</v>
      </c>
      <c r="BH521" t="s">
        <v>6980</v>
      </c>
      <c r="BJ521">
        <v>20325957</v>
      </c>
    </row>
    <row r="522" spans="1:62" x14ac:dyDescent="0.25">
      <c r="A522" t="s">
        <v>7020</v>
      </c>
      <c r="B522" s="2">
        <v>43430</v>
      </c>
      <c r="C522" t="s">
        <v>63</v>
      </c>
      <c r="D522" s="3">
        <v>43406.841245185184</v>
      </c>
      <c r="E522" t="s">
        <v>64</v>
      </c>
      <c r="F522" s="2">
        <v>43497</v>
      </c>
      <c r="G522" s="2">
        <v>43770</v>
      </c>
      <c r="H522" t="s">
        <v>6978</v>
      </c>
      <c r="I522" t="s">
        <v>6979</v>
      </c>
      <c r="J522" t="s">
        <v>6980</v>
      </c>
      <c r="L522" t="s">
        <v>6981</v>
      </c>
      <c r="M522" t="s">
        <v>86</v>
      </c>
      <c r="N522">
        <v>32034</v>
      </c>
      <c r="O522" t="s">
        <v>70</v>
      </c>
      <c r="Q522" t="s">
        <v>6982</v>
      </c>
      <c r="S522" t="s">
        <v>72</v>
      </c>
      <c r="T522" t="s">
        <v>102</v>
      </c>
      <c r="U522" t="s">
        <v>2630</v>
      </c>
      <c r="V522" t="s">
        <v>2470</v>
      </c>
      <c r="W522" t="s">
        <v>105</v>
      </c>
      <c r="X522" t="s">
        <v>4093</v>
      </c>
      <c r="Y522" t="str">
        <f>"37-2012"</f>
        <v>37-2012</v>
      </c>
      <c r="Z522" t="s">
        <v>373</v>
      </c>
      <c r="AA522">
        <v>721110</v>
      </c>
      <c r="AB522">
        <v>31</v>
      </c>
      <c r="AC522">
        <v>31</v>
      </c>
      <c r="AD522" t="s">
        <v>79</v>
      </c>
      <c r="AE522" t="s">
        <v>95</v>
      </c>
      <c r="AF522">
        <v>35</v>
      </c>
      <c r="AG522" s="4">
        <v>0.33333333333333331</v>
      </c>
      <c r="AH522" s="4">
        <v>0.66666666666666663</v>
      </c>
      <c r="AI522" s="5">
        <v>10.31</v>
      </c>
      <c r="AJ522">
        <v>15.47</v>
      </c>
      <c r="AK522">
        <v>15.47</v>
      </c>
      <c r="AL522" t="s">
        <v>81</v>
      </c>
      <c r="AM522" t="s">
        <v>82</v>
      </c>
      <c r="AO522" t="s">
        <v>83</v>
      </c>
      <c r="AR522" t="s">
        <v>82</v>
      </c>
      <c r="AT522" t="s">
        <v>82</v>
      </c>
      <c r="AW522" t="s">
        <v>72</v>
      </c>
      <c r="AX522">
        <v>3</v>
      </c>
      <c r="AY522" t="s">
        <v>6981</v>
      </c>
      <c r="AZ522" t="s">
        <v>698</v>
      </c>
      <c r="BA522" t="s">
        <v>86</v>
      </c>
      <c r="BB522">
        <v>32034</v>
      </c>
      <c r="BC522" t="s">
        <v>87</v>
      </c>
      <c r="BH522" t="s">
        <v>6980</v>
      </c>
      <c r="BJ522">
        <v>20325957</v>
      </c>
    </row>
    <row r="523" spans="1:62" x14ac:dyDescent="0.25">
      <c r="A523" t="s">
        <v>7202</v>
      </c>
      <c r="B523" s="2">
        <v>43430</v>
      </c>
      <c r="C523" t="s">
        <v>63</v>
      </c>
      <c r="D523" s="3">
        <v>43406.837205543983</v>
      </c>
      <c r="E523" t="s">
        <v>64</v>
      </c>
      <c r="F523" s="2">
        <v>43497</v>
      </c>
      <c r="G523" s="2">
        <v>43763</v>
      </c>
      <c r="H523" t="s">
        <v>7203</v>
      </c>
      <c r="I523" t="s">
        <v>7135</v>
      </c>
      <c r="J523" t="s">
        <v>7204</v>
      </c>
      <c r="K523" t="s">
        <v>7205</v>
      </c>
      <c r="L523" t="s">
        <v>3153</v>
      </c>
      <c r="M523" t="s">
        <v>2367</v>
      </c>
      <c r="N523">
        <v>29572</v>
      </c>
      <c r="O523" t="s">
        <v>70</v>
      </c>
      <c r="Q523" t="s">
        <v>7206</v>
      </c>
      <c r="S523" t="s">
        <v>72</v>
      </c>
      <c r="T523" t="s">
        <v>2963</v>
      </c>
      <c r="U523" t="s">
        <v>1425</v>
      </c>
      <c r="V523" t="s">
        <v>1426</v>
      </c>
      <c r="W523" t="s">
        <v>105</v>
      </c>
      <c r="X523" t="s">
        <v>7139</v>
      </c>
      <c r="Y523" t="str">
        <f>"39-3091"</f>
        <v>39-3091</v>
      </c>
      <c r="Z523" t="s">
        <v>677</v>
      </c>
      <c r="AA523">
        <v>7131</v>
      </c>
      <c r="AB523">
        <v>12</v>
      </c>
      <c r="AC523">
        <v>12</v>
      </c>
      <c r="AD523" t="s">
        <v>79</v>
      </c>
      <c r="AE523" t="s">
        <v>95</v>
      </c>
      <c r="AF523">
        <v>35</v>
      </c>
      <c r="AG523" s="4">
        <v>0.39583333333333331</v>
      </c>
      <c r="AH523" s="4">
        <v>0.70833333333333337</v>
      </c>
      <c r="AI523" s="5">
        <v>8.9700000000000006</v>
      </c>
      <c r="AL523" t="s">
        <v>81</v>
      </c>
      <c r="AM523" t="s">
        <v>82</v>
      </c>
      <c r="AO523" t="s">
        <v>83</v>
      </c>
      <c r="AR523" t="s">
        <v>82</v>
      </c>
      <c r="AT523" t="s">
        <v>82</v>
      </c>
      <c r="AW523" t="s">
        <v>82</v>
      </c>
      <c r="AY523" t="s">
        <v>3153</v>
      </c>
      <c r="AZ523" t="s">
        <v>3155</v>
      </c>
      <c r="BA523" t="s">
        <v>2367</v>
      </c>
      <c r="BB523">
        <v>29572</v>
      </c>
      <c r="BC523" t="s">
        <v>87</v>
      </c>
      <c r="BH523" t="s">
        <v>7204</v>
      </c>
      <c r="BJ523">
        <v>475337309</v>
      </c>
    </row>
    <row r="524" spans="1:62" x14ac:dyDescent="0.25">
      <c r="A524" t="s">
        <v>7311</v>
      </c>
      <c r="B524" s="2">
        <v>43430</v>
      </c>
      <c r="C524" t="s">
        <v>63</v>
      </c>
      <c r="D524" s="3">
        <v>43406.837617685182</v>
      </c>
      <c r="E524" t="s">
        <v>64</v>
      </c>
      <c r="F524" s="2">
        <v>43497</v>
      </c>
      <c r="G524" s="2">
        <v>43766</v>
      </c>
      <c r="H524" t="s">
        <v>7312</v>
      </c>
      <c r="I524" t="s">
        <v>7135</v>
      </c>
      <c r="J524" t="s">
        <v>7313</v>
      </c>
      <c r="L524" t="s">
        <v>7314</v>
      </c>
      <c r="M524" t="s">
        <v>1064</v>
      </c>
      <c r="N524">
        <v>37863</v>
      </c>
      <c r="O524" t="s">
        <v>70</v>
      </c>
      <c r="Q524" t="s">
        <v>7315</v>
      </c>
      <c r="S524" t="s">
        <v>72</v>
      </c>
      <c r="T524" t="s">
        <v>2963</v>
      </c>
      <c r="U524" t="s">
        <v>1425</v>
      </c>
      <c r="V524" t="s">
        <v>1426</v>
      </c>
      <c r="W524" t="s">
        <v>105</v>
      </c>
      <c r="X524" t="s">
        <v>7139</v>
      </c>
      <c r="Y524" t="str">
        <f>"39-3091"</f>
        <v>39-3091</v>
      </c>
      <c r="Z524" t="s">
        <v>677</v>
      </c>
      <c r="AA524">
        <v>7131</v>
      </c>
      <c r="AB524">
        <v>10</v>
      </c>
      <c r="AC524">
        <v>10</v>
      </c>
      <c r="AD524" t="s">
        <v>79</v>
      </c>
      <c r="AE524" t="s">
        <v>95</v>
      </c>
      <c r="AF524">
        <v>35</v>
      </c>
      <c r="AG524" s="4">
        <v>0.33333333333333331</v>
      </c>
      <c r="AH524" s="4">
        <v>0.66666666666666663</v>
      </c>
      <c r="AI524" s="5">
        <v>10.23</v>
      </c>
      <c r="AL524" t="s">
        <v>81</v>
      </c>
      <c r="AM524" t="s">
        <v>82</v>
      </c>
      <c r="AO524" t="s">
        <v>83</v>
      </c>
      <c r="AR524" t="s">
        <v>82</v>
      </c>
      <c r="AT524" t="s">
        <v>82</v>
      </c>
      <c r="AW524" t="s">
        <v>82</v>
      </c>
      <c r="AY524" t="s">
        <v>7314</v>
      </c>
      <c r="AZ524" t="s">
        <v>7316</v>
      </c>
      <c r="BA524" t="s">
        <v>1064</v>
      </c>
      <c r="BB524">
        <v>37863</v>
      </c>
      <c r="BC524" t="s">
        <v>87</v>
      </c>
      <c r="BH524" t="s">
        <v>7313</v>
      </c>
      <c r="BJ524">
        <v>621194180</v>
      </c>
    </row>
    <row r="525" spans="1:62" x14ac:dyDescent="0.25">
      <c r="A525" t="s">
        <v>8393</v>
      </c>
      <c r="B525" s="2">
        <v>43430</v>
      </c>
      <c r="C525" t="s">
        <v>63</v>
      </c>
      <c r="D525" s="3">
        <v>43404.475030601854</v>
      </c>
      <c r="E525" t="s">
        <v>91</v>
      </c>
      <c r="H525" t="s">
        <v>8394</v>
      </c>
      <c r="J525" t="s">
        <v>8395</v>
      </c>
      <c r="K525" t="s">
        <v>8396</v>
      </c>
      <c r="L525" t="s">
        <v>313</v>
      </c>
      <c r="M525" t="s">
        <v>232</v>
      </c>
      <c r="N525">
        <v>10023</v>
      </c>
      <c r="O525" t="s">
        <v>70</v>
      </c>
      <c r="Q525" t="s">
        <v>8397</v>
      </c>
      <c r="S525" t="s">
        <v>72</v>
      </c>
      <c r="T525" t="s">
        <v>8398</v>
      </c>
      <c r="U525" t="s">
        <v>8399</v>
      </c>
      <c r="V525" t="s">
        <v>4711</v>
      </c>
      <c r="W525" t="s">
        <v>136</v>
      </c>
      <c r="X525" t="s">
        <v>8400</v>
      </c>
      <c r="Y525" t="str">
        <f>"13-2011"</f>
        <v>13-2011</v>
      </c>
      <c r="Z525" t="s">
        <v>8401</v>
      </c>
      <c r="AA525">
        <v>54121</v>
      </c>
      <c r="AB525">
        <v>10</v>
      </c>
      <c r="AD525" t="s">
        <v>79</v>
      </c>
      <c r="AE525" t="s">
        <v>80</v>
      </c>
      <c r="AF525">
        <v>40</v>
      </c>
      <c r="AG525" s="4">
        <v>0.33333333333333331</v>
      </c>
      <c r="AH525" s="4">
        <v>0.70833333333333337</v>
      </c>
      <c r="AI525" s="5">
        <v>48.81</v>
      </c>
      <c r="AJ525">
        <v>73.22</v>
      </c>
      <c r="AL525" t="s">
        <v>81</v>
      </c>
      <c r="AM525" t="s">
        <v>82</v>
      </c>
      <c r="AO525" t="s">
        <v>1045</v>
      </c>
      <c r="AQ525" t="s">
        <v>8402</v>
      </c>
      <c r="AR525" t="s">
        <v>82</v>
      </c>
      <c r="AT525" t="s">
        <v>82</v>
      </c>
      <c r="AW525" t="s">
        <v>72</v>
      </c>
      <c r="AX525">
        <v>24</v>
      </c>
      <c r="AY525" t="s">
        <v>313</v>
      </c>
      <c r="AZ525" t="s">
        <v>313</v>
      </c>
      <c r="BA525" t="s">
        <v>232</v>
      </c>
      <c r="BB525">
        <v>10018</v>
      </c>
      <c r="BC525" t="s">
        <v>79</v>
      </c>
      <c r="BH525" t="s">
        <v>8403</v>
      </c>
      <c r="BI525" t="s">
        <v>8404</v>
      </c>
      <c r="BJ525">
        <v>611856758</v>
      </c>
    </row>
    <row r="526" spans="1:62" x14ac:dyDescent="0.25">
      <c r="A526" t="s">
        <v>8458</v>
      </c>
      <c r="B526" s="2">
        <v>43430</v>
      </c>
      <c r="C526" t="s">
        <v>63</v>
      </c>
      <c r="D526" s="3">
        <v>43406.876616412039</v>
      </c>
      <c r="E526" t="s">
        <v>64</v>
      </c>
      <c r="F526" s="2">
        <v>43497</v>
      </c>
      <c r="G526" s="2">
        <v>43784</v>
      </c>
      <c r="H526" t="s">
        <v>8459</v>
      </c>
      <c r="J526" t="s">
        <v>8460</v>
      </c>
      <c r="L526" t="s">
        <v>8461</v>
      </c>
      <c r="M526" t="s">
        <v>714</v>
      </c>
      <c r="N526">
        <v>70774</v>
      </c>
      <c r="O526" t="s">
        <v>70</v>
      </c>
      <c r="Q526" t="s">
        <v>8462</v>
      </c>
      <c r="S526" t="s">
        <v>72</v>
      </c>
      <c r="T526" t="s">
        <v>6754</v>
      </c>
      <c r="U526" t="s">
        <v>6755</v>
      </c>
      <c r="V526" t="s">
        <v>6756</v>
      </c>
      <c r="W526" t="s">
        <v>714</v>
      </c>
      <c r="X526" t="s">
        <v>1673</v>
      </c>
      <c r="Y526" t="str">
        <f>"37-3011"</f>
        <v>37-3011</v>
      </c>
      <c r="Z526" t="s">
        <v>94</v>
      </c>
      <c r="AA526">
        <v>561730</v>
      </c>
      <c r="AB526">
        <v>22</v>
      </c>
      <c r="AC526">
        <v>22</v>
      </c>
      <c r="AD526" t="s">
        <v>79</v>
      </c>
      <c r="AE526" t="s">
        <v>95</v>
      </c>
      <c r="AF526">
        <v>35</v>
      </c>
      <c r="AG526" s="4">
        <v>0.27083333333333331</v>
      </c>
      <c r="AH526" s="4">
        <v>0.625</v>
      </c>
      <c r="AI526" s="5">
        <v>13.42</v>
      </c>
      <c r="AJ526">
        <v>20.13</v>
      </c>
      <c r="AL526" t="s">
        <v>81</v>
      </c>
      <c r="AM526" t="s">
        <v>82</v>
      </c>
      <c r="AO526" t="s">
        <v>83</v>
      </c>
      <c r="AR526" t="s">
        <v>82</v>
      </c>
      <c r="AT526" t="s">
        <v>82</v>
      </c>
      <c r="AW526" t="s">
        <v>72</v>
      </c>
      <c r="AX526">
        <v>1</v>
      </c>
      <c r="AY526" t="s">
        <v>8461</v>
      </c>
      <c r="AZ526" t="s">
        <v>3961</v>
      </c>
      <c r="BA526" t="s">
        <v>714</v>
      </c>
      <c r="BB526">
        <v>70774</v>
      </c>
      <c r="BC526" t="s">
        <v>79</v>
      </c>
      <c r="BH526" t="s">
        <v>8460</v>
      </c>
      <c r="BJ526">
        <v>271111381</v>
      </c>
    </row>
    <row r="527" spans="1:62" x14ac:dyDescent="0.25">
      <c r="A527" t="s">
        <v>8465</v>
      </c>
      <c r="B527" s="2">
        <v>43430</v>
      </c>
      <c r="C527" t="s">
        <v>63</v>
      </c>
      <c r="D527" s="3">
        <v>43407.271633993056</v>
      </c>
      <c r="E527" t="s">
        <v>91</v>
      </c>
      <c r="H527" t="s">
        <v>8466</v>
      </c>
      <c r="I527" t="s">
        <v>67</v>
      </c>
      <c r="J527" t="s">
        <v>8467</v>
      </c>
      <c r="L527" t="s">
        <v>5241</v>
      </c>
      <c r="M527" t="s">
        <v>105</v>
      </c>
      <c r="N527">
        <v>78621</v>
      </c>
      <c r="O527" t="s">
        <v>70</v>
      </c>
      <c r="Q527" t="s">
        <v>8468</v>
      </c>
      <c r="S527" t="s">
        <v>72</v>
      </c>
      <c r="T527" t="s">
        <v>1855</v>
      </c>
      <c r="U527" t="s">
        <v>6225</v>
      </c>
      <c r="V527" t="s">
        <v>738</v>
      </c>
      <c r="W527" t="s">
        <v>105</v>
      </c>
      <c r="X527" t="s">
        <v>8469</v>
      </c>
      <c r="Y527" t="str">
        <f>"37-3011"</f>
        <v>37-3011</v>
      </c>
      <c r="Z527" t="s">
        <v>94</v>
      </c>
      <c r="AA527">
        <v>561730</v>
      </c>
      <c r="AB527">
        <v>5</v>
      </c>
      <c r="AD527" t="s">
        <v>79</v>
      </c>
      <c r="AE527" t="s">
        <v>95</v>
      </c>
      <c r="AF527">
        <v>40</v>
      </c>
      <c r="AG527" s="4">
        <v>0.3125</v>
      </c>
      <c r="AH527" s="4">
        <v>0.66666666666666663</v>
      </c>
      <c r="AI527" s="5">
        <v>13.91</v>
      </c>
      <c r="AJ527">
        <v>20.87</v>
      </c>
      <c r="AL527" t="s">
        <v>81</v>
      </c>
      <c r="AM527" t="s">
        <v>82</v>
      </c>
      <c r="AO527" t="s">
        <v>83</v>
      </c>
      <c r="AR527" t="s">
        <v>82</v>
      </c>
      <c r="AT527" t="s">
        <v>82</v>
      </c>
      <c r="AW527" t="s">
        <v>82</v>
      </c>
      <c r="AY527" t="s">
        <v>5241</v>
      </c>
      <c r="AZ527" t="s">
        <v>5243</v>
      </c>
      <c r="BA527" t="s">
        <v>105</v>
      </c>
      <c r="BB527">
        <v>78621</v>
      </c>
      <c r="BC527" t="s">
        <v>79</v>
      </c>
      <c r="BH527" t="s">
        <v>8470</v>
      </c>
      <c r="BJ527">
        <v>200691729</v>
      </c>
    </row>
    <row r="528" spans="1:62" x14ac:dyDescent="0.25">
      <c r="A528" t="s">
        <v>9304</v>
      </c>
      <c r="B528" s="2">
        <v>43430</v>
      </c>
      <c r="C528" t="s">
        <v>63</v>
      </c>
      <c r="D528" s="3">
        <v>43406.861428611111</v>
      </c>
      <c r="E528" t="s">
        <v>64</v>
      </c>
      <c r="F528" s="2">
        <v>43497</v>
      </c>
      <c r="G528" s="2">
        <v>43800</v>
      </c>
      <c r="H528" t="s">
        <v>9305</v>
      </c>
      <c r="J528" t="s">
        <v>9306</v>
      </c>
      <c r="L528" t="s">
        <v>9307</v>
      </c>
      <c r="M528" t="s">
        <v>308</v>
      </c>
      <c r="N528">
        <v>7090</v>
      </c>
      <c r="O528" t="s">
        <v>70</v>
      </c>
      <c r="Q528" t="s">
        <v>9308</v>
      </c>
      <c r="S528" t="s">
        <v>72</v>
      </c>
      <c r="T528" t="s">
        <v>9309</v>
      </c>
      <c r="U528" t="s">
        <v>9310</v>
      </c>
      <c r="V528" t="s">
        <v>9311</v>
      </c>
      <c r="W528" t="s">
        <v>308</v>
      </c>
      <c r="X528" t="s">
        <v>9312</v>
      </c>
      <c r="Y528" t="str">
        <f>"39-9032"</f>
        <v>39-9032</v>
      </c>
      <c r="Z528" t="s">
        <v>5419</v>
      </c>
      <c r="AA528">
        <v>611620</v>
      </c>
      <c r="AB528">
        <v>16</v>
      </c>
      <c r="AC528">
        <v>16</v>
      </c>
      <c r="AD528" t="s">
        <v>79</v>
      </c>
      <c r="AE528" t="s">
        <v>95</v>
      </c>
      <c r="AF528">
        <v>35</v>
      </c>
      <c r="AG528" s="4">
        <v>0.6875</v>
      </c>
      <c r="AH528" s="4">
        <v>0.85416666666666663</v>
      </c>
      <c r="AI528" s="5">
        <v>16.13</v>
      </c>
      <c r="AL528" t="s">
        <v>81</v>
      </c>
      <c r="AM528" t="s">
        <v>82</v>
      </c>
      <c r="AO528" t="s">
        <v>83</v>
      </c>
      <c r="AR528" t="s">
        <v>82</v>
      </c>
      <c r="AT528" t="s">
        <v>82</v>
      </c>
      <c r="AW528" t="s">
        <v>72</v>
      </c>
      <c r="AX528">
        <v>12</v>
      </c>
      <c r="AY528" t="s">
        <v>9313</v>
      </c>
      <c r="AZ528" t="s">
        <v>9314</v>
      </c>
      <c r="BA528" t="s">
        <v>308</v>
      </c>
      <c r="BB528">
        <v>7920</v>
      </c>
      <c r="BC528" t="s">
        <v>79</v>
      </c>
      <c r="BH528" t="s">
        <v>9315</v>
      </c>
      <c r="BI528" t="s">
        <v>9316</v>
      </c>
      <c r="BJ528">
        <v>475124309</v>
      </c>
    </row>
    <row r="529" spans="1:62" x14ac:dyDescent="0.25">
      <c r="A529" t="s">
        <v>9865</v>
      </c>
      <c r="B529" s="2">
        <v>43430</v>
      </c>
      <c r="C529" t="s">
        <v>63</v>
      </c>
      <c r="D529" s="3">
        <v>43407.182209699073</v>
      </c>
      <c r="E529" t="s">
        <v>64</v>
      </c>
      <c r="F529" s="2">
        <v>43497</v>
      </c>
      <c r="G529" s="2">
        <v>43793</v>
      </c>
      <c r="H529" t="s">
        <v>9866</v>
      </c>
      <c r="I529" t="s">
        <v>67</v>
      </c>
      <c r="J529" t="s">
        <v>9867</v>
      </c>
      <c r="K529" t="s">
        <v>67</v>
      </c>
      <c r="L529" t="s">
        <v>9868</v>
      </c>
      <c r="M529" t="s">
        <v>649</v>
      </c>
      <c r="N529">
        <v>85122</v>
      </c>
      <c r="O529" t="s">
        <v>70</v>
      </c>
      <c r="P529" t="s">
        <v>67</v>
      </c>
      <c r="Q529" t="s">
        <v>9869</v>
      </c>
      <c r="S529" t="s">
        <v>72</v>
      </c>
      <c r="T529" t="s">
        <v>5156</v>
      </c>
      <c r="U529" t="s">
        <v>5157</v>
      </c>
      <c r="V529" t="s">
        <v>5158</v>
      </c>
      <c r="W529" t="s">
        <v>105</v>
      </c>
      <c r="X529" t="s">
        <v>5159</v>
      </c>
      <c r="Y529" t="str">
        <f>"39-3091"</f>
        <v>39-3091</v>
      </c>
      <c r="Z529" t="s">
        <v>677</v>
      </c>
      <c r="AA529">
        <v>713990</v>
      </c>
      <c r="AB529">
        <v>30</v>
      </c>
      <c r="AC529">
        <v>30</v>
      </c>
      <c r="AD529" t="s">
        <v>79</v>
      </c>
      <c r="AE529" t="s">
        <v>80</v>
      </c>
      <c r="AF529">
        <v>40</v>
      </c>
      <c r="AG529" s="4">
        <v>0.54166666666666663</v>
      </c>
      <c r="AH529" s="4">
        <v>0.91666666666666663</v>
      </c>
      <c r="AI529" s="6">
        <v>480</v>
      </c>
      <c r="AL529" t="s">
        <v>81</v>
      </c>
      <c r="AM529" t="s">
        <v>82</v>
      </c>
      <c r="AO529" t="s">
        <v>83</v>
      </c>
      <c r="AR529" t="s">
        <v>82</v>
      </c>
      <c r="AT529" t="s">
        <v>82</v>
      </c>
      <c r="AW529" t="s">
        <v>82</v>
      </c>
      <c r="AY529" t="s">
        <v>655</v>
      </c>
      <c r="AZ529" t="s">
        <v>7184</v>
      </c>
      <c r="BA529" t="s">
        <v>649</v>
      </c>
      <c r="BB529">
        <v>85138</v>
      </c>
      <c r="BC529" t="s">
        <v>79</v>
      </c>
      <c r="BH529" t="s">
        <v>9870</v>
      </c>
      <c r="BJ529">
        <v>20688220</v>
      </c>
    </row>
    <row r="530" spans="1:62" x14ac:dyDescent="0.25">
      <c r="A530" t="s">
        <v>10428</v>
      </c>
      <c r="B530" s="2">
        <v>43430</v>
      </c>
      <c r="C530" t="s">
        <v>63</v>
      </c>
      <c r="D530" s="3">
        <v>43406.834563854165</v>
      </c>
      <c r="E530" t="s">
        <v>64</v>
      </c>
      <c r="F530" s="2">
        <v>43497</v>
      </c>
      <c r="G530" s="2">
        <v>43769</v>
      </c>
      <c r="H530" t="s">
        <v>10429</v>
      </c>
      <c r="J530" t="s">
        <v>10430</v>
      </c>
      <c r="L530" t="s">
        <v>1629</v>
      </c>
      <c r="M530" t="s">
        <v>821</v>
      </c>
      <c r="N530">
        <v>97501</v>
      </c>
      <c r="O530" t="s">
        <v>70</v>
      </c>
      <c r="Q530" t="s">
        <v>10431</v>
      </c>
      <c r="S530" t="s">
        <v>72</v>
      </c>
      <c r="T530" t="s">
        <v>878</v>
      </c>
      <c r="U530" t="s">
        <v>4038</v>
      </c>
      <c r="V530" t="s">
        <v>4039</v>
      </c>
      <c r="W530" t="s">
        <v>881</v>
      </c>
      <c r="X530" t="s">
        <v>763</v>
      </c>
      <c r="Y530" t="str">
        <f>"45-4011"</f>
        <v>45-4011</v>
      </c>
      <c r="Z530" t="s">
        <v>763</v>
      </c>
      <c r="AA530">
        <v>115310</v>
      </c>
      <c r="AB530">
        <v>48</v>
      </c>
      <c r="AC530">
        <v>48</v>
      </c>
      <c r="AD530" t="s">
        <v>79</v>
      </c>
      <c r="AE530" t="s">
        <v>80</v>
      </c>
      <c r="AF530">
        <v>40</v>
      </c>
      <c r="AG530" s="4">
        <v>0.29166666666666669</v>
      </c>
      <c r="AH530" s="4">
        <v>0.64583333333333337</v>
      </c>
      <c r="AI530" s="5">
        <v>11.96</v>
      </c>
      <c r="AJ530">
        <v>17.940000000000001</v>
      </c>
      <c r="AK530">
        <v>35.19</v>
      </c>
      <c r="AL530" t="s">
        <v>81</v>
      </c>
      <c r="AM530" t="s">
        <v>82</v>
      </c>
      <c r="AO530" t="s">
        <v>83</v>
      </c>
      <c r="AR530" t="s">
        <v>82</v>
      </c>
      <c r="AT530" t="s">
        <v>82</v>
      </c>
      <c r="AW530" t="s">
        <v>72</v>
      </c>
      <c r="AX530">
        <v>3</v>
      </c>
      <c r="AY530" t="s">
        <v>1629</v>
      </c>
      <c r="AZ530" t="s">
        <v>1588</v>
      </c>
      <c r="BA530" t="s">
        <v>821</v>
      </c>
      <c r="BB530">
        <v>97501</v>
      </c>
      <c r="BC530" t="s">
        <v>79</v>
      </c>
      <c r="BH530" t="s">
        <v>10432</v>
      </c>
      <c r="BJ530">
        <v>931013177</v>
      </c>
    </row>
    <row r="531" spans="1:62" x14ac:dyDescent="0.25">
      <c r="A531" t="s">
        <v>10465</v>
      </c>
      <c r="B531" s="2">
        <v>43430</v>
      </c>
      <c r="C531" t="s">
        <v>63</v>
      </c>
      <c r="D531" s="3">
        <v>43407.323852870373</v>
      </c>
      <c r="E531" t="s">
        <v>64</v>
      </c>
      <c r="F531" s="2">
        <v>43497</v>
      </c>
      <c r="G531" s="2">
        <v>43799</v>
      </c>
      <c r="H531" t="s">
        <v>10466</v>
      </c>
      <c r="I531" t="s">
        <v>67</v>
      </c>
      <c r="J531" t="s">
        <v>10467</v>
      </c>
      <c r="K531" t="s">
        <v>67</v>
      </c>
      <c r="L531" t="s">
        <v>10468</v>
      </c>
      <c r="M531" t="s">
        <v>105</v>
      </c>
      <c r="N531">
        <v>78520</v>
      </c>
      <c r="O531" t="s">
        <v>70</v>
      </c>
      <c r="P531" t="s">
        <v>67</v>
      </c>
      <c r="Q531" t="s">
        <v>10469</v>
      </c>
      <c r="S531" t="s">
        <v>72</v>
      </c>
      <c r="T531" t="s">
        <v>5156</v>
      </c>
      <c r="U531" t="s">
        <v>5157</v>
      </c>
      <c r="V531" t="s">
        <v>5158</v>
      </c>
      <c r="W531" t="s">
        <v>105</v>
      </c>
      <c r="X531" t="s">
        <v>280</v>
      </c>
      <c r="Y531" t="str">
        <f>"35-3022"</f>
        <v>35-3022</v>
      </c>
      <c r="Z531" t="s">
        <v>280</v>
      </c>
      <c r="AA531">
        <v>713990</v>
      </c>
      <c r="AB531">
        <v>7</v>
      </c>
      <c r="AC531">
        <v>7</v>
      </c>
      <c r="AD531" t="s">
        <v>79</v>
      </c>
      <c r="AE531" t="s">
        <v>80</v>
      </c>
      <c r="AF531">
        <v>40</v>
      </c>
      <c r="AG531" s="4">
        <v>0.54166666666666663</v>
      </c>
      <c r="AH531" s="4">
        <v>0.91666666666666663</v>
      </c>
      <c r="AI531" s="6">
        <v>348</v>
      </c>
      <c r="AJ531">
        <v>0</v>
      </c>
      <c r="AK531">
        <v>0</v>
      </c>
      <c r="AL531" t="s">
        <v>81</v>
      </c>
      <c r="AM531" t="s">
        <v>82</v>
      </c>
      <c r="AO531" t="s">
        <v>83</v>
      </c>
      <c r="AR531" t="s">
        <v>82</v>
      </c>
      <c r="AT531" t="s">
        <v>82</v>
      </c>
      <c r="AW531" t="s">
        <v>82</v>
      </c>
      <c r="AY531" t="s">
        <v>10470</v>
      </c>
      <c r="AZ531" t="s">
        <v>5603</v>
      </c>
      <c r="BA531" t="s">
        <v>105</v>
      </c>
      <c r="BB531">
        <v>78520</v>
      </c>
      <c r="BC531" t="s">
        <v>79</v>
      </c>
      <c r="BH531" t="s">
        <v>10471</v>
      </c>
      <c r="BI531" t="s">
        <v>67</v>
      </c>
      <c r="BJ531">
        <v>742744381</v>
      </c>
    </row>
    <row r="532" spans="1:62" x14ac:dyDescent="0.25">
      <c r="A532" t="s">
        <v>10579</v>
      </c>
      <c r="B532" s="2">
        <v>43430</v>
      </c>
      <c r="C532" t="s">
        <v>63</v>
      </c>
      <c r="D532" s="3">
        <v>43406.872254409725</v>
      </c>
      <c r="E532" t="s">
        <v>64</v>
      </c>
      <c r="F532" s="2">
        <v>43497</v>
      </c>
      <c r="G532" s="2">
        <v>43787</v>
      </c>
      <c r="H532" t="s">
        <v>10580</v>
      </c>
      <c r="J532" t="s">
        <v>10581</v>
      </c>
      <c r="L532" t="s">
        <v>3553</v>
      </c>
      <c r="M532" t="s">
        <v>714</v>
      </c>
      <c r="N532">
        <v>70808</v>
      </c>
      <c r="O532" t="s">
        <v>70</v>
      </c>
      <c r="P532" t="s">
        <v>3555</v>
      </c>
      <c r="Q532" t="s">
        <v>10582</v>
      </c>
      <c r="S532" t="s">
        <v>72</v>
      </c>
      <c r="T532" t="s">
        <v>10583</v>
      </c>
      <c r="U532" t="s">
        <v>10584</v>
      </c>
      <c r="V532" t="s">
        <v>10585</v>
      </c>
      <c r="W532" t="s">
        <v>100</v>
      </c>
      <c r="X532" t="s">
        <v>262</v>
      </c>
      <c r="Y532" t="str">
        <f>"37-3011"</f>
        <v>37-3011</v>
      </c>
      <c r="Z532" t="s">
        <v>94</v>
      </c>
      <c r="AA532">
        <v>561730</v>
      </c>
      <c r="AB532">
        <v>4</v>
      </c>
      <c r="AC532">
        <v>4</v>
      </c>
      <c r="AD532" t="s">
        <v>79</v>
      </c>
      <c r="AE532" t="s">
        <v>95</v>
      </c>
      <c r="AF532">
        <v>40</v>
      </c>
      <c r="AG532" s="4">
        <v>0.29166666666666669</v>
      </c>
      <c r="AH532" s="4">
        <v>0.625</v>
      </c>
      <c r="AI532" s="5">
        <v>13.42</v>
      </c>
      <c r="AJ532">
        <v>20.13</v>
      </c>
      <c r="AK532">
        <v>20.13</v>
      </c>
      <c r="AL532" t="s">
        <v>81</v>
      </c>
      <c r="AM532" t="s">
        <v>82</v>
      </c>
      <c r="AO532" t="s">
        <v>83</v>
      </c>
      <c r="AP532" t="s">
        <v>683</v>
      </c>
      <c r="AQ532" t="s">
        <v>683</v>
      </c>
      <c r="AR532" t="s">
        <v>82</v>
      </c>
      <c r="AT532" t="s">
        <v>82</v>
      </c>
      <c r="AW532" t="s">
        <v>72</v>
      </c>
      <c r="AX532">
        <v>1</v>
      </c>
      <c r="AY532" t="s">
        <v>3553</v>
      </c>
      <c r="AZ532" t="s">
        <v>3555</v>
      </c>
      <c r="BA532" t="s">
        <v>714</v>
      </c>
      <c r="BB532">
        <v>70808</v>
      </c>
      <c r="BC532" t="s">
        <v>79</v>
      </c>
      <c r="BH532" t="s">
        <v>10581</v>
      </c>
      <c r="BJ532">
        <v>320227714</v>
      </c>
    </row>
    <row r="533" spans="1:62" x14ac:dyDescent="0.25">
      <c r="A533" t="s">
        <v>10597</v>
      </c>
      <c r="B533" s="2">
        <v>43430</v>
      </c>
      <c r="C533" t="s">
        <v>63</v>
      </c>
      <c r="D533" s="3">
        <v>43406.265349965281</v>
      </c>
      <c r="E533" t="s">
        <v>64</v>
      </c>
      <c r="F533" s="2">
        <v>43496</v>
      </c>
      <c r="G533" s="2">
        <v>43792</v>
      </c>
      <c r="H533" t="s">
        <v>10598</v>
      </c>
      <c r="J533" t="s">
        <v>10599</v>
      </c>
      <c r="K533" t="s">
        <v>10600</v>
      </c>
      <c r="L533" t="s">
        <v>10601</v>
      </c>
      <c r="M533" t="s">
        <v>783</v>
      </c>
      <c r="N533" t="s">
        <v>10602</v>
      </c>
      <c r="O533" t="s">
        <v>70</v>
      </c>
      <c r="P533" t="s">
        <v>67</v>
      </c>
      <c r="Q533" t="s">
        <v>10603</v>
      </c>
      <c r="S533" t="s">
        <v>72</v>
      </c>
      <c r="T533" t="s">
        <v>5156</v>
      </c>
      <c r="U533" t="s">
        <v>5157</v>
      </c>
      <c r="V533" t="s">
        <v>5158</v>
      </c>
      <c r="W533" t="s">
        <v>105</v>
      </c>
      <c r="X533" t="s">
        <v>677</v>
      </c>
      <c r="Y533" t="str">
        <f>"39-3091"</f>
        <v>39-3091</v>
      </c>
      <c r="Z533" t="s">
        <v>677</v>
      </c>
      <c r="AA533">
        <v>711190</v>
      </c>
      <c r="AB533">
        <v>20</v>
      </c>
      <c r="AC533">
        <v>20</v>
      </c>
      <c r="AD533" t="s">
        <v>79</v>
      </c>
      <c r="AE533" t="s">
        <v>80</v>
      </c>
      <c r="AF533">
        <v>40</v>
      </c>
      <c r="AG533" s="4">
        <v>0.54166666666666663</v>
      </c>
      <c r="AH533" s="4">
        <v>0.91666666666666663</v>
      </c>
      <c r="AI533" s="5">
        <v>9.4499999999999993</v>
      </c>
      <c r="AJ533">
        <v>0</v>
      </c>
      <c r="AK533">
        <v>0</v>
      </c>
      <c r="AL533" t="s">
        <v>81</v>
      </c>
      <c r="AM533" t="s">
        <v>82</v>
      </c>
      <c r="AO533" t="s">
        <v>83</v>
      </c>
      <c r="AR533" t="s">
        <v>82</v>
      </c>
      <c r="AT533" t="s">
        <v>82</v>
      </c>
      <c r="AW533" t="s">
        <v>82</v>
      </c>
      <c r="AY533" t="s">
        <v>10604</v>
      </c>
      <c r="AZ533" t="s">
        <v>10605</v>
      </c>
      <c r="BA533" t="s">
        <v>783</v>
      </c>
      <c r="BB533">
        <v>43315</v>
      </c>
      <c r="BC533" t="s">
        <v>79</v>
      </c>
      <c r="BH533" t="s">
        <v>10606</v>
      </c>
      <c r="BI533" t="s">
        <v>67</v>
      </c>
      <c r="BJ533">
        <v>260419221</v>
      </c>
    </row>
    <row r="534" spans="1:62" x14ac:dyDescent="0.25">
      <c r="A534" t="s">
        <v>10694</v>
      </c>
      <c r="B534" s="2">
        <v>43430</v>
      </c>
      <c r="C534" t="s">
        <v>63</v>
      </c>
      <c r="D534" s="3">
        <v>43406.835677499999</v>
      </c>
      <c r="E534" t="s">
        <v>64</v>
      </c>
      <c r="F534" s="2">
        <v>43497</v>
      </c>
      <c r="G534" s="2">
        <v>43789</v>
      </c>
      <c r="H534" t="s">
        <v>10695</v>
      </c>
      <c r="J534" t="s">
        <v>10696</v>
      </c>
      <c r="L534" t="s">
        <v>10697</v>
      </c>
      <c r="M534" t="s">
        <v>761</v>
      </c>
      <c r="N534">
        <v>31510</v>
      </c>
      <c r="O534" t="s">
        <v>70</v>
      </c>
      <c r="Q534" t="s">
        <v>10698</v>
      </c>
      <c r="S534" t="s">
        <v>72</v>
      </c>
      <c r="T534" t="s">
        <v>878</v>
      </c>
      <c r="U534" t="s">
        <v>4038</v>
      </c>
      <c r="V534" t="s">
        <v>4039</v>
      </c>
      <c r="W534" t="s">
        <v>881</v>
      </c>
      <c r="X534" t="s">
        <v>10699</v>
      </c>
      <c r="Y534" t="str">
        <f>"37-3011"</f>
        <v>37-3011</v>
      </c>
      <c r="Z534" t="s">
        <v>94</v>
      </c>
      <c r="AA534">
        <v>561730</v>
      </c>
      <c r="AB534">
        <v>50</v>
      </c>
      <c r="AC534">
        <v>50</v>
      </c>
      <c r="AD534" t="s">
        <v>79</v>
      </c>
      <c r="AE534" t="s">
        <v>80</v>
      </c>
      <c r="AF534">
        <v>40</v>
      </c>
      <c r="AG534" s="4">
        <v>0.33333333333333331</v>
      </c>
      <c r="AH534" s="4">
        <v>0.6875</v>
      </c>
      <c r="AI534" s="5">
        <v>13.58</v>
      </c>
      <c r="AJ534">
        <v>20.37</v>
      </c>
      <c r="AL534" t="s">
        <v>81</v>
      </c>
      <c r="AM534" t="s">
        <v>82</v>
      </c>
      <c r="AO534" t="s">
        <v>83</v>
      </c>
      <c r="AR534" t="s">
        <v>82</v>
      </c>
      <c r="AT534" t="s">
        <v>82</v>
      </c>
      <c r="AW534" t="s">
        <v>82</v>
      </c>
      <c r="AY534" t="s">
        <v>10697</v>
      </c>
      <c r="AZ534" t="s">
        <v>10700</v>
      </c>
      <c r="BA534" t="s">
        <v>761</v>
      </c>
      <c r="BB534">
        <v>31510</v>
      </c>
      <c r="BC534" t="s">
        <v>79</v>
      </c>
      <c r="BH534" t="s">
        <v>10701</v>
      </c>
      <c r="BJ534">
        <v>582538555</v>
      </c>
    </row>
    <row r="535" spans="1:62" x14ac:dyDescent="0.25">
      <c r="A535" t="s">
        <v>10825</v>
      </c>
      <c r="B535" s="2">
        <v>43430</v>
      </c>
      <c r="C535" t="s">
        <v>63</v>
      </c>
      <c r="D535" s="3">
        <v>43406.870476944445</v>
      </c>
      <c r="E535" t="s">
        <v>64</v>
      </c>
      <c r="F535" s="2">
        <v>43497</v>
      </c>
      <c r="G535" s="2">
        <v>43769</v>
      </c>
      <c r="H535" t="s">
        <v>10826</v>
      </c>
      <c r="I535" t="s">
        <v>683</v>
      </c>
      <c r="J535" t="s">
        <v>10827</v>
      </c>
      <c r="L535" t="s">
        <v>5026</v>
      </c>
      <c r="M535" t="s">
        <v>714</v>
      </c>
      <c r="N535">
        <v>70526</v>
      </c>
      <c r="O535" t="s">
        <v>70</v>
      </c>
      <c r="P535" t="s">
        <v>5027</v>
      </c>
      <c r="Q535" t="s">
        <v>10828</v>
      </c>
      <c r="S535" t="s">
        <v>72</v>
      </c>
      <c r="T535" t="s">
        <v>10583</v>
      </c>
      <c r="U535" t="s">
        <v>10584</v>
      </c>
      <c r="V535" t="s">
        <v>10585</v>
      </c>
      <c r="W535" t="s">
        <v>100</v>
      </c>
      <c r="X535" t="s">
        <v>10829</v>
      </c>
      <c r="Y535" t="str">
        <f>"49-9098"</f>
        <v>49-9098</v>
      </c>
      <c r="Z535" t="s">
        <v>1263</v>
      </c>
      <c r="AA535">
        <v>238120</v>
      </c>
      <c r="AB535">
        <v>3</v>
      </c>
      <c r="AC535">
        <v>3</v>
      </c>
      <c r="AD535" t="s">
        <v>79</v>
      </c>
      <c r="AE535" t="s">
        <v>95</v>
      </c>
      <c r="AF535">
        <v>40</v>
      </c>
      <c r="AG535" s="4">
        <v>0.29166666666666669</v>
      </c>
      <c r="AH535" s="4">
        <v>0.66666666666666663</v>
      </c>
      <c r="AI535" s="5">
        <v>12.03</v>
      </c>
      <c r="AJ535">
        <v>18.05</v>
      </c>
      <c r="AK535">
        <v>18.05</v>
      </c>
      <c r="AL535" t="s">
        <v>81</v>
      </c>
      <c r="AM535" t="s">
        <v>82</v>
      </c>
      <c r="AO535" t="s">
        <v>83</v>
      </c>
      <c r="AP535" t="s">
        <v>683</v>
      </c>
      <c r="AQ535" t="s">
        <v>683</v>
      </c>
      <c r="AR535" t="s">
        <v>82</v>
      </c>
      <c r="AT535" t="s">
        <v>82</v>
      </c>
      <c r="AW535" t="s">
        <v>72</v>
      </c>
      <c r="AX535">
        <v>3</v>
      </c>
      <c r="AY535" t="s">
        <v>5026</v>
      </c>
      <c r="AZ535" t="s">
        <v>5027</v>
      </c>
      <c r="BA535" t="s">
        <v>714</v>
      </c>
      <c r="BB535">
        <v>70526</v>
      </c>
      <c r="BC535" t="s">
        <v>79</v>
      </c>
      <c r="BH535" t="s">
        <v>10827</v>
      </c>
      <c r="BJ535">
        <v>721001269</v>
      </c>
    </row>
    <row r="536" spans="1:62" x14ac:dyDescent="0.25">
      <c r="A536" t="s">
        <v>10940</v>
      </c>
      <c r="B536" s="2">
        <v>43430</v>
      </c>
      <c r="C536" t="s">
        <v>63</v>
      </c>
      <c r="D536" s="3">
        <v>43406.871117025461</v>
      </c>
      <c r="E536" t="s">
        <v>64</v>
      </c>
      <c r="F536" s="2">
        <v>43497</v>
      </c>
      <c r="G536" s="2">
        <v>43800</v>
      </c>
      <c r="H536" t="s">
        <v>10941</v>
      </c>
      <c r="J536" t="s">
        <v>10942</v>
      </c>
      <c r="L536" t="s">
        <v>10943</v>
      </c>
      <c r="M536" t="s">
        <v>714</v>
      </c>
      <c r="N536">
        <v>71203</v>
      </c>
      <c r="O536" t="s">
        <v>70</v>
      </c>
      <c r="Q536" t="s">
        <v>10944</v>
      </c>
      <c r="S536" t="s">
        <v>72</v>
      </c>
      <c r="T536" t="s">
        <v>6754</v>
      </c>
      <c r="U536" t="s">
        <v>6755</v>
      </c>
      <c r="V536" t="s">
        <v>6756</v>
      </c>
      <c r="W536" t="s">
        <v>714</v>
      </c>
      <c r="X536" t="s">
        <v>10945</v>
      </c>
      <c r="Y536" t="str">
        <f>"37-3011"</f>
        <v>37-3011</v>
      </c>
      <c r="Z536" t="s">
        <v>94</v>
      </c>
      <c r="AA536">
        <v>561730</v>
      </c>
      <c r="AB536">
        <v>3</v>
      </c>
      <c r="AC536">
        <v>3</v>
      </c>
      <c r="AD536" t="s">
        <v>79</v>
      </c>
      <c r="AE536" t="s">
        <v>95</v>
      </c>
      <c r="AF536">
        <v>35</v>
      </c>
      <c r="AG536" s="4">
        <v>0.27083333333333331</v>
      </c>
      <c r="AH536" s="4">
        <v>0.625</v>
      </c>
      <c r="AI536" s="5">
        <v>10.89</v>
      </c>
      <c r="AJ536">
        <v>16.34</v>
      </c>
      <c r="AL536" t="s">
        <v>81</v>
      </c>
      <c r="AM536" t="s">
        <v>82</v>
      </c>
      <c r="AO536" t="s">
        <v>83</v>
      </c>
      <c r="AR536" t="s">
        <v>82</v>
      </c>
      <c r="AT536" t="s">
        <v>82</v>
      </c>
      <c r="AW536" t="s">
        <v>72</v>
      </c>
      <c r="AX536">
        <v>3</v>
      </c>
      <c r="AY536" t="s">
        <v>10943</v>
      </c>
      <c r="AZ536" t="s">
        <v>10946</v>
      </c>
      <c r="BA536" t="s">
        <v>714</v>
      </c>
      <c r="BB536">
        <v>71203</v>
      </c>
      <c r="BC536" t="s">
        <v>79</v>
      </c>
      <c r="BH536" t="s">
        <v>10942</v>
      </c>
      <c r="BJ536">
        <v>900505187</v>
      </c>
    </row>
    <row r="537" spans="1:62" x14ac:dyDescent="0.25">
      <c r="A537" t="s">
        <v>10957</v>
      </c>
      <c r="B537" s="2">
        <v>43430</v>
      </c>
      <c r="C537" t="s">
        <v>63</v>
      </c>
      <c r="D537" s="3">
        <v>43406.88614072917</v>
      </c>
      <c r="E537" t="s">
        <v>1763</v>
      </c>
      <c r="F537" s="2">
        <v>43497</v>
      </c>
      <c r="G537" s="2">
        <v>43769</v>
      </c>
      <c r="H537" t="s">
        <v>10958</v>
      </c>
      <c r="J537" t="s">
        <v>10959</v>
      </c>
      <c r="L537" t="s">
        <v>10960</v>
      </c>
      <c r="M537" t="s">
        <v>714</v>
      </c>
      <c r="N537">
        <v>70759</v>
      </c>
      <c r="O537" t="s">
        <v>70</v>
      </c>
      <c r="Q537" t="s">
        <v>10961</v>
      </c>
      <c r="S537" t="s">
        <v>72</v>
      </c>
      <c r="T537" t="s">
        <v>6754</v>
      </c>
      <c r="U537" t="s">
        <v>6755</v>
      </c>
      <c r="V537" t="s">
        <v>6756</v>
      </c>
      <c r="W537" t="s">
        <v>714</v>
      </c>
      <c r="X537" t="s">
        <v>7990</v>
      </c>
      <c r="Y537" t="str">
        <f>"37-3011"</f>
        <v>37-3011</v>
      </c>
      <c r="Z537" t="s">
        <v>94</v>
      </c>
      <c r="AA537">
        <v>561730</v>
      </c>
      <c r="AB537">
        <v>5</v>
      </c>
      <c r="AC537">
        <v>5</v>
      </c>
      <c r="AD537" t="s">
        <v>79</v>
      </c>
      <c r="AE537" t="s">
        <v>95</v>
      </c>
      <c r="AF537">
        <v>35</v>
      </c>
      <c r="AG537" s="4">
        <v>0.27083333333333331</v>
      </c>
      <c r="AH537" s="4">
        <v>0.625</v>
      </c>
      <c r="AI537" s="5">
        <v>13.42</v>
      </c>
      <c r="AJ537">
        <v>20.13</v>
      </c>
      <c r="AL537" t="s">
        <v>81</v>
      </c>
      <c r="AM537" t="s">
        <v>82</v>
      </c>
      <c r="AO537" t="s">
        <v>83</v>
      </c>
      <c r="AR537" t="s">
        <v>82</v>
      </c>
      <c r="AT537" t="s">
        <v>82</v>
      </c>
      <c r="AW537" t="s">
        <v>82</v>
      </c>
      <c r="AY537" t="s">
        <v>10960</v>
      </c>
      <c r="AZ537" t="s">
        <v>10962</v>
      </c>
      <c r="BA537" t="s">
        <v>714</v>
      </c>
      <c r="BB537">
        <v>70759</v>
      </c>
      <c r="BC537" t="s">
        <v>79</v>
      </c>
      <c r="BH537" t="s">
        <v>10959</v>
      </c>
      <c r="BJ537">
        <v>460604911</v>
      </c>
    </row>
    <row r="538" spans="1:62" x14ac:dyDescent="0.25">
      <c r="A538" t="s">
        <v>11059</v>
      </c>
      <c r="B538" s="2">
        <v>43430</v>
      </c>
      <c r="C538" t="s">
        <v>63</v>
      </c>
      <c r="D538" s="3">
        <v>43407.059094884258</v>
      </c>
      <c r="E538" t="s">
        <v>64</v>
      </c>
      <c r="F538" s="2">
        <v>43497</v>
      </c>
      <c r="G538" s="2">
        <v>43799</v>
      </c>
      <c r="H538" t="s">
        <v>11060</v>
      </c>
      <c r="I538" t="s">
        <v>67</v>
      </c>
      <c r="J538" t="s">
        <v>11061</v>
      </c>
      <c r="L538" t="s">
        <v>2471</v>
      </c>
      <c r="M538" t="s">
        <v>649</v>
      </c>
      <c r="N538">
        <v>85085</v>
      </c>
      <c r="O538" t="s">
        <v>70</v>
      </c>
      <c r="Q538" t="s">
        <v>11062</v>
      </c>
      <c r="S538" t="s">
        <v>72</v>
      </c>
      <c r="T538" t="s">
        <v>11063</v>
      </c>
      <c r="U538" t="s">
        <v>7873</v>
      </c>
      <c r="V538" t="s">
        <v>2471</v>
      </c>
      <c r="W538" t="s">
        <v>649</v>
      </c>
      <c r="X538" t="s">
        <v>10978</v>
      </c>
      <c r="Y538" t="str">
        <f>"45-2092"</f>
        <v>45-2092</v>
      </c>
      <c r="Z538" t="s">
        <v>883</v>
      </c>
      <c r="AA538">
        <v>424930</v>
      </c>
      <c r="AB538">
        <v>60</v>
      </c>
      <c r="AC538">
        <v>60</v>
      </c>
      <c r="AD538" t="s">
        <v>79</v>
      </c>
      <c r="AE538" t="s">
        <v>95</v>
      </c>
      <c r="AF538">
        <v>40</v>
      </c>
      <c r="AG538" s="4">
        <v>0.25</v>
      </c>
      <c r="AH538" s="4">
        <v>0.60416666666666663</v>
      </c>
      <c r="AI538" s="5">
        <v>11.73</v>
      </c>
      <c r="AJ538">
        <v>17.600000000000001</v>
      </c>
      <c r="AK538">
        <v>17.600000000000001</v>
      </c>
      <c r="AL538" t="s">
        <v>81</v>
      </c>
      <c r="AM538" t="s">
        <v>82</v>
      </c>
      <c r="AO538" t="s">
        <v>83</v>
      </c>
      <c r="AP538" t="s">
        <v>67</v>
      </c>
      <c r="AQ538" t="s">
        <v>67</v>
      </c>
      <c r="AR538" t="s">
        <v>82</v>
      </c>
      <c r="AT538" t="s">
        <v>82</v>
      </c>
      <c r="AW538" t="s">
        <v>82</v>
      </c>
      <c r="AY538" t="s">
        <v>2471</v>
      </c>
      <c r="AZ538" t="s">
        <v>655</v>
      </c>
      <c r="BA538" t="s">
        <v>649</v>
      </c>
      <c r="BB538">
        <v>85085</v>
      </c>
      <c r="BC538" t="s">
        <v>79</v>
      </c>
      <c r="BH538" t="s">
        <v>11061</v>
      </c>
      <c r="BJ538">
        <v>860627015</v>
      </c>
    </row>
    <row r="539" spans="1:62" x14ac:dyDescent="0.25">
      <c r="A539" t="s">
        <v>11079</v>
      </c>
      <c r="B539" s="2">
        <v>43430</v>
      </c>
      <c r="C539" t="s">
        <v>63</v>
      </c>
      <c r="D539" s="3">
        <v>43407.327649537037</v>
      </c>
      <c r="E539" t="s">
        <v>64</v>
      </c>
      <c r="F539" s="2">
        <v>43497</v>
      </c>
      <c r="G539" s="2">
        <v>43799</v>
      </c>
      <c r="H539" t="s">
        <v>11080</v>
      </c>
      <c r="J539" t="s">
        <v>11081</v>
      </c>
      <c r="L539" t="s">
        <v>1773</v>
      </c>
      <c r="M539" t="s">
        <v>649</v>
      </c>
      <c r="N539">
        <v>85210</v>
      </c>
      <c r="O539" t="s">
        <v>70</v>
      </c>
      <c r="Q539" t="s">
        <v>11082</v>
      </c>
      <c r="S539" t="s">
        <v>72</v>
      </c>
      <c r="T539" t="s">
        <v>7872</v>
      </c>
      <c r="U539" t="s">
        <v>7873</v>
      </c>
      <c r="V539" t="s">
        <v>2471</v>
      </c>
      <c r="W539" t="s">
        <v>649</v>
      </c>
      <c r="X539" t="s">
        <v>2013</v>
      </c>
      <c r="Y539" t="str">
        <f>"37-3011"</f>
        <v>37-3011</v>
      </c>
      <c r="Z539" t="s">
        <v>94</v>
      </c>
      <c r="AA539">
        <v>561730</v>
      </c>
      <c r="AB539">
        <v>30</v>
      </c>
      <c r="AC539">
        <v>30</v>
      </c>
      <c r="AD539" t="s">
        <v>79</v>
      </c>
      <c r="AE539" t="s">
        <v>95</v>
      </c>
      <c r="AF539">
        <v>40</v>
      </c>
      <c r="AG539" s="4">
        <v>0.25</v>
      </c>
      <c r="AH539" s="4">
        <v>0.60416666666666663</v>
      </c>
      <c r="AI539" s="5">
        <v>13.23</v>
      </c>
      <c r="AJ539">
        <v>19.850000000000001</v>
      </c>
      <c r="AK539">
        <v>19.850000000000001</v>
      </c>
      <c r="AL539" t="s">
        <v>81</v>
      </c>
      <c r="AM539" t="s">
        <v>82</v>
      </c>
      <c r="AO539" t="s">
        <v>83</v>
      </c>
      <c r="AP539" t="s">
        <v>67</v>
      </c>
      <c r="AQ539" t="s">
        <v>67</v>
      </c>
      <c r="AR539" t="s">
        <v>82</v>
      </c>
      <c r="AT539" t="s">
        <v>82</v>
      </c>
      <c r="AW539" t="s">
        <v>72</v>
      </c>
      <c r="AX539">
        <v>3</v>
      </c>
      <c r="AY539" t="s">
        <v>1773</v>
      </c>
      <c r="AZ539" t="s">
        <v>655</v>
      </c>
      <c r="BA539" t="s">
        <v>649</v>
      </c>
      <c r="BB539">
        <v>85210</v>
      </c>
      <c r="BC539" t="s">
        <v>79</v>
      </c>
      <c r="BH539" t="s">
        <v>11081</v>
      </c>
      <c r="BJ539">
        <v>550836719</v>
      </c>
    </row>
    <row r="540" spans="1:62" x14ac:dyDescent="0.25">
      <c r="A540" t="s">
        <v>11173</v>
      </c>
      <c r="B540" s="2">
        <v>43430</v>
      </c>
      <c r="C540" t="s">
        <v>63</v>
      </c>
      <c r="D540" s="3">
        <v>43407.072817604167</v>
      </c>
      <c r="E540" t="s">
        <v>64</v>
      </c>
      <c r="F540" s="2">
        <v>43497</v>
      </c>
      <c r="G540" s="2">
        <v>43799</v>
      </c>
      <c r="H540" t="s">
        <v>11174</v>
      </c>
      <c r="J540" t="s">
        <v>11175</v>
      </c>
      <c r="L540" t="s">
        <v>11074</v>
      </c>
      <c r="M540" t="s">
        <v>649</v>
      </c>
      <c r="N540">
        <v>85142</v>
      </c>
      <c r="O540" t="s">
        <v>70</v>
      </c>
      <c r="Q540" t="s">
        <v>11176</v>
      </c>
      <c r="S540" t="s">
        <v>72</v>
      </c>
      <c r="T540" t="s">
        <v>7872</v>
      </c>
      <c r="U540" t="s">
        <v>1176</v>
      </c>
      <c r="V540" t="s">
        <v>1177</v>
      </c>
      <c r="W540" t="s">
        <v>649</v>
      </c>
      <c r="X540" t="s">
        <v>10978</v>
      </c>
      <c r="Y540" t="str">
        <f>"45-2092"</f>
        <v>45-2092</v>
      </c>
      <c r="Z540" t="s">
        <v>883</v>
      </c>
      <c r="AA540">
        <v>424930</v>
      </c>
      <c r="AB540">
        <v>65</v>
      </c>
      <c r="AC540">
        <v>65</v>
      </c>
      <c r="AD540" t="s">
        <v>79</v>
      </c>
      <c r="AE540" t="s">
        <v>95</v>
      </c>
      <c r="AF540">
        <v>40</v>
      </c>
      <c r="AG540" s="4">
        <v>0.29166666666666669</v>
      </c>
      <c r="AH540" s="4">
        <v>0.64583333333333337</v>
      </c>
      <c r="AI540" s="5">
        <v>11.73</v>
      </c>
      <c r="AJ540">
        <v>17.600000000000001</v>
      </c>
      <c r="AK540">
        <v>17.600000000000001</v>
      </c>
      <c r="AL540" t="s">
        <v>81</v>
      </c>
      <c r="AM540" t="s">
        <v>82</v>
      </c>
      <c r="AO540" t="s">
        <v>83</v>
      </c>
      <c r="AP540" t="s">
        <v>67</v>
      </c>
      <c r="AQ540" t="s">
        <v>83</v>
      </c>
      <c r="AR540" t="s">
        <v>82</v>
      </c>
      <c r="AT540" t="s">
        <v>82</v>
      </c>
      <c r="AW540" t="s">
        <v>82</v>
      </c>
      <c r="AY540" t="s">
        <v>11074</v>
      </c>
      <c r="AZ540" t="s">
        <v>655</v>
      </c>
      <c r="BA540" t="s">
        <v>649</v>
      </c>
      <c r="BB540">
        <v>85142</v>
      </c>
      <c r="BC540" t="s">
        <v>79</v>
      </c>
      <c r="BH540" t="s">
        <v>11175</v>
      </c>
      <c r="BJ540">
        <v>860352454</v>
      </c>
    </row>
    <row r="541" spans="1:62" x14ac:dyDescent="0.25">
      <c r="A541" t="s">
        <v>11229</v>
      </c>
      <c r="B541" s="2">
        <v>43430</v>
      </c>
      <c r="C541" t="s">
        <v>63</v>
      </c>
      <c r="D541" s="3">
        <v>43407.010423310188</v>
      </c>
      <c r="E541" t="s">
        <v>64</v>
      </c>
      <c r="F541" s="2">
        <v>43497</v>
      </c>
      <c r="G541" s="2">
        <v>43799</v>
      </c>
      <c r="H541" t="s">
        <v>11230</v>
      </c>
      <c r="J541" t="s">
        <v>10985</v>
      </c>
      <c r="K541" t="s">
        <v>10976</v>
      </c>
      <c r="L541" t="s">
        <v>2471</v>
      </c>
      <c r="M541" t="s">
        <v>649</v>
      </c>
      <c r="N541">
        <v>85024</v>
      </c>
      <c r="O541" t="s">
        <v>70</v>
      </c>
      <c r="Q541" t="s">
        <v>10977</v>
      </c>
      <c r="S541" t="s">
        <v>72</v>
      </c>
      <c r="T541" t="s">
        <v>7872</v>
      </c>
      <c r="U541" t="s">
        <v>7873</v>
      </c>
      <c r="V541" t="s">
        <v>10986</v>
      </c>
      <c r="W541" t="s">
        <v>649</v>
      </c>
      <c r="X541" t="s">
        <v>10978</v>
      </c>
      <c r="Y541" t="str">
        <f>"45-2092"</f>
        <v>45-2092</v>
      </c>
      <c r="Z541" t="s">
        <v>883</v>
      </c>
      <c r="AA541">
        <v>424930</v>
      </c>
      <c r="AB541">
        <v>60</v>
      </c>
      <c r="AC541">
        <v>60</v>
      </c>
      <c r="AD541" t="s">
        <v>79</v>
      </c>
      <c r="AE541" t="s">
        <v>95</v>
      </c>
      <c r="AF541">
        <v>40</v>
      </c>
      <c r="AG541" s="4">
        <v>0.25</v>
      </c>
      <c r="AH541" s="4">
        <v>0.60416666666666663</v>
      </c>
      <c r="AI541" s="5">
        <v>11.73</v>
      </c>
      <c r="AJ541">
        <v>17.600000000000001</v>
      </c>
      <c r="AK541">
        <v>17.600000000000001</v>
      </c>
      <c r="AL541" t="s">
        <v>81</v>
      </c>
      <c r="AM541" t="s">
        <v>82</v>
      </c>
      <c r="AO541" t="s">
        <v>83</v>
      </c>
      <c r="AP541" t="s">
        <v>67</v>
      </c>
      <c r="AQ541" t="s">
        <v>67</v>
      </c>
      <c r="AR541" t="s">
        <v>82</v>
      </c>
      <c r="AT541" t="s">
        <v>82</v>
      </c>
      <c r="AW541" t="s">
        <v>82</v>
      </c>
      <c r="AY541" t="s">
        <v>2471</v>
      </c>
      <c r="AZ541" t="s">
        <v>655</v>
      </c>
      <c r="BA541" t="s">
        <v>649</v>
      </c>
      <c r="BB541">
        <v>85024</v>
      </c>
      <c r="BC541" t="s">
        <v>79</v>
      </c>
      <c r="BH541" t="s">
        <v>10985</v>
      </c>
      <c r="BI541" t="s">
        <v>11231</v>
      </c>
      <c r="BJ541">
        <v>860838672</v>
      </c>
    </row>
    <row r="542" spans="1:62" x14ac:dyDescent="0.25">
      <c r="A542" t="s">
        <v>11269</v>
      </c>
      <c r="B542" s="2">
        <v>43430</v>
      </c>
      <c r="C542" t="s">
        <v>63</v>
      </c>
      <c r="D542" s="3">
        <v>43407.147925185185</v>
      </c>
      <c r="E542" t="s">
        <v>64</v>
      </c>
      <c r="F542" s="2">
        <v>43497</v>
      </c>
      <c r="G542" s="2">
        <v>43799</v>
      </c>
      <c r="H542" t="s">
        <v>11129</v>
      </c>
      <c r="J542" t="s">
        <v>11130</v>
      </c>
      <c r="L542" t="s">
        <v>11131</v>
      </c>
      <c r="M542" t="s">
        <v>649</v>
      </c>
      <c r="N542">
        <v>85224</v>
      </c>
      <c r="O542" t="s">
        <v>70</v>
      </c>
      <c r="Q542" t="s">
        <v>11132</v>
      </c>
      <c r="S542" t="s">
        <v>72</v>
      </c>
      <c r="T542" t="s">
        <v>7872</v>
      </c>
      <c r="U542" t="s">
        <v>7873</v>
      </c>
      <c r="V542" t="s">
        <v>2471</v>
      </c>
      <c r="W542" t="s">
        <v>649</v>
      </c>
      <c r="X542" t="s">
        <v>2013</v>
      </c>
      <c r="Y542" t="str">
        <f>"37-3011"</f>
        <v>37-3011</v>
      </c>
      <c r="Z542" t="s">
        <v>94</v>
      </c>
      <c r="AA542">
        <v>561730</v>
      </c>
      <c r="AB542">
        <v>48</v>
      </c>
      <c r="AC542">
        <v>48</v>
      </c>
      <c r="AD542" t="s">
        <v>79</v>
      </c>
      <c r="AE542" t="s">
        <v>95</v>
      </c>
      <c r="AF542">
        <v>40</v>
      </c>
      <c r="AG542" s="4">
        <v>0.27083333333333331</v>
      </c>
      <c r="AH542" s="4">
        <v>0.60416666666666663</v>
      </c>
      <c r="AI542" s="5">
        <v>13.23</v>
      </c>
      <c r="AJ542">
        <v>19.850000000000001</v>
      </c>
      <c r="AK542">
        <v>19.850000000000001</v>
      </c>
      <c r="AL542" t="s">
        <v>81</v>
      </c>
      <c r="AM542" t="s">
        <v>82</v>
      </c>
      <c r="AO542" t="s">
        <v>83</v>
      </c>
      <c r="AP542" t="s">
        <v>67</v>
      </c>
      <c r="AQ542" t="s">
        <v>83</v>
      </c>
      <c r="AR542" t="s">
        <v>82</v>
      </c>
      <c r="AT542" t="s">
        <v>82</v>
      </c>
      <c r="AW542" t="s">
        <v>72</v>
      </c>
      <c r="AX542">
        <v>3</v>
      </c>
      <c r="AY542" t="s">
        <v>11131</v>
      </c>
      <c r="AZ542" t="s">
        <v>655</v>
      </c>
      <c r="BA542" t="s">
        <v>649</v>
      </c>
      <c r="BB542">
        <v>85224</v>
      </c>
      <c r="BC542" t="s">
        <v>79</v>
      </c>
      <c r="BH542" t="s">
        <v>11130</v>
      </c>
      <c r="BJ542">
        <v>201603402</v>
      </c>
    </row>
    <row r="543" spans="1:62" x14ac:dyDescent="0.25">
      <c r="A543" t="s">
        <v>12437</v>
      </c>
      <c r="B543" s="2">
        <v>43430</v>
      </c>
      <c r="C543" t="s">
        <v>63</v>
      </c>
      <c r="D543" s="3">
        <v>43419.1679840625</v>
      </c>
      <c r="E543" t="s">
        <v>3355</v>
      </c>
      <c r="H543" t="s">
        <v>12438</v>
      </c>
      <c r="I543" t="s">
        <v>67</v>
      </c>
      <c r="J543" t="s">
        <v>12439</v>
      </c>
      <c r="K543" t="s">
        <v>12440</v>
      </c>
      <c r="L543" t="s">
        <v>12441</v>
      </c>
      <c r="M543" t="s">
        <v>105</v>
      </c>
      <c r="N543">
        <v>75081</v>
      </c>
      <c r="O543" t="s">
        <v>70</v>
      </c>
      <c r="P543" t="s">
        <v>67</v>
      </c>
      <c r="Q543" t="s">
        <v>12442</v>
      </c>
      <c r="S543" t="s">
        <v>82</v>
      </c>
      <c r="U543" t="s">
        <v>92</v>
      </c>
      <c r="X543" t="s">
        <v>12443</v>
      </c>
      <c r="Y543" t="str">
        <f>"49-2021"</f>
        <v>49-2021</v>
      </c>
      <c r="Z543" t="s">
        <v>12444</v>
      </c>
      <c r="AA543">
        <v>517212</v>
      </c>
      <c r="AB543">
        <v>10</v>
      </c>
      <c r="AD543" t="s">
        <v>79</v>
      </c>
      <c r="AE543" t="s">
        <v>95</v>
      </c>
      <c r="AF543">
        <v>40</v>
      </c>
      <c r="AG543" s="4">
        <v>0.27083333333333331</v>
      </c>
      <c r="AH543" s="4">
        <v>0.79166666666666663</v>
      </c>
      <c r="AI543" s="6">
        <v>20</v>
      </c>
      <c r="AJ543">
        <v>30</v>
      </c>
      <c r="AK543">
        <v>52.5</v>
      </c>
      <c r="AL543" t="s">
        <v>81</v>
      </c>
      <c r="AM543" t="s">
        <v>82</v>
      </c>
      <c r="AO543" t="s">
        <v>213</v>
      </c>
      <c r="AR543" t="s">
        <v>82</v>
      </c>
      <c r="AT543" t="s">
        <v>82</v>
      </c>
      <c r="AW543" t="s">
        <v>72</v>
      </c>
      <c r="AX543">
        <v>48</v>
      </c>
      <c r="AY543" t="s">
        <v>12445</v>
      </c>
      <c r="AZ543" t="s">
        <v>1225</v>
      </c>
      <c r="BA543" t="s">
        <v>105</v>
      </c>
      <c r="BB543">
        <v>75081</v>
      </c>
      <c r="BC543" t="s">
        <v>79</v>
      </c>
      <c r="BH543" t="s">
        <v>12446</v>
      </c>
      <c r="BI543" t="s">
        <v>12447</v>
      </c>
      <c r="BJ543">
        <v>830437094</v>
      </c>
    </row>
    <row r="544" spans="1:62" x14ac:dyDescent="0.25">
      <c r="A544" t="s">
        <v>12875</v>
      </c>
      <c r="B544" s="2">
        <v>43430</v>
      </c>
      <c r="C544" t="s">
        <v>63</v>
      </c>
      <c r="D544" s="3">
        <v>43418.78893790509</v>
      </c>
      <c r="E544" t="s">
        <v>117</v>
      </c>
      <c r="H544" t="s">
        <v>7099</v>
      </c>
      <c r="J544" t="s">
        <v>7100</v>
      </c>
      <c r="L544" t="s">
        <v>7101</v>
      </c>
      <c r="M544" t="s">
        <v>86</v>
      </c>
      <c r="N544">
        <v>34746</v>
      </c>
      <c r="O544" t="s">
        <v>70</v>
      </c>
      <c r="Q544" t="s">
        <v>7102</v>
      </c>
      <c r="S544" t="s">
        <v>82</v>
      </c>
      <c r="U544" t="s">
        <v>92</v>
      </c>
      <c r="X544" t="s">
        <v>12876</v>
      </c>
      <c r="Y544" t="str">
        <f>"39-9011"</f>
        <v>39-9011</v>
      </c>
      <c r="Z544" t="s">
        <v>893</v>
      </c>
      <c r="AA544">
        <v>814110</v>
      </c>
      <c r="AB544">
        <v>1</v>
      </c>
      <c r="AD544" t="s">
        <v>79</v>
      </c>
      <c r="AE544" t="s">
        <v>599</v>
      </c>
      <c r="AF544">
        <v>40</v>
      </c>
      <c r="AG544" s="4">
        <v>0.375</v>
      </c>
      <c r="AH544" s="4">
        <v>0.70833333333333337</v>
      </c>
      <c r="AI544" s="6">
        <v>10</v>
      </c>
      <c r="AJ544">
        <v>15</v>
      </c>
      <c r="AK544">
        <v>18</v>
      </c>
      <c r="AM544" t="s">
        <v>82</v>
      </c>
      <c r="AO544" t="s">
        <v>5127</v>
      </c>
      <c r="AQ544" t="s">
        <v>7103</v>
      </c>
      <c r="AR544" t="s">
        <v>82</v>
      </c>
      <c r="AT544" t="s">
        <v>72</v>
      </c>
      <c r="AU544">
        <v>12</v>
      </c>
      <c r="AV544" t="s">
        <v>12877</v>
      </c>
      <c r="AW544" t="s">
        <v>72</v>
      </c>
      <c r="AX544">
        <v>10</v>
      </c>
      <c r="AY544" t="s">
        <v>7105</v>
      </c>
      <c r="AZ544" t="s">
        <v>12878</v>
      </c>
      <c r="BA544" t="s">
        <v>86</v>
      </c>
      <c r="BB544">
        <v>34746</v>
      </c>
      <c r="BC544" t="s">
        <v>87</v>
      </c>
      <c r="BH544" t="s">
        <v>7107</v>
      </c>
      <c r="BJ544">
        <v>832127662</v>
      </c>
    </row>
    <row r="545" spans="1:62" x14ac:dyDescent="0.25">
      <c r="A545" t="s">
        <v>1385</v>
      </c>
      <c r="B545" s="2">
        <v>43431</v>
      </c>
      <c r="C545" t="s">
        <v>63</v>
      </c>
      <c r="D545" s="3">
        <v>43407.295484965274</v>
      </c>
      <c r="E545" t="s">
        <v>64</v>
      </c>
      <c r="F545" s="2">
        <v>43497</v>
      </c>
      <c r="G545" s="2">
        <v>43799</v>
      </c>
      <c r="H545" t="s">
        <v>1386</v>
      </c>
      <c r="I545" t="s">
        <v>67</v>
      </c>
      <c r="J545" t="s">
        <v>1387</v>
      </c>
      <c r="K545" t="s">
        <v>1388</v>
      </c>
      <c r="L545" t="s">
        <v>1389</v>
      </c>
      <c r="M545" t="s">
        <v>232</v>
      </c>
      <c r="N545">
        <v>12564</v>
      </c>
      <c r="O545" t="s">
        <v>70</v>
      </c>
      <c r="P545" t="s">
        <v>67</v>
      </c>
      <c r="Q545" t="s">
        <v>1390</v>
      </c>
      <c r="S545" t="s">
        <v>72</v>
      </c>
      <c r="T545" t="s">
        <v>1273</v>
      </c>
      <c r="U545" t="s">
        <v>1274</v>
      </c>
      <c r="V545" t="s">
        <v>1275</v>
      </c>
      <c r="W545" t="s">
        <v>1276</v>
      </c>
      <c r="X545" t="s">
        <v>1277</v>
      </c>
      <c r="Y545" t="str">
        <f>"37-3011"</f>
        <v>37-3011</v>
      </c>
      <c r="Z545" t="s">
        <v>94</v>
      </c>
      <c r="AA545">
        <v>561730</v>
      </c>
      <c r="AB545">
        <v>6</v>
      </c>
      <c r="AC545">
        <v>6</v>
      </c>
      <c r="AD545" t="s">
        <v>79</v>
      </c>
      <c r="AE545" t="s">
        <v>80</v>
      </c>
      <c r="AF545">
        <v>40</v>
      </c>
      <c r="AG545" s="4">
        <v>0.29166666666666669</v>
      </c>
      <c r="AH545" s="4">
        <v>0.66666666666666663</v>
      </c>
      <c r="AI545" s="5">
        <v>16.809999999999999</v>
      </c>
      <c r="AL545" t="s">
        <v>81</v>
      </c>
      <c r="AM545" t="s">
        <v>82</v>
      </c>
      <c r="AO545" t="s">
        <v>83</v>
      </c>
      <c r="AP545" t="s">
        <v>67</v>
      </c>
      <c r="AQ545" t="s">
        <v>67</v>
      </c>
      <c r="AR545" t="s">
        <v>82</v>
      </c>
      <c r="AT545" t="s">
        <v>82</v>
      </c>
      <c r="AW545" t="s">
        <v>82</v>
      </c>
      <c r="AY545" t="s">
        <v>1391</v>
      </c>
      <c r="AZ545" t="s">
        <v>1285</v>
      </c>
      <c r="BA545" t="s">
        <v>232</v>
      </c>
      <c r="BB545">
        <v>10532</v>
      </c>
      <c r="BC545" t="s">
        <v>79</v>
      </c>
      <c r="BH545" t="s">
        <v>1392</v>
      </c>
      <c r="BI545" t="s">
        <v>67</v>
      </c>
      <c r="BJ545">
        <v>510496669</v>
      </c>
    </row>
    <row r="546" spans="1:62" x14ac:dyDescent="0.25">
      <c r="A546" t="s">
        <v>1846</v>
      </c>
      <c r="B546" s="2">
        <v>43431</v>
      </c>
      <c r="C546" t="s">
        <v>63</v>
      </c>
      <c r="D546" s="3">
        <v>43390.267577488426</v>
      </c>
      <c r="E546" t="s">
        <v>64</v>
      </c>
      <c r="F546" s="2">
        <v>43480</v>
      </c>
      <c r="G546" s="2">
        <v>43784</v>
      </c>
      <c r="H546" t="s">
        <v>1847</v>
      </c>
      <c r="J546" t="s">
        <v>1848</v>
      </c>
      <c r="L546" t="s">
        <v>68</v>
      </c>
      <c r="M546" t="s">
        <v>69</v>
      </c>
      <c r="N546">
        <v>40510</v>
      </c>
      <c r="O546" t="s">
        <v>70</v>
      </c>
      <c r="Q546" t="s">
        <v>1849</v>
      </c>
      <c r="S546" t="s">
        <v>72</v>
      </c>
      <c r="T546" t="s">
        <v>524</v>
      </c>
      <c r="U546" t="s">
        <v>1850</v>
      </c>
      <c r="V546" t="s">
        <v>526</v>
      </c>
      <c r="W546" t="s">
        <v>69</v>
      </c>
      <c r="X546" t="s">
        <v>1836</v>
      </c>
      <c r="Y546" t="str">
        <f>"39-2021"</f>
        <v>39-2021</v>
      </c>
      <c r="Z546" t="s">
        <v>78</v>
      </c>
      <c r="AA546">
        <v>112920</v>
      </c>
      <c r="AB546">
        <v>6</v>
      </c>
      <c r="AC546">
        <v>6</v>
      </c>
      <c r="AD546" t="s">
        <v>79</v>
      </c>
      <c r="AE546" t="s">
        <v>95</v>
      </c>
      <c r="AF546">
        <v>35</v>
      </c>
      <c r="AG546" s="4">
        <v>0.33333333333333331</v>
      </c>
      <c r="AH546" s="4">
        <v>0.66666666666666663</v>
      </c>
      <c r="AI546" s="5">
        <v>12.56</v>
      </c>
      <c r="AJ546">
        <v>18.84</v>
      </c>
      <c r="AK546">
        <v>18.84</v>
      </c>
      <c r="AL546" t="s">
        <v>81</v>
      </c>
      <c r="AM546" t="s">
        <v>82</v>
      </c>
      <c r="AO546" t="s">
        <v>83</v>
      </c>
      <c r="AP546" t="s">
        <v>67</v>
      </c>
      <c r="AQ546" t="s">
        <v>67</v>
      </c>
      <c r="AR546" t="s">
        <v>82</v>
      </c>
      <c r="AT546" t="s">
        <v>82</v>
      </c>
      <c r="AW546" t="s">
        <v>82</v>
      </c>
      <c r="AY546" t="s">
        <v>68</v>
      </c>
      <c r="AZ546" t="s">
        <v>1837</v>
      </c>
      <c r="BA546" t="s">
        <v>69</v>
      </c>
      <c r="BB546">
        <v>40510</v>
      </c>
      <c r="BC546" t="s">
        <v>79</v>
      </c>
      <c r="BH546" t="s">
        <v>1848</v>
      </c>
      <c r="BJ546">
        <v>611351878</v>
      </c>
    </row>
    <row r="547" spans="1:62" x14ac:dyDescent="0.25">
      <c r="A547" t="s">
        <v>1984</v>
      </c>
      <c r="B547" s="2">
        <v>43431</v>
      </c>
      <c r="C547" t="s">
        <v>63</v>
      </c>
      <c r="D547" s="3">
        <v>43406.836092581019</v>
      </c>
      <c r="E547" t="s">
        <v>64</v>
      </c>
      <c r="F547" s="2">
        <v>43497</v>
      </c>
      <c r="G547" s="2">
        <v>43784</v>
      </c>
      <c r="H547" t="s">
        <v>1985</v>
      </c>
      <c r="I547" t="s">
        <v>1986</v>
      </c>
      <c r="J547" t="s">
        <v>1987</v>
      </c>
      <c r="L547" t="s">
        <v>1988</v>
      </c>
      <c r="M547" t="s">
        <v>105</v>
      </c>
      <c r="N547">
        <v>75006</v>
      </c>
      <c r="O547" t="s">
        <v>70</v>
      </c>
      <c r="Q547" t="s">
        <v>1989</v>
      </c>
      <c r="S547" t="s">
        <v>72</v>
      </c>
      <c r="T547" t="s">
        <v>1917</v>
      </c>
      <c r="U547" t="s">
        <v>1918</v>
      </c>
      <c r="V547" t="s">
        <v>1919</v>
      </c>
      <c r="W547" t="s">
        <v>105</v>
      </c>
      <c r="X547" t="s">
        <v>882</v>
      </c>
      <c r="Y547" t="str">
        <f>"45-2092"</f>
        <v>45-2092</v>
      </c>
      <c r="Z547" t="s">
        <v>883</v>
      </c>
      <c r="AA547">
        <v>111421</v>
      </c>
      <c r="AB547">
        <v>37</v>
      </c>
      <c r="AC547">
        <v>37</v>
      </c>
      <c r="AD547" t="s">
        <v>79</v>
      </c>
      <c r="AE547" t="s">
        <v>95</v>
      </c>
      <c r="AF547">
        <v>35</v>
      </c>
      <c r="AG547" s="4">
        <v>0.3125</v>
      </c>
      <c r="AH547" s="4">
        <v>0.70833333333333337</v>
      </c>
      <c r="AI547" s="5">
        <v>10.06</v>
      </c>
      <c r="AJ547">
        <v>15.09</v>
      </c>
      <c r="AL547" t="s">
        <v>81</v>
      </c>
      <c r="AM547" t="s">
        <v>82</v>
      </c>
      <c r="AO547" t="s">
        <v>83</v>
      </c>
      <c r="AR547" t="s">
        <v>82</v>
      </c>
      <c r="AT547" t="s">
        <v>82</v>
      </c>
      <c r="AW547" t="s">
        <v>82</v>
      </c>
      <c r="AY547" t="s">
        <v>1988</v>
      </c>
      <c r="AZ547" t="s">
        <v>1225</v>
      </c>
      <c r="BA547" t="s">
        <v>105</v>
      </c>
      <c r="BB547">
        <v>75006</v>
      </c>
      <c r="BC547" t="s">
        <v>87</v>
      </c>
      <c r="BH547" t="s">
        <v>1987</v>
      </c>
      <c r="BJ547">
        <v>751968558</v>
      </c>
    </row>
    <row r="548" spans="1:62" x14ac:dyDescent="0.25">
      <c r="A548" t="s">
        <v>2913</v>
      </c>
      <c r="B548" s="2">
        <v>43431</v>
      </c>
      <c r="C548" t="s">
        <v>63</v>
      </c>
      <c r="D548" s="3">
        <v>43406.833366550927</v>
      </c>
      <c r="E548" t="s">
        <v>91</v>
      </c>
      <c r="H548" t="s">
        <v>2914</v>
      </c>
      <c r="I548" t="s">
        <v>2915</v>
      </c>
      <c r="J548" t="s">
        <v>2916</v>
      </c>
      <c r="L548" t="s">
        <v>1446</v>
      </c>
      <c r="M548" t="s">
        <v>278</v>
      </c>
      <c r="N548">
        <v>22152</v>
      </c>
      <c r="O548" t="s">
        <v>70</v>
      </c>
      <c r="Q548" t="s">
        <v>2917</v>
      </c>
      <c r="S548" t="s">
        <v>72</v>
      </c>
      <c r="T548" t="s">
        <v>2824</v>
      </c>
      <c r="U548" t="s">
        <v>2825</v>
      </c>
      <c r="V548" t="s">
        <v>642</v>
      </c>
      <c r="W548" t="s">
        <v>105</v>
      </c>
      <c r="X548" t="s">
        <v>2918</v>
      </c>
      <c r="Y548" t="str">
        <f>"53-3032"</f>
        <v>53-3032</v>
      </c>
      <c r="Z548" t="s">
        <v>157</v>
      </c>
      <c r="AA548">
        <v>484210</v>
      </c>
      <c r="AB548">
        <v>12</v>
      </c>
      <c r="AD548" t="s">
        <v>79</v>
      </c>
      <c r="AE548" t="s">
        <v>95</v>
      </c>
      <c r="AF548">
        <v>40</v>
      </c>
      <c r="AG548" s="4">
        <v>0.28125</v>
      </c>
      <c r="AH548" s="4">
        <v>0.83333333333333337</v>
      </c>
      <c r="AI548" s="5">
        <v>21.54</v>
      </c>
      <c r="AJ548">
        <v>32.31</v>
      </c>
      <c r="AL548" t="s">
        <v>81</v>
      </c>
      <c r="AM548" t="s">
        <v>72</v>
      </c>
      <c r="AN548">
        <v>3</v>
      </c>
      <c r="AO548" t="s">
        <v>83</v>
      </c>
      <c r="AR548" t="s">
        <v>82</v>
      </c>
      <c r="AT548" t="s">
        <v>72</v>
      </c>
      <c r="AU548">
        <v>1</v>
      </c>
      <c r="AV548" t="s">
        <v>2919</v>
      </c>
      <c r="AW548" t="s">
        <v>82</v>
      </c>
      <c r="AY548" t="s">
        <v>1446</v>
      </c>
      <c r="AZ548" t="s">
        <v>2839</v>
      </c>
      <c r="BA548" t="s">
        <v>278</v>
      </c>
      <c r="BB548">
        <v>22152</v>
      </c>
      <c r="BC548" t="s">
        <v>79</v>
      </c>
      <c r="BH548" t="s">
        <v>2916</v>
      </c>
      <c r="BJ548">
        <v>530220544</v>
      </c>
    </row>
    <row r="549" spans="1:62" x14ac:dyDescent="0.25">
      <c r="A549" t="s">
        <v>3273</v>
      </c>
      <c r="B549" s="2">
        <v>43431</v>
      </c>
      <c r="C549" t="s">
        <v>63</v>
      </c>
      <c r="D549" s="3">
        <v>43406.837216863423</v>
      </c>
      <c r="E549" t="s">
        <v>64</v>
      </c>
      <c r="F549" s="2">
        <v>43497</v>
      </c>
      <c r="G549" s="2">
        <v>43559</v>
      </c>
      <c r="H549" t="s">
        <v>3274</v>
      </c>
      <c r="J549" t="s">
        <v>3275</v>
      </c>
      <c r="L549" t="s">
        <v>2066</v>
      </c>
      <c r="M549" t="s">
        <v>105</v>
      </c>
      <c r="N549">
        <v>75656</v>
      </c>
      <c r="O549" t="s">
        <v>70</v>
      </c>
      <c r="Q549" t="s">
        <v>3276</v>
      </c>
      <c r="S549" t="s">
        <v>72</v>
      </c>
      <c r="T549" t="s">
        <v>2963</v>
      </c>
      <c r="U549" t="s">
        <v>1425</v>
      </c>
      <c r="V549" t="s">
        <v>2470</v>
      </c>
      <c r="W549" t="s">
        <v>105</v>
      </c>
      <c r="X549" t="s">
        <v>676</v>
      </c>
      <c r="Y549" t="str">
        <f>"35-3022"</f>
        <v>35-3022</v>
      </c>
      <c r="Z549" t="s">
        <v>280</v>
      </c>
      <c r="AA549">
        <v>713990</v>
      </c>
      <c r="AB549">
        <v>6</v>
      </c>
      <c r="AC549">
        <v>6</v>
      </c>
      <c r="AD549" t="s">
        <v>79</v>
      </c>
      <c r="AE549" t="s">
        <v>80</v>
      </c>
      <c r="AF549">
        <v>35</v>
      </c>
      <c r="AG549" s="4">
        <v>0.41666666666666669</v>
      </c>
      <c r="AH549" s="4">
        <v>0.75</v>
      </c>
      <c r="AI549" s="5">
        <v>8.7899999999999991</v>
      </c>
      <c r="AJ549">
        <v>13.19</v>
      </c>
      <c r="AK549">
        <v>15.77</v>
      </c>
      <c r="AL549" t="s">
        <v>81</v>
      </c>
      <c r="AM549" t="s">
        <v>82</v>
      </c>
      <c r="AO549" t="s">
        <v>83</v>
      </c>
      <c r="AR549" t="s">
        <v>82</v>
      </c>
      <c r="AT549" t="s">
        <v>82</v>
      </c>
      <c r="AW549" t="s">
        <v>82</v>
      </c>
      <c r="AY549" t="s">
        <v>2066</v>
      </c>
      <c r="AZ549" t="s">
        <v>2069</v>
      </c>
      <c r="BA549" t="s">
        <v>105</v>
      </c>
      <c r="BB549">
        <v>75656</v>
      </c>
      <c r="BC549" t="s">
        <v>79</v>
      </c>
      <c r="BH549" t="s">
        <v>3275</v>
      </c>
      <c r="BJ549">
        <v>262385982</v>
      </c>
    </row>
    <row r="550" spans="1:62" x14ac:dyDescent="0.25">
      <c r="A550" t="s">
        <v>3373</v>
      </c>
      <c r="B550" s="2">
        <v>43431</v>
      </c>
      <c r="C550" t="s">
        <v>63</v>
      </c>
      <c r="D550" s="3">
        <v>43406.836343298608</v>
      </c>
      <c r="E550" t="s">
        <v>64</v>
      </c>
      <c r="F550" s="2">
        <v>43497</v>
      </c>
      <c r="G550" s="2">
        <v>43782</v>
      </c>
      <c r="H550" t="s">
        <v>3374</v>
      </c>
      <c r="J550" t="s">
        <v>3375</v>
      </c>
      <c r="L550" t="s">
        <v>795</v>
      </c>
      <c r="M550" t="s">
        <v>105</v>
      </c>
      <c r="N550">
        <v>78216</v>
      </c>
      <c r="O550" t="s">
        <v>70</v>
      </c>
      <c r="Q550" t="s">
        <v>3376</v>
      </c>
      <c r="S550" t="s">
        <v>72</v>
      </c>
      <c r="T550" t="s">
        <v>2963</v>
      </c>
      <c r="U550" t="s">
        <v>2630</v>
      </c>
      <c r="V550" t="s">
        <v>2470</v>
      </c>
      <c r="W550" t="s">
        <v>105</v>
      </c>
      <c r="X550" t="s">
        <v>3377</v>
      </c>
      <c r="Y550" t="str">
        <f>"39-3091"</f>
        <v>39-3091</v>
      </c>
      <c r="Z550" t="s">
        <v>677</v>
      </c>
      <c r="AA550">
        <v>713990</v>
      </c>
      <c r="AB550">
        <v>20</v>
      </c>
      <c r="AC550">
        <v>20</v>
      </c>
      <c r="AD550" t="s">
        <v>79</v>
      </c>
      <c r="AE550" t="s">
        <v>80</v>
      </c>
      <c r="AF550">
        <v>35</v>
      </c>
      <c r="AG550" s="4">
        <v>0.41666666666666669</v>
      </c>
      <c r="AH550" s="4">
        <v>0.75</v>
      </c>
      <c r="AI550" s="5">
        <v>9.48</v>
      </c>
      <c r="AJ550">
        <v>14.22</v>
      </c>
      <c r="AK550">
        <v>18.739999999999998</v>
      </c>
      <c r="AL550" t="s">
        <v>81</v>
      </c>
      <c r="AM550" t="s">
        <v>82</v>
      </c>
      <c r="AO550" t="s">
        <v>83</v>
      </c>
      <c r="AR550" t="s">
        <v>82</v>
      </c>
      <c r="AT550" t="s">
        <v>82</v>
      </c>
      <c r="AW550" t="s">
        <v>82</v>
      </c>
      <c r="AY550" t="s">
        <v>795</v>
      </c>
      <c r="AZ550" t="s">
        <v>797</v>
      </c>
      <c r="BA550" t="s">
        <v>105</v>
      </c>
      <c r="BB550">
        <v>78214</v>
      </c>
      <c r="BC550" t="s">
        <v>79</v>
      </c>
      <c r="BH550" t="s">
        <v>3378</v>
      </c>
      <c r="BJ550">
        <v>742868148</v>
      </c>
    </row>
    <row r="551" spans="1:62" x14ac:dyDescent="0.25">
      <c r="A551" t="s">
        <v>3439</v>
      </c>
      <c r="B551" s="2">
        <v>43431</v>
      </c>
      <c r="C551" t="s">
        <v>63</v>
      </c>
      <c r="D551" s="3">
        <v>43406.835597673613</v>
      </c>
      <c r="E551" t="s">
        <v>64</v>
      </c>
      <c r="F551" s="2">
        <v>43497</v>
      </c>
      <c r="G551" s="2">
        <v>43800</v>
      </c>
      <c r="H551" t="s">
        <v>3440</v>
      </c>
      <c r="J551" t="s">
        <v>3441</v>
      </c>
      <c r="L551" t="s">
        <v>3442</v>
      </c>
      <c r="M551" t="s">
        <v>1246</v>
      </c>
      <c r="N551">
        <v>63043</v>
      </c>
      <c r="O551" t="s">
        <v>70</v>
      </c>
      <c r="Q551" t="s">
        <v>3443</v>
      </c>
      <c r="S551" t="s">
        <v>72</v>
      </c>
      <c r="T551" t="s">
        <v>878</v>
      </c>
      <c r="U551" t="s">
        <v>2327</v>
      </c>
      <c r="V551" t="s">
        <v>880</v>
      </c>
      <c r="W551" t="s">
        <v>881</v>
      </c>
      <c r="X551" t="s">
        <v>1256</v>
      </c>
      <c r="Y551" t="str">
        <f>"37-3011"</f>
        <v>37-3011</v>
      </c>
      <c r="Z551" t="s">
        <v>94</v>
      </c>
      <c r="AA551">
        <v>561730</v>
      </c>
      <c r="AB551">
        <v>40</v>
      </c>
      <c r="AC551">
        <v>40</v>
      </c>
      <c r="AD551" t="s">
        <v>79</v>
      </c>
      <c r="AE551" t="s">
        <v>80</v>
      </c>
      <c r="AF551">
        <v>40</v>
      </c>
      <c r="AG551" s="4">
        <v>0.33333333333333331</v>
      </c>
      <c r="AH551" s="4">
        <v>0.70833333333333337</v>
      </c>
      <c r="AI551" s="5">
        <v>14.52</v>
      </c>
      <c r="AJ551">
        <v>21.78</v>
      </c>
      <c r="AL551" t="s">
        <v>81</v>
      </c>
      <c r="AM551" t="s">
        <v>82</v>
      </c>
      <c r="AO551" t="s">
        <v>83</v>
      </c>
      <c r="AR551" t="s">
        <v>82</v>
      </c>
      <c r="AT551" t="s">
        <v>82</v>
      </c>
      <c r="AW551" t="s">
        <v>82</v>
      </c>
      <c r="AY551" t="s">
        <v>3442</v>
      </c>
      <c r="AZ551" t="s">
        <v>1797</v>
      </c>
      <c r="BA551" t="s">
        <v>1246</v>
      </c>
      <c r="BB551">
        <v>63043</v>
      </c>
      <c r="BC551" t="s">
        <v>79</v>
      </c>
      <c r="BH551" t="s">
        <v>3444</v>
      </c>
      <c r="BJ551">
        <v>431268729</v>
      </c>
    </row>
    <row r="552" spans="1:62" x14ac:dyDescent="0.25">
      <c r="A552" t="s">
        <v>3583</v>
      </c>
      <c r="B552" s="2">
        <v>43431</v>
      </c>
      <c r="C552" t="s">
        <v>63</v>
      </c>
      <c r="D552" s="3">
        <v>43371.566708391205</v>
      </c>
      <c r="E552" t="s">
        <v>64</v>
      </c>
      <c r="F552" s="2">
        <v>43446</v>
      </c>
      <c r="G552" s="2">
        <v>43570</v>
      </c>
      <c r="H552" t="s">
        <v>3584</v>
      </c>
      <c r="J552" t="s">
        <v>3585</v>
      </c>
      <c r="L552" t="s">
        <v>3586</v>
      </c>
      <c r="M552" t="s">
        <v>787</v>
      </c>
      <c r="N552">
        <v>35634</v>
      </c>
      <c r="O552" t="s">
        <v>70</v>
      </c>
      <c r="Q552" t="s">
        <v>3587</v>
      </c>
      <c r="S552" t="s">
        <v>72</v>
      </c>
      <c r="T552" t="s">
        <v>3588</v>
      </c>
      <c r="U552" t="s">
        <v>3589</v>
      </c>
      <c r="V552" t="s">
        <v>3590</v>
      </c>
      <c r="W552" t="s">
        <v>1064</v>
      </c>
      <c r="X552" t="s">
        <v>3591</v>
      </c>
      <c r="Y552" t="str">
        <f>"49-9071"</f>
        <v>49-9071</v>
      </c>
      <c r="Z552" t="s">
        <v>3592</v>
      </c>
      <c r="AA552">
        <v>53131</v>
      </c>
      <c r="AB552">
        <v>2</v>
      </c>
      <c r="AC552">
        <v>2</v>
      </c>
      <c r="AD552" t="s">
        <v>79</v>
      </c>
      <c r="AE552" t="s">
        <v>80</v>
      </c>
      <c r="AF552">
        <v>40</v>
      </c>
      <c r="AG552" s="4">
        <v>0.33333333333333331</v>
      </c>
      <c r="AH552" s="4">
        <v>0.70833333333333337</v>
      </c>
      <c r="AI552" s="5">
        <v>19.8</v>
      </c>
      <c r="AL552" t="s">
        <v>81</v>
      </c>
      <c r="AM552" t="s">
        <v>82</v>
      </c>
      <c r="AO552" t="s">
        <v>83</v>
      </c>
      <c r="AP552" t="s">
        <v>67</v>
      </c>
      <c r="AQ552" t="s">
        <v>67</v>
      </c>
      <c r="AR552" t="s">
        <v>82</v>
      </c>
      <c r="AT552" t="s">
        <v>82</v>
      </c>
      <c r="AW552" t="s">
        <v>72</v>
      </c>
      <c r="AX552">
        <v>12</v>
      </c>
      <c r="AY552" t="s">
        <v>2961</v>
      </c>
      <c r="AZ552" t="s">
        <v>2541</v>
      </c>
      <c r="BA552" t="s">
        <v>774</v>
      </c>
      <c r="BB552">
        <v>80424</v>
      </c>
      <c r="BC552" t="s">
        <v>79</v>
      </c>
      <c r="BH552" t="s">
        <v>3593</v>
      </c>
      <c r="BJ552">
        <v>270703041</v>
      </c>
    </row>
    <row r="553" spans="1:62" x14ac:dyDescent="0.25">
      <c r="A553" t="s">
        <v>4409</v>
      </c>
      <c r="B553" s="2">
        <v>43431</v>
      </c>
      <c r="C553" t="s">
        <v>63</v>
      </c>
      <c r="D553" s="3">
        <v>43406.837816099534</v>
      </c>
      <c r="E553" t="s">
        <v>64</v>
      </c>
      <c r="F553" s="2">
        <v>43497</v>
      </c>
      <c r="G553" s="2">
        <v>43784</v>
      </c>
      <c r="H553" t="s">
        <v>4410</v>
      </c>
      <c r="J553" t="s">
        <v>4411</v>
      </c>
      <c r="L553" t="s">
        <v>4412</v>
      </c>
      <c r="M553" t="s">
        <v>76</v>
      </c>
      <c r="N553">
        <v>74017</v>
      </c>
      <c r="O553" t="s">
        <v>70</v>
      </c>
      <c r="Q553" t="s">
        <v>4413</v>
      </c>
      <c r="S553" t="s">
        <v>72</v>
      </c>
      <c r="T553" t="s">
        <v>878</v>
      </c>
      <c r="U553" t="s">
        <v>4414</v>
      </c>
      <c r="V553" t="s">
        <v>2620</v>
      </c>
      <c r="W553" t="s">
        <v>881</v>
      </c>
      <c r="X553" t="s">
        <v>1256</v>
      </c>
      <c r="Y553" t="str">
        <f>"37-3011"</f>
        <v>37-3011</v>
      </c>
      <c r="Z553" t="s">
        <v>94</v>
      </c>
      <c r="AA553">
        <v>561730</v>
      </c>
      <c r="AB553">
        <v>6</v>
      </c>
      <c r="AC553">
        <v>6</v>
      </c>
      <c r="AD553" t="s">
        <v>79</v>
      </c>
      <c r="AE553" t="s">
        <v>95</v>
      </c>
      <c r="AF553">
        <v>40</v>
      </c>
      <c r="AG553" s="4">
        <v>0.33333333333333331</v>
      </c>
      <c r="AH553" s="4">
        <v>0.70833333333333337</v>
      </c>
      <c r="AI553" s="5">
        <v>12.95</v>
      </c>
      <c r="AJ553">
        <v>19.43</v>
      </c>
      <c r="AK553">
        <v>24</v>
      </c>
      <c r="AL553" t="s">
        <v>81</v>
      </c>
      <c r="AM553" t="s">
        <v>82</v>
      </c>
      <c r="AO553" t="s">
        <v>83</v>
      </c>
      <c r="AR553" t="s">
        <v>82</v>
      </c>
      <c r="AT553" t="s">
        <v>82</v>
      </c>
      <c r="AW553" t="s">
        <v>82</v>
      </c>
      <c r="AY553" t="s">
        <v>4412</v>
      </c>
      <c r="AZ553" t="s">
        <v>4415</v>
      </c>
      <c r="BA553" t="s">
        <v>76</v>
      </c>
      <c r="BB553">
        <v>74019</v>
      </c>
      <c r="BC553" t="s">
        <v>79</v>
      </c>
      <c r="BH553" t="s">
        <v>4416</v>
      </c>
      <c r="BJ553">
        <v>900061937</v>
      </c>
    </row>
    <row r="554" spans="1:62" x14ac:dyDescent="0.25">
      <c r="A554" t="s">
        <v>4593</v>
      </c>
      <c r="B554" s="2">
        <v>43431</v>
      </c>
      <c r="C554" t="s">
        <v>63</v>
      </c>
      <c r="D554" s="3">
        <v>43395.555839803237</v>
      </c>
      <c r="E554" t="s">
        <v>64</v>
      </c>
      <c r="F554" s="2">
        <v>43485</v>
      </c>
      <c r="G554" s="2">
        <v>43585</v>
      </c>
      <c r="H554" t="s">
        <v>4594</v>
      </c>
      <c r="I554" t="s">
        <v>67</v>
      </c>
      <c r="J554" t="s">
        <v>4595</v>
      </c>
      <c r="K554" t="s">
        <v>67</v>
      </c>
      <c r="L554" t="s">
        <v>4500</v>
      </c>
      <c r="M554" t="s">
        <v>859</v>
      </c>
      <c r="N554">
        <v>98119</v>
      </c>
      <c r="O554" t="s">
        <v>70</v>
      </c>
      <c r="P554" t="s">
        <v>67</v>
      </c>
      <c r="Q554" t="s">
        <v>4596</v>
      </c>
      <c r="R554">
        <v>0</v>
      </c>
      <c r="S554" t="s">
        <v>72</v>
      </c>
      <c r="T554" t="s">
        <v>4498</v>
      </c>
      <c r="U554" t="s">
        <v>4499</v>
      </c>
      <c r="V554" t="s">
        <v>4500</v>
      </c>
      <c r="W554" t="s">
        <v>859</v>
      </c>
      <c r="X554" t="s">
        <v>4597</v>
      </c>
      <c r="Y554" t="str">
        <f>"51-9032"</f>
        <v>51-9032</v>
      </c>
      <c r="Z554" t="s">
        <v>1635</v>
      </c>
      <c r="AA554">
        <v>311710</v>
      </c>
      <c r="AB554">
        <v>6</v>
      </c>
      <c r="AC554">
        <v>6</v>
      </c>
      <c r="AD554" t="s">
        <v>79</v>
      </c>
      <c r="AE554" t="s">
        <v>80</v>
      </c>
      <c r="AF554">
        <v>40</v>
      </c>
      <c r="AG554" s="4">
        <v>0.25</v>
      </c>
      <c r="AH554" s="4">
        <v>0.75</v>
      </c>
      <c r="AI554" s="5">
        <v>16.649999999999999</v>
      </c>
      <c r="AJ554">
        <v>24.98</v>
      </c>
      <c r="AK554">
        <v>45</v>
      </c>
      <c r="AL554" t="s">
        <v>81</v>
      </c>
      <c r="AM554" t="s">
        <v>82</v>
      </c>
      <c r="AO554" t="s">
        <v>83</v>
      </c>
      <c r="AP554" t="s">
        <v>67</v>
      </c>
      <c r="AQ554" t="s">
        <v>67</v>
      </c>
      <c r="AR554" t="s">
        <v>82</v>
      </c>
      <c r="AT554" t="s">
        <v>82</v>
      </c>
      <c r="AW554" t="s">
        <v>72</v>
      </c>
      <c r="AX554">
        <v>24</v>
      </c>
      <c r="AY554" t="s">
        <v>4502</v>
      </c>
      <c r="AZ554" t="s">
        <v>4598</v>
      </c>
      <c r="BA554" t="s">
        <v>595</v>
      </c>
      <c r="BB554">
        <v>99692</v>
      </c>
      <c r="BC554" t="s">
        <v>87</v>
      </c>
      <c r="BH554" t="s">
        <v>4599</v>
      </c>
      <c r="BI554" t="s">
        <v>4600</v>
      </c>
      <c r="BJ554">
        <v>911541181</v>
      </c>
    </row>
    <row r="555" spans="1:62" x14ac:dyDescent="0.25">
      <c r="A555" t="s">
        <v>4993</v>
      </c>
      <c r="B555" s="2">
        <v>43431</v>
      </c>
      <c r="C555" t="s">
        <v>63</v>
      </c>
      <c r="D555" s="3">
        <v>43364.58423912037</v>
      </c>
      <c r="E555" t="s">
        <v>64</v>
      </c>
      <c r="F555" s="2">
        <v>43440</v>
      </c>
      <c r="G555" s="2">
        <v>43555</v>
      </c>
      <c r="H555" t="s">
        <v>4994</v>
      </c>
      <c r="J555" t="s">
        <v>4995</v>
      </c>
      <c r="L555" t="s">
        <v>182</v>
      </c>
      <c r="M555" t="s">
        <v>166</v>
      </c>
      <c r="N555">
        <v>84115</v>
      </c>
      <c r="O555" t="s">
        <v>70</v>
      </c>
      <c r="Q555" t="s">
        <v>1854</v>
      </c>
      <c r="S555" t="s">
        <v>72</v>
      </c>
      <c r="T555" t="s">
        <v>1855</v>
      </c>
      <c r="U555" t="s">
        <v>1856</v>
      </c>
      <c r="V555" t="s">
        <v>863</v>
      </c>
      <c r="W555" t="s">
        <v>105</v>
      </c>
      <c r="X555" t="s">
        <v>1857</v>
      </c>
      <c r="Y555" t="str">
        <f>"37-3011"</f>
        <v>37-3011</v>
      </c>
      <c r="Z555" t="s">
        <v>94</v>
      </c>
      <c r="AA555">
        <v>561730</v>
      </c>
      <c r="AB555">
        <v>50</v>
      </c>
      <c r="AC555">
        <v>50</v>
      </c>
      <c r="AD555" t="s">
        <v>87</v>
      </c>
      <c r="AE555" t="s">
        <v>80</v>
      </c>
      <c r="AF555">
        <v>40</v>
      </c>
      <c r="AG555" s="4">
        <v>0.16666666666666666</v>
      </c>
      <c r="AH555" s="4">
        <v>0.5</v>
      </c>
      <c r="AI555" s="5">
        <v>13.52</v>
      </c>
      <c r="AJ555">
        <v>20.28</v>
      </c>
      <c r="AL555" t="s">
        <v>81</v>
      </c>
      <c r="AM555" t="s">
        <v>82</v>
      </c>
      <c r="AO555" t="s">
        <v>83</v>
      </c>
      <c r="AR555" t="s">
        <v>82</v>
      </c>
      <c r="AT555" t="s">
        <v>82</v>
      </c>
      <c r="AW555" t="s">
        <v>82</v>
      </c>
      <c r="AY555" t="s">
        <v>257</v>
      </c>
      <c r="AZ555" t="s">
        <v>263</v>
      </c>
      <c r="BA555" t="s">
        <v>166</v>
      </c>
      <c r="BB555">
        <v>84604</v>
      </c>
      <c r="BC555" t="s">
        <v>79</v>
      </c>
      <c r="BH555" t="s">
        <v>4996</v>
      </c>
      <c r="BJ555">
        <v>815400202</v>
      </c>
    </row>
    <row r="556" spans="1:62" x14ac:dyDescent="0.25">
      <c r="A556" t="s">
        <v>4997</v>
      </c>
      <c r="B556" s="2">
        <v>43431</v>
      </c>
      <c r="C556" t="s">
        <v>63</v>
      </c>
      <c r="D556" s="3">
        <v>43406.479587685186</v>
      </c>
      <c r="E556" t="s">
        <v>64</v>
      </c>
      <c r="F556" s="2">
        <v>43495</v>
      </c>
      <c r="G556" s="2">
        <v>43798</v>
      </c>
      <c r="H556" t="s">
        <v>4998</v>
      </c>
      <c r="J556" t="s">
        <v>4999</v>
      </c>
      <c r="L556" t="s">
        <v>2567</v>
      </c>
      <c r="M556" t="s">
        <v>821</v>
      </c>
      <c r="N556">
        <v>97502</v>
      </c>
      <c r="O556" t="s">
        <v>70</v>
      </c>
      <c r="Q556" t="s">
        <v>5000</v>
      </c>
      <c r="S556" t="s">
        <v>72</v>
      </c>
      <c r="T556" t="s">
        <v>878</v>
      </c>
      <c r="U556" t="s">
        <v>2878</v>
      </c>
      <c r="V556" t="s">
        <v>2620</v>
      </c>
      <c r="W556" t="s">
        <v>881</v>
      </c>
      <c r="X556" t="s">
        <v>763</v>
      </c>
      <c r="Y556" t="str">
        <f>"45-4011"</f>
        <v>45-4011</v>
      </c>
      <c r="Z556" t="s">
        <v>763</v>
      </c>
      <c r="AA556">
        <v>115310</v>
      </c>
      <c r="AB556">
        <v>30</v>
      </c>
      <c r="AC556">
        <v>30</v>
      </c>
      <c r="AD556" t="s">
        <v>79</v>
      </c>
      <c r="AE556" t="s">
        <v>95</v>
      </c>
      <c r="AF556">
        <v>40</v>
      </c>
      <c r="AG556" s="4">
        <v>0.27083333333333331</v>
      </c>
      <c r="AH556" s="4">
        <v>0.64583333333333337</v>
      </c>
      <c r="AI556" s="6">
        <v>12</v>
      </c>
      <c r="AJ556">
        <v>18</v>
      </c>
      <c r="AK556">
        <v>37.5</v>
      </c>
      <c r="AL556" t="s">
        <v>81</v>
      </c>
      <c r="AM556" t="s">
        <v>82</v>
      </c>
      <c r="AO556" t="s">
        <v>83</v>
      </c>
      <c r="AR556" t="s">
        <v>82</v>
      </c>
      <c r="AT556" t="s">
        <v>82</v>
      </c>
      <c r="AW556" t="s">
        <v>72</v>
      </c>
      <c r="AX556">
        <v>3</v>
      </c>
      <c r="AY556" t="s">
        <v>2567</v>
      </c>
      <c r="AZ556" t="s">
        <v>4657</v>
      </c>
      <c r="BA556" t="s">
        <v>821</v>
      </c>
      <c r="BB556">
        <v>97502</v>
      </c>
      <c r="BC556" t="s">
        <v>79</v>
      </c>
      <c r="BH556" t="s">
        <v>5001</v>
      </c>
      <c r="BJ556">
        <v>811249857</v>
      </c>
    </row>
    <row r="557" spans="1:62" x14ac:dyDescent="0.25">
      <c r="A557" t="s">
        <v>5012</v>
      </c>
      <c r="B557" s="2">
        <v>43431</v>
      </c>
      <c r="C557" t="s">
        <v>63</v>
      </c>
      <c r="D557" s="3">
        <v>43375.835224166665</v>
      </c>
      <c r="E557" t="s">
        <v>64</v>
      </c>
      <c r="F557" s="2">
        <v>43466</v>
      </c>
      <c r="G557" s="2">
        <v>43646</v>
      </c>
      <c r="H557" t="s">
        <v>5013</v>
      </c>
      <c r="I557" t="s">
        <v>67</v>
      </c>
      <c r="J557" t="s">
        <v>5014</v>
      </c>
      <c r="L557" t="s">
        <v>5015</v>
      </c>
      <c r="M557" t="s">
        <v>714</v>
      </c>
      <c r="N557">
        <v>71351</v>
      </c>
      <c r="O557" t="s">
        <v>70</v>
      </c>
      <c r="Q557" t="s">
        <v>5016</v>
      </c>
      <c r="S557" t="s">
        <v>72</v>
      </c>
      <c r="T557" t="s">
        <v>2125</v>
      </c>
      <c r="U557" t="s">
        <v>2126</v>
      </c>
      <c r="V557" t="s">
        <v>2127</v>
      </c>
      <c r="W557" t="s">
        <v>714</v>
      </c>
      <c r="X557" t="s">
        <v>5017</v>
      </c>
      <c r="Y557" t="str">
        <f>"51-3022"</f>
        <v>51-3022</v>
      </c>
      <c r="Z557" t="s">
        <v>865</v>
      </c>
      <c r="AA557">
        <v>311712</v>
      </c>
      <c r="AB557">
        <v>4</v>
      </c>
      <c r="AC557">
        <v>4</v>
      </c>
      <c r="AD557" t="s">
        <v>79</v>
      </c>
      <c r="AE557" t="s">
        <v>80</v>
      </c>
      <c r="AF557">
        <v>40</v>
      </c>
      <c r="AG557" s="4">
        <v>0.29166666666666669</v>
      </c>
      <c r="AH557" s="4">
        <v>0.66666666666666663</v>
      </c>
      <c r="AI557" s="5">
        <v>8.33</v>
      </c>
      <c r="AJ557">
        <v>12.5</v>
      </c>
      <c r="AL557" t="s">
        <v>81</v>
      </c>
      <c r="AM557" t="s">
        <v>82</v>
      </c>
      <c r="AO557" t="s">
        <v>83</v>
      </c>
      <c r="AP557" t="s">
        <v>67</v>
      </c>
      <c r="AQ557" t="s">
        <v>67</v>
      </c>
      <c r="AR557" t="s">
        <v>82</v>
      </c>
      <c r="AT557" t="s">
        <v>82</v>
      </c>
      <c r="AW557" t="s">
        <v>82</v>
      </c>
      <c r="AY557" t="s">
        <v>5015</v>
      </c>
      <c r="AZ557" t="s">
        <v>5018</v>
      </c>
      <c r="BA557" t="s">
        <v>714</v>
      </c>
      <c r="BB557">
        <v>71351</v>
      </c>
      <c r="BC557" t="s">
        <v>87</v>
      </c>
      <c r="BH557" t="s">
        <v>5014</v>
      </c>
      <c r="BJ557">
        <v>464801888</v>
      </c>
    </row>
    <row r="558" spans="1:62" x14ac:dyDescent="0.25">
      <c r="A558" t="s">
        <v>5454</v>
      </c>
      <c r="B558" s="2">
        <v>43431</v>
      </c>
      <c r="C558" t="s">
        <v>63</v>
      </c>
      <c r="D558" s="3">
        <v>43376.555630486109</v>
      </c>
      <c r="E558" t="s">
        <v>64</v>
      </c>
      <c r="F558" s="2">
        <v>43466</v>
      </c>
      <c r="G558" s="2">
        <v>43739</v>
      </c>
      <c r="H558" t="s">
        <v>4994</v>
      </c>
      <c r="J558" t="s">
        <v>4996</v>
      </c>
      <c r="L558" t="s">
        <v>257</v>
      </c>
      <c r="M558" t="s">
        <v>166</v>
      </c>
      <c r="N558">
        <v>84604</v>
      </c>
      <c r="O558" t="s">
        <v>70</v>
      </c>
      <c r="Q558" t="s">
        <v>5172</v>
      </c>
      <c r="S558" t="s">
        <v>72</v>
      </c>
      <c r="T558" t="s">
        <v>1855</v>
      </c>
      <c r="U558" t="s">
        <v>1856</v>
      </c>
      <c r="V558" t="s">
        <v>863</v>
      </c>
      <c r="W558" t="s">
        <v>105</v>
      </c>
      <c r="X558" t="s">
        <v>5455</v>
      </c>
      <c r="Y558" t="str">
        <f>"37-2011"</f>
        <v>37-2011</v>
      </c>
      <c r="Z558" t="s">
        <v>424</v>
      </c>
      <c r="AA558">
        <v>561720</v>
      </c>
      <c r="AB558">
        <v>110</v>
      </c>
      <c r="AC558">
        <v>110</v>
      </c>
      <c r="AD558" t="s">
        <v>79</v>
      </c>
      <c r="AE558" t="s">
        <v>95</v>
      </c>
      <c r="AF558">
        <v>40</v>
      </c>
      <c r="AG558" s="4">
        <v>0.33333333333333331</v>
      </c>
      <c r="AH558" s="4">
        <v>0.70833333333333337</v>
      </c>
      <c r="AI558" s="5">
        <v>11.13</v>
      </c>
      <c r="AJ558">
        <v>16.690000000000001</v>
      </c>
      <c r="AL558" t="s">
        <v>81</v>
      </c>
      <c r="AM558" t="s">
        <v>82</v>
      </c>
      <c r="AO558" t="s">
        <v>83</v>
      </c>
      <c r="AR558" t="s">
        <v>82</v>
      </c>
      <c r="AT558" t="s">
        <v>82</v>
      </c>
      <c r="AW558" t="s">
        <v>82</v>
      </c>
      <c r="AY558" t="s">
        <v>170</v>
      </c>
      <c r="AZ558" t="s">
        <v>172</v>
      </c>
      <c r="BA558" t="s">
        <v>166</v>
      </c>
      <c r="BB558">
        <v>84115</v>
      </c>
      <c r="BC558" t="s">
        <v>79</v>
      </c>
      <c r="BH558" t="s">
        <v>5456</v>
      </c>
      <c r="BJ558">
        <v>870414553</v>
      </c>
    </row>
    <row r="559" spans="1:62" x14ac:dyDescent="0.25">
      <c r="A559" t="s">
        <v>6667</v>
      </c>
      <c r="B559" s="2">
        <v>43431</v>
      </c>
      <c r="C559" t="s">
        <v>63</v>
      </c>
      <c r="D559" s="3">
        <v>43384.131930902775</v>
      </c>
      <c r="E559" t="s">
        <v>117</v>
      </c>
      <c r="H559" t="s">
        <v>6668</v>
      </c>
      <c r="J559" t="s">
        <v>6262</v>
      </c>
      <c r="L559" t="s">
        <v>2822</v>
      </c>
      <c r="M559" t="s">
        <v>105</v>
      </c>
      <c r="N559">
        <v>76244</v>
      </c>
      <c r="O559" t="s">
        <v>70</v>
      </c>
      <c r="Q559" t="s">
        <v>6669</v>
      </c>
      <c r="S559" t="s">
        <v>72</v>
      </c>
      <c r="T559" t="s">
        <v>6264</v>
      </c>
      <c r="U559" t="s">
        <v>4263</v>
      </c>
      <c r="V559" t="s">
        <v>104</v>
      </c>
      <c r="W559" t="s">
        <v>105</v>
      </c>
      <c r="X559" t="s">
        <v>6265</v>
      </c>
      <c r="Y559" t="str">
        <f>"47-2021"</f>
        <v>47-2021</v>
      </c>
      <c r="Z559" t="s">
        <v>6266</v>
      </c>
      <c r="AA559">
        <v>423320</v>
      </c>
      <c r="AB559">
        <v>35</v>
      </c>
      <c r="AD559" t="s">
        <v>79</v>
      </c>
      <c r="AE559" t="s">
        <v>95</v>
      </c>
      <c r="AF559">
        <v>35</v>
      </c>
      <c r="AG559" s="4">
        <v>0.29166666666666669</v>
      </c>
      <c r="AH559" s="4">
        <v>0.66666666666666663</v>
      </c>
      <c r="AI559" s="5">
        <v>22.4</v>
      </c>
      <c r="AJ559">
        <v>33.6</v>
      </c>
      <c r="AK559">
        <v>33.6</v>
      </c>
      <c r="AL559" t="s">
        <v>81</v>
      </c>
      <c r="AM559" t="s">
        <v>82</v>
      </c>
      <c r="AO559" t="s">
        <v>83</v>
      </c>
      <c r="AR559" t="s">
        <v>82</v>
      </c>
      <c r="AT559" t="s">
        <v>82</v>
      </c>
      <c r="AW559" t="s">
        <v>72</v>
      </c>
      <c r="AX559">
        <v>3</v>
      </c>
      <c r="AY559" t="s">
        <v>2822</v>
      </c>
      <c r="AZ559" t="s">
        <v>1428</v>
      </c>
      <c r="BA559" t="s">
        <v>105</v>
      </c>
      <c r="BB559">
        <v>76244</v>
      </c>
      <c r="BC559" t="s">
        <v>79</v>
      </c>
      <c r="BH559" t="s">
        <v>6262</v>
      </c>
      <c r="BJ559">
        <v>751462317</v>
      </c>
    </row>
    <row r="560" spans="1:62" x14ac:dyDescent="0.25">
      <c r="A560" t="s">
        <v>6700</v>
      </c>
      <c r="B560" s="2">
        <v>43431</v>
      </c>
      <c r="C560" t="s">
        <v>63</v>
      </c>
      <c r="D560" s="3">
        <v>43389.837934814816</v>
      </c>
      <c r="E560" t="s">
        <v>117</v>
      </c>
      <c r="H560" t="s">
        <v>6701</v>
      </c>
      <c r="J560" t="s">
        <v>6702</v>
      </c>
      <c r="L560" t="s">
        <v>2471</v>
      </c>
      <c r="M560" t="s">
        <v>649</v>
      </c>
      <c r="N560">
        <v>85086</v>
      </c>
      <c r="O560" t="s">
        <v>70</v>
      </c>
      <c r="Q560" t="s">
        <v>6703</v>
      </c>
      <c r="S560" t="s">
        <v>72</v>
      </c>
      <c r="T560" t="s">
        <v>4795</v>
      </c>
      <c r="U560" t="s">
        <v>5508</v>
      </c>
      <c r="V560" t="s">
        <v>4796</v>
      </c>
      <c r="W560" t="s">
        <v>308</v>
      </c>
      <c r="X560" t="s">
        <v>6704</v>
      </c>
      <c r="Y560" t="str">
        <f>"45-2092"</f>
        <v>45-2092</v>
      </c>
      <c r="Z560" t="s">
        <v>883</v>
      </c>
      <c r="AA560">
        <v>424930</v>
      </c>
      <c r="AB560">
        <v>8</v>
      </c>
      <c r="AD560" t="s">
        <v>79</v>
      </c>
      <c r="AE560" t="s">
        <v>95</v>
      </c>
      <c r="AF560">
        <v>40</v>
      </c>
      <c r="AG560" s="4">
        <v>0.25</v>
      </c>
      <c r="AH560" s="4">
        <v>0.60416666666666663</v>
      </c>
      <c r="AI560" s="5">
        <v>11.73</v>
      </c>
      <c r="AJ560">
        <v>17.600000000000001</v>
      </c>
      <c r="AL560" t="s">
        <v>81</v>
      </c>
      <c r="AM560" t="s">
        <v>82</v>
      </c>
      <c r="AO560" t="s">
        <v>83</v>
      </c>
      <c r="AP560" t="s">
        <v>130</v>
      </c>
      <c r="AQ560" t="s">
        <v>130</v>
      </c>
      <c r="AR560" t="s">
        <v>82</v>
      </c>
      <c r="AT560" t="s">
        <v>82</v>
      </c>
      <c r="AW560" t="s">
        <v>82</v>
      </c>
      <c r="AY560" t="s">
        <v>2471</v>
      </c>
      <c r="AZ560" t="s">
        <v>655</v>
      </c>
      <c r="BA560" t="s">
        <v>649</v>
      </c>
      <c r="BB560">
        <v>85086</v>
      </c>
      <c r="BC560" t="s">
        <v>87</v>
      </c>
      <c r="BH560" t="s">
        <v>6702</v>
      </c>
      <c r="BJ560">
        <v>452466387</v>
      </c>
    </row>
    <row r="561" spans="1:62" x14ac:dyDescent="0.25">
      <c r="A561" t="s">
        <v>6747</v>
      </c>
      <c r="B561" s="2">
        <v>43431</v>
      </c>
      <c r="C561" t="s">
        <v>63</v>
      </c>
      <c r="D561" s="3">
        <v>43384.528066886574</v>
      </c>
      <c r="E561" t="s">
        <v>117</v>
      </c>
      <c r="H561" t="s">
        <v>6720</v>
      </c>
      <c r="J561" t="s">
        <v>6721</v>
      </c>
      <c r="L561" t="s">
        <v>3581</v>
      </c>
      <c r="M561" t="s">
        <v>1276</v>
      </c>
      <c r="N561">
        <v>53965</v>
      </c>
      <c r="O561" t="s">
        <v>70</v>
      </c>
      <c r="Q561" t="s">
        <v>6722</v>
      </c>
      <c r="R561">
        <v>40809</v>
      </c>
      <c r="S561" t="s">
        <v>72</v>
      </c>
      <c r="T561" t="s">
        <v>3176</v>
      </c>
      <c r="U561" t="s">
        <v>3177</v>
      </c>
      <c r="V561" t="s">
        <v>3178</v>
      </c>
      <c r="W561" t="s">
        <v>86</v>
      </c>
      <c r="X561" t="s">
        <v>379</v>
      </c>
      <c r="Y561" t="str">
        <f>"37-2012"</f>
        <v>37-2012</v>
      </c>
      <c r="Z561" t="s">
        <v>373</v>
      </c>
      <c r="AA561">
        <v>721110</v>
      </c>
      <c r="AB561">
        <v>35</v>
      </c>
      <c r="AD561" t="s">
        <v>79</v>
      </c>
      <c r="AE561" t="s">
        <v>95</v>
      </c>
      <c r="AF561">
        <v>35</v>
      </c>
      <c r="AG561" s="4">
        <v>0.375</v>
      </c>
      <c r="AH561" s="4">
        <v>0.70833333333333337</v>
      </c>
      <c r="AI561" s="5">
        <v>10.130000000000001</v>
      </c>
      <c r="AJ561">
        <v>15.2</v>
      </c>
      <c r="AK561">
        <v>18</v>
      </c>
      <c r="AL561" t="s">
        <v>81</v>
      </c>
      <c r="AM561" t="s">
        <v>82</v>
      </c>
      <c r="AO561" t="s">
        <v>83</v>
      </c>
      <c r="AR561" t="s">
        <v>82</v>
      </c>
      <c r="AT561" t="s">
        <v>82</v>
      </c>
      <c r="AW561" t="s">
        <v>82</v>
      </c>
      <c r="AY561" t="s">
        <v>3581</v>
      </c>
      <c r="AZ561" t="s">
        <v>3582</v>
      </c>
      <c r="BA561" t="s">
        <v>1276</v>
      </c>
      <c r="BB561">
        <v>53965</v>
      </c>
      <c r="BC561" t="s">
        <v>79</v>
      </c>
      <c r="BH561" t="s">
        <v>6721</v>
      </c>
      <c r="BJ561">
        <v>391804611</v>
      </c>
    </row>
    <row r="562" spans="1:62" x14ac:dyDescent="0.25">
      <c r="A562" t="s">
        <v>6964</v>
      </c>
      <c r="B562" s="2">
        <v>43431</v>
      </c>
      <c r="C562" t="s">
        <v>63</v>
      </c>
      <c r="D562" s="3">
        <v>43385.699457048613</v>
      </c>
      <c r="E562" t="s">
        <v>117</v>
      </c>
      <c r="H562" t="s">
        <v>6965</v>
      </c>
      <c r="I562" t="s">
        <v>67</v>
      </c>
      <c r="J562" t="s">
        <v>6966</v>
      </c>
      <c r="K562" t="s">
        <v>67</v>
      </c>
      <c r="L562" t="s">
        <v>1335</v>
      </c>
      <c r="M562" t="s">
        <v>105</v>
      </c>
      <c r="N562">
        <v>77034</v>
      </c>
      <c r="O562" t="s">
        <v>70</v>
      </c>
      <c r="P562" t="s">
        <v>67</v>
      </c>
      <c r="Q562" t="s">
        <v>6967</v>
      </c>
      <c r="S562" t="s">
        <v>72</v>
      </c>
      <c r="T562" t="s">
        <v>4539</v>
      </c>
      <c r="U562" t="s">
        <v>4540</v>
      </c>
      <c r="V562" t="s">
        <v>863</v>
      </c>
      <c r="W562" t="s">
        <v>105</v>
      </c>
      <c r="X562" t="s">
        <v>467</v>
      </c>
      <c r="Y562" t="str">
        <f>"47-2061"</f>
        <v>47-2061</v>
      </c>
      <c r="Z562" t="s">
        <v>326</v>
      </c>
      <c r="AA562">
        <v>236115</v>
      </c>
      <c r="AB562">
        <v>45</v>
      </c>
      <c r="AD562" t="s">
        <v>79</v>
      </c>
      <c r="AE562" t="s">
        <v>95</v>
      </c>
      <c r="AF562">
        <v>40</v>
      </c>
      <c r="AG562" s="4">
        <v>0.33333333333333331</v>
      </c>
      <c r="AH562" s="4">
        <v>0.70833333333333337</v>
      </c>
      <c r="AI562" s="5">
        <v>14.95</v>
      </c>
      <c r="AJ562">
        <v>0</v>
      </c>
      <c r="AK562">
        <v>0</v>
      </c>
      <c r="AL562" t="s">
        <v>81</v>
      </c>
      <c r="AM562" t="s">
        <v>82</v>
      </c>
      <c r="AO562" t="s">
        <v>83</v>
      </c>
      <c r="AP562" t="s">
        <v>67</v>
      </c>
      <c r="AQ562" t="s">
        <v>67</v>
      </c>
      <c r="AR562" t="s">
        <v>82</v>
      </c>
      <c r="AT562" t="s">
        <v>82</v>
      </c>
      <c r="AW562" t="s">
        <v>82</v>
      </c>
      <c r="AY562" t="s">
        <v>104</v>
      </c>
      <c r="AZ562" t="s">
        <v>104</v>
      </c>
      <c r="BA562" t="s">
        <v>105</v>
      </c>
      <c r="BB562">
        <v>75253</v>
      </c>
      <c r="BC562" t="s">
        <v>79</v>
      </c>
      <c r="BH562" t="s">
        <v>6968</v>
      </c>
      <c r="BI562" t="s">
        <v>67</v>
      </c>
      <c r="BJ562">
        <v>451563011</v>
      </c>
    </row>
    <row r="563" spans="1:62" x14ac:dyDescent="0.25">
      <c r="A563" t="s">
        <v>7133</v>
      </c>
      <c r="B563" s="2">
        <v>43431</v>
      </c>
      <c r="C563" t="s">
        <v>63</v>
      </c>
      <c r="D563" s="3">
        <v>43406.836693634257</v>
      </c>
      <c r="E563" t="s">
        <v>64</v>
      </c>
      <c r="F563" s="2">
        <v>43497</v>
      </c>
      <c r="G563" s="2">
        <v>43766</v>
      </c>
      <c r="H563" t="s">
        <v>7134</v>
      </c>
      <c r="I563" t="s">
        <v>7135</v>
      </c>
      <c r="J563" t="s">
        <v>7136</v>
      </c>
      <c r="L563" t="s">
        <v>7137</v>
      </c>
      <c r="M563" t="s">
        <v>787</v>
      </c>
      <c r="N563">
        <v>36542</v>
      </c>
      <c r="O563" t="s">
        <v>70</v>
      </c>
      <c r="Q563" t="s">
        <v>7138</v>
      </c>
      <c r="S563" t="s">
        <v>72</v>
      </c>
      <c r="T563" t="s">
        <v>2963</v>
      </c>
      <c r="U563" t="s">
        <v>1425</v>
      </c>
      <c r="V563" t="s">
        <v>1426</v>
      </c>
      <c r="W563" t="s">
        <v>105</v>
      </c>
      <c r="X563" t="s">
        <v>7139</v>
      </c>
      <c r="Y563" t="str">
        <f>"39-3091"</f>
        <v>39-3091</v>
      </c>
      <c r="Z563" t="s">
        <v>677</v>
      </c>
      <c r="AA563">
        <v>7131</v>
      </c>
      <c r="AB563">
        <v>16</v>
      </c>
      <c r="AC563">
        <v>16</v>
      </c>
      <c r="AD563" t="s">
        <v>79</v>
      </c>
      <c r="AE563" t="s">
        <v>95</v>
      </c>
      <c r="AF563">
        <v>35</v>
      </c>
      <c r="AG563" s="4">
        <v>0.375</v>
      </c>
      <c r="AH563" s="4">
        <v>0.6875</v>
      </c>
      <c r="AI563" s="5">
        <v>12.2</v>
      </c>
      <c r="AL563" t="s">
        <v>81</v>
      </c>
      <c r="AM563" t="s">
        <v>82</v>
      </c>
      <c r="AO563" t="s">
        <v>83</v>
      </c>
      <c r="AR563" t="s">
        <v>82</v>
      </c>
      <c r="AT563" t="s">
        <v>82</v>
      </c>
      <c r="AW563" t="s">
        <v>82</v>
      </c>
      <c r="AY563" t="s">
        <v>7137</v>
      </c>
      <c r="AZ563" t="s">
        <v>3922</v>
      </c>
      <c r="BA563" t="s">
        <v>787</v>
      </c>
      <c r="BB563">
        <v>36542</v>
      </c>
      <c r="BC563" t="s">
        <v>87</v>
      </c>
      <c r="BH563" t="s">
        <v>7136</v>
      </c>
      <c r="BJ563">
        <v>621524242</v>
      </c>
    </row>
    <row r="564" spans="1:62" x14ac:dyDescent="0.25">
      <c r="A564" t="s">
        <v>8019</v>
      </c>
      <c r="B564" s="2">
        <v>43431</v>
      </c>
      <c r="C564" t="s">
        <v>63</v>
      </c>
      <c r="D564" s="3">
        <v>43406.877555543979</v>
      </c>
      <c r="E564" t="s">
        <v>64</v>
      </c>
      <c r="F564" s="2">
        <v>43497</v>
      </c>
      <c r="G564" s="2">
        <v>43770</v>
      </c>
      <c r="H564" t="s">
        <v>8020</v>
      </c>
      <c r="I564" t="s">
        <v>130</v>
      </c>
      <c r="J564" t="s">
        <v>8021</v>
      </c>
      <c r="K564" t="s">
        <v>130</v>
      </c>
      <c r="L564" t="s">
        <v>6838</v>
      </c>
      <c r="M564" t="s">
        <v>1246</v>
      </c>
      <c r="N564">
        <v>63042</v>
      </c>
      <c r="O564" t="s">
        <v>70</v>
      </c>
      <c r="P564" t="s">
        <v>130</v>
      </c>
      <c r="Q564" t="s">
        <v>8022</v>
      </c>
      <c r="S564" t="s">
        <v>72</v>
      </c>
      <c r="T564" t="s">
        <v>8023</v>
      </c>
      <c r="U564" t="s">
        <v>6710</v>
      </c>
      <c r="V564" t="s">
        <v>1711</v>
      </c>
      <c r="W564" t="s">
        <v>1246</v>
      </c>
      <c r="X564" t="s">
        <v>106</v>
      </c>
      <c r="Y564" t="str">
        <f>"37-3011"</f>
        <v>37-3011</v>
      </c>
      <c r="Z564" t="s">
        <v>94</v>
      </c>
      <c r="AA564">
        <v>56173</v>
      </c>
      <c r="AB564">
        <v>30</v>
      </c>
      <c r="AC564">
        <v>30</v>
      </c>
      <c r="AD564" t="s">
        <v>79</v>
      </c>
      <c r="AE564" t="s">
        <v>80</v>
      </c>
      <c r="AF564">
        <v>40</v>
      </c>
      <c r="AG564" s="4">
        <v>0.25</v>
      </c>
      <c r="AH564" s="4">
        <v>0.64583333333333337</v>
      </c>
      <c r="AI564" s="5">
        <v>14.52</v>
      </c>
      <c r="AJ564">
        <v>21.78</v>
      </c>
      <c r="AK564">
        <v>22.5</v>
      </c>
      <c r="AL564" t="s">
        <v>81</v>
      </c>
      <c r="AM564" t="s">
        <v>82</v>
      </c>
      <c r="AO564" t="s">
        <v>83</v>
      </c>
      <c r="AP564" t="s">
        <v>130</v>
      </c>
      <c r="AQ564" t="s">
        <v>130</v>
      </c>
      <c r="AR564" t="s">
        <v>82</v>
      </c>
      <c r="AT564" t="s">
        <v>82</v>
      </c>
      <c r="AW564" t="s">
        <v>82</v>
      </c>
      <c r="AY564" t="s">
        <v>6838</v>
      </c>
      <c r="AZ564" t="s">
        <v>1797</v>
      </c>
      <c r="BA564" t="s">
        <v>1246</v>
      </c>
      <c r="BB564">
        <v>63042</v>
      </c>
      <c r="BC564" t="s">
        <v>79</v>
      </c>
      <c r="BH564" t="s">
        <v>8021</v>
      </c>
      <c r="BI564" t="s">
        <v>130</v>
      </c>
      <c r="BJ564">
        <v>274454396</v>
      </c>
    </row>
    <row r="565" spans="1:62" x14ac:dyDescent="0.25">
      <c r="A565" t="s">
        <v>8123</v>
      </c>
      <c r="B565" s="2">
        <v>43431</v>
      </c>
      <c r="C565" t="s">
        <v>63</v>
      </c>
      <c r="D565" s="3">
        <v>43395.343786203703</v>
      </c>
      <c r="E565" t="s">
        <v>64</v>
      </c>
      <c r="F565" s="2">
        <v>43470</v>
      </c>
      <c r="G565" s="2">
        <v>43646</v>
      </c>
      <c r="H565" t="s">
        <v>1535</v>
      </c>
      <c r="J565" t="s">
        <v>1536</v>
      </c>
      <c r="L565" t="s">
        <v>1537</v>
      </c>
      <c r="M565" t="s">
        <v>105</v>
      </c>
      <c r="N565">
        <v>75180</v>
      </c>
      <c r="O565" t="s">
        <v>70</v>
      </c>
      <c r="Q565" t="s">
        <v>1538</v>
      </c>
      <c r="S565" t="s">
        <v>72</v>
      </c>
      <c r="T565" t="s">
        <v>524</v>
      </c>
      <c r="U565" t="s">
        <v>525</v>
      </c>
      <c r="V565" t="s">
        <v>526</v>
      </c>
      <c r="W565" t="s">
        <v>69</v>
      </c>
      <c r="X565" t="s">
        <v>8124</v>
      </c>
      <c r="Y565" t="str">
        <f>"47-3012"</f>
        <v>47-3012</v>
      </c>
      <c r="Z565" t="s">
        <v>1540</v>
      </c>
      <c r="AA565">
        <v>238130</v>
      </c>
      <c r="AB565">
        <v>8</v>
      </c>
      <c r="AC565">
        <v>8</v>
      </c>
      <c r="AD565" t="s">
        <v>79</v>
      </c>
      <c r="AE565" t="s">
        <v>95</v>
      </c>
      <c r="AF565">
        <v>35</v>
      </c>
      <c r="AG565" s="4">
        <v>0.33333333333333331</v>
      </c>
      <c r="AH565" s="4">
        <v>0.625</v>
      </c>
      <c r="AI565" s="5">
        <v>14.56</v>
      </c>
      <c r="AJ565">
        <v>21.84</v>
      </c>
      <c r="AK565">
        <v>0</v>
      </c>
      <c r="AL565" t="s">
        <v>81</v>
      </c>
      <c r="AM565" t="s">
        <v>82</v>
      </c>
      <c r="AO565" t="s">
        <v>83</v>
      </c>
      <c r="AP565" t="s">
        <v>130</v>
      </c>
      <c r="AQ565" t="s">
        <v>130</v>
      </c>
      <c r="AR565" t="s">
        <v>82</v>
      </c>
      <c r="AT565" t="s">
        <v>82</v>
      </c>
      <c r="AW565" t="s">
        <v>82</v>
      </c>
      <c r="AY565" t="s">
        <v>1537</v>
      </c>
      <c r="AZ565" t="s">
        <v>1225</v>
      </c>
      <c r="BA565" t="s">
        <v>105</v>
      </c>
      <c r="BB565">
        <v>75180</v>
      </c>
      <c r="BC565" t="s">
        <v>79</v>
      </c>
      <c r="BH565" t="s">
        <v>1536</v>
      </c>
      <c r="BJ565">
        <v>204669588</v>
      </c>
    </row>
    <row r="566" spans="1:62" x14ac:dyDescent="0.25">
      <c r="A566" t="s">
        <v>8192</v>
      </c>
      <c r="B566" s="2">
        <v>43431</v>
      </c>
      <c r="C566" t="s">
        <v>63</v>
      </c>
      <c r="D566" s="3">
        <v>43402.453822233794</v>
      </c>
      <c r="E566" t="s">
        <v>117</v>
      </c>
      <c r="H566" t="s">
        <v>223</v>
      </c>
      <c r="J566" t="s">
        <v>224</v>
      </c>
      <c r="L566" t="s">
        <v>225</v>
      </c>
      <c r="M566" t="s">
        <v>226</v>
      </c>
      <c r="N566" t="s">
        <v>227</v>
      </c>
      <c r="O566" t="s">
        <v>70</v>
      </c>
      <c r="Q566" t="s">
        <v>8193</v>
      </c>
      <c r="S566" t="s">
        <v>72</v>
      </c>
      <c r="T566" t="s">
        <v>229</v>
      </c>
      <c r="U566" t="s">
        <v>230</v>
      </c>
      <c r="V566" t="s">
        <v>231</v>
      </c>
      <c r="W566" t="s">
        <v>232</v>
      </c>
      <c r="X566" t="s">
        <v>233</v>
      </c>
      <c r="Y566" t="str">
        <f>"37-3011"</f>
        <v>37-3011</v>
      </c>
      <c r="Z566" t="s">
        <v>94</v>
      </c>
      <c r="AA566">
        <v>5612</v>
      </c>
      <c r="AB566">
        <v>60</v>
      </c>
      <c r="AD566" t="s">
        <v>79</v>
      </c>
      <c r="AE566" t="s">
        <v>80</v>
      </c>
      <c r="AF566">
        <v>40</v>
      </c>
      <c r="AG566" s="4">
        <v>0.33333333333333331</v>
      </c>
      <c r="AH566" s="4">
        <v>0.70833333333333337</v>
      </c>
      <c r="AI566" s="5">
        <v>15.08</v>
      </c>
      <c r="AJ566">
        <v>22.62</v>
      </c>
      <c r="AL566" t="s">
        <v>81</v>
      </c>
      <c r="AM566" t="s">
        <v>82</v>
      </c>
      <c r="AO566" t="s">
        <v>83</v>
      </c>
      <c r="AR566" t="s">
        <v>82</v>
      </c>
      <c r="AT566" t="s">
        <v>82</v>
      </c>
      <c r="AW566" t="s">
        <v>72</v>
      </c>
      <c r="AX566">
        <v>3</v>
      </c>
      <c r="AY566" t="s">
        <v>225</v>
      </c>
      <c r="AZ566" t="s">
        <v>3246</v>
      </c>
      <c r="BA566" t="s">
        <v>226</v>
      </c>
      <c r="BB566" t="s">
        <v>227</v>
      </c>
      <c r="BC566" t="s">
        <v>79</v>
      </c>
      <c r="BH566" t="s">
        <v>224</v>
      </c>
      <c r="BJ566">
        <v>453680604</v>
      </c>
    </row>
    <row r="567" spans="1:62" x14ac:dyDescent="0.25">
      <c r="A567" t="s">
        <v>8292</v>
      </c>
      <c r="B567" s="2">
        <v>43431</v>
      </c>
      <c r="C567" t="s">
        <v>63</v>
      </c>
      <c r="D567" s="3">
        <v>43406.842082743053</v>
      </c>
      <c r="E567" t="s">
        <v>64</v>
      </c>
      <c r="F567" s="2">
        <v>43497</v>
      </c>
      <c r="G567" s="2">
        <v>43770</v>
      </c>
      <c r="H567" t="s">
        <v>8293</v>
      </c>
      <c r="J567" t="s">
        <v>8294</v>
      </c>
      <c r="L567" t="s">
        <v>2726</v>
      </c>
      <c r="M567" t="s">
        <v>1966</v>
      </c>
      <c r="N567">
        <v>19804</v>
      </c>
      <c r="O567" t="s">
        <v>70</v>
      </c>
      <c r="Q567" t="s">
        <v>8295</v>
      </c>
      <c r="S567" t="s">
        <v>72</v>
      </c>
      <c r="T567" t="s">
        <v>2618</v>
      </c>
      <c r="U567" t="s">
        <v>2619</v>
      </c>
      <c r="V567" t="s">
        <v>2620</v>
      </c>
      <c r="W567" t="s">
        <v>881</v>
      </c>
      <c r="X567" t="s">
        <v>106</v>
      </c>
      <c r="Y567" t="str">
        <f>"37-3011"</f>
        <v>37-3011</v>
      </c>
      <c r="Z567" t="s">
        <v>94</v>
      </c>
      <c r="AA567">
        <v>561730</v>
      </c>
      <c r="AB567">
        <v>8</v>
      </c>
      <c r="AC567">
        <v>8</v>
      </c>
      <c r="AD567" t="s">
        <v>79</v>
      </c>
      <c r="AE567" t="s">
        <v>95</v>
      </c>
      <c r="AF567">
        <v>40</v>
      </c>
      <c r="AG567" s="4">
        <v>0.29166666666666669</v>
      </c>
      <c r="AH567" s="4">
        <v>0.70833333333333337</v>
      </c>
      <c r="AI567" s="5">
        <v>15.73</v>
      </c>
      <c r="AJ567">
        <v>23.6</v>
      </c>
      <c r="AK567">
        <v>27</v>
      </c>
      <c r="AL567" t="s">
        <v>81</v>
      </c>
      <c r="AM567" t="s">
        <v>82</v>
      </c>
      <c r="AO567" t="s">
        <v>83</v>
      </c>
      <c r="AR567" t="s">
        <v>82</v>
      </c>
      <c r="AT567" t="s">
        <v>82</v>
      </c>
      <c r="AW567" t="s">
        <v>82</v>
      </c>
      <c r="AY567" t="s">
        <v>2726</v>
      </c>
      <c r="AZ567" t="s">
        <v>1969</v>
      </c>
      <c r="BA567" t="s">
        <v>1966</v>
      </c>
      <c r="BB567">
        <v>19804</v>
      </c>
      <c r="BC567" t="s">
        <v>79</v>
      </c>
      <c r="BH567" t="s">
        <v>8296</v>
      </c>
      <c r="BJ567">
        <v>510363662</v>
      </c>
    </row>
    <row r="568" spans="1:62" x14ac:dyDescent="0.25">
      <c r="A568" t="s">
        <v>8329</v>
      </c>
      <c r="B568" s="2">
        <v>43431</v>
      </c>
      <c r="C568" t="s">
        <v>63</v>
      </c>
      <c r="D568" s="3">
        <v>43396.354810393517</v>
      </c>
      <c r="E568" t="s">
        <v>117</v>
      </c>
      <c r="H568" t="s">
        <v>1061</v>
      </c>
      <c r="I568" t="s">
        <v>8330</v>
      </c>
      <c r="J568" t="s">
        <v>1062</v>
      </c>
      <c r="L568" t="s">
        <v>1063</v>
      </c>
      <c r="M568" t="s">
        <v>1064</v>
      </c>
      <c r="N568">
        <v>37363</v>
      </c>
      <c r="O568" t="s">
        <v>70</v>
      </c>
      <c r="Q568" t="s">
        <v>1065</v>
      </c>
      <c r="S568" t="s">
        <v>72</v>
      </c>
      <c r="T568" t="s">
        <v>1066</v>
      </c>
      <c r="U568" t="s">
        <v>1067</v>
      </c>
      <c r="V568" t="s">
        <v>1068</v>
      </c>
      <c r="W568" t="s">
        <v>1064</v>
      </c>
      <c r="X568" t="s">
        <v>8331</v>
      </c>
      <c r="Y568" t="str">
        <f>"37-3011"</f>
        <v>37-3011</v>
      </c>
      <c r="Z568" t="s">
        <v>94</v>
      </c>
      <c r="AA568">
        <v>561730</v>
      </c>
      <c r="AB568">
        <v>5</v>
      </c>
      <c r="AD568" t="s">
        <v>79</v>
      </c>
      <c r="AE568" t="s">
        <v>80</v>
      </c>
      <c r="AF568">
        <v>40</v>
      </c>
      <c r="AG568" s="4">
        <v>0.29166666666666669</v>
      </c>
      <c r="AH568" s="4">
        <v>0.66666666666666663</v>
      </c>
      <c r="AI568" s="5">
        <v>12.81</v>
      </c>
      <c r="AJ568">
        <v>19.22</v>
      </c>
      <c r="AK568">
        <v>19.22</v>
      </c>
      <c r="AL568" t="s">
        <v>81</v>
      </c>
      <c r="AM568" t="s">
        <v>82</v>
      </c>
      <c r="AO568" t="s">
        <v>83</v>
      </c>
      <c r="AR568" t="s">
        <v>82</v>
      </c>
      <c r="AT568" t="s">
        <v>82</v>
      </c>
      <c r="AW568" t="s">
        <v>72</v>
      </c>
      <c r="AX568">
        <v>3</v>
      </c>
      <c r="AY568" t="s">
        <v>1063</v>
      </c>
      <c r="AZ568" t="s">
        <v>1070</v>
      </c>
      <c r="BA568" t="s">
        <v>1064</v>
      </c>
      <c r="BB568">
        <v>37363</v>
      </c>
      <c r="BC568" t="s">
        <v>79</v>
      </c>
      <c r="BH568" t="s">
        <v>1062</v>
      </c>
      <c r="BJ568">
        <v>621340021</v>
      </c>
    </row>
    <row r="569" spans="1:62" x14ac:dyDescent="0.25">
      <c r="A569" t="s">
        <v>8382</v>
      </c>
      <c r="B569" s="2">
        <v>43431</v>
      </c>
      <c r="C569" t="s">
        <v>63</v>
      </c>
      <c r="D569" s="3">
        <v>43406.876725011571</v>
      </c>
      <c r="E569" t="s">
        <v>1763</v>
      </c>
      <c r="F569" s="2">
        <v>43497</v>
      </c>
      <c r="G569" s="2">
        <v>43770</v>
      </c>
      <c r="H569" t="s">
        <v>8383</v>
      </c>
      <c r="I569" t="s">
        <v>130</v>
      </c>
      <c r="J569" t="s">
        <v>8384</v>
      </c>
      <c r="K569" t="s">
        <v>130</v>
      </c>
      <c r="L569" t="s">
        <v>5645</v>
      </c>
      <c r="M569" t="s">
        <v>1246</v>
      </c>
      <c r="N569">
        <v>63366</v>
      </c>
      <c r="O569" t="s">
        <v>70</v>
      </c>
      <c r="P569" t="s">
        <v>130</v>
      </c>
      <c r="Q569" t="s">
        <v>8385</v>
      </c>
      <c r="S569" t="s">
        <v>72</v>
      </c>
      <c r="T569" t="s">
        <v>6709</v>
      </c>
      <c r="U569" t="s">
        <v>6710</v>
      </c>
      <c r="V569" t="s">
        <v>1711</v>
      </c>
      <c r="W569" t="s">
        <v>1246</v>
      </c>
      <c r="X569" t="s">
        <v>106</v>
      </c>
      <c r="Y569" t="str">
        <f>"37-3011"</f>
        <v>37-3011</v>
      </c>
      <c r="Z569" t="s">
        <v>94</v>
      </c>
      <c r="AA569">
        <v>56173</v>
      </c>
      <c r="AB569">
        <v>10</v>
      </c>
      <c r="AC569">
        <v>10</v>
      </c>
      <c r="AD569" t="s">
        <v>79</v>
      </c>
      <c r="AE569" t="s">
        <v>80</v>
      </c>
      <c r="AF569">
        <v>40</v>
      </c>
      <c r="AG569" s="4">
        <v>0.25</v>
      </c>
      <c r="AH569" s="4">
        <v>0.60416666666666663</v>
      </c>
      <c r="AI569" s="5">
        <v>14.52</v>
      </c>
      <c r="AJ569">
        <v>21.78</v>
      </c>
      <c r="AK569">
        <v>0</v>
      </c>
      <c r="AL569" t="s">
        <v>81</v>
      </c>
      <c r="AM569" t="s">
        <v>82</v>
      </c>
      <c r="AO569" t="s">
        <v>83</v>
      </c>
      <c r="AP569" t="s">
        <v>67</v>
      </c>
      <c r="AQ569" t="s">
        <v>67</v>
      </c>
      <c r="AR569" t="s">
        <v>82</v>
      </c>
      <c r="AT569" t="s">
        <v>82</v>
      </c>
      <c r="AW569" t="s">
        <v>82</v>
      </c>
      <c r="AY569" t="s">
        <v>6802</v>
      </c>
      <c r="AZ569" t="s">
        <v>1707</v>
      </c>
      <c r="BA569" t="s">
        <v>1246</v>
      </c>
      <c r="BB569">
        <v>63385</v>
      </c>
      <c r="BC569" t="s">
        <v>79</v>
      </c>
      <c r="BH569" t="s">
        <v>8386</v>
      </c>
      <c r="BI569" t="s">
        <v>67</v>
      </c>
      <c r="BJ569">
        <v>272079872</v>
      </c>
    </row>
    <row r="570" spans="1:62" x14ac:dyDescent="0.25">
      <c r="A570" t="s">
        <v>8677</v>
      </c>
      <c r="B570" s="2">
        <v>43431</v>
      </c>
      <c r="C570" t="s">
        <v>63</v>
      </c>
      <c r="D570" s="3">
        <v>43398.534775474538</v>
      </c>
      <c r="E570" t="s">
        <v>117</v>
      </c>
      <c r="H570" t="s">
        <v>8678</v>
      </c>
      <c r="I570" t="s">
        <v>67</v>
      </c>
      <c r="J570" t="s">
        <v>8679</v>
      </c>
      <c r="K570" t="s">
        <v>67</v>
      </c>
      <c r="L570" t="s">
        <v>8680</v>
      </c>
      <c r="M570" t="s">
        <v>105</v>
      </c>
      <c r="N570">
        <v>78617</v>
      </c>
      <c r="O570" t="s">
        <v>70</v>
      </c>
      <c r="P570" t="s">
        <v>67</v>
      </c>
      <c r="Q570" t="s">
        <v>8681</v>
      </c>
      <c r="S570" t="s">
        <v>72</v>
      </c>
      <c r="T570" t="s">
        <v>8682</v>
      </c>
      <c r="U570" t="s">
        <v>8683</v>
      </c>
      <c r="V570" t="s">
        <v>1335</v>
      </c>
      <c r="W570" t="s">
        <v>105</v>
      </c>
      <c r="X570" t="s">
        <v>326</v>
      </c>
      <c r="Y570" t="str">
        <f>"47-2061"</f>
        <v>47-2061</v>
      </c>
      <c r="Z570" t="s">
        <v>326</v>
      </c>
      <c r="AA570">
        <v>236115</v>
      </c>
      <c r="AB570">
        <v>22</v>
      </c>
      <c r="AD570" t="s">
        <v>79</v>
      </c>
      <c r="AE570" t="s">
        <v>95</v>
      </c>
      <c r="AF570">
        <v>40</v>
      </c>
      <c r="AG570" s="4">
        <v>0.33333333333333331</v>
      </c>
      <c r="AH570" s="4">
        <v>0.70833333333333337</v>
      </c>
      <c r="AI570" s="5">
        <v>15.07</v>
      </c>
      <c r="AJ570">
        <v>0</v>
      </c>
      <c r="AK570">
        <v>0</v>
      </c>
      <c r="AL570" t="s">
        <v>81</v>
      </c>
      <c r="AM570" t="s">
        <v>82</v>
      </c>
      <c r="AO570" t="s">
        <v>83</v>
      </c>
      <c r="AP570" t="s">
        <v>67</v>
      </c>
      <c r="AQ570" t="s">
        <v>67</v>
      </c>
      <c r="AR570" t="s">
        <v>82</v>
      </c>
      <c r="AT570" t="s">
        <v>82</v>
      </c>
      <c r="AW570" t="s">
        <v>82</v>
      </c>
      <c r="AY570" t="s">
        <v>8684</v>
      </c>
      <c r="AZ570" t="s">
        <v>2422</v>
      </c>
      <c r="BA570" t="s">
        <v>105</v>
      </c>
      <c r="BB570">
        <v>78617</v>
      </c>
      <c r="BC570" t="s">
        <v>79</v>
      </c>
      <c r="BH570" t="s">
        <v>8685</v>
      </c>
      <c r="BI570" t="s">
        <v>67</v>
      </c>
      <c r="BJ570">
        <v>201013869</v>
      </c>
    </row>
    <row r="571" spans="1:62" x14ac:dyDescent="0.25">
      <c r="A571" t="s">
        <v>9479</v>
      </c>
      <c r="B571" s="2">
        <v>43431</v>
      </c>
      <c r="C571" t="s">
        <v>63</v>
      </c>
      <c r="D571" s="3">
        <v>43402.87065164352</v>
      </c>
      <c r="E571" t="s">
        <v>91</v>
      </c>
      <c r="H571" t="s">
        <v>4816</v>
      </c>
      <c r="J571" t="s">
        <v>4817</v>
      </c>
      <c r="L571" t="s">
        <v>1093</v>
      </c>
      <c r="M571" t="s">
        <v>105</v>
      </c>
      <c r="N571">
        <v>76528</v>
      </c>
      <c r="O571" t="s">
        <v>70</v>
      </c>
      <c r="Q571" t="s">
        <v>4818</v>
      </c>
      <c r="S571" t="s">
        <v>72</v>
      </c>
      <c r="T571" t="s">
        <v>2824</v>
      </c>
      <c r="U571" t="s">
        <v>4073</v>
      </c>
      <c r="V571" t="s">
        <v>642</v>
      </c>
      <c r="W571" t="s">
        <v>105</v>
      </c>
      <c r="X571" t="s">
        <v>9480</v>
      </c>
      <c r="Y571" t="str">
        <f>"47-2051"</f>
        <v>47-2051</v>
      </c>
      <c r="Z571" t="s">
        <v>1383</v>
      </c>
      <c r="AA571">
        <v>238110</v>
      </c>
      <c r="AB571">
        <v>15</v>
      </c>
      <c r="AD571" t="s">
        <v>79</v>
      </c>
      <c r="AE571" t="s">
        <v>95</v>
      </c>
      <c r="AF571">
        <v>40</v>
      </c>
      <c r="AG571" s="4">
        <v>0.29166666666666669</v>
      </c>
      <c r="AH571" s="4">
        <v>0.72916666666666663</v>
      </c>
      <c r="AI571" s="5">
        <v>17.170000000000002</v>
      </c>
      <c r="AJ571">
        <v>25.76</v>
      </c>
      <c r="AK571">
        <v>30</v>
      </c>
      <c r="AL571" t="s">
        <v>81</v>
      </c>
      <c r="AM571" t="s">
        <v>82</v>
      </c>
      <c r="AO571" t="s">
        <v>83</v>
      </c>
      <c r="AR571" t="s">
        <v>82</v>
      </c>
      <c r="AT571" t="s">
        <v>82</v>
      </c>
      <c r="AW571" t="s">
        <v>82</v>
      </c>
      <c r="AY571" t="s">
        <v>1093</v>
      </c>
      <c r="AZ571" t="s">
        <v>4820</v>
      </c>
      <c r="BA571" t="s">
        <v>105</v>
      </c>
      <c r="BB571">
        <v>76528</v>
      </c>
      <c r="BC571" t="s">
        <v>79</v>
      </c>
      <c r="BH571" t="s">
        <v>4817</v>
      </c>
      <c r="BJ571">
        <v>161631355</v>
      </c>
    </row>
    <row r="572" spans="1:62" x14ac:dyDescent="0.25">
      <c r="A572" t="s">
        <v>9591</v>
      </c>
      <c r="B572" s="2">
        <v>43431</v>
      </c>
      <c r="C572" t="s">
        <v>63</v>
      </c>
      <c r="D572" s="3">
        <v>43406.835886261571</v>
      </c>
      <c r="E572" t="s">
        <v>64</v>
      </c>
      <c r="F572" s="2">
        <v>43497</v>
      </c>
      <c r="G572" s="2">
        <v>43799</v>
      </c>
      <c r="H572" t="s">
        <v>9592</v>
      </c>
      <c r="J572" t="s">
        <v>9593</v>
      </c>
      <c r="K572" t="s">
        <v>9594</v>
      </c>
      <c r="L572" t="s">
        <v>9595</v>
      </c>
      <c r="M572" t="s">
        <v>2356</v>
      </c>
      <c r="N572">
        <v>68845</v>
      </c>
      <c r="O572" t="s">
        <v>70</v>
      </c>
      <c r="Q572" t="s">
        <v>9596</v>
      </c>
      <c r="S572" t="s">
        <v>72</v>
      </c>
      <c r="T572" t="s">
        <v>9501</v>
      </c>
      <c r="U572" t="s">
        <v>9597</v>
      </c>
      <c r="V572" t="s">
        <v>1703</v>
      </c>
      <c r="W572" t="s">
        <v>76</v>
      </c>
      <c r="X572" t="s">
        <v>1427</v>
      </c>
      <c r="Y572" t="str">
        <f>"37-2012"</f>
        <v>37-2012</v>
      </c>
      <c r="Z572" t="s">
        <v>373</v>
      </c>
      <c r="AA572">
        <v>721110</v>
      </c>
      <c r="AB572">
        <v>24</v>
      </c>
      <c r="AC572">
        <v>24</v>
      </c>
      <c r="AD572" t="s">
        <v>79</v>
      </c>
      <c r="AE572" t="s">
        <v>95</v>
      </c>
      <c r="AF572">
        <v>35</v>
      </c>
      <c r="AG572" s="4">
        <v>0.25</v>
      </c>
      <c r="AH572" s="4">
        <v>0.66666666666666663</v>
      </c>
      <c r="AI572" s="5">
        <v>10.75</v>
      </c>
      <c r="AL572" t="s">
        <v>81</v>
      </c>
      <c r="AM572" t="s">
        <v>82</v>
      </c>
      <c r="AO572" t="s">
        <v>83</v>
      </c>
      <c r="AR572" t="s">
        <v>82</v>
      </c>
      <c r="AT572" t="s">
        <v>82</v>
      </c>
      <c r="AW572" t="s">
        <v>72</v>
      </c>
      <c r="AX572">
        <v>3</v>
      </c>
      <c r="AY572" t="s">
        <v>9595</v>
      </c>
      <c r="AZ572" t="s">
        <v>9598</v>
      </c>
      <c r="BA572" t="s">
        <v>2356</v>
      </c>
      <c r="BB572">
        <v>68847</v>
      </c>
      <c r="BC572" t="s">
        <v>79</v>
      </c>
      <c r="BH572" t="s">
        <v>9599</v>
      </c>
      <c r="BJ572">
        <v>811902820</v>
      </c>
    </row>
    <row r="573" spans="1:62" x14ac:dyDescent="0.25">
      <c r="A573" t="s">
        <v>9804</v>
      </c>
      <c r="B573" s="2">
        <v>43431</v>
      </c>
      <c r="C573" t="s">
        <v>63</v>
      </c>
      <c r="D573" s="3">
        <v>43406.842746689814</v>
      </c>
      <c r="E573" t="s">
        <v>64</v>
      </c>
      <c r="F573" s="2">
        <v>43497</v>
      </c>
      <c r="G573" s="2">
        <v>43795</v>
      </c>
      <c r="H573" t="s">
        <v>9805</v>
      </c>
      <c r="J573" t="s">
        <v>9806</v>
      </c>
      <c r="L573" t="s">
        <v>9140</v>
      </c>
      <c r="M573" t="s">
        <v>1246</v>
      </c>
      <c r="N573">
        <v>63049</v>
      </c>
      <c r="O573" t="s">
        <v>70</v>
      </c>
      <c r="Q573" t="s">
        <v>9807</v>
      </c>
      <c r="S573" t="s">
        <v>72</v>
      </c>
      <c r="T573" t="s">
        <v>2618</v>
      </c>
      <c r="U573" t="s">
        <v>2619</v>
      </c>
      <c r="V573" t="s">
        <v>2620</v>
      </c>
      <c r="W573" t="s">
        <v>881</v>
      </c>
      <c r="X573" t="s">
        <v>1673</v>
      </c>
      <c r="Y573" t="str">
        <f>"37-3011"</f>
        <v>37-3011</v>
      </c>
      <c r="Z573" t="s">
        <v>94</v>
      </c>
      <c r="AA573">
        <v>561730</v>
      </c>
      <c r="AB573">
        <v>34</v>
      </c>
      <c r="AC573">
        <v>34</v>
      </c>
      <c r="AD573" t="s">
        <v>79</v>
      </c>
      <c r="AE573" t="s">
        <v>80</v>
      </c>
      <c r="AF573">
        <v>40</v>
      </c>
      <c r="AG573" s="4">
        <v>0.22916666666666666</v>
      </c>
      <c r="AH573" s="4">
        <v>0.79166666666666663</v>
      </c>
      <c r="AI573" s="5">
        <v>14.52</v>
      </c>
      <c r="AJ573">
        <v>21.78</v>
      </c>
      <c r="AK573">
        <v>26.25</v>
      </c>
      <c r="AL573" t="s">
        <v>81</v>
      </c>
      <c r="AM573" t="s">
        <v>82</v>
      </c>
      <c r="AO573" t="s">
        <v>83</v>
      </c>
      <c r="AR573" t="s">
        <v>82</v>
      </c>
      <c r="AT573" t="s">
        <v>82</v>
      </c>
      <c r="AW573" t="s">
        <v>82</v>
      </c>
      <c r="AY573" t="s">
        <v>9140</v>
      </c>
      <c r="AZ573" t="s">
        <v>713</v>
      </c>
      <c r="BA573" t="s">
        <v>1246</v>
      </c>
      <c r="BB573">
        <v>63049</v>
      </c>
      <c r="BC573" t="s">
        <v>79</v>
      </c>
      <c r="BH573" t="s">
        <v>9808</v>
      </c>
      <c r="BJ573">
        <v>10809890</v>
      </c>
    </row>
    <row r="574" spans="1:62" x14ac:dyDescent="0.25">
      <c r="A574" t="s">
        <v>9980</v>
      </c>
      <c r="B574" s="2">
        <v>43431</v>
      </c>
      <c r="C574" t="s">
        <v>63</v>
      </c>
      <c r="D574" s="3">
        <v>43406.843297361112</v>
      </c>
      <c r="E574" t="s">
        <v>64</v>
      </c>
      <c r="F574" s="2">
        <v>43497</v>
      </c>
      <c r="G574" s="2">
        <v>43784</v>
      </c>
      <c r="H574" t="s">
        <v>9981</v>
      </c>
      <c r="J574" t="s">
        <v>9982</v>
      </c>
      <c r="L574" t="s">
        <v>7674</v>
      </c>
      <c r="M574" t="s">
        <v>76</v>
      </c>
      <c r="N574">
        <v>74074</v>
      </c>
      <c r="O574" t="s">
        <v>70</v>
      </c>
      <c r="Q574" t="s">
        <v>9983</v>
      </c>
      <c r="S574" t="s">
        <v>72</v>
      </c>
      <c r="T574" t="s">
        <v>2618</v>
      </c>
      <c r="U574" t="s">
        <v>2619</v>
      </c>
      <c r="V574" t="s">
        <v>2620</v>
      </c>
      <c r="W574" t="s">
        <v>881</v>
      </c>
      <c r="X574" t="s">
        <v>7543</v>
      </c>
      <c r="Y574" t="str">
        <f>"37-3011"</f>
        <v>37-3011</v>
      </c>
      <c r="Z574" t="s">
        <v>94</v>
      </c>
      <c r="AA574">
        <v>561730</v>
      </c>
      <c r="AB574">
        <v>5</v>
      </c>
      <c r="AC574">
        <v>5</v>
      </c>
      <c r="AD574" t="s">
        <v>79</v>
      </c>
      <c r="AE574" t="s">
        <v>80</v>
      </c>
      <c r="AF574">
        <v>40</v>
      </c>
      <c r="AG574" s="4">
        <v>0.25</v>
      </c>
      <c r="AH574" s="4">
        <v>0.70833333333333337</v>
      </c>
      <c r="AI574" s="5">
        <v>11.9</v>
      </c>
      <c r="AJ574">
        <v>17.850000000000001</v>
      </c>
      <c r="AK574">
        <v>22.5</v>
      </c>
      <c r="AL574" t="s">
        <v>81</v>
      </c>
      <c r="AM574" t="s">
        <v>82</v>
      </c>
      <c r="AO574" t="s">
        <v>83</v>
      </c>
      <c r="AR574" t="s">
        <v>82</v>
      </c>
      <c r="AT574" t="s">
        <v>82</v>
      </c>
      <c r="AW574" t="s">
        <v>82</v>
      </c>
      <c r="AY574" t="s">
        <v>7674</v>
      </c>
      <c r="AZ574" t="s">
        <v>7675</v>
      </c>
      <c r="BA574" t="s">
        <v>76</v>
      </c>
      <c r="BB574">
        <v>74074</v>
      </c>
      <c r="BC574" t="s">
        <v>79</v>
      </c>
      <c r="BH574" t="s">
        <v>9984</v>
      </c>
      <c r="BJ574">
        <v>261919918</v>
      </c>
    </row>
    <row r="575" spans="1:62" x14ac:dyDescent="0.25">
      <c r="A575" t="s">
        <v>10408</v>
      </c>
      <c r="B575" s="2">
        <v>43431</v>
      </c>
      <c r="C575" t="s">
        <v>63</v>
      </c>
      <c r="D575" s="3">
        <v>43406.833354374998</v>
      </c>
      <c r="E575" t="s">
        <v>64</v>
      </c>
      <c r="F575" s="2">
        <v>43497</v>
      </c>
      <c r="G575" s="2">
        <v>43799</v>
      </c>
      <c r="H575" t="s">
        <v>10409</v>
      </c>
      <c r="I575" t="s">
        <v>10410</v>
      </c>
      <c r="J575" t="s">
        <v>10411</v>
      </c>
      <c r="L575" t="s">
        <v>6150</v>
      </c>
      <c r="M575" t="s">
        <v>105</v>
      </c>
      <c r="N575">
        <v>78641</v>
      </c>
      <c r="O575" t="s">
        <v>70</v>
      </c>
      <c r="Q575" t="s">
        <v>10412</v>
      </c>
      <c r="S575" t="s">
        <v>72</v>
      </c>
      <c r="T575" t="s">
        <v>2824</v>
      </c>
      <c r="U575" t="s">
        <v>3717</v>
      </c>
      <c r="V575" t="s">
        <v>642</v>
      </c>
      <c r="W575" t="s">
        <v>105</v>
      </c>
      <c r="X575" t="s">
        <v>1758</v>
      </c>
      <c r="Y575" t="str">
        <f>"53-7062"</f>
        <v>53-7062</v>
      </c>
      <c r="Z575" t="s">
        <v>337</v>
      </c>
      <c r="AA575">
        <v>444220</v>
      </c>
      <c r="AB575">
        <v>10</v>
      </c>
      <c r="AC575">
        <v>10</v>
      </c>
      <c r="AD575" t="s">
        <v>79</v>
      </c>
      <c r="AE575" t="s">
        <v>80</v>
      </c>
      <c r="AF575">
        <v>40</v>
      </c>
      <c r="AG575" s="4">
        <v>0.35416666666666669</v>
      </c>
      <c r="AH575" s="4">
        <v>0.79166666666666663</v>
      </c>
      <c r="AI575" s="5">
        <v>12.88</v>
      </c>
      <c r="AJ575">
        <v>19.32</v>
      </c>
      <c r="AL575" t="s">
        <v>81</v>
      </c>
      <c r="AM575" t="s">
        <v>82</v>
      </c>
      <c r="AO575" t="s">
        <v>83</v>
      </c>
      <c r="AR575" t="s">
        <v>82</v>
      </c>
      <c r="AT575" t="s">
        <v>82</v>
      </c>
      <c r="AW575" t="s">
        <v>82</v>
      </c>
      <c r="AY575" t="s">
        <v>6150</v>
      </c>
      <c r="AZ575" t="s">
        <v>2062</v>
      </c>
      <c r="BA575" t="s">
        <v>105</v>
      </c>
      <c r="BB575">
        <v>78641</v>
      </c>
      <c r="BC575" t="s">
        <v>79</v>
      </c>
      <c r="BH575" t="s">
        <v>10411</v>
      </c>
      <c r="BJ575">
        <v>742226309</v>
      </c>
    </row>
    <row r="576" spans="1:62" x14ac:dyDescent="0.25">
      <c r="A576" t="s">
        <v>10441</v>
      </c>
      <c r="B576" s="2">
        <v>43431</v>
      </c>
      <c r="C576" t="s">
        <v>63</v>
      </c>
      <c r="D576" s="3">
        <v>43407.317905219905</v>
      </c>
      <c r="E576" t="s">
        <v>64</v>
      </c>
      <c r="F576" s="2">
        <v>43497</v>
      </c>
      <c r="G576" s="2">
        <v>43770</v>
      </c>
      <c r="H576" t="s">
        <v>10442</v>
      </c>
      <c r="I576" t="s">
        <v>67</v>
      </c>
      <c r="J576" t="s">
        <v>10443</v>
      </c>
      <c r="L576" t="s">
        <v>10444</v>
      </c>
      <c r="M576" t="s">
        <v>69</v>
      </c>
      <c r="N576">
        <v>42376</v>
      </c>
      <c r="O576" t="s">
        <v>70</v>
      </c>
      <c r="P576" t="s">
        <v>67</v>
      </c>
      <c r="Q576" t="s">
        <v>10445</v>
      </c>
      <c r="S576" t="s">
        <v>72</v>
      </c>
      <c r="T576" t="s">
        <v>5156</v>
      </c>
      <c r="U576" t="s">
        <v>5157</v>
      </c>
      <c r="V576" t="s">
        <v>5158</v>
      </c>
      <c r="W576" t="s">
        <v>105</v>
      </c>
      <c r="X576" t="s">
        <v>677</v>
      </c>
      <c r="Y576" t="str">
        <f>"39-3091"</f>
        <v>39-3091</v>
      </c>
      <c r="Z576" t="s">
        <v>677</v>
      </c>
      <c r="AA576">
        <v>711190</v>
      </c>
      <c r="AB576">
        <v>43</v>
      </c>
      <c r="AC576">
        <v>43</v>
      </c>
      <c r="AD576" t="s">
        <v>79</v>
      </c>
      <c r="AE576" t="s">
        <v>80</v>
      </c>
      <c r="AF576">
        <v>40</v>
      </c>
      <c r="AG576" s="4">
        <v>0.54166666666666663</v>
      </c>
      <c r="AH576" s="4">
        <v>0.91666666666666663</v>
      </c>
      <c r="AI576" s="5">
        <v>346.4</v>
      </c>
      <c r="AJ576">
        <v>0</v>
      </c>
      <c r="AK576">
        <v>0</v>
      </c>
      <c r="AL576" t="s">
        <v>81</v>
      </c>
      <c r="AM576" t="s">
        <v>82</v>
      </c>
      <c r="AO576" t="s">
        <v>83</v>
      </c>
      <c r="AR576" t="s">
        <v>82</v>
      </c>
      <c r="AT576" t="s">
        <v>82</v>
      </c>
      <c r="AW576" t="s">
        <v>82</v>
      </c>
      <c r="AY576" t="s">
        <v>10446</v>
      </c>
      <c r="AZ576" t="s">
        <v>4441</v>
      </c>
      <c r="BA576" t="s">
        <v>69</v>
      </c>
      <c r="BB576">
        <v>42376</v>
      </c>
      <c r="BC576" t="s">
        <v>79</v>
      </c>
      <c r="BH576" t="s">
        <v>10447</v>
      </c>
      <c r="BI576" t="s">
        <v>67</v>
      </c>
      <c r="BJ576">
        <v>610659121</v>
      </c>
    </row>
    <row r="577" spans="1:62" x14ac:dyDescent="0.25">
      <c r="A577" t="s">
        <v>10776</v>
      </c>
      <c r="B577" s="2">
        <v>43431</v>
      </c>
      <c r="C577" t="s">
        <v>63</v>
      </c>
      <c r="D577" s="3">
        <v>43406.83355664352</v>
      </c>
      <c r="E577" t="s">
        <v>64</v>
      </c>
      <c r="F577" s="2">
        <v>43497</v>
      </c>
      <c r="G577" s="2">
        <v>43800</v>
      </c>
      <c r="H577" t="s">
        <v>10777</v>
      </c>
      <c r="I577" t="s">
        <v>130</v>
      </c>
      <c r="J577" t="s">
        <v>10778</v>
      </c>
      <c r="L577" t="s">
        <v>10779</v>
      </c>
      <c r="M577" t="s">
        <v>226</v>
      </c>
      <c r="N577">
        <v>48444</v>
      </c>
      <c r="O577" t="s">
        <v>70</v>
      </c>
      <c r="Q577" t="s">
        <v>10780</v>
      </c>
      <c r="S577" t="s">
        <v>72</v>
      </c>
      <c r="T577" t="s">
        <v>4795</v>
      </c>
      <c r="U577" t="s">
        <v>5508</v>
      </c>
      <c r="V577" t="s">
        <v>4796</v>
      </c>
      <c r="W577" t="s">
        <v>308</v>
      </c>
      <c r="X577" t="s">
        <v>106</v>
      </c>
      <c r="Y577" t="str">
        <f>"37-3011"</f>
        <v>37-3011</v>
      </c>
      <c r="Z577" t="s">
        <v>94</v>
      </c>
      <c r="AA577">
        <v>561730</v>
      </c>
      <c r="AB577">
        <v>9</v>
      </c>
      <c r="AC577">
        <v>9</v>
      </c>
      <c r="AD577" t="s">
        <v>79</v>
      </c>
      <c r="AE577" t="s">
        <v>80</v>
      </c>
      <c r="AF577">
        <v>40</v>
      </c>
      <c r="AG577" s="4">
        <v>0.375</v>
      </c>
      <c r="AH577" s="4">
        <v>0.70833333333333337</v>
      </c>
      <c r="AI577" s="5">
        <v>13.72</v>
      </c>
      <c r="AJ577">
        <v>20.58</v>
      </c>
      <c r="AL577" t="s">
        <v>81</v>
      </c>
      <c r="AM577" t="s">
        <v>82</v>
      </c>
      <c r="AO577" t="s">
        <v>83</v>
      </c>
      <c r="AP577" t="s">
        <v>130</v>
      </c>
      <c r="AQ577" t="s">
        <v>130</v>
      </c>
      <c r="AR577" t="s">
        <v>82</v>
      </c>
      <c r="AT577" t="s">
        <v>82</v>
      </c>
      <c r="AW577" t="s">
        <v>82</v>
      </c>
      <c r="AY577" t="s">
        <v>10779</v>
      </c>
      <c r="AZ577" t="s">
        <v>10781</v>
      </c>
      <c r="BA577" t="s">
        <v>226</v>
      </c>
      <c r="BB577">
        <v>48444</v>
      </c>
      <c r="BC577" t="s">
        <v>79</v>
      </c>
      <c r="BH577" t="s">
        <v>10782</v>
      </c>
      <c r="BJ577">
        <v>300666936</v>
      </c>
    </row>
    <row r="578" spans="1:62" x14ac:dyDescent="0.25">
      <c r="A578" t="s">
        <v>10877</v>
      </c>
      <c r="B578" s="2">
        <v>43431</v>
      </c>
      <c r="C578" t="s">
        <v>63</v>
      </c>
      <c r="D578" s="3">
        <v>43406.833699050927</v>
      </c>
      <c r="E578" t="s">
        <v>64</v>
      </c>
      <c r="F578" s="2">
        <v>43497</v>
      </c>
      <c r="G578" s="2">
        <v>43799</v>
      </c>
      <c r="H578" t="s">
        <v>2914</v>
      </c>
      <c r="I578" t="s">
        <v>2915</v>
      </c>
      <c r="J578" t="s">
        <v>2916</v>
      </c>
      <c r="L578" t="s">
        <v>1446</v>
      </c>
      <c r="M578" t="s">
        <v>278</v>
      </c>
      <c r="N578">
        <v>22152</v>
      </c>
      <c r="O578" t="s">
        <v>70</v>
      </c>
      <c r="Q578" t="s">
        <v>2917</v>
      </c>
      <c r="S578" t="s">
        <v>72</v>
      </c>
      <c r="T578" t="s">
        <v>2824</v>
      </c>
      <c r="U578" t="s">
        <v>2825</v>
      </c>
      <c r="V578" t="s">
        <v>642</v>
      </c>
      <c r="W578" t="s">
        <v>105</v>
      </c>
      <c r="X578" t="s">
        <v>6677</v>
      </c>
      <c r="Y578" t="str">
        <f>"53-7062"</f>
        <v>53-7062</v>
      </c>
      <c r="Z578" t="s">
        <v>337</v>
      </c>
      <c r="AA578">
        <v>484210</v>
      </c>
      <c r="AB578">
        <v>24</v>
      </c>
      <c r="AC578">
        <v>24</v>
      </c>
      <c r="AD578" t="s">
        <v>79</v>
      </c>
      <c r="AE578" t="s">
        <v>95</v>
      </c>
      <c r="AF578">
        <v>40</v>
      </c>
      <c r="AG578" s="4">
        <v>0.28125</v>
      </c>
      <c r="AH578" s="4">
        <v>0.83333333333333337</v>
      </c>
      <c r="AI578" s="5">
        <v>15.03</v>
      </c>
      <c r="AJ578">
        <v>22.55</v>
      </c>
      <c r="AL578" t="s">
        <v>81</v>
      </c>
      <c r="AM578" t="s">
        <v>82</v>
      </c>
      <c r="AO578" t="s">
        <v>83</v>
      </c>
      <c r="AR578" t="s">
        <v>82</v>
      </c>
      <c r="AT578" t="s">
        <v>72</v>
      </c>
      <c r="AU578">
        <v>1</v>
      </c>
      <c r="AV578" t="s">
        <v>10878</v>
      </c>
      <c r="AW578" t="s">
        <v>82</v>
      </c>
      <c r="AY578" t="s">
        <v>1446</v>
      </c>
      <c r="AZ578" t="s">
        <v>2839</v>
      </c>
      <c r="BA578" t="s">
        <v>278</v>
      </c>
      <c r="BB578">
        <v>22152</v>
      </c>
      <c r="BC578" t="s">
        <v>79</v>
      </c>
      <c r="BH578" t="s">
        <v>2916</v>
      </c>
      <c r="BJ578">
        <v>530220544</v>
      </c>
    </row>
    <row r="579" spans="1:62" x14ac:dyDescent="0.25">
      <c r="A579" t="s">
        <v>11009</v>
      </c>
      <c r="B579" s="2">
        <v>43431</v>
      </c>
      <c r="C579" t="s">
        <v>63</v>
      </c>
      <c r="D579" s="3">
        <v>43407.238552581017</v>
      </c>
      <c r="E579" t="s">
        <v>64</v>
      </c>
      <c r="F579" s="2">
        <v>43497</v>
      </c>
      <c r="G579" s="2">
        <v>43799</v>
      </c>
      <c r="H579" t="s">
        <v>11010</v>
      </c>
      <c r="I579" t="s">
        <v>11011</v>
      </c>
      <c r="J579" t="s">
        <v>11012</v>
      </c>
      <c r="L579" t="s">
        <v>11013</v>
      </c>
      <c r="M579" t="s">
        <v>649</v>
      </c>
      <c r="N579">
        <v>85233</v>
      </c>
      <c r="O579" t="s">
        <v>70</v>
      </c>
      <c r="Q579" t="s">
        <v>11014</v>
      </c>
      <c r="S579" t="s">
        <v>72</v>
      </c>
      <c r="T579" t="s">
        <v>7872</v>
      </c>
      <c r="U579" t="s">
        <v>7873</v>
      </c>
      <c r="V579" t="s">
        <v>2471</v>
      </c>
      <c r="W579" t="s">
        <v>649</v>
      </c>
      <c r="X579" t="s">
        <v>106</v>
      </c>
      <c r="Y579" t="str">
        <f>"37-3011"</f>
        <v>37-3011</v>
      </c>
      <c r="Z579" t="s">
        <v>94</v>
      </c>
      <c r="AA579">
        <v>561730</v>
      </c>
      <c r="AB579">
        <v>30</v>
      </c>
      <c r="AC579">
        <v>30</v>
      </c>
      <c r="AD579" t="s">
        <v>79</v>
      </c>
      <c r="AE579" t="s">
        <v>95</v>
      </c>
      <c r="AF579">
        <v>40</v>
      </c>
      <c r="AG579" s="4">
        <v>0.25</v>
      </c>
      <c r="AH579" s="4">
        <v>0.60416666666666663</v>
      </c>
      <c r="AI579" s="5">
        <v>13.23</v>
      </c>
      <c r="AJ579">
        <v>19.850000000000001</v>
      </c>
      <c r="AK579">
        <v>19.850000000000001</v>
      </c>
      <c r="AL579" t="s">
        <v>81</v>
      </c>
      <c r="AM579" t="s">
        <v>82</v>
      </c>
      <c r="AO579" t="s">
        <v>83</v>
      </c>
      <c r="AP579" t="s">
        <v>67</v>
      </c>
      <c r="AQ579" t="s">
        <v>67</v>
      </c>
      <c r="AR579" t="s">
        <v>82</v>
      </c>
      <c r="AT579" t="s">
        <v>82</v>
      </c>
      <c r="AW579" t="s">
        <v>72</v>
      </c>
      <c r="AX579">
        <v>3</v>
      </c>
      <c r="AY579" t="s">
        <v>11013</v>
      </c>
      <c r="AZ579" t="s">
        <v>655</v>
      </c>
      <c r="BA579" t="s">
        <v>649</v>
      </c>
      <c r="BB579">
        <v>85233</v>
      </c>
      <c r="BC579" t="s">
        <v>79</v>
      </c>
      <c r="BH579" t="s">
        <v>11012</v>
      </c>
      <c r="BJ579">
        <v>860613946</v>
      </c>
    </row>
    <row r="580" spans="1:62" x14ac:dyDescent="0.25">
      <c r="A580" t="s">
        <v>11064</v>
      </c>
      <c r="B580" s="2">
        <v>43431</v>
      </c>
      <c r="C580" t="s">
        <v>63</v>
      </c>
      <c r="D580" s="3">
        <v>43406.972606076386</v>
      </c>
      <c r="E580" t="s">
        <v>64</v>
      </c>
      <c r="F580" s="2">
        <v>43497</v>
      </c>
      <c r="G580" s="2">
        <v>43799</v>
      </c>
      <c r="H580" t="s">
        <v>11065</v>
      </c>
      <c r="I580" t="s">
        <v>11066</v>
      </c>
      <c r="J580" t="s">
        <v>11067</v>
      </c>
      <c r="L580" t="s">
        <v>7731</v>
      </c>
      <c r="M580" t="s">
        <v>714</v>
      </c>
      <c r="N580">
        <v>70460</v>
      </c>
      <c r="O580" t="s">
        <v>70</v>
      </c>
      <c r="Q580" t="s">
        <v>11068</v>
      </c>
      <c r="S580" t="s">
        <v>72</v>
      </c>
      <c r="T580" t="s">
        <v>1175</v>
      </c>
      <c r="U580" t="s">
        <v>7873</v>
      </c>
      <c r="V580" t="s">
        <v>2471</v>
      </c>
      <c r="W580" t="s">
        <v>649</v>
      </c>
      <c r="X580" t="s">
        <v>2013</v>
      </c>
      <c r="Y580" t="str">
        <f>"37-3011"</f>
        <v>37-3011</v>
      </c>
      <c r="Z580" t="s">
        <v>94</v>
      </c>
      <c r="AA580">
        <v>561730</v>
      </c>
      <c r="AB580">
        <v>25</v>
      </c>
      <c r="AC580">
        <v>25</v>
      </c>
      <c r="AD580" t="s">
        <v>79</v>
      </c>
      <c r="AE580" t="s">
        <v>95</v>
      </c>
      <c r="AF580">
        <v>40</v>
      </c>
      <c r="AG580" s="4">
        <v>0.25</v>
      </c>
      <c r="AH580" s="4">
        <v>0.60416666666666663</v>
      </c>
      <c r="AI580" s="5">
        <v>11.95</v>
      </c>
      <c r="AJ580">
        <v>17.93</v>
      </c>
      <c r="AK580">
        <v>17.93</v>
      </c>
      <c r="AL580" t="s">
        <v>81</v>
      </c>
      <c r="AM580" t="s">
        <v>82</v>
      </c>
      <c r="AO580" t="s">
        <v>83</v>
      </c>
      <c r="AP580" t="s">
        <v>67</v>
      </c>
      <c r="AQ580" t="s">
        <v>67</v>
      </c>
      <c r="AR580" t="s">
        <v>82</v>
      </c>
      <c r="AT580" t="s">
        <v>82</v>
      </c>
      <c r="AW580" t="s">
        <v>72</v>
      </c>
      <c r="AX580">
        <v>3</v>
      </c>
      <c r="AY580" t="s">
        <v>11069</v>
      </c>
      <c r="AZ580" t="s">
        <v>2317</v>
      </c>
      <c r="BA580" t="s">
        <v>3224</v>
      </c>
      <c r="BB580">
        <v>39532</v>
      </c>
      <c r="BC580" t="s">
        <v>79</v>
      </c>
      <c r="BH580" t="s">
        <v>11070</v>
      </c>
      <c r="BJ580">
        <v>721285520</v>
      </c>
    </row>
    <row r="581" spans="1:62" x14ac:dyDescent="0.25">
      <c r="A581" t="s">
        <v>11192</v>
      </c>
      <c r="B581" s="2">
        <v>43431</v>
      </c>
      <c r="C581" t="s">
        <v>63</v>
      </c>
      <c r="D581" s="3">
        <v>43407.411921724539</v>
      </c>
      <c r="E581" t="s">
        <v>64</v>
      </c>
      <c r="F581" s="2">
        <v>43497</v>
      </c>
      <c r="G581" s="2">
        <v>43799</v>
      </c>
      <c r="H581" t="s">
        <v>11193</v>
      </c>
      <c r="I581" t="s">
        <v>67</v>
      </c>
      <c r="J581" t="s">
        <v>11194</v>
      </c>
      <c r="K581" t="s">
        <v>11195</v>
      </c>
      <c r="L581" t="s">
        <v>7870</v>
      </c>
      <c r="M581" t="s">
        <v>649</v>
      </c>
      <c r="N581">
        <v>85283</v>
      </c>
      <c r="O581" t="s">
        <v>70</v>
      </c>
      <c r="Q581" t="s">
        <v>11196</v>
      </c>
      <c r="S581" t="s">
        <v>72</v>
      </c>
      <c r="T581" t="s">
        <v>7872</v>
      </c>
      <c r="U581" t="s">
        <v>7873</v>
      </c>
      <c r="V581" t="s">
        <v>2471</v>
      </c>
      <c r="W581" t="s">
        <v>649</v>
      </c>
      <c r="X581" t="s">
        <v>106</v>
      </c>
      <c r="Y581" t="str">
        <f>"37-3011"</f>
        <v>37-3011</v>
      </c>
      <c r="Z581" t="s">
        <v>94</v>
      </c>
      <c r="AA581">
        <v>561730</v>
      </c>
      <c r="AB581">
        <v>10</v>
      </c>
      <c r="AC581">
        <v>10</v>
      </c>
      <c r="AD581" t="s">
        <v>79</v>
      </c>
      <c r="AE581" t="s">
        <v>95</v>
      </c>
      <c r="AF581">
        <v>40</v>
      </c>
      <c r="AG581" s="4">
        <v>0.25</v>
      </c>
      <c r="AH581" s="4">
        <v>0.60416666666666663</v>
      </c>
      <c r="AI581" s="5">
        <v>13.23</v>
      </c>
      <c r="AJ581">
        <v>19.850000000000001</v>
      </c>
      <c r="AK581">
        <v>19.850000000000001</v>
      </c>
      <c r="AL581" t="s">
        <v>81</v>
      </c>
      <c r="AM581" t="s">
        <v>82</v>
      </c>
      <c r="AO581" t="s">
        <v>83</v>
      </c>
      <c r="AP581" t="s">
        <v>67</v>
      </c>
      <c r="AQ581" t="s">
        <v>67</v>
      </c>
      <c r="AR581" t="s">
        <v>82</v>
      </c>
      <c r="AT581" t="s">
        <v>82</v>
      </c>
      <c r="AW581" t="s">
        <v>72</v>
      </c>
      <c r="AX581">
        <v>3</v>
      </c>
      <c r="AY581" t="s">
        <v>7870</v>
      </c>
      <c r="AZ581" t="s">
        <v>655</v>
      </c>
      <c r="BA581" t="s">
        <v>649</v>
      </c>
      <c r="BB581">
        <v>85283</v>
      </c>
      <c r="BC581" t="s">
        <v>79</v>
      </c>
      <c r="BH581" t="s">
        <v>11194</v>
      </c>
      <c r="BI581" t="s">
        <v>11195</v>
      </c>
      <c r="BJ581">
        <v>455021520</v>
      </c>
    </row>
    <row r="582" spans="1:62" x14ac:dyDescent="0.25">
      <c r="A582" t="s">
        <v>11277</v>
      </c>
      <c r="B582" s="2">
        <v>43431</v>
      </c>
      <c r="C582" t="s">
        <v>63</v>
      </c>
      <c r="D582" s="3">
        <v>43407.317840289354</v>
      </c>
      <c r="E582" t="s">
        <v>64</v>
      </c>
      <c r="F582" s="2">
        <v>43497</v>
      </c>
      <c r="G582" s="2">
        <v>43799</v>
      </c>
      <c r="H582" t="s">
        <v>11278</v>
      </c>
      <c r="J582" t="s">
        <v>11279</v>
      </c>
      <c r="L582" t="s">
        <v>6194</v>
      </c>
      <c r="M582" t="s">
        <v>714</v>
      </c>
      <c r="N582">
        <v>70062</v>
      </c>
      <c r="O582" t="s">
        <v>70</v>
      </c>
      <c r="Q582" t="s">
        <v>11280</v>
      </c>
      <c r="S582" t="s">
        <v>72</v>
      </c>
      <c r="T582" t="s">
        <v>7872</v>
      </c>
      <c r="U582" t="s">
        <v>7873</v>
      </c>
      <c r="V582" t="s">
        <v>2471</v>
      </c>
      <c r="W582" t="s">
        <v>649</v>
      </c>
      <c r="X582" t="s">
        <v>2013</v>
      </c>
      <c r="Y582" t="str">
        <f>"37-3011"</f>
        <v>37-3011</v>
      </c>
      <c r="Z582" t="s">
        <v>94</v>
      </c>
      <c r="AA582">
        <v>561730</v>
      </c>
      <c r="AB582">
        <v>8</v>
      </c>
      <c r="AC582">
        <v>8</v>
      </c>
      <c r="AD582" t="s">
        <v>79</v>
      </c>
      <c r="AE582" t="s">
        <v>95</v>
      </c>
      <c r="AF582">
        <v>40</v>
      </c>
      <c r="AG582" s="4">
        <v>0.25</v>
      </c>
      <c r="AH582" s="4">
        <v>0.60416666666666663</v>
      </c>
      <c r="AI582" s="5">
        <v>11.93</v>
      </c>
      <c r="AJ582">
        <v>17.899999999999999</v>
      </c>
      <c r="AK582">
        <v>17.899999999999999</v>
      </c>
      <c r="AL582" t="s">
        <v>81</v>
      </c>
      <c r="AM582" t="s">
        <v>82</v>
      </c>
      <c r="AO582" t="s">
        <v>83</v>
      </c>
      <c r="AP582" t="s">
        <v>83</v>
      </c>
      <c r="AQ582" t="s">
        <v>67</v>
      </c>
      <c r="AR582" t="s">
        <v>82</v>
      </c>
      <c r="AT582" t="s">
        <v>82</v>
      </c>
      <c r="AW582" t="s">
        <v>72</v>
      </c>
      <c r="AX582">
        <v>3</v>
      </c>
      <c r="AY582" t="s">
        <v>6194</v>
      </c>
      <c r="AZ582" t="s">
        <v>713</v>
      </c>
      <c r="BA582" t="s">
        <v>714</v>
      </c>
      <c r="BB582">
        <v>70062</v>
      </c>
      <c r="BC582" t="s">
        <v>79</v>
      </c>
      <c r="BH582" t="s">
        <v>11281</v>
      </c>
      <c r="BJ582">
        <v>202711560</v>
      </c>
    </row>
    <row r="583" spans="1:62" x14ac:dyDescent="0.25">
      <c r="A583" t="s">
        <v>15741</v>
      </c>
      <c r="B583" s="2">
        <v>43431</v>
      </c>
      <c r="C583" t="s">
        <v>63</v>
      </c>
      <c r="D583" s="3">
        <v>43424.381811238425</v>
      </c>
      <c r="E583" t="s">
        <v>3355</v>
      </c>
      <c r="H583" t="s">
        <v>15742</v>
      </c>
      <c r="I583" t="s">
        <v>15743</v>
      </c>
      <c r="J583" t="s">
        <v>15744</v>
      </c>
      <c r="L583" t="s">
        <v>2493</v>
      </c>
      <c r="M583" t="s">
        <v>308</v>
      </c>
      <c r="N583">
        <v>7470</v>
      </c>
      <c r="O583" t="s">
        <v>70</v>
      </c>
      <c r="Q583" t="s">
        <v>15745</v>
      </c>
      <c r="S583" t="s">
        <v>82</v>
      </c>
      <c r="U583" t="s">
        <v>92</v>
      </c>
      <c r="X583" t="s">
        <v>10108</v>
      </c>
      <c r="Y583" t="str">
        <f>""</f>
        <v/>
      </c>
      <c r="AB583">
        <v>1</v>
      </c>
      <c r="AD583" t="s">
        <v>79</v>
      </c>
      <c r="AE583" t="s">
        <v>599</v>
      </c>
      <c r="AF583">
        <v>40</v>
      </c>
      <c r="AG583" s="4">
        <v>0.45833333333333331</v>
      </c>
      <c r="AH583" s="4">
        <v>0.91666666666666663</v>
      </c>
      <c r="AI583" s="6">
        <v>500</v>
      </c>
      <c r="AM583" t="s">
        <v>72</v>
      </c>
      <c r="AN583">
        <v>2</v>
      </c>
      <c r="AO583" t="s">
        <v>4633</v>
      </c>
      <c r="AP583" t="s">
        <v>15746</v>
      </c>
      <c r="AQ583" t="s">
        <v>15747</v>
      </c>
      <c r="AR583" t="s">
        <v>82</v>
      </c>
      <c r="AT583" t="s">
        <v>82</v>
      </c>
      <c r="AW583" t="s">
        <v>82</v>
      </c>
      <c r="AY583" t="s">
        <v>2493</v>
      </c>
      <c r="AZ583" t="s">
        <v>3860</v>
      </c>
      <c r="BA583" t="s">
        <v>308</v>
      </c>
      <c r="BB583">
        <v>7470</v>
      </c>
      <c r="BC583" t="s">
        <v>87</v>
      </c>
      <c r="BD583" t="s">
        <v>67</v>
      </c>
      <c r="BH583" t="s">
        <v>15743</v>
      </c>
      <c r="BI583" t="s">
        <v>15744</v>
      </c>
      <c r="BJ583">
        <v>451800718</v>
      </c>
    </row>
    <row r="584" spans="1:62" x14ac:dyDescent="0.25">
      <c r="A584" t="s">
        <v>1295</v>
      </c>
      <c r="B584" s="2">
        <v>43432</v>
      </c>
      <c r="C584" t="s">
        <v>63</v>
      </c>
      <c r="D584" s="3">
        <v>43407.256327395837</v>
      </c>
      <c r="E584" t="s">
        <v>64</v>
      </c>
      <c r="F584" s="2">
        <v>43497</v>
      </c>
      <c r="G584" s="2">
        <v>43799</v>
      </c>
      <c r="H584" t="s">
        <v>1296</v>
      </c>
      <c r="I584" t="s">
        <v>67</v>
      </c>
      <c r="J584" t="s">
        <v>1297</v>
      </c>
      <c r="K584" t="s">
        <v>1298</v>
      </c>
      <c r="L584" t="s">
        <v>1299</v>
      </c>
      <c r="M584" t="s">
        <v>308</v>
      </c>
      <c r="N584">
        <v>7847</v>
      </c>
      <c r="O584" t="s">
        <v>70</v>
      </c>
      <c r="P584" t="s">
        <v>67</v>
      </c>
      <c r="Q584" t="s">
        <v>1300</v>
      </c>
      <c r="S584" t="s">
        <v>72</v>
      </c>
      <c r="T584" t="s">
        <v>1273</v>
      </c>
      <c r="U584" t="s">
        <v>1274</v>
      </c>
      <c r="V584" t="s">
        <v>1275</v>
      </c>
      <c r="W584" t="s">
        <v>1276</v>
      </c>
      <c r="X584" t="s">
        <v>1301</v>
      </c>
      <c r="Y584" t="str">
        <f>"37-3011"</f>
        <v>37-3011</v>
      </c>
      <c r="Z584" t="s">
        <v>94</v>
      </c>
      <c r="AA584">
        <v>561730</v>
      </c>
      <c r="AB584">
        <v>60</v>
      </c>
      <c r="AC584">
        <v>60</v>
      </c>
      <c r="AD584" t="s">
        <v>79</v>
      </c>
      <c r="AE584" t="s">
        <v>95</v>
      </c>
      <c r="AF584">
        <v>40</v>
      </c>
      <c r="AG584" s="4">
        <v>0.3125</v>
      </c>
      <c r="AH584" s="4">
        <v>0.66666666666666663</v>
      </c>
      <c r="AI584" s="5">
        <v>14.41</v>
      </c>
      <c r="AJ584">
        <v>21.62</v>
      </c>
      <c r="AK584">
        <v>24.62</v>
      </c>
      <c r="AL584" t="s">
        <v>81</v>
      </c>
      <c r="AM584" t="s">
        <v>82</v>
      </c>
      <c r="AO584" t="s">
        <v>83</v>
      </c>
      <c r="AP584" t="s">
        <v>67</v>
      </c>
      <c r="AQ584" t="s">
        <v>67</v>
      </c>
      <c r="AR584" t="s">
        <v>82</v>
      </c>
      <c r="AT584" t="s">
        <v>82</v>
      </c>
      <c r="AW584" t="s">
        <v>82</v>
      </c>
      <c r="AY584" t="s">
        <v>1302</v>
      </c>
      <c r="AZ584" t="s">
        <v>1303</v>
      </c>
      <c r="BA584" t="s">
        <v>308</v>
      </c>
      <c r="BB584">
        <v>7960</v>
      </c>
      <c r="BC584" t="s">
        <v>79</v>
      </c>
      <c r="BH584" t="s">
        <v>1304</v>
      </c>
      <c r="BI584" t="s">
        <v>67</v>
      </c>
      <c r="BJ584">
        <v>800005090</v>
      </c>
    </row>
    <row r="585" spans="1:62" x14ac:dyDescent="0.25">
      <c r="A585" t="s">
        <v>1940</v>
      </c>
      <c r="B585" s="2">
        <v>43432</v>
      </c>
      <c r="C585" t="s">
        <v>63</v>
      </c>
      <c r="D585" s="3">
        <v>43406.837428148145</v>
      </c>
      <c r="E585" t="s">
        <v>64</v>
      </c>
      <c r="F585" s="2">
        <v>43497</v>
      </c>
      <c r="G585" s="2">
        <v>43770</v>
      </c>
      <c r="H585" t="s">
        <v>1941</v>
      </c>
      <c r="I585" t="s">
        <v>1942</v>
      </c>
      <c r="J585" t="s">
        <v>1943</v>
      </c>
      <c r="L585" t="s">
        <v>1879</v>
      </c>
      <c r="M585" t="s">
        <v>105</v>
      </c>
      <c r="N585">
        <v>79830</v>
      </c>
      <c r="O585" t="s">
        <v>70</v>
      </c>
      <c r="Q585" t="s">
        <v>1944</v>
      </c>
      <c r="S585" t="s">
        <v>72</v>
      </c>
      <c r="T585" t="s">
        <v>1917</v>
      </c>
      <c r="U585" t="s">
        <v>1918</v>
      </c>
      <c r="V585" t="s">
        <v>1919</v>
      </c>
      <c r="W585" t="s">
        <v>105</v>
      </c>
      <c r="X585" t="s">
        <v>1945</v>
      </c>
      <c r="Y585" t="str">
        <f>"53-7064"</f>
        <v>53-7064</v>
      </c>
      <c r="Z585" t="s">
        <v>962</v>
      </c>
      <c r="AA585">
        <v>212321</v>
      </c>
      <c r="AB585">
        <v>7</v>
      </c>
      <c r="AC585">
        <v>7</v>
      </c>
      <c r="AD585" t="s">
        <v>79</v>
      </c>
      <c r="AE585" t="s">
        <v>95</v>
      </c>
      <c r="AF585">
        <v>40</v>
      </c>
      <c r="AG585" s="4">
        <v>0.33333333333333331</v>
      </c>
      <c r="AH585" s="4">
        <v>0.70833333333333337</v>
      </c>
      <c r="AI585" s="5">
        <v>8.7100000000000009</v>
      </c>
      <c r="AJ585">
        <v>13.07</v>
      </c>
      <c r="AL585" t="s">
        <v>81</v>
      </c>
      <c r="AM585" t="s">
        <v>82</v>
      </c>
      <c r="AO585" t="s">
        <v>83</v>
      </c>
      <c r="AR585" t="s">
        <v>82</v>
      </c>
      <c r="AT585" t="s">
        <v>82</v>
      </c>
      <c r="AW585" t="s">
        <v>82</v>
      </c>
      <c r="AY585" t="s">
        <v>1879</v>
      </c>
      <c r="AZ585" t="s">
        <v>1946</v>
      </c>
      <c r="BA585" t="s">
        <v>105</v>
      </c>
      <c r="BB585">
        <v>79830</v>
      </c>
      <c r="BC585" t="s">
        <v>87</v>
      </c>
      <c r="BH585" t="s">
        <v>1943</v>
      </c>
      <c r="BJ585">
        <v>710728123</v>
      </c>
    </row>
    <row r="586" spans="1:62" x14ac:dyDescent="0.25">
      <c r="A586" t="s">
        <v>1995</v>
      </c>
      <c r="B586" s="2">
        <v>43432</v>
      </c>
      <c r="C586" t="s">
        <v>63</v>
      </c>
      <c r="D586" s="3">
        <v>43406.836812013891</v>
      </c>
      <c r="E586" t="s">
        <v>64</v>
      </c>
      <c r="F586" s="2">
        <v>43497</v>
      </c>
      <c r="G586" s="2">
        <v>43769</v>
      </c>
      <c r="H586" t="s">
        <v>1996</v>
      </c>
      <c r="J586" t="s">
        <v>1997</v>
      </c>
      <c r="L586" t="s">
        <v>1998</v>
      </c>
      <c r="M586" t="s">
        <v>105</v>
      </c>
      <c r="N586">
        <v>75935</v>
      </c>
      <c r="O586" t="s">
        <v>70</v>
      </c>
      <c r="Q586" t="s">
        <v>1999</v>
      </c>
      <c r="S586" t="s">
        <v>72</v>
      </c>
      <c r="T586" t="s">
        <v>1917</v>
      </c>
      <c r="U586" t="s">
        <v>1918</v>
      </c>
      <c r="V586" t="s">
        <v>1919</v>
      </c>
      <c r="W586" t="s">
        <v>105</v>
      </c>
      <c r="X586" t="s">
        <v>2000</v>
      </c>
      <c r="Y586" t="str">
        <f>"37-3011"</f>
        <v>37-3011</v>
      </c>
      <c r="Z586" t="s">
        <v>94</v>
      </c>
      <c r="AA586">
        <v>561730</v>
      </c>
      <c r="AB586">
        <v>11</v>
      </c>
      <c r="AC586">
        <v>11</v>
      </c>
      <c r="AD586" t="s">
        <v>79</v>
      </c>
      <c r="AE586" t="s">
        <v>95</v>
      </c>
      <c r="AF586">
        <v>35</v>
      </c>
      <c r="AG586" s="4">
        <v>0.33333333333333331</v>
      </c>
      <c r="AH586" s="4">
        <v>0.70833333333333337</v>
      </c>
      <c r="AI586" s="5">
        <v>12.62</v>
      </c>
      <c r="AJ586">
        <v>18.93</v>
      </c>
      <c r="AL586" t="s">
        <v>81</v>
      </c>
      <c r="AM586" t="s">
        <v>82</v>
      </c>
      <c r="AO586" t="s">
        <v>83</v>
      </c>
      <c r="AR586" t="s">
        <v>82</v>
      </c>
      <c r="AT586" t="s">
        <v>82</v>
      </c>
      <c r="AW586" t="s">
        <v>82</v>
      </c>
      <c r="AY586" t="s">
        <v>1998</v>
      </c>
      <c r="AZ586" t="s">
        <v>2001</v>
      </c>
      <c r="BA586" t="s">
        <v>105</v>
      </c>
      <c r="BB586">
        <v>75935</v>
      </c>
      <c r="BC586" t="s">
        <v>79</v>
      </c>
      <c r="BH586" t="s">
        <v>1997</v>
      </c>
      <c r="BJ586">
        <v>752751609</v>
      </c>
    </row>
    <row r="587" spans="1:62" x14ac:dyDescent="0.25">
      <c r="A587" t="s">
        <v>3148</v>
      </c>
      <c r="B587" s="2">
        <v>43432</v>
      </c>
      <c r="C587" t="s">
        <v>63</v>
      </c>
      <c r="D587" s="3">
        <v>43406.842658668982</v>
      </c>
      <c r="E587" t="s">
        <v>64</v>
      </c>
      <c r="F587" s="2">
        <v>43497</v>
      </c>
      <c r="G587" s="2">
        <v>43717</v>
      </c>
      <c r="H587" t="s">
        <v>3149</v>
      </c>
      <c r="I587" t="s">
        <v>3150</v>
      </c>
      <c r="J587" t="s">
        <v>3151</v>
      </c>
      <c r="K587" t="s">
        <v>3152</v>
      </c>
      <c r="L587" t="s">
        <v>3153</v>
      </c>
      <c r="M587" t="s">
        <v>2367</v>
      </c>
      <c r="N587">
        <v>29577</v>
      </c>
      <c r="O587" t="s">
        <v>70</v>
      </c>
      <c r="Q587" t="s">
        <v>3154</v>
      </c>
      <c r="S587" t="s">
        <v>72</v>
      </c>
      <c r="T587" t="s">
        <v>102</v>
      </c>
      <c r="U587" t="s">
        <v>1425</v>
      </c>
      <c r="V587" t="s">
        <v>1426</v>
      </c>
      <c r="W587" t="s">
        <v>105</v>
      </c>
      <c r="X587" t="s">
        <v>1427</v>
      </c>
      <c r="Y587" t="str">
        <f>"37-2012"</f>
        <v>37-2012</v>
      </c>
      <c r="Z587" t="s">
        <v>373</v>
      </c>
      <c r="AA587">
        <v>72111</v>
      </c>
      <c r="AB587">
        <v>20</v>
      </c>
      <c r="AC587">
        <v>20</v>
      </c>
      <c r="AD587" t="s">
        <v>79</v>
      </c>
      <c r="AE587" t="s">
        <v>95</v>
      </c>
      <c r="AF587">
        <v>35</v>
      </c>
      <c r="AG587" s="4">
        <v>0.375</v>
      </c>
      <c r="AH587" s="4">
        <v>0.70833333333333337</v>
      </c>
      <c r="AI587" s="5">
        <v>9.5</v>
      </c>
      <c r="AJ587">
        <v>14.25</v>
      </c>
      <c r="AK587">
        <v>14.25</v>
      </c>
      <c r="AL587" t="s">
        <v>81</v>
      </c>
      <c r="AM587" t="s">
        <v>82</v>
      </c>
      <c r="AO587" t="s">
        <v>83</v>
      </c>
      <c r="AR587" t="s">
        <v>82</v>
      </c>
      <c r="AT587" t="s">
        <v>82</v>
      </c>
      <c r="AW587" t="s">
        <v>72</v>
      </c>
      <c r="AX587">
        <v>1</v>
      </c>
      <c r="AY587" t="s">
        <v>3153</v>
      </c>
      <c r="AZ587" t="s">
        <v>3155</v>
      </c>
      <c r="BA587" t="s">
        <v>2367</v>
      </c>
      <c r="BB587">
        <v>29577</v>
      </c>
      <c r="BC587" t="s">
        <v>87</v>
      </c>
      <c r="BH587" t="s">
        <v>3151</v>
      </c>
      <c r="BJ587">
        <v>570722759</v>
      </c>
    </row>
    <row r="588" spans="1:62" x14ac:dyDescent="0.25">
      <c r="A588" t="s">
        <v>4252</v>
      </c>
      <c r="B588" s="2">
        <v>43432</v>
      </c>
      <c r="C588" t="s">
        <v>63</v>
      </c>
      <c r="D588" s="3">
        <v>43406.8413653588</v>
      </c>
      <c r="E588" t="s">
        <v>64</v>
      </c>
      <c r="F588" s="2">
        <v>43497</v>
      </c>
      <c r="G588" s="2">
        <v>43799</v>
      </c>
      <c r="H588" t="s">
        <v>4253</v>
      </c>
      <c r="I588" t="s">
        <v>4254</v>
      </c>
      <c r="J588" t="s">
        <v>4255</v>
      </c>
      <c r="L588" t="s">
        <v>2689</v>
      </c>
      <c r="M588" t="s">
        <v>105</v>
      </c>
      <c r="N588">
        <v>75067</v>
      </c>
      <c r="O588" t="s">
        <v>70</v>
      </c>
      <c r="Q588" t="s">
        <v>4256</v>
      </c>
      <c r="S588" t="s">
        <v>72</v>
      </c>
      <c r="T588" t="s">
        <v>1917</v>
      </c>
      <c r="U588" t="s">
        <v>1918</v>
      </c>
      <c r="V588" t="s">
        <v>1919</v>
      </c>
      <c r="W588" t="s">
        <v>105</v>
      </c>
      <c r="X588" t="s">
        <v>106</v>
      </c>
      <c r="Y588" t="str">
        <f>"37-3011"</f>
        <v>37-3011</v>
      </c>
      <c r="Z588" t="s">
        <v>94</v>
      </c>
      <c r="AA588">
        <v>561730</v>
      </c>
      <c r="AB588">
        <v>32</v>
      </c>
      <c r="AC588">
        <v>32</v>
      </c>
      <c r="AD588" t="s">
        <v>79</v>
      </c>
      <c r="AE588" t="s">
        <v>95</v>
      </c>
      <c r="AF588">
        <v>40</v>
      </c>
      <c r="AG588" s="4">
        <v>0.33333333333333331</v>
      </c>
      <c r="AH588" s="4">
        <v>0.70833333333333337</v>
      </c>
      <c r="AI588" s="5">
        <v>13.94</v>
      </c>
      <c r="AJ588">
        <v>20.91</v>
      </c>
      <c r="AL588" t="s">
        <v>81</v>
      </c>
      <c r="AM588" t="s">
        <v>82</v>
      </c>
      <c r="AO588" t="s">
        <v>83</v>
      </c>
      <c r="AR588" t="s">
        <v>82</v>
      </c>
      <c r="AT588" t="s">
        <v>82</v>
      </c>
      <c r="AW588" t="s">
        <v>82</v>
      </c>
      <c r="AY588" t="s">
        <v>2689</v>
      </c>
      <c r="AZ588" t="s">
        <v>3523</v>
      </c>
      <c r="BA588" t="s">
        <v>105</v>
      </c>
      <c r="BB588">
        <v>75067</v>
      </c>
      <c r="BC588" t="s">
        <v>79</v>
      </c>
      <c r="BH588" t="s">
        <v>4255</v>
      </c>
      <c r="BJ588">
        <v>820635723</v>
      </c>
    </row>
    <row r="589" spans="1:62" x14ac:dyDescent="0.25">
      <c r="A589" t="s">
        <v>5408</v>
      </c>
      <c r="B589" s="2">
        <v>43432</v>
      </c>
      <c r="C589" t="s">
        <v>63</v>
      </c>
      <c r="D589" s="3">
        <v>43406.842035023146</v>
      </c>
      <c r="E589" t="s">
        <v>64</v>
      </c>
      <c r="F589" s="2">
        <v>43497</v>
      </c>
      <c r="G589" s="2">
        <v>43800</v>
      </c>
      <c r="H589" t="s">
        <v>5409</v>
      </c>
      <c r="I589" t="s">
        <v>5410</v>
      </c>
      <c r="J589" t="s">
        <v>5411</v>
      </c>
      <c r="L589" t="s">
        <v>5412</v>
      </c>
      <c r="M589" t="s">
        <v>105</v>
      </c>
      <c r="N589">
        <v>76226</v>
      </c>
      <c r="O589" t="s">
        <v>70</v>
      </c>
      <c r="Q589" t="s">
        <v>5413</v>
      </c>
      <c r="S589" t="s">
        <v>72</v>
      </c>
      <c r="T589" t="s">
        <v>1917</v>
      </c>
      <c r="U589" t="s">
        <v>1918</v>
      </c>
      <c r="V589" t="s">
        <v>1919</v>
      </c>
      <c r="W589" t="s">
        <v>105</v>
      </c>
      <c r="X589" t="s">
        <v>106</v>
      </c>
      <c r="Y589" t="str">
        <f>"37-3011"</f>
        <v>37-3011</v>
      </c>
      <c r="Z589" t="s">
        <v>94</v>
      </c>
      <c r="AA589">
        <v>561730</v>
      </c>
      <c r="AB589">
        <v>12</v>
      </c>
      <c r="AC589">
        <v>12</v>
      </c>
      <c r="AD589" t="s">
        <v>79</v>
      </c>
      <c r="AE589" t="s">
        <v>95</v>
      </c>
      <c r="AF589">
        <v>40</v>
      </c>
      <c r="AG589" s="4">
        <v>0.33333333333333331</v>
      </c>
      <c r="AH589" s="4">
        <v>0.6875</v>
      </c>
      <c r="AI589" s="5">
        <v>13.94</v>
      </c>
      <c r="AJ589">
        <v>20.91</v>
      </c>
      <c r="AL589" t="s">
        <v>81</v>
      </c>
      <c r="AM589" t="s">
        <v>82</v>
      </c>
      <c r="AO589" t="s">
        <v>83</v>
      </c>
      <c r="AR589" t="s">
        <v>82</v>
      </c>
      <c r="AT589" t="s">
        <v>82</v>
      </c>
      <c r="AW589" t="s">
        <v>82</v>
      </c>
      <c r="AY589" t="s">
        <v>5412</v>
      </c>
      <c r="AZ589" t="s">
        <v>3523</v>
      </c>
      <c r="BA589" t="s">
        <v>105</v>
      </c>
      <c r="BB589">
        <v>76226</v>
      </c>
      <c r="BC589" t="s">
        <v>79</v>
      </c>
      <c r="BH589" t="s">
        <v>5411</v>
      </c>
      <c r="BJ589">
        <v>474520212</v>
      </c>
    </row>
    <row r="590" spans="1:62" x14ac:dyDescent="0.25">
      <c r="A590" t="s">
        <v>5726</v>
      </c>
      <c r="B590" s="2">
        <v>43432</v>
      </c>
      <c r="C590" t="s">
        <v>63</v>
      </c>
      <c r="D590" s="3">
        <v>43401.865848020832</v>
      </c>
      <c r="E590" t="s">
        <v>64</v>
      </c>
      <c r="F590" s="2">
        <v>43491</v>
      </c>
      <c r="G590" s="2">
        <v>43764</v>
      </c>
      <c r="H590" t="s">
        <v>5727</v>
      </c>
      <c r="I590" t="s">
        <v>683</v>
      </c>
      <c r="J590" t="s">
        <v>5728</v>
      </c>
      <c r="K590" t="s">
        <v>683</v>
      </c>
      <c r="L590" t="s">
        <v>1700</v>
      </c>
      <c r="M590" t="s">
        <v>76</v>
      </c>
      <c r="N590">
        <v>74129</v>
      </c>
      <c r="O590" t="s">
        <v>70</v>
      </c>
      <c r="P590" t="s">
        <v>683</v>
      </c>
      <c r="Q590" t="s">
        <v>5729</v>
      </c>
      <c r="S590" t="s">
        <v>72</v>
      </c>
      <c r="T590" t="s">
        <v>5730</v>
      </c>
      <c r="U590" t="s">
        <v>5731</v>
      </c>
      <c r="V590" t="s">
        <v>5732</v>
      </c>
      <c r="W590" t="s">
        <v>76</v>
      </c>
      <c r="X590" t="s">
        <v>93</v>
      </c>
      <c r="Y590" t="str">
        <f>"37-3011"</f>
        <v>37-3011</v>
      </c>
      <c r="Z590" t="s">
        <v>94</v>
      </c>
      <c r="AA590">
        <v>561730</v>
      </c>
      <c r="AB590">
        <v>4</v>
      </c>
      <c r="AC590">
        <v>4</v>
      </c>
      <c r="AD590" t="s">
        <v>79</v>
      </c>
      <c r="AE590" t="s">
        <v>95</v>
      </c>
      <c r="AF590">
        <v>40</v>
      </c>
      <c r="AG590" s="4">
        <v>0.33333333333333331</v>
      </c>
      <c r="AH590" s="4">
        <v>0.6875</v>
      </c>
      <c r="AI590" s="5">
        <v>12.95</v>
      </c>
      <c r="AJ590">
        <v>0</v>
      </c>
      <c r="AK590">
        <v>0</v>
      </c>
      <c r="AL590" t="s">
        <v>81</v>
      </c>
      <c r="AM590" t="s">
        <v>82</v>
      </c>
      <c r="AO590" t="s">
        <v>213</v>
      </c>
      <c r="AP590" t="s">
        <v>683</v>
      </c>
      <c r="AQ590" t="s">
        <v>683</v>
      </c>
      <c r="AR590" t="s">
        <v>82</v>
      </c>
      <c r="AT590" t="s">
        <v>82</v>
      </c>
      <c r="AW590" t="s">
        <v>82</v>
      </c>
      <c r="AY590" t="s">
        <v>1700</v>
      </c>
      <c r="AZ590" t="s">
        <v>1700</v>
      </c>
      <c r="BA590" t="s">
        <v>76</v>
      </c>
      <c r="BB590">
        <v>74129</v>
      </c>
      <c r="BC590" t="s">
        <v>79</v>
      </c>
      <c r="BH590" t="s">
        <v>5733</v>
      </c>
      <c r="BJ590">
        <v>731453200</v>
      </c>
    </row>
    <row r="591" spans="1:62" x14ac:dyDescent="0.25">
      <c r="A591" t="s">
        <v>6029</v>
      </c>
      <c r="B591" s="2">
        <v>43432</v>
      </c>
      <c r="C591" t="s">
        <v>63</v>
      </c>
      <c r="D591" s="3">
        <v>43402.833510937497</v>
      </c>
      <c r="E591" t="s">
        <v>64</v>
      </c>
      <c r="F591" s="2">
        <v>43493</v>
      </c>
      <c r="G591" s="2">
        <v>43764</v>
      </c>
      <c r="H591" t="s">
        <v>6030</v>
      </c>
      <c r="J591" t="s">
        <v>6031</v>
      </c>
      <c r="K591" t="s">
        <v>6032</v>
      </c>
      <c r="L591" t="s">
        <v>4606</v>
      </c>
      <c r="M591" t="s">
        <v>105</v>
      </c>
      <c r="N591">
        <v>78610</v>
      </c>
      <c r="O591" t="s">
        <v>70</v>
      </c>
      <c r="Q591" t="s">
        <v>6033</v>
      </c>
      <c r="S591" t="s">
        <v>72</v>
      </c>
      <c r="T591" t="s">
        <v>3749</v>
      </c>
      <c r="U591" t="s">
        <v>3750</v>
      </c>
      <c r="V591" t="s">
        <v>642</v>
      </c>
      <c r="W591" t="s">
        <v>105</v>
      </c>
      <c r="X591" t="s">
        <v>6034</v>
      </c>
      <c r="Y591" t="str">
        <f>"53-7062"</f>
        <v>53-7062</v>
      </c>
      <c r="Z591" t="s">
        <v>337</v>
      </c>
      <c r="AA591">
        <v>311710</v>
      </c>
      <c r="AB591">
        <v>2</v>
      </c>
      <c r="AC591">
        <v>2</v>
      </c>
      <c r="AD591" t="s">
        <v>79</v>
      </c>
      <c r="AE591" t="s">
        <v>80</v>
      </c>
      <c r="AF591">
        <v>40</v>
      </c>
      <c r="AG591" s="4">
        <v>0.20833333333333334</v>
      </c>
      <c r="AH591" s="4">
        <v>0.58333333333333337</v>
      </c>
      <c r="AI591" s="5">
        <v>12.88</v>
      </c>
      <c r="AJ591">
        <v>19.32</v>
      </c>
      <c r="AL591" t="s">
        <v>81</v>
      </c>
      <c r="AM591" t="s">
        <v>82</v>
      </c>
      <c r="AO591" t="s">
        <v>83</v>
      </c>
      <c r="AR591" t="s">
        <v>82</v>
      </c>
      <c r="AT591" t="s">
        <v>82</v>
      </c>
      <c r="AW591" t="s">
        <v>82</v>
      </c>
      <c r="AY591" t="s">
        <v>4606</v>
      </c>
      <c r="AZ591" t="s">
        <v>953</v>
      </c>
      <c r="BA591" t="s">
        <v>105</v>
      </c>
      <c r="BB591">
        <v>78610</v>
      </c>
      <c r="BC591" t="s">
        <v>87</v>
      </c>
      <c r="BH591" t="s">
        <v>6031</v>
      </c>
      <c r="BJ591">
        <v>611543691</v>
      </c>
    </row>
    <row r="592" spans="1:62" x14ac:dyDescent="0.25">
      <c r="A592" t="s">
        <v>7091</v>
      </c>
      <c r="B592" s="2">
        <v>43432</v>
      </c>
      <c r="C592" t="s">
        <v>63</v>
      </c>
      <c r="D592" s="3">
        <v>43406.83816078704</v>
      </c>
      <c r="E592" t="s">
        <v>91</v>
      </c>
      <c r="H592" t="s">
        <v>7092</v>
      </c>
      <c r="J592" t="s">
        <v>7093</v>
      </c>
      <c r="L592" t="s">
        <v>7094</v>
      </c>
      <c r="M592" t="s">
        <v>100</v>
      </c>
      <c r="N592">
        <v>28466</v>
      </c>
      <c r="O592" t="s">
        <v>70</v>
      </c>
      <c r="Q592" t="s">
        <v>7095</v>
      </c>
      <c r="S592" t="s">
        <v>72</v>
      </c>
      <c r="T592" t="s">
        <v>878</v>
      </c>
      <c r="U592" t="s">
        <v>2878</v>
      </c>
      <c r="V592" t="s">
        <v>2620</v>
      </c>
      <c r="W592" t="s">
        <v>881</v>
      </c>
      <c r="X592" t="s">
        <v>1058</v>
      </c>
      <c r="Y592" t="str">
        <f>"35-2021"</f>
        <v>35-2021</v>
      </c>
      <c r="Z592" t="s">
        <v>221</v>
      </c>
      <c r="AA592">
        <v>722110</v>
      </c>
      <c r="AB592">
        <v>5</v>
      </c>
      <c r="AD592" t="s">
        <v>79</v>
      </c>
      <c r="AE592" t="s">
        <v>95</v>
      </c>
      <c r="AF592">
        <v>40</v>
      </c>
      <c r="AG592" s="4">
        <v>0.375</v>
      </c>
      <c r="AH592" s="4">
        <v>0.91666666666666663</v>
      </c>
      <c r="AI592" s="5">
        <v>9.7100000000000009</v>
      </c>
      <c r="AJ592">
        <v>14.57</v>
      </c>
      <c r="AK592">
        <v>19.5</v>
      </c>
      <c r="AL592" t="s">
        <v>81</v>
      </c>
      <c r="AM592" t="s">
        <v>82</v>
      </c>
      <c r="AO592" t="s">
        <v>83</v>
      </c>
      <c r="AR592" t="s">
        <v>82</v>
      </c>
      <c r="AT592" t="s">
        <v>82</v>
      </c>
      <c r="AW592" t="s">
        <v>82</v>
      </c>
      <c r="AY592" t="s">
        <v>7094</v>
      </c>
      <c r="AZ592" t="s">
        <v>7096</v>
      </c>
      <c r="BA592" t="s">
        <v>100</v>
      </c>
      <c r="BB592">
        <v>28466</v>
      </c>
      <c r="BC592" t="s">
        <v>87</v>
      </c>
      <c r="BH592" t="s">
        <v>7097</v>
      </c>
      <c r="BJ592">
        <v>473328805</v>
      </c>
    </row>
    <row r="593" spans="1:62" x14ac:dyDescent="0.25">
      <c r="A593" t="s">
        <v>7646</v>
      </c>
      <c r="B593" s="2">
        <v>43432</v>
      </c>
      <c r="C593" t="s">
        <v>63</v>
      </c>
      <c r="D593" s="3">
        <v>43398.572806956021</v>
      </c>
      <c r="E593" t="s">
        <v>1763</v>
      </c>
      <c r="F593" s="2">
        <v>43473</v>
      </c>
      <c r="G593" s="2">
        <v>43776</v>
      </c>
      <c r="H593" t="s">
        <v>7647</v>
      </c>
      <c r="J593" t="s">
        <v>7648</v>
      </c>
      <c r="L593" t="s">
        <v>7649</v>
      </c>
      <c r="M593" t="s">
        <v>626</v>
      </c>
      <c r="N593">
        <v>72823</v>
      </c>
      <c r="O593" t="s">
        <v>70</v>
      </c>
      <c r="Q593" t="s">
        <v>7650</v>
      </c>
      <c r="S593" t="s">
        <v>72</v>
      </c>
      <c r="T593" t="s">
        <v>878</v>
      </c>
      <c r="U593" t="s">
        <v>2327</v>
      </c>
      <c r="V593" t="s">
        <v>880</v>
      </c>
      <c r="W593" t="s">
        <v>881</v>
      </c>
      <c r="X593" t="s">
        <v>7651</v>
      </c>
      <c r="Y593" t="str">
        <f>"37-3011"</f>
        <v>37-3011</v>
      </c>
      <c r="Z593" t="s">
        <v>94</v>
      </c>
      <c r="AA593">
        <v>561730</v>
      </c>
      <c r="AB593">
        <v>45</v>
      </c>
      <c r="AC593">
        <v>45</v>
      </c>
      <c r="AD593" t="s">
        <v>79</v>
      </c>
      <c r="AE593" t="s">
        <v>80</v>
      </c>
      <c r="AF593">
        <v>40</v>
      </c>
      <c r="AG593" s="4">
        <v>0.33333333333333331</v>
      </c>
      <c r="AH593" s="4">
        <v>0.66666666666666663</v>
      </c>
      <c r="AI593" s="5">
        <v>9.86</v>
      </c>
      <c r="AJ593">
        <v>14.79</v>
      </c>
      <c r="AK593">
        <v>21.35</v>
      </c>
      <c r="AL593" t="s">
        <v>81</v>
      </c>
      <c r="AM593" t="s">
        <v>82</v>
      </c>
      <c r="AO593" t="s">
        <v>83</v>
      </c>
      <c r="AR593" t="s">
        <v>82</v>
      </c>
      <c r="AT593" t="s">
        <v>82</v>
      </c>
      <c r="AW593" t="s">
        <v>82</v>
      </c>
      <c r="AY593" t="s">
        <v>7652</v>
      </c>
      <c r="AZ593" t="s">
        <v>7316</v>
      </c>
      <c r="BA593" t="s">
        <v>626</v>
      </c>
      <c r="BB593">
        <v>71832</v>
      </c>
      <c r="BC593" t="s">
        <v>79</v>
      </c>
      <c r="BH593" t="s">
        <v>7653</v>
      </c>
      <c r="BJ593">
        <v>455045600</v>
      </c>
    </row>
    <row r="594" spans="1:62" x14ac:dyDescent="0.25">
      <c r="A594" t="s">
        <v>8421</v>
      </c>
      <c r="B594" s="2">
        <v>43432</v>
      </c>
      <c r="C594" t="s">
        <v>63</v>
      </c>
      <c r="D594" s="3">
        <v>43397.417607187497</v>
      </c>
      <c r="E594" t="s">
        <v>117</v>
      </c>
      <c r="H594" t="s">
        <v>8422</v>
      </c>
      <c r="I594" t="s">
        <v>8423</v>
      </c>
      <c r="J594" t="s">
        <v>8424</v>
      </c>
      <c r="L594" t="s">
        <v>8425</v>
      </c>
      <c r="M594" t="s">
        <v>714</v>
      </c>
      <c r="N594" t="s">
        <v>8426</v>
      </c>
      <c r="O594" t="s">
        <v>70</v>
      </c>
      <c r="P594" t="s">
        <v>67</v>
      </c>
      <c r="Q594" t="s">
        <v>8427</v>
      </c>
      <c r="S594" t="s">
        <v>82</v>
      </c>
      <c r="U594" t="s">
        <v>92</v>
      </c>
      <c r="X594" t="s">
        <v>8428</v>
      </c>
      <c r="Y594" t="str">
        <f>"37-2011"</f>
        <v>37-2011</v>
      </c>
      <c r="Z594" t="s">
        <v>424</v>
      </c>
      <c r="AA594">
        <v>333132</v>
      </c>
      <c r="AB594">
        <v>12</v>
      </c>
      <c r="AD594" t="s">
        <v>79</v>
      </c>
      <c r="AE594" t="s">
        <v>95</v>
      </c>
      <c r="AF594">
        <v>40</v>
      </c>
      <c r="AG594" s="4">
        <v>0.25</v>
      </c>
      <c r="AH594" s="4">
        <v>0.75</v>
      </c>
      <c r="AI594" s="5">
        <v>9.58</v>
      </c>
      <c r="AJ594">
        <v>14.37</v>
      </c>
      <c r="AM594" t="s">
        <v>82</v>
      </c>
      <c r="AO594" t="s">
        <v>83</v>
      </c>
      <c r="AR594" t="s">
        <v>82</v>
      </c>
      <c r="AT594" t="s">
        <v>82</v>
      </c>
      <c r="AW594" t="s">
        <v>82</v>
      </c>
      <c r="AY594" t="s">
        <v>8425</v>
      </c>
      <c r="AZ594" t="s">
        <v>8429</v>
      </c>
      <c r="BA594" t="s">
        <v>714</v>
      </c>
      <c r="BB594" t="s">
        <v>8426</v>
      </c>
      <c r="BC594" t="s">
        <v>79</v>
      </c>
      <c r="BH594" t="s">
        <v>8424</v>
      </c>
      <c r="BJ594">
        <v>473639411</v>
      </c>
    </row>
    <row r="595" spans="1:62" x14ac:dyDescent="0.25">
      <c r="A595" t="s">
        <v>8551</v>
      </c>
      <c r="B595" s="2">
        <v>43432</v>
      </c>
      <c r="C595" t="s">
        <v>63</v>
      </c>
      <c r="D595" s="3">
        <v>43402.510521111108</v>
      </c>
      <c r="E595" t="s">
        <v>91</v>
      </c>
      <c r="H595" t="s">
        <v>8394</v>
      </c>
      <c r="J595" t="s">
        <v>8395</v>
      </c>
      <c r="K595" t="s">
        <v>8396</v>
      </c>
      <c r="L595" t="s">
        <v>313</v>
      </c>
      <c r="M595" t="s">
        <v>232</v>
      </c>
      <c r="N595">
        <v>10023</v>
      </c>
      <c r="O595" t="s">
        <v>70</v>
      </c>
      <c r="Q595" t="s">
        <v>8397</v>
      </c>
      <c r="S595" t="s">
        <v>72</v>
      </c>
      <c r="T595" t="s">
        <v>8398</v>
      </c>
      <c r="U595" t="s">
        <v>8399</v>
      </c>
      <c r="V595" t="s">
        <v>4711</v>
      </c>
      <c r="W595" t="s">
        <v>136</v>
      </c>
      <c r="X595" t="s">
        <v>8400</v>
      </c>
      <c r="Y595" t="str">
        <f>"13-2011"</f>
        <v>13-2011</v>
      </c>
      <c r="Z595" t="s">
        <v>8401</v>
      </c>
      <c r="AA595">
        <v>54121</v>
      </c>
      <c r="AB595">
        <v>4</v>
      </c>
      <c r="AD595" t="s">
        <v>79</v>
      </c>
      <c r="AE595" t="s">
        <v>95</v>
      </c>
      <c r="AF595">
        <v>40</v>
      </c>
      <c r="AG595" s="4">
        <v>0.33333333333333331</v>
      </c>
      <c r="AH595" t="s">
        <v>8552</v>
      </c>
      <c r="AI595" s="5">
        <v>38.57</v>
      </c>
      <c r="AJ595">
        <v>57.86</v>
      </c>
      <c r="AL595" t="s">
        <v>81</v>
      </c>
      <c r="AM595" t="s">
        <v>82</v>
      </c>
      <c r="AO595" t="s">
        <v>1045</v>
      </c>
      <c r="AQ595" t="s">
        <v>8402</v>
      </c>
      <c r="AR595" t="s">
        <v>82</v>
      </c>
      <c r="AT595" t="s">
        <v>82</v>
      </c>
      <c r="AW595" t="s">
        <v>72</v>
      </c>
      <c r="AX595">
        <v>24</v>
      </c>
      <c r="AY595" t="s">
        <v>5477</v>
      </c>
      <c r="AZ595" t="s">
        <v>291</v>
      </c>
      <c r="BA595" t="s">
        <v>147</v>
      </c>
      <c r="BB595">
        <v>19462</v>
      </c>
      <c r="BC595" t="s">
        <v>87</v>
      </c>
      <c r="BH595" t="s">
        <v>8553</v>
      </c>
      <c r="BI595" t="s">
        <v>8554</v>
      </c>
      <c r="BJ595">
        <v>611856758</v>
      </c>
    </row>
    <row r="596" spans="1:62" x14ac:dyDescent="0.25">
      <c r="A596" t="s">
        <v>8555</v>
      </c>
      <c r="B596" s="2">
        <v>43432</v>
      </c>
      <c r="C596" t="s">
        <v>63</v>
      </c>
      <c r="D596" s="3">
        <v>43402.834931238423</v>
      </c>
      <c r="E596" t="s">
        <v>64</v>
      </c>
      <c r="F596" s="2">
        <v>43493</v>
      </c>
      <c r="G596" s="2">
        <v>43797</v>
      </c>
      <c r="H596" t="s">
        <v>8556</v>
      </c>
      <c r="I596" t="s">
        <v>8557</v>
      </c>
      <c r="J596" t="s">
        <v>8558</v>
      </c>
      <c r="L596" t="s">
        <v>3408</v>
      </c>
      <c r="M596" t="s">
        <v>783</v>
      </c>
      <c r="N596">
        <v>44256</v>
      </c>
      <c r="O596" t="s">
        <v>70</v>
      </c>
      <c r="Q596" t="s">
        <v>8559</v>
      </c>
      <c r="S596" t="s">
        <v>72</v>
      </c>
      <c r="T596" t="s">
        <v>4795</v>
      </c>
      <c r="U596" t="s">
        <v>5508</v>
      </c>
      <c r="V596" t="s">
        <v>4796</v>
      </c>
      <c r="W596" t="s">
        <v>308</v>
      </c>
      <c r="X596" t="s">
        <v>106</v>
      </c>
      <c r="Y596" t="str">
        <f>"37-3011"</f>
        <v>37-3011</v>
      </c>
      <c r="Z596" t="s">
        <v>94</v>
      </c>
      <c r="AA596">
        <v>561730</v>
      </c>
      <c r="AB596">
        <v>24</v>
      </c>
      <c r="AC596">
        <v>24</v>
      </c>
      <c r="AD596" t="s">
        <v>79</v>
      </c>
      <c r="AE596" t="s">
        <v>80</v>
      </c>
      <c r="AF596">
        <v>40</v>
      </c>
      <c r="AG596" s="4">
        <v>0.3125</v>
      </c>
      <c r="AH596" s="4">
        <v>0.66666666666666663</v>
      </c>
      <c r="AI596" s="5">
        <v>13.7</v>
      </c>
      <c r="AJ596">
        <v>20.55</v>
      </c>
      <c r="AL596" t="s">
        <v>81</v>
      </c>
      <c r="AM596" t="s">
        <v>82</v>
      </c>
      <c r="AO596" t="s">
        <v>83</v>
      </c>
      <c r="AP596" t="s">
        <v>130</v>
      </c>
      <c r="AQ596" t="s">
        <v>130</v>
      </c>
      <c r="AR596" t="s">
        <v>82</v>
      </c>
      <c r="AT596" t="s">
        <v>82</v>
      </c>
      <c r="AW596" t="s">
        <v>82</v>
      </c>
      <c r="AY596" t="s">
        <v>3408</v>
      </c>
      <c r="AZ596" t="s">
        <v>3408</v>
      </c>
      <c r="BA596" t="s">
        <v>783</v>
      </c>
      <c r="BB596">
        <v>44256</v>
      </c>
      <c r="BC596" t="s">
        <v>79</v>
      </c>
      <c r="BH596" t="s">
        <v>8558</v>
      </c>
      <c r="BJ596">
        <v>341805808</v>
      </c>
    </row>
    <row r="597" spans="1:62" x14ac:dyDescent="0.25">
      <c r="A597" t="s">
        <v>8787</v>
      </c>
      <c r="B597" s="2">
        <v>43432</v>
      </c>
      <c r="C597" t="s">
        <v>63</v>
      </c>
      <c r="D597" s="3">
        <v>43399.755357083333</v>
      </c>
      <c r="E597" t="s">
        <v>64</v>
      </c>
      <c r="F597" s="2">
        <v>43474</v>
      </c>
      <c r="G597" s="2">
        <v>43677</v>
      </c>
      <c r="H597" t="s">
        <v>2921</v>
      </c>
      <c r="J597" t="s">
        <v>2922</v>
      </c>
      <c r="L597" t="s">
        <v>2923</v>
      </c>
      <c r="M597" t="s">
        <v>147</v>
      </c>
      <c r="N597">
        <v>19030</v>
      </c>
      <c r="O597" t="s">
        <v>70</v>
      </c>
      <c r="Q597" t="s">
        <v>2924</v>
      </c>
      <c r="S597" t="s">
        <v>72</v>
      </c>
      <c r="T597" t="s">
        <v>2925</v>
      </c>
      <c r="U597" t="s">
        <v>2926</v>
      </c>
      <c r="V597" t="s">
        <v>2927</v>
      </c>
      <c r="W597" t="s">
        <v>308</v>
      </c>
      <c r="X597" t="s">
        <v>2928</v>
      </c>
      <c r="Y597" t="str">
        <f>"37-2011"</f>
        <v>37-2011</v>
      </c>
      <c r="Z597" t="s">
        <v>424</v>
      </c>
      <c r="AA597">
        <v>237310</v>
      </c>
      <c r="AB597">
        <v>6</v>
      </c>
      <c r="AC597">
        <v>6</v>
      </c>
      <c r="AD597" t="s">
        <v>79</v>
      </c>
      <c r="AE597" t="s">
        <v>95</v>
      </c>
      <c r="AF597">
        <v>35</v>
      </c>
      <c r="AG597" s="4">
        <v>0.25</v>
      </c>
      <c r="AH597" s="4">
        <v>0.83333333333333337</v>
      </c>
      <c r="AI597" s="5">
        <v>15.18</v>
      </c>
      <c r="AJ597">
        <v>22.77</v>
      </c>
      <c r="AL597" t="s">
        <v>81</v>
      </c>
      <c r="AM597" t="s">
        <v>82</v>
      </c>
      <c r="AO597" t="s">
        <v>83</v>
      </c>
      <c r="AP597" t="s">
        <v>130</v>
      </c>
      <c r="AQ597" t="s">
        <v>130</v>
      </c>
      <c r="AR597" t="s">
        <v>82</v>
      </c>
      <c r="AT597" t="s">
        <v>82</v>
      </c>
      <c r="AW597" t="s">
        <v>82</v>
      </c>
      <c r="AY597" t="s">
        <v>2923</v>
      </c>
      <c r="AZ597" t="s">
        <v>1521</v>
      </c>
      <c r="BA597" t="s">
        <v>147</v>
      </c>
      <c r="BB597">
        <v>19030</v>
      </c>
      <c r="BC597" t="s">
        <v>79</v>
      </c>
      <c r="BH597" t="s">
        <v>2922</v>
      </c>
      <c r="BJ597">
        <v>232820620</v>
      </c>
    </row>
    <row r="598" spans="1:62" x14ac:dyDescent="0.25">
      <c r="A598" t="s">
        <v>9691</v>
      </c>
      <c r="B598" s="2">
        <v>43432</v>
      </c>
      <c r="C598" t="s">
        <v>63</v>
      </c>
      <c r="D598" s="3">
        <v>43406.835178518515</v>
      </c>
      <c r="E598" t="s">
        <v>64</v>
      </c>
      <c r="F598" s="2">
        <v>43497</v>
      </c>
      <c r="G598" s="2">
        <v>43799</v>
      </c>
      <c r="H598" t="s">
        <v>9692</v>
      </c>
      <c r="J598" t="s">
        <v>9693</v>
      </c>
      <c r="K598" t="s">
        <v>9694</v>
      </c>
      <c r="L598" t="s">
        <v>68</v>
      </c>
      <c r="M598" t="s">
        <v>2356</v>
      </c>
      <c r="N598">
        <v>68850</v>
      </c>
      <c r="O598" t="s">
        <v>70</v>
      </c>
      <c r="Q598" t="s">
        <v>9695</v>
      </c>
      <c r="S598" t="s">
        <v>72</v>
      </c>
      <c r="T598" t="s">
        <v>9501</v>
      </c>
      <c r="U598" t="s">
        <v>9597</v>
      </c>
      <c r="V598" t="s">
        <v>1703</v>
      </c>
      <c r="W598" t="s">
        <v>76</v>
      </c>
      <c r="X598" t="s">
        <v>326</v>
      </c>
      <c r="Y598" t="str">
        <f>"47-2061"</f>
        <v>47-2061</v>
      </c>
      <c r="Z598" t="s">
        <v>326</v>
      </c>
      <c r="AA598">
        <v>213111</v>
      </c>
      <c r="AB598">
        <v>10</v>
      </c>
      <c r="AC598">
        <v>10</v>
      </c>
      <c r="AD598" t="s">
        <v>79</v>
      </c>
      <c r="AE598" t="s">
        <v>95</v>
      </c>
      <c r="AF598">
        <v>40</v>
      </c>
      <c r="AG598" s="4">
        <v>0</v>
      </c>
      <c r="AH598" s="4">
        <v>0.5</v>
      </c>
      <c r="AI598" s="5">
        <v>14.64</v>
      </c>
      <c r="AJ598">
        <v>21.96</v>
      </c>
      <c r="AK598">
        <v>0</v>
      </c>
      <c r="AL598" t="s">
        <v>81</v>
      </c>
      <c r="AM598" t="s">
        <v>82</v>
      </c>
      <c r="AO598" t="s">
        <v>213</v>
      </c>
      <c r="AR598" t="s">
        <v>82</v>
      </c>
      <c r="AT598" t="s">
        <v>82</v>
      </c>
      <c r="AW598" t="s">
        <v>72</v>
      </c>
      <c r="AX598">
        <v>3</v>
      </c>
      <c r="AY598" t="s">
        <v>68</v>
      </c>
      <c r="AZ598" t="s">
        <v>9696</v>
      </c>
      <c r="BA598" t="s">
        <v>2356</v>
      </c>
      <c r="BB598">
        <v>68850</v>
      </c>
      <c r="BC598" t="s">
        <v>79</v>
      </c>
      <c r="BH598" t="s">
        <v>9694</v>
      </c>
      <c r="BJ598">
        <v>202843282</v>
      </c>
    </row>
    <row r="599" spans="1:62" x14ac:dyDescent="0.25">
      <c r="A599" t="s">
        <v>9785</v>
      </c>
      <c r="B599" s="2">
        <v>43432</v>
      </c>
      <c r="C599" t="s">
        <v>63</v>
      </c>
      <c r="D599" s="3">
        <v>43407.187687245372</v>
      </c>
      <c r="E599" t="s">
        <v>64</v>
      </c>
      <c r="F599" s="2">
        <v>43497</v>
      </c>
      <c r="G599" s="2">
        <v>43767</v>
      </c>
      <c r="H599" t="s">
        <v>9786</v>
      </c>
      <c r="J599" t="s">
        <v>9787</v>
      </c>
      <c r="K599" t="s">
        <v>9788</v>
      </c>
      <c r="L599" t="s">
        <v>9789</v>
      </c>
      <c r="M599" t="s">
        <v>844</v>
      </c>
      <c r="N599">
        <v>62232</v>
      </c>
      <c r="O599" t="s">
        <v>70</v>
      </c>
      <c r="Q599" t="s">
        <v>9790</v>
      </c>
      <c r="S599" t="s">
        <v>72</v>
      </c>
      <c r="T599" t="s">
        <v>5156</v>
      </c>
      <c r="U599" t="s">
        <v>5157</v>
      </c>
      <c r="V599" t="s">
        <v>5158</v>
      </c>
      <c r="W599" t="s">
        <v>105</v>
      </c>
      <c r="X599" t="s">
        <v>5159</v>
      </c>
      <c r="Y599" t="str">
        <f>"39-3091"</f>
        <v>39-3091</v>
      </c>
      <c r="Z599" t="s">
        <v>677</v>
      </c>
      <c r="AA599">
        <v>713990</v>
      </c>
      <c r="AB599">
        <v>8</v>
      </c>
      <c r="AC599">
        <v>8</v>
      </c>
      <c r="AD599" t="s">
        <v>79</v>
      </c>
      <c r="AE599" t="s">
        <v>80</v>
      </c>
      <c r="AF599">
        <v>40</v>
      </c>
      <c r="AG599" s="4">
        <v>0.54166666666666663</v>
      </c>
      <c r="AH599" s="4">
        <v>0.91666666666666663</v>
      </c>
      <c r="AI599" s="6">
        <v>344</v>
      </c>
      <c r="AL599" t="s">
        <v>81</v>
      </c>
      <c r="AM599" t="s">
        <v>82</v>
      </c>
      <c r="AO599" t="s">
        <v>83</v>
      </c>
      <c r="AR599" t="s">
        <v>82</v>
      </c>
      <c r="AT599" t="s">
        <v>82</v>
      </c>
      <c r="AW599" t="s">
        <v>82</v>
      </c>
      <c r="AY599" t="s">
        <v>9791</v>
      </c>
      <c r="AZ599" t="s">
        <v>9792</v>
      </c>
      <c r="BA599" t="s">
        <v>844</v>
      </c>
      <c r="BB599">
        <v>62232</v>
      </c>
      <c r="BC599" t="s">
        <v>79</v>
      </c>
      <c r="BH599" t="s">
        <v>9793</v>
      </c>
      <c r="BJ599">
        <v>800797457</v>
      </c>
    </row>
    <row r="600" spans="1:62" x14ac:dyDescent="0.25">
      <c r="A600" t="s">
        <v>9899</v>
      </c>
      <c r="B600" s="2">
        <v>43432</v>
      </c>
      <c r="C600" t="s">
        <v>63</v>
      </c>
      <c r="D600" s="3">
        <v>43407.190741956016</v>
      </c>
      <c r="E600" t="s">
        <v>64</v>
      </c>
      <c r="F600" s="2">
        <v>43497</v>
      </c>
      <c r="G600" s="2">
        <v>43793</v>
      </c>
      <c r="H600" t="s">
        <v>9900</v>
      </c>
      <c r="I600" t="s">
        <v>67</v>
      </c>
      <c r="J600" t="s">
        <v>9901</v>
      </c>
      <c r="K600" t="s">
        <v>9902</v>
      </c>
      <c r="L600" t="s">
        <v>9903</v>
      </c>
      <c r="M600" t="s">
        <v>226</v>
      </c>
      <c r="N600">
        <v>48734</v>
      </c>
      <c r="O600" t="s">
        <v>70</v>
      </c>
      <c r="P600" t="s">
        <v>67</v>
      </c>
      <c r="Q600" t="s">
        <v>9904</v>
      </c>
      <c r="S600" t="s">
        <v>72</v>
      </c>
      <c r="T600" t="s">
        <v>5156</v>
      </c>
      <c r="U600" t="s">
        <v>5157</v>
      </c>
      <c r="V600" t="s">
        <v>5158</v>
      </c>
      <c r="W600" t="s">
        <v>105</v>
      </c>
      <c r="X600" t="s">
        <v>5159</v>
      </c>
      <c r="Y600" t="str">
        <f>"39-3091"</f>
        <v>39-3091</v>
      </c>
      <c r="Z600" t="s">
        <v>677</v>
      </c>
      <c r="AA600">
        <v>713990</v>
      </c>
      <c r="AB600">
        <v>50</v>
      </c>
      <c r="AC600">
        <v>50</v>
      </c>
      <c r="AD600" t="s">
        <v>79</v>
      </c>
      <c r="AE600" t="s">
        <v>80</v>
      </c>
      <c r="AF600">
        <v>40</v>
      </c>
      <c r="AG600" s="4">
        <v>0.54166666666666663</v>
      </c>
      <c r="AH600" s="4">
        <v>0.91666666666666663</v>
      </c>
      <c r="AI600" s="5">
        <v>359.6</v>
      </c>
      <c r="AL600" t="s">
        <v>81</v>
      </c>
      <c r="AM600" t="s">
        <v>82</v>
      </c>
      <c r="AO600" t="s">
        <v>83</v>
      </c>
      <c r="AR600" t="s">
        <v>82</v>
      </c>
      <c r="AT600" t="s">
        <v>82</v>
      </c>
      <c r="AW600" t="s">
        <v>82</v>
      </c>
      <c r="AY600" t="s">
        <v>9903</v>
      </c>
      <c r="AZ600" t="s">
        <v>9905</v>
      </c>
      <c r="BA600" t="s">
        <v>226</v>
      </c>
      <c r="BB600">
        <v>48734</v>
      </c>
      <c r="BC600" t="s">
        <v>79</v>
      </c>
      <c r="BH600" t="s">
        <v>9901</v>
      </c>
      <c r="BJ600">
        <v>271939303</v>
      </c>
    </row>
    <row r="601" spans="1:62" x14ac:dyDescent="0.25">
      <c r="A601" t="s">
        <v>9968</v>
      </c>
      <c r="B601" s="2">
        <v>43432</v>
      </c>
      <c r="C601" t="s">
        <v>63</v>
      </c>
      <c r="D601" s="3">
        <v>43406.833837881946</v>
      </c>
      <c r="E601" t="s">
        <v>64</v>
      </c>
      <c r="F601" s="2">
        <v>43497</v>
      </c>
      <c r="G601" s="2">
        <v>43770</v>
      </c>
      <c r="H601" t="s">
        <v>9969</v>
      </c>
      <c r="J601" t="s">
        <v>9970</v>
      </c>
      <c r="L601" t="s">
        <v>9971</v>
      </c>
      <c r="M601" t="s">
        <v>783</v>
      </c>
      <c r="N601">
        <v>45241</v>
      </c>
      <c r="O601" t="s">
        <v>70</v>
      </c>
      <c r="Q601" t="s">
        <v>9972</v>
      </c>
      <c r="R601">
        <v>1013</v>
      </c>
      <c r="S601" t="s">
        <v>72</v>
      </c>
      <c r="T601" t="s">
        <v>3645</v>
      </c>
      <c r="U601" t="s">
        <v>9973</v>
      </c>
      <c r="V601" t="s">
        <v>1757</v>
      </c>
      <c r="W601" t="s">
        <v>278</v>
      </c>
      <c r="X601" t="s">
        <v>1673</v>
      </c>
      <c r="Y601" t="str">
        <f>"37-3011"</f>
        <v>37-3011</v>
      </c>
      <c r="Z601" t="s">
        <v>94</v>
      </c>
      <c r="AA601">
        <v>561730</v>
      </c>
      <c r="AB601">
        <v>52</v>
      </c>
      <c r="AC601">
        <v>52</v>
      </c>
      <c r="AD601" t="s">
        <v>79</v>
      </c>
      <c r="AE601" t="s">
        <v>80</v>
      </c>
      <c r="AF601">
        <v>40</v>
      </c>
      <c r="AG601" s="4">
        <v>0.29166666666666669</v>
      </c>
      <c r="AH601" s="4">
        <v>0.64583333333333337</v>
      </c>
      <c r="AI601" s="5">
        <v>13.91</v>
      </c>
      <c r="AJ601">
        <v>20.87</v>
      </c>
      <c r="AL601" t="s">
        <v>81</v>
      </c>
      <c r="AM601" t="s">
        <v>82</v>
      </c>
      <c r="AO601" t="s">
        <v>83</v>
      </c>
      <c r="AR601" t="s">
        <v>82</v>
      </c>
      <c r="AT601" t="s">
        <v>82</v>
      </c>
      <c r="AW601" t="s">
        <v>82</v>
      </c>
      <c r="AY601" t="s">
        <v>9971</v>
      </c>
      <c r="AZ601" t="s">
        <v>3667</v>
      </c>
      <c r="BA601" t="s">
        <v>783</v>
      </c>
      <c r="BB601">
        <v>45241</v>
      </c>
      <c r="BC601" t="s">
        <v>79</v>
      </c>
      <c r="BH601" t="s">
        <v>9974</v>
      </c>
      <c r="BJ601">
        <v>463315696</v>
      </c>
    </row>
    <row r="602" spans="1:62" x14ac:dyDescent="0.25">
      <c r="A602" t="s">
        <v>10020</v>
      </c>
      <c r="B602" s="2">
        <v>43432</v>
      </c>
      <c r="C602" t="s">
        <v>63</v>
      </c>
      <c r="D602" s="3">
        <v>43406.847206296297</v>
      </c>
      <c r="E602" t="s">
        <v>64</v>
      </c>
      <c r="F602" s="2">
        <v>43497</v>
      </c>
      <c r="G602" s="2">
        <v>43799</v>
      </c>
      <c r="H602" t="s">
        <v>10021</v>
      </c>
      <c r="J602" t="s">
        <v>10022</v>
      </c>
      <c r="L602" t="s">
        <v>10023</v>
      </c>
      <c r="M602" t="s">
        <v>1246</v>
      </c>
      <c r="N602">
        <v>63301</v>
      </c>
      <c r="O602" t="s">
        <v>70</v>
      </c>
      <c r="Q602" t="s">
        <v>10024</v>
      </c>
      <c r="S602" t="s">
        <v>72</v>
      </c>
      <c r="T602" t="s">
        <v>6264</v>
      </c>
      <c r="U602" t="s">
        <v>4263</v>
      </c>
      <c r="V602" t="s">
        <v>104</v>
      </c>
      <c r="W602" t="s">
        <v>105</v>
      </c>
      <c r="X602" t="s">
        <v>106</v>
      </c>
      <c r="Y602" t="str">
        <f>"37-3011"</f>
        <v>37-3011</v>
      </c>
      <c r="Z602" t="s">
        <v>94</v>
      </c>
      <c r="AA602">
        <v>561730</v>
      </c>
      <c r="AB602">
        <v>8</v>
      </c>
      <c r="AC602">
        <v>8</v>
      </c>
      <c r="AD602" t="s">
        <v>79</v>
      </c>
      <c r="AE602" t="s">
        <v>80</v>
      </c>
      <c r="AF602">
        <v>40</v>
      </c>
      <c r="AG602" s="4">
        <v>0.29166666666666669</v>
      </c>
      <c r="AH602" s="4">
        <v>0.66666666666666663</v>
      </c>
      <c r="AI602" s="5">
        <v>14.52</v>
      </c>
      <c r="AJ602">
        <v>21.78</v>
      </c>
      <c r="AK602">
        <v>21.78</v>
      </c>
      <c r="AL602" t="s">
        <v>81</v>
      </c>
      <c r="AM602" t="s">
        <v>82</v>
      </c>
      <c r="AO602" t="s">
        <v>83</v>
      </c>
      <c r="AR602" t="s">
        <v>82</v>
      </c>
      <c r="AT602" t="s">
        <v>82</v>
      </c>
      <c r="AW602" t="s">
        <v>82</v>
      </c>
      <c r="AY602" t="s">
        <v>10023</v>
      </c>
      <c r="AZ602" t="s">
        <v>1707</v>
      </c>
      <c r="BA602" t="s">
        <v>1246</v>
      </c>
      <c r="BB602">
        <v>63301</v>
      </c>
      <c r="BC602" t="s">
        <v>79</v>
      </c>
      <c r="BH602" t="s">
        <v>10022</v>
      </c>
      <c r="BJ602">
        <v>431757707</v>
      </c>
    </row>
    <row r="603" spans="1:62" x14ac:dyDescent="0.25">
      <c r="A603" t="s">
        <v>10070</v>
      </c>
      <c r="B603" s="2">
        <v>43432</v>
      </c>
      <c r="C603" t="s">
        <v>63</v>
      </c>
      <c r="D603" s="3">
        <v>43406.846511851851</v>
      </c>
      <c r="E603" t="s">
        <v>64</v>
      </c>
      <c r="F603" s="2">
        <v>43497</v>
      </c>
      <c r="G603" s="2">
        <v>43799</v>
      </c>
      <c r="H603" t="s">
        <v>10071</v>
      </c>
      <c r="J603" t="s">
        <v>10072</v>
      </c>
      <c r="L603" t="s">
        <v>7005</v>
      </c>
      <c r="M603" t="s">
        <v>714</v>
      </c>
      <c r="N603">
        <v>70663</v>
      </c>
      <c r="O603" t="s">
        <v>70</v>
      </c>
      <c r="Q603" t="s">
        <v>10073</v>
      </c>
      <c r="S603" t="s">
        <v>72</v>
      </c>
      <c r="T603" t="s">
        <v>6264</v>
      </c>
      <c r="U603" t="s">
        <v>4263</v>
      </c>
      <c r="V603" t="s">
        <v>104</v>
      </c>
      <c r="W603" t="s">
        <v>105</v>
      </c>
      <c r="X603" t="s">
        <v>106</v>
      </c>
      <c r="Y603" t="str">
        <f>"37-3011"</f>
        <v>37-3011</v>
      </c>
      <c r="Z603" t="s">
        <v>94</v>
      </c>
      <c r="AA603">
        <v>561730</v>
      </c>
      <c r="AB603">
        <v>11</v>
      </c>
      <c r="AC603">
        <v>11</v>
      </c>
      <c r="AD603" t="s">
        <v>79</v>
      </c>
      <c r="AE603" t="s">
        <v>95</v>
      </c>
      <c r="AF603">
        <v>40</v>
      </c>
      <c r="AG603" s="4">
        <v>0.29166666666666669</v>
      </c>
      <c r="AH603" s="4">
        <v>0.66666666666666663</v>
      </c>
      <c r="AI603" s="5">
        <v>13.96</v>
      </c>
      <c r="AJ603">
        <v>20.94</v>
      </c>
      <c r="AK603">
        <v>20.94</v>
      </c>
      <c r="AL603" t="s">
        <v>81</v>
      </c>
      <c r="AM603" t="s">
        <v>82</v>
      </c>
      <c r="AO603" t="s">
        <v>83</v>
      </c>
      <c r="AR603" t="s">
        <v>82</v>
      </c>
      <c r="AT603" t="s">
        <v>82</v>
      </c>
      <c r="AW603" t="s">
        <v>82</v>
      </c>
      <c r="AY603" t="s">
        <v>7005</v>
      </c>
      <c r="AZ603" t="s">
        <v>10074</v>
      </c>
      <c r="BA603" t="s">
        <v>714</v>
      </c>
      <c r="BB603">
        <v>70663</v>
      </c>
      <c r="BC603" t="s">
        <v>79</v>
      </c>
      <c r="BH603" t="s">
        <v>10072</v>
      </c>
      <c r="BJ603">
        <v>208301580</v>
      </c>
    </row>
    <row r="604" spans="1:62" x14ac:dyDescent="0.25">
      <c r="A604" t="s">
        <v>10160</v>
      </c>
      <c r="B604" s="2">
        <v>43432</v>
      </c>
      <c r="C604" t="s">
        <v>63</v>
      </c>
      <c r="D604" s="3">
        <v>43406.834764363426</v>
      </c>
      <c r="E604" t="s">
        <v>64</v>
      </c>
      <c r="F604" s="2">
        <v>43497</v>
      </c>
      <c r="G604" s="2">
        <v>43799</v>
      </c>
      <c r="H604" t="s">
        <v>10161</v>
      </c>
      <c r="J604" t="s">
        <v>10162</v>
      </c>
      <c r="L604" t="s">
        <v>10163</v>
      </c>
      <c r="M604" t="s">
        <v>278</v>
      </c>
      <c r="N604">
        <v>20109</v>
      </c>
      <c r="O604" t="s">
        <v>70</v>
      </c>
      <c r="Q604" t="s">
        <v>10164</v>
      </c>
      <c r="S604" t="s">
        <v>72</v>
      </c>
      <c r="T604" t="s">
        <v>6264</v>
      </c>
      <c r="U604" t="s">
        <v>10001</v>
      </c>
      <c r="V604" t="s">
        <v>104</v>
      </c>
      <c r="W604" t="s">
        <v>105</v>
      </c>
      <c r="X604" t="s">
        <v>106</v>
      </c>
      <c r="Y604" t="str">
        <f>"37-3011"</f>
        <v>37-3011</v>
      </c>
      <c r="Z604" t="s">
        <v>94</v>
      </c>
      <c r="AA604">
        <v>561730</v>
      </c>
      <c r="AB604">
        <v>23</v>
      </c>
      <c r="AC604">
        <v>23</v>
      </c>
      <c r="AD604" t="s">
        <v>79</v>
      </c>
      <c r="AE604" t="s">
        <v>80</v>
      </c>
      <c r="AF604">
        <v>40</v>
      </c>
      <c r="AG604" s="4">
        <v>0.29166666666666669</v>
      </c>
      <c r="AH604" s="4">
        <v>0.66666666666666663</v>
      </c>
      <c r="AI604" s="5">
        <v>15.39</v>
      </c>
      <c r="AJ604">
        <v>23.09</v>
      </c>
      <c r="AL604" t="s">
        <v>81</v>
      </c>
      <c r="AM604" t="s">
        <v>82</v>
      </c>
      <c r="AO604" t="s">
        <v>83</v>
      </c>
      <c r="AP604" t="s">
        <v>67</v>
      </c>
      <c r="AQ604" t="s">
        <v>67</v>
      </c>
      <c r="AR604" t="s">
        <v>82</v>
      </c>
      <c r="AT604" t="s">
        <v>82</v>
      </c>
      <c r="AW604" t="s">
        <v>82</v>
      </c>
      <c r="AY604" t="s">
        <v>4952</v>
      </c>
      <c r="AZ604" t="s">
        <v>10029</v>
      </c>
      <c r="BA604" t="s">
        <v>278</v>
      </c>
      <c r="BB604">
        <v>22407</v>
      </c>
      <c r="BC604" t="s">
        <v>79</v>
      </c>
      <c r="BH604" t="s">
        <v>10165</v>
      </c>
      <c r="BJ604">
        <v>541039376</v>
      </c>
    </row>
    <row r="605" spans="1:62" x14ac:dyDescent="0.25">
      <c r="A605" t="s">
        <v>10182</v>
      </c>
      <c r="B605" s="2">
        <v>43432</v>
      </c>
      <c r="C605" t="s">
        <v>63</v>
      </c>
      <c r="D605" s="3">
        <v>43406.835699768519</v>
      </c>
      <c r="E605" t="s">
        <v>64</v>
      </c>
      <c r="F605" s="2">
        <v>43497</v>
      </c>
      <c r="G605" s="2">
        <v>43799</v>
      </c>
      <c r="H605" t="s">
        <v>10183</v>
      </c>
      <c r="I605" t="s">
        <v>10184</v>
      </c>
      <c r="J605" t="s">
        <v>10185</v>
      </c>
      <c r="K605" t="s">
        <v>67</v>
      </c>
      <c r="L605" t="s">
        <v>2291</v>
      </c>
      <c r="M605" t="s">
        <v>714</v>
      </c>
      <c r="N605">
        <v>70131</v>
      </c>
      <c r="O605" t="s">
        <v>70</v>
      </c>
      <c r="P605" t="s">
        <v>67</v>
      </c>
      <c r="Q605" t="s">
        <v>10186</v>
      </c>
      <c r="R605">
        <v>4014</v>
      </c>
      <c r="S605" t="s">
        <v>72</v>
      </c>
      <c r="T605" t="s">
        <v>6264</v>
      </c>
      <c r="U605" t="s">
        <v>10001</v>
      </c>
      <c r="V605" t="s">
        <v>104</v>
      </c>
      <c r="W605" t="s">
        <v>105</v>
      </c>
      <c r="X605" t="s">
        <v>106</v>
      </c>
      <c r="Y605" t="str">
        <f>"37-3011"</f>
        <v>37-3011</v>
      </c>
      <c r="Z605" t="s">
        <v>94</v>
      </c>
      <c r="AA605">
        <v>561730</v>
      </c>
      <c r="AB605">
        <v>16</v>
      </c>
      <c r="AC605">
        <v>16</v>
      </c>
      <c r="AD605" t="s">
        <v>79</v>
      </c>
      <c r="AE605" t="s">
        <v>95</v>
      </c>
      <c r="AF605">
        <v>40</v>
      </c>
      <c r="AG605" s="4">
        <v>0.25</v>
      </c>
      <c r="AH605" s="4">
        <v>0.60416666666666663</v>
      </c>
      <c r="AI605" s="5">
        <v>11.93</v>
      </c>
      <c r="AJ605">
        <v>17.899999999999999</v>
      </c>
      <c r="AL605" t="s">
        <v>81</v>
      </c>
      <c r="AM605" t="s">
        <v>82</v>
      </c>
      <c r="AO605" t="s">
        <v>83</v>
      </c>
      <c r="AP605" t="s">
        <v>67</v>
      </c>
      <c r="AQ605" t="s">
        <v>67</v>
      </c>
      <c r="AR605" t="s">
        <v>82</v>
      </c>
      <c r="AT605" t="s">
        <v>82</v>
      </c>
      <c r="AW605" t="s">
        <v>82</v>
      </c>
      <c r="AY605" t="s">
        <v>2291</v>
      </c>
      <c r="AZ605" t="s">
        <v>2292</v>
      </c>
      <c r="BA605" t="s">
        <v>714</v>
      </c>
      <c r="BB605">
        <v>70131</v>
      </c>
      <c r="BC605" t="s">
        <v>87</v>
      </c>
      <c r="BH605" t="s">
        <v>10185</v>
      </c>
      <c r="BI605" t="s">
        <v>67</v>
      </c>
      <c r="BJ605">
        <v>464551669</v>
      </c>
    </row>
    <row r="606" spans="1:62" x14ac:dyDescent="0.25">
      <c r="A606" t="s">
        <v>10229</v>
      </c>
      <c r="B606" s="2">
        <v>43432</v>
      </c>
      <c r="C606" t="s">
        <v>63</v>
      </c>
      <c r="D606" s="3">
        <v>43406.84950546296</v>
      </c>
      <c r="E606" t="s">
        <v>64</v>
      </c>
      <c r="F606" s="2">
        <v>43497</v>
      </c>
      <c r="G606" s="2">
        <v>43799</v>
      </c>
      <c r="H606" t="s">
        <v>10026</v>
      </c>
      <c r="J606" t="s">
        <v>10230</v>
      </c>
      <c r="L606" t="s">
        <v>10231</v>
      </c>
      <c r="M606" t="s">
        <v>147</v>
      </c>
      <c r="N606">
        <v>19406</v>
      </c>
      <c r="O606" t="s">
        <v>70</v>
      </c>
      <c r="Q606" t="s">
        <v>10232</v>
      </c>
      <c r="S606" t="s">
        <v>72</v>
      </c>
      <c r="T606" t="s">
        <v>6264</v>
      </c>
      <c r="U606" t="s">
        <v>10001</v>
      </c>
      <c r="V606" t="s">
        <v>104</v>
      </c>
      <c r="W606" t="s">
        <v>105</v>
      </c>
      <c r="X606" t="s">
        <v>106</v>
      </c>
      <c r="Y606" t="str">
        <f>"37-3011"</f>
        <v>37-3011</v>
      </c>
      <c r="Z606" t="s">
        <v>94</v>
      </c>
      <c r="AA606">
        <v>561730</v>
      </c>
      <c r="AB606">
        <v>10</v>
      </c>
      <c r="AC606">
        <v>10</v>
      </c>
      <c r="AD606" t="s">
        <v>79</v>
      </c>
      <c r="AE606" t="s">
        <v>80</v>
      </c>
      <c r="AF606">
        <v>40</v>
      </c>
      <c r="AG606" s="4">
        <v>0.27083333333333331</v>
      </c>
      <c r="AH606" s="4">
        <v>0.64583333333333337</v>
      </c>
      <c r="AI606" s="5">
        <v>15.73</v>
      </c>
      <c r="AJ606">
        <v>23.6</v>
      </c>
      <c r="AK606">
        <v>0</v>
      </c>
      <c r="AL606" t="s">
        <v>81</v>
      </c>
      <c r="AM606" t="s">
        <v>82</v>
      </c>
      <c r="AO606" t="s">
        <v>83</v>
      </c>
      <c r="AR606" t="s">
        <v>82</v>
      </c>
      <c r="AT606" t="s">
        <v>82</v>
      </c>
      <c r="AW606" t="s">
        <v>82</v>
      </c>
      <c r="AY606" t="s">
        <v>10231</v>
      </c>
      <c r="AZ606" t="s">
        <v>291</v>
      </c>
      <c r="BA606" t="s">
        <v>147</v>
      </c>
      <c r="BB606">
        <v>19406</v>
      </c>
      <c r="BC606" t="s">
        <v>79</v>
      </c>
      <c r="BH606" t="s">
        <v>10230</v>
      </c>
      <c r="BJ606">
        <v>200802650</v>
      </c>
    </row>
    <row r="607" spans="1:62" x14ac:dyDescent="0.25">
      <c r="A607" t="s">
        <v>10309</v>
      </c>
      <c r="B607" s="2">
        <v>43432</v>
      </c>
      <c r="C607" t="s">
        <v>63</v>
      </c>
      <c r="D607" s="3">
        <v>43406.835178402776</v>
      </c>
      <c r="E607" t="s">
        <v>64</v>
      </c>
      <c r="F607" s="2">
        <v>43497</v>
      </c>
      <c r="G607" s="2">
        <v>43799</v>
      </c>
      <c r="H607" t="s">
        <v>10161</v>
      </c>
      <c r="J607" t="s">
        <v>10162</v>
      </c>
      <c r="L607" t="s">
        <v>10163</v>
      </c>
      <c r="M607" t="s">
        <v>278</v>
      </c>
      <c r="N607">
        <v>20109</v>
      </c>
      <c r="O607" t="s">
        <v>70</v>
      </c>
      <c r="Q607" t="s">
        <v>10164</v>
      </c>
      <c r="S607" t="s">
        <v>72</v>
      </c>
      <c r="T607" t="s">
        <v>6264</v>
      </c>
      <c r="U607" t="s">
        <v>10001</v>
      </c>
      <c r="V607" t="s">
        <v>104</v>
      </c>
      <c r="W607" t="s">
        <v>105</v>
      </c>
      <c r="X607" t="s">
        <v>106</v>
      </c>
      <c r="Y607" t="str">
        <f>"37-3011"</f>
        <v>37-3011</v>
      </c>
      <c r="Z607" t="s">
        <v>94</v>
      </c>
      <c r="AA607">
        <v>561730</v>
      </c>
      <c r="AB607">
        <v>58</v>
      </c>
      <c r="AC607">
        <v>58</v>
      </c>
      <c r="AD607" t="s">
        <v>79</v>
      </c>
      <c r="AE607" t="s">
        <v>80</v>
      </c>
      <c r="AF607">
        <v>40</v>
      </c>
      <c r="AG607" s="4">
        <v>0.29166666666666669</v>
      </c>
      <c r="AH607" s="4">
        <v>0.66666666666666663</v>
      </c>
      <c r="AI607" s="5">
        <v>15.39</v>
      </c>
      <c r="AJ607">
        <v>23.09</v>
      </c>
      <c r="AL607" t="s">
        <v>81</v>
      </c>
      <c r="AM607" t="s">
        <v>82</v>
      </c>
      <c r="AO607" t="s">
        <v>83</v>
      </c>
      <c r="AP607" t="s">
        <v>67</v>
      </c>
      <c r="AQ607" t="s">
        <v>67</v>
      </c>
      <c r="AR607" t="s">
        <v>82</v>
      </c>
      <c r="AT607" t="s">
        <v>82</v>
      </c>
      <c r="AW607" t="s">
        <v>82</v>
      </c>
      <c r="AY607" t="s">
        <v>10163</v>
      </c>
      <c r="AZ607" t="s">
        <v>10095</v>
      </c>
      <c r="BA607" t="s">
        <v>278</v>
      </c>
      <c r="BB607">
        <v>20109</v>
      </c>
      <c r="BC607" t="s">
        <v>79</v>
      </c>
      <c r="BH607" t="s">
        <v>10162</v>
      </c>
      <c r="BJ607">
        <v>541039376</v>
      </c>
    </row>
    <row r="608" spans="1:62" x14ac:dyDescent="0.25">
      <c r="A608" t="s">
        <v>10336</v>
      </c>
      <c r="B608" s="2">
        <v>43432</v>
      </c>
      <c r="C608" t="s">
        <v>63</v>
      </c>
      <c r="D608" s="3">
        <v>43406.83614162037</v>
      </c>
      <c r="E608" t="s">
        <v>64</v>
      </c>
      <c r="F608" s="2">
        <v>43497</v>
      </c>
      <c r="G608" s="2">
        <v>43799</v>
      </c>
      <c r="H608" t="s">
        <v>10337</v>
      </c>
      <c r="J608" t="s">
        <v>10338</v>
      </c>
      <c r="L608" t="s">
        <v>1364</v>
      </c>
      <c r="M608" t="s">
        <v>783</v>
      </c>
      <c r="N608">
        <v>45014</v>
      </c>
      <c r="O608" t="s">
        <v>70</v>
      </c>
      <c r="Q608" t="s">
        <v>10339</v>
      </c>
      <c r="S608" t="s">
        <v>72</v>
      </c>
      <c r="T608" t="s">
        <v>6264</v>
      </c>
      <c r="U608" t="s">
        <v>10001</v>
      </c>
      <c r="V608" t="s">
        <v>104</v>
      </c>
      <c r="W608" t="s">
        <v>105</v>
      </c>
      <c r="X608" t="s">
        <v>106</v>
      </c>
      <c r="Y608" t="str">
        <f>"37-3011"</f>
        <v>37-3011</v>
      </c>
      <c r="Z608" t="s">
        <v>94</v>
      </c>
      <c r="AA608">
        <v>561730</v>
      </c>
      <c r="AB608">
        <v>18</v>
      </c>
      <c r="AC608">
        <v>18</v>
      </c>
      <c r="AD608" t="s">
        <v>79</v>
      </c>
      <c r="AE608" t="s">
        <v>80</v>
      </c>
      <c r="AF608">
        <v>40</v>
      </c>
      <c r="AG608" s="4">
        <v>0.29166666666666669</v>
      </c>
      <c r="AH608" s="4">
        <v>0.66666666666666663</v>
      </c>
      <c r="AI608" s="5">
        <v>13.91</v>
      </c>
      <c r="AJ608">
        <v>20.87</v>
      </c>
      <c r="AL608" t="s">
        <v>81</v>
      </c>
      <c r="AM608" t="s">
        <v>82</v>
      </c>
      <c r="AO608" t="s">
        <v>83</v>
      </c>
      <c r="AP608" t="s">
        <v>67</v>
      </c>
      <c r="AQ608" t="s">
        <v>67</v>
      </c>
      <c r="AR608" t="s">
        <v>82</v>
      </c>
      <c r="AT608" t="s">
        <v>82</v>
      </c>
      <c r="AW608" t="s">
        <v>82</v>
      </c>
      <c r="AY608" t="s">
        <v>1364</v>
      </c>
      <c r="AZ608" t="s">
        <v>3250</v>
      </c>
      <c r="BA608" t="s">
        <v>783</v>
      </c>
      <c r="BB608">
        <v>45014</v>
      </c>
      <c r="BC608" t="s">
        <v>79</v>
      </c>
      <c r="BH608" t="s">
        <v>10338</v>
      </c>
      <c r="BJ608">
        <v>830381263</v>
      </c>
    </row>
    <row r="609" spans="1:62" x14ac:dyDescent="0.25">
      <c r="A609" t="s">
        <v>10386</v>
      </c>
      <c r="B609" s="2">
        <v>43432</v>
      </c>
      <c r="C609" t="s">
        <v>63</v>
      </c>
      <c r="D609" s="3">
        <v>43406.836947928241</v>
      </c>
      <c r="E609" t="s">
        <v>64</v>
      </c>
      <c r="F609" s="2">
        <v>43497</v>
      </c>
      <c r="G609" s="2">
        <v>43799</v>
      </c>
      <c r="H609" t="s">
        <v>10387</v>
      </c>
      <c r="J609" t="s">
        <v>10388</v>
      </c>
      <c r="L609" t="s">
        <v>10389</v>
      </c>
      <c r="M609" t="s">
        <v>714</v>
      </c>
      <c r="N609">
        <v>70767</v>
      </c>
      <c r="O609" t="s">
        <v>70</v>
      </c>
      <c r="Q609" t="s">
        <v>10390</v>
      </c>
      <c r="S609" t="s">
        <v>72</v>
      </c>
      <c r="T609" t="s">
        <v>6264</v>
      </c>
      <c r="U609" t="s">
        <v>10001</v>
      </c>
      <c r="V609" t="s">
        <v>104</v>
      </c>
      <c r="W609" t="s">
        <v>105</v>
      </c>
      <c r="X609" t="s">
        <v>106</v>
      </c>
      <c r="Y609" t="str">
        <f>"37-3011"</f>
        <v>37-3011</v>
      </c>
      <c r="Z609" t="s">
        <v>94</v>
      </c>
      <c r="AA609">
        <v>561730</v>
      </c>
      <c r="AB609">
        <v>7</v>
      </c>
      <c r="AC609">
        <v>7</v>
      </c>
      <c r="AD609" t="s">
        <v>79</v>
      </c>
      <c r="AE609" t="s">
        <v>95</v>
      </c>
      <c r="AF609">
        <v>40</v>
      </c>
      <c r="AG609" s="4">
        <v>0.29166666666666669</v>
      </c>
      <c r="AH609" s="4">
        <v>0.66666666666666663</v>
      </c>
      <c r="AI609" s="5">
        <v>13.42</v>
      </c>
      <c r="AJ609">
        <v>20.13</v>
      </c>
      <c r="AL609" t="s">
        <v>81</v>
      </c>
      <c r="AM609" t="s">
        <v>82</v>
      </c>
      <c r="AO609" t="s">
        <v>83</v>
      </c>
      <c r="AP609" t="s">
        <v>67</v>
      </c>
      <c r="AQ609" t="s">
        <v>67</v>
      </c>
      <c r="AR609" t="s">
        <v>82</v>
      </c>
      <c r="AT609" t="s">
        <v>82</v>
      </c>
      <c r="AW609" t="s">
        <v>82</v>
      </c>
      <c r="AY609" t="s">
        <v>10389</v>
      </c>
      <c r="AZ609" t="s">
        <v>10391</v>
      </c>
      <c r="BA609" t="s">
        <v>714</v>
      </c>
      <c r="BB609">
        <v>70767</v>
      </c>
      <c r="BC609" t="s">
        <v>79</v>
      </c>
      <c r="BH609" t="s">
        <v>10388</v>
      </c>
      <c r="BJ609">
        <v>412086700</v>
      </c>
    </row>
    <row r="610" spans="1:62" x14ac:dyDescent="0.25">
      <c r="A610" t="s">
        <v>10414</v>
      </c>
      <c r="B610" s="2">
        <v>43432</v>
      </c>
      <c r="C610" t="s">
        <v>63</v>
      </c>
      <c r="D610" s="3">
        <v>43405.669735578704</v>
      </c>
      <c r="E610" t="s">
        <v>64</v>
      </c>
      <c r="F610" s="2">
        <v>43480</v>
      </c>
      <c r="G610" s="2">
        <v>43784</v>
      </c>
      <c r="H610" t="s">
        <v>10415</v>
      </c>
      <c r="J610" t="s">
        <v>10416</v>
      </c>
      <c r="L610" t="s">
        <v>972</v>
      </c>
      <c r="M610" t="s">
        <v>86</v>
      </c>
      <c r="N610">
        <v>32609</v>
      </c>
      <c r="O610" t="s">
        <v>70</v>
      </c>
      <c r="Q610" t="s">
        <v>10417</v>
      </c>
      <c r="S610" t="s">
        <v>72</v>
      </c>
      <c r="T610" t="s">
        <v>73</v>
      </c>
      <c r="U610" t="s">
        <v>74</v>
      </c>
      <c r="V610" t="s">
        <v>75</v>
      </c>
      <c r="W610" t="s">
        <v>76</v>
      </c>
      <c r="X610" t="s">
        <v>1863</v>
      </c>
      <c r="Y610" t="str">
        <f>"39-2021"</f>
        <v>39-2021</v>
      </c>
      <c r="Z610" t="s">
        <v>78</v>
      </c>
      <c r="AA610">
        <v>712130</v>
      </c>
      <c r="AB610">
        <v>5</v>
      </c>
      <c r="AC610">
        <v>5</v>
      </c>
      <c r="AD610" t="s">
        <v>79</v>
      </c>
      <c r="AE610" t="s">
        <v>95</v>
      </c>
      <c r="AF610">
        <v>40</v>
      </c>
      <c r="AG610" s="4">
        <v>0.20833333333333334</v>
      </c>
      <c r="AH610" s="4">
        <v>0.70833333333333337</v>
      </c>
      <c r="AI610" s="5">
        <v>10.57</v>
      </c>
      <c r="AJ610">
        <v>15.86</v>
      </c>
      <c r="AK610">
        <v>15.86</v>
      </c>
      <c r="AL610" t="s">
        <v>81</v>
      </c>
      <c r="AM610" t="s">
        <v>82</v>
      </c>
      <c r="AO610" t="s">
        <v>83</v>
      </c>
      <c r="AR610" t="s">
        <v>82</v>
      </c>
      <c r="AT610" t="s">
        <v>82</v>
      </c>
      <c r="AW610" t="s">
        <v>72</v>
      </c>
      <c r="AX610">
        <v>1</v>
      </c>
      <c r="AY610" t="s">
        <v>972</v>
      </c>
      <c r="AZ610" t="s">
        <v>10418</v>
      </c>
      <c r="BA610" t="s">
        <v>86</v>
      </c>
      <c r="BB610">
        <v>32609</v>
      </c>
      <c r="BC610" t="s">
        <v>87</v>
      </c>
      <c r="BH610" t="s">
        <v>10416</v>
      </c>
      <c r="BJ610">
        <v>562318963</v>
      </c>
    </row>
    <row r="611" spans="1:62" x14ac:dyDescent="0.25">
      <c r="A611" t="s">
        <v>10453</v>
      </c>
      <c r="B611" s="2">
        <v>43432</v>
      </c>
      <c r="C611" t="s">
        <v>63</v>
      </c>
      <c r="D611" s="3">
        <v>43406.834828148145</v>
      </c>
      <c r="E611" t="s">
        <v>64</v>
      </c>
      <c r="F611" s="2">
        <v>43497</v>
      </c>
      <c r="G611" s="2">
        <v>43799</v>
      </c>
      <c r="H611" t="s">
        <v>10454</v>
      </c>
      <c r="J611" t="s">
        <v>10455</v>
      </c>
      <c r="L611" t="s">
        <v>9169</v>
      </c>
      <c r="M611" t="s">
        <v>1246</v>
      </c>
      <c r="N611">
        <v>63069</v>
      </c>
      <c r="O611" t="s">
        <v>70</v>
      </c>
      <c r="Q611" t="s">
        <v>10456</v>
      </c>
      <c r="S611" t="s">
        <v>72</v>
      </c>
      <c r="T611" t="s">
        <v>6264</v>
      </c>
      <c r="U611" t="s">
        <v>4263</v>
      </c>
      <c r="V611" t="s">
        <v>104</v>
      </c>
      <c r="W611" t="s">
        <v>105</v>
      </c>
      <c r="X611" t="s">
        <v>106</v>
      </c>
      <c r="Y611" t="str">
        <f>"37-3011"</f>
        <v>37-3011</v>
      </c>
      <c r="Z611" t="s">
        <v>94</v>
      </c>
      <c r="AA611">
        <v>561730</v>
      </c>
      <c r="AB611">
        <v>30</v>
      </c>
      <c r="AC611">
        <v>30</v>
      </c>
      <c r="AD611" t="s">
        <v>79</v>
      </c>
      <c r="AE611" t="s">
        <v>80</v>
      </c>
      <c r="AF611">
        <v>40</v>
      </c>
      <c r="AG611" s="4">
        <v>0.29166666666666669</v>
      </c>
      <c r="AH611" s="4">
        <v>0.66666666666666663</v>
      </c>
      <c r="AI611" s="5">
        <v>14.52</v>
      </c>
      <c r="AJ611">
        <v>21.78</v>
      </c>
      <c r="AK611">
        <v>21.78</v>
      </c>
      <c r="AL611" t="s">
        <v>81</v>
      </c>
      <c r="AM611" t="s">
        <v>82</v>
      </c>
      <c r="AO611" t="s">
        <v>83</v>
      </c>
      <c r="AR611" t="s">
        <v>82</v>
      </c>
      <c r="AT611" t="s">
        <v>82</v>
      </c>
      <c r="AW611" t="s">
        <v>82</v>
      </c>
      <c r="AY611" t="s">
        <v>9169</v>
      </c>
      <c r="AZ611" t="s">
        <v>1418</v>
      </c>
      <c r="BA611" t="s">
        <v>1246</v>
      </c>
      <c r="BB611">
        <v>63069</v>
      </c>
      <c r="BC611" t="s">
        <v>79</v>
      </c>
      <c r="BH611" t="s">
        <v>10455</v>
      </c>
      <c r="BJ611">
        <v>753182135</v>
      </c>
    </row>
    <row r="612" spans="1:62" x14ac:dyDescent="0.25">
      <c r="A612" t="s">
        <v>10476</v>
      </c>
      <c r="B612" s="2">
        <v>43432</v>
      </c>
      <c r="C612" t="s">
        <v>63</v>
      </c>
      <c r="D612" s="3">
        <v>43407.195834814818</v>
      </c>
      <c r="E612" t="s">
        <v>64</v>
      </c>
      <c r="F612" s="2">
        <v>43497</v>
      </c>
      <c r="G612" s="2">
        <v>43764</v>
      </c>
      <c r="H612" t="s">
        <v>10477</v>
      </c>
      <c r="I612" t="s">
        <v>67</v>
      </c>
      <c r="J612" t="s">
        <v>10478</v>
      </c>
      <c r="K612" t="s">
        <v>67</v>
      </c>
      <c r="L612" t="s">
        <v>10479</v>
      </c>
      <c r="M612" t="s">
        <v>323</v>
      </c>
      <c r="N612" t="s">
        <v>10480</v>
      </c>
      <c r="O612" t="s">
        <v>70</v>
      </c>
      <c r="P612" t="s">
        <v>67</v>
      </c>
      <c r="Q612" t="s">
        <v>10481</v>
      </c>
      <c r="S612" t="s">
        <v>72</v>
      </c>
      <c r="T612" t="s">
        <v>5156</v>
      </c>
      <c r="U612" t="s">
        <v>5157</v>
      </c>
      <c r="V612" t="s">
        <v>5158</v>
      </c>
      <c r="W612" t="s">
        <v>105</v>
      </c>
      <c r="X612" t="s">
        <v>5159</v>
      </c>
      <c r="Y612" t="str">
        <f>"39-3091"</f>
        <v>39-3091</v>
      </c>
      <c r="Z612" t="s">
        <v>677</v>
      </c>
      <c r="AA612">
        <v>713990</v>
      </c>
      <c r="AB612">
        <v>12</v>
      </c>
      <c r="AC612">
        <v>12</v>
      </c>
      <c r="AD612" t="s">
        <v>79</v>
      </c>
      <c r="AE612" t="s">
        <v>80</v>
      </c>
      <c r="AF612">
        <v>40</v>
      </c>
      <c r="AG612" s="4">
        <v>0.54166666666666663</v>
      </c>
      <c r="AH612" s="4">
        <v>0.91666666666666663</v>
      </c>
      <c r="AI612" s="5">
        <v>362.8</v>
      </c>
      <c r="AL612" t="s">
        <v>81</v>
      </c>
      <c r="AM612" t="s">
        <v>82</v>
      </c>
      <c r="AO612" t="s">
        <v>83</v>
      </c>
      <c r="AR612" t="s">
        <v>82</v>
      </c>
      <c r="AT612" t="s">
        <v>82</v>
      </c>
      <c r="AW612" t="s">
        <v>82</v>
      </c>
      <c r="AY612" t="s">
        <v>10482</v>
      </c>
      <c r="AZ612" t="s">
        <v>10483</v>
      </c>
      <c r="BA612" t="s">
        <v>323</v>
      </c>
      <c r="BB612">
        <v>91763</v>
      </c>
      <c r="BC612" t="s">
        <v>79</v>
      </c>
      <c r="BH612" t="s">
        <v>10484</v>
      </c>
      <c r="BJ612">
        <v>954170561</v>
      </c>
    </row>
    <row r="613" spans="1:62" x14ac:dyDescent="0.25">
      <c r="A613" t="s">
        <v>10485</v>
      </c>
      <c r="B613" s="2">
        <v>43432</v>
      </c>
      <c r="C613" t="s">
        <v>63</v>
      </c>
      <c r="D613" s="3">
        <v>43406.843713807873</v>
      </c>
      <c r="E613" t="s">
        <v>64</v>
      </c>
      <c r="F613" s="2">
        <v>43497</v>
      </c>
      <c r="G613" s="2">
        <v>43799</v>
      </c>
      <c r="H613" t="s">
        <v>10486</v>
      </c>
      <c r="J613" t="s">
        <v>10487</v>
      </c>
      <c r="L613" t="s">
        <v>10488</v>
      </c>
      <c r="M613" t="s">
        <v>714</v>
      </c>
      <c r="N613">
        <v>70605</v>
      </c>
      <c r="O613" t="s">
        <v>70</v>
      </c>
      <c r="Q613" t="s">
        <v>10489</v>
      </c>
      <c r="S613" t="s">
        <v>72</v>
      </c>
      <c r="T613" t="s">
        <v>4262</v>
      </c>
      <c r="U613" t="s">
        <v>4263</v>
      </c>
      <c r="V613" t="s">
        <v>1225</v>
      </c>
      <c r="W613" t="s">
        <v>105</v>
      </c>
      <c r="X613" t="s">
        <v>106</v>
      </c>
      <c r="Y613" t="str">
        <f>"37-3011"</f>
        <v>37-3011</v>
      </c>
      <c r="Z613" t="s">
        <v>94</v>
      </c>
      <c r="AA613">
        <v>561730</v>
      </c>
      <c r="AB613">
        <v>42</v>
      </c>
      <c r="AC613">
        <v>42</v>
      </c>
      <c r="AD613" t="s">
        <v>79</v>
      </c>
      <c r="AE613" t="s">
        <v>95</v>
      </c>
      <c r="AF613">
        <v>40</v>
      </c>
      <c r="AG613" s="4">
        <v>0.27083333333333331</v>
      </c>
      <c r="AH613" s="4">
        <v>0.64583333333333337</v>
      </c>
      <c r="AI613" s="5">
        <v>13.96</v>
      </c>
      <c r="AJ613">
        <v>20.94</v>
      </c>
      <c r="AL613" t="s">
        <v>81</v>
      </c>
      <c r="AM613" t="s">
        <v>82</v>
      </c>
      <c r="AO613" t="s">
        <v>83</v>
      </c>
      <c r="AR613" t="s">
        <v>82</v>
      </c>
      <c r="AT613" t="s">
        <v>82</v>
      </c>
      <c r="AW613" t="s">
        <v>82</v>
      </c>
      <c r="AY613" t="s">
        <v>10488</v>
      </c>
      <c r="AZ613" t="s">
        <v>1730</v>
      </c>
      <c r="BA613" t="s">
        <v>714</v>
      </c>
      <c r="BB613">
        <v>70605</v>
      </c>
      <c r="BC613" t="s">
        <v>79</v>
      </c>
      <c r="BH613" t="s">
        <v>10490</v>
      </c>
      <c r="BJ613">
        <v>721190131</v>
      </c>
    </row>
    <row r="614" spans="1:62" x14ac:dyDescent="0.25">
      <c r="A614" t="s">
        <v>10491</v>
      </c>
      <c r="B614" s="2">
        <v>43432</v>
      </c>
      <c r="C614" t="s">
        <v>63</v>
      </c>
      <c r="D614" s="3">
        <v>43406.840084814816</v>
      </c>
      <c r="E614" t="s">
        <v>282</v>
      </c>
      <c r="F614" s="2">
        <v>43497</v>
      </c>
      <c r="G614" s="2">
        <v>43799</v>
      </c>
      <c r="H614" t="s">
        <v>10492</v>
      </c>
      <c r="J614" t="s">
        <v>10493</v>
      </c>
      <c r="L614" t="s">
        <v>1797</v>
      </c>
      <c r="M614" t="s">
        <v>1246</v>
      </c>
      <c r="N614">
        <v>63103</v>
      </c>
      <c r="O614" t="s">
        <v>70</v>
      </c>
      <c r="Q614" t="s">
        <v>10494</v>
      </c>
      <c r="S614" t="s">
        <v>72</v>
      </c>
      <c r="T614" t="s">
        <v>4262</v>
      </c>
      <c r="U614" t="s">
        <v>4263</v>
      </c>
      <c r="V614" t="s">
        <v>1225</v>
      </c>
      <c r="W614" t="s">
        <v>105</v>
      </c>
      <c r="X614" t="s">
        <v>106</v>
      </c>
      <c r="Y614" t="str">
        <f>"37-3011"</f>
        <v>37-3011</v>
      </c>
      <c r="Z614" t="s">
        <v>94</v>
      </c>
      <c r="AA614">
        <v>561730</v>
      </c>
      <c r="AB614">
        <v>95</v>
      </c>
      <c r="AC614">
        <v>94</v>
      </c>
      <c r="AD614" t="s">
        <v>79</v>
      </c>
      <c r="AE614" t="s">
        <v>80</v>
      </c>
      <c r="AF614">
        <v>40</v>
      </c>
      <c r="AG614" s="4">
        <v>0.29166666666666669</v>
      </c>
      <c r="AH614" s="4">
        <v>0.66666666666666663</v>
      </c>
      <c r="AI614" s="5">
        <v>14.52</v>
      </c>
      <c r="AJ614">
        <v>21.78</v>
      </c>
      <c r="AL614" t="s">
        <v>81</v>
      </c>
      <c r="AM614" t="s">
        <v>82</v>
      </c>
      <c r="AO614" t="s">
        <v>83</v>
      </c>
      <c r="AR614" t="s">
        <v>82</v>
      </c>
      <c r="AT614" t="s">
        <v>82</v>
      </c>
      <c r="AW614" t="s">
        <v>82</v>
      </c>
      <c r="AY614" t="s">
        <v>1797</v>
      </c>
      <c r="AZ614" t="s">
        <v>10495</v>
      </c>
      <c r="BA614" t="s">
        <v>1246</v>
      </c>
      <c r="BB614">
        <v>63103</v>
      </c>
      <c r="BC614" t="s">
        <v>79</v>
      </c>
      <c r="BH614" t="s">
        <v>10493</v>
      </c>
      <c r="BJ614">
        <v>200441212</v>
      </c>
    </row>
    <row r="615" spans="1:62" x14ac:dyDescent="0.25">
      <c r="A615" t="s">
        <v>10575</v>
      </c>
      <c r="B615" s="2">
        <v>43432</v>
      </c>
      <c r="C615" t="s">
        <v>63</v>
      </c>
      <c r="D615" s="3">
        <v>43406.847735381947</v>
      </c>
      <c r="E615" t="s">
        <v>64</v>
      </c>
      <c r="F615" s="2">
        <v>43497</v>
      </c>
      <c r="G615" s="2">
        <v>43799</v>
      </c>
      <c r="H615" t="s">
        <v>10576</v>
      </c>
      <c r="J615" t="s">
        <v>10577</v>
      </c>
      <c r="L615" t="s">
        <v>2277</v>
      </c>
      <c r="M615" t="s">
        <v>714</v>
      </c>
      <c r="N615">
        <v>70507</v>
      </c>
      <c r="O615" t="s">
        <v>70</v>
      </c>
      <c r="Q615" t="s">
        <v>10578</v>
      </c>
      <c r="S615" t="s">
        <v>72</v>
      </c>
      <c r="T615" t="s">
        <v>4262</v>
      </c>
      <c r="U615" t="s">
        <v>4263</v>
      </c>
      <c r="V615" t="s">
        <v>1225</v>
      </c>
      <c r="W615" t="s">
        <v>105</v>
      </c>
      <c r="X615" t="s">
        <v>106</v>
      </c>
      <c r="Y615" t="str">
        <f>"37-3011"</f>
        <v>37-3011</v>
      </c>
      <c r="Z615" t="s">
        <v>94</v>
      </c>
      <c r="AA615">
        <v>561730</v>
      </c>
      <c r="AB615">
        <v>6</v>
      </c>
      <c r="AC615">
        <v>6</v>
      </c>
      <c r="AD615" t="s">
        <v>79</v>
      </c>
      <c r="AE615" t="s">
        <v>80</v>
      </c>
      <c r="AF615">
        <v>40</v>
      </c>
      <c r="AG615" s="4">
        <v>0.29166666666666669</v>
      </c>
      <c r="AH615" s="4">
        <v>0.66666666666666663</v>
      </c>
      <c r="AI615" s="5">
        <v>11.38</v>
      </c>
      <c r="AJ615">
        <v>17.07</v>
      </c>
      <c r="AL615" t="s">
        <v>81</v>
      </c>
      <c r="AM615" t="s">
        <v>82</v>
      </c>
      <c r="AO615" t="s">
        <v>83</v>
      </c>
      <c r="AR615" t="s">
        <v>82</v>
      </c>
      <c r="AT615" t="s">
        <v>82</v>
      </c>
      <c r="AW615" t="s">
        <v>82</v>
      </c>
      <c r="AY615" t="s">
        <v>2277</v>
      </c>
      <c r="AZ615" t="s">
        <v>2277</v>
      </c>
      <c r="BA615" t="s">
        <v>714</v>
      </c>
      <c r="BB615">
        <v>70507</v>
      </c>
      <c r="BC615" t="s">
        <v>79</v>
      </c>
      <c r="BH615" t="s">
        <v>10577</v>
      </c>
      <c r="BJ615">
        <v>721404815</v>
      </c>
    </row>
    <row r="616" spans="1:62" x14ac:dyDescent="0.25">
      <c r="A616" t="s">
        <v>10586</v>
      </c>
      <c r="B616" s="2">
        <v>43432</v>
      </c>
      <c r="C616" t="s">
        <v>63</v>
      </c>
      <c r="D616" s="3">
        <v>43406.846539768521</v>
      </c>
      <c r="E616" t="s">
        <v>117</v>
      </c>
      <c r="H616" t="s">
        <v>10587</v>
      </c>
      <c r="I616" t="s">
        <v>10588</v>
      </c>
      <c r="J616" t="s">
        <v>10589</v>
      </c>
      <c r="L616" t="s">
        <v>4510</v>
      </c>
      <c r="M616" t="s">
        <v>714</v>
      </c>
      <c r="N616">
        <v>71106</v>
      </c>
      <c r="O616" t="s">
        <v>70</v>
      </c>
      <c r="Q616" t="s">
        <v>10590</v>
      </c>
      <c r="S616" t="s">
        <v>72</v>
      </c>
      <c r="T616" t="s">
        <v>5117</v>
      </c>
      <c r="U616" t="s">
        <v>5118</v>
      </c>
      <c r="V616" t="s">
        <v>2222</v>
      </c>
      <c r="W616" t="s">
        <v>278</v>
      </c>
      <c r="X616" t="s">
        <v>10591</v>
      </c>
      <c r="Y616" t="str">
        <f>"47-3019"</f>
        <v>47-3019</v>
      </c>
      <c r="Z616" t="s">
        <v>7292</v>
      </c>
      <c r="AA616">
        <v>238170</v>
      </c>
      <c r="AB616">
        <v>6</v>
      </c>
      <c r="AD616" t="s">
        <v>79</v>
      </c>
      <c r="AE616" t="s">
        <v>80</v>
      </c>
      <c r="AF616">
        <v>35</v>
      </c>
      <c r="AG616" s="4">
        <v>0.29166666666666669</v>
      </c>
      <c r="AH616" s="4">
        <v>0.75</v>
      </c>
      <c r="AI616" s="5">
        <v>11.23</v>
      </c>
      <c r="AL616" t="s">
        <v>81</v>
      </c>
      <c r="AM616" t="s">
        <v>82</v>
      </c>
      <c r="AO616" t="s">
        <v>83</v>
      </c>
      <c r="AR616" t="s">
        <v>82</v>
      </c>
      <c r="AT616" t="s">
        <v>82</v>
      </c>
      <c r="AW616" t="s">
        <v>82</v>
      </c>
      <c r="AY616" t="s">
        <v>4510</v>
      </c>
      <c r="AZ616" t="s">
        <v>4513</v>
      </c>
      <c r="BA616" t="s">
        <v>714</v>
      </c>
      <c r="BB616">
        <v>71106</v>
      </c>
      <c r="BC616" t="s">
        <v>79</v>
      </c>
      <c r="BH616" t="s">
        <v>10589</v>
      </c>
      <c r="BJ616">
        <v>204799589</v>
      </c>
    </row>
    <row r="617" spans="1:62" x14ac:dyDescent="0.25">
      <c r="A617" t="s">
        <v>10592</v>
      </c>
      <c r="B617" s="2">
        <v>43432</v>
      </c>
      <c r="C617" t="s">
        <v>63</v>
      </c>
      <c r="D617" s="3">
        <v>43406.848768194446</v>
      </c>
      <c r="E617" t="s">
        <v>64</v>
      </c>
      <c r="F617" s="2">
        <v>43497</v>
      </c>
      <c r="G617" s="2">
        <v>43799</v>
      </c>
      <c r="H617" t="s">
        <v>10593</v>
      </c>
      <c r="J617" t="s">
        <v>10594</v>
      </c>
      <c r="L617" t="s">
        <v>3553</v>
      </c>
      <c r="M617" t="s">
        <v>714</v>
      </c>
      <c r="N617">
        <v>70808</v>
      </c>
      <c r="O617" t="s">
        <v>70</v>
      </c>
      <c r="Q617" t="s">
        <v>10595</v>
      </c>
      <c r="S617" t="s">
        <v>72</v>
      </c>
      <c r="T617" t="s">
        <v>4262</v>
      </c>
      <c r="U617" t="s">
        <v>4263</v>
      </c>
      <c r="V617" t="s">
        <v>1225</v>
      </c>
      <c r="W617" t="s">
        <v>105</v>
      </c>
      <c r="X617" t="s">
        <v>106</v>
      </c>
      <c r="Y617" t="str">
        <f>"37-3011"</f>
        <v>37-3011</v>
      </c>
      <c r="Z617" t="s">
        <v>94</v>
      </c>
      <c r="AA617">
        <v>561730</v>
      </c>
      <c r="AB617">
        <v>13</v>
      </c>
      <c r="AC617">
        <v>13</v>
      </c>
      <c r="AD617" t="s">
        <v>79</v>
      </c>
      <c r="AE617" t="s">
        <v>80</v>
      </c>
      <c r="AF617">
        <v>40</v>
      </c>
      <c r="AG617" s="4">
        <v>0.29166666666666669</v>
      </c>
      <c r="AH617" s="4">
        <v>0.66666666666666663</v>
      </c>
      <c r="AI617" s="5">
        <v>13.42</v>
      </c>
      <c r="AJ617">
        <v>20.13</v>
      </c>
      <c r="AL617" t="s">
        <v>81</v>
      </c>
      <c r="AM617" t="s">
        <v>82</v>
      </c>
      <c r="AO617" t="s">
        <v>83</v>
      </c>
      <c r="AR617" t="s">
        <v>82</v>
      </c>
      <c r="AT617" t="s">
        <v>82</v>
      </c>
      <c r="AW617" t="s">
        <v>82</v>
      </c>
      <c r="AY617" t="s">
        <v>3553</v>
      </c>
      <c r="AZ617" t="s">
        <v>4612</v>
      </c>
      <c r="BA617" t="s">
        <v>714</v>
      </c>
      <c r="BB617">
        <v>70816</v>
      </c>
      <c r="BC617" t="s">
        <v>79</v>
      </c>
      <c r="BH617" t="s">
        <v>10596</v>
      </c>
      <c r="BI617" t="s">
        <v>9417</v>
      </c>
      <c r="BJ617">
        <v>331149147</v>
      </c>
    </row>
    <row r="618" spans="1:62" x14ac:dyDescent="0.25">
      <c r="A618" t="s">
        <v>10674</v>
      </c>
      <c r="B618" s="2">
        <v>43432</v>
      </c>
      <c r="C618" t="s">
        <v>63</v>
      </c>
      <c r="D618" s="3">
        <v>43406.836478136574</v>
      </c>
      <c r="E618" t="s">
        <v>64</v>
      </c>
      <c r="F618" s="2">
        <v>43497</v>
      </c>
      <c r="G618" s="2">
        <v>43799</v>
      </c>
      <c r="H618" t="s">
        <v>10675</v>
      </c>
      <c r="I618" t="s">
        <v>10676</v>
      </c>
      <c r="J618" t="s">
        <v>10677</v>
      </c>
      <c r="L618" t="s">
        <v>3004</v>
      </c>
      <c r="M618" t="s">
        <v>1246</v>
      </c>
      <c r="N618">
        <v>63005</v>
      </c>
      <c r="O618" t="s">
        <v>70</v>
      </c>
      <c r="Q618" t="s">
        <v>10678</v>
      </c>
      <c r="S618" t="s">
        <v>72</v>
      </c>
      <c r="T618" t="s">
        <v>10679</v>
      </c>
      <c r="U618" t="s">
        <v>10680</v>
      </c>
      <c r="V618" t="s">
        <v>10681</v>
      </c>
      <c r="W618" t="s">
        <v>844</v>
      </c>
      <c r="X618" t="s">
        <v>106</v>
      </c>
      <c r="Y618" t="str">
        <f>"37-3011"</f>
        <v>37-3011</v>
      </c>
      <c r="Z618" t="s">
        <v>94</v>
      </c>
      <c r="AA618">
        <v>561730</v>
      </c>
      <c r="AB618">
        <v>35</v>
      </c>
      <c r="AC618">
        <v>35</v>
      </c>
      <c r="AD618" t="s">
        <v>79</v>
      </c>
      <c r="AE618" t="s">
        <v>80</v>
      </c>
      <c r="AF618">
        <v>35</v>
      </c>
      <c r="AG618" s="4">
        <v>0.3125</v>
      </c>
      <c r="AH618" s="4">
        <v>0.64583333333333337</v>
      </c>
      <c r="AI618" s="5">
        <v>14.52</v>
      </c>
      <c r="AJ618">
        <v>21.78</v>
      </c>
      <c r="AL618" t="s">
        <v>81</v>
      </c>
      <c r="AM618" t="s">
        <v>82</v>
      </c>
      <c r="AO618" t="s">
        <v>83</v>
      </c>
      <c r="AR618" t="s">
        <v>82</v>
      </c>
      <c r="AT618" t="s">
        <v>82</v>
      </c>
      <c r="AW618" t="s">
        <v>82</v>
      </c>
      <c r="AY618" t="s">
        <v>3004</v>
      </c>
      <c r="AZ618" t="s">
        <v>1797</v>
      </c>
      <c r="BA618" t="s">
        <v>1246</v>
      </c>
      <c r="BB618">
        <v>63005</v>
      </c>
      <c r="BC618" t="s">
        <v>79</v>
      </c>
      <c r="BH618" t="s">
        <v>10677</v>
      </c>
      <c r="BJ618">
        <v>710900860</v>
      </c>
    </row>
    <row r="619" spans="1:62" x14ac:dyDescent="0.25">
      <c r="A619" t="s">
        <v>10789</v>
      </c>
      <c r="B619" s="2">
        <v>43432</v>
      </c>
      <c r="C619" t="s">
        <v>63</v>
      </c>
      <c r="D619" s="3">
        <v>43406.847859525464</v>
      </c>
      <c r="E619" t="s">
        <v>64</v>
      </c>
      <c r="F619" s="2">
        <v>43497</v>
      </c>
      <c r="G619" s="2">
        <v>43799</v>
      </c>
      <c r="H619" t="s">
        <v>10790</v>
      </c>
      <c r="J619" t="s">
        <v>10791</v>
      </c>
      <c r="L619" t="s">
        <v>9169</v>
      </c>
      <c r="M619" t="s">
        <v>1246</v>
      </c>
      <c r="N619">
        <v>63069</v>
      </c>
      <c r="O619" t="s">
        <v>70</v>
      </c>
      <c r="Q619" t="s">
        <v>10792</v>
      </c>
      <c r="S619" t="s">
        <v>72</v>
      </c>
      <c r="T619" t="s">
        <v>6264</v>
      </c>
      <c r="U619" t="s">
        <v>4263</v>
      </c>
      <c r="V619" t="s">
        <v>104</v>
      </c>
      <c r="W619" t="s">
        <v>105</v>
      </c>
      <c r="X619" t="s">
        <v>106</v>
      </c>
      <c r="Y619" t="str">
        <f>"37-3011"</f>
        <v>37-3011</v>
      </c>
      <c r="Z619" t="s">
        <v>94</v>
      </c>
      <c r="AA619">
        <v>561730</v>
      </c>
      <c r="AB619">
        <v>8</v>
      </c>
      <c r="AC619">
        <v>8</v>
      </c>
      <c r="AD619" t="s">
        <v>79</v>
      </c>
      <c r="AE619" t="s">
        <v>80</v>
      </c>
      <c r="AF619">
        <v>40</v>
      </c>
      <c r="AG619" s="4">
        <v>0.29166666666666669</v>
      </c>
      <c r="AH619" s="4">
        <v>0.66666666666666663</v>
      </c>
      <c r="AI619" s="5">
        <v>14.52</v>
      </c>
      <c r="AJ619">
        <v>21.78</v>
      </c>
      <c r="AK619">
        <v>21.78</v>
      </c>
      <c r="AL619" t="s">
        <v>81</v>
      </c>
      <c r="AM619" t="s">
        <v>82</v>
      </c>
      <c r="AO619" t="s">
        <v>83</v>
      </c>
      <c r="AR619" t="s">
        <v>82</v>
      </c>
      <c r="AT619" t="s">
        <v>82</v>
      </c>
      <c r="AW619" t="s">
        <v>82</v>
      </c>
      <c r="AY619" t="s">
        <v>9169</v>
      </c>
      <c r="AZ619" t="s">
        <v>1418</v>
      </c>
      <c r="BA619" t="s">
        <v>1246</v>
      </c>
      <c r="BB619">
        <v>63069</v>
      </c>
      <c r="BC619" t="s">
        <v>79</v>
      </c>
      <c r="BH619" t="s">
        <v>10791</v>
      </c>
      <c r="BJ619">
        <v>473348040</v>
      </c>
    </row>
    <row r="620" spans="1:62" x14ac:dyDescent="0.25">
      <c r="A620" t="s">
        <v>10836</v>
      </c>
      <c r="B620" s="2">
        <v>43432</v>
      </c>
      <c r="C620" t="s">
        <v>63</v>
      </c>
      <c r="D620" s="3">
        <v>43406.841082025465</v>
      </c>
      <c r="E620" t="s">
        <v>64</v>
      </c>
      <c r="F620" s="2">
        <v>43497</v>
      </c>
      <c r="G620" s="2">
        <v>43799</v>
      </c>
      <c r="H620" t="s">
        <v>10837</v>
      </c>
      <c r="J620" t="s">
        <v>10838</v>
      </c>
      <c r="L620" t="s">
        <v>3553</v>
      </c>
      <c r="M620" t="s">
        <v>714</v>
      </c>
      <c r="N620">
        <v>70817</v>
      </c>
      <c r="O620" t="s">
        <v>70</v>
      </c>
      <c r="Q620" t="s">
        <v>10839</v>
      </c>
      <c r="S620" t="s">
        <v>72</v>
      </c>
      <c r="T620" t="s">
        <v>4262</v>
      </c>
      <c r="U620" t="s">
        <v>4263</v>
      </c>
      <c r="V620" t="s">
        <v>1225</v>
      </c>
      <c r="W620" t="s">
        <v>105</v>
      </c>
      <c r="X620" t="s">
        <v>106</v>
      </c>
      <c r="Y620" t="str">
        <f>"37-3011"</f>
        <v>37-3011</v>
      </c>
      <c r="Z620" t="s">
        <v>94</v>
      </c>
      <c r="AA620">
        <v>561730</v>
      </c>
      <c r="AB620">
        <v>60</v>
      </c>
      <c r="AC620">
        <v>60</v>
      </c>
      <c r="AD620" t="s">
        <v>79</v>
      </c>
      <c r="AE620" t="s">
        <v>95</v>
      </c>
      <c r="AF620">
        <v>40</v>
      </c>
      <c r="AG620" s="4">
        <v>0.27083333333333331</v>
      </c>
      <c r="AH620" s="4">
        <v>0.64583333333333337</v>
      </c>
      <c r="AI620" s="5">
        <v>13.42</v>
      </c>
      <c r="AJ620">
        <v>20.13</v>
      </c>
      <c r="AL620" t="s">
        <v>81</v>
      </c>
      <c r="AM620" t="s">
        <v>82</v>
      </c>
      <c r="AO620" t="s">
        <v>83</v>
      </c>
      <c r="AR620" t="s">
        <v>82</v>
      </c>
      <c r="AT620" t="s">
        <v>82</v>
      </c>
      <c r="AW620" t="s">
        <v>82</v>
      </c>
      <c r="AY620" t="s">
        <v>3553</v>
      </c>
      <c r="AZ620" t="s">
        <v>4612</v>
      </c>
      <c r="BA620" t="s">
        <v>714</v>
      </c>
      <c r="BB620">
        <v>70817</v>
      </c>
      <c r="BC620" t="s">
        <v>79</v>
      </c>
      <c r="BH620" t="s">
        <v>10840</v>
      </c>
      <c r="BJ620">
        <v>721318236</v>
      </c>
    </row>
    <row r="621" spans="1:62" x14ac:dyDescent="0.25">
      <c r="A621" t="s">
        <v>10859</v>
      </c>
      <c r="B621" s="2">
        <v>43432</v>
      </c>
      <c r="C621" t="s">
        <v>63</v>
      </c>
      <c r="D621" s="3">
        <v>43406.840633935186</v>
      </c>
      <c r="E621" t="s">
        <v>64</v>
      </c>
      <c r="F621" s="2">
        <v>43497</v>
      </c>
      <c r="G621" s="2">
        <v>43799</v>
      </c>
      <c r="H621" t="s">
        <v>10860</v>
      </c>
      <c r="I621" t="s">
        <v>67</v>
      </c>
      <c r="J621" t="s">
        <v>10861</v>
      </c>
      <c r="K621" t="s">
        <v>67</v>
      </c>
      <c r="L621" t="s">
        <v>3051</v>
      </c>
      <c r="M621" t="s">
        <v>745</v>
      </c>
      <c r="N621">
        <v>66223</v>
      </c>
      <c r="O621" t="s">
        <v>70</v>
      </c>
      <c r="P621" t="s">
        <v>67</v>
      </c>
      <c r="Q621" t="s">
        <v>10862</v>
      </c>
      <c r="S621" t="s">
        <v>72</v>
      </c>
      <c r="T621" t="s">
        <v>4262</v>
      </c>
      <c r="U621" t="s">
        <v>10001</v>
      </c>
      <c r="V621" t="s">
        <v>1225</v>
      </c>
      <c r="W621" t="s">
        <v>105</v>
      </c>
      <c r="X621" t="s">
        <v>106</v>
      </c>
      <c r="Y621" t="str">
        <f>"37-3011"</f>
        <v>37-3011</v>
      </c>
      <c r="Z621" t="s">
        <v>94</v>
      </c>
      <c r="AA621">
        <v>561730</v>
      </c>
      <c r="AB621">
        <v>40</v>
      </c>
      <c r="AC621">
        <v>40</v>
      </c>
      <c r="AD621" t="s">
        <v>79</v>
      </c>
      <c r="AE621" t="s">
        <v>80</v>
      </c>
      <c r="AF621">
        <v>40</v>
      </c>
      <c r="AG621" s="4">
        <v>0.29166666666666669</v>
      </c>
      <c r="AH621" s="4">
        <v>0.66666666666666663</v>
      </c>
      <c r="AI621" s="5">
        <v>14.73</v>
      </c>
      <c r="AJ621">
        <v>22.1</v>
      </c>
      <c r="AL621" t="s">
        <v>81</v>
      </c>
      <c r="AM621" t="s">
        <v>82</v>
      </c>
      <c r="AO621" t="s">
        <v>83</v>
      </c>
      <c r="AP621" t="s">
        <v>67</v>
      </c>
      <c r="AQ621" t="s">
        <v>67</v>
      </c>
      <c r="AR621" t="s">
        <v>82</v>
      </c>
      <c r="AT621" t="s">
        <v>82</v>
      </c>
      <c r="AW621" t="s">
        <v>82</v>
      </c>
      <c r="AY621" t="s">
        <v>3051</v>
      </c>
      <c r="AZ621" t="s">
        <v>3053</v>
      </c>
      <c r="BA621" t="s">
        <v>745</v>
      </c>
      <c r="BB621">
        <v>66223</v>
      </c>
      <c r="BC621" t="s">
        <v>79</v>
      </c>
      <c r="BH621" t="s">
        <v>10861</v>
      </c>
      <c r="BI621" t="s">
        <v>67</v>
      </c>
      <c r="BJ621">
        <v>810649229</v>
      </c>
    </row>
    <row r="622" spans="1:62" x14ac:dyDescent="0.25">
      <c r="A622" t="s">
        <v>11071</v>
      </c>
      <c r="B622" s="2">
        <v>43432</v>
      </c>
      <c r="C622" t="s">
        <v>63</v>
      </c>
      <c r="D622" s="3">
        <v>43407.267672071757</v>
      </c>
      <c r="E622" t="s">
        <v>64</v>
      </c>
      <c r="F622" s="2">
        <v>43497</v>
      </c>
      <c r="G622" s="2">
        <v>43799</v>
      </c>
      <c r="H622" t="s">
        <v>11072</v>
      </c>
      <c r="J622" t="s">
        <v>11073</v>
      </c>
      <c r="L622" t="s">
        <v>11074</v>
      </c>
      <c r="M622" t="s">
        <v>649</v>
      </c>
      <c r="N622">
        <v>85140</v>
      </c>
      <c r="O622" t="s">
        <v>70</v>
      </c>
      <c r="Q622" t="s">
        <v>11075</v>
      </c>
      <c r="S622" t="s">
        <v>72</v>
      </c>
      <c r="T622" t="s">
        <v>7872</v>
      </c>
      <c r="U622" t="s">
        <v>7873</v>
      </c>
      <c r="V622" t="s">
        <v>2471</v>
      </c>
      <c r="W622" t="s">
        <v>649</v>
      </c>
      <c r="X622" t="s">
        <v>2013</v>
      </c>
      <c r="Y622" t="str">
        <f>"37-3011"</f>
        <v>37-3011</v>
      </c>
      <c r="Z622" t="s">
        <v>94</v>
      </c>
      <c r="AA622">
        <v>561730</v>
      </c>
      <c r="AB622">
        <v>35</v>
      </c>
      <c r="AC622">
        <v>35</v>
      </c>
      <c r="AD622" t="s">
        <v>79</v>
      </c>
      <c r="AE622" t="s">
        <v>95</v>
      </c>
      <c r="AF622">
        <v>40</v>
      </c>
      <c r="AG622" s="4">
        <v>0.25</v>
      </c>
      <c r="AH622" s="4">
        <v>0.60416666666666663</v>
      </c>
      <c r="AI622" s="5">
        <v>13.23</v>
      </c>
      <c r="AJ622">
        <v>19.850000000000001</v>
      </c>
      <c r="AK622">
        <v>19.850000000000001</v>
      </c>
      <c r="AL622" t="s">
        <v>81</v>
      </c>
      <c r="AM622" t="s">
        <v>82</v>
      </c>
      <c r="AO622" t="s">
        <v>83</v>
      </c>
      <c r="AP622" t="s">
        <v>67</v>
      </c>
      <c r="AQ622" t="s">
        <v>67</v>
      </c>
      <c r="AR622" t="s">
        <v>82</v>
      </c>
      <c r="AT622" t="s">
        <v>82</v>
      </c>
      <c r="AW622" t="s">
        <v>72</v>
      </c>
      <c r="AX622">
        <v>3</v>
      </c>
      <c r="AY622" t="s">
        <v>11074</v>
      </c>
      <c r="AZ622" t="s">
        <v>655</v>
      </c>
      <c r="BA622" t="s">
        <v>649</v>
      </c>
      <c r="BB622">
        <v>85140</v>
      </c>
      <c r="BC622" t="s">
        <v>79</v>
      </c>
      <c r="BH622" t="s">
        <v>11073</v>
      </c>
      <c r="BJ622">
        <v>860989686</v>
      </c>
    </row>
    <row r="623" spans="1:62" x14ac:dyDescent="0.25">
      <c r="A623" t="s">
        <v>11090</v>
      </c>
      <c r="B623" s="2">
        <v>43432</v>
      </c>
      <c r="C623" t="s">
        <v>63</v>
      </c>
      <c r="D623" s="3">
        <v>43407.293762002315</v>
      </c>
      <c r="E623" t="s">
        <v>64</v>
      </c>
      <c r="F623" s="2">
        <v>43497</v>
      </c>
      <c r="G623" s="2">
        <v>43799</v>
      </c>
      <c r="H623" t="s">
        <v>11091</v>
      </c>
      <c r="I623" t="s">
        <v>67</v>
      </c>
      <c r="J623" t="s">
        <v>11092</v>
      </c>
      <c r="L623" t="s">
        <v>11093</v>
      </c>
      <c r="M623" t="s">
        <v>714</v>
      </c>
      <c r="N623">
        <v>70470</v>
      </c>
      <c r="O623" t="s">
        <v>70</v>
      </c>
      <c r="Q623" t="s">
        <v>11094</v>
      </c>
      <c r="S623" t="s">
        <v>72</v>
      </c>
      <c r="T623" t="s">
        <v>1175</v>
      </c>
      <c r="U623" t="s">
        <v>1176</v>
      </c>
      <c r="V623" t="s">
        <v>1177</v>
      </c>
      <c r="W623" t="s">
        <v>649</v>
      </c>
      <c r="X623" t="s">
        <v>11095</v>
      </c>
      <c r="Y623" t="str">
        <f>"37-3011"</f>
        <v>37-3011</v>
      </c>
      <c r="Z623" t="s">
        <v>94</v>
      </c>
      <c r="AA623">
        <v>561730</v>
      </c>
      <c r="AB623">
        <v>8</v>
      </c>
      <c r="AC623">
        <v>8</v>
      </c>
      <c r="AD623" t="s">
        <v>79</v>
      </c>
      <c r="AE623" t="s">
        <v>95</v>
      </c>
      <c r="AF623">
        <v>40</v>
      </c>
      <c r="AG623" s="4">
        <v>0.29166666666666669</v>
      </c>
      <c r="AH623" s="4">
        <v>0.64583333333333337</v>
      </c>
      <c r="AI623" s="5">
        <v>11.93</v>
      </c>
      <c r="AJ623">
        <v>17.899999999999999</v>
      </c>
      <c r="AK623">
        <v>17.899999999999999</v>
      </c>
      <c r="AL623" t="s">
        <v>81</v>
      </c>
      <c r="AM623" t="s">
        <v>82</v>
      </c>
      <c r="AO623" t="s">
        <v>83</v>
      </c>
      <c r="AP623" t="s">
        <v>67</v>
      </c>
      <c r="AQ623" t="s">
        <v>83</v>
      </c>
      <c r="AR623" t="s">
        <v>82</v>
      </c>
      <c r="AT623" t="s">
        <v>82</v>
      </c>
      <c r="AW623" t="s">
        <v>72</v>
      </c>
      <c r="AX623">
        <v>3</v>
      </c>
      <c r="AY623" t="s">
        <v>11093</v>
      </c>
      <c r="AZ623" t="s">
        <v>7732</v>
      </c>
      <c r="BA623" t="s">
        <v>714</v>
      </c>
      <c r="BB623">
        <v>70470</v>
      </c>
      <c r="BC623" t="s">
        <v>79</v>
      </c>
      <c r="BH623" t="s">
        <v>11096</v>
      </c>
      <c r="BJ623">
        <v>208486330</v>
      </c>
    </row>
    <row r="624" spans="1:62" x14ac:dyDescent="0.25">
      <c r="A624" t="s">
        <v>11403</v>
      </c>
      <c r="B624" s="2">
        <v>43432</v>
      </c>
      <c r="C624" t="s">
        <v>63</v>
      </c>
      <c r="D624" s="3">
        <v>43409.693193796295</v>
      </c>
      <c r="E624" t="s">
        <v>117</v>
      </c>
      <c r="H624" t="s">
        <v>11404</v>
      </c>
      <c r="J624" t="s">
        <v>11405</v>
      </c>
      <c r="K624" t="s">
        <v>11406</v>
      </c>
      <c r="L624" t="s">
        <v>11407</v>
      </c>
      <c r="M624" t="s">
        <v>100</v>
      </c>
      <c r="N624">
        <v>27410</v>
      </c>
      <c r="O624" t="s">
        <v>70</v>
      </c>
      <c r="Q624" t="s">
        <v>11408</v>
      </c>
      <c r="S624" t="s">
        <v>72</v>
      </c>
      <c r="T624" t="s">
        <v>910</v>
      </c>
      <c r="U624" t="s">
        <v>911</v>
      </c>
      <c r="V624" t="s">
        <v>863</v>
      </c>
      <c r="W624" t="s">
        <v>105</v>
      </c>
      <c r="X624" t="s">
        <v>1758</v>
      </c>
      <c r="Y624" t="str">
        <f>"51-9198"</f>
        <v>51-9198</v>
      </c>
      <c r="Z624" t="s">
        <v>199</v>
      </c>
      <c r="AA624">
        <v>325510</v>
      </c>
      <c r="AB624">
        <v>40</v>
      </c>
      <c r="AD624" t="s">
        <v>79</v>
      </c>
      <c r="AE624" t="s">
        <v>95</v>
      </c>
      <c r="AF624">
        <v>40</v>
      </c>
      <c r="AG624" s="4">
        <v>0.29166666666666669</v>
      </c>
      <c r="AH624" s="4">
        <v>0.66666666666666663</v>
      </c>
      <c r="AI624" s="5">
        <v>14.25</v>
      </c>
      <c r="AJ624">
        <v>21.38</v>
      </c>
      <c r="AL624" t="s">
        <v>81</v>
      </c>
      <c r="AM624" t="s">
        <v>82</v>
      </c>
      <c r="AO624" t="s">
        <v>83</v>
      </c>
      <c r="AR624" t="s">
        <v>82</v>
      </c>
      <c r="AT624" t="s">
        <v>82</v>
      </c>
      <c r="AW624" t="s">
        <v>82</v>
      </c>
      <c r="AY624" t="s">
        <v>11409</v>
      </c>
      <c r="AZ624" t="s">
        <v>1566</v>
      </c>
      <c r="BA624" t="s">
        <v>100</v>
      </c>
      <c r="BB624">
        <v>27360</v>
      </c>
      <c r="BC624" t="s">
        <v>87</v>
      </c>
      <c r="BH624" t="s">
        <v>11410</v>
      </c>
      <c r="BJ624">
        <v>752657523</v>
      </c>
    </row>
    <row r="625" spans="1:62" x14ac:dyDescent="0.25">
      <c r="A625" t="s">
        <v>2978</v>
      </c>
      <c r="B625" s="2">
        <v>43433</v>
      </c>
      <c r="C625" t="s">
        <v>63</v>
      </c>
      <c r="D625" s="3">
        <v>43336.662957743058</v>
      </c>
      <c r="E625" t="s">
        <v>91</v>
      </c>
      <c r="H625" t="s">
        <v>2979</v>
      </c>
      <c r="J625" t="s">
        <v>2980</v>
      </c>
      <c r="L625" t="s">
        <v>2981</v>
      </c>
      <c r="M625" t="s">
        <v>859</v>
      </c>
      <c r="N625">
        <v>98019</v>
      </c>
      <c r="O625" t="s">
        <v>70</v>
      </c>
      <c r="Q625" t="s">
        <v>2982</v>
      </c>
      <c r="S625" t="s">
        <v>72</v>
      </c>
      <c r="T625" t="s">
        <v>2983</v>
      </c>
      <c r="U625" t="s">
        <v>2984</v>
      </c>
      <c r="V625" t="s">
        <v>2985</v>
      </c>
      <c r="W625" t="s">
        <v>859</v>
      </c>
      <c r="X625" t="s">
        <v>2986</v>
      </c>
      <c r="Y625" t="str">
        <f>"53-7064"</f>
        <v>53-7064</v>
      </c>
      <c r="Z625" t="s">
        <v>962</v>
      </c>
      <c r="AA625">
        <v>445299</v>
      </c>
      <c r="AB625">
        <v>45</v>
      </c>
      <c r="AD625" t="s">
        <v>79</v>
      </c>
      <c r="AE625" t="s">
        <v>95</v>
      </c>
      <c r="AF625">
        <v>40</v>
      </c>
      <c r="AG625" s="4">
        <v>0.20833333333333334</v>
      </c>
      <c r="AH625" s="4">
        <v>0.70833333333333337</v>
      </c>
      <c r="AI625" s="5">
        <v>13.22</v>
      </c>
      <c r="AJ625">
        <v>19.829999999999998</v>
      </c>
      <c r="AK625">
        <v>0</v>
      </c>
      <c r="AL625" t="s">
        <v>81</v>
      </c>
      <c r="AM625" t="s">
        <v>82</v>
      </c>
      <c r="AO625" t="s">
        <v>83</v>
      </c>
      <c r="AR625" t="s">
        <v>82</v>
      </c>
      <c r="AT625" t="s">
        <v>82</v>
      </c>
      <c r="AW625" t="s">
        <v>72</v>
      </c>
      <c r="AX625">
        <v>2</v>
      </c>
      <c r="AY625" t="s">
        <v>2981</v>
      </c>
      <c r="AZ625" t="s">
        <v>2987</v>
      </c>
      <c r="BA625" t="s">
        <v>859</v>
      </c>
      <c r="BB625">
        <v>98019</v>
      </c>
      <c r="BC625" t="s">
        <v>87</v>
      </c>
      <c r="BH625" t="s">
        <v>2988</v>
      </c>
      <c r="BJ625">
        <v>911598309</v>
      </c>
    </row>
    <row r="626" spans="1:62" x14ac:dyDescent="0.25">
      <c r="A626" t="s">
        <v>4041</v>
      </c>
      <c r="B626" s="2">
        <v>43433</v>
      </c>
      <c r="C626" t="s">
        <v>63</v>
      </c>
      <c r="D626" s="3">
        <v>43406.833356446761</v>
      </c>
      <c r="E626" t="s">
        <v>64</v>
      </c>
      <c r="F626" s="2">
        <v>43497</v>
      </c>
      <c r="G626" s="2">
        <v>43769</v>
      </c>
      <c r="H626" t="s">
        <v>4042</v>
      </c>
      <c r="J626" t="s">
        <v>4043</v>
      </c>
      <c r="L626" t="s">
        <v>4044</v>
      </c>
      <c r="M626" t="s">
        <v>105</v>
      </c>
      <c r="N626">
        <v>78666</v>
      </c>
      <c r="O626" t="s">
        <v>70</v>
      </c>
      <c r="Q626" t="s">
        <v>4045</v>
      </c>
      <c r="S626" t="s">
        <v>72</v>
      </c>
      <c r="T626" t="s">
        <v>2824</v>
      </c>
      <c r="U626" t="s">
        <v>3717</v>
      </c>
      <c r="V626" t="s">
        <v>642</v>
      </c>
      <c r="W626" t="s">
        <v>105</v>
      </c>
      <c r="X626" t="s">
        <v>106</v>
      </c>
      <c r="Y626" t="str">
        <f>"37-3011"</f>
        <v>37-3011</v>
      </c>
      <c r="Z626" t="s">
        <v>94</v>
      </c>
      <c r="AA626">
        <v>561730</v>
      </c>
      <c r="AB626">
        <v>10</v>
      </c>
      <c r="AC626">
        <v>10</v>
      </c>
      <c r="AD626" t="s">
        <v>79</v>
      </c>
      <c r="AE626" t="s">
        <v>95</v>
      </c>
      <c r="AF626">
        <v>40</v>
      </c>
      <c r="AG626" s="4">
        <v>0.29166666666666669</v>
      </c>
      <c r="AH626" s="4">
        <v>0.70833333333333337</v>
      </c>
      <c r="AI626" s="5">
        <v>13.91</v>
      </c>
      <c r="AJ626">
        <v>20.87</v>
      </c>
      <c r="AK626">
        <v>22.5</v>
      </c>
      <c r="AL626" t="s">
        <v>81</v>
      </c>
      <c r="AM626" t="s">
        <v>82</v>
      </c>
      <c r="AO626" t="s">
        <v>83</v>
      </c>
      <c r="AR626" t="s">
        <v>82</v>
      </c>
      <c r="AT626" t="s">
        <v>82</v>
      </c>
      <c r="AW626" t="s">
        <v>82</v>
      </c>
      <c r="AY626" t="s">
        <v>4044</v>
      </c>
      <c r="AZ626" t="s">
        <v>4046</v>
      </c>
      <c r="BA626" t="s">
        <v>105</v>
      </c>
      <c r="BB626">
        <v>78666</v>
      </c>
      <c r="BC626" t="s">
        <v>79</v>
      </c>
      <c r="BH626" t="s">
        <v>4043</v>
      </c>
      <c r="BJ626">
        <v>742723064</v>
      </c>
    </row>
    <row r="627" spans="1:62" x14ac:dyDescent="0.25">
      <c r="A627" t="s">
        <v>6090</v>
      </c>
      <c r="B627" s="2">
        <v>43433</v>
      </c>
      <c r="C627" t="s">
        <v>63</v>
      </c>
      <c r="D627" s="3">
        <v>43406.835613738425</v>
      </c>
      <c r="E627" t="s">
        <v>64</v>
      </c>
      <c r="F627" s="2">
        <v>43497</v>
      </c>
      <c r="G627" s="2">
        <v>43769</v>
      </c>
      <c r="H627" t="s">
        <v>6091</v>
      </c>
      <c r="I627" t="s">
        <v>130</v>
      </c>
      <c r="J627" t="s">
        <v>6092</v>
      </c>
      <c r="K627" t="s">
        <v>130</v>
      </c>
      <c r="L627" t="s">
        <v>6093</v>
      </c>
      <c r="M627" t="s">
        <v>147</v>
      </c>
      <c r="N627">
        <v>19006</v>
      </c>
      <c r="O627" t="s">
        <v>70</v>
      </c>
      <c r="P627" t="s">
        <v>130</v>
      </c>
      <c r="Q627" t="s">
        <v>6094</v>
      </c>
      <c r="S627" t="s">
        <v>72</v>
      </c>
      <c r="T627" t="s">
        <v>4802</v>
      </c>
      <c r="U627" t="s">
        <v>4803</v>
      </c>
      <c r="V627" t="s">
        <v>4804</v>
      </c>
      <c r="W627" t="s">
        <v>147</v>
      </c>
      <c r="X627" t="s">
        <v>94</v>
      </c>
      <c r="Y627" t="str">
        <f>"37-3011"</f>
        <v>37-3011</v>
      </c>
      <c r="Z627" t="s">
        <v>94</v>
      </c>
      <c r="AA627">
        <v>561730</v>
      </c>
      <c r="AB627">
        <v>25</v>
      </c>
      <c r="AC627">
        <v>25</v>
      </c>
      <c r="AD627" t="s">
        <v>79</v>
      </c>
      <c r="AE627" t="s">
        <v>80</v>
      </c>
      <c r="AF627">
        <v>40</v>
      </c>
      <c r="AG627" s="4">
        <v>0.29166666666666669</v>
      </c>
      <c r="AH627" s="4">
        <v>0.64583333333333337</v>
      </c>
      <c r="AI627" s="5">
        <v>15.73</v>
      </c>
      <c r="AJ627">
        <v>23.6</v>
      </c>
      <c r="AL627" t="s">
        <v>81</v>
      </c>
      <c r="AM627" t="s">
        <v>82</v>
      </c>
      <c r="AO627" t="s">
        <v>83</v>
      </c>
      <c r="AP627" t="s">
        <v>130</v>
      </c>
      <c r="AQ627" t="s">
        <v>130</v>
      </c>
      <c r="AR627" t="s">
        <v>82</v>
      </c>
      <c r="AT627" t="s">
        <v>82</v>
      </c>
      <c r="AW627" t="s">
        <v>82</v>
      </c>
      <c r="AY627" t="s">
        <v>6093</v>
      </c>
      <c r="AZ627" t="s">
        <v>291</v>
      </c>
      <c r="BA627" t="s">
        <v>147</v>
      </c>
      <c r="BB627">
        <v>19006</v>
      </c>
      <c r="BC627" t="s">
        <v>79</v>
      </c>
      <c r="BH627" t="s">
        <v>6092</v>
      </c>
      <c r="BJ627">
        <v>232983642</v>
      </c>
    </row>
    <row r="628" spans="1:62" x14ac:dyDescent="0.25">
      <c r="A628" t="s">
        <v>6346</v>
      </c>
      <c r="B628" s="2">
        <v>43433</v>
      </c>
      <c r="C628" t="s">
        <v>63</v>
      </c>
      <c r="D628" s="3">
        <v>43406.837022129628</v>
      </c>
      <c r="E628" t="s">
        <v>64</v>
      </c>
      <c r="F628" s="2">
        <v>43497</v>
      </c>
      <c r="G628" s="2">
        <v>43770</v>
      </c>
      <c r="H628" t="s">
        <v>6347</v>
      </c>
      <c r="J628" t="s">
        <v>6348</v>
      </c>
      <c r="L628" t="s">
        <v>1707</v>
      </c>
      <c r="M628" t="s">
        <v>1246</v>
      </c>
      <c r="N628">
        <v>63304</v>
      </c>
      <c r="O628" t="s">
        <v>70</v>
      </c>
      <c r="Q628" t="s">
        <v>6349</v>
      </c>
      <c r="S628" t="s">
        <v>72</v>
      </c>
      <c r="T628" t="s">
        <v>878</v>
      </c>
      <c r="U628" t="s">
        <v>2327</v>
      </c>
      <c r="V628" t="s">
        <v>880</v>
      </c>
      <c r="W628" t="s">
        <v>881</v>
      </c>
      <c r="X628" t="s">
        <v>1256</v>
      </c>
      <c r="Y628" t="str">
        <f>"37-3011"</f>
        <v>37-3011</v>
      </c>
      <c r="Z628" t="s">
        <v>94</v>
      </c>
      <c r="AA628">
        <v>561730</v>
      </c>
      <c r="AB628">
        <v>75</v>
      </c>
      <c r="AC628">
        <v>75</v>
      </c>
      <c r="AD628" t="s">
        <v>79</v>
      </c>
      <c r="AE628" t="s">
        <v>95</v>
      </c>
      <c r="AF628">
        <v>40</v>
      </c>
      <c r="AG628" s="4">
        <v>0.29166666666666669</v>
      </c>
      <c r="AH628" s="4">
        <v>0.14583333333333334</v>
      </c>
      <c r="AI628" s="5">
        <v>14.52</v>
      </c>
      <c r="AJ628">
        <v>21.78</v>
      </c>
      <c r="AK628">
        <v>24</v>
      </c>
      <c r="AL628" t="s">
        <v>81</v>
      </c>
      <c r="AM628" t="s">
        <v>82</v>
      </c>
      <c r="AO628" t="s">
        <v>83</v>
      </c>
      <c r="AR628" t="s">
        <v>82</v>
      </c>
      <c r="AT628" t="s">
        <v>82</v>
      </c>
      <c r="AW628" t="s">
        <v>82</v>
      </c>
      <c r="AY628" t="s">
        <v>1707</v>
      </c>
      <c r="AZ628" t="s">
        <v>1707</v>
      </c>
      <c r="BA628" t="s">
        <v>1246</v>
      </c>
      <c r="BB628">
        <v>63304</v>
      </c>
      <c r="BC628" t="s">
        <v>79</v>
      </c>
      <c r="BH628" t="s">
        <v>6350</v>
      </c>
      <c r="BJ628">
        <v>571200137</v>
      </c>
    </row>
    <row r="629" spans="1:62" x14ac:dyDescent="0.25">
      <c r="A629" t="s">
        <v>6416</v>
      </c>
      <c r="B629" s="2">
        <v>43433</v>
      </c>
      <c r="C629" t="s">
        <v>63</v>
      </c>
      <c r="D629" s="3">
        <v>43403.348988761572</v>
      </c>
      <c r="E629" t="s">
        <v>117</v>
      </c>
      <c r="H629" t="s">
        <v>6417</v>
      </c>
      <c r="J629" t="s">
        <v>6418</v>
      </c>
      <c r="L629" t="s">
        <v>6419</v>
      </c>
      <c r="M629" t="s">
        <v>844</v>
      </c>
      <c r="N629">
        <v>60176</v>
      </c>
      <c r="O629" t="s">
        <v>70</v>
      </c>
      <c r="Q629" t="s">
        <v>6420</v>
      </c>
      <c r="R629">
        <v>3733</v>
      </c>
      <c r="S629" t="s">
        <v>82</v>
      </c>
      <c r="U629" t="s">
        <v>92</v>
      </c>
      <c r="X629" t="s">
        <v>6421</v>
      </c>
      <c r="Y629" t="str">
        <f>"51-9022"</f>
        <v>51-9022</v>
      </c>
      <c r="Z629" t="s">
        <v>6422</v>
      </c>
      <c r="AA629">
        <v>327991</v>
      </c>
      <c r="AB629">
        <v>3</v>
      </c>
      <c r="AD629" t="s">
        <v>79</v>
      </c>
      <c r="AE629" t="s">
        <v>95</v>
      </c>
      <c r="AF629">
        <v>40</v>
      </c>
      <c r="AG629" s="4">
        <v>0.29166666666666669</v>
      </c>
      <c r="AH629" s="4">
        <v>0.64583333333333337</v>
      </c>
      <c r="AI629" s="6">
        <v>17</v>
      </c>
      <c r="AJ629">
        <v>25.5</v>
      </c>
      <c r="AK629">
        <v>36.5</v>
      </c>
      <c r="AL629" t="s">
        <v>81</v>
      </c>
      <c r="AM629" t="s">
        <v>82</v>
      </c>
      <c r="AO629" t="s">
        <v>83</v>
      </c>
      <c r="AR629" t="s">
        <v>82</v>
      </c>
      <c r="AT629" t="s">
        <v>82</v>
      </c>
      <c r="AW629" t="s">
        <v>72</v>
      </c>
      <c r="AX629">
        <v>36</v>
      </c>
      <c r="AY629" t="s">
        <v>6423</v>
      </c>
      <c r="AZ629" t="s">
        <v>1500</v>
      </c>
      <c r="BA629" t="s">
        <v>844</v>
      </c>
      <c r="BB629">
        <v>60176</v>
      </c>
      <c r="BC629" t="s">
        <v>87</v>
      </c>
      <c r="BH629" t="s">
        <v>6424</v>
      </c>
      <c r="BJ629">
        <v>260355980</v>
      </c>
    </row>
    <row r="630" spans="1:62" x14ac:dyDescent="0.25">
      <c r="A630" t="s">
        <v>8767</v>
      </c>
      <c r="B630" s="2">
        <v>43433</v>
      </c>
      <c r="C630" t="s">
        <v>63</v>
      </c>
      <c r="D630" s="3">
        <v>43422.307249456018</v>
      </c>
      <c r="E630" t="s">
        <v>3355</v>
      </c>
      <c r="H630" t="s">
        <v>8768</v>
      </c>
      <c r="J630" t="s">
        <v>8334</v>
      </c>
      <c r="L630" t="s">
        <v>3586</v>
      </c>
      <c r="M630" t="s">
        <v>105</v>
      </c>
      <c r="N630">
        <v>76527</v>
      </c>
      <c r="O630" t="s">
        <v>70</v>
      </c>
      <c r="Q630" t="s">
        <v>8335</v>
      </c>
      <c r="S630" t="s">
        <v>72</v>
      </c>
      <c r="T630" t="s">
        <v>1855</v>
      </c>
      <c r="U630" t="s">
        <v>6225</v>
      </c>
      <c r="V630" t="s">
        <v>738</v>
      </c>
      <c r="W630" t="s">
        <v>105</v>
      </c>
      <c r="X630" t="s">
        <v>1758</v>
      </c>
      <c r="Y630" t="str">
        <f>"47-5051"</f>
        <v>47-5051</v>
      </c>
      <c r="Z630" t="s">
        <v>1474</v>
      </c>
      <c r="AA630">
        <v>212311</v>
      </c>
      <c r="AB630">
        <v>50</v>
      </c>
      <c r="AD630" t="s">
        <v>79</v>
      </c>
      <c r="AE630" t="s">
        <v>95</v>
      </c>
      <c r="AF630">
        <v>40</v>
      </c>
      <c r="AG630" s="4">
        <v>0.33333333333333331</v>
      </c>
      <c r="AH630" s="4">
        <v>0.70833333333333337</v>
      </c>
      <c r="AI630" s="5">
        <v>15.19</v>
      </c>
      <c r="AJ630">
        <v>22.79</v>
      </c>
      <c r="AL630" t="s">
        <v>81</v>
      </c>
      <c r="AM630" t="s">
        <v>82</v>
      </c>
      <c r="AO630" t="s">
        <v>83</v>
      </c>
      <c r="AR630" t="s">
        <v>82</v>
      </c>
      <c r="AT630" t="s">
        <v>82</v>
      </c>
      <c r="AW630" t="s">
        <v>72</v>
      </c>
      <c r="AX630">
        <v>1</v>
      </c>
      <c r="AY630" t="s">
        <v>8549</v>
      </c>
      <c r="AZ630" t="s">
        <v>8769</v>
      </c>
      <c r="BA630" t="s">
        <v>105</v>
      </c>
      <c r="BB630">
        <v>79533</v>
      </c>
      <c r="BC630" t="s">
        <v>79</v>
      </c>
      <c r="BH630" t="s">
        <v>8770</v>
      </c>
      <c r="BJ630">
        <v>204628307</v>
      </c>
    </row>
    <row r="631" spans="1:62" x14ac:dyDescent="0.25">
      <c r="A631" t="s">
        <v>9178</v>
      </c>
      <c r="B631" s="2">
        <v>43433</v>
      </c>
      <c r="C631" t="s">
        <v>63</v>
      </c>
      <c r="D631" s="3">
        <v>43406.845671678238</v>
      </c>
      <c r="E631" t="s">
        <v>64</v>
      </c>
      <c r="F631" s="2">
        <v>43497</v>
      </c>
      <c r="G631" s="2">
        <v>43799</v>
      </c>
      <c r="H631" t="s">
        <v>9179</v>
      </c>
      <c r="J631" t="s">
        <v>9180</v>
      </c>
      <c r="L631" t="s">
        <v>9181</v>
      </c>
      <c r="M631" t="s">
        <v>714</v>
      </c>
      <c r="N631">
        <v>70359</v>
      </c>
      <c r="O631" t="s">
        <v>70</v>
      </c>
      <c r="P631" t="s">
        <v>67</v>
      </c>
      <c r="Q631" t="s">
        <v>9182</v>
      </c>
      <c r="S631" t="s">
        <v>72</v>
      </c>
      <c r="T631" t="s">
        <v>6754</v>
      </c>
      <c r="U631" t="s">
        <v>6755</v>
      </c>
      <c r="V631" t="s">
        <v>6756</v>
      </c>
      <c r="W631" t="s">
        <v>714</v>
      </c>
      <c r="X631" t="s">
        <v>9183</v>
      </c>
      <c r="Y631" t="str">
        <f>"37-3019"</f>
        <v>37-3019</v>
      </c>
      <c r="Z631" t="s">
        <v>9184</v>
      </c>
      <c r="AA631">
        <v>561730</v>
      </c>
      <c r="AB631">
        <v>11</v>
      </c>
      <c r="AC631">
        <v>11</v>
      </c>
      <c r="AD631" t="s">
        <v>79</v>
      </c>
      <c r="AE631" t="s">
        <v>95</v>
      </c>
      <c r="AF631">
        <v>35</v>
      </c>
      <c r="AG631" s="4">
        <v>0.27083333333333331</v>
      </c>
      <c r="AH631" s="4">
        <v>0.625</v>
      </c>
      <c r="AI631" s="5">
        <v>15.49</v>
      </c>
      <c r="AJ631">
        <v>23.24</v>
      </c>
      <c r="AL631" t="s">
        <v>81</v>
      </c>
      <c r="AM631" t="s">
        <v>82</v>
      </c>
      <c r="AO631" t="s">
        <v>83</v>
      </c>
      <c r="AR631" t="s">
        <v>82</v>
      </c>
      <c r="AT631" t="s">
        <v>82</v>
      </c>
      <c r="AW631" t="s">
        <v>82</v>
      </c>
      <c r="AY631" t="s">
        <v>9185</v>
      </c>
      <c r="AZ631" t="s">
        <v>9186</v>
      </c>
      <c r="BA631" t="s">
        <v>714</v>
      </c>
      <c r="BB631">
        <v>70359</v>
      </c>
      <c r="BC631" t="s">
        <v>79</v>
      </c>
      <c r="BH631" t="s">
        <v>9187</v>
      </c>
      <c r="BJ631">
        <v>421569749</v>
      </c>
    </row>
    <row r="632" spans="1:62" x14ac:dyDescent="0.25">
      <c r="A632" t="s">
        <v>9975</v>
      </c>
      <c r="B632" s="2">
        <v>43433</v>
      </c>
      <c r="C632" t="s">
        <v>63</v>
      </c>
      <c r="D632" s="3">
        <v>43407.282469004633</v>
      </c>
      <c r="E632" t="s">
        <v>91</v>
      </c>
      <c r="H632" t="s">
        <v>9976</v>
      </c>
      <c r="J632" t="s">
        <v>9977</v>
      </c>
      <c r="K632" t="s">
        <v>9978</v>
      </c>
      <c r="L632" t="s">
        <v>3523</v>
      </c>
      <c r="M632" t="s">
        <v>105</v>
      </c>
      <c r="N632">
        <v>76208</v>
      </c>
      <c r="O632" t="s">
        <v>70</v>
      </c>
      <c r="Q632" t="s">
        <v>9979</v>
      </c>
      <c r="S632" t="s">
        <v>72</v>
      </c>
      <c r="T632" t="s">
        <v>1855</v>
      </c>
      <c r="U632" t="s">
        <v>1856</v>
      </c>
      <c r="V632" t="s">
        <v>863</v>
      </c>
      <c r="W632" t="s">
        <v>105</v>
      </c>
      <c r="X632" t="s">
        <v>1758</v>
      </c>
      <c r="Y632" t="str">
        <f>"37-3011"</f>
        <v>37-3011</v>
      </c>
      <c r="Z632" t="s">
        <v>94</v>
      </c>
      <c r="AA632">
        <v>111421</v>
      </c>
      <c r="AB632">
        <v>32</v>
      </c>
      <c r="AD632" t="s">
        <v>79</v>
      </c>
      <c r="AE632" t="s">
        <v>95</v>
      </c>
      <c r="AF632">
        <v>40</v>
      </c>
      <c r="AG632" s="4">
        <v>0.33333333333333331</v>
      </c>
      <c r="AH632" s="4">
        <v>0.66666666666666663</v>
      </c>
      <c r="AI632" s="5">
        <v>13.94</v>
      </c>
      <c r="AJ632">
        <v>20.91</v>
      </c>
      <c r="AK632">
        <v>27</v>
      </c>
      <c r="AL632" t="s">
        <v>81</v>
      </c>
      <c r="AM632" t="s">
        <v>82</v>
      </c>
      <c r="AO632" t="s">
        <v>83</v>
      </c>
      <c r="AR632" t="s">
        <v>82</v>
      </c>
      <c r="AT632" t="s">
        <v>82</v>
      </c>
      <c r="AW632" t="s">
        <v>82</v>
      </c>
      <c r="AY632" t="s">
        <v>3523</v>
      </c>
      <c r="AZ632" t="s">
        <v>3523</v>
      </c>
      <c r="BA632" t="s">
        <v>105</v>
      </c>
      <c r="BB632">
        <v>76208</v>
      </c>
      <c r="BC632" t="s">
        <v>79</v>
      </c>
      <c r="BH632" t="s">
        <v>9977</v>
      </c>
      <c r="BI632" t="s">
        <v>9978</v>
      </c>
      <c r="BJ632">
        <v>825221649</v>
      </c>
    </row>
    <row r="633" spans="1:62" x14ac:dyDescent="0.25">
      <c r="A633" t="s">
        <v>9997</v>
      </c>
      <c r="B633" s="2">
        <v>43433</v>
      </c>
      <c r="C633" t="s">
        <v>63</v>
      </c>
      <c r="D633" s="3">
        <v>43406.838788900466</v>
      </c>
      <c r="E633" t="s">
        <v>64</v>
      </c>
      <c r="F633" s="2">
        <v>43497</v>
      </c>
      <c r="G633" s="2">
        <v>43799</v>
      </c>
      <c r="H633" t="s">
        <v>9998</v>
      </c>
      <c r="J633" t="s">
        <v>9999</v>
      </c>
      <c r="L633" t="s">
        <v>2291</v>
      </c>
      <c r="M633" t="s">
        <v>714</v>
      </c>
      <c r="N633">
        <v>70131</v>
      </c>
      <c r="O633" t="s">
        <v>70</v>
      </c>
      <c r="Q633" t="s">
        <v>10000</v>
      </c>
      <c r="S633" t="s">
        <v>72</v>
      </c>
      <c r="T633" t="s">
        <v>6264</v>
      </c>
      <c r="U633" t="s">
        <v>10001</v>
      </c>
      <c r="V633" t="s">
        <v>104</v>
      </c>
      <c r="W633" t="s">
        <v>105</v>
      </c>
      <c r="X633" t="s">
        <v>5516</v>
      </c>
      <c r="Y633" t="str">
        <f>"37-3011"</f>
        <v>37-3011</v>
      </c>
      <c r="Z633" t="s">
        <v>94</v>
      </c>
      <c r="AA633">
        <v>561730</v>
      </c>
      <c r="AB633">
        <v>10</v>
      </c>
      <c r="AC633">
        <v>10</v>
      </c>
      <c r="AD633" t="s">
        <v>79</v>
      </c>
      <c r="AE633" t="s">
        <v>95</v>
      </c>
      <c r="AF633">
        <v>40</v>
      </c>
      <c r="AG633" s="4">
        <v>0.29166666666666669</v>
      </c>
      <c r="AH633" s="4">
        <v>0.625</v>
      </c>
      <c r="AI633" s="5">
        <v>11.93</v>
      </c>
      <c r="AJ633">
        <v>17.899999999999999</v>
      </c>
      <c r="AL633" t="s">
        <v>81</v>
      </c>
      <c r="AM633" t="s">
        <v>82</v>
      </c>
      <c r="AO633" t="s">
        <v>83</v>
      </c>
      <c r="AP633" t="s">
        <v>67</v>
      </c>
      <c r="AQ633" t="s">
        <v>67</v>
      </c>
      <c r="AR633" t="s">
        <v>82</v>
      </c>
      <c r="AT633" t="s">
        <v>82</v>
      </c>
      <c r="AW633" t="s">
        <v>82</v>
      </c>
      <c r="AY633" t="s">
        <v>2291</v>
      </c>
      <c r="AZ633" t="s">
        <v>2292</v>
      </c>
      <c r="BA633" t="s">
        <v>714</v>
      </c>
      <c r="BB633">
        <v>70131</v>
      </c>
      <c r="BC633" t="s">
        <v>87</v>
      </c>
      <c r="BH633" t="s">
        <v>9999</v>
      </c>
      <c r="BJ633">
        <v>592900230</v>
      </c>
    </row>
    <row r="634" spans="1:62" x14ac:dyDescent="0.25">
      <c r="A634" t="s">
        <v>10036</v>
      </c>
      <c r="B634" s="2">
        <v>43433</v>
      </c>
      <c r="C634" t="s">
        <v>63</v>
      </c>
      <c r="D634" s="3">
        <v>43406.841490775463</v>
      </c>
      <c r="E634" t="s">
        <v>64</v>
      </c>
      <c r="F634" s="2">
        <v>43497</v>
      </c>
      <c r="G634" s="2">
        <v>43799</v>
      </c>
      <c r="H634" t="s">
        <v>10026</v>
      </c>
      <c r="J634" t="s">
        <v>10037</v>
      </c>
      <c r="L634" t="s">
        <v>10038</v>
      </c>
      <c r="M634" t="s">
        <v>147</v>
      </c>
      <c r="N634">
        <v>17055</v>
      </c>
      <c r="O634" t="s">
        <v>70</v>
      </c>
      <c r="Q634" t="s">
        <v>10039</v>
      </c>
      <c r="S634" t="s">
        <v>72</v>
      </c>
      <c r="T634" t="s">
        <v>6264</v>
      </c>
      <c r="U634" t="s">
        <v>4263</v>
      </c>
      <c r="V634" t="s">
        <v>104</v>
      </c>
      <c r="W634" t="s">
        <v>105</v>
      </c>
      <c r="X634" t="s">
        <v>106</v>
      </c>
      <c r="Y634" t="str">
        <f>"37-3011"</f>
        <v>37-3011</v>
      </c>
      <c r="Z634" t="s">
        <v>94</v>
      </c>
      <c r="AA634">
        <v>561730</v>
      </c>
      <c r="AB634">
        <v>10</v>
      </c>
      <c r="AC634">
        <v>10</v>
      </c>
      <c r="AD634" t="s">
        <v>79</v>
      </c>
      <c r="AE634" t="s">
        <v>80</v>
      </c>
      <c r="AF634">
        <v>40</v>
      </c>
      <c r="AG634" s="4">
        <v>0.27083333333333331</v>
      </c>
      <c r="AH634" s="4">
        <v>0.64583333333333337</v>
      </c>
      <c r="AI634" s="5">
        <v>14.68</v>
      </c>
      <c r="AJ634">
        <v>22.02</v>
      </c>
      <c r="AK634">
        <v>22.02</v>
      </c>
      <c r="AL634" t="s">
        <v>81</v>
      </c>
      <c r="AM634" t="s">
        <v>82</v>
      </c>
      <c r="AO634" t="s">
        <v>83</v>
      </c>
      <c r="AR634" t="s">
        <v>82</v>
      </c>
      <c r="AT634" t="s">
        <v>82</v>
      </c>
      <c r="AW634" t="s">
        <v>82</v>
      </c>
      <c r="AY634" t="s">
        <v>10038</v>
      </c>
      <c r="AZ634" t="s">
        <v>5551</v>
      </c>
      <c r="BA634" t="s">
        <v>147</v>
      </c>
      <c r="BB634">
        <v>17055</v>
      </c>
      <c r="BC634" t="s">
        <v>79</v>
      </c>
      <c r="BH634" t="s">
        <v>10037</v>
      </c>
      <c r="BJ634">
        <v>200802650</v>
      </c>
    </row>
    <row r="635" spans="1:62" x14ac:dyDescent="0.25">
      <c r="A635" t="s">
        <v>10088</v>
      </c>
      <c r="B635" s="2">
        <v>43433</v>
      </c>
      <c r="C635" t="s">
        <v>63</v>
      </c>
      <c r="D635" s="3">
        <v>43406.835957488423</v>
      </c>
      <c r="E635" t="s">
        <v>64</v>
      </c>
      <c r="F635" s="2">
        <v>43497</v>
      </c>
      <c r="G635" s="2">
        <v>43770</v>
      </c>
      <c r="H635" t="s">
        <v>10089</v>
      </c>
      <c r="J635" t="s">
        <v>9970</v>
      </c>
      <c r="L635" t="s">
        <v>9971</v>
      </c>
      <c r="M635" t="s">
        <v>783</v>
      </c>
      <c r="N635">
        <v>45241</v>
      </c>
      <c r="O635" t="s">
        <v>70</v>
      </c>
      <c r="Q635" t="s">
        <v>9972</v>
      </c>
      <c r="R635">
        <v>1013</v>
      </c>
      <c r="S635" t="s">
        <v>72</v>
      </c>
      <c r="T635" t="s">
        <v>3645</v>
      </c>
      <c r="U635" t="s">
        <v>3646</v>
      </c>
      <c r="V635" t="s">
        <v>1757</v>
      </c>
      <c r="W635" t="s">
        <v>278</v>
      </c>
      <c r="X635" t="s">
        <v>1673</v>
      </c>
      <c r="Y635" t="str">
        <f>"37-3011"</f>
        <v>37-3011</v>
      </c>
      <c r="Z635" t="s">
        <v>94</v>
      </c>
      <c r="AA635">
        <v>561730</v>
      </c>
      <c r="AB635">
        <v>8</v>
      </c>
      <c r="AC635">
        <v>8</v>
      </c>
      <c r="AD635" t="s">
        <v>79</v>
      </c>
      <c r="AE635" t="s">
        <v>80</v>
      </c>
      <c r="AF635">
        <v>40</v>
      </c>
      <c r="AG635" s="4">
        <v>0.29166666666666669</v>
      </c>
      <c r="AH635" s="4">
        <v>0.64583333333333337</v>
      </c>
      <c r="AI635" s="5">
        <v>13.53</v>
      </c>
      <c r="AJ635">
        <v>20.3</v>
      </c>
      <c r="AL635" t="s">
        <v>81</v>
      </c>
      <c r="AM635" t="s">
        <v>82</v>
      </c>
      <c r="AO635" t="s">
        <v>83</v>
      </c>
      <c r="AR635" t="s">
        <v>82</v>
      </c>
      <c r="AT635" t="s">
        <v>82</v>
      </c>
      <c r="AW635" t="s">
        <v>82</v>
      </c>
      <c r="AY635" t="s">
        <v>2379</v>
      </c>
      <c r="AZ635" t="s">
        <v>291</v>
      </c>
      <c r="BA635" t="s">
        <v>783</v>
      </c>
      <c r="BB635">
        <v>45439</v>
      </c>
      <c r="BC635" t="s">
        <v>79</v>
      </c>
      <c r="BH635" t="s">
        <v>10090</v>
      </c>
      <c r="BJ635">
        <v>463315696</v>
      </c>
    </row>
    <row r="636" spans="1:62" x14ac:dyDescent="0.25">
      <c r="A636" t="s">
        <v>10091</v>
      </c>
      <c r="B636" s="2">
        <v>43433</v>
      </c>
      <c r="C636" t="s">
        <v>63</v>
      </c>
      <c r="D636" s="3">
        <v>43406.851003518517</v>
      </c>
      <c r="E636" t="s">
        <v>64</v>
      </c>
      <c r="F636" s="2">
        <v>43497</v>
      </c>
      <c r="G636" s="2">
        <v>43799</v>
      </c>
      <c r="H636" t="s">
        <v>10092</v>
      </c>
      <c r="J636" t="s">
        <v>10093</v>
      </c>
      <c r="L636" t="s">
        <v>972</v>
      </c>
      <c r="M636" t="s">
        <v>278</v>
      </c>
      <c r="N636">
        <v>20155</v>
      </c>
      <c r="O636" t="s">
        <v>70</v>
      </c>
      <c r="Q636" t="s">
        <v>10094</v>
      </c>
      <c r="S636" t="s">
        <v>72</v>
      </c>
      <c r="T636" t="s">
        <v>6264</v>
      </c>
      <c r="U636" t="s">
        <v>10001</v>
      </c>
      <c r="V636" t="s">
        <v>104</v>
      </c>
      <c r="W636" t="s">
        <v>105</v>
      </c>
      <c r="X636" t="s">
        <v>106</v>
      </c>
      <c r="Y636" t="str">
        <f>"37-3011"</f>
        <v>37-3011</v>
      </c>
      <c r="Z636" t="s">
        <v>94</v>
      </c>
      <c r="AA636">
        <v>561730</v>
      </c>
      <c r="AB636">
        <v>49</v>
      </c>
      <c r="AC636">
        <v>49</v>
      </c>
      <c r="AD636" t="s">
        <v>79</v>
      </c>
      <c r="AE636" t="s">
        <v>80</v>
      </c>
      <c r="AF636">
        <v>40</v>
      </c>
      <c r="AG636" s="4">
        <v>0.27083333333333331</v>
      </c>
      <c r="AH636" s="4">
        <v>0.64583333333333337</v>
      </c>
      <c r="AI636" s="5">
        <v>15.39</v>
      </c>
      <c r="AJ636">
        <v>23.09</v>
      </c>
      <c r="AL636" t="s">
        <v>81</v>
      </c>
      <c r="AM636" t="s">
        <v>82</v>
      </c>
      <c r="AO636" t="s">
        <v>83</v>
      </c>
      <c r="AR636" t="s">
        <v>82</v>
      </c>
      <c r="AT636" t="s">
        <v>82</v>
      </c>
      <c r="AW636" t="s">
        <v>82</v>
      </c>
      <c r="AY636" t="s">
        <v>972</v>
      </c>
      <c r="AZ636" t="s">
        <v>10095</v>
      </c>
      <c r="BA636" t="s">
        <v>278</v>
      </c>
      <c r="BB636">
        <v>20155</v>
      </c>
      <c r="BC636" t="s">
        <v>79</v>
      </c>
      <c r="BH636" t="s">
        <v>10093</v>
      </c>
      <c r="BJ636">
        <v>200802650</v>
      </c>
    </row>
    <row r="637" spans="1:62" x14ac:dyDescent="0.25">
      <c r="A637" t="s">
        <v>10133</v>
      </c>
      <c r="B637" s="2">
        <v>43433</v>
      </c>
      <c r="C637" t="s">
        <v>63</v>
      </c>
      <c r="D637" s="3">
        <v>43406.848101481482</v>
      </c>
      <c r="E637" t="s">
        <v>64</v>
      </c>
      <c r="F637" s="2">
        <v>43497</v>
      </c>
      <c r="G637" s="2">
        <v>43799</v>
      </c>
      <c r="H637" t="s">
        <v>10026</v>
      </c>
      <c r="J637" t="s">
        <v>10134</v>
      </c>
      <c r="L637" t="s">
        <v>2837</v>
      </c>
      <c r="M637" t="s">
        <v>278</v>
      </c>
      <c r="N637">
        <v>22079</v>
      </c>
      <c r="O637" t="s">
        <v>70</v>
      </c>
      <c r="Q637" t="s">
        <v>10135</v>
      </c>
      <c r="S637" t="s">
        <v>72</v>
      </c>
      <c r="T637" t="s">
        <v>6264</v>
      </c>
      <c r="U637" t="s">
        <v>10001</v>
      </c>
      <c r="V637" t="s">
        <v>104</v>
      </c>
      <c r="W637" t="s">
        <v>105</v>
      </c>
      <c r="X637" t="s">
        <v>106</v>
      </c>
      <c r="Y637" t="str">
        <f>"37-3011"</f>
        <v>37-3011</v>
      </c>
      <c r="Z637" t="s">
        <v>94</v>
      </c>
      <c r="AA637">
        <v>561730</v>
      </c>
      <c r="AB637">
        <v>22</v>
      </c>
      <c r="AC637">
        <v>22</v>
      </c>
      <c r="AD637" t="s">
        <v>79</v>
      </c>
      <c r="AE637" t="s">
        <v>80</v>
      </c>
      <c r="AF637">
        <v>40</v>
      </c>
      <c r="AG637" s="4">
        <v>0.27083333333333331</v>
      </c>
      <c r="AH637" s="4">
        <v>0.64583333333333337</v>
      </c>
      <c r="AI637" s="5">
        <v>15.39</v>
      </c>
      <c r="AJ637">
        <v>23.09</v>
      </c>
      <c r="AK637">
        <v>0</v>
      </c>
      <c r="AL637" t="s">
        <v>81</v>
      </c>
      <c r="AM637" t="s">
        <v>82</v>
      </c>
      <c r="AO637" t="s">
        <v>83</v>
      </c>
      <c r="AR637" t="s">
        <v>82</v>
      </c>
      <c r="AT637" t="s">
        <v>82</v>
      </c>
      <c r="AW637" t="s">
        <v>82</v>
      </c>
      <c r="AY637" t="s">
        <v>2837</v>
      </c>
      <c r="AZ637" t="s">
        <v>2839</v>
      </c>
      <c r="BA637" t="s">
        <v>278</v>
      </c>
      <c r="BB637">
        <v>22079</v>
      </c>
      <c r="BC637" t="s">
        <v>79</v>
      </c>
      <c r="BH637" t="s">
        <v>10136</v>
      </c>
      <c r="BJ637">
        <v>200802650</v>
      </c>
    </row>
    <row r="638" spans="1:62" x14ac:dyDescent="0.25">
      <c r="A638" t="s">
        <v>10276</v>
      </c>
      <c r="B638" s="2">
        <v>43433</v>
      </c>
      <c r="C638" t="s">
        <v>63</v>
      </c>
      <c r="D638" s="3">
        <v>43406.834250474538</v>
      </c>
      <c r="E638" t="s">
        <v>64</v>
      </c>
      <c r="F638" s="2">
        <v>43497</v>
      </c>
      <c r="G638" s="2">
        <v>43799</v>
      </c>
      <c r="H638" t="s">
        <v>10277</v>
      </c>
      <c r="J638" t="s">
        <v>10278</v>
      </c>
      <c r="L638" t="s">
        <v>2106</v>
      </c>
      <c r="M638" t="s">
        <v>69</v>
      </c>
      <c r="N638">
        <v>40207</v>
      </c>
      <c r="O638" t="s">
        <v>70</v>
      </c>
      <c r="Q638" t="s">
        <v>10279</v>
      </c>
      <c r="S638" t="s">
        <v>72</v>
      </c>
      <c r="T638" t="s">
        <v>6264</v>
      </c>
      <c r="U638" t="s">
        <v>10001</v>
      </c>
      <c r="V638" t="s">
        <v>104</v>
      </c>
      <c r="W638" t="s">
        <v>105</v>
      </c>
      <c r="X638" t="s">
        <v>106</v>
      </c>
      <c r="Y638" t="str">
        <f>"37-3011"</f>
        <v>37-3011</v>
      </c>
      <c r="Z638" t="s">
        <v>94</v>
      </c>
      <c r="AA638">
        <v>561730</v>
      </c>
      <c r="AB638">
        <v>45</v>
      </c>
      <c r="AC638">
        <v>45</v>
      </c>
      <c r="AD638" t="s">
        <v>79</v>
      </c>
      <c r="AE638" t="s">
        <v>80</v>
      </c>
      <c r="AF638">
        <v>40</v>
      </c>
      <c r="AG638" s="4">
        <v>0.29166666666666669</v>
      </c>
      <c r="AH638" s="4">
        <v>0.66666666666666663</v>
      </c>
      <c r="AI638" s="5">
        <v>13.31</v>
      </c>
      <c r="AJ638">
        <v>19.97</v>
      </c>
      <c r="AL638" t="s">
        <v>81</v>
      </c>
      <c r="AM638" t="s">
        <v>82</v>
      </c>
      <c r="AO638" t="s">
        <v>83</v>
      </c>
      <c r="AP638" t="s">
        <v>67</v>
      </c>
      <c r="AQ638" t="s">
        <v>67</v>
      </c>
      <c r="AR638" t="s">
        <v>82</v>
      </c>
      <c r="AT638" t="s">
        <v>82</v>
      </c>
      <c r="AW638" t="s">
        <v>82</v>
      </c>
      <c r="AY638" t="s">
        <v>2106</v>
      </c>
      <c r="AZ638" t="s">
        <v>713</v>
      </c>
      <c r="BA638" t="s">
        <v>69</v>
      </c>
      <c r="BB638">
        <v>40299</v>
      </c>
      <c r="BC638" t="s">
        <v>79</v>
      </c>
      <c r="BH638" t="s">
        <v>10280</v>
      </c>
      <c r="BJ638">
        <v>208166652</v>
      </c>
    </row>
    <row r="639" spans="1:62" x14ac:dyDescent="0.25">
      <c r="A639" t="s">
        <v>10315</v>
      </c>
      <c r="B639" s="2">
        <v>43433</v>
      </c>
      <c r="C639" t="s">
        <v>63</v>
      </c>
      <c r="D639" s="3">
        <v>43406.842273935188</v>
      </c>
      <c r="E639" t="s">
        <v>64</v>
      </c>
      <c r="F639" s="2">
        <v>43497</v>
      </c>
      <c r="G639" s="2">
        <v>43799</v>
      </c>
      <c r="H639" t="s">
        <v>10026</v>
      </c>
      <c r="J639" t="s">
        <v>10316</v>
      </c>
      <c r="L639" t="s">
        <v>10317</v>
      </c>
      <c r="M639" t="s">
        <v>761</v>
      </c>
      <c r="N639">
        <v>30047</v>
      </c>
      <c r="O639" t="s">
        <v>70</v>
      </c>
      <c r="Q639" t="s">
        <v>10318</v>
      </c>
      <c r="S639" t="s">
        <v>72</v>
      </c>
      <c r="T639" t="s">
        <v>6264</v>
      </c>
      <c r="U639" t="s">
        <v>4263</v>
      </c>
      <c r="V639" t="s">
        <v>104</v>
      </c>
      <c r="W639" t="s">
        <v>105</v>
      </c>
      <c r="X639" t="s">
        <v>106</v>
      </c>
      <c r="Y639" t="str">
        <f>"37-3011"</f>
        <v>37-3011</v>
      </c>
      <c r="Z639" t="s">
        <v>94</v>
      </c>
      <c r="AA639">
        <v>561730</v>
      </c>
      <c r="AB639">
        <v>20</v>
      </c>
      <c r="AC639">
        <v>20</v>
      </c>
      <c r="AD639" t="s">
        <v>79</v>
      </c>
      <c r="AE639" t="s">
        <v>95</v>
      </c>
      <c r="AF639">
        <v>40</v>
      </c>
      <c r="AG639" s="4">
        <v>0.27083333333333331</v>
      </c>
      <c r="AH639" s="4">
        <v>0.64583333333333337</v>
      </c>
      <c r="AI639" s="5">
        <v>14.24</v>
      </c>
      <c r="AJ639">
        <v>21.36</v>
      </c>
      <c r="AK639">
        <v>21.36</v>
      </c>
      <c r="AL639" t="s">
        <v>81</v>
      </c>
      <c r="AM639" t="s">
        <v>82</v>
      </c>
      <c r="AO639" t="s">
        <v>83</v>
      </c>
      <c r="AR639" t="s">
        <v>82</v>
      </c>
      <c r="AT639" t="s">
        <v>82</v>
      </c>
      <c r="AW639" t="s">
        <v>82</v>
      </c>
      <c r="AY639" t="s">
        <v>10317</v>
      </c>
      <c r="AZ639" t="s">
        <v>8090</v>
      </c>
      <c r="BA639" t="s">
        <v>761</v>
      </c>
      <c r="BB639">
        <v>30047</v>
      </c>
      <c r="BC639" t="s">
        <v>79</v>
      </c>
      <c r="BH639" t="s">
        <v>10316</v>
      </c>
      <c r="BJ639">
        <v>200802650</v>
      </c>
    </row>
    <row r="640" spans="1:62" x14ac:dyDescent="0.25">
      <c r="A640" t="s">
        <v>10347</v>
      </c>
      <c r="B640" s="2">
        <v>43433</v>
      </c>
      <c r="C640" t="s">
        <v>63</v>
      </c>
      <c r="D640" s="3">
        <v>43406.834378541666</v>
      </c>
      <c r="E640" t="s">
        <v>64</v>
      </c>
      <c r="F640" s="2">
        <v>43497</v>
      </c>
      <c r="G640" s="2">
        <v>43799</v>
      </c>
      <c r="H640" t="s">
        <v>10348</v>
      </c>
      <c r="J640" t="s">
        <v>10349</v>
      </c>
      <c r="L640" t="s">
        <v>3169</v>
      </c>
      <c r="M640" t="s">
        <v>2314</v>
      </c>
      <c r="N640">
        <v>46203</v>
      </c>
      <c r="O640" t="s">
        <v>70</v>
      </c>
      <c r="Q640" t="s">
        <v>10350</v>
      </c>
      <c r="S640" t="s">
        <v>72</v>
      </c>
      <c r="T640" t="s">
        <v>9501</v>
      </c>
      <c r="U640" t="s">
        <v>9597</v>
      </c>
      <c r="V640" t="s">
        <v>1703</v>
      </c>
      <c r="W640" t="s">
        <v>76</v>
      </c>
      <c r="X640" t="s">
        <v>106</v>
      </c>
      <c r="Y640" t="str">
        <f>"37-3011"</f>
        <v>37-3011</v>
      </c>
      <c r="Z640" t="s">
        <v>94</v>
      </c>
      <c r="AA640">
        <v>56173</v>
      </c>
      <c r="AB640">
        <v>30</v>
      </c>
      <c r="AC640">
        <v>30</v>
      </c>
      <c r="AD640" t="s">
        <v>79</v>
      </c>
      <c r="AE640" t="s">
        <v>95</v>
      </c>
      <c r="AF640">
        <v>40</v>
      </c>
      <c r="AG640" s="4">
        <v>0.29166666666666669</v>
      </c>
      <c r="AH640" s="4">
        <v>0.72916666666666663</v>
      </c>
      <c r="AI640" s="5">
        <v>13.41</v>
      </c>
      <c r="AJ640">
        <v>20.12</v>
      </c>
      <c r="AK640">
        <v>20.12</v>
      </c>
      <c r="AL640" t="s">
        <v>81</v>
      </c>
      <c r="AM640" t="s">
        <v>82</v>
      </c>
      <c r="AO640" t="s">
        <v>213</v>
      </c>
      <c r="AR640" t="s">
        <v>82</v>
      </c>
      <c r="AT640" t="s">
        <v>82</v>
      </c>
      <c r="AW640" t="s">
        <v>72</v>
      </c>
      <c r="AX640">
        <v>3</v>
      </c>
      <c r="AY640" t="s">
        <v>3169</v>
      </c>
      <c r="AZ640" t="s">
        <v>1344</v>
      </c>
      <c r="BA640" t="s">
        <v>2314</v>
      </c>
      <c r="BB640">
        <v>46203</v>
      </c>
      <c r="BC640" t="s">
        <v>79</v>
      </c>
      <c r="BH640" t="s">
        <v>10349</v>
      </c>
      <c r="BJ640">
        <v>300678360</v>
      </c>
    </row>
    <row r="641" spans="1:62" x14ac:dyDescent="0.25">
      <c r="A641" t="s">
        <v>10461</v>
      </c>
      <c r="B641" s="2">
        <v>43433</v>
      </c>
      <c r="C641" t="s">
        <v>63</v>
      </c>
      <c r="D641" s="3">
        <v>43406.837963090278</v>
      </c>
      <c r="E641" t="s">
        <v>64</v>
      </c>
      <c r="F641" s="2">
        <v>43497</v>
      </c>
      <c r="G641" s="2">
        <v>43799</v>
      </c>
      <c r="H641" t="s">
        <v>10026</v>
      </c>
      <c r="J641" t="s">
        <v>10462</v>
      </c>
      <c r="L641" t="s">
        <v>10463</v>
      </c>
      <c r="M641" t="s">
        <v>136</v>
      </c>
      <c r="N641">
        <v>20747</v>
      </c>
      <c r="O641" t="s">
        <v>70</v>
      </c>
      <c r="Q641" t="s">
        <v>10464</v>
      </c>
      <c r="S641" t="s">
        <v>72</v>
      </c>
      <c r="T641" t="s">
        <v>4262</v>
      </c>
      <c r="U641" t="s">
        <v>4263</v>
      </c>
      <c r="V641" t="s">
        <v>1225</v>
      </c>
      <c r="W641" t="s">
        <v>105</v>
      </c>
      <c r="X641" t="s">
        <v>106</v>
      </c>
      <c r="Y641" t="str">
        <f>"37-3011"</f>
        <v>37-3011</v>
      </c>
      <c r="Z641" t="s">
        <v>94</v>
      </c>
      <c r="AA641">
        <v>561730</v>
      </c>
      <c r="AB641">
        <v>28</v>
      </c>
      <c r="AC641">
        <v>28</v>
      </c>
      <c r="AD641" t="s">
        <v>79</v>
      </c>
      <c r="AE641" t="s">
        <v>95</v>
      </c>
      <c r="AF641">
        <v>40</v>
      </c>
      <c r="AG641" s="4">
        <v>0.27083333333333331</v>
      </c>
      <c r="AH641" s="4">
        <v>0.64583333333333337</v>
      </c>
      <c r="AI641" s="5">
        <v>15.4</v>
      </c>
      <c r="AJ641">
        <v>23.1</v>
      </c>
      <c r="AL641" t="s">
        <v>81</v>
      </c>
      <c r="AM641" t="s">
        <v>82</v>
      </c>
      <c r="AO641" t="s">
        <v>83</v>
      </c>
      <c r="AR641" t="s">
        <v>82</v>
      </c>
      <c r="AT641" t="s">
        <v>82</v>
      </c>
      <c r="AW641" t="s">
        <v>82</v>
      </c>
      <c r="AY641" t="s">
        <v>10463</v>
      </c>
      <c r="AZ641" t="s">
        <v>139</v>
      </c>
      <c r="BA641" t="s">
        <v>136</v>
      </c>
      <c r="BB641">
        <v>20747</v>
      </c>
      <c r="BC641" t="s">
        <v>79</v>
      </c>
      <c r="BH641" t="s">
        <v>10462</v>
      </c>
      <c r="BJ641">
        <v>200802650</v>
      </c>
    </row>
    <row r="642" spans="1:62" x14ac:dyDescent="0.25">
      <c r="A642" t="s">
        <v>10574</v>
      </c>
      <c r="B642" s="2">
        <v>43433</v>
      </c>
      <c r="C642" t="s">
        <v>63</v>
      </c>
      <c r="D642" s="3">
        <v>43430.698018634263</v>
      </c>
      <c r="E642" t="s">
        <v>3355</v>
      </c>
      <c r="H642" t="s">
        <v>8481</v>
      </c>
      <c r="J642" t="s">
        <v>8482</v>
      </c>
      <c r="L642" t="s">
        <v>8483</v>
      </c>
      <c r="M642" t="s">
        <v>3857</v>
      </c>
      <c r="N642">
        <v>59716</v>
      </c>
      <c r="O642" t="s">
        <v>70</v>
      </c>
      <c r="Q642" t="s">
        <v>8484</v>
      </c>
      <c r="S642" t="s">
        <v>82</v>
      </c>
      <c r="U642" t="s">
        <v>92</v>
      </c>
      <c r="X642" t="s">
        <v>8485</v>
      </c>
      <c r="Y642" t="str">
        <f>"35-2021"</f>
        <v>35-2021</v>
      </c>
      <c r="Z642" t="s">
        <v>221</v>
      </c>
      <c r="AA642">
        <v>722515</v>
      </c>
      <c r="AB642">
        <v>1</v>
      </c>
      <c r="AD642" t="s">
        <v>79</v>
      </c>
      <c r="AE642" t="s">
        <v>80</v>
      </c>
      <c r="AF642">
        <v>40</v>
      </c>
      <c r="AG642" s="4">
        <v>0.25</v>
      </c>
      <c r="AH642" s="4">
        <v>0.91666666666666663</v>
      </c>
      <c r="AI642" s="6">
        <v>15</v>
      </c>
      <c r="AJ642">
        <v>22.5</v>
      </c>
      <c r="AM642" t="s">
        <v>82</v>
      </c>
      <c r="AO642" t="s">
        <v>83</v>
      </c>
      <c r="AR642" t="s">
        <v>82</v>
      </c>
      <c r="AT642" t="s">
        <v>82</v>
      </c>
      <c r="AW642" t="s">
        <v>82</v>
      </c>
      <c r="AY642" t="s">
        <v>6099</v>
      </c>
      <c r="AZ642" t="s">
        <v>4191</v>
      </c>
      <c r="BA642" t="s">
        <v>3857</v>
      </c>
      <c r="BB642">
        <v>59716</v>
      </c>
      <c r="BC642" t="s">
        <v>87</v>
      </c>
      <c r="BH642" t="s">
        <v>8487</v>
      </c>
      <c r="BJ642">
        <v>470900972</v>
      </c>
    </row>
    <row r="643" spans="1:62" x14ac:dyDescent="0.25">
      <c r="A643" t="s">
        <v>10937</v>
      </c>
      <c r="B643" s="2">
        <v>43433</v>
      </c>
      <c r="C643" t="s">
        <v>63</v>
      </c>
      <c r="D643" s="3">
        <v>43406.842432581019</v>
      </c>
      <c r="E643" t="s">
        <v>64</v>
      </c>
      <c r="F643" s="2">
        <v>43497</v>
      </c>
      <c r="G643" s="2">
        <v>43799</v>
      </c>
      <c r="H643" t="s">
        <v>10026</v>
      </c>
      <c r="J643" t="s">
        <v>10938</v>
      </c>
      <c r="L643" t="s">
        <v>1321</v>
      </c>
      <c r="M643" t="s">
        <v>136</v>
      </c>
      <c r="N643">
        <v>21221</v>
      </c>
      <c r="O643" t="s">
        <v>70</v>
      </c>
      <c r="Q643" t="s">
        <v>10939</v>
      </c>
      <c r="S643" t="s">
        <v>72</v>
      </c>
      <c r="T643" t="s">
        <v>4262</v>
      </c>
      <c r="U643" t="s">
        <v>4263</v>
      </c>
      <c r="V643" t="s">
        <v>1225</v>
      </c>
      <c r="W643" t="s">
        <v>105</v>
      </c>
      <c r="X643" t="s">
        <v>106</v>
      </c>
      <c r="Y643" t="str">
        <f>"37-3011"</f>
        <v>37-3011</v>
      </c>
      <c r="Z643" t="s">
        <v>94</v>
      </c>
      <c r="AA643">
        <v>561730</v>
      </c>
      <c r="AB643">
        <v>15</v>
      </c>
      <c r="AC643">
        <v>15</v>
      </c>
      <c r="AD643" t="s">
        <v>79</v>
      </c>
      <c r="AE643" t="s">
        <v>95</v>
      </c>
      <c r="AF643">
        <v>40</v>
      </c>
      <c r="AG643" s="4">
        <v>0.27083333333333331</v>
      </c>
      <c r="AH643" s="4">
        <v>0.64583333333333337</v>
      </c>
      <c r="AI643" s="5">
        <v>14.64</v>
      </c>
      <c r="AJ643">
        <v>21.96</v>
      </c>
      <c r="AL643" t="s">
        <v>81</v>
      </c>
      <c r="AM643" t="s">
        <v>82</v>
      </c>
      <c r="AO643" t="s">
        <v>83</v>
      </c>
      <c r="AR643" t="s">
        <v>82</v>
      </c>
      <c r="AT643" t="s">
        <v>82</v>
      </c>
      <c r="AW643" t="s">
        <v>82</v>
      </c>
      <c r="AY643" t="s">
        <v>1321</v>
      </c>
      <c r="AZ643" t="s">
        <v>3199</v>
      </c>
      <c r="BA643" t="s">
        <v>136</v>
      </c>
      <c r="BB643">
        <v>21221</v>
      </c>
      <c r="BC643" t="s">
        <v>79</v>
      </c>
      <c r="BH643" t="s">
        <v>10938</v>
      </c>
      <c r="BJ643">
        <v>200802650</v>
      </c>
    </row>
    <row r="644" spans="1:62" x14ac:dyDescent="0.25">
      <c r="A644" t="s">
        <v>10963</v>
      </c>
      <c r="B644" s="2">
        <v>43433</v>
      </c>
      <c r="C644" t="s">
        <v>63</v>
      </c>
      <c r="D644" s="3">
        <v>43407.204064583333</v>
      </c>
      <c r="E644" t="s">
        <v>64</v>
      </c>
      <c r="F644" s="2">
        <v>43497</v>
      </c>
      <c r="G644" s="2">
        <v>43799</v>
      </c>
      <c r="H644" t="s">
        <v>10964</v>
      </c>
      <c r="I644" t="s">
        <v>10965</v>
      </c>
      <c r="J644" t="s">
        <v>10966</v>
      </c>
      <c r="L644" t="s">
        <v>2434</v>
      </c>
      <c r="M644" t="s">
        <v>147</v>
      </c>
      <c r="N644">
        <v>19335</v>
      </c>
      <c r="O644" t="s">
        <v>70</v>
      </c>
      <c r="Q644" t="s">
        <v>10967</v>
      </c>
      <c r="S644" t="s">
        <v>72</v>
      </c>
      <c r="T644" t="s">
        <v>2436</v>
      </c>
      <c r="U644" t="s">
        <v>2437</v>
      </c>
      <c r="V644" t="s">
        <v>2438</v>
      </c>
      <c r="W644" t="s">
        <v>147</v>
      </c>
      <c r="X644" t="s">
        <v>106</v>
      </c>
      <c r="Y644" t="str">
        <f>"37-3011"</f>
        <v>37-3011</v>
      </c>
      <c r="Z644" t="s">
        <v>94</v>
      </c>
      <c r="AA644">
        <v>561730</v>
      </c>
      <c r="AB644">
        <v>9</v>
      </c>
      <c r="AC644">
        <v>9</v>
      </c>
      <c r="AD644" t="s">
        <v>79</v>
      </c>
      <c r="AE644" t="s">
        <v>80</v>
      </c>
      <c r="AF644">
        <v>40</v>
      </c>
      <c r="AG644" s="4">
        <v>0.29166666666666669</v>
      </c>
      <c r="AH644" s="4">
        <v>0.64583333333333337</v>
      </c>
      <c r="AI644" s="5">
        <v>15.35</v>
      </c>
      <c r="AJ644">
        <v>23.03</v>
      </c>
      <c r="AK644">
        <v>23.03</v>
      </c>
      <c r="AL644" t="s">
        <v>81</v>
      </c>
      <c r="AM644" t="s">
        <v>82</v>
      </c>
      <c r="AO644" t="s">
        <v>83</v>
      </c>
      <c r="AR644" t="s">
        <v>82</v>
      </c>
      <c r="AT644" t="s">
        <v>82</v>
      </c>
      <c r="AW644" t="s">
        <v>82</v>
      </c>
      <c r="AY644" t="s">
        <v>9332</v>
      </c>
      <c r="AZ644" t="s">
        <v>1310</v>
      </c>
      <c r="BA644" t="s">
        <v>147</v>
      </c>
      <c r="BB644">
        <v>19343</v>
      </c>
      <c r="BC644" t="s">
        <v>79</v>
      </c>
      <c r="BH644" t="s">
        <v>10968</v>
      </c>
      <c r="BJ644">
        <v>232626238</v>
      </c>
    </row>
    <row r="645" spans="1:62" x14ac:dyDescent="0.25">
      <c r="A645" t="s">
        <v>11138</v>
      </c>
      <c r="B645" s="2">
        <v>43433</v>
      </c>
      <c r="C645" t="s">
        <v>63</v>
      </c>
      <c r="D645" s="3">
        <v>43407.244381990742</v>
      </c>
      <c r="E645" t="s">
        <v>64</v>
      </c>
      <c r="F645" s="2">
        <v>43497</v>
      </c>
      <c r="G645" s="2">
        <v>43799</v>
      </c>
      <c r="H645" t="s">
        <v>11139</v>
      </c>
      <c r="J645" t="s">
        <v>11140</v>
      </c>
      <c r="K645" t="s">
        <v>11141</v>
      </c>
      <c r="L645" t="s">
        <v>1773</v>
      </c>
      <c r="M645" t="s">
        <v>649</v>
      </c>
      <c r="N645">
        <v>85203</v>
      </c>
      <c r="O645" t="s">
        <v>70</v>
      </c>
      <c r="Q645" t="s">
        <v>11142</v>
      </c>
      <c r="S645" t="s">
        <v>72</v>
      </c>
      <c r="T645" t="s">
        <v>7872</v>
      </c>
      <c r="U645" t="s">
        <v>7873</v>
      </c>
      <c r="V645" t="s">
        <v>2471</v>
      </c>
      <c r="W645" t="s">
        <v>649</v>
      </c>
      <c r="X645" t="s">
        <v>2013</v>
      </c>
      <c r="Y645" t="str">
        <f>"37-3011"</f>
        <v>37-3011</v>
      </c>
      <c r="Z645" t="s">
        <v>94</v>
      </c>
      <c r="AA645">
        <v>561730</v>
      </c>
      <c r="AB645">
        <v>30</v>
      </c>
      <c r="AC645">
        <v>30</v>
      </c>
      <c r="AD645" t="s">
        <v>79</v>
      </c>
      <c r="AE645" t="s">
        <v>95</v>
      </c>
      <c r="AF645">
        <v>40</v>
      </c>
      <c r="AG645" s="4">
        <v>0.25</v>
      </c>
      <c r="AH645" s="4">
        <v>0.60416666666666663</v>
      </c>
      <c r="AI645" s="5">
        <v>13.23</v>
      </c>
      <c r="AJ645">
        <v>19.850000000000001</v>
      </c>
      <c r="AK645">
        <v>19.850000000000001</v>
      </c>
      <c r="AL645" t="s">
        <v>81</v>
      </c>
      <c r="AM645" t="s">
        <v>82</v>
      </c>
      <c r="AO645" t="s">
        <v>83</v>
      </c>
      <c r="AP645" t="s">
        <v>67</v>
      </c>
      <c r="AQ645" t="s">
        <v>67</v>
      </c>
      <c r="AR645" t="s">
        <v>82</v>
      </c>
      <c r="AT645" t="s">
        <v>82</v>
      </c>
      <c r="AW645" t="s">
        <v>72</v>
      </c>
      <c r="AX645">
        <v>3</v>
      </c>
      <c r="AY645" t="s">
        <v>1773</v>
      </c>
      <c r="AZ645" t="s">
        <v>655</v>
      </c>
      <c r="BA645" t="s">
        <v>649</v>
      </c>
      <c r="BB645">
        <v>85203</v>
      </c>
      <c r="BC645" t="s">
        <v>79</v>
      </c>
      <c r="BH645" t="s">
        <v>11140</v>
      </c>
      <c r="BI645" t="s">
        <v>11141</v>
      </c>
      <c r="BJ645">
        <v>204813481</v>
      </c>
    </row>
    <row r="646" spans="1:62" x14ac:dyDescent="0.25">
      <c r="A646" t="s">
        <v>11185</v>
      </c>
      <c r="B646" s="2">
        <v>43433</v>
      </c>
      <c r="C646" t="s">
        <v>63</v>
      </c>
      <c r="D646" s="3">
        <v>43406.872058645837</v>
      </c>
      <c r="E646" t="s">
        <v>64</v>
      </c>
      <c r="F646" s="2">
        <v>43497</v>
      </c>
      <c r="G646" s="2">
        <v>43799</v>
      </c>
      <c r="H646" t="s">
        <v>10026</v>
      </c>
      <c r="J646" t="s">
        <v>11186</v>
      </c>
      <c r="L646" t="s">
        <v>6844</v>
      </c>
      <c r="M646" t="s">
        <v>100</v>
      </c>
      <c r="N646">
        <v>28134</v>
      </c>
      <c r="O646" t="s">
        <v>70</v>
      </c>
      <c r="Q646" t="s">
        <v>11187</v>
      </c>
      <c r="S646" t="s">
        <v>72</v>
      </c>
      <c r="T646" t="s">
        <v>4262</v>
      </c>
      <c r="U646" t="s">
        <v>4263</v>
      </c>
      <c r="V646" t="s">
        <v>1225</v>
      </c>
      <c r="W646" t="s">
        <v>105</v>
      </c>
      <c r="X646" t="s">
        <v>106</v>
      </c>
      <c r="Y646" t="str">
        <f>"37-3011"</f>
        <v>37-3011</v>
      </c>
      <c r="Z646" t="s">
        <v>94</v>
      </c>
      <c r="AA646">
        <v>561730</v>
      </c>
      <c r="AB646">
        <v>16</v>
      </c>
      <c r="AC646">
        <v>16</v>
      </c>
      <c r="AD646" t="s">
        <v>79</v>
      </c>
      <c r="AE646" t="s">
        <v>95</v>
      </c>
      <c r="AF646">
        <v>40</v>
      </c>
      <c r="AG646" s="4">
        <v>0.27083333333333331</v>
      </c>
      <c r="AH646" s="4">
        <v>0.64583333333333337</v>
      </c>
      <c r="AI646" s="5">
        <v>13.24</v>
      </c>
      <c r="AJ646">
        <v>19.86</v>
      </c>
      <c r="AL646" t="s">
        <v>81</v>
      </c>
      <c r="AM646" t="s">
        <v>82</v>
      </c>
      <c r="AO646" t="s">
        <v>83</v>
      </c>
      <c r="AR646" t="s">
        <v>82</v>
      </c>
      <c r="AT646" t="s">
        <v>82</v>
      </c>
      <c r="AW646" t="s">
        <v>82</v>
      </c>
      <c r="AY646" t="s">
        <v>6844</v>
      </c>
      <c r="AZ646" t="s">
        <v>1899</v>
      </c>
      <c r="BA646" t="s">
        <v>100</v>
      </c>
      <c r="BB646">
        <v>28134</v>
      </c>
      <c r="BC646" t="s">
        <v>79</v>
      </c>
      <c r="BH646" t="s">
        <v>11186</v>
      </c>
      <c r="BJ646">
        <v>200802650</v>
      </c>
    </row>
    <row r="647" spans="1:62" x14ac:dyDescent="0.25">
      <c r="A647" t="s">
        <v>11234</v>
      </c>
      <c r="B647" s="2">
        <v>43433</v>
      </c>
      <c r="C647" t="s">
        <v>63</v>
      </c>
      <c r="D647" s="3">
        <v>43406.864583148148</v>
      </c>
      <c r="E647" t="s">
        <v>64</v>
      </c>
      <c r="F647" s="2">
        <v>43497</v>
      </c>
      <c r="G647" s="2">
        <v>43799</v>
      </c>
      <c r="H647" t="s">
        <v>10026</v>
      </c>
      <c r="J647" t="s">
        <v>11235</v>
      </c>
      <c r="L647" t="s">
        <v>7279</v>
      </c>
      <c r="M647" t="s">
        <v>100</v>
      </c>
      <c r="N647">
        <v>27529</v>
      </c>
      <c r="O647" t="s">
        <v>70</v>
      </c>
      <c r="Q647" t="s">
        <v>11236</v>
      </c>
      <c r="S647" t="s">
        <v>72</v>
      </c>
      <c r="T647" t="s">
        <v>4262</v>
      </c>
      <c r="U647" t="s">
        <v>4263</v>
      </c>
      <c r="V647" t="s">
        <v>1225</v>
      </c>
      <c r="W647" t="s">
        <v>105</v>
      </c>
      <c r="X647" t="s">
        <v>106</v>
      </c>
      <c r="Y647" t="str">
        <f>"37-3011"</f>
        <v>37-3011</v>
      </c>
      <c r="Z647" t="s">
        <v>94</v>
      </c>
      <c r="AA647">
        <v>561730</v>
      </c>
      <c r="AB647">
        <v>20</v>
      </c>
      <c r="AC647">
        <v>20</v>
      </c>
      <c r="AD647" t="s">
        <v>79</v>
      </c>
      <c r="AE647" t="s">
        <v>95</v>
      </c>
      <c r="AF647">
        <v>40</v>
      </c>
      <c r="AG647" s="4">
        <v>0.27083333333333331</v>
      </c>
      <c r="AH647" s="4">
        <v>0.64583333333333337</v>
      </c>
      <c r="AI647" s="5">
        <v>14.52</v>
      </c>
      <c r="AJ647">
        <v>21.78</v>
      </c>
      <c r="AL647" t="s">
        <v>81</v>
      </c>
      <c r="AM647" t="s">
        <v>82</v>
      </c>
      <c r="AO647" t="s">
        <v>83</v>
      </c>
      <c r="AR647" t="s">
        <v>82</v>
      </c>
      <c r="AT647" t="s">
        <v>82</v>
      </c>
      <c r="AW647" t="s">
        <v>82</v>
      </c>
      <c r="AY647" t="s">
        <v>7279</v>
      </c>
      <c r="AZ647" t="s">
        <v>2805</v>
      </c>
      <c r="BA647" t="s">
        <v>100</v>
      </c>
      <c r="BB647">
        <v>27529</v>
      </c>
      <c r="BC647" t="s">
        <v>79</v>
      </c>
      <c r="BH647" t="s">
        <v>11237</v>
      </c>
      <c r="BJ647">
        <v>200802650</v>
      </c>
    </row>
    <row r="648" spans="1:62" x14ac:dyDescent="0.25">
      <c r="A648" t="s">
        <v>11263</v>
      </c>
      <c r="B648" s="2">
        <v>43433</v>
      </c>
      <c r="C648" t="s">
        <v>63</v>
      </c>
      <c r="D648" s="3">
        <v>43406.857665972224</v>
      </c>
      <c r="E648" t="s">
        <v>64</v>
      </c>
      <c r="F648" s="2">
        <v>43497</v>
      </c>
      <c r="G648" s="2">
        <v>43799</v>
      </c>
      <c r="H648" t="s">
        <v>10026</v>
      </c>
      <c r="J648" t="s">
        <v>11264</v>
      </c>
      <c r="L648" t="s">
        <v>11265</v>
      </c>
      <c r="M648" t="s">
        <v>136</v>
      </c>
      <c r="N648">
        <v>21798</v>
      </c>
      <c r="O648" t="s">
        <v>70</v>
      </c>
      <c r="Q648" t="s">
        <v>11266</v>
      </c>
      <c r="S648" t="s">
        <v>72</v>
      </c>
      <c r="T648" t="s">
        <v>4262</v>
      </c>
      <c r="U648" t="s">
        <v>4263</v>
      </c>
      <c r="V648" t="s">
        <v>1225</v>
      </c>
      <c r="W648" t="s">
        <v>105</v>
      </c>
      <c r="X648" t="s">
        <v>106</v>
      </c>
      <c r="Y648" t="str">
        <f>"37-3011"</f>
        <v>37-3011</v>
      </c>
      <c r="Z648" t="s">
        <v>94</v>
      </c>
      <c r="AA648">
        <v>561730</v>
      </c>
      <c r="AB648">
        <v>11</v>
      </c>
      <c r="AC648">
        <v>11</v>
      </c>
      <c r="AD648" t="s">
        <v>79</v>
      </c>
      <c r="AE648" t="s">
        <v>95</v>
      </c>
      <c r="AF648">
        <v>40</v>
      </c>
      <c r="AG648" s="4">
        <v>0.27083333333333331</v>
      </c>
      <c r="AH648" s="4">
        <v>0.64583333333333337</v>
      </c>
      <c r="AI648" s="5">
        <v>14.74</v>
      </c>
      <c r="AJ648">
        <v>22.11</v>
      </c>
      <c r="AL648" t="s">
        <v>81</v>
      </c>
      <c r="AM648" t="s">
        <v>82</v>
      </c>
      <c r="AO648" t="s">
        <v>83</v>
      </c>
      <c r="AR648" t="s">
        <v>82</v>
      </c>
      <c r="AT648" t="s">
        <v>82</v>
      </c>
      <c r="AW648" t="s">
        <v>82</v>
      </c>
      <c r="AY648" t="s">
        <v>11265</v>
      </c>
      <c r="AZ648" t="s">
        <v>6462</v>
      </c>
      <c r="BA648" t="s">
        <v>136</v>
      </c>
      <c r="BB648">
        <v>21798</v>
      </c>
      <c r="BC648" t="s">
        <v>79</v>
      </c>
      <c r="BH648" t="s">
        <v>11264</v>
      </c>
      <c r="BJ648">
        <v>200802650</v>
      </c>
    </row>
    <row r="649" spans="1:62" x14ac:dyDescent="0.25">
      <c r="A649" t="s">
        <v>16013</v>
      </c>
      <c r="B649" s="2">
        <v>43433</v>
      </c>
      <c r="C649" t="s">
        <v>63</v>
      </c>
      <c r="D649" s="3">
        <v>43425.28070732639</v>
      </c>
      <c r="E649" t="s">
        <v>3355</v>
      </c>
      <c r="H649" t="s">
        <v>16014</v>
      </c>
      <c r="J649" t="s">
        <v>16015</v>
      </c>
      <c r="L649" t="s">
        <v>738</v>
      </c>
      <c r="M649" t="s">
        <v>105</v>
      </c>
      <c r="N649">
        <v>78728</v>
      </c>
      <c r="O649" t="s">
        <v>70</v>
      </c>
      <c r="Q649" t="s">
        <v>16016</v>
      </c>
      <c r="S649" t="s">
        <v>82</v>
      </c>
      <c r="U649" t="s">
        <v>92</v>
      </c>
      <c r="X649" t="s">
        <v>106</v>
      </c>
      <c r="Y649" t="str">
        <f>"37-3011"</f>
        <v>37-3011</v>
      </c>
      <c r="Z649" t="s">
        <v>94</v>
      </c>
      <c r="AA649">
        <v>561730</v>
      </c>
      <c r="AB649">
        <v>0</v>
      </c>
      <c r="AD649" t="s">
        <v>87</v>
      </c>
      <c r="AM649" t="s">
        <v>82</v>
      </c>
      <c r="AO649" t="s">
        <v>83</v>
      </c>
      <c r="AR649" t="s">
        <v>82</v>
      </c>
      <c r="AT649" t="s">
        <v>82</v>
      </c>
      <c r="AW649" t="s">
        <v>72</v>
      </c>
      <c r="AX649">
        <v>3</v>
      </c>
      <c r="AY649" t="s">
        <v>738</v>
      </c>
      <c r="AZ649" t="s">
        <v>2422</v>
      </c>
      <c r="BA649" t="s">
        <v>105</v>
      </c>
      <c r="BB649">
        <v>78728</v>
      </c>
      <c r="BC649" t="s">
        <v>79</v>
      </c>
      <c r="BH649" t="s">
        <v>16015</v>
      </c>
      <c r="BJ649">
        <v>742638473</v>
      </c>
    </row>
    <row r="650" spans="1:62" x14ac:dyDescent="0.25">
      <c r="A650" t="s">
        <v>17855</v>
      </c>
      <c r="B650" s="2">
        <v>43433</v>
      </c>
      <c r="C650" t="s">
        <v>63</v>
      </c>
      <c r="D650" s="3">
        <v>43431.295401817129</v>
      </c>
      <c r="E650" t="s">
        <v>3355</v>
      </c>
      <c r="H650" t="s">
        <v>17856</v>
      </c>
      <c r="I650" t="s">
        <v>17857</v>
      </c>
      <c r="J650" t="s">
        <v>17858</v>
      </c>
      <c r="K650" t="s">
        <v>67</v>
      </c>
      <c r="L650" t="s">
        <v>17859</v>
      </c>
      <c r="M650" t="s">
        <v>649</v>
      </c>
      <c r="N650">
        <v>85255</v>
      </c>
      <c r="O650" t="s">
        <v>70</v>
      </c>
      <c r="Q650" t="s">
        <v>17860</v>
      </c>
      <c r="S650" t="s">
        <v>82</v>
      </c>
      <c r="U650" t="s">
        <v>92</v>
      </c>
      <c r="X650" t="s">
        <v>17861</v>
      </c>
      <c r="Y650" t="str">
        <f>"43-4171"</f>
        <v>43-4171</v>
      </c>
      <c r="Z650" t="s">
        <v>17862</v>
      </c>
      <c r="AB650">
        <v>1</v>
      </c>
      <c r="AD650" t="s">
        <v>79</v>
      </c>
      <c r="AE650" t="s">
        <v>95</v>
      </c>
      <c r="AF650">
        <v>40</v>
      </c>
      <c r="AG650" s="4">
        <v>0</v>
      </c>
      <c r="AH650" s="4">
        <v>0.5</v>
      </c>
      <c r="AI650" s="6">
        <v>12</v>
      </c>
      <c r="AM650" t="s">
        <v>82</v>
      </c>
      <c r="AO650" t="s">
        <v>5127</v>
      </c>
      <c r="AQ650" t="s">
        <v>17863</v>
      </c>
      <c r="AR650" t="s">
        <v>82</v>
      </c>
      <c r="AT650" t="s">
        <v>82</v>
      </c>
      <c r="AW650" t="s">
        <v>72</v>
      </c>
      <c r="AY650" t="s">
        <v>17859</v>
      </c>
      <c r="AZ650" t="s">
        <v>12470</v>
      </c>
      <c r="BA650" t="s">
        <v>649</v>
      </c>
      <c r="BB650">
        <v>85255</v>
      </c>
      <c r="BC650" t="s">
        <v>87</v>
      </c>
      <c r="BH650" t="s">
        <v>17864</v>
      </c>
      <c r="BJ650">
        <v>264802093</v>
      </c>
    </row>
    <row r="651" spans="1:62" x14ac:dyDescent="0.25">
      <c r="A651" t="s">
        <v>792</v>
      </c>
      <c r="B651" s="2">
        <v>43434</v>
      </c>
      <c r="C651" t="s">
        <v>63</v>
      </c>
      <c r="D651" s="3">
        <v>43407.265945254629</v>
      </c>
      <c r="E651" t="s">
        <v>64</v>
      </c>
      <c r="F651" s="2">
        <v>43497</v>
      </c>
      <c r="G651" s="2">
        <v>43784</v>
      </c>
      <c r="H651" t="s">
        <v>793</v>
      </c>
      <c r="I651" t="s">
        <v>67</v>
      </c>
      <c r="J651" t="s">
        <v>794</v>
      </c>
      <c r="K651" t="s">
        <v>67</v>
      </c>
      <c r="L651" t="s">
        <v>795</v>
      </c>
      <c r="M651" t="s">
        <v>105</v>
      </c>
      <c r="N651">
        <v>78248</v>
      </c>
      <c r="O651" t="s">
        <v>70</v>
      </c>
      <c r="P651" t="s">
        <v>67</v>
      </c>
      <c r="Q651" t="s">
        <v>796</v>
      </c>
      <c r="S651" t="s">
        <v>72</v>
      </c>
      <c r="T651" t="s">
        <v>673</v>
      </c>
      <c r="U651" t="s">
        <v>674</v>
      </c>
      <c r="V651" t="s">
        <v>675</v>
      </c>
      <c r="W651" t="s">
        <v>136</v>
      </c>
      <c r="X651" t="s">
        <v>721</v>
      </c>
      <c r="Y651" t="str">
        <f>"39-3091"</f>
        <v>39-3091</v>
      </c>
      <c r="Z651" t="s">
        <v>677</v>
      </c>
      <c r="AA651">
        <v>713990</v>
      </c>
      <c r="AB651">
        <v>40</v>
      </c>
      <c r="AC651">
        <v>40</v>
      </c>
      <c r="AD651" t="s">
        <v>79</v>
      </c>
      <c r="AE651" t="s">
        <v>80</v>
      </c>
      <c r="AF651">
        <v>35</v>
      </c>
      <c r="AG651" s="4">
        <v>0.66666666666666663</v>
      </c>
      <c r="AH651" s="4">
        <v>0.95833333333333337</v>
      </c>
      <c r="AI651" s="5">
        <v>8.83</v>
      </c>
      <c r="AJ651">
        <v>13.25</v>
      </c>
      <c r="AK651">
        <v>22.89</v>
      </c>
      <c r="AL651" t="s">
        <v>81</v>
      </c>
      <c r="AM651" t="s">
        <v>82</v>
      </c>
      <c r="AO651" t="s">
        <v>83</v>
      </c>
      <c r="AP651" t="s">
        <v>683</v>
      </c>
      <c r="AQ651" t="s">
        <v>683</v>
      </c>
      <c r="AR651" t="s">
        <v>82</v>
      </c>
      <c r="AT651" t="s">
        <v>82</v>
      </c>
      <c r="AW651" t="s">
        <v>82</v>
      </c>
      <c r="AY651" t="s">
        <v>795</v>
      </c>
      <c r="AZ651" t="s">
        <v>797</v>
      </c>
      <c r="BA651" t="s">
        <v>105</v>
      </c>
      <c r="BB651">
        <v>78264</v>
      </c>
      <c r="BC651" t="s">
        <v>79</v>
      </c>
      <c r="BH651" t="s">
        <v>798</v>
      </c>
      <c r="BJ651">
        <v>202762832</v>
      </c>
    </row>
    <row r="652" spans="1:62" x14ac:dyDescent="0.25">
      <c r="A652" t="s">
        <v>2834</v>
      </c>
      <c r="B652" s="2">
        <v>43434</v>
      </c>
      <c r="C652" t="s">
        <v>63</v>
      </c>
      <c r="D652" s="3">
        <v>43424.164497928243</v>
      </c>
      <c r="E652" t="s">
        <v>91</v>
      </c>
      <c r="H652" t="s">
        <v>2835</v>
      </c>
      <c r="J652" t="s">
        <v>2836</v>
      </c>
      <c r="L652" t="s">
        <v>2837</v>
      </c>
      <c r="M652" t="s">
        <v>278</v>
      </c>
      <c r="N652">
        <v>22079</v>
      </c>
      <c r="O652" t="s">
        <v>70</v>
      </c>
      <c r="Q652" t="s">
        <v>2838</v>
      </c>
      <c r="S652" t="s">
        <v>72</v>
      </c>
      <c r="T652" t="s">
        <v>2824</v>
      </c>
      <c r="U652" t="s">
        <v>2825</v>
      </c>
      <c r="V652" t="s">
        <v>642</v>
      </c>
      <c r="W652" t="s">
        <v>105</v>
      </c>
      <c r="X652" t="s">
        <v>106</v>
      </c>
      <c r="Y652" t="str">
        <f>"37-3011"</f>
        <v>37-3011</v>
      </c>
      <c r="Z652" t="s">
        <v>94</v>
      </c>
      <c r="AA652">
        <v>561730</v>
      </c>
      <c r="AB652">
        <v>10</v>
      </c>
      <c r="AD652" t="s">
        <v>79</v>
      </c>
      <c r="AE652" t="s">
        <v>95</v>
      </c>
      <c r="AF652">
        <v>40</v>
      </c>
      <c r="AG652" s="4">
        <v>0.29166666666666669</v>
      </c>
      <c r="AH652" s="4">
        <v>0.72916666666666663</v>
      </c>
      <c r="AI652" s="5">
        <v>15.39</v>
      </c>
      <c r="AJ652">
        <v>23.09</v>
      </c>
      <c r="AK652">
        <v>24.59</v>
      </c>
      <c r="AL652" t="s">
        <v>81</v>
      </c>
      <c r="AM652" t="s">
        <v>82</v>
      </c>
      <c r="AO652" t="s">
        <v>83</v>
      </c>
      <c r="AR652" t="s">
        <v>82</v>
      </c>
      <c r="AT652" t="s">
        <v>82</v>
      </c>
      <c r="AW652" t="s">
        <v>82</v>
      </c>
      <c r="AY652" t="s">
        <v>2837</v>
      </c>
      <c r="AZ652" t="s">
        <v>2839</v>
      </c>
      <c r="BA652" t="s">
        <v>278</v>
      </c>
      <c r="BB652">
        <v>22079</v>
      </c>
      <c r="BC652" t="s">
        <v>79</v>
      </c>
      <c r="BH652" t="s">
        <v>2836</v>
      </c>
      <c r="BJ652">
        <v>542040567</v>
      </c>
    </row>
    <row r="653" spans="1:62" x14ac:dyDescent="0.25">
      <c r="A653" t="s">
        <v>2970</v>
      </c>
      <c r="B653" s="2">
        <v>43434</v>
      </c>
      <c r="C653" t="s">
        <v>63</v>
      </c>
      <c r="D653" s="3">
        <v>43424.165859444445</v>
      </c>
      <c r="E653" t="s">
        <v>91</v>
      </c>
      <c r="H653" t="s">
        <v>2971</v>
      </c>
      <c r="J653" t="s">
        <v>2972</v>
      </c>
      <c r="L653" t="s">
        <v>2973</v>
      </c>
      <c r="M653" t="s">
        <v>105</v>
      </c>
      <c r="N653">
        <v>79763</v>
      </c>
      <c r="O653" t="s">
        <v>70</v>
      </c>
      <c r="Q653" t="s">
        <v>2974</v>
      </c>
      <c r="S653" t="s">
        <v>72</v>
      </c>
      <c r="T653" t="s">
        <v>2824</v>
      </c>
      <c r="U653" t="s">
        <v>2825</v>
      </c>
      <c r="V653" t="s">
        <v>642</v>
      </c>
      <c r="W653" t="s">
        <v>105</v>
      </c>
      <c r="X653" t="s">
        <v>2975</v>
      </c>
      <c r="Y653" t="str">
        <f>"47-4051"</f>
        <v>47-4051</v>
      </c>
      <c r="Z653" t="s">
        <v>2976</v>
      </c>
      <c r="AA653">
        <v>237310</v>
      </c>
      <c r="AB653">
        <v>23</v>
      </c>
      <c r="AD653" t="s">
        <v>79</v>
      </c>
      <c r="AE653" t="s">
        <v>80</v>
      </c>
      <c r="AF653">
        <v>40</v>
      </c>
      <c r="AG653" s="4">
        <v>0.29166666666666669</v>
      </c>
      <c r="AH653" s="4">
        <v>0.66666666666666663</v>
      </c>
      <c r="AI653" s="5">
        <v>18.170000000000002</v>
      </c>
      <c r="AJ653">
        <v>27.26</v>
      </c>
      <c r="AL653" t="s">
        <v>81</v>
      </c>
      <c r="AM653" t="s">
        <v>82</v>
      </c>
      <c r="AO653" t="s">
        <v>83</v>
      </c>
      <c r="AR653" t="s">
        <v>82</v>
      </c>
      <c r="AT653" t="s">
        <v>82</v>
      </c>
      <c r="AW653" t="s">
        <v>82</v>
      </c>
      <c r="AY653" t="s">
        <v>2973</v>
      </c>
      <c r="AZ653" t="s">
        <v>2977</v>
      </c>
      <c r="BA653" t="s">
        <v>105</v>
      </c>
      <c r="BB653">
        <v>79763</v>
      </c>
      <c r="BC653" t="s">
        <v>79</v>
      </c>
      <c r="BH653" t="s">
        <v>2972</v>
      </c>
      <c r="BJ653">
        <v>900014101</v>
      </c>
    </row>
    <row r="654" spans="1:62" x14ac:dyDescent="0.25">
      <c r="A654" t="s">
        <v>3054</v>
      </c>
      <c r="B654" s="2">
        <v>43434</v>
      </c>
      <c r="C654" t="s">
        <v>63</v>
      </c>
      <c r="D654" s="3">
        <v>43424.164992592596</v>
      </c>
      <c r="E654" t="s">
        <v>91</v>
      </c>
      <c r="H654" t="s">
        <v>3055</v>
      </c>
      <c r="J654" t="s">
        <v>3056</v>
      </c>
      <c r="L654" t="s">
        <v>2355</v>
      </c>
      <c r="M654" t="s">
        <v>105</v>
      </c>
      <c r="N654">
        <v>76012</v>
      </c>
      <c r="O654" t="s">
        <v>70</v>
      </c>
      <c r="Q654" t="s">
        <v>3057</v>
      </c>
      <c r="S654" t="s">
        <v>72</v>
      </c>
      <c r="T654" t="s">
        <v>2824</v>
      </c>
      <c r="U654" t="s">
        <v>2825</v>
      </c>
      <c r="V654" t="s">
        <v>642</v>
      </c>
      <c r="W654" t="s">
        <v>105</v>
      </c>
      <c r="X654" t="s">
        <v>106</v>
      </c>
      <c r="Y654" t="str">
        <f>"37-3011"</f>
        <v>37-3011</v>
      </c>
      <c r="Z654" t="s">
        <v>94</v>
      </c>
      <c r="AA654">
        <v>561730</v>
      </c>
      <c r="AB654">
        <v>23</v>
      </c>
      <c r="AD654" t="s">
        <v>79</v>
      </c>
      <c r="AE654" t="s">
        <v>95</v>
      </c>
      <c r="AF654">
        <v>40</v>
      </c>
      <c r="AG654" s="4">
        <v>0.29166666666666669</v>
      </c>
      <c r="AH654" s="4">
        <v>0.64583333333333337</v>
      </c>
      <c r="AI654" s="5">
        <v>13.94</v>
      </c>
      <c r="AJ654">
        <v>20.91</v>
      </c>
      <c r="AK654">
        <v>22.5</v>
      </c>
      <c r="AL654" t="s">
        <v>81</v>
      </c>
      <c r="AM654" t="s">
        <v>82</v>
      </c>
      <c r="AO654" t="s">
        <v>83</v>
      </c>
      <c r="AR654" t="s">
        <v>82</v>
      </c>
      <c r="AT654" t="s">
        <v>82</v>
      </c>
      <c r="AW654" t="s">
        <v>82</v>
      </c>
      <c r="AY654" t="s">
        <v>3058</v>
      </c>
      <c r="AZ654" t="s">
        <v>1225</v>
      </c>
      <c r="BA654" t="s">
        <v>105</v>
      </c>
      <c r="BB654">
        <v>75050</v>
      </c>
      <c r="BC654" t="s">
        <v>79</v>
      </c>
      <c r="BH654" t="s">
        <v>3059</v>
      </c>
      <c r="BJ654">
        <v>200268423</v>
      </c>
    </row>
    <row r="655" spans="1:62" x14ac:dyDescent="0.25">
      <c r="A655" t="s">
        <v>3923</v>
      </c>
      <c r="B655" s="2">
        <v>43434</v>
      </c>
      <c r="C655" t="s">
        <v>63</v>
      </c>
      <c r="D655" s="3">
        <v>43425.795714745371</v>
      </c>
      <c r="E655" t="s">
        <v>91</v>
      </c>
      <c r="H655" t="s">
        <v>3924</v>
      </c>
      <c r="J655" t="s">
        <v>3925</v>
      </c>
      <c r="K655" t="s">
        <v>3926</v>
      </c>
      <c r="L655" t="s">
        <v>3927</v>
      </c>
      <c r="M655" t="s">
        <v>105</v>
      </c>
      <c r="N655">
        <v>78006</v>
      </c>
      <c r="O655" t="s">
        <v>70</v>
      </c>
      <c r="Q655" t="s">
        <v>3928</v>
      </c>
      <c r="S655" t="s">
        <v>72</v>
      </c>
      <c r="T655" t="s">
        <v>3749</v>
      </c>
      <c r="U655" t="s">
        <v>3750</v>
      </c>
      <c r="V655" t="s">
        <v>642</v>
      </c>
      <c r="W655" t="s">
        <v>105</v>
      </c>
      <c r="X655" t="s">
        <v>106</v>
      </c>
      <c r="Y655" t="str">
        <f>"37-3011"</f>
        <v>37-3011</v>
      </c>
      <c r="Z655" t="s">
        <v>94</v>
      </c>
      <c r="AA655">
        <v>561730</v>
      </c>
      <c r="AB655">
        <v>7</v>
      </c>
      <c r="AD655" t="s">
        <v>79</v>
      </c>
      <c r="AE655" t="s">
        <v>95</v>
      </c>
      <c r="AF655">
        <v>40</v>
      </c>
      <c r="AG655" s="4">
        <v>0.33333333333333331</v>
      </c>
      <c r="AH655" s="4">
        <v>0.70833333333333337</v>
      </c>
      <c r="AI655" s="5">
        <v>13.41</v>
      </c>
      <c r="AJ655">
        <v>20.12</v>
      </c>
      <c r="AL655" t="s">
        <v>81</v>
      </c>
      <c r="AM655" t="s">
        <v>82</v>
      </c>
      <c r="AO655" t="s">
        <v>83</v>
      </c>
      <c r="AR655" t="s">
        <v>82</v>
      </c>
      <c r="AT655" t="s">
        <v>82</v>
      </c>
      <c r="AW655" t="s">
        <v>82</v>
      </c>
      <c r="AY655" t="s">
        <v>3927</v>
      </c>
      <c r="AZ655" t="s">
        <v>797</v>
      </c>
      <c r="BA655" t="s">
        <v>105</v>
      </c>
      <c r="BB655">
        <v>78006</v>
      </c>
      <c r="BC655" t="s">
        <v>79</v>
      </c>
      <c r="BH655" t="s">
        <v>3925</v>
      </c>
      <c r="BJ655">
        <v>742995718</v>
      </c>
    </row>
    <row r="656" spans="1:62" x14ac:dyDescent="0.25">
      <c r="A656" t="s">
        <v>3938</v>
      </c>
      <c r="B656" s="2">
        <v>43434</v>
      </c>
      <c r="C656" t="s">
        <v>63</v>
      </c>
      <c r="D656" s="3">
        <v>43425.166995868058</v>
      </c>
      <c r="E656" t="s">
        <v>91</v>
      </c>
      <c r="H656" t="s">
        <v>3939</v>
      </c>
      <c r="J656" t="s">
        <v>3940</v>
      </c>
      <c r="K656" t="s">
        <v>3941</v>
      </c>
      <c r="L656" t="s">
        <v>795</v>
      </c>
      <c r="M656" t="s">
        <v>105</v>
      </c>
      <c r="N656">
        <v>78247</v>
      </c>
      <c r="O656" t="s">
        <v>70</v>
      </c>
      <c r="Q656" t="s">
        <v>3942</v>
      </c>
      <c r="S656" t="s">
        <v>72</v>
      </c>
      <c r="T656" t="s">
        <v>3749</v>
      </c>
      <c r="U656" t="s">
        <v>3750</v>
      </c>
      <c r="V656" t="s">
        <v>642</v>
      </c>
      <c r="W656" t="s">
        <v>105</v>
      </c>
      <c r="X656" t="s">
        <v>106</v>
      </c>
      <c r="Y656" t="str">
        <f>"37-3011"</f>
        <v>37-3011</v>
      </c>
      <c r="Z656" t="s">
        <v>94</v>
      </c>
      <c r="AA656">
        <v>561730</v>
      </c>
      <c r="AB656">
        <v>12</v>
      </c>
      <c r="AD656" t="s">
        <v>79</v>
      </c>
      <c r="AE656" t="s">
        <v>95</v>
      </c>
      <c r="AF656">
        <v>40</v>
      </c>
      <c r="AG656" s="4">
        <v>0.33333333333333331</v>
      </c>
      <c r="AH656" s="4">
        <v>0.70833333333333337</v>
      </c>
      <c r="AI656" s="5">
        <v>13.3</v>
      </c>
      <c r="AJ656">
        <v>19.95</v>
      </c>
      <c r="AL656" t="s">
        <v>81</v>
      </c>
      <c r="AM656" t="s">
        <v>82</v>
      </c>
      <c r="AO656" t="s">
        <v>83</v>
      </c>
      <c r="AR656" t="s">
        <v>82</v>
      </c>
      <c r="AT656" t="s">
        <v>82</v>
      </c>
      <c r="AW656" t="s">
        <v>82</v>
      </c>
      <c r="AY656" t="s">
        <v>795</v>
      </c>
      <c r="AZ656" t="s">
        <v>797</v>
      </c>
      <c r="BA656" t="s">
        <v>105</v>
      </c>
      <c r="BB656">
        <v>78247</v>
      </c>
      <c r="BC656" t="s">
        <v>79</v>
      </c>
      <c r="BH656" t="s">
        <v>3940</v>
      </c>
      <c r="BJ656">
        <v>260375582</v>
      </c>
    </row>
    <row r="657" spans="1:62" x14ac:dyDescent="0.25">
      <c r="A657" t="s">
        <v>4815</v>
      </c>
      <c r="B657" s="2">
        <v>43434</v>
      </c>
      <c r="C657" t="s">
        <v>63</v>
      </c>
      <c r="D657" s="3">
        <v>43402.833377025461</v>
      </c>
      <c r="E657" t="s">
        <v>91</v>
      </c>
      <c r="H657" t="s">
        <v>4816</v>
      </c>
      <c r="J657" t="s">
        <v>4817</v>
      </c>
      <c r="L657" t="s">
        <v>1093</v>
      </c>
      <c r="M657" t="s">
        <v>105</v>
      </c>
      <c r="N657">
        <v>76528</v>
      </c>
      <c r="O657" t="s">
        <v>70</v>
      </c>
      <c r="Q657" t="s">
        <v>4818</v>
      </c>
      <c r="S657" t="s">
        <v>72</v>
      </c>
      <c r="T657" t="s">
        <v>2824</v>
      </c>
      <c r="U657" t="s">
        <v>4073</v>
      </c>
      <c r="V657" t="s">
        <v>642</v>
      </c>
      <c r="W657" t="s">
        <v>105</v>
      </c>
      <c r="X657" t="s">
        <v>4819</v>
      </c>
      <c r="Y657" t="str">
        <f>"47-2061"</f>
        <v>47-2061</v>
      </c>
      <c r="Z657" t="s">
        <v>326</v>
      </c>
      <c r="AA657">
        <v>238110</v>
      </c>
      <c r="AB657">
        <v>15</v>
      </c>
      <c r="AD657" t="s">
        <v>79</v>
      </c>
      <c r="AE657" t="s">
        <v>95</v>
      </c>
      <c r="AF657">
        <v>40</v>
      </c>
      <c r="AG657" s="4">
        <v>0.29166666666666669</v>
      </c>
      <c r="AH657" s="4">
        <v>0.72916666666666663</v>
      </c>
      <c r="AI657" s="5">
        <v>13.45</v>
      </c>
      <c r="AJ657">
        <v>20.18</v>
      </c>
      <c r="AK657">
        <v>27</v>
      </c>
      <c r="AL657" t="s">
        <v>81</v>
      </c>
      <c r="AM657" t="s">
        <v>82</v>
      </c>
      <c r="AO657" t="s">
        <v>83</v>
      </c>
      <c r="AR657" t="s">
        <v>82</v>
      </c>
      <c r="AT657" t="s">
        <v>82</v>
      </c>
      <c r="AW657" t="s">
        <v>82</v>
      </c>
      <c r="AY657" t="s">
        <v>1093</v>
      </c>
      <c r="AZ657" t="s">
        <v>4820</v>
      </c>
      <c r="BA657" t="s">
        <v>105</v>
      </c>
      <c r="BB657">
        <v>76528</v>
      </c>
      <c r="BC657" t="s">
        <v>79</v>
      </c>
      <c r="BH657" t="s">
        <v>4821</v>
      </c>
      <c r="BJ657">
        <v>161631355</v>
      </c>
    </row>
    <row r="658" spans="1:62" x14ac:dyDescent="0.25">
      <c r="A658" t="s">
        <v>5428</v>
      </c>
      <c r="B658" s="2">
        <v>43434</v>
      </c>
      <c r="C658" t="s">
        <v>63</v>
      </c>
      <c r="D658" s="3">
        <v>43409.482507650464</v>
      </c>
      <c r="E658" t="s">
        <v>64</v>
      </c>
      <c r="F658" s="2">
        <v>43497</v>
      </c>
      <c r="G658" s="2">
        <v>43784</v>
      </c>
      <c r="H658" t="s">
        <v>5415</v>
      </c>
      <c r="I658" t="s">
        <v>67</v>
      </c>
      <c r="J658" t="s">
        <v>5416</v>
      </c>
      <c r="K658" t="s">
        <v>67</v>
      </c>
      <c r="L658" t="s">
        <v>4124</v>
      </c>
      <c r="M658" t="s">
        <v>745</v>
      </c>
      <c r="N658">
        <v>66214</v>
      </c>
      <c r="O658" t="s">
        <v>70</v>
      </c>
      <c r="P658" t="s">
        <v>67</v>
      </c>
      <c r="Q658" t="s">
        <v>5417</v>
      </c>
      <c r="R658">
        <v>232</v>
      </c>
      <c r="S658" t="s">
        <v>72</v>
      </c>
      <c r="T658" t="s">
        <v>651</v>
      </c>
      <c r="U658" t="s">
        <v>652</v>
      </c>
      <c r="V658" t="s">
        <v>653</v>
      </c>
      <c r="W658" t="s">
        <v>207</v>
      </c>
      <c r="X658" t="s">
        <v>5418</v>
      </c>
      <c r="Y658" t="str">
        <f>"39-9032"</f>
        <v>39-9032</v>
      </c>
      <c r="Z658" t="s">
        <v>5419</v>
      </c>
      <c r="AA658">
        <v>61162</v>
      </c>
      <c r="AB658">
        <v>22</v>
      </c>
      <c r="AC658">
        <v>22</v>
      </c>
      <c r="AD658" t="s">
        <v>79</v>
      </c>
      <c r="AE658" t="s">
        <v>80</v>
      </c>
      <c r="AF658">
        <v>35</v>
      </c>
      <c r="AG658" s="4">
        <v>0.58333333333333337</v>
      </c>
      <c r="AH658" s="4">
        <v>0.875</v>
      </c>
      <c r="AI658" s="5">
        <v>14.2</v>
      </c>
      <c r="AL658" t="s">
        <v>81</v>
      </c>
      <c r="AM658" t="s">
        <v>82</v>
      </c>
      <c r="AO658" t="s">
        <v>5127</v>
      </c>
      <c r="AP658" t="s">
        <v>67</v>
      </c>
      <c r="AQ658" t="s">
        <v>5420</v>
      </c>
      <c r="AR658" t="s">
        <v>82</v>
      </c>
      <c r="AT658" t="s">
        <v>82</v>
      </c>
      <c r="AW658" t="s">
        <v>82</v>
      </c>
      <c r="AY658" t="s">
        <v>5429</v>
      </c>
      <c r="AZ658" t="s">
        <v>2540</v>
      </c>
      <c r="BA658" t="s">
        <v>323</v>
      </c>
      <c r="BB658">
        <v>90254</v>
      </c>
      <c r="BC658" t="s">
        <v>79</v>
      </c>
      <c r="BH658" t="s">
        <v>5430</v>
      </c>
      <c r="BI658" t="s">
        <v>5431</v>
      </c>
      <c r="BJ658">
        <v>742852234</v>
      </c>
    </row>
    <row r="659" spans="1:62" x14ac:dyDescent="0.25">
      <c r="A659" t="s">
        <v>5637</v>
      </c>
      <c r="B659" s="2">
        <v>43434</v>
      </c>
      <c r="C659" t="s">
        <v>63</v>
      </c>
      <c r="D659" s="3">
        <v>43409.498854988429</v>
      </c>
      <c r="E659" t="s">
        <v>64</v>
      </c>
      <c r="F659" s="2">
        <v>43497</v>
      </c>
      <c r="G659" s="2">
        <v>43784</v>
      </c>
      <c r="H659" t="s">
        <v>5415</v>
      </c>
      <c r="I659" t="s">
        <v>67</v>
      </c>
      <c r="J659" t="s">
        <v>5416</v>
      </c>
      <c r="K659" t="s">
        <v>67</v>
      </c>
      <c r="L659" t="s">
        <v>4124</v>
      </c>
      <c r="M659" t="s">
        <v>745</v>
      </c>
      <c r="N659">
        <v>66214</v>
      </c>
      <c r="O659" t="s">
        <v>70</v>
      </c>
      <c r="P659" t="s">
        <v>67</v>
      </c>
      <c r="Q659" t="s">
        <v>5417</v>
      </c>
      <c r="R659">
        <v>232</v>
      </c>
      <c r="S659" t="s">
        <v>72</v>
      </c>
      <c r="T659" t="s">
        <v>651</v>
      </c>
      <c r="U659" t="s">
        <v>652</v>
      </c>
      <c r="V659" t="s">
        <v>653</v>
      </c>
      <c r="W659" t="s">
        <v>207</v>
      </c>
      <c r="X659" t="s">
        <v>5418</v>
      </c>
      <c r="Y659" t="str">
        <f>"39-9032"</f>
        <v>39-9032</v>
      </c>
      <c r="Z659" t="s">
        <v>5419</v>
      </c>
      <c r="AA659">
        <v>61162</v>
      </c>
      <c r="AB659">
        <v>8</v>
      </c>
      <c r="AC659">
        <v>8</v>
      </c>
      <c r="AD659" t="s">
        <v>79</v>
      </c>
      <c r="AE659" t="s">
        <v>80</v>
      </c>
      <c r="AF659">
        <v>35</v>
      </c>
      <c r="AG659" s="4">
        <v>0.58333333333333337</v>
      </c>
      <c r="AH659" s="4">
        <v>0.875</v>
      </c>
      <c r="AI659" s="5">
        <v>16.2</v>
      </c>
      <c r="AL659" t="s">
        <v>81</v>
      </c>
      <c r="AM659" t="s">
        <v>82</v>
      </c>
      <c r="AO659" t="s">
        <v>5127</v>
      </c>
      <c r="AP659" t="s">
        <v>67</v>
      </c>
      <c r="AQ659" t="s">
        <v>5420</v>
      </c>
      <c r="AR659" t="s">
        <v>82</v>
      </c>
      <c r="AT659" t="s">
        <v>82</v>
      </c>
      <c r="AW659" t="s">
        <v>82</v>
      </c>
      <c r="AY659" t="s">
        <v>5638</v>
      </c>
      <c r="AZ659" t="s">
        <v>5639</v>
      </c>
      <c r="BA659" t="s">
        <v>207</v>
      </c>
      <c r="BB659">
        <v>1757</v>
      </c>
      <c r="BC659" t="s">
        <v>79</v>
      </c>
      <c r="BH659" t="s">
        <v>5640</v>
      </c>
      <c r="BJ659">
        <v>742852234</v>
      </c>
    </row>
    <row r="660" spans="1:62" x14ac:dyDescent="0.25">
      <c r="A660" t="s">
        <v>5671</v>
      </c>
      <c r="B660" s="2">
        <v>43434</v>
      </c>
      <c r="C660" t="s">
        <v>63</v>
      </c>
      <c r="D660" s="3">
        <v>43409.486963078707</v>
      </c>
      <c r="E660" t="s">
        <v>64</v>
      </c>
      <c r="F660" s="2">
        <v>43497</v>
      </c>
      <c r="G660" s="2">
        <v>43784</v>
      </c>
      <c r="H660" t="s">
        <v>5415</v>
      </c>
      <c r="I660" t="s">
        <v>67</v>
      </c>
      <c r="J660" t="s">
        <v>5416</v>
      </c>
      <c r="K660" t="s">
        <v>67</v>
      </c>
      <c r="L660" t="s">
        <v>4124</v>
      </c>
      <c r="M660" t="s">
        <v>745</v>
      </c>
      <c r="N660">
        <v>66214</v>
      </c>
      <c r="O660" t="s">
        <v>70</v>
      </c>
      <c r="P660" t="s">
        <v>67</v>
      </c>
      <c r="Q660" t="s">
        <v>5417</v>
      </c>
      <c r="R660">
        <v>232</v>
      </c>
      <c r="S660" t="s">
        <v>72</v>
      </c>
      <c r="T660" t="s">
        <v>651</v>
      </c>
      <c r="U660" t="s">
        <v>652</v>
      </c>
      <c r="V660" t="s">
        <v>653</v>
      </c>
      <c r="W660" t="s">
        <v>207</v>
      </c>
      <c r="X660" t="s">
        <v>5418</v>
      </c>
      <c r="Y660" t="str">
        <f>"39-9032"</f>
        <v>39-9032</v>
      </c>
      <c r="Z660" t="s">
        <v>5419</v>
      </c>
      <c r="AA660">
        <v>61162</v>
      </c>
      <c r="AB660">
        <v>6</v>
      </c>
      <c r="AC660">
        <v>6</v>
      </c>
      <c r="AD660" t="s">
        <v>79</v>
      </c>
      <c r="AE660" t="s">
        <v>80</v>
      </c>
      <c r="AF660">
        <v>35</v>
      </c>
      <c r="AG660" s="4">
        <v>0.58333333333333337</v>
      </c>
      <c r="AH660" s="4">
        <v>0.875</v>
      </c>
      <c r="AI660" s="5">
        <v>13.7</v>
      </c>
      <c r="AL660" t="s">
        <v>81</v>
      </c>
      <c r="AM660" t="s">
        <v>82</v>
      </c>
      <c r="AO660" t="s">
        <v>5127</v>
      </c>
      <c r="AP660" t="s">
        <v>67</v>
      </c>
      <c r="AQ660" t="s">
        <v>5420</v>
      </c>
      <c r="AR660" t="s">
        <v>82</v>
      </c>
      <c r="AT660" t="s">
        <v>82</v>
      </c>
      <c r="AW660" t="s">
        <v>82</v>
      </c>
      <c r="AY660" t="s">
        <v>738</v>
      </c>
      <c r="AZ660" t="s">
        <v>2422</v>
      </c>
      <c r="BA660" t="s">
        <v>105</v>
      </c>
      <c r="BB660">
        <v>78745</v>
      </c>
      <c r="BC660" t="s">
        <v>79</v>
      </c>
      <c r="BH660" t="s">
        <v>5672</v>
      </c>
      <c r="BI660" t="s">
        <v>5673</v>
      </c>
      <c r="BJ660">
        <v>742852234</v>
      </c>
    </row>
    <row r="661" spans="1:62" x14ac:dyDescent="0.25">
      <c r="A661" t="s">
        <v>6543</v>
      </c>
      <c r="B661" s="2">
        <v>43434</v>
      </c>
      <c r="C661" t="s">
        <v>63</v>
      </c>
      <c r="D661" s="3">
        <v>43408.383755289353</v>
      </c>
      <c r="E661" t="s">
        <v>64</v>
      </c>
      <c r="F661" s="2">
        <v>43497</v>
      </c>
      <c r="G661" s="2">
        <v>43769</v>
      </c>
      <c r="H661" t="s">
        <v>6544</v>
      </c>
      <c r="I661" t="s">
        <v>130</v>
      </c>
      <c r="J661" t="s">
        <v>6545</v>
      </c>
      <c r="K661" t="s">
        <v>130</v>
      </c>
      <c r="L661" t="s">
        <v>6546</v>
      </c>
      <c r="M661" t="s">
        <v>714</v>
      </c>
      <c r="N661">
        <v>70563</v>
      </c>
      <c r="O661" t="s">
        <v>70</v>
      </c>
      <c r="P661" t="s">
        <v>130</v>
      </c>
      <c r="Q661" t="s">
        <v>6547</v>
      </c>
      <c r="S661" t="s">
        <v>72</v>
      </c>
      <c r="T661" t="s">
        <v>4981</v>
      </c>
      <c r="U661" t="s">
        <v>4982</v>
      </c>
      <c r="V661" t="s">
        <v>4983</v>
      </c>
      <c r="W661" t="s">
        <v>714</v>
      </c>
      <c r="X661" t="s">
        <v>1758</v>
      </c>
      <c r="Y661" t="str">
        <f>"37-3011"</f>
        <v>37-3011</v>
      </c>
      <c r="Z661" t="s">
        <v>94</v>
      </c>
      <c r="AA661">
        <v>561730</v>
      </c>
      <c r="AB661">
        <v>6</v>
      </c>
      <c r="AC661">
        <v>6</v>
      </c>
      <c r="AD661" t="s">
        <v>79</v>
      </c>
      <c r="AE661" t="s">
        <v>95</v>
      </c>
      <c r="AF661">
        <v>40</v>
      </c>
      <c r="AG661" s="4">
        <v>0.29166666666666669</v>
      </c>
      <c r="AH661" s="4">
        <v>0.66666666666666663</v>
      </c>
      <c r="AI661" s="5">
        <v>11.38</v>
      </c>
      <c r="AJ661">
        <v>17.07</v>
      </c>
      <c r="AL661" t="s">
        <v>81</v>
      </c>
      <c r="AM661" t="s">
        <v>82</v>
      </c>
      <c r="AO661" t="s">
        <v>83</v>
      </c>
      <c r="AP661" t="s">
        <v>130</v>
      </c>
      <c r="AQ661" t="s">
        <v>130</v>
      </c>
      <c r="AR661" t="s">
        <v>82</v>
      </c>
      <c r="AT661" t="s">
        <v>82</v>
      </c>
      <c r="AW661" t="s">
        <v>72</v>
      </c>
      <c r="AX661">
        <v>1</v>
      </c>
      <c r="AY661" t="s">
        <v>6546</v>
      </c>
      <c r="AZ661" t="s">
        <v>6548</v>
      </c>
      <c r="BA661" t="s">
        <v>714</v>
      </c>
      <c r="BB661">
        <v>70563</v>
      </c>
      <c r="BC661" t="s">
        <v>87</v>
      </c>
      <c r="BH661" t="s">
        <v>6549</v>
      </c>
      <c r="BI661" t="s">
        <v>130</v>
      </c>
      <c r="BJ661">
        <v>450464397</v>
      </c>
    </row>
    <row r="662" spans="1:62" x14ac:dyDescent="0.25">
      <c r="A662" t="s">
        <v>6566</v>
      </c>
      <c r="B662" s="2">
        <v>43434</v>
      </c>
      <c r="C662" t="s">
        <v>63</v>
      </c>
      <c r="D662" s="3">
        <v>43424.164672418985</v>
      </c>
      <c r="E662" t="s">
        <v>91</v>
      </c>
      <c r="H662" t="s">
        <v>6567</v>
      </c>
      <c r="J662" t="s">
        <v>6568</v>
      </c>
      <c r="L662" t="s">
        <v>4180</v>
      </c>
      <c r="M662" t="s">
        <v>626</v>
      </c>
      <c r="N662">
        <v>72223</v>
      </c>
      <c r="O662" t="s">
        <v>70</v>
      </c>
      <c r="Q662" t="s">
        <v>6569</v>
      </c>
      <c r="S662" t="s">
        <v>72</v>
      </c>
      <c r="T662" t="s">
        <v>2824</v>
      </c>
      <c r="U662" t="s">
        <v>3543</v>
      </c>
      <c r="V662" t="s">
        <v>642</v>
      </c>
      <c r="W662" t="s">
        <v>105</v>
      </c>
      <c r="X662" t="s">
        <v>106</v>
      </c>
      <c r="Y662" t="str">
        <f>"37-3011"</f>
        <v>37-3011</v>
      </c>
      <c r="Z662" t="s">
        <v>94</v>
      </c>
      <c r="AA662">
        <v>561730</v>
      </c>
      <c r="AB662">
        <v>35</v>
      </c>
      <c r="AD662" t="s">
        <v>79</v>
      </c>
      <c r="AE662" t="s">
        <v>95</v>
      </c>
      <c r="AF662">
        <v>40</v>
      </c>
      <c r="AG662" s="4">
        <v>0.3125</v>
      </c>
      <c r="AH662" s="4">
        <v>0.66666666666666663</v>
      </c>
      <c r="AI662" s="5">
        <v>11.86</v>
      </c>
      <c r="AJ662">
        <v>17.79</v>
      </c>
      <c r="AL662" t="s">
        <v>81</v>
      </c>
      <c r="AM662" t="s">
        <v>82</v>
      </c>
      <c r="AO662" t="s">
        <v>83</v>
      </c>
      <c r="AR662" t="s">
        <v>82</v>
      </c>
      <c r="AT662" t="s">
        <v>82</v>
      </c>
      <c r="AW662" t="s">
        <v>82</v>
      </c>
      <c r="AY662" t="s">
        <v>4180</v>
      </c>
      <c r="AZ662" t="s">
        <v>4182</v>
      </c>
      <c r="BA662" t="s">
        <v>626</v>
      </c>
      <c r="BB662">
        <v>72223</v>
      </c>
      <c r="BC662" t="s">
        <v>79</v>
      </c>
      <c r="BH662" t="s">
        <v>6568</v>
      </c>
      <c r="BJ662">
        <v>710386506</v>
      </c>
    </row>
    <row r="663" spans="1:62" x14ac:dyDescent="0.25">
      <c r="A663" t="s">
        <v>6614</v>
      </c>
      <c r="B663" s="2">
        <v>43434</v>
      </c>
      <c r="C663" t="s">
        <v>63</v>
      </c>
      <c r="D663" s="3">
        <v>43406.835133819448</v>
      </c>
      <c r="E663" t="s">
        <v>64</v>
      </c>
      <c r="F663" s="2">
        <v>43497</v>
      </c>
      <c r="G663" s="2">
        <v>43799</v>
      </c>
      <c r="H663" t="s">
        <v>6615</v>
      </c>
      <c r="I663" t="s">
        <v>6616</v>
      </c>
      <c r="J663" t="s">
        <v>6617</v>
      </c>
      <c r="L663" t="s">
        <v>1337</v>
      </c>
      <c r="M663" t="s">
        <v>136</v>
      </c>
      <c r="N663">
        <v>20716</v>
      </c>
      <c r="O663" t="s">
        <v>70</v>
      </c>
      <c r="Q663" t="s">
        <v>6618</v>
      </c>
      <c r="S663" t="s">
        <v>72</v>
      </c>
      <c r="T663" t="s">
        <v>878</v>
      </c>
      <c r="U663" t="s">
        <v>879</v>
      </c>
      <c r="V663" t="s">
        <v>880</v>
      </c>
      <c r="W663" t="s">
        <v>881</v>
      </c>
      <c r="X663" t="s">
        <v>106</v>
      </c>
      <c r="Y663" t="str">
        <f>"37-3011"</f>
        <v>37-3011</v>
      </c>
      <c r="Z663" t="s">
        <v>94</v>
      </c>
      <c r="AA663">
        <v>561730</v>
      </c>
      <c r="AB663">
        <v>125</v>
      </c>
      <c r="AC663">
        <v>125</v>
      </c>
      <c r="AD663" t="s">
        <v>79</v>
      </c>
      <c r="AE663" t="s">
        <v>95</v>
      </c>
      <c r="AF663">
        <v>40</v>
      </c>
      <c r="AG663" s="4">
        <v>0.29166666666666669</v>
      </c>
      <c r="AH663" s="4">
        <v>0.66666666666666663</v>
      </c>
      <c r="AI663" s="5">
        <v>15.39</v>
      </c>
      <c r="AJ663">
        <v>23.09</v>
      </c>
      <c r="AK663">
        <v>27.59</v>
      </c>
      <c r="AL663" t="s">
        <v>81</v>
      </c>
      <c r="AM663" t="s">
        <v>82</v>
      </c>
      <c r="AO663" t="s">
        <v>83</v>
      </c>
      <c r="AR663" t="s">
        <v>82</v>
      </c>
      <c r="AT663" t="s">
        <v>82</v>
      </c>
      <c r="AW663" t="s">
        <v>82</v>
      </c>
      <c r="AY663" t="s">
        <v>1337</v>
      </c>
      <c r="AZ663" t="s">
        <v>139</v>
      </c>
      <c r="BA663" t="s">
        <v>136</v>
      </c>
      <c r="BB663">
        <v>20716</v>
      </c>
      <c r="BC663" t="s">
        <v>79</v>
      </c>
      <c r="BH663" t="s">
        <v>6619</v>
      </c>
      <c r="BJ663">
        <v>521748841</v>
      </c>
    </row>
    <row r="664" spans="1:62" x14ac:dyDescent="0.25">
      <c r="A664" t="s">
        <v>7117</v>
      </c>
      <c r="B664" s="2">
        <v>43434</v>
      </c>
      <c r="C664" t="s">
        <v>63</v>
      </c>
      <c r="D664" s="3">
        <v>43406.834246469909</v>
      </c>
      <c r="E664" t="s">
        <v>64</v>
      </c>
      <c r="F664" s="2">
        <v>43497</v>
      </c>
      <c r="G664" s="2">
        <v>43784</v>
      </c>
      <c r="H664" t="s">
        <v>7118</v>
      </c>
      <c r="J664" t="s">
        <v>7119</v>
      </c>
      <c r="L664" t="s">
        <v>7120</v>
      </c>
      <c r="M664" t="s">
        <v>76</v>
      </c>
      <c r="N664">
        <v>74075</v>
      </c>
      <c r="O664" t="s">
        <v>70</v>
      </c>
      <c r="Q664" t="s">
        <v>7121</v>
      </c>
      <c r="S664" t="s">
        <v>82</v>
      </c>
      <c r="U664" t="s">
        <v>92</v>
      </c>
      <c r="X664" t="s">
        <v>7122</v>
      </c>
      <c r="Y664" t="str">
        <f>"37-3011"</f>
        <v>37-3011</v>
      </c>
      <c r="Z664" t="s">
        <v>94</v>
      </c>
      <c r="AA664">
        <v>561730</v>
      </c>
      <c r="AB664">
        <v>7</v>
      </c>
      <c r="AC664">
        <v>7</v>
      </c>
      <c r="AD664" t="s">
        <v>79</v>
      </c>
      <c r="AE664" t="s">
        <v>80</v>
      </c>
      <c r="AF664">
        <v>40</v>
      </c>
      <c r="AG664" s="4">
        <v>0.3125</v>
      </c>
      <c r="AH664" s="4">
        <v>0.70833333333333337</v>
      </c>
      <c r="AI664" s="5">
        <v>11.9</v>
      </c>
      <c r="AJ664">
        <v>17.850000000000001</v>
      </c>
      <c r="AK664">
        <v>17.850000000000001</v>
      </c>
      <c r="AL664" t="s">
        <v>81</v>
      </c>
      <c r="AM664" t="s">
        <v>82</v>
      </c>
      <c r="AO664" t="s">
        <v>83</v>
      </c>
      <c r="AR664" t="s">
        <v>82</v>
      </c>
      <c r="AT664" t="s">
        <v>82</v>
      </c>
      <c r="AW664" t="s">
        <v>82</v>
      </c>
      <c r="AY664" t="s">
        <v>7120</v>
      </c>
      <c r="AZ664" t="s">
        <v>7123</v>
      </c>
      <c r="BA664" t="s">
        <v>76</v>
      </c>
      <c r="BB664">
        <v>74075</v>
      </c>
      <c r="BC664" t="s">
        <v>79</v>
      </c>
      <c r="BH664" t="s">
        <v>7124</v>
      </c>
      <c r="BJ664">
        <v>731512221</v>
      </c>
    </row>
    <row r="665" spans="1:62" x14ac:dyDescent="0.25">
      <c r="A665" t="s">
        <v>7268</v>
      </c>
      <c r="B665" s="2">
        <v>43434</v>
      </c>
      <c r="C665" t="s">
        <v>63</v>
      </c>
      <c r="D665" s="3">
        <v>43425.791713182873</v>
      </c>
      <c r="E665" t="s">
        <v>91</v>
      </c>
      <c r="H665" t="s">
        <v>7269</v>
      </c>
      <c r="J665" t="s">
        <v>7270</v>
      </c>
      <c r="L665" t="s">
        <v>1707</v>
      </c>
      <c r="M665" t="s">
        <v>1246</v>
      </c>
      <c r="N665">
        <v>63303</v>
      </c>
      <c r="O665" t="s">
        <v>70</v>
      </c>
      <c r="Q665" t="s">
        <v>7271</v>
      </c>
      <c r="S665" t="s">
        <v>72</v>
      </c>
      <c r="T665" t="s">
        <v>2824</v>
      </c>
      <c r="U665" t="s">
        <v>3717</v>
      </c>
      <c r="V665" t="s">
        <v>642</v>
      </c>
      <c r="W665" t="s">
        <v>105</v>
      </c>
      <c r="X665" t="s">
        <v>106</v>
      </c>
      <c r="Y665" t="str">
        <f>"37-3011"</f>
        <v>37-3011</v>
      </c>
      <c r="Z665" t="s">
        <v>94</v>
      </c>
      <c r="AA665">
        <v>561730</v>
      </c>
      <c r="AB665">
        <v>35</v>
      </c>
      <c r="AD665" t="s">
        <v>79</v>
      </c>
      <c r="AE665" t="s">
        <v>95</v>
      </c>
      <c r="AF665">
        <v>40</v>
      </c>
      <c r="AG665" s="4">
        <v>0.29166666666666669</v>
      </c>
      <c r="AH665" s="4">
        <v>0.66666666666666663</v>
      </c>
      <c r="AI665" s="5">
        <v>14.52</v>
      </c>
      <c r="AJ665">
        <v>21.78</v>
      </c>
      <c r="AK665">
        <v>22.5</v>
      </c>
      <c r="AL665" t="s">
        <v>81</v>
      </c>
      <c r="AM665" t="s">
        <v>82</v>
      </c>
      <c r="AO665" t="s">
        <v>83</v>
      </c>
      <c r="AR665" t="s">
        <v>82</v>
      </c>
      <c r="AT665" t="s">
        <v>82</v>
      </c>
      <c r="AW665" t="s">
        <v>82</v>
      </c>
      <c r="AY665" t="s">
        <v>7272</v>
      </c>
      <c r="AZ665" t="s">
        <v>6803</v>
      </c>
      <c r="BA665" t="s">
        <v>1246</v>
      </c>
      <c r="BB665">
        <v>63376</v>
      </c>
      <c r="BC665" t="s">
        <v>79</v>
      </c>
      <c r="BH665" t="s">
        <v>7273</v>
      </c>
      <c r="BJ665">
        <v>270367244</v>
      </c>
    </row>
    <row r="666" spans="1:62" x14ac:dyDescent="0.25">
      <c r="A666" t="s">
        <v>7783</v>
      </c>
      <c r="B666" s="2">
        <v>43434</v>
      </c>
      <c r="C666" t="s">
        <v>63</v>
      </c>
      <c r="D666" s="3">
        <v>43406.836361863425</v>
      </c>
      <c r="E666" t="s">
        <v>64</v>
      </c>
      <c r="F666" s="2">
        <v>43497</v>
      </c>
      <c r="G666" s="2">
        <v>43770</v>
      </c>
      <c r="H666" t="s">
        <v>7784</v>
      </c>
      <c r="I666" t="s">
        <v>7785</v>
      </c>
      <c r="J666" t="s">
        <v>7786</v>
      </c>
      <c r="L666" t="s">
        <v>3834</v>
      </c>
      <c r="M666" t="s">
        <v>105</v>
      </c>
      <c r="N666">
        <v>77808</v>
      </c>
      <c r="O666" t="s">
        <v>70</v>
      </c>
      <c r="Q666" t="s">
        <v>7717</v>
      </c>
      <c r="S666" t="s">
        <v>72</v>
      </c>
      <c r="T666" t="s">
        <v>1855</v>
      </c>
      <c r="U666" t="s">
        <v>1856</v>
      </c>
      <c r="V666" t="s">
        <v>863</v>
      </c>
      <c r="W666" t="s">
        <v>105</v>
      </c>
      <c r="X666" t="s">
        <v>106</v>
      </c>
      <c r="Y666" t="str">
        <f>"37-3011"</f>
        <v>37-3011</v>
      </c>
      <c r="Z666" t="s">
        <v>94</v>
      </c>
      <c r="AA666">
        <v>551112</v>
      </c>
      <c r="AB666">
        <v>25</v>
      </c>
      <c r="AC666">
        <v>25</v>
      </c>
      <c r="AD666" t="s">
        <v>79</v>
      </c>
      <c r="AE666" t="s">
        <v>95</v>
      </c>
      <c r="AF666">
        <v>40</v>
      </c>
      <c r="AG666" s="4">
        <v>0.29166666666666669</v>
      </c>
      <c r="AH666" s="4">
        <v>0.64583333333333337</v>
      </c>
      <c r="AI666" s="5">
        <v>12.54</v>
      </c>
      <c r="AJ666">
        <v>18.809999999999999</v>
      </c>
      <c r="AK666">
        <v>23.31</v>
      </c>
      <c r="AL666" t="s">
        <v>81</v>
      </c>
      <c r="AM666" t="s">
        <v>82</v>
      </c>
      <c r="AO666" t="s">
        <v>83</v>
      </c>
      <c r="AR666" t="s">
        <v>82</v>
      </c>
      <c r="AT666" t="s">
        <v>82</v>
      </c>
      <c r="AW666" t="s">
        <v>72</v>
      </c>
      <c r="AX666">
        <v>2</v>
      </c>
      <c r="AY666" t="s">
        <v>3834</v>
      </c>
      <c r="AZ666" t="s">
        <v>7787</v>
      </c>
      <c r="BA666" t="s">
        <v>105</v>
      </c>
      <c r="BB666">
        <v>77808</v>
      </c>
      <c r="BC666" t="s">
        <v>79</v>
      </c>
      <c r="BH666" t="s">
        <v>7786</v>
      </c>
      <c r="BJ666">
        <v>203443712</v>
      </c>
    </row>
    <row r="667" spans="1:62" x14ac:dyDescent="0.25">
      <c r="A667" t="s">
        <v>7898</v>
      </c>
      <c r="B667" s="2">
        <v>43434</v>
      </c>
      <c r="C667" t="s">
        <v>63</v>
      </c>
      <c r="D667" s="3">
        <v>43406.840096458334</v>
      </c>
      <c r="E667" t="s">
        <v>64</v>
      </c>
      <c r="F667" s="2">
        <v>43497</v>
      </c>
      <c r="G667" s="2">
        <v>43770</v>
      </c>
      <c r="H667" t="s">
        <v>7899</v>
      </c>
      <c r="I667" t="s">
        <v>7900</v>
      </c>
      <c r="J667" t="s">
        <v>7901</v>
      </c>
      <c r="L667" t="s">
        <v>7902</v>
      </c>
      <c r="M667" t="s">
        <v>1064</v>
      </c>
      <c r="N667">
        <v>37086</v>
      </c>
      <c r="O667" t="s">
        <v>70</v>
      </c>
      <c r="Q667" t="s">
        <v>7717</v>
      </c>
      <c r="S667" t="s">
        <v>72</v>
      </c>
      <c r="T667" t="s">
        <v>1855</v>
      </c>
      <c r="U667" t="s">
        <v>1856</v>
      </c>
      <c r="V667" t="s">
        <v>863</v>
      </c>
      <c r="W667" t="s">
        <v>105</v>
      </c>
      <c r="X667" t="s">
        <v>106</v>
      </c>
      <c r="Y667" t="str">
        <f>"37-3011"</f>
        <v>37-3011</v>
      </c>
      <c r="Z667" t="s">
        <v>94</v>
      </c>
      <c r="AA667">
        <v>551112</v>
      </c>
      <c r="AB667">
        <v>20</v>
      </c>
      <c r="AC667">
        <v>20</v>
      </c>
      <c r="AD667" t="s">
        <v>79</v>
      </c>
      <c r="AE667" t="s">
        <v>95</v>
      </c>
      <c r="AF667">
        <v>40</v>
      </c>
      <c r="AG667" s="4">
        <v>0.25</v>
      </c>
      <c r="AH667" s="4">
        <v>0.60416666666666663</v>
      </c>
      <c r="AI667" s="5">
        <v>12.56</v>
      </c>
      <c r="AJ667">
        <v>18.84</v>
      </c>
      <c r="AK667">
        <v>25.5</v>
      </c>
      <c r="AL667" t="s">
        <v>81</v>
      </c>
      <c r="AM667" t="s">
        <v>82</v>
      </c>
      <c r="AO667" t="s">
        <v>83</v>
      </c>
      <c r="AR667" t="s">
        <v>82</v>
      </c>
      <c r="AT667" t="s">
        <v>82</v>
      </c>
      <c r="AW667" t="s">
        <v>72</v>
      </c>
      <c r="AX667">
        <v>2</v>
      </c>
      <c r="AY667" t="s">
        <v>7902</v>
      </c>
      <c r="AZ667" t="s">
        <v>2577</v>
      </c>
      <c r="BA667" t="s">
        <v>1064</v>
      </c>
      <c r="BB667">
        <v>37086</v>
      </c>
      <c r="BC667" t="s">
        <v>79</v>
      </c>
      <c r="BH667" t="s">
        <v>7901</v>
      </c>
      <c r="BJ667">
        <v>800925092</v>
      </c>
    </row>
    <row r="668" spans="1:62" x14ac:dyDescent="0.25">
      <c r="A668" t="s">
        <v>8117</v>
      </c>
      <c r="B668" s="2">
        <v>43434</v>
      </c>
      <c r="C668" t="s">
        <v>63</v>
      </c>
      <c r="D668" s="3">
        <v>43395.55128644676</v>
      </c>
      <c r="E668" t="s">
        <v>91</v>
      </c>
      <c r="H668" t="s">
        <v>8118</v>
      </c>
      <c r="J668" t="s">
        <v>8119</v>
      </c>
      <c r="K668" t="s">
        <v>8120</v>
      </c>
      <c r="L668" t="s">
        <v>859</v>
      </c>
      <c r="M668" t="s">
        <v>147</v>
      </c>
      <c r="N668">
        <v>15301</v>
      </c>
      <c r="O668" t="s">
        <v>70</v>
      </c>
      <c r="Q668" t="s">
        <v>8121</v>
      </c>
      <c r="S668" t="s">
        <v>72</v>
      </c>
      <c r="T668" t="s">
        <v>1066</v>
      </c>
      <c r="U668" t="s">
        <v>1067</v>
      </c>
      <c r="V668" t="s">
        <v>1068</v>
      </c>
      <c r="W668" t="s">
        <v>1064</v>
      </c>
      <c r="X668" t="s">
        <v>8122</v>
      </c>
      <c r="Y668" t="str">
        <f>"37-3011"</f>
        <v>37-3011</v>
      </c>
      <c r="Z668" t="s">
        <v>94</v>
      </c>
      <c r="AA668">
        <v>561730</v>
      </c>
      <c r="AB668">
        <v>5</v>
      </c>
      <c r="AD668" t="s">
        <v>79</v>
      </c>
      <c r="AE668" t="s">
        <v>80</v>
      </c>
      <c r="AF668">
        <v>40</v>
      </c>
      <c r="AG668" s="4">
        <v>0.29166666666666669</v>
      </c>
      <c r="AH668" s="4">
        <v>0.66666666666666663</v>
      </c>
      <c r="AI668" s="5">
        <v>13.77</v>
      </c>
      <c r="AJ668">
        <v>20.66</v>
      </c>
      <c r="AL668" t="s">
        <v>81</v>
      </c>
      <c r="AM668" t="s">
        <v>82</v>
      </c>
      <c r="AO668" t="s">
        <v>83</v>
      </c>
      <c r="AR668" t="s">
        <v>82</v>
      </c>
      <c r="AT668" t="s">
        <v>82</v>
      </c>
      <c r="AW668" t="s">
        <v>72</v>
      </c>
      <c r="AX668">
        <v>3</v>
      </c>
      <c r="AY668" t="s">
        <v>859</v>
      </c>
      <c r="AZ668" t="s">
        <v>885</v>
      </c>
      <c r="BA668" t="s">
        <v>147</v>
      </c>
      <c r="BB668">
        <v>15301</v>
      </c>
      <c r="BC668" t="s">
        <v>79</v>
      </c>
      <c r="BH668" t="s">
        <v>8119</v>
      </c>
      <c r="BJ668">
        <v>223914951</v>
      </c>
    </row>
    <row r="669" spans="1:62" x14ac:dyDescent="0.25">
      <c r="A669" t="s">
        <v>8560</v>
      </c>
      <c r="B669" s="2">
        <v>43434</v>
      </c>
      <c r="C669" t="s">
        <v>63</v>
      </c>
      <c r="D669" s="3">
        <v>43406.884961157404</v>
      </c>
      <c r="E669" t="s">
        <v>64</v>
      </c>
      <c r="F669" s="2">
        <v>43497</v>
      </c>
      <c r="G669" s="2">
        <v>43770</v>
      </c>
      <c r="H669" t="s">
        <v>8561</v>
      </c>
      <c r="J669" t="s">
        <v>8562</v>
      </c>
      <c r="L669" t="s">
        <v>738</v>
      </c>
      <c r="M669" t="s">
        <v>105</v>
      </c>
      <c r="N669">
        <v>78729</v>
      </c>
      <c r="O669" t="s">
        <v>70</v>
      </c>
      <c r="Q669" t="s">
        <v>8563</v>
      </c>
      <c r="S669" t="s">
        <v>72</v>
      </c>
      <c r="T669" t="s">
        <v>1855</v>
      </c>
      <c r="U669" t="s">
        <v>1856</v>
      </c>
      <c r="V669" t="s">
        <v>863</v>
      </c>
      <c r="W669" t="s">
        <v>105</v>
      </c>
      <c r="X669" t="s">
        <v>1758</v>
      </c>
      <c r="Y669" t="str">
        <f>"37-3011"</f>
        <v>37-3011</v>
      </c>
      <c r="Z669" t="s">
        <v>94</v>
      </c>
      <c r="AA669">
        <v>561730</v>
      </c>
      <c r="AB669">
        <v>40</v>
      </c>
      <c r="AC669">
        <v>40</v>
      </c>
      <c r="AD669" t="s">
        <v>79</v>
      </c>
      <c r="AE669" t="s">
        <v>95</v>
      </c>
      <c r="AF669">
        <v>40</v>
      </c>
      <c r="AG669" s="4">
        <v>0.33333333333333331</v>
      </c>
      <c r="AH669" s="4">
        <v>0.70833333333333337</v>
      </c>
      <c r="AI669" s="5">
        <v>13.91</v>
      </c>
      <c r="AJ669">
        <v>20.87</v>
      </c>
      <c r="AL669" t="s">
        <v>81</v>
      </c>
      <c r="AM669" t="s">
        <v>82</v>
      </c>
      <c r="AO669" t="s">
        <v>83</v>
      </c>
      <c r="AR669" t="s">
        <v>82</v>
      </c>
      <c r="AT669" t="s">
        <v>82</v>
      </c>
      <c r="AW669" t="s">
        <v>72</v>
      </c>
      <c r="AX669">
        <v>3</v>
      </c>
      <c r="AY669" t="s">
        <v>738</v>
      </c>
      <c r="AZ669" t="s">
        <v>8564</v>
      </c>
      <c r="BA669" t="s">
        <v>105</v>
      </c>
      <c r="BB669">
        <v>78729</v>
      </c>
      <c r="BC669" t="s">
        <v>79</v>
      </c>
      <c r="BH669" t="s">
        <v>8562</v>
      </c>
      <c r="BJ669">
        <v>742789437</v>
      </c>
    </row>
    <row r="670" spans="1:62" x14ac:dyDescent="0.25">
      <c r="A670" t="s">
        <v>8913</v>
      </c>
      <c r="B670" s="2">
        <v>43434</v>
      </c>
      <c r="C670" t="s">
        <v>63</v>
      </c>
      <c r="D670" s="3">
        <v>43406.837713842593</v>
      </c>
      <c r="E670" t="s">
        <v>64</v>
      </c>
      <c r="F670" s="2">
        <v>43497</v>
      </c>
      <c r="G670" s="2">
        <v>43770</v>
      </c>
      <c r="H670" t="s">
        <v>7784</v>
      </c>
      <c r="I670" t="s">
        <v>7785</v>
      </c>
      <c r="J670" t="s">
        <v>8914</v>
      </c>
      <c r="L670" t="s">
        <v>7560</v>
      </c>
      <c r="M670" t="s">
        <v>105</v>
      </c>
      <c r="N670">
        <v>78660</v>
      </c>
      <c r="O670" t="s">
        <v>70</v>
      </c>
      <c r="Q670" t="s">
        <v>7717</v>
      </c>
      <c r="S670" t="s">
        <v>72</v>
      </c>
      <c r="T670" t="s">
        <v>1855</v>
      </c>
      <c r="U670" t="s">
        <v>1856</v>
      </c>
      <c r="V670" t="s">
        <v>863</v>
      </c>
      <c r="W670" t="s">
        <v>105</v>
      </c>
      <c r="X670" t="s">
        <v>106</v>
      </c>
      <c r="Y670" t="str">
        <f>"37-3011"</f>
        <v>37-3011</v>
      </c>
      <c r="Z670" t="s">
        <v>94</v>
      </c>
      <c r="AA670">
        <v>551112</v>
      </c>
      <c r="AB670">
        <v>30</v>
      </c>
      <c r="AC670">
        <v>30</v>
      </c>
      <c r="AD670" t="s">
        <v>79</v>
      </c>
      <c r="AE670" t="s">
        <v>95</v>
      </c>
      <c r="AF670">
        <v>40</v>
      </c>
      <c r="AG670" s="4">
        <v>0.27083333333333331</v>
      </c>
      <c r="AH670" s="4">
        <v>0.625</v>
      </c>
      <c r="AI670" s="5">
        <v>13.91</v>
      </c>
      <c r="AJ670">
        <v>20.87</v>
      </c>
      <c r="AK670">
        <v>25.5</v>
      </c>
      <c r="AL670" t="s">
        <v>81</v>
      </c>
      <c r="AM670" t="s">
        <v>82</v>
      </c>
      <c r="AO670" t="s">
        <v>83</v>
      </c>
      <c r="AR670" t="s">
        <v>82</v>
      </c>
      <c r="AT670" t="s">
        <v>82</v>
      </c>
      <c r="AW670" t="s">
        <v>72</v>
      </c>
      <c r="AX670">
        <v>2</v>
      </c>
      <c r="AY670" t="s">
        <v>7560</v>
      </c>
      <c r="AZ670" t="s">
        <v>2422</v>
      </c>
      <c r="BA670" t="s">
        <v>105</v>
      </c>
      <c r="BB670">
        <v>78660</v>
      </c>
      <c r="BC670" t="s">
        <v>79</v>
      </c>
      <c r="BH670" t="s">
        <v>8914</v>
      </c>
      <c r="BJ670">
        <v>203443712</v>
      </c>
    </row>
    <row r="671" spans="1:62" x14ac:dyDescent="0.25">
      <c r="A671" t="s">
        <v>8957</v>
      </c>
      <c r="B671" s="2">
        <v>43434</v>
      </c>
      <c r="C671" t="s">
        <v>63</v>
      </c>
      <c r="D671" s="3">
        <v>43406.83455146991</v>
      </c>
      <c r="E671" t="s">
        <v>117</v>
      </c>
      <c r="H671" t="s">
        <v>8958</v>
      </c>
      <c r="J671" t="s">
        <v>8959</v>
      </c>
      <c r="L671" t="s">
        <v>8960</v>
      </c>
      <c r="M671" t="s">
        <v>136</v>
      </c>
      <c r="N671">
        <v>21666</v>
      </c>
      <c r="O671" t="s">
        <v>70</v>
      </c>
      <c r="Q671" t="s">
        <v>8961</v>
      </c>
      <c r="S671" t="s">
        <v>72</v>
      </c>
      <c r="T671" t="s">
        <v>5117</v>
      </c>
      <c r="U671" t="s">
        <v>5118</v>
      </c>
      <c r="V671" t="s">
        <v>2222</v>
      </c>
      <c r="W671" t="s">
        <v>278</v>
      </c>
      <c r="X671" t="s">
        <v>106</v>
      </c>
      <c r="Y671" t="str">
        <f>"37-3011"</f>
        <v>37-3011</v>
      </c>
      <c r="Z671" t="s">
        <v>94</v>
      </c>
      <c r="AA671">
        <v>561730</v>
      </c>
      <c r="AB671">
        <v>20</v>
      </c>
      <c r="AD671" t="s">
        <v>79</v>
      </c>
      <c r="AE671" t="s">
        <v>80</v>
      </c>
      <c r="AF671">
        <v>35</v>
      </c>
      <c r="AG671" s="4">
        <v>0.33333333333333331</v>
      </c>
      <c r="AH671" s="4">
        <v>0.6875</v>
      </c>
      <c r="AI671" s="5">
        <v>14.64</v>
      </c>
      <c r="AJ671">
        <v>21.96</v>
      </c>
      <c r="AL671" t="s">
        <v>81</v>
      </c>
      <c r="AM671" t="s">
        <v>82</v>
      </c>
      <c r="AO671" t="s">
        <v>83</v>
      </c>
      <c r="AR671" t="s">
        <v>82</v>
      </c>
      <c r="AT671" t="s">
        <v>82</v>
      </c>
      <c r="AW671" t="s">
        <v>72</v>
      </c>
      <c r="AX671">
        <v>3</v>
      </c>
      <c r="AY671" t="s">
        <v>8960</v>
      </c>
      <c r="AZ671" t="s">
        <v>8962</v>
      </c>
      <c r="BA671" t="s">
        <v>136</v>
      </c>
      <c r="BB671">
        <v>21666</v>
      </c>
      <c r="BC671" t="s">
        <v>79</v>
      </c>
      <c r="BH671" t="s">
        <v>8959</v>
      </c>
      <c r="BJ671">
        <v>521216474</v>
      </c>
    </row>
    <row r="672" spans="1:62" x14ac:dyDescent="0.25">
      <c r="A672" t="s">
        <v>9010</v>
      </c>
      <c r="B672" s="2">
        <v>43434</v>
      </c>
      <c r="C672" t="s">
        <v>63</v>
      </c>
      <c r="D672" s="3">
        <v>43406.844998217595</v>
      </c>
      <c r="E672" t="s">
        <v>64</v>
      </c>
      <c r="F672" s="2">
        <v>43497</v>
      </c>
      <c r="G672" s="2">
        <v>43770</v>
      </c>
      <c r="H672" t="s">
        <v>8980</v>
      </c>
      <c r="J672" t="s">
        <v>8981</v>
      </c>
      <c r="L672" t="s">
        <v>738</v>
      </c>
      <c r="M672" t="s">
        <v>105</v>
      </c>
      <c r="N672">
        <v>78735</v>
      </c>
      <c r="O672" t="s">
        <v>70</v>
      </c>
      <c r="Q672" t="s">
        <v>8982</v>
      </c>
      <c r="S672" t="s">
        <v>72</v>
      </c>
      <c r="T672" t="s">
        <v>1855</v>
      </c>
      <c r="U672" t="s">
        <v>1856</v>
      </c>
      <c r="V672" t="s">
        <v>863</v>
      </c>
      <c r="W672" t="s">
        <v>105</v>
      </c>
      <c r="X672" t="s">
        <v>106</v>
      </c>
      <c r="Y672" t="str">
        <f>"37-3011"</f>
        <v>37-3011</v>
      </c>
      <c r="Z672" t="s">
        <v>94</v>
      </c>
      <c r="AA672">
        <v>561730</v>
      </c>
      <c r="AB672">
        <v>14</v>
      </c>
      <c r="AC672">
        <v>14</v>
      </c>
      <c r="AD672" t="s">
        <v>79</v>
      </c>
      <c r="AE672" t="s">
        <v>95</v>
      </c>
      <c r="AF672">
        <v>35</v>
      </c>
      <c r="AG672" s="4">
        <v>0.27083333333333331</v>
      </c>
      <c r="AH672" s="4">
        <v>0.60416666666666663</v>
      </c>
      <c r="AI672" s="5">
        <v>13.91</v>
      </c>
      <c r="AJ672">
        <v>20.87</v>
      </c>
      <c r="AK672">
        <v>30</v>
      </c>
      <c r="AL672" t="s">
        <v>81</v>
      </c>
      <c r="AM672" t="s">
        <v>82</v>
      </c>
      <c r="AO672" t="s">
        <v>83</v>
      </c>
      <c r="AR672" t="s">
        <v>82</v>
      </c>
      <c r="AT672" t="s">
        <v>82</v>
      </c>
      <c r="AW672" t="s">
        <v>72</v>
      </c>
      <c r="AX672">
        <v>2</v>
      </c>
      <c r="AY672" t="s">
        <v>738</v>
      </c>
      <c r="AZ672" t="s">
        <v>2422</v>
      </c>
      <c r="BA672" t="s">
        <v>105</v>
      </c>
      <c r="BB672">
        <v>78735</v>
      </c>
      <c r="BC672" t="s">
        <v>79</v>
      </c>
      <c r="BH672" t="s">
        <v>8981</v>
      </c>
      <c r="BJ672">
        <v>273259012</v>
      </c>
    </row>
    <row r="673" spans="1:62" x14ac:dyDescent="0.25">
      <c r="A673" t="s">
        <v>9022</v>
      </c>
      <c r="B673" s="2">
        <v>43434</v>
      </c>
      <c r="C673" t="s">
        <v>63</v>
      </c>
      <c r="D673" s="3">
        <v>43400.389246597224</v>
      </c>
      <c r="E673" t="s">
        <v>64</v>
      </c>
      <c r="F673" s="2">
        <v>43490</v>
      </c>
      <c r="G673" s="2">
        <v>43784</v>
      </c>
      <c r="H673" t="s">
        <v>9023</v>
      </c>
      <c r="J673" t="s">
        <v>6427</v>
      </c>
      <c r="L673" t="s">
        <v>6428</v>
      </c>
      <c r="M673" t="s">
        <v>323</v>
      </c>
      <c r="N673">
        <v>94027</v>
      </c>
      <c r="O673" t="s">
        <v>70</v>
      </c>
      <c r="Q673" t="s">
        <v>9024</v>
      </c>
      <c r="S673" t="s">
        <v>72</v>
      </c>
      <c r="T673" t="s">
        <v>3258</v>
      </c>
      <c r="U673" t="s">
        <v>3259</v>
      </c>
      <c r="V673" t="s">
        <v>3260</v>
      </c>
      <c r="W673" t="s">
        <v>323</v>
      </c>
      <c r="X673" t="s">
        <v>3261</v>
      </c>
      <c r="Y673" t="str">
        <f>"39-2021"</f>
        <v>39-2021</v>
      </c>
      <c r="Z673" t="s">
        <v>78</v>
      </c>
      <c r="AA673">
        <v>711219</v>
      </c>
      <c r="AB673">
        <v>2</v>
      </c>
      <c r="AC673">
        <v>2</v>
      </c>
      <c r="AD673" t="s">
        <v>79</v>
      </c>
      <c r="AE673" t="s">
        <v>95</v>
      </c>
      <c r="AF673">
        <v>40</v>
      </c>
      <c r="AG673" s="4">
        <v>0.33333333333333331</v>
      </c>
      <c r="AH673" s="4">
        <v>0.625</v>
      </c>
      <c r="AI673" s="5">
        <v>15.63</v>
      </c>
      <c r="AJ673">
        <v>23.45</v>
      </c>
      <c r="AK673">
        <v>23.45</v>
      </c>
      <c r="AL673" t="s">
        <v>81</v>
      </c>
      <c r="AM673" t="s">
        <v>82</v>
      </c>
      <c r="AO673" t="s">
        <v>83</v>
      </c>
      <c r="AP673" t="s">
        <v>67</v>
      </c>
      <c r="AQ673" t="s">
        <v>67</v>
      </c>
      <c r="AR673" t="s">
        <v>82</v>
      </c>
      <c r="AT673" t="s">
        <v>82</v>
      </c>
      <c r="AW673" t="s">
        <v>72</v>
      </c>
      <c r="AX673">
        <v>1</v>
      </c>
      <c r="AY673" t="s">
        <v>6061</v>
      </c>
      <c r="AZ673" t="s">
        <v>2428</v>
      </c>
      <c r="BA673" t="s">
        <v>323</v>
      </c>
      <c r="BB673">
        <v>95683</v>
      </c>
      <c r="BC673" t="s">
        <v>79</v>
      </c>
      <c r="BH673" t="s">
        <v>6062</v>
      </c>
      <c r="BI673" t="s">
        <v>6063</v>
      </c>
      <c r="BJ673">
        <v>481301726</v>
      </c>
    </row>
    <row r="674" spans="1:62" x14ac:dyDescent="0.25">
      <c r="A674" t="s">
        <v>9053</v>
      </c>
      <c r="B674" s="2">
        <v>43434</v>
      </c>
      <c r="C674" t="s">
        <v>63</v>
      </c>
      <c r="D674" s="3">
        <v>43406.83711108796</v>
      </c>
      <c r="E674" t="s">
        <v>64</v>
      </c>
      <c r="F674" s="2">
        <v>43497</v>
      </c>
      <c r="G674" s="2">
        <v>43800</v>
      </c>
      <c r="H674" t="s">
        <v>9054</v>
      </c>
      <c r="J674" t="s">
        <v>9055</v>
      </c>
      <c r="L674" t="s">
        <v>4825</v>
      </c>
      <c r="M674" t="s">
        <v>147</v>
      </c>
      <c r="N674">
        <v>18914</v>
      </c>
      <c r="O674" t="s">
        <v>70</v>
      </c>
      <c r="Q674" t="s">
        <v>9056</v>
      </c>
      <c r="S674" t="s">
        <v>72</v>
      </c>
      <c r="T674" t="s">
        <v>5117</v>
      </c>
      <c r="U674" t="s">
        <v>5118</v>
      </c>
      <c r="V674" t="s">
        <v>2222</v>
      </c>
      <c r="W674" t="s">
        <v>278</v>
      </c>
      <c r="X674" t="s">
        <v>106</v>
      </c>
      <c r="Y674" t="str">
        <f>"37-3011"</f>
        <v>37-3011</v>
      </c>
      <c r="Z674" t="s">
        <v>94</v>
      </c>
      <c r="AA674">
        <v>561730</v>
      </c>
      <c r="AB674">
        <v>50</v>
      </c>
      <c r="AC674">
        <v>50</v>
      </c>
      <c r="AD674" t="s">
        <v>79</v>
      </c>
      <c r="AE674" t="s">
        <v>80</v>
      </c>
      <c r="AF674">
        <v>35</v>
      </c>
      <c r="AG674" s="4">
        <v>0.3125</v>
      </c>
      <c r="AH674" s="4">
        <v>0.6875</v>
      </c>
      <c r="AI674" s="5">
        <v>15.35</v>
      </c>
      <c r="AJ674">
        <v>23.03</v>
      </c>
      <c r="AL674" t="s">
        <v>81</v>
      </c>
      <c r="AM674" t="s">
        <v>82</v>
      </c>
      <c r="AO674" t="s">
        <v>83</v>
      </c>
      <c r="AR674" t="s">
        <v>82</v>
      </c>
      <c r="AT674" t="s">
        <v>82</v>
      </c>
      <c r="AW674" t="s">
        <v>72</v>
      </c>
      <c r="AX674">
        <v>3</v>
      </c>
      <c r="AY674" t="s">
        <v>4825</v>
      </c>
      <c r="AZ674" t="s">
        <v>1521</v>
      </c>
      <c r="BA674" t="s">
        <v>147</v>
      </c>
      <c r="BB674">
        <v>18914</v>
      </c>
      <c r="BC674" t="s">
        <v>79</v>
      </c>
      <c r="BH674" t="s">
        <v>9055</v>
      </c>
      <c r="BJ674">
        <v>261101320</v>
      </c>
    </row>
    <row r="675" spans="1:62" x14ac:dyDescent="0.25">
      <c r="A675" t="s">
        <v>9094</v>
      </c>
      <c r="B675" s="2">
        <v>43434</v>
      </c>
      <c r="C675" t="s">
        <v>63</v>
      </c>
      <c r="D675" s="3">
        <v>43407.198983587965</v>
      </c>
      <c r="E675" t="s">
        <v>64</v>
      </c>
      <c r="F675" s="2">
        <v>43497</v>
      </c>
      <c r="G675" s="2">
        <v>43770</v>
      </c>
      <c r="H675" t="s">
        <v>9095</v>
      </c>
      <c r="I675" t="s">
        <v>9096</v>
      </c>
      <c r="J675" t="s">
        <v>9097</v>
      </c>
      <c r="L675" t="s">
        <v>2379</v>
      </c>
      <c r="M675" t="s">
        <v>105</v>
      </c>
      <c r="N675">
        <v>77535</v>
      </c>
      <c r="O675" t="s">
        <v>70</v>
      </c>
      <c r="Q675" t="s">
        <v>9098</v>
      </c>
      <c r="S675" t="s">
        <v>72</v>
      </c>
      <c r="T675" t="s">
        <v>1855</v>
      </c>
      <c r="U675" t="s">
        <v>1856</v>
      </c>
      <c r="V675" t="s">
        <v>863</v>
      </c>
      <c r="W675" t="s">
        <v>105</v>
      </c>
      <c r="X675" t="s">
        <v>9099</v>
      </c>
      <c r="Y675" t="str">
        <f>"37-3011"</f>
        <v>37-3011</v>
      </c>
      <c r="Z675" t="s">
        <v>94</v>
      </c>
      <c r="AA675">
        <v>561730</v>
      </c>
      <c r="AB675">
        <v>14</v>
      </c>
      <c r="AC675">
        <v>14</v>
      </c>
      <c r="AD675" t="s">
        <v>79</v>
      </c>
      <c r="AE675" t="s">
        <v>95</v>
      </c>
      <c r="AF675">
        <v>40</v>
      </c>
      <c r="AG675" s="4">
        <v>0.29166666666666669</v>
      </c>
      <c r="AH675" s="4">
        <v>0.66666666666666663</v>
      </c>
      <c r="AI675" s="5">
        <v>13.44</v>
      </c>
      <c r="AJ675">
        <v>20.16</v>
      </c>
      <c r="AK675">
        <v>27.75</v>
      </c>
      <c r="AL675" t="s">
        <v>81</v>
      </c>
      <c r="AM675" t="s">
        <v>82</v>
      </c>
      <c r="AO675" t="s">
        <v>83</v>
      </c>
      <c r="AR675" t="s">
        <v>82</v>
      </c>
      <c r="AT675" t="s">
        <v>82</v>
      </c>
      <c r="AW675" t="s">
        <v>72</v>
      </c>
      <c r="AX675">
        <v>1</v>
      </c>
      <c r="AY675" t="s">
        <v>2379</v>
      </c>
      <c r="AZ675" t="s">
        <v>9100</v>
      </c>
      <c r="BA675" t="s">
        <v>105</v>
      </c>
      <c r="BB675">
        <v>77535</v>
      </c>
      <c r="BC675" t="s">
        <v>79</v>
      </c>
      <c r="BH675" t="s">
        <v>9097</v>
      </c>
      <c r="BJ675">
        <v>204238727</v>
      </c>
    </row>
    <row r="676" spans="1:62" x14ac:dyDescent="0.25">
      <c r="A676" t="s">
        <v>9137</v>
      </c>
      <c r="B676" s="2">
        <v>43434</v>
      </c>
      <c r="C676" t="s">
        <v>63</v>
      </c>
      <c r="D676" s="3">
        <v>43407.200847546294</v>
      </c>
      <c r="E676" t="s">
        <v>64</v>
      </c>
      <c r="F676" s="2">
        <v>43497</v>
      </c>
      <c r="G676" s="2">
        <v>43770</v>
      </c>
      <c r="H676" t="s">
        <v>9138</v>
      </c>
      <c r="J676" t="s">
        <v>9139</v>
      </c>
      <c r="L676" t="s">
        <v>9140</v>
      </c>
      <c r="M676" t="s">
        <v>1246</v>
      </c>
      <c r="N676">
        <v>63049</v>
      </c>
      <c r="O676" t="s">
        <v>70</v>
      </c>
      <c r="Q676" t="s">
        <v>9141</v>
      </c>
      <c r="S676" t="s">
        <v>72</v>
      </c>
      <c r="T676" t="s">
        <v>1855</v>
      </c>
      <c r="U676" t="s">
        <v>1856</v>
      </c>
      <c r="V676" t="s">
        <v>863</v>
      </c>
      <c r="W676" t="s">
        <v>105</v>
      </c>
      <c r="X676" t="s">
        <v>106</v>
      </c>
      <c r="Y676" t="str">
        <f>"37-3011"</f>
        <v>37-3011</v>
      </c>
      <c r="Z676" t="s">
        <v>94</v>
      </c>
      <c r="AA676">
        <v>561730</v>
      </c>
      <c r="AB676">
        <v>100</v>
      </c>
      <c r="AC676">
        <v>100</v>
      </c>
      <c r="AD676" t="s">
        <v>79</v>
      </c>
      <c r="AE676" t="s">
        <v>95</v>
      </c>
      <c r="AF676">
        <v>40</v>
      </c>
      <c r="AG676" s="4">
        <v>0.33333333333333331</v>
      </c>
      <c r="AH676" s="4">
        <v>0.70833333333333337</v>
      </c>
      <c r="AI676" s="5">
        <v>14.52</v>
      </c>
      <c r="AJ676">
        <v>21.78</v>
      </c>
      <c r="AL676" t="s">
        <v>81</v>
      </c>
      <c r="AM676" t="s">
        <v>82</v>
      </c>
      <c r="AO676" t="s">
        <v>83</v>
      </c>
      <c r="AR676" t="s">
        <v>82</v>
      </c>
      <c r="AT676" t="s">
        <v>82</v>
      </c>
      <c r="AW676" t="s">
        <v>72</v>
      </c>
      <c r="AX676">
        <v>1</v>
      </c>
      <c r="AY676" t="s">
        <v>9140</v>
      </c>
      <c r="AZ676" t="s">
        <v>713</v>
      </c>
      <c r="BA676" t="s">
        <v>1246</v>
      </c>
      <c r="BB676">
        <v>63049</v>
      </c>
      <c r="BC676" t="s">
        <v>79</v>
      </c>
      <c r="BH676" t="s">
        <v>9139</v>
      </c>
      <c r="BJ676">
        <v>431820115</v>
      </c>
    </row>
    <row r="677" spans="1:62" x14ac:dyDescent="0.25">
      <c r="A677" t="s">
        <v>9142</v>
      </c>
      <c r="B677" s="2">
        <v>43434</v>
      </c>
      <c r="C677" t="s">
        <v>63</v>
      </c>
      <c r="D677" s="3">
        <v>43407.205270208331</v>
      </c>
      <c r="E677" t="s">
        <v>64</v>
      </c>
      <c r="F677" s="2">
        <v>43497</v>
      </c>
      <c r="G677" s="2">
        <v>43770</v>
      </c>
      <c r="H677" t="s">
        <v>9143</v>
      </c>
      <c r="I677" t="s">
        <v>9144</v>
      </c>
      <c r="J677" t="s">
        <v>9145</v>
      </c>
      <c r="L677" t="s">
        <v>2355</v>
      </c>
      <c r="M677" t="s">
        <v>105</v>
      </c>
      <c r="N677">
        <v>76013</v>
      </c>
      <c r="O677" t="s">
        <v>70</v>
      </c>
      <c r="Q677" t="s">
        <v>9146</v>
      </c>
      <c r="S677" t="s">
        <v>72</v>
      </c>
      <c r="T677" t="s">
        <v>1855</v>
      </c>
      <c r="U677" t="s">
        <v>1856</v>
      </c>
      <c r="V677" t="s">
        <v>863</v>
      </c>
      <c r="W677" t="s">
        <v>105</v>
      </c>
      <c r="X677" t="s">
        <v>106</v>
      </c>
      <c r="Y677" t="str">
        <f>"37-3011"</f>
        <v>37-3011</v>
      </c>
      <c r="Z677" t="s">
        <v>94</v>
      </c>
      <c r="AA677">
        <v>561730</v>
      </c>
      <c r="AB677">
        <v>72</v>
      </c>
      <c r="AC677">
        <v>72</v>
      </c>
      <c r="AD677" t="s">
        <v>79</v>
      </c>
      <c r="AE677" t="s">
        <v>95</v>
      </c>
      <c r="AF677">
        <v>40</v>
      </c>
      <c r="AG677" s="4">
        <v>0.29166666666666669</v>
      </c>
      <c r="AH677" s="4">
        <v>0.66666666666666663</v>
      </c>
      <c r="AI677" s="5">
        <v>12.43</v>
      </c>
      <c r="AJ677">
        <v>18.670000000000002</v>
      </c>
      <c r="AK677">
        <v>27</v>
      </c>
      <c r="AL677" t="s">
        <v>81</v>
      </c>
      <c r="AM677" t="s">
        <v>82</v>
      </c>
      <c r="AO677" t="s">
        <v>83</v>
      </c>
      <c r="AR677" t="s">
        <v>82</v>
      </c>
      <c r="AT677" t="s">
        <v>82</v>
      </c>
      <c r="AW677" t="s">
        <v>72</v>
      </c>
      <c r="AX677">
        <v>3</v>
      </c>
      <c r="AY677" t="s">
        <v>2355</v>
      </c>
      <c r="AZ677" t="s">
        <v>1428</v>
      </c>
      <c r="BA677" t="s">
        <v>105</v>
      </c>
      <c r="BB677">
        <v>76013</v>
      </c>
      <c r="BC677" t="s">
        <v>79</v>
      </c>
      <c r="BH677" t="s">
        <v>9145</v>
      </c>
      <c r="BJ677">
        <v>752801056</v>
      </c>
    </row>
    <row r="678" spans="1:62" x14ac:dyDescent="0.25">
      <c r="A678" t="s">
        <v>9360</v>
      </c>
      <c r="B678" s="2">
        <v>43434</v>
      </c>
      <c r="C678" t="s">
        <v>63</v>
      </c>
      <c r="D678" s="3">
        <v>43407.210770729165</v>
      </c>
      <c r="E678" t="s">
        <v>64</v>
      </c>
      <c r="F678" s="2">
        <v>43497</v>
      </c>
      <c r="G678" s="2">
        <v>43769</v>
      </c>
      <c r="H678" t="s">
        <v>9361</v>
      </c>
      <c r="J678" t="s">
        <v>9362</v>
      </c>
      <c r="L678" t="s">
        <v>6150</v>
      </c>
      <c r="M678" t="s">
        <v>105</v>
      </c>
      <c r="N678">
        <v>78641</v>
      </c>
      <c r="O678" t="s">
        <v>70</v>
      </c>
      <c r="Q678" t="s">
        <v>9363</v>
      </c>
      <c r="S678" t="s">
        <v>72</v>
      </c>
      <c r="T678" t="s">
        <v>1855</v>
      </c>
      <c r="U678" t="s">
        <v>1856</v>
      </c>
      <c r="V678" t="s">
        <v>863</v>
      </c>
      <c r="W678" t="s">
        <v>105</v>
      </c>
      <c r="X678" t="s">
        <v>106</v>
      </c>
      <c r="Y678" t="str">
        <f>"37-3011"</f>
        <v>37-3011</v>
      </c>
      <c r="Z678" t="s">
        <v>94</v>
      </c>
      <c r="AA678">
        <v>561730</v>
      </c>
      <c r="AB678">
        <v>55</v>
      </c>
      <c r="AC678">
        <v>55</v>
      </c>
      <c r="AD678" t="s">
        <v>79</v>
      </c>
      <c r="AE678" t="s">
        <v>95</v>
      </c>
      <c r="AF678">
        <v>40</v>
      </c>
      <c r="AG678" s="4">
        <v>0.33333333333333331</v>
      </c>
      <c r="AH678" s="4">
        <v>0.70833333333333337</v>
      </c>
      <c r="AI678" s="5">
        <v>13.91</v>
      </c>
      <c r="AJ678">
        <v>20.87</v>
      </c>
      <c r="AK678">
        <v>37.5</v>
      </c>
      <c r="AL678" t="s">
        <v>81</v>
      </c>
      <c r="AM678" t="s">
        <v>82</v>
      </c>
      <c r="AO678" t="s">
        <v>83</v>
      </c>
      <c r="AR678" t="s">
        <v>82</v>
      </c>
      <c r="AT678" t="s">
        <v>82</v>
      </c>
      <c r="AW678" t="s">
        <v>72</v>
      </c>
      <c r="AX678">
        <v>6</v>
      </c>
      <c r="AY678" t="s">
        <v>6150</v>
      </c>
      <c r="AZ678" t="s">
        <v>2062</v>
      </c>
      <c r="BA678" t="s">
        <v>105</v>
      </c>
      <c r="BB678">
        <v>78641</v>
      </c>
      <c r="BC678" t="s">
        <v>79</v>
      </c>
      <c r="BH678" t="s">
        <v>9362</v>
      </c>
      <c r="BJ678">
        <v>741980896</v>
      </c>
    </row>
    <row r="679" spans="1:62" x14ac:dyDescent="0.25">
      <c r="A679" t="s">
        <v>9733</v>
      </c>
      <c r="B679" s="2">
        <v>43434</v>
      </c>
      <c r="C679" t="s">
        <v>63</v>
      </c>
      <c r="D679" s="3">
        <v>43407.185123842595</v>
      </c>
      <c r="E679" t="s">
        <v>64</v>
      </c>
      <c r="F679" s="2">
        <v>43497</v>
      </c>
      <c r="G679" s="2">
        <v>43766</v>
      </c>
      <c r="H679" t="s">
        <v>9734</v>
      </c>
      <c r="I679" t="s">
        <v>67</v>
      </c>
      <c r="J679" t="s">
        <v>9735</v>
      </c>
      <c r="L679" t="s">
        <v>9736</v>
      </c>
      <c r="M679" t="s">
        <v>147</v>
      </c>
      <c r="N679">
        <v>19406</v>
      </c>
      <c r="O679" t="s">
        <v>70</v>
      </c>
      <c r="Q679" t="s">
        <v>9737</v>
      </c>
      <c r="S679" t="s">
        <v>72</v>
      </c>
      <c r="T679" t="s">
        <v>5156</v>
      </c>
      <c r="U679" t="s">
        <v>5157</v>
      </c>
      <c r="V679" t="s">
        <v>5158</v>
      </c>
      <c r="W679" t="s">
        <v>105</v>
      </c>
      <c r="X679" t="s">
        <v>5159</v>
      </c>
      <c r="Y679" t="str">
        <f>"39-3091"</f>
        <v>39-3091</v>
      </c>
      <c r="Z679" t="s">
        <v>677</v>
      </c>
      <c r="AA679">
        <v>713990</v>
      </c>
      <c r="AB679">
        <v>44</v>
      </c>
      <c r="AC679">
        <v>44</v>
      </c>
      <c r="AD679" t="s">
        <v>79</v>
      </c>
      <c r="AE679" t="s">
        <v>80</v>
      </c>
      <c r="AF679">
        <v>40</v>
      </c>
      <c r="AG679" s="4">
        <v>0.54166666666666663</v>
      </c>
      <c r="AH679" s="4">
        <v>0.91666666666666663</v>
      </c>
      <c r="AI679" s="6">
        <v>372</v>
      </c>
      <c r="AL679" t="s">
        <v>81</v>
      </c>
      <c r="AM679" t="s">
        <v>82</v>
      </c>
      <c r="AO679" t="s">
        <v>83</v>
      </c>
      <c r="AR679" t="s">
        <v>82</v>
      </c>
      <c r="AT679" t="s">
        <v>82</v>
      </c>
      <c r="AW679" t="s">
        <v>82</v>
      </c>
      <c r="AY679" t="s">
        <v>9738</v>
      </c>
      <c r="AZ679" t="s">
        <v>4357</v>
      </c>
      <c r="BA679" t="s">
        <v>147</v>
      </c>
      <c r="BB679">
        <v>18372</v>
      </c>
      <c r="BC679" t="s">
        <v>79</v>
      </c>
      <c r="BH679" t="s">
        <v>9739</v>
      </c>
      <c r="BJ679">
        <v>465568291</v>
      </c>
    </row>
    <row r="680" spans="1:62" x14ac:dyDescent="0.25">
      <c r="A680" t="s">
        <v>9911</v>
      </c>
      <c r="B680" s="2">
        <v>43434</v>
      </c>
      <c r="C680" t="s">
        <v>63</v>
      </c>
      <c r="D680" s="3">
        <v>43426.191002974534</v>
      </c>
      <c r="E680" t="s">
        <v>91</v>
      </c>
      <c r="H680" t="s">
        <v>9912</v>
      </c>
      <c r="J680" t="s">
        <v>9913</v>
      </c>
      <c r="L680" t="s">
        <v>8549</v>
      </c>
      <c r="M680" t="s">
        <v>105</v>
      </c>
      <c r="N680">
        <v>79533</v>
      </c>
      <c r="O680" t="s">
        <v>70</v>
      </c>
      <c r="Q680" t="s">
        <v>9914</v>
      </c>
      <c r="S680" t="s">
        <v>72</v>
      </c>
      <c r="T680" t="s">
        <v>2060</v>
      </c>
      <c r="U680" t="s">
        <v>1918</v>
      </c>
      <c r="V680" t="s">
        <v>1919</v>
      </c>
      <c r="W680" t="s">
        <v>105</v>
      </c>
      <c r="X680" t="s">
        <v>9915</v>
      </c>
      <c r="Y680" t="str">
        <f>"51-9198"</f>
        <v>51-9198</v>
      </c>
      <c r="Z680" t="s">
        <v>199</v>
      </c>
      <c r="AA680">
        <v>238140</v>
      </c>
      <c r="AB680">
        <v>30</v>
      </c>
      <c r="AD680" t="s">
        <v>79</v>
      </c>
      <c r="AE680" t="s">
        <v>95</v>
      </c>
      <c r="AF680">
        <v>35</v>
      </c>
      <c r="AG680" s="4">
        <v>0.29166666666666669</v>
      </c>
      <c r="AH680" s="4">
        <v>0.70833333333333337</v>
      </c>
      <c r="AI680" s="5">
        <v>12.52</v>
      </c>
      <c r="AJ680">
        <v>18.78</v>
      </c>
      <c r="AL680" t="s">
        <v>81</v>
      </c>
      <c r="AM680" t="s">
        <v>82</v>
      </c>
      <c r="AO680" t="s">
        <v>83</v>
      </c>
      <c r="AR680" t="s">
        <v>82</v>
      </c>
      <c r="AT680" t="s">
        <v>82</v>
      </c>
      <c r="AW680" t="s">
        <v>82</v>
      </c>
      <c r="AY680" t="s">
        <v>8549</v>
      </c>
      <c r="AZ680" t="s">
        <v>1530</v>
      </c>
      <c r="BA680" t="s">
        <v>105</v>
      </c>
      <c r="BB680">
        <v>79533</v>
      </c>
      <c r="BC680" t="s">
        <v>87</v>
      </c>
      <c r="BH680" t="s">
        <v>9913</v>
      </c>
      <c r="BJ680">
        <v>741967169</v>
      </c>
    </row>
    <row r="681" spans="1:62" x14ac:dyDescent="0.25">
      <c r="A681" t="s">
        <v>10082</v>
      </c>
      <c r="B681" s="2">
        <v>43434</v>
      </c>
      <c r="C681" t="s">
        <v>63</v>
      </c>
      <c r="D681" s="3">
        <v>43406.842318645831</v>
      </c>
      <c r="E681" t="s">
        <v>64</v>
      </c>
      <c r="F681" s="2">
        <v>43497</v>
      </c>
      <c r="G681" s="2">
        <v>43770</v>
      </c>
      <c r="H681" t="s">
        <v>10083</v>
      </c>
      <c r="I681" t="s">
        <v>10084</v>
      </c>
      <c r="J681" t="s">
        <v>10085</v>
      </c>
      <c r="L681" t="s">
        <v>10086</v>
      </c>
      <c r="M681" t="s">
        <v>105</v>
      </c>
      <c r="N681">
        <v>75098</v>
      </c>
      <c r="O681" t="s">
        <v>70</v>
      </c>
      <c r="Q681" t="s">
        <v>10087</v>
      </c>
      <c r="S681" t="s">
        <v>72</v>
      </c>
      <c r="T681" t="s">
        <v>1855</v>
      </c>
      <c r="U681" t="s">
        <v>1856</v>
      </c>
      <c r="V681" t="s">
        <v>863</v>
      </c>
      <c r="W681" t="s">
        <v>105</v>
      </c>
      <c r="X681" t="s">
        <v>106</v>
      </c>
      <c r="Y681" t="str">
        <f>"37-3011"</f>
        <v>37-3011</v>
      </c>
      <c r="Z681" t="s">
        <v>94</v>
      </c>
      <c r="AA681">
        <v>561730</v>
      </c>
      <c r="AB681">
        <v>12</v>
      </c>
      <c r="AC681">
        <v>12</v>
      </c>
      <c r="AD681" t="s">
        <v>79</v>
      </c>
      <c r="AE681" t="s">
        <v>95</v>
      </c>
      <c r="AF681">
        <v>40</v>
      </c>
      <c r="AG681" s="4">
        <v>0.25</v>
      </c>
      <c r="AH681" s="4">
        <v>0.75</v>
      </c>
      <c r="AI681" s="5">
        <v>13.94</v>
      </c>
      <c r="AJ681">
        <v>20.91</v>
      </c>
      <c r="AL681" t="s">
        <v>81</v>
      </c>
      <c r="AM681" t="s">
        <v>82</v>
      </c>
      <c r="AO681" t="s">
        <v>83</v>
      </c>
      <c r="AR681" t="s">
        <v>82</v>
      </c>
      <c r="AT681" t="s">
        <v>82</v>
      </c>
      <c r="AW681" t="s">
        <v>72</v>
      </c>
      <c r="AX681">
        <v>3</v>
      </c>
      <c r="AY681" t="s">
        <v>10086</v>
      </c>
      <c r="AZ681" t="s">
        <v>1594</v>
      </c>
      <c r="BA681" t="s">
        <v>105</v>
      </c>
      <c r="BB681">
        <v>75098</v>
      </c>
      <c r="BC681" t="s">
        <v>79</v>
      </c>
      <c r="BH681" t="s">
        <v>10085</v>
      </c>
      <c r="BJ681">
        <v>752516412</v>
      </c>
    </row>
    <row r="682" spans="1:62" x14ac:dyDescent="0.25">
      <c r="A682" t="s">
        <v>10363</v>
      </c>
      <c r="B682" s="2">
        <v>43434</v>
      </c>
      <c r="C682" t="s">
        <v>63</v>
      </c>
      <c r="D682" s="3">
        <v>43406.835803379632</v>
      </c>
      <c r="E682" t="s">
        <v>64</v>
      </c>
      <c r="F682" s="2">
        <v>43497</v>
      </c>
      <c r="G682" s="2">
        <v>43799</v>
      </c>
      <c r="H682" t="s">
        <v>10235</v>
      </c>
      <c r="I682" t="s">
        <v>10235</v>
      </c>
      <c r="J682" t="s">
        <v>10236</v>
      </c>
      <c r="L682" t="s">
        <v>277</v>
      </c>
      <c r="M682" t="s">
        <v>278</v>
      </c>
      <c r="N682">
        <v>23059</v>
      </c>
      <c r="O682" t="s">
        <v>70</v>
      </c>
      <c r="Q682" t="s">
        <v>10237</v>
      </c>
      <c r="S682" t="s">
        <v>82</v>
      </c>
      <c r="U682" t="s">
        <v>92</v>
      </c>
      <c r="X682" t="s">
        <v>106</v>
      </c>
      <c r="Y682" t="str">
        <f>"37-3011"</f>
        <v>37-3011</v>
      </c>
      <c r="Z682" t="s">
        <v>94</v>
      </c>
      <c r="AA682">
        <v>561730</v>
      </c>
      <c r="AB682">
        <v>65</v>
      </c>
      <c r="AC682">
        <v>65</v>
      </c>
      <c r="AD682" t="s">
        <v>79</v>
      </c>
      <c r="AE682" t="s">
        <v>95</v>
      </c>
      <c r="AF682">
        <v>35</v>
      </c>
      <c r="AG682" s="4">
        <v>0.29166666666666669</v>
      </c>
      <c r="AH682" s="4">
        <v>0.66666666666666663</v>
      </c>
      <c r="AI682" s="5">
        <v>14.32</v>
      </c>
      <c r="AJ682">
        <v>21.48</v>
      </c>
      <c r="AL682" t="s">
        <v>81</v>
      </c>
      <c r="AM682" t="s">
        <v>82</v>
      </c>
      <c r="AO682" t="s">
        <v>83</v>
      </c>
      <c r="AP682" t="s">
        <v>67</v>
      </c>
      <c r="AQ682" t="s">
        <v>67</v>
      </c>
      <c r="AR682" t="s">
        <v>82</v>
      </c>
      <c r="AT682" t="s">
        <v>82</v>
      </c>
      <c r="AW682" t="s">
        <v>72</v>
      </c>
      <c r="AX682">
        <v>3</v>
      </c>
      <c r="AY682" t="s">
        <v>10364</v>
      </c>
      <c r="AZ682" t="s">
        <v>8050</v>
      </c>
      <c r="BA682" t="s">
        <v>278</v>
      </c>
      <c r="BB682">
        <v>23059</v>
      </c>
      <c r="BC682" t="s">
        <v>79</v>
      </c>
      <c r="BH682" t="s">
        <v>10365</v>
      </c>
      <c r="BJ682">
        <v>541538477</v>
      </c>
    </row>
    <row r="683" spans="1:62" x14ac:dyDescent="0.25">
      <c r="A683" t="s">
        <v>10510</v>
      </c>
      <c r="B683" s="2">
        <v>43434</v>
      </c>
      <c r="C683" t="s">
        <v>63</v>
      </c>
      <c r="D683" s="3">
        <v>43406.835296805555</v>
      </c>
      <c r="E683" t="s">
        <v>64</v>
      </c>
      <c r="F683" s="2">
        <v>43497</v>
      </c>
      <c r="G683" s="2">
        <v>43800</v>
      </c>
      <c r="H683" t="s">
        <v>10511</v>
      </c>
      <c r="I683" t="s">
        <v>10512</v>
      </c>
      <c r="J683" t="s">
        <v>10513</v>
      </c>
      <c r="L683" t="s">
        <v>10514</v>
      </c>
      <c r="M683" t="s">
        <v>136</v>
      </c>
      <c r="N683">
        <v>21030</v>
      </c>
      <c r="O683" t="s">
        <v>70</v>
      </c>
      <c r="Q683" t="s">
        <v>10515</v>
      </c>
      <c r="S683" t="s">
        <v>72</v>
      </c>
      <c r="T683" t="s">
        <v>1755</v>
      </c>
      <c r="U683" t="s">
        <v>10516</v>
      </c>
      <c r="V683" t="s">
        <v>3892</v>
      </c>
      <c r="W683" t="s">
        <v>278</v>
      </c>
      <c r="X683" t="s">
        <v>106</v>
      </c>
      <c r="Y683" t="str">
        <f>"37-3011"</f>
        <v>37-3011</v>
      </c>
      <c r="Z683" t="s">
        <v>94</v>
      </c>
      <c r="AA683">
        <v>561730</v>
      </c>
      <c r="AB683">
        <v>18</v>
      </c>
      <c r="AC683">
        <v>18</v>
      </c>
      <c r="AD683" t="s">
        <v>79</v>
      </c>
      <c r="AE683" t="s">
        <v>95</v>
      </c>
      <c r="AF683">
        <v>40</v>
      </c>
      <c r="AG683" s="4">
        <v>0.27083333333333331</v>
      </c>
      <c r="AH683" s="4">
        <v>0.625</v>
      </c>
      <c r="AI683" s="5">
        <v>15.39</v>
      </c>
      <c r="AJ683">
        <v>23.09</v>
      </c>
      <c r="AL683" t="s">
        <v>81</v>
      </c>
      <c r="AM683" t="s">
        <v>82</v>
      </c>
      <c r="AO683" t="s">
        <v>83</v>
      </c>
      <c r="AR683" t="s">
        <v>82</v>
      </c>
      <c r="AT683" t="s">
        <v>82</v>
      </c>
      <c r="AW683" t="s">
        <v>72</v>
      </c>
      <c r="AX683">
        <v>3</v>
      </c>
      <c r="AY683" t="s">
        <v>10514</v>
      </c>
      <c r="AZ683" t="s">
        <v>3199</v>
      </c>
      <c r="BA683" t="s">
        <v>136</v>
      </c>
      <c r="BB683">
        <v>21030</v>
      </c>
      <c r="BC683" t="s">
        <v>79</v>
      </c>
      <c r="BH683" t="s">
        <v>10517</v>
      </c>
      <c r="BJ683">
        <v>521305928</v>
      </c>
    </row>
    <row r="684" spans="1:62" x14ac:dyDescent="0.25">
      <c r="A684" t="s">
        <v>10518</v>
      </c>
      <c r="B684" s="2">
        <v>43434</v>
      </c>
      <c r="C684" t="s">
        <v>63</v>
      </c>
      <c r="D684" s="3">
        <v>43406.845303530092</v>
      </c>
      <c r="E684" t="s">
        <v>64</v>
      </c>
      <c r="F684" s="2">
        <v>43497</v>
      </c>
      <c r="G684" s="2">
        <v>43799</v>
      </c>
      <c r="H684" t="s">
        <v>10519</v>
      </c>
      <c r="J684" t="s">
        <v>10520</v>
      </c>
      <c r="L684" t="s">
        <v>5026</v>
      </c>
      <c r="M684" t="s">
        <v>105</v>
      </c>
      <c r="N684">
        <v>76036</v>
      </c>
      <c r="O684" t="s">
        <v>70</v>
      </c>
      <c r="Q684" t="s">
        <v>10521</v>
      </c>
      <c r="S684" t="s">
        <v>72</v>
      </c>
      <c r="T684" t="s">
        <v>4262</v>
      </c>
      <c r="U684" t="s">
        <v>4263</v>
      </c>
      <c r="V684" t="s">
        <v>1225</v>
      </c>
      <c r="W684" t="s">
        <v>105</v>
      </c>
      <c r="X684" t="s">
        <v>106</v>
      </c>
      <c r="Y684" t="str">
        <f>"37-3011"</f>
        <v>37-3011</v>
      </c>
      <c r="Z684" t="s">
        <v>94</v>
      </c>
      <c r="AA684">
        <v>561730</v>
      </c>
      <c r="AB684">
        <v>14</v>
      </c>
      <c r="AC684">
        <v>14</v>
      </c>
      <c r="AD684" t="s">
        <v>79</v>
      </c>
      <c r="AE684" t="s">
        <v>95</v>
      </c>
      <c r="AF684">
        <v>40</v>
      </c>
      <c r="AG684" s="4">
        <v>0.29166666666666669</v>
      </c>
      <c r="AH684" s="4">
        <v>0.66666666666666663</v>
      </c>
      <c r="AI684" s="5">
        <v>12.44</v>
      </c>
      <c r="AJ684">
        <v>18.66</v>
      </c>
      <c r="AL684" t="s">
        <v>81</v>
      </c>
      <c r="AM684" t="s">
        <v>82</v>
      </c>
      <c r="AO684" t="s">
        <v>83</v>
      </c>
      <c r="AR684" t="s">
        <v>82</v>
      </c>
      <c r="AT684" t="s">
        <v>82</v>
      </c>
      <c r="AW684" t="s">
        <v>82</v>
      </c>
      <c r="AY684" t="s">
        <v>5026</v>
      </c>
      <c r="AZ684" t="s">
        <v>3053</v>
      </c>
      <c r="BA684" t="s">
        <v>105</v>
      </c>
      <c r="BB684">
        <v>76036</v>
      </c>
      <c r="BC684" t="s">
        <v>79</v>
      </c>
      <c r="BH684" t="s">
        <v>10520</v>
      </c>
      <c r="BJ684">
        <v>274144198</v>
      </c>
    </row>
    <row r="685" spans="1:62" x14ac:dyDescent="0.25">
      <c r="A685" t="s">
        <v>10540</v>
      </c>
      <c r="B685" s="2">
        <v>43434</v>
      </c>
      <c r="C685" t="s">
        <v>63</v>
      </c>
      <c r="D685" s="3">
        <v>43406.839276863429</v>
      </c>
      <c r="E685" t="s">
        <v>117</v>
      </c>
      <c r="H685" t="s">
        <v>10541</v>
      </c>
      <c r="J685" t="s">
        <v>10542</v>
      </c>
      <c r="L685" t="s">
        <v>10543</v>
      </c>
      <c r="M685" t="s">
        <v>278</v>
      </c>
      <c r="N685">
        <v>23509</v>
      </c>
      <c r="O685" t="s">
        <v>70</v>
      </c>
      <c r="Q685" t="s">
        <v>10544</v>
      </c>
      <c r="S685" t="s">
        <v>72</v>
      </c>
      <c r="T685" t="s">
        <v>5117</v>
      </c>
      <c r="U685" t="s">
        <v>5118</v>
      </c>
      <c r="V685" t="s">
        <v>2222</v>
      </c>
      <c r="W685" t="s">
        <v>278</v>
      </c>
      <c r="X685" t="s">
        <v>106</v>
      </c>
      <c r="Y685" t="str">
        <f>"37-3011"</f>
        <v>37-3011</v>
      </c>
      <c r="Z685" t="s">
        <v>94</v>
      </c>
      <c r="AA685">
        <v>561730</v>
      </c>
      <c r="AB685">
        <v>10</v>
      </c>
      <c r="AD685" t="s">
        <v>79</v>
      </c>
      <c r="AE685" t="s">
        <v>80</v>
      </c>
      <c r="AF685">
        <v>35</v>
      </c>
      <c r="AG685" s="4">
        <v>0.29166666666666669</v>
      </c>
      <c r="AH685" s="4">
        <v>0.66666666666666663</v>
      </c>
      <c r="AI685" s="5">
        <v>12.46</v>
      </c>
      <c r="AJ685">
        <v>18.690000000000001</v>
      </c>
      <c r="AL685" t="s">
        <v>81</v>
      </c>
      <c r="AM685" t="s">
        <v>82</v>
      </c>
      <c r="AO685" t="s">
        <v>83</v>
      </c>
      <c r="AR685" t="s">
        <v>82</v>
      </c>
      <c r="AT685" t="s">
        <v>82</v>
      </c>
      <c r="AW685" t="s">
        <v>72</v>
      </c>
      <c r="AX685">
        <v>3</v>
      </c>
      <c r="AY685" t="s">
        <v>10543</v>
      </c>
      <c r="AZ685" t="s">
        <v>10545</v>
      </c>
      <c r="BA685" t="s">
        <v>278</v>
      </c>
      <c r="BB685">
        <v>23509</v>
      </c>
      <c r="BC685" t="s">
        <v>79</v>
      </c>
      <c r="BH685" t="s">
        <v>10542</v>
      </c>
      <c r="BJ685">
        <v>541537498</v>
      </c>
    </row>
    <row r="686" spans="1:62" x14ac:dyDescent="0.25">
      <c r="A686" t="s">
        <v>10933</v>
      </c>
      <c r="B686" s="2">
        <v>43434</v>
      </c>
      <c r="C686" t="s">
        <v>63</v>
      </c>
      <c r="D686" s="3">
        <v>43406.845959930557</v>
      </c>
      <c r="E686" t="s">
        <v>91</v>
      </c>
      <c r="H686" t="s">
        <v>10934</v>
      </c>
      <c r="J686" t="s">
        <v>10935</v>
      </c>
      <c r="L686" t="s">
        <v>3927</v>
      </c>
      <c r="M686" t="s">
        <v>105</v>
      </c>
      <c r="N686">
        <v>78006</v>
      </c>
      <c r="O686" t="s">
        <v>70</v>
      </c>
      <c r="Q686" t="s">
        <v>10936</v>
      </c>
      <c r="S686" t="s">
        <v>72</v>
      </c>
      <c r="T686" t="s">
        <v>1791</v>
      </c>
      <c r="U686" t="s">
        <v>911</v>
      </c>
      <c r="V686" t="s">
        <v>863</v>
      </c>
      <c r="W686" t="s">
        <v>105</v>
      </c>
      <c r="X686" t="s">
        <v>1758</v>
      </c>
      <c r="Y686" t="str">
        <f>"37-3011"</f>
        <v>37-3011</v>
      </c>
      <c r="Z686" t="s">
        <v>94</v>
      </c>
      <c r="AA686">
        <v>561730</v>
      </c>
      <c r="AB686">
        <v>10</v>
      </c>
      <c r="AD686" t="s">
        <v>79</v>
      </c>
      <c r="AE686" t="s">
        <v>95</v>
      </c>
      <c r="AF686">
        <v>40</v>
      </c>
      <c r="AG686" s="4">
        <v>0.33333333333333331</v>
      </c>
      <c r="AH686" s="4">
        <v>0.70833333333333337</v>
      </c>
      <c r="AI686" s="5">
        <v>13.02</v>
      </c>
      <c r="AJ686">
        <v>19.53</v>
      </c>
      <c r="AL686" t="s">
        <v>81</v>
      </c>
      <c r="AM686" t="s">
        <v>82</v>
      </c>
      <c r="AO686" t="s">
        <v>83</v>
      </c>
      <c r="AR686" t="s">
        <v>82</v>
      </c>
      <c r="AT686" t="s">
        <v>82</v>
      </c>
      <c r="AW686" t="s">
        <v>72</v>
      </c>
      <c r="AX686">
        <v>3</v>
      </c>
      <c r="AY686" t="s">
        <v>3927</v>
      </c>
      <c r="AZ686" t="s">
        <v>4864</v>
      </c>
      <c r="BA686" t="s">
        <v>105</v>
      </c>
      <c r="BB686">
        <v>78006</v>
      </c>
      <c r="BC686" t="s">
        <v>79</v>
      </c>
      <c r="BH686" t="s">
        <v>10935</v>
      </c>
      <c r="BJ686">
        <v>208530215</v>
      </c>
    </row>
    <row r="687" spans="1:62" x14ac:dyDescent="0.25">
      <c r="A687" t="s">
        <v>10951</v>
      </c>
      <c r="B687" s="2">
        <v>43434</v>
      </c>
      <c r="C687" t="s">
        <v>63</v>
      </c>
      <c r="D687" s="3">
        <v>43406.843648969909</v>
      </c>
      <c r="E687" t="s">
        <v>64</v>
      </c>
      <c r="F687" s="2">
        <v>43497</v>
      </c>
      <c r="G687" s="2">
        <v>43800</v>
      </c>
      <c r="H687" t="s">
        <v>10952</v>
      </c>
      <c r="J687" t="s">
        <v>10953</v>
      </c>
      <c r="L687" t="s">
        <v>10954</v>
      </c>
      <c r="M687" t="s">
        <v>136</v>
      </c>
      <c r="N687">
        <v>21111</v>
      </c>
      <c r="O687" t="s">
        <v>70</v>
      </c>
      <c r="Q687" t="s">
        <v>10955</v>
      </c>
      <c r="S687" t="s">
        <v>72</v>
      </c>
      <c r="T687" t="s">
        <v>5117</v>
      </c>
      <c r="U687" t="s">
        <v>5118</v>
      </c>
      <c r="V687" t="s">
        <v>2222</v>
      </c>
      <c r="W687" t="s">
        <v>278</v>
      </c>
      <c r="X687" t="s">
        <v>10956</v>
      </c>
      <c r="Y687" t="str">
        <f>"53-7062"</f>
        <v>53-7062</v>
      </c>
      <c r="Z687" t="s">
        <v>337</v>
      </c>
      <c r="AA687">
        <v>561730</v>
      </c>
      <c r="AB687">
        <v>12</v>
      </c>
      <c r="AC687">
        <v>12</v>
      </c>
      <c r="AD687" t="s">
        <v>79</v>
      </c>
      <c r="AE687" t="s">
        <v>80</v>
      </c>
      <c r="AF687">
        <v>35</v>
      </c>
      <c r="AG687" s="4">
        <v>0.3125</v>
      </c>
      <c r="AH687" s="4">
        <v>0.66666666666666663</v>
      </c>
      <c r="AI687" s="5">
        <v>15.33</v>
      </c>
      <c r="AK687">
        <v>23</v>
      </c>
      <c r="AL687" t="s">
        <v>81</v>
      </c>
      <c r="AM687" t="s">
        <v>82</v>
      </c>
      <c r="AO687" t="s">
        <v>83</v>
      </c>
      <c r="AR687" t="s">
        <v>82</v>
      </c>
      <c r="AT687" t="s">
        <v>82</v>
      </c>
      <c r="AW687" t="s">
        <v>72</v>
      </c>
      <c r="AX687">
        <v>3</v>
      </c>
      <c r="AY687" t="s">
        <v>10954</v>
      </c>
      <c r="AZ687" t="s">
        <v>3197</v>
      </c>
      <c r="BA687" t="s">
        <v>136</v>
      </c>
      <c r="BB687">
        <v>21111</v>
      </c>
      <c r="BC687" t="s">
        <v>87</v>
      </c>
      <c r="BH687" t="s">
        <v>10953</v>
      </c>
      <c r="BJ687">
        <v>521074070</v>
      </c>
    </row>
    <row r="688" spans="1:62" x14ac:dyDescent="0.25">
      <c r="A688" t="s">
        <v>11149</v>
      </c>
      <c r="B688" s="2">
        <v>43434</v>
      </c>
      <c r="C688" t="s">
        <v>63</v>
      </c>
      <c r="D688" s="3">
        <v>43407.220689699076</v>
      </c>
      <c r="E688" t="s">
        <v>64</v>
      </c>
      <c r="F688" s="2">
        <v>43497</v>
      </c>
      <c r="G688" s="2">
        <v>43799</v>
      </c>
      <c r="H688" t="s">
        <v>11150</v>
      </c>
      <c r="J688" t="s">
        <v>11151</v>
      </c>
      <c r="L688" t="s">
        <v>11152</v>
      </c>
      <c r="M688" t="s">
        <v>147</v>
      </c>
      <c r="N688">
        <v>19060</v>
      </c>
      <c r="O688" t="s">
        <v>70</v>
      </c>
      <c r="Q688" t="s">
        <v>11153</v>
      </c>
      <c r="S688" t="s">
        <v>72</v>
      </c>
      <c r="T688" t="s">
        <v>2436</v>
      </c>
      <c r="U688" t="s">
        <v>2437</v>
      </c>
      <c r="V688" t="s">
        <v>2438</v>
      </c>
      <c r="W688" t="s">
        <v>147</v>
      </c>
      <c r="X688" t="s">
        <v>106</v>
      </c>
      <c r="Y688" t="str">
        <f>"37-3011"</f>
        <v>37-3011</v>
      </c>
      <c r="Z688" t="s">
        <v>94</v>
      </c>
      <c r="AA688">
        <v>561730</v>
      </c>
      <c r="AB688">
        <v>9</v>
      </c>
      <c r="AC688">
        <v>9</v>
      </c>
      <c r="AD688" t="s">
        <v>79</v>
      </c>
      <c r="AE688" t="s">
        <v>95</v>
      </c>
      <c r="AF688">
        <v>40</v>
      </c>
      <c r="AG688" s="4">
        <v>0.3125</v>
      </c>
      <c r="AH688" s="4">
        <v>0.6875</v>
      </c>
      <c r="AI688" s="5">
        <v>15.73</v>
      </c>
      <c r="AJ688">
        <v>23.6</v>
      </c>
      <c r="AK688">
        <v>23.6</v>
      </c>
      <c r="AL688" t="s">
        <v>81</v>
      </c>
      <c r="AM688" t="s">
        <v>82</v>
      </c>
      <c r="AO688" t="s">
        <v>83</v>
      </c>
      <c r="AR688" t="s">
        <v>82</v>
      </c>
      <c r="AT688" t="s">
        <v>82</v>
      </c>
      <c r="AW688" t="s">
        <v>82</v>
      </c>
      <c r="AY688" t="s">
        <v>8450</v>
      </c>
      <c r="AZ688" t="s">
        <v>1449</v>
      </c>
      <c r="BA688" t="s">
        <v>147</v>
      </c>
      <c r="BB688">
        <v>19014</v>
      </c>
      <c r="BC688" t="s">
        <v>79</v>
      </c>
      <c r="BH688" t="s">
        <v>11154</v>
      </c>
      <c r="BJ688">
        <v>300307534</v>
      </c>
    </row>
    <row r="689" spans="1:62" x14ac:dyDescent="0.25">
      <c r="A689" t="s">
        <v>11366</v>
      </c>
      <c r="B689" s="2">
        <v>43434</v>
      </c>
      <c r="C689" t="s">
        <v>63</v>
      </c>
      <c r="D689" s="3">
        <v>43409.545404687502</v>
      </c>
      <c r="E689" t="s">
        <v>64</v>
      </c>
      <c r="F689" s="2">
        <v>43497</v>
      </c>
      <c r="G689" s="2">
        <v>43784</v>
      </c>
      <c r="H689" t="s">
        <v>11367</v>
      </c>
      <c r="J689" t="s">
        <v>11368</v>
      </c>
      <c r="K689" t="s">
        <v>11369</v>
      </c>
      <c r="L689" t="s">
        <v>3553</v>
      </c>
      <c r="M689" t="s">
        <v>714</v>
      </c>
      <c r="N689">
        <v>70810</v>
      </c>
      <c r="O689" t="s">
        <v>70</v>
      </c>
      <c r="Q689" t="s">
        <v>11370</v>
      </c>
      <c r="S689" t="s">
        <v>72</v>
      </c>
      <c r="T689" t="s">
        <v>6754</v>
      </c>
      <c r="U689" t="s">
        <v>6755</v>
      </c>
      <c r="V689" t="s">
        <v>6756</v>
      </c>
      <c r="W689" t="s">
        <v>714</v>
      </c>
      <c r="X689" t="s">
        <v>10945</v>
      </c>
      <c r="Y689" t="str">
        <f>"37-3011"</f>
        <v>37-3011</v>
      </c>
      <c r="Z689" t="s">
        <v>94</v>
      </c>
      <c r="AA689">
        <v>561730</v>
      </c>
      <c r="AB689">
        <v>16</v>
      </c>
      <c r="AC689">
        <v>16</v>
      </c>
      <c r="AD689" t="s">
        <v>79</v>
      </c>
      <c r="AE689" t="s">
        <v>95</v>
      </c>
      <c r="AF689">
        <v>35</v>
      </c>
      <c r="AG689" s="4">
        <v>0.27083333333333331</v>
      </c>
      <c r="AH689" s="4">
        <v>0.625</v>
      </c>
      <c r="AI689" s="5">
        <v>13.42</v>
      </c>
      <c r="AJ689">
        <v>20.13</v>
      </c>
      <c r="AL689" t="s">
        <v>81</v>
      </c>
      <c r="AM689" t="s">
        <v>82</v>
      </c>
      <c r="AO689" t="s">
        <v>83</v>
      </c>
      <c r="AR689" t="s">
        <v>82</v>
      </c>
      <c r="AT689" t="s">
        <v>82</v>
      </c>
      <c r="AW689" t="s">
        <v>82</v>
      </c>
      <c r="AY689" t="s">
        <v>3553</v>
      </c>
      <c r="AZ689" t="s">
        <v>11371</v>
      </c>
      <c r="BA689" t="s">
        <v>714</v>
      </c>
      <c r="BB689">
        <v>70810</v>
      </c>
      <c r="BC689" t="s">
        <v>79</v>
      </c>
      <c r="BH689" t="s">
        <v>11372</v>
      </c>
      <c r="BJ689">
        <v>264228953</v>
      </c>
    </row>
    <row r="690" spans="1:62" x14ac:dyDescent="0.25">
      <c r="A690" t="s">
        <v>11585</v>
      </c>
      <c r="B690" s="2">
        <v>43434</v>
      </c>
      <c r="C690" t="s">
        <v>63</v>
      </c>
      <c r="D690" s="3">
        <v>43409.595587245371</v>
      </c>
      <c r="E690" t="s">
        <v>64</v>
      </c>
      <c r="F690" s="2">
        <v>43497</v>
      </c>
      <c r="G690" s="2">
        <v>43799</v>
      </c>
      <c r="H690" t="s">
        <v>11586</v>
      </c>
      <c r="J690" t="s">
        <v>11587</v>
      </c>
      <c r="L690" t="s">
        <v>2434</v>
      </c>
      <c r="M690" t="s">
        <v>147</v>
      </c>
      <c r="N690">
        <v>19335</v>
      </c>
      <c r="O690" t="s">
        <v>70</v>
      </c>
      <c r="Q690" t="s">
        <v>11588</v>
      </c>
      <c r="S690" t="s">
        <v>72</v>
      </c>
      <c r="T690" t="s">
        <v>11227</v>
      </c>
      <c r="U690" t="s">
        <v>2437</v>
      </c>
      <c r="V690" t="s">
        <v>2438</v>
      </c>
      <c r="W690" t="s">
        <v>147</v>
      </c>
      <c r="X690" t="s">
        <v>106</v>
      </c>
      <c r="Y690" t="str">
        <f>"37-3011"</f>
        <v>37-3011</v>
      </c>
      <c r="Z690" t="s">
        <v>94</v>
      </c>
      <c r="AA690">
        <v>561730</v>
      </c>
      <c r="AB690">
        <v>9</v>
      </c>
      <c r="AC690">
        <v>9</v>
      </c>
      <c r="AD690" t="s">
        <v>79</v>
      </c>
      <c r="AE690" t="s">
        <v>80</v>
      </c>
      <c r="AF690">
        <v>40</v>
      </c>
      <c r="AG690" s="4">
        <v>0.29166666666666669</v>
      </c>
      <c r="AH690" s="4">
        <v>0.66666666666666663</v>
      </c>
      <c r="AI690" s="5">
        <v>15.35</v>
      </c>
      <c r="AJ690">
        <v>23.03</v>
      </c>
      <c r="AK690">
        <v>23.03</v>
      </c>
      <c r="AL690" t="s">
        <v>81</v>
      </c>
      <c r="AM690" t="s">
        <v>82</v>
      </c>
      <c r="AO690" t="s">
        <v>83</v>
      </c>
      <c r="AR690" t="s">
        <v>82</v>
      </c>
      <c r="AT690" t="s">
        <v>82</v>
      </c>
      <c r="AW690" t="s">
        <v>82</v>
      </c>
      <c r="AY690" t="s">
        <v>2434</v>
      </c>
      <c r="AZ690" t="s">
        <v>1310</v>
      </c>
      <c r="BA690" t="s">
        <v>147</v>
      </c>
      <c r="BB690">
        <v>19335</v>
      </c>
      <c r="BC690" t="s">
        <v>79</v>
      </c>
      <c r="BH690" t="s">
        <v>11589</v>
      </c>
      <c r="BJ690">
        <v>510616029</v>
      </c>
    </row>
    <row r="691" spans="1:62" x14ac:dyDescent="0.25">
      <c r="A691" t="s">
        <v>12953</v>
      </c>
      <c r="B691" s="2">
        <v>43434</v>
      </c>
      <c r="C691" t="s">
        <v>63</v>
      </c>
      <c r="D691" s="3">
        <v>43422.650955335645</v>
      </c>
      <c r="E691" t="s">
        <v>91</v>
      </c>
      <c r="H691" t="s">
        <v>12954</v>
      </c>
      <c r="J691" t="s">
        <v>12955</v>
      </c>
      <c r="L691" t="s">
        <v>2689</v>
      </c>
      <c r="M691" t="s">
        <v>105</v>
      </c>
      <c r="N691">
        <v>75077</v>
      </c>
      <c r="O691" t="s">
        <v>70</v>
      </c>
      <c r="Q691" t="s">
        <v>12956</v>
      </c>
      <c r="S691" t="s">
        <v>72</v>
      </c>
      <c r="T691" t="s">
        <v>12907</v>
      </c>
      <c r="U691" t="s">
        <v>12908</v>
      </c>
      <c r="V691" t="s">
        <v>12909</v>
      </c>
      <c r="W691" t="s">
        <v>105</v>
      </c>
      <c r="X691" t="s">
        <v>106</v>
      </c>
      <c r="Y691" t="str">
        <f>"37-3011"</f>
        <v>37-3011</v>
      </c>
      <c r="Z691" t="s">
        <v>94</v>
      </c>
      <c r="AA691">
        <v>561730</v>
      </c>
      <c r="AB691">
        <v>28</v>
      </c>
      <c r="AD691" t="s">
        <v>79</v>
      </c>
      <c r="AE691" t="s">
        <v>95</v>
      </c>
      <c r="AF691">
        <v>40</v>
      </c>
      <c r="AG691" s="4">
        <v>0.33333333333333331</v>
      </c>
      <c r="AH691" s="4">
        <v>0.70833333333333337</v>
      </c>
      <c r="AI691" s="5">
        <v>13.94</v>
      </c>
      <c r="AJ691">
        <v>20.91</v>
      </c>
      <c r="AL691" t="s">
        <v>81</v>
      </c>
      <c r="AM691" t="s">
        <v>82</v>
      </c>
      <c r="AO691" t="s">
        <v>83</v>
      </c>
      <c r="AP691" t="s">
        <v>10693</v>
      </c>
      <c r="AQ691" t="s">
        <v>10693</v>
      </c>
      <c r="AR691" t="s">
        <v>82</v>
      </c>
      <c r="AT691" t="s">
        <v>82</v>
      </c>
      <c r="AW691" t="s">
        <v>82</v>
      </c>
      <c r="AY691" t="s">
        <v>2689</v>
      </c>
      <c r="AZ691" t="s">
        <v>3523</v>
      </c>
      <c r="BA691" t="s">
        <v>105</v>
      </c>
      <c r="BB691">
        <v>75077</v>
      </c>
      <c r="BC691" t="s">
        <v>79</v>
      </c>
      <c r="BH691" t="s">
        <v>12955</v>
      </c>
      <c r="BJ691">
        <v>752701182</v>
      </c>
    </row>
    <row r="692" spans="1:62" x14ac:dyDescent="0.25">
      <c r="A692" t="s">
        <v>14833</v>
      </c>
      <c r="B692" s="2">
        <v>43434</v>
      </c>
      <c r="C692" t="s">
        <v>63</v>
      </c>
      <c r="D692" s="3">
        <v>43424.288016585648</v>
      </c>
      <c r="E692" t="s">
        <v>3355</v>
      </c>
      <c r="H692" t="s">
        <v>14834</v>
      </c>
      <c r="J692" t="s">
        <v>11268</v>
      </c>
      <c r="K692" t="s">
        <v>4260</v>
      </c>
      <c r="L692" t="s">
        <v>4015</v>
      </c>
      <c r="M692" t="s">
        <v>86</v>
      </c>
      <c r="N692">
        <v>32413</v>
      </c>
      <c r="O692" t="s">
        <v>70</v>
      </c>
      <c r="Q692" t="s">
        <v>14835</v>
      </c>
      <c r="S692" t="s">
        <v>72</v>
      </c>
      <c r="T692" t="s">
        <v>4795</v>
      </c>
      <c r="U692" t="s">
        <v>5508</v>
      </c>
      <c r="V692" t="s">
        <v>2927</v>
      </c>
      <c r="W692" t="s">
        <v>308</v>
      </c>
      <c r="X692" t="s">
        <v>106</v>
      </c>
      <c r="Y692" t="str">
        <f>"37-3011"</f>
        <v>37-3011</v>
      </c>
      <c r="Z692" t="s">
        <v>94</v>
      </c>
      <c r="AA692">
        <v>561730</v>
      </c>
      <c r="AB692">
        <v>8</v>
      </c>
      <c r="AD692" t="s">
        <v>79</v>
      </c>
      <c r="AE692" t="s">
        <v>95</v>
      </c>
      <c r="AF692">
        <v>40</v>
      </c>
      <c r="AG692" s="4">
        <v>0.29166666666666669</v>
      </c>
      <c r="AH692" s="4">
        <v>0.66666666666666663</v>
      </c>
      <c r="AI692" s="5">
        <v>13.1</v>
      </c>
      <c r="AJ692">
        <v>19.649999999999999</v>
      </c>
      <c r="AL692" t="s">
        <v>81</v>
      </c>
      <c r="AM692" t="s">
        <v>82</v>
      </c>
      <c r="AO692" t="s">
        <v>83</v>
      </c>
      <c r="AR692" t="s">
        <v>82</v>
      </c>
      <c r="AT692" t="s">
        <v>82</v>
      </c>
      <c r="AW692" t="s">
        <v>82</v>
      </c>
      <c r="AY692" t="s">
        <v>4015</v>
      </c>
      <c r="AZ692" t="s">
        <v>4016</v>
      </c>
      <c r="BA692" t="s">
        <v>86</v>
      </c>
      <c r="BB692">
        <v>32413</v>
      </c>
      <c r="BC692" t="s">
        <v>79</v>
      </c>
      <c r="BH692" t="s">
        <v>11268</v>
      </c>
      <c r="BJ692">
        <v>50593576</v>
      </c>
    </row>
    <row r="693" spans="1:62" x14ac:dyDescent="0.25">
      <c r="A693" t="s">
        <v>15313</v>
      </c>
      <c r="B693" s="2">
        <v>43434</v>
      </c>
      <c r="C693" t="s">
        <v>63</v>
      </c>
      <c r="D693" s="3">
        <v>43425.074250613427</v>
      </c>
      <c r="E693" t="s">
        <v>91</v>
      </c>
      <c r="H693" t="s">
        <v>15314</v>
      </c>
      <c r="I693" t="s">
        <v>67</v>
      </c>
      <c r="J693" t="s">
        <v>15315</v>
      </c>
      <c r="L693" t="s">
        <v>13220</v>
      </c>
      <c r="M693" t="s">
        <v>232</v>
      </c>
      <c r="N693">
        <v>11977</v>
      </c>
      <c r="O693" t="s">
        <v>70</v>
      </c>
      <c r="Q693" t="s">
        <v>15316</v>
      </c>
      <c r="S693" t="s">
        <v>72</v>
      </c>
      <c r="T693" t="s">
        <v>5899</v>
      </c>
      <c r="U693" t="s">
        <v>5900</v>
      </c>
      <c r="V693" t="s">
        <v>5901</v>
      </c>
      <c r="W693" t="s">
        <v>86</v>
      </c>
      <c r="X693" t="s">
        <v>6583</v>
      </c>
      <c r="Y693" t="str">
        <f>"45-2092"</f>
        <v>45-2092</v>
      </c>
      <c r="Z693" t="s">
        <v>883</v>
      </c>
      <c r="AA693">
        <v>424930</v>
      </c>
      <c r="AB693">
        <v>15</v>
      </c>
      <c r="AD693" t="s">
        <v>79</v>
      </c>
      <c r="AE693" t="s">
        <v>95</v>
      </c>
      <c r="AF693">
        <v>40</v>
      </c>
      <c r="AG693" s="4">
        <v>0.29166666666666669</v>
      </c>
      <c r="AH693" s="4">
        <v>0.64583333333333337</v>
      </c>
      <c r="AI693" s="6">
        <v>12</v>
      </c>
      <c r="AJ693">
        <v>18</v>
      </c>
      <c r="AL693" t="s">
        <v>81</v>
      </c>
      <c r="AM693" t="s">
        <v>82</v>
      </c>
      <c r="AO693" t="s">
        <v>83</v>
      </c>
      <c r="AR693" t="s">
        <v>82</v>
      </c>
      <c r="AT693" t="s">
        <v>82</v>
      </c>
      <c r="AW693" t="s">
        <v>72</v>
      </c>
      <c r="AX693">
        <v>3</v>
      </c>
      <c r="AY693" t="s">
        <v>13220</v>
      </c>
      <c r="AZ693" t="s">
        <v>6542</v>
      </c>
      <c r="BA693" t="s">
        <v>232</v>
      </c>
      <c r="BB693">
        <v>11977</v>
      </c>
      <c r="BC693" t="s">
        <v>87</v>
      </c>
      <c r="BH693" t="s">
        <v>15315</v>
      </c>
      <c r="BJ693">
        <v>111805294</v>
      </c>
    </row>
    <row r="694" spans="1:62" x14ac:dyDescent="0.25">
      <c r="A694" t="s">
        <v>16312</v>
      </c>
      <c r="B694" s="2">
        <v>43434</v>
      </c>
      <c r="C694" t="s">
        <v>63</v>
      </c>
      <c r="D694" s="3">
        <v>43425.606409270833</v>
      </c>
      <c r="E694" t="s">
        <v>91</v>
      </c>
      <c r="H694" t="s">
        <v>16313</v>
      </c>
      <c r="J694" t="s">
        <v>16314</v>
      </c>
      <c r="L694" t="s">
        <v>8820</v>
      </c>
      <c r="M694" t="s">
        <v>1246</v>
      </c>
      <c r="N694">
        <v>63348</v>
      </c>
      <c r="O694" t="s">
        <v>70</v>
      </c>
      <c r="Q694" t="s">
        <v>16315</v>
      </c>
      <c r="S694" t="s">
        <v>72</v>
      </c>
      <c r="T694" t="s">
        <v>1917</v>
      </c>
      <c r="U694" t="s">
        <v>1918</v>
      </c>
      <c r="V694" t="s">
        <v>1919</v>
      </c>
      <c r="W694" t="s">
        <v>105</v>
      </c>
      <c r="X694" t="s">
        <v>106</v>
      </c>
      <c r="Y694" t="str">
        <f>"37-3011"</f>
        <v>37-3011</v>
      </c>
      <c r="Z694" t="s">
        <v>94</v>
      </c>
      <c r="AA694">
        <v>561730</v>
      </c>
      <c r="AB694">
        <v>14</v>
      </c>
      <c r="AD694" t="s">
        <v>79</v>
      </c>
      <c r="AE694" t="s">
        <v>95</v>
      </c>
      <c r="AF694">
        <v>40</v>
      </c>
      <c r="AG694" s="4">
        <v>0.29166666666666669</v>
      </c>
      <c r="AH694" s="4">
        <v>0.66666666666666663</v>
      </c>
      <c r="AI694" s="5">
        <v>14.52</v>
      </c>
      <c r="AJ694">
        <v>21.78</v>
      </c>
      <c r="AL694" t="s">
        <v>81</v>
      </c>
      <c r="AM694" t="s">
        <v>82</v>
      </c>
      <c r="AO694" t="s">
        <v>83</v>
      </c>
      <c r="AR694" t="s">
        <v>82</v>
      </c>
      <c r="AT694" t="s">
        <v>82</v>
      </c>
      <c r="AW694" t="s">
        <v>82</v>
      </c>
      <c r="AY694" t="s">
        <v>8820</v>
      </c>
      <c r="AZ694" t="s">
        <v>1707</v>
      </c>
      <c r="BA694" t="s">
        <v>1246</v>
      </c>
      <c r="BB694">
        <v>63348</v>
      </c>
      <c r="BC694" t="s">
        <v>79</v>
      </c>
      <c r="BH694" t="s">
        <v>16314</v>
      </c>
      <c r="BJ694">
        <v>431703594</v>
      </c>
    </row>
    <row r="695" spans="1:62" x14ac:dyDescent="0.25">
      <c r="A695" t="s">
        <v>13602</v>
      </c>
      <c r="B695" s="2">
        <v>43435</v>
      </c>
      <c r="C695" t="s">
        <v>63</v>
      </c>
      <c r="D695" s="3">
        <v>43434.792397951387</v>
      </c>
      <c r="E695" t="s">
        <v>117</v>
      </c>
      <c r="H695" t="s">
        <v>7540</v>
      </c>
      <c r="J695" t="s">
        <v>7541</v>
      </c>
      <c r="L695" t="s">
        <v>1700</v>
      </c>
      <c r="M695" t="s">
        <v>76</v>
      </c>
      <c r="N695">
        <v>74116</v>
      </c>
      <c r="O695" t="s">
        <v>70</v>
      </c>
      <c r="Q695" t="s">
        <v>7542</v>
      </c>
      <c r="R695">
        <v>679</v>
      </c>
      <c r="S695" t="s">
        <v>82</v>
      </c>
      <c r="U695" t="s">
        <v>92</v>
      </c>
      <c r="X695" t="s">
        <v>7543</v>
      </c>
      <c r="Y695" t="str">
        <f>"37-3011"</f>
        <v>37-3011</v>
      </c>
      <c r="Z695" t="s">
        <v>94</v>
      </c>
      <c r="AA695">
        <v>561730</v>
      </c>
      <c r="AB695">
        <v>19</v>
      </c>
      <c r="AD695" t="s">
        <v>79</v>
      </c>
      <c r="AE695" t="s">
        <v>95</v>
      </c>
      <c r="AF695">
        <v>35</v>
      </c>
      <c r="AG695" s="4">
        <v>0.3125</v>
      </c>
      <c r="AH695" s="4">
        <v>0.6875</v>
      </c>
      <c r="AI695" s="5">
        <v>12.95</v>
      </c>
      <c r="AJ695">
        <v>19.43</v>
      </c>
      <c r="AK695">
        <v>19.43</v>
      </c>
      <c r="AL695" t="s">
        <v>81</v>
      </c>
      <c r="AM695" t="s">
        <v>82</v>
      </c>
      <c r="AO695" t="s">
        <v>83</v>
      </c>
      <c r="AR695" t="s">
        <v>82</v>
      </c>
      <c r="AT695" t="s">
        <v>82</v>
      </c>
      <c r="AW695" t="s">
        <v>82</v>
      </c>
      <c r="AY695" t="s">
        <v>1700</v>
      </c>
      <c r="AZ695" t="s">
        <v>1700</v>
      </c>
      <c r="BA695" t="s">
        <v>76</v>
      </c>
      <c r="BB695">
        <v>74116</v>
      </c>
      <c r="BC695" t="s">
        <v>79</v>
      </c>
      <c r="BH695" t="s">
        <v>7544</v>
      </c>
      <c r="BJ695">
        <v>731386298</v>
      </c>
    </row>
    <row r="696" spans="1:62" x14ac:dyDescent="0.25">
      <c r="A696" t="s">
        <v>281</v>
      </c>
      <c r="B696" s="2">
        <v>43437</v>
      </c>
      <c r="C696" t="s">
        <v>63</v>
      </c>
      <c r="D696" s="3">
        <v>43406.833468668985</v>
      </c>
      <c r="E696" t="s">
        <v>282</v>
      </c>
      <c r="F696" s="2">
        <v>43497</v>
      </c>
      <c r="G696" s="2">
        <v>43769</v>
      </c>
      <c r="H696" t="s">
        <v>283</v>
      </c>
      <c r="I696" t="s">
        <v>284</v>
      </c>
      <c r="J696" t="s">
        <v>285</v>
      </c>
      <c r="L696" t="s">
        <v>286</v>
      </c>
      <c r="M696" t="s">
        <v>136</v>
      </c>
      <c r="N696">
        <v>20833</v>
      </c>
      <c r="O696" t="s">
        <v>70</v>
      </c>
      <c r="Q696" t="s">
        <v>287</v>
      </c>
      <c r="S696" t="s">
        <v>72</v>
      </c>
      <c r="T696" t="s">
        <v>288</v>
      </c>
      <c r="U696" t="s">
        <v>289</v>
      </c>
      <c r="V696" t="s">
        <v>290</v>
      </c>
      <c r="W696" t="s">
        <v>136</v>
      </c>
      <c r="X696" t="s">
        <v>106</v>
      </c>
      <c r="Y696" t="str">
        <f>"37-3011"</f>
        <v>37-3011</v>
      </c>
      <c r="Z696" t="s">
        <v>94</v>
      </c>
      <c r="AA696">
        <v>561730</v>
      </c>
      <c r="AB696">
        <v>15</v>
      </c>
      <c r="AC696">
        <v>14</v>
      </c>
      <c r="AD696" t="s">
        <v>79</v>
      </c>
      <c r="AE696" t="s">
        <v>95</v>
      </c>
      <c r="AF696">
        <v>40</v>
      </c>
      <c r="AG696" s="4">
        <v>0.33333333333333331</v>
      </c>
      <c r="AH696" s="4">
        <v>0.66666666666666663</v>
      </c>
      <c r="AI696" s="5">
        <v>14.73</v>
      </c>
      <c r="AJ696">
        <v>22.1</v>
      </c>
      <c r="AK696">
        <v>22.1</v>
      </c>
      <c r="AL696" t="s">
        <v>81</v>
      </c>
      <c r="AM696" t="s">
        <v>82</v>
      </c>
      <c r="AO696" t="s">
        <v>83</v>
      </c>
      <c r="AR696" t="s">
        <v>82</v>
      </c>
      <c r="AT696" t="s">
        <v>82</v>
      </c>
      <c r="AW696" t="s">
        <v>82</v>
      </c>
      <c r="AY696" t="s">
        <v>286</v>
      </c>
      <c r="AZ696" t="s">
        <v>291</v>
      </c>
      <c r="BA696" t="s">
        <v>136</v>
      </c>
      <c r="BB696">
        <v>20833</v>
      </c>
      <c r="BC696" t="s">
        <v>79</v>
      </c>
      <c r="BH696" t="s">
        <v>284</v>
      </c>
      <c r="BI696" t="s">
        <v>285</v>
      </c>
      <c r="BJ696">
        <v>260790080</v>
      </c>
    </row>
    <row r="697" spans="1:62" x14ac:dyDescent="0.25">
      <c r="A697" t="s">
        <v>2087</v>
      </c>
      <c r="B697" s="2">
        <v>43437</v>
      </c>
      <c r="C697" t="s">
        <v>63</v>
      </c>
      <c r="D697" s="3">
        <v>43408.79510851852</v>
      </c>
      <c r="E697" t="s">
        <v>64</v>
      </c>
      <c r="F697" s="2">
        <v>43497</v>
      </c>
      <c r="G697" s="2">
        <v>43799</v>
      </c>
      <c r="H697" t="s">
        <v>2088</v>
      </c>
      <c r="I697" t="s">
        <v>67</v>
      </c>
      <c r="J697" t="s">
        <v>2089</v>
      </c>
      <c r="L697" t="s">
        <v>2078</v>
      </c>
      <c r="M697" t="s">
        <v>69</v>
      </c>
      <c r="N697">
        <v>40356</v>
      </c>
      <c r="O697" t="s">
        <v>70</v>
      </c>
      <c r="Q697" t="s">
        <v>2090</v>
      </c>
      <c r="S697" t="s">
        <v>72</v>
      </c>
      <c r="T697" t="s">
        <v>524</v>
      </c>
      <c r="U697" t="s">
        <v>2091</v>
      </c>
      <c r="V697" t="s">
        <v>68</v>
      </c>
      <c r="W697" t="s">
        <v>69</v>
      </c>
      <c r="X697" t="s">
        <v>1539</v>
      </c>
      <c r="Y697" t="str">
        <f>"37-3011"</f>
        <v>37-3011</v>
      </c>
      <c r="Z697" t="s">
        <v>94</v>
      </c>
      <c r="AA697">
        <v>56173</v>
      </c>
      <c r="AB697">
        <v>4</v>
      </c>
      <c r="AC697">
        <v>4</v>
      </c>
      <c r="AD697" t="s">
        <v>79</v>
      </c>
      <c r="AE697" t="s">
        <v>95</v>
      </c>
      <c r="AF697">
        <v>35</v>
      </c>
      <c r="AG697" s="4">
        <v>0.33333333333333331</v>
      </c>
      <c r="AH697" s="4">
        <v>0.66666666666666663</v>
      </c>
      <c r="AI697" s="5">
        <v>13.12</v>
      </c>
      <c r="AJ697">
        <v>19.68</v>
      </c>
      <c r="AK697">
        <v>19.68</v>
      </c>
      <c r="AL697" t="s">
        <v>81</v>
      </c>
      <c r="AM697" t="s">
        <v>82</v>
      </c>
      <c r="AO697" t="s">
        <v>83</v>
      </c>
      <c r="AP697" t="s">
        <v>67</v>
      </c>
      <c r="AQ697" t="s">
        <v>67</v>
      </c>
      <c r="AR697" t="s">
        <v>82</v>
      </c>
      <c r="AT697" t="s">
        <v>82</v>
      </c>
      <c r="AW697" t="s">
        <v>82</v>
      </c>
      <c r="AY697" t="s">
        <v>2078</v>
      </c>
      <c r="AZ697" t="s">
        <v>2092</v>
      </c>
      <c r="BA697" t="s">
        <v>69</v>
      </c>
      <c r="BB697">
        <v>40356</v>
      </c>
      <c r="BC697" t="s">
        <v>79</v>
      </c>
      <c r="BH697" t="s">
        <v>2089</v>
      </c>
      <c r="BJ697">
        <v>611134956</v>
      </c>
    </row>
    <row r="698" spans="1:62" x14ac:dyDescent="0.25">
      <c r="A698" t="s">
        <v>2335</v>
      </c>
      <c r="B698" s="2">
        <v>43437</v>
      </c>
      <c r="C698" t="s">
        <v>63</v>
      </c>
      <c r="D698" s="3">
        <v>43409.119240208332</v>
      </c>
      <c r="E698" t="s">
        <v>64</v>
      </c>
      <c r="F698" s="2">
        <v>43497</v>
      </c>
      <c r="G698" s="2">
        <v>43799</v>
      </c>
      <c r="H698" t="s">
        <v>2336</v>
      </c>
      <c r="I698" t="s">
        <v>67</v>
      </c>
      <c r="J698" t="s">
        <v>2337</v>
      </c>
      <c r="L698" t="s">
        <v>2106</v>
      </c>
      <c r="M698" t="s">
        <v>69</v>
      </c>
      <c r="N698">
        <v>40299</v>
      </c>
      <c r="O698" t="s">
        <v>70</v>
      </c>
      <c r="Q698" t="s">
        <v>2338</v>
      </c>
      <c r="S698" t="s">
        <v>72</v>
      </c>
      <c r="T698" t="s">
        <v>524</v>
      </c>
      <c r="U698" t="s">
        <v>2217</v>
      </c>
      <c r="V698" t="s">
        <v>526</v>
      </c>
      <c r="W698" t="s">
        <v>69</v>
      </c>
      <c r="X698" t="s">
        <v>1748</v>
      </c>
      <c r="Y698" t="str">
        <f>"39-2021"</f>
        <v>39-2021</v>
      </c>
      <c r="Z698" t="s">
        <v>78</v>
      </c>
      <c r="AA698">
        <v>711219</v>
      </c>
      <c r="AB698">
        <v>20</v>
      </c>
      <c r="AC698">
        <v>20</v>
      </c>
      <c r="AD698" t="s">
        <v>79</v>
      </c>
      <c r="AE698" t="s">
        <v>95</v>
      </c>
      <c r="AF698">
        <v>35</v>
      </c>
      <c r="AG698" s="4">
        <v>0.33333333333333331</v>
      </c>
      <c r="AH698" s="4">
        <v>0.66666666666666663</v>
      </c>
      <c r="AI698" s="5">
        <v>12.56</v>
      </c>
      <c r="AJ698">
        <v>18.84</v>
      </c>
      <c r="AK698">
        <v>18.84</v>
      </c>
      <c r="AL698" t="s">
        <v>81</v>
      </c>
      <c r="AM698" t="s">
        <v>82</v>
      </c>
      <c r="AO698" t="s">
        <v>83</v>
      </c>
      <c r="AP698" t="s">
        <v>67</v>
      </c>
      <c r="AQ698" t="s">
        <v>67</v>
      </c>
      <c r="AR698" t="s">
        <v>82</v>
      </c>
      <c r="AT698" t="s">
        <v>82</v>
      </c>
      <c r="AW698" t="s">
        <v>82</v>
      </c>
      <c r="AY698" t="s">
        <v>2106</v>
      </c>
      <c r="AZ698" t="s">
        <v>713</v>
      </c>
      <c r="BA698" t="s">
        <v>69</v>
      </c>
      <c r="BB698">
        <v>40299</v>
      </c>
      <c r="BC698" t="s">
        <v>79</v>
      </c>
      <c r="BH698" t="s">
        <v>2339</v>
      </c>
      <c r="BJ698">
        <v>208590709</v>
      </c>
    </row>
    <row r="699" spans="1:62" x14ac:dyDescent="0.25">
      <c r="A699" t="s">
        <v>4192</v>
      </c>
      <c r="B699" s="2">
        <v>43437</v>
      </c>
      <c r="C699" t="s">
        <v>63</v>
      </c>
      <c r="D699" s="3">
        <v>43383.433957604168</v>
      </c>
      <c r="E699" t="s">
        <v>117</v>
      </c>
      <c r="H699" t="s">
        <v>4193</v>
      </c>
      <c r="J699" t="s">
        <v>2342</v>
      </c>
      <c r="K699" t="s">
        <v>4194</v>
      </c>
      <c r="L699" t="s">
        <v>2343</v>
      </c>
      <c r="M699" t="s">
        <v>69</v>
      </c>
      <c r="N699">
        <v>40358</v>
      </c>
      <c r="O699" t="s">
        <v>70</v>
      </c>
      <c r="Q699" t="s">
        <v>4195</v>
      </c>
      <c r="S699" t="s">
        <v>72</v>
      </c>
      <c r="T699" t="s">
        <v>524</v>
      </c>
      <c r="U699" t="s">
        <v>525</v>
      </c>
      <c r="V699" t="s">
        <v>526</v>
      </c>
      <c r="W699" t="s">
        <v>69</v>
      </c>
      <c r="X699" t="s">
        <v>1758</v>
      </c>
      <c r="Y699" t="str">
        <f>"47-2061"</f>
        <v>47-2061</v>
      </c>
      <c r="Z699" t="s">
        <v>326</v>
      </c>
      <c r="AA699">
        <v>561730</v>
      </c>
      <c r="AB699">
        <v>10</v>
      </c>
      <c r="AD699" t="s">
        <v>79</v>
      </c>
      <c r="AE699" t="s">
        <v>95</v>
      </c>
      <c r="AF699">
        <v>35</v>
      </c>
      <c r="AG699" s="4">
        <v>0.33333333333333331</v>
      </c>
      <c r="AH699" s="4">
        <v>0.66666666666666663</v>
      </c>
      <c r="AI699" s="5">
        <v>16.149999999999999</v>
      </c>
      <c r="AJ699">
        <v>24.23</v>
      </c>
      <c r="AK699">
        <v>24.23</v>
      </c>
      <c r="AL699" t="s">
        <v>81</v>
      </c>
      <c r="AM699" t="s">
        <v>82</v>
      </c>
      <c r="AO699" t="s">
        <v>83</v>
      </c>
      <c r="AP699" t="s">
        <v>67</v>
      </c>
      <c r="AQ699" t="s">
        <v>67</v>
      </c>
      <c r="AR699" t="s">
        <v>82</v>
      </c>
      <c r="AT699" t="s">
        <v>82</v>
      </c>
      <c r="AW699" t="s">
        <v>82</v>
      </c>
      <c r="AY699" t="s">
        <v>2343</v>
      </c>
      <c r="AZ699" t="s">
        <v>2345</v>
      </c>
      <c r="BA699" t="s">
        <v>69</v>
      </c>
      <c r="BB699">
        <v>40358</v>
      </c>
      <c r="BC699" t="s">
        <v>79</v>
      </c>
      <c r="BH699" t="s">
        <v>2342</v>
      </c>
      <c r="BI699" t="s">
        <v>4194</v>
      </c>
      <c r="BJ699">
        <v>611313061</v>
      </c>
    </row>
    <row r="700" spans="1:62" x14ac:dyDescent="0.25">
      <c r="A700" t="s">
        <v>4317</v>
      </c>
      <c r="B700" s="2">
        <v>43437</v>
      </c>
      <c r="C700" t="s">
        <v>63</v>
      </c>
      <c r="D700" s="3">
        <v>43406.839071828705</v>
      </c>
      <c r="E700" t="s">
        <v>64</v>
      </c>
      <c r="F700" s="2">
        <v>43497</v>
      </c>
      <c r="G700" s="2">
        <v>43800</v>
      </c>
      <c r="H700" t="s">
        <v>4318</v>
      </c>
      <c r="I700" t="s">
        <v>4319</v>
      </c>
      <c r="J700" t="s">
        <v>4320</v>
      </c>
      <c r="L700" t="s">
        <v>1530</v>
      </c>
      <c r="M700" t="s">
        <v>76</v>
      </c>
      <c r="N700">
        <v>73049</v>
      </c>
      <c r="O700" t="s">
        <v>70</v>
      </c>
      <c r="Q700" t="s">
        <v>4321</v>
      </c>
      <c r="S700" t="s">
        <v>72</v>
      </c>
      <c r="T700" t="s">
        <v>2824</v>
      </c>
      <c r="U700" t="s">
        <v>4073</v>
      </c>
      <c r="V700" t="s">
        <v>642</v>
      </c>
      <c r="W700" t="s">
        <v>105</v>
      </c>
      <c r="X700" t="s">
        <v>106</v>
      </c>
      <c r="Y700" t="str">
        <f>"37-3011"</f>
        <v>37-3011</v>
      </c>
      <c r="Z700" t="s">
        <v>94</v>
      </c>
      <c r="AA700">
        <v>561730</v>
      </c>
      <c r="AB700">
        <v>15</v>
      </c>
      <c r="AC700">
        <v>15</v>
      </c>
      <c r="AD700" t="s">
        <v>79</v>
      </c>
      <c r="AE700" t="s">
        <v>95</v>
      </c>
      <c r="AF700">
        <v>40</v>
      </c>
      <c r="AG700" s="4">
        <v>0.33333333333333331</v>
      </c>
      <c r="AH700" s="4">
        <v>0.70833333333333337</v>
      </c>
      <c r="AI700" s="5">
        <v>12.92</v>
      </c>
      <c r="AJ700">
        <v>19.38</v>
      </c>
      <c r="AL700" t="s">
        <v>81</v>
      </c>
      <c r="AM700" t="s">
        <v>82</v>
      </c>
      <c r="AO700" t="s">
        <v>83</v>
      </c>
      <c r="AR700" t="s">
        <v>82</v>
      </c>
      <c r="AT700" t="s">
        <v>82</v>
      </c>
      <c r="AW700" t="s">
        <v>82</v>
      </c>
      <c r="AY700" t="s">
        <v>1530</v>
      </c>
      <c r="AZ700" t="s">
        <v>1257</v>
      </c>
      <c r="BA700" t="s">
        <v>76</v>
      </c>
      <c r="BB700">
        <v>73049</v>
      </c>
      <c r="BC700" t="s">
        <v>79</v>
      </c>
      <c r="BH700" t="s">
        <v>4320</v>
      </c>
      <c r="BJ700">
        <v>731561496</v>
      </c>
    </row>
    <row r="701" spans="1:62" x14ac:dyDescent="0.25">
      <c r="A701" t="s">
        <v>4844</v>
      </c>
      <c r="B701" s="2">
        <v>43437</v>
      </c>
      <c r="C701" t="s">
        <v>63</v>
      </c>
      <c r="D701" s="3">
        <v>43406.836778055556</v>
      </c>
      <c r="E701" t="s">
        <v>64</v>
      </c>
      <c r="F701" s="2">
        <v>43497</v>
      </c>
      <c r="G701" s="2">
        <v>43784</v>
      </c>
      <c r="H701" t="s">
        <v>4845</v>
      </c>
      <c r="I701" t="s">
        <v>4846</v>
      </c>
      <c r="J701" t="s">
        <v>4847</v>
      </c>
      <c r="L701" t="s">
        <v>4693</v>
      </c>
      <c r="M701" t="s">
        <v>626</v>
      </c>
      <c r="N701">
        <v>72745</v>
      </c>
      <c r="O701" t="s">
        <v>70</v>
      </c>
      <c r="Q701" t="s">
        <v>4848</v>
      </c>
      <c r="S701" t="s">
        <v>72</v>
      </c>
      <c r="T701" t="s">
        <v>1738</v>
      </c>
      <c r="U701" t="s">
        <v>1739</v>
      </c>
      <c r="V701" t="s">
        <v>1740</v>
      </c>
      <c r="W701" t="s">
        <v>278</v>
      </c>
      <c r="X701" t="s">
        <v>4849</v>
      </c>
      <c r="Y701" t="str">
        <f>"49-3053"</f>
        <v>49-3053</v>
      </c>
      <c r="Z701" t="s">
        <v>4850</v>
      </c>
      <c r="AA701">
        <v>561730</v>
      </c>
      <c r="AB701">
        <v>1</v>
      </c>
      <c r="AC701">
        <v>1</v>
      </c>
      <c r="AD701" t="s">
        <v>79</v>
      </c>
      <c r="AE701" t="s">
        <v>80</v>
      </c>
      <c r="AF701">
        <v>40</v>
      </c>
      <c r="AG701" s="4">
        <v>0.33333333333333331</v>
      </c>
      <c r="AH701" s="4">
        <v>0.6875</v>
      </c>
      <c r="AI701" s="5">
        <v>16.25</v>
      </c>
      <c r="AJ701">
        <v>24.38</v>
      </c>
      <c r="AK701">
        <v>24.38</v>
      </c>
      <c r="AL701" t="s">
        <v>81</v>
      </c>
      <c r="AM701" t="s">
        <v>82</v>
      </c>
      <c r="AO701" t="s">
        <v>83</v>
      </c>
      <c r="AR701" t="s">
        <v>82</v>
      </c>
      <c r="AT701" t="s">
        <v>82</v>
      </c>
      <c r="AW701" t="s">
        <v>82</v>
      </c>
      <c r="AY701" t="s">
        <v>4693</v>
      </c>
      <c r="AZ701" t="s">
        <v>4851</v>
      </c>
      <c r="BA701" t="s">
        <v>626</v>
      </c>
      <c r="BB701">
        <v>72745</v>
      </c>
      <c r="BC701" t="s">
        <v>79</v>
      </c>
      <c r="BH701" t="s">
        <v>4847</v>
      </c>
      <c r="BJ701">
        <v>320163308</v>
      </c>
    </row>
    <row r="702" spans="1:62" x14ac:dyDescent="0.25">
      <c r="A702" t="s">
        <v>5190</v>
      </c>
      <c r="B702" s="2">
        <v>43437</v>
      </c>
      <c r="C702" t="s">
        <v>63</v>
      </c>
      <c r="D702" s="3">
        <v>43406.838443668981</v>
      </c>
      <c r="E702" t="s">
        <v>64</v>
      </c>
      <c r="F702" s="2">
        <v>43497</v>
      </c>
      <c r="G702" s="2">
        <v>43798</v>
      </c>
      <c r="H702" t="s">
        <v>5191</v>
      </c>
      <c r="J702" t="s">
        <v>5192</v>
      </c>
      <c r="L702" t="s">
        <v>738</v>
      </c>
      <c r="M702" t="s">
        <v>105</v>
      </c>
      <c r="N702">
        <v>78736</v>
      </c>
      <c r="O702" t="s">
        <v>70</v>
      </c>
      <c r="Q702" t="s">
        <v>5193</v>
      </c>
      <c r="S702" t="s">
        <v>72</v>
      </c>
      <c r="T702" t="s">
        <v>1791</v>
      </c>
      <c r="U702" t="s">
        <v>911</v>
      </c>
      <c r="V702" t="s">
        <v>863</v>
      </c>
      <c r="W702" t="s">
        <v>105</v>
      </c>
      <c r="X702" t="s">
        <v>1758</v>
      </c>
      <c r="Y702" t="str">
        <f>"53-7062"</f>
        <v>53-7062</v>
      </c>
      <c r="Z702" t="s">
        <v>337</v>
      </c>
      <c r="AA702">
        <v>444220</v>
      </c>
      <c r="AB702">
        <v>6</v>
      </c>
      <c r="AC702">
        <v>6</v>
      </c>
      <c r="AD702" t="s">
        <v>79</v>
      </c>
      <c r="AE702" t="s">
        <v>95</v>
      </c>
      <c r="AF702">
        <v>40</v>
      </c>
      <c r="AG702" s="4">
        <v>0.3125</v>
      </c>
      <c r="AH702" s="4">
        <v>0.6875</v>
      </c>
      <c r="AI702" s="5">
        <v>12.88</v>
      </c>
      <c r="AJ702">
        <v>19.32</v>
      </c>
      <c r="AL702" t="s">
        <v>81</v>
      </c>
      <c r="AM702" t="s">
        <v>82</v>
      </c>
      <c r="AO702" t="s">
        <v>83</v>
      </c>
      <c r="AR702" t="s">
        <v>82</v>
      </c>
      <c r="AT702" t="s">
        <v>82</v>
      </c>
      <c r="AW702" t="s">
        <v>72</v>
      </c>
      <c r="AX702">
        <v>1</v>
      </c>
      <c r="AY702" t="s">
        <v>738</v>
      </c>
      <c r="AZ702" t="s">
        <v>2422</v>
      </c>
      <c r="BA702" t="s">
        <v>105</v>
      </c>
      <c r="BB702">
        <v>78736</v>
      </c>
      <c r="BC702" t="s">
        <v>87</v>
      </c>
      <c r="BH702" t="s">
        <v>5194</v>
      </c>
      <c r="BJ702">
        <v>352292980</v>
      </c>
    </row>
    <row r="703" spans="1:62" x14ac:dyDescent="0.25">
      <c r="A703" t="s">
        <v>5436</v>
      </c>
      <c r="B703" s="2">
        <v>43437</v>
      </c>
      <c r="C703" t="s">
        <v>63</v>
      </c>
      <c r="D703" s="3">
        <v>43406.833354409719</v>
      </c>
      <c r="E703" t="s">
        <v>64</v>
      </c>
      <c r="F703" s="2">
        <v>43497</v>
      </c>
      <c r="G703" s="2">
        <v>43799</v>
      </c>
      <c r="H703" t="s">
        <v>5437</v>
      </c>
      <c r="J703" t="s">
        <v>5438</v>
      </c>
      <c r="L703" t="s">
        <v>795</v>
      </c>
      <c r="M703" t="s">
        <v>105</v>
      </c>
      <c r="N703">
        <v>78247</v>
      </c>
      <c r="O703" t="s">
        <v>70</v>
      </c>
      <c r="Q703" t="s">
        <v>5439</v>
      </c>
      <c r="S703" t="s">
        <v>72</v>
      </c>
      <c r="T703" t="s">
        <v>5440</v>
      </c>
      <c r="U703" t="s">
        <v>4688</v>
      </c>
      <c r="V703" t="s">
        <v>642</v>
      </c>
      <c r="W703" t="s">
        <v>105</v>
      </c>
      <c r="X703" t="s">
        <v>106</v>
      </c>
      <c r="Y703" t="str">
        <f>"37-3011"</f>
        <v>37-3011</v>
      </c>
      <c r="Z703" t="s">
        <v>94</v>
      </c>
      <c r="AA703">
        <v>561730</v>
      </c>
      <c r="AB703">
        <v>70</v>
      </c>
      <c r="AC703">
        <v>70</v>
      </c>
      <c r="AD703" t="s">
        <v>79</v>
      </c>
      <c r="AE703" t="s">
        <v>95</v>
      </c>
      <c r="AF703">
        <v>40</v>
      </c>
      <c r="AG703" s="4">
        <v>0.3125</v>
      </c>
      <c r="AH703" s="4">
        <v>0.6875</v>
      </c>
      <c r="AI703" s="5">
        <v>13.02</v>
      </c>
      <c r="AJ703">
        <v>19.53</v>
      </c>
      <c r="AL703" t="s">
        <v>81</v>
      </c>
      <c r="AM703" t="s">
        <v>82</v>
      </c>
      <c r="AO703" t="s">
        <v>83</v>
      </c>
      <c r="AP703" t="s">
        <v>67</v>
      </c>
      <c r="AQ703" t="s">
        <v>67</v>
      </c>
      <c r="AR703" t="s">
        <v>82</v>
      </c>
      <c r="AT703" t="s">
        <v>82</v>
      </c>
      <c r="AW703" t="s">
        <v>82</v>
      </c>
      <c r="AY703" t="s">
        <v>795</v>
      </c>
      <c r="AZ703" t="s">
        <v>797</v>
      </c>
      <c r="BA703" t="s">
        <v>105</v>
      </c>
      <c r="BB703">
        <v>78247</v>
      </c>
      <c r="BC703" t="s">
        <v>79</v>
      </c>
      <c r="BH703" t="s">
        <v>5438</v>
      </c>
      <c r="BJ703">
        <v>742185152</v>
      </c>
    </row>
    <row r="704" spans="1:62" x14ac:dyDescent="0.25">
      <c r="A704" t="s">
        <v>5460</v>
      </c>
      <c r="B704" s="2">
        <v>43437</v>
      </c>
      <c r="C704" t="s">
        <v>63</v>
      </c>
      <c r="D704" s="3">
        <v>43409.484207939815</v>
      </c>
      <c r="E704" t="s">
        <v>64</v>
      </c>
      <c r="F704" s="2">
        <v>43497</v>
      </c>
      <c r="G704" s="2">
        <v>43784</v>
      </c>
      <c r="H704" t="s">
        <v>5415</v>
      </c>
      <c r="I704" t="s">
        <v>67</v>
      </c>
      <c r="J704" t="s">
        <v>5416</v>
      </c>
      <c r="K704" t="s">
        <v>67</v>
      </c>
      <c r="L704" t="s">
        <v>4124</v>
      </c>
      <c r="M704" t="s">
        <v>745</v>
      </c>
      <c r="N704">
        <v>66214</v>
      </c>
      <c r="O704" t="s">
        <v>70</v>
      </c>
      <c r="P704" t="s">
        <v>67</v>
      </c>
      <c r="Q704" t="s">
        <v>5417</v>
      </c>
      <c r="R704">
        <v>232</v>
      </c>
      <c r="S704" t="s">
        <v>72</v>
      </c>
      <c r="T704" t="s">
        <v>651</v>
      </c>
      <c r="U704" t="s">
        <v>652</v>
      </c>
      <c r="V704" t="s">
        <v>653</v>
      </c>
      <c r="W704" t="s">
        <v>207</v>
      </c>
      <c r="X704" t="s">
        <v>5418</v>
      </c>
      <c r="Y704" t="str">
        <f>"39-9032"</f>
        <v>39-9032</v>
      </c>
      <c r="Z704" t="s">
        <v>5419</v>
      </c>
      <c r="AA704">
        <v>61162</v>
      </c>
      <c r="AB704">
        <v>20</v>
      </c>
      <c r="AC704">
        <v>20</v>
      </c>
      <c r="AD704" t="s">
        <v>79</v>
      </c>
      <c r="AE704" t="s">
        <v>80</v>
      </c>
      <c r="AF704">
        <v>35</v>
      </c>
      <c r="AG704" s="4">
        <v>0.58333333333333337</v>
      </c>
      <c r="AH704" s="4">
        <v>0.875</v>
      </c>
      <c r="AI704" s="5">
        <v>13.28</v>
      </c>
      <c r="AL704" t="s">
        <v>81</v>
      </c>
      <c r="AM704" t="s">
        <v>82</v>
      </c>
      <c r="AO704" t="s">
        <v>5127</v>
      </c>
      <c r="AP704" t="s">
        <v>67</v>
      </c>
      <c r="AQ704" t="s">
        <v>5420</v>
      </c>
      <c r="AR704" t="s">
        <v>82</v>
      </c>
      <c r="AT704" t="s">
        <v>82</v>
      </c>
      <c r="AW704" t="s">
        <v>82</v>
      </c>
      <c r="AY704" t="s">
        <v>1753</v>
      </c>
      <c r="AZ704" t="s">
        <v>5461</v>
      </c>
      <c r="BA704" t="s">
        <v>761</v>
      </c>
      <c r="BB704">
        <v>30339</v>
      </c>
      <c r="BC704" t="s">
        <v>79</v>
      </c>
      <c r="BH704" t="s">
        <v>5462</v>
      </c>
      <c r="BI704" t="s">
        <v>5463</v>
      </c>
      <c r="BJ704">
        <v>742852234</v>
      </c>
    </row>
    <row r="705" spans="1:62" x14ac:dyDescent="0.25">
      <c r="A705" t="s">
        <v>5589</v>
      </c>
      <c r="B705" s="2">
        <v>43437</v>
      </c>
      <c r="C705" t="s">
        <v>63</v>
      </c>
      <c r="D705" s="3">
        <v>43409.484731608798</v>
      </c>
      <c r="E705" t="s">
        <v>64</v>
      </c>
      <c r="F705" s="2">
        <v>43497</v>
      </c>
      <c r="G705" s="2">
        <v>43784</v>
      </c>
      <c r="H705" t="s">
        <v>5415</v>
      </c>
      <c r="I705" t="s">
        <v>67</v>
      </c>
      <c r="J705" t="s">
        <v>5416</v>
      </c>
      <c r="K705" t="s">
        <v>67</v>
      </c>
      <c r="L705" t="s">
        <v>4124</v>
      </c>
      <c r="M705" t="s">
        <v>745</v>
      </c>
      <c r="N705">
        <v>66214</v>
      </c>
      <c r="O705" t="s">
        <v>70</v>
      </c>
      <c r="P705" t="s">
        <v>67</v>
      </c>
      <c r="Q705" t="s">
        <v>5417</v>
      </c>
      <c r="R705">
        <v>232</v>
      </c>
      <c r="S705" t="s">
        <v>72</v>
      </c>
      <c r="T705" t="s">
        <v>651</v>
      </c>
      <c r="U705" t="s">
        <v>652</v>
      </c>
      <c r="V705" t="s">
        <v>653</v>
      </c>
      <c r="W705" t="s">
        <v>207</v>
      </c>
      <c r="X705" t="s">
        <v>5418</v>
      </c>
      <c r="Y705" t="str">
        <f>"39-9032"</f>
        <v>39-9032</v>
      </c>
      <c r="Z705" t="s">
        <v>5419</v>
      </c>
      <c r="AA705">
        <v>61162</v>
      </c>
      <c r="AB705">
        <v>6</v>
      </c>
      <c r="AC705">
        <v>6</v>
      </c>
      <c r="AD705" t="s">
        <v>79</v>
      </c>
      <c r="AE705" t="s">
        <v>80</v>
      </c>
      <c r="AF705">
        <v>35</v>
      </c>
      <c r="AG705" s="4">
        <v>0.58333333333333337</v>
      </c>
      <c r="AH705" s="4">
        <v>0.875</v>
      </c>
      <c r="AI705" s="5">
        <v>13.67</v>
      </c>
      <c r="AL705" t="s">
        <v>81</v>
      </c>
      <c r="AM705" t="s">
        <v>82</v>
      </c>
      <c r="AO705" t="s">
        <v>5127</v>
      </c>
      <c r="AP705" t="s">
        <v>67</v>
      </c>
      <c r="AQ705" t="s">
        <v>5420</v>
      </c>
      <c r="AR705" t="s">
        <v>82</v>
      </c>
      <c r="AT705" t="s">
        <v>82</v>
      </c>
      <c r="AW705" t="s">
        <v>82</v>
      </c>
      <c r="AY705" t="s">
        <v>5590</v>
      </c>
      <c r="AZ705" t="s">
        <v>5591</v>
      </c>
      <c r="BA705" t="s">
        <v>192</v>
      </c>
      <c r="BB705">
        <v>55901</v>
      </c>
      <c r="BC705" t="s">
        <v>79</v>
      </c>
      <c r="BH705" t="s">
        <v>5592</v>
      </c>
      <c r="BJ705">
        <v>742852234</v>
      </c>
    </row>
    <row r="706" spans="1:62" x14ac:dyDescent="0.25">
      <c r="A706" t="s">
        <v>5626</v>
      </c>
      <c r="B706" s="2">
        <v>43437</v>
      </c>
      <c r="C706" t="s">
        <v>63</v>
      </c>
      <c r="D706" s="3">
        <v>43409.483209386577</v>
      </c>
      <c r="E706" t="s">
        <v>64</v>
      </c>
      <c r="F706" s="2">
        <v>43497</v>
      </c>
      <c r="G706" s="2">
        <v>43784</v>
      </c>
      <c r="H706" t="s">
        <v>5415</v>
      </c>
      <c r="I706" t="s">
        <v>67</v>
      </c>
      <c r="J706" t="s">
        <v>5416</v>
      </c>
      <c r="K706" t="s">
        <v>67</v>
      </c>
      <c r="L706" t="s">
        <v>4124</v>
      </c>
      <c r="M706" t="s">
        <v>745</v>
      </c>
      <c r="N706">
        <v>66214</v>
      </c>
      <c r="O706" t="s">
        <v>70</v>
      </c>
      <c r="P706" t="s">
        <v>67</v>
      </c>
      <c r="Q706" t="s">
        <v>5417</v>
      </c>
      <c r="R706">
        <v>232</v>
      </c>
      <c r="S706" t="s">
        <v>72</v>
      </c>
      <c r="T706" t="s">
        <v>651</v>
      </c>
      <c r="U706" t="s">
        <v>652</v>
      </c>
      <c r="V706" t="s">
        <v>653</v>
      </c>
      <c r="W706" t="s">
        <v>207</v>
      </c>
      <c r="X706" t="s">
        <v>5418</v>
      </c>
      <c r="Y706" t="str">
        <f>"39-9032"</f>
        <v>39-9032</v>
      </c>
      <c r="Z706" t="s">
        <v>5419</v>
      </c>
      <c r="AA706">
        <v>61162</v>
      </c>
      <c r="AB706">
        <v>4</v>
      </c>
      <c r="AC706">
        <v>4</v>
      </c>
      <c r="AD706" t="s">
        <v>79</v>
      </c>
      <c r="AE706" t="s">
        <v>80</v>
      </c>
      <c r="AF706">
        <v>35</v>
      </c>
      <c r="AG706" s="4">
        <v>0.58333333333333337</v>
      </c>
      <c r="AH706" s="4">
        <v>0.875</v>
      </c>
      <c r="AI706" s="5">
        <v>14.57</v>
      </c>
      <c r="AL706" t="s">
        <v>81</v>
      </c>
      <c r="AM706" t="s">
        <v>82</v>
      </c>
      <c r="AO706" t="s">
        <v>5127</v>
      </c>
      <c r="AP706" t="s">
        <v>67</v>
      </c>
      <c r="AQ706" t="s">
        <v>5420</v>
      </c>
      <c r="AR706" t="s">
        <v>82</v>
      </c>
      <c r="AT706" t="s">
        <v>82</v>
      </c>
      <c r="AW706" t="s">
        <v>82</v>
      </c>
      <c r="AY706" t="s">
        <v>5627</v>
      </c>
      <c r="AZ706" t="s">
        <v>5628</v>
      </c>
      <c r="BA706" t="s">
        <v>821</v>
      </c>
      <c r="BB706">
        <v>97045</v>
      </c>
      <c r="BC706" t="s">
        <v>79</v>
      </c>
      <c r="BH706" t="s">
        <v>5629</v>
      </c>
      <c r="BJ706">
        <v>742852234</v>
      </c>
    </row>
    <row r="707" spans="1:62" x14ac:dyDescent="0.25">
      <c r="A707" t="s">
        <v>5909</v>
      </c>
      <c r="B707" s="2">
        <v>43437</v>
      </c>
      <c r="C707" t="s">
        <v>63</v>
      </c>
      <c r="D707" s="3">
        <v>43406.84037740741</v>
      </c>
      <c r="E707" t="s">
        <v>1763</v>
      </c>
      <c r="F707" s="2">
        <v>43497</v>
      </c>
      <c r="G707" s="2">
        <v>43796</v>
      </c>
      <c r="H707" t="s">
        <v>5910</v>
      </c>
      <c r="J707" t="s">
        <v>5911</v>
      </c>
      <c r="L707" t="s">
        <v>738</v>
      </c>
      <c r="M707" t="s">
        <v>105</v>
      </c>
      <c r="N707">
        <v>78702</v>
      </c>
      <c r="O707" t="s">
        <v>70</v>
      </c>
      <c r="Q707" t="s">
        <v>5912</v>
      </c>
      <c r="S707" t="s">
        <v>72</v>
      </c>
      <c r="T707" t="s">
        <v>1791</v>
      </c>
      <c r="U707" t="s">
        <v>911</v>
      </c>
      <c r="V707" t="s">
        <v>863</v>
      </c>
      <c r="W707" t="s">
        <v>105</v>
      </c>
      <c r="X707" t="s">
        <v>1197</v>
      </c>
      <c r="Y707" t="str">
        <f>"47-2061"</f>
        <v>47-2061</v>
      </c>
      <c r="Z707" t="s">
        <v>326</v>
      </c>
      <c r="AA707">
        <v>423710</v>
      </c>
      <c r="AB707">
        <v>24</v>
      </c>
      <c r="AC707">
        <v>24</v>
      </c>
      <c r="AD707" t="s">
        <v>79</v>
      </c>
      <c r="AE707" t="s">
        <v>95</v>
      </c>
      <c r="AF707">
        <v>40</v>
      </c>
      <c r="AG707" s="4">
        <v>0.29166666666666669</v>
      </c>
      <c r="AH707" s="4">
        <v>0.66666666666666663</v>
      </c>
      <c r="AI707" s="5">
        <v>15.07</v>
      </c>
      <c r="AJ707">
        <v>22.61</v>
      </c>
      <c r="AL707" t="s">
        <v>81</v>
      </c>
      <c r="AM707" t="s">
        <v>82</v>
      </c>
      <c r="AO707" t="s">
        <v>83</v>
      </c>
      <c r="AR707" t="s">
        <v>82</v>
      </c>
      <c r="AT707" t="s">
        <v>82</v>
      </c>
      <c r="AW707" t="s">
        <v>82</v>
      </c>
      <c r="AY707" t="s">
        <v>738</v>
      </c>
      <c r="AZ707" t="s">
        <v>2422</v>
      </c>
      <c r="BA707" t="s">
        <v>105</v>
      </c>
      <c r="BB707">
        <v>78702</v>
      </c>
      <c r="BC707" t="s">
        <v>79</v>
      </c>
      <c r="BH707" t="s">
        <v>5911</v>
      </c>
      <c r="BJ707">
        <v>742513704</v>
      </c>
    </row>
    <row r="708" spans="1:62" x14ac:dyDescent="0.25">
      <c r="A708" t="s">
        <v>6742</v>
      </c>
      <c r="B708" s="2">
        <v>43437</v>
      </c>
      <c r="C708" t="s">
        <v>63</v>
      </c>
      <c r="D708" s="3">
        <v>43407.199210844905</v>
      </c>
      <c r="E708" t="s">
        <v>64</v>
      </c>
      <c r="F708" s="2">
        <v>43497</v>
      </c>
      <c r="G708" s="2">
        <v>43770</v>
      </c>
      <c r="H708" t="s">
        <v>6743</v>
      </c>
      <c r="I708" t="s">
        <v>6744</v>
      </c>
      <c r="J708" t="s">
        <v>6745</v>
      </c>
      <c r="L708" t="s">
        <v>738</v>
      </c>
      <c r="M708" t="s">
        <v>105</v>
      </c>
      <c r="N708">
        <v>78757</v>
      </c>
      <c r="O708" t="s">
        <v>70</v>
      </c>
      <c r="Q708" t="s">
        <v>6746</v>
      </c>
      <c r="S708" t="s">
        <v>72</v>
      </c>
      <c r="T708" t="s">
        <v>1855</v>
      </c>
      <c r="U708" t="s">
        <v>6225</v>
      </c>
      <c r="V708" t="s">
        <v>738</v>
      </c>
      <c r="W708" t="s">
        <v>105</v>
      </c>
      <c r="X708" t="s">
        <v>2948</v>
      </c>
      <c r="Y708" t="str">
        <f>"37-3011"</f>
        <v>37-3011</v>
      </c>
      <c r="Z708" t="s">
        <v>94</v>
      </c>
      <c r="AA708">
        <v>561730</v>
      </c>
      <c r="AB708">
        <v>7</v>
      </c>
      <c r="AC708">
        <v>7</v>
      </c>
      <c r="AD708" t="s">
        <v>79</v>
      </c>
      <c r="AE708" t="s">
        <v>95</v>
      </c>
      <c r="AF708">
        <v>40</v>
      </c>
      <c r="AG708" s="4">
        <v>0.33333333333333331</v>
      </c>
      <c r="AH708" s="4">
        <v>0.70833333333333337</v>
      </c>
      <c r="AI708" s="5">
        <v>13.91</v>
      </c>
      <c r="AJ708">
        <v>20.87</v>
      </c>
      <c r="AL708" t="s">
        <v>81</v>
      </c>
      <c r="AM708" t="s">
        <v>82</v>
      </c>
      <c r="AO708" t="s">
        <v>83</v>
      </c>
      <c r="AR708" t="s">
        <v>82</v>
      </c>
      <c r="AT708" t="s">
        <v>82</v>
      </c>
      <c r="AW708" t="s">
        <v>82</v>
      </c>
      <c r="AY708" t="s">
        <v>738</v>
      </c>
      <c r="AZ708" t="s">
        <v>2422</v>
      </c>
      <c r="BA708" t="s">
        <v>105</v>
      </c>
      <c r="BB708">
        <v>78757</v>
      </c>
      <c r="BC708" t="s">
        <v>79</v>
      </c>
      <c r="BH708" t="s">
        <v>6745</v>
      </c>
      <c r="BJ708">
        <v>742978752</v>
      </c>
    </row>
    <row r="709" spans="1:62" x14ac:dyDescent="0.25">
      <c r="A709" t="s">
        <v>7007</v>
      </c>
      <c r="B709" s="2">
        <v>43437</v>
      </c>
      <c r="C709" t="s">
        <v>63</v>
      </c>
      <c r="D709" s="3">
        <v>43406.840830196757</v>
      </c>
      <c r="E709" t="s">
        <v>64</v>
      </c>
      <c r="F709" s="2">
        <v>43497</v>
      </c>
      <c r="G709" s="2">
        <v>43770</v>
      </c>
      <c r="H709" t="s">
        <v>6978</v>
      </c>
      <c r="I709" t="s">
        <v>6979</v>
      </c>
      <c r="J709" t="s">
        <v>6980</v>
      </c>
      <c r="L709" t="s">
        <v>6981</v>
      </c>
      <c r="M709" t="s">
        <v>86</v>
      </c>
      <c r="N709">
        <v>32034</v>
      </c>
      <c r="O709" t="s">
        <v>70</v>
      </c>
      <c r="Q709" t="s">
        <v>6982</v>
      </c>
      <c r="S709" t="s">
        <v>72</v>
      </c>
      <c r="T709" t="s">
        <v>102</v>
      </c>
      <c r="U709" t="s">
        <v>2630</v>
      </c>
      <c r="V709" t="s">
        <v>2470</v>
      </c>
      <c r="W709" t="s">
        <v>105</v>
      </c>
      <c r="X709" t="s">
        <v>1533</v>
      </c>
      <c r="Y709" t="str">
        <f>"35-3031"</f>
        <v>35-3031</v>
      </c>
      <c r="Z709" t="s">
        <v>410</v>
      </c>
      <c r="AA709">
        <v>721110</v>
      </c>
      <c r="AB709">
        <v>27</v>
      </c>
      <c r="AC709">
        <v>27</v>
      </c>
      <c r="AD709" t="s">
        <v>79</v>
      </c>
      <c r="AE709" t="s">
        <v>95</v>
      </c>
      <c r="AF709">
        <v>35</v>
      </c>
      <c r="AG709" s="4">
        <v>0.22916666666666666</v>
      </c>
      <c r="AH709" s="4">
        <v>0.5625</v>
      </c>
      <c r="AI709" s="6">
        <v>13</v>
      </c>
      <c r="AJ709">
        <v>19.5</v>
      </c>
      <c r="AK709">
        <v>19.5</v>
      </c>
      <c r="AL709" t="s">
        <v>81</v>
      </c>
      <c r="AM709" t="s">
        <v>82</v>
      </c>
      <c r="AO709" t="s">
        <v>83</v>
      </c>
      <c r="AR709" t="s">
        <v>82</v>
      </c>
      <c r="AT709" t="s">
        <v>82</v>
      </c>
      <c r="AW709" t="s">
        <v>72</v>
      </c>
      <c r="AX709">
        <v>3</v>
      </c>
      <c r="AY709" t="s">
        <v>6981</v>
      </c>
      <c r="AZ709" t="s">
        <v>698</v>
      </c>
      <c r="BA709" t="s">
        <v>86</v>
      </c>
      <c r="BB709">
        <v>32034</v>
      </c>
      <c r="BC709" t="s">
        <v>87</v>
      </c>
      <c r="BH709" t="s">
        <v>6980</v>
      </c>
      <c r="BJ709">
        <v>20325957</v>
      </c>
    </row>
    <row r="710" spans="1:62" x14ac:dyDescent="0.25">
      <c r="A710" t="s">
        <v>7186</v>
      </c>
      <c r="B710" s="2">
        <v>43437</v>
      </c>
      <c r="C710" t="s">
        <v>63</v>
      </c>
      <c r="D710" s="3">
        <v>43390.774194108795</v>
      </c>
      <c r="E710" t="s">
        <v>64</v>
      </c>
      <c r="F710" s="2">
        <v>43465</v>
      </c>
      <c r="G710" s="2">
        <v>43676</v>
      </c>
      <c r="H710" t="s">
        <v>7187</v>
      </c>
      <c r="I710" t="s">
        <v>67</v>
      </c>
      <c r="J710" t="s">
        <v>7188</v>
      </c>
      <c r="K710" t="s">
        <v>67</v>
      </c>
      <c r="L710" t="s">
        <v>7189</v>
      </c>
      <c r="M710" t="s">
        <v>714</v>
      </c>
      <c r="N710" t="s">
        <v>7190</v>
      </c>
      <c r="O710" t="s">
        <v>70</v>
      </c>
      <c r="Q710" t="s">
        <v>7191</v>
      </c>
      <c r="S710" t="s">
        <v>72</v>
      </c>
      <c r="T710" t="s">
        <v>7192</v>
      </c>
      <c r="U710" t="s">
        <v>7193</v>
      </c>
      <c r="V710" t="s">
        <v>3479</v>
      </c>
      <c r="W710" t="s">
        <v>105</v>
      </c>
      <c r="X710" t="s">
        <v>7194</v>
      </c>
      <c r="Y710" t="str">
        <f>"35-2021"</f>
        <v>35-2021</v>
      </c>
      <c r="Z710" t="s">
        <v>221</v>
      </c>
      <c r="AA710">
        <v>722511</v>
      </c>
      <c r="AB710">
        <v>8</v>
      </c>
      <c r="AC710">
        <v>8</v>
      </c>
      <c r="AD710" t="s">
        <v>79</v>
      </c>
      <c r="AE710" t="s">
        <v>80</v>
      </c>
      <c r="AF710">
        <v>40</v>
      </c>
      <c r="AG710" s="4">
        <v>0.625</v>
      </c>
      <c r="AH710" s="4">
        <v>0.95833333333333337</v>
      </c>
      <c r="AI710" s="5">
        <v>8.8000000000000007</v>
      </c>
      <c r="AJ710">
        <v>13.2</v>
      </c>
      <c r="AL710" t="s">
        <v>81</v>
      </c>
      <c r="AM710" t="s">
        <v>82</v>
      </c>
      <c r="AO710" t="s">
        <v>83</v>
      </c>
      <c r="AP710" t="s">
        <v>67</v>
      </c>
      <c r="AQ710" t="s">
        <v>67</v>
      </c>
      <c r="AR710" t="s">
        <v>82</v>
      </c>
      <c r="AT710" t="s">
        <v>82</v>
      </c>
      <c r="AW710" t="s">
        <v>82</v>
      </c>
      <c r="AY710" t="s">
        <v>7189</v>
      </c>
      <c r="AZ710" t="s">
        <v>7195</v>
      </c>
      <c r="BA710" t="s">
        <v>714</v>
      </c>
      <c r="BB710" t="s">
        <v>7190</v>
      </c>
      <c r="BC710" t="s">
        <v>87</v>
      </c>
      <c r="BH710" t="s">
        <v>7188</v>
      </c>
      <c r="BI710" t="s">
        <v>67</v>
      </c>
      <c r="BJ710">
        <v>721380722</v>
      </c>
    </row>
    <row r="711" spans="1:62" x14ac:dyDescent="0.25">
      <c r="A711" t="s">
        <v>7440</v>
      </c>
      <c r="B711" s="2">
        <v>43437</v>
      </c>
      <c r="C711" t="s">
        <v>63</v>
      </c>
      <c r="D711" s="3">
        <v>43401.842895995367</v>
      </c>
      <c r="E711" t="s">
        <v>1763</v>
      </c>
      <c r="F711" s="2">
        <v>43491</v>
      </c>
      <c r="G711" s="2">
        <v>43764</v>
      </c>
      <c r="H711" t="s">
        <v>7441</v>
      </c>
      <c r="I711" t="s">
        <v>683</v>
      </c>
      <c r="J711" t="s">
        <v>7442</v>
      </c>
      <c r="K711" t="s">
        <v>683</v>
      </c>
      <c r="L711" t="s">
        <v>1700</v>
      </c>
      <c r="M711" t="s">
        <v>76</v>
      </c>
      <c r="N711">
        <v>74129</v>
      </c>
      <c r="O711" t="s">
        <v>70</v>
      </c>
      <c r="P711" t="s">
        <v>683</v>
      </c>
      <c r="Q711" t="s">
        <v>7443</v>
      </c>
      <c r="S711" t="s">
        <v>72</v>
      </c>
      <c r="T711" t="s">
        <v>5730</v>
      </c>
      <c r="U711" t="s">
        <v>5731</v>
      </c>
      <c r="V711" t="s">
        <v>5732</v>
      </c>
      <c r="W711" t="s">
        <v>76</v>
      </c>
      <c r="X711" t="s">
        <v>93</v>
      </c>
      <c r="Y711" t="str">
        <f>"37-3011"</f>
        <v>37-3011</v>
      </c>
      <c r="Z711" t="s">
        <v>94</v>
      </c>
      <c r="AA711">
        <v>561730</v>
      </c>
      <c r="AB711">
        <v>6</v>
      </c>
      <c r="AC711">
        <v>4</v>
      </c>
      <c r="AD711" t="s">
        <v>79</v>
      </c>
      <c r="AE711" t="s">
        <v>95</v>
      </c>
      <c r="AF711">
        <v>40</v>
      </c>
      <c r="AG711" s="4">
        <v>0.33333333333333331</v>
      </c>
      <c r="AH711" s="4">
        <v>0.70833333333333337</v>
      </c>
      <c r="AI711" s="5">
        <v>12.95</v>
      </c>
      <c r="AJ711">
        <v>0</v>
      </c>
      <c r="AK711">
        <v>0</v>
      </c>
      <c r="AL711" t="s">
        <v>81</v>
      </c>
      <c r="AM711" t="s">
        <v>82</v>
      </c>
      <c r="AO711" t="s">
        <v>213</v>
      </c>
      <c r="AP711" t="s">
        <v>683</v>
      </c>
      <c r="AQ711" t="s">
        <v>683</v>
      </c>
      <c r="AR711" t="s">
        <v>82</v>
      </c>
      <c r="AT711" t="s">
        <v>82</v>
      </c>
      <c r="AW711" t="s">
        <v>82</v>
      </c>
      <c r="AY711" t="s">
        <v>1700</v>
      </c>
      <c r="AZ711" t="s">
        <v>1700</v>
      </c>
      <c r="BA711" t="s">
        <v>76</v>
      </c>
      <c r="BB711">
        <v>74129</v>
      </c>
      <c r="BC711" t="s">
        <v>79</v>
      </c>
      <c r="BH711" t="s">
        <v>7442</v>
      </c>
      <c r="BJ711">
        <v>275247954</v>
      </c>
    </row>
    <row r="712" spans="1:62" x14ac:dyDescent="0.25">
      <c r="A712" t="s">
        <v>7557</v>
      </c>
      <c r="B712" s="2">
        <v>43437</v>
      </c>
      <c r="C712" t="s">
        <v>63</v>
      </c>
      <c r="D712" s="3">
        <v>43406.836333067127</v>
      </c>
      <c r="E712" t="s">
        <v>64</v>
      </c>
      <c r="F712" s="2">
        <v>43497</v>
      </c>
      <c r="G712" s="2">
        <v>43770</v>
      </c>
      <c r="H712" t="s">
        <v>7558</v>
      </c>
      <c r="J712" t="s">
        <v>7559</v>
      </c>
      <c r="L712" t="s">
        <v>7560</v>
      </c>
      <c r="M712" t="s">
        <v>105</v>
      </c>
      <c r="N712">
        <v>78660</v>
      </c>
      <c r="O712" t="s">
        <v>70</v>
      </c>
      <c r="Q712" t="s">
        <v>7561</v>
      </c>
      <c r="S712" t="s">
        <v>72</v>
      </c>
      <c r="T712" t="s">
        <v>1855</v>
      </c>
      <c r="U712" t="s">
        <v>1856</v>
      </c>
      <c r="V712" t="s">
        <v>863</v>
      </c>
      <c r="W712" t="s">
        <v>105</v>
      </c>
      <c r="X712" t="s">
        <v>1539</v>
      </c>
      <c r="Y712" t="str">
        <f>"37-3011"</f>
        <v>37-3011</v>
      </c>
      <c r="Z712" t="s">
        <v>94</v>
      </c>
      <c r="AA712">
        <v>561730</v>
      </c>
      <c r="AB712">
        <v>12</v>
      </c>
      <c r="AC712">
        <v>12</v>
      </c>
      <c r="AD712" t="s">
        <v>79</v>
      </c>
      <c r="AE712" t="s">
        <v>95</v>
      </c>
      <c r="AF712">
        <v>40</v>
      </c>
      <c r="AG712" s="4">
        <v>0.33333333333333331</v>
      </c>
      <c r="AH712" s="4">
        <v>0.70833333333333337</v>
      </c>
      <c r="AI712" s="5">
        <v>13.91</v>
      </c>
      <c r="AJ712">
        <v>20.87</v>
      </c>
      <c r="AK712">
        <v>27</v>
      </c>
      <c r="AL712" t="s">
        <v>81</v>
      </c>
      <c r="AM712" t="s">
        <v>82</v>
      </c>
      <c r="AO712" t="s">
        <v>83</v>
      </c>
      <c r="AR712" t="s">
        <v>82</v>
      </c>
      <c r="AT712" t="s">
        <v>82</v>
      </c>
      <c r="AW712" t="s">
        <v>72</v>
      </c>
      <c r="AX712">
        <v>3</v>
      </c>
      <c r="AY712" t="s">
        <v>7560</v>
      </c>
      <c r="AZ712" t="s">
        <v>2422</v>
      </c>
      <c r="BA712" t="s">
        <v>105</v>
      </c>
      <c r="BB712">
        <v>78660</v>
      </c>
      <c r="BC712" t="s">
        <v>79</v>
      </c>
      <c r="BH712" t="s">
        <v>7559</v>
      </c>
      <c r="BJ712">
        <v>472057110</v>
      </c>
    </row>
    <row r="713" spans="1:62" x14ac:dyDescent="0.25">
      <c r="A713" t="s">
        <v>7721</v>
      </c>
      <c r="B713" s="2">
        <v>43437</v>
      </c>
      <c r="C713" t="s">
        <v>63</v>
      </c>
      <c r="D713" s="3">
        <v>43407.239070127318</v>
      </c>
      <c r="E713" t="s">
        <v>64</v>
      </c>
      <c r="F713" s="2">
        <v>43497</v>
      </c>
      <c r="G713" s="2">
        <v>43770</v>
      </c>
      <c r="H713" t="s">
        <v>7722</v>
      </c>
      <c r="J713" t="s">
        <v>7723</v>
      </c>
      <c r="L713" t="s">
        <v>795</v>
      </c>
      <c r="M713" t="s">
        <v>105</v>
      </c>
      <c r="N713">
        <v>78209</v>
      </c>
      <c r="O713" t="s">
        <v>70</v>
      </c>
      <c r="Q713" t="s">
        <v>7724</v>
      </c>
      <c r="S713" t="s">
        <v>72</v>
      </c>
      <c r="T713" t="s">
        <v>7495</v>
      </c>
      <c r="U713" t="s">
        <v>6225</v>
      </c>
      <c r="V713" t="s">
        <v>738</v>
      </c>
      <c r="W713" t="s">
        <v>105</v>
      </c>
      <c r="X713" t="s">
        <v>1758</v>
      </c>
      <c r="Y713" t="str">
        <f>"37-3011"</f>
        <v>37-3011</v>
      </c>
      <c r="Z713" t="s">
        <v>94</v>
      </c>
      <c r="AA713">
        <v>561730</v>
      </c>
      <c r="AB713">
        <v>22</v>
      </c>
      <c r="AC713">
        <v>22</v>
      </c>
      <c r="AD713" t="s">
        <v>79</v>
      </c>
      <c r="AE713" t="s">
        <v>95</v>
      </c>
      <c r="AF713">
        <v>40</v>
      </c>
      <c r="AG713" s="4">
        <v>0.3125</v>
      </c>
      <c r="AH713" s="4">
        <v>0.6875</v>
      </c>
      <c r="AI713" s="5">
        <v>13.02</v>
      </c>
      <c r="AJ713">
        <v>19.53</v>
      </c>
      <c r="AK713">
        <v>22.19</v>
      </c>
      <c r="AL713" t="s">
        <v>81</v>
      </c>
      <c r="AM713" t="s">
        <v>82</v>
      </c>
      <c r="AO713" t="s">
        <v>83</v>
      </c>
      <c r="AR713" t="s">
        <v>82</v>
      </c>
      <c r="AT713" t="s">
        <v>82</v>
      </c>
      <c r="AW713" t="s">
        <v>72</v>
      </c>
      <c r="AX713">
        <v>3</v>
      </c>
      <c r="AY713" t="s">
        <v>795</v>
      </c>
      <c r="AZ713" t="s">
        <v>797</v>
      </c>
      <c r="BA713" t="s">
        <v>105</v>
      </c>
      <c r="BB713">
        <v>78209</v>
      </c>
      <c r="BC713" t="s">
        <v>79</v>
      </c>
      <c r="BH713" t="s">
        <v>7723</v>
      </c>
      <c r="BJ713">
        <v>742416779</v>
      </c>
    </row>
    <row r="714" spans="1:62" x14ac:dyDescent="0.25">
      <c r="A714" t="s">
        <v>8693</v>
      </c>
      <c r="B714" s="2">
        <v>43437</v>
      </c>
      <c r="C714" t="s">
        <v>63</v>
      </c>
      <c r="D714" s="3">
        <v>43398.565859918985</v>
      </c>
      <c r="E714" t="s">
        <v>117</v>
      </c>
      <c r="H714" t="s">
        <v>8694</v>
      </c>
      <c r="I714" t="s">
        <v>67</v>
      </c>
      <c r="J714" t="s">
        <v>8695</v>
      </c>
      <c r="K714" t="s">
        <v>67</v>
      </c>
      <c r="L714" t="s">
        <v>5316</v>
      </c>
      <c r="M714" t="s">
        <v>105</v>
      </c>
      <c r="N714">
        <v>77493</v>
      </c>
      <c r="O714" t="s">
        <v>70</v>
      </c>
      <c r="P714" t="s">
        <v>67</v>
      </c>
      <c r="Q714" t="s">
        <v>8696</v>
      </c>
      <c r="S714" t="s">
        <v>72</v>
      </c>
      <c r="T714" t="s">
        <v>8682</v>
      </c>
      <c r="U714" t="s">
        <v>8683</v>
      </c>
      <c r="V714" t="s">
        <v>1335</v>
      </c>
      <c r="W714" t="s">
        <v>105</v>
      </c>
      <c r="X714" t="s">
        <v>326</v>
      </c>
      <c r="Y714" t="str">
        <f>"47-2061"</f>
        <v>47-2061</v>
      </c>
      <c r="Z714" t="s">
        <v>326</v>
      </c>
      <c r="AA714">
        <v>236115</v>
      </c>
      <c r="AB714">
        <v>45</v>
      </c>
      <c r="AD714" t="s">
        <v>79</v>
      </c>
      <c r="AE714" t="s">
        <v>95</v>
      </c>
      <c r="AF714">
        <v>40</v>
      </c>
      <c r="AG714" s="4">
        <v>0.33333333333333331</v>
      </c>
      <c r="AH714" s="4">
        <v>0.70833333333333337</v>
      </c>
      <c r="AI714" s="5">
        <v>15.84</v>
      </c>
      <c r="AJ714">
        <v>0</v>
      </c>
      <c r="AK714">
        <v>0</v>
      </c>
      <c r="AL714" t="s">
        <v>81</v>
      </c>
      <c r="AM714" t="s">
        <v>82</v>
      </c>
      <c r="AO714" t="s">
        <v>83</v>
      </c>
      <c r="AP714" t="s">
        <v>67</v>
      </c>
      <c r="AQ714" t="s">
        <v>67</v>
      </c>
      <c r="AR714" t="s">
        <v>82</v>
      </c>
      <c r="AT714" t="s">
        <v>82</v>
      </c>
      <c r="AW714" t="s">
        <v>82</v>
      </c>
      <c r="AY714" t="s">
        <v>8697</v>
      </c>
      <c r="AZ714" t="s">
        <v>3292</v>
      </c>
      <c r="BA714" t="s">
        <v>105</v>
      </c>
      <c r="BB714">
        <v>77493</v>
      </c>
      <c r="BC714" t="s">
        <v>79</v>
      </c>
      <c r="BH714" t="s">
        <v>8695</v>
      </c>
      <c r="BI714" t="s">
        <v>67</v>
      </c>
      <c r="BJ714">
        <v>43684696</v>
      </c>
    </row>
    <row r="715" spans="1:62" x14ac:dyDescent="0.25">
      <c r="A715" t="s">
        <v>8823</v>
      </c>
      <c r="B715" s="2">
        <v>43437</v>
      </c>
      <c r="C715" t="s">
        <v>63</v>
      </c>
      <c r="D715" s="3">
        <v>43406.835228796299</v>
      </c>
      <c r="E715" t="s">
        <v>64</v>
      </c>
      <c r="F715" s="2">
        <v>43497</v>
      </c>
      <c r="G715" s="2">
        <v>43800</v>
      </c>
      <c r="H715" t="s">
        <v>8824</v>
      </c>
      <c r="I715" t="s">
        <v>67</v>
      </c>
      <c r="J715" t="s">
        <v>8825</v>
      </c>
      <c r="K715" t="s">
        <v>8826</v>
      </c>
      <c r="L715" t="s">
        <v>2277</v>
      </c>
      <c r="M715" t="s">
        <v>714</v>
      </c>
      <c r="N715">
        <v>70503</v>
      </c>
      <c r="O715" t="s">
        <v>70</v>
      </c>
      <c r="P715" t="s">
        <v>67</v>
      </c>
      <c r="Q715" t="s">
        <v>8827</v>
      </c>
      <c r="S715" t="s">
        <v>72</v>
      </c>
      <c r="T715" t="s">
        <v>2125</v>
      </c>
      <c r="U715" t="s">
        <v>2126</v>
      </c>
      <c r="V715" t="s">
        <v>2127</v>
      </c>
      <c r="W715" t="s">
        <v>714</v>
      </c>
      <c r="X715" t="s">
        <v>8828</v>
      </c>
      <c r="Y715" t="str">
        <f>"37-3011"</f>
        <v>37-3011</v>
      </c>
      <c r="Z715" t="s">
        <v>94</v>
      </c>
      <c r="AA715">
        <v>1114</v>
      </c>
      <c r="AB715">
        <v>10</v>
      </c>
      <c r="AC715">
        <v>10</v>
      </c>
      <c r="AD715" t="s">
        <v>79</v>
      </c>
      <c r="AE715" t="s">
        <v>80</v>
      </c>
      <c r="AF715">
        <v>35</v>
      </c>
      <c r="AG715" s="4">
        <v>0.3125</v>
      </c>
      <c r="AH715" s="4">
        <v>0.64583333333333337</v>
      </c>
      <c r="AI715" s="5">
        <v>11.38</v>
      </c>
      <c r="AJ715">
        <v>17.07</v>
      </c>
      <c r="AK715">
        <v>17.07</v>
      </c>
      <c r="AL715" t="s">
        <v>81</v>
      </c>
      <c r="AM715" t="s">
        <v>82</v>
      </c>
      <c r="AO715" t="s">
        <v>83</v>
      </c>
      <c r="AR715" t="s">
        <v>82</v>
      </c>
      <c r="AT715" t="s">
        <v>82</v>
      </c>
      <c r="AW715" t="s">
        <v>82</v>
      </c>
      <c r="AY715" t="s">
        <v>8829</v>
      </c>
      <c r="AZ715" t="s">
        <v>4915</v>
      </c>
      <c r="BA715" t="s">
        <v>714</v>
      </c>
      <c r="BB715">
        <v>70555</v>
      </c>
      <c r="BC715" t="s">
        <v>79</v>
      </c>
      <c r="BH715" t="s">
        <v>8830</v>
      </c>
      <c r="BJ715">
        <v>202128349</v>
      </c>
    </row>
    <row r="716" spans="1:62" x14ac:dyDescent="0.25">
      <c r="A716" t="s">
        <v>8926</v>
      </c>
      <c r="B716" s="2">
        <v>43437</v>
      </c>
      <c r="C716" t="s">
        <v>63</v>
      </c>
      <c r="D716" s="3">
        <v>43406.834143067128</v>
      </c>
      <c r="E716" t="s">
        <v>64</v>
      </c>
      <c r="F716" s="2">
        <v>43497</v>
      </c>
      <c r="G716" s="2">
        <v>43800</v>
      </c>
      <c r="H716" t="s">
        <v>8927</v>
      </c>
      <c r="J716" t="s">
        <v>8928</v>
      </c>
      <c r="L716" t="s">
        <v>4011</v>
      </c>
      <c r="M716" t="s">
        <v>136</v>
      </c>
      <c r="N716">
        <v>20636</v>
      </c>
      <c r="O716" t="s">
        <v>70</v>
      </c>
      <c r="Q716" t="s">
        <v>8929</v>
      </c>
      <c r="S716" t="s">
        <v>72</v>
      </c>
      <c r="T716" t="s">
        <v>5117</v>
      </c>
      <c r="U716" t="s">
        <v>5118</v>
      </c>
      <c r="V716" t="s">
        <v>4354</v>
      </c>
      <c r="W716" t="s">
        <v>278</v>
      </c>
      <c r="X716" t="s">
        <v>106</v>
      </c>
      <c r="Y716" t="str">
        <f>"37-3011"</f>
        <v>37-3011</v>
      </c>
      <c r="Z716" t="s">
        <v>94</v>
      </c>
      <c r="AA716">
        <v>561730</v>
      </c>
      <c r="AB716">
        <v>6</v>
      </c>
      <c r="AC716">
        <v>6</v>
      </c>
      <c r="AD716" t="s">
        <v>79</v>
      </c>
      <c r="AE716" t="s">
        <v>80</v>
      </c>
      <c r="AF716">
        <v>35</v>
      </c>
      <c r="AG716" s="4">
        <v>0.27083333333333331</v>
      </c>
      <c r="AH716" s="4">
        <v>0.625</v>
      </c>
      <c r="AI716" s="5">
        <v>15.39</v>
      </c>
      <c r="AJ716">
        <v>23.09</v>
      </c>
      <c r="AL716" t="s">
        <v>81</v>
      </c>
      <c r="AM716" t="s">
        <v>82</v>
      </c>
      <c r="AO716" t="s">
        <v>83</v>
      </c>
      <c r="AR716" t="s">
        <v>82</v>
      </c>
      <c r="AT716" t="s">
        <v>82</v>
      </c>
      <c r="AW716" t="s">
        <v>72</v>
      </c>
      <c r="AX716">
        <v>3</v>
      </c>
      <c r="AY716" t="s">
        <v>4011</v>
      </c>
      <c r="AZ716" t="s">
        <v>8930</v>
      </c>
      <c r="BA716" t="s">
        <v>136</v>
      </c>
      <c r="BB716">
        <v>20636</v>
      </c>
      <c r="BC716" t="s">
        <v>79</v>
      </c>
      <c r="BH716" t="s">
        <v>8928</v>
      </c>
      <c r="BJ716">
        <v>521720959</v>
      </c>
    </row>
    <row r="717" spans="1:62" x14ac:dyDescent="0.25">
      <c r="A717" t="s">
        <v>9008</v>
      </c>
      <c r="B717" s="2">
        <v>43437</v>
      </c>
      <c r="C717" t="s">
        <v>63</v>
      </c>
      <c r="D717" s="3">
        <v>43406.840262175923</v>
      </c>
      <c r="E717" t="s">
        <v>64</v>
      </c>
      <c r="F717" s="2">
        <v>43497</v>
      </c>
      <c r="G717" s="2">
        <v>43769</v>
      </c>
      <c r="H717" t="s">
        <v>8990</v>
      </c>
      <c r="J717" t="s">
        <v>9009</v>
      </c>
      <c r="L717" t="s">
        <v>795</v>
      </c>
      <c r="M717" t="s">
        <v>105</v>
      </c>
      <c r="N717">
        <v>78257</v>
      </c>
      <c r="O717" t="s">
        <v>70</v>
      </c>
      <c r="Q717" t="s">
        <v>8992</v>
      </c>
      <c r="S717" t="s">
        <v>72</v>
      </c>
      <c r="T717" t="s">
        <v>1855</v>
      </c>
      <c r="U717" t="s">
        <v>1856</v>
      </c>
      <c r="V717" t="s">
        <v>863</v>
      </c>
      <c r="W717" t="s">
        <v>105</v>
      </c>
      <c r="X717" t="s">
        <v>106</v>
      </c>
      <c r="Y717" t="str">
        <f>"37-3011"</f>
        <v>37-3011</v>
      </c>
      <c r="Z717" t="s">
        <v>94</v>
      </c>
      <c r="AA717">
        <v>561730</v>
      </c>
      <c r="AB717">
        <v>90</v>
      </c>
      <c r="AC717">
        <v>90</v>
      </c>
      <c r="AD717" t="s">
        <v>79</v>
      </c>
      <c r="AE717" t="s">
        <v>95</v>
      </c>
      <c r="AF717">
        <v>40</v>
      </c>
      <c r="AG717" s="4">
        <v>0.27083333333333331</v>
      </c>
      <c r="AH717" s="4">
        <v>0.64583333333333337</v>
      </c>
      <c r="AI717" s="5">
        <v>13.02</v>
      </c>
      <c r="AJ717">
        <v>19.53</v>
      </c>
      <c r="AK717">
        <v>33</v>
      </c>
      <c r="AL717" t="s">
        <v>81</v>
      </c>
      <c r="AM717" t="s">
        <v>82</v>
      </c>
      <c r="AO717" t="s">
        <v>83</v>
      </c>
      <c r="AR717" t="s">
        <v>82</v>
      </c>
      <c r="AT717" t="s">
        <v>82</v>
      </c>
      <c r="AW717" t="s">
        <v>72</v>
      </c>
      <c r="AX717">
        <v>1</v>
      </c>
      <c r="AY717" t="s">
        <v>795</v>
      </c>
      <c r="AZ717" t="s">
        <v>797</v>
      </c>
      <c r="BA717" t="s">
        <v>105</v>
      </c>
      <c r="BB717">
        <v>78257</v>
      </c>
      <c r="BC717" t="s">
        <v>79</v>
      </c>
      <c r="BH717" t="s">
        <v>9009</v>
      </c>
      <c r="BJ717">
        <v>743039851</v>
      </c>
    </row>
    <row r="718" spans="1:62" x14ac:dyDescent="0.25">
      <c r="A718" t="s">
        <v>9090</v>
      </c>
      <c r="B718" s="2">
        <v>43437</v>
      </c>
      <c r="C718" t="s">
        <v>63</v>
      </c>
      <c r="D718" s="3">
        <v>43407.253329629631</v>
      </c>
      <c r="E718" t="s">
        <v>64</v>
      </c>
      <c r="F718" s="2">
        <v>43497</v>
      </c>
      <c r="G718" s="2">
        <v>43770</v>
      </c>
      <c r="H718" t="s">
        <v>9091</v>
      </c>
      <c r="J718" t="s">
        <v>9092</v>
      </c>
      <c r="L718" t="s">
        <v>6815</v>
      </c>
      <c r="M718" t="s">
        <v>105</v>
      </c>
      <c r="N718">
        <v>77433</v>
      </c>
      <c r="O718" t="s">
        <v>70</v>
      </c>
      <c r="Q718" t="s">
        <v>9093</v>
      </c>
      <c r="S718" t="s">
        <v>72</v>
      </c>
      <c r="T718" t="s">
        <v>7495</v>
      </c>
      <c r="U718" t="s">
        <v>6225</v>
      </c>
      <c r="V718" t="s">
        <v>738</v>
      </c>
      <c r="W718" t="s">
        <v>105</v>
      </c>
      <c r="X718" t="s">
        <v>1758</v>
      </c>
      <c r="Y718" t="str">
        <f>"37-3011"</f>
        <v>37-3011</v>
      </c>
      <c r="Z718" t="s">
        <v>94</v>
      </c>
      <c r="AA718">
        <v>561730</v>
      </c>
      <c r="AB718">
        <v>80</v>
      </c>
      <c r="AC718">
        <v>80</v>
      </c>
      <c r="AD718" t="s">
        <v>79</v>
      </c>
      <c r="AE718" t="s">
        <v>95</v>
      </c>
      <c r="AF718">
        <v>40</v>
      </c>
      <c r="AG718" s="4">
        <v>0.27083333333333331</v>
      </c>
      <c r="AH718" s="4">
        <v>0.64583333333333337</v>
      </c>
      <c r="AI718" s="5">
        <v>13.44</v>
      </c>
      <c r="AJ718">
        <v>20.16</v>
      </c>
      <c r="AL718" t="s">
        <v>81</v>
      </c>
      <c r="AM718" t="s">
        <v>82</v>
      </c>
      <c r="AO718" t="s">
        <v>83</v>
      </c>
      <c r="AR718" t="s">
        <v>82</v>
      </c>
      <c r="AT718" t="s">
        <v>82</v>
      </c>
      <c r="AW718" t="s">
        <v>72</v>
      </c>
      <c r="AX718">
        <v>3</v>
      </c>
      <c r="AY718" t="s">
        <v>6815</v>
      </c>
      <c r="AZ718" t="s">
        <v>3292</v>
      </c>
      <c r="BA718" t="s">
        <v>105</v>
      </c>
      <c r="BB718">
        <v>77433</v>
      </c>
      <c r="BC718" t="s">
        <v>79</v>
      </c>
      <c r="BH718" t="s">
        <v>9092</v>
      </c>
      <c r="BJ718">
        <v>200690077</v>
      </c>
    </row>
    <row r="719" spans="1:62" x14ac:dyDescent="0.25">
      <c r="A719" t="s">
        <v>9202</v>
      </c>
      <c r="B719" s="2">
        <v>43437</v>
      </c>
      <c r="C719" t="s">
        <v>63</v>
      </c>
      <c r="D719" s="3">
        <v>43407.205472372683</v>
      </c>
      <c r="E719" t="s">
        <v>64</v>
      </c>
      <c r="F719" s="2">
        <v>43497</v>
      </c>
      <c r="G719" s="2">
        <v>43770</v>
      </c>
      <c r="H719" t="s">
        <v>9203</v>
      </c>
      <c r="J719" t="s">
        <v>9204</v>
      </c>
      <c r="L719" t="s">
        <v>2058</v>
      </c>
      <c r="M719" t="s">
        <v>105</v>
      </c>
      <c r="N719">
        <v>78626</v>
      </c>
      <c r="O719" t="s">
        <v>70</v>
      </c>
      <c r="Q719" t="s">
        <v>9205</v>
      </c>
      <c r="S719" t="s">
        <v>72</v>
      </c>
      <c r="T719" t="s">
        <v>1855</v>
      </c>
      <c r="U719" t="s">
        <v>1856</v>
      </c>
      <c r="V719" t="s">
        <v>863</v>
      </c>
      <c r="W719" t="s">
        <v>105</v>
      </c>
      <c r="X719" t="s">
        <v>1758</v>
      </c>
      <c r="Y719" t="str">
        <f>"37-3011"</f>
        <v>37-3011</v>
      </c>
      <c r="Z719" t="s">
        <v>94</v>
      </c>
      <c r="AA719">
        <v>561730</v>
      </c>
      <c r="AB719">
        <v>8</v>
      </c>
      <c r="AC719">
        <v>8</v>
      </c>
      <c r="AD719" t="s">
        <v>79</v>
      </c>
      <c r="AE719" t="s">
        <v>95</v>
      </c>
      <c r="AF719">
        <v>40</v>
      </c>
      <c r="AG719" s="4">
        <v>0.29166666666666669</v>
      </c>
      <c r="AH719" s="4">
        <v>0.66666666666666663</v>
      </c>
      <c r="AI719" s="5">
        <v>13.91</v>
      </c>
      <c r="AJ719">
        <v>20.87</v>
      </c>
      <c r="AL719" t="s">
        <v>81</v>
      </c>
      <c r="AM719" t="s">
        <v>82</v>
      </c>
      <c r="AO719" t="s">
        <v>83</v>
      </c>
      <c r="AR719" t="s">
        <v>82</v>
      </c>
      <c r="AT719" t="s">
        <v>82</v>
      </c>
      <c r="AW719" t="s">
        <v>72</v>
      </c>
      <c r="AX719">
        <v>3</v>
      </c>
      <c r="AY719" t="s">
        <v>2058</v>
      </c>
      <c r="AZ719" t="s">
        <v>2062</v>
      </c>
      <c r="BA719" t="s">
        <v>105</v>
      </c>
      <c r="BB719">
        <v>78626</v>
      </c>
      <c r="BC719" t="s">
        <v>79</v>
      </c>
      <c r="BH719" t="s">
        <v>9204</v>
      </c>
      <c r="BJ719">
        <v>742360472</v>
      </c>
    </row>
    <row r="720" spans="1:62" x14ac:dyDescent="0.25">
      <c r="A720" t="s">
        <v>9235</v>
      </c>
      <c r="B720" s="2">
        <v>43437</v>
      </c>
      <c r="C720" t="s">
        <v>63</v>
      </c>
      <c r="D720" s="3">
        <v>43406.881398900463</v>
      </c>
      <c r="E720" t="s">
        <v>64</v>
      </c>
      <c r="F720" s="2">
        <v>43497</v>
      </c>
      <c r="G720" s="2">
        <v>43770</v>
      </c>
      <c r="H720" t="s">
        <v>9236</v>
      </c>
      <c r="J720" t="s">
        <v>9237</v>
      </c>
      <c r="K720" t="s">
        <v>9238</v>
      </c>
      <c r="L720" t="s">
        <v>2551</v>
      </c>
      <c r="M720" t="s">
        <v>105</v>
      </c>
      <c r="N720">
        <v>79707</v>
      </c>
      <c r="O720" t="s">
        <v>70</v>
      </c>
      <c r="Q720" t="s">
        <v>9239</v>
      </c>
      <c r="S720" t="s">
        <v>72</v>
      </c>
      <c r="T720" t="s">
        <v>1855</v>
      </c>
      <c r="U720" t="s">
        <v>1856</v>
      </c>
      <c r="V720" t="s">
        <v>863</v>
      </c>
      <c r="W720" t="s">
        <v>105</v>
      </c>
      <c r="X720" t="s">
        <v>106</v>
      </c>
      <c r="Y720" t="str">
        <f>"37-3011"</f>
        <v>37-3011</v>
      </c>
      <c r="Z720" t="s">
        <v>94</v>
      </c>
      <c r="AA720">
        <v>561730</v>
      </c>
      <c r="AB720">
        <v>35</v>
      </c>
      <c r="AC720">
        <v>35</v>
      </c>
      <c r="AD720" t="s">
        <v>79</v>
      </c>
      <c r="AE720" t="s">
        <v>95</v>
      </c>
      <c r="AF720">
        <v>40</v>
      </c>
      <c r="AG720" s="4">
        <v>0.29166666666666669</v>
      </c>
      <c r="AH720" s="4">
        <v>0.66666666666666663</v>
      </c>
      <c r="AI720" s="5">
        <v>14.73</v>
      </c>
      <c r="AJ720">
        <v>22.1</v>
      </c>
      <c r="AL720" t="s">
        <v>81</v>
      </c>
      <c r="AM720" t="s">
        <v>82</v>
      </c>
      <c r="AO720" t="s">
        <v>83</v>
      </c>
      <c r="AR720" t="s">
        <v>82</v>
      </c>
      <c r="AT720" t="s">
        <v>82</v>
      </c>
      <c r="AW720" t="s">
        <v>72</v>
      </c>
      <c r="AX720">
        <v>3</v>
      </c>
      <c r="AY720" t="s">
        <v>2551</v>
      </c>
      <c r="AZ720" t="s">
        <v>1204</v>
      </c>
      <c r="BA720" t="s">
        <v>105</v>
      </c>
      <c r="BB720">
        <v>79706</v>
      </c>
      <c r="BC720" t="s">
        <v>79</v>
      </c>
      <c r="BH720" t="s">
        <v>2553</v>
      </c>
      <c r="BJ720">
        <v>474959185</v>
      </c>
    </row>
    <row r="721" spans="1:62" x14ac:dyDescent="0.25">
      <c r="A721" t="s">
        <v>9353</v>
      </c>
      <c r="B721" s="2">
        <v>43437</v>
      </c>
      <c r="C721" t="s">
        <v>63</v>
      </c>
      <c r="D721" s="3">
        <v>43406.84358453704</v>
      </c>
      <c r="E721" t="s">
        <v>64</v>
      </c>
      <c r="F721" s="2">
        <v>43497</v>
      </c>
      <c r="G721" s="2">
        <v>43770</v>
      </c>
      <c r="H721" t="s">
        <v>9354</v>
      </c>
      <c r="J721" t="s">
        <v>9355</v>
      </c>
      <c r="L721" t="s">
        <v>3586</v>
      </c>
      <c r="M721" t="s">
        <v>105</v>
      </c>
      <c r="N721">
        <v>76527</v>
      </c>
      <c r="O721" t="s">
        <v>70</v>
      </c>
      <c r="Q721" t="s">
        <v>9356</v>
      </c>
      <c r="S721" t="s">
        <v>72</v>
      </c>
      <c r="T721" t="s">
        <v>1855</v>
      </c>
      <c r="U721" t="s">
        <v>1856</v>
      </c>
      <c r="V721" t="s">
        <v>863</v>
      </c>
      <c r="W721" t="s">
        <v>105</v>
      </c>
      <c r="X721" t="s">
        <v>106</v>
      </c>
      <c r="Y721" t="str">
        <f>"37-3011"</f>
        <v>37-3011</v>
      </c>
      <c r="Z721" t="s">
        <v>94</v>
      </c>
      <c r="AA721">
        <v>561730</v>
      </c>
      <c r="AB721">
        <v>16</v>
      </c>
      <c r="AC721">
        <v>16</v>
      </c>
      <c r="AD721" t="s">
        <v>79</v>
      </c>
      <c r="AE721" t="s">
        <v>95</v>
      </c>
      <c r="AF721">
        <v>40</v>
      </c>
      <c r="AG721" s="4">
        <v>0.33333333333333331</v>
      </c>
      <c r="AH721" s="4">
        <v>0.70833333333333337</v>
      </c>
      <c r="AI721" s="5">
        <v>13.91</v>
      </c>
      <c r="AJ721">
        <v>20.87</v>
      </c>
      <c r="AL721" t="s">
        <v>81</v>
      </c>
      <c r="AM721" t="s">
        <v>82</v>
      </c>
      <c r="AO721" t="s">
        <v>83</v>
      </c>
      <c r="AR721" t="s">
        <v>82</v>
      </c>
      <c r="AT721" t="s">
        <v>82</v>
      </c>
      <c r="AW721" t="s">
        <v>82</v>
      </c>
      <c r="AY721" t="s">
        <v>3586</v>
      </c>
      <c r="AZ721" t="s">
        <v>2062</v>
      </c>
      <c r="BA721" t="s">
        <v>105</v>
      </c>
      <c r="BB721">
        <v>76527</v>
      </c>
      <c r="BC721" t="s">
        <v>79</v>
      </c>
      <c r="BH721" t="s">
        <v>9355</v>
      </c>
      <c r="BJ721">
        <v>813094470</v>
      </c>
    </row>
    <row r="722" spans="1:62" x14ac:dyDescent="0.25">
      <c r="A722" t="s">
        <v>9405</v>
      </c>
      <c r="B722" s="2">
        <v>43437</v>
      </c>
      <c r="C722" t="s">
        <v>63</v>
      </c>
      <c r="D722" s="3">
        <v>43405.177987939816</v>
      </c>
      <c r="E722" t="s">
        <v>64</v>
      </c>
      <c r="F722" s="2">
        <v>43495</v>
      </c>
      <c r="G722" s="2">
        <v>43767</v>
      </c>
      <c r="H722" t="s">
        <v>9406</v>
      </c>
      <c r="J722" t="s">
        <v>9407</v>
      </c>
      <c r="L722" t="s">
        <v>1588</v>
      </c>
      <c r="M722" t="s">
        <v>3224</v>
      </c>
      <c r="N722">
        <v>39272</v>
      </c>
      <c r="O722" t="s">
        <v>70</v>
      </c>
      <c r="Q722" t="s">
        <v>9408</v>
      </c>
      <c r="S722" t="s">
        <v>72</v>
      </c>
      <c r="T722" t="s">
        <v>8937</v>
      </c>
      <c r="U722" t="s">
        <v>8938</v>
      </c>
      <c r="V722" t="s">
        <v>8939</v>
      </c>
      <c r="W722" t="s">
        <v>2314</v>
      </c>
      <c r="X722" t="s">
        <v>3377</v>
      </c>
      <c r="Y722" t="str">
        <f>"39-3091"</f>
        <v>39-3091</v>
      </c>
      <c r="Z722" t="s">
        <v>677</v>
      </c>
      <c r="AA722">
        <v>713990</v>
      </c>
      <c r="AB722">
        <v>95</v>
      </c>
      <c r="AC722">
        <v>95</v>
      </c>
      <c r="AD722" t="s">
        <v>79</v>
      </c>
      <c r="AE722" t="s">
        <v>80</v>
      </c>
      <c r="AF722">
        <v>40</v>
      </c>
      <c r="AG722" s="4">
        <v>0.5</v>
      </c>
      <c r="AH722" s="4">
        <v>0.91666666666666663</v>
      </c>
      <c r="AI722" s="5">
        <v>8.82</v>
      </c>
      <c r="AL722" t="s">
        <v>81</v>
      </c>
      <c r="AM722" t="s">
        <v>82</v>
      </c>
      <c r="AO722" t="s">
        <v>83</v>
      </c>
      <c r="AP722" t="s">
        <v>67</v>
      </c>
      <c r="AQ722" t="s">
        <v>67</v>
      </c>
      <c r="AR722" t="s">
        <v>82</v>
      </c>
      <c r="AT722" t="s">
        <v>82</v>
      </c>
      <c r="AW722" t="s">
        <v>82</v>
      </c>
      <c r="AY722" t="s">
        <v>686</v>
      </c>
      <c r="AZ722" t="s">
        <v>730</v>
      </c>
      <c r="BA722" t="s">
        <v>86</v>
      </c>
      <c r="BB722">
        <v>33534</v>
      </c>
      <c r="BC722" t="s">
        <v>79</v>
      </c>
      <c r="BH722" t="s">
        <v>9409</v>
      </c>
      <c r="BJ722">
        <v>640646501</v>
      </c>
    </row>
    <row r="723" spans="1:62" x14ac:dyDescent="0.25">
      <c r="A723" t="s">
        <v>9721</v>
      </c>
      <c r="B723" s="2">
        <v>43437</v>
      </c>
      <c r="C723" t="s">
        <v>63</v>
      </c>
      <c r="D723" s="3">
        <v>43409.792164479164</v>
      </c>
      <c r="E723" t="s">
        <v>64</v>
      </c>
      <c r="F723" s="2">
        <v>43500</v>
      </c>
      <c r="G723" s="2">
        <v>43799</v>
      </c>
      <c r="H723" t="s">
        <v>9722</v>
      </c>
      <c r="I723" t="s">
        <v>130</v>
      </c>
      <c r="J723" t="s">
        <v>9723</v>
      </c>
      <c r="L723" t="s">
        <v>9050</v>
      </c>
      <c r="M723" t="s">
        <v>278</v>
      </c>
      <c r="N723">
        <v>23456</v>
      </c>
      <c r="O723" t="s">
        <v>70</v>
      </c>
      <c r="Q723" t="s">
        <v>9724</v>
      </c>
      <c r="S723" t="s">
        <v>72</v>
      </c>
      <c r="T723" t="s">
        <v>3645</v>
      </c>
      <c r="U723" t="s">
        <v>3891</v>
      </c>
      <c r="V723" t="s">
        <v>3892</v>
      </c>
      <c r="W723" t="s">
        <v>278</v>
      </c>
      <c r="X723" t="s">
        <v>106</v>
      </c>
      <c r="Y723" t="str">
        <f>"37-3011"</f>
        <v>37-3011</v>
      </c>
      <c r="Z723" t="s">
        <v>94</v>
      </c>
      <c r="AA723">
        <v>561730</v>
      </c>
      <c r="AB723">
        <v>21</v>
      </c>
      <c r="AC723">
        <v>21</v>
      </c>
      <c r="AD723" t="s">
        <v>79</v>
      </c>
      <c r="AE723" t="s">
        <v>95</v>
      </c>
      <c r="AF723">
        <v>40</v>
      </c>
      <c r="AG723" s="4">
        <v>0.3125</v>
      </c>
      <c r="AH723" s="4">
        <v>0.66666666666666663</v>
      </c>
      <c r="AI723" s="5">
        <v>12.46</v>
      </c>
      <c r="AJ723">
        <v>18.690000000000001</v>
      </c>
      <c r="AL723" t="s">
        <v>81</v>
      </c>
      <c r="AM723" t="s">
        <v>82</v>
      </c>
      <c r="AO723" t="s">
        <v>83</v>
      </c>
      <c r="AR723" t="s">
        <v>82</v>
      </c>
      <c r="AT723" t="s">
        <v>82</v>
      </c>
      <c r="AW723" t="s">
        <v>82</v>
      </c>
      <c r="AY723" t="s">
        <v>9050</v>
      </c>
      <c r="AZ723" t="s">
        <v>9050</v>
      </c>
      <c r="BA723" t="s">
        <v>278</v>
      </c>
      <c r="BB723">
        <v>23456</v>
      </c>
      <c r="BC723" t="s">
        <v>79</v>
      </c>
      <c r="BH723" t="s">
        <v>9725</v>
      </c>
      <c r="BJ723">
        <v>541560665</v>
      </c>
    </row>
    <row r="724" spans="1:62" x14ac:dyDescent="0.25">
      <c r="A724" t="s">
        <v>9840</v>
      </c>
      <c r="B724" s="2">
        <v>43437</v>
      </c>
      <c r="C724" t="s">
        <v>63</v>
      </c>
      <c r="D724" s="3">
        <v>43409.486053599539</v>
      </c>
      <c r="E724" t="s">
        <v>64</v>
      </c>
      <c r="F724" s="2">
        <v>43497</v>
      </c>
      <c r="G724" s="2">
        <v>43769</v>
      </c>
      <c r="H724" t="s">
        <v>9841</v>
      </c>
      <c r="J724" t="s">
        <v>9842</v>
      </c>
      <c r="K724" t="s">
        <v>9843</v>
      </c>
      <c r="L724" t="s">
        <v>9844</v>
      </c>
      <c r="M724" t="s">
        <v>323</v>
      </c>
      <c r="N724">
        <v>93440</v>
      </c>
      <c r="O724" t="s">
        <v>70</v>
      </c>
      <c r="Q724" t="s">
        <v>9845</v>
      </c>
      <c r="S724" t="s">
        <v>72</v>
      </c>
      <c r="T724" t="s">
        <v>1483</v>
      </c>
      <c r="U724" t="s">
        <v>1484</v>
      </c>
      <c r="V724" t="s">
        <v>1485</v>
      </c>
      <c r="W724" t="s">
        <v>323</v>
      </c>
      <c r="X724" t="s">
        <v>9846</v>
      </c>
      <c r="Y724" t="str">
        <f>"39-2011"</f>
        <v>39-2011</v>
      </c>
      <c r="Z724" t="s">
        <v>6043</v>
      </c>
      <c r="AA724">
        <v>115210</v>
      </c>
      <c r="AB724">
        <v>1</v>
      </c>
      <c r="AC724">
        <v>1</v>
      </c>
      <c r="AD724" t="s">
        <v>79</v>
      </c>
      <c r="AE724" t="s">
        <v>80</v>
      </c>
      <c r="AF724">
        <v>40</v>
      </c>
      <c r="AG724" s="4">
        <v>0.22916666666666666</v>
      </c>
      <c r="AH724" s="4">
        <v>0.66666666666666663</v>
      </c>
      <c r="AI724" s="5">
        <v>20.05</v>
      </c>
      <c r="AJ724">
        <v>30.08</v>
      </c>
      <c r="AL724" t="s">
        <v>81</v>
      </c>
      <c r="AM724" t="s">
        <v>82</v>
      </c>
      <c r="AO724" t="s">
        <v>83</v>
      </c>
      <c r="AP724" t="s">
        <v>67</v>
      </c>
      <c r="AQ724" t="s">
        <v>67</v>
      </c>
      <c r="AR724" t="s">
        <v>82</v>
      </c>
      <c r="AT724" t="s">
        <v>82</v>
      </c>
      <c r="AW724" t="s">
        <v>72</v>
      </c>
      <c r="AX724">
        <v>12</v>
      </c>
      <c r="AY724" t="s">
        <v>9844</v>
      </c>
      <c r="AZ724" t="s">
        <v>9847</v>
      </c>
      <c r="BA724" t="s">
        <v>323</v>
      </c>
      <c r="BB724">
        <v>93440</v>
      </c>
      <c r="BC724" t="s">
        <v>87</v>
      </c>
      <c r="BH724" t="s">
        <v>9848</v>
      </c>
      <c r="BJ724">
        <v>213170950</v>
      </c>
    </row>
    <row r="725" spans="1:62" x14ac:dyDescent="0.25">
      <c r="A725" t="s">
        <v>9856</v>
      </c>
      <c r="B725" s="2">
        <v>43437</v>
      </c>
      <c r="C725" t="s">
        <v>63</v>
      </c>
      <c r="D725" s="3">
        <v>43406.841063912034</v>
      </c>
      <c r="E725" t="s">
        <v>64</v>
      </c>
      <c r="F725" s="2">
        <v>43497</v>
      </c>
      <c r="G725" s="2">
        <v>43785</v>
      </c>
      <c r="H725" t="s">
        <v>9829</v>
      </c>
      <c r="J725" t="s">
        <v>9857</v>
      </c>
      <c r="L725" t="s">
        <v>9858</v>
      </c>
      <c r="M725" t="s">
        <v>278</v>
      </c>
      <c r="N725">
        <v>20166</v>
      </c>
      <c r="O725" t="s">
        <v>70</v>
      </c>
      <c r="Q725" t="s">
        <v>9833</v>
      </c>
      <c r="S725" t="s">
        <v>82</v>
      </c>
      <c r="U725" t="s">
        <v>92</v>
      </c>
      <c r="X725" t="s">
        <v>106</v>
      </c>
      <c r="Y725" t="str">
        <f>"37-3011"</f>
        <v>37-3011</v>
      </c>
      <c r="Z725" t="s">
        <v>94</v>
      </c>
      <c r="AA725">
        <v>561730</v>
      </c>
      <c r="AB725">
        <v>30</v>
      </c>
      <c r="AC725">
        <v>30</v>
      </c>
      <c r="AD725" t="s">
        <v>79</v>
      </c>
      <c r="AE725" t="s">
        <v>80</v>
      </c>
      <c r="AF725">
        <v>35</v>
      </c>
      <c r="AG725" s="4">
        <v>0.29166666666666669</v>
      </c>
      <c r="AH725" s="4">
        <v>0.60416666666666663</v>
      </c>
      <c r="AI725" s="5">
        <v>15.39</v>
      </c>
      <c r="AJ725">
        <v>23.09</v>
      </c>
      <c r="AL725" t="s">
        <v>81</v>
      </c>
      <c r="AM725" t="s">
        <v>82</v>
      </c>
      <c r="AO725" t="s">
        <v>83</v>
      </c>
      <c r="AR725" t="s">
        <v>82</v>
      </c>
      <c r="AT725" t="s">
        <v>82</v>
      </c>
      <c r="AW725" t="s">
        <v>82</v>
      </c>
      <c r="AY725" t="s">
        <v>773</v>
      </c>
      <c r="AZ725" t="s">
        <v>9494</v>
      </c>
      <c r="BA725" t="s">
        <v>278</v>
      </c>
      <c r="BB725">
        <v>20166</v>
      </c>
      <c r="BC725" t="s">
        <v>79</v>
      </c>
      <c r="BH725" t="s">
        <v>9859</v>
      </c>
      <c r="BJ725">
        <v>815365496</v>
      </c>
    </row>
    <row r="726" spans="1:62" x14ac:dyDescent="0.25">
      <c r="A726" t="s">
        <v>9936</v>
      </c>
      <c r="B726" s="2">
        <v>43437</v>
      </c>
      <c r="C726" t="s">
        <v>63</v>
      </c>
      <c r="D726" s="3">
        <v>43406.84208185185</v>
      </c>
      <c r="E726" t="s">
        <v>1763</v>
      </c>
      <c r="F726" s="2">
        <v>43497</v>
      </c>
      <c r="G726" s="2">
        <v>43799</v>
      </c>
      <c r="H726" t="s">
        <v>9937</v>
      </c>
      <c r="I726" t="s">
        <v>9938</v>
      </c>
      <c r="J726" t="s">
        <v>9939</v>
      </c>
      <c r="L726" t="s">
        <v>9940</v>
      </c>
      <c r="M726" t="s">
        <v>105</v>
      </c>
      <c r="N726">
        <v>79424</v>
      </c>
      <c r="O726" t="s">
        <v>70</v>
      </c>
      <c r="Q726" t="s">
        <v>9941</v>
      </c>
      <c r="S726" t="s">
        <v>72</v>
      </c>
      <c r="T726" t="s">
        <v>2824</v>
      </c>
      <c r="U726" t="s">
        <v>2825</v>
      </c>
      <c r="V726" t="s">
        <v>642</v>
      </c>
      <c r="W726" t="s">
        <v>105</v>
      </c>
      <c r="X726" t="s">
        <v>1758</v>
      </c>
      <c r="Y726" t="str">
        <f>"47-2061"</f>
        <v>47-2061</v>
      </c>
      <c r="Z726" t="s">
        <v>326</v>
      </c>
      <c r="AA726">
        <v>238110</v>
      </c>
      <c r="AB726">
        <v>20</v>
      </c>
      <c r="AC726">
        <v>20</v>
      </c>
      <c r="AD726" t="s">
        <v>79</v>
      </c>
      <c r="AE726" t="s">
        <v>95</v>
      </c>
      <c r="AF726">
        <v>40</v>
      </c>
      <c r="AG726" s="4">
        <v>0.33333333333333331</v>
      </c>
      <c r="AH726" s="4">
        <v>0.70833333333333337</v>
      </c>
      <c r="AI726" s="5">
        <v>14.16</v>
      </c>
      <c r="AJ726">
        <v>21.24</v>
      </c>
      <c r="AK726">
        <v>22.5</v>
      </c>
      <c r="AL726" t="s">
        <v>81</v>
      </c>
      <c r="AM726" t="s">
        <v>82</v>
      </c>
      <c r="AO726" t="s">
        <v>83</v>
      </c>
      <c r="AR726" t="s">
        <v>82</v>
      </c>
      <c r="AT726" t="s">
        <v>82</v>
      </c>
      <c r="AW726" t="s">
        <v>82</v>
      </c>
      <c r="AY726" t="s">
        <v>5587</v>
      </c>
      <c r="AZ726" t="s">
        <v>5587</v>
      </c>
      <c r="BA726" t="s">
        <v>105</v>
      </c>
      <c r="BB726">
        <v>79424</v>
      </c>
      <c r="BC726" t="s">
        <v>79</v>
      </c>
      <c r="BH726" t="s">
        <v>9942</v>
      </c>
      <c r="BJ726">
        <v>463784157</v>
      </c>
    </row>
    <row r="727" spans="1:62" x14ac:dyDescent="0.25">
      <c r="A727" t="s">
        <v>10123</v>
      </c>
      <c r="B727" s="2">
        <v>43437</v>
      </c>
      <c r="C727" t="s">
        <v>63</v>
      </c>
      <c r="D727" s="3">
        <v>43406.845724548613</v>
      </c>
      <c r="E727" t="s">
        <v>64</v>
      </c>
      <c r="F727" s="2">
        <v>43497</v>
      </c>
      <c r="G727" s="2">
        <v>43799</v>
      </c>
      <c r="H727" t="s">
        <v>10124</v>
      </c>
      <c r="J727" t="s">
        <v>10125</v>
      </c>
      <c r="L727" t="s">
        <v>8493</v>
      </c>
      <c r="M727" t="s">
        <v>714</v>
      </c>
      <c r="N727">
        <v>70726</v>
      </c>
      <c r="O727" t="s">
        <v>70</v>
      </c>
      <c r="Q727" t="s">
        <v>10126</v>
      </c>
      <c r="S727" t="s">
        <v>72</v>
      </c>
      <c r="T727" t="s">
        <v>6264</v>
      </c>
      <c r="U727" t="s">
        <v>4263</v>
      </c>
      <c r="V727" t="s">
        <v>104</v>
      </c>
      <c r="W727" t="s">
        <v>105</v>
      </c>
      <c r="X727" t="s">
        <v>106</v>
      </c>
      <c r="Y727" t="str">
        <f>"37-3011"</f>
        <v>37-3011</v>
      </c>
      <c r="Z727" t="s">
        <v>94</v>
      </c>
      <c r="AA727">
        <v>561730</v>
      </c>
      <c r="AB727">
        <v>15</v>
      </c>
      <c r="AC727">
        <v>15</v>
      </c>
      <c r="AD727" t="s">
        <v>79</v>
      </c>
      <c r="AE727" t="s">
        <v>95</v>
      </c>
      <c r="AF727">
        <v>40</v>
      </c>
      <c r="AG727" s="4">
        <v>0.29166666666666669</v>
      </c>
      <c r="AH727" s="4">
        <v>0.66666666666666663</v>
      </c>
      <c r="AI727" s="5">
        <v>13.42</v>
      </c>
      <c r="AJ727">
        <v>20.13</v>
      </c>
      <c r="AK727">
        <v>20.13</v>
      </c>
      <c r="AL727" t="s">
        <v>81</v>
      </c>
      <c r="AM727" t="s">
        <v>82</v>
      </c>
      <c r="AO727" t="s">
        <v>83</v>
      </c>
      <c r="AR727" t="s">
        <v>82</v>
      </c>
      <c r="AT727" t="s">
        <v>82</v>
      </c>
      <c r="AW727" t="s">
        <v>82</v>
      </c>
      <c r="AY727" t="s">
        <v>8493</v>
      </c>
      <c r="AZ727" t="s">
        <v>5783</v>
      </c>
      <c r="BA727" t="s">
        <v>714</v>
      </c>
      <c r="BB727">
        <v>70726</v>
      </c>
      <c r="BC727" t="s">
        <v>79</v>
      </c>
      <c r="BH727" t="s">
        <v>10125</v>
      </c>
      <c r="BJ727">
        <v>61735680</v>
      </c>
    </row>
    <row r="728" spans="1:62" x14ac:dyDescent="0.25">
      <c r="A728" t="s">
        <v>10259</v>
      </c>
      <c r="B728" s="2">
        <v>43437</v>
      </c>
      <c r="C728" t="s">
        <v>63</v>
      </c>
      <c r="D728" s="3">
        <v>43406.837101111108</v>
      </c>
      <c r="E728" t="s">
        <v>64</v>
      </c>
      <c r="F728" s="2">
        <v>43497</v>
      </c>
      <c r="G728" s="2">
        <v>43799</v>
      </c>
      <c r="H728" t="s">
        <v>10260</v>
      </c>
      <c r="J728" t="s">
        <v>10261</v>
      </c>
      <c r="L728" t="s">
        <v>3553</v>
      </c>
      <c r="M728" t="s">
        <v>714</v>
      </c>
      <c r="N728">
        <v>70814</v>
      </c>
      <c r="O728" t="s">
        <v>70</v>
      </c>
      <c r="Q728" t="s">
        <v>10262</v>
      </c>
      <c r="S728" t="s">
        <v>72</v>
      </c>
      <c r="T728" t="s">
        <v>6264</v>
      </c>
      <c r="U728" t="s">
        <v>4263</v>
      </c>
      <c r="V728" t="s">
        <v>104</v>
      </c>
      <c r="W728" t="s">
        <v>105</v>
      </c>
      <c r="X728" t="s">
        <v>106</v>
      </c>
      <c r="Y728" t="str">
        <f>"37-3011"</f>
        <v>37-3011</v>
      </c>
      <c r="Z728" t="s">
        <v>94</v>
      </c>
      <c r="AA728">
        <v>561730</v>
      </c>
      <c r="AB728">
        <v>10</v>
      </c>
      <c r="AC728">
        <v>10</v>
      </c>
      <c r="AD728" t="s">
        <v>79</v>
      </c>
      <c r="AE728" t="s">
        <v>95</v>
      </c>
      <c r="AF728">
        <v>40</v>
      </c>
      <c r="AG728" s="4">
        <v>0.27083333333333331</v>
      </c>
      <c r="AH728" s="4">
        <v>0.64583333333333337</v>
      </c>
      <c r="AI728" s="5">
        <v>13.42</v>
      </c>
      <c r="AJ728">
        <v>20.13</v>
      </c>
      <c r="AK728">
        <v>20.13</v>
      </c>
      <c r="AL728" t="s">
        <v>81</v>
      </c>
      <c r="AM728" t="s">
        <v>82</v>
      </c>
      <c r="AO728" t="s">
        <v>83</v>
      </c>
      <c r="AR728" t="s">
        <v>82</v>
      </c>
      <c r="AT728" t="s">
        <v>82</v>
      </c>
      <c r="AW728" t="s">
        <v>82</v>
      </c>
      <c r="AY728" t="s">
        <v>3553</v>
      </c>
      <c r="AZ728" t="s">
        <v>4612</v>
      </c>
      <c r="BA728" t="s">
        <v>714</v>
      </c>
      <c r="BB728">
        <v>70814</v>
      </c>
      <c r="BC728" t="s">
        <v>79</v>
      </c>
      <c r="BH728" t="s">
        <v>10261</v>
      </c>
      <c r="BJ728">
        <v>463413932</v>
      </c>
    </row>
    <row r="729" spans="1:62" x14ac:dyDescent="0.25">
      <c r="A729" t="s">
        <v>10263</v>
      </c>
      <c r="B729" s="2">
        <v>43437</v>
      </c>
      <c r="C729" t="s">
        <v>63</v>
      </c>
      <c r="D729" s="3">
        <v>43406.846440624999</v>
      </c>
      <c r="E729" t="s">
        <v>64</v>
      </c>
      <c r="F729" s="2">
        <v>43497</v>
      </c>
      <c r="G729" s="2">
        <v>43799</v>
      </c>
      <c r="H729" t="s">
        <v>10026</v>
      </c>
      <c r="J729" t="s">
        <v>10264</v>
      </c>
      <c r="L729" t="s">
        <v>10265</v>
      </c>
      <c r="M729" t="s">
        <v>278</v>
      </c>
      <c r="N729">
        <v>23228</v>
      </c>
      <c r="O729" t="s">
        <v>70</v>
      </c>
      <c r="Q729" t="s">
        <v>10028</v>
      </c>
      <c r="S729" t="s">
        <v>72</v>
      </c>
      <c r="T729" t="s">
        <v>6264</v>
      </c>
      <c r="U729" t="s">
        <v>10001</v>
      </c>
      <c r="V729" t="s">
        <v>104</v>
      </c>
      <c r="W729" t="s">
        <v>105</v>
      </c>
      <c r="X729" t="s">
        <v>106</v>
      </c>
      <c r="Y729" t="str">
        <f>"37-3011"</f>
        <v>37-3011</v>
      </c>
      <c r="Z729" t="s">
        <v>94</v>
      </c>
      <c r="AA729">
        <v>561730</v>
      </c>
      <c r="AB729">
        <v>13</v>
      </c>
      <c r="AC729">
        <v>13</v>
      </c>
      <c r="AD729" t="s">
        <v>79</v>
      </c>
      <c r="AE729" t="s">
        <v>80</v>
      </c>
      <c r="AF729">
        <v>40</v>
      </c>
      <c r="AG729" s="4">
        <v>0.27083333333333331</v>
      </c>
      <c r="AH729" s="4">
        <v>0.64583333333333337</v>
      </c>
      <c r="AI729" s="5">
        <v>14.32</v>
      </c>
      <c r="AJ729">
        <v>21.48</v>
      </c>
      <c r="AK729">
        <v>0</v>
      </c>
      <c r="AL729" t="s">
        <v>81</v>
      </c>
      <c r="AM729" t="s">
        <v>82</v>
      </c>
      <c r="AO729" t="s">
        <v>83</v>
      </c>
      <c r="AR729" t="s">
        <v>82</v>
      </c>
      <c r="AT729" t="s">
        <v>82</v>
      </c>
      <c r="AW729" t="s">
        <v>82</v>
      </c>
      <c r="AY729" t="s">
        <v>10265</v>
      </c>
      <c r="AZ729" t="s">
        <v>10265</v>
      </c>
      <c r="BA729" t="s">
        <v>278</v>
      </c>
      <c r="BB729">
        <v>23228</v>
      </c>
      <c r="BC729" t="s">
        <v>79</v>
      </c>
      <c r="BH729" t="s">
        <v>10264</v>
      </c>
      <c r="BJ729">
        <v>200802650</v>
      </c>
    </row>
    <row r="730" spans="1:62" x14ac:dyDescent="0.25">
      <c r="A730" t="s">
        <v>10266</v>
      </c>
      <c r="B730" s="2">
        <v>43437</v>
      </c>
      <c r="C730" t="s">
        <v>63</v>
      </c>
      <c r="D730" s="3">
        <v>43405.370481273145</v>
      </c>
      <c r="E730" t="s">
        <v>1763</v>
      </c>
      <c r="F730" s="2">
        <v>43490</v>
      </c>
      <c r="G730" s="2">
        <v>43763</v>
      </c>
      <c r="H730" t="s">
        <v>10267</v>
      </c>
      <c r="J730" t="s">
        <v>10268</v>
      </c>
      <c r="L730" t="s">
        <v>10269</v>
      </c>
      <c r="M730" t="s">
        <v>714</v>
      </c>
      <c r="N730">
        <v>70548</v>
      </c>
      <c r="O730" t="s">
        <v>70</v>
      </c>
      <c r="Q730" t="s">
        <v>10270</v>
      </c>
      <c r="S730" t="s">
        <v>72</v>
      </c>
      <c r="T730" t="s">
        <v>6754</v>
      </c>
      <c r="U730" t="s">
        <v>6755</v>
      </c>
      <c r="V730" t="s">
        <v>6756</v>
      </c>
      <c r="W730" t="s">
        <v>714</v>
      </c>
      <c r="X730" t="s">
        <v>9457</v>
      </c>
      <c r="Y730" t="str">
        <f>"53-6099"</f>
        <v>53-6099</v>
      </c>
      <c r="Z730" t="s">
        <v>9458</v>
      </c>
      <c r="AA730">
        <v>115112</v>
      </c>
      <c r="AB730">
        <v>4</v>
      </c>
      <c r="AC730">
        <v>4</v>
      </c>
      <c r="AD730" t="s">
        <v>79</v>
      </c>
      <c r="AE730" t="s">
        <v>95</v>
      </c>
      <c r="AF730">
        <v>35</v>
      </c>
      <c r="AG730" s="4">
        <v>0.27083333333333331</v>
      </c>
      <c r="AH730" s="4">
        <v>0.625</v>
      </c>
      <c r="AI730" s="5">
        <v>9.6999999999999993</v>
      </c>
      <c r="AJ730">
        <v>14.55</v>
      </c>
      <c r="AL730" t="s">
        <v>81</v>
      </c>
      <c r="AM730" t="s">
        <v>82</v>
      </c>
      <c r="AO730" t="s">
        <v>83</v>
      </c>
      <c r="AR730" t="s">
        <v>82</v>
      </c>
      <c r="AT730" t="s">
        <v>82</v>
      </c>
      <c r="AW730" t="s">
        <v>82</v>
      </c>
      <c r="AY730" t="s">
        <v>10269</v>
      </c>
      <c r="AZ730" t="s">
        <v>4915</v>
      </c>
      <c r="BA730" t="s">
        <v>714</v>
      </c>
      <c r="BB730">
        <v>70548</v>
      </c>
      <c r="BC730" t="s">
        <v>79</v>
      </c>
      <c r="BH730" t="s">
        <v>10268</v>
      </c>
      <c r="BJ730">
        <v>721401218</v>
      </c>
    </row>
    <row r="731" spans="1:62" x14ac:dyDescent="0.25">
      <c r="A731" t="s">
        <v>10310</v>
      </c>
      <c r="B731" s="2">
        <v>43437</v>
      </c>
      <c r="C731" t="s">
        <v>63</v>
      </c>
      <c r="D731" s="3">
        <v>43406.879063067128</v>
      </c>
      <c r="E731" t="s">
        <v>64</v>
      </c>
      <c r="F731" s="2">
        <v>43497</v>
      </c>
      <c r="G731" s="2">
        <v>43770</v>
      </c>
      <c r="H731" t="s">
        <v>10215</v>
      </c>
      <c r="J731" t="s">
        <v>10311</v>
      </c>
      <c r="L731" t="s">
        <v>4175</v>
      </c>
      <c r="M731" t="s">
        <v>105</v>
      </c>
      <c r="N731">
        <v>77545</v>
      </c>
      <c r="O731" t="s">
        <v>70</v>
      </c>
      <c r="Q731" t="s">
        <v>10217</v>
      </c>
      <c r="S731" t="s">
        <v>72</v>
      </c>
      <c r="T731" t="s">
        <v>1855</v>
      </c>
      <c r="U731" t="s">
        <v>1856</v>
      </c>
      <c r="V731" t="s">
        <v>863</v>
      </c>
      <c r="W731" t="s">
        <v>105</v>
      </c>
      <c r="X731" t="s">
        <v>106</v>
      </c>
      <c r="Y731" t="str">
        <f>"37-3011"</f>
        <v>37-3011</v>
      </c>
      <c r="Z731" t="s">
        <v>94</v>
      </c>
      <c r="AA731">
        <v>561730</v>
      </c>
      <c r="AB731">
        <v>25</v>
      </c>
      <c r="AC731">
        <v>25</v>
      </c>
      <c r="AD731" t="s">
        <v>79</v>
      </c>
      <c r="AE731" t="s">
        <v>95</v>
      </c>
      <c r="AF731">
        <v>40</v>
      </c>
      <c r="AG731" s="4">
        <v>0.27083333333333331</v>
      </c>
      <c r="AH731" s="4">
        <v>0.6875</v>
      </c>
      <c r="AI731" s="5">
        <v>13.44</v>
      </c>
      <c r="AJ731">
        <v>20.16</v>
      </c>
      <c r="AL731" t="s">
        <v>81</v>
      </c>
      <c r="AM731" t="s">
        <v>82</v>
      </c>
      <c r="AO731" t="s">
        <v>83</v>
      </c>
      <c r="AR731" t="s">
        <v>82</v>
      </c>
      <c r="AT731" t="s">
        <v>82</v>
      </c>
      <c r="AW731" t="s">
        <v>72</v>
      </c>
      <c r="AX731">
        <v>2</v>
      </c>
      <c r="AY731" t="s">
        <v>4175</v>
      </c>
      <c r="AZ731" t="s">
        <v>3292</v>
      </c>
      <c r="BA731" t="s">
        <v>105</v>
      </c>
      <c r="BB731">
        <v>77545</v>
      </c>
      <c r="BC731" t="s">
        <v>79</v>
      </c>
      <c r="BH731" t="s">
        <v>10311</v>
      </c>
      <c r="BJ731">
        <v>743019337</v>
      </c>
    </row>
    <row r="732" spans="1:62" x14ac:dyDescent="0.25">
      <c r="A732" t="s">
        <v>10374</v>
      </c>
      <c r="B732" s="2">
        <v>43437</v>
      </c>
      <c r="C732" t="s">
        <v>63</v>
      </c>
      <c r="D732" s="3">
        <v>43406.841041631946</v>
      </c>
      <c r="E732" t="s">
        <v>64</v>
      </c>
      <c r="F732" s="2">
        <v>43497</v>
      </c>
      <c r="G732" s="2">
        <v>43770</v>
      </c>
      <c r="H732" t="s">
        <v>10375</v>
      </c>
      <c r="I732" t="s">
        <v>10376</v>
      </c>
      <c r="J732" t="s">
        <v>10377</v>
      </c>
      <c r="L732" t="s">
        <v>10378</v>
      </c>
      <c r="M732" t="s">
        <v>1246</v>
      </c>
      <c r="N732">
        <v>63376</v>
      </c>
      <c r="O732" t="s">
        <v>70</v>
      </c>
      <c r="Q732" t="s">
        <v>10379</v>
      </c>
      <c r="S732" t="s">
        <v>72</v>
      </c>
      <c r="T732" t="s">
        <v>1855</v>
      </c>
      <c r="U732" t="s">
        <v>1856</v>
      </c>
      <c r="V732" t="s">
        <v>863</v>
      </c>
      <c r="W732" t="s">
        <v>105</v>
      </c>
      <c r="X732" t="s">
        <v>1758</v>
      </c>
      <c r="Y732" t="str">
        <f>"37-3011"</f>
        <v>37-3011</v>
      </c>
      <c r="Z732" t="s">
        <v>94</v>
      </c>
      <c r="AA732">
        <v>561730</v>
      </c>
      <c r="AB732">
        <v>10</v>
      </c>
      <c r="AC732">
        <v>10</v>
      </c>
      <c r="AD732" t="s">
        <v>79</v>
      </c>
      <c r="AE732" t="s">
        <v>95</v>
      </c>
      <c r="AF732">
        <v>40</v>
      </c>
      <c r="AG732" s="4">
        <v>0.29166666666666669</v>
      </c>
      <c r="AH732" s="4">
        <v>0.66666666666666663</v>
      </c>
      <c r="AI732" s="5">
        <v>14.52</v>
      </c>
      <c r="AJ732">
        <v>21.78</v>
      </c>
      <c r="AL732" t="s">
        <v>81</v>
      </c>
      <c r="AM732" t="s">
        <v>82</v>
      </c>
      <c r="AO732" t="s">
        <v>83</v>
      </c>
      <c r="AR732" t="s">
        <v>82</v>
      </c>
      <c r="AT732" t="s">
        <v>82</v>
      </c>
      <c r="AW732" t="s">
        <v>82</v>
      </c>
      <c r="AY732" t="s">
        <v>10380</v>
      </c>
      <c r="AZ732" t="s">
        <v>9711</v>
      </c>
      <c r="BA732" t="s">
        <v>1246</v>
      </c>
      <c r="BB732">
        <v>63304</v>
      </c>
      <c r="BC732" t="s">
        <v>79</v>
      </c>
      <c r="BH732" t="s">
        <v>10381</v>
      </c>
      <c r="BJ732">
        <v>262912954</v>
      </c>
    </row>
    <row r="733" spans="1:62" x14ac:dyDescent="0.25">
      <c r="A733" t="s">
        <v>10502</v>
      </c>
      <c r="B733" s="2">
        <v>43437</v>
      </c>
      <c r="C733" t="s">
        <v>63</v>
      </c>
      <c r="D733" s="3">
        <v>43411.105297523151</v>
      </c>
      <c r="E733" t="s">
        <v>64</v>
      </c>
      <c r="F733" s="2">
        <v>43497</v>
      </c>
      <c r="G733" s="2">
        <v>43784</v>
      </c>
      <c r="H733" t="s">
        <v>10503</v>
      </c>
      <c r="J733" t="s">
        <v>10504</v>
      </c>
      <c r="K733" t="s">
        <v>10505</v>
      </c>
      <c r="L733" t="s">
        <v>4556</v>
      </c>
      <c r="M733" t="s">
        <v>761</v>
      </c>
      <c r="N733">
        <v>31601</v>
      </c>
      <c r="O733" t="s">
        <v>70</v>
      </c>
      <c r="Q733" t="s">
        <v>10506</v>
      </c>
      <c r="S733" t="s">
        <v>72</v>
      </c>
      <c r="T733" t="s">
        <v>5156</v>
      </c>
      <c r="U733" t="s">
        <v>5157</v>
      </c>
      <c r="V733" t="s">
        <v>5158</v>
      </c>
      <c r="W733" t="s">
        <v>105</v>
      </c>
      <c r="X733" t="s">
        <v>5159</v>
      </c>
      <c r="Y733" t="str">
        <f>"39-3091"</f>
        <v>39-3091</v>
      </c>
      <c r="Z733" t="s">
        <v>677</v>
      </c>
      <c r="AA733">
        <v>713990</v>
      </c>
      <c r="AB733">
        <v>55</v>
      </c>
      <c r="AC733">
        <v>55</v>
      </c>
      <c r="AD733" t="s">
        <v>79</v>
      </c>
      <c r="AE733" t="s">
        <v>80</v>
      </c>
      <c r="AF733">
        <v>40</v>
      </c>
      <c r="AG733" s="4">
        <v>0.54166666666666663</v>
      </c>
      <c r="AH733" s="4">
        <v>0.91666666666666663</v>
      </c>
      <c r="AI733" s="5">
        <v>339.2</v>
      </c>
      <c r="AL733" t="s">
        <v>81</v>
      </c>
      <c r="AM733" t="s">
        <v>82</v>
      </c>
      <c r="AO733" t="s">
        <v>83</v>
      </c>
      <c r="AR733" t="s">
        <v>82</v>
      </c>
      <c r="AT733" t="s">
        <v>82</v>
      </c>
      <c r="AW733" t="s">
        <v>82</v>
      </c>
      <c r="AY733" t="s">
        <v>10507</v>
      </c>
      <c r="AZ733" t="s">
        <v>10508</v>
      </c>
      <c r="BA733" t="s">
        <v>761</v>
      </c>
      <c r="BB733">
        <v>31643</v>
      </c>
      <c r="BC733" t="s">
        <v>79</v>
      </c>
      <c r="BH733" t="s">
        <v>10509</v>
      </c>
      <c r="BJ733">
        <v>471870988</v>
      </c>
    </row>
    <row r="734" spans="1:62" x14ac:dyDescent="0.25">
      <c r="A734" t="s">
        <v>10528</v>
      </c>
      <c r="B734" s="2">
        <v>43437</v>
      </c>
      <c r="C734" t="s">
        <v>63</v>
      </c>
      <c r="D734" s="3">
        <v>43406.838932858795</v>
      </c>
      <c r="E734" t="s">
        <v>64</v>
      </c>
      <c r="F734" s="2">
        <v>43497</v>
      </c>
      <c r="G734" s="2">
        <v>43784</v>
      </c>
      <c r="H734" t="s">
        <v>10529</v>
      </c>
      <c r="J734" t="s">
        <v>10530</v>
      </c>
      <c r="L734" t="s">
        <v>1310</v>
      </c>
      <c r="M734" t="s">
        <v>278</v>
      </c>
      <c r="N734">
        <v>23836</v>
      </c>
      <c r="O734" t="s">
        <v>70</v>
      </c>
      <c r="Q734" t="s">
        <v>10531</v>
      </c>
      <c r="S734" t="s">
        <v>72</v>
      </c>
      <c r="T734" t="s">
        <v>5117</v>
      </c>
      <c r="U734" t="s">
        <v>5118</v>
      </c>
      <c r="V734" t="s">
        <v>2222</v>
      </c>
      <c r="W734" t="s">
        <v>278</v>
      </c>
      <c r="X734" t="s">
        <v>10532</v>
      </c>
      <c r="Y734" t="str">
        <f>"41-9091"</f>
        <v>41-9091</v>
      </c>
      <c r="Z734" t="s">
        <v>6361</v>
      </c>
      <c r="AA734">
        <v>722330</v>
      </c>
      <c r="AB734">
        <v>23</v>
      </c>
      <c r="AC734">
        <v>23</v>
      </c>
      <c r="AD734" t="s">
        <v>79</v>
      </c>
      <c r="AE734" t="s">
        <v>80</v>
      </c>
      <c r="AF734">
        <v>35</v>
      </c>
      <c r="AG734" s="4">
        <v>0.5</v>
      </c>
      <c r="AH734" s="4">
        <v>0.83333333333333337</v>
      </c>
      <c r="AI734" s="5">
        <v>11.08</v>
      </c>
      <c r="AL734" t="s">
        <v>81</v>
      </c>
      <c r="AM734" t="s">
        <v>82</v>
      </c>
      <c r="AO734" t="s">
        <v>83</v>
      </c>
      <c r="AR734" t="s">
        <v>82</v>
      </c>
      <c r="AT734" t="s">
        <v>82</v>
      </c>
      <c r="AW734" t="s">
        <v>82</v>
      </c>
      <c r="AY734" t="s">
        <v>1310</v>
      </c>
      <c r="AZ734" t="s">
        <v>10533</v>
      </c>
      <c r="BA734" t="s">
        <v>278</v>
      </c>
      <c r="BB734">
        <v>23836</v>
      </c>
      <c r="BC734" t="s">
        <v>79</v>
      </c>
      <c r="BH734" t="s">
        <v>10530</v>
      </c>
      <c r="BJ734">
        <v>61711366</v>
      </c>
    </row>
    <row r="735" spans="1:62" x14ac:dyDescent="0.25">
      <c r="A735" t="s">
        <v>10607</v>
      </c>
      <c r="B735" s="2">
        <v>43437</v>
      </c>
      <c r="C735" t="s">
        <v>63</v>
      </c>
      <c r="D735" s="3">
        <v>43406.833364999999</v>
      </c>
      <c r="E735" t="s">
        <v>64</v>
      </c>
      <c r="F735" s="2">
        <v>43497</v>
      </c>
      <c r="G735" s="2">
        <v>43799</v>
      </c>
      <c r="H735" t="s">
        <v>10608</v>
      </c>
      <c r="J735" t="s">
        <v>10609</v>
      </c>
      <c r="L735" t="s">
        <v>10610</v>
      </c>
      <c r="M735" t="s">
        <v>105</v>
      </c>
      <c r="N735">
        <v>78028</v>
      </c>
      <c r="O735" t="s">
        <v>70</v>
      </c>
      <c r="Q735" t="s">
        <v>10611</v>
      </c>
      <c r="S735" t="s">
        <v>72</v>
      </c>
      <c r="T735" t="s">
        <v>640</v>
      </c>
      <c r="U735" t="s">
        <v>3571</v>
      </c>
      <c r="V735" t="s">
        <v>642</v>
      </c>
      <c r="W735" t="s">
        <v>105</v>
      </c>
      <c r="X735" t="s">
        <v>106</v>
      </c>
      <c r="Y735" t="str">
        <f>"37-3011"</f>
        <v>37-3011</v>
      </c>
      <c r="Z735" t="s">
        <v>94</v>
      </c>
      <c r="AA735">
        <v>561730</v>
      </c>
      <c r="AB735">
        <v>3</v>
      </c>
      <c r="AC735">
        <v>3</v>
      </c>
      <c r="AD735" t="s">
        <v>79</v>
      </c>
      <c r="AE735" t="s">
        <v>95</v>
      </c>
      <c r="AF735">
        <v>40</v>
      </c>
      <c r="AG735" s="4">
        <v>0.33333333333333331</v>
      </c>
      <c r="AH735" s="4">
        <v>0.70833333333333337</v>
      </c>
      <c r="AI735" s="5">
        <v>13.3</v>
      </c>
      <c r="AJ735">
        <v>19.95</v>
      </c>
      <c r="AL735" t="s">
        <v>81</v>
      </c>
      <c r="AM735" t="s">
        <v>82</v>
      </c>
      <c r="AO735" t="s">
        <v>83</v>
      </c>
      <c r="AR735" t="s">
        <v>82</v>
      </c>
      <c r="AT735" t="s">
        <v>82</v>
      </c>
      <c r="AW735" t="s">
        <v>82</v>
      </c>
      <c r="AY735" t="s">
        <v>10610</v>
      </c>
      <c r="AZ735" t="s">
        <v>10612</v>
      </c>
      <c r="BA735" t="s">
        <v>105</v>
      </c>
      <c r="BB735">
        <v>78028</v>
      </c>
      <c r="BC735" t="s">
        <v>79</v>
      </c>
      <c r="BH735" t="s">
        <v>10609</v>
      </c>
      <c r="BJ735">
        <v>742672040</v>
      </c>
    </row>
    <row r="736" spans="1:62" x14ac:dyDescent="0.25">
      <c r="A736" t="s">
        <v>10613</v>
      </c>
      <c r="B736" s="2">
        <v>43437</v>
      </c>
      <c r="C736" t="s">
        <v>63</v>
      </c>
      <c r="D736" s="3">
        <v>43407.326016805557</v>
      </c>
      <c r="E736" t="s">
        <v>64</v>
      </c>
      <c r="F736" s="2">
        <v>43497</v>
      </c>
      <c r="G736" s="2">
        <v>43799</v>
      </c>
      <c r="H736" t="s">
        <v>10614</v>
      </c>
      <c r="I736" t="s">
        <v>67</v>
      </c>
      <c r="J736" t="s">
        <v>10615</v>
      </c>
      <c r="K736" t="s">
        <v>10616</v>
      </c>
      <c r="L736" t="s">
        <v>10617</v>
      </c>
      <c r="M736" t="s">
        <v>86</v>
      </c>
      <c r="N736">
        <v>34482</v>
      </c>
      <c r="O736" t="s">
        <v>70</v>
      </c>
      <c r="P736" t="s">
        <v>67</v>
      </c>
      <c r="Q736" t="s">
        <v>10618</v>
      </c>
      <c r="S736" t="s">
        <v>72</v>
      </c>
      <c r="T736" t="s">
        <v>5156</v>
      </c>
      <c r="U736" t="s">
        <v>5157</v>
      </c>
      <c r="V736" t="s">
        <v>5158</v>
      </c>
      <c r="W736" t="s">
        <v>105</v>
      </c>
      <c r="X736" t="s">
        <v>677</v>
      </c>
      <c r="Y736" t="str">
        <f>"39-3091"</f>
        <v>39-3091</v>
      </c>
      <c r="Z736" t="s">
        <v>677</v>
      </c>
      <c r="AA736">
        <v>711190</v>
      </c>
      <c r="AB736">
        <v>48</v>
      </c>
      <c r="AC736">
        <v>48</v>
      </c>
      <c r="AD736" t="s">
        <v>79</v>
      </c>
      <c r="AE736" t="s">
        <v>80</v>
      </c>
      <c r="AF736">
        <v>40</v>
      </c>
      <c r="AG736" s="4">
        <v>0.54166666666666663</v>
      </c>
      <c r="AH736" s="4">
        <v>0.91666666666666663</v>
      </c>
      <c r="AI736" s="5">
        <v>346.4</v>
      </c>
      <c r="AJ736">
        <v>0</v>
      </c>
      <c r="AK736">
        <v>0</v>
      </c>
      <c r="AL736" t="s">
        <v>81</v>
      </c>
      <c r="AM736" t="s">
        <v>82</v>
      </c>
      <c r="AO736" t="s">
        <v>83</v>
      </c>
      <c r="AR736" t="s">
        <v>82</v>
      </c>
      <c r="AT736" t="s">
        <v>82</v>
      </c>
      <c r="AW736" t="s">
        <v>82</v>
      </c>
      <c r="AY736" t="s">
        <v>10619</v>
      </c>
      <c r="AZ736" t="s">
        <v>1344</v>
      </c>
      <c r="BA736" t="s">
        <v>86</v>
      </c>
      <c r="BB736">
        <v>34482</v>
      </c>
      <c r="BC736" t="s">
        <v>79</v>
      </c>
      <c r="BH736" t="s">
        <v>10620</v>
      </c>
      <c r="BI736" t="s">
        <v>67</v>
      </c>
      <c r="BJ736">
        <v>753097534</v>
      </c>
    </row>
    <row r="737" spans="1:62" x14ac:dyDescent="0.25">
      <c r="A737" t="s">
        <v>10649</v>
      </c>
      <c r="B737" s="2">
        <v>43437</v>
      </c>
      <c r="C737" t="s">
        <v>63</v>
      </c>
      <c r="D737" s="3">
        <v>43406.842590694447</v>
      </c>
      <c r="E737" t="s">
        <v>64</v>
      </c>
      <c r="F737" s="2">
        <v>43497</v>
      </c>
      <c r="G737" s="2">
        <v>43799</v>
      </c>
      <c r="H737" t="s">
        <v>10650</v>
      </c>
      <c r="J737" t="s">
        <v>10651</v>
      </c>
      <c r="L737" t="s">
        <v>2222</v>
      </c>
      <c r="M737" t="s">
        <v>278</v>
      </c>
      <c r="N737">
        <v>23228</v>
      </c>
      <c r="O737" t="s">
        <v>70</v>
      </c>
      <c r="Q737" t="s">
        <v>10652</v>
      </c>
      <c r="S737" t="s">
        <v>72</v>
      </c>
      <c r="T737" t="s">
        <v>5117</v>
      </c>
      <c r="U737" t="s">
        <v>5118</v>
      </c>
      <c r="V737" t="s">
        <v>2222</v>
      </c>
      <c r="W737" t="s">
        <v>278</v>
      </c>
      <c r="X737" t="s">
        <v>10653</v>
      </c>
      <c r="Y737" t="str">
        <f>"53-7062"</f>
        <v>53-7062</v>
      </c>
      <c r="Z737" t="s">
        <v>337</v>
      </c>
      <c r="AA737">
        <v>532299</v>
      </c>
      <c r="AB737">
        <v>24</v>
      </c>
      <c r="AC737">
        <v>24</v>
      </c>
      <c r="AD737" t="s">
        <v>79</v>
      </c>
      <c r="AE737" t="s">
        <v>80</v>
      </c>
      <c r="AF737">
        <v>35</v>
      </c>
      <c r="AG737" s="4">
        <v>0.29166666666666669</v>
      </c>
      <c r="AH737" s="4">
        <v>0.75</v>
      </c>
      <c r="AI737" s="5">
        <v>13.6</v>
      </c>
      <c r="AJ737">
        <v>20.399999999999999</v>
      </c>
      <c r="AL737" t="s">
        <v>81</v>
      </c>
      <c r="AM737" t="s">
        <v>82</v>
      </c>
      <c r="AO737" t="s">
        <v>83</v>
      </c>
      <c r="AR737" t="s">
        <v>82</v>
      </c>
      <c r="AT737" t="s">
        <v>82</v>
      </c>
      <c r="AW737" t="s">
        <v>72</v>
      </c>
      <c r="AX737">
        <v>3</v>
      </c>
      <c r="AY737" t="s">
        <v>2222</v>
      </c>
      <c r="AZ737" t="s">
        <v>10265</v>
      </c>
      <c r="BA737" t="s">
        <v>278</v>
      </c>
      <c r="BB737">
        <v>23229</v>
      </c>
      <c r="BC737" t="s">
        <v>79</v>
      </c>
      <c r="BH737" t="s">
        <v>10654</v>
      </c>
      <c r="BJ737">
        <v>541547017</v>
      </c>
    </row>
    <row r="738" spans="1:62" x14ac:dyDescent="0.25">
      <c r="A738" t="s">
        <v>10719</v>
      </c>
      <c r="B738" s="2">
        <v>43437</v>
      </c>
      <c r="C738" t="s">
        <v>63</v>
      </c>
      <c r="D738" s="3">
        <v>43406.838552627312</v>
      </c>
      <c r="E738" t="s">
        <v>64</v>
      </c>
      <c r="F738" s="2">
        <v>43497</v>
      </c>
      <c r="G738" s="2">
        <v>43799</v>
      </c>
      <c r="H738" t="s">
        <v>10720</v>
      </c>
      <c r="J738" t="s">
        <v>10721</v>
      </c>
      <c r="L738" t="s">
        <v>10722</v>
      </c>
      <c r="M738" t="s">
        <v>136</v>
      </c>
      <c r="N738">
        <v>20744</v>
      </c>
      <c r="O738" t="s">
        <v>70</v>
      </c>
      <c r="Q738" t="s">
        <v>10723</v>
      </c>
      <c r="S738" t="s">
        <v>72</v>
      </c>
      <c r="T738" t="s">
        <v>5117</v>
      </c>
      <c r="U738" t="s">
        <v>5118</v>
      </c>
      <c r="V738" t="s">
        <v>2222</v>
      </c>
      <c r="W738" t="s">
        <v>278</v>
      </c>
      <c r="X738" t="s">
        <v>106</v>
      </c>
      <c r="Y738" t="str">
        <f>"37-3011"</f>
        <v>37-3011</v>
      </c>
      <c r="Z738" t="s">
        <v>94</v>
      </c>
      <c r="AA738">
        <v>561730</v>
      </c>
      <c r="AB738">
        <v>175</v>
      </c>
      <c r="AC738">
        <v>175</v>
      </c>
      <c r="AD738" t="s">
        <v>79</v>
      </c>
      <c r="AE738" t="s">
        <v>80</v>
      </c>
      <c r="AF738">
        <v>35</v>
      </c>
      <c r="AG738" s="4">
        <v>0.29166666666666669</v>
      </c>
      <c r="AH738" s="4">
        <v>0.75</v>
      </c>
      <c r="AI738" s="5">
        <v>15.39</v>
      </c>
      <c r="AJ738">
        <v>23.09</v>
      </c>
      <c r="AL738" t="s">
        <v>81</v>
      </c>
      <c r="AM738" t="s">
        <v>82</v>
      </c>
      <c r="AO738" t="s">
        <v>83</v>
      </c>
      <c r="AR738" t="s">
        <v>82</v>
      </c>
      <c r="AT738" t="s">
        <v>82</v>
      </c>
      <c r="AW738" t="s">
        <v>72</v>
      </c>
      <c r="AX738">
        <v>3</v>
      </c>
      <c r="AY738" t="s">
        <v>10722</v>
      </c>
      <c r="AZ738" t="s">
        <v>139</v>
      </c>
      <c r="BA738" t="s">
        <v>136</v>
      </c>
      <c r="BB738">
        <v>20744</v>
      </c>
      <c r="BC738" t="s">
        <v>79</v>
      </c>
      <c r="BH738" t="s">
        <v>10721</v>
      </c>
      <c r="BJ738">
        <v>521672506</v>
      </c>
    </row>
    <row r="739" spans="1:62" x14ac:dyDescent="0.25">
      <c r="A739" t="s">
        <v>10783</v>
      </c>
      <c r="B739" s="2">
        <v>43437</v>
      </c>
      <c r="C739" t="s">
        <v>63</v>
      </c>
      <c r="D739" s="3">
        <v>43407.314692037035</v>
      </c>
      <c r="E739" t="s">
        <v>64</v>
      </c>
      <c r="F739" s="2">
        <v>43497</v>
      </c>
      <c r="G739" s="2">
        <v>43789</v>
      </c>
      <c r="H739" t="s">
        <v>10784</v>
      </c>
      <c r="I739" t="s">
        <v>67</v>
      </c>
      <c r="J739" t="s">
        <v>10785</v>
      </c>
      <c r="K739" t="s">
        <v>67</v>
      </c>
      <c r="L739" t="s">
        <v>4669</v>
      </c>
      <c r="M739" t="s">
        <v>226</v>
      </c>
      <c r="N739" t="s">
        <v>10786</v>
      </c>
      <c r="O739" t="s">
        <v>70</v>
      </c>
      <c r="P739" t="s">
        <v>67</v>
      </c>
      <c r="Q739" t="s">
        <v>10787</v>
      </c>
      <c r="S739" t="s">
        <v>72</v>
      </c>
      <c r="T739" t="s">
        <v>5156</v>
      </c>
      <c r="U739" t="s">
        <v>5157</v>
      </c>
      <c r="V739" t="s">
        <v>5158</v>
      </c>
      <c r="W739" t="s">
        <v>105</v>
      </c>
      <c r="X739" t="s">
        <v>677</v>
      </c>
      <c r="Y739" t="str">
        <f>"39-3091"</f>
        <v>39-3091</v>
      </c>
      <c r="Z739" t="s">
        <v>677</v>
      </c>
      <c r="AA739">
        <v>711190</v>
      </c>
      <c r="AB739">
        <v>80</v>
      </c>
      <c r="AC739">
        <v>80</v>
      </c>
      <c r="AD739" t="s">
        <v>79</v>
      </c>
      <c r="AE739" t="s">
        <v>80</v>
      </c>
      <c r="AF739">
        <v>40</v>
      </c>
      <c r="AG739" s="4">
        <v>0.54166666666666663</v>
      </c>
      <c r="AH739" s="4">
        <v>0.91666666666666663</v>
      </c>
      <c r="AI739" s="5">
        <v>374.4</v>
      </c>
      <c r="AJ739">
        <v>0</v>
      </c>
      <c r="AK739">
        <v>0</v>
      </c>
      <c r="AL739" t="s">
        <v>81</v>
      </c>
      <c r="AM739" t="s">
        <v>82</v>
      </c>
      <c r="AO739" t="s">
        <v>83</v>
      </c>
      <c r="AR739" t="s">
        <v>82</v>
      </c>
      <c r="AT739" t="s">
        <v>82</v>
      </c>
      <c r="AW739" t="s">
        <v>82</v>
      </c>
      <c r="AY739" t="s">
        <v>7662</v>
      </c>
      <c r="AZ739" t="s">
        <v>7665</v>
      </c>
      <c r="BA739" t="s">
        <v>226</v>
      </c>
      <c r="BB739">
        <v>49686</v>
      </c>
      <c r="BC739" t="s">
        <v>79</v>
      </c>
      <c r="BH739" t="s">
        <v>10788</v>
      </c>
      <c r="BI739" t="s">
        <v>67</v>
      </c>
      <c r="BJ739">
        <v>300210681</v>
      </c>
    </row>
    <row r="740" spans="1:62" x14ac:dyDescent="0.25">
      <c r="A740" t="s">
        <v>10884</v>
      </c>
      <c r="B740" s="2">
        <v>43437</v>
      </c>
      <c r="C740" t="s">
        <v>63</v>
      </c>
      <c r="D740" s="3">
        <v>43407.328031238423</v>
      </c>
      <c r="E740" t="s">
        <v>64</v>
      </c>
      <c r="F740" s="2">
        <v>43497</v>
      </c>
      <c r="G740" s="2">
        <v>43708</v>
      </c>
      <c r="H740" t="s">
        <v>10885</v>
      </c>
      <c r="I740" t="s">
        <v>10886</v>
      </c>
      <c r="J740" t="s">
        <v>10887</v>
      </c>
      <c r="K740" t="s">
        <v>67</v>
      </c>
      <c r="L740" t="s">
        <v>3260</v>
      </c>
      <c r="M740" t="s">
        <v>323</v>
      </c>
      <c r="N740">
        <v>92008</v>
      </c>
      <c r="O740" t="s">
        <v>70</v>
      </c>
      <c r="Q740" t="s">
        <v>10888</v>
      </c>
      <c r="S740" t="s">
        <v>72</v>
      </c>
      <c r="T740" t="s">
        <v>5156</v>
      </c>
      <c r="U740" t="s">
        <v>5157</v>
      </c>
      <c r="V740" t="s">
        <v>5158</v>
      </c>
      <c r="W740" t="s">
        <v>105</v>
      </c>
      <c r="X740" t="s">
        <v>280</v>
      </c>
      <c r="Y740" t="str">
        <f>"35-3022"</f>
        <v>35-3022</v>
      </c>
      <c r="Z740" t="s">
        <v>280</v>
      </c>
      <c r="AA740">
        <v>713990</v>
      </c>
      <c r="AB740">
        <v>6</v>
      </c>
      <c r="AC740">
        <v>6</v>
      </c>
      <c r="AD740" t="s">
        <v>79</v>
      </c>
      <c r="AE740" t="s">
        <v>80</v>
      </c>
      <c r="AF740">
        <v>40</v>
      </c>
      <c r="AG740" s="4">
        <v>0.54166666666666663</v>
      </c>
      <c r="AH740" s="4">
        <v>0.91666666666666663</v>
      </c>
      <c r="AI740" s="5">
        <v>12.32</v>
      </c>
      <c r="AJ740">
        <v>0</v>
      </c>
      <c r="AK740">
        <v>0</v>
      </c>
      <c r="AL740" t="s">
        <v>81</v>
      </c>
      <c r="AM740" t="s">
        <v>82</v>
      </c>
      <c r="AO740" t="s">
        <v>83</v>
      </c>
      <c r="AR740" t="s">
        <v>82</v>
      </c>
      <c r="AT740" t="s">
        <v>82</v>
      </c>
      <c r="AW740" t="s">
        <v>82</v>
      </c>
      <c r="AY740" t="s">
        <v>6086</v>
      </c>
      <c r="AZ740" t="s">
        <v>5434</v>
      </c>
      <c r="BA740" t="s">
        <v>323</v>
      </c>
      <c r="BB740">
        <v>92008</v>
      </c>
      <c r="BC740" t="s">
        <v>79</v>
      </c>
      <c r="BH740" t="s">
        <v>10889</v>
      </c>
      <c r="BI740" t="s">
        <v>67</v>
      </c>
      <c r="BJ740">
        <v>464037217</v>
      </c>
    </row>
    <row r="741" spans="1:62" x14ac:dyDescent="0.25">
      <c r="A741" t="s">
        <v>10969</v>
      </c>
      <c r="B741" s="2">
        <v>43437</v>
      </c>
      <c r="C741" t="s">
        <v>63</v>
      </c>
      <c r="D741" s="3">
        <v>43406.84696221065</v>
      </c>
      <c r="E741" t="s">
        <v>64</v>
      </c>
      <c r="F741" s="2">
        <v>43497</v>
      </c>
      <c r="G741" s="2">
        <v>43799</v>
      </c>
      <c r="H741" t="s">
        <v>10970</v>
      </c>
      <c r="J741" t="s">
        <v>10971</v>
      </c>
      <c r="L741" t="s">
        <v>3479</v>
      </c>
      <c r="M741" t="s">
        <v>105</v>
      </c>
      <c r="N741">
        <v>75074</v>
      </c>
      <c r="O741" t="s">
        <v>70</v>
      </c>
      <c r="Q741" t="s">
        <v>10972</v>
      </c>
      <c r="S741" t="s">
        <v>72</v>
      </c>
      <c r="T741" t="s">
        <v>6264</v>
      </c>
      <c r="U741" t="s">
        <v>10931</v>
      </c>
      <c r="V741" t="s">
        <v>104</v>
      </c>
      <c r="W741" t="s">
        <v>105</v>
      </c>
      <c r="X741" t="s">
        <v>106</v>
      </c>
      <c r="Y741" t="str">
        <f>"37-3011"</f>
        <v>37-3011</v>
      </c>
      <c r="Z741" t="s">
        <v>94</v>
      </c>
      <c r="AA741">
        <v>561730</v>
      </c>
      <c r="AB741">
        <v>100</v>
      </c>
      <c r="AC741">
        <v>100</v>
      </c>
      <c r="AD741" t="s">
        <v>79</v>
      </c>
      <c r="AE741" t="s">
        <v>95</v>
      </c>
      <c r="AF741">
        <v>40</v>
      </c>
      <c r="AG741" s="4">
        <v>0.29166666666666669</v>
      </c>
      <c r="AH741" s="4">
        <v>0.66666666666666663</v>
      </c>
      <c r="AI741" s="5">
        <v>13.94</v>
      </c>
      <c r="AJ741">
        <v>20.91</v>
      </c>
      <c r="AL741" t="s">
        <v>81</v>
      </c>
      <c r="AM741" t="s">
        <v>82</v>
      </c>
      <c r="AO741" t="s">
        <v>83</v>
      </c>
      <c r="AR741" t="s">
        <v>82</v>
      </c>
      <c r="AT741" t="s">
        <v>82</v>
      </c>
      <c r="AW741" t="s">
        <v>82</v>
      </c>
      <c r="AY741" t="s">
        <v>3479</v>
      </c>
      <c r="AZ741" t="s">
        <v>1594</v>
      </c>
      <c r="BA741" t="s">
        <v>105</v>
      </c>
      <c r="BB741">
        <v>75074</v>
      </c>
      <c r="BC741" t="s">
        <v>79</v>
      </c>
      <c r="BH741" t="s">
        <v>10971</v>
      </c>
      <c r="BJ741">
        <v>752741686</v>
      </c>
    </row>
    <row r="742" spans="1:62" x14ac:dyDescent="0.25">
      <c r="A742" t="s">
        <v>10973</v>
      </c>
      <c r="B742" s="2">
        <v>43437</v>
      </c>
      <c r="C742" t="s">
        <v>63</v>
      </c>
      <c r="D742" s="3">
        <v>43407.045072534725</v>
      </c>
      <c r="E742" t="s">
        <v>64</v>
      </c>
      <c r="F742" s="2">
        <v>43497</v>
      </c>
      <c r="G742" s="2">
        <v>43799</v>
      </c>
      <c r="H742" t="s">
        <v>10974</v>
      </c>
      <c r="J742" t="s">
        <v>10975</v>
      </c>
      <c r="K742" t="s">
        <v>10976</v>
      </c>
      <c r="L742" t="s">
        <v>2471</v>
      </c>
      <c r="M742" t="s">
        <v>649</v>
      </c>
      <c r="N742">
        <v>85024</v>
      </c>
      <c r="O742" t="s">
        <v>70</v>
      </c>
      <c r="Q742" t="s">
        <v>10977</v>
      </c>
      <c r="S742" t="s">
        <v>72</v>
      </c>
      <c r="T742" t="s">
        <v>1175</v>
      </c>
      <c r="U742" t="s">
        <v>1176</v>
      </c>
      <c r="V742" t="s">
        <v>1177</v>
      </c>
      <c r="W742" t="s">
        <v>649</v>
      </c>
      <c r="X742" t="s">
        <v>10978</v>
      </c>
      <c r="Y742" t="str">
        <f>"45-2092"</f>
        <v>45-2092</v>
      </c>
      <c r="Z742" t="s">
        <v>883</v>
      </c>
      <c r="AA742">
        <v>424930</v>
      </c>
      <c r="AB742">
        <v>70</v>
      </c>
      <c r="AC742">
        <v>70</v>
      </c>
      <c r="AD742" t="s">
        <v>79</v>
      </c>
      <c r="AE742" t="s">
        <v>95</v>
      </c>
      <c r="AF742">
        <v>40</v>
      </c>
      <c r="AG742" s="4">
        <v>0.25</v>
      </c>
      <c r="AH742" s="4">
        <v>0.60416666666666663</v>
      </c>
      <c r="AI742" s="5">
        <v>12.96</v>
      </c>
      <c r="AJ742">
        <v>19.440000000000001</v>
      </c>
      <c r="AK742">
        <v>19.440000000000001</v>
      </c>
      <c r="AL742" t="s">
        <v>81</v>
      </c>
      <c r="AM742" t="s">
        <v>82</v>
      </c>
      <c r="AO742" t="s">
        <v>83</v>
      </c>
      <c r="AP742" t="s">
        <v>67</v>
      </c>
      <c r="AQ742" t="s">
        <v>83</v>
      </c>
      <c r="AR742" t="s">
        <v>82</v>
      </c>
      <c r="AT742" t="s">
        <v>82</v>
      </c>
      <c r="AW742" t="s">
        <v>82</v>
      </c>
      <c r="AY742" t="s">
        <v>10979</v>
      </c>
      <c r="AZ742" t="s">
        <v>10980</v>
      </c>
      <c r="BA742" t="s">
        <v>323</v>
      </c>
      <c r="BB742">
        <v>92026</v>
      </c>
      <c r="BC742" t="s">
        <v>79</v>
      </c>
      <c r="BH742" t="s">
        <v>10981</v>
      </c>
      <c r="BJ742">
        <v>800231462</v>
      </c>
    </row>
    <row r="743" spans="1:62" x14ac:dyDescent="0.25">
      <c r="A743" t="s">
        <v>10999</v>
      </c>
      <c r="B743" s="2">
        <v>43437</v>
      </c>
      <c r="C743" t="s">
        <v>63</v>
      </c>
      <c r="D743" s="3">
        <v>43406.889299085648</v>
      </c>
      <c r="E743" t="s">
        <v>64</v>
      </c>
      <c r="F743" s="2">
        <v>43497</v>
      </c>
      <c r="G743" s="2">
        <v>43769</v>
      </c>
      <c r="H743" t="s">
        <v>11000</v>
      </c>
      <c r="I743" t="s">
        <v>11001</v>
      </c>
      <c r="J743" t="s">
        <v>11002</v>
      </c>
      <c r="L743" t="s">
        <v>738</v>
      </c>
      <c r="M743" t="s">
        <v>105</v>
      </c>
      <c r="N743">
        <v>78702</v>
      </c>
      <c r="O743" t="s">
        <v>70</v>
      </c>
      <c r="Q743" t="s">
        <v>11003</v>
      </c>
      <c r="S743" t="s">
        <v>72</v>
      </c>
      <c r="T743" t="s">
        <v>1855</v>
      </c>
      <c r="U743" t="s">
        <v>1856</v>
      </c>
      <c r="V743" t="s">
        <v>863</v>
      </c>
      <c r="W743" t="s">
        <v>105</v>
      </c>
      <c r="X743" t="s">
        <v>11004</v>
      </c>
      <c r="Y743" t="str">
        <f>"41-9091"</f>
        <v>41-9091</v>
      </c>
      <c r="Z743" t="s">
        <v>6361</v>
      </c>
      <c r="AA743">
        <v>311520</v>
      </c>
      <c r="AB743">
        <v>40</v>
      </c>
      <c r="AC743">
        <v>40</v>
      </c>
      <c r="AD743" t="s">
        <v>79</v>
      </c>
      <c r="AE743" t="s">
        <v>95</v>
      </c>
      <c r="AF743">
        <v>40</v>
      </c>
      <c r="AG743" s="4">
        <v>0.25</v>
      </c>
      <c r="AH743" s="4">
        <v>0.875</v>
      </c>
      <c r="AI743" s="5">
        <v>15.93</v>
      </c>
      <c r="AJ743">
        <v>23.9</v>
      </c>
      <c r="AL743" t="s">
        <v>81</v>
      </c>
      <c r="AM743" t="s">
        <v>82</v>
      </c>
      <c r="AO743" t="s">
        <v>83</v>
      </c>
      <c r="AR743" t="s">
        <v>82</v>
      </c>
      <c r="AT743" t="s">
        <v>82</v>
      </c>
      <c r="AW743" t="s">
        <v>82</v>
      </c>
      <c r="AY743" t="s">
        <v>738</v>
      </c>
      <c r="AZ743" t="s">
        <v>2422</v>
      </c>
      <c r="BA743" t="s">
        <v>105</v>
      </c>
      <c r="BB743">
        <v>78702</v>
      </c>
      <c r="BC743" t="s">
        <v>79</v>
      </c>
      <c r="BH743" t="s">
        <v>11002</v>
      </c>
      <c r="BJ743">
        <v>261983999</v>
      </c>
    </row>
    <row r="744" spans="1:62" x14ac:dyDescent="0.25">
      <c r="A744" t="s">
        <v>11015</v>
      </c>
      <c r="B744" s="2">
        <v>43437</v>
      </c>
      <c r="C744" t="s">
        <v>63</v>
      </c>
      <c r="D744" s="3">
        <v>43407.389916018517</v>
      </c>
      <c r="E744" t="s">
        <v>64</v>
      </c>
      <c r="F744" s="2">
        <v>43497</v>
      </c>
      <c r="G744" s="2">
        <v>43799</v>
      </c>
      <c r="H744" t="s">
        <v>11016</v>
      </c>
      <c r="I744" t="s">
        <v>11017</v>
      </c>
      <c r="J744" t="s">
        <v>11018</v>
      </c>
      <c r="L744" t="s">
        <v>11019</v>
      </c>
      <c r="M744" t="s">
        <v>649</v>
      </c>
      <c r="N744">
        <v>85331</v>
      </c>
      <c r="O744" t="s">
        <v>70</v>
      </c>
      <c r="Q744" t="s">
        <v>11020</v>
      </c>
      <c r="S744" t="s">
        <v>72</v>
      </c>
      <c r="T744" t="s">
        <v>7872</v>
      </c>
      <c r="U744" t="s">
        <v>7873</v>
      </c>
      <c r="V744" t="s">
        <v>2471</v>
      </c>
      <c r="W744" t="s">
        <v>649</v>
      </c>
      <c r="X744" t="s">
        <v>2013</v>
      </c>
      <c r="Y744" t="str">
        <f>"37-3011"</f>
        <v>37-3011</v>
      </c>
      <c r="Z744" t="s">
        <v>94</v>
      </c>
      <c r="AA744">
        <v>561730</v>
      </c>
      <c r="AB744">
        <v>30</v>
      </c>
      <c r="AC744">
        <v>30</v>
      </c>
      <c r="AD744" t="s">
        <v>79</v>
      </c>
      <c r="AE744" t="s">
        <v>95</v>
      </c>
      <c r="AF744">
        <v>40</v>
      </c>
      <c r="AG744" s="4">
        <v>0.25</v>
      </c>
      <c r="AH744" s="4">
        <v>0.60416666666666663</v>
      </c>
      <c r="AI744" s="5">
        <v>13.23</v>
      </c>
      <c r="AJ744">
        <v>19.850000000000001</v>
      </c>
      <c r="AK744">
        <v>19.850000000000001</v>
      </c>
      <c r="AL744" t="s">
        <v>81</v>
      </c>
      <c r="AM744" t="s">
        <v>82</v>
      </c>
      <c r="AO744" t="s">
        <v>83</v>
      </c>
      <c r="AP744" t="s">
        <v>67</v>
      </c>
      <c r="AQ744" t="s">
        <v>83</v>
      </c>
      <c r="AR744" t="s">
        <v>82</v>
      </c>
      <c r="AT744" t="s">
        <v>82</v>
      </c>
      <c r="AW744" t="s">
        <v>82</v>
      </c>
      <c r="AY744" t="s">
        <v>11019</v>
      </c>
      <c r="AZ744" t="s">
        <v>655</v>
      </c>
      <c r="BA744" t="s">
        <v>649</v>
      </c>
      <c r="BB744">
        <v>85331</v>
      </c>
      <c r="BC744" t="s">
        <v>79</v>
      </c>
      <c r="BH744" t="s">
        <v>11018</v>
      </c>
      <c r="BJ744">
        <v>474704753</v>
      </c>
    </row>
    <row r="745" spans="1:62" x14ac:dyDescent="0.25">
      <c r="A745" t="s">
        <v>11076</v>
      </c>
      <c r="B745" s="2">
        <v>43437</v>
      </c>
      <c r="C745" t="s">
        <v>63</v>
      </c>
      <c r="D745" s="3">
        <v>43406.957666863425</v>
      </c>
      <c r="E745" t="s">
        <v>64</v>
      </c>
      <c r="F745" s="2">
        <v>43497</v>
      </c>
      <c r="G745" s="2">
        <v>43799</v>
      </c>
      <c r="H745" t="s">
        <v>11065</v>
      </c>
      <c r="I745" t="s">
        <v>11066</v>
      </c>
      <c r="J745" t="s">
        <v>11067</v>
      </c>
      <c r="L745" t="s">
        <v>7731</v>
      </c>
      <c r="M745" t="s">
        <v>714</v>
      </c>
      <c r="N745">
        <v>70460</v>
      </c>
      <c r="O745" t="s">
        <v>70</v>
      </c>
      <c r="Q745" t="s">
        <v>11068</v>
      </c>
      <c r="S745" t="s">
        <v>72</v>
      </c>
      <c r="T745" t="s">
        <v>1175</v>
      </c>
      <c r="U745" t="s">
        <v>7873</v>
      </c>
      <c r="V745" t="s">
        <v>2471</v>
      </c>
      <c r="W745" t="s">
        <v>649</v>
      </c>
      <c r="X745" t="s">
        <v>2013</v>
      </c>
      <c r="Y745" t="str">
        <f>"37-3011"</f>
        <v>37-3011</v>
      </c>
      <c r="Z745" t="s">
        <v>94</v>
      </c>
      <c r="AA745">
        <v>561730</v>
      </c>
      <c r="AB745">
        <v>200</v>
      </c>
      <c r="AC745">
        <v>200</v>
      </c>
      <c r="AD745" t="s">
        <v>79</v>
      </c>
      <c r="AE745" t="s">
        <v>95</v>
      </c>
      <c r="AF745">
        <v>40</v>
      </c>
      <c r="AG745" s="4">
        <v>0.25</v>
      </c>
      <c r="AH745" s="4">
        <v>0.60416666666666663</v>
      </c>
      <c r="AI745" s="5">
        <v>11.93</v>
      </c>
      <c r="AJ745">
        <v>17.899999999999999</v>
      </c>
      <c r="AK745">
        <v>17.899999999999999</v>
      </c>
      <c r="AL745" t="s">
        <v>81</v>
      </c>
      <c r="AM745" t="s">
        <v>82</v>
      </c>
      <c r="AO745" t="s">
        <v>83</v>
      </c>
      <c r="AP745" t="s">
        <v>67</v>
      </c>
      <c r="AQ745" t="s">
        <v>67</v>
      </c>
      <c r="AR745" t="s">
        <v>82</v>
      </c>
      <c r="AT745" t="s">
        <v>82</v>
      </c>
      <c r="AW745" t="s">
        <v>72</v>
      </c>
      <c r="AX745">
        <v>3</v>
      </c>
      <c r="AY745" t="s">
        <v>7731</v>
      </c>
      <c r="AZ745" t="s">
        <v>11077</v>
      </c>
      <c r="BA745" t="s">
        <v>714</v>
      </c>
      <c r="BB745">
        <v>70460</v>
      </c>
      <c r="BC745" t="s">
        <v>79</v>
      </c>
      <c r="BH745" t="s">
        <v>11078</v>
      </c>
      <c r="BJ745">
        <v>721285520</v>
      </c>
    </row>
    <row r="746" spans="1:62" x14ac:dyDescent="0.25">
      <c r="A746" t="s">
        <v>11088</v>
      </c>
      <c r="B746" s="2">
        <v>43437</v>
      </c>
      <c r="C746" t="s">
        <v>63</v>
      </c>
      <c r="D746" s="3">
        <v>43406.962520057874</v>
      </c>
      <c r="E746" t="s">
        <v>282</v>
      </c>
      <c r="F746" s="2">
        <v>43497</v>
      </c>
      <c r="G746" s="2">
        <v>43799</v>
      </c>
      <c r="H746" t="s">
        <v>11065</v>
      </c>
      <c r="I746" t="s">
        <v>11066</v>
      </c>
      <c r="J746" t="s">
        <v>11067</v>
      </c>
      <c r="L746" t="s">
        <v>7731</v>
      </c>
      <c r="M746" t="s">
        <v>714</v>
      </c>
      <c r="N746">
        <v>70460</v>
      </c>
      <c r="O746" t="s">
        <v>70</v>
      </c>
      <c r="Q746" t="s">
        <v>11068</v>
      </c>
      <c r="S746" t="s">
        <v>72</v>
      </c>
      <c r="T746" t="s">
        <v>1175</v>
      </c>
      <c r="U746" t="s">
        <v>7873</v>
      </c>
      <c r="V746" t="s">
        <v>2471</v>
      </c>
      <c r="W746" t="s">
        <v>649</v>
      </c>
      <c r="X746" t="s">
        <v>2013</v>
      </c>
      <c r="Y746" t="str">
        <f>"37-3011"</f>
        <v>37-3011</v>
      </c>
      <c r="Z746" t="s">
        <v>94</v>
      </c>
      <c r="AA746">
        <v>561730</v>
      </c>
      <c r="AB746">
        <v>80</v>
      </c>
      <c r="AC746">
        <v>78</v>
      </c>
      <c r="AD746" t="s">
        <v>79</v>
      </c>
      <c r="AE746" t="s">
        <v>95</v>
      </c>
      <c r="AF746">
        <v>40</v>
      </c>
      <c r="AG746" s="4">
        <v>0.25</v>
      </c>
      <c r="AH746" s="4">
        <v>0.60416666666666663</v>
      </c>
      <c r="AI746" s="5">
        <v>11.38</v>
      </c>
      <c r="AJ746">
        <v>17.07</v>
      </c>
      <c r="AK746">
        <v>17.07</v>
      </c>
      <c r="AL746" t="s">
        <v>81</v>
      </c>
      <c r="AM746" t="s">
        <v>82</v>
      </c>
      <c r="AO746" t="s">
        <v>83</v>
      </c>
      <c r="AP746" t="s">
        <v>67</v>
      </c>
      <c r="AQ746" t="s">
        <v>67</v>
      </c>
      <c r="AR746" t="s">
        <v>82</v>
      </c>
      <c r="AT746" t="s">
        <v>82</v>
      </c>
      <c r="AW746" t="s">
        <v>72</v>
      </c>
      <c r="AX746">
        <v>3</v>
      </c>
      <c r="AY746" t="s">
        <v>2277</v>
      </c>
      <c r="AZ746" t="s">
        <v>2277</v>
      </c>
      <c r="BA746" t="s">
        <v>714</v>
      </c>
      <c r="BB746">
        <v>70506</v>
      </c>
      <c r="BC746" t="s">
        <v>79</v>
      </c>
      <c r="BH746" t="s">
        <v>11089</v>
      </c>
      <c r="BJ746">
        <v>721285520</v>
      </c>
    </row>
    <row r="747" spans="1:62" x14ac:dyDescent="0.25">
      <c r="A747" t="s">
        <v>11104</v>
      </c>
      <c r="B747" s="2">
        <v>43437</v>
      </c>
      <c r="C747" t="s">
        <v>63</v>
      </c>
      <c r="D747" s="3">
        <v>43407.308365300923</v>
      </c>
      <c r="E747" t="s">
        <v>64</v>
      </c>
      <c r="F747" s="2">
        <v>43497</v>
      </c>
      <c r="G747" s="2">
        <v>43738</v>
      </c>
      <c r="H747" t="s">
        <v>11105</v>
      </c>
      <c r="I747" t="s">
        <v>67</v>
      </c>
      <c r="J747" t="s">
        <v>11106</v>
      </c>
      <c r="L747" t="s">
        <v>10979</v>
      </c>
      <c r="M747" t="s">
        <v>323</v>
      </c>
      <c r="N747">
        <v>92027</v>
      </c>
      <c r="O747" t="s">
        <v>70</v>
      </c>
      <c r="Q747" t="s">
        <v>11107</v>
      </c>
      <c r="S747" t="s">
        <v>72</v>
      </c>
      <c r="T747" t="s">
        <v>7872</v>
      </c>
      <c r="U747" t="s">
        <v>7873</v>
      </c>
      <c r="V747" t="s">
        <v>2471</v>
      </c>
      <c r="W747" t="s">
        <v>649</v>
      </c>
      <c r="X747" t="s">
        <v>2013</v>
      </c>
      <c r="Y747" t="str">
        <f>"37-3011"</f>
        <v>37-3011</v>
      </c>
      <c r="Z747" t="s">
        <v>94</v>
      </c>
      <c r="AA747">
        <v>561730</v>
      </c>
      <c r="AB747">
        <v>5</v>
      </c>
      <c r="AC747">
        <v>5</v>
      </c>
      <c r="AD747" t="s">
        <v>79</v>
      </c>
      <c r="AE747" t="s">
        <v>95</v>
      </c>
      <c r="AF747">
        <v>40</v>
      </c>
      <c r="AG747" s="4">
        <v>0.25</v>
      </c>
      <c r="AH747" s="4">
        <v>0.60416666666666663</v>
      </c>
      <c r="AI747" s="5">
        <v>15.55</v>
      </c>
      <c r="AJ747">
        <v>23.33</v>
      </c>
      <c r="AK747">
        <v>23.33</v>
      </c>
      <c r="AL747" t="s">
        <v>81</v>
      </c>
      <c r="AM747" t="s">
        <v>82</v>
      </c>
      <c r="AO747" t="s">
        <v>83</v>
      </c>
      <c r="AP747" t="s">
        <v>67</v>
      </c>
      <c r="AQ747" t="s">
        <v>67</v>
      </c>
      <c r="AR747" t="s">
        <v>82</v>
      </c>
      <c r="AT747" t="s">
        <v>82</v>
      </c>
      <c r="AW747" t="s">
        <v>72</v>
      </c>
      <c r="AX747">
        <v>3</v>
      </c>
      <c r="AY747" t="s">
        <v>10979</v>
      </c>
      <c r="AZ747" t="s">
        <v>5434</v>
      </c>
      <c r="BA747" t="s">
        <v>323</v>
      </c>
      <c r="BB747">
        <v>92027</v>
      </c>
      <c r="BC747" t="s">
        <v>79</v>
      </c>
      <c r="BH747" t="s">
        <v>11106</v>
      </c>
      <c r="BI747" t="s">
        <v>67</v>
      </c>
      <c r="BJ747">
        <v>811781714</v>
      </c>
    </row>
    <row r="748" spans="1:62" x14ac:dyDescent="0.25">
      <c r="A748" t="s">
        <v>11133</v>
      </c>
      <c r="B748" s="2">
        <v>43437</v>
      </c>
      <c r="C748" t="s">
        <v>63</v>
      </c>
      <c r="D748" s="3">
        <v>43407.232228298613</v>
      </c>
      <c r="E748" t="s">
        <v>1763</v>
      </c>
      <c r="F748" s="2">
        <v>43497</v>
      </c>
      <c r="G748" s="2">
        <v>43799</v>
      </c>
      <c r="H748" t="s">
        <v>11134</v>
      </c>
      <c r="I748" t="s">
        <v>67</v>
      </c>
      <c r="J748" t="s">
        <v>11135</v>
      </c>
      <c r="L748" t="s">
        <v>2471</v>
      </c>
      <c r="M748" t="s">
        <v>649</v>
      </c>
      <c r="N748">
        <v>85040</v>
      </c>
      <c r="O748" t="s">
        <v>70</v>
      </c>
      <c r="Q748" t="s">
        <v>11136</v>
      </c>
      <c r="S748" t="s">
        <v>72</v>
      </c>
      <c r="T748" t="s">
        <v>11063</v>
      </c>
      <c r="U748" t="s">
        <v>7873</v>
      </c>
      <c r="V748" t="s">
        <v>2471</v>
      </c>
      <c r="W748" t="s">
        <v>649</v>
      </c>
      <c r="X748" t="s">
        <v>10978</v>
      </c>
      <c r="Y748" t="str">
        <f>"45-2092"</f>
        <v>45-2092</v>
      </c>
      <c r="Z748" t="s">
        <v>883</v>
      </c>
      <c r="AA748">
        <v>424930</v>
      </c>
      <c r="AB748">
        <v>13</v>
      </c>
      <c r="AC748">
        <v>13</v>
      </c>
      <c r="AD748" t="s">
        <v>79</v>
      </c>
      <c r="AE748" t="s">
        <v>95</v>
      </c>
      <c r="AF748">
        <v>40</v>
      </c>
      <c r="AG748" s="4">
        <v>0.25</v>
      </c>
      <c r="AH748" s="4">
        <v>0.60416666666666663</v>
      </c>
      <c r="AI748" s="5">
        <v>11.73</v>
      </c>
      <c r="AJ748">
        <v>17.600000000000001</v>
      </c>
      <c r="AK748">
        <v>17.600000000000001</v>
      </c>
      <c r="AL748" t="s">
        <v>81</v>
      </c>
      <c r="AM748" t="s">
        <v>82</v>
      </c>
      <c r="AO748" t="s">
        <v>83</v>
      </c>
      <c r="AP748" t="s">
        <v>67</v>
      </c>
      <c r="AQ748" t="s">
        <v>67</v>
      </c>
      <c r="AR748" t="s">
        <v>82</v>
      </c>
      <c r="AT748" t="s">
        <v>82</v>
      </c>
      <c r="AW748" t="s">
        <v>82</v>
      </c>
      <c r="AY748" t="s">
        <v>2471</v>
      </c>
      <c r="AZ748" t="s">
        <v>655</v>
      </c>
      <c r="BA748" t="s">
        <v>649</v>
      </c>
      <c r="BB748">
        <v>85040</v>
      </c>
      <c r="BC748" t="s">
        <v>79</v>
      </c>
      <c r="BH748" t="s">
        <v>11137</v>
      </c>
      <c r="BJ748">
        <v>860910461</v>
      </c>
    </row>
    <row r="749" spans="1:62" x14ac:dyDescent="0.25">
      <c r="A749" t="s">
        <v>11165</v>
      </c>
      <c r="B749" s="2">
        <v>43437</v>
      </c>
      <c r="C749" t="s">
        <v>63</v>
      </c>
      <c r="D749" s="3">
        <v>43407.003314803238</v>
      </c>
      <c r="E749" t="s">
        <v>64</v>
      </c>
      <c r="F749" s="2">
        <v>43497</v>
      </c>
      <c r="G749" s="2">
        <v>43799</v>
      </c>
      <c r="H749" t="s">
        <v>10974</v>
      </c>
      <c r="J749" t="s">
        <v>10975</v>
      </c>
      <c r="K749" t="s">
        <v>10976</v>
      </c>
      <c r="L749" t="s">
        <v>2471</v>
      </c>
      <c r="M749" t="s">
        <v>649</v>
      </c>
      <c r="N749">
        <v>85024</v>
      </c>
      <c r="O749" t="s">
        <v>70</v>
      </c>
      <c r="Q749" t="s">
        <v>10977</v>
      </c>
      <c r="S749" t="s">
        <v>72</v>
      </c>
      <c r="T749" t="s">
        <v>1175</v>
      </c>
      <c r="U749" t="s">
        <v>1176</v>
      </c>
      <c r="V749" t="s">
        <v>1177</v>
      </c>
      <c r="W749" t="s">
        <v>649</v>
      </c>
      <c r="X749" t="s">
        <v>10978</v>
      </c>
      <c r="Y749" t="str">
        <f>"45-2092"</f>
        <v>45-2092</v>
      </c>
      <c r="Z749" t="s">
        <v>883</v>
      </c>
      <c r="AA749">
        <v>424930</v>
      </c>
      <c r="AB749">
        <v>30</v>
      </c>
      <c r="AC749">
        <v>30</v>
      </c>
      <c r="AD749" t="s">
        <v>79</v>
      </c>
      <c r="AE749" t="s">
        <v>95</v>
      </c>
      <c r="AF749">
        <v>40</v>
      </c>
      <c r="AG749" s="4">
        <v>0.25</v>
      </c>
      <c r="AH749" s="4">
        <v>0.60416666666666663</v>
      </c>
      <c r="AI749" s="5">
        <v>11.95</v>
      </c>
      <c r="AJ749">
        <v>17.93</v>
      </c>
      <c r="AK749">
        <v>17.93</v>
      </c>
      <c r="AL749" t="s">
        <v>81</v>
      </c>
      <c r="AM749" t="s">
        <v>82</v>
      </c>
      <c r="AO749" t="s">
        <v>83</v>
      </c>
      <c r="AP749" t="s">
        <v>67</v>
      </c>
      <c r="AQ749" t="s">
        <v>83</v>
      </c>
      <c r="AR749" t="s">
        <v>82</v>
      </c>
      <c r="AT749" t="s">
        <v>82</v>
      </c>
      <c r="AW749" t="s">
        <v>82</v>
      </c>
      <c r="AY749" t="s">
        <v>11166</v>
      </c>
      <c r="AZ749" t="s">
        <v>11167</v>
      </c>
      <c r="BA749" t="s">
        <v>323</v>
      </c>
      <c r="BB749">
        <v>93015</v>
      </c>
      <c r="BC749" t="s">
        <v>79</v>
      </c>
      <c r="BH749" t="s">
        <v>11168</v>
      </c>
      <c r="BJ749">
        <v>800231462</v>
      </c>
    </row>
    <row r="750" spans="1:62" x14ac:dyDescent="0.25">
      <c r="A750" t="s">
        <v>11169</v>
      </c>
      <c r="B750" s="2">
        <v>43437</v>
      </c>
      <c r="C750" t="s">
        <v>63</v>
      </c>
      <c r="D750" s="3">
        <v>43407.340376898152</v>
      </c>
      <c r="E750" t="s">
        <v>64</v>
      </c>
      <c r="F750" s="2">
        <v>43497</v>
      </c>
      <c r="G750" s="2">
        <v>43799</v>
      </c>
      <c r="H750" t="s">
        <v>11170</v>
      </c>
      <c r="J750" t="s">
        <v>11171</v>
      </c>
      <c r="L750" t="s">
        <v>7870</v>
      </c>
      <c r="M750" t="s">
        <v>649</v>
      </c>
      <c r="N750">
        <v>85281</v>
      </c>
      <c r="O750" t="s">
        <v>70</v>
      </c>
      <c r="Q750" t="s">
        <v>11172</v>
      </c>
      <c r="S750" t="s">
        <v>72</v>
      </c>
      <c r="T750" t="s">
        <v>7872</v>
      </c>
      <c r="U750" t="s">
        <v>7873</v>
      </c>
      <c r="V750" t="s">
        <v>2471</v>
      </c>
      <c r="W750" t="s">
        <v>649</v>
      </c>
      <c r="X750" t="s">
        <v>1673</v>
      </c>
      <c r="Y750" t="str">
        <f>"37-3011"</f>
        <v>37-3011</v>
      </c>
      <c r="Z750" t="s">
        <v>94</v>
      </c>
      <c r="AA750">
        <v>561730</v>
      </c>
      <c r="AB750">
        <v>12</v>
      </c>
      <c r="AC750">
        <v>12</v>
      </c>
      <c r="AD750" t="s">
        <v>79</v>
      </c>
      <c r="AE750" t="s">
        <v>95</v>
      </c>
      <c r="AF750">
        <v>40</v>
      </c>
      <c r="AG750" s="4">
        <v>0.29166666666666669</v>
      </c>
      <c r="AH750" s="4">
        <v>0.64583333333333337</v>
      </c>
      <c r="AI750" s="5">
        <v>13.23</v>
      </c>
      <c r="AJ750">
        <v>19.850000000000001</v>
      </c>
      <c r="AK750">
        <v>19.850000000000001</v>
      </c>
      <c r="AL750" t="s">
        <v>81</v>
      </c>
      <c r="AM750" t="s">
        <v>82</v>
      </c>
      <c r="AO750" t="s">
        <v>83</v>
      </c>
      <c r="AP750" t="s">
        <v>67</v>
      </c>
      <c r="AQ750" t="s">
        <v>83</v>
      </c>
      <c r="AR750" t="s">
        <v>82</v>
      </c>
      <c r="AT750" t="s">
        <v>82</v>
      </c>
      <c r="AW750" t="s">
        <v>82</v>
      </c>
      <c r="AY750" t="s">
        <v>7870</v>
      </c>
      <c r="AZ750" t="s">
        <v>655</v>
      </c>
      <c r="BA750" t="s">
        <v>649</v>
      </c>
      <c r="BB750">
        <v>85281</v>
      </c>
      <c r="BC750" t="s">
        <v>79</v>
      </c>
      <c r="BH750" t="s">
        <v>11171</v>
      </c>
      <c r="BJ750">
        <v>860310686</v>
      </c>
    </row>
    <row r="751" spans="1:62" x14ac:dyDescent="0.25">
      <c r="A751" t="s">
        <v>11238</v>
      </c>
      <c r="B751" s="2">
        <v>43437</v>
      </c>
      <c r="C751" t="s">
        <v>63</v>
      </c>
      <c r="D751" s="3">
        <v>43407.276125381948</v>
      </c>
      <c r="E751" t="s">
        <v>64</v>
      </c>
      <c r="F751" s="2">
        <v>43497</v>
      </c>
      <c r="G751" s="2">
        <v>43770</v>
      </c>
      <c r="H751" t="s">
        <v>7251</v>
      </c>
      <c r="J751" t="s">
        <v>7252</v>
      </c>
      <c r="L751" t="s">
        <v>6277</v>
      </c>
      <c r="M751" t="s">
        <v>105</v>
      </c>
      <c r="N751">
        <v>76009</v>
      </c>
      <c r="O751" t="s">
        <v>70</v>
      </c>
      <c r="Q751" t="s">
        <v>7253</v>
      </c>
      <c r="S751" t="s">
        <v>72</v>
      </c>
      <c r="T751" t="s">
        <v>1855</v>
      </c>
      <c r="U751" t="s">
        <v>1856</v>
      </c>
      <c r="V751" t="s">
        <v>863</v>
      </c>
      <c r="W751" t="s">
        <v>105</v>
      </c>
      <c r="X751" t="s">
        <v>106</v>
      </c>
      <c r="Y751" t="str">
        <f>"37-3011"</f>
        <v>37-3011</v>
      </c>
      <c r="Z751" t="s">
        <v>94</v>
      </c>
      <c r="AA751">
        <v>561730</v>
      </c>
      <c r="AB751">
        <v>15</v>
      </c>
      <c r="AC751">
        <v>15</v>
      </c>
      <c r="AD751" t="s">
        <v>79</v>
      </c>
      <c r="AE751" t="s">
        <v>95</v>
      </c>
      <c r="AF751">
        <v>40</v>
      </c>
      <c r="AG751" s="4">
        <v>0.33333333333333331</v>
      </c>
      <c r="AH751" s="4">
        <v>0.70833333333333337</v>
      </c>
      <c r="AI751" s="5">
        <v>13.44</v>
      </c>
      <c r="AJ751">
        <v>20.16</v>
      </c>
      <c r="AL751" t="s">
        <v>81</v>
      </c>
      <c r="AM751" t="s">
        <v>82</v>
      </c>
      <c r="AO751" t="s">
        <v>83</v>
      </c>
      <c r="AR751" t="s">
        <v>82</v>
      </c>
      <c r="AT751" t="s">
        <v>82</v>
      </c>
      <c r="AW751" t="s">
        <v>82</v>
      </c>
      <c r="AY751" t="s">
        <v>3291</v>
      </c>
      <c r="AZ751" t="s">
        <v>3292</v>
      </c>
      <c r="BA751" t="s">
        <v>105</v>
      </c>
      <c r="BB751">
        <v>77072</v>
      </c>
      <c r="BC751" t="s">
        <v>79</v>
      </c>
      <c r="BH751" t="s">
        <v>11239</v>
      </c>
      <c r="BJ751">
        <v>752261343</v>
      </c>
    </row>
    <row r="752" spans="1:62" x14ac:dyDescent="0.25">
      <c r="A752" t="s">
        <v>11240</v>
      </c>
      <c r="B752" s="2">
        <v>43437</v>
      </c>
      <c r="C752" t="s">
        <v>63</v>
      </c>
      <c r="D752" s="3">
        <v>43407.214127175925</v>
      </c>
      <c r="E752" t="s">
        <v>64</v>
      </c>
      <c r="F752" s="2">
        <v>43497</v>
      </c>
      <c r="G752" s="2">
        <v>43799</v>
      </c>
      <c r="H752" t="s">
        <v>10983</v>
      </c>
      <c r="I752" t="s">
        <v>10984</v>
      </c>
      <c r="J752" t="s">
        <v>10985</v>
      </c>
      <c r="K752" t="s">
        <v>10976</v>
      </c>
      <c r="L752" t="s">
        <v>2471</v>
      </c>
      <c r="M752" t="s">
        <v>649</v>
      </c>
      <c r="N752">
        <v>85024</v>
      </c>
      <c r="O752" t="s">
        <v>70</v>
      </c>
      <c r="Q752" t="s">
        <v>10977</v>
      </c>
      <c r="S752" t="s">
        <v>72</v>
      </c>
      <c r="T752" t="s">
        <v>7872</v>
      </c>
      <c r="U752" t="s">
        <v>7873</v>
      </c>
      <c r="V752" t="s">
        <v>10986</v>
      </c>
      <c r="W752" t="s">
        <v>649</v>
      </c>
      <c r="X752" t="s">
        <v>10978</v>
      </c>
      <c r="Y752" t="str">
        <f>"45-2092"</f>
        <v>45-2092</v>
      </c>
      <c r="Z752" t="s">
        <v>883</v>
      </c>
      <c r="AA752">
        <v>424930</v>
      </c>
      <c r="AB752">
        <v>25</v>
      </c>
      <c r="AC752">
        <v>25</v>
      </c>
      <c r="AD752" t="s">
        <v>79</v>
      </c>
      <c r="AE752" t="s">
        <v>95</v>
      </c>
      <c r="AF752">
        <v>40</v>
      </c>
      <c r="AG752" s="4">
        <v>0.25</v>
      </c>
      <c r="AH752" s="4">
        <v>0.60416666666666663</v>
      </c>
      <c r="AI752" s="5">
        <v>9.7100000000000009</v>
      </c>
      <c r="AJ752">
        <v>14.57</v>
      </c>
      <c r="AK752">
        <v>14.57</v>
      </c>
      <c r="AL752" t="s">
        <v>81</v>
      </c>
      <c r="AM752" t="s">
        <v>82</v>
      </c>
      <c r="AO752" t="s">
        <v>83</v>
      </c>
      <c r="AP752" t="s">
        <v>67</v>
      </c>
      <c r="AQ752" t="s">
        <v>67</v>
      </c>
      <c r="AR752" t="s">
        <v>82</v>
      </c>
      <c r="AT752" t="s">
        <v>82</v>
      </c>
      <c r="AW752" t="s">
        <v>82</v>
      </c>
      <c r="AY752" t="s">
        <v>9689</v>
      </c>
      <c r="AZ752" t="s">
        <v>3292</v>
      </c>
      <c r="BA752" t="s">
        <v>105</v>
      </c>
      <c r="BB752">
        <v>77388</v>
      </c>
      <c r="BC752" t="s">
        <v>79</v>
      </c>
      <c r="BH752" t="s">
        <v>11241</v>
      </c>
      <c r="BJ752">
        <v>900536098</v>
      </c>
    </row>
    <row r="753" spans="1:62" x14ac:dyDescent="0.25">
      <c r="A753" t="s">
        <v>11251</v>
      </c>
      <c r="B753" s="2">
        <v>43437</v>
      </c>
      <c r="C753" t="s">
        <v>63</v>
      </c>
      <c r="D753" s="3">
        <v>43407.434970787035</v>
      </c>
      <c r="E753" t="s">
        <v>64</v>
      </c>
      <c r="F753" s="2">
        <v>43497</v>
      </c>
      <c r="G753" s="2">
        <v>43789</v>
      </c>
      <c r="H753" t="s">
        <v>10497</v>
      </c>
      <c r="J753" t="s">
        <v>10498</v>
      </c>
      <c r="K753" t="s">
        <v>10499</v>
      </c>
      <c r="L753" t="s">
        <v>8954</v>
      </c>
      <c r="M753" t="s">
        <v>105</v>
      </c>
      <c r="N753">
        <v>78248</v>
      </c>
      <c r="O753" t="s">
        <v>70</v>
      </c>
      <c r="Q753" t="s">
        <v>10500</v>
      </c>
      <c r="S753" t="s">
        <v>72</v>
      </c>
      <c r="T753" t="s">
        <v>5156</v>
      </c>
      <c r="U753" t="s">
        <v>5157</v>
      </c>
      <c r="V753" t="s">
        <v>5158</v>
      </c>
      <c r="W753" t="s">
        <v>105</v>
      </c>
      <c r="X753" t="s">
        <v>5159</v>
      </c>
      <c r="Y753" t="str">
        <f>"39-3091"</f>
        <v>39-3091</v>
      </c>
      <c r="Z753" t="s">
        <v>677</v>
      </c>
      <c r="AA753">
        <v>713990</v>
      </c>
      <c r="AB753">
        <v>30</v>
      </c>
      <c r="AC753">
        <v>30</v>
      </c>
      <c r="AD753" t="s">
        <v>79</v>
      </c>
      <c r="AE753" t="s">
        <v>80</v>
      </c>
      <c r="AF753">
        <v>40</v>
      </c>
      <c r="AG753" s="4">
        <v>0.54166666666666663</v>
      </c>
      <c r="AH753" s="4">
        <v>0.91666666666666663</v>
      </c>
      <c r="AI753" s="5">
        <v>8.58</v>
      </c>
      <c r="AL753" t="s">
        <v>81</v>
      </c>
      <c r="AM753" t="s">
        <v>82</v>
      </c>
      <c r="AO753" t="s">
        <v>83</v>
      </c>
      <c r="AR753" t="s">
        <v>82</v>
      </c>
      <c r="AT753" t="s">
        <v>82</v>
      </c>
      <c r="AW753" t="s">
        <v>82</v>
      </c>
      <c r="AY753" t="s">
        <v>795</v>
      </c>
      <c r="AZ753" t="s">
        <v>797</v>
      </c>
      <c r="BA753" t="s">
        <v>105</v>
      </c>
      <c r="BB753">
        <v>78248</v>
      </c>
      <c r="BC753" t="s">
        <v>79</v>
      </c>
      <c r="BH753" t="s">
        <v>10501</v>
      </c>
      <c r="BJ753">
        <v>455288677</v>
      </c>
    </row>
    <row r="754" spans="1:62" x14ac:dyDescent="0.25">
      <c r="A754" t="s">
        <v>11680</v>
      </c>
      <c r="B754" s="2">
        <v>43437</v>
      </c>
      <c r="C754" t="s">
        <v>63</v>
      </c>
      <c r="D754" s="3">
        <v>43410.447269791664</v>
      </c>
      <c r="E754" t="s">
        <v>64</v>
      </c>
      <c r="F754" s="2">
        <v>43500</v>
      </c>
      <c r="G754" s="2">
        <v>43779</v>
      </c>
      <c r="H754" t="s">
        <v>11681</v>
      </c>
      <c r="I754" t="s">
        <v>11682</v>
      </c>
      <c r="J754" t="s">
        <v>11683</v>
      </c>
      <c r="K754" t="s">
        <v>11684</v>
      </c>
      <c r="L754" t="s">
        <v>11685</v>
      </c>
      <c r="M754" t="s">
        <v>323</v>
      </c>
      <c r="N754">
        <v>92585</v>
      </c>
      <c r="O754" t="s">
        <v>70</v>
      </c>
      <c r="P754" t="s">
        <v>67</v>
      </c>
      <c r="Q754" t="s">
        <v>11686</v>
      </c>
      <c r="S754" t="s">
        <v>72</v>
      </c>
      <c r="T754" t="s">
        <v>5156</v>
      </c>
      <c r="U754" t="s">
        <v>5157</v>
      </c>
      <c r="V754" t="s">
        <v>5158</v>
      </c>
      <c r="W754" t="s">
        <v>105</v>
      </c>
      <c r="X754" t="s">
        <v>11687</v>
      </c>
      <c r="Y754" t="str">
        <f>"39-3091"</f>
        <v>39-3091</v>
      </c>
      <c r="Z754" t="s">
        <v>677</v>
      </c>
      <c r="AA754">
        <v>713990</v>
      </c>
      <c r="AB754">
        <v>7</v>
      </c>
      <c r="AC754">
        <v>7</v>
      </c>
      <c r="AD754" t="s">
        <v>79</v>
      </c>
      <c r="AE754" t="s">
        <v>80</v>
      </c>
      <c r="AF754">
        <v>40</v>
      </c>
      <c r="AG754" s="4">
        <v>0.54166666666666663</v>
      </c>
      <c r="AH754" s="4">
        <v>0.91666666666666663</v>
      </c>
      <c r="AI754" s="5">
        <v>9.82</v>
      </c>
      <c r="AL754" t="s">
        <v>81</v>
      </c>
      <c r="AM754" t="s">
        <v>82</v>
      </c>
      <c r="AO754" t="s">
        <v>83</v>
      </c>
      <c r="AR754" t="s">
        <v>82</v>
      </c>
      <c r="AT754" t="s">
        <v>82</v>
      </c>
      <c r="AW754" t="s">
        <v>82</v>
      </c>
      <c r="AY754" t="s">
        <v>11688</v>
      </c>
      <c r="AZ754" t="s">
        <v>4530</v>
      </c>
      <c r="BA754" t="s">
        <v>323</v>
      </c>
      <c r="BB754">
        <v>92585</v>
      </c>
      <c r="BC754" t="s">
        <v>79</v>
      </c>
      <c r="BH754" t="s">
        <v>11689</v>
      </c>
      <c r="BJ754">
        <v>330859573</v>
      </c>
    </row>
    <row r="755" spans="1:62" x14ac:dyDescent="0.25">
      <c r="A755" t="s">
        <v>11779</v>
      </c>
      <c r="B755" s="2">
        <v>43437</v>
      </c>
      <c r="C755" t="s">
        <v>63</v>
      </c>
      <c r="D755" s="3">
        <v>43410.270373495368</v>
      </c>
      <c r="E755" t="s">
        <v>64</v>
      </c>
      <c r="F755" s="2">
        <v>43500</v>
      </c>
      <c r="G755" s="2">
        <v>43789</v>
      </c>
      <c r="H755" t="s">
        <v>11780</v>
      </c>
      <c r="I755" t="s">
        <v>67</v>
      </c>
      <c r="J755" t="s">
        <v>11781</v>
      </c>
      <c r="K755" t="s">
        <v>11782</v>
      </c>
      <c r="L755" t="s">
        <v>11783</v>
      </c>
      <c r="M755" t="s">
        <v>323</v>
      </c>
      <c r="N755" t="s">
        <v>11784</v>
      </c>
      <c r="O755" t="s">
        <v>70</v>
      </c>
      <c r="P755" t="s">
        <v>67</v>
      </c>
      <c r="Q755" t="s">
        <v>11785</v>
      </c>
      <c r="S755" t="s">
        <v>72</v>
      </c>
      <c r="T755" t="s">
        <v>5156</v>
      </c>
      <c r="U755" t="s">
        <v>5157</v>
      </c>
      <c r="V755" t="s">
        <v>5158</v>
      </c>
      <c r="W755" t="s">
        <v>105</v>
      </c>
      <c r="X755" t="s">
        <v>677</v>
      </c>
      <c r="Y755" t="str">
        <f>"39-3091"</f>
        <v>39-3091</v>
      </c>
      <c r="Z755" t="s">
        <v>677</v>
      </c>
      <c r="AA755">
        <v>713990</v>
      </c>
      <c r="AB755">
        <v>30</v>
      </c>
      <c r="AC755">
        <v>30</v>
      </c>
      <c r="AD755" t="s">
        <v>79</v>
      </c>
      <c r="AE755" t="s">
        <v>80</v>
      </c>
      <c r="AF755">
        <v>40</v>
      </c>
      <c r="AG755" s="4">
        <v>0.54166666666666663</v>
      </c>
      <c r="AH755" s="4">
        <v>0.91666666666666663</v>
      </c>
      <c r="AI755" s="5">
        <v>11.11</v>
      </c>
      <c r="AJ755">
        <v>0</v>
      </c>
      <c r="AK755">
        <v>0</v>
      </c>
      <c r="AL755" t="s">
        <v>81</v>
      </c>
      <c r="AM755" t="s">
        <v>82</v>
      </c>
      <c r="AO755" t="s">
        <v>83</v>
      </c>
      <c r="AR755" t="s">
        <v>82</v>
      </c>
      <c r="AT755" t="s">
        <v>82</v>
      </c>
      <c r="AW755" t="s">
        <v>82</v>
      </c>
      <c r="AY755" t="s">
        <v>11786</v>
      </c>
      <c r="AZ755" t="s">
        <v>2540</v>
      </c>
      <c r="BA755" t="s">
        <v>323</v>
      </c>
      <c r="BB755">
        <v>91767</v>
      </c>
      <c r="BC755" t="s">
        <v>79</v>
      </c>
      <c r="BH755" t="s">
        <v>11787</v>
      </c>
      <c r="BI755" t="s">
        <v>67</v>
      </c>
      <c r="BJ755">
        <v>942966559</v>
      </c>
    </row>
    <row r="756" spans="1:62" x14ac:dyDescent="0.25">
      <c r="A756" t="s">
        <v>11890</v>
      </c>
      <c r="B756" s="2">
        <v>43437</v>
      </c>
      <c r="C756" t="s">
        <v>63</v>
      </c>
      <c r="D756" s="3">
        <v>43411.547964965277</v>
      </c>
      <c r="E756" t="s">
        <v>64</v>
      </c>
      <c r="F756" s="2">
        <v>43501</v>
      </c>
      <c r="G756" s="2">
        <v>43779</v>
      </c>
      <c r="H756" t="s">
        <v>11891</v>
      </c>
      <c r="J756" t="s">
        <v>11892</v>
      </c>
      <c r="K756" t="s">
        <v>11893</v>
      </c>
      <c r="L756" t="s">
        <v>11894</v>
      </c>
      <c r="M756" t="s">
        <v>105</v>
      </c>
      <c r="N756">
        <v>75656</v>
      </c>
      <c r="O756" t="s">
        <v>70</v>
      </c>
      <c r="Q756" t="s">
        <v>11895</v>
      </c>
      <c r="S756" t="s">
        <v>72</v>
      </c>
      <c r="T756" t="s">
        <v>5156</v>
      </c>
      <c r="U756" t="s">
        <v>5157</v>
      </c>
      <c r="V756" t="s">
        <v>5158</v>
      </c>
      <c r="W756" t="s">
        <v>105</v>
      </c>
      <c r="X756" t="s">
        <v>5873</v>
      </c>
      <c r="Y756" t="str">
        <f>"35-3022"</f>
        <v>35-3022</v>
      </c>
      <c r="Z756" t="s">
        <v>280</v>
      </c>
      <c r="AA756">
        <v>713990</v>
      </c>
      <c r="AB756">
        <v>10</v>
      </c>
      <c r="AC756">
        <v>10</v>
      </c>
      <c r="AD756" t="s">
        <v>79</v>
      </c>
      <c r="AE756" t="s">
        <v>80</v>
      </c>
      <c r="AF756">
        <v>40</v>
      </c>
      <c r="AG756" s="4">
        <v>0.54166666666666663</v>
      </c>
      <c r="AH756" s="4">
        <v>0.91666666666666663</v>
      </c>
      <c r="AI756" s="5">
        <v>8.9600000000000009</v>
      </c>
      <c r="AL756" t="s">
        <v>81</v>
      </c>
      <c r="AM756" t="s">
        <v>82</v>
      </c>
      <c r="AO756" t="s">
        <v>83</v>
      </c>
      <c r="AR756" t="s">
        <v>82</v>
      </c>
      <c r="AT756" t="s">
        <v>82</v>
      </c>
      <c r="AW756" t="s">
        <v>82</v>
      </c>
      <c r="AY756" t="s">
        <v>2066</v>
      </c>
      <c r="AZ756" t="s">
        <v>2069</v>
      </c>
      <c r="BA756" t="s">
        <v>105</v>
      </c>
      <c r="BB756">
        <v>75656</v>
      </c>
      <c r="BC756" t="s">
        <v>79</v>
      </c>
      <c r="BH756" t="s">
        <v>11896</v>
      </c>
      <c r="BJ756">
        <v>742735361</v>
      </c>
    </row>
    <row r="757" spans="1:62" x14ac:dyDescent="0.25">
      <c r="A757" t="s">
        <v>11985</v>
      </c>
      <c r="B757" s="2">
        <v>43437</v>
      </c>
      <c r="C757" t="s">
        <v>63</v>
      </c>
      <c r="D757" s="3">
        <v>43434.817552905093</v>
      </c>
      <c r="E757" t="s">
        <v>3355</v>
      </c>
      <c r="H757" t="s">
        <v>11986</v>
      </c>
      <c r="I757" t="s">
        <v>11987</v>
      </c>
      <c r="J757" t="s">
        <v>11988</v>
      </c>
      <c r="L757" t="s">
        <v>11989</v>
      </c>
      <c r="M757" t="s">
        <v>1246</v>
      </c>
      <c r="N757">
        <v>65742</v>
      </c>
      <c r="O757" t="s">
        <v>70</v>
      </c>
      <c r="Q757" t="s">
        <v>11990</v>
      </c>
      <c r="S757" t="s">
        <v>72</v>
      </c>
      <c r="T757" t="s">
        <v>1917</v>
      </c>
      <c r="U757" t="s">
        <v>1918</v>
      </c>
      <c r="V757" t="s">
        <v>1919</v>
      </c>
      <c r="W757" t="s">
        <v>105</v>
      </c>
      <c r="X757" t="s">
        <v>11991</v>
      </c>
      <c r="Y757" t="str">
        <f>"37-3011"</f>
        <v>37-3011</v>
      </c>
      <c r="Z757" t="s">
        <v>94</v>
      </c>
      <c r="AA757">
        <v>561730</v>
      </c>
      <c r="AB757">
        <v>10</v>
      </c>
      <c r="AD757" t="s">
        <v>79</v>
      </c>
      <c r="AE757" t="s">
        <v>95</v>
      </c>
      <c r="AF757">
        <v>35</v>
      </c>
      <c r="AG757" s="4">
        <v>0.29166666666666669</v>
      </c>
      <c r="AH757" s="4">
        <v>0.70833333333333337</v>
      </c>
      <c r="AI757" s="5">
        <v>12.92</v>
      </c>
      <c r="AJ757">
        <v>19.38</v>
      </c>
      <c r="AL757" t="s">
        <v>81</v>
      </c>
      <c r="AM757" t="s">
        <v>82</v>
      </c>
      <c r="AO757" t="s">
        <v>83</v>
      </c>
      <c r="AR757" t="s">
        <v>82</v>
      </c>
      <c r="AT757" t="s">
        <v>82</v>
      </c>
      <c r="AW757" t="s">
        <v>82</v>
      </c>
      <c r="AY757" t="s">
        <v>11989</v>
      </c>
      <c r="AZ757" t="s">
        <v>2328</v>
      </c>
      <c r="BA757" t="s">
        <v>1246</v>
      </c>
      <c r="BB757">
        <v>65742</v>
      </c>
      <c r="BC757" t="s">
        <v>79</v>
      </c>
      <c r="BH757" t="s">
        <v>11988</v>
      </c>
      <c r="BJ757">
        <v>43821184</v>
      </c>
    </row>
    <row r="758" spans="1:62" x14ac:dyDescent="0.25">
      <c r="A758" t="s">
        <v>12003</v>
      </c>
      <c r="B758" s="2">
        <v>43437</v>
      </c>
      <c r="C758" t="s">
        <v>63</v>
      </c>
      <c r="D758" s="3">
        <v>43411.333040057871</v>
      </c>
      <c r="E758" t="s">
        <v>64</v>
      </c>
      <c r="F758" s="2">
        <v>43501</v>
      </c>
      <c r="G758" s="2">
        <v>43784</v>
      </c>
      <c r="H758" t="s">
        <v>12004</v>
      </c>
      <c r="I758" t="s">
        <v>12005</v>
      </c>
      <c r="J758" t="s">
        <v>12006</v>
      </c>
      <c r="K758" t="s">
        <v>67</v>
      </c>
      <c r="L758" t="s">
        <v>12007</v>
      </c>
      <c r="M758" t="s">
        <v>323</v>
      </c>
      <c r="N758">
        <v>93453</v>
      </c>
      <c r="O758" t="s">
        <v>70</v>
      </c>
      <c r="P758" t="s">
        <v>67</v>
      </c>
      <c r="Q758" t="s">
        <v>12008</v>
      </c>
      <c r="S758" t="s">
        <v>72</v>
      </c>
      <c r="T758" t="s">
        <v>5156</v>
      </c>
      <c r="U758" t="s">
        <v>5157</v>
      </c>
      <c r="V758" t="s">
        <v>5158</v>
      </c>
      <c r="W758" t="s">
        <v>105</v>
      </c>
      <c r="X758" t="s">
        <v>280</v>
      </c>
      <c r="Y758" t="str">
        <f>"35-3022"</f>
        <v>35-3022</v>
      </c>
      <c r="Z758" t="s">
        <v>280</v>
      </c>
      <c r="AA758">
        <v>713990</v>
      </c>
      <c r="AB758">
        <v>9</v>
      </c>
      <c r="AC758">
        <v>9</v>
      </c>
      <c r="AD758" t="s">
        <v>79</v>
      </c>
      <c r="AE758" t="s">
        <v>80</v>
      </c>
      <c r="AF758">
        <v>40</v>
      </c>
      <c r="AG758" s="4">
        <v>0.54166666666666663</v>
      </c>
      <c r="AH758" s="4">
        <v>0.91666666666666663</v>
      </c>
      <c r="AI758" s="5">
        <v>11.59</v>
      </c>
      <c r="AJ758">
        <v>0</v>
      </c>
      <c r="AK758">
        <v>0</v>
      </c>
      <c r="AL758" t="s">
        <v>81</v>
      </c>
      <c r="AM758" t="s">
        <v>82</v>
      </c>
      <c r="AO758" t="s">
        <v>83</v>
      </c>
      <c r="AR758" t="s">
        <v>82</v>
      </c>
      <c r="AT758" t="s">
        <v>82</v>
      </c>
      <c r="AW758" t="s">
        <v>82</v>
      </c>
      <c r="AY758" t="s">
        <v>12009</v>
      </c>
      <c r="AZ758" t="s">
        <v>6073</v>
      </c>
      <c r="BA758" t="s">
        <v>323</v>
      </c>
      <c r="BB758">
        <v>93453</v>
      </c>
      <c r="BC758" t="s">
        <v>79</v>
      </c>
      <c r="BH758" t="s">
        <v>12010</v>
      </c>
      <c r="BI758" t="s">
        <v>67</v>
      </c>
      <c r="BJ758">
        <v>261758369</v>
      </c>
    </row>
    <row r="759" spans="1:62" x14ac:dyDescent="0.25">
      <c r="A759" t="s">
        <v>12155</v>
      </c>
      <c r="B759" s="2">
        <v>43437</v>
      </c>
      <c r="C759" t="s">
        <v>63</v>
      </c>
      <c r="D759" s="3">
        <v>43413.085342534723</v>
      </c>
      <c r="E759" t="s">
        <v>64</v>
      </c>
      <c r="F759" s="2">
        <v>43503</v>
      </c>
      <c r="G759" s="2">
        <v>43778</v>
      </c>
      <c r="H759" t="s">
        <v>12156</v>
      </c>
      <c r="I759" t="s">
        <v>12157</v>
      </c>
      <c r="J759" t="s">
        <v>12158</v>
      </c>
      <c r="L759" t="s">
        <v>5757</v>
      </c>
      <c r="M759" t="s">
        <v>105</v>
      </c>
      <c r="N759">
        <v>78415</v>
      </c>
      <c r="O759" t="s">
        <v>70</v>
      </c>
      <c r="Q759" t="s">
        <v>12159</v>
      </c>
      <c r="S759" t="s">
        <v>72</v>
      </c>
      <c r="T759" t="s">
        <v>5156</v>
      </c>
      <c r="U759" t="s">
        <v>5157</v>
      </c>
      <c r="V759" t="s">
        <v>5158</v>
      </c>
      <c r="W759" t="s">
        <v>105</v>
      </c>
      <c r="X759" t="s">
        <v>5159</v>
      </c>
      <c r="Y759" t="str">
        <f>"39-3091"</f>
        <v>39-3091</v>
      </c>
      <c r="Z759" t="s">
        <v>677</v>
      </c>
      <c r="AA759">
        <v>713990</v>
      </c>
      <c r="AB759">
        <v>13</v>
      </c>
      <c r="AC759">
        <v>13</v>
      </c>
      <c r="AD759" t="s">
        <v>79</v>
      </c>
      <c r="AE759" t="s">
        <v>80</v>
      </c>
      <c r="AF759">
        <v>40</v>
      </c>
      <c r="AG759" s="4">
        <v>0.54166666666666663</v>
      </c>
      <c r="AH759" s="4">
        <v>0.91666666666666663</v>
      </c>
      <c r="AI759" s="5">
        <v>341.6</v>
      </c>
      <c r="AL759" t="s">
        <v>81</v>
      </c>
      <c r="AM759" t="s">
        <v>82</v>
      </c>
      <c r="AO759" t="s">
        <v>83</v>
      </c>
      <c r="AR759" t="s">
        <v>82</v>
      </c>
      <c r="AT759" t="s">
        <v>82</v>
      </c>
      <c r="AW759" t="s">
        <v>82</v>
      </c>
      <c r="AY759" t="s">
        <v>5757</v>
      </c>
      <c r="AZ759" t="s">
        <v>2129</v>
      </c>
      <c r="BA759" t="s">
        <v>105</v>
      </c>
      <c r="BB759">
        <v>78415</v>
      </c>
      <c r="BC759" t="s">
        <v>79</v>
      </c>
      <c r="BH759" t="s">
        <v>12158</v>
      </c>
      <c r="BJ759">
        <v>461846170</v>
      </c>
    </row>
    <row r="760" spans="1:62" x14ac:dyDescent="0.25">
      <c r="A760" t="s">
        <v>1583</v>
      </c>
      <c r="B760" s="2">
        <v>43438</v>
      </c>
      <c r="C760" t="s">
        <v>63</v>
      </c>
      <c r="D760" s="3">
        <v>43432.272036469905</v>
      </c>
      <c r="E760" t="s">
        <v>91</v>
      </c>
      <c r="H760" t="s">
        <v>1584</v>
      </c>
      <c r="J760" t="s">
        <v>1585</v>
      </c>
      <c r="L760" t="s">
        <v>1586</v>
      </c>
      <c r="M760" t="s">
        <v>1246</v>
      </c>
      <c r="N760">
        <v>64015</v>
      </c>
      <c r="O760" t="s">
        <v>70</v>
      </c>
      <c r="Q760" t="s">
        <v>1587</v>
      </c>
      <c r="S760" t="s">
        <v>72</v>
      </c>
      <c r="T760" t="s">
        <v>73</v>
      </c>
      <c r="U760" t="s">
        <v>1167</v>
      </c>
      <c r="V760" t="s">
        <v>75</v>
      </c>
      <c r="W760" t="s">
        <v>76</v>
      </c>
      <c r="X760" t="s">
        <v>106</v>
      </c>
      <c r="Y760" t="str">
        <f>"37-3011"</f>
        <v>37-3011</v>
      </c>
      <c r="Z760" t="s">
        <v>94</v>
      </c>
      <c r="AA760">
        <v>561730</v>
      </c>
      <c r="AB760">
        <v>16</v>
      </c>
      <c r="AD760" t="s">
        <v>79</v>
      </c>
      <c r="AE760" t="s">
        <v>80</v>
      </c>
      <c r="AF760">
        <v>40</v>
      </c>
      <c r="AG760" s="4">
        <v>0.29166666666666669</v>
      </c>
      <c r="AH760" s="4">
        <v>0.70833333333333337</v>
      </c>
      <c r="AI760" s="5">
        <v>14.73</v>
      </c>
      <c r="AJ760">
        <v>22.1</v>
      </c>
      <c r="AK760">
        <v>22.1</v>
      </c>
      <c r="AL760" t="s">
        <v>81</v>
      </c>
      <c r="AM760" t="s">
        <v>82</v>
      </c>
      <c r="AO760" t="s">
        <v>83</v>
      </c>
      <c r="AR760" t="s">
        <v>82</v>
      </c>
      <c r="AT760" t="s">
        <v>82</v>
      </c>
      <c r="AW760" t="s">
        <v>82</v>
      </c>
      <c r="AY760" t="s">
        <v>1586</v>
      </c>
      <c r="AZ760" t="s">
        <v>1588</v>
      </c>
      <c r="BA760" t="s">
        <v>1246</v>
      </c>
      <c r="BB760">
        <v>64015</v>
      </c>
      <c r="BC760" t="s">
        <v>79</v>
      </c>
      <c r="BH760" t="s">
        <v>1585</v>
      </c>
      <c r="BJ760">
        <v>204062714</v>
      </c>
    </row>
    <row r="761" spans="1:62" x14ac:dyDescent="0.25">
      <c r="A761" t="s">
        <v>1794</v>
      </c>
      <c r="B761" s="2">
        <v>43438</v>
      </c>
      <c r="C761" t="s">
        <v>63</v>
      </c>
      <c r="D761" s="3">
        <v>43406.83467423611</v>
      </c>
      <c r="E761" t="s">
        <v>64</v>
      </c>
      <c r="F761" s="2">
        <v>43497</v>
      </c>
      <c r="G761" s="2">
        <v>43769</v>
      </c>
      <c r="H761" t="s">
        <v>1795</v>
      </c>
      <c r="J761" t="s">
        <v>1796</v>
      </c>
      <c r="L761" t="s">
        <v>1797</v>
      </c>
      <c r="M761" t="s">
        <v>1246</v>
      </c>
      <c r="N761">
        <v>63114</v>
      </c>
      <c r="O761" t="s">
        <v>70</v>
      </c>
      <c r="Q761" t="s">
        <v>1798</v>
      </c>
      <c r="S761" t="s">
        <v>72</v>
      </c>
      <c r="T761" t="s">
        <v>1709</v>
      </c>
      <c r="U761" t="s">
        <v>1710</v>
      </c>
      <c r="V761" t="s">
        <v>1711</v>
      </c>
      <c r="W761" t="s">
        <v>1246</v>
      </c>
      <c r="X761" t="s">
        <v>106</v>
      </c>
      <c r="Y761" t="str">
        <f>"37-3011"</f>
        <v>37-3011</v>
      </c>
      <c r="Z761" t="s">
        <v>94</v>
      </c>
      <c r="AA761">
        <v>561730</v>
      </c>
      <c r="AB761">
        <v>23</v>
      </c>
      <c r="AC761">
        <v>23</v>
      </c>
      <c r="AD761" t="s">
        <v>79</v>
      </c>
      <c r="AE761" t="s">
        <v>80</v>
      </c>
      <c r="AF761">
        <v>35</v>
      </c>
      <c r="AG761" s="4">
        <v>0.29166666666666669</v>
      </c>
      <c r="AH761" s="4">
        <v>0.625</v>
      </c>
      <c r="AI761" s="5">
        <v>14.52</v>
      </c>
      <c r="AL761" t="s">
        <v>81</v>
      </c>
      <c r="AM761" t="s">
        <v>82</v>
      </c>
      <c r="AO761" t="s">
        <v>83</v>
      </c>
      <c r="AR761" t="s">
        <v>82</v>
      </c>
      <c r="AT761" t="s">
        <v>82</v>
      </c>
      <c r="AW761" t="s">
        <v>82</v>
      </c>
      <c r="AY761" t="s">
        <v>1797</v>
      </c>
      <c r="AZ761" t="s">
        <v>1797</v>
      </c>
      <c r="BA761" t="s">
        <v>1246</v>
      </c>
      <c r="BB761">
        <v>63114</v>
      </c>
      <c r="BC761" t="s">
        <v>79</v>
      </c>
      <c r="BH761" t="s">
        <v>1796</v>
      </c>
      <c r="BJ761">
        <v>431936383</v>
      </c>
    </row>
    <row r="762" spans="1:62" x14ac:dyDescent="0.25">
      <c r="A762" t="s">
        <v>2881</v>
      </c>
      <c r="B762" s="2">
        <v>43438</v>
      </c>
      <c r="C762" t="s">
        <v>63</v>
      </c>
      <c r="D762" s="3">
        <v>43431.275078136576</v>
      </c>
      <c r="E762" t="s">
        <v>91</v>
      </c>
      <c r="H762" t="s">
        <v>2882</v>
      </c>
      <c r="J762" t="s">
        <v>2883</v>
      </c>
      <c r="L762" t="s">
        <v>170</v>
      </c>
      <c r="M762" t="s">
        <v>166</v>
      </c>
      <c r="N762">
        <v>84104</v>
      </c>
      <c r="O762" t="s">
        <v>70</v>
      </c>
      <c r="Q762" t="s">
        <v>2884</v>
      </c>
      <c r="S762" t="s">
        <v>72</v>
      </c>
      <c r="T762" t="s">
        <v>2824</v>
      </c>
      <c r="U762" t="s">
        <v>2825</v>
      </c>
      <c r="V762" t="s">
        <v>642</v>
      </c>
      <c r="W762" t="s">
        <v>105</v>
      </c>
      <c r="X762" t="s">
        <v>106</v>
      </c>
      <c r="Y762" t="str">
        <f>"37-3011"</f>
        <v>37-3011</v>
      </c>
      <c r="Z762" t="s">
        <v>94</v>
      </c>
      <c r="AA762">
        <v>561730</v>
      </c>
      <c r="AB762">
        <v>50</v>
      </c>
      <c r="AD762" t="s">
        <v>79</v>
      </c>
      <c r="AE762" t="s">
        <v>80</v>
      </c>
      <c r="AF762">
        <v>40</v>
      </c>
      <c r="AG762" s="4">
        <v>0.29166666666666669</v>
      </c>
      <c r="AH762" s="4">
        <v>0.64583333333333337</v>
      </c>
      <c r="AI762" s="5">
        <v>13.68</v>
      </c>
      <c r="AJ762">
        <v>20.52</v>
      </c>
      <c r="AK762">
        <v>28.5</v>
      </c>
      <c r="AL762" t="s">
        <v>81</v>
      </c>
      <c r="AM762" t="s">
        <v>82</v>
      </c>
      <c r="AO762" t="s">
        <v>83</v>
      </c>
      <c r="AR762" t="s">
        <v>82</v>
      </c>
      <c r="AT762" t="s">
        <v>72</v>
      </c>
      <c r="AU762">
        <v>1</v>
      </c>
      <c r="AV762" t="s">
        <v>2885</v>
      </c>
      <c r="AW762" t="s">
        <v>72</v>
      </c>
      <c r="AX762">
        <v>2</v>
      </c>
      <c r="AY762" t="s">
        <v>170</v>
      </c>
      <c r="AZ762" t="s">
        <v>172</v>
      </c>
      <c r="BA762" t="s">
        <v>166</v>
      </c>
      <c r="BB762">
        <v>84104</v>
      </c>
      <c r="BC762" t="s">
        <v>79</v>
      </c>
      <c r="BH762" t="s">
        <v>2883</v>
      </c>
      <c r="BJ762">
        <v>841385036</v>
      </c>
    </row>
    <row r="763" spans="1:62" x14ac:dyDescent="0.25">
      <c r="A763" t="s">
        <v>3165</v>
      </c>
      <c r="B763" s="2">
        <v>43438</v>
      </c>
      <c r="C763" t="s">
        <v>63</v>
      </c>
      <c r="D763" s="3">
        <v>43406.83452837963</v>
      </c>
      <c r="E763" t="s">
        <v>64</v>
      </c>
      <c r="F763" s="2">
        <v>43497</v>
      </c>
      <c r="G763" s="2">
        <v>43800</v>
      </c>
      <c r="H763" t="s">
        <v>3166</v>
      </c>
      <c r="J763" t="s">
        <v>3167</v>
      </c>
      <c r="L763" t="s">
        <v>1308</v>
      </c>
      <c r="M763" t="s">
        <v>783</v>
      </c>
      <c r="N763">
        <v>45011</v>
      </c>
      <c r="O763" t="s">
        <v>70</v>
      </c>
      <c r="Q763" t="s">
        <v>3168</v>
      </c>
      <c r="S763" t="s">
        <v>72</v>
      </c>
      <c r="T763" t="s">
        <v>102</v>
      </c>
      <c r="U763" t="s">
        <v>2630</v>
      </c>
      <c r="V763" t="s">
        <v>2470</v>
      </c>
      <c r="W763" t="s">
        <v>105</v>
      </c>
      <c r="X763" t="s">
        <v>106</v>
      </c>
      <c r="Y763" t="str">
        <f>"37-3011"</f>
        <v>37-3011</v>
      </c>
      <c r="Z763" t="s">
        <v>94</v>
      </c>
      <c r="AA763">
        <v>561730</v>
      </c>
      <c r="AB763">
        <v>30</v>
      </c>
      <c r="AC763">
        <v>30</v>
      </c>
      <c r="AD763" t="s">
        <v>79</v>
      </c>
      <c r="AE763" t="s">
        <v>95</v>
      </c>
      <c r="AF763">
        <v>35</v>
      </c>
      <c r="AG763" s="4">
        <v>0.29166666666666669</v>
      </c>
      <c r="AH763" s="4">
        <v>0.64583333333333337</v>
      </c>
      <c r="AI763" s="5">
        <v>13.41</v>
      </c>
      <c r="AJ763">
        <v>20.12</v>
      </c>
      <c r="AL763" t="s">
        <v>81</v>
      </c>
      <c r="AM763" t="s">
        <v>82</v>
      </c>
      <c r="AO763" t="s">
        <v>83</v>
      </c>
      <c r="AR763" t="s">
        <v>82</v>
      </c>
      <c r="AT763" t="s">
        <v>82</v>
      </c>
      <c r="AW763" t="s">
        <v>82</v>
      </c>
      <c r="AY763" t="s">
        <v>3169</v>
      </c>
      <c r="AZ763" t="s">
        <v>1344</v>
      </c>
      <c r="BA763" t="s">
        <v>2314</v>
      </c>
      <c r="BB763">
        <v>46254</v>
      </c>
      <c r="BC763" t="s">
        <v>79</v>
      </c>
      <c r="BH763" t="s">
        <v>3170</v>
      </c>
      <c r="BJ763">
        <v>461162275</v>
      </c>
    </row>
    <row r="764" spans="1:62" x14ac:dyDescent="0.25">
      <c r="A764" t="s">
        <v>3230</v>
      </c>
      <c r="B764" s="2">
        <v>43438</v>
      </c>
      <c r="C764" t="s">
        <v>63</v>
      </c>
      <c r="D764" s="3">
        <v>43406.842963425923</v>
      </c>
      <c r="E764" t="s">
        <v>64</v>
      </c>
      <c r="F764" s="2">
        <v>43497</v>
      </c>
      <c r="G764" s="2">
        <v>43791</v>
      </c>
      <c r="H764" t="s">
        <v>3231</v>
      </c>
      <c r="I764" t="s">
        <v>3232</v>
      </c>
      <c r="J764" t="s">
        <v>3233</v>
      </c>
      <c r="L764" t="s">
        <v>1797</v>
      </c>
      <c r="M764" t="s">
        <v>1246</v>
      </c>
      <c r="N764">
        <v>63129</v>
      </c>
      <c r="O764" t="s">
        <v>70</v>
      </c>
      <c r="Q764" t="s">
        <v>3234</v>
      </c>
      <c r="S764" t="s">
        <v>72</v>
      </c>
      <c r="T764" t="s">
        <v>102</v>
      </c>
      <c r="U764" t="s">
        <v>2630</v>
      </c>
      <c r="V764" t="s">
        <v>1426</v>
      </c>
      <c r="W764" t="s">
        <v>105</v>
      </c>
      <c r="X764" t="s">
        <v>106</v>
      </c>
      <c r="Y764" t="str">
        <f>"37-3011"</f>
        <v>37-3011</v>
      </c>
      <c r="Z764" t="s">
        <v>94</v>
      </c>
      <c r="AA764">
        <v>56173</v>
      </c>
      <c r="AB764">
        <v>45</v>
      </c>
      <c r="AC764">
        <v>45</v>
      </c>
      <c r="AD764" t="s">
        <v>79</v>
      </c>
      <c r="AE764" t="s">
        <v>95</v>
      </c>
      <c r="AF764">
        <v>35</v>
      </c>
      <c r="AG764" s="4">
        <v>0.27083333333333331</v>
      </c>
      <c r="AH764" s="4">
        <v>0.6875</v>
      </c>
      <c r="AI764" s="5">
        <v>14.52</v>
      </c>
      <c r="AJ764">
        <v>21.78</v>
      </c>
      <c r="AK764">
        <v>21.78</v>
      </c>
      <c r="AL764" t="s">
        <v>81</v>
      </c>
      <c r="AM764" t="s">
        <v>82</v>
      </c>
      <c r="AO764" t="s">
        <v>83</v>
      </c>
      <c r="AR764" t="s">
        <v>82</v>
      </c>
      <c r="AT764" t="s">
        <v>82</v>
      </c>
      <c r="AW764" t="s">
        <v>82</v>
      </c>
      <c r="AY764" t="s">
        <v>1797</v>
      </c>
      <c r="AZ764" t="s">
        <v>1259</v>
      </c>
      <c r="BA764" t="s">
        <v>1246</v>
      </c>
      <c r="BB764">
        <v>63129</v>
      </c>
      <c r="BC764" t="s">
        <v>79</v>
      </c>
      <c r="BH764" t="s">
        <v>3233</v>
      </c>
      <c r="BJ764">
        <v>431603753</v>
      </c>
    </row>
    <row r="765" spans="1:62" x14ac:dyDescent="0.25">
      <c r="A765" t="s">
        <v>3249</v>
      </c>
      <c r="B765" s="2">
        <v>43438</v>
      </c>
      <c r="C765" t="s">
        <v>63</v>
      </c>
      <c r="D765" s="3">
        <v>43406.833602430554</v>
      </c>
      <c r="E765" t="s">
        <v>64</v>
      </c>
      <c r="F765" s="2">
        <v>43497</v>
      </c>
      <c r="G765" s="2">
        <v>43800</v>
      </c>
      <c r="H765" t="s">
        <v>3166</v>
      </c>
      <c r="J765" t="s">
        <v>3167</v>
      </c>
      <c r="L765" t="s">
        <v>1308</v>
      </c>
      <c r="M765" t="s">
        <v>783</v>
      </c>
      <c r="N765">
        <v>45011</v>
      </c>
      <c r="O765" t="s">
        <v>70</v>
      </c>
      <c r="Q765" t="s">
        <v>3168</v>
      </c>
      <c r="S765" t="s">
        <v>72</v>
      </c>
      <c r="T765" t="s">
        <v>102</v>
      </c>
      <c r="U765" t="s">
        <v>2630</v>
      </c>
      <c r="V765" t="s">
        <v>2470</v>
      </c>
      <c r="W765" t="s">
        <v>105</v>
      </c>
      <c r="X765" t="s">
        <v>106</v>
      </c>
      <c r="Y765" t="str">
        <f>"37-3011"</f>
        <v>37-3011</v>
      </c>
      <c r="Z765" t="s">
        <v>94</v>
      </c>
      <c r="AA765">
        <v>561730</v>
      </c>
      <c r="AB765">
        <v>95</v>
      </c>
      <c r="AC765">
        <v>95</v>
      </c>
      <c r="AD765" t="s">
        <v>79</v>
      </c>
      <c r="AE765" t="s">
        <v>95</v>
      </c>
      <c r="AF765">
        <v>35</v>
      </c>
      <c r="AG765" s="4">
        <v>0.29166666666666669</v>
      </c>
      <c r="AH765" s="4">
        <v>0.64583333333333337</v>
      </c>
      <c r="AI765" s="5">
        <v>13.91</v>
      </c>
      <c r="AJ765">
        <v>20.87</v>
      </c>
      <c r="AL765" t="s">
        <v>81</v>
      </c>
      <c r="AM765" t="s">
        <v>82</v>
      </c>
      <c r="AO765" t="s">
        <v>83</v>
      </c>
      <c r="AR765" t="s">
        <v>82</v>
      </c>
      <c r="AT765" t="s">
        <v>82</v>
      </c>
      <c r="AW765" t="s">
        <v>82</v>
      </c>
      <c r="AY765" t="s">
        <v>1308</v>
      </c>
      <c r="AZ765" t="s">
        <v>3250</v>
      </c>
      <c r="BA765" t="s">
        <v>783</v>
      </c>
      <c r="BB765">
        <v>45011</v>
      </c>
      <c r="BC765" t="s">
        <v>79</v>
      </c>
      <c r="BH765" t="s">
        <v>3167</v>
      </c>
      <c r="BJ765">
        <v>461162275</v>
      </c>
    </row>
    <row r="766" spans="1:62" x14ac:dyDescent="0.25">
      <c r="A766" t="s">
        <v>3661</v>
      </c>
      <c r="B766" s="2">
        <v>43438</v>
      </c>
      <c r="C766" t="s">
        <v>63</v>
      </c>
      <c r="D766" s="3">
        <v>43406.840980960646</v>
      </c>
      <c r="E766" t="s">
        <v>1763</v>
      </c>
      <c r="F766" s="2">
        <v>43497</v>
      </c>
      <c r="G766" s="2">
        <v>43799</v>
      </c>
      <c r="H766" t="s">
        <v>3662</v>
      </c>
      <c r="J766" t="s">
        <v>3663</v>
      </c>
      <c r="L766" t="s">
        <v>3664</v>
      </c>
      <c r="M766" t="s">
        <v>787</v>
      </c>
      <c r="N766">
        <v>35968</v>
      </c>
      <c r="O766" t="s">
        <v>70</v>
      </c>
      <c r="Q766" t="s">
        <v>3665</v>
      </c>
      <c r="S766" t="s">
        <v>72</v>
      </c>
      <c r="T766" t="s">
        <v>2963</v>
      </c>
      <c r="U766" t="s">
        <v>1425</v>
      </c>
      <c r="V766" t="s">
        <v>1426</v>
      </c>
      <c r="W766" t="s">
        <v>105</v>
      </c>
      <c r="X766" t="s">
        <v>106</v>
      </c>
      <c r="Y766" t="str">
        <f>"37-3011"</f>
        <v>37-3011</v>
      </c>
      <c r="Z766" t="s">
        <v>94</v>
      </c>
      <c r="AA766">
        <v>561730</v>
      </c>
      <c r="AB766">
        <v>20</v>
      </c>
      <c r="AC766">
        <v>20</v>
      </c>
      <c r="AD766" t="s">
        <v>79</v>
      </c>
      <c r="AE766" t="s">
        <v>95</v>
      </c>
      <c r="AF766">
        <v>35</v>
      </c>
      <c r="AG766" s="4">
        <v>0.25</v>
      </c>
      <c r="AH766" s="4">
        <v>0.66666666666666663</v>
      </c>
      <c r="AI766" s="5">
        <v>12.81</v>
      </c>
      <c r="AJ766">
        <v>19.22</v>
      </c>
      <c r="AL766" t="s">
        <v>81</v>
      </c>
      <c r="AM766" t="s">
        <v>82</v>
      </c>
      <c r="AO766" t="s">
        <v>83</v>
      </c>
      <c r="AR766" t="s">
        <v>82</v>
      </c>
      <c r="AT766" t="s">
        <v>82</v>
      </c>
      <c r="AW766" t="s">
        <v>82</v>
      </c>
      <c r="AY766" t="s">
        <v>3666</v>
      </c>
      <c r="AZ766" t="s">
        <v>3667</v>
      </c>
      <c r="BA766" t="s">
        <v>1064</v>
      </c>
      <c r="BB766">
        <v>37407</v>
      </c>
      <c r="BC766" t="s">
        <v>79</v>
      </c>
      <c r="BH766" t="s">
        <v>3668</v>
      </c>
      <c r="BJ766">
        <v>631189976</v>
      </c>
    </row>
    <row r="767" spans="1:62" x14ac:dyDescent="0.25">
      <c r="A767" t="s">
        <v>3685</v>
      </c>
      <c r="B767" s="2">
        <v>43438</v>
      </c>
      <c r="C767" t="s">
        <v>63</v>
      </c>
      <c r="D767" s="3">
        <v>43406.841428009262</v>
      </c>
      <c r="E767" t="s">
        <v>64</v>
      </c>
      <c r="F767" s="2">
        <v>43497</v>
      </c>
      <c r="G767" s="2">
        <v>43799</v>
      </c>
      <c r="H767" t="s">
        <v>3662</v>
      </c>
      <c r="J767" t="s">
        <v>3663</v>
      </c>
      <c r="L767" t="s">
        <v>3664</v>
      </c>
      <c r="M767" t="s">
        <v>787</v>
      </c>
      <c r="N767">
        <v>35968</v>
      </c>
      <c r="O767" t="s">
        <v>70</v>
      </c>
      <c r="Q767" t="s">
        <v>3665</v>
      </c>
      <c r="S767" t="s">
        <v>72</v>
      </c>
      <c r="T767" t="s">
        <v>2963</v>
      </c>
      <c r="U767" t="s">
        <v>1425</v>
      </c>
      <c r="V767" t="s">
        <v>1426</v>
      </c>
      <c r="W767" t="s">
        <v>105</v>
      </c>
      <c r="X767" t="s">
        <v>106</v>
      </c>
      <c r="Y767" t="str">
        <f>"37-3011"</f>
        <v>37-3011</v>
      </c>
      <c r="Z767" t="s">
        <v>94</v>
      </c>
      <c r="AA767">
        <v>561730</v>
      </c>
      <c r="AB767">
        <v>8</v>
      </c>
      <c r="AC767">
        <v>8</v>
      </c>
      <c r="AD767" t="s">
        <v>79</v>
      </c>
      <c r="AE767" t="s">
        <v>95</v>
      </c>
      <c r="AF767">
        <v>35</v>
      </c>
      <c r="AG767" s="4">
        <v>0.25</v>
      </c>
      <c r="AH767" s="4">
        <v>0.66666666666666663</v>
      </c>
      <c r="AI767" s="5">
        <v>11.71</v>
      </c>
      <c r="AJ767">
        <v>17.57</v>
      </c>
      <c r="AL767" t="s">
        <v>81</v>
      </c>
      <c r="AM767" t="s">
        <v>82</v>
      </c>
      <c r="AO767" t="s">
        <v>83</v>
      </c>
      <c r="AR767" t="s">
        <v>82</v>
      </c>
      <c r="AT767" t="s">
        <v>82</v>
      </c>
      <c r="AW767" t="s">
        <v>82</v>
      </c>
      <c r="AY767" t="s">
        <v>3664</v>
      </c>
      <c r="AZ767" t="s">
        <v>3686</v>
      </c>
      <c r="BA767" t="s">
        <v>787</v>
      </c>
      <c r="BB767">
        <v>35968</v>
      </c>
      <c r="BC767" t="s">
        <v>79</v>
      </c>
      <c r="BH767" t="s">
        <v>3663</v>
      </c>
      <c r="BJ767">
        <v>631189976</v>
      </c>
    </row>
    <row r="768" spans="1:62" x14ac:dyDescent="0.25">
      <c r="A768" t="s">
        <v>3687</v>
      </c>
      <c r="B768" s="2">
        <v>43438</v>
      </c>
      <c r="C768" t="s">
        <v>63</v>
      </c>
      <c r="D768" s="3">
        <v>43406.8419115625</v>
      </c>
      <c r="E768" t="s">
        <v>1763</v>
      </c>
      <c r="F768" s="2">
        <v>43497</v>
      </c>
      <c r="G768" s="2">
        <v>43799</v>
      </c>
      <c r="H768" t="s">
        <v>3662</v>
      </c>
      <c r="J768" t="s">
        <v>3663</v>
      </c>
      <c r="L768" t="s">
        <v>3664</v>
      </c>
      <c r="M768" t="s">
        <v>787</v>
      </c>
      <c r="N768">
        <v>35968</v>
      </c>
      <c r="O768" t="s">
        <v>70</v>
      </c>
      <c r="Q768" t="s">
        <v>3665</v>
      </c>
      <c r="S768" t="s">
        <v>72</v>
      </c>
      <c r="T768" t="s">
        <v>2963</v>
      </c>
      <c r="U768" t="s">
        <v>1425</v>
      </c>
      <c r="V768" t="s">
        <v>1426</v>
      </c>
      <c r="W768" t="s">
        <v>105</v>
      </c>
      <c r="X768" t="s">
        <v>106</v>
      </c>
      <c r="Y768" t="str">
        <f>"37-3011"</f>
        <v>37-3011</v>
      </c>
      <c r="Z768" t="s">
        <v>94</v>
      </c>
      <c r="AA768">
        <v>561730</v>
      </c>
      <c r="AB768">
        <v>12</v>
      </c>
      <c r="AC768">
        <v>12</v>
      </c>
      <c r="AD768" t="s">
        <v>79</v>
      </c>
      <c r="AE768" t="s">
        <v>95</v>
      </c>
      <c r="AF768">
        <v>35</v>
      </c>
      <c r="AG768" s="4">
        <v>0.25</v>
      </c>
      <c r="AH768" s="4">
        <v>0.66666666666666663</v>
      </c>
      <c r="AI768" s="5">
        <v>12.03</v>
      </c>
      <c r="AJ768">
        <v>18.05</v>
      </c>
      <c r="AL768" t="s">
        <v>81</v>
      </c>
      <c r="AM768" t="s">
        <v>82</v>
      </c>
      <c r="AO768" t="s">
        <v>83</v>
      </c>
      <c r="AR768" t="s">
        <v>82</v>
      </c>
      <c r="AT768" t="s">
        <v>82</v>
      </c>
      <c r="AW768" t="s">
        <v>82</v>
      </c>
      <c r="AY768" t="s">
        <v>3688</v>
      </c>
      <c r="AZ768" t="s">
        <v>1921</v>
      </c>
      <c r="BA768" t="s">
        <v>787</v>
      </c>
      <c r="BB768">
        <v>35816</v>
      </c>
      <c r="BC768" t="s">
        <v>79</v>
      </c>
      <c r="BH768" t="s">
        <v>3689</v>
      </c>
      <c r="BJ768">
        <v>631189976</v>
      </c>
    </row>
    <row r="769" spans="1:62" x14ac:dyDescent="0.25">
      <c r="A769" t="s">
        <v>4230</v>
      </c>
      <c r="B769" s="2">
        <v>43438</v>
      </c>
      <c r="C769" t="s">
        <v>63</v>
      </c>
      <c r="D769" s="3">
        <v>43406.839085856482</v>
      </c>
      <c r="E769" t="s">
        <v>64</v>
      </c>
      <c r="F769" s="2">
        <v>43497</v>
      </c>
      <c r="G769" s="2">
        <v>43800</v>
      </c>
      <c r="H769" t="s">
        <v>4231</v>
      </c>
      <c r="J769" t="s">
        <v>4232</v>
      </c>
      <c r="L769" t="s">
        <v>1225</v>
      </c>
      <c r="M769" t="s">
        <v>105</v>
      </c>
      <c r="N769">
        <v>75229</v>
      </c>
      <c r="O769" t="s">
        <v>70</v>
      </c>
      <c r="Q769" t="s">
        <v>4233</v>
      </c>
      <c r="S769" t="s">
        <v>72</v>
      </c>
      <c r="T769" t="s">
        <v>102</v>
      </c>
      <c r="U769" t="s">
        <v>2630</v>
      </c>
      <c r="V769" t="s">
        <v>2470</v>
      </c>
      <c r="W769" t="s">
        <v>105</v>
      </c>
      <c r="X769" t="s">
        <v>106</v>
      </c>
      <c r="Y769" t="str">
        <f>"37-3011"</f>
        <v>37-3011</v>
      </c>
      <c r="Z769" t="s">
        <v>94</v>
      </c>
      <c r="AA769">
        <v>561730</v>
      </c>
      <c r="AB769">
        <v>120</v>
      </c>
      <c r="AC769">
        <v>120</v>
      </c>
      <c r="AD769" t="s">
        <v>79</v>
      </c>
      <c r="AE769" t="s">
        <v>95</v>
      </c>
      <c r="AF769">
        <v>35</v>
      </c>
      <c r="AG769" s="4">
        <v>0.3125</v>
      </c>
      <c r="AH769" s="4">
        <v>0.6875</v>
      </c>
      <c r="AI769" s="5">
        <v>13.94</v>
      </c>
      <c r="AJ769">
        <v>20.91</v>
      </c>
      <c r="AL769" t="s">
        <v>81</v>
      </c>
      <c r="AM769" t="s">
        <v>82</v>
      </c>
      <c r="AO769" t="s">
        <v>83</v>
      </c>
      <c r="AR769" t="s">
        <v>82</v>
      </c>
      <c r="AT769" t="s">
        <v>82</v>
      </c>
      <c r="AW769" t="s">
        <v>82</v>
      </c>
      <c r="AY769" t="s">
        <v>1225</v>
      </c>
      <c r="AZ769" t="s">
        <v>1225</v>
      </c>
      <c r="BA769" t="s">
        <v>105</v>
      </c>
      <c r="BB769">
        <v>75229</v>
      </c>
      <c r="BC769" t="s">
        <v>79</v>
      </c>
      <c r="BH769" t="s">
        <v>4232</v>
      </c>
      <c r="BJ769">
        <v>200436374</v>
      </c>
    </row>
    <row r="770" spans="1:62" x14ac:dyDescent="0.25">
      <c r="A770" t="s">
        <v>4234</v>
      </c>
      <c r="B770" s="2">
        <v>43438</v>
      </c>
      <c r="C770" t="s">
        <v>63</v>
      </c>
      <c r="D770" s="3">
        <v>43406.839514259256</v>
      </c>
      <c r="E770" t="s">
        <v>64</v>
      </c>
      <c r="F770" s="2">
        <v>43497</v>
      </c>
      <c r="G770" s="2">
        <v>43800</v>
      </c>
      <c r="H770" t="s">
        <v>4235</v>
      </c>
      <c r="J770" t="s">
        <v>4232</v>
      </c>
      <c r="L770" t="s">
        <v>1225</v>
      </c>
      <c r="M770" t="s">
        <v>105</v>
      </c>
      <c r="N770">
        <v>75229</v>
      </c>
      <c r="O770" t="s">
        <v>70</v>
      </c>
      <c r="Q770" t="s">
        <v>4233</v>
      </c>
      <c r="S770" t="s">
        <v>72</v>
      </c>
      <c r="T770" t="s">
        <v>102</v>
      </c>
      <c r="U770" t="s">
        <v>2630</v>
      </c>
      <c r="V770" t="s">
        <v>2470</v>
      </c>
      <c r="W770" t="s">
        <v>105</v>
      </c>
      <c r="X770" t="s">
        <v>106</v>
      </c>
      <c r="Y770" t="str">
        <f>"37-3011"</f>
        <v>37-3011</v>
      </c>
      <c r="Z770" t="s">
        <v>94</v>
      </c>
      <c r="AA770">
        <v>561730</v>
      </c>
      <c r="AB770">
        <v>50</v>
      </c>
      <c r="AC770">
        <v>50</v>
      </c>
      <c r="AD770" t="s">
        <v>79</v>
      </c>
      <c r="AE770" t="s">
        <v>95</v>
      </c>
      <c r="AF770">
        <v>35</v>
      </c>
      <c r="AG770" s="4">
        <v>0.33333333333333331</v>
      </c>
      <c r="AH770" s="4">
        <v>0.70833333333333337</v>
      </c>
      <c r="AI770" s="5">
        <v>13.44</v>
      </c>
      <c r="AJ770">
        <v>20.16</v>
      </c>
      <c r="AL770" t="s">
        <v>81</v>
      </c>
      <c r="AM770" t="s">
        <v>82</v>
      </c>
      <c r="AO770" t="s">
        <v>83</v>
      </c>
      <c r="AR770" t="s">
        <v>82</v>
      </c>
      <c r="AT770" t="s">
        <v>82</v>
      </c>
      <c r="AW770" t="s">
        <v>82</v>
      </c>
      <c r="AY770" t="s">
        <v>3291</v>
      </c>
      <c r="AZ770" t="s">
        <v>3292</v>
      </c>
      <c r="BA770" t="s">
        <v>105</v>
      </c>
      <c r="BB770">
        <v>77043</v>
      </c>
      <c r="BC770" t="s">
        <v>79</v>
      </c>
      <c r="BH770" t="s">
        <v>4236</v>
      </c>
      <c r="BJ770">
        <v>204453941</v>
      </c>
    </row>
    <row r="771" spans="1:62" x14ac:dyDescent="0.25">
      <c r="A771" t="s">
        <v>4542</v>
      </c>
      <c r="B771" s="2">
        <v>43438</v>
      </c>
      <c r="C771" t="s">
        <v>63</v>
      </c>
      <c r="D771" s="3">
        <v>43406.835413043984</v>
      </c>
      <c r="E771" t="s">
        <v>1763</v>
      </c>
      <c r="F771" s="2">
        <v>43497</v>
      </c>
      <c r="G771" s="2">
        <v>43770</v>
      </c>
      <c r="H771" t="s">
        <v>4543</v>
      </c>
      <c r="I771" t="s">
        <v>4544</v>
      </c>
      <c r="J771" t="s">
        <v>4545</v>
      </c>
      <c r="L771" t="s">
        <v>738</v>
      </c>
      <c r="M771" t="s">
        <v>105</v>
      </c>
      <c r="N771">
        <v>78746</v>
      </c>
      <c r="O771" t="s">
        <v>70</v>
      </c>
      <c r="Q771" t="s">
        <v>4546</v>
      </c>
      <c r="S771" t="s">
        <v>72</v>
      </c>
      <c r="T771" t="s">
        <v>878</v>
      </c>
      <c r="U771" t="s">
        <v>2878</v>
      </c>
      <c r="V771" t="s">
        <v>2620</v>
      </c>
      <c r="W771" t="s">
        <v>881</v>
      </c>
      <c r="X771" t="s">
        <v>106</v>
      </c>
      <c r="Y771" t="str">
        <f>"37-3011"</f>
        <v>37-3011</v>
      </c>
      <c r="Z771" t="s">
        <v>94</v>
      </c>
      <c r="AA771">
        <v>561730</v>
      </c>
      <c r="AB771">
        <v>14</v>
      </c>
      <c r="AC771">
        <v>14</v>
      </c>
      <c r="AD771" t="s">
        <v>79</v>
      </c>
      <c r="AE771" t="s">
        <v>95</v>
      </c>
      <c r="AF771">
        <v>40</v>
      </c>
      <c r="AG771" s="4">
        <v>0.25</v>
      </c>
      <c r="AH771" s="4">
        <v>0.75</v>
      </c>
      <c r="AI771" s="5">
        <v>13.91</v>
      </c>
      <c r="AJ771">
        <v>20.87</v>
      </c>
      <c r="AK771">
        <v>28.37</v>
      </c>
      <c r="AL771" t="s">
        <v>81</v>
      </c>
      <c r="AM771" t="s">
        <v>82</v>
      </c>
      <c r="AO771" t="s">
        <v>83</v>
      </c>
      <c r="AR771" t="s">
        <v>82</v>
      </c>
      <c r="AT771" t="s">
        <v>82</v>
      </c>
      <c r="AW771" t="s">
        <v>72</v>
      </c>
      <c r="AX771">
        <v>3</v>
      </c>
      <c r="AY771" t="s">
        <v>738</v>
      </c>
      <c r="AZ771" t="s">
        <v>4547</v>
      </c>
      <c r="BA771" t="s">
        <v>105</v>
      </c>
      <c r="BB771">
        <v>78754</v>
      </c>
      <c r="BC771" t="s">
        <v>79</v>
      </c>
      <c r="BH771" t="s">
        <v>4548</v>
      </c>
      <c r="BJ771">
        <v>900778059</v>
      </c>
    </row>
    <row r="772" spans="1:62" x14ac:dyDescent="0.25">
      <c r="A772" t="s">
        <v>4772</v>
      </c>
      <c r="B772" s="2">
        <v>43438</v>
      </c>
      <c r="C772" t="s">
        <v>63</v>
      </c>
      <c r="D772" s="3">
        <v>43431.186524791665</v>
      </c>
      <c r="E772" t="s">
        <v>91</v>
      </c>
      <c r="H772" t="s">
        <v>4773</v>
      </c>
      <c r="J772" t="s">
        <v>4774</v>
      </c>
      <c r="K772" t="s">
        <v>4775</v>
      </c>
      <c r="L772" t="s">
        <v>1254</v>
      </c>
      <c r="M772" t="s">
        <v>76</v>
      </c>
      <c r="N772">
        <v>73170</v>
      </c>
      <c r="O772" t="s">
        <v>70</v>
      </c>
      <c r="Q772" t="s">
        <v>4776</v>
      </c>
      <c r="S772" t="s">
        <v>72</v>
      </c>
      <c r="T772" t="s">
        <v>2824</v>
      </c>
      <c r="U772" t="s">
        <v>4073</v>
      </c>
      <c r="V772" t="s">
        <v>642</v>
      </c>
      <c r="W772" t="s">
        <v>105</v>
      </c>
      <c r="X772" t="s">
        <v>106</v>
      </c>
      <c r="Y772" t="str">
        <f>"37-3011"</f>
        <v>37-3011</v>
      </c>
      <c r="Z772" t="s">
        <v>94</v>
      </c>
      <c r="AA772">
        <v>561730</v>
      </c>
      <c r="AB772">
        <v>17</v>
      </c>
      <c r="AD772" t="s">
        <v>79</v>
      </c>
      <c r="AE772" t="s">
        <v>95</v>
      </c>
      <c r="AF772">
        <v>40</v>
      </c>
      <c r="AG772" s="4">
        <v>0.33333333333333331</v>
      </c>
      <c r="AH772" s="4">
        <v>0.70833333333333337</v>
      </c>
      <c r="AI772" s="5">
        <v>12.92</v>
      </c>
      <c r="AJ772">
        <v>19.38</v>
      </c>
      <c r="AK772">
        <v>22.95</v>
      </c>
      <c r="AL772" t="s">
        <v>81</v>
      </c>
      <c r="AM772" t="s">
        <v>82</v>
      </c>
      <c r="AO772" t="s">
        <v>83</v>
      </c>
      <c r="AR772" t="s">
        <v>82</v>
      </c>
      <c r="AT772" t="s">
        <v>82</v>
      </c>
      <c r="AW772" t="s">
        <v>82</v>
      </c>
      <c r="AY772" t="s">
        <v>1254</v>
      </c>
      <c r="AZ772" t="s">
        <v>1257</v>
      </c>
      <c r="BA772" t="s">
        <v>76</v>
      </c>
      <c r="BB772">
        <v>73169</v>
      </c>
      <c r="BC772" t="s">
        <v>79</v>
      </c>
      <c r="BH772" t="s">
        <v>4777</v>
      </c>
      <c r="BJ772">
        <v>900700142</v>
      </c>
    </row>
    <row r="773" spans="1:62" x14ac:dyDescent="0.25">
      <c r="A773" t="s">
        <v>5112</v>
      </c>
      <c r="B773" s="2">
        <v>43438</v>
      </c>
      <c r="C773" t="s">
        <v>63</v>
      </c>
      <c r="D773" s="3">
        <v>43406.833356921299</v>
      </c>
      <c r="E773" t="s">
        <v>64</v>
      </c>
      <c r="F773" s="2">
        <v>43497</v>
      </c>
      <c r="G773" s="2">
        <v>43800</v>
      </c>
      <c r="H773" t="s">
        <v>5113</v>
      </c>
      <c r="J773" t="s">
        <v>5114</v>
      </c>
      <c r="L773" t="s">
        <v>5115</v>
      </c>
      <c r="M773" t="s">
        <v>278</v>
      </c>
      <c r="N773">
        <v>23451</v>
      </c>
      <c r="O773" t="s">
        <v>70</v>
      </c>
      <c r="Q773" t="s">
        <v>5116</v>
      </c>
      <c r="S773" t="s">
        <v>72</v>
      </c>
      <c r="T773" t="s">
        <v>5117</v>
      </c>
      <c r="U773" t="s">
        <v>5118</v>
      </c>
      <c r="V773" t="s">
        <v>2222</v>
      </c>
      <c r="W773" t="s">
        <v>278</v>
      </c>
      <c r="X773" t="s">
        <v>106</v>
      </c>
      <c r="Y773" t="str">
        <f>"37-3011"</f>
        <v>37-3011</v>
      </c>
      <c r="Z773" t="s">
        <v>94</v>
      </c>
      <c r="AA773">
        <v>561730</v>
      </c>
      <c r="AB773">
        <v>15</v>
      </c>
      <c r="AC773">
        <v>15</v>
      </c>
      <c r="AD773" t="s">
        <v>79</v>
      </c>
      <c r="AE773" t="s">
        <v>80</v>
      </c>
      <c r="AF773">
        <v>35</v>
      </c>
      <c r="AG773" s="4">
        <v>0.33333333333333331</v>
      </c>
      <c r="AH773" s="4">
        <v>0.75</v>
      </c>
      <c r="AI773" s="5">
        <v>12.46</v>
      </c>
      <c r="AJ773">
        <v>18.690000000000001</v>
      </c>
      <c r="AL773" t="s">
        <v>81</v>
      </c>
      <c r="AM773" t="s">
        <v>82</v>
      </c>
      <c r="AO773" t="s">
        <v>83</v>
      </c>
      <c r="AR773" t="s">
        <v>82</v>
      </c>
      <c r="AT773" t="s">
        <v>82</v>
      </c>
      <c r="AW773" t="s">
        <v>72</v>
      </c>
      <c r="AX773">
        <v>3</v>
      </c>
      <c r="AY773" t="s">
        <v>5115</v>
      </c>
      <c r="AZ773" t="s">
        <v>5119</v>
      </c>
      <c r="BA773" t="s">
        <v>278</v>
      </c>
      <c r="BB773">
        <v>23451</v>
      </c>
      <c r="BC773" t="s">
        <v>79</v>
      </c>
      <c r="BH773" t="s">
        <v>5114</v>
      </c>
      <c r="BJ773">
        <v>522456871</v>
      </c>
    </row>
    <row r="774" spans="1:62" x14ac:dyDescent="0.25">
      <c r="A774" t="s">
        <v>5256</v>
      </c>
      <c r="B774" s="2">
        <v>43438</v>
      </c>
      <c r="C774" t="s">
        <v>63</v>
      </c>
      <c r="D774" s="3">
        <v>43406.836982210647</v>
      </c>
      <c r="E774" t="s">
        <v>1763</v>
      </c>
      <c r="F774" s="2">
        <v>43497</v>
      </c>
      <c r="G774" s="2">
        <v>43798</v>
      </c>
      <c r="H774" t="s">
        <v>5257</v>
      </c>
      <c r="J774" t="s">
        <v>5258</v>
      </c>
      <c r="K774" t="s">
        <v>5259</v>
      </c>
      <c r="L774" t="s">
        <v>5260</v>
      </c>
      <c r="M774" t="s">
        <v>308</v>
      </c>
      <c r="N774">
        <v>7701</v>
      </c>
      <c r="O774" t="s">
        <v>70</v>
      </c>
      <c r="Q774" t="s">
        <v>5261</v>
      </c>
      <c r="S774" t="s">
        <v>72</v>
      </c>
      <c r="T774" t="s">
        <v>1791</v>
      </c>
      <c r="U774" t="s">
        <v>911</v>
      </c>
      <c r="V774" t="s">
        <v>863</v>
      </c>
      <c r="W774" t="s">
        <v>105</v>
      </c>
      <c r="X774" t="s">
        <v>106</v>
      </c>
      <c r="Y774" t="str">
        <f>"37-3011"</f>
        <v>37-3011</v>
      </c>
      <c r="Z774" t="s">
        <v>94</v>
      </c>
      <c r="AA774">
        <v>561730</v>
      </c>
      <c r="AB774">
        <v>36</v>
      </c>
      <c r="AC774">
        <v>36</v>
      </c>
      <c r="AD774" t="s">
        <v>79</v>
      </c>
      <c r="AE774" t="s">
        <v>95</v>
      </c>
      <c r="AF774">
        <v>40</v>
      </c>
      <c r="AG774" s="4">
        <v>0.33333333333333331</v>
      </c>
      <c r="AH774" s="4">
        <v>0.70833333333333337</v>
      </c>
      <c r="AI774" s="5">
        <v>16.809999999999999</v>
      </c>
      <c r="AJ774">
        <v>25.22</v>
      </c>
      <c r="AL774" t="s">
        <v>81</v>
      </c>
      <c r="AM774" t="s">
        <v>82</v>
      </c>
      <c r="AO774" t="s">
        <v>83</v>
      </c>
      <c r="AR774" t="s">
        <v>82</v>
      </c>
      <c r="AT774" t="s">
        <v>82</v>
      </c>
      <c r="AW774" t="s">
        <v>82</v>
      </c>
      <c r="AY774" t="s">
        <v>5260</v>
      </c>
      <c r="AZ774" t="s">
        <v>1467</v>
      </c>
      <c r="BA774" t="s">
        <v>308</v>
      </c>
      <c r="BB774">
        <v>7701</v>
      </c>
      <c r="BC774" t="s">
        <v>79</v>
      </c>
      <c r="BH774" t="s">
        <v>5258</v>
      </c>
      <c r="BI774" t="s">
        <v>5259</v>
      </c>
      <c r="BJ774">
        <v>141877512</v>
      </c>
    </row>
    <row r="775" spans="1:62" x14ac:dyDescent="0.25">
      <c r="A775" t="s">
        <v>5398</v>
      </c>
      <c r="B775" s="2">
        <v>43438</v>
      </c>
      <c r="C775" t="s">
        <v>63</v>
      </c>
      <c r="D775" s="3">
        <v>43406.839386122687</v>
      </c>
      <c r="E775" t="s">
        <v>1763</v>
      </c>
      <c r="F775" s="2">
        <v>43497</v>
      </c>
      <c r="G775" s="2">
        <v>43798</v>
      </c>
      <c r="H775" t="s">
        <v>5399</v>
      </c>
      <c r="J775" t="s">
        <v>5400</v>
      </c>
      <c r="L775" t="s">
        <v>755</v>
      </c>
      <c r="M775" t="s">
        <v>105</v>
      </c>
      <c r="N775">
        <v>77656</v>
      </c>
      <c r="O775" t="s">
        <v>70</v>
      </c>
      <c r="Q775" t="s">
        <v>5401</v>
      </c>
      <c r="S775" t="s">
        <v>72</v>
      </c>
      <c r="T775" t="s">
        <v>1791</v>
      </c>
      <c r="U775" t="s">
        <v>911</v>
      </c>
      <c r="V775" t="s">
        <v>863</v>
      </c>
      <c r="W775" t="s">
        <v>105</v>
      </c>
      <c r="X775" t="s">
        <v>106</v>
      </c>
      <c r="Y775" t="str">
        <f>"37-3011"</f>
        <v>37-3011</v>
      </c>
      <c r="Z775" t="s">
        <v>94</v>
      </c>
      <c r="AA775">
        <v>561730</v>
      </c>
      <c r="AB775">
        <v>20</v>
      </c>
      <c r="AC775">
        <v>20</v>
      </c>
      <c r="AD775" t="s">
        <v>79</v>
      </c>
      <c r="AE775" t="s">
        <v>95</v>
      </c>
      <c r="AF775">
        <v>40</v>
      </c>
      <c r="AG775" s="4">
        <v>0.29166666666666669</v>
      </c>
      <c r="AH775" s="4">
        <v>0.66666666666666663</v>
      </c>
      <c r="AI775" s="5">
        <v>12.55</v>
      </c>
      <c r="AJ775">
        <v>18.829999999999998</v>
      </c>
      <c r="AL775" t="s">
        <v>81</v>
      </c>
      <c r="AM775" t="s">
        <v>82</v>
      </c>
      <c r="AO775" t="s">
        <v>83</v>
      </c>
      <c r="AR775" t="s">
        <v>82</v>
      </c>
      <c r="AT775" t="s">
        <v>82</v>
      </c>
      <c r="AW775" t="s">
        <v>82</v>
      </c>
      <c r="AY775" t="s">
        <v>755</v>
      </c>
      <c r="AZ775" t="s">
        <v>764</v>
      </c>
      <c r="BA775" t="s">
        <v>105</v>
      </c>
      <c r="BB775">
        <v>77656</v>
      </c>
      <c r="BC775" t="s">
        <v>79</v>
      </c>
      <c r="BH775" t="s">
        <v>5400</v>
      </c>
      <c r="BJ775">
        <v>371523901</v>
      </c>
    </row>
    <row r="776" spans="1:62" x14ac:dyDescent="0.25">
      <c r="A776" t="s">
        <v>5457</v>
      </c>
      <c r="B776" s="2">
        <v>43438</v>
      </c>
      <c r="C776" t="s">
        <v>63</v>
      </c>
      <c r="D776" s="3">
        <v>43406.837920787038</v>
      </c>
      <c r="E776" t="s">
        <v>64</v>
      </c>
      <c r="F776" s="2">
        <v>43497</v>
      </c>
      <c r="G776" s="2">
        <v>43800</v>
      </c>
      <c r="H776" t="s">
        <v>3656</v>
      </c>
      <c r="J776" t="s">
        <v>3657</v>
      </c>
      <c r="L776" t="s">
        <v>3658</v>
      </c>
      <c r="M776" t="s">
        <v>714</v>
      </c>
      <c r="N776">
        <v>70301</v>
      </c>
      <c r="O776" t="s">
        <v>70</v>
      </c>
      <c r="Q776" t="s">
        <v>3659</v>
      </c>
      <c r="S776" t="s">
        <v>72</v>
      </c>
      <c r="T776" t="s">
        <v>2963</v>
      </c>
      <c r="U776" t="s">
        <v>1425</v>
      </c>
      <c r="V776" t="s">
        <v>1426</v>
      </c>
      <c r="W776" t="s">
        <v>105</v>
      </c>
      <c r="X776" t="s">
        <v>106</v>
      </c>
      <c r="Y776" t="str">
        <f>"37-3011"</f>
        <v>37-3011</v>
      </c>
      <c r="Z776" t="s">
        <v>94</v>
      </c>
      <c r="AA776">
        <v>561730</v>
      </c>
      <c r="AB776">
        <v>6</v>
      </c>
      <c r="AC776">
        <v>6</v>
      </c>
      <c r="AD776" t="s">
        <v>79</v>
      </c>
      <c r="AE776" t="s">
        <v>95</v>
      </c>
      <c r="AF776">
        <v>35</v>
      </c>
      <c r="AG776" s="4">
        <v>0.25</v>
      </c>
      <c r="AH776" s="4">
        <v>0.58333333333333337</v>
      </c>
      <c r="AI776" s="5">
        <v>13.42</v>
      </c>
      <c r="AJ776">
        <v>20.13</v>
      </c>
      <c r="AL776" t="s">
        <v>81</v>
      </c>
      <c r="AM776" t="s">
        <v>82</v>
      </c>
      <c r="AO776" t="s">
        <v>83</v>
      </c>
      <c r="AR776" t="s">
        <v>82</v>
      </c>
      <c r="AT776" t="s">
        <v>82</v>
      </c>
      <c r="AW776" t="s">
        <v>82</v>
      </c>
      <c r="AY776" t="s">
        <v>5458</v>
      </c>
      <c r="AZ776" t="s">
        <v>4612</v>
      </c>
      <c r="BA776" t="s">
        <v>714</v>
      </c>
      <c r="BB776">
        <v>70739</v>
      </c>
      <c r="BC776" t="s">
        <v>79</v>
      </c>
      <c r="BH776" t="s">
        <v>5459</v>
      </c>
      <c r="BJ776">
        <v>200490169</v>
      </c>
    </row>
    <row r="777" spans="1:62" x14ac:dyDescent="0.25">
      <c r="A777" t="s">
        <v>5526</v>
      </c>
      <c r="B777" s="2">
        <v>43438</v>
      </c>
      <c r="C777" t="s">
        <v>63</v>
      </c>
      <c r="D777" s="3">
        <v>43406.837592118056</v>
      </c>
      <c r="E777" t="s">
        <v>64</v>
      </c>
      <c r="F777" s="2">
        <v>43497</v>
      </c>
      <c r="G777" s="2">
        <v>43800</v>
      </c>
      <c r="H777" t="s">
        <v>3656</v>
      </c>
      <c r="J777" t="s">
        <v>3657</v>
      </c>
      <c r="L777" t="s">
        <v>3658</v>
      </c>
      <c r="M777" t="s">
        <v>714</v>
      </c>
      <c r="N777">
        <v>70301</v>
      </c>
      <c r="O777" t="s">
        <v>70</v>
      </c>
      <c r="Q777" t="s">
        <v>3659</v>
      </c>
      <c r="S777" t="s">
        <v>72</v>
      </c>
      <c r="T777" t="s">
        <v>2963</v>
      </c>
      <c r="U777" t="s">
        <v>1425</v>
      </c>
      <c r="V777" t="s">
        <v>1426</v>
      </c>
      <c r="W777" t="s">
        <v>105</v>
      </c>
      <c r="X777" t="s">
        <v>106</v>
      </c>
      <c r="Y777" t="str">
        <f>"37-3011"</f>
        <v>37-3011</v>
      </c>
      <c r="Z777" t="s">
        <v>94</v>
      </c>
      <c r="AA777">
        <v>561730</v>
      </c>
      <c r="AB777">
        <v>6</v>
      </c>
      <c r="AC777">
        <v>6</v>
      </c>
      <c r="AD777" t="s">
        <v>79</v>
      </c>
      <c r="AE777" t="s">
        <v>95</v>
      </c>
      <c r="AF777">
        <v>35</v>
      </c>
      <c r="AG777" s="4">
        <v>0.25</v>
      </c>
      <c r="AH777" s="4">
        <v>0.58333333333333337</v>
      </c>
      <c r="AI777" s="5">
        <v>11.93</v>
      </c>
      <c r="AJ777">
        <v>17.899999999999999</v>
      </c>
      <c r="AL777" t="s">
        <v>81</v>
      </c>
      <c r="AM777" t="s">
        <v>82</v>
      </c>
      <c r="AO777" t="s">
        <v>83</v>
      </c>
      <c r="AR777" t="s">
        <v>82</v>
      </c>
      <c r="AT777" t="s">
        <v>82</v>
      </c>
      <c r="AW777" t="s">
        <v>82</v>
      </c>
      <c r="AY777" t="s">
        <v>2303</v>
      </c>
      <c r="AZ777" t="s">
        <v>713</v>
      </c>
      <c r="BA777" t="s">
        <v>714</v>
      </c>
      <c r="BB777">
        <v>70001</v>
      </c>
      <c r="BC777" t="s">
        <v>79</v>
      </c>
      <c r="BH777" t="s">
        <v>5527</v>
      </c>
      <c r="BJ777">
        <v>200490169</v>
      </c>
    </row>
    <row r="778" spans="1:62" x14ac:dyDescent="0.25">
      <c r="A778" t="s">
        <v>5740</v>
      </c>
      <c r="B778" s="2">
        <v>43438</v>
      </c>
      <c r="C778" t="s">
        <v>63</v>
      </c>
      <c r="D778" s="3">
        <v>43431.193472256942</v>
      </c>
      <c r="E778" t="s">
        <v>91</v>
      </c>
      <c r="H778" t="s">
        <v>5741</v>
      </c>
      <c r="J778" t="s">
        <v>5742</v>
      </c>
      <c r="L778" t="s">
        <v>5743</v>
      </c>
      <c r="M778" t="s">
        <v>207</v>
      </c>
      <c r="N778">
        <v>2143</v>
      </c>
      <c r="O778" t="s">
        <v>70</v>
      </c>
      <c r="Q778" t="s">
        <v>5744</v>
      </c>
      <c r="S778" t="s">
        <v>72</v>
      </c>
      <c r="T778" t="s">
        <v>640</v>
      </c>
      <c r="U778" t="s">
        <v>4688</v>
      </c>
      <c r="V778" t="s">
        <v>642</v>
      </c>
      <c r="W778" t="s">
        <v>105</v>
      </c>
      <c r="X778" t="s">
        <v>3828</v>
      </c>
      <c r="Y778" t="str">
        <f>"53-7062"</f>
        <v>53-7062</v>
      </c>
      <c r="Z778" t="s">
        <v>337</v>
      </c>
      <c r="AA778">
        <v>484210</v>
      </c>
      <c r="AB778">
        <v>70</v>
      </c>
      <c r="AD778" t="s">
        <v>79</v>
      </c>
      <c r="AE778" t="s">
        <v>95</v>
      </c>
      <c r="AF778">
        <v>40</v>
      </c>
      <c r="AG778" s="4">
        <v>0.29166666666666669</v>
      </c>
      <c r="AH778" s="4">
        <v>0.66666666666666663</v>
      </c>
      <c r="AI778" s="5">
        <v>16.25</v>
      </c>
      <c r="AJ778">
        <v>24.38</v>
      </c>
      <c r="AK778">
        <v>39</v>
      </c>
      <c r="AL778" t="s">
        <v>81</v>
      </c>
      <c r="AM778" t="s">
        <v>82</v>
      </c>
      <c r="AO778" t="s">
        <v>83</v>
      </c>
      <c r="AP778" t="s">
        <v>67</v>
      </c>
      <c r="AQ778" t="s">
        <v>67</v>
      </c>
      <c r="AR778" t="s">
        <v>82</v>
      </c>
      <c r="AT778" t="s">
        <v>82</v>
      </c>
      <c r="AW778" t="s">
        <v>82</v>
      </c>
      <c r="AY778" t="s">
        <v>5743</v>
      </c>
      <c r="AZ778" t="s">
        <v>3829</v>
      </c>
      <c r="BA778" t="s">
        <v>207</v>
      </c>
      <c r="BB778">
        <v>2143</v>
      </c>
      <c r="BC778" t="s">
        <v>79</v>
      </c>
      <c r="BH778" t="s">
        <v>5742</v>
      </c>
      <c r="BJ778">
        <v>42855927</v>
      </c>
    </row>
    <row r="779" spans="1:62" x14ac:dyDescent="0.25">
      <c r="A779" t="s">
        <v>5820</v>
      </c>
      <c r="B779" s="2">
        <v>43438</v>
      </c>
      <c r="C779" t="s">
        <v>63</v>
      </c>
      <c r="D779" s="3">
        <v>43406.840043784723</v>
      </c>
      <c r="E779" t="s">
        <v>1763</v>
      </c>
      <c r="F779" s="2">
        <v>43497</v>
      </c>
      <c r="G779" s="2">
        <v>43798</v>
      </c>
      <c r="H779" t="s">
        <v>5821</v>
      </c>
      <c r="J779" t="s">
        <v>5822</v>
      </c>
      <c r="L779" t="s">
        <v>2058</v>
      </c>
      <c r="M779" t="s">
        <v>105</v>
      </c>
      <c r="N779">
        <v>78628</v>
      </c>
      <c r="O779" t="s">
        <v>70</v>
      </c>
      <c r="Q779" t="s">
        <v>5823</v>
      </c>
      <c r="S779" t="s">
        <v>72</v>
      </c>
      <c r="T779" t="s">
        <v>1791</v>
      </c>
      <c r="U779" t="s">
        <v>911</v>
      </c>
      <c r="V779" t="s">
        <v>863</v>
      </c>
      <c r="W779" t="s">
        <v>105</v>
      </c>
      <c r="X779" t="s">
        <v>5824</v>
      </c>
      <c r="Y779" t="str">
        <f>"47-5051"</f>
        <v>47-5051</v>
      </c>
      <c r="Z779" t="s">
        <v>1474</v>
      </c>
      <c r="AA779">
        <v>212311</v>
      </c>
      <c r="AB779">
        <v>60</v>
      </c>
      <c r="AC779">
        <v>60</v>
      </c>
      <c r="AD779" t="s">
        <v>79</v>
      </c>
      <c r="AE779" t="s">
        <v>95</v>
      </c>
      <c r="AF779">
        <v>40</v>
      </c>
      <c r="AG779" s="4">
        <v>0.33333333333333331</v>
      </c>
      <c r="AH779" s="4">
        <v>0.70833333333333337</v>
      </c>
      <c r="AI779" s="5">
        <v>19.2</v>
      </c>
      <c r="AJ779">
        <v>28.8</v>
      </c>
      <c r="AL779" t="s">
        <v>81</v>
      </c>
      <c r="AM779" t="s">
        <v>82</v>
      </c>
      <c r="AO779" t="s">
        <v>83</v>
      </c>
      <c r="AR779" t="s">
        <v>82</v>
      </c>
      <c r="AT779" t="s">
        <v>82</v>
      </c>
      <c r="AW779" t="s">
        <v>72</v>
      </c>
      <c r="AX779">
        <v>1</v>
      </c>
      <c r="AY779" t="s">
        <v>5825</v>
      </c>
      <c r="AZ779" t="s">
        <v>5826</v>
      </c>
      <c r="BA779" t="s">
        <v>105</v>
      </c>
      <c r="BB779">
        <v>76844</v>
      </c>
      <c r="BC779" t="s">
        <v>87</v>
      </c>
      <c r="BH779" t="s">
        <v>5827</v>
      </c>
      <c r="BJ779">
        <v>810573811</v>
      </c>
    </row>
    <row r="780" spans="1:62" x14ac:dyDescent="0.25">
      <c r="A780" t="s">
        <v>5923</v>
      </c>
      <c r="B780" s="2">
        <v>43438</v>
      </c>
      <c r="C780" t="s">
        <v>63</v>
      </c>
      <c r="D780" s="3">
        <v>43406.839689884262</v>
      </c>
      <c r="E780" t="s">
        <v>1763</v>
      </c>
      <c r="F780" s="2">
        <v>43497</v>
      </c>
      <c r="G780" s="2">
        <v>43798</v>
      </c>
      <c r="H780" t="s">
        <v>5924</v>
      </c>
      <c r="J780" t="s">
        <v>5925</v>
      </c>
      <c r="L780" t="s">
        <v>5859</v>
      </c>
      <c r="M780" t="s">
        <v>105</v>
      </c>
      <c r="N780">
        <v>77833</v>
      </c>
      <c r="O780" t="s">
        <v>70</v>
      </c>
      <c r="Q780" t="s">
        <v>5926</v>
      </c>
      <c r="S780" t="s">
        <v>72</v>
      </c>
      <c r="T780" t="s">
        <v>1791</v>
      </c>
      <c r="U780" t="s">
        <v>911</v>
      </c>
      <c r="V780" t="s">
        <v>863</v>
      </c>
      <c r="W780" t="s">
        <v>105</v>
      </c>
      <c r="X780" t="s">
        <v>106</v>
      </c>
      <c r="Y780" t="str">
        <f>"37-3011"</f>
        <v>37-3011</v>
      </c>
      <c r="Z780" t="s">
        <v>94</v>
      </c>
      <c r="AA780">
        <v>561730</v>
      </c>
      <c r="AB780">
        <v>10</v>
      </c>
      <c r="AC780">
        <v>10</v>
      </c>
      <c r="AD780" t="s">
        <v>79</v>
      </c>
      <c r="AE780" t="s">
        <v>95</v>
      </c>
      <c r="AF780">
        <v>40</v>
      </c>
      <c r="AG780" s="4">
        <v>0.33333333333333331</v>
      </c>
      <c r="AH780" s="4">
        <v>0.70833333333333337</v>
      </c>
      <c r="AI780" s="5">
        <v>13.3</v>
      </c>
      <c r="AJ780">
        <v>19.95</v>
      </c>
      <c r="AL780" t="s">
        <v>81</v>
      </c>
      <c r="AM780" t="s">
        <v>82</v>
      </c>
      <c r="AO780" t="s">
        <v>83</v>
      </c>
      <c r="AR780" t="s">
        <v>82</v>
      </c>
      <c r="AT780" t="s">
        <v>82</v>
      </c>
      <c r="AW780" t="s">
        <v>72</v>
      </c>
      <c r="AX780">
        <v>1</v>
      </c>
      <c r="AY780" t="s">
        <v>5859</v>
      </c>
      <c r="AZ780" t="s">
        <v>885</v>
      </c>
      <c r="BA780" t="s">
        <v>105</v>
      </c>
      <c r="BB780">
        <v>77833</v>
      </c>
      <c r="BC780" t="s">
        <v>79</v>
      </c>
      <c r="BH780" t="s">
        <v>5925</v>
      </c>
      <c r="BJ780">
        <v>810665443</v>
      </c>
    </row>
    <row r="781" spans="1:62" x14ac:dyDescent="0.25">
      <c r="A781" t="s">
        <v>5963</v>
      </c>
      <c r="B781" s="2">
        <v>43438</v>
      </c>
      <c r="C781" t="s">
        <v>63</v>
      </c>
      <c r="D781" s="3">
        <v>43402.877101053244</v>
      </c>
      <c r="E781" t="s">
        <v>64</v>
      </c>
      <c r="F781" s="2">
        <v>43493</v>
      </c>
      <c r="G781" s="2">
        <v>43770</v>
      </c>
      <c r="H781" t="s">
        <v>5964</v>
      </c>
      <c r="J781" t="s">
        <v>5965</v>
      </c>
      <c r="L781" t="s">
        <v>1225</v>
      </c>
      <c r="M781" t="s">
        <v>105</v>
      </c>
      <c r="N781">
        <v>75220</v>
      </c>
      <c r="O781" t="s">
        <v>70</v>
      </c>
      <c r="Q781" t="s">
        <v>5966</v>
      </c>
      <c r="S781" t="s">
        <v>72</v>
      </c>
      <c r="T781" t="s">
        <v>2963</v>
      </c>
      <c r="U781" t="s">
        <v>1425</v>
      </c>
      <c r="V781" t="s">
        <v>1426</v>
      </c>
      <c r="W781" t="s">
        <v>105</v>
      </c>
      <c r="X781" t="s">
        <v>106</v>
      </c>
      <c r="Y781" t="str">
        <f>"37-3011"</f>
        <v>37-3011</v>
      </c>
      <c r="Z781" t="s">
        <v>94</v>
      </c>
      <c r="AA781">
        <v>561730</v>
      </c>
      <c r="AB781">
        <v>16</v>
      </c>
      <c r="AC781">
        <v>16</v>
      </c>
      <c r="AD781" t="s">
        <v>79</v>
      </c>
      <c r="AE781" t="s">
        <v>95</v>
      </c>
      <c r="AF781">
        <v>35</v>
      </c>
      <c r="AG781" s="4">
        <v>0.28125</v>
      </c>
      <c r="AH781" s="4">
        <v>0.65625</v>
      </c>
      <c r="AI781" s="5">
        <v>12.92</v>
      </c>
      <c r="AJ781">
        <v>19.38</v>
      </c>
      <c r="AL781" t="s">
        <v>81</v>
      </c>
      <c r="AM781" t="s">
        <v>82</v>
      </c>
      <c r="AO781" t="s">
        <v>83</v>
      </c>
      <c r="AR781" t="s">
        <v>82</v>
      </c>
      <c r="AT781" t="s">
        <v>82</v>
      </c>
      <c r="AW781" t="s">
        <v>82</v>
      </c>
      <c r="AY781" t="s">
        <v>1525</v>
      </c>
      <c r="AZ781" t="s">
        <v>1257</v>
      </c>
      <c r="BA781" t="s">
        <v>76</v>
      </c>
      <c r="BB781">
        <v>73013</v>
      </c>
      <c r="BC781" t="s">
        <v>79</v>
      </c>
      <c r="BH781" t="s">
        <v>5967</v>
      </c>
      <c r="BJ781">
        <v>201513983</v>
      </c>
    </row>
    <row r="782" spans="1:62" x14ac:dyDescent="0.25">
      <c r="A782" t="s">
        <v>5968</v>
      </c>
      <c r="B782" s="2">
        <v>43438</v>
      </c>
      <c r="C782" t="s">
        <v>63</v>
      </c>
      <c r="D782" s="3">
        <v>43402.873135046299</v>
      </c>
      <c r="E782" t="s">
        <v>1763</v>
      </c>
      <c r="F782" s="2">
        <v>43493</v>
      </c>
      <c r="G782" s="2">
        <v>43797</v>
      </c>
      <c r="H782" t="s">
        <v>5964</v>
      </c>
      <c r="J782" t="s">
        <v>5965</v>
      </c>
      <c r="L782" t="s">
        <v>1225</v>
      </c>
      <c r="M782" t="s">
        <v>105</v>
      </c>
      <c r="N782">
        <v>75220</v>
      </c>
      <c r="O782" t="s">
        <v>70</v>
      </c>
      <c r="Q782" t="s">
        <v>5966</v>
      </c>
      <c r="S782" t="s">
        <v>72</v>
      </c>
      <c r="T782" t="s">
        <v>2963</v>
      </c>
      <c r="U782" t="s">
        <v>1425</v>
      </c>
      <c r="V782" t="s">
        <v>1426</v>
      </c>
      <c r="W782" t="s">
        <v>105</v>
      </c>
      <c r="X782" t="s">
        <v>106</v>
      </c>
      <c r="Y782" t="str">
        <f>"37-3011"</f>
        <v>37-3011</v>
      </c>
      <c r="Z782" t="s">
        <v>94</v>
      </c>
      <c r="AA782">
        <v>561730</v>
      </c>
      <c r="AB782">
        <v>50</v>
      </c>
      <c r="AC782">
        <v>50</v>
      </c>
      <c r="AD782" t="s">
        <v>79</v>
      </c>
      <c r="AE782" t="s">
        <v>95</v>
      </c>
      <c r="AF782">
        <v>35</v>
      </c>
      <c r="AG782" s="4">
        <v>0.28125</v>
      </c>
      <c r="AH782" s="4">
        <v>0.65625</v>
      </c>
      <c r="AI782" s="5">
        <v>13.94</v>
      </c>
      <c r="AJ782">
        <v>20.91</v>
      </c>
      <c r="AL782" t="s">
        <v>81</v>
      </c>
      <c r="AM782" t="s">
        <v>82</v>
      </c>
      <c r="AO782" t="s">
        <v>83</v>
      </c>
      <c r="AR782" t="s">
        <v>82</v>
      </c>
      <c r="AT782" t="s">
        <v>82</v>
      </c>
      <c r="AW782" t="s">
        <v>82</v>
      </c>
      <c r="AY782" t="s">
        <v>1225</v>
      </c>
      <c r="AZ782" t="s">
        <v>1225</v>
      </c>
      <c r="BA782" t="s">
        <v>105</v>
      </c>
      <c r="BB782">
        <v>75220</v>
      </c>
      <c r="BC782" t="s">
        <v>79</v>
      </c>
      <c r="BH782" t="s">
        <v>5965</v>
      </c>
      <c r="BJ782">
        <v>201513983</v>
      </c>
    </row>
    <row r="783" spans="1:62" x14ac:dyDescent="0.25">
      <c r="A783" t="s">
        <v>6232</v>
      </c>
      <c r="B783" s="2">
        <v>43438</v>
      </c>
      <c r="C783" t="s">
        <v>63</v>
      </c>
      <c r="D783" s="3">
        <v>43406.891970335651</v>
      </c>
      <c r="E783" t="s">
        <v>1763</v>
      </c>
      <c r="F783" s="2">
        <v>43497</v>
      </c>
      <c r="G783" s="2">
        <v>43770</v>
      </c>
      <c r="H783" t="s">
        <v>6233</v>
      </c>
      <c r="J783" t="s">
        <v>6234</v>
      </c>
      <c r="L783" t="s">
        <v>6235</v>
      </c>
      <c r="M783" t="s">
        <v>745</v>
      </c>
      <c r="N783">
        <v>66030</v>
      </c>
      <c r="O783" t="s">
        <v>70</v>
      </c>
      <c r="Q783" t="s">
        <v>6236</v>
      </c>
      <c r="S783" t="s">
        <v>72</v>
      </c>
      <c r="T783" t="s">
        <v>878</v>
      </c>
      <c r="U783" t="s">
        <v>6237</v>
      </c>
      <c r="V783" t="s">
        <v>2620</v>
      </c>
      <c r="W783" t="s">
        <v>881</v>
      </c>
      <c r="X783" t="s">
        <v>106</v>
      </c>
      <c r="Y783" t="str">
        <f>"37-3011"</f>
        <v>37-3011</v>
      </c>
      <c r="Z783" t="s">
        <v>94</v>
      </c>
      <c r="AA783">
        <v>561730</v>
      </c>
      <c r="AB783">
        <v>61</v>
      </c>
      <c r="AC783">
        <v>61</v>
      </c>
      <c r="AD783" t="s">
        <v>79</v>
      </c>
      <c r="AE783" t="s">
        <v>80</v>
      </c>
      <c r="AF783">
        <v>40</v>
      </c>
      <c r="AG783" s="4">
        <v>0.3125</v>
      </c>
      <c r="AH783" s="4">
        <v>0.6875</v>
      </c>
      <c r="AI783" s="5">
        <v>14.73</v>
      </c>
      <c r="AJ783">
        <v>22.1</v>
      </c>
      <c r="AK783">
        <v>28.88</v>
      </c>
      <c r="AL783" t="s">
        <v>81</v>
      </c>
      <c r="AM783" t="s">
        <v>82</v>
      </c>
      <c r="AO783" t="s">
        <v>83</v>
      </c>
      <c r="AR783" t="s">
        <v>82</v>
      </c>
      <c r="AT783" t="s">
        <v>82</v>
      </c>
      <c r="AW783" t="s">
        <v>72</v>
      </c>
      <c r="AX783">
        <v>3</v>
      </c>
      <c r="AY783" t="s">
        <v>6235</v>
      </c>
      <c r="AZ783" t="s">
        <v>3053</v>
      </c>
      <c r="BA783" t="s">
        <v>745</v>
      </c>
      <c r="BB783">
        <v>66030</v>
      </c>
      <c r="BC783" t="s">
        <v>79</v>
      </c>
      <c r="BH783" t="s">
        <v>6238</v>
      </c>
      <c r="BJ783">
        <v>481179779</v>
      </c>
    </row>
    <row r="784" spans="1:62" x14ac:dyDescent="0.25">
      <c r="A784" t="s">
        <v>6521</v>
      </c>
      <c r="B784" s="2">
        <v>43438</v>
      </c>
      <c r="C784" t="s">
        <v>63</v>
      </c>
      <c r="D784" s="3">
        <v>43390.876128842596</v>
      </c>
      <c r="E784" t="s">
        <v>64</v>
      </c>
      <c r="F784" s="2">
        <v>43480</v>
      </c>
      <c r="G784" s="2">
        <v>43769</v>
      </c>
      <c r="H784" t="s">
        <v>6522</v>
      </c>
      <c r="I784" t="s">
        <v>130</v>
      </c>
      <c r="J784" t="s">
        <v>6523</v>
      </c>
      <c r="K784" t="s">
        <v>130</v>
      </c>
      <c r="L784" t="s">
        <v>6524</v>
      </c>
      <c r="M784" t="s">
        <v>714</v>
      </c>
      <c r="N784">
        <v>70544</v>
      </c>
      <c r="O784" t="s">
        <v>70</v>
      </c>
      <c r="P784" t="s">
        <v>130</v>
      </c>
      <c r="Q784" t="s">
        <v>6525</v>
      </c>
      <c r="S784" t="s">
        <v>72</v>
      </c>
      <c r="T784" t="s">
        <v>4981</v>
      </c>
      <c r="U784" t="s">
        <v>4982</v>
      </c>
      <c r="V784" t="s">
        <v>4983</v>
      </c>
      <c r="W784" t="s">
        <v>714</v>
      </c>
      <c r="X784" t="s">
        <v>6526</v>
      </c>
      <c r="Y784" t="str">
        <f>"49-9098"</f>
        <v>49-9098</v>
      </c>
      <c r="Z784" t="s">
        <v>1263</v>
      </c>
      <c r="AA784">
        <v>333992</v>
      </c>
      <c r="AB784">
        <v>2</v>
      </c>
      <c r="AC784">
        <v>2</v>
      </c>
      <c r="AD784" t="s">
        <v>79</v>
      </c>
      <c r="AE784" t="s">
        <v>95</v>
      </c>
      <c r="AF784">
        <v>40</v>
      </c>
      <c r="AG784" s="4">
        <v>0.29166666666666669</v>
      </c>
      <c r="AH784" s="4">
        <v>0.66666666666666663</v>
      </c>
      <c r="AI784" s="5">
        <v>13.68</v>
      </c>
      <c r="AJ784">
        <v>20.52</v>
      </c>
      <c r="AL784" t="s">
        <v>81</v>
      </c>
      <c r="AM784" t="s">
        <v>82</v>
      </c>
      <c r="AO784" t="s">
        <v>83</v>
      </c>
      <c r="AP784" t="s">
        <v>130</v>
      </c>
      <c r="AQ784" t="s">
        <v>130</v>
      </c>
      <c r="AR784" t="s">
        <v>82</v>
      </c>
      <c r="AT784" t="s">
        <v>82</v>
      </c>
      <c r="AW784" t="s">
        <v>72</v>
      </c>
      <c r="AX784">
        <v>3</v>
      </c>
      <c r="AY784" t="s">
        <v>1418</v>
      </c>
      <c r="AZ784" t="s">
        <v>6527</v>
      </c>
      <c r="BA784" t="s">
        <v>714</v>
      </c>
      <c r="BB784">
        <v>70538</v>
      </c>
      <c r="BC784" t="s">
        <v>87</v>
      </c>
      <c r="BH784" t="s">
        <v>6528</v>
      </c>
      <c r="BI784" t="s">
        <v>130</v>
      </c>
      <c r="BJ784">
        <v>720647337</v>
      </c>
    </row>
    <row r="785" spans="1:62" x14ac:dyDescent="0.25">
      <c r="A785" t="s">
        <v>6591</v>
      </c>
      <c r="B785" s="2">
        <v>43438</v>
      </c>
      <c r="C785" t="s">
        <v>63</v>
      </c>
      <c r="D785" s="3">
        <v>43410.902025601848</v>
      </c>
      <c r="E785" t="s">
        <v>64</v>
      </c>
      <c r="F785" s="2">
        <v>43500</v>
      </c>
      <c r="G785" s="2">
        <v>43801</v>
      </c>
      <c r="H785" t="s">
        <v>6592</v>
      </c>
      <c r="I785" t="s">
        <v>6593</v>
      </c>
      <c r="J785" t="s">
        <v>6594</v>
      </c>
      <c r="K785" t="s">
        <v>67</v>
      </c>
      <c r="L785" t="s">
        <v>6595</v>
      </c>
      <c r="M785" t="s">
        <v>2314</v>
      </c>
      <c r="N785">
        <v>47630</v>
      </c>
      <c r="O785" t="s">
        <v>70</v>
      </c>
      <c r="P785" t="s">
        <v>67</v>
      </c>
      <c r="Q785" t="s">
        <v>6596</v>
      </c>
      <c r="S785" t="s">
        <v>72</v>
      </c>
      <c r="T785" t="s">
        <v>3529</v>
      </c>
      <c r="U785" t="s">
        <v>3530</v>
      </c>
      <c r="V785" t="s">
        <v>3531</v>
      </c>
      <c r="W785" t="s">
        <v>232</v>
      </c>
      <c r="X785" t="s">
        <v>6597</v>
      </c>
      <c r="Y785" t="str">
        <f>"37-3011"</f>
        <v>37-3011</v>
      </c>
      <c r="Z785" t="s">
        <v>94</v>
      </c>
      <c r="AA785">
        <v>332212</v>
      </c>
      <c r="AB785">
        <v>3</v>
      </c>
      <c r="AC785">
        <v>3</v>
      </c>
      <c r="AD785" t="s">
        <v>79</v>
      </c>
      <c r="AE785" t="s">
        <v>95</v>
      </c>
      <c r="AF785">
        <v>40</v>
      </c>
      <c r="AG785" s="4">
        <v>0.33333333333333331</v>
      </c>
      <c r="AH785" s="4">
        <v>0.66666666666666663</v>
      </c>
      <c r="AI785" s="5">
        <v>12.2</v>
      </c>
      <c r="AJ785">
        <v>18.3</v>
      </c>
      <c r="AK785">
        <v>18.3</v>
      </c>
      <c r="AL785" t="s">
        <v>81</v>
      </c>
      <c r="AM785" t="s">
        <v>82</v>
      </c>
      <c r="AO785" t="s">
        <v>83</v>
      </c>
      <c r="AP785" t="s">
        <v>67</v>
      </c>
      <c r="AQ785" t="s">
        <v>662</v>
      </c>
      <c r="AR785" t="s">
        <v>82</v>
      </c>
      <c r="AT785" t="s">
        <v>82</v>
      </c>
      <c r="AW785" t="s">
        <v>82</v>
      </c>
      <c r="AY785" t="s">
        <v>6595</v>
      </c>
      <c r="AZ785" t="s">
        <v>6598</v>
      </c>
      <c r="BA785" t="s">
        <v>2314</v>
      </c>
      <c r="BB785">
        <v>47630</v>
      </c>
      <c r="BC785" t="s">
        <v>79</v>
      </c>
      <c r="BH785" t="s">
        <v>6594</v>
      </c>
      <c r="BI785" t="s">
        <v>67</v>
      </c>
      <c r="BJ785">
        <v>351974853</v>
      </c>
    </row>
    <row r="786" spans="1:62" x14ac:dyDescent="0.25">
      <c r="A786" t="s">
        <v>6812</v>
      </c>
      <c r="B786" s="2">
        <v>43438</v>
      </c>
      <c r="C786" t="s">
        <v>63</v>
      </c>
      <c r="D786" s="3">
        <v>43406.843538043984</v>
      </c>
      <c r="E786" t="s">
        <v>1763</v>
      </c>
      <c r="F786" s="2">
        <v>43497</v>
      </c>
      <c r="G786" s="2">
        <v>43798</v>
      </c>
      <c r="H786" t="s">
        <v>6813</v>
      </c>
      <c r="J786" t="s">
        <v>6814</v>
      </c>
      <c r="L786" t="s">
        <v>6815</v>
      </c>
      <c r="M786" t="s">
        <v>105</v>
      </c>
      <c r="N786">
        <v>77429</v>
      </c>
      <c r="O786" t="s">
        <v>70</v>
      </c>
      <c r="Q786" t="s">
        <v>6816</v>
      </c>
      <c r="S786" t="s">
        <v>72</v>
      </c>
      <c r="T786" t="s">
        <v>1791</v>
      </c>
      <c r="U786" t="s">
        <v>911</v>
      </c>
      <c r="V786" t="s">
        <v>863</v>
      </c>
      <c r="W786" t="s">
        <v>105</v>
      </c>
      <c r="X786" t="s">
        <v>1758</v>
      </c>
      <c r="Y786" t="str">
        <f>"37-3011"</f>
        <v>37-3011</v>
      </c>
      <c r="Z786" t="s">
        <v>94</v>
      </c>
      <c r="AA786">
        <v>561730</v>
      </c>
      <c r="AB786">
        <v>12</v>
      </c>
      <c r="AC786">
        <v>12</v>
      </c>
      <c r="AD786" t="s">
        <v>79</v>
      </c>
      <c r="AE786" t="s">
        <v>95</v>
      </c>
      <c r="AF786">
        <v>40</v>
      </c>
      <c r="AG786" s="4">
        <v>0.33333333333333331</v>
      </c>
      <c r="AH786" s="4">
        <v>0.70833333333333337</v>
      </c>
      <c r="AI786" s="5">
        <v>13.44</v>
      </c>
      <c r="AJ786">
        <v>20.16</v>
      </c>
      <c r="AL786" t="s">
        <v>81</v>
      </c>
      <c r="AM786" t="s">
        <v>82</v>
      </c>
      <c r="AO786" t="s">
        <v>83</v>
      </c>
      <c r="AR786" t="s">
        <v>82</v>
      </c>
      <c r="AT786" t="s">
        <v>82</v>
      </c>
      <c r="AW786" t="s">
        <v>82</v>
      </c>
      <c r="AY786" t="s">
        <v>6815</v>
      </c>
      <c r="AZ786" t="s">
        <v>3292</v>
      </c>
      <c r="BA786" t="s">
        <v>105</v>
      </c>
      <c r="BB786">
        <v>77429</v>
      </c>
      <c r="BC786" t="s">
        <v>79</v>
      </c>
      <c r="BH786" t="s">
        <v>6817</v>
      </c>
      <c r="BJ786">
        <v>760473147</v>
      </c>
    </row>
    <row r="787" spans="1:62" x14ac:dyDescent="0.25">
      <c r="A787" t="s">
        <v>6870</v>
      </c>
      <c r="B787" s="2">
        <v>43438</v>
      </c>
      <c r="C787" t="s">
        <v>63</v>
      </c>
      <c r="D787" s="3">
        <v>43406.841193402775</v>
      </c>
      <c r="E787" t="s">
        <v>1763</v>
      </c>
      <c r="F787" s="2">
        <v>43497</v>
      </c>
      <c r="G787" s="2">
        <v>43798</v>
      </c>
      <c r="H787" t="s">
        <v>6871</v>
      </c>
      <c r="J787" t="s">
        <v>6872</v>
      </c>
      <c r="L787" t="s">
        <v>6873</v>
      </c>
      <c r="M787" t="s">
        <v>105</v>
      </c>
      <c r="N787">
        <v>76008</v>
      </c>
      <c r="O787" t="s">
        <v>70</v>
      </c>
      <c r="Q787" t="s">
        <v>6874</v>
      </c>
      <c r="S787" t="s">
        <v>72</v>
      </c>
      <c r="T787" t="s">
        <v>1791</v>
      </c>
      <c r="U787" t="s">
        <v>911</v>
      </c>
      <c r="V787" t="s">
        <v>863</v>
      </c>
      <c r="W787" t="s">
        <v>105</v>
      </c>
      <c r="X787" t="s">
        <v>94</v>
      </c>
      <c r="Y787" t="str">
        <f>"37-3011"</f>
        <v>37-3011</v>
      </c>
      <c r="Z787" t="s">
        <v>94</v>
      </c>
      <c r="AA787">
        <v>561730</v>
      </c>
      <c r="AB787">
        <v>28</v>
      </c>
      <c r="AC787">
        <v>28</v>
      </c>
      <c r="AD787" t="s">
        <v>79</v>
      </c>
      <c r="AE787" t="s">
        <v>95</v>
      </c>
      <c r="AF787">
        <v>40</v>
      </c>
      <c r="AG787" s="4">
        <v>0.29166666666666669</v>
      </c>
      <c r="AH787" s="4">
        <v>0.66666666666666663</v>
      </c>
      <c r="AI787" s="5">
        <v>12.43</v>
      </c>
      <c r="AJ787">
        <v>18.649999999999999</v>
      </c>
      <c r="AL787" t="s">
        <v>81</v>
      </c>
      <c r="AM787" t="s">
        <v>82</v>
      </c>
      <c r="AO787" t="s">
        <v>83</v>
      </c>
      <c r="AR787" t="s">
        <v>82</v>
      </c>
      <c r="AT787" t="s">
        <v>82</v>
      </c>
      <c r="AW787" t="s">
        <v>72</v>
      </c>
      <c r="AX787">
        <v>1</v>
      </c>
      <c r="AY787" t="s">
        <v>6873</v>
      </c>
      <c r="AZ787" t="s">
        <v>6875</v>
      </c>
      <c r="BA787" t="s">
        <v>105</v>
      </c>
      <c r="BB787">
        <v>76008</v>
      </c>
      <c r="BC787" t="s">
        <v>79</v>
      </c>
      <c r="BH787" t="s">
        <v>6872</v>
      </c>
      <c r="BJ787">
        <v>463243435</v>
      </c>
    </row>
    <row r="788" spans="1:62" x14ac:dyDescent="0.25">
      <c r="A788" t="s">
        <v>6927</v>
      </c>
      <c r="B788" s="2">
        <v>43438</v>
      </c>
      <c r="C788" t="s">
        <v>63</v>
      </c>
      <c r="D788" s="3">
        <v>43406.841523391202</v>
      </c>
      <c r="E788" t="s">
        <v>1763</v>
      </c>
      <c r="F788" s="2">
        <v>43497</v>
      </c>
      <c r="G788" s="2">
        <v>43798</v>
      </c>
      <c r="H788" t="s">
        <v>6928</v>
      </c>
      <c r="J788" t="s">
        <v>6929</v>
      </c>
      <c r="L788" t="s">
        <v>1003</v>
      </c>
      <c r="M788" t="s">
        <v>105</v>
      </c>
      <c r="N788">
        <v>75482</v>
      </c>
      <c r="O788" t="s">
        <v>70</v>
      </c>
      <c r="Q788" t="s">
        <v>6930</v>
      </c>
      <c r="S788" t="s">
        <v>72</v>
      </c>
      <c r="T788" t="s">
        <v>910</v>
      </c>
      <c r="U788" t="s">
        <v>911</v>
      </c>
      <c r="V788" t="s">
        <v>863</v>
      </c>
      <c r="W788" t="s">
        <v>105</v>
      </c>
      <c r="X788" t="s">
        <v>106</v>
      </c>
      <c r="Y788" t="str">
        <f>"37-3011"</f>
        <v>37-3011</v>
      </c>
      <c r="Z788" t="s">
        <v>94</v>
      </c>
      <c r="AA788">
        <v>561730</v>
      </c>
      <c r="AB788">
        <v>4</v>
      </c>
      <c r="AC788">
        <v>4</v>
      </c>
      <c r="AD788" t="s">
        <v>79</v>
      </c>
      <c r="AE788" t="s">
        <v>95</v>
      </c>
      <c r="AF788">
        <v>40</v>
      </c>
      <c r="AG788" s="4">
        <v>0.33333333333333331</v>
      </c>
      <c r="AH788" s="4">
        <v>0.70833333333333337</v>
      </c>
      <c r="AI788" s="5">
        <v>13.35</v>
      </c>
      <c r="AJ788">
        <v>20.03</v>
      </c>
      <c r="AL788" t="s">
        <v>81</v>
      </c>
      <c r="AM788" t="s">
        <v>82</v>
      </c>
      <c r="AO788" t="s">
        <v>83</v>
      </c>
      <c r="AR788" t="s">
        <v>82</v>
      </c>
      <c r="AT788" t="s">
        <v>82</v>
      </c>
      <c r="AW788" t="s">
        <v>82</v>
      </c>
      <c r="AY788" t="s">
        <v>1003</v>
      </c>
      <c r="AZ788" t="s">
        <v>5344</v>
      </c>
      <c r="BA788" t="s">
        <v>105</v>
      </c>
      <c r="BB788">
        <v>75482</v>
      </c>
      <c r="BC788" t="s">
        <v>79</v>
      </c>
      <c r="BH788" t="s">
        <v>6929</v>
      </c>
      <c r="BJ788">
        <v>472832158</v>
      </c>
    </row>
    <row r="789" spans="1:62" x14ac:dyDescent="0.25">
      <c r="A789" t="s">
        <v>7148</v>
      </c>
      <c r="B789" s="2">
        <v>43438</v>
      </c>
      <c r="C789" t="s">
        <v>63</v>
      </c>
      <c r="D789" s="3">
        <v>43406.838512303242</v>
      </c>
      <c r="E789" t="s">
        <v>64</v>
      </c>
      <c r="F789" s="2">
        <v>43497</v>
      </c>
      <c r="G789" s="2">
        <v>43766</v>
      </c>
      <c r="H789" t="s">
        <v>7149</v>
      </c>
      <c r="I789" t="s">
        <v>7135</v>
      </c>
      <c r="J789" t="s">
        <v>7150</v>
      </c>
      <c r="L789" t="s">
        <v>7151</v>
      </c>
      <c r="M789" t="s">
        <v>86</v>
      </c>
      <c r="N789">
        <v>32541</v>
      </c>
      <c r="O789" t="s">
        <v>70</v>
      </c>
      <c r="Q789" t="s">
        <v>7152</v>
      </c>
      <c r="S789" t="s">
        <v>72</v>
      </c>
      <c r="T789" t="s">
        <v>2963</v>
      </c>
      <c r="U789" t="s">
        <v>1425</v>
      </c>
      <c r="V789" t="s">
        <v>1426</v>
      </c>
      <c r="W789" t="s">
        <v>105</v>
      </c>
      <c r="X789" t="s">
        <v>7139</v>
      </c>
      <c r="Y789" t="str">
        <f>"39-3091"</f>
        <v>39-3091</v>
      </c>
      <c r="Z789" t="s">
        <v>677</v>
      </c>
      <c r="AA789">
        <v>7131</v>
      </c>
      <c r="AB789">
        <v>12</v>
      </c>
      <c r="AC789">
        <v>12</v>
      </c>
      <c r="AD789" t="s">
        <v>79</v>
      </c>
      <c r="AE789" t="s">
        <v>95</v>
      </c>
      <c r="AF789">
        <v>35</v>
      </c>
      <c r="AG789" s="4">
        <v>0.33333333333333331</v>
      </c>
      <c r="AH789" s="4">
        <v>0.66666666666666663</v>
      </c>
      <c r="AI789" s="5">
        <v>10.98</v>
      </c>
      <c r="AL789" t="s">
        <v>81</v>
      </c>
      <c r="AM789" t="s">
        <v>82</v>
      </c>
      <c r="AO789" t="s">
        <v>83</v>
      </c>
      <c r="AR789" t="s">
        <v>82</v>
      </c>
      <c r="AT789" t="s">
        <v>82</v>
      </c>
      <c r="AW789" t="s">
        <v>82</v>
      </c>
      <c r="AY789" t="s">
        <v>7151</v>
      </c>
      <c r="AZ789" t="s">
        <v>3986</v>
      </c>
      <c r="BA789" t="s">
        <v>86</v>
      </c>
      <c r="BB789">
        <v>32541</v>
      </c>
      <c r="BC789" t="s">
        <v>87</v>
      </c>
      <c r="BH789" t="s">
        <v>7150</v>
      </c>
      <c r="BJ789">
        <v>592919107</v>
      </c>
    </row>
    <row r="790" spans="1:62" x14ac:dyDescent="0.25">
      <c r="A790" t="s">
        <v>8099</v>
      </c>
      <c r="B790" s="2">
        <v>43438</v>
      </c>
      <c r="C790" t="s">
        <v>63</v>
      </c>
      <c r="D790" s="3">
        <v>43395.528317222219</v>
      </c>
      <c r="E790" t="s">
        <v>117</v>
      </c>
      <c r="H790" t="s">
        <v>8100</v>
      </c>
      <c r="I790" t="s">
        <v>67</v>
      </c>
      <c r="J790" t="s">
        <v>8101</v>
      </c>
      <c r="L790" t="s">
        <v>982</v>
      </c>
      <c r="M790" t="s">
        <v>105</v>
      </c>
      <c r="N790">
        <v>78362</v>
      </c>
      <c r="O790" t="s">
        <v>70</v>
      </c>
      <c r="Q790" t="s">
        <v>8102</v>
      </c>
      <c r="S790" t="s">
        <v>82</v>
      </c>
      <c r="U790" t="s">
        <v>92</v>
      </c>
      <c r="X790" t="s">
        <v>8103</v>
      </c>
      <c r="Y790" t="str">
        <f>"47-3015"</f>
        <v>47-3015</v>
      </c>
      <c r="Z790" t="s">
        <v>3727</v>
      </c>
      <c r="AA790">
        <v>238220</v>
      </c>
      <c r="AB790">
        <v>56</v>
      </c>
      <c r="AD790" t="s">
        <v>79</v>
      </c>
      <c r="AE790" t="s">
        <v>95</v>
      </c>
      <c r="AF790">
        <v>40</v>
      </c>
      <c r="AG790" s="4">
        <v>0.29166666666666669</v>
      </c>
      <c r="AH790" s="4">
        <v>0.70833333333333337</v>
      </c>
      <c r="AI790" s="5">
        <v>14.44</v>
      </c>
      <c r="AJ790">
        <v>22</v>
      </c>
      <c r="AL790" t="s">
        <v>81</v>
      </c>
      <c r="AM790" t="s">
        <v>82</v>
      </c>
      <c r="AO790" t="s">
        <v>83</v>
      </c>
      <c r="AP790" t="s">
        <v>67</v>
      </c>
      <c r="AQ790" t="s">
        <v>67</v>
      </c>
      <c r="AR790" t="s">
        <v>82</v>
      </c>
      <c r="AT790" t="s">
        <v>82</v>
      </c>
      <c r="AW790" t="s">
        <v>82</v>
      </c>
      <c r="AY790" t="s">
        <v>8104</v>
      </c>
      <c r="AZ790" t="s">
        <v>3961</v>
      </c>
      <c r="BA790" t="s">
        <v>714</v>
      </c>
      <c r="BB790">
        <v>70346</v>
      </c>
      <c r="BC790" t="s">
        <v>87</v>
      </c>
      <c r="BH790" t="s">
        <v>8105</v>
      </c>
      <c r="BJ790">
        <v>464574889</v>
      </c>
    </row>
    <row r="791" spans="1:62" x14ac:dyDescent="0.25">
      <c r="A791" t="s">
        <v>8215</v>
      </c>
      <c r="B791" s="2">
        <v>43438</v>
      </c>
      <c r="C791" t="s">
        <v>63</v>
      </c>
      <c r="D791" s="3">
        <v>43406.83604415509</v>
      </c>
      <c r="E791" t="s">
        <v>64</v>
      </c>
      <c r="F791" s="2">
        <v>43497</v>
      </c>
      <c r="G791" s="2">
        <v>43799</v>
      </c>
      <c r="H791" t="s">
        <v>3468</v>
      </c>
      <c r="J791" t="s">
        <v>3469</v>
      </c>
      <c r="L791" t="s">
        <v>522</v>
      </c>
      <c r="M791" t="s">
        <v>69</v>
      </c>
      <c r="N791">
        <v>41005</v>
      </c>
      <c r="O791" t="s">
        <v>70</v>
      </c>
      <c r="Q791" t="s">
        <v>3470</v>
      </c>
      <c r="S791" t="s">
        <v>72</v>
      </c>
      <c r="T791" t="s">
        <v>2963</v>
      </c>
      <c r="U791" t="s">
        <v>1425</v>
      </c>
      <c r="V791" t="s">
        <v>1426</v>
      </c>
      <c r="W791" t="s">
        <v>105</v>
      </c>
      <c r="X791" t="s">
        <v>106</v>
      </c>
      <c r="Y791" t="str">
        <f>"37-3011"</f>
        <v>37-3011</v>
      </c>
      <c r="Z791" t="s">
        <v>94</v>
      </c>
      <c r="AA791">
        <v>561730</v>
      </c>
      <c r="AB791">
        <v>95</v>
      </c>
      <c r="AC791">
        <v>95</v>
      </c>
      <c r="AD791" t="s">
        <v>79</v>
      </c>
      <c r="AE791" t="s">
        <v>95</v>
      </c>
      <c r="AF791">
        <v>35</v>
      </c>
      <c r="AG791" s="4">
        <v>0.3125</v>
      </c>
      <c r="AH791" s="4">
        <v>0.66666666666666663</v>
      </c>
      <c r="AI791" s="5">
        <v>13.91</v>
      </c>
      <c r="AJ791">
        <v>20.87</v>
      </c>
      <c r="AL791" t="s">
        <v>81</v>
      </c>
      <c r="AM791" t="s">
        <v>82</v>
      </c>
      <c r="AO791" t="s">
        <v>83</v>
      </c>
      <c r="AR791" t="s">
        <v>82</v>
      </c>
      <c r="AT791" t="s">
        <v>82</v>
      </c>
      <c r="AW791" t="s">
        <v>82</v>
      </c>
      <c r="AY791" t="s">
        <v>522</v>
      </c>
      <c r="AZ791" t="s">
        <v>528</v>
      </c>
      <c r="BA791" t="s">
        <v>69</v>
      </c>
      <c r="BB791">
        <v>41005</v>
      </c>
      <c r="BC791" t="s">
        <v>79</v>
      </c>
      <c r="BH791" t="s">
        <v>3469</v>
      </c>
      <c r="BJ791">
        <v>611703695</v>
      </c>
    </row>
    <row r="792" spans="1:62" x14ac:dyDescent="0.25">
      <c r="A792" t="s">
        <v>8989</v>
      </c>
      <c r="B792" s="2">
        <v>43438</v>
      </c>
      <c r="C792" t="s">
        <v>63</v>
      </c>
      <c r="D792" s="3">
        <v>43406.838947372686</v>
      </c>
      <c r="E792" t="s">
        <v>1763</v>
      </c>
      <c r="F792" s="2">
        <v>43497</v>
      </c>
      <c r="G792" s="2">
        <v>43769</v>
      </c>
      <c r="H792" t="s">
        <v>8990</v>
      </c>
      <c r="J792" t="s">
        <v>8991</v>
      </c>
      <c r="L792" t="s">
        <v>738</v>
      </c>
      <c r="M792" t="s">
        <v>105</v>
      </c>
      <c r="N792">
        <v>78728</v>
      </c>
      <c r="O792" t="s">
        <v>70</v>
      </c>
      <c r="Q792" t="s">
        <v>8992</v>
      </c>
      <c r="S792" t="s">
        <v>72</v>
      </c>
      <c r="T792" t="s">
        <v>1855</v>
      </c>
      <c r="U792" t="s">
        <v>1856</v>
      </c>
      <c r="V792" t="s">
        <v>863</v>
      </c>
      <c r="W792" t="s">
        <v>105</v>
      </c>
      <c r="X792" t="s">
        <v>106</v>
      </c>
      <c r="Y792" t="str">
        <f>"37-3011"</f>
        <v>37-3011</v>
      </c>
      <c r="Z792" t="s">
        <v>94</v>
      </c>
      <c r="AA792">
        <v>561730</v>
      </c>
      <c r="AB792">
        <v>120</v>
      </c>
      <c r="AC792">
        <v>120</v>
      </c>
      <c r="AD792" t="s">
        <v>79</v>
      </c>
      <c r="AE792" t="s">
        <v>95</v>
      </c>
      <c r="AF792">
        <v>40</v>
      </c>
      <c r="AG792" s="4">
        <v>0.27083333333333331</v>
      </c>
      <c r="AH792" s="4">
        <v>0.64583333333333337</v>
      </c>
      <c r="AI792" s="5">
        <v>13.91</v>
      </c>
      <c r="AJ792">
        <v>20.87</v>
      </c>
      <c r="AK792">
        <v>33</v>
      </c>
      <c r="AL792" t="s">
        <v>81</v>
      </c>
      <c r="AM792" t="s">
        <v>82</v>
      </c>
      <c r="AO792" t="s">
        <v>83</v>
      </c>
      <c r="AR792" t="s">
        <v>82</v>
      </c>
      <c r="AT792" t="s">
        <v>82</v>
      </c>
      <c r="AW792" t="s">
        <v>72</v>
      </c>
      <c r="AX792">
        <v>1</v>
      </c>
      <c r="AY792" t="s">
        <v>738</v>
      </c>
      <c r="AZ792" t="s">
        <v>2422</v>
      </c>
      <c r="BA792" t="s">
        <v>105</v>
      </c>
      <c r="BB792">
        <v>78728</v>
      </c>
      <c r="BC792" t="s">
        <v>79</v>
      </c>
      <c r="BH792" t="s">
        <v>8991</v>
      </c>
      <c r="BJ792">
        <v>743039851</v>
      </c>
    </row>
    <row r="793" spans="1:62" x14ac:dyDescent="0.25">
      <c r="A793" t="s">
        <v>9421</v>
      </c>
      <c r="B793" s="2">
        <v>43438</v>
      </c>
      <c r="C793" t="s">
        <v>63</v>
      </c>
      <c r="D793" s="3">
        <v>43406.833359351855</v>
      </c>
      <c r="E793" t="s">
        <v>64</v>
      </c>
      <c r="F793" s="2">
        <v>43497</v>
      </c>
      <c r="G793" s="2">
        <v>43799</v>
      </c>
      <c r="H793" t="s">
        <v>9422</v>
      </c>
      <c r="J793" t="s">
        <v>9423</v>
      </c>
      <c r="L793" t="s">
        <v>795</v>
      </c>
      <c r="M793" t="s">
        <v>105</v>
      </c>
      <c r="N793">
        <v>78249</v>
      </c>
      <c r="O793" t="s">
        <v>70</v>
      </c>
      <c r="Q793" t="s">
        <v>9424</v>
      </c>
      <c r="S793" t="s">
        <v>72</v>
      </c>
      <c r="T793" t="s">
        <v>2824</v>
      </c>
      <c r="U793" t="s">
        <v>3543</v>
      </c>
      <c r="V793" t="s">
        <v>642</v>
      </c>
      <c r="W793" t="s">
        <v>105</v>
      </c>
      <c r="X793" t="s">
        <v>106</v>
      </c>
      <c r="Y793" t="str">
        <f>"37-3011"</f>
        <v>37-3011</v>
      </c>
      <c r="Z793" t="s">
        <v>94</v>
      </c>
      <c r="AA793">
        <v>561730</v>
      </c>
      <c r="AB793">
        <v>20</v>
      </c>
      <c r="AC793">
        <v>20</v>
      </c>
      <c r="AD793" t="s">
        <v>79</v>
      </c>
      <c r="AE793" t="s">
        <v>95</v>
      </c>
      <c r="AF793">
        <v>40</v>
      </c>
      <c r="AG793" s="4">
        <v>0.33333333333333331</v>
      </c>
      <c r="AH793" s="4">
        <v>0.70833333333333337</v>
      </c>
      <c r="AI793" s="5">
        <v>13.02</v>
      </c>
      <c r="AJ793">
        <v>19.53</v>
      </c>
      <c r="AK793">
        <v>20.12</v>
      </c>
      <c r="AL793" t="s">
        <v>81</v>
      </c>
      <c r="AM793" t="s">
        <v>82</v>
      </c>
      <c r="AO793" t="s">
        <v>83</v>
      </c>
      <c r="AR793" t="s">
        <v>82</v>
      </c>
      <c r="AT793" t="s">
        <v>82</v>
      </c>
      <c r="AW793" t="s">
        <v>82</v>
      </c>
      <c r="AY793" t="s">
        <v>795</v>
      </c>
      <c r="AZ793" t="s">
        <v>797</v>
      </c>
      <c r="BA793" t="s">
        <v>105</v>
      </c>
      <c r="BB793">
        <v>78249</v>
      </c>
      <c r="BC793" t="s">
        <v>79</v>
      </c>
      <c r="BH793" t="s">
        <v>9423</v>
      </c>
      <c r="BJ793">
        <v>742934719</v>
      </c>
    </row>
    <row r="794" spans="1:62" x14ac:dyDescent="0.25">
      <c r="A794" t="s">
        <v>9762</v>
      </c>
      <c r="B794" s="2">
        <v>43438</v>
      </c>
      <c r="C794" t="s">
        <v>63</v>
      </c>
      <c r="D794" s="3">
        <v>43406.834382442132</v>
      </c>
      <c r="E794" t="s">
        <v>64</v>
      </c>
      <c r="F794" s="2">
        <v>43497</v>
      </c>
      <c r="G794" s="2">
        <v>43799</v>
      </c>
      <c r="H794" t="s">
        <v>9763</v>
      </c>
      <c r="I794" t="s">
        <v>67</v>
      </c>
      <c r="J794" t="s">
        <v>9764</v>
      </c>
      <c r="K794" t="s">
        <v>9765</v>
      </c>
      <c r="L794" t="s">
        <v>9766</v>
      </c>
      <c r="M794" t="s">
        <v>105</v>
      </c>
      <c r="N794">
        <v>76053</v>
      </c>
      <c r="O794" t="s">
        <v>70</v>
      </c>
      <c r="P794" t="s">
        <v>67</v>
      </c>
      <c r="Q794" t="s">
        <v>9767</v>
      </c>
      <c r="S794" t="s">
        <v>72</v>
      </c>
      <c r="T794" t="s">
        <v>5440</v>
      </c>
      <c r="U794" t="s">
        <v>4688</v>
      </c>
      <c r="V794" t="s">
        <v>642</v>
      </c>
      <c r="W794" t="s">
        <v>105</v>
      </c>
      <c r="X794" t="s">
        <v>106</v>
      </c>
      <c r="Y794" t="str">
        <f>"37-3011"</f>
        <v>37-3011</v>
      </c>
      <c r="Z794" t="s">
        <v>94</v>
      </c>
      <c r="AA794">
        <v>561730</v>
      </c>
      <c r="AB794">
        <v>25</v>
      </c>
      <c r="AC794">
        <v>25</v>
      </c>
      <c r="AD794" t="s">
        <v>79</v>
      </c>
      <c r="AE794" t="s">
        <v>95</v>
      </c>
      <c r="AF794">
        <v>40</v>
      </c>
      <c r="AG794" s="4">
        <v>0.29166666666666669</v>
      </c>
      <c r="AH794" s="4">
        <v>0.66666666666666663</v>
      </c>
      <c r="AI794" s="5">
        <v>13.94</v>
      </c>
      <c r="AJ794">
        <v>20.91</v>
      </c>
      <c r="AK794">
        <v>21.75</v>
      </c>
      <c r="AL794" t="s">
        <v>81</v>
      </c>
      <c r="AM794" t="s">
        <v>82</v>
      </c>
      <c r="AO794" t="s">
        <v>83</v>
      </c>
      <c r="AP794" t="s">
        <v>67</v>
      </c>
      <c r="AQ794" t="s">
        <v>67</v>
      </c>
      <c r="AR794" t="s">
        <v>82</v>
      </c>
      <c r="AT794" t="s">
        <v>82</v>
      </c>
      <c r="AW794" t="s">
        <v>82</v>
      </c>
      <c r="AY794" t="s">
        <v>9766</v>
      </c>
      <c r="AZ794" t="s">
        <v>1428</v>
      </c>
      <c r="BA794" t="s">
        <v>105</v>
      </c>
      <c r="BB794">
        <v>76053</v>
      </c>
      <c r="BC794" t="s">
        <v>79</v>
      </c>
      <c r="BH794" t="s">
        <v>9764</v>
      </c>
      <c r="BJ794">
        <v>261285667</v>
      </c>
    </row>
    <row r="795" spans="1:62" x14ac:dyDescent="0.25">
      <c r="A795" t="s">
        <v>10009</v>
      </c>
      <c r="B795" s="2">
        <v>43438</v>
      </c>
      <c r="C795" t="s">
        <v>63</v>
      </c>
      <c r="D795" s="3">
        <v>43406.835922905091</v>
      </c>
      <c r="E795" t="s">
        <v>64</v>
      </c>
      <c r="F795" s="2">
        <v>43497</v>
      </c>
      <c r="G795" s="2">
        <v>43799</v>
      </c>
      <c r="H795" t="s">
        <v>10010</v>
      </c>
      <c r="J795" t="s">
        <v>10011</v>
      </c>
      <c r="L795" t="s">
        <v>6802</v>
      </c>
      <c r="M795" t="s">
        <v>1246</v>
      </c>
      <c r="N795">
        <v>63385</v>
      </c>
      <c r="O795" t="s">
        <v>70</v>
      </c>
      <c r="Q795" t="s">
        <v>10012</v>
      </c>
      <c r="S795" t="s">
        <v>72</v>
      </c>
      <c r="T795" t="s">
        <v>6264</v>
      </c>
      <c r="U795" t="s">
        <v>4263</v>
      </c>
      <c r="V795" t="s">
        <v>104</v>
      </c>
      <c r="W795" t="s">
        <v>105</v>
      </c>
      <c r="X795" t="s">
        <v>106</v>
      </c>
      <c r="Y795" t="str">
        <f>"37-3011"</f>
        <v>37-3011</v>
      </c>
      <c r="Z795" t="s">
        <v>94</v>
      </c>
      <c r="AA795">
        <v>561730</v>
      </c>
      <c r="AB795">
        <v>50</v>
      </c>
      <c r="AC795">
        <v>50</v>
      </c>
      <c r="AD795" t="s">
        <v>79</v>
      </c>
      <c r="AE795" t="s">
        <v>80</v>
      </c>
      <c r="AF795">
        <v>40</v>
      </c>
      <c r="AG795" s="4">
        <v>0.29166666666666669</v>
      </c>
      <c r="AH795" s="4">
        <v>0.66666666666666663</v>
      </c>
      <c r="AI795" s="5">
        <v>14.52</v>
      </c>
      <c r="AJ795">
        <v>21.78</v>
      </c>
      <c r="AK795">
        <v>21.78</v>
      </c>
      <c r="AL795" t="s">
        <v>81</v>
      </c>
      <c r="AM795" t="s">
        <v>82</v>
      </c>
      <c r="AO795" t="s">
        <v>83</v>
      </c>
      <c r="AR795" t="s">
        <v>82</v>
      </c>
      <c r="AT795" t="s">
        <v>82</v>
      </c>
      <c r="AW795" t="s">
        <v>82</v>
      </c>
      <c r="AY795" t="s">
        <v>6802</v>
      </c>
      <c r="AZ795" t="s">
        <v>1707</v>
      </c>
      <c r="BA795" t="s">
        <v>1246</v>
      </c>
      <c r="BB795">
        <v>63385</v>
      </c>
      <c r="BC795" t="s">
        <v>79</v>
      </c>
      <c r="BH795" t="s">
        <v>10011</v>
      </c>
      <c r="BJ795">
        <v>450492178</v>
      </c>
    </row>
    <row r="796" spans="1:62" x14ac:dyDescent="0.25">
      <c r="A796" t="s">
        <v>10030</v>
      </c>
      <c r="B796" s="2">
        <v>43438</v>
      </c>
      <c r="C796" t="s">
        <v>63</v>
      </c>
      <c r="D796" s="3">
        <v>43406.844316238428</v>
      </c>
      <c r="E796" t="s">
        <v>1763</v>
      </c>
      <c r="F796" s="2">
        <v>43497</v>
      </c>
      <c r="G796" s="2">
        <v>43798</v>
      </c>
      <c r="H796" t="s">
        <v>10031</v>
      </c>
      <c r="J796" t="s">
        <v>10032</v>
      </c>
      <c r="L796" t="s">
        <v>10033</v>
      </c>
      <c r="M796" t="s">
        <v>105</v>
      </c>
      <c r="N796">
        <v>79602</v>
      </c>
      <c r="O796" t="s">
        <v>70</v>
      </c>
      <c r="Q796" t="s">
        <v>10034</v>
      </c>
      <c r="S796" t="s">
        <v>72</v>
      </c>
      <c r="T796" t="s">
        <v>1791</v>
      </c>
      <c r="U796" t="s">
        <v>911</v>
      </c>
      <c r="V796" t="s">
        <v>863</v>
      </c>
      <c r="W796" t="s">
        <v>105</v>
      </c>
      <c r="X796" t="s">
        <v>106</v>
      </c>
      <c r="Y796" t="str">
        <f>"37-3011"</f>
        <v>37-3011</v>
      </c>
      <c r="Z796" t="s">
        <v>94</v>
      </c>
      <c r="AA796">
        <v>561730</v>
      </c>
      <c r="AB796">
        <v>50</v>
      </c>
      <c r="AC796">
        <v>50</v>
      </c>
      <c r="AD796" t="s">
        <v>79</v>
      </c>
      <c r="AE796" t="s">
        <v>95</v>
      </c>
      <c r="AF796">
        <v>40</v>
      </c>
      <c r="AG796" s="4">
        <v>0.33333333333333331</v>
      </c>
      <c r="AH796" s="4">
        <v>0.70833333333333337</v>
      </c>
      <c r="AI796" s="5">
        <v>10.75</v>
      </c>
      <c r="AJ796">
        <v>16.13</v>
      </c>
      <c r="AL796" t="s">
        <v>81</v>
      </c>
      <c r="AM796" t="s">
        <v>82</v>
      </c>
      <c r="AO796" t="s">
        <v>83</v>
      </c>
      <c r="AR796" t="s">
        <v>82</v>
      </c>
      <c r="AT796" t="s">
        <v>82</v>
      </c>
      <c r="AW796" t="s">
        <v>72</v>
      </c>
      <c r="AX796">
        <v>1</v>
      </c>
      <c r="AY796" t="s">
        <v>10033</v>
      </c>
      <c r="AZ796" t="s">
        <v>1636</v>
      </c>
      <c r="BA796" t="s">
        <v>105</v>
      </c>
      <c r="BB796">
        <v>79602</v>
      </c>
      <c r="BC796" t="s">
        <v>79</v>
      </c>
      <c r="BH796" t="s">
        <v>10035</v>
      </c>
      <c r="BJ796">
        <v>752623791</v>
      </c>
    </row>
    <row r="797" spans="1:62" x14ac:dyDescent="0.25">
      <c r="A797" t="s">
        <v>10118</v>
      </c>
      <c r="B797" s="2">
        <v>43438</v>
      </c>
      <c r="C797" t="s">
        <v>63</v>
      </c>
      <c r="D797" s="3">
        <v>43406.835027280089</v>
      </c>
      <c r="E797" t="s">
        <v>1763</v>
      </c>
      <c r="F797" s="2">
        <v>43497</v>
      </c>
      <c r="G797" s="2">
        <v>43769</v>
      </c>
      <c r="H797" t="s">
        <v>10119</v>
      </c>
      <c r="J797" t="s">
        <v>10120</v>
      </c>
      <c r="L797" t="s">
        <v>3959</v>
      </c>
      <c r="M797" t="s">
        <v>714</v>
      </c>
      <c r="N797">
        <v>70769</v>
      </c>
      <c r="O797" t="s">
        <v>70</v>
      </c>
      <c r="Q797" t="s">
        <v>10121</v>
      </c>
      <c r="S797" t="s">
        <v>72</v>
      </c>
      <c r="T797" t="s">
        <v>3749</v>
      </c>
      <c r="U797" t="s">
        <v>3750</v>
      </c>
      <c r="V797" t="s">
        <v>642</v>
      </c>
      <c r="W797" t="s">
        <v>105</v>
      </c>
      <c r="X797" t="s">
        <v>3994</v>
      </c>
      <c r="Y797" t="str">
        <f>"47-3016"</f>
        <v>47-3016</v>
      </c>
      <c r="Z797" t="s">
        <v>3995</v>
      </c>
      <c r="AA797">
        <v>236115</v>
      </c>
      <c r="AB797">
        <v>10</v>
      </c>
      <c r="AC797">
        <v>10</v>
      </c>
      <c r="AD797" t="s">
        <v>79</v>
      </c>
      <c r="AE797" t="s">
        <v>95</v>
      </c>
      <c r="AF797">
        <v>40</v>
      </c>
      <c r="AG797" s="4">
        <v>0.25</v>
      </c>
      <c r="AH797" s="4">
        <v>0.625</v>
      </c>
      <c r="AI797" s="5">
        <v>12.49</v>
      </c>
      <c r="AJ797">
        <v>18.739999999999998</v>
      </c>
      <c r="AK797">
        <v>21.32</v>
      </c>
      <c r="AL797" t="s">
        <v>81</v>
      </c>
      <c r="AM797" t="s">
        <v>82</v>
      </c>
      <c r="AO797" t="s">
        <v>83</v>
      </c>
      <c r="AR797" t="s">
        <v>82</v>
      </c>
      <c r="AT797" t="s">
        <v>82</v>
      </c>
      <c r="AW797" t="s">
        <v>82</v>
      </c>
      <c r="AY797" t="s">
        <v>3959</v>
      </c>
      <c r="AZ797" t="s">
        <v>3961</v>
      </c>
      <c r="BA797" t="s">
        <v>714</v>
      </c>
      <c r="BB797">
        <v>70769</v>
      </c>
      <c r="BC797" t="s">
        <v>79</v>
      </c>
      <c r="BH797" t="s">
        <v>10120</v>
      </c>
      <c r="BJ797">
        <v>200737604</v>
      </c>
    </row>
    <row r="798" spans="1:62" x14ac:dyDescent="0.25">
      <c r="A798" t="s">
        <v>10143</v>
      </c>
      <c r="B798" s="2">
        <v>43438</v>
      </c>
      <c r="C798" t="s">
        <v>63</v>
      </c>
      <c r="D798" s="3">
        <v>43406.833369120373</v>
      </c>
      <c r="E798" t="s">
        <v>64</v>
      </c>
      <c r="F798" s="2">
        <v>43497</v>
      </c>
      <c r="G798" s="2">
        <v>43799</v>
      </c>
      <c r="H798" t="s">
        <v>10144</v>
      </c>
      <c r="I798" t="s">
        <v>10145</v>
      </c>
      <c r="J798" t="s">
        <v>10146</v>
      </c>
      <c r="L798" t="s">
        <v>10147</v>
      </c>
      <c r="M798" t="s">
        <v>105</v>
      </c>
      <c r="N798">
        <v>76502</v>
      </c>
      <c r="O798" t="s">
        <v>70</v>
      </c>
      <c r="Q798" t="s">
        <v>10148</v>
      </c>
      <c r="S798" t="s">
        <v>72</v>
      </c>
      <c r="T798" t="s">
        <v>2824</v>
      </c>
      <c r="U798" t="s">
        <v>3717</v>
      </c>
      <c r="V798" t="s">
        <v>642</v>
      </c>
      <c r="W798" t="s">
        <v>105</v>
      </c>
      <c r="X798" t="s">
        <v>10149</v>
      </c>
      <c r="Y798" t="str">
        <f>"37-3011"</f>
        <v>37-3011</v>
      </c>
      <c r="Z798" t="s">
        <v>94</v>
      </c>
      <c r="AA798">
        <v>561730</v>
      </c>
      <c r="AB798">
        <v>12</v>
      </c>
      <c r="AC798">
        <v>12</v>
      </c>
      <c r="AD798" t="s">
        <v>79</v>
      </c>
      <c r="AE798" t="s">
        <v>95</v>
      </c>
      <c r="AF798">
        <v>40</v>
      </c>
      <c r="AG798" s="4">
        <v>0.29166666666666669</v>
      </c>
      <c r="AH798" s="4">
        <v>0.70833333333333337</v>
      </c>
      <c r="AI798" s="5">
        <v>12.56</v>
      </c>
      <c r="AJ798">
        <v>18.84</v>
      </c>
      <c r="AK798">
        <v>22.5</v>
      </c>
      <c r="AL798" t="s">
        <v>81</v>
      </c>
      <c r="AM798" t="s">
        <v>82</v>
      </c>
      <c r="AO798" t="s">
        <v>83</v>
      </c>
      <c r="AR798" t="s">
        <v>82</v>
      </c>
      <c r="AT798" t="s">
        <v>82</v>
      </c>
      <c r="AW798" t="s">
        <v>82</v>
      </c>
      <c r="AY798" t="s">
        <v>10147</v>
      </c>
      <c r="AZ798" t="s">
        <v>10150</v>
      </c>
      <c r="BA798" t="s">
        <v>105</v>
      </c>
      <c r="BB798">
        <v>76502</v>
      </c>
      <c r="BC798" t="s">
        <v>79</v>
      </c>
      <c r="BH798" t="s">
        <v>10146</v>
      </c>
      <c r="BJ798">
        <v>270371783</v>
      </c>
    </row>
    <row r="799" spans="1:62" x14ac:dyDescent="0.25">
      <c r="A799" t="s">
        <v>10371</v>
      </c>
      <c r="B799" s="2">
        <v>43438</v>
      </c>
      <c r="C799" t="s">
        <v>63</v>
      </c>
      <c r="D799" s="3">
        <v>43406.842990428238</v>
      </c>
      <c r="E799" t="s">
        <v>282</v>
      </c>
      <c r="F799" s="2">
        <v>43497</v>
      </c>
      <c r="G799" s="2">
        <v>43799</v>
      </c>
      <c r="H799" t="s">
        <v>10026</v>
      </c>
      <c r="J799" t="s">
        <v>10372</v>
      </c>
      <c r="L799" t="s">
        <v>3291</v>
      </c>
      <c r="M799" t="s">
        <v>105</v>
      </c>
      <c r="N799">
        <v>77029</v>
      </c>
      <c r="O799" t="s">
        <v>70</v>
      </c>
      <c r="Q799" t="s">
        <v>10373</v>
      </c>
      <c r="S799" t="s">
        <v>72</v>
      </c>
      <c r="T799" t="s">
        <v>6264</v>
      </c>
      <c r="U799" t="s">
        <v>4263</v>
      </c>
      <c r="V799" t="s">
        <v>104</v>
      </c>
      <c r="W799" t="s">
        <v>105</v>
      </c>
      <c r="X799" t="s">
        <v>106</v>
      </c>
      <c r="Y799" t="str">
        <f>"37-3011"</f>
        <v>37-3011</v>
      </c>
      <c r="Z799" t="s">
        <v>94</v>
      </c>
      <c r="AA799">
        <v>561730</v>
      </c>
      <c r="AB799">
        <v>20</v>
      </c>
      <c r="AC799">
        <v>19</v>
      </c>
      <c r="AD799" t="s">
        <v>79</v>
      </c>
      <c r="AE799" t="s">
        <v>95</v>
      </c>
      <c r="AF799">
        <v>40</v>
      </c>
      <c r="AG799" s="4">
        <v>0.27083333333333331</v>
      </c>
      <c r="AH799" s="4">
        <v>0.64583333333333337</v>
      </c>
      <c r="AI799" s="5">
        <v>13.44</v>
      </c>
      <c r="AJ799">
        <v>20.16</v>
      </c>
      <c r="AK799">
        <v>20.16</v>
      </c>
      <c r="AL799" t="s">
        <v>81</v>
      </c>
      <c r="AM799" t="s">
        <v>82</v>
      </c>
      <c r="AO799" t="s">
        <v>83</v>
      </c>
      <c r="AR799" t="s">
        <v>82</v>
      </c>
      <c r="AT799" t="s">
        <v>82</v>
      </c>
      <c r="AW799" t="s">
        <v>82</v>
      </c>
      <c r="AY799" t="s">
        <v>3291</v>
      </c>
      <c r="AZ799" t="s">
        <v>3292</v>
      </c>
      <c r="BA799" t="s">
        <v>105</v>
      </c>
      <c r="BB799">
        <v>77029</v>
      </c>
      <c r="BC799" t="s">
        <v>79</v>
      </c>
      <c r="BH799" t="s">
        <v>10372</v>
      </c>
      <c r="BJ799">
        <v>200802650</v>
      </c>
    </row>
    <row r="800" spans="1:62" x14ac:dyDescent="0.25">
      <c r="A800" t="s">
        <v>10405</v>
      </c>
      <c r="B800" s="2">
        <v>43438</v>
      </c>
      <c r="C800" t="s">
        <v>63</v>
      </c>
      <c r="D800" s="3">
        <v>43406.839582974535</v>
      </c>
      <c r="E800" t="s">
        <v>64</v>
      </c>
      <c r="F800" s="2">
        <v>43497</v>
      </c>
      <c r="G800" s="2">
        <v>43799</v>
      </c>
      <c r="H800" t="s">
        <v>10026</v>
      </c>
      <c r="J800" t="s">
        <v>10406</v>
      </c>
      <c r="L800" t="s">
        <v>9989</v>
      </c>
      <c r="M800" t="s">
        <v>761</v>
      </c>
      <c r="N800">
        <v>30126</v>
      </c>
      <c r="O800" t="s">
        <v>70</v>
      </c>
      <c r="Q800" t="s">
        <v>10407</v>
      </c>
      <c r="S800" t="s">
        <v>72</v>
      </c>
      <c r="T800" t="s">
        <v>6264</v>
      </c>
      <c r="U800" t="s">
        <v>4263</v>
      </c>
      <c r="V800" t="s">
        <v>104</v>
      </c>
      <c r="W800" t="s">
        <v>105</v>
      </c>
      <c r="X800" t="s">
        <v>106</v>
      </c>
      <c r="Y800" t="str">
        <f>"37-3011"</f>
        <v>37-3011</v>
      </c>
      <c r="Z800" t="s">
        <v>94</v>
      </c>
      <c r="AA800">
        <v>561730</v>
      </c>
      <c r="AB800">
        <v>24</v>
      </c>
      <c r="AC800">
        <v>24</v>
      </c>
      <c r="AD800" t="s">
        <v>79</v>
      </c>
      <c r="AE800" t="s">
        <v>95</v>
      </c>
      <c r="AF800">
        <v>40</v>
      </c>
      <c r="AG800" s="4">
        <v>0.27083333333333331</v>
      </c>
      <c r="AH800" s="4">
        <v>0.64583333333333337</v>
      </c>
      <c r="AI800" s="5">
        <v>14.24</v>
      </c>
      <c r="AJ800">
        <v>21.36</v>
      </c>
      <c r="AK800">
        <v>21.36</v>
      </c>
      <c r="AL800" t="s">
        <v>81</v>
      </c>
      <c r="AM800" t="s">
        <v>82</v>
      </c>
      <c r="AO800" t="s">
        <v>83</v>
      </c>
      <c r="AR800" t="s">
        <v>82</v>
      </c>
      <c r="AT800" t="s">
        <v>82</v>
      </c>
      <c r="AW800" t="s">
        <v>82</v>
      </c>
      <c r="AY800" t="s">
        <v>9989</v>
      </c>
      <c r="AZ800" t="s">
        <v>5461</v>
      </c>
      <c r="BA800" t="s">
        <v>761</v>
      </c>
      <c r="BB800">
        <v>30126</v>
      </c>
      <c r="BC800" t="s">
        <v>79</v>
      </c>
      <c r="BH800" t="s">
        <v>10406</v>
      </c>
      <c r="BJ800">
        <v>200802650</v>
      </c>
    </row>
    <row r="801" spans="1:62" x14ac:dyDescent="0.25">
      <c r="A801" t="s">
        <v>10638</v>
      </c>
      <c r="B801" s="2">
        <v>43438</v>
      </c>
      <c r="C801" t="s">
        <v>63</v>
      </c>
      <c r="D801" s="3">
        <v>43406.840000138887</v>
      </c>
      <c r="E801" t="s">
        <v>64</v>
      </c>
      <c r="F801" s="2">
        <v>43497</v>
      </c>
      <c r="G801" s="2">
        <v>43800</v>
      </c>
      <c r="H801" t="s">
        <v>10639</v>
      </c>
      <c r="J801" t="s">
        <v>10640</v>
      </c>
      <c r="L801" t="s">
        <v>4510</v>
      </c>
      <c r="M801" t="s">
        <v>714</v>
      </c>
      <c r="N801">
        <v>71106</v>
      </c>
      <c r="O801" t="s">
        <v>70</v>
      </c>
      <c r="Q801" t="s">
        <v>10641</v>
      </c>
      <c r="S801" t="s">
        <v>72</v>
      </c>
      <c r="T801" t="s">
        <v>5117</v>
      </c>
      <c r="U801" t="s">
        <v>5118</v>
      </c>
      <c r="V801" t="s">
        <v>2222</v>
      </c>
      <c r="W801" t="s">
        <v>278</v>
      </c>
      <c r="X801" t="s">
        <v>106</v>
      </c>
      <c r="Y801" t="str">
        <f>"37-3011"</f>
        <v>37-3011</v>
      </c>
      <c r="Z801" t="s">
        <v>94</v>
      </c>
      <c r="AA801">
        <v>561730</v>
      </c>
      <c r="AB801">
        <v>20</v>
      </c>
      <c r="AC801">
        <v>21</v>
      </c>
      <c r="AD801" t="s">
        <v>79</v>
      </c>
      <c r="AE801" t="s">
        <v>80</v>
      </c>
      <c r="AF801">
        <v>35</v>
      </c>
      <c r="AG801" s="4">
        <v>0.3125</v>
      </c>
      <c r="AH801" s="4">
        <v>0.70833333333333337</v>
      </c>
      <c r="AI801" s="5">
        <v>12.35</v>
      </c>
      <c r="AJ801">
        <v>18.53</v>
      </c>
      <c r="AL801" t="s">
        <v>81</v>
      </c>
      <c r="AM801" t="s">
        <v>82</v>
      </c>
      <c r="AO801" t="s">
        <v>83</v>
      </c>
      <c r="AR801" t="s">
        <v>82</v>
      </c>
      <c r="AT801" t="s">
        <v>82</v>
      </c>
      <c r="AW801" t="s">
        <v>72</v>
      </c>
      <c r="AX801">
        <v>3</v>
      </c>
      <c r="AY801" t="s">
        <v>4510</v>
      </c>
      <c r="AZ801" t="s">
        <v>4513</v>
      </c>
      <c r="BA801" t="s">
        <v>714</v>
      </c>
      <c r="BB801">
        <v>71106</v>
      </c>
      <c r="BC801" t="s">
        <v>79</v>
      </c>
      <c r="BH801" t="s">
        <v>10640</v>
      </c>
      <c r="BJ801">
        <v>204022092</v>
      </c>
    </row>
    <row r="802" spans="1:62" x14ac:dyDescent="0.25">
      <c r="A802" t="s">
        <v>10642</v>
      </c>
      <c r="B802" s="2">
        <v>43438</v>
      </c>
      <c r="C802" t="s">
        <v>63</v>
      </c>
      <c r="D802" s="3">
        <v>43406.8362331713</v>
      </c>
      <c r="E802" t="s">
        <v>117</v>
      </c>
      <c r="H802" t="s">
        <v>10643</v>
      </c>
      <c r="I802" t="s">
        <v>10644</v>
      </c>
      <c r="J802" t="s">
        <v>10645</v>
      </c>
      <c r="L802" t="s">
        <v>2551</v>
      </c>
      <c r="M802" t="s">
        <v>761</v>
      </c>
      <c r="N802">
        <v>31820</v>
      </c>
      <c r="O802" t="s">
        <v>70</v>
      </c>
      <c r="Q802" t="s">
        <v>10646</v>
      </c>
      <c r="S802" t="s">
        <v>72</v>
      </c>
      <c r="T802" t="s">
        <v>878</v>
      </c>
      <c r="U802" t="s">
        <v>4038</v>
      </c>
      <c r="V802" t="s">
        <v>4039</v>
      </c>
      <c r="W802" t="s">
        <v>881</v>
      </c>
      <c r="X802" t="s">
        <v>1256</v>
      </c>
      <c r="Y802" t="str">
        <f>"37-3011"</f>
        <v>37-3011</v>
      </c>
      <c r="Z802" t="s">
        <v>94</v>
      </c>
      <c r="AA802">
        <v>561730</v>
      </c>
      <c r="AB802">
        <v>40</v>
      </c>
      <c r="AD802" t="s">
        <v>79</v>
      </c>
      <c r="AE802" t="s">
        <v>95</v>
      </c>
      <c r="AF802">
        <v>40</v>
      </c>
      <c r="AG802" s="4">
        <v>0.3125</v>
      </c>
      <c r="AH802" s="4">
        <v>0.70833333333333337</v>
      </c>
      <c r="AI802" s="5">
        <v>13.06</v>
      </c>
      <c r="AJ802">
        <v>19.59</v>
      </c>
      <c r="AL802" t="s">
        <v>81</v>
      </c>
      <c r="AM802" t="s">
        <v>82</v>
      </c>
      <c r="AO802" t="s">
        <v>83</v>
      </c>
      <c r="AR802" t="s">
        <v>82</v>
      </c>
      <c r="AT802" t="s">
        <v>82</v>
      </c>
      <c r="AW802" t="s">
        <v>82</v>
      </c>
      <c r="AY802" t="s">
        <v>2551</v>
      </c>
      <c r="AZ802" t="s">
        <v>10647</v>
      </c>
      <c r="BA802" t="s">
        <v>761</v>
      </c>
      <c r="BB802">
        <v>31820</v>
      </c>
      <c r="BC802" t="s">
        <v>79</v>
      </c>
      <c r="BH802" t="s">
        <v>10648</v>
      </c>
      <c r="BJ802">
        <v>562417979</v>
      </c>
    </row>
    <row r="803" spans="1:62" x14ac:dyDescent="0.25">
      <c r="A803" t="s">
        <v>10660</v>
      </c>
      <c r="B803" s="2">
        <v>43438</v>
      </c>
      <c r="C803" t="s">
        <v>63</v>
      </c>
      <c r="D803" s="3">
        <v>43407.198394918982</v>
      </c>
      <c r="E803" t="s">
        <v>64</v>
      </c>
      <c r="F803" s="2">
        <v>43497</v>
      </c>
      <c r="G803" s="2">
        <v>43784</v>
      </c>
      <c r="H803" t="s">
        <v>10661</v>
      </c>
      <c r="I803" t="s">
        <v>67</v>
      </c>
      <c r="J803" t="s">
        <v>10662</v>
      </c>
      <c r="K803" t="s">
        <v>10663</v>
      </c>
      <c r="L803" t="s">
        <v>4530</v>
      </c>
      <c r="M803" t="s">
        <v>323</v>
      </c>
      <c r="N803">
        <v>92509</v>
      </c>
      <c r="O803" t="s">
        <v>70</v>
      </c>
      <c r="P803" t="s">
        <v>67</v>
      </c>
      <c r="Q803" t="s">
        <v>10664</v>
      </c>
      <c r="S803" t="s">
        <v>72</v>
      </c>
      <c r="T803" t="s">
        <v>5156</v>
      </c>
      <c r="U803" t="s">
        <v>5157</v>
      </c>
      <c r="V803" t="s">
        <v>5158</v>
      </c>
      <c r="W803" t="s">
        <v>105</v>
      </c>
      <c r="X803" t="s">
        <v>5159</v>
      </c>
      <c r="Y803" t="str">
        <f>"39-3091"</f>
        <v>39-3091</v>
      </c>
      <c r="Z803" t="s">
        <v>677</v>
      </c>
      <c r="AA803">
        <v>713990</v>
      </c>
      <c r="AB803">
        <v>72</v>
      </c>
      <c r="AC803">
        <v>72</v>
      </c>
      <c r="AD803" t="s">
        <v>79</v>
      </c>
      <c r="AE803" t="s">
        <v>80</v>
      </c>
      <c r="AF803">
        <v>40</v>
      </c>
      <c r="AG803" s="4">
        <v>0.54166666666666663</v>
      </c>
      <c r="AH803" s="4">
        <v>0.91666666666666663</v>
      </c>
      <c r="AI803" s="6">
        <v>436</v>
      </c>
      <c r="AL803" t="s">
        <v>81</v>
      </c>
      <c r="AM803" t="s">
        <v>82</v>
      </c>
      <c r="AO803" t="s">
        <v>83</v>
      </c>
      <c r="AR803" t="s">
        <v>82</v>
      </c>
      <c r="AT803" t="s">
        <v>82</v>
      </c>
      <c r="AW803" t="s">
        <v>82</v>
      </c>
      <c r="AY803" t="s">
        <v>10665</v>
      </c>
      <c r="AZ803" t="s">
        <v>10483</v>
      </c>
      <c r="BA803" t="s">
        <v>323</v>
      </c>
      <c r="BB803">
        <v>92324</v>
      </c>
      <c r="BC803" t="s">
        <v>79</v>
      </c>
      <c r="BH803" t="s">
        <v>10666</v>
      </c>
      <c r="BJ803">
        <v>815183641</v>
      </c>
    </row>
    <row r="804" spans="1:62" x14ac:dyDescent="0.25">
      <c r="A804" t="s">
        <v>10766</v>
      </c>
      <c r="B804" s="2">
        <v>43438</v>
      </c>
      <c r="C804" t="s">
        <v>63</v>
      </c>
      <c r="D804" s="3">
        <v>43406.833349537039</v>
      </c>
      <c r="E804" t="s">
        <v>282</v>
      </c>
      <c r="F804" s="2">
        <v>43497</v>
      </c>
      <c r="G804" s="2">
        <v>43795</v>
      </c>
      <c r="H804" t="s">
        <v>10767</v>
      </c>
      <c r="J804" t="s">
        <v>10768</v>
      </c>
      <c r="K804" t="s">
        <v>3028</v>
      </c>
      <c r="L804" t="s">
        <v>7632</v>
      </c>
      <c r="M804" t="s">
        <v>278</v>
      </c>
      <c r="N804">
        <v>22003</v>
      </c>
      <c r="O804" t="s">
        <v>70</v>
      </c>
      <c r="Q804" t="s">
        <v>10769</v>
      </c>
      <c r="S804" t="s">
        <v>72</v>
      </c>
      <c r="T804" t="s">
        <v>2824</v>
      </c>
      <c r="U804" t="s">
        <v>2825</v>
      </c>
      <c r="V804" t="s">
        <v>642</v>
      </c>
      <c r="W804" t="s">
        <v>105</v>
      </c>
      <c r="X804" t="s">
        <v>106</v>
      </c>
      <c r="Y804" t="str">
        <f>"37-3011"</f>
        <v>37-3011</v>
      </c>
      <c r="Z804" t="s">
        <v>94</v>
      </c>
      <c r="AA804">
        <v>561730</v>
      </c>
      <c r="AB804">
        <v>20</v>
      </c>
      <c r="AC804">
        <v>19</v>
      </c>
      <c r="AD804" t="s">
        <v>79</v>
      </c>
      <c r="AE804" t="s">
        <v>95</v>
      </c>
      <c r="AF804">
        <v>40</v>
      </c>
      <c r="AG804" s="4">
        <v>0.29166666666666669</v>
      </c>
      <c r="AH804" s="4">
        <v>0.66666666666666663</v>
      </c>
      <c r="AI804" s="5">
        <v>14.64</v>
      </c>
      <c r="AJ804">
        <v>21.96</v>
      </c>
      <c r="AL804" t="s">
        <v>81</v>
      </c>
      <c r="AM804" t="s">
        <v>82</v>
      </c>
      <c r="AO804" t="s">
        <v>83</v>
      </c>
      <c r="AR804" t="s">
        <v>82</v>
      </c>
      <c r="AT804" t="s">
        <v>82</v>
      </c>
      <c r="AW804" t="s">
        <v>82</v>
      </c>
      <c r="AY804" t="s">
        <v>10770</v>
      </c>
      <c r="AZ804" t="s">
        <v>3775</v>
      </c>
      <c r="BA804" t="s">
        <v>136</v>
      </c>
      <c r="BB804">
        <v>21771</v>
      </c>
      <c r="BC804" t="s">
        <v>79</v>
      </c>
      <c r="BH804" t="s">
        <v>10771</v>
      </c>
      <c r="BJ804">
        <v>621447321</v>
      </c>
    </row>
    <row r="805" spans="1:62" x14ac:dyDescent="0.25">
      <c r="A805" t="s">
        <v>10772</v>
      </c>
      <c r="B805" s="2">
        <v>43438</v>
      </c>
      <c r="C805" t="s">
        <v>63</v>
      </c>
      <c r="D805" s="3">
        <v>43406.846348495368</v>
      </c>
      <c r="E805" t="s">
        <v>7593</v>
      </c>
      <c r="F805" s="2">
        <v>43497</v>
      </c>
      <c r="G805" s="2">
        <v>43785</v>
      </c>
      <c r="H805" t="s">
        <v>10773</v>
      </c>
      <c r="J805" t="s">
        <v>10774</v>
      </c>
      <c r="L805" t="s">
        <v>6277</v>
      </c>
      <c r="M805" t="s">
        <v>105</v>
      </c>
      <c r="N805">
        <v>76009</v>
      </c>
      <c r="O805" t="s">
        <v>70</v>
      </c>
      <c r="Q805" t="s">
        <v>10775</v>
      </c>
      <c r="S805" t="s">
        <v>72</v>
      </c>
      <c r="T805" t="s">
        <v>1791</v>
      </c>
      <c r="U805" t="s">
        <v>911</v>
      </c>
      <c r="V805" t="s">
        <v>863</v>
      </c>
      <c r="W805" t="s">
        <v>105</v>
      </c>
      <c r="X805" t="s">
        <v>106</v>
      </c>
      <c r="Y805" t="str">
        <f>"37-3011"</f>
        <v>37-3011</v>
      </c>
      <c r="Z805" t="s">
        <v>94</v>
      </c>
      <c r="AA805">
        <v>561730</v>
      </c>
      <c r="AB805">
        <v>20</v>
      </c>
      <c r="AC805">
        <v>19</v>
      </c>
      <c r="AD805" t="s">
        <v>79</v>
      </c>
      <c r="AE805" t="s">
        <v>95</v>
      </c>
      <c r="AF805">
        <v>40</v>
      </c>
      <c r="AG805" s="4">
        <v>0.33333333333333331</v>
      </c>
      <c r="AH805" s="4">
        <v>0.70833333333333337</v>
      </c>
      <c r="AI805" s="5">
        <v>12.43</v>
      </c>
      <c r="AJ805">
        <v>18.649999999999999</v>
      </c>
      <c r="AL805" t="s">
        <v>81</v>
      </c>
      <c r="AM805" t="s">
        <v>82</v>
      </c>
      <c r="AO805" t="s">
        <v>83</v>
      </c>
      <c r="AR805" t="s">
        <v>82</v>
      </c>
      <c r="AT805" t="s">
        <v>82</v>
      </c>
      <c r="AW805" t="s">
        <v>82</v>
      </c>
      <c r="AY805" t="s">
        <v>6277</v>
      </c>
      <c r="AZ805" t="s">
        <v>3053</v>
      </c>
      <c r="BA805" t="s">
        <v>105</v>
      </c>
      <c r="BB805">
        <v>76009</v>
      </c>
      <c r="BC805" t="s">
        <v>79</v>
      </c>
      <c r="BH805" t="s">
        <v>10774</v>
      </c>
      <c r="BJ805">
        <v>752707384</v>
      </c>
    </row>
    <row r="806" spans="1:62" x14ac:dyDescent="0.25">
      <c r="A806" t="s">
        <v>10855</v>
      </c>
      <c r="B806" s="2">
        <v>43438</v>
      </c>
      <c r="C806" t="s">
        <v>63</v>
      </c>
      <c r="D806" s="3">
        <v>43406.845036840277</v>
      </c>
      <c r="E806" t="s">
        <v>1763</v>
      </c>
      <c r="F806" s="2">
        <v>43497</v>
      </c>
      <c r="G806" s="2">
        <v>43798</v>
      </c>
      <c r="H806" t="s">
        <v>10856</v>
      </c>
      <c r="J806" t="s">
        <v>10857</v>
      </c>
      <c r="L806" t="s">
        <v>946</v>
      </c>
      <c r="M806" t="s">
        <v>105</v>
      </c>
      <c r="N806">
        <v>78640</v>
      </c>
      <c r="O806" t="s">
        <v>70</v>
      </c>
      <c r="Q806" t="s">
        <v>10858</v>
      </c>
      <c r="S806" t="s">
        <v>72</v>
      </c>
      <c r="T806" t="s">
        <v>910</v>
      </c>
      <c r="U806" t="s">
        <v>911</v>
      </c>
      <c r="V806" t="s">
        <v>863</v>
      </c>
      <c r="W806" t="s">
        <v>105</v>
      </c>
      <c r="X806" t="s">
        <v>106</v>
      </c>
      <c r="Y806" t="str">
        <f>"37-3011"</f>
        <v>37-3011</v>
      </c>
      <c r="Z806" t="s">
        <v>94</v>
      </c>
      <c r="AA806">
        <v>561730</v>
      </c>
      <c r="AB806">
        <v>22</v>
      </c>
      <c r="AC806">
        <v>22</v>
      </c>
      <c r="AD806" t="s">
        <v>79</v>
      </c>
      <c r="AE806" t="s">
        <v>95</v>
      </c>
      <c r="AF806">
        <v>40</v>
      </c>
      <c r="AG806" s="4">
        <v>0.29166666666666669</v>
      </c>
      <c r="AH806" s="4">
        <v>0.66666666666666663</v>
      </c>
      <c r="AI806" s="5">
        <v>13.91</v>
      </c>
      <c r="AJ806">
        <v>20.87</v>
      </c>
      <c r="AL806" t="s">
        <v>81</v>
      </c>
      <c r="AM806" t="s">
        <v>82</v>
      </c>
      <c r="AO806" t="s">
        <v>83</v>
      </c>
      <c r="AR806" t="s">
        <v>82</v>
      </c>
      <c r="AT806" t="s">
        <v>82</v>
      </c>
      <c r="AW806" t="s">
        <v>72</v>
      </c>
      <c r="AX806">
        <v>1</v>
      </c>
      <c r="AY806" t="s">
        <v>946</v>
      </c>
      <c r="AZ806" t="s">
        <v>953</v>
      </c>
      <c r="BA806" t="s">
        <v>105</v>
      </c>
      <c r="BB806">
        <v>78640</v>
      </c>
      <c r="BC806" t="s">
        <v>79</v>
      </c>
      <c r="BH806" t="s">
        <v>10857</v>
      </c>
      <c r="BJ806">
        <v>742987849</v>
      </c>
    </row>
    <row r="807" spans="1:62" x14ac:dyDescent="0.25">
      <c r="A807" t="s">
        <v>10879</v>
      </c>
      <c r="B807" s="2">
        <v>43438</v>
      </c>
      <c r="C807" t="s">
        <v>63</v>
      </c>
      <c r="D807" s="3">
        <v>43407.193550636577</v>
      </c>
      <c r="E807" t="s">
        <v>64</v>
      </c>
      <c r="F807" s="2">
        <v>43497</v>
      </c>
      <c r="G807" s="2">
        <v>43768</v>
      </c>
      <c r="H807" t="s">
        <v>10880</v>
      </c>
      <c r="I807" t="s">
        <v>67</v>
      </c>
      <c r="J807" t="s">
        <v>10881</v>
      </c>
      <c r="K807" t="s">
        <v>67</v>
      </c>
      <c r="L807" t="s">
        <v>8954</v>
      </c>
      <c r="M807" t="s">
        <v>105</v>
      </c>
      <c r="N807" t="s">
        <v>10882</v>
      </c>
      <c r="O807" t="s">
        <v>70</v>
      </c>
      <c r="P807" t="s">
        <v>67</v>
      </c>
      <c r="Q807" t="s">
        <v>10883</v>
      </c>
      <c r="S807" t="s">
        <v>72</v>
      </c>
      <c r="T807" t="s">
        <v>5156</v>
      </c>
      <c r="U807" t="s">
        <v>5157</v>
      </c>
      <c r="V807" t="s">
        <v>5158</v>
      </c>
      <c r="W807" t="s">
        <v>105</v>
      </c>
      <c r="X807" t="s">
        <v>5159</v>
      </c>
      <c r="Y807" t="str">
        <f>"39-3091"</f>
        <v>39-3091</v>
      </c>
      <c r="Z807" t="s">
        <v>677</v>
      </c>
      <c r="AA807">
        <v>713990</v>
      </c>
      <c r="AB807">
        <v>30</v>
      </c>
      <c r="AC807">
        <v>30</v>
      </c>
      <c r="AD807" t="s">
        <v>79</v>
      </c>
      <c r="AE807" t="s">
        <v>80</v>
      </c>
      <c r="AF807">
        <v>40</v>
      </c>
      <c r="AG807" s="4">
        <v>0.54166666666666663</v>
      </c>
      <c r="AH807" s="4">
        <v>0.91666666666666663</v>
      </c>
      <c r="AI807" s="5">
        <v>366.4</v>
      </c>
      <c r="AL807" t="s">
        <v>81</v>
      </c>
      <c r="AM807" t="s">
        <v>82</v>
      </c>
      <c r="AO807" t="s">
        <v>83</v>
      </c>
      <c r="AR807" t="s">
        <v>82</v>
      </c>
      <c r="AT807" t="s">
        <v>82</v>
      </c>
      <c r="AW807" t="s">
        <v>82</v>
      </c>
      <c r="AY807" t="s">
        <v>795</v>
      </c>
      <c r="AZ807" t="s">
        <v>797</v>
      </c>
      <c r="BA807" t="s">
        <v>105</v>
      </c>
      <c r="BB807">
        <v>78221</v>
      </c>
      <c r="BC807" t="s">
        <v>79</v>
      </c>
      <c r="BH807" t="s">
        <v>10881</v>
      </c>
      <c r="BJ807">
        <v>742486323</v>
      </c>
    </row>
    <row r="808" spans="1:62" x14ac:dyDescent="0.25">
      <c r="A808" t="s">
        <v>10897</v>
      </c>
      <c r="B808" s="2">
        <v>43438</v>
      </c>
      <c r="C808" t="s">
        <v>63</v>
      </c>
      <c r="D808" s="3">
        <v>43406.844668379628</v>
      </c>
      <c r="E808" t="s">
        <v>64</v>
      </c>
      <c r="F808" s="2">
        <v>43497</v>
      </c>
      <c r="G808" s="2">
        <v>43798</v>
      </c>
      <c r="H808" t="s">
        <v>10898</v>
      </c>
      <c r="J808" t="s">
        <v>10899</v>
      </c>
      <c r="L808" t="s">
        <v>10900</v>
      </c>
      <c r="M808" t="s">
        <v>105</v>
      </c>
      <c r="N808">
        <v>75686</v>
      </c>
      <c r="O808" t="s">
        <v>70</v>
      </c>
      <c r="Q808" t="s">
        <v>10901</v>
      </c>
      <c r="S808" t="s">
        <v>72</v>
      </c>
      <c r="T808" t="s">
        <v>910</v>
      </c>
      <c r="U808" t="s">
        <v>911</v>
      </c>
      <c r="V808" t="s">
        <v>863</v>
      </c>
      <c r="W808" t="s">
        <v>105</v>
      </c>
      <c r="X808" t="s">
        <v>1673</v>
      </c>
      <c r="Y808" t="str">
        <f>"37-3011"</f>
        <v>37-3011</v>
      </c>
      <c r="Z808" t="s">
        <v>94</v>
      </c>
      <c r="AA808">
        <v>561730</v>
      </c>
      <c r="AB808">
        <v>5</v>
      </c>
      <c r="AC808">
        <v>5</v>
      </c>
      <c r="AD808" t="s">
        <v>79</v>
      </c>
      <c r="AE808" t="s">
        <v>95</v>
      </c>
      <c r="AF808">
        <v>40</v>
      </c>
      <c r="AG808" s="4">
        <v>0.33333333333333331</v>
      </c>
      <c r="AH808" s="4">
        <v>0.70833333333333337</v>
      </c>
      <c r="AI808" s="5">
        <v>13.35</v>
      </c>
      <c r="AJ808">
        <v>20.03</v>
      </c>
      <c r="AL808" t="s">
        <v>81</v>
      </c>
      <c r="AM808" t="s">
        <v>82</v>
      </c>
      <c r="AO808" t="s">
        <v>83</v>
      </c>
      <c r="AR808" t="s">
        <v>82</v>
      </c>
      <c r="AT808" t="s">
        <v>82</v>
      </c>
      <c r="AW808" t="s">
        <v>82</v>
      </c>
      <c r="AY808" t="s">
        <v>10900</v>
      </c>
      <c r="AZ808" t="s">
        <v>10902</v>
      </c>
      <c r="BA808" t="s">
        <v>105</v>
      </c>
      <c r="BB808">
        <v>75686</v>
      </c>
      <c r="BC808" t="s">
        <v>79</v>
      </c>
      <c r="BH808" t="s">
        <v>10899</v>
      </c>
      <c r="BJ808">
        <v>208481635</v>
      </c>
    </row>
    <row r="809" spans="1:62" x14ac:dyDescent="0.25">
      <c r="A809" t="s">
        <v>10923</v>
      </c>
      <c r="B809" s="2">
        <v>43438</v>
      </c>
      <c r="C809" t="s">
        <v>63</v>
      </c>
      <c r="D809" s="3">
        <v>43406.842939803239</v>
      </c>
      <c r="E809" t="s">
        <v>282</v>
      </c>
      <c r="F809" s="2">
        <v>43497</v>
      </c>
      <c r="G809" s="2">
        <v>43800</v>
      </c>
      <c r="H809" t="s">
        <v>10924</v>
      </c>
      <c r="J809" t="s">
        <v>10925</v>
      </c>
      <c r="L809" t="s">
        <v>5115</v>
      </c>
      <c r="M809" t="s">
        <v>278</v>
      </c>
      <c r="N809">
        <v>23450</v>
      </c>
      <c r="O809" t="s">
        <v>70</v>
      </c>
      <c r="Q809" t="s">
        <v>10926</v>
      </c>
      <c r="S809" t="s">
        <v>72</v>
      </c>
      <c r="T809" t="s">
        <v>5117</v>
      </c>
      <c r="U809" t="s">
        <v>5118</v>
      </c>
      <c r="V809" t="s">
        <v>2222</v>
      </c>
      <c r="W809" t="s">
        <v>278</v>
      </c>
      <c r="X809" t="s">
        <v>106</v>
      </c>
      <c r="Y809" t="str">
        <f>"37-3011"</f>
        <v>37-3011</v>
      </c>
      <c r="Z809" t="s">
        <v>94</v>
      </c>
      <c r="AA809">
        <v>561730</v>
      </c>
      <c r="AB809">
        <v>23</v>
      </c>
      <c r="AC809">
        <v>22</v>
      </c>
      <c r="AD809" t="s">
        <v>79</v>
      </c>
      <c r="AE809" t="s">
        <v>80</v>
      </c>
      <c r="AF809">
        <v>35</v>
      </c>
      <c r="AG809" s="4">
        <v>0.3125</v>
      </c>
      <c r="AH809" s="4">
        <v>0.72916666666666663</v>
      </c>
      <c r="AI809" s="5">
        <v>12.46</v>
      </c>
      <c r="AJ809">
        <v>18.690000000000001</v>
      </c>
      <c r="AL809" t="s">
        <v>81</v>
      </c>
      <c r="AM809" t="s">
        <v>82</v>
      </c>
      <c r="AO809" t="s">
        <v>83</v>
      </c>
      <c r="AR809" t="s">
        <v>82</v>
      </c>
      <c r="AT809" t="s">
        <v>82</v>
      </c>
      <c r="AW809" t="s">
        <v>72</v>
      </c>
      <c r="AX809">
        <v>3</v>
      </c>
      <c r="AY809" t="s">
        <v>5115</v>
      </c>
      <c r="AZ809" t="s">
        <v>5119</v>
      </c>
      <c r="BA809" t="s">
        <v>278</v>
      </c>
      <c r="BB809">
        <v>23450</v>
      </c>
      <c r="BC809" t="s">
        <v>79</v>
      </c>
      <c r="BH809" t="s">
        <v>10925</v>
      </c>
      <c r="BJ809">
        <v>205610800</v>
      </c>
    </row>
    <row r="810" spans="1:62" x14ac:dyDescent="0.25">
      <c r="A810" t="s">
        <v>10927</v>
      </c>
      <c r="B810" s="2">
        <v>43438</v>
      </c>
      <c r="C810" t="s">
        <v>63</v>
      </c>
      <c r="D810" s="3">
        <v>43406.83467452546</v>
      </c>
      <c r="E810" t="s">
        <v>64</v>
      </c>
      <c r="F810" s="2">
        <v>43497</v>
      </c>
      <c r="G810" s="2">
        <v>43800</v>
      </c>
      <c r="H810" t="s">
        <v>10928</v>
      </c>
      <c r="J810" t="s">
        <v>10929</v>
      </c>
      <c r="L810" t="s">
        <v>1245</v>
      </c>
      <c r="M810" t="s">
        <v>1246</v>
      </c>
      <c r="N810">
        <v>63005</v>
      </c>
      <c r="O810" t="s">
        <v>70</v>
      </c>
      <c r="Q810" t="s">
        <v>10930</v>
      </c>
      <c r="S810" t="s">
        <v>72</v>
      </c>
      <c r="T810" t="s">
        <v>6264</v>
      </c>
      <c r="U810" t="s">
        <v>10931</v>
      </c>
      <c r="V810" t="s">
        <v>104</v>
      </c>
      <c r="W810" t="s">
        <v>105</v>
      </c>
      <c r="X810" t="s">
        <v>106</v>
      </c>
      <c r="Y810" t="str">
        <f>"37-3011"</f>
        <v>37-3011</v>
      </c>
      <c r="Z810" t="s">
        <v>94</v>
      </c>
      <c r="AA810">
        <v>561730</v>
      </c>
      <c r="AB810">
        <v>35</v>
      </c>
      <c r="AC810">
        <v>35</v>
      </c>
      <c r="AD810" t="s">
        <v>79</v>
      </c>
      <c r="AE810" t="s">
        <v>80</v>
      </c>
      <c r="AF810">
        <v>40</v>
      </c>
      <c r="AG810" s="4">
        <v>0.33333333333333331</v>
      </c>
      <c r="AH810" s="4">
        <v>0.70833333333333337</v>
      </c>
      <c r="AI810" s="5">
        <v>14.52</v>
      </c>
      <c r="AJ810">
        <v>21.78</v>
      </c>
      <c r="AL810" t="s">
        <v>81</v>
      </c>
      <c r="AM810" t="s">
        <v>82</v>
      </c>
      <c r="AO810" t="s">
        <v>83</v>
      </c>
      <c r="AR810" t="s">
        <v>82</v>
      </c>
      <c r="AT810" t="s">
        <v>82</v>
      </c>
      <c r="AW810" t="s">
        <v>82</v>
      </c>
      <c r="AY810" t="s">
        <v>1245</v>
      </c>
      <c r="AZ810" t="s">
        <v>1797</v>
      </c>
      <c r="BA810" t="s">
        <v>1246</v>
      </c>
      <c r="BB810">
        <v>63005</v>
      </c>
      <c r="BC810" t="s">
        <v>79</v>
      </c>
      <c r="BH810" t="s">
        <v>10932</v>
      </c>
      <c r="BJ810">
        <v>331000442</v>
      </c>
    </row>
    <row r="811" spans="1:62" x14ac:dyDescent="0.25">
      <c r="A811" t="s">
        <v>11021</v>
      </c>
      <c r="B811" s="2">
        <v>43438</v>
      </c>
      <c r="C811" t="s">
        <v>63</v>
      </c>
      <c r="D811" s="3">
        <v>43409.741852650463</v>
      </c>
      <c r="E811" t="s">
        <v>64</v>
      </c>
      <c r="F811" s="2">
        <v>43497</v>
      </c>
      <c r="G811" s="2">
        <v>43799</v>
      </c>
      <c r="H811" t="s">
        <v>11022</v>
      </c>
      <c r="I811" t="s">
        <v>11023</v>
      </c>
      <c r="J811" t="s">
        <v>11024</v>
      </c>
      <c r="L811" t="s">
        <v>11025</v>
      </c>
      <c r="M811" t="s">
        <v>323</v>
      </c>
      <c r="N811">
        <v>91355</v>
      </c>
      <c r="O811" t="s">
        <v>70</v>
      </c>
      <c r="Q811" t="s">
        <v>11026</v>
      </c>
      <c r="S811" t="s">
        <v>72</v>
      </c>
      <c r="T811" t="s">
        <v>7872</v>
      </c>
      <c r="U811" t="s">
        <v>7873</v>
      </c>
      <c r="V811" t="s">
        <v>2471</v>
      </c>
      <c r="W811" t="s">
        <v>649</v>
      </c>
      <c r="X811" t="s">
        <v>106</v>
      </c>
      <c r="Y811" t="str">
        <f>"37-3011"</f>
        <v>37-3011</v>
      </c>
      <c r="Z811" t="s">
        <v>94</v>
      </c>
      <c r="AA811">
        <v>561730</v>
      </c>
      <c r="AB811">
        <v>12</v>
      </c>
      <c r="AC811">
        <v>12</v>
      </c>
      <c r="AD811" t="s">
        <v>79</v>
      </c>
      <c r="AE811" t="s">
        <v>95</v>
      </c>
      <c r="AF811">
        <v>40</v>
      </c>
      <c r="AG811" s="4">
        <v>0.25</v>
      </c>
      <c r="AH811" s="4">
        <v>0.60416666666666663</v>
      </c>
      <c r="AI811" s="5">
        <v>13.23</v>
      </c>
      <c r="AJ811">
        <v>19.850000000000001</v>
      </c>
      <c r="AK811">
        <v>19.850000000000001</v>
      </c>
      <c r="AL811" t="s">
        <v>81</v>
      </c>
      <c r="AM811" t="s">
        <v>82</v>
      </c>
      <c r="AO811" t="s">
        <v>83</v>
      </c>
      <c r="AP811" t="s">
        <v>67</v>
      </c>
      <c r="AQ811" t="s">
        <v>83</v>
      </c>
      <c r="AR811" t="s">
        <v>82</v>
      </c>
      <c r="AT811" t="s">
        <v>82</v>
      </c>
      <c r="AW811" t="s">
        <v>72</v>
      </c>
      <c r="AX811">
        <v>3</v>
      </c>
      <c r="AY811" t="s">
        <v>2471</v>
      </c>
      <c r="AZ811" t="s">
        <v>655</v>
      </c>
      <c r="BA811" t="s">
        <v>649</v>
      </c>
      <c r="BB811">
        <v>85040</v>
      </c>
      <c r="BC811" t="s">
        <v>79</v>
      </c>
      <c r="BH811" t="s">
        <v>11027</v>
      </c>
      <c r="BJ811">
        <v>562399322</v>
      </c>
    </row>
    <row r="812" spans="1:62" x14ac:dyDescent="0.25">
      <c r="A812" t="s">
        <v>11117</v>
      </c>
      <c r="B812" s="2">
        <v>43438</v>
      </c>
      <c r="C812" t="s">
        <v>63</v>
      </c>
      <c r="D812" s="3">
        <v>43407.427252824076</v>
      </c>
      <c r="E812" t="s">
        <v>64</v>
      </c>
      <c r="F812" s="2">
        <v>43497</v>
      </c>
      <c r="G812" s="2">
        <v>43799</v>
      </c>
      <c r="H812" t="s">
        <v>11118</v>
      </c>
      <c r="I812" t="s">
        <v>67</v>
      </c>
      <c r="J812" t="s">
        <v>11119</v>
      </c>
      <c r="K812" t="s">
        <v>11120</v>
      </c>
      <c r="L812" t="s">
        <v>6994</v>
      </c>
      <c r="M812" t="s">
        <v>86</v>
      </c>
      <c r="N812">
        <v>33534</v>
      </c>
      <c r="O812" t="s">
        <v>70</v>
      </c>
      <c r="P812" t="s">
        <v>67</v>
      </c>
      <c r="Q812" t="s">
        <v>11121</v>
      </c>
      <c r="S812" t="s">
        <v>72</v>
      </c>
      <c r="T812" t="s">
        <v>5156</v>
      </c>
      <c r="U812" t="s">
        <v>5157</v>
      </c>
      <c r="V812" t="s">
        <v>5158</v>
      </c>
      <c r="W812" t="s">
        <v>105</v>
      </c>
      <c r="X812" t="s">
        <v>677</v>
      </c>
      <c r="Y812" t="str">
        <f>"39-3091"</f>
        <v>39-3091</v>
      </c>
      <c r="Z812" t="s">
        <v>677</v>
      </c>
      <c r="AA812">
        <v>711190</v>
      </c>
      <c r="AB812">
        <v>65</v>
      </c>
      <c r="AC812">
        <v>65</v>
      </c>
      <c r="AD812" t="s">
        <v>79</v>
      </c>
      <c r="AE812" t="s">
        <v>80</v>
      </c>
      <c r="AF812">
        <v>40</v>
      </c>
      <c r="AG812" s="4">
        <v>0.54166666666666663</v>
      </c>
      <c r="AH812" s="4">
        <v>0.91666666666666663</v>
      </c>
      <c r="AI812" s="5">
        <v>343.2</v>
      </c>
      <c r="AJ812">
        <v>0</v>
      </c>
      <c r="AK812">
        <v>0</v>
      </c>
      <c r="AL812" t="s">
        <v>81</v>
      </c>
      <c r="AM812" t="s">
        <v>82</v>
      </c>
      <c r="AO812" t="s">
        <v>83</v>
      </c>
      <c r="AR812" t="s">
        <v>82</v>
      </c>
      <c r="AT812" t="s">
        <v>82</v>
      </c>
      <c r="AW812" t="s">
        <v>82</v>
      </c>
      <c r="AY812" t="s">
        <v>7084</v>
      </c>
      <c r="AZ812" t="s">
        <v>7080</v>
      </c>
      <c r="BA812" t="s">
        <v>86</v>
      </c>
      <c r="BB812">
        <v>33917</v>
      </c>
      <c r="BC812" t="s">
        <v>79</v>
      </c>
      <c r="BH812" t="s">
        <v>11122</v>
      </c>
      <c r="BI812" t="s">
        <v>67</v>
      </c>
      <c r="BJ812">
        <v>520690094</v>
      </c>
    </row>
    <row r="813" spans="1:62" x14ac:dyDescent="0.25">
      <c r="A813" t="s">
        <v>11155</v>
      </c>
      <c r="B813" s="2">
        <v>43438</v>
      </c>
      <c r="C813" t="s">
        <v>63</v>
      </c>
      <c r="D813" s="3">
        <v>43407.228585231482</v>
      </c>
      <c r="E813" t="s">
        <v>282</v>
      </c>
      <c r="F813" s="2">
        <v>43497</v>
      </c>
      <c r="G813" s="2">
        <v>43799</v>
      </c>
      <c r="H813" t="s">
        <v>11134</v>
      </c>
      <c r="I813" t="s">
        <v>67</v>
      </c>
      <c r="J813" t="s">
        <v>11135</v>
      </c>
      <c r="L813" t="s">
        <v>2471</v>
      </c>
      <c r="M813" t="s">
        <v>649</v>
      </c>
      <c r="N813">
        <v>85040</v>
      </c>
      <c r="O813" t="s">
        <v>70</v>
      </c>
      <c r="Q813" t="s">
        <v>11136</v>
      </c>
      <c r="S813" t="s">
        <v>72</v>
      </c>
      <c r="T813" t="s">
        <v>11063</v>
      </c>
      <c r="U813" t="s">
        <v>7873</v>
      </c>
      <c r="V813" t="s">
        <v>2471</v>
      </c>
      <c r="W813" t="s">
        <v>649</v>
      </c>
      <c r="X813" t="s">
        <v>10978</v>
      </c>
      <c r="Y813" t="str">
        <f>"45-2092"</f>
        <v>45-2092</v>
      </c>
      <c r="Z813" t="s">
        <v>883</v>
      </c>
      <c r="AA813">
        <v>424930</v>
      </c>
      <c r="AB813">
        <v>12</v>
      </c>
      <c r="AC813">
        <v>11</v>
      </c>
      <c r="AD813" t="s">
        <v>79</v>
      </c>
      <c r="AE813" t="s">
        <v>95</v>
      </c>
      <c r="AF813">
        <v>40</v>
      </c>
      <c r="AG813" s="4">
        <v>0.25</v>
      </c>
      <c r="AH813" s="4">
        <v>0.60416666666666663</v>
      </c>
      <c r="AI813" s="5">
        <v>10.64</v>
      </c>
      <c r="AJ813">
        <v>15.96</v>
      </c>
      <c r="AK813">
        <v>15.96</v>
      </c>
      <c r="AL813" t="s">
        <v>81</v>
      </c>
      <c r="AM813" t="s">
        <v>82</v>
      </c>
      <c r="AO813" t="s">
        <v>83</v>
      </c>
      <c r="AP813" t="s">
        <v>67</v>
      </c>
      <c r="AQ813" t="s">
        <v>67</v>
      </c>
      <c r="AR813" t="s">
        <v>82</v>
      </c>
      <c r="AT813" t="s">
        <v>82</v>
      </c>
      <c r="AW813" t="s">
        <v>82</v>
      </c>
      <c r="AY813" t="s">
        <v>11156</v>
      </c>
      <c r="AZ813" t="s">
        <v>10257</v>
      </c>
      <c r="BA813" t="s">
        <v>649</v>
      </c>
      <c r="BB813">
        <v>85653</v>
      </c>
      <c r="BC813" t="s">
        <v>79</v>
      </c>
      <c r="BH813" t="s">
        <v>11157</v>
      </c>
      <c r="BJ813">
        <v>860910461</v>
      </c>
    </row>
    <row r="814" spans="1:62" x14ac:dyDescent="0.25">
      <c r="A814" t="s">
        <v>11291</v>
      </c>
      <c r="B814" s="2">
        <v>43438</v>
      </c>
      <c r="C814" t="s">
        <v>63</v>
      </c>
      <c r="D814" s="3">
        <v>43406.976861377312</v>
      </c>
      <c r="E814" t="s">
        <v>64</v>
      </c>
      <c r="F814" s="2">
        <v>43497</v>
      </c>
      <c r="G814" s="2">
        <v>43799</v>
      </c>
      <c r="H814" t="s">
        <v>11065</v>
      </c>
      <c r="I814" t="s">
        <v>11066</v>
      </c>
      <c r="J814" t="s">
        <v>11067</v>
      </c>
      <c r="L814" t="s">
        <v>7731</v>
      </c>
      <c r="M814" t="s">
        <v>714</v>
      </c>
      <c r="N814">
        <v>70460</v>
      </c>
      <c r="O814" t="s">
        <v>70</v>
      </c>
      <c r="Q814" t="s">
        <v>11068</v>
      </c>
      <c r="S814" t="s">
        <v>72</v>
      </c>
      <c r="T814" t="s">
        <v>1175</v>
      </c>
      <c r="U814" t="s">
        <v>7873</v>
      </c>
      <c r="V814" t="s">
        <v>2471</v>
      </c>
      <c r="W814" t="s">
        <v>649</v>
      </c>
      <c r="X814" t="s">
        <v>2013</v>
      </c>
      <c r="Y814" t="str">
        <f>"37-3011"</f>
        <v>37-3011</v>
      </c>
      <c r="Z814" t="s">
        <v>94</v>
      </c>
      <c r="AA814">
        <v>561730</v>
      </c>
      <c r="AB814">
        <v>20</v>
      </c>
      <c r="AC814">
        <v>20</v>
      </c>
      <c r="AD814" t="s">
        <v>79</v>
      </c>
      <c r="AE814" t="s">
        <v>95</v>
      </c>
      <c r="AF814">
        <v>40</v>
      </c>
      <c r="AG814" s="4">
        <v>0.25</v>
      </c>
      <c r="AH814" s="4">
        <v>0.60416666666666663</v>
      </c>
      <c r="AI814" s="5">
        <v>13.98</v>
      </c>
      <c r="AJ814">
        <v>20.97</v>
      </c>
      <c r="AK814">
        <v>20.97</v>
      </c>
      <c r="AL814" t="s">
        <v>81</v>
      </c>
      <c r="AM814" t="s">
        <v>82</v>
      </c>
      <c r="AO814" t="s">
        <v>83</v>
      </c>
      <c r="AP814" t="s">
        <v>67</v>
      </c>
      <c r="AQ814" t="s">
        <v>67</v>
      </c>
      <c r="AR814" t="s">
        <v>82</v>
      </c>
      <c r="AT814" t="s">
        <v>82</v>
      </c>
      <c r="AW814" t="s">
        <v>72</v>
      </c>
      <c r="AX814">
        <v>3</v>
      </c>
      <c r="AY814" t="s">
        <v>4338</v>
      </c>
      <c r="AZ814" t="s">
        <v>3922</v>
      </c>
      <c r="BA814" t="s">
        <v>787</v>
      </c>
      <c r="BB814">
        <v>32413</v>
      </c>
      <c r="BC814" t="s">
        <v>79</v>
      </c>
      <c r="BH814" t="s">
        <v>11292</v>
      </c>
      <c r="BJ814">
        <v>721285520</v>
      </c>
    </row>
    <row r="815" spans="1:62" x14ac:dyDescent="0.25">
      <c r="A815" t="s">
        <v>11376</v>
      </c>
      <c r="B815" s="2">
        <v>43438</v>
      </c>
      <c r="C815" t="s">
        <v>63</v>
      </c>
      <c r="D815" s="3">
        <v>43409.434109710652</v>
      </c>
      <c r="E815" t="s">
        <v>64</v>
      </c>
      <c r="F815" s="2">
        <v>43499</v>
      </c>
      <c r="G815" s="2">
        <v>43790</v>
      </c>
      <c r="H815" t="s">
        <v>11377</v>
      </c>
      <c r="J815" t="s">
        <v>11378</v>
      </c>
      <c r="L815" t="s">
        <v>10991</v>
      </c>
      <c r="M815" t="s">
        <v>649</v>
      </c>
      <c r="N815">
        <v>85308</v>
      </c>
      <c r="O815" t="s">
        <v>70</v>
      </c>
      <c r="Q815" t="s">
        <v>11379</v>
      </c>
      <c r="S815" t="s">
        <v>72</v>
      </c>
      <c r="T815" t="s">
        <v>5156</v>
      </c>
      <c r="U815" t="s">
        <v>5157</v>
      </c>
      <c r="V815" t="s">
        <v>5158</v>
      </c>
      <c r="W815" t="s">
        <v>105</v>
      </c>
      <c r="X815" t="s">
        <v>5873</v>
      </c>
      <c r="Y815" t="str">
        <f>"35-3022"</f>
        <v>35-3022</v>
      </c>
      <c r="Z815" t="s">
        <v>280</v>
      </c>
      <c r="AA815">
        <v>713990</v>
      </c>
      <c r="AB815">
        <v>6</v>
      </c>
      <c r="AC815">
        <v>6</v>
      </c>
      <c r="AD815" t="s">
        <v>79</v>
      </c>
      <c r="AE815" t="s">
        <v>80</v>
      </c>
      <c r="AF815">
        <v>40</v>
      </c>
      <c r="AG815" s="4">
        <v>0.54166666666666663</v>
      </c>
      <c r="AH815" s="4">
        <v>0.91666666666666663</v>
      </c>
      <c r="AI815" s="5">
        <v>10.58</v>
      </c>
      <c r="AL815" t="s">
        <v>81</v>
      </c>
      <c r="AM815" t="s">
        <v>82</v>
      </c>
      <c r="AO815" t="s">
        <v>83</v>
      </c>
      <c r="AR815" t="s">
        <v>82</v>
      </c>
      <c r="AT815" t="s">
        <v>82</v>
      </c>
      <c r="AW815" t="s">
        <v>82</v>
      </c>
      <c r="AY815" t="s">
        <v>10991</v>
      </c>
      <c r="AZ815" t="s">
        <v>655</v>
      </c>
      <c r="BA815" t="s">
        <v>649</v>
      </c>
      <c r="BB815">
        <v>85308</v>
      </c>
      <c r="BC815" t="s">
        <v>79</v>
      </c>
      <c r="BH815" t="s">
        <v>11378</v>
      </c>
      <c r="BJ815">
        <v>841232917</v>
      </c>
    </row>
    <row r="816" spans="1:62" x14ac:dyDescent="0.25">
      <c r="A816" t="s">
        <v>11619</v>
      </c>
      <c r="B816" s="2">
        <v>43438</v>
      </c>
      <c r="C816" t="s">
        <v>63</v>
      </c>
      <c r="D816" s="3">
        <v>43410.295589386573</v>
      </c>
      <c r="E816" t="s">
        <v>64</v>
      </c>
      <c r="F816" s="2">
        <v>43497</v>
      </c>
      <c r="G816" s="2">
        <v>43769</v>
      </c>
      <c r="H816" t="s">
        <v>11620</v>
      </c>
      <c r="I816" t="s">
        <v>67</v>
      </c>
      <c r="J816" t="s">
        <v>11621</v>
      </c>
      <c r="K816" t="s">
        <v>67</v>
      </c>
      <c r="L816" t="s">
        <v>11622</v>
      </c>
      <c r="M816" t="s">
        <v>844</v>
      </c>
      <c r="N816">
        <v>62061</v>
      </c>
      <c r="O816" t="s">
        <v>70</v>
      </c>
      <c r="P816" t="s">
        <v>67</v>
      </c>
      <c r="Q816" t="s">
        <v>11623</v>
      </c>
      <c r="S816" t="s">
        <v>72</v>
      </c>
      <c r="T816" t="s">
        <v>5156</v>
      </c>
      <c r="U816" t="s">
        <v>5157</v>
      </c>
      <c r="V816" t="s">
        <v>5158</v>
      </c>
      <c r="W816" t="s">
        <v>105</v>
      </c>
      <c r="X816" t="s">
        <v>677</v>
      </c>
      <c r="Y816" t="str">
        <f>"39-3091"</f>
        <v>39-3091</v>
      </c>
      <c r="Z816" t="s">
        <v>677</v>
      </c>
      <c r="AA816">
        <v>711190</v>
      </c>
      <c r="AB816">
        <v>17</v>
      </c>
      <c r="AC816">
        <v>17</v>
      </c>
      <c r="AD816" t="s">
        <v>79</v>
      </c>
      <c r="AE816" t="s">
        <v>80</v>
      </c>
      <c r="AF816">
        <v>40</v>
      </c>
      <c r="AG816" s="4">
        <v>0.54166666666666663</v>
      </c>
      <c r="AH816" s="4">
        <v>0.91666666666666663</v>
      </c>
      <c r="AI816" s="5">
        <v>338.4</v>
      </c>
      <c r="AJ816">
        <v>0</v>
      </c>
      <c r="AK816">
        <v>0</v>
      </c>
      <c r="AL816" t="s">
        <v>81</v>
      </c>
      <c r="AM816" t="s">
        <v>82</v>
      </c>
      <c r="AO816" t="s">
        <v>83</v>
      </c>
      <c r="AR816" t="s">
        <v>82</v>
      </c>
      <c r="AT816" t="s">
        <v>82</v>
      </c>
      <c r="AW816" t="s">
        <v>82</v>
      </c>
      <c r="AY816" t="s">
        <v>11624</v>
      </c>
      <c r="AZ816" t="s">
        <v>1921</v>
      </c>
      <c r="BA816" t="s">
        <v>844</v>
      </c>
      <c r="BB816">
        <v>62061</v>
      </c>
      <c r="BC816" t="s">
        <v>79</v>
      </c>
      <c r="BH816" t="s">
        <v>11625</v>
      </c>
      <c r="BI816" t="s">
        <v>67</v>
      </c>
      <c r="BJ816">
        <v>300000101</v>
      </c>
    </row>
    <row r="817" spans="1:62" x14ac:dyDescent="0.25">
      <c r="A817" t="s">
        <v>11713</v>
      </c>
      <c r="B817" s="2">
        <v>43438</v>
      </c>
      <c r="C817" t="s">
        <v>63</v>
      </c>
      <c r="D817" s="3">
        <v>43410.477316481483</v>
      </c>
      <c r="E817" t="s">
        <v>1763</v>
      </c>
      <c r="F817" s="2">
        <v>43497</v>
      </c>
      <c r="G817" s="2">
        <v>43708</v>
      </c>
      <c r="H817" t="s">
        <v>11714</v>
      </c>
      <c r="J817" t="s">
        <v>11715</v>
      </c>
      <c r="L817" t="s">
        <v>4205</v>
      </c>
      <c r="M817" t="s">
        <v>714</v>
      </c>
      <c r="N817">
        <v>70764</v>
      </c>
      <c r="O817" t="s">
        <v>70</v>
      </c>
      <c r="Q817" t="s">
        <v>11716</v>
      </c>
      <c r="S817" t="s">
        <v>72</v>
      </c>
      <c r="T817" t="s">
        <v>6754</v>
      </c>
      <c r="U817" t="s">
        <v>6755</v>
      </c>
      <c r="V817" t="s">
        <v>6756</v>
      </c>
      <c r="W817" t="s">
        <v>714</v>
      </c>
      <c r="X817" t="s">
        <v>1673</v>
      </c>
      <c r="Y817" t="str">
        <f>"37-3011"</f>
        <v>37-3011</v>
      </c>
      <c r="Z817" t="s">
        <v>94</v>
      </c>
      <c r="AA817">
        <v>561730</v>
      </c>
      <c r="AB817">
        <v>2</v>
      </c>
      <c r="AC817">
        <v>2</v>
      </c>
      <c r="AD817" t="s">
        <v>79</v>
      </c>
      <c r="AE817" t="s">
        <v>95</v>
      </c>
      <c r="AF817">
        <v>35</v>
      </c>
      <c r="AG817" s="4">
        <v>0.29166666666666669</v>
      </c>
      <c r="AH817" s="4">
        <v>0.60416666666666663</v>
      </c>
      <c r="AI817" s="5">
        <v>13.42</v>
      </c>
      <c r="AJ817">
        <v>20.13</v>
      </c>
      <c r="AL817" t="s">
        <v>81</v>
      </c>
      <c r="AM817" t="s">
        <v>82</v>
      </c>
      <c r="AO817" t="s">
        <v>83</v>
      </c>
      <c r="AR817" t="s">
        <v>82</v>
      </c>
      <c r="AT817" t="s">
        <v>82</v>
      </c>
      <c r="AW817" t="s">
        <v>82</v>
      </c>
      <c r="AY817" t="s">
        <v>4205</v>
      </c>
      <c r="AZ817" t="s">
        <v>6862</v>
      </c>
      <c r="BA817" t="s">
        <v>714</v>
      </c>
      <c r="BB817">
        <v>70764</v>
      </c>
      <c r="BC817" t="s">
        <v>79</v>
      </c>
      <c r="BH817" t="s">
        <v>11715</v>
      </c>
      <c r="BJ817">
        <v>731516022</v>
      </c>
    </row>
    <row r="818" spans="1:62" x14ac:dyDescent="0.25">
      <c r="A818" t="s">
        <v>12032</v>
      </c>
      <c r="B818" s="2">
        <v>43438</v>
      </c>
      <c r="C818" t="s">
        <v>63</v>
      </c>
      <c r="D818" s="3">
        <v>43412.589441342592</v>
      </c>
      <c r="E818" t="s">
        <v>64</v>
      </c>
      <c r="F818" s="2">
        <v>43497</v>
      </c>
      <c r="G818" s="2">
        <v>43800</v>
      </c>
      <c r="H818" t="s">
        <v>10058</v>
      </c>
      <c r="J818" t="s">
        <v>10059</v>
      </c>
      <c r="L818" t="s">
        <v>10060</v>
      </c>
      <c r="M818" t="s">
        <v>2314</v>
      </c>
      <c r="N818">
        <v>47006</v>
      </c>
      <c r="O818" t="s">
        <v>70</v>
      </c>
      <c r="Q818" t="s">
        <v>10061</v>
      </c>
      <c r="S818" t="s">
        <v>82</v>
      </c>
      <c r="U818" t="s">
        <v>92</v>
      </c>
      <c r="X818" t="s">
        <v>1758</v>
      </c>
      <c r="Y818" t="str">
        <f>"37-3011"</f>
        <v>37-3011</v>
      </c>
      <c r="Z818" t="s">
        <v>94</v>
      </c>
      <c r="AA818">
        <v>23899</v>
      </c>
      <c r="AB818">
        <v>30</v>
      </c>
      <c r="AC818">
        <v>30</v>
      </c>
      <c r="AD818" t="s">
        <v>79</v>
      </c>
      <c r="AE818" t="s">
        <v>80</v>
      </c>
      <c r="AF818">
        <v>40</v>
      </c>
      <c r="AG818" s="4">
        <v>0.29166666666666669</v>
      </c>
      <c r="AH818" s="4">
        <v>0.75</v>
      </c>
      <c r="AI818" s="5">
        <v>12.2</v>
      </c>
      <c r="AJ818">
        <v>18.3</v>
      </c>
      <c r="AL818" t="s">
        <v>81</v>
      </c>
      <c r="AM818" t="s">
        <v>82</v>
      </c>
      <c r="AO818" t="s">
        <v>83</v>
      </c>
      <c r="AR818" t="s">
        <v>82</v>
      </c>
      <c r="AT818" t="s">
        <v>82</v>
      </c>
      <c r="AW818" t="s">
        <v>82</v>
      </c>
      <c r="AY818" t="s">
        <v>10062</v>
      </c>
      <c r="AZ818" t="s">
        <v>1418</v>
      </c>
      <c r="BA818" t="s">
        <v>2314</v>
      </c>
      <c r="BB818">
        <v>47006</v>
      </c>
      <c r="BC818" t="s">
        <v>79</v>
      </c>
      <c r="BH818" t="s">
        <v>10063</v>
      </c>
      <c r="BJ818">
        <v>351606893</v>
      </c>
    </row>
    <row r="819" spans="1:62" x14ac:dyDescent="0.25">
      <c r="A819" t="s">
        <v>12080</v>
      </c>
      <c r="B819" s="2">
        <v>43438</v>
      </c>
      <c r="C819" t="s">
        <v>63</v>
      </c>
      <c r="D819" s="3">
        <v>43416.792506631944</v>
      </c>
      <c r="E819" t="s">
        <v>91</v>
      </c>
      <c r="H819" t="s">
        <v>12081</v>
      </c>
      <c r="J819" t="s">
        <v>12082</v>
      </c>
      <c r="K819" t="s">
        <v>12083</v>
      </c>
      <c r="L819" t="s">
        <v>6875</v>
      </c>
      <c r="M819" t="s">
        <v>147</v>
      </c>
      <c r="N819">
        <v>16049</v>
      </c>
      <c r="O819" t="s">
        <v>70</v>
      </c>
      <c r="Q819" t="s">
        <v>12084</v>
      </c>
      <c r="S819" t="s">
        <v>72</v>
      </c>
      <c r="T819" t="s">
        <v>1755</v>
      </c>
      <c r="U819" t="s">
        <v>8950</v>
      </c>
      <c r="V819" t="s">
        <v>1882</v>
      </c>
      <c r="W819" t="s">
        <v>278</v>
      </c>
      <c r="X819" t="s">
        <v>1197</v>
      </c>
      <c r="Y819" t="str">
        <f>"47-2061"</f>
        <v>47-2061</v>
      </c>
      <c r="Z819" t="s">
        <v>326</v>
      </c>
      <c r="AA819">
        <v>238110</v>
      </c>
      <c r="AB819">
        <v>12</v>
      </c>
      <c r="AD819" t="s">
        <v>79</v>
      </c>
      <c r="AE819" t="s">
        <v>95</v>
      </c>
      <c r="AF819">
        <v>40</v>
      </c>
      <c r="AG819" s="4">
        <v>0.3125</v>
      </c>
      <c r="AH819" s="4">
        <v>0.66666666666666663</v>
      </c>
      <c r="AI819" s="5">
        <v>20.04</v>
      </c>
      <c r="AJ819">
        <v>30.06</v>
      </c>
      <c r="AL819" t="s">
        <v>81</v>
      </c>
      <c r="AM819" t="s">
        <v>82</v>
      </c>
      <c r="AO819" t="s">
        <v>83</v>
      </c>
      <c r="AR819" t="s">
        <v>82</v>
      </c>
      <c r="AT819" t="s">
        <v>82</v>
      </c>
      <c r="AW819" t="s">
        <v>72</v>
      </c>
      <c r="AX819">
        <v>12</v>
      </c>
      <c r="AY819" t="s">
        <v>240</v>
      </c>
      <c r="AZ819" t="s">
        <v>3309</v>
      </c>
      <c r="BA819" t="s">
        <v>147</v>
      </c>
      <c r="BB819">
        <v>15210</v>
      </c>
      <c r="BC819" t="s">
        <v>79</v>
      </c>
      <c r="BH819" t="s">
        <v>12085</v>
      </c>
      <c r="BJ819">
        <v>208026304</v>
      </c>
    </row>
    <row r="820" spans="1:62" x14ac:dyDescent="0.25">
      <c r="A820" t="s">
        <v>12255</v>
      </c>
      <c r="B820" s="2">
        <v>43438</v>
      </c>
      <c r="C820" t="s">
        <v>63</v>
      </c>
      <c r="D820" s="3">
        <v>43413.344471215278</v>
      </c>
      <c r="E820" t="s">
        <v>91</v>
      </c>
      <c r="H820" t="s">
        <v>5835</v>
      </c>
      <c r="J820" t="s">
        <v>5836</v>
      </c>
      <c r="L820" t="s">
        <v>5837</v>
      </c>
      <c r="M820" t="s">
        <v>105</v>
      </c>
      <c r="N820">
        <v>76537</v>
      </c>
      <c r="O820" t="s">
        <v>70</v>
      </c>
      <c r="Q820" t="s">
        <v>5838</v>
      </c>
      <c r="S820" t="s">
        <v>72</v>
      </c>
      <c r="T820" t="s">
        <v>1791</v>
      </c>
      <c r="U820" t="s">
        <v>911</v>
      </c>
      <c r="V820" t="s">
        <v>863</v>
      </c>
      <c r="W820" t="s">
        <v>105</v>
      </c>
      <c r="X820" t="s">
        <v>5839</v>
      </c>
      <c r="Y820" t="str">
        <f>"47-3011"</f>
        <v>47-3011</v>
      </c>
      <c r="Z820" t="s">
        <v>5840</v>
      </c>
      <c r="AA820">
        <v>238140</v>
      </c>
      <c r="AB820">
        <v>35</v>
      </c>
      <c r="AD820" t="s">
        <v>79</v>
      </c>
      <c r="AE820" t="s">
        <v>95</v>
      </c>
      <c r="AF820">
        <v>40</v>
      </c>
      <c r="AG820" s="4">
        <v>0.29166666666666669</v>
      </c>
      <c r="AH820" s="4">
        <v>0.66666666666666663</v>
      </c>
      <c r="AI820" s="5">
        <v>15.62</v>
      </c>
      <c r="AJ820">
        <v>23.43</v>
      </c>
      <c r="AL820" t="s">
        <v>81</v>
      </c>
      <c r="AM820" t="s">
        <v>82</v>
      </c>
      <c r="AO820" t="s">
        <v>83</v>
      </c>
      <c r="AR820" t="s">
        <v>82</v>
      </c>
      <c r="AT820" t="s">
        <v>82</v>
      </c>
      <c r="AW820" t="s">
        <v>82</v>
      </c>
      <c r="AY820" t="s">
        <v>5837</v>
      </c>
      <c r="AZ820" t="s">
        <v>2062</v>
      </c>
      <c r="BA820" t="s">
        <v>105</v>
      </c>
      <c r="BB820">
        <v>76537</v>
      </c>
      <c r="BC820" t="s">
        <v>79</v>
      </c>
      <c r="BH820" t="s">
        <v>5841</v>
      </c>
      <c r="BJ820">
        <v>204890788</v>
      </c>
    </row>
    <row r="821" spans="1:62" x14ac:dyDescent="0.25">
      <c r="A821" t="s">
        <v>12342</v>
      </c>
      <c r="B821" s="2">
        <v>43438</v>
      </c>
      <c r="C821" t="s">
        <v>63</v>
      </c>
      <c r="D821" s="3">
        <v>43413.529529155094</v>
      </c>
      <c r="E821" t="s">
        <v>64</v>
      </c>
      <c r="F821" s="2">
        <v>43497</v>
      </c>
      <c r="G821" s="2">
        <v>43799</v>
      </c>
      <c r="H821" t="s">
        <v>12343</v>
      </c>
      <c r="I821" t="s">
        <v>67</v>
      </c>
      <c r="J821" t="s">
        <v>12344</v>
      </c>
      <c r="L821" t="s">
        <v>12345</v>
      </c>
      <c r="M821" t="s">
        <v>649</v>
      </c>
      <c r="N821">
        <v>86315</v>
      </c>
      <c r="O821" t="s">
        <v>70</v>
      </c>
      <c r="Q821" t="s">
        <v>12346</v>
      </c>
      <c r="S821" t="s">
        <v>72</v>
      </c>
      <c r="T821" t="s">
        <v>11063</v>
      </c>
      <c r="U821" t="s">
        <v>7873</v>
      </c>
      <c r="V821" t="s">
        <v>2471</v>
      </c>
      <c r="W821" t="s">
        <v>649</v>
      </c>
      <c r="X821" t="s">
        <v>10978</v>
      </c>
      <c r="Y821" t="str">
        <f>"45-2092"</f>
        <v>45-2092</v>
      </c>
      <c r="Z821" t="s">
        <v>883</v>
      </c>
      <c r="AA821">
        <v>424930</v>
      </c>
      <c r="AB821">
        <v>8</v>
      </c>
      <c r="AC821">
        <v>8</v>
      </c>
      <c r="AD821" t="s">
        <v>79</v>
      </c>
      <c r="AE821" t="s">
        <v>95</v>
      </c>
      <c r="AF821">
        <v>40</v>
      </c>
      <c r="AG821" s="4">
        <v>0.33333333333333331</v>
      </c>
      <c r="AH821" s="4">
        <v>0.6875</v>
      </c>
      <c r="AI821" s="5">
        <v>11.23</v>
      </c>
      <c r="AJ821">
        <v>16.850000000000001</v>
      </c>
      <c r="AK821">
        <v>16.850000000000001</v>
      </c>
      <c r="AL821" t="s">
        <v>81</v>
      </c>
      <c r="AM821" t="s">
        <v>82</v>
      </c>
      <c r="AO821" t="s">
        <v>83</v>
      </c>
      <c r="AP821" t="s">
        <v>67</v>
      </c>
      <c r="AQ821" t="s">
        <v>67</v>
      </c>
      <c r="AR821" t="s">
        <v>82</v>
      </c>
      <c r="AT821" t="s">
        <v>82</v>
      </c>
      <c r="AW821" t="s">
        <v>82</v>
      </c>
      <c r="AY821" t="s">
        <v>12345</v>
      </c>
      <c r="AZ821" t="s">
        <v>12347</v>
      </c>
      <c r="BA821" t="s">
        <v>649</v>
      </c>
      <c r="BB821">
        <v>86315</v>
      </c>
      <c r="BC821" t="s">
        <v>79</v>
      </c>
      <c r="BH821" t="s">
        <v>12344</v>
      </c>
      <c r="BJ821">
        <v>860708195</v>
      </c>
    </row>
    <row r="822" spans="1:62" x14ac:dyDescent="0.25">
      <c r="A822" t="s">
        <v>2305</v>
      </c>
      <c r="B822" s="2">
        <v>43440</v>
      </c>
      <c r="C822" t="s">
        <v>63</v>
      </c>
      <c r="D822" s="3">
        <v>43409.115542835651</v>
      </c>
      <c r="E822" t="s">
        <v>1763</v>
      </c>
      <c r="F822" s="2">
        <v>43497</v>
      </c>
      <c r="G822" s="2">
        <v>43799</v>
      </c>
      <c r="H822" t="s">
        <v>2306</v>
      </c>
      <c r="I822" t="s">
        <v>67</v>
      </c>
      <c r="J822" t="s">
        <v>2307</v>
      </c>
      <c r="K822" t="s">
        <v>67</v>
      </c>
      <c r="L822" t="s">
        <v>2308</v>
      </c>
      <c r="M822" t="s">
        <v>69</v>
      </c>
      <c r="N822">
        <v>40055</v>
      </c>
      <c r="O822" t="s">
        <v>70</v>
      </c>
      <c r="P822" t="s">
        <v>67</v>
      </c>
      <c r="Q822" t="s">
        <v>2309</v>
      </c>
      <c r="S822" t="s">
        <v>72</v>
      </c>
      <c r="T822" t="s">
        <v>524</v>
      </c>
      <c r="U822" t="s">
        <v>1850</v>
      </c>
      <c r="V822" t="s">
        <v>526</v>
      </c>
      <c r="W822" t="s">
        <v>69</v>
      </c>
      <c r="X822" t="s">
        <v>2031</v>
      </c>
      <c r="Y822" t="str">
        <f>"37-3011"</f>
        <v>37-3011</v>
      </c>
      <c r="Z822" t="s">
        <v>94</v>
      </c>
      <c r="AA822">
        <v>561730</v>
      </c>
      <c r="AB822">
        <v>4</v>
      </c>
      <c r="AC822">
        <v>4</v>
      </c>
      <c r="AD822" t="s">
        <v>79</v>
      </c>
      <c r="AE822" t="s">
        <v>95</v>
      </c>
      <c r="AF822">
        <v>35</v>
      </c>
      <c r="AG822" s="4">
        <v>0.33333333333333331</v>
      </c>
      <c r="AH822" s="4">
        <v>0.66666666666666663</v>
      </c>
      <c r="AI822" s="5">
        <v>13.31</v>
      </c>
      <c r="AJ822">
        <v>19.97</v>
      </c>
      <c r="AK822">
        <v>19.97</v>
      </c>
      <c r="AL822" t="s">
        <v>81</v>
      </c>
      <c r="AM822" t="s">
        <v>82</v>
      </c>
      <c r="AO822" t="s">
        <v>83</v>
      </c>
      <c r="AP822" t="s">
        <v>67</v>
      </c>
      <c r="AQ822" t="s">
        <v>67</v>
      </c>
      <c r="AR822" t="s">
        <v>82</v>
      </c>
      <c r="AT822" t="s">
        <v>82</v>
      </c>
      <c r="AW822" t="s">
        <v>82</v>
      </c>
      <c r="AY822" t="s">
        <v>2308</v>
      </c>
      <c r="AZ822" t="s">
        <v>1199</v>
      </c>
      <c r="BA822" t="s">
        <v>69</v>
      </c>
      <c r="BB822">
        <v>40055</v>
      </c>
      <c r="BC822" t="s">
        <v>79</v>
      </c>
      <c r="BH822" t="s">
        <v>2307</v>
      </c>
      <c r="BI822" t="s">
        <v>67</v>
      </c>
      <c r="BJ822">
        <v>461411061</v>
      </c>
    </row>
    <row r="823" spans="1:62" x14ac:dyDescent="0.25">
      <c r="A823" t="s">
        <v>3435</v>
      </c>
      <c r="B823" s="2">
        <v>43440</v>
      </c>
      <c r="C823" t="s">
        <v>63</v>
      </c>
      <c r="D823" s="3">
        <v>43406.83536394676</v>
      </c>
      <c r="E823" t="s">
        <v>1763</v>
      </c>
      <c r="F823" s="2">
        <v>43497</v>
      </c>
      <c r="G823" s="2">
        <v>43784</v>
      </c>
      <c r="H823" t="s">
        <v>3436</v>
      </c>
      <c r="J823" t="s">
        <v>3437</v>
      </c>
      <c r="L823" t="s">
        <v>1525</v>
      </c>
      <c r="M823" t="s">
        <v>76</v>
      </c>
      <c r="N823">
        <v>73034</v>
      </c>
      <c r="O823" t="s">
        <v>70</v>
      </c>
      <c r="Q823" t="s">
        <v>3438</v>
      </c>
      <c r="S823" t="s">
        <v>72</v>
      </c>
      <c r="T823" t="s">
        <v>102</v>
      </c>
      <c r="U823" t="s">
        <v>2630</v>
      </c>
      <c r="V823" t="s">
        <v>2470</v>
      </c>
      <c r="W823" t="s">
        <v>105</v>
      </c>
      <c r="X823" t="s">
        <v>106</v>
      </c>
      <c r="Y823" t="str">
        <f>"37-3011"</f>
        <v>37-3011</v>
      </c>
      <c r="Z823" t="s">
        <v>94</v>
      </c>
      <c r="AA823">
        <v>561730</v>
      </c>
      <c r="AB823">
        <v>87</v>
      </c>
      <c r="AC823">
        <v>87</v>
      </c>
      <c r="AD823" t="s">
        <v>79</v>
      </c>
      <c r="AE823" t="s">
        <v>95</v>
      </c>
      <c r="AF823">
        <v>35</v>
      </c>
      <c r="AG823" s="4">
        <v>0.33333333333333331</v>
      </c>
      <c r="AH823" s="4">
        <v>0.70833333333333337</v>
      </c>
      <c r="AI823" s="5">
        <v>12.92</v>
      </c>
      <c r="AJ823">
        <v>19.38</v>
      </c>
      <c r="AL823" t="s">
        <v>81</v>
      </c>
      <c r="AM823" t="s">
        <v>82</v>
      </c>
      <c r="AO823" t="s">
        <v>83</v>
      </c>
      <c r="AR823" t="s">
        <v>82</v>
      </c>
      <c r="AT823" t="s">
        <v>82</v>
      </c>
      <c r="AW823" t="s">
        <v>82</v>
      </c>
      <c r="AY823" t="s">
        <v>1525</v>
      </c>
      <c r="AZ823" t="s">
        <v>776</v>
      </c>
      <c r="BA823" t="s">
        <v>76</v>
      </c>
      <c r="BB823">
        <v>73034</v>
      </c>
      <c r="BC823" t="s">
        <v>79</v>
      </c>
      <c r="BH823" t="s">
        <v>3437</v>
      </c>
      <c r="BJ823">
        <v>731541797</v>
      </c>
    </row>
    <row r="824" spans="1:62" x14ac:dyDescent="0.25">
      <c r="A824" t="s">
        <v>3494</v>
      </c>
      <c r="B824" s="2">
        <v>43440</v>
      </c>
      <c r="C824" t="s">
        <v>63</v>
      </c>
      <c r="D824" s="3">
        <v>43406.839956990741</v>
      </c>
      <c r="E824" t="s">
        <v>91</v>
      </c>
      <c r="H824" t="s">
        <v>3495</v>
      </c>
      <c r="J824" t="s">
        <v>3496</v>
      </c>
      <c r="L824" t="s">
        <v>1588</v>
      </c>
      <c r="M824" t="s">
        <v>1064</v>
      </c>
      <c r="N824">
        <v>38305</v>
      </c>
      <c r="O824" t="s">
        <v>70</v>
      </c>
      <c r="Q824" t="s">
        <v>3497</v>
      </c>
      <c r="S824" t="s">
        <v>72</v>
      </c>
      <c r="T824" t="s">
        <v>1917</v>
      </c>
      <c r="U824" t="s">
        <v>1918</v>
      </c>
      <c r="V824" t="s">
        <v>1919</v>
      </c>
      <c r="W824" t="s">
        <v>105</v>
      </c>
      <c r="X824" t="s">
        <v>1197</v>
      </c>
      <c r="Y824" t="str">
        <f>"47-2061"</f>
        <v>47-2061</v>
      </c>
      <c r="Z824" t="s">
        <v>326</v>
      </c>
      <c r="AA824">
        <v>238990</v>
      </c>
      <c r="AB824">
        <v>5</v>
      </c>
      <c r="AD824" t="s">
        <v>79</v>
      </c>
      <c r="AE824" t="s">
        <v>95</v>
      </c>
      <c r="AF824">
        <v>40</v>
      </c>
      <c r="AG824" s="4">
        <v>0.33333333333333331</v>
      </c>
      <c r="AH824" s="4">
        <v>0.70833333333333337</v>
      </c>
      <c r="AI824" s="5">
        <v>14.47</v>
      </c>
      <c r="AJ824">
        <v>21.71</v>
      </c>
      <c r="AL824" t="s">
        <v>81</v>
      </c>
      <c r="AM824" t="s">
        <v>82</v>
      </c>
      <c r="AO824" t="s">
        <v>83</v>
      </c>
      <c r="AR824" t="s">
        <v>82</v>
      </c>
      <c r="AT824" t="s">
        <v>82</v>
      </c>
      <c r="AW824" t="s">
        <v>82</v>
      </c>
      <c r="AY824" t="s">
        <v>1588</v>
      </c>
      <c r="AZ824" t="s">
        <v>1921</v>
      </c>
      <c r="BA824" t="s">
        <v>1064</v>
      </c>
      <c r="BB824">
        <v>38305</v>
      </c>
      <c r="BC824" t="s">
        <v>79</v>
      </c>
      <c r="BH824" t="s">
        <v>3496</v>
      </c>
      <c r="BJ824">
        <v>621806535</v>
      </c>
    </row>
    <row r="825" spans="1:62" x14ac:dyDescent="0.25">
      <c r="A825" t="s">
        <v>3735</v>
      </c>
      <c r="B825" s="2">
        <v>43440</v>
      </c>
      <c r="C825" t="s">
        <v>63</v>
      </c>
      <c r="D825" s="3">
        <v>43433.164644652781</v>
      </c>
      <c r="E825" t="s">
        <v>91</v>
      </c>
      <c r="H825" t="s">
        <v>3736</v>
      </c>
      <c r="I825" t="s">
        <v>3737</v>
      </c>
      <c r="J825" t="s">
        <v>3738</v>
      </c>
      <c r="K825" t="s">
        <v>3739</v>
      </c>
      <c r="L825" t="s">
        <v>3740</v>
      </c>
      <c r="M825" t="s">
        <v>2367</v>
      </c>
      <c r="N825">
        <v>29466</v>
      </c>
      <c r="O825" t="s">
        <v>70</v>
      </c>
      <c r="Q825" t="s">
        <v>3741</v>
      </c>
      <c r="S825" t="s">
        <v>72</v>
      </c>
      <c r="T825" t="s">
        <v>2824</v>
      </c>
      <c r="U825" t="s">
        <v>3543</v>
      </c>
      <c r="V825" t="s">
        <v>642</v>
      </c>
      <c r="W825" t="s">
        <v>105</v>
      </c>
      <c r="X825" t="s">
        <v>106</v>
      </c>
      <c r="Y825" t="str">
        <f>"37-3011"</f>
        <v>37-3011</v>
      </c>
      <c r="Z825" t="s">
        <v>94</v>
      </c>
      <c r="AA825">
        <v>561730</v>
      </c>
      <c r="AB825">
        <v>25</v>
      </c>
      <c r="AD825" t="s">
        <v>79</v>
      </c>
      <c r="AE825" t="s">
        <v>95</v>
      </c>
      <c r="AF825">
        <v>40</v>
      </c>
      <c r="AG825" s="4">
        <v>0.3125</v>
      </c>
      <c r="AH825" s="4">
        <v>0.66666666666666663</v>
      </c>
      <c r="AI825" s="5">
        <v>12.9</v>
      </c>
      <c r="AJ825">
        <v>19.350000000000001</v>
      </c>
      <c r="AK825">
        <v>21</v>
      </c>
      <c r="AL825" t="s">
        <v>81</v>
      </c>
      <c r="AM825" t="s">
        <v>82</v>
      </c>
      <c r="AO825" t="s">
        <v>83</v>
      </c>
      <c r="AR825" t="s">
        <v>82</v>
      </c>
      <c r="AT825" t="s">
        <v>82</v>
      </c>
      <c r="AW825" t="s">
        <v>82</v>
      </c>
      <c r="AY825" t="s">
        <v>3742</v>
      </c>
      <c r="AZ825" t="s">
        <v>3743</v>
      </c>
      <c r="BA825" t="s">
        <v>2367</v>
      </c>
      <c r="BB825">
        <v>29466</v>
      </c>
      <c r="BC825" t="s">
        <v>79</v>
      </c>
      <c r="BH825" t="s">
        <v>3738</v>
      </c>
      <c r="BJ825">
        <v>943434467</v>
      </c>
    </row>
    <row r="826" spans="1:62" x14ac:dyDescent="0.25">
      <c r="A826" t="s">
        <v>3800</v>
      </c>
      <c r="B826" s="2">
        <v>43440</v>
      </c>
      <c r="C826" t="s">
        <v>63</v>
      </c>
      <c r="D826" s="3">
        <v>43406.83912636574</v>
      </c>
      <c r="E826" t="s">
        <v>64</v>
      </c>
      <c r="F826" s="2">
        <v>43497</v>
      </c>
      <c r="G826" s="2">
        <v>43743</v>
      </c>
      <c r="H826" t="s">
        <v>3691</v>
      </c>
      <c r="I826" t="s">
        <v>3692</v>
      </c>
      <c r="J826" t="s">
        <v>3693</v>
      </c>
      <c r="L826" t="s">
        <v>3694</v>
      </c>
      <c r="M826" t="s">
        <v>2367</v>
      </c>
      <c r="N826">
        <v>29572</v>
      </c>
      <c r="O826" t="s">
        <v>70</v>
      </c>
      <c r="P826" t="s">
        <v>67</v>
      </c>
      <c r="Q826" t="s">
        <v>3695</v>
      </c>
      <c r="S826" t="s">
        <v>72</v>
      </c>
      <c r="T826" t="s">
        <v>102</v>
      </c>
      <c r="U826" t="s">
        <v>2630</v>
      </c>
      <c r="V826" t="s">
        <v>1426</v>
      </c>
      <c r="W826" t="s">
        <v>105</v>
      </c>
      <c r="X826" t="s">
        <v>1427</v>
      </c>
      <c r="Y826" t="str">
        <f>"37-2012"</f>
        <v>37-2012</v>
      </c>
      <c r="Z826" t="s">
        <v>373</v>
      </c>
      <c r="AA826">
        <v>721110</v>
      </c>
      <c r="AB826">
        <v>35</v>
      </c>
      <c r="AC826">
        <v>35</v>
      </c>
      <c r="AD826" t="s">
        <v>79</v>
      </c>
      <c r="AE826" t="s">
        <v>95</v>
      </c>
      <c r="AF826">
        <v>35</v>
      </c>
      <c r="AG826" s="4">
        <v>0.25</v>
      </c>
      <c r="AH826" s="4">
        <v>0.58333333333333337</v>
      </c>
      <c r="AI826" s="6">
        <v>10</v>
      </c>
      <c r="AJ826">
        <v>15</v>
      </c>
      <c r="AK826">
        <v>15</v>
      </c>
      <c r="AL826" t="s">
        <v>81</v>
      </c>
      <c r="AM826" t="s">
        <v>82</v>
      </c>
      <c r="AO826" t="s">
        <v>83</v>
      </c>
      <c r="AR826" t="s">
        <v>82</v>
      </c>
      <c r="AT826" t="s">
        <v>82</v>
      </c>
      <c r="AW826" t="s">
        <v>72</v>
      </c>
      <c r="AX826">
        <v>1</v>
      </c>
      <c r="AY826" t="s">
        <v>3153</v>
      </c>
      <c r="AZ826" t="s">
        <v>3155</v>
      </c>
      <c r="BA826" t="s">
        <v>2367</v>
      </c>
      <c r="BB826">
        <v>29572</v>
      </c>
      <c r="BC826" t="s">
        <v>87</v>
      </c>
      <c r="BH826" t="s">
        <v>3697</v>
      </c>
      <c r="BJ826">
        <v>261101036</v>
      </c>
    </row>
    <row r="827" spans="1:62" x14ac:dyDescent="0.25">
      <c r="A827" t="s">
        <v>3901</v>
      </c>
      <c r="B827" s="2">
        <v>43440</v>
      </c>
      <c r="C827" t="s">
        <v>63</v>
      </c>
      <c r="D827" s="3">
        <v>43406.835978425923</v>
      </c>
      <c r="E827" t="s">
        <v>1763</v>
      </c>
      <c r="F827" s="2">
        <v>43497</v>
      </c>
      <c r="G827" s="2">
        <v>43788</v>
      </c>
      <c r="H827" t="s">
        <v>3902</v>
      </c>
      <c r="I827" t="s">
        <v>3903</v>
      </c>
      <c r="J827" t="s">
        <v>3904</v>
      </c>
      <c r="K827" t="s">
        <v>3905</v>
      </c>
      <c r="L827" t="s">
        <v>3906</v>
      </c>
      <c r="M827" t="s">
        <v>783</v>
      </c>
      <c r="N827">
        <v>43064</v>
      </c>
      <c r="O827" t="s">
        <v>70</v>
      </c>
      <c r="Q827" t="s">
        <v>3907</v>
      </c>
      <c r="S827" t="s">
        <v>72</v>
      </c>
      <c r="T827" t="s">
        <v>102</v>
      </c>
      <c r="U827" t="s">
        <v>1425</v>
      </c>
      <c r="V827" t="s">
        <v>2470</v>
      </c>
      <c r="W827" t="s">
        <v>105</v>
      </c>
      <c r="X827" t="s">
        <v>106</v>
      </c>
      <c r="Y827" t="str">
        <f>"37-3011"</f>
        <v>37-3011</v>
      </c>
      <c r="Z827" t="s">
        <v>94</v>
      </c>
      <c r="AA827">
        <v>54132</v>
      </c>
      <c r="AB827">
        <v>15</v>
      </c>
      <c r="AC827">
        <v>15</v>
      </c>
      <c r="AD827" t="s">
        <v>79</v>
      </c>
      <c r="AE827" t="s">
        <v>95</v>
      </c>
      <c r="AF827">
        <v>35</v>
      </c>
      <c r="AG827" s="4">
        <v>0.3125</v>
      </c>
      <c r="AH827" s="4">
        <v>0.70833333333333337</v>
      </c>
      <c r="AI827" s="5">
        <v>13.83</v>
      </c>
      <c r="AJ827">
        <v>20.75</v>
      </c>
      <c r="AK827">
        <v>20.75</v>
      </c>
      <c r="AL827" t="s">
        <v>81</v>
      </c>
      <c r="AM827" t="s">
        <v>82</v>
      </c>
      <c r="AO827" t="s">
        <v>83</v>
      </c>
      <c r="AR827" t="s">
        <v>82</v>
      </c>
      <c r="AT827" t="s">
        <v>82</v>
      </c>
      <c r="AW827" t="s">
        <v>82</v>
      </c>
      <c r="AY827" t="s">
        <v>3906</v>
      </c>
      <c r="AZ827" t="s">
        <v>3908</v>
      </c>
      <c r="BA827" t="s">
        <v>783</v>
      </c>
      <c r="BB827">
        <v>43064</v>
      </c>
      <c r="BC827" t="s">
        <v>79</v>
      </c>
      <c r="BH827" t="s">
        <v>3904</v>
      </c>
      <c r="BJ827">
        <v>311386050</v>
      </c>
    </row>
    <row r="828" spans="1:62" x14ac:dyDescent="0.25">
      <c r="A828" t="s">
        <v>3946</v>
      </c>
      <c r="B828" s="2">
        <v>43440</v>
      </c>
      <c r="C828" t="s">
        <v>63</v>
      </c>
      <c r="D828" s="3">
        <v>43431.256538344911</v>
      </c>
      <c r="E828" t="s">
        <v>91</v>
      </c>
      <c r="H828" t="s">
        <v>3947</v>
      </c>
      <c r="J828" t="s">
        <v>3948</v>
      </c>
      <c r="L828" t="s">
        <v>3949</v>
      </c>
      <c r="M828" t="s">
        <v>2314</v>
      </c>
      <c r="N828">
        <v>46074</v>
      </c>
      <c r="O828" t="s">
        <v>70</v>
      </c>
      <c r="Q828" t="s">
        <v>3950</v>
      </c>
      <c r="S828" t="s">
        <v>72</v>
      </c>
      <c r="T828" t="s">
        <v>640</v>
      </c>
      <c r="U828" t="s">
        <v>641</v>
      </c>
      <c r="V828" t="s">
        <v>642</v>
      </c>
      <c r="W828" t="s">
        <v>105</v>
      </c>
      <c r="X828" t="s">
        <v>106</v>
      </c>
      <c r="Y828" t="str">
        <f>"37-3011"</f>
        <v>37-3011</v>
      </c>
      <c r="Z828" t="s">
        <v>94</v>
      </c>
      <c r="AA828">
        <v>561730</v>
      </c>
      <c r="AB828">
        <v>85</v>
      </c>
      <c r="AD828" t="s">
        <v>79</v>
      </c>
      <c r="AE828" t="s">
        <v>95</v>
      </c>
      <c r="AF828">
        <v>40</v>
      </c>
      <c r="AG828" s="4">
        <v>0.29166666666666669</v>
      </c>
      <c r="AH828" s="4">
        <v>0.66666666666666663</v>
      </c>
      <c r="AI828" s="5">
        <v>13.41</v>
      </c>
      <c r="AJ828">
        <v>20.12</v>
      </c>
      <c r="AL828" t="s">
        <v>81</v>
      </c>
      <c r="AM828" t="s">
        <v>82</v>
      </c>
      <c r="AO828" t="s">
        <v>83</v>
      </c>
      <c r="AR828" t="s">
        <v>82</v>
      </c>
      <c r="AT828" t="s">
        <v>82</v>
      </c>
      <c r="AW828" t="s">
        <v>82</v>
      </c>
      <c r="AY828" t="s">
        <v>3949</v>
      </c>
      <c r="AZ828" t="s">
        <v>3667</v>
      </c>
      <c r="BA828" t="s">
        <v>2314</v>
      </c>
      <c r="BB828">
        <v>46074</v>
      </c>
      <c r="BC828" t="s">
        <v>79</v>
      </c>
      <c r="BH828" t="s">
        <v>3948</v>
      </c>
      <c r="BJ828">
        <v>352113152</v>
      </c>
    </row>
    <row r="829" spans="1:62" x14ac:dyDescent="0.25">
      <c r="A829" t="s">
        <v>5035</v>
      </c>
      <c r="B829" s="2">
        <v>43440</v>
      </c>
      <c r="C829" t="s">
        <v>63</v>
      </c>
      <c r="D829" s="3">
        <v>43406.498653113427</v>
      </c>
      <c r="E829" t="s">
        <v>1763</v>
      </c>
      <c r="F829" s="2">
        <v>43493</v>
      </c>
      <c r="G829" s="2">
        <v>43766</v>
      </c>
      <c r="H829" t="s">
        <v>5036</v>
      </c>
      <c r="J829" t="s">
        <v>5037</v>
      </c>
      <c r="K829" t="s">
        <v>5038</v>
      </c>
      <c r="L829" t="s">
        <v>5039</v>
      </c>
      <c r="M829" t="s">
        <v>323</v>
      </c>
      <c r="N829">
        <v>94538</v>
      </c>
      <c r="O829" t="s">
        <v>70</v>
      </c>
      <c r="Q829" t="s">
        <v>5040</v>
      </c>
      <c r="S829" t="s">
        <v>72</v>
      </c>
      <c r="T829" t="s">
        <v>1738</v>
      </c>
      <c r="U829" t="s">
        <v>1739</v>
      </c>
      <c r="V829" t="s">
        <v>1740</v>
      </c>
      <c r="W829" t="s">
        <v>278</v>
      </c>
      <c r="X829" t="s">
        <v>2013</v>
      </c>
      <c r="Y829" t="str">
        <f>"37-3011"</f>
        <v>37-3011</v>
      </c>
      <c r="Z829" t="s">
        <v>94</v>
      </c>
      <c r="AA829">
        <v>561730</v>
      </c>
      <c r="AB829">
        <v>30</v>
      </c>
      <c r="AC829">
        <v>30</v>
      </c>
      <c r="AD829" t="s">
        <v>79</v>
      </c>
      <c r="AE829" t="s">
        <v>95</v>
      </c>
      <c r="AF829">
        <v>40</v>
      </c>
      <c r="AG829" s="4">
        <v>0.27083333333333331</v>
      </c>
      <c r="AH829" s="4">
        <v>0.625</v>
      </c>
      <c r="AI829" s="5">
        <v>17.95</v>
      </c>
      <c r="AJ829">
        <v>26.93</v>
      </c>
      <c r="AK829">
        <v>26.93</v>
      </c>
      <c r="AL829" t="s">
        <v>81</v>
      </c>
      <c r="AM829" t="s">
        <v>82</v>
      </c>
      <c r="AO829" t="s">
        <v>83</v>
      </c>
      <c r="AR829" t="s">
        <v>82</v>
      </c>
      <c r="AT829" t="s">
        <v>82</v>
      </c>
      <c r="AW829" t="s">
        <v>82</v>
      </c>
      <c r="AY829" t="s">
        <v>5039</v>
      </c>
      <c r="AZ829" t="s">
        <v>5041</v>
      </c>
      <c r="BA829" t="s">
        <v>323</v>
      </c>
      <c r="BB829">
        <v>94538</v>
      </c>
      <c r="BC829" t="s">
        <v>79</v>
      </c>
      <c r="BH829" t="s">
        <v>5042</v>
      </c>
      <c r="BJ829">
        <v>943154581</v>
      </c>
    </row>
    <row r="830" spans="1:62" x14ac:dyDescent="0.25">
      <c r="A830" t="s">
        <v>5195</v>
      </c>
      <c r="B830" s="2">
        <v>43440</v>
      </c>
      <c r="C830" t="s">
        <v>63</v>
      </c>
      <c r="D830" s="3">
        <v>43367.499938587964</v>
      </c>
      <c r="E830" t="s">
        <v>282</v>
      </c>
      <c r="F830" s="2">
        <v>43444</v>
      </c>
      <c r="G830" s="2">
        <v>43585</v>
      </c>
      <c r="H830" t="s">
        <v>5196</v>
      </c>
      <c r="J830" t="s">
        <v>5197</v>
      </c>
      <c r="L830" t="s">
        <v>5198</v>
      </c>
      <c r="M830" t="s">
        <v>3224</v>
      </c>
      <c r="N830">
        <v>39747</v>
      </c>
      <c r="O830" t="s">
        <v>70</v>
      </c>
      <c r="Q830" t="s">
        <v>5199</v>
      </c>
      <c r="S830" t="s">
        <v>72</v>
      </c>
      <c r="T830" t="s">
        <v>5200</v>
      </c>
      <c r="U830" t="s">
        <v>5201</v>
      </c>
      <c r="V830" t="s">
        <v>5202</v>
      </c>
      <c r="W830" t="s">
        <v>3224</v>
      </c>
      <c r="X830" t="s">
        <v>1092</v>
      </c>
      <c r="Y830" t="str">
        <f>"45-4011"</f>
        <v>45-4011</v>
      </c>
      <c r="Z830" t="s">
        <v>763</v>
      </c>
      <c r="AA830">
        <v>115310</v>
      </c>
      <c r="AB830">
        <v>45</v>
      </c>
      <c r="AC830">
        <v>30</v>
      </c>
      <c r="AD830" t="s">
        <v>79</v>
      </c>
      <c r="AE830" t="s">
        <v>80</v>
      </c>
      <c r="AF830">
        <v>40</v>
      </c>
      <c r="AG830" s="4">
        <v>0.33333333333333331</v>
      </c>
      <c r="AH830" s="4">
        <v>0.66666666666666663</v>
      </c>
      <c r="AI830" s="5">
        <v>15.06</v>
      </c>
      <c r="AL830" t="s">
        <v>81</v>
      </c>
      <c r="AM830" t="s">
        <v>82</v>
      </c>
      <c r="AO830" t="s">
        <v>83</v>
      </c>
      <c r="AR830" t="s">
        <v>82</v>
      </c>
      <c r="AT830" t="s">
        <v>82</v>
      </c>
      <c r="AW830" t="s">
        <v>82</v>
      </c>
      <c r="AY830" t="s">
        <v>5198</v>
      </c>
      <c r="AZ830" t="s">
        <v>291</v>
      </c>
      <c r="BA830" t="s">
        <v>3224</v>
      </c>
      <c r="BB830">
        <v>39747</v>
      </c>
      <c r="BC830" t="s">
        <v>79</v>
      </c>
      <c r="BH830" t="s">
        <v>5197</v>
      </c>
      <c r="BJ830">
        <v>640799402</v>
      </c>
    </row>
    <row r="831" spans="1:62" x14ac:dyDescent="0.25">
      <c r="A831" t="s">
        <v>5282</v>
      </c>
      <c r="B831" s="2">
        <v>43440</v>
      </c>
      <c r="C831" t="s">
        <v>63</v>
      </c>
      <c r="D831" s="3">
        <v>43406.833643090278</v>
      </c>
      <c r="E831" t="s">
        <v>1763</v>
      </c>
      <c r="F831" s="2">
        <v>43497</v>
      </c>
      <c r="G831" s="2">
        <v>43799</v>
      </c>
      <c r="H831" t="s">
        <v>5283</v>
      </c>
      <c r="I831" t="s">
        <v>5284</v>
      </c>
      <c r="J831" t="s">
        <v>5285</v>
      </c>
      <c r="K831" t="s">
        <v>5286</v>
      </c>
      <c r="L831" t="s">
        <v>5287</v>
      </c>
      <c r="M831" t="s">
        <v>761</v>
      </c>
      <c r="N831">
        <v>31632</v>
      </c>
      <c r="O831" t="s">
        <v>70</v>
      </c>
      <c r="Q831" t="s">
        <v>5288</v>
      </c>
      <c r="S831" t="s">
        <v>72</v>
      </c>
      <c r="T831" t="s">
        <v>640</v>
      </c>
      <c r="U831" t="s">
        <v>641</v>
      </c>
      <c r="V831" t="s">
        <v>642</v>
      </c>
      <c r="W831" t="s">
        <v>105</v>
      </c>
      <c r="X831" t="s">
        <v>106</v>
      </c>
      <c r="Y831" t="str">
        <f>"37-3011"</f>
        <v>37-3011</v>
      </c>
      <c r="Z831" t="s">
        <v>94</v>
      </c>
      <c r="AA831">
        <v>561730</v>
      </c>
      <c r="AB831">
        <v>12</v>
      </c>
      <c r="AC831">
        <v>12</v>
      </c>
      <c r="AD831" t="s">
        <v>79</v>
      </c>
      <c r="AE831" t="s">
        <v>95</v>
      </c>
      <c r="AF831">
        <v>40</v>
      </c>
      <c r="AG831" s="4">
        <v>0.33333333333333331</v>
      </c>
      <c r="AH831" s="4">
        <v>0.70833333333333337</v>
      </c>
      <c r="AI831" s="5">
        <v>11.07</v>
      </c>
      <c r="AJ831">
        <v>16.61</v>
      </c>
      <c r="AL831" t="s">
        <v>81</v>
      </c>
      <c r="AM831" t="s">
        <v>82</v>
      </c>
      <c r="AO831" t="s">
        <v>83</v>
      </c>
      <c r="AR831" t="s">
        <v>82</v>
      </c>
      <c r="AT831" t="s">
        <v>82</v>
      </c>
      <c r="AW831" t="s">
        <v>82</v>
      </c>
      <c r="AY831" t="s">
        <v>5287</v>
      </c>
      <c r="AZ831" t="s">
        <v>5289</v>
      </c>
      <c r="BA831" t="s">
        <v>761</v>
      </c>
      <c r="BB831">
        <v>31632</v>
      </c>
      <c r="BC831" t="s">
        <v>79</v>
      </c>
      <c r="BH831" t="s">
        <v>5285</v>
      </c>
      <c r="BJ831">
        <v>581709559</v>
      </c>
    </row>
    <row r="832" spans="1:62" x14ac:dyDescent="0.25">
      <c r="A832" t="s">
        <v>5326</v>
      </c>
      <c r="B832" s="2">
        <v>43440</v>
      </c>
      <c r="C832" t="s">
        <v>63</v>
      </c>
      <c r="D832" s="3">
        <v>43406.839097615739</v>
      </c>
      <c r="E832" t="s">
        <v>1763</v>
      </c>
      <c r="F832" s="2">
        <v>43497</v>
      </c>
      <c r="G832" s="2">
        <v>43798</v>
      </c>
      <c r="H832" t="s">
        <v>5327</v>
      </c>
      <c r="I832" t="s">
        <v>5328</v>
      </c>
      <c r="J832" t="s">
        <v>5329</v>
      </c>
      <c r="L832" t="s">
        <v>738</v>
      </c>
      <c r="M832" t="s">
        <v>105</v>
      </c>
      <c r="N832">
        <v>78733</v>
      </c>
      <c r="O832" t="s">
        <v>70</v>
      </c>
      <c r="Q832" t="s">
        <v>5330</v>
      </c>
      <c r="S832" t="s">
        <v>72</v>
      </c>
      <c r="T832" t="s">
        <v>1791</v>
      </c>
      <c r="U832" t="s">
        <v>911</v>
      </c>
      <c r="V832" t="s">
        <v>863</v>
      </c>
      <c r="W832" t="s">
        <v>105</v>
      </c>
      <c r="X832" t="s">
        <v>106</v>
      </c>
      <c r="Y832" t="str">
        <f>"37-3011"</f>
        <v>37-3011</v>
      </c>
      <c r="Z832" t="s">
        <v>94</v>
      </c>
      <c r="AA832">
        <v>561730</v>
      </c>
      <c r="AB832">
        <v>21</v>
      </c>
      <c r="AC832">
        <v>21</v>
      </c>
      <c r="AD832" t="s">
        <v>79</v>
      </c>
      <c r="AE832" t="s">
        <v>95</v>
      </c>
      <c r="AF832">
        <v>40</v>
      </c>
      <c r="AG832" s="4">
        <v>0.27083333333333331</v>
      </c>
      <c r="AH832" s="4">
        <v>0.71875</v>
      </c>
      <c r="AI832" s="5">
        <v>13.91</v>
      </c>
      <c r="AJ832">
        <v>20.87</v>
      </c>
      <c r="AL832" t="s">
        <v>81</v>
      </c>
      <c r="AM832" t="s">
        <v>82</v>
      </c>
      <c r="AO832" t="s">
        <v>83</v>
      </c>
      <c r="AR832" t="s">
        <v>82</v>
      </c>
      <c r="AT832" t="s">
        <v>82</v>
      </c>
      <c r="AW832" t="s">
        <v>82</v>
      </c>
      <c r="AY832" t="s">
        <v>738</v>
      </c>
      <c r="AZ832" t="s">
        <v>2422</v>
      </c>
      <c r="BA832" t="s">
        <v>105</v>
      </c>
      <c r="BB832">
        <v>78733</v>
      </c>
      <c r="BC832" t="s">
        <v>79</v>
      </c>
      <c r="BH832" t="s">
        <v>5329</v>
      </c>
      <c r="BJ832">
        <v>742575899</v>
      </c>
    </row>
    <row r="833" spans="1:62" x14ac:dyDescent="0.25">
      <c r="A833" t="s">
        <v>5392</v>
      </c>
      <c r="B833" s="2">
        <v>43440</v>
      </c>
      <c r="C833" t="s">
        <v>63</v>
      </c>
      <c r="D833" s="3">
        <v>43406.838805300926</v>
      </c>
      <c r="E833" t="s">
        <v>1763</v>
      </c>
      <c r="F833" s="2">
        <v>43497</v>
      </c>
      <c r="G833" s="2">
        <v>43798</v>
      </c>
      <c r="H833" t="s">
        <v>5393</v>
      </c>
      <c r="I833" t="s">
        <v>5394</v>
      </c>
      <c r="J833" t="s">
        <v>5395</v>
      </c>
      <c r="L833" t="s">
        <v>5396</v>
      </c>
      <c r="M833" t="s">
        <v>308</v>
      </c>
      <c r="N833">
        <v>7724</v>
      </c>
      <c r="O833" t="s">
        <v>70</v>
      </c>
      <c r="Q833" t="s">
        <v>5397</v>
      </c>
      <c r="S833" t="s">
        <v>72</v>
      </c>
      <c r="T833" t="s">
        <v>1791</v>
      </c>
      <c r="U833" t="s">
        <v>911</v>
      </c>
      <c r="V833" t="s">
        <v>863</v>
      </c>
      <c r="W833" t="s">
        <v>105</v>
      </c>
      <c r="X833" t="s">
        <v>106</v>
      </c>
      <c r="Y833" t="str">
        <f>"37-3011"</f>
        <v>37-3011</v>
      </c>
      <c r="Z833" t="s">
        <v>94</v>
      </c>
      <c r="AA833">
        <v>561730</v>
      </c>
      <c r="AB833">
        <v>35</v>
      </c>
      <c r="AC833">
        <v>35</v>
      </c>
      <c r="AD833" t="s">
        <v>79</v>
      </c>
      <c r="AE833" t="s">
        <v>95</v>
      </c>
      <c r="AF833">
        <v>40</v>
      </c>
      <c r="AG833" s="4">
        <v>0.29166666666666669</v>
      </c>
      <c r="AH833" s="4">
        <v>0.66666666666666663</v>
      </c>
      <c r="AI833" s="5">
        <v>16.809999999999999</v>
      </c>
      <c r="AJ833">
        <v>25.22</v>
      </c>
      <c r="AL833" t="s">
        <v>81</v>
      </c>
      <c r="AM833" t="s">
        <v>82</v>
      </c>
      <c r="AO833" t="s">
        <v>83</v>
      </c>
      <c r="AR833" t="s">
        <v>82</v>
      </c>
      <c r="AT833" t="s">
        <v>82</v>
      </c>
      <c r="AW833" t="s">
        <v>82</v>
      </c>
      <c r="AY833" t="s">
        <v>5396</v>
      </c>
      <c r="AZ833" t="s">
        <v>1467</v>
      </c>
      <c r="BA833" t="s">
        <v>308</v>
      </c>
      <c r="BB833">
        <v>7724</v>
      </c>
      <c r="BC833" t="s">
        <v>79</v>
      </c>
      <c r="BH833" t="s">
        <v>5395</v>
      </c>
      <c r="BJ833">
        <v>223484286</v>
      </c>
    </row>
    <row r="834" spans="1:62" x14ac:dyDescent="0.25">
      <c r="A834" t="s">
        <v>6050</v>
      </c>
      <c r="B834" s="2">
        <v>43440</v>
      </c>
      <c r="C834" t="s">
        <v>63</v>
      </c>
      <c r="D834" s="3">
        <v>43390.668325844905</v>
      </c>
      <c r="E834" t="s">
        <v>64</v>
      </c>
      <c r="F834" s="2">
        <v>43480</v>
      </c>
      <c r="G834" s="2">
        <v>43784</v>
      </c>
      <c r="H834" t="s">
        <v>6051</v>
      </c>
      <c r="I834" t="s">
        <v>6052</v>
      </c>
      <c r="J834" t="s">
        <v>6053</v>
      </c>
      <c r="L834" t="s">
        <v>6054</v>
      </c>
      <c r="M834" t="s">
        <v>323</v>
      </c>
      <c r="N834">
        <v>92675</v>
      </c>
      <c r="O834" t="s">
        <v>70</v>
      </c>
      <c r="Q834" t="s">
        <v>6055</v>
      </c>
      <c r="S834" t="s">
        <v>72</v>
      </c>
      <c r="T834" t="s">
        <v>3258</v>
      </c>
      <c r="U834" t="s">
        <v>3259</v>
      </c>
      <c r="V834" t="s">
        <v>3260</v>
      </c>
      <c r="W834" t="s">
        <v>323</v>
      </c>
      <c r="X834" t="s">
        <v>3261</v>
      </c>
      <c r="Y834" t="str">
        <f>"39-2021"</f>
        <v>39-2021</v>
      </c>
      <c r="Z834" t="s">
        <v>78</v>
      </c>
      <c r="AA834">
        <v>711219</v>
      </c>
      <c r="AB834">
        <v>1</v>
      </c>
      <c r="AC834">
        <v>1</v>
      </c>
      <c r="AD834" t="s">
        <v>79</v>
      </c>
      <c r="AE834" t="s">
        <v>80</v>
      </c>
      <c r="AF834">
        <v>40</v>
      </c>
      <c r="AG834" s="4">
        <v>0.3125</v>
      </c>
      <c r="AH834" s="4">
        <v>0.6875</v>
      </c>
      <c r="AI834" s="5">
        <v>15.15</v>
      </c>
      <c r="AJ834">
        <v>22.73</v>
      </c>
      <c r="AK834">
        <v>22.73</v>
      </c>
      <c r="AL834" t="s">
        <v>81</v>
      </c>
      <c r="AM834" t="s">
        <v>82</v>
      </c>
      <c r="AO834" t="s">
        <v>83</v>
      </c>
      <c r="AP834" t="s">
        <v>67</v>
      </c>
      <c r="AQ834" t="s">
        <v>67</v>
      </c>
      <c r="AR834" t="s">
        <v>82</v>
      </c>
      <c r="AT834" t="s">
        <v>82</v>
      </c>
      <c r="AW834" t="s">
        <v>72</v>
      </c>
      <c r="AX834">
        <v>1</v>
      </c>
      <c r="AY834" t="s">
        <v>4529</v>
      </c>
      <c r="AZ834" t="s">
        <v>4530</v>
      </c>
      <c r="BA834" t="s">
        <v>323</v>
      </c>
      <c r="BB834">
        <v>92274</v>
      </c>
      <c r="BC834" t="s">
        <v>79</v>
      </c>
      <c r="BH834" t="s">
        <v>5105</v>
      </c>
      <c r="BI834" t="s">
        <v>4532</v>
      </c>
      <c r="BJ834">
        <v>831752360</v>
      </c>
    </row>
    <row r="835" spans="1:62" x14ac:dyDescent="0.25">
      <c r="A835" t="s">
        <v>6326</v>
      </c>
      <c r="B835" s="2">
        <v>43440</v>
      </c>
      <c r="C835" t="s">
        <v>63</v>
      </c>
      <c r="D835" s="3">
        <v>43406.840840011573</v>
      </c>
      <c r="E835" t="s">
        <v>1763</v>
      </c>
      <c r="F835" s="2">
        <v>43497</v>
      </c>
      <c r="G835" s="2">
        <v>43769</v>
      </c>
      <c r="H835" t="s">
        <v>6327</v>
      </c>
      <c r="J835" t="s">
        <v>6328</v>
      </c>
      <c r="L835" t="s">
        <v>2567</v>
      </c>
      <c r="M835" t="s">
        <v>821</v>
      </c>
      <c r="N835">
        <v>97502</v>
      </c>
      <c r="O835" t="s">
        <v>70</v>
      </c>
      <c r="Q835" t="s">
        <v>6329</v>
      </c>
      <c r="S835" t="s">
        <v>72</v>
      </c>
      <c r="T835" t="s">
        <v>878</v>
      </c>
      <c r="U835" t="s">
        <v>2878</v>
      </c>
      <c r="V835" t="s">
        <v>2620</v>
      </c>
      <c r="W835" t="s">
        <v>881</v>
      </c>
      <c r="X835" t="s">
        <v>1092</v>
      </c>
      <c r="Y835" t="str">
        <f>"45-4011"</f>
        <v>45-4011</v>
      </c>
      <c r="Z835" t="s">
        <v>763</v>
      </c>
      <c r="AA835">
        <v>115310</v>
      </c>
      <c r="AB835">
        <v>100</v>
      </c>
      <c r="AC835">
        <v>100</v>
      </c>
      <c r="AD835" t="s">
        <v>79</v>
      </c>
      <c r="AE835" t="s">
        <v>95</v>
      </c>
      <c r="AF835">
        <v>40</v>
      </c>
      <c r="AG835" s="4">
        <v>0.29166666666666669</v>
      </c>
      <c r="AH835" s="4">
        <v>0.64583333333333337</v>
      </c>
      <c r="AI835" s="6">
        <v>12</v>
      </c>
      <c r="AJ835">
        <v>18</v>
      </c>
      <c r="AK835">
        <v>31.5</v>
      </c>
      <c r="AL835" t="s">
        <v>81</v>
      </c>
      <c r="AM835" t="s">
        <v>82</v>
      </c>
      <c r="AO835" t="s">
        <v>83</v>
      </c>
      <c r="AR835" t="s">
        <v>82</v>
      </c>
      <c r="AT835" t="s">
        <v>82</v>
      </c>
      <c r="AW835" t="s">
        <v>72</v>
      </c>
      <c r="AX835">
        <v>3</v>
      </c>
      <c r="AY835" t="s">
        <v>2567</v>
      </c>
      <c r="AZ835" t="s">
        <v>1588</v>
      </c>
      <c r="BA835" t="s">
        <v>821</v>
      </c>
      <c r="BB835">
        <v>97502</v>
      </c>
      <c r="BC835" t="s">
        <v>79</v>
      </c>
      <c r="BH835" t="s">
        <v>6330</v>
      </c>
      <c r="BJ835">
        <v>263948997</v>
      </c>
    </row>
    <row r="836" spans="1:62" x14ac:dyDescent="0.25">
      <c r="A836" t="s">
        <v>6628</v>
      </c>
      <c r="B836" s="2">
        <v>43440</v>
      </c>
      <c r="C836" t="s">
        <v>63</v>
      </c>
      <c r="D836" s="3">
        <v>43406.834408136572</v>
      </c>
      <c r="E836" t="s">
        <v>282</v>
      </c>
      <c r="F836" s="2">
        <v>43497</v>
      </c>
      <c r="G836" s="2">
        <v>43770</v>
      </c>
      <c r="H836" t="s">
        <v>6629</v>
      </c>
      <c r="J836" t="s">
        <v>6630</v>
      </c>
      <c r="L836" t="s">
        <v>6631</v>
      </c>
      <c r="M836" t="s">
        <v>100</v>
      </c>
      <c r="N836">
        <v>28657</v>
      </c>
      <c r="O836" t="s">
        <v>70</v>
      </c>
      <c r="Q836" t="s">
        <v>6632</v>
      </c>
      <c r="S836" t="s">
        <v>72</v>
      </c>
      <c r="T836" t="s">
        <v>878</v>
      </c>
      <c r="U836" t="s">
        <v>879</v>
      </c>
      <c r="V836" t="s">
        <v>880</v>
      </c>
      <c r="W836" t="s">
        <v>881</v>
      </c>
      <c r="X836" t="s">
        <v>106</v>
      </c>
      <c r="Y836" t="str">
        <f>"37-3011"</f>
        <v>37-3011</v>
      </c>
      <c r="Z836" t="s">
        <v>94</v>
      </c>
      <c r="AA836">
        <v>561730</v>
      </c>
      <c r="AB836">
        <v>73</v>
      </c>
      <c r="AC836">
        <v>70</v>
      </c>
      <c r="AD836" t="s">
        <v>79</v>
      </c>
      <c r="AE836" t="s">
        <v>80</v>
      </c>
      <c r="AF836">
        <v>40</v>
      </c>
      <c r="AG836" s="4">
        <v>0.25</v>
      </c>
      <c r="AH836" s="4">
        <v>0.60416666666666663</v>
      </c>
      <c r="AI836" s="5">
        <v>12.81</v>
      </c>
      <c r="AJ836">
        <v>19.22</v>
      </c>
      <c r="AK836">
        <v>22.5</v>
      </c>
      <c r="AL836" t="s">
        <v>81</v>
      </c>
      <c r="AM836" t="s">
        <v>82</v>
      </c>
      <c r="AO836" t="s">
        <v>83</v>
      </c>
      <c r="AR836" t="s">
        <v>82</v>
      </c>
      <c r="AT836" t="s">
        <v>82</v>
      </c>
      <c r="AW836" t="s">
        <v>82</v>
      </c>
      <c r="AY836" t="s">
        <v>5804</v>
      </c>
      <c r="AZ836" t="s">
        <v>3334</v>
      </c>
      <c r="BA836" t="s">
        <v>2367</v>
      </c>
      <c r="BB836">
        <v>29936</v>
      </c>
      <c r="BC836" t="s">
        <v>79</v>
      </c>
      <c r="BH836" t="s">
        <v>6633</v>
      </c>
      <c r="BJ836">
        <v>261577045</v>
      </c>
    </row>
    <row r="837" spans="1:62" x14ac:dyDescent="0.25">
      <c r="A837" t="s">
        <v>6882</v>
      </c>
      <c r="B837" s="2">
        <v>43440</v>
      </c>
      <c r="C837" t="s">
        <v>63</v>
      </c>
      <c r="D837" s="3">
        <v>43406.842782604166</v>
      </c>
      <c r="E837" t="s">
        <v>1763</v>
      </c>
      <c r="F837" s="2">
        <v>43497</v>
      </c>
      <c r="G837" s="2">
        <v>43798</v>
      </c>
      <c r="H837" t="s">
        <v>6883</v>
      </c>
      <c r="J837" t="s">
        <v>6884</v>
      </c>
      <c r="K837" t="s">
        <v>6885</v>
      </c>
      <c r="L837" t="s">
        <v>4676</v>
      </c>
      <c r="M837" t="s">
        <v>105</v>
      </c>
      <c r="N837">
        <v>75070</v>
      </c>
      <c r="O837" t="s">
        <v>70</v>
      </c>
      <c r="Q837" t="s">
        <v>6886</v>
      </c>
      <c r="S837" t="s">
        <v>72</v>
      </c>
      <c r="T837" t="s">
        <v>910</v>
      </c>
      <c r="U837" t="s">
        <v>911</v>
      </c>
      <c r="V837" t="s">
        <v>863</v>
      </c>
      <c r="W837" t="s">
        <v>105</v>
      </c>
      <c r="X837" t="s">
        <v>106</v>
      </c>
      <c r="Y837" t="str">
        <f>"37-3011"</f>
        <v>37-3011</v>
      </c>
      <c r="Z837" t="s">
        <v>94</v>
      </c>
      <c r="AA837">
        <v>561730</v>
      </c>
      <c r="AB837">
        <v>50</v>
      </c>
      <c r="AC837">
        <v>50</v>
      </c>
      <c r="AD837" t="s">
        <v>79</v>
      </c>
      <c r="AE837" t="s">
        <v>95</v>
      </c>
      <c r="AF837">
        <v>40</v>
      </c>
      <c r="AG837" s="4">
        <v>0.33333333333333331</v>
      </c>
      <c r="AH837" s="4">
        <v>0.70833333333333337</v>
      </c>
      <c r="AI837" s="5">
        <v>13.94</v>
      </c>
      <c r="AJ837">
        <v>20.91</v>
      </c>
      <c r="AL837" t="s">
        <v>81</v>
      </c>
      <c r="AM837" t="s">
        <v>82</v>
      </c>
      <c r="AO837" t="s">
        <v>83</v>
      </c>
      <c r="AR837" t="s">
        <v>82</v>
      </c>
      <c r="AT837" t="s">
        <v>82</v>
      </c>
      <c r="AW837" t="s">
        <v>82</v>
      </c>
      <c r="AY837" t="s">
        <v>4676</v>
      </c>
      <c r="AZ837" t="s">
        <v>1594</v>
      </c>
      <c r="BA837" t="s">
        <v>105</v>
      </c>
      <c r="BB837">
        <v>75070</v>
      </c>
      <c r="BC837" t="s">
        <v>79</v>
      </c>
      <c r="BH837" t="s">
        <v>6884</v>
      </c>
      <c r="BI837" t="s">
        <v>6885</v>
      </c>
      <c r="BJ837">
        <v>200837744</v>
      </c>
    </row>
    <row r="838" spans="1:62" x14ac:dyDescent="0.25">
      <c r="A838" t="s">
        <v>6887</v>
      </c>
      <c r="B838" s="2">
        <v>43440</v>
      </c>
      <c r="C838" t="s">
        <v>63</v>
      </c>
      <c r="D838" s="3">
        <v>43406.84220298611</v>
      </c>
      <c r="E838" t="s">
        <v>1763</v>
      </c>
      <c r="F838" s="2">
        <v>43497</v>
      </c>
      <c r="G838" s="2">
        <v>43798</v>
      </c>
      <c r="H838" t="s">
        <v>6888</v>
      </c>
      <c r="I838" t="s">
        <v>6889</v>
      </c>
      <c r="J838" t="s">
        <v>6890</v>
      </c>
      <c r="L838" t="s">
        <v>3010</v>
      </c>
      <c r="M838" t="s">
        <v>626</v>
      </c>
      <c r="N838">
        <v>72903</v>
      </c>
      <c r="O838" t="s">
        <v>70</v>
      </c>
      <c r="Q838" t="s">
        <v>6891</v>
      </c>
      <c r="S838" t="s">
        <v>72</v>
      </c>
      <c r="T838" t="s">
        <v>1791</v>
      </c>
      <c r="U838" t="s">
        <v>911</v>
      </c>
      <c r="V838" t="s">
        <v>863</v>
      </c>
      <c r="W838" t="s">
        <v>105</v>
      </c>
      <c r="X838" t="s">
        <v>6892</v>
      </c>
      <c r="Y838" t="str">
        <f>"47-5051"</f>
        <v>47-5051</v>
      </c>
      <c r="Z838" t="s">
        <v>1474</v>
      </c>
      <c r="AA838">
        <v>212311</v>
      </c>
      <c r="AB838">
        <v>15</v>
      </c>
      <c r="AC838">
        <v>15</v>
      </c>
      <c r="AD838" t="s">
        <v>79</v>
      </c>
      <c r="AE838" t="s">
        <v>95</v>
      </c>
      <c r="AF838">
        <v>40</v>
      </c>
      <c r="AG838" s="4">
        <v>0.33333333333333331</v>
      </c>
      <c r="AH838" s="4">
        <v>0.70833333333333337</v>
      </c>
      <c r="AI838" s="5">
        <v>13.95</v>
      </c>
      <c r="AJ838">
        <v>20.93</v>
      </c>
      <c r="AL838" t="s">
        <v>81</v>
      </c>
      <c r="AM838" t="s">
        <v>82</v>
      </c>
      <c r="AO838" t="s">
        <v>83</v>
      </c>
      <c r="AR838" t="s">
        <v>82</v>
      </c>
      <c r="AT838" t="s">
        <v>82</v>
      </c>
      <c r="AW838" t="s">
        <v>82</v>
      </c>
      <c r="AY838" t="s">
        <v>6893</v>
      </c>
      <c r="AZ838" t="s">
        <v>6894</v>
      </c>
      <c r="BA838" t="s">
        <v>76</v>
      </c>
      <c r="BB838">
        <v>74941</v>
      </c>
      <c r="BC838" t="s">
        <v>87</v>
      </c>
      <c r="BH838" t="s">
        <v>6895</v>
      </c>
      <c r="BJ838">
        <v>202985964</v>
      </c>
    </row>
    <row r="839" spans="1:62" x14ac:dyDescent="0.25">
      <c r="A839" t="s">
        <v>7250</v>
      </c>
      <c r="B839" s="2">
        <v>43440</v>
      </c>
      <c r="C839" t="s">
        <v>63</v>
      </c>
      <c r="D839" s="3">
        <v>43407.219259710648</v>
      </c>
      <c r="E839" t="s">
        <v>64</v>
      </c>
      <c r="F839" s="2">
        <v>43497</v>
      </c>
      <c r="G839" s="2">
        <v>43770</v>
      </c>
      <c r="H839" t="s">
        <v>7251</v>
      </c>
      <c r="J839" t="s">
        <v>7252</v>
      </c>
      <c r="L839" t="s">
        <v>6277</v>
      </c>
      <c r="M839" t="s">
        <v>105</v>
      </c>
      <c r="N839">
        <v>76009</v>
      </c>
      <c r="O839" t="s">
        <v>70</v>
      </c>
      <c r="Q839" t="s">
        <v>7253</v>
      </c>
      <c r="S839" t="s">
        <v>72</v>
      </c>
      <c r="T839" t="s">
        <v>1855</v>
      </c>
      <c r="U839" t="s">
        <v>1856</v>
      </c>
      <c r="V839" t="s">
        <v>863</v>
      </c>
      <c r="W839" t="s">
        <v>105</v>
      </c>
      <c r="X839" t="s">
        <v>106</v>
      </c>
      <c r="Y839" t="str">
        <f>"37-3011"</f>
        <v>37-3011</v>
      </c>
      <c r="Z839" t="s">
        <v>94</v>
      </c>
      <c r="AA839">
        <v>561730</v>
      </c>
      <c r="AB839">
        <v>55</v>
      </c>
      <c r="AC839">
        <v>55</v>
      </c>
      <c r="AD839" t="s">
        <v>79</v>
      </c>
      <c r="AE839" t="s">
        <v>95</v>
      </c>
      <c r="AF839">
        <v>40</v>
      </c>
      <c r="AG839" s="4">
        <v>0.33333333333333331</v>
      </c>
      <c r="AH839" s="4">
        <v>0.70833333333333337</v>
      </c>
      <c r="AI839" s="5">
        <v>13.94</v>
      </c>
      <c r="AJ839">
        <v>20.91</v>
      </c>
      <c r="AK839">
        <v>22.86</v>
      </c>
      <c r="AL839" t="s">
        <v>81</v>
      </c>
      <c r="AM839" t="s">
        <v>82</v>
      </c>
      <c r="AO839" t="s">
        <v>83</v>
      </c>
      <c r="AR839" t="s">
        <v>82</v>
      </c>
      <c r="AT839" t="s">
        <v>82</v>
      </c>
      <c r="AW839" t="s">
        <v>82</v>
      </c>
      <c r="AY839" t="s">
        <v>6277</v>
      </c>
      <c r="AZ839" t="s">
        <v>3053</v>
      </c>
      <c r="BA839" t="s">
        <v>105</v>
      </c>
      <c r="BB839">
        <v>76009</v>
      </c>
      <c r="BC839" t="s">
        <v>79</v>
      </c>
      <c r="BH839" t="s">
        <v>7252</v>
      </c>
      <c r="BJ839">
        <v>752261343</v>
      </c>
    </row>
    <row r="840" spans="1:62" x14ac:dyDescent="0.25">
      <c r="A840" t="s">
        <v>8387</v>
      </c>
      <c r="B840" s="2">
        <v>43440</v>
      </c>
      <c r="C840" t="s">
        <v>63</v>
      </c>
      <c r="D840" s="3">
        <v>43407.230824548613</v>
      </c>
      <c r="E840" t="s">
        <v>64</v>
      </c>
      <c r="F840" s="2">
        <v>43497</v>
      </c>
      <c r="G840" s="2">
        <v>43770</v>
      </c>
      <c r="H840" t="s">
        <v>8388</v>
      </c>
      <c r="J840" t="s">
        <v>8389</v>
      </c>
      <c r="L840" t="s">
        <v>8390</v>
      </c>
      <c r="M840" t="s">
        <v>105</v>
      </c>
      <c r="N840">
        <v>76571</v>
      </c>
      <c r="O840" t="s">
        <v>70</v>
      </c>
      <c r="Q840" t="s">
        <v>8391</v>
      </c>
      <c r="S840" t="s">
        <v>72</v>
      </c>
      <c r="T840" t="s">
        <v>1855</v>
      </c>
      <c r="U840" t="s">
        <v>1856</v>
      </c>
      <c r="V840" t="s">
        <v>863</v>
      </c>
      <c r="W840" t="s">
        <v>105</v>
      </c>
      <c r="X840" t="s">
        <v>1758</v>
      </c>
      <c r="Y840" t="str">
        <f>"37-3011"</f>
        <v>37-3011</v>
      </c>
      <c r="Z840" t="s">
        <v>94</v>
      </c>
      <c r="AA840">
        <v>541320</v>
      </c>
      <c r="AB840">
        <v>10</v>
      </c>
      <c r="AC840">
        <v>10</v>
      </c>
      <c r="AD840" t="s">
        <v>79</v>
      </c>
      <c r="AE840" t="s">
        <v>95</v>
      </c>
      <c r="AF840">
        <v>40</v>
      </c>
      <c r="AG840" s="4">
        <v>0.33333333333333331</v>
      </c>
      <c r="AH840" s="4">
        <v>0.70833333333333337</v>
      </c>
      <c r="AI840" s="5">
        <v>12.56</v>
      </c>
      <c r="AJ840">
        <v>18.84</v>
      </c>
      <c r="AL840" t="s">
        <v>81</v>
      </c>
      <c r="AM840" t="s">
        <v>82</v>
      </c>
      <c r="AO840" t="s">
        <v>83</v>
      </c>
      <c r="AR840" t="s">
        <v>82</v>
      </c>
      <c r="AT840" t="s">
        <v>82</v>
      </c>
      <c r="AW840" t="s">
        <v>82</v>
      </c>
      <c r="AY840" t="s">
        <v>8390</v>
      </c>
      <c r="AZ840" t="s">
        <v>8392</v>
      </c>
      <c r="BA840" t="s">
        <v>105</v>
      </c>
      <c r="BB840">
        <v>76571</v>
      </c>
      <c r="BC840" t="s">
        <v>79</v>
      </c>
      <c r="BH840" t="s">
        <v>8389</v>
      </c>
      <c r="BJ840">
        <v>453828521</v>
      </c>
    </row>
    <row r="841" spans="1:62" x14ac:dyDescent="0.25">
      <c r="A841" t="s">
        <v>8583</v>
      </c>
      <c r="B841" s="2">
        <v>43440</v>
      </c>
      <c r="C841" t="s">
        <v>63</v>
      </c>
      <c r="D841" s="3">
        <v>43402.836980671294</v>
      </c>
      <c r="E841" t="s">
        <v>1763</v>
      </c>
      <c r="F841" s="2">
        <v>43493</v>
      </c>
      <c r="G841" s="2">
        <v>43797</v>
      </c>
      <c r="H841" t="s">
        <v>8584</v>
      </c>
      <c r="I841" t="s">
        <v>8585</v>
      </c>
      <c r="J841" t="s">
        <v>8586</v>
      </c>
      <c r="L841" t="s">
        <v>8587</v>
      </c>
      <c r="M841" t="s">
        <v>783</v>
      </c>
      <c r="N841">
        <v>44039</v>
      </c>
      <c r="O841" t="s">
        <v>70</v>
      </c>
      <c r="Q841" t="s">
        <v>8588</v>
      </c>
      <c r="S841" t="s">
        <v>72</v>
      </c>
      <c r="T841" t="s">
        <v>4795</v>
      </c>
      <c r="U841" t="s">
        <v>5508</v>
      </c>
      <c r="V841" t="s">
        <v>2927</v>
      </c>
      <c r="W841" t="s">
        <v>308</v>
      </c>
      <c r="X841" t="s">
        <v>106</v>
      </c>
      <c r="Y841" t="str">
        <f>"37-3011"</f>
        <v>37-3011</v>
      </c>
      <c r="Z841" t="s">
        <v>94</v>
      </c>
      <c r="AA841">
        <v>561730</v>
      </c>
      <c r="AB841">
        <v>35</v>
      </c>
      <c r="AC841">
        <v>35</v>
      </c>
      <c r="AD841" t="s">
        <v>79</v>
      </c>
      <c r="AE841" t="s">
        <v>80</v>
      </c>
      <c r="AF841">
        <v>40</v>
      </c>
      <c r="AG841" s="4">
        <v>0.3125</v>
      </c>
      <c r="AH841" s="4">
        <v>0.70833333333333337</v>
      </c>
      <c r="AI841" s="5">
        <v>13.7</v>
      </c>
      <c r="AJ841">
        <v>20.55</v>
      </c>
      <c r="AL841" t="s">
        <v>81</v>
      </c>
      <c r="AM841" t="s">
        <v>82</v>
      </c>
      <c r="AO841" t="s">
        <v>83</v>
      </c>
      <c r="AP841" t="s">
        <v>130</v>
      </c>
      <c r="AQ841" t="s">
        <v>130</v>
      </c>
      <c r="AR841" t="s">
        <v>82</v>
      </c>
      <c r="AT841" t="s">
        <v>82</v>
      </c>
      <c r="AW841" t="s">
        <v>72</v>
      </c>
      <c r="AX841">
        <v>3</v>
      </c>
      <c r="AY841" t="s">
        <v>8587</v>
      </c>
      <c r="AZ841" t="s">
        <v>8589</v>
      </c>
      <c r="BA841" t="s">
        <v>783</v>
      </c>
      <c r="BB841">
        <v>44039</v>
      </c>
      <c r="BC841" t="s">
        <v>79</v>
      </c>
      <c r="BH841" t="s">
        <v>8586</v>
      </c>
      <c r="BJ841">
        <v>341728502</v>
      </c>
    </row>
    <row r="842" spans="1:62" x14ac:dyDescent="0.25">
      <c r="A842" t="s">
        <v>8686</v>
      </c>
      <c r="B842" s="2">
        <v>43440</v>
      </c>
      <c r="C842" t="s">
        <v>63</v>
      </c>
      <c r="D842" s="3">
        <v>43398.469905393518</v>
      </c>
      <c r="E842" t="s">
        <v>1763</v>
      </c>
      <c r="F842" s="2">
        <v>43480</v>
      </c>
      <c r="G842" s="2">
        <v>43784</v>
      </c>
      <c r="H842" t="s">
        <v>8687</v>
      </c>
      <c r="J842" t="s">
        <v>8688</v>
      </c>
      <c r="K842" t="s">
        <v>8689</v>
      </c>
      <c r="L842" t="s">
        <v>8690</v>
      </c>
      <c r="M842" t="s">
        <v>649</v>
      </c>
      <c r="N842">
        <v>85351</v>
      </c>
      <c r="O842" t="s">
        <v>70</v>
      </c>
      <c r="Q842" t="s">
        <v>8691</v>
      </c>
      <c r="S842" t="s">
        <v>72</v>
      </c>
      <c r="T842" t="s">
        <v>4795</v>
      </c>
      <c r="U842" t="s">
        <v>5508</v>
      </c>
      <c r="V842" t="s">
        <v>4796</v>
      </c>
      <c r="W842" t="s">
        <v>308</v>
      </c>
      <c r="X842" t="s">
        <v>677</v>
      </c>
      <c r="Y842" t="str">
        <f>"39-3091"</f>
        <v>39-3091</v>
      </c>
      <c r="Z842" t="s">
        <v>677</v>
      </c>
      <c r="AA842">
        <v>713990</v>
      </c>
      <c r="AB842">
        <v>36</v>
      </c>
      <c r="AC842">
        <v>36</v>
      </c>
      <c r="AD842" t="s">
        <v>79</v>
      </c>
      <c r="AE842" t="s">
        <v>80</v>
      </c>
      <c r="AF842">
        <v>40</v>
      </c>
      <c r="AG842" s="4">
        <v>0.375</v>
      </c>
      <c r="AH842" s="4">
        <v>0.91666666666666663</v>
      </c>
      <c r="AI842" s="6">
        <v>11</v>
      </c>
      <c r="AJ842">
        <v>16.5</v>
      </c>
      <c r="AK842">
        <v>21.47</v>
      </c>
      <c r="AL842" t="s">
        <v>81</v>
      </c>
      <c r="AM842" t="s">
        <v>82</v>
      </c>
      <c r="AO842" t="s">
        <v>83</v>
      </c>
      <c r="AR842" t="s">
        <v>82</v>
      </c>
      <c r="AT842" t="s">
        <v>82</v>
      </c>
      <c r="AW842" t="s">
        <v>82</v>
      </c>
      <c r="AY842" t="s">
        <v>8690</v>
      </c>
      <c r="AZ842" t="s">
        <v>655</v>
      </c>
      <c r="BA842" t="s">
        <v>649</v>
      </c>
      <c r="BB842">
        <v>85351</v>
      </c>
      <c r="BC842" t="s">
        <v>79</v>
      </c>
      <c r="BH842" t="s">
        <v>8692</v>
      </c>
      <c r="BI842" t="s">
        <v>8689</v>
      </c>
      <c r="BJ842">
        <v>208068623</v>
      </c>
    </row>
    <row r="843" spans="1:62" x14ac:dyDescent="0.25">
      <c r="A843" t="s">
        <v>8931</v>
      </c>
      <c r="B843" s="2">
        <v>43440</v>
      </c>
      <c r="C843" t="s">
        <v>63</v>
      </c>
      <c r="D843" s="3">
        <v>43401.509229409719</v>
      </c>
      <c r="E843" t="s">
        <v>64</v>
      </c>
      <c r="F843" s="2">
        <v>43490</v>
      </c>
      <c r="G843" s="2">
        <v>43763</v>
      </c>
      <c r="H843" t="s">
        <v>8932</v>
      </c>
      <c r="J843" t="s">
        <v>8933</v>
      </c>
      <c r="K843" t="s">
        <v>8934</v>
      </c>
      <c r="L843" t="s">
        <v>8935</v>
      </c>
      <c r="M843" t="s">
        <v>2314</v>
      </c>
      <c r="N843">
        <v>47340</v>
      </c>
      <c r="O843" t="s">
        <v>70</v>
      </c>
      <c r="Q843" t="s">
        <v>8936</v>
      </c>
      <c r="S843" t="s">
        <v>72</v>
      </c>
      <c r="T843" t="s">
        <v>8937</v>
      </c>
      <c r="U843" t="s">
        <v>8938</v>
      </c>
      <c r="V843" t="s">
        <v>8939</v>
      </c>
      <c r="W843" t="s">
        <v>2314</v>
      </c>
      <c r="X843" t="s">
        <v>3377</v>
      </c>
      <c r="Y843" t="str">
        <f>"39-3091"</f>
        <v>39-3091</v>
      </c>
      <c r="Z843" t="s">
        <v>677</v>
      </c>
      <c r="AA843">
        <v>713990</v>
      </c>
      <c r="AB843">
        <v>140</v>
      </c>
      <c r="AC843">
        <v>140</v>
      </c>
      <c r="AD843" t="s">
        <v>79</v>
      </c>
      <c r="AE843" t="s">
        <v>80</v>
      </c>
      <c r="AF843">
        <v>40</v>
      </c>
      <c r="AG843" s="4">
        <v>0.5</v>
      </c>
      <c r="AH843" s="4">
        <v>0.91666666666666663</v>
      </c>
      <c r="AI843" s="5">
        <v>8.66</v>
      </c>
      <c r="AL843" t="s">
        <v>81</v>
      </c>
      <c r="AM843" t="s">
        <v>82</v>
      </c>
      <c r="AO843" t="s">
        <v>83</v>
      </c>
      <c r="AP843" t="s">
        <v>67</v>
      </c>
      <c r="AQ843" t="s">
        <v>67</v>
      </c>
      <c r="AR843" t="s">
        <v>82</v>
      </c>
      <c r="AT843" t="s">
        <v>82</v>
      </c>
      <c r="AW843" t="s">
        <v>82</v>
      </c>
      <c r="AY843" t="s">
        <v>8935</v>
      </c>
      <c r="AZ843" t="s">
        <v>8940</v>
      </c>
      <c r="BA843" t="s">
        <v>2314</v>
      </c>
      <c r="BB843">
        <v>47340</v>
      </c>
      <c r="BC843" t="s">
        <v>79</v>
      </c>
      <c r="BH843" t="s">
        <v>8941</v>
      </c>
      <c r="BJ843">
        <v>352139538</v>
      </c>
    </row>
    <row r="844" spans="1:62" x14ac:dyDescent="0.25">
      <c r="A844" t="s">
        <v>8979</v>
      </c>
      <c r="B844" s="2">
        <v>43440</v>
      </c>
      <c r="C844" t="s">
        <v>63</v>
      </c>
      <c r="D844" s="3">
        <v>43406.846133599538</v>
      </c>
      <c r="E844" t="s">
        <v>64</v>
      </c>
      <c r="F844" s="2">
        <v>43497</v>
      </c>
      <c r="G844" s="2">
        <v>43770</v>
      </c>
      <c r="H844" t="s">
        <v>8980</v>
      </c>
      <c r="J844" t="s">
        <v>8981</v>
      </c>
      <c r="L844" t="s">
        <v>738</v>
      </c>
      <c r="M844" t="s">
        <v>105</v>
      </c>
      <c r="N844">
        <v>78735</v>
      </c>
      <c r="O844" t="s">
        <v>70</v>
      </c>
      <c r="Q844" t="s">
        <v>8982</v>
      </c>
      <c r="S844" t="s">
        <v>72</v>
      </c>
      <c r="T844" t="s">
        <v>1855</v>
      </c>
      <c r="U844" t="s">
        <v>1856</v>
      </c>
      <c r="V844" t="s">
        <v>863</v>
      </c>
      <c r="W844" t="s">
        <v>105</v>
      </c>
      <c r="X844" t="s">
        <v>106</v>
      </c>
      <c r="Y844" t="str">
        <f>"37-3011"</f>
        <v>37-3011</v>
      </c>
      <c r="Z844" t="s">
        <v>94</v>
      </c>
      <c r="AA844">
        <v>561730</v>
      </c>
      <c r="AB844">
        <v>14</v>
      </c>
      <c r="AC844">
        <v>14</v>
      </c>
      <c r="AD844" t="s">
        <v>79</v>
      </c>
      <c r="AE844" t="s">
        <v>95</v>
      </c>
      <c r="AF844">
        <v>35</v>
      </c>
      <c r="AG844" s="4">
        <v>0.27083333333333331</v>
      </c>
      <c r="AH844" s="4">
        <v>0.60416666666666663</v>
      </c>
      <c r="AI844" s="5">
        <v>13.02</v>
      </c>
      <c r="AJ844">
        <v>19.53</v>
      </c>
      <c r="AK844">
        <v>30</v>
      </c>
      <c r="AL844" t="s">
        <v>81</v>
      </c>
      <c r="AM844" t="s">
        <v>82</v>
      </c>
      <c r="AO844" t="s">
        <v>83</v>
      </c>
      <c r="AR844" t="s">
        <v>82</v>
      </c>
      <c r="AT844" t="s">
        <v>82</v>
      </c>
      <c r="AW844" t="s">
        <v>72</v>
      </c>
      <c r="AX844">
        <v>2</v>
      </c>
      <c r="AY844" t="s">
        <v>795</v>
      </c>
      <c r="AZ844" t="s">
        <v>8983</v>
      </c>
      <c r="BA844" t="s">
        <v>105</v>
      </c>
      <c r="BB844">
        <v>78266</v>
      </c>
      <c r="BC844" t="s">
        <v>79</v>
      </c>
      <c r="BH844" t="s">
        <v>8984</v>
      </c>
      <c r="BJ844">
        <v>273259012</v>
      </c>
    </row>
    <row r="845" spans="1:62" x14ac:dyDescent="0.25">
      <c r="A845" t="s">
        <v>8985</v>
      </c>
      <c r="B845" s="2">
        <v>43440</v>
      </c>
      <c r="C845" t="s">
        <v>63</v>
      </c>
      <c r="D845" s="3">
        <v>43407.399747685187</v>
      </c>
      <c r="E845" t="s">
        <v>64</v>
      </c>
      <c r="F845" s="2">
        <v>43497</v>
      </c>
      <c r="G845" s="2">
        <v>43784</v>
      </c>
      <c r="H845" t="s">
        <v>8952</v>
      </c>
      <c r="J845" t="s">
        <v>8953</v>
      </c>
      <c r="L845" t="s">
        <v>8954</v>
      </c>
      <c r="M845" t="s">
        <v>105</v>
      </c>
      <c r="N845">
        <v>78247</v>
      </c>
      <c r="O845" t="s">
        <v>70</v>
      </c>
      <c r="Q845" t="s">
        <v>8955</v>
      </c>
      <c r="S845" t="s">
        <v>72</v>
      </c>
      <c r="T845" t="s">
        <v>1855</v>
      </c>
      <c r="U845" t="s">
        <v>1856</v>
      </c>
      <c r="V845" t="s">
        <v>863</v>
      </c>
      <c r="W845" t="s">
        <v>105</v>
      </c>
      <c r="X845" t="s">
        <v>106</v>
      </c>
      <c r="Y845" t="str">
        <f>"37-3011"</f>
        <v>37-3011</v>
      </c>
      <c r="Z845" t="s">
        <v>94</v>
      </c>
      <c r="AA845">
        <v>561730</v>
      </c>
      <c r="AB845">
        <v>25</v>
      </c>
      <c r="AC845">
        <v>25</v>
      </c>
      <c r="AD845" t="s">
        <v>79</v>
      </c>
      <c r="AE845" t="s">
        <v>95</v>
      </c>
      <c r="AF845">
        <v>40</v>
      </c>
      <c r="AG845" s="4">
        <v>0.29166666666666669</v>
      </c>
      <c r="AH845" s="4">
        <v>0.66666666666666663</v>
      </c>
      <c r="AI845" s="5">
        <v>13.44</v>
      </c>
      <c r="AJ845">
        <v>20.16</v>
      </c>
      <c r="AL845" t="s">
        <v>81</v>
      </c>
      <c r="AM845" t="s">
        <v>82</v>
      </c>
      <c r="AO845" t="s">
        <v>83</v>
      </c>
      <c r="AR845" t="s">
        <v>82</v>
      </c>
      <c r="AT845" t="s">
        <v>82</v>
      </c>
      <c r="AW845" t="s">
        <v>72</v>
      </c>
      <c r="AX845">
        <v>3</v>
      </c>
      <c r="AY845" t="s">
        <v>3291</v>
      </c>
      <c r="AZ845" t="s">
        <v>3292</v>
      </c>
      <c r="BA845" t="s">
        <v>105</v>
      </c>
      <c r="BB845">
        <v>77055</v>
      </c>
      <c r="BC845" t="s">
        <v>79</v>
      </c>
      <c r="BH845" t="s">
        <v>8986</v>
      </c>
      <c r="BJ845">
        <v>742593871</v>
      </c>
    </row>
    <row r="846" spans="1:62" x14ac:dyDescent="0.25">
      <c r="A846" t="s">
        <v>8987</v>
      </c>
      <c r="B846" s="2">
        <v>43440</v>
      </c>
      <c r="C846" t="s">
        <v>63</v>
      </c>
      <c r="D846" s="3">
        <v>43407.388856446756</v>
      </c>
      <c r="E846" t="s">
        <v>1763</v>
      </c>
      <c r="F846" s="2">
        <v>43497</v>
      </c>
      <c r="G846" s="2">
        <v>43784</v>
      </c>
      <c r="H846" t="s">
        <v>8952</v>
      </c>
      <c r="J846" t="s">
        <v>8953</v>
      </c>
      <c r="L846" t="s">
        <v>8954</v>
      </c>
      <c r="M846" t="s">
        <v>105</v>
      </c>
      <c r="N846">
        <v>78247</v>
      </c>
      <c r="O846" t="s">
        <v>70</v>
      </c>
      <c r="Q846" t="s">
        <v>8955</v>
      </c>
      <c r="S846" t="s">
        <v>72</v>
      </c>
      <c r="T846" t="s">
        <v>1855</v>
      </c>
      <c r="U846" t="s">
        <v>1856</v>
      </c>
      <c r="V846" t="s">
        <v>863</v>
      </c>
      <c r="W846" t="s">
        <v>105</v>
      </c>
      <c r="X846" t="s">
        <v>106</v>
      </c>
      <c r="Y846" t="str">
        <f>"37-3011"</f>
        <v>37-3011</v>
      </c>
      <c r="Z846" t="s">
        <v>94</v>
      </c>
      <c r="AA846">
        <v>561730</v>
      </c>
      <c r="AB846">
        <v>28</v>
      </c>
      <c r="AC846">
        <v>28</v>
      </c>
      <c r="AD846" t="s">
        <v>79</v>
      </c>
      <c r="AE846" t="s">
        <v>95</v>
      </c>
      <c r="AF846">
        <v>40</v>
      </c>
      <c r="AG846" s="4">
        <v>0.29166666666666669</v>
      </c>
      <c r="AH846" s="4">
        <v>0.66666666666666663</v>
      </c>
      <c r="AI846" s="5">
        <v>12.77</v>
      </c>
      <c r="AJ846">
        <v>19.16</v>
      </c>
      <c r="AL846" t="s">
        <v>81</v>
      </c>
      <c r="AM846" t="s">
        <v>82</v>
      </c>
      <c r="AO846" t="s">
        <v>83</v>
      </c>
      <c r="AR846" t="s">
        <v>82</v>
      </c>
      <c r="AT846" t="s">
        <v>82</v>
      </c>
      <c r="AW846" t="s">
        <v>72</v>
      </c>
      <c r="AX846">
        <v>3</v>
      </c>
      <c r="AY846" t="s">
        <v>5757</v>
      </c>
      <c r="AZ846" t="s">
        <v>2129</v>
      </c>
      <c r="BA846" t="s">
        <v>105</v>
      </c>
      <c r="BB846">
        <v>78417</v>
      </c>
      <c r="BC846" t="s">
        <v>79</v>
      </c>
      <c r="BH846" t="s">
        <v>8988</v>
      </c>
      <c r="BJ846">
        <v>742593871</v>
      </c>
    </row>
    <row r="847" spans="1:62" x14ac:dyDescent="0.25">
      <c r="A847" t="s">
        <v>9249</v>
      </c>
      <c r="B847" s="2">
        <v>43440</v>
      </c>
      <c r="C847" t="s">
        <v>63</v>
      </c>
      <c r="D847" s="3">
        <v>43407.223575451389</v>
      </c>
      <c r="E847" t="s">
        <v>64</v>
      </c>
      <c r="F847" s="2">
        <v>43497</v>
      </c>
      <c r="G847" s="2">
        <v>43770</v>
      </c>
      <c r="H847" t="s">
        <v>9250</v>
      </c>
      <c r="I847" t="s">
        <v>9251</v>
      </c>
      <c r="J847" t="s">
        <v>9252</v>
      </c>
      <c r="L847" t="s">
        <v>738</v>
      </c>
      <c r="M847" t="s">
        <v>105</v>
      </c>
      <c r="N847">
        <v>78727</v>
      </c>
      <c r="O847" t="s">
        <v>70</v>
      </c>
      <c r="Q847" t="s">
        <v>9253</v>
      </c>
      <c r="S847" t="s">
        <v>72</v>
      </c>
      <c r="T847" t="s">
        <v>1855</v>
      </c>
      <c r="U847" t="s">
        <v>1856</v>
      </c>
      <c r="V847" t="s">
        <v>863</v>
      </c>
      <c r="W847" t="s">
        <v>105</v>
      </c>
      <c r="X847" t="s">
        <v>106</v>
      </c>
      <c r="Y847" t="str">
        <f>"37-3011"</f>
        <v>37-3011</v>
      </c>
      <c r="Z847" t="s">
        <v>94</v>
      </c>
      <c r="AA847">
        <v>561730</v>
      </c>
      <c r="AB847">
        <v>6</v>
      </c>
      <c r="AC847">
        <v>6</v>
      </c>
      <c r="AD847" t="s">
        <v>79</v>
      </c>
      <c r="AE847" t="s">
        <v>95</v>
      </c>
      <c r="AF847">
        <v>40</v>
      </c>
      <c r="AG847" s="4">
        <v>0.27083333333333331</v>
      </c>
      <c r="AH847" s="4">
        <v>0.625</v>
      </c>
      <c r="AI847" s="5">
        <v>13.91</v>
      </c>
      <c r="AJ847">
        <v>20.87</v>
      </c>
      <c r="AK847">
        <v>25.5</v>
      </c>
      <c r="AL847" t="s">
        <v>81</v>
      </c>
      <c r="AM847" t="s">
        <v>82</v>
      </c>
      <c r="AO847" t="s">
        <v>83</v>
      </c>
      <c r="AR847" t="s">
        <v>82</v>
      </c>
      <c r="AT847" t="s">
        <v>82</v>
      </c>
      <c r="AW847" t="s">
        <v>72</v>
      </c>
      <c r="AX847">
        <v>3</v>
      </c>
      <c r="AY847" t="s">
        <v>738</v>
      </c>
      <c r="AZ847" t="s">
        <v>2422</v>
      </c>
      <c r="BA847" t="s">
        <v>105</v>
      </c>
      <c r="BB847">
        <v>78727</v>
      </c>
      <c r="BC847" t="s">
        <v>79</v>
      </c>
      <c r="BH847" t="s">
        <v>9252</v>
      </c>
      <c r="BJ847">
        <v>571154667</v>
      </c>
    </row>
    <row r="848" spans="1:62" x14ac:dyDescent="0.25">
      <c r="A848" t="s">
        <v>9342</v>
      </c>
      <c r="B848" s="2">
        <v>43440</v>
      </c>
      <c r="C848" t="s">
        <v>63</v>
      </c>
      <c r="D848" s="3">
        <v>43406.838111493053</v>
      </c>
      <c r="E848" t="s">
        <v>1763</v>
      </c>
      <c r="F848" s="2">
        <v>43497</v>
      </c>
      <c r="G848" s="2">
        <v>43800</v>
      </c>
      <c r="H848" t="s">
        <v>9343</v>
      </c>
      <c r="J848" t="s">
        <v>9344</v>
      </c>
      <c r="L848" t="s">
        <v>9345</v>
      </c>
      <c r="M848" t="s">
        <v>278</v>
      </c>
      <c r="N848">
        <v>22920</v>
      </c>
      <c r="O848" t="s">
        <v>70</v>
      </c>
      <c r="Q848" t="s">
        <v>9346</v>
      </c>
      <c r="S848" t="s">
        <v>72</v>
      </c>
      <c r="T848" t="s">
        <v>5117</v>
      </c>
      <c r="U848" t="s">
        <v>5118</v>
      </c>
      <c r="V848" t="s">
        <v>4354</v>
      </c>
      <c r="W848" t="s">
        <v>278</v>
      </c>
      <c r="X848" t="s">
        <v>106</v>
      </c>
      <c r="Y848" t="str">
        <f>"37-3011"</f>
        <v>37-3011</v>
      </c>
      <c r="Z848" t="s">
        <v>94</v>
      </c>
      <c r="AA848">
        <v>561730</v>
      </c>
      <c r="AB848">
        <v>8</v>
      </c>
      <c r="AC848">
        <v>8</v>
      </c>
      <c r="AD848" t="s">
        <v>79</v>
      </c>
      <c r="AE848" t="s">
        <v>80</v>
      </c>
      <c r="AF848">
        <v>35</v>
      </c>
      <c r="AG848" s="4">
        <v>0.3125</v>
      </c>
      <c r="AH848" s="4">
        <v>0.75</v>
      </c>
      <c r="AI848" s="5">
        <v>14.18</v>
      </c>
      <c r="AJ848">
        <v>21.27</v>
      </c>
      <c r="AL848" t="s">
        <v>81</v>
      </c>
      <c r="AM848" t="s">
        <v>82</v>
      </c>
      <c r="AO848" t="s">
        <v>83</v>
      </c>
      <c r="AR848" t="s">
        <v>82</v>
      </c>
      <c r="AT848" t="s">
        <v>82</v>
      </c>
      <c r="AW848" t="s">
        <v>72</v>
      </c>
      <c r="AX848">
        <v>3</v>
      </c>
      <c r="AY848" t="s">
        <v>9345</v>
      </c>
      <c r="AZ848" t="s">
        <v>9347</v>
      </c>
      <c r="BA848" t="s">
        <v>278</v>
      </c>
      <c r="BB848">
        <v>22920</v>
      </c>
      <c r="BC848" t="s">
        <v>79</v>
      </c>
      <c r="BH848" t="s">
        <v>9344</v>
      </c>
      <c r="BJ848">
        <v>541612105</v>
      </c>
    </row>
    <row r="849" spans="1:62" x14ac:dyDescent="0.25">
      <c r="A849" t="s">
        <v>9535</v>
      </c>
      <c r="B849" s="2">
        <v>43440</v>
      </c>
      <c r="C849" t="s">
        <v>63</v>
      </c>
      <c r="D849" s="3">
        <v>43403.35856202546</v>
      </c>
      <c r="E849" t="s">
        <v>1763</v>
      </c>
      <c r="F849" s="2">
        <v>43493</v>
      </c>
      <c r="G849" s="2">
        <v>43797</v>
      </c>
      <c r="H849" t="s">
        <v>9536</v>
      </c>
      <c r="J849" t="s">
        <v>9537</v>
      </c>
      <c r="L849" t="s">
        <v>1564</v>
      </c>
      <c r="M849" t="s">
        <v>1064</v>
      </c>
      <c r="N849">
        <v>37211</v>
      </c>
      <c r="O849" t="s">
        <v>70</v>
      </c>
      <c r="Q849" t="s">
        <v>9538</v>
      </c>
      <c r="S849" t="s">
        <v>72</v>
      </c>
      <c r="T849" t="s">
        <v>9501</v>
      </c>
      <c r="U849" t="s">
        <v>9502</v>
      </c>
      <c r="V849" t="s">
        <v>1700</v>
      </c>
      <c r="W849" t="s">
        <v>76</v>
      </c>
      <c r="X849" t="s">
        <v>106</v>
      </c>
      <c r="Y849" t="str">
        <f>"37-3011"</f>
        <v>37-3011</v>
      </c>
      <c r="Z849" t="s">
        <v>94</v>
      </c>
      <c r="AA849">
        <v>561730</v>
      </c>
      <c r="AB849">
        <v>60</v>
      </c>
      <c r="AC849">
        <v>60</v>
      </c>
      <c r="AD849" t="s">
        <v>79</v>
      </c>
      <c r="AE849" t="s">
        <v>95</v>
      </c>
      <c r="AF849">
        <v>40</v>
      </c>
      <c r="AG849" s="4">
        <v>0.25</v>
      </c>
      <c r="AH849" s="4">
        <v>0.75</v>
      </c>
      <c r="AI849" s="5">
        <v>12.73</v>
      </c>
      <c r="AJ849">
        <v>19.100000000000001</v>
      </c>
      <c r="AK849">
        <v>19.100000000000001</v>
      </c>
      <c r="AL849" t="s">
        <v>81</v>
      </c>
      <c r="AM849" t="s">
        <v>82</v>
      </c>
      <c r="AO849" t="s">
        <v>213</v>
      </c>
      <c r="AR849" t="s">
        <v>82</v>
      </c>
      <c r="AT849" t="s">
        <v>82</v>
      </c>
      <c r="AW849" t="s">
        <v>72</v>
      </c>
      <c r="AX849">
        <v>3</v>
      </c>
      <c r="AY849" t="s">
        <v>1564</v>
      </c>
      <c r="AZ849" t="s">
        <v>1566</v>
      </c>
      <c r="BA849" t="s">
        <v>1064</v>
      </c>
      <c r="BB849">
        <v>37211</v>
      </c>
      <c r="BC849" t="s">
        <v>79</v>
      </c>
      <c r="BH849" t="s">
        <v>9537</v>
      </c>
      <c r="BJ849">
        <v>621722900</v>
      </c>
    </row>
    <row r="850" spans="1:62" x14ac:dyDescent="0.25">
      <c r="A850" t="s">
        <v>9877</v>
      </c>
      <c r="B850" s="2">
        <v>43440</v>
      </c>
      <c r="C850" t="s">
        <v>63</v>
      </c>
      <c r="D850" s="3">
        <v>43417.462984942133</v>
      </c>
      <c r="E850" t="s">
        <v>64</v>
      </c>
      <c r="F850" s="2">
        <v>43507</v>
      </c>
      <c r="G850" s="2">
        <v>43810</v>
      </c>
      <c r="H850" t="s">
        <v>9878</v>
      </c>
      <c r="I850" t="s">
        <v>9879</v>
      </c>
      <c r="J850" t="s">
        <v>9880</v>
      </c>
      <c r="L850" t="s">
        <v>8939</v>
      </c>
      <c r="M850" t="s">
        <v>2314</v>
      </c>
      <c r="N850">
        <v>46239</v>
      </c>
      <c r="O850" t="s">
        <v>70</v>
      </c>
      <c r="Q850" t="s">
        <v>9881</v>
      </c>
      <c r="S850" t="s">
        <v>82</v>
      </c>
      <c r="U850" t="s">
        <v>92</v>
      </c>
      <c r="X850" t="s">
        <v>106</v>
      </c>
      <c r="Y850" t="str">
        <f>"37-3011"</f>
        <v>37-3011</v>
      </c>
      <c r="Z850" t="s">
        <v>94</v>
      </c>
      <c r="AA850">
        <v>561730</v>
      </c>
      <c r="AB850">
        <v>25</v>
      </c>
      <c r="AC850">
        <v>25</v>
      </c>
      <c r="AD850" t="s">
        <v>79</v>
      </c>
      <c r="AE850" t="s">
        <v>80</v>
      </c>
      <c r="AF850">
        <v>40</v>
      </c>
      <c r="AG850" s="4">
        <v>0.29166666666666669</v>
      </c>
      <c r="AH850" s="4">
        <v>0.66666666666666663</v>
      </c>
      <c r="AI850" s="5">
        <v>13.41</v>
      </c>
      <c r="AJ850">
        <v>20.12</v>
      </c>
      <c r="AL850" t="s">
        <v>81</v>
      </c>
      <c r="AM850" t="s">
        <v>82</v>
      </c>
      <c r="AO850" t="s">
        <v>83</v>
      </c>
      <c r="AR850" t="s">
        <v>82</v>
      </c>
      <c r="AT850" t="s">
        <v>82</v>
      </c>
      <c r="AW850" t="s">
        <v>82</v>
      </c>
      <c r="AY850" t="s">
        <v>3169</v>
      </c>
      <c r="AZ850" t="s">
        <v>9882</v>
      </c>
      <c r="BB850">
        <v>46239</v>
      </c>
      <c r="BC850" t="s">
        <v>79</v>
      </c>
      <c r="BH850" t="s">
        <v>9883</v>
      </c>
      <c r="BJ850">
        <v>453263285</v>
      </c>
    </row>
    <row r="851" spans="1:62" x14ac:dyDescent="0.25">
      <c r="A851" t="s">
        <v>9962</v>
      </c>
      <c r="B851" s="2">
        <v>43440</v>
      </c>
      <c r="C851" t="s">
        <v>63</v>
      </c>
      <c r="D851" s="3">
        <v>43406.837657453703</v>
      </c>
      <c r="E851" t="s">
        <v>64</v>
      </c>
      <c r="F851" s="2">
        <v>43497</v>
      </c>
      <c r="G851" s="2">
        <v>43781</v>
      </c>
      <c r="H851" t="s">
        <v>9963</v>
      </c>
      <c r="J851" t="s">
        <v>9964</v>
      </c>
      <c r="L851" t="s">
        <v>2515</v>
      </c>
      <c r="M851" t="s">
        <v>100</v>
      </c>
      <c r="N851">
        <v>28216</v>
      </c>
      <c r="O851" t="s">
        <v>70</v>
      </c>
      <c r="Q851" t="s">
        <v>9965</v>
      </c>
      <c r="S851" t="s">
        <v>82</v>
      </c>
      <c r="U851" t="s">
        <v>92</v>
      </c>
      <c r="X851" t="s">
        <v>106</v>
      </c>
      <c r="Y851" t="str">
        <f>"37-3011"</f>
        <v>37-3011</v>
      </c>
      <c r="Z851" t="s">
        <v>94</v>
      </c>
      <c r="AA851">
        <v>56173</v>
      </c>
      <c r="AB851">
        <v>60</v>
      </c>
      <c r="AC851">
        <v>60</v>
      </c>
      <c r="AD851" t="s">
        <v>79</v>
      </c>
      <c r="AE851" t="s">
        <v>95</v>
      </c>
      <c r="AF851">
        <v>35</v>
      </c>
      <c r="AG851" s="4">
        <v>0.27083333333333331</v>
      </c>
      <c r="AH851" s="4">
        <v>0.64583333333333337</v>
      </c>
      <c r="AI851" s="5">
        <v>13.23</v>
      </c>
      <c r="AJ851">
        <v>19.850000000000001</v>
      </c>
      <c r="AL851" t="s">
        <v>81</v>
      </c>
      <c r="AM851" t="s">
        <v>82</v>
      </c>
      <c r="AO851" t="s">
        <v>83</v>
      </c>
      <c r="AR851" t="s">
        <v>82</v>
      </c>
      <c r="AT851" t="s">
        <v>82</v>
      </c>
      <c r="AW851" t="s">
        <v>82</v>
      </c>
      <c r="AY851" t="s">
        <v>1898</v>
      </c>
      <c r="AZ851" t="s">
        <v>9966</v>
      </c>
      <c r="BA851" t="s">
        <v>100</v>
      </c>
      <c r="BB851">
        <v>28216</v>
      </c>
      <c r="BC851" t="s">
        <v>79</v>
      </c>
      <c r="BH851" t="s">
        <v>9967</v>
      </c>
      <c r="BJ851">
        <v>205011731</v>
      </c>
    </row>
    <row r="852" spans="1:62" x14ac:dyDescent="0.25">
      <c r="A852" t="s">
        <v>10127</v>
      </c>
      <c r="B852" s="2">
        <v>43440</v>
      </c>
      <c r="C852" t="s">
        <v>63</v>
      </c>
      <c r="D852" s="3">
        <v>43407.25684371528</v>
      </c>
      <c r="E852" t="s">
        <v>1763</v>
      </c>
      <c r="F852" s="2">
        <v>43497</v>
      </c>
      <c r="G852" s="2">
        <v>43770</v>
      </c>
      <c r="H852" t="s">
        <v>10128</v>
      </c>
      <c r="I852" t="s">
        <v>10129</v>
      </c>
      <c r="J852" t="s">
        <v>10130</v>
      </c>
      <c r="L852" t="s">
        <v>10131</v>
      </c>
      <c r="M852" t="s">
        <v>86</v>
      </c>
      <c r="N852">
        <v>32550</v>
      </c>
      <c r="O852" t="s">
        <v>70</v>
      </c>
      <c r="Q852" t="s">
        <v>10132</v>
      </c>
      <c r="S852" t="s">
        <v>72</v>
      </c>
      <c r="T852" t="s">
        <v>4133</v>
      </c>
      <c r="U852" t="s">
        <v>3783</v>
      </c>
      <c r="V852" t="s">
        <v>2207</v>
      </c>
      <c r="W852" t="s">
        <v>86</v>
      </c>
      <c r="X852" t="s">
        <v>1960</v>
      </c>
      <c r="Y852" t="str">
        <f>"37-3011"</f>
        <v>37-3011</v>
      </c>
      <c r="Z852" t="s">
        <v>94</v>
      </c>
      <c r="AA852">
        <v>721110</v>
      </c>
      <c r="AB852">
        <v>15</v>
      </c>
      <c r="AC852">
        <v>15</v>
      </c>
      <c r="AD852" t="s">
        <v>79</v>
      </c>
      <c r="AE852" t="s">
        <v>95</v>
      </c>
      <c r="AF852">
        <v>35</v>
      </c>
      <c r="AG852" s="4">
        <v>0.25</v>
      </c>
      <c r="AH852" s="4">
        <v>0.54166666666666663</v>
      </c>
      <c r="AI852" s="5">
        <v>14.63</v>
      </c>
      <c r="AJ852">
        <v>21.95</v>
      </c>
      <c r="AL852" t="s">
        <v>81</v>
      </c>
      <c r="AM852" t="s">
        <v>82</v>
      </c>
      <c r="AO852" t="s">
        <v>83</v>
      </c>
      <c r="AR852" t="s">
        <v>82</v>
      </c>
      <c r="AT852" t="s">
        <v>82</v>
      </c>
      <c r="AW852" t="s">
        <v>72</v>
      </c>
      <c r="AX852">
        <v>1</v>
      </c>
      <c r="AY852" t="s">
        <v>10131</v>
      </c>
      <c r="AZ852" t="s">
        <v>2024</v>
      </c>
      <c r="BA852" t="s">
        <v>86</v>
      </c>
      <c r="BB852">
        <v>32550</v>
      </c>
      <c r="BC852" t="s">
        <v>87</v>
      </c>
      <c r="BH852" t="s">
        <v>10130</v>
      </c>
      <c r="BJ852">
        <v>271254413</v>
      </c>
    </row>
    <row r="853" spans="1:62" x14ac:dyDescent="0.25">
      <c r="A853" t="s">
        <v>10247</v>
      </c>
      <c r="B853" s="2">
        <v>43440</v>
      </c>
      <c r="C853" t="s">
        <v>63</v>
      </c>
      <c r="D853" s="3">
        <v>43406.843884374997</v>
      </c>
      <c r="E853" t="s">
        <v>64</v>
      </c>
      <c r="F853" s="2">
        <v>43497</v>
      </c>
      <c r="G853" s="2">
        <v>43798</v>
      </c>
      <c r="H853" t="s">
        <v>10248</v>
      </c>
      <c r="I853" t="s">
        <v>10249</v>
      </c>
      <c r="J853" t="s">
        <v>10250</v>
      </c>
      <c r="L853" t="s">
        <v>10251</v>
      </c>
      <c r="M853" t="s">
        <v>105</v>
      </c>
      <c r="N853">
        <v>78155</v>
      </c>
      <c r="O853" t="s">
        <v>70</v>
      </c>
      <c r="Q853" t="s">
        <v>10252</v>
      </c>
      <c r="S853" t="s">
        <v>72</v>
      </c>
      <c r="T853" t="s">
        <v>910</v>
      </c>
      <c r="U853" t="s">
        <v>911</v>
      </c>
      <c r="V853" t="s">
        <v>863</v>
      </c>
      <c r="W853" t="s">
        <v>105</v>
      </c>
      <c r="X853" t="s">
        <v>106</v>
      </c>
      <c r="Y853" t="str">
        <f>"37-3011"</f>
        <v>37-3011</v>
      </c>
      <c r="Z853" t="s">
        <v>94</v>
      </c>
      <c r="AA853">
        <v>561730</v>
      </c>
      <c r="AB853">
        <v>15</v>
      </c>
      <c r="AC853">
        <v>15</v>
      </c>
      <c r="AD853" t="s">
        <v>79</v>
      </c>
      <c r="AE853" t="s">
        <v>95</v>
      </c>
      <c r="AF853">
        <v>40</v>
      </c>
      <c r="AG853" s="4">
        <v>0.33333333333333331</v>
      </c>
      <c r="AH853" s="4">
        <v>0.70833333333333337</v>
      </c>
      <c r="AI853" s="5">
        <v>13.02</v>
      </c>
      <c r="AJ853">
        <v>19.53</v>
      </c>
      <c r="AL853" t="s">
        <v>81</v>
      </c>
      <c r="AM853" t="s">
        <v>82</v>
      </c>
      <c r="AO853" t="s">
        <v>83</v>
      </c>
      <c r="AR853" t="s">
        <v>82</v>
      </c>
      <c r="AT853" t="s">
        <v>82</v>
      </c>
      <c r="AW853" t="s">
        <v>82</v>
      </c>
      <c r="AY853" t="s">
        <v>10251</v>
      </c>
      <c r="AZ853" t="s">
        <v>4046</v>
      </c>
      <c r="BA853" t="s">
        <v>105</v>
      </c>
      <c r="BB853">
        <v>78155</v>
      </c>
      <c r="BC853" t="s">
        <v>79</v>
      </c>
      <c r="BH853" t="s">
        <v>10250</v>
      </c>
      <c r="BJ853">
        <v>200934675</v>
      </c>
    </row>
    <row r="854" spans="1:62" x14ac:dyDescent="0.25">
      <c r="A854" t="s">
        <v>10255</v>
      </c>
      <c r="B854" s="2">
        <v>43440</v>
      </c>
      <c r="C854" t="s">
        <v>63</v>
      </c>
      <c r="D854" s="3">
        <v>43406.83436966435</v>
      </c>
      <c r="E854" t="s">
        <v>1763</v>
      </c>
      <c r="F854" s="2">
        <v>43497</v>
      </c>
      <c r="G854" s="2">
        <v>43799</v>
      </c>
      <c r="H854" t="s">
        <v>10167</v>
      </c>
      <c r="I854" t="s">
        <v>10168</v>
      </c>
      <c r="J854" t="s">
        <v>10169</v>
      </c>
      <c r="L854" t="s">
        <v>2471</v>
      </c>
      <c r="M854" t="s">
        <v>649</v>
      </c>
      <c r="N854">
        <v>85040</v>
      </c>
      <c r="O854" t="s">
        <v>70</v>
      </c>
      <c r="Q854" t="s">
        <v>10170</v>
      </c>
      <c r="S854" t="s">
        <v>72</v>
      </c>
      <c r="T854" t="s">
        <v>640</v>
      </c>
      <c r="U854" t="s">
        <v>3571</v>
      </c>
      <c r="V854" t="s">
        <v>642</v>
      </c>
      <c r="W854" t="s">
        <v>105</v>
      </c>
      <c r="X854" t="s">
        <v>106</v>
      </c>
      <c r="Y854" t="str">
        <f>"37-3011"</f>
        <v>37-3011</v>
      </c>
      <c r="Z854" t="s">
        <v>94</v>
      </c>
      <c r="AA854">
        <v>561730</v>
      </c>
      <c r="AB854">
        <v>50</v>
      </c>
      <c r="AC854">
        <v>50</v>
      </c>
      <c r="AD854" t="s">
        <v>79</v>
      </c>
      <c r="AE854" t="s">
        <v>95</v>
      </c>
      <c r="AF854">
        <v>40</v>
      </c>
      <c r="AG854" s="4">
        <v>0.20833333333333334</v>
      </c>
      <c r="AH854" s="4">
        <v>0.5625</v>
      </c>
      <c r="AI854" s="5">
        <v>13.61</v>
      </c>
      <c r="AJ854">
        <v>20.420000000000002</v>
      </c>
      <c r="AL854" t="s">
        <v>81</v>
      </c>
      <c r="AM854" t="s">
        <v>82</v>
      </c>
      <c r="AO854" t="s">
        <v>83</v>
      </c>
      <c r="AR854" t="s">
        <v>82</v>
      </c>
      <c r="AT854" t="s">
        <v>82</v>
      </c>
      <c r="AW854" t="s">
        <v>82</v>
      </c>
      <c r="AY854" t="s">
        <v>10256</v>
      </c>
      <c r="AZ854" t="s">
        <v>10257</v>
      </c>
      <c r="BA854" t="s">
        <v>649</v>
      </c>
      <c r="BB854">
        <v>85705</v>
      </c>
      <c r="BC854" t="s">
        <v>79</v>
      </c>
      <c r="BH854" t="s">
        <v>10258</v>
      </c>
      <c r="BJ854">
        <v>860396095</v>
      </c>
    </row>
    <row r="855" spans="1:62" x14ac:dyDescent="0.25">
      <c r="A855" t="s">
        <v>10271</v>
      </c>
      <c r="B855" s="2">
        <v>43440</v>
      </c>
      <c r="C855" t="s">
        <v>63</v>
      </c>
      <c r="D855" s="3">
        <v>43406.840634629632</v>
      </c>
      <c r="E855" t="s">
        <v>1763</v>
      </c>
      <c r="F855" s="2">
        <v>43497</v>
      </c>
      <c r="G855" s="2">
        <v>43799</v>
      </c>
      <c r="H855" t="s">
        <v>10272</v>
      </c>
      <c r="J855" t="s">
        <v>10273</v>
      </c>
      <c r="L855" t="s">
        <v>8923</v>
      </c>
      <c r="M855" t="s">
        <v>136</v>
      </c>
      <c r="N855">
        <v>21078</v>
      </c>
      <c r="O855" t="s">
        <v>70</v>
      </c>
      <c r="Q855" t="s">
        <v>10274</v>
      </c>
      <c r="S855" t="s">
        <v>72</v>
      </c>
      <c r="T855" t="s">
        <v>6264</v>
      </c>
      <c r="U855" t="s">
        <v>4263</v>
      </c>
      <c r="V855" t="s">
        <v>104</v>
      </c>
      <c r="W855" t="s">
        <v>105</v>
      </c>
      <c r="X855" t="s">
        <v>106</v>
      </c>
      <c r="Y855" t="str">
        <f>"37-3011"</f>
        <v>37-3011</v>
      </c>
      <c r="Z855" t="s">
        <v>94</v>
      </c>
      <c r="AA855">
        <v>561730</v>
      </c>
      <c r="AB855">
        <v>19</v>
      </c>
      <c r="AC855">
        <v>19</v>
      </c>
      <c r="AD855" t="s">
        <v>79</v>
      </c>
      <c r="AE855" t="s">
        <v>80</v>
      </c>
      <c r="AF855">
        <v>40</v>
      </c>
      <c r="AG855" s="4">
        <v>0.29166666666666669</v>
      </c>
      <c r="AH855" s="4">
        <v>0.66666666666666663</v>
      </c>
      <c r="AI855" s="5">
        <v>14.64</v>
      </c>
      <c r="AJ855">
        <v>21.96</v>
      </c>
      <c r="AK855">
        <v>21.96</v>
      </c>
      <c r="AL855" t="s">
        <v>81</v>
      </c>
      <c r="AM855" t="s">
        <v>82</v>
      </c>
      <c r="AO855" t="s">
        <v>83</v>
      </c>
      <c r="AR855" t="s">
        <v>82</v>
      </c>
      <c r="AT855" t="s">
        <v>82</v>
      </c>
      <c r="AW855" t="s">
        <v>82</v>
      </c>
      <c r="AY855" t="s">
        <v>8923</v>
      </c>
      <c r="AZ855" t="s">
        <v>8925</v>
      </c>
      <c r="BA855" t="s">
        <v>136</v>
      </c>
      <c r="BB855">
        <v>21078</v>
      </c>
      <c r="BC855" t="s">
        <v>79</v>
      </c>
      <c r="BH855" t="s">
        <v>10273</v>
      </c>
      <c r="BJ855">
        <v>521806473</v>
      </c>
    </row>
    <row r="856" spans="1:62" x14ac:dyDescent="0.25">
      <c r="A856" t="s">
        <v>10413</v>
      </c>
      <c r="B856" s="2">
        <v>43440</v>
      </c>
      <c r="C856" t="s">
        <v>63</v>
      </c>
      <c r="D856" s="3">
        <v>43407.25939590278</v>
      </c>
      <c r="E856" t="s">
        <v>64</v>
      </c>
      <c r="F856" s="2">
        <v>43497</v>
      </c>
      <c r="G856" s="2">
        <v>43770</v>
      </c>
      <c r="H856" t="s">
        <v>10128</v>
      </c>
      <c r="I856" t="s">
        <v>10129</v>
      </c>
      <c r="J856" t="s">
        <v>10130</v>
      </c>
      <c r="L856" t="s">
        <v>10131</v>
      </c>
      <c r="M856" t="s">
        <v>86</v>
      </c>
      <c r="N856">
        <v>32550</v>
      </c>
      <c r="O856" t="s">
        <v>70</v>
      </c>
      <c r="Q856" t="s">
        <v>10132</v>
      </c>
      <c r="S856" t="s">
        <v>72</v>
      </c>
      <c r="T856" t="s">
        <v>4133</v>
      </c>
      <c r="U856" t="s">
        <v>3783</v>
      </c>
      <c r="V856" t="s">
        <v>2207</v>
      </c>
      <c r="W856" t="s">
        <v>86</v>
      </c>
      <c r="X856" t="s">
        <v>1500</v>
      </c>
      <c r="Y856" t="str">
        <f>"35-2014"</f>
        <v>35-2014</v>
      </c>
      <c r="Z856" t="s">
        <v>301</v>
      </c>
      <c r="AA856">
        <v>721110</v>
      </c>
      <c r="AB856">
        <v>20</v>
      </c>
      <c r="AC856">
        <v>20</v>
      </c>
      <c r="AD856" t="s">
        <v>79</v>
      </c>
      <c r="AE856" t="s">
        <v>95</v>
      </c>
      <c r="AF856">
        <v>35</v>
      </c>
      <c r="AG856" s="4">
        <v>0.25</v>
      </c>
      <c r="AH856" s="4">
        <v>0.58333333333333337</v>
      </c>
      <c r="AI856" s="5">
        <v>12.59</v>
      </c>
      <c r="AJ856">
        <v>18.89</v>
      </c>
      <c r="AL856" t="s">
        <v>81</v>
      </c>
      <c r="AM856" t="s">
        <v>82</v>
      </c>
      <c r="AO856" t="s">
        <v>83</v>
      </c>
      <c r="AR856" t="s">
        <v>82</v>
      </c>
      <c r="AT856" t="s">
        <v>82</v>
      </c>
      <c r="AW856" t="s">
        <v>72</v>
      </c>
      <c r="AX856">
        <v>1</v>
      </c>
      <c r="AY856" t="s">
        <v>10131</v>
      </c>
      <c r="AZ856" t="s">
        <v>2024</v>
      </c>
      <c r="BA856" t="s">
        <v>86</v>
      </c>
      <c r="BB856">
        <v>32550</v>
      </c>
      <c r="BC856" t="s">
        <v>87</v>
      </c>
      <c r="BH856" t="s">
        <v>10130</v>
      </c>
      <c r="BJ856">
        <v>271254413</v>
      </c>
    </row>
    <row r="857" spans="1:62" x14ac:dyDescent="0.25">
      <c r="A857" t="s">
        <v>10424</v>
      </c>
      <c r="B857" s="2">
        <v>43440</v>
      </c>
      <c r="C857" t="s">
        <v>63</v>
      </c>
      <c r="D857" s="3">
        <v>43406.833791805555</v>
      </c>
      <c r="E857" t="s">
        <v>1763</v>
      </c>
      <c r="F857" s="2">
        <v>43497</v>
      </c>
      <c r="G857" s="2">
        <v>43799</v>
      </c>
      <c r="H857" t="s">
        <v>10425</v>
      </c>
      <c r="J857" t="s">
        <v>10426</v>
      </c>
      <c r="L857" t="s">
        <v>1797</v>
      </c>
      <c r="M857" t="s">
        <v>1246</v>
      </c>
      <c r="N857">
        <v>63132</v>
      </c>
      <c r="O857" t="s">
        <v>70</v>
      </c>
      <c r="Q857" t="s">
        <v>10427</v>
      </c>
      <c r="S857" t="s">
        <v>72</v>
      </c>
      <c r="T857" t="s">
        <v>6264</v>
      </c>
      <c r="U857" t="s">
        <v>10001</v>
      </c>
      <c r="V857" t="s">
        <v>104</v>
      </c>
      <c r="W857" t="s">
        <v>105</v>
      </c>
      <c r="X857" t="s">
        <v>106</v>
      </c>
      <c r="Y857" t="str">
        <f>"37-3011"</f>
        <v>37-3011</v>
      </c>
      <c r="Z857" t="s">
        <v>94</v>
      </c>
      <c r="AA857">
        <v>561730</v>
      </c>
      <c r="AB857">
        <v>52</v>
      </c>
      <c r="AC857">
        <v>52</v>
      </c>
      <c r="AD857" t="s">
        <v>79</v>
      </c>
      <c r="AE857" t="s">
        <v>80</v>
      </c>
      <c r="AF857">
        <v>40</v>
      </c>
      <c r="AG857" s="4">
        <v>0.29166666666666669</v>
      </c>
      <c r="AH857" s="4">
        <v>0.66666666666666663</v>
      </c>
      <c r="AI857" s="5">
        <v>14.52</v>
      </c>
      <c r="AJ857">
        <v>21.78</v>
      </c>
      <c r="AL857" t="s">
        <v>81</v>
      </c>
      <c r="AM857" t="s">
        <v>82</v>
      </c>
      <c r="AO857" t="s">
        <v>83</v>
      </c>
      <c r="AP857" t="s">
        <v>67</v>
      </c>
      <c r="AQ857" t="s">
        <v>67</v>
      </c>
      <c r="AR857" t="s">
        <v>82</v>
      </c>
      <c r="AT857" t="s">
        <v>82</v>
      </c>
      <c r="AW857" t="s">
        <v>82</v>
      </c>
      <c r="AY857" t="s">
        <v>1797</v>
      </c>
      <c r="AZ857" t="s">
        <v>1797</v>
      </c>
      <c r="BA857" t="s">
        <v>1246</v>
      </c>
      <c r="BB857">
        <v>63132</v>
      </c>
      <c r="BC857" t="s">
        <v>79</v>
      </c>
      <c r="BH857" t="s">
        <v>10426</v>
      </c>
      <c r="BJ857">
        <v>431702956</v>
      </c>
    </row>
    <row r="858" spans="1:62" x14ac:dyDescent="0.25">
      <c r="A858" t="s">
        <v>10630</v>
      </c>
      <c r="B858" s="2">
        <v>43440</v>
      </c>
      <c r="C858" t="s">
        <v>63</v>
      </c>
      <c r="D858" s="3">
        <v>43418.191932326386</v>
      </c>
      <c r="E858" t="s">
        <v>64</v>
      </c>
      <c r="F858" s="2">
        <v>43508</v>
      </c>
      <c r="G858" s="2">
        <v>43784</v>
      </c>
      <c r="H858" t="s">
        <v>10631</v>
      </c>
      <c r="I858" t="s">
        <v>10632</v>
      </c>
      <c r="J858" t="s">
        <v>10633</v>
      </c>
      <c r="L858" t="s">
        <v>10634</v>
      </c>
      <c r="M858" t="s">
        <v>2314</v>
      </c>
      <c r="N858">
        <v>46055</v>
      </c>
      <c r="O858" t="s">
        <v>70</v>
      </c>
      <c r="Q858" t="s">
        <v>10635</v>
      </c>
      <c r="S858" t="s">
        <v>72</v>
      </c>
      <c r="T858" t="s">
        <v>3645</v>
      </c>
      <c r="U858" t="s">
        <v>3646</v>
      </c>
      <c r="V858" t="s">
        <v>1757</v>
      </c>
      <c r="W858" t="s">
        <v>278</v>
      </c>
      <c r="X858" t="s">
        <v>106</v>
      </c>
      <c r="Y858" t="str">
        <f>"37-3011"</f>
        <v>37-3011</v>
      </c>
      <c r="Z858" t="s">
        <v>94</v>
      </c>
      <c r="AA858">
        <v>561730</v>
      </c>
      <c r="AB858">
        <v>60</v>
      </c>
      <c r="AC858">
        <v>60</v>
      </c>
      <c r="AD858" t="s">
        <v>79</v>
      </c>
      <c r="AE858" t="s">
        <v>95</v>
      </c>
      <c r="AF858">
        <v>40</v>
      </c>
      <c r="AG858" s="4">
        <v>0.33333333333333331</v>
      </c>
      <c r="AH858" s="4">
        <v>0.70833333333333337</v>
      </c>
      <c r="AI858" s="5">
        <v>13.41</v>
      </c>
      <c r="AJ858">
        <v>20.12</v>
      </c>
      <c r="AL858" t="s">
        <v>81</v>
      </c>
      <c r="AM858" t="s">
        <v>82</v>
      </c>
      <c r="AO858" t="s">
        <v>83</v>
      </c>
      <c r="AR858" t="s">
        <v>82</v>
      </c>
      <c r="AT858" t="s">
        <v>82</v>
      </c>
      <c r="AW858" t="s">
        <v>82</v>
      </c>
      <c r="AY858" t="s">
        <v>10634</v>
      </c>
      <c r="AZ858" t="s">
        <v>10636</v>
      </c>
      <c r="BA858" t="s">
        <v>2314</v>
      </c>
      <c r="BB858">
        <v>46055</v>
      </c>
      <c r="BC858" t="s">
        <v>79</v>
      </c>
      <c r="BH858" t="s">
        <v>10637</v>
      </c>
      <c r="BJ858">
        <v>352069248</v>
      </c>
    </row>
    <row r="859" spans="1:62" x14ac:dyDescent="0.25">
      <c r="A859" t="s">
        <v>10702</v>
      </c>
      <c r="B859" s="2">
        <v>43440</v>
      </c>
      <c r="C859" t="s">
        <v>63</v>
      </c>
      <c r="D859" s="3">
        <v>43407.321423611109</v>
      </c>
      <c r="E859" t="s">
        <v>64</v>
      </c>
      <c r="F859" s="2">
        <v>43497</v>
      </c>
      <c r="G859" s="2">
        <v>43769</v>
      </c>
      <c r="H859" t="s">
        <v>10703</v>
      </c>
      <c r="I859" t="s">
        <v>67</v>
      </c>
      <c r="J859" t="s">
        <v>10704</v>
      </c>
      <c r="K859" t="s">
        <v>67</v>
      </c>
      <c r="L859" t="s">
        <v>3343</v>
      </c>
      <c r="M859" t="s">
        <v>323</v>
      </c>
      <c r="N859" t="s">
        <v>10705</v>
      </c>
      <c r="O859" t="s">
        <v>70</v>
      </c>
      <c r="P859" t="s">
        <v>67</v>
      </c>
      <c r="Q859" t="s">
        <v>10706</v>
      </c>
      <c r="S859" t="s">
        <v>72</v>
      </c>
      <c r="T859" t="s">
        <v>5156</v>
      </c>
      <c r="U859" t="s">
        <v>5157</v>
      </c>
      <c r="V859" t="s">
        <v>5158</v>
      </c>
      <c r="W859" t="s">
        <v>105</v>
      </c>
      <c r="X859" t="s">
        <v>280</v>
      </c>
      <c r="Y859" t="str">
        <f>"35-3022"</f>
        <v>35-3022</v>
      </c>
      <c r="Z859" t="s">
        <v>280</v>
      </c>
      <c r="AA859">
        <v>713990</v>
      </c>
      <c r="AB859">
        <v>19</v>
      </c>
      <c r="AC859">
        <v>19</v>
      </c>
      <c r="AD859" t="s">
        <v>79</v>
      </c>
      <c r="AE859" t="s">
        <v>80</v>
      </c>
      <c r="AF859">
        <v>40</v>
      </c>
      <c r="AG859" s="4">
        <v>0.54166666666666663</v>
      </c>
      <c r="AH859" s="4">
        <v>0.91666666666666663</v>
      </c>
      <c r="AI859" s="5">
        <v>11.89</v>
      </c>
      <c r="AJ859">
        <v>0</v>
      </c>
      <c r="AK859">
        <v>0</v>
      </c>
      <c r="AL859" t="s">
        <v>81</v>
      </c>
      <c r="AM859" t="s">
        <v>82</v>
      </c>
      <c r="AO859" t="s">
        <v>83</v>
      </c>
      <c r="AR859" t="s">
        <v>82</v>
      </c>
      <c r="AT859" t="s">
        <v>82</v>
      </c>
      <c r="AW859" t="s">
        <v>82</v>
      </c>
      <c r="AY859" t="s">
        <v>10707</v>
      </c>
      <c r="AZ859" t="s">
        <v>10707</v>
      </c>
      <c r="BA859" t="s">
        <v>323</v>
      </c>
      <c r="BB859">
        <v>92251</v>
      </c>
      <c r="BC859" t="s">
        <v>79</v>
      </c>
      <c r="BH859" t="s">
        <v>10708</v>
      </c>
      <c r="BI859" t="s">
        <v>67</v>
      </c>
      <c r="BJ859">
        <v>330855846</v>
      </c>
    </row>
    <row r="860" spans="1:62" x14ac:dyDescent="0.25">
      <c r="A860" t="s">
        <v>10715</v>
      </c>
      <c r="B860" s="2">
        <v>43440</v>
      </c>
      <c r="C860" t="s">
        <v>63</v>
      </c>
      <c r="D860" s="3">
        <v>43406.833379571763</v>
      </c>
      <c r="E860" t="s">
        <v>1763</v>
      </c>
      <c r="F860" s="2">
        <v>43497</v>
      </c>
      <c r="G860" s="2">
        <v>43799</v>
      </c>
      <c r="H860" t="s">
        <v>10716</v>
      </c>
      <c r="J860" t="s">
        <v>10717</v>
      </c>
      <c r="L860" t="s">
        <v>3391</v>
      </c>
      <c r="M860" t="s">
        <v>105</v>
      </c>
      <c r="N860">
        <v>77705</v>
      </c>
      <c r="O860" t="s">
        <v>70</v>
      </c>
      <c r="Q860" t="s">
        <v>10718</v>
      </c>
      <c r="S860" t="s">
        <v>72</v>
      </c>
      <c r="T860" t="s">
        <v>2824</v>
      </c>
      <c r="U860" t="s">
        <v>2825</v>
      </c>
      <c r="V860" t="s">
        <v>642</v>
      </c>
      <c r="W860" t="s">
        <v>105</v>
      </c>
      <c r="X860" t="s">
        <v>106</v>
      </c>
      <c r="Y860" t="str">
        <f>"37-3011"</f>
        <v>37-3011</v>
      </c>
      <c r="Z860" t="s">
        <v>94</v>
      </c>
      <c r="AA860">
        <v>561730</v>
      </c>
      <c r="AB860">
        <v>12</v>
      </c>
      <c r="AC860">
        <v>12</v>
      </c>
      <c r="AD860" t="s">
        <v>79</v>
      </c>
      <c r="AE860" t="s">
        <v>95</v>
      </c>
      <c r="AF860">
        <v>40</v>
      </c>
      <c r="AG860" s="4">
        <v>0.3125</v>
      </c>
      <c r="AH860" s="4">
        <v>0.66666666666666663</v>
      </c>
      <c r="AI860" s="5">
        <v>12.55</v>
      </c>
      <c r="AJ860">
        <v>18.829999999999998</v>
      </c>
      <c r="AL860" t="s">
        <v>81</v>
      </c>
      <c r="AM860" t="s">
        <v>82</v>
      </c>
      <c r="AO860" t="s">
        <v>83</v>
      </c>
      <c r="AR860" t="s">
        <v>82</v>
      </c>
      <c r="AT860" t="s">
        <v>82</v>
      </c>
      <c r="AW860" t="s">
        <v>82</v>
      </c>
      <c r="AY860" t="s">
        <v>3391</v>
      </c>
      <c r="AZ860" t="s">
        <v>713</v>
      </c>
      <c r="BA860" t="s">
        <v>105</v>
      </c>
      <c r="BB860">
        <v>77705</v>
      </c>
      <c r="BC860" t="s">
        <v>79</v>
      </c>
      <c r="BH860" t="s">
        <v>10717</v>
      </c>
      <c r="BJ860">
        <v>611549619</v>
      </c>
    </row>
    <row r="861" spans="1:62" x14ac:dyDescent="0.25">
      <c r="A861" t="s">
        <v>10724</v>
      </c>
      <c r="B861" s="2">
        <v>43440</v>
      </c>
      <c r="C861" t="s">
        <v>63</v>
      </c>
      <c r="D861" s="3">
        <v>43406.846574340278</v>
      </c>
      <c r="E861" t="s">
        <v>1763</v>
      </c>
      <c r="F861" s="2">
        <v>43497</v>
      </c>
      <c r="G861" s="2">
        <v>43799</v>
      </c>
      <c r="H861" t="s">
        <v>10725</v>
      </c>
      <c r="J861" t="s">
        <v>10726</v>
      </c>
      <c r="K861" t="s">
        <v>10727</v>
      </c>
      <c r="L861" t="s">
        <v>10488</v>
      </c>
      <c r="M861" t="s">
        <v>714</v>
      </c>
      <c r="N861">
        <v>70611</v>
      </c>
      <c r="O861" t="s">
        <v>70</v>
      </c>
      <c r="Q861" t="s">
        <v>10728</v>
      </c>
      <c r="S861" t="s">
        <v>72</v>
      </c>
      <c r="T861" t="s">
        <v>4262</v>
      </c>
      <c r="U861" t="s">
        <v>4263</v>
      </c>
      <c r="V861" t="s">
        <v>1225</v>
      </c>
      <c r="W861" t="s">
        <v>105</v>
      </c>
      <c r="X861" t="s">
        <v>106</v>
      </c>
      <c r="Y861" t="str">
        <f>"37-3011"</f>
        <v>37-3011</v>
      </c>
      <c r="Z861" t="s">
        <v>94</v>
      </c>
      <c r="AA861">
        <v>561730</v>
      </c>
      <c r="AB861">
        <v>19</v>
      </c>
      <c r="AC861">
        <v>19</v>
      </c>
      <c r="AD861" t="s">
        <v>79</v>
      </c>
      <c r="AE861" t="s">
        <v>80</v>
      </c>
      <c r="AF861">
        <v>40</v>
      </c>
      <c r="AG861" s="4">
        <v>0.29166666666666669</v>
      </c>
      <c r="AH861" s="4">
        <v>0.66666666666666663</v>
      </c>
      <c r="AI861" s="5">
        <v>13.96</v>
      </c>
      <c r="AJ861">
        <v>20.94</v>
      </c>
      <c r="AL861" t="s">
        <v>81</v>
      </c>
      <c r="AM861" t="s">
        <v>82</v>
      </c>
      <c r="AO861" t="s">
        <v>83</v>
      </c>
      <c r="AR861" t="s">
        <v>82</v>
      </c>
      <c r="AT861" t="s">
        <v>82</v>
      </c>
      <c r="AW861" t="s">
        <v>82</v>
      </c>
      <c r="AY861" t="s">
        <v>10488</v>
      </c>
      <c r="AZ861" t="s">
        <v>1730</v>
      </c>
      <c r="BA861" t="s">
        <v>714</v>
      </c>
      <c r="BB861">
        <v>70611</v>
      </c>
      <c r="BC861" t="s">
        <v>79</v>
      </c>
      <c r="BH861" t="s">
        <v>10729</v>
      </c>
      <c r="BI861" t="s">
        <v>10727</v>
      </c>
      <c r="BJ861">
        <v>263747758</v>
      </c>
    </row>
    <row r="862" spans="1:62" x14ac:dyDescent="0.25">
      <c r="A862" t="s">
        <v>10810</v>
      </c>
      <c r="B862" s="2">
        <v>43440</v>
      </c>
      <c r="C862" t="s">
        <v>63</v>
      </c>
      <c r="D862" s="3">
        <v>43406.873502175928</v>
      </c>
      <c r="E862" t="s">
        <v>1763</v>
      </c>
      <c r="F862" s="2">
        <v>43497</v>
      </c>
      <c r="G862" s="2">
        <v>43784</v>
      </c>
      <c r="H862" t="s">
        <v>10811</v>
      </c>
      <c r="J862" t="s">
        <v>10812</v>
      </c>
      <c r="L862" t="s">
        <v>5026</v>
      </c>
      <c r="M862" t="s">
        <v>714</v>
      </c>
      <c r="N862">
        <v>70526</v>
      </c>
      <c r="O862" t="s">
        <v>70</v>
      </c>
      <c r="P862" t="s">
        <v>5027</v>
      </c>
      <c r="Q862" t="s">
        <v>10813</v>
      </c>
      <c r="S862" t="s">
        <v>72</v>
      </c>
      <c r="T862" t="s">
        <v>10583</v>
      </c>
      <c r="U862" t="s">
        <v>10584</v>
      </c>
      <c r="V862" t="s">
        <v>10585</v>
      </c>
      <c r="W862" t="s">
        <v>100</v>
      </c>
      <c r="X862" t="s">
        <v>262</v>
      </c>
      <c r="Y862" t="str">
        <f>"37-3011"</f>
        <v>37-3011</v>
      </c>
      <c r="Z862" t="s">
        <v>94</v>
      </c>
      <c r="AA862">
        <v>561730</v>
      </c>
      <c r="AB862">
        <v>4</v>
      </c>
      <c r="AC862">
        <v>4</v>
      </c>
      <c r="AD862" t="s">
        <v>79</v>
      </c>
      <c r="AE862" t="s">
        <v>95</v>
      </c>
      <c r="AF862">
        <v>40</v>
      </c>
      <c r="AG862" s="4">
        <v>0.29166666666666669</v>
      </c>
      <c r="AH862" s="4">
        <v>0.66666666666666663</v>
      </c>
      <c r="AI862" s="5">
        <v>11.38</v>
      </c>
      <c r="AJ862">
        <v>17.07</v>
      </c>
      <c r="AK862">
        <v>20.94</v>
      </c>
      <c r="AL862" t="s">
        <v>81</v>
      </c>
      <c r="AM862" t="s">
        <v>82</v>
      </c>
      <c r="AO862" t="s">
        <v>83</v>
      </c>
      <c r="AP862" t="s">
        <v>683</v>
      </c>
      <c r="AQ862" t="s">
        <v>683</v>
      </c>
      <c r="AR862" t="s">
        <v>82</v>
      </c>
      <c r="AT862" t="s">
        <v>82</v>
      </c>
      <c r="AW862" t="s">
        <v>72</v>
      </c>
      <c r="AX862">
        <v>1</v>
      </c>
      <c r="AY862" t="s">
        <v>5026</v>
      </c>
      <c r="AZ862" t="s">
        <v>10814</v>
      </c>
      <c r="BA862" t="s">
        <v>714</v>
      </c>
      <c r="BB862">
        <v>70526</v>
      </c>
      <c r="BC862" t="s">
        <v>79</v>
      </c>
      <c r="BH862" t="s">
        <v>10812</v>
      </c>
      <c r="BJ862">
        <v>812355089</v>
      </c>
    </row>
    <row r="863" spans="1:62" x14ac:dyDescent="0.25">
      <c r="A863" t="s">
        <v>10869</v>
      </c>
      <c r="B863" s="2">
        <v>43440</v>
      </c>
      <c r="C863" t="s">
        <v>63</v>
      </c>
      <c r="D863" s="3">
        <v>43406.842162361114</v>
      </c>
      <c r="E863" t="s">
        <v>7593</v>
      </c>
      <c r="F863" s="2">
        <v>43497</v>
      </c>
      <c r="G863" s="2">
        <v>43800</v>
      </c>
      <c r="H863" t="s">
        <v>10870</v>
      </c>
      <c r="J863" t="s">
        <v>10871</v>
      </c>
      <c r="L863" t="s">
        <v>10872</v>
      </c>
      <c r="M863" t="s">
        <v>278</v>
      </c>
      <c r="N863">
        <v>23005</v>
      </c>
      <c r="O863" t="s">
        <v>70</v>
      </c>
      <c r="Q863" t="s">
        <v>10873</v>
      </c>
      <c r="S863" t="s">
        <v>72</v>
      </c>
      <c r="T863" t="s">
        <v>5117</v>
      </c>
      <c r="U863" t="s">
        <v>5118</v>
      </c>
      <c r="V863" t="s">
        <v>2222</v>
      </c>
      <c r="W863" t="s">
        <v>278</v>
      </c>
      <c r="X863" t="s">
        <v>106</v>
      </c>
      <c r="Y863" t="str">
        <f>"37-3011"</f>
        <v>37-3011</v>
      </c>
      <c r="Z863" t="s">
        <v>94</v>
      </c>
      <c r="AA863">
        <v>561730</v>
      </c>
      <c r="AB863">
        <v>20</v>
      </c>
      <c r="AC863">
        <v>19</v>
      </c>
      <c r="AD863" t="s">
        <v>79</v>
      </c>
      <c r="AE863" t="s">
        <v>80</v>
      </c>
      <c r="AF863">
        <v>35</v>
      </c>
      <c r="AG863" s="4">
        <v>0.3125</v>
      </c>
      <c r="AH863" s="4">
        <v>0.66666666666666663</v>
      </c>
      <c r="AI863" s="5">
        <v>14.32</v>
      </c>
      <c r="AJ863">
        <v>21.48</v>
      </c>
      <c r="AL863" t="s">
        <v>81</v>
      </c>
      <c r="AM863" t="s">
        <v>82</v>
      </c>
      <c r="AO863" t="s">
        <v>83</v>
      </c>
      <c r="AR863" t="s">
        <v>82</v>
      </c>
      <c r="AT863" t="s">
        <v>82</v>
      </c>
      <c r="AW863" t="s">
        <v>72</v>
      </c>
      <c r="AX863">
        <v>3</v>
      </c>
      <c r="AY863" t="s">
        <v>10874</v>
      </c>
      <c r="AZ863" t="s">
        <v>10875</v>
      </c>
      <c r="BA863" t="s">
        <v>278</v>
      </c>
      <c r="BB863">
        <v>23005</v>
      </c>
      <c r="BC863" t="s">
        <v>79</v>
      </c>
      <c r="BH863" t="s">
        <v>10876</v>
      </c>
      <c r="BJ863">
        <v>541244240</v>
      </c>
    </row>
    <row r="864" spans="1:62" x14ac:dyDescent="0.25">
      <c r="A864" t="s">
        <v>11177</v>
      </c>
      <c r="B864" s="2">
        <v>43440</v>
      </c>
      <c r="C864" t="s">
        <v>63</v>
      </c>
      <c r="D864" s="3">
        <v>43407.343317604165</v>
      </c>
      <c r="E864" t="s">
        <v>64</v>
      </c>
      <c r="F864" s="2">
        <v>43497</v>
      </c>
      <c r="G864" s="2">
        <v>43784</v>
      </c>
      <c r="H864" t="s">
        <v>11178</v>
      </c>
      <c r="J864" t="s">
        <v>11179</v>
      </c>
      <c r="K864" t="s">
        <v>11180</v>
      </c>
      <c r="L864" t="s">
        <v>11181</v>
      </c>
      <c r="M864" t="s">
        <v>323</v>
      </c>
      <c r="N864" t="s">
        <v>11182</v>
      </c>
      <c r="O864" t="s">
        <v>70</v>
      </c>
      <c r="P864" t="s">
        <v>67</v>
      </c>
      <c r="Q864" t="s">
        <v>11183</v>
      </c>
      <c r="S864" t="s">
        <v>72</v>
      </c>
      <c r="T864" t="s">
        <v>5156</v>
      </c>
      <c r="U864" t="s">
        <v>5157</v>
      </c>
      <c r="V864" t="s">
        <v>5158</v>
      </c>
      <c r="W864" t="s">
        <v>105</v>
      </c>
      <c r="X864" t="s">
        <v>677</v>
      </c>
      <c r="Y864" t="str">
        <f>"39-3091"</f>
        <v>39-3091</v>
      </c>
      <c r="Z864" t="s">
        <v>677</v>
      </c>
      <c r="AA864">
        <v>711190</v>
      </c>
      <c r="AB864">
        <v>35</v>
      </c>
      <c r="AC864">
        <v>35</v>
      </c>
      <c r="AD864" t="s">
        <v>79</v>
      </c>
      <c r="AE864" t="s">
        <v>80</v>
      </c>
      <c r="AF864">
        <v>40</v>
      </c>
      <c r="AG864" s="4">
        <v>0.54166666666666663</v>
      </c>
      <c r="AH864" s="4">
        <v>0.91666666666666663</v>
      </c>
      <c r="AI864" s="5">
        <v>9.86</v>
      </c>
      <c r="AJ864">
        <v>0</v>
      </c>
      <c r="AK864">
        <v>0</v>
      </c>
      <c r="AL864" t="s">
        <v>81</v>
      </c>
      <c r="AM864" t="s">
        <v>82</v>
      </c>
      <c r="AO864" t="s">
        <v>83</v>
      </c>
      <c r="AR864" t="s">
        <v>82</v>
      </c>
      <c r="AT864" t="s">
        <v>82</v>
      </c>
      <c r="AW864" t="s">
        <v>82</v>
      </c>
      <c r="AY864" t="s">
        <v>4175</v>
      </c>
      <c r="AZ864" t="s">
        <v>4175</v>
      </c>
      <c r="BA864" t="s">
        <v>323</v>
      </c>
      <c r="BB864">
        <v>93702</v>
      </c>
      <c r="BC864" t="s">
        <v>79</v>
      </c>
      <c r="BH864" t="s">
        <v>11184</v>
      </c>
      <c r="BI864" t="s">
        <v>67</v>
      </c>
      <c r="BJ864">
        <v>371557287</v>
      </c>
    </row>
    <row r="865" spans="1:62" x14ac:dyDescent="0.25">
      <c r="A865" t="s">
        <v>11387</v>
      </c>
      <c r="B865" s="2">
        <v>43440</v>
      </c>
      <c r="C865" t="s">
        <v>63</v>
      </c>
      <c r="D865" s="3">
        <v>43409.577512870368</v>
      </c>
      <c r="E865" t="s">
        <v>64</v>
      </c>
      <c r="F865" s="2">
        <v>43497</v>
      </c>
      <c r="G865" s="2">
        <v>43799</v>
      </c>
      <c r="H865" t="s">
        <v>11388</v>
      </c>
      <c r="J865" t="s">
        <v>11389</v>
      </c>
      <c r="L865" t="s">
        <v>11390</v>
      </c>
      <c r="M865" t="s">
        <v>1966</v>
      </c>
      <c r="N865">
        <v>19707</v>
      </c>
      <c r="O865" t="s">
        <v>70</v>
      </c>
      <c r="Q865" t="s">
        <v>11391</v>
      </c>
      <c r="S865" t="s">
        <v>72</v>
      </c>
      <c r="T865" t="s">
        <v>11227</v>
      </c>
      <c r="U865" t="s">
        <v>2437</v>
      </c>
      <c r="V865" t="s">
        <v>2438</v>
      </c>
      <c r="W865" t="s">
        <v>147</v>
      </c>
      <c r="X865" t="s">
        <v>106</v>
      </c>
      <c r="Y865" t="str">
        <f>"37-3011"</f>
        <v>37-3011</v>
      </c>
      <c r="Z865" t="s">
        <v>94</v>
      </c>
      <c r="AA865">
        <v>561730</v>
      </c>
      <c r="AB865">
        <v>7</v>
      </c>
      <c r="AC865">
        <v>7</v>
      </c>
      <c r="AD865" t="s">
        <v>79</v>
      </c>
      <c r="AE865" t="s">
        <v>80</v>
      </c>
      <c r="AF865">
        <v>40</v>
      </c>
      <c r="AG865" s="4">
        <v>0.33333333333333331</v>
      </c>
      <c r="AH865" s="4">
        <v>0.6875</v>
      </c>
      <c r="AI865" s="5">
        <v>14.03</v>
      </c>
      <c r="AJ865">
        <v>21.05</v>
      </c>
      <c r="AK865">
        <v>21.05</v>
      </c>
      <c r="AL865" t="s">
        <v>81</v>
      </c>
      <c r="AM865" t="s">
        <v>82</v>
      </c>
      <c r="AO865" t="s">
        <v>83</v>
      </c>
      <c r="AR865" t="s">
        <v>82</v>
      </c>
      <c r="AT865" t="s">
        <v>82</v>
      </c>
      <c r="AW865" t="s">
        <v>82</v>
      </c>
      <c r="AY865" t="s">
        <v>11390</v>
      </c>
      <c r="AZ865" t="s">
        <v>1969</v>
      </c>
      <c r="BA865" t="s">
        <v>1966</v>
      </c>
      <c r="BB865">
        <v>19707</v>
      </c>
      <c r="BC865" t="s">
        <v>79</v>
      </c>
      <c r="BH865" t="s">
        <v>11389</v>
      </c>
      <c r="BJ865">
        <v>203031202</v>
      </c>
    </row>
    <row r="866" spans="1:62" x14ac:dyDescent="0.25">
      <c r="A866" t="s">
        <v>11411</v>
      </c>
      <c r="B866" s="2">
        <v>43440</v>
      </c>
      <c r="C866" t="s">
        <v>63</v>
      </c>
      <c r="D866" s="3">
        <v>43409.464907384259</v>
      </c>
      <c r="E866" t="s">
        <v>64</v>
      </c>
      <c r="F866" s="2">
        <v>43497</v>
      </c>
      <c r="G866" s="2">
        <v>43799</v>
      </c>
      <c r="H866" t="s">
        <v>11412</v>
      </c>
      <c r="J866" t="s">
        <v>11413</v>
      </c>
      <c r="L866" t="s">
        <v>2726</v>
      </c>
      <c r="M866" t="s">
        <v>1966</v>
      </c>
      <c r="N866">
        <v>19808</v>
      </c>
      <c r="O866" t="s">
        <v>70</v>
      </c>
      <c r="Q866" t="s">
        <v>11414</v>
      </c>
      <c r="S866" t="s">
        <v>72</v>
      </c>
      <c r="T866" t="s">
        <v>11227</v>
      </c>
      <c r="U866" t="s">
        <v>2437</v>
      </c>
      <c r="V866" t="s">
        <v>2438</v>
      </c>
      <c r="W866" t="s">
        <v>147</v>
      </c>
      <c r="X866" t="s">
        <v>106</v>
      </c>
      <c r="Y866" t="str">
        <f>"37-3011"</f>
        <v>37-3011</v>
      </c>
      <c r="Z866" t="s">
        <v>94</v>
      </c>
      <c r="AA866">
        <v>561730</v>
      </c>
      <c r="AB866">
        <v>12</v>
      </c>
      <c r="AC866">
        <v>12</v>
      </c>
      <c r="AD866" t="s">
        <v>79</v>
      </c>
      <c r="AE866" t="s">
        <v>95</v>
      </c>
      <c r="AF866">
        <v>40</v>
      </c>
      <c r="AG866" s="4">
        <v>0.29166666666666669</v>
      </c>
      <c r="AH866" s="4">
        <v>0.70833333333333337</v>
      </c>
      <c r="AI866" s="5">
        <v>14.03</v>
      </c>
      <c r="AJ866">
        <v>21.05</v>
      </c>
      <c r="AK866">
        <v>21.05</v>
      </c>
      <c r="AL866" t="s">
        <v>81</v>
      </c>
      <c r="AM866" t="s">
        <v>82</v>
      </c>
      <c r="AO866" t="s">
        <v>83</v>
      </c>
      <c r="AR866" t="s">
        <v>82</v>
      </c>
      <c r="AT866" t="s">
        <v>82</v>
      </c>
      <c r="AW866" t="s">
        <v>82</v>
      </c>
      <c r="AY866" t="s">
        <v>2726</v>
      </c>
      <c r="AZ866" t="s">
        <v>1969</v>
      </c>
      <c r="BA866" t="s">
        <v>1966</v>
      </c>
      <c r="BB866">
        <v>19804</v>
      </c>
      <c r="BC866" t="s">
        <v>79</v>
      </c>
      <c r="BH866" t="s">
        <v>11415</v>
      </c>
      <c r="BJ866">
        <v>510341974</v>
      </c>
    </row>
    <row r="867" spans="1:62" x14ac:dyDescent="0.25">
      <c r="A867" t="s">
        <v>11740</v>
      </c>
      <c r="B867" s="2">
        <v>43440</v>
      </c>
      <c r="C867" t="s">
        <v>63</v>
      </c>
      <c r="D867" s="3">
        <v>43411.196203784719</v>
      </c>
      <c r="E867" t="s">
        <v>7593</v>
      </c>
      <c r="F867" s="2">
        <v>43500</v>
      </c>
      <c r="G867" s="2">
        <v>43790</v>
      </c>
      <c r="H867" t="s">
        <v>11741</v>
      </c>
      <c r="I867" t="s">
        <v>11742</v>
      </c>
      <c r="J867" t="s">
        <v>11743</v>
      </c>
      <c r="L867" t="s">
        <v>240</v>
      </c>
      <c r="M867" t="s">
        <v>147</v>
      </c>
      <c r="N867">
        <v>15238</v>
      </c>
      <c r="O867" t="s">
        <v>70</v>
      </c>
      <c r="Q867" t="s">
        <v>11744</v>
      </c>
      <c r="R867">
        <v>302</v>
      </c>
      <c r="S867" t="s">
        <v>72</v>
      </c>
      <c r="T867" t="s">
        <v>1755</v>
      </c>
      <c r="U867" t="s">
        <v>3891</v>
      </c>
      <c r="V867" t="s">
        <v>3892</v>
      </c>
      <c r="W867" t="s">
        <v>278</v>
      </c>
      <c r="X867" t="s">
        <v>106</v>
      </c>
      <c r="Y867" t="str">
        <f>"37-3011"</f>
        <v>37-3011</v>
      </c>
      <c r="Z867" t="s">
        <v>94</v>
      </c>
      <c r="AA867">
        <v>561730</v>
      </c>
      <c r="AB867">
        <v>125</v>
      </c>
      <c r="AC867">
        <v>124</v>
      </c>
      <c r="AD867" t="s">
        <v>79</v>
      </c>
      <c r="AE867" t="s">
        <v>80</v>
      </c>
      <c r="AF867">
        <v>40</v>
      </c>
      <c r="AG867" s="4">
        <v>0.29166666666666669</v>
      </c>
      <c r="AH867" s="4">
        <v>0.64583333333333337</v>
      </c>
      <c r="AI867" s="5">
        <v>13.77</v>
      </c>
      <c r="AJ867">
        <v>20.66</v>
      </c>
      <c r="AL867" t="s">
        <v>81</v>
      </c>
      <c r="AM867" t="s">
        <v>82</v>
      </c>
      <c r="AO867" t="s">
        <v>83</v>
      </c>
      <c r="AR867" t="s">
        <v>82</v>
      </c>
      <c r="AT867" t="s">
        <v>82</v>
      </c>
      <c r="AW867" t="s">
        <v>82</v>
      </c>
      <c r="AY867" t="s">
        <v>240</v>
      </c>
      <c r="AZ867" t="s">
        <v>3309</v>
      </c>
      <c r="BA867" t="s">
        <v>147</v>
      </c>
      <c r="BB867">
        <v>15238</v>
      </c>
      <c r="BC867" t="s">
        <v>79</v>
      </c>
      <c r="BH867" t="s">
        <v>11743</v>
      </c>
      <c r="BJ867">
        <v>251609976</v>
      </c>
    </row>
    <row r="868" spans="1:62" x14ac:dyDescent="0.25">
      <c r="A868" t="s">
        <v>12144</v>
      </c>
      <c r="B868" s="2">
        <v>43440</v>
      </c>
      <c r="C868" t="s">
        <v>63</v>
      </c>
      <c r="D868" s="3">
        <v>43420.791717662039</v>
      </c>
      <c r="E868" t="s">
        <v>1763</v>
      </c>
      <c r="F868" s="2">
        <v>43511</v>
      </c>
      <c r="G868" s="2">
        <v>43814</v>
      </c>
      <c r="H868" t="s">
        <v>12145</v>
      </c>
      <c r="J868" t="s">
        <v>12146</v>
      </c>
      <c r="L868" t="s">
        <v>6478</v>
      </c>
      <c r="M868" t="s">
        <v>232</v>
      </c>
      <c r="N868">
        <v>10523</v>
      </c>
      <c r="O868" t="s">
        <v>70</v>
      </c>
      <c r="Q868" t="s">
        <v>12147</v>
      </c>
      <c r="S868" t="s">
        <v>72</v>
      </c>
      <c r="T868" t="s">
        <v>878</v>
      </c>
      <c r="U868" t="s">
        <v>3851</v>
      </c>
      <c r="V868" t="s">
        <v>2620</v>
      </c>
      <c r="W868" t="s">
        <v>881</v>
      </c>
      <c r="X868" t="s">
        <v>12148</v>
      </c>
      <c r="Y868" t="str">
        <f>"37-3011"</f>
        <v>37-3011</v>
      </c>
      <c r="Z868" t="s">
        <v>94</v>
      </c>
      <c r="AA868">
        <v>221310</v>
      </c>
      <c r="AB868">
        <v>30</v>
      </c>
      <c r="AC868">
        <v>30</v>
      </c>
      <c r="AD868" t="s">
        <v>79</v>
      </c>
      <c r="AE868" t="s">
        <v>95</v>
      </c>
      <c r="AF868">
        <v>40</v>
      </c>
      <c r="AG868" s="4">
        <v>0.29166666666666669</v>
      </c>
      <c r="AH868" s="4">
        <v>0.72916666666666663</v>
      </c>
      <c r="AI868" s="5">
        <v>16.809999999999999</v>
      </c>
      <c r="AJ868">
        <v>25.22</v>
      </c>
      <c r="AK868">
        <v>27.75</v>
      </c>
      <c r="AL868" t="s">
        <v>81</v>
      </c>
      <c r="AM868" t="s">
        <v>82</v>
      </c>
      <c r="AO868" t="s">
        <v>83</v>
      </c>
      <c r="AR868" t="s">
        <v>82</v>
      </c>
      <c r="AT868" t="s">
        <v>82</v>
      </c>
      <c r="AW868" t="s">
        <v>82</v>
      </c>
      <c r="AY868" t="s">
        <v>6478</v>
      </c>
      <c r="AZ868" t="s">
        <v>1285</v>
      </c>
      <c r="BA868" t="s">
        <v>232</v>
      </c>
      <c r="BB868">
        <v>10523</v>
      </c>
      <c r="BC868" t="s">
        <v>79</v>
      </c>
      <c r="BH868" t="s">
        <v>12149</v>
      </c>
      <c r="BJ868">
        <v>43668962</v>
      </c>
    </row>
    <row r="869" spans="1:62" x14ac:dyDescent="0.25">
      <c r="A869" t="s">
        <v>12172</v>
      </c>
      <c r="B869" s="2">
        <v>43440</v>
      </c>
      <c r="C869" t="s">
        <v>63</v>
      </c>
      <c r="D869" s="3">
        <v>43413.341496030094</v>
      </c>
      <c r="E869" t="s">
        <v>64</v>
      </c>
      <c r="F869" s="2">
        <v>43502</v>
      </c>
      <c r="G869" s="2">
        <v>43762</v>
      </c>
      <c r="H869" t="s">
        <v>12173</v>
      </c>
      <c r="J869" t="s">
        <v>12174</v>
      </c>
      <c r="L869" t="s">
        <v>12175</v>
      </c>
      <c r="M869" t="s">
        <v>844</v>
      </c>
      <c r="N869">
        <v>60169</v>
      </c>
      <c r="O869" t="s">
        <v>70</v>
      </c>
      <c r="Q869" t="s">
        <v>12176</v>
      </c>
      <c r="S869" t="s">
        <v>72</v>
      </c>
      <c r="T869" t="s">
        <v>8937</v>
      </c>
      <c r="U869" t="s">
        <v>8938</v>
      </c>
      <c r="V869" t="s">
        <v>8939</v>
      </c>
      <c r="W869" t="s">
        <v>2314</v>
      </c>
      <c r="X869" t="s">
        <v>3377</v>
      </c>
      <c r="Y869" t="str">
        <f>"39-3091"</f>
        <v>39-3091</v>
      </c>
      <c r="Z869" t="s">
        <v>677</v>
      </c>
      <c r="AA869">
        <v>713990</v>
      </c>
      <c r="AB869">
        <v>98</v>
      </c>
      <c r="AC869">
        <v>98</v>
      </c>
      <c r="AD869" t="s">
        <v>79</v>
      </c>
      <c r="AE869" t="s">
        <v>80</v>
      </c>
      <c r="AF869">
        <v>40</v>
      </c>
      <c r="AG869" s="4">
        <v>0.5</v>
      </c>
      <c r="AH869" s="4">
        <v>0.91666666666666663</v>
      </c>
      <c r="AI869" s="5">
        <v>9.1999999999999993</v>
      </c>
      <c r="AL869" t="s">
        <v>81</v>
      </c>
      <c r="AM869" t="s">
        <v>82</v>
      </c>
      <c r="AO869" t="s">
        <v>83</v>
      </c>
      <c r="AP869" t="s">
        <v>67</v>
      </c>
      <c r="AQ869" t="s">
        <v>67</v>
      </c>
      <c r="AR869" t="s">
        <v>82</v>
      </c>
      <c r="AT869" t="s">
        <v>82</v>
      </c>
      <c r="AW869" t="s">
        <v>82</v>
      </c>
      <c r="AY869" t="s">
        <v>686</v>
      </c>
      <c r="AZ869" t="s">
        <v>730</v>
      </c>
      <c r="BA869" t="s">
        <v>86</v>
      </c>
      <c r="BB869">
        <v>33534</v>
      </c>
      <c r="BC869" t="s">
        <v>79</v>
      </c>
      <c r="BH869" t="s">
        <v>9409</v>
      </c>
      <c r="BJ869">
        <v>362815271</v>
      </c>
    </row>
    <row r="870" spans="1:62" x14ac:dyDescent="0.25">
      <c r="A870" t="s">
        <v>12177</v>
      </c>
      <c r="B870" s="2">
        <v>43440</v>
      </c>
      <c r="C870" t="s">
        <v>63</v>
      </c>
      <c r="D870" s="3">
        <v>43412.536524687501</v>
      </c>
      <c r="E870" t="s">
        <v>1763</v>
      </c>
      <c r="F870" s="2">
        <v>43497</v>
      </c>
      <c r="G870" s="2">
        <v>43799</v>
      </c>
      <c r="H870" t="s">
        <v>12178</v>
      </c>
      <c r="J870" t="s">
        <v>12179</v>
      </c>
      <c r="L870" t="s">
        <v>3553</v>
      </c>
      <c r="M870" t="s">
        <v>714</v>
      </c>
      <c r="N870">
        <v>70806</v>
      </c>
      <c r="O870" t="s">
        <v>70</v>
      </c>
      <c r="Q870" t="s">
        <v>12180</v>
      </c>
      <c r="S870" t="s">
        <v>72</v>
      </c>
      <c r="T870" t="s">
        <v>4262</v>
      </c>
      <c r="U870" t="s">
        <v>4263</v>
      </c>
      <c r="V870" t="s">
        <v>1225</v>
      </c>
      <c r="W870" t="s">
        <v>105</v>
      </c>
      <c r="X870" t="s">
        <v>106</v>
      </c>
      <c r="Y870" t="str">
        <f>"37-3011"</f>
        <v>37-3011</v>
      </c>
      <c r="Z870" t="s">
        <v>94</v>
      </c>
      <c r="AA870">
        <v>561730</v>
      </c>
      <c r="AB870">
        <v>10</v>
      </c>
      <c r="AC870">
        <v>10</v>
      </c>
      <c r="AD870" t="s">
        <v>79</v>
      </c>
      <c r="AE870" t="s">
        <v>95</v>
      </c>
      <c r="AF870">
        <v>40</v>
      </c>
      <c r="AG870" s="4">
        <v>0.29166666666666669</v>
      </c>
      <c r="AH870" s="4">
        <v>0.66666666666666663</v>
      </c>
      <c r="AI870" s="5">
        <v>13.42</v>
      </c>
      <c r="AJ870">
        <v>20.13</v>
      </c>
      <c r="AL870" t="s">
        <v>81</v>
      </c>
      <c r="AM870" t="s">
        <v>82</v>
      </c>
      <c r="AO870" t="s">
        <v>83</v>
      </c>
      <c r="AR870" t="s">
        <v>82</v>
      </c>
      <c r="AT870" t="s">
        <v>82</v>
      </c>
      <c r="AW870" t="s">
        <v>82</v>
      </c>
      <c r="AY870" t="s">
        <v>3553</v>
      </c>
      <c r="AZ870" t="s">
        <v>4612</v>
      </c>
      <c r="BA870" t="s">
        <v>714</v>
      </c>
      <c r="BB870">
        <v>70806</v>
      </c>
      <c r="BC870" t="s">
        <v>79</v>
      </c>
      <c r="BH870" t="s">
        <v>12179</v>
      </c>
      <c r="BJ870">
        <v>824986332</v>
      </c>
    </row>
    <row r="871" spans="1:62" x14ac:dyDescent="0.25">
      <c r="A871" t="s">
        <v>12358</v>
      </c>
      <c r="B871" s="2">
        <v>43440</v>
      </c>
      <c r="C871" t="s">
        <v>63</v>
      </c>
      <c r="D871" s="3">
        <v>43420.791687777775</v>
      </c>
      <c r="E871" t="s">
        <v>1763</v>
      </c>
      <c r="F871" s="2">
        <v>43511</v>
      </c>
      <c r="G871" s="2">
        <v>43814</v>
      </c>
      <c r="H871" t="s">
        <v>12145</v>
      </c>
      <c r="J871" t="s">
        <v>12146</v>
      </c>
      <c r="L871" t="s">
        <v>6478</v>
      </c>
      <c r="M871" t="s">
        <v>232</v>
      </c>
      <c r="N871">
        <v>10523</v>
      </c>
      <c r="O871" t="s">
        <v>70</v>
      </c>
      <c r="Q871" t="s">
        <v>12147</v>
      </c>
      <c r="S871" t="s">
        <v>72</v>
      </c>
      <c r="T871" t="s">
        <v>878</v>
      </c>
      <c r="U871" t="s">
        <v>3851</v>
      </c>
      <c r="V871" t="s">
        <v>2620</v>
      </c>
      <c r="W871" t="s">
        <v>881</v>
      </c>
      <c r="X871" t="s">
        <v>12148</v>
      </c>
      <c r="Y871" t="str">
        <f>"37-3011"</f>
        <v>37-3011</v>
      </c>
      <c r="Z871" t="s">
        <v>94</v>
      </c>
      <c r="AA871">
        <v>221310</v>
      </c>
      <c r="AB871">
        <v>30</v>
      </c>
      <c r="AC871">
        <v>30</v>
      </c>
      <c r="AD871" t="s">
        <v>79</v>
      </c>
      <c r="AE871" t="s">
        <v>95</v>
      </c>
      <c r="AF871">
        <v>40</v>
      </c>
      <c r="AG871" s="4">
        <v>0.29166666666666669</v>
      </c>
      <c r="AH871" s="4">
        <v>0.72916666666666663</v>
      </c>
      <c r="AI871" s="5">
        <v>17.46</v>
      </c>
      <c r="AJ871">
        <v>26.19</v>
      </c>
      <c r="AK871">
        <v>27.75</v>
      </c>
      <c r="AL871" t="s">
        <v>81</v>
      </c>
      <c r="AM871" t="s">
        <v>82</v>
      </c>
      <c r="AO871" t="s">
        <v>83</v>
      </c>
      <c r="AR871" t="s">
        <v>82</v>
      </c>
      <c r="AT871" t="s">
        <v>82</v>
      </c>
      <c r="AW871" t="s">
        <v>82</v>
      </c>
      <c r="AY871" t="s">
        <v>12359</v>
      </c>
      <c r="AZ871" t="s">
        <v>12360</v>
      </c>
      <c r="BA871" t="s">
        <v>207</v>
      </c>
      <c r="BB871">
        <v>2451</v>
      </c>
      <c r="BC871" t="s">
        <v>79</v>
      </c>
      <c r="BH871" t="s">
        <v>12361</v>
      </c>
      <c r="BJ871">
        <v>43668962</v>
      </c>
    </row>
    <row r="872" spans="1:62" x14ac:dyDescent="0.25">
      <c r="A872" t="s">
        <v>12485</v>
      </c>
      <c r="B872" s="2">
        <v>43440</v>
      </c>
      <c r="C872" t="s">
        <v>63</v>
      </c>
      <c r="D872" s="3">
        <v>43417.479617083336</v>
      </c>
      <c r="E872" t="s">
        <v>64</v>
      </c>
      <c r="F872" s="2">
        <v>43506</v>
      </c>
      <c r="G872" s="2">
        <v>43799</v>
      </c>
      <c r="H872" t="s">
        <v>12486</v>
      </c>
      <c r="I872" t="s">
        <v>67</v>
      </c>
      <c r="J872" t="s">
        <v>12487</v>
      </c>
      <c r="K872" t="s">
        <v>67</v>
      </c>
      <c r="L872" t="s">
        <v>12488</v>
      </c>
      <c r="M872" t="s">
        <v>844</v>
      </c>
      <c r="N872">
        <v>62264</v>
      </c>
      <c r="O872" t="s">
        <v>70</v>
      </c>
      <c r="P872" t="s">
        <v>67</v>
      </c>
      <c r="Q872" t="s">
        <v>12489</v>
      </c>
      <c r="S872" t="s">
        <v>72</v>
      </c>
      <c r="T872" t="s">
        <v>5156</v>
      </c>
      <c r="U872" t="s">
        <v>5157</v>
      </c>
      <c r="V872" t="s">
        <v>5158</v>
      </c>
      <c r="W872" t="s">
        <v>105</v>
      </c>
      <c r="X872" t="s">
        <v>5159</v>
      </c>
      <c r="Y872" t="str">
        <f>"39-3091"</f>
        <v>39-3091</v>
      </c>
      <c r="Z872" t="s">
        <v>677</v>
      </c>
      <c r="AA872">
        <v>713990</v>
      </c>
      <c r="AB872">
        <v>50</v>
      </c>
      <c r="AC872">
        <v>50</v>
      </c>
      <c r="AD872" t="s">
        <v>79</v>
      </c>
      <c r="AE872" t="s">
        <v>80</v>
      </c>
      <c r="AF872">
        <v>40</v>
      </c>
      <c r="AG872" s="4">
        <v>0.54166666666666663</v>
      </c>
      <c r="AH872" s="4">
        <v>0.91666666666666663</v>
      </c>
      <c r="AI872" s="5">
        <v>374.4</v>
      </c>
      <c r="AL872" t="s">
        <v>81</v>
      </c>
      <c r="AM872" t="s">
        <v>82</v>
      </c>
      <c r="AO872" t="s">
        <v>83</v>
      </c>
      <c r="AR872" t="s">
        <v>82</v>
      </c>
      <c r="AT872" t="s">
        <v>82</v>
      </c>
      <c r="AW872" t="s">
        <v>82</v>
      </c>
      <c r="AY872" t="s">
        <v>12490</v>
      </c>
      <c r="AZ872" t="s">
        <v>9792</v>
      </c>
      <c r="BA872" t="s">
        <v>844</v>
      </c>
      <c r="BB872">
        <v>62264</v>
      </c>
      <c r="BC872" t="s">
        <v>79</v>
      </c>
      <c r="BH872" t="s">
        <v>12491</v>
      </c>
      <c r="BJ872">
        <v>371206546</v>
      </c>
    </row>
    <row r="873" spans="1:62" x14ac:dyDescent="0.25">
      <c r="A873" t="s">
        <v>12530</v>
      </c>
      <c r="B873" s="2">
        <v>43440</v>
      </c>
      <c r="C873" t="s">
        <v>63</v>
      </c>
      <c r="D873" s="3">
        <v>43416.289742743058</v>
      </c>
      <c r="E873" t="s">
        <v>64</v>
      </c>
      <c r="F873" s="2">
        <v>43506</v>
      </c>
      <c r="G873" s="2">
        <v>43784</v>
      </c>
      <c r="H873" t="s">
        <v>12531</v>
      </c>
      <c r="I873" t="s">
        <v>67</v>
      </c>
      <c r="J873" t="s">
        <v>12532</v>
      </c>
      <c r="K873" t="s">
        <v>67</v>
      </c>
      <c r="L873" t="s">
        <v>12533</v>
      </c>
      <c r="M873" t="s">
        <v>192</v>
      </c>
      <c r="N873" t="s">
        <v>12534</v>
      </c>
      <c r="O873" t="s">
        <v>70</v>
      </c>
      <c r="P873" t="s">
        <v>67</v>
      </c>
      <c r="Q873" t="s">
        <v>12535</v>
      </c>
      <c r="S873" t="s">
        <v>72</v>
      </c>
      <c r="T873" t="s">
        <v>5156</v>
      </c>
      <c r="U873" t="s">
        <v>5157</v>
      </c>
      <c r="V873" t="s">
        <v>5158</v>
      </c>
      <c r="W873" t="s">
        <v>105</v>
      </c>
      <c r="X873" t="s">
        <v>677</v>
      </c>
      <c r="Y873" t="str">
        <f>"39-3091"</f>
        <v>39-3091</v>
      </c>
      <c r="Z873" t="s">
        <v>677</v>
      </c>
      <c r="AA873">
        <v>713990</v>
      </c>
      <c r="AB873">
        <v>34</v>
      </c>
      <c r="AC873">
        <v>34</v>
      </c>
      <c r="AD873" t="s">
        <v>79</v>
      </c>
      <c r="AE873" t="s">
        <v>80</v>
      </c>
      <c r="AF873">
        <v>40</v>
      </c>
      <c r="AG873" s="4">
        <v>0.54166666666666663</v>
      </c>
      <c r="AH873" s="4">
        <v>0.91666666666666663</v>
      </c>
      <c r="AI873" s="5">
        <v>341.6</v>
      </c>
      <c r="AJ873">
        <v>0</v>
      </c>
      <c r="AK873">
        <v>0</v>
      </c>
      <c r="AL873" t="s">
        <v>81</v>
      </c>
      <c r="AM873" t="s">
        <v>82</v>
      </c>
      <c r="AO873" t="s">
        <v>83</v>
      </c>
      <c r="AR873" t="s">
        <v>82</v>
      </c>
      <c r="AT873" t="s">
        <v>82</v>
      </c>
      <c r="AW873" t="s">
        <v>82</v>
      </c>
      <c r="AY873" t="s">
        <v>1254</v>
      </c>
      <c r="AZ873" t="s">
        <v>1257</v>
      </c>
      <c r="BA873" t="s">
        <v>76</v>
      </c>
      <c r="BB873">
        <v>73102</v>
      </c>
      <c r="BC873" t="s">
        <v>79</v>
      </c>
      <c r="BH873" t="s">
        <v>12536</v>
      </c>
      <c r="BI873" t="s">
        <v>67</v>
      </c>
      <c r="BJ873">
        <v>263959238</v>
      </c>
    </row>
    <row r="874" spans="1:62" x14ac:dyDescent="0.25">
      <c r="A874" t="s">
        <v>12565</v>
      </c>
      <c r="B874" s="2">
        <v>43440</v>
      </c>
      <c r="C874" t="s">
        <v>63</v>
      </c>
      <c r="D874" s="3">
        <v>43416.271187488426</v>
      </c>
      <c r="E874" t="s">
        <v>64</v>
      </c>
      <c r="F874" s="2">
        <v>43506</v>
      </c>
      <c r="G874" s="2">
        <v>43809</v>
      </c>
      <c r="H874" t="s">
        <v>12566</v>
      </c>
      <c r="I874" t="s">
        <v>67</v>
      </c>
      <c r="J874" t="s">
        <v>12567</v>
      </c>
      <c r="K874" t="s">
        <v>67</v>
      </c>
      <c r="L874" t="s">
        <v>1177</v>
      </c>
      <c r="M874" t="s">
        <v>649</v>
      </c>
      <c r="N874">
        <v>85040</v>
      </c>
      <c r="O874" t="s">
        <v>70</v>
      </c>
      <c r="Q874" t="s">
        <v>1774</v>
      </c>
      <c r="S874" t="s">
        <v>72</v>
      </c>
      <c r="T874" t="s">
        <v>5156</v>
      </c>
      <c r="U874" t="s">
        <v>5157</v>
      </c>
      <c r="V874" t="s">
        <v>5158</v>
      </c>
      <c r="W874" t="s">
        <v>105</v>
      </c>
      <c r="X874" t="s">
        <v>280</v>
      </c>
      <c r="Y874" t="str">
        <f>"35-3022"</f>
        <v>35-3022</v>
      </c>
      <c r="Z874" t="s">
        <v>280</v>
      </c>
      <c r="AA874">
        <v>713990</v>
      </c>
      <c r="AB874">
        <v>14</v>
      </c>
      <c r="AC874">
        <v>14</v>
      </c>
      <c r="AD874" t="s">
        <v>79</v>
      </c>
      <c r="AE874" t="s">
        <v>80</v>
      </c>
      <c r="AF874">
        <v>40</v>
      </c>
      <c r="AG874" s="4">
        <v>0.54166666666666663</v>
      </c>
      <c r="AH874" s="4">
        <v>0.91666666666666663</v>
      </c>
      <c r="AI874" s="6">
        <v>460</v>
      </c>
      <c r="AJ874">
        <v>0</v>
      </c>
      <c r="AK874">
        <v>0</v>
      </c>
      <c r="AL874" t="s">
        <v>81</v>
      </c>
      <c r="AM874" t="s">
        <v>82</v>
      </c>
      <c r="AO874" t="s">
        <v>83</v>
      </c>
      <c r="AR874" t="s">
        <v>82</v>
      </c>
      <c r="AT874" t="s">
        <v>82</v>
      </c>
      <c r="AW874" t="s">
        <v>82</v>
      </c>
      <c r="AY874" t="s">
        <v>2471</v>
      </c>
      <c r="AZ874" t="s">
        <v>655</v>
      </c>
      <c r="BA874" t="s">
        <v>649</v>
      </c>
      <c r="BB874">
        <v>85040</v>
      </c>
      <c r="BC874" t="s">
        <v>79</v>
      </c>
      <c r="BH874" t="s">
        <v>12568</v>
      </c>
      <c r="BI874" t="s">
        <v>67</v>
      </c>
      <c r="BJ874">
        <v>912173751</v>
      </c>
    </row>
    <row r="875" spans="1:62" x14ac:dyDescent="0.25">
      <c r="A875" t="s">
        <v>12608</v>
      </c>
      <c r="B875" s="2">
        <v>43440</v>
      </c>
      <c r="C875" t="s">
        <v>63</v>
      </c>
      <c r="D875" s="3">
        <v>43416.460797083331</v>
      </c>
      <c r="E875" t="s">
        <v>64</v>
      </c>
      <c r="F875" s="2">
        <v>43506</v>
      </c>
      <c r="G875" s="2">
        <v>43809</v>
      </c>
      <c r="H875" t="s">
        <v>12609</v>
      </c>
      <c r="I875" t="s">
        <v>67</v>
      </c>
      <c r="J875" t="s">
        <v>12610</v>
      </c>
      <c r="K875" t="s">
        <v>12611</v>
      </c>
      <c r="L875" t="s">
        <v>2683</v>
      </c>
      <c r="M875" t="s">
        <v>105</v>
      </c>
      <c r="N875" t="s">
        <v>12612</v>
      </c>
      <c r="O875" t="s">
        <v>70</v>
      </c>
      <c r="P875" t="s">
        <v>67</v>
      </c>
      <c r="Q875" t="s">
        <v>12613</v>
      </c>
      <c r="S875" t="s">
        <v>72</v>
      </c>
      <c r="T875" t="s">
        <v>5156</v>
      </c>
      <c r="U875" t="s">
        <v>5157</v>
      </c>
      <c r="V875" t="s">
        <v>5158</v>
      </c>
      <c r="W875" t="s">
        <v>105</v>
      </c>
      <c r="X875" t="s">
        <v>5159</v>
      </c>
      <c r="Y875" t="str">
        <f>"39-3091"</f>
        <v>39-3091</v>
      </c>
      <c r="Z875" t="s">
        <v>677</v>
      </c>
      <c r="AA875">
        <v>713990</v>
      </c>
      <c r="AB875">
        <v>20</v>
      </c>
      <c r="AC875">
        <v>20</v>
      </c>
      <c r="AD875" t="s">
        <v>79</v>
      </c>
      <c r="AE875" t="s">
        <v>80</v>
      </c>
      <c r="AF875">
        <v>40</v>
      </c>
      <c r="AG875" s="4">
        <v>0.54166666666666663</v>
      </c>
      <c r="AH875" s="4">
        <v>0.91666666666666663</v>
      </c>
      <c r="AI875" s="5">
        <v>362.8</v>
      </c>
      <c r="AL875" t="s">
        <v>81</v>
      </c>
      <c r="AM875" t="s">
        <v>82</v>
      </c>
      <c r="AO875" t="s">
        <v>83</v>
      </c>
      <c r="AR875" t="s">
        <v>82</v>
      </c>
      <c r="AT875" t="s">
        <v>82</v>
      </c>
      <c r="AW875" t="s">
        <v>82</v>
      </c>
      <c r="AY875" t="s">
        <v>1789</v>
      </c>
      <c r="AZ875" t="s">
        <v>1792</v>
      </c>
      <c r="BA875" t="s">
        <v>105</v>
      </c>
      <c r="BB875">
        <v>78132</v>
      </c>
      <c r="BC875" t="s">
        <v>79</v>
      </c>
      <c r="BH875" t="s">
        <v>2685</v>
      </c>
      <c r="BJ875">
        <v>721293214</v>
      </c>
    </row>
    <row r="876" spans="1:62" x14ac:dyDescent="0.25">
      <c r="A876" t="s">
        <v>12677</v>
      </c>
      <c r="B876" s="2">
        <v>43440</v>
      </c>
      <c r="C876" t="s">
        <v>63</v>
      </c>
      <c r="D876" s="3">
        <v>43417.505667916666</v>
      </c>
      <c r="E876" t="s">
        <v>64</v>
      </c>
      <c r="F876" s="2">
        <v>43506</v>
      </c>
      <c r="G876" s="2">
        <v>43789</v>
      </c>
      <c r="H876" t="s">
        <v>12678</v>
      </c>
      <c r="I876" t="s">
        <v>12679</v>
      </c>
      <c r="J876" t="s">
        <v>12680</v>
      </c>
      <c r="K876" t="s">
        <v>12681</v>
      </c>
      <c r="L876" t="s">
        <v>12682</v>
      </c>
      <c r="M876" t="s">
        <v>1246</v>
      </c>
      <c r="N876">
        <v>64801</v>
      </c>
      <c r="O876" t="s">
        <v>70</v>
      </c>
      <c r="Q876" t="s">
        <v>12683</v>
      </c>
      <c r="S876" t="s">
        <v>72</v>
      </c>
      <c r="T876" t="s">
        <v>5156</v>
      </c>
      <c r="U876" t="s">
        <v>5157</v>
      </c>
      <c r="V876" t="s">
        <v>5158</v>
      </c>
      <c r="W876" t="s">
        <v>105</v>
      </c>
      <c r="X876" t="s">
        <v>5159</v>
      </c>
      <c r="Y876" t="str">
        <f>"39-3091"</f>
        <v>39-3091</v>
      </c>
      <c r="Z876" t="s">
        <v>677</v>
      </c>
      <c r="AA876">
        <v>713990</v>
      </c>
      <c r="AB876">
        <v>41</v>
      </c>
      <c r="AC876">
        <v>41</v>
      </c>
      <c r="AD876" t="s">
        <v>79</v>
      </c>
      <c r="AE876" t="s">
        <v>80</v>
      </c>
      <c r="AF876">
        <v>40</v>
      </c>
      <c r="AG876" s="4">
        <v>0.54166666666666663</v>
      </c>
      <c r="AH876" s="4">
        <v>0.91666666666666663</v>
      </c>
      <c r="AI876" s="5">
        <v>341.6</v>
      </c>
      <c r="AL876" t="s">
        <v>81</v>
      </c>
      <c r="AM876" t="s">
        <v>82</v>
      </c>
      <c r="AO876" t="s">
        <v>83</v>
      </c>
      <c r="AR876" t="s">
        <v>82</v>
      </c>
      <c r="AT876" t="s">
        <v>82</v>
      </c>
      <c r="AW876" t="s">
        <v>82</v>
      </c>
      <c r="AY876" t="s">
        <v>12684</v>
      </c>
      <c r="AZ876" t="s">
        <v>3334</v>
      </c>
      <c r="BA876" t="s">
        <v>1246</v>
      </c>
      <c r="BB876">
        <v>64801</v>
      </c>
      <c r="BC876" t="s">
        <v>79</v>
      </c>
      <c r="BH876" t="s">
        <v>12685</v>
      </c>
      <c r="BJ876">
        <v>831234063</v>
      </c>
    </row>
    <row r="877" spans="1:62" x14ac:dyDescent="0.25">
      <c r="A877" t="s">
        <v>13015</v>
      </c>
      <c r="B877" s="2">
        <v>43440</v>
      </c>
      <c r="C877" t="s">
        <v>63</v>
      </c>
      <c r="D877" s="3">
        <v>43418.636999421295</v>
      </c>
      <c r="E877" t="s">
        <v>64</v>
      </c>
      <c r="F877" s="2">
        <v>43508</v>
      </c>
      <c r="G877" s="2">
        <v>43809</v>
      </c>
      <c r="H877" t="s">
        <v>13016</v>
      </c>
      <c r="I877" t="s">
        <v>67</v>
      </c>
      <c r="J877" t="s">
        <v>13017</v>
      </c>
      <c r="K877" t="s">
        <v>67</v>
      </c>
      <c r="L877" t="s">
        <v>8954</v>
      </c>
      <c r="M877" t="s">
        <v>105</v>
      </c>
      <c r="N877">
        <v>78258</v>
      </c>
      <c r="O877" t="s">
        <v>70</v>
      </c>
      <c r="P877" t="s">
        <v>67</v>
      </c>
      <c r="Q877" t="s">
        <v>13018</v>
      </c>
      <c r="S877" t="s">
        <v>72</v>
      </c>
      <c r="T877" t="s">
        <v>5156</v>
      </c>
      <c r="U877" t="s">
        <v>5157</v>
      </c>
      <c r="V877" t="s">
        <v>5158</v>
      </c>
      <c r="W877" t="s">
        <v>105</v>
      </c>
      <c r="X877" t="s">
        <v>13019</v>
      </c>
      <c r="Y877" t="str">
        <f>"39-3091"</f>
        <v>39-3091</v>
      </c>
      <c r="Z877" t="s">
        <v>677</v>
      </c>
      <c r="AA877">
        <v>713990</v>
      </c>
      <c r="AB877">
        <v>32</v>
      </c>
      <c r="AC877">
        <v>32</v>
      </c>
      <c r="AD877" t="s">
        <v>79</v>
      </c>
      <c r="AE877" t="s">
        <v>80</v>
      </c>
      <c r="AF877">
        <v>40</v>
      </c>
      <c r="AG877" s="4">
        <v>0.54166666666666663</v>
      </c>
      <c r="AH877" s="4">
        <v>0.91666666666666663</v>
      </c>
      <c r="AI877" s="5">
        <v>8.8800000000000008</v>
      </c>
      <c r="AL877" t="s">
        <v>81</v>
      </c>
      <c r="AM877" t="s">
        <v>82</v>
      </c>
      <c r="AO877" t="s">
        <v>83</v>
      </c>
      <c r="AR877" t="s">
        <v>82</v>
      </c>
      <c r="AT877" t="s">
        <v>82</v>
      </c>
      <c r="AW877" t="s">
        <v>82</v>
      </c>
      <c r="AY877" t="s">
        <v>13020</v>
      </c>
      <c r="AZ877" t="s">
        <v>2129</v>
      </c>
      <c r="BA877" t="s">
        <v>105</v>
      </c>
      <c r="BB877">
        <v>78380</v>
      </c>
      <c r="BC877" t="s">
        <v>79</v>
      </c>
      <c r="BH877" t="s">
        <v>13021</v>
      </c>
      <c r="BJ877">
        <v>742560504</v>
      </c>
    </row>
    <row r="878" spans="1:62" x14ac:dyDescent="0.25">
      <c r="A878" t="s">
        <v>13026</v>
      </c>
      <c r="B878" s="2">
        <v>43440</v>
      </c>
      <c r="C878" t="s">
        <v>63</v>
      </c>
      <c r="D878" s="3">
        <v>43419.610217210648</v>
      </c>
      <c r="E878" t="s">
        <v>64</v>
      </c>
      <c r="F878" s="2">
        <v>43508</v>
      </c>
      <c r="G878" s="2">
        <v>43767</v>
      </c>
      <c r="H878" t="s">
        <v>13027</v>
      </c>
      <c r="J878" t="s">
        <v>13028</v>
      </c>
      <c r="K878" t="s">
        <v>13029</v>
      </c>
      <c r="L878" t="s">
        <v>9705</v>
      </c>
      <c r="M878" t="s">
        <v>844</v>
      </c>
      <c r="N878">
        <v>62208</v>
      </c>
      <c r="O878" t="s">
        <v>70</v>
      </c>
      <c r="Q878" t="s">
        <v>13030</v>
      </c>
      <c r="S878" t="s">
        <v>72</v>
      </c>
      <c r="T878" t="s">
        <v>5156</v>
      </c>
      <c r="U878" t="s">
        <v>5157</v>
      </c>
      <c r="V878" t="s">
        <v>5158</v>
      </c>
      <c r="W878" t="s">
        <v>105</v>
      </c>
      <c r="X878" t="s">
        <v>5159</v>
      </c>
      <c r="Y878" t="str">
        <f>"39-3091"</f>
        <v>39-3091</v>
      </c>
      <c r="Z878" t="s">
        <v>677</v>
      </c>
      <c r="AA878">
        <v>713990</v>
      </c>
      <c r="AB878">
        <v>20</v>
      </c>
      <c r="AC878">
        <v>20</v>
      </c>
      <c r="AD878" t="s">
        <v>79</v>
      </c>
      <c r="AE878" t="s">
        <v>80</v>
      </c>
      <c r="AF878">
        <v>40</v>
      </c>
      <c r="AG878" s="4">
        <v>0.54166666666666663</v>
      </c>
      <c r="AH878" s="4">
        <v>0.91666666666666663</v>
      </c>
      <c r="AI878" s="6">
        <v>344</v>
      </c>
      <c r="AL878" t="s">
        <v>81</v>
      </c>
      <c r="AM878" t="s">
        <v>82</v>
      </c>
      <c r="AO878" t="s">
        <v>83</v>
      </c>
      <c r="AR878" t="s">
        <v>82</v>
      </c>
      <c r="AT878" t="s">
        <v>82</v>
      </c>
      <c r="AW878" t="s">
        <v>82</v>
      </c>
      <c r="AY878" t="s">
        <v>9791</v>
      </c>
      <c r="AZ878" t="s">
        <v>9792</v>
      </c>
      <c r="BA878" t="s">
        <v>844</v>
      </c>
      <c r="BB878">
        <v>62232</v>
      </c>
      <c r="BC878" t="s">
        <v>79</v>
      </c>
      <c r="BH878" t="s">
        <v>9793</v>
      </c>
      <c r="BJ878">
        <v>650903035</v>
      </c>
    </row>
    <row r="879" spans="1:62" x14ac:dyDescent="0.25">
      <c r="A879" t="s">
        <v>14563</v>
      </c>
      <c r="B879" s="2">
        <v>43440</v>
      </c>
      <c r="C879" t="s">
        <v>63</v>
      </c>
      <c r="D879" s="3">
        <v>43421.817314490741</v>
      </c>
      <c r="E879" t="s">
        <v>1763</v>
      </c>
      <c r="F879" s="2">
        <v>43511</v>
      </c>
      <c r="G879" s="2">
        <v>43784</v>
      </c>
      <c r="H879" t="s">
        <v>14451</v>
      </c>
      <c r="I879" t="s">
        <v>14452</v>
      </c>
      <c r="J879" t="s">
        <v>14564</v>
      </c>
      <c r="L879" t="s">
        <v>9595</v>
      </c>
      <c r="M879" t="s">
        <v>2356</v>
      </c>
      <c r="N879">
        <v>68847</v>
      </c>
      <c r="O879" t="s">
        <v>70</v>
      </c>
      <c r="Q879" t="s">
        <v>14454</v>
      </c>
      <c r="S879" t="s">
        <v>72</v>
      </c>
      <c r="T879" t="s">
        <v>9501</v>
      </c>
      <c r="U879" t="s">
        <v>9597</v>
      </c>
      <c r="V879" t="s">
        <v>1703</v>
      </c>
      <c r="W879" t="s">
        <v>76</v>
      </c>
      <c r="X879" t="s">
        <v>1241</v>
      </c>
      <c r="Y879" t="str">
        <f>"35-3031"</f>
        <v>35-3031</v>
      </c>
      <c r="Z879" t="s">
        <v>410</v>
      </c>
      <c r="AA879">
        <v>721110</v>
      </c>
      <c r="AB879">
        <v>2</v>
      </c>
      <c r="AC879">
        <v>2</v>
      </c>
      <c r="AD879" t="s">
        <v>79</v>
      </c>
      <c r="AE879" t="s">
        <v>95</v>
      </c>
      <c r="AF879">
        <v>35</v>
      </c>
      <c r="AG879" s="4">
        <v>0.375</v>
      </c>
      <c r="AH879" s="4">
        <v>0.625</v>
      </c>
      <c r="AI879" s="5">
        <v>11.36</v>
      </c>
      <c r="AL879" t="s">
        <v>81</v>
      </c>
      <c r="AM879" t="s">
        <v>82</v>
      </c>
      <c r="AO879" t="s">
        <v>83</v>
      </c>
      <c r="AR879" t="s">
        <v>82</v>
      </c>
      <c r="AT879" t="s">
        <v>82</v>
      </c>
      <c r="AW879" t="s">
        <v>82</v>
      </c>
      <c r="AY879" t="s">
        <v>9595</v>
      </c>
      <c r="AZ879" t="s">
        <v>9598</v>
      </c>
      <c r="BA879" t="s">
        <v>2356</v>
      </c>
      <c r="BB879">
        <v>68847</v>
      </c>
      <c r="BC879" t="s">
        <v>87</v>
      </c>
      <c r="BH879" t="s">
        <v>14455</v>
      </c>
      <c r="BJ879">
        <v>262472592</v>
      </c>
    </row>
    <row r="880" spans="1:62" x14ac:dyDescent="0.25">
      <c r="A880" t="s">
        <v>22478</v>
      </c>
      <c r="B880" s="2">
        <v>43440</v>
      </c>
      <c r="C880" t="s">
        <v>63</v>
      </c>
      <c r="D880" s="3">
        <v>43440.409324131942</v>
      </c>
      <c r="E880" t="s">
        <v>91</v>
      </c>
      <c r="H880" t="s">
        <v>22479</v>
      </c>
      <c r="I880" t="s">
        <v>22480</v>
      </c>
      <c r="J880" t="s">
        <v>22481</v>
      </c>
      <c r="K880" t="s">
        <v>22482</v>
      </c>
      <c r="L880" t="s">
        <v>1898</v>
      </c>
      <c r="M880" t="s">
        <v>100</v>
      </c>
      <c r="N880">
        <v>28217</v>
      </c>
      <c r="O880" t="s">
        <v>70</v>
      </c>
      <c r="Q880" t="s">
        <v>22483</v>
      </c>
      <c r="S880" t="s">
        <v>72</v>
      </c>
      <c r="T880" t="s">
        <v>13303</v>
      </c>
      <c r="U880" t="s">
        <v>1756</v>
      </c>
      <c r="V880" t="s">
        <v>16460</v>
      </c>
      <c r="W880" t="s">
        <v>278</v>
      </c>
      <c r="X880" t="s">
        <v>1673</v>
      </c>
      <c r="Y880" t="str">
        <f>"37-3011"</f>
        <v>37-3011</v>
      </c>
      <c r="Z880" t="s">
        <v>94</v>
      </c>
      <c r="AA880">
        <v>561730</v>
      </c>
      <c r="AB880">
        <v>25</v>
      </c>
      <c r="AD880" t="s">
        <v>79</v>
      </c>
      <c r="AE880" t="s">
        <v>95</v>
      </c>
      <c r="AF880">
        <v>35</v>
      </c>
      <c r="AG880" s="4">
        <v>0.29166666666666669</v>
      </c>
      <c r="AH880" s="4">
        <v>0.60416666666666663</v>
      </c>
      <c r="AI880" s="5">
        <v>13.23</v>
      </c>
      <c r="AJ880">
        <v>19.850000000000001</v>
      </c>
      <c r="AL880" t="s">
        <v>81</v>
      </c>
      <c r="AM880" t="s">
        <v>82</v>
      </c>
      <c r="AO880" t="s">
        <v>83</v>
      </c>
      <c r="AR880" t="s">
        <v>82</v>
      </c>
      <c r="AT880" t="s">
        <v>82</v>
      </c>
      <c r="AW880" t="s">
        <v>72</v>
      </c>
      <c r="AX880">
        <v>3</v>
      </c>
      <c r="AY880" t="s">
        <v>1898</v>
      </c>
      <c r="AZ880" t="s">
        <v>1899</v>
      </c>
      <c r="BA880" t="s">
        <v>100</v>
      </c>
      <c r="BB880">
        <v>28217</v>
      </c>
      <c r="BC880" t="s">
        <v>79</v>
      </c>
      <c r="BH880" t="s">
        <v>22481</v>
      </c>
      <c r="BJ880">
        <v>364313318</v>
      </c>
    </row>
    <row r="881" spans="1:62" x14ac:dyDescent="0.25">
      <c r="A881" t="s">
        <v>125</v>
      </c>
      <c r="B881" s="2">
        <v>43441</v>
      </c>
      <c r="C881" t="s">
        <v>63</v>
      </c>
      <c r="D881" s="3">
        <v>43382.607344166667</v>
      </c>
      <c r="E881" t="s">
        <v>64</v>
      </c>
      <c r="F881" s="2">
        <v>43458</v>
      </c>
      <c r="G881" s="2">
        <v>43708</v>
      </c>
      <c r="H881" t="s">
        <v>126</v>
      </c>
      <c r="J881" t="s">
        <v>127</v>
      </c>
      <c r="L881" t="s">
        <v>128</v>
      </c>
      <c r="M881" t="s">
        <v>86</v>
      </c>
      <c r="N881">
        <v>33180</v>
      </c>
      <c r="O881" t="s">
        <v>70</v>
      </c>
      <c r="Q881" t="s">
        <v>129</v>
      </c>
      <c r="S881" t="s">
        <v>72</v>
      </c>
      <c r="T881" t="s">
        <v>73</v>
      </c>
      <c r="U881" t="s">
        <v>74</v>
      </c>
      <c r="V881" t="s">
        <v>75</v>
      </c>
      <c r="W881" t="s">
        <v>76</v>
      </c>
      <c r="X881" t="s">
        <v>77</v>
      </c>
      <c r="Y881" t="str">
        <f>"39-2021"</f>
        <v>39-2021</v>
      </c>
      <c r="Z881" t="s">
        <v>78</v>
      </c>
      <c r="AA881">
        <v>711212</v>
      </c>
      <c r="AB881">
        <v>2</v>
      </c>
      <c r="AC881">
        <v>2</v>
      </c>
      <c r="AD881" t="s">
        <v>79</v>
      </c>
      <c r="AE881" t="s">
        <v>80</v>
      </c>
      <c r="AF881">
        <v>40</v>
      </c>
      <c r="AG881" s="4">
        <v>0.20833333333333334</v>
      </c>
      <c r="AH881" s="4">
        <v>0.70833333333333337</v>
      </c>
      <c r="AI881" s="5">
        <v>12.63</v>
      </c>
      <c r="AJ881">
        <v>18.95</v>
      </c>
      <c r="AK881">
        <v>18.95</v>
      </c>
      <c r="AL881" t="s">
        <v>81</v>
      </c>
      <c r="AM881" t="s">
        <v>82</v>
      </c>
      <c r="AO881" t="s">
        <v>83</v>
      </c>
      <c r="AP881" t="s">
        <v>130</v>
      </c>
      <c r="AQ881" t="s">
        <v>130</v>
      </c>
      <c r="AR881" t="s">
        <v>82</v>
      </c>
      <c r="AT881" t="s">
        <v>82</v>
      </c>
      <c r="AW881" t="s">
        <v>72</v>
      </c>
      <c r="AX881">
        <v>1</v>
      </c>
      <c r="AY881" t="s">
        <v>84</v>
      </c>
      <c r="AZ881" t="s">
        <v>85</v>
      </c>
      <c r="BA881" t="s">
        <v>86</v>
      </c>
      <c r="BB881">
        <v>33009</v>
      </c>
      <c r="BC881" t="s">
        <v>87</v>
      </c>
      <c r="BD881" t="s">
        <v>131</v>
      </c>
      <c r="BE881">
        <v>503700</v>
      </c>
      <c r="BF881" s="2">
        <v>41887</v>
      </c>
      <c r="BG881" s="2">
        <v>41897</v>
      </c>
      <c r="BH881" t="s">
        <v>88</v>
      </c>
      <c r="BI881" t="s">
        <v>89</v>
      </c>
      <c r="BJ881">
        <v>822656036</v>
      </c>
    </row>
    <row r="882" spans="1:62" x14ac:dyDescent="0.25">
      <c r="A882" t="s">
        <v>519</v>
      </c>
      <c r="B882" s="2">
        <v>43441</v>
      </c>
      <c r="C882" t="s">
        <v>63</v>
      </c>
      <c r="D882" s="3">
        <v>43408.792153298615</v>
      </c>
      <c r="E882" t="s">
        <v>64</v>
      </c>
      <c r="F882" s="2">
        <v>43497</v>
      </c>
      <c r="G882" s="2">
        <v>43799</v>
      </c>
      <c r="H882" t="s">
        <v>520</v>
      </c>
      <c r="J882" t="s">
        <v>521</v>
      </c>
      <c r="L882" t="s">
        <v>522</v>
      </c>
      <c r="M882" t="s">
        <v>69</v>
      </c>
      <c r="N882">
        <v>41005</v>
      </c>
      <c r="O882" t="s">
        <v>70</v>
      </c>
      <c r="Q882" t="s">
        <v>523</v>
      </c>
      <c r="S882" t="s">
        <v>72</v>
      </c>
      <c r="T882" t="s">
        <v>524</v>
      </c>
      <c r="U882" t="s">
        <v>525</v>
      </c>
      <c r="V882" t="s">
        <v>526</v>
      </c>
      <c r="W882" t="s">
        <v>69</v>
      </c>
      <c r="X882" t="s">
        <v>527</v>
      </c>
      <c r="Y882" t="str">
        <f>"37-3011"</f>
        <v>37-3011</v>
      </c>
      <c r="Z882" t="s">
        <v>94</v>
      </c>
      <c r="AA882">
        <v>238990</v>
      </c>
      <c r="AB882">
        <v>6</v>
      </c>
      <c r="AC882">
        <v>6</v>
      </c>
      <c r="AD882" t="s">
        <v>79</v>
      </c>
      <c r="AE882" t="s">
        <v>95</v>
      </c>
      <c r="AF882">
        <v>35</v>
      </c>
      <c r="AG882" s="4">
        <v>0.33333333333333331</v>
      </c>
      <c r="AH882" s="4">
        <v>0.66666666666666663</v>
      </c>
      <c r="AI882" s="5">
        <v>13.91</v>
      </c>
      <c r="AJ882">
        <v>20.87</v>
      </c>
      <c r="AK882">
        <v>20.87</v>
      </c>
      <c r="AL882" t="s">
        <v>81</v>
      </c>
      <c r="AM882" t="s">
        <v>82</v>
      </c>
      <c r="AO882" t="s">
        <v>83</v>
      </c>
      <c r="AP882" t="s">
        <v>130</v>
      </c>
      <c r="AQ882" t="s">
        <v>130</v>
      </c>
      <c r="AR882" t="s">
        <v>82</v>
      </c>
      <c r="AT882" t="s">
        <v>82</v>
      </c>
      <c r="AW882" t="s">
        <v>82</v>
      </c>
      <c r="AY882" t="s">
        <v>522</v>
      </c>
      <c r="AZ882" t="s">
        <v>528</v>
      </c>
      <c r="BA882" t="s">
        <v>69</v>
      </c>
      <c r="BB882">
        <v>41005</v>
      </c>
      <c r="BC882" t="s">
        <v>79</v>
      </c>
      <c r="BH882" t="s">
        <v>521</v>
      </c>
      <c r="BJ882">
        <v>112741045</v>
      </c>
    </row>
    <row r="883" spans="1:62" x14ac:dyDescent="0.25">
      <c r="A883" t="s">
        <v>1912</v>
      </c>
      <c r="B883" s="2">
        <v>43441</v>
      </c>
      <c r="C883" t="s">
        <v>63</v>
      </c>
      <c r="D883" s="3">
        <v>43391.071677858796</v>
      </c>
      <c r="E883" t="s">
        <v>1763</v>
      </c>
      <c r="F883" s="2">
        <v>43481</v>
      </c>
      <c r="G883" s="2">
        <v>43753</v>
      </c>
      <c r="H883" t="s">
        <v>1913</v>
      </c>
      <c r="I883" t="s">
        <v>1914</v>
      </c>
      <c r="J883" t="s">
        <v>1915</v>
      </c>
      <c r="L883" t="s">
        <v>1588</v>
      </c>
      <c r="M883" t="s">
        <v>1064</v>
      </c>
      <c r="N883">
        <v>38305</v>
      </c>
      <c r="O883" t="s">
        <v>70</v>
      </c>
      <c r="Q883" t="s">
        <v>1916</v>
      </c>
      <c r="S883" t="s">
        <v>72</v>
      </c>
      <c r="T883" t="s">
        <v>1917</v>
      </c>
      <c r="U883" t="s">
        <v>1918</v>
      </c>
      <c r="V883" t="s">
        <v>1919</v>
      </c>
      <c r="W883" t="s">
        <v>105</v>
      </c>
      <c r="X883" t="s">
        <v>1920</v>
      </c>
      <c r="Y883" t="str">
        <f>"47-2061"</f>
        <v>47-2061</v>
      </c>
      <c r="Z883" t="s">
        <v>326</v>
      </c>
      <c r="AA883">
        <v>238990</v>
      </c>
      <c r="AB883">
        <v>20</v>
      </c>
      <c r="AC883">
        <v>20</v>
      </c>
      <c r="AD883" t="s">
        <v>79</v>
      </c>
      <c r="AE883" t="s">
        <v>95</v>
      </c>
      <c r="AF883">
        <v>40</v>
      </c>
      <c r="AG883" s="4">
        <v>0.33333333333333331</v>
      </c>
      <c r="AH883" s="4">
        <v>0.70833333333333337</v>
      </c>
      <c r="AI883" s="5">
        <v>14.47</v>
      </c>
      <c r="AJ883">
        <v>21.71</v>
      </c>
      <c r="AL883" t="s">
        <v>81</v>
      </c>
      <c r="AM883" t="s">
        <v>82</v>
      </c>
      <c r="AO883" t="s">
        <v>83</v>
      </c>
      <c r="AR883" t="s">
        <v>82</v>
      </c>
      <c r="AT883" t="s">
        <v>82</v>
      </c>
      <c r="AW883" t="s">
        <v>82</v>
      </c>
      <c r="AY883" t="s">
        <v>1588</v>
      </c>
      <c r="AZ883" t="s">
        <v>1921</v>
      </c>
      <c r="BA883" t="s">
        <v>1064</v>
      </c>
      <c r="BB883">
        <v>38305</v>
      </c>
      <c r="BC883" t="s">
        <v>79</v>
      </c>
      <c r="BH883" t="s">
        <v>1915</v>
      </c>
      <c r="BJ883">
        <v>475249185</v>
      </c>
    </row>
    <row r="884" spans="1:62" x14ac:dyDescent="0.25">
      <c r="A884" t="s">
        <v>1990</v>
      </c>
      <c r="B884" s="2">
        <v>43441</v>
      </c>
      <c r="C884" t="s">
        <v>63</v>
      </c>
      <c r="D884" s="3">
        <v>43416.061078784725</v>
      </c>
      <c r="E884" t="s">
        <v>1763</v>
      </c>
      <c r="F884" s="2">
        <v>43505</v>
      </c>
      <c r="G884" s="2">
        <v>43777</v>
      </c>
      <c r="H884" t="s">
        <v>1991</v>
      </c>
      <c r="J884" t="s">
        <v>1992</v>
      </c>
      <c r="L884" t="s">
        <v>1919</v>
      </c>
      <c r="M884" t="s">
        <v>105</v>
      </c>
      <c r="N884">
        <v>75098</v>
      </c>
      <c r="O884" t="s">
        <v>70</v>
      </c>
      <c r="Q884" t="s">
        <v>1993</v>
      </c>
      <c r="S884" t="s">
        <v>72</v>
      </c>
      <c r="T884" t="s">
        <v>1917</v>
      </c>
      <c r="U884" t="s">
        <v>1918</v>
      </c>
      <c r="V884" t="s">
        <v>1919</v>
      </c>
      <c r="W884" t="s">
        <v>105</v>
      </c>
      <c r="X884" t="s">
        <v>106</v>
      </c>
      <c r="Y884" t="str">
        <f>"37-3011"</f>
        <v>37-3011</v>
      </c>
      <c r="Z884" t="s">
        <v>94</v>
      </c>
      <c r="AA884">
        <v>561730</v>
      </c>
      <c r="AB884">
        <v>35</v>
      </c>
      <c r="AC884">
        <v>35</v>
      </c>
      <c r="AD884" t="s">
        <v>79</v>
      </c>
      <c r="AE884" t="s">
        <v>95</v>
      </c>
      <c r="AF884">
        <v>40</v>
      </c>
      <c r="AG884" s="4">
        <v>0.33333333333333331</v>
      </c>
      <c r="AH884" s="4">
        <v>0.70833333333333337</v>
      </c>
      <c r="AI884" s="5">
        <v>13.94</v>
      </c>
      <c r="AJ884">
        <v>20.91</v>
      </c>
      <c r="AL884" t="s">
        <v>81</v>
      </c>
      <c r="AM884" t="s">
        <v>82</v>
      </c>
      <c r="AO884" t="s">
        <v>83</v>
      </c>
      <c r="AR884" t="s">
        <v>82</v>
      </c>
      <c r="AT884" t="s">
        <v>82</v>
      </c>
      <c r="AW884" t="s">
        <v>82</v>
      </c>
      <c r="AY884" t="s">
        <v>1919</v>
      </c>
      <c r="AZ884" t="s">
        <v>1994</v>
      </c>
      <c r="BA884" t="s">
        <v>105</v>
      </c>
      <c r="BB884">
        <v>75098</v>
      </c>
      <c r="BC884" t="s">
        <v>79</v>
      </c>
      <c r="BH884" t="s">
        <v>1992</v>
      </c>
      <c r="BJ884">
        <v>752927679</v>
      </c>
    </row>
    <row r="885" spans="1:62" x14ac:dyDescent="0.25">
      <c r="A885" t="s">
        <v>2008</v>
      </c>
      <c r="B885" s="2">
        <v>43441</v>
      </c>
      <c r="C885" t="s">
        <v>63</v>
      </c>
      <c r="D885" s="3">
        <v>43406.838058020832</v>
      </c>
      <c r="E885" t="s">
        <v>1763</v>
      </c>
      <c r="F885" s="2">
        <v>43497</v>
      </c>
      <c r="G885" s="2">
        <v>43769</v>
      </c>
      <c r="H885" t="s">
        <v>2009</v>
      </c>
      <c r="J885" t="s">
        <v>2010</v>
      </c>
      <c r="L885" t="s">
        <v>2011</v>
      </c>
      <c r="M885" t="s">
        <v>105</v>
      </c>
      <c r="N885">
        <v>77835</v>
      </c>
      <c r="O885" t="s">
        <v>70</v>
      </c>
      <c r="Q885" t="s">
        <v>2012</v>
      </c>
      <c r="S885" t="s">
        <v>72</v>
      </c>
      <c r="T885" t="s">
        <v>1917</v>
      </c>
      <c r="U885" t="s">
        <v>1918</v>
      </c>
      <c r="V885" t="s">
        <v>1919</v>
      </c>
      <c r="W885" t="s">
        <v>105</v>
      </c>
      <c r="X885" t="s">
        <v>2013</v>
      </c>
      <c r="Y885" t="str">
        <f>"37-3011"</f>
        <v>37-3011</v>
      </c>
      <c r="Z885" t="s">
        <v>94</v>
      </c>
      <c r="AA885">
        <v>561730</v>
      </c>
      <c r="AB885">
        <v>12</v>
      </c>
      <c r="AC885">
        <v>12</v>
      </c>
      <c r="AD885" t="s">
        <v>79</v>
      </c>
      <c r="AE885" t="s">
        <v>95</v>
      </c>
      <c r="AF885">
        <v>35</v>
      </c>
      <c r="AG885" s="4">
        <v>0.33333333333333331</v>
      </c>
      <c r="AH885" s="4">
        <v>0.66666666666666663</v>
      </c>
      <c r="AI885" s="5">
        <v>13.3</v>
      </c>
      <c r="AJ885">
        <v>19.95</v>
      </c>
      <c r="AL885" t="s">
        <v>81</v>
      </c>
      <c r="AM885" t="s">
        <v>82</v>
      </c>
      <c r="AO885" t="s">
        <v>83</v>
      </c>
      <c r="AR885" t="s">
        <v>82</v>
      </c>
      <c r="AT885" t="s">
        <v>82</v>
      </c>
      <c r="AW885" t="s">
        <v>82</v>
      </c>
      <c r="AY885" t="s">
        <v>2011</v>
      </c>
      <c r="AZ885" t="s">
        <v>885</v>
      </c>
      <c r="BA885" t="s">
        <v>105</v>
      </c>
      <c r="BB885">
        <v>77835</v>
      </c>
      <c r="BC885" t="s">
        <v>79</v>
      </c>
      <c r="BH885" t="s">
        <v>2010</v>
      </c>
      <c r="BJ885">
        <v>271656211</v>
      </c>
    </row>
    <row r="886" spans="1:62" x14ac:dyDescent="0.25">
      <c r="A886" t="s">
        <v>2070</v>
      </c>
      <c r="B886" s="2">
        <v>43441</v>
      </c>
      <c r="C886" t="s">
        <v>63</v>
      </c>
      <c r="D886" s="3">
        <v>43408.798803599537</v>
      </c>
      <c r="E886" t="s">
        <v>1763</v>
      </c>
      <c r="F886" s="2">
        <v>43497</v>
      </c>
      <c r="G886" s="2">
        <v>43799</v>
      </c>
      <c r="H886" t="s">
        <v>2071</v>
      </c>
      <c r="J886" t="s">
        <v>2072</v>
      </c>
      <c r="L886" t="s">
        <v>2058</v>
      </c>
      <c r="M886" t="s">
        <v>69</v>
      </c>
      <c r="N886">
        <v>40324</v>
      </c>
      <c r="O886" t="s">
        <v>70</v>
      </c>
      <c r="Q886" t="s">
        <v>2073</v>
      </c>
      <c r="S886" t="s">
        <v>72</v>
      </c>
      <c r="T886" t="s">
        <v>524</v>
      </c>
      <c r="U886" t="s">
        <v>525</v>
      </c>
      <c r="V886" t="s">
        <v>526</v>
      </c>
      <c r="W886" t="s">
        <v>69</v>
      </c>
      <c r="X886" t="s">
        <v>527</v>
      </c>
      <c r="Y886" t="str">
        <f>"37-3011"</f>
        <v>37-3011</v>
      </c>
      <c r="Z886" t="s">
        <v>94</v>
      </c>
      <c r="AA886">
        <v>561730</v>
      </c>
      <c r="AB886">
        <v>15</v>
      </c>
      <c r="AC886">
        <v>15</v>
      </c>
      <c r="AD886" t="s">
        <v>79</v>
      </c>
      <c r="AE886" t="s">
        <v>80</v>
      </c>
      <c r="AF886">
        <v>35</v>
      </c>
      <c r="AG886" s="4">
        <v>0.33333333333333331</v>
      </c>
      <c r="AH886" s="4">
        <v>0.66666666666666663</v>
      </c>
      <c r="AI886" s="5">
        <v>13.12</v>
      </c>
      <c r="AJ886">
        <v>19.68</v>
      </c>
      <c r="AK886">
        <v>19.68</v>
      </c>
      <c r="AL886" t="s">
        <v>81</v>
      </c>
      <c r="AM886" t="s">
        <v>82</v>
      </c>
      <c r="AO886" t="s">
        <v>83</v>
      </c>
      <c r="AP886" t="s">
        <v>130</v>
      </c>
      <c r="AQ886" t="s">
        <v>130</v>
      </c>
      <c r="AR886" t="s">
        <v>82</v>
      </c>
      <c r="AT886" t="s">
        <v>82</v>
      </c>
      <c r="AW886" t="s">
        <v>82</v>
      </c>
      <c r="AY886" t="s">
        <v>2058</v>
      </c>
      <c r="AZ886" t="s">
        <v>2074</v>
      </c>
      <c r="BA886" t="s">
        <v>69</v>
      </c>
      <c r="BB886">
        <v>40324</v>
      </c>
      <c r="BC886" t="s">
        <v>79</v>
      </c>
      <c r="BH886" t="s">
        <v>2072</v>
      </c>
      <c r="BJ886">
        <v>611278474</v>
      </c>
    </row>
    <row r="887" spans="1:62" x14ac:dyDescent="0.25">
      <c r="A887" t="s">
        <v>2300</v>
      </c>
      <c r="B887" s="2">
        <v>43441</v>
      </c>
      <c r="C887" t="s">
        <v>63</v>
      </c>
      <c r="D887" s="3">
        <v>43382.631830162034</v>
      </c>
      <c r="E887" t="s">
        <v>64</v>
      </c>
      <c r="F887" s="2">
        <v>43458</v>
      </c>
      <c r="G887" s="2">
        <v>43708</v>
      </c>
      <c r="H887" t="s">
        <v>2301</v>
      </c>
      <c r="J887" t="s">
        <v>2302</v>
      </c>
      <c r="L887" t="s">
        <v>2303</v>
      </c>
      <c r="M887" t="s">
        <v>714</v>
      </c>
      <c r="N887">
        <v>70001</v>
      </c>
      <c r="O887" t="s">
        <v>70</v>
      </c>
      <c r="Q887" t="s">
        <v>2304</v>
      </c>
      <c r="S887" t="s">
        <v>72</v>
      </c>
      <c r="T887" t="s">
        <v>73</v>
      </c>
      <c r="U887" t="s">
        <v>74</v>
      </c>
      <c r="V887" t="s">
        <v>75</v>
      </c>
      <c r="W887" t="s">
        <v>76</v>
      </c>
      <c r="X887" t="s">
        <v>77</v>
      </c>
      <c r="Y887" t="str">
        <f>"39-2021"</f>
        <v>39-2021</v>
      </c>
      <c r="Z887" t="s">
        <v>78</v>
      </c>
      <c r="AA887">
        <v>711212</v>
      </c>
      <c r="AB887">
        <v>5</v>
      </c>
      <c r="AC887">
        <v>5</v>
      </c>
      <c r="AD887" t="s">
        <v>79</v>
      </c>
      <c r="AE887" t="s">
        <v>80</v>
      </c>
      <c r="AF887">
        <v>40</v>
      </c>
      <c r="AG887" s="4">
        <v>0.20833333333333334</v>
      </c>
      <c r="AH887" s="4">
        <v>0.70833333333333337</v>
      </c>
      <c r="AI887" s="5">
        <v>12.63</v>
      </c>
      <c r="AJ887">
        <v>18.95</v>
      </c>
      <c r="AK887">
        <v>18.95</v>
      </c>
      <c r="AL887" t="s">
        <v>81</v>
      </c>
      <c r="AM887" t="s">
        <v>82</v>
      </c>
      <c r="AO887" t="s">
        <v>83</v>
      </c>
      <c r="AR887" t="s">
        <v>82</v>
      </c>
      <c r="AT887" t="s">
        <v>82</v>
      </c>
      <c r="AW887" t="s">
        <v>72</v>
      </c>
      <c r="AX887">
        <v>1</v>
      </c>
      <c r="AY887" t="s">
        <v>84</v>
      </c>
      <c r="AZ887" t="s">
        <v>85</v>
      </c>
      <c r="BA887" t="s">
        <v>86</v>
      </c>
      <c r="BB887">
        <v>33009</v>
      </c>
      <c r="BC887" t="s">
        <v>87</v>
      </c>
      <c r="BH887" t="s">
        <v>88</v>
      </c>
      <c r="BI887" t="s">
        <v>89</v>
      </c>
      <c r="BJ887">
        <v>208713451</v>
      </c>
    </row>
    <row r="888" spans="1:62" x14ac:dyDescent="0.25">
      <c r="A888" t="s">
        <v>2340</v>
      </c>
      <c r="B888" s="2">
        <v>43441</v>
      </c>
      <c r="C888" t="s">
        <v>63</v>
      </c>
      <c r="D888" s="3">
        <v>43409.116320868059</v>
      </c>
      <c r="E888" t="s">
        <v>64</v>
      </c>
      <c r="F888" s="2">
        <v>43497</v>
      </c>
      <c r="G888" s="2">
        <v>43799</v>
      </c>
      <c r="H888" t="s">
        <v>2341</v>
      </c>
      <c r="J888" t="s">
        <v>2342</v>
      </c>
      <c r="L888" t="s">
        <v>2343</v>
      </c>
      <c r="M888" t="s">
        <v>69</v>
      </c>
      <c r="N888">
        <v>40358</v>
      </c>
      <c r="O888" t="s">
        <v>70</v>
      </c>
      <c r="Q888" t="s">
        <v>2344</v>
      </c>
      <c r="S888" t="s">
        <v>72</v>
      </c>
      <c r="T888" t="s">
        <v>524</v>
      </c>
      <c r="U888" t="s">
        <v>2217</v>
      </c>
      <c r="V888" t="s">
        <v>526</v>
      </c>
      <c r="W888" t="s">
        <v>69</v>
      </c>
      <c r="X888" t="s">
        <v>2031</v>
      </c>
      <c r="Y888" t="str">
        <f>"37-3011"</f>
        <v>37-3011</v>
      </c>
      <c r="Z888" t="s">
        <v>94</v>
      </c>
      <c r="AA888">
        <v>561730</v>
      </c>
      <c r="AB888">
        <v>50</v>
      </c>
      <c r="AC888">
        <v>50</v>
      </c>
      <c r="AD888" t="s">
        <v>79</v>
      </c>
      <c r="AE888" t="s">
        <v>80</v>
      </c>
      <c r="AF888">
        <v>35</v>
      </c>
      <c r="AG888" s="4">
        <v>0.33333333333333331</v>
      </c>
      <c r="AH888" s="4">
        <v>0.66666666666666663</v>
      </c>
      <c r="AI888" s="5">
        <v>14.19</v>
      </c>
      <c r="AJ888">
        <v>21.29</v>
      </c>
      <c r="AK888">
        <v>21.29</v>
      </c>
      <c r="AL888" t="s">
        <v>81</v>
      </c>
      <c r="AM888" t="s">
        <v>82</v>
      </c>
      <c r="AO888" t="s">
        <v>83</v>
      </c>
      <c r="AP888" t="s">
        <v>67</v>
      </c>
      <c r="AQ888" t="s">
        <v>67</v>
      </c>
      <c r="AR888" t="s">
        <v>82</v>
      </c>
      <c r="AT888" t="s">
        <v>82</v>
      </c>
      <c r="AW888" t="s">
        <v>82</v>
      </c>
      <c r="AY888" t="s">
        <v>2343</v>
      </c>
      <c r="AZ888" t="s">
        <v>2345</v>
      </c>
      <c r="BA888" t="s">
        <v>69</v>
      </c>
      <c r="BB888">
        <v>40358</v>
      </c>
      <c r="BC888" t="s">
        <v>79</v>
      </c>
      <c r="BH888" t="s">
        <v>2342</v>
      </c>
      <c r="BJ888">
        <v>611103168</v>
      </c>
    </row>
    <row r="889" spans="1:62" x14ac:dyDescent="0.25">
      <c r="A889" t="s">
        <v>2929</v>
      </c>
      <c r="B889" s="2">
        <v>43441</v>
      </c>
      <c r="C889" t="s">
        <v>63</v>
      </c>
      <c r="D889" s="3">
        <v>43406.840417615742</v>
      </c>
      <c r="E889" t="s">
        <v>1763</v>
      </c>
      <c r="F889" s="2">
        <v>43497</v>
      </c>
      <c r="G889" s="2">
        <v>43770</v>
      </c>
      <c r="H889" t="s">
        <v>2930</v>
      </c>
      <c r="J889" t="s">
        <v>2931</v>
      </c>
      <c r="L889" t="s">
        <v>1588</v>
      </c>
      <c r="M889" t="s">
        <v>1612</v>
      </c>
      <c r="N889">
        <v>83001</v>
      </c>
      <c r="O889" t="s">
        <v>70</v>
      </c>
      <c r="Q889" t="s">
        <v>2932</v>
      </c>
      <c r="S889" t="s">
        <v>72</v>
      </c>
      <c r="T889" t="s">
        <v>878</v>
      </c>
      <c r="U889" t="s">
        <v>2878</v>
      </c>
      <c r="V889" t="s">
        <v>2620</v>
      </c>
      <c r="W889" t="s">
        <v>881</v>
      </c>
      <c r="X889" t="s">
        <v>106</v>
      </c>
      <c r="Y889" t="str">
        <f>"37-3011"</f>
        <v>37-3011</v>
      </c>
      <c r="Z889" t="s">
        <v>94</v>
      </c>
      <c r="AA889">
        <v>561730</v>
      </c>
      <c r="AB889">
        <v>9</v>
      </c>
      <c r="AC889">
        <v>9</v>
      </c>
      <c r="AD889" t="s">
        <v>79</v>
      </c>
      <c r="AE889" t="s">
        <v>95</v>
      </c>
      <c r="AF889">
        <v>40</v>
      </c>
      <c r="AG889" s="4">
        <v>0.33333333333333331</v>
      </c>
      <c r="AH889" s="4">
        <v>0.70833333333333337</v>
      </c>
      <c r="AI889" s="5">
        <v>16.36</v>
      </c>
      <c r="AJ889">
        <v>24.54</v>
      </c>
      <c r="AL889" t="s">
        <v>81</v>
      </c>
      <c r="AM889" t="s">
        <v>82</v>
      </c>
      <c r="AO889" t="s">
        <v>83</v>
      </c>
      <c r="AR889" t="s">
        <v>82</v>
      </c>
      <c r="AT889" t="s">
        <v>82</v>
      </c>
      <c r="AW889" t="s">
        <v>82</v>
      </c>
      <c r="AY889" t="s">
        <v>1588</v>
      </c>
      <c r="AZ889" t="s">
        <v>2933</v>
      </c>
      <c r="BA889" t="s">
        <v>1612</v>
      </c>
      <c r="BB889">
        <v>83001</v>
      </c>
      <c r="BC889" t="s">
        <v>79</v>
      </c>
      <c r="BH889" t="s">
        <v>2934</v>
      </c>
      <c r="BJ889">
        <v>202955145</v>
      </c>
    </row>
    <row r="890" spans="1:62" x14ac:dyDescent="0.25">
      <c r="A890" t="s">
        <v>3025</v>
      </c>
      <c r="B890" s="2">
        <v>43441</v>
      </c>
      <c r="C890" t="s">
        <v>63</v>
      </c>
      <c r="D890" s="3">
        <v>43424.165503090277</v>
      </c>
      <c r="E890" t="s">
        <v>91</v>
      </c>
      <c r="H890" t="s">
        <v>3026</v>
      </c>
      <c r="J890" t="s">
        <v>3027</v>
      </c>
      <c r="K890" t="s">
        <v>3028</v>
      </c>
      <c r="L890" t="s">
        <v>3029</v>
      </c>
      <c r="M890" t="s">
        <v>136</v>
      </c>
      <c r="N890">
        <v>20854</v>
      </c>
      <c r="O890" t="s">
        <v>70</v>
      </c>
      <c r="Q890" t="s">
        <v>3030</v>
      </c>
      <c r="S890" t="s">
        <v>72</v>
      </c>
      <c r="T890" t="s">
        <v>2824</v>
      </c>
      <c r="U890" t="s">
        <v>2825</v>
      </c>
      <c r="V890" t="s">
        <v>642</v>
      </c>
      <c r="W890" t="s">
        <v>105</v>
      </c>
      <c r="X890" t="s">
        <v>106</v>
      </c>
      <c r="Y890" t="str">
        <f>"37-3011"</f>
        <v>37-3011</v>
      </c>
      <c r="Z890" t="s">
        <v>94</v>
      </c>
      <c r="AA890">
        <v>561730</v>
      </c>
      <c r="AB890">
        <v>85</v>
      </c>
      <c r="AD890" t="s">
        <v>79</v>
      </c>
      <c r="AE890" t="s">
        <v>95</v>
      </c>
      <c r="AF890">
        <v>40</v>
      </c>
      <c r="AG890" s="4">
        <v>0.29166666666666669</v>
      </c>
      <c r="AH890" s="4">
        <v>0.66666666666666663</v>
      </c>
      <c r="AI890" s="5">
        <v>14.73</v>
      </c>
      <c r="AJ890">
        <v>22.1</v>
      </c>
      <c r="AL890" t="s">
        <v>81</v>
      </c>
      <c r="AM890" t="s">
        <v>82</v>
      </c>
      <c r="AO890" t="s">
        <v>83</v>
      </c>
      <c r="AR890" t="s">
        <v>82</v>
      </c>
      <c r="AT890" t="s">
        <v>82</v>
      </c>
      <c r="AW890" t="s">
        <v>82</v>
      </c>
      <c r="AY890" t="s">
        <v>3029</v>
      </c>
      <c r="AZ890" t="s">
        <v>291</v>
      </c>
      <c r="BA890" t="s">
        <v>136</v>
      </c>
      <c r="BB890">
        <v>20854</v>
      </c>
      <c r="BC890" t="s">
        <v>79</v>
      </c>
      <c r="BH890" t="s">
        <v>3027</v>
      </c>
      <c r="BJ890">
        <v>541529739</v>
      </c>
    </row>
    <row r="891" spans="1:62" x14ac:dyDescent="0.25">
      <c r="A891" t="s">
        <v>3076</v>
      </c>
      <c r="B891" s="2">
        <v>43441</v>
      </c>
      <c r="C891" t="s">
        <v>63</v>
      </c>
      <c r="D891" s="3">
        <v>43431.272992500002</v>
      </c>
      <c r="E891" t="s">
        <v>91</v>
      </c>
      <c r="H891" t="s">
        <v>3077</v>
      </c>
      <c r="J891" t="s">
        <v>3078</v>
      </c>
      <c r="K891" t="s">
        <v>3079</v>
      </c>
      <c r="L891" t="s">
        <v>3080</v>
      </c>
      <c r="M891" t="s">
        <v>1246</v>
      </c>
      <c r="N891">
        <v>65079</v>
      </c>
      <c r="O891" t="s">
        <v>70</v>
      </c>
      <c r="Q891" t="s">
        <v>3052</v>
      </c>
      <c r="S891" t="s">
        <v>72</v>
      </c>
      <c r="T891" t="s">
        <v>2824</v>
      </c>
      <c r="U891" t="s">
        <v>2825</v>
      </c>
      <c r="V891" t="s">
        <v>642</v>
      </c>
      <c r="W891" t="s">
        <v>105</v>
      </c>
      <c r="X891" t="s">
        <v>106</v>
      </c>
      <c r="Y891" t="str">
        <f>"37-3011"</f>
        <v>37-3011</v>
      </c>
      <c r="Z891" t="s">
        <v>94</v>
      </c>
      <c r="AA891">
        <v>561730</v>
      </c>
      <c r="AB891">
        <v>20</v>
      </c>
      <c r="AD891" t="s">
        <v>79</v>
      </c>
      <c r="AE891" t="s">
        <v>95</v>
      </c>
      <c r="AF891">
        <v>40</v>
      </c>
      <c r="AG891" s="4">
        <v>0.3125</v>
      </c>
      <c r="AH891" s="4">
        <v>0.6875</v>
      </c>
      <c r="AI891" s="5">
        <v>12.34</v>
      </c>
      <c r="AJ891">
        <v>18.510000000000002</v>
      </c>
      <c r="AK891">
        <v>22.5</v>
      </c>
      <c r="AL891" t="s">
        <v>81</v>
      </c>
      <c r="AM891" t="s">
        <v>82</v>
      </c>
      <c r="AO891" t="s">
        <v>83</v>
      </c>
      <c r="AR891" t="s">
        <v>82</v>
      </c>
      <c r="AT891" t="s">
        <v>82</v>
      </c>
      <c r="AW891" t="s">
        <v>82</v>
      </c>
      <c r="AY891" t="s">
        <v>3080</v>
      </c>
      <c r="AZ891" t="s">
        <v>3081</v>
      </c>
      <c r="BA891" t="s">
        <v>1246</v>
      </c>
      <c r="BB891">
        <v>65079</v>
      </c>
      <c r="BC891" t="s">
        <v>79</v>
      </c>
      <c r="BH891" t="s">
        <v>3078</v>
      </c>
      <c r="BJ891">
        <v>201475771</v>
      </c>
    </row>
    <row r="892" spans="1:62" x14ac:dyDescent="0.25">
      <c r="A892" t="s">
        <v>3550</v>
      </c>
      <c r="B892" s="2">
        <v>43441</v>
      </c>
      <c r="C892" t="s">
        <v>63</v>
      </c>
      <c r="D892" s="3">
        <v>43406.84058517361</v>
      </c>
      <c r="E892" t="s">
        <v>1763</v>
      </c>
      <c r="F892" s="2">
        <v>43497</v>
      </c>
      <c r="G892" s="2">
        <v>43768</v>
      </c>
      <c r="H892" t="s">
        <v>3551</v>
      </c>
      <c r="J892" t="s">
        <v>3552</v>
      </c>
      <c r="L892" t="s">
        <v>3553</v>
      </c>
      <c r="M892" t="s">
        <v>714</v>
      </c>
      <c r="N892">
        <v>70817</v>
      </c>
      <c r="O892" t="s">
        <v>70</v>
      </c>
      <c r="Q892" t="s">
        <v>3554</v>
      </c>
      <c r="S892" t="s">
        <v>72</v>
      </c>
      <c r="T892" t="s">
        <v>1917</v>
      </c>
      <c r="U892" t="s">
        <v>1918</v>
      </c>
      <c r="V892" t="s">
        <v>1919</v>
      </c>
      <c r="W892" t="s">
        <v>105</v>
      </c>
      <c r="X892" t="s">
        <v>106</v>
      </c>
      <c r="Y892" t="str">
        <f>"37-3011"</f>
        <v>37-3011</v>
      </c>
      <c r="Z892" t="s">
        <v>94</v>
      </c>
      <c r="AA892">
        <v>561730</v>
      </c>
      <c r="AB892">
        <v>8</v>
      </c>
      <c r="AC892">
        <v>8</v>
      </c>
      <c r="AD892" t="s">
        <v>79</v>
      </c>
      <c r="AE892" t="s">
        <v>95</v>
      </c>
      <c r="AF892">
        <v>35</v>
      </c>
      <c r="AG892" s="4">
        <v>0.29166666666666669</v>
      </c>
      <c r="AH892" s="4">
        <v>0.66666666666666663</v>
      </c>
      <c r="AI892" s="5">
        <v>13.42</v>
      </c>
      <c r="AJ892">
        <v>20.13</v>
      </c>
      <c r="AL892" t="s">
        <v>81</v>
      </c>
      <c r="AM892" t="s">
        <v>82</v>
      </c>
      <c r="AO892" t="s">
        <v>83</v>
      </c>
      <c r="AR892" t="s">
        <v>82</v>
      </c>
      <c r="AT892" t="s">
        <v>82</v>
      </c>
      <c r="AW892" t="s">
        <v>82</v>
      </c>
      <c r="AY892" t="s">
        <v>3553</v>
      </c>
      <c r="AZ892" t="s">
        <v>3555</v>
      </c>
      <c r="BA892" t="s">
        <v>714</v>
      </c>
      <c r="BB892">
        <v>70817</v>
      </c>
      <c r="BC892" t="s">
        <v>79</v>
      </c>
      <c r="BH892" t="s">
        <v>3552</v>
      </c>
      <c r="BJ892">
        <v>721458533</v>
      </c>
    </row>
    <row r="893" spans="1:62" x14ac:dyDescent="0.25">
      <c r="A893" t="s">
        <v>3720</v>
      </c>
      <c r="B893" s="2">
        <v>43441</v>
      </c>
      <c r="C893" t="s">
        <v>63</v>
      </c>
      <c r="D893" s="3">
        <v>43406.834284988428</v>
      </c>
      <c r="E893" t="s">
        <v>91</v>
      </c>
      <c r="H893" t="s">
        <v>3721</v>
      </c>
      <c r="I893" t="s">
        <v>3722</v>
      </c>
      <c r="J893" t="s">
        <v>3723</v>
      </c>
      <c r="K893" t="s">
        <v>3724</v>
      </c>
      <c r="L893" t="s">
        <v>3291</v>
      </c>
      <c r="M893" t="s">
        <v>105</v>
      </c>
      <c r="N893">
        <v>77074</v>
      </c>
      <c r="O893" t="s">
        <v>70</v>
      </c>
      <c r="Q893" t="s">
        <v>3725</v>
      </c>
      <c r="S893" t="s">
        <v>72</v>
      </c>
      <c r="T893" t="s">
        <v>640</v>
      </c>
      <c r="U893" t="s">
        <v>641</v>
      </c>
      <c r="V893" t="s">
        <v>642</v>
      </c>
      <c r="W893" t="s">
        <v>105</v>
      </c>
      <c r="X893" t="s">
        <v>3726</v>
      </c>
      <c r="Y893" t="str">
        <f>"47-3015"</f>
        <v>47-3015</v>
      </c>
      <c r="Z893" t="s">
        <v>3727</v>
      </c>
      <c r="AA893">
        <v>238210</v>
      </c>
      <c r="AB893">
        <v>9</v>
      </c>
      <c r="AD893" t="s">
        <v>79</v>
      </c>
      <c r="AE893" t="s">
        <v>95</v>
      </c>
      <c r="AF893">
        <v>40</v>
      </c>
      <c r="AG893" s="4">
        <v>0.3125</v>
      </c>
      <c r="AH893" s="4">
        <v>0.6875</v>
      </c>
      <c r="AI893" s="5">
        <v>17.75</v>
      </c>
      <c r="AL893" t="s">
        <v>81</v>
      </c>
      <c r="AM893" t="s">
        <v>82</v>
      </c>
      <c r="AO893" t="s">
        <v>83</v>
      </c>
      <c r="AR893" t="s">
        <v>82</v>
      </c>
      <c r="AT893" t="s">
        <v>82</v>
      </c>
      <c r="AW893" t="s">
        <v>82</v>
      </c>
      <c r="AY893" t="s">
        <v>3291</v>
      </c>
      <c r="AZ893" t="s">
        <v>3292</v>
      </c>
      <c r="BA893" t="s">
        <v>105</v>
      </c>
      <c r="BB893">
        <v>77074</v>
      </c>
      <c r="BC893" t="s">
        <v>79</v>
      </c>
      <c r="BH893" t="s">
        <v>3723</v>
      </c>
      <c r="BJ893">
        <v>760425932</v>
      </c>
    </row>
    <row r="894" spans="1:62" x14ac:dyDescent="0.25">
      <c r="A894" t="s">
        <v>4113</v>
      </c>
      <c r="B894" s="2">
        <v>43441</v>
      </c>
      <c r="C894" t="s">
        <v>63</v>
      </c>
      <c r="D894" s="3">
        <v>43431.163868124997</v>
      </c>
      <c r="E894" t="s">
        <v>91</v>
      </c>
      <c r="H894" t="s">
        <v>4114</v>
      </c>
      <c r="J894" t="s">
        <v>4115</v>
      </c>
      <c r="K894" t="s">
        <v>4116</v>
      </c>
      <c r="L894" t="s">
        <v>4117</v>
      </c>
      <c r="M894" t="s">
        <v>278</v>
      </c>
      <c r="N894">
        <v>24092</v>
      </c>
      <c r="O894" t="s">
        <v>70</v>
      </c>
      <c r="Q894" t="s">
        <v>4118</v>
      </c>
      <c r="S894" t="s">
        <v>72</v>
      </c>
      <c r="T894" t="s">
        <v>3749</v>
      </c>
      <c r="U894" t="s">
        <v>3750</v>
      </c>
      <c r="V894" t="s">
        <v>642</v>
      </c>
      <c r="W894" t="s">
        <v>105</v>
      </c>
      <c r="X894" t="s">
        <v>106</v>
      </c>
      <c r="Y894" t="str">
        <f>"37-3011"</f>
        <v>37-3011</v>
      </c>
      <c r="Z894" t="s">
        <v>94</v>
      </c>
      <c r="AA894">
        <v>561730</v>
      </c>
      <c r="AB894">
        <v>25</v>
      </c>
      <c r="AD894" t="s">
        <v>79</v>
      </c>
      <c r="AE894" t="s">
        <v>95</v>
      </c>
      <c r="AF894">
        <v>40</v>
      </c>
      <c r="AG894" s="4">
        <v>0.29166666666666669</v>
      </c>
      <c r="AH894" s="4">
        <v>0.72916666666666663</v>
      </c>
      <c r="AI894" s="5">
        <v>12.89</v>
      </c>
      <c r="AJ894">
        <v>19.34</v>
      </c>
      <c r="AK894">
        <v>20.84</v>
      </c>
      <c r="AL894" t="s">
        <v>81</v>
      </c>
      <c r="AM894" t="s">
        <v>82</v>
      </c>
      <c r="AO894" t="s">
        <v>83</v>
      </c>
      <c r="AR894" t="s">
        <v>82</v>
      </c>
      <c r="AT894" t="s">
        <v>82</v>
      </c>
      <c r="AW894" t="s">
        <v>82</v>
      </c>
      <c r="AY894" t="s">
        <v>4117</v>
      </c>
      <c r="AZ894" t="s">
        <v>1418</v>
      </c>
      <c r="BA894" t="s">
        <v>278</v>
      </c>
      <c r="BB894">
        <v>24092</v>
      </c>
      <c r="BC894" t="s">
        <v>79</v>
      </c>
      <c r="BH894" t="s">
        <v>4119</v>
      </c>
      <c r="BJ894">
        <v>431953221</v>
      </c>
    </row>
    <row r="895" spans="1:62" x14ac:dyDescent="0.25">
      <c r="A895" t="s">
        <v>4290</v>
      </c>
      <c r="B895" s="2">
        <v>43441</v>
      </c>
      <c r="C895" t="s">
        <v>63</v>
      </c>
      <c r="D895" s="3">
        <v>43429.766988333336</v>
      </c>
      <c r="E895" t="s">
        <v>91</v>
      </c>
      <c r="H895" t="s">
        <v>4238</v>
      </c>
      <c r="I895" t="s">
        <v>4239</v>
      </c>
      <c r="J895" t="s">
        <v>4240</v>
      </c>
      <c r="L895" t="s">
        <v>4241</v>
      </c>
      <c r="M895" t="s">
        <v>105</v>
      </c>
      <c r="N895">
        <v>75094</v>
      </c>
      <c r="O895" t="s">
        <v>70</v>
      </c>
      <c r="Q895" t="s">
        <v>4242</v>
      </c>
      <c r="S895" t="s">
        <v>72</v>
      </c>
      <c r="T895" t="s">
        <v>2060</v>
      </c>
      <c r="U895" t="s">
        <v>1918</v>
      </c>
      <c r="V895" t="s">
        <v>1919</v>
      </c>
      <c r="W895" t="s">
        <v>105</v>
      </c>
      <c r="X895" t="s">
        <v>106</v>
      </c>
      <c r="Y895" t="str">
        <f>"37-3011"</f>
        <v>37-3011</v>
      </c>
      <c r="Z895" t="s">
        <v>94</v>
      </c>
      <c r="AA895">
        <v>561730</v>
      </c>
      <c r="AB895">
        <v>56</v>
      </c>
      <c r="AD895" t="s">
        <v>79</v>
      </c>
      <c r="AE895" t="s">
        <v>95</v>
      </c>
      <c r="AF895">
        <v>35</v>
      </c>
      <c r="AG895" s="4">
        <v>0.29166666666666669</v>
      </c>
      <c r="AH895" s="4">
        <v>0.625</v>
      </c>
      <c r="AI895" s="5">
        <v>13.94</v>
      </c>
      <c r="AJ895">
        <v>20.91</v>
      </c>
      <c r="AL895" t="s">
        <v>81</v>
      </c>
      <c r="AM895" t="s">
        <v>82</v>
      </c>
      <c r="AO895" t="s">
        <v>83</v>
      </c>
      <c r="AR895" t="s">
        <v>82</v>
      </c>
      <c r="AT895" t="s">
        <v>82</v>
      </c>
      <c r="AW895" t="s">
        <v>82</v>
      </c>
      <c r="AY895" t="s">
        <v>4241</v>
      </c>
      <c r="AZ895" t="s">
        <v>1594</v>
      </c>
      <c r="BA895" t="s">
        <v>105</v>
      </c>
      <c r="BB895">
        <v>75094</v>
      </c>
      <c r="BC895" t="s">
        <v>79</v>
      </c>
      <c r="BH895" t="s">
        <v>4240</v>
      </c>
      <c r="BJ895">
        <v>201959484</v>
      </c>
    </row>
    <row r="896" spans="1:62" x14ac:dyDescent="0.25">
      <c r="A896" t="s">
        <v>4701</v>
      </c>
      <c r="B896" s="2">
        <v>43441</v>
      </c>
      <c r="C896" t="s">
        <v>63</v>
      </c>
      <c r="D896" s="3">
        <v>43431.166003391205</v>
      </c>
      <c r="E896" t="s">
        <v>91</v>
      </c>
      <c r="H896" t="s">
        <v>4702</v>
      </c>
      <c r="J896" t="s">
        <v>4703</v>
      </c>
      <c r="K896" t="s">
        <v>4704</v>
      </c>
      <c r="L896" t="s">
        <v>1254</v>
      </c>
      <c r="M896" t="s">
        <v>76</v>
      </c>
      <c r="N896">
        <v>73114</v>
      </c>
      <c r="O896" t="s">
        <v>70</v>
      </c>
      <c r="Q896" t="s">
        <v>4705</v>
      </c>
      <c r="S896" t="s">
        <v>72</v>
      </c>
      <c r="T896" t="s">
        <v>3749</v>
      </c>
      <c r="U896" t="s">
        <v>3750</v>
      </c>
      <c r="V896" t="s">
        <v>642</v>
      </c>
      <c r="W896" t="s">
        <v>105</v>
      </c>
      <c r="X896" t="s">
        <v>106</v>
      </c>
      <c r="Y896" t="str">
        <f>"37-3011"</f>
        <v>37-3011</v>
      </c>
      <c r="Z896" t="s">
        <v>94</v>
      </c>
      <c r="AA896">
        <v>561730</v>
      </c>
      <c r="AB896">
        <v>13</v>
      </c>
      <c r="AD896" t="s">
        <v>79</v>
      </c>
      <c r="AE896" t="s">
        <v>95</v>
      </c>
      <c r="AF896">
        <v>40</v>
      </c>
      <c r="AG896" s="4">
        <v>0.29166666666666669</v>
      </c>
      <c r="AH896" s="4">
        <v>0.66666666666666663</v>
      </c>
      <c r="AI896" s="5">
        <v>12.92</v>
      </c>
      <c r="AJ896">
        <v>19.38</v>
      </c>
      <c r="AK896">
        <v>24</v>
      </c>
      <c r="AL896" t="s">
        <v>81</v>
      </c>
      <c r="AM896" t="s">
        <v>82</v>
      </c>
      <c r="AO896" t="s">
        <v>83</v>
      </c>
      <c r="AR896" t="s">
        <v>82</v>
      </c>
      <c r="AT896" t="s">
        <v>82</v>
      </c>
      <c r="AW896" t="s">
        <v>82</v>
      </c>
      <c r="AY896" t="s">
        <v>1254</v>
      </c>
      <c r="AZ896" t="s">
        <v>1257</v>
      </c>
      <c r="BA896" t="s">
        <v>76</v>
      </c>
      <c r="BB896">
        <v>73114</v>
      </c>
      <c r="BC896" t="s">
        <v>79</v>
      </c>
      <c r="BH896" t="s">
        <v>4703</v>
      </c>
      <c r="BJ896">
        <v>731225153</v>
      </c>
    </row>
    <row r="897" spans="1:62" x14ac:dyDescent="0.25">
      <c r="A897" t="s">
        <v>4752</v>
      </c>
      <c r="B897" s="2">
        <v>43441</v>
      </c>
      <c r="C897" t="s">
        <v>63</v>
      </c>
      <c r="D897" s="3">
        <v>43420.797773854167</v>
      </c>
      <c r="E897" t="s">
        <v>64</v>
      </c>
      <c r="F897" s="2">
        <v>43511</v>
      </c>
      <c r="G897" s="2">
        <v>43784</v>
      </c>
      <c r="H897" t="s">
        <v>4753</v>
      </c>
      <c r="J897" t="s">
        <v>4754</v>
      </c>
      <c r="L897" t="s">
        <v>4755</v>
      </c>
      <c r="M897" t="s">
        <v>105</v>
      </c>
      <c r="N897">
        <v>75032</v>
      </c>
      <c r="O897" t="s">
        <v>70</v>
      </c>
      <c r="Q897" t="s">
        <v>4756</v>
      </c>
      <c r="S897" t="s">
        <v>72</v>
      </c>
      <c r="T897" t="s">
        <v>2060</v>
      </c>
      <c r="U897" t="s">
        <v>1918</v>
      </c>
      <c r="V897" t="s">
        <v>1919</v>
      </c>
      <c r="W897" t="s">
        <v>105</v>
      </c>
      <c r="X897" t="s">
        <v>106</v>
      </c>
      <c r="Y897" t="str">
        <f>"37-3011"</f>
        <v>37-3011</v>
      </c>
      <c r="Z897" t="s">
        <v>94</v>
      </c>
      <c r="AA897">
        <v>561730</v>
      </c>
      <c r="AB897">
        <v>24</v>
      </c>
      <c r="AC897">
        <v>24</v>
      </c>
      <c r="AD897" t="s">
        <v>79</v>
      </c>
      <c r="AE897" t="s">
        <v>95</v>
      </c>
      <c r="AF897">
        <v>40</v>
      </c>
      <c r="AG897" s="4">
        <v>0.33333333333333331</v>
      </c>
      <c r="AH897" s="4">
        <v>0.70833333333333337</v>
      </c>
      <c r="AI897" s="5">
        <v>13.94</v>
      </c>
      <c r="AJ897">
        <v>20.91</v>
      </c>
      <c r="AL897" t="s">
        <v>81</v>
      </c>
      <c r="AM897" t="s">
        <v>82</v>
      </c>
      <c r="AO897" t="s">
        <v>83</v>
      </c>
      <c r="AR897" t="s">
        <v>82</v>
      </c>
      <c r="AT897" t="s">
        <v>82</v>
      </c>
      <c r="AW897" t="s">
        <v>82</v>
      </c>
      <c r="AY897" t="s">
        <v>4755</v>
      </c>
      <c r="AZ897" t="s">
        <v>4755</v>
      </c>
      <c r="BA897" t="s">
        <v>105</v>
      </c>
      <c r="BB897">
        <v>75032</v>
      </c>
      <c r="BC897" t="s">
        <v>79</v>
      </c>
      <c r="BH897" t="s">
        <v>4754</v>
      </c>
      <c r="BJ897">
        <v>824952603</v>
      </c>
    </row>
    <row r="898" spans="1:62" x14ac:dyDescent="0.25">
      <c r="A898" t="s">
        <v>5219</v>
      </c>
      <c r="B898" s="2">
        <v>43441</v>
      </c>
      <c r="C898" t="s">
        <v>63</v>
      </c>
      <c r="D898" s="3">
        <v>43420.798265648147</v>
      </c>
      <c r="E898" t="s">
        <v>64</v>
      </c>
      <c r="F898" s="2">
        <v>43511</v>
      </c>
      <c r="G898" s="2">
        <v>43769</v>
      </c>
      <c r="H898" t="s">
        <v>5220</v>
      </c>
      <c r="J898" t="s">
        <v>5221</v>
      </c>
      <c r="L898" t="s">
        <v>4755</v>
      </c>
      <c r="M898" t="s">
        <v>105</v>
      </c>
      <c r="N898">
        <v>75032</v>
      </c>
      <c r="O898" t="s">
        <v>70</v>
      </c>
      <c r="Q898" t="s">
        <v>5222</v>
      </c>
      <c r="S898" t="s">
        <v>72</v>
      </c>
      <c r="T898" t="s">
        <v>2060</v>
      </c>
      <c r="U898" t="s">
        <v>1918</v>
      </c>
      <c r="V898" t="s">
        <v>1919</v>
      </c>
      <c r="W898" t="s">
        <v>105</v>
      </c>
      <c r="X898" t="s">
        <v>2013</v>
      </c>
      <c r="Y898" t="str">
        <f>"37-3011"</f>
        <v>37-3011</v>
      </c>
      <c r="Z898" t="s">
        <v>94</v>
      </c>
      <c r="AA898">
        <v>561730</v>
      </c>
      <c r="AB898">
        <v>5</v>
      </c>
      <c r="AC898">
        <v>5</v>
      </c>
      <c r="AD898" t="s">
        <v>79</v>
      </c>
      <c r="AE898" t="s">
        <v>95</v>
      </c>
      <c r="AF898">
        <v>40</v>
      </c>
      <c r="AG898" s="4">
        <v>0.33333333333333331</v>
      </c>
      <c r="AH898" s="4">
        <v>0.70833333333333337</v>
      </c>
      <c r="AI898" s="5">
        <v>13.94</v>
      </c>
      <c r="AJ898">
        <v>20.91</v>
      </c>
      <c r="AL898" t="s">
        <v>81</v>
      </c>
      <c r="AM898" t="s">
        <v>82</v>
      </c>
      <c r="AO898" t="s">
        <v>83</v>
      </c>
      <c r="AR898" t="s">
        <v>82</v>
      </c>
      <c r="AT898" t="s">
        <v>82</v>
      </c>
      <c r="AW898" t="s">
        <v>82</v>
      </c>
      <c r="AY898" t="s">
        <v>4755</v>
      </c>
      <c r="AZ898" t="s">
        <v>4755</v>
      </c>
      <c r="BA898" t="s">
        <v>105</v>
      </c>
      <c r="BB898">
        <v>75032</v>
      </c>
      <c r="BC898" t="s">
        <v>79</v>
      </c>
      <c r="BH898" t="s">
        <v>5221</v>
      </c>
      <c r="BJ898">
        <v>562561784</v>
      </c>
    </row>
    <row r="899" spans="1:62" x14ac:dyDescent="0.25">
      <c r="A899" t="s">
        <v>5238</v>
      </c>
      <c r="B899" s="2">
        <v>43441</v>
      </c>
      <c r="C899" t="s">
        <v>63</v>
      </c>
      <c r="D899" s="3">
        <v>43426.187528368057</v>
      </c>
      <c r="E899" t="s">
        <v>91</v>
      </c>
      <c r="H899" t="s">
        <v>5239</v>
      </c>
      <c r="J899" t="s">
        <v>5240</v>
      </c>
      <c r="L899" t="s">
        <v>5241</v>
      </c>
      <c r="M899" t="s">
        <v>105</v>
      </c>
      <c r="N899">
        <v>78621</v>
      </c>
      <c r="O899" t="s">
        <v>70</v>
      </c>
      <c r="Q899" t="s">
        <v>5242</v>
      </c>
      <c r="S899" t="s">
        <v>72</v>
      </c>
      <c r="T899" t="s">
        <v>2060</v>
      </c>
      <c r="U899" t="s">
        <v>1918</v>
      </c>
      <c r="V899" t="s">
        <v>1919</v>
      </c>
      <c r="W899" t="s">
        <v>105</v>
      </c>
      <c r="X899" t="s">
        <v>1382</v>
      </c>
      <c r="Y899" t="str">
        <f>"47-2051"</f>
        <v>47-2051</v>
      </c>
      <c r="Z899" t="s">
        <v>1383</v>
      </c>
      <c r="AA899">
        <v>238110</v>
      </c>
      <c r="AB899">
        <v>12</v>
      </c>
      <c r="AD899" t="s">
        <v>79</v>
      </c>
      <c r="AE899" t="s">
        <v>95</v>
      </c>
      <c r="AF899">
        <v>35</v>
      </c>
      <c r="AG899" s="4">
        <v>0.33333333333333331</v>
      </c>
      <c r="AH899" s="4">
        <v>0.77083333333333337</v>
      </c>
      <c r="AI899" s="5">
        <v>17.53</v>
      </c>
      <c r="AJ899">
        <v>26.3</v>
      </c>
      <c r="AL899" t="s">
        <v>81</v>
      </c>
      <c r="AM899" t="s">
        <v>82</v>
      </c>
      <c r="AO899" t="s">
        <v>83</v>
      </c>
      <c r="AR899" t="s">
        <v>82</v>
      </c>
      <c r="AT899" t="s">
        <v>82</v>
      </c>
      <c r="AW899" t="s">
        <v>82</v>
      </c>
      <c r="AY899" t="s">
        <v>5241</v>
      </c>
      <c r="AZ899" t="s">
        <v>5243</v>
      </c>
      <c r="BA899" t="s">
        <v>105</v>
      </c>
      <c r="BB899">
        <v>78621</v>
      </c>
      <c r="BC899" t="s">
        <v>79</v>
      </c>
      <c r="BH899" t="s">
        <v>5240</v>
      </c>
      <c r="BJ899">
        <v>462492054</v>
      </c>
    </row>
    <row r="900" spans="1:62" x14ac:dyDescent="0.25">
      <c r="A900" t="s">
        <v>5528</v>
      </c>
      <c r="B900" s="2">
        <v>43441</v>
      </c>
      <c r="C900" t="s">
        <v>63</v>
      </c>
      <c r="D900" s="3">
        <v>43428.791739050925</v>
      </c>
      <c r="E900" t="s">
        <v>91</v>
      </c>
      <c r="H900" t="s">
        <v>5529</v>
      </c>
      <c r="I900" t="s">
        <v>5530</v>
      </c>
      <c r="J900" t="s">
        <v>5531</v>
      </c>
      <c r="K900" t="s">
        <v>5532</v>
      </c>
      <c r="L900" t="s">
        <v>5533</v>
      </c>
      <c r="M900" t="s">
        <v>105</v>
      </c>
      <c r="N900">
        <v>77515</v>
      </c>
      <c r="O900" t="s">
        <v>70</v>
      </c>
      <c r="Q900" t="s">
        <v>5534</v>
      </c>
      <c r="S900" t="s">
        <v>72</v>
      </c>
      <c r="T900" t="s">
        <v>640</v>
      </c>
      <c r="U900" t="s">
        <v>641</v>
      </c>
      <c r="V900" t="s">
        <v>642</v>
      </c>
      <c r="W900" t="s">
        <v>105</v>
      </c>
      <c r="X900" t="s">
        <v>106</v>
      </c>
      <c r="Y900" t="str">
        <f>"37-3011"</f>
        <v>37-3011</v>
      </c>
      <c r="Z900" t="s">
        <v>94</v>
      </c>
      <c r="AA900">
        <v>561730</v>
      </c>
      <c r="AB900">
        <v>25</v>
      </c>
      <c r="AD900" t="s">
        <v>79</v>
      </c>
      <c r="AE900" t="s">
        <v>95</v>
      </c>
      <c r="AF900">
        <v>40</v>
      </c>
      <c r="AG900" s="4">
        <v>0.29166666666666669</v>
      </c>
      <c r="AH900" s="4">
        <v>0.72916666666666663</v>
      </c>
      <c r="AI900" s="5">
        <v>13.44</v>
      </c>
      <c r="AJ900">
        <v>20.16</v>
      </c>
      <c r="AL900" t="s">
        <v>81</v>
      </c>
      <c r="AM900" t="s">
        <v>82</v>
      </c>
      <c r="AO900" t="s">
        <v>83</v>
      </c>
      <c r="AR900" t="s">
        <v>82</v>
      </c>
      <c r="AT900" t="s">
        <v>82</v>
      </c>
      <c r="AW900" t="s">
        <v>82</v>
      </c>
      <c r="AY900" t="s">
        <v>5533</v>
      </c>
      <c r="AZ900" t="s">
        <v>4149</v>
      </c>
      <c r="BA900" t="s">
        <v>105</v>
      </c>
      <c r="BB900">
        <v>77515</v>
      </c>
      <c r="BC900" t="s">
        <v>79</v>
      </c>
      <c r="BH900" t="s">
        <v>5531</v>
      </c>
      <c r="BJ900">
        <v>272116118</v>
      </c>
    </row>
    <row r="901" spans="1:62" x14ac:dyDescent="0.25">
      <c r="A901" t="s">
        <v>5641</v>
      </c>
      <c r="B901" s="2">
        <v>43441</v>
      </c>
      <c r="C901" t="s">
        <v>63</v>
      </c>
      <c r="D901" s="3">
        <v>43409.791850995367</v>
      </c>
      <c r="E901" t="s">
        <v>91</v>
      </c>
      <c r="H901" t="s">
        <v>5642</v>
      </c>
      <c r="J901" t="s">
        <v>5643</v>
      </c>
      <c r="K901" t="s">
        <v>5644</v>
      </c>
      <c r="L901" t="s">
        <v>5645</v>
      </c>
      <c r="M901" t="s">
        <v>1246</v>
      </c>
      <c r="N901">
        <v>63366</v>
      </c>
      <c r="O901" t="s">
        <v>70</v>
      </c>
      <c r="Q901" t="s">
        <v>5646</v>
      </c>
      <c r="S901" t="s">
        <v>72</v>
      </c>
      <c r="T901" t="s">
        <v>3749</v>
      </c>
      <c r="U901" t="s">
        <v>3750</v>
      </c>
      <c r="V901" t="s">
        <v>642</v>
      </c>
      <c r="W901" t="s">
        <v>105</v>
      </c>
      <c r="X901" t="s">
        <v>106</v>
      </c>
      <c r="Y901" t="str">
        <f>"37-3011"</f>
        <v>37-3011</v>
      </c>
      <c r="Z901" t="s">
        <v>94</v>
      </c>
      <c r="AA901">
        <v>561730</v>
      </c>
      <c r="AB901">
        <v>6</v>
      </c>
      <c r="AD901" t="s">
        <v>79</v>
      </c>
      <c r="AE901" t="s">
        <v>80</v>
      </c>
      <c r="AF901">
        <v>40</v>
      </c>
      <c r="AG901" s="4">
        <v>0.3125</v>
      </c>
      <c r="AH901" s="4">
        <v>0.6875</v>
      </c>
      <c r="AI901" s="5">
        <v>14.52</v>
      </c>
      <c r="AJ901">
        <v>21.78</v>
      </c>
      <c r="AL901" t="s">
        <v>81</v>
      </c>
      <c r="AM901" t="s">
        <v>82</v>
      </c>
      <c r="AO901" t="s">
        <v>83</v>
      </c>
      <c r="AR901" t="s">
        <v>82</v>
      </c>
      <c r="AT901" t="s">
        <v>82</v>
      </c>
      <c r="AW901" t="s">
        <v>82</v>
      </c>
      <c r="AY901" t="s">
        <v>5645</v>
      </c>
      <c r="AZ901" t="s">
        <v>1707</v>
      </c>
      <c r="BA901" t="s">
        <v>1246</v>
      </c>
      <c r="BB901">
        <v>63366</v>
      </c>
      <c r="BC901" t="s">
        <v>79</v>
      </c>
      <c r="BH901" t="s">
        <v>5647</v>
      </c>
      <c r="BJ901">
        <v>223955014</v>
      </c>
    </row>
    <row r="902" spans="1:62" x14ac:dyDescent="0.25">
      <c r="A902" t="s">
        <v>5709</v>
      </c>
      <c r="B902" s="2">
        <v>43441</v>
      </c>
      <c r="C902" t="s">
        <v>63</v>
      </c>
      <c r="D902" s="3">
        <v>43420.792537743058</v>
      </c>
      <c r="E902" t="s">
        <v>91</v>
      </c>
      <c r="H902" t="s">
        <v>5710</v>
      </c>
      <c r="I902" t="s">
        <v>67</v>
      </c>
      <c r="J902" t="s">
        <v>5711</v>
      </c>
      <c r="K902" t="s">
        <v>67</v>
      </c>
      <c r="L902" t="s">
        <v>5712</v>
      </c>
      <c r="M902" t="s">
        <v>308</v>
      </c>
      <c r="N902">
        <v>8210</v>
      </c>
      <c r="O902" t="s">
        <v>70</v>
      </c>
      <c r="P902" t="s">
        <v>67</v>
      </c>
      <c r="Q902" t="s">
        <v>5713</v>
      </c>
      <c r="S902" t="s">
        <v>72</v>
      </c>
      <c r="T902" t="s">
        <v>640</v>
      </c>
      <c r="U902" t="s">
        <v>4688</v>
      </c>
      <c r="V902" t="s">
        <v>642</v>
      </c>
      <c r="W902" t="s">
        <v>105</v>
      </c>
      <c r="X902" t="s">
        <v>106</v>
      </c>
      <c r="Y902" t="str">
        <f>"37-3011"</f>
        <v>37-3011</v>
      </c>
      <c r="Z902" t="s">
        <v>94</v>
      </c>
      <c r="AA902">
        <v>561730</v>
      </c>
      <c r="AB902">
        <v>25</v>
      </c>
      <c r="AD902" t="s">
        <v>79</v>
      </c>
      <c r="AE902" t="s">
        <v>95</v>
      </c>
      <c r="AF902">
        <v>40</v>
      </c>
      <c r="AG902" s="4">
        <v>0.33333333333333331</v>
      </c>
      <c r="AH902" s="4">
        <v>0.6875</v>
      </c>
      <c r="AI902" s="5">
        <v>15.9</v>
      </c>
      <c r="AJ902">
        <v>23.85</v>
      </c>
      <c r="AK902">
        <v>37.5</v>
      </c>
      <c r="AL902" t="s">
        <v>81</v>
      </c>
      <c r="AM902" t="s">
        <v>82</v>
      </c>
      <c r="AO902" t="s">
        <v>83</v>
      </c>
      <c r="AP902" t="s">
        <v>67</v>
      </c>
      <c r="AQ902" t="s">
        <v>67</v>
      </c>
      <c r="AR902" t="s">
        <v>82</v>
      </c>
      <c r="AT902" t="s">
        <v>82</v>
      </c>
      <c r="AW902" t="s">
        <v>82</v>
      </c>
      <c r="AY902" t="s">
        <v>5712</v>
      </c>
      <c r="AZ902" t="s">
        <v>5714</v>
      </c>
      <c r="BA902" t="s">
        <v>308</v>
      </c>
      <c r="BB902">
        <v>8210</v>
      </c>
      <c r="BC902" t="s">
        <v>79</v>
      </c>
      <c r="BH902" t="s">
        <v>5711</v>
      </c>
      <c r="BI902" t="s">
        <v>67</v>
      </c>
      <c r="BJ902">
        <v>222117386</v>
      </c>
    </row>
    <row r="903" spans="1:62" x14ac:dyDescent="0.25">
      <c r="A903" t="s">
        <v>6191</v>
      </c>
      <c r="B903" s="2">
        <v>43441</v>
      </c>
      <c r="C903" t="s">
        <v>63</v>
      </c>
      <c r="D903" s="3">
        <v>43409.567287025464</v>
      </c>
      <c r="E903" t="s">
        <v>1763</v>
      </c>
      <c r="F903" s="2">
        <v>43497</v>
      </c>
      <c r="G903" s="2">
        <v>43799</v>
      </c>
      <c r="H903" t="s">
        <v>6192</v>
      </c>
      <c r="J903" t="s">
        <v>6193</v>
      </c>
      <c r="L903" t="s">
        <v>6194</v>
      </c>
      <c r="M903" t="s">
        <v>714</v>
      </c>
      <c r="N903">
        <v>70062</v>
      </c>
      <c r="O903" t="s">
        <v>70</v>
      </c>
      <c r="Q903" t="s">
        <v>6195</v>
      </c>
      <c r="S903" t="s">
        <v>72</v>
      </c>
      <c r="T903" t="s">
        <v>758</v>
      </c>
      <c r="U903" t="s">
        <v>903</v>
      </c>
      <c r="V903" t="s">
        <v>760</v>
      </c>
      <c r="W903" t="s">
        <v>761</v>
      </c>
      <c r="X903" t="s">
        <v>1673</v>
      </c>
      <c r="Y903" t="str">
        <f>"37-3011"</f>
        <v>37-3011</v>
      </c>
      <c r="Z903" t="s">
        <v>94</v>
      </c>
      <c r="AA903">
        <v>561730</v>
      </c>
      <c r="AB903">
        <v>10</v>
      </c>
      <c r="AC903">
        <v>10</v>
      </c>
      <c r="AD903" t="s">
        <v>79</v>
      </c>
      <c r="AE903" t="s">
        <v>95</v>
      </c>
      <c r="AF903">
        <v>40</v>
      </c>
      <c r="AG903" s="4">
        <v>0.29166666666666669</v>
      </c>
      <c r="AH903" s="4">
        <v>0.65625</v>
      </c>
      <c r="AI903" s="5">
        <v>11.93</v>
      </c>
      <c r="AJ903">
        <v>17.899999999999999</v>
      </c>
      <c r="AL903" t="s">
        <v>81</v>
      </c>
      <c r="AM903" t="s">
        <v>82</v>
      </c>
      <c r="AO903" t="s">
        <v>83</v>
      </c>
      <c r="AR903" t="s">
        <v>82</v>
      </c>
      <c r="AT903" t="s">
        <v>82</v>
      </c>
      <c r="AW903" t="s">
        <v>82</v>
      </c>
      <c r="AY903" t="s">
        <v>6194</v>
      </c>
      <c r="AZ903" t="s">
        <v>713</v>
      </c>
      <c r="BA903" t="s">
        <v>714</v>
      </c>
      <c r="BB903">
        <v>70062</v>
      </c>
      <c r="BC903" t="s">
        <v>79</v>
      </c>
      <c r="BH903" t="s">
        <v>6193</v>
      </c>
      <c r="BJ903">
        <v>721139382</v>
      </c>
    </row>
    <row r="904" spans="1:62" x14ac:dyDescent="0.25">
      <c r="A904" t="s">
        <v>6663</v>
      </c>
      <c r="B904" s="2">
        <v>43441</v>
      </c>
      <c r="C904" t="s">
        <v>63</v>
      </c>
      <c r="D904" s="3">
        <v>43406.834824479163</v>
      </c>
      <c r="E904" t="s">
        <v>1763</v>
      </c>
      <c r="F904" s="2">
        <v>43497</v>
      </c>
      <c r="G904" s="2">
        <v>43770</v>
      </c>
      <c r="H904" t="s">
        <v>6629</v>
      </c>
      <c r="J904" t="s">
        <v>6630</v>
      </c>
      <c r="L904" t="s">
        <v>6631</v>
      </c>
      <c r="M904" t="s">
        <v>100</v>
      </c>
      <c r="N904">
        <v>28657</v>
      </c>
      <c r="O904" t="s">
        <v>70</v>
      </c>
      <c r="Q904" t="s">
        <v>6632</v>
      </c>
      <c r="S904" t="s">
        <v>72</v>
      </c>
      <c r="T904" t="s">
        <v>878</v>
      </c>
      <c r="U904" t="s">
        <v>879</v>
      </c>
      <c r="V904" t="s">
        <v>880</v>
      </c>
      <c r="W904" t="s">
        <v>881</v>
      </c>
      <c r="X904" t="s">
        <v>106</v>
      </c>
      <c r="Y904" t="str">
        <f>"37-3011"</f>
        <v>37-3011</v>
      </c>
      <c r="Z904" t="s">
        <v>94</v>
      </c>
      <c r="AA904">
        <v>561730</v>
      </c>
      <c r="AB904">
        <v>155</v>
      </c>
      <c r="AC904">
        <v>155</v>
      </c>
      <c r="AD904" t="s">
        <v>79</v>
      </c>
      <c r="AE904" t="s">
        <v>80</v>
      </c>
      <c r="AF904">
        <v>40</v>
      </c>
      <c r="AG904" s="4">
        <v>0.25</v>
      </c>
      <c r="AH904" s="4">
        <v>0.60416666666666663</v>
      </c>
      <c r="AI904" s="5">
        <v>12.9</v>
      </c>
      <c r="AJ904">
        <v>19.350000000000001</v>
      </c>
      <c r="AK904">
        <v>22.5</v>
      </c>
      <c r="AL904" t="s">
        <v>81</v>
      </c>
      <c r="AM904" t="s">
        <v>82</v>
      </c>
      <c r="AO904" t="s">
        <v>83</v>
      </c>
      <c r="AR904" t="s">
        <v>82</v>
      </c>
      <c r="AT904" t="s">
        <v>82</v>
      </c>
      <c r="AW904" t="s">
        <v>82</v>
      </c>
      <c r="AY904" t="s">
        <v>6664</v>
      </c>
      <c r="AZ904" t="s">
        <v>3743</v>
      </c>
      <c r="BA904" t="s">
        <v>2367</v>
      </c>
      <c r="BB904">
        <v>29423</v>
      </c>
      <c r="BC904" t="s">
        <v>79</v>
      </c>
      <c r="BH904" t="s">
        <v>6665</v>
      </c>
      <c r="BI904" t="s">
        <v>6666</v>
      </c>
      <c r="BJ904">
        <v>261577045</v>
      </c>
    </row>
    <row r="905" spans="1:62" x14ac:dyDescent="0.25">
      <c r="A905" t="s">
        <v>6767</v>
      </c>
      <c r="B905" s="2">
        <v>43441</v>
      </c>
      <c r="C905" t="s">
        <v>63</v>
      </c>
      <c r="D905" s="3">
        <v>43420.175309398146</v>
      </c>
      <c r="E905" t="s">
        <v>91</v>
      </c>
      <c r="H905" t="s">
        <v>6724</v>
      </c>
      <c r="J905" t="s">
        <v>6725</v>
      </c>
      <c r="K905" t="s">
        <v>6726</v>
      </c>
      <c r="L905" t="s">
        <v>6727</v>
      </c>
      <c r="M905" t="s">
        <v>714</v>
      </c>
      <c r="N905">
        <v>70452</v>
      </c>
      <c r="O905" t="s">
        <v>70</v>
      </c>
      <c r="Q905" t="s">
        <v>6728</v>
      </c>
      <c r="S905" t="s">
        <v>72</v>
      </c>
      <c r="T905" t="s">
        <v>2824</v>
      </c>
      <c r="U905" t="s">
        <v>4073</v>
      </c>
      <c r="V905" t="s">
        <v>642</v>
      </c>
      <c r="W905" t="s">
        <v>105</v>
      </c>
      <c r="X905" t="s">
        <v>6729</v>
      </c>
      <c r="Y905" t="str">
        <f>"47-2051"</f>
        <v>47-2051</v>
      </c>
      <c r="Z905" t="s">
        <v>1383</v>
      </c>
      <c r="AA905">
        <v>238110</v>
      </c>
      <c r="AB905">
        <v>5</v>
      </c>
      <c r="AD905" t="s">
        <v>79</v>
      </c>
      <c r="AE905" t="s">
        <v>95</v>
      </c>
      <c r="AF905">
        <v>40</v>
      </c>
      <c r="AG905" s="4">
        <v>0.22916666666666666</v>
      </c>
      <c r="AH905" s="4">
        <v>0.60416666666666663</v>
      </c>
      <c r="AI905" s="5">
        <v>19.52</v>
      </c>
      <c r="AJ905">
        <v>29.28</v>
      </c>
      <c r="AL905" t="s">
        <v>81</v>
      </c>
      <c r="AM905" t="s">
        <v>82</v>
      </c>
      <c r="AO905" t="s">
        <v>83</v>
      </c>
      <c r="AR905" t="s">
        <v>82</v>
      </c>
      <c r="AT905" t="s">
        <v>82</v>
      </c>
      <c r="AW905" t="s">
        <v>72</v>
      </c>
      <c r="AX905">
        <v>3</v>
      </c>
      <c r="AY905" t="s">
        <v>6768</v>
      </c>
      <c r="AZ905" t="s">
        <v>6769</v>
      </c>
      <c r="BA905" t="s">
        <v>787</v>
      </c>
      <c r="BB905">
        <v>36582</v>
      </c>
      <c r="BC905" t="s">
        <v>79</v>
      </c>
      <c r="BH905" t="s">
        <v>6770</v>
      </c>
      <c r="BJ905">
        <v>201843419</v>
      </c>
    </row>
    <row r="906" spans="1:62" x14ac:dyDescent="0.25">
      <c r="A906" t="s">
        <v>6922</v>
      </c>
      <c r="B906" s="2">
        <v>43441</v>
      </c>
      <c r="C906" t="s">
        <v>63</v>
      </c>
      <c r="D906" s="3">
        <v>43406.921877997687</v>
      </c>
      <c r="E906" t="s">
        <v>1763</v>
      </c>
      <c r="F906" s="2">
        <v>43497</v>
      </c>
      <c r="G906" s="2">
        <v>43798</v>
      </c>
      <c r="H906" t="s">
        <v>6923</v>
      </c>
      <c r="J906" t="s">
        <v>6924</v>
      </c>
      <c r="L906" t="s">
        <v>5471</v>
      </c>
      <c r="M906" t="s">
        <v>105</v>
      </c>
      <c r="N906">
        <v>75061</v>
      </c>
      <c r="O906" t="s">
        <v>70</v>
      </c>
      <c r="Q906" t="s">
        <v>6925</v>
      </c>
      <c r="S906" t="s">
        <v>72</v>
      </c>
      <c r="T906" t="s">
        <v>1791</v>
      </c>
      <c r="U906" t="s">
        <v>911</v>
      </c>
      <c r="V906" t="s">
        <v>863</v>
      </c>
      <c r="W906" t="s">
        <v>105</v>
      </c>
      <c r="X906" t="s">
        <v>1758</v>
      </c>
      <c r="Y906" t="str">
        <f>"47-2161"</f>
        <v>47-2161</v>
      </c>
      <c r="Z906" t="s">
        <v>6926</v>
      </c>
      <c r="AA906">
        <v>238110</v>
      </c>
      <c r="AB906">
        <v>25</v>
      </c>
      <c r="AC906">
        <v>25</v>
      </c>
      <c r="AD906" t="s">
        <v>79</v>
      </c>
      <c r="AE906" t="s">
        <v>95</v>
      </c>
      <c r="AF906">
        <v>40</v>
      </c>
      <c r="AG906" s="4">
        <v>0.25</v>
      </c>
      <c r="AH906" s="4">
        <v>0.625</v>
      </c>
      <c r="AI906" s="5">
        <v>21.05</v>
      </c>
      <c r="AJ906">
        <v>31.58</v>
      </c>
      <c r="AL906" t="s">
        <v>81</v>
      </c>
      <c r="AM906" t="s">
        <v>82</v>
      </c>
      <c r="AO906" t="s">
        <v>83</v>
      </c>
      <c r="AR906" t="s">
        <v>82</v>
      </c>
      <c r="AT906" t="s">
        <v>82</v>
      </c>
      <c r="AW906" t="s">
        <v>72</v>
      </c>
      <c r="AX906">
        <v>3</v>
      </c>
      <c r="AY906" t="s">
        <v>5471</v>
      </c>
      <c r="AZ906" t="s">
        <v>1225</v>
      </c>
      <c r="BA906" t="s">
        <v>105</v>
      </c>
      <c r="BB906">
        <v>75061</v>
      </c>
      <c r="BC906" t="s">
        <v>79</v>
      </c>
      <c r="BH906" t="s">
        <v>6924</v>
      </c>
      <c r="BJ906">
        <v>752163759</v>
      </c>
    </row>
    <row r="907" spans="1:62" x14ac:dyDescent="0.25">
      <c r="A907" t="s">
        <v>6997</v>
      </c>
      <c r="B907" s="2">
        <v>43441</v>
      </c>
      <c r="C907" t="s">
        <v>63</v>
      </c>
      <c r="D907" s="3">
        <v>43406.842877291667</v>
      </c>
      <c r="E907" t="s">
        <v>64</v>
      </c>
      <c r="F907" s="2">
        <v>43497</v>
      </c>
      <c r="G907" s="2">
        <v>43800</v>
      </c>
      <c r="H907" t="s">
        <v>6998</v>
      </c>
      <c r="J907" t="s">
        <v>6999</v>
      </c>
      <c r="L907" t="s">
        <v>7000</v>
      </c>
      <c r="M907" t="s">
        <v>105</v>
      </c>
      <c r="N907">
        <v>76034</v>
      </c>
      <c r="O907" t="s">
        <v>70</v>
      </c>
      <c r="Q907" t="s">
        <v>7001</v>
      </c>
      <c r="S907" t="s">
        <v>72</v>
      </c>
      <c r="T907" t="s">
        <v>1917</v>
      </c>
      <c r="U907" t="s">
        <v>1918</v>
      </c>
      <c r="V907" t="s">
        <v>1919</v>
      </c>
      <c r="W907" t="s">
        <v>105</v>
      </c>
      <c r="X907" t="s">
        <v>106</v>
      </c>
      <c r="Y907" t="str">
        <f>"37-3011"</f>
        <v>37-3011</v>
      </c>
      <c r="Z907" t="s">
        <v>94</v>
      </c>
      <c r="AA907">
        <v>561730</v>
      </c>
      <c r="AB907">
        <v>5</v>
      </c>
      <c r="AC907">
        <v>5</v>
      </c>
      <c r="AD907" t="s">
        <v>79</v>
      </c>
      <c r="AE907" t="s">
        <v>95</v>
      </c>
      <c r="AF907">
        <v>40</v>
      </c>
      <c r="AG907" s="4">
        <v>0.29166666666666669</v>
      </c>
      <c r="AH907" s="4">
        <v>0.64583333333333337</v>
      </c>
      <c r="AI907" s="5">
        <v>13.94</v>
      </c>
      <c r="AJ907">
        <v>20.91</v>
      </c>
      <c r="AL907" t="s">
        <v>81</v>
      </c>
      <c r="AM907" t="s">
        <v>82</v>
      </c>
      <c r="AO907" t="s">
        <v>83</v>
      </c>
      <c r="AR907" t="s">
        <v>82</v>
      </c>
      <c r="AT907" t="s">
        <v>82</v>
      </c>
      <c r="AW907" t="s">
        <v>82</v>
      </c>
      <c r="AY907" t="s">
        <v>7000</v>
      </c>
      <c r="AZ907" t="s">
        <v>1428</v>
      </c>
      <c r="BA907" t="s">
        <v>105</v>
      </c>
      <c r="BB907">
        <v>76034</v>
      </c>
      <c r="BC907" t="s">
        <v>79</v>
      </c>
      <c r="BH907" t="s">
        <v>6999</v>
      </c>
      <c r="BJ907">
        <v>752574280</v>
      </c>
    </row>
    <row r="908" spans="1:62" x14ac:dyDescent="0.25">
      <c r="A908" t="s">
        <v>7366</v>
      </c>
      <c r="B908" s="2">
        <v>43441</v>
      </c>
      <c r="C908" t="s">
        <v>63</v>
      </c>
      <c r="D908" s="3">
        <v>43420.799247442126</v>
      </c>
      <c r="E908" t="s">
        <v>91</v>
      </c>
      <c r="H908" t="s">
        <v>7367</v>
      </c>
      <c r="J908" t="s">
        <v>7368</v>
      </c>
      <c r="L908" t="s">
        <v>4755</v>
      </c>
      <c r="M908" t="s">
        <v>105</v>
      </c>
      <c r="N908">
        <v>75087</v>
      </c>
      <c r="O908" t="s">
        <v>70</v>
      </c>
      <c r="Q908" t="s">
        <v>7369</v>
      </c>
      <c r="S908" t="s">
        <v>72</v>
      </c>
      <c r="T908" t="s">
        <v>2060</v>
      </c>
      <c r="U908" t="s">
        <v>1918</v>
      </c>
      <c r="V908" t="s">
        <v>1919</v>
      </c>
      <c r="W908" t="s">
        <v>105</v>
      </c>
      <c r="X908" t="s">
        <v>106</v>
      </c>
      <c r="Y908" t="str">
        <f>"37-3011"</f>
        <v>37-3011</v>
      </c>
      <c r="Z908" t="s">
        <v>94</v>
      </c>
      <c r="AA908">
        <v>561730</v>
      </c>
      <c r="AB908">
        <v>7</v>
      </c>
      <c r="AD908" t="s">
        <v>79</v>
      </c>
      <c r="AE908" t="s">
        <v>95</v>
      </c>
      <c r="AF908">
        <v>35</v>
      </c>
      <c r="AG908" s="4">
        <v>0.33333333333333331</v>
      </c>
      <c r="AH908" s="4">
        <v>0.70833333333333337</v>
      </c>
      <c r="AI908" s="5">
        <v>13.94</v>
      </c>
      <c r="AJ908">
        <v>20.91</v>
      </c>
      <c r="AL908" t="s">
        <v>81</v>
      </c>
      <c r="AM908" t="s">
        <v>82</v>
      </c>
      <c r="AO908" t="s">
        <v>83</v>
      </c>
      <c r="AR908" t="s">
        <v>82</v>
      </c>
      <c r="AT908" t="s">
        <v>82</v>
      </c>
      <c r="AW908" t="s">
        <v>82</v>
      </c>
      <c r="AY908" t="s">
        <v>4755</v>
      </c>
      <c r="AZ908" t="s">
        <v>4755</v>
      </c>
      <c r="BA908" t="s">
        <v>105</v>
      </c>
      <c r="BB908">
        <v>75087</v>
      </c>
      <c r="BC908" t="s">
        <v>79</v>
      </c>
      <c r="BH908" t="s">
        <v>7368</v>
      </c>
      <c r="BJ908">
        <v>752921687</v>
      </c>
    </row>
    <row r="909" spans="1:62" x14ac:dyDescent="0.25">
      <c r="A909" t="s">
        <v>7656</v>
      </c>
      <c r="B909" s="2">
        <v>43441</v>
      </c>
      <c r="C909" t="s">
        <v>63</v>
      </c>
      <c r="D909" s="3">
        <v>43407.162311782406</v>
      </c>
      <c r="E909" t="s">
        <v>1763</v>
      </c>
      <c r="F909" s="2">
        <v>43497</v>
      </c>
      <c r="G909" s="2">
        <v>43770</v>
      </c>
      <c r="H909" t="s">
        <v>7657</v>
      </c>
      <c r="J909" t="s">
        <v>5787</v>
      </c>
      <c r="K909" t="s">
        <v>67</v>
      </c>
      <c r="L909" t="s">
        <v>5477</v>
      </c>
      <c r="M909" t="s">
        <v>147</v>
      </c>
      <c r="N909">
        <v>19462</v>
      </c>
      <c r="O909" t="s">
        <v>70</v>
      </c>
      <c r="P909" t="s">
        <v>67</v>
      </c>
      <c r="Q909" t="s">
        <v>5788</v>
      </c>
      <c r="S909" t="s">
        <v>72</v>
      </c>
      <c r="T909" t="s">
        <v>5946</v>
      </c>
      <c r="U909" t="s">
        <v>5854</v>
      </c>
      <c r="V909" t="s">
        <v>5791</v>
      </c>
      <c r="W909" t="s">
        <v>232</v>
      </c>
      <c r="X909" t="s">
        <v>106</v>
      </c>
      <c r="Y909" t="str">
        <f>"37-3011"</f>
        <v>37-3011</v>
      </c>
      <c r="Z909" t="s">
        <v>94</v>
      </c>
      <c r="AA909">
        <v>561730</v>
      </c>
      <c r="AB909">
        <v>20</v>
      </c>
      <c r="AC909">
        <v>20</v>
      </c>
      <c r="AD909" t="s">
        <v>79</v>
      </c>
      <c r="AE909" t="s">
        <v>80</v>
      </c>
      <c r="AF909">
        <v>40</v>
      </c>
      <c r="AG909" s="4">
        <v>0.29166666666666669</v>
      </c>
      <c r="AH909" s="4">
        <v>0.64583333333333337</v>
      </c>
      <c r="AI909" s="5">
        <v>13.52</v>
      </c>
      <c r="AJ909">
        <v>20.28</v>
      </c>
      <c r="AL909" t="s">
        <v>81</v>
      </c>
      <c r="AM909" t="s">
        <v>82</v>
      </c>
      <c r="AO909" t="s">
        <v>83</v>
      </c>
      <c r="AP909" t="s">
        <v>67</v>
      </c>
      <c r="AQ909" t="s">
        <v>67</v>
      </c>
      <c r="AR909" t="s">
        <v>82</v>
      </c>
      <c r="AT909" t="s">
        <v>82</v>
      </c>
      <c r="AW909" t="s">
        <v>82</v>
      </c>
      <c r="AY909" t="s">
        <v>1564</v>
      </c>
      <c r="AZ909" t="s">
        <v>1566</v>
      </c>
      <c r="BA909" t="s">
        <v>1064</v>
      </c>
      <c r="BB909">
        <v>37211</v>
      </c>
      <c r="BC909" t="s">
        <v>79</v>
      </c>
      <c r="BH909" t="s">
        <v>7658</v>
      </c>
      <c r="BJ909">
        <v>421724313</v>
      </c>
    </row>
    <row r="910" spans="1:62" x14ac:dyDescent="0.25">
      <c r="A910" t="s">
        <v>7666</v>
      </c>
      <c r="B910" s="2">
        <v>43441</v>
      </c>
      <c r="C910" t="s">
        <v>63</v>
      </c>
      <c r="D910" s="3">
        <v>43407.164421747686</v>
      </c>
      <c r="E910" t="s">
        <v>1763</v>
      </c>
      <c r="F910" s="2">
        <v>43497</v>
      </c>
      <c r="G910" s="2">
        <v>43770</v>
      </c>
      <c r="H910" t="s">
        <v>7667</v>
      </c>
      <c r="I910" t="s">
        <v>7668</v>
      </c>
      <c r="J910" t="s">
        <v>6865</v>
      </c>
      <c r="L910" t="s">
        <v>6866</v>
      </c>
      <c r="M910" t="s">
        <v>147</v>
      </c>
      <c r="N910">
        <v>19462</v>
      </c>
      <c r="O910" t="s">
        <v>70</v>
      </c>
      <c r="Q910" t="s">
        <v>6867</v>
      </c>
      <c r="S910" t="s">
        <v>72</v>
      </c>
      <c r="T910" t="s">
        <v>5946</v>
      </c>
      <c r="U910" t="s">
        <v>5854</v>
      </c>
      <c r="V910" t="s">
        <v>6868</v>
      </c>
      <c r="W910" t="s">
        <v>232</v>
      </c>
      <c r="X910" t="s">
        <v>106</v>
      </c>
      <c r="Y910" t="str">
        <f>"37-3011"</f>
        <v>37-3011</v>
      </c>
      <c r="Z910" t="s">
        <v>94</v>
      </c>
      <c r="AA910">
        <v>561730</v>
      </c>
      <c r="AB910">
        <v>40</v>
      </c>
      <c r="AC910">
        <v>40</v>
      </c>
      <c r="AD910" t="s">
        <v>79</v>
      </c>
      <c r="AE910" t="s">
        <v>95</v>
      </c>
      <c r="AF910">
        <v>40</v>
      </c>
      <c r="AG910" s="4">
        <v>0.27083333333333331</v>
      </c>
      <c r="AH910" s="4">
        <v>0.64583333333333337</v>
      </c>
      <c r="AI910" s="5">
        <v>13.94</v>
      </c>
      <c r="AJ910">
        <v>20.91</v>
      </c>
      <c r="AL910" t="s">
        <v>81</v>
      </c>
      <c r="AM910" t="s">
        <v>82</v>
      </c>
      <c r="AO910" t="s">
        <v>83</v>
      </c>
      <c r="AR910" t="s">
        <v>82</v>
      </c>
      <c r="AT910" t="s">
        <v>82</v>
      </c>
      <c r="AW910" t="s">
        <v>82</v>
      </c>
      <c r="AY910" t="s">
        <v>1225</v>
      </c>
      <c r="AZ910" t="s">
        <v>1225</v>
      </c>
      <c r="BA910" t="s">
        <v>105</v>
      </c>
      <c r="BB910">
        <v>75234</v>
      </c>
      <c r="BC910" t="s">
        <v>79</v>
      </c>
      <c r="BH910" t="s">
        <v>7574</v>
      </c>
      <c r="BJ910">
        <v>751824297</v>
      </c>
    </row>
    <row r="911" spans="1:62" x14ac:dyDescent="0.25">
      <c r="A911" t="s">
        <v>7713</v>
      </c>
      <c r="B911" s="2">
        <v>43441</v>
      </c>
      <c r="C911" t="s">
        <v>63</v>
      </c>
      <c r="D911" s="3">
        <v>43406.834726817127</v>
      </c>
      <c r="E911" t="s">
        <v>64</v>
      </c>
      <c r="F911" s="2">
        <v>43497</v>
      </c>
      <c r="G911" s="2">
        <v>43770</v>
      </c>
      <c r="H911" t="s">
        <v>7714</v>
      </c>
      <c r="I911" t="s">
        <v>7715</v>
      </c>
      <c r="J911" t="s">
        <v>7716</v>
      </c>
      <c r="L911" t="s">
        <v>738</v>
      </c>
      <c r="M911" t="s">
        <v>105</v>
      </c>
      <c r="N911">
        <v>78737</v>
      </c>
      <c r="O911" t="s">
        <v>70</v>
      </c>
      <c r="Q911" t="s">
        <v>7717</v>
      </c>
      <c r="S911" t="s">
        <v>72</v>
      </c>
      <c r="T911" t="s">
        <v>1855</v>
      </c>
      <c r="U911" t="s">
        <v>1856</v>
      </c>
      <c r="V911" t="s">
        <v>863</v>
      </c>
      <c r="W911" t="s">
        <v>105</v>
      </c>
      <c r="X911" t="s">
        <v>106</v>
      </c>
      <c r="Y911" t="str">
        <f>"37-3011"</f>
        <v>37-3011</v>
      </c>
      <c r="Z911" t="s">
        <v>94</v>
      </c>
      <c r="AA911">
        <v>551112</v>
      </c>
      <c r="AB911">
        <v>18</v>
      </c>
      <c r="AC911">
        <v>18</v>
      </c>
      <c r="AD911" t="s">
        <v>79</v>
      </c>
      <c r="AE911" t="s">
        <v>95</v>
      </c>
      <c r="AF911">
        <v>40</v>
      </c>
      <c r="AG911" s="4">
        <v>0.27083333333333331</v>
      </c>
      <c r="AH911" s="4">
        <v>0.625</v>
      </c>
      <c r="AI911" s="5">
        <v>13.91</v>
      </c>
      <c r="AJ911">
        <v>20.87</v>
      </c>
      <c r="AK911">
        <v>36</v>
      </c>
      <c r="AL911" t="s">
        <v>81</v>
      </c>
      <c r="AM911" t="s">
        <v>82</v>
      </c>
      <c r="AO911" t="s">
        <v>83</v>
      </c>
      <c r="AR911" t="s">
        <v>82</v>
      </c>
      <c r="AT911" t="s">
        <v>82</v>
      </c>
      <c r="AW911" t="s">
        <v>72</v>
      </c>
      <c r="AX911">
        <v>2</v>
      </c>
      <c r="AY911" t="s">
        <v>738</v>
      </c>
      <c r="AZ911" t="s">
        <v>2422</v>
      </c>
      <c r="BA911" t="s">
        <v>105</v>
      </c>
      <c r="BB911">
        <v>78737</v>
      </c>
      <c r="BC911" t="s">
        <v>79</v>
      </c>
      <c r="BH911" t="s">
        <v>7716</v>
      </c>
      <c r="BJ911">
        <v>320356420</v>
      </c>
    </row>
    <row r="912" spans="1:62" x14ac:dyDescent="0.25">
      <c r="A912" t="s">
        <v>7794</v>
      </c>
      <c r="B912" s="2">
        <v>43441</v>
      </c>
      <c r="C912" t="s">
        <v>63</v>
      </c>
      <c r="D912" s="3">
        <v>43418.478369837962</v>
      </c>
      <c r="E912" t="s">
        <v>64</v>
      </c>
      <c r="F912" s="2">
        <v>43497</v>
      </c>
      <c r="G912" s="2">
        <v>43769</v>
      </c>
      <c r="H912" t="s">
        <v>7795</v>
      </c>
      <c r="J912" t="s">
        <v>7796</v>
      </c>
      <c r="L912" t="s">
        <v>7797</v>
      </c>
      <c r="M912" t="s">
        <v>1276</v>
      </c>
      <c r="N912">
        <v>54738</v>
      </c>
      <c r="O912" t="s">
        <v>70</v>
      </c>
      <c r="Q912" t="s">
        <v>7798</v>
      </c>
      <c r="S912" t="s">
        <v>72</v>
      </c>
      <c r="T912" t="s">
        <v>878</v>
      </c>
      <c r="U912" t="s">
        <v>2327</v>
      </c>
      <c r="V912" t="s">
        <v>880</v>
      </c>
      <c r="W912" t="s">
        <v>881</v>
      </c>
      <c r="X912" t="s">
        <v>1092</v>
      </c>
      <c r="Y912" t="str">
        <f>"45-4011"</f>
        <v>45-4011</v>
      </c>
      <c r="Z912" t="s">
        <v>763</v>
      </c>
      <c r="AA912">
        <v>115310</v>
      </c>
      <c r="AB912">
        <v>60</v>
      </c>
      <c r="AC912">
        <v>60</v>
      </c>
      <c r="AD912" t="s">
        <v>79</v>
      </c>
      <c r="AE912" t="s">
        <v>80</v>
      </c>
      <c r="AF912">
        <v>40</v>
      </c>
      <c r="AG912" s="4">
        <v>0.33333333333333331</v>
      </c>
      <c r="AH912" s="4">
        <v>0.6875</v>
      </c>
      <c r="AI912" s="5">
        <v>14.14</v>
      </c>
      <c r="AJ912">
        <v>21.21</v>
      </c>
      <c r="AK912">
        <v>34.32</v>
      </c>
      <c r="AL912" t="s">
        <v>81</v>
      </c>
      <c r="AM912" t="s">
        <v>82</v>
      </c>
      <c r="AO912" t="s">
        <v>83</v>
      </c>
      <c r="AR912" t="s">
        <v>82</v>
      </c>
      <c r="AT912" t="s">
        <v>82</v>
      </c>
      <c r="AW912" t="s">
        <v>82</v>
      </c>
      <c r="AY912" t="s">
        <v>7799</v>
      </c>
      <c r="AZ912" t="s">
        <v>3147</v>
      </c>
      <c r="BA912" t="s">
        <v>100</v>
      </c>
      <c r="BB912">
        <v>28655</v>
      </c>
      <c r="BC912" t="s">
        <v>79</v>
      </c>
      <c r="BH912" t="s">
        <v>7800</v>
      </c>
      <c r="BJ912">
        <v>391996351</v>
      </c>
    </row>
    <row r="913" spans="1:62" x14ac:dyDescent="0.25">
      <c r="A913" t="s">
        <v>7984</v>
      </c>
      <c r="B913" s="2">
        <v>43441</v>
      </c>
      <c r="C913" t="s">
        <v>63</v>
      </c>
      <c r="D913" s="3">
        <v>43430.525052534722</v>
      </c>
      <c r="E913" t="s">
        <v>91</v>
      </c>
      <c r="H913" t="s">
        <v>7985</v>
      </c>
      <c r="J913" t="s">
        <v>7986</v>
      </c>
      <c r="K913" t="s">
        <v>7987</v>
      </c>
      <c r="L913" t="s">
        <v>7988</v>
      </c>
      <c r="M913" t="s">
        <v>226</v>
      </c>
      <c r="N913">
        <v>48143</v>
      </c>
      <c r="O913" t="s">
        <v>70</v>
      </c>
      <c r="Q913" t="s">
        <v>7989</v>
      </c>
      <c r="S913" t="s">
        <v>82</v>
      </c>
      <c r="U913" t="s">
        <v>92</v>
      </c>
      <c r="X913" t="s">
        <v>7990</v>
      </c>
      <c r="Y913" t="str">
        <f>"37-3011"</f>
        <v>37-3011</v>
      </c>
      <c r="Z913" t="s">
        <v>94</v>
      </c>
      <c r="AA913">
        <v>56173</v>
      </c>
      <c r="AB913">
        <v>8</v>
      </c>
      <c r="AD913" t="s">
        <v>79</v>
      </c>
      <c r="AE913" t="s">
        <v>80</v>
      </c>
      <c r="AF913">
        <v>40</v>
      </c>
      <c r="AG913" s="4">
        <v>0.3125</v>
      </c>
      <c r="AH913" s="4">
        <v>0.75</v>
      </c>
      <c r="AI913" s="6">
        <v>14</v>
      </c>
      <c r="AJ913">
        <v>21</v>
      </c>
      <c r="AK913">
        <v>24</v>
      </c>
      <c r="AL913" t="s">
        <v>81</v>
      </c>
      <c r="AM913" t="s">
        <v>82</v>
      </c>
      <c r="AO913" t="s">
        <v>83</v>
      </c>
      <c r="AR913" t="s">
        <v>82</v>
      </c>
      <c r="AT913" t="s">
        <v>82</v>
      </c>
      <c r="AW913" t="s">
        <v>82</v>
      </c>
      <c r="AY913" t="s">
        <v>7991</v>
      </c>
      <c r="AZ913" t="s">
        <v>7992</v>
      </c>
      <c r="BA913" t="s">
        <v>226</v>
      </c>
      <c r="BB913">
        <v>48105</v>
      </c>
      <c r="BC913" t="s">
        <v>87</v>
      </c>
      <c r="BH913" t="s">
        <v>7993</v>
      </c>
      <c r="BJ913">
        <v>331148821</v>
      </c>
    </row>
    <row r="914" spans="1:62" x14ac:dyDescent="0.25">
      <c r="A914" t="s">
        <v>8000</v>
      </c>
      <c r="B914" s="2">
        <v>43441</v>
      </c>
      <c r="C914" t="s">
        <v>63</v>
      </c>
      <c r="D914" s="3">
        <v>43406.838984131944</v>
      </c>
      <c r="E914" t="s">
        <v>64</v>
      </c>
      <c r="F914" s="2">
        <v>43497</v>
      </c>
      <c r="G914" s="2">
        <v>43770</v>
      </c>
      <c r="H914" t="s">
        <v>8001</v>
      </c>
      <c r="I914" t="s">
        <v>7785</v>
      </c>
      <c r="J914" t="s">
        <v>8002</v>
      </c>
      <c r="L914" t="s">
        <v>1254</v>
      </c>
      <c r="M914" t="s">
        <v>76</v>
      </c>
      <c r="N914">
        <v>73160</v>
      </c>
      <c r="O914" t="s">
        <v>70</v>
      </c>
      <c r="Q914" t="s">
        <v>7717</v>
      </c>
      <c r="S914" t="s">
        <v>72</v>
      </c>
      <c r="T914" t="s">
        <v>1855</v>
      </c>
      <c r="U914" t="s">
        <v>1856</v>
      </c>
      <c r="V914" t="s">
        <v>863</v>
      </c>
      <c r="W914" t="s">
        <v>105</v>
      </c>
      <c r="X914" t="s">
        <v>106</v>
      </c>
      <c r="Y914" t="str">
        <f>"37-3011"</f>
        <v>37-3011</v>
      </c>
      <c r="Z914" t="s">
        <v>94</v>
      </c>
      <c r="AA914">
        <v>551112</v>
      </c>
      <c r="AB914">
        <v>18</v>
      </c>
      <c r="AC914">
        <v>18</v>
      </c>
      <c r="AD914" t="s">
        <v>79</v>
      </c>
      <c r="AE914" t="s">
        <v>95</v>
      </c>
      <c r="AF914">
        <v>40</v>
      </c>
      <c r="AG914" s="4">
        <v>0.29166666666666669</v>
      </c>
      <c r="AH914" s="4">
        <v>0.64583333333333337</v>
      </c>
      <c r="AI914" s="5">
        <v>12.92</v>
      </c>
      <c r="AJ914">
        <v>19.38</v>
      </c>
      <c r="AK914">
        <v>24</v>
      </c>
      <c r="AL914" t="s">
        <v>81</v>
      </c>
      <c r="AM914" t="s">
        <v>82</v>
      </c>
      <c r="AO914" t="s">
        <v>83</v>
      </c>
      <c r="AR914" t="s">
        <v>82</v>
      </c>
      <c r="AT914" t="s">
        <v>82</v>
      </c>
      <c r="AW914" t="s">
        <v>72</v>
      </c>
      <c r="AX914">
        <v>2</v>
      </c>
      <c r="AY914" t="s">
        <v>1254</v>
      </c>
      <c r="AZ914" t="s">
        <v>1257</v>
      </c>
      <c r="BA914" t="s">
        <v>76</v>
      </c>
      <c r="BB914">
        <v>73160</v>
      </c>
      <c r="BC914" t="s">
        <v>79</v>
      </c>
      <c r="BH914" t="s">
        <v>8002</v>
      </c>
      <c r="BJ914">
        <v>830501267</v>
      </c>
    </row>
    <row r="915" spans="1:62" x14ac:dyDescent="0.25">
      <c r="A915" t="s">
        <v>8801</v>
      </c>
      <c r="B915" s="2">
        <v>43441</v>
      </c>
      <c r="C915" t="s">
        <v>63</v>
      </c>
      <c r="D915" s="3">
        <v>43406.833808518517</v>
      </c>
      <c r="E915" t="s">
        <v>7593</v>
      </c>
      <c r="F915" s="2">
        <v>43497</v>
      </c>
      <c r="G915" s="2">
        <v>43800</v>
      </c>
      <c r="H915" t="s">
        <v>8802</v>
      </c>
      <c r="J915" t="s">
        <v>8803</v>
      </c>
      <c r="L915" t="s">
        <v>5115</v>
      </c>
      <c r="M915" t="s">
        <v>278</v>
      </c>
      <c r="N915">
        <v>23453</v>
      </c>
      <c r="O915" t="s">
        <v>70</v>
      </c>
      <c r="Q915" t="s">
        <v>8804</v>
      </c>
      <c r="S915" t="s">
        <v>72</v>
      </c>
      <c r="T915" t="s">
        <v>5117</v>
      </c>
      <c r="U915" t="s">
        <v>5118</v>
      </c>
      <c r="V915" t="s">
        <v>4354</v>
      </c>
      <c r="W915" t="s">
        <v>278</v>
      </c>
      <c r="X915" t="s">
        <v>106</v>
      </c>
      <c r="Y915" t="str">
        <f>"37-3011"</f>
        <v>37-3011</v>
      </c>
      <c r="Z915" t="s">
        <v>94</v>
      </c>
      <c r="AA915">
        <v>561730</v>
      </c>
      <c r="AB915">
        <v>30</v>
      </c>
      <c r="AC915">
        <v>29</v>
      </c>
      <c r="AD915" t="s">
        <v>79</v>
      </c>
      <c r="AE915" t="s">
        <v>80</v>
      </c>
      <c r="AF915">
        <v>35</v>
      </c>
      <c r="AG915" s="4">
        <v>0.29166666666666669</v>
      </c>
      <c r="AH915" s="4">
        <v>0.66666666666666663</v>
      </c>
      <c r="AI915" s="5">
        <v>12.46</v>
      </c>
      <c r="AJ915">
        <v>18.690000000000001</v>
      </c>
      <c r="AL915" t="s">
        <v>81</v>
      </c>
      <c r="AM915" t="s">
        <v>82</v>
      </c>
      <c r="AO915" t="s">
        <v>83</v>
      </c>
      <c r="AR915" t="s">
        <v>82</v>
      </c>
      <c r="AT915" t="s">
        <v>82</v>
      </c>
      <c r="AW915" t="s">
        <v>72</v>
      </c>
      <c r="AX915">
        <v>3</v>
      </c>
      <c r="AY915" t="s">
        <v>5115</v>
      </c>
      <c r="AZ915" t="s">
        <v>5119</v>
      </c>
      <c r="BA915" t="s">
        <v>278</v>
      </c>
      <c r="BB915">
        <v>23453</v>
      </c>
      <c r="BC915" t="s">
        <v>79</v>
      </c>
      <c r="BH915" t="s">
        <v>8803</v>
      </c>
      <c r="BJ915">
        <v>300728388</v>
      </c>
    </row>
    <row r="916" spans="1:62" x14ac:dyDescent="0.25">
      <c r="A916" t="s">
        <v>8974</v>
      </c>
      <c r="B916" s="2">
        <v>43441</v>
      </c>
      <c r="C916" t="s">
        <v>63</v>
      </c>
      <c r="D916" s="3">
        <v>43406.83545726852</v>
      </c>
      <c r="E916" t="s">
        <v>1763</v>
      </c>
      <c r="F916" s="2">
        <v>43497</v>
      </c>
      <c r="G916" s="2">
        <v>43800</v>
      </c>
      <c r="H916" t="s">
        <v>8975</v>
      </c>
      <c r="J916" t="s">
        <v>8976</v>
      </c>
      <c r="L916" t="s">
        <v>8977</v>
      </c>
      <c r="M916" t="s">
        <v>136</v>
      </c>
      <c r="N916">
        <v>21703</v>
      </c>
      <c r="O916" t="s">
        <v>70</v>
      </c>
      <c r="Q916" t="s">
        <v>8978</v>
      </c>
      <c r="S916" t="s">
        <v>72</v>
      </c>
      <c r="T916" t="s">
        <v>5117</v>
      </c>
      <c r="U916" t="s">
        <v>5118</v>
      </c>
      <c r="V916" t="s">
        <v>2222</v>
      </c>
      <c r="W916" t="s">
        <v>278</v>
      </c>
      <c r="X916" t="s">
        <v>106</v>
      </c>
      <c r="Y916" t="str">
        <f>"37-3011"</f>
        <v>37-3011</v>
      </c>
      <c r="Z916" t="s">
        <v>94</v>
      </c>
      <c r="AA916">
        <v>561730</v>
      </c>
      <c r="AB916">
        <v>35</v>
      </c>
      <c r="AC916">
        <v>35</v>
      </c>
      <c r="AD916" t="s">
        <v>79</v>
      </c>
      <c r="AE916" t="s">
        <v>80</v>
      </c>
      <c r="AF916">
        <v>35</v>
      </c>
      <c r="AG916" s="4">
        <v>0.27083333333333331</v>
      </c>
      <c r="AH916" s="4">
        <v>0.625</v>
      </c>
      <c r="AI916" s="5">
        <v>15.39</v>
      </c>
      <c r="AJ916">
        <v>23.09</v>
      </c>
      <c r="AL916" t="s">
        <v>81</v>
      </c>
      <c r="AM916" t="s">
        <v>82</v>
      </c>
      <c r="AO916" t="s">
        <v>83</v>
      </c>
      <c r="AR916" t="s">
        <v>82</v>
      </c>
      <c r="AT916" t="s">
        <v>82</v>
      </c>
      <c r="AW916" t="s">
        <v>72</v>
      </c>
      <c r="AX916">
        <v>3</v>
      </c>
      <c r="AY916" t="s">
        <v>8977</v>
      </c>
      <c r="AZ916" t="s">
        <v>8977</v>
      </c>
      <c r="BA916" t="s">
        <v>136</v>
      </c>
      <c r="BB916">
        <v>21703</v>
      </c>
      <c r="BC916" t="s">
        <v>79</v>
      </c>
      <c r="BH916" t="s">
        <v>8976</v>
      </c>
      <c r="BJ916">
        <v>521457062</v>
      </c>
    </row>
    <row r="917" spans="1:62" x14ac:dyDescent="0.25">
      <c r="A917" t="s">
        <v>9025</v>
      </c>
      <c r="B917" s="2">
        <v>43441</v>
      </c>
      <c r="C917" t="s">
        <v>63</v>
      </c>
      <c r="D917" s="3">
        <v>43407.300308240738</v>
      </c>
      <c r="E917" t="s">
        <v>1763</v>
      </c>
      <c r="F917" s="2">
        <v>43497</v>
      </c>
      <c r="G917" s="2">
        <v>43784</v>
      </c>
      <c r="H917" t="s">
        <v>8952</v>
      </c>
      <c r="J917" t="s">
        <v>8953</v>
      </c>
      <c r="L917" t="s">
        <v>8954</v>
      </c>
      <c r="M917" t="s">
        <v>105</v>
      </c>
      <c r="N917">
        <v>78247</v>
      </c>
      <c r="O917" t="s">
        <v>70</v>
      </c>
      <c r="Q917" t="s">
        <v>8955</v>
      </c>
      <c r="S917" t="s">
        <v>72</v>
      </c>
      <c r="T917" t="s">
        <v>1855</v>
      </c>
      <c r="U917" t="s">
        <v>1856</v>
      </c>
      <c r="V917" t="s">
        <v>863</v>
      </c>
      <c r="W917" t="s">
        <v>105</v>
      </c>
      <c r="X917" t="s">
        <v>106</v>
      </c>
      <c r="Y917" t="str">
        <f>"37-3011"</f>
        <v>37-3011</v>
      </c>
      <c r="Z917" t="s">
        <v>94</v>
      </c>
      <c r="AA917">
        <v>561730</v>
      </c>
      <c r="AB917">
        <v>128</v>
      </c>
      <c r="AC917">
        <v>128</v>
      </c>
      <c r="AD917" t="s">
        <v>79</v>
      </c>
      <c r="AE917" t="s">
        <v>95</v>
      </c>
      <c r="AF917">
        <v>40</v>
      </c>
      <c r="AG917" s="4">
        <v>0.29166666666666669</v>
      </c>
      <c r="AH917" s="4">
        <v>0.66666666666666663</v>
      </c>
      <c r="AI917" s="5">
        <v>13.02</v>
      </c>
      <c r="AJ917">
        <v>19.53</v>
      </c>
      <c r="AL917" t="s">
        <v>81</v>
      </c>
      <c r="AM917" t="s">
        <v>82</v>
      </c>
      <c r="AO917" t="s">
        <v>83</v>
      </c>
      <c r="AR917" t="s">
        <v>82</v>
      </c>
      <c r="AT917" t="s">
        <v>82</v>
      </c>
      <c r="AW917" t="s">
        <v>72</v>
      </c>
      <c r="AX917">
        <v>3</v>
      </c>
      <c r="AY917" t="s">
        <v>8954</v>
      </c>
      <c r="AZ917" t="s">
        <v>797</v>
      </c>
      <c r="BA917" t="s">
        <v>105</v>
      </c>
      <c r="BB917">
        <v>78247</v>
      </c>
      <c r="BC917" t="s">
        <v>79</v>
      </c>
      <c r="BH917" t="s">
        <v>8953</v>
      </c>
      <c r="BJ917">
        <v>742593871</v>
      </c>
    </row>
    <row r="918" spans="1:62" x14ac:dyDescent="0.25">
      <c r="A918" t="s">
        <v>9041</v>
      </c>
      <c r="B918" s="2">
        <v>43441</v>
      </c>
      <c r="C918" t="s">
        <v>63</v>
      </c>
      <c r="D918" s="3">
        <v>43407.218449189815</v>
      </c>
      <c r="E918" t="s">
        <v>1763</v>
      </c>
      <c r="F918" s="2">
        <v>43497</v>
      </c>
      <c r="G918" s="2">
        <v>43770</v>
      </c>
      <c r="H918" t="s">
        <v>9042</v>
      </c>
      <c r="I918" t="s">
        <v>9043</v>
      </c>
      <c r="J918" t="s">
        <v>9044</v>
      </c>
      <c r="L918" t="s">
        <v>738</v>
      </c>
      <c r="M918" t="s">
        <v>105</v>
      </c>
      <c r="N918">
        <v>78754</v>
      </c>
      <c r="O918" t="s">
        <v>70</v>
      </c>
      <c r="Q918" t="s">
        <v>9045</v>
      </c>
      <c r="S918" t="s">
        <v>72</v>
      </c>
      <c r="T918" t="s">
        <v>1855</v>
      </c>
      <c r="U918" t="s">
        <v>1856</v>
      </c>
      <c r="V918" t="s">
        <v>863</v>
      </c>
      <c r="W918" t="s">
        <v>105</v>
      </c>
      <c r="X918" t="s">
        <v>106</v>
      </c>
      <c r="Y918" t="str">
        <f>"37-3011"</f>
        <v>37-3011</v>
      </c>
      <c r="Z918" t="s">
        <v>94</v>
      </c>
      <c r="AA918">
        <v>561730</v>
      </c>
      <c r="AB918">
        <v>48</v>
      </c>
      <c r="AC918">
        <v>48</v>
      </c>
      <c r="AD918" t="s">
        <v>79</v>
      </c>
      <c r="AE918" t="s">
        <v>95</v>
      </c>
      <c r="AF918">
        <v>40</v>
      </c>
      <c r="AG918" s="4">
        <v>0.29166666666666669</v>
      </c>
      <c r="AH918" s="4">
        <v>0.70833333333333337</v>
      </c>
      <c r="AI918" s="5">
        <v>13.91</v>
      </c>
      <c r="AJ918">
        <v>20.87</v>
      </c>
      <c r="AL918" t="s">
        <v>81</v>
      </c>
      <c r="AM918" t="s">
        <v>82</v>
      </c>
      <c r="AO918" t="s">
        <v>83</v>
      </c>
      <c r="AR918" t="s">
        <v>82</v>
      </c>
      <c r="AT918" t="s">
        <v>82</v>
      </c>
      <c r="AW918" t="s">
        <v>72</v>
      </c>
      <c r="AX918">
        <v>1</v>
      </c>
      <c r="AY918" t="s">
        <v>738</v>
      </c>
      <c r="AZ918" t="s">
        <v>2422</v>
      </c>
      <c r="BA918" t="s">
        <v>105</v>
      </c>
      <c r="BB918">
        <v>78754</v>
      </c>
      <c r="BC918" t="s">
        <v>79</v>
      </c>
      <c r="BH918" t="s">
        <v>9044</v>
      </c>
      <c r="BJ918">
        <v>814297382</v>
      </c>
    </row>
    <row r="919" spans="1:62" x14ac:dyDescent="0.25">
      <c r="A919" t="s">
        <v>9057</v>
      </c>
      <c r="B919" s="2">
        <v>43441</v>
      </c>
      <c r="C919" t="s">
        <v>63</v>
      </c>
      <c r="D919" s="3">
        <v>43407.224307280092</v>
      </c>
      <c r="E919" t="s">
        <v>7593</v>
      </c>
      <c r="F919" s="2">
        <v>43497</v>
      </c>
      <c r="G919" s="2">
        <v>43770</v>
      </c>
      <c r="H919" t="s">
        <v>9042</v>
      </c>
      <c r="I919" t="s">
        <v>9043</v>
      </c>
      <c r="J919" t="s">
        <v>9044</v>
      </c>
      <c r="L919" t="s">
        <v>738</v>
      </c>
      <c r="M919" t="s">
        <v>105</v>
      </c>
      <c r="N919">
        <v>78754</v>
      </c>
      <c r="O919" t="s">
        <v>70</v>
      </c>
      <c r="Q919" t="s">
        <v>9045</v>
      </c>
      <c r="S919" t="s">
        <v>72</v>
      </c>
      <c r="T919" t="s">
        <v>1855</v>
      </c>
      <c r="U919" t="s">
        <v>1856</v>
      </c>
      <c r="V919" t="s">
        <v>863</v>
      </c>
      <c r="W919" t="s">
        <v>105</v>
      </c>
      <c r="X919" t="s">
        <v>106</v>
      </c>
      <c r="Y919" t="str">
        <f>"37-3011"</f>
        <v>37-3011</v>
      </c>
      <c r="Z919" t="s">
        <v>94</v>
      </c>
      <c r="AA919">
        <v>561730</v>
      </c>
      <c r="AB919">
        <v>12</v>
      </c>
      <c r="AC919">
        <v>11</v>
      </c>
      <c r="AD919" t="s">
        <v>79</v>
      </c>
      <c r="AE919" t="s">
        <v>95</v>
      </c>
      <c r="AF919">
        <v>40</v>
      </c>
      <c r="AG919" s="4">
        <v>0.29166666666666669</v>
      </c>
      <c r="AH919" s="4">
        <v>0.70833333333333337</v>
      </c>
      <c r="AI919" s="5">
        <v>13.44</v>
      </c>
      <c r="AJ919">
        <v>20.16</v>
      </c>
      <c r="AL919" t="s">
        <v>81</v>
      </c>
      <c r="AM919" t="s">
        <v>82</v>
      </c>
      <c r="AO919" t="s">
        <v>83</v>
      </c>
      <c r="AR919" t="s">
        <v>82</v>
      </c>
      <c r="AT919" t="s">
        <v>82</v>
      </c>
      <c r="AW919" t="s">
        <v>72</v>
      </c>
      <c r="AX919">
        <v>1</v>
      </c>
      <c r="AY919" t="s">
        <v>3291</v>
      </c>
      <c r="AZ919" t="s">
        <v>3292</v>
      </c>
      <c r="BA919" t="s">
        <v>105</v>
      </c>
      <c r="BB919">
        <v>77040</v>
      </c>
      <c r="BC919" t="s">
        <v>79</v>
      </c>
      <c r="BH919" t="s">
        <v>9058</v>
      </c>
      <c r="BJ919">
        <v>814297382</v>
      </c>
    </row>
    <row r="920" spans="1:62" x14ac:dyDescent="0.25">
      <c r="A920" t="s">
        <v>9209</v>
      </c>
      <c r="B920" s="2">
        <v>43441</v>
      </c>
      <c r="C920" t="s">
        <v>63</v>
      </c>
      <c r="D920" s="3">
        <v>43406.834110405092</v>
      </c>
      <c r="E920" t="s">
        <v>64</v>
      </c>
      <c r="F920" s="2">
        <v>43497</v>
      </c>
      <c r="G920" s="2">
        <v>43770</v>
      </c>
      <c r="H920" t="s">
        <v>9210</v>
      </c>
      <c r="J920" t="s">
        <v>9211</v>
      </c>
      <c r="K920" t="s">
        <v>9212</v>
      </c>
      <c r="L920" t="s">
        <v>9213</v>
      </c>
      <c r="M920" t="s">
        <v>136</v>
      </c>
      <c r="N920">
        <v>20882</v>
      </c>
      <c r="O920" t="s">
        <v>70</v>
      </c>
      <c r="Q920" t="s">
        <v>9214</v>
      </c>
      <c r="S920" t="s">
        <v>72</v>
      </c>
      <c r="T920" t="s">
        <v>3645</v>
      </c>
      <c r="U920" t="s">
        <v>3891</v>
      </c>
      <c r="V920" t="s">
        <v>3892</v>
      </c>
      <c r="W920" t="s">
        <v>278</v>
      </c>
      <c r="X920" t="s">
        <v>106</v>
      </c>
      <c r="Y920" t="str">
        <f>"37-3011"</f>
        <v>37-3011</v>
      </c>
      <c r="Z920" t="s">
        <v>94</v>
      </c>
      <c r="AA920">
        <v>561730</v>
      </c>
      <c r="AB920">
        <v>20</v>
      </c>
      <c r="AC920">
        <v>20</v>
      </c>
      <c r="AD920" t="s">
        <v>79</v>
      </c>
      <c r="AE920" t="s">
        <v>95</v>
      </c>
      <c r="AF920">
        <v>40</v>
      </c>
      <c r="AG920" s="4">
        <v>0.29166666666666669</v>
      </c>
      <c r="AH920" s="4">
        <v>0.64583333333333337</v>
      </c>
      <c r="AI920" s="5">
        <v>14.73</v>
      </c>
      <c r="AJ920">
        <v>22.1</v>
      </c>
      <c r="AL920" t="s">
        <v>81</v>
      </c>
      <c r="AM920" t="s">
        <v>82</v>
      </c>
      <c r="AO920" t="s">
        <v>83</v>
      </c>
      <c r="AR920" t="s">
        <v>82</v>
      </c>
      <c r="AT920" t="s">
        <v>82</v>
      </c>
      <c r="AW920" t="s">
        <v>82</v>
      </c>
      <c r="AY920" t="s">
        <v>9213</v>
      </c>
      <c r="AZ920" t="s">
        <v>9215</v>
      </c>
      <c r="BA920" t="s">
        <v>136</v>
      </c>
      <c r="BB920">
        <v>20882</v>
      </c>
      <c r="BC920" t="s">
        <v>79</v>
      </c>
      <c r="BH920" t="s">
        <v>9211</v>
      </c>
      <c r="BI920" t="s">
        <v>9212</v>
      </c>
      <c r="BJ920">
        <v>521696425</v>
      </c>
    </row>
    <row r="921" spans="1:62" x14ac:dyDescent="0.25">
      <c r="A921" t="s">
        <v>9230</v>
      </c>
      <c r="B921" s="2">
        <v>43441</v>
      </c>
      <c r="C921" t="s">
        <v>63</v>
      </c>
      <c r="D921" s="3">
        <v>43407.319162314816</v>
      </c>
      <c r="E921" t="s">
        <v>1763</v>
      </c>
      <c r="F921" s="2">
        <v>43497</v>
      </c>
      <c r="G921" s="2">
        <v>43770</v>
      </c>
      <c r="H921" t="s">
        <v>9042</v>
      </c>
      <c r="I921" t="s">
        <v>9043</v>
      </c>
      <c r="J921" t="s">
        <v>9231</v>
      </c>
      <c r="K921" t="s">
        <v>9232</v>
      </c>
      <c r="L921" t="s">
        <v>5541</v>
      </c>
      <c r="M921" t="s">
        <v>147</v>
      </c>
      <c r="N921">
        <v>19355</v>
      </c>
      <c r="O921" t="s">
        <v>70</v>
      </c>
      <c r="Q921" t="s">
        <v>9233</v>
      </c>
      <c r="R921">
        <v>8612</v>
      </c>
      <c r="S921" t="s">
        <v>72</v>
      </c>
      <c r="T921" t="s">
        <v>1855</v>
      </c>
      <c r="U921" t="s">
        <v>1856</v>
      </c>
      <c r="V921" t="s">
        <v>863</v>
      </c>
      <c r="W921" t="s">
        <v>105</v>
      </c>
      <c r="X921" t="s">
        <v>106</v>
      </c>
      <c r="Y921" t="str">
        <f>"37-3011"</f>
        <v>37-3011</v>
      </c>
      <c r="Z921" t="s">
        <v>94</v>
      </c>
      <c r="AA921">
        <v>561730</v>
      </c>
      <c r="AB921">
        <v>25</v>
      </c>
      <c r="AC921">
        <v>25</v>
      </c>
      <c r="AD921" t="s">
        <v>79</v>
      </c>
      <c r="AE921" t="s">
        <v>95</v>
      </c>
      <c r="AF921">
        <v>40</v>
      </c>
      <c r="AG921" s="4">
        <v>0.29166666666666669</v>
      </c>
      <c r="AH921" s="4">
        <v>0.70833333333333337</v>
      </c>
      <c r="AI921" s="5">
        <v>13.94</v>
      </c>
      <c r="AJ921">
        <v>20.91</v>
      </c>
      <c r="AL921" t="s">
        <v>81</v>
      </c>
      <c r="AM921" t="s">
        <v>82</v>
      </c>
      <c r="AO921" t="s">
        <v>83</v>
      </c>
      <c r="AR921" t="s">
        <v>82</v>
      </c>
      <c r="AT921" t="s">
        <v>82</v>
      </c>
      <c r="AW921" t="s">
        <v>72</v>
      </c>
      <c r="AX921">
        <v>1</v>
      </c>
      <c r="AY921" t="s">
        <v>3882</v>
      </c>
      <c r="AZ921" t="s">
        <v>1428</v>
      </c>
      <c r="BA921" t="s">
        <v>105</v>
      </c>
      <c r="BB921">
        <v>76118</v>
      </c>
      <c r="BC921" t="s">
        <v>79</v>
      </c>
      <c r="BH921" t="s">
        <v>9234</v>
      </c>
      <c r="BJ921">
        <v>814297382</v>
      </c>
    </row>
    <row r="922" spans="1:62" x14ac:dyDescent="0.25">
      <c r="A922" t="s">
        <v>9326</v>
      </c>
      <c r="B922" s="2">
        <v>43441</v>
      </c>
      <c r="C922" t="s">
        <v>63</v>
      </c>
      <c r="D922" s="3">
        <v>43407.22911122685</v>
      </c>
      <c r="E922" t="s">
        <v>64</v>
      </c>
      <c r="F922" s="2">
        <v>43497</v>
      </c>
      <c r="G922" s="2">
        <v>43770</v>
      </c>
      <c r="H922" t="s">
        <v>9042</v>
      </c>
      <c r="I922" t="s">
        <v>9043</v>
      </c>
      <c r="J922" t="s">
        <v>9044</v>
      </c>
      <c r="L922" t="s">
        <v>738</v>
      </c>
      <c r="M922" t="s">
        <v>105</v>
      </c>
      <c r="N922">
        <v>78754</v>
      </c>
      <c r="O922" t="s">
        <v>70</v>
      </c>
      <c r="Q922" t="s">
        <v>9045</v>
      </c>
      <c r="S922" t="s">
        <v>72</v>
      </c>
      <c r="T922" t="s">
        <v>1855</v>
      </c>
      <c r="U922" t="s">
        <v>1856</v>
      </c>
      <c r="V922" t="s">
        <v>863</v>
      </c>
      <c r="W922" t="s">
        <v>105</v>
      </c>
      <c r="X922" t="s">
        <v>106</v>
      </c>
      <c r="Y922" t="str">
        <f>"37-3011"</f>
        <v>37-3011</v>
      </c>
      <c r="Z922" t="s">
        <v>94</v>
      </c>
      <c r="AA922">
        <v>561730</v>
      </c>
      <c r="AB922">
        <v>12</v>
      </c>
      <c r="AC922">
        <v>12</v>
      </c>
      <c r="AD922" t="s">
        <v>79</v>
      </c>
      <c r="AE922" t="s">
        <v>95</v>
      </c>
      <c r="AF922">
        <v>40</v>
      </c>
      <c r="AG922" s="4">
        <v>0.29166666666666669</v>
      </c>
      <c r="AH922" s="4">
        <v>0.70833333333333337</v>
      </c>
      <c r="AI922" s="5">
        <v>13.02</v>
      </c>
      <c r="AJ922">
        <v>19.53</v>
      </c>
      <c r="AL922" t="s">
        <v>81</v>
      </c>
      <c r="AM922" t="s">
        <v>82</v>
      </c>
      <c r="AO922" t="s">
        <v>83</v>
      </c>
      <c r="AR922" t="s">
        <v>82</v>
      </c>
      <c r="AT922" t="s">
        <v>82</v>
      </c>
      <c r="AW922" t="s">
        <v>72</v>
      </c>
      <c r="AX922">
        <v>1</v>
      </c>
      <c r="AY922" t="s">
        <v>795</v>
      </c>
      <c r="AZ922" t="s">
        <v>797</v>
      </c>
      <c r="BA922" t="s">
        <v>105</v>
      </c>
      <c r="BB922">
        <v>78217</v>
      </c>
      <c r="BC922" t="s">
        <v>79</v>
      </c>
      <c r="BH922" t="s">
        <v>9327</v>
      </c>
      <c r="BJ922">
        <v>814297382</v>
      </c>
    </row>
    <row r="923" spans="1:62" x14ac:dyDescent="0.25">
      <c r="A923" t="s">
        <v>9496</v>
      </c>
      <c r="B923" s="2">
        <v>43441</v>
      </c>
      <c r="C923" t="s">
        <v>63</v>
      </c>
      <c r="D923" s="3">
        <v>43406.834839189818</v>
      </c>
      <c r="E923" t="s">
        <v>1763</v>
      </c>
      <c r="F923" s="2">
        <v>43497</v>
      </c>
      <c r="G923" s="2">
        <v>43799</v>
      </c>
      <c r="H923" t="s">
        <v>9497</v>
      </c>
      <c r="J923" t="s">
        <v>9498</v>
      </c>
      <c r="L923" t="s">
        <v>9499</v>
      </c>
      <c r="M923" t="s">
        <v>192</v>
      </c>
      <c r="N923">
        <v>55357</v>
      </c>
      <c r="O923" t="s">
        <v>70</v>
      </c>
      <c r="Q923" t="s">
        <v>9500</v>
      </c>
      <c r="S923" t="s">
        <v>72</v>
      </c>
      <c r="T923" t="s">
        <v>9501</v>
      </c>
      <c r="U923" t="s">
        <v>9502</v>
      </c>
      <c r="V923" t="s">
        <v>1700</v>
      </c>
      <c r="W923" t="s">
        <v>76</v>
      </c>
      <c r="X923" t="s">
        <v>106</v>
      </c>
      <c r="Y923" t="str">
        <f>"37-3011"</f>
        <v>37-3011</v>
      </c>
      <c r="Z923" t="s">
        <v>94</v>
      </c>
      <c r="AA923">
        <v>561730</v>
      </c>
      <c r="AB923">
        <v>13</v>
      </c>
      <c r="AC923">
        <v>13</v>
      </c>
      <c r="AD923" t="s">
        <v>79</v>
      </c>
      <c r="AE923" t="s">
        <v>95</v>
      </c>
      <c r="AF923">
        <v>40</v>
      </c>
      <c r="AG923" s="4">
        <v>0.33333333333333331</v>
      </c>
      <c r="AH923" s="4">
        <v>0.70833333333333337</v>
      </c>
      <c r="AI923" s="5">
        <v>17.05</v>
      </c>
      <c r="AJ923">
        <v>25.58</v>
      </c>
      <c r="AL923" t="s">
        <v>81</v>
      </c>
      <c r="AM923" t="s">
        <v>82</v>
      </c>
      <c r="AO923" t="s">
        <v>83</v>
      </c>
      <c r="AR923" t="s">
        <v>82</v>
      </c>
      <c r="AT923" t="s">
        <v>82</v>
      </c>
      <c r="AW923" t="s">
        <v>82</v>
      </c>
      <c r="AY923" t="s">
        <v>9499</v>
      </c>
      <c r="AZ923" t="s">
        <v>1032</v>
      </c>
      <c r="BA923" t="s">
        <v>192</v>
      </c>
      <c r="BB923">
        <v>55357</v>
      </c>
      <c r="BC923" t="s">
        <v>79</v>
      </c>
      <c r="BH923" t="s">
        <v>9498</v>
      </c>
      <c r="BJ923">
        <v>454979133</v>
      </c>
    </row>
    <row r="924" spans="1:62" x14ac:dyDescent="0.25">
      <c r="A924" t="s">
        <v>10025</v>
      </c>
      <c r="B924" s="2">
        <v>43441</v>
      </c>
      <c r="C924" t="s">
        <v>63</v>
      </c>
      <c r="D924" s="3">
        <v>43406.843751192129</v>
      </c>
      <c r="E924" t="s">
        <v>1763</v>
      </c>
      <c r="F924" s="2">
        <v>43497</v>
      </c>
      <c r="G924" s="2">
        <v>43799</v>
      </c>
      <c r="H924" t="s">
        <v>10026</v>
      </c>
      <c r="J924" t="s">
        <v>10027</v>
      </c>
      <c r="L924" t="s">
        <v>4952</v>
      </c>
      <c r="M924" t="s">
        <v>278</v>
      </c>
      <c r="N924">
        <v>22406</v>
      </c>
      <c r="O924" t="s">
        <v>70</v>
      </c>
      <c r="Q924" t="s">
        <v>10028</v>
      </c>
      <c r="S924" t="s">
        <v>72</v>
      </c>
      <c r="T924" t="s">
        <v>6264</v>
      </c>
      <c r="U924" t="s">
        <v>10001</v>
      </c>
      <c r="V924" t="s">
        <v>104</v>
      </c>
      <c r="W924" t="s">
        <v>105</v>
      </c>
      <c r="X924" t="s">
        <v>106</v>
      </c>
      <c r="Y924" t="str">
        <f>"37-3011"</f>
        <v>37-3011</v>
      </c>
      <c r="Z924" t="s">
        <v>94</v>
      </c>
      <c r="AA924">
        <v>561730</v>
      </c>
      <c r="AB924">
        <v>10</v>
      </c>
      <c r="AC924">
        <v>10</v>
      </c>
      <c r="AD924" t="s">
        <v>79</v>
      </c>
      <c r="AE924" t="s">
        <v>80</v>
      </c>
      <c r="AF924">
        <v>40</v>
      </c>
      <c r="AG924" s="4">
        <v>0.27083333333333331</v>
      </c>
      <c r="AH924" s="4">
        <v>0.64583333333333337</v>
      </c>
      <c r="AI924" s="5">
        <v>15.39</v>
      </c>
      <c r="AJ924">
        <v>23.09</v>
      </c>
      <c r="AK924">
        <v>0</v>
      </c>
      <c r="AL924" t="s">
        <v>81</v>
      </c>
      <c r="AM924" t="s">
        <v>82</v>
      </c>
      <c r="AO924" t="s">
        <v>83</v>
      </c>
      <c r="AR924" t="s">
        <v>82</v>
      </c>
      <c r="AT924" t="s">
        <v>82</v>
      </c>
      <c r="AW924" t="s">
        <v>82</v>
      </c>
      <c r="AY924" t="s">
        <v>4952</v>
      </c>
      <c r="AZ924" t="s">
        <v>10029</v>
      </c>
      <c r="BA924" t="s">
        <v>278</v>
      </c>
      <c r="BB924">
        <v>22406</v>
      </c>
      <c r="BC924" t="s">
        <v>79</v>
      </c>
      <c r="BH924" t="s">
        <v>10027</v>
      </c>
      <c r="BJ924">
        <v>200802650</v>
      </c>
    </row>
    <row r="925" spans="1:62" x14ac:dyDescent="0.25">
      <c r="A925" t="s">
        <v>10214</v>
      </c>
      <c r="B925" s="2">
        <v>43441</v>
      </c>
      <c r="C925" t="s">
        <v>63</v>
      </c>
      <c r="D925" s="3">
        <v>43406.88017733796</v>
      </c>
      <c r="E925" t="s">
        <v>64</v>
      </c>
      <c r="F925" s="2">
        <v>43497</v>
      </c>
      <c r="G925" s="2">
        <v>43770</v>
      </c>
      <c r="H925" t="s">
        <v>10215</v>
      </c>
      <c r="J925" t="s">
        <v>10216</v>
      </c>
      <c r="L925" t="s">
        <v>4427</v>
      </c>
      <c r="M925" t="s">
        <v>105</v>
      </c>
      <c r="N925">
        <v>78613</v>
      </c>
      <c r="O925" t="s">
        <v>70</v>
      </c>
      <c r="Q925" t="s">
        <v>10217</v>
      </c>
      <c r="S925" t="s">
        <v>72</v>
      </c>
      <c r="T925" t="s">
        <v>1855</v>
      </c>
      <c r="U925" t="s">
        <v>1856</v>
      </c>
      <c r="V925" t="s">
        <v>863</v>
      </c>
      <c r="W925" t="s">
        <v>105</v>
      </c>
      <c r="X925" t="s">
        <v>106</v>
      </c>
      <c r="Y925" t="str">
        <f>"37-3011"</f>
        <v>37-3011</v>
      </c>
      <c r="Z925" t="s">
        <v>94</v>
      </c>
      <c r="AA925">
        <v>561730</v>
      </c>
      <c r="AB925">
        <v>70</v>
      </c>
      <c r="AC925">
        <v>70</v>
      </c>
      <c r="AD925" t="s">
        <v>79</v>
      </c>
      <c r="AE925" t="s">
        <v>95</v>
      </c>
      <c r="AF925">
        <v>40</v>
      </c>
      <c r="AG925" s="4">
        <v>0.27083333333333331</v>
      </c>
      <c r="AH925" s="4">
        <v>0.6875</v>
      </c>
      <c r="AI925" s="5">
        <v>13.91</v>
      </c>
      <c r="AJ925">
        <v>20.87</v>
      </c>
      <c r="AL925" t="s">
        <v>81</v>
      </c>
      <c r="AM925" t="s">
        <v>82</v>
      </c>
      <c r="AO925" t="s">
        <v>83</v>
      </c>
      <c r="AR925" t="s">
        <v>82</v>
      </c>
      <c r="AT925" t="s">
        <v>82</v>
      </c>
      <c r="AW925" t="s">
        <v>72</v>
      </c>
      <c r="AX925">
        <v>2</v>
      </c>
      <c r="AY925" t="s">
        <v>6150</v>
      </c>
      <c r="AZ925" t="s">
        <v>2062</v>
      </c>
      <c r="BA925" t="s">
        <v>105</v>
      </c>
      <c r="BB925">
        <v>78641</v>
      </c>
      <c r="BC925" t="s">
        <v>79</v>
      </c>
      <c r="BH925" t="s">
        <v>10218</v>
      </c>
      <c r="BJ925">
        <v>743019337</v>
      </c>
    </row>
    <row r="926" spans="1:62" x14ac:dyDescent="0.25">
      <c r="A926" t="s">
        <v>10234</v>
      </c>
      <c r="B926" s="2">
        <v>43441</v>
      </c>
      <c r="C926" t="s">
        <v>63</v>
      </c>
      <c r="D926" s="3">
        <v>43406.834556134258</v>
      </c>
      <c r="E926" t="s">
        <v>64</v>
      </c>
      <c r="F926" s="2">
        <v>43497</v>
      </c>
      <c r="G926" s="2">
        <v>43799</v>
      </c>
      <c r="H926" t="s">
        <v>10235</v>
      </c>
      <c r="I926" t="s">
        <v>10235</v>
      </c>
      <c r="J926" t="s">
        <v>10236</v>
      </c>
      <c r="L926" t="s">
        <v>277</v>
      </c>
      <c r="M926" t="s">
        <v>278</v>
      </c>
      <c r="N926">
        <v>23059</v>
      </c>
      <c r="O926" t="s">
        <v>70</v>
      </c>
      <c r="Q926" t="s">
        <v>10237</v>
      </c>
      <c r="S926" t="s">
        <v>82</v>
      </c>
      <c r="U926" t="s">
        <v>92</v>
      </c>
      <c r="X926" t="s">
        <v>106</v>
      </c>
      <c r="Y926" t="str">
        <f>"37-3011"</f>
        <v>37-3011</v>
      </c>
      <c r="Z926" t="s">
        <v>94</v>
      </c>
      <c r="AA926">
        <v>561730</v>
      </c>
      <c r="AB926">
        <v>65</v>
      </c>
      <c r="AC926">
        <v>65</v>
      </c>
      <c r="AD926" t="s">
        <v>79</v>
      </c>
      <c r="AE926" t="s">
        <v>95</v>
      </c>
      <c r="AF926">
        <v>35</v>
      </c>
      <c r="AG926" s="4">
        <v>0.29166666666666669</v>
      </c>
      <c r="AH926" s="4">
        <v>0.66666666666666663</v>
      </c>
      <c r="AI926" s="5">
        <v>12.46</v>
      </c>
      <c r="AJ926">
        <v>18.7</v>
      </c>
      <c r="AL926" t="s">
        <v>81</v>
      </c>
      <c r="AM926" t="s">
        <v>82</v>
      </c>
      <c r="AO926" t="s">
        <v>83</v>
      </c>
      <c r="AR926" t="s">
        <v>82</v>
      </c>
      <c r="AT926" t="s">
        <v>82</v>
      </c>
      <c r="AW926" t="s">
        <v>72</v>
      </c>
      <c r="AX926">
        <v>3</v>
      </c>
      <c r="AY926" t="s">
        <v>10238</v>
      </c>
      <c r="AZ926" t="s">
        <v>9586</v>
      </c>
      <c r="BA926" t="s">
        <v>278</v>
      </c>
      <c r="BB926">
        <v>23701</v>
      </c>
      <c r="BC926" t="s">
        <v>79</v>
      </c>
      <c r="BH926" t="s">
        <v>10239</v>
      </c>
      <c r="BJ926">
        <v>541538477</v>
      </c>
    </row>
    <row r="927" spans="1:62" x14ac:dyDescent="0.25">
      <c r="A927" t="s">
        <v>10340</v>
      </c>
      <c r="B927" s="2">
        <v>43441</v>
      </c>
      <c r="C927" t="s">
        <v>63</v>
      </c>
      <c r="D927" s="3">
        <v>43407.26711818287</v>
      </c>
      <c r="E927" t="s">
        <v>64</v>
      </c>
      <c r="F927" s="2">
        <v>43497</v>
      </c>
      <c r="G927" s="2">
        <v>43769</v>
      </c>
      <c r="H927" t="s">
        <v>10341</v>
      </c>
      <c r="J927" t="s">
        <v>2205</v>
      </c>
      <c r="K927" t="s">
        <v>10342</v>
      </c>
      <c r="L927" t="s">
        <v>2207</v>
      </c>
      <c r="M927" t="s">
        <v>86</v>
      </c>
      <c r="N927">
        <v>33141</v>
      </c>
      <c r="O927" t="s">
        <v>70</v>
      </c>
      <c r="Q927" t="s">
        <v>10343</v>
      </c>
      <c r="S927" t="s">
        <v>82</v>
      </c>
      <c r="U927" t="s">
        <v>92</v>
      </c>
      <c r="X927" t="s">
        <v>1427</v>
      </c>
      <c r="Y927" t="str">
        <f>"37-2012"</f>
        <v>37-2012</v>
      </c>
      <c r="Z927" t="s">
        <v>373</v>
      </c>
      <c r="AA927">
        <v>561720</v>
      </c>
      <c r="AB927">
        <v>45</v>
      </c>
      <c r="AC927">
        <v>45</v>
      </c>
      <c r="AD927" t="s">
        <v>79</v>
      </c>
      <c r="AE927" t="s">
        <v>95</v>
      </c>
      <c r="AF927">
        <v>35</v>
      </c>
      <c r="AG927" s="4">
        <v>0.375</v>
      </c>
      <c r="AH927" s="4">
        <v>0.66666666666666663</v>
      </c>
      <c r="AI927" s="5">
        <v>11.02</v>
      </c>
      <c r="AJ927">
        <v>16.53</v>
      </c>
      <c r="AL927" t="s">
        <v>81</v>
      </c>
      <c r="AM927" t="s">
        <v>82</v>
      </c>
      <c r="AO927" t="s">
        <v>83</v>
      </c>
      <c r="AR927" t="s">
        <v>82</v>
      </c>
      <c r="AT927" t="s">
        <v>82</v>
      </c>
      <c r="AW927" t="s">
        <v>72</v>
      </c>
      <c r="AX927">
        <v>1</v>
      </c>
      <c r="AY927" t="s">
        <v>3944</v>
      </c>
      <c r="AZ927" t="s">
        <v>2024</v>
      </c>
      <c r="BA927" t="s">
        <v>86</v>
      </c>
      <c r="BB927">
        <v>32459</v>
      </c>
      <c r="BC927" t="s">
        <v>79</v>
      </c>
      <c r="BH927" t="s">
        <v>10344</v>
      </c>
      <c r="BJ927">
        <v>454961450</v>
      </c>
    </row>
    <row r="928" spans="1:62" x14ac:dyDescent="0.25">
      <c r="A928" t="s">
        <v>10351</v>
      </c>
      <c r="B928" s="2">
        <v>43441</v>
      </c>
      <c r="C928" t="s">
        <v>63</v>
      </c>
      <c r="D928" s="3">
        <v>43407.263776319443</v>
      </c>
      <c r="E928" t="s">
        <v>64</v>
      </c>
      <c r="F928" s="2">
        <v>43497</v>
      </c>
      <c r="G928" s="2">
        <v>43769</v>
      </c>
      <c r="H928" t="s">
        <v>10341</v>
      </c>
      <c r="J928" t="s">
        <v>2205</v>
      </c>
      <c r="K928" t="s">
        <v>10342</v>
      </c>
      <c r="L928" t="s">
        <v>2207</v>
      </c>
      <c r="M928" t="s">
        <v>86</v>
      </c>
      <c r="N928">
        <v>33141</v>
      </c>
      <c r="O928" t="s">
        <v>70</v>
      </c>
      <c r="Q928" t="s">
        <v>10343</v>
      </c>
      <c r="S928" t="s">
        <v>82</v>
      </c>
      <c r="U928" t="s">
        <v>92</v>
      </c>
      <c r="X928" t="s">
        <v>1427</v>
      </c>
      <c r="Y928" t="str">
        <f>"37-2012"</f>
        <v>37-2012</v>
      </c>
      <c r="Z928" t="s">
        <v>373</v>
      </c>
      <c r="AA928">
        <v>561720</v>
      </c>
      <c r="AB928">
        <v>75</v>
      </c>
      <c r="AC928">
        <v>75</v>
      </c>
      <c r="AD928" t="s">
        <v>79</v>
      </c>
      <c r="AE928" t="s">
        <v>95</v>
      </c>
      <c r="AF928">
        <v>35</v>
      </c>
      <c r="AG928" s="4">
        <v>0.375</v>
      </c>
      <c r="AH928" s="4">
        <v>0.66666666666666663</v>
      </c>
      <c r="AI928" s="5">
        <v>10.47</v>
      </c>
      <c r="AJ928">
        <v>15.71</v>
      </c>
      <c r="AL928" t="s">
        <v>81</v>
      </c>
      <c r="AM928" t="s">
        <v>82</v>
      </c>
      <c r="AO928" t="s">
        <v>83</v>
      </c>
      <c r="AR928" t="s">
        <v>82</v>
      </c>
      <c r="AT928" t="s">
        <v>82</v>
      </c>
      <c r="AW928" t="s">
        <v>72</v>
      </c>
      <c r="AX928">
        <v>1</v>
      </c>
      <c r="AY928" t="s">
        <v>4015</v>
      </c>
      <c r="AZ928" t="s">
        <v>4016</v>
      </c>
      <c r="BA928" t="s">
        <v>86</v>
      </c>
      <c r="BB928">
        <v>32407</v>
      </c>
      <c r="BC928" t="s">
        <v>79</v>
      </c>
      <c r="BH928" t="s">
        <v>10352</v>
      </c>
      <c r="BJ928">
        <v>454961450</v>
      </c>
    </row>
    <row r="929" spans="1:62" x14ac:dyDescent="0.25">
      <c r="A929" t="s">
        <v>10433</v>
      </c>
      <c r="B929" s="2">
        <v>43441</v>
      </c>
      <c r="C929" t="s">
        <v>63</v>
      </c>
      <c r="D929" s="3">
        <v>43406.879128599539</v>
      </c>
      <c r="E929" t="s">
        <v>91</v>
      </c>
      <c r="H929" t="s">
        <v>10434</v>
      </c>
      <c r="J929" t="s">
        <v>10435</v>
      </c>
      <c r="K929" t="s">
        <v>10436</v>
      </c>
      <c r="L929" t="s">
        <v>10437</v>
      </c>
      <c r="M929" t="s">
        <v>714</v>
      </c>
      <c r="N929">
        <v>70737</v>
      </c>
      <c r="O929" t="s">
        <v>70</v>
      </c>
      <c r="Q929" t="s">
        <v>10438</v>
      </c>
      <c r="S929" t="s">
        <v>72</v>
      </c>
      <c r="T929" t="s">
        <v>6754</v>
      </c>
      <c r="U929" t="s">
        <v>10439</v>
      </c>
      <c r="V929" t="s">
        <v>6756</v>
      </c>
      <c r="W929" t="s">
        <v>714</v>
      </c>
      <c r="X929" t="s">
        <v>94</v>
      </c>
      <c r="Y929" t="str">
        <f>"37-3011"</f>
        <v>37-3011</v>
      </c>
      <c r="Z929" t="s">
        <v>94</v>
      </c>
      <c r="AA929">
        <v>561730</v>
      </c>
      <c r="AB929">
        <v>30</v>
      </c>
      <c r="AD929" t="s">
        <v>79</v>
      </c>
      <c r="AE929" t="s">
        <v>95</v>
      </c>
      <c r="AF929">
        <v>35</v>
      </c>
      <c r="AG929" s="4">
        <v>0.27083333333333331</v>
      </c>
      <c r="AH929" s="4">
        <v>0.625</v>
      </c>
      <c r="AI929" s="5">
        <v>14.19</v>
      </c>
      <c r="AJ929">
        <v>21.29</v>
      </c>
      <c r="AL929" t="s">
        <v>81</v>
      </c>
      <c r="AM929" t="s">
        <v>82</v>
      </c>
      <c r="AO929" t="s">
        <v>83</v>
      </c>
      <c r="AR929" t="s">
        <v>82</v>
      </c>
      <c r="AT929" t="s">
        <v>82</v>
      </c>
      <c r="AW929" t="s">
        <v>82</v>
      </c>
      <c r="AY929" t="s">
        <v>5536</v>
      </c>
      <c r="AZ929" t="s">
        <v>3961</v>
      </c>
      <c r="BA929" t="s">
        <v>714</v>
      </c>
      <c r="BB929">
        <v>70737</v>
      </c>
      <c r="BC929" t="s">
        <v>79</v>
      </c>
      <c r="BH929" t="s">
        <v>10440</v>
      </c>
      <c r="BJ929">
        <v>721020083</v>
      </c>
    </row>
    <row r="930" spans="1:62" x14ac:dyDescent="0.25">
      <c r="A930" t="s">
        <v>10534</v>
      </c>
      <c r="B930" s="2">
        <v>43441</v>
      </c>
      <c r="C930" t="s">
        <v>63</v>
      </c>
      <c r="D930" s="3">
        <v>43406.874032106483</v>
      </c>
      <c r="E930" t="s">
        <v>91</v>
      </c>
      <c r="H930" t="s">
        <v>10535</v>
      </c>
      <c r="J930" t="s">
        <v>10536</v>
      </c>
      <c r="L930" t="s">
        <v>3959</v>
      </c>
      <c r="M930" t="s">
        <v>714</v>
      </c>
      <c r="N930">
        <v>70769</v>
      </c>
      <c r="O930" t="s">
        <v>70</v>
      </c>
      <c r="Q930" t="s">
        <v>10537</v>
      </c>
      <c r="S930" t="s">
        <v>72</v>
      </c>
      <c r="T930" t="s">
        <v>6754</v>
      </c>
      <c r="U930" t="s">
        <v>6755</v>
      </c>
      <c r="V930" t="s">
        <v>6756</v>
      </c>
      <c r="W930" t="s">
        <v>714</v>
      </c>
      <c r="X930" t="s">
        <v>10538</v>
      </c>
      <c r="Y930" t="str">
        <f>"37-3011"</f>
        <v>37-3011</v>
      </c>
      <c r="Z930" t="s">
        <v>94</v>
      </c>
      <c r="AA930">
        <v>561730</v>
      </c>
      <c r="AB930">
        <v>5</v>
      </c>
      <c r="AD930" t="s">
        <v>79</v>
      </c>
      <c r="AE930" t="s">
        <v>95</v>
      </c>
      <c r="AF930">
        <v>35</v>
      </c>
      <c r="AG930" s="4">
        <v>0.27083333333333331</v>
      </c>
      <c r="AH930" s="4">
        <v>0.625</v>
      </c>
      <c r="AI930" s="5">
        <v>13.42</v>
      </c>
      <c r="AJ930">
        <v>20.13</v>
      </c>
      <c r="AL930" t="s">
        <v>81</v>
      </c>
      <c r="AM930" t="s">
        <v>82</v>
      </c>
      <c r="AO930" t="s">
        <v>83</v>
      </c>
      <c r="AR930" t="s">
        <v>82</v>
      </c>
      <c r="AT930" t="s">
        <v>82</v>
      </c>
      <c r="AW930" t="s">
        <v>82</v>
      </c>
      <c r="AY930" t="s">
        <v>3959</v>
      </c>
      <c r="AZ930" t="s">
        <v>3961</v>
      </c>
      <c r="BA930" t="s">
        <v>714</v>
      </c>
      <c r="BB930">
        <v>70769</v>
      </c>
      <c r="BC930" t="s">
        <v>79</v>
      </c>
      <c r="BH930" t="s">
        <v>10539</v>
      </c>
      <c r="BJ930">
        <v>300229143</v>
      </c>
    </row>
    <row r="931" spans="1:62" x14ac:dyDescent="0.25">
      <c r="A931" t="s">
        <v>11232</v>
      </c>
      <c r="B931" s="2">
        <v>43441</v>
      </c>
      <c r="C931" t="s">
        <v>63</v>
      </c>
      <c r="D931" s="3">
        <v>43407.349731736111</v>
      </c>
      <c r="E931" t="s">
        <v>64</v>
      </c>
      <c r="F931" s="2">
        <v>43497</v>
      </c>
      <c r="G931" s="2">
        <v>43769</v>
      </c>
      <c r="H931" t="s">
        <v>10341</v>
      </c>
      <c r="J931" t="s">
        <v>2205</v>
      </c>
      <c r="K931" t="s">
        <v>10342</v>
      </c>
      <c r="L931" t="s">
        <v>2207</v>
      </c>
      <c r="M931" t="s">
        <v>86</v>
      </c>
      <c r="N931">
        <v>33141</v>
      </c>
      <c r="O931" t="s">
        <v>70</v>
      </c>
      <c r="Q931" t="s">
        <v>10343</v>
      </c>
      <c r="S931" t="s">
        <v>82</v>
      </c>
      <c r="U931" t="s">
        <v>92</v>
      </c>
      <c r="X931" t="s">
        <v>1427</v>
      </c>
      <c r="Y931" t="str">
        <f>"37-2012"</f>
        <v>37-2012</v>
      </c>
      <c r="Z931" t="s">
        <v>373</v>
      </c>
      <c r="AA931">
        <v>561720</v>
      </c>
      <c r="AB931">
        <v>25</v>
      </c>
      <c r="AC931">
        <v>25</v>
      </c>
      <c r="AD931" t="s">
        <v>79</v>
      </c>
      <c r="AE931" t="s">
        <v>95</v>
      </c>
      <c r="AF931">
        <v>35</v>
      </c>
      <c r="AG931" s="4">
        <v>0.375</v>
      </c>
      <c r="AH931" s="4">
        <v>0.66666666666666663</v>
      </c>
      <c r="AI931" s="5">
        <v>10.47</v>
      </c>
      <c r="AJ931">
        <v>15.71</v>
      </c>
      <c r="AL931" t="s">
        <v>81</v>
      </c>
      <c r="AM931" t="s">
        <v>82</v>
      </c>
      <c r="AO931" t="s">
        <v>83</v>
      </c>
      <c r="AR931" t="s">
        <v>82</v>
      </c>
      <c r="AT931" t="s">
        <v>82</v>
      </c>
      <c r="AW931" t="s">
        <v>72</v>
      </c>
      <c r="AX931">
        <v>1</v>
      </c>
      <c r="AY931" t="s">
        <v>4015</v>
      </c>
      <c r="AZ931" t="s">
        <v>4016</v>
      </c>
      <c r="BA931" t="s">
        <v>86</v>
      </c>
      <c r="BB931">
        <v>32408</v>
      </c>
      <c r="BC931" t="s">
        <v>79</v>
      </c>
      <c r="BH931" t="s">
        <v>11233</v>
      </c>
      <c r="BJ931">
        <v>454961450</v>
      </c>
    </row>
    <row r="932" spans="1:62" x14ac:dyDescent="0.25">
      <c r="A932" t="s">
        <v>11242</v>
      </c>
      <c r="B932" s="2">
        <v>43441</v>
      </c>
      <c r="C932" t="s">
        <v>63</v>
      </c>
      <c r="D932" s="3">
        <v>43407.650534803244</v>
      </c>
      <c r="E932" t="s">
        <v>64</v>
      </c>
      <c r="F932" s="2">
        <v>43497</v>
      </c>
      <c r="G932" s="2">
        <v>43799</v>
      </c>
      <c r="H932" t="s">
        <v>11243</v>
      </c>
      <c r="J932" t="s">
        <v>11244</v>
      </c>
      <c r="L932" t="s">
        <v>2726</v>
      </c>
      <c r="M932" t="s">
        <v>1966</v>
      </c>
      <c r="N932">
        <v>19808</v>
      </c>
      <c r="O932" t="s">
        <v>70</v>
      </c>
      <c r="Q932" t="s">
        <v>11245</v>
      </c>
      <c r="S932" t="s">
        <v>72</v>
      </c>
      <c r="T932" t="s">
        <v>10998</v>
      </c>
      <c r="U932" t="s">
        <v>2437</v>
      </c>
      <c r="V932" t="s">
        <v>2438</v>
      </c>
      <c r="W932" t="s">
        <v>147</v>
      </c>
      <c r="X932" t="s">
        <v>106</v>
      </c>
      <c r="Y932" t="str">
        <f>"37-3011"</f>
        <v>37-3011</v>
      </c>
      <c r="Z932" t="s">
        <v>94</v>
      </c>
      <c r="AA932">
        <v>561730</v>
      </c>
      <c r="AB932">
        <v>7</v>
      </c>
      <c r="AC932">
        <v>7</v>
      </c>
      <c r="AD932" t="s">
        <v>79</v>
      </c>
      <c r="AE932" t="s">
        <v>80</v>
      </c>
      <c r="AF932">
        <v>40</v>
      </c>
      <c r="AG932" s="4">
        <v>0.29166666666666669</v>
      </c>
      <c r="AH932" s="4">
        <v>0.64583333333333337</v>
      </c>
      <c r="AI932" s="5">
        <v>14.03</v>
      </c>
      <c r="AJ932">
        <v>21.05</v>
      </c>
      <c r="AK932">
        <v>21.05</v>
      </c>
      <c r="AL932" t="s">
        <v>81</v>
      </c>
      <c r="AM932" t="s">
        <v>82</v>
      </c>
      <c r="AO932" t="s">
        <v>83</v>
      </c>
      <c r="AR932" t="s">
        <v>82</v>
      </c>
      <c r="AT932" t="s">
        <v>82</v>
      </c>
      <c r="AW932" t="s">
        <v>72</v>
      </c>
      <c r="AX932">
        <v>3</v>
      </c>
      <c r="AY932" t="s">
        <v>1969</v>
      </c>
      <c r="AZ932" t="s">
        <v>1969</v>
      </c>
      <c r="BA932" t="s">
        <v>1966</v>
      </c>
      <c r="BB932">
        <v>19720</v>
      </c>
      <c r="BC932" t="s">
        <v>79</v>
      </c>
      <c r="BH932" t="s">
        <v>11246</v>
      </c>
      <c r="BJ932">
        <v>510407990</v>
      </c>
    </row>
    <row r="933" spans="1:62" x14ac:dyDescent="0.25">
      <c r="A933" t="s">
        <v>11472</v>
      </c>
      <c r="B933" s="2">
        <v>43441</v>
      </c>
      <c r="C933" t="s">
        <v>63</v>
      </c>
      <c r="D933" s="3">
        <v>43409.749102187503</v>
      </c>
      <c r="E933" t="s">
        <v>91</v>
      </c>
      <c r="H933" t="s">
        <v>11473</v>
      </c>
      <c r="J933" t="s">
        <v>11474</v>
      </c>
      <c r="K933" t="s">
        <v>11475</v>
      </c>
      <c r="L933" t="s">
        <v>8785</v>
      </c>
      <c r="M933" t="s">
        <v>105</v>
      </c>
      <c r="N933">
        <v>75244</v>
      </c>
      <c r="O933" t="s">
        <v>70</v>
      </c>
      <c r="Q933" t="s">
        <v>11476</v>
      </c>
      <c r="S933" t="s">
        <v>72</v>
      </c>
      <c r="T933" t="s">
        <v>910</v>
      </c>
      <c r="U933" t="s">
        <v>911</v>
      </c>
      <c r="V933" t="s">
        <v>863</v>
      </c>
      <c r="W933" t="s">
        <v>105</v>
      </c>
      <c r="X933" t="s">
        <v>4819</v>
      </c>
      <c r="Y933" t="str">
        <f>"47-3011"</f>
        <v>47-3011</v>
      </c>
      <c r="Z933" t="s">
        <v>5840</v>
      </c>
      <c r="AA933">
        <v>236220</v>
      </c>
      <c r="AB933">
        <v>25</v>
      </c>
      <c r="AD933" t="s">
        <v>79</v>
      </c>
      <c r="AE933" t="s">
        <v>95</v>
      </c>
      <c r="AF933">
        <v>40</v>
      </c>
      <c r="AG933" s="4">
        <v>0.29166666666666669</v>
      </c>
      <c r="AH933" s="4">
        <v>0.66666666666666663</v>
      </c>
      <c r="AI933" s="5">
        <v>15.15</v>
      </c>
      <c r="AJ933">
        <v>22.73</v>
      </c>
      <c r="AL933" t="s">
        <v>81</v>
      </c>
      <c r="AM933" t="s">
        <v>82</v>
      </c>
      <c r="AO933" t="s">
        <v>83</v>
      </c>
      <c r="AR933" t="s">
        <v>82</v>
      </c>
      <c r="AT933" t="s">
        <v>82</v>
      </c>
      <c r="AW933" t="s">
        <v>82</v>
      </c>
      <c r="AY933" t="s">
        <v>8785</v>
      </c>
      <c r="AZ933" t="s">
        <v>1225</v>
      </c>
      <c r="BA933" t="s">
        <v>105</v>
      </c>
      <c r="BB933">
        <v>75244</v>
      </c>
      <c r="BC933" t="s">
        <v>79</v>
      </c>
      <c r="BH933" t="s">
        <v>11474</v>
      </c>
      <c r="BI933" t="s">
        <v>11475</v>
      </c>
      <c r="BJ933">
        <v>352563376</v>
      </c>
    </row>
    <row r="934" spans="1:62" x14ac:dyDescent="0.25">
      <c r="A934" t="s">
        <v>11638</v>
      </c>
      <c r="B934" s="2">
        <v>43441</v>
      </c>
      <c r="C934" t="s">
        <v>63</v>
      </c>
      <c r="D934" s="3">
        <v>43410.475186435186</v>
      </c>
      <c r="E934" t="s">
        <v>64</v>
      </c>
      <c r="F934" s="2">
        <v>43497</v>
      </c>
      <c r="G934" s="2">
        <v>43799</v>
      </c>
      <c r="H934" t="s">
        <v>11639</v>
      </c>
      <c r="J934" t="s">
        <v>11640</v>
      </c>
      <c r="L934" t="s">
        <v>11641</v>
      </c>
      <c r="M934" t="s">
        <v>308</v>
      </c>
      <c r="N934">
        <v>8062</v>
      </c>
      <c r="O934" t="s">
        <v>70</v>
      </c>
      <c r="Q934" t="s">
        <v>11642</v>
      </c>
      <c r="S934" t="s">
        <v>72</v>
      </c>
      <c r="T934" t="s">
        <v>2436</v>
      </c>
      <c r="U934" t="s">
        <v>2437</v>
      </c>
      <c r="V934" t="s">
        <v>2438</v>
      </c>
      <c r="W934" t="s">
        <v>147</v>
      </c>
      <c r="X934" t="s">
        <v>106</v>
      </c>
      <c r="Y934" t="str">
        <f>"37-3011"</f>
        <v>37-3011</v>
      </c>
      <c r="Z934" t="s">
        <v>94</v>
      </c>
      <c r="AA934">
        <v>561730</v>
      </c>
      <c r="AB934">
        <v>9</v>
      </c>
      <c r="AC934">
        <v>9</v>
      </c>
      <c r="AD934" t="s">
        <v>79</v>
      </c>
      <c r="AE934" t="s">
        <v>95</v>
      </c>
      <c r="AF934">
        <v>40</v>
      </c>
      <c r="AG934" s="4">
        <v>0.25</v>
      </c>
      <c r="AH934" s="4">
        <v>0.625</v>
      </c>
      <c r="AI934" s="5">
        <v>13.47</v>
      </c>
      <c r="AJ934">
        <v>20.21</v>
      </c>
      <c r="AK934">
        <v>20.21</v>
      </c>
      <c r="AL934" t="s">
        <v>81</v>
      </c>
      <c r="AM934" t="s">
        <v>82</v>
      </c>
      <c r="AO934" t="s">
        <v>83</v>
      </c>
      <c r="AR934" t="s">
        <v>82</v>
      </c>
      <c r="AT934" t="s">
        <v>82</v>
      </c>
      <c r="AW934" t="s">
        <v>82</v>
      </c>
      <c r="AY934" t="s">
        <v>11641</v>
      </c>
      <c r="AZ934" t="s">
        <v>5149</v>
      </c>
      <c r="BA934" t="s">
        <v>308</v>
      </c>
      <c r="BB934">
        <v>8062</v>
      </c>
      <c r="BC934" t="s">
        <v>79</v>
      </c>
      <c r="BH934" t="s">
        <v>11640</v>
      </c>
      <c r="BJ934">
        <v>223800864</v>
      </c>
    </row>
    <row r="935" spans="1:62" x14ac:dyDescent="0.25">
      <c r="A935" t="s">
        <v>12036</v>
      </c>
      <c r="B935" s="2">
        <v>43441</v>
      </c>
      <c r="C935" t="s">
        <v>63</v>
      </c>
      <c r="D935" s="3">
        <v>43412.31523951389</v>
      </c>
      <c r="E935" t="s">
        <v>282</v>
      </c>
      <c r="F935" s="2">
        <v>43497</v>
      </c>
      <c r="G935" s="2">
        <v>43799</v>
      </c>
      <c r="H935" t="s">
        <v>12037</v>
      </c>
      <c r="J935" t="s">
        <v>12038</v>
      </c>
      <c r="L935" t="s">
        <v>1965</v>
      </c>
      <c r="M935" t="s">
        <v>1966</v>
      </c>
      <c r="N935">
        <v>19702</v>
      </c>
      <c r="O935" t="s">
        <v>70</v>
      </c>
      <c r="Q935" t="s">
        <v>12039</v>
      </c>
      <c r="S935" t="s">
        <v>72</v>
      </c>
      <c r="T935" t="s">
        <v>11227</v>
      </c>
      <c r="U935" t="s">
        <v>2437</v>
      </c>
      <c r="V935" t="s">
        <v>2438</v>
      </c>
      <c r="W935" t="s">
        <v>147</v>
      </c>
      <c r="X935" t="s">
        <v>106</v>
      </c>
      <c r="Y935" t="str">
        <f>"37-3011"</f>
        <v>37-3011</v>
      </c>
      <c r="Z935" t="s">
        <v>94</v>
      </c>
      <c r="AA935">
        <v>561730</v>
      </c>
      <c r="AB935">
        <v>22</v>
      </c>
      <c r="AC935">
        <v>21</v>
      </c>
      <c r="AD935" t="s">
        <v>79</v>
      </c>
      <c r="AE935" t="s">
        <v>95</v>
      </c>
      <c r="AF935">
        <v>40</v>
      </c>
      <c r="AG935" s="4">
        <v>0.29166666666666669</v>
      </c>
      <c r="AH935" s="4">
        <v>0.64583333333333337</v>
      </c>
      <c r="AI935" s="5">
        <v>14.03</v>
      </c>
      <c r="AJ935">
        <v>21.05</v>
      </c>
      <c r="AK935">
        <v>21.05</v>
      </c>
      <c r="AL935" t="s">
        <v>81</v>
      </c>
      <c r="AM935" t="s">
        <v>82</v>
      </c>
      <c r="AO935" t="s">
        <v>83</v>
      </c>
      <c r="AR935" t="s">
        <v>82</v>
      </c>
      <c r="AT935" t="s">
        <v>82</v>
      </c>
      <c r="AW935" t="s">
        <v>82</v>
      </c>
      <c r="AY935" t="s">
        <v>1965</v>
      </c>
      <c r="AZ935" t="s">
        <v>1969</v>
      </c>
      <c r="BA935" t="s">
        <v>1966</v>
      </c>
      <c r="BB935">
        <v>19702</v>
      </c>
      <c r="BC935" t="s">
        <v>79</v>
      </c>
      <c r="BH935" t="s">
        <v>12038</v>
      </c>
      <c r="BJ935">
        <v>364501558</v>
      </c>
    </row>
    <row r="936" spans="1:62" x14ac:dyDescent="0.25">
      <c r="A936" t="s">
        <v>12290</v>
      </c>
      <c r="B936" s="2">
        <v>43441</v>
      </c>
      <c r="C936" t="s">
        <v>63</v>
      </c>
      <c r="D936" s="3">
        <v>43413.542245370372</v>
      </c>
      <c r="E936" t="s">
        <v>64</v>
      </c>
      <c r="F936" s="2">
        <v>43497</v>
      </c>
      <c r="G936" s="2">
        <v>43799</v>
      </c>
      <c r="H936" t="s">
        <v>12291</v>
      </c>
      <c r="I936" t="s">
        <v>12292</v>
      </c>
      <c r="J936" t="s">
        <v>12293</v>
      </c>
      <c r="L936" t="s">
        <v>2471</v>
      </c>
      <c r="M936" t="s">
        <v>649</v>
      </c>
      <c r="N936">
        <v>85041</v>
      </c>
      <c r="O936" t="s">
        <v>70</v>
      </c>
      <c r="Q936" t="s">
        <v>12294</v>
      </c>
      <c r="S936" t="s">
        <v>72</v>
      </c>
      <c r="T936" t="s">
        <v>7872</v>
      </c>
      <c r="U936" t="s">
        <v>7873</v>
      </c>
      <c r="V936" t="s">
        <v>2471</v>
      </c>
      <c r="W936" t="s">
        <v>649</v>
      </c>
      <c r="X936" t="s">
        <v>10978</v>
      </c>
      <c r="Y936" t="str">
        <f>"45-2092"</f>
        <v>45-2092</v>
      </c>
      <c r="Z936" t="s">
        <v>883</v>
      </c>
      <c r="AA936">
        <v>424930</v>
      </c>
      <c r="AB936">
        <v>3</v>
      </c>
      <c r="AC936">
        <v>3</v>
      </c>
      <c r="AD936" t="s">
        <v>79</v>
      </c>
      <c r="AE936" t="s">
        <v>95</v>
      </c>
      <c r="AF936">
        <v>40</v>
      </c>
      <c r="AG936" s="4">
        <v>0.25</v>
      </c>
      <c r="AH936" s="4">
        <v>0.60416666666666663</v>
      </c>
      <c r="AI936" s="5">
        <v>11.73</v>
      </c>
      <c r="AJ936">
        <v>17.600000000000001</v>
      </c>
      <c r="AK936">
        <v>17.600000000000001</v>
      </c>
      <c r="AL936" t="s">
        <v>81</v>
      </c>
      <c r="AM936" t="s">
        <v>82</v>
      </c>
      <c r="AO936" t="s">
        <v>83</v>
      </c>
      <c r="AP936" t="s">
        <v>67</v>
      </c>
      <c r="AQ936" t="s">
        <v>67</v>
      </c>
      <c r="AR936" t="s">
        <v>82</v>
      </c>
      <c r="AT936" t="s">
        <v>82</v>
      </c>
      <c r="AW936" t="s">
        <v>82</v>
      </c>
      <c r="AY936" t="s">
        <v>2471</v>
      </c>
      <c r="AZ936" t="s">
        <v>655</v>
      </c>
      <c r="BA936" t="s">
        <v>649</v>
      </c>
      <c r="BB936">
        <v>85041</v>
      </c>
      <c r="BC936" t="s">
        <v>87</v>
      </c>
      <c r="BH936" t="s">
        <v>12295</v>
      </c>
      <c r="BJ936">
        <v>463332911</v>
      </c>
    </row>
    <row r="937" spans="1:62" x14ac:dyDescent="0.25">
      <c r="A937" t="s">
        <v>12537</v>
      </c>
      <c r="B937" s="2">
        <v>43441</v>
      </c>
      <c r="C937" t="s">
        <v>63</v>
      </c>
      <c r="D937" s="3">
        <v>43416.304527430555</v>
      </c>
      <c r="E937" t="s">
        <v>64</v>
      </c>
      <c r="F937" s="2">
        <v>43506</v>
      </c>
      <c r="G937" s="2">
        <v>43799</v>
      </c>
      <c r="H937" t="s">
        <v>12538</v>
      </c>
      <c r="I937" t="s">
        <v>67</v>
      </c>
      <c r="J937" t="s">
        <v>12539</v>
      </c>
      <c r="K937" t="s">
        <v>12540</v>
      </c>
      <c r="L937" t="s">
        <v>10601</v>
      </c>
      <c r="M937" t="s">
        <v>783</v>
      </c>
      <c r="N937" t="s">
        <v>10602</v>
      </c>
      <c r="O937" t="s">
        <v>70</v>
      </c>
      <c r="P937" t="s">
        <v>67</v>
      </c>
      <c r="Q937" t="s">
        <v>12541</v>
      </c>
      <c r="S937" t="s">
        <v>72</v>
      </c>
      <c r="T937" t="s">
        <v>5156</v>
      </c>
      <c r="U937" t="s">
        <v>5157</v>
      </c>
      <c r="V937" t="s">
        <v>5158</v>
      </c>
      <c r="W937" t="s">
        <v>105</v>
      </c>
      <c r="X937" t="s">
        <v>677</v>
      </c>
      <c r="Y937" t="str">
        <f>"39-3091"</f>
        <v>39-3091</v>
      </c>
      <c r="Z937" t="s">
        <v>677</v>
      </c>
      <c r="AA937">
        <v>713990</v>
      </c>
      <c r="AB937">
        <v>40</v>
      </c>
      <c r="AC937">
        <v>40</v>
      </c>
      <c r="AD937" t="s">
        <v>79</v>
      </c>
      <c r="AE937" t="s">
        <v>80</v>
      </c>
      <c r="AF937">
        <v>40</v>
      </c>
      <c r="AG937" s="4">
        <v>0.54166666666666663</v>
      </c>
      <c r="AH937" s="4">
        <v>0.91666666666666663</v>
      </c>
      <c r="AI937" s="6">
        <v>360</v>
      </c>
      <c r="AJ937">
        <v>0</v>
      </c>
      <c r="AK937">
        <v>0</v>
      </c>
      <c r="AL937" t="s">
        <v>81</v>
      </c>
      <c r="AM937" t="s">
        <v>82</v>
      </c>
      <c r="AO937" t="s">
        <v>83</v>
      </c>
      <c r="AR937" t="s">
        <v>82</v>
      </c>
      <c r="AT937" t="s">
        <v>82</v>
      </c>
      <c r="AW937" t="s">
        <v>82</v>
      </c>
      <c r="AY937" t="s">
        <v>10604</v>
      </c>
      <c r="AZ937" t="s">
        <v>10605</v>
      </c>
      <c r="BA937" t="s">
        <v>783</v>
      </c>
      <c r="BB937">
        <v>43315</v>
      </c>
      <c r="BC937" t="s">
        <v>79</v>
      </c>
      <c r="BH937" t="s">
        <v>12542</v>
      </c>
      <c r="BI937" t="s">
        <v>67</v>
      </c>
      <c r="BJ937">
        <v>472230223</v>
      </c>
    </row>
    <row r="938" spans="1:62" x14ac:dyDescent="0.25">
      <c r="A938" t="s">
        <v>12947</v>
      </c>
      <c r="B938" s="2">
        <v>43441</v>
      </c>
      <c r="C938" t="s">
        <v>63</v>
      </c>
      <c r="D938" s="3">
        <v>43430.233105821761</v>
      </c>
      <c r="E938" t="s">
        <v>91</v>
      </c>
      <c r="H938" t="s">
        <v>12948</v>
      </c>
      <c r="J938" t="s">
        <v>12949</v>
      </c>
      <c r="L938" t="s">
        <v>5973</v>
      </c>
      <c r="M938" t="s">
        <v>105</v>
      </c>
      <c r="N938">
        <v>75401</v>
      </c>
      <c r="O938" t="s">
        <v>70</v>
      </c>
      <c r="Q938" t="s">
        <v>12950</v>
      </c>
      <c r="S938" t="s">
        <v>72</v>
      </c>
      <c r="T938" t="s">
        <v>12907</v>
      </c>
      <c r="U938" t="s">
        <v>12908</v>
      </c>
      <c r="V938" t="s">
        <v>12909</v>
      </c>
      <c r="W938" t="s">
        <v>105</v>
      </c>
      <c r="X938" t="s">
        <v>12951</v>
      </c>
      <c r="Y938" t="str">
        <f>"47-3012"</f>
        <v>47-3012</v>
      </c>
      <c r="Z938" t="s">
        <v>1540</v>
      </c>
      <c r="AA938">
        <v>337110</v>
      </c>
      <c r="AB938">
        <v>10</v>
      </c>
      <c r="AD938" t="s">
        <v>79</v>
      </c>
      <c r="AE938" t="s">
        <v>95</v>
      </c>
      <c r="AF938">
        <v>40</v>
      </c>
      <c r="AG938" s="4">
        <v>0.33333333333333331</v>
      </c>
      <c r="AH938" s="4">
        <v>0.70833333333333337</v>
      </c>
      <c r="AI938" s="5">
        <v>14.56</v>
      </c>
      <c r="AL938" t="s">
        <v>81</v>
      </c>
      <c r="AM938" t="s">
        <v>82</v>
      </c>
      <c r="AO938" t="s">
        <v>83</v>
      </c>
      <c r="AP938" t="s">
        <v>10693</v>
      </c>
      <c r="AQ938" t="s">
        <v>10693</v>
      </c>
      <c r="AR938" t="s">
        <v>82</v>
      </c>
      <c r="AT938" t="s">
        <v>82</v>
      </c>
      <c r="AW938" t="s">
        <v>82</v>
      </c>
      <c r="AY938" t="s">
        <v>5973</v>
      </c>
      <c r="AZ938" t="s">
        <v>12952</v>
      </c>
      <c r="BA938" t="s">
        <v>105</v>
      </c>
      <c r="BB938">
        <v>75401</v>
      </c>
      <c r="BC938" t="s">
        <v>87</v>
      </c>
      <c r="BH938" t="s">
        <v>12949</v>
      </c>
      <c r="BJ938">
        <v>752566026</v>
      </c>
    </row>
    <row r="939" spans="1:62" x14ac:dyDescent="0.25">
      <c r="A939" t="s">
        <v>12990</v>
      </c>
      <c r="B939" s="2">
        <v>43441</v>
      </c>
      <c r="C939" t="s">
        <v>63</v>
      </c>
      <c r="D939" s="3">
        <v>43422.24126923611</v>
      </c>
      <c r="E939" t="s">
        <v>91</v>
      </c>
      <c r="H939" t="s">
        <v>12991</v>
      </c>
      <c r="J939" t="s">
        <v>12992</v>
      </c>
      <c r="L939" t="s">
        <v>4755</v>
      </c>
      <c r="M939" t="s">
        <v>105</v>
      </c>
      <c r="N939">
        <v>75087</v>
      </c>
      <c r="O939" t="s">
        <v>70</v>
      </c>
      <c r="Q939" t="s">
        <v>12993</v>
      </c>
      <c r="S939" t="s">
        <v>72</v>
      </c>
      <c r="T939" t="s">
        <v>2060</v>
      </c>
      <c r="U939" t="s">
        <v>1918</v>
      </c>
      <c r="V939" t="s">
        <v>1919</v>
      </c>
      <c r="W939" t="s">
        <v>105</v>
      </c>
      <c r="X939" t="s">
        <v>12994</v>
      </c>
      <c r="Y939" t="str">
        <f>"37-3013"</f>
        <v>37-3013</v>
      </c>
      <c r="Z939" t="s">
        <v>1932</v>
      </c>
      <c r="AA939">
        <v>561730</v>
      </c>
      <c r="AB939">
        <v>6</v>
      </c>
      <c r="AD939" t="s">
        <v>79</v>
      </c>
      <c r="AE939" t="s">
        <v>80</v>
      </c>
      <c r="AF939">
        <v>35</v>
      </c>
      <c r="AG939" s="4">
        <v>0.33333333333333331</v>
      </c>
      <c r="AH939" s="4">
        <v>0.70833333333333337</v>
      </c>
      <c r="AI939" s="5">
        <v>16.510000000000002</v>
      </c>
      <c r="AJ939">
        <v>24.77</v>
      </c>
      <c r="AL939" t="s">
        <v>81</v>
      </c>
      <c r="AM939" t="s">
        <v>82</v>
      </c>
      <c r="AO939" t="s">
        <v>83</v>
      </c>
      <c r="AR939" t="s">
        <v>82</v>
      </c>
      <c r="AT939" t="s">
        <v>82</v>
      </c>
      <c r="AW939" t="s">
        <v>82</v>
      </c>
      <c r="AY939" t="s">
        <v>4755</v>
      </c>
      <c r="AZ939" t="s">
        <v>4755</v>
      </c>
      <c r="BA939" t="s">
        <v>105</v>
      </c>
      <c r="BB939">
        <v>75087</v>
      </c>
      <c r="BC939" t="s">
        <v>79</v>
      </c>
      <c r="BH939" t="s">
        <v>12992</v>
      </c>
      <c r="BJ939">
        <v>752382402</v>
      </c>
    </row>
    <row r="940" spans="1:62" x14ac:dyDescent="0.25">
      <c r="A940" t="s">
        <v>13849</v>
      </c>
      <c r="B940" s="2">
        <v>43441</v>
      </c>
      <c r="C940" t="s">
        <v>63</v>
      </c>
      <c r="D940" s="3">
        <v>43421.780285208333</v>
      </c>
      <c r="E940" t="s">
        <v>64</v>
      </c>
      <c r="F940" s="2">
        <v>43511</v>
      </c>
      <c r="G940" s="2">
        <v>43814</v>
      </c>
      <c r="H940" t="s">
        <v>13850</v>
      </c>
      <c r="J940" t="s">
        <v>13851</v>
      </c>
      <c r="L940" t="s">
        <v>1703</v>
      </c>
      <c r="M940" t="s">
        <v>76</v>
      </c>
      <c r="N940">
        <v>74107</v>
      </c>
      <c r="O940" t="s">
        <v>70</v>
      </c>
      <c r="Q940" t="s">
        <v>13852</v>
      </c>
      <c r="S940" t="s">
        <v>72</v>
      </c>
      <c r="T940" t="s">
        <v>9501</v>
      </c>
      <c r="U940" t="s">
        <v>9597</v>
      </c>
      <c r="V940" t="s">
        <v>1703</v>
      </c>
      <c r="W940" t="s">
        <v>76</v>
      </c>
      <c r="X940" t="s">
        <v>106</v>
      </c>
      <c r="Y940" t="str">
        <f>"37-3011"</f>
        <v>37-3011</v>
      </c>
      <c r="Z940" t="s">
        <v>94</v>
      </c>
      <c r="AA940">
        <v>111421</v>
      </c>
      <c r="AB940">
        <v>9</v>
      </c>
      <c r="AC940">
        <v>9</v>
      </c>
      <c r="AD940" t="s">
        <v>79</v>
      </c>
      <c r="AE940" t="s">
        <v>80</v>
      </c>
      <c r="AF940">
        <v>40</v>
      </c>
      <c r="AG940" s="4">
        <v>0.33333333333333331</v>
      </c>
      <c r="AH940" s="4">
        <v>0.70833333333333337</v>
      </c>
      <c r="AI940" s="5">
        <v>12.95</v>
      </c>
      <c r="AJ940">
        <v>19.45</v>
      </c>
      <c r="AK940">
        <v>19.45</v>
      </c>
      <c r="AL940" t="s">
        <v>81</v>
      </c>
      <c r="AM940" t="s">
        <v>82</v>
      </c>
      <c r="AO940" t="s">
        <v>213</v>
      </c>
      <c r="AR940" t="s">
        <v>82</v>
      </c>
      <c r="AT940" t="s">
        <v>82</v>
      </c>
      <c r="AW940" t="s">
        <v>72</v>
      </c>
      <c r="AX940">
        <v>3</v>
      </c>
      <c r="AY940" t="s">
        <v>1703</v>
      </c>
      <c r="AZ940" t="s">
        <v>1703</v>
      </c>
      <c r="BA940" t="s">
        <v>76</v>
      </c>
      <c r="BB940">
        <v>74107</v>
      </c>
      <c r="BC940" t="s">
        <v>79</v>
      </c>
      <c r="BH940" t="s">
        <v>13851</v>
      </c>
      <c r="BJ940">
        <v>731600791</v>
      </c>
    </row>
    <row r="941" spans="1:62" x14ac:dyDescent="0.25">
      <c r="A941" t="s">
        <v>1799</v>
      </c>
      <c r="B941" s="2">
        <v>43444</v>
      </c>
      <c r="C941" t="s">
        <v>63</v>
      </c>
      <c r="D941" s="3">
        <v>43406.834106747687</v>
      </c>
      <c r="E941" t="s">
        <v>64</v>
      </c>
      <c r="F941" s="2">
        <v>43497</v>
      </c>
      <c r="G941" s="2">
        <v>43769</v>
      </c>
      <c r="H941" t="s">
        <v>1800</v>
      </c>
      <c r="J941" t="s">
        <v>1801</v>
      </c>
      <c r="L941" t="s">
        <v>1802</v>
      </c>
      <c r="M941" t="s">
        <v>1246</v>
      </c>
      <c r="N941">
        <v>63010</v>
      </c>
      <c r="O941" t="s">
        <v>70</v>
      </c>
      <c r="Q941" t="s">
        <v>1803</v>
      </c>
      <c r="S941" t="s">
        <v>72</v>
      </c>
      <c r="T941" t="s">
        <v>1709</v>
      </c>
      <c r="U941" t="s">
        <v>1710</v>
      </c>
      <c r="V941" t="s">
        <v>1711</v>
      </c>
      <c r="W941" t="s">
        <v>1246</v>
      </c>
      <c r="X941" t="s">
        <v>106</v>
      </c>
      <c r="Y941" t="str">
        <f>"37-3011"</f>
        <v>37-3011</v>
      </c>
      <c r="Z941" t="s">
        <v>94</v>
      </c>
      <c r="AA941">
        <v>561730</v>
      </c>
      <c r="AB941">
        <v>25</v>
      </c>
      <c r="AC941">
        <v>25</v>
      </c>
      <c r="AD941" t="s">
        <v>79</v>
      </c>
      <c r="AE941" t="s">
        <v>80</v>
      </c>
      <c r="AF941">
        <v>35</v>
      </c>
      <c r="AG941" s="4">
        <v>0.29166666666666669</v>
      </c>
      <c r="AH941" s="4">
        <v>0.625</v>
      </c>
      <c r="AI941" s="5">
        <v>14.52</v>
      </c>
      <c r="AL941" t="s">
        <v>81</v>
      </c>
      <c r="AM941" t="s">
        <v>82</v>
      </c>
      <c r="AO941" t="s">
        <v>83</v>
      </c>
      <c r="AR941" t="s">
        <v>82</v>
      </c>
      <c r="AT941" t="s">
        <v>82</v>
      </c>
      <c r="AW941" t="s">
        <v>82</v>
      </c>
      <c r="AY941" t="s">
        <v>1802</v>
      </c>
      <c r="AZ941" t="s">
        <v>713</v>
      </c>
      <c r="BA941" t="s">
        <v>1246</v>
      </c>
      <c r="BB941">
        <v>63010</v>
      </c>
      <c r="BC941" t="s">
        <v>79</v>
      </c>
      <c r="BH941" t="s">
        <v>1804</v>
      </c>
      <c r="BJ941">
        <v>431557641</v>
      </c>
    </row>
    <row r="942" spans="1:62" x14ac:dyDescent="0.25">
      <c r="A942" t="s">
        <v>2002</v>
      </c>
      <c r="B942" s="2">
        <v>43444</v>
      </c>
      <c r="C942" t="s">
        <v>63</v>
      </c>
      <c r="D942" s="3">
        <v>43408.795808923613</v>
      </c>
      <c r="E942" t="s">
        <v>64</v>
      </c>
      <c r="F942" s="2">
        <v>43497</v>
      </c>
      <c r="G942" s="2">
        <v>43799</v>
      </c>
      <c r="H942" t="s">
        <v>2003</v>
      </c>
      <c r="J942" t="s">
        <v>2004</v>
      </c>
      <c r="L942" t="s">
        <v>2005</v>
      </c>
      <c r="M942" t="s">
        <v>69</v>
      </c>
      <c r="N942">
        <v>40456</v>
      </c>
      <c r="O942" t="s">
        <v>70</v>
      </c>
      <c r="Q942" t="s">
        <v>2006</v>
      </c>
      <c r="S942" t="s">
        <v>72</v>
      </c>
      <c r="T942" t="s">
        <v>524</v>
      </c>
      <c r="U942" t="s">
        <v>525</v>
      </c>
      <c r="V942" t="s">
        <v>526</v>
      </c>
      <c r="W942" t="s">
        <v>69</v>
      </c>
      <c r="X942" t="s">
        <v>1539</v>
      </c>
      <c r="Y942" t="str">
        <f>"37-2011"</f>
        <v>37-2011</v>
      </c>
      <c r="Z942" t="s">
        <v>424</v>
      </c>
      <c r="AA942">
        <v>561790</v>
      </c>
      <c r="AB942">
        <v>6</v>
      </c>
      <c r="AC942">
        <v>6</v>
      </c>
      <c r="AD942" t="s">
        <v>79</v>
      </c>
      <c r="AE942" t="s">
        <v>95</v>
      </c>
      <c r="AF942">
        <v>35</v>
      </c>
      <c r="AG942" s="4">
        <v>0.33333333333333331</v>
      </c>
      <c r="AH942" s="4">
        <v>0.66666666666666663</v>
      </c>
      <c r="AI942" s="5">
        <v>16.149999999999999</v>
      </c>
      <c r="AJ942">
        <v>24.23</v>
      </c>
      <c r="AK942">
        <v>24.23</v>
      </c>
      <c r="AL942" t="s">
        <v>81</v>
      </c>
      <c r="AM942" t="s">
        <v>82</v>
      </c>
      <c r="AO942" t="s">
        <v>83</v>
      </c>
      <c r="AP942" t="s">
        <v>130</v>
      </c>
      <c r="AQ942" t="s">
        <v>130</v>
      </c>
      <c r="AR942" t="s">
        <v>82</v>
      </c>
      <c r="AT942" t="s">
        <v>82</v>
      </c>
      <c r="AW942" t="s">
        <v>82</v>
      </c>
      <c r="AY942" t="s">
        <v>2005</v>
      </c>
      <c r="AZ942" t="s">
        <v>2007</v>
      </c>
      <c r="BA942" t="s">
        <v>69</v>
      </c>
      <c r="BB942">
        <v>40456</v>
      </c>
      <c r="BC942" t="s">
        <v>79</v>
      </c>
      <c r="BH942" t="s">
        <v>2004</v>
      </c>
      <c r="BJ942">
        <v>204422898</v>
      </c>
    </row>
    <row r="943" spans="1:62" x14ac:dyDescent="0.25">
      <c r="A943" t="s">
        <v>2027</v>
      </c>
      <c r="B943" s="2">
        <v>43444</v>
      </c>
      <c r="C943" t="s">
        <v>63</v>
      </c>
      <c r="D943" s="3">
        <v>43408.797838090279</v>
      </c>
      <c r="E943" t="s">
        <v>1763</v>
      </c>
      <c r="F943" s="2">
        <v>43497</v>
      </c>
      <c r="G943" s="2">
        <v>43799</v>
      </c>
      <c r="H943" t="s">
        <v>2028</v>
      </c>
      <c r="J943" t="s">
        <v>2029</v>
      </c>
      <c r="L943" t="s">
        <v>522</v>
      </c>
      <c r="M943" t="s">
        <v>69</v>
      </c>
      <c r="N943">
        <v>41005</v>
      </c>
      <c r="O943" t="s">
        <v>70</v>
      </c>
      <c r="Q943" t="s">
        <v>2030</v>
      </c>
      <c r="S943" t="s">
        <v>72</v>
      </c>
      <c r="T943" t="s">
        <v>524</v>
      </c>
      <c r="U943" t="s">
        <v>525</v>
      </c>
      <c r="V943" t="s">
        <v>526</v>
      </c>
      <c r="W943" t="s">
        <v>69</v>
      </c>
      <c r="X943" t="s">
        <v>2031</v>
      </c>
      <c r="Y943" t="str">
        <f>"37-3011"</f>
        <v>37-3011</v>
      </c>
      <c r="Z943" t="s">
        <v>94</v>
      </c>
      <c r="AA943">
        <v>561730</v>
      </c>
      <c r="AB943">
        <v>12</v>
      </c>
      <c r="AC943">
        <v>12</v>
      </c>
      <c r="AD943" t="s">
        <v>79</v>
      </c>
      <c r="AE943" t="s">
        <v>95</v>
      </c>
      <c r="AF943">
        <v>35</v>
      </c>
      <c r="AG943" s="4">
        <v>0.33333333333333331</v>
      </c>
      <c r="AH943" s="4">
        <v>0.66666666666666663</v>
      </c>
      <c r="AI943" s="5">
        <v>13.91</v>
      </c>
      <c r="AJ943">
        <v>20.87</v>
      </c>
      <c r="AK943">
        <v>20.87</v>
      </c>
      <c r="AL943" t="s">
        <v>81</v>
      </c>
      <c r="AM943" t="s">
        <v>82</v>
      </c>
      <c r="AO943" t="s">
        <v>83</v>
      </c>
      <c r="AP943" t="s">
        <v>130</v>
      </c>
      <c r="AQ943" t="s">
        <v>130</v>
      </c>
      <c r="AR943" t="s">
        <v>82</v>
      </c>
      <c r="AT943" t="s">
        <v>82</v>
      </c>
      <c r="AW943" t="s">
        <v>82</v>
      </c>
      <c r="AY943" t="s">
        <v>522</v>
      </c>
      <c r="AZ943" t="s">
        <v>528</v>
      </c>
      <c r="BA943" t="s">
        <v>69</v>
      </c>
      <c r="BB943">
        <v>41005</v>
      </c>
      <c r="BC943" t="s">
        <v>79</v>
      </c>
      <c r="BH943" t="s">
        <v>2029</v>
      </c>
      <c r="BJ943">
        <v>611364474</v>
      </c>
    </row>
    <row r="944" spans="1:62" x14ac:dyDescent="0.25">
      <c r="A944" t="s">
        <v>2032</v>
      </c>
      <c r="B944" s="2">
        <v>43444</v>
      </c>
      <c r="C944" t="s">
        <v>63</v>
      </c>
      <c r="D944" s="3">
        <v>43408.794010798614</v>
      </c>
      <c r="E944" t="s">
        <v>1763</v>
      </c>
      <c r="F944" s="2">
        <v>43497</v>
      </c>
      <c r="G944" s="2">
        <v>43799</v>
      </c>
      <c r="H944" t="s">
        <v>2033</v>
      </c>
      <c r="J944" t="s">
        <v>2034</v>
      </c>
      <c r="L944" t="s">
        <v>68</v>
      </c>
      <c r="M944" t="s">
        <v>69</v>
      </c>
      <c r="N944">
        <v>40508</v>
      </c>
      <c r="O944" t="s">
        <v>70</v>
      </c>
      <c r="Q944" t="s">
        <v>2035</v>
      </c>
      <c r="S944" t="s">
        <v>72</v>
      </c>
      <c r="T944" t="s">
        <v>524</v>
      </c>
      <c r="U944" t="s">
        <v>525</v>
      </c>
      <c r="V944" t="s">
        <v>526</v>
      </c>
      <c r="W944" t="s">
        <v>69</v>
      </c>
      <c r="X944" t="s">
        <v>2031</v>
      </c>
      <c r="Y944" t="str">
        <f>"37-3011"</f>
        <v>37-3011</v>
      </c>
      <c r="Z944" t="s">
        <v>94</v>
      </c>
      <c r="AA944">
        <v>561730</v>
      </c>
      <c r="AB944">
        <v>40</v>
      </c>
      <c r="AC944">
        <v>40</v>
      </c>
      <c r="AD944" t="s">
        <v>79</v>
      </c>
      <c r="AE944" t="s">
        <v>95</v>
      </c>
      <c r="AF944">
        <v>35</v>
      </c>
      <c r="AG944" s="4">
        <v>0.33333333333333331</v>
      </c>
      <c r="AH944" s="4">
        <v>0.66666666666666663</v>
      </c>
      <c r="AI944" s="5">
        <v>13.12</v>
      </c>
      <c r="AJ944">
        <v>19.68</v>
      </c>
      <c r="AK944">
        <v>19.68</v>
      </c>
      <c r="AL944" t="s">
        <v>81</v>
      </c>
      <c r="AM944" t="s">
        <v>82</v>
      </c>
      <c r="AO944" t="s">
        <v>83</v>
      </c>
      <c r="AP944" t="s">
        <v>130</v>
      </c>
      <c r="AQ944" t="s">
        <v>130</v>
      </c>
      <c r="AR944" t="s">
        <v>82</v>
      </c>
      <c r="AT944" t="s">
        <v>82</v>
      </c>
      <c r="AW944" t="s">
        <v>82</v>
      </c>
      <c r="AY944" t="s">
        <v>68</v>
      </c>
      <c r="AZ944" t="s">
        <v>1837</v>
      </c>
      <c r="BA944" t="s">
        <v>69</v>
      </c>
      <c r="BB944">
        <v>40508</v>
      </c>
      <c r="BC944" t="s">
        <v>79</v>
      </c>
      <c r="BH944" t="s">
        <v>2034</v>
      </c>
      <c r="BJ944">
        <v>870712869</v>
      </c>
    </row>
    <row r="945" spans="1:62" x14ac:dyDescent="0.25">
      <c r="A945" t="s">
        <v>2093</v>
      </c>
      <c r="B945" s="2">
        <v>43444</v>
      </c>
      <c r="C945" t="s">
        <v>63</v>
      </c>
      <c r="D945" s="3">
        <v>43408.798268842591</v>
      </c>
      <c r="E945" t="s">
        <v>1763</v>
      </c>
      <c r="F945" s="2">
        <v>43497</v>
      </c>
      <c r="G945" s="2">
        <v>43799</v>
      </c>
      <c r="H945" t="s">
        <v>2094</v>
      </c>
      <c r="J945" t="s">
        <v>2095</v>
      </c>
      <c r="L945" t="s">
        <v>2096</v>
      </c>
      <c r="M945" t="s">
        <v>69</v>
      </c>
      <c r="N945">
        <v>40422</v>
      </c>
      <c r="O945" t="s">
        <v>70</v>
      </c>
      <c r="Q945" t="s">
        <v>2097</v>
      </c>
      <c r="S945" t="s">
        <v>72</v>
      </c>
      <c r="T945" t="s">
        <v>524</v>
      </c>
      <c r="U945" t="s">
        <v>525</v>
      </c>
      <c r="V945" t="s">
        <v>526</v>
      </c>
      <c r="W945" t="s">
        <v>69</v>
      </c>
      <c r="X945" t="s">
        <v>1539</v>
      </c>
      <c r="Y945" t="str">
        <f>"47-3014"</f>
        <v>47-3014</v>
      </c>
      <c r="Z945" t="s">
        <v>1320</v>
      </c>
      <c r="AA945">
        <v>561730</v>
      </c>
      <c r="AB945">
        <v>3</v>
      </c>
      <c r="AC945">
        <v>3</v>
      </c>
      <c r="AD945" t="s">
        <v>79</v>
      </c>
      <c r="AE945" t="s">
        <v>95</v>
      </c>
      <c r="AF945">
        <v>35</v>
      </c>
      <c r="AG945" s="4">
        <v>0.33333333333333331</v>
      </c>
      <c r="AH945" s="4">
        <v>0.66666666666666663</v>
      </c>
      <c r="AI945" s="5">
        <v>14.7</v>
      </c>
      <c r="AJ945">
        <v>22.05</v>
      </c>
      <c r="AK945">
        <v>22.05</v>
      </c>
      <c r="AL945" t="s">
        <v>81</v>
      </c>
      <c r="AM945" t="s">
        <v>82</v>
      </c>
      <c r="AO945" t="s">
        <v>83</v>
      </c>
      <c r="AP945" t="s">
        <v>130</v>
      </c>
      <c r="AQ945" t="s">
        <v>130</v>
      </c>
      <c r="AR945" t="s">
        <v>82</v>
      </c>
      <c r="AT945" t="s">
        <v>82</v>
      </c>
      <c r="AW945" t="s">
        <v>82</v>
      </c>
      <c r="AY945" t="s">
        <v>2096</v>
      </c>
      <c r="AZ945" t="s">
        <v>2098</v>
      </c>
      <c r="BA945" t="s">
        <v>69</v>
      </c>
      <c r="BB945">
        <v>40422</v>
      </c>
      <c r="BC945" t="s">
        <v>79</v>
      </c>
      <c r="BH945" t="s">
        <v>2095</v>
      </c>
      <c r="BJ945">
        <v>611338521</v>
      </c>
    </row>
    <row r="946" spans="1:62" x14ac:dyDescent="0.25">
      <c r="A946" t="s">
        <v>2257</v>
      </c>
      <c r="B946" s="2">
        <v>43444</v>
      </c>
      <c r="C946" t="s">
        <v>63</v>
      </c>
      <c r="D946" s="3">
        <v>43409.2635084375</v>
      </c>
      <c r="E946" t="s">
        <v>1763</v>
      </c>
      <c r="F946" s="2">
        <v>43497</v>
      </c>
      <c r="G946" s="2">
        <v>43799</v>
      </c>
      <c r="H946" t="s">
        <v>2258</v>
      </c>
      <c r="J946" t="s">
        <v>2259</v>
      </c>
      <c r="L946" t="s">
        <v>68</v>
      </c>
      <c r="M946" t="s">
        <v>69</v>
      </c>
      <c r="N946">
        <v>40509</v>
      </c>
      <c r="O946" t="s">
        <v>70</v>
      </c>
      <c r="Q946" t="s">
        <v>2260</v>
      </c>
      <c r="S946" t="s">
        <v>72</v>
      </c>
      <c r="T946" t="s">
        <v>524</v>
      </c>
      <c r="U946" t="s">
        <v>525</v>
      </c>
      <c r="V946" t="s">
        <v>526</v>
      </c>
      <c r="W946" t="s">
        <v>69</v>
      </c>
      <c r="X946" t="s">
        <v>2031</v>
      </c>
      <c r="Y946" t="str">
        <f>"37-3011"</f>
        <v>37-3011</v>
      </c>
      <c r="Z946" t="s">
        <v>94</v>
      </c>
      <c r="AA946">
        <v>561730</v>
      </c>
      <c r="AB946">
        <v>3</v>
      </c>
      <c r="AC946">
        <v>3</v>
      </c>
      <c r="AD946" t="s">
        <v>79</v>
      </c>
      <c r="AE946" t="s">
        <v>95</v>
      </c>
      <c r="AF946">
        <v>35</v>
      </c>
      <c r="AG946" s="4">
        <v>0.33333333333333331</v>
      </c>
      <c r="AH946" s="4">
        <v>0.66666666666666663</v>
      </c>
      <c r="AI946" s="5">
        <v>13.12</v>
      </c>
      <c r="AJ946">
        <v>19.68</v>
      </c>
      <c r="AK946">
        <v>19.68</v>
      </c>
      <c r="AL946" t="s">
        <v>81</v>
      </c>
      <c r="AM946" t="s">
        <v>82</v>
      </c>
      <c r="AO946" t="s">
        <v>83</v>
      </c>
      <c r="AP946" t="s">
        <v>130</v>
      </c>
      <c r="AQ946" t="s">
        <v>130</v>
      </c>
      <c r="AR946" t="s">
        <v>82</v>
      </c>
      <c r="AT946" t="s">
        <v>82</v>
      </c>
      <c r="AW946" t="s">
        <v>82</v>
      </c>
      <c r="AY946" t="s">
        <v>68</v>
      </c>
      <c r="AZ946" t="s">
        <v>1837</v>
      </c>
      <c r="BA946" t="s">
        <v>69</v>
      </c>
      <c r="BB946">
        <v>40509</v>
      </c>
      <c r="BC946" t="s">
        <v>87</v>
      </c>
      <c r="BH946" t="s">
        <v>2259</v>
      </c>
      <c r="BJ946">
        <v>610711173</v>
      </c>
    </row>
    <row r="947" spans="1:62" x14ac:dyDescent="0.25">
      <c r="A947" t="s">
        <v>2346</v>
      </c>
      <c r="B947" s="2">
        <v>43444</v>
      </c>
      <c r="C947" t="s">
        <v>63</v>
      </c>
      <c r="D947" s="3">
        <v>43409.117160231479</v>
      </c>
      <c r="E947" t="s">
        <v>64</v>
      </c>
      <c r="F947" s="2">
        <v>43497</v>
      </c>
      <c r="G947" s="2">
        <v>43799</v>
      </c>
      <c r="H947" t="s">
        <v>2347</v>
      </c>
      <c r="J947" t="s">
        <v>2348</v>
      </c>
      <c r="L947" t="s">
        <v>2349</v>
      </c>
      <c r="M947" t="s">
        <v>69</v>
      </c>
      <c r="N947">
        <v>41076</v>
      </c>
      <c r="O947" t="s">
        <v>70</v>
      </c>
      <c r="Q947" t="s">
        <v>2350</v>
      </c>
      <c r="S947" t="s">
        <v>72</v>
      </c>
      <c r="T947" t="s">
        <v>524</v>
      </c>
      <c r="U947" t="s">
        <v>2217</v>
      </c>
      <c r="V947" t="s">
        <v>526</v>
      </c>
      <c r="W947" t="s">
        <v>69</v>
      </c>
      <c r="X947" t="s">
        <v>2031</v>
      </c>
      <c r="Y947" t="str">
        <f>"37-3011"</f>
        <v>37-3011</v>
      </c>
      <c r="Z947" t="s">
        <v>94</v>
      </c>
      <c r="AA947">
        <v>561730</v>
      </c>
      <c r="AB947">
        <v>50</v>
      </c>
      <c r="AC947">
        <v>50</v>
      </c>
      <c r="AD947" t="s">
        <v>79</v>
      </c>
      <c r="AE947" t="s">
        <v>95</v>
      </c>
      <c r="AF947">
        <v>35</v>
      </c>
      <c r="AG947" s="4">
        <v>0.33333333333333331</v>
      </c>
      <c r="AH947" s="4">
        <v>0.66666666666666663</v>
      </c>
      <c r="AI947" s="5">
        <v>13.91</v>
      </c>
      <c r="AJ947">
        <v>20.87</v>
      </c>
      <c r="AK947">
        <v>20.87</v>
      </c>
      <c r="AL947" t="s">
        <v>81</v>
      </c>
      <c r="AM947" t="s">
        <v>82</v>
      </c>
      <c r="AO947" t="s">
        <v>83</v>
      </c>
      <c r="AP947" t="s">
        <v>130</v>
      </c>
      <c r="AQ947" t="s">
        <v>130</v>
      </c>
      <c r="AR947" t="s">
        <v>82</v>
      </c>
      <c r="AT947" t="s">
        <v>82</v>
      </c>
      <c r="AW947" t="s">
        <v>82</v>
      </c>
      <c r="AY947" t="s">
        <v>2349</v>
      </c>
      <c r="AZ947" t="s">
        <v>2351</v>
      </c>
      <c r="BA947" t="s">
        <v>69</v>
      </c>
      <c r="BB947">
        <v>41076</v>
      </c>
      <c r="BC947" t="s">
        <v>79</v>
      </c>
      <c r="BH947" t="s">
        <v>2348</v>
      </c>
      <c r="BJ947">
        <v>611176353</v>
      </c>
    </row>
    <row r="948" spans="1:62" x14ac:dyDescent="0.25">
      <c r="A948" t="s">
        <v>3006</v>
      </c>
      <c r="B948" s="2">
        <v>43444</v>
      </c>
      <c r="C948" t="s">
        <v>63</v>
      </c>
      <c r="D948" s="3">
        <v>43409.791811759256</v>
      </c>
      <c r="E948" t="s">
        <v>1763</v>
      </c>
      <c r="F948" s="2">
        <v>43500</v>
      </c>
      <c r="G948" s="2">
        <v>43799</v>
      </c>
      <c r="H948" t="s">
        <v>3007</v>
      </c>
      <c r="J948" t="s">
        <v>3008</v>
      </c>
      <c r="K948" t="s">
        <v>3009</v>
      </c>
      <c r="L948" t="s">
        <v>3010</v>
      </c>
      <c r="M948" t="s">
        <v>626</v>
      </c>
      <c r="N948">
        <v>72916</v>
      </c>
      <c r="O948" t="s">
        <v>70</v>
      </c>
      <c r="Q948" t="s">
        <v>3011</v>
      </c>
      <c r="S948" t="s">
        <v>72</v>
      </c>
      <c r="T948" t="s">
        <v>2824</v>
      </c>
      <c r="U948" t="s">
        <v>2825</v>
      </c>
      <c r="V948" t="s">
        <v>642</v>
      </c>
      <c r="W948" t="s">
        <v>105</v>
      </c>
      <c r="X948" t="s">
        <v>106</v>
      </c>
      <c r="Y948" t="str">
        <f>"37-3011"</f>
        <v>37-3011</v>
      </c>
      <c r="Z948" t="s">
        <v>94</v>
      </c>
      <c r="AA948">
        <v>561730</v>
      </c>
      <c r="AB948">
        <v>37</v>
      </c>
      <c r="AC948">
        <v>37</v>
      </c>
      <c r="AD948" t="s">
        <v>79</v>
      </c>
      <c r="AE948" t="s">
        <v>95</v>
      </c>
      <c r="AF948">
        <v>40</v>
      </c>
      <c r="AG948" s="4">
        <v>0.33333333333333331</v>
      </c>
      <c r="AH948" s="4">
        <v>0.72916666666666663</v>
      </c>
      <c r="AI948" s="5">
        <v>12.49</v>
      </c>
      <c r="AJ948">
        <v>18.739999999999998</v>
      </c>
      <c r="AL948" t="s">
        <v>81</v>
      </c>
      <c r="AM948" t="s">
        <v>82</v>
      </c>
      <c r="AO948" t="s">
        <v>83</v>
      </c>
      <c r="AR948" t="s">
        <v>82</v>
      </c>
      <c r="AT948" t="s">
        <v>82</v>
      </c>
      <c r="AW948" t="s">
        <v>82</v>
      </c>
      <c r="AY948" t="s">
        <v>3010</v>
      </c>
      <c r="AZ948" t="s">
        <v>3012</v>
      </c>
      <c r="BA948" t="s">
        <v>626</v>
      </c>
      <c r="BB948">
        <v>72916</v>
      </c>
      <c r="BC948" t="s">
        <v>79</v>
      </c>
      <c r="BH948" t="s">
        <v>3008</v>
      </c>
      <c r="BJ948">
        <v>710717059</v>
      </c>
    </row>
    <row r="949" spans="1:62" x14ac:dyDescent="0.25">
      <c r="A949" t="s">
        <v>3535</v>
      </c>
      <c r="B949" s="2">
        <v>43444</v>
      </c>
      <c r="C949" t="s">
        <v>63</v>
      </c>
      <c r="D949" s="3">
        <v>43406.838662592592</v>
      </c>
      <c r="E949" t="s">
        <v>1763</v>
      </c>
      <c r="F949" s="2">
        <v>43497</v>
      </c>
      <c r="G949" s="2">
        <v>43770</v>
      </c>
      <c r="H949" t="s">
        <v>3536</v>
      </c>
      <c r="J949" t="s">
        <v>3537</v>
      </c>
      <c r="L949" t="s">
        <v>2277</v>
      </c>
      <c r="M949" t="s">
        <v>714</v>
      </c>
      <c r="N949">
        <v>70508</v>
      </c>
      <c r="O949" t="s">
        <v>70</v>
      </c>
      <c r="Q949" t="s">
        <v>3538</v>
      </c>
      <c r="S949" t="s">
        <v>72</v>
      </c>
      <c r="T949" t="s">
        <v>1917</v>
      </c>
      <c r="U949" t="s">
        <v>1918</v>
      </c>
      <c r="V949" t="s">
        <v>1919</v>
      </c>
      <c r="W949" t="s">
        <v>105</v>
      </c>
      <c r="X949" t="s">
        <v>1673</v>
      </c>
      <c r="Y949" t="str">
        <f>"37-3011"</f>
        <v>37-3011</v>
      </c>
      <c r="Z949" t="s">
        <v>94</v>
      </c>
      <c r="AA949">
        <v>561730</v>
      </c>
      <c r="AB949">
        <v>9</v>
      </c>
      <c r="AC949">
        <v>9</v>
      </c>
      <c r="AD949" t="s">
        <v>79</v>
      </c>
      <c r="AE949" t="s">
        <v>95</v>
      </c>
      <c r="AF949">
        <v>35</v>
      </c>
      <c r="AG949" s="4">
        <v>0.29166666666666669</v>
      </c>
      <c r="AH949" s="4">
        <v>0.66666666666666663</v>
      </c>
      <c r="AI949" s="5">
        <v>11.53</v>
      </c>
      <c r="AJ949">
        <v>17.3</v>
      </c>
      <c r="AL949" t="s">
        <v>81</v>
      </c>
      <c r="AM949" t="s">
        <v>82</v>
      </c>
      <c r="AO949" t="s">
        <v>83</v>
      </c>
      <c r="AR949" t="s">
        <v>82</v>
      </c>
      <c r="AT949" t="s">
        <v>82</v>
      </c>
      <c r="AW949" t="s">
        <v>82</v>
      </c>
      <c r="AY949" t="s">
        <v>2277</v>
      </c>
      <c r="AZ949" t="s">
        <v>2277</v>
      </c>
      <c r="BA949" t="s">
        <v>714</v>
      </c>
      <c r="BB949">
        <v>70508</v>
      </c>
      <c r="BC949" t="s">
        <v>79</v>
      </c>
      <c r="BH949" t="s">
        <v>3537</v>
      </c>
      <c r="BJ949">
        <v>141848570</v>
      </c>
    </row>
    <row r="950" spans="1:62" x14ac:dyDescent="0.25">
      <c r="A950" t="s">
        <v>3539</v>
      </c>
      <c r="B950" s="2">
        <v>43444</v>
      </c>
      <c r="C950" t="s">
        <v>63</v>
      </c>
      <c r="D950" s="3">
        <v>43409.791688715275</v>
      </c>
      <c r="E950" t="s">
        <v>1763</v>
      </c>
      <c r="F950" s="2">
        <v>43500</v>
      </c>
      <c r="G950" s="2">
        <v>43796</v>
      </c>
      <c r="H950" t="s">
        <v>3540</v>
      </c>
      <c r="J950" t="s">
        <v>3541</v>
      </c>
      <c r="L950" t="s">
        <v>795</v>
      </c>
      <c r="M950" t="s">
        <v>105</v>
      </c>
      <c r="N950">
        <v>78213</v>
      </c>
      <c r="O950" t="s">
        <v>70</v>
      </c>
      <c r="Q950" t="s">
        <v>3542</v>
      </c>
      <c r="S950" t="s">
        <v>72</v>
      </c>
      <c r="T950" t="s">
        <v>2824</v>
      </c>
      <c r="U950" t="s">
        <v>3543</v>
      </c>
      <c r="V950" t="s">
        <v>642</v>
      </c>
      <c r="W950" t="s">
        <v>105</v>
      </c>
      <c r="X950" t="s">
        <v>106</v>
      </c>
      <c r="Y950" t="str">
        <f>"37-3011"</f>
        <v>37-3011</v>
      </c>
      <c r="Z950" t="s">
        <v>94</v>
      </c>
      <c r="AA950">
        <v>561730</v>
      </c>
      <c r="AB950">
        <v>17</v>
      </c>
      <c r="AC950">
        <v>17</v>
      </c>
      <c r="AD950" t="s">
        <v>79</v>
      </c>
      <c r="AE950" t="s">
        <v>95</v>
      </c>
      <c r="AF950">
        <v>40</v>
      </c>
      <c r="AG950" s="4">
        <v>0.29166666666666669</v>
      </c>
      <c r="AH950" s="4">
        <v>0.72916666666666663</v>
      </c>
      <c r="AI950" s="5">
        <v>13.02</v>
      </c>
      <c r="AJ950">
        <v>19.53</v>
      </c>
      <c r="AK950">
        <v>21.62</v>
      </c>
      <c r="AL950" t="s">
        <v>81</v>
      </c>
      <c r="AM950" t="s">
        <v>82</v>
      </c>
      <c r="AO950" t="s">
        <v>83</v>
      </c>
      <c r="AR950" t="s">
        <v>82</v>
      </c>
      <c r="AT950" t="s">
        <v>82</v>
      </c>
      <c r="AW950" t="s">
        <v>82</v>
      </c>
      <c r="AY950" t="s">
        <v>795</v>
      </c>
      <c r="AZ950" t="s">
        <v>797</v>
      </c>
      <c r="BA950" t="s">
        <v>105</v>
      </c>
      <c r="BB950">
        <v>78213</v>
      </c>
      <c r="BC950" t="s">
        <v>79</v>
      </c>
      <c r="BH950" t="s">
        <v>3544</v>
      </c>
      <c r="BJ950">
        <v>742849491</v>
      </c>
    </row>
    <row r="951" spans="1:62" x14ac:dyDescent="0.25">
      <c r="A951" t="s">
        <v>3655</v>
      </c>
      <c r="B951" s="2">
        <v>43444</v>
      </c>
      <c r="C951" t="s">
        <v>63</v>
      </c>
      <c r="D951" s="3">
        <v>43406.837240462963</v>
      </c>
      <c r="E951" t="s">
        <v>1763</v>
      </c>
      <c r="F951" s="2">
        <v>43497</v>
      </c>
      <c r="G951" s="2">
        <v>43800</v>
      </c>
      <c r="H951" t="s">
        <v>3656</v>
      </c>
      <c r="J951" t="s">
        <v>3657</v>
      </c>
      <c r="L951" t="s">
        <v>3658</v>
      </c>
      <c r="M951" t="s">
        <v>714</v>
      </c>
      <c r="N951">
        <v>70301</v>
      </c>
      <c r="O951" t="s">
        <v>70</v>
      </c>
      <c r="Q951" t="s">
        <v>3659</v>
      </c>
      <c r="S951" t="s">
        <v>72</v>
      </c>
      <c r="T951" t="s">
        <v>2963</v>
      </c>
      <c r="U951" t="s">
        <v>1425</v>
      </c>
      <c r="V951" t="s">
        <v>1426</v>
      </c>
      <c r="W951" t="s">
        <v>105</v>
      </c>
      <c r="X951" t="s">
        <v>106</v>
      </c>
      <c r="Y951" t="str">
        <f>"37-3011"</f>
        <v>37-3011</v>
      </c>
      <c r="Z951" t="s">
        <v>94</v>
      </c>
      <c r="AA951">
        <v>561730</v>
      </c>
      <c r="AB951">
        <v>35</v>
      </c>
      <c r="AC951">
        <v>35</v>
      </c>
      <c r="AD951" t="s">
        <v>79</v>
      </c>
      <c r="AE951" t="s">
        <v>95</v>
      </c>
      <c r="AF951">
        <v>35</v>
      </c>
      <c r="AG951" s="4">
        <v>0.25</v>
      </c>
      <c r="AH951" s="4">
        <v>0.58333333333333337</v>
      </c>
      <c r="AI951" s="5">
        <v>12.12</v>
      </c>
      <c r="AJ951">
        <v>18.18</v>
      </c>
      <c r="AL951" t="s">
        <v>81</v>
      </c>
      <c r="AM951" t="s">
        <v>82</v>
      </c>
      <c r="AO951" t="s">
        <v>83</v>
      </c>
      <c r="AR951" t="s">
        <v>82</v>
      </c>
      <c r="AT951" t="s">
        <v>82</v>
      </c>
      <c r="AW951" t="s">
        <v>82</v>
      </c>
      <c r="AY951" t="s">
        <v>3658</v>
      </c>
      <c r="AZ951" t="s">
        <v>3660</v>
      </c>
      <c r="BA951" t="s">
        <v>714</v>
      </c>
      <c r="BB951">
        <v>70301</v>
      </c>
      <c r="BC951" t="s">
        <v>79</v>
      </c>
      <c r="BH951" t="s">
        <v>3657</v>
      </c>
      <c r="BJ951">
        <v>200490169</v>
      </c>
    </row>
    <row r="952" spans="1:62" x14ac:dyDescent="0.25">
      <c r="A952" t="s">
        <v>4237</v>
      </c>
      <c r="B952" s="2">
        <v>43444</v>
      </c>
      <c r="C952" t="s">
        <v>63</v>
      </c>
      <c r="D952" s="3">
        <v>43420.793335497685</v>
      </c>
      <c r="E952" t="s">
        <v>64</v>
      </c>
      <c r="F952" s="2">
        <v>43511</v>
      </c>
      <c r="G952" s="2">
        <v>43784</v>
      </c>
      <c r="H952" t="s">
        <v>4238</v>
      </c>
      <c r="I952" t="s">
        <v>4239</v>
      </c>
      <c r="J952" t="s">
        <v>4240</v>
      </c>
      <c r="L952" t="s">
        <v>4241</v>
      </c>
      <c r="M952" t="s">
        <v>105</v>
      </c>
      <c r="N952">
        <v>75094</v>
      </c>
      <c r="O952" t="s">
        <v>70</v>
      </c>
      <c r="Q952" t="s">
        <v>4242</v>
      </c>
      <c r="S952" t="s">
        <v>72</v>
      </c>
      <c r="T952" t="s">
        <v>2060</v>
      </c>
      <c r="U952" t="s">
        <v>1918</v>
      </c>
      <c r="V952" t="s">
        <v>1919</v>
      </c>
      <c r="W952" t="s">
        <v>105</v>
      </c>
      <c r="X952" t="s">
        <v>2013</v>
      </c>
      <c r="Y952" t="str">
        <f>"37-3011"</f>
        <v>37-3011</v>
      </c>
      <c r="Z952" t="s">
        <v>94</v>
      </c>
      <c r="AA952">
        <v>561730</v>
      </c>
      <c r="AB952">
        <v>30</v>
      </c>
      <c r="AC952">
        <v>30</v>
      </c>
      <c r="AD952" t="s">
        <v>79</v>
      </c>
      <c r="AE952" t="s">
        <v>95</v>
      </c>
      <c r="AF952">
        <v>35</v>
      </c>
      <c r="AG952" s="4">
        <v>0.29166666666666669</v>
      </c>
      <c r="AH952" s="4">
        <v>0.625</v>
      </c>
      <c r="AI952" s="5">
        <v>13.94</v>
      </c>
      <c r="AJ952">
        <v>20.91</v>
      </c>
      <c r="AL952" t="s">
        <v>81</v>
      </c>
      <c r="AM952" t="s">
        <v>82</v>
      </c>
      <c r="AO952" t="s">
        <v>83</v>
      </c>
      <c r="AR952" t="s">
        <v>82</v>
      </c>
      <c r="AT952" t="s">
        <v>82</v>
      </c>
      <c r="AW952" t="s">
        <v>82</v>
      </c>
      <c r="AY952" t="s">
        <v>4241</v>
      </c>
      <c r="AZ952" t="s">
        <v>1594</v>
      </c>
      <c r="BA952" t="s">
        <v>105</v>
      </c>
      <c r="BB952">
        <v>75094</v>
      </c>
      <c r="BC952" t="s">
        <v>79</v>
      </c>
      <c r="BH952" t="s">
        <v>4240</v>
      </c>
      <c r="BJ952">
        <v>201959484</v>
      </c>
    </row>
    <row r="953" spans="1:62" x14ac:dyDescent="0.25">
      <c r="A953" t="s">
        <v>4265</v>
      </c>
      <c r="B953" s="2">
        <v>43444</v>
      </c>
      <c r="C953" t="s">
        <v>63</v>
      </c>
      <c r="D953" s="3">
        <v>43420.794353865742</v>
      </c>
      <c r="E953" t="s">
        <v>1763</v>
      </c>
      <c r="F953" s="2">
        <v>43511</v>
      </c>
      <c r="G953" s="2">
        <v>43783</v>
      </c>
      <c r="H953" t="s">
        <v>4266</v>
      </c>
      <c r="J953" t="s">
        <v>4267</v>
      </c>
      <c r="L953" t="s">
        <v>2689</v>
      </c>
      <c r="M953" t="s">
        <v>105</v>
      </c>
      <c r="N953">
        <v>75057</v>
      </c>
      <c r="O953" t="s">
        <v>70</v>
      </c>
      <c r="Q953" t="s">
        <v>4268</v>
      </c>
      <c r="S953" t="s">
        <v>72</v>
      </c>
      <c r="T953" t="s">
        <v>2060</v>
      </c>
      <c r="U953" t="s">
        <v>1918</v>
      </c>
      <c r="V953" t="s">
        <v>1919</v>
      </c>
      <c r="W953" t="s">
        <v>105</v>
      </c>
      <c r="X953" t="s">
        <v>106</v>
      </c>
      <c r="Y953" t="str">
        <f>"37-3011"</f>
        <v>37-3011</v>
      </c>
      <c r="Z953" t="s">
        <v>94</v>
      </c>
      <c r="AA953">
        <v>561730</v>
      </c>
      <c r="AB953">
        <v>25</v>
      </c>
      <c r="AC953">
        <v>25</v>
      </c>
      <c r="AD953" t="s">
        <v>79</v>
      </c>
      <c r="AE953" t="s">
        <v>95</v>
      </c>
      <c r="AF953">
        <v>40</v>
      </c>
      <c r="AG953" s="4">
        <v>0.29166666666666669</v>
      </c>
      <c r="AH953" s="4">
        <v>0.66666666666666663</v>
      </c>
      <c r="AI953" s="5">
        <v>13.94</v>
      </c>
      <c r="AJ953">
        <v>20.91</v>
      </c>
      <c r="AL953" t="s">
        <v>81</v>
      </c>
      <c r="AM953" t="s">
        <v>82</v>
      </c>
      <c r="AO953" t="s">
        <v>83</v>
      </c>
      <c r="AR953" t="s">
        <v>82</v>
      </c>
      <c r="AT953" t="s">
        <v>82</v>
      </c>
      <c r="AW953" t="s">
        <v>82</v>
      </c>
      <c r="AY953" t="s">
        <v>2689</v>
      </c>
      <c r="AZ953" t="s">
        <v>3523</v>
      </c>
      <c r="BA953" t="s">
        <v>105</v>
      </c>
      <c r="BB953">
        <v>75057</v>
      </c>
      <c r="BC953" t="s">
        <v>79</v>
      </c>
      <c r="BH953" t="s">
        <v>4267</v>
      </c>
      <c r="BJ953">
        <v>943456139</v>
      </c>
    </row>
    <row r="954" spans="1:62" x14ac:dyDescent="0.25">
      <c r="A954" t="s">
        <v>4839</v>
      </c>
      <c r="B954" s="2">
        <v>43444</v>
      </c>
      <c r="C954" t="s">
        <v>63</v>
      </c>
      <c r="D954" s="3">
        <v>43434.792049976852</v>
      </c>
      <c r="E954" t="s">
        <v>91</v>
      </c>
      <c r="H954" t="s">
        <v>4840</v>
      </c>
      <c r="J954" t="s">
        <v>4841</v>
      </c>
      <c r="L954" t="s">
        <v>4842</v>
      </c>
      <c r="M954" t="s">
        <v>745</v>
      </c>
      <c r="N954">
        <v>66061</v>
      </c>
      <c r="O954" t="s">
        <v>70</v>
      </c>
      <c r="Q954" t="s">
        <v>4843</v>
      </c>
      <c r="S954" t="s">
        <v>72</v>
      </c>
      <c r="T954" t="s">
        <v>2824</v>
      </c>
      <c r="U954" t="s">
        <v>3543</v>
      </c>
      <c r="V954" t="s">
        <v>642</v>
      </c>
      <c r="W954" t="s">
        <v>105</v>
      </c>
      <c r="X954" t="s">
        <v>106</v>
      </c>
      <c r="Y954" t="str">
        <f>"37-3011"</f>
        <v>37-3011</v>
      </c>
      <c r="Z954" t="s">
        <v>94</v>
      </c>
      <c r="AA954">
        <v>561730</v>
      </c>
      <c r="AB954">
        <v>10</v>
      </c>
      <c r="AD954" t="s">
        <v>79</v>
      </c>
      <c r="AE954" t="s">
        <v>80</v>
      </c>
      <c r="AF954">
        <v>40</v>
      </c>
      <c r="AG954" s="4">
        <v>0.33333333333333331</v>
      </c>
      <c r="AH954" s="4">
        <v>0.70833333333333337</v>
      </c>
      <c r="AI954" s="5">
        <v>14.73</v>
      </c>
      <c r="AJ954">
        <v>22.1</v>
      </c>
      <c r="AL954" t="s">
        <v>81</v>
      </c>
      <c r="AM954" t="s">
        <v>82</v>
      </c>
      <c r="AO954" t="s">
        <v>83</v>
      </c>
      <c r="AR954" t="s">
        <v>82</v>
      </c>
      <c r="AT954" t="s">
        <v>82</v>
      </c>
      <c r="AW954" t="s">
        <v>82</v>
      </c>
      <c r="AY954" t="s">
        <v>4842</v>
      </c>
      <c r="AZ954" t="s">
        <v>3053</v>
      </c>
      <c r="BA954" t="s">
        <v>745</v>
      </c>
      <c r="BB954">
        <v>66061</v>
      </c>
      <c r="BC954" t="s">
        <v>79</v>
      </c>
      <c r="BH954" t="s">
        <v>4841</v>
      </c>
      <c r="BJ954">
        <v>271534238</v>
      </c>
    </row>
    <row r="955" spans="1:62" x14ac:dyDescent="0.25">
      <c r="A955" t="s">
        <v>5162</v>
      </c>
      <c r="B955" s="2">
        <v>43444</v>
      </c>
      <c r="C955" t="s">
        <v>63</v>
      </c>
      <c r="D955" s="3">
        <v>43371.601546284721</v>
      </c>
      <c r="E955" t="s">
        <v>117</v>
      </c>
      <c r="H955" t="s">
        <v>5163</v>
      </c>
      <c r="I955" t="s">
        <v>67</v>
      </c>
      <c r="J955" t="s">
        <v>5164</v>
      </c>
      <c r="L955" t="s">
        <v>5165</v>
      </c>
      <c r="M955" t="s">
        <v>166</v>
      </c>
      <c r="N955">
        <v>84003</v>
      </c>
      <c r="O955" t="s">
        <v>70</v>
      </c>
      <c r="Q955" t="s">
        <v>5166</v>
      </c>
      <c r="S955" t="s">
        <v>72</v>
      </c>
      <c r="T955" t="s">
        <v>194</v>
      </c>
      <c r="U955" t="s">
        <v>195</v>
      </c>
      <c r="V955" t="s">
        <v>196</v>
      </c>
      <c r="W955" t="s">
        <v>197</v>
      </c>
      <c r="X955" t="s">
        <v>5167</v>
      </c>
      <c r="Y955" t="str">
        <f>"37-2011"</f>
        <v>37-2011</v>
      </c>
      <c r="Z955" t="s">
        <v>424</v>
      </c>
      <c r="AA955">
        <v>56173</v>
      </c>
      <c r="AB955">
        <v>10</v>
      </c>
      <c r="AD955" t="s">
        <v>79</v>
      </c>
      <c r="AE955" t="s">
        <v>80</v>
      </c>
      <c r="AF955">
        <v>40</v>
      </c>
      <c r="AG955" s="4">
        <v>0.33333333333333331</v>
      </c>
      <c r="AH955" s="4">
        <v>0.70833333333333337</v>
      </c>
      <c r="AI955" s="5">
        <v>12.91</v>
      </c>
      <c r="AJ955">
        <v>19.36</v>
      </c>
      <c r="AL955" t="s">
        <v>81</v>
      </c>
      <c r="AM955" t="s">
        <v>82</v>
      </c>
      <c r="AO955" t="s">
        <v>83</v>
      </c>
      <c r="AP955" t="s">
        <v>67</v>
      </c>
      <c r="AQ955" t="s">
        <v>67</v>
      </c>
      <c r="AR955" t="s">
        <v>82</v>
      </c>
      <c r="AT955" t="s">
        <v>82</v>
      </c>
      <c r="AW955" t="s">
        <v>82</v>
      </c>
      <c r="AY955" t="s">
        <v>3515</v>
      </c>
      <c r="AZ955" t="s">
        <v>263</v>
      </c>
      <c r="BA955" t="s">
        <v>166</v>
      </c>
      <c r="BB955">
        <v>84062</v>
      </c>
      <c r="BC955" t="s">
        <v>79</v>
      </c>
      <c r="BH955" t="s">
        <v>5168</v>
      </c>
      <c r="BJ955">
        <v>815158447</v>
      </c>
    </row>
    <row r="956" spans="1:62" x14ac:dyDescent="0.25">
      <c r="A956" t="s">
        <v>5312</v>
      </c>
      <c r="B956" s="2">
        <v>43444</v>
      </c>
      <c r="C956" t="s">
        <v>63</v>
      </c>
      <c r="D956" s="3">
        <v>43409.791694965279</v>
      </c>
      <c r="E956" t="s">
        <v>1763</v>
      </c>
      <c r="F956" s="2">
        <v>43500</v>
      </c>
      <c r="G956" s="2">
        <v>43792</v>
      </c>
      <c r="H956" t="s">
        <v>5313</v>
      </c>
      <c r="I956" t="s">
        <v>67</v>
      </c>
      <c r="J956" t="s">
        <v>5314</v>
      </c>
      <c r="K956" t="s">
        <v>5315</v>
      </c>
      <c r="L956" t="s">
        <v>5316</v>
      </c>
      <c r="M956" t="s">
        <v>105</v>
      </c>
      <c r="N956">
        <v>77494</v>
      </c>
      <c r="O956" t="s">
        <v>70</v>
      </c>
      <c r="P956" t="s">
        <v>67</v>
      </c>
      <c r="Q956" t="s">
        <v>5317</v>
      </c>
      <c r="S956" t="s">
        <v>72</v>
      </c>
      <c r="T956" t="s">
        <v>2824</v>
      </c>
      <c r="U956" t="s">
        <v>4688</v>
      </c>
      <c r="V956" t="s">
        <v>642</v>
      </c>
      <c r="W956" t="s">
        <v>105</v>
      </c>
      <c r="X956" t="s">
        <v>106</v>
      </c>
      <c r="Y956" t="str">
        <f>"37-3011"</f>
        <v>37-3011</v>
      </c>
      <c r="Z956" t="s">
        <v>94</v>
      </c>
      <c r="AA956">
        <v>561730</v>
      </c>
      <c r="AB956">
        <v>55</v>
      </c>
      <c r="AC956">
        <v>55</v>
      </c>
      <c r="AD956" t="s">
        <v>79</v>
      </c>
      <c r="AE956" t="s">
        <v>95</v>
      </c>
      <c r="AF956">
        <v>40</v>
      </c>
      <c r="AG956" s="4">
        <v>0.29166666666666669</v>
      </c>
      <c r="AH956" s="4">
        <v>0.64583333333333337</v>
      </c>
      <c r="AI956" s="5">
        <v>13.44</v>
      </c>
      <c r="AJ956">
        <v>20.16</v>
      </c>
      <c r="AL956" t="s">
        <v>81</v>
      </c>
      <c r="AM956" t="s">
        <v>82</v>
      </c>
      <c r="AO956" t="s">
        <v>83</v>
      </c>
      <c r="AP956" t="s">
        <v>67</v>
      </c>
      <c r="AQ956" t="s">
        <v>67</v>
      </c>
      <c r="AR956" t="s">
        <v>82</v>
      </c>
      <c r="AT956" t="s">
        <v>82</v>
      </c>
      <c r="AW956" t="s">
        <v>82</v>
      </c>
      <c r="AY956" t="s">
        <v>5316</v>
      </c>
      <c r="AZ956" t="s">
        <v>5318</v>
      </c>
      <c r="BA956" t="s">
        <v>105</v>
      </c>
      <c r="BB956">
        <v>77494</v>
      </c>
      <c r="BC956" t="s">
        <v>79</v>
      </c>
      <c r="BH956" t="s">
        <v>5314</v>
      </c>
      <c r="BI956" t="s">
        <v>67</v>
      </c>
      <c r="BJ956">
        <v>760319093</v>
      </c>
    </row>
    <row r="957" spans="1:62" x14ac:dyDescent="0.25">
      <c r="A957" t="s">
        <v>5319</v>
      </c>
      <c r="B957" s="2">
        <v>43444</v>
      </c>
      <c r="C957" t="s">
        <v>63</v>
      </c>
      <c r="D957" s="3">
        <v>43434.792413194446</v>
      </c>
      <c r="E957" t="s">
        <v>91</v>
      </c>
      <c r="H957" t="s">
        <v>5320</v>
      </c>
      <c r="J957" t="s">
        <v>5321</v>
      </c>
      <c r="K957" t="s">
        <v>5322</v>
      </c>
      <c r="L957" t="s">
        <v>5323</v>
      </c>
      <c r="M957" t="s">
        <v>308</v>
      </c>
      <c r="N957">
        <v>8867</v>
      </c>
      <c r="O957" t="s">
        <v>70</v>
      </c>
      <c r="Q957" t="s">
        <v>5324</v>
      </c>
      <c r="S957" t="s">
        <v>72</v>
      </c>
      <c r="T957" t="s">
        <v>2824</v>
      </c>
      <c r="U957" t="s">
        <v>3750</v>
      </c>
      <c r="V957" t="s">
        <v>642</v>
      </c>
      <c r="W957" t="s">
        <v>105</v>
      </c>
      <c r="X957" t="s">
        <v>106</v>
      </c>
      <c r="Y957" t="str">
        <f>"37-3011"</f>
        <v>37-3011</v>
      </c>
      <c r="Z957" t="s">
        <v>94</v>
      </c>
      <c r="AA957">
        <v>561730</v>
      </c>
      <c r="AB957">
        <v>8</v>
      </c>
      <c r="AD957" t="s">
        <v>79</v>
      </c>
      <c r="AE957" t="s">
        <v>80</v>
      </c>
      <c r="AF957">
        <v>40</v>
      </c>
      <c r="AG957" s="4">
        <v>0.33333333333333331</v>
      </c>
      <c r="AH957" s="4">
        <v>0.70833333333333337</v>
      </c>
      <c r="AI957" s="5">
        <v>14.41</v>
      </c>
      <c r="AJ957">
        <v>21.62</v>
      </c>
      <c r="AK957">
        <v>24</v>
      </c>
      <c r="AL957" t="s">
        <v>81</v>
      </c>
      <c r="AM957" t="s">
        <v>82</v>
      </c>
      <c r="AO957" t="s">
        <v>83</v>
      </c>
      <c r="AR957" t="s">
        <v>82</v>
      </c>
      <c r="AT957" t="s">
        <v>82</v>
      </c>
      <c r="AW957" t="s">
        <v>82</v>
      </c>
      <c r="AY957" t="s">
        <v>5323</v>
      </c>
      <c r="AZ957" t="s">
        <v>3038</v>
      </c>
      <c r="BA957" t="s">
        <v>308</v>
      </c>
      <c r="BB957">
        <v>8867</v>
      </c>
      <c r="BC957" t="s">
        <v>79</v>
      </c>
      <c r="BH957" t="s">
        <v>5325</v>
      </c>
      <c r="BJ957">
        <v>272558692</v>
      </c>
    </row>
    <row r="958" spans="1:62" x14ac:dyDescent="0.25">
      <c r="A958" t="s">
        <v>5414</v>
      </c>
      <c r="B958" s="2">
        <v>43444</v>
      </c>
      <c r="C958" t="s">
        <v>63</v>
      </c>
      <c r="D958" s="3">
        <v>43409.499341481482</v>
      </c>
      <c r="E958" t="s">
        <v>64</v>
      </c>
      <c r="F958" s="2">
        <v>43497</v>
      </c>
      <c r="G958" s="2">
        <v>43784</v>
      </c>
      <c r="H958" t="s">
        <v>5415</v>
      </c>
      <c r="I958" t="s">
        <v>67</v>
      </c>
      <c r="J958" t="s">
        <v>5416</v>
      </c>
      <c r="K958" t="s">
        <v>67</v>
      </c>
      <c r="L958" t="s">
        <v>4124</v>
      </c>
      <c r="M958" t="s">
        <v>745</v>
      </c>
      <c r="N958">
        <v>66214</v>
      </c>
      <c r="O958" t="s">
        <v>70</v>
      </c>
      <c r="P958" t="s">
        <v>67</v>
      </c>
      <c r="Q958" t="s">
        <v>5417</v>
      </c>
      <c r="R958">
        <v>232</v>
      </c>
      <c r="S958" t="s">
        <v>72</v>
      </c>
      <c r="T958" t="s">
        <v>651</v>
      </c>
      <c r="U958" t="s">
        <v>652</v>
      </c>
      <c r="V958" t="s">
        <v>653</v>
      </c>
      <c r="W958" t="s">
        <v>207</v>
      </c>
      <c r="X958" t="s">
        <v>5418</v>
      </c>
      <c r="Y958" t="str">
        <f>"39-9032"</f>
        <v>39-9032</v>
      </c>
      <c r="Z958" t="s">
        <v>5419</v>
      </c>
      <c r="AA958">
        <v>61162</v>
      </c>
      <c r="AB958">
        <v>12</v>
      </c>
      <c r="AC958">
        <v>12</v>
      </c>
      <c r="AD958" t="s">
        <v>79</v>
      </c>
      <c r="AE958" t="s">
        <v>80</v>
      </c>
      <c r="AF958">
        <v>35</v>
      </c>
      <c r="AG958" s="4">
        <v>0.58333333333333337</v>
      </c>
      <c r="AH958" s="4">
        <v>0.875</v>
      </c>
      <c r="AI958" s="5">
        <v>18.010000000000002</v>
      </c>
      <c r="AL958" t="s">
        <v>81</v>
      </c>
      <c r="AM958" t="s">
        <v>82</v>
      </c>
      <c r="AO958" t="s">
        <v>5127</v>
      </c>
      <c r="AP958" t="s">
        <v>67</v>
      </c>
      <c r="AQ958" t="s">
        <v>5420</v>
      </c>
      <c r="AR958" t="s">
        <v>82</v>
      </c>
      <c r="AT958" t="s">
        <v>82</v>
      </c>
      <c r="AW958" t="s">
        <v>82</v>
      </c>
      <c r="AY958" t="s">
        <v>2428</v>
      </c>
      <c r="AZ958" t="s">
        <v>2428</v>
      </c>
      <c r="BA958" t="s">
        <v>323</v>
      </c>
      <c r="BB958">
        <v>95815</v>
      </c>
      <c r="BC958" t="s">
        <v>79</v>
      </c>
      <c r="BH958" t="s">
        <v>5421</v>
      </c>
      <c r="BI958" t="s">
        <v>5422</v>
      </c>
      <c r="BJ958">
        <v>742852234</v>
      </c>
    </row>
    <row r="959" spans="1:62" x14ac:dyDescent="0.25">
      <c r="A959" t="s">
        <v>5623</v>
      </c>
      <c r="B959" s="2">
        <v>43444</v>
      </c>
      <c r="C959" t="s">
        <v>63</v>
      </c>
      <c r="D959" s="3">
        <v>43409.48960061343</v>
      </c>
      <c r="E959" t="s">
        <v>64</v>
      </c>
      <c r="F959" s="2">
        <v>43497</v>
      </c>
      <c r="G959" s="2">
        <v>43784</v>
      </c>
      <c r="H959" t="s">
        <v>5415</v>
      </c>
      <c r="I959" t="s">
        <v>67</v>
      </c>
      <c r="J959" t="s">
        <v>5416</v>
      </c>
      <c r="K959" t="s">
        <v>67</v>
      </c>
      <c r="L959" t="s">
        <v>4124</v>
      </c>
      <c r="M959" t="s">
        <v>745</v>
      </c>
      <c r="N959">
        <v>66214</v>
      </c>
      <c r="O959" t="s">
        <v>70</v>
      </c>
      <c r="P959" t="s">
        <v>67</v>
      </c>
      <c r="Q959" t="s">
        <v>5417</v>
      </c>
      <c r="R959">
        <v>232</v>
      </c>
      <c r="S959" t="s">
        <v>72</v>
      </c>
      <c r="T959" t="s">
        <v>651</v>
      </c>
      <c r="U959" t="s">
        <v>652</v>
      </c>
      <c r="V959" t="s">
        <v>653</v>
      </c>
      <c r="W959" t="s">
        <v>207</v>
      </c>
      <c r="X959" t="s">
        <v>5418</v>
      </c>
      <c r="Y959" t="str">
        <f>"39-9032"</f>
        <v>39-9032</v>
      </c>
      <c r="Z959" t="s">
        <v>5419</v>
      </c>
      <c r="AA959">
        <v>61162</v>
      </c>
      <c r="AB959">
        <v>4</v>
      </c>
      <c r="AC959">
        <v>4</v>
      </c>
      <c r="AD959" t="s">
        <v>79</v>
      </c>
      <c r="AE959" t="s">
        <v>80</v>
      </c>
      <c r="AF959">
        <v>35</v>
      </c>
      <c r="AG959" s="4">
        <v>0.58333333333333337</v>
      </c>
      <c r="AH959" s="4">
        <v>0.875</v>
      </c>
      <c r="AI959" s="5">
        <v>12.5</v>
      </c>
      <c r="AL959" t="s">
        <v>81</v>
      </c>
      <c r="AM959" t="s">
        <v>82</v>
      </c>
      <c r="AO959" t="s">
        <v>5127</v>
      </c>
      <c r="AP959" t="s">
        <v>67</v>
      </c>
      <c r="AQ959" t="s">
        <v>5420</v>
      </c>
      <c r="AR959" t="s">
        <v>82</v>
      </c>
      <c r="AT959" t="s">
        <v>82</v>
      </c>
      <c r="AW959" t="s">
        <v>82</v>
      </c>
      <c r="AY959" t="s">
        <v>5624</v>
      </c>
      <c r="AZ959" t="s">
        <v>3292</v>
      </c>
      <c r="BA959" t="s">
        <v>105</v>
      </c>
      <c r="BB959">
        <v>77523</v>
      </c>
      <c r="BC959" t="s">
        <v>79</v>
      </c>
      <c r="BH959" t="s">
        <v>5625</v>
      </c>
      <c r="BJ959">
        <v>742852234</v>
      </c>
    </row>
    <row r="960" spans="1:62" x14ac:dyDescent="0.25">
      <c r="A960" t="s">
        <v>5680</v>
      </c>
      <c r="B960" s="2">
        <v>43444</v>
      </c>
      <c r="C960" t="s">
        <v>63</v>
      </c>
      <c r="D960" s="3">
        <v>43409.493818750001</v>
      </c>
      <c r="E960" t="s">
        <v>64</v>
      </c>
      <c r="F960" s="2">
        <v>43497</v>
      </c>
      <c r="G960" s="2">
        <v>43784</v>
      </c>
      <c r="H960" t="s">
        <v>5415</v>
      </c>
      <c r="I960" t="s">
        <v>67</v>
      </c>
      <c r="J960" t="s">
        <v>5416</v>
      </c>
      <c r="K960" t="s">
        <v>67</v>
      </c>
      <c r="L960" t="s">
        <v>4124</v>
      </c>
      <c r="M960" t="s">
        <v>745</v>
      </c>
      <c r="N960">
        <v>66214</v>
      </c>
      <c r="O960" t="s">
        <v>70</v>
      </c>
      <c r="P960" t="s">
        <v>67</v>
      </c>
      <c r="Q960" t="s">
        <v>5417</v>
      </c>
      <c r="R960">
        <v>232</v>
      </c>
      <c r="S960" t="s">
        <v>72</v>
      </c>
      <c r="T960" t="s">
        <v>651</v>
      </c>
      <c r="U960" t="s">
        <v>652</v>
      </c>
      <c r="V960" t="s">
        <v>653</v>
      </c>
      <c r="W960" t="s">
        <v>207</v>
      </c>
      <c r="X960" t="s">
        <v>5418</v>
      </c>
      <c r="Y960" t="str">
        <f>"39-9032"</f>
        <v>39-9032</v>
      </c>
      <c r="Z960" t="s">
        <v>5419</v>
      </c>
      <c r="AA960">
        <v>61162</v>
      </c>
      <c r="AB960">
        <v>4</v>
      </c>
      <c r="AC960">
        <v>4</v>
      </c>
      <c r="AD960" t="s">
        <v>79</v>
      </c>
      <c r="AE960" t="s">
        <v>80</v>
      </c>
      <c r="AF960">
        <v>35</v>
      </c>
      <c r="AG960" s="4">
        <v>0.58333333333333337</v>
      </c>
      <c r="AH960" s="4">
        <v>0.875</v>
      </c>
      <c r="AI960" s="5">
        <v>12.76</v>
      </c>
      <c r="AL960" t="s">
        <v>81</v>
      </c>
      <c r="AM960" t="s">
        <v>82</v>
      </c>
      <c r="AO960" t="s">
        <v>5127</v>
      </c>
      <c r="AP960" t="s">
        <v>67</v>
      </c>
      <c r="AQ960" t="s">
        <v>5420</v>
      </c>
      <c r="AR960" t="s">
        <v>82</v>
      </c>
      <c r="AT960" t="s">
        <v>82</v>
      </c>
      <c r="AW960" t="s">
        <v>82</v>
      </c>
      <c r="AY960" t="s">
        <v>5681</v>
      </c>
      <c r="AZ960" t="s">
        <v>5682</v>
      </c>
      <c r="BA960" t="s">
        <v>1276</v>
      </c>
      <c r="BB960">
        <v>53575</v>
      </c>
      <c r="BC960" t="s">
        <v>79</v>
      </c>
      <c r="BH960" t="s">
        <v>5683</v>
      </c>
      <c r="BJ960">
        <v>742852234</v>
      </c>
    </row>
    <row r="961" spans="1:62" x14ac:dyDescent="0.25">
      <c r="A961" t="s">
        <v>6441</v>
      </c>
      <c r="B961" s="2">
        <v>43444</v>
      </c>
      <c r="C961" t="s">
        <v>63</v>
      </c>
      <c r="D961" s="3">
        <v>43406.83596556713</v>
      </c>
      <c r="E961" t="s">
        <v>91</v>
      </c>
      <c r="H961" t="s">
        <v>6442</v>
      </c>
      <c r="I961" t="s">
        <v>6443</v>
      </c>
      <c r="J961" t="s">
        <v>6444</v>
      </c>
      <c r="L961" t="s">
        <v>6445</v>
      </c>
      <c r="M961" t="s">
        <v>278</v>
      </c>
      <c r="N961">
        <v>23605</v>
      </c>
      <c r="O961" t="s">
        <v>70</v>
      </c>
      <c r="Q961" t="s">
        <v>6446</v>
      </c>
      <c r="S961" t="s">
        <v>72</v>
      </c>
      <c r="T961" t="s">
        <v>878</v>
      </c>
      <c r="U961" t="s">
        <v>2327</v>
      </c>
      <c r="V961" t="s">
        <v>880</v>
      </c>
      <c r="W961" t="s">
        <v>881</v>
      </c>
      <c r="X961" t="s">
        <v>106</v>
      </c>
      <c r="Y961" t="str">
        <f>"37-3011"</f>
        <v>37-3011</v>
      </c>
      <c r="Z961" t="s">
        <v>94</v>
      </c>
      <c r="AA961">
        <v>561730</v>
      </c>
      <c r="AB961">
        <v>29</v>
      </c>
      <c r="AD961" t="s">
        <v>79</v>
      </c>
      <c r="AE961" t="s">
        <v>95</v>
      </c>
      <c r="AF961">
        <v>40</v>
      </c>
      <c r="AG961" s="4">
        <v>0.3125</v>
      </c>
      <c r="AH961" s="4">
        <v>0.70833333333333337</v>
      </c>
      <c r="AI961" s="5">
        <v>12.46</v>
      </c>
      <c r="AJ961">
        <v>18.690000000000001</v>
      </c>
      <c r="AK961">
        <v>20.25</v>
      </c>
      <c r="AL961" t="s">
        <v>81</v>
      </c>
      <c r="AM961" t="s">
        <v>82</v>
      </c>
      <c r="AO961" t="s">
        <v>83</v>
      </c>
      <c r="AR961" t="s">
        <v>82</v>
      </c>
      <c r="AT961" t="s">
        <v>82</v>
      </c>
      <c r="AW961" t="s">
        <v>72</v>
      </c>
      <c r="AX961">
        <v>3</v>
      </c>
      <c r="AY961" t="s">
        <v>6445</v>
      </c>
      <c r="AZ961" t="s">
        <v>6447</v>
      </c>
      <c r="BA961" t="s">
        <v>278</v>
      </c>
      <c r="BB961">
        <v>23605</v>
      </c>
      <c r="BC961" t="s">
        <v>79</v>
      </c>
      <c r="BH961" t="s">
        <v>6448</v>
      </c>
      <c r="BJ961">
        <v>10751783</v>
      </c>
    </row>
    <row r="962" spans="1:62" x14ac:dyDescent="0.25">
      <c r="A962" t="s">
        <v>6656</v>
      </c>
      <c r="B962" s="2">
        <v>43444</v>
      </c>
      <c r="C962" t="s">
        <v>63</v>
      </c>
      <c r="D962" s="3">
        <v>43434.793004629631</v>
      </c>
      <c r="E962" t="s">
        <v>91</v>
      </c>
      <c r="H962" t="s">
        <v>6657</v>
      </c>
      <c r="J962" t="s">
        <v>6658</v>
      </c>
      <c r="K962" t="s">
        <v>6659</v>
      </c>
      <c r="L962" t="s">
        <v>6660</v>
      </c>
      <c r="M962" t="s">
        <v>1064</v>
      </c>
      <c r="N962">
        <v>37334</v>
      </c>
      <c r="O962" t="s">
        <v>70</v>
      </c>
      <c r="Q962" t="s">
        <v>6661</v>
      </c>
      <c r="S962" t="s">
        <v>72</v>
      </c>
      <c r="T962" t="s">
        <v>2824</v>
      </c>
      <c r="U962" t="s">
        <v>3750</v>
      </c>
      <c r="V962" t="s">
        <v>642</v>
      </c>
      <c r="W962" t="s">
        <v>105</v>
      </c>
      <c r="X962" t="s">
        <v>106</v>
      </c>
      <c r="Y962" t="str">
        <f>"47-3011"</f>
        <v>47-3011</v>
      </c>
      <c r="Z962" t="s">
        <v>5840</v>
      </c>
      <c r="AA962">
        <v>561730</v>
      </c>
      <c r="AB962">
        <v>20</v>
      </c>
      <c r="AD962" t="s">
        <v>79</v>
      </c>
      <c r="AE962" t="s">
        <v>95</v>
      </c>
      <c r="AF962">
        <v>40</v>
      </c>
      <c r="AG962" s="4">
        <v>0.29166666666666669</v>
      </c>
      <c r="AH962" s="4">
        <v>0.70833333333333337</v>
      </c>
      <c r="AI962" s="5">
        <v>14.29</v>
      </c>
      <c r="AJ962">
        <v>21.44</v>
      </c>
      <c r="AL962" t="s">
        <v>81</v>
      </c>
      <c r="AM962" t="s">
        <v>82</v>
      </c>
      <c r="AO962" t="s">
        <v>83</v>
      </c>
      <c r="AR962" t="s">
        <v>82</v>
      </c>
      <c r="AT962" t="s">
        <v>82</v>
      </c>
      <c r="AW962" t="s">
        <v>82</v>
      </c>
      <c r="AY962" t="s">
        <v>6660</v>
      </c>
      <c r="AZ962" t="s">
        <v>4750</v>
      </c>
      <c r="BA962" t="s">
        <v>1064</v>
      </c>
      <c r="BB962">
        <v>37334</v>
      </c>
      <c r="BC962" t="s">
        <v>79</v>
      </c>
      <c r="BH962" t="s">
        <v>6662</v>
      </c>
      <c r="BJ962">
        <v>830370069</v>
      </c>
    </row>
    <row r="963" spans="1:62" x14ac:dyDescent="0.25">
      <c r="A963" t="s">
        <v>6848</v>
      </c>
      <c r="B963" s="2">
        <v>43444</v>
      </c>
      <c r="C963" t="s">
        <v>63</v>
      </c>
      <c r="D963" s="3">
        <v>43406.843178240742</v>
      </c>
      <c r="E963" t="s">
        <v>1763</v>
      </c>
      <c r="F963" s="2">
        <v>43497</v>
      </c>
      <c r="G963" s="2">
        <v>43798</v>
      </c>
      <c r="H963" t="s">
        <v>6849</v>
      </c>
      <c r="J963" t="s">
        <v>6850</v>
      </c>
      <c r="L963" t="s">
        <v>3479</v>
      </c>
      <c r="M963" t="s">
        <v>105</v>
      </c>
      <c r="N963">
        <v>75074</v>
      </c>
      <c r="O963" t="s">
        <v>70</v>
      </c>
      <c r="Q963" t="s">
        <v>6851</v>
      </c>
      <c r="S963" t="s">
        <v>72</v>
      </c>
      <c r="T963" t="s">
        <v>1791</v>
      </c>
      <c r="U963" t="s">
        <v>911</v>
      </c>
      <c r="V963" t="s">
        <v>863</v>
      </c>
      <c r="W963" t="s">
        <v>105</v>
      </c>
      <c r="X963" t="s">
        <v>106</v>
      </c>
      <c r="Y963" t="str">
        <f>"37-3011"</f>
        <v>37-3011</v>
      </c>
      <c r="Z963" t="s">
        <v>94</v>
      </c>
      <c r="AA963">
        <v>561730</v>
      </c>
      <c r="AB963">
        <v>10</v>
      </c>
      <c r="AC963">
        <v>10</v>
      </c>
      <c r="AD963" t="s">
        <v>79</v>
      </c>
      <c r="AE963" t="s">
        <v>95</v>
      </c>
      <c r="AF963">
        <v>40</v>
      </c>
      <c r="AG963" s="4">
        <v>0.33333333333333331</v>
      </c>
      <c r="AH963" s="4">
        <v>0.70833333333333337</v>
      </c>
      <c r="AI963" s="5">
        <v>13.94</v>
      </c>
      <c r="AJ963">
        <v>20.91</v>
      </c>
      <c r="AL963" t="s">
        <v>81</v>
      </c>
      <c r="AM963" t="s">
        <v>82</v>
      </c>
      <c r="AO963" t="s">
        <v>83</v>
      </c>
      <c r="AR963" t="s">
        <v>82</v>
      </c>
      <c r="AT963" t="s">
        <v>82</v>
      </c>
      <c r="AW963" t="s">
        <v>82</v>
      </c>
      <c r="AY963" t="s">
        <v>3479</v>
      </c>
      <c r="AZ963" t="s">
        <v>1594</v>
      </c>
      <c r="BA963" t="s">
        <v>105</v>
      </c>
      <c r="BB963">
        <v>75074</v>
      </c>
      <c r="BC963" t="s">
        <v>79</v>
      </c>
      <c r="BH963" t="s">
        <v>6850</v>
      </c>
      <c r="BJ963">
        <v>752528784</v>
      </c>
    </row>
    <row r="964" spans="1:62" x14ac:dyDescent="0.25">
      <c r="A964" t="s">
        <v>8711</v>
      </c>
      <c r="B964" s="2">
        <v>43444</v>
      </c>
      <c r="C964" t="s">
        <v>63</v>
      </c>
      <c r="D964" s="3">
        <v>43402.514297384259</v>
      </c>
      <c r="E964" t="s">
        <v>1763</v>
      </c>
      <c r="F964" s="2">
        <v>43491</v>
      </c>
      <c r="G964" s="2">
        <v>43764</v>
      </c>
      <c r="H964" t="s">
        <v>8712</v>
      </c>
      <c r="J964" t="s">
        <v>8713</v>
      </c>
      <c r="L964" t="s">
        <v>5265</v>
      </c>
      <c r="M964" t="s">
        <v>774</v>
      </c>
      <c r="N964">
        <v>80110</v>
      </c>
      <c r="O964" t="s">
        <v>70</v>
      </c>
      <c r="Q964" t="s">
        <v>8714</v>
      </c>
      <c r="S964" t="s">
        <v>72</v>
      </c>
      <c r="T964" t="s">
        <v>6561</v>
      </c>
      <c r="U964" t="s">
        <v>6562</v>
      </c>
      <c r="V964" t="s">
        <v>6563</v>
      </c>
      <c r="W964" t="s">
        <v>76</v>
      </c>
      <c r="X964" t="s">
        <v>8715</v>
      </c>
      <c r="Y964" t="str">
        <f>"51-9198"</f>
        <v>51-9198</v>
      </c>
      <c r="Z964" t="s">
        <v>199</v>
      </c>
      <c r="AA964">
        <v>324121</v>
      </c>
      <c r="AB964">
        <v>7</v>
      </c>
      <c r="AC964">
        <v>7</v>
      </c>
      <c r="AD964" t="s">
        <v>79</v>
      </c>
      <c r="AE964" t="s">
        <v>95</v>
      </c>
      <c r="AF964">
        <v>40</v>
      </c>
      <c r="AG964" s="4">
        <v>0.29166666666666669</v>
      </c>
      <c r="AH964" s="4">
        <v>0.64583333333333337</v>
      </c>
      <c r="AI964" s="5">
        <v>13.19</v>
      </c>
      <c r="AJ964">
        <v>19.79</v>
      </c>
      <c r="AK964">
        <v>19.79</v>
      </c>
      <c r="AL964" t="s">
        <v>81</v>
      </c>
      <c r="AM964" t="s">
        <v>82</v>
      </c>
      <c r="AO964" t="s">
        <v>83</v>
      </c>
      <c r="AR964" t="s">
        <v>82</v>
      </c>
      <c r="AT964" t="s">
        <v>82</v>
      </c>
      <c r="AW964" t="s">
        <v>82</v>
      </c>
      <c r="AY964" t="s">
        <v>8716</v>
      </c>
      <c r="AZ964" t="s">
        <v>8716</v>
      </c>
      <c r="BA964" t="s">
        <v>774</v>
      </c>
      <c r="BB964">
        <v>80023</v>
      </c>
      <c r="BC964" t="s">
        <v>79</v>
      </c>
      <c r="BH964" t="s">
        <v>8717</v>
      </c>
      <c r="BJ964">
        <v>840857218</v>
      </c>
    </row>
    <row r="965" spans="1:62" x14ac:dyDescent="0.25">
      <c r="A965" t="s">
        <v>8920</v>
      </c>
      <c r="B965" s="2">
        <v>43444</v>
      </c>
      <c r="C965" t="s">
        <v>63</v>
      </c>
      <c r="D965" s="3">
        <v>43402.83587800926</v>
      </c>
      <c r="E965" t="s">
        <v>1763</v>
      </c>
      <c r="F965" s="2">
        <v>43493</v>
      </c>
      <c r="G965" s="2">
        <v>43797</v>
      </c>
      <c r="H965" t="s">
        <v>8921</v>
      </c>
      <c r="J965" t="s">
        <v>8922</v>
      </c>
      <c r="L965" t="s">
        <v>8923</v>
      </c>
      <c r="M965" t="s">
        <v>136</v>
      </c>
      <c r="N965">
        <v>21078</v>
      </c>
      <c r="O965" t="s">
        <v>70</v>
      </c>
      <c r="Q965" t="s">
        <v>8924</v>
      </c>
      <c r="S965" t="s">
        <v>72</v>
      </c>
      <c r="T965" t="s">
        <v>4795</v>
      </c>
      <c r="U965" t="s">
        <v>5508</v>
      </c>
      <c r="V965" t="s">
        <v>4796</v>
      </c>
      <c r="W965" t="s">
        <v>308</v>
      </c>
      <c r="X965" t="s">
        <v>106</v>
      </c>
      <c r="Y965" t="str">
        <f>"37-3011"</f>
        <v>37-3011</v>
      </c>
      <c r="Z965" t="s">
        <v>94</v>
      </c>
      <c r="AA965">
        <v>561730</v>
      </c>
      <c r="AB965">
        <v>15</v>
      </c>
      <c r="AC965">
        <v>15</v>
      </c>
      <c r="AD965" t="s">
        <v>79</v>
      </c>
      <c r="AE965" t="s">
        <v>80</v>
      </c>
      <c r="AF965">
        <v>40</v>
      </c>
      <c r="AG965" s="4">
        <v>0.29166666666666669</v>
      </c>
      <c r="AH965" s="4">
        <v>0.66666666666666663</v>
      </c>
      <c r="AI965" s="5">
        <v>14.64</v>
      </c>
      <c r="AJ965">
        <v>21.96</v>
      </c>
      <c r="AL965" t="s">
        <v>81</v>
      </c>
      <c r="AM965" t="s">
        <v>82</v>
      </c>
      <c r="AO965" t="s">
        <v>83</v>
      </c>
      <c r="AP965" t="s">
        <v>130</v>
      </c>
      <c r="AQ965" t="s">
        <v>130</v>
      </c>
      <c r="AR965" t="s">
        <v>82</v>
      </c>
      <c r="AT965" t="s">
        <v>82</v>
      </c>
      <c r="AW965" t="s">
        <v>82</v>
      </c>
      <c r="AY965" t="s">
        <v>8923</v>
      </c>
      <c r="AZ965" t="s">
        <v>8925</v>
      </c>
      <c r="BA965" t="s">
        <v>136</v>
      </c>
      <c r="BB965">
        <v>21078</v>
      </c>
      <c r="BC965" t="s">
        <v>79</v>
      </c>
      <c r="BH965" t="s">
        <v>8922</v>
      </c>
      <c r="BJ965">
        <v>522075098</v>
      </c>
    </row>
    <row r="966" spans="1:62" x14ac:dyDescent="0.25">
      <c r="A966" t="s">
        <v>8951</v>
      </c>
      <c r="B966" s="2">
        <v>43444</v>
      </c>
      <c r="C966" t="s">
        <v>63</v>
      </c>
      <c r="D966" s="3">
        <v>43407.40573309028</v>
      </c>
      <c r="E966" t="s">
        <v>1763</v>
      </c>
      <c r="F966" s="2">
        <v>43497</v>
      </c>
      <c r="G966" s="2">
        <v>43784</v>
      </c>
      <c r="H966" t="s">
        <v>8952</v>
      </c>
      <c r="J966" t="s">
        <v>8953</v>
      </c>
      <c r="L966" t="s">
        <v>8954</v>
      </c>
      <c r="M966" t="s">
        <v>105</v>
      </c>
      <c r="N966">
        <v>78247</v>
      </c>
      <c r="O966" t="s">
        <v>70</v>
      </c>
      <c r="Q966" t="s">
        <v>8955</v>
      </c>
      <c r="S966" t="s">
        <v>72</v>
      </c>
      <c r="T966" t="s">
        <v>1855</v>
      </c>
      <c r="U966" t="s">
        <v>1856</v>
      </c>
      <c r="V966" t="s">
        <v>863</v>
      </c>
      <c r="W966" t="s">
        <v>105</v>
      </c>
      <c r="X966" t="s">
        <v>106</v>
      </c>
      <c r="Y966" t="str">
        <f>"37-3011"</f>
        <v>37-3011</v>
      </c>
      <c r="Z966" t="s">
        <v>94</v>
      </c>
      <c r="AA966">
        <v>561730</v>
      </c>
      <c r="AB966">
        <v>28</v>
      </c>
      <c r="AC966">
        <v>28</v>
      </c>
      <c r="AD966" t="s">
        <v>79</v>
      </c>
      <c r="AE966" t="s">
        <v>95</v>
      </c>
      <c r="AF966">
        <v>40</v>
      </c>
      <c r="AG966" s="4">
        <v>0.29166666666666669</v>
      </c>
      <c r="AH966" s="4">
        <v>0.66666666666666663</v>
      </c>
      <c r="AI966" s="5">
        <v>13.91</v>
      </c>
      <c r="AJ966">
        <v>20.87</v>
      </c>
      <c r="AL966" t="s">
        <v>81</v>
      </c>
      <c r="AM966" t="s">
        <v>82</v>
      </c>
      <c r="AO966" t="s">
        <v>83</v>
      </c>
      <c r="AR966" t="s">
        <v>82</v>
      </c>
      <c r="AT966" t="s">
        <v>82</v>
      </c>
      <c r="AW966" t="s">
        <v>72</v>
      </c>
      <c r="AX966">
        <v>3</v>
      </c>
      <c r="AY966" t="s">
        <v>738</v>
      </c>
      <c r="AZ966" t="s">
        <v>2422</v>
      </c>
      <c r="BA966" t="s">
        <v>105</v>
      </c>
      <c r="BB966">
        <v>78754</v>
      </c>
      <c r="BC966" t="s">
        <v>79</v>
      </c>
      <c r="BH966" t="s">
        <v>8956</v>
      </c>
      <c r="BJ966">
        <v>742593871</v>
      </c>
    </row>
    <row r="967" spans="1:62" x14ac:dyDescent="0.25">
      <c r="A967" t="s">
        <v>9520</v>
      </c>
      <c r="B967" s="2">
        <v>43444</v>
      </c>
      <c r="C967" t="s">
        <v>63</v>
      </c>
      <c r="D967" s="3">
        <v>43407.157576307873</v>
      </c>
      <c r="E967" t="s">
        <v>64</v>
      </c>
      <c r="F967" s="2">
        <v>43497</v>
      </c>
      <c r="G967" s="2">
        <v>43799</v>
      </c>
      <c r="H967" t="s">
        <v>9521</v>
      </c>
      <c r="J967" t="s">
        <v>9522</v>
      </c>
      <c r="L967" t="s">
        <v>2434</v>
      </c>
      <c r="M967" t="s">
        <v>147</v>
      </c>
      <c r="N967">
        <v>19335</v>
      </c>
      <c r="O967" t="s">
        <v>70</v>
      </c>
      <c r="Q967" t="s">
        <v>9523</v>
      </c>
      <c r="S967" t="s">
        <v>72</v>
      </c>
      <c r="T967" t="s">
        <v>2436</v>
      </c>
      <c r="U967" t="s">
        <v>2437</v>
      </c>
      <c r="V967" t="s">
        <v>2438</v>
      </c>
      <c r="W967" t="s">
        <v>147</v>
      </c>
      <c r="X967" t="s">
        <v>106</v>
      </c>
      <c r="Y967" t="str">
        <f>"37-3011"</f>
        <v>37-3011</v>
      </c>
      <c r="Z967" t="s">
        <v>94</v>
      </c>
      <c r="AA967">
        <v>561730</v>
      </c>
      <c r="AB967">
        <v>45</v>
      </c>
      <c r="AC967">
        <v>45</v>
      </c>
      <c r="AD967" t="s">
        <v>79</v>
      </c>
      <c r="AE967" t="s">
        <v>95</v>
      </c>
      <c r="AF967">
        <v>40</v>
      </c>
      <c r="AG967" s="4">
        <v>0.29166666666666669</v>
      </c>
      <c r="AH967" s="4">
        <v>0.66666666666666663</v>
      </c>
      <c r="AI967" s="5">
        <v>15.35</v>
      </c>
      <c r="AJ967">
        <v>23.03</v>
      </c>
      <c r="AK967">
        <v>23.03</v>
      </c>
      <c r="AL967" t="s">
        <v>81</v>
      </c>
      <c r="AM967" t="s">
        <v>82</v>
      </c>
      <c r="AO967" t="s">
        <v>83</v>
      </c>
      <c r="AR967" t="s">
        <v>82</v>
      </c>
      <c r="AT967" t="s">
        <v>82</v>
      </c>
      <c r="AW967" t="s">
        <v>82</v>
      </c>
      <c r="AY967" t="s">
        <v>2434</v>
      </c>
      <c r="AZ967" t="s">
        <v>1310</v>
      </c>
      <c r="BA967" t="s">
        <v>147</v>
      </c>
      <c r="BB967">
        <v>19335</v>
      </c>
      <c r="BC967" t="s">
        <v>79</v>
      </c>
      <c r="BH967" t="s">
        <v>9522</v>
      </c>
      <c r="BJ967">
        <v>232552646</v>
      </c>
    </row>
    <row r="968" spans="1:62" x14ac:dyDescent="0.25">
      <c r="A968" t="s">
        <v>9524</v>
      </c>
      <c r="B968" s="2">
        <v>43444</v>
      </c>
      <c r="C968" t="s">
        <v>63</v>
      </c>
      <c r="D968" s="3">
        <v>43407.211873611108</v>
      </c>
      <c r="E968" t="s">
        <v>282</v>
      </c>
      <c r="F968" s="2">
        <v>43497</v>
      </c>
      <c r="G968" s="2">
        <v>43770</v>
      </c>
      <c r="H968" t="s">
        <v>9525</v>
      </c>
      <c r="J968" t="s">
        <v>9526</v>
      </c>
      <c r="L968" t="s">
        <v>738</v>
      </c>
      <c r="M968" t="s">
        <v>105</v>
      </c>
      <c r="N968">
        <v>78728</v>
      </c>
      <c r="O968" t="s">
        <v>70</v>
      </c>
      <c r="Q968" t="s">
        <v>9527</v>
      </c>
      <c r="R968">
        <v>1</v>
      </c>
      <c r="S968" t="s">
        <v>72</v>
      </c>
      <c r="T968" t="s">
        <v>1855</v>
      </c>
      <c r="U968" t="s">
        <v>1856</v>
      </c>
      <c r="V968" t="s">
        <v>863</v>
      </c>
      <c r="W968" t="s">
        <v>105</v>
      </c>
      <c r="X968" t="s">
        <v>106</v>
      </c>
      <c r="Y968" t="str">
        <f>"37-3011"</f>
        <v>37-3011</v>
      </c>
      <c r="Z968" t="s">
        <v>94</v>
      </c>
      <c r="AA968">
        <v>561730</v>
      </c>
      <c r="AB968">
        <v>46</v>
      </c>
      <c r="AC968">
        <v>45</v>
      </c>
      <c r="AD968" t="s">
        <v>79</v>
      </c>
      <c r="AE968" t="s">
        <v>95</v>
      </c>
      <c r="AF968">
        <v>40</v>
      </c>
      <c r="AG968" s="4">
        <v>0.33333333333333331</v>
      </c>
      <c r="AH968" s="4">
        <v>0.70833333333333337</v>
      </c>
      <c r="AI968" s="5">
        <v>13.91</v>
      </c>
      <c r="AJ968">
        <v>20.87</v>
      </c>
      <c r="AK968">
        <v>25.5</v>
      </c>
      <c r="AL968" t="s">
        <v>81</v>
      </c>
      <c r="AM968" t="s">
        <v>82</v>
      </c>
      <c r="AO968" t="s">
        <v>83</v>
      </c>
      <c r="AR968" t="s">
        <v>82</v>
      </c>
      <c r="AT968" t="s">
        <v>82</v>
      </c>
      <c r="AW968" t="s">
        <v>72</v>
      </c>
      <c r="AX968">
        <v>3</v>
      </c>
      <c r="AY968" t="s">
        <v>738</v>
      </c>
      <c r="AZ968" t="s">
        <v>2422</v>
      </c>
      <c r="BA968" t="s">
        <v>105</v>
      </c>
      <c r="BB968">
        <v>78728</v>
      </c>
      <c r="BC968" t="s">
        <v>79</v>
      </c>
      <c r="BH968" t="s">
        <v>9526</v>
      </c>
      <c r="BJ968">
        <v>742663066</v>
      </c>
    </row>
    <row r="969" spans="1:62" x14ac:dyDescent="0.25">
      <c r="A969" t="s">
        <v>9828</v>
      </c>
      <c r="B969" s="2">
        <v>43444</v>
      </c>
      <c r="C969" t="s">
        <v>63</v>
      </c>
      <c r="D969" s="3">
        <v>43406.839656585646</v>
      </c>
      <c r="E969" t="s">
        <v>91</v>
      </c>
      <c r="H969" t="s">
        <v>9829</v>
      </c>
      <c r="J969" t="s">
        <v>9830</v>
      </c>
      <c r="K969" t="s">
        <v>9831</v>
      </c>
      <c r="L969" t="s">
        <v>9832</v>
      </c>
      <c r="M969" t="s">
        <v>278</v>
      </c>
      <c r="N969">
        <v>21035</v>
      </c>
      <c r="O969" t="s">
        <v>70</v>
      </c>
      <c r="Q969" t="s">
        <v>9833</v>
      </c>
      <c r="S969" t="s">
        <v>82</v>
      </c>
      <c r="U969" t="s">
        <v>92</v>
      </c>
      <c r="X969" t="s">
        <v>106</v>
      </c>
      <c r="Y969" t="str">
        <f>"37-3011"</f>
        <v>37-3011</v>
      </c>
      <c r="Z969" t="s">
        <v>94</v>
      </c>
      <c r="AA969">
        <v>561730</v>
      </c>
      <c r="AB969">
        <v>35</v>
      </c>
      <c r="AD969" t="s">
        <v>79</v>
      </c>
      <c r="AE969" t="s">
        <v>80</v>
      </c>
      <c r="AF969">
        <v>35</v>
      </c>
      <c r="AG969" s="4">
        <v>0.29166666666666669</v>
      </c>
      <c r="AH969" s="4">
        <v>0.60416666666666663</v>
      </c>
      <c r="AI969" s="5">
        <v>15.39</v>
      </c>
      <c r="AJ969">
        <v>23.09</v>
      </c>
      <c r="AL969" t="s">
        <v>81</v>
      </c>
      <c r="AM969" t="s">
        <v>82</v>
      </c>
      <c r="AO969" t="s">
        <v>83</v>
      </c>
      <c r="AR969" t="s">
        <v>82</v>
      </c>
      <c r="AT969" t="s">
        <v>82</v>
      </c>
      <c r="AW969" t="s">
        <v>82</v>
      </c>
      <c r="AY969" t="s">
        <v>9832</v>
      </c>
      <c r="AZ969" t="s">
        <v>5510</v>
      </c>
      <c r="BA969" t="s">
        <v>136</v>
      </c>
      <c r="BB969">
        <v>21035</v>
      </c>
      <c r="BC969" t="s">
        <v>79</v>
      </c>
      <c r="BH969" t="s">
        <v>9830</v>
      </c>
      <c r="BJ969">
        <v>815365496</v>
      </c>
    </row>
    <row r="970" spans="1:62" x14ac:dyDescent="0.25">
      <c r="A970" t="s">
        <v>9860</v>
      </c>
      <c r="B970" s="2">
        <v>43444</v>
      </c>
      <c r="C970" t="s">
        <v>63</v>
      </c>
      <c r="D970" s="3">
        <v>43407.247946574076</v>
      </c>
      <c r="E970" t="s">
        <v>64</v>
      </c>
      <c r="F970" s="2">
        <v>43497</v>
      </c>
      <c r="G970" s="2">
        <v>43770</v>
      </c>
      <c r="H970" t="s">
        <v>9861</v>
      </c>
      <c r="J970" t="s">
        <v>9862</v>
      </c>
      <c r="K970" t="s">
        <v>9863</v>
      </c>
      <c r="L970" t="s">
        <v>3479</v>
      </c>
      <c r="M970" t="s">
        <v>105</v>
      </c>
      <c r="N970">
        <v>75074</v>
      </c>
      <c r="O970" t="s">
        <v>70</v>
      </c>
      <c r="Q970" t="s">
        <v>9864</v>
      </c>
      <c r="S970" t="s">
        <v>72</v>
      </c>
      <c r="T970" t="s">
        <v>1855</v>
      </c>
      <c r="U970" t="s">
        <v>1856</v>
      </c>
      <c r="V970" t="s">
        <v>863</v>
      </c>
      <c r="W970" t="s">
        <v>105</v>
      </c>
      <c r="X970" t="s">
        <v>106</v>
      </c>
      <c r="Y970" t="str">
        <f>"37-3011"</f>
        <v>37-3011</v>
      </c>
      <c r="Z970" t="s">
        <v>94</v>
      </c>
      <c r="AA970">
        <v>561730</v>
      </c>
      <c r="AB970">
        <v>25</v>
      </c>
      <c r="AC970">
        <v>25</v>
      </c>
      <c r="AD970" t="s">
        <v>79</v>
      </c>
      <c r="AE970" t="s">
        <v>95</v>
      </c>
      <c r="AF970">
        <v>40</v>
      </c>
      <c r="AG970" s="4">
        <v>0.25</v>
      </c>
      <c r="AH970" s="4">
        <v>0.60416666666666663</v>
      </c>
      <c r="AI970" s="5">
        <v>13.94</v>
      </c>
      <c r="AJ970">
        <v>20.91</v>
      </c>
      <c r="AL970" t="s">
        <v>81</v>
      </c>
      <c r="AM970" t="s">
        <v>82</v>
      </c>
      <c r="AO970" t="s">
        <v>83</v>
      </c>
      <c r="AR970" t="s">
        <v>82</v>
      </c>
      <c r="AT970" t="s">
        <v>82</v>
      </c>
      <c r="AW970" t="s">
        <v>72</v>
      </c>
      <c r="AX970">
        <v>1</v>
      </c>
      <c r="AY970" t="s">
        <v>3479</v>
      </c>
      <c r="AZ970" t="s">
        <v>1594</v>
      </c>
      <c r="BA970" t="s">
        <v>105</v>
      </c>
      <c r="BB970">
        <v>75074</v>
      </c>
      <c r="BC970" t="s">
        <v>79</v>
      </c>
      <c r="BH970" t="s">
        <v>9862</v>
      </c>
      <c r="BI970" t="s">
        <v>9863</v>
      </c>
      <c r="BJ970">
        <v>752362988</v>
      </c>
    </row>
    <row r="971" spans="1:62" x14ac:dyDescent="0.25">
      <c r="A971" t="s">
        <v>9992</v>
      </c>
      <c r="B971" s="2">
        <v>43444</v>
      </c>
      <c r="C971" t="s">
        <v>63</v>
      </c>
      <c r="D971" s="3">
        <v>43408.799972673609</v>
      </c>
      <c r="E971" t="s">
        <v>64</v>
      </c>
      <c r="F971" s="2">
        <v>43497</v>
      </c>
      <c r="G971" s="2">
        <v>43799</v>
      </c>
      <c r="H971" t="s">
        <v>9993</v>
      </c>
      <c r="I971" t="s">
        <v>9994</v>
      </c>
      <c r="J971" t="s">
        <v>9995</v>
      </c>
      <c r="L971" t="s">
        <v>68</v>
      </c>
      <c r="M971" t="s">
        <v>69</v>
      </c>
      <c r="N971">
        <v>40502</v>
      </c>
      <c r="O971" t="s">
        <v>70</v>
      </c>
      <c r="Q971" t="s">
        <v>9996</v>
      </c>
      <c r="S971" t="s">
        <v>72</v>
      </c>
      <c r="T971" t="s">
        <v>524</v>
      </c>
      <c r="U971" t="s">
        <v>525</v>
      </c>
      <c r="V971" t="s">
        <v>526</v>
      </c>
      <c r="W971" t="s">
        <v>69</v>
      </c>
      <c r="X971" t="s">
        <v>2031</v>
      </c>
      <c r="Y971" t="str">
        <f>"37-3011"</f>
        <v>37-3011</v>
      </c>
      <c r="Z971" t="s">
        <v>94</v>
      </c>
      <c r="AA971">
        <v>561730</v>
      </c>
      <c r="AB971">
        <v>6</v>
      </c>
      <c r="AC971">
        <v>6</v>
      </c>
      <c r="AD971" t="s">
        <v>79</v>
      </c>
      <c r="AE971" t="s">
        <v>95</v>
      </c>
      <c r="AF971">
        <v>35</v>
      </c>
      <c r="AG971" s="4">
        <v>0.33333333333333331</v>
      </c>
      <c r="AH971" s="4">
        <v>0.66666666666666663</v>
      </c>
      <c r="AI971" s="5">
        <v>13.12</v>
      </c>
      <c r="AJ971">
        <v>19.68</v>
      </c>
      <c r="AK971">
        <v>19.68</v>
      </c>
      <c r="AL971" t="s">
        <v>81</v>
      </c>
      <c r="AM971" t="s">
        <v>82</v>
      </c>
      <c r="AO971" t="s">
        <v>83</v>
      </c>
      <c r="AP971" t="s">
        <v>130</v>
      </c>
      <c r="AQ971" t="s">
        <v>130</v>
      </c>
      <c r="AR971" t="s">
        <v>82</v>
      </c>
      <c r="AT971" t="s">
        <v>82</v>
      </c>
      <c r="AW971" t="s">
        <v>82</v>
      </c>
      <c r="AY971" t="s">
        <v>68</v>
      </c>
      <c r="AZ971" t="s">
        <v>1837</v>
      </c>
      <c r="BA971" t="s">
        <v>69</v>
      </c>
      <c r="BB971">
        <v>40502</v>
      </c>
      <c r="BC971" t="s">
        <v>79</v>
      </c>
      <c r="BH971" t="s">
        <v>9995</v>
      </c>
      <c r="BJ971">
        <v>262036616</v>
      </c>
    </row>
    <row r="972" spans="1:62" x14ac:dyDescent="0.25">
      <c r="A972" t="s">
        <v>10154</v>
      </c>
      <c r="B972" s="2">
        <v>43444</v>
      </c>
      <c r="C972" t="s">
        <v>63</v>
      </c>
      <c r="D972" s="3">
        <v>43406.834068344906</v>
      </c>
      <c r="E972" t="s">
        <v>1763</v>
      </c>
      <c r="F972" s="2">
        <v>43497</v>
      </c>
      <c r="G972" s="2">
        <v>43799</v>
      </c>
      <c r="H972" t="s">
        <v>10155</v>
      </c>
      <c r="I972" t="s">
        <v>10156</v>
      </c>
      <c r="J972" t="s">
        <v>10157</v>
      </c>
      <c r="K972" t="s">
        <v>10158</v>
      </c>
      <c r="L972" t="s">
        <v>8128</v>
      </c>
      <c r="M972" t="s">
        <v>105</v>
      </c>
      <c r="N972">
        <v>77437</v>
      </c>
      <c r="O972" t="s">
        <v>70</v>
      </c>
      <c r="Q972" t="s">
        <v>10159</v>
      </c>
      <c r="S972" t="s">
        <v>72</v>
      </c>
      <c r="T972" t="s">
        <v>2824</v>
      </c>
      <c r="U972" t="s">
        <v>4073</v>
      </c>
      <c r="V972" t="s">
        <v>642</v>
      </c>
      <c r="W972" t="s">
        <v>105</v>
      </c>
      <c r="X972" t="s">
        <v>106</v>
      </c>
      <c r="Y972" t="str">
        <f>"37-3011"</f>
        <v>37-3011</v>
      </c>
      <c r="Z972" t="s">
        <v>94</v>
      </c>
      <c r="AA972">
        <v>561730</v>
      </c>
      <c r="AB972">
        <v>15</v>
      </c>
      <c r="AC972">
        <v>15</v>
      </c>
      <c r="AD972" t="s">
        <v>79</v>
      </c>
      <c r="AE972" t="s">
        <v>80</v>
      </c>
      <c r="AF972">
        <v>40</v>
      </c>
      <c r="AG972" s="4">
        <v>0.29166666666666669</v>
      </c>
      <c r="AH972" s="4">
        <v>0.66666666666666663</v>
      </c>
      <c r="AI972" s="5">
        <v>12.99</v>
      </c>
      <c r="AJ972">
        <v>19.489999999999998</v>
      </c>
      <c r="AK972">
        <v>20.87</v>
      </c>
      <c r="AL972" t="s">
        <v>81</v>
      </c>
      <c r="AM972" t="s">
        <v>82</v>
      </c>
      <c r="AO972" t="s">
        <v>83</v>
      </c>
      <c r="AR972" t="s">
        <v>82</v>
      </c>
      <c r="AT972" t="s">
        <v>82</v>
      </c>
      <c r="AW972" t="s">
        <v>82</v>
      </c>
      <c r="AY972" t="s">
        <v>8128</v>
      </c>
      <c r="AZ972" t="s">
        <v>8132</v>
      </c>
      <c r="BA972" t="s">
        <v>105</v>
      </c>
      <c r="BB972">
        <v>77437</v>
      </c>
      <c r="BC972" t="s">
        <v>79</v>
      </c>
      <c r="BH972" t="s">
        <v>10157</v>
      </c>
      <c r="BJ972">
        <v>202256740</v>
      </c>
    </row>
    <row r="973" spans="1:62" x14ac:dyDescent="0.25">
      <c r="A973" t="s">
        <v>10171</v>
      </c>
      <c r="B973" s="2">
        <v>43444</v>
      </c>
      <c r="C973" t="s">
        <v>63</v>
      </c>
      <c r="D973" s="3">
        <v>43417.1811452662</v>
      </c>
      <c r="E973" t="s">
        <v>64</v>
      </c>
      <c r="F973" s="2">
        <v>43507</v>
      </c>
      <c r="G973" s="2">
        <v>43810</v>
      </c>
      <c r="H973" t="s">
        <v>10172</v>
      </c>
      <c r="J973" t="s">
        <v>10173</v>
      </c>
      <c r="L973" t="s">
        <v>4842</v>
      </c>
      <c r="M973" t="s">
        <v>745</v>
      </c>
      <c r="N973">
        <v>66062</v>
      </c>
      <c r="O973" t="s">
        <v>70</v>
      </c>
      <c r="Q973" t="s">
        <v>10174</v>
      </c>
      <c r="R973">
        <v>102</v>
      </c>
      <c r="S973" t="s">
        <v>72</v>
      </c>
      <c r="T973" t="s">
        <v>3645</v>
      </c>
      <c r="U973" t="s">
        <v>3891</v>
      </c>
      <c r="V973" t="s">
        <v>3892</v>
      </c>
      <c r="W973" t="s">
        <v>278</v>
      </c>
      <c r="X973" t="s">
        <v>106</v>
      </c>
      <c r="Y973" t="str">
        <f>"37-3011"</f>
        <v>37-3011</v>
      </c>
      <c r="Z973" t="s">
        <v>94</v>
      </c>
      <c r="AA973">
        <v>561730</v>
      </c>
      <c r="AB973">
        <v>30</v>
      </c>
      <c r="AC973">
        <v>30</v>
      </c>
      <c r="AD973" t="s">
        <v>79</v>
      </c>
      <c r="AE973" t="s">
        <v>80</v>
      </c>
      <c r="AF973">
        <v>40</v>
      </c>
      <c r="AG973" s="4">
        <v>0.33333333333333331</v>
      </c>
      <c r="AH973" s="4">
        <v>0.70833333333333337</v>
      </c>
      <c r="AI973" s="5">
        <v>14.73</v>
      </c>
      <c r="AJ973">
        <v>22.1</v>
      </c>
      <c r="AL973" t="s">
        <v>81</v>
      </c>
      <c r="AM973" t="s">
        <v>82</v>
      </c>
      <c r="AO973" t="s">
        <v>83</v>
      </c>
      <c r="AR973" t="s">
        <v>82</v>
      </c>
      <c r="AT973" t="s">
        <v>82</v>
      </c>
      <c r="AW973" t="s">
        <v>82</v>
      </c>
      <c r="AY973" t="s">
        <v>4842</v>
      </c>
      <c r="AZ973" t="s">
        <v>3053</v>
      </c>
      <c r="BA973" t="s">
        <v>745</v>
      </c>
      <c r="BB973">
        <v>66062</v>
      </c>
      <c r="BC973" t="s">
        <v>79</v>
      </c>
      <c r="BH973" t="s">
        <v>10173</v>
      </c>
      <c r="BJ973">
        <v>461067005</v>
      </c>
    </row>
    <row r="974" spans="1:62" x14ac:dyDescent="0.25">
      <c r="A974" t="s">
        <v>10419</v>
      </c>
      <c r="B974" s="2">
        <v>43444</v>
      </c>
      <c r="C974" t="s">
        <v>63</v>
      </c>
      <c r="D974" s="3">
        <v>43418.270767442133</v>
      </c>
      <c r="E974" t="s">
        <v>64</v>
      </c>
      <c r="F974" s="2">
        <v>43508</v>
      </c>
      <c r="G974" s="2">
        <v>43811</v>
      </c>
      <c r="H974" t="s">
        <v>10420</v>
      </c>
      <c r="J974" t="s">
        <v>10421</v>
      </c>
      <c r="K974" t="s">
        <v>10422</v>
      </c>
      <c r="L974" t="s">
        <v>6235</v>
      </c>
      <c r="M974" t="s">
        <v>745</v>
      </c>
      <c r="N974">
        <v>66030</v>
      </c>
      <c r="O974" t="s">
        <v>70</v>
      </c>
      <c r="Q974" t="s">
        <v>10423</v>
      </c>
      <c r="S974" t="s">
        <v>72</v>
      </c>
      <c r="T974" t="s">
        <v>3645</v>
      </c>
      <c r="U974" t="s">
        <v>3891</v>
      </c>
      <c r="V974" t="s">
        <v>3892</v>
      </c>
      <c r="W974" t="s">
        <v>278</v>
      </c>
      <c r="X974" t="s">
        <v>106</v>
      </c>
      <c r="Y974" t="str">
        <f>"37-3011"</f>
        <v>37-3011</v>
      </c>
      <c r="Z974" t="s">
        <v>94</v>
      </c>
      <c r="AA974">
        <v>561730</v>
      </c>
      <c r="AB974">
        <v>6</v>
      </c>
      <c r="AC974">
        <v>6</v>
      </c>
      <c r="AD974" t="s">
        <v>79</v>
      </c>
      <c r="AE974" t="s">
        <v>95</v>
      </c>
      <c r="AF974">
        <v>40</v>
      </c>
      <c r="AG974" s="4">
        <v>0.33333333333333331</v>
      </c>
      <c r="AH974" s="4">
        <v>0.6875</v>
      </c>
      <c r="AI974" s="5">
        <v>14.73</v>
      </c>
      <c r="AJ974">
        <v>22.1</v>
      </c>
      <c r="AL974" t="s">
        <v>81</v>
      </c>
      <c r="AM974" t="s">
        <v>82</v>
      </c>
      <c r="AO974" t="s">
        <v>83</v>
      </c>
      <c r="AR974" t="s">
        <v>82</v>
      </c>
      <c r="AT974" t="s">
        <v>82</v>
      </c>
      <c r="AW974" t="s">
        <v>82</v>
      </c>
      <c r="AY974" t="s">
        <v>6235</v>
      </c>
      <c r="AZ974" t="s">
        <v>3053</v>
      </c>
      <c r="BA974" t="s">
        <v>745</v>
      </c>
      <c r="BB974">
        <v>66030</v>
      </c>
      <c r="BC974" t="s">
        <v>79</v>
      </c>
      <c r="BH974" t="s">
        <v>10421</v>
      </c>
      <c r="BJ974">
        <v>208929229</v>
      </c>
    </row>
    <row r="975" spans="1:62" x14ac:dyDescent="0.25">
      <c r="A975" t="s">
        <v>10564</v>
      </c>
      <c r="B975" s="2">
        <v>43444</v>
      </c>
      <c r="C975" t="s">
        <v>63</v>
      </c>
      <c r="D975" s="3">
        <v>43406.839668599539</v>
      </c>
      <c r="E975" t="s">
        <v>1763</v>
      </c>
      <c r="F975" s="2">
        <v>43497</v>
      </c>
      <c r="G975" s="2">
        <v>43800</v>
      </c>
      <c r="H975" t="s">
        <v>10565</v>
      </c>
      <c r="J975" t="s">
        <v>10566</v>
      </c>
      <c r="L975" t="s">
        <v>10567</v>
      </c>
      <c r="M975" t="s">
        <v>147</v>
      </c>
      <c r="N975">
        <v>19403</v>
      </c>
      <c r="O975" t="s">
        <v>70</v>
      </c>
      <c r="Q975" t="s">
        <v>10568</v>
      </c>
      <c r="S975" t="s">
        <v>72</v>
      </c>
      <c r="T975" t="s">
        <v>5117</v>
      </c>
      <c r="U975" t="s">
        <v>5118</v>
      </c>
      <c r="V975" t="s">
        <v>2222</v>
      </c>
      <c r="W975" t="s">
        <v>278</v>
      </c>
      <c r="X975" t="s">
        <v>106</v>
      </c>
      <c r="Y975" t="str">
        <f>"37-3011"</f>
        <v>37-3011</v>
      </c>
      <c r="Z975" t="s">
        <v>94</v>
      </c>
      <c r="AA975">
        <v>561730</v>
      </c>
      <c r="AB975">
        <v>10</v>
      </c>
      <c r="AC975">
        <v>10</v>
      </c>
      <c r="AD975" t="s">
        <v>79</v>
      </c>
      <c r="AE975" t="s">
        <v>80</v>
      </c>
      <c r="AF975">
        <v>35</v>
      </c>
      <c r="AG975" s="4">
        <v>0.29166666666666669</v>
      </c>
      <c r="AH975" s="4">
        <v>0.66666666666666663</v>
      </c>
      <c r="AI975" s="5">
        <v>15.73</v>
      </c>
      <c r="AJ975">
        <v>23.6</v>
      </c>
      <c r="AL975" t="s">
        <v>81</v>
      </c>
      <c r="AM975" t="s">
        <v>82</v>
      </c>
      <c r="AO975" t="s">
        <v>83</v>
      </c>
      <c r="AR975" t="s">
        <v>82</v>
      </c>
      <c r="AT975" t="s">
        <v>82</v>
      </c>
      <c r="AW975" t="s">
        <v>72</v>
      </c>
      <c r="AX975">
        <v>3</v>
      </c>
      <c r="AY975" t="s">
        <v>10567</v>
      </c>
      <c r="AZ975" t="s">
        <v>291</v>
      </c>
      <c r="BA975" t="s">
        <v>147</v>
      </c>
      <c r="BB975">
        <v>19403</v>
      </c>
      <c r="BC975" t="s">
        <v>79</v>
      </c>
      <c r="BH975" t="s">
        <v>10569</v>
      </c>
      <c r="BJ975">
        <v>450920250</v>
      </c>
    </row>
    <row r="976" spans="1:62" x14ac:dyDescent="0.25">
      <c r="A976" t="s">
        <v>10740</v>
      </c>
      <c r="B976" s="2">
        <v>43444</v>
      </c>
      <c r="C976" t="s">
        <v>63</v>
      </c>
      <c r="D976" s="3">
        <v>43406.844555925927</v>
      </c>
      <c r="E976" t="s">
        <v>1763</v>
      </c>
      <c r="F976" s="2">
        <v>43497</v>
      </c>
      <c r="G976" s="2">
        <v>43800</v>
      </c>
      <c r="H976" t="s">
        <v>10741</v>
      </c>
      <c r="J976" t="s">
        <v>10742</v>
      </c>
      <c r="L976" t="s">
        <v>10743</v>
      </c>
      <c r="M976" t="s">
        <v>1966</v>
      </c>
      <c r="N976">
        <v>19977</v>
      </c>
      <c r="O976" t="s">
        <v>70</v>
      </c>
      <c r="Q976" t="s">
        <v>10744</v>
      </c>
      <c r="S976" t="s">
        <v>72</v>
      </c>
      <c r="T976" t="s">
        <v>5117</v>
      </c>
      <c r="U976" t="s">
        <v>5118</v>
      </c>
      <c r="V976" t="s">
        <v>2222</v>
      </c>
      <c r="W976" t="s">
        <v>278</v>
      </c>
      <c r="X976" t="s">
        <v>106</v>
      </c>
      <c r="Y976" t="str">
        <f>"37-3011"</f>
        <v>37-3011</v>
      </c>
      <c r="Z976" t="s">
        <v>94</v>
      </c>
      <c r="AA976">
        <v>561730</v>
      </c>
      <c r="AB976">
        <v>10</v>
      </c>
      <c r="AC976">
        <v>10</v>
      </c>
      <c r="AD976" t="s">
        <v>79</v>
      </c>
      <c r="AE976" t="s">
        <v>80</v>
      </c>
      <c r="AF976">
        <v>35</v>
      </c>
      <c r="AG976" s="4">
        <v>0.29166666666666669</v>
      </c>
      <c r="AH976" s="4">
        <v>0.75</v>
      </c>
      <c r="AI976" s="5">
        <v>14.03</v>
      </c>
      <c r="AJ976">
        <v>21.05</v>
      </c>
      <c r="AL976" t="s">
        <v>81</v>
      </c>
      <c r="AM976" t="s">
        <v>82</v>
      </c>
      <c r="AO976" t="s">
        <v>83</v>
      </c>
      <c r="AR976" t="s">
        <v>82</v>
      </c>
      <c r="AT976" t="s">
        <v>82</v>
      </c>
      <c r="AW976" t="s">
        <v>72</v>
      </c>
      <c r="AX976">
        <v>3</v>
      </c>
      <c r="AY976" t="s">
        <v>10743</v>
      </c>
      <c r="AZ976" t="s">
        <v>10745</v>
      </c>
      <c r="BA976" t="s">
        <v>1966</v>
      </c>
      <c r="BB976">
        <v>19977</v>
      </c>
      <c r="BC976" t="s">
        <v>79</v>
      </c>
      <c r="BH976" t="s">
        <v>10742</v>
      </c>
      <c r="BJ976">
        <v>510390669</v>
      </c>
    </row>
    <row r="977" spans="1:62" x14ac:dyDescent="0.25">
      <c r="A977" t="s">
        <v>10994</v>
      </c>
      <c r="B977" s="2">
        <v>43444</v>
      </c>
      <c r="C977" t="s">
        <v>63</v>
      </c>
      <c r="D977" s="3">
        <v>43407.181850358793</v>
      </c>
      <c r="E977" t="s">
        <v>64</v>
      </c>
      <c r="F977" s="2">
        <v>43497</v>
      </c>
      <c r="G977" s="2">
        <v>43799</v>
      </c>
      <c r="H977" t="s">
        <v>10995</v>
      </c>
      <c r="J977" t="s">
        <v>10996</v>
      </c>
      <c r="L977" t="s">
        <v>1310</v>
      </c>
      <c r="M977" t="s">
        <v>147</v>
      </c>
      <c r="N977">
        <v>19013</v>
      </c>
      <c r="O977" t="s">
        <v>70</v>
      </c>
      <c r="Q977" t="s">
        <v>10997</v>
      </c>
      <c r="S977" t="s">
        <v>72</v>
      </c>
      <c r="T977" t="s">
        <v>10998</v>
      </c>
      <c r="U977" t="s">
        <v>2437</v>
      </c>
      <c r="V977" t="s">
        <v>2438</v>
      </c>
      <c r="W977" t="s">
        <v>147</v>
      </c>
      <c r="X977" t="s">
        <v>106</v>
      </c>
      <c r="Y977" t="str">
        <f>"37-3011"</f>
        <v>37-3011</v>
      </c>
      <c r="Z977" t="s">
        <v>94</v>
      </c>
      <c r="AA977">
        <v>561730</v>
      </c>
      <c r="AB977">
        <v>9</v>
      </c>
      <c r="AC977">
        <v>9</v>
      </c>
      <c r="AD977" t="s">
        <v>79</v>
      </c>
      <c r="AE977" t="s">
        <v>80</v>
      </c>
      <c r="AF977">
        <v>40</v>
      </c>
      <c r="AG977" s="4">
        <v>0.29166666666666669</v>
      </c>
      <c r="AH977" s="4">
        <v>0.66666666666666663</v>
      </c>
      <c r="AI977" s="5">
        <v>15.73</v>
      </c>
      <c r="AJ977">
        <v>23.6</v>
      </c>
      <c r="AK977">
        <v>23.6</v>
      </c>
      <c r="AL977" t="s">
        <v>81</v>
      </c>
      <c r="AM977" t="s">
        <v>82</v>
      </c>
      <c r="AO977" t="s">
        <v>83</v>
      </c>
      <c r="AR977" t="s">
        <v>82</v>
      </c>
      <c r="AT977" t="s">
        <v>82</v>
      </c>
      <c r="AW977" t="s">
        <v>82</v>
      </c>
      <c r="AY977" t="s">
        <v>1310</v>
      </c>
      <c r="AZ977" t="s">
        <v>1449</v>
      </c>
      <c r="BA977" t="s">
        <v>147</v>
      </c>
      <c r="BB977">
        <v>19013</v>
      </c>
      <c r="BC977" t="s">
        <v>79</v>
      </c>
      <c r="BH977" t="s">
        <v>10996</v>
      </c>
      <c r="BJ977">
        <v>208745773</v>
      </c>
    </row>
    <row r="978" spans="1:62" x14ac:dyDescent="0.25">
      <c r="A978" t="s">
        <v>11051</v>
      </c>
      <c r="B978" s="2">
        <v>43444</v>
      </c>
      <c r="C978" t="s">
        <v>63</v>
      </c>
      <c r="D978" s="3">
        <v>43407.373716608796</v>
      </c>
      <c r="E978" t="s">
        <v>1763</v>
      </c>
      <c r="F978" s="2">
        <v>43497</v>
      </c>
      <c r="G978" s="2">
        <v>43799</v>
      </c>
      <c r="H978" t="s">
        <v>11052</v>
      </c>
      <c r="J978" t="s">
        <v>11053</v>
      </c>
      <c r="L978" t="s">
        <v>2471</v>
      </c>
      <c r="M978" t="s">
        <v>649</v>
      </c>
      <c r="N978">
        <v>85009</v>
      </c>
      <c r="O978" t="s">
        <v>70</v>
      </c>
      <c r="Q978" t="s">
        <v>11054</v>
      </c>
      <c r="S978" t="s">
        <v>72</v>
      </c>
      <c r="T978" t="s">
        <v>7872</v>
      </c>
      <c r="U978" t="s">
        <v>7873</v>
      </c>
      <c r="V978" t="s">
        <v>2471</v>
      </c>
      <c r="W978" t="s">
        <v>649</v>
      </c>
      <c r="X978" t="s">
        <v>2013</v>
      </c>
      <c r="Y978" t="str">
        <f>"37-3011"</f>
        <v>37-3011</v>
      </c>
      <c r="Z978" t="s">
        <v>94</v>
      </c>
      <c r="AA978">
        <v>561730</v>
      </c>
      <c r="AB978">
        <v>35</v>
      </c>
      <c r="AC978">
        <v>35</v>
      </c>
      <c r="AD978" t="s">
        <v>79</v>
      </c>
      <c r="AE978" t="s">
        <v>95</v>
      </c>
      <c r="AF978">
        <v>40</v>
      </c>
      <c r="AG978" s="4">
        <v>0.29166666666666669</v>
      </c>
      <c r="AH978" s="4">
        <v>0.64583333333333337</v>
      </c>
      <c r="AI978" s="5">
        <v>13.23</v>
      </c>
      <c r="AJ978">
        <v>19.850000000000001</v>
      </c>
      <c r="AK978">
        <v>19.850000000000001</v>
      </c>
      <c r="AL978" t="s">
        <v>81</v>
      </c>
      <c r="AM978" t="s">
        <v>82</v>
      </c>
      <c r="AO978" t="s">
        <v>83</v>
      </c>
      <c r="AP978" t="s">
        <v>67</v>
      </c>
      <c r="AQ978" t="s">
        <v>83</v>
      </c>
      <c r="AR978" t="s">
        <v>82</v>
      </c>
      <c r="AT978" t="s">
        <v>82</v>
      </c>
      <c r="AW978" t="s">
        <v>72</v>
      </c>
      <c r="AX978">
        <v>3</v>
      </c>
      <c r="AY978" t="s">
        <v>2471</v>
      </c>
      <c r="AZ978" t="s">
        <v>655</v>
      </c>
      <c r="BA978" t="s">
        <v>649</v>
      </c>
      <c r="BB978">
        <v>85009</v>
      </c>
      <c r="BC978" t="s">
        <v>79</v>
      </c>
      <c r="BH978" t="s">
        <v>11053</v>
      </c>
      <c r="BJ978">
        <v>860652895</v>
      </c>
    </row>
    <row r="979" spans="1:62" x14ac:dyDescent="0.25">
      <c r="A979" t="s">
        <v>11055</v>
      </c>
      <c r="B979" s="2">
        <v>43444</v>
      </c>
      <c r="C979" t="s">
        <v>63</v>
      </c>
      <c r="D979" s="3">
        <v>43409.443995034722</v>
      </c>
      <c r="E979" t="s">
        <v>64</v>
      </c>
      <c r="F979" s="2">
        <v>43497</v>
      </c>
      <c r="G979" s="2">
        <v>43799</v>
      </c>
      <c r="H979" t="s">
        <v>11056</v>
      </c>
      <c r="J979" t="s">
        <v>11057</v>
      </c>
      <c r="L979" t="s">
        <v>2726</v>
      </c>
      <c r="M979" t="s">
        <v>1966</v>
      </c>
      <c r="N979">
        <v>19804</v>
      </c>
      <c r="O979" t="s">
        <v>70</v>
      </c>
      <c r="Q979" t="s">
        <v>11058</v>
      </c>
      <c r="S979" t="s">
        <v>72</v>
      </c>
      <c r="T979" t="s">
        <v>2436</v>
      </c>
      <c r="U979" t="s">
        <v>2437</v>
      </c>
      <c r="V979" t="s">
        <v>2438</v>
      </c>
      <c r="W979" t="s">
        <v>147</v>
      </c>
      <c r="X979" t="s">
        <v>106</v>
      </c>
      <c r="Y979" t="str">
        <f>"37-3011"</f>
        <v>37-3011</v>
      </c>
      <c r="Z979" t="s">
        <v>94</v>
      </c>
      <c r="AA979">
        <v>561730</v>
      </c>
      <c r="AB979">
        <v>8</v>
      </c>
      <c r="AC979">
        <v>8</v>
      </c>
      <c r="AD979" t="s">
        <v>79</v>
      </c>
      <c r="AE979" t="s">
        <v>80</v>
      </c>
      <c r="AF979">
        <v>40</v>
      </c>
      <c r="AG979" s="4">
        <v>0.27083333333333331</v>
      </c>
      <c r="AH979" s="4">
        <v>0.64583333333333337</v>
      </c>
      <c r="AI979" s="5">
        <v>14.03</v>
      </c>
      <c r="AJ979">
        <v>21.05</v>
      </c>
      <c r="AK979">
        <v>21.05</v>
      </c>
      <c r="AL979" t="s">
        <v>81</v>
      </c>
      <c r="AM979" t="s">
        <v>82</v>
      </c>
      <c r="AO979" t="s">
        <v>83</v>
      </c>
      <c r="AR979" t="s">
        <v>82</v>
      </c>
      <c r="AT979" t="s">
        <v>82</v>
      </c>
      <c r="AW979" t="s">
        <v>82</v>
      </c>
      <c r="AY979" t="s">
        <v>2726</v>
      </c>
      <c r="AZ979" t="s">
        <v>1969</v>
      </c>
      <c r="BA979" t="s">
        <v>1966</v>
      </c>
      <c r="BB979">
        <v>19804</v>
      </c>
      <c r="BC979" t="s">
        <v>79</v>
      </c>
      <c r="BH979" t="s">
        <v>11057</v>
      </c>
      <c r="BJ979">
        <v>522079388</v>
      </c>
    </row>
    <row r="980" spans="1:62" x14ac:dyDescent="0.25">
      <c r="A980" t="s">
        <v>11123</v>
      </c>
      <c r="B980" s="2">
        <v>43444</v>
      </c>
      <c r="C980" t="s">
        <v>63</v>
      </c>
      <c r="D980" s="3">
        <v>43407.183901851851</v>
      </c>
      <c r="E980" t="s">
        <v>1763</v>
      </c>
      <c r="F980" s="2">
        <v>43497</v>
      </c>
      <c r="G980" s="2">
        <v>43799</v>
      </c>
      <c r="H980" t="s">
        <v>11124</v>
      </c>
      <c r="I980" t="s">
        <v>11125</v>
      </c>
      <c r="J980" t="s">
        <v>11126</v>
      </c>
      <c r="L980" t="s">
        <v>2471</v>
      </c>
      <c r="M980" t="s">
        <v>649</v>
      </c>
      <c r="N980">
        <v>85050</v>
      </c>
      <c r="O980" t="s">
        <v>70</v>
      </c>
      <c r="Q980" t="s">
        <v>11127</v>
      </c>
      <c r="S980" t="s">
        <v>72</v>
      </c>
      <c r="T980" t="s">
        <v>7872</v>
      </c>
      <c r="U980" t="s">
        <v>7873</v>
      </c>
      <c r="V980" t="s">
        <v>2471</v>
      </c>
      <c r="W980" t="s">
        <v>649</v>
      </c>
      <c r="X980" t="s">
        <v>2013</v>
      </c>
      <c r="Y980" t="str">
        <f>"37-3011"</f>
        <v>37-3011</v>
      </c>
      <c r="Z980" t="s">
        <v>94</v>
      </c>
      <c r="AA980">
        <v>561730</v>
      </c>
      <c r="AB980">
        <v>40</v>
      </c>
      <c r="AC980">
        <v>40</v>
      </c>
      <c r="AD980" t="s">
        <v>79</v>
      </c>
      <c r="AE980" t="s">
        <v>95</v>
      </c>
      <c r="AF980">
        <v>40</v>
      </c>
      <c r="AG980" s="4">
        <v>0.25</v>
      </c>
      <c r="AH980" s="4">
        <v>0.60416666666666663</v>
      </c>
      <c r="AI980" s="5">
        <v>13.23</v>
      </c>
      <c r="AJ980">
        <v>19.850000000000001</v>
      </c>
      <c r="AK980">
        <v>19.850000000000001</v>
      </c>
      <c r="AL980" t="s">
        <v>81</v>
      </c>
      <c r="AM980" t="s">
        <v>82</v>
      </c>
      <c r="AO980" t="s">
        <v>83</v>
      </c>
      <c r="AP980" t="s">
        <v>67</v>
      </c>
      <c r="AQ980" t="s">
        <v>83</v>
      </c>
      <c r="AR980" t="s">
        <v>82</v>
      </c>
      <c r="AT980" t="s">
        <v>82</v>
      </c>
      <c r="AW980" t="s">
        <v>72</v>
      </c>
      <c r="AX980">
        <v>3</v>
      </c>
      <c r="AY980" t="s">
        <v>2471</v>
      </c>
      <c r="AZ980" t="s">
        <v>655</v>
      </c>
      <c r="BA980" t="s">
        <v>649</v>
      </c>
      <c r="BB980">
        <v>85050</v>
      </c>
      <c r="BC980" t="s">
        <v>79</v>
      </c>
      <c r="BH980" t="s">
        <v>11126</v>
      </c>
      <c r="BJ980">
        <v>470913438</v>
      </c>
    </row>
    <row r="981" spans="1:62" x14ac:dyDescent="0.25">
      <c r="A981" t="s">
        <v>12102</v>
      </c>
      <c r="B981" s="2">
        <v>43444</v>
      </c>
      <c r="C981" t="s">
        <v>63</v>
      </c>
      <c r="D981" s="3">
        <v>43415.792588969911</v>
      </c>
      <c r="E981" t="s">
        <v>64</v>
      </c>
      <c r="F981" s="2">
        <v>43506</v>
      </c>
      <c r="G981" s="2">
        <v>43809</v>
      </c>
      <c r="H981" t="s">
        <v>12103</v>
      </c>
      <c r="J981" t="s">
        <v>12104</v>
      </c>
      <c r="K981" t="s">
        <v>12105</v>
      </c>
      <c r="L981" t="s">
        <v>12106</v>
      </c>
      <c r="M981" t="s">
        <v>147</v>
      </c>
      <c r="N981">
        <v>19520</v>
      </c>
      <c r="O981" t="s">
        <v>70</v>
      </c>
      <c r="Q981" t="s">
        <v>12107</v>
      </c>
      <c r="S981" t="s">
        <v>72</v>
      </c>
      <c r="T981" t="s">
        <v>3645</v>
      </c>
      <c r="U981" t="s">
        <v>3891</v>
      </c>
      <c r="V981" t="s">
        <v>3892</v>
      </c>
      <c r="W981" t="s">
        <v>278</v>
      </c>
      <c r="X981" t="s">
        <v>705</v>
      </c>
      <c r="Y981" t="str">
        <f>"37-3011"</f>
        <v>37-3011</v>
      </c>
      <c r="Z981" t="s">
        <v>94</v>
      </c>
      <c r="AA981">
        <v>561730</v>
      </c>
      <c r="AB981">
        <v>30</v>
      </c>
      <c r="AC981">
        <v>30</v>
      </c>
      <c r="AD981" t="s">
        <v>79</v>
      </c>
      <c r="AE981" t="s">
        <v>80</v>
      </c>
      <c r="AF981">
        <v>40</v>
      </c>
      <c r="AG981" s="4">
        <v>0.25</v>
      </c>
      <c r="AH981" s="4">
        <v>0.60416666666666663</v>
      </c>
      <c r="AI981" s="5">
        <v>15.73</v>
      </c>
      <c r="AJ981">
        <v>23.6</v>
      </c>
      <c r="AL981" t="s">
        <v>81</v>
      </c>
      <c r="AM981" t="s">
        <v>82</v>
      </c>
      <c r="AO981" t="s">
        <v>83</v>
      </c>
      <c r="AR981" t="s">
        <v>82</v>
      </c>
      <c r="AT981" t="s">
        <v>82</v>
      </c>
      <c r="AW981" t="s">
        <v>72</v>
      </c>
      <c r="AX981">
        <v>3</v>
      </c>
      <c r="AY981" t="s">
        <v>12106</v>
      </c>
      <c r="AZ981" t="s">
        <v>1310</v>
      </c>
      <c r="BA981" t="s">
        <v>147</v>
      </c>
      <c r="BB981">
        <v>19520</v>
      </c>
      <c r="BC981" t="s">
        <v>79</v>
      </c>
      <c r="BH981" t="s">
        <v>12108</v>
      </c>
      <c r="BJ981">
        <v>232770545</v>
      </c>
    </row>
    <row r="982" spans="1:62" x14ac:dyDescent="0.25">
      <c r="A982" t="s">
        <v>12256</v>
      </c>
      <c r="B982" s="2">
        <v>43444</v>
      </c>
      <c r="C982" t="s">
        <v>63</v>
      </c>
      <c r="D982" s="3">
        <v>43415.793385046294</v>
      </c>
      <c r="E982" t="s">
        <v>1763</v>
      </c>
      <c r="F982" s="2">
        <v>43506</v>
      </c>
      <c r="G982" s="2">
        <v>43809</v>
      </c>
      <c r="H982" t="s">
        <v>12257</v>
      </c>
      <c r="J982" t="s">
        <v>12258</v>
      </c>
      <c r="K982" t="s">
        <v>12259</v>
      </c>
      <c r="L982" t="s">
        <v>6462</v>
      </c>
      <c r="M982" t="s">
        <v>136</v>
      </c>
      <c r="N982">
        <v>21702</v>
      </c>
      <c r="O982" t="s">
        <v>70</v>
      </c>
      <c r="Q982" t="s">
        <v>12260</v>
      </c>
      <c r="S982" t="s">
        <v>72</v>
      </c>
      <c r="T982" t="s">
        <v>3645</v>
      </c>
      <c r="U982" t="s">
        <v>3891</v>
      </c>
      <c r="V982" t="s">
        <v>3892</v>
      </c>
      <c r="W982" t="s">
        <v>278</v>
      </c>
      <c r="X982" t="s">
        <v>705</v>
      </c>
      <c r="Y982" t="str">
        <f>"37-3011"</f>
        <v>37-3011</v>
      </c>
      <c r="Z982" t="s">
        <v>94</v>
      </c>
      <c r="AA982">
        <v>561730</v>
      </c>
      <c r="AB982">
        <v>17</v>
      </c>
      <c r="AC982">
        <v>17</v>
      </c>
      <c r="AD982" t="s">
        <v>79</v>
      </c>
      <c r="AE982" t="s">
        <v>80</v>
      </c>
      <c r="AF982">
        <v>40</v>
      </c>
      <c r="AG982" s="4">
        <v>0.29166666666666669</v>
      </c>
      <c r="AH982" s="4">
        <v>0.64583333333333337</v>
      </c>
      <c r="AI982" s="5">
        <v>15.39</v>
      </c>
      <c r="AJ982">
        <v>23.09</v>
      </c>
      <c r="AL982" t="s">
        <v>81</v>
      </c>
      <c r="AM982" t="s">
        <v>82</v>
      </c>
      <c r="AO982" t="s">
        <v>83</v>
      </c>
      <c r="AR982" t="s">
        <v>82</v>
      </c>
      <c r="AT982" t="s">
        <v>82</v>
      </c>
      <c r="AW982" t="s">
        <v>72</v>
      </c>
      <c r="AX982">
        <v>3</v>
      </c>
      <c r="AY982" t="s">
        <v>12261</v>
      </c>
      <c r="AZ982" t="s">
        <v>6462</v>
      </c>
      <c r="BA982" t="s">
        <v>136</v>
      </c>
      <c r="BB982">
        <v>21769</v>
      </c>
      <c r="BC982" t="s">
        <v>79</v>
      </c>
      <c r="BH982" t="s">
        <v>12262</v>
      </c>
      <c r="BJ982">
        <v>822313104</v>
      </c>
    </row>
    <row r="983" spans="1:62" x14ac:dyDescent="0.25">
      <c r="A983" t="s">
        <v>13345</v>
      </c>
      <c r="B983" s="2">
        <v>43444</v>
      </c>
      <c r="C983" t="s">
        <v>63</v>
      </c>
      <c r="D983" s="3">
        <v>43420.291764745372</v>
      </c>
      <c r="E983" t="s">
        <v>64</v>
      </c>
      <c r="F983" s="2">
        <v>43510</v>
      </c>
      <c r="G983" s="2">
        <v>43800</v>
      </c>
      <c r="H983" t="s">
        <v>13346</v>
      </c>
      <c r="I983" t="s">
        <v>67</v>
      </c>
      <c r="J983" t="s">
        <v>13347</v>
      </c>
      <c r="L983" t="s">
        <v>4219</v>
      </c>
      <c r="M983" t="s">
        <v>166</v>
      </c>
      <c r="N983">
        <v>84040</v>
      </c>
      <c r="O983" t="s">
        <v>70</v>
      </c>
      <c r="P983" t="s">
        <v>67</v>
      </c>
      <c r="Q983" t="s">
        <v>13348</v>
      </c>
      <c r="S983" t="s">
        <v>72</v>
      </c>
      <c r="T983" t="s">
        <v>5156</v>
      </c>
      <c r="U983" t="s">
        <v>5157</v>
      </c>
      <c r="V983" t="s">
        <v>5158</v>
      </c>
      <c r="W983" t="s">
        <v>105</v>
      </c>
      <c r="X983" t="s">
        <v>280</v>
      </c>
      <c r="Y983" t="str">
        <f>"35-3022"</f>
        <v>35-3022</v>
      </c>
      <c r="Z983" t="s">
        <v>280</v>
      </c>
      <c r="AA983">
        <v>713990</v>
      </c>
      <c r="AB983">
        <v>9</v>
      </c>
      <c r="AC983">
        <v>9</v>
      </c>
      <c r="AD983" t="s">
        <v>79</v>
      </c>
      <c r="AE983" t="s">
        <v>80</v>
      </c>
      <c r="AF983">
        <v>40</v>
      </c>
      <c r="AG983" s="4">
        <v>0.54166666666666663</v>
      </c>
      <c r="AH983" s="4">
        <v>0.91666666666666663</v>
      </c>
      <c r="AI983" s="5">
        <v>11.76</v>
      </c>
      <c r="AJ983">
        <v>0</v>
      </c>
      <c r="AK983">
        <v>0</v>
      </c>
      <c r="AL983" t="s">
        <v>81</v>
      </c>
      <c r="AM983" t="s">
        <v>82</v>
      </c>
      <c r="AO983" t="s">
        <v>83</v>
      </c>
      <c r="AR983" t="s">
        <v>82</v>
      </c>
      <c r="AT983" t="s">
        <v>82</v>
      </c>
      <c r="AW983" t="s">
        <v>82</v>
      </c>
      <c r="AY983" t="s">
        <v>13349</v>
      </c>
      <c r="AZ983" t="s">
        <v>4530</v>
      </c>
      <c r="BA983" t="s">
        <v>323</v>
      </c>
      <c r="BB983">
        <v>92201</v>
      </c>
      <c r="BC983" t="s">
        <v>79</v>
      </c>
      <c r="BH983" t="s">
        <v>13350</v>
      </c>
      <c r="BI983" t="s">
        <v>67</v>
      </c>
      <c r="BJ983">
        <v>800641051</v>
      </c>
    </row>
    <row r="984" spans="1:62" x14ac:dyDescent="0.25">
      <c r="A984" t="s">
        <v>14869</v>
      </c>
      <c r="B984" s="2">
        <v>43444</v>
      </c>
      <c r="C984" t="s">
        <v>63</v>
      </c>
      <c r="D984" s="3">
        <v>43434.801800127316</v>
      </c>
      <c r="E984" t="s">
        <v>91</v>
      </c>
      <c r="H984" t="s">
        <v>14870</v>
      </c>
      <c r="J984" t="s">
        <v>14871</v>
      </c>
      <c r="L984" t="s">
        <v>2106</v>
      </c>
      <c r="M984" t="s">
        <v>69</v>
      </c>
      <c r="N984">
        <v>40299</v>
      </c>
      <c r="O984" t="s">
        <v>70</v>
      </c>
      <c r="Q984" t="s">
        <v>12642</v>
      </c>
      <c r="S984" t="s">
        <v>72</v>
      </c>
      <c r="T984" t="s">
        <v>1917</v>
      </c>
      <c r="U984" t="s">
        <v>1918</v>
      </c>
      <c r="V984" t="s">
        <v>1919</v>
      </c>
      <c r="W984" t="s">
        <v>105</v>
      </c>
      <c r="X984" t="s">
        <v>106</v>
      </c>
      <c r="Y984" t="str">
        <f>"37-3011"</f>
        <v>37-3011</v>
      </c>
      <c r="Z984" t="s">
        <v>94</v>
      </c>
      <c r="AA984">
        <v>561730</v>
      </c>
      <c r="AB984">
        <v>30</v>
      </c>
      <c r="AD984" t="s">
        <v>79</v>
      </c>
      <c r="AE984" t="s">
        <v>95</v>
      </c>
      <c r="AF984">
        <v>40</v>
      </c>
      <c r="AG984" s="4">
        <v>0.29166666666666669</v>
      </c>
      <c r="AH984" s="4">
        <v>0.70833333333333337</v>
      </c>
      <c r="AI984" s="5">
        <v>13.31</v>
      </c>
      <c r="AJ984">
        <v>19.97</v>
      </c>
      <c r="AL984" t="s">
        <v>81</v>
      </c>
      <c r="AM984" t="s">
        <v>82</v>
      </c>
      <c r="AO984" t="s">
        <v>83</v>
      </c>
      <c r="AR984" t="s">
        <v>82</v>
      </c>
      <c r="AT984" t="s">
        <v>82</v>
      </c>
      <c r="AW984" t="s">
        <v>82</v>
      </c>
      <c r="AY984" t="s">
        <v>2106</v>
      </c>
      <c r="AZ984" t="s">
        <v>713</v>
      </c>
      <c r="BA984" t="s">
        <v>69</v>
      </c>
      <c r="BB984">
        <v>40299</v>
      </c>
      <c r="BC984" t="s">
        <v>79</v>
      </c>
      <c r="BH984" t="s">
        <v>14871</v>
      </c>
      <c r="BJ984">
        <v>611293737</v>
      </c>
    </row>
    <row r="985" spans="1:62" x14ac:dyDescent="0.25">
      <c r="A985" t="s">
        <v>15973</v>
      </c>
      <c r="B985" s="2">
        <v>43444</v>
      </c>
      <c r="C985" t="s">
        <v>63</v>
      </c>
      <c r="D985" s="3">
        <v>43424.282103750003</v>
      </c>
      <c r="E985" t="s">
        <v>91</v>
      </c>
      <c r="H985" t="s">
        <v>15974</v>
      </c>
      <c r="J985" t="s">
        <v>15975</v>
      </c>
      <c r="L985" t="s">
        <v>15976</v>
      </c>
      <c r="M985" t="s">
        <v>308</v>
      </c>
      <c r="N985">
        <v>7758</v>
      </c>
      <c r="O985" t="s">
        <v>70</v>
      </c>
      <c r="Q985" t="s">
        <v>15977</v>
      </c>
      <c r="S985" t="s">
        <v>72</v>
      </c>
      <c r="T985" t="s">
        <v>15978</v>
      </c>
      <c r="U985" t="s">
        <v>15979</v>
      </c>
      <c r="V985" t="s">
        <v>15980</v>
      </c>
      <c r="W985" t="s">
        <v>232</v>
      </c>
      <c r="X985" t="s">
        <v>5086</v>
      </c>
      <c r="Y985" t="str">
        <f>"53-3032"</f>
        <v>53-3032</v>
      </c>
      <c r="Z985" t="s">
        <v>157</v>
      </c>
      <c r="AA985">
        <v>484121</v>
      </c>
      <c r="AB985">
        <v>4</v>
      </c>
      <c r="AD985" t="s">
        <v>79</v>
      </c>
      <c r="AE985" t="s">
        <v>80</v>
      </c>
      <c r="AF985">
        <v>70</v>
      </c>
      <c r="AG985" s="4">
        <v>0.29166666666666669</v>
      </c>
      <c r="AH985" s="4">
        <v>0.70833333333333337</v>
      </c>
      <c r="AI985" s="5">
        <v>16.48</v>
      </c>
      <c r="AL985" t="s">
        <v>81</v>
      </c>
      <c r="AM985" t="s">
        <v>82</v>
      </c>
      <c r="AO985" t="s">
        <v>213</v>
      </c>
      <c r="AR985" t="s">
        <v>82</v>
      </c>
      <c r="AT985" t="s">
        <v>82</v>
      </c>
      <c r="AW985" t="s">
        <v>72</v>
      </c>
      <c r="AX985">
        <v>36</v>
      </c>
      <c r="AY985" t="s">
        <v>15976</v>
      </c>
      <c r="AZ985" t="s">
        <v>1467</v>
      </c>
      <c r="BA985" t="s">
        <v>308</v>
      </c>
      <c r="BB985">
        <v>7758</v>
      </c>
      <c r="BC985" t="s">
        <v>79</v>
      </c>
      <c r="BH985" t="s">
        <v>15975</v>
      </c>
      <c r="BJ985">
        <v>208957381</v>
      </c>
    </row>
    <row r="986" spans="1:62" x14ac:dyDescent="0.25">
      <c r="A986" t="s">
        <v>17877</v>
      </c>
      <c r="B986" s="2">
        <v>43444</v>
      </c>
      <c r="C986" t="s">
        <v>63</v>
      </c>
      <c r="D986" s="3">
        <v>43434.814014942131</v>
      </c>
      <c r="E986" t="s">
        <v>91</v>
      </c>
      <c r="H986" t="s">
        <v>17878</v>
      </c>
      <c r="I986" t="s">
        <v>17879</v>
      </c>
      <c r="J986" t="s">
        <v>17880</v>
      </c>
      <c r="L986" t="s">
        <v>5859</v>
      </c>
      <c r="M986" t="s">
        <v>105</v>
      </c>
      <c r="N986">
        <v>77834</v>
      </c>
      <c r="O986" t="s">
        <v>70</v>
      </c>
      <c r="Q986" t="s">
        <v>17881</v>
      </c>
      <c r="S986" t="s">
        <v>72</v>
      </c>
      <c r="T986" t="s">
        <v>1917</v>
      </c>
      <c r="U986" t="s">
        <v>1918</v>
      </c>
      <c r="V986" t="s">
        <v>1919</v>
      </c>
      <c r="W986" t="s">
        <v>105</v>
      </c>
      <c r="X986" t="s">
        <v>106</v>
      </c>
      <c r="Y986" t="str">
        <f>"37-3011"</f>
        <v>37-3011</v>
      </c>
      <c r="Z986" t="s">
        <v>94</v>
      </c>
      <c r="AA986">
        <v>561730</v>
      </c>
      <c r="AB986">
        <v>5</v>
      </c>
      <c r="AD986" t="s">
        <v>79</v>
      </c>
      <c r="AE986" t="s">
        <v>95</v>
      </c>
      <c r="AF986">
        <v>40</v>
      </c>
      <c r="AG986" s="4">
        <v>0.3125</v>
      </c>
      <c r="AH986" s="4">
        <v>0.6875</v>
      </c>
      <c r="AI986" s="5">
        <v>13.44</v>
      </c>
      <c r="AJ986">
        <v>20.16</v>
      </c>
      <c r="AL986" t="s">
        <v>81</v>
      </c>
      <c r="AM986" t="s">
        <v>82</v>
      </c>
      <c r="AO986" t="s">
        <v>83</v>
      </c>
      <c r="AR986" t="s">
        <v>82</v>
      </c>
      <c r="AT986" t="s">
        <v>82</v>
      </c>
      <c r="AW986" t="s">
        <v>82</v>
      </c>
      <c r="AY986" t="s">
        <v>5859</v>
      </c>
      <c r="AZ986" t="s">
        <v>885</v>
      </c>
      <c r="BA986" t="s">
        <v>105</v>
      </c>
      <c r="BB986">
        <v>77834</v>
      </c>
      <c r="BC986" t="s">
        <v>79</v>
      </c>
      <c r="BH986" t="s">
        <v>17880</v>
      </c>
      <c r="BJ986">
        <v>271078287</v>
      </c>
    </row>
    <row r="987" spans="1:62" x14ac:dyDescent="0.25">
      <c r="A987" t="s">
        <v>18397</v>
      </c>
      <c r="B987" s="2">
        <v>43444</v>
      </c>
      <c r="C987" t="s">
        <v>63</v>
      </c>
      <c r="D987" s="3">
        <v>43434.814407986109</v>
      </c>
      <c r="E987" t="s">
        <v>91</v>
      </c>
      <c r="H987" t="s">
        <v>18247</v>
      </c>
      <c r="I987" t="s">
        <v>18248</v>
      </c>
      <c r="J987" t="s">
        <v>18249</v>
      </c>
      <c r="L987" t="s">
        <v>6277</v>
      </c>
      <c r="M987" t="s">
        <v>105</v>
      </c>
      <c r="N987">
        <v>76009</v>
      </c>
      <c r="O987" t="s">
        <v>70</v>
      </c>
      <c r="Q987" t="s">
        <v>18250</v>
      </c>
      <c r="S987" t="s">
        <v>72</v>
      </c>
      <c r="T987" t="s">
        <v>1917</v>
      </c>
      <c r="U987" t="s">
        <v>1918</v>
      </c>
      <c r="V987" t="s">
        <v>1919</v>
      </c>
      <c r="W987" t="s">
        <v>105</v>
      </c>
      <c r="X987" t="s">
        <v>106</v>
      </c>
      <c r="Y987" t="str">
        <f>"37-3011"</f>
        <v>37-3011</v>
      </c>
      <c r="Z987" t="s">
        <v>94</v>
      </c>
      <c r="AA987">
        <v>561730</v>
      </c>
      <c r="AB987">
        <v>10</v>
      </c>
      <c r="AD987" t="s">
        <v>79</v>
      </c>
      <c r="AE987" t="s">
        <v>95</v>
      </c>
      <c r="AF987">
        <v>35</v>
      </c>
      <c r="AG987" s="4">
        <v>0.33333333333333331</v>
      </c>
      <c r="AH987" s="4">
        <v>0.70833333333333337</v>
      </c>
      <c r="AI987" s="5">
        <v>12.43</v>
      </c>
      <c r="AJ987">
        <v>18.649999999999999</v>
      </c>
      <c r="AL987" t="s">
        <v>81</v>
      </c>
      <c r="AM987" t="s">
        <v>82</v>
      </c>
      <c r="AO987" t="s">
        <v>83</v>
      </c>
      <c r="AR987" t="s">
        <v>82</v>
      </c>
      <c r="AT987" t="s">
        <v>82</v>
      </c>
      <c r="AW987" t="s">
        <v>82</v>
      </c>
      <c r="AY987" t="s">
        <v>6277</v>
      </c>
      <c r="AZ987" t="s">
        <v>3053</v>
      </c>
      <c r="BA987" t="s">
        <v>105</v>
      </c>
      <c r="BB987">
        <v>76009</v>
      </c>
      <c r="BC987" t="s">
        <v>79</v>
      </c>
      <c r="BH987" t="s">
        <v>18249</v>
      </c>
      <c r="BJ987">
        <v>270039570</v>
      </c>
    </row>
    <row r="988" spans="1:62" x14ac:dyDescent="0.25">
      <c r="A988" t="s">
        <v>1704</v>
      </c>
      <c r="B988" s="2">
        <v>43445</v>
      </c>
      <c r="C988" t="s">
        <v>63</v>
      </c>
      <c r="D988" s="3">
        <v>43406.833642303238</v>
      </c>
      <c r="E988" t="s">
        <v>64</v>
      </c>
      <c r="F988" s="2">
        <v>43497</v>
      </c>
      <c r="G988" s="2">
        <v>43769</v>
      </c>
      <c r="H988" t="s">
        <v>1705</v>
      </c>
      <c r="J988" t="s">
        <v>1706</v>
      </c>
      <c r="L988" t="s">
        <v>1707</v>
      </c>
      <c r="M988" t="s">
        <v>1246</v>
      </c>
      <c r="N988">
        <v>63301</v>
      </c>
      <c r="O988" t="s">
        <v>70</v>
      </c>
      <c r="Q988" t="s">
        <v>1708</v>
      </c>
      <c r="S988" t="s">
        <v>72</v>
      </c>
      <c r="T988" t="s">
        <v>1709</v>
      </c>
      <c r="U988" t="s">
        <v>1710</v>
      </c>
      <c r="V988" t="s">
        <v>1711</v>
      </c>
      <c r="W988" t="s">
        <v>1246</v>
      </c>
      <c r="X988" t="s">
        <v>106</v>
      </c>
      <c r="Y988" t="str">
        <f>"37-3011"</f>
        <v>37-3011</v>
      </c>
      <c r="Z988" t="s">
        <v>94</v>
      </c>
      <c r="AA988">
        <v>561730</v>
      </c>
      <c r="AB988">
        <v>125</v>
      </c>
      <c r="AC988">
        <v>125</v>
      </c>
      <c r="AD988" t="s">
        <v>79</v>
      </c>
      <c r="AE988" t="s">
        <v>80</v>
      </c>
      <c r="AF988">
        <v>35</v>
      </c>
      <c r="AG988" s="4">
        <v>0.29166666666666669</v>
      </c>
      <c r="AH988" s="4">
        <v>0.625</v>
      </c>
      <c r="AI988" s="5">
        <v>14.52</v>
      </c>
      <c r="AL988" t="s">
        <v>81</v>
      </c>
      <c r="AM988" t="s">
        <v>82</v>
      </c>
      <c r="AO988" t="s">
        <v>83</v>
      </c>
      <c r="AR988" t="s">
        <v>82</v>
      </c>
      <c r="AT988" t="s">
        <v>82</v>
      </c>
      <c r="AW988" t="s">
        <v>82</v>
      </c>
      <c r="AY988" t="s">
        <v>1707</v>
      </c>
      <c r="AZ988" t="s">
        <v>1707</v>
      </c>
      <c r="BA988" t="s">
        <v>1246</v>
      </c>
      <c r="BB988">
        <v>63301</v>
      </c>
      <c r="BC988" t="s">
        <v>79</v>
      </c>
      <c r="BH988" t="s">
        <v>1706</v>
      </c>
      <c r="BJ988">
        <v>431440542</v>
      </c>
    </row>
    <row r="989" spans="1:62" x14ac:dyDescent="0.25">
      <c r="A989" t="s">
        <v>1725</v>
      </c>
      <c r="B989" s="2">
        <v>43445</v>
      </c>
      <c r="C989" t="s">
        <v>63</v>
      </c>
      <c r="D989" s="3">
        <v>43313.572909849536</v>
      </c>
      <c r="E989" t="s">
        <v>117</v>
      </c>
      <c r="H989" t="s">
        <v>1726</v>
      </c>
      <c r="J989" t="s">
        <v>1678</v>
      </c>
      <c r="L989" t="s">
        <v>982</v>
      </c>
      <c r="M989" t="s">
        <v>105</v>
      </c>
      <c r="N989">
        <v>78362</v>
      </c>
      <c r="O989" t="s">
        <v>70</v>
      </c>
      <c r="Q989" t="s">
        <v>1727</v>
      </c>
      <c r="S989" t="s">
        <v>82</v>
      </c>
      <c r="U989" t="s">
        <v>92</v>
      </c>
      <c r="X989" t="s">
        <v>1728</v>
      </c>
      <c r="Y989" t="str">
        <f>"51-4121"</f>
        <v>51-4121</v>
      </c>
      <c r="Z989" t="s">
        <v>993</v>
      </c>
      <c r="AA989">
        <v>238220</v>
      </c>
      <c r="AB989">
        <v>184</v>
      </c>
      <c r="AD989" t="s">
        <v>79</v>
      </c>
      <c r="AE989" t="s">
        <v>599</v>
      </c>
      <c r="AF989">
        <v>40</v>
      </c>
      <c r="AG989" s="4">
        <v>0.29166666666666669</v>
      </c>
      <c r="AH989" s="4">
        <v>0.70833333333333337</v>
      </c>
      <c r="AI989" s="5">
        <v>27.46</v>
      </c>
      <c r="AJ989">
        <v>41.19</v>
      </c>
      <c r="AL989" t="s">
        <v>81</v>
      </c>
      <c r="AM989" t="s">
        <v>82</v>
      </c>
      <c r="AO989" t="s">
        <v>83</v>
      </c>
      <c r="AP989" t="s">
        <v>67</v>
      </c>
      <c r="AQ989" t="s">
        <v>67</v>
      </c>
      <c r="AR989" t="s">
        <v>82</v>
      </c>
      <c r="AT989" t="s">
        <v>82</v>
      </c>
      <c r="AW989" t="s">
        <v>72</v>
      </c>
      <c r="AX989">
        <v>12</v>
      </c>
      <c r="AY989" t="s">
        <v>1729</v>
      </c>
      <c r="AZ989" t="s">
        <v>1730</v>
      </c>
      <c r="BA989" t="s">
        <v>714</v>
      </c>
      <c r="BB989">
        <v>70669</v>
      </c>
      <c r="BC989" t="s">
        <v>79</v>
      </c>
      <c r="BH989" t="s">
        <v>1731</v>
      </c>
      <c r="BJ989">
        <v>260258071</v>
      </c>
    </row>
    <row r="990" spans="1:62" x14ac:dyDescent="0.25">
      <c r="A990" t="s">
        <v>5294</v>
      </c>
      <c r="B990" s="2">
        <v>43445</v>
      </c>
      <c r="C990" t="s">
        <v>63</v>
      </c>
      <c r="D990" s="3">
        <v>43434.791696817127</v>
      </c>
      <c r="E990" t="s">
        <v>91</v>
      </c>
      <c r="H990" t="s">
        <v>5295</v>
      </c>
      <c r="I990" t="s">
        <v>5296</v>
      </c>
      <c r="J990" t="s">
        <v>5297</v>
      </c>
      <c r="K990" t="s">
        <v>67</v>
      </c>
      <c r="L990" t="s">
        <v>5298</v>
      </c>
      <c r="M990" t="s">
        <v>232</v>
      </c>
      <c r="N990">
        <v>14564</v>
      </c>
      <c r="O990" t="s">
        <v>70</v>
      </c>
      <c r="P990" t="s">
        <v>67</v>
      </c>
      <c r="Q990" t="s">
        <v>5299</v>
      </c>
      <c r="S990" t="s">
        <v>72</v>
      </c>
      <c r="T990" t="s">
        <v>640</v>
      </c>
      <c r="U990" t="s">
        <v>4688</v>
      </c>
      <c r="V990" t="s">
        <v>642</v>
      </c>
      <c r="W990" t="s">
        <v>105</v>
      </c>
      <c r="X990" t="s">
        <v>106</v>
      </c>
      <c r="Y990" t="str">
        <f>"37-3011"</f>
        <v>37-3011</v>
      </c>
      <c r="Z990" t="s">
        <v>94</v>
      </c>
      <c r="AA990">
        <v>561730</v>
      </c>
      <c r="AB990">
        <v>23</v>
      </c>
      <c r="AD990" t="s">
        <v>79</v>
      </c>
      <c r="AE990" t="s">
        <v>95</v>
      </c>
      <c r="AF990">
        <v>40</v>
      </c>
      <c r="AG990" s="4">
        <v>0.29166666666666669</v>
      </c>
      <c r="AH990" s="4">
        <v>0.70833333333333337</v>
      </c>
      <c r="AI990" s="5">
        <v>15.1</v>
      </c>
      <c r="AJ990">
        <v>22.65</v>
      </c>
      <c r="AK990">
        <v>24</v>
      </c>
      <c r="AL990" t="s">
        <v>81</v>
      </c>
      <c r="AM990" t="s">
        <v>82</v>
      </c>
      <c r="AO990" t="s">
        <v>83</v>
      </c>
      <c r="AP990" t="s">
        <v>67</v>
      </c>
      <c r="AQ990" t="s">
        <v>67</v>
      </c>
      <c r="AR990" t="s">
        <v>82</v>
      </c>
      <c r="AT990" t="s">
        <v>82</v>
      </c>
      <c r="AW990" t="s">
        <v>82</v>
      </c>
      <c r="AY990" t="s">
        <v>5298</v>
      </c>
      <c r="AZ990" t="s">
        <v>5300</v>
      </c>
      <c r="BA990" t="s">
        <v>232</v>
      </c>
      <c r="BB990">
        <v>14564</v>
      </c>
      <c r="BC990" t="s">
        <v>79</v>
      </c>
      <c r="BH990" t="s">
        <v>5301</v>
      </c>
      <c r="BI990" t="s">
        <v>67</v>
      </c>
      <c r="BJ990">
        <v>161560782</v>
      </c>
    </row>
    <row r="991" spans="1:62" x14ac:dyDescent="0.25">
      <c r="A991" t="s">
        <v>5771</v>
      </c>
      <c r="B991" s="2">
        <v>43445</v>
      </c>
      <c r="C991" t="s">
        <v>63</v>
      </c>
      <c r="D991" s="3">
        <v>43401.853548356485</v>
      </c>
      <c r="E991" t="s">
        <v>1763</v>
      </c>
      <c r="F991" s="2">
        <v>43491</v>
      </c>
      <c r="G991" s="2">
        <v>43764</v>
      </c>
      <c r="H991" t="s">
        <v>5772</v>
      </c>
      <c r="I991" t="s">
        <v>683</v>
      </c>
      <c r="J991" t="s">
        <v>5773</v>
      </c>
      <c r="K991" t="s">
        <v>683</v>
      </c>
      <c r="L991" t="s">
        <v>1700</v>
      </c>
      <c r="M991" t="s">
        <v>76</v>
      </c>
      <c r="N991">
        <v>74107</v>
      </c>
      <c r="O991" t="s">
        <v>70</v>
      </c>
      <c r="P991" t="s">
        <v>683</v>
      </c>
      <c r="Q991" t="s">
        <v>5774</v>
      </c>
      <c r="S991" t="s">
        <v>72</v>
      </c>
      <c r="T991" t="s">
        <v>5730</v>
      </c>
      <c r="U991" t="s">
        <v>5731</v>
      </c>
      <c r="V991" t="s">
        <v>5732</v>
      </c>
      <c r="W991" t="s">
        <v>76</v>
      </c>
      <c r="X991" t="s">
        <v>93</v>
      </c>
      <c r="Y991" t="str">
        <f>"37-3011"</f>
        <v>37-3011</v>
      </c>
      <c r="Z991" t="s">
        <v>94</v>
      </c>
      <c r="AA991">
        <v>561730</v>
      </c>
      <c r="AB991">
        <v>20</v>
      </c>
      <c r="AC991">
        <v>20</v>
      </c>
      <c r="AD991" t="s">
        <v>79</v>
      </c>
      <c r="AE991" t="s">
        <v>95</v>
      </c>
      <c r="AF991">
        <v>40</v>
      </c>
      <c r="AG991" s="4">
        <v>0.33333333333333331</v>
      </c>
      <c r="AH991" s="4">
        <v>0.70833333333333337</v>
      </c>
      <c r="AI991" s="5">
        <v>12.95</v>
      </c>
      <c r="AJ991">
        <v>0</v>
      </c>
      <c r="AK991">
        <v>0</v>
      </c>
      <c r="AL991" t="s">
        <v>81</v>
      </c>
      <c r="AM991" t="s">
        <v>82</v>
      </c>
      <c r="AO991" t="s">
        <v>213</v>
      </c>
      <c r="AP991" t="s">
        <v>683</v>
      </c>
      <c r="AQ991" t="s">
        <v>683</v>
      </c>
      <c r="AR991" t="s">
        <v>82</v>
      </c>
      <c r="AT991" t="s">
        <v>82</v>
      </c>
      <c r="AW991" t="s">
        <v>82</v>
      </c>
      <c r="AY991" t="s">
        <v>1700</v>
      </c>
      <c r="AZ991" t="s">
        <v>1700</v>
      </c>
      <c r="BA991" t="s">
        <v>76</v>
      </c>
      <c r="BB991" t="s">
        <v>5775</v>
      </c>
      <c r="BC991" t="s">
        <v>79</v>
      </c>
      <c r="BH991" t="s">
        <v>5776</v>
      </c>
      <c r="BJ991">
        <v>201717097</v>
      </c>
    </row>
    <row r="992" spans="1:62" x14ac:dyDescent="0.25">
      <c r="A992" t="s">
        <v>6494</v>
      </c>
      <c r="B992" s="2">
        <v>43445</v>
      </c>
      <c r="C992" t="s">
        <v>63</v>
      </c>
      <c r="D992" s="3">
        <v>43434.79609265046</v>
      </c>
      <c r="E992" t="s">
        <v>91</v>
      </c>
      <c r="H992" t="s">
        <v>6495</v>
      </c>
      <c r="I992" t="s">
        <v>67</v>
      </c>
      <c r="J992" t="s">
        <v>6496</v>
      </c>
      <c r="K992" t="s">
        <v>67</v>
      </c>
      <c r="L992" t="s">
        <v>6467</v>
      </c>
      <c r="M992" t="s">
        <v>76</v>
      </c>
      <c r="N992">
        <v>73099</v>
      </c>
      <c r="O992" t="s">
        <v>70</v>
      </c>
      <c r="P992" t="s">
        <v>67</v>
      </c>
      <c r="Q992" t="s">
        <v>6497</v>
      </c>
      <c r="S992" t="s">
        <v>72</v>
      </c>
      <c r="T992" t="s">
        <v>640</v>
      </c>
      <c r="U992" t="s">
        <v>4688</v>
      </c>
      <c r="V992" t="s">
        <v>642</v>
      </c>
      <c r="W992" t="s">
        <v>105</v>
      </c>
      <c r="X992" t="s">
        <v>106</v>
      </c>
      <c r="Y992" t="str">
        <f>"37-3011"</f>
        <v>37-3011</v>
      </c>
      <c r="Z992" t="s">
        <v>94</v>
      </c>
      <c r="AA992">
        <v>561730</v>
      </c>
      <c r="AB992">
        <v>8</v>
      </c>
      <c r="AD992" t="s">
        <v>79</v>
      </c>
      <c r="AE992" t="s">
        <v>95</v>
      </c>
      <c r="AF992">
        <v>40</v>
      </c>
      <c r="AG992" s="4">
        <v>0.29166666666666669</v>
      </c>
      <c r="AH992" s="4">
        <v>0.66666666666666663</v>
      </c>
      <c r="AI992" s="5">
        <v>12.92</v>
      </c>
      <c r="AJ992">
        <v>19.38</v>
      </c>
      <c r="AL992" t="s">
        <v>81</v>
      </c>
      <c r="AM992" t="s">
        <v>82</v>
      </c>
      <c r="AO992" t="s">
        <v>83</v>
      </c>
      <c r="AP992" t="s">
        <v>67</v>
      </c>
      <c r="AQ992" t="s">
        <v>67</v>
      </c>
      <c r="AR992" t="s">
        <v>82</v>
      </c>
      <c r="AT992" t="s">
        <v>82</v>
      </c>
      <c r="AW992" t="s">
        <v>82</v>
      </c>
      <c r="AY992" t="s">
        <v>6467</v>
      </c>
      <c r="AZ992" t="s">
        <v>6469</v>
      </c>
      <c r="BA992" t="s">
        <v>76</v>
      </c>
      <c r="BB992">
        <v>73099</v>
      </c>
      <c r="BC992" t="s">
        <v>79</v>
      </c>
      <c r="BH992" t="s">
        <v>6496</v>
      </c>
      <c r="BI992" t="s">
        <v>67</v>
      </c>
      <c r="BJ992">
        <v>275374008</v>
      </c>
    </row>
    <row r="993" spans="1:62" x14ac:dyDescent="0.25">
      <c r="A993" t="s">
        <v>6732</v>
      </c>
      <c r="B993" s="2">
        <v>43445</v>
      </c>
      <c r="C993" t="s">
        <v>63</v>
      </c>
      <c r="D993" s="3">
        <v>43434.795917442127</v>
      </c>
      <c r="E993" t="s">
        <v>91</v>
      </c>
      <c r="H993" t="s">
        <v>6733</v>
      </c>
      <c r="J993" t="s">
        <v>6734</v>
      </c>
      <c r="L993" t="s">
        <v>1707</v>
      </c>
      <c r="M993" t="s">
        <v>1246</v>
      </c>
      <c r="N993">
        <v>63303</v>
      </c>
      <c r="O993" t="s">
        <v>70</v>
      </c>
      <c r="Q993" t="s">
        <v>6735</v>
      </c>
      <c r="S993" t="s">
        <v>72</v>
      </c>
      <c r="T993" t="s">
        <v>2824</v>
      </c>
      <c r="U993" t="s">
        <v>4073</v>
      </c>
      <c r="V993" t="s">
        <v>642</v>
      </c>
      <c r="W993" t="s">
        <v>105</v>
      </c>
      <c r="X993" t="s">
        <v>2000</v>
      </c>
      <c r="Y993" t="str">
        <f>"37-3011"</f>
        <v>37-3011</v>
      </c>
      <c r="Z993" t="s">
        <v>94</v>
      </c>
      <c r="AA993">
        <v>561730</v>
      </c>
      <c r="AB993">
        <v>6</v>
      </c>
      <c r="AD993" t="s">
        <v>79</v>
      </c>
      <c r="AE993" t="s">
        <v>80</v>
      </c>
      <c r="AF993">
        <v>40</v>
      </c>
      <c r="AG993" s="4">
        <v>0.33333333333333331</v>
      </c>
      <c r="AH993" s="4">
        <v>0.66666666666666663</v>
      </c>
      <c r="AI993" s="5">
        <v>14.52</v>
      </c>
      <c r="AJ993">
        <v>21.78</v>
      </c>
      <c r="AK993">
        <v>22.88</v>
      </c>
      <c r="AL993" t="s">
        <v>81</v>
      </c>
      <c r="AM993" t="s">
        <v>82</v>
      </c>
      <c r="AO993" t="s">
        <v>83</v>
      </c>
      <c r="AR993" t="s">
        <v>82</v>
      </c>
      <c r="AT993" t="s">
        <v>82</v>
      </c>
      <c r="AW993" t="s">
        <v>82</v>
      </c>
      <c r="AY993" t="s">
        <v>1707</v>
      </c>
      <c r="AZ993" t="s">
        <v>1707</v>
      </c>
      <c r="BA993" t="s">
        <v>1246</v>
      </c>
      <c r="BB993">
        <v>63303</v>
      </c>
      <c r="BC993" t="s">
        <v>79</v>
      </c>
      <c r="BH993" t="s">
        <v>6734</v>
      </c>
      <c r="BJ993">
        <v>431715500</v>
      </c>
    </row>
    <row r="994" spans="1:62" x14ac:dyDescent="0.25">
      <c r="A994" t="s">
        <v>7427</v>
      </c>
      <c r="B994" s="2">
        <v>43445</v>
      </c>
      <c r="C994" t="s">
        <v>63</v>
      </c>
      <c r="D994" s="3">
        <v>43407.268590729167</v>
      </c>
      <c r="E994" t="s">
        <v>64</v>
      </c>
      <c r="F994" s="2">
        <v>43497</v>
      </c>
      <c r="G994" s="2">
        <v>43770</v>
      </c>
      <c r="H994" t="s">
        <v>7428</v>
      </c>
      <c r="J994" t="s">
        <v>7429</v>
      </c>
      <c r="K994" t="s">
        <v>7430</v>
      </c>
      <c r="L994" t="s">
        <v>738</v>
      </c>
      <c r="M994" t="s">
        <v>105</v>
      </c>
      <c r="N994">
        <v>78572</v>
      </c>
      <c r="O994" t="s">
        <v>70</v>
      </c>
      <c r="Q994" t="s">
        <v>7431</v>
      </c>
      <c r="S994" t="s">
        <v>72</v>
      </c>
      <c r="T994" t="s">
        <v>1855</v>
      </c>
      <c r="U994" t="s">
        <v>6225</v>
      </c>
      <c r="V994" t="s">
        <v>738</v>
      </c>
      <c r="W994" t="s">
        <v>105</v>
      </c>
      <c r="X994" t="s">
        <v>106</v>
      </c>
      <c r="Y994" t="str">
        <f>"37-3011"</f>
        <v>37-3011</v>
      </c>
      <c r="Z994" t="s">
        <v>94</v>
      </c>
      <c r="AA994">
        <v>561730</v>
      </c>
      <c r="AB994">
        <v>42</v>
      </c>
      <c r="AC994">
        <v>42</v>
      </c>
      <c r="AD994" t="s">
        <v>79</v>
      </c>
      <c r="AE994" t="s">
        <v>95</v>
      </c>
      <c r="AF994">
        <v>40</v>
      </c>
      <c r="AG994" s="4">
        <v>0.33333333333333331</v>
      </c>
      <c r="AH994" s="4">
        <v>0.70833333333333337</v>
      </c>
      <c r="AI994" s="5">
        <v>13.91</v>
      </c>
      <c r="AJ994">
        <v>20.87</v>
      </c>
      <c r="AK994">
        <v>31.5</v>
      </c>
      <c r="AL994" t="s">
        <v>81</v>
      </c>
      <c r="AM994" t="s">
        <v>82</v>
      </c>
      <c r="AO994" t="s">
        <v>83</v>
      </c>
      <c r="AR994" t="s">
        <v>82</v>
      </c>
      <c r="AT994" t="s">
        <v>82</v>
      </c>
      <c r="AW994" t="s">
        <v>72</v>
      </c>
      <c r="AX994">
        <v>3</v>
      </c>
      <c r="AY994" t="s">
        <v>738</v>
      </c>
      <c r="AZ994" t="s">
        <v>2422</v>
      </c>
      <c r="BA994" t="s">
        <v>105</v>
      </c>
      <c r="BB994">
        <v>78572</v>
      </c>
      <c r="BC994" t="s">
        <v>79</v>
      </c>
      <c r="BH994" t="s">
        <v>7429</v>
      </c>
      <c r="BI994" t="s">
        <v>7430</v>
      </c>
      <c r="BJ994">
        <v>320249058</v>
      </c>
    </row>
    <row r="995" spans="1:62" x14ac:dyDescent="0.25">
      <c r="A995" t="s">
        <v>10621</v>
      </c>
      <c r="B995" s="2">
        <v>43445</v>
      </c>
      <c r="C995" t="s">
        <v>63</v>
      </c>
      <c r="D995" s="3">
        <v>43406.840748055554</v>
      </c>
      <c r="E995" t="s">
        <v>1763</v>
      </c>
      <c r="F995" s="2">
        <v>43497</v>
      </c>
      <c r="G995" s="2">
        <v>43800</v>
      </c>
      <c r="H995" t="s">
        <v>10622</v>
      </c>
      <c r="J995" t="s">
        <v>10623</v>
      </c>
      <c r="L995" t="s">
        <v>5115</v>
      </c>
      <c r="M995" t="s">
        <v>278</v>
      </c>
      <c r="N995">
        <v>23454</v>
      </c>
      <c r="O995" t="s">
        <v>70</v>
      </c>
      <c r="Q995" t="s">
        <v>10624</v>
      </c>
      <c r="S995" t="s">
        <v>72</v>
      </c>
      <c r="T995" t="s">
        <v>5117</v>
      </c>
      <c r="U995" t="s">
        <v>5118</v>
      </c>
      <c r="V995" t="s">
        <v>2222</v>
      </c>
      <c r="W995" t="s">
        <v>278</v>
      </c>
      <c r="X995" t="s">
        <v>106</v>
      </c>
      <c r="Y995" t="str">
        <f>"37-3011"</f>
        <v>37-3011</v>
      </c>
      <c r="Z995" t="s">
        <v>94</v>
      </c>
      <c r="AA995">
        <v>561730</v>
      </c>
      <c r="AB995">
        <v>9</v>
      </c>
      <c r="AC995">
        <v>9</v>
      </c>
      <c r="AD995" t="s">
        <v>79</v>
      </c>
      <c r="AE995" t="s">
        <v>80</v>
      </c>
      <c r="AF995">
        <v>35</v>
      </c>
      <c r="AG995" s="4">
        <v>0.27083333333333331</v>
      </c>
      <c r="AH995" s="4">
        <v>0.64583333333333337</v>
      </c>
      <c r="AI995" s="5">
        <v>12.46</v>
      </c>
      <c r="AJ995">
        <v>18.690000000000001</v>
      </c>
      <c r="AL995" t="s">
        <v>81</v>
      </c>
      <c r="AM995" t="s">
        <v>82</v>
      </c>
      <c r="AO995" t="s">
        <v>83</v>
      </c>
      <c r="AR995" t="s">
        <v>82</v>
      </c>
      <c r="AT995" t="s">
        <v>82</v>
      </c>
      <c r="AW995" t="s">
        <v>72</v>
      </c>
      <c r="AX995">
        <v>3</v>
      </c>
      <c r="AY995" t="s">
        <v>5115</v>
      </c>
      <c r="AZ995" t="s">
        <v>5119</v>
      </c>
      <c r="BA995" t="s">
        <v>278</v>
      </c>
      <c r="BB995">
        <v>23454</v>
      </c>
      <c r="BC995" t="s">
        <v>79</v>
      </c>
      <c r="BH995" t="s">
        <v>10625</v>
      </c>
      <c r="BJ995">
        <v>541615242</v>
      </c>
    </row>
    <row r="996" spans="1:62" x14ac:dyDescent="0.25">
      <c r="A996" t="s">
        <v>11028</v>
      </c>
      <c r="B996" s="2">
        <v>43445</v>
      </c>
      <c r="C996" t="s">
        <v>63</v>
      </c>
      <c r="D996" s="3">
        <v>43409.793662418982</v>
      </c>
      <c r="E996" t="s">
        <v>64</v>
      </c>
      <c r="F996" s="2">
        <v>43500</v>
      </c>
      <c r="G996" s="2">
        <v>43773</v>
      </c>
      <c r="H996" t="s">
        <v>11029</v>
      </c>
      <c r="J996" t="s">
        <v>11030</v>
      </c>
      <c r="L996" t="s">
        <v>4124</v>
      </c>
      <c r="M996" t="s">
        <v>745</v>
      </c>
      <c r="N996">
        <v>66215</v>
      </c>
      <c r="O996" t="s">
        <v>70</v>
      </c>
      <c r="Q996" t="s">
        <v>11031</v>
      </c>
      <c r="S996" t="s">
        <v>72</v>
      </c>
      <c r="T996" t="s">
        <v>3645</v>
      </c>
      <c r="U996" t="s">
        <v>3891</v>
      </c>
      <c r="V996" t="s">
        <v>1757</v>
      </c>
      <c r="W996" t="s">
        <v>278</v>
      </c>
      <c r="X996" t="s">
        <v>106</v>
      </c>
      <c r="Y996" t="str">
        <f>"37-3011"</f>
        <v>37-3011</v>
      </c>
      <c r="Z996" t="s">
        <v>94</v>
      </c>
      <c r="AA996">
        <v>561730</v>
      </c>
      <c r="AB996">
        <v>45</v>
      </c>
      <c r="AC996">
        <v>45</v>
      </c>
      <c r="AD996" t="s">
        <v>79</v>
      </c>
      <c r="AE996" t="s">
        <v>80</v>
      </c>
      <c r="AF996">
        <v>35</v>
      </c>
      <c r="AG996" s="4">
        <v>0.3125</v>
      </c>
      <c r="AH996" s="4">
        <v>0.63541666666666663</v>
      </c>
      <c r="AI996" s="5">
        <v>14.73</v>
      </c>
      <c r="AJ996">
        <v>22.1</v>
      </c>
      <c r="AL996" t="s">
        <v>81</v>
      </c>
      <c r="AM996" t="s">
        <v>82</v>
      </c>
      <c r="AO996" t="s">
        <v>83</v>
      </c>
      <c r="AR996" t="s">
        <v>82</v>
      </c>
      <c r="AT996" t="s">
        <v>82</v>
      </c>
      <c r="AW996" t="s">
        <v>82</v>
      </c>
      <c r="AY996" t="s">
        <v>1397</v>
      </c>
      <c r="AZ996" t="s">
        <v>3053</v>
      </c>
      <c r="BA996" t="s">
        <v>745</v>
      </c>
      <c r="BB996">
        <v>66218</v>
      </c>
      <c r="BC996" t="s">
        <v>79</v>
      </c>
      <c r="BH996" t="s">
        <v>11032</v>
      </c>
      <c r="BJ996">
        <v>480776642</v>
      </c>
    </row>
    <row r="997" spans="1:62" x14ac:dyDescent="0.25">
      <c r="A997" t="s">
        <v>11605</v>
      </c>
      <c r="B997" s="2">
        <v>43445</v>
      </c>
      <c r="C997" t="s">
        <v>63</v>
      </c>
      <c r="D997" s="3">
        <v>43409.71764840278</v>
      </c>
      <c r="E997" t="s">
        <v>91</v>
      </c>
      <c r="H997" t="s">
        <v>11606</v>
      </c>
      <c r="J997" t="s">
        <v>11607</v>
      </c>
      <c r="L997" t="s">
        <v>3291</v>
      </c>
      <c r="M997" t="s">
        <v>105</v>
      </c>
      <c r="N997">
        <v>77037</v>
      </c>
      <c r="O997" t="s">
        <v>70</v>
      </c>
      <c r="Q997" t="s">
        <v>11608</v>
      </c>
      <c r="S997" t="s">
        <v>72</v>
      </c>
      <c r="T997" t="s">
        <v>910</v>
      </c>
      <c r="U997" t="s">
        <v>911</v>
      </c>
      <c r="V997" t="s">
        <v>863</v>
      </c>
      <c r="W997" t="s">
        <v>105</v>
      </c>
      <c r="X997" t="s">
        <v>1758</v>
      </c>
      <c r="Y997" t="str">
        <f>"47-2061"</f>
        <v>47-2061</v>
      </c>
      <c r="Z997" t="s">
        <v>326</v>
      </c>
      <c r="AA997">
        <v>238310</v>
      </c>
      <c r="AB997">
        <v>30</v>
      </c>
      <c r="AD997" t="s">
        <v>79</v>
      </c>
      <c r="AE997" t="s">
        <v>95</v>
      </c>
      <c r="AF997">
        <v>40</v>
      </c>
      <c r="AG997" s="4">
        <v>0.29166666666666669</v>
      </c>
      <c r="AH997" s="4">
        <v>0.66666666666666663</v>
      </c>
      <c r="AI997" s="5">
        <v>15.84</v>
      </c>
      <c r="AJ997">
        <v>23.76</v>
      </c>
      <c r="AL997" t="s">
        <v>81</v>
      </c>
      <c r="AM997" t="s">
        <v>82</v>
      </c>
      <c r="AO997" t="s">
        <v>83</v>
      </c>
      <c r="AR997" t="s">
        <v>82</v>
      </c>
      <c r="AT997" t="s">
        <v>82</v>
      </c>
      <c r="AW997" t="s">
        <v>82</v>
      </c>
      <c r="AY997" t="s">
        <v>3291</v>
      </c>
      <c r="AZ997" t="s">
        <v>3292</v>
      </c>
      <c r="BA997" t="s">
        <v>105</v>
      </c>
      <c r="BB997">
        <v>77037</v>
      </c>
      <c r="BC997" t="s">
        <v>79</v>
      </c>
      <c r="BH997" t="s">
        <v>11607</v>
      </c>
      <c r="BJ997">
        <v>760642874</v>
      </c>
    </row>
    <row r="998" spans="1:62" x14ac:dyDescent="0.25">
      <c r="A998" t="s">
        <v>12187</v>
      </c>
      <c r="B998" s="2">
        <v>43445</v>
      </c>
      <c r="C998" t="s">
        <v>63</v>
      </c>
      <c r="D998" s="3">
        <v>43412.257333993053</v>
      </c>
      <c r="E998" t="s">
        <v>64</v>
      </c>
      <c r="F998" s="2">
        <v>43502</v>
      </c>
      <c r="G998" s="2">
        <v>43789</v>
      </c>
      <c r="H998" t="s">
        <v>12188</v>
      </c>
      <c r="I998" t="s">
        <v>67</v>
      </c>
      <c r="J998" t="s">
        <v>12189</v>
      </c>
      <c r="L998" t="s">
        <v>12190</v>
      </c>
      <c r="M998" t="s">
        <v>86</v>
      </c>
      <c r="N998" t="s">
        <v>12191</v>
      </c>
      <c r="O998" t="s">
        <v>70</v>
      </c>
      <c r="P998" t="s">
        <v>67</v>
      </c>
      <c r="Q998" t="s">
        <v>12192</v>
      </c>
      <c r="S998" t="s">
        <v>72</v>
      </c>
      <c r="T998" t="s">
        <v>5156</v>
      </c>
      <c r="U998" t="s">
        <v>5157</v>
      </c>
      <c r="V998" t="s">
        <v>5158</v>
      </c>
      <c r="W998" t="s">
        <v>105</v>
      </c>
      <c r="X998" t="s">
        <v>677</v>
      </c>
      <c r="Y998" t="str">
        <f>"39-3091"</f>
        <v>39-3091</v>
      </c>
      <c r="Z998" t="s">
        <v>677</v>
      </c>
      <c r="AA998">
        <v>713990</v>
      </c>
      <c r="AB998">
        <v>10</v>
      </c>
      <c r="AC998">
        <v>10</v>
      </c>
      <c r="AD998" t="s">
        <v>79</v>
      </c>
      <c r="AE998" t="s">
        <v>80</v>
      </c>
      <c r="AF998">
        <v>40</v>
      </c>
      <c r="AG998" s="4">
        <v>0.54166666666666663</v>
      </c>
      <c r="AH998" s="4">
        <v>0.91666666666666663</v>
      </c>
      <c r="AI998" s="5">
        <v>348.8</v>
      </c>
      <c r="AJ998">
        <v>0</v>
      </c>
      <c r="AK998">
        <v>0</v>
      </c>
      <c r="AL998" t="s">
        <v>81</v>
      </c>
      <c r="AM998" t="s">
        <v>82</v>
      </c>
      <c r="AO998" t="s">
        <v>83</v>
      </c>
      <c r="AR998" t="s">
        <v>82</v>
      </c>
      <c r="AT998" t="s">
        <v>82</v>
      </c>
      <c r="AW998" t="s">
        <v>82</v>
      </c>
      <c r="AY998" t="s">
        <v>12193</v>
      </c>
      <c r="AZ998" t="s">
        <v>3564</v>
      </c>
      <c r="BA998" t="s">
        <v>86</v>
      </c>
      <c r="BB998">
        <v>34285</v>
      </c>
      <c r="BC998" t="s">
        <v>79</v>
      </c>
      <c r="BH998" t="s">
        <v>12194</v>
      </c>
      <c r="BI998" t="s">
        <v>67</v>
      </c>
      <c r="BJ998">
        <v>271970663</v>
      </c>
    </row>
    <row r="999" spans="1:62" x14ac:dyDescent="0.25">
      <c r="A999" t="s">
        <v>12229</v>
      </c>
      <c r="B999" s="2">
        <v>43445</v>
      </c>
      <c r="C999" t="s">
        <v>63</v>
      </c>
      <c r="D999" s="3">
        <v>43414.314307731482</v>
      </c>
      <c r="E999" t="s">
        <v>64</v>
      </c>
      <c r="F999" s="2">
        <v>43504</v>
      </c>
      <c r="G999" s="2">
        <v>43765</v>
      </c>
      <c r="H999" t="s">
        <v>12230</v>
      </c>
      <c r="I999" t="s">
        <v>12231</v>
      </c>
      <c r="J999" t="s">
        <v>12232</v>
      </c>
      <c r="K999" t="s">
        <v>67</v>
      </c>
      <c r="L999" t="s">
        <v>8653</v>
      </c>
      <c r="M999" t="s">
        <v>8654</v>
      </c>
      <c r="N999" t="s">
        <v>12233</v>
      </c>
      <c r="O999" t="s">
        <v>70</v>
      </c>
      <c r="P999" t="s">
        <v>67</v>
      </c>
      <c r="Q999" t="s">
        <v>12234</v>
      </c>
      <c r="S999" t="s">
        <v>72</v>
      </c>
      <c r="T999" t="s">
        <v>5156</v>
      </c>
      <c r="U999" t="s">
        <v>5157</v>
      </c>
      <c r="V999" t="s">
        <v>5158</v>
      </c>
      <c r="W999" t="s">
        <v>105</v>
      </c>
      <c r="X999" t="s">
        <v>677</v>
      </c>
      <c r="Y999" t="str">
        <f>"39-3091"</f>
        <v>39-3091</v>
      </c>
      <c r="Z999" t="s">
        <v>677</v>
      </c>
      <c r="AA999">
        <v>713990</v>
      </c>
      <c r="AB999">
        <v>35</v>
      </c>
      <c r="AC999">
        <v>35</v>
      </c>
      <c r="AD999" t="s">
        <v>79</v>
      </c>
      <c r="AE999" t="s">
        <v>80</v>
      </c>
      <c r="AF999">
        <v>40</v>
      </c>
      <c r="AG999" s="4">
        <v>0.54166666666666663</v>
      </c>
      <c r="AH999" s="4">
        <v>0.91666666666666663</v>
      </c>
      <c r="AI999" s="5">
        <v>355.2</v>
      </c>
      <c r="AJ999">
        <v>0</v>
      </c>
      <c r="AK999">
        <v>0</v>
      </c>
      <c r="AL999" t="s">
        <v>81</v>
      </c>
      <c r="AM999" t="s">
        <v>82</v>
      </c>
      <c r="AO999" t="s">
        <v>83</v>
      </c>
      <c r="AR999" t="s">
        <v>82</v>
      </c>
      <c r="AT999" t="s">
        <v>82</v>
      </c>
      <c r="AW999" t="s">
        <v>82</v>
      </c>
      <c r="AY999" t="s">
        <v>12235</v>
      </c>
      <c r="AZ999" t="s">
        <v>3292</v>
      </c>
      <c r="BA999" t="s">
        <v>105</v>
      </c>
      <c r="BB999">
        <v>77504</v>
      </c>
      <c r="BC999" t="s">
        <v>79</v>
      </c>
      <c r="BH999" t="s">
        <v>12236</v>
      </c>
      <c r="BI999" t="s">
        <v>67</v>
      </c>
      <c r="BJ999">
        <v>311819654</v>
      </c>
    </row>
    <row r="1000" spans="1:62" x14ac:dyDescent="0.25">
      <c r="A1000" t="s">
        <v>12308</v>
      </c>
      <c r="B1000" s="2">
        <v>43445</v>
      </c>
      <c r="C1000" t="s">
        <v>63</v>
      </c>
      <c r="D1000" s="3">
        <v>43414.31300898148</v>
      </c>
      <c r="E1000" t="s">
        <v>64</v>
      </c>
      <c r="F1000" s="2">
        <v>43504</v>
      </c>
      <c r="G1000" s="2">
        <v>43763</v>
      </c>
      <c r="H1000" t="s">
        <v>12309</v>
      </c>
      <c r="I1000" t="s">
        <v>67</v>
      </c>
      <c r="J1000" t="s">
        <v>12310</v>
      </c>
      <c r="K1000" t="s">
        <v>12311</v>
      </c>
      <c r="L1000" t="s">
        <v>12312</v>
      </c>
      <c r="M1000" t="s">
        <v>76</v>
      </c>
      <c r="N1000">
        <v>73082</v>
      </c>
      <c r="O1000" t="s">
        <v>70</v>
      </c>
      <c r="P1000" t="s">
        <v>67</v>
      </c>
      <c r="Q1000" t="s">
        <v>12313</v>
      </c>
      <c r="S1000" t="s">
        <v>72</v>
      </c>
      <c r="T1000" t="s">
        <v>5156</v>
      </c>
      <c r="U1000" t="s">
        <v>5157</v>
      </c>
      <c r="V1000" t="s">
        <v>5158</v>
      </c>
      <c r="W1000" t="s">
        <v>105</v>
      </c>
      <c r="X1000" t="s">
        <v>677</v>
      </c>
      <c r="Y1000" t="str">
        <f>"39-3091"</f>
        <v>39-3091</v>
      </c>
      <c r="Z1000" t="s">
        <v>677</v>
      </c>
      <c r="AA1000">
        <v>711190</v>
      </c>
      <c r="AB1000">
        <v>18</v>
      </c>
      <c r="AC1000">
        <v>18</v>
      </c>
      <c r="AD1000" t="s">
        <v>79</v>
      </c>
      <c r="AE1000" t="s">
        <v>80</v>
      </c>
      <c r="AF1000">
        <v>40</v>
      </c>
      <c r="AG1000" s="4">
        <v>0.54166666666666663</v>
      </c>
      <c r="AH1000" s="4">
        <v>0.91666666666666663</v>
      </c>
      <c r="AI1000" s="5">
        <v>341.6</v>
      </c>
      <c r="AJ1000">
        <v>0</v>
      </c>
      <c r="AK1000">
        <v>0</v>
      </c>
      <c r="AL1000" t="s">
        <v>81</v>
      </c>
      <c r="AM1000" t="s">
        <v>82</v>
      </c>
      <c r="AO1000" t="s">
        <v>83</v>
      </c>
      <c r="AR1000" t="s">
        <v>82</v>
      </c>
      <c r="AT1000" t="s">
        <v>82</v>
      </c>
      <c r="AW1000" t="s">
        <v>82</v>
      </c>
      <c r="AY1000" t="s">
        <v>12314</v>
      </c>
      <c r="AZ1000" t="s">
        <v>8876</v>
      </c>
      <c r="BA1000" t="s">
        <v>76</v>
      </c>
      <c r="BB1000">
        <v>73082</v>
      </c>
      <c r="BC1000" t="s">
        <v>79</v>
      </c>
      <c r="BH1000" t="s">
        <v>12315</v>
      </c>
      <c r="BI1000" t="s">
        <v>67</v>
      </c>
      <c r="BJ1000">
        <v>731110901</v>
      </c>
    </row>
    <row r="1001" spans="1:62" x14ac:dyDescent="0.25">
      <c r="A1001" t="s">
        <v>12354</v>
      </c>
      <c r="B1001" s="2">
        <v>43445</v>
      </c>
      <c r="C1001" t="s">
        <v>63</v>
      </c>
      <c r="D1001" s="3">
        <v>43413.369042650462</v>
      </c>
      <c r="E1001" t="s">
        <v>91</v>
      </c>
      <c r="H1001" t="s">
        <v>12355</v>
      </c>
      <c r="J1001" t="s">
        <v>12356</v>
      </c>
      <c r="L1001" t="s">
        <v>946</v>
      </c>
      <c r="M1001" t="s">
        <v>105</v>
      </c>
      <c r="N1001">
        <v>78640</v>
      </c>
      <c r="O1001" t="s">
        <v>70</v>
      </c>
      <c r="Q1001" t="s">
        <v>12357</v>
      </c>
      <c r="S1001" t="s">
        <v>72</v>
      </c>
      <c r="T1001" t="s">
        <v>1791</v>
      </c>
      <c r="U1001" t="s">
        <v>911</v>
      </c>
      <c r="V1001" t="s">
        <v>863</v>
      </c>
      <c r="W1001" t="s">
        <v>105</v>
      </c>
      <c r="X1001" t="s">
        <v>1197</v>
      </c>
      <c r="Y1001" t="str">
        <f>"47-2061"</f>
        <v>47-2061</v>
      </c>
      <c r="Z1001" t="s">
        <v>326</v>
      </c>
      <c r="AA1001">
        <v>237110</v>
      </c>
      <c r="AB1001">
        <v>12</v>
      </c>
      <c r="AD1001" t="s">
        <v>79</v>
      </c>
      <c r="AE1001" t="s">
        <v>95</v>
      </c>
      <c r="AF1001">
        <v>40</v>
      </c>
      <c r="AG1001" s="4">
        <v>0.33333333333333331</v>
      </c>
      <c r="AH1001" s="4">
        <v>0.70833333333333337</v>
      </c>
      <c r="AI1001" s="5">
        <v>15.07</v>
      </c>
      <c r="AJ1001">
        <v>22.61</v>
      </c>
      <c r="AL1001" t="s">
        <v>81</v>
      </c>
      <c r="AM1001" t="s">
        <v>82</v>
      </c>
      <c r="AO1001" t="s">
        <v>83</v>
      </c>
      <c r="AR1001" t="s">
        <v>82</v>
      </c>
      <c r="AT1001" t="s">
        <v>82</v>
      </c>
      <c r="AW1001" t="s">
        <v>82</v>
      </c>
      <c r="AY1001" t="s">
        <v>946</v>
      </c>
      <c r="AZ1001" t="s">
        <v>953</v>
      </c>
      <c r="BA1001" t="s">
        <v>105</v>
      </c>
      <c r="BB1001">
        <v>78640</v>
      </c>
      <c r="BC1001" t="s">
        <v>79</v>
      </c>
      <c r="BH1001" t="s">
        <v>12356</v>
      </c>
      <c r="BJ1001">
        <v>320251999</v>
      </c>
    </row>
    <row r="1002" spans="1:62" x14ac:dyDescent="0.25">
      <c r="A1002" t="s">
        <v>12369</v>
      </c>
      <c r="B1002" s="2">
        <v>43445</v>
      </c>
      <c r="C1002" t="s">
        <v>63</v>
      </c>
      <c r="D1002" s="3">
        <v>43413.280972245368</v>
      </c>
      <c r="E1002" t="s">
        <v>64</v>
      </c>
      <c r="F1002" s="2">
        <v>43503</v>
      </c>
      <c r="G1002" s="2">
        <v>43787</v>
      </c>
      <c r="H1002" t="s">
        <v>12370</v>
      </c>
      <c r="I1002" t="s">
        <v>67</v>
      </c>
      <c r="J1002" t="s">
        <v>12371</v>
      </c>
      <c r="K1002" t="s">
        <v>12372</v>
      </c>
      <c r="L1002" t="s">
        <v>6994</v>
      </c>
      <c r="M1002" t="s">
        <v>86</v>
      </c>
      <c r="N1002" t="s">
        <v>12373</v>
      </c>
      <c r="O1002" t="s">
        <v>70</v>
      </c>
      <c r="P1002" t="s">
        <v>67</v>
      </c>
      <c r="Q1002" t="s">
        <v>12374</v>
      </c>
      <c r="S1002" t="s">
        <v>72</v>
      </c>
      <c r="T1002" t="s">
        <v>5156</v>
      </c>
      <c r="U1002" t="s">
        <v>5157</v>
      </c>
      <c r="V1002" t="s">
        <v>5158</v>
      </c>
      <c r="W1002" t="s">
        <v>105</v>
      </c>
      <c r="X1002" t="s">
        <v>280</v>
      </c>
      <c r="Y1002" t="str">
        <f>"35-3022"</f>
        <v>35-3022</v>
      </c>
      <c r="Z1002" t="s">
        <v>280</v>
      </c>
      <c r="AA1002">
        <v>713990</v>
      </c>
      <c r="AB1002">
        <v>28</v>
      </c>
      <c r="AC1002">
        <v>28</v>
      </c>
      <c r="AD1002" t="s">
        <v>79</v>
      </c>
      <c r="AE1002" t="s">
        <v>80</v>
      </c>
      <c r="AF1002">
        <v>40</v>
      </c>
      <c r="AG1002" s="4">
        <v>0.54166666666666663</v>
      </c>
      <c r="AH1002" s="4">
        <v>0.91666666666666663</v>
      </c>
      <c r="AI1002" s="5">
        <v>332.8</v>
      </c>
      <c r="AJ1002">
        <v>0</v>
      </c>
      <c r="AK1002">
        <v>0</v>
      </c>
      <c r="AL1002" t="s">
        <v>81</v>
      </c>
      <c r="AM1002" t="s">
        <v>82</v>
      </c>
      <c r="AO1002" t="s">
        <v>83</v>
      </c>
      <c r="AR1002" t="s">
        <v>82</v>
      </c>
      <c r="AT1002" t="s">
        <v>82</v>
      </c>
      <c r="AW1002" t="s">
        <v>82</v>
      </c>
      <c r="AY1002" t="s">
        <v>3446</v>
      </c>
      <c r="AZ1002" t="s">
        <v>730</v>
      </c>
      <c r="BA1002" t="s">
        <v>86</v>
      </c>
      <c r="BB1002">
        <v>33610</v>
      </c>
      <c r="BC1002" t="s">
        <v>79</v>
      </c>
      <c r="BH1002" t="s">
        <v>12375</v>
      </c>
      <c r="BI1002" t="s">
        <v>67</v>
      </c>
      <c r="BJ1002">
        <v>454471154</v>
      </c>
    </row>
    <row r="1003" spans="1:62" x14ac:dyDescent="0.25">
      <c r="A1003" t="s">
        <v>12397</v>
      </c>
      <c r="B1003" s="2">
        <v>43445</v>
      </c>
      <c r="C1003" t="s">
        <v>63</v>
      </c>
      <c r="D1003" s="3">
        <v>43414.716362071762</v>
      </c>
      <c r="E1003" t="s">
        <v>64</v>
      </c>
      <c r="F1003" s="2">
        <v>43504</v>
      </c>
      <c r="G1003" s="2">
        <v>43779</v>
      </c>
      <c r="H1003" t="s">
        <v>12398</v>
      </c>
      <c r="I1003" t="s">
        <v>67</v>
      </c>
      <c r="J1003" t="s">
        <v>12399</v>
      </c>
      <c r="K1003" t="s">
        <v>67</v>
      </c>
      <c r="L1003" t="s">
        <v>12400</v>
      </c>
      <c r="M1003" t="s">
        <v>323</v>
      </c>
      <c r="N1003" t="s">
        <v>12401</v>
      </c>
      <c r="O1003" t="s">
        <v>70</v>
      </c>
      <c r="P1003" t="s">
        <v>67</v>
      </c>
      <c r="Q1003" t="s">
        <v>12402</v>
      </c>
      <c r="S1003" t="s">
        <v>72</v>
      </c>
      <c r="T1003" t="s">
        <v>5156</v>
      </c>
      <c r="U1003" t="s">
        <v>5157</v>
      </c>
      <c r="V1003" t="s">
        <v>5158</v>
      </c>
      <c r="W1003" t="s">
        <v>105</v>
      </c>
      <c r="X1003" t="s">
        <v>5873</v>
      </c>
      <c r="Y1003" t="str">
        <f>"35-3022"</f>
        <v>35-3022</v>
      </c>
      <c r="Z1003" t="s">
        <v>280</v>
      </c>
      <c r="AA1003">
        <v>713990</v>
      </c>
      <c r="AB1003">
        <v>10</v>
      </c>
      <c r="AC1003">
        <v>10</v>
      </c>
      <c r="AD1003" t="s">
        <v>79</v>
      </c>
      <c r="AE1003" t="s">
        <v>80</v>
      </c>
      <c r="AF1003">
        <v>40</v>
      </c>
      <c r="AG1003" s="4">
        <v>0.54166666666666663</v>
      </c>
      <c r="AH1003" s="4">
        <v>0.91666666666666663</v>
      </c>
      <c r="AI1003" s="5">
        <v>11.96</v>
      </c>
      <c r="AL1003" t="s">
        <v>81</v>
      </c>
      <c r="AM1003" t="s">
        <v>82</v>
      </c>
      <c r="AO1003" t="s">
        <v>83</v>
      </c>
      <c r="AR1003" t="s">
        <v>82</v>
      </c>
      <c r="AT1003" t="s">
        <v>82</v>
      </c>
      <c r="AW1003" t="s">
        <v>82</v>
      </c>
      <c r="AY1003" t="s">
        <v>12403</v>
      </c>
      <c r="AZ1003" t="s">
        <v>12404</v>
      </c>
      <c r="BA1003" t="s">
        <v>323</v>
      </c>
      <c r="BB1003">
        <v>93307</v>
      </c>
      <c r="BC1003" t="s">
        <v>79</v>
      </c>
      <c r="BH1003" t="s">
        <v>12405</v>
      </c>
      <c r="BJ1003">
        <v>200986378</v>
      </c>
    </row>
    <row r="1004" spans="1:62" x14ac:dyDescent="0.25">
      <c r="A1004" t="s">
        <v>12467</v>
      </c>
      <c r="B1004" s="2">
        <v>43445</v>
      </c>
      <c r="C1004" t="s">
        <v>63</v>
      </c>
      <c r="D1004" s="3">
        <v>43416.251367708333</v>
      </c>
      <c r="E1004" t="s">
        <v>64</v>
      </c>
      <c r="F1004" s="2">
        <v>43506</v>
      </c>
      <c r="G1004" s="2">
        <v>43784</v>
      </c>
      <c r="H1004" t="s">
        <v>12468</v>
      </c>
      <c r="I1004" t="s">
        <v>67</v>
      </c>
      <c r="J1004" t="s">
        <v>12469</v>
      </c>
      <c r="K1004" t="s">
        <v>67</v>
      </c>
      <c r="L1004" t="s">
        <v>12470</v>
      </c>
      <c r="M1004" t="s">
        <v>649</v>
      </c>
      <c r="N1004" t="s">
        <v>12471</v>
      </c>
      <c r="O1004" t="s">
        <v>70</v>
      </c>
      <c r="P1004" t="s">
        <v>67</v>
      </c>
      <c r="Q1004" t="s">
        <v>12472</v>
      </c>
      <c r="S1004" t="s">
        <v>72</v>
      </c>
      <c r="T1004" t="s">
        <v>5156</v>
      </c>
      <c r="U1004" t="s">
        <v>5157</v>
      </c>
      <c r="V1004" t="s">
        <v>5158</v>
      </c>
      <c r="W1004" t="s">
        <v>105</v>
      </c>
      <c r="X1004" t="s">
        <v>677</v>
      </c>
      <c r="Y1004" t="str">
        <f>"39-3091"</f>
        <v>39-3091</v>
      </c>
      <c r="Z1004" t="s">
        <v>677</v>
      </c>
      <c r="AA1004">
        <v>713990</v>
      </c>
      <c r="AB1004">
        <v>30</v>
      </c>
      <c r="AC1004">
        <v>30</v>
      </c>
      <c r="AD1004" t="s">
        <v>79</v>
      </c>
      <c r="AE1004" t="s">
        <v>80</v>
      </c>
      <c r="AF1004">
        <v>40</v>
      </c>
      <c r="AG1004" s="4">
        <v>0.54166666666666663</v>
      </c>
      <c r="AH1004" s="4">
        <v>0.91666666666666663</v>
      </c>
      <c r="AI1004" s="5">
        <v>9.16</v>
      </c>
      <c r="AJ1004">
        <v>0</v>
      </c>
      <c r="AK1004">
        <v>0</v>
      </c>
      <c r="AL1004" t="s">
        <v>81</v>
      </c>
      <c r="AM1004" t="s">
        <v>82</v>
      </c>
      <c r="AO1004" t="s">
        <v>83</v>
      </c>
      <c r="AR1004" t="s">
        <v>82</v>
      </c>
      <c r="AT1004" t="s">
        <v>82</v>
      </c>
      <c r="AW1004" t="s">
        <v>82</v>
      </c>
      <c r="AY1004" t="s">
        <v>655</v>
      </c>
      <c r="AZ1004" t="s">
        <v>7184</v>
      </c>
      <c r="BA1004" t="s">
        <v>649</v>
      </c>
      <c r="BB1004">
        <v>85139</v>
      </c>
      <c r="BC1004" t="s">
        <v>79</v>
      </c>
      <c r="BH1004" t="s">
        <v>12473</v>
      </c>
      <c r="BI1004" t="s">
        <v>67</v>
      </c>
      <c r="BJ1004">
        <v>452691605</v>
      </c>
    </row>
    <row r="1005" spans="1:62" x14ac:dyDescent="0.25">
      <c r="A1005" t="s">
        <v>12775</v>
      </c>
      <c r="B1005" s="2">
        <v>43445</v>
      </c>
      <c r="C1005" t="s">
        <v>63</v>
      </c>
      <c r="D1005" s="3">
        <v>43419.646313425925</v>
      </c>
      <c r="E1005" t="s">
        <v>91</v>
      </c>
      <c r="H1005" t="s">
        <v>12625</v>
      </c>
      <c r="J1005" t="s">
        <v>12626</v>
      </c>
      <c r="L1005" t="s">
        <v>4750</v>
      </c>
      <c r="M1005" t="s">
        <v>2356</v>
      </c>
      <c r="N1005">
        <v>68512</v>
      </c>
      <c r="O1005" t="s">
        <v>70</v>
      </c>
      <c r="Q1005" t="s">
        <v>12627</v>
      </c>
      <c r="S1005" t="s">
        <v>72</v>
      </c>
      <c r="T1005" t="s">
        <v>12628</v>
      </c>
      <c r="U1005" t="s">
        <v>12629</v>
      </c>
      <c r="V1005" t="s">
        <v>12630</v>
      </c>
      <c r="W1005" t="s">
        <v>105</v>
      </c>
      <c r="X1005" t="s">
        <v>12631</v>
      </c>
      <c r="Y1005" t="str">
        <f>"37-3011"</f>
        <v>37-3011</v>
      </c>
      <c r="Z1005" t="s">
        <v>94</v>
      </c>
      <c r="AA1005">
        <v>237990</v>
      </c>
      <c r="AB1005">
        <v>20</v>
      </c>
      <c r="AD1005" t="s">
        <v>79</v>
      </c>
      <c r="AE1005" t="s">
        <v>80</v>
      </c>
      <c r="AF1005">
        <v>40</v>
      </c>
      <c r="AG1005" s="4">
        <v>0.25</v>
      </c>
      <c r="AH1005" s="4">
        <v>0.60416666666666663</v>
      </c>
      <c r="AI1005" s="5">
        <v>11.82</v>
      </c>
      <c r="AJ1005">
        <v>17.73</v>
      </c>
      <c r="AL1005" t="s">
        <v>81</v>
      </c>
      <c r="AM1005" t="s">
        <v>82</v>
      </c>
      <c r="AO1005" t="s">
        <v>83</v>
      </c>
      <c r="AR1005" t="s">
        <v>82</v>
      </c>
      <c r="AT1005" t="s">
        <v>82</v>
      </c>
      <c r="AW1005" t="s">
        <v>72</v>
      </c>
      <c r="AX1005">
        <v>6</v>
      </c>
      <c r="AY1005" t="s">
        <v>12776</v>
      </c>
      <c r="AZ1005" t="s">
        <v>4354</v>
      </c>
      <c r="BA1005" t="s">
        <v>761</v>
      </c>
      <c r="BB1005">
        <v>30904</v>
      </c>
      <c r="BC1005" t="s">
        <v>79</v>
      </c>
      <c r="BH1005" t="s">
        <v>12777</v>
      </c>
      <c r="BI1005" t="s">
        <v>12634</v>
      </c>
      <c r="BJ1005">
        <v>470822871</v>
      </c>
    </row>
    <row r="1006" spans="1:62" x14ac:dyDescent="0.25">
      <c r="A1006" t="s">
        <v>12924</v>
      </c>
      <c r="B1006" s="2">
        <v>43445</v>
      </c>
      <c r="C1006" t="s">
        <v>63</v>
      </c>
      <c r="D1006" s="3">
        <v>43420.461551689812</v>
      </c>
      <c r="E1006" t="s">
        <v>1763</v>
      </c>
      <c r="F1006" s="2">
        <v>43510</v>
      </c>
      <c r="G1006" s="2">
        <v>43808</v>
      </c>
      <c r="H1006" t="s">
        <v>12925</v>
      </c>
      <c r="J1006" t="s">
        <v>12926</v>
      </c>
      <c r="L1006" t="s">
        <v>12927</v>
      </c>
      <c r="M1006" t="s">
        <v>783</v>
      </c>
      <c r="N1006">
        <v>43230</v>
      </c>
      <c r="O1006" t="s">
        <v>70</v>
      </c>
      <c r="Q1006" t="s">
        <v>12928</v>
      </c>
      <c r="S1006" t="s">
        <v>72</v>
      </c>
      <c r="T1006" t="s">
        <v>5800</v>
      </c>
      <c r="U1006" t="s">
        <v>5801</v>
      </c>
      <c r="V1006" t="s">
        <v>5802</v>
      </c>
      <c r="W1006" t="s">
        <v>100</v>
      </c>
      <c r="X1006" t="s">
        <v>106</v>
      </c>
      <c r="Y1006" t="str">
        <f>"37-3011"</f>
        <v>37-3011</v>
      </c>
      <c r="Z1006" t="s">
        <v>94</v>
      </c>
      <c r="AA1006">
        <v>561730</v>
      </c>
      <c r="AB1006">
        <v>26</v>
      </c>
      <c r="AC1006">
        <v>26</v>
      </c>
      <c r="AD1006" t="s">
        <v>79</v>
      </c>
      <c r="AE1006" t="s">
        <v>80</v>
      </c>
      <c r="AF1006">
        <v>35</v>
      </c>
      <c r="AG1006" s="4">
        <v>0.29166666666666669</v>
      </c>
      <c r="AH1006" s="4">
        <v>0.625</v>
      </c>
      <c r="AI1006" s="5">
        <v>13.83</v>
      </c>
      <c r="AJ1006">
        <v>20.75</v>
      </c>
      <c r="AL1006" t="s">
        <v>81</v>
      </c>
      <c r="AM1006" t="s">
        <v>82</v>
      </c>
      <c r="AO1006" t="s">
        <v>83</v>
      </c>
      <c r="AR1006" t="s">
        <v>82</v>
      </c>
      <c r="AT1006" t="s">
        <v>82</v>
      </c>
      <c r="AW1006" t="s">
        <v>82</v>
      </c>
      <c r="AY1006" t="s">
        <v>12927</v>
      </c>
      <c r="AZ1006" t="s">
        <v>1418</v>
      </c>
      <c r="BA1006" t="s">
        <v>783</v>
      </c>
      <c r="BB1006">
        <v>43230</v>
      </c>
      <c r="BC1006" t="s">
        <v>79</v>
      </c>
      <c r="BH1006" t="s">
        <v>12926</v>
      </c>
      <c r="BI1006" t="s">
        <v>12929</v>
      </c>
      <c r="BJ1006">
        <v>311313521</v>
      </c>
    </row>
    <row r="1007" spans="1:62" x14ac:dyDescent="0.25">
      <c r="A1007" t="s">
        <v>13230</v>
      </c>
      <c r="B1007" s="2">
        <v>43445</v>
      </c>
      <c r="C1007" t="s">
        <v>63</v>
      </c>
      <c r="D1007" s="3">
        <v>43434.800935578707</v>
      </c>
      <c r="E1007" t="s">
        <v>91</v>
      </c>
      <c r="H1007" t="s">
        <v>13231</v>
      </c>
      <c r="J1007" t="s">
        <v>13232</v>
      </c>
      <c r="L1007" t="s">
        <v>13233</v>
      </c>
      <c r="M1007" t="s">
        <v>1064</v>
      </c>
      <c r="N1007">
        <v>37013</v>
      </c>
      <c r="O1007" t="s">
        <v>70</v>
      </c>
      <c r="Q1007" t="s">
        <v>13234</v>
      </c>
      <c r="S1007" t="s">
        <v>72</v>
      </c>
      <c r="T1007" t="s">
        <v>1917</v>
      </c>
      <c r="U1007" t="s">
        <v>1918</v>
      </c>
      <c r="V1007" t="s">
        <v>1919</v>
      </c>
      <c r="W1007" t="s">
        <v>105</v>
      </c>
      <c r="X1007" t="s">
        <v>106</v>
      </c>
      <c r="Y1007" t="str">
        <f>"37-3011"</f>
        <v>37-3011</v>
      </c>
      <c r="Z1007" t="s">
        <v>94</v>
      </c>
      <c r="AA1007">
        <v>561730</v>
      </c>
      <c r="AB1007">
        <v>9</v>
      </c>
      <c r="AD1007" t="s">
        <v>79</v>
      </c>
      <c r="AE1007" t="s">
        <v>95</v>
      </c>
      <c r="AF1007">
        <v>40</v>
      </c>
      <c r="AG1007" s="4">
        <v>0.25</v>
      </c>
      <c r="AH1007" s="4">
        <v>0.66666666666666663</v>
      </c>
      <c r="AI1007" s="5">
        <v>12.56</v>
      </c>
      <c r="AJ1007">
        <v>18.84</v>
      </c>
      <c r="AL1007" t="s">
        <v>81</v>
      </c>
      <c r="AM1007" t="s">
        <v>82</v>
      </c>
      <c r="AO1007" t="s">
        <v>83</v>
      </c>
      <c r="AR1007" t="s">
        <v>82</v>
      </c>
      <c r="AT1007" t="s">
        <v>82</v>
      </c>
      <c r="AW1007" t="s">
        <v>82</v>
      </c>
      <c r="AY1007" t="s">
        <v>13233</v>
      </c>
      <c r="AZ1007" t="s">
        <v>1566</v>
      </c>
      <c r="BA1007" t="s">
        <v>1064</v>
      </c>
      <c r="BB1007">
        <v>37013</v>
      </c>
      <c r="BC1007" t="s">
        <v>79</v>
      </c>
      <c r="BH1007" t="s">
        <v>13232</v>
      </c>
      <c r="BJ1007">
        <v>203923994</v>
      </c>
    </row>
    <row r="1008" spans="1:62" x14ac:dyDescent="0.25">
      <c r="A1008" t="s">
        <v>13455</v>
      </c>
      <c r="B1008" s="2">
        <v>43445</v>
      </c>
      <c r="C1008" t="s">
        <v>63</v>
      </c>
      <c r="D1008" s="3">
        <v>43421.656649652781</v>
      </c>
      <c r="E1008" t="s">
        <v>64</v>
      </c>
      <c r="F1008" s="2">
        <v>43511</v>
      </c>
      <c r="G1008" s="2">
        <v>43784</v>
      </c>
      <c r="H1008" t="s">
        <v>13456</v>
      </c>
      <c r="I1008" t="s">
        <v>13457</v>
      </c>
      <c r="J1008" t="s">
        <v>13458</v>
      </c>
      <c r="K1008" t="s">
        <v>13459</v>
      </c>
      <c r="L1008" t="s">
        <v>13460</v>
      </c>
      <c r="M1008" t="s">
        <v>774</v>
      </c>
      <c r="N1008" t="s">
        <v>13461</v>
      </c>
      <c r="O1008" t="s">
        <v>70</v>
      </c>
      <c r="P1008" t="s">
        <v>67</v>
      </c>
      <c r="Q1008" t="s">
        <v>13462</v>
      </c>
      <c r="S1008" t="s">
        <v>72</v>
      </c>
      <c r="T1008" t="s">
        <v>5156</v>
      </c>
      <c r="U1008" t="s">
        <v>5157</v>
      </c>
      <c r="V1008" t="s">
        <v>5158</v>
      </c>
      <c r="W1008" t="s">
        <v>105</v>
      </c>
      <c r="X1008" t="s">
        <v>677</v>
      </c>
      <c r="Y1008" t="str">
        <f>"39-3091"</f>
        <v>39-3091</v>
      </c>
      <c r="Z1008" t="s">
        <v>677</v>
      </c>
      <c r="AA1008">
        <v>711190</v>
      </c>
      <c r="AB1008">
        <v>60</v>
      </c>
      <c r="AC1008">
        <v>60</v>
      </c>
      <c r="AD1008" t="s">
        <v>79</v>
      </c>
      <c r="AE1008" t="s">
        <v>80</v>
      </c>
      <c r="AF1008">
        <v>40</v>
      </c>
      <c r="AG1008" s="4">
        <v>0.54166666666666663</v>
      </c>
      <c r="AH1008" s="4">
        <v>0.91666666666666663</v>
      </c>
      <c r="AI1008" s="5">
        <v>397.6</v>
      </c>
      <c r="AJ1008">
        <v>0</v>
      </c>
      <c r="AK1008">
        <v>0</v>
      </c>
      <c r="AL1008" t="s">
        <v>81</v>
      </c>
      <c r="AM1008" t="s">
        <v>82</v>
      </c>
      <c r="AO1008" t="s">
        <v>83</v>
      </c>
      <c r="AR1008" t="s">
        <v>82</v>
      </c>
      <c r="AT1008" t="s">
        <v>82</v>
      </c>
      <c r="AW1008" t="s">
        <v>82</v>
      </c>
      <c r="AY1008" t="s">
        <v>13463</v>
      </c>
      <c r="AZ1008" t="s">
        <v>13463</v>
      </c>
      <c r="BA1008" t="s">
        <v>774</v>
      </c>
      <c r="BB1008">
        <v>80106</v>
      </c>
      <c r="BC1008" t="s">
        <v>79</v>
      </c>
      <c r="BH1008" t="s">
        <v>13464</v>
      </c>
      <c r="BI1008" t="s">
        <v>67</v>
      </c>
      <c r="BJ1008">
        <v>841418970</v>
      </c>
    </row>
    <row r="1009" spans="1:62" x14ac:dyDescent="0.25">
      <c r="A1009" t="s">
        <v>13512</v>
      </c>
      <c r="B1009" s="2">
        <v>43445</v>
      </c>
      <c r="C1009" t="s">
        <v>63</v>
      </c>
      <c r="D1009" s="3">
        <v>43434.806598773146</v>
      </c>
      <c r="E1009" t="s">
        <v>91</v>
      </c>
      <c r="H1009" t="s">
        <v>13513</v>
      </c>
      <c r="I1009" t="s">
        <v>13514</v>
      </c>
      <c r="J1009" t="s">
        <v>13515</v>
      </c>
      <c r="L1009" t="s">
        <v>13516</v>
      </c>
      <c r="M1009" t="s">
        <v>105</v>
      </c>
      <c r="N1009">
        <v>75135</v>
      </c>
      <c r="O1009" t="s">
        <v>70</v>
      </c>
      <c r="Q1009" t="s">
        <v>13517</v>
      </c>
      <c r="S1009" t="s">
        <v>72</v>
      </c>
      <c r="T1009" t="s">
        <v>1917</v>
      </c>
      <c r="U1009" t="s">
        <v>1918</v>
      </c>
      <c r="V1009" t="s">
        <v>1919</v>
      </c>
      <c r="W1009" t="s">
        <v>105</v>
      </c>
      <c r="X1009" t="s">
        <v>106</v>
      </c>
      <c r="Y1009" t="str">
        <f>"37-3011"</f>
        <v>37-3011</v>
      </c>
      <c r="Z1009" t="s">
        <v>94</v>
      </c>
      <c r="AA1009">
        <v>561730</v>
      </c>
      <c r="AB1009">
        <v>6</v>
      </c>
      <c r="AD1009" t="s">
        <v>79</v>
      </c>
      <c r="AE1009" t="s">
        <v>95</v>
      </c>
      <c r="AF1009">
        <v>40</v>
      </c>
      <c r="AG1009" s="4">
        <v>0.27083333333333331</v>
      </c>
      <c r="AH1009" s="4">
        <v>0.70833333333333337</v>
      </c>
      <c r="AI1009" s="5">
        <v>13.94</v>
      </c>
      <c r="AJ1009">
        <v>20.91</v>
      </c>
      <c r="AL1009" t="s">
        <v>81</v>
      </c>
      <c r="AM1009" t="s">
        <v>82</v>
      </c>
      <c r="AO1009" t="s">
        <v>83</v>
      </c>
      <c r="AR1009" t="s">
        <v>82</v>
      </c>
      <c r="AT1009" t="s">
        <v>82</v>
      </c>
      <c r="AW1009" t="s">
        <v>82</v>
      </c>
      <c r="AY1009" t="s">
        <v>13516</v>
      </c>
      <c r="AZ1009" t="s">
        <v>12952</v>
      </c>
      <c r="BA1009" t="s">
        <v>105</v>
      </c>
      <c r="BB1009">
        <v>75135</v>
      </c>
      <c r="BC1009" t="s">
        <v>79</v>
      </c>
      <c r="BH1009" t="s">
        <v>13515</v>
      </c>
      <c r="BJ1009">
        <v>472110990</v>
      </c>
    </row>
    <row r="1010" spans="1:62" x14ac:dyDescent="0.25">
      <c r="A1010" t="s">
        <v>13774</v>
      </c>
      <c r="B1010" s="2">
        <v>43445</v>
      </c>
      <c r="C1010" t="s">
        <v>63</v>
      </c>
      <c r="D1010" s="3">
        <v>43434.801320474537</v>
      </c>
      <c r="E1010" t="s">
        <v>91</v>
      </c>
      <c r="H1010" t="s">
        <v>13775</v>
      </c>
      <c r="I1010" t="s">
        <v>13776</v>
      </c>
      <c r="J1010" t="s">
        <v>13777</v>
      </c>
      <c r="L1010" t="s">
        <v>10086</v>
      </c>
      <c r="M1010" t="s">
        <v>105</v>
      </c>
      <c r="N1010">
        <v>75098</v>
      </c>
      <c r="O1010" t="s">
        <v>70</v>
      </c>
      <c r="Q1010" t="s">
        <v>13778</v>
      </c>
      <c r="S1010" t="s">
        <v>72</v>
      </c>
      <c r="T1010" t="s">
        <v>1917</v>
      </c>
      <c r="U1010" t="s">
        <v>1918</v>
      </c>
      <c r="V1010" t="s">
        <v>1919</v>
      </c>
      <c r="W1010" t="s">
        <v>105</v>
      </c>
      <c r="X1010" t="s">
        <v>106</v>
      </c>
      <c r="Y1010" t="str">
        <f>"37-3011"</f>
        <v>37-3011</v>
      </c>
      <c r="Z1010" t="s">
        <v>94</v>
      </c>
      <c r="AA1010">
        <v>561730</v>
      </c>
      <c r="AB1010">
        <v>8</v>
      </c>
      <c r="AD1010" t="s">
        <v>79</v>
      </c>
      <c r="AE1010" t="s">
        <v>80</v>
      </c>
      <c r="AF1010">
        <v>40</v>
      </c>
      <c r="AG1010" s="4">
        <v>0.29166666666666669</v>
      </c>
      <c r="AH1010" s="4">
        <v>0.66666666666666663</v>
      </c>
      <c r="AI1010" s="5">
        <v>13.94</v>
      </c>
      <c r="AJ1010">
        <v>20.91</v>
      </c>
      <c r="AL1010" t="s">
        <v>81</v>
      </c>
      <c r="AM1010" t="s">
        <v>82</v>
      </c>
      <c r="AO1010" t="s">
        <v>83</v>
      </c>
      <c r="AR1010" t="s">
        <v>82</v>
      </c>
      <c r="AT1010" t="s">
        <v>82</v>
      </c>
      <c r="AW1010" t="s">
        <v>82</v>
      </c>
      <c r="AY1010" t="s">
        <v>10086</v>
      </c>
      <c r="AZ1010" t="s">
        <v>1594</v>
      </c>
      <c r="BA1010" t="s">
        <v>105</v>
      </c>
      <c r="BB1010">
        <v>75098</v>
      </c>
      <c r="BC1010" t="s">
        <v>79</v>
      </c>
      <c r="BH1010" t="s">
        <v>13777</v>
      </c>
      <c r="BJ1010">
        <v>752688494</v>
      </c>
    </row>
    <row r="1011" spans="1:62" x14ac:dyDescent="0.25">
      <c r="A1011" t="s">
        <v>14450</v>
      </c>
      <c r="B1011" s="2">
        <v>43445</v>
      </c>
      <c r="C1011" t="s">
        <v>63</v>
      </c>
      <c r="D1011" s="3">
        <v>43421.820118831019</v>
      </c>
      <c r="E1011" t="s">
        <v>1763</v>
      </c>
      <c r="F1011" s="2">
        <v>43511</v>
      </c>
      <c r="G1011" s="2">
        <v>43784</v>
      </c>
      <c r="H1011" t="s">
        <v>14451</v>
      </c>
      <c r="I1011" t="s">
        <v>14452</v>
      </c>
      <c r="J1011" t="s">
        <v>14453</v>
      </c>
      <c r="L1011" t="s">
        <v>9595</v>
      </c>
      <c r="M1011" t="s">
        <v>2356</v>
      </c>
      <c r="N1011">
        <v>68847</v>
      </c>
      <c r="O1011" t="s">
        <v>70</v>
      </c>
      <c r="Q1011" t="s">
        <v>14454</v>
      </c>
      <c r="S1011" t="s">
        <v>72</v>
      </c>
      <c r="T1011" t="s">
        <v>9501</v>
      </c>
      <c r="U1011" t="s">
        <v>9597</v>
      </c>
      <c r="V1011" t="s">
        <v>1703</v>
      </c>
      <c r="W1011" t="s">
        <v>76</v>
      </c>
      <c r="X1011" t="s">
        <v>1427</v>
      </c>
      <c r="Y1011" t="str">
        <f>"37-2012"</f>
        <v>37-2012</v>
      </c>
      <c r="Z1011" t="s">
        <v>373</v>
      </c>
      <c r="AA1011">
        <v>721110</v>
      </c>
      <c r="AB1011">
        <v>8</v>
      </c>
      <c r="AC1011">
        <v>8</v>
      </c>
      <c r="AD1011" t="s">
        <v>79</v>
      </c>
      <c r="AE1011" t="s">
        <v>95</v>
      </c>
      <c r="AF1011">
        <v>40</v>
      </c>
      <c r="AG1011" s="4">
        <v>0.375</v>
      </c>
      <c r="AH1011" s="4">
        <v>0.625</v>
      </c>
      <c r="AI1011" s="5">
        <v>10.75</v>
      </c>
      <c r="AL1011" t="s">
        <v>81</v>
      </c>
      <c r="AM1011" t="s">
        <v>82</v>
      </c>
      <c r="AO1011" t="s">
        <v>83</v>
      </c>
      <c r="AR1011" t="s">
        <v>82</v>
      </c>
      <c r="AT1011" t="s">
        <v>82</v>
      </c>
      <c r="AW1011" t="s">
        <v>72</v>
      </c>
      <c r="AX1011">
        <v>3</v>
      </c>
      <c r="AY1011" t="s">
        <v>9595</v>
      </c>
      <c r="AZ1011" t="s">
        <v>9598</v>
      </c>
      <c r="BA1011" t="s">
        <v>2356</v>
      </c>
      <c r="BB1011">
        <v>68847</v>
      </c>
      <c r="BC1011" t="s">
        <v>87</v>
      </c>
      <c r="BH1011" t="s">
        <v>14455</v>
      </c>
      <c r="BJ1011">
        <v>262472592</v>
      </c>
    </row>
    <row r="1012" spans="1:62" x14ac:dyDescent="0.25">
      <c r="A1012" t="s">
        <v>16753</v>
      </c>
      <c r="B1012" s="2">
        <v>43445</v>
      </c>
      <c r="C1012" t="s">
        <v>63</v>
      </c>
      <c r="D1012" s="3">
        <v>43434.792363055552</v>
      </c>
      <c r="E1012" t="s">
        <v>91</v>
      </c>
      <c r="H1012" t="s">
        <v>16754</v>
      </c>
      <c r="I1012" t="s">
        <v>16755</v>
      </c>
      <c r="J1012" t="s">
        <v>16756</v>
      </c>
      <c r="K1012" t="s">
        <v>16757</v>
      </c>
      <c r="L1012" t="s">
        <v>16005</v>
      </c>
      <c r="M1012" t="s">
        <v>298</v>
      </c>
      <c r="N1012">
        <v>3910</v>
      </c>
      <c r="O1012" t="s">
        <v>70</v>
      </c>
      <c r="Q1012" t="s">
        <v>16758</v>
      </c>
      <c r="R1012">
        <v>528</v>
      </c>
      <c r="S1012" t="s">
        <v>82</v>
      </c>
      <c r="U1012" t="s">
        <v>92</v>
      </c>
      <c r="X1012" t="s">
        <v>1427</v>
      </c>
      <c r="Y1012" t="str">
        <f>"37-2012"</f>
        <v>37-2012</v>
      </c>
      <c r="Z1012" t="s">
        <v>373</v>
      </c>
      <c r="AA1012">
        <v>721110</v>
      </c>
      <c r="AB1012">
        <v>30</v>
      </c>
      <c r="AD1012" t="s">
        <v>79</v>
      </c>
      <c r="AE1012" t="s">
        <v>95</v>
      </c>
      <c r="AF1012">
        <v>35</v>
      </c>
      <c r="AG1012" s="4">
        <v>0.375</v>
      </c>
      <c r="AH1012" s="4">
        <v>0.625</v>
      </c>
      <c r="AI1012" s="5">
        <v>11.71</v>
      </c>
      <c r="AJ1012">
        <v>17.57</v>
      </c>
      <c r="AL1012" t="s">
        <v>81</v>
      </c>
      <c r="AM1012" t="s">
        <v>82</v>
      </c>
      <c r="AO1012" t="s">
        <v>83</v>
      </c>
      <c r="AR1012" t="s">
        <v>82</v>
      </c>
      <c r="AT1012" t="s">
        <v>82</v>
      </c>
      <c r="AW1012" t="s">
        <v>82</v>
      </c>
      <c r="AY1012" t="s">
        <v>16759</v>
      </c>
      <c r="AZ1012" t="s">
        <v>812</v>
      </c>
      <c r="BA1012" t="s">
        <v>298</v>
      </c>
      <c r="BB1012">
        <v>3910</v>
      </c>
      <c r="BC1012" t="s">
        <v>87</v>
      </c>
      <c r="BH1012" t="s">
        <v>16760</v>
      </c>
      <c r="BJ1012">
        <v>10368443</v>
      </c>
    </row>
    <row r="1013" spans="1:62" x14ac:dyDescent="0.25">
      <c r="A1013" t="s">
        <v>19759</v>
      </c>
      <c r="B1013" s="2">
        <v>43445</v>
      </c>
      <c r="C1013" t="s">
        <v>63</v>
      </c>
      <c r="D1013" s="3">
        <v>43434.792417199074</v>
      </c>
      <c r="E1013" t="s">
        <v>91</v>
      </c>
      <c r="H1013" t="s">
        <v>19760</v>
      </c>
      <c r="I1013" t="s">
        <v>19761</v>
      </c>
      <c r="J1013" t="s">
        <v>19762</v>
      </c>
      <c r="L1013" t="s">
        <v>6803</v>
      </c>
      <c r="M1013" t="s">
        <v>1246</v>
      </c>
      <c r="N1013">
        <v>63303</v>
      </c>
      <c r="O1013" t="s">
        <v>70</v>
      </c>
      <c r="Q1013" t="s">
        <v>19763</v>
      </c>
      <c r="S1013" t="s">
        <v>72</v>
      </c>
      <c r="T1013" t="s">
        <v>878</v>
      </c>
      <c r="U1013" t="s">
        <v>2878</v>
      </c>
      <c r="V1013" t="s">
        <v>2620</v>
      </c>
      <c r="W1013" t="s">
        <v>881</v>
      </c>
      <c r="X1013" t="s">
        <v>106</v>
      </c>
      <c r="Y1013" t="str">
        <f>"37-3011"</f>
        <v>37-3011</v>
      </c>
      <c r="Z1013" t="s">
        <v>94</v>
      </c>
      <c r="AA1013">
        <v>561730</v>
      </c>
      <c r="AB1013">
        <v>20</v>
      </c>
      <c r="AD1013" t="s">
        <v>79</v>
      </c>
      <c r="AE1013" t="s">
        <v>95</v>
      </c>
      <c r="AF1013">
        <v>40</v>
      </c>
      <c r="AG1013" s="4">
        <v>0.29166666666666669</v>
      </c>
      <c r="AH1013" s="4">
        <v>0.6875</v>
      </c>
      <c r="AI1013" s="5">
        <v>14.52</v>
      </c>
      <c r="AJ1013">
        <v>21.78</v>
      </c>
      <c r="AK1013">
        <v>24</v>
      </c>
      <c r="AL1013" t="s">
        <v>81</v>
      </c>
      <c r="AM1013" t="s">
        <v>82</v>
      </c>
      <c r="AO1013" t="s">
        <v>83</v>
      </c>
      <c r="AR1013" t="s">
        <v>82</v>
      </c>
      <c r="AT1013" t="s">
        <v>82</v>
      </c>
      <c r="AW1013" t="s">
        <v>72</v>
      </c>
      <c r="AX1013">
        <v>1</v>
      </c>
      <c r="AY1013" t="s">
        <v>1707</v>
      </c>
      <c r="AZ1013" t="s">
        <v>9711</v>
      </c>
      <c r="BA1013" t="s">
        <v>1246</v>
      </c>
      <c r="BB1013">
        <v>63303</v>
      </c>
      <c r="BC1013" t="s">
        <v>79</v>
      </c>
      <c r="BH1013" t="s">
        <v>19764</v>
      </c>
      <c r="BJ1013">
        <v>273168789</v>
      </c>
    </row>
    <row r="1014" spans="1:62" x14ac:dyDescent="0.25">
      <c r="A1014" t="s">
        <v>364</v>
      </c>
      <c r="B1014" s="2">
        <v>43446</v>
      </c>
      <c r="C1014" t="s">
        <v>63</v>
      </c>
      <c r="D1014" s="3">
        <v>43434.793769247684</v>
      </c>
      <c r="E1014" t="s">
        <v>91</v>
      </c>
      <c r="H1014" t="s">
        <v>293</v>
      </c>
      <c r="I1014" t="s">
        <v>294</v>
      </c>
      <c r="J1014" t="s">
        <v>295</v>
      </c>
      <c r="K1014" t="s">
        <v>296</v>
      </c>
      <c r="L1014" t="s">
        <v>297</v>
      </c>
      <c r="M1014" t="s">
        <v>298</v>
      </c>
      <c r="N1014">
        <v>3907</v>
      </c>
      <c r="O1014" t="s">
        <v>70</v>
      </c>
      <c r="P1014" t="s">
        <v>67</v>
      </c>
      <c r="Q1014" t="s">
        <v>365</v>
      </c>
      <c r="S1014" t="s">
        <v>72</v>
      </c>
      <c r="T1014" t="s">
        <v>275</v>
      </c>
      <c r="U1014" t="s">
        <v>276</v>
      </c>
      <c r="V1014" t="s">
        <v>277</v>
      </c>
      <c r="W1014" t="s">
        <v>278</v>
      </c>
      <c r="X1014" t="s">
        <v>366</v>
      </c>
      <c r="Y1014" t="str">
        <f>"51-6011"</f>
        <v>51-6011</v>
      </c>
      <c r="Z1014" t="s">
        <v>367</v>
      </c>
      <c r="AA1014">
        <v>721110</v>
      </c>
      <c r="AB1014">
        <v>14</v>
      </c>
      <c r="AD1014" t="s">
        <v>79</v>
      </c>
      <c r="AE1014" t="s">
        <v>95</v>
      </c>
      <c r="AF1014">
        <v>35</v>
      </c>
      <c r="AG1014" s="4">
        <v>0.25</v>
      </c>
      <c r="AH1014" s="4">
        <v>0</v>
      </c>
      <c r="AI1014" s="5">
        <v>11.15</v>
      </c>
      <c r="AJ1014">
        <v>16.73</v>
      </c>
      <c r="AL1014" t="s">
        <v>81</v>
      </c>
      <c r="AM1014" t="s">
        <v>72</v>
      </c>
      <c r="AN1014">
        <v>10</v>
      </c>
      <c r="AO1014" t="s">
        <v>83</v>
      </c>
      <c r="AP1014" t="s">
        <v>67</v>
      </c>
      <c r="AQ1014" t="s">
        <v>67</v>
      </c>
      <c r="AR1014" t="s">
        <v>82</v>
      </c>
      <c r="AT1014" t="s">
        <v>82</v>
      </c>
      <c r="AW1014" t="s">
        <v>72</v>
      </c>
      <c r="AX1014">
        <v>3</v>
      </c>
      <c r="AY1014" t="s">
        <v>297</v>
      </c>
      <c r="AZ1014" t="s">
        <v>302</v>
      </c>
      <c r="BA1014" t="s">
        <v>298</v>
      </c>
      <c r="BB1014">
        <v>3907</v>
      </c>
      <c r="BC1014" t="s">
        <v>87</v>
      </c>
      <c r="BH1014" t="s">
        <v>296</v>
      </c>
      <c r="BI1014" t="s">
        <v>67</v>
      </c>
      <c r="BJ1014">
        <v>10369072</v>
      </c>
    </row>
    <row r="1015" spans="1:62" x14ac:dyDescent="0.25">
      <c r="A1015" t="s">
        <v>2989</v>
      </c>
      <c r="B1015" s="2">
        <v>43446</v>
      </c>
      <c r="C1015" t="s">
        <v>63</v>
      </c>
      <c r="D1015" s="3">
        <v>43434.792919178239</v>
      </c>
      <c r="E1015" t="s">
        <v>91</v>
      </c>
      <c r="H1015" t="s">
        <v>2990</v>
      </c>
      <c r="J1015" t="s">
        <v>2991</v>
      </c>
      <c r="K1015" t="s">
        <v>2992</v>
      </c>
      <c r="L1015" t="s">
        <v>2993</v>
      </c>
      <c r="M1015" t="s">
        <v>308</v>
      </c>
      <c r="N1015">
        <v>7675</v>
      </c>
      <c r="O1015" t="s">
        <v>70</v>
      </c>
      <c r="Q1015" t="s">
        <v>2994</v>
      </c>
      <c r="S1015" t="s">
        <v>72</v>
      </c>
      <c r="T1015" t="s">
        <v>2824</v>
      </c>
      <c r="U1015" t="s">
        <v>2825</v>
      </c>
      <c r="V1015" t="s">
        <v>642</v>
      </c>
      <c r="W1015" t="s">
        <v>105</v>
      </c>
      <c r="X1015" t="s">
        <v>106</v>
      </c>
      <c r="Y1015" t="str">
        <f>"37-3011"</f>
        <v>37-3011</v>
      </c>
      <c r="Z1015" t="s">
        <v>94</v>
      </c>
      <c r="AA1015">
        <v>561730</v>
      </c>
      <c r="AB1015">
        <v>7</v>
      </c>
      <c r="AD1015" t="s">
        <v>79</v>
      </c>
      <c r="AE1015" t="s">
        <v>80</v>
      </c>
      <c r="AF1015">
        <v>40</v>
      </c>
      <c r="AG1015" s="4">
        <v>0.29166666666666669</v>
      </c>
      <c r="AH1015" s="4">
        <v>0.66666666666666663</v>
      </c>
      <c r="AI1015" s="5">
        <v>16.809999999999999</v>
      </c>
      <c r="AJ1015">
        <v>25.22</v>
      </c>
      <c r="AL1015" t="s">
        <v>81</v>
      </c>
      <c r="AM1015" t="s">
        <v>82</v>
      </c>
      <c r="AO1015" t="s">
        <v>83</v>
      </c>
      <c r="AR1015" t="s">
        <v>82</v>
      </c>
      <c r="AT1015" t="s">
        <v>82</v>
      </c>
      <c r="AW1015" t="s">
        <v>82</v>
      </c>
      <c r="AY1015" t="s">
        <v>2995</v>
      </c>
      <c r="AZ1015" t="s">
        <v>2858</v>
      </c>
      <c r="BA1015" t="s">
        <v>308</v>
      </c>
      <c r="BB1015">
        <v>7628</v>
      </c>
      <c r="BC1015" t="s">
        <v>79</v>
      </c>
      <c r="BH1015" t="s">
        <v>2996</v>
      </c>
      <c r="BJ1015">
        <v>20544368</v>
      </c>
    </row>
    <row r="1016" spans="1:62" x14ac:dyDescent="0.25">
      <c r="A1016" t="s">
        <v>3066</v>
      </c>
      <c r="B1016" s="2">
        <v>43446</v>
      </c>
      <c r="C1016" t="s">
        <v>63</v>
      </c>
      <c r="D1016" s="3">
        <v>43431.274542372688</v>
      </c>
      <c r="E1016" t="s">
        <v>91</v>
      </c>
      <c r="H1016" t="s">
        <v>3067</v>
      </c>
      <c r="J1016" t="s">
        <v>3068</v>
      </c>
      <c r="L1016" t="s">
        <v>3069</v>
      </c>
      <c r="M1016" t="s">
        <v>308</v>
      </c>
      <c r="N1016">
        <v>7461</v>
      </c>
      <c r="O1016" t="s">
        <v>70</v>
      </c>
      <c r="Q1016" t="s">
        <v>3070</v>
      </c>
      <c r="S1016" t="s">
        <v>72</v>
      </c>
      <c r="T1016" t="s">
        <v>2824</v>
      </c>
      <c r="U1016" t="s">
        <v>2825</v>
      </c>
      <c r="V1016" t="s">
        <v>642</v>
      </c>
      <c r="W1016" t="s">
        <v>105</v>
      </c>
      <c r="X1016" t="s">
        <v>106</v>
      </c>
      <c r="Y1016" t="str">
        <f>"37-3011"</f>
        <v>37-3011</v>
      </c>
      <c r="Z1016" t="s">
        <v>94</v>
      </c>
      <c r="AA1016">
        <v>561730</v>
      </c>
      <c r="AB1016">
        <v>6</v>
      </c>
      <c r="AD1016" t="s">
        <v>79</v>
      </c>
      <c r="AE1016" t="s">
        <v>80</v>
      </c>
      <c r="AF1016">
        <v>40</v>
      </c>
      <c r="AG1016" s="4">
        <v>0.29166666666666669</v>
      </c>
      <c r="AH1016" s="4">
        <v>0.70833333333333337</v>
      </c>
      <c r="AI1016" s="5">
        <v>14.41</v>
      </c>
      <c r="AJ1016">
        <v>21.62</v>
      </c>
      <c r="AL1016" t="s">
        <v>81</v>
      </c>
      <c r="AM1016" t="s">
        <v>82</v>
      </c>
      <c r="AO1016" t="s">
        <v>83</v>
      </c>
      <c r="AR1016" t="s">
        <v>82</v>
      </c>
      <c r="AT1016" t="s">
        <v>82</v>
      </c>
      <c r="AW1016" t="s">
        <v>82</v>
      </c>
      <c r="AY1016" t="s">
        <v>3069</v>
      </c>
      <c r="AZ1016" t="s">
        <v>2086</v>
      </c>
      <c r="BA1016" t="s">
        <v>308</v>
      </c>
      <c r="BB1016">
        <v>7461</v>
      </c>
      <c r="BC1016" t="s">
        <v>79</v>
      </c>
      <c r="BH1016" t="s">
        <v>3068</v>
      </c>
      <c r="BJ1016">
        <v>222990174</v>
      </c>
    </row>
    <row r="1017" spans="1:62" x14ac:dyDescent="0.25">
      <c r="A1017" t="s">
        <v>3268</v>
      </c>
      <c r="B1017" s="2">
        <v>43446</v>
      </c>
      <c r="C1017" t="s">
        <v>63</v>
      </c>
      <c r="D1017" s="3">
        <v>43413.799003854168</v>
      </c>
      <c r="E1017" t="s">
        <v>1763</v>
      </c>
      <c r="F1017" s="2">
        <v>43504</v>
      </c>
      <c r="G1017" s="2">
        <v>43799</v>
      </c>
      <c r="H1017" t="s">
        <v>3269</v>
      </c>
      <c r="J1017" t="s">
        <v>3270</v>
      </c>
      <c r="L1017" t="s">
        <v>104</v>
      </c>
      <c r="M1017" t="s">
        <v>105</v>
      </c>
      <c r="N1017">
        <v>75235</v>
      </c>
      <c r="O1017" t="s">
        <v>70</v>
      </c>
      <c r="P1017" t="s">
        <v>683</v>
      </c>
      <c r="Q1017" t="s">
        <v>3271</v>
      </c>
      <c r="S1017" t="s">
        <v>72</v>
      </c>
      <c r="T1017" t="s">
        <v>102</v>
      </c>
      <c r="U1017" t="s">
        <v>1425</v>
      </c>
      <c r="V1017" t="s">
        <v>1426</v>
      </c>
      <c r="W1017" t="s">
        <v>105</v>
      </c>
      <c r="X1017" t="s">
        <v>106</v>
      </c>
      <c r="Y1017" t="str">
        <f>"37-3011"</f>
        <v>37-3011</v>
      </c>
      <c r="Z1017" t="s">
        <v>94</v>
      </c>
      <c r="AA1017">
        <v>561730</v>
      </c>
      <c r="AB1017">
        <v>30</v>
      </c>
      <c r="AC1017">
        <v>30</v>
      </c>
      <c r="AD1017" t="s">
        <v>79</v>
      </c>
      <c r="AE1017" t="s">
        <v>95</v>
      </c>
      <c r="AF1017">
        <v>35</v>
      </c>
      <c r="AG1017" s="4">
        <v>0.27083333333333331</v>
      </c>
      <c r="AH1017" s="4">
        <v>0.64583333333333337</v>
      </c>
      <c r="AI1017" s="5">
        <v>13.94</v>
      </c>
      <c r="AJ1017">
        <v>20.91</v>
      </c>
      <c r="AK1017">
        <v>20.91</v>
      </c>
      <c r="AL1017" t="s">
        <v>81</v>
      </c>
      <c r="AM1017" t="s">
        <v>82</v>
      </c>
      <c r="AO1017" t="s">
        <v>83</v>
      </c>
      <c r="AR1017" t="s">
        <v>82</v>
      </c>
      <c r="AT1017" t="s">
        <v>82</v>
      </c>
      <c r="AW1017" t="s">
        <v>82</v>
      </c>
      <c r="AY1017" t="s">
        <v>1225</v>
      </c>
      <c r="AZ1017" t="s">
        <v>1225</v>
      </c>
      <c r="BA1017" t="s">
        <v>105</v>
      </c>
      <c r="BB1017">
        <v>75235</v>
      </c>
      <c r="BC1017" t="s">
        <v>79</v>
      </c>
      <c r="BH1017" t="s">
        <v>3272</v>
      </c>
      <c r="BJ1017">
        <v>752753077</v>
      </c>
    </row>
    <row r="1018" spans="1:62" x14ac:dyDescent="0.25">
      <c r="A1018" t="s">
        <v>3354</v>
      </c>
      <c r="B1018" s="2">
        <v>43446</v>
      </c>
      <c r="C1018" t="s">
        <v>63</v>
      </c>
      <c r="D1018" s="3">
        <v>43438.399564722225</v>
      </c>
      <c r="E1018" t="s">
        <v>3355</v>
      </c>
      <c r="H1018" t="s">
        <v>3356</v>
      </c>
      <c r="J1018" t="s">
        <v>3357</v>
      </c>
      <c r="L1018" t="s">
        <v>3358</v>
      </c>
      <c r="M1018" t="s">
        <v>774</v>
      </c>
      <c r="N1018">
        <v>80021</v>
      </c>
      <c r="O1018" t="s">
        <v>70</v>
      </c>
      <c r="Q1018" t="s">
        <v>3359</v>
      </c>
      <c r="S1018" t="s">
        <v>72</v>
      </c>
      <c r="T1018" t="s">
        <v>3360</v>
      </c>
      <c r="U1018" t="s">
        <v>3361</v>
      </c>
      <c r="V1018" t="s">
        <v>3362</v>
      </c>
      <c r="W1018" t="s">
        <v>774</v>
      </c>
      <c r="X1018" t="s">
        <v>3363</v>
      </c>
      <c r="Y1018" t="str">
        <f>"37-3011"</f>
        <v>37-3011</v>
      </c>
      <c r="Z1018" t="s">
        <v>94</v>
      </c>
      <c r="AA1018">
        <v>541320</v>
      </c>
      <c r="AB1018">
        <v>30</v>
      </c>
      <c r="AD1018" t="s">
        <v>79</v>
      </c>
      <c r="AE1018" t="s">
        <v>80</v>
      </c>
      <c r="AF1018">
        <v>40</v>
      </c>
      <c r="AG1018" s="4">
        <v>0.29166666666666669</v>
      </c>
      <c r="AH1018" s="4">
        <v>0.66666666666666663</v>
      </c>
      <c r="AI1018" s="6">
        <v>16</v>
      </c>
      <c r="AM1018" t="s">
        <v>82</v>
      </c>
      <c r="AO1018" t="s">
        <v>83</v>
      </c>
      <c r="AR1018" t="s">
        <v>82</v>
      </c>
      <c r="AT1018" t="s">
        <v>82</v>
      </c>
      <c r="AW1018" t="s">
        <v>82</v>
      </c>
      <c r="AY1018" t="s">
        <v>3358</v>
      </c>
      <c r="AZ1018" t="s">
        <v>3364</v>
      </c>
      <c r="BA1018" t="s">
        <v>774</v>
      </c>
      <c r="BB1018">
        <v>80021</v>
      </c>
      <c r="BC1018" t="s">
        <v>79</v>
      </c>
      <c r="BH1018" t="s">
        <v>3357</v>
      </c>
      <c r="BJ1018">
        <v>461896786</v>
      </c>
    </row>
    <row r="1019" spans="1:62" x14ac:dyDescent="0.25">
      <c r="A1019" t="s">
        <v>3545</v>
      </c>
      <c r="B1019" s="2">
        <v>43446</v>
      </c>
      <c r="C1019" t="s">
        <v>63</v>
      </c>
      <c r="D1019" s="3">
        <v>43434.791695462962</v>
      </c>
      <c r="E1019" t="s">
        <v>91</v>
      </c>
      <c r="H1019" t="s">
        <v>3546</v>
      </c>
      <c r="J1019" t="s">
        <v>3547</v>
      </c>
      <c r="K1019" t="s">
        <v>3548</v>
      </c>
      <c r="L1019" t="s">
        <v>1493</v>
      </c>
      <c r="M1019" t="s">
        <v>308</v>
      </c>
      <c r="N1019">
        <v>7726</v>
      </c>
      <c r="O1019" t="s">
        <v>70</v>
      </c>
      <c r="Q1019" t="s">
        <v>3549</v>
      </c>
      <c r="S1019" t="s">
        <v>72</v>
      </c>
      <c r="T1019" t="s">
        <v>2824</v>
      </c>
      <c r="U1019" t="s">
        <v>3543</v>
      </c>
      <c r="V1019" t="s">
        <v>642</v>
      </c>
      <c r="W1019" t="s">
        <v>105</v>
      </c>
      <c r="X1019" t="s">
        <v>106</v>
      </c>
      <c r="Y1019" t="str">
        <f>"37-3011"</f>
        <v>37-3011</v>
      </c>
      <c r="Z1019" t="s">
        <v>94</v>
      </c>
      <c r="AA1019">
        <v>561730</v>
      </c>
      <c r="AB1019">
        <v>29</v>
      </c>
      <c r="AD1019" t="s">
        <v>79</v>
      </c>
      <c r="AE1019" t="s">
        <v>95</v>
      </c>
      <c r="AF1019">
        <v>40</v>
      </c>
      <c r="AG1019" s="4">
        <v>0.3125</v>
      </c>
      <c r="AH1019" s="4">
        <v>0.6875</v>
      </c>
      <c r="AI1019" s="5">
        <v>16.809999999999999</v>
      </c>
      <c r="AL1019" t="s">
        <v>81</v>
      </c>
      <c r="AM1019" t="s">
        <v>82</v>
      </c>
      <c r="AO1019" t="s">
        <v>83</v>
      </c>
      <c r="AR1019" t="s">
        <v>82</v>
      </c>
      <c r="AT1019" t="s">
        <v>82</v>
      </c>
      <c r="AW1019" t="s">
        <v>82</v>
      </c>
      <c r="AY1019" t="s">
        <v>1493</v>
      </c>
      <c r="AZ1019" t="s">
        <v>1467</v>
      </c>
      <c r="BA1019" t="s">
        <v>308</v>
      </c>
      <c r="BB1019">
        <v>7726</v>
      </c>
      <c r="BC1019" t="s">
        <v>79</v>
      </c>
      <c r="BH1019" t="s">
        <v>3547</v>
      </c>
      <c r="BJ1019">
        <v>223369110</v>
      </c>
    </row>
    <row r="1020" spans="1:62" x14ac:dyDescent="0.25">
      <c r="A1020" t="s">
        <v>4243</v>
      </c>
      <c r="B1020" s="2">
        <v>43446</v>
      </c>
      <c r="C1020" t="s">
        <v>63</v>
      </c>
      <c r="D1020" s="3">
        <v>43434.79356633102</v>
      </c>
      <c r="E1020" t="s">
        <v>91</v>
      </c>
      <c r="H1020" t="s">
        <v>4244</v>
      </c>
      <c r="J1020" t="s">
        <v>4245</v>
      </c>
      <c r="K1020" t="s">
        <v>4246</v>
      </c>
      <c r="L1020" t="s">
        <v>4247</v>
      </c>
      <c r="M1020" t="s">
        <v>881</v>
      </c>
      <c r="N1020">
        <v>83340</v>
      </c>
      <c r="O1020" t="s">
        <v>70</v>
      </c>
      <c r="Q1020" t="s">
        <v>4248</v>
      </c>
      <c r="S1020" t="s">
        <v>72</v>
      </c>
      <c r="T1020" t="s">
        <v>640</v>
      </c>
      <c r="U1020" t="s">
        <v>641</v>
      </c>
      <c r="V1020" t="s">
        <v>642</v>
      </c>
      <c r="W1020" t="s">
        <v>105</v>
      </c>
      <c r="X1020" t="s">
        <v>4249</v>
      </c>
      <c r="Y1020" t="str">
        <f>"47-2022"</f>
        <v>47-2022</v>
      </c>
      <c r="Z1020" t="s">
        <v>4250</v>
      </c>
      <c r="AA1020">
        <v>238140</v>
      </c>
      <c r="AB1020">
        <v>8</v>
      </c>
      <c r="AD1020" t="s">
        <v>79</v>
      </c>
      <c r="AE1020" t="s">
        <v>95</v>
      </c>
      <c r="AF1020">
        <v>40</v>
      </c>
      <c r="AG1020" s="4">
        <v>0.3125</v>
      </c>
      <c r="AH1020" s="4">
        <v>0.66666666666666663</v>
      </c>
      <c r="AI1020" s="5">
        <v>23.16</v>
      </c>
      <c r="AJ1020">
        <v>34.74</v>
      </c>
      <c r="AL1020" t="s">
        <v>81</v>
      </c>
      <c r="AM1020" t="s">
        <v>82</v>
      </c>
      <c r="AO1020" t="s">
        <v>83</v>
      </c>
      <c r="AR1020" t="s">
        <v>82</v>
      </c>
      <c r="AT1020" t="s">
        <v>82</v>
      </c>
      <c r="AW1020" t="s">
        <v>72</v>
      </c>
      <c r="AX1020">
        <v>6</v>
      </c>
      <c r="AY1020" t="s">
        <v>4247</v>
      </c>
      <c r="AZ1020" t="s">
        <v>4251</v>
      </c>
      <c r="BA1020" t="s">
        <v>881</v>
      </c>
      <c r="BB1020">
        <v>83340</v>
      </c>
      <c r="BC1020" t="s">
        <v>79</v>
      </c>
      <c r="BH1020" t="s">
        <v>4245</v>
      </c>
      <c r="BJ1020">
        <v>455442557</v>
      </c>
    </row>
    <row r="1021" spans="1:62" x14ac:dyDescent="0.25">
      <c r="A1021" t="s">
        <v>6111</v>
      </c>
      <c r="B1021" s="2">
        <v>43446</v>
      </c>
      <c r="C1021" t="s">
        <v>63</v>
      </c>
      <c r="D1021" s="3">
        <v>43378.200215856479</v>
      </c>
      <c r="E1021" t="s">
        <v>117</v>
      </c>
      <c r="H1021" t="s">
        <v>6112</v>
      </c>
      <c r="J1021" t="s">
        <v>3319</v>
      </c>
      <c r="L1021" t="s">
        <v>3320</v>
      </c>
      <c r="M1021" t="s">
        <v>761</v>
      </c>
      <c r="N1021">
        <v>31750</v>
      </c>
      <c r="O1021" t="s">
        <v>70</v>
      </c>
      <c r="Q1021" t="s">
        <v>3321</v>
      </c>
      <c r="S1021" t="s">
        <v>72</v>
      </c>
      <c r="T1021" t="s">
        <v>958</v>
      </c>
      <c r="U1021" t="s">
        <v>959</v>
      </c>
      <c r="V1021" t="s">
        <v>960</v>
      </c>
      <c r="W1021" t="s">
        <v>86</v>
      </c>
      <c r="X1021" t="s">
        <v>763</v>
      </c>
      <c r="Y1021" t="str">
        <f>"45-4011"</f>
        <v>45-4011</v>
      </c>
      <c r="Z1021" t="s">
        <v>763</v>
      </c>
      <c r="AA1021">
        <v>56173</v>
      </c>
      <c r="AB1021">
        <v>30</v>
      </c>
      <c r="AD1021" t="s">
        <v>79</v>
      </c>
      <c r="AE1021" t="s">
        <v>80</v>
      </c>
      <c r="AF1021">
        <v>40</v>
      </c>
      <c r="AG1021" s="4">
        <v>0.33333333333333331</v>
      </c>
      <c r="AH1021" s="4">
        <v>0.70833333333333337</v>
      </c>
      <c r="AI1021" s="5">
        <v>14.02</v>
      </c>
      <c r="AL1021" t="s">
        <v>81</v>
      </c>
      <c r="AM1021" t="s">
        <v>82</v>
      </c>
      <c r="AO1021" t="s">
        <v>83</v>
      </c>
      <c r="AR1021" t="s">
        <v>82</v>
      </c>
      <c r="AT1021" t="s">
        <v>82</v>
      </c>
      <c r="AW1021" t="s">
        <v>82</v>
      </c>
      <c r="AY1021" t="s">
        <v>3320</v>
      </c>
      <c r="AZ1021" t="s">
        <v>6113</v>
      </c>
      <c r="BA1021" t="s">
        <v>6114</v>
      </c>
      <c r="BB1021">
        <v>31750</v>
      </c>
      <c r="BC1021" t="s">
        <v>79</v>
      </c>
      <c r="BH1021" t="s">
        <v>3319</v>
      </c>
      <c r="BJ1021">
        <v>830931134</v>
      </c>
    </row>
    <row r="1022" spans="1:62" x14ac:dyDescent="0.25">
      <c r="A1022" t="s">
        <v>6304</v>
      </c>
      <c r="B1022" s="2">
        <v>43446</v>
      </c>
      <c r="C1022" t="s">
        <v>63</v>
      </c>
      <c r="D1022" s="3">
        <v>43434.799209861114</v>
      </c>
      <c r="E1022" t="s">
        <v>91</v>
      </c>
      <c r="H1022" t="s">
        <v>6305</v>
      </c>
      <c r="I1022" t="s">
        <v>6306</v>
      </c>
      <c r="J1022" t="s">
        <v>6307</v>
      </c>
      <c r="L1022" t="s">
        <v>240</v>
      </c>
      <c r="M1022" t="s">
        <v>147</v>
      </c>
      <c r="N1022">
        <v>15226</v>
      </c>
      <c r="O1022" t="s">
        <v>70</v>
      </c>
      <c r="Q1022" t="s">
        <v>6308</v>
      </c>
      <c r="S1022" t="s">
        <v>72</v>
      </c>
      <c r="T1022" t="s">
        <v>2824</v>
      </c>
      <c r="U1022" t="s">
        <v>3717</v>
      </c>
      <c r="V1022" t="s">
        <v>642</v>
      </c>
      <c r="W1022" t="s">
        <v>105</v>
      </c>
      <c r="X1022" t="s">
        <v>6309</v>
      </c>
      <c r="Y1022" t="str">
        <f>"37-3011"</f>
        <v>37-3011</v>
      </c>
      <c r="Z1022" t="s">
        <v>94</v>
      </c>
      <c r="AA1022">
        <v>561730</v>
      </c>
      <c r="AB1022">
        <v>8</v>
      </c>
      <c r="AD1022" t="s">
        <v>79</v>
      </c>
      <c r="AE1022" t="s">
        <v>95</v>
      </c>
      <c r="AF1022">
        <v>40</v>
      </c>
      <c r="AG1022" s="4">
        <v>0.25</v>
      </c>
      <c r="AH1022" s="4">
        <v>0.60416666666666663</v>
      </c>
      <c r="AI1022" s="5">
        <v>13.77</v>
      </c>
      <c r="AJ1022">
        <v>20.66</v>
      </c>
      <c r="AK1022">
        <v>24</v>
      </c>
      <c r="AL1022" t="s">
        <v>81</v>
      </c>
      <c r="AM1022" t="s">
        <v>82</v>
      </c>
      <c r="AO1022" t="s">
        <v>83</v>
      </c>
      <c r="AR1022" t="s">
        <v>82</v>
      </c>
      <c r="AT1022" t="s">
        <v>82</v>
      </c>
      <c r="AW1022" t="s">
        <v>82</v>
      </c>
      <c r="AY1022" t="s">
        <v>6310</v>
      </c>
      <c r="AZ1022" t="s">
        <v>3309</v>
      </c>
      <c r="BA1022" t="s">
        <v>147</v>
      </c>
      <c r="BB1022">
        <v>15209</v>
      </c>
      <c r="BC1022" t="s">
        <v>79</v>
      </c>
      <c r="BH1022" t="s">
        <v>6311</v>
      </c>
      <c r="BJ1022">
        <v>455382509</v>
      </c>
    </row>
    <row r="1023" spans="1:62" x14ac:dyDescent="0.25">
      <c r="A1023" t="s">
        <v>6371</v>
      </c>
      <c r="B1023" s="2">
        <v>43446</v>
      </c>
      <c r="C1023" t="s">
        <v>63</v>
      </c>
      <c r="D1023" s="3">
        <v>43406.836277083334</v>
      </c>
      <c r="E1023" t="s">
        <v>1763</v>
      </c>
      <c r="F1023" s="2">
        <v>43497</v>
      </c>
      <c r="G1023" s="2">
        <v>43770</v>
      </c>
      <c r="H1023" t="s">
        <v>6372</v>
      </c>
      <c r="J1023" t="s">
        <v>6373</v>
      </c>
      <c r="L1023" t="s">
        <v>1629</v>
      </c>
      <c r="M1023" t="s">
        <v>821</v>
      </c>
      <c r="N1023">
        <v>97504</v>
      </c>
      <c r="O1023" t="s">
        <v>70</v>
      </c>
      <c r="Q1023" t="s">
        <v>6374</v>
      </c>
      <c r="S1023" t="s">
        <v>72</v>
      </c>
      <c r="T1023" t="s">
        <v>878</v>
      </c>
      <c r="U1023" t="s">
        <v>2327</v>
      </c>
      <c r="V1023" t="s">
        <v>880</v>
      </c>
      <c r="W1023" t="s">
        <v>881</v>
      </c>
      <c r="X1023" t="s">
        <v>1092</v>
      </c>
      <c r="Y1023" t="str">
        <f>"45-4011"</f>
        <v>45-4011</v>
      </c>
      <c r="Z1023" t="s">
        <v>763</v>
      </c>
      <c r="AA1023">
        <v>115310</v>
      </c>
      <c r="AB1023">
        <v>31</v>
      </c>
      <c r="AC1023">
        <v>31</v>
      </c>
      <c r="AD1023" t="s">
        <v>79</v>
      </c>
      <c r="AE1023" t="s">
        <v>95</v>
      </c>
      <c r="AF1023">
        <v>40</v>
      </c>
      <c r="AG1023" s="4">
        <v>0.25</v>
      </c>
      <c r="AH1023" s="4">
        <v>0.60416666666666663</v>
      </c>
      <c r="AI1023" s="6">
        <v>12</v>
      </c>
      <c r="AJ1023">
        <v>18</v>
      </c>
      <c r="AK1023">
        <v>31.05</v>
      </c>
      <c r="AL1023" t="s">
        <v>81</v>
      </c>
      <c r="AM1023" t="s">
        <v>82</v>
      </c>
      <c r="AO1023" t="s">
        <v>83</v>
      </c>
      <c r="AR1023" t="s">
        <v>82</v>
      </c>
      <c r="AT1023" t="s">
        <v>82</v>
      </c>
      <c r="AW1023" t="s">
        <v>72</v>
      </c>
      <c r="AX1023">
        <v>3</v>
      </c>
      <c r="AY1023" t="s">
        <v>1629</v>
      </c>
      <c r="AZ1023" t="s">
        <v>1588</v>
      </c>
      <c r="BA1023" t="s">
        <v>821</v>
      </c>
      <c r="BB1023">
        <v>97504</v>
      </c>
      <c r="BC1023" t="s">
        <v>79</v>
      </c>
      <c r="BH1023" t="s">
        <v>6375</v>
      </c>
      <c r="BJ1023">
        <v>461913345</v>
      </c>
    </row>
    <row r="1024" spans="1:62" x14ac:dyDescent="0.25">
      <c r="A1024" t="s">
        <v>7246</v>
      </c>
      <c r="B1024" s="2">
        <v>43446</v>
      </c>
      <c r="C1024" t="s">
        <v>63</v>
      </c>
      <c r="D1024" s="3">
        <v>43401.873263229165</v>
      </c>
      <c r="E1024" t="s">
        <v>91</v>
      </c>
      <c r="H1024" t="s">
        <v>7247</v>
      </c>
      <c r="I1024" t="s">
        <v>683</v>
      </c>
      <c r="J1024" t="s">
        <v>7248</v>
      </c>
      <c r="K1024" t="s">
        <v>683</v>
      </c>
      <c r="L1024" t="s">
        <v>1700</v>
      </c>
      <c r="M1024" t="s">
        <v>76</v>
      </c>
      <c r="N1024">
        <v>74128</v>
      </c>
      <c r="O1024" t="s">
        <v>70</v>
      </c>
      <c r="P1024" t="s">
        <v>683</v>
      </c>
      <c r="Q1024" t="s">
        <v>7249</v>
      </c>
      <c r="S1024" t="s">
        <v>72</v>
      </c>
      <c r="T1024" t="s">
        <v>5730</v>
      </c>
      <c r="U1024" t="s">
        <v>5731</v>
      </c>
      <c r="V1024" t="s">
        <v>5732</v>
      </c>
      <c r="W1024" t="s">
        <v>76</v>
      </c>
      <c r="X1024" t="s">
        <v>93</v>
      </c>
      <c r="Y1024" t="str">
        <f>"37-3011"</f>
        <v>37-3011</v>
      </c>
      <c r="Z1024" t="s">
        <v>94</v>
      </c>
      <c r="AA1024">
        <v>561730</v>
      </c>
      <c r="AB1024">
        <v>6</v>
      </c>
      <c r="AD1024" t="s">
        <v>79</v>
      </c>
      <c r="AE1024" t="s">
        <v>95</v>
      </c>
      <c r="AF1024">
        <v>40</v>
      </c>
      <c r="AG1024" s="4">
        <v>0.29166666666666669</v>
      </c>
      <c r="AH1024" s="4">
        <v>0.66666666666666663</v>
      </c>
      <c r="AI1024" s="5">
        <v>12.95</v>
      </c>
      <c r="AJ1024">
        <v>0</v>
      </c>
      <c r="AK1024">
        <v>0</v>
      </c>
      <c r="AL1024" t="s">
        <v>81</v>
      </c>
      <c r="AM1024" t="s">
        <v>82</v>
      </c>
      <c r="AO1024" t="s">
        <v>213</v>
      </c>
      <c r="AP1024" t="s">
        <v>683</v>
      </c>
      <c r="AQ1024" t="s">
        <v>683</v>
      </c>
      <c r="AR1024" t="s">
        <v>82</v>
      </c>
      <c r="AT1024" t="s">
        <v>82</v>
      </c>
      <c r="AW1024" t="s">
        <v>82</v>
      </c>
      <c r="AY1024" t="s">
        <v>1700</v>
      </c>
      <c r="AZ1024" t="s">
        <v>1700</v>
      </c>
      <c r="BA1024" t="s">
        <v>76</v>
      </c>
      <c r="BB1024">
        <v>74128</v>
      </c>
      <c r="BC1024" t="s">
        <v>79</v>
      </c>
      <c r="BH1024" t="s">
        <v>7248</v>
      </c>
      <c r="BI1024" t="s">
        <v>683</v>
      </c>
      <c r="BJ1024">
        <v>461091789</v>
      </c>
    </row>
    <row r="1025" spans="1:62" x14ac:dyDescent="0.25">
      <c r="A1025" t="s">
        <v>7627</v>
      </c>
      <c r="B1025" s="2">
        <v>43446</v>
      </c>
      <c r="C1025" t="s">
        <v>63</v>
      </c>
      <c r="D1025" s="3">
        <v>43411.4423469213</v>
      </c>
      <c r="E1025" t="s">
        <v>117</v>
      </c>
      <c r="H1025" t="s">
        <v>7628</v>
      </c>
      <c r="J1025" t="s">
        <v>7629</v>
      </c>
      <c r="L1025" t="s">
        <v>7630</v>
      </c>
      <c r="M1025" t="s">
        <v>308</v>
      </c>
      <c r="N1025">
        <v>8801</v>
      </c>
      <c r="O1025" t="s">
        <v>70</v>
      </c>
      <c r="Q1025" t="s">
        <v>7631</v>
      </c>
      <c r="S1025" t="s">
        <v>82</v>
      </c>
      <c r="U1025" t="s">
        <v>92</v>
      </c>
      <c r="X1025" t="s">
        <v>1593</v>
      </c>
      <c r="Y1025" t="str">
        <f>"39-9011"</f>
        <v>39-9011</v>
      </c>
      <c r="Z1025" t="s">
        <v>893</v>
      </c>
      <c r="AA1025">
        <v>814110</v>
      </c>
      <c r="AB1025">
        <v>1</v>
      </c>
      <c r="AD1025" t="s">
        <v>79</v>
      </c>
      <c r="AE1025" t="s">
        <v>599</v>
      </c>
      <c r="AF1025">
        <v>45</v>
      </c>
      <c r="AG1025" s="4">
        <v>0.29166666666666669</v>
      </c>
      <c r="AH1025" s="4">
        <v>0.66666666666666663</v>
      </c>
      <c r="AI1025" s="6">
        <v>12</v>
      </c>
      <c r="AL1025" t="s">
        <v>81</v>
      </c>
      <c r="AM1025" t="s">
        <v>82</v>
      </c>
      <c r="AO1025" t="s">
        <v>83</v>
      </c>
      <c r="AR1025" t="s">
        <v>82</v>
      </c>
      <c r="AT1025" t="s">
        <v>82</v>
      </c>
      <c r="AW1025" t="s">
        <v>82</v>
      </c>
      <c r="AY1025" t="s">
        <v>7632</v>
      </c>
      <c r="AZ1025" t="s">
        <v>3038</v>
      </c>
      <c r="BA1025" t="s">
        <v>308</v>
      </c>
      <c r="BB1025">
        <v>8801</v>
      </c>
      <c r="BC1025" t="s">
        <v>87</v>
      </c>
      <c r="BH1025" t="s">
        <v>7633</v>
      </c>
      <c r="BJ1025">
        <v>832220163</v>
      </c>
    </row>
    <row r="1026" spans="1:62" x14ac:dyDescent="0.25">
      <c r="A1026" t="s">
        <v>8729</v>
      </c>
      <c r="B1026" s="2">
        <v>43446</v>
      </c>
      <c r="C1026" t="s">
        <v>63</v>
      </c>
      <c r="D1026" s="3">
        <v>43418.540726446758</v>
      </c>
      <c r="E1026" t="s">
        <v>64</v>
      </c>
      <c r="F1026" s="2">
        <v>43497</v>
      </c>
      <c r="G1026" s="2">
        <v>43770</v>
      </c>
      <c r="H1026" t="s">
        <v>8730</v>
      </c>
      <c r="J1026" t="s">
        <v>8731</v>
      </c>
      <c r="L1026" t="s">
        <v>8732</v>
      </c>
      <c r="M1026" t="s">
        <v>323</v>
      </c>
      <c r="N1026">
        <v>96097</v>
      </c>
      <c r="O1026" t="s">
        <v>70</v>
      </c>
      <c r="Q1026" t="s">
        <v>8733</v>
      </c>
      <c r="S1026" t="s">
        <v>72</v>
      </c>
      <c r="T1026" t="s">
        <v>878</v>
      </c>
      <c r="U1026" t="s">
        <v>2327</v>
      </c>
      <c r="V1026" t="s">
        <v>880</v>
      </c>
      <c r="W1026" t="s">
        <v>881</v>
      </c>
      <c r="X1026" t="s">
        <v>1092</v>
      </c>
      <c r="Y1026" t="str">
        <f>"45-4011"</f>
        <v>45-4011</v>
      </c>
      <c r="Z1026" t="s">
        <v>763</v>
      </c>
      <c r="AA1026">
        <v>115310</v>
      </c>
      <c r="AB1026">
        <v>129</v>
      </c>
      <c r="AC1026">
        <v>129</v>
      </c>
      <c r="AD1026" t="s">
        <v>79</v>
      </c>
      <c r="AE1026" t="s">
        <v>80</v>
      </c>
      <c r="AF1026">
        <v>40</v>
      </c>
      <c r="AG1026" s="4">
        <v>0.25</v>
      </c>
      <c r="AH1026" s="4">
        <v>0.625</v>
      </c>
      <c r="AI1026" s="6">
        <v>12</v>
      </c>
      <c r="AJ1026">
        <v>18</v>
      </c>
      <c r="AK1026">
        <v>37.5</v>
      </c>
      <c r="AL1026" t="s">
        <v>81</v>
      </c>
      <c r="AM1026" t="s">
        <v>82</v>
      </c>
      <c r="AO1026" t="s">
        <v>83</v>
      </c>
      <c r="AR1026" t="s">
        <v>82</v>
      </c>
      <c r="AT1026" t="s">
        <v>82</v>
      </c>
      <c r="AW1026" t="s">
        <v>72</v>
      </c>
      <c r="AX1026">
        <v>3</v>
      </c>
      <c r="AY1026" t="s">
        <v>8732</v>
      </c>
      <c r="AZ1026" t="s">
        <v>8734</v>
      </c>
      <c r="BA1026" t="s">
        <v>323</v>
      </c>
      <c r="BB1026">
        <v>96097</v>
      </c>
      <c r="BC1026" t="s">
        <v>79</v>
      </c>
      <c r="BH1026" t="s">
        <v>8735</v>
      </c>
      <c r="BJ1026">
        <v>455180010</v>
      </c>
    </row>
    <row r="1027" spans="1:62" x14ac:dyDescent="0.25">
      <c r="A1027" t="s">
        <v>9046</v>
      </c>
      <c r="B1027" s="2">
        <v>43446</v>
      </c>
      <c r="C1027" t="s">
        <v>63</v>
      </c>
      <c r="D1027" s="3">
        <v>43406.836596527777</v>
      </c>
      <c r="E1027" t="s">
        <v>1763</v>
      </c>
      <c r="F1027" s="2">
        <v>43497</v>
      </c>
      <c r="G1027" s="2">
        <v>43800</v>
      </c>
      <c r="H1027" t="s">
        <v>9047</v>
      </c>
      <c r="I1027" t="s">
        <v>9048</v>
      </c>
      <c r="J1027" t="s">
        <v>9049</v>
      </c>
      <c r="L1027" t="s">
        <v>9050</v>
      </c>
      <c r="M1027" t="s">
        <v>278</v>
      </c>
      <c r="N1027">
        <v>23453</v>
      </c>
      <c r="O1027" t="s">
        <v>70</v>
      </c>
      <c r="Q1027" t="s">
        <v>9051</v>
      </c>
      <c r="S1027" t="s">
        <v>72</v>
      </c>
      <c r="T1027" t="s">
        <v>5117</v>
      </c>
      <c r="U1027" t="s">
        <v>5118</v>
      </c>
      <c r="V1027" t="s">
        <v>2222</v>
      </c>
      <c r="W1027" t="s">
        <v>278</v>
      </c>
      <c r="X1027" t="s">
        <v>106</v>
      </c>
      <c r="Y1027" t="str">
        <f>"37-3011"</f>
        <v>37-3011</v>
      </c>
      <c r="Z1027" t="s">
        <v>94</v>
      </c>
      <c r="AA1027">
        <v>561730</v>
      </c>
      <c r="AB1027">
        <v>10</v>
      </c>
      <c r="AC1027">
        <v>10</v>
      </c>
      <c r="AD1027" t="s">
        <v>79</v>
      </c>
      <c r="AE1027" t="s">
        <v>80</v>
      </c>
      <c r="AF1027">
        <v>35</v>
      </c>
      <c r="AG1027" s="4">
        <v>0.29166666666666669</v>
      </c>
      <c r="AH1027" s="4">
        <v>0.70833333333333337</v>
      </c>
      <c r="AI1027" s="5">
        <v>12.46</v>
      </c>
      <c r="AJ1027">
        <v>18.690000000000001</v>
      </c>
      <c r="AL1027" t="s">
        <v>81</v>
      </c>
      <c r="AM1027" t="s">
        <v>82</v>
      </c>
      <c r="AO1027" t="s">
        <v>83</v>
      </c>
      <c r="AR1027" t="s">
        <v>82</v>
      </c>
      <c r="AT1027" t="s">
        <v>82</v>
      </c>
      <c r="AW1027" t="s">
        <v>72</v>
      </c>
      <c r="AX1027">
        <v>3</v>
      </c>
      <c r="AY1027" t="s">
        <v>9050</v>
      </c>
      <c r="AZ1027" t="s">
        <v>9052</v>
      </c>
      <c r="BA1027" t="s">
        <v>278</v>
      </c>
      <c r="BB1027">
        <v>23453</v>
      </c>
      <c r="BC1027" t="s">
        <v>79</v>
      </c>
      <c r="BH1027" t="s">
        <v>9049</v>
      </c>
      <c r="BJ1027">
        <v>541449920</v>
      </c>
    </row>
    <row r="1028" spans="1:62" x14ac:dyDescent="0.25">
      <c r="A1028" t="s">
        <v>9216</v>
      </c>
      <c r="B1028" s="2">
        <v>43446</v>
      </c>
      <c r="C1028" t="s">
        <v>63</v>
      </c>
      <c r="D1028" s="3">
        <v>43413.216838333334</v>
      </c>
      <c r="E1028" t="s">
        <v>117</v>
      </c>
      <c r="H1028" t="s">
        <v>9217</v>
      </c>
      <c r="I1028" t="s">
        <v>9218</v>
      </c>
      <c r="J1028" t="s">
        <v>9219</v>
      </c>
      <c r="K1028" t="s">
        <v>2415</v>
      </c>
      <c r="L1028" t="s">
        <v>9220</v>
      </c>
      <c r="M1028" t="s">
        <v>308</v>
      </c>
      <c r="N1028">
        <v>8106</v>
      </c>
      <c r="O1028" t="s">
        <v>70</v>
      </c>
      <c r="P1028" t="s">
        <v>67</v>
      </c>
      <c r="Q1028" t="s">
        <v>9221</v>
      </c>
      <c r="S1028" t="s">
        <v>82</v>
      </c>
      <c r="U1028" t="s">
        <v>92</v>
      </c>
      <c r="X1028" t="s">
        <v>94</v>
      </c>
      <c r="Y1028" t="str">
        <f>"37-3011"</f>
        <v>37-3011</v>
      </c>
      <c r="Z1028" t="s">
        <v>94</v>
      </c>
      <c r="AA1028">
        <v>561730</v>
      </c>
      <c r="AB1028">
        <v>5</v>
      </c>
      <c r="AD1028" t="s">
        <v>79</v>
      </c>
      <c r="AE1028" t="s">
        <v>80</v>
      </c>
      <c r="AF1028">
        <v>35</v>
      </c>
      <c r="AG1028" s="4">
        <v>0.27083333333333331</v>
      </c>
      <c r="AH1028" s="4">
        <v>0.77083333333333337</v>
      </c>
      <c r="AI1028" s="5">
        <v>13.47</v>
      </c>
      <c r="AJ1028">
        <v>20.2</v>
      </c>
      <c r="AL1028" t="s">
        <v>81</v>
      </c>
      <c r="AM1028" t="s">
        <v>82</v>
      </c>
      <c r="AO1028" t="s">
        <v>83</v>
      </c>
      <c r="AR1028" t="s">
        <v>82</v>
      </c>
      <c r="AT1028" t="s">
        <v>82</v>
      </c>
      <c r="AW1028" t="s">
        <v>82</v>
      </c>
      <c r="AY1028" t="s">
        <v>9222</v>
      </c>
      <c r="AZ1028" t="s">
        <v>2709</v>
      </c>
      <c r="BA1028" t="s">
        <v>308</v>
      </c>
      <c r="BB1028" t="s">
        <v>9223</v>
      </c>
      <c r="BC1028" t="s">
        <v>79</v>
      </c>
      <c r="BH1028" t="s">
        <v>9219</v>
      </c>
      <c r="BI1028" t="s">
        <v>2415</v>
      </c>
      <c r="BJ1028">
        <v>463734610</v>
      </c>
    </row>
    <row r="1029" spans="1:62" x14ac:dyDescent="0.25">
      <c r="A1029" t="s">
        <v>10281</v>
      </c>
      <c r="B1029" s="2">
        <v>43446</v>
      </c>
      <c r="C1029" t="s">
        <v>63</v>
      </c>
      <c r="D1029" s="3">
        <v>43406.833354374998</v>
      </c>
      <c r="E1029" t="s">
        <v>64</v>
      </c>
      <c r="F1029" s="2">
        <v>43497</v>
      </c>
      <c r="G1029" s="2">
        <v>43799</v>
      </c>
      <c r="H1029" t="s">
        <v>10282</v>
      </c>
      <c r="J1029" t="s">
        <v>10283</v>
      </c>
      <c r="L1029" t="s">
        <v>8390</v>
      </c>
      <c r="M1029" t="s">
        <v>105</v>
      </c>
      <c r="N1029">
        <v>76571</v>
      </c>
      <c r="O1029" t="s">
        <v>70</v>
      </c>
      <c r="Q1029" t="s">
        <v>10284</v>
      </c>
      <c r="S1029" t="s">
        <v>72</v>
      </c>
      <c r="T1029" t="s">
        <v>2824</v>
      </c>
      <c r="U1029" t="s">
        <v>3717</v>
      </c>
      <c r="V1029" t="s">
        <v>642</v>
      </c>
      <c r="W1029" t="s">
        <v>105</v>
      </c>
      <c r="X1029" t="s">
        <v>106</v>
      </c>
      <c r="Y1029" t="str">
        <f>"37-3011"</f>
        <v>37-3011</v>
      </c>
      <c r="Z1029" t="s">
        <v>94</v>
      </c>
      <c r="AA1029">
        <v>561730</v>
      </c>
      <c r="AB1029">
        <v>52</v>
      </c>
      <c r="AC1029">
        <v>52</v>
      </c>
      <c r="AD1029" t="s">
        <v>79</v>
      </c>
      <c r="AE1029" t="s">
        <v>95</v>
      </c>
      <c r="AF1029">
        <v>40</v>
      </c>
      <c r="AG1029" s="4">
        <v>0.29166666666666669</v>
      </c>
      <c r="AH1029" s="4">
        <v>0.72916666666666663</v>
      </c>
      <c r="AI1029" s="5">
        <v>12.56</v>
      </c>
      <c r="AJ1029">
        <v>18.84</v>
      </c>
      <c r="AK1029">
        <v>30</v>
      </c>
      <c r="AL1029" t="s">
        <v>81</v>
      </c>
      <c r="AM1029" t="s">
        <v>82</v>
      </c>
      <c r="AO1029" t="s">
        <v>83</v>
      </c>
      <c r="AR1029" t="s">
        <v>82</v>
      </c>
      <c r="AT1029" t="s">
        <v>82</v>
      </c>
      <c r="AW1029" t="s">
        <v>82</v>
      </c>
      <c r="AY1029" t="s">
        <v>8390</v>
      </c>
      <c r="AZ1029" t="s">
        <v>10150</v>
      </c>
      <c r="BA1029" t="s">
        <v>105</v>
      </c>
      <c r="BB1029">
        <v>76571</v>
      </c>
      <c r="BC1029" t="s">
        <v>79</v>
      </c>
      <c r="BH1029" t="s">
        <v>10283</v>
      </c>
      <c r="BJ1029">
        <v>742879988</v>
      </c>
    </row>
    <row r="1030" spans="1:62" x14ac:dyDescent="0.25">
      <c r="A1030" t="s">
        <v>11535</v>
      </c>
      <c r="B1030" s="2">
        <v>43446</v>
      </c>
      <c r="C1030" t="s">
        <v>63</v>
      </c>
      <c r="D1030" s="3">
        <v>43409.79455327546</v>
      </c>
      <c r="E1030" t="s">
        <v>64</v>
      </c>
      <c r="F1030" s="2">
        <v>43500</v>
      </c>
      <c r="G1030" s="2">
        <v>43803</v>
      </c>
      <c r="H1030" t="s">
        <v>11536</v>
      </c>
      <c r="J1030" t="s">
        <v>11537</v>
      </c>
      <c r="L1030" t="s">
        <v>3169</v>
      </c>
      <c r="M1030" t="s">
        <v>2314</v>
      </c>
      <c r="N1030">
        <v>46268</v>
      </c>
      <c r="O1030" t="s">
        <v>70</v>
      </c>
      <c r="Q1030" t="s">
        <v>11538</v>
      </c>
      <c r="S1030" t="s">
        <v>72</v>
      </c>
      <c r="T1030" t="s">
        <v>1755</v>
      </c>
      <c r="U1030" t="s">
        <v>3891</v>
      </c>
      <c r="V1030" t="s">
        <v>3892</v>
      </c>
      <c r="W1030" t="s">
        <v>278</v>
      </c>
      <c r="X1030" t="s">
        <v>106</v>
      </c>
      <c r="Y1030" t="str">
        <f>"37-3011"</f>
        <v>37-3011</v>
      </c>
      <c r="Z1030" t="s">
        <v>94</v>
      </c>
      <c r="AA1030">
        <v>561730</v>
      </c>
      <c r="AB1030">
        <v>10</v>
      </c>
      <c r="AC1030">
        <v>10</v>
      </c>
      <c r="AD1030" t="s">
        <v>79</v>
      </c>
      <c r="AE1030" t="s">
        <v>80</v>
      </c>
      <c r="AF1030">
        <v>40</v>
      </c>
      <c r="AG1030" s="4">
        <v>0.29166666666666669</v>
      </c>
      <c r="AH1030" s="4">
        <v>0.64583333333333337</v>
      </c>
      <c r="AI1030" s="5">
        <v>13.41</v>
      </c>
      <c r="AJ1030">
        <v>20.12</v>
      </c>
      <c r="AL1030" t="s">
        <v>81</v>
      </c>
      <c r="AM1030" t="s">
        <v>82</v>
      </c>
      <c r="AO1030" t="s">
        <v>83</v>
      </c>
      <c r="AR1030" t="s">
        <v>82</v>
      </c>
      <c r="AT1030" t="s">
        <v>82</v>
      </c>
      <c r="AW1030" t="s">
        <v>82</v>
      </c>
      <c r="AY1030" t="s">
        <v>3169</v>
      </c>
      <c r="AZ1030" t="s">
        <v>1344</v>
      </c>
      <c r="BA1030" t="s">
        <v>2314</v>
      </c>
      <c r="BB1030">
        <v>46268</v>
      </c>
      <c r="BC1030" t="s">
        <v>79</v>
      </c>
      <c r="BH1030" t="s">
        <v>11537</v>
      </c>
      <c r="BJ1030">
        <v>351979978</v>
      </c>
    </row>
    <row r="1031" spans="1:62" x14ac:dyDescent="0.25">
      <c r="A1031" t="s">
        <v>11647</v>
      </c>
      <c r="B1031" s="2">
        <v>43446</v>
      </c>
      <c r="C1031" t="s">
        <v>63</v>
      </c>
      <c r="D1031" s="3">
        <v>43410.460465810182</v>
      </c>
      <c r="E1031" t="s">
        <v>117</v>
      </c>
      <c r="H1031" t="s">
        <v>6417</v>
      </c>
      <c r="J1031" t="s">
        <v>6418</v>
      </c>
      <c r="L1031" t="s">
        <v>6419</v>
      </c>
      <c r="M1031" t="s">
        <v>844</v>
      </c>
      <c r="N1031">
        <v>60176</v>
      </c>
      <c r="O1031" t="s">
        <v>70</v>
      </c>
      <c r="Q1031" t="s">
        <v>6420</v>
      </c>
      <c r="R1031">
        <v>3733</v>
      </c>
      <c r="S1031" t="s">
        <v>82</v>
      </c>
      <c r="U1031" t="s">
        <v>92</v>
      </c>
      <c r="X1031" t="s">
        <v>6421</v>
      </c>
      <c r="Y1031" t="str">
        <f>"51-9022"</f>
        <v>51-9022</v>
      </c>
      <c r="Z1031" t="s">
        <v>6422</v>
      </c>
      <c r="AA1031">
        <v>327991</v>
      </c>
      <c r="AB1031">
        <v>3</v>
      </c>
      <c r="AD1031" t="s">
        <v>79</v>
      </c>
      <c r="AE1031" t="s">
        <v>95</v>
      </c>
      <c r="AF1031">
        <v>40</v>
      </c>
      <c r="AG1031" s="4">
        <v>0.29166666666666669</v>
      </c>
      <c r="AH1031" s="4">
        <v>0.64583333333333337</v>
      </c>
      <c r="AI1031" s="6">
        <v>17</v>
      </c>
      <c r="AJ1031">
        <v>25.5</v>
      </c>
      <c r="AK1031">
        <v>36.5</v>
      </c>
      <c r="AL1031" t="s">
        <v>81</v>
      </c>
      <c r="AM1031" t="s">
        <v>82</v>
      </c>
      <c r="AO1031" t="s">
        <v>83</v>
      </c>
      <c r="AR1031" t="s">
        <v>82</v>
      </c>
      <c r="AT1031" t="s">
        <v>82</v>
      </c>
      <c r="AW1031" t="s">
        <v>72</v>
      </c>
      <c r="AX1031">
        <v>36</v>
      </c>
      <c r="AY1031" t="s">
        <v>6423</v>
      </c>
      <c r="AZ1031" t="s">
        <v>1500</v>
      </c>
      <c r="BA1031" t="s">
        <v>844</v>
      </c>
      <c r="BB1031">
        <v>60176</v>
      </c>
      <c r="BC1031" t="s">
        <v>87</v>
      </c>
      <c r="BH1031" t="s">
        <v>6424</v>
      </c>
      <c r="BJ1031">
        <v>260355980</v>
      </c>
    </row>
    <row r="1032" spans="1:62" x14ac:dyDescent="0.25">
      <c r="A1032" t="s">
        <v>11657</v>
      </c>
      <c r="B1032" s="2">
        <v>43446</v>
      </c>
      <c r="C1032" t="s">
        <v>63</v>
      </c>
      <c r="D1032" s="3">
        <v>43411.251077013891</v>
      </c>
      <c r="E1032" t="s">
        <v>117</v>
      </c>
      <c r="H1032" t="s">
        <v>11658</v>
      </c>
      <c r="J1032" t="s">
        <v>11659</v>
      </c>
      <c r="L1032" t="s">
        <v>11660</v>
      </c>
      <c r="M1032" t="s">
        <v>100</v>
      </c>
      <c r="N1032">
        <v>28345</v>
      </c>
      <c r="O1032" t="s">
        <v>70</v>
      </c>
      <c r="Q1032" t="s">
        <v>11661</v>
      </c>
      <c r="S1032" t="s">
        <v>82</v>
      </c>
      <c r="U1032" t="s">
        <v>92</v>
      </c>
      <c r="X1032" t="s">
        <v>1092</v>
      </c>
      <c r="Y1032" t="str">
        <f>"45-4011"</f>
        <v>45-4011</v>
      </c>
      <c r="Z1032" t="s">
        <v>763</v>
      </c>
      <c r="AA1032">
        <v>56173</v>
      </c>
      <c r="AB1032">
        <v>50</v>
      </c>
      <c r="AD1032" t="s">
        <v>79</v>
      </c>
      <c r="AE1032" t="s">
        <v>80</v>
      </c>
      <c r="AF1032">
        <v>35</v>
      </c>
      <c r="AG1032" s="4">
        <v>0.33333333333333331</v>
      </c>
      <c r="AH1032" s="4">
        <v>0.625</v>
      </c>
      <c r="AI1032" s="5">
        <v>10.25</v>
      </c>
      <c r="AJ1032">
        <v>15.38</v>
      </c>
      <c r="AK1032">
        <v>23.58</v>
      </c>
      <c r="AL1032" t="s">
        <v>81</v>
      </c>
      <c r="AM1032" t="s">
        <v>82</v>
      </c>
      <c r="AO1032" t="s">
        <v>83</v>
      </c>
      <c r="AR1032" t="s">
        <v>82</v>
      </c>
      <c r="AT1032" t="s">
        <v>82</v>
      </c>
      <c r="AW1032" t="s">
        <v>72</v>
      </c>
      <c r="AX1032">
        <v>3</v>
      </c>
      <c r="AY1032" t="s">
        <v>6776</v>
      </c>
      <c r="AZ1032" t="s">
        <v>2222</v>
      </c>
      <c r="BA1032" t="s">
        <v>100</v>
      </c>
      <c r="BB1032">
        <v>28345</v>
      </c>
      <c r="BC1032" t="s">
        <v>79</v>
      </c>
      <c r="BH1032" t="s">
        <v>11662</v>
      </c>
      <c r="BJ1032">
        <v>475589124</v>
      </c>
    </row>
    <row r="1033" spans="1:62" x14ac:dyDescent="0.25">
      <c r="A1033" t="s">
        <v>13518</v>
      </c>
      <c r="B1033" s="2">
        <v>43446</v>
      </c>
      <c r="C1033" t="s">
        <v>63</v>
      </c>
      <c r="D1033" s="3">
        <v>43422.280652361114</v>
      </c>
      <c r="E1033" t="s">
        <v>64</v>
      </c>
      <c r="F1033" s="2">
        <v>43512</v>
      </c>
      <c r="G1033" s="2">
        <v>43776</v>
      </c>
      <c r="H1033" t="s">
        <v>13519</v>
      </c>
      <c r="I1033" t="s">
        <v>13520</v>
      </c>
      <c r="J1033" t="s">
        <v>13521</v>
      </c>
      <c r="K1033" t="s">
        <v>67</v>
      </c>
      <c r="L1033" t="s">
        <v>13522</v>
      </c>
      <c r="M1033" t="s">
        <v>323</v>
      </c>
      <c r="N1033">
        <v>95482</v>
      </c>
      <c r="O1033" t="s">
        <v>70</v>
      </c>
      <c r="Q1033" t="s">
        <v>13523</v>
      </c>
      <c r="S1033" t="s">
        <v>72</v>
      </c>
      <c r="T1033" t="s">
        <v>5156</v>
      </c>
      <c r="U1033" t="s">
        <v>5157</v>
      </c>
      <c r="V1033" t="s">
        <v>5158</v>
      </c>
      <c r="W1033" t="s">
        <v>105</v>
      </c>
      <c r="X1033" t="s">
        <v>280</v>
      </c>
      <c r="Y1033" t="str">
        <f>"35-3022"</f>
        <v>35-3022</v>
      </c>
      <c r="Z1033" t="s">
        <v>280</v>
      </c>
      <c r="AA1033">
        <v>713990</v>
      </c>
      <c r="AB1033">
        <v>20</v>
      </c>
      <c r="AC1033">
        <v>20</v>
      </c>
      <c r="AD1033" t="s">
        <v>79</v>
      </c>
      <c r="AE1033" t="s">
        <v>80</v>
      </c>
      <c r="AF1033">
        <v>40</v>
      </c>
      <c r="AG1033" s="4">
        <v>0.54166666666666663</v>
      </c>
      <c r="AH1033" s="4">
        <v>0.91666666666666663</v>
      </c>
      <c r="AI1033" s="5">
        <v>11.26</v>
      </c>
      <c r="AJ1033">
        <v>0</v>
      </c>
      <c r="AK1033">
        <v>0</v>
      </c>
      <c r="AL1033" t="s">
        <v>81</v>
      </c>
      <c r="AM1033" t="s">
        <v>82</v>
      </c>
      <c r="AO1033" t="s">
        <v>83</v>
      </c>
      <c r="AR1033" t="s">
        <v>82</v>
      </c>
      <c r="AT1033" t="s">
        <v>82</v>
      </c>
      <c r="AW1033" t="s">
        <v>82</v>
      </c>
      <c r="AY1033" t="s">
        <v>13524</v>
      </c>
      <c r="AZ1033" t="s">
        <v>13525</v>
      </c>
      <c r="BA1033" t="s">
        <v>323</v>
      </c>
      <c r="BB1033">
        <v>95482</v>
      </c>
      <c r="BC1033" t="s">
        <v>79</v>
      </c>
      <c r="BH1033" t="s">
        <v>13526</v>
      </c>
      <c r="BI1033" t="s">
        <v>67</v>
      </c>
      <c r="BJ1033">
        <v>813006224</v>
      </c>
    </row>
    <row r="1034" spans="1:62" x14ac:dyDescent="0.25">
      <c r="A1034" t="s">
        <v>18242</v>
      </c>
      <c r="B1034" s="2">
        <v>43446</v>
      </c>
      <c r="C1034" t="s">
        <v>63</v>
      </c>
      <c r="D1034" s="3">
        <v>43434.80480510417</v>
      </c>
      <c r="E1034" t="s">
        <v>91</v>
      </c>
      <c r="H1034" t="s">
        <v>18243</v>
      </c>
      <c r="J1034" t="s">
        <v>18244</v>
      </c>
      <c r="L1034" t="s">
        <v>3553</v>
      </c>
      <c r="M1034" t="s">
        <v>714</v>
      </c>
      <c r="N1034">
        <v>70815</v>
      </c>
      <c r="O1034" t="s">
        <v>70</v>
      </c>
      <c r="Q1034" t="s">
        <v>18245</v>
      </c>
      <c r="S1034" t="s">
        <v>72</v>
      </c>
      <c r="T1034" t="s">
        <v>1917</v>
      </c>
      <c r="U1034" t="s">
        <v>1918</v>
      </c>
      <c r="V1034" t="s">
        <v>1919</v>
      </c>
      <c r="W1034" t="s">
        <v>105</v>
      </c>
      <c r="X1034" t="s">
        <v>10538</v>
      </c>
      <c r="Y1034" t="str">
        <f>"37-3011"</f>
        <v>37-3011</v>
      </c>
      <c r="Z1034" t="s">
        <v>94</v>
      </c>
      <c r="AA1034">
        <v>561730</v>
      </c>
      <c r="AB1034">
        <v>12</v>
      </c>
      <c r="AD1034" t="s">
        <v>79</v>
      </c>
      <c r="AE1034" t="s">
        <v>95</v>
      </c>
      <c r="AF1034">
        <v>40</v>
      </c>
      <c r="AG1034" s="4">
        <v>0.29166666666666669</v>
      </c>
      <c r="AH1034" s="4">
        <v>0.75</v>
      </c>
      <c r="AI1034" s="5">
        <v>13.42</v>
      </c>
      <c r="AJ1034">
        <v>20.13</v>
      </c>
      <c r="AL1034" t="s">
        <v>81</v>
      </c>
      <c r="AM1034" t="s">
        <v>82</v>
      </c>
      <c r="AO1034" t="s">
        <v>83</v>
      </c>
      <c r="AR1034" t="s">
        <v>82</v>
      </c>
      <c r="AT1034" t="s">
        <v>82</v>
      </c>
      <c r="AW1034" t="s">
        <v>82</v>
      </c>
      <c r="AY1034" t="s">
        <v>3553</v>
      </c>
      <c r="AZ1034" t="s">
        <v>4612</v>
      </c>
      <c r="BA1034" t="s">
        <v>714</v>
      </c>
      <c r="BB1034">
        <v>70815</v>
      </c>
      <c r="BC1034" t="s">
        <v>79</v>
      </c>
      <c r="BH1034" t="s">
        <v>18244</v>
      </c>
      <c r="BJ1034">
        <v>450596735</v>
      </c>
    </row>
    <row r="1035" spans="1:62" x14ac:dyDescent="0.25">
      <c r="A1035" t="s">
        <v>22277</v>
      </c>
      <c r="B1035" s="2">
        <v>43446</v>
      </c>
      <c r="C1035" t="s">
        <v>63</v>
      </c>
      <c r="D1035" s="3">
        <v>43440.377040023151</v>
      </c>
      <c r="E1035" t="s">
        <v>3355</v>
      </c>
      <c r="H1035" t="s">
        <v>22278</v>
      </c>
      <c r="I1035" t="s">
        <v>22279</v>
      </c>
      <c r="J1035" t="s">
        <v>22280</v>
      </c>
      <c r="L1035" t="s">
        <v>22281</v>
      </c>
      <c r="M1035" t="s">
        <v>774</v>
      </c>
      <c r="N1035">
        <v>80003</v>
      </c>
      <c r="O1035" t="s">
        <v>70</v>
      </c>
      <c r="P1035" t="s">
        <v>67</v>
      </c>
      <c r="Q1035" t="s">
        <v>22282</v>
      </c>
      <c r="S1035" t="s">
        <v>82</v>
      </c>
      <c r="U1035" t="s">
        <v>92</v>
      </c>
      <c r="X1035" t="s">
        <v>22283</v>
      </c>
      <c r="Y1035" t="str">
        <f>"37-3011"</f>
        <v>37-3011</v>
      </c>
      <c r="Z1035" t="s">
        <v>94</v>
      </c>
      <c r="AA1035">
        <v>561730</v>
      </c>
      <c r="AB1035">
        <v>3</v>
      </c>
      <c r="AD1035" t="s">
        <v>79</v>
      </c>
      <c r="AE1035" t="s">
        <v>80</v>
      </c>
      <c r="AF1035">
        <v>40</v>
      </c>
      <c r="AG1035" s="4">
        <v>0.33333333333333331</v>
      </c>
      <c r="AH1035" s="4">
        <v>0.6875</v>
      </c>
      <c r="AI1035" s="6">
        <v>14</v>
      </c>
      <c r="AM1035" t="s">
        <v>82</v>
      </c>
      <c r="AO1035" t="s">
        <v>83</v>
      </c>
      <c r="AP1035" t="s">
        <v>67</v>
      </c>
      <c r="AQ1035" t="s">
        <v>67</v>
      </c>
      <c r="AR1035" t="s">
        <v>82</v>
      </c>
      <c r="AT1035" t="s">
        <v>82</v>
      </c>
      <c r="AW1035" t="s">
        <v>82</v>
      </c>
      <c r="AY1035" t="s">
        <v>15645</v>
      </c>
      <c r="AZ1035" t="s">
        <v>3860</v>
      </c>
      <c r="BA1035" t="s">
        <v>774</v>
      </c>
      <c r="BB1035">
        <v>80003</v>
      </c>
      <c r="BC1035" t="s">
        <v>79</v>
      </c>
      <c r="BH1035" t="s">
        <v>22280</v>
      </c>
      <c r="BI1035" t="s">
        <v>67</v>
      </c>
      <c r="BJ1035">
        <v>841109096</v>
      </c>
    </row>
    <row r="1036" spans="1:62" x14ac:dyDescent="0.25">
      <c r="A1036" t="s">
        <v>1171</v>
      </c>
      <c r="B1036" s="2">
        <v>43447</v>
      </c>
      <c r="C1036" t="s">
        <v>63</v>
      </c>
      <c r="D1036" s="3">
        <v>43409.748099375</v>
      </c>
      <c r="E1036" t="s">
        <v>117</v>
      </c>
      <c r="H1036" t="s">
        <v>1172</v>
      </c>
      <c r="I1036" t="s">
        <v>67</v>
      </c>
      <c r="J1036" t="s">
        <v>1173</v>
      </c>
      <c r="K1036" t="s">
        <v>67</v>
      </c>
      <c r="L1036" t="s">
        <v>769</v>
      </c>
      <c r="M1036" t="s">
        <v>323</v>
      </c>
      <c r="N1036">
        <v>92867</v>
      </c>
      <c r="O1036" t="s">
        <v>70</v>
      </c>
      <c r="P1036" t="s">
        <v>67</v>
      </c>
      <c r="Q1036" t="s">
        <v>1174</v>
      </c>
      <c r="S1036" t="s">
        <v>72</v>
      </c>
      <c r="T1036" t="s">
        <v>1175</v>
      </c>
      <c r="U1036" t="s">
        <v>1176</v>
      </c>
      <c r="V1036" t="s">
        <v>1177</v>
      </c>
      <c r="W1036" t="s">
        <v>649</v>
      </c>
      <c r="X1036" t="s">
        <v>1178</v>
      </c>
      <c r="Y1036" t="str">
        <f>"47-2061"</f>
        <v>47-2061</v>
      </c>
      <c r="Z1036" t="s">
        <v>326</v>
      </c>
      <c r="AA1036">
        <v>238990</v>
      </c>
      <c r="AB1036">
        <v>12</v>
      </c>
      <c r="AD1036" t="s">
        <v>79</v>
      </c>
      <c r="AE1036" t="s">
        <v>95</v>
      </c>
      <c r="AF1036">
        <v>40</v>
      </c>
      <c r="AG1036" s="4">
        <v>0.25</v>
      </c>
      <c r="AH1036" s="4">
        <v>0.60416666666666663</v>
      </c>
      <c r="AI1036" s="5">
        <v>21.1</v>
      </c>
      <c r="AJ1036">
        <v>31.65</v>
      </c>
      <c r="AK1036">
        <v>31.65</v>
      </c>
      <c r="AL1036" t="s">
        <v>81</v>
      </c>
      <c r="AM1036" t="s">
        <v>82</v>
      </c>
      <c r="AO1036" t="s">
        <v>83</v>
      </c>
      <c r="AP1036" t="s">
        <v>67</v>
      </c>
      <c r="AQ1036" t="s">
        <v>83</v>
      </c>
      <c r="AR1036" t="s">
        <v>82</v>
      </c>
      <c r="AT1036" t="s">
        <v>82</v>
      </c>
      <c r="AW1036" t="s">
        <v>72</v>
      </c>
      <c r="AX1036">
        <v>3</v>
      </c>
      <c r="AY1036" t="s">
        <v>769</v>
      </c>
      <c r="AZ1036" t="s">
        <v>769</v>
      </c>
      <c r="BA1036" t="s">
        <v>323</v>
      </c>
      <c r="BB1036">
        <v>92867</v>
      </c>
      <c r="BC1036" t="s">
        <v>79</v>
      </c>
      <c r="BH1036" t="s">
        <v>1173</v>
      </c>
      <c r="BI1036" t="s">
        <v>67</v>
      </c>
      <c r="BJ1036">
        <v>330341516</v>
      </c>
    </row>
    <row r="1037" spans="1:62" x14ac:dyDescent="0.25">
      <c r="A1037" t="s">
        <v>3031</v>
      </c>
      <c r="B1037" s="2">
        <v>43447</v>
      </c>
      <c r="C1037" t="s">
        <v>63</v>
      </c>
      <c r="D1037" s="3">
        <v>43431.273636689817</v>
      </c>
      <c r="E1037" t="s">
        <v>91</v>
      </c>
      <c r="H1037" t="s">
        <v>3032</v>
      </c>
      <c r="J1037" t="s">
        <v>3033</v>
      </c>
      <c r="K1037" t="s">
        <v>3034</v>
      </c>
      <c r="L1037" t="s">
        <v>3035</v>
      </c>
      <c r="M1037" t="s">
        <v>308</v>
      </c>
      <c r="N1037">
        <v>8559</v>
      </c>
      <c r="O1037" t="s">
        <v>70</v>
      </c>
      <c r="Q1037" t="s">
        <v>3036</v>
      </c>
      <c r="S1037" t="s">
        <v>72</v>
      </c>
      <c r="T1037" t="s">
        <v>2824</v>
      </c>
      <c r="U1037" t="s">
        <v>2825</v>
      </c>
      <c r="V1037" t="s">
        <v>642</v>
      </c>
      <c r="W1037" t="s">
        <v>105</v>
      </c>
      <c r="X1037" t="s">
        <v>2948</v>
      </c>
      <c r="Y1037" t="str">
        <f>"47-4091"</f>
        <v>47-4091</v>
      </c>
      <c r="Z1037" t="s">
        <v>3037</v>
      </c>
      <c r="AA1037">
        <v>561730</v>
      </c>
      <c r="AB1037">
        <v>4</v>
      </c>
      <c r="AD1037" t="s">
        <v>79</v>
      </c>
      <c r="AE1037" t="s">
        <v>80</v>
      </c>
      <c r="AF1037">
        <v>40</v>
      </c>
      <c r="AG1037" s="4">
        <v>0.33333333333333331</v>
      </c>
      <c r="AH1037" s="4">
        <v>0.66666666666666663</v>
      </c>
      <c r="AI1037" s="5">
        <v>17.260000000000002</v>
      </c>
      <c r="AJ1037">
        <v>25.89</v>
      </c>
      <c r="AK1037">
        <v>28.5</v>
      </c>
      <c r="AL1037" t="s">
        <v>81</v>
      </c>
      <c r="AM1037" t="s">
        <v>82</v>
      </c>
      <c r="AO1037" t="s">
        <v>83</v>
      </c>
      <c r="AR1037" t="s">
        <v>82</v>
      </c>
      <c r="AT1037" t="s">
        <v>82</v>
      </c>
      <c r="AW1037" t="s">
        <v>82</v>
      </c>
      <c r="AY1037" t="s">
        <v>3035</v>
      </c>
      <c r="AZ1037" t="s">
        <v>3038</v>
      </c>
      <c r="BA1037" t="s">
        <v>308</v>
      </c>
      <c r="BB1037">
        <v>8559</v>
      </c>
      <c r="BC1037" t="s">
        <v>79</v>
      </c>
      <c r="BH1037" t="s">
        <v>3033</v>
      </c>
      <c r="BJ1037">
        <v>421595245</v>
      </c>
    </row>
    <row r="1038" spans="1:62" x14ac:dyDescent="0.25">
      <c r="A1038" t="s">
        <v>3418</v>
      </c>
      <c r="B1038" s="2">
        <v>43447</v>
      </c>
      <c r="C1038" t="s">
        <v>63</v>
      </c>
      <c r="D1038" s="3">
        <v>43388.352774050923</v>
      </c>
      <c r="E1038" t="s">
        <v>117</v>
      </c>
      <c r="H1038" t="s">
        <v>3419</v>
      </c>
      <c r="I1038" t="s">
        <v>67</v>
      </c>
      <c r="J1038" t="s">
        <v>3420</v>
      </c>
      <c r="K1038" t="s">
        <v>67</v>
      </c>
      <c r="L1038" t="s">
        <v>3421</v>
      </c>
      <c r="M1038" t="s">
        <v>105</v>
      </c>
      <c r="N1038">
        <v>78504</v>
      </c>
      <c r="O1038" t="s">
        <v>70</v>
      </c>
      <c r="P1038" t="s">
        <v>67</v>
      </c>
      <c r="Q1038" t="s">
        <v>3422</v>
      </c>
      <c r="S1038" t="s">
        <v>72</v>
      </c>
      <c r="T1038" t="s">
        <v>3423</v>
      </c>
      <c r="U1038" t="s">
        <v>3424</v>
      </c>
      <c r="V1038" t="s">
        <v>3425</v>
      </c>
      <c r="W1038" t="s">
        <v>105</v>
      </c>
      <c r="X1038" t="s">
        <v>1500</v>
      </c>
      <c r="Y1038" t="str">
        <f>"35-2015"</f>
        <v>35-2015</v>
      </c>
      <c r="Z1038" t="s">
        <v>346</v>
      </c>
      <c r="AA1038">
        <v>44521</v>
      </c>
      <c r="AB1038">
        <v>13</v>
      </c>
      <c r="AD1038" t="s">
        <v>79</v>
      </c>
      <c r="AE1038" t="s">
        <v>1218</v>
      </c>
      <c r="AF1038">
        <v>40</v>
      </c>
      <c r="AG1038" s="4">
        <v>0.25</v>
      </c>
      <c r="AH1038" s="4">
        <v>0.625</v>
      </c>
      <c r="AI1038" s="6">
        <v>8</v>
      </c>
      <c r="AJ1038">
        <v>0</v>
      </c>
      <c r="AK1038">
        <v>0</v>
      </c>
      <c r="AL1038" t="s">
        <v>81</v>
      </c>
      <c r="AM1038" t="s">
        <v>82</v>
      </c>
      <c r="AO1038" t="s">
        <v>83</v>
      </c>
      <c r="AP1038" t="s">
        <v>67</v>
      </c>
      <c r="AQ1038" t="s">
        <v>67</v>
      </c>
      <c r="AR1038" t="s">
        <v>82</v>
      </c>
      <c r="AT1038" t="s">
        <v>72</v>
      </c>
      <c r="AU1038">
        <v>1</v>
      </c>
      <c r="AV1038" t="s">
        <v>3426</v>
      </c>
      <c r="AW1038" t="s">
        <v>82</v>
      </c>
      <c r="AY1038" t="s">
        <v>3425</v>
      </c>
      <c r="AZ1038" t="s">
        <v>665</v>
      </c>
      <c r="BA1038" t="s">
        <v>105</v>
      </c>
      <c r="BB1038">
        <v>78504</v>
      </c>
      <c r="BC1038" t="s">
        <v>87</v>
      </c>
      <c r="BH1038" t="s">
        <v>3427</v>
      </c>
      <c r="BI1038" t="s">
        <v>67</v>
      </c>
      <c r="BJ1038">
        <v>421674096</v>
      </c>
    </row>
    <row r="1039" spans="1:62" x14ac:dyDescent="0.25">
      <c r="A1039" t="s">
        <v>3870</v>
      </c>
      <c r="B1039" s="2">
        <v>43447</v>
      </c>
      <c r="C1039" t="s">
        <v>63</v>
      </c>
      <c r="D1039" s="3">
        <v>43434.792429861111</v>
      </c>
      <c r="E1039" t="s">
        <v>91</v>
      </c>
      <c r="H1039" t="s">
        <v>3871</v>
      </c>
      <c r="J1039" t="s">
        <v>3872</v>
      </c>
      <c r="L1039" t="s">
        <v>3873</v>
      </c>
      <c r="M1039" t="s">
        <v>308</v>
      </c>
      <c r="N1039">
        <v>7928</v>
      </c>
      <c r="O1039" t="s">
        <v>70</v>
      </c>
      <c r="Q1039" t="s">
        <v>3874</v>
      </c>
      <c r="S1039" t="s">
        <v>72</v>
      </c>
      <c r="T1039" t="s">
        <v>640</v>
      </c>
      <c r="U1039" t="s">
        <v>641</v>
      </c>
      <c r="V1039" t="s">
        <v>642</v>
      </c>
      <c r="W1039" t="s">
        <v>105</v>
      </c>
      <c r="X1039" t="s">
        <v>106</v>
      </c>
      <c r="Y1039" t="str">
        <f>"37-3011"</f>
        <v>37-3011</v>
      </c>
      <c r="Z1039" t="s">
        <v>94</v>
      </c>
      <c r="AA1039">
        <v>561730</v>
      </c>
      <c r="AB1039">
        <v>12</v>
      </c>
      <c r="AD1039" t="s">
        <v>79</v>
      </c>
      <c r="AE1039" t="s">
        <v>95</v>
      </c>
      <c r="AF1039">
        <v>40</v>
      </c>
      <c r="AG1039" s="4">
        <v>0.33333333333333331</v>
      </c>
      <c r="AH1039" s="4">
        <v>0.70833333333333337</v>
      </c>
      <c r="AI1039" s="5">
        <v>14.41</v>
      </c>
      <c r="AJ1039">
        <v>21.62</v>
      </c>
      <c r="AK1039">
        <v>25.5</v>
      </c>
      <c r="AL1039" t="s">
        <v>81</v>
      </c>
      <c r="AM1039" t="s">
        <v>82</v>
      </c>
      <c r="AO1039" t="s">
        <v>83</v>
      </c>
      <c r="AR1039" t="s">
        <v>82</v>
      </c>
      <c r="AT1039" t="s">
        <v>82</v>
      </c>
      <c r="AW1039" t="s">
        <v>82</v>
      </c>
      <c r="AY1039" t="s">
        <v>3875</v>
      </c>
      <c r="AZ1039" t="s">
        <v>1303</v>
      </c>
      <c r="BA1039" t="s">
        <v>308</v>
      </c>
      <c r="BB1039">
        <v>7032</v>
      </c>
      <c r="BC1039" t="s">
        <v>79</v>
      </c>
      <c r="BH1039" t="s">
        <v>3876</v>
      </c>
      <c r="BJ1039">
        <v>223238851</v>
      </c>
    </row>
    <row r="1040" spans="1:62" x14ac:dyDescent="0.25">
      <c r="A1040" t="s">
        <v>4672</v>
      </c>
      <c r="B1040" s="2">
        <v>43447</v>
      </c>
      <c r="C1040" t="s">
        <v>63</v>
      </c>
      <c r="D1040" s="3">
        <v>43434.790709386572</v>
      </c>
      <c r="E1040" t="s">
        <v>91</v>
      </c>
      <c r="H1040" t="s">
        <v>4673</v>
      </c>
      <c r="I1040" t="s">
        <v>4674</v>
      </c>
      <c r="J1040" t="s">
        <v>4675</v>
      </c>
      <c r="L1040" t="s">
        <v>4676</v>
      </c>
      <c r="M1040" t="s">
        <v>105</v>
      </c>
      <c r="N1040">
        <v>75071</v>
      </c>
      <c r="O1040" t="s">
        <v>70</v>
      </c>
      <c r="Q1040" t="s">
        <v>4677</v>
      </c>
      <c r="S1040" t="s">
        <v>72</v>
      </c>
      <c r="T1040" t="s">
        <v>1917</v>
      </c>
      <c r="U1040" t="s">
        <v>1918</v>
      </c>
      <c r="V1040" t="s">
        <v>1919</v>
      </c>
      <c r="W1040" t="s">
        <v>105</v>
      </c>
      <c r="X1040" t="s">
        <v>106</v>
      </c>
      <c r="Y1040" t="str">
        <f>"37-3011"</f>
        <v>37-3011</v>
      </c>
      <c r="Z1040" t="s">
        <v>94</v>
      </c>
      <c r="AA1040">
        <v>561730</v>
      </c>
      <c r="AB1040">
        <v>7</v>
      </c>
      <c r="AD1040" t="s">
        <v>79</v>
      </c>
      <c r="AE1040" t="s">
        <v>80</v>
      </c>
      <c r="AF1040">
        <v>40</v>
      </c>
      <c r="AG1040" s="4">
        <v>0.29166666666666669</v>
      </c>
      <c r="AH1040" s="4">
        <v>0.70833333333333337</v>
      </c>
      <c r="AI1040" s="5">
        <v>13.94</v>
      </c>
      <c r="AJ1040">
        <v>20.91</v>
      </c>
      <c r="AL1040" t="s">
        <v>81</v>
      </c>
      <c r="AM1040" t="s">
        <v>82</v>
      </c>
      <c r="AO1040" t="s">
        <v>83</v>
      </c>
      <c r="AR1040" t="s">
        <v>82</v>
      </c>
      <c r="AT1040" t="s">
        <v>82</v>
      </c>
      <c r="AW1040" t="s">
        <v>82</v>
      </c>
      <c r="AY1040" t="s">
        <v>4676</v>
      </c>
      <c r="AZ1040" t="s">
        <v>1594</v>
      </c>
      <c r="BA1040" t="s">
        <v>105</v>
      </c>
      <c r="BB1040">
        <v>75071</v>
      </c>
      <c r="BC1040" t="s">
        <v>79</v>
      </c>
      <c r="BH1040" t="s">
        <v>4675</v>
      </c>
      <c r="BJ1040">
        <v>522418027</v>
      </c>
    </row>
    <row r="1041" spans="1:62" x14ac:dyDescent="0.25">
      <c r="A1041" t="s">
        <v>5715</v>
      </c>
      <c r="B1041" s="2">
        <v>43447</v>
      </c>
      <c r="C1041" t="s">
        <v>63</v>
      </c>
      <c r="D1041" s="3">
        <v>43420.792466076389</v>
      </c>
      <c r="E1041" t="s">
        <v>91</v>
      </c>
      <c r="H1041" t="s">
        <v>5716</v>
      </c>
      <c r="J1041" t="s">
        <v>5717</v>
      </c>
      <c r="L1041" t="s">
        <v>5718</v>
      </c>
      <c r="M1041" t="s">
        <v>308</v>
      </c>
      <c r="N1041">
        <v>8340</v>
      </c>
      <c r="O1041" t="s">
        <v>70</v>
      </c>
      <c r="Q1041" t="s">
        <v>5719</v>
      </c>
      <c r="S1041" t="s">
        <v>72</v>
      </c>
      <c r="T1041" t="s">
        <v>640</v>
      </c>
      <c r="U1041" t="s">
        <v>3571</v>
      </c>
      <c r="V1041" t="s">
        <v>642</v>
      </c>
      <c r="W1041" t="s">
        <v>105</v>
      </c>
      <c r="X1041" t="s">
        <v>106</v>
      </c>
      <c r="Y1041" t="str">
        <f>"37-3011"</f>
        <v>37-3011</v>
      </c>
      <c r="Z1041" t="s">
        <v>94</v>
      </c>
      <c r="AA1041">
        <v>561730</v>
      </c>
      <c r="AB1041">
        <v>9</v>
      </c>
      <c r="AD1041" t="s">
        <v>79</v>
      </c>
      <c r="AE1041" t="s">
        <v>80</v>
      </c>
      <c r="AF1041">
        <v>40</v>
      </c>
      <c r="AG1041" s="4">
        <v>0.33333333333333331</v>
      </c>
      <c r="AH1041" s="4">
        <v>0.66666666666666663</v>
      </c>
      <c r="AI1041" s="5">
        <v>16.93</v>
      </c>
      <c r="AJ1041">
        <v>25.4</v>
      </c>
      <c r="AL1041" t="s">
        <v>81</v>
      </c>
      <c r="AM1041" t="s">
        <v>82</v>
      </c>
      <c r="AO1041" t="s">
        <v>83</v>
      </c>
      <c r="AR1041" t="s">
        <v>82</v>
      </c>
      <c r="AT1041" t="s">
        <v>82</v>
      </c>
      <c r="AW1041" t="s">
        <v>82</v>
      </c>
      <c r="AY1041" t="s">
        <v>5718</v>
      </c>
      <c r="AZ1041" t="s">
        <v>5720</v>
      </c>
      <c r="BA1041" t="s">
        <v>308</v>
      </c>
      <c r="BB1041">
        <v>8340</v>
      </c>
      <c r="BC1041" t="s">
        <v>79</v>
      </c>
      <c r="BH1041" t="s">
        <v>5717</v>
      </c>
      <c r="BJ1041">
        <v>223788992</v>
      </c>
    </row>
    <row r="1042" spans="1:62" x14ac:dyDescent="0.25">
      <c r="A1042" t="s">
        <v>5734</v>
      </c>
      <c r="B1042" s="2">
        <v>43447</v>
      </c>
      <c r="C1042" t="s">
        <v>63</v>
      </c>
      <c r="D1042" s="3">
        <v>43401.876080335649</v>
      </c>
      <c r="E1042" t="s">
        <v>117</v>
      </c>
      <c r="H1042" t="s">
        <v>5735</v>
      </c>
      <c r="I1042" t="s">
        <v>683</v>
      </c>
      <c r="J1042" t="s">
        <v>5736</v>
      </c>
      <c r="K1042" t="s">
        <v>683</v>
      </c>
      <c r="L1042" t="s">
        <v>5737</v>
      </c>
      <c r="M1042" t="s">
        <v>76</v>
      </c>
      <c r="N1042">
        <v>74048</v>
      </c>
      <c r="O1042" t="s">
        <v>70</v>
      </c>
      <c r="P1042" t="s">
        <v>683</v>
      </c>
      <c r="Q1042" t="s">
        <v>5738</v>
      </c>
      <c r="S1042" t="s">
        <v>72</v>
      </c>
      <c r="T1042" t="s">
        <v>5730</v>
      </c>
      <c r="U1042" t="s">
        <v>5731</v>
      </c>
      <c r="V1042" t="s">
        <v>5732</v>
      </c>
      <c r="W1042" t="s">
        <v>76</v>
      </c>
      <c r="X1042" t="s">
        <v>5739</v>
      </c>
      <c r="Y1042" t="str">
        <f>"51-4121"</f>
        <v>51-4121</v>
      </c>
      <c r="Z1042" t="s">
        <v>993</v>
      </c>
      <c r="AA1042">
        <v>333992</v>
      </c>
      <c r="AB1042">
        <v>17</v>
      </c>
      <c r="AD1042" t="s">
        <v>79</v>
      </c>
      <c r="AE1042" t="s">
        <v>95</v>
      </c>
      <c r="AF1042">
        <v>40</v>
      </c>
      <c r="AG1042" s="4">
        <v>0.29166666666666669</v>
      </c>
      <c r="AH1042" s="4">
        <v>0.64583333333333337</v>
      </c>
      <c r="AI1042" s="5">
        <v>17.36</v>
      </c>
      <c r="AJ1042">
        <v>0</v>
      </c>
      <c r="AK1042">
        <v>0</v>
      </c>
      <c r="AL1042" t="s">
        <v>81</v>
      </c>
      <c r="AM1042" t="s">
        <v>82</v>
      </c>
      <c r="AO1042" t="s">
        <v>213</v>
      </c>
      <c r="AP1042" t="s">
        <v>683</v>
      </c>
      <c r="AQ1042" t="s">
        <v>683</v>
      </c>
      <c r="AR1042" t="s">
        <v>82</v>
      </c>
      <c r="AT1042" t="s">
        <v>82</v>
      </c>
      <c r="AW1042" t="s">
        <v>82</v>
      </c>
      <c r="AY1042" t="s">
        <v>5737</v>
      </c>
      <c r="AZ1042" t="s">
        <v>5737</v>
      </c>
      <c r="BA1042" t="s">
        <v>76</v>
      </c>
      <c r="BB1042">
        <v>74048</v>
      </c>
      <c r="BC1042" t="s">
        <v>87</v>
      </c>
      <c r="BH1042" t="s">
        <v>5736</v>
      </c>
      <c r="BJ1042">
        <v>710905615</v>
      </c>
    </row>
    <row r="1043" spans="1:62" x14ac:dyDescent="0.25">
      <c r="A1043" t="s">
        <v>7400</v>
      </c>
      <c r="B1043" s="2">
        <v>43447</v>
      </c>
      <c r="C1043" t="s">
        <v>63</v>
      </c>
      <c r="D1043" s="3">
        <v>43401.870112638891</v>
      </c>
      <c r="E1043" t="s">
        <v>91</v>
      </c>
      <c r="H1043" t="s">
        <v>7401</v>
      </c>
      <c r="I1043" t="s">
        <v>683</v>
      </c>
      <c r="J1043" t="s">
        <v>7402</v>
      </c>
      <c r="K1043" t="s">
        <v>683</v>
      </c>
      <c r="L1043" t="s">
        <v>7403</v>
      </c>
      <c r="M1043" t="s">
        <v>76</v>
      </c>
      <c r="N1043">
        <v>73020</v>
      </c>
      <c r="O1043" t="s">
        <v>70</v>
      </c>
      <c r="Q1043" t="s">
        <v>7404</v>
      </c>
      <c r="S1043" t="s">
        <v>72</v>
      </c>
      <c r="T1043" t="s">
        <v>5730</v>
      </c>
      <c r="U1043" t="s">
        <v>5731</v>
      </c>
      <c r="V1043" t="s">
        <v>5732</v>
      </c>
      <c r="W1043" t="s">
        <v>76</v>
      </c>
      <c r="X1043" t="s">
        <v>93</v>
      </c>
      <c r="Y1043" t="str">
        <f>"37-3011"</f>
        <v>37-3011</v>
      </c>
      <c r="Z1043" t="s">
        <v>94</v>
      </c>
      <c r="AA1043">
        <v>561730</v>
      </c>
      <c r="AB1043">
        <v>12</v>
      </c>
      <c r="AD1043" t="s">
        <v>79</v>
      </c>
      <c r="AE1043" t="s">
        <v>95</v>
      </c>
      <c r="AF1043">
        <v>40</v>
      </c>
      <c r="AG1043" s="4">
        <v>0.33333333333333331</v>
      </c>
      <c r="AH1043" s="4">
        <v>0.70833333333333337</v>
      </c>
      <c r="AI1043" s="5">
        <v>12.32</v>
      </c>
      <c r="AJ1043">
        <v>0</v>
      </c>
      <c r="AK1043">
        <v>0</v>
      </c>
      <c r="AL1043" t="s">
        <v>81</v>
      </c>
      <c r="AM1043" t="s">
        <v>82</v>
      </c>
      <c r="AO1043" t="s">
        <v>213</v>
      </c>
      <c r="AP1043" t="s">
        <v>683</v>
      </c>
      <c r="AQ1043" t="s">
        <v>683</v>
      </c>
      <c r="AR1043" t="s">
        <v>82</v>
      </c>
      <c r="AT1043" t="s">
        <v>82</v>
      </c>
      <c r="AW1043" t="s">
        <v>82</v>
      </c>
      <c r="AY1043" t="s">
        <v>7403</v>
      </c>
      <c r="AZ1043" t="s">
        <v>7405</v>
      </c>
      <c r="BA1043" t="s">
        <v>76</v>
      </c>
      <c r="BB1043">
        <v>73020</v>
      </c>
      <c r="BC1043" t="s">
        <v>79</v>
      </c>
      <c r="BH1043" t="s">
        <v>7406</v>
      </c>
      <c r="BI1043" t="s">
        <v>683</v>
      </c>
      <c r="BJ1043">
        <v>274484896</v>
      </c>
    </row>
    <row r="1044" spans="1:62" x14ac:dyDescent="0.25">
      <c r="A1044" t="s">
        <v>8361</v>
      </c>
      <c r="B1044" s="2">
        <v>43447</v>
      </c>
      <c r="C1044" t="s">
        <v>63</v>
      </c>
      <c r="D1044" s="3">
        <v>43408.799423993056</v>
      </c>
      <c r="E1044" t="s">
        <v>1763</v>
      </c>
      <c r="F1044" s="2">
        <v>43497</v>
      </c>
      <c r="G1044" s="2">
        <v>43799</v>
      </c>
      <c r="H1044" t="s">
        <v>2319</v>
      </c>
      <c r="I1044" t="s">
        <v>67</v>
      </c>
      <c r="J1044" t="s">
        <v>2320</v>
      </c>
      <c r="L1044" t="s">
        <v>2321</v>
      </c>
      <c r="M1044" t="s">
        <v>69</v>
      </c>
      <c r="N1044">
        <v>41048</v>
      </c>
      <c r="O1044" t="s">
        <v>70</v>
      </c>
      <c r="Q1044" t="s">
        <v>2322</v>
      </c>
      <c r="S1044" t="s">
        <v>72</v>
      </c>
      <c r="T1044" t="s">
        <v>524</v>
      </c>
      <c r="U1044" t="s">
        <v>525</v>
      </c>
      <c r="V1044" t="s">
        <v>526</v>
      </c>
      <c r="W1044" t="s">
        <v>69</v>
      </c>
      <c r="X1044" t="s">
        <v>1539</v>
      </c>
      <c r="Y1044" t="str">
        <f>"37-3011"</f>
        <v>37-3011</v>
      </c>
      <c r="Z1044" t="s">
        <v>94</v>
      </c>
      <c r="AA1044">
        <v>561730</v>
      </c>
      <c r="AB1044">
        <v>8</v>
      </c>
      <c r="AC1044">
        <v>8</v>
      </c>
      <c r="AD1044" t="s">
        <v>79</v>
      </c>
      <c r="AE1044" t="s">
        <v>95</v>
      </c>
      <c r="AF1044">
        <v>35</v>
      </c>
      <c r="AG1044" s="4">
        <v>0.33333333333333331</v>
      </c>
      <c r="AH1044" s="4">
        <v>0.66666666666666663</v>
      </c>
      <c r="AI1044" s="5">
        <v>13.91</v>
      </c>
      <c r="AJ1044">
        <v>20.87</v>
      </c>
      <c r="AK1044">
        <v>20.87</v>
      </c>
      <c r="AL1044" t="s">
        <v>81</v>
      </c>
      <c r="AM1044" t="s">
        <v>82</v>
      </c>
      <c r="AO1044" t="s">
        <v>83</v>
      </c>
      <c r="AR1044" t="s">
        <v>82</v>
      </c>
      <c r="AT1044" t="s">
        <v>82</v>
      </c>
      <c r="AW1044" t="s">
        <v>82</v>
      </c>
      <c r="AY1044" t="s">
        <v>2321</v>
      </c>
      <c r="AZ1044" t="s">
        <v>528</v>
      </c>
      <c r="BA1044" t="s">
        <v>69</v>
      </c>
      <c r="BB1044">
        <v>41048</v>
      </c>
      <c r="BC1044" t="s">
        <v>79</v>
      </c>
      <c r="BH1044" t="s">
        <v>2320</v>
      </c>
      <c r="BJ1044">
        <v>202296543</v>
      </c>
    </row>
    <row r="1045" spans="1:62" x14ac:dyDescent="0.25">
      <c r="A1045" t="s">
        <v>9317</v>
      </c>
      <c r="B1045" s="2">
        <v>43447</v>
      </c>
      <c r="C1045" t="s">
        <v>63</v>
      </c>
      <c r="D1045" s="3">
        <v>43409.425702627312</v>
      </c>
      <c r="E1045" t="s">
        <v>91</v>
      </c>
      <c r="H1045" t="s">
        <v>9318</v>
      </c>
      <c r="I1045" t="s">
        <v>67</v>
      </c>
      <c r="J1045" t="s">
        <v>9319</v>
      </c>
      <c r="K1045" t="s">
        <v>67</v>
      </c>
      <c r="L1045" t="s">
        <v>1588</v>
      </c>
      <c r="M1045" t="s">
        <v>1612</v>
      </c>
      <c r="N1045">
        <v>83001</v>
      </c>
      <c r="O1045" t="s">
        <v>70</v>
      </c>
      <c r="P1045" t="s">
        <v>67</v>
      </c>
      <c r="Q1045" t="s">
        <v>9320</v>
      </c>
      <c r="S1045" t="s">
        <v>72</v>
      </c>
      <c r="T1045" t="s">
        <v>9321</v>
      </c>
      <c r="U1045" t="s">
        <v>9322</v>
      </c>
      <c r="V1045" t="s">
        <v>9323</v>
      </c>
      <c r="W1045" t="s">
        <v>881</v>
      </c>
      <c r="X1045" t="s">
        <v>9324</v>
      </c>
      <c r="Y1045" t="str">
        <f>"47-3011"</f>
        <v>47-3011</v>
      </c>
      <c r="Z1045" t="s">
        <v>5840</v>
      </c>
      <c r="AA1045">
        <v>238140</v>
      </c>
      <c r="AB1045">
        <v>10</v>
      </c>
      <c r="AD1045" t="s">
        <v>79</v>
      </c>
      <c r="AE1045" t="s">
        <v>80</v>
      </c>
      <c r="AF1045">
        <v>40</v>
      </c>
      <c r="AG1045" s="4">
        <v>0.33333333333333331</v>
      </c>
      <c r="AH1045" s="4">
        <v>0.70833333333333337</v>
      </c>
      <c r="AI1045" s="5">
        <v>15.8</v>
      </c>
      <c r="AL1045" t="s">
        <v>81</v>
      </c>
      <c r="AM1045" t="s">
        <v>82</v>
      </c>
      <c r="AO1045" t="s">
        <v>83</v>
      </c>
      <c r="AP1045" t="s">
        <v>67</v>
      </c>
      <c r="AQ1045" t="s">
        <v>67</v>
      </c>
      <c r="AR1045" t="s">
        <v>82</v>
      </c>
      <c r="AT1045" t="s">
        <v>82</v>
      </c>
      <c r="AW1045" t="s">
        <v>82</v>
      </c>
      <c r="AY1045" t="s">
        <v>1588</v>
      </c>
      <c r="AZ1045" t="s">
        <v>1760</v>
      </c>
      <c r="BA1045" t="s">
        <v>1612</v>
      </c>
      <c r="BB1045">
        <v>83001</v>
      </c>
      <c r="BC1045" t="s">
        <v>79</v>
      </c>
      <c r="BH1045" t="s">
        <v>9325</v>
      </c>
      <c r="BI1045" t="s">
        <v>67</v>
      </c>
      <c r="BJ1045">
        <v>421724752</v>
      </c>
    </row>
    <row r="1046" spans="1:62" x14ac:dyDescent="0.25">
      <c r="A1046" t="s">
        <v>10472</v>
      </c>
      <c r="B1046" s="2">
        <v>43447</v>
      </c>
      <c r="C1046" t="s">
        <v>63</v>
      </c>
      <c r="D1046" s="3">
        <v>43406.881622222223</v>
      </c>
      <c r="E1046" t="s">
        <v>91</v>
      </c>
      <c r="H1046" t="s">
        <v>10473</v>
      </c>
      <c r="J1046" t="s">
        <v>10474</v>
      </c>
      <c r="L1046" t="s">
        <v>4983</v>
      </c>
      <c r="M1046" t="s">
        <v>714</v>
      </c>
      <c r="N1046">
        <v>70802</v>
      </c>
      <c r="O1046" t="s">
        <v>70</v>
      </c>
      <c r="Q1046" t="s">
        <v>10475</v>
      </c>
      <c r="S1046" t="s">
        <v>72</v>
      </c>
      <c r="T1046" t="s">
        <v>6754</v>
      </c>
      <c r="U1046" t="s">
        <v>6755</v>
      </c>
      <c r="V1046" t="s">
        <v>6756</v>
      </c>
      <c r="W1046" t="s">
        <v>714</v>
      </c>
      <c r="X1046" t="s">
        <v>7424</v>
      </c>
      <c r="Y1046" t="str">
        <f>"47-2061"</f>
        <v>47-2061</v>
      </c>
      <c r="Z1046" t="s">
        <v>326</v>
      </c>
      <c r="AA1046">
        <v>236115</v>
      </c>
      <c r="AB1046">
        <v>7</v>
      </c>
      <c r="AD1046" t="s">
        <v>79</v>
      </c>
      <c r="AE1046" t="s">
        <v>95</v>
      </c>
      <c r="AF1046">
        <v>35</v>
      </c>
      <c r="AG1046" s="4">
        <v>0.27083333333333331</v>
      </c>
      <c r="AH1046" s="4">
        <v>0.625</v>
      </c>
      <c r="AI1046" s="5">
        <v>16.420000000000002</v>
      </c>
      <c r="AJ1046">
        <v>24.63</v>
      </c>
      <c r="AL1046" t="s">
        <v>81</v>
      </c>
      <c r="AM1046" t="s">
        <v>82</v>
      </c>
      <c r="AO1046" t="s">
        <v>83</v>
      </c>
      <c r="AR1046" t="s">
        <v>82</v>
      </c>
      <c r="AT1046" t="s">
        <v>82</v>
      </c>
      <c r="AW1046" t="s">
        <v>82</v>
      </c>
      <c r="AY1046" t="s">
        <v>4983</v>
      </c>
      <c r="AZ1046" t="s">
        <v>8248</v>
      </c>
      <c r="BA1046" t="s">
        <v>714</v>
      </c>
      <c r="BB1046">
        <v>70802</v>
      </c>
      <c r="BC1046" t="s">
        <v>79</v>
      </c>
      <c r="BH1046" t="s">
        <v>10474</v>
      </c>
      <c r="BJ1046">
        <v>204901386</v>
      </c>
    </row>
    <row r="1047" spans="1:62" x14ac:dyDescent="0.25">
      <c r="A1047" t="s">
        <v>10746</v>
      </c>
      <c r="B1047" s="2">
        <v>43447</v>
      </c>
      <c r="C1047" t="s">
        <v>63</v>
      </c>
      <c r="D1047" s="3">
        <v>43406.844043518518</v>
      </c>
      <c r="E1047" t="s">
        <v>117</v>
      </c>
      <c r="H1047" t="s">
        <v>10747</v>
      </c>
      <c r="J1047" t="s">
        <v>10748</v>
      </c>
      <c r="L1047" t="s">
        <v>10749</v>
      </c>
      <c r="M1047" t="s">
        <v>136</v>
      </c>
      <c r="N1047">
        <v>21791</v>
      </c>
      <c r="O1047" t="s">
        <v>70</v>
      </c>
      <c r="Q1047" t="s">
        <v>10750</v>
      </c>
      <c r="S1047" t="s">
        <v>72</v>
      </c>
      <c r="T1047" t="s">
        <v>5117</v>
      </c>
      <c r="U1047" t="s">
        <v>5118</v>
      </c>
      <c r="V1047" t="s">
        <v>2222</v>
      </c>
      <c r="W1047" t="s">
        <v>278</v>
      </c>
      <c r="X1047" t="s">
        <v>106</v>
      </c>
      <c r="Y1047" t="str">
        <f>"37-3011"</f>
        <v>37-3011</v>
      </c>
      <c r="Z1047" t="s">
        <v>94</v>
      </c>
      <c r="AA1047">
        <v>561730</v>
      </c>
      <c r="AB1047">
        <v>10</v>
      </c>
      <c r="AD1047" t="s">
        <v>79</v>
      </c>
      <c r="AE1047" t="s">
        <v>95</v>
      </c>
      <c r="AF1047">
        <v>35</v>
      </c>
      <c r="AG1047" s="4">
        <v>0.29166666666666669</v>
      </c>
      <c r="AH1047" s="4">
        <v>0.70833333333333337</v>
      </c>
      <c r="AI1047" s="5">
        <v>14.73</v>
      </c>
      <c r="AJ1047">
        <v>22.1</v>
      </c>
      <c r="AL1047" t="s">
        <v>81</v>
      </c>
      <c r="AM1047" t="s">
        <v>82</v>
      </c>
      <c r="AO1047" t="s">
        <v>83</v>
      </c>
      <c r="AR1047" t="s">
        <v>82</v>
      </c>
      <c r="AT1047" t="s">
        <v>82</v>
      </c>
      <c r="AW1047" t="s">
        <v>72</v>
      </c>
      <c r="AX1047">
        <v>3</v>
      </c>
      <c r="AY1047" t="s">
        <v>10749</v>
      </c>
      <c r="AZ1047" t="s">
        <v>10751</v>
      </c>
      <c r="BA1047" t="s">
        <v>136</v>
      </c>
      <c r="BB1047">
        <v>21791</v>
      </c>
      <c r="BC1047" t="s">
        <v>79</v>
      </c>
      <c r="BH1047" t="s">
        <v>10748</v>
      </c>
      <c r="BJ1047">
        <v>262529994</v>
      </c>
    </row>
    <row r="1048" spans="1:62" x14ac:dyDescent="0.25">
      <c r="A1048" t="s">
        <v>11457</v>
      </c>
      <c r="B1048" s="2">
        <v>43447</v>
      </c>
      <c r="C1048" t="s">
        <v>63</v>
      </c>
      <c r="D1048" s="3">
        <v>43409.360099027777</v>
      </c>
      <c r="E1048" t="s">
        <v>117</v>
      </c>
      <c r="H1048" t="s">
        <v>6713</v>
      </c>
      <c r="J1048" t="s">
        <v>6714</v>
      </c>
      <c r="L1048" t="s">
        <v>3291</v>
      </c>
      <c r="M1048" t="s">
        <v>105</v>
      </c>
      <c r="N1048">
        <v>77085</v>
      </c>
      <c r="O1048" t="s">
        <v>70</v>
      </c>
      <c r="Q1048" t="s">
        <v>6715</v>
      </c>
      <c r="S1048" t="s">
        <v>72</v>
      </c>
      <c r="T1048" t="s">
        <v>6716</v>
      </c>
      <c r="U1048" t="s">
        <v>6717</v>
      </c>
      <c r="V1048" t="s">
        <v>3291</v>
      </c>
      <c r="W1048" t="s">
        <v>105</v>
      </c>
      <c r="X1048" t="s">
        <v>1197</v>
      </c>
      <c r="Y1048" t="str">
        <f>"47-2061"</f>
        <v>47-2061</v>
      </c>
      <c r="Z1048" t="s">
        <v>326</v>
      </c>
      <c r="AA1048">
        <v>236115</v>
      </c>
      <c r="AB1048">
        <v>40</v>
      </c>
      <c r="AD1048" t="s">
        <v>79</v>
      </c>
      <c r="AE1048" t="s">
        <v>95</v>
      </c>
      <c r="AF1048">
        <v>40</v>
      </c>
      <c r="AG1048" s="4">
        <v>0.33333333333333331</v>
      </c>
      <c r="AH1048" s="4">
        <v>0.70833333333333337</v>
      </c>
      <c r="AI1048" s="5">
        <v>15.81</v>
      </c>
      <c r="AM1048" t="s">
        <v>82</v>
      </c>
      <c r="AO1048" t="s">
        <v>83</v>
      </c>
      <c r="AR1048" t="s">
        <v>82</v>
      </c>
      <c r="AT1048" t="s">
        <v>82</v>
      </c>
      <c r="AW1048" t="s">
        <v>82</v>
      </c>
      <c r="AY1048" t="s">
        <v>3291</v>
      </c>
      <c r="AZ1048" t="s">
        <v>3292</v>
      </c>
      <c r="BA1048" t="s">
        <v>105</v>
      </c>
      <c r="BB1048">
        <v>77085</v>
      </c>
      <c r="BC1048" t="s">
        <v>79</v>
      </c>
      <c r="BD1048" t="s">
        <v>6718</v>
      </c>
      <c r="BE1048" t="s">
        <v>130</v>
      </c>
      <c r="BH1048" t="s">
        <v>6714</v>
      </c>
      <c r="BJ1048">
        <v>464451567</v>
      </c>
    </row>
    <row r="1049" spans="1:62" x14ac:dyDescent="0.25">
      <c r="A1049" t="s">
        <v>2757</v>
      </c>
      <c r="B1049" s="2">
        <v>43448</v>
      </c>
      <c r="C1049" t="s">
        <v>63</v>
      </c>
      <c r="D1049" s="3">
        <v>43420.79516494213</v>
      </c>
      <c r="E1049" t="s">
        <v>1763</v>
      </c>
      <c r="F1049" s="2">
        <v>43511</v>
      </c>
      <c r="G1049" s="2">
        <v>43814</v>
      </c>
      <c r="H1049" t="s">
        <v>2758</v>
      </c>
      <c r="J1049" t="s">
        <v>2759</v>
      </c>
      <c r="L1049" t="s">
        <v>2760</v>
      </c>
      <c r="M1049" t="s">
        <v>278</v>
      </c>
      <c r="N1049">
        <v>23504</v>
      </c>
      <c r="O1049" t="s">
        <v>70</v>
      </c>
      <c r="Q1049" t="s">
        <v>2761</v>
      </c>
      <c r="S1049" t="s">
        <v>72</v>
      </c>
      <c r="T1049" t="s">
        <v>1738</v>
      </c>
      <c r="U1049" t="s">
        <v>1739</v>
      </c>
      <c r="V1049" t="s">
        <v>1740</v>
      </c>
      <c r="W1049" t="s">
        <v>278</v>
      </c>
      <c r="X1049" t="s">
        <v>106</v>
      </c>
      <c r="Y1049" t="str">
        <f>"37-3011"</f>
        <v>37-3011</v>
      </c>
      <c r="Z1049" t="s">
        <v>94</v>
      </c>
      <c r="AA1049">
        <v>561730</v>
      </c>
      <c r="AB1049">
        <v>25</v>
      </c>
      <c r="AC1049">
        <v>25</v>
      </c>
      <c r="AD1049" t="s">
        <v>79</v>
      </c>
      <c r="AE1049" t="s">
        <v>95</v>
      </c>
      <c r="AF1049">
        <v>40</v>
      </c>
      <c r="AG1049" s="4">
        <v>0.29166666666666669</v>
      </c>
      <c r="AH1049" s="4">
        <v>0.64583333333333337</v>
      </c>
      <c r="AI1049" s="5">
        <v>12.46</v>
      </c>
      <c r="AJ1049">
        <v>18.690000000000001</v>
      </c>
      <c r="AK1049">
        <v>18.690000000000001</v>
      </c>
      <c r="AL1049" t="s">
        <v>81</v>
      </c>
      <c r="AM1049" t="s">
        <v>82</v>
      </c>
      <c r="AO1049" t="s">
        <v>83</v>
      </c>
      <c r="AR1049" t="s">
        <v>82</v>
      </c>
      <c r="AT1049" t="s">
        <v>82</v>
      </c>
      <c r="AW1049" t="s">
        <v>72</v>
      </c>
      <c r="AX1049">
        <v>3</v>
      </c>
      <c r="AY1049" t="s">
        <v>2760</v>
      </c>
      <c r="AZ1049" t="s">
        <v>2762</v>
      </c>
      <c r="BA1049" t="s">
        <v>278</v>
      </c>
      <c r="BB1049">
        <v>23504</v>
      </c>
      <c r="BC1049" t="s">
        <v>79</v>
      </c>
      <c r="BH1049" t="s">
        <v>2759</v>
      </c>
      <c r="BJ1049">
        <v>260774560</v>
      </c>
    </row>
    <row r="1050" spans="1:62" x14ac:dyDescent="0.25">
      <c r="A1050" t="s">
        <v>2818</v>
      </c>
      <c r="B1050" s="2">
        <v>43448</v>
      </c>
      <c r="C1050" t="s">
        <v>63</v>
      </c>
      <c r="D1050" s="3">
        <v>43416.793508333336</v>
      </c>
      <c r="E1050" t="s">
        <v>1763</v>
      </c>
      <c r="F1050" s="2">
        <v>43507</v>
      </c>
      <c r="G1050" s="2">
        <v>43809</v>
      </c>
      <c r="H1050" t="s">
        <v>2819</v>
      </c>
      <c r="J1050" t="s">
        <v>2820</v>
      </c>
      <c r="K1050" t="s">
        <v>2821</v>
      </c>
      <c r="L1050" t="s">
        <v>2822</v>
      </c>
      <c r="M1050" t="s">
        <v>105</v>
      </c>
      <c r="N1050">
        <v>76248</v>
      </c>
      <c r="O1050" t="s">
        <v>70</v>
      </c>
      <c r="Q1050" t="s">
        <v>2823</v>
      </c>
      <c r="S1050" t="s">
        <v>72</v>
      </c>
      <c r="T1050" t="s">
        <v>2824</v>
      </c>
      <c r="U1050" t="s">
        <v>2825</v>
      </c>
      <c r="V1050" t="s">
        <v>642</v>
      </c>
      <c r="W1050" t="s">
        <v>105</v>
      </c>
      <c r="X1050" t="s">
        <v>106</v>
      </c>
      <c r="Y1050" t="str">
        <f>"37-3011"</f>
        <v>37-3011</v>
      </c>
      <c r="Z1050" t="s">
        <v>94</v>
      </c>
      <c r="AA1050">
        <v>561730</v>
      </c>
      <c r="AB1050">
        <v>12</v>
      </c>
      <c r="AC1050">
        <v>12</v>
      </c>
      <c r="AD1050" t="s">
        <v>79</v>
      </c>
      <c r="AE1050" t="s">
        <v>95</v>
      </c>
      <c r="AF1050">
        <v>40</v>
      </c>
      <c r="AG1050" s="4">
        <v>0.3125</v>
      </c>
      <c r="AH1050" s="4">
        <v>0.6875</v>
      </c>
      <c r="AI1050" s="5">
        <v>13.94</v>
      </c>
      <c r="AJ1050">
        <v>20.91</v>
      </c>
      <c r="AK1050">
        <v>33</v>
      </c>
      <c r="AL1050" t="s">
        <v>81</v>
      </c>
      <c r="AM1050" t="s">
        <v>82</v>
      </c>
      <c r="AO1050" t="s">
        <v>83</v>
      </c>
      <c r="AR1050" t="s">
        <v>82</v>
      </c>
      <c r="AT1050" t="s">
        <v>82</v>
      </c>
      <c r="AW1050" t="s">
        <v>82</v>
      </c>
      <c r="AY1050" t="s">
        <v>2822</v>
      </c>
      <c r="AZ1050" t="s">
        <v>1428</v>
      </c>
      <c r="BA1050" t="s">
        <v>105</v>
      </c>
      <c r="BB1050">
        <v>76248</v>
      </c>
      <c r="BC1050" t="s">
        <v>79</v>
      </c>
      <c r="BH1050" t="s">
        <v>2820</v>
      </c>
      <c r="BJ1050">
        <v>752825617</v>
      </c>
    </row>
    <row r="1051" spans="1:62" x14ac:dyDescent="0.25">
      <c r="A1051" t="s">
        <v>2848</v>
      </c>
      <c r="B1051" s="2">
        <v>43448</v>
      </c>
      <c r="C1051" t="s">
        <v>63</v>
      </c>
      <c r="D1051" s="3">
        <v>43434.793271875002</v>
      </c>
      <c r="E1051" t="s">
        <v>91</v>
      </c>
      <c r="H1051" t="s">
        <v>2849</v>
      </c>
      <c r="J1051" t="s">
        <v>2850</v>
      </c>
      <c r="L1051" t="s">
        <v>795</v>
      </c>
      <c r="M1051" t="s">
        <v>105</v>
      </c>
      <c r="N1051">
        <v>78217</v>
      </c>
      <c r="O1051" t="s">
        <v>70</v>
      </c>
      <c r="Q1051" t="s">
        <v>2851</v>
      </c>
      <c r="S1051" t="s">
        <v>72</v>
      </c>
      <c r="T1051" t="s">
        <v>2824</v>
      </c>
      <c r="U1051" t="s">
        <v>2825</v>
      </c>
      <c r="V1051" t="s">
        <v>642</v>
      </c>
      <c r="W1051" t="s">
        <v>105</v>
      </c>
      <c r="X1051" t="s">
        <v>2852</v>
      </c>
      <c r="Y1051" t="str">
        <f>"37-3011"</f>
        <v>37-3011</v>
      </c>
      <c r="Z1051" t="s">
        <v>94</v>
      </c>
      <c r="AA1051">
        <v>561730</v>
      </c>
      <c r="AB1051">
        <v>18</v>
      </c>
      <c r="AD1051" t="s">
        <v>79</v>
      </c>
      <c r="AE1051" t="s">
        <v>95</v>
      </c>
      <c r="AF1051">
        <v>40</v>
      </c>
      <c r="AG1051" s="4">
        <v>0.33333333333333331</v>
      </c>
      <c r="AH1051" s="4">
        <v>0.70833333333333337</v>
      </c>
      <c r="AI1051" s="5">
        <v>13.02</v>
      </c>
      <c r="AJ1051">
        <v>19.53</v>
      </c>
      <c r="AK1051">
        <v>21</v>
      </c>
      <c r="AL1051" t="s">
        <v>81</v>
      </c>
      <c r="AM1051" t="s">
        <v>82</v>
      </c>
      <c r="AO1051" t="s">
        <v>83</v>
      </c>
      <c r="AR1051" t="s">
        <v>82</v>
      </c>
      <c r="AT1051" t="s">
        <v>82</v>
      </c>
      <c r="AW1051" t="s">
        <v>82</v>
      </c>
      <c r="AY1051" t="s">
        <v>795</v>
      </c>
      <c r="AZ1051" t="s">
        <v>797</v>
      </c>
      <c r="BA1051" t="s">
        <v>105</v>
      </c>
      <c r="BB1051">
        <v>78217</v>
      </c>
      <c r="BC1051" t="s">
        <v>79</v>
      </c>
      <c r="BH1051" t="s">
        <v>2850</v>
      </c>
      <c r="BJ1051">
        <v>208256869</v>
      </c>
    </row>
    <row r="1052" spans="1:62" x14ac:dyDescent="0.25">
      <c r="A1052" t="s">
        <v>2964</v>
      </c>
      <c r="B1052" s="2">
        <v>43448</v>
      </c>
      <c r="C1052" t="s">
        <v>63</v>
      </c>
      <c r="D1052" s="3">
        <v>43416.791776574071</v>
      </c>
      <c r="E1052" t="s">
        <v>1763</v>
      </c>
      <c r="F1052" s="2">
        <v>43507</v>
      </c>
      <c r="G1052" s="2">
        <v>43809</v>
      </c>
      <c r="H1052" t="s">
        <v>2965</v>
      </c>
      <c r="J1052" t="s">
        <v>2966</v>
      </c>
      <c r="K1052" t="s">
        <v>2967</v>
      </c>
      <c r="L1052" t="s">
        <v>2968</v>
      </c>
      <c r="M1052" t="s">
        <v>105</v>
      </c>
      <c r="N1052">
        <v>76040</v>
      </c>
      <c r="O1052" t="s">
        <v>70</v>
      </c>
      <c r="Q1052" t="s">
        <v>2969</v>
      </c>
      <c r="S1052" t="s">
        <v>72</v>
      </c>
      <c r="T1052" t="s">
        <v>2824</v>
      </c>
      <c r="U1052" t="s">
        <v>2825</v>
      </c>
      <c r="V1052" t="s">
        <v>642</v>
      </c>
      <c r="W1052" t="s">
        <v>105</v>
      </c>
      <c r="X1052" t="s">
        <v>106</v>
      </c>
      <c r="Y1052" t="str">
        <f>"37-3011"</f>
        <v>37-3011</v>
      </c>
      <c r="Z1052" t="s">
        <v>94</v>
      </c>
      <c r="AA1052">
        <v>561730</v>
      </c>
      <c r="AB1052">
        <v>27</v>
      </c>
      <c r="AC1052">
        <v>27</v>
      </c>
      <c r="AD1052" t="s">
        <v>79</v>
      </c>
      <c r="AE1052" t="s">
        <v>95</v>
      </c>
      <c r="AF1052">
        <v>40</v>
      </c>
      <c r="AG1052" s="4">
        <v>0.29166666666666669</v>
      </c>
      <c r="AH1052" s="4">
        <v>0.70833333333333337</v>
      </c>
      <c r="AI1052" s="5">
        <v>13.94</v>
      </c>
      <c r="AJ1052">
        <v>20.91</v>
      </c>
      <c r="AK1052">
        <v>21.75</v>
      </c>
      <c r="AL1052" t="s">
        <v>81</v>
      </c>
      <c r="AM1052" t="s">
        <v>82</v>
      </c>
      <c r="AO1052" t="s">
        <v>83</v>
      </c>
      <c r="AR1052" t="s">
        <v>82</v>
      </c>
      <c r="AT1052" t="s">
        <v>82</v>
      </c>
      <c r="AW1052" t="s">
        <v>82</v>
      </c>
      <c r="AY1052" t="s">
        <v>2968</v>
      </c>
      <c r="AZ1052" t="s">
        <v>1428</v>
      </c>
      <c r="BA1052" t="s">
        <v>105</v>
      </c>
      <c r="BB1052">
        <v>76040</v>
      </c>
      <c r="BC1052" t="s">
        <v>79</v>
      </c>
      <c r="BH1052" t="s">
        <v>2966</v>
      </c>
      <c r="BJ1052">
        <v>752276372</v>
      </c>
    </row>
    <row r="1053" spans="1:62" x14ac:dyDescent="0.25">
      <c r="A1053" t="s">
        <v>3801</v>
      </c>
      <c r="B1053" s="2">
        <v>43448</v>
      </c>
      <c r="C1053" t="s">
        <v>63</v>
      </c>
      <c r="D1053" s="3">
        <v>43416.79659302083</v>
      </c>
      <c r="E1053" t="s">
        <v>1763</v>
      </c>
      <c r="F1053" s="2">
        <v>43507</v>
      </c>
      <c r="G1053" s="2">
        <v>43784</v>
      </c>
      <c r="H1053" t="s">
        <v>3802</v>
      </c>
      <c r="J1053" t="s">
        <v>3803</v>
      </c>
      <c r="L1053" t="s">
        <v>3804</v>
      </c>
      <c r="M1053" t="s">
        <v>1246</v>
      </c>
      <c r="N1053">
        <v>63044</v>
      </c>
      <c r="O1053" t="s">
        <v>70</v>
      </c>
      <c r="Q1053" t="s">
        <v>3805</v>
      </c>
      <c r="S1053" t="s">
        <v>72</v>
      </c>
      <c r="T1053" t="s">
        <v>3749</v>
      </c>
      <c r="U1053" t="s">
        <v>3750</v>
      </c>
      <c r="V1053" t="s">
        <v>642</v>
      </c>
      <c r="W1053" t="s">
        <v>105</v>
      </c>
      <c r="X1053" t="s">
        <v>106</v>
      </c>
      <c r="Y1053" t="str">
        <f>"37-3011"</f>
        <v>37-3011</v>
      </c>
      <c r="Z1053" t="s">
        <v>94</v>
      </c>
      <c r="AA1053">
        <v>561730</v>
      </c>
      <c r="AB1053">
        <v>45</v>
      </c>
      <c r="AC1053">
        <v>45</v>
      </c>
      <c r="AD1053" t="s">
        <v>79</v>
      </c>
      <c r="AE1053" t="s">
        <v>95</v>
      </c>
      <c r="AF1053">
        <v>40</v>
      </c>
      <c r="AG1053" s="4">
        <v>0.29166666666666669</v>
      </c>
      <c r="AH1053" s="4">
        <v>0.75</v>
      </c>
      <c r="AI1053" s="5">
        <v>14.52</v>
      </c>
      <c r="AJ1053">
        <v>21.78</v>
      </c>
      <c r="AL1053" t="s">
        <v>81</v>
      </c>
      <c r="AM1053" t="s">
        <v>82</v>
      </c>
      <c r="AO1053" t="s">
        <v>83</v>
      </c>
      <c r="AR1053" t="s">
        <v>82</v>
      </c>
      <c r="AT1053" t="s">
        <v>82</v>
      </c>
      <c r="AW1053" t="s">
        <v>82</v>
      </c>
      <c r="AY1053" t="s">
        <v>3804</v>
      </c>
      <c r="AZ1053" t="s">
        <v>1797</v>
      </c>
      <c r="BA1053" t="s">
        <v>1246</v>
      </c>
      <c r="BB1053">
        <v>63044</v>
      </c>
      <c r="BC1053" t="s">
        <v>79</v>
      </c>
      <c r="BH1053" t="s">
        <v>3803</v>
      </c>
      <c r="BJ1053">
        <v>431502867</v>
      </c>
    </row>
    <row r="1054" spans="1:62" x14ac:dyDescent="0.25">
      <c r="A1054" t="s">
        <v>3838</v>
      </c>
      <c r="B1054" s="2">
        <v>43448</v>
      </c>
      <c r="C1054" t="s">
        <v>63</v>
      </c>
      <c r="D1054" s="3">
        <v>43434.791717499997</v>
      </c>
      <c r="E1054" t="s">
        <v>91</v>
      </c>
      <c r="H1054" t="s">
        <v>3839</v>
      </c>
      <c r="J1054" t="s">
        <v>3840</v>
      </c>
      <c r="K1054" t="s">
        <v>3841</v>
      </c>
      <c r="L1054" t="s">
        <v>3842</v>
      </c>
      <c r="M1054" t="s">
        <v>308</v>
      </c>
      <c r="N1054">
        <v>7624</v>
      </c>
      <c r="O1054" t="s">
        <v>70</v>
      </c>
      <c r="Q1054" t="s">
        <v>3843</v>
      </c>
      <c r="S1054" t="s">
        <v>72</v>
      </c>
      <c r="T1054" t="s">
        <v>640</v>
      </c>
      <c r="U1054" t="s">
        <v>641</v>
      </c>
      <c r="V1054" t="s">
        <v>642</v>
      </c>
      <c r="W1054" t="s">
        <v>105</v>
      </c>
      <c r="X1054" t="s">
        <v>106</v>
      </c>
      <c r="Y1054" t="str">
        <f>"37-3011"</f>
        <v>37-3011</v>
      </c>
      <c r="Z1054" t="s">
        <v>94</v>
      </c>
      <c r="AA1054">
        <v>561730</v>
      </c>
      <c r="AB1054">
        <v>10</v>
      </c>
      <c r="AD1054" t="s">
        <v>79</v>
      </c>
      <c r="AE1054" t="s">
        <v>95</v>
      </c>
      <c r="AF1054">
        <v>40</v>
      </c>
      <c r="AG1054" s="4">
        <v>0.29166666666666669</v>
      </c>
      <c r="AH1054" s="4">
        <v>0.66666666666666663</v>
      </c>
      <c r="AI1054" s="5">
        <v>16.809999999999999</v>
      </c>
      <c r="AJ1054">
        <v>25.22</v>
      </c>
      <c r="AK1054">
        <v>30</v>
      </c>
      <c r="AL1054" t="s">
        <v>81</v>
      </c>
      <c r="AM1054" t="s">
        <v>82</v>
      </c>
      <c r="AO1054" t="s">
        <v>83</v>
      </c>
      <c r="AR1054" t="s">
        <v>82</v>
      </c>
      <c r="AT1054" t="s">
        <v>82</v>
      </c>
      <c r="AW1054" t="s">
        <v>82</v>
      </c>
      <c r="AY1054" t="s">
        <v>3844</v>
      </c>
      <c r="AZ1054" t="s">
        <v>2858</v>
      </c>
      <c r="BA1054" t="s">
        <v>308</v>
      </c>
      <c r="BB1054">
        <v>7630</v>
      </c>
      <c r="BC1054" t="s">
        <v>79</v>
      </c>
      <c r="BH1054" t="s">
        <v>3845</v>
      </c>
      <c r="BJ1054">
        <v>222580443</v>
      </c>
    </row>
    <row r="1055" spans="1:62" x14ac:dyDescent="0.25">
      <c r="A1055" t="s">
        <v>3909</v>
      </c>
      <c r="B1055" s="2">
        <v>43448</v>
      </c>
      <c r="C1055" t="s">
        <v>63</v>
      </c>
      <c r="D1055" s="3">
        <v>43434.794888460645</v>
      </c>
      <c r="E1055" t="s">
        <v>91</v>
      </c>
      <c r="H1055" t="s">
        <v>3910</v>
      </c>
      <c r="J1055" t="s">
        <v>3911</v>
      </c>
      <c r="K1055" t="s">
        <v>3912</v>
      </c>
      <c r="L1055" t="s">
        <v>3913</v>
      </c>
      <c r="M1055" t="s">
        <v>308</v>
      </c>
      <c r="N1055">
        <v>7649</v>
      </c>
      <c r="O1055" t="s">
        <v>70</v>
      </c>
      <c r="Q1055" t="s">
        <v>3914</v>
      </c>
      <c r="S1055" t="s">
        <v>72</v>
      </c>
      <c r="T1055" t="s">
        <v>640</v>
      </c>
      <c r="U1055" t="s">
        <v>641</v>
      </c>
      <c r="V1055" t="s">
        <v>642</v>
      </c>
      <c r="W1055" t="s">
        <v>105</v>
      </c>
      <c r="X1055" t="s">
        <v>106</v>
      </c>
      <c r="Y1055" t="str">
        <f>"37-3011"</f>
        <v>37-3011</v>
      </c>
      <c r="Z1055" t="s">
        <v>94</v>
      </c>
      <c r="AA1055">
        <v>561730</v>
      </c>
      <c r="AB1055">
        <v>5</v>
      </c>
      <c r="AD1055" t="s">
        <v>79</v>
      </c>
      <c r="AE1055" t="s">
        <v>80</v>
      </c>
      <c r="AF1055">
        <v>40</v>
      </c>
      <c r="AG1055" s="4">
        <v>0.29166666666666669</v>
      </c>
      <c r="AH1055" s="4">
        <v>0.70833333333333337</v>
      </c>
      <c r="AI1055" s="5">
        <v>16.809999999999999</v>
      </c>
      <c r="AJ1055">
        <v>25.22</v>
      </c>
      <c r="AK1055">
        <v>25.5</v>
      </c>
      <c r="AL1055" t="s">
        <v>81</v>
      </c>
      <c r="AM1055" t="s">
        <v>82</v>
      </c>
      <c r="AO1055" t="s">
        <v>83</v>
      </c>
      <c r="AR1055" t="s">
        <v>82</v>
      </c>
      <c r="AT1055" t="s">
        <v>82</v>
      </c>
      <c r="AW1055" t="s">
        <v>72</v>
      </c>
      <c r="AX1055">
        <v>3</v>
      </c>
      <c r="AY1055" t="s">
        <v>3915</v>
      </c>
      <c r="AZ1055" t="s">
        <v>2858</v>
      </c>
      <c r="BA1055" t="s">
        <v>308</v>
      </c>
      <c r="BB1055">
        <v>7675</v>
      </c>
      <c r="BC1055" t="s">
        <v>79</v>
      </c>
      <c r="BH1055" t="s">
        <v>3916</v>
      </c>
      <c r="BJ1055">
        <v>223646813</v>
      </c>
    </row>
    <row r="1056" spans="1:62" x14ac:dyDescent="0.25">
      <c r="A1056" t="s">
        <v>4212</v>
      </c>
      <c r="B1056" s="2">
        <v>43448</v>
      </c>
      <c r="C1056" t="s">
        <v>63</v>
      </c>
      <c r="D1056" s="3">
        <v>43437.604302245367</v>
      </c>
      <c r="E1056" t="s">
        <v>91</v>
      </c>
      <c r="H1056" t="s">
        <v>4213</v>
      </c>
      <c r="I1056" t="s">
        <v>67</v>
      </c>
      <c r="J1056" t="s">
        <v>4214</v>
      </c>
      <c r="K1056" t="s">
        <v>67</v>
      </c>
      <c r="L1056" t="s">
        <v>4215</v>
      </c>
      <c r="M1056" t="s">
        <v>166</v>
      </c>
      <c r="N1056">
        <v>84401</v>
      </c>
      <c r="O1056" t="s">
        <v>70</v>
      </c>
      <c r="P1056" t="s">
        <v>67</v>
      </c>
      <c r="Q1056" t="s">
        <v>4216</v>
      </c>
      <c r="S1056" t="s">
        <v>72</v>
      </c>
      <c r="T1056" t="s">
        <v>4217</v>
      </c>
      <c r="U1056" t="s">
        <v>4218</v>
      </c>
      <c r="V1056" t="s">
        <v>4219</v>
      </c>
      <c r="W1056" t="s">
        <v>166</v>
      </c>
      <c r="X1056" t="s">
        <v>4220</v>
      </c>
      <c r="Y1056" t="str">
        <f>"37-3011"</f>
        <v>37-3011</v>
      </c>
      <c r="Z1056" t="s">
        <v>94</v>
      </c>
      <c r="AA1056">
        <v>561730</v>
      </c>
      <c r="AB1056">
        <v>5</v>
      </c>
      <c r="AD1056" t="s">
        <v>79</v>
      </c>
      <c r="AE1056" t="s">
        <v>80</v>
      </c>
      <c r="AF1056">
        <v>40</v>
      </c>
      <c r="AG1056" s="4">
        <v>0.33333333333333331</v>
      </c>
      <c r="AH1056" s="4">
        <v>0.70833333333333337</v>
      </c>
      <c r="AI1056" s="5">
        <v>13.52</v>
      </c>
      <c r="AJ1056">
        <v>20.28</v>
      </c>
      <c r="AK1056">
        <v>20.28</v>
      </c>
      <c r="AL1056" t="s">
        <v>81</v>
      </c>
      <c r="AM1056" t="s">
        <v>82</v>
      </c>
      <c r="AO1056" t="s">
        <v>83</v>
      </c>
      <c r="AP1056" t="s">
        <v>158</v>
      </c>
      <c r="AQ1056" t="s">
        <v>158</v>
      </c>
      <c r="AR1056" t="s">
        <v>82</v>
      </c>
      <c r="AT1056" t="s">
        <v>82</v>
      </c>
      <c r="AW1056" t="s">
        <v>82</v>
      </c>
      <c r="AY1056" t="s">
        <v>4215</v>
      </c>
      <c r="AZ1056" t="s">
        <v>4221</v>
      </c>
      <c r="BA1056" t="s">
        <v>166</v>
      </c>
      <c r="BB1056">
        <v>84401</v>
      </c>
      <c r="BC1056" t="s">
        <v>79</v>
      </c>
      <c r="BH1056" t="s">
        <v>4214</v>
      </c>
      <c r="BJ1056">
        <v>262311763</v>
      </c>
    </row>
    <row r="1057" spans="1:62" x14ac:dyDescent="0.25">
      <c r="A1057" t="s">
        <v>4378</v>
      </c>
      <c r="B1057" s="2">
        <v>43448</v>
      </c>
      <c r="C1057" t="s">
        <v>63</v>
      </c>
      <c r="D1057" s="3">
        <v>43398.285093356484</v>
      </c>
      <c r="E1057" t="s">
        <v>117</v>
      </c>
      <c r="H1057" t="s">
        <v>4379</v>
      </c>
      <c r="I1057" t="s">
        <v>67</v>
      </c>
      <c r="J1057" t="s">
        <v>4380</v>
      </c>
      <c r="K1057" t="s">
        <v>67</v>
      </c>
      <c r="L1057" t="s">
        <v>659</v>
      </c>
      <c r="M1057" t="s">
        <v>105</v>
      </c>
      <c r="N1057">
        <v>78542</v>
      </c>
      <c r="O1057" t="s">
        <v>70</v>
      </c>
      <c r="P1057" t="s">
        <v>67</v>
      </c>
      <c r="Q1057" t="s">
        <v>4381</v>
      </c>
      <c r="R1057">
        <v>0</v>
      </c>
      <c r="S1057" t="s">
        <v>82</v>
      </c>
      <c r="U1057" t="s">
        <v>92</v>
      </c>
      <c r="X1057" t="s">
        <v>661</v>
      </c>
      <c r="Y1057" t="str">
        <f>"53-3032"</f>
        <v>53-3032</v>
      </c>
      <c r="Z1057" t="s">
        <v>157</v>
      </c>
      <c r="AA1057">
        <v>541614</v>
      </c>
      <c r="AB1057">
        <v>3</v>
      </c>
      <c r="AD1057" t="s">
        <v>79</v>
      </c>
      <c r="AE1057" t="s">
        <v>95</v>
      </c>
      <c r="AF1057">
        <v>40</v>
      </c>
      <c r="AG1057" s="4">
        <v>0.29166666666666669</v>
      </c>
      <c r="AH1057" s="4">
        <v>0.70833333333333337</v>
      </c>
      <c r="AI1057" s="5">
        <v>0.4</v>
      </c>
      <c r="AJ1057">
        <v>0</v>
      </c>
      <c r="AK1057">
        <v>0</v>
      </c>
      <c r="AL1057" t="s">
        <v>81</v>
      </c>
      <c r="AM1057" t="s">
        <v>82</v>
      </c>
      <c r="AO1057" t="s">
        <v>213</v>
      </c>
      <c r="AP1057" t="s">
        <v>67</v>
      </c>
      <c r="AQ1057" t="s">
        <v>662</v>
      </c>
      <c r="AR1057" t="s">
        <v>82</v>
      </c>
      <c r="AT1057" t="s">
        <v>82</v>
      </c>
      <c r="AW1057" t="s">
        <v>72</v>
      </c>
      <c r="AX1057">
        <v>36</v>
      </c>
      <c r="AY1057" t="s">
        <v>659</v>
      </c>
      <c r="AZ1057" t="s">
        <v>4382</v>
      </c>
      <c r="BA1057" t="s">
        <v>105</v>
      </c>
      <c r="BB1057">
        <v>78542</v>
      </c>
      <c r="BC1057" t="s">
        <v>87</v>
      </c>
      <c r="BH1057" t="s">
        <v>4383</v>
      </c>
      <c r="BI1057" t="s">
        <v>67</v>
      </c>
      <c r="BJ1057">
        <v>822664917</v>
      </c>
    </row>
    <row r="1058" spans="1:62" x14ac:dyDescent="0.25">
      <c r="A1058" t="s">
        <v>4403</v>
      </c>
      <c r="B1058" s="2">
        <v>43448</v>
      </c>
      <c r="C1058" t="s">
        <v>63</v>
      </c>
      <c r="D1058" s="3">
        <v>43420.795259606479</v>
      </c>
      <c r="E1058" t="s">
        <v>1763</v>
      </c>
      <c r="F1058" s="2">
        <v>43511</v>
      </c>
      <c r="G1058" s="2">
        <v>43784</v>
      </c>
      <c r="H1058" t="s">
        <v>4404</v>
      </c>
      <c r="J1058" t="s">
        <v>4405</v>
      </c>
      <c r="L1058" t="s">
        <v>4406</v>
      </c>
      <c r="M1058" t="s">
        <v>105</v>
      </c>
      <c r="N1058">
        <v>76065</v>
      </c>
      <c r="O1058" t="s">
        <v>70</v>
      </c>
      <c r="Q1058" t="s">
        <v>4407</v>
      </c>
      <c r="S1058" t="s">
        <v>72</v>
      </c>
      <c r="T1058" t="s">
        <v>2060</v>
      </c>
      <c r="U1058" t="s">
        <v>1918</v>
      </c>
      <c r="V1058" t="s">
        <v>1919</v>
      </c>
      <c r="W1058" t="s">
        <v>105</v>
      </c>
      <c r="X1058" t="s">
        <v>106</v>
      </c>
      <c r="Y1058" t="str">
        <f>"37-3011"</f>
        <v>37-3011</v>
      </c>
      <c r="Z1058" t="s">
        <v>94</v>
      </c>
      <c r="AA1058">
        <v>561730</v>
      </c>
      <c r="AB1058">
        <v>42</v>
      </c>
      <c r="AC1058">
        <v>42</v>
      </c>
      <c r="AD1058" t="s">
        <v>79</v>
      </c>
      <c r="AE1058" t="s">
        <v>95</v>
      </c>
      <c r="AF1058">
        <v>35</v>
      </c>
      <c r="AG1058" s="4">
        <v>0.29166666666666669</v>
      </c>
      <c r="AH1058" s="4">
        <v>0.66666666666666663</v>
      </c>
      <c r="AI1058" s="5">
        <v>13.94</v>
      </c>
      <c r="AJ1058">
        <v>20.91</v>
      </c>
      <c r="AL1058" t="s">
        <v>81</v>
      </c>
      <c r="AM1058" t="s">
        <v>82</v>
      </c>
      <c r="AO1058" t="s">
        <v>83</v>
      </c>
      <c r="AR1058" t="s">
        <v>82</v>
      </c>
      <c r="AT1058" t="s">
        <v>82</v>
      </c>
      <c r="AW1058" t="s">
        <v>82</v>
      </c>
      <c r="AY1058" t="s">
        <v>4406</v>
      </c>
      <c r="AZ1058" t="s">
        <v>4408</v>
      </c>
      <c r="BA1058" t="s">
        <v>105</v>
      </c>
      <c r="BB1058">
        <v>76065</v>
      </c>
      <c r="BC1058" t="s">
        <v>79</v>
      </c>
      <c r="BH1058" t="s">
        <v>4405</v>
      </c>
      <c r="BJ1058">
        <v>261649338</v>
      </c>
    </row>
    <row r="1059" spans="1:62" x14ac:dyDescent="0.25">
      <c r="A1059" t="s">
        <v>6650</v>
      </c>
      <c r="B1059" s="2">
        <v>43448</v>
      </c>
      <c r="C1059" t="s">
        <v>63</v>
      </c>
      <c r="D1059" s="3">
        <v>43420.793856099539</v>
      </c>
      <c r="E1059" t="s">
        <v>1763</v>
      </c>
      <c r="F1059" s="2">
        <v>43511</v>
      </c>
      <c r="G1059" s="2">
        <v>43784</v>
      </c>
      <c r="H1059" t="s">
        <v>6651</v>
      </c>
      <c r="J1059" t="s">
        <v>6652</v>
      </c>
      <c r="L1059" t="s">
        <v>5139</v>
      </c>
      <c r="M1059" t="s">
        <v>100</v>
      </c>
      <c r="N1059">
        <v>28771</v>
      </c>
      <c r="O1059" t="s">
        <v>70</v>
      </c>
      <c r="Q1059" t="s">
        <v>6653</v>
      </c>
      <c r="S1059" t="s">
        <v>72</v>
      </c>
      <c r="T1059" t="s">
        <v>878</v>
      </c>
      <c r="U1059" t="s">
        <v>879</v>
      </c>
      <c r="V1059" t="s">
        <v>880</v>
      </c>
      <c r="W1059" t="s">
        <v>881</v>
      </c>
      <c r="X1059" t="s">
        <v>5141</v>
      </c>
      <c r="Y1059" t="str">
        <f>"47-4051"</f>
        <v>47-4051</v>
      </c>
      <c r="Z1059" t="s">
        <v>2976</v>
      </c>
      <c r="AA1059">
        <v>561730</v>
      </c>
      <c r="AB1059">
        <v>80</v>
      </c>
      <c r="AC1059">
        <v>80</v>
      </c>
      <c r="AD1059" t="s">
        <v>79</v>
      </c>
      <c r="AE1059" t="s">
        <v>80</v>
      </c>
      <c r="AF1059">
        <v>40</v>
      </c>
      <c r="AG1059" s="4">
        <v>0.29166666666666669</v>
      </c>
      <c r="AH1059" s="4">
        <v>0.72916666666666663</v>
      </c>
      <c r="AI1059" s="5">
        <v>15.37</v>
      </c>
      <c r="AJ1059">
        <v>23.06</v>
      </c>
      <c r="AL1059" t="s">
        <v>81</v>
      </c>
      <c r="AM1059" t="s">
        <v>82</v>
      </c>
      <c r="AO1059" t="s">
        <v>83</v>
      </c>
      <c r="AR1059" t="s">
        <v>82</v>
      </c>
      <c r="AT1059" t="s">
        <v>82</v>
      </c>
      <c r="AW1059" t="s">
        <v>72</v>
      </c>
      <c r="AX1059">
        <v>3</v>
      </c>
      <c r="AY1059" t="s">
        <v>1501</v>
      </c>
      <c r="AZ1059" t="s">
        <v>6654</v>
      </c>
      <c r="BA1059" t="s">
        <v>761</v>
      </c>
      <c r="BB1059">
        <v>31216</v>
      </c>
      <c r="BC1059" t="s">
        <v>79</v>
      </c>
      <c r="BH1059" t="s">
        <v>6655</v>
      </c>
      <c r="BJ1059">
        <v>562177867</v>
      </c>
    </row>
    <row r="1060" spans="1:62" x14ac:dyDescent="0.25">
      <c r="A1060" t="s">
        <v>7158</v>
      </c>
      <c r="B1060" s="2">
        <v>43448</v>
      </c>
      <c r="C1060" t="s">
        <v>63</v>
      </c>
      <c r="D1060" s="3">
        <v>43406.24459209491</v>
      </c>
      <c r="E1060" t="s">
        <v>117</v>
      </c>
      <c r="H1060" t="s">
        <v>7159</v>
      </c>
      <c r="I1060" t="s">
        <v>67</v>
      </c>
      <c r="J1060" t="s">
        <v>7160</v>
      </c>
      <c r="K1060" t="s">
        <v>67</v>
      </c>
      <c r="L1060" t="s">
        <v>7161</v>
      </c>
      <c r="M1060" t="s">
        <v>649</v>
      </c>
      <c r="N1060">
        <v>85203</v>
      </c>
      <c r="O1060" t="s">
        <v>70</v>
      </c>
      <c r="P1060" t="s">
        <v>67</v>
      </c>
      <c r="Q1060" t="s">
        <v>7162</v>
      </c>
      <c r="S1060" t="s">
        <v>82</v>
      </c>
      <c r="U1060" t="s">
        <v>92</v>
      </c>
      <c r="X1060" t="s">
        <v>7163</v>
      </c>
      <c r="Y1060" t="str">
        <f>"25-3021"</f>
        <v>25-3021</v>
      </c>
      <c r="Z1060" t="s">
        <v>3615</v>
      </c>
      <c r="AA1060">
        <v>561599</v>
      </c>
      <c r="AB1060">
        <v>4</v>
      </c>
      <c r="AD1060" t="s">
        <v>87</v>
      </c>
      <c r="AE1060" t="s">
        <v>1218</v>
      </c>
      <c r="AF1060">
        <v>10</v>
      </c>
      <c r="AG1060" s="4">
        <v>0.33333333333333331</v>
      </c>
      <c r="AH1060" s="4">
        <v>0.41666666666666669</v>
      </c>
      <c r="AI1060" s="5">
        <v>15.19</v>
      </c>
      <c r="AL1060" t="s">
        <v>81</v>
      </c>
      <c r="AM1060" t="s">
        <v>82</v>
      </c>
      <c r="AO1060" t="s">
        <v>83</v>
      </c>
      <c r="AR1060" t="s">
        <v>82</v>
      </c>
      <c r="AT1060" t="s">
        <v>82</v>
      </c>
      <c r="AW1060" t="s">
        <v>82</v>
      </c>
      <c r="AY1060" t="s">
        <v>7164</v>
      </c>
      <c r="AZ1060" t="s">
        <v>7165</v>
      </c>
      <c r="BA1060" t="s">
        <v>649</v>
      </c>
      <c r="BB1060">
        <v>85203</v>
      </c>
      <c r="BC1060" t="s">
        <v>79</v>
      </c>
      <c r="BH1060" t="s">
        <v>7166</v>
      </c>
      <c r="BJ1060">
        <v>832200426</v>
      </c>
    </row>
    <row r="1061" spans="1:62" x14ac:dyDescent="0.25">
      <c r="A1061" t="s">
        <v>7444</v>
      </c>
      <c r="B1061" s="2">
        <v>43448</v>
      </c>
      <c r="C1061" t="s">
        <v>63</v>
      </c>
      <c r="D1061" s="3">
        <v>43407.339616712961</v>
      </c>
      <c r="E1061" t="s">
        <v>117</v>
      </c>
      <c r="H1061" t="s">
        <v>7445</v>
      </c>
      <c r="J1061" t="s">
        <v>7446</v>
      </c>
      <c r="L1061" t="s">
        <v>7447</v>
      </c>
      <c r="M1061" t="s">
        <v>105</v>
      </c>
      <c r="N1061">
        <v>78109</v>
      </c>
      <c r="O1061" t="s">
        <v>70</v>
      </c>
      <c r="Q1061" t="s">
        <v>7448</v>
      </c>
      <c r="S1061" t="s">
        <v>72</v>
      </c>
      <c r="T1061" t="s">
        <v>1855</v>
      </c>
      <c r="U1061" t="s">
        <v>1856</v>
      </c>
      <c r="V1061" t="s">
        <v>863</v>
      </c>
      <c r="W1061" t="s">
        <v>105</v>
      </c>
      <c r="X1061" t="s">
        <v>1758</v>
      </c>
      <c r="Y1061" t="str">
        <f>"47-2031"</f>
        <v>47-2031</v>
      </c>
      <c r="Z1061" t="s">
        <v>1508</v>
      </c>
      <c r="AA1061">
        <v>238110</v>
      </c>
      <c r="AB1061">
        <v>20</v>
      </c>
      <c r="AD1061" t="s">
        <v>79</v>
      </c>
      <c r="AE1061" t="s">
        <v>95</v>
      </c>
      <c r="AF1061">
        <v>40</v>
      </c>
      <c r="AG1061" s="4">
        <v>0.33333333333333331</v>
      </c>
      <c r="AH1061" s="4">
        <v>0.70833333333333337</v>
      </c>
      <c r="AI1061" s="5">
        <v>19.13</v>
      </c>
      <c r="AJ1061">
        <v>28.7</v>
      </c>
      <c r="AL1061" t="s">
        <v>81</v>
      </c>
      <c r="AM1061" t="s">
        <v>82</v>
      </c>
      <c r="AO1061" t="s">
        <v>83</v>
      </c>
      <c r="AR1061" t="s">
        <v>82</v>
      </c>
      <c r="AT1061" t="s">
        <v>82</v>
      </c>
      <c r="AW1061" t="s">
        <v>72</v>
      </c>
      <c r="AX1061">
        <v>7</v>
      </c>
      <c r="AY1061" t="s">
        <v>7447</v>
      </c>
      <c r="AZ1061" t="s">
        <v>797</v>
      </c>
      <c r="BA1061" t="s">
        <v>105</v>
      </c>
      <c r="BB1061">
        <v>78109</v>
      </c>
      <c r="BC1061" t="s">
        <v>79</v>
      </c>
      <c r="BH1061" t="s">
        <v>7446</v>
      </c>
      <c r="BJ1061">
        <v>421675931</v>
      </c>
    </row>
    <row r="1062" spans="1:62" x14ac:dyDescent="0.25">
      <c r="A1062" t="s">
        <v>8782</v>
      </c>
      <c r="B1062" s="2">
        <v>43448</v>
      </c>
      <c r="C1062" t="s">
        <v>63</v>
      </c>
      <c r="D1062" s="3">
        <v>43420.802176030091</v>
      </c>
      <c r="E1062" t="s">
        <v>1763</v>
      </c>
      <c r="F1062" s="2">
        <v>43511</v>
      </c>
      <c r="G1062" s="2">
        <v>43784</v>
      </c>
      <c r="H1062" t="s">
        <v>8783</v>
      </c>
      <c r="J1062" t="s">
        <v>8784</v>
      </c>
      <c r="L1062" t="s">
        <v>8785</v>
      </c>
      <c r="M1062" t="s">
        <v>105</v>
      </c>
      <c r="N1062">
        <v>75234</v>
      </c>
      <c r="O1062" t="s">
        <v>70</v>
      </c>
      <c r="Q1062" t="s">
        <v>8786</v>
      </c>
      <c r="S1062" t="s">
        <v>72</v>
      </c>
      <c r="T1062" t="s">
        <v>2060</v>
      </c>
      <c r="U1062" t="s">
        <v>1918</v>
      </c>
      <c r="V1062" t="s">
        <v>1919</v>
      </c>
      <c r="W1062" t="s">
        <v>105</v>
      </c>
      <c r="X1062" t="s">
        <v>106</v>
      </c>
      <c r="Y1062" t="str">
        <f>"37-3011"</f>
        <v>37-3011</v>
      </c>
      <c r="Z1062" t="s">
        <v>94</v>
      </c>
      <c r="AA1062">
        <v>561730</v>
      </c>
      <c r="AB1062">
        <v>15</v>
      </c>
      <c r="AC1062">
        <v>15</v>
      </c>
      <c r="AD1062" t="s">
        <v>79</v>
      </c>
      <c r="AE1062" t="s">
        <v>95</v>
      </c>
      <c r="AF1062">
        <v>40</v>
      </c>
      <c r="AG1062" s="4">
        <v>0.29166666666666669</v>
      </c>
      <c r="AH1062" s="4">
        <v>0.77083333333333337</v>
      </c>
      <c r="AI1062" s="5">
        <v>13.94</v>
      </c>
      <c r="AJ1062">
        <v>20.91</v>
      </c>
      <c r="AL1062" t="s">
        <v>81</v>
      </c>
      <c r="AM1062" t="s">
        <v>82</v>
      </c>
      <c r="AO1062" t="s">
        <v>83</v>
      </c>
      <c r="AR1062" t="s">
        <v>82</v>
      </c>
      <c r="AT1062" t="s">
        <v>82</v>
      </c>
      <c r="AW1062" t="s">
        <v>82</v>
      </c>
      <c r="AY1062" t="s">
        <v>8785</v>
      </c>
      <c r="AZ1062" t="s">
        <v>1225</v>
      </c>
      <c r="BA1062" t="s">
        <v>105</v>
      </c>
      <c r="BB1062">
        <v>75234</v>
      </c>
      <c r="BC1062" t="s">
        <v>79</v>
      </c>
      <c r="BH1062" t="s">
        <v>8784</v>
      </c>
      <c r="BJ1062">
        <v>200988041</v>
      </c>
    </row>
    <row r="1063" spans="1:62" x14ac:dyDescent="0.25">
      <c r="A1063" t="s">
        <v>9651</v>
      </c>
      <c r="B1063" s="2">
        <v>43448</v>
      </c>
      <c r="C1063" t="s">
        <v>63</v>
      </c>
      <c r="D1063" s="3">
        <v>43406.887124016204</v>
      </c>
      <c r="E1063" t="s">
        <v>1763</v>
      </c>
      <c r="F1063" s="2">
        <v>43497</v>
      </c>
      <c r="G1063" s="2">
        <v>43800</v>
      </c>
      <c r="H1063" t="s">
        <v>9652</v>
      </c>
      <c r="J1063" t="s">
        <v>9653</v>
      </c>
      <c r="L1063" t="s">
        <v>2493</v>
      </c>
      <c r="M1063" t="s">
        <v>308</v>
      </c>
      <c r="N1063">
        <v>7470</v>
      </c>
      <c r="O1063" t="s">
        <v>70</v>
      </c>
      <c r="Q1063" t="s">
        <v>9654</v>
      </c>
      <c r="S1063" t="s">
        <v>72</v>
      </c>
      <c r="T1063" t="s">
        <v>9309</v>
      </c>
      <c r="U1063" t="s">
        <v>9310</v>
      </c>
      <c r="V1063" t="s">
        <v>9311</v>
      </c>
      <c r="W1063" t="s">
        <v>308</v>
      </c>
      <c r="X1063" t="s">
        <v>9655</v>
      </c>
      <c r="Y1063" t="str">
        <f>"39-9032"</f>
        <v>39-9032</v>
      </c>
      <c r="Z1063" t="s">
        <v>5419</v>
      </c>
      <c r="AA1063">
        <v>611620</v>
      </c>
      <c r="AB1063">
        <v>5</v>
      </c>
      <c r="AC1063">
        <v>5</v>
      </c>
      <c r="AD1063" t="s">
        <v>79</v>
      </c>
      <c r="AE1063" t="s">
        <v>95</v>
      </c>
      <c r="AF1063">
        <v>35</v>
      </c>
      <c r="AG1063" s="4">
        <v>0.64583333333333337</v>
      </c>
      <c r="AH1063" s="4">
        <v>0.85416666666666663</v>
      </c>
      <c r="AI1063" s="5">
        <v>16.13</v>
      </c>
      <c r="AL1063" t="s">
        <v>81</v>
      </c>
      <c r="AM1063" t="s">
        <v>82</v>
      </c>
      <c r="AO1063" t="s">
        <v>83</v>
      </c>
      <c r="AR1063" t="s">
        <v>82</v>
      </c>
      <c r="AT1063" t="s">
        <v>82</v>
      </c>
      <c r="AW1063" t="s">
        <v>72</v>
      </c>
      <c r="AX1063">
        <v>12</v>
      </c>
      <c r="AY1063" t="s">
        <v>9656</v>
      </c>
      <c r="AZ1063" t="s">
        <v>1303</v>
      </c>
      <c r="BA1063" t="s">
        <v>308</v>
      </c>
      <c r="BB1063">
        <v>7035</v>
      </c>
      <c r="BC1063" t="s">
        <v>79</v>
      </c>
      <c r="BH1063" t="s">
        <v>9657</v>
      </c>
      <c r="BI1063" t="s">
        <v>9658</v>
      </c>
      <c r="BJ1063">
        <v>300334388</v>
      </c>
    </row>
    <row r="1064" spans="1:62" x14ac:dyDescent="0.25">
      <c r="A1064" t="s">
        <v>9768</v>
      </c>
      <c r="B1064" s="2">
        <v>43448</v>
      </c>
      <c r="C1064" t="s">
        <v>63</v>
      </c>
      <c r="D1064" s="3">
        <v>43420.44360510417</v>
      </c>
      <c r="E1064" t="s">
        <v>91</v>
      </c>
      <c r="H1064" t="s">
        <v>9769</v>
      </c>
      <c r="J1064" t="s">
        <v>9770</v>
      </c>
      <c r="L1064" t="s">
        <v>9771</v>
      </c>
      <c r="M1064" t="s">
        <v>1165</v>
      </c>
      <c r="N1064">
        <v>57049</v>
      </c>
      <c r="O1064" t="s">
        <v>70</v>
      </c>
      <c r="Q1064" t="s">
        <v>9772</v>
      </c>
      <c r="S1064" t="s">
        <v>72</v>
      </c>
      <c r="T1064" t="s">
        <v>9773</v>
      </c>
      <c r="U1064" t="s">
        <v>9774</v>
      </c>
      <c r="V1064" t="s">
        <v>9775</v>
      </c>
      <c r="W1064" t="s">
        <v>197</v>
      </c>
      <c r="X1064" t="s">
        <v>9776</v>
      </c>
      <c r="Y1064" t="str">
        <f>"35-2013"</f>
        <v>35-2013</v>
      </c>
      <c r="Z1064" t="s">
        <v>9777</v>
      </c>
      <c r="AA1064">
        <v>523999</v>
      </c>
      <c r="AB1064">
        <v>1</v>
      </c>
      <c r="AD1064" t="s">
        <v>79</v>
      </c>
      <c r="AE1064" t="s">
        <v>599</v>
      </c>
      <c r="AF1064">
        <v>40</v>
      </c>
      <c r="AG1064" s="4">
        <v>0.33333333333333331</v>
      </c>
      <c r="AH1064" s="4">
        <v>0.83333333333333337</v>
      </c>
      <c r="AI1064" s="5">
        <v>21.27</v>
      </c>
      <c r="AJ1064">
        <v>31.91</v>
      </c>
      <c r="AL1064" t="s">
        <v>81</v>
      </c>
      <c r="AM1064" t="s">
        <v>82</v>
      </c>
      <c r="AO1064" t="s">
        <v>213</v>
      </c>
      <c r="AP1064" t="s">
        <v>130</v>
      </c>
      <c r="AQ1064" t="s">
        <v>130</v>
      </c>
      <c r="AR1064" t="s">
        <v>82</v>
      </c>
      <c r="AT1064" t="s">
        <v>82</v>
      </c>
      <c r="AW1064" t="s">
        <v>72</v>
      </c>
      <c r="AX1064">
        <v>12</v>
      </c>
      <c r="AY1064" t="s">
        <v>9778</v>
      </c>
      <c r="AZ1064" t="s">
        <v>2540</v>
      </c>
      <c r="BA1064" t="s">
        <v>323</v>
      </c>
      <c r="BB1064">
        <v>90069</v>
      </c>
      <c r="BC1064" t="s">
        <v>79</v>
      </c>
      <c r="BH1064" t="s">
        <v>9779</v>
      </c>
      <c r="BJ1064">
        <v>460428160</v>
      </c>
    </row>
    <row r="1065" spans="1:62" x14ac:dyDescent="0.25">
      <c r="A1065" t="s">
        <v>10394</v>
      </c>
      <c r="B1065" s="2">
        <v>43448</v>
      </c>
      <c r="C1065" t="s">
        <v>63</v>
      </c>
      <c r="D1065" s="3">
        <v>43411.239960636573</v>
      </c>
      <c r="E1065" t="s">
        <v>91</v>
      </c>
      <c r="H1065" t="s">
        <v>10395</v>
      </c>
      <c r="I1065" t="s">
        <v>10396</v>
      </c>
      <c r="J1065" t="s">
        <v>10397</v>
      </c>
      <c r="L1065" t="s">
        <v>10398</v>
      </c>
      <c r="M1065" t="s">
        <v>86</v>
      </c>
      <c r="N1065">
        <v>33610</v>
      </c>
      <c r="O1065" t="s">
        <v>70</v>
      </c>
      <c r="Q1065" t="s">
        <v>10399</v>
      </c>
      <c r="S1065" t="s">
        <v>72</v>
      </c>
      <c r="T1065" t="s">
        <v>10400</v>
      </c>
      <c r="U1065" t="s">
        <v>10401</v>
      </c>
      <c r="V1065" t="s">
        <v>10402</v>
      </c>
      <c r="W1065" t="s">
        <v>86</v>
      </c>
      <c r="X1065" t="s">
        <v>3299</v>
      </c>
      <c r="Y1065" t="str">
        <f>"37-3011"</f>
        <v>37-3011</v>
      </c>
      <c r="Z1065" t="s">
        <v>94</v>
      </c>
      <c r="AA1065">
        <v>561730</v>
      </c>
      <c r="AB1065">
        <v>54</v>
      </c>
      <c r="AD1065" t="s">
        <v>79</v>
      </c>
      <c r="AE1065" t="s">
        <v>95</v>
      </c>
      <c r="AF1065">
        <v>40</v>
      </c>
      <c r="AG1065" s="4">
        <v>0.27083333333333331</v>
      </c>
      <c r="AH1065" s="4">
        <v>0.6875</v>
      </c>
      <c r="AI1065" s="5">
        <v>12.87</v>
      </c>
      <c r="AJ1065">
        <v>19.309999999999999</v>
      </c>
      <c r="AL1065" t="s">
        <v>81</v>
      </c>
      <c r="AM1065" t="s">
        <v>82</v>
      </c>
      <c r="AO1065" t="s">
        <v>83</v>
      </c>
      <c r="AR1065" t="s">
        <v>82</v>
      </c>
      <c r="AT1065" t="s">
        <v>82</v>
      </c>
      <c r="AW1065" t="s">
        <v>82</v>
      </c>
      <c r="AY1065" t="s">
        <v>3446</v>
      </c>
      <c r="AZ1065" t="s">
        <v>10403</v>
      </c>
      <c r="BA1065" t="s">
        <v>86</v>
      </c>
      <c r="BB1065">
        <v>33610</v>
      </c>
      <c r="BC1065" t="s">
        <v>79</v>
      </c>
      <c r="BH1065" t="s">
        <v>10404</v>
      </c>
      <c r="BJ1065">
        <v>592940398</v>
      </c>
    </row>
    <row r="1066" spans="1:62" x14ac:dyDescent="0.25">
      <c r="A1066" t="s">
        <v>11188</v>
      </c>
      <c r="B1066" s="2">
        <v>43448</v>
      </c>
      <c r="C1066" t="s">
        <v>63</v>
      </c>
      <c r="D1066" s="3">
        <v>43407.192610949074</v>
      </c>
      <c r="E1066" t="s">
        <v>1763</v>
      </c>
      <c r="F1066" s="2">
        <v>43497</v>
      </c>
      <c r="G1066" s="2">
        <v>43799</v>
      </c>
      <c r="H1066" t="s">
        <v>11189</v>
      </c>
      <c r="I1066" t="s">
        <v>67</v>
      </c>
      <c r="J1066" t="s">
        <v>11190</v>
      </c>
      <c r="L1066" t="s">
        <v>2471</v>
      </c>
      <c r="M1066" t="s">
        <v>649</v>
      </c>
      <c r="N1066">
        <v>85085</v>
      </c>
      <c r="O1066" t="s">
        <v>70</v>
      </c>
      <c r="Q1066" t="s">
        <v>11191</v>
      </c>
      <c r="S1066" t="s">
        <v>72</v>
      </c>
      <c r="T1066" t="s">
        <v>7872</v>
      </c>
      <c r="U1066" t="s">
        <v>7873</v>
      </c>
      <c r="V1066" t="s">
        <v>2471</v>
      </c>
      <c r="W1066" t="s">
        <v>649</v>
      </c>
      <c r="X1066" t="s">
        <v>106</v>
      </c>
      <c r="Y1066" t="str">
        <f>"37-3011"</f>
        <v>37-3011</v>
      </c>
      <c r="Z1066" t="s">
        <v>94</v>
      </c>
      <c r="AA1066">
        <v>561730</v>
      </c>
      <c r="AB1066">
        <v>65</v>
      </c>
      <c r="AC1066">
        <v>65</v>
      </c>
      <c r="AD1066" t="s">
        <v>79</v>
      </c>
      <c r="AE1066" t="s">
        <v>95</v>
      </c>
      <c r="AF1066">
        <v>40</v>
      </c>
      <c r="AG1066" s="4">
        <v>0.25</v>
      </c>
      <c r="AH1066" s="4">
        <v>0.60416666666666663</v>
      </c>
      <c r="AI1066" s="5">
        <v>13.23</v>
      </c>
      <c r="AJ1066">
        <v>19.850000000000001</v>
      </c>
      <c r="AK1066">
        <v>19.850000000000001</v>
      </c>
      <c r="AL1066" t="s">
        <v>81</v>
      </c>
      <c r="AM1066" t="s">
        <v>82</v>
      </c>
      <c r="AO1066" t="s">
        <v>83</v>
      </c>
      <c r="AP1066" t="s">
        <v>67</v>
      </c>
      <c r="AQ1066" t="s">
        <v>67</v>
      </c>
      <c r="AR1066" t="s">
        <v>82</v>
      </c>
      <c r="AT1066" t="s">
        <v>82</v>
      </c>
      <c r="AW1066" t="s">
        <v>72</v>
      </c>
      <c r="AX1066">
        <v>3</v>
      </c>
      <c r="AY1066" t="s">
        <v>2471</v>
      </c>
      <c r="AZ1066" t="s">
        <v>655</v>
      </c>
      <c r="BA1066" t="s">
        <v>649</v>
      </c>
      <c r="BB1066">
        <v>85085</v>
      </c>
      <c r="BC1066" t="s">
        <v>79</v>
      </c>
      <c r="BH1066" t="s">
        <v>11190</v>
      </c>
      <c r="BJ1066">
        <v>860777747</v>
      </c>
    </row>
    <row r="1067" spans="1:62" x14ac:dyDescent="0.25">
      <c r="A1067" t="s">
        <v>11581</v>
      </c>
      <c r="B1067" s="2">
        <v>43448</v>
      </c>
      <c r="C1067" t="s">
        <v>63</v>
      </c>
      <c r="D1067" s="3">
        <v>43409.613543229163</v>
      </c>
      <c r="E1067" t="s">
        <v>117</v>
      </c>
      <c r="H1067" t="s">
        <v>11582</v>
      </c>
      <c r="J1067" t="s">
        <v>11583</v>
      </c>
      <c r="L1067" t="s">
        <v>5477</v>
      </c>
      <c r="M1067" t="s">
        <v>147</v>
      </c>
      <c r="N1067">
        <v>19462</v>
      </c>
      <c r="O1067" t="s">
        <v>70</v>
      </c>
      <c r="Q1067" t="s">
        <v>11584</v>
      </c>
      <c r="S1067" t="s">
        <v>72</v>
      </c>
      <c r="T1067" t="s">
        <v>11227</v>
      </c>
      <c r="U1067" t="s">
        <v>2437</v>
      </c>
      <c r="V1067" t="s">
        <v>2438</v>
      </c>
      <c r="W1067" t="s">
        <v>147</v>
      </c>
      <c r="X1067" t="s">
        <v>106</v>
      </c>
      <c r="Y1067" t="str">
        <f>"37-3011"</f>
        <v>37-3011</v>
      </c>
      <c r="Z1067" t="s">
        <v>94</v>
      </c>
      <c r="AA1067">
        <v>561730</v>
      </c>
      <c r="AB1067">
        <v>5</v>
      </c>
      <c r="AD1067" t="s">
        <v>79</v>
      </c>
      <c r="AE1067" t="s">
        <v>80</v>
      </c>
      <c r="AF1067">
        <v>40</v>
      </c>
      <c r="AG1067" s="4">
        <v>0.29166666666666669</v>
      </c>
      <c r="AH1067" s="4">
        <v>0.70833333333333337</v>
      </c>
      <c r="AI1067" s="5">
        <v>15.35</v>
      </c>
      <c r="AJ1067">
        <v>23.03</v>
      </c>
      <c r="AK1067">
        <v>23.03</v>
      </c>
      <c r="AL1067" t="s">
        <v>81</v>
      </c>
      <c r="AM1067" t="s">
        <v>82</v>
      </c>
      <c r="AO1067" t="s">
        <v>83</v>
      </c>
      <c r="AR1067" t="s">
        <v>82</v>
      </c>
      <c r="AT1067" t="s">
        <v>82</v>
      </c>
      <c r="AW1067" t="s">
        <v>82</v>
      </c>
      <c r="AY1067" t="s">
        <v>5477</v>
      </c>
      <c r="AZ1067" t="s">
        <v>291</v>
      </c>
      <c r="BA1067" t="s">
        <v>147</v>
      </c>
      <c r="BB1067">
        <v>19462</v>
      </c>
      <c r="BC1067" t="s">
        <v>79</v>
      </c>
      <c r="BH1067" t="s">
        <v>11583</v>
      </c>
      <c r="BJ1067">
        <v>232678119</v>
      </c>
    </row>
    <row r="1068" spans="1:62" x14ac:dyDescent="0.25">
      <c r="A1068" t="s">
        <v>12065</v>
      </c>
      <c r="B1068" s="2">
        <v>43448</v>
      </c>
      <c r="C1068" t="s">
        <v>63</v>
      </c>
      <c r="D1068" s="3">
        <v>43420.801540844906</v>
      </c>
      <c r="E1068" t="s">
        <v>1763</v>
      </c>
      <c r="F1068" s="2">
        <v>43511</v>
      </c>
      <c r="G1068" s="2">
        <v>43783</v>
      </c>
      <c r="H1068" t="s">
        <v>12066</v>
      </c>
      <c r="J1068" t="s">
        <v>12067</v>
      </c>
      <c r="L1068" t="s">
        <v>12068</v>
      </c>
      <c r="M1068" t="s">
        <v>105</v>
      </c>
      <c r="N1068">
        <v>75009</v>
      </c>
      <c r="O1068" t="s">
        <v>70</v>
      </c>
      <c r="Q1068" t="s">
        <v>12069</v>
      </c>
      <c r="S1068" t="s">
        <v>72</v>
      </c>
      <c r="T1068" t="s">
        <v>2060</v>
      </c>
      <c r="U1068" t="s">
        <v>1918</v>
      </c>
      <c r="V1068" t="s">
        <v>1919</v>
      </c>
      <c r="W1068" t="s">
        <v>105</v>
      </c>
      <c r="X1068" t="s">
        <v>106</v>
      </c>
      <c r="Y1068" t="str">
        <f>"37-3011"</f>
        <v>37-3011</v>
      </c>
      <c r="Z1068" t="s">
        <v>94</v>
      </c>
      <c r="AA1068">
        <v>561730</v>
      </c>
      <c r="AB1068">
        <v>4</v>
      </c>
      <c r="AC1068">
        <v>4</v>
      </c>
      <c r="AD1068" t="s">
        <v>79</v>
      </c>
      <c r="AE1068" t="s">
        <v>95</v>
      </c>
      <c r="AF1068">
        <v>35</v>
      </c>
      <c r="AG1068" s="4">
        <v>0.33333333333333331</v>
      </c>
      <c r="AH1068" s="4">
        <v>0.64583333333333337</v>
      </c>
      <c r="AI1068" s="5">
        <v>13.94</v>
      </c>
      <c r="AJ1068">
        <v>20.91</v>
      </c>
      <c r="AL1068" t="s">
        <v>81</v>
      </c>
      <c r="AM1068" t="s">
        <v>82</v>
      </c>
      <c r="AO1068" t="s">
        <v>83</v>
      </c>
      <c r="AR1068" t="s">
        <v>82</v>
      </c>
      <c r="AT1068" t="s">
        <v>82</v>
      </c>
      <c r="AW1068" t="s">
        <v>82</v>
      </c>
      <c r="AY1068" t="s">
        <v>12068</v>
      </c>
      <c r="AZ1068" t="s">
        <v>1594</v>
      </c>
      <c r="BA1068" t="s">
        <v>105</v>
      </c>
      <c r="BB1068">
        <v>75009</v>
      </c>
      <c r="BC1068" t="s">
        <v>79</v>
      </c>
      <c r="BH1068" t="s">
        <v>12067</v>
      </c>
      <c r="BJ1068">
        <v>475314345</v>
      </c>
    </row>
    <row r="1069" spans="1:62" x14ac:dyDescent="0.25">
      <c r="A1069" t="s">
        <v>12215</v>
      </c>
      <c r="B1069" s="2">
        <v>43448</v>
      </c>
      <c r="C1069" t="s">
        <v>63</v>
      </c>
      <c r="D1069" s="3">
        <v>43413.508345000002</v>
      </c>
      <c r="E1069" t="s">
        <v>91</v>
      </c>
      <c r="H1069" t="s">
        <v>12216</v>
      </c>
      <c r="J1069" t="s">
        <v>12217</v>
      </c>
      <c r="L1069" t="s">
        <v>12218</v>
      </c>
      <c r="M1069" t="s">
        <v>714</v>
      </c>
      <c r="N1069">
        <v>70783</v>
      </c>
      <c r="O1069" t="s">
        <v>70</v>
      </c>
      <c r="Q1069" t="s">
        <v>12219</v>
      </c>
      <c r="S1069" t="s">
        <v>72</v>
      </c>
      <c r="T1069" t="s">
        <v>6754</v>
      </c>
      <c r="U1069" t="s">
        <v>6755</v>
      </c>
      <c r="V1069" t="s">
        <v>6756</v>
      </c>
      <c r="W1069" t="s">
        <v>714</v>
      </c>
      <c r="X1069" t="s">
        <v>12220</v>
      </c>
      <c r="Y1069" t="str">
        <f>"47-4031"</f>
        <v>47-4031</v>
      </c>
      <c r="Z1069" t="s">
        <v>8131</v>
      </c>
      <c r="AA1069">
        <v>238990</v>
      </c>
      <c r="AB1069">
        <v>8</v>
      </c>
      <c r="AD1069" t="s">
        <v>79</v>
      </c>
      <c r="AE1069" t="s">
        <v>95</v>
      </c>
      <c r="AF1069">
        <v>35</v>
      </c>
      <c r="AG1069" s="4">
        <v>0.27083333333333331</v>
      </c>
      <c r="AH1069" s="4">
        <v>0.625</v>
      </c>
      <c r="AI1069" s="5">
        <v>13.23</v>
      </c>
      <c r="AJ1069">
        <v>19.850000000000001</v>
      </c>
      <c r="AL1069" t="s">
        <v>81</v>
      </c>
      <c r="AM1069" t="s">
        <v>82</v>
      </c>
      <c r="AO1069" t="s">
        <v>83</v>
      </c>
      <c r="AR1069" t="s">
        <v>82</v>
      </c>
      <c r="AT1069" t="s">
        <v>82</v>
      </c>
      <c r="AW1069" t="s">
        <v>82</v>
      </c>
      <c r="AY1069" t="s">
        <v>12218</v>
      </c>
      <c r="AZ1069" t="s">
        <v>12221</v>
      </c>
      <c r="BA1069" t="s">
        <v>714</v>
      </c>
      <c r="BB1069">
        <v>70507</v>
      </c>
      <c r="BC1069" t="s">
        <v>79</v>
      </c>
      <c r="BH1069" t="s">
        <v>12217</v>
      </c>
      <c r="BJ1069">
        <v>460839199</v>
      </c>
    </row>
    <row r="1070" spans="1:62" x14ac:dyDescent="0.25">
      <c r="A1070" t="s">
        <v>12376</v>
      </c>
      <c r="B1070" s="2">
        <v>43448</v>
      </c>
      <c r="C1070" t="s">
        <v>63</v>
      </c>
      <c r="D1070" s="3">
        <v>43444.496392847221</v>
      </c>
      <c r="E1070" t="s">
        <v>3355</v>
      </c>
      <c r="H1070" t="s">
        <v>12377</v>
      </c>
      <c r="J1070" t="s">
        <v>12378</v>
      </c>
      <c r="L1070" t="s">
        <v>12379</v>
      </c>
      <c r="M1070" t="s">
        <v>105</v>
      </c>
      <c r="N1070">
        <v>77459</v>
      </c>
      <c r="O1070" t="s">
        <v>70</v>
      </c>
      <c r="Q1070" t="s">
        <v>12380</v>
      </c>
      <c r="S1070" t="s">
        <v>82</v>
      </c>
      <c r="U1070" t="s">
        <v>92</v>
      </c>
      <c r="X1070" t="s">
        <v>12381</v>
      </c>
      <c r="Y1070" t="str">
        <f>"35-3021"</f>
        <v>35-3021</v>
      </c>
      <c r="Z1070" t="s">
        <v>354</v>
      </c>
      <c r="AA1070">
        <v>31181</v>
      </c>
      <c r="AB1070">
        <v>3</v>
      </c>
      <c r="AD1070" t="s">
        <v>79</v>
      </c>
      <c r="AE1070" t="s">
        <v>1218</v>
      </c>
      <c r="AF1070">
        <v>40</v>
      </c>
      <c r="AG1070" s="4">
        <v>0.375</v>
      </c>
      <c r="AH1070" s="4">
        <v>0.58333333333333337</v>
      </c>
      <c r="AI1070" s="6">
        <v>9</v>
      </c>
      <c r="AM1070" t="s">
        <v>82</v>
      </c>
      <c r="AO1070" t="s">
        <v>83</v>
      </c>
      <c r="AR1070" t="s">
        <v>82</v>
      </c>
      <c r="AT1070" t="s">
        <v>72</v>
      </c>
      <c r="AU1070">
        <v>1</v>
      </c>
      <c r="AV1070" t="s">
        <v>12382</v>
      </c>
      <c r="AW1070" t="s">
        <v>82</v>
      </c>
      <c r="AY1070" t="s">
        <v>12383</v>
      </c>
      <c r="AZ1070" t="s">
        <v>5318</v>
      </c>
      <c r="BA1070" t="s">
        <v>105</v>
      </c>
      <c r="BB1070">
        <v>77459</v>
      </c>
      <c r="BC1070" t="s">
        <v>87</v>
      </c>
      <c r="BH1070" t="s">
        <v>12384</v>
      </c>
      <c r="BJ1070">
        <v>830528888</v>
      </c>
    </row>
    <row r="1071" spans="1:62" x14ac:dyDescent="0.25">
      <c r="A1071" t="s">
        <v>12589</v>
      </c>
      <c r="B1071" s="2">
        <v>43448</v>
      </c>
      <c r="C1071" t="s">
        <v>63</v>
      </c>
      <c r="D1071" s="3">
        <v>43416.55925017361</v>
      </c>
      <c r="E1071" t="s">
        <v>1763</v>
      </c>
      <c r="F1071" s="2">
        <v>43506</v>
      </c>
      <c r="G1071" s="2">
        <v>43784</v>
      </c>
      <c r="H1071" t="s">
        <v>12590</v>
      </c>
      <c r="I1071" t="s">
        <v>12591</v>
      </c>
      <c r="J1071" t="s">
        <v>12592</v>
      </c>
      <c r="L1071" t="s">
        <v>12593</v>
      </c>
      <c r="M1071" t="s">
        <v>105</v>
      </c>
      <c r="N1071">
        <v>76092</v>
      </c>
      <c r="O1071" t="s">
        <v>70</v>
      </c>
      <c r="Q1071" t="s">
        <v>12594</v>
      </c>
      <c r="S1071" t="s">
        <v>72</v>
      </c>
      <c r="T1071" t="s">
        <v>6264</v>
      </c>
      <c r="U1071" t="s">
        <v>10931</v>
      </c>
      <c r="V1071" t="s">
        <v>104</v>
      </c>
      <c r="W1071" t="s">
        <v>105</v>
      </c>
      <c r="X1071" t="s">
        <v>106</v>
      </c>
      <c r="Y1071" t="str">
        <f>"37-3011"</f>
        <v>37-3011</v>
      </c>
      <c r="Z1071" t="s">
        <v>94</v>
      </c>
      <c r="AA1071">
        <v>561730</v>
      </c>
      <c r="AB1071">
        <v>25</v>
      </c>
      <c r="AC1071">
        <v>25</v>
      </c>
      <c r="AD1071" t="s">
        <v>79</v>
      </c>
      <c r="AE1071" t="s">
        <v>95</v>
      </c>
      <c r="AF1071">
        <v>40</v>
      </c>
      <c r="AG1071" s="4">
        <v>0.33333333333333331</v>
      </c>
      <c r="AH1071" s="4">
        <v>0.70833333333333337</v>
      </c>
      <c r="AI1071" s="5">
        <v>13.94</v>
      </c>
      <c r="AJ1071">
        <v>20.91</v>
      </c>
      <c r="AL1071" t="s">
        <v>81</v>
      </c>
      <c r="AM1071" t="s">
        <v>82</v>
      </c>
      <c r="AO1071" t="s">
        <v>83</v>
      </c>
      <c r="AR1071" t="s">
        <v>82</v>
      </c>
      <c r="AT1071" t="s">
        <v>82</v>
      </c>
      <c r="AW1071" t="s">
        <v>82</v>
      </c>
      <c r="AY1071" t="s">
        <v>12593</v>
      </c>
      <c r="AZ1071" t="s">
        <v>1428</v>
      </c>
      <c r="BA1071" t="s">
        <v>105</v>
      </c>
      <c r="BB1071">
        <v>76092</v>
      </c>
      <c r="BC1071" t="s">
        <v>79</v>
      </c>
      <c r="BH1071" t="s">
        <v>12592</v>
      </c>
      <c r="BJ1071">
        <v>823622361</v>
      </c>
    </row>
    <row r="1072" spans="1:62" x14ac:dyDescent="0.25">
      <c r="A1072" t="s">
        <v>12806</v>
      </c>
      <c r="B1072" s="2">
        <v>43448</v>
      </c>
      <c r="C1072" t="s">
        <v>63</v>
      </c>
      <c r="D1072" s="3">
        <v>43420.792967824076</v>
      </c>
      <c r="E1072" t="s">
        <v>64</v>
      </c>
      <c r="F1072" s="2">
        <v>43511</v>
      </c>
      <c r="G1072" s="2">
        <v>43770</v>
      </c>
      <c r="H1072" t="s">
        <v>12807</v>
      </c>
      <c r="J1072" t="s">
        <v>12808</v>
      </c>
      <c r="L1072" t="s">
        <v>7348</v>
      </c>
      <c r="M1072" t="s">
        <v>1246</v>
      </c>
      <c r="N1072">
        <v>65202</v>
      </c>
      <c r="O1072" t="s">
        <v>70</v>
      </c>
      <c r="Q1072" t="s">
        <v>12809</v>
      </c>
      <c r="S1072" t="s">
        <v>72</v>
      </c>
      <c r="T1072" t="s">
        <v>6264</v>
      </c>
      <c r="U1072" t="s">
        <v>10001</v>
      </c>
      <c r="V1072" t="s">
        <v>104</v>
      </c>
      <c r="W1072" t="s">
        <v>105</v>
      </c>
      <c r="X1072" t="s">
        <v>106</v>
      </c>
      <c r="Y1072" t="str">
        <f>"37-3011"</f>
        <v>37-3011</v>
      </c>
      <c r="Z1072" t="s">
        <v>94</v>
      </c>
      <c r="AA1072">
        <v>561730</v>
      </c>
      <c r="AB1072">
        <v>13</v>
      </c>
      <c r="AC1072">
        <v>13</v>
      </c>
      <c r="AD1072" t="s">
        <v>79</v>
      </c>
      <c r="AE1072" t="s">
        <v>80</v>
      </c>
      <c r="AF1072">
        <v>40</v>
      </c>
      <c r="AG1072" s="4">
        <v>0.33333333333333331</v>
      </c>
      <c r="AH1072" s="4">
        <v>0.70833333333333337</v>
      </c>
      <c r="AI1072" s="5">
        <v>13.36</v>
      </c>
      <c r="AJ1072">
        <v>20.04</v>
      </c>
      <c r="AL1072" t="s">
        <v>81</v>
      </c>
      <c r="AM1072" t="s">
        <v>82</v>
      </c>
      <c r="AO1072" t="s">
        <v>83</v>
      </c>
      <c r="AR1072" t="s">
        <v>82</v>
      </c>
      <c r="AT1072" t="s">
        <v>82</v>
      </c>
      <c r="AW1072" t="s">
        <v>82</v>
      </c>
      <c r="AY1072" t="s">
        <v>7348</v>
      </c>
      <c r="AZ1072" t="s">
        <v>528</v>
      </c>
      <c r="BA1072" t="s">
        <v>1246</v>
      </c>
      <c r="BB1072">
        <v>65202</v>
      </c>
      <c r="BC1072" t="s">
        <v>79</v>
      </c>
      <c r="BH1072" t="s">
        <v>12808</v>
      </c>
      <c r="BJ1072">
        <v>264188946</v>
      </c>
    </row>
    <row r="1073" spans="1:62" x14ac:dyDescent="0.25">
      <c r="A1073" t="s">
        <v>12861</v>
      </c>
      <c r="B1073" s="2">
        <v>43448</v>
      </c>
      <c r="C1073" t="s">
        <v>63</v>
      </c>
      <c r="D1073" s="3">
        <v>43420.793473229169</v>
      </c>
      <c r="E1073" t="s">
        <v>1763</v>
      </c>
      <c r="F1073" s="2">
        <v>43511</v>
      </c>
      <c r="G1073" s="2">
        <v>43814</v>
      </c>
      <c r="H1073" t="s">
        <v>12862</v>
      </c>
      <c r="J1073" t="s">
        <v>12863</v>
      </c>
      <c r="L1073" t="s">
        <v>12864</v>
      </c>
      <c r="M1073" t="s">
        <v>136</v>
      </c>
      <c r="N1073">
        <v>21154</v>
      </c>
      <c r="O1073" t="s">
        <v>70</v>
      </c>
      <c r="Q1073" t="s">
        <v>12865</v>
      </c>
      <c r="S1073" t="s">
        <v>72</v>
      </c>
      <c r="T1073" t="s">
        <v>6264</v>
      </c>
      <c r="U1073" t="s">
        <v>10001</v>
      </c>
      <c r="V1073" t="s">
        <v>104</v>
      </c>
      <c r="W1073" t="s">
        <v>105</v>
      </c>
      <c r="X1073" t="s">
        <v>106</v>
      </c>
      <c r="Y1073" t="str">
        <f>"37-3011"</f>
        <v>37-3011</v>
      </c>
      <c r="Z1073" t="s">
        <v>94</v>
      </c>
      <c r="AA1073">
        <v>561730</v>
      </c>
      <c r="AB1073">
        <v>36</v>
      </c>
      <c r="AC1073">
        <v>36</v>
      </c>
      <c r="AD1073" t="s">
        <v>79</v>
      </c>
      <c r="AE1073" t="s">
        <v>80</v>
      </c>
      <c r="AF1073">
        <v>40</v>
      </c>
      <c r="AG1073" s="4">
        <v>0.29166666666666669</v>
      </c>
      <c r="AH1073" s="4">
        <v>0.66666666666666663</v>
      </c>
      <c r="AI1073" s="5">
        <v>14.64</v>
      </c>
      <c r="AJ1073">
        <v>21.96</v>
      </c>
      <c r="AL1073" t="s">
        <v>81</v>
      </c>
      <c r="AM1073" t="s">
        <v>82</v>
      </c>
      <c r="AO1073" t="s">
        <v>83</v>
      </c>
      <c r="AP1073" t="s">
        <v>67</v>
      </c>
      <c r="AQ1073" t="s">
        <v>67</v>
      </c>
      <c r="AR1073" t="s">
        <v>82</v>
      </c>
      <c r="AT1073" t="s">
        <v>82</v>
      </c>
      <c r="AW1073" t="s">
        <v>82</v>
      </c>
      <c r="AY1073" t="s">
        <v>12864</v>
      </c>
      <c r="AZ1073" t="s">
        <v>8925</v>
      </c>
      <c r="BA1073" t="s">
        <v>136</v>
      </c>
      <c r="BB1073">
        <v>21154</v>
      </c>
      <c r="BC1073" t="s">
        <v>79</v>
      </c>
      <c r="BH1073" t="s">
        <v>12863</v>
      </c>
      <c r="BJ1073">
        <v>562313305</v>
      </c>
    </row>
    <row r="1074" spans="1:62" x14ac:dyDescent="0.25">
      <c r="A1074" t="s">
        <v>13063</v>
      </c>
      <c r="B1074" s="2">
        <v>43448</v>
      </c>
      <c r="C1074" t="s">
        <v>63</v>
      </c>
      <c r="D1074" s="3">
        <v>43420.793165254632</v>
      </c>
      <c r="E1074" t="s">
        <v>91</v>
      </c>
      <c r="H1074" t="s">
        <v>13064</v>
      </c>
      <c r="J1074" t="s">
        <v>13065</v>
      </c>
      <c r="L1074" t="s">
        <v>13066</v>
      </c>
      <c r="M1074" t="s">
        <v>714</v>
      </c>
      <c r="N1074">
        <v>70420</v>
      </c>
      <c r="O1074" t="s">
        <v>70</v>
      </c>
      <c r="Q1074" t="s">
        <v>13067</v>
      </c>
      <c r="S1074" t="s">
        <v>72</v>
      </c>
      <c r="T1074" t="s">
        <v>12918</v>
      </c>
      <c r="U1074" t="s">
        <v>4627</v>
      </c>
      <c r="V1074" t="s">
        <v>4628</v>
      </c>
      <c r="W1074" t="s">
        <v>323</v>
      </c>
      <c r="X1074" t="s">
        <v>12584</v>
      </c>
      <c r="Y1074" t="str">
        <f>"37-3011"</f>
        <v>37-3011</v>
      </c>
      <c r="Z1074" t="s">
        <v>94</v>
      </c>
      <c r="AA1074">
        <v>54132</v>
      </c>
      <c r="AB1074">
        <v>12</v>
      </c>
      <c r="AD1074" t="s">
        <v>79</v>
      </c>
      <c r="AE1074" t="s">
        <v>95</v>
      </c>
      <c r="AF1074">
        <v>40</v>
      </c>
      <c r="AG1074" s="4">
        <v>0.3125</v>
      </c>
      <c r="AH1074" s="4">
        <v>0.66666666666666663</v>
      </c>
      <c r="AI1074" s="5">
        <v>11.93</v>
      </c>
      <c r="AL1074" t="s">
        <v>81</v>
      </c>
      <c r="AM1074" t="s">
        <v>82</v>
      </c>
      <c r="AO1074" t="s">
        <v>83</v>
      </c>
      <c r="AR1074" t="s">
        <v>82</v>
      </c>
      <c r="AT1074" t="s">
        <v>82</v>
      </c>
      <c r="AW1074" t="s">
        <v>82</v>
      </c>
      <c r="AY1074" t="s">
        <v>13066</v>
      </c>
      <c r="AZ1074" t="s">
        <v>6730</v>
      </c>
      <c r="BA1074" t="s">
        <v>714</v>
      </c>
      <c r="BB1074">
        <v>70420</v>
      </c>
      <c r="BC1074" t="s">
        <v>79</v>
      </c>
      <c r="BH1074" t="s">
        <v>13065</v>
      </c>
      <c r="BJ1074">
        <v>800849200</v>
      </c>
    </row>
    <row r="1075" spans="1:62" x14ac:dyDescent="0.25">
      <c r="A1075" t="s">
        <v>13159</v>
      </c>
      <c r="B1075" s="2">
        <v>43448</v>
      </c>
      <c r="C1075" t="s">
        <v>63</v>
      </c>
      <c r="D1075" s="3">
        <v>43420.795143333336</v>
      </c>
      <c r="E1075" t="s">
        <v>1763</v>
      </c>
      <c r="F1075" s="2">
        <v>43511</v>
      </c>
      <c r="G1075" s="2">
        <v>43814</v>
      </c>
      <c r="H1075" t="s">
        <v>13160</v>
      </c>
      <c r="J1075" t="s">
        <v>13161</v>
      </c>
      <c r="L1075" t="s">
        <v>13162</v>
      </c>
      <c r="M1075" t="s">
        <v>136</v>
      </c>
      <c r="N1075">
        <v>21032</v>
      </c>
      <c r="O1075" t="s">
        <v>70</v>
      </c>
      <c r="Q1075" t="s">
        <v>13163</v>
      </c>
      <c r="S1075" t="s">
        <v>72</v>
      </c>
      <c r="T1075" t="s">
        <v>6264</v>
      </c>
      <c r="U1075" t="s">
        <v>4263</v>
      </c>
      <c r="V1075" t="s">
        <v>104</v>
      </c>
      <c r="W1075" t="s">
        <v>105</v>
      </c>
      <c r="X1075" t="s">
        <v>106</v>
      </c>
      <c r="Y1075" t="str">
        <f>"37-3011"</f>
        <v>37-3011</v>
      </c>
      <c r="Z1075" t="s">
        <v>94</v>
      </c>
      <c r="AA1075">
        <v>561730</v>
      </c>
      <c r="AB1075">
        <v>12</v>
      </c>
      <c r="AC1075">
        <v>12</v>
      </c>
      <c r="AD1075" t="s">
        <v>79</v>
      </c>
      <c r="AE1075" t="s">
        <v>80</v>
      </c>
      <c r="AF1075">
        <v>40</v>
      </c>
      <c r="AG1075" s="4">
        <v>0.29166666666666669</v>
      </c>
      <c r="AH1075" s="4">
        <v>0.66666666666666663</v>
      </c>
      <c r="AI1075" s="5">
        <v>14.64</v>
      </c>
      <c r="AJ1075">
        <v>21.96</v>
      </c>
      <c r="AK1075">
        <v>21.96</v>
      </c>
      <c r="AL1075" t="s">
        <v>81</v>
      </c>
      <c r="AM1075" t="s">
        <v>82</v>
      </c>
      <c r="AO1075" t="s">
        <v>83</v>
      </c>
      <c r="AR1075" t="s">
        <v>82</v>
      </c>
      <c r="AT1075" t="s">
        <v>82</v>
      </c>
      <c r="AW1075" t="s">
        <v>82</v>
      </c>
      <c r="AY1075" t="s">
        <v>13162</v>
      </c>
      <c r="AZ1075" t="s">
        <v>5510</v>
      </c>
      <c r="BA1075" t="s">
        <v>136</v>
      </c>
      <c r="BB1075">
        <v>21032</v>
      </c>
      <c r="BC1075" t="s">
        <v>79</v>
      </c>
      <c r="BH1075" t="s">
        <v>13164</v>
      </c>
      <c r="BJ1075">
        <v>521713351</v>
      </c>
    </row>
    <row r="1076" spans="1:62" x14ac:dyDescent="0.25">
      <c r="A1076" t="s">
        <v>13257</v>
      </c>
      <c r="B1076" s="2">
        <v>43448</v>
      </c>
      <c r="C1076" t="s">
        <v>63</v>
      </c>
      <c r="D1076" s="3">
        <v>43420.797716840279</v>
      </c>
      <c r="E1076" t="s">
        <v>1763</v>
      </c>
      <c r="F1076" s="2">
        <v>43511</v>
      </c>
      <c r="G1076" s="2">
        <v>43814</v>
      </c>
      <c r="H1076" t="s">
        <v>13258</v>
      </c>
      <c r="J1076" t="s">
        <v>13259</v>
      </c>
      <c r="L1076" t="s">
        <v>11289</v>
      </c>
      <c r="M1076" t="s">
        <v>714</v>
      </c>
      <c r="N1076">
        <v>70433</v>
      </c>
      <c r="O1076" t="s">
        <v>70</v>
      </c>
      <c r="Q1076" t="s">
        <v>13260</v>
      </c>
      <c r="S1076" t="s">
        <v>72</v>
      </c>
      <c r="T1076" t="s">
        <v>6264</v>
      </c>
      <c r="U1076" t="s">
        <v>4263</v>
      </c>
      <c r="V1076" t="s">
        <v>104</v>
      </c>
      <c r="W1076" t="s">
        <v>105</v>
      </c>
      <c r="X1076" t="s">
        <v>106</v>
      </c>
      <c r="Y1076" t="str">
        <f>"37-3011"</f>
        <v>37-3011</v>
      </c>
      <c r="Z1076" t="s">
        <v>94</v>
      </c>
      <c r="AA1076">
        <v>81222</v>
      </c>
      <c r="AB1076">
        <v>6</v>
      </c>
      <c r="AC1076">
        <v>6</v>
      </c>
      <c r="AD1076" t="s">
        <v>79</v>
      </c>
      <c r="AE1076" t="s">
        <v>95</v>
      </c>
      <c r="AF1076">
        <v>40</v>
      </c>
      <c r="AG1076" s="4">
        <v>0.27083333333333331</v>
      </c>
      <c r="AH1076" s="4">
        <v>0.64583333333333337</v>
      </c>
      <c r="AI1076" s="5">
        <v>11.94</v>
      </c>
      <c r="AJ1076">
        <v>17.91</v>
      </c>
      <c r="AK1076">
        <v>17.91</v>
      </c>
      <c r="AL1076" t="s">
        <v>81</v>
      </c>
      <c r="AM1076" t="s">
        <v>82</v>
      </c>
      <c r="AO1076" t="s">
        <v>83</v>
      </c>
      <c r="AR1076" t="s">
        <v>82</v>
      </c>
      <c r="AT1076" t="s">
        <v>82</v>
      </c>
      <c r="AW1076" t="s">
        <v>82</v>
      </c>
      <c r="AY1076" t="s">
        <v>11289</v>
      </c>
      <c r="AZ1076" t="s">
        <v>6730</v>
      </c>
      <c r="BA1076" t="s">
        <v>714</v>
      </c>
      <c r="BB1076">
        <v>70433</v>
      </c>
      <c r="BC1076" t="s">
        <v>79</v>
      </c>
      <c r="BH1076" t="s">
        <v>13259</v>
      </c>
      <c r="BJ1076">
        <v>720850613</v>
      </c>
    </row>
    <row r="1077" spans="1:62" x14ac:dyDescent="0.25">
      <c r="A1077" t="s">
        <v>13293</v>
      </c>
      <c r="B1077" s="2">
        <v>43448</v>
      </c>
      <c r="C1077" t="s">
        <v>63</v>
      </c>
      <c r="D1077" s="3">
        <v>43420.791945381941</v>
      </c>
      <c r="E1077" t="s">
        <v>1763</v>
      </c>
      <c r="F1077" s="2">
        <v>43511</v>
      </c>
      <c r="G1077" s="2">
        <v>43814</v>
      </c>
      <c r="H1077" t="s">
        <v>13294</v>
      </c>
      <c r="J1077" t="s">
        <v>13295</v>
      </c>
      <c r="L1077" t="s">
        <v>5845</v>
      </c>
      <c r="M1077" t="s">
        <v>86</v>
      </c>
      <c r="N1077">
        <v>32514</v>
      </c>
      <c r="O1077" t="s">
        <v>70</v>
      </c>
      <c r="Q1077" t="s">
        <v>13296</v>
      </c>
      <c r="S1077" t="s">
        <v>72</v>
      </c>
      <c r="T1077" t="s">
        <v>6264</v>
      </c>
      <c r="U1077" t="s">
        <v>4263</v>
      </c>
      <c r="V1077" t="s">
        <v>104</v>
      </c>
      <c r="W1077" t="s">
        <v>105</v>
      </c>
      <c r="X1077" t="s">
        <v>106</v>
      </c>
      <c r="Y1077" t="str">
        <f>"37-3011"</f>
        <v>37-3011</v>
      </c>
      <c r="Z1077" t="s">
        <v>94</v>
      </c>
      <c r="AA1077">
        <v>561730</v>
      </c>
      <c r="AB1077">
        <v>26</v>
      </c>
      <c r="AC1077">
        <v>26</v>
      </c>
      <c r="AD1077" t="s">
        <v>79</v>
      </c>
      <c r="AE1077" t="s">
        <v>95</v>
      </c>
      <c r="AF1077">
        <v>40</v>
      </c>
      <c r="AG1077" s="4">
        <v>0.29166666666666669</v>
      </c>
      <c r="AH1077" s="4">
        <v>0.66666666666666663</v>
      </c>
      <c r="AI1077" s="5">
        <v>11.82</v>
      </c>
      <c r="AJ1077">
        <v>17.73</v>
      </c>
      <c r="AK1077">
        <v>17.73</v>
      </c>
      <c r="AL1077" t="s">
        <v>81</v>
      </c>
      <c r="AM1077" t="s">
        <v>82</v>
      </c>
      <c r="AO1077" t="s">
        <v>83</v>
      </c>
      <c r="AR1077" t="s">
        <v>82</v>
      </c>
      <c r="AT1077" t="s">
        <v>82</v>
      </c>
      <c r="AW1077" t="s">
        <v>82</v>
      </c>
      <c r="AY1077" t="s">
        <v>5845</v>
      </c>
      <c r="AZ1077" t="s">
        <v>13297</v>
      </c>
      <c r="BA1077" t="s">
        <v>86</v>
      </c>
      <c r="BB1077">
        <v>32514</v>
      </c>
      <c r="BC1077" t="s">
        <v>79</v>
      </c>
      <c r="BH1077" t="s">
        <v>13295</v>
      </c>
      <c r="BJ1077">
        <v>593735170</v>
      </c>
    </row>
    <row r="1078" spans="1:62" x14ac:dyDescent="0.25">
      <c r="A1078" t="s">
        <v>13370</v>
      </c>
      <c r="B1078" s="2">
        <v>43448</v>
      </c>
      <c r="C1078" t="s">
        <v>63</v>
      </c>
      <c r="D1078" s="3">
        <v>43420.795872071758</v>
      </c>
      <c r="E1078" t="s">
        <v>1763</v>
      </c>
      <c r="F1078" s="2">
        <v>43511</v>
      </c>
      <c r="G1078" s="2">
        <v>43799</v>
      </c>
      <c r="H1078" t="s">
        <v>13371</v>
      </c>
      <c r="J1078" t="s">
        <v>10388</v>
      </c>
      <c r="L1078" t="s">
        <v>10389</v>
      </c>
      <c r="M1078" t="s">
        <v>714</v>
      </c>
      <c r="N1078">
        <v>70767</v>
      </c>
      <c r="O1078" t="s">
        <v>70</v>
      </c>
      <c r="Q1078" t="s">
        <v>13372</v>
      </c>
      <c r="S1078" t="s">
        <v>72</v>
      </c>
      <c r="T1078" t="s">
        <v>4262</v>
      </c>
      <c r="U1078" t="s">
        <v>4263</v>
      </c>
      <c r="V1078" t="s">
        <v>1225</v>
      </c>
      <c r="W1078" t="s">
        <v>105</v>
      </c>
      <c r="X1078" t="s">
        <v>13373</v>
      </c>
      <c r="Y1078" t="str">
        <f>"49-9098"</f>
        <v>49-9098</v>
      </c>
      <c r="Z1078" t="s">
        <v>1263</v>
      </c>
      <c r="AA1078">
        <v>423740</v>
      </c>
      <c r="AB1078">
        <v>4</v>
      </c>
      <c r="AC1078">
        <v>4</v>
      </c>
      <c r="AD1078" t="s">
        <v>79</v>
      </c>
      <c r="AE1078" t="s">
        <v>95</v>
      </c>
      <c r="AF1078">
        <v>40</v>
      </c>
      <c r="AG1078" s="4">
        <v>0.29166666666666669</v>
      </c>
      <c r="AH1078" s="4">
        <v>0.66666666666666663</v>
      </c>
      <c r="AI1078" s="5">
        <v>13.34</v>
      </c>
      <c r="AJ1078">
        <v>20.010000000000002</v>
      </c>
      <c r="AL1078" t="s">
        <v>81</v>
      </c>
      <c r="AM1078" t="s">
        <v>82</v>
      </c>
      <c r="AO1078" t="s">
        <v>83</v>
      </c>
      <c r="AR1078" t="s">
        <v>82</v>
      </c>
      <c r="AT1078" t="s">
        <v>82</v>
      </c>
      <c r="AW1078" t="s">
        <v>82</v>
      </c>
      <c r="AY1078" t="s">
        <v>10389</v>
      </c>
      <c r="AZ1078" t="s">
        <v>10391</v>
      </c>
      <c r="BA1078" t="s">
        <v>714</v>
      </c>
      <c r="BB1078">
        <v>70767</v>
      </c>
      <c r="BC1078" t="s">
        <v>79</v>
      </c>
      <c r="BH1078" t="s">
        <v>10388</v>
      </c>
      <c r="BJ1078">
        <v>721243900</v>
      </c>
    </row>
    <row r="1079" spans="1:62" x14ac:dyDescent="0.25">
      <c r="A1079" t="s">
        <v>13487</v>
      </c>
      <c r="B1079" s="2">
        <v>43448</v>
      </c>
      <c r="C1079" t="s">
        <v>63</v>
      </c>
      <c r="D1079" s="3">
        <v>43420.8216383912</v>
      </c>
      <c r="E1079" t="s">
        <v>91</v>
      </c>
      <c r="H1079" t="s">
        <v>13488</v>
      </c>
      <c r="J1079" t="s">
        <v>13489</v>
      </c>
      <c r="L1079" t="s">
        <v>2428</v>
      </c>
      <c r="M1079" t="s">
        <v>323</v>
      </c>
      <c r="N1079">
        <v>95838</v>
      </c>
      <c r="O1079" t="s">
        <v>70</v>
      </c>
      <c r="Q1079" t="s">
        <v>13490</v>
      </c>
      <c r="S1079" t="s">
        <v>72</v>
      </c>
      <c r="T1079" t="s">
        <v>878</v>
      </c>
      <c r="U1079" t="s">
        <v>4038</v>
      </c>
      <c r="V1079" t="s">
        <v>4039</v>
      </c>
      <c r="W1079" t="s">
        <v>881</v>
      </c>
      <c r="X1079" t="s">
        <v>1130</v>
      </c>
      <c r="Y1079" t="str">
        <f>"45-4011"</f>
        <v>45-4011</v>
      </c>
      <c r="Z1079" t="s">
        <v>763</v>
      </c>
      <c r="AA1079">
        <v>115310</v>
      </c>
      <c r="AB1079">
        <v>30</v>
      </c>
      <c r="AD1079" t="s">
        <v>79</v>
      </c>
      <c r="AE1079" t="s">
        <v>80</v>
      </c>
      <c r="AF1079">
        <v>40</v>
      </c>
      <c r="AG1079" s="4">
        <v>0.27083333333333331</v>
      </c>
      <c r="AH1079" s="4">
        <v>0.625</v>
      </c>
      <c r="AI1079" s="6">
        <v>12</v>
      </c>
      <c r="AJ1079">
        <v>18</v>
      </c>
      <c r="AK1079">
        <v>22.34</v>
      </c>
      <c r="AL1079" t="s">
        <v>81</v>
      </c>
      <c r="AM1079" t="s">
        <v>82</v>
      </c>
      <c r="AO1079" t="s">
        <v>83</v>
      </c>
      <c r="AR1079" t="s">
        <v>82</v>
      </c>
      <c r="AT1079" t="s">
        <v>82</v>
      </c>
      <c r="AW1079" t="s">
        <v>72</v>
      </c>
      <c r="AX1079">
        <v>3</v>
      </c>
      <c r="AY1079" t="s">
        <v>2428</v>
      </c>
      <c r="AZ1079" t="s">
        <v>2428</v>
      </c>
      <c r="BA1079" t="s">
        <v>323</v>
      </c>
      <c r="BB1079">
        <v>95838</v>
      </c>
      <c r="BC1079" t="s">
        <v>79</v>
      </c>
      <c r="BH1079" t="s">
        <v>13491</v>
      </c>
      <c r="BJ1079">
        <v>463171046</v>
      </c>
    </row>
    <row r="1080" spans="1:62" x14ac:dyDescent="0.25">
      <c r="A1080" t="s">
        <v>14144</v>
      </c>
      <c r="B1080" s="2">
        <v>43448</v>
      </c>
      <c r="C1080" t="s">
        <v>63</v>
      </c>
      <c r="D1080" s="3">
        <v>43421.757247858797</v>
      </c>
      <c r="E1080" t="s">
        <v>1763</v>
      </c>
      <c r="F1080" s="2">
        <v>43511</v>
      </c>
      <c r="G1080" s="2">
        <v>43799</v>
      </c>
      <c r="H1080" t="s">
        <v>14145</v>
      </c>
      <c r="J1080" t="s">
        <v>14146</v>
      </c>
      <c r="L1080" t="s">
        <v>14147</v>
      </c>
      <c r="M1080" t="s">
        <v>76</v>
      </c>
      <c r="N1080">
        <v>74429</v>
      </c>
      <c r="O1080" t="s">
        <v>70</v>
      </c>
      <c r="Q1080" t="s">
        <v>14148</v>
      </c>
      <c r="S1080" t="s">
        <v>72</v>
      </c>
      <c r="T1080" t="s">
        <v>9501</v>
      </c>
      <c r="U1080" t="s">
        <v>9597</v>
      </c>
      <c r="V1080" t="s">
        <v>1703</v>
      </c>
      <c r="W1080" t="s">
        <v>76</v>
      </c>
      <c r="X1080" t="s">
        <v>106</v>
      </c>
      <c r="Y1080" t="str">
        <f>"37-3011"</f>
        <v>37-3011</v>
      </c>
      <c r="Z1080" t="s">
        <v>94</v>
      </c>
      <c r="AA1080">
        <v>111421</v>
      </c>
      <c r="AB1080">
        <v>10</v>
      </c>
      <c r="AC1080">
        <v>10</v>
      </c>
      <c r="AD1080" t="s">
        <v>79</v>
      </c>
      <c r="AE1080" t="s">
        <v>80</v>
      </c>
      <c r="AF1080">
        <v>40</v>
      </c>
      <c r="AG1080" s="4">
        <v>0.33333333333333331</v>
      </c>
      <c r="AH1080" s="4">
        <v>0.70833333333333337</v>
      </c>
      <c r="AI1080" s="5">
        <v>12.95</v>
      </c>
      <c r="AJ1080">
        <v>19.45</v>
      </c>
      <c r="AK1080">
        <v>19.45</v>
      </c>
      <c r="AL1080" t="s">
        <v>81</v>
      </c>
      <c r="AM1080" t="s">
        <v>82</v>
      </c>
      <c r="AO1080" t="s">
        <v>83</v>
      </c>
      <c r="AR1080" t="s">
        <v>82</v>
      </c>
      <c r="AT1080" t="s">
        <v>82</v>
      </c>
      <c r="AW1080" t="s">
        <v>82</v>
      </c>
      <c r="AY1080" t="s">
        <v>14147</v>
      </c>
      <c r="AZ1080" t="s">
        <v>14149</v>
      </c>
      <c r="BA1080" t="s">
        <v>76</v>
      </c>
      <c r="BB1080">
        <v>74429</v>
      </c>
      <c r="BC1080" t="s">
        <v>79</v>
      </c>
      <c r="BH1080" t="s">
        <v>14150</v>
      </c>
      <c r="BJ1080">
        <v>203374248</v>
      </c>
    </row>
    <row r="1081" spans="1:62" x14ac:dyDescent="0.25">
      <c r="A1081" t="s">
        <v>14364</v>
      </c>
      <c r="B1081" s="2">
        <v>43448</v>
      </c>
      <c r="C1081" t="s">
        <v>63</v>
      </c>
      <c r="D1081" s="3">
        <v>43421.847353379628</v>
      </c>
      <c r="E1081" t="s">
        <v>1763</v>
      </c>
      <c r="F1081" s="2">
        <v>43511</v>
      </c>
      <c r="G1081" s="2">
        <v>43814</v>
      </c>
      <c r="H1081" t="s">
        <v>14365</v>
      </c>
      <c r="J1081" t="s">
        <v>14366</v>
      </c>
      <c r="L1081" t="s">
        <v>1703</v>
      </c>
      <c r="M1081" t="s">
        <v>76</v>
      </c>
      <c r="N1081">
        <v>74137</v>
      </c>
      <c r="O1081" t="s">
        <v>70</v>
      </c>
      <c r="Q1081" t="s">
        <v>14367</v>
      </c>
      <c r="S1081" t="s">
        <v>72</v>
      </c>
      <c r="T1081" t="s">
        <v>9501</v>
      </c>
      <c r="U1081" t="s">
        <v>9597</v>
      </c>
      <c r="V1081" t="s">
        <v>1703</v>
      </c>
      <c r="W1081" t="s">
        <v>76</v>
      </c>
      <c r="X1081" t="s">
        <v>94</v>
      </c>
      <c r="Y1081" t="str">
        <f>"37-3011"</f>
        <v>37-3011</v>
      </c>
      <c r="Z1081" t="s">
        <v>94</v>
      </c>
      <c r="AA1081">
        <v>1114</v>
      </c>
      <c r="AB1081">
        <v>8</v>
      </c>
      <c r="AC1081">
        <v>8</v>
      </c>
      <c r="AD1081" t="s">
        <v>79</v>
      </c>
      <c r="AE1081" t="s">
        <v>95</v>
      </c>
      <c r="AF1081">
        <v>40</v>
      </c>
      <c r="AG1081" s="4">
        <v>0.33333333333333331</v>
      </c>
      <c r="AH1081" s="4">
        <v>0.70833333333333337</v>
      </c>
      <c r="AI1081" s="5">
        <v>12.95</v>
      </c>
      <c r="AJ1081">
        <v>19.45</v>
      </c>
      <c r="AK1081">
        <v>19.45</v>
      </c>
      <c r="AL1081" t="s">
        <v>81</v>
      </c>
      <c r="AM1081" t="s">
        <v>82</v>
      </c>
      <c r="AO1081" t="s">
        <v>83</v>
      </c>
      <c r="AR1081" t="s">
        <v>82</v>
      </c>
      <c r="AT1081" t="s">
        <v>82</v>
      </c>
      <c r="AW1081" t="s">
        <v>72</v>
      </c>
      <c r="AX1081">
        <v>3</v>
      </c>
      <c r="AY1081" t="s">
        <v>1703</v>
      </c>
      <c r="AZ1081" t="s">
        <v>1703</v>
      </c>
      <c r="BA1081" t="s">
        <v>76</v>
      </c>
      <c r="BB1081">
        <v>74137</v>
      </c>
      <c r="BC1081" t="s">
        <v>87</v>
      </c>
      <c r="BH1081" t="s">
        <v>14366</v>
      </c>
      <c r="BJ1081">
        <v>731236188</v>
      </c>
    </row>
    <row r="1082" spans="1:62" x14ac:dyDescent="0.25">
      <c r="A1082" t="s">
        <v>14399</v>
      </c>
      <c r="B1082" s="2">
        <v>43448</v>
      </c>
      <c r="C1082" t="s">
        <v>63</v>
      </c>
      <c r="D1082" s="3">
        <v>43421.829017430558</v>
      </c>
      <c r="E1082" t="s">
        <v>1763</v>
      </c>
      <c r="F1082" s="2">
        <v>43511</v>
      </c>
      <c r="G1082" s="2">
        <v>43814</v>
      </c>
      <c r="H1082" t="s">
        <v>14400</v>
      </c>
      <c r="J1082" t="s">
        <v>14401</v>
      </c>
      <c r="L1082" t="s">
        <v>1802</v>
      </c>
      <c r="M1082" t="s">
        <v>1246</v>
      </c>
      <c r="N1082">
        <v>63010</v>
      </c>
      <c r="O1082" t="s">
        <v>70</v>
      </c>
      <c r="Q1082" t="s">
        <v>14402</v>
      </c>
      <c r="S1082" t="s">
        <v>72</v>
      </c>
      <c r="T1082" t="s">
        <v>9501</v>
      </c>
      <c r="U1082" t="s">
        <v>9597</v>
      </c>
      <c r="V1082" t="s">
        <v>1703</v>
      </c>
      <c r="W1082" t="s">
        <v>76</v>
      </c>
      <c r="X1082" t="s">
        <v>106</v>
      </c>
      <c r="Y1082" t="str">
        <f>"37-3011"</f>
        <v>37-3011</v>
      </c>
      <c r="Z1082" t="s">
        <v>94</v>
      </c>
      <c r="AA1082">
        <v>561730</v>
      </c>
      <c r="AB1082">
        <v>4</v>
      </c>
      <c r="AC1082">
        <v>4</v>
      </c>
      <c r="AD1082" t="s">
        <v>79</v>
      </c>
      <c r="AE1082" t="s">
        <v>80</v>
      </c>
      <c r="AF1082">
        <v>40</v>
      </c>
      <c r="AG1082" s="4">
        <v>0.33333333333333331</v>
      </c>
      <c r="AH1082" s="4">
        <v>0.75</v>
      </c>
      <c r="AI1082" s="5">
        <v>14.52</v>
      </c>
      <c r="AJ1082">
        <v>21.78</v>
      </c>
      <c r="AK1082">
        <v>21.78</v>
      </c>
      <c r="AL1082" t="s">
        <v>81</v>
      </c>
      <c r="AM1082" t="s">
        <v>82</v>
      </c>
      <c r="AO1082" t="s">
        <v>83</v>
      </c>
      <c r="AR1082" t="s">
        <v>82</v>
      </c>
      <c r="AT1082" t="s">
        <v>82</v>
      </c>
      <c r="AW1082" t="s">
        <v>82</v>
      </c>
      <c r="AY1082" t="s">
        <v>1802</v>
      </c>
      <c r="AZ1082" t="s">
        <v>713</v>
      </c>
      <c r="BA1082" t="s">
        <v>1246</v>
      </c>
      <c r="BB1082">
        <v>63010</v>
      </c>
      <c r="BC1082" t="s">
        <v>79</v>
      </c>
      <c r="BH1082" t="s">
        <v>14401</v>
      </c>
      <c r="BJ1082">
        <v>431780230</v>
      </c>
    </row>
    <row r="1083" spans="1:62" x14ac:dyDescent="0.25">
      <c r="A1083" t="s">
        <v>14710</v>
      </c>
      <c r="B1083" s="2">
        <v>43448</v>
      </c>
      <c r="C1083" t="s">
        <v>63</v>
      </c>
      <c r="D1083" s="3">
        <v>43424.460508263888</v>
      </c>
      <c r="E1083" t="s">
        <v>91</v>
      </c>
      <c r="H1083" t="s">
        <v>14711</v>
      </c>
      <c r="I1083" t="s">
        <v>67</v>
      </c>
      <c r="J1083" t="s">
        <v>14712</v>
      </c>
      <c r="K1083" t="s">
        <v>67</v>
      </c>
      <c r="L1083" t="s">
        <v>10619</v>
      </c>
      <c r="M1083" t="s">
        <v>86</v>
      </c>
      <c r="N1083">
        <v>34482</v>
      </c>
      <c r="O1083" t="s">
        <v>70</v>
      </c>
      <c r="P1083" t="s">
        <v>67</v>
      </c>
      <c r="Q1083" t="s">
        <v>14713</v>
      </c>
      <c r="S1083" t="s">
        <v>72</v>
      </c>
      <c r="T1083" t="s">
        <v>14714</v>
      </c>
      <c r="U1083" t="s">
        <v>14715</v>
      </c>
      <c r="V1083" t="s">
        <v>526</v>
      </c>
      <c r="W1083" t="s">
        <v>69</v>
      </c>
      <c r="X1083" t="s">
        <v>2138</v>
      </c>
      <c r="Y1083" t="str">
        <f>"39-2021"</f>
        <v>39-2021</v>
      </c>
      <c r="Z1083" t="s">
        <v>78</v>
      </c>
      <c r="AA1083">
        <v>112920</v>
      </c>
      <c r="AB1083">
        <v>4</v>
      </c>
      <c r="AD1083" t="s">
        <v>79</v>
      </c>
      <c r="AE1083" t="s">
        <v>95</v>
      </c>
      <c r="AF1083">
        <v>40</v>
      </c>
      <c r="AG1083" s="4">
        <v>0.25</v>
      </c>
      <c r="AH1083" s="4">
        <v>0.64583333333333337</v>
      </c>
      <c r="AI1083" s="5">
        <v>12.07</v>
      </c>
      <c r="AJ1083">
        <v>18.100000000000001</v>
      </c>
      <c r="AL1083" t="s">
        <v>81</v>
      </c>
      <c r="AM1083" t="s">
        <v>82</v>
      </c>
      <c r="AO1083" t="s">
        <v>83</v>
      </c>
      <c r="AP1083" t="s">
        <v>67</v>
      </c>
      <c r="AQ1083" t="s">
        <v>67</v>
      </c>
      <c r="AR1083" t="s">
        <v>82</v>
      </c>
      <c r="AT1083" t="s">
        <v>82</v>
      </c>
      <c r="AW1083" t="s">
        <v>82</v>
      </c>
      <c r="AY1083" t="s">
        <v>10619</v>
      </c>
      <c r="AZ1083" t="s">
        <v>1344</v>
      </c>
      <c r="BA1083" t="s">
        <v>86</v>
      </c>
      <c r="BB1083">
        <v>34482</v>
      </c>
      <c r="BC1083" t="s">
        <v>87</v>
      </c>
      <c r="BH1083" t="s">
        <v>14716</v>
      </c>
      <c r="BI1083" t="s">
        <v>67</v>
      </c>
      <c r="BJ1083">
        <v>593594896</v>
      </c>
    </row>
    <row r="1084" spans="1:62" x14ac:dyDescent="0.25">
      <c r="A1084" t="s">
        <v>14957</v>
      </c>
      <c r="B1084" s="2">
        <v>43448</v>
      </c>
      <c r="C1084" t="s">
        <v>63</v>
      </c>
      <c r="D1084" s="3">
        <v>43424.11855136574</v>
      </c>
      <c r="E1084" t="s">
        <v>64</v>
      </c>
      <c r="F1084" s="2">
        <v>43512</v>
      </c>
      <c r="G1084" s="2">
        <v>43815</v>
      </c>
      <c r="H1084" t="s">
        <v>14958</v>
      </c>
      <c r="I1084" t="s">
        <v>14959</v>
      </c>
      <c r="J1084" t="s">
        <v>14960</v>
      </c>
      <c r="K1084" t="s">
        <v>67</v>
      </c>
      <c r="L1084" t="s">
        <v>14961</v>
      </c>
      <c r="M1084" t="s">
        <v>105</v>
      </c>
      <c r="N1084" t="s">
        <v>14962</v>
      </c>
      <c r="O1084" t="s">
        <v>70</v>
      </c>
      <c r="P1084" t="s">
        <v>67</v>
      </c>
      <c r="Q1084" t="s">
        <v>14963</v>
      </c>
      <c r="S1084" t="s">
        <v>72</v>
      </c>
      <c r="T1084" t="s">
        <v>5156</v>
      </c>
      <c r="U1084" t="s">
        <v>5157</v>
      </c>
      <c r="V1084" t="s">
        <v>5158</v>
      </c>
      <c r="W1084" t="s">
        <v>105</v>
      </c>
      <c r="X1084" t="s">
        <v>14964</v>
      </c>
      <c r="Y1084" t="str">
        <f>"39-3091"</f>
        <v>39-3091</v>
      </c>
      <c r="Z1084" t="s">
        <v>677</v>
      </c>
      <c r="AA1084">
        <v>713990</v>
      </c>
      <c r="AB1084">
        <v>35</v>
      </c>
      <c r="AC1084">
        <v>35</v>
      </c>
      <c r="AD1084" t="s">
        <v>79</v>
      </c>
      <c r="AE1084" t="s">
        <v>80</v>
      </c>
      <c r="AF1084">
        <v>40</v>
      </c>
      <c r="AG1084" s="4">
        <v>0.54166666666666663</v>
      </c>
      <c r="AH1084" s="4">
        <v>0.91666666666666663</v>
      </c>
      <c r="AI1084" s="5">
        <v>363.6</v>
      </c>
      <c r="AL1084" t="s">
        <v>81</v>
      </c>
      <c r="AM1084" t="s">
        <v>82</v>
      </c>
      <c r="AO1084" t="s">
        <v>83</v>
      </c>
      <c r="AR1084" t="s">
        <v>82</v>
      </c>
      <c r="AT1084" t="s">
        <v>82</v>
      </c>
      <c r="AW1084" t="s">
        <v>82</v>
      </c>
      <c r="AY1084" t="s">
        <v>14965</v>
      </c>
      <c r="AZ1084" t="s">
        <v>665</v>
      </c>
      <c r="BA1084" t="s">
        <v>105</v>
      </c>
      <c r="BB1084">
        <v>78537</v>
      </c>
      <c r="BC1084" t="s">
        <v>79</v>
      </c>
      <c r="BH1084" t="s">
        <v>14966</v>
      </c>
      <c r="BJ1084">
        <v>205289842</v>
      </c>
    </row>
    <row r="1085" spans="1:62" x14ac:dyDescent="0.25">
      <c r="A1085" t="s">
        <v>15258</v>
      </c>
      <c r="B1085" s="2">
        <v>43448</v>
      </c>
      <c r="C1085" t="s">
        <v>63</v>
      </c>
      <c r="D1085" s="3">
        <v>43423.2309025</v>
      </c>
      <c r="E1085" t="s">
        <v>64</v>
      </c>
      <c r="F1085" s="2">
        <v>43513</v>
      </c>
      <c r="G1085" s="2">
        <v>43768</v>
      </c>
      <c r="H1085" t="s">
        <v>15259</v>
      </c>
      <c r="I1085" t="s">
        <v>15260</v>
      </c>
      <c r="J1085" t="s">
        <v>15261</v>
      </c>
      <c r="K1085" t="s">
        <v>67</v>
      </c>
      <c r="L1085" t="s">
        <v>15262</v>
      </c>
      <c r="M1085" t="s">
        <v>323</v>
      </c>
      <c r="N1085" t="s">
        <v>15263</v>
      </c>
      <c r="O1085" t="s">
        <v>70</v>
      </c>
      <c r="P1085" t="s">
        <v>67</v>
      </c>
      <c r="Q1085" t="s">
        <v>15264</v>
      </c>
      <c r="S1085" t="s">
        <v>72</v>
      </c>
      <c r="T1085" t="s">
        <v>5156</v>
      </c>
      <c r="U1085" t="s">
        <v>5157</v>
      </c>
      <c r="V1085" t="s">
        <v>5158</v>
      </c>
      <c r="W1085" t="s">
        <v>105</v>
      </c>
      <c r="X1085" t="s">
        <v>677</v>
      </c>
      <c r="Y1085" t="str">
        <f>"39-3091"</f>
        <v>39-3091</v>
      </c>
      <c r="Z1085" t="s">
        <v>677</v>
      </c>
      <c r="AA1085">
        <v>711190</v>
      </c>
      <c r="AB1085">
        <v>40</v>
      </c>
      <c r="AC1085">
        <v>40</v>
      </c>
      <c r="AD1085" t="s">
        <v>79</v>
      </c>
      <c r="AE1085" t="s">
        <v>80</v>
      </c>
      <c r="AF1085">
        <v>40</v>
      </c>
      <c r="AG1085" s="4">
        <v>0.54166666666666663</v>
      </c>
      <c r="AH1085" s="4">
        <v>0.91666666666666663</v>
      </c>
      <c r="AI1085" s="5">
        <v>11.43</v>
      </c>
      <c r="AJ1085">
        <v>0</v>
      </c>
      <c r="AK1085">
        <v>0</v>
      </c>
      <c r="AL1085" t="s">
        <v>81</v>
      </c>
      <c r="AM1085" t="s">
        <v>82</v>
      </c>
      <c r="AO1085" t="s">
        <v>83</v>
      </c>
      <c r="AR1085" t="s">
        <v>82</v>
      </c>
      <c r="AT1085" t="s">
        <v>82</v>
      </c>
      <c r="AW1085" t="s">
        <v>82</v>
      </c>
      <c r="AY1085" t="s">
        <v>15265</v>
      </c>
      <c r="AZ1085" t="s">
        <v>2540</v>
      </c>
      <c r="BA1085" t="s">
        <v>323</v>
      </c>
      <c r="BB1085">
        <v>91780</v>
      </c>
      <c r="BC1085" t="s">
        <v>79</v>
      </c>
      <c r="BH1085" t="s">
        <v>15266</v>
      </c>
      <c r="BI1085" t="s">
        <v>67</v>
      </c>
      <c r="BJ1085">
        <v>611639292</v>
      </c>
    </row>
    <row r="1086" spans="1:62" x14ac:dyDescent="0.25">
      <c r="A1086" t="s">
        <v>15888</v>
      </c>
      <c r="B1086" s="2">
        <v>43448</v>
      </c>
      <c r="C1086" t="s">
        <v>63</v>
      </c>
      <c r="D1086" s="3">
        <v>43424.514290659725</v>
      </c>
      <c r="E1086" t="s">
        <v>117</v>
      </c>
      <c r="H1086" t="s">
        <v>5982</v>
      </c>
      <c r="J1086" t="s">
        <v>5983</v>
      </c>
      <c r="L1086" t="s">
        <v>5984</v>
      </c>
      <c r="M1086" t="s">
        <v>714</v>
      </c>
      <c r="N1086">
        <v>71078</v>
      </c>
      <c r="O1086" t="s">
        <v>70</v>
      </c>
      <c r="Q1086" t="s">
        <v>5985</v>
      </c>
      <c r="S1086" t="s">
        <v>72</v>
      </c>
      <c r="T1086" t="s">
        <v>5986</v>
      </c>
      <c r="U1086" t="s">
        <v>5987</v>
      </c>
      <c r="V1086" t="s">
        <v>631</v>
      </c>
      <c r="W1086" t="s">
        <v>626</v>
      </c>
      <c r="X1086" t="s">
        <v>1092</v>
      </c>
      <c r="Y1086" t="str">
        <f>"45-4011"</f>
        <v>45-4011</v>
      </c>
      <c r="Z1086" t="s">
        <v>763</v>
      </c>
      <c r="AA1086">
        <v>115310</v>
      </c>
      <c r="AB1086">
        <v>150</v>
      </c>
      <c r="AD1086" t="s">
        <v>79</v>
      </c>
      <c r="AE1086" t="s">
        <v>80</v>
      </c>
      <c r="AF1086">
        <v>40</v>
      </c>
      <c r="AG1086" s="4">
        <v>0.29166666666666669</v>
      </c>
      <c r="AH1086" s="4">
        <v>0.66666666666666663</v>
      </c>
      <c r="AI1086" s="5">
        <v>15.06</v>
      </c>
      <c r="AJ1086">
        <v>22.59</v>
      </c>
      <c r="AK1086">
        <v>25.4</v>
      </c>
      <c r="AL1086" t="s">
        <v>81</v>
      </c>
      <c r="AM1086" t="s">
        <v>82</v>
      </c>
      <c r="AO1086" t="s">
        <v>83</v>
      </c>
      <c r="AR1086" t="s">
        <v>82</v>
      </c>
      <c r="AT1086" t="s">
        <v>82</v>
      </c>
      <c r="AW1086" t="s">
        <v>82</v>
      </c>
      <c r="AY1086" t="s">
        <v>5984</v>
      </c>
      <c r="AZ1086" t="s">
        <v>3223</v>
      </c>
      <c r="BA1086" t="s">
        <v>714</v>
      </c>
      <c r="BB1086">
        <v>71078</v>
      </c>
      <c r="BC1086" t="s">
        <v>79</v>
      </c>
      <c r="BH1086" t="s">
        <v>5983</v>
      </c>
      <c r="BJ1086">
        <v>371648706</v>
      </c>
    </row>
    <row r="1087" spans="1:62" x14ac:dyDescent="0.25">
      <c r="A1087" t="s">
        <v>19351</v>
      </c>
      <c r="B1087" s="2">
        <v>43448</v>
      </c>
      <c r="C1087" t="s">
        <v>63</v>
      </c>
      <c r="D1087" s="3">
        <v>43435.062431064813</v>
      </c>
      <c r="E1087" t="s">
        <v>91</v>
      </c>
      <c r="H1087" t="s">
        <v>19352</v>
      </c>
      <c r="J1087" t="s">
        <v>19353</v>
      </c>
      <c r="K1087" t="s">
        <v>19354</v>
      </c>
      <c r="L1087" t="s">
        <v>9813</v>
      </c>
      <c r="M1087" t="s">
        <v>232</v>
      </c>
      <c r="N1087">
        <v>11954</v>
      </c>
      <c r="O1087" t="s">
        <v>70</v>
      </c>
      <c r="Q1087" t="s">
        <v>19355</v>
      </c>
      <c r="S1087" t="s">
        <v>72</v>
      </c>
      <c r="T1087" t="s">
        <v>5899</v>
      </c>
      <c r="U1087" t="s">
        <v>5900</v>
      </c>
      <c r="V1087" t="s">
        <v>5901</v>
      </c>
      <c r="W1087" t="s">
        <v>86</v>
      </c>
      <c r="X1087" t="s">
        <v>212</v>
      </c>
      <c r="Y1087" t="str">
        <f>"37-3011"</f>
        <v>37-3011</v>
      </c>
      <c r="Z1087" t="s">
        <v>94</v>
      </c>
      <c r="AA1087">
        <v>561730</v>
      </c>
      <c r="AB1087">
        <v>24</v>
      </c>
      <c r="AD1087" t="s">
        <v>79</v>
      </c>
      <c r="AE1087" t="s">
        <v>80</v>
      </c>
      <c r="AF1087">
        <v>40</v>
      </c>
      <c r="AG1087" s="4">
        <v>0.29166666666666669</v>
      </c>
      <c r="AH1087" s="4">
        <v>0.75</v>
      </c>
      <c r="AI1087" s="5">
        <v>16.34</v>
      </c>
      <c r="AJ1087">
        <v>24.51</v>
      </c>
      <c r="AL1087" t="s">
        <v>81</v>
      </c>
      <c r="AM1087" t="s">
        <v>82</v>
      </c>
      <c r="AO1087" t="s">
        <v>83</v>
      </c>
      <c r="AR1087" t="s">
        <v>82</v>
      </c>
      <c r="AT1087" t="s">
        <v>82</v>
      </c>
      <c r="AW1087" t="s">
        <v>72</v>
      </c>
      <c r="AX1087">
        <v>1</v>
      </c>
      <c r="AY1087" t="s">
        <v>19356</v>
      </c>
      <c r="AZ1087" t="s">
        <v>6542</v>
      </c>
      <c r="BA1087" t="s">
        <v>232</v>
      </c>
      <c r="BB1087">
        <v>11954</v>
      </c>
      <c r="BC1087" t="s">
        <v>79</v>
      </c>
      <c r="BH1087" t="s">
        <v>19357</v>
      </c>
      <c r="BJ1087">
        <v>112861654</v>
      </c>
    </row>
    <row r="1088" spans="1:62" x14ac:dyDescent="0.25">
      <c r="A1088" t="s">
        <v>21809</v>
      </c>
      <c r="B1088" s="2">
        <v>43448</v>
      </c>
      <c r="C1088" t="s">
        <v>63</v>
      </c>
      <c r="D1088" s="3">
        <v>43441.384381724536</v>
      </c>
      <c r="E1088" t="s">
        <v>91</v>
      </c>
      <c r="H1088" t="s">
        <v>21810</v>
      </c>
      <c r="J1088" t="s">
        <v>21811</v>
      </c>
      <c r="L1088" t="s">
        <v>17228</v>
      </c>
      <c r="M1088" t="s">
        <v>783</v>
      </c>
      <c r="N1088">
        <v>44286</v>
      </c>
      <c r="O1088" t="s">
        <v>70</v>
      </c>
      <c r="Q1088" t="s">
        <v>21812</v>
      </c>
      <c r="S1088" t="s">
        <v>72</v>
      </c>
      <c r="T1088" t="s">
        <v>21813</v>
      </c>
      <c r="U1088" t="s">
        <v>21814</v>
      </c>
      <c r="V1088" t="s">
        <v>11750</v>
      </c>
      <c r="W1088" t="s">
        <v>783</v>
      </c>
      <c r="X1088" t="s">
        <v>2708</v>
      </c>
      <c r="Y1088" t="str">
        <f>"37-3011"</f>
        <v>37-3011</v>
      </c>
      <c r="Z1088" t="s">
        <v>94</v>
      </c>
      <c r="AA1088">
        <v>56173</v>
      </c>
      <c r="AB1088">
        <v>7</v>
      </c>
      <c r="AD1088" t="s">
        <v>79</v>
      </c>
      <c r="AE1088" t="s">
        <v>80</v>
      </c>
      <c r="AF1088">
        <v>35</v>
      </c>
      <c r="AG1088" s="4">
        <v>0.33333333333333331</v>
      </c>
      <c r="AH1088" s="4">
        <v>0.66666666666666663</v>
      </c>
      <c r="AI1088" s="5">
        <v>13.18</v>
      </c>
      <c r="AJ1088">
        <v>19.77</v>
      </c>
      <c r="AL1088" t="s">
        <v>81</v>
      </c>
      <c r="AM1088" t="s">
        <v>82</v>
      </c>
      <c r="AO1088" t="s">
        <v>83</v>
      </c>
      <c r="AP1088" t="s">
        <v>67</v>
      </c>
      <c r="AQ1088" t="s">
        <v>67</v>
      </c>
      <c r="AR1088" t="s">
        <v>82</v>
      </c>
      <c r="AT1088" t="s">
        <v>82</v>
      </c>
      <c r="AW1088" t="s">
        <v>82</v>
      </c>
      <c r="AY1088" t="s">
        <v>17228</v>
      </c>
      <c r="AZ1088" t="s">
        <v>2541</v>
      </c>
      <c r="BA1088" t="s">
        <v>5997</v>
      </c>
      <c r="BB1088">
        <v>44286</v>
      </c>
      <c r="BC1088" t="s">
        <v>79</v>
      </c>
      <c r="BH1088" t="s">
        <v>21811</v>
      </c>
      <c r="BJ1088">
        <v>510675258</v>
      </c>
    </row>
    <row r="1089" spans="1:62" x14ac:dyDescent="0.25">
      <c r="A1089" t="s">
        <v>23080</v>
      </c>
      <c r="B1089" s="2">
        <v>43448</v>
      </c>
      <c r="C1089" t="s">
        <v>63</v>
      </c>
      <c r="D1089" s="3">
        <v>43441.605189236114</v>
      </c>
      <c r="E1089" t="s">
        <v>3355</v>
      </c>
      <c r="H1089" t="s">
        <v>23081</v>
      </c>
      <c r="J1089" t="s">
        <v>23082</v>
      </c>
      <c r="L1089" t="s">
        <v>23083</v>
      </c>
      <c r="M1089" t="s">
        <v>323</v>
      </c>
      <c r="N1089">
        <v>94582</v>
      </c>
      <c r="O1089" t="s">
        <v>70</v>
      </c>
      <c r="P1089" t="s">
        <v>323</v>
      </c>
      <c r="Q1089" t="s">
        <v>23084</v>
      </c>
      <c r="S1089" t="s">
        <v>82</v>
      </c>
      <c r="U1089" t="s">
        <v>92</v>
      </c>
      <c r="X1089" t="s">
        <v>23085</v>
      </c>
      <c r="Y1089" t="str">
        <f>"39-9011"</f>
        <v>39-9011</v>
      </c>
      <c r="Z1089" t="s">
        <v>893</v>
      </c>
      <c r="AA1089">
        <v>6241</v>
      </c>
      <c r="AB1089">
        <v>1</v>
      </c>
      <c r="AD1089" t="s">
        <v>79</v>
      </c>
      <c r="AE1089" t="s">
        <v>599</v>
      </c>
      <c r="AF1089">
        <v>50</v>
      </c>
      <c r="AG1089" s="4">
        <v>0.33333333333333331</v>
      </c>
      <c r="AH1089" s="4">
        <v>0.75</v>
      </c>
      <c r="AI1089" s="6">
        <v>15</v>
      </c>
      <c r="AM1089" t="s">
        <v>82</v>
      </c>
      <c r="AO1089" t="s">
        <v>213</v>
      </c>
      <c r="AR1089" t="s">
        <v>82</v>
      </c>
      <c r="AT1089" t="s">
        <v>82</v>
      </c>
      <c r="AW1089" t="s">
        <v>72</v>
      </c>
      <c r="AX1089">
        <v>24</v>
      </c>
      <c r="AY1089" t="s">
        <v>23086</v>
      </c>
      <c r="AZ1089" t="s">
        <v>21257</v>
      </c>
      <c r="BA1089" t="s">
        <v>323</v>
      </c>
      <c r="BB1089">
        <v>94582</v>
      </c>
      <c r="BC1089" t="s">
        <v>87</v>
      </c>
      <c r="BH1089" t="s">
        <v>23087</v>
      </c>
      <c r="BJ1089">
        <v>832685970</v>
      </c>
    </row>
    <row r="1090" spans="1:62" x14ac:dyDescent="0.25">
      <c r="A1090" t="s">
        <v>24503</v>
      </c>
      <c r="B1090" s="2">
        <v>43448</v>
      </c>
      <c r="C1090" t="s">
        <v>63</v>
      </c>
      <c r="D1090" s="3">
        <v>43446.333299432874</v>
      </c>
      <c r="E1090" t="s">
        <v>91</v>
      </c>
      <c r="H1090" t="s">
        <v>9287</v>
      </c>
      <c r="J1090" t="s">
        <v>9288</v>
      </c>
      <c r="L1090" t="s">
        <v>9289</v>
      </c>
      <c r="M1090" t="s">
        <v>105</v>
      </c>
      <c r="N1090">
        <v>75117</v>
      </c>
      <c r="O1090" t="s">
        <v>70</v>
      </c>
      <c r="Q1090" t="s">
        <v>9290</v>
      </c>
      <c r="S1090" t="s">
        <v>72</v>
      </c>
      <c r="T1090" t="s">
        <v>1917</v>
      </c>
      <c r="U1090" t="s">
        <v>1918</v>
      </c>
      <c r="V1090" t="s">
        <v>1919</v>
      </c>
      <c r="W1090" t="s">
        <v>105</v>
      </c>
      <c r="X1090" t="s">
        <v>1197</v>
      </c>
      <c r="Y1090" t="str">
        <f>"47-2061"</f>
        <v>47-2061</v>
      </c>
      <c r="Z1090" t="s">
        <v>326</v>
      </c>
      <c r="AA1090">
        <v>238110</v>
      </c>
      <c r="AB1090">
        <v>13</v>
      </c>
      <c r="AD1090" t="s">
        <v>79</v>
      </c>
      <c r="AE1090" t="s">
        <v>95</v>
      </c>
      <c r="AF1090">
        <v>35</v>
      </c>
      <c r="AG1090" s="4">
        <v>0.25</v>
      </c>
      <c r="AH1090" s="4">
        <v>0.70833333333333337</v>
      </c>
      <c r="AI1090" s="5">
        <v>14.71</v>
      </c>
      <c r="AJ1090">
        <v>22.07</v>
      </c>
      <c r="AL1090" t="s">
        <v>81</v>
      </c>
      <c r="AM1090" t="s">
        <v>82</v>
      </c>
      <c r="AO1090" t="s">
        <v>83</v>
      </c>
      <c r="AR1090" t="s">
        <v>82</v>
      </c>
      <c r="AT1090" t="s">
        <v>82</v>
      </c>
      <c r="AW1090" t="s">
        <v>82</v>
      </c>
      <c r="AY1090" t="s">
        <v>9289</v>
      </c>
      <c r="AZ1090" t="s">
        <v>9291</v>
      </c>
      <c r="BA1090" t="s">
        <v>105</v>
      </c>
      <c r="BB1090">
        <v>75117</v>
      </c>
      <c r="BC1090" t="s">
        <v>79</v>
      </c>
      <c r="BH1090" t="s">
        <v>9288</v>
      </c>
      <c r="BJ1090">
        <v>260153258</v>
      </c>
    </row>
    <row r="1091" spans="1:62" x14ac:dyDescent="0.25">
      <c r="A1091" t="s">
        <v>24540</v>
      </c>
      <c r="B1091" s="2">
        <v>43448</v>
      </c>
      <c r="C1091" t="s">
        <v>63</v>
      </c>
      <c r="D1091" s="3">
        <v>43446.045338356482</v>
      </c>
      <c r="E1091" t="s">
        <v>91</v>
      </c>
      <c r="H1091" t="s">
        <v>11986</v>
      </c>
      <c r="I1091" t="s">
        <v>11987</v>
      </c>
      <c r="J1091" t="s">
        <v>11988</v>
      </c>
      <c r="L1091" t="s">
        <v>11989</v>
      </c>
      <c r="M1091" t="s">
        <v>1246</v>
      </c>
      <c r="N1091">
        <v>65742</v>
      </c>
      <c r="O1091" t="s">
        <v>70</v>
      </c>
      <c r="Q1091" t="s">
        <v>11990</v>
      </c>
      <c r="S1091" t="s">
        <v>72</v>
      </c>
      <c r="T1091" t="s">
        <v>1917</v>
      </c>
      <c r="U1091" t="s">
        <v>1918</v>
      </c>
      <c r="V1091" t="s">
        <v>1919</v>
      </c>
      <c r="W1091" t="s">
        <v>105</v>
      </c>
      <c r="X1091" t="s">
        <v>11991</v>
      </c>
      <c r="Y1091" t="str">
        <f>"37-3011"</f>
        <v>37-3011</v>
      </c>
      <c r="Z1091" t="s">
        <v>94</v>
      </c>
      <c r="AA1091">
        <v>561730</v>
      </c>
      <c r="AB1091">
        <v>10</v>
      </c>
      <c r="AD1091" t="s">
        <v>79</v>
      </c>
      <c r="AE1091" t="s">
        <v>95</v>
      </c>
      <c r="AF1091">
        <v>35</v>
      </c>
      <c r="AG1091" s="4">
        <v>0.29166666666666669</v>
      </c>
      <c r="AH1091" s="4">
        <v>0.70833333333333337</v>
      </c>
      <c r="AI1091" s="5">
        <v>12.92</v>
      </c>
      <c r="AJ1091">
        <v>19.38</v>
      </c>
      <c r="AL1091" t="s">
        <v>81</v>
      </c>
      <c r="AM1091" t="s">
        <v>82</v>
      </c>
      <c r="AO1091" t="s">
        <v>83</v>
      </c>
      <c r="AR1091" t="s">
        <v>82</v>
      </c>
      <c r="AT1091" t="s">
        <v>82</v>
      </c>
      <c r="AW1091" t="s">
        <v>82</v>
      </c>
      <c r="AY1091" t="s">
        <v>11989</v>
      </c>
      <c r="AZ1091" t="s">
        <v>2328</v>
      </c>
      <c r="BA1091" t="s">
        <v>1246</v>
      </c>
      <c r="BB1091">
        <v>65742</v>
      </c>
      <c r="BC1091" t="s">
        <v>79</v>
      </c>
      <c r="BH1091" t="s">
        <v>11988</v>
      </c>
      <c r="BJ1091">
        <v>43821184</v>
      </c>
    </row>
    <row r="1092" spans="1:62" x14ac:dyDescent="0.25">
      <c r="A1092" t="s">
        <v>1541</v>
      </c>
      <c r="B1092" s="2">
        <v>43449</v>
      </c>
      <c r="C1092" t="s">
        <v>63</v>
      </c>
      <c r="D1092" s="3">
        <v>43390.268306134261</v>
      </c>
      <c r="E1092" t="s">
        <v>117</v>
      </c>
      <c r="H1092" t="s">
        <v>1542</v>
      </c>
      <c r="J1092" t="s">
        <v>1543</v>
      </c>
      <c r="L1092" t="s">
        <v>1544</v>
      </c>
      <c r="M1092" t="s">
        <v>69</v>
      </c>
      <c r="N1092">
        <v>41093</v>
      </c>
      <c r="O1092" t="s">
        <v>70</v>
      </c>
      <c r="Q1092" t="s">
        <v>1545</v>
      </c>
      <c r="S1092" t="s">
        <v>72</v>
      </c>
      <c r="T1092" t="s">
        <v>524</v>
      </c>
      <c r="U1092" t="s">
        <v>525</v>
      </c>
      <c r="V1092" t="s">
        <v>526</v>
      </c>
      <c r="W1092" t="s">
        <v>69</v>
      </c>
      <c r="X1092" t="s">
        <v>1546</v>
      </c>
      <c r="Y1092" t="str">
        <f>"51-9198"</f>
        <v>51-9198</v>
      </c>
      <c r="Z1092" t="s">
        <v>199</v>
      </c>
      <c r="AA1092">
        <v>42331</v>
      </c>
      <c r="AB1092">
        <v>18</v>
      </c>
      <c r="AD1092" t="s">
        <v>79</v>
      </c>
      <c r="AE1092" t="s">
        <v>95</v>
      </c>
      <c r="AF1092">
        <v>35</v>
      </c>
      <c r="AG1092" s="4">
        <v>0.33333333333333331</v>
      </c>
      <c r="AH1092" s="4">
        <v>0.66666666666666663</v>
      </c>
      <c r="AI1092" s="5">
        <v>17.88</v>
      </c>
      <c r="AJ1092">
        <v>26.82</v>
      </c>
      <c r="AK1092">
        <v>26.82</v>
      </c>
      <c r="AL1092" t="s">
        <v>81</v>
      </c>
      <c r="AM1092" t="s">
        <v>82</v>
      </c>
      <c r="AO1092" t="s">
        <v>83</v>
      </c>
      <c r="AP1092" t="s">
        <v>130</v>
      </c>
      <c r="AQ1092" t="s">
        <v>130</v>
      </c>
      <c r="AR1092" t="s">
        <v>82</v>
      </c>
      <c r="AT1092" t="s">
        <v>82</v>
      </c>
      <c r="AW1092" t="s">
        <v>82</v>
      </c>
      <c r="AY1092" t="s">
        <v>1544</v>
      </c>
      <c r="AZ1092" t="s">
        <v>1547</v>
      </c>
      <c r="BA1092" t="s">
        <v>69</v>
      </c>
      <c r="BB1092">
        <v>41093</v>
      </c>
      <c r="BC1092" t="s">
        <v>87</v>
      </c>
      <c r="BH1092" t="s">
        <v>1548</v>
      </c>
      <c r="BJ1092">
        <v>611190890</v>
      </c>
    </row>
    <row r="1093" spans="1:62" x14ac:dyDescent="0.25">
      <c r="A1093" t="s">
        <v>2371</v>
      </c>
      <c r="B1093" s="2">
        <v>43449</v>
      </c>
      <c r="C1093" t="s">
        <v>63</v>
      </c>
      <c r="D1093" s="3">
        <v>43409.118404456021</v>
      </c>
      <c r="E1093" t="s">
        <v>117</v>
      </c>
      <c r="H1093" t="s">
        <v>2372</v>
      </c>
      <c r="J1093" t="s">
        <v>2373</v>
      </c>
      <c r="L1093" t="s">
        <v>2078</v>
      </c>
      <c r="M1093" t="s">
        <v>69</v>
      </c>
      <c r="N1093">
        <v>40356</v>
      </c>
      <c r="O1093" t="s">
        <v>70</v>
      </c>
      <c r="Q1093" t="s">
        <v>2374</v>
      </c>
      <c r="S1093" t="s">
        <v>72</v>
      </c>
      <c r="T1093" t="s">
        <v>524</v>
      </c>
      <c r="U1093" t="s">
        <v>1850</v>
      </c>
      <c r="V1093" t="s">
        <v>526</v>
      </c>
      <c r="W1093" t="s">
        <v>69</v>
      </c>
      <c r="X1093" t="s">
        <v>2375</v>
      </c>
      <c r="Y1093" t="str">
        <f>"47-3012"</f>
        <v>47-3012</v>
      </c>
      <c r="Z1093" t="s">
        <v>1540</v>
      </c>
      <c r="AA1093">
        <v>2362</v>
      </c>
      <c r="AB1093">
        <v>12</v>
      </c>
      <c r="AD1093" t="s">
        <v>79</v>
      </c>
      <c r="AE1093" t="s">
        <v>95</v>
      </c>
      <c r="AF1093">
        <v>35</v>
      </c>
      <c r="AG1093" s="4">
        <v>0.33333333333333331</v>
      </c>
      <c r="AH1093" s="4">
        <v>0.66666666666666663</v>
      </c>
      <c r="AI1093" s="5">
        <v>17.23</v>
      </c>
      <c r="AJ1093">
        <v>25.85</v>
      </c>
      <c r="AK1093">
        <v>25.85</v>
      </c>
      <c r="AL1093" t="s">
        <v>81</v>
      </c>
      <c r="AM1093" t="s">
        <v>82</v>
      </c>
      <c r="AO1093" t="s">
        <v>83</v>
      </c>
      <c r="AR1093" t="s">
        <v>82</v>
      </c>
      <c r="AT1093" t="s">
        <v>82</v>
      </c>
      <c r="AW1093" t="s">
        <v>82</v>
      </c>
      <c r="AY1093" t="s">
        <v>2078</v>
      </c>
      <c r="AZ1093" t="s">
        <v>2080</v>
      </c>
      <c r="BA1093" t="s">
        <v>69</v>
      </c>
      <c r="BB1093">
        <v>40356</v>
      </c>
      <c r="BC1093" t="s">
        <v>79</v>
      </c>
      <c r="BH1093" t="s">
        <v>2373</v>
      </c>
      <c r="BJ1093">
        <v>453806865</v>
      </c>
    </row>
    <row r="1094" spans="1:62" x14ac:dyDescent="0.25">
      <c r="A1094" t="s">
        <v>2387</v>
      </c>
      <c r="B1094" s="2">
        <v>43449</v>
      </c>
      <c r="C1094" t="s">
        <v>63</v>
      </c>
      <c r="D1094" s="3">
        <v>43409.484847175925</v>
      </c>
      <c r="E1094" t="s">
        <v>117</v>
      </c>
      <c r="H1094" t="s">
        <v>2388</v>
      </c>
      <c r="J1094" t="s">
        <v>2389</v>
      </c>
      <c r="L1094" t="s">
        <v>1707</v>
      </c>
      <c r="M1094" t="s">
        <v>844</v>
      </c>
      <c r="N1094">
        <v>60174</v>
      </c>
      <c r="O1094" t="s">
        <v>70</v>
      </c>
      <c r="Q1094" t="s">
        <v>2390</v>
      </c>
      <c r="S1094" t="s">
        <v>72</v>
      </c>
      <c r="T1094" t="s">
        <v>524</v>
      </c>
      <c r="U1094" t="s">
        <v>525</v>
      </c>
      <c r="V1094" t="s">
        <v>526</v>
      </c>
      <c r="W1094" t="s">
        <v>69</v>
      </c>
      <c r="X1094" t="s">
        <v>1539</v>
      </c>
      <c r="Y1094" t="str">
        <f>"47-3012"</f>
        <v>47-3012</v>
      </c>
      <c r="Z1094" t="s">
        <v>1540</v>
      </c>
      <c r="AA1094">
        <v>561730</v>
      </c>
      <c r="AB1094">
        <v>10</v>
      </c>
      <c r="AD1094" t="s">
        <v>79</v>
      </c>
      <c r="AE1094" t="s">
        <v>95</v>
      </c>
      <c r="AF1094">
        <v>35</v>
      </c>
      <c r="AG1094" s="4">
        <v>0.33333333333333331</v>
      </c>
      <c r="AH1094" s="4">
        <v>0.66666666666666663</v>
      </c>
      <c r="AI1094" s="5">
        <v>14.09</v>
      </c>
      <c r="AJ1094">
        <v>21.14</v>
      </c>
      <c r="AK1094">
        <v>21.14</v>
      </c>
      <c r="AL1094" t="s">
        <v>81</v>
      </c>
      <c r="AM1094" t="s">
        <v>82</v>
      </c>
      <c r="AO1094" t="s">
        <v>83</v>
      </c>
      <c r="AP1094" t="s">
        <v>130</v>
      </c>
      <c r="AQ1094" t="s">
        <v>130</v>
      </c>
      <c r="AR1094" t="s">
        <v>82</v>
      </c>
      <c r="AT1094" t="s">
        <v>82</v>
      </c>
      <c r="AW1094" t="s">
        <v>82</v>
      </c>
      <c r="AY1094" t="s">
        <v>1418</v>
      </c>
      <c r="AZ1094" t="s">
        <v>2062</v>
      </c>
      <c r="BA1094" t="s">
        <v>1064</v>
      </c>
      <c r="BB1094">
        <v>37067</v>
      </c>
      <c r="BC1094" t="s">
        <v>79</v>
      </c>
      <c r="BH1094" t="s">
        <v>2391</v>
      </c>
      <c r="BI1094" t="s">
        <v>2392</v>
      </c>
      <c r="BJ1094">
        <v>752989106</v>
      </c>
    </row>
    <row r="1095" spans="1:62" x14ac:dyDescent="0.25">
      <c r="A1095" t="s">
        <v>4828</v>
      </c>
      <c r="B1095" s="2">
        <v>43449</v>
      </c>
      <c r="C1095" t="s">
        <v>63</v>
      </c>
      <c r="D1095" s="3">
        <v>43387.495816747687</v>
      </c>
      <c r="E1095" t="s">
        <v>117</v>
      </c>
      <c r="H1095" t="s">
        <v>4829</v>
      </c>
      <c r="I1095" t="s">
        <v>4829</v>
      </c>
      <c r="J1095" t="s">
        <v>4830</v>
      </c>
      <c r="L1095" t="s">
        <v>4831</v>
      </c>
      <c r="M1095" t="s">
        <v>859</v>
      </c>
      <c r="N1095">
        <v>99357</v>
      </c>
      <c r="O1095" t="s">
        <v>70</v>
      </c>
      <c r="P1095" t="s">
        <v>4832</v>
      </c>
      <c r="Q1095" t="s">
        <v>4833</v>
      </c>
      <c r="S1095" t="s">
        <v>82</v>
      </c>
      <c r="U1095" t="s">
        <v>92</v>
      </c>
      <c r="X1095" t="s">
        <v>4834</v>
      </c>
      <c r="Y1095" t="str">
        <f>"41-2011"</f>
        <v>41-2011</v>
      </c>
      <c r="Z1095" t="s">
        <v>4835</v>
      </c>
      <c r="AA1095">
        <v>4451</v>
      </c>
      <c r="AB1095">
        <v>3</v>
      </c>
      <c r="AD1095" t="s">
        <v>79</v>
      </c>
      <c r="AE1095" t="s">
        <v>80</v>
      </c>
      <c r="AF1095">
        <v>40</v>
      </c>
      <c r="AG1095" s="4">
        <v>0.625</v>
      </c>
      <c r="AH1095" s="4">
        <v>0.95833333333333337</v>
      </c>
      <c r="AI1095" s="5">
        <v>12.64</v>
      </c>
      <c r="AJ1095">
        <v>18.96</v>
      </c>
      <c r="AK1095">
        <v>19.13</v>
      </c>
      <c r="AL1095" t="s">
        <v>81</v>
      </c>
      <c r="AM1095" t="s">
        <v>82</v>
      </c>
      <c r="AO1095" t="s">
        <v>213</v>
      </c>
      <c r="AP1095" t="s">
        <v>130</v>
      </c>
      <c r="AQ1095" t="s">
        <v>130</v>
      </c>
      <c r="AR1095" t="s">
        <v>82</v>
      </c>
      <c r="AT1095" t="s">
        <v>82</v>
      </c>
      <c r="AW1095" t="s">
        <v>82</v>
      </c>
      <c r="AY1095" t="s">
        <v>4836</v>
      </c>
      <c r="AZ1095" t="s">
        <v>4837</v>
      </c>
      <c r="BA1095" t="s">
        <v>859</v>
      </c>
      <c r="BB1095">
        <v>99357</v>
      </c>
      <c r="BC1095" t="s">
        <v>87</v>
      </c>
      <c r="BH1095" t="s">
        <v>4838</v>
      </c>
      <c r="BJ1095">
        <v>453448216</v>
      </c>
    </row>
    <row r="1096" spans="1:62" x14ac:dyDescent="0.25">
      <c r="A1096" t="s">
        <v>8147</v>
      </c>
      <c r="B1096" s="2">
        <v>43449</v>
      </c>
      <c r="C1096" t="s">
        <v>63</v>
      </c>
      <c r="D1096" s="3">
        <v>43396.478555069443</v>
      </c>
      <c r="E1096" t="s">
        <v>117</v>
      </c>
      <c r="H1096" t="s">
        <v>8100</v>
      </c>
      <c r="J1096" t="s">
        <v>8101</v>
      </c>
      <c r="L1096" t="s">
        <v>982</v>
      </c>
      <c r="M1096" t="s">
        <v>105</v>
      </c>
      <c r="N1096">
        <v>78362</v>
      </c>
      <c r="O1096" t="s">
        <v>70</v>
      </c>
      <c r="Q1096" t="s">
        <v>1727</v>
      </c>
      <c r="S1096" t="s">
        <v>82</v>
      </c>
      <c r="U1096" t="s">
        <v>92</v>
      </c>
      <c r="X1096" t="s">
        <v>8103</v>
      </c>
      <c r="Y1096" t="str">
        <f>"47-3015"</f>
        <v>47-3015</v>
      </c>
      <c r="Z1096" t="s">
        <v>3727</v>
      </c>
      <c r="AA1096">
        <v>238220</v>
      </c>
      <c r="AB1096">
        <v>68</v>
      </c>
      <c r="AD1096" t="s">
        <v>79</v>
      </c>
      <c r="AE1096" t="s">
        <v>95</v>
      </c>
      <c r="AF1096">
        <v>40</v>
      </c>
      <c r="AG1096" s="4">
        <v>0.29166666666666669</v>
      </c>
      <c r="AH1096" s="4">
        <v>0.70833333333333337</v>
      </c>
      <c r="AI1096" s="5">
        <v>13.67</v>
      </c>
      <c r="AJ1096">
        <v>21</v>
      </c>
      <c r="AL1096" t="s">
        <v>81</v>
      </c>
      <c r="AM1096" t="s">
        <v>82</v>
      </c>
      <c r="AO1096" t="s">
        <v>83</v>
      </c>
      <c r="AP1096" t="s">
        <v>67</v>
      </c>
      <c r="AQ1096" t="s">
        <v>67</v>
      </c>
      <c r="AR1096" t="s">
        <v>82</v>
      </c>
      <c r="AT1096" t="s">
        <v>82</v>
      </c>
      <c r="AW1096" t="s">
        <v>82</v>
      </c>
      <c r="AY1096" t="s">
        <v>8148</v>
      </c>
      <c r="AZ1096" t="s">
        <v>3660</v>
      </c>
      <c r="BA1096" t="s">
        <v>714</v>
      </c>
      <c r="BB1096">
        <v>70374</v>
      </c>
      <c r="BC1096" t="s">
        <v>87</v>
      </c>
      <c r="BH1096" t="s">
        <v>8149</v>
      </c>
      <c r="BJ1096">
        <v>464574889</v>
      </c>
    </row>
    <row r="1097" spans="1:62" x14ac:dyDescent="0.25">
      <c r="A1097" t="s">
        <v>905</v>
      </c>
      <c r="B1097" s="2">
        <v>43451</v>
      </c>
      <c r="C1097" t="s">
        <v>63</v>
      </c>
      <c r="D1097" s="3">
        <v>43413.40934564815</v>
      </c>
      <c r="E1097" t="s">
        <v>91</v>
      </c>
      <c r="H1097" t="s">
        <v>906</v>
      </c>
      <c r="J1097" t="s">
        <v>907</v>
      </c>
      <c r="L1097" t="s">
        <v>908</v>
      </c>
      <c r="M1097" t="s">
        <v>761</v>
      </c>
      <c r="N1097">
        <v>31774</v>
      </c>
      <c r="O1097" t="s">
        <v>70</v>
      </c>
      <c r="Q1097" t="s">
        <v>909</v>
      </c>
      <c r="S1097" t="s">
        <v>72</v>
      </c>
      <c r="T1097" t="s">
        <v>910</v>
      </c>
      <c r="U1097" t="s">
        <v>911</v>
      </c>
      <c r="V1097" t="s">
        <v>863</v>
      </c>
      <c r="W1097" t="s">
        <v>105</v>
      </c>
      <c r="X1097" t="s">
        <v>912</v>
      </c>
      <c r="Y1097" t="str">
        <f>"47-2044"</f>
        <v>47-2044</v>
      </c>
      <c r="Z1097" t="s">
        <v>913</v>
      </c>
      <c r="AA1097">
        <v>238330</v>
      </c>
      <c r="AB1097">
        <v>100</v>
      </c>
      <c r="AD1097" t="s">
        <v>79</v>
      </c>
      <c r="AE1097" t="s">
        <v>95</v>
      </c>
      <c r="AF1097">
        <v>40</v>
      </c>
      <c r="AG1097" s="4">
        <v>0.375</v>
      </c>
      <c r="AH1097" s="4">
        <v>0.75</v>
      </c>
      <c r="AI1097" s="5">
        <v>18.03</v>
      </c>
      <c r="AJ1097">
        <v>27.05</v>
      </c>
      <c r="AL1097" t="s">
        <v>81</v>
      </c>
      <c r="AM1097" t="s">
        <v>82</v>
      </c>
      <c r="AO1097" t="s">
        <v>83</v>
      </c>
      <c r="AR1097" t="s">
        <v>82</v>
      </c>
      <c r="AT1097" t="s">
        <v>82</v>
      </c>
      <c r="AW1097" t="s">
        <v>82</v>
      </c>
      <c r="AY1097" t="s">
        <v>908</v>
      </c>
      <c r="AZ1097" t="s">
        <v>914</v>
      </c>
      <c r="BA1097" t="s">
        <v>761</v>
      </c>
      <c r="BB1097">
        <v>31774</v>
      </c>
      <c r="BC1097" t="s">
        <v>79</v>
      </c>
      <c r="BH1097" t="s">
        <v>907</v>
      </c>
      <c r="BJ1097">
        <v>581767006</v>
      </c>
    </row>
    <row r="1098" spans="1:62" x14ac:dyDescent="0.25">
      <c r="A1098" t="s">
        <v>1786</v>
      </c>
      <c r="B1098" s="2">
        <v>43451</v>
      </c>
      <c r="C1098" t="s">
        <v>63</v>
      </c>
      <c r="D1098" s="3">
        <v>43406.838060798611</v>
      </c>
      <c r="E1098" t="s">
        <v>1763</v>
      </c>
      <c r="F1098" s="2">
        <v>43497</v>
      </c>
      <c r="G1098" s="2">
        <v>43798</v>
      </c>
      <c r="H1098" t="s">
        <v>1787</v>
      </c>
      <c r="J1098" t="s">
        <v>1788</v>
      </c>
      <c r="L1098" t="s">
        <v>1789</v>
      </c>
      <c r="M1098" t="s">
        <v>105</v>
      </c>
      <c r="N1098">
        <v>78130</v>
      </c>
      <c r="O1098" t="s">
        <v>70</v>
      </c>
      <c r="Q1098" t="s">
        <v>1790</v>
      </c>
      <c r="S1098" t="s">
        <v>72</v>
      </c>
      <c r="T1098" t="s">
        <v>1791</v>
      </c>
      <c r="U1098" t="s">
        <v>911</v>
      </c>
      <c r="V1098" t="s">
        <v>863</v>
      </c>
      <c r="W1098" t="s">
        <v>105</v>
      </c>
      <c r="X1098" t="s">
        <v>106</v>
      </c>
      <c r="Y1098" t="str">
        <f>"37-3011"</f>
        <v>37-3011</v>
      </c>
      <c r="Z1098" t="s">
        <v>94</v>
      </c>
      <c r="AA1098">
        <v>561730</v>
      </c>
      <c r="AB1098">
        <v>25</v>
      </c>
      <c r="AC1098">
        <v>25</v>
      </c>
      <c r="AD1098" t="s">
        <v>79</v>
      </c>
      <c r="AE1098" t="s">
        <v>95</v>
      </c>
      <c r="AF1098">
        <v>40</v>
      </c>
      <c r="AG1098" s="4">
        <v>0.33333333333333331</v>
      </c>
      <c r="AH1098" s="4">
        <v>0.70833333333333337</v>
      </c>
      <c r="AI1098" s="5">
        <v>13.3</v>
      </c>
      <c r="AJ1098">
        <v>19.95</v>
      </c>
      <c r="AL1098" t="s">
        <v>81</v>
      </c>
      <c r="AM1098" t="s">
        <v>82</v>
      </c>
      <c r="AO1098" t="s">
        <v>83</v>
      </c>
      <c r="AR1098" t="s">
        <v>82</v>
      </c>
      <c r="AT1098" t="s">
        <v>82</v>
      </c>
      <c r="AW1098" t="s">
        <v>82</v>
      </c>
      <c r="AY1098" t="s">
        <v>1789</v>
      </c>
      <c r="AZ1098" t="s">
        <v>1792</v>
      </c>
      <c r="BA1098" t="s">
        <v>105</v>
      </c>
      <c r="BB1098">
        <v>78130</v>
      </c>
      <c r="BC1098" t="s">
        <v>79</v>
      </c>
      <c r="BH1098" t="s">
        <v>1793</v>
      </c>
      <c r="BJ1098">
        <v>43687609</v>
      </c>
    </row>
    <row r="1099" spans="1:62" x14ac:dyDescent="0.25">
      <c r="A1099" t="s">
        <v>1933</v>
      </c>
      <c r="B1099" s="2">
        <v>43451</v>
      </c>
      <c r="C1099" t="s">
        <v>63</v>
      </c>
      <c r="D1099" s="3">
        <v>43406.835067164349</v>
      </c>
      <c r="E1099" t="s">
        <v>117</v>
      </c>
      <c r="H1099" t="s">
        <v>1934</v>
      </c>
      <c r="J1099" t="s">
        <v>1935</v>
      </c>
      <c r="L1099" t="s">
        <v>1936</v>
      </c>
      <c r="M1099" t="s">
        <v>105</v>
      </c>
      <c r="N1099">
        <v>75494</v>
      </c>
      <c r="O1099" t="s">
        <v>70</v>
      </c>
      <c r="Q1099" t="s">
        <v>1937</v>
      </c>
      <c r="S1099" t="s">
        <v>72</v>
      </c>
      <c r="T1099" t="s">
        <v>1917</v>
      </c>
      <c r="U1099" t="s">
        <v>1918</v>
      </c>
      <c r="V1099" t="s">
        <v>1919</v>
      </c>
      <c r="W1099" t="s">
        <v>105</v>
      </c>
      <c r="X1099" t="s">
        <v>1938</v>
      </c>
      <c r="Y1099" t="str">
        <f>"47-2051"</f>
        <v>47-2051</v>
      </c>
      <c r="Z1099" t="s">
        <v>1383</v>
      </c>
      <c r="AA1099">
        <v>237310</v>
      </c>
      <c r="AB1099">
        <v>25</v>
      </c>
      <c r="AD1099" t="s">
        <v>79</v>
      </c>
      <c r="AE1099" t="s">
        <v>95</v>
      </c>
      <c r="AF1099">
        <v>40</v>
      </c>
      <c r="AG1099" s="4">
        <v>0.33333333333333331</v>
      </c>
      <c r="AH1099" s="4">
        <v>0.70833333333333337</v>
      </c>
      <c r="AI1099" s="5">
        <v>17.82</v>
      </c>
      <c r="AJ1099">
        <v>26.73</v>
      </c>
      <c r="AL1099" t="s">
        <v>81</v>
      </c>
      <c r="AM1099" t="s">
        <v>82</v>
      </c>
      <c r="AO1099" t="s">
        <v>83</v>
      </c>
      <c r="AR1099" t="s">
        <v>82</v>
      </c>
      <c r="AT1099" t="s">
        <v>82</v>
      </c>
      <c r="AW1099" t="s">
        <v>82</v>
      </c>
      <c r="AY1099" t="s">
        <v>1936</v>
      </c>
      <c r="AZ1099" t="s">
        <v>1939</v>
      </c>
      <c r="BA1099" t="s">
        <v>105</v>
      </c>
      <c r="BB1099">
        <v>75494</v>
      </c>
      <c r="BC1099" t="s">
        <v>79</v>
      </c>
      <c r="BH1099" t="s">
        <v>1935</v>
      </c>
      <c r="BJ1099">
        <v>752575160</v>
      </c>
    </row>
    <row r="1100" spans="1:62" x14ac:dyDescent="0.25">
      <c r="A1100" t="s">
        <v>4135</v>
      </c>
      <c r="B1100" s="2">
        <v>43451</v>
      </c>
      <c r="C1100" t="s">
        <v>63</v>
      </c>
      <c r="D1100" s="3">
        <v>43420.792032337966</v>
      </c>
      <c r="E1100" t="s">
        <v>91</v>
      </c>
      <c r="H1100" t="s">
        <v>4136</v>
      </c>
      <c r="J1100" t="s">
        <v>4137</v>
      </c>
      <c r="L1100" t="s">
        <v>4138</v>
      </c>
      <c r="M1100" t="s">
        <v>761</v>
      </c>
      <c r="N1100">
        <v>30041</v>
      </c>
      <c r="O1100" t="s">
        <v>70</v>
      </c>
      <c r="Q1100" t="s">
        <v>4139</v>
      </c>
      <c r="S1100" t="s">
        <v>72</v>
      </c>
      <c r="T1100" t="s">
        <v>2824</v>
      </c>
      <c r="U1100" t="s">
        <v>3543</v>
      </c>
      <c r="V1100" t="s">
        <v>642</v>
      </c>
      <c r="W1100" t="s">
        <v>105</v>
      </c>
      <c r="X1100" t="s">
        <v>4140</v>
      </c>
      <c r="Y1100" t="str">
        <f>"47-2051"</f>
        <v>47-2051</v>
      </c>
      <c r="Z1100" t="s">
        <v>1383</v>
      </c>
      <c r="AA1100">
        <v>238110</v>
      </c>
      <c r="AB1100">
        <v>12</v>
      </c>
      <c r="AD1100" t="s">
        <v>79</v>
      </c>
      <c r="AE1100" t="s">
        <v>95</v>
      </c>
      <c r="AF1100">
        <v>40</v>
      </c>
      <c r="AG1100" s="4">
        <v>0.29166666666666669</v>
      </c>
      <c r="AH1100" s="4">
        <v>0.66666666666666663</v>
      </c>
      <c r="AI1100" s="5">
        <v>17.59</v>
      </c>
      <c r="AJ1100">
        <v>26.39</v>
      </c>
      <c r="AK1100">
        <v>52.5</v>
      </c>
      <c r="AL1100" t="s">
        <v>81</v>
      </c>
      <c r="AM1100" t="s">
        <v>82</v>
      </c>
      <c r="AO1100" t="s">
        <v>83</v>
      </c>
      <c r="AR1100" t="s">
        <v>82</v>
      </c>
      <c r="AT1100" t="s">
        <v>82</v>
      </c>
      <c r="AW1100" t="s">
        <v>72</v>
      </c>
      <c r="AX1100">
        <v>3</v>
      </c>
      <c r="AY1100" t="s">
        <v>972</v>
      </c>
      <c r="AZ1100" t="s">
        <v>978</v>
      </c>
      <c r="BA1100" t="s">
        <v>761</v>
      </c>
      <c r="BB1100">
        <v>30501</v>
      </c>
      <c r="BC1100" t="s">
        <v>79</v>
      </c>
      <c r="BH1100" t="s">
        <v>4141</v>
      </c>
      <c r="BJ1100">
        <v>208014121</v>
      </c>
    </row>
    <row r="1101" spans="1:62" x14ac:dyDescent="0.25">
      <c r="A1101" t="s">
        <v>4269</v>
      </c>
      <c r="B1101" s="2">
        <v>43451</v>
      </c>
      <c r="C1101" t="s">
        <v>63</v>
      </c>
      <c r="D1101" s="3">
        <v>43420.793827407404</v>
      </c>
      <c r="E1101" t="s">
        <v>64</v>
      </c>
      <c r="F1101" s="2">
        <v>43511</v>
      </c>
      <c r="G1101" s="2">
        <v>43814</v>
      </c>
      <c r="H1101" t="s">
        <v>4270</v>
      </c>
      <c r="J1101" t="s">
        <v>4271</v>
      </c>
      <c r="L1101" t="s">
        <v>4272</v>
      </c>
      <c r="M1101" t="s">
        <v>76</v>
      </c>
      <c r="N1101">
        <v>74562</v>
      </c>
      <c r="O1101" t="s">
        <v>70</v>
      </c>
      <c r="Q1101" t="s">
        <v>4273</v>
      </c>
      <c r="S1101" t="s">
        <v>72</v>
      </c>
      <c r="T1101" t="s">
        <v>2060</v>
      </c>
      <c r="U1101" t="s">
        <v>1918</v>
      </c>
      <c r="V1101" t="s">
        <v>1919</v>
      </c>
      <c r="W1101" t="s">
        <v>105</v>
      </c>
      <c r="X1101" t="s">
        <v>1945</v>
      </c>
      <c r="Y1101" t="str">
        <f>"51-9198"</f>
        <v>51-9198</v>
      </c>
      <c r="Z1101" t="s">
        <v>199</v>
      </c>
      <c r="AA1101">
        <v>336212</v>
      </c>
      <c r="AB1101">
        <v>16</v>
      </c>
      <c r="AC1101">
        <v>16</v>
      </c>
      <c r="AD1101" t="s">
        <v>79</v>
      </c>
      <c r="AE1101" t="s">
        <v>95</v>
      </c>
      <c r="AF1101">
        <v>40</v>
      </c>
      <c r="AG1101" s="4">
        <v>0.25</v>
      </c>
      <c r="AH1101" s="4">
        <v>0.66666666666666663</v>
      </c>
      <c r="AI1101" s="5">
        <v>12.31</v>
      </c>
      <c r="AJ1101">
        <v>18.47</v>
      </c>
      <c r="AL1101" t="s">
        <v>81</v>
      </c>
      <c r="AM1101" t="s">
        <v>82</v>
      </c>
      <c r="AO1101" t="s">
        <v>83</v>
      </c>
      <c r="AR1101" t="s">
        <v>82</v>
      </c>
      <c r="AT1101" t="s">
        <v>82</v>
      </c>
      <c r="AW1101" t="s">
        <v>82</v>
      </c>
      <c r="AY1101" t="s">
        <v>4272</v>
      </c>
      <c r="AZ1101" t="s">
        <v>2622</v>
      </c>
      <c r="BA1101" t="s">
        <v>76</v>
      </c>
      <c r="BB1101">
        <v>74562</v>
      </c>
      <c r="BC1101" t="s">
        <v>87</v>
      </c>
      <c r="BH1101" t="s">
        <v>4271</v>
      </c>
      <c r="BJ1101">
        <v>731536761</v>
      </c>
    </row>
    <row r="1102" spans="1:62" x14ac:dyDescent="0.25">
      <c r="A1102" t="s">
        <v>4310</v>
      </c>
      <c r="B1102" s="2">
        <v>43451</v>
      </c>
      <c r="C1102" t="s">
        <v>63</v>
      </c>
      <c r="D1102" s="3">
        <v>43417.791700150461</v>
      </c>
      <c r="E1102" t="s">
        <v>91</v>
      </c>
      <c r="H1102" t="s">
        <v>4311</v>
      </c>
      <c r="J1102" t="s">
        <v>4312</v>
      </c>
      <c r="L1102" t="s">
        <v>4313</v>
      </c>
      <c r="M1102" t="s">
        <v>783</v>
      </c>
      <c r="N1102">
        <v>44224</v>
      </c>
      <c r="O1102" t="s">
        <v>70</v>
      </c>
      <c r="Q1102" t="s">
        <v>4314</v>
      </c>
      <c r="S1102" t="s">
        <v>72</v>
      </c>
      <c r="T1102" t="s">
        <v>2824</v>
      </c>
      <c r="U1102" t="s">
        <v>4073</v>
      </c>
      <c r="V1102" t="s">
        <v>642</v>
      </c>
      <c r="W1102" t="s">
        <v>105</v>
      </c>
      <c r="X1102" t="s">
        <v>106</v>
      </c>
      <c r="Y1102" t="str">
        <f>"37-3011"</f>
        <v>37-3011</v>
      </c>
      <c r="Z1102" t="s">
        <v>94</v>
      </c>
      <c r="AA1102">
        <v>561730</v>
      </c>
      <c r="AB1102">
        <v>45</v>
      </c>
      <c r="AD1102" t="s">
        <v>79</v>
      </c>
      <c r="AE1102" t="s">
        <v>95</v>
      </c>
      <c r="AF1102">
        <v>40</v>
      </c>
      <c r="AG1102" s="4">
        <v>0.29166666666666669</v>
      </c>
      <c r="AH1102" s="4">
        <v>0.66666666666666663</v>
      </c>
      <c r="AI1102" s="5">
        <v>13.72</v>
      </c>
      <c r="AJ1102">
        <v>20.58</v>
      </c>
      <c r="AK1102">
        <v>22.5</v>
      </c>
      <c r="AL1102" t="s">
        <v>81</v>
      </c>
      <c r="AM1102" t="s">
        <v>82</v>
      </c>
      <c r="AO1102" t="s">
        <v>83</v>
      </c>
      <c r="AR1102" t="s">
        <v>82</v>
      </c>
      <c r="AT1102" t="s">
        <v>82</v>
      </c>
      <c r="AW1102" t="s">
        <v>82</v>
      </c>
      <c r="AY1102" t="s">
        <v>4313</v>
      </c>
      <c r="AZ1102" t="s">
        <v>2541</v>
      </c>
      <c r="BA1102" t="s">
        <v>783</v>
      </c>
      <c r="BB1102">
        <v>44224</v>
      </c>
      <c r="BC1102" t="s">
        <v>79</v>
      </c>
      <c r="BH1102" t="s">
        <v>4315</v>
      </c>
      <c r="BJ1102">
        <v>341750899</v>
      </c>
    </row>
    <row r="1103" spans="1:62" x14ac:dyDescent="0.25">
      <c r="A1103" t="s">
        <v>4603</v>
      </c>
      <c r="B1103" s="2">
        <v>43451</v>
      </c>
      <c r="C1103" t="s">
        <v>63</v>
      </c>
      <c r="D1103" s="3">
        <v>43420.79575568287</v>
      </c>
      <c r="E1103" t="s">
        <v>1763</v>
      </c>
      <c r="F1103" s="2">
        <v>43511</v>
      </c>
      <c r="G1103" s="2">
        <v>43784</v>
      </c>
      <c r="H1103" t="s">
        <v>4604</v>
      </c>
      <c r="J1103" t="s">
        <v>4605</v>
      </c>
      <c r="L1103" t="s">
        <v>4606</v>
      </c>
      <c r="M1103" t="s">
        <v>105</v>
      </c>
      <c r="N1103">
        <v>78610</v>
      </c>
      <c r="O1103" t="s">
        <v>70</v>
      </c>
      <c r="Q1103" t="s">
        <v>4607</v>
      </c>
      <c r="S1103" t="s">
        <v>72</v>
      </c>
      <c r="T1103" t="s">
        <v>2060</v>
      </c>
      <c r="U1103" t="s">
        <v>1918</v>
      </c>
      <c r="V1103" t="s">
        <v>1919</v>
      </c>
      <c r="W1103" t="s">
        <v>105</v>
      </c>
      <c r="X1103" t="s">
        <v>106</v>
      </c>
      <c r="Y1103" t="str">
        <f>"37-3011"</f>
        <v>37-3011</v>
      </c>
      <c r="Z1103" t="s">
        <v>94</v>
      </c>
      <c r="AA1103">
        <v>561730</v>
      </c>
      <c r="AB1103">
        <v>35</v>
      </c>
      <c r="AC1103">
        <v>35</v>
      </c>
      <c r="AD1103" t="s">
        <v>79</v>
      </c>
      <c r="AE1103" t="s">
        <v>95</v>
      </c>
      <c r="AF1103">
        <v>40</v>
      </c>
      <c r="AG1103" s="4">
        <v>0.33333333333333331</v>
      </c>
      <c r="AH1103" s="4">
        <v>0.70833333333333337</v>
      </c>
      <c r="AI1103" s="5">
        <v>13.91</v>
      </c>
      <c r="AJ1103">
        <v>20.87</v>
      </c>
      <c r="AL1103" t="s">
        <v>81</v>
      </c>
      <c r="AM1103" t="s">
        <v>82</v>
      </c>
      <c r="AO1103" t="s">
        <v>83</v>
      </c>
      <c r="AR1103" t="s">
        <v>82</v>
      </c>
      <c r="AT1103" t="s">
        <v>82</v>
      </c>
      <c r="AW1103" t="s">
        <v>82</v>
      </c>
      <c r="AY1103" t="s">
        <v>4606</v>
      </c>
      <c r="AZ1103" t="s">
        <v>953</v>
      </c>
      <c r="BA1103" t="s">
        <v>105</v>
      </c>
      <c r="BB1103">
        <v>78610</v>
      </c>
      <c r="BC1103" t="s">
        <v>79</v>
      </c>
      <c r="BH1103" t="s">
        <v>4605</v>
      </c>
      <c r="BJ1103">
        <v>275443171</v>
      </c>
    </row>
    <row r="1104" spans="1:62" x14ac:dyDescent="0.25">
      <c r="A1104" t="s">
        <v>5512</v>
      </c>
      <c r="B1104" s="2">
        <v>43451</v>
      </c>
      <c r="C1104" t="s">
        <v>63</v>
      </c>
      <c r="D1104" s="3">
        <v>43417.206315497686</v>
      </c>
      <c r="E1104" t="s">
        <v>91</v>
      </c>
      <c r="H1104" t="s">
        <v>5513</v>
      </c>
      <c r="J1104" t="s">
        <v>5514</v>
      </c>
      <c r="L1104" t="s">
        <v>2058</v>
      </c>
      <c r="M1104" t="s">
        <v>105</v>
      </c>
      <c r="N1104">
        <v>78633</v>
      </c>
      <c r="O1104" t="s">
        <v>70</v>
      </c>
      <c r="Q1104" t="s">
        <v>5515</v>
      </c>
      <c r="S1104" t="s">
        <v>72</v>
      </c>
      <c r="T1104" t="s">
        <v>1917</v>
      </c>
      <c r="U1104" t="s">
        <v>1918</v>
      </c>
      <c r="V1104" t="s">
        <v>1919</v>
      </c>
      <c r="W1104" t="s">
        <v>105</v>
      </c>
      <c r="X1104" t="s">
        <v>5516</v>
      </c>
      <c r="Y1104" t="str">
        <f>"37-3011"</f>
        <v>37-3011</v>
      </c>
      <c r="Z1104" t="s">
        <v>94</v>
      </c>
      <c r="AA1104">
        <v>561730</v>
      </c>
      <c r="AB1104">
        <v>70</v>
      </c>
      <c r="AD1104" t="s">
        <v>79</v>
      </c>
      <c r="AE1104" t="s">
        <v>95</v>
      </c>
      <c r="AF1104">
        <v>40</v>
      </c>
      <c r="AG1104" s="4">
        <v>0.33333333333333331</v>
      </c>
      <c r="AH1104" s="4">
        <v>0.70833333333333337</v>
      </c>
      <c r="AI1104" s="5">
        <v>13.91</v>
      </c>
      <c r="AJ1104">
        <v>20.87</v>
      </c>
      <c r="AL1104" t="s">
        <v>81</v>
      </c>
      <c r="AM1104" t="s">
        <v>82</v>
      </c>
      <c r="AO1104" t="s">
        <v>83</v>
      </c>
      <c r="AR1104" t="s">
        <v>82</v>
      </c>
      <c r="AT1104" t="s">
        <v>82</v>
      </c>
      <c r="AW1104" t="s">
        <v>82</v>
      </c>
      <c r="AY1104" t="s">
        <v>2058</v>
      </c>
      <c r="AZ1104" t="s">
        <v>2062</v>
      </c>
      <c r="BA1104" t="s">
        <v>105</v>
      </c>
      <c r="BB1104">
        <v>78633</v>
      </c>
      <c r="BC1104" t="s">
        <v>79</v>
      </c>
      <c r="BH1104" t="s">
        <v>5514</v>
      </c>
      <c r="BJ1104">
        <v>204053876</v>
      </c>
    </row>
    <row r="1105" spans="1:62" x14ac:dyDescent="0.25">
      <c r="A1105" t="s">
        <v>6483</v>
      </c>
      <c r="B1105" s="2">
        <v>43451</v>
      </c>
      <c r="C1105" t="s">
        <v>63</v>
      </c>
      <c r="D1105" s="3">
        <v>43399.608286932867</v>
      </c>
      <c r="E1105" t="s">
        <v>117</v>
      </c>
      <c r="H1105" t="s">
        <v>6484</v>
      </c>
      <c r="I1105" t="s">
        <v>6485</v>
      </c>
      <c r="J1105" t="s">
        <v>6486</v>
      </c>
      <c r="L1105" t="s">
        <v>6487</v>
      </c>
      <c r="M1105" t="s">
        <v>2356</v>
      </c>
      <c r="N1105">
        <v>68154</v>
      </c>
      <c r="O1105" t="s">
        <v>70</v>
      </c>
      <c r="Q1105" t="s">
        <v>6488</v>
      </c>
      <c r="S1105" t="s">
        <v>82</v>
      </c>
      <c r="U1105" t="s">
        <v>92</v>
      </c>
      <c r="X1105" t="s">
        <v>6489</v>
      </c>
      <c r="Y1105" t="str">
        <f>"53-3032"</f>
        <v>53-3032</v>
      </c>
      <c r="Z1105" t="s">
        <v>157</v>
      </c>
      <c r="AA1105">
        <v>48412</v>
      </c>
      <c r="AB1105">
        <v>10</v>
      </c>
      <c r="AD1105" t="s">
        <v>79</v>
      </c>
      <c r="AE1105" t="s">
        <v>1218</v>
      </c>
      <c r="AF1105">
        <v>40</v>
      </c>
      <c r="AG1105" s="4">
        <v>0</v>
      </c>
      <c r="AH1105" s="4">
        <v>0.5</v>
      </c>
      <c r="AI1105" s="5">
        <v>0.3</v>
      </c>
      <c r="AJ1105">
        <v>0</v>
      </c>
      <c r="AK1105">
        <v>0</v>
      </c>
      <c r="AL1105" t="s">
        <v>81</v>
      </c>
      <c r="AM1105" t="s">
        <v>82</v>
      </c>
      <c r="AO1105" t="s">
        <v>213</v>
      </c>
      <c r="AR1105" t="s">
        <v>82</v>
      </c>
      <c r="AT1105" t="s">
        <v>82</v>
      </c>
      <c r="AW1105" t="s">
        <v>82</v>
      </c>
      <c r="AY1105" t="s">
        <v>6487</v>
      </c>
      <c r="AZ1105" t="s">
        <v>2879</v>
      </c>
      <c r="BA1105" t="s">
        <v>2356</v>
      </c>
      <c r="BB1105">
        <v>68154</v>
      </c>
      <c r="BC1105" t="s">
        <v>87</v>
      </c>
      <c r="BH1105" t="s">
        <v>6486</v>
      </c>
      <c r="BJ1105">
        <v>270683214</v>
      </c>
    </row>
    <row r="1106" spans="1:62" x14ac:dyDescent="0.25">
      <c r="A1106" t="s">
        <v>6498</v>
      </c>
      <c r="B1106" s="2">
        <v>43451</v>
      </c>
      <c r="C1106" t="s">
        <v>63</v>
      </c>
      <c r="D1106" s="3">
        <v>43416.800129282405</v>
      </c>
      <c r="E1106" t="s">
        <v>91</v>
      </c>
      <c r="H1106" t="s">
        <v>6499</v>
      </c>
      <c r="I1106" t="s">
        <v>6500</v>
      </c>
      <c r="J1106" t="s">
        <v>6501</v>
      </c>
      <c r="L1106" t="s">
        <v>6502</v>
      </c>
      <c r="M1106" t="s">
        <v>278</v>
      </c>
      <c r="N1106">
        <v>22180</v>
      </c>
      <c r="O1106" t="s">
        <v>70</v>
      </c>
      <c r="Q1106" t="s">
        <v>6503</v>
      </c>
      <c r="S1106" t="s">
        <v>72</v>
      </c>
      <c r="T1106" t="s">
        <v>2824</v>
      </c>
      <c r="U1106" t="s">
        <v>4073</v>
      </c>
      <c r="V1106" t="s">
        <v>642</v>
      </c>
      <c r="W1106" t="s">
        <v>105</v>
      </c>
      <c r="X1106" t="s">
        <v>106</v>
      </c>
      <c r="Y1106" t="str">
        <f>"37-3011"</f>
        <v>37-3011</v>
      </c>
      <c r="Z1106" t="s">
        <v>94</v>
      </c>
      <c r="AA1106">
        <v>561730</v>
      </c>
      <c r="AB1106">
        <v>7</v>
      </c>
      <c r="AD1106" t="s">
        <v>79</v>
      </c>
      <c r="AE1106" t="s">
        <v>95</v>
      </c>
      <c r="AF1106">
        <v>40</v>
      </c>
      <c r="AG1106" s="4">
        <v>0.29166666666666669</v>
      </c>
      <c r="AH1106" s="4">
        <v>0.75</v>
      </c>
      <c r="AI1106" s="5">
        <v>15.39</v>
      </c>
      <c r="AJ1106">
        <v>23.09</v>
      </c>
      <c r="AL1106" t="s">
        <v>81</v>
      </c>
      <c r="AM1106" t="s">
        <v>82</v>
      </c>
      <c r="AO1106" t="s">
        <v>83</v>
      </c>
      <c r="AR1106" t="s">
        <v>82</v>
      </c>
      <c r="AT1106" t="s">
        <v>82</v>
      </c>
      <c r="AW1106" t="s">
        <v>82</v>
      </c>
      <c r="AY1106" t="s">
        <v>6502</v>
      </c>
      <c r="AZ1106" t="s">
        <v>2839</v>
      </c>
      <c r="BA1106" t="s">
        <v>278</v>
      </c>
      <c r="BB1106">
        <v>22180</v>
      </c>
      <c r="BC1106" t="s">
        <v>79</v>
      </c>
      <c r="BH1106" t="s">
        <v>6504</v>
      </c>
      <c r="BJ1106">
        <v>743027347</v>
      </c>
    </row>
    <row r="1107" spans="1:62" x14ac:dyDescent="0.25">
      <c r="A1107" t="s">
        <v>6876</v>
      </c>
      <c r="B1107" s="2">
        <v>43451</v>
      </c>
      <c r="C1107" t="s">
        <v>63</v>
      </c>
      <c r="D1107" s="3">
        <v>43435.061476689814</v>
      </c>
      <c r="E1107" t="s">
        <v>91</v>
      </c>
      <c r="H1107" t="s">
        <v>6877</v>
      </c>
      <c r="J1107" t="s">
        <v>6878</v>
      </c>
      <c r="K1107" t="s">
        <v>6879</v>
      </c>
      <c r="L1107" t="s">
        <v>6880</v>
      </c>
      <c r="M1107" t="s">
        <v>232</v>
      </c>
      <c r="N1107">
        <v>11937</v>
      </c>
      <c r="O1107" t="s">
        <v>70</v>
      </c>
      <c r="Q1107" t="s">
        <v>6881</v>
      </c>
      <c r="S1107" t="s">
        <v>72</v>
      </c>
      <c r="T1107" t="s">
        <v>5899</v>
      </c>
      <c r="U1107" t="s">
        <v>5900</v>
      </c>
      <c r="V1107" t="s">
        <v>5901</v>
      </c>
      <c r="W1107" t="s">
        <v>86</v>
      </c>
      <c r="X1107" t="s">
        <v>6604</v>
      </c>
      <c r="Y1107" t="str">
        <f>"37-3011"</f>
        <v>37-3011</v>
      </c>
      <c r="Z1107" t="s">
        <v>94</v>
      </c>
      <c r="AA1107">
        <v>561730</v>
      </c>
      <c r="AB1107">
        <v>2</v>
      </c>
      <c r="AD1107" t="s">
        <v>79</v>
      </c>
      <c r="AE1107" t="s">
        <v>80</v>
      </c>
      <c r="AF1107">
        <v>40</v>
      </c>
      <c r="AG1107" s="4">
        <v>0.33333333333333331</v>
      </c>
      <c r="AH1107" s="4">
        <v>0.66666666666666663</v>
      </c>
      <c r="AI1107" s="5">
        <v>16.34</v>
      </c>
      <c r="AJ1107">
        <v>24.51</v>
      </c>
      <c r="AK1107">
        <v>31.5</v>
      </c>
      <c r="AL1107" t="s">
        <v>81</v>
      </c>
      <c r="AM1107" t="s">
        <v>82</v>
      </c>
      <c r="AO1107" t="s">
        <v>83</v>
      </c>
      <c r="AR1107" t="s">
        <v>82</v>
      </c>
      <c r="AT1107" t="s">
        <v>82</v>
      </c>
      <c r="AW1107" t="s">
        <v>82</v>
      </c>
      <c r="AY1107" t="s">
        <v>6880</v>
      </c>
      <c r="AZ1107" t="s">
        <v>6542</v>
      </c>
      <c r="BA1107" t="s">
        <v>232</v>
      </c>
      <c r="BB1107">
        <v>11937</v>
      </c>
      <c r="BC1107" t="s">
        <v>79</v>
      </c>
      <c r="BH1107" t="s">
        <v>6879</v>
      </c>
      <c r="BJ1107">
        <v>113612684</v>
      </c>
    </row>
    <row r="1108" spans="1:62" x14ac:dyDescent="0.25">
      <c r="A1108" t="s">
        <v>7528</v>
      </c>
      <c r="B1108" s="2">
        <v>43451</v>
      </c>
      <c r="C1108" t="s">
        <v>63</v>
      </c>
      <c r="D1108" s="3">
        <v>43390.676006689813</v>
      </c>
      <c r="E1108" t="s">
        <v>64</v>
      </c>
      <c r="F1108" s="2">
        <v>43480</v>
      </c>
      <c r="G1108" s="2">
        <v>43753</v>
      </c>
      <c r="H1108" t="s">
        <v>7529</v>
      </c>
      <c r="I1108" t="s">
        <v>67</v>
      </c>
      <c r="J1108" t="s">
        <v>7530</v>
      </c>
      <c r="L1108" t="s">
        <v>1335</v>
      </c>
      <c r="M1108" t="s">
        <v>105</v>
      </c>
      <c r="N1108">
        <v>77044</v>
      </c>
      <c r="O1108" t="s">
        <v>70</v>
      </c>
      <c r="P1108" t="s">
        <v>67</v>
      </c>
      <c r="Q1108" t="s">
        <v>7531</v>
      </c>
      <c r="S1108" t="s">
        <v>72</v>
      </c>
      <c r="T1108" t="s">
        <v>4539</v>
      </c>
      <c r="U1108" t="s">
        <v>4540</v>
      </c>
      <c r="V1108" t="s">
        <v>863</v>
      </c>
      <c r="W1108" t="s">
        <v>105</v>
      </c>
      <c r="X1108" t="s">
        <v>7532</v>
      </c>
      <c r="Y1108" t="str">
        <f>"47-3012"</f>
        <v>47-3012</v>
      </c>
      <c r="Z1108" t="s">
        <v>1540</v>
      </c>
      <c r="AA1108">
        <v>238130</v>
      </c>
      <c r="AB1108">
        <v>60</v>
      </c>
      <c r="AC1108">
        <v>60</v>
      </c>
      <c r="AD1108" t="s">
        <v>79</v>
      </c>
      <c r="AE1108" t="s">
        <v>95</v>
      </c>
      <c r="AF1108">
        <v>40</v>
      </c>
      <c r="AG1108" s="4">
        <v>0.33333333333333331</v>
      </c>
      <c r="AH1108" s="4">
        <v>0.70833333333333337</v>
      </c>
      <c r="AI1108" s="5">
        <v>13.11</v>
      </c>
      <c r="AJ1108">
        <v>0</v>
      </c>
      <c r="AK1108">
        <v>0</v>
      </c>
      <c r="AL1108" t="s">
        <v>81</v>
      </c>
      <c r="AM1108" t="s">
        <v>82</v>
      </c>
      <c r="AO1108" t="s">
        <v>83</v>
      </c>
      <c r="AP1108" t="s">
        <v>67</v>
      </c>
      <c r="AQ1108" t="s">
        <v>67</v>
      </c>
      <c r="AR1108" t="s">
        <v>82</v>
      </c>
      <c r="AT1108" t="s">
        <v>82</v>
      </c>
      <c r="AW1108" t="s">
        <v>82</v>
      </c>
      <c r="AY1108" t="s">
        <v>863</v>
      </c>
      <c r="AZ1108" t="s">
        <v>2422</v>
      </c>
      <c r="BA1108" t="s">
        <v>105</v>
      </c>
      <c r="BB1108">
        <v>78701</v>
      </c>
      <c r="BC1108" t="s">
        <v>79</v>
      </c>
      <c r="BH1108" t="s">
        <v>7533</v>
      </c>
      <c r="BJ1108">
        <v>463309792</v>
      </c>
    </row>
    <row r="1109" spans="1:62" x14ac:dyDescent="0.25">
      <c r="A1109" t="s">
        <v>7599</v>
      </c>
      <c r="B1109" s="2">
        <v>43451</v>
      </c>
      <c r="C1109" t="s">
        <v>63</v>
      </c>
      <c r="D1109" s="3">
        <v>43420.799765347219</v>
      </c>
      <c r="E1109" t="s">
        <v>91</v>
      </c>
      <c r="H1109" t="s">
        <v>7600</v>
      </c>
      <c r="J1109" t="s">
        <v>7601</v>
      </c>
      <c r="L1109" t="s">
        <v>7602</v>
      </c>
      <c r="M1109" t="s">
        <v>105</v>
      </c>
      <c r="N1109">
        <v>76249</v>
      </c>
      <c r="O1109" t="s">
        <v>70</v>
      </c>
      <c r="Q1109" t="s">
        <v>7603</v>
      </c>
      <c r="S1109" t="s">
        <v>72</v>
      </c>
      <c r="T1109" t="s">
        <v>2060</v>
      </c>
      <c r="U1109" t="s">
        <v>1918</v>
      </c>
      <c r="V1109" t="s">
        <v>1919</v>
      </c>
      <c r="W1109" t="s">
        <v>105</v>
      </c>
      <c r="X1109" t="s">
        <v>1673</v>
      </c>
      <c r="Y1109" t="str">
        <f>"37-3011"</f>
        <v>37-3011</v>
      </c>
      <c r="Z1109" t="s">
        <v>94</v>
      </c>
      <c r="AA1109">
        <v>561730</v>
      </c>
      <c r="AB1109">
        <v>55</v>
      </c>
      <c r="AD1109" t="s">
        <v>79</v>
      </c>
      <c r="AE1109" t="s">
        <v>95</v>
      </c>
      <c r="AF1109">
        <v>40</v>
      </c>
      <c r="AG1109" s="4">
        <v>0.29166666666666669</v>
      </c>
      <c r="AH1109" s="4">
        <v>0.75</v>
      </c>
      <c r="AI1109" s="5">
        <v>13.94</v>
      </c>
      <c r="AJ1109">
        <v>20.91</v>
      </c>
      <c r="AL1109" t="s">
        <v>81</v>
      </c>
      <c r="AM1109" t="s">
        <v>82</v>
      </c>
      <c r="AO1109" t="s">
        <v>83</v>
      </c>
      <c r="AR1109" t="s">
        <v>82</v>
      </c>
      <c r="AT1109" t="s">
        <v>82</v>
      </c>
      <c r="AW1109" t="s">
        <v>82</v>
      </c>
      <c r="AY1109" t="s">
        <v>7602</v>
      </c>
      <c r="AZ1109" t="s">
        <v>3523</v>
      </c>
      <c r="BA1109" t="s">
        <v>105</v>
      </c>
      <c r="BB1109">
        <v>76249</v>
      </c>
      <c r="BC1109" t="s">
        <v>79</v>
      </c>
      <c r="BH1109" t="s">
        <v>7601</v>
      </c>
      <c r="BJ1109">
        <v>752486074</v>
      </c>
    </row>
    <row r="1110" spans="1:62" x14ac:dyDescent="0.25">
      <c r="A1110" t="s">
        <v>7746</v>
      </c>
      <c r="B1110" s="2">
        <v>43451</v>
      </c>
      <c r="C1110" t="s">
        <v>63</v>
      </c>
      <c r="D1110" s="3">
        <v>43401.880469699077</v>
      </c>
      <c r="E1110" t="s">
        <v>1763</v>
      </c>
      <c r="F1110" s="2">
        <v>43491</v>
      </c>
      <c r="G1110" s="2">
        <v>43764</v>
      </c>
      <c r="H1110" t="s">
        <v>7747</v>
      </c>
      <c r="I1110" t="s">
        <v>683</v>
      </c>
      <c r="J1110" t="s">
        <v>7748</v>
      </c>
      <c r="K1110" t="s">
        <v>683</v>
      </c>
      <c r="L1110" t="s">
        <v>7749</v>
      </c>
      <c r="M1110" t="s">
        <v>197</v>
      </c>
      <c r="N1110">
        <v>52317</v>
      </c>
      <c r="O1110" t="s">
        <v>70</v>
      </c>
      <c r="P1110" t="s">
        <v>683</v>
      </c>
      <c r="Q1110" t="s">
        <v>7750</v>
      </c>
      <c r="S1110" t="s">
        <v>72</v>
      </c>
      <c r="T1110" t="s">
        <v>5730</v>
      </c>
      <c r="U1110" t="s">
        <v>5731</v>
      </c>
      <c r="V1110" t="s">
        <v>5732</v>
      </c>
      <c r="W1110" t="s">
        <v>76</v>
      </c>
      <c r="X1110" t="s">
        <v>93</v>
      </c>
      <c r="Y1110" t="str">
        <f>"37-3011"</f>
        <v>37-3011</v>
      </c>
      <c r="Z1110" t="s">
        <v>94</v>
      </c>
      <c r="AA1110">
        <v>561730</v>
      </c>
      <c r="AB1110">
        <v>16</v>
      </c>
      <c r="AC1110">
        <v>16</v>
      </c>
      <c r="AD1110" t="s">
        <v>79</v>
      </c>
      <c r="AE1110" t="s">
        <v>95</v>
      </c>
      <c r="AF1110">
        <v>40</v>
      </c>
      <c r="AG1110" s="4">
        <v>0.29166666666666669</v>
      </c>
      <c r="AH1110" s="4">
        <v>0.66666666666666663</v>
      </c>
      <c r="AI1110" s="5">
        <v>14.8</v>
      </c>
      <c r="AJ1110">
        <v>0</v>
      </c>
      <c r="AK1110">
        <v>0</v>
      </c>
      <c r="AL1110" t="s">
        <v>81</v>
      </c>
      <c r="AM1110" t="s">
        <v>82</v>
      </c>
      <c r="AO1110" t="s">
        <v>213</v>
      </c>
      <c r="AP1110" t="s">
        <v>683</v>
      </c>
      <c r="AQ1110" t="s">
        <v>683</v>
      </c>
      <c r="AR1110" t="s">
        <v>82</v>
      </c>
      <c r="AT1110" t="s">
        <v>82</v>
      </c>
      <c r="AW1110" t="s">
        <v>82</v>
      </c>
      <c r="AY1110" t="s">
        <v>7749</v>
      </c>
      <c r="AZ1110" t="s">
        <v>7751</v>
      </c>
      <c r="BA1110" t="s">
        <v>197</v>
      </c>
      <c r="BB1110">
        <v>52317</v>
      </c>
      <c r="BC1110" t="s">
        <v>79</v>
      </c>
      <c r="BH1110" t="s">
        <v>7748</v>
      </c>
      <c r="BJ1110">
        <v>0</v>
      </c>
    </row>
    <row r="1111" spans="1:62" x14ac:dyDescent="0.25">
      <c r="A1111" t="s">
        <v>8575</v>
      </c>
      <c r="B1111" s="2">
        <v>43451</v>
      </c>
      <c r="C1111" t="s">
        <v>63</v>
      </c>
      <c r="D1111" s="3">
        <v>43397.643124502312</v>
      </c>
      <c r="E1111" t="s">
        <v>64</v>
      </c>
      <c r="F1111" s="2">
        <v>43480</v>
      </c>
      <c r="G1111" s="2">
        <v>43753</v>
      </c>
      <c r="H1111" t="s">
        <v>8576</v>
      </c>
      <c r="I1111" t="s">
        <v>67</v>
      </c>
      <c r="J1111" t="s">
        <v>8577</v>
      </c>
      <c r="K1111" t="s">
        <v>67</v>
      </c>
      <c r="L1111" t="s">
        <v>8578</v>
      </c>
      <c r="M1111" t="s">
        <v>105</v>
      </c>
      <c r="N1111">
        <v>78028</v>
      </c>
      <c r="O1111" t="s">
        <v>70</v>
      </c>
      <c r="P1111" t="s">
        <v>67</v>
      </c>
      <c r="Q1111" t="s">
        <v>8579</v>
      </c>
      <c r="S1111" t="s">
        <v>72</v>
      </c>
      <c r="T1111" t="s">
        <v>4539</v>
      </c>
      <c r="U1111" t="s">
        <v>4540</v>
      </c>
      <c r="V1111" t="s">
        <v>863</v>
      </c>
      <c r="W1111" t="s">
        <v>105</v>
      </c>
      <c r="X1111" t="s">
        <v>8580</v>
      </c>
      <c r="Y1111" t="str">
        <f>"47-4031"</f>
        <v>47-4031</v>
      </c>
      <c r="Z1111" t="s">
        <v>8131</v>
      </c>
      <c r="AA1111">
        <v>331222</v>
      </c>
      <c r="AB1111">
        <v>20</v>
      </c>
      <c r="AC1111">
        <v>20</v>
      </c>
      <c r="AD1111" t="s">
        <v>79</v>
      </c>
      <c r="AE1111" t="s">
        <v>95</v>
      </c>
      <c r="AF1111">
        <v>40</v>
      </c>
      <c r="AG1111" s="4">
        <v>0.33333333333333331</v>
      </c>
      <c r="AH1111" s="4">
        <v>0.70833333333333337</v>
      </c>
      <c r="AI1111" s="5">
        <v>14.18</v>
      </c>
      <c r="AJ1111">
        <v>0</v>
      </c>
      <c r="AK1111">
        <v>0</v>
      </c>
      <c r="AL1111" t="s">
        <v>81</v>
      </c>
      <c r="AM1111" t="s">
        <v>82</v>
      </c>
      <c r="AO1111" t="s">
        <v>83</v>
      </c>
      <c r="AP1111" t="s">
        <v>67</v>
      </c>
      <c r="AQ1111" t="s">
        <v>67</v>
      </c>
      <c r="AR1111" t="s">
        <v>82</v>
      </c>
      <c r="AT1111" t="s">
        <v>82</v>
      </c>
      <c r="AW1111" t="s">
        <v>82</v>
      </c>
      <c r="AY1111" t="s">
        <v>8578</v>
      </c>
      <c r="AZ1111" t="s">
        <v>8581</v>
      </c>
      <c r="BA1111" t="s">
        <v>105</v>
      </c>
      <c r="BB1111">
        <v>78028</v>
      </c>
      <c r="BC1111" t="s">
        <v>79</v>
      </c>
      <c r="BH1111" t="s">
        <v>8582</v>
      </c>
      <c r="BI1111" t="s">
        <v>67</v>
      </c>
      <c r="BJ1111">
        <v>463232850</v>
      </c>
    </row>
    <row r="1112" spans="1:62" x14ac:dyDescent="0.25">
      <c r="A1112" t="s">
        <v>8878</v>
      </c>
      <c r="B1112" s="2">
        <v>43451</v>
      </c>
      <c r="C1112" t="s">
        <v>63</v>
      </c>
      <c r="D1112" s="3">
        <v>43406.837692777779</v>
      </c>
      <c r="E1112" t="s">
        <v>64</v>
      </c>
      <c r="F1112" s="2">
        <v>43497</v>
      </c>
      <c r="G1112" s="2">
        <v>43770</v>
      </c>
      <c r="H1112" t="s">
        <v>8879</v>
      </c>
      <c r="J1112" t="s">
        <v>8880</v>
      </c>
      <c r="K1112" t="s">
        <v>8881</v>
      </c>
      <c r="L1112" t="s">
        <v>3882</v>
      </c>
      <c r="M1112" t="s">
        <v>105</v>
      </c>
      <c r="N1112">
        <v>76177</v>
      </c>
      <c r="O1112" t="s">
        <v>70</v>
      </c>
      <c r="Q1112" t="s">
        <v>8882</v>
      </c>
      <c r="S1112" t="s">
        <v>72</v>
      </c>
      <c r="T1112" t="s">
        <v>1855</v>
      </c>
      <c r="U1112" t="s">
        <v>1856</v>
      </c>
      <c r="V1112" t="s">
        <v>863</v>
      </c>
      <c r="W1112" t="s">
        <v>105</v>
      </c>
      <c r="X1112" t="s">
        <v>1758</v>
      </c>
      <c r="Y1112" t="str">
        <f>"37-3011"</f>
        <v>37-3011</v>
      </c>
      <c r="Z1112" t="s">
        <v>94</v>
      </c>
      <c r="AA1112">
        <v>561730</v>
      </c>
      <c r="AB1112">
        <v>57</v>
      </c>
      <c r="AC1112">
        <v>57</v>
      </c>
      <c r="AD1112" t="s">
        <v>79</v>
      </c>
      <c r="AE1112" t="s">
        <v>95</v>
      </c>
      <c r="AF1112">
        <v>40</v>
      </c>
      <c r="AG1112" s="4">
        <v>0.27083333333333331</v>
      </c>
      <c r="AH1112" s="4">
        <v>0.70833333333333337</v>
      </c>
      <c r="AI1112" s="5">
        <v>13.94</v>
      </c>
      <c r="AJ1112">
        <v>20.91</v>
      </c>
      <c r="AK1112">
        <v>23.45</v>
      </c>
      <c r="AL1112" t="s">
        <v>81</v>
      </c>
      <c r="AM1112" t="s">
        <v>82</v>
      </c>
      <c r="AO1112" t="s">
        <v>83</v>
      </c>
      <c r="AR1112" t="s">
        <v>82</v>
      </c>
      <c r="AT1112" t="s">
        <v>82</v>
      </c>
      <c r="AW1112" t="s">
        <v>82</v>
      </c>
      <c r="AY1112" t="s">
        <v>3882</v>
      </c>
      <c r="AZ1112" t="s">
        <v>1428</v>
      </c>
      <c r="BA1112" t="s">
        <v>105</v>
      </c>
      <c r="BB1112">
        <v>76262</v>
      </c>
      <c r="BC1112" t="s">
        <v>79</v>
      </c>
      <c r="BH1112" t="s">
        <v>8883</v>
      </c>
      <c r="BJ1112">
        <v>274819382</v>
      </c>
    </row>
    <row r="1113" spans="1:62" x14ac:dyDescent="0.25">
      <c r="A1113" t="s">
        <v>9162</v>
      </c>
      <c r="B1113" s="2">
        <v>43451</v>
      </c>
      <c r="C1113" t="s">
        <v>63</v>
      </c>
      <c r="D1113" s="3">
        <v>43407.202789432871</v>
      </c>
      <c r="E1113" t="s">
        <v>64</v>
      </c>
      <c r="F1113" s="2">
        <v>43497</v>
      </c>
      <c r="G1113" s="2">
        <v>43770</v>
      </c>
      <c r="H1113" t="s">
        <v>9163</v>
      </c>
      <c r="I1113" t="s">
        <v>9164</v>
      </c>
      <c r="J1113" t="s">
        <v>9165</v>
      </c>
      <c r="L1113" t="s">
        <v>9166</v>
      </c>
      <c r="M1113" t="s">
        <v>1246</v>
      </c>
      <c r="N1113">
        <v>63011</v>
      </c>
      <c r="O1113" t="s">
        <v>70</v>
      </c>
      <c r="Q1113" t="s">
        <v>9167</v>
      </c>
      <c r="S1113" t="s">
        <v>72</v>
      </c>
      <c r="T1113" t="s">
        <v>1855</v>
      </c>
      <c r="U1113" t="s">
        <v>1856</v>
      </c>
      <c r="V1113" t="s">
        <v>863</v>
      </c>
      <c r="W1113" t="s">
        <v>105</v>
      </c>
      <c r="X1113" t="s">
        <v>9168</v>
      </c>
      <c r="Y1113" t="str">
        <f>"37-3011"</f>
        <v>37-3011</v>
      </c>
      <c r="Z1113" t="s">
        <v>94</v>
      </c>
      <c r="AA1113">
        <v>541320</v>
      </c>
      <c r="AB1113">
        <v>24</v>
      </c>
      <c r="AC1113">
        <v>24</v>
      </c>
      <c r="AD1113" t="s">
        <v>79</v>
      </c>
      <c r="AE1113" t="s">
        <v>95</v>
      </c>
      <c r="AF1113">
        <v>40</v>
      </c>
      <c r="AG1113" s="4">
        <v>0.29166666666666669</v>
      </c>
      <c r="AH1113" s="4">
        <v>0.66666666666666663</v>
      </c>
      <c r="AI1113" s="5">
        <v>14.52</v>
      </c>
      <c r="AJ1113">
        <v>21.78</v>
      </c>
      <c r="AL1113" t="s">
        <v>81</v>
      </c>
      <c r="AM1113" t="s">
        <v>82</v>
      </c>
      <c r="AO1113" t="s">
        <v>83</v>
      </c>
      <c r="AR1113" t="s">
        <v>82</v>
      </c>
      <c r="AT1113" t="s">
        <v>82</v>
      </c>
      <c r="AW1113" t="s">
        <v>72</v>
      </c>
      <c r="AX1113">
        <v>3</v>
      </c>
      <c r="AY1113" t="s">
        <v>9169</v>
      </c>
      <c r="AZ1113" t="s">
        <v>1418</v>
      </c>
      <c r="BA1113" t="s">
        <v>1246</v>
      </c>
      <c r="BB1113">
        <v>63069</v>
      </c>
      <c r="BC1113" t="s">
        <v>79</v>
      </c>
      <c r="BH1113" t="s">
        <v>9170</v>
      </c>
      <c r="BJ1113">
        <v>721546896</v>
      </c>
    </row>
    <row r="1114" spans="1:62" x14ac:dyDescent="0.25">
      <c r="A1114" t="s">
        <v>9272</v>
      </c>
      <c r="B1114" s="2">
        <v>43451</v>
      </c>
      <c r="C1114" t="s">
        <v>63</v>
      </c>
      <c r="D1114" s="3">
        <v>43402.564000289349</v>
      </c>
      <c r="E1114" t="s">
        <v>64</v>
      </c>
      <c r="F1114" s="2">
        <v>43480</v>
      </c>
      <c r="G1114" s="2">
        <v>43647</v>
      </c>
      <c r="H1114" t="s">
        <v>9273</v>
      </c>
      <c r="J1114" t="s">
        <v>1678</v>
      </c>
      <c r="L1114" t="s">
        <v>982</v>
      </c>
      <c r="M1114" t="s">
        <v>105</v>
      </c>
      <c r="N1114">
        <v>78362</v>
      </c>
      <c r="O1114" t="s">
        <v>70</v>
      </c>
      <c r="Q1114" t="s">
        <v>1679</v>
      </c>
      <c r="S1114" t="s">
        <v>82</v>
      </c>
      <c r="U1114" t="s">
        <v>92</v>
      </c>
      <c r="X1114" t="s">
        <v>6013</v>
      </c>
      <c r="Y1114" t="str">
        <f>"51-3022"</f>
        <v>51-3022</v>
      </c>
      <c r="Z1114" t="s">
        <v>865</v>
      </c>
      <c r="AA1114">
        <v>112512</v>
      </c>
      <c r="AB1114">
        <v>81</v>
      </c>
      <c r="AC1114">
        <v>81</v>
      </c>
      <c r="AD1114" t="s">
        <v>79</v>
      </c>
      <c r="AE1114" t="s">
        <v>80</v>
      </c>
      <c r="AF1114">
        <v>40</v>
      </c>
      <c r="AG1114" s="4">
        <v>0.29166666666666669</v>
      </c>
      <c r="AH1114" s="4">
        <v>0.66666666666666663</v>
      </c>
      <c r="AI1114" s="5">
        <v>9.8000000000000007</v>
      </c>
      <c r="AJ1114">
        <v>14.7</v>
      </c>
      <c r="AL1114" t="s">
        <v>81</v>
      </c>
      <c r="AM1114" t="s">
        <v>82</v>
      </c>
      <c r="AO1114" t="s">
        <v>83</v>
      </c>
      <c r="AR1114" t="s">
        <v>82</v>
      </c>
      <c r="AT1114" t="s">
        <v>82</v>
      </c>
      <c r="AW1114" t="s">
        <v>82</v>
      </c>
      <c r="AY1114" t="s">
        <v>3492</v>
      </c>
      <c r="AZ1114" t="s">
        <v>1730</v>
      </c>
      <c r="BA1114" t="s">
        <v>714</v>
      </c>
      <c r="BB1114">
        <v>70668</v>
      </c>
      <c r="BC1114" t="s">
        <v>87</v>
      </c>
      <c r="BH1114" t="s">
        <v>9274</v>
      </c>
      <c r="BJ1114">
        <v>274345559</v>
      </c>
    </row>
    <row r="1115" spans="1:62" x14ac:dyDescent="0.25">
      <c r="A1115" t="s">
        <v>9357</v>
      </c>
      <c r="B1115" s="2">
        <v>43451</v>
      </c>
      <c r="C1115" t="s">
        <v>63</v>
      </c>
      <c r="D1115" s="3">
        <v>43402.539666631943</v>
      </c>
      <c r="E1115" t="s">
        <v>64</v>
      </c>
      <c r="F1115" s="2">
        <v>43480</v>
      </c>
      <c r="G1115" s="2">
        <v>43647</v>
      </c>
      <c r="H1115" t="s">
        <v>9273</v>
      </c>
      <c r="J1115" t="s">
        <v>1678</v>
      </c>
      <c r="L1115" t="s">
        <v>982</v>
      </c>
      <c r="M1115" t="s">
        <v>105</v>
      </c>
      <c r="N1115">
        <v>78362</v>
      </c>
      <c r="O1115" t="s">
        <v>70</v>
      </c>
      <c r="Q1115" t="s">
        <v>1679</v>
      </c>
      <c r="S1115" t="s">
        <v>82</v>
      </c>
      <c r="U1115" t="s">
        <v>92</v>
      </c>
      <c r="X1115" t="s">
        <v>6013</v>
      </c>
      <c r="Y1115" t="str">
        <f>"51-3022"</f>
        <v>51-3022</v>
      </c>
      <c r="Z1115" t="s">
        <v>865</v>
      </c>
      <c r="AA1115">
        <v>112512</v>
      </c>
      <c r="AB1115">
        <v>96</v>
      </c>
      <c r="AC1115">
        <v>96</v>
      </c>
      <c r="AD1115" t="s">
        <v>79</v>
      </c>
      <c r="AE1115" t="s">
        <v>80</v>
      </c>
      <c r="AF1115">
        <v>40</v>
      </c>
      <c r="AG1115" s="4">
        <v>0.29166666666666669</v>
      </c>
      <c r="AH1115" s="4">
        <v>0.66666666666666663</v>
      </c>
      <c r="AI1115" s="5">
        <v>9.65</v>
      </c>
      <c r="AJ1115">
        <v>14.48</v>
      </c>
      <c r="AL1115" t="s">
        <v>81</v>
      </c>
      <c r="AM1115" t="s">
        <v>82</v>
      </c>
      <c r="AO1115" t="s">
        <v>83</v>
      </c>
      <c r="AR1115" t="s">
        <v>82</v>
      </c>
      <c r="AT1115" t="s">
        <v>82</v>
      </c>
      <c r="AW1115" t="s">
        <v>82</v>
      </c>
      <c r="AY1115" t="s">
        <v>9358</v>
      </c>
      <c r="AZ1115" t="s">
        <v>5034</v>
      </c>
      <c r="BA1115" t="s">
        <v>714</v>
      </c>
      <c r="BB1115">
        <v>70516</v>
      </c>
      <c r="BC1115" t="s">
        <v>87</v>
      </c>
      <c r="BH1115" t="s">
        <v>9359</v>
      </c>
      <c r="BJ1115">
        <v>274345559</v>
      </c>
    </row>
    <row r="1116" spans="1:62" x14ac:dyDescent="0.25">
      <c r="A1116" t="s">
        <v>9403</v>
      </c>
      <c r="B1116" s="2">
        <v>43451</v>
      </c>
      <c r="C1116" t="s">
        <v>63</v>
      </c>
      <c r="D1116" s="3">
        <v>43402.488825474538</v>
      </c>
      <c r="E1116" t="s">
        <v>64</v>
      </c>
      <c r="F1116" s="2">
        <v>43480</v>
      </c>
      <c r="G1116" s="2">
        <v>43647</v>
      </c>
      <c r="H1116" t="s">
        <v>9273</v>
      </c>
      <c r="J1116" t="s">
        <v>1678</v>
      </c>
      <c r="L1116" t="s">
        <v>982</v>
      </c>
      <c r="M1116" t="s">
        <v>105</v>
      </c>
      <c r="N1116">
        <v>78362</v>
      </c>
      <c r="O1116" t="s">
        <v>70</v>
      </c>
      <c r="Q1116" t="s">
        <v>1679</v>
      </c>
      <c r="S1116" t="s">
        <v>82</v>
      </c>
      <c r="U1116" t="s">
        <v>92</v>
      </c>
      <c r="X1116" t="s">
        <v>6013</v>
      </c>
      <c r="Y1116" t="str">
        <f>"51-3022"</f>
        <v>51-3022</v>
      </c>
      <c r="Z1116" t="s">
        <v>865</v>
      </c>
      <c r="AA1116">
        <v>112512</v>
      </c>
      <c r="AB1116">
        <v>77</v>
      </c>
      <c r="AC1116">
        <v>77</v>
      </c>
      <c r="AD1116" t="s">
        <v>79</v>
      </c>
      <c r="AE1116" t="s">
        <v>80</v>
      </c>
      <c r="AF1116">
        <v>40</v>
      </c>
      <c r="AG1116" s="4">
        <v>0.29166666666666669</v>
      </c>
      <c r="AH1116" s="4">
        <v>0.66666666666666663</v>
      </c>
      <c r="AI1116" s="5">
        <v>9.65</v>
      </c>
      <c r="AJ1116">
        <v>14.48</v>
      </c>
      <c r="AL1116" t="s">
        <v>81</v>
      </c>
      <c r="AM1116" t="s">
        <v>82</v>
      </c>
      <c r="AO1116" t="s">
        <v>83</v>
      </c>
      <c r="AR1116" t="s">
        <v>82</v>
      </c>
      <c r="AT1116" t="s">
        <v>82</v>
      </c>
      <c r="AW1116" t="s">
        <v>82</v>
      </c>
      <c r="AY1116" t="s">
        <v>8829</v>
      </c>
      <c r="AZ1116" t="s">
        <v>4915</v>
      </c>
      <c r="BA1116" t="s">
        <v>714</v>
      </c>
      <c r="BB1116">
        <v>70555</v>
      </c>
      <c r="BC1116" t="s">
        <v>87</v>
      </c>
      <c r="BH1116" t="s">
        <v>9404</v>
      </c>
      <c r="BJ1116">
        <v>274345559</v>
      </c>
    </row>
    <row r="1117" spans="1:62" x14ac:dyDescent="0.25">
      <c r="A1117" t="s">
        <v>10219</v>
      </c>
      <c r="B1117" s="2">
        <v>43451</v>
      </c>
      <c r="C1117" t="s">
        <v>63</v>
      </c>
      <c r="D1117" s="3">
        <v>43424.171904965275</v>
      </c>
      <c r="E1117" t="s">
        <v>64</v>
      </c>
      <c r="F1117" s="2">
        <v>43514</v>
      </c>
      <c r="G1117" s="2">
        <v>43799</v>
      </c>
      <c r="H1117" t="s">
        <v>10220</v>
      </c>
      <c r="I1117" t="s">
        <v>10221</v>
      </c>
      <c r="J1117" t="s">
        <v>10222</v>
      </c>
      <c r="K1117" t="s">
        <v>10223</v>
      </c>
      <c r="L1117" t="s">
        <v>3169</v>
      </c>
      <c r="M1117" t="s">
        <v>2314</v>
      </c>
      <c r="N1117">
        <v>46236</v>
      </c>
      <c r="O1117" t="s">
        <v>70</v>
      </c>
      <c r="Q1117" t="s">
        <v>10224</v>
      </c>
      <c r="S1117" t="s">
        <v>72</v>
      </c>
      <c r="T1117" t="s">
        <v>3645</v>
      </c>
      <c r="U1117" t="s">
        <v>3646</v>
      </c>
      <c r="V1117" t="s">
        <v>1757</v>
      </c>
      <c r="W1117" t="s">
        <v>278</v>
      </c>
      <c r="X1117" t="s">
        <v>106</v>
      </c>
      <c r="Y1117" t="str">
        <f>"37-3011"</f>
        <v>37-3011</v>
      </c>
      <c r="Z1117" t="s">
        <v>94</v>
      </c>
      <c r="AA1117">
        <v>561730</v>
      </c>
      <c r="AB1117">
        <v>35</v>
      </c>
      <c r="AC1117">
        <v>35</v>
      </c>
      <c r="AD1117" t="s">
        <v>79</v>
      </c>
      <c r="AE1117" t="s">
        <v>80</v>
      </c>
      <c r="AF1117">
        <v>40</v>
      </c>
      <c r="AG1117" s="4">
        <v>0.33333333333333331</v>
      </c>
      <c r="AH1117" s="4">
        <v>0.70833333333333337</v>
      </c>
      <c r="AI1117" s="5">
        <v>13.41</v>
      </c>
      <c r="AJ1117">
        <v>20.12</v>
      </c>
      <c r="AL1117" t="s">
        <v>81</v>
      </c>
      <c r="AM1117" t="s">
        <v>82</v>
      </c>
      <c r="AO1117" t="s">
        <v>83</v>
      </c>
      <c r="AR1117" t="s">
        <v>82</v>
      </c>
      <c r="AT1117" t="s">
        <v>82</v>
      </c>
      <c r="AW1117" t="s">
        <v>82</v>
      </c>
      <c r="AY1117" t="s">
        <v>3169</v>
      </c>
      <c r="AZ1117" t="s">
        <v>1344</v>
      </c>
      <c r="BA1117" t="s">
        <v>2314</v>
      </c>
      <c r="BB1117">
        <v>46236</v>
      </c>
      <c r="BC1117" t="s">
        <v>79</v>
      </c>
      <c r="BH1117" t="s">
        <v>10225</v>
      </c>
      <c r="BJ1117">
        <v>263940221</v>
      </c>
    </row>
    <row r="1118" spans="1:62" x14ac:dyDescent="0.25">
      <c r="A1118" t="s">
        <v>10626</v>
      </c>
      <c r="B1118" s="2">
        <v>43451</v>
      </c>
      <c r="C1118" t="s">
        <v>63</v>
      </c>
      <c r="D1118" s="3">
        <v>43406.84551684028</v>
      </c>
      <c r="E1118" t="s">
        <v>1763</v>
      </c>
      <c r="F1118" s="2">
        <v>43497</v>
      </c>
      <c r="G1118" s="2">
        <v>43799</v>
      </c>
      <c r="H1118" t="s">
        <v>10627</v>
      </c>
      <c r="J1118" t="s">
        <v>10628</v>
      </c>
      <c r="L1118" t="s">
        <v>1152</v>
      </c>
      <c r="M1118" t="s">
        <v>7957</v>
      </c>
      <c r="N1118">
        <v>80231</v>
      </c>
      <c r="O1118" t="s">
        <v>70</v>
      </c>
      <c r="Q1118" t="s">
        <v>10629</v>
      </c>
      <c r="R1118">
        <v>10045</v>
      </c>
      <c r="S1118" t="s">
        <v>72</v>
      </c>
      <c r="T1118" t="s">
        <v>5117</v>
      </c>
      <c r="U1118" t="s">
        <v>5118</v>
      </c>
      <c r="V1118" t="s">
        <v>2222</v>
      </c>
      <c r="W1118" t="s">
        <v>278</v>
      </c>
      <c r="X1118" t="s">
        <v>106</v>
      </c>
      <c r="Y1118" t="str">
        <f>"37-3011"</f>
        <v>37-3011</v>
      </c>
      <c r="Z1118" t="s">
        <v>94</v>
      </c>
      <c r="AA1118">
        <v>561730</v>
      </c>
      <c r="AB1118">
        <v>50</v>
      </c>
      <c r="AC1118">
        <v>50</v>
      </c>
      <c r="AD1118" t="s">
        <v>79</v>
      </c>
      <c r="AE1118" t="s">
        <v>80</v>
      </c>
      <c r="AF1118">
        <v>35</v>
      </c>
      <c r="AG1118" s="4">
        <v>0.28125</v>
      </c>
      <c r="AH1118" s="4">
        <v>0.63541666666666663</v>
      </c>
      <c r="AI1118" s="5">
        <v>15.17</v>
      </c>
      <c r="AJ1118">
        <v>22.76</v>
      </c>
      <c r="AL1118" t="s">
        <v>81</v>
      </c>
      <c r="AM1118" t="s">
        <v>82</v>
      </c>
      <c r="AO1118" t="s">
        <v>83</v>
      </c>
      <c r="AR1118" t="s">
        <v>82</v>
      </c>
      <c r="AT1118" t="s">
        <v>82</v>
      </c>
      <c r="AW1118" t="s">
        <v>72</v>
      </c>
      <c r="AX1118">
        <v>3</v>
      </c>
      <c r="AY1118" t="s">
        <v>1152</v>
      </c>
      <c r="AZ1118" t="s">
        <v>4331</v>
      </c>
      <c r="BA1118" t="s">
        <v>774</v>
      </c>
      <c r="BB1118">
        <v>80231</v>
      </c>
      <c r="BC1118" t="s">
        <v>79</v>
      </c>
      <c r="BH1118" t="s">
        <v>10628</v>
      </c>
      <c r="BJ1118">
        <v>133257374</v>
      </c>
    </row>
    <row r="1119" spans="1:62" x14ac:dyDescent="0.25">
      <c r="A1119" t="s">
        <v>10805</v>
      </c>
      <c r="B1119" s="2">
        <v>43451</v>
      </c>
      <c r="C1119" t="s">
        <v>63</v>
      </c>
      <c r="D1119" s="3">
        <v>43406.843321863424</v>
      </c>
      <c r="E1119" t="s">
        <v>117</v>
      </c>
      <c r="H1119" t="s">
        <v>10806</v>
      </c>
      <c r="I1119" t="s">
        <v>10807</v>
      </c>
      <c r="J1119" t="s">
        <v>10808</v>
      </c>
      <c r="L1119" t="s">
        <v>9050</v>
      </c>
      <c r="M1119" t="s">
        <v>278</v>
      </c>
      <c r="N1119">
        <v>23462</v>
      </c>
      <c r="O1119" t="s">
        <v>70</v>
      </c>
      <c r="Q1119" t="s">
        <v>10809</v>
      </c>
      <c r="S1119" t="s">
        <v>72</v>
      </c>
      <c r="T1119" t="s">
        <v>5117</v>
      </c>
      <c r="U1119" t="s">
        <v>5118</v>
      </c>
      <c r="V1119" t="s">
        <v>2222</v>
      </c>
      <c r="W1119" t="s">
        <v>278</v>
      </c>
      <c r="X1119" t="s">
        <v>106</v>
      </c>
      <c r="Y1119" t="str">
        <f>"37-3011"</f>
        <v>37-3011</v>
      </c>
      <c r="Z1119" t="s">
        <v>94</v>
      </c>
      <c r="AA1119">
        <v>56173</v>
      </c>
      <c r="AB1119">
        <v>18</v>
      </c>
      <c r="AD1119" t="s">
        <v>79</v>
      </c>
      <c r="AE1119" t="s">
        <v>80</v>
      </c>
      <c r="AF1119">
        <v>35</v>
      </c>
      <c r="AG1119" s="4">
        <v>0.27083333333333331</v>
      </c>
      <c r="AH1119" s="4">
        <v>0.64583333333333337</v>
      </c>
      <c r="AI1119" s="5">
        <v>12.46</v>
      </c>
      <c r="AJ1119">
        <v>18.690000000000001</v>
      </c>
      <c r="AM1119" t="s">
        <v>82</v>
      </c>
      <c r="AO1119" t="s">
        <v>83</v>
      </c>
      <c r="AR1119" t="s">
        <v>82</v>
      </c>
      <c r="AT1119" t="s">
        <v>82</v>
      </c>
      <c r="AW1119" t="s">
        <v>72</v>
      </c>
      <c r="AX1119">
        <v>3</v>
      </c>
      <c r="AY1119" t="s">
        <v>5115</v>
      </c>
      <c r="AZ1119" t="s">
        <v>5119</v>
      </c>
      <c r="BA1119" t="s">
        <v>278</v>
      </c>
      <c r="BB1119">
        <v>23462</v>
      </c>
      <c r="BC1119" t="s">
        <v>79</v>
      </c>
      <c r="BH1119" t="s">
        <v>10808</v>
      </c>
      <c r="BJ1119">
        <v>300094279</v>
      </c>
    </row>
    <row r="1120" spans="1:62" x14ac:dyDescent="0.25">
      <c r="A1120" t="s">
        <v>11286</v>
      </c>
      <c r="B1120" s="2">
        <v>43451</v>
      </c>
      <c r="C1120" t="s">
        <v>63</v>
      </c>
      <c r="D1120" s="3">
        <v>43407.119670856482</v>
      </c>
      <c r="E1120" t="s">
        <v>1763</v>
      </c>
      <c r="F1120" s="2">
        <v>43497</v>
      </c>
      <c r="G1120" s="2">
        <v>43799</v>
      </c>
      <c r="H1120" t="s">
        <v>11287</v>
      </c>
      <c r="J1120" t="s">
        <v>11288</v>
      </c>
      <c r="L1120" t="s">
        <v>11289</v>
      </c>
      <c r="M1120" t="s">
        <v>714</v>
      </c>
      <c r="N1120">
        <v>70433</v>
      </c>
      <c r="O1120" t="s">
        <v>70</v>
      </c>
      <c r="Q1120" t="s">
        <v>11290</v>
      </c>
      <c r="S1120" t="s">
        <v>72</v>
      </c>
      <c r="T1120" t="s">
        <v>7872</v>
      </c>
      <c r="U1120" t="s">
        <v>7873</v>
      </c>
      <c r="V1120" t="s">
        <v>2471</v>
      </c>
      <c r="W1120" t="s">
        <v>649</v>
      </c>
      <c r="X1120" t="s">
        <v>2013</v>
      </c>
      <c r="Y1120" t="str">
        <f>"37-3011"</f>
        <v>37-3011</v>
      </c>
      <c r="Z1120" t="s">
        <v>94</v>
      </c>
      <c r="AA1120">
        <v>561730</v>
      </c>
      <c r="AB1120">
        <v>12</v>
      </c>
      <c r="AC1120">
        <v>12</v>
      </c>
      <c r="AD1120" t="s">
        <v>79</v>
      </c>
      <c r="AE1120" t="s">
        <v>95</v>
      </c>
      <c r="AF1120">
        <v>40</v>
      </c>
      <c r="AG1120" s="4">
        <v>0.25</v>
      </c>
      <c r="AH1120" s="4">
        <v>0.60416666666666663</v>
      </c>
      <c r="AI1120" s="5">
        <v>11.93</v>
      </c>
      <c r="AJ1120">
        <v>17.899999999999999</v>
      </c>
      <c r="AK1120">
        <v>17.899999999999999</v>
      </c>
      <c r="AL1120" t="s">
        <v>81</v>
      </c>
      <c r="AM1120" t="s">
        <v>82</v>
      </c>
      <c r="AO1120" t="s">
        <v>83</v>
      </c>
      <c r="AP1120" t="s">
        <v>83</v>
      </c>
      <c r="AQ1120" t="s">
        <v>67</v>
      </c>
      <c r="AR1120" t="s">
        <v>82</v>
      </c>
      <c r="AT1120" t="s">
        <v>82</v>
      </c>
      <c r="AW1120" t="s">
        <v>72</v>
      </c>
      <c r="AX1120">
        <v>3</v>
      </c>
      <c r="AY1120" t="s">
        <v>11289</v>
      </c>
      <c r="AZ1120" t="s">
        <v>7732</v>
      </c>
      <c r="BA1120" t="s">
        <v>714</v>
      </c>
      <c r="BB1120">
        <v>70433</v>
      </c>
      <c r="BC1120" t="s">
        <v>79</v>
      </c>
      <c r="BH1120" t="s">
        <v>11288</v>
      </c>
      <c r="BJ1120">
        <v>721433140</v>
      </c>
    </row>
    <row r="1121" spans="1:62" x14ac:dyDescent="0.25">
      <c r="A1121" t="s">
        <v>11392</v>
      </c>
      <c r="B1121" s="2">
        <v>43451</v>
      </c>
      <c r="C1121" t="s">
        <v>63</v>
      </c>
      <c r="D1121" s="3">
        <v>43420.792437627315</v>
      </c>
      <c r="E1121" t="s">
        <v>1763</v>
      </c>
      <c r="F1121" s="2">
        <v>43511</v>
      </c>
      <c r="G1121" s="2">
        <v>43738</v>
      </c>
      <c r="H1121" t="s">
        <v>11393</v>
      </c>
      <c r="J1121" t="s">
        <v>11394</v>
      </c>
      <c r="K1121" t="s">
        <v>11395</v>
      </c>
      <c r="L1121" t="s">
        <v>11396</v>
      </c>
      <c r="M1121" t="s">
        <v>86</v>
      </c>
      <c r="N1121">
        <v>32034</v>
      </c>
      <c r="O1121" t="s">
        <v>70</v>
      </c>
      <c r="Q1121" t="s">
        <v>11397</v>
      </c>
      <c r="S1121" t="s">
        <v>72</v>
      </c>
      <c r="T1121" t="s">
        <v>2963</v>
      </c>
      <c r="U1121" t="s">
        <v>1425</v>
      </c>
      <c r="V1121" t="s">
        <v>1426</v>
      </c>
      <c r="W1121" t="s">
        <v>105</v>
      </c>
      <c r="X1121" t="s">
        <v>1500</v>
      </c>
      <c r="Y1121" t="str">
        <f>"35-2014"</f>
        <v>35-2014</v>
      </c>
      <c r="Z1121" t="s">
        <v>301</v>
      </c>
      <c r="AA1121">
        <v>722110</v>
      </c>
      <c r="AB1121">
        <v>8</v>
      </c>
      <c r="AC1121">
        <v>8</v>
      </c>
      <c r="AD1121" t="s">
        <v>79</v>
      </c>
      <c r="AE1121" t="s">
        <v>95</v>
      </c>
      <c r="AF1121">
        <v>35</v>
      </c>
      <c r="AG1121" s="4">
        <v>0.33333333333333331</v>
      </c>
      <c r="AH1121" s="4">
        <v>0.70833333333333337</v>
      </c>
      <c r="AI1121" s="5">
        <v>12.35</v>
      </c>
      <c r="AJ1121">
        <v>18.53</v>
      </c>
      <c r="AL1121" t="s">
        <v>81</v>
      </c>
      <c r="AM1121" t="s">
        <v>82</v>
      </c>
      <c r="AO1121" t="s">
        <v>83</v>
      </c>
      <c r="AR1121" t="s">
        <v>82</v>
      </c>
      <c r="AT1121" t="s">
        <v>82</v>
      </c>
      <c r="AW1121" t="s">
        <v>72</v>
      </c>
      <c r="AX1121">
        <v>3</v>
      </c>
      <c r="AY1121" t="s">
        <v>11396</v>
      </c>
      <c r="AZ1121" t="s">
        <v>6554</v>
      </c>
      <c r="BA1121" t="s">
        <v>86</v>
      </c>
      <c r="BB1121">
        <v>32034</v>
      </c>
      <c r="BC1121" t="s">
        <v>87</v>
      </c>
      <c r="BH1121" t="s">
        <v>11394</v>
      </c>
      <c r="BJ1121">
        <v>20656890</v>
      </c>
    </row>
    <row r="1122" spans="1:62" x14ac:dyDescent="0.25">
      <c r="A1122" t="s">
        <v>12035</v>
      </c>
      <c r="B1122" s="2">
        <v>43451</v>
      </c>
      <c r="C1122" t="s">
        <v>63</v>
      </c>
      <c r="D1122" s="3">
        <v>43420.792951759257</v>
      </c>
      <c r="E1122" t="s">
        <v>1763</v>
      </c>
      <c r="F1122" s="2">
        <v>43511</v>
      </c>
      <c r="G1122" s="2">
        <v>43738</v>
      </c>
      <c r="H1122" t="s">
        <v>11393</v>
      </c>
      <c r="J1122" t="s">
        <v>11394</v>
      </c>
      <c r="K1122" t="s">
        <v>11395</v>
      </c>
      <c r="L1122" t="s">
        <v>11396</v>
      </c>
      <c r="M1122" t="s">
        <v>86</v>
      </c>
      <c r="N1122">
        <v>32034</v>
      </c>
      <c r="O1122" t="s">
        <v>70</v>
      </c>
      <c r="Q1122" t="s">
        <v>11397</v>
      </c>
      <c r="S1122" t="s">
        <v>72</v>
      </c>
      <c r="T1122" t="s">
        <v>2963</v>
      </c>
      <c r="U1122" t="s">
        <v>1425</v>
      </c>
      <c r="V1122" t="s">
        <v>1426</v>
      </c>
      <c r="W1122" t="s">
        <v>105</v>
      </c>
      <c r="X1122" t="s">
        <v>1533</v>
      </c>
      <c r="Y1122" t="str">
        <f>"35-3031"</f>
        <v>35-3031</v>
      </c>
      <c r="Z1122" t="s">
        <v>410</v>
      </c>
      <c r="AA1122">
        <v>722110</v>
      </c>
      <c r="AB1122">
        <v>16</v>
      </c>
      <c r="AC1122">
        <v>16</v>
      </c>
      <c r="AD1122" t="s">
        <v>79</v>
      </c>
      <c r="AE1122" t="s">
        <v>95</v>
      </c>
      <c r="AF1122">
        <v>35</v>
      </c>
      <c r="AG1122" s="4">
        <v>0.33333333333333331</v>
      </c>
      <c r="AH1122" s="4">
        <v>0.70833333333333337</v>
      </c>
      <c r="AI1122" s="6">
        <v>13</v>
      </c>
      <c r="AJ1122">
        <v>19.5</v>
      </c>
      <c r="AL1122" t="s">
        <v>81</v>
      </c>
      <c r="AM1122" t="s">
        <v>82</v>
      </c>
      <c r="AO1122" t="s">
        <v>83</v>
      </c>
      <c r="AR1122" t="s">
        <v>82</v>
      </c>
      <c r="AT1122" t="s">
        <v>82</v>
      </c>
      <c r="AW1122" t="s">
        <v>82</v>
      </c>
      <c r="AY1122" t="s">
        <v>11396</v>
      </c>
      <c r="AZ1122" t="s">
        <v>6554</v>
      </c>
      <c r="BA1122" t="s">
        <v>86</v>
      </c>
      <c r="BB1122">
        <v>32034</v>
      </c>
      <c r="BC1122" t="s">
        <v>87</v>
      </c>
      <c r="BH1122" t="s">
        <v>11394</v>
      </c>
      <c r="BJ1122">
        <v>20656890</v>
      </c>
    </row>
    <row r="1123" spans="1:62" x14ac:dyDescent="0.25">
      <c r="A1123" t="s">
        <v>12338</v>
      </c>
      <c r="B1123" s="2">
        <v>43451</v>
      </c>
      <c r="C1123" t="s">
        <v>63</v>
      </c>
      <c r="D1123" s="3">
        <v>43421.158054594911</v>
      </c>
      <c r="E1123" t="s">
        <v>91</v>
      </c>
      <c r="H1123" t="s">
        <v>12339</v>
      </c>
      <c r="I1123" t="s">
        <v>67</v>
      </c>
      <c r="J1123" t="s">
        <v>12340</v>
      </c>
      <c r="K1123" t="s">
        <v>67</v>
      </c>
      <c r="L1123" t="s">
        <v>4086</v>
      </c>
      <c r="M1123" t="s">
        <v>783</v>
      </c>
      <c r="N1123">
        <v>44320</v>
      </c>
      <c r="O1123" t="s">
        <v>70</v>
      </c>
      <c r="Q1123" t="s">
        <v>12341</v>
      </c>
      <c r="S1123" t="s">
        <v>72</v>
      </c>
      <c r="T1123" t="s">
        <v>11813</v>
      </c>
      <c r="U1123" t="s">
        <v>11814</v>
      </c>
      <c r="V1123" t="s">
        <v>11815</v>
      </c>
      <c r="W1123" t="s">
        <v>2314</v>
      </c>
      <c r="X1123" t="s">
        <v>1256</v>
      </c>
      <c r="Y1123" t="str">
        <f>"37-3011"</f>
        <v>37-3011</v>
      </c>
      <c r="Z1123" t="s">
        <v>94</v>
      </c>
      <c r="AA1123">
        <v>561730</v>
      </c>
      <c r="AB1123">
        <v>6</v>
      </c>
      <c r="AD1123" t="s">
        <v>79</v>
      </c>
      <c r="AE1123" t="s">
        <v>80</v>
      </c>
      <c r="AF1123">
        <v>40</v>
      </c>
      <c r="AG1123" s="4">
        <v>0.29166666666666669</v>
      </c>
      <c r="AH1123" s="4">
        <v>0.66666666666666663</v>
      </c>
      <c r="AI1123" s="5">
        <v>13.7</v>
      </c>
      <c r="AL1123" t="s">
        <v>81</v>
      </c>
      <c r="AM1123" t="s">
        <v>82</v>
      </c>
      <c r="AO1123" t="s">
        <v>83</v>
      </c>
      <c r="AP1123" t="s">
        <v>67</v>
      </c>
      <c r="AQ1123" t="s">
        <v>67</v>
      </c>
      <c r="AR1123" t="s">
        <v>82</v>
      </c>
      <c r="AT1123" t="s">
        <v>82</v>
      </c>
      <c r="AW1123" t="s">
        <v>72</v>
      </c>
      <c r="AX1123">
        <v>3</v>
      </c>
      <c r="AY1123" t="s">
        <v>4086</v>
      </c>
      <c r="AZ1123" t="s">
        <v>2541</v>
      </c>
      <c r="BA1123" t="s">
        <v>783</v>
      </c>
      <c r="BB1123">
        <v>44320</v>
      </c>
      <c r="BC1123" t="s">
        <v>79</v>
      </c>
      <c r="BH1123" t="s">
        <v>12340</v>
      </c>
      <c r="BI1123" t="s">
        <v>67</v>
      </c>
      <c r="BJ1123">
        <v>272281763</v>
      </c>
    </row>
    <row r="1124" spans="1:62" x14ac:dyDescent="0.25">
      <c r="A1124" t="s">
        <v>12462</v>
      </c>
      <c r="B1124" s="2">
        <v>43451</v>
      </c>
      <c r="C1124" t="s">
        <v>63</v>
      </c>
      <c r="D1124" s="3">
        <v>43421.196882951386</v>
      </c>
      <c r="E1124" t="s">
        <v>64</v>
      </c>
      <c r="F1124" s="2">
        <v>43511</v>
      </c>
      <c r="G1124" s="2">
        <v>43784</v>
      </c>
      <c r="H1124" t="s">
        <v>12463</v>
      </c>
      <c r="J1124" t="s">
        <v>12464</v>
      </c>
      <c r="K1124" t="s">
        <v>12465</v>
      </c>
      <c r="L1124" t="s">
        <v>795</v>
      </c>
      <c r="M1124" t="s">
        <v>105</v>
      </c>
      <c r="N1124">
        <v>73138</v>
      </c>
      <c r="O1124" t="s">
        <v>70</v>
      </c>
      <c r="Q1124" t="s">
        <v>12466</v>
      </c>
      <c r="S1124" t="s">
        <v>72</v>
      </c>
      <c r="T1124" t="s">
        <v>1755</v>
      </c>
      <c r="U1124" t="s">
        <v>8950</v>
      </c>
      <c r="V1124" t="s">
        <v>1882</v>
      </c>
      <c r="W1124" t="s">
        <v>278</v>
      </c>
      <c r="X1124" t="s">
        <v>106</v>
      </c>
      <c r="Y1124" t="str">
        <f>"37-3011"</f>
        <v>37-3011</v>
      </c>
      <c r="Z1124" t="s">
        <v>94</v>
      </c>
      <c r="AA1124">
        <v>561730</v>
      </c>
      <c r="AB1124">
        <v>6</v>
      </c>
      <c r="AC1124">
        <v>6</v>
      </c>
      <c r="AD1124" t="s">
        <v>79</v>
      </c>
      <c r="AE1124" t="s">
        <v>80</v>
      </c>
      <c r="AF1124">
        <v>40</v>
      </c>
      <c r="AG1124" s="4">
        <v>0.29166666666666669</v>
      </c>
      <c r="AH1124" s="4">
        <v>0.66666666666666663</v>
      </c>
      <c r="AI1124" s="5">
        <v>13.02</v>
      </c>
      <c r="AJ1124">
        <v>19.53</v>
      </c>
      <c r="AL1124" t="s">
        <v>81</v>
      </c>
      <c r="AM1124" t="s">
        <v>82</v>
      </c>
      <c r="AO1124" t="s">
        <v>83</v>
      </c>
      <c r="AR1124" t="s">
        <v>82</v>
      </c>
      <c r="AT1124" t="s">
        <v>82</v>
      </c>
      <c r="AW1124" t="s">
        <v>82</v>
      </c>
      <c r="AY1124" t="s">
        <v>795</v>
      </c>
      <c r="AZ1124" t="s">
        <v>797</v>
      </c>
      <c r="BA1124" t="s">
        <v>105</v>
      </c>
      <c r="BB1124">
        <v>78236</v>
      </c>
      <c r="BC1124" t="s">
        <v>79</v>
      </c>
      <c r="BH1124" t="s">
        <v>12464</v>
      </c>
      <c r="BJ1124">
        <v>562488125</v>
      </c>
    </row>
    <row r="1125" spans="1:62" x14ac:dyDescent="0.25">
      <c r="A1125" t="s">
        <v>12508</v>
      </c>
      <c r="B1125" s="2">
        <v>43451</v>
      </c>
      <c r="C1125" t="s">
        <v>63</v>
      </c>
      <c r="D1125" s="3">
        <v>43420.792449097222</v>
      </c>
      <c r="E1125" t="s">
        <v>1763</v>
      </c>
      <c r="F1125" s="2">
        <v>43511</v>
      </c>
      <c r="G1125" s="2">
        <v>43814</v>
      </c>
      <c r="H1125" t="s">
        <v>12509</v>
      </c>
      <c r="J1125" t="s">
        <v>12510</v>
      </c>
      <c r="L1125" t="s">
        <v>12511</v>
      </c>
      <c r="M1125" t="s">
        <v>105</v>
      </c>
      <c r="N1125">
        <v>79124</v>
      </c>
      <c r="O1125" t="s">
        <v>70</v>
      </c>
      <c r="Q1125" t="s">
        <v>12512</v>
      </c>
      <c r="S1125" t="s">
        <v>72</v>
      </c>
      <c r="T1125" t="s">
        <v>6264</v>
      </c>
      <c r="U1125" t="s">
        <v>10001</v>
      </c>
      <c r="V1125" t="s">
        <v>104</v>
      </c>
      <c r="W1125" t="s">
        <v>105</v>
      </c>
      <c r="X1125" t="s">
        <v>106</v>
      </c>
      <c r="Y1125" t="str">
        <f>"37-3011"</f>
        <v>37-3011</v>
      </c>
      <c r="Z1125" t="s">
        <v>94</v>
      </c>
      <c r="AA1125">
        <v>561730</v>
      </c>
      <c r="AB1125">
        <v>30</v>
      </c>
      <c r="AC1125">
        <v>30</v>
      </c>
      <c r="AD1125" t="s">
        <v>79</v>
      </c>
      <c r="AE1125" t="s">
        <v>95</v>
      </c>
      <c r="AF1125">
        <v>40</v>
      </c>
      <c r="AG1125" s="4">
        <v>0.29166666666666669</v>
      </c>
      <c r="AH1125" s="4">
        <v>0.66666666666666663</v>
      </c>
      <c r="AI1125" s="5">
        <v>13.3</v>
      </c>
      <c r="AJ1125">
        <v>19.95</v>
      </c>
      <c r="AL1125" t="s">
        <v>81</v>
      </c>
      <c r="AM1125" t="s">
        <v>82</v>
      </c>
      <c r="AO1125" t="s">
        <v>83</v>
      </c>
      <c r="AP1125" t="s">
        <v>67</v>
      </c>
      <c r="AQ1125" t="s">
        <v>67</v>
      </c>
      <c r="AR1125" t="s">
        <v>82</v>
      </c>
      <c r="AT1125" t="s">
        <v>82</v>
      </c>
      <c r="AW1125" t="s">
        <v>82</v>
      </c>
      <c r="AY1125" t="s">
        <v>12511</v>
      </c>
      <c r="AZ1125" t="s">
        <v>12513</v>
      </c>
      <c r="BA1125" t="s">
        <v>105</v>
      </c>
      <c r="BB1125">
        <v>79124</v>
      </c>
      <c r="BC1125" t="s">
        <v>79</v>
      </c>
      <c r="BH1125" t="s">
        <v>12510</v>
      </c>
      <c r="BJ1125">
        <v>752233279</v>
      </c>
    </row>
    <row r="1126" spans="1:62" x14ac:dyDescent="0.25">
      <c r="A1126" t="s">
        <v>12764</v>
      </c>
      <c r="B1126" s="2">
        <v>43451</v>
      </c>
      <c r="C1126" t="s">
        <v>63</v>
      </c>
      <c r="D1126" s="3">
        <v>43420.792792638887</v>
      </c>
      <c r="E1126" t="s">
        <v>1763</v>
      </c>
      <c r="F1126" s="2">
        <v>43511</v>
      </c>
      <c r="G1126" s="2">
        <v>43814</v>
      </c>
      <c r="H1126" t="s">
        <v>12765</v>
      </c>
      <c r="I1126" t="s">
        <v>12766</v>
      </c>
      <c r="J1126" t="s">
        <v>12767</v>
      </c>
      <c r="L1126" t="s">
        <v>4050</v>
      </c>
      <c r="M1126" t="s">
        <v>761</v>
      </c>
      <c r="N1126">
        <v>30022</v>
      </c>
      <c r="O1126" t="s">
        <v>70</v>
      </c>
      <c r="Q1126" t="s">
        <v>12768</v>
      </c>
      <c r="S1126" t="s">
        <v>72</v>
      </c>
      <c r="T1126" t="s">
        <v>12656</v>
      </c>
      <c r="U1126" t="s">
        <v>4263</v>
      </c>
      <c r="V1126" t="s">
        <v>1225</v>
      </c>
      <c r="W1126" t="s">
        <v>105</v>
      </c>
      <c r="X1126" t="s">
        <v>106</v>
      </c>
      <c r="Y1126" t="str">
        <f>"37-3011"</f>
        <v>37-3011</v>
      </c>
      <c r="Z1126" t="s">
        <v>94</v>
      </c>
      <c r="AA1126">
        <v>561730</v>
      </c>
      <c r="AB1126">
        <v>18</v>
      </c>
      <c r="AC1126">
        <v>18</v>
      </c>
      <c r="AD1126" t="s">
        <v>79</v>
      </c>
      <c r="AE1126" t="s">
        <v>95</v>
      </c>
      <c r="AF1126">
        <v>40</v>
      </c>
      <c r="AG1126" s="4">
        <v>0.33333333333333331</v>
      </c>
      <c r="AH1126" s="4">
        <v>0.79166666666666663</v>
      </c>
      <c r="AI1126" s="5">
        <v>14.24</v>
      </c>
      <c r="AJ1126">
        <v>21.36</v>
      </c>
      <c r="AL1126" t="s">
        <v>81</v>
      </c>
      <c r="AM1126" t="s">
        <v>82</v>
      </c>
      <c r="AO1126" t="s">
        <v>83</v>
      </c>
      <c r="AR1126" t="s">
        <v>82</v>
      </c>
      <c r="AT1126" t="s">
        <v>82</v>
      </c>
      <c r="AW1126" t="s">
        <v>82</v>
      </c>
      <c r="AY1126" t="s">
        <v>4050</v>
      </c>
      <c r="AZ1126" t="s">
        <v>2593</v>
      </c>
      <c r="BA1126" t="s">
        <v>761</v>
      </c>
      <c r="BB1126">
        <v>30022</v>
      </c>
      <c r="BC1126" t="s">
        <v>79</v>
      </c>
      <c r="BH1126" t="s">
        <v>12767</v>
      </c>
      <c r="BJ1126">
        <v>582121336</v>
      </c>
    </row>
    <row r="1127" spans="1:62" x14ac:dyDescent="0.25">
      <c r="A1127" t="s">
        <v>12810</v>
      </c>
      <c r="B1127" s="2">
        <v>43451</v>
      </c>
      <c r="C1127" t="s">
        <v>63</v>
      </c>
      <c r="D1127" s="3">
        <v>43421.195216284723</v>
      </c>
      <c r="E1127" t="s">
        <v>64</v>
      </c>
      <c r="F1127" s="2">
        <v>43511</v>
      </c>
      <c r="G1127" s="2">
        <v>43814</v>
      </c>
      <c r="H1127" t="s">
        <v>12811</v>
      </c>
      <c r="J1127" t="s">
        <v>12812</v>
      </c>
      <c r="K1127" t="s">
        <v>12813</v>
      </c>
      <c r="L1127" t="s">
        <v>9826</v>
      </c>
      <c r="M1127" t="s">
        <v>3224</v>
      </c>
      <c r="N1127">
        <v>39056</v>
      </c>
      <c r="O1127" t="s">
        <v>70</v>
      </c>
      <c r="Q1127" t="s">
        <v>12814</v>
      </c>
      <c r="S1127" t="s">
        <v>72</v>
      </c>
      <c r="T1127" t="s">
        <v>1755</v>
      </c>
      <c r="U1127" t="s">
        <v>8950</v>
      </c>
      <c r="V1127" t="s">
        <v>1882</v>
      </c>
      <c r="W1127" t="s">
        <v>278</v>
      </c>
      <c r="X1127" t="s">
        <v>106</v>
      </c>
      <c r="Y1127" t="str">
        <f>"37-3011"</f>
        <v>37-3011</v>
      </c>
      <c r="Z1127" t="s">
        <v>94</v>
      </c>
      <c r="AA1127">
        <v>561730</v>
      </c>
      <c r="AB1127">
        <v>14</v>
      </c>
      <c r="AC1127">
        <v>14</v>
      </c>
      <c r="AD1127" t="s">
        <v>79</v>
      </c>
      <c r="AE1127" t="s">
        <v>95</v>
      </c>
      <c r="AF1127">
        <v>40</v>
      </c>
      <c r="AG1127" s="4">
        <v>0.27083333333333331</v>
      </c>
      <c r="AH1127" s="4">
        <v>0.625</v>
      </c>
      <c r="AI1127" s="5">
        <v>12.27</v>
      </c>
      <c r="AJ1127">
        <v>18.41</v>
      </c>
      <c r="AL1127" t="s">
        <v>81</v>
      </c>
      <c r="AM1127" t="s">
        <v>82</v>
      </c>
      <c r="AO1127" t="s">
        <v>83</v>
      </c>
      <c r="AR1127" t="s">
        <v>82</v>
      </c>
      <c r="AT1127" t="s">
        <v>82</v>
      </c>
      <c r="AW1127" t="s">
        <v>82</v>
      </c>
      <c r="AY1127" t="s">
        <v>9826</v>
      </c>
      <c r="AZ1127" t="s">
        <v>8703</v>
      </c>
      <c r="BA1127" t="s">
        <v>3224</v>
      </c>
      <c r="BB1127">
        <v>39056</v>
      </c>
      <c r="BC1127" t="s">
        <v>79</v>
      </c>
      <c r="BH1127" t="s">
        <v>12812</v>
      </c>
      <c r="BJ1127">
        <v>640942422</v>
      </c>
    </row>
    <row r="1128" spans="1:62" x14ac:dyDescent="0.25">
      <c r="A1128" t="s">
        <v>12866</v>
      </c>
      <c r="B1128" s="2">
        <v>43451</v>
      </c>
      <c r="C1128" t="s">
        <v>63</v>
      </c>
      <c r="D1128" s="3">
        <v>43420.79392635417</v>
      </c>
      <c r="E1128" t="s">
        <v>1763</v>
      </c>
      <c r="F1128" s="2">
        <v>43511</v>
      </c>
      <c r="G1128" s="2">
        <v>43814</v>
      </c>
      <c r="H1128" t="s">
        <v>12509</v>
      </c>
      <c r="J1128" t="s">
        <v>12867</v>
      </c>
      <c r="L1128" t="s">
        <v>1225</v>
      </c>
      <c r="M1128" t="s">
        <v>105</v>
      </c>
      <c r="N1128">
        <v>75229</v>
      </c>
      <c r="O1128" t="s">
        <v>70</v>
      </c>
      <c r="Q1128" t="s">
        <v>12512</v>
      </c>
      <c r="S1128" t="s">
        <v>72</v>
      </c>
      <c r="T1128" t="s">
        <v>6264</v>
      </c>
      <c r="U1128" t="s">
        <v>10001</v>
      </c>
      <c r="V1128" t="s">
        <v>104</v>
      </c>
      <c r="W1128" t="s">
        <v>105</v>
      </c>
      <c r="X1128" t="s">
        <v>106</v>
      </c>
      <c r="Y1128" t="str">
        <f>"37-3011"</f>
        <v>37-3011</v>
      </c>
      <c r="Z1128" t="s">
        <v>94</v>
      </c>
      <c r="AA1128">
        <v>561730</v>
      </c>
      <c r="AB1128">
        <v>6</v>
      </c>
      <c r="AC1128">
        <v>6</v>
      </c>
      <c r="AD1128" t="s">
        <v>79</v>
      </c>
      <c r="AE1128" t="s">
        <v>95</v>
      </c>
      <c r="AF1128">
        <v>40</v>
      </c>
      <c r="AG1128" s="4">
        <v>0.29166666666666669</v>
      </c>
      <c r="AH1128" s="4">
        <v>0.66666666666666663</v>
      </c>
      <c r="AI1128" s="5">
        <v>13.94</v>
      </c>
      <c r="AJ1128">
        <v>20.91</v>
      </c>
      <c r="AL1128" t="s">
        <v>81</v>
      </c>
      <c r="AM1128" t="s">
        <v>82</v>
      </c>
      <c r="AO1128" t="s">
        <v>83</v>
      </c>
      <c r="AP1128" t="s">
        <v>67</v>
      </c>
      <c r="AQ1128" t="s">
        <v>67</v>
      </c>
      <c r="AR1128" t="s">
        <v>82</v>
      </c>
      <c r="AT1128" t="s">
        <v>82</v>
      </c>
      <c r="AW1128" t="s">
        <v>82</v>
      </c>
      <c r="AY1128" t="s">
        <v>1225</v>
      </c>
      <c r="AZ1128" t="s">
        <v>1225</v>
      </c>
      <c r="BA1128" t="s">
        <v>105</v>
      </c>
      <c r="BB1128">
        <v>75229</v>
      </c>
      <c r="BC1128" t="s">
        <v>79</v>
      </c>
      <c r="BH1128" t="s">
        <v>12867</v>
      </c>
      <c r="BJ1128">
        <v>752233279</v>
      </c>
    </row>
    <row r="1129" spans="1:62" x14ac:dyDescent="0.25">
      <c r="A1129" t="s">
        <v>12972</v>
      </c>
      <c r="B1129" s="2">
        <v>43451</v>
      </c>
      <c r="C1129" t="s">
        <v>63</v>
      </c>
      <c r="D1129" s="3">
        <v>43420.462569907409</v>
      </c>
      <c r="E1129" t="s">
        <v>1763</v>
      </c>
      <c r="F1129" s="2">
        <v>43510</v>
      </c>
      <c r="G1129" s="2">
        <v>43799</v>
      </c>
      <c r="H1129" t="s">
        <v>12973</v>
      </c>
      <c r="I1129" t="s">
        <v>12974</v>
      </c>
      <c r="J1129" t="s">
        <v>12975</v>
      </c>
      <c r="K1129" t="s">
        <v>12976</v>
      </c>
      <c r="L1129" t="s">
        <v>12977</v>
      </c>
      <c r="M1129" t="s">
        <v>323</v>
      </c>
      <c r="N1129">
        <v>95345</v>
      </c>
      <c r="O1129" t="s">
        <v>70</v>
      </c>
      <c r="Q1129" t="s">
        <v>12978</v>
      </c>
      <c r="S1129" t="s">
        <v>72</v>
      </c>
      <c r="T1129" t="s">
        <v>5800</v>
      </c>
      <c r="U1129" t="s">
        <v>5801</v>
      </c>
      <c r="V1129" t="s">
        <v>5802</v>
      </c>
      <c r="W1129" t="s">
        <v>100</v>
      </c>
      <c r="X1129" t="s">
        <v>1241</v>
      </c>
      <c r="Y1129" t="str">
        <f>"35-9021"</f>
        <v>35-9021</v>
      </c>
      <c r="Z1129" t="s">
        <v>315</v>
      </c>
      <c r="AA1129">
        <v>721199</v>
      </c>
      <c r="AB1129">
        <v>6</v>
      </c>
      <c r="AC1129">
        <v>6</v>
      </c>
      <c r="AD1129" t="s">
        <v>79</v>
      </c>
      <c r="AE1129" t="s">
        <v>95</v>
      </c>
      <c r="AF1129">
        <v>35</v>
      </c>
      <c r="AG1129" s="4">
        <v>0.29166666666666669</v>
      </c>
      <c r="AH1129" s="4">
        <v>0.625</v>
      </c>
      <c r="AI1129" s="5">
        <v>11.44</v>
      </c>
      <c r="AJ1129">
        <v>17.16</v>
      </c>
      <c r="AL1129" t="s">
        <v>81</v>
      </c>
      <c r="AM1129" t="s">
        <v>82</v>
      </c>
      <c r="AO1129" t="s">
        <v>83</v>
      </c>
      <c r="AR1129" t="s">
        <v>82</v>
      </c>
      <c r="AT1129" t="s">
        <v>82</v>
      </c>
      <c r="AW1129" t="s">
        <v>82</v>
      </c>
      <c r="AY1129" t="s">
        <v>12977</v>
      </c>
      <c r="AZ1129" t="s">
        <v>12979</v>
      </c>
      <c r="BA1129" t="s">
        <v>323</v>
      </c>
      <c r="BB1129">
        <v>95345</v>
      </c>
      <c r="BC1129" t="s">
        <v>87</v>
      </c>
      <c r="BH1129" t="s">
        <v>12975</v>
      </c>
      <c r="BJ1129">
        <v>770434285</v>
      </c>
    </row>
    <row r="1130" spans="1:62" x14ac:dyDescent="0.25">
      <c r="A1130" t="s">
        <v>13005</v>
      </c>
      <c r="B1130" s="2">
        <v>43451</v>
      </c>
      <c r="C1130" t="s">
        <v>63</v>
      </c>
      <c r="D1130" s="3">
        <v>43420.791984988427</v>
      </c>
      <c r="E1130" t="s">
        <v>1763</v>
      </c>
      <c r="F1130" s="2">
        <v>43511</v>
      </c>
      <c r="G1130" s="2">
        <v>43814</v>
      </c>
      <c r="H1130" t="s">
        <v>13006</v>
      </c>
      <c r="I1130" t="s">
        <v>67</v>
      </c>
      <c r="J1130" t="s">
        <v>13007</v>
      </c>
      <c r="K1130" t="s">
        <v>8776</v>
      </c>
      <c r="L1130" t="s">
        <v>7348</v>
      </c>
      <c r="M1130" t="s">
        <v>1246</v>
      </c>
      <c r="N1130">
        <v>65202</v>
      </c>
      <c r="O1130" t="s">
        <v>70</v>
      </c>
      <c r="P1130" t="s">
        <v>67</v>
      </c>
      <c r="Q1130" t="s">
        <v>13008</v>
      </c>
      <c r="S1130" t="s">
        <v>72</v>
      </c>
      <c r="T1130" t="s">
        <v>6264</v>
      </c>
      <c r="U1130" t="s">
        <v>10001</v>
      </c>
      <c r="V1130" t="s">
        <v>104</v>
      </c>
      <c r="W1130" t="s">
        <v>105</v>
      </c>
      <c r="X1130" t="s">
        <v>106</v>
      </c>
      <c r="Y1130" t="str">
        <f>"37-3011"</f>
        <v>37-3011</v>
      </c>
      <c r="Z1130" t="s">
        <v>94</v>
      </c>
      <c r="AA1130">
        <v>561730</v>
      </c>
      <c r="AB1130">
        <v>18</v>
      </c>
      <c r="AC1130">
        <v>18</v>
      </c>
      <c r="AD1130" t="s">
        <v>79</v>
      </c>
      <c r="AE1130" t="s">
        <v>80</v>
      </c>
      <c r="AF1130">
        <v>40</v>
      </c>
      <c r="AG1130" s="4">
        <v>0.29166666666666669</v>
      </c>
      <c r="AH1130" s="4">
        <v>0.66666666666666663</v>
      </c>
      <c r="AI1130" s="5">
        <v>13.36</v>
      </c>
      <c r="AJ1130">
        <v>20.04</v>
      </c>
      <c r="AL1130" t="s">
        <v>81</v>
      </c>
      <c r="AM1130" t="s">
        <v>82</v>
      </c>
      <c r="AO1130" t="s">
        <v>83</v>
      </c>
      <c r="AP1130" t="s">
        <v>67</v>
      </c>
      <c r="AQ1130" t="s">
        <v>67</v>
      </c>
      <c r="AR1130" t="s">
        <v>82</v>
      </c>
      <c r="AT1130" t="s">
        <v>82</v>
      </c>
      <c r="AW1130" t="s">
        <v>82</v>
      </c>
      <c r="AY1130" t="s">
        <v>7348</v>
      </c>
      <c r="AZ1130" t="s">
        <v>528</v>
      </c>
      <c r="BA1130" t="s">
        <v>1246</v>
      </c>
      <c r="BB1130">
        <v>65202</v>
      </c>
      <c r="BC1130" t="s">
        <v>79</v>
      </c>
      <c r="BH1130" t="s">
        <v>13007</v>
      </c>
      <c r="BJ1130">
        <v>431573734</v>
      </c>
    </row>
    <row r="1131" spans="1:62" x14ac:dyDescent="0.25">
      <c r="A1131" t="s">
        <v>13077</v>
      </c>
      <c r="B1131" s="2">
        <v>43451</v>
      </c>
      <c r="C1131" t="s">
        <v>63</v>
      </c>
      <c r="D1131" s="3">
        <v>43420.794101979169</v>
      </c>
      <c r="E1131" t="s">
        <v>1763</v>
      </c>
      <c r="F1131" s="2">
        <v>43511</v>
      </c>
      <c r="G1131" s="2">
        <v>43814</v>
      </c>
      <c r="H1131" t="s">
        <v>10553</v>
      </c>
      <c r="J1131" t="s">
        <v>10554</v>
      </c>
      <c r="L1131" t="s">
        <v>10555</v>
      </c>
      <c r="M1131" t="s">
        <v>1246</v>
      </c>
      <c r="N1131">
        <v>63367</v>
      </c>
      <c r="O1131" t="s">
        <v>70</v>
      </c>
      <c r="Q1131" t="s">
        <v>10556</v>
      </c>
      <c r="S1131" t="s">
        <v>72</v>
      </c>
      <c r="T1131" t="s">
        <v>6264</v>
      </c>
      <c r="U1131" t="s">
        <v>4263</v>
      </c>
      <c r="V1131" t="s">
        <v>104</v>
      </c>
      <c r="W1131" t="s">
        <v>105</v>
      </c>
      <c r="X1131" t="s">
        <v>106</v>
      </c>
      <c r="Y1131" t="str">
        <f>"37-3011"</f>
        <v>37-3011</v>
      </c>
      <c r="Z1131" t="s">
        <v>94</v>
      </c>
      <c r="AA1131">
        <v>561730</v>
      </c>
      <c r="AB1131">
        <v>24</v>
      </c>
      <c r="AC1131">
        <v>24</v>
      </c>
      <c r="AD1131" t="s">
        <v>79</v>
      </c>
      <c r="AE1131" t="s">
        <v>80</v>
      </c>
      <c r="AF1131">
        <v>40</v>
      </c>
      <c r="AG1131" s="4">
        <v>0.25</v>
      </c>
      <c r="AH1131" s="4">
        <v>0.625</v>
      </c>
      <c r="AI1131" s="5">
        <v>14.52</v>
      </c>
      <c r="AJ1131">
        <v>21.78</v>
      </c>
      <c r="AK1131">
        <v>21.78</v>
      </c>
      <c r="AL1131" t="s">
        <v>81</v>
      </c>
      <c r="AM1131" t="s">
        <v>82</v>
      </c>
      <c r="AO1131" t="s">
        <v>83</v>
      </c>
      <c r="AR1131" t="s">
        <v>82</v>
      </c>
      <c r="AT1131" t="s">
        <v>82</v>
      </c>
      <c r="AW1131" t="s">
        <v>82</v>
      </c>
      <c r="AY1131" t="s">
        <v>10555</v>
      </c>
      <c r="AZ1131" t="s">
        <v>1707</v>
      </c>
      <c r="BA1131" t="s">
        <v>1246</v>
      </c>
      <c r="BB1131">
        <v>63367</v>
      </c>
      <c r="BC1131" t="s">
        <v>79</v>
      </c>
      <c r="BH1131" t="s">
        <v>10554</v>
      </c>
      <c r="BJ1131">
        <v>431944902</v>
      </c>
    </row>
    <row r="1132" spans="1:62" x14ac:dyDescent="0.25">
      <c r="A1132" t="s">
        <v>13084</v>
      </c>
      <c r="B1132" s="2">
        <v>43451</v>
      </c>
      <c r="C1132" t="s">
        <v>63</v>
      </c>
      <c r="D1132" s="3">
        <v>43420.795926747684</v>
      </c>
      <c r="E1132" t="s">
        <v>1763</v>
      </c>
      <c r="F1132" s="2">
        <v>43511</v>
      </c>
      <c r="G1132" s="2">
        <v>43814</v>
      </c>
      <c r="H1132" t="s">
        <v>13085</v>
      </c>
      <c r="J1132" t="s">
        <v>13086</v>
      </c>
      <c r="L1132" t="s">
        <v>1193</v>
      </c>
      <c r="M1132" t="s">
        <v>105</v>
      </c>
      <c r="N1132">
        <v>76058</v>
      </c>
      <c r="O1132" t="s">
        <v>70</v>
      </c>
      <c r="Q1132" t="s">
        <v>13087</v>
      </c>
      <c r="S1132" t="s">
        <v>72</v>
      </c>
      <c r="T1132" t="s">
        <v>6264</v>
      </c>
      <c r="U1132" t="s">
        <v>4263</v>
      </c>
      <c r="V1132" t="s">
        <v>104</v>
      </c>
      <c r="W1132" t="s">
        <v>105</v>
      </c>
      <c r="X1132" t="s">
        <v>1197</v>
      </c>
      <c r="Y1132" t="str">
        <f>"47-2061"</f>
        <v>47-2061</v>
      </c>
      <c r="Z1132" t="s">
        <v>326</v>
      </c>
      <c r="AA1132">
        <v>237310</v>
      </c>
      <c r="AB1132">
        <v>18</v>
      </c>
      <c r="AC1132">
        <v>18</v>
      </c>
      <c r="AD1132" t="s">
        <v>79</v>
      </c>
      <c r="AE1132" t="s">
        <v>95</v>
      </c>
      <c r="AF1132">
        <v>40</v>
      </c>
      <c r="AG1132" s="4">
        <v>0.29166666666666669</v>
      </c>
      <c r="AH1132" s="4">
        <v>0.66666666666666663</v>
      </c>
      <c r="AI1132" s="5">
        <v>15.04</v>
      </c>
      <c r="AJ1132">
        <v>22.56</v>
      </c>
      <c r="AK1132">
        <v>22.56</v>
      </c>
      <c r="AL1132" t="s">
        <v>81</v>
      </c>
      <c r="AM1132" t="s">
        <v>82</v>
      </c>
      <c r="AO1132" t="s">
        <v>83</v>
      </c>
      <c r="AR1132" t="s">
        <v>82</v>
      </c>
      <c r="AT1132" t="s">
        <v>82</v>
      </c>
      <c r="AW1132" t="s">
        <v>82</v>
      </c>
      <c r="AY1132" t="s">
        <v>1193</v>
      </c>
      <c r="AZ1132" t="s">
        <v>3053</v>
      </c>
      <c r="BA1132" t="s">
        <v>105</v>
      </c>
      <c r="BB1132">
        <v>76058</v>
      </c>
      <c r="BC1132" t="s">
        <v>79</v>
      </c>
      <c r="BH1132" t="s">
        <v>13088</v>
      </c>
      <c r="BJ1132">
        <v>752976013</v>
      </c>
    </row>
    <row r="1133" spans="1:62" x14ac:dyDescent="0.25">
      <c r="A1133" t="s">
        <v>13101</v>
      </c>
      <c r="B1133" s="2">
        <v>43451</v>
      </c>
      <c r="C1133" t="s">
        <v>63</v>
      </c>
      <c r="D1133" s="3">
        <v>43420.796388622686</v>
      </c>
      <c r="E1133" t="s">
        <v>1763</v>
      </c>
      <c r="F1133" s="2">
        <v>43511</v>
      </c>
      <c r="G1133" s="2">
        <v>43799</v>
      </c>
      <c r="H1133" t="s">
        <v>13102</v>
      </c>
      <c r="J1133" t="s">
        <v>13103</v>
      </c>
      <c r="L1133" t="s">
        <v>2505</v>
      </c>
      <c r="M1133" t="s">
        <v>2314</v>
      </c>
      <c r="N1133">
        <v>47715</v>
      </c>
      <c r="O1133" t="s">
        <v>70</v>
      </c>
      <c r="Q1133" t="s">
        <v>13104</v>
      </c>
      <c r="S1133" t="s">
        <v>72</v>
      </c>
      <c r="T1133" t="s">
        <v>6264</v>
      </c>
      <c r="U1133" t="s">
        <v>10931</v>
      </c>
      <c r="V1133" t="s">
        <v>104</v>
      </c>
      <c r="W1133" t="s">
        <v>105</v>
      </c>
      <c r="X1133" t="s">
        <v>106</v>
      </c>
      <c r="Y1133" t="str">
        <f>"37-3011"</f>
        <v>37-3011</v>
      </c>
      <c r="Z1133" t="s">
        <v>94</v>
      </c>
      <c r="AA1133">
        <v>561730</v>
      </c>
      <c r="AB1133">
        <v>6</v>
      </c>
      <c r="AC1133">
        <v>6</v>
      </c>
      <c r="AD1133" t="s">
        <v>79</v>
      </c>
      <c r="AE1133" t="s">
        <v>80</v>
      </c>
      <c r="AF1133">
        <v>40</v>
      </c>
      <c r="AG1133" s="4">
        <v>0.25</v>
      </c>
      <c r="AH1133" s="4">
        <v>0.64583333333333337</v>
      </c>
      <c r="AI1133" s="5">
        <v>11.32</v>
      </c>
      <c r="AJ1133">
        <v>16.98</v>
      </c>
      <c r="AL1133" t="s">
        <v>81</v>
      </c>
      <c r="AM1133" t="s">
        <v>82</v>
      </c>
      <c r="AO1133" t="s">
        <v>83</v>
      </c>
      <c r="AR1133" t="s">
        <v>82</v>
      </c>
      <c r="AT1133" t="s">
        <v>82</v>
      </c>
      <c r="AW1133" t="s">
        <v>82</v>
      </c>
      <c r="AY1133" t="s">
        <v>2505</v>
      </c>
      <c r="AZ1133" t="s">
        <v>13105</v>
      </c>
      <c r="BA1133" t="s">
        <v>2314</v>
      </c>
      <c r="BB1133">
        <v>47715</v>
      </c>
      <c r="BC1133" t="s">
        <v>79</v>
      </c>
      <c r="BH1133" t="s">
        <v>13103</v>
      </c>
      <c r="BJ1133">
        <v>421657707</v>
      </c>
    </row>
    <row r="1134" spans="1:62" x14ac:dyDescent="0.25">
      <c r="A1134" t="s">
        <v>13170</v>
      </c>
      <c r="B1134" s="2">
        <v>43451</v>
      </c>
      <c r="C1134" t="s">
        <v>63</v>
      </c>
      <c r="D1134" s="3">
        <v>43420.794327627314</v>
      </c>
      <c r="E1134" t="s">
        <v>1763</v>
      </c>
      <c r="F1134" s="2">
        <v>43511</v>
      </c>
      <c r="G1134" s="2">
        <v>43790</v>
      </c>
      <c r="H1134" t="s">
        <v>13171</v>
      </c>
      <c r="J1134" t="s">
        <v>13172</v>
      </c>
      <c r="L1134" t="s">
        <v>10488</v>
      </c>
      <c r="M1134" t="s">
        <v>714</v>
      </c>
      <c r="N1134">
        <v>70605</v>
      </c>
      <c r="O1134" t="s">
        <v>70</v>
      </c>
      <c r="Q1134" t="s">
        <v>13173</v>
      </c>
      <c r="S1134" t="s">
        <v>72</v>
      </c>
      <c r="T1134" t="s">
        <v>4262</v>
      </c>
      <c r="U1134" t="s">
        <v>10001</v>
      </c>
      <c r="V1134" t="s">
        <v>1225</v>
      </c>
      <c r="W1134" t="s">
        <v>105</v>
      </c>
      <c r="X1134" t="s">
        <v>106</v>
      </c>
      <c r="Y1134" t="str">
        <f>"37-3011"</f>
        <v>37-3011</v>
      </c>
      <c r="Z1134" t="s">
        <v>94</v>
      </c>
      <c r="AA1134">
        <v>561730</v>
      </c>
      <c r="AB1134">
        <v>10</v>
      </c>
      <c r="AC1134">
        <v>10</v>
      </c>
      <c r="AD1134" t="s">
        <v>79</v>
      </c>
      <c r="AE1134" t="s">
        <v>95</v>
      </c>
      <c r="AF1134">
        <v>40</v>
      </c>
      <c r="AG1134" s="4">
        <v>0.25</v>
      </c>
      <c r="AH1134" s="4">
        <v>0.60416666666666663</v>
      </c>
      <c r="AI1134" s="5">
        <v>13.96</v>
      </c>
      <c r="AJ1134">
        <v>20.94</v>
      </c>
      <c r="AL1134" t="s">
        <v>81</v>
      </c>
      <c r="AM1134" t="s">
        <v>82</v>
      </c>
      <c r="AO1134" t="s">
        <v>83</v>
      </c>
      <c r="AP1134" t="s">
        <v>67</v>
      </c>
      <c r="AQ1134" t="s">
        <v>67</v>
      </c>
      <c r="AR1134" t="s">
        <v>82</v>
      </c>
      <c r="AT1134" t="s">
        <v>82</v>
      </c>
      <c r="AW1134" t="s">
        <v>82</v>
      </c>
      <c r="AY1134" t="s">
        <v>10488</v>
      </c>
      <c r="AZ1134" t="s">
        <v>1730</v>
      </c>
      <c r="BA1134" t="s">
        <v>714</v>
      </c>
      <c r="BB1134">
        <v>70605</v>
      </c>
      <c r="BC1134" t="s">
        <v>87</v>
      </c>
      <c r="BH1134" t="s">
        <v>13172</v>
      </c>
      <c r="BJ1134">
        <v>721428809</v>
      </c>
    </row>
    <row r="1135" spans="1:62" x14ac:dyDescent="0.25">
      <c r="A1135" t="s">
        <v>13195</v>
      </c>
      <c r="B1135" s="2">
        <v>43451</v>
      </c>
      <c r="C1135" t="s">
        <v>63</v>
      </c>
      <c r="D1135" s="3">
        <v>43420.794790185188</v>
      </c>
      <c r="E1135" t="s">
        <v>1763</v>
      </c>
      <c r="F1135" s="2">
        <v>43511</v>
      </c>
      <c r="G1135" s="2">
        <v>43814</v>
      </c>
      <c r="H1135" t="s">
        <v>13196</v>
      </c>
      <c r="J1135" t="s">
        <v>13197</v>
      </c>
      <c r="L1135" t="s">
        <v>13198</v>
      </c>
      <c r="M1135" t="s">
        <v>136</v>
      </c>
      <c r="N1135">
        <v>21015</v>
      </c>
      <c r="O1135" t="s">
        <v>70</v>
      </c>
      <c r="Q1135" t="s">
        <v>13199</v>
      </c>
      <c r="S1135" t="s">
        <v>72</v>
      </c>
      <c r="T1135" t="s">
        <v>6264</v>
      </c>
      <c r="U1135" t="s">
        <v>10001</v>
      </c>
      <c r="V1135" t="s">
        <v>104</v>
      </c>
      <c r="W1135" t="s">
        <v>105</v>
      </c>
      <c r="X1135" t="s">
        <v>106</v>
      </c>
      <c r="Y1135" t="str">
        <f>"37-3011"</f>
        <v>37-3011</v>
      </c>
      <c r="Z1135" t="s">
        <v>94</v>
      </c>
      <c r="AA1135">
        <v>561730</v>
      </c>
      <c r="AB1135">
        <v>8</v>
      </c>
      <c r="AC1135">
        <v>8</v>
      </c>
      <c r="AD1135" t="s">
        <v>79</v>
      </c>
      <c r="AE1135" t="s">
        <v>80</v>
      </c>
      <c r="AF1135">
        <v>40</v>
      </c>
      <c r="AG1135" s="4">
        <v>0.29166666666666669</v>
      </c>
      <c r="AH1135" s="4">
        <v>0.66666666666666663</v>
      </c>
      <c r="AI1135" s="5">
        <v>14.64</v>
      </c>
      <c r="AJ1135">
        <v>21.96</v>
      </c>
      <c r="AL1135" t="s">
        <v>81</v>
      </c>
      <c r="AM1135" t="s">
        <v>82</v>
      </c>
      <c r="AO1135" t="s">
        <v>83</v>
      </c>
      <c r="AP1135" t="s">
        <v>67</v>
      </c>
      <c r="AQ1135" t="s">
        <v>67</v>
      </c>
      <c r="AR1135" t="s">
        <v>82</v>
      </c>
      <c r="AT1135" t="s">
        <v>82</v>
      </c>
      <c r="AW1135" t="s">
        <v>82</v>
      </c>
      <c r="AY1135" t="s">
        <v>13198</v>
      </c>
      <c r="AZ1135" t="s">
        <v>8925</v>
      </c>
      <c r="BA1135" t="s">
        <v>136</v>
      </c>
      <c r="BB1135">
        <v>21015</v>
      </c>
      <c r="BC1135" t="s">
        <v>79</v>
      </c>
      <c r="BH1135" t="s">
        <v>13197</v>
      </c>
      <c r="BJ1135">
        <v>522104554</v>
      </c>
    </row>
    <row r="1136" spans="1:62" x14ac:dyDescent="0.25">
      <c r="A1136" t="s">
        <v>13226</v>
      </c>
      <c r="B1136" s="2">
        <v>43451</v>
      </c>
      <c r="C1136" t="s">
        <v>63</v>
      </c>
      <c r="D1136" s="3">
        <v>43420.795275289354</v>
      </c>
      <c r="E1136" t="s">
        <v>7593</v>
      </c>
      <c r="F1136" s="2">
        <v>43511</v>
      </c>
      <c r="G1136" s="2">
        <v>43799</v>
      </c>
      <c r="H1136" t="s">
        <v>13227</v>
      </c>
      <c r="J1136" t="s">
        <v>13228</v>
      </c>
      <c r="L1136" t="s">
        <v>13066</v>
      </c>
      <c r="M1136" t="s">
        <v>714</v>
      </c>
      <c r="N1136">
        <v>70420</v>
      </c>
      <c r="O1136" t="s">
        <v>70</v>
      </c>
      <c r="Q1136" t="s">
        <v>13229</v>
      </c>
      <c r="R1136">
        <v>206</v>
      </c>
      <c r="S1136" t="s">
        <v>72</v>
      </c>
      <c r="T1136" t="s">
        <v>6264</v>
      </c>
      <c r="U1136" t="s">
        <v>10001</v>
      </c>
      <c r="V1136" t="s">
        <v>104</v>
      </c>
      <c r="W1136" t="s">
        <v>105</v>
      </c>
      <c r="X1136" t="s">
        <v>106</v>
      </c>
      <c r="Y1136" t="str">
        <f>"37-3011"</f>
        <v>37-3011</v>
      </c>
      <c r="Z1136" t="s">
        <v>94</v>
      </c>
      <c r="AA1136">
        <v>561730</v>
      </c>
      <c r="AB1136">
        <v>11</v>
      </c>
      <c r="AC1136">
        <v>10</v>
      </c>
      <c r="AD1136" t="s">
        <v>79</v>
      </c>
      <c r="AE1136" t="s">
        <v>95</v>
      </c>
      <c r="AF1136">
        <v>40</v>
      </c>
      <c r="AG1136" s="4">
        <v>0.27083333333333331</v>
      </c>
      <c r="AH1136" s="4">
        <v>0.60416666666666663</v>
      </c>
      <c r="AI1136" s="5">
        <v>11.93</v>
      </c>
      <c r="AJ1136">
        <v>17.899999999999999</v>
      </c>
      <c r="AL1136" t="s">
        <v>81</v>
      </c>
      <c r="AM1136" t="s">
        <v>82</v>
      </c>
      <c r="AO1136" t="s">
        <v>83</v>
      </c>
      <c r="AP1136" t="s">
        <v>67</v>
      </c>
      <c r="AQ1136" t="s">
        <v>8776</v>
      </c>
      <c r="AR1136" t="s">
        <v>82</v>
      </c>
      <c r="AT1136" t="s">
        <v>82</v>
      </c>
      <c r="AW1136" t="s">
        <v>82</v>
      </c>
      <c r="AY1136" t="s">
        <v>13066</v>
      </c>
      <c r="AZ1136" t="s">
        <v>11872</v>
      </c>
      <c r="BA1136" t="s">
        <v>714</v>
      </c>
      <c r="BB1136">
        <v>70420</v>
      </c>
      <c r="BC1136" t="s">
        <v>87</v>
      </c>
      <c r="BH1136" t="s">
        <v>13228</v>
      </c>
      <c r="BJ1136">
        <v>721030414</v>
      </c>
    </row>
    <row r="1137" spans="1:62" x14ac:dyDescent="0.25">
      <c r="A1137" t="s">
        <v>13478</v>
      </c>
      <c r="B1137" s="2">
        <v>43451</v>
      </c>
      <c r="C1137" t="s">
        <v>63</v>
      </c>
      <c r="D1137" s="3">
        <v>43421.654674594909</v>
      </c>
      <c r="E1137" t="s">
        <v>64</v>
      </c>
      <c r="F1137" s="2">
        <v>43511</v>
      </c>
      <c r="G1137" s="2">
        <v>43772</v>
      </c>
      <c r="H1137" t="s">
        <v>13479</v>
      </c>
      <c r="I1137" t="s">
        <v>13480</v>
      </c>
      <c r="J1137" t="s">
        <v>13481</v>
      </c>
      <c r="K1137" t="s">
        <v>13482</v>
      </c>
      <c r="L1137" t="s">
        <v>4391</v>
      </c>
      <c r="M1137" t="s">
        <v>761</v>
      </c>
      <c r="N1137" t="s">
        <v>13483</v>
      </c>
      <c r="O1137" t="s">
        <v>70</v>
      </c>
      <c r="P1137" t="s">
        <v>67</v>
      </c>
      <c r="Q1137" t="s">
        <v>13484</v>
      </c>
      <c r="S1137" t="s">
        <v>72</v>
      </c>
      <c r="T1137" t="s">
        <v>5156</v>
      </c>
      <c r="U1137" t="s">
        <v>5157</v>
      </c>
      <c r="V1137" t="s">
        <v>5158</v>
      </c>
      <c r="W1137" t="s">
        <v>105</v>
      </c>
      <c r="X1137" t="s">
        <v>677</v>
      </c>
      <c r="Y1137" t="str">
        <f>"39-3091"</f>
        <v>39-3091</v>
      </c>
      <c r="Z1137" t="s">
        <v>677</v>
      </c>
      <c r="AA1137">
        <v>713990</v>
      </c>
      <c r="AB1137">
        <v>30</v>
      </c>
      <c r="AC1137">
        <v>30</v>
      </c>
      <c r="AD1137" t="s">
        <v>79</v>
      </c>
      <c r="AE1137" t="s">
        <v>80</v>
      </c>
      <c r="AF1137">
        <v>40</v>
      </c>
      <c r="AG1137" s="4">
        <v>0.54166666666666663</v>
      </c>
      <c r="AH1137" s="4">
        <v>0.91666666666666663</v>
      </c>
      <c r="AI1137" s="5">
        <v>341.6</v>
      </c>
      <c r="AJ1137">
        <v>0</v>
      </c>
      <c r="AK1137">
        <v>0</v>
      </c>
      <c r="AL1137" t="s">
        <v>81</v>
      </c>
      <c r="AM1137" t="s">
        <v>82</v>
      </c>
      <c r="AO1137" t="s">
        <v>83</v>
      </c>
      <c r="AR1137" t="s">
        <v>82</v>
      </c>
      <c r="AT1137" t="s">
        <v>82</v>
      </c>
      <c r="AW1137" t="s">
        <v>82</v>
      </c>
      <c r="AY1137" t="s">
        <v>1753</v>
      </c>
      <c r="AZ1137" t="s">
        <v>13485</v>
      </c>
      <c r="BA1137" t="s">
        <v>761</v>
      </c>
      <c r="BB1137">
        <v>30318</v>
      </c>
      <c r="BC1137" t="s">
        <v>79</v>
      </c>
      <c r="BH1137" t="s">
        <v>13486</v>
      </c>
      <c r="BI1137" t="s">
        <v>67</v>
      </c>
      <c r="BJ1137">
        <v>582522300</v>
      </c>
    </row>
    <row r="1138" spans="1:62" x14ac:dyDescent="0.25">
      <c r="A1138" t="s">
        <v>13870</v>
      </c>
      <c r="B1138" s="2">
        <v>43451</v>
      </c>
      <c r="C1138" t="s">
        <v>63</v>
      </c>
      <c r="D1138" s="3">
        <v>43421.769826226853</v>
      </c>
      <c r="E1138" t="s">
        <v>1763</v>
      </c>
      <c r="F1138" s="2">
        <v>43511</v>
      </c>
      <c r="G1138" s="2">
        <v>43814</v>
      </c>
      <c r="H1138" t="s">
        <v>13871</v>
      </c>
      <c r="J1138" t="s">
        <v>13872</v>
      </c>
      <c r="L1138" t="s">
        <v>13873</v>
      </c>
      <c r="M1138" t="s">
        <v>76</v>
      </c>
      <c r="N1138">
        <v>74033</v>
      </c>
      <c r="O1138" t="s">
        <v>70</v>
      </c>
      <c r="Q1138" t="s">
        <v>13874</v>
      </c>
      <c r="S1138" t="s">
        <v>72</v>
      </c>
      <c r="T1138" t="s">
        <v>9501</v>
      </c>
      <c r="U1138" t="s">
        <v>9597</v>
      </c>
      <c r="V1138" t="s">
        <v>1703</v>
      </c>
      <c r="W1138" t="s">
        <v>76</v>
      </c>
      <c r="X1138" t="s">
        <v>106</v>
      </c>
      <c r="Y1138" t="str">
        <f>"37-3011"</f>
        <v>37-3011</v>
      </c>
      <c r="Z1138" t="s">
        <v>94</v>
      </c>
      <c r="AA1138">
        <v>111421</v>
      </c>
      <c r="AB1138">
        <v>10</v>
      </c>
      <c r="AC1138">
        <v>10</v>
      </c>
      <c r="AD1138" t="s">
        <v>79</v>
      </c>
      <c r="AE1138" t="s">
        <v>80</v>
      </c>
      <c r="AF1138">
        <v>40</v>
      </c>
      <c r="AG1138" s="4">
        <v>0.29166666666666669</v>
      </c>
      <c r="AH1138" s="4">
        <v>0.66666666666666663</v>
      </c>
      <c r="AI1138" s="5">
        <v>12.95</v>
      </c>
      <c r="AJ1138">
        <v>19.45</v>
      </c>
      <c r="AK1138">
        <v>19.45</v>
      </c>
      <c r="AL1138" t="s">
        <v>81</v>
      </c>
      <c r="AM1138" t="s">
        <v>82</v>
      </c>
      <c r="AO1138" t="s">
        <v>83</v>
      </c>
      <c r="AR1138" t="s">
        <v>82</v>
      </c>
      <c r="AT1138" t="s">
        <v>82</v>
      </c>
      <c r="AW1138" t="s">
        <v>72</v>
      </c>
      <c r="AX1138">
        <v>3</v>
      </c>
      <c r="AY1138" t="s">
        <v>13873</v>
      </c>
      <c r="AZ1138" t="s">
        <v>1703</v>
      </c>
      <c r="BA1138" t="s">
        <v>76</v>
      </c>
      <c r="BB1138">
        <v>74033</v>
      </c>
      <c r="BC1138" t="s">
        <v>79</v>
      </c>
      <c r="BH1138" t="s">
        <v>13872</v>
      </c>
      <c r="BJ1138">
        <v>271872979</v>
      </c>
    </row>
    <row r="1139" spans="1:62" x14ac:dyDescent="0.25">
      <c r="A1139" t="s">
        <v>15269</v>
      </c>
      <c r="B1139" s="2">
        <v>43451</v>
      </c>
      <c r="C1139" t="s">
        <v>63</v>
      </c>
      <c r="D1139" s="3">
        <v>43425.837930833331</v>
      </c>
      <c r="E1139" t="s">
        <v>64</v>
      </c>
      <c r="F1139" s="2">
        <v>43516</v>
      </c>
      <c r="G1139" s="2">
        <v>43814</v>
      </c>
      <c r="H1139" t="s">
        <v>15270</v>
      </c>
      <c r="J1139" t="s">
        <v>15271</v>
      </c>
      <c r="K1139" t="s">
        <v>15272</v>
      </c>
      <c r="L1139" t="s">
        <v>15273</v>
      </c>
      <c r="M1139" t="s">
        <v>147</v>
      </c>
      <c r="N1139">
        <v>19533</v>
      </c>
      <c r="O1139" t="s">
        <v>70</v>
      </c>
      <c r="Q1139" t="s">
        <v>15274</v>
      </c>
      <c r="S1139" t="s">
        <v>72</v>
      </c>
      <c r="T1139" t="s">
        <v>1755</v>
      </c>
      <c r="U1139" t="s">
        <v>8950</v>
      </c>
      <c r="V1139" t="s">
        <v>1882</v>
      </c>
      <c r="W1139" t="s">
        <v>278</v>
      </c>
      <c r="X1139" t="s">
        <v>106</v>
      </c>
      <c r="Y1139" t="str">
        <f>"37-3011"</f>
        <v>37-3011</v>
      </c>
      <c r="Z1139" t="s">
        <v>94</v>
      </c>
      <c r="AA1139">
        <v>561730</v>
      </c>
      <c r="AB1139">
        <v>10</v>
      </c>
      <c r="AC1139">
        <v>10</v>
      </c>
      <c r="AD1139" t="s">
        <v>79</v>
      </c>
      <c r="AE1139" t="s">
        <v>80</v>
      </c>
      <c r="AF1139">
        <v>40</v>
      </c>
      <c r="AG1139" s="4">
        <v>0.29166666666666669</v>
      </c>
      <c r="AH1139" s="4">
        <v>0.64583333333333337</v>
      </c>
      <c r="AI1139" s="5">
        <v>14.28</v>
      </c>
      <c r="AJ1139">
        <v>21.42</v>
      </c>
      <c r="AL1139" t="s">
        <v>81</v>
      </c>
      <c r="AM1139" t="s">
        <v>82</v>
      </c>
      <c r="AO1139" t="s">
        <v>83</v>
      </c>
      <c r="AR1139" t="s">
        <v>82</v>
      </c>
      <c r="AT1139" t="s">
        <v>82</v>
      </c>
      <c r="AW1139" t="s">
        <v>72</v>
      </c>
      <c r="AX1139">
        <v>3</v>
      </c>
      <c r="AY1139" t="s">
        <v>15273</v>
      </c>
      <c r="AZ1139" t="s">
        <v>15275</v>
      </c>
      <c r="BA1139" t="s">
        <v>147</v>
      </c>
      <c r="BB1139">
        <v>19533</v>
      </c>
      <c r="BC1139" t="s">
        <v>79</v>
      </c>
      <c r="BH1139" t="s">
        <v>15271</v>
      </c>
      <c r="BJ1139">
        <v>203286923</v>
      </c>
    </row>
    <row r="1140" spans="1:62" x14ac:dyDescent="0.25">
      <c r="A1140" t="s">
        <v>23707</v>
      </c>
      <c r="B1140" s="2">
        <v>43451</v>
      </c>
      <c r="C1140" t="s">
        <v>63</v>
      </c>
      <c r="D1140" s="3">
        <v>43444.728697465274</v>
      </c>
      <c r="E1140" t="s">
        <v>91</v>
      </c>
      <c r="H1140" t="s">
        <v>23708</v>
      </c>
      <c r="I1140" t="s">
        <v>67</v>
      </c>
      <c r="J1140" t="s">
        <v>23709</v>
      </c>
      <c r="K1140" t="s">
        <v>67</v>
      </c>
      <c r="L1140" t="s">
        <v>19030</v>
      </c>
      <c r="M1140" t="s">
        <v>69</v>
      </c>
      <c r="N1140">
        <v>40299</v>
      </c>
      <c r="O1140" t="s">
        <v>70</v>
      </c>
      <c r="P1140" t="s">
        <v>67</v>
      </c>
      <c r="Q1140" t="s">
        <v>23710</v>
      </c>
      <c r="S1140" t="s">
        <v>72</v>
      </c>
      <c r="T1140" t="s">
        <v>23711</v>
      </c>
      <c r="U1140" t="s">
        <v>23712</v>
      </c>
      <c r="V1140" t="s">
        <v>526</v>
      </c>
      <c r="W1140" t="s">
        <v>69</v>
      </c>
      <c r="X1140" t="s">
        <v>8636</v>
      </c>
      <c r="Y1140" t="str">
        <f>"37-3011"</f>
        <v>37-3011</v>
      </c>
      <c r="Z1140" t="s">
        <v>94</v>
      </c>
      <c r="AA1140">
        <v>561730</v>
      </c>
      <c r="AB1140">
        <v>30</v>
      </c>
      <c r="AD1140" t="s">
        <v>79</v>
      </c>
      <c r="AE1140" t="s">
        <v>80</v>
      </c>
      <c r="AF1140">
        <v>40</v>
      </c>
      <c r="AG1140" s="4">
        <v>0.33333333333333331</v>
      </c>
      <c r="AH1140" s="4">
        <v>0.6875</v>
      </c>
      <c r="AI1140" s="5">
        <v>13.31</v>
      </c>
      <c r="AJ1140">
        <v>19.97</v>
      </c>
      <c r="AL1140" t="s">
        <v>81</v>
      </c>
      <c r="AM1140" t="s">
        <v>82</v>
      </c>
      <c r="AO1140" t="s">
        <v>83</v>
      </c>
      <c r="AP1140" t="s">
        <v>67</v>
      </c>
      <c r="AQ1140" t="s">
        <v>67</v>
      </c>
      <c r="AR1140" t="s">
        <v>82</v>
      </c>
      <c r="AT1140" t="s">
        <v>82</v>
      </c>
      <c r="AW1140" t="s">
        <v>82</v>
      </c>
      <c r="AY1140" t="s">
        <v>2106</v>
      </c>
      <c r="AZ1140" t="s">
        <v>713</v>
      </c>
      <c r="BA1140" t="s">
        <v>69</v>
      </c>
      <c r="BB1140">
        <v>40299</v>
      </c>
      <c r="BC1140" t="s">
        <v>79</v>
      </c>
      <c r="BH1140" t="s">
        <v>23713</v>
      </c>
      <c r="BI1140" t="s">
        <v>67</v>
      </c>
      <c r="BJ1140">
        <v>611137152</v>
      </c>
    </row>
    <row r="1141" spans="1:62" x14ac:dyDescent="0.25">
      <c r="A1141" t="s">
        <v>23937</v>
      </c>
      <c r="B1141" s="2">
        <v>43451</v>
      </c>
      <c r="C1141" t="s">
        <v>63</v>
      </c>
      <c r="D1141" s="3">
        <v>43445.522990868056</v>
      </c>
      <c r="E1141" t="s">
        <v>91</v>
      </c>
      <c r="H1141" t="s">
        <v>23938</v>
      </c>
      <c r="I1141" t="s">
        <v>130</v>
      </c>
      <c r="J1141" t="s">
        <v>23939</v>
      </c>
      <c r="K1141" t="s">
        <v>130</v>
      </c>
      <c r="L1141" t="s">
        <v>360</v>
      </c>
      <c r="M1141" t="s">
        <v>207</v>
      </c>
      <c r="N1141">
        <v>2554</v>
      </c>
      <c r="O1141" t="s">
        <v>70</v>
      </c>
      <c r="P1141" t="s">
        <v>130</v>
      </c>
      <c r="Q1141" t="s">
        <v>23940</v>
      </c>
      <c r="S1141" t="s">
        <v>82</v>
      </c>
      <c r="U1141" t="s">
        <v>92</v>
      </c>
      <c r="X1141" t="s">
        <v>23941</v>
      </c>
      <c r="Y1141" t="str">
        <f>"53-7061"</f>
        <v>53-7061</v>
      </c>
      <c r="Z1141" t="s">
        <v>2525</v>
      </c>
      <c r="AA1141">
        <v>441222</v>
      </c>
      <c r="AB1141">
        <v>1</v>
      </c>
      <c r="AD1141" t="s">
        <v>79</v>
      </c>
      <c r="AE1141" t="s">
        <v>80</v>
      </c>
      <c r="AF1141">
        <v>40</v>
      </c>
      <c r="AG1141" s="4">
        <v>0.33333333333333331</v>
      </c>
      <c r="AH1141" s="4">
        <v>0.70833333333333337</v>
      </c>
      <c r="AI1141" s="5">
        <v>16.5</v>
      </c>
      <c r="AJ1141">
        <v>0</v>
      </c>
      <c r="AK1141">
        <v>0</v>
      </c>
      <c r="AL1141" t="s">
        <v>81</v>
      </c>
      <c r="AM1141" t="s">
        <v>82</v>
      </c>
      <c r="AO1141" t="s">
        <v>83</v>
      </c>
      <c r="AP1141" t="s">
        <v>130</v>
      </c>
      <c r="AQ1141" t="s">
        <v>130</v>
      </c>
      <c r="AR1141" t="s">
        <v>82</v>
      </c>
      <c r="AT1141" t="s">
        <v>82</v>
      </c>
      <c r="AW1141" t="s">
        <v>82</v>
      </c>
      <c r="AY1141" t="s">
        <v>10205</v>
      </c>
      <c r="AZ1141" t="s">
        <v>23942</v>
      </c>
      <c r="BA1141" t="s">
        <v>207</v>
      </c>
      <c r="BB1141">
        <v>2554</v>
      </c>
      <c r="BC1141" t="s">
        <v>87</v>
      </c>
      <c r="BH1141" t="s">
        <v>23943</v>
      </c>
      <c r="BI1141" t="s">
        <v>130</v>
      </c>
      <c r="BJ1141">
        <v>43296330</v>
      </c>
    </row>
    <row r="1142" spans="1:62" x14ac:dyDescent="0.25">
      <c r="A1142" t="s">
        <v>1762</v>
      </c>
      <c r="B1142" s="2">
        <v>43452</v>
      </c>
      <c r="C1142" t="s">
        <v>63</v>
      </c>
      <c r="D1142" s="3">
        <v>43420.79344577546</v>
      </c>
      <c r="E1142" t="s">
        <v>1763</v>
      </c>
      <c r="F1142" s="2">
        <v>43511</v>
      </c>
      <c r="G1142" s="2">
        <v>43814</v>
      </c>
      <c r="H1142" t="s">
        <v>1764</v>
      </c>
      <c r="J1142" t="s">
        <v>1765</v>
      </c>
      <c r="K1142" t="s">
        <v>1766</v>
      </c>
      <c r="L1142" t="s">
        <v>1767</v>
      </c>
      <c r="M1142" t="s">
        <v>626</v>
      </c>
      <c r="N1142">
        <v>71601</v>
      </c>
      <c r="O1142" t="s">
        <v>70</v>
      </c>
      <c r="Q1142" t="s">
        <v>1768</v>
      </c>
      <c r="S1142" t="s">
        <v>72</v>
      </c>
      <c r="T1142" t="s">
        <v>1738</v>
      </c>
      <c r="U1142" t="s">
        <v>1739</v>
      </c>
      <c r="V1142" t="s">
        <v>1740</v>
      </c>
      <c r="W1142" t="s">
        <v>278</v>
      </c>
      <c r="X1142" t="s">
        <v>326</v>
      </c>
      <c r="Y1142" t="str">
        <f>"47-2061"</f>
        <v>47-2061</v>
      </c>
      <c r="Z1142" t="s">
        <v>326</v>
      </c>
      <c r="AA1142">
        <v>236220</v>
      </c>
      <c r="AB1142">
        <v>30</v>
      </c>
      <c r="AC1142">
        <v>30</v>
      </c>
      <c r="AD1142" t="s">
        <v>79</v>
      </c>
      <c r="AE1142" t="s">
        <v>95</v>
      </c>
      <c r="AF1142">
        <v>40</v>
      </c>
      <c r="AG1142" s="4">
        <v>0.29166666666666669</v>
      </c>
      <c r="AH1142" s="4">
        <v>0.70833333333333337</v>
      </c>
      <c r="AI1142" s="5">
        <v>14.67</v>
      </c>
      <c r="AJ1142">
        <v>22.01</v>
      </c>
      <c r="AK1142">
        <v>22.01</v>
      </c>
      <c r="AL1142" t="s">
        <v>81</v>
      </c>
      <c r="AM1142" t="s">
        <v>82</v>
      </c>
      <c r="AO1142" t="s">
        <v>83</v>
      </c>
      <c r="AR1142" t="s">
        <v>82</v>
      </c>
      <c r="AT1142" t="s">
        <v>82</v>
      </c>
      <c r="AW1142" t="s">
        <v>72</v>
      </c>
      <c r="AX1142">
        <v>1</v>
      </c>
      <c r="AY1142" t="s">
        <v>1767</v>
      </c>
      <c r="AZ1142" t="s">
        <v>713</v>
      </c>
      <c r="BA1142" t="s">
        <v>626</v>
      </c>
      <c r="BB1142">
        <v>71601</v>
      </c>
      <c r="BC1142" t="s">
        <v>79</v>
      </c>
      <c r="BH1142" t="s">
        <v>1769</v>
      </c>
      <c r="BJ1142">
        <v>813697743</v>
      </c>
    </row>
    <row r="1143" spans="1:62" x14ac:dyDescent="0.25">
      <c r="A1143" t="s">
        <v>2055</v>
      </c>
      <c r="B1143" s="2">
        <v>43452</v>
      </c>
      <c r="C1143" t="s">
        <v>63</v>
      </c>
      <c r="D1143" s="3">
        <v>43420.792197349539</v>
      </c>
      <c r="E1143" t="s">
        <v>91</v>
      </c>
      <c r="H1143" t="s">
        <v>2056</v>
      </c>
      <c r="J1143" t="s">
        <v>2057</v>
      </c>
      <c r="L1143" t="s">
        <v>2058</v>
      </c>
      <c r="M1143" t="s">
        <v>105</v>
      </c>
      <c r="N1143">
        <v>78626</v>
      </c>
      <c r="O1143" t="s">
        <v>70</v>
      </c>
      <c r="Q1143" t="s">
        <v>2059</v>
      </c>
      <c r="S1143" t="s">
        <v>72</v>
      </c>
      <c r="T1143" t="s">
        <v>2060</v>
      </c>
      <c r="U1143" t="s">
        <v>1918</v>
      </c>
      <c r="V1143" t="s">
        <v>1919</v>
      </c>
      <c r="W1143" t="s">
        <v>105</v>
      </c>
      <c r="X1143" t="s">
        <v>2061</v>
      </c>
      <c r="Y1143" t="str">
        <f>"37-3011"</f>
        <v>37-3011</v>
      </c>
      <c r="Z1143" t="s">
        <v>94</v>
      </c>
      <c r="AA1143">
        <v>561730</v>
      </c>
      <c r="AB1143">
        <v>12</v>
      </c>
      <c r="AD1143" t="s">
        <v>79</v>
      </c>
      <c r="AE1143" t="s">
        <v>95</v>
      </c>
      <c r="AF1143">
        <v>35</v>
      </c>
      <c r="AG1143" s="4">
        <v>0.33333333333333331</v>
      </c>
      <c r="AH1143" s="4">
        <v>0.70833333333333337</v>
      </c>
      <c r="AI1143" s="5">
        <v>13.91</v>
      </c>
      <c r="AJ1143">
        <v>20.87</v>
      </c>
      <c r="AL1143" t="s">
        <v>81</v>
      </c>
      <c r="AM1143" t="s">
        <v>82</v>
      </c>
      <c r="AO1143" t="s">
        <v>83</v>
      </c>
      <c r="AR1143" t="s">
        <v>82</v>
      </c>
      <c r="AT1143" t="s">
        <v>82</v>
      </c>
      <c r="AW1143" t="s">
        <v>82</v>
      </c>
      <c r="AY1143" t="s">
        <v>2058</v>
      </c>
      <c r="AZ1143" t="s">
        <v>2062</v>
      </c>
      <c r="BA1143" t="s">
        <v>105</v>
      </c>
      <c r="BB1143">
        <v>78626</v>
      </c>
      <c r="BC1143" t="s">
        <v>79</v>
      </c>
      <c r="BH1143" t="s">
        <v>2057</v>
      </c>
      <c r="BJ1143">
        <v>262943708</v>
      </c>
    </row>
    <row r="1144" spans="1:62" x14ac:dyDescent="0.25">
      <c r="A1144" t="s">
        <v>2853</v>
      </c>
      <c r="B1144" s="2">
        <v>43452</v>
      </c>
      <c r="C1144" t="s">
        <v>63</v>
      </c>
      <c r="D1144" s="3">
        <v>43434.791687488425</v>
      </c>
      <c r="E1144" t="s">
        <v>91</v>
      </c>
      <c r="H1144" t="s">
        <v>2854</v>
      </c>
      <c r="J1144" t="s">
        <v>2855</v>
      </c>
      <c r="L1144" t="s">
        <v>2856</v>
      </c>
      <c r="M1144" t="s">
        <v>308</v>
      </c>
      <c r="N1144">
        <v>7401</v>
      </c>
      <c r="O1144" t="s">
        <v>70</v>
      </c>
      <c r="Q1144" t="s">
        <v>2857</v>
      </c>
      <c r="S1144" t="s">
        <v>72</v>
      </c>
      <c r="T1144" t="s">
        <v>2824</v>
      </c>
      <c r="U1144" t="s">
        <v>2825</v>
      </c>
      <c r="V1144" t="s">
        <v>642</v>
      </c>
      <c r="W1144" t="s">
        <v>105</v>
      </c>
      <c r="X1144" t="s">
        <v>106</v>
      </c>
      <c r="Y1144" t="str">
        <f>"37-3011"</f>
        <v>37-3011</v>
      </c>
      <c r="Z1144" t="s">
        <v>94</v>
      </c>
      <c r="AA1144">
        <v>561730</v>
      </c>
      <c r="AB1144">
        <v>19</v>
      </c>
      <c r="AD1144" t="s">
        <v>79</v>
      </c>
      <c r="AE1144" t="s">
        <v>95</v>
      </c>
      <c r="AF1144">
        <v>40</v>
      </c>
      <c r="AG1144" s="4">
        <v>0.30208333333333331</v>
      </c>
      <c r="AH1144" s="4">
        <v>0.65625</v>
      </c>
      <c r="AI1144" s="5">
        <v>16.809999999999999</v>
      </c>
      <c r="AJ1144">
        <v>25.22</v>
      </c>
      <c r="AL1144" t="s">
        <v>81</v>
      </c>
      <c r="AM1144" t="s">
        <v>82</v>
      </c>
      <c r="AO1144" t="s">
        <v>83</v>
      </c>
      <c r="AR1144" t="s">
        <v>82</v>
      </c>
      <c r="AT1144" t="s">
        <v>82</v>
      </c>
      <c r="AW1144" t="s">
        <v>82</v>
      </c>
      <c r="AY1144" t="s">
        <v>2856</v>
      </c>
      <c r="AZ1144" t="s">
        <v>2858</v>
      </c>
      <c r="BA1144" t="s">
        <v>308</v>
      </c>
      <c r="BB1144">
        <v>7401</v>
      </c>
      <c r="BC1144" t="s">
        <v>79</v>
      </c>
      <c r="BH1144" t="s">
        <v>2859</v>
      </c>
      <c r="BJ1144">
        <v>223285413</v>
      </c>
    </row>
    <row r="1145" spans="1:62" x14ac:dyDescent="0.25">
      <c r="A1145" t="s">
        <v>3518</v>
      </c>
      <c r="B1145" s="2">
        <v>43452</v>
      </c>
      <c r="C1145" t="s">
        <v>63</v>
      </c>
      <c r="D1145" s="3">
        <v>43434.796323113427</v>
      </c>
      <c r="E1145" t="s">
        <v>91</v>
      </c>
      <c r="H1145" t="s">
        <v>3519</v>
      </c>
      <c r="J1145" t="s">
        <v>3520</v>
      </c>
      <c r="K1145" t="s">
        <v>3521</v>
      </c>
      <c r="L1145" t="s">
        <v>2689</v>
      </c>
      <c r="M1145" t="s">
        <v>105</v>
      </c>
      <c r="N1145">
        <v>75057</v>
      </c>
      <c r="O1145" t="s">
        <v>70</v>
      </c>
      <c r="Q1145" t="s">
        <v>3522</v>
      </c>
      <c r="S1145" t="s">
        <v>72</v>
      </c>
      <c r="T1145" t="s">
        <v>640</v>
      </c>
      <c r="U1145" t="s">
        <v>641</v>
      </c>
      <c r="V1145" t="s">
        <v>642</v>
      </c>
      <c r="W1145" t="s">
        <v>105</v>
      </c>
      <c r="X1145" t="s">
        <v>106</v>
      </c>
      <c r="Y1145" t="str">
        <f>"37-3011"</f>
        <v>37-3011</v>
      </c>
      <c r="Z1145" t="s">
        <v>94</v>
      </c>
      <c r="AA1145">
        <v>561730</v>
      </c>
      <c r="AB1145">
        <v>35</v>
      </c>
      <c r="AD1145" t="s">
        <v>79</v>
      </c>
      <c r="AE1145" t="s">
        <v>95</v>
      </c>
      <c r="AF1145">
        <v>40</v>
      </c>
      <c r="AG1145" s="4">
        <v>0.29166666666666669</v>
      </c>
      <c r="AH1145" s="4">
        <v>0.66666666666666663</v>
      </c>
      <c r="AI1145" s="5">
        <v>13.94</v>
      </c>
      <c r="AJ1145">
        <v>20.91</v>
      </c>
      <c r="AL1145" t="s">
        <v>81</v>
      </c>
      <c r="AM1145" t="s">
        <v>82</v>
      </c>
      <c r="AO1145" t="s">
        <v>83</v>
      </c>
      <c r="AR1145" t="s">
        <v>82</v>
      </c>
      <c r="AT1145" t="s">
        <v>82</v>
      </c>
      <c r="AW1145" t="s">
        <v>82</v>
      </c>
      <c r="AY1145" t="s">
        <v>2689</v>
      </c>
      <c r="AZ1145" t="s">
        <v>3523</v>
      </c>
      <c r="BA1145" t="s">
        <v>105</v>
      </c>
      <c r="BB1145">
        <v>75057</v>
      </c>
      <c r="BC1145" t="s">
        <v>79</v>
      </c>
      <c r="BH1145" t="s">
        <v>3520</v>
      </c>
      <c r="BJ1145">
        <v>510436541</v>
      </c>
    </row>
    <row r="1146" spans="1:62" x14ac:dyDescent="0.25">
      <c r="A1146" t="s">
        <v>3607</v>
      </c>
      <c r="B1146" s="2">
        <v>43452</v>
      </c>
      <c r="C1146" t="s">
        <v>63</v>
      </c>
      <c r="D1146" s="3">
        <v>43434.791898495372</v>
      </c>
      <c r="E1146" t="s">
        <v>91</v>
      </c>
      <c r="H1146" t="s">
        <v>3608</v>
      </c>
      <c r="J1146" t="s">
        <v>3609</v>
      </c>
      <c r="L1146" t="s">
        <v>3610</v>
      </c>
      <c r="M1146" t="s">
        <v>166</v>
      </c>
      <c r="N1146">
        <v>84020</v>
      </c>
      <c r="O1146" t="s">
        <v>70</v>
      </c>
      <c r="Q1146" t="s">
        <v>3611</v>
      </c>
      <c r="S1146" t="s">
        <v>72</v>
      </c>
      <c r="T1146" t="s">
        <v>640</v>
      </c>
      <c r="U1146" t="s">
        <v>3571</v>
      </c>
      <c r="V1146" t="s">
        <v>642</v>
      </c>
      <c r="W1146" t="s">
        <v>105</v>
      </c>
      <c r="X1146" t="s">
        <v>106</v>
      </c>
      <c r="Y1146" t="str">
        <f>"37-3011"</f>
        <v>37-3011</v>
      </c>
      <c r="Z1146" t="s">
        <v>94</v>
      </c>
      <c r="AA1146">
        <v>561730</v>
      </c>
      <c r="AB1146">
        <v>14</v>
      </c>
      <c r="AD1146" t="s">
        <v>79</v>
      </c>
      <c r="AE1146" t="s">
        <v>80</v>
      </c>
      <c r="AF1146">
        <v>40</v>
      </c>
      <c r="AG1146" s="4">
        <v>0.29166666666666669</v>
      </c>
      <c r="AH1146" s="4">
        <v>0.66666666666666663</v>
      </c>
      <c r="AI1146" s="5">
        <v>13.68</v>
      </c>
      <c r="AJ1146">
        <v>20.52</v>
      </c>
      <c r="AL1146" t="s">
        <v>81</v>
      </c>
      <c r="AM1146" t="s">
        <v>82</v>
      </c>
      <c r="AO1146" t="s">
        <v>83</v>
      </c>
      <c r="AR1146" t="s">
        <v>82</v>
      </c>
      <c r="AT1146" t="s">
        <v>82</v>
      </c>
      <c r="AW1146" t="s">
        <v>82</v>
      </c>
      <c r="AY1146" t="s">
        <v>3610</v>
      </c>
      <c r="AZ1146" t="s">
        <v>172</v>
      </c>
      <c r="BA1146" t="s">
        <v>166</v>
      </c>
      <c r="BB1146">
        <v>84020</v>
      </c>
      <c r="BC1146" t="s">
        <v>79</v>
      </c>
      <c r="BH1146" t="s">
        <v>3612</v>
      </c>
      <c r="BJ1146">
        <v>472640331</v>
      </c>
    </row>
    <row r="1147" spans="1:62" x14ac:dyDescent="0.25">
      <c r="A1147" t="s">
        <v>3698</v>
      </c>
      <c r="B1147" s="2">
        <v>43452</v>
      </c>
      <c r="C1147" t="s">
        <v>63</v>
      </c>
      <c r="D1147" s="3">
        <v>43420.791915057867</v>
      </c>
      <c r="E1147" t="s">
        <v>91</v>
      </c>
      <c r="H1147" t="s">
        <v>3699</v>
      </c>
      <c r="I1147" t="s">
        <v>3700</v>
      </c>
      <c r="J1147" t="s">
        <v>3701</v>
      </c>
      <c r="L1147" t="s">
        <v>3391</v>
      </c>
      <c r="M1147" t="s">
        <v>105</v>
      </c>
      <c r="N1147">
        <v>77701</v>
      </c>
      <c r="O1147" t="s">
        <v>70</v>
      </c>
      <c r="Q1147" t="s">
        <v>3702</v>
      </c>
      <c r="S1147" t="s">
        <v>72</v>
      </c>
      <c r="T1147" t="s">
        <v>640</v>
      </c>
      <c r="U1147" t="s">
        <v>3571</v>
      </c>
      <c r="V1147" t="s">
        <v>642</v>
      </c>
      <c r="W1147" t="s">
        <v>105</v>
      </c>
      <c r="X1147" t="s">
        <v>106</v>
      </c>
      <c r="Y1147" t="str">
        <f>"37-3011"</f>
        <v>37-3011</v>
      </c>
      <c r="Z1147" t="s">
        <v>94</v>
      </c>
      <c r="AA1147">
        <v>561730</v>
      </c>
      <c r="AB1147">
        <v>18</v>
      </c>
      <c r="AD1147" t="s">
        <v>79</v>
      </c>
      <c r="AE1147" t="s">
        <v>80</v>
      </c>
      <c r="AF1147">
        <v>40</v>
      </c>
      <c r="AG1147" s="4">
        <v>0.33333333333333331</v>
      </c>
      <c r="AH1147" s="4">
        <v>0.70833333333333337</v>
      </c>
      <c r="AI1147" s="5">
        <v>12.55</v>
      </c>
      <c r="AJ1147">
        <v>18.829999999999998</v>
      </c>
      <c r="AL1147" t="s">
        <v>81</v>
      </c>
      <c r="AM1147" t="s">
        <v>82</v>
      </c>
      <c r="AO1147" t="s">
        <v>83</v>
      </c>
      <c r="AR1147" t="s">
        <v>82</v>
      </c>
      <c r="AT1147" t="s">
        <v>82</v>
      </c>
      <c r="AW1147" t="s">
        <v>82</v>
      </c>
      <c r="AY1147" t="s">
        <v>3391</v>
      </c>
      <c r="AZ1147" t="s">
        <v>713</v>
      </c>
      <c r="BA1147" t="s">
        <v>105</v>
      </c>
      <c r="BB1147">
        <v>77701</v>
      </c>
      <c r="BC1147" t="s">
        <v>79</v>
      </c>
      <c r="BH1147" t="s">
        <v>3701</v>
      </c>
      <c r="BJ1147">
        <v>263548731</v>
      </c>
    </row>
    <row r="1148" spans="1:62" x14ac:dyDescent="0.25">
      <c r="A1148" t="s">
        <v>3728</v>
      </c>
      <c r="B1148" s="2">
        <v>43452</v>
      </c>
      <c r="C1148" t="s">
        <v>63</v>
      </c>
      <c r="D1148" s="3">
        <v>43420.791685879631</v>
      </c>
      <c r="E1148" t="s">
        <v>91</v>
      </c>
      <c r="H1148" t="s">
        <v>3729</v>
      </c>
      <c r="I1148" t="s">
        <v>3730</v>
      </c>
      <c r="J1148" t="s">
        <v>3731</v>
      </c>
      <c r="L1148" t="s">
        <v>1753</v>
      </c>
      <c r="M1148" t="s">
        <v>761</v>
      </c>
      <c r="N1148">
        <v>30340</v>
      </c>
      <c r="O1148" t="s">
        <v>70</v>
      </c>
      <c r="Q1148" t="s">
        <v>3732</v>
      </c>
      <c r="S1148" t="s">
        <v>72</v>
      </c>
      <c r="T1148" t="s">
        <v>2824</v>
      </c>
      <c r="U1148" t="s">
        <v>3543</v>
      </c>
      <c r="V1148" t="s">
        <v>642</v>
      </c>
      <c r="W1148" t="s">
        <v>105</v>
      </c>
      <c r="X1148" t="s">
        <v>3733</v>
      </c>
      <c r="Y1148" t="str">
        <f>"37-2011"</f>
        <v>37-2011</v>
      </c>
      <c r="Z1148" t="s">
        <v>424</v>
      </c>
      <c r="AA1148">
        <v>561720</v>
      </c>
      <c r="AB1148">
        <v>15</v>
      </c>
      <c r="AD1148" t="s">
        <v>79</v>
      </c>
      <c r="AE1148" t="s">
        <v>95</v>
      </c>
      <c r="AF1148">
        <v>40</v>
      </c>
      <c r="AG1148" s="4">
        <v>0.29166666666666669</v>
      </c>
      <c r="AH1148" s="4">
        <v>0.66666666666666663</v>
      </c>
      <c r="AI1148" s="5">
        <v>12.06</v>
      </c>
      <c r="AJ1148">
        <v>18.09</v>
      </c>
      <c r="AK1148">
        <v>27</v>
      </c>
      <c r="AL1148" t="s">
        <v>81</v>
      </c>
      <c r="AM1148" t="s">
        <v>82</v>
      </c>
      <c r="AO1148" t="s">
        <v>83</v>
      </c>
      <c r="AR1148" t="s">
        <v>82</v>
      </c>
      <c r="AT1148" t="s">
        <v>82</v>
      </c>
      <c r="AW1148" t="s">
        <v>72</v>
      </c>
      <c r="AX1148">
        <v>3</v>
      </c>
      <c r="AY1148" t="s">
        <v>1753</v>
      </c>
      <c r="AZ1148" t="s">
        <v>3734</v>
      </c>
      <c r="BA1148" t="s">
        <v>761</v>
      </c>
      <c r="BB1148">
        <v>30340</v>
      </c>
      <c r="BC1148" t="s">
        <v>79</v>
      </c>
      <c r="BH1148" t="s">
        <v>3731</v>
      </c>
      <c r="BJ1148">
        <v>263826530</v>
      </c>
    </row>
    <row r="1149" spans="1:62" x14ac:dyDescent="0.25">
      <c r="A1149" t="s">
        <v>3744</v>
      </c>
      <c r="B1149" s="2">
        <v>43452</v>
      </c>
      <c r="C1149" t="s">
        <v>63</v>
      </c>
      <c r="D1149" s="3">
        <v>43434.791700208334</v>
      </c>
      <c r="E1149" t="s">
        <v>91</v>
      </c>
      <c r="H1149" t="s">
        <v>3745</v>
      </c>
      <c r="J1149" t="s">
        <v>3746</v>
      </c>
      <c r="K1149" t="s">
        <v>3747</v>
      </c>
      <c r="L1149" t="s">
        <v>3442</v>
      </c>
      <c r="M1149" t="s">
        <v>1246</v>
      </c>
      <c r="N1149">
        <v>63043</v>
      </c>
      <c r="O1149" t="s">
        <v>70</v>
      </c>
      <c r="Q1149" t="s">
        <v>3748</v>
      </c>
      <c r="S1149" t="s">
        <v>72</v>
      </c>
      <c r="T1149" t="s">
        <v>3749</v>
      </c>
      <c r="U1149" t="s">
        <v>3750</v>
      </c>
      <c r="V1149" t="s">
        <v>642</v>
      </c>
      <c r="W1149" t="s">
        <v>105</v>
      </c>
      <c r="X1149" t="s">
        <v>106</v>
      </c>
      <c r="Y1149" t="str">
        <f>"37-3011"</f>
        <v>37-3011</v>
      </c>
      <c r="Z1149" t="s">
        <v>94</v>
      </c>
      <c r="AA1149">
        <v>561730</v>
      </c>
      <c r="AB1149">
        <v>20</v>
      </c>
      <c r="AD1149" t="s">
        <v>79</v>
      </c>
      <c r="AE1149" t="s">
        <v>95</v>
      </c>
      <c r="AF1149">
        <v>40</v>
      </c>
      <c r="AG1149" s="4">
        <v>0.29166666666666669</v>
      </c>
      <c r="AH1149" s="4">
        <v>0.70833333333333337</v>
      </c>
      <c r="AI1149" s="5">
        <v>14.52</v>
      </c>
      <c r="AJ1149">
        <v>21.78</v>
      </c>
      <c r="AK1149">
        <v>26.25</v>
      </c>
      <c r="AL1149" t="s">
        <v>81</v>
      </c>
      <c r="AM1149" t="s">
        <v>82</v>
      </c>
      <c r="AO1149" t="s">
        <v>83</v>
      </c>
      <c r="AR1149" t="s">
        <v>82</v>
      </c>
      <c r="AT1149" t="s">
        <v>82</v>
      </c>
      <c r="AW1149" t="s">
        <v>82</v>
      </c>
      <c r="AY1149" t="s">
        <v>3442</v>
      </c>
      <c r="AZ1149" t="s">
        <v>1797</v>
      </c>
      <c r="BA1149" t="s">
        <v>1246</v>
      </c>
      <c r="BB1149">
        <v>63043</v>
      </c>
      <c r="BC1149" t="s">
        <v>79</v>
      </c>
      <c r="BH1149" t="s">
        <v>3746</v>
      </c>
      <c r="BJ1149">
        <v>331044406</v>
      </c>
    </row>
    <row r="1150" spans="1:62" x14ac:dyDescent="0.25">
      <c r="A1150" t="s">
        <v>3751</v>
      </c>
      <c r="B1150" s="2">
        <v>43452</v>
      </c>
      <c r="C1150" t="s">
        <v>63</v>
      </c>
      <c r="D1150" s="3">
        <v>43434.792695428237</v>
      </c>
      <c r="E1150" t="s">
        <v>91</v>
      </c>
      <c r="H1150" t="s">
        <v>3752</v>
      </c>
      <c r="J1150" t="s">
        <v>3753</v>
      </c>
      <c r="K1150" t="s">
        <v>3754</v>
      </c>
      <c r="L1150" t="s">
        <v>3755</v>
      </c>
      <c r="M1150" t="s">
        <v>86</v>
      </c>
      <c r="N1150">
        <v>33781</v>
      </c>
      <c r="O1150" t="s">
        <v>70</v>
      </c>
      <c r="Q1150" t="s">
        <v>3756</v>
      </c>
      <c r="S1150" t="s">
        <v>72</v>
      </c>
      <c r="T1150" t="s">
        <v>3749</v>
      </c>
      <c r="U1150" t="s">
        <v>3750</v>
      </c>
      <c r="V1150" t="s">
        <v>642</v>
      </c>
      <c r="W1150" t="s">
        <v>105</v>
      </c>
      <c r="X1150" t="s">
        <v>106</v>
      </c>
      <c r="Y1150" t="str">
        <f>"37-3011"</f>
        <v>37-3011</v>
      </c>
      <c r="Z1150" t="s">
        <v>94</v>
      </c>
      <c r="AA1150">
        <v>561730</v>
      </c>
      <c r="AB1150">
        <v>110</v>
      </c>
      <c r="AD1150" t="s">
        <v>79</v>
      </c>
      <c r="AE1150" t="s">
        <v>95</v>
      </c>
      <c r="AF1150">
        <v>40</v>
      </c>
      <c r="AG1150" s="4">
        <v>0.29166666666666669</v>
      </c>
      <c r="AH1150" s="4">
        <v>0.66666666666666663</v>
      </c>
      <c r="AI1150" s="5">
        <v>12.87</v>
      </c>
      <c r="AJ1150">
        <v>19.309999999999999</v>
      </c>
      <c r="AK1150">
        <v>21.38</v>
      </c>
      <c r="AL1150" t="s">
        <v>81</v>
      </c>
      <c r="AM1150" t="s">
        <v>82</v>
      </c>
      <c r="AO1150" t="s">
        <v>83</v>
      </c>
      <c r="AR1150" t="s">
        <v>82</v>
      </c>
      <c r="AT1150" t="s">
        <v>82</v>
      </c>
      <c r="AW1150" t="s">
        <v>82</v>
      </c>
      <c r="AY1150" t="s">
        <v>3755</v>
      </c>
      <c r="AZ1150" t="s">
        <v>3637</v>
      </c>
      <c r="BA1150" t="s">
        <v>86</v>
      </c>
      <c r="BB1150">
        <v>33781</v>
      </c>
      <c r="BC1150" t="s">
        <v>79</v>
      </c>
      <c r="BH1150" t="s">
        <v>3753</v>
      </c>
      <c r="BJ1150">
        <v>201848697</v>
      </c>
    </row>
    <row r="1151" spans="1:62" x14ac:dyDescent="0.25">
      <c r="A1151" t="s">
        <v>3757</v>
      </c>
      <c r="B1151" s="2">
        <v>43452</v>
      </c>
      <c r="C1151" t="s">
        <v>63</v>
      </c>
      <c r="D1151" s="3">
        <v>43434.792968796297</v>
      </c>
      <c r="E1151" t="s">
        <v>91</v>
      </c>
      <c r="H1151" t="s">
        <v>3758</v>
      </c>
      <c r="I1151" t="s">
        <v>3759</v>
      </c>
      <c r="J1151" t="s">
        <v>3760</v>
      </c>
      <c r="L1151" t="s">
        <v>2689</v>
      </c>
      <c r="M1151" t="s">
        <v>105</v>
      </c>
      <c r="N1151">
        <v>75056</v>
      </c>
      <c r="O1151" t="s">
        <v>70</v>
      </c>
      <c r="Q1151" t="s">
        <v>3761</v>
      </c>
      <c r="S1151" t="s">
        <v>72</v>
      </c>
      <c r="T1151" t="s">
        <v>2824</v>
      </c>
      <c r="U1151" t="s">
        <v>3543</v>
      </c>
      <c r="V1151" t="s">
        <v>642</v>
      </c>
      <c r="W1151" t="s">
        <v>105</v>
      </c>
      <c r="X1151" t="s">
        <v>106</v>
      </c>
      <c r="Y1151" t="str">
        <f>"37-3011"</f>
        <v>37-3011</v>
      </c>
      <c r="Z1151" t="s">
        <v>94</v>
      </c>
      <c r="AA1151">
        <v>561730</v>
      </c>
      <c r="AB1151">
        <v>25</v>
      </c>
      <c r="AD1151" t="s">
        <v>79</v>
      </c>
      <c r="AE1151" t="s">
        <v>95</v>
      </c>
      <c r="AF1151">
        <v>40</v>
      </c>
      <c r="AG1151" s="4">
        <v>0.29166666666666669</v>
      </c>
      <c r="AH1151" s="4">
        <v>0.64583333333333337</v>
      </c>
      <c r="AI1151" s="5">
        <v>13.94</v>
      </c>
      <c r="AJ1151">
        <v>20.91</v>
      </c>
      <c r="AK1151">
        <v>24</v>
      </c>
      <c r="AL1151" t="s">
        <v>81</v>
      </c>
      <c r="AM1151" t="s">
        <v>82</v>
      </c>
      <c r="AO1151" t="s">
        <v>83</v>
      </c>
      <c r="AR1151" t="s">
        <v>82</v>
      </c>
      <c r="AT1151" t="s">
        <v>82</v>
      </c>
      <c r="AW1151" t="s">
        <v>82</v>
      </c>
      <c r="AY1151" t="s">
        <v>2689</v>
      </c>
      <c r="AZ1151" t="s">
        <v>3523</v>
      </c>
      <c r="BA1151" t="s">
        <v>105</v>
      </c>
      <c r="BB1151">
        <v>75056</v>
      </c>
      <c r="BC1151" t="s">
        <v>79</v>
      </c>
      <c r="BH1151" t="s">
        <v>3762</v>
      </c>
      <c r="BJ1151">
        <v>461429468</v>
      </c>
    </row>
    <row r="1152" spans="1:62" x14ac:dyDescent="0.25">
      <c r="A1152" t="s">
        <v>3795</v>
      </c>
      <c r="B1152" s="2">
        <v>43452</v>
      </c>
      <c r="C1152" t="s">
        <v>63</v>
      </c>
      <c r="D1152" s="3">
        <v>43434.793257731479</v>
      </c>
      <c r="E1152" t="s">
        <v>91</v>
      </c>
      <c r="H1152" t="s">
        <v>3796</v>
      </c>
      <c r="I1152" t="s">
        <v>3797</v>
      </c>
      <c r="J1152" t="s">
        <v>3798</v>
      </c>
      <c r="L1152" t="s">
        <v>1245</v>
      </c>
      <c r="M1152" t="s">
        <v>1246</v>
      </c>
      <c r="N1152">
        <v>63038</v>
      </c>
      <c r="O1152" t="s">
        <v>70</v>
      </c>
      <c r="Q1152" t="s">
        <v>3799</v>
      </c>
      <c r="S1152" t="s">
        <v>72</v>
      </c>
      <c r="T1152" t="s">
        <v>2824</v>
      </c>
      <c r="U1152" t="s">
        <v>3543</v>
      </c>
      <c r="V1152" t="s">
        <v>642</v>
      </c>
      <c r="W1152" t="s">
        <v>105</v>
      </c>
      <c r="X1152" t="s">
        <v>106</v>
      </c>
      <c r="Y1152" t="str">
        <f>"37-3011"</f>
        <v>37-3011</v>
      </c>
      <c r="Z1152" t="s">
        <v>94</v>
      </c>
      <c r="AA1152">
        <v>561730</v>
      </c>
      <c r="AB1152">
        <v>8</v>
      </c>
      <c r="AD1152" t="s">
        <v>79</v>
      </c>
      <c r="AE1152" t="s">
        <v>95</v>
      </c>
      <c r="AF1152">
        <v>40</v>
      </c>
      <c r="AG1152" s="4">
        <v>0.29166666666666669</v>
      </c>
      <c r="AH1152" s="4">
        <v>0.66666666666666663</v>
      </c>
      <c r="AI1152" s="5">
        <v>14.52</v>
      </c>
      <c r="AJ1152">
        <v>21.78</v>
      </c>
      <c r="AK1152">
        <v>25.95</v>
      </c>
      <c r="AL1152" t="s">
        <v>81</v>
      </c>
      <c r="AM1152" t="s">
        <v>82</v>
      </c>
      <c r="AO1152" t="s">
        <v>83</v>
      </c>
      <c r="AR1152" t="s">
        <v>82</v>
      </c>
      <c r="AT1152" t="s">
        <v>82</v>
      </c>
      <c r="AW1152" t="s">
        <v>82</v>
      </c>
      <c r="AY1152" t="s">
        <v>1245</v>
      </c>
      <c r="AZ1152" t="s">
        <v>1797</v>
      </c>
      <c r="BA1152" t="s">
        <v>1246</v>
      </c>
      <c r="BB1152">
        <v>63038</v>
      </c>
      <c r="BC1152" t="s">
        <v>79</v>
      </c>
      <c r="BH1152" t="s">
        <v>3798</v>
      </c>
      <c r="BJ1152">
        <v>431516485</v>
      </c>
    </row>
    <row r="1153" spans="1:62" x14ac:dyDescent="0.25">
      <c r="A1153" t="s">
        <v>3813</v>
      </c>
      <c r="B1153" s="2">
        <v>43452</v>
      </c>
      <c r="C1153" t="s">
        <v>63</v>
      </c>
      <c r="D1153" s="3">
        <v>43420.791686608798</v>
      </c>
      <c r="E1153" t="s">
        <v>91</v>
      </c>
      <c r="H1153" t="s">
        <v>3814</v>
      </c>
      <c r="J1153" t="s">
        <v>3815</v>
      </c>
      <c r="L1153" t="s">
        <v>3291</v>
      </c>
      <c r="M1153" t="s">
        <v>105</v>
      </c>
      <c r="N1153">
        <v>77084</v>
      </c>
      <c r="O1153" t="s">
        <v>70</v>
      </c>
      <c r="Q1153" t="s">
        <v>3816</v>
      </c>
      <c r="S1153" t="s">
        <v>72</v>
      </c>
      <c r="T1153" t="s">
        <v>640</v>
      </c>
      <c r="U1153" t="s">
        <v>641</v>
      </c>
      <c r="V1153" t="s">
        <v>642</v>
      </c>
      <c r="W1153" t="s">
        <v>105</v>
      </c>
      <c r="X1153" t="s">
        <v>106</v>
      </c>
      <c r="Y1153" t="str">
        <f>"37-3011"</f>
        <v>37-3011</v>
      </c>
      <c r="Z1153" t="s">
        <v>94</v>
      </c>
      <c r="AA1153">
        <v>561730</v>
      </c>
      <c r="AB1153">
        <v>50</v>
      </c>
      <c r="AD1153" t="s">
        <v>79</v>
      </c>
      <c r="AE1153" t="s">
        <v>95</v>
      </c>
      <c r="AF1153">
        <v>40</v>
      </c>
      <c r="AG1153" s="4">
        <v>0.25</v>
      </c>
      <c r="AH1153" s="4">
        <v>0.71875</v>
      </c>
      <c r="AI1153" s="5">
        <v>13.44</v>
      </c>
      <c r="AJ1153">
        <v>20.16</v>
      </c>
      <c r="AL1153" t="s">
        <v>81</v>
      </c>
      <c r="AM1153" t="s">
        <v>82</v>
      </c>
      <c r="AO1153" t="s">
        <v>83</v>
      </c>
      <c r="AR1153" t="s">
        <v>82</v>
      </c>
      <c r="AT1153" t="s">
        <v>82</v>
      </c>
      <c r="AW1153" t="s">
        <v>82</v>
      </c>
      <c r="AY1153" t="s">
        <v>3291</v>
      </c>
      <c r="AZ1153" t="s">
        <v>3292</v>
      </c>
      <c r="BA1153" t="s">
        <v>105</v>
      </c>
      <c r="BB1153">
        <v>77084</v>
      </c>
      <c r="BC1153" t="s">
        <v>79</v>
      </c>
      <c r="BH1153" t="s">
        <v>3815</v>
      </c>
      <c r="BJ1153">
        <v>741800586</v>
      </c>
    </row>
    <row r="1154" spans="1:62" x14ac:dyDescent="0.25">
      <c r="A1154" t="s">
        <v>3863</v>
      </c>
      <c r="B1154" s="2">
        <v>43452</v>
      </c>
      <c r="C1154" t="s">
        <v>63</v>
      </c>
      <c r="D1154" s="3">
        <v>43434.793957465277</v>
      </c>
      <c r="E1154" t="s">
        <v>91</v>
      </c>
      <c r="H1154" t="s">
        <v>3864</v>
      </c>
      <c r="J1154" t="s">
        <v>3865</v>
      </c>
      <c r="K1154" t="s">
        <v>3866</v>
      </c>
      <c r="L1154" t="s">
        <v>773</v>
      </c>
      <c r="M1154" t="s">
        <v>278</v>
      </c>
      <c r="N1154">
        <v>20166</v>
      </c>
      <c r="O1154" t="s">
        <v>70</v>
      </c>
      <c r="Q1154" t="s">
        <v>3867</v>
      </c>
      <c r="S1154" t="s">
        <v>72</v>
      </c>
      <c r="T1154" t="s">
        <v>3749</v>
      </c>
      <c r="U1154" t="s">
        <v>3750</v>
      </c>
      <c r="V1154" t="s">
        <v>642</v>
      </c>
      <c r="W1154" t="s">
        <v>105</v>
      </c>
      <c r="X1154" t="s">
        <v>106</v>
      </c>
      <c r="Y1154" t="str">
        <f>"37-3011"</f>
        <v>37-3011</v>
      </c>
      <c r="Z1154" t="s">
        <v>94</v>
      </c>
      <c r="AA1154">
        <v>561730</v>
      </c>
      <c r="AB1154">
        <v>10</v>
      </c>
      <c r="AD1154" t="s">
        <v>79</v>
      </c>
      <c r="AE1154" t="s">
        <v>95</v>
      </c>
      <c r="AF1154">
        <v>40</v>
      </c>
      <c r="AG1154" s="4">
        <v>0.29166666666666669</v>
      </c>
      <c r="AH1154" s="4">
        <v>0.66666666666666663</v>
      </c>
      <c r="AI1154" s="5">
        <v>15.39</v>
      </c>
      <c r="AJ1154">
        <v>23.09</v>
      </c>
      <c r="AL1154" t="s">
        <v>81</v>
      </c>
      <c r="AM1154" t="s">
        <v>82</v>
      </c>
      <c r="AO1154" t="s">
        <v>83</v>
      </c>
      <c r="AR1154" t="s">
        <v>82</v>
      </c>
      <c r="AT1154" t="s">
        <v>82</v>
      </c>
      <c r="AW1154" t="s">
        <v>82</v>
      </c>
      <c r="AY1154" t="s">
        <v>773</v>
      </c>
      <c r="AZ1154" t="s">
        <v>3812</v>
      </c>
      <c r="BA1154" t="s">
        <v>278</v>
      </c>
      <c r="BB1154">
        <v>20166</v>
      </c>
      <c r="BC1154" t="s">
        <v>79</v>
      </c>
      <c r="BH1154" t="s">
        <v>3865</v>
      </c>
      <c r="BJ1154">
        <v>541817252</v>
      </c>
    </row>
    <row r="1155" spans="1:62" x14ac:dyDescent="0.25">
      <c r="A1155" t="s">
        <v>3895</v>
      </c>
      <c r="B1155" s="2">
        <v>43452</v>
      </c>
      <c r="C1155" t="s">
        <v>63</v>
      </c>
      <c r="D1155" s="3">
        <v>43434.792359999999</v>
      </c>
      <c r="E1155" t="s">
        <v>91</v>
      </c>
      <c r="H1155" t="s">
        <v>3896</v>
      </c>
      <c r="J1155" t="s">
        <v>3897</v>
      </c>
      <c r="L1155" t="s">
        <v>3898</v>
      </c>
      <c r="M1155" t="s">
        <v>86</v>
      </c>
      <c r="N1155">
        <v>34695</v>
      </c>
      <c r="O1155" t="s">
        <v>70</v>
      </c>
      <c r="Q1155" t="s">
        <v>3899</v>
      </c>
      <c r="S1155" t="s">
        <v>72</v>
      </c>
      <c r="T1155" t="s">
        <v>2824</v>
      </c>
      <c r="U1155" t="s">
        <v>3543</v>
      </c>
      <c r="V1155" t="s">
        <v>642</v>
      </c>
      <c r="W1155" t="s">
        <v>105</v>
      </c>
      <c r="X1155" t="s">
        <v>106</v>
      </c>
      <c r="Y1155" t="str">
        <f>"37-3011"</f>
        <v>37-3011</v>
      </c>
      <c r="Z1155" t="s">
        <v>94</v>
      </c>
      <c r="AA1155">
        <v>561730</v>
      </c>
      <c r="AB1155">
        <v>15</v>
      </c>
      <c r="AD1155" t="s">
        <v>79</v>
      </c>
      <c r="AE1155" t="s">
        <v>95</v>
      </c>
      <c r="AF1155">
        <v>40</v>
      </c>
      <c r="AG1155" s="4">
        <v>0.29166666666666669</v>
      </c>
      <c r="AH1155" s="4">
        <v>0.66666666666666663</v>
      </c>
      <c r="AI1155" s="5">
        <v>12.87</v>
      </c>
      <c r="AJ1155">
        <v>19.309999999999999</v>
      </c>
      <c r="AK1155">
        <v>22.5</v>
      </c>
      <c r="AL1155" t="s">
        <v>81</v>
      </c>
      <c r="AM1155" t="s">
        <v>82</v>
      </c>
      <c r="AO1155" t="s">
        <v>83</v>
      </c>
      <c r="AR1155" t="s">
        <v>82</v>
      </c>
      <c r="AT1155" t="s">
        <v>82</v>
      </c>
      <c r="AW1155" t="s">
        <v>82</v>
      </c>
      <c r="AY1155" t="s">
        <v>3898</v>
      </c>
      <c r="AZ1155" t="s">
        <v>3637</v>
      </c>
      <c r="BA1155" t="s">
        <v>86</v>
      </c>
      <c r="BB1155">
        <v>34695</v>
      </c>
      <c r="BC1155" t="s">
        <v>79</v>
      </c>
      <c r="BH1155" t="s">
        <v>3900</v>
      </c>
      <c r="BJ1155">
        <v>205616429</v>
      </c>
    </row>
    <row r="1156" spans="1:62" x14ac:dyDescent="0.25">
      <c r="A1156" t="s">
        <v>3956</v>
      </c>
      <c r="B1156" s="2">
        <v>43452</v>
      </c>
      <c r="C1156" t="s">
        <v>63</v>
      </c>
      <c r="D1156" s="3">
        <v>43434.795511782409</v>
      </c>
      <c r="E1156" t="s">
        <v>91</v>
      </c>
      <c r="H1156" t="s">
        <v>3957</v>
      </c>
      <c r="J1156" t="s">
        <v>3958</v>
      </c>
      <c r="L1156" t="s">
        <v>3959</v>
      </c>
      <c r="M1156" t="s">
        <v>714</v>
      </c>
      <c r="N1156">
        <v>70769</v>
      </c>
      <c r="O1156" t="s">
        <v>70</v>
      </c>
      <c r="Q1156" t="s">
        <v>3960</v>
      </c>
      <c r="S1156" t="s">
        <v>72</v>
      </c>
      <c r="T1156" t="s">
        <v>640</v>
      </c>
      <c r="U1156" t="s">
        <v>641</v>
      </c>
      <c r="V1156" t="s">
        <v>642</v>
      </c>
      <c r="W1156" t="s">
        <v>105</v>
      </c>
      <c r="X1156" t="s">
        <v>106</v>
      </c>
      <c r="Y1156" t="str">
        <f>"37-3011"</f>
        <v>37-3011</v>
      </c>
      <c r="Z1156" t="s">
        <v>94</v>
      </c>
      <c r="AA1156">
        <v>561730</v>
      </c>
      <c r="AB1156">
        <v>9</v>
      </c>
      <c r="AD1156" t="s">
        <v>79</v>
      </c>
      <c r="AE1156" t="s">
        <v>95</v>
      </c>
      <c r="AF1156">
        <v>40</v>
      </c>
      <c r="AG1156" s="4">
        <v>0.29166666666666669</v>
      </c>
      <c r="AH1156" s="4">
        <v>0.66666666666666663</v>
      </c>
      <c r="AI1156" s="5">
        <v>13.42</v>
      </c>
      <c r="AJ1156">
        <v>20.13</v>
      </c>
      <c r="AL1156" t="s">
        <v>81</v>
      </c>
      <c r="AM1156" t="s">
        <v>82</v>
      </c>
      <c r="AO1156" t="s">
        <v>83</v>
      </c>
      <c r="AR1156" t="s">
        <v>82</v>
      </c>
      <c r="AT1156" t="s">
        <v>82</v>
      </c>
      <c r="AW1156" t="s">
        <v>82</v>
      </c>
      <c r="AY1156" t="s">
        <v>3959</v>
      </c>
      <c r="AZ1156" t="s">
        <v>3961</v>
      </c>
      <c r="BA1156" t="s">
        <v>714</v>
      </c>
      <c r="BB1156">
        <v>70769</v>
      </c>
      <c r="BC1156" t="s">
        <v>79</v>
      </c>
      <c r="BH1156" t="s">
        <v>3958</v>
      </c>
      <c r="BJ1156">
        <v>753048247</v>
      </c>
    </row>
    <row r="1157" spans="1:62" x14ac:dyDescent="0.25">
      <c r="A1157" t="s">
        <v>3978</v>
      </c>
      <c r="B1157" s="2">
        <v>43452</v>
      </c>
      <c r="C1157" t="s">
        <v>63</v>
      </c>
      <c r="D1157" s="3">
        <v>43434.794278472225</v>
      </c>
      <c r="E1157" t="s">
        <v>91</v>
      </c>
      <c r="H1157" t="s">
        <v>3979</v>
      </c>
      <c r="I1157" t="s">
        <v>3980</v>
      </c>
      <c r="J1157" t="s">
        <v>3981</v>
      </c>
      <c r="K1157" t="s">
        <v>3982</v>
      </c>
      <c r="L1157" t="s">
        <v>3983</v>
      </c>
      <c r="M1157" t="s">
        <v>86</v>
      </c>
      <c r="N1157">
        <v>32578</v>
      </c>
      <c r="O1157" t="s">
        <v>70</v>
      </c>
      <c r="Q1157" t="s">
        <v>3984</v>
      </c>
      <c r="S1157" t="s">
        <v>72</v>
      </c>
      <c r="T1157" t="s">
        <v>640</v>
      </c>
      <c r="U1157" t="s">
        <v>641</v>
      </c>
      <c r="V1157" t="s">
        <v>642</v>
      </c>
      <c r="W1157" t="s">
        <v>105</v>
      </c>
      <c r="X1157" t="s">
        <v>2948</v>
      </c>
      <c r="Y1157" t="str">
        <f>"37-3011"</f>
        <v>37-3011</v>
      </c>
      <c r="Z1157" t="s">
        <v>94</v>
      </c>
      <c r="AA1157">
        <v>561730</v>
      </c>
      <c r="AB1157">
        <v>6</v>
      </c>
      <c r="AD1157" t="s">
        <v>79</v>
      </c>
      <c r="AE1157" t="s">
        <v>95</v>
      </c>
      <c r="AF1157">
        <v>40</v>
      </c>
      <c r="AG1157" s="4">
        <v>0.29166666666666669</v>
      </c>
      <c r="AH1157" s="4">
        <v>0.72916666666666663</v>
      </c>
      <c r="AI1157" s="5">
        <v>14.63</v>
      </c>
      <c r="AJ1157">
        <v>21.95</v>
      </c>
      <c r="AL1157" t="s">
        <v>3985</v>
      </c>
      <c r="AM1157" t="s">
        <v>82</v>
      </c>
      <c r="AO1157" t="s">
        <v>83</v>
      </c>
      <c r="AR1157" t="s">
        <v>82</v>
      </c>
      <c r="AT1157" t="s">
        <v>82</v>
      </c>
      <c r="AW1157" t="s">
        <v>82</v>
      </c>
      <c r="AY1157" t="s">
        <v>3983</v>
      </c>
      <c r="AZ1157" t="s">
        <v>3986</v>
      </c>
      <c r="BA1157" t="s">
        <v>86</v>
      </c>
      <c r="BB1157">
        <v>32578</v>
      </c>
      <c r="BC1157" t="s">
        <v>79</v>
      </c>
      <c r="BH1157" t="s">
        <v>3981</v>
      </c>
      <c r="BJ1157">
        <v>203672668</v>
      </c>
    </row>
    <row r="1158" spans="1:62" x14ac:dyDescent="0.25">
      <c r="A1158" t="s">
        <v>3990</v>
      </c>
      <c r="B1158" s="2">
        <v>43452</v>
      </c>
      <c r="C1158" t="s">
        <v>63</v>
      </c>
      <c r="D1158" s="3">
        <v>43406.833596666664</v>
      </c>
      <c r="E1158" t="s">
        <v>117</v>
      </c>
      <c r="H1158" t="s">
        <v>3991</v>
      </c>
      <c r="J1158" t="s">
        <v>3992</v>
      </c>
      <c r="L1158" t="s">
        <v>2551</v>
      </c>
      <c r="M1158" t="s">
        <v>105</v>
      </c>
      <c r="N1158">
        <v>79706</v>
      </c>
      <c r="O1158" t="s">
        <v>70</v>
      </c>
      <c r="Q1158" t="s">
        <v>3993</v>
      </c>
      <c r="S1158" t="s">
        <v>72</v>
      </c>
      <c r="T1158" t="s">
        <v>3749</v>
      </c>
      <c r="U1158" t="s">
        <v>3750</v>
      </c>
      <c r="V1158" t="s">
        <v>642</v>
      </c>
      <c r="W1158" t="s">
        <v>105</v>
      </c>
      <c r="X1158" t="s">
        <v>3994</v>
      </c>
      <c r="Y1158" t="str">
        <f>"47-3016"</f>
        <v>47-3016</v>
      </c>
      <c r="Z1158" t="s">
        <v>3995</v>
      </c>
      <c r="AA1158">
        <v>238160</v>
      </c>
      <c r="AB1158">
        <v>10</v>
      </c>
      <c r="AD1158" t="s">
        <v>79</v>
      </c>
      <c r="AE1158" t="s">
        <v>95</v>
      </c>
      <c r="AF1158">
        <v>40</v>
      </c>
      <c r="AG1158" s="4">
        <v>0.33333333333333331</v>
      </c>
      <c r="AH1158" s="4">
        <v>0.70833333333333337</v>
      </c>
      <c r="AI1158" s="5">
        <v>13.3</v>
      </c>
      <c r="AJ1158">
        <v>19.95</v>
      </c>
      <c r="AL1158" t="s">
        <v>81</v>
      </c>
      <c r="AM1158" t="s">
        <v>82</v>
      </c>
      <c r="AO1158" t="s">
        <v>83</v>
      </c>
      <c r="AR1158" t="s">
        <v>82</v>
      </c>
      <c r="AT1158" t="s">
        <v>82</v>
      </c>
      <c r="AW1158" t="s">
        <v>82</v>
      </c>
      <c r="AY1158" t="s">
        <v>2551</v>
      </c>
      <c r="AZ1158" t="s">
        <v>2551</v>
      </c>
      <c r="BA1158" t="s">
        <v>105</v>
      </c>
      <c r="BB1158">
        <v>79705</v>
      </c>
      <c r="BC1158" t="s">
        <v>79</v>
      </c>
      <c r="BH1158" t="s">
        <v>3996</v>
      </c>
      <c r="BJ1158">
        <v>752774359</v>
      </c>
    </row>
    <row r="1159" spans="1:62" x14ac:dyDescent="0.25">
      <c r="A1159" t="s">
        <v>4018</v>
      </c>
      <c r="B1159" s="2">
        <v>43452</v>
      </c>
      <c r="C1159" t="s">
        <v>63</v>
      </c>
      <c r="D1159" s="3">
        <v>43434.794580046299</v>
      </c>
      <c r="E1159" t="s">
        <v>91</v>
      </c>
      <c r="H1159" t="s">
        <v>4019</v>
      </c>
      <c r="I1159" t="s">
        <v>4020</v>
      </c>
      <c r="J1159" t="s">
        <v>4021</v>
      </c>
      <c r="K1159" t="s">
        <v>4022</v>
      </c>
      <c r="L1159" t="s">
        <v>3949</v>
      </c>
      <c r="M1159" t="s">
        <v>2314</v>
      </c>
      <c r="N1159">
        <v>46074</v>
      </c>
      <c r="O1159" t="s">
        <v>70</v>
      </c>
      <c r="Q1159" t="s">
        <v>4023</v>
      </c>
      <c r="S1159" t="s">
        <v>72</v>
      </c>
      <c r="T1159" t="s">
        <v>3749</v>
      </c>
      <c r="U1159" t="s">
        <v>3750</v>
      </c>
      <c r="V1159" t="s">
        <v>642</v>
      </c>
      <c r="W1159" t="s">
        <v>105</v>
      </c>
      <c r="X1159" t="s">
        <v>1539</v>
      </c>
      <c r="Y1159" t="str">
        <f>"37-3011"</f>
        <v>37-3011</v>
      </c>
      <c r="Z1159" t="s">
        <v>94</v>
      </c>
      <c r="AA1159">
        <v>561730</v>
      </c>
      <c r="AB1159">
        <v>30</v>
      </c>
      <c r="AD1159" t="s">
        <v>79</v>
      </c>
      <c r="AE1159" t="s">
        <v>80</v>
      </c>
      <c r="AF1159">
        <v>40</v>
      </c>
      <c r="AG1159" s="4">
        <v>0.3125</v>
      </c>
      <c r="AH1159" s="4">
        <v>0.66666666666666663</v>
      </c>
      <c r="AI1159" s="5">
        <v>13.41</v>
      </c>
      <c r="AJ1159">
        <v>20.12</v>
      </c>
      <c r="AK1159">
        <v>23.25</v>
      </c>
      <c r="AL1159" t="s">
        <v>81</v>
      </c>
      <c r="AM1159" t="s">
        <v>82</v>
      </c>
      <c r="AO1159" t="s">
        <v>83</v>
      </c>
      <c r="AR1159" t="s">
        <v>82</v>
      </c>
      <c r="AT1159" t="s">
        <v>82</v>
      </c>
      <c r="AW1159" t="s">
        <v>82</v>
      </c>
      <c r="AY1159" t="s">
        <v>3949</v>
      </c>
      <c r="AZ1159" t="s">
        <v>3667</v>
      </c>
      <c r="BA1159" t="s">
        <v>2314</v>
      </c>
      <c r="BB1159">
        <v>46074</v>
      </c>
      <c r="BC1159" t="s">
        <v>79</v>
      </c>
      <c r="BH1159" t="s">
        <v>4021</v>
      </c>
      <c r="BJ1159">
        <v>352066405</v>
      </c>
    </row>
    <row r="1160" spans="1:62" x14ac:dyDescent="0.25">
      <c r="A1160" t="s">
        <v>4027</v>
      </c>
      <c r="B1160" s="2">
        <v>43452</v>
      </c>
      <c r="C1160" t="s">
        <v>63</v>
      </c>
      <c r="D1160" s="3">
        <v>43406.838169039351</v>
      </c>
      <c r="E1160" t="s">
        <v>1763</v>
      </c>
      <c r="F1160" s="2">
        <v>43497</v>
      </c>
      <c r="G1160" s="2">
        <v>43800</v>
      </c>
      <c r="H1160" t="s">
        <v>4028</v>
      </c>
      <c r="J1160" t="s">
        <v>4029</v>
      </c>
      <c r="K1160" t="s">
        <v>4030</v>
      </c>
      <c r="L1160" t="s">
        <v>4031</v>
      </c>
      <c r="M1160" t="s">
        <v>844</v>
      </c>
      <c r="N1160">
        <v>62801</v>
      </c>
      <c r="O1160" t="s">
        <v>70</v>
      </c>
      <c r="Q1160" t="s">
        <v>4032</v>
      </c>
      <c r="S1160" t="s">
        <v>72</v>
      </c>
      <c r="T1160" t="s">
        <v>1738</v>
      </c>
      <c r="U1160" t="s">
        <v>1739</v>
      </c>
      <c r="V1160" t="s">
        <v>1740</v>
      </c>
      <c r="W1160" t="s">
        <v>278</v>
      </c>
      <c r="X1160" t="s">
        <v>2000</v>
      </c>
      <c r="Y1160" t="str">
        <f>"37-3011"</f>
        <v>37-3011</v>
      </c>
      <c r="Z1160" t="s">
        <v>94</v>
      </c>
      <c r="AA1160">
        <v>561730</v>
      </c>
      <c r="AB1160">
        <v>15</v>
      </c>
      <c r="AC1160">
        <v>15</v>
      </c>
      <c r="AD1160" t="s">
        <v>79</v>
      </c>
      <c r="AE1160" t="s">
        <v>80</v>
      </c>
      <c r="AF1160">
        <v>35</v>
      </c>
      <c r="AG1160" s="4">
        <v>0.29166666666666669</v>
      </c>
      <c r="AH1160" s="4">
        <v>0.64583333333333337</v>
      </c>
      <c r="AI1160" s="5">
        <v>14.62</v>
      </c>
      <c r="AJ1160">
        <v>21.93</v>
      </c>
      <c r="AK1160">
        <v>21.93</v>
      </c>
      <c r="AL1160" t="s">
        <v>81</v>
      </c>
      <c r="AM1160" t="s">
        <v>82</v>
      </c>
      <c r="AO1160" t="s">
        <v>83</v>
      </c>
      <c r="AR1160" t="s">
        <v>82</v>
      </c>
      <c r="AT1160" t="s">
        <v>82</v>
      </c>
      <c r="AW1160" t="s">
        <v>82</v>
      </c>
      <c r="AY1160" t="s">
        <v>4031</v>
      </c>
      <c r="AZ1160" t="s">
        <v>1344</v>
      </c>
      <c r="BA1160" t="s">
        <v>844</v>
      </c>
      <c r="BB1160">
        <v>62801</v>
      </c>
      <c r="BC1160" t="s">
        <v>79</v>
      </c>
      <c r="BH1160" t="s">
        <v>4033</v>
      </c>
      <c r="BJ1160">
        <v>822555017</v>
      </c>
    </row>
    <row r="1161" spans="1:62" x14ac:dyDescent="0.25">
      <c r="A1161" t="s">
        <v>4047</v>
      </c>
      <c r="B1161" s="2">
        <v>43452</v>
      </c>
      <c r="C1161" t="s">
        <v>63</v>
      </c>
      <c r="D1161" s="3">
        <v>43434.795201284724</v>
      </c>
      <c r="E1161" t="s">
        <v>91</v>
      </c>
      <c r="H1161" t="s">
        <v>4048</v>
      </c>
      <c r="J1161" t="s">
        <v>4049</v>
      </c>
      <c r="L1161" t="s">
        <v>4050</v>
      </c>
      <c r="M1161" t="s">
        <v>761</v>
      </c>
      <c r="N1161">
        <v>30022</v>
      </c>
      <c r="O1161" t="s">
        <v>70</v>
      </c>
      <c r="Q1161" t="s">
        <v>4051</v>
      </c>
      <c r="S1161" t="s">
        <v>72</v>
      </c>
      <c r="T1161" t="s">
        <v>3749</v>
      </c>
      <c r="U1161" t="s">
        <v>3750</v>
      </c>
      <c r="V1161" t="s">
        <v>642</v>
      </c>
      <c r="W1161" t="s">
        <v>105</v>
      </c>
      <c r="X1161" t="s">
        <v>4052</v>
      </c>
      <c r="Y1161" t="str">
        <f>"47-2051"</f>
        <v>47-2051</v>
      </c>
      <c r="Z1161" t="s">
        <v>1383</v>
      </c>
      <c r="AA1161">
        <v>238110</v>
      </c>
      <c r="AB1161">
        <v>8</v>
      </c>
      <c r="AD1161" t="s">
        <v>79</v>
      </c>
      <c r="AE1161" t="s">
        <v>95</v>
      </c>
      <c r="AF1161">
        <v>40</v>
      </c>
      <c r="AG1161" s="4">
        <v>0.29166666666666669</v>
      </c>
      <c r="AH1161" s="4">
        <v>0.66666666666666663</v>
      </c>
      <c r="AI1161" s="5">
        <v>17.59</v>
      </c>
      <c r="AJ1161">
        <v>26.39</v>
      </c>
      <c r="AL1161" t="s">
        <v>81</v>
      </c>
      <c r="AM1161" t="s">
        <v>82</v>
      </c>
      <c r="AO1161" t="s">
        <v>83</v>
      </c>
      <c r="AR1161" t="s">
        <v>82</v>
      </c>
      <c r="AT1161" t="s">
        <v>82</v>
      </c>
      <c r="AW1161" t="s">
        <v>82</v>
      </c>
      <c r="AY1161" t="s">
        <v>4050</v>
      </c>
      <c r="AZ1161" t="s">
        <v>2593</v>
      </c>
      <c r="BA1161" t="s">
        <v>761</v>
      </c>
      <c r="BB1161">
        <v>30022</v>
      </c>
      <c r="BC1161" t="s">
        <v>79</v>
      </c>
      <c r="BH1161" t="s">
        <v>4049</v>
      </c>
      <c r="BJ1161">
        <v>474610126</v>
      </c>
    </row>
    <row r="1162" spans="1:62" x14ac:dyDescent="0.25">
      <c r="A1162" t="s">
        <v>4067</v>
      </c>
      <c r="B1162" s="2">
        <v>43452</v>
      </c>
      <c r="C1162" t="s">
        <v>63</v>
      </c>
      <c r="D1162" s="3">
        <v>43434.792195567126</v>
      </c>
      <c r="E1162" t="s">
        <v>91</v>
      </c>
      <c r="H1162" t="s">
        <v>4068</v>
      </c>
      <c r="J1162" t="s">
        <v>4069</v>
      </c>
      <c r="K1162" t="s">
        <v>4070</v>
      </c>
      <c r="L1162" t="s">
        <v>4071</v>
      </c>
      <c r="M1162" t="s">
        <v>308</v>
      </c>
      <c r="N1162">
        <v>8010</v>
      </c>
      <c r="O1162" t="s">
        <v>70</v>
      </c>
      <c r="Q1162" t="s">
        <v>4072</v>
      </c>
      <c r="S1162" t="s">
        <v>72</v>
      </c>
      <c r="T1162" t="s">
        <v>2824</v>
      </c>
      <c r="U1162" t="s">
        <v>4073</v>
      </c>
      <c r="V1162" t="s">
        <v>642</v>
      </c>
      <c r="W1162" t="s">
        <v>105</v>
      </c>
      <c r="X1162" t="s">
        <v>106</v>
      </c>
      <c r="Y1162" t="str">
        <f>"37-3011"</f>
        <v>37-3011</v>
      </c>
      <c r="Z1162" t="s">
        <v>94</v>
      </c>
      <c r="AA1162">
        <v>561730</v>
      </c>
      <c r="AB1162">
        <v>30</v>
      </c>
      <c r="AD1162" t="s">
        <v>79</v>
      </c>
      <c r="AE1162" t="s">
        <v>95</v>
      </c>
      <c r="AF1162">
        <v>40</v>
      </c>
      <c r="AG1162" s="4">
        <v>0.29166666666666669</v>
      </c>
      <c r="AH1162" s="4">
        <v>0.66666666666666663</v>
      </c>
      <c r="AI1162" s="5">
        <v>13.47</v>
      </c>
      <c r="AJ1162">
        <v>20.21</v>
      </c>
      <c r="AL1162" t="s">
        <v>81</v>
      </c>
      <c r="AM1162" t="s">
        <v>82</v>
      </c>
      <c r="AO1162" t="s">
        <v>83</v>
      </c>
      <c r="AR1162" t="s">
        <v>82</v>
      </c>
      <c r="AT1162" t="s">
        <v>82</v>
      </c>
      <c r="AW1162" t="s">
        <v>82</v>
      </c>
      <c r="AY1162" t="s">
        <v>4071</v>
      </c>
      <c r="AZ1162" t="s">
        <v>522</v>
      </c>
      <c r="BA1162" t="s">
        <v>308</v>
      </c>
      <c r="BB1162">
        <v>8010</v>
      </c>
      <c r="BC1162" t="s">
        <v>79</v>
      </c>
      <c r="BH1162" t="s">
        <v>4074</v>
      </c>
      <c r="BJ1162">
        <v>320079700</v>
      </c>
    </row>
    <row r="1163" spans="1:62" x14ac:dyDescent="0.25">
      <c r="A1163" t="s">
        <v>4075</v>
      </c>
      <c r="B1163" s="2">
        <v>43452</v>
      </c>
      <c r="C1163" t="s">
        <v>63</v>
      </c>
      <c r="D1163" s="3">
        <v>43434.793632638888</v>
      </c>
      <c r="E1163" t="s">
        <v>91</v>
      </c>
      <c r="H1163" t="s">
        <v>4076</v>
      </c>
      <c r="J1163" t="s">
        <v>4077</v>
      </c>
      <c r="K1163" t="s">
        <v>4078</v>
      </c>
      <c r="L1163" t="s">
        <v>4079</v>
      </c>
      <c r="M1163" t="s">
        <v>1064</v>
      </c>
      <c r="N1163">
        <v>37075</v>
      </c>
      <c r="O1163" t="s">
        <v>70</v>
      </c>
      <c r="Q1163" t="s">
        <v>4080</v>
      </c>
      <c r="S1163" t="s">
        <v>72</v>
      </c>
      <c r="T1163" t="s">
        <v>2824</v>
      </c>
      <c r="U1163" t="s">
        <v>3543</v>
      </c>
      <c r="V1163" t="s">
        <v>642</v>
      </c>
      <c r="W1163" t="s">
        <v>105</v>
      </c>
      <c r="X1163" t="s">
        <v>3248</v>
      </c>
      <c r="Y1163" t="str">
        <f>"37-3011"</f>
        <v>37-3011</v>
      </c>
      <c r="Z1163" t="s">
        <v>94</v>
      </c>
      <c r="AA1163">
        <v>561730</v>
      </c>
      <c r="AB1163">
        <v>10</v>
      </c>
      <c r="AD1163" t="s">
        <v>79</v>
      </c>
      <c r="AE1163" t="s">
        <v>95</v>
      </c>
      <c r="AF1163">
        <v>40</v>
      </c>
      <c r="AG1163" s="4">
        <v>0.27083333333333331</v>
      </c>
      <c r="AH1163" s="4">
        <v>0.6875</v>
      </c>
      <c r="AI1163" s="5">
        <v>12.56</v>
      </c>
      <c r="AJ1163">
        <v>18.84</v>
      </c>
      <c r="AK1163">
        <v>19.2</v>
      </c>
      <c r="AL1163" t="s">
        <v>81</v>
      </c>
      <c r="AM1163" t="s">
        <v>82</v>
      </c>
      <c r="AO1163" t="s">
        <v>83</v>
      </c>
      <c r="AR1163" t="s">
        <v>82</v>
      </c>
      <c r="AT1163" t="s">
        <v>82</v>
      </c>
      <c r="AW1163" t="s">
        <v>82</v>
      </c>
      <c r="AY1163" t="s">
        <v>4079</v>
      </c>
      <c r="AZ1163" t="s">
        <v>4081</v>
      </c>
      <c r="BA1163" t="s">
        <v>1064</v>
      </c>
      <c r="BB1163">
        <v>37075</v>
      </c>
      <c r="BC1163" t="s">
        <v>79</v>
      </c>
      <c r="BH1163" t="s">
        <v>4082</v>
      </c>
      <c r="BJ1163">
        <v>201110744</v>
      </c>
    </row>
    <row r="1164" spans="1:62" x14ac:dyDescent="0.25">
      <c r="A1164" t="s">
        <v>4083</v>
      </c>
      <c r="B1164" s="2">
        <v>43452</v>
      </c>
      <c r="C1164" t="s">
        <v>63</v>
      </c>
      <c r="D1164" s="3">
        <v>43434.793532951386</v>
      </c>
      <c r="E1164" t="s">
        <v>91</v>
      </c>
      <c r="H1164" t="s">
        <v>4084</v>
      </c>
      <c r="J1164" t="s">
        <v>4085</v>
      </c>
      <c r="L1164" t="s">
        <v>4086</v>
      </c>
      <c r="M1164" t="s">
        <v>783</v>
      </c>
      <c r="N1164">
        <v>44321</v>
      </c>
      <c r="O1164" t="s">
        <v>70</v>
      </c>
      <c r="Q1164" t="s">
        <v>4087</v>
      </c>
      <c r="S1164" t="s">
        <v>72</v>
      </c>
      <c r="T1164" t="s">
        <v>2824</v>
      </c>
      <c r="U1164" t="s">
        <v>3717</v>
      </c>
      <c r="V1164" t="s">
        <v>642</v>
      </c>
      <c r="W1164" t="s">
        <v>105</v>
      </c>
      <c r="X1164" t="s">
        <v>106</v>
      </c>
      <c r="Y1164" t="str">
        <f>"37-3011"</f>
        <v>37-3011</v>
      </c>
      <c r="Z1164" t="s">
        <v>94</v>
      </c>
      <c r="AA1164">
        <v>561730</v>
      </c>
      <c r="AB1164">
        <v>25</v>
      </c>
      <c r="AD1164" t="s">
        <v>79</v>
      </c>
      <c r="AE1164" t="s">
        <v>95</v>
      </c>
      <c r="AF1164">
        <v>40</v>
      </c>
      <c r="AG1164" s="4">
        <v>0.33333333333333331</v>
      </c>
      <c r="AH1164" s="4">
        <v>0.70833333333333337</v>
      </c>
      <c r="AI1164" s="5">
        <v>13.7</v>
      </c>
      <c r="AJ1164">
        <v>20.55</v>
      </c>
      <c r="AK1164">
        <v>27</v>
      </c>
      <c r="AL1164" t="s">
        <v>81</v>
      </c>
      <c r="AM1164" t="s">
        <v>82</v>
      </c>
      <c r="AO1164" t="s">
        <v>83</v>
      </c>
      <c r="AR1164" t="s">
        <v>82</v>
      </c>
      <c r="AT1164" t="s">
        <v>82</v>
      </c>
      <c r="AW1164" t="s">
        <v>82</v>
      </c>
      <c r="AY1164" t="s">
        <v>4086</v>
      </c>
      <c r="AZ1164" t="s">
        <v>2541</v>
      </c>
      <c r="BA1164" t="s">
        <v>783</v>
      </c>
      <c r="BB1164">
        <v>44321</v>
      </c>
      <c r="BC1164" t="s">
        <v>79</v>
      </c>
      <c r="BH1164" t="s">
        <v>4085</v>
      </c>
      <c r="BJ1164">
        <v>341779471</v>
      </c>
    </row>
    <row r="1165" spans="1:62" x14ac:dyDescent="0.25">
      <c r="A1165" t="s">
        <v>4094</v>
      </c>
      <c r="B1165" s="2">
        <v>43452</v>
      </c>
      <c r="C1165" t="s">
        <v>63</v>
      </c>
      <c r="D1165" s="3">
        <v>43434.793356504626</v>
      </c>
      <c r="E1165" t="s">
        <v>91</v>
      </c>
      <c r="H1165" t="s">
        <v>4095</v>
      </c>
      <c r="J1165" t="s">
        <v>4096</v>
      </c>
      <c r="L1165" t="s">
        <v>3842</v>
      </c>
      <c r="M1165" t="s">
        <v>308</v>
      </c>
      <c r="N1165">
        <v>7624</v>
      </c>
      <c r="O1165" t="s">
        <v>70</v>
      </c>
      <c r="Q1165" t="s">
        <v>4097</v>
      </c>
      <c r="S1165" t="s">
        <v>72</v>
      </c>
      <c r="T1165" t="s">
        <v>640</v>
      </c>
      <c r="U1165" t="s">
        <v>3571</v>
      </c>
      <c r="V1165" t="s">
        <v>642</v>
      </c>
      <c r="W1165" t="s">
        <v>105</v>
      </c>
      <c r="X1165" t="s">
        <v>106</v>
      </c>
      <c r="Y1165" t="str">
        <f>"37-3011"</f>
        <v>37-3011</v>
      </c>
      <c r="Z1165" t="s">
        <v>94</v>
      </c>
      <c r="AA1165">
        <v>561730</v>
      </c>
      <c r="AB1165">
        <v>7</v>
      </c>
      <c r="AD1165" t="s">
        <v>79</v>
      </c>
      <c r="AE1165" t="s">
        <v>80</v>
      </c>
      <c r="AF1165">
        <v>40</v>
      </c>
      <c r="AG1165" s="4">
        <v>0.33333333333333331</v>
      </c>
      <c r="AH1165" s="4">
        <v>0.70833333333333337</v>
      </c>
      <c r="AI1165" s="5">
        <v>16.809999999999999</v>
      </c>
      <c r="AJ1165">
        <v>25.22</v>
      </c>
      <c r="AK1165">
        <v>25.5</v>
      </c>
      <c r="AL1165" t="s">
        <v>81</v>
      </c>
      <c r="AM1165" t="s">
        <v>82</v>
      </c>
      <c r="AO1165" t="s">
        <v>83</v>
      </c>
      <c r="AR1165" t="s">
        <v>82</v>
      </c>
      <c r="AT1165" t="s">
        <v>82</v>
      </c>
      <c r="AW1165" t="s">
        <v>82</v>
      </c>
      <c r="AY1165" t="s">
        <v>4098</v>
      </c>
      <c r="AZ1165" t="s">
        <v>2858</v>
      </c>
      <c r="BA1165" t="s">
        <v>308</v>
      </c>
      <c r="BB1165">
        <v>7647</v>
      </c>
      <c r="BC1165" t="s">
        <v>79</v>
      </c>
      <c r="BH1165" t="s">
        <v>4099</v>
      </c>
      <c r="BJ1165">
        <v>223828856</v>
      </c>
    </row>
    <row r="1166" spans="1:62" x14ac:dyDescent="0.25">
      <c r="A1166" t="s">
        <v>4120</v>
      </c>
      <c r="B1166" s="2">
        <v>43452</v>
      </c>
      <c r="C1166" t="s">
        <v>63</v>
      </c>
      <c r="D1166" s="3">
        <v>43434.792263067131</v>
      </c>
      <c r="E1166" t="s">
        <v>91</v>
      </c>
      <c r="H1166" t="s">
        <v>4121</v>
      </c>
      <c r="I1166" t="s">
        <v>4122</v>
      </c>
      <c r="J1166" t="s">
        <v>4123</v>
      </c>
      <c r="L1166" t="s">
        <v>4124</v>
      </c>
      <c r="M1166" t="s">
        <v>745</v>
      </c>
      <c r="N1166">
        <v>66219</v>
      </c>
      <c r="O1166" t="s">
        <v>70</v>
      </c>
      <c r="Q1166" t="s">
        <v>4125</v>
      </c>
      <c r="S1166" t="s">
        <v>72</v>
      </c>
      <c r="T1166" t="s">
        <v>2824</v>
      </c>
      <c r="U1166" t="s">
        <v>3717</v>
      </c>
      <c r="V1166" t="s">
        <v>642</v>
      </c>
      <c r="W1166" t="s">
        <v>105</v>
      </c>
      <c r="X1166" t="s">
        <v>4126</v>
      </c>
      <c r="Y1166" t="str">
        <f>"37-3011"</f>
        <v>37-3011</v>
      </c>
      <c r="Z1166" t="s">
        <v>94</v>
      </c>
      <c r="AA1166">
        <v>561730</v>
      </c>
      <c r="AB1166">
        <v>10</v>
      </c>
      <c r="AD1166" t="s">
        <v>79</v>
      </c>
      <c r="AE1166" t="s">
        <v>95</v>
      </c>
      <c r="AF1166">
        <v>40</v>
      </c>
      <c r="AG1166" s="4">
        <v>0.29166666666666669</v>
      </c>
      <c r="AH1166" s="4">
        <v>0.66666666666666663</v>
      </c>
      <c r="AI1166" s="5">
        <v>14.73</v>
      </c>
      <c r="AJ1166">
        <v>22.1</v>
      </c>
      <c r="AK1166">
        <v>25.5</v>
      </c>
      <c r="AL1166" t="s">
        <v>81</v>
      </c>
      <c r="AM1166" t="s">
        <v>82</v>
      </c>
      <c r="AO1166" t="s">
        <v>83</v>
      </c>
      <c r="AR1166" t="s">
        <v>82</v>
      </c>
      <c r="AT1166" t="s">
        <v>82</v>
      </c>
      <c r="AW1166" t="s">
        <v>82</v>
      </c>
      <c r="AY1166" t="s">
        <v>4124</v>
      </c>
      <c r="AZ1166" t="s">
        <v>3053</v>
      </c>
      <c r="BA1166" t="s">
        <v>745</v>
      </c>
      <c r="BB1166">
        <v>66219</v>
      </c>
      <c r="BC1166" t="s">
        <v>79</v>
      </c>
      <c r="BH1166" t="s">
        <v>4123</v>
      </c>
      <c r="BJ1166">
        <v>481024189</v>
      </c>
    </row>
    <row r="1167" spans="1:62" x14ac:dyDescent="0.25">
      <c r="A1167" t="s">
        <v>4142</v>
      </c>
      <c r="B1167" s="2">
        <v>43452</v>
      </c>
      <c r="C1167" t="s">
        <v>63</v>
      </c>
      <c r="D1167" s="3">
        <v>43434.792902222223</v>
      </c>
      <c r="E1167" t="s">
        <v>91</v>
      </c>
      <c r="H1167" t="s">
        <v>4143</v>
      </c>
      <c r="I1167" t="s">
        <v>4144</v>
      </c>
      <c r="J1167" t="s">
        <v>4145</v>
      </c>
      <c r="K1167" t="s">
        <v>4146</v>
      </c>
      <c r="L1167" t="s">
        <v>4147</v>
      </c>
      <c r="M1167" t="s">
        <v>105</v>
      </c>
      <c r="N1167">
        <v>77414</v>
      </c>
      <c r="O1167" t="s">
        <v>70</v>
      </c>
      <c r="Q1167" t="s">
        <v>4148</v>
      </c>
      <c r="S1167" t="s">
        <v>72</v>
      </c>
      <c r="T1167" t="s">
        <v>640</v>
      </c>
      <c r="U1167" t="s">
        <v>3571</v>
      </c>
      <c r="V1167" t="s">
        <v>642</v>
      </c>
      <c r="W1167" t="s">
        <v>105</v>
      </c>
      <c r="X1167" t="s">
        <v>106</v>
      </c>
      <c r="Y1167" t="str">
        <f>"37-3011"</f>
        <v>37-3011</v>
      </c>
      <c r="Z1167" t="s">
        <v>94</v>
      </c>
      <c r="AA1167">
        <v>561730</v>
      </c>
      <c r="AB1167">
        <v>18</v>
      </c>
      <c r="AD1167" t="s">
        <v>79</v>
      </c>
      <c r="AE1167" t="s">
        <v>95</v>
      </c>
      <c r="AF1167">
        <v>40</v>
      </c>
      <c r="AG1167" s="4">
        <v>0.3125</v>
      </c>
      <c r="AH1167" s="4">
        <v>0.6875</v>
      </c>
      <c r="AI1167" s="5">
        <v>13.44</v>
      </c>
      <c r="AJ1167">
        <v>20.16</v>
      </c>
      <c r="AK1167">
        <v>20.91</v>
      </c>
      <c r="AL1167" t="s">
        <v>81</v>
      </c>
      <c r="AM1167" t="s">
        <v>82</v>
      </c>
      <c r="AO1167" t="s">
        <v>83</v>
      </c>
      <c r="AR1167" t="s">
        <v>82</v>
      </c>
      <c r="AT1167" t="s">
        <v>82</v>
      </c>
      <c r="AW1167" t="s">
        <v>82</v>
      </c>
      <c r="AY1167" t="s">
        <v>4149</v>
      </c>
      <c r="AZ1167" t="s">
        <v>4149</v>
      </c>
      <c r="BA1167" t="s">
        <v>105</v>
      </c>
      <c r="BB1167">
        <v>77422</v>
      </c>
      <c r="BC1167" t="s">
        <v>79</v>
      </c>
      <c r="BH1167" t="s">
        <v>4150</v>
      </c>
      <c r="BJ1167">
        <v>208725597</v>
      </c>
    </row>
    <row r="1168" spans="1:62" x14ac:dyDescent="0.25">
      <c r="A1168" t="s">
        <v>4177</v>
      </c>
      <c r="B1168" s="2">
        <v>43452</v>
      </c>
      <c r="C1168" t="s">
        <v>63</v>
      </c>
      <c r="D1168" s="3">
        <v>43434.794334293983</v>
      </c>
      <c r="E1168" t="s">
        <v>91</v>
      </c>
      <c r="H1168" t="s">
        <v>4178</v>
      </c>
      <c r="J1168" t="s">
        <v>4179</v>
      </c>
      <c r="L1168" t="s">
        <v>4180</v>
      </c>
      <c r="M1168" t="s">
        <v>626</v>
      </c>
      <c r="N1168">
        <v>72202</v>
      </c>
      <c r="O1168" t="s">
        <v>70</v>
      </c>
      <c r="Q1168" t="s">
        <v>4181</v>
      </c>
      <c r="S1168" t="s">
        <v>72</v>
      </c>
      <c r="T1168" t="s">
        <v>640</v>
      </c>
      <c r="U1168" t="s">
        <v>3571</v>
      </c>
      <c r="V1168" t="s">
        <v>642</v>
      </c>
      <c r="W1168" t="s">
        <v>105</v>
      </c>
      <c r="X1168" t="s">
        <v>106</v>
      </c>
      <c r="Y1168" t="str">
        <f>"37-3011"</f>
        <v>37-3011</v>
      </c>
      <c r="Z1168" t="s">
        <v>94</v>
      </c>
      <c r="AA1168">
        <v>561730</v>
      </c>
      <c r="AB1168">
        <v>18</v>
      </c>
      <c r="AD1168" t="s">
        <v>79</v>
      </c>
      <c r="AE1168" t="s">
        <v>95</v>
      </c>
      <c r="AF1168">
        <v>40</v>
      </c>
      <c r="AG1168" s="4">
        <v>0.29166666666666669</v>
      </c>
      <c r="AH1168" s="4">
        <v>0.64583333333333337</v>
      </c>
      <c r="AI1168" s="5">
        <v>11.86</v>
      </c>
      <c r="AJ1168">
        <v>17.79</v>
      </c>
      <c r="AK1168">
        <v>19.5</v>
      </c>
      <c r="AL1168" t="s">
        <v>81</v>
      </c>
      <c r="AM1168" t="s">
        <v>82</v>
      </c>
      <c r="AO1168" t="s">
        <v>83</v>
      </c>
      <c r="AR1168" t="s">
        <v>82</v>
      </c>
      <c r="AT1168" t="s">
        <v>82</v>
      </c>
      <c r="AW1168" t="s">
        <v>82</v>
      </c>
      <c r="AY1168" t="s">
        <v>4180</v>
      </c>
      <c r="AZ1168" t="s">
        <v>4182</v>
      </c>
      <c r="BA1168" t="s">
        <v>626</v>
      </c>
      <c r="BB1168">
        <v>72211</v>
      </c>
      <c r="BC1168" t="s">
        <v>79</v>
      </c>
      <c r="BH1168" t="s">
        <v>4183</v>
      </c>
      <c r="BJ1168">
        <v>43737099</v>
      </c>
    </row>
    <row r="1169" spans="1:62" x14ac:dyDescent="0.25">
      <c r="A1169" t="s">
        <v>4274</v>
      </c>
      <c r="B1169" s="2">
        <v>43452</v>
      </c>
      <c r="C1169" t="s">
        <v>63</v>
      </c>
      <c r="D1169" s="3">
        <v>43434.793838564816</v>
      </c>
      <c r="E1169" t="s">
        <v>91</v>
      </c>
      <c r="H1169" t="s">
        <v>4244</v>
      </c>
      <c r="J1169" t="s">
        <v>4245</v>
      </c>
      <c r="K1169" t="s">
        <v>4246</v>
      </c>
      <c r="L1169" t="s">
        <v>4247</v>
      </c>
      <c r="M1169" t="s">
        <v>881</v>
      </c>
      <c r="N1169">
        <v>83340</v>
      </c>
      <c r="O1169" t="s">
        <v>70</v>
      </c>
      <c r="Q1169" t="s">
        <v>4248</v>
      </c>
      <c r="S1169" t="s">
        <v>72</v>
      </c>
      <c r="T1169" t="s">
        <v>640</v>
      </c>
      <c r="U1169" t="s">
        <v>641</v>
      </c>
      <c r="V1169" t="s">
        <v>642</v>
      </c>
      <c r="W1169" t="s">
        <v>105</v>
      </c>
      <c r="X1169" t="s">
        <v>1197</v>
      </c>
      <c r="Y1169" t="str">
        <f>"47-2061"</f>
        <v>47-2061</v>
      </c>
      <c r="Z1169" t="s">
        <v>326</v>
      </c>
      <c r="AA1169">
        <v>238140</v>
      </c>
      <c r="AB1169">
        <v>12</v>
      </c>
      <c r="AD1169" t="s">
        <v>79</v>
      </c>
      <c r="AE1169" t="s">
        <v>95</v>
      </c>
      <c r="AF1169">
        <v>40</v>
      </c>
      <c r="AG1169" s="4">
        <v>0.3125</v>
      </c>
      <c r="AH1169" s="4">
        <v>0.66666666666666663</v>
      </c>
      <c r="AI1169" s="5">
        <v>14.45</v>
      </c>
      <c r="AJ1169">
        <v>21.68</v>
      </c>
      <c r="AK1169">
        <v>28.5</v>
      </c>
      <c r="AL1169" t="s">
        <v>81</v>
      </c>
      <c r="AM1169" t="s">
        <v>82</v>
      </c>
      <c r="AO1169" t="s">
        <v>83</v>
      </c>
      <c r="AR1169" t="s">
        <v>82</v>
      </c>
      <c r="AT1169" t="s">
        <v>82</v>
      </c>
      <c r="AW1169" t="s">
        <v>82</v>
      </c>
      <c r="AY1169" t="s">
        <v>4247</v>
      </c>
      <c r="AZ1169" t="s">
        <v>4251</v>
      </c>
      <c r="BA1169" t="s">
        <v>881</v>
      </c>
      <c r="BB1169">
        <v>83340</v>
      </c>
      <c r="BC1169" t="s">
        <v>79</v>
      </c>
      <c r="BH1169" t="s">
        <v>4245</v>
      </c>
      <c r="BJ1169">
        <v>455442557</v>
      </c>
    </row>
    <row r="1170" spans="1:62" x14ac:dyDescent="0.25">
      <c r="A1170" t="s">
        <v>4283</v>
      </c>
      <c r="B1170" s="2">
        <v>43452</v>
      </c>
      <c r="C1170" t="s">
        <v>63</v>
      </c>
      <c r="D1170" s="3">
        <v>43434.793802291664</v>
      </c>
      <c r="E1170" t="s">
        <v>91</v>
      </c>
      <c r="H1170" t="s">
        <v>4284</v>
      </c>
      <c r="J1170" t="s">
        <v>4285</v>
      </c>
      <c r="L1170" t="s">
        <v>4286</v>
      </c>
      <c r="M1170" t="s">
        <v>774</v>
      </c>
      <c r="N1170">
        <v>80002</v>
      </c>
      <c r="O1170" t="s">
        <v>70</v>
      </c>
      <c r="Q1170" t="s">
        <v>4287</v>
      </c>
      <c r="S1170" t="s">
        <v>72</v>
      </c>
      <c r="T1170" t="s">
        <v>640</v>
      </c>
      <c r="U1170" t="s">
        <v>3571</v>
      </c>
      <c r="V1170" t="s">
        <v>642</v>
      </c>
      <c r="W1170" t="s">
        <v>105</v>
      </c>
      <c r="X1170" t="s">
        <v>106</v>
      </c>
      <c r="Y1170" t="str">
        <f>"37-3011"</f>
        <v>37-3011</v>
      </c>
      <c r="Z1170" t="s">
        <v>94</v>
      </c>
      <c r="AA1170">
        <v>561730</v>
      </c>
      <c r="AB1170">
        <v>20</v>
      </c>
      <c r="AD1170" t="s">
        <v>79</v>
      </c>
      <c r="AE1170" t="s">
        <v>80</v>
      </c>
      <c r="AF1170">
        <v>40</v>
      </c>
      <c r="AG1170" s="4">
        <v>0.3125</v>
      </c>
      <c r="AH1170" s="4">
        <v>0.6875</v>
      </c>
      <c r="AI1170" s="5">
        <v>15.17</v>
      </c>
      <c r="AJ1170">
        <v>22.76</v>
      </c>
      <c r="AL1170" t="s">
        <v>81</v>
      </c>
      <c r="AM1170" t="s">
        <v>82</v>
      </c>
      <c r="AO1170" t="s">
        <v>83</v>
      </c>
      <c r="AR1170" t="s">
        <v>82</v>
      </c>
      <c r="AT1170" t="s">
        <v>82</v>
      </c>
      <c r="AW1170" t="s">
        <v>82</v>
      </c>
      <c r="AY1170" t="s">
        <v>4288</v>
      </c>
      <c r="AZ1170" t="s">
        <v>3364</v>
      </c>
      <c r="BA1170" t="s">
        <v>774</v>
      </c>
      <c r="BB1170">
        <v>80022</v>
      </c>
      <c r="BC1170" t="s">
        <v>79</v>
      </c>
      <c r="BH1170" t="s">
        <v>4289</v>
      </c>
      <c r="BJ1170">
        <v>811367619</v>
      </c>
    </row>
    <row r="1171" spans="1:62" x14ac:dyDescent="0.25">
      <c r="A1171" t="s">
        <v>4302</v>
      </c>
      <c r="B1171" s="2">
        <v>43452</v>
      </c>
      <c r="C1171" t="s">
        <v>63</v>
      </c>
      <c r="D1171" s="3">
        <v>43434.79628869213</v>
      </c>
      <c r="E1171" t="s">
        <v>91</v>
      </c>
      <c r="H1171" t="s">
        <v>4303</v>
      </c>
      <c r="J1171" t="s">
        <v>4304</v>
      </c>
      <c r="K1171" t="s">
        <v>4305</v>
      </c>
      <c r="L1171" t="s">
        <v>4306</v>
      </c>
      <c r="M1171" t="s">
        <v>308</v>
      </c>
      <c r="N1171">
        <v>8081</v>
      </c>
      <c r="O1171" t="s">
        <v>70</v>
      </c>
      <c r="Q1171" t="s">
        <v>4307</v>
      </c>
      <c r="S1171" t="s">
        <v>72</v>
      </c>
      <c r="T1171" t="s">
        <v>2824</v>
      </c>
      <c r="U1171" t="s">
        <v>4073</v>
      </c>
      <c r="V1171" t="s">
        <v>642</v>
      </c>
      <c r="W1171" t="s">
        <v>105</v>
      </c>
      <c r="X1171" t="s">
        <v>106</v>
      </c>
      <c r="Y1171" t="str">
        <f>"37-3011"</f>
        <v>37-3011</v>
      </c>
      <c r="Z1171" t="s">
        <v>94</v>
      </c>
      <c r="AA1171">
        <v>561730</v>
      </c>
      <c r="AB1171">
        <v>11</v>
      </c>
      <c r="AD1171" t="s">
        <v>79</v>
      </c>
      <c r="AE1171" t="s">
        <v>80</v>
      </c>
      <c r="AF1171">
        <v>40</v>
      </c>
      <c r="AG1171" s="4">
        <v>0.29166666666666669</v>
      </c>
      <c r="AH1171" s="4">
        <v>0.66666666666666663</v>
      </c>
      <c r="AI1171" s="5">
        <v>15.73</v>
      </c>
      <c r="AJ1171">
        <v>23.6</v>
      </c>
      <c r="AL1171" t="s">
        <v>81</v>
      </c>
      <c r="AM1171" t="s">
        <v>82</v>
      </c>
      <c r="AO1171" t="s">
        <v>83</v>
      </c>
      <c r="AR1171" t="s">
        <v>82</v>
      </c>
      <c r="AT1171" t="s">
        <v>82</v>
      </c>
      <c r="AW1171" t="s">
        <v>82</v>
      </c>
      <c r="AY1171" t="s">
        <v>4308</v>
      </c>
      <c r="AZ1171" t="s">
        <v>1449</v>
      </c>
      <c r="BA1171" t="s">
        <v>147</v>
      </c>
      <c r="BB1171">
        <v>19070</v>
      </c>
      <c r="BC1171" t="s">
        <v>79</v>
      </c>
      <c r="BH1171" t="s">
        <v>4309</v>
      </c>
      <c r="BJ1171">
        <v>320269505</v>
      </c>
    </row>
    <row r="1172" spans="1:62" x14ac:dyDescent="0.25">
      <c r="A1172" t="s">
        <v>4316</v>
      </c>
      <c r="B1172" s="2">
        <v>43452</v>
      </c>
      <c r="C1172" t="s">
        <v>63</v>
      </c>
      <c r="D1172" s="3">
        <v>43434.795165185184</v>
      </c>
      <c r="E1172" t="s">
        <v>91</v>
      </c>
      <c r="H1172" t="s">
        <v>4298</v>
      </c>
      <c r="J1172" t="s">
        <v>4299</v>
      </c>
      <c r="L1172" t="s">
        <v>4300</v>
      </c>
      <c r="M1172" t="s">
        <v>626</v>
      </c>
      <c r="N1172">
        <v>72135</v>
      </c>
      <c r="O1172" t="s">
        <v>70</v>
      </c>
      <c r="Q1172" t="s">
        <v>4301</v>
      </c>
      <c r="S1172" t="s">
        <v>72</v>
      </c>
      <c r="T1172" t="s">
        <v>640</v>
      </c>
      <c r="U1172" t="s">
        <v>641</v>
      </c>
      <c r="V1172" t="s">
        <v>642</v>
      </c>
      <c r="W1172" t="s">
        <v>105</v>
      </c>
      <c r="X1172" t="s">
        <v>1844</v>
      </c>
      <c r="Y1172" t="str">
        <f>"35-2014"</f>
        <v>35-2014</v>
      </c>
      <c r="Z1172" t="s">
        <v>301</v>
      </c>
      <c r="AA1172">
        <v>713910</v>
      </c>
      <c r="AB1172">
        <v>1</v>
      </c>
      <c r="AD1172" t="s">
        <v>79</v>
      </c>
      <c r="AE1172" t="s">
        <v>95</v>
      </c>
      <c r="AF1172">
        <v>40</v>
      </c>
      <c r="AG1172" s="4">
        <v>0.375</v>
      </c>
      <c r="AH1172" s="4">
        <v>0.75</v>
      </c>
      <c r="AI1172" s="5">
        <v>11.83</v>
      </c>
      <c r="AJ1172">
        <v>17.75</v>
      </c>
      <c r="AL1172" t="s">
        <v>81</v>
      </c>
      <c r="AM1172" t="s">
        <v>82</v>
      </c>
      <c r="AO1172" t="s">
        <v>83</v>
      </c>
      <c r="AR1172" t="s">
        <v>82</v>
      </c>
      <c r="AT1172" t="s">
        <v>82</v>
      </c>
      <c r="AW1172" t="s">
        <v>72</v>
      </c>
      <c r="AX1172">
        <v>1</v>
      </c>
      <c r="AY1172" t="s">
        <v>4300</v>
      </c>
      <c r="AZ1172" t="s">
        <v>4182</v>
      </c>
      <c r="BA1172" t="s">
        <v>626</v>
      </c>
      <c r="BB1172">
        <v>72135</v>
      </c>
      <c r="BC1172" t="s">
        <v>87</v>
      </c>
      <c r="BH1172" t="s">
        <v>4299</v>
      </c>
      <c r="BJ1172">
        <v>760710398</v>
      </c>
    </row>
    <row r="1173" spans="1:62" x14ac:dyDescent="0.25">
      <c r="A1173" t="s">
        <v>4424</v>
      </c>
      <c r="B1173" s="2">
        <v>43452</v>
      </c>
      <c r="C1173" t="s">
        <v>63</v>
      </c>
      <c r="D1173" s="3">
        <v>43420.794812418979</v>
      </c>
      <c r="E1173" t="s">
        <v>91</v>
      </c>
      <c r="H1173" t="s">
        <v>4425</v>
      </c>
      <c r="J1173" t="s">
        <v>4426</v>
      </c>
      <c r="L1173" t="s">
        <v>4427</v>
      </c>
      <c r="M1173" t="s">
        <v>105</v>
      </c>
      <c r="N1173">
        <v>78613</v>
      </c>
      <c r="O1173" t="s">
        <v>70</v>
      </c>
      <c r="Q1173" t="s">
        <v>4428</v>
      </c>
      <c r="S1173" t="s">
        <v>72</v>
      </c>
      <c r="T1173" t="s">
        <v>2060</v>
      </c>
      <c r="U1173" t="s">
        <v>1918</v>
      </c>
      <c r="V1173" t="s">
        <v>1919</v>
      </c>
      <c r="W1173" t="s">
        <v>105</v>
      </c>
      <c r="X1173" t="s">
        <v>1197</v>
      </c>
      <c r="Y1173" t="str">
        <f>"47-2061"</f>
        <v>47-2061</v>
      </c>
      <c r="Z1173" t="s">
        <v>326</v>
      </c>
      <c r="AA1173">
        <v>236220</v>
      </c>
      <c r="AB1173">
        <v>6</v>
      </c>
      <c r="AD1173" t="s">
        <v>79</v>
      </c>
      <c r="AE1173" t="s">
        <v>95</v>
      </c>
      <c r="AF1173">
        <v>35</v>
      </c>
      <c r="AG1173" s="4">
        <v>0.29166666666666669</v>
      </c>
      <c r="AH1173" s="4">
        <v>0.66666666666666663</v>
      </c>
      <c r="AI1173" s="5">
        <v>15.07</v>
      </c>
      <c r="AJ1173">
        <v>22.61</v>
      </c>
      <c r="AL1173" t="s">
        <v>81</v>
      </c>
      <c r="AM1173" t="s">
        <v>82</v>
      </c>
      <c r="AO1173" t="s">
        <v>83</v>
      </c>
      <c r="AR1173" t="s">
        <v>82</v>
      </c>
      <c r="AT1173" t="s">
        <v>82</v>
      </c>
      <c r="AW1173" t="s">
        <v>82</v>
      </c>
      <c r="AY1173" t="s">
        <v>4427</v>
      </c>
      <c r="AZ1173" t="s">
        <v>2062</v>
      </c>
      <c r="BA1173" t="s">
        <v>105</v>
      </c>
      <c r="BB1173">
        <v>78613</v>
      </c>
      <c r="BC1173" t="s">
        <v>79</v>
      </c>
      <c r="BH1173" t="s">
        <v>4426</v>
      </c>
      <c r="BJ1173">
        <v>741905180</v>
      </c>
    </row>
    <row r="1174" spans="1:62" x14ac:dyDescent="0.25">
      <c r="A1174" t="s">
        <v>4436</v>
      </c>
      <c r="B1174" s="2">
        <v>43452</v>
      </c>
      <c r="C1174" t="s">
        <v>63</v>
      </c>
      <c r="D1174" s="3">
        <v>43434.795219398147</v>
      </c>
      <c r="E1174" t="s">
        <v>91</v>
      </c>
      <c r="H1174" t="s">
        <v>4437</v>
      </c>
      <c r="J1174" t="s">
        <v>4438</v>
      </c>
      <c r="L1174" t="s">
        <v>4439</v>
      </c>
      <c r="M1174" t="s">
        <v>69</v>
      </c>
      <c r="N1174">
        <v>42301</v>
      </c>
      <c r="O1174" t="s">
        <v>70</v>
      </c>
      <c r="Q1174" t="s">
        <v>4440</v>
      </c>
      <c r="S1174" t="s">
        <v>72</v>
      </c>
      <c r="T1174" t="s">
        <v>878</v>
      </c>
      <c r="U1174" t="s">
        <v>4414</v>
      </c>
      <c r="V1174" t="s">
        <v>2620</v>
      </c>
      <c r="W1174" t="s">
        <v>881</v>
      </c>
      <c r="X1174" t="s">
        <v>1256</v>
      </c>
      <c r="Y1174" t="str">
        <f>"37-3011"</f>
        <v>37-3011</v>
      </c>
      <c r="Z1174" t="s">
        <v>94</v>
      </c>
      <c r="AA1174">
        <v>561730</v>
      </c>
      <c r="AB1174">
        <v>5</v>
      </c>
      <c r="AD1174" t="s">
        <v>79</v>
      </c>
      <c r="AE1174" t="s">
        <v>80</v>
      </c>
      <c r="AF1174">
        <v>40</v>
      </c>
      <c r="AG1174" s="4">
        <v>0.29166666666666669</v>
      </c>
      <c r="AH1174" s="4">
        <v>0.70833333333333337</v>
      </c>
      <c r="AI1174" s="5">
        <v>11.73</v>
      </c>
      <c r="AJ1174">
        <v>17.600000000000001</v>
      </c>
      <c r="AK1174">
        <v>22.5</v>
      </c>
      <c r="AL1174" t="s">
        <v>81</v>
      </c>
      <c r="AM1174" t="s">
        <v>82</v>
      </c>
      <c r="AO1174" t="s">
        <v>83</v>
      </c>
      <c r="AR1174" t="s">
        <v>82</v>
      </c>
      <c r="AT1174" t="s">
        <v>82</v>
      </c>
      <c r="AW1174" t="s">
        <v>82</v>
      </c>
      <c r="AY1174" t="s">
        <v>4439</v>
      </c>
      <c r="AZ1174" t="s">
        <v>4441</v>
      </c>
      <c r="BA1174" t="s">
        <v>69</v>
      </c>
      <c r="BB1174">
        <v>42301</v>
      </c>
      <c r="BC1174" t="s">
        <v>79</v>
      </c>
      <c r="BH1174" t="s">
        <v>4442</v>
      </c>
      <c r="BJ1174">
        <v>202372202</v>
      </c>
    </row>
    <row r="1175" spans="1:62" x14ac:dyDescent="0.25">
      <c r="A1175" t="s">
        <v>4608</v>
      </c>
      <c r="B1175" s="2">
        <v>43452</v>
      </c>
      <c r="C1175" t="s">
        <v>63</v>
      </c>
      <c r="D1175" s="3">
        <v>43420.796298761576</v>
      </c>
      <c r="E1175" t="s">
        <v>91</v>
      </c>
      <c r="H1175" t="s">
        <v>4609</v>
      </c>
      <c r="J1175" t="s">
        <v>4610</v>
      </c>
      <c r="L1175" t="s">
        <v>3553</v>
      </c>
      <c r="M1175" t="s">
        <v>714</v>
      </c>
      <c r="N1175">
        <v>70809</v>
      </c>
      <c r="O1175" t="s">
        <v>70</v>
      </c>
      <c r="Q1175" t="s">
        <v>4611</v>
      </c>
      <c r="S1175" t="s">
        <v>72</v>
      </c>
      <c r="T1175" t="s">
        <v>2060</v>
      </c>
      <c r="U1175" t="s">
        <v>1918</v>
      </c>
      <c r="V1175" t="s">
        <v>1919</v>
      </c>
      <c r="W1175" t="s">
        <v>105</v>
      </c>
      <c r="X1175" t="s">
        <v>106</v>
      </c>
      <c r="Y1175" t="str">
        <f>"37-3011"</f>
        <v>37-3011</v>
      </c>
      <c r="Z1175" t="s">
        <v>94</v>
      </c>
      <c r="AA1175">
        <v>561730</v>
      </c>
      <c r="AB1175">
        <v>13</v>
      </c>
      <c r="AD1175" t="s">
        <v>79</v>
      </c>
      <c r="AE1175" t="s">
        <v>95</v>
      </c>
      <c r="AF1175">
        <v>35</v>
      </c>
      <c r="AG1175" s="4">
        <v>0.20833333333333334</v>
      </c>
      <c r="AH1175" s="4">
        <v>0.66666666666666663</v>
      </c>
      <c r="AI1175" s="5">
        <v>13.42</v>
      </c>
      <c r="AJ1175">
        <v>20.13</v>
      </c>
      <c r="AL1175" t="s">
        <v>81</v>
      </c>
      <c r="AM1175" t="s">
        <v>82</v>
      </c>
      <c r="AO1175" t="s">
        <v>83</v>
      </c>
      <c r="AR1175" t="s">
        <v>82</v>
      </c>
      <c r="AT1175" t="s">
        <v>82</v>
      </c>
      <c r="AW1175" t="s">
        <v>82</v>
      </c>
      <c r="AY1175" t="s">
        <v>3553</v>
      </c>
      <c r="AZ1175" t="s">
        <v>4612</v>
      </c>
      <c r="BA1175" t="s">
        <v>714</v>
      </c>
      <c r="BB1175">
        <v>70809</v>
      </c>
      <c r="BC1175" t="s">
        <v>79</v>
      </c>
      <c r="BH1175" t="s">
        <v>4610</v>
      </c>
      <c r="BJ1175">
        <v>721367262</v>
      </c>
    </row>
    <row r="1176" spans="1:62" x14ac:dyDescent="0.25">
      <c r="A1176" t="s">
        <v>4678</v>
      </c>
      <c r="B1176" s="2">
        <v>43452</v>
      </c>
      <c r="C1176" t="s">
        <v>63</v>
      </c>
      <c r="D1176" s="3">
        <v>43434.794733356481</v>
      </c>
      <c r="E1176" t="s">
        <v>91</v>
      </c>
      <c r="H1176" t="s">
        <v>4679</v>
      </c>
      <c r="J1176" t="s">
        <v>4680</v>
      </c>
      <c r="L1176" t="s">
        <v>4681</v>
      </c>
      <c r="M1176" t="s">
        <v>774</v>
      </c>
      <c r="N1176">
        <v>80207</v>
      </c>
      <c r="O1176" t="s">
        <v>70</v>
      </c>
      <c r="Q1176" t="s">
        <v>4682</v>
      </c>
      <c r="S1176" t="s">
        <v>72</v>
      </c>
      <c r="T1176" t="s">
        <v>640</v>
      </c>
      <c r="U1176" t="s">
        <v>3571</v>
      </c>
      <c r="V1176" t="s">
        <v>642</v>
      </c>
      <c r="W1176" t="s">
        <v>105</v>
      </c>
      <c r="X1176" t="s">
        <v>106</v>
      </c>
      <c r="Y1176" t="str">
        <f>"37-3011"</f>
        <v>37-3011</v>
      </c>
      <c r="Z1176" t="s">
        <v>94</v>
      </c>
      <c r="AA1176">
        <v>561730</v>
      </c>
      <c r="AB1176">
        <v>15</v>
      </c>
      <c r="AD1176" t="s">
        <v>79</v>
      </c>
      <c r="AE1176" t="s">
        <v>95</v>
      </c>
      <c r="AF1176">
        <v>40</v>
      </c>
      <c r="AG1176" s="4">
        <v>0.29166666666666669</v>
      </c>
      <c r="AH1176" s="4">
        <v>0.64583333333333337</v>
      </c>
      <c r="AI1176" s="5">
        <v>15.17</v>
      </c>
      <c r="AJ1176">
        <v>22.76</v>
      </c>
      <c r="AK1176">
        <v>24.75</v>
      </c>
      <c r="AL1176" t="s">
        <v>81</v>
      </c>
      <c r="AM1176" t="s">
        <v>82</v>
      </c>
      <c r="AO1176" t="s">
        <v>83</v>
      </c>
      <c r="AR1176" t="s">
        <v>82</v>
      </c>
      <c r="AT1176" t="s">
        <v>82</v>
      </c>
      <c r="AW1176" t="s">
        <v>82</v>
      </c>
      <c r="AY1176" t="s">
        <v>4681</v>
      </c>
      <c r="AZ1176" t="s">
        <v>4681</v>
      </c>
      <c r="BA1176" t="s">
        <v>774</v>
      </c>
      <c r="BB1176">
        <v>80207</v>
      </c>
      <c r="BC1176" t="s">
        <v>79</v>
      </c>
      <c r="BH1176" t="s">
        <v>4680</v>
      </c>
      <c r="BJ1176">
        <v>841206066</v>
      </c>
    </row>
    <row r="1177" spans="1:62" x14ac:dyDescent="0.25">
      <c r="A1177" t="s">
        <v>4683</v>
      </c>
      <c r="B1177" s="2">
        <v>43452</v>
      </c>
      <c r="C1177" t="s">
        <v>63</v>
      </c>
      <c r="D1177" s="3">
        <v>43420.792053831021</v>
      </c>
      <c r="E1177" t="s">
        <v>91</v>
      </c>
      <c r="H1177" t="s">
        <v>4684</v>
      </c>
      <c r="I1177" t="s">
        <v>4685</v>
      </c>
      <c r="J1177" t="s">
        <v>4686</v>
      </c>
      <c r="L1177" t="s">
        <v>3391</v>
      </c>
      <c r="M1177" t="s">
        <v>105</v>
      </c>
      <c r="N1177">
        <v>77707</v>
      </c>
      <c r="O1177" t="s">
        <v>70</v>
      </c>
      <c r="Q1177" t="s">
        <v>4687</v>
      </c>
      <c r="S1177" t="s">
        <v>72</v>
      </c>
      <c r="T1177" t="s">
        <v>640</v>
      </c>
      <c r="U1177" t="s">
        <v>4688</v>
      </c>
      <c r="V1177" t="s">
        <v>642</v>
      </c>
      <c r="W1177" t="s">
        <v>105</v>
      </c>
      <c r="X1177" t="s">
        <v>106</v>
      </c>
      <c r="Y1177" t="str">
        <f>"37-3011"</f>
        <v>37-3011</v>
      </c>
      <c r="Z1177" t="s">
        <v>94</v>
      </c>
      <c r="AA1177">
        <v>561730</v>
      </c>
      <c r="AB1177">
        <v>12</v>
      </c>
      <c r="AD1177" t="s">
        <v>79</v>
      </c>
      <c r="AE1177" t="s">
        <v>95</v>
      </c>
      <c r="AF1177">
        <v>40</v>
      </c>
      <c r="AG1177" s="4">
        <v>0.29166666666666669</v>
      </c>
      <c r="AH1177" s="4">
        <v>0.66666666666666663</v>
      </c>
      <c r="AI1177" s="5">
        <v>12.55</v>
      </c>
      <c r="AJ1177">
        <v>18.829999999999998</v>
      </c>
      <c r="AL1177" t="s">
        <v>81</v>
      </c>
      <c r="AM1177" t="s">
        <v>82</v>
      </c>
      <c r="AO1177" t="s">
        <v>83</v>
      </c>
      <c r="AP1177" t="s">
        <v>67</v>
      </c>
      <c r="AQ1177" t="s">
        <v>67</v>
      </c>
      <c r="AR1177" t="s">
        <v>82</v>
      </c>
      <c r="AT1177" t="s">
        <v>82</v>
      </c>
      <c r="AW1177" t="s">
        <v>82</v>
      </c>
      <c r="AY1177" t="s">
        <v>3391</v>
      </c>
      <c r="AZ1177" t="s">
        <v>713</v>
      </c>
      <c r="BA1177" t="s">
        <v>105</v>
      </c>
      <c r="BB1177">
        <v>77707</v>
      </c>
      <c r="BC1177" t="s">
        <v>79</v>
      </c>
      <c r="BH1177" t="s">
        <v>4686</v>
      </c>
      <c r="BJ1177">
        <v>461152161</v>
      </c>
    </row>
    <row r="1178" spans="1:62" x14ac:dyDescent="0.25">
      <c r="A1178" t="s">
        <v>4696</v>
      </c>
      <c r="B1178" s="2">
        <v>43452</v>
      </c>
      <c r="C1178" t="s">
        <v>63</v>
      </c>
      <c r="D1178" s="3">
        <v>43434.793665439815</v>
      </c>
      <c r="E1178" t="s">
        <v>91</v>
      </c>
      <c r="H1178" t="s">
        <v>4697</v>
      </c>
      <c r="J1178" t="s">
        <v>4698</v>
      </c>
      <c r="L1178" t="s">
        <v>4699</v>
      </c>
      <c r="M1178" t="s">
        <v>105</v>
      </c>
      <c r="N1178">
        <v>77430</v>
      </c>
      <c r="O1178" t="s">
        <v>70</v>
      </c>
      <c r="Q1178" t="s">
        <v>4700</v>
      </c>
      <c r="S1178" t="s">
        <v>72</v>
      </c>
      <c r="T1178" t="s">
        <v>3749</v>
      </c>
      <c r="U1178" t="s">
        <v>3750</v>
      </c>
      <c r="V1178" t="s">
        <v>642</v>
      </c>
      <c r="W1178" t="s">
        <v>105</v>
      </c>
      <c r="X1178" t="s">
        <v>106</v>
      </c>
      <c r="Y1178" t="str">
        <f>"37-3011"</f>
        <v>37-3011</v>
      </c>
      <c r="Z1178" t="s">
        <v>94</v>
      </c>
      <c r="AA1178">
        <v>561730</v>
      </c>
      <c r="AB1178">
        <v>4</v>
      </c>
      <c r="AD1178" t="s">
        <v>79</v>
      </c>
      <c r="AE1178" t="s">
        <v>95</v>
      </c>
      <c r="AF1178">
        <v>40</v>
      </c>
      <c r="AG1178" s="4">
        <v>0.33333333333333331</v>
      </c>
      <c r="AH1178" s="4">
        <v>0.70833333333333337</v>
      </c>
      <c r="AI1178" s="5">
        <v>13.44</v>
      </c>
      <c r="AJ1178">
        <v>20.16</v>
      </c>
      <c r="AL1178" t="s">
        <v>81</v>
      </c>
      <c r="AM1178" t="s">
        <v>82</v>
      </c>
      <c r="AO1178" t="s">
        <v>83</v>
      </c>
      <c r="AR1178" t="s">
        <v>82</v>
      </c>
      <c r="AT1178" t="s">
        <v>82</v>
      </c>
      <c r="AW1178" t="s">
        <v>82</v>
      </c>
      <c r="AY1178" t="s">
        <v>4699</v>
      </c>
      <c r="AZ1178" t="s">
        <v>4149</v>
      </c>
      <c r="BA1178" t="s">
        <v>105</v>
      </c>
      <c r="BB1178">
        <v>77430</v>
      </c>
      <c r="BC1178" t="s">
        <v>79</v>
      </c>
      <c r="BH1178" t="s">
        <v>4698</v>
      </c>
      <c r="BJ1178">
        <v>272332887</v>
      </c>
    </row>
    <row r="1179" spans="1:62" x14ac:dyDescent="0.25">
      <c r="A1179" t="s">
        <v>4808</v>
      </c>
      <c r="B1179" s="2">
        <v>43452</v>
      </c>
      <c r="C1179" t="s">
        <v>63</v>
      </c>
      <c r="D1179" s="3">
        <v>43434.792661990738</v>
      </c>
      <c r="E1179" t="s">
        <v>91</v>
      </c>
      <c r="H1179" t="s">
        <v>4809</v>
      </c>
      <c r="I1179" t="s">
        <v>4810</v>
      </c>
      <c r="J1179" t="s">
        <v>4811</v>
      </c>
      <c r="L1179" t="s">
        <v>3810</v>
      </c>
      <c r="M1179" t="s">
        <v>278</v>
      </c>
      <c r="N1179">
        <v>20135</v>
      </c>
      <c r="O1179" t="s">
        <v>70</v>
      </c>
      <c r="Q1179" t="s">
        <v>4812</v>
      </c>
      <c r="S1179" t="s">
        <v>72</v>
      </c>
      <c r="T1179" t="s">
        <v>2824</v>
      </c>
      <c r="U1179" t="s">
        <v>4073</v>
      </c>
      <c r="V1179" t="s">
        <v>642</v>
      </c>
      <c r="W1179" t="s">
        <v>105</v>
      </c>
      <c r="X1179" t="s">
        <v>106</v>
      </c>
      <c r="Y1179" t="str">
        <f>"37-3011"</f>
        <v>37-3011</v>
      </c>
      <c r="Z1179" t="s">
        <v>94</v>
      </c>
      <c r="AA1179">
        <v>561730</v>
      </c>
      <c r="AB1179">
        <v>5</v>
      </c>
      <c r="AD1179" t="s">
        <v>79</v>
      </c>
      <c r="AE1179" t="s">
        <v>95</v>
      </c>
      <c r="AF1179">
        <v>40</v>
      </c>
      <c r="AG1179" s="4">
        <v>0.3125</v>
      </c>
      <c r="AH1179" s="4">
        <v>0.64583333333333337</v>
      </c>
      <c r="AI1179" s="5">
        <v>15.39</v>
      </c>
      <c r="AJ1179">
        <v>23.09</v>
      </c>
      <c r="AL1179" t="s">
        <v>81</v>
      </c>
      <c r="AM1179" t="s">
        <v>82</v>
      </c>
      <c r="AO1179" t="s">
        <v>83</v>
      </c>
      <c r="AR1179" t="s">
        <v>82</v>
      </c>
      <c r="AT1179" t="s">
        <v>82</v>
      </c>
      <c r="AW1179" t="s">
        <v>82</v>
      </c>
      <c r="AY1179" t="s">
        <v>4813</v>
      </c>
      <c r="AZ1179" t="s">
        <v>4434</v>
      </c>
      <c r="BA1179" t="s">
        <v>278</v>
      </c>
      <c r="BB1179">
        <v>22611</v>
      </c>
      <c r="BC1179" t="s">
        <v>79</v>
      </c>
      <c r="BH1179" t="s">
        <v>4814</v>
      </c>
      <c r="BJ1179">
        <v>20666317</v>
      </c>
    </row>
    <row r="1180" spans="1:62" x14ac:dyDescent="0.25">
      <c r="A1180" t="s">
        <v>4874</v>
      </c>
      <c r="B1180" s="2">
        <v>43452</v>
      </c>
      <c r="C1180" t="s">
        <v>63</v>
      </c>
      <c r="D1180" s="3">
        <v>43434.793529780094</v>
      </c>
      <c r="E1180" t="s">
        <v>91</v>
      </c>
      <c r="H1180" t="s">
        <v>4875</v>
      </c>
      <c r="J1180" t="s">
        <v>4876</v>
      </c>
      <c r="K1180" t="s">
        <v>4877</v>
      </c>
      <c r="L1180" t="s">
        <v>2968</v>
      </c>
      <c r="M1180" t="s">
        <v>105</v>
      </c>
      <c r="N1180">
        <v>76040</v>
      </c>
      <c r="O1180" t="s">
        <v>70</v>
      </c>
      <c r="Q1180" t="s">
        <v>4878</v>
      </c>
      <c r="S1180" t="s">
        <v>72</v>
      </c>
      <c r="T1180" t="s">
        <v>2824</v>
      </c>
      <c r="U1180" t="s">
        <v>4073</v>
      </c>
      <c r="V1180" t="s">
        <v>642</v>
      </c>
      <c r="W1180" t="s">
        <v>105</v>
      </c>
      <c r="X1180" t="s">
        <v>106</v>
      </c>
      <c r="Y1180" t="str">
        <f>"37-3011"</f>
        <v>37-3011</v>
      </c>
      <c r="Z1180" t="s">
        <v>94</v>
      </c>
      <c r="AA1180">
        <v>561730</v>
      </c>
      <c r="AB1180">
        <v>50</v>
      </c>
      <c r="AD1180" t="s">
        <v>79</v>
      </c>
      <c r="AE1180" t="s">
        <v>95</v>
      </c>
      <c r="AF1180">
        <v>40</v>
      </c>
      <c r="AG1180" s="4">
        <v>0.27083333333333331</v>
      </c>
      <c r="AH1180" s="4">
        <v>0.72916666666666663</v>
      </c>
      <c r="AI1180" s="5">
        <v>13.94</v>
      </c>
      <c r="AJ1180">
        <v>20.91</v>
      </c>
      <c r="AL1180" t="s">
        <v>81</v>
      </c>
      <c r="AM1180" t="s">
        <v>82</v>
      </c>
      <c r="AO1180" t="s">
        <v>83</v>
      </c>
      <c r="AR1180" t="s">
        <v>82</v>
      </c>
      <c r="AT1180" t="s">
        <v>82</v>
      </c>
      <c r="AW1180" t="s">
        <v>82</v>
      </c>
      <c r="AY1180" t="s">
        <v>2968</v>
      </c>
      <c r="AZ1180" t="s">
        <v>1428</v>
      </c>
      <c r="BA1180" t="s">
        <v>105</v>
      </c>
      <c r="BB1180">
        <v>76040</v>
      </c>
      <c r="BC1180" t="s">
        <v>79</v>
      </c>
      <c r="BH1180" t="s">
        <v>4876</v>
      </c>
      <c r="BJ1180">
        <v>751994013</v>
      </c>
    </row>
    <row r="1181" spans="1:62" x14ac:dyDescent="0.25">
      <c r="A1181" t="s">
        <v>4957</v>
      </c>
      <c r="B1181" s="2">
        <v>43452</v>
      </c>
      <c r="C1181" t="s">
        <v>63</v>
      </c>
      <c r="D1181" s="3">
        <v>43390.591410196757</v>
      </c>
      <c r="E1181" t="s">
        <v>117</v>
      </c>
      <c r="H1181" t="s">
        <v>4949</v>
      </c>
      <c r="I1181" t="s">
        <v>4950</v>
      </c>
      <c r="J1181" t="s">
        <v>4951</v>
      </c>
      <c r="K1181" t="s">
        <v>67</v>
      </c>
      <c r="L1181" t="s">
        <v>4952</v>
      </c>
      <c r="M1181" t="s">
        <v>105</v>
      </c>
      <c r="N1181">
        <v>78624</v>
      </c>
      <c r="O1181" t="s">
        <v>70</v>
      </c>
      <c r="P1181" t="s">
        <v>67</v>
      </c>
      <c r="Q1181" t="s">
        <v>4953</v>
      </c>
      <c r="S1181" t="s">
        <v>72</v>
      </c>
      <c r="T1181" t="s">
        <v>4954</v>
      </c>
      <c r="U1181" t="s">
        <v>4955</v>
      </c>
      <c r="V1181" t="s">
        <v>3178</v>
      </c>
      <c r="W1181" t="s">
        <v>86</v>
      </c>
      <c r="X1181" t="s">
        <v>1533</v>
      </c>
      <c r="Y1181" t="str">
        <f>"35-3031"</f>
        <v>35-3031</v>
      </c>
      <c r="Z1181" t="s">
        <v>410</v>
      </c>
      <c r="AA1181">
        <v>713910</v>
      </c>
      <c r="AB1181">
        <v>6</v>
      </c>
      <c r="AD1181" t="s">
        <v>79</v>
      </c>
      <c r="AE1181" t="s">
        <v>95</v>
      </c>
      <c r="AF1181">
        <v>40</v>
      </c>
      <c r="AG1181" s="4">
        <v>0.375</v>
      </c>
      <c r="AH1181" s="4">
        <v>0.75</v>
      </c>
      <c r="AI1181" s="6">
        <v>12</v>
      </c>
      <c r="AJ1181">
        <v>18</v>
      </c>
      <c r="AL1181" t="s">
        <v>81</v>
      </c>
      <c r="AM1181" t="s">
        <v>82</v>
      </c>
      <c r="AO1181" t="s">
        <v>83</v>
      </c>
      <c r="AP1181" t="s">
        <v>67</v>
      </c>
      <c r="AQ1181" t="s">
        <v>67</v>
      </c>
      <c r="AR1181" t="s">
        <v>82</v>
      </c>
      <c r="AT1181" t="s">
        <v>82</v>
      </c>
      <c r="AW1181" t="s">
        <v>72</v>
      </c>
      <c r="AX1181">
        <v>3</v>
      </c>
      <c r="AY1181" t="s">
        <v>4952</v>
      </c>
      <c r="AZ1181" t="s">
        <v>4956</v>
      </c>
      <c r="BA1181" t="s">
        <v>105</v>
      </c>
      <c r="BB1181">
        <v>78624</v>
      </c>
      <c r="BC1181" t="s">
        <v>87</v>
      </c>
      <c r="BH1181" t="s">
        <v>4951</v>
      </c>
      <c r="BI1181" t="s">
        <v>67</v>
      </c>
      <c r="BJ1181">
        <v>474784683</v>
      </c>
    </row>
    <row r="1182" spans="1:62" x14ac:dyDescent="0.25">
      <c r="A1182" t="s">
        <v>5144</v>
      </c>
      <c r="B1182" s="2">
        <v>43452</v>
      </c>
      <c r="C1182" t="s">
        <v>63</v>
      </c>
      <c r="D1182" s="3">
        <v>43421.791695567132</v>
      </c>
      <c r="E1182" t="s">
        <v>91</v>
      </c>
      <c r="H1182" t="s">
        <v>5145</v>
      </c>
      <c r="J1182" t="s">
        <v>5146</v>
      </c>
      <c r="L1182" t="s">
        <v>5147</v>
      </c>
      <c r="M1182" t="s">
        <v>308</v>
      </c>
      <c r="N1182">
        <v>8080</v>
      </c>
      <c r="O1182" t="s">
        <v>70</v>
      </c>
      <c r="Q1182" t="s">
        <v>5148</v>
      </c>
      <c r="S1182" t="s">
        <v>72</v>
      </c>
      <c r="T1182" t="s">
        <v>2824</v>
      </c>
      <c r="U1182" t="s">
        <v>4688</v>
      </c>
      <c r="V1182" t="s">
        <v>642</v>
      </c>
      <c r="W1182" t="s">
        <v>105</v>
      </c>
      <c r="X1182" t="s">
        <v>106</v>
      </c>
      <c r="Y1182" t="str">
        <f>"37-3011"</f>
        <v>37-3011</v>
      </c>
      <c r="Z1182" t="s">
        <v>94</v>
      </c>
      <c r="AA1182">
        <v>561730</v>
      </c>
      <c r="AB1182">
        <v>8</v>
      </c>
      <c r="AD1182" t="s">
        <v>79</v>
      </c>
      <c r="AE1182" t="s">
        <v>95</v>
      </c>
      <c r="AF1182">
        <v>40</v>
      </c>
      <c r="AG1182" s="4">
        <v>0.3125</v>
      </c>
      <c r="AH1182" s="4">
        <v>0.6875</v>
      </c>
      <c r="AI1182" s="5">
        <v>13.47</v>
      </c>
      <c r="AJ1182">
        <v>20.21</v>
      </c>
      <c r="AK1182">
        <v>21.75</v>
      </c>
      <c r="AL1182" t="s">
        <v>81</v>
      </c>
      <c r="AM1182" t="s">
        <v>82</v>
      </c>
      <c r="AO1182" t="s">
        <v>83</v>
      </c>
      <c r="AP1182" t="s">
        <v>67</v>
      </c>
      <c r="AQ1182" t="s">
        <v>67</v>
      </c>
      <c r="AR1182" t="s">
        <v>82</v>
      </c>
      <c r="AT1182" t="s">
        <v>82</v>
      </c>
      <c r="AW1182" t="s">
        <v>82</v>
      </c>
      <c r="AY1182" t="s">
        <v>5147</v>
      </c>
      <c r="AZ1182" t="s">
        <v>5149</v>
      </c>
      <c r="BA1182" t="s">
        <v>308</v>
      </c>
      <c r="BB1182">
        <v>8080</v>
      </c>
      <c r="BC1182" t="s">
        <v>79</v>
      </c>
      <c r="BH1182" t="s">
        <v>5150</v>
      </c>
      <c r="BJ1182">
        <v>223158798</v>
      </c>
    </row>
    <row r="1183" spans="1:62" x14ac:dyDescent="0.25">
      <c r="A1183" t="s">
        <v>5331</v>
      </c>
      <c r="B1183" s="2">
        <v>43452</v>
      </c>
      <c r="C1183" t="s">
        <v>63</v>
      </c>
      <c r="D1183" s="3">
        <v>43420.792163900463</v>
      </c>
      <c r="E1183" t="s">
        <v>91</v>
      </c>
      <c r="H1183" t="s">
        <v>5332</v>
      </c>
      <c r="I1183" t="s">
        <v>5333</v>
      </c>
      <c r="J1183" t="s">
        <v>5334</v>
      </c>
      <c r="K1183" t="s">
        <v>5335</v>
      </c>
      <c r="L1183" t="s">
        <v>5336</v>
      </c>
      <c r="M1183" t="s">
        <v>1064</v>
      </c>
      <c r="N1183">
        <v>37027</v>
      </c>
      <c r="O1183" t="s">
        <v>70</v>
      </c>
      <c r="Q1183" t="s">
        <v>5337</v>
      </c>
      <c r="S1183" t="s">
        <v>72</v>
      </c>
      <c r="T1183" t="s">
        <v>640</v>
      </c>
      <c r="U1183" t="s">
        <v>641</v>
      </c>
      <c r="V1183" t="s">
        <v>642</v>
      </c>
      <c r="W1183" t="s">
        <v>105</v>
      </c>
      <c r="X1183" t="s">
        <v>106</v>
      </c>
      <c r="Y1183" t="str">
        <f>"37-3011"</f>
        <v>37-3011</v>
      </c>
      <c r="Z1183" t="s">
        <v>94</v>
      </c>
      <c r="AA1183">
        <v>561730</v>
      </c>
      <c r="AB1183">
        <v>23</v>
      </c>
      <c r="AD1183" t="s">
        <v>79</v>
      </c>
      <c r="AE1183" t="s">
        <v>95</v>
      </c>
      <c r="AF1183">
        <v>40</v>
      </c>
      <c r="AG1183" s="4">
        <v>0.25</v>
      </c>
      <c r="AH1183" s="4">
        <v>0.61458333333333337</v>
      </c>
      <c r="AI1183" s="5">
        <v>12.56</v>
      </c>
      <c r="AJ1183">
        <v>18.84</v>
      </c>
      <c r="AK1183">
        <v>19.5</v>
      </c>
      <c r="AL1183" t="s">
        <v>81</v>
      </c>
      <c r="AM1183" t="s">
        <v>82</v>
      </c>
      <c r="AO1183" t="s">
        <v>83</v>
      </c>
      <c r="AR1183" t="s">
        <v>82</v>
      </c>
      <c r="AT1183" t="s">
        <v>82</v>
      </c>
      <c r="AW1183" t="s">
        <v>82</v>
      </c>
      <c r="AY1183" t="s">
        <v>5336</v>
      </c>
      <c r="AZ1183" t="s">
        <v>2062</v>
      </c>
      <c r="BA1183" t="s">
        <v>1064</v>
      </c>
      <c r="BB1183">
        <v>37027</v>
      </c>
      <c r="BC1183" t="s">
        <v>79</v>
      </c>
      <c r="BH1183" t="s">
        <v>5334</v>
      </c>
      <c r="BJ1183">
        <v>412098902</v>
      </c>
    </row>
    <row r="1184" spans="1:62" x14ac:dyDescent="0.25">
      <c r="A1184" t="s">
        <v>5339</v>
      </c>
      <c r="B1184" s="2">
        <v>43452</v>
      </c>
      <c r="C1184" t="s">
        <v>63</v>
      </c>
      <c r="D1184" s="3">
        <v>43434.46395636574</v>
      </c>
      <c r="E1184" t="s">
        <v>91</v>
      </c>
      <c r="H1184" t="s">
        <v>5340</v>
      </c>
      <c r="J1184" t="s">
        <v>5341</v>
      </c>
      <c r="L1184" t="s">
        <v>1003</v>
      </c>
      <c r="M1184" t="s">
        <v>105</v>
      </c>
      <c r="N1184">
        <v>75482</v>
      </c>
      <c r="O1184" t="s">
        <v>70</v>
      </c>
      <c r="Q1184" t="s">
        <v>5342</v>
      </c>
      <c r="S1184" t="s">
        <v>72</v>
      </c>
      <c r="T1184" t="s">
        <v>2060</v>
      </c>
      <c r="U1184" t="s">
        <v>1918</v>
      </c>
      <c r="V1184" t="s">
        <v>1919</v>
      </c>
      <c r="W1184" t="s">
        <v>105</v>
      </c>
      <c r="X1184" t="s">
        <v>5343</v>
      </c>
      <c r="Y1184" t="str">
        <f>"47-2061"</f>
        <v>47-2061</v>
      </c>
      <c r="Z1184" t="s">
        <v>326</v>
      </c>
      <c r="AA1184">
        <v>237310</v>
      </c>
      <c r="AB1184">
        <v>40</v>
      </c>
      <c r="AD1184" t="s">
        <v>79</v>
      </c>
      <c r="AE1184" t="s">
        <v>95</v>
      </c>
      <c r="AF1184">
        <v>35</v>
      </c>
      <c r="AG1184" s="4">
        <v>0.29166666666666669</v>
      </c>
      <c r="AH1184" s="4">
        <v>0.66666666666666663</v>
      </c>
      <c r="AI1184" s="5">
        <v>14.95</v>
      </c>
      <c r="AJ1184">
        <v>22.43</v>
      </c>
      <c r="AL1184" t="s">
        <v>81</v>
      </c>
      <c r="AM1184" t="s">
        <v>82</v>
      </c>
      <c r="AO1184" t="s">
        <v>83</v>
      </c>
      <c r="AR1184" t="s">
        <v>82</v>
      </c>
      <c r="AT1184" t="s">
        <v>82</v>
      </c>
      <c r="AW1184" t="s">
        <v>82</v>
      </c>
      <c r="AY1184" t="s">
        <v>1003</v>
      </c>
      <c r="AZ1184" t="s">
        <v>5344</v>
      </c>
      <c r="BA1184" t="s">
        <v>105</v>
      </c>
      <c r="BB1184">
        <v>75482</v>
      </c>
      <c r="BC1184" t="s">
        <v>79</v>
      </c>
      <c r="BH1184" t="s">
        <v>5341</v>
      </c>
      <c r="BJ1184">
        <v>461478659</v>
      </c>
    </row>
    <row r="1185" spans="1:62" x14ac:dyDescent="0.25">
      <c r="A1185" t="s">
        <v>5367</v>
      </c>
      <c r="B1185" s="2">
        <v>43452</v>
      </c>
      <c r="C1185" t="s">
        <v>63</v>
      </c>
      <c r="D1185" s="3">
        <v>43434.792101712963</v>
      </c>
      <c r="E1185" t="s">
        <v>91</v>
      </c>
      <c r="H1185" t="s">
        <v>5368</v>
      </c>
      <c r="J1185" t="s">
        <v>5369</v>
      </c>
      <c r="L1185" t="s">
        <v>3842</v>
      </c>
      <c r="M1185" t="s">
        <v>308</v>
      </c>
      <c r="N1185">
        <v>7624</v>
      </c>
      <c r="O1185" t="s">
        <v>70</v>
      </c>
      <c r="Q1185" t="s">
        <v>5370</v>
      </c>
      <c r="S1185" t="s">
        <v>72</v>
      </c>
      <c r="T1185" t="s">
        <v>3749</v>
      </c>
      <c r="U1185" t="s">
        <v>3750</v>
      </c>
      <c r="V1185" t="s">
        <v>642</v>
      </c>
      <c r="W1185" t="s">
        <v>105</v>
      </c>
      <c r="X1185" t="s">
        <v>106</v>
      </c>
      <c r="Y1185" t="str">
        <f>"37-3011"</f>
        <v>37-3011</v>
      </c>
      <c r="Z1185" t="s">
        <v>94</v>
      </c>
      <c r="AA1185">
        <v>561730</v>
      </c>
      <c r="AB1185">
        <v>9</v>
      </c>
      <c r="AD1185" t="s">
        <v>79</v>
      </c>
      <c r="AE1185" t="s">
        <v>80</v>
      </c>
      <c r="AF1185">
        <v>40</v>
      </c>
      <c r="AG1185" s="4">
        <v>0.3125</v>
      </c>
      <c r="AH1185" s="4">
        <v>0.6875</v>
      </c>
      <c r="AI1185" s="5">
        <v>16.809999999999999</v>
      </c>
      <c r="AJ1185">
        <v>25.22</v>
      </c>
      <c r="AL1185" t="s">
        <v>81</v>
      </c>
      <c r="AM1185" t="s">
        <v>82</v>
      </c>
      <c r="AO1185" t="s">
        <v>83</v>
      </c>
      <c r="AR1185" t="s">
        <v>82</v>
      </c>
      <c r="AT1185" t="s">
        <v>82</v>
      </c>
      <c r="AW1185" t="s">
        <v>82</v>
      </c>
      <c r="AY1185" t="s">
        <v>3842</v>
      </c>
      <c r="AZ1185" t="s">
        <v>2858</v>
      </c>
      <c r="BA1185" t="s">
        <v>308</v>
      </c>
      <c r="BB1185">
        <v>7624</v>
      </c>
      <c r="BC1185" t="s">
        <v>79</v>
      </c>
      <c r="BH1185" t="s">
        <v>5369</v>
      </c>
      <c r="BJ1185">
        <v>222208600</v>
      </c>
    </row>
    <row r="1186" spans="1:62" x14ac:dyDescent="0.25">
      <c r="A1186" t="s">
        <v>5403</v>
      </c>
      <c r="B1186" s="2">
        <v>43452</v>
      </c>
      <c r="C1186" t="s">
        <v>63</v>
      </c>
      <c r="D1186" s="3">
        <v>43434.796622442133</v>
      </c>
      <c r="E1186" t="s">
        <v>91</v>
      </c>
      <c r="H1186" t="s">
        <v>5404</v>
      </c>
      <c r="J1186" t="s">
        <v>5405</v>
      </c>
      <c r="K1186" t="s">
        <v>5406</v>
      </c>
      <c r="L1186" t="s">
        <v>4180</v>
      </c>
      <c r="M1186" t="s">
        <v>626</v>
      </c>
      <c r="N1186">
        <v>72223</v>
      </c>
      <c r="O1186" t="s">
        <v>70</v>
      </c>
      <c r="Q1186" t="s">
        <v>5407</v>
      </c>
      <c r="S1186" t="s">
        <v>72</v>
      </c>
      <c r="T1186" t="s">
        <v>640</v>
      </c>
      <c r="U1186" t="s">
        <v>641</v>
      </c>
      <c r="V1186" t="s">
        <v>642</v>
      </c>
      <c r="W1186" t="s">
        <v>105</v>
      </c>
      <c r="X1186" t="s">
        <v>106</v>
      </c>
      <c r="Y1186" t="str">
        <f>"37-3011"</f>
        <v>37-3011</v>
      </c>
      <c r="Z1186" t="s">
        <v>94</v>
      </c>
      <c r="AA1186">
        <v>561730</v>
      </c>
      <c r="AB1186">
        <v>12</v>
      </c>
      <c r="AD1186" t="s">
        <v>79</v>
      </c>
      <c r="AE1186" t="s">
        <v>95</v>
      </c>
      <c r="AF1186">
        <v>40</v>
      </c>
      <c r="AG1186" s="4">
        <v>0.3125</v>
      </c>
      <c r="AH1186" s="4">
        <v>0.70833333333333337</v>
      </c>
      <c r="AI1186" s="5">
        <v>11.86</v>
      </c>
      <c r="AJ1186">
        <v>17.79</v>
      </c>
      <c r="AL1186" t="s">
        <v>81</v>
      </c>
      <c r="AM1186" t="s">
        <v>82</v>
      </c>
      <c r="AO1186" t="s">
        <v>83</v>
      </c>
      <c r="AR1186" t="s">
        <v>82</v>
      </c>
      <c r="AT1186" t="s">
        <v>82</v>
      </c>
      <c r="AW1186" t="s">
        <v>82</v>
      </c>
      <c r="AY1186" t="s">
        <v>4180</v>
      </c>
      <c r="AZ1186" t="s">
        <v>4182</v>
      </c>
      <c r="BA1186" t="s">
        <v>626</v>
      </c>
      <c r="BB1186">
        <v>72223</v>
      </c>
      <c r="BC1186" t="s">
        <v>79</v>
      </c>
      <c r="BH1186" t="s">
        <v>5405</v>
      </c>
      <c r="BJ1186">
        <v>450607661</v>
      </c>
    </row>
    <row r="1187" spans="1:62" x14ac:dyDescent="0.25">
      <c r="A1187" t="s">
        <v>5441</v>
      </c>
      <c r="B1187" s="2">
        <v>43452</v>
      </c>
      <c r="C1187" t="s">
        <v>63</v>
      </c>
      <c r="D1187" s="3">
        <v>43434.792419004632</v>
      </c>
      <c r="E1187" t="s">
        <v>91</v>
      </c>
      <c r="H1187" t="s">
        <v>5442</v>
      </c>
      <c r="I1187" t="s">
        <v>67</v>
      </c>
      <c r="J1187" t="s">
        <v>5443</v>
      </c>
      <c r="L1187" t="s">
        <v>5444</v>
      </c>
      <c r="M1187" t="s">
        <v>308</v>
      </c>
      <c r="N1187">
        <v>8525</v>
      </c>
      <c r="O1187" t="s">
        <v>70</v>
      </c>
      <c r="P1187" t="s">
        <v>67</v>
      </c>
      <c r="Q1187" t="s">
        <v>5445</v>
      </c>
      <c r="S1187" t="s">
        <v>72</v>
      </c>
      <c r="T1187" t="s">
        <v>640</v>
      </c>
      <c r="U1187" t="s">
        <v>4688</v>
      </c>
      <c r="V1187" t="s">
        <v>642</v>
      </c>
      <c r="W1187" t="s">
        <v>105</v>
      </c>
      <c r="X1187" t="s">
        <v>106</v>
      </c>
      <c r="Y1187" t="str">
        <f>"37-3011"</f>
        <v>37-3011</v>
      </c>
      <c r="Z1187" t="s">
        <v>94</v>
      </c>
      <c r="AA1187">
        <v>561730</v>
      </c>
      <c r="AB1187">
        <v>30</v>
      </c>
      <c r="AD1187" t="s">
        <v>79</v>
      </c>
      <c r="AE1187" t="s">
        <v>95</v>
      </c>
      <c r="AF1187">
        <v>40</v>
      </c>
      <c r="AG1187" s="4">
        <v>0.29166666666666669</v>
      </c>
      <c r="AH1187" s="4">
        <v>0.66666666666666663</v>
      </c>
      <c r="AI1187" s="5">
        <v>16.809999999999999</v>
      </c>
      <c r="AJ1187">
        <v>25.22</v>
      </c>
      <c r="AK1187">
        <v>25.5</v>
      </c>
      <c r="AL1187" t="s">
        <v>81</v>
      </c>
      <c r="AM1187" t="s">
        <v>82</v>
      </c>
      <c r="AO1187" t="s">
        <v>83</v>
      </c>
      <c r="AP1187" t="s">
        <v>67</v>
      </c>
      <c r="AQ1187" t="s">
        <v>67</v>
      </c>
      <c r="AR1187" t="s">
        <v>82</v>
      </c>
      <c r="AT1187" t="s">
        <v>82</v>
      </c>
      <c r="AW1187" t="s">
        <v>82</v>
      </c>
      <c r="AY1187" t="s">
        <v>5444</v>
      </c>
      <c r="AZ1187" t="s">
        <v>3038</v>
      </c>
      <c r="BA1187" t="s">
        <v>308</v>
      </c>
      <c r="BB1187">
        <v>8525</v>
      </c>
      <c r="BC1187" t="s">
        <v>79</v>
      </c>
      <c r="BH1187" t="s">
        <v>5443</v>
      </c>
      <c r="BI1187" t="s">
        <v>67</v>
      </c>
      <c r="BJ1187">
        <v>222860545</v>
      </c>
    </row>
    <row r="1188" spans="1:62" x14ac:dyDescent="0.25">
      <c r="A1188" t="s">
        <v>5474</v>
      </c>
      <c r="B1188" s="2">
        <v>43452</v>
      </c>
      <c r="C1188" t="s">
        <v>63</v>
      </c>
      <c r="D1188" s="3">
        <v>43434.792823865741</v>
      </c>
      <c r="E1188" t="s">
        <v>91</v>
      </c>
      <c r="H1188" t="s">
        <v>5475</v>
      </c>
      <c r="I1188" t="s">
        <v>67</v>
      </c>
      <c r="J1188" t="s">
        <v>5476</v>
      </c>
      <c r="L1188" t="s">
        <v>5477</v>
      </c>
      <c r="M1188" t="s">
        <v>147</v>
      </c>
      <c r="N1188">
        <v>19462</v>
      </c>
      <c r="O1188" t="s">
        <v>70</v>
      </c>
      <c r="P1188" t="s">
        <v>67</v>
      </c>
      <c r="Q1188" t="s">
        <v>5478</v>
      </c>
      <c r="S1188" t="s">
        <v>72</v>
      </c>
      <c r="T1188" t="s">
        <v>640</v>
      </c>
      <c r="U1188" t="s">
        <v>4688</v>
      </c>
      <c r="V1188" t="s">
        <v>642</v>
      </c>
      <c r="W1188" t="s">
        <v>105</v>
      </c>
      <c r="X1188" t="s">
        <v>106</v>
      </c>
      <c r="Y1188" t="str">
        <f>"37-3011"</f>
        <v>37-3011</v>
      </c>
      <c r="Z1188" t="s">
        <v>94</v>
      </c>
      <c r="AA1188">
        <v>561730</v>
      </c>
      <c r="AB1188">
        <v>150</v>
      </c>
      <c r="AD1188" t="s">
        <v>79</v>
      </c>
      <c r="AE1188" t="s">
        <v>95</v>
      </c>
      <c r="AF1188">
        <v>40</v>
      </c>
      <c r="AG1188" s="4">
        <v>0.29166666666666669</v>
      </c>
      <c r="AH1188" s="4">
        <v>0.66666666666666663</v>
      </c>
      <c r="AI1188" s="5">
        <v>15.73</v>
      </c>
      <c r="AJ1188">
        <v>23.6</v>
      </c>
      <c r="AK1188">
        <v>25</v>
      </c>
      <c r="AL1188" t="s">
        <v>81</v>
      </c>
      <c r="AM1188" t="s">
        <v>82</v>
      </c>
      <c r="AO1188" t="s">
        <v>83</v>
      </c>
      <c r="AP1188" t="s">
        <v>67</v>
      </c>
      <c r="AQ1188" t="s">
        <v>67</v>
      </c>
      <c r="AR1188" t="s">
        <v>82</v>
      </c>
      <c r="AT1188" t="s">
        <v>82</v>
      </c>
      <c r="AW1188" t="s">
        <v>82</v>
      </c>
      <c r="AY1188" t="s">
        <v>5477</v>
      </c>
      <c r="AZ1188" t="s">
        <v>291</v>
      </c>
      <c r="BA1188" t="s">
        <v>147</v>
      </c>
      <c r="BB1188">
        <v>19462</v>
      </c>
      <c r="BC1188" t="s">
        <v>79</v>
      </c>
      <c r="BH1188" t="s">
        <v>5476</v>
      </c>
      <c r="BI1188" t="s">
        <v>67</v>
      </c>
      <c r="BJ1188">
        <v>232077449</v>
      </c>
    </row>
    <row r="1189" spans="1:62" x14ac:dyDescent="0.25">
      <c r="A1189" t="s">
        <v>5479</v>
      </c>
      <c r="B1189" s="2">
        <v>43452</v>
      </c>
      <c r="C1189" t="s">
        <v>63</v>
      </c>
      <c r="D1189" s="3">
        <v>43420.794836875</v>
      </c>
      <c r="E1189" t="s">
        <v>91</v>
      </c>
      <c r="H1189" t="s">
        <v>5480</v>
      </c>
      <c r="J1189" t="s">
        <v>5481</v>
      </c>
      <c r="L1189" t="s">
        <v>5477</v>
      </c>
      <c r="M1189" t="s">
        <v>147</v>
      </c>
      <c r="N1189">
        <v>19462</v>
      </c>
      <c r="O1189" t="s">
        <v>70</v>
      </c>
      <c r="Q1189" t="s">
        <v>5482</v>
      </c>
      <c r="S1189" t="s">
        <v>72</v>
      </c>
      <c r="T1189" t="s">
        <v>640</v>
      </c>
      <c r="U1189" t="s">
        <v>3571</v>
      </c>
      <c r="V1189" t="s">
        <v>642</v>
      </c>
      <c r="W1189" t="s">
        <v>105</v>
      </c>
      <c r="X1189" t="s">
        <v>106</v>
      </c>
      <c r="Y1189" t="str">
        <f>"37-3011"</f>
        <v>37-3011</v>
      </c>
      <c r="Z1189" t="s">
        <v>94</v>
      </c>
      <c r="AA1189">
        <v>561730</v>
      </c>
      <c r="AB1189">
        <v>50</v>
      </c>
      <c r="AD1189" t="s">
        <v>79</v>
      </c>
      <c r="AE1189" t="s">
        <v>95</v>
      </c>
      <c r="AF1189">
        <v>40</v>
      </c>
      <c r="AG1189" s="4">
        <v>0.27083333333333331</v>
      </c>
      <c r="AH1189" s="4">
        <v>0.70833333333333337</v>
      </c>
      <c r="AI1189" s="5">
        <v>15.73</v>
      </c>
      <c r="AJ1189">
        <v>23.6</v>
      </c>
      <c r="AL1189" t="s">
        <v>81</v>
      </c>
      <c r="AM1189" t="s">
        <v>82</v>
      </c>
      <c r="AO1189" t="s">
        <v>83</v>
      </c>
      <c r="AR1189" t="s">
        <v>82</v>
      </c>
      <c r="AT1189" t="s">
        <v>82</v>
      </c>
      <c r="AW1189" t="s">
        <v>82</v>
      </c>
      <c r="AY1189" t="s">
        <v>5477</v>
      </c>
      <c r="AZ1189" t="s">
        <v>291</v>
      </c>
      <c r="BA1189" t="s">
        <v>147</v>
      </c>
      <c r="BB1189">
        <v>19462</v>
      </c>
      <c r="BC1189" t="s">
        <v>79</v>
      </c>
      <c r="BH1189" t="s">
        <v>5483</v>
      </c>
      <c r="BJ1189">
        <v>232870674</v>
      </c>
    </row>
    <row r="1190" spans="1:62" x14ac:dyDescent="0.25">
      <c r="A1190" t="s">
        <v>5491</v>
      </c>
      <c r="B1190" s="2">
        <v>43452</v>
      </c>
      <c r="C1190" t="s">
        <v>63</v>
      </c>
      <c r="D1190" s="3">
        <v>43420.793458159722</v>
      </c>
      <c r="E1190" t="s">
        <v>91</v>
      </c>
      <c r="H1190" t="s">
        <v>5492</v>
      </c>
      <c r="J1190" t="s">
        <v>5493</v>
      </c>
      <c r="L1190" t="s">
        <v>5494</v>
      </c>
      <c r="M1190" t="s">
        <v>105</v>
      </c>
      <c r="N1190">
        <v>77573</v>
      </c>
      <c r="O1190" t="s">
        <v>70</v>
      </c>
      <c r="Q1190" t="s">
        <v>5495</v>
      </c>
      <c r="S1190" t="s">
        <v>72</v>
      </c>
      <c r="T1190" t="s">
        <v>2824</v>
      </c>
      <c r="U1190" t="s">
        <v>4688</v>
      </c>
      <c r="V1190" t="s">
        <v>642</v>
      </c>
      <c r="W1190" t="s">
        <v>105</v>
      </c>
      <c r="X1190" t="s">
        <v>106</v>
      </c>
      <c r="Y1190" t="str">
        <f>"37-3011"</f>
        <v>37-3011</v>
      </c>
      <c r="Z1190" t="s">
        <v>94</v>
      </c>
      <c r="AA1190">
        <v>561730</v>
      </c>
      <c r="AB1190">
        <v>30</v>
      </c>
      <c r="AD1190" t="s">
        <v>79</v>
      </c>
      <c r="AE1190" t="s">
        <v>95</v>
      </c>
      <c r="AF1190">
        <v>40</v>
      </c>
      <c r="AG1190" s="4">
        <v>0.29166666666666669</v>
      </c>
      <c r="AH1190" s="4">
        <v>0.66666666666666663</v>
      </c>
      <c r="AI1190" s="5">
        <v>13.44</v>
      </c>
      <c r="AJ1190">
        <v>20.16</v>
      </c>
      <c r="AK1190">
        <v>24</v>
      </c>
      <c r="AL1190" t="s">
        <v>81</v>
      </c>
      <c r="AM1190" t="s">
        <v>82</v>
      </c>
      <c r="AO1190" t="s">
        <v>83</v>
      </c>
      <c r="AP1190" t="s">
        <v>67</v>
      </c>
      <c r="AQ1190" t="s">
        <v>67</v>
      </c>
      <c r="AR1190" t="s">
        <v>82</v>
      </c>
      <c r="AT1190" t="s">
        <v>82</v>
      </c>
      <c r="AW1190" t="s">
        <v>82</v>
      </c>
      <c r="AY1190" t="s">
        <v>5494</v>
      </c>
      <c r="AZ1190" t="s">
        <v>4935</v>
      </c>
      <c r="BA1190" t="s">
        <v>105</v>
      </c>
      <c r="BB1190">
        <v>77573</v>
      </c>
      <c r="BC1190" t="s">
        <v>79</v>
      </c>
      <c r="BH1190" t="s">
        <v>5496</v>
      </c>
      <c r="BI1190" t="s">
        <v>67</v>
      </c>
      <c r="BJ1190">
        <v>760483128</v>
      </c>
    </row>
    <row r="1191" spans="1:62" x14ac:dyDescent="0.25">
      <c r="A1191" t="s">
        <v>5497</v>
      </c>
      <c r="B1191" s="2">
        <v>43452</v>
      </c>
      <c r="C1191" t="s">
        <v>63</v>
      </c>
      <c r="D1191" s="3">
        <v>43434.797535821759</v>
      </c>
      <c r="E1191" t="s">
        <v>91</v>
      </c>
      <c r="H1191" t="s">
        <v>5498</v>
      </c>
      <c r="J1191" t="s">
        <v>5499</v>
      </c>
      <c r="K1191" t="s">
        <v>5500</v>
      </c>
      <c r="L1191" t="s">
        <v>1624</v>
      </c>
      <c r="M1191" t="s">
        <v>147</v>
      </c>
      <c r="N1191">
        <v>18964</v>
      </c>
      <c r="O1191" t="s">
        <v>70</v>
      </c>
      <c r="Q1191" t="s">
        <v>5501</v>
      </c>
      <c r="S1191" t="s">
        <v>72</v>
      </c>
      <c r="T1191" t="s">
        <v>640</v>
      </c>
      <c r="U1191" t="s">
        <v>3571</v>
      </c>
      <c r="V1191" t="s">
        <v>642</v>
      </c>
      <c r="W1191" t="s">
        <v>105</v>
      </c>
      <c r="X1191" t="s">
        <v>106</v>
      </c>
      <c r="Y1191" t="str">
        <f>"37-3011"</f>
        <v>37-3011</v>
      </c>
      <c r="Z1191" t="s">
        <v>94</v>
      </c>
      <c r="AA1191">
        <v>561730</v>
      </c>
      <c r="AB1191">
        <v>20</v>
      </c>
      <c r="AD1191" t="s">
        <v>79</v>
      </c>
      <c r="AE1191" t="s">
        <v>80</v>
      </c>
      <c r="AF1191">
        <v>40</v>
      </c>
      <c r="AG1191" s="4">
        <v>0.29166666666666669</v>
      </c>
      <c r="AH1191" s="4">
        <v>0.66666666666666663</v>
      </c>
      <c r="AI1191" s="5">
        <v>15.35</v>
      </c>
      <c r="AJ1191">
        <v>23.03</v>
      </c>
      <c r="AK1191">
        <v>24.15</v>
      </c>
      <c r="AL1191" t="s">
        <v>81</v>
      </c>
      <c r="AM1191" t="s">
        <v>82</v>
      </c>
      <c r="AO1191" t="s">
        <v>83</v>
      </c>
      <c r="AR1191" t="s">
        <v>82</v>
      </c>
      <c r="AT1191" t="s">
        <v>82</v>
      </c>
      <c r="AW1191" t="s">
        <v>82</v>
      </c>
      <c r="AY1191" t="s">
        <v>1624</v>
      </c>
      <c r="AZ1191" t="s">
        <v>1521</v>
      </c>
      <c r="BA1191" t="s">
        <v>147</v>
      </c>
      <c r="BB1191">
        <v>18964</v>
      </c>
      <c r="BC1191" t="s">
        <v>79</v>
      </c>
      <c r="BH1191" t="s">
        <v>5502</v>
      </c>
      <c r="BJ1191">
        <v>232992301</v>
      </c>
    </row>
    <row r="1192" spans="1:62" x14ac:dyDescent="0.25">
      <c r="A1192" t="s">
        <v>5697</v>
      </c>
      <c r="B1192" s="2">
        <v>43452</v>
      </c>
      <c r="C1192" t="s">
        <v>63</v>
      </c>
      <c r="D1192" s="3">
        <v>43434.793154976855</v>
      </c>
      <c r="E1192" t="s">
        <v>91</v>
      </c>
      <c r="H1192" t="s">
        <v>5698</v>
      </c>
      <c r="J1192" t="s">
        <v>5699</v>
      </c>
      <c r="L1192" t="s">
        <v>5700</v>
      </c>
      <c r="M1192" t="s">
        <v>147</v>
      </c>
      <c r="N1192">
        <v>18940</v>
      </c>
      <c r="O1192" t="s">
        <v>70</v>
      </c>
      <c r="Q1192" t="s">
        <v>5701</v>
      </c>
      <c r="S1192" t="s">
        <v>72</v>
      </c>
      <c r="T1192" t="s">
        <v>640</v>
      </c>
      <c r="U1192" t="s">
        <v>4688</v>
      </c>
      <c r="V1192" t="s">
        <v>642</v>
      </c>
      <c r="W1192" t="s">
        <v>105</v>
      </c>
      <c r="X1192" t="s">
        <v>106</v>
      </c>
      <c r="Y1192" t="str">
        <f>"37-3011"</f>
        <v>37-3011</v>
      </c>
      <c r="Z1192" t="s">
        <v>94</v>
      </c>
      <c r="AA1192">
        <v>561730</v>
      </c>
      <c r="AB1192">
        <v>123</v>
      </c>
      <c r="AD1192" t="s">
        <v>79</v>
      </c>
      <c r="AE1192" t="s">
        <v>95</v>
      </c>
      <c r="AF1192">
        <v>40</v>
      </c>
      <c r="AG1192" s="4">
        <v>0.27083333333333331</v>
      </c>
      <c r="AH1192" s="4">
        <v>0.6875</v>
      </c>
      <c r="AI1192" s="5">
        <v>15.35</v>
      </c>
      <c r="AJ1192">
        <v>23.03</v>
      </c>
      <c r="AL1192" t="s">
        <v>81</v>
      </c>
      <c r="AM1192" t="s">
        <v>82</v>
      </c>
      <c r="AO1192" t="s">
        <v>83</v>
      </c>
      <c r="AP1192" t="s">
        <v>67</v>
      </c>
      <c r="AQ1192" t="s">
        <v>67</v>
      </c>
      <c r="AR1192" t="s">
        <v>82</v>
      </c>
      <c r="AT1192" t="s">
        <v>82</v>
      </c>
      <c r="AW1192" t="s">
        <v>82</v>
      </c>
      <c r="AY1192" t="s">
        <v>5700</v>
      </c>
      <c r="AZ1192" t="s">
        <v>1521</v>
      </c>
      <c r="BA1192" t="s">
        <v>147</v>
      </c>
      <c r="BB1192">
        <v>18940</v>
      </c>
      <c r="BC1192" t="s">
        <v>79</v>
      </c>
      <c r="BH1192" t="s">
        <v>5699</v>
      </c>
      <c r="BJ1192">
        <v>232376410</v>
      </c>
    </row>
    <row r="1193" spans="1:62" x14ac:dyDescent="0.25">
      <c r="A1193" t="s">
        <v>5976</v>
      </c>
      <c r="B1193" s="2">
        <v>43452</v>
      </c>
      <c r="C1193" t="s">
        <v>63</v>
      </c>
      <c r="D1193" s="3">
        <v>43420.792336458333</v>
      </c>
      <c r="E1193" t="s">
        <v>91</v>
      </c>
      <c r="H1193" t="s">
        <v>5977</v>
      </c>
      <c r="J1193" t="s">
        <v>5978</v>
      </c>
      <c r="K1193" t="s">
        <v>5979</v>
      </c>
      <c r="L1193" t="s">
        <v>4180</v>
      </c>
      <c r="M1193" t="s">
        <v>626</v>
      </c>
      <c r="N1193">
        <v>72223</v>
      </c>
      <c r="O1193" t="s">
        <v>70</v>
      </c>
      <c r="Q1193" t="s">
        <v>5980</v>
      </c>
      <c r="S1193" t="s">
        <v>72</v>
      </c>
      <c r="T1193" t="s">
        <v>2824</v>
      </c>
      <c r="U1193" t="s">
        <v>3543</v>
      </c>
      <c r="V1193" t="s">
        <v>642</v>
      </c>
      <c r="W1193" t="s">
        <v>105</v>
      </c>
      <c r="X1193" t="s">
        <v>106</v>
      </c>
      <c r="Y1193" t="str">
        <f>"37-3011"</f>
        <v>37-3011</v>
      </c>
      <c r="Z1193" t="s">
        <v>94</v>
      </c>
      <c r="AA1193">
        <v>561730</v>
      </c>
      <c r="AB1193">
        <v>15</v>
      </c>
      <c r="AD1193" t="s">
        <v>79</v>
      </c>
      <c r="AE1193" t="s">
        <v>95</v>
      </c>
      <c r="AF1193">
        <v>40</v>
      </c>
      <c r="AG1193" s="4">
        <v>0.33333333333333331</v>
      </c>
      <c r="AH1193" s="4">
        <v>0.70833333333333337</v>
      </c>
      <c r="AI1193" s="5">
        <v>11.86</v>
      </c>
      <c r="AJ1193">
        <v>17.79</v>
      </c>
      <c r="AK1193">
        <v>21</v>
      </c>
      <c r="AL1193" t="s">
        <v>81</v>
      </c>
      <c r="AM1193" t="s">
        <v>82</v>
      </c>
      <c r="AO1193" t="s">
        <v>83</v>
      </c>
      <c r="AR1193" t="s">
        <v>82</v>
      </c>
      <c r="AT1193" t="s">
        <v>82</v>
      </c>
      <c r="AW1193" t="s">
        <v>82</v>
      </c>
      <c r="AY1193" t="s">
        <v>4180</v>
      </c>
      <c r="AZ1193" t="s">
        <v>4182</v>
      </c>
      <c r="BA1193" t="s">
        <v>626</v>
      </c>
      <c r="BB1193">
        <v>72223</v>
      </c>
      <c r="BC1193" t="s">
        <v>79</v>
      </c>
      <c r="BH1193" t="s">
        <v>5978</v>
      </c>
      <c r="BJ1193">
        <v>20560787</v>
      </c>
    </row>
    <row r="1194" spans="1:62" x14ac:dyDescent="0.25">
      <c r="A1194" t="s">
        <v>6103</v>
      </c>
      <c r="B1194" s="2">
        <v>43452</v>
      </c>
      <c r="C1194" t="s">
        <v>63</v>
      </c>
      <c r="D1194" s="3">
        <v>43434.792672696756</v>
      </c>
      <c r="E1194" t="s">
        <v>91</v>
      </c>
      <c r="H1194" t="s">
        <v>6104</v>
      </c>
      <c r="J1194" t="s">
        <v>6105</v>
      </c>
      <c r="K1194" t="s">
        <v>6106</v>
      </c>
      <c r="L1194" t="s">
        <v>6107</v>
      </c>
      <c r="M1194" t="s">
        <v>761</v>
      </c>
      <c r="N1194">
        <v>31324</v>
      </c>
      <c r="O1194" t="s">
        <v>70</v>
      </c>
      <c r="Q1194" t="s">
        <v>6108</v>
      </c>
      <c r="S1194" t="s">
        <v>72</v>
      </c>
      <c r="T1194" t="s">
        <v>2824</v>
      </c>
      <c r="U1194" t="s">
        <v>3543</v>
      </c>
      <c r="V1194" t="s">
        <v>642</v>
      </c>
      <c r="W1194" t="s">
        <v>105</v>
      </c>
      <c r="X1194" t="s">
        <v>6109</v>
      </c>
      <c r="Y1194" t="str">
        <f>"37-3011"</f>
        <v>37-3011</v>
      </c>
      <c r="Z1194" t="s">
        <v>94</v>
      </c>
      <c r="AA1194">
        <v>713910</v>
      </c>
      <c r="AB1194">
        <v>10</v>
      </c>
      <c r="AD1194" t="s">
        <v>79</v>
      </c>
      <c r="AE1194" t="s">
        <v>95</v>
      </c>
      <c r="AF1194">
        <v>40</v>
      </c>
      <c r="AG1194" s="4">
        <v>0.27083333333333331</v>
      </c>
      <c r="AH1194" s="4">
        <v>0.625</v>
      </c>
      <c r="AI1194" s="5">
        <v>12.62</v>
      </c>
      <c r="AJ1194">
        <v>18.93</v>
      </c>
      <c r="AL1194" t="s">
        <v>81</v>
      </c>
      <c r="AM1194" t="s">
        <v>82</v>
      </c>
      <c r="AO1194" t="s">
        <v>83</v>
      </c>
      <c r="AR1194" t="s">
        <v>82</v>
      </c>
      <c r="AT1194" t="s">
        <v>82</v>
      </c>
      <c r="AW1194" t="s">
        <v>82</v>
      </c>
      <c r="AY1194" t="s">
        <v>6107</v>
      </c>
      <c r="AZ1194" t="s">
        <v>3834</v>
      </c>
      <c r="BA1194" t="s">
        <v>761</v>
      </c>
      <c r="BB1194">
        <v>31324</v>
      </c>
      <c r="BC1194" t="s">
        <v>87</v>
      </c>
      <c r="BH1194" t="s">
        <v>6110</v>
      </c>
      <c r="BJ1194">
        <v>582401922</v>
      </c>
    </row>
    <row r="1195" spans="1:62" x14ac:dyDescent="0.25">
      <c r="A1195" t="s">
        <v>6249</v>
      </c>
      <c r="B1195" s="2">
        <v>43452</v>
      </c>
      <c r="C1195" t="s">
        <v>63</v>
      </c>
      <c r="D1195" s="3">
        <v>43434.793121747687</v>
      </c>
      <c r="E1195" t="s">
        <v>91</v>
      </c>
      <c r="H1195" t="s">
        <v>6250</v>
      </c>
      <c r="J1195" t="s">
        <v>6251</v>
      </c>
      <c r="L1195" t="s">
        <v>5344</v>
      </c>
      <c r="M1195" t="s">
        <v>192</v>
      </c>
      <c r="N1195">
        <v>55343</v>
      </c>
      <c r="O1195" t="s">
        <v>70</v>
      </c>
      <c r="Q1195" t="s">
        <v>6252</v>
      </c>
      <c r="S1195" t="s">
        <v>72</v>
      </c>
      <c r="T1195" t="s">
        <v>2824</v>
      </c>
      <c r="U1195" t="s">
        <v>3717</v>
      </c>
      <c r="V1195" t="s">
        <v>642</v>
      </c>
      <c r="W1195" t="s">
        <v>105</v>
      </c>
      <c r="X1195" t="s">
        <v>6253</v>
      </c>
      <c r="Y1195" t="str">
        <f>"37-3011"</f>
        <v>37-3011</v>
      </c>
      <c r="Z1195" t="s">
        <v>94</v>
      </c>
      <c r="AA1195">
        <v>561730</v>
      </c>
      <c r="AB1195">
        <v>12</v>
      </c>
      <c r="AD1195" t="s">
        <v>79</v>
      </c>
      <c r="AE1195" t="s">
        <v>80</v>
      </c>
      <c r="AF1195">
        <v>40</v>
      </c>
      <c r="AG1195" s="4">
        <v>0.29166666666666669</v>
      </c>
      <c r="AH1195" s="4">
        <v>0.66666666666666663</v>
      </c>
      <c r="AI1195" s="5">
        <v>17.05</v>
      </c>
      <c r="AJ1195">
        <v>25.58</v>
      </c>
      <c r="AL1195" t="s">
        <v>81</v>
      </c>
      <c r="AM1195" t="s">
        <v>82</v>
      </c>
      <c r="AO1195" t="s">
        <v>83</v>
      </c>
      <c r="AR1195" t="s">
        <v>82</v>
      </c>
      <c r="AT1195" t="s">
        <v>82</v>
      </c>
      <c r="AW1195" t="s">
        <v>82</v>
      </c>
      <c r="AY1195" t="s">
        <v>5344</v>
      </c>
      <c r="AZ1195" t="s">
        <v>1032</v>
      </c>
      <c r="BA1195" t="s">
        <v>192</v>
      </c>
      <c r="BB1195">
        <v>55343</v>
      </c>
      <c r="BC1195" t="s">
        <v>79</v>
      </c>
      <c r="BH1195" t="s">
        <v>6251</v>
      </c>
      <c r="BJ1195">
        <v>262831540</v>
      </c>
    </row>
    <row r="1196" spans="1:62" x14ac:dyDescent="0.25">
      <c r="A1196" t="s">
        <v>6409</v>
      </c>
      <c r="B1196" s="2">
        <v>43452</v>
      </c>
      <c r="C1196" t="s">
        <v>63</v>
      </c>
      <c r="D1196" s="3">
        <v>43382.526159988425</v>
      </c>
      <c r="E1196" t="s">
        <v>117</v>
      </c>
      <c r="H1196" t="s">
        <v>6410</v>
      </c>
      <c r="J1196" t="s">
        <v>6411</v>
      </c>
      <c r="L1196" t="s">
        <v>6412</v>
      </c>
      <c r="M1196" t="s">
        <v>787</v>
      </c>
      <c r="N1196">
        <v>35242</v>
      </c>
      <c r="O1196" t="s">
        <v>70</v>
      </c>
      <c r="Q1196" t="s">
        <v>6413</v>
      </c>
      <c r="S1196" t="s">
        <v>82</v>
      </c>
      <c r="U1196" t="s">
        <v>92</v>
      </c>
      <c r="X1196" t="s">
        <v>6414</v>
      </c>
      <c r="Y1196" t="str">
        <f>"51-9198"</f>
        <v>51-9198</v>
      </c>
      <c r="Z1196" t="s">
        <v>199</v>
      </c>
      <c r="AA1196">
        <v>321214</v>
      </c>
      <c r="AB1196">
        <v>10</v>
      </c>
      <c r="AD1196" t="s">
        <v>79</v>
      </c>
      <c r="AE1196" t="s">
        <v>95</v>
      </c>
      <c r="AF1196">
        <v>40</v>
      </c>
      <c r="AG1196" s="4">
        <v>0.29166666666666669</v>
      </c>
      <c r="AH1196" s="4">
        <v>0.625</v>
      </c>
      <c r="AI1196" s="5">
        <v>13.56</v>
      </c>
      <c r="AL1196" t="s">
        <v>81</v>
      </c>
      <c r="AM1196" t="s">
        <v>82</v>
      </c>
      <c r="AO1196" t="s">
        <v>83</v>
      </c>
      <c r="AR1196" t="s">
        <v>82</v>
      </c>
      <c r="AT1196" t="s">
        <v>82</v>
      </c>
      <c r="AW1196" t="s">
        <v>72</v>
      </c>
      <c r="AX1196">
        <v>3</v>
      </c>
      <c r="AY1196" t="s">
        <v>1906</v>
      </c>
      <c r="AZ1196" t="s">
        <v>2001</v>
      </c>
      <c r="BA1196" t="s">
        <v>787</v>
      </c>
      <c r="BB1196">
        <v>35242</v>
      </c>
      <c r="BC1196" t="s">
        <v>79</v>
      </c>
      <c r="BH1196" t="s">
        <v>6415</v>
      </c>
      <c r="BJ1196">
        <v>821849140</v>
      </c>
    </row>
    <row r="1197" spans="1:62" x14ac:dyDescent="0.25">
      <c r="A1197" t="s">
        <v>6490</v>
      </c>
      <c r="B1197" s="2">
        <v>43452</v>
      </c>
      <c r="C1197" t="s">
        <v>63</v>
      </c>
      <c r="D1197" s="3">
        <v>43434.793508946757</v>
      </c>
      <c r="E1197" t="s">
        <v>91</v>
      </c>
      <c r="H1197" t="s">
        <v>6491</v>
      </c>
      <c r="J1197" t="s">
        <v>6492</v>
      </c>
      <c r="L1197" t="s">
        <v>6467</v>
      </c>
      <c r="M1197" t="s">
        <v>76</v>
      </c>
      <c r="N1197">
        <v>73099</v>
      </c>
      <c r="O1197" t="s">
        <v>70</v>
      </c>
      <c r="Q1197" t="s">
        <v>6493</v>
      </c>
      <c r="S1197" t="s">
        <v>72</v>
      </c>
      <c r="T1197" t="s">
        <v>640</v>
      </c>
      <c r="U1197" t="s">
        <v>4688</v>
      </c>
      <c r="V1197" t="s">
        <v>642</v>
      </c>
      <c r="W1197" t="s">
        <v>105</v>
      </c>
      <c r="X1197" t="s">
        <v>106</v>
      </c>
      <c r="Y1197" t="str">
        <f>"37-3011"</f>
        <v>37-3011</v>
      </c>
      <c r="Z1197" t="s">
        <v>94</v>
      </c>
      <c r="AA1197">
        <v>561730</v>
      </c>
      <c r="AB1197">
        <v>8</v>
      </c>
      <c r="AD1197" t="s">
        <v>79</v>
      </c>
      <c r="AE1197" t="s">
        <v>95</v>
      </c>
      <c r="AF1197">
        <v>40</v>
      </c>
      <c r="AG1197" s="4">
        <v>0.29166666666666669</v>
      </c>
      <c r="AH1197" s="4">
        <v>0.66666666666666663</v>
      </c>
      <c r="AI1197" s="5">
        <v>12.92</v>
      </c>
      <c r="AJ1197">
        <v>19.38</v>
      </c>
      <c r="AL1197" t="s">
        <v>81</v>
      </c>
      <c r="AM1197" t="s">
        <v>82</v>
      </c>
      <c r="AO1197" t="s">
        <v>83</v>
      </c>
      <c r="AP1197" t="s">
        <v>67</v>
      </c>
      <c r="AQ1197" t="s">
        <v>67</v>
      </c>
      <c r="AR1197" t="s">
        <v>82</v>
      </c>
      <c r="AT1197" t="s">
        <v>82</v>
      </c>
      <c r="AW1197" t="s">
        <v>82</v>
      </c>
      <c r="AY1197" t="s">
        <v>6467</v>
      </c>
      <c r="AZ1197" t="s">
        <v>6469</v>
      </c>
      <c r="BA1197" t="s">
        <v>76</v>
      </c>
      <c r="BB1197">
        <v>73099</v>
      </c>
      <c r="BC1197" t="s">
        <v>79</v>
      </c>
      <c r="BH1197" t="s">
        <v>6492</v>
      </c>
      <c r="BJ1197">
        <v>900459285</v>
      </c>
    </row>
    <row r="1198" spans="1:62" x14ac:dyDescent="0.25">
      <c r="A1198" t="s">
        <v>6514</v>
      </c>
      <c r="B1198" s="2">
        <v>43452</v>
      </c>
      <c r="C1198" t="s">
        <v>63</v>
      </c>
      <c r="D1198" s="3">
        <v>43434.792140289355</v>
      </c>
      <c r="E1198" t="s">
        <v>91</v>
      </c>
      <c r="H1198" t="s">
        <v>6515</v>
      </c>
      <c r="J1198" t="s">
        <v>6516</v>
      </c>
      <c r="L1198" t="s">
        <v>6517</v>
      </c>
      <c r="M1198" t="s">
        <v>278</v>
      </c>
      <c r="N1198">
        <v>20141</v>
      </c>
      <c r="O1198" t="s">
        <v>70</v>
      </c>
      <c r="Q1198" t="s">
        <v>6518</v>
      </c>
      <c r="S1198" t="s">
        <v>72</v>
      </c>
      <c r="T1198" t="s">
        <v>640</v>
      </c>
      <c r="U1198" t="s">
        <v>641</v>
      </c>
      <c r="V1198" t="s">
        <v>642</v>
      </c>
      <c r="W1198" t="s">
        <v>105</v>
      </c>
      <c r="X1198" t="s">
        <v>106</v>
      </c>
      <c r="Y1198" t="str">
        <f>"37-3011"</f>
        <v>37-3011</v>
      </c>
      <c r="Z1198" t="s">
        <v>94</v>
      </c>
      <c r="AA1198">
        <v>561730</v>
      </c>
      <c r="AB1198">
        <v>24</v>
      </c>
      <c r="AD1198" t="s">
        <v>79</v>
      </c>
      <c r="AE1198" t="s">
        <v>95</v>
      </c>
      <c r="AF1198">
        <v>40</v>
      </c>
      <c r="AG1198" s="4">
        <v>0.33333333333333331</v>
      </c>
      <c r="AH1198" s="4">
        <v>0.70833333333333337</v>
      </c>
      <c r="AI1198" s="5">
        <v>15.39</v>
      </c>
      <c r="AJ1198">
        <v>23.09</v>
      </c>
      <c r="AK1198">
        <v>29.18</v>
      </c>
      <c r="AL1198" t="s">
        <v>81</v>
      </c>
      <c r="AM1198" t="s">
        <v>82</v>
      </c>
      <c r="AO1198" t="s">
        <v>83</v>
      </c>
      <c r="AR1198" t="s">
        <v>82</v>
      </c>
      <c r="AT1198" t="s">
        <v>82</v>
      </c>
      <c r="AW1198" t="s">
        <v>82</v>
      </c>
      <c r="AY1198" t="s">
        <v>6519</v>
      </c>
      <c r="AZ1198" t="s">
        <v>3812</v>
      </c>
      <c r="BA1198" t="s">
        <v>278</v>
      </c>
      <c r="BB1198">
        <v>20132</v>
      </c>
      <c r="BC1198" t="s">
        <v>79</v>
      </c>
      <c r="BH1198" t="s">
        <v>6520</v>
      </c>
      <c r="BJ1198">
        <v>541703927</v>
      </c>
    </row>
    <row r="1199" spans="1:62" x14ac:dyDescent="0.25">
      <c r="A1199" t="s">
        <v>6570</v>
      </c>
      <c r="B1199" s="2">
        <v>43452</v>
      </c>
      <c r="C1199" t="s">
        <v>63</v>
      </c>
      <c r="D1199" s="3">
        <v>43434.795160532405</v>
      </c>
      <c r="E1199" t="s">
        <v>91</v>
      </c>
      <c r="H1199" t="s">
        <v>6571</v>
      </c>
      <c r="I1199" t="s">
        <v>6572</v>
      </c>
      <c r="J1199" t="s">
        <v>6573</v>
      </c>
      <c r="K1199" t="s">
        <v>6574</v>
      </c>
      <c r="L1199" t="s">
        <v>6575</v>
      </c>
      <c r="M1199" t="s">
        <v>105</v>
      </c>
      <c r="N1199">
        <v>76060</v>
      </c>
      <c r="O1199" t="s">
        <v>70</v>
      </c>
      <c r="Q1199" t="s">
        <v>6576</v>
      </c>
      <c r="S1199" t="s">
        <v>72</v>
      </c>
      <c r="T1199" t="s">
        <v>2824</v>
      </c>
      <c r="U1199" t="s">
        <v>4073</v>
      </c>
      <c r="V1199" t="s">
        <v>642</v>
      </c>
      <c r="W1199" t="s">
        <v>105</v>
      </c>
      <c r="X1199" t="s">
        <v>3248</v>
      </c>
      <c r="Y1199" t="str">
        <f>"37-3011"</f>
        <v>37-3011</v>
      </c>
      <c r="Z1199" t="s">
        <v>94</v>
      </c>
      <c r="AA1199">
        <v>561730</v>
      </c>
      <c r="AB1199">
        <v>15</v>
      </c>
      <c r="AD1199" t="s">
        <v>79</v>
      </c>
      <c r="AE1199" t="s">
        <v>95</v>
      </c>
      <c r="AF1199">
        <v>40</v>
      </c>
      <c r="AG1199" s="4">
        <v>0.27083333333333331</v>
      </c>
      <c r="AH1199" s="4">
        <v>0.6875</v>
      </c>
      <c r="AI1199" s="5">
        <v>12.43</v>
      </c>
      <c r="AJ1199">
        <v>18.649999999999999</v>
      </c>
      <c r="AL1199" t="s">
        <v>81</v>
      </c>
      <c r="AM1199" t="s">
        <v>82</v>
      </c>
      <c r="AO1199" t="s">
        <v>83</v>
      </c>
      <c r="AR1199" t="s">
        <v>82</v>
      </c>
      <c r="AT1199" t="s">
        <v>82</v>
      </c>
      <c r="AW1199" t="s">
        <v>82</v>
      </c>
      <c r="AY1199" t="s">
        <v>6575</v>
      </c>
      <c r="AZ1199" t="s">
        <v>1428</v>
      </c>
      <c r="BA1199" t="s">
        <v>105</v>
      </c>
      <c r="BB1199">
        <v>76060</v>
      </c>
      <c r="BC1199" t="s">
        <v>79</v>
      </c>
      <c r="BH1199" t="s">
        <v>6577</v>
      </c>
      <c r="BJ1199">
        <v>465483909</v>
      </c>
    </row>
    <row r="1200" spans="1:62" x14ac:dyDescent="0.25">
      <c r="A1200" t="s">
        <v>6719</v>
      </c>
      <c r="B1200" s="2">
        <v>43452</v>
      </c>
      <c r="C1200" t="s">
        <v>63</v>
      </c>
      <c r="D1200" s="3">
        <v>43384.53006582176</v>
      </c>
      <c r="E1200" t="s">
        <v>117</v>
      </c>
      <c r="H1200" t="s">
        <v>6720</v>
      </c>
      <c r="J1200" t="s">
        <v>6721</v>
      </c>
      <c r="L1200" t="s">
        <v>3581</v>
      </c>
      <c r="M1200" t="s">
        <v>1276</v>
      </c>
      <c r="N1200">
        <v>53965</v>
      </c>
      <c r="O1200" t="s">
        <v>70</v>
      </c>
      <c r="Q1200" t="s">
        <v>6722</v>
      </c>
      <c r="R1200">
        <v>40809</v>
      </c>
      <c r="S1200" t="s">
        <v>72</v>
      </c>
      <c r="T1200" t="s">
        <v>3176</v>
      </c>
      <c r="U1200" t="s">
        <v>3177</v>
      </c>
      <c r="V1200" t="s">
        <v>3178</v>
      </c>
      <c r="W1200" t="s">
        <v>86</v>
      </c>
      <c r="X1200" t="s">
        <v>5961</v>
      </c>
      <c r="Y1200" t="str">
        <f>"33-9092"</f>
        <v>33-9092</v>
      </c>
      <c r="Z1200" t="s">
        <v>3678</v>
      </c>
      <c r="AA1200">
        <v>721110</v>
      </c>
      <c r="AB1200">
        <v>20</v>
      </c>
      <c r="AD1200" t="s">
        <v>79</v>
      </c>
      <c r="AE1200" t="s">
        <v>95</v>
      </c>
      <c r="AF1200">
        <v>35</v>
      </c>
      <c r="AG1200" s="4">
        <v>0.35416666666666669</v>
      </c>
      <c r="AH1200" s="4">
        <v>0.64583333333333337</v>
      </c>
      <c r="AI1200" s="6">
        <v>10</v>
      </c>
      <c r="AJ1200">
        <v>15</v>
      </c>
      <c r="AK1200">
        <v>18</v>
      </c>
      <c r="AL1200" t="s">
        <v>81</v>
      </c>
      <c r="AM1200" t="s">
        <v>82</v>
      </c>
      <c r="AO1200" t="s">
        <v>83</v>
      </c>
      <c r="AR1200" t="s">
        <v>82</v>
      </c>
      <c r="AT1200" t="s">
        <v>82</v>
      </c>
      <c r="AW1200" t="s">
        <v>82</v>
      </c>
      <c r="AY1200" t="s">
        <v>3581</v>
      </c>
      <c r="AZ1200" t="s">
        <v>3582</v>
      </c>
      <c r="BA1200" t="s">
        <v>1276</v>
      </c>
      <c r="BB1200">
        <v>53965</v>
      </c>
      <c r="BC1200" t="s">
        <v>87</v>
      </c>
      <c r="BH1200" t="s">
        <v>6721</v>
      </c>
      <c r="BJ1200">
        <v>391804611</v>
      </c>
    </row>
    <row r="1201" spans="1:62" x14ac:dyDescent="0.25">
      <c r="A1201" t="s">
        <v>6841</v>
      </c>
      <c r="B1201" s="2">
        <v>43452</v>
      </c>
      <c r="C1201" t="s">
        <v>63</v>
      </c>
      <c r="D1201" s="3">
        <v>43409.59626165509</v>
      </c>
      <c r="E1201" t="s">
        <v>117</v>
      </c>
      <c r="H1201" t="s">
        <v>6842</v>
      </c>
      <c r="J1201" t="s">
        <v>6843</v>
      </c>
      <c r="L1201" t="s">
        <v>6844</v>
      </c>
      <c r="M1201" t="s">
        <v>714</v>
      </c>
      <c r="N1201">
        <v>71360</v>
      </c>
      <c r="O1201" t="s">
        <v>70</v>
      </c>
      <c r="Q1201" t="s">
        <v>6845</v>
      </c>
      <c r="S1201" t="s">
        <v>72</v>
      </c>
      <c r="T1201" t="s">
        <v>910</v>
      </c>
      <c r="U1201" t="s">
        <v>911</v>
      </c>
      <c r="V1201" t="s">
        <v>863</v>
      </c>
      <c r="W1201" t="s">
        <v>105</v>
      </c>
      <c r="X1201" t="s">
        <v>4052</v>
      </c>
      <c r="Y1201" t="str">
        <f>"47-2051"</f>
        <v>47-2051</v>
      </c>
      <c r="Z1201" t="s">
        <v>1383</v>
      </c>
      <c r="AA1201">
        <v>236220</v>
      </c>
      <c r="AB1201">
        <v>14</v>
      </c>
      <c r="AD1201" t="s">
        <v>79</v>
      </c>
      <c r="AE1201" t="s">
        <v>95</v>
      </c>
      <c r="AF1201">
        <v>40</v>
      </c>
      <c r="AG1201" s="4">
        <v>0.29166666666666669</v>
      </c>
      <c r="AH1201" s="4">
        <v>0.66666666666666663</v>
      </c>
      <c r="AI1201" s="5">
        <v>20.28</v>
      </c>
      <c r="AJ1201">
        <v>30.42</v>
      </c>
      <c r="AL1201" t="s">
        <v>81</v>
      </c>
      <c r="AM1201" t="s">
        <v>82</v>
      </c>
      <c r="AO1201" t="s">
        <v>83</v>
      </c>
      <c r="AR1201" t="s">
        <v>82</v>
      </c>
      <c r="AT1201" t="s">
        <v>82</v>
      </c>
      <c r="AW1201" t="s">
        <v>72</v>
      </c>
      <c r="AX1201">
        <v>6</v>
      </c>
      <c r="AY1201" t="s">
        <v>6844</v>
      </c>
      <c r="AZ1201" t="s">
        <v>6846</v>
      </c>
      <c r="BA1201" t="s">
        <v>714</v>
      </c>
      <c r="BB1201">
        <v>71360</v>
      </c>
      <c r="BC1201" t="s">
        <v>79</v>
      </c>
      <c r="BH1201" t="s">
        <v>6843</v>
      </c>
      <c r="BJ1201">
        <v>743146614</v>
      </c>
    </row>
    <row r="1202" spans="1:62" x14ac:dyDescent="0.25">
      <c r="A1202" t="s">
        <v>7109</v>
      </c>
      <c r="B1202" s="2">
        <v>43452</v>
      </c>
      <c r="C1202" t="s">
        <v>63</v>
      </c>
      <c r="D1202" s="3">
        <v>43388.481766203702</v>
      </c>
      <c r="E1202" t="s">
        <v>117</v>
      </c>
      <c r="H1202" t="s">
        <v>7110</v>
      </c>
      <c r="I1202" t="s">
        <v>7111</v>
      </c>
      <c r="J1202" t="s">
        <v>7112</v>
      </c>
      <c r="K1202">
        <v>143</v>
      </c>
      <c r="L1202" t="s">
        <v>7113</v>
      </c>
      <c r="M1202" t="s">
        <v>105</v>
      </c>
      <c r="N1202">
        <v>76001</v>
      </c>
      <c r="O1202" t="s">
        <v>70</v>
      </c>
      <c r="Q1202" t="s">
        <v>7114</v>
      </c>
      <c r="S1202" t="s">
        <v>82</v>
      </c>
      <c r="U1202" t="s">
        <v>92</v>
      </c>
      <c r="X1202" t="s">
        <v>7115</v>
      </c>
      <c r="Y1202" t="str">
        <f>"35-1012"</f>
        <v>35-1012</v>
      </c>
      <c r="Z1202" t="s">
        <v>598</v>
      </c>
      <c r="AA1202">
        <v>7221</v>
      </c>
      <c r="AB1202">
        <v>3</v>
      </c>
      <c r="AD1202" t="s">
        <v>79</v>
      </c>
      <c r="AE1202" t="s">
        <v>599</v>
      </c>
      <c r="AF1202">
        <v>35</v>
      </c>
      <c r="AG1202" s="4">
        <v>0.5</v>
      </c>
      <c r="AH1202" s="4">
        <v>0.8125</v>
      </c>
      <c r="AI1202" s="5">
        <v>17.5</v>
      </c>
      <c r="AL1202" t="s">
        <v>81</v>
      </c>
      <c r="AM1202" t="s">
        <v>82</v>
      </c>
      <c r="AO1202" t="s">
        <v>213</v>
      </c>
      <c r="AR1202" t="s">
        <v>82</v>
      </c>
      <c r="AT1202" t="s">
        <v>82</v>
      </c>
      <c r="AW1202" t="s">
        <v>82</v>
      </c>
      <c r="AY1202" t="s">
        <v>2355</v>
      </c>
      <c r="AZ1202" t="s">
        <v>1428</v>
      </c>
      <c r="BA1202" t="s">
        <v>105</v>
      </c>
      <c r="BB1202">
        <v>76001</v>
      </c>
      <c r="BC1202" t="s">
        <v>87</v>
      </c>
      <c r="BH1202" t="s">
        <v>7116</v>
      </c>
      <c r="BI1202">
        <v>143</v>
      </c>
      <c r="BJ1202">
        <v>454852312</v>
      </c>
    </row>
    <row r="1203" spans="1:62" x14ac:dyDescent="0.25">
      <c r="A1203" t="s">
        <v>7300</v>
      </c>
      <c r="B1203" s="2">
        <v>43452</v>
      </c>
      <c r="C1203" t="s">
        <v>63</v>
      </c>
      <c r="D1203" s="3">
        <v>43420.798840740739</v>
      </c>
      <c r="E1203" t="s">
        <v>91</v>
      </c>
      <c r="H1203" t="s">
        <v>4425</v>
      </c>
      <c r="J1203" t="s">
        <v>7301</v>
      </c>
      <c r="L1203" t="s">
        <v>795</v>
      </c>
      <c r="M1203" t="s">
        <v>105</v>
      </c>
      <c r="N1203">
        <v>78232</v>
      </c>
      <c r="O1203" t="s">
        <v>70</v>
      </c>
      <c r="Q1203" t="s">
        <v>4428</v>
      </c>
      <c r="S1203" t="s">
        <v>72</v>
      </c>
      <c r="T1203" t="s">
        <v>2060</v>
      </c>
      <c r="U1203" t="s">
        <v>1918</v>
      </c>
      <c r="V1203" t="s">
        <v>1919</v>
      </c>
      <c r="W1203" t="s">
        <v>105</v>
      </c>
      <c r="X1203" t="s">
        <v>1197</v>
      </c>
      <c r="Y1203" t="str">
        <f>"47-2061"</f>
        <v>47-2061</v>
      </c>
      <c r="Z1203" t="s">
        <v>326</v>
      </c>
      <c r="AA1203">
        <v>236220</v>
      </c>
      <c r="AB1203">
        <v>6</v>
      </c>
      <c r="AD1203" t="s">
        <v>79</v>
      </c>
      <c r="AE1203" t="s">
        <v>95</v>
      </c>
      <c r="AF1203">
        <v>35</v>
      </c>
      <c r="AG1203" s="4">
        <v>0.29166666666666669</v>
      </c>
      <c r="AH1203" s="4">
        <v>0.66666666666666663</v>
      </c>
      <c r="AI1203" s="5">
        <v>15.07</v>
      </c>
      <c r="AJ1203">
        <v>22.61</v>
      </c>
      <c r="AL1203" t="s">
        <v>81</v>
      </c>
      <c r="AM1203" t="s">
        <v>82</v>
      </c>
      <c r="AO1203" t="s">
        <v>83</v>
      </c>
      <c r="AR1203" t="s">
        <v>82</v>
      </c>
      <c r="AT1203" t="s">
        <v>82</v>
      </c>
      <c r="AW1203" t="s">
        <v>82</v>
      </c>
      <c r="AY1203" t="s">
        <v>795</v>
      </c>
      <c r="AZ1203" t="s">
        <v>797</v>
      </c>
      <c r="BA1203" t="s">
        <v>105</v>
      </c>
      <c r="BB1203">
        <v>78232</v>
      </c>
      <c r="BC1203" t="s">
        <v>79</v>
      </c>
      <c r="BH1203" t="s">
        <v>7301</v>
      </c>
      <c r="BJ1203">
        <v>741905180</v>
      </c>
    </row>
    <row r="1204" spans="1:62" x14ac:dyDescent="0.25">
      <c r="A1204" t="s">
        <v>7801</v>
      </c>
      <c r="B1204" s="2">
        <v>43452</v>
      </c>
      <c r="C1204" t="s">
        <v>63</v>
      </c>
      <c r="D1204" s="3">
        <v>43420.800148171293</v>
      </c>
      <c r="E1204" t="s">
        <v>91</v>
      </c>
      <c r="H1204" t="s">
        <v>7802</v>
      </c>
      <c r="J1204" t="s">
        <v>7803</v>
      </c>
      <c r="L1204" t="s">
        <v>3553</v>
      </c>
      <c r="M1204" t="s">
        <v>714</v>
      </c>
      <c r="N1204">
        <v>70817</v>
      </c>
      <c r="O1204" t="s">
        <v>70</v>
      </c>
      <c r="Q1204" t="s">
        <v>7804</v>
      </c>
      <c r="S1204" t="s">
        <v>72</v>
      </c>
      <c r="T1204" t="s">
        <v>2060</v>
      </c>
      <c r="U1204" t="s">
        <v>1918</v>
      </c>
      <c r="V1204" t="s">
        <v>1919</v>
      </c>
      <c r="W1204" t="s">
        <v>105</v>
      </c>
      <c r="X1204" t="s">
        <v>106</v>
      </c>
      <c r="Y1204" t="str">
        <f>"37-3011"</f>
        <v>37-3011</v>
      </c>
      <c r="Z1204" t="s">
        <v>94</v>
      </c>
      <c r="AA1204">
        <v>561730</v>
      </c>
      <c r="AB1204">
        <v>15</v>
      </c>
      <c r="AD1204" t="s">
        <v>79</v>
      </c>
      <c r="AE1204" t="s">
        <v>95</v>
      </c>
      <c r="AF1204">
        <v>40</v>
      </c>
      <c r="AG1204" s="4">
        <v>0.33333333333333331</v>
      </c>
      <c r="AH1204" s="4">
        <v>0.70833333333333337</v>
      </c>
      <c r="AI1204" s="5">
        <v>13.42</v>
      </c>
      <c r="AJ1204">
        <v>20.13</v>
      </c>
      <c r="AL1204" t="s">
        <v>81</v>
      </c>
      <c r="AM1204" t="s">
        <v>82</v>
      </c>
      <c r="AO1204" t="s">
        <v>83</v>
      </c>
      <c r="AR1204" t="s">
        <v>82</v>
      </c>
      <c r="AT1204" t="s">
        <v>82</v>
      </c>
      <c r="AW1204" t="s">
        <v>82</v>
      </c>
      <c r="AY1204" t="s">
        <v>3553</v>
      </c>
      <c r="AZ1204" t="s">
        <v>3555</v>
      </c>
      <c r="BA1204" t="s">
        <v>714</v>
      </c>
      <c r="BB1204">
        <v>70817</v>
      </c>
      <c r="BC1204" t="s">
        <v>79</v>
      </c>
      <c r="BH1204" t="s">
        <v>7803</v>
      </c>
      <c r="BJ1204">
        <v>320103532</v>
      </c>
    </row>
    <row r="1205" spans="1:62" x14ac:dyDescent="0.25">
      <c r="A1205" t="s">
        <v>8463</v>
      </c>
      <c r="B1205" s="2">
        <v>43452</v>
      </c>
      <c r="C1205" t="s">
        <v>63</v>
      </c>
      <c r="D1205" s="3">
        <v>43397.515326805558</v>
      </c>
      <c r="E1205" t="s">
        <v>117</v>
      </c>
      <c r="H1205" t="s">
        <v>8422</v>
      </c>
      <c r="I1205" t="s">
        <v>8423</v>
      </c>
      <c r="J1205" t="s">
        <v>8424</v>
      </c>
      <c r="L1205" t="s">
        <v>8425</v>
      </c>
      <c r="M1205" t="s">
        <v>714</v>
      </c>
      <c r="N1205" t="s">
        <v>8426</v>
      </c>
      <c r="O1205" t="s">
        <v>70</v>
      </c>
      <c r="Q1205" t="s">
        <v>8427</v>
      </c>
      <c r="S1205" t="s">
        <v>82</v>
      </c>
      <c r="U1205" t="s">
        <v>92</v>
      </c>
      <c r="X1205" t="s">
        <v>8464</v>
      </c>
      <c r="Y1205" t="str">
        <f>"35-1011"</f>
        <v>35-1011</v>
      </c>
      <c r="Z1205" t="s">
        <v>3968</v>
      </c>
      <c r="AA1205">
        <v>333132</v>
      </c>
      <c r="AB1205">
        <v>6</v>
      </c>
      <c r="AD1205" t="s">
        <v>79</v>
      </c>
      <c r="AE1205" t="s">
        <v>95</v>
      </c>
      <c r="AF1205">
        <v>40</v>
      </c>
      <c r="AG1205" s="4">
        <v>0.25</v>
      </c>
      <c r="AH1205" s="4">
        <v>0.75</v>
      </c>
      <c r="AI1205" s="5">
        <v>17.95</v>
      </c>
      <c r="AJ1205">
        <v>26.93</v>
      </c>
      <c r="AM1205" t="s">
        <v>72</v>
      </c>
      <c r="AN1205">
        <v>5</v>
      </c>
      <c r="AO1205" t="s">
        <v>83</v>
      </c>
      <c r="AR1205" t="s">
        <v>82</v>
      </c>
      <c r="AT1205" t="s">
        <v>82</v>
      </c>
      <c r="AW1205" t="s">
        <v>82</v>
      </c>
      <c r="AY1205" t="s">
        <v>8425</v>
      </c>
      <c r="AZ1205" t="s">
        <v>8429</v>
      </c>
      <c r="BA1205" t="s">
        <v>714</v>
      </c>
      <c r="BB1205" t="s">
        <v>8426</v>
      </c>
      <c r="BC1205" t="s">
        <v>79</v>
      </c>
      <c r="BD1205" t="s">
        <v>8456</v>
      </c>
      <c r="BE1205">
        <v>792735</v>
      </c>
      <c r="BF1205" s="2">
        <v>43210</v>
      </c>
      <c r="BG1205" s="2">
        <v>43252</v>
      </c>
      <c r="BH1205" t="s">
        <v>8424</v>
      </c>
      <c r="BJ1205">
        <v>473639411</v>
      </c>
    </row>
    <row r="1206" spans="1:62" x14ac:dyDescent="0.25">
      <c r="A1206" t="s">
        <v>8488</v>
      </c>
      <c r="B1206" s="2">
        <v>43452</v>
      </c>
      <c r="C1206" t="s">
        <v>63</v>
      </c>
      <c r="D1206" s="3">
        <v>43434.7955491088</v>
      </c>
      <c r="E1206" t="s">
        <v>91</v>
      </c>
      <c r="H1206" t="s">
        <v>8489</v>
      </c>
      <c r="I1206" t="s">
        <v>8490</v>
      </c>
      <c r="J1206" t="s">
        <v>8491</v>
      </c>
      <c r="K1206" t="s">
        <v>8492</v>
      </c>
      <c r="L1206" t="s">
        <v>8493</v>
      </c>
      <c r="M1206" t="s">
        <v>714</v>
      </c>
      <c r="N1206">
        <v>70706</v>
      </c>
      <c r="O1206" t="s">
        <v>70</v>
      </c>
      <c r="Q1206" t="s">
        <v>8494</v>
      </c>
      <c r="S1206" t="s">
        <v>72</v>
      </c>
      <c r="T1206" t="s">
        <v>2824</v>
      </c>
      <c r="U1206" t="s">
        <v>4073</v>
      </c>
      <c r="V1206" t="s">
        <v>642</v>
      </c>
      <c r="W1206" t="s">
        <v>105</v>
      </c>
      <c r="X1206" t="s">
        <v>106</v>
      </c>
      <c r="Y1206" t="str">
        <f>"37-3011"</f>
        <v>37-3011</v>
      </c>
      <c r="Z1206" t="s">
        <v>94</v>
      </c>
      <c r="AA1206">
        <v>561730</v>
      </c>
      <c r="AB1206">
        <v>10</v>
      </c>
      <c r="AD1206" t="s">
        <v>79</v>
      </c>
      <c r="AE1206" t="s">
        <v>95</v>
      </c>
      <c r="AF1206">
        <v>40</v>
      </c>
      <c r="AG1206" s="4">
        <v>0.29166666666666669</v>
      </c>
      <c r="AH1206" s="4">
        <v>0.70833333333333337</v>
      </c>
      <c r="AI1206" s="5">
        <v>14.19</v>
      </c>
      <c r="AJ1206">
        <v>21.29</v>
      </c>
      <c r="AL1206" t="s">
        <v>81</v>
      </c>
      <c r="AM1206" t="s">
        <v>82</v>
      </c>
      <c r="AO1206" t="s">
        <v>83</v>
      </c>
      <c r="AR1206" t="s">
        <v>82</v>
      </c>
      <c r="AT1206" t="s">
        <v>82</v>
      </c>
      <c r="AW1206" t="s">
        <v>82</v>
      </c>
      <c r="AY1206" t="s">
        <v>8493</v>
      </c>
      <c r="AZ1206" t="s">
        <v>5783</v>
      </c>
      <c r="BA1206" t="s">
        <v>714</v>
      </c>
      <c r="BB1206">
        <v>70726</v>
      </c>
      <c r="BC1206" t="s">
        <v>79</v>
      </c>
      <c r="BH1206" t="s">
        <v>8495</v>
      </c>
      <c r="BJ1206">
        <v>465213883</v>
      </c>
    </row>
    <row r="1207" spans="1:62" x14ac:dyDescent="0.25">
      <c r="A1207" t="s">
        <v>8590</v>
      </c>
      <c r="B1207" s="2">
        <v>43452</v>
      </c>
      <c r="C1207" t="s">
        <v>63</v>
      </c>
      <c r="D1207" s="3">
        <v>43407.327176226849</v>
      </c>
      <c r="E1207" t="s">
        <v>117</v>
      </c>
      <c r="H1207" t="s">
        <v>8406</v>
      </c>
      <c r="J1207" t="s">
        <v>8407</v>
      </c>
      <c r="L1207" t="s">
        <v>8408</v>
      </c>
      <c r="M1207" t="s">
        <v>105</v>
      </c>
      <c r="N1207">
        <v>76049</v>
      </c>
      <c r="O1207" t="s">
        <v>70</v>
      </c>
      <c r="Q1207" t="s">
        <v>8591</v>
      </c>
      <c r="S1207" t="s">
        <v>72</v>
      </c>
      <c r="T1207" t="s">
        <v>1855</v>
      </c>
      <c r="U1207" t="s">
        <v>6225</v>
      </c>
      <c r="V1207" t="s">
        <v>738</v>
      </c>
      <c r="W1207" t="s">
        <v>105</v>
      </c>
      <c r="X1207" t="s">
        <v>1758</v>
      </c>
      <c r="Y1207" t="str">
        <f>"53-7062"</f>
        <v>53-7062</v>
      </c>
      <c r="Z1207" t="s">
        <v>337</v>
      </c>
      <c r="AA1207">
        <v>212311</v>
      </c>
      <c r="AB1207">
        <v>10</v>
      </c>
      <c r="AD1207" t="s">
        <v>79</v>
      </c>
      <c r="AE1207" t="s">
        <v>95</v>
      </c>
      <c r="AF1207">
        <v>40</v>
      </c>
      <c r="AG1207" s="4">
        <v>0.33333333333333331</v>
      </c>
      <c r="AH1207" s="4">
        <v>0.70833333333333337</v>
      </c>
      <c r="AI1207" s="5">
        <v>13.3</v>
      </c>
      <c r="AJ1207">
        <v>19.95</v>
      </c>
      <c r="AK1207">
        <v>21.75</v>
      </c>
      <c r="AL1207" t="s">
        <v>81</v>
      </c>
      <c r="AM1207" t="s">
        <v>82</v>
      </c>
      <c r="AO1207" t="s">
        <v>83</v>
      </c>
      <c r="AR1207" t="s">
        <v>82</v>
      </c>
      <c r="AT1207" t="s">
        <v>82</v>
      </c>
      <c r="AW1207" t="s">
        <v>82</v>
      </c>
      <c r="AY1207" t="s">
        <v>8408</v>
      </c>
      <c r="AZ1207" t="s">
        <v>8410</v>
      </c>
      <c r="BA1207" t="s">
        <v>105</v>
      </c>
      <c r="BB1207">
        <v>76048</v>
      </c>
      <c r="BC1207" t="s">
        <v>87</v>
      </c>
      <c r="BH1207" t="s">
        <v>8411</v>
      </c>
      <c r="BJ1207">
        <v>263837462</v>
      </c>
    </row>
    <row r="1208" spans="1:62" x14ac:dyDescent="0.25">
      <c r="A1208" t="s">
        <v>8600</v>
      </c>
      <c r="B1208" s="2">
        <v>43452</v>
      </c>
      <c r="C1208" t="s">
        <v>63</v>
      </c>
      <c r="D1208" s="3">
        <v>43434.794549189814</v>
      </c>
      <c r="E1208" t="s">
        <v>91</v>
      </c>
      <c r="H1208" t="s">
        <v>8601</v>
      </c>
      <c r="J1208" t="s">
        <v>8602</v>
      </c>
      <c r="K1208" t="s">
        <v>8603</v>
      </c>
      <c r="L1208" t="s">
        <v>8604</v>
      </c>
      <c r="M1208" t="s">
        <v>1064</v>
      </c>
      <c r="N1208">
        <v>37663</v>
      </c>
      <c r="O1208" t="s">
        <v>70</v>
      </c>
      <c r="Q1208" t="s">
        <v>8605</v>
      </c>
      <c r="S1208" t="s">
        <v>72</v>
      </c>
      <c r="T1208" t="s">
        <v>640</v>
      </c>
      <c r="U1208" t="s">
        <v>641</v>
      </c>
      <c r="V1208" t="s">
        <v>642</v>
      </c>
      <c r="W1208" t="s">
        <v>105</v>
      </c>
      <c r="X1208" t="s">
        <v>106</v>
      </c>
      <c r="Y1208" t="str">
        <f>"37-3011"</f>
        <v>37-3011</v>
      </c>
      <c r="Z1208" t="s">
        <v>94</v>
      </c>
      <c r="AA1208">
        <v>561730</v>
      </c>
      <c r="AB1208">
        <v>6</v>
      </c>
      <c r="AD1208" t="s">
        <v>79</v>
      </c>
      <c r="AE1208" t="s">
        <v>80</v>
      </c>
      <c r="AF1208">
        <v>40</v>
      </c>
      <c r="AG1208" s="4">
        <v>0.3125</v>
      </c>
      <c r="AH1208" s="4">
        <v>0.77083333333333337</v>
      </c>
      <c r="AI1208" s="5">
        <v>11.56</v>
      </c>
      <c r="AJ1208">
        <v>17.34</v>
      </c>
      <c r="AK1208">
        <v>17.690000000000001</v>
      </c>
      <c r="AL1208" t="s">
        <v>81</v>
      </c>
      <c r="AM1208" t="s">
        <v>82</v>
      </c>
      <c r="AO1208" t="s">
        <v>83</v>
      </c>
      <c r="AR1208" t="s">
        <v>82</v>
      </c>
      <c r="AT1208" t="s">
        <v>82</v>
      </c>
      <c r="AW1208" t="s">
        <v>82</v>
      </c>
      <c r="AY1208" t="s">
        <v>8604</v>
      </c>
      <c r="AZ1208" t="s">
        <v>2397</v>
      </c>
      <c r="BA1208" t="s">
        <v>1064</v>
      </c>
      <c r="BB1208">
        <v>37663</v>
      </c>
      <c r="BC1208" t="s">
        <v>79</v>
      </c>
      <c r="BH1208" t="s">
        <v>8602</v>
      </c>
      <c r="BJ1208">
        <v>364624171</v>
      </c>
    </row>
    <row r="1209" spans="1:62" x14ac:dyDescent="0.25">
      <c r="A1209" t="s">
        <v>9292</v>
      </c>
      <c r="B1209" s="2">
        <v>43452</v>
      </c>
      <c r="C1209" t="s">
        <v>63</v>
      </c>
      <c r="D1209" s="3">
        <v>43420.802652824073</v>
      </c>
      <c r="E1209" t="s">
        <v>91</v>
      </c>
      <c r="H1209" t="s">
        <v>9293</v>
      </c>
      <c r="I1209" t="s">
        <v>9294</v>
      </c>
      <c r="J1209" t="s">
        <v>9295</v>
      </c>
      <c r="L1209" t="s">
        <v>9296</v>
      </c>
      <c r="M1209" t="s">
        <v>105</v>
      </c>
      <c r="N1209">
        <v>75068</v>
      </c>
      <c r="O1209" t="s">
        <v>70</v>
      </c>
      <c r="Q1209" t="s">
        <v>9297</v>
      </c>
      <c r="S1209" t="s">
        <v>72</v>
      </c>
      <c r="T1209" t="s">
        <v>2060</v>
      </c>
      <c r="U1209" t="s">
        <v>1918</v>
      </c>
      <c r="V1209" t="s">
        <v>1919</v>
      </c>
      <c r="W1209" t="s">
        <v>105</v>
      </c>
      <c r="X1209" t="s">
        <v>1539</v>
      </c>
      <c r="Y1209" t="str">
        <f>"37-3011"</f>
        <v>37-3011</v>
      </c>
      <c r="Z1209" t="s">
        <v>94</v>
      </c>
      <c r="AA1209">
        <v>561730</v>
      </c>
      <c r="AB1209">
        <v>8</v>
      </c>
      <c r="AD1209" t="s">
        <v>79</v>
      </c>
      <c r="AE1209" t="s">
        <v>80</v>
      </c>
      <c r="AF1209">
        <v>40</v>
      </c>
      <c r="AG1209" s="4">
        <v>0.33333333333333331</v>
      </c>
      <c r="AH1209" s="4">
        <v>0.70833333333333337</v>
      </c>
      <c r="AI1209" s="5">
        <v>13.94</v>
      </c>
      <c r="AJ1209">
        <v>20.91</v>
      </c>
      <c r="AL1209" t="s">
        <v>81</v>
      </c>
      <c r="AM1209" t="s">
        <v>82</v>
      </c>
      <c r="AO1209" t="s">
        <v>83</v>
      </c>
      <c r="AR1209" t="s">
        <v>82</v>
      </c>
      <c r="AT1209" t="s">
        <v>82</v>
      </c>
      <c r="AW1209" t="s">
        <v>82</v>
      </c>
      <c r="AY1209" t="s">
        <v>9296</v>
      </c>
      <c r="AZ1209" t="s">
        <v>3523</v>
      </c>
      <c r="BA1209" t="s">
        <v>105</v>
      </c>
      <c r="BB1209">
        <v>75068</v>
      </c>
      <c r="BC1209" t="s">
        <v>79</v>
      </c>
      <c r="BH1209" t="s">
        <v>9295</v>
      </c>
      <c r="BJ1209">
        <v>451535335</v>
      </c>
    </row>
    <row r="1210" spans="1:62" x14ac:dyDescent="0.25">
      <c r="A1210" t="s">
        <v>9366</v>
      </c>
      <c r="B1210" s="2">
        <v>43452</v>
      </c>
      <c r="C1210" t="s">
        <v>63</v>
      </c>
      <c r="D1210" s="3">
        <v>43406.855468298614</v>
      </c>
      <c r="E1210" t="s">
        <v>1763</v>
      </c>
      <c r="F1210" s="2">
        <v>43497</v>
      </c>
      <c r="G1210" s="2">
        <v>43794</v>
      </c>
      <c r="H1210" t="s">
        <v>9367</v>
      </c>
      <c r="I1210" t="s">
        <v>9368</v>
      </c>
      <c r="J1210" t="s">
        <v>9369</v>
      </c>
      <c r="L1210" t="s">
        <v>9370</v>
      </c>
      <c r="M1210" t="s">
        <v>308</v>
      </c>
      <c r="N1210">
        <v>7869</v>
      </c>
      <c r="O1210" t="s">
        <v>70</v>
      </c>
      <c r="Q1210" t="s">
        <v>9371</v>
      </c>
      <c r="S1210" t="s">
        <v>72</v>
      </c>
      <c r="T1210" t="s">
        <v>9309</v>
      </c>
      <c r="U1210" t="s">
        <v>9310</v>
      </c>
      <c r="V1210" t="s">
        <v>9311</v>
      </c>
      <c r="W1210" t="s">
        <v>308</v>
      </c>
      <c r="X1210" t="s">
        <v>9312</v>
      </c>
      <c r="Y1210" t="str">
        <f>"39-9032"</f>
        <v>39-9032</v>
      </c>
      <c r="Z1210" t="s">
        <v>5419</v>
      </c>
      <c r="AA1210">
        <v>611620</v>
      </c>
      <c r="AB1210">
        <v>80</v>
      </c>
      <c r="AC1210">
        <v>80</v>
      </c>
      <c r="AD1210" t="s">
        <v>79</v>
      </c>
      <c r="AE1210" t="s">
        <v>95</v>
      </c>
      <c r="AF1210">
        <v>35</v>
      </c>
      <c r="AG1210" s="4">
        <v>0.66666666666666663</v>
      </c>
      <c r="AH1210" s="4">
        <v>0.875</v>
      </c>
      <c r="AI1210" s="5">
        <v>16.13</v>
      </c>
      <c r="AL1210" t="s">
        <v>81</v>
      </c>
      <c r="AM1210" t="s">
        <v>82</v>
      </c>
      <c r="AO1210" t="s">
        <v>83</v>
      </c>
      <c r="AR1210" t="s">
        <v>82</v>
      </c>
      <c r="AT1210" t="s">
        <v>82</v>
      </c>
      <c r="AW1210" t="s">
        <v>72</v>
      </c>
      <c r="AX1210">
        <v>12</v>
      </c>
      <c r="AY1210" t="s">
        <v>9372</v>
      </c>
      <c r="AZ1210" t="s">
        <v>2858</v>
      </c>
      <c r="BA1210" t="s">
        <v>308</v>
      </c>
      <c r="BB1210">
        <v>7024</v>
      </c>
      <c r="BC1210" t="s">
        <v>79</v>
      </c>
      <c r="BH1210" t="s">
        <v>9373</v>
      </c>
      <c r="BI1210" t="s">
        <v>9374</v>
      </c>
      <c r="BJ1210">
        <v>264680714</v>
      </c>
    </row>
    <row r="1211" spans="1:62" x14ac:dyDescent="0.25">
      <c r="A1211" t="s">
        <v>9385</v>
      </c>
      <c r="B1211" s="2">
        <v>43452</v>
      </c>
      <c r="C1211" t="s">
        <v>63</v>
      </c>
      <c r="D1211" s="3">
        <v>43420.800681168985</v>
      </c>
      <c r="E1211" t="s">
        <v>91</v>
      </c>
      <c r="H1211" t="s">
        <v>9386</v>
      </c>
      <c r="J1211" t="s">
        <v>9387</v>
      </c>
      <c r="L1211" t="s">
        <v>9388</v>
      </c>
      <c r="M1211" t="s">
        <v>105</v>
      </c>
      <c r="N1211">
        <v>75078</v>
      </c>
      <c r="O1211" t="s">
        <v>70</v>
      </c>
      <c r="Q1211" t="s">
        <v>9389</v>
      </c>
      <c r="S1211" t="s">
        <v>72</v>
      </c>
      <c r="T1211" t="s">
        <v>2060</v>
      </c>
      <c r="U1211" t="s">
        <v>1918</v>
      </c>
      <c r="V1211" t="s">
        <v>1919</v>
      </c>
      <c r="W1211" t="s">
        <v>105</v>
      </c>
      <c r="X1211" t="s">
        <v>106</v>
      </c>
      <c r="Y1211" t="str">
        <f>"37-3011"</f>
        <v>37-3011</v>
      </c>
      <c r="Z1211" t="s">
        <v>94</v>
      </c>
      <c r="AA1211">
        <v>561730</v>
      </c>
      <c r="AB1211">
        <v>3</v>
      </c>
      <c r="AD1211" t="s">
        <v>79</v>
      </c>
      <c r="AE1211" t="s">
        <v>95</v>
      </c>
      <c r="AF1211">
        <v>35</v>
      </c>
      <c r="AG1211" s="4">
        <v>0.27083333333333331</v>
      </c>
      <c r="AH1211" s="4">
        <v>0.64583333333333337</v>
      </c>
      <c r="AI1211" s="5">
        <v>13.94</v>
      </c>
      <c r="AJ1211">
        <v>20.91</v>
      </c>
      <c r="AL1211" t="s">
        <v>81</v>
      </c>
      <c r="AM1211" t="s">
        <v>82</v>
      </c>
      <c r="AO1211" t="s">
        <v>83</v>
      </c>
      <c r="AR1211" t="s">
        <v>82</v>
      </c>
      <c r="AT1211" t="s">
        <v>82</v>
      </c>
      <c r="AW1211" t="s">
        <v>82</v>
      </c>
      <c r="AY1211" t="s">
        <v>9388</v>
      </c>
      <c r="AZ1211" t="s">
        <v>1594</v>
      </c>
      <c r="BA1211" t="s">
        <v>105</v>
      </c>
      <c r="BB1211">
        <v>75078</v>
      </c>
      <c r="BC1211" t="s">
        <v>79</v>
      </c>
      <c r="BH1211" t="s">
        <v>9387</v>
      </c>
      <c r="BJ1211">
        <v>821913546</v>
      </c>
    </row>
    <row r="1212" spans="1:62" x14ac:dyDescent="0.25">
      <c r="A1212" t="s">
        <v>9481</v>
      </c>
      <c r="B1212" s="2">
        <v>43452</v>
      </c>
      <c r="C1212" t="s">
        <v>63</v>
      </c>
      <c r="D1212" s="3">
        <v>43403.773247708334</v>
      </c>
      <c r="E1212" t="s">
        <v>117</v>
      </c>
      <c r="H1212" t="s">
        <v>9482</v>
      </c>
      <c r="I1212" t="s">
        <v>9482</v>
      </c>
      <c r="J1212" t="s">
        <v>9483</v>
      </c>
      <c r="L1212" t="s">
        <v>9484</v>
      </c>
      <c r="M1212" t="s">
        <v>86</v>
      </c>
      <c r="N1212">
        <v>32308</v>
      </c>
      <c r="O1212" t="s">
        <v>70</v>
      </c>
      <c r="P1212" t="s">
        <v>67</v>
      </c>
      <c r="Q1212" t="s">
        <v>8873</v>
      </c>
      <c r="S1212" t="s">
        <v>82</v>
      </c>
      <c r="U1212" t="s">
        <v>92</v>
      </c>
      <c r="X1212" t="s">
        <v>9485</v>
      </c>
      <c r="Y1212" t="str">
        <f>"37-2012"</f>
        <v>37-2012</v>
      </c>
      <c r="Z1212" t="s">
        <v>373</v>
      </c>
      <c r="AA1212">
        <v>561720</v>
      </c>
      <c r="AB1212">
        <v>30</v>
      </c>
      <c r="AD1212" t="s">
        <v>79</v>
      </c>
      <c r="AE1212" t="s">
        <v>80</v>
      </c>
      <c r="AF1212">
        <v>35</v>
      </c>
      <c r="AG1212" s="4">
        <v>0.33333333333333331</v>
      </c>
      <c r="AH1212" s="4">
        <v>0.70833333333333337</v>
      </c>
      <c r="AI1212" s="5">
        <v>9.4</v>
      </c>
      <c r="AJ1212">
        <v>0</v>
      </c>
      <c r="AL1212" t="s">
        <v>81</v>
      </c>
      <c r="AM1212" t="s">
        <v>82</v>
      </c>
      <c r="AO1212" t="s">
        <v>213</v>
      </c>
      <c r="AP1212" t="s">
        <v>67</v>
      </c>
      <c r="AR1212" t="s">
        <v>82</v>
      </c>
      <c r="AT1212" t="s">
        <v>82</v>
      </c>
      <c r="AW1212" t="s">
        <v>72</v>
      </c>
      <c r="AX1212">
        <v>2</v>
      </c>
      <c r="AY1212" t="s">
        <v>9484</v>
      </c>
      <c r="AZ1212" t="s">
        <v>9486</v>
      </c>
      <c r="BA1212" t="s">
        <v>86</v>
      </c>
      <c r="BB1212">
        <v>32308</v>
      </c>
      <c r="BC1212" t="s">
        <v>87</v>
      </c>
      <c r="BH1212" t="s">
        <v>9483</v>
      </c>
      <c r="BJ1212">
        <v>821081195</v>
      </c>
    </row>
    <row r="1213" spans="1:62" x14ac:dyDescent="0.25">
      <c r="A1213" t="s">
        <v>9713</v>
      </c>
      <c r="B1213" s="2">
        <v>43452</v>
      </c>
      <c r="C1213" t="s">
        <v>63</v>
      </c>
      <c r="D1213" s="3">
        <v>43434.79453767361</v>
      </c>
      <c r="E1213" t="s">
        <v>91</v>
      </c>
      <c r="H1213" t="s">
        <v>9714</v>
      </c>
      <c r="J1213" t="s">
        <v>9715</v>
      </c>
      <c r="L1213" t="s">
        <v>4800</v>
      </c>
      <c r="M1213" t="s">
        <v>147</v>
      </c>
      <c r="N1213">
        <v>19063</v>
      </c>
      <c r="O1213" t="s">
        <v>70</v>
      </c>
      <c r="Q1213" t="s">
        <v>9716</v>
      </c>
      <c r="S1213" t="s">
        <v>72</v>
      </c>
      <c r="T1213" t="s">
        <v>640</v>
      </c>
      <c r="U1213" t="s">
        <v>4688</v>
      </c>
      <c r="V1213" t="s">
        <v>642</v>
      </c>
      <c r="W1213" t="s">
        <v>105</v>
      </c>
      <c r="X1213" t="s">
        <v>106</v>
      </c>
      <c r="Y1213" t="str">
        <f>"37-3011"</f>
        <v>37-3011</v>
      </c>
      <c r="Z1213" t="s">
        <v>94</v>
      </c>
      <c r="AA1213">
        <v>561730</v>
      </c>
      <c r="AB1213">
        <v>20</v>
      </c>
      <c r="AD1213" t="s">
        <v>79</v>
      </c>
      <c r="AE1213" t="s">
        <v>95</v>
      </c>
      <c r="AF1213">
        <v>40</v>
      </c>
      <c r="AG1213" s="4">
        <v>0.29166666666666669</v>
      </c>
      <c r="AH1213" s="4">
        <v>0.66666666666666663</v>
      </c>
      <c r="AI1213" s="5">
        <v>15.73</v>
      </c>
      <c r="AJ1213">
        <v>23.6</v>
      </c>
      <c r="AK1213">
        <v>25.5</v>
      </c>
      <c r="AL1213" t="s">
        <v>81</v>
      </c>
      <c r="AM1213" t="s">
        <v>82</v>
      </c>
      <c r="AO1213" t="s">
        <v>83</v>
      </c>
      <c r="AP1213" t="s">
        <v>67</v>
      </c>
      <c r="AQ1213" t="s">
        <v>67</v>
      </c>
      <c r="AR1213" t="s">
        <v>82</v>
      </c>
      <c r="AT1213" t="s">
        <v>82</v>
      </c>
      <c r="AW1213" t="s">
        <v>82</v>
      </c>
      <c r="AY1213" t="s">
        <v>4800</v>
      </c>
      <c r="AZ1213" t="s">
        <v>1449</v>
      </c>
      <c r="BA1213" t="s">
        <v>147</v>
      </c>
      <c r="BB1213">
        <v>19063</v>
      </c>
      <c r="BC1213" t="s">
        <v>79</v>
      </c>
      <c r="BH1213" t="s">
        <v>9715</v>
      </c>
      <c r="BJ1213">
        <v>30373651</v>
      </c>
    </row>
    <row r="1214" spans="1:62" x14ac:dyDescent="0.25">
      <c r="A1214" t="s">
        <v>9906</v>
      </c>
      <c r="B1214" s="2">
        <v>43452</v>
      </c>
      <c r="C1214" t="s">
        <v>63</v>
      </c>
      <c r="D1214" s="3">
        <v>43434.794941145832</v>
      </c>
      <c r="E1214" t="s">
        <v>91</v>
      </c>
      <c r="H1214" t="s">
        <v>9907</v>
      </c>
      <c r="I1214" t="s">
        <v>9908</v>
      </c>
      <c r="J1214" t="s">
        <v>9909</v>
      </c>
      <c r="L1214" t="s">
        <v>638</v>
      </c>
      <c r="M1214" t="s">
        <v>147</v>
      </c>
      <c r="N1214">
        <v>19464</v>
      </c>
      <c r="O1214" t="s">
        <v>70</v>
      </c>
      <c r="P1214" t="s">
        <v>67</v>
      </c>
      <c r="Q1214" t="s">
        <v>9910</v>
      </c>
      <c r="S1214" t="s">
        <v>72</v>
      </c>
      <c r="T1214" t="s">
        <v>5440</v>
      </c>
      <c r="U1214" t="s">
        <v>4688</v>
      </c>
      <c r="V1214" t="s">
        <v>642</v>
      </c>
      <c r="W1214" t="s">
        <v>105</v>
      </c>
      <c r="X1214" t="s">
        <v>106</v>
      </c>
      <c r="Y1214" t="str">
        <f>"37-3011"</f>
        <v>37-3011</v>
      </c>
      <c r="Z1214" t="s">
        <v>94</v>
      </c>
      <c r="AA1214">
        <v>713910</v>
      </c>
      <c r="AB1214">
        <v>30</v>
      </c>
      <c r="AD1214" t="s">
        <v>79</v>
      </c>
      <c r="AE1214" t="s">
        <v>80</v>
      </c>
      <c r="AF1214">
        <v>40</v>
      </c>
      <c r="AG1214" s="4">
        <v>0.27083333333333331</v>
      </c>
      <c r="AH1214" s="4">
        <v>0.66666666666666663</v>
      </c>
      <c r="AI1214" s="5">
        <v>15.35</v>
      </c>
      <c r="AJ1214">
        <v>23.03</v>
      </c>
      <c r="AL1214" t="s">
        <v>81</v>
      </c>
      <c r="AM1214" t="s">
        <v>82</v>
      </c>
      <c r="AO1214" t="s">
        <v>83</v>
      </c>
      <c r="AP1214" t="s">
        <v>67</v>
      </c>
      <c r="AQ1214" t="s">
        <v>67</v>
      </c>
      <c r="AR1214" t="s">
        <v>82</v>
      </c>
      <c r="AT1214" t="s">
        <v>82</v>
      </c>
      <c r="AW1214" t="s">
        <v>82</v>
      </c>
      <c r="AY1214" t="s">
        <v>638</v>
      </c>
      <c r="AZ1214" t="s">
        <v>291</v>
      </c>
      <c r="BA1214" t="s">
        <v>147</v>
      </c>
      <c r="BB1214">
        <v>19464</v>
      </c>
      <c r="BC1214" t="s">
        <v>87</v>
      </c>
      <c r="BH1214" t="s">
        <v>9909</v>
      </c>
      <c r="BJ1214">
        <v>760729776</v>
      </c>
    </row>
    <row r="1215" spans="1:62" x14ac:dyDescent="0.25">
      <c r="A1215" t="s">
        <v>9950</v>
      </c>
      <c r="B1215" s="2">
        <v>43452</v>
      </c>
      <c r="C1215" t="s">
        <v>63</v>
      </c>
      <c r="D1215" s="3">
        <v>43434.791877002317</v>
      </c>
      <c r="E1215" t="s">
        <v>91</v>
      </c>
      <c r="H1215" t="s">
        <v>9951</v>
      </c>
      <c r="J1215" t="s">
        <v>9952</v>
      </c>
      <c r="L1215" t="s">
        <v>1225</v>
      </c>
      <c r="M1215" t="s">
        <v>105</v>
      </c>
      <c r="N1215">
        <v>75229</v>
      </c>
      <c r="O1215" t="s">
        <v>70</v>
      </c>
      <c r="Q1215" t="s">
        <v>9953</v>
      </c>
      <c r="S1215" t="s">
        <v>72</v>
      </c>
      <c r="T1215" t="s">
        <v>1917</v>
      </c>
      <c r="U1215" t="s">
        <v>1918</v>
      </c>
      <c r="V1215" t="s">
        <v>1919</v>
      </c>
      <c r="W1215" t="s">
        <v>105</v>
      </c>
      <c r="X1215" t="s">
        <v>106</v>
      </c>
      <c r="Y1215" t="str">
        <f>"37-3011"</f>
        <v>37-3011</v>
      </c>
      <c r="Z1215" t="s">
        <v>94</v>
      </c>
      <c r="AA1215">
        <v>561730</v>
      </c>
      <c r="AB1215">
        <v>34</v>
      </c>
      <c r="AD1215" t="s">
        <v>79</v>
      </c>
      <c r="AE1215" t="s">
        <v>95</v>
      </c>
      <c r="AF1215">
        <v>40</v>
      </c>
      <c r="AG1215" s="4">
        <v>0.27083333333333331</v>
      </c>
      <c r="AH1215" s="4">
        <v>0.75</v>
      </c>
      <c r="AI1215" s="5">
        <v>13.94</v>
      </c>
      <c r="AJ1215">
        <v>20.91</v>
      </c>
      <c r="AL1215" t="s">
        <v>81</v>
      </c>
      <c r="AM1215" t="s">
        <v>82</v>
      </c>
      <c r="AO1215" t="s">
        <v>83</v>
      </c>
      <c r="AR1215" t="s">
        <v>82</v>
      </c>
      <c r="AT1215" t="s">
        <v>82</v>
      </c>
      <c r="AW1215" t="s">
        <v>82</v>
      </c>
      <c r="AY1215" t="s">
        <v>1225</v>
      </c>
      <c r="AZ1215" t="s">
        <v>1225</v>
      </c>
      <c r="BA1215" t="s">
        <v>105</v>
      </c>
      <c r="BB1215">
        <v>75229</v>
      </c>
      <c r="BC1215" t="s">
        <v>79</v>
      </c>
      <c r="BH1215" t="s">
        <v>9952</v>
      </c>
      <c r="BJ1215">
        <v>752489942</v>
      </c>
    </row>
    <row r="1216" spans="1:62" x14ac:dyDescent="0.25">
      <c r="A1216" t="s">
        <v>10233</v>
      </c>
      <c r="B1216" s="2">
        <v>43452</v>
      </c>
      <c r="C1216" t="s">
        <v>63</v>
      </c>
      <c r="D1216" s="3">
        <v>43407.261383425925</v>
      </c>
      <c r="E1216" t="s">
        <v>117</v>
      </c>
      <c r="H1216" t="s">
        <v>10128</v>
      </c>
      <c r="I1216" t="s">
        <v>10129</v>
      </c>
      <c r="J1216" t="s">
        <v>10130</v>
      </c>
      <c r="L1216" t="s">
        <v>10131</v>
      </c>
      <c r="M1216" t="s">
        <v>86</v>
      </c>
      <c r="N1216">
        <v>32550</v>
      </c>
      <c r="O1216" t="s">
        <v>70</v>
      </c>
      <c r="Q1216" t="s">
        <v>10132</v>
      </c>
      <c r="S1216" t="s">
        <v>72</v>
      </c>
      <c r="T1216" t="s">
        <v>4133</v>
      </c>
      <c r="U1216" t="s">
        <v>3783</v>
      </c>
      <c r="V1216" t="s">
        <v>2207</v>
      </c>
      <c r="W1216" t="s">
        <v>86</v>
      </c>
      <c r="X1216" t="s">
        <v>1427</v>
      </c>
      <c r="Y1216" t="str">
        <f>"37-2012"</f>
        <v>37-2012</v>
      </c>
      <c r="Z1216" t="s">
        <v>373</v>
      </c>
      <c r="AA1216">
        <v>721110</v>
      </c>
      <c r="AB1216">
        <v>90</v>
      </c>
      <c r="AD1216" t="s">
        <v>79</v>
      </c>
      <c r="AE1216" t="s">
        <v>95</v>
      </c>
      <c r="AF1216">
        <v>35</v>
      </c>
      <c r="AG1216" s="4">
        <v>0.33333333333333331</v>
      </c>
      <c r="AH1216" s="4">
        <v>0.625</v>
      </c>
      <c r="AI1216" s="5">
        <v>11.02</v>
      </c>
      <c r="AJ1216">
        <v>16.53</v>
      </c>
      <c r="AL1216" t="s">
        <v>81</v>
      </c>
      <c r="AM1216" t="s">
        <v>82</v>
      </c>
      <c r="AO1216" t="s">
        <v>83</v>
      </c>
      <c r="AR1216" t="s">
        <v>82</v>
      </c>
      <c r="AT1216" t="s">
        <v>82</v>
      </c>
      <c r="AW1216" t="s">
        <v>72</v>
      </c>
      <c r="AX1216">
        <v>1</v>
      </c>
      <c r="AY1216" t="s">
        <v>10131</v>
      </c>
      <c r="AZ1216" t="s">
        <v>2024</v>
      </c>
      <c r="BA1216" t="s">
        <v>86</v>
      </c>
      <c r="BB1216">
        <v>32550</v>
      </c>
      <c r="BC1216" t="s">
        <v>87</v>
      </c>
      <c r="BH1216" t="s">
        <v>10130</v>
      </c>
      <c r="BJ1216">
        <v>271254413</v>
      </c>
    </row>
    <row r="1217" spans="1:62" x14ac:dyDescent="0.25">
      <c r="A1217" t="s">
        <v>10735</v>
      </c>
      <c r="B1217" s="2">
        <v>43452</v>
      </c>
      <c r="C1217" t="s">
        <v>63</v>
      </c>
      <c r="D1217" s="3">
        <v>43407.321772650466</v>
      </c>
      <c r="E1217" t="s">
        <v>117</v>
      </c>
      <c r="H1217" t="s">
        <v>10656</v>
      </c>
      <c r="J1217" t="s">
        <v>10736</v>
      </c>
      <c r="L1217" t="s">
        <v>10737</v>
      </c>
      <c r="M1217" t="s">
        <v>105</v>
      </c>
      <c r="N1217">
        <v>78634</v>
      </c>
      <c r="O1217" t="s">
        <v>70</v>
      </c>
      <c r="Q1217" t="s">
        <v>10738</v>
      </c>
      <c r="S1217" t="s">
        <v>72</v>
      </c>
      <c r="T1217" t="s">
        <v>6137</v>
      </c>
      <c r="U1217" t="s">
        <v>6138</v>
      </c>
      <c r="V1217" t="s">
        <v>4606</v>
      </c>
      <c r="W1217" t="s">
        <v>105</v>
      </c>
      <c r="X1217" t="s">
        <v>1197</v>
      </c>
      <c r="Y1217" t="str">
        <f>"47-2061"</f>
        <v>47-2061</v>
      </c>
      <c r="Z1217" t="s">
        <v>326</v>
      </c>
      <c r="AA1217">
        <v>23622</v>
      </c>
      <c r="AB1217">
        <v>25</v>
      </c>
      <c r="AD1217" t="s">
        <v>79</v>
      </c>
      <c r="AE1217" t="s">
        <v>95</v>
      </c>
      <c r="AF1217">
        <v>40</v>
      </c>
      <c r="AG1217" s="4">
        <v>0.33333333333333331</v>
      </c>
      <c r="AH1217" s="4">
        <v>0.66666666666666663</v>
      </c>
      <c r="AI1217" s="5">
        <v>15.07</v>
      </c>
      <c r="AL1217" t="s">
        <v>81</v>
      </c>
      <c r="AM1217" t="s">
        <v>82</v>
      </c>
      <c r="AO1217" t="s">
        <v>83</v>
      </c>
      <c r="AP1217" t="s">
        <v>67</v>
      </c>
      <c r="AQ1217" t="s">
        <v>67</v>
      </c>
      <c r="AR1217" t="s">
        <v>82</v>
      </c>
      <c r="AT1217" t="s">
        <v>82</v>
      </c>
      <c r="AW1217" t="s">
        <v>82</v>
      </c>
      <c r="AY1217" t="s">
        <v>7896</v>
      </c>
      <c r="AZ1217" t="s">
        <v>2062</v>
      </c>
      <c r="BA1217" t="s">
        <v>105</v>
      </c>
      <c r="BB1217">
        <v>78634</v>
      </c>
      <c r="BC1217" t="s">
        <v>79</v>
      </c>
      <c r="BH1217" t="s">
        <v>10739</v>
      </c>
      <c r="BJ1217">
        <v>640409707</v>
      </c>
    </row>
    <row r="1218" spans="1:62" x14ac:dyDescent="0.25">
      <c r="A1218" t="s">
        <v>10909</v>
      </c>
      <c r="B1218" s="2">
        <v>43452</v>
      </c>
      <c r="C1218" t="s">
        <v>63</v>
      </c>
      <c r="D1218" s="3">
        <v>43407.318198125002</v>
      </c>
      <c r="E1218" t="s">
        <v>117</v>
      </c>
      <c r="H1218" t="s">
        <v>10910</v>
      </c>
      <c r="J1218" t="s">
        <v>10911</v>
      </c>
      <c r="L1218" t="s">
        <v>10912</v>
      </c>
      <c r="M1218" t="s">
        <v>787</v>
      </c>
      <c r="N1218">
        <v>35456</v>
      </c>
      <c r="O1218" t="s">
        <v>70</v>
      </c>
      <c r="Q1218" t="s">
        <v>10913</v>
      </c>
      <c r="S1218" t="s">
        <v>72</v>
      </c>
      <c r="T1218" t="s">
        <v>1895</v>
      </c>
      <c r="U1218" t="s">
        <v>1896</v>
      </c>
      <c r="V1218" t="s">
        <v>1897</v>
      </c>
      <c r="W1218" t="s">
        <v>105</v>
      </c>
      <c r="X1218" t="s">
        <v>10914</v>
      </c>
      <c r="Y1218" t="str">
        <f>"47-3016"</f>
        <v>47-3016</v>
      </c>
      <c r="Z1218" t="s">
        <v>3995</v>
      </c>
      <c r="AA1218">
        <v>23816</v>
      </c>
      <c r="AB1218">
        <v>25</v>
      </c>
      <c r="AD1218" t="s">
        <v>79</v>
      </c>
      <c r="AE1218" t="s">
        <v>95</v>
      </c>
      <c r="AF1218">
        <v>40</v>
      </c>
      <c r="AG1218" s="4">
        <v>0.33333333333333331</v>
      </c>
      <c r="AH1218" s="4">
        <v>0.66666666666666663</v>
      </c>
      <c r="AI1218" s="5">
        <v>10.82</v>
      </c>
      <c r="AL1218" t="s">
        <v>81</v>
      </c>
      <c r="AM1218" t="s">
        <v>82</v>
      </c>
      <c r="AO1218" t="s">
        <v>83</v>
      </c>
      <c r="AP1218" t="s">
        <v>67</v>
      </c>
      <c r="AQ1218" t="s">
        <v>67</v>
      </c>
      <c r="AR1218" t="s">
        <v>82</v>
      </c>
      <c r="AT1218" t="s">
        <v>82</v>
      </c>
      <c r="AW1218" t="s">
        <v>82</v>
      </c>
      <c r="AY1218" t="s">
        <v>10915</v>
      </c>
      <c r="AZ1218" t="s">
        <v>10916</v>
      </c>
      <c r="BA1218" t="s">
        <v>787</v>
      </c>
      <c r="BB1218">
        <v>35456</v>
      </c>
      <c r="BC1218" t="s">
        <v>79</v>
      </c>
      <c r="BH1218" t="s">
        <v>10917</v>
      </c>
      <c r="BJ1218">
        <v>204006262</v>
      </c>
    </row>
    <row r="1219" spans="1:62" x14ac:dyDescent="0.25">
      <c r="A1219" t="s">
        <v>11398</v>
      </c>
      <c r="B1219" s="2">
        <v>43452</v>
      </c>
      <c r="C1219" t="s">
        <v>63</v>
      </c>
      <c r="D1219" s="3">
        <v>43420.801166145837</v>
      </c>
      <c r="E1219" t="s">
        <v>91</v>
      </c>
      <c r="H1219" t="s">
        <v>11399</v>
      </c>
      <c r="J1219" t="s">
        <v>11400</v>
      </c>
      <c r="L1219" t="s">
        <v>1988</v>
      </c>
      <c r="M1219" t="s">
        <v>105</v>
      </c>
      <c r="N1219">
        <v>75006</v>
      </c>
      <c r="O1219" t="s">
        <v>70</v>
      </c>
      <c r="Q1219" t="s">
        <v>11401</v>
      </c>
      <c r="S1219" t="s">
        <v>72</v>
      </c>
      <c r="T1219" t="s">
        <v>2060</v>
      </c>
      <c r="U1219" t="s">
        <v>1918</v>
      </c>
      <c r="V1219" t="s">
        <v>1919</v>
      </c>
      <c r="W1219" t="s">
        <v>105</v>
      </c>
      <c r="X1219" t="s">
        <v>11402</v>
      </c>
      <c r="Y1219" t="str">
        <f>"37-3011"</f>
        <v>37-3011</v>
      </c>
      <c r="Z1219" t="s">
        <v>94</v>
      </c>
      <c r="AA1219">
        <v>561730</v>
      </c>
      <c r="AB1219">
        <v>4</v>
      </c>
      <c r="AD1219" t="s">
        <v>79</v>
      </c>
      <c r="AE1219" t="s">
        <v>80</v>
      </c>
      <c r="AF1219">
        <v>40</v>
      </c>
      <c r="AG1219" s="4">
        <v>0.33333333333333331</v>
      </c>
      <c r="AH1219" s="4">
        <v>0.70833333333333337</v>
      </c>
      <c r="AI1219" s="5">
        <v>13.94</v>
      </c>
      <c r="AJ1219">
        <v>20.91</v>
      </c>
      <c r="AL1219" t="s">
        <v>81</v>
      </c>
      <c r="AM1219" t="s">
        <v>82</v>
      </c>
      <c r="AO1219" t="s">
        <v>83</v>
      </c>
      <c r="AR1219" t="s">
        <v>82</v>
      </c>
      <c r="AT1219" t="s">
        <v>82</v>
      </c>
      <c r="AW1219" t="s">
        <v>82</v>
      </c>
      <c r="AY1219" t="s">
        <v>1988</v>
      </c>
      <c r="AZ1219" t="s">
        <v>1225</v>
      </c>
      <c r="BA1219" t="s">
        <v>105</v>
      </c>
      <c r="BB1219">
        <v>75006</v>
      </c>
      <c r="BC1219" t="s">
        <v>79</v>
      </c>
      <c r="BH1219" t="s">
        <v>11400</v>
      </c>
      <c r="BJ1219">
        <v>811903175</v>
      </c>
    </row>
    <row r="1220" spans="1:62" x14ac:dyDescent="0.25">
      <c r="A1220" t="s">
        <v>11416</v>
      </c>
      <c r="B1220" s="2">
        <v>43452</v>
      </c>
      <c r="C1220" t="s">
        <v>63</v>
      </c>
      <c r="D1220" s="3">
        <v>43421.339694050926</v>
      </c>
      <c r="E1220" t="s">
        <v>64</v>
      </c>
      <c r="F1220" s="2">
        <v>43511</v>
      </c>
      <c r="G1220" s="2">
        <v>43784</v>
      </c>
      <c r="H1220" t="s">
        <v>11417</v>
      </c>
      <c r="J1220" t="s">
        <v>11418</v>
      </c>
      <c r="L1220" t="s">
        <v>11419</v>
      </c>
      <c r="M1220" t="s">
        <v>745</v>
      </c>
      <c r="N1220">
        <v>66224</v>
      </c>
      <c r="O1220" t="s">
        <v>70</v>
      </c>
      <c r="Q1220" t="s">
        <v>11420</v>
      </c>
      <c r="S1220" t="s">
        <v>72</v>
      </c>
      <c r="T1220" t="s">
        <v>3645</v>
      </c>
      <c r="U1220" t="s">
        <v>3646</v>
      </c>
      <c r="V1220" t="s">
        <v>1757</v>
      </c>
      <c r="W1220" t="s">
        <v>278</v>
      </c>
      <c r="X1220" t="s">
        <v>106</v>
      </c>
      <c r="Y1220" t="str">
        <f>"37-3011"</f>
        <v>37-3011</v>
      </c>
      <c r="Z1220" t="s">
        <v>94</v>
      </c>
      <c r="AA1220">
        <v>561730</v>
      </c>
      <c r="AB1220">
        <v>16</v>
      </c>
      <c r="AC1220">
        <v>16</v>
      </c>
      <c r="AD1220" t="s">
        <v>79</v>
      </c>
      <c r="AE1220" t="s">
        <v>80</v>
      </c>
      <c r="AF1220">
        <v>40</v>
      </c>
      <c r="AG1220" s="4">
        <v>0.3125</v>
      </c>
      <c r="AH1220" s="4">
        <v>0.66666666666666663</v>
      </c>
      <c r="AI1220" s="5">
        <v>14.73</v>
      </c>
      <c r="AJ1220">
        <v>22.1</v>
      </c>
      <c r="AL1220" t="s">
        <v>81</v>
      </c>
      <c r="AM1220" t="s">
        <v>82</v>
      </c>
      <c r="AO1220" t="s">
        <v>83</v>
      </c>
      <c r="AR1220" t="s">
        <v>82</v>
      </c>
      <c r="AT1220" t="s">
        <v>82</v>
      </c>
      <c r="AW1220" t="s">
        <v>82</v>
      </c>
      <c r="AY1220" t="s">
        <v>11421</v>
      </c>
      <c r="AZ1220" t="s">
        <v>1588</v>
      </c>
      <c r="BA1220" t="s">
        <v>1246</v>
      </c>
      <c r="BB1220">
        <v>64030</v>
      </c>
      <c r="BC1220" t="s">
        <v>79</v>
      </c>
      <c r="BH1220" t="s">
        <v>11422</v>
      </c>
      <c r="BJ1220">
        <v>431873917</v>
      </c>
    </row>
    <row r="1221" spans="1:62" x14ac:dyDescent="0.25">
      <c r="A1221" t="s">
        <v>11438</v>
      </c>
      <c r="B1221" s="2">
        <v>43452</v>
      </c>
      <c r="C1221" t="s">
        <v>63</v>
      </c>
      <c r="D1221" s="3">
        <v>43434.794087546295</v>
      </c>
      <c r="E1221" t="s">
        <v>91</v>
      </c>
      <c r="H1221" t="s">
        <v>11439</v>
      </c>
      <c r="J1221" t="s">
        <v>11440</v>
      </c>
      <c r="L1221" t="s">
        <v>1219</v>
      </c>
      <c r="M1221" t="s">
        <v>105</v>
      </c>
      <c r="N1221">
        <v>76711</v>
      </c>
      <c r="O1221" t="s">
        <v>70</v>
      </c>
      <c r="Q1221" t="s">
        <v>11441</v>
      </c>
      <c r="S1221" t="s">
        <v>72</v>
      </c>
      <c r="T1221" t="s">
        <v>2824</v>
      </c>
      <c r="U1221" t="s">
        <v>3717</v>
      </c>
      <c r="V1221" t="s">
        <v>642</v>
      </c>
      <c r="W1221" t="s">
        <v>105</v>
      </c>
      <c r="X1221" t="s">
        <v>1758</v>
      </c>
      <c r="Y1221" t="str">
        <f>"37-3011"</f>
        <v>37-3011</v>
      </c>
      <c r="Z1221" t="s">
        <v>94</v>
      </c>
      <c r="AA1221">
        <v>561730</v>
      </c>
      <c r="AB1221">
        <v>12</v>
      </c>
      <c r="AD1221" t="s">
        <v>79</v>
      </c>
      <c r="AE1221" t="s">
        <v>95</v>
      </c>
      <c r="AF1221">
        <v>40</v>
      </c>
      <c r="AG1221" s="4">
        <v>0.33333333333333331</v>
      </c>
      <c r="AH1221" s="4">
        <v>0.75</v>
      </c>
      <c r="AI1221" s="5">
        <v>11.61</v>
      </c>
      <c r="AJ1221">
        <v>17.420000000000002</v>
      </c>
      <c r="AK1221">
        <v>21</v>
      </c>
      <c r="AL1221" t="s">
        <v>81</v>
      </c>
      <c r="AM1221" t="s">
        <v>82</v>
      </c>
      <c r="AO1221" t="s">
        <v>83</v>
      </c>
      <c r="AR1221" t="s">
        <v>82</v>
      </c>
      <c r="AT1221" t="s">
        <v>82</v>
      </c>
      <c r="AW1221" t="s">
        <v>82</v>
      </c>
      <c r="AY1221" t="s">
        <v>1219</v>
      </c>
      <c r="AZ1221" t="s">
        <v>8367</v>
      </c>
      <c r="BA1221" t="s">
        <v>105</v>
      </c>
      <c r="BB1221">
        <v>76711</v>
      </c>
      <c r="BC1221" t="s">
        <v>79</v>
      </c>
      <c r="BH1221" t="s">
        <v>11440</v>
      </c>
      <c r="BJ1221">
        <v>651178630</v>
      </c>
    </row>
    <row r="1222" spans="1:62" x14ac:dyDescent="0.25">
      <c r="A1222" t="s">
        <v>11492</v>
      </c>
      <c r="B1222" s="2">
        <v>43452</v>
      </c>
      <c r="C1222" t="s">
        <v>63</v>
      </c>
      <c r="D1222" s="3">
        <v>43434.79182672454</v>
      </c>
      <c r="E1222" t="s">
        <v>91</v>
      </c>
      <c r="H1222" t="s">
        <v>11493</v>
      </c>
      <c r="I1222" t="s">
        <v>11494</v>
      </c>
      <c r="J1222" t="s">
        <v>11495</v>
      </c>
      <c r="L1222" t="s">
        <v>4180</v>
      </c>
      <c r="M1222" t="s">
        <v>626</v>
      </c>
      <c r="N1222">
        <v>72223</v>
      </c>
      <c r="O1222" t="s">
        <v>70</v>
      </c>
      <c r="Q1222" t="s">
        <v>11496</v>
      </c>
      <c r="S1222" t="s">
        <v>72</v>
      </c>
      <c r="T1222" t="s">
        <v>2824</v>
      </c>
      <c r="U1222" t="s">
        <v>3717</v>
      </c>
      <c r="V1222" t="s">
        <v>642</v>
      </c>
      <c r="W1222" t="s">
        <v>105</v>
      </c>
      <c r="X1222" t="s">
        <v>106</v>
      </c>
      <c r="Y1222" t="str">
        <f>"37-3011"</f>
        <v>37-3011</v>
      </c>
      <c r="Z1222" t="s">
        <v>94</v>
      </c>
      <c r="AA1222">
        <v>561730</v>
      </c>
      <c r="AB1222">
        <v>5</v>
      </c>
      <c r="AD1222" t="s">
        <v>79</v>
      </c>
      <c r="AE1222" t="s">
        <v>95</v>
      </c>
      <c r="AF1222">
        <v>40</v>
      </c>
      <c r="AG1222" s="4">
        <v>0.3125</v>
      </c>
      <c r="AH1222" s="4">
        <v>0.72916666666666663</v>
      </c>
      <c r="AI1222" s="5">
        <v>11.86</v>
      </c>
      <c r="AJ1222">
        <v>17.79</v>
      </c>
      <c r="AK1222">
        <v>22.88</v>
      </c>
      <c r="AL1222" t="s">
        <v>81</v>
      </c>
      <c r="AM1222" t="s">
        <v>82</v>
      </c>
      <c r="AO1222" t="s">
        <v>83</v>
      </c>
      <c r="AR1222" t="s">
        <v>82</v>
      </c>
      <c r="AT1222" t="s">
        <v>82</v>
      </c>
      <c r="AW1222" t="s">
        <v>82</v>
      </c>
      <c r="AY1222" t="s">
        <v>4180</v>
      </c>
      <c r="AZ1222" t="s">
        <v>4182</v>
      </c>
      <c r="BA1222" t="s">
        <v>626</v>
      </c>
      <c r="BB1222">
        <v>72223</v>
      </c>
      <c r="BC1222" t="s">
        <v>79</v>
      </c>
      <c r="BH1222" t="s">
        <v>11495</v>
      </c>
      <c r="BJ1222">
        <v>611582770</v>
      </c>
    </row>
    <row r="1223" spans="1:62" x14ac:dyDescent="0.25">
      <c r="A1223" t="s">
        <v>11643</v>
      </c>
      <c r="B1223" s="2">
        <v>43452</v>
      </c>
      <c r="C1223" t="s">
        <v>63</v>
      </c>
      <c r="D1223" s="3">
        <v>43434.792282256945</v>
      </c>
      <c r="E1223" t="s">
        <v>91</v>
      </c>
      <c r="H1223" t="s">
        <v>11644</v>
      </c>
      <c r="J1223" t="s">
        <v>11645</v>
      </c>
      <c r="L1223" t="s">
        <v>1225</v>
      </c>
      <c r="M1223" t="s">
        <v>105</v>
      </c>
      <c r="N1223">
        <v>75229</v>
      </c>
      <c r="O1223" t="s">
        <v>70</v>
      </c>
      <c r="Q1223" t="s">
        <v>11646</v>
      </c>
      <c r="S1223" t="s">
        <v>72</v>
      </c>
      <c r="T1223" t="s">
        <v>1917</v>
      </c>
      <c r="U1223" t="s">
        <v>1918</v>
      </c>
      <c r="V1223" t="s">
        <v>1919</v>
      </c>
      <c r="W1223" t="s">
        <v>105</v>
      </c>
      <c r="X1223" t="s">
        <v>106</v>
      </c>
      <c r="Y1223" t="str">
        <f>"37-3011"</f>
        <v>37-3011</v>
      </c>
      <c r="Z1223" t="s">
        <v>94</v>
      </c>
      <c r="AA1223">
        <v>561730</v>
      </c>
      <c r="AB1223">
        <v>55</v>
      </c>
      <c r="AD1223" t="s">
        <v>79</v>
      </c>
      <c r="AE1223" t="s">
        <v>95</v>
      </c>
      <c r="AF1223">
        <v>35</v>
      </c>
      <c r="AG1223" s="4">
        <v>0.27083333333333331</v>
      </c>
      <c r="AH1223" s="4">
        <v>0.64583333333333337</v>
      </c>
      <c r="AI1223" s="5">
        <v>13.94</v>
      </c>
      <c r="AJ1223">
        <v>20.91</v>
      </c>
      <c r="AL1223" t="s">
        <v>81</v>
      </c>
      <c r="AM1223" t="s">
        <v>82</v>
      </c>
      <c r="AO1223" t="s">
        <v>83</v>
      </c>
      <c r="AR1223" t="s">
        <v>82</v>
      </c>
      <c r="AT1223" t="s">
        <v>82</v>
      </c>
      <c r="AW1223" t="s">
        <v>82</v>
      </c>
      <c r="AY1223" t="s">
        <v>1225</v>
      </c>
      <c r="AZ1223" t="s">
        <v>1225</v>
      </c>
      <c r="BA1223" t="s">
        <v>105</v>
      </c>
      <c r="BB1223">
        <v>75229</v>
      </c>
      <c r="BC1223" t="s">
        <v>79</v>
      </c>
      <c r="BH1223" t="s">
        <v>11645</v>
      </c>
      <c r="BJ1223">
        <v>752084181</v>
      </c>
    </row>
    <row r="1224" spans="1:62" x14ac:dyDescent="0.25">
      <c r="A1224" t="s">
        <v>11718</v>
      </c>
      <c r="B1224" s="2">
        <v>43452</v>
      </c>
      <c r="C1224" t="s">
        <v>63</v>
      </c>
      <c r="D1224" s="3">
        <v>43434.792708680558</v>
      </c>
      <c r="E1224" t="s">
        <v>91</v>
      </c>
      <c r="H1224" t="s">
        <v>11719</v>
      </c>
      <c r="J1224" t="s">
        <v>11720</v>
      </c>
      <c r="L1224" t="s">
        <v>11721</v>
      </c>
      <c r="M1224" t="s">
        <v>105</v>
      </c>
      <c r="N1224">
        <v>75078</v>
      </c>
      <c r="O1224" t="s">
        <v>70</v>
      </c>
      <c r="Q1224" t="s">
        <v>11722</v>
      </c>
      <c r="S1224" t="s">
        <v>72</v>
      </c>
      <c r="T1224" t="s">
        <v>1917</v>
      </c>
      <c r="U1224" t="s">
        <v>1918</v>
      </c>
      <c r="V1224" t="s">
        <v>1919</v>
      </c>
      <c r="W1224" t="s">
        <v>105</v>
      </c>
      <c r="X1224" t="s">
        <v>106</v>
      </c>
      <c r="Y1224" t="str">
        <f>"37-3011"</f>
        <v>37-3011</v>
      </c>
      <c r="Z1224" t="s">
        <v>94</v>
      </c>
      <c r="AA1224">
        <v>561730</v>
      </c>
      <c r="AB1224">
        <v>4</v>
      </c>
      <c r="AD1224" t="s">
        <v>79</v>
      </c>
      <c r="AE1224" t="s">
        <v>95</v>
      </c>
      <c r="AF1224">
        <v>35</v>
      </c>
      <c r="AG1224" s="4">
        <v>0.29166666666666669</v>
      </c>
      <c r="AH1224" s="4">
        <v>0.66666666666666663</v>
      </c>
      <c r="AI1224" s="5">
        <v>13.94</v>
      </c>
      <c r="AJ1224">
        <v>20.91</v>
      </c>
      <c r="AL1224" t="s">
        <v>81</v>
      </c>
      <c r="AM1224" t="s">
        <v>82</v>
      </c>
      <c r="AO1224" t="s">
        <v>83</v>
      </c>
      <c r="AR1224" t="s">
        <v>82</v>
      </c>
      <c r="AT1224" t="s">
        <v>82</v>
      </c>
      <c r="AW1224" t="s">
        <v>82</v>
      </c>
      <c r="AY1224" t="s">
        <v>11721</v>
      </c>
      <c r="AZ1224" t="s">
        <v>1594</v>
      </c>
      <c r="BA1224" t="s">
        <v>105</v>
      </c>
      <c r="BB1224">
        <v>75078</v>
      </c>
      <c r="BC1224" t="s">
        <v>79</v>
      </c>
      <c r="BH1224" t="s">
        <v>11720</v>
      </c>
      <c r="BJ1224">
        <v>462325897</v>
      </c>
    </row>
    <row r="1225" spans="1:62" x14ac:dyDescent="0.25">
      <c r="A1225" t="s">
        <v>11731</v>
      </c>
      <c r="B1225" s="2">
        <v>43452</v>
      </c>
      <c r="C1225" t="s">
        <v>63</v>
      </c>
      <c r="D1225" s="3">
        <v>43420.791763680558</v>
      </c>
      <c r="E1225" t="s">
        <v>1763</v>
      </c>
      <c r="F1225" s="2">
        <v>43511</v>
      </c>
      <c r="G1225" s="2">
        <v>43738</v>
      </c>
      <c r="H1225" t="s">
        <v>11393</v>
      </c>
      <c r="J1225" t="s">
        <v>11394</v>
      </c>
      <c r="K1225" t="s">
        <v>11395</v>
      </c>
      <c r="L1225" t="s">
        <v>11396</v>
      </c>
      <c r="M1225" t="s">
        <v>86</v>
      </c>
      <c r="N1225">
        <v>32034</v>
      </c>
      <c r="O1225" t="s">
        <v>70</v>
      </c>
      <c r="Q1225" t="s">
        <v>11397</v>
      </c>
      <c r="S1225" t="s">
        <v>72</v>
      </c>
      <c r="T1225" t="s">
        <v>2963</v>
      </c>
      <c r="U1225" t="s">
        <v>1425</v>
      </c>
      <c r="V1225" t="s">
        <v>1426</v>
      </c>
      <c r="W1225" t="s">
        <v>105</v>
      </c>
      <c r="X1225" t="s">
        <v>3128</v>
      </c>
      <c r="Y1225" t="str">
        <f>"35-3011"</f>
        <v>35-3011</v>
      </c>
      <c r="Z1225" t="s">
        <v>3129</v>
      </c>
      <c r="AA1225">
        <v>722110</v>
      </c>
      <c r="AB1225">
        <v>10</v>
      </c>
      <c r="AC1225">
        <v>10</v>
      </c>
      <c r="AD1225" t="s">
        <v>79</v>
      </c>
      <c r="AE1225" t="s">
        <v>95</v>
      </c>
      <c r="AF1225">
        <v>35</v>
      </c>
      <c r="AG1225" s="4">
        <v>0.33333333333333331</v>
      </c>
      <c r="AH1225" s="4">
        <v>0.70833333333333337</v>
      </c>
      <c r="AI1225" s="5">
        <v>14.27</v>
      </c>
      <c r="AJ1225">
        <v>21.41</v>
      </c>
      <c r="AL1225" t="s">
        <v>81</v>
      </c>
      <c r="AM1225" t="s">
        <v>82</v>
      </c>
      <c r="AO1225" t="s">
        <v>83</v>
      </c>
      <c r="AR1225" t="s">
        <v>82</v>
      </c>
      <c r="AT1225" t="s">
        <v>82</v>
      </c>
      <c r="AW1225" t="s">
        <v>72</v>
      </c>
      <c r="AX1225">
        <v>3</v>
      </c>
      <c r="AY1225" t="s">
        <v>11396</v>
      </c>
      <c r="AZ1225" t="s">
        <v>6554</v>
      </c>
      <c r="BA1225" t="s">
        <v>86</v>
      </c>
      <c r="BB1225">
        <v>32034</v>
      </c>
      <c r="BC1225" t="s">
        <v>87</v>
      </c>
      <c r="BH1225" t="s">
        <v>11394</v>
      </c>
      <c r="BJ1225">
        <v>20656890</v>
      </c>
    </row>
    <row r="1226" spans="1:62" x14ac:dyDescent="0.25">
      <c r="A1226" t="s">
        <v>11762</v>
      </c>
      <c r="B1226" s="2">
        <v>43452</v>
      </c>
      <c r="C1226" t="s">
        <v>63</v>
      </c>
      <c r="D1226" s="3">
        <v>43434.793104039352</v>
      </c>
      <c r="E1226" t="s">
        <v>91</v>
      </c>
      <c r="H1226" t="s">
        <v>11763</v>
      </c>
      <c r="J1226" t="s">
        <v>11764</v>
      </c>
      <c r="L1226" t="s">
        <v>5602</v>
      </c>
      <c r="M1226" t="s">
        <v>105</v>
      </c>
      <c r="N1226">
        <v>75034</v>
      </c>
      <c r="O1226" t="s">
        <v>70</v>
      </c>
      <c r="Q1226" t="s">
        <v>11765</v>
      </c>
      <c r="S1226" t="s">
        <v>72</v>
      </c>
      <c r="T1226" t="s">
        <v>1917</v>
      </c>
      <c r="U1226" t="s">
        <v>1918</v>
      </c>
      <c r="V1226" t="s">
        <v>1919</v>
      </c>
      <c r="W1226" t="s">
        <v>105</v>
      </c>
      <c r="X1226" t="s">
        <v>106</v>
      </c>
      <c r="Y1226" t="str">
        <f>"37-3011"</f>
        <v>37-3011</v>
      </c>
      <c r="Z1226" t="s">
        <v>94</v>
      </c>
      <c r="AA1226">
        <v>561730</v>
      </c>
      <c r="AB1226">
        <v>7</v>
      </c>
      <c r="AD1226" t="s">
        <v>79</v>
      </c>
      <c r="AE1226" t="s">
        <v>80</v>
      </c>
      <c r="AF1226">
        <v>40</v>
      </c>
      <c r="AG1226" s="4">
        <v>0.29166666666666669</v>
      </c>
      <c r="AH1226" s="4">
        <v>0.66666666666666663</v>
      </c>
      <c r="AI1226" s="5">
        <v>13.94</v>
      </c>
      <c r="AJ1226">
        <v>20.91</v>
      </c>
      <c r="AL1226" t="s">
        <v>81</v>
      </c>
      <c r="AM1226" t="s">
        <v>82</v>
      </c>
      <c r="AO1226" t="s">
        <v>83</v>
      </c>
      <c r="AR1226" t="s">
        <v>82</v>
      </c>
      <c r="AT1226" t="s">
        <v>82</v>
      </c>
      <c r="AW1226" t="s">
        <v>82</v>
      </c>
      <c r="AY1226" t="s">
        <v>5602</v>
      </c>
      <c r="AZ1226" t="s">
        <v>1594</v>
      </c>
      <c r="BA1226" t="s">
        <v>105</v>
      </c>
      <c r="BB1226">
        <v>75034</v>
      </c>
      <c r="BC1226" t="s">
        <v>79</v>
      </c>
      <c r="BH1226" t="s">
        <v>11764</v>
      </c>
      <c r="BJ1226">
        <v>371535130</v>
      </c>
    </row>
    <row r="1227" spans="1:62" x14ac:dyDescent="0.25">
      <c r="A1227" t="s">
        <v>11935</v>
      </c>
      <c r="B1227" s="2">
        <v>43452</v>
      </c>
      <c r="C1227" t="s">
        <v>63</v>
      </c>
      <c r="D1227" s="3">
        <v>43434.794699583334</v>
      </c>
      <c r="E1227" t="s">
        <v>91</v>
      </c>
      <c r="H1227" t="s">
        <v>11936</v>
      </c>
      <c r="I1227" t="s">
        <v>11937</v>
      </c>
      <c r="J1227" t="s">
        <v>11938</v>
      </c>
      <c r="L1227" t="s">
        <v>11939</v>
      </c>
      <c r="M1227" t="s">
        <v>226</v>
      </c>
      <c r="N1227">
        <v>48393</v>
      </c>
      <c r="O1227" t="s">
        <v>70</v>
      </c>
      <c r="Q1227" t="s">
        <v>11940</v>
      </c>
      <c r="S1227" t="s">
        <v>72</v>
      </c>
      <c r="T1227" t="s">
        <v>1917</v>
      </c>
      <c r="U1227" t="s">
        <v>1918</v>
      </c>
      <c r="V1227" t="s">
        <v>1919</v>
      </c>
      <c r="W1227" t="s">
        <v>105</v>
      </c>
      <c r="X1227" t="s">
        <v>2000</v>
      </c>
      <c r="Y1227" t="str">
        <f>"37-3011"</f>
        <v>37-3011</v>
      </c>
      <c r="Z1227" t="s">
        <v>94</v>
      </c>
      <c r="AA1227">
        <v>561730</v>
      </c>
      <c r="AB1227">
        <v>15</v>
      </c>
      <c r="AD1227" t="s">
        <v>79</v>
      </c>
      <c r="AE1227" t="s">
        <v>95</v>
      </c>
      <c r="AF1227">
        <v>35</v>
      </c>
      <c r="AG1227" s="4">
        <v>0.33333333333333331</v>
      </c>
      <c r="AH1227" s="4">
        <v>0.70833333333333337</v>
      </c>
      <c r="AI1227" s="5">
        <v>13.72</v>
      </c>
      <c r="AJ1227">
        <v>20.58</v>
      </c>
      <c r="AL1227" t="s">
        <v>81</v>
      </c>
      <c r="AM1227" t="s">
        <v>82</v>
      </c>
      <c r="AO1227" t="s">
        <v>83</v>
      </c>
      <c r="AR1227" t="s">
        <v>82</v>
      </c>
      <c r="AT1227" t="s">
        <v>82</v>
      </c>
      <c r="AW1227" t="s">
        <v>82</v>
      </c>
      <c r="AY1227" t="s">
        <v>11939</v>
      </c>
      <c r="AZ1227" t="s">
        <v>3246</v>
      </c>
      <c r="BA1227" t="s">
        <v>226</v>
      </c>
      <c r="BB1227">
        <v>48393</v>
      </c>
      <c r="BC1227" t="s">
        <v>79</v>
      </c>
      <c r="BH1227" t="s">
        <v>11938</v>
      </c>
      <c r="BJ1227">
        <v>382599959</v>
      </c>
    </row>
    <row r="1228" spans="1:62" x14ac:dyDescent="0.25">
      <c r="A1228" t="s">
        <v>11971</v>
      </c>
      <c r="B1228" s="2">
        <v>43452</v>
      </c>
      <c r="C1228" t="s">
        <v>63</v>
      </c>
      <c r="D1228" s="3">
        <v>43434.794255752313</v>
      </c>
      <c r="E1228" t="s">
        <v>91</v>
      </c>
      <c r="H1228" t="s">
        <v>11972</v>
      </c>
      <c r="J1228" t="s">
        <v>11973</v>
      </c>
      <c r="L1228" t="s">
        <v>4406</v>
      </c>
      <c r="M1228" t="s">
        <v>105</v>
      </c>
      <c r="N1228">
        <v>76065</v>
      </c>
      <c r="O1228" t="s">
        <v>70</v>
      </c>
      <c r="Q1228" t="s">
        <v>4407</v>
      </c>
      <c r="S1228" t="s">
        <v>72</v>
      </c>
      <c r="T1228" t="s">
        <v>1917</v>
      </c>
      <c r="U1228" t="s">
        <v>1918</v>
      </c>
      <c r="V1228" t="s">
        <v>1919</v>
      </c>
      <c r="W1228" t="s">
        <v>105</v>
      </c>
      <c r="X1228" t="s">
        <v>106</v>
      </c>
      <c r="Y1228" t="str">
        <f>"37-3011"</f>
        <v>37-3011</v>
      </c>
      <c r="Z1228" t="s">
        <v>94</v>
      </c>
      <c r="AA1228">
        <v>561730</v>
      </c>
      <c r="AB1228">
        <v>12</v>
      </c>
      <c r="AD1228" t="s">
        <v>79</v>
      </c>
      <c r="AE1228" t="s">
        <v>95</v>
      </c>
      <c r="AF1228">
        <v>35</v>
      </c>
      <c r="AG1228" s="4">
        <v>0.33333333333333331</v>
      </c>
      <c r="AH1228" s="4">
        <v>0.70833333333333337</v>
      </c>
      <c r="AI1228" s="5">
        <v>13.94</v>
      </c>
      <c r="AJ1228">
        <v>20.91</v>
      </c>
      <c r="AL1228" t="s">
        <v>81</v>
      </c>
      <c r="AM1228" t="s">
        <v>82</v>
      </c>
      <c r="AO1228" t="s">
        <v>83</v>
      </c>
      <c r="AR1228" t="s">
        <v>82</v>
      </c>
      <c r="AT1228" t="s">
        <v>82</v>
      </c>
      <c r="AW1228" t="s">
        <v>82</v>
      </c>
      <c r="AY1228" t="s">
        <v>4406</v>
      </c>
      <c r="AZ1228" t="s">
        <v>4408</v>
      </c>
      <c r="BA1228" t="s">
        <v>105</v>
      </c>
      <c r="BB1228">
        <v>76065</v>
      </c>
      <c r="BC1228" t="s">
        <v>79</v>
      </c>
      <c r="BH1228" t="s">
        <v>11973</v>
      </c>
      <c r="BJ1228">
        <v>263324484</v>
      </c>
    </row>
    <row r="1229" spans="1:62" x14ac:dyDescent="0.25">
      <c r="A1229" t="s">
        <v>12033</v>
      </c>
      <c r="B1229" s="2">
        <v>43452</v>
      </c>
      <c r="C1229" t="s">
        <v>63</v>
      </c>
      <c r="D1229" s="3">
        <v>43434.796642361114</v>
      </c>
      <c r="E1229" t="s">
        <v>91</v>
      </c>
      <c r="H1229" t="s">
        <v>4404</v>
      </c>
      <c r="J1229" t="s">
        <v>12034</v>
      </c>
      <c r="L1229" t="s">
        <v>1789</v>
      </c>
      <c r="M1229" t="s">
        <v>105</v>
      </c>
      <c r="N1229">
        <v>78130</v>
      </c>
      <c r="O1229" t="s">
        <v>70</v>
      </c>
      <c r="Q1229" t="s">
        <v>4407</v>
      </c>
      <c r="S1229" t="s">
        <v>72</v>
      </c>
      <c r="T1229" t="s">
        <v>1917</v>
      </c>
      <c r="U1229" t="s">
        <v>1918</v>
      </c>
      <c r="V1229" t="s">
        <v>1919</v>
      </c>
      <c r="W1229" t="s">
        <v>105</v>
      </c>
      <c r="X1229" t="s">
        <v>106</v>
      </c>
      <c r="Y1229" t="str">
        <f>"37-3011"</f>
        <v>37-3011</v>
      </c>
      <c r="Z1229" t="s">
        <v>94</v>
      </c>
      <c r="AA1229">
        <v>561730</v>
      </c>
      <c r="AB1229">
        <v>8</v>
      </c>
      <c r="AD1229" t="s">
        <v>79</v>
      </c>
      <c r="AE1229" t="s">
        <v>95</v>
      </c>
      <c r="AF1229">
        <v>35</v>
      </c>
      <c r="AG1229" s="4">
        <v>0.29166666666666669</v>
      </c>
      <c r="AH1229" s="4">
        <v>0.66666666666666663</v>
      </c>
      <c r="AI1229" s="5">
        <v>13.91</v>
      </c>
      <c r="AJ1229">
        <v>20.87</v>
      </c>
      <c r="AL1229" t="s">
        <v>81</v>
      </c>
      <c r="AM1229" t="s">
        <v>82</v>
      </c>
      <c r="AO1229" t="s">
        <v>83</v>
      </c>
      <c r="AR1229" t="s">
        <v>82</v>
      </c>
      <c r="AT1229" t="s">
        <v>82</v>
      </c>
      <c r="AW1229" t="s">
        <v>82</v>
      </c>
      <c r="AY1229" t="s">
        <v>1789</v>
      </c>
      <c r="AZ1229" t="s">
        <v>1792</v>
      </c>
      <c r="BA1229" t="s">
        <v>105</v>
      </c>
      <c r="BB1229">
        <v>78130</v>
      </c>
      <c r="BC1229" t="s">
        <v>79</v>
      </c>
      <c r="BH1229" t="s">
        <v>12034</v>
      </c>
      <c r="BJ1229">
        <v>261649338</v>
      </c>
    </row>
    <row r="1230" spans="1:62" x14ac:dyDescent="0.25">
      <c r="A1230" t="s">
        <v>12167</v>
      </c>
      <c r="B1230" s="2">
        <v>43452</v>
      </c>
      <c r="C1230" t="s">
        <v>63</v>
      </c>
      <c r="D1230" s="3">
        <v>43434.797153229163</v>
      </c>
      <c r="E1230" t="s">
        <v>91</v>
      </c>
      <c r="H1230" t="s">
        <v>12168</v>
      </c>
      <c r="I1230" t="s">
        <v>12169</v>
      </c>
      <c r="J1230" t="s">
        <v>12170</v>
      </c>
      <c r="L1230" t="s">
        <v>5412</v>
      </c>
      <c r="M1230" t="s">
        <v>105</v>
      </c>
      <c r="N1230">
        <v>76226</v>
      </c>
      <c r="O1230" t="s">
        <v>70</v>
      </c>
      <c r="Q1230" t="s">
        <v>12171</v>
      </c>
      <c r="S1230" t="s">
        <v>72</v>
      </c>
      <c r="T1230" t="s">
        <v>1917</v>
      </c>
      <c r="U1230" t="s">
        <v>1918</v>
      </c>
      <c r="V1230" t="s">
        <v>1919</v>
      </c>
      <c r="W1230" t="s">
        <v>105</v>
      </c>
      <c r="X1230" t="s">
        <v>5516</v>
      </c>
      <c r="Y1230" t="str">
        <f>"37-3011"</f>
        <v>37-3011</v>
      </c>
      <c r="Z1230" t="s">
        <v>94</v>
      </c>
      <c r="AA1230">
        <v>561730</v>
      </c>
      <c r="AB1230">
        <v>21</v>
      </c>
      <c r="AD1230" t="s">
        <v>79</v>
      </c>
      <c r="AE1230" t="s">
        <v>95</v>
      </c>
      <c r="AF1230">
        <v>40</v>
      </c>
      <c r="AG1230" s="4">
        <v>0.29166666666666669</v>
      </c>
      <c r="AH1230" s="4">
        <v>0.79166666666666663</v>
      </c>
      <c r="AI1230" s="5">
        <v>13.94</v>
      </c>
      <c r="AJ1230">
        <v>20.91</v>
      </c>
      <c r="AL1230" t="s">
        <v>81</v>
      </c>
      <c r="AM1230" t="s">
        <v>82</v>
      </c>
      <c r="AO1230" t="s">
        <v>83</v>
      </c>
      <c r="AR1230" t="s">
        <v>82</v>
      </c>
      <c r="AT1230" t="s">
        <v>82</v>
      </c>
      <c r="AW1230" t="s">
        <v>82</v>
      </c>
      <c r="AY1230" t="s">
        <v>5412</v>
      </c>
      <c r="AZ1230" t="s">
        <v>3523</v>
      </c>
      <c r="BA1230" t="s">
        <v>105</v>
      </c>
      <c r="BB1230">
        <v>76226</v>
      </c>
      <c r="BC1230" t="s">
        <v>79</v>
      </c>
      <c r="BH1230" t="s">
        <v>12170</v>
      </c>
      <c r="BJ1230">
        <v>831616233</v>
      </c>
    </row>
    <row r="1231" spans="1:62" x14ac:dyDescent="0.25">
      <c r="A1231" t="s">
        <v>12237</v>
      </c>
      <c r="B1231" s="2">
        <v>43452</v>
      </c>
      <c r="C1231" t="s">
        <v>63</v>
      </c>
      <c r="D1231" s="3">
        <v>43421.15657619213</v>
      </c>
      <c r="E1231" t="s">
        <v>64</v>
      </c>
      <c r="F1231" s="2">
        <v>43511</v>
      </c>
      <c r="G1231" s="2">
        <v>43784</v>
      </c>
      <c r="H1231" t="s">
        <v>12238</v>
      </c>
      <c r="I1231" t="s">
        <v>67</v>
      </c>
      <c r="J1231" t="s">
        <v>12239</v>
      </c>
      <c r="K1231" t="s">
        <v>67</v>
      </c>
      <c r="L1231" t="s">
        <v>1969</v>
      </c>
      <c r="M1231" t="s">
        <v>2314</v>
      </c>
      <c r="N1231">
        <v>47362</v>
      </c>
      <c r="O1231" t="s">
        <v>70</v>
      </c>
      <c r="P1231" t="s">
        <v>67</v>
      </c>
      <c r="Q1231" t="s">
        <v>12240</v>
      </c>
      <c r="S1231" t="s">
        <v>72</v>
      </c>
      <c r="T1231" t="s">
        <v>11813</v>
      </c>
      <c r="U1231" t="s">
        <v>11814</v>
      </c>
      <c r="V1231" t="s">
        <v>11815</v>
      </c>
      <c r="W1231" t="s">
        <v>2314</v>
      </c>
      <c r="X1231" t="s">
        <v>1256</v>
      </c>
      <c r="Y1231" t="str">
        <f>"37-3011"</f>
        <v>37-3011</v>
      </c>
      <c r="Z1231" t="s">
        <v>94</v>
      </c>
      <c r="AA1231">
        <v>561730</v>
      </c>
      <c r="AB1231">
        <v>6</v>
      </c>
      <c r="AC1231">
        <v>6</v>
      </c>
      <c r="AD1231" t="s">
        <v>79</v>
      </c>
      <c r="AE1231" t="s">
        <v>80</v>
      </c>
      <c r="AF1231">
        <v>40</v>
      </c>
      <c r="AG1231" s="4">
        <v>0.29166666666666669</v>
      </c>
      <c r="AH1231" s="4">
        <v>0.66666666666666663</v>
      </c>
      <c r="AI1231" s="5">
        <v>13.41</v>
      </c>
      <c r="AJ1231">
        <v>20.11</v>
      </c>
      <c r="AL1231" t="s">
        <v>81</v>
      </c>
      <c r="AM1231" t="s">
        <v>82</v>
      </c>
      <c r="AO1231" t="s">
        <v>83</v>
      </c>
      <c r="AP1231" t="s">
        <v>130</v>
      </c>
      <c r="AR1231" t="s">
        <v>82</v>
      </c>
      <c r="AT1231" t="s">
        <v>82</v>
      </c>
      <c r="AW1231" t="s">
        <v>72</v>
      </c>
      <c r="AX1231">
        <v>3</v>
      </c>
      <c r="AY1231" t="s">
        <v>1969</v>
      </c>
      <c r="AZ1231" t="s">
        <v>1199</v>
      </c>
      <c r="BA1231" t="s">
        <v>2314</v>
      </c>
      <c r="BB1231">
        <v>47362</v>
      </c>
      <c r="BC1231" t="s">
        <v>79</v>
      </c>
      <c r="BH1231" t="s">
        <v>12239</v>
      </c>
      <c r="BJ1231">
        <v>471776978</v>
      </c>
    </row>
    <row r="1232" spans="1:62" x14ac:dyDescent="0.25">
      <c r="A1232" t="s">
        <v>12704</v>
      </c>
      <c r="B1232" s="2">
        <v>43452</v>
      </c>
      <c r="C1232" t="s">
        <v>63</v>
      </c>
      <c r="D1232" s="3">
        <v>43420.79213976852</v>
      </c>
      <c r="E1232" t="s">
        <v>1763</v>
      </c>
      <c r="F1232" s="2">
        <v>43511</v>
      </c>
      <c r="G1232" s="2">
        <v>43784</v>
      </c>
      <c r="H1232" t="s">
        <v>12705</v>
      </c>
      <c r="I1232" t="s">
        <v>12591</v>
      </c>
      <c r="J1232" t="s">
        <v>12706</v>
      </c>
      <c r="L1232" t="s">
        <v>738</v>
      </c>
      <c r="M1232" t="s">
        <v>105</v>
      </c>
      <c r="N1232">
        <v>78753</v>
      </c>
      <c r="O1232" t="s">
        <v>70</v>
      </c>
      <c r="Q1232" t="s">
        <v>12707</v>
      </c>
      <c r="S1232" t="s">
        <v>72</v>
      </c>
      <c r="T1232" t="s">
        <v>6264</v>
      </c>
      <c r="U1232" t="s">
        <v>4263</v>
      </c>
      <c r="V1232" t="s">
        <v>1225</v>
      </c>
      <c r="W1232" t="s">
        <v>105</v>
      </c>
      <c r="X1232" t="s">
        <v>106</v>
      </c>
      <c r="Y1232" t="str">
        <f>"37-3011"</f>
        <v>37-3011</v>
      </c>
      <c r="Z1232" t="s">
        <v>94</v>
      </c>
      <c r="AA1232">
        <v>561730</v>
      </c>
      <c r="AB1232">
        <v>21</v>
      </c>
      <c r="AC1232">
        <v>21</v>
      </c>
      <c r="AD1232" t="s">
        <v>79</v>
      </c>
      <c r="AE1232" t="s">
        <v>95</v>
      </c>
      <c r="AF1232">
        <v>40</v>
      </c>
      <c r="AG1232" s="4">
        <v>0.33333333333333331</v>
      </c>
      <c r="AH1232" s="4">
        <v>0.70833333333333337</v>
      </c>
      <c r="AI1232" s="5">
        <v>13.52</v>
      </c>
      <c r="AJ1232">
        <v>20.28</v>
      </c>
      <c r="AL1232" t="s">
        <v>81</v>
      </c>
      <c r="AM1232" t="s">
        <v>82</v>
      </c>
      <c r="AO1232" t="s">
        <v>83</v>
      </c>
      <c r="AR1232" t="s">
        <v>82</v>
      </c>
      <c r="AT1232" t="s">
        <v>82</v>
      </c>
      <c r="AW1232" t="s">
        <v>82</v>
      </c>
      <c r="AY1232" t="s">
        <v>738</v>
      </c>
      <c r="AZ1232" t="s">
        <v>2422</v>
      </c>
      <c r="BA1232" t="s">
        <v>105</v>
      </c>
      <c r="BB1232">
        <v>78753</v>
      </c>
      <c r="BC1232" t="s">
        <v>79</v>
      </c>
      <c r="BH1232" t="s">
        <v>12706</v>
      </c>
      <c r="BJ1232">
        <v>364697290</v>
      </c>
    </row>
    <row r="1233" spans="1:62" x14ac:dyDescent="0.25">
      <c r="A1233" t="s">
        <v>12758</v>
      </c>
      <c r="B1233" s="2">
        <v>43452</v>
      </c>
      <c r="C1233" t="s">
        <v>63</v>
      </c>
      <c r="D1233" s="3">
        <v>43417.581554733799</v>
      </c>
      <c r="E1233" t="s">
        <v>91</v>
      </c>
      <c r="H1233" t="s">
        <v>12759</v>
      </c>
      <c r="J1233" t="s">
        <v>12760</v>
      </c>
      <c r="L1233" t="s">
        <v>12761</v>
      </c>
      <c r="M1233" t="s">
        <v>2367</v>
      </c>
      <c r="N1233">
        <v>29488</v>
      </c>
      <c r="O1233" t="s">
        <v>70</v>
      </c>
      <c r="Q1233" t="s">
        <v>12762</v>
      </c>
      <c r="S1233" t="s">
        <v>72</v>
      </c>
      <c r="T1233" t="s">
        <v>878</v>
      </c>
      <c r="U1233" t="s">
        <v>2327</v>
      </c>
      <c r="V1233" t="s">
        <v>880</v>
      </c>
      <c r="W1233" t="s">
        <v>881</v>
      </c>
      <c r="X1233" t="s">
        <v>1092</v>
      </c>
      <c r="Y1233" t="str">
        <f>"45-4011"</f>
        <v>45-4011</v>
      </c>
      <c r="Z1233" t="s">
        <v>763</v>
      </c>
      <c r="AA1233">
        <v>115310</v>
      </c>
      <c r="AB1233">
        <v>25</v>
      </c>
      <c r="AD1233" t="s">
        <v>79</v>
      </c>
      <c r="AE1233" t="s">
        <v>80</v>
      </c>
      <c r="AF1233">
        <v>40</v>
      </c>
      <c r="AG1233" s="4">
        <v>0.29166666666666669</v>
      </c>
      <c r="AH1233" s="4">
        <v>0.64583333333333337</v>
      </c>
      <c r="AI1233" s="5">
        <v>10.25</v>
      </c>
      <c r="AJ1233">
        <v>15.38</v>
      </c>
      <c r="AK1233">
        <v>20.09</v>
      </c>
      <c r="AL1233" t="s">
        <v>81</v>
      </c>
      <c r="AM1233" t="s">
        <v>82</v>
      </c>
      <c r="AO1233" t="s">
        <v>83</v>
      </c>
      <c r="AR1233" t="s">
        <v>82</v>
      </c>
      <c r="AT1233" t="s">
        <v>82</v>
      </c>
      <c r="AW1233" t="s">
        <v>82</v>
      </c>
      <c r="AY1233" t="s">
        <v>12761</v>
      </c>
      <c r="AZ1233" t="s">
        <v>4457</v>
      </c>
      <c r="BA1233" t="s">
        <v>2367</v>
      </c>
      <c r="BB1233">
        <v>29488</v>
      </c>
      <c r="BC1233" t="s">
        <v>79</v>
      </c>
      <c r="BH1233" t="s">
        <v>12763</v>
      </c>
      <c r="BJ1233">
        <v>262206653</v>
      </c>
    </row>
    <row r="1234" spans="1:62" x14ac:dyDescent="0.25">
      <c r="A1234" t="s">
        <v>12802</v>
      </c>
      <c r="B1234" s="2">
        <v>43452</v>
      </c>
      <c r="C1234" t="s">
        <v>63</v>
      </c>
      <c r="D1234" s="3">
        <v>43420.79419523148</v>
      </c>
      <c r="E1234" t="s">
        <v>1763</v>
      </c>
      <c r="F1234" s="2">
        <v>43511</v>
      </c>
      <c r="G1234" s="2">
        <v>43814</v>
      </c>
      <c r="H1234" t="s">
        <v>12803</v>
      </c>
      <c r="J1234" t="s">
        <v>12804</v>
      </c>
      <c r="L1234" t="s">
        <v>1797</v>
      </c>
      <c r="M1234" t="s">
        <v>1246</v>
      </c>
      <c r="N1234">
        <v>63128</v>
      </c>
      <c r="O1234" t="s">
        <v>70</v>
      </c>
      <c r="Q1234" t="s">
        <v>12805</v>
      </c>
      <c r="S1234" t="s">
        <v>72</v>
      </c>
      <c r="T1234" t="s">
        <v>12656</v>
      </c>
      <c r="U1234" t="s">
        <v>4263</v>
      </c>
      <c r="V1234" t="s">
        <v>1225</v>
      </c>
      <c r="W1234" t="s">
        <v>105</v>
      </c>
      <c r="X1234" t="s">
        <v>106</v>
      </c>
      <c r="Y1234" t="str">
        <f>"37-3011"</f>
        <v>37-3011</v>
      </c>
      <c r="Z1234" t="s">
        <v>94</v>
      </c>
      <c r="AA1234">
        <v>561730</v>
      </c>
      <c r="AB1234">
        <v>21</v>
      </c>
      <c r="AC1234">
        <v>21</v>
      </c>
      <c r="AD1234" t="s">
        <v>79</v>
      </c>
      <c r="AE1234" t="s">
        <v>80</v>
      </c>
      <c r="AF1234">
        <v>40</v>
      </c>
      <c r="AG1234" s="4">
        <v>0.29166666666666669</v>
      </c>
      <c r="AH1234" s="4">
        <v>0.66666666666666663</v>
      </c>
      <c r="AI1234" s="5">
        <v>14.52</v>
      </c>
      <c r="AJ1234">
        <v>21.78</v>
      </c>
      <c r="AL1234" t="s">
        <v>81</v>
      </c>
      <c r="AM1234" t="s">
        <v>82</v>
      </c>
      <c r="AO1234" t="s">
        <v>83</v>
      </c>
      <c r="AR1234" t="s">
        <v>82</v>
      </c>
      <c r="AT1234" t="s">
        <v>82</v>
      </c>
      <c r="AW1234" t="s">
        <v>82</v>
      </c>
      <c r="AY1234" t="s">
        <v>1797</v>
      </c>
      <c r="AZ1234" t="s">
        <v>1797</v>
      </c>
      <c r="BA1234" t="s">
        <v>1246</v>
      </c>
      <c r="BB1234">
        <v>63128</v>
      </c>
      <c r="BC1234" t="s">
        <v>79</v>
      </c>
      <c r="BH1234" t="s">
        <v>12804</v>
      </c>
      <c r="BJ1234">
        <v>431707908</v>
      </c>
    </row>
    <row r="1235" spans="1:62" x14ac:dyDescent="0.25">
      <c r="A1235" t="s">
        <v>12914</v>
      </c>
      <c r="B1235" s="2">
        <v>43452</v>
      </c>
      <c r="C1235" t="s">
        <v>63</v>
      </c>
      <c r="D1235" s="3">
        <v>43434.794599328707</v>
      </c>
      <c r="E1235" t="s">
        <v>91</v>
      </c>
      <c r="H1235" t="s">
        <v>12915</v>
      </c>
      <c r="J1235" t="s">
        <v>12916</v>
      </c>
      <c r="L1235" t="s">
        <v>4462</v>
      </c>
      <c r="M1235" t="s">
        <v>166</v>
      </c>
      <c r="N1235">
        <v>84084</v>
      </c>
      <c r="O1235" t="s">
        <v>70</v>
      </c>
      <c r="Q1235" t="s">
        <v>12917</v>
      </c>
      <c r="S1235" t="s">
        <v>72</v>
      </c>
      <c r="T1235" t="s">
        <v>12918</v>
      </c>
      <c r="U1235" t="s">
        <v>4627</v>
      </c>
      <c r="V1235" t="s">
        <v>4628</v>
      </c>
      <c r="W1235" t="s">
        <v>323</v>
      </c>
      <c r="X1235" t="s">
        <v>12584</v>
      </c>
      <c r="Y1235" t="str">
        <f>"37-3011"</f>
        <v>37-3011</v>
      </c>
      <c r="Z1235" t="s">
        <v>94</v>
      </c>
      <c r="AA1235">
        <v>54132</v>
      </c>
      <c r="AB1235">
        <v>60</v>
      </c>
      <c r="AD1235" t="s">
        <v>79</v>
      </c>
      <c r="AE1235" t="s">
        <v>95</v>
      </c>
      <c r="AF1235">
        <v>40</v>
      </c>
      <c r="AG1235" s="4">
        <v>0.3125</v>
      </c>
      <c r="AH1235" s="4">
        <v>0.66666666666666663</v>
      </c>
      <c r="AI1235" s="5">
        <v>13.68</v>
      </c>
      <c r="AJ1235">
        <v>20.52</v>
      </c>
      <c r="AL1235" t="s">
        <v>81</v>
      </c>
      <c r="AM1235" t="s">
        <v>82</v>
      </c>
      <c r="AO1235" t="s">
        <v>83</v>
      </c>
      <c r="AR1235" t="s">
        <v>82</v>
      </c>
      <c r="AT1235" t="s">
        <v>82</v>
      </c>
      <c r="AW1235" t="s">
        <v>72</v>
      </c>
      <c r="AX1235">
        <v>1</v>
      </c>
      <c r="AY1235" t="s">
        <v>4462</v>
      </c>
      <c r="AZ1235" t="s">
        <v>12919</v>
      </c>
      <c r="BA1235" t="s">
        <v>166</v>
      </c>
      <c r="BB1235">
        <v>84084</v>
      </c>
      <c r="BC1235" t="s">
        <v>79</v>
      </c>
      <c r="BH1235" t="s">
        <v>12916</v>
      </c>
      <c r="BJ1235">
        <v>870609859</v>
      </c>
    </row>
    <row r="1236" spans="1:62" x14ac:dyDescent="0.25">
      <c r="A1236" t="s">
        <v>13042</v>
      </c>
      <c r="B1236" s="2">
        <v>43452</v>
      </c>
      <c r="C1236" t="s">
        <v>63</v>
      </c>
      <c r="D1236" s="3">
        <v>43420.797689803243</v>
      </c>
      <c r="E1236" t="s">
        <v>1763</v>
      </c>
      <c r="F1236" s="2">
        <v>43511</v>
      </c>
      <c r="G1236" s="2">
        <v>43814</v>
      </c>
      <c r="H1236" t="s">
        <v>13043</v>
      </c>
      <c r="J1236" t="s">
        <v>13044</v>
      </c>
      <c r="L1236" t="s">
        <v>1797</v>
      </c>
      <c r="M1236" t="s">
        <v>1246</v>
      </c>
      <c r="N1236">
        <v>63129</v>
      </c>
      <c r="O1236" t="s">
        <v>70</v>
      </c>
      <c r="Q1236" t="s">
        <v>13045</v>
      </c>
      <c r="S1236" t="s">
        <v>72</v>
      </c>
      <c r="T1236" t="s">
        <v>12656</v>
      </c>
      <c r="U1236" t="s">
        <v>4263</v>
      </c>
      <c r="V1236" t="s">
        <v>1225</v>
      </c>
      <c r="W1236" t="s">
        <v>105</v>
      </c>
      <c r="X1236" t="s">
        <v>106</v>
      </c>
      <c r="Y1236" t="str">
        <f>"37-3011"</f>
        <v>37-3011</v>
      </c>
      <c r="Z1236" t="s">
        <v>94</v>
      </c>
      <c r="AA1236">
        <v>561730</v>
      </c>
      <c r="AB1236">
        <v>14</v>
      </c>
      <c r="AC1236">
        <v>14</v>
      </c>
      <c r="AD1236" t="s">
        <v>79</v>
      </c>
      <c r="AE1236" t="s">
        <v>80</v>
      </c>
      <c r="AF1236">
        <v>40</v>
      </c>
      <c r="AG1236" s="4">
        <v>0.3125</v>
      </c>
      <c r="AH1236" s="4">
        <v>0.70833333333333337</v>
      </c>
      <c r="AI1236" s="5">
        <v>14.52</v>
      </c>
      <c r="AJ1236">
        <v>21.78</v>
      </c>
      <c r="AL1236" t="s">
        <v>81</v>
      </c>
      <c r="AM1236" t="s">
        <v>82</v>
      </c>
      <c r="AO1236" t="s">
        <v>83</v>
      </c>
      <c r="AR1236" t="s">
        <v>82</v>
      </c>
      <c r="AT1236" t="s">
        <v>82</v>
      </c>
      <c r="AW1236" t="s">
        <v>82</v>
      </c>
      <c r="AY1236" t="s">
        <v>1797</v>
      </c>
      <c r="AZ1236" t="s">
        <v>1797</v>
      </c>
      <c r="BA1236" t="s">
        <v>1246</v>
      </c>
      <c r="BB1236">
        <v>63129</v>
      </c>
      <c r="BC1236" t="s">
        <v>79</v>
      </c>
      <c r="BH1236" t="s">
        <v>13044</v>
      </c>
      <c r="BJ1236">
        <v>431675805</v>
      </c>
    </row>
    <row r="1237" spans="1:62" x14ac:dyDescent="0.25">
      <c r="A1237" t="s">
        <v>13287</v>
      </c>
      <c r="B1237" s="2">
        <v>43452</v>
      </c>
      <c r="C1237" t="s">
        <v>63</v>
      </c>
      <c r="D1237" s="3">
        <v>43420.79853615741</v>
      </c>
      <c r="E1237" t="s">
        <v>64</v>
      </c>
      <c r="F1237" s="2">
        <v>43511</v>
      </c>
      <c r="G1237" s="2">
        <v>43814</v>
      </c>
      <c r="H1237" t="s">
        <v>13288</v>
      </c>
      <c r="J1237" t="s">
        <v>13289</v>
      </c>
      <c r="L1237" t="s">
        <v>3004</v>
      </c>
      <c r="M1237" t="s">
        <v>1246</v>
      </c>
      <c r="N1237">
        <v>63017</v>
      </c>
      <c r="O1237" t="s">
        <v>70</v>
      </c>
      <c r="Q1237" t="s">
        <v>13290</v>
      </c>
      <c r="S1237" t="s">
        <v>72</v>
      </c>
      <c r="T1237" t="s">
        <v>12656</v>
      </c>
      <c r="U1237" t="s">
        <v>4263</v>
      </c>
      <c r="V1237" t="s">
        <v>1225</v>
      </c>
      <c r="W1237" t="s">
        <v>105</v>
      </c>
      <c r="X1237" t="s">
        <v>106</v>
      </c>
      <c r="Y1237" t="str">
        <f>"37-3011"</f>
        <v>37-3011</v>
      </c>
      <c r="Z1237" t="s">
        <v>94</v>
      </c>
      <c r="AA1237">
        <v>561730</v>
      </c>
      <c r="AB1237">
        <v>27</v>
      </c>
      <c r="AC1237">
        <v>27</v>
      </c>
      <c r="AD1237" t="s">
        <v>79</v>
      </c>
      <c r="AE1237" t="s">
        <v>80</v>
      </c>
      <c r="AF1237">
        <v>40</v>
      </c>
      <c r="AG1237" s="4">
        <v>0.29166666666666669</v>
      </c>
      <c r="AH1237" s="4">
        <v>0.70833333333333337</v>
      </c>
      <c r="AI1237" s="5">
        <v>14.52</v>
      </c>
      <c r="AJ1237">
        <v>21.78</v>
      </c>
      <c r="AL1237" t="s">
        <v>81</v>
      </c>
      <c r="AM1237" t="s">
        <v>82</v>
      </c>
      <c r="AO1237" t="s">
        <v>83</v>
      </c>
      <c r="AR1237" t="s">
        <v>82</v>
      </c>
      <c r="AT1237" t="s">
        <v>82</v>
      </c>
      <c r="AW1237" t="s">
        <v>82</v>
      </c>
      <c r="AY1237" t="s">
        <v>3004</v>
      </c>
      <c r="AZ1237" t="s">
        <v>1797</v>
      </c>
      <c r="BA1237" t="s">
        <v>1246</v>
      </c>
      <c r="BB1237">
        <v>63017</v>
      </c>
      <c r="BC1237" t="s">
        <v>79</v>
      </c>
      <c r="BH1237" t="s">
        <v>13289</v>
      </c>
      <c r="BJ1237">
        <v>200978988</v>
      </c>
    </row>
    <row r="1238" spans="1:62" x14ac:dyDescent="0.25">
      <c r="A1238" t="s">
        <v>13379</v>
      </c>
      <c r="B1238" s="2">
        <v>43452</v>
      </c>
      <c r="C1238" t="s">
        <v>63</v>
      </c>
      <c r="D1238" s="3">
        <v>43441.418945914353</v>
      </c>
      <c r="E1238" t="s">
        <v>91</v>
      </c>
      <c r="H1238" t="s">
        <v>13380</v>
      </c>
      <c r="J1238" t="s">
        <v>13381</v>
      </c>
      <c r="L1238" t="s">
        <v>13382</v>
      </c>
      <c r="M1238" t="s">
        <v>197</v>
      </c>
      <c r="N1238">
        <v>51360</v>
      </c>
      <c r="O1238" t="s">
        <v>70</v>
      </c>
      <c r="Q1238" t="s">
        <v>13383</v>
      </c>
      <c r="S1238" t="s">
        <v>82</v>
      </c>
      <c r="U1238" t="s">
        <v>92</v>
      </c>
      <c r="X1238" t="s">
        <v>13384</v>
      </c>
      <c r="Y1238" t="str">
        <f>"47-2061"</f>
        <v>47-2061</v>
      </c>
      <c r="Z1238" t="s">
        <v>326</v>
      </c>
      <c r="AA1238">
        <v>237310</v>
      </c>
      <c r="AB1238">
        <v>6</v>
      </c>
      <c r="AD1238" t="s">
        <v>79</v>
      </c>
      <c r="AE1238" t="s">
        <v>80</v>
      </c>
      <c r="AF1238">
        <v>40</v>
      </c>
      <c r="AG1238" s="4">
        <v>0.29166666666666669</v>
      </c>
      <c r="AH1238" s="4">
        <v>0.70833333333333337</v>
      </c>
      <c r="AI1238" s="5">
        <v>16.149999999999999</v>
      </c>
      <c r="AJ1238">
        <v>24.23</v>
      </c>
      <c r="AL1238" t="s">
        <v>81</v>
      </c>
      <c r="AM1238" t="s">
        <v>82</v>
      </c>
      <c r="AO1238" t="s">
        <v>83</v>
      </c>
      <c r="AR1238" t="s">
        <v>82</v>
      </c>
      <c r="AT1238" t="s">
        <v>82</v>
      </c>
      <c r="AW1238" t="s">
        <v>82</v>
      </c>
      <c r="AY1238" t="s">
        <v>13385</v>
      </c>
      <c r="AZ1238" t="s">
        <v>13386</v>
      </c>
      <c r="BA1238" t="s">
        <v>197</v>
      </c>
      <c r="BB1238">
        <v>51360</v>
      </c>
      <c r="BC1238" t="s">
        <v>79</v>
      </c>
      <c r="BH1238" t="s">
        <v>13387</v>
      </c>
      <c r="BJ1238">
        <v>421234167</v>
      </c>
    </row>
    <row r="1239" spans="1:62" x14ac:dyDescent="0.25">
      <c r="A1239" t="s">
        <v>13615</v>
      </c>
      <c r="B1239" s="2">
        <v>43452</v>
      </c>
      <c r="C1239" t="s">
        <v>63</v>
      </c>
      <c r="D1239" s="3">
        <v>43425.487837708337</v>
      </c>
      <c r="E1239" t="s">
        <v>91</v>
      </c>
      <c r="H1239" t="s">
        <v>13616</v>
      </c>
      <c r="J1239" t="s">
        <v>13617</v>
      </c>
      <c r="L1239" t="s">
        <v>13618</v>
      </c>
      <c r="M1239" t="s">
        <v>197</v>
      </c>
      <c r="N1239">
        <v>51041</v>
      </c>
      <c r="O1239" t="s">
        <v>70</v>
      </c>
      <c r="Q1239" t="s">
        <v>13619</v>
      </c>
      <c r="S1239" t="s">
        <v>72</v>
      </c>
      <c r="T1239" t="s">
        <v>9773</v>
      </c>
      <c r="U1239" t="s">
        <v>9774</v>
      </c>
      <c r="V1239" t="s">
        <v>9775</v>
      </c>
      <c r="W1239" t="s">
        <v>197</v>
      </c>
      <c r="X1239" t="s">
        <v>13620</v>
      </c>
      <c r="Y1239" t="str">
        <f>"51-2099"</f>
        <v>51-2099</v>
      </c>
      <c r="Z1239" t="s">
        <v>13621</v>
      </c>
      <c r="AA1239">
        <v>236220</v>
      </c>
      <c r="AB1239">
        <v>15</v>
      </c>
      <c r="AD1239" t="s">
        <v>79</v>
      </c>
      <c r="AE1239" t="s">
        <v>599</v>
      </c>
      <c r="AF1239">
        <v>40</v>
      </c>
      <c r="AG1239" s="4">
        <v>0.33333333333333331</v>
      </c>
      <c r="AH1239" s="4">
        <v>0.70833333333333337</v>
      </c>
      <c r="AI1239" s="5">
        <v>14.43</v>
      </c>
      <c r="AJ1239">
        <v>21.65</v>
      </c>
      <c r="AL1239" t="s">
        <v>81</v>
      </c>
      <c r="AM1239" t="s">
        <v>82</v>
      </c>
      <c r="AO1239" t="s">
        <v>83</v>
      </c>
      <c r="AP1239" t="s">
        <v>130</v>
      </c>
      <c r="AQ1239" t="s">
        <v>130</v>
      </c>
      <c r="AR1239" t="s">
        <v>82</v>
      </c>
      <c r="AT1239" t="s">
        <v>82</v>
      </c>
      <c r="AW1239" t="s">
        <v>82</v>
      </c>
      <c r="AY1239" t="s">
        <v>13622</v>
      </c>
      <c r="AZ1239" t="s">
        <v>13623</v>
      </c>
      <c r="BA1239" t="s">
        <v>1276</v>
      </c>
      <c r="BB1239">
        <v>53190</v>
      </c>
      <c r="BC1239" t="s">
        <v>79</v>
      </c>
      <c r="BH1239" t="s">
        <v>13624</v>
      </c>
      <c r="BJ1239">
        <v>463644816</v>
      </c>
    </row>
    <row r="1240" spans="1:62" x14ac:dyDescent="0.25">
      <c r="A1240" t="s">
        <v>14732</v>
      </c>
      <c r="B1240" s="2">
        <v>43452</v>
      </c>
      <c r="C1240" t="s">
        <v>63</v>
      </c>
      <c r="D1240" s="3">
        <v>43434.794977233796</v>
      </c>
      <c r="E1240" t="s">
        <v>91</v>
      </c>
      <c r="H1240" t="s">
        <v>14733</v>
      </c>
      <c r="J1240" t="s">
        <v>14734</v>
      </c>
      <c r="L1240" t="s">
        <v>14735</v>
      </c>
      <c r="M1240" t="s">
        <v>2367</v>
      </c>
      <c r="N1240">
        <v>29910</v>
      </c>
      <c r="O1240" t="s">
        <v>70</v>
      </c>
      <c r="Q1240" t="s">
        <v>14736</v>
      </c>
      <c r="S1240" t="s">
        <v>72</v>
      </c>
      <c r="T1240" t="s">
        <v>102</v>
      </c>
      <c r="U1240" t="s">
        <v>2630</v>
      </c>
      <c r="V1240" t="s">
        <v>1426</v>
      </c>
      <c r="W1240" t="s">
        <v>105</v>
      </c>
      <c r="X1240" t="s">
        <v>14737</v>
      </c>
      <c r="Y1240" t="str">
        <f>"37-2012"</f>
        <v>37-2012</v>
      </c>
      <c r="Z1240" t="s">
        <v>373</v>
      </c>
      <c r="AA1240">
        <v>72111</v>
      </c>
      <c r="AB1240">
        <v>20</v>
      </c>
      <c r="AD1240" t="s">
        <v>79</v>
      </c>
      <c r="AE1240" t="s">
        <v>95</v>
      </c>
      <c r="AF1240">
        <v>35</v>
      </c>
      <c r="AG1240" s="4">
        <v>0.20833333333333334</v>
      </c>
      <c r="AH1240" s="4">
        <v>0.54166666666666663</v>
      </c>
      <c r="AI1240" s="5">
        <v>11.31</v>
      </c>
      <c r="AJ1240">
        <v>16.97</v>
      </c>
      <c r="AK1240">
        <v>16.97</v>
      </c>
      <c r="AL1240" t="s">
        <v>81</v>
      </c>
      <c r="AM1240" t="s">
        <v>82</v>
      </c>
      <c r="AO1240" t="s">
        <v>83</v>
      </c>
      <c r="AR1240" t="s">
        <v>82</v>
      </c>
      <c r="AT1240" t="s">
        <v>82</v>
      </c>
      <c r="AW1240" t="s">
        <v>72</v>
      </c>
      <c r="AX1240">
        <v>3</v>
      </c>
      <c r="AY1240" t="s">
        <v>14735</v>
      </c>
      <c r="AZ1240" t="s">
        <v>3111</v>
      </c>
      <c r="BA1240" t="s">
        <v>2367</v>
      </c>
      <c r="BB1240">
        <v>29910</v>
      </c>
      <c r="BC1240" t="s">
        <v>87</v>
      </c>
      <c r="BH1240" t="s">
        <v>14734</v>
      </c>
      <c r="BJ1240">
        <v>30387343</v>
      </c>
    </row>
    <row r="1241" spans="1:62" x14ac:dyDescent="0.25">
      <c r="A1241" t="s">
        <v>14738</v>
      </c>
      <c r="B1241" s="2">
        <v>43452</v>
      </c>
      <c r="C1241" t="s">
        <v>63</v>
      </c>
      <c r="D1241" s="3">
        <v>43434.796285509263</v>
      </c>
      <c r="E1241" t="s">
        <v>91</v>
      </c>
      <c r="H1241" t="s">
        <v>14733</v>
      </c>
      <c r="J1241" t="s">
        <v>14734</v>
      </c>
      <c r="L1241" t="s">
        <v>14735</v>
      </c>
      <c r="M1241" t="s">
        <v>2367</v>
      </c>
      <c r="N1241">
        <v>29910</v>
      </c>
      <c r="O1241" t="s">
        <v>70</v>
      </c>
      <c r="Q1241" t="s">
        <v>14736</v>
      </c>
      <c r="S1241" t="s">
        <v>72</v>
      </c>
      <c r="T1241" t="s">
        <v>102</v>
      </c>
      <c r="U1241" t="s">
        <v>2630</v>
      </c>
      <c r="V1241" t="s">
        <v>2470</v>
      </c>
      <c r="W1241" t="s">
        <v>105</v>
      </c>
      <c r="X1241" t="s">
        <v>3266</v>
      </c>
      <c r="Y1241" t="str">
        <f>"35-9021"</f>
        <v>35-9021</v>
      </c>
      <c r="Z1241" t="s">
        <v>315</v>
      </c>
      <c r="AA1241">
        <v>72111</v>
      </c>
      <c r="AB1241">
        <v>19</v>
      </c>
      <c r="AD1241" t="s">
        <v>79</v>
      </c>
      <c r="AE1241" t="s">
        <v>95</v>
      </c>
      <c r="AF1241">
        <v>35</v>
      </c>
      <c r="AG1241" s="4">
        <v>0.25</v>
      </c>
      <c r="AH1241" s="4">
        <v>0.58333333333333337</v>
      </c>
      <c r="AI1241" s="6">
        <v>12</v>
      </c>
      <c r="AJ1241">
        <v>18</v>
      </c>
      <c r="AK1241">
        <v>18</v>
      </c>
      <c r="AL1241" t="s">
        <v>81</v>
      </c>
      <c r="AM1241" t="s">
        <v>82</v>
      </c>
      <c r="AO1241" t="s">
        <v>83</v>
      </c>
      <c r="AR1241" t="s">
        <v>82</v>
      </c>
      <c r="AT1241" t="s">
        <v>82</v>
      </c>
      <c r="AW1241" t="s">
        <v>72</v>
      </c>
      <c r="AX1241">
        <v>3</v>
      </c>
      <c r="AY1241" t="s">
        <v>14735</v>
      </c>
      <c r="AZ1241" t="s">
        <v>3111</v>
      </c>
      <c r="BA1241" t="s">
        <v>2367</v>
      </c>
      <c r="BB1241">
        <v>29910</v>
      </c>
      <c r="BC1241" t="s">
        <v>87</v>
      </c>
      <c r="BH1241" t="s">
        <v>14734</v>
      </c>
      <c r="BJ1241">
        <v>30387343</v>
      </c>
    </row>
    <row r="1242" spans="1:62" x14ac:dyDescent="0.25">
      <c r="A1242" t="s">
        <v>14800</v>
      </c>
      <c r="B1242" s="2">
        <v>43452</v>
      </c>
      <c r="C1242" t="s">
        <v>63</v>
      </c>
      <c r="D1242" s="3">
        <v>43434.797246192131</v>
      </c>
      <c r="E1242" t="s">
        <v>91</v>
      </c>
      <c r="H1242" t="s">
        <v>14733</v>
      </c>
      <c r="J1242" t="s">
        <v>14734</v>
      </c>
      <c r="L1242" t="s">
        <v>14735</v>
      </c>
      <c r="M1242" t="s">
        <v>2367</v>
      </c>
      <c r="N1242">
        <v>29910</v>
      </c>
      <c r="O1242" t="s">
        <v>70</v>
      </c>
      <c r="Q1242" t="s">
        <v>14736</v>
      </c>
      <c r="S1242" t="s">
        <v>72</v>
      </c>
      <c r="T1242" t="s">
        <v>102</v>
      </c>
      <c r="U1242" t="s">
        <v>2630</v>
      </c>
      <c r="V1242" t="s">
        <v>2470</v>
      </c>
      <c r="W1242" t="s">
        <v>105</v>
      </c>
      <c r="X1242" t="s">
        <v>4971</v>
      </c>
      <c r="Y1242" t="str">
        <f>"37-3011"</f>
        <v>37-3011</v>
      </c>
      <c r="Z1242" t="s">
        <v>94</v>
      </c>
      <c r="AA1242">
        <v>72111</v>
      </c>
      <c r="AB1242">
        <v>8</v>
      </c>
      <c r="AD1242" t="s">
        <v>79</v>
      </c>
      <c r="AE1242" t="s">
        <v>95</v>
      </c>
      <c r="AF1242">
        <v>35</v>
      </c>
      <c r="AG1242" s="4">
        <v>0.20833333333333334</v>
      </c>
      <c r="AH1242" s="4">
        <v>0.54166666666666663</v>
      </c>
      <c r="AI1242" s="5">
        <v>12.81</v>
      </c>
      <c r="AJ1242">
        <v>19.22</v>
      </c>
      <c r="AK1242">
        <v>19.22</v>
      </c>
      <c r="AL1242" t="s">
        <v>81</v>
      </c>
      <c r="AM1242" t="s">
        <v>82</v>
      </c>
      <c r="AO1242" t="s">
        <v>83</v>
      </c>
      <c r="AR1242" t="s">
        <v>82</v>
      </c>
      <c r="AT1242" t="s">
        <v>82</v>
      </c>
      <c r="AW1242" t="s">
        <v>72</v>
      </c>
      <c r="AX1242">
        <v>3</v>
      </c>
      <c r="AY1242" t="s">
        <v>14735</v>
      </c>
      <c r="AZ1242" t="s">
        <v>3111</v>
      </c>
      <c r="BA1242" t="s">
        <v>2367</v>
      </c>
      <c r="BB1242">
        <v>29910</v>
      </c>
      <c r="BC1242" t="s">
        <v>87</v>
      </c>
      <c r="BH1242" t="s">
        <v>14734</v>
      </c>
      <c r="BJ1242">
        <v>30387343</v>
      </c>
    </row>
    <row r="1243" spans="1:62" x14ac:dyDescent="0.25">
      <c r="A1243" t="s">
        <v>14829</v>
      </c>
      <c r="B1243" s="2">
        <v>43452</v>
      </c>
      <c r="C1243" t="s">
        <v>63</v>
      </c>
      <c r="D1243" s="3">
        <v>43434.797664965277</v>
      </c>
      <c r="E1243" t="s">
        <v>91</v>
      </c>
      <c r="H1243" t="s">
        <v>14733</v>
      </c>
      <c r="J1243" t="s">
        <v>14734</v>
      </c>
      <c r="L1243" t="s">
        <v>14735</v>
      </c>
      <c r="M1243" t="s">
        <v>2367</v>
      </c>
      <c r="N1243">
        <v>29910</v>
      </c>
      <c r="O1243" t="s">
        <v>70</v>
      </c>
      <c r="Q1243" t="s">
        <v>14736</v>
      </c>
      <c r="S1243" t="s">
        <v>72</v>
      </c>
      <c r="T1243" t="s">
        <v>102</v>
      </c>
      <c r="U1243" t="s">
        <v>2630</v>
      </c>
      <c r="V1243" t="s">
        <v>1426</v>
      </c>
      <c r="W1243" t="s">
        <v>105</v>
      </c>
      <c r="X1243" t="s">
        <v>14830</v>
      </c>
      <c r="Y1243" t="str">
        <f>"35-9011"</f>
        <v>35-9011</v>
      </c>
      <c r="Z1243" t="s">
        <v>1925</v>
      </c>
      <c r="AA1243">
        <v>72111</v>
      </c>
      <c r="AB1243">
        <v>5</v>
      </c>
      <c r="AD1243" t="s">
        <v>79</v>
      </c>
      <c r="AE1243" t="s">
        <v>95</v>
      </c>
      <c r="AF1243">
        <v>35</v>
      </c>
      <c r="AG1243" s="4">
        <v>0.20833333333333334</v>
      </c>
      <c r="AH1243" s="4">
        <v>0.54166666666666663</v>
      </c>
      <c r="AI1243" s="5">
        <v>9.61</v>
      </c>
      <c r="AJ1243">
        <v>14.42</v>
      </c>
      <c r="AK1243">
        <v>14.42</v>
      </c>
      <c r="AL1243" t="s">
        <v>81</v>
      </c>
      <c r="AM1243" t="s">
        <v>82</v>
      </c>
      <c r="AO1243" t="s">
        <v>83</v>
      </c>
      <c r="AR1243" t="s">
        <v>82</v>
      </c>
      <c r="AT1243" t="s">
        <v>82</v>
      </c>
      <c r="AW1243" t="s">
        <v>72</v>
      </c>
      <c r="AX1243">
        <v>3</v>
      </c>
      <c r="AY1243" t="s">
        <v>14735</v>
      </c>
      <c r="AZ1243" t="s">
        <v>3111</v>
      </c>
      <c r="BA1243" t="s">
        <v>2367</v>
      </c>
      <c r="BB1243">
        <v>29910</v>
      </c>
      <c r="BC1243" t="s">
        <v>87</v>
      </c>
      <c r="BH1243" t="s">
        <v>14734</v>
      </c>
      <c r="BJ1243">
        <v>30387343</v>
      </c>
    </row>
    <row r="1244" spans="1:62" x14ac:dyDescent="0.25">
      <c r="A1244" t="s">
        <v>15211</v>
      </c>
      <c r="B1244" s="2">
        <v>43452</v>
      </c>
      <c r="C1244" t="s">
        <v>63</v>
      </c>
      <c r="D1244" s="3">
        <v>43434.79671170139</v>
      </c>
      <c r="E1244" t="s">
        <v>91</v>
      </c>
      <c r="H1244" t="s">
        <v>14733</v>
      </c>
      <c r="J1244" t="s">
        <v>14734</v>
      </c>
      <c r="L1244" t="s">
        <v>14735</v>
      </c>
      <c r="M1244" t="s">
        <v>2367</v>
      </c>
      <c r="N1244">
        <v>29910</v>
      </c>
      <c r="O1244" t="s">
        <v>70</v>
      </c>
      <c r="Q1244" t="s">
        <v>14736</v>
      </c>
      <c r="S1244" t="s">
        <v>72</v>
      </c>
      <c r="T1244" t="s">
        <v>102</v>
      </c>
      <c r="U1244" t="s">
        <v>2630</v>
      </c>
      <c r="V1244" t="s">
        <v>2470</v>
      </c>
      <c r="W1244" t="s">
        <v>105</v>
      </c>
      <c r="X1244" t="s">
        <v>1500</v>
      </c>
      <c r="Y1244" t="str">
        <f>"35-2014"</f>
        <v>35-2014</v>
      </c>
      <c r="Z1244" t="s">
        <v>301</v>
      </c>
      <c r="AA1244">
        <v>72111</v>
      </c>
      <c r="AB1244">
        <v>20</v>
      </c>
      <c r="AD1244" t="s">
        <v>79</v>
      </c>
      <c r="AE1244" t="s">
        <v>95</v>
      </c>
      <c r="AF1244">
        <v>35</v>
      </c>
      <c r="AG1244" s="4">
        <v>0.20833333333333334</v>
      </c>
      <c r="AH1244" s="4">
        <v>0.54166666666666663</v>
      </c>
      <c r="AI1244" s="6">
        <v>13</v>
      </c>
      <c r="AJ1244">
        <v>19.5</v>
      </c>
      <c r="AK1244">
        <v>19.5</v>
      </c>
      <c r="AL1244" t="s">
        <v>81</v>
      </c>
      <c r="AM1244" t="s">
        <v>82</v>
      </c>
      <c r="AO1244" t="s">
        <v>83</v>
      </c>
      <c r="AR1244" t="s">
        <v>82</v>
      </c>
      <c r="AT1244" t="s">
        <v>82</v>
      </c>
      <c r="AW1244" t="s">
        <v>72</v>
      </c>
      <c r="AX1244">
        <v>3</v>
      </c>
      <c r="AY1244" t="s">
        <v>14735</v>
      </c>
      <c r="AZ1244" t="s">
        <v>3111</v>
      </c>
      <c r="BA1244" t="s">
        <v>2367</v>
      </c>
      <c r="BB1244">
        <v>29910</v>
      </c>
      <c r="BC1244" t="s">
        <v>87</v>
      </c>
      <c r="BH1244" t="s">
        <v>14734</v>
      </c>
      <c r="BJ1244">
        <v>30387343</v>
      </c>
    </row>
    <row r="1245" spans="1:62" x14ac:dyDescent="0.25">
      <c r="A1245" t="s">
        <v>15329</v>
      </c>
      <c r="B1245" s="2">
        <v>43452</v>
      </c>
      <c r="C1245" t="s">
        <v>63</v>
      </c>
      <c r="D1245" s="3">
        <v>43434.795883055558</v>
      </c>
      <c r="E1245" t="s">
        <v>91</v>
      </c>
      <c r="H1245" t="s">
        <v>14733</v>
      </c>
      <c r="J1245" t="s">
        <v>14734</v>
      </c>
      <c r="L1245" t="s">
        <v>14735</v>
      </c>
      <c r="M1245" t="s">
        <v>2367</v>
      </c>
      <c r="N1245">
        <v>29910</v>
      </c>
      <c r="O1245" t="s">
        <v>70</v>
      </c>
      <c r="Q1245" t="s">
        <v>14736</v>
      </c>
      <c r="S1245" t="s">
        <v>72</v>
      </c>
      <c r="T1245" t="s">
        <v>102</v>
      </c>
      <c r="U1245" t="s">
        <v>2630</v>
      </c>
      <c r="V1245" t="s">
        <v>1426</v>
      </c>
      <c r="W1245" t="s">
        <v>105</v>
      </c>
      <c r="X1245" t="s">
        <v>1533</v>
      </c>
      <c r="Y1245" t="str">
        <f>"35-3031"</f>
        <v>35-3031</v>
      </c>
      <c r="Z1245" t="s">
        <v>410</v>
      </c>
      <c r="AA1245">
        <v>72111</v>
      </c>
      <c r="AB1245">
        <v>12</v>
      </c>
      <c r="AD1245" t="s">
        <v>79</v>
      </c>
      <c r="AE1245" t="s">
        <v>95</v>
      </c>
      <c r="AF1245">
        <v>35</v>
      </c>
      <c r="AG1245" s="4">
        <v>0.25</v>
      </c>
      <c r="AH1245" s="4">
        <v>0.58333333333333337</v>
      </c>
      <c r="AI1245" s="5">
        <v>9.3699999999999992</v>
      </c>
      <c r="AJ1245">
        <v>14.06</v>
      </c>
      <c r="AK1245">
        <v>14.06</v>
      </c>
      <c r="AL1245" t="s">
        <v>81</v>
      </c>
      <c r="AM1245" t="s">
        <v>82</v>
      </c>
      <c r="AO1245" t="s">
        <v>83</v>
      </c>
      <c r="AR1245" t="s">
        <v>82</v>
      </c>
      <c r="AT1245" t="s">
        <v>82</v>
      </c>
      <c r="AW1245" t="s">
        <v>72</v>
      </c>
      <c r="AX1245">
        <v>3</v>
      </c>
      <c r="AY1245" t="s">
        <v>14735</v>
      </c>
      <c r="AZ1245" t="s">
        <v>3111</v>
      </c>
      <c r="BA1245" t="s">
        <v>2367</v>
      </c>
      <c r="BB1245">
        <v>29910</v>
      </c>
      <c r="BC1245" t="s">
        <v>87</v>
      </c>
      <c r="BH1245" t="s">
        <v>14734</v>
      </c>
      <c r="BJ1245">
        <v>30387343</v>
      </c>
    </row>
    <row r="1246" spans="1:62" x14ac:dyDescent="0.25">
      <c r="A1246" t="s">
        <v>15748</v>
      </c>
      <c r="B1246" s="2">
        <v>43452</v>
      </c>
      <c r="C1246" t="s">
        <v>63</v>
      </c>
      <c r="D1246" s="3">
        <v>43434.795409837963</v>
      </c>
      <c r="E1246" t="s">
        <v>91</v>
      </c>
      <c r="H1246" t="s">
        <v>14733</v>
      </c>
      <c r="J1246" t="s">
        <v>14734</v>
      </c>
      <c r="L1246" t="s">
        <v>14735</v>
      </c>
      <c r="M1246" t="s">
        <v>2367</v>
      </c>
      <c r="N1246">
        <v>29910</v>
      </c>
      <c r="O1246" t="s">
        <v>70</v>
      </c>
      <c r="Q1246" t="s">
        <v>14736</v>
      </c>
      <c r="S1246" t="s">
        <v>72</v>
      </c>
      <c r="T1246" t="s">
        <v>102</v>
      </c>
      <c r="U1246" t="s">
        <v>2630</v>
      </c>
      <c r="V1246" t="s">
        <v>1426</v>
      </c>
      <c r="W1246" t="s">
        <v>105</v>
      </c>
      <c r="X1246" t="s">
        <v>7035</v>
      </c>
      <c r="Y1246" t="str">
        <f>"39-3091"</f>
        <v>39-3091</v>
      </c>
      <c r="Z1246" t="s">
        <v>677</v>
      </c>
      <c r="AA1246">
        <v>72111</v>
      </c>
      <c r="AB1246">
        <v>6</v>
      </c>
      <c r="AD1246" t="s">
        <v>79</v>
      </c>
      <c r="AE1246" t="s">
        <v>95</v>
      </c>
      <c r="AF1246">
        <v>35</v>
      </c>
      <c r="AG1246" s="4">
        <v>0.375</v>
      </c>
      <c r="AH1246" s="4">
        <v>0.70833333333333337</v>
      </c>
      <c r="AI1246" s="5">
        <v>11.5</v>
      </c>
      <c r="AJ1246">
        <v>17.25</v>
      </c>
      <c r="AK1246">
        <v>17.25</v>
      </c>
      <c r="AL1246" t="s">
        <v>81</v>
      </c>
      <c r="AM1246" t="s">
        <v>82</v>
      </c>
      <c r="AO1246" t="s">
        <v>83</v>
      </c>
      <c r="AR1246" t="s">
        <v>82</v>
      </c>
      <c r="AT1246" t="s">
        <v>82</v>
      </c>
      <c r="AW1246" t="s">
        <v>72</v>
      </c>
      <c r="AX1246">
        <v>3</v>
      </c>
      <c r="AY1246" t="s">
        <v>14735</v>
      </c>
      <c r="AZ1246" t="s">
        <v>3111</v>
      </c>
      <c r="BA1246" t="s">
        <v>2367</v>
      </c>
      <c r="BB1246">
        <v>29910</v>
      </c>
      <c r="BC1246" t="s">
        <v>87</v>
      </c>
      <c r="BH1246" t="s">
        <v>14734</v>
      </c>
      <c r="BJ1246">
        <v>30387343</v>
      </c>
    </row>
    <row r="1247" spans="1:62" x14ac:dyDescent="0.25">
      <c r="A1247" t="s">
        <v>17137</v>
      </c>
      <c r="B1247" s="2">
        <v>43452</v>
      </c>
      <c r="C1247" t="s">
        <v>63</v>
      </c>
      <c r="D1247" s="3">
        <v>43434.793365046295</v>
      </c>
      <c r="E1247" t="s">
        <v>91</v>
      </c>
      <c r="H1247" t="s">
        <v>17138</v>
      </c>
      <c r="J1247" t="s">
        <v>17139</v>
      </c>
      <c r="L1247" t="s">
        <v>2058</v>
      </c>
      <c r="M1247" t="s">
        <v>69</v>
      </c>
      <c r="N1247">
        <v>40324</v>
      </c>
      <c r="O1247" t="s">
        <v>70</v>
      </c>
      <c r="Q1247" t="s">
        <v>17140</v>
      </c>
      <c r="S1247" t="s">
        <v>72</v>
      </c>
      <c r="T1247" t="s">
        <v>12918</v>
      </c>
      <c r="U1247" t="s">
        <v>4627</v>
      </c>
      <c r="V1247" t="s">
        <v>4628</v>
      </c>
      <c r="W1247" t="s">
        <v>323</v>
      </c>
      <c r="X1247" t="s">
        <v>12584</v>
      </c>
      <c r="Y1247" t="str">
        <f>"37-3011"</f>
        <v>37-3011</v>
      </c>
      <c r="Z1247" t="s">
        <v>94</v>
      </c>
      <c r="AA1247">
        <v>56173</v>
      </c>
      <c r="AB1247">
        <v>21</v>
      </c>
      <c r="AD1247" t="s">
        <v>79</v>
      </c>
      <c r="AE1247" t="s">
        <v>95</v>
      </c>
      <c r="AF1247">
        <v>40</v>
      </c>
      <c r="AG1247" s="4">
        <v>0.3125</v>
      </c>
      <c r="AH1247" s="4">
        <v>0.66666666666666663</v>
      </c>
      <c r="AI1247" s="5">
        <v>13.12</v>
      </c>
      <c r="AJ1247">
        <v>19.68</v>
      </c>
      <c r="AL1247" t="s">
        <v>81</v>
      </c>
      <c r="AM1247" t="s">
        <v>82</v>
      </c>
      <c r="AO1247" t="s">
        <v>83</v>
      </c>
      <c r="AR1247" t="s">
        <v>82</v>
      </c>
      <c r="AT1247" t="s">
        <v>82</v>
      </c>
      <c r="AW1247" t="s">
        <v>82</v>
      </c>
      <c r="AY1247" t="s">
        <v>68</v>
      </c>
      <c r="AZ1247" t="s">
        <v>1837</v>
      </c>
      <c r="BA1247" t="s">
        <v>69</v>
      </c>
      <c r="BB1247">
        <v>40508</v>
      </c>
      <c r="BC1247" t="s">
        <v>79</v>
      </c>
      <c r="BH1247" t="s">
        <v>17141</v>
      </c>
      <c r="BJ1247">
        <v>274128534</v>
      </c>
    </row>
    <row r="1248" spans="1:62" x14ac:dyDescent="0.25">
      <c r="A1248" t="s">
        <v>17849</v>
      </c>
      <c r="B1248" s="2">
        <v>43452</v>
      </c>
      <c r="C1248" t="s">
        <v>63</v>
      </c>
      <c r="D1248" s="3">
        <v>43434.793711261576</v>
      </c>
      <c r="E1248" t="s">
        <v>91</v>
      </c>
      <c r="H1248" t="s">
        <v>17850</v>
      </c>
      <c r="J1248" t="s">
        <v>17851</v>
      </c>
      <c r="L1248" t="s">
        <v>17852</v>
      </c>
      <c r="M1248" t="s">
        <v>69</v>
      </c>
      <c r="N1248">
        <v>40330</v>
      </c>
      <c r="O1248" t="s">
        <v>70</v>
      </c>
      <c r="Q1248" t="s">
        <v>17853</v>
      </c>
      <c r="S1248" t="s">
        <v>72</v>
      </c>
      <c r="T1248" t="s">
        <v>12918</v>
      </c>
      <c r="U1248" t="s">
        <v>4627</v>
      </c>
      <c r="V1248" t="s">
        <v>4628</v>
      </c>
      <c r="W1248" t="s">
        <v>323</v>
      </c>
      <c r="X1248" t="s">
        <v>12584</v>
      </c>
      <c r="Y1248" t="str">
        <f>"37-3011"</f>
        <v>37-3011</v>
      </c>
      <c r="Z1248" t="s">
        <v>94</v>
      </c>
      <c r="AA1248">
        <v>54132</v>
      </c>
      <c r="AB1248">
        <v>21</v>
      </c>
      <c r="AD1248" t="s">
        <v>79</v>
      </c>
      <c r="AE1248" t="s">
        <v>95</v>
      </c>
      <c r="AF1248">
        <v>35</v>
      </c>
      <c r="AG1248" s="4">
        <v>0.29166666666666669</v>
      </c>
      <c r="AH1248" s="4">
        <v>0.625</v>
      </c>
      <c r="AI1248" s="5">
        <v>12.1</v>
      </c>
      <c r="AJ1248">
        <v>18.149999999999999</v>
      </c>
      <c r="AL1248" t="s">
        <v>81</v>
      </c>
      <c r="AM1248" t="s">
        <v>82</v>
      </c>
      <c r="AO1248" t="s">
        <v>83</v>
      </c>
      <c r="AR1248" t="s">
        <v>82</v>
      </c>
      <c r="AT1248" t="s">
        <v>82</v>
      </c>
      <c r="AW1248" t="s">
        <v>82</v>
      </c>
      <c r="AY1248" t="s">
        <v>17852</v>
      </c>
      <c r="AZ1248" t="s">
        <v>6363</v>
      </c>
      <c r="BA1248" t="s">
        <v>69</v>
      </c>
      <c r="BB1248">
        <v>40330</v>
      </c>
      <c r="BC1248" t="s">
        <v>79</v>
      </c>
      <c r="BH1248" t="s">
        <v>17854</v>
      </c>
      <c r="BJ1248">
        <v>383845550</v>
      </c>
    </row>
    <row r="1249" spans="1:62" x14ac:dyDescent="0.25">
      <c r="A1249" t="s">
        <v>24854</v>
      </c>
      <c r="B1249" s="2">
        <v>43452</v>
      </c>
      <c r="C1249" t="s">
        <v>63</v>
      </c>
      <c r="D1249" s="3">
        <v>43446.056425324074</v>
      </c>
      <c r="E1249" t="s">
        <v>91</v>
      </c>
      <c r="H1249" t="s">
        <v>4673</v>
      </c>
      <c r="I1249" t="s">
        <v>4674</v>
      </c>
      <c r="J1249" t="s">
        <v>4675</v>
      </c>
      <c r="L1249" t="s">
        <v>4676</v>
      </c>
      <c r="M1249" t="s">
        <v>105</v>
      </c>
      <c r="N1249">
        <v>75071</v>
      </c>
      <c r="O1249" t="s">
        <v>70</v>
      </c>
      <c r="Q1249" t="s">
        <v>4677</v>
      </c>
      <c r="S1249" t="s">
        <v>72</v>
      </c>
      <c r="T1249" t="s">
        <v>1917</v>
      </c>
      <c r="U1249" t="s">
        <v>1918</v>
      </c>
      <c r="V1249" t="s">
        <v>1919</v>
      </c>
      <c r="W1249" t="s">
        <v>105</v>
      </c>
      <c r="X1249" t="s">
        <v>106</v>
      </c>
      <c r="Y1249" t="str">
        <f>"37-3011"</f>
        <v>37-3011</v>
      </c>
      <c r="Z1249" t="s">
        <v>94</v>
      </c>
      <c r="AA1249">
        <v>561730</v>
      </c>
      <c r="AB1249">
        <v>7</v>
      </c>
      <c r="AD1249" t="s">
        <v>79</v>
      </c>
      <c r="AE1249" t="s">
        <v>80</v>
      </c>
      <c r="AF1249">
        <v>40</v>
      </c>
      <c r="AG1249" s="4">
        <v>0.29166666666666669</v>
      </c>
      <c r="AH1249" s="4">
        <v>0.70833333333333337</v>
      </c>
      <c r="AI1249" s="5">
        <v>13.94</v>
      </c>
      <c r="AJ1249">
        <v>20.91</v>
      </c>
      <c r="AL1249" t="s">
        <v>81</v>
      </c>
      <c r="AM1249" t="s">
        <v>82</v>
      </c>
      <c r="AO1249" t="s">
        <v>83</v>
      </c>
      <c r="AR1249" t="s">
        <v>82</v>
      </c>
      <c r="AT1249" t="s">
        <v>82</v>
      </c>
      <c r="AW1249" t="s">
        <v>82</v>
      </c>
      <c r="AY1249" t="s">
        <v>4676</v>
      </c>
      <c r="AZ1249" t="s">
        <v>1594</v>
      </c>
      <c r="BA1249" t="s">
        <v>105</v>
      </c>
      <c r="BB1249">
        <v>75071</v>
      </c>
      <c r="BC1249" t="s">
        <v>79</v>
      </c>
      <c r="BH1249" t="s">
        <v>4675</v>
      </c>
      <c r="BJ1249">
        <v>522418027</v>
      </c>
    </row>
    <row r="1250" spans="1:62" x14ac:dyDescent="0.25">
      <c r="A1250" t="s">
        <v>25335</v>
      </c>
      <c r="B1250" s="2">
        <v>43452</v>
      </c>
      <c r="C1250" t="s">
        <v>63</v>
      </c>
      <c r="D1250" s="3">
        <v>43447.276311307869</v>
      </c>
      <c r="E1250" t="s">
        <v>3355</v>
      </c>
      <c r="H1250" t="s">
        <v>10113</v>
      </c>
      <c r="I1250" t="s">
        <v>10114</v>
      </c>
      <c r="J1250" t="s">
        <v>10115</v>
      </c>
      <c r="L1250" t="s">
        <v>10116</v>
      </c>
      <c r="M1250" t="s">
        <v>787</v>
      </c>
      <c r="N1250">
        <v>35215</v>
      </c>
      <c r="O1250" t="s">
        <v>70</v>
      </c>
      <c r="Q1250" t="s">
        <v>10117</v>
      </c>
      <c r="S1250" t="s">
        <v>82</v>
      </c>
      <c r="U1250" t="s">
        <v>92</v>
      </c>
      <c r="X1250" t="s">
        <v>10114</v>
      </c>
      <c r="Y1250" t="str">
        <f>""</f>
        <v/>
      </c>
      <c r="AA1250">
        <v>236118</v>
      </c>
      <c r="AB1250">
        <v>100</v>
      </c>
      <c r="AD1250" t="s">
        <v>79</v>
      </c>
      <c r="AF1250">
        <v>40</v>
      </c>
      <c r="AI1250" s="6">
        <v>10</v>
      </c>
      <c r="AJ1250">
        <v>15</v>
      </c>
      <c r="AM1250" t="s">
        <v>82</v>
      </c>
      <c r="AO1250" t="s">
        <v>83</v>
      </c>
      <c r="AP1250" t="s">
        <v>67</v>
      </c>
      <c r="AQ1250" t="s">
        <v>67</v>
      </c>
      <c r="AR1250" t="s">
        <v>82</v>
      </c>
      <c r="AT1250" t="s">
        <v>82</v>
      </c>
      <c r="AW1250" t="s">
        <v>82</v>
      </c>
      <c r="AY1250" t="s">
        <v>10116</v>
      </c>
      <c r="AZ1250" t="s">
        <v>67</v>
      </c>
      <c r="BA1250" t="s">
        <v>787</v>
      </c>
      <c r="BB1250">
        <v>35215</v>
      </c>
      <c r="BC1250" t="s">
        <v>87</v>
      </c>
      <c r="BD1250" t="s">
        <v>67</v>
      </c>
      <c r="BE1250" t="s">
        <v>67</v>
      </c>
      <c r="BH1250" t="s">
        <v>10115</v>
      </c>
      <c r="BJ1250">
        <v>474600348</v>
      </c>
    </row>
    <row r="1251" spans="1:62" x14ac:dyDescent="0.25">
      <c r="A1251" t="s">
        <v>26084</v>
      </c>
      <c r="B1251" s="2">
        <v>43452</v>
      </c>
      <c r="C1251" t="s">
        <v>63</v>
      </c>
      <c r="D1251" s="3">
        <v>43452.214405902778</v>
      </c>
      <c r="E1251" t="s">
        <v>91</v>
      </c>
      <c r="H1251" t="s">
        <v>26085</v>
      </c>
      <c r="I1251" t="s">
        <v>26086</v>
      </c>
      <c r="J1251" t="s">
        <v>26087</v>
      </c>
      <c r="L1251" t="s">
        <v>18783</v>
      </c>
      <c r="M1251" t="s">
        <v>783</v>
      </c>
      <c r="N1251">
        <v>44133</v>
      </c>
      <c r="O1251" t="s">
        <v>70</v>
      </c>
      <c r="Q1251" t="s">
        <v>26088</v>
      </c>
      <c r="S1251" t="s">
        <v>72</v>
      </c>
      <c r="T1251" t="s">
        <v>13303</v>
      </c>
      <c r="U1251" t="s">
        <v>3891</v>
      </c>
      <c r="V1251" t="s">
        <v>1757</v>
      </c>
      <c r="W1251" t="s">
        <v>278</v>
      </c>
      <c r="X1251" t="s">
        <v>106</v>
      </c>
      <c r="Y1251" t="str">
        <f>"37-3011"</f>
        <v>37-3011</v>
      </c>
      <c r="Z1251" t="s">
        <v>94</v>
      </c>
      <c r="AA1251">
        <v>561730</v>
      </c>
      <c r="AB1251">
        <v>6</v>
      </c>
      <c r="AD1251" t="s">
        <v>79</v>
      </c>
      <c r="AE1251" t="s">
        <v>80</v>
      </c>
      <c r="AF1251">
        <v>40</v>
      </c>
      <c r="AG1251" s="4">
        <v>0.33333333333333331</v>
      </c>
      <c r="AH1251" s="4">
        <v>0.6875</v>
      </c>
      <c r="AI1251" s="5">
        <v>13.7</v>
      </c>
      <c r="AJ1251">
        <v>20.55</v>
      </c>
      <c r="AL1251" t="s">
        <v>81</v>
      </c>
      <c r="AM1251" t="s">
        <v>82</v>
      </c>
      <c r="AO1251" t="s">
        <v>83</v>
      </c>
      <c r="AR1251" t="s">
        <v>82</v>
      </c>
      <c r="AT1251" t="s">
        <v>82</v>
      </c>
      <c r="AW1251" t="s">
        <v>82</v>
      </c>
      <c r="AY1251" t="s">
        <v>15013</v>
      </c>
      <c r="AZ1251" t="s">
        <v>7299</v>
      </c>
      <c r="BA1251" t="s">
        <v>783</v>
      </c>
      <c r="BB1251">
        <v>44133</v>
      </c>
      <c r="BC1251" t="s">
        <v>79</v>
      </c>
      <c r="BH1251" t="s">
        <v>26089</v>
      </c>
      <c r="BJ1251">
        <v>341605511</v>
      </c>
    </row>
    <row r="1252" spans="1:62" x14ac:dyDescent="0.25">
      <c r="A1252" t="s">
        <v>1777</v>
      </c>
      <c r="B1252" s="2">
        <v>43453</v>
      </c>
      <c r="C1252" t="s">
        <v>63</v>
      </c>
      <c r="D1252" s="3">
        <v>43420.791764861111</v>
      </c>
      <c r="E1252" t="s">
        <v>1763</v>
      </c>
      <c r="F1252" s="2">
        <v>43511</v>
      </c>
      <c r="G1252" s="2">
        <v>43814</v>
      </c>
      <c r="H1252" t="s">
        <v>1778</v>
      </c>
      <c r="J1252" t="s">
        <v>1779</v>
      </c>
      <c r="K1252" t="s">
        <v>1780</v>
      </c>
      <c r="L1252" t="s">
        <v>1781</v>
      </c>
      <c r="M1252" t="s">
        <v>278</v>
      </c>
      <c r="N1252">
        <v>23035</v>
      </c>
      <c r="O1252" t="s">
        <v>70</v>
      </c>
      <c r="Q1252" t="s">
        <v>1782</v>
      </c>
      <c r="S1252" t="s">
        <v>72</v>
      </c>
      <c r="T1252" t="s">
        <v>1738</v>
      </c>
      <c r="U1252" t="s">
        <v>1739</v>
      </c>
      <c r="V1252" t="s">
        <v>1740</v>
      </c>
      <c r="W1252" t="s">
        <v>278</v>
      </c>
      <c r="X1252" t="s">
        <v>1783</v>
      </c>
      <c r="Y1252" t="str">
        <f>"47-2061"</f>
        <v>47-2061</v>
      </c>
      <c r="Z1252" t="s">
        <v>326</v>
      </c>
      <c r="AA1252">
        <v>238990</v>
      </c>
      <c r="AB1252">
        <v>8</v>
      </c>
      <c r="AC1252">
        <v>8</v>
      </c>
      <c r="AD1252" t="s">
        <v>79</v>
      </c>
      <c r="AE1252" t="s">
        <v>95</v>
      </c>
      <c r="AF1252">
        <v>40</v>
      </c>
      <c r="AG1252" s="4">
        <v>0.33333333333333331</v>
      </c>
      <c r="AH1252" s="4">
        <v>0.6875</v>
      </c>
      <c r="AI1252" s="5">
        <v>13.54</v>
      </c>
      <c r="AJ1252">
        <v>20.309999999999999</v>
      </c>
      <c r="AK1252">
        <v>20.309999999999999</v>
      </c>
      <c r="AL1252" t="s">
        <v>81</v>
      </c>
      <c r="AM1252" t="s">
        <v>82</v>
      </c>
      <c r="AO1252" t="s">
        <v>83</v>
      </c>
      <c r="AR1252" t="s">
        <v>82</v>
      </c>
      <c r="AT1252" t="s">
        <v>82</v>
      </c>
      <c r="AW1252" t="s">
        <v>82</v>
      </c>
      <c r="AY1252" t="s">
        <v>1781</v>
      </c>
      <c r="AZ1252" t="s">
        <v>1784</v>
      </c>
      <c r="BA1252" t="s">
        <v>278</v>
      </c>
      <c r="BB1252">
        <v>23035</v>
      </c>
      <c r="BC1252" t="s">
        <v>79</v>
      </c>
      <c r="BH1252" t="s">
        <v>1785</v>
      </c>
      <c r="BJ1252">
        <v>541438626</v>
      </c>
    </row>
    <row r="1253" spans="1:62" x14ac:dyDescent="0.25">
      <c r="A1253" t="s">
        <v>2103</v>
      </c>
      <c r="B1253" s="2">
        <v>43453</v>
      </c>
      <c r="C1253" t="s">
        <v>63</v>
      </c>
      <c r="D1253" s="3">
        <v>43408.793112858795</v>
      </c>
      <c r="E1253" t="s">
        <v>1763</v>
      </c>
      <c r="F1253" s="2">
        <v>43497</v>
      </c>
      <c r="G1253" s="2">
        <v>43799</v>
      </c>
      <c r="H1253" t="s">
        <v>2104</v>
      </c>
      <c r="J1253" t="s">
        <v>2105</v>
      </c>
      <c r="L1253" t="s">
        <v>2106</v>
      </c>
      <c r="M1253" t="s">
        <v>69</v>
      </c>
      <c r="N1253">
        <v>40299</v>
      </c>
      <c r="O1253" t="s">
        <v>70</v>
      </c>
      <c r="Q1253" t="s">
        <v>2107</v>
      </c>
      <c r="S1253" t="s">
        <v>72</v>
      </c>
      <c r="T1253" t="s">
        <v>524</v>
      </c>
      <c r="U1253" t="s">
        <v>525</v>
      </c>
      <c r="V1253" t="s">
        <v>526</v>
      </c>
      <c r="W1253" t="s">
        <v>69</v>
      </c>
      <c r="X1253" t="s">
        <v>1539</v>
      </c>
      <c r="Y1253" t="str">
        <f>"49-9098"</f>
        <v>49-9098</v>
      </c>
      <c r="Z1253" t="s">
        <v>1263</v>
      </c>
      <c r="AA1253">
        <v>561730</v>
      </c>
      <c r="AB1253">
        <v>30</v>
      </c>
      <c r="AC1253">
        <v>21</v>
      </c>
      <c r="AD1253" t="s">
        <v>79</v>
      </c>
      <c r="AE1253" t="s">
        <v>95</v>
      </c>
      <c r="AF1253">
        <v>35</v>
      </c>
      <c r="AG1253" s="4">
        <v>0.33333333333333331</v>
      </c>
      <c r="AH1253" s="4">
        <v>0.66666666666666663</v>
      </c>
      <c r="AI1253" s="5">
        <v>19.52</v>
      </c>
      <c r="AJ1253">
        <v>29.28</v>
      </c>
      <c r="AK1253">
        <v>29.28</v>
      </c>
      <c r="AL1253" t="s">
        <v>81</v>
      </c>
      <c r="AM1253" t="s">
        <v>82</v>
      </c>
      <c r="AO1253" t="s">
        <v>83</v>
      </c>
      <c r="AP1253" t="s">
        <v>130</v>
      </c>
      <c r="AQ1253" t="s">
        <v>130</v>
      </c>
      <c r="AR1253" t="s">
        <v>82</v>
      </c>
      <c r="AT1253" t="s">
        <v>82</v>
      </c>
      <c r="AW1253" t="s">
        <v>82</v>
      </c>
      <c r="AY1253" t="s">
        <v>2106</v>
      </c>
      <c r="AZ1253" t="s">
        <v>713</v>
      </c>
      <c r="BA1253" t="s">
        <v>69</v>
      </c>
      <c r="BB1253">
        <v>40299</v>
      </c>
      <c r="BC1253" t="s">
        <v>79</v>
      </c>
      <c r="BH1253" t="s">
        <v>2105</v>
      </c>
      <c r="BJ1253">
        <v>311824625</v>
      </c>
    </row>
    <row r="1254" spans="1:62" x14ac:dyDescent="0.25">
      <c r="A1254" t="s">
        <v>2165</v>
      </c>
      <c r="B1254" s="2">
        <v>43453</v>
      </c>
      <c r="C1254" t="s">
        <v>63</v>
      </c>
      <c r="D1254" s="3">
        <v>43409.12038172454</v>
      </c>
      <c r="E1254" t="s">
        <v>64</v>
      </c>
      <c r="F1254" s="2">
        <v>43497</v>
      </c>
      <c r="G1254" s="2">
        <v>43799</v>
      </c>
      <c r="H1254" t="s">
        <v>2166</v>
      </c>
      <c r="J1254" t="s">
        <v>2167</v>
      </c>
      <c r="K1254" t="s">
        <v>2168</v>
      </c>
      <c r="L1254" t="s">
        <v>2169</v>
      </c>
      <c r="M1254" t="s">
        <v>232</v>
      </c>
      <c r="N1254">
        <v>11003</v>
      </c>
      <c r="O1254" t="s">
        <v>70</v>
      </c>
      <c r="Q1254" t="s">
        <v>2170</v>
      </c>
      <c r="S1254" t="s">
        <v>72</v>
      </c>
      <c r="T1254" t="s">
        <v>524</v>
      </c>
      <c r="U1254" t="s">
        <v>525</v>
      </c>
      <c r="V1254" t="s">
        <v>526</v>
      </c>
      <c r="W1254" t="s">
        <v>69</v>
      </c>
      <c r="X1254" t="s">
        <v>1748</v>
      </c>
      <c r="Y1254" t="str">
        <f>"39-2021"</f>
        <v>39-2021</v>
      </c>
      <c r="Z1254" t="s">
        <v>78</v>
      </c>
      <c r="AA1254">
        <v>711212</v>
      </c>
      <c r="AB1254">
        <v>80</v>
      </c>
      <c r="AC1254">
        <v>80</v>
      </c>
      <c r="AD1254" t="s">
        <v>79</v>
      </c>
      <c r="AE1254" t="s">
        <v>95</v>
      </c>
      <c r="AF1254">
        <v>35</v>
      </c>
      <c r="AG1254" s="4">
        <v>0.27083333333333331</v>
      </c>
      <c r="AH1254" s="4">
        <v>0.5</v>
      </c>
      <c r="AI1254" s="5">
        <v>14.29</v>
      </c>
      <c r="AJ1254">
        <v>21.44</v>
      </c>
      <c r="AK1254">
        <v>21.44</v>
      </c>
      <c r="AL1254" t="s">
        <v>81</v>
      </c>
      <c r="AM1254" t="s">
        <v>82</v>
      </c>
      <c r="AO1254" t="s">
        <v>83</v>
      </c>
      <c r="AP1254" t="s">
        <v>67</v>
      </c>
      <c r="AQ1254" t="s">
        <v>67</v>
      </c>
      <c r="AR1254" t="s">
        <v>82</v>
      </c>
      <c r="AT1254" t="s">
        <v>82</v>
      </c>
      <c r="AW1254" t="s">
        <v>82</v>
      </c>
      <c r="AY1254" t="s">
        <v>2169</v>
      </c>
      <c r="AZ1254" t="s">
        <v>698</v>
      </c>
      <c r="BA1254" t="s">
        <v>232</v>
      </c>
      <c r="BB1254">
        <v>11003</v>
      </c>
      <c r="BC1254" t="s">
        <v>79</v>
      </c>
      <c r="BH1254" t="s">
        <v>2167</v>
      </c>
      <c r="BJ1254">
        <v>261259245</v>
      </c>
    </row>
    <row r="1255" spans="1:62" x14ac:dyDescent="0.25">
      <c r="A1255" t="s">
        <v>2212</v>
      </c>
      <c r="B1255" s="2">
        <v>43453</v>
      </c>
      <c r="C1255" t="s">
        <v>63</v>
      </c>
      <c r="D1255" s="3">
        <v>43409.114463854166</v>
      </c>
      <c r="E1255" t="s">
        <v>1763</v>
      </c>
      <c r="F1255" s="2">
        <v>43497</v>
      </c>
      <c r="G1255" s="2">
        <v>43799</v>
      </c>
      <c r="H1255" t="s">
        <v>2213</v>
      </c>
      <c r="J1255" t="s">
        <v>2214</v>
      </c>
      <c r="K1255" t="s">
        <v>2215</v>
      </c>
      <c r="L1255" t="s">
        <v>2144</v>
      </c>
      <c r="M1255" t="s">
        <v>232</v>
      </c>
      <c r="N1255">
        <v>11001</v>
      </c>
      <c r="O1255" t="s">
        <v>70</v>
      </c>
      <c r="Q1255" t="s">
        <v>2216</v>
      </c>
      <c r="S1255" t="s">
        <v>72</v>
      </c>
      <c r="T1255" t="s">
        <v>524</v>
      </c>
      <c r="U1255" t="s">
        <v>2217</v>
      </c>
      <c r="V1255" t="s">
        <v>526</v>
      </c>
      <c r="W1255" t="s">
        <v>69</v>
      </c>
      <c r="X1255" t="s">
        <v>1748</v>
      </c>
      <c r="Y1255" t="str">
        <f>"39-2021"</f>
        <v>39-2021</v>
      </c>
      <c r="Z1255" t="s">
        <v>78</v>
      </c>
      <c r="AA1255">
        <v>711219</v>
      </c>
      <c r="AB1255">
        <v>11</v>
      </c>
      <c r="AC1255">
        <v>11</v>
      </c>
      <c r="AD1255" t="s">
        <v>79</v>
      </c>
      <c r="AE1255" t="s">
        <v>95</v>
      </c>
      <c r="AF1255">
        <v>35</v>
      </c>
      <c r="AG1255" s="4">
        <v>0.33333333333333331</v>
      </c>
      <c r="AH1255" s="4">
        <v>0.66666666666666663</v>
      </c>
      <c r="AI1255" s="5">
        <v>14.29</v>
      </c>
      <c r="AJ1255">
        <v>21.44</v>
      </c>
      <c r="AK1255">
        <v>21.44</v>
      </c>
      <c r="AL1255" t="s">
        <v>81</v>
      </c>
      <c r="AM1255" t="s">
        <v>82</v>
      </c>
      <c r="AO1255" t="s">
        <v>83</v>
      </c>
      <c r="AP1255" t="s">
        <v>130</v>
      </c>
      <c r="AQ1255" t="s">
        <v>130</v>
      </c>
      <c r="AR1255" t="s">
        <v>82</v>
      </c>
      <c r="AT1255" t="s">
        <v>82</v>
      </c>
      <c r="AW1255" t="s">
        <v>82</v>
      </c>
      <c r="AY1255" t="s">
        <v>2144</v>
      </c>
      <c r="AZ1255" t="s">
        <v>698</v>
      </c>
      <c r="BA1255" t="s">
        <v>232</v>
      </c>
      <c r="BB1255">
        <v>11001</v>
      </c>
      <c r="BC1255" t="s">
        <v>79</v>
      </c>
      <c r="BH1255" t="s">
        <v>2214</v>
      </c>
      <c r="BI1255" t="s">
        <v>2215</v>
      </c>
      <c r="BJ1255">
        <v>800702424</v>
      </c>
    </row>
    <row r="1256" spans="1:62" x14ac:dyDescent="0.25">
      <c r="A1256" t="s">
        <v>2775</v>
      </c>
      <c r="B1256" s="2">
        <v>43453</v>
      </c>
      <c r="C1256" t="s">
        <v>63</v>
      </c>
      <c r="D1256" s="3">
        <v>43396.077307893516</v>
      </c>
      <c r="E1256" t="s">
        <v>117</v>
      </c>
      <c r="H1256" t="s">
        <v>2776</v>
      </c>
      <c r="I1256" t="s">
        <v>2777</v>
      </c>
      <c r="J1256" t="s">
        <v>2778</v>
      </c>
      <c r="K1256" t="s">
        <v>67</v>
      </c>
      <c r="L1256" t="s">
        <v>2779</v>
      </c>
      <c r="M1256" t="s">
        <v>278</v>
      </c>
      <c r="N1256">
        <v>23669</v>
      </c>
      <c r="O1256" t="s">
        <v>70</v>
      </c>
      <c r="P1256" t="s">
        <v>67</v>
      </c>
      <c r="Q1256" t="s">
        <v>2780</v>
      </c>
      <c r="S1256" t="s">
        <v>82</v>
      </c>
      <c r="U1256" t="s">
        <v>92</v>
      </c>
      <c r="X1256" t="s">
        <v>2781</v>
      </c>
      <c r="Y1256" t="str">
        <f>"37-2012"</f>
        <v>37-2012</v>
      </c>
      <c r="Z1256" t="s">
        <v>373</v>
      </c>
      <c r="AA1256">
        <v>5613</v>
      </c>
      <c r="AB1256">
        <v>6</v>
      </c>
      <c r="AD1256" t="s">
        <v>79</v>
      </c>
      <c r="AE1256" t="s">
        <v>1218</v>
      </c>
      <c r="AF1256">
        <v>30</v>
      </c>
      <c r="AG1256" s="4">
        <v>0.375</v>
      </c>
      <c r="AH1256" s="4">
        <v>0.64583333333333337</v>
      </c>
      <c r="AI1256" s="5">
        <v>9.66</v>
      </c>
      <c r="AJ1256">
        <v>1.5</v>
      </c>
      <c r="AK1256">
        <v>1.5</v>
      </c>
      <c r="AL1256" t="s">
        <v>81</v>
      </c>
      <c r="AM1256" t="s">
        <v>82</v>
      </c>
      <c r="AO1256" t="s">
        <v>213</v>
      </c>
      <c r="AP1256" t="s">
        <v>67</v>
      </c>
      <c r="AQ1256" t="s">
        <v>67</v>
      </c>
      <c r="AR1256" t="s">
        <v>82</v>
      </c>
      <c r="AT1256" t="s">
        <v>82</v>
      </c>
      <c r="AW1256" t="s">
        <v>82</v>
      </c>
      <c r="AY1256" t="s">
        <v>2782</v>
      </c>
      <c r="AZ1256" t="s">
        <v>2783</v>
      </c>
      <c r="BA1256" t="s">
        <v>278</v>
      </c>
      <c r="BB1256">
        <v>23669</v>
      </c>
      <c r="BC1256" t="s">
        <v>79</v>
      </c>
      <c r="BH1256" t="s">
        <v>2784</v>
      </c>
      <c r="BI1256" t="s">
        <v>67</v>
      </c>
      <c r="BJ1256">
        <v>830478635</v>
      </c>
    </row>
    <row r="1257" spans="1:62" x14ac:dyDescent="0.25">
      <c r="A1257" t="s">
        <v>2943</v>
      </c>
      <c r="B1257" s="2">
        <v>43453</v>
      </c>
      <c r="C1257" t="s">
        <v>63</v>
      </c>
      <c r="D1257" s="3">
        <v>43446.197537453707</v>
      </c>
      <c r="E1257" t="s">
        <v>91</v>
      </c>
      <c r="H1257" t="s">
        <v>2944</v>
      </c>
      <c r="J1257" t="s">
        <v>2945</v>
      </c>
      <c r="L1257" t="s">
        <v>2946</v>
      </c>
      <c r="M1257" t="s">
        <v>1064</v>
      </c>
      <c r="N1257">
        <v>37087</v>
      </c>
      <c r="O1257" t="s">
        <v>70</v>
      </c>
      <c r="Q1257" t="s">
        <v>2947</v>
      </c>
      <c r="S1257" t="s">
        <v>72</v>
      </c>
      <c r="T1257" t="s">
        <v>2824</v>
      </c>
      <c r="U1257" t="s">
        <v>2825</v>
      </c>
      <c r="V1257" t="s">
        <v>642</v>
      </c>
      <c r="W1257" t="s">
        <v>105</v>
      </c>
      <c r="X1257" t="s">
        <v>2948</v>
      </c>
      <c r="Y1257" t="str">
        <f>"37-3011"</f>
        <v>37-3011</v>
      </c>
      <c r="Z1257" t="s">
        <v>94</v>
      </c>
      <c r="AA1257">
        <v>561730</v>
      </c>
      <c r="AB1257">
        <v>12</v>
      </c>
      <c r="AD1257" t="s">
        <v>79</v>
      </c>
      <c r="AE1257" t="s">
        <v>95</v>
      </c>
      <c r="AF1257">
        <v>40</v>
      </c>
      <c r="AG1257" s="4">
        <v>0.29166666666666669</v>
      </c>
      <c r="AH1257" s="4">
        <v>0.66666666666666663</v>
      </c>
      <c r="AI1257" s="5">
        <v>12.56</v>
      </c>
      <c r="AJ1257">
        <v>18.84</v>
      </c>
      <c r="AK1257">
        <v>19.100000000000001</v>
      </c>
      <c r="AL1257" t="s">
        <v>81</v>
      </c>
      <c r="AM1257" t="s">
        <v>82</v>
      </c>
      <c r="AO1257" t="s">
        <v>83</v>
      </c>
      <c r="AR1257" t="s">
        <v>82</v>
      </c>
      <c r="AT1257" t="s">
        <v>82</v>
      </c>
      <c r="AW1257" t="s">
        <v>82</v>
      </c>
      <c r="AY1257" t="s">
        <v>2946</v>
      </c>
      <c r="AZ1257" t="s">
        <v>2949</v>
      </c>
      <c r="BA1257" t="s">
        <v>1064</v>
      </c>
      <c r="BB1257">
        <v>37087</v>
      </c>
      <c r="BC1257" t="s">
        <v>79</v>
      </c>
      <c r="BH1257" t="s">
        <v>2945</v>
      </c>
      <c r="BJ1257">
        <v>261613335</v>
      </c>
    </row>
    <row r="1258" spans="1:62" x14ac:dyDescent="0.25">
      <c r="A1258" t="s">
        <v>3824</v>
      </c>
      <c r="B1258" s="2">
        <v>43453</v>
      </c>
      <c r="C1258" t="s">
        <v>63</v>
      </c>
      <c r="D1258" s="3">
        <v>43434.800691365737</v>
      </c>
      <c r="E1258" t="s">
        <v>91</v>
      </c>
      <c r="H1258" t="s">
        <v>3825</v>
      </c>
      <c r="J1258" t="s">
        <v>3826</v>
      </c>
      <c r="L1258" t="s">
        <v>1629</v>
      </c>
      <c r="M1258" t="s">
        <v>207</v>
      </c>
      <c r="N1258">
        <v>2155</v>
      </c>
      <c r="O1258" t="s">
        <v>70</v>
      </c>
      <c r="Q1258" t="s">
        <v>3827</v>
      </c>
      <c r="S1258" t="s">
        <v>72</v>
      </c>
      <c r="T1258" t="s">
        <v>2824</v>
      </c>
      <c r="U1258" t="s">
        <v>3543</v>
      </c>
      <c r="V1258" t="s">
        <v>642</v>
      </c>
      <c r="W1258" t="s">
        <v>105</v>
      </c>
      <c r="X1258" t="s">
        <v>3828</v>
      </c>
      <c r="Y1258" t="str">
        <f>"53-7062"</f>
        <v>53-7062</v>
      </c>
      <c r="Z1258" t="s">
        <v>337</v>
      </c>
      <c r="AA1258">
        <v>484210</v>
      </c>
      <c r="AB1258">
        <v>30</v>
      </c>
      <c r="AD1258" t="s">
        <v>79</v>
      </c>
      <c r="AE1258" t="s">
        <v>95</v>
      </c>
      <c r="AF1258">
        <v>40</v>
      </c>
      <c r="AG1258" s="4">
        <v>0.33333333333333331</v>
      </c>
      <c r="AH1258" s="4">
        <v>0.66666666666666663</v>
      </c>
      <c r="AI1258" s="5">
        <v>16.25</v>
      </c>
      <c r="AJ1258">
        <v>24.38</v>
      </c>
      <c r="AK1258">
        <v>36</v>
      </c>
      <c r="AL1258" t="s">
        <v>81</v>
      </c>
      <c r="AM1258" t="s">
        <v>82</v>
      </c>
      <c r="AO1258" t="s">
        <v>83</v>
      </c>
      <c r="AR1258" t="s">
        <v>82</v>
      </c>
      <c r="AT1258" t="s">
        <v>82</v>
      </c>
      <c r="AW1258" t="s">
        <v>82</v>
      </c>
      <c r="AY1258" t="s">
        <v>1629</v>
      </c>
      <c r="AZ1258" t="s">
        <v>3829</v>
      </c>
      <c r="BA1258" t="s">
        <v>207</v>
      </c>
      <c r="BB1258">
        <v>2155</v>
      </c>
      <c r="BC1258" t="s">
        <v>79</v>
      </c>
      <c r="BH1258" t="s">
        <v>3830</v>
      </c>
      <c r="BJ1258">
        <v>342062801</v>
      </c>
    </row>
    <row r="1259" spans="1:62" x14ac:dyDescent="0.25">
      <c r="A1259" t="s">
        <v>4059</v>
      </c>
      <c r="B1259" s="2">
        <v>43453</v>
      </c>
      <c r="C1259" t="s">
        <v>63</v>
      </c>
      <c r="D1259" s="3">
        <v>43434.805483414355</v>
      </c>
      <c r="E1259" t="s">
        <v>91</v>
      </c>
      <c r="H1259" t="s">
        <v>4060</v>
      </c>
      <c r="J1259" t="s">
        <v>4061</v>
      </c>
      <c r="L1259" t="s">
        <v>4062</v>
      </c>
      <c r="M1259" t="s">
        <v>207</v>
      </c>
      <c r="N1259">
        <v>2632</v>
      </c>
      <c r="O1259" t="s">
        <v>70</v>
      </c>
      <c r="Q1259" t="s">
        <v>4063</v>
      </c>
      <c r="S1259" t="s">
        <v>72</v>
      </c>
      <c r="T1259" t="s">
        <v>640</v>
      </c>
      <c r="U1259" t="s">
        <v>3571</v>
      </c>
      <c r="V1259" t="s">
        <v>642</v>
      </c>
      <c r="W1259" t="s">
        <v>105</v>
      </c>
      <c r="X1259" t="s">
        <v>106</v>
      </c>
      <c r="Y1259" t="str">
        <f>"37-3011"</f>
        <v>37-3011</v>
      </c>
      <c r="Z1259" t="s">
        <v>94</v>
      </c>
      <c r="AA1259">
        <v>561730</v>
      </c>
      <c r="AB1259">
        <v>4</v>
      </c>
      <c r="AD1259" t="s">
        <v>79</v>
      </c>
      <c r="AE1259" t="s">
        <v>95</v>
      </c>
      <c r="AF1259">
        <v>40</v>
      </c>
      <c r="AG1259" s="4">
        <v>0.29166666666666669</v>
      </c>
      <c r="AH1259" s="4">
        <v>0.66666666666666663</v>
      </c>
      <c r="AI1259" s="5">
        <v>17.920000000000002</v>
      </c>
      <c r="AJ1259">
        <v>26.88</v>
      </c>
      <c r="AK1259">
        <v>27.84</v>
      </c>
      <c r="AL1259" t="s">
        <v>81</v>
      </c>
      <c r="AM1259" t="s">
        <v>82</v>
      </c>
      <c r="AO1259" t="s">
        <v>83</v>
      </c>
      <c r="AR1259" t="s">
        <v>82</v>
      </c>
      <c r="AT1259" t="s">
        <v>82</v>
      </c>
      <c r="AW1259" t="s">
        <v>82</v>
      </c>
      <c r="AY1259" t="s">
        <v>4064</v>
      </c>
      <c r="AZ1259" t="s">
        <v>4065</v>
      </c>
      <c r="BA1259" t="s">
        <v>207</v>
      </c>
      <c r="BB1259">
        <v>2601</v>
      </c>
      <c r="BC1259" t="s">
        <v>79</v>
      </c>
      <c r="BH1259" t="s">
        <v>4066</v>
      </c>
      <c r="BJ1259">
        <v>42643923</v>
      </c>
    </row>
    <row r="1260" spans="1:62" x14ac:dyDescent="0.25">
      <c r="A1260" t="s">
        <v>4100</v>
      </c>
      <c r="B1260" s="2">
        <v>43453</v>
      </c>
      <c r="C1260" t="s">
        <v>63</v>
      </c>
      <c r="D1260" s="3">
        <v>43434.796978819446</v>
      </c>
      <c r="E1260" t="s">
        <v>91</v>
      </c>
      <c r="H1260" t="s">
        <v>3825</v>
      </c>
      <c r="J1260" t="s">
        <v>3826</v>
      </c>
      <c r="L1260" t="s">
        <v>1629</v>
      </c>
      <c r="M1260" t="s">
        <v>207</v>
      </c>
      <c r="N1260">
        <v>2155</v>
      </c>
      <c r="O1260" t="s">
        <v>70</v>
      </c>
      <c r="Q1260" t="s">
        <v>3827</v>
      </c>
      <c r="S1260" t="s">
        <v>72</v>
      </c>
      <c r="T1260" t="s">
        <v>2824</v>
      </c>
      <c r="U1260" t="s">
        <v>3543</v>
      </c>
      <c r="V1260" t="s">
        <v>642</v>
      </c>
      <c r="W1260" t="s">
        <v>105</v>
      </c>
      <c r="X1260" t="s">
        <v>4101</v>
      </c>
      <c r="Y1260" t="str">
        <f>"53-3033"</f>
        <v>53-3033</v>
      </c>
      <c r="Z1260" t="s">
        <v>4102</v>
      </c>
      <c r="AA1260">
        <v>484210</v>
      </c>
      <c r="AB1260">
        <v>10</v>
      </c>
      <c r="AD1260" t="s">
        <v>79</v>
      </c>
      <c r="AE1260" t="s">
        <v>95</v>
      </c>
      <c r="AF1260">
        <v>40</v>
      </c>
      <c r="AG1260" s="4">
        <v>0.33333333333333331</v>
      </c>
      <c r="AH1260" s="4">
        <v>0.66666666666666663</v>
      </c>
      <c r="AI1260" s="5">
        <v>20.059999999999999</v>
      </c>
      <c r="AJ1260">
        <v>30.09</v>
      </c>
      <c r="AK1260">
        <v>37.5</v>
      </c>
      <c r="AL1260" t="s">
        <v>81</v>
      </c>
      <c r="AM1260" t="s">
        <v>82</v>
      </c>
      <c r="AO1260" t="s">
        <v>83</v>
      </c>
      <c r="AR1260" t="s">
        <v>82</v>
      </c>
      <c r="AT1260" t="s">
        <v>82</v>
      </c>
      <c r="AW1260" t="s">
        <v>82</v>
      </c>
      <c r="AY1260" t="s">
        <v>1629</v>
      </c>
      <c r="AZ1260" t="s">
        <v>3829</v>
      </c>
      <c r="BA1260" t="s">
        <v>207</v>
      </c>
      <c r="BB1260">
        <v>2155</v>
      </c>
      <c r="BC1260" t="s">
        <v>79</v>
      </c>
      <c r="BH1260" t="s">
        <v>3830</v>
      </c>
      <c r="BJ1260">
        <v>342062801</v>
      </c>
    </row>
    <row r="1261" spans="1:62" x14ac:dyDescent="0.25">
      <c r="A1261" t="s">
        <v>5262</v>
      </c>
      <c r="B1261" s="2">
        <v>43453</v>
      </c>
      <c r="C1261" t="s">
        <v>63</v>
      </c>
      <c r="D1261" s="3">
        <v>43434.792087037036</v>
      </c>
      <c r="E1261" t="s">
        <v>91</v>
      </c>
      <c r="H1261" t="s">
        <v>5263</v>
      </c>
      <c r="J1261" t="s">
        <v>5264</v>
      </c>
      <c r="L1261" t="s">
        <v>5265</v>
      </c>
      <c r="M1261" t="s">
        <v>774</v>
      </c>
      <c r="N1261">
        <v>80110</v>
      </c>
      <c r="O1261" t="s">
        <v>70</v>
      </c>
      <c r="Q1261" t="s">
        <v>5266</v>
      </c>
      <c r="S1261" t="s">
        <v>72</v>
      </c>
      <c r="T1261" t="s">
        <v>640</v>
      </c>
      <c r="U1261" t="s">
        <v>4688</v>
      </c>
      <c r="V1261" t="s">
        <v>642</v>
      </c>
      <c r="W1261" t="s">
        <v>105</v>
      </c>
      <c r="X1261" t="s">
        <v>106</v>
      </c>
      <c r="Y1261" t="str">
        <f>"37-3011"</f>
        <v>37-3011</v>
      </c>
      <c r="Z1261" t="s">
        <v>94</v>
      </c>
      <c r="AA1261">
        <v>561730</v>
      </c>
      <c r="AB1261">
        <v>180</v>
      </c>
      <c r="AD1261" t="s">
        <v>79</v>
      </c>
      <c r="AE1261" t="s">
        <v>95</v>
      </c>
      <c r="AF1261">
        <v>40</v>
      </c>
      <c r="AG1261" s="4">
        <v>0.27083333333333331</v>
      </c>
      <c r="AH1261" s="4">
        <v>0.6875</v>
      </c>
      <c r="AI1261" s="5">
        <v>15.17</v>
      </c>
      <c r="AJ1261">
        <v>22.76</v>
      </c>
      <c r="AK1261">
        <v>25.5</v>
      </c>
      <c r="AL1261" t="s">
        <v>81</v>
      </c>
      <c r="AM1261" t="s">
        <v>82</v>
      </c>
      <c r="AO1261" t="s">
        <v>83</v>
      </c>
      <c r="AP1261" t="s">
        <v>67</v>
      </c>
      <c r="AQ1261" t="s">
        <v>67</v>
      </c>
      <c r="AR1261" t="s">
        <v>82</v>
      </c>
      <c r="AT1261" t="s">
        <v>82</v>
      </c>
      <c r="AW1261" t="s">
        <v>82</v>
      </c>
      <c r="AY1261" t="s">
        <v>5265</v>
      </c>
      <c r="AZ1261" t="s">
        <v>5267</v>
      </c>
      <c r="BA1261" t="s">
        <v>774</v>
      </c>
      <c r="BB1261">
        <v>80110</v>
      </c>
      <c r="BC1261" t="s">
        <v>79</v>
      </c>
      <c r="BH1261" t="s">
        <v>5268</v>
      </c>
      <c r="BJ1261">
        <v>840622483</v>
      </c>
    </row>
    <row r="1262" spans="1:62" x14ac:dyDescent="0.25">
      <c r="A1262" t="s">
        <v>5305</v>
      </c>
      <c r="B1262" s="2">
        <v>43453</v>
      </c>
      <c r="C1262" t="s">
        <v>63</v>
      </c>
      <c r="D1262" s="3">
        <v>43434.813109479168</v>
      </c>
      <c r="E1262" t="s">
        <v>91</v>
      </c>
      <c r="H1262" t="s">
        <v>5306</v>
      </c>
      <c r="I1262" t="s">
        <v>5307</v>
      </c>
      <c r="J1262" t="s">
        <v>5308</v>
      </c>
      <c r="L1262" t="s">
        <v>5309</v>
      </c>
      <c r="M1262" t="s">
        <v>207</v>
      </c>
      <c r="N1262">
        <v>2472</v>
      </c>
      <c r="O1262" t="s">
        <v>70</v>
      </c>
      <c r="Q1262" t="s">
        <v>5310</v>
      </c>
      <c r="S1262" t="s">
        <v>72</v>
      </c>
      <c r="T1262" t="s">
        <v>640</v>
      </c>
      <c r="U1262" t="s">
        <v>641</v>
      </c>
      <c r="V1262" t="s">
        <v>642</v>
      </c>
      <c r="W1262" t="s">
        <v>105</v>
      </c>
      <c r="X1262" t="s">
        <v>5311</v>
      </c>
      <c r="Y1262" t="str">
        <f>"53-7062"</f>
        <v>53-7062</v>
      </c>
      <c r="Z1262" t="s">
        <v>337</v>
      </c>
      <c r="AA1262">
        <v>484210</v>
      </c>
      <c r="AB1262">
        <v>75</v>
      </c>
      <c r="AD1262" t="s">
        <v>79</v>
      </c>
      <c r="AE1262" t="s">
        <v>95</v>
      </c>
      <c r="AF1262">
        <v>40</v>
      </c>
      <c r="AG1262" s="4">
        <v>0.29166666666666669</v>
      </c>
      <c r="AH1262" s="4">
        <v>0.66666666666666663</v>
      </c>
      <c r="AI1262" s="5">
        <v>16.66</v>
      </c>
      <c r="AJ1262">
        <v>24.99</v>
      </c>
      <c r="AK1262">
        <v>36</v>
      </c>
      <c r="AL1262" t="s">
        <v>81</v>
      </c>
      <c r="AM1262" t="s">
        <v>82</v>
      </c>
      <c r="AO1262" t="s">
        <v>83</v>
      </c>
      <c r="AR1262" t="s">
        <v>82</v>
      </c>
      <c r="AT1262" t="s">
        <v>82</v>
      </c>
      <c r="AW1262" t="s">
        <v>82</v>
      </c>
      <c r="AY1262" t="s">
        <v>5309</v>
      </c>
      <c r="AZ1262" t="s">
        <v>3829</v>
      </c>
      <c r="BA1262" t="s">
        <v>207</v>
      </c>
      <c r="BB1262">
        <v>2472</v>
      </c>
      <c r="BC1262" t="s">
        <v>79</v>
      </c>
      <c r="BH1262" t="s">
        <v>5308</v>
      </c>
      <c r="BJ1262">
        <v>43367077</v>
      </c>
    </row>
    <row r="1263" spans="1:62" x14ac:dyDescent="0.25">
      <c r="A1263" t="s">
        <v>5702</v>
      </c>
      <c r="B1263" s="2">
        <v>43453</v>
      </c>
      <c r="C1263" t="s">
        <v>63</v>
      </c>
      <c r="D1263" s="3">
        <v>43406.838817430558</v>
      </c>
      <c r="E1263" t="s">
        <v>117</v>
      </c>
      <c r="H1263" t="s">
        <v>5703</v>
      </c>
      <c r="J1263" t="s">
        <v>5704</v>
      </c>
      <c r="L1263" t="s">
        <v>5705</v>
      </c>
      <c r="M1263" t="s">
        <v>1148</v>
      </c>
      <c r="N1263">
        <v>25430</v>
      </c>
      <c r="O1263" t="s">
        <v>70</v>
      </c>
      <c r="Q1263" t="s">
        <v>5706</v>
      </c>
      <c r="S1263" t="s">
        <v>72</v>
      </c>
      <c r="T1263" t="s">
        <v>878</v>
      </c>
      <c r="U1263" t="s">
        <v>2878</v>
      </c>
      <c r="V1263" t="s">
        <v>2620</v>
      </c>
      <c r="W1263" t="s">
        <v>881</v>
      </c>
      <c r="X1263" t="s">
        <v>199</v>
      </c>
      <c r="Y1263" t="str">
        <f>"51-9198"</f>
        <v>51-9198</v>
      </c>
      <c r="Z1263" t="s">
        <v>199</v>
      </c>
      <c r="AA1263">
        <v>238330</v>
      </c>
      <c r="AB1263">
        <v>16</v>
      </c>
      <c r="AD1263" t="s">
        <v>79</v>
      </c>
      <c r="AE1263" t="s">
        <v>80</v>
      </c>
      <c r="AF1263">
        <v>40</v>
      </c>
      <c r="AG1263" s="4">
        <v>0.33333333333333331</v>
      </c>
      <c r="AH1263" s="4">
        <v>0.70833333333333337</v>
      </c>
      <c r="AI1263" s="5">
        <v>12.99</v>
      </c>
      <c r="AJ1263">
        <v>19.489999999999998</v>
      </c>
      <c r="AK1263">
        <v>25.5</v>
      </c>
      <c r="AL1263" t="s">
        <v>81</v>
      </c>
      <c r="AM1263" t="s">
        <v>82</v>
      </c>
      <c r="AO1263" t="s">
        <v>83</v>
      </c>
      <c r="AR1263" t="s">
        <v>82</v>
      </c>
      <c r="AT1263" t="s">
        <v>82</v>
      </c>
      <c r="AW1263" t="s">
        <v>72</v>
      </c>
      <c r="AX1263">
        <v>3</v>
      </c>
      <c r="AY1263" t="s">
        <v>5705</v>
      </c>
      <c r="AZ1263" t="s">
        <v>5707</v>
      </c>
      <c r="BA1263" t="s">
        <v>1148</v>
      </c>
      <c r="BB1263">
        <v>25430</v>
      </c>
      <c r="BC1263" t="s">
        <v>79</v>
      </c>
      <c r="BH1263" t="s">
        <v>5708</v>
      </c>
      <c r="BJ1263">
        <v>473864608</v>
      </c>
    </row>
    <row r="1264" spans="1:62" x14ac:dyDescent="0.25">
      <c r="A1264" t="s">
        <v>7043</v>
      </c>
      <c r="B1264" s="2">
        <v>43453</v>
      </c>
      <c r="C1264" t="s">
        <v>63</v>
      </c>
      <c r="D1264" s="3">
        <v>43407.156162951389</v>
      </c>
      <c r="E1264" t="s">
        <v>1763</v>
      </c>
      <c r="F1264" s="2">
        <v>43497</v>
      </c>
      <c r="G1264" s="2">
        <v>43771</v>
      </c>
      <c r="H1264" t="s">
        <v>7044</v>
      </c>
      <c r="J1264" t="s">
        <v>6865</v>
      </c>
      <c r="L1264" t="s">
        <v>6866</v>
      </c>
      <c r="M1264" t="s">
        <v>147</v>
      </c>
      <c r="N1264">
        <v>19462</v>
      </c>
      <c r="O1264" t="s">
        <v>70</v>
      </c>
      <c r="Q1264" t="s">
        <v>6867</v>
      </c>
      <c r="S1264" t="s">
        <v>72</v>
      </c>
      <c r="T1264" t="s">
        <v>5946</v>
      </c>
      <c r="U1264" t="s">
        <v>5854</v>
      </c>
      <c r="V1264" t="s">
        <v>6868</v>
      </c>
      <c r="W1264" t="s">
        <v>232</v>
      </c>
      <c r="X1264" t="s">
        <v>106</v>
      </c>
      <c r="Y1264" t="str">
        <f>"37-3011"</f>
        <v>37-3011</v>
      </c>
      <c r="Z1264" t="s">
        <v>94</v>
      </c>
      <c r="AA1264">
        <v>561730</v>
      </c>
      <c r="AB1264">
        <v>5</v>
      </c>
      <c r="AC1264">
        <v>5</v>
      </c>
      <c r="AD1264" t="s">
        <v>79</v>
      </c>
      <c r="AE1264" t="s">
        <v>95</v>
      </c>
      <c r="AF1264">
        <v>40</v>
      </c>
      <c r="AG1264" s="4">
        <v>0.29166666666666669</v>
      </c>
      <c r="AH1264" s="4">
        <v>0.64583333333333337</v>
      </c>
      <c r="AI1264" s="5">
        <v>14.12</v>
      </c>
      <c r="AJ1264">
        <v>21.18</v>
      </c>
      <c r="AL1264" t="s">
        <v>81</v>
      </c>
      <c r="AM1264" t="s">
        <v>82</v>
      </c>
      <c r="AO1264" t="s">
        <v>83</v>
      </c>
      <c r="AR1264" t="s">
        <v>82</v>
      </c>
      <c r="AT1264" t="s">
        <v>82</v>
      </c>
      <c r="AW1264" t="s">
        <v>82</v>
      </c>
      <c r="AY1264" t="s">
        <v>7045</v>
      </c>
      <c r="AZ1264" t="s">
        <v>690</v>
      </c>
      <c r="BA1264" t="s">
        <v>86</v>
      </c>
      <c r="BB1264">
        <v>33033</v>
      </c>
      <c r="BC1264" t="s">
        <v>79</v>
      </c>
      <c r="BH1264" t="s">
        <v>7046</v>
      </c>
      <c r="BJ1264">
        <v>954194223</v>
      </c>
    </row>
    <row r="1265" spans="1:62" x14ac:dyDescent="0.25">
      <c r="A1265" t="s">
        <v>8332</v>
      </c>
      <c r="B1265" s="2">
        <v>43453</v>
      </c>
      <c r="C1265" t="s">
        <v>63</v>
      </c>
      <c r="D1265" s="3">
        <v>43407.215399791668</v>
      </c>
      <c r="E1265" t="s">
        <v>117</v>
      </c>
      <c r="H1265" t="s">
        <v>8333</v>
      </c>
      <c r="I1265" t="s">
        <v>67</v>
      </c>
      <c r="J1265" t="s">
        <v>8334</v>
      </c>
      <c r="K1265" t="s">
        <v>67</v>
      </c>
      <c r="L1265" t="s">
        <v>3586</v>
      </c>
      <c r="M1265" t="s">
        <v>105</v>
      </c>
      <c r="N1265">
        <v>76527</v>
      </c>
      <c r="O1265" t="s">
        <v>70</v>
      </c>
      <c r="Q1265" t="s">
        <v>8335</v>
      </c>
      <c r="S1265" t="s">
        <v>72</v>
      </c>
      <c r="T1265" t="s">
        <v>1855</v>
      </c>
      <c r="U1265" t="s">
        <v>1856</v>
      </c>
      <c r="V1265" t="s">
        <v>863</v>
      </c>
      <c r="W1265" t="s">
        <v>105</v>
      </c>
      <c r="X1265" t="s">
        <v>1758</v>
      </c>
      <c r="Y1265" t="str">
        <f>"53-7062"</f>
        <v>53-7062</v>
      </c>
      <c r="Z1265" t="s">
        <v>337</v>
      </c>
      <c r="AA1265">
        <v>212311</v>
      </c>
      <c r="AB1265">
        <v>50</v>
      </c>
      <c r="AD1265" t="s">
        <v>79</v>
      </c>
      <c r="AE1265" t="s">
        <v>95</v>
      </c>
      <c r="AF1265">
        <v>40</v>
      </c>
      <c r="AG1265" s="4">
        <v>0.33333333333333331</v>
      </c>
      <c r="AH1265" s="4">
        <v>0.70833333333333337</v>
      </c>
      <c r="AI1265" s="5">
        <v>12.63</v>
      </c>
      <c r="AJ1265">
        <v>18.95</v>
      </c>
      <c r="AK1265">
        <v>20.25</v>
      </c>
      <c r="AL1265" t="s">
        <v>81</v>
      </c>
      <c r="AM1265" t="s">
        <v>82</v>
      </c>
      <c r="AO1265" t="s">
        <v>83</v>
      </c>
      <c r="AR1265" t="s">
        <v>82</v>
      </c>
      <c r="AT1265" t="s">
        <v>82</v>
      </c>
      <c r="AW1265" t="s">
        <v>72</v>
      </c>
      <c r="AX1265">
        <v>1</v>
      </c>
      <c r="AY1265" t="s">
        <v>8336</v>
      </c>
      <c r="AZ1265" t="s">
        <v>8336</v>
      </c>
      <c r="BA1265" t="s">
        <v>105</v>
      </c>
      <c r="BB1265">
        <v>76877</v>
      </c>
      <c r="BC1265" t="s">
        <v>79</v>
      </c>
      <c r="BH1265" t="s">
        <v>8337</v>
      </c>
      <c r="BI1265" t="s">
        <v>67</v>
      </c>
      <c r="BJ1265">
        <v>204628307</v>
      </c>
    </row>
    <row r="1266" spans="1:62" x14ac:dyDescent="0.25">
      <c r="A1266" t="s">
        <v>8565</v>
      </c>
      <c r="B1266" s="2">
        <v>43453</v>
      </c>
      <c r="C1266" t="s">
        <v>63</v>
      </c>
      <c r="D1266" s="3">
        <v>43410.703880752313</v>
      </c>
      <c r="E1266" t="s">
        <v>117</v>
      </c>
      <c r="H1266" t="s">
        <v>8566</v>
      </c>
      <c r="J1266" t="s">
        <v>8567</v>
      </c>
      <c r="L1266" t="s">
        <v>8568</v>
      </c>
      <c r="M1266" t="s">
        <v>105</v>
      </c>
      <c r="N1266">
        <v>76578</v>
      </c>
      <c r="O1266" t="s">
        <v>70</v>
      </c>
      <c r="Q1266" t="s">
        <v>8569</v>
      </c>
      <c r="S1266" t="s">
        <v>82</v>
      </c>
      <c r="U1266" t="s">
        <v>92</v>
      </c>
      <c r="X1266" t="s">
        <v>8130</v>
      </c>
      <c r="Y1266" t="str">
        <f>"47-4031"</f>
        <v>47-4031</v>
      </c>
      <c r="Z1266" t="s">
        <v>8131</v>
      </c>
      <c r="AA1266">
        <v>532490</v>
      </c>
      <c r="AB1266">
        <v>25</v>
      </c>
      <c r="AD1266" t="s">
        <v>79</v>
      </c>
      <c r="AE1266" t="s">
        <v>95</v>
      </c>
      <c r="AF1266">
        <v>40</v>
      </c>
      <c r="AG1266" s="4">
        <v>0.29166666666666669</v>
      </c>
      <c r="AH1266" s="4">
        <v>0.66666666666666663</v>
      </c>
      <c r="AI1266" s="5">
        <v>13.76</v>
      </c>
      <c r="AJ1266">
        <v>20.64</v>
      </c>
      <c r="AL1266" t="s">
        <v>81</v>
      </c>
      <c r="AM1266" t="s">
        <v>82</v>
      </c>
      <c r="AO1266" t="s">
        <v>83</v>
      </c>
      <c r="AR1266" t="s">
        <v>82</v>
      </c>
      <c r="AT1266" t="s">
        <v>82</v>
      </c>
      <c r="AW1266" t="s">
        <v>72</v>
      </c>
      <c r="AX1266">
        <v>3</v>
      </c>
      <c r="AY1266" t="s">
        <v>8570</v>
      </c>
      <c r="AZ1266" t="s">
        <v>2062</v>
      </c>
      <c r="BA1266" t="s">
        <v>105</v>
      </c>
      <c r="BB1266">
        <v>76578</v>
      </c>
      <c r="BC1266" t="s">
        <v>79</v>
      </c>
      <c r="BH1266" t="s">
        <v>8571</v>
      </c>
      <c r="BJ1266">
        <v>742723696</v>
      </c>
    </row>
    <row r="1267" spans="1:62" x14ac:dyDescent="0.25">
      <c r="A1267" t="s">
        <v>8614</v>
      </c>
      <c r="B1267" s="2">
        <v>43453</v>
      </c>
      <c r="C1267" t="s">
        <v>63</v>
      </c>
      <c r="D1267" s="3">
        <v>43434.802052870371</v>
      </c>
      <c r="E1267" t="s">
        <v>91</v>
      </c>
      <c r="H1267" t="s">
        <v>8615</v>
      </c>
      <c r="I1267" t="s">
        <v>8616</v>
      </c>
      <c r="J1267" t="s">
        <v>8617</v>
      </c>
      <c r="K1267" t="s">
        <v>8618</v>
      </c>
      <c r="L1267" t="s">
        <v>7526</v>
      </c>
      <c r="M1267" t="s">
        <v>147</v>
      </c>
      <c r="N1267">
        <v>19422</v>
      </c>
      <c r="O1267" t="s">
        <v>70</v>
      </c>
      <c r="Q1267" t="s">
        <v>8619</v>
      </c>
      <c r="S1267" t="s">
        <v>72</v>
      </c>
      <c r="T1267" t="s">
        <v>640</v>
      </c>
      <c r="U1267" t="s">
        <v>641</v>
      </c>
      <c r="V1267" t="s">
        <v>642</v>
      </c>
      <c r="W1267" t="s">
        <v>105</v>
      </c>
      <c r="X1267" t="s">
        <v>106</v>
      </c>
      <c r="Y1267" t="str">
        <f>"37-3011"</f>
        <v>37-3011</v>
      </c>
      <c r="Z1267" t="s">
        <v>94</v>
      </c>
      <c r="AA1267">
        <v>561730</v>
      </c>
      <c r="AB1267">
        <v>6</v>
      </c>
      <c r="AD1267" t="s">
        <v>79</v>
      </c>
      <c r="AE1267" t="s">
        <v>80</v>
      </c>
      <c r="AF1267">
        <v>40</v>
      </c>
      <c r="AG1267" s="4">
        <v>0.3125</v>
      </c>
      <c r="AH1267" s="4">
        <v>0.66666666666666663</v>
      </c>
      <c r="AI1267" s="5">
        <v>15.73</v>
      </c>
      <c r="AJ1267">
        <v>23.6</v>
      </c>
      <c r="AL1267" t="s">
        <v>81</v>
      </c>
      <c r="AM1267" t="s">
        <v>82</v>
      </c>
      <c r="AO1267" t="s">
        <v>83</v>
      </c>
      <c r="AR1267" t="s">
        <v>82</v>
      </c>
      <c r="AT1267" t="s">
        <v>82</v>
      </c>
      <c r="AW1267" t="s">
        <v>82</v>
      </c>
      <c r="AY1267" t="s">
        <v>7526</v>
      </c>
      <c r="AZ1267" t="s">
        <v>291</v>
      </c>
      <c r="BA1267" t="s">
        <v>147</v>
      </c>
      <c r="BB1267">
        <v>19422</v>
      </c>
      <c r="BC1267" t="s">
        <v>79</v>
      </c>
      <c r="BH1267" t="s">
        <v>8617</v>
      </c>
      <c r="BJ1267">
        <v>232893142</v>
      </c>
    </row>
    <row r="1268" spans="1:62" x14ac:dyDescent="0.25">
      <c r="A1268" t="s">
        <v>8643</v>
      </c>
      <c r="B1268" s="2">
        <v>43453</v>
      </c>
      <c r="C1268" t="s">
        <v>63</v>
      </c>
      <c r="D1268" s="3">
        <v>43398.411822303242</v>
      </c>
      <c r="E1268" t="s">
        <v>117</v>
      </c>
      <c r="H1268" t="s">
        <v>8644</v>
      </c>
      <c r="J1268" t="s">
        <v>8645</v>
      </c>
      <c r="K1268" t="s">
        <v>8646</v>
      </c>
      <c r="L1268" t="s">
        <v>1204</v>
      </c>
      <c r="M1268" t="s">
        <v>105</v>
      </c>
      <c r="N1268">
        <v>79710</v>
      </c>
      <c r="O1268" t="s">
        <v>70</v>
      </c>
      <c r="Q1268" t="s">
        <v>8647</v>
      </c>
      <c r="S1268" t="s">
        <v>72</v>
      </c>
      <c r="T1268" t="s">
        <v>6561</v>
      </c>
      <c r="U1268" t="s">
        <v>6562</v>
      </c>
      <c r="V1268" t="s">
        <v>6563</v>
      </c>
      <c r="W1268" t="s">
        <v>76</v>
      </c>
      <c r="X1268" t="s">
        <v>7424</v>
      </c>
      <c r="Y1268" t="str">
        <f>"47-2061"</f>
        <v>47-2061</v>
      </c>
      <c r="Z1268" t="s">
        <v>326</v>
      </c>
      <c r="AA1268">
        <v>238910</v>
      </c>
      <c r="AB1268">
        <v>18</v>
      </c>
      <c r="AD1268" t="s">
        <v>79</v>
      </c>
      <c r="AE1268" t="s">
        <v>95</v>
      </c>
      <c r="AF1268">
        <v>40</v>
      </c>
      <c r="AG1268" s="4">
        <v>0.33333333333333331</v>
      </c>
      <c r="AH1268" s="4">
        <v>0.70833333333333337</v>
      </c>
      <c r="AI1268" s="5">
        <v>15.26</v>
      </c>
      <c r="AM1268" t="s">
        <v>82</v>
      </c>
      <c r="AO1268" t="s">
        <v>83</v>
      </c>
      <c r="AR1268" t="s">
        <v>82</v>
      </c>
      <c r="AT1268" t="s">
        <v>82</v>
      </c>
      <c r="AW1268" t="s">
        <v>72</v>
      </c>
      <c r="AX1268">
        <v>3</v>
      </c>
      <c r="AY1268" t="s">
        <v>2551</v>
      </c>
      <c r="AZ1268" t="s">
        <v>2551</v>
      </c>
      <c r="BA1268" t="s">
        <v>105</v>
      </c>
      <c r="BB1268">
        <v>79710</v>
      </c>
      <c r="BC1268" t="s">
        <v>79</v>
      </c>
      <c r="BH1268" t="s">
        <v>8648</v>
      </c>
      <c r="BI1268" t="s">
        <v>8649</v>
      </c>
      <c r="BJ1268">
        <v>463994117</v>
      </c>
    </row>
    <row r="1269" spans="1:62" x14ac:dyDescent="0.25">
      <c r="A1269" t="s">
        <v>9834</v>
      </c>
      <c r="B1269" s="2">
        <v>43453</v>
      </c>
      <c r="C1269" t="s">
        <v>63</v>
      </c>
      <c r="D1269" s="3">
        <v>43434.799471828701</v>
      </c>
      <c r="E1269" t="s">
        <v>91</v>
      </c>
      <c r="H1269" t="s">
        <v>9835</v>
      </c>
      <c r="J1269" t="s">
        <v>9836</v>
      </c>
      <c r="K1269" t="s">
        <v>9837</v>
      </c>
      <c r="L1269" t="s">
        <v>9838</v>
      </c>
      <c r="M1269" t="s">
        <v>147</v>
      </c>
      <c r="N1269">
        <v>19301</v>
      </c>
      <c r="O1269" t="s">
        <v>70</v>
      </c>
      <c r="Q1269" t="s">
        <v>9839</v>
      </c>
      <c r="S1269" t="s">
        <v>72</v>
      </c>
      <c r="T1269" t="s">
        <v>640</v>
      </c>
      <c r="U1269" t="s">
        <v>641</v>
      </c>
      <c r="V1269" t="s">
        <v>642</v>
      </c>
      <c r="W1269" t="s">
        <v>105</v>
      </c>
      <c r="X1269" t="s">
        <v>106</v>
      </c>
      <c r="Y1269" t="str">
        <f>"37-3011"</f>
        <v>37-3011</v>
      </c>
      <c r="Z1269" t="s">
        <v>94</v>
      </c>
      <c r="AA1269">
        <v>561730</v>
      </c>
      <c r="AB1269">
        <v>4</v>
      </c>
      <c r="AD1269" t="s">
        <v>79</v>
      </c>
      <c r="AE1269" t="s">
        <v>80</v>
      </c>
      <c r="AF1269">
        <v>40</v>
      </c>
      <c r="AG1269" s="4">
        <v>0.3125</v>
      </c>
      <c r="AH1269" s="4">
        <v>0.66666666666666663</v>
      </c>
      <c r="AI1269" s="5">
        <v>15.73</v>
      </c>
      <c r="AJ1269">
        <v>23.6</v>
      </c>
      <c r="AL1269" t="s">
        <v>81</v>
      </c>
      <c r="AM1269" t="s">
        <v>82</v>
      </c>
      <c r="AO1269" t="s">
        <v>83</v>
      </c>
      <c r="AR1269" t="s">
        <v>82</v>
      </c>
      <c r="AT1269" t="s">
        <v>82</v>
      </c>
      <c r="AW1269" t="s">
        <v>82</v>
      </c>
      <c r="AY1269" t="s">
        <v>9838</v>
      </c>
      <c r="AZ1269" t="s">
        <v>1310</v>
      </c>
      <c r="BA1269" t="s">
        <v>147</v>
      </c>
      <c r="BB1269">
        <v>19301</v>
      </c>
      <c r="BC1269" t="s">
        <v>79</v>
      </c>
      <c r="BH1269" t="s">
        <v>9836</v>
      </c>
      <c r="BJ1269">
        <v>232556918</v>
      </c>
    </row>
    <row r="1270" spans="1:62" x14ac:dyDescent="0.25">
      <c r="A1270" t="s">
        <v>10667</v>
      </c>
      <c r="B1270" s="2">
        <v>43453</v>
      </c>
      <c r="C1270" t="s">
        <v>63</v>
      </c>
      <c r="D1270" s="3">
        <v>43406.848642789351</v>
      </c>
      <c r="E1270" t="s">
        <v>1763</v>
      </c>
      <c r="F1270" s="2">
        <v>43497</v>
      </c>
      <c r="G1270" s="2">
        <v>43799</v>
      </c>
      <c r="H1270" t="s">
        <v>10668</v>
      </c>
      <c r="J1270" t="s">
        <v>10669</v>
      </c>
      <c r="K1270" t="s">
        <v>10670</v>
      </c>
      <c r="L1270" t="s">
        <v>4676</v>
      </c>
      <c r="M1270" t="s">
        <v>105</v>
      </c>
      <c r="N1270">
        <v>75072</v>
      </c>
      <c r="O1270" t="s">
        <v>70</v>
      </c>
      <c r="Q1270" t="s">
        <v>10671</v>
      </c>
      <c r="S1270" t="s">
        <v>72</v>
      </c>
      <c r="T1270" t="s">
        <v>6264</v>
      </c>
      <c r="U1270" t="s">
        <v>4263</v>
      </c>
      <c r="V1270" t="s">
        <v>104</v>
      </c>
      <c r="W1270" t="s">
        <v>105</v>
      </c>
      <c r="X1270" t="s">
        <v>10672</v>
      </c>
      <c r="Y1270" t="str">
        <f>"43-5032"</f>
        <v>43-5032</v>
      </c>
      <c r="Z1270" t="s">
        <v>10673</v>
      </c>
      <c r="AA1270">
        <v>561730</v>
      </c>
      <c r="AB1270">
        <v>5</v>
      </c>
      <c r="AC1270">
        <v>5</v>
      </c>
      <c r="AD1270" t="s">
        <v>79</v>
      </c>
      <c r="AE1270" t="s">
        <v>95</v>
      </c>
      <c r="AF1270">
        <v>40</v>
      </c>
      <c r="AG1270" s="4">
        <v>0.29166666666666669</v>
      </c>
      <c r="AH1270" s="4">
        <v>0.66666666666666663</v>
      </c>
      <c r="AI1270" s="5">
        <v>19.059999999999999</v>
      </c>
      <c r="AJ1270">
        <v>28.59</v>
      </c>
      <c r="AK1270">
        <v>28.59</v>
      </c>
      <c r="AL1270" t="s">
        <v>81</v>
      </c>
      <c r="AM1270" t="s">
        <v>82</v>
      </c>
      <c r="AO1270" t="s">
        <v>83</v>
      </c>
      <c r="AR1270" t="s">
        <v>82</v>
      </c>
      <c r="AT1270" t="s">
        <v>82</v>
      </c>
      <c r="AW1270" t="s">
        <v>72</v>
      </c>
      <c r="AX1270">
        <v>3</v>
      </c>
      <c r="AY1270" t="s">
        <v>4676</v>
      </c>
      <c r="AZ1270" t="s">
        <v>1594</v>
      </c>
      <c r="BA1270" t="s">
        <v>105</v>
      </c>
      <c r="BB1270">
        <v>75072</v>
      </c>
      <c r="BC1270" t="s">
        <v>87</v>
      </c>
      <c r="BH1270" t="s">
        <v>10669</v>
      </c>
      <c r="BI1270" t="s">
        <v>10670</v>
      </c>
      <c r="BJ1270">
        <v>461183837</v>
      </c>
    </row>
    <row r="1271" spans="1:62" x14ac:dyDescent="0.25">
      <c r="A1271" t="s">
        <v>10800</v>
      </c>
      <c r="B1271" s="2">
        <v>43453</v>
      </c>
      <c r="C1271" t="s">
        <v>63</v>
      </c>
      <c r="D1271" s="3">
        <v>43406.846723981478</v>
      </c>
      <c r="E1271" t="s">
        <v>1763</v>
      </c>
      <c r="F1271" s="2">
        <v>43497</v>
      </c>
      <c r="G1271" s="2">
        <v>43798</v>
      </c>
      <c r="H1271" t="s">
        <v>10801</v>
      </c>
      <c r="J1271" t="s">
        <v>10802</v>
      </c>
      <c r="L1271" t="s">
        <v>738</v>
      </c>
      <c r="M1271" t="s">
        <v>105</v>
      </c>
      <c r="N1271">
        <v>78748</v>
      </c>
      <c r="O1271" t="s">
        <v>70</v>
      </c>
      <c r="Q1271" t="s">
        <v>10803</v>
      </c>
      <c r="S1271" t="s">
        <v>72</v>
      </c>
      <c r="T1271" t="s">
        <v>910</v>
      </c>
      <c r="U1271" t="s">
        <v>911</v>
      </c>
      <c r="V1271" t="s">
        <v>863</v>
      </c>
      <c r="W1271" t="s">
        <v>105</v>
      </c>
      <c r="X1271" t="s">
        <v>1673</v>
      </c>
      <c r="Y1271" t="str">
        <f>"37-3011"</f>
        <v>37-3011</v>
      </c>
      <c r="Z1271" t="s">
        <v>94</v>
      </c>
      <c r="AA1271">
        <v>561730</v>
      </c>
      <c r="AB1271">
        <v>5</v>
      </c>
      <c r="AC1271">
        <v>5</v>
      </c>
      <c r="AD1271" t="s">
        <v>79</v>
      </c>
      <c r="AE1271" t="s">
        <v>95</v>
      </c>
      <c r="AF1271">
        <v>40</v>
      </c>
      <c r="AG1271" s="4">
        <v>0.33333333333333331</v>
      </c>
      <c r="AH1271" s="4">
        <v>0.70833333333333337</v>
      </c>
      <c r="AI1271" s="5">
        <v>13.91</v>
      </c>
      <c r="AJ1271">
        <v>20.87</v>
      </c>
      <c r="AL1271" t="s">
        <v>81</v>
      </c>
      <c r="AM1271" t="s">
        <v>82</v>
      </c>
      <c r="AO1271" t="s">
        <v>83</v>
      </c>
      <c r="AR1271" t="s">
        <v>82</v>
      </c>
      <c r="AT1271" t="s">
        <v>82</v>
      </c>
      <c r="AW1271" t="s">
        <v>72</v>
      </c>
      <c r="AX1271">
        <v>3</v>
      </c>
      <c r="AY1271" t="s">
        <v>738</v>
      </c>
      <c r="AZ1271" t="s">
        <v>2422</v>
      </c>
      <c r="BA1271" t="s">
        <v>105</v>
      </c>
      <c r="BB1271">
        <v>78735</v>
      </c>
      <c r="BC1271" t="s">
        <v>79</v>
      </c>
      <c r="BH1271" t="s">
        <v>10804</v>
      </c>
      <c r="BJ1271">
        <v>270634603</v>
      </c>
    </row>
    <row r="1272" spans="1:62" x14ac:dyDescent="0.25">
      <c r="A1272" t="s">
        <v>10890</v>
      </c>
      <c r="B1272" s="2">
        <v>43453</v>
      </c>
      <c r="C1272" t="s">
        <v>63</v>
      </c>
      <c r="D1272" s="3">
        <v>43407.315302453702</v>
      </c>
      <c r="E1272" t="s">
        <v>64</v>
      </c>
      <c r="F1272" s="2">
        <v>43497</v>
      </c>
      <c r="G1272" s="2">
        <v>43769</v>
      </c>
      <c r="H1272" t="s">
        <v>10891</v>
      </c>
      <c r="J1272" t="s">
        <v>10892</v>
      </c>
      <c r="L1272" t="s">
        <v>10893</v>
      </c>
      <c r="M1272" t="s">
        <v>787</v>
      </c>
      <c r="N1272">
        <v>35124</v>
      </c>
      <c r="O1272" t="s">
        <v>70</v>
      </c>
      <c r="Q1272" t="s">
        <v>10894</v>
      </c>
      <c r="S1272" t="s">
        <v>72</v>
      </c>
      <c r="T1272" t="s">
        <v>1895</v>
      </c>
      <c r="U1272" t="s">
        <v>1896</v>
      </c>
      <c r="V1272" t="s">
        <v>1897</v>
      </c>
      <c r="W1272" t="s">
        <v>105</v>
      </c>
      <c r="X1272" t="s">
        <v>1197</v>
      </c>
      <c r="Y1272" t="str">
        <f>"47-2061"</f>
        <v>47-2061</v>
      </c>
      <c r="Z1272" t="s">
        <v>326</v>
      </c>
      <c r="AA1272">
        <v>2373</v>
      </c>
      <c r="AB1272">
        <v>18</v>
      </c>
      <c r="AC1272">
        <v>18</v>
      </c>
      <c r="AD1272" t="s">
        <v>79</v>
      </c>
      <c r="AE1272" t="s">
        <v>95</v>
      </c>
      <c r="AF1272">
        <v>40</v>
      </c>
      <c r="AG1272" s="4">
        <v>0.33333333333333331</v>
      </c>
      <c r="AH1272" s="4">
        <v>0.66666666666666663</v>
      </c>
      <c r="AI1272" s="5">
        <v>15.81</v>
      </c>
      <c r="AJ1272">
        <v>0</v>
      </c>
      <c r="AK1272">
        <v>0</v>
      </c>
      <c r="AL1272" t="s">
        <v>81</v>
      </c>
      <c r="AM1272" t="s">
        <v>82</v>
      </c>
      <c r="AO1272" t="s">
        <v>83</v>
      </c>
      <c r="AP1272" t="s">
        <v>67</v>
      </c>
      <c r="AQ1272" t="s">
        <v>67</v>
      </c>
      <c r="AR1272" t="s">
        <v>82</v>
      </c>
      <c r="AT1272" t="s">
        <v>82</v>
      </c>
      <c r="AW1272" t="s">
        <v>82</v>
      </c>
      <c r="AY1272" t="s">
        <v>10895</v>
      </c>
      <c r="AZ1272" t="s">
        <v>2001</v>
      </c>
      <c r="BA1272" t="s">
        <v>787</v>
      </c>
      <c r="BB1272">
        <v>35124</v>
      </c>
      <c r="BC1272" t="s">
        <v>79</v>
      </c>
      <c r="BH1272" t="s">
        <v>10896</v>
      </c>
      <c r="BJ1272">
        <v>464143466</v>
      </c>
    </row>
    <row r="1273" spans="1:62" x14ac:dyDescent="0.25">
      <c r="A1273" t="s">
        <v>11045</v>
      </c>
      <c r="B1273" s="2">
        <v>43453</v>
      </c>
      <c r="C1273" t="s">
        <v>63</v>
      </c>
      <c r="D1273" s="3">
        <v>43407.427997986109</v>
      </c>
      <c r="E1273" t="s">
        <v>117</v>
      </c>
      <c r="H1273" t="s">
        <v>11046</v>
      </c>
      <c r="I1273" t="s">
        <v>11047</v>
      </c>
      <c r="J1273" t="s">
        <v>11048</v>
      </c>
      <c r="K1273" t="s">
        <v>9232</v>
      </c>
      <c r="L1273" t="s">
        <v>2196</v>
      </c>
      <c r="M1273" t="s">
        <v>323</v>
      </c>
      <c r="N1273">
        <v>95678</v>
      </c>
      <c r="O1273" t="s">
        <v>70</v>
      </c>
      <c r="Q1273" t="s">
        <v>11049</v>
      </c>
      <c r="S1273" t="s">
        <v>72</v>
      </c>
      <c r="T1273" t="s">
        <v>7872</v>
      </c>
      <c r="U1273" t="s">
        <v>7873</v>
      </c>
      <c r="V1273" t="s">
        <v>2471</v>
      </c>
      <c r="W1273" t="s">
        <v>649</v>
      </c>
      <c r="X1273" t="s">
        <v>11050</v>
      </c>
      <c r="Y1273" t="str">
        <f>"47-3016"</f>
        <v>47-3016</v>
      </c>
      <c r="Z1273" t="s">
        <v>3995</v>
      </c>
      <c r="AA1273">
        <v>238160</v>
      </c>
      <c r="AB1273">
        <v>25</v>
      </c>
      <c r="AD1273" t="s">
        <v>79</v>
      </c>
      <c r="AE1273" t="s">
        <v>95</v>
      </c>
      <c r="AF1273">
        <v>40</v>
      </c>
      <c r="AG1273" s="4">
        <v>0.27083333333333331</v>
      </c>
      <c r="AH1273" s="4">
        <v>0.60416666666666663</v>
      </c>
      <c r="AI1273" s="5">
        <v>15.8</v>
      </c>
      <c r="AJ1273">
        <v>23.7</v>
      </c>
      <c r="AK1273">
        <v>23.7</v>
      </c>
      <c r="AL1273" t="s">
        <v>81</v>
      </c>
      <c r="AM1273" t="s">
        <v>82</v>
      </c>
      <c r="AO1273" t="s">
        <v>83</v>
      </c>
      <c r="AP1273" t="s">
        <v>67</v>
      </c>
      <c r="AQ1273" t="s">
        <v>83</v>
      </c>
      <c r="AR1273" t="s">
        <v>82</v>
      </c>
      <c r="AT1273" t="s">
        <v>82</v>
      </c>
      <c r="AW1273" t="s">
        <v>72</v>
      </c>
      <c r="AX1273">
        <v>3</v>
      </c>
      <c r="AY1273" t="s">
        <v>2196</v>
      </c>
      <c r="AZ1273" t="s">
        <v>2202</v>
      </c>
      <c r="BA1273" t="s">
        <v>323</v>
      </c>
      <c r="BB1273">
        <v>95678</v>
      </c>
      <c r="BC1273" t="s">
        <v>79</v>
      </c>
      <c r="BH1273" t="s">
        <v>11048</v>
      </c>
      <c r="BI1273" t="s">
        <v>2195</v>
      </c>
      <c r="BJ1273">
        <v>911784687</v>
      </c>
    </row>
    <row r="1274" spans="1:62" x14ac:dyDescent="0.25">
      <c r="A1274" t="s">
        <v>12263</v>
      </c>
      <c r="B1274" s="2">
        <v>43453</v>
      </c>
      <c r="C1274" t="s">
        <v>63</v>
      </c>
      <c r="D1274" s="3">
        <v>43416.766338067129</v>
      </c>
      <c r="E1274" t="s">
        <v>117</v>
      </c>
      <c r="H1274" t="s">
        <v>12264</v>
      </c>
      <c r="J1274" t="s">
        <v>12265</v>
      </c>
      <c r="K1274" t="s">
        <v>12266</v>
      </c>
      <c r="L1274" t="s">
        <v>12267</v>
      </c>
      <c r="M1274" t="s">
        <v>86</v>
      </c>
      <c r="N1274">
        <v>32312</v>
      </c>
      <c r="O1274" t="s">
        <v>70</v>
      </c>
      <c r="Q1274" t="s">
        <v>12268</v>
      </c>
      <c r="S1274" t="s">
        <v>82</v>
      </c>
      <c r="U1274" t="s">
        <v>92</v>
      </c>
      <c r="X1274" t="s">
        <v>1012</v>
      </c>
      <c r="Y1274" t="str">
        <f>"37-2012"</f>
        <v>37-2012</v>
      </c>
      <c r="Z1274" t="s">
        <v>373</v>
      </c>
      <c r="AA1274">
        <v>561720</v>
      </c>
      <c r="AB1274">
        <v>50</v>
      </c>
      <c r="AD1274" t="s">
        <v>79</v>
      </c>
      <c r="AE1274" t="s">
        <v>80</v>
      </c>
      <c r="AF1274">
        <v>36</v>
      </c>
      <c r="AG1274" s="4">
        <v>0.29166666666666669</v>
      </c>
      <c r="AH1274" s="4">
        <v>0.625</v>
      </c>
      <c r="AI1274" s="5">
        <v>11.02</v>
      </c>
      <c r="AL1274" t="s">
        <v>81</v>
      </c>
      <c r="AM1274" t="s">
        <v>82</v>
      </c>
      <c r="AO1274" t="s">
        <v>83</v>
      </c>
      <c r="AR1274" t="s">
        <v>82</v>
      </c>
      <c r="AT1274" t="s">
        <v>82</v>
      </c>
      <c r="AW1274" t="s">
        <v>82</v>
      </c>
      <c r="AY1274" t="s">
        <v>12269</v>
      </c>
      <c r="AZ1274" t="s">
        <v>4016</v>
      </c>
      <c r="BA1274" t="s">
        <v>86</v>
      </c>
      <c r="BB1274">
        <v>32405</v>
      </c>
      <c r="BC1274" t="s">
        <v>79</v>
      </c>
      <c r="BH1274" t="s">
        <v>12270</v>
      </c>
      <c r="BJ1274">
        <v>814719848</v>
      </c>
    </row>
    <row r="1275" spans="1:62" x14ac:dyDescent="0.25">
      <c r="A1275" t="s">
        <v>12898</v>
      </c>
      <c r="B1275" s="2">
        <v>43453</v>
      </c>
      <c r="C1275" t="s">
        <v>63</v>
      </c>
      <c r="D1275" s="3">
        <v>43420.795326006948</v>
      </c>
      <c r="E1275" t="s">
        <v>64</v>
      </c>
      <c r="F1275" s="2">
        <v>43511</v>
      </c>
      <c r="G1275" s="2">
        <v>43814</v>
      </c>
      <c r="H1275" t="s">
        <v>12899</v>
      </c>
      <c r="J1275" t="s">
        <v>12900</v>
      </c>
      <c r="L1275" t="s">
        <v>8837</v>
      </c>
      <c r="M1275" t="s">
        <v>859</v>
      </c>
      <c r="N1275">
        <v>98032</v>
      </c>
      <c r="O1275" t="s">
        <v>70</v>
      </c>
      <c r="Q1275" t="s">
        <v>12901</v>
      </c>
      <c r="S1275" t="s">
        <v>72</v>
      </c>
      <c r="T1275" t="s">
        <v>6264</v>
      </c>
      <c r="U1275" t="s">
        <v>10931</v>
      </c>
      <c r="V1275" t="s">
        <v>104</v>
      </c>
      <c r="W1275" t="s">
        <v>105</v>
      </c>
      <c r="X1275" t="s">
        <v>106</v>
      </c>
      <c r="Y1275" t="str">
        <f>"37-3011"</f>
        <v>37-3011</v>
      </c>
      <c r="Z1275" t="s">
        <v>94</v>
      </c>
      <c r="AA1275">
        <v>561730</v>
      </c>
      <c r="AB1275">
        <v>30</v>
      </c>
      <c r="AC1275">
        <v>30</v>
      </c>
      <c r="AD1275" t="s">
        <v>79</v>
      </c>
      <c r="AE1275" t="s">
        <v>80</v>
      </c>
      <c r="AF1275">
        <v>40</v>
      </c>
      <c r="AG1275" s="4">
        <v>0.29166666666666669</v>
      </c>
      <c r="AH1275" s="4">
        <v>0.72916666666666663</v>
      </c>
      <c r="AI1275" s="5">
        <v>17.899999999999999</v>
      </c>
      <c r="AJ1275">
        <v>26.85</v>
      </c>
      <c r="AL1275" t="s">
        <v>81</v>
      </c>
      <c r="AM1275" t="s">
        <v>82</v>
      </c>
      <c r="AO1275" t="s">
        <v>83</v>
      </c>
      <c r="AR1275" t="s">
        <v>82</v>
      </c>
      <c r="AT1275" t="s">
        <v>82</v>
      </c>
      <c r="AW1275" t="s">
        <v>82</v>
      </c>
      <c r="AY1275" t="s">
        <v>8837</v>
      </c>
      <c r="AZ1275" t="s">
        <v>2987</v>
      </c>
      <c r="BA1275" t="s">
        <v>859</v>
      </c>
      <c r="BB1275">
        <v>98032</v>
      </c>
      <c r="BC1275" t="s">
        <v>79</v>
      </c>
      <c r="BH1275" t="s">
        <v>12900</v>
      </c>
      <c r="BJ1275">
        <v>911291809</v>
      </c>
    </row>
    <row r="1276" spans="1:62" x14ac:dyDescent="0.25">
      <c r="A1276" t="s">
        <v>12920</v>
      </c>
      <c r="B1276" s="2">
        <v>43453</v>
      </c>
      <c r="C1276" t="s">
        <v>63</v>
      </c>
      <c r="D1276" s="3">
        <v>43420.795729872683</v>
      </c>
      <c r="E1276" t="s">
        <v>1763</v>
      </c>
      <c r="F1276" s="2">
        <v>43511</v>
      </c>
      <c r="G1276" s="2">
        <v>43799</v>
      </c>
      <c r="H1276" t="s">
        <v>12921</v>
      </c>
      <c r="J1276" t="s">
        <v>12922</v>
      </c>
      <c r="L1276" t="s">
        <v>12654</v>
      </c>
      <c r="M1276" t="s">
        <v>1246</v>
      </c>
      <c r="N1276">
        <v>63341</v>
      </c>
      <c r="O1276" t="s">
        <v>70</v>
      </c>
      <c r="Q1276" t="s">
        <v>12923</v>
      </c>
      <c r="S1276" t="s">
        <v>72</v>
      </c>
      <c r="T1276" t="s">
        <v>6264</v>
      </c>
      <c r="U1276" t="s">
        <v>10931</v>
      </c>
      <c r="V1276" t="s">
        <v>104</v>
      </c>
      <c r="W1276" t="s">
        <v>105</v>
      </c>
      <c r="X1276" t="s">
        <v>106</v>
      </c>
      <c r="Y1276" t="str">
        <f>"37-3011"</f>
        <v>37-3011</v>
      </c>
      <c r="Z1276" t="s">
        <v>94</v>
      </c>
      <c r="AA1276">
        <v>561730</v>
      </c>
      <c r="AB1276">
        <v>13</v>
      </c>
      <c r="AC1276">
        <v>13</v>
      </c>
      <c r="AD1276" t="s">
        <v>79</v>
      </c>
      <c r="AE1276" t="s">
        <v>80</v>
      </c>
      <c r="AF1276">
        <v>40</v>
      </c>
      <c r="AG1276" s="4">
        <v>0.29166666666666669</v>
      </c>
      <c r="AH1276" s="4">
        <v>0.75</v>
      </c>
      <c r="AI1276" s="5">
        <v>14.52</v>
      </c>
      <c r="AJ1276">
        <v>21.78</v>
      </c>
      <c r="AL1276" t="s">
        <v>81</v>
      </c>
      <c r="AM1276" t="s">
        <v>82</v>
      </c>
      <c r="AO1276" t="s">
        <v>83</v>
      </c>
      <c r="AR1276" t="s">
        <v>82</v>
      </c>
      <c r="AT1276" t="s">
        <v>82</v>
      </c>
      <c r="AW1276" t="s">
        <v>82</v>
      </c>
      <c r="AY1276" t="s">
        <v>12654</v>
      </c>
      <c r="AZ1276" t="s">
        <v>1707</v>
      </c>
      <c r="BA1276" t="s">
        <v>1246</v>
      </c>
      <c r="BB1276">
        <v>63341</v>
      </c>
      <c r="BC1276" t="s">
        <v>79</v>
      </c>
      <c r="BH1276" t="s">
        <v>12922</v>
      </c>
      <c r="BJ1276">
        <v>462024220</v>
      </c>
    </row>
    <row r="1277" spans="1:62" x14ac:dyDescent="0.25">
      <c r="A1277" t="s">
        <v>13038</v>
      </c>
      <c r="B1277" s="2">
        <v>43453</v>
      </c>
      <c r="C1277" t="s">
        <v>63</v>
      </c>
      <c r="D1277" s="3">
        <v>43437.30885184028</v>
      </c>
      <c r="E1277" t="s">
        <v>91</v>
      </c>
      <c r="H1277" t="s">
        <v>13039</v>
      </c>
      <c r="J1277" t="s">
        <v>13040</v>
      </c>
      <c r="L1277" t="s">
        <v>4288</v>
      </c>
      <c r="M1277" t="s">
        <v>774</v>
      </c>
      <c r="N1277">
        <v>80022</v>
      </c>
      <c r="O1277" t="s">
        <v>70</v>
      </c>
      <c r="Q1277" t="s">
        <v>13041</v>
      </c>
      <c r="S1277" t="s">
        <v>72</v>
      </c>
      <c r="T1277" t="s">
        <v>12907</v>
      </c>
      <c r="U1277" t="s">
        <v>12908</v>
      </c>
      <c r="V1277" t="s">
        <v>12909</v>
      </c>
      <c r="W1277" t="s">
        <v>105</v>
      </c>
      <c r="X1277" t="s">
        <v>106</v>
      </c>
      <c r="Y1277" t="str">
        <f>"37-3011"</f>
        <v>37-3011</v>
      </c>
      <c r="Z1277" t="s">
        <v>94</v>
      </c>
      <c r="AA1277">
        <v>561730</v>
      </c>
      <c r="AB1277">
        <v>4</v>
      </c>
      <c r="AD1277" t="s">
        <v>79</v>
      </c>
      <c r="AE1277" t="s">
        <v>95</v>
      </c>
      <c r="AF1277">
        <v>40</v>
      </c>
      <c r="AG1277" s="4">
        <v>0.27083333333333331</v>
      </c>
      <c r="AH1277" s="4">
        <v>0.66666666666666663</v>
      </c>
      <c r="AI1277" s="5">
        <v>15.17</v>
      </c>
      <c r="AJ1277">
        <v>22.76</v>
      </c>
      <c r="AL1277" t="s">
        <v>81</v>
      </c>
      <c r="AM1277" t="s">
        <v>82</v>
      </c>
      <c r="AO1277" t="s">
        <v>83</v>
      </c>
      <c r="AP1277" t="s">
        <v>10693</v>
      </c>
      <c r="AQ1277" t="s">
        <v>10693</v>
      </c>
      <c r="AR1277" t="s">
        <v>82</v>
      </c>
      <c r="AT1277" t="s">
        <v>82</v>
      </c>
      <c r="AW1277" t="s">
        <v>72</v>
      </c>
      <c r="AX1277">
        <v>3</v>
      </c>
      <c r="AY1277" t="s">
        <v>4288</v>
      </c>
      <c r="AZ1277" t="s">
        <v>3364</v>
      </c>
      <c r="BA1277" t="s">
        <v>774</v>
      </c>
      <c r="BB1277">
        <v>80022</v>
      </c>
      <c r="BC1277" t="s">
        <v>79</v>
      </c>
      <c r="BH1277" t="s">
        <v>13040</v>
      </c>
      <c r="BJ1277">
        <v>481256512</v>
      </c>
    </row>
    <row r="1278" spans="1:62" x14ac:dyDescent="0.25">
      <c r="A1278" t="s">
        <v>13121</v>
      </c>
      <c r="B1278" s="2">
        <v>43453</v>
      </c>
      <c r="C1278" t="s">
        <v>63</v>
      </c>
      <c r="D1278" s="3">
        <v>43434.800459710648</v>
      </c>
      <c r="E1278" t="s">
        <v>91</v>
      </c>
      <c r="H1278" t="s">
        <v>13122</v>
      </c>
      <c r="J1278" t="s">
        <v>13123</v>
      </c>
      <c r="L1278" t="s">
        <v>13124</v>
      </c>
      <c r="M1278" t="s">
        <v>714</v>
      </c>
      <c r="N1278">
        <v>70056</v>
      </c>
      <c r="O1278" t="s">
        <v>70</v>
      </c>
      <c r="Q1278" t="s">
        <v>13125</v>
      </c>
      <c r="S1278" t="s">
        <v>72</v>
      </c>
      <c r="T1278" t="s">
        <v>1917</v>
      </c>
      <c r="U1278" t="s">
        <v>1918</v>
      </c>
      <c r="V1278" t="s">
        <v>1919</v>
      </c>
      <c r="W1278" t="s">
        <v>105</v>
      </c>
      <c r="X1278" t="s">
        <v>106</v>
      </c>
      <c r="Y1278" t="str">
        <f>"37-3011"</f>
        <v>37-3011</v>
      </c>
      <c r="Z1278" t="s">
        <v>94</v>
      </c>
      <c r="AA1278">
        <v>561730</v>
      </c>
      <c r="AB1278">
        <v>40</v>
      </c>
      <c r="AD1278" t="s">
        <v>79</v>
      </c>
      <c r="AE1278" t="s">
        <v>95</v>
      </c>
      <c r="AF1278">
        <v>35</v>
      </c>
      <c r="AG1278" s="4">
        <v>0.28125</v>
      </c>
      <c r="AH1278" s="4">
        <v>0.625</v>
      </c>
      <c r="AI1278" s="5">
        <v>11.93</v>
      </c>
      <c r="AJ1278">
        <v>17.899999999999999</v>
      </c>
      <c r="AL1278" t="s">
        <v>81</v>
      </c>
      <c r="AM1278" t="s">
        <v>82</v>
      </c>
      <c r="AO1278" t="s">
        <v>83</v>
      </c>
      <c r="AR1278" t="s">
        <v>82</v>
      </c>
      <c r="AT1278" t="s">
        <v>82</v>
      </c>
      <c r="AW1278" t="s">
        <v>82</v>
      </c>
      <c r="AY1278" t="s">
        <v>13124</v>
      </c>
      <c r="AZ1278" t="s">
        <v>713</v>
      </c>
      <c r="BA1278" t="s">
        <v>714</v>
      </c>
      <c r="BB1278" t="s">
        <v>713</v>
      </c>
      <c r="BC1278" t="s">
        <v>79</v>
      </c>
      <c r="BH1278" t="s">
        <v>13123</v>
      </c>
      <c r="BJ1278">
        <v>720970537</v>
      </c>
    </row>
    <row r="1279" spans="1:62" x14ac:dyDescent="0.25">
      <c r="A1279" t="s">
        <v>13788</v>
      </c>
      <c r="B1279" s="2">
        <v>43453</v>
      </c>
      <c r="C1279" t="s">
        <v>63</v>
      </c>
      <c r="D1279" s="3">
        <v>43434.806236053242</v>
      </c>
      <c r="E1279" t="s">
        <v>91</v>
      </c>
      <c r="H1279" t="s">
        <v>13789</v>
      </c>
      <c r="J1279" t="s">
        <v>13790</v>
      </c>
      <c r="L1279" t="s">
        <v>4755</v>
      </c>
      <c r="M1279" t="s">
        <v>105</v>
      </c>
      <c r="N1279">
        <v>75087</v>
      </c>
      <c r="O1279" t="s">
        <v>70</v>
      </c>
      <c r="Q1279" t="s">
        <v>13791</v>
      </c>
      <c r="S1279" t="s">
        <v>72</v>
      </c>
      <c r="T1279" t="s">
        <v>1917</v>
      </c>
      <c r="U1279" t="s">
        <v>1918</v>
      </c>
      <c r="V1279" t="s">
        <v>1919</v>
      </c>
      <c r="W1279" t="s">
        <v>105</v>
      </c>
      <c r="X1279" t="s">
        <v>106</v>
      </c>
      <c r="Y1279" t="str">
        <f>"37-3011"</f>
        <v>37-3011</v>
      </c>
      <c r="Z1279" t="s">
        <v>94</v>
      </c>
      <c r="AA1279">
        <v>561730</v>
      </c>
      <c r="AB1279">
        <v>7</v>
      </c>
      <c r="AD1279" t="s">
        <v>79</v>
      </c>
      <c r="AE1279" t="s">
        <v>80</v>
      </c>
      <c r="AF1279">
        <v>40</v>
      </c>
      <c r="AG1279" s="4">
        <v>0.29166666666666669</v>
      </c>
      <c r="AH1279" s="4">
        <v>0.66666666666666663</v>
      </c>
      <c r="AI1279" s="5">
        <v>13.94</v>
      </c>
      <c r="AJ1279">
        <v>20.91</v>
      </c>
      <c r="AL1279" t="s">
        <v>81</v>
      </c>
      <c r="AM1279" t="s">
        <v>82</v>
      </c>
      <c r="AO1279" t="s">
        <v>83</v>
      </c>
      <c r="AR1279" t="s">
        <v>82</v>
      </c>
      <c r="AT1279" t="s">
        <v>82</v>
      </c>
      <c r="AW1279" t="s">
        <v>82</v>
      </c>
      <c r="AY1279" t="s">
        <v>4755</v>
      </c>
      <c r="AZ1279" t="s">
        <v>4755</v>
      </c>
      <c r="BA1279" t="s">
        <v>105</v>
      </c>
      <c r="BB1279">
        <v>75087</v>
      </c>
      <c r="BC1279" t="s">
        <v>79</v>
      </c>
      <c r="BH1279" t="s">
        <v>13790</v>
      </c>
      <c r="BJ1279">
        <v>273709297</v>
      </c>
    </row>
    <row r="1280" spans="1:62" x14ac:dyDescent="0.25">
      <c r="A1280" t="s">
        <v>13795</v>
      </c>
      <c r="B1280" s="2">
        <v>43453</v>
      </c>
      <c r="C1280" t="s">
        <v>63</v>
      </c>
      <c r="D1280" s="3">
        <v>43434.807697118056</v>
      </c>
      <c r="E1280" t="s">
        <v>91</v>
      </c>
      <c r="H1280" t="s">
        <v>13796</v>
      </c>
      <c r="J1280" t="s">
        <v>13797</v>
      </c>
      <c r="L1280" t="s">
        <v>2230</v>
      </c>
      <c r="M1280" t="s">
        <v>105</v>
      </c>
      <c r="N1280">
        <v>75002</v>
      </c>
      <c r="O1280" t="s">
        <v>70</v>
      </c>
      <c r="Q1280" t="s">
        <v>13798</v>
      </c>
      <c r="S1280" t="s">
        <v>72</v>
      </c>
      <c r="T1280" t="s">
        <v>1917</v>
      </c>
      <c r="U1280" t="s">
        <v>1918</v>
      </c>
      <c r="V1280" t="s">
        <v>1919</v>
      </c>
      <c r="W1280" t="s">
        <v>105</v>
      </c>
      <c r="X1280" t="s">
        <v>106</v>
      </c>
      <c r="Y1280" t="str">
        <f>"37-3011"</f>
        <v>37-3011</v>
      </c>
      <c r="Z1280" t="s">
        <v>94</v>
      </c>
      <c r="AA1280">
        <v>561730</v>
      </c>
      <c r="AB1280">
        <v>6</v>
      </c>
      <c r="AD1280" t="s">
        <v>79</v>
      </c>
      <c r="AE1280" t="s">
        <v>80</v>
      </c>
      <c r="AF1280">
        <v>40</v>
      </c>
      <c r="AG1280" s="4">
        <v>0.3125</v>
      </c>
      <c r="AH1280" s="4">
        <v>0.6875</v>
      </c>
      <c r="AI1280" s="5">
        <v>13.94</v>
      </c>
      <c r="AJ1280">
        <v>20.91</v>
      </c>
      <c r="AL1280" t="s">
        <v>81</v>
      </c>
      <c r="AM1280" t="s">
        <v>82</v>
      </c>
      <c r="AO1280" t="s">
        <v>83</v>
      </c>
      <c r="AR1280" t="s">
        <v>82</v>
      </c>
      <c r="AT1280" t="s">
        <v>82</v>
      </c>
      <c r="AW1280" t="s">
        <v>82</v>
      </c>
      <c r="AY1280" t="s">
        <v>2230</v>
      </c>
      <c r="AZ1280" t="s">
        <v>1594</v>
      </c>
      <c r="BA1280" t="s">
        <v>105</v>
      </c>
      <c r="BB1280">
        <v>75002</v>
      </c>
      <c r="BC1280" t="s">
        <v>79</v>
      </c>
      <c r="BH1280" t="s">
        <v>13797</v>
      </c>
      <c r="BJ1280">
        <v>810718540</v>
      </c>
    </row>
    <row r="1281" spans="1:62" x14ac:dyDescent="0.25">
      <c r="A1281" t="s">
        <v>14003</v>
      </c>
      <c r="B1281" s="2">
        <v>43453</v>
      </c>
      <c r="C1281" t="s">
        <v>63</v>
      </c>
      <c r="D1281" s="3">
        <v>43421.746144305558</v>
      </c>
      <c r="E1281" t="s">
        <v>1763</v>
      </c>
      <c r="F1281" s="2">
        <v>43511</v>
      </c>
      <c r="G1281" s="2">
        <v>43784</v>
      </c>
      <c r="H1281" t="s">
        <v>14004</v>
      </c>
      <c r="J1281" t="s">
        <v>14005</v>
      </c>
      <c r="L1281" t="s">
        <v>1898</v>
      </c>
      <c r="M1281" t="s">
        <v>100</v>
      </c>
      <c r="N1281">
        <v>28214</v>
      </c>
      <c r="O1281" t="s">
        <v>70</v>
      </c>
      <c r="Q1281" t="s">
        <v>14006</v>
      </c>
      <c r="S1281" t="s">
        <v>72</v>
      </c>
      <c r="T1281" t="s">
        <v>9501</v>
      </c>
      <c r="U1281" t="s">
        <v>9597</v>
      </c>
      <c r="V1281" t="s">
        <v>1703</v>
      </c>
      <c r="W1281" t="s">
        <v>76</v>
      </c>
      <c r="X1281" t="s">
        <v>106</v>
      </c>
      <c r="Y1281" t="str">
        <f>"37-3011"</f>
        <v>37-3011</v>
      </c>
      <c r="Z1281" t="s">
        <v>94</v>
      </c>
      <c r="AA1281">
        <v>56173</v>
      </c>
      <c r="AB1281">
        <v>30</v>
      </c>
      <c r="AC1281">
        <v>30</v>
      </c>
      <c r="AD1281" t="s">
        <v>79</v>
      </c>
      <c r="AE1281" t="s">
        <v>80</v>
      </c>
      <c r="AF1281">
        <v>40</v>
      </c>
      <c r="AG1281" s="4">
        <v>0.29166666666666669</v>
      </c>
      <c r="AH1281" s="4">
        <v>0.66666666666666663</v>
      </c>
      <c r="AI1281" s="5">
        <v>13.23</v>
      </c>
      <c r="AJ1281">
        <v>19.850000000000001</v>
      </c>
      <c r="AL1281" t="s">
        <v>81</v>
      </c>
      <c r="AM1281" t="s">
        <v>82</v>
      </c>
      <c r="AO1281" t="s">
        <v>83</v>
      </c>
      <c r="AR1281" t="s">
        <v>82</v>
      </c>
      <c r="AT1281" t="s">
        <v>82</v>
      </c>
      <c r="AW1281" t="s">
        <v>72</v>
      </c>
      <c r="AX1281">
        <v>3</v>
      </c>
      <c r="AY1281" t="s">
        <v>1898</v>
      </c>
      <c r="AZ1281" t="s">
        <v>1899</v>
      </c>
      <c r="BA1281" t="s">
        <v>100</v>
      </c>
      <c r="BB1281">
        <v>28214</v>
      </c>
      <c r="BC1281" t="s">
        <v>79</v>
      </c>
      <c r="BH1281" t="s">
        <v>14005</v>
      </c>
      <c r="BJ1281">
        <v>561600577</v>
      </c>
    </row>
    <row r="1282" spans="1:62" x14ac:dyDescent="0.25">
      <c r="A1282" t="s">
        <v>14368</v>
      </c>
      <c r="B1282" s="2">
        <v>43453</v>
      </c>
      <c r="C1282" t="s">
        <v>63</v>
      </c>
      <c r="D1282" s="3">
        <v>43434.808854340277</v>
      </c>
      <c r="E1282" t="s">
        <v>91</v>
      </c>
      <c r="H1282" t="s">
        <v>14369</v>
      </c>
      <c r="J1282" t="s">
        <v>14370</v>
      </c>
      <c r="L1282" t="s">
        <v>1426</v>
      </c>
      <c r="M1282" t="s">
        <v>105</v>
      </c>
      <c r="N1282">
        <v>75035</v>
      </c>
      <c r="O1282" t="s">
        <v>70</v>
      </c>
      <c r="Q1282" t="s">
        <v>14371</v>
      </c>
      <c r="S1282" t="s">
        <v>72</v>
      </c>
      <c r="T1282" t="s">
        <v>1917</v>
      </c>
      <c r="U1282" t="s">
        <v>1918</v>
      </c>
      <c r="V1282" t="s">
        <v>1919</v>
      </c>
      <c r="W1282" t="s">
        <v>105</v>
      </c>
      <c r="X1282" t="s">
        <v>106</v>
      </c>
      <c r="Y1282" t="str">
        <f>"37-3011"</f>
        <v>37-3011</v>
      </c>
      <c r="Z1282" t="s">
        <v>94</v>
      </c>
      <c r="AA1282">
        <v>561730</v>
      </c>
      <c r="AB1282">
        <v>8</v>
      </c>
      <c r="AD1282" t="s">
        <v>79</v>
      </c>
      <c r="AE1282" t="s">
        <v>95</v>
      </c>
      <c r="AF1282">
        <v>40</v>
      </c>
      <c r="AG1282" s="4">
        <v>0.29166666666666669</v>
      </c>
      <c r="AH1282" s="4">
        <v>0.83333333333333337</v>
      </c>
      <c r="AI1282" s="5">
        <v>13.94</v>
      </c>
      <c r="AJ1282">
        <v>20.91</v>
      </c>
      <c r="AL1282" t="s">
        <v>81</v>
      </c>
      <c r="AM1282" t="s">
        <v>82</v>
      </c>
      <c r="AO1282" t="s">
        <v>83</v>
      </c>
      <c r="AR1282" t="s">
        <v>82</v>
      </c>
      <c r="AT1282" t="s">
        <v>82</v>
      </c>
      <c r="AW1282" t="s">
        <v>82</v>
      </c>
      <c r="AY1282" t="s">
        <v>1426</v>
      </c>
      <c r="AZ1282" t="s">
        <v>1594</v>
      </c>
      <c r="BA1282" t="s">
        <v>105</v>
      </c>
      <c r="BB1282">
        <v>75035</v>
      </c>
      <c r="BC1282" t="s">
        <v>79</v>
      </c>
      <c r="BH1282" t="s">
        <v>14370</v>
      </c>
      <c r="BJ1282">
        <v>454304401</v>
      </c>
    </row>
    <row r="1283" spans="1:62" x14ac:dyDescent="0.25">
      <c r="A1283" t="s">
        <v>14394</v>
      </c>
      <c r="B1283" s="2">
        <v>43453</v>
      </c>
      <c r="C1283" t="s">
        <v>63</v>
      </c>
      <c r="D1283" s="3">
        <v>43434.808483391207</v>
      </c>
      <c r="E1283" t="s">
        <v>91</v>
      </c>
      <c r="H1283" t="s">
        <v>14395</v>
      </c>
      <c r="J1283" t="s">
        <v>14396</v>
      </c>
      <c r="L1283" t="s">
        <v>3222</v>
      </c>
      <c r="M1283" t="s">
        <v>3224</v>
      </c>
      <c r="N1283">
        <v>38654</v>
      </c>
      <c r="O1283" t="s">
        <v>70</v>
      </c>
      <c r="Q1283" t="s">
        <v>14397</v>
      </c>
      <c r="S1283" t="s">
        <v>72</v>
      </c>
      <c r="T1283" t="s">
        <v>1917</v>
      </c>
      <c r="U1283" t="s">
        <v>1918</v>
      </c>
      <c r="V1283" t="s">
        <v>1919</v>
      </c>
      <c r="W1283" t="s">
        <v>105</v>
      </c>
      <c r="X1283" t="s">
        <v>106</v>
      </c>
      <c r="Y1283" t="str">
        <f>"37-3011"</f>
        <v>37-3011</v>
      </c>
      <c r="Z1283" t="s">
        <v>94</v>
      </c>
      <c r="AA1283">
        <v>561730</v>
      </c>
      <c r="AB1283">
        <v>18</v>
      </c>
      <c r="AD1283" t="s">
        <v>79</v>
      </c>
      <c r="AE1283" t="s">
        <v>95</v>
      </c>
      <c r="AF1283">
        <v>35</v>
      </c>
      <c r="AG1283" s="4">
        <v>0.3125</v>
      </c>
      <c r="AH1283" s="4">
        <v>0.66666666666666663</v>
      </c>
      <c r="AI1283" s="5">
        <v>12.82</v>
      </c>
      <c r="AJ1283">
        <v>19.23</v>
      </c>
      <c r="AL1283" t="s">
        <v>81</v>
      </c>
      <c r="AM1283" t="s">
        <v>82</v>
      </c>
      <c r="AO1283" t="s">
        <v>83</v>
      </c>
      <c r="AR1283" t="s">
        <v>82</v>
      </c>
      <c r="AT1283" t="s">
        <v>82</v>
      </c>
      <c r="AW1283" t="s">
        <v>82</v>
      </c>
      <c r="AY1283" t="s">
        <v>3222</v>
      </c>
      <c r="AZ1283" t="s">
        <v>14398</v>
      </c>
      <c r="BA1283" t="s">
        <v>3224</v>
      </c>
      <c r="BB1283">
        <v>38654</v>
      </c>
      <c r="BC1283" t="s">
        <v>79</v>
      </c>
      <c r="BH1283" t="s">
        <v>14396</v>
      </c>
      <c r="BJ1283">
        <v>640891245</v>
      </c>
    </row>
    <row r="1284" spans="1:62" x14ac:dyDescent="0.25">
      <c r="A1284" t="s">
        <v>14424</v>
      </c>
      <c r="B1284" s="2">
        <v>43453</v>
      </c>
      <c r="C1284" t="s">
        <v>63</v>
      </c>
      <c r="D1284" s="3">
        <v>43434.809764768521</v>
      </c>
      <c r="E1284" t="s">
        <v>91</v>
      </c>
      <c r="H1284" t="s">
        <v>14408</v>
      </c>
      <c r="J1284" t="s">
        <v>14409</v>
      </c>
      <c r="L1284" t="s">
        <v>1225</v>
      </c>
      <c r="M1284" t="s">
        <v>105</v>
      </c>
      <c r="N1284">
        <v>75247</v>
      </c>
      <c r="O1284" t="s">
        <v>70</v>
      </c>
      <c r="Q1284" t="s">
        <v>14410</v>
      </c>
      <c r="S1284" t="s">
        <v>72</v>
      </c>
      <c r="T1284" t="s">
        <v>1917</v>
      </c>
      <c r="U1284" t="s">
        <v>1918</v>
      </c>
      <c r="V1284" t="s">
        <v>1919</v>
      </c>
      <c r="W1284" t="s">
        <v>105</v>
      </c>
      <c r="X1284" t="s">
        <v>14411</v>
      </c>
      <c r="Y1284" t="str">
        <f>"37-3011"</f>
        <v>37-3011</v>
      </c>
      <c r="Z1284" t="s">
        <v>94</v>
      </c>
      <c r="AA1284">
        <v>561730</v>
      </c>
      <c r="AB1284">
        <v>20</v>
      </c>
      <c r="AD1284" t="s">
        <v>79</v>
      </c>
      <c r="AE1284" t="s">
        <v>95</v>
      </c>
      <c r="AF1284">
        <v>35</v>
      </c>
      <c r="AG1284" s="4">
        <v>0.29166666666666669</v>
      </c>
      <c r="AH1284" s="4">
        <v>0.66666666666666663</v>
      </c>
      <c r="AI1284" s="5">
        <v>13.94</v>
      </c>
      <c r="AJ1284">
        <v>20.91</v>
      </c>
      <c r="AL1284" t="s">
        <v>81</v>
      </c>
      <c r="AM1284" t="s">
        <v>82</v>
      </c>
      <c r="AO1284" t="s">
        <v>83</v>
      </c>
      <c r="AR1284" t="s">
        <v>82</v>
      </c>
      <c r="AT1284" t="s">
        <v>82</v>
      </c>
      <c r="AW1284" t="s">
        <v>82</v>
      </c>
      <c r="AY1284" t="s">
        <v>1225</v>
      </c>
      <c r="AZ1284" t="s">
        <v>1225</v>
      </c>
      <c r="BA1284" t="s">
        <v>105</v>
      </c>
      <c r="BB1284">
        <v>75247</v>
      </c>
      <c r="BC1284" t="s">
        <v>79</v>
      </c>
      <c r="BH1284" t="s">
        <v>14409</v>
      </c>
      <c r="BJ1284">
        <v>752841715</v>
      </c>
    </row>
    <row r="1285" spans="1:62" x14ac:dyDescent="0.25">
      <c r="A1285" t="s">
        <v>14551</v>
      </c>
      <c r="B1285" s="2">
        <v>43453</v>
      </c>
      <c r="C1285" t="s">
        <v>63</v>
      </c>
      <c r="D1285" s="3">
        <v>43434.808101550923</v>
      </c>
      <c r="E1285" t="s">
        <v>91</v>
      </c>
      <c r="H1285" t="s">
        <v>14552</v>
      </c>
      <c r="J1285" t="s">
        <v>14553</v>
      </c>
      <c r="L1285" t="s">
        <v>14554</v>
      </c>
      <c r="M1285" t="s">
        <v>76</v>
      </c>
      <c r="N1285">
        <v>74957</v>
      </c>
      <c r="O1285" t="s">
        <v>70</v>
      </c>
      <c r="Q1285" t="s">
        <v>14555</v>
      </c>
      <c r="S1285" t="s">
        <v>72</v>
      </c>
      <c r="T1285" t="s">
        <v>1917</v>
      </c>
      <c r="U1285" t="s">
        <v>1918</v>
      </c>
      <c r="V1285" t="s">
        <v>1919</v>
      </c>
      <c r="W1285" t="s">
        <v>105</v>
      </c>
      <c r="X1285" t="s">
        <v>106</v>
      </c>
      <c r="Y1285" t="str">
        <f>"37-3011"</f>
        <v>37-3011</v>
      </c>
      <c r="Z1285" t="s">
        <v>94</v>
      </c>
      <c r="AA1285">
        <v>561730</v>
      </c>
      <c r="AB1285">
        <v>3</v>
      </c>
      <c r="AD1285" t="s">
        <v>79</v>
      </c>
      <c r="AE1285" t="s">
        <v>95</v>
      </c>
      <c r="AF1285">
        <v>35</v>
      </c>
      <c r="AG1285" s="4">
        <v>0.33333333333333331</v>
      </c>
      <c r="AH1285" s="4">
        <v>0.70833333333333337</v>
      </c>
      <c r="AI1285" s="5">
        <v>11.85</v>
      </c>
      <c r="AJ1285">
        <v>17.78</v>
      </c>
      <c r="AL1285" t="s">
        <v>81</v>
      </c>
      <c r="AM1285" t="s">
        <v>82</v>
      </c>
      <c r="AO1285" t="s">
        <v>83</v>
      </c>
      <c r="AR1285" t="s">
        <v>82</v>
      </c>
      <c r="AT1285" t="s">
        <v>82</v>
      </c>
      <c r="AW1285" t="s">
        <v>82</v>
      </c>
      <c r="AY1285" t="s">
        <v>14554</v>
      </c>
      <c r="AZ1285" t="s">
        <v>12856</v>
      </c>
      <c r="BA1285" t="s">
        <v>76</v>
      </c>
      <c r="BB1285">
        <v>74957</v>
      </c>
      <c r="BC1285" t="s">
        <v>79</v>
      </c>
      <c r="BH1285" t="s">
        <v>14553</v>
      </c>
      <c r="BJ1285">
        <v>364656115</v>
      </c>
    </row>
    <row r="1286" spans="1:62" x14ac:dyDescent="0.25">
      <c r="A1286" t="s">
        <v>14718</v>
      </c>
      <c r="B1286" s="2">
        <v>43453</v>
      </c>
      <c r="C1286" t="s">
        <v>63</v>
      </c>
      <c r="D1286" s="3">
        <v>43434.811033032405</v>
      </c>
      <c r="E1286" t="s">
        <v>91</v>
      </c>
      <c r="H1286" t="s">
        <v>10687</v>
      </c>
      <c r="J1286" t="s">
        <v>14719</v>
      </c>
      <c r="L1286" t="s">
        <v>14720</v>
      </c>
      <c r="M1286" t="s">
        <v>76</v>
      </c>
      <c r="N1286">
        <v>73064</v>
      </c>
      <c r="O1286" t="s">
        <v>70</v>
      </c>
      <c r="Q1286" t="s">
        <v>14721</v>
      </c>
      <c r="S1286" t="s">
        <v>72</v>
      </c>
      <c r="T1286" t="s">
        <v>1917</v>
      </c>
      <c r="U1286" t="s">
        <v>1918</v>
      </c>
      <c r="V1286" t="s">
        <v>1919</v>
      </c>
      <c r="W1286" t="s">
        <v>105</v>
      </c>
      <c r="X1286" t="s">
        <v>106</v>
      </c>
      <c r="Y1286" t="str">
        <f>"37-3011"</f>
        <v>37-3011</v>
      </c>
      <c r="Z1286" t="s">
        <v>94</v>
      </c>
      <c r="AA1286">
        <v>561730</v>
      </c>
      <c r="AB1286">
        <v>5</v>
      </c>
      <c r="AD1286" t="s">
        <v>79</v>
      </c>
      <c r="AE1286" t="s">
        <v>95</v>
      </c>
      <c r="AF1286">
        <v>40</v>
      </c>
      <c r="AG1286" s="4">
        <v>0.33333333333333331</v>
      </c>
      <c r="AH1286" s="4">
        <v>0.70833333333333337</v>
      </c>
      <c r="AI1286" s="5">
        <v>12.92</v>
      </c>
      <c r="AJ1286">
        <v>19.38</v>
      </c>
      <c r="AL1286" t="s">
        <v>81</v>
      </c>
      <c r="AM1286" t="s">
        <v>82</v>
      </c>
      <c r="AO1286" t="s">
        <v>83</v>
      </c>
      <c r="AR1286" t="s">
        <v>82</v>
      </c>
      <c r="AT1286" t="s">
        <v>82</v>
      </c>
      <c r="AW1286" t="s">
        <v>82</v>
      </c>
      <c r="AY1286" t="s">
        <v>14720</v>
      </c>
      <c r="AZ1286" t="s">
        <v>6469</v>
      </c>
      <c r="BA1286" t="s">
        <v>76</v>
      </c>
      <c r="BB1286">
        <v>73064</v>
      </c>
      <c r="BC1286" t="s">
        <v>79</v>
      </c>
      <c r="BH1286" t="s">
        <v>14719</v>
      </c>
      <c r="BJ1286">
        <v>731348667</v>
      </c>
    </row>
    <row r="1287" spans="1:62" x14ac:dyDescent="0.25">
      <c r="A1287" t="s">
        <v>15016</v>
      </c>
      <c r="B1287" s="2">
        <v>43453</v>
      </c>
      <c r="C1287" t="s">
        <v>63</v>
      </c>
      <c r="D1287" s="3">
        <v>43434.810602060184</v>
      </c>
      <c r="E1287" t="s">
        <v>91</v>
      </c>
      <c r="H1287" t="s">
        <v>15017</v>
      </c>
      <c r="I1287" t="s">
        <v>15018</v>
      </c>
      <c r="J1287" t="s">
        <v>15019</v>
      </c>
      <c r="L1287" t="s">
        <v>4755</v>
      </c>
      <c r="M1287" t="s">
        <v>105</v>
      </c>
      <c r="N1287">
        <v>75087</v>
      </c>
      <c r="O1287" t="s">
        <v>70</v>
      </c>
      <c r="Q1287" t="s">
        <v>15020</v>
      </c>
      <c r="S1287" t="s">
        <v>72</v>
      </c>
      <c r="T1287" t="s">
        <v>1917</v>
      </c>
      <c r="U1287" t="s">
        <v>1918</v>
      </c>
      <c r="V1287" t="s">
        <v>1919</v>
      </c>
      <c r="W1287" t="s">
        <v>105</v>
      </c>
      <c r="X1287" t="s">
        <v>106</v>
      </c>
      <c r="Y1287" t="str">
        <f>"37-3011"</f>
        <v>37-3011</v>
      </c>
      <c r="Z1287" t="s">
        <v>94</v>
      </c>
      <c r="AA1287">
        <v>561730</v>
      </c>
      <c r="AB1287">
        <v>3</v>
      </c>
      <c r="AD1287" t="s">
        <v>79</v>
      </c>
      <c r="AE1287" t="s">
        <v>95</v>
      </c>
      <c r="AF1287">
        <v>40</v>
      </c>
      <c r="AG1287" s="4">
        <v>0.33333333333333331</v>
      </c>
      <c r="AH1287" s="4">
        <v>0.70833333333333337</v>
      </c>
      <c r="AI1287" s="5">
        <v>13.94</v>
      </c>
      <c r="AJ1287">
        <v>20.91</v>
      </c>
      <c r="AL1287" t="s">
        <v>81</v>
      </c>
      <c r="AM1287" t="s">
        <v>82</v>
      </c>
      <c r="AO1287" t="s">
        <v>83</v>
      </c>
      <c r="AR1287" t="s">
        <v>82</v>
      </c>
      <c r="AT1287" t="s">
        <v>82</v>
      </c>
      <c r="AW1287" t="s">
        <v>82</v>
      </c>
      <c r="AY1287" t="s">
        <v>4755</v>
      </c>
      <c r="AZ1287" t="s">
        <v>4755</v>
      </c>
      <c r="BA1287" t="s">
        <v>105</v>
      </c>
      <c r="BB1287">
        <v>75087</v>
      </c>
      <c r="BC1287" t="s">
        <v>79</v>
      </c>
      <c r="BH1287" t="s">
        <v>15019</v>
      </c>
      <c r="BJ1287">
        <v>752479222</v>
      </c>
    </row>
    <row r="1288" spans="1:62" x14ac:dyDescent="0.25">
      <c r="A1288" t="s">
        <v>15420</v>
      </c>
      <c r="B1288" s="2">
        <v>43453</v>
      </c>
      <c r="C1288" t="s">
        <v>63</v>
      </c>
      <c r="D1288" s="3">
        <v>43434.802239722223</v>
      </c>
      <c r="E1288" t="s">
        <v>91</v>
      </c>
      <c r="H1288" t="s">
        <v>15421</v>
      </c>
      <c r="I1288" t="s">
        <v>15422</v>
      </c>
      <c r="J1288" t="s">
        <v>15423</v>
      </c>
      <c r="L1288" t="s">
        <v>8408</v>
      </c>
      <c r="M1288" t="s">
        <v>105</v>
      </c>
      <c r="N1288">
        <v>76049</v>
      </c>
      <c r="O1288" t="s">
        <v>70</v>
      </c>
      <c r="Q1288" t="s">
        <v>15424</v>
      </c>
      <c r="S1288" t="s">
        <v>72</v>
      </c>
      <c r="T1288" t="s">
        <v>1917</v>
      </c>
      <c r="U1288" t="s">
        <v>1918</v>
      </c>
      <c r="V1288" t="s">
        <v>1919</v>
      </c>
      <c r="W1288" t="s">
        <v>105</v>
      </c>
      <c r="X1288" t="s">
        <v>1673</v>
      </c>
      <c r="Y1288" t="str">
        <f>"37-3011"</f>
        <v>37-3011</v>
      </c>
      <c r="Z1288" t="s">
        <v>94</v>
      </c>
      <c r="AA1288">
        <v>561730</v>
      </c>
      <c r="AB1288">
        <v>4</v>
      </c>
      <c r="AD1288" t="s">
        <v>79</v>
      </c>
      <c r="AE1288" t="s">
        <v>80</v>
      </c>
      <c r="AF1288">
        <v>35</v>
      </c>
      <c r="AG1288" s="4">
        <v>0.33333333333333331</v>
      </c>
      <c r="AH1288" s="4">
        <v>0.70833333333333337</v>
      </c>
      <c r="AI1288" s="5">
        <v>13.35</v>
      </c>
      <c r="AJ1288">
        <v>20.03</v>
      </c>
      <c r="AL1288" t="s">
        <v>81</v>
      </c>
      <c r="AM1288" t="s">
        <v>82</v>
      </c>
      <c r="AO1288" t="s">
        <v>83</v>
      </c>
      <c r="AR1288" t="s">
        <v>82</v>
      </c>
      <c r="AT1288" t="s">
        <v>82</v>
      </c>
      <c r="AW1288" t="s">
        <v>82</v>
      </c>
      <c r="AY1288" t="s">
        <v>8408</v>
      </c>
      <c r="AZ1288" t="s">
        <v>8410</v>
      </c>
      <c r="BA1288" t="s">
        <v>105</v>
      </c>
      <c r="BB1288">
        <v>76049</v>
      </c>
      <c r="BC1288" t="s">
        <v>79</v>
      </c>
      <c r="BH1288" t="s">
        <v>15423</v>
      </c>
      <c r="BJ1288">
        <v>752518434</v>
      </c>
    </row>
    <row r="1289" spans="1:62" x14ac:dyDescent="0.25">
      <c r="A1289" t="s">
        <v>15457</v>
      </c>
      <c r="B1289" s="2">
        <v>43453</v>
      </c>
      <c r="C1289" t="s">
        <v>63</v>
      </c>
      <c r="D1289" s="3">
        <v>43434.812950740743</v>
      </c>
      <c r="E1289" t="s">
        <v>91</v>
      </c>
      <c r="H1289" t="s">
        <v>15458</v>
      </c>
      <c r="J1289" t="s">
        <v>15459</v>
      </c>
      <c r="L1289" t="s">
        <v>3408</v>
      </c>
      <c r="M1289" t="s">
        <v>1064</v>
      </c>
      <c r="N1289">
        <v>38355</v>
      </c>
      <c r="O1289" t="s">
        <v>70</v>
      </c>
      <c r="Q1289" t="s">
        <v>15460</v>
      </c>
      <c r="S1289" t="s">
        <v>72</v>
      </c>
      <c r="T1289" t="s">
        <v>1917</v>
      </c>
      <c r="U1289" t="s">
        <v>1918</v>
      </c>
      <c r="V1289" t="s">
        <v>1919</v>
      </c>
      <c r="W1289" t="s">
        <v>105</v>
      </c>
      <c r="X1289" t="s">
        <v>106</v>
      </c>
      <c r="Y1289" t="str">
        <f>"37-3011"</f>
        <v>37-3011</v>
      </c>
      <c r="Z1289" t="s">
        <v>94</v>
      </c>
      <c r="AA1289">
        <v>561730</v>
      </c>
      <c r="AB1289">
        <v>8</v>
      </c>
      <c r="AD1289" t="s">
        <v>79</v>
      </c>
      <c r="AE1289" t="s">
        <v>80</v>
      </c>
      <c r="AF1289">
        <v>40</v>
      </c>
      <c r="AG1289" s="4">
        <v>0.29166666666666669</v>
      </c>
      <c r="AH1289" s="4">
        <v>0.70833333333333337</v>
      </c>
      <c r="AI1289" s="5">
        <v>12.95</v>
      </c>
      <c r="AJ1289">
        <v>19.43</v>
      </c>
      <c r="AL1289" t="s">
        <v>81</v>
      </c>
      <c r="AM1289" t="s">
        <v>82</v>
      </c>
      <c r="AO1289" t="s">
        <v>83</v>
      </c>
      <c r="AR1289" t="s">
        <v>82</v>
      </c>
      <c r="AT1289" t="s">
        <v>82</v>
      </c>
      <c r="AW1289" t="s">
        <v>82</v>
      </c>
      <c r="AY1289" t="s">
        <v>3408</v>
      </c>
      <c r="AZ1289" t="s">
        <v>15461</v>
      </c>
      <c r="BA1289" t="s">
        <v>1064</v>
      </c>
      <c r="BB1289">
        <v>38355</v>
      </c>
      <c r="BC1289" t="s">
        <v>79</v>
      </c>
      <c r="BH1289" t="s">
        <v>15459</v>
      </c>
      <c r="BJ1289">
        <v>815112680</v>
      </c>
    </row>
    <row r="1290" spans="1:62" x14ac:dyDescent="0.25">
      <c r="A1290" t="s">
        <v>15871</v>
      </c>
      <c r="B1290" s="2">
        <v>43453</v>
      </c>
      <c r="C1290" t="s">
        <v>63</v>
      </c>
      <c r="D1290" s="3">
        <v>43434.802676226849</v>
      </c>
      <c r="E1290" t="s">
        <v>91</v>
      </c>
      <c r="H1290" t="s">
        <v>15872</v>
      </c>
      <c r="J1290" t="s">
        <v>15873</v>
      </c>
      <c r="L1290" t="s">
        <v>9388</v>
      </c>
      <c r="M1290" t="s">
        <v>105</v>
      </c>
      <c r="N1290">
        <v>75078</v>
      </c>
      <c r="O1290" t="s">
        <v>70</v>
      </c>
      <c r="Q1290" t="s">
        <v>15874</v>
      </c>
      <c r="S1290" t="s">
        <v>72</v>
      </c>
      <c r="T1290" t="s">
        <v>1917</v>
      </c>
      <c r="U1290" t="s">
        <v>1918</v>
      </c>
      <c r="V1290" t="s">
        <v>1919</v>
      </c>
      <c r="W1290" t="s">
        <v>105</v>
      </c>
      <c r="X1290" t="s">
        <v>106</v>
      </c>
      <c r="Y1290" t="str">
        <f>"37-3011"</f>
        <v>37-3011</v>
      </c>
      <c r="Z1290" t="s">
        <v>94</v>
      </c>
      <c r="AA1290">
        <v>561730</v>
      </c>
      <c r="AB1290">
        <v>8</v>
      </c>
      <c r="AD1290" t="s">
        <v>79</v>
      </c>
      <c r="AE1290" t="s">
        <v>95</v>
      </c>
      <c r="AF1290">
        <v>35</v>
      </c>
      <c r="AG1290" s="4">
        <v>0.33333333333333331</v>
      </c>
      <c r="AH1290" s="4">
        <v>0.66666666666666663</v>
      </c>
      <c r="AI1290" s="5">
        <v>13.94</v>
      </c>
      <c r="AJ1290">
        <v>20.91</v>
      </c>
      <c r="AL1290" t="s">
        <v>81</v>
      </c>
      <c r="AM1290" t="s">
        <v>82</v>
      </c>
      <c r="AO1290" t="s">
        <v>83</v>
      </c>
      <c r="AR1290" t="s">
        <v>82</v>
      </c>
      <c r="AT1290" t="s">
        <v>82</v>
      </c>
      <c r="AW1290" t="s">
        <v>82</v>
      </c>
      <c r="AY1290" t="s">
        <v>9388</v>
      </c>
      <c r="AZ1290" t="s">
        <v>1594</v>
      </c>
      <c r="BA1290" t="s">
        <v>105</v>
      </c>
      <c r="BB1290">
        <v>75078</v>
      </c>
      <c r="BC1290" t="s">
        <v>79</v>
      </c>
      <c r="BH1290" t="s">
        <v>15873</v>
      </c>
      <c r="BJ1290">
        <v>821496938</v>
      </c>
    </row>
    <row r="1291" spans="1:62" x14ac:dyDescent="0.25">
      <c r="A1291" t="s">
        <v>16104</v>
      </c>
      <c r="B1291" s="2">
        <v>43453</v>
      </c>
      <c r="C1291" t="s">
        <v>63</v>
      </c>
      <c r="D1291" s="3">
        <v>43434.803175659719</v>
      </c>
      <c r="E1291" t="s">
        <v>91</v>
      </c>
      <c r="H1291" t="s">
        <v>16105</v>
      </c>
      <c r="I1291" t="s">
        <v>16106</v>
      </c>
      <c r="J1291" t="s">
        <v>16107</v>
      </c>
      <c r="L1291" t="s">
        <v>2689</v>
      </c>
      <c r="M1291" t="s">
        <v>105</v>
      </c>
      <c r="N1291">
        <v>75057</v>
      </c>
      <c r="O1291" t="s">
        <v>70</v>
      </c>
      <c r="Q1291" t="s">
        <v>16108</v>
      </c>
      <c r="S1291" t="s">
        <v>72</v>
      </c>
      <c r="T1291" t="s">
        <v>1917</v>
      </c>
      <c r="U1291" t="s">
        <v>1918</v>
      </c>
      <c r="V1291" t="s">
        <v>1919</v>
      </c>
      <c r="W1291" t="s">
        <v>105</v>
      </c>
      <c r="X1291" t="s">
        <v>1673</v>
      </c>
      <c r="Y1291" t="str">
        <f>"37-3011"</f>
        <v>37-3011</v>
      </c>
      <c r="Z1291" t="s">
        <v>94</v>
      </c>
      <c r="AA1291">
        <v>561730</v>
      </c>
      <c r="AB1291">
        <v>8</v>
      </c>
      <c r="AD1291" t="s">
        <v>79</v>
      </c>
      <c r="AE1291" t="s">
        <v>95</v>
      </c>
      <c r="AF1291">
        <v>40</v>
      </c>
      <c r="AG1291" s="4">
        <v>0.29166666666666669</v>
      </c>
      <c r="AH1291" s="4">
        <v>0.66666666666666663</v>
      </c>
      <c r="AI1291" s="5">
        <v>13.94</v>
      </c>
      <c r="AJ1291">
        <v>20.91</v>
      </c>
      <c r="AL1291" t="s">
        <v>81</v>
      </c>
      <c r="AM1291" t="s">
        <v>82</v>
      </c>
      <c r="AO1291" t="s">
        <v>83</v>
      </c>
      <c r="AR1291" t="s">
        <v>82</v>
      </c>
      <c r="AT1291" t="s">
        <v>82</v>
      </c>
      <c r="AW1291" t="s">
        <v>82</v>
      </c>
      <c r="AY1291" t="s">
        <v>2689</v>
      </c>
      <c r="AZ1291" t="s">
        <v>3523</v>
      </c>
      <c r="BA1291" t="s">
        <v>105</v>
      </c>
      <c r="BB1291">
        <v>75057</v>
      </c>
      <c r="BC1291" t="s">
        <v>79</v>
      </c>
      <c r="BH1291" t="s">
        <v>16107</v>
      </c>
      <c r="BJ1291">
        <v>752475719</v>
      </c>
    </row>
    <row r="1292" spans="1:62" x14ac:dyDescent="0.25">
      <c r="A1292" t="s">
        <v>17329</v>
      </c>
      <c r="B1292" s="2">
        <v>43453</v>
      </c>
      <c r="C1292" t="s">
        <v>63</v>
      </c>
      <c r="D1292" s="3">
        <v>43434.803570219905</v>
      </c>
      <c r="E1292" t="s">
        <v>91</v>
      </c>
      <c r="H1292" t="s">
        <v>17330</v>
      </c>
      <c r="J1292" t="s">
        <v>17331</v>
      </c>
      <c r="L1292" t="s">
        <v>3553</v>
      </c>
      <c r="M1292" t="s">
        <v>714</v>
      </c>
      <c r="N1292">
        <v>70816</v>
      </c>
      <c r="O1292" t="s">
        <v>70</v>
      </c>
      <c r="Q1292" t="s">
        <v>17332</v>
      </c>
      <c r="S1292" t="s">
        <v>72</v>
      </c>
      <c r="T1292" t="s">
        <v>1917</v>
      </c>
      <c r="U1292" t="s">
        <v>1918</v>
      </c>
      <c r="V1292" t="s">
        <v>1919</v>
      </c>
      <c r="W1292" t="s">
        <v>105</v>
      </c>
      <c r="X1292" t="s">
        <v>106</v>
      </c>
      <c r="Y1292" t="str">
        <f>"37-3011"</f>
        <v>37-3011</v>
      </c>
      <c r="Z1292" t="s">
        <v>94</v>
      </c>
      <c r="AA1292">
        <v>561730</v>
      </c>
      <c r="AB1292">
        <v>12</v>
      </c>
      <c r="AD1292" t="s">
        <v>79</v>
      </c>
      <c r="AE1292" t="s">
        <v>95</v>
      </c>
      <c r="AF1292">
        <v>40</v>
      </c>
      <c r="AG1292" s="4">
        <v>0.25</v>
      </c>
      <c r="AH1292" s="4">
        <v>0.66666666666666663</v>
      </c>
      <c r="AI1292" s="5">
        <v>13.42</v>
      </c>
      <c r="AJ1292">
        <v>20.13</v>
      </c>
      <c r="AL1292" t="s">
        <v>81</v>
      </c>
      <c r="AM1292" t="s">
        <v>82</v>
      </c>
      <c r="AO1292" t="s">
        <v>83</v>
      </c>
      <c r="AR1292" t="s">
        <v>82</v>
      </c>
      <c r="AT1292" t="s">
        <v>82</v>
      </c>
      <c r="AW1292" t="s">
        <v>82</v>
      </c>
      <c r="AY1292" t="s">
        <v>3553</v>
      </c>
      <c r="AZ1292" t="s">
        <v>3555</v>
      </c>
      <c r="BA1292" t="s">
        <v>714</v>
      </c>
      <c r="BB1292">
        <v>70816</v>
      </c>
      <c r="BC1292" t="s">
        <v>79</v>
      </c>
      <c r="BH1292" t="s">
        <v>17331</v>
      </c>
      <c r="BJ1292">
        <v>562491098</v>
      </c>
    </row>
    <row r="1293" spans="1:62" x14ac:dyDescent="0.25">
      <c r="A1293" t="s">
        <v>17684</v>
      </c>
      <c r="B1293" s="2">
        <v>43453</v>
      </c>
      <c r="C1293" t="s">
        <v>63</v>
      </c>
      <c r="D1293" s="3">
        <v>43434.793963124997</v>
      </c>
      <c r="E1293" t="s">
        <v>91</v>
      </c>
      <c r="H1293" t="s">
        <v>17685</v>
      </c>
      <c r="J1293" t="s">
        <v>17686</v>
      </c>
      <c r="L1293" t="s">
        <v>17687</v>
      </c>
      <c r="M1293" t="s">
        <v>1246</v>
      </c>
      <c r="N1293">
        <v>63362</v>
      </c>
      <c r="O1293" t="s">
        <v>70</v>
      </c>
      <c r="Q1293" t="s">
        <v>17688</v>
      </c>
      <c r="S1293" t="s">
        <v>72</v>
      </c>
      <c r="T1293" t="s">
        <v>4626</v>
      </c>
      <c r="U1293" t="s">
        <v>4627</v>
      </c>
      <c r="V1293" t="s">
        <v>4628</v>
      </c>
      <c r="W1293" t="s">
        <v>323</v>
      </c>
      <c r="X1293" t="s">
        <v>12584</v>
      </c>
      <c r="Y1293" t="str">
        <f>"37-3011"</f>
        <v>37-3011</v>
      </c>
      <c r="Z1293" t="s">
        <v>94</v>
      </c>
      <c r="AA1293">
        <v>54132</v>
      </c>
      <c r="AB1293">
        <v>7</v>
      </c>
      <c r="AD1293" t="s">
        <v>79</v>
      </c>
      <c r="AE1293" t="s">
        <v>95</v>
      </c>
      <c r="AF1293">
        <v>40</v>
      </c>
      <c r="AG1293" s="4">
        <v>0.3125</v>
      </c>
      <c r="AH1293" s="4">
        <v>0.66666666666666663</v>
      </c>
      <c r="AI1293" s="5">
        <v>13.55</v>
      </c>
      <c r="AJ1293">
        <v>20.329999999999998</v>
      </c>
      <c r="AL1293" t="s">
        <v>81</v>
      </c>
      <c r="AM1293" t="s">
        <v>82</v>
      </c>
      <c r="AO1293" t="s">
        <v>83</v>
      </c>
      <c r="AR1293" t="s">
        <v>82</v>
      </c>
      <c r="AT1293" t="s">
        <v>82</v>
      </c>
      <c r="AW1293" t="s">
        <v>82</v>
      </c>
      <c r="AY1293" t="s">
        <v>17687</v>
      </c>
      <c r="AZ1293" t="s">
        <v>4750</v>
      </c>
      <c r="BA1293" t="s">
        <v>1246</v>
      </c>
      <c r="BB1293">
        <v>63362</v>
      </c>
      <c r="BC1293" t="s">
        <v>79</v>
      </c>
      <c r="BH1293" t="s">
        <v>17686</v>
      </c>
      <c r="BJ1293">
        <v>450472322</v>
      </c>
    </row>
    <row r="1294" spans="1:62" x14ac:dyDescent="0.25">
      <c r="A1294" t="s">
        <v>18160</v>
      </c>
      <c r="B1294" s="2">
        <v>43453</v>
      </c>
      <c r="C1294" t="s">
        <v>63</v>
      </c>
      <c r="D1294" s="3">
        <v>43434.804462569446</v>
      </c>
      <c r="E1294" t="s">
        <v>91</v>
      </c>
      <c r="H1294" t="s">
        <v>18161</v>
      </c>
      <c r="J1294" t="s">
        <v>18162</v>
      </c>
      <c r="L1294" t="s">
        <v>1225</v>
      </c>
      <c r="M1294" t="s">
        <v>105</v>
      </c>
      <c r="N1294">
        <v>75223</v>
      </c>
      <c r="O1294" t="s">
        <v>70</v>
      </c>
      <c r="Q1294" t="s">
        <v>18163</v>
      </c>
      <c r="S1294" t="s">
        <v>72</v>
      </c>
      <c r="T1294" t="s">
        <v>1917</v>
      </c>
      <c r="U1294" t="s">
        <v>1918</v>
      </c>
      <c r="V1294" t="s">
        <v>1919</v>
      </c>
      <c r="W1294" t="s">
        <v>105</v>
      </c>
      <c r="X1294" t="s">
        <v>18164</v>
      </c>
      <c r="Y1294" t="str">
        <f>"41-9091"</f>
        <v>41-9091</v>
      </c>
      <c r="Z1294" t="s">
        <v>6361</v>
      </c>
      <c r="AA1294">
        <v>42442</v>
      </c>
      <c r="AB1294">
        <v>30</v>
      </c>
      <c r="AD1294" t="s">
        <v>79</v>
      </c>
      <c r="AE1294" t="s">
        <v>80</v>
      </c>
      <c r="AF1294">
        <v>40</v>
      </c>
      <c r="AG1294" s="4">
        <v>0.375</v>
      </c>
      <c r="AH1294" s="4">
        <v>0.75</v>
      </c>
      <c r="AI1294" s="5">
        <v>13.09</v>
      </c>
      <c r="AJ1294">
        <v>19.64</v>
      </c>
      <c r="AL1294" t="s">
        <v>81</v>
      </c>
      <c r="AM1294" t="s">
        <v>82</v>
      </c>
      <c r="AO1294" t="s">
        <v>83</v>
      </c>
      <c r="AR1294" t="s">
        <v>82</v>
      </c>
      <c r="AT1294" t="s">
        <v>82</v>
      </c>
      <c r="AW1294" t="s">
        <v>82</v>
      </c>
      <c r="AY1294" t="s">
        <v>1225</v>
      </c>
      <c r="AZ1294" t="s">
        <v>1225</v>
      </c>
      <c r="BA1294" t="s">
        <v>105</v>
      </c>
      <c r="BB1294">
        <v>75223</v>
      </c>
      <c r="BC1294" t="s">
        <v>79</v>
      </c>
      <c r="BH1294" t="s">
        <v>18162</v>
      </c>
      <c r="BJ1294">
        <v>383600721</v>
      </c>
    </row>
    <row r="1295" spans="1:62" x14ac:dyDescent="0.25">
      <c r="A1295" t="s">
        <v>18291</v>
      </c>
      <c r="B1295" s="2">
        <v>43453</v>
      </c>
      <c r="C1295" t="s">
        <v>63</v>
      </c>
      <c r="D1295" s="3">
        <v>43434.805159166666</v>
      </c>
      <c r="E1295" t="s">
        <v>91</v>
      </c>
      <c r="H1295" t="s">
        <v>18292</v>
      </c>
      <c r="I1295" t="s">
        <v>18293</v>
      </c>
      <c r="J1295" t="s">
        <v>18294</v>
      </c>
      <c r="L1295" t="s">
        <v>2058</v>
      </c>
      <c r="M1295" t="s">
        <v>105</v>
      </c>
      <c r="N1295">
        <v>78626</v>
      </c>
      <c r="O1295" t="s">
        <v>70</v>
      </c>
      <c r="Q1295" t="s">
        <v>18295</v>
      </c>
      <c r="S1295" t="s">
        <v>72</v>
      </c>
      <c r="T1295" t="s">
        <v>1917</v>
      </c>
      <c r="U1295" t="s">
        <v>1918</v>
      </c>
      <c r="V1295" t="s">
        <v>1919</v>
      </c>
      <c r="W1295" t="s">
        <v>105</v>
      </c>
      <c r="X1295" t="s">
        <v>106</v>
      </c>
      <c r="Y1295" t="str">
        <f>"37-3011"</f>
        <v>37-3011</v>
      </c>
      <c r="Z1295" t="s">
        <v>94</v>
      </c>
      <c r="AA1295">
        <v>561730</v>
      </c>
      <c r="AB1295">
        <v>12</v>
      </c>
      <c r="AD1295" t="s">
        <v>79</v>
      </c>
      <c r="AE1295" t="s">
        <v>95</v>
      </c>
      <c r="AF1295">
        <v>35</v>
      </c>
      <c r="AG1295" s="4">
        <v>0.3125</v>
      </c>
      <c r="AH1295" s="4">
        <v>0.64583333333333337</v>
      </c>
      <c r="AI1295" s="5">
        <v>13.91</v>
      </c>
      <c r="AJ1295">
        <v>20.87</v>
      </c>
      <c r="AL1295" t="s">
        <v>81</v>
      </c>
      <c r="AM1295" t="s">
        <v>82</v>
      </c>
      <c r="AO1295" t="s">
        <v>83</v>
      </c>
      <c r="AR1295" t="s">
        <v>82</v>
      </c>
      <c r="AT1295" t="s">
        <v>82</v>
      </c>
      <c r="AW1295" t="s">
        <v>82</v>
      </c>
      <c r="AY1295" t="s">
        <v>2058</v>
      </c>
      <c r="AZ1295" t="s">
        <v>2062</v>
      </c>
      <c r="BA1295" t="s">
        <v>105</v>
      </c>
      <c r="BB1295">
        <v>78626</v>
      </c>
      <c r="BC1295" t="s">
        <v>79</v>
      </c>
      <c r="BH1295" t="s">
        <v>18294</v>
      </c>
      <c r="BJ1295">
        <v>461926895</v>
      </c>
    </row>
    <row r="1296" spans="1:62" x14ac:dyDescent="0.25">
      <c r="A1296" t="s">
        <v>20267</v>
      </c>
      <c r="B1296" s="2">
        <v>43453</v>
      </c>
      <c r="C1296" t="s">
        <v>63</v>
      </c>
      <c r="D1296" s="3">
        <v>43435.446658391207</v>
      </c>
      <c r="E1296" t="s">
        <v>91</v>
      </c>
      <c r="H1296" t="s">
        <v>20268</v>
      </c>
      <c r="J1296" t="s">
        <v>20269</v>
      </c>
      <c r="K1296" t="s">
        <v>20270</v>
      </c>
      <c r="L1296" t="s">
        <v>1753</v>
      </c>
      <c r="M1296" t="s">
        <v>761</v>
      </c>
      <c r="N1296">
        <v>30328</v>
      </c>
      <c r="O1296" t="s">
        <v>70</v>
      </c>
      <c r="Q1296" t="s">
        <v>20271</v>
      </c>
      <c r="S1296" t="s">
        <v>72</v>
      </c>
      <c r="T1296" t="s">
        <v>20272</v>
      </c>
      <c r="U1296" t="s">
        <v>20273</v>
      </c>
      <c r="V1296" t="s">
        <v>1177</v>
      </c>
      <c r="W1296" t="s">
        <v>649</v>
      </c>
      <c r="X1296" t="s">
        <v>20274</v>
      </c>
      <c r="Y1296" t="str">
        <f>"51-9198"</f>
        <v>51-9198</v>
      </c>
      <c r="Z1296" t="s">
        <v>199</v>
      </c>
      <c r="AA1296">
        <v>321214</v>
      </c>
      <c r="AB1296">
        <v>10</v>
      </c>
      <c r="AD1296" t="s">
        <v>79</v>
      </c>
      <c r="AE1296" t="s">
        <v>95</v>
      </c>
      <c r="AF1296">
        <v>40</v>
      </c>
      <c r="AG1296" s="4">
        <v>0.25</v>
      </c>
      <c r="AH1296" s="4">
        <v>0.60416666666666663</v>
      </c>
      <c r="AI1296" s="5">
        <v>12.86</v>
      </c>
      <c r="AJ1296">
        <v>19.29</v>
      </c>
      <c r="AK1296">
        <v>19.29</v>
      </c>
      <c r="AL1296" t="s">
        <v>81</v>
      </c>
      <c r="AM1296" t="s">
        <v>82</v>
      </c>
      <c r="AO1296" t="s">
        <v>83</v>
      </c>
      <c r="AP1296" t="s">
        <v>67</v>
      </c>
      <c r="AQ1296" t="s">
        <v>67</v>
      </c>
      <c r="AR1296" t="s">
        <v>82</v>
      </c>
      <c r="AT1296" t="s">
        <v>82</v>
      </c>
      <c r="AW1296" t="s">
        <v>82</v>
      </c>
      <c r="AY1296" t="s">
        <v>3829</v>
      </c>
      <c r="AZ1296" t="s">
        <v>3823</v>
      </c>
      <c r="BA1296" t="s">
        <v>100</v>
      </c>
      <c r="BB1296">
        <v>27557</v>
      </c>
      <c r="BC1296" t="s">
        <v>87</v>
      </c>
      <c r="BH1296" t="s">
        <v>20275</v>
      </c>
      <c r="BJ1296">
        <v>943050454</v>
      </c>
    </row>
    <row r="1297" spans="1:62" x14ac:dyDescent="0.25">
      <c r="A1297" t="s">
        <v>20523</v>
      </c>
      <c r="B1297" s="2">
        <v>43453</v>
      </c>
      <c r="C1297" t="s">
        <v>63</v>
      </c>
      <c r="D1297" s="3">
        <v>43435.431144062502</v>
      </c>
      <c r="E1297" t="s">
        <v>91</v>
      </c>
      <c r="H1297" t="s">
        <v>20268</v>
      </c>
      <c r="J1297" t="s">
        <v>20269</v>
      </c>
      <c r="K1297" t="s">
        <v>20270</v>
      </c>
      <c r="L1297" t="s">
        <v>1753</v>
      </c>
      <c r="M1297" t="s">
        <v>761</v>
      </c>
      <c r="N1297">
        <v>30328</v>
      </c>
      <c r="O1297" t="s">
        <v>70</v>
      </c>
      <c r="Q1297" t="s">
        <v>20271</v>
      </c>
      <c r="S1297" t="s">
        <v>72</v>
      </c>
      <c r="T1297" t="s">
        <v>20272</v>
      </c>
      <c r="U1297" t="s">
        <v>20273</v>
      </c>
      <c r="V1297" t="s">
        <v>1177</v>
      </c>
      <c r="W1297" t="s">
        <v>649</v>
      </c>
      <c r="X1297" t="s">
        <v>20274</v>
      </c>
      <c r="Y1297" t="str">
        <f>"51-9198"</f>
        <v>51-9198</v>
      </c>
      <c r="Z1297" t="s">
        <v>199</v>
      </c>
      <c r="AA1297">
        <v>321214</v>
      </c>
      <c r="AB1297">
        <v>10</v>
      </c>
      <c r="AD1297" t="s">
        <v>79</v>
      </c>
      <c r="AE1297" t="s">
        <v>95</v>
      </c>
      <c r="AF1297">
        <v>40</v>
      </c>
      <c r="AG1297" s="4">
        <v>0.25</v>
      </c>
      <c r="AH1297" s="4">
        <v>0.60416666666666663</v>
      </c>
      <c r="AI1297" s="6">
        <v>12</v>
      </c>
      <c r="AJ1297">
        <v>18</v>
      </c>
      <c r="AK1297">
        <v>18</v>
      </c>
      <c r="AL1297" t="s">
        <v>81</v>
      </c>
      <c r="AM1297" t="s">
        <v>82</v>
      </c>
      <c r="AO1297" t="s">
        <v>83</v>
      </c>
      <c r="AP1297" t="s">
        <v>67</v>
      </c>
      <c r="AQ1297" t="s">
        <v>67</v>
      </c>
      <c r="AR1297" t="s">
        <v>82</v>
      </c>
      <c r="AT1297" t="s">
        <v>82</v>
      </c>
      <c r="AW1297" t="s">
        <v>82</v>
      </c>
      <c r="AY1297" t="s">
        <v>4357</v>
      </c>
      <c r="AZ1297" t="s">
        <v>7309</v>
      </c>
      <c r="BA1297" t="s">
        <v>100</v>
      </c>
      <c r="BB1297">
        <v>28110</v>
      </c>
      <c r="BC1297" t="s">
        <v>87</v>
      </c>
      <c r="BH1297" t="s">
        <v>20524</v>
      </c>
      <c r="BJ1297">
        <v>943050454</v>
      </c>
    </row>
    <row r="1298" spans="1:62" x14ac:dyDescent="0.25">
      <c r="A1298" t="s">
        <v>21057</v>
      </c>
      <c r="B1298" s="2">
        <v>43453</v>
      </c>
      <c r="C1298" t="s">
        <v>63</v>
      </c>
      <c r="D1298" s="3">
        <v>43437.47526402778</v>
      </c>
      <c r="E1298" t="s">
        <v>91</v>
      </c>
      <c r="H1298" t="s">
        <v>21058</v>
      </c>
      <c r="I1298" t="s">
        <v>21058</v>
      </c>
      <c r="J1298" t="s">
        <v>21059</v>
      </c>
      <c r="L1298" t="s">
        <v>9279</v>
      </c>
      <c r="M1298" t="s">
        <v>136</v>
      </c>
      <c r="N1298">
        <v>20902</v>
      </c>
      <c r="O1298" t="s">
        <v>70</v>
      </c>
      <c r="Q1298" t="s">
        <v>21060</v>
      </c>
      <c r="S1298" t="s">
        <v>72</v>
      </c>
      <c r="T1298" t="s">
        <v>21061</v>
      </c>
      <c r="U1298" t="s">
        <v>21062</v>
      </c>
      <c r="V1298" t="s">
        <v>2355</v>
      </c>
      <c r="W1298" t="s">
        <v>278</v>
      </c>
      <c r="X1298" t="s">
        <v>1256</v>
      </c>
      <c r="Y1298" t="str">
        <f>"37-3011"</f>
        <v>37-3011</v>
      </c>
      <c r="Z1298" t="s">
        <v>94</v>
      </c>
      <c r="AA1298">
        <v>561730</v>
      </c>
      <c r="AB1298">
        <v>2</v>
      </c>
      <c r="AD1298" t="s">
        <v>79</v>
      </c>
      <c r="AE1298" t="s">
        <v>80</v>
      </c>
      <c r="AF1298">
        <v>40</v>
      </c>
      <c r="AG1298" s="4">
        <v>0.3125</v>
      </c>
      <c r="AH1298" s="4">
        <v>0.66666666666666663</v>
      </c>
      <c r="AI1298" s="5">
        <v>14.73</v>
      </c>
      <c r="AL1298" t="s">
        <v>81</v>
      </c>
      <c r="AM1298" t="s">
        <v>82</v>
      </c>
      <c r="AO1298" t="s">
        <v>83</v>
      </c>
      <c r="AQ1298" t="s">
        <v>130</v>
      </c>
      <c r="AR1298" t="s">
        <v>82</v>
      </c>
      <c r="AT1298" t="s">
        <v>82</v>
      </c>
      <c r="AW1298" t="s">
        <v>72</v>
      </c>
      <c r="AX1298">
        <v>3</v>
      </c>
      <c r="AY1298" t="s">
        <v>9279</v>
      </c>
      <c r="AZ1298" t="s">
        <v>291</v>
      </c>
      <c r="BA1298" t="s">
        <v>136</v>
      </c>
      <c r="BB1298">
        <v>20902</v>
      </c>
      <c r="BC1298" t="s">
        <v>79</v>
      </c>
      <c r="BH1298" t="s">
        <v>21059</v>
      </c>
      <c r="BJ1298">
        <v>272956621</v>
      </c>
    </row>
    <row r="1299" spans="1:62" x14ac:dyDescent="0.25">
      <c r="A1299" t="s">
        <v>22388</v>
      </c>
      <c r="B1299" s="2">
        <v>43453</v>
      </c>
      <c r="C1299" t="s">
        <v>63</v>
      </c>
      <c r="D1299" s="3">
        <v>43440.320671851849</v>
      </c>
      <c r="E1299" t="s">
        <v>91</v>
      </c>
      <c r="H1299" t="s">
        <v>3871</v>
      </c>
      <c r="J1299" t="s">
        <v>3872</v>
      </c>
      <c r="L1299" t="s">
        <v>3873</v>
      </c>
      <c r="M1299" t="s">
        <v>308</v>
      </c>
      <c r="N1299">
        <v>7928</v>
      </c>
      <c r="O1299" t="s">
        <v>70</v>
      </c>
      <c r="Q1299" t="s">
        <v>3874</v>
      </c>
      <c r="S1299" t="s">
        <v>72</v>
      </c>
      <c r="T1299" t="s">
        <v>640</v>
      </c>
      <c r="U1299" t="s">
        <v>641</v>
      </c>
      <c r="V1299" t="s">
        <v>642</v>
      </c>
      <c r="W1299" t="s">
        <v>105</v>
      </c>
      <c r="X1299" t="s">
        <v>106</v>
      </c>
      <c r="Y1299" t="str">
        <f>"37-3011"</f>
        <v>37-3011</v>
      </c>
      <c r="Z1299" t="s">
        <v>94</v>
      </c>
      <c r="AA1299">
        <v>561730</v>
      </c>
      <c r="AB1299">
        <v>15</v>
      </c>
      <c r="AD1299" t="s">
        <v>79</v>
      </c>
      <c r="AE1299" t="s">
        <v>95</v>
      </c>
      <c r="AF1299">
        <v>40</v>
      </c>
      <c r="AG1299" s="4">
        <v>0.33333333333333331</v>
      </c>
      <c r="AH1299" s="4">
        <v>0.70833333333333337</v>
      </c>
      <c r="AI1299" s="5">
        <v>14.41</v>
      </c>
      <c r="AJ1299">
        <v>21.62</v>
      </c>
      <c r="AK1299">
        <v>25.5</v>
      </c>
      <c r="AL1299" t="s">
        <v>81</v>
      </c>
      <c r="AM1299" t="s">
        <v>82</v>
      </c>
      <c r="AO1299" t="s">
        <v>83</v>
      </c>
      <c r="AR1299" t="s">
        <v>82</v>
      </c>
      <c r="AT1299" t="s">
        <v>82</v>
      </c>
      <c r="AW1299" t="s">
        <v>82</v>
      </c>
      <c r="AY1299" t="s">
        <v>3875</v>
      </c>
      <c r="AZ1299" t="s">
        <v>1303</v>
      </c>
      <c r="BA1299" t="s">
        <v>308</v>
      </c>
      <c r="BB1299">
        <v>7032</v>
      </c>
      <c r="BC1299" t="s">
        <v>79</v>
      </c>
      <c r="BH1299" t="s">
        <v>3876</v>
      </c>
      <c r="BJ1299">
        <v>223238851</v>
      </c>
    </row>
    <row r="1300" spans="1:62" x14ac:dyDescent="0.25">
      <c r="A1300" t="s">
        <v>27970</v>
      </c>
      <c r="B1300" s="2">
        <v>43453</v>
      </c>
      <c r="C1300" t="s">
        <v>63</v>
      </c>
      <c r="D1300" s="3">
        <v>43453.330015879626</v>
      </c>
      <c r="E1300" t="s">
        <v>91</v>
      </c>
      <c r="H1300" t="s">
        <v>27656</v>
      </c>
      <c r="I1300" t="s">
        <v>67</v>
      </c>
      <c r="J1300" t="s">
        <v>27657</v>
      </c>
      <c r="K1300" t="s">
        <v>67</v>
      </c>
      <c r="L1300" t="s">
        <v>1325</v>
      </c>
      <c r="M1300" t="s">
        <v>232</v>
      </c>
      <c r="N1300">
        <v>10604</v>
      </c>
      <c r="O1300" t="s">
        <v>70</v>
      </c>
      <c r="P1300" t="s">
        <v>67</v>
      </c>
      <c r="Q1300" t="s">
        <v>27658</v>
      </c>
      <c r="S1300" t="s">
        <v>72</v>
      </c>
      <c r="T1300" t="s">
        <v>1958</v>
      </c>
      <c r="U1300" t="s">
        <v>1959</v>
      </c>
      <c r="V1300" t="s">
        <v>232</v>
      </c>
      <c r="W1300" t="s">
        <v>232</v>
      </c>
      <c r="X1300" t="s">
        <v>2708</v>
      </c>
      <c r="Y1300" t="str">
        <f>"37-3011"</f>
        <v>37-3011</v>
      </c>
      <c r="Z1300" t="s">
        <v>94</v>
      </c>
      <c r="AA1300">
        <v>561730</v>
      </c>
      <c r="AB1300">
        <v>7</v>
      </c>
      <c r="AD1300" t="s">
        <v>79</v>
      </c>
      <c r="AE1300" t="s">
        <v>80</v>
      </c>
      <c r="AF1300">
        <v>35</v>
      </c>
      <c r="AG1300" s="4">
        <v>0.33333333333333331</v>
      </c>
      <c r="AH1300" s="4">
        <v>0.66666666666666663</v>
      </c>
      <c r="AI1300" s="5">
        <v>16.809999999999999</v>
      </c>
      <c r="AL1300" t="s">
        <v>81</v>
      </c>
      <c r="AM1300" t="s">
        <v>82</v>
      </c>
      <c r="AO1300" t="s">
        <v>83</v>
      </c>
      <c r="AP1300" t="s">
        <v>67</v>
      </c>
      <c r="AQ1300" t="s">
        <v>67</v>
      </c>
      <c r="AR1300" t="s">
        <v>82</v>
      </c>
      <c r="AT1300" t="s">
        <v>82</v>
      </c>
      <c r="AW1300" t="s">
        <v>82</v>
      </c>
      <c r="AY1300" t="s">
        <v>1325</v>
      </c>
      <c r="AZ1300" t="s">
        <v>1285</v>
      </c>
      <c r="BA1300" t="s">
        <v>232</v>
      </c>
      <c r="BB1300">
        <v>10604</v>
      </c>
      <c r="BC1300" t="s">
        <v>79</v>
      </c>
      <c r="BH1300" t="s">
        <v>27657</v>
      </c>
      <c r="BI1300" t="s">
        <v>67</v>
      </c>
      <c r="BJ1300">
        <v>261240738</v>
      </c>
    </row>
    <row r="1301" spans="1:62" x14ac:dyDescent="0.25">
      <c r="A1301" t="s">
        <v>2036</v>
      </c>
      <c r="B1301" s="2">
        <v>43454</v>
      </c>
      <c r="C1301" t="s">
        <v>63</v>
      </c>
      <c r="D1301" s="3">
        <v>43408.796692511576</v>
      </c>
      <c r="E1301" t="s">
        <v>64</v>
      </c>
      <c r="F1301" s="2">
        <v>43497</v>
      </c>
      <c r="G1301" s="2">
        <v>43799</v>
      </c>
      <c r="H1301" t="s">
        <v>2037</v>
      </c>
      <c r="J1301" t="s">
        <v>2038</v>
      </c>
      <c r="L1301" t="s">
        <v>2039</v>
      </c>
      <c r="M1301" t="s">
        <v>69</v>
      </c>
      <c r="N1301">
        <v>40701</v>
      </c>
      <c r="O1301" t="s">
        <v>70</v>
      </c>
      <c r="Q1301" t="s">
        <v>2040</v>
      </c>
      <c r="S1301" t="s">
        <v>72</v>
      </c>
      <c r="T1301" t="s">
        <v>524</v>
      </c>
      <c r="U1301" t="s">
        <v>525</v>
      </c>
      <c r="V1301" t="s">
        <v>526</v>
      </c>
      <c r="W1301" t="s">
        <v>69</v>
      </c>
      <c r="X1301" t="s">
        <v>1539</v>
      </c>
      <c r="Y1301" t="str">
        <f>"37-2011"</f>
        <v>37-2011</v>
      </c>
      <c r="Z1301" t="s">
        <v>2041</v>
      </c>
      <c r="AA1301">
        <v>561730</v>
      </c>
      <c r="AB1301">
        <v>3</v>
      </c>
      <c r="AC1301">
        <v>3</v>
      </c>
      <c r="AD1301" t="s">
        <v>79</v>
      </c>
      <c r="AE1301" t="s">
        <v>95</v>
      </c>
      <c r="AF1301">
        <v>35</v>
      </c>
      <c r="AG1301" s="4">
        <v>0.33333333333333331</v>
      </c>
      <c r="AH1301" s="4">
        <v>0.66666666666666663</v>
      </c>
      <c r="AI1301" s="5">
        <v>11.57</v>
      </c>
      <c r="AJ1301">
        <v>17.36</v>
      </c>
      <c r="AK1301">
        <v>17.36</v>
      </c>
      <c r="AL1301" t="s">
        <v>81</v>
      </c>
      <c r="AM1301" t="s">
        <v>82</v>
      </c>
      <c r="AO1301" t="s">
        <v>83</v>
      </c>
      <c r="AP1301" t="s">
        <v>130</v>
      </c>
      <c r="AQ1301" t="s">
        <v>130</v>
      </c>
      <c r="AR1301" t="s">
        <v>82</v>
      </c>
      <c r="AT1301" t="s">
        <v>82</v>
      </c>
      <c r="AW1301" t="s">
        <v>82</v>
      </c>
      <c r="AY1301" t="s">
        <v>2039</v>
      </c>
      <c r="AZ1301" t="s">
        <v>2042</v>
      </c>
      <c r="BA1301" t="s">
        <v>69</v>
      </c>
      <c r="BB1301">
        <v>40701</v>
      </c>
      <c r="BC1301" t="s">
        <v>79</v>
      </c>
      <c r="BH1301" t="s">
        <v>2038</v>
      </c>
      <c r="BJ1301">
        <v>610911177</v>
      </c>
    </row>
    <row r="1302" spans="1:62" x14ac:dyDescent="0.25">
      <c r="A1302" t="s">
        <v>2075</v>
      </c>
      <c r="B1302" s="2">
        <v>43454</v>
      </c>
      <c r="C1302" t="s">
        <v>63</v>
      </c>
      <c r="D1302" s="3">
        <v>43408.794577708337</v>
      </c>
      <c r="E1302" t="s">
        <v>64</v>
      </c>
      <c r="F1302" s="2">
        <v>43497</v>
      </c>
      <c r="G1302" s="2">
        <v>43799</v>
      </c>
      <c r="H1302" t="s">
        <v>2076</v>
      </c>
      <c r="J1302" t="s">
        <v>2077</v>
      </c>
      <c r="L1302" t="s">
        <v>2078</v>
      </c>
      <c r="M1302" t="s">
        <v>69</v>
      </c>
      <c r="N1302">
        <v>40356</v>
      </c>
      <c r="O1302" t="s">
        <v>70</v>
      </c>
      <c r="Q1302" t="s">
        <v>2079</v>
      </c>
      <c r="S1302" t="s">
        <v>72</v>
      </c>
      <c r="T1302" t="s">
        <v>524</v>
      </c>
      <c r="U1302" t="s">
        <v>525</v>
      </c>
      <c r="V1302" t="s">
        <v>526</v>
      </c>
      <c r="W1302" t="s">
        <v>69</v>
      </c>
      <c r="X1302" t="s">
        <v>1539</v>
      </c>
      <c r="Y1302" t="str">
        <f>"47-2061"</f>
        <v>47-2061</v>
      </c>
      <c r="Z1302" t="s">
        <v>326</v>
      </c>
      <c r="AA1302">
        <v>561730</v>
      </c>
      <c r="AB1302">
        <v>6</v>
      </c>
      <c r="AC1302">
        <v>6</v>
      </c>
      <c r="AD1302" t="s">
        <v>79</v>
      </c>
      <c r="AE1302" t="s">
        <v>95</v>
      </c>
      <c r="AF1302">
        <v>35</v>
      </c>
      <c r="AG1302" s="4">
        <v>0.33333333333333331</v>
      </c>
      <c r="AH1302" s="4">
        <v>0.66666666666666663</v>
      </c>
      <c r="AI1302" s="5">
        <v>15.5</v>
      </c>
      <c r="AJ1302">
        <v>23.25</v>
      </c>
      <c r="AK1302">
        <v>23.25</v>
      </c>
      <c r="AL1302" t="s">
        <v>81</v>
      </c>
      <c r="AM1302" t="s">
        <v>82</v>
      </c>
      <c r="AO1302" t="s">
        <v>83</v>
      </c>
      <c r="AP1302" t="s">
        <v>130</v>
      </c>
      <c r="AQ1302" t="s">
        <v>130</v>
      </c>
      <c r="AR1302" t="s">
        <v>82</v>
      </c>
      <c r="AT1302" t="s">
        <v>82</v>
      </c>
      <c r="AW1302" t="s">
        <v>82</v>
      </c>
      <c r="AY1302" t="s">
        <v>2078</v>
      </c>
      <c r="AZ1302" t="s">
        <v>2080</v>
      </c>
      <c r="BA1302" t="s">
        <v>69</v>
      </c>
      <c r="BB1302">
        <v>40356</v>
      </c>
      <c r="BC1302" t="s">
        <v>79</v>
      </c>
      <c r="BH1302" t="s">
        <v>2077</v>
      </c>
      <c r="BJ1302">
        <v>611124453</v>
      </c>
    </row>
    <row r="1303" spans="1:62" x14ac:dyDescent="0.25">
      <c r="A1303" t="s">
        <v>2108</v>
      </c>
      <c r="B1303" s="2">
        <v>43454</v>
      </c>
      <c r="C1303" t="s">
        <v>63</v>
      </c>
      <c r="D1303" s="3">
        <v>43409.111913842593</v>
      </c>
      <c r="E1303" t="s">
        <v>1763</v>
      </c>
      <c r="F1303" s="2">
        <v>43497</v>
      </c>
      <c r="G1303" s="2">
        <v>43799</v>
      </c>
      <c r="H1303" t="s">
        <v>2109</v>
      </c>
      <c r="J1303" t="s">
        <v>2110</v>
      </c>
      <c r="L1303" t="s">
        <v>2111</v>
      </c>
      <c r="M1303" t="s">
        <v>69</v>
      </c>
      <c r="N1303">
        <v>40409</v>
      </c>
      <c r="O1303" t="s">
        <v>70</v>
      </c>
      <c r="Q1303" t="s">
        <v>2112</v>
      </c>
      <c r="S1303" t="s">
        <v>72</v>
      </c>
      <c r="T1303" t="s">
        <v>524</v>
      </c>
      <c r="U1303" t="s">
        <v>525</v>
      </c>
      <c r="V1303" t="s">
        <v>526</v>
      </c>
      <c r="W1303" t="s">
        <v>69</v>
      </c>
      <c r="X1303" t="s">
        <v>1539</v>
      </c>
      <c r="Y1303" t="str">
        <f>"49-9098"</f>
        <v>49-9098</v>
      </c>
      <c r="Z1303" t="s">
        <v>1263</v>
      </c>
      <c r="AA1303">
        <v>238140</v>
      </c>
      <c r="AB1303">
        <v>10</v>
      </c>
      <c r="AC1303">
        <v>10</v>
      </c>
      <c r="AD1303" t="s">
        <v>79</v>
      </c>
      <c r="AE1303" t="s">
        <v>95</v>
      </c>
      <c r="AF1303">
        <v>35</v>
      </c>
      <c r="AG1303" s="4">
        <v>0.33333333333333331</v>
      </c>
      <c r="AH1303" s="4">
        <v>0.66666666666666663</v>
      </c>
      <c r="AI1303" s="5">
        <v>25.96</v>
      </c>
      <c r="AJ1303">
        <v>38.94</v>
      </c>
      <c r="AK1303">
        <v>38.94</v>
      </c>
      <c r="AL1303" t="s">
        <v>81</v>
      </c>
      <c r="AM1303" t="s">
        <v>82</v>
      </c>
      <c r="AO1303" t="s">
        <v>83</v>
      </c>
      <c r="AP1303" t="s">
        <v>130</v>
      </c>
      <c r="AQ1303" t="s">
        <v>130</v>
      </c>
      <c r="AR1303" t="s">
        <v>82</v>
      </c>
      <c r="AT1303" t="s">
        <v>82</v>
      </c>
      <c r="AW1303" t="s">
        <v>82</v>
      </c>
      <c r="AY1303" t="s">
        <v>2111</v>
      </c>
      <c r="AZ1303" t="s">
        <v>2007</v>
      </c>
      <c r="BA1303" t="s">
        <v>69</v>
      </c>
      <c r="BB1303">
        <v>40409</v>
      </c>
      <c r="BC1303" t="s">
        <v>79</v>
      </c>
      <c r="BH1303" t="s">
        <v>2110</v>
      </c>
      <c r="BJ1303">
        <v>200162995</v>
      </c>
    </row>
    <row r="1304" spans="1:62" x14ac:dyDescent="0.25">
      <c r="A1304" t="s">
        <v>5345</v>
      </c>
      <c r="B1304" s="2">
        <v>43454</v>
      </c>
      <c r="C1304" t="s">
        <v>63</v>
      </c>
      <c r="D1304" s="3">
        <v>43425.16445679398</v>
      </c>
      <c r="E1304" t="s">
        <v>64</v>
      </c>
      <c r="F1304" s="2">
        <v>43515</v>
      </c>
      <c r="G1304" s="2">
        <v>43817</v>
      </c>
      <c r="H1304" t="s">
        <v>5346</v>
      </c>
      <c r="J1304" t="s">
        <v>5347</v>
      </c>
      <c r="K1304" t="s">
        <v>5348</v>
      </c>
      <c r="L1304" t="s">
        <v>5349</v>
      </c>
      <c r="M1304" t="s">
        <v>136</v>
      </c>
      <c r="N1304">
        <v>21234</v>
      </c>
      <c r="O1304" t="s">
        <v>70</v>
      </c>
      <c r="Q1304" t="s">
        <v>5350</v>
      </c>
      <c r="S1304" t="s">
        <v>72</v>
      </c>
      <c r="T1304" t="s">
        <v>640</v>
      </c>
      <c r="U1304" t="s">
        <v>641</v>
      </c>
      <c r="V1304" t="s">
        <v>642</v>
      </c>
      <c r="W1304" t="s">
        <v>105</v>
      </c>
      <c r="X1304" t="s">
        <v>106</v>
      </c>
      <c r="Y1304" t="str">
        <f>"37-3011"</f>
        <v>37-3011</v>
      </c>
      <c r="Z1304" t="s">
        <v>94</v>
      </c>
      <c r="AA1304">
        <v>561730</v>
      </c>
      <c r="AB1304">
        <v>6</v>
      </c>
      <c r="AC1304">
        <v>6</v>
      </c>
      <c r="AD1304" t="s">
        <v>79</v>
      </c>
      <c r="AE1304" t="s">
        <v>80</v>
      </c>
      <c r="AF1304">
        <v>40</v>
      </c>
      <c r="AG1304" s="4">
        <v>0.27083333333333331</v>
      </c>
      <c r="AH1304" s="4">
        <v>0.66666666666666663</v>
      </c>
      <c r="AI1304" s="5">
        <v>14.64</v>
      </c>
      <c r="AJ1304">
        <v>21.96</v>
      </c>
      <c r="AK1304">
        <v>27.75</v>
      </c>
      <c r="AL1304" t="s">
        <v>81</v>
      </c>
      <c r="AM1304" t="s">
        <v>82</v>
      </c>
      <c r="AO1304" t="s">
        <v>83</v>
      </c>
      <c r="AR1304" t="s">
        <v>82</v>
      </c>
      <c r="AT1304" t="s">
        <v>82</v>
      </c>
      <c r="AW1304" t="s">
        <v>82</v>
      </c>
      <c r="AY1304" t="s">
        <v>5349</v>
      </c>
      <c r="AZ1304" t="s">
        <v>3199</v>
      </c>
      <c r="BA1304" t="s">
        <v>136</v>
      </c>
      <c r="BB1304">
        <v>21234</v>
      </c>
      <c r="BC1304" t="s">
        <v>79</v>
      </c>
      <c r="BH1304" t="s">
        <v>5351</v>
      </c>
      <c r="BJ1304">
        <v>522252299</v>
      </c>
    </row>
    <row r="1305" spans="1:62" x14ac:dyDescent="0.25">
      <c r="A1305" t="s">
        <v>5932</v>
      </c>
      <c r="B1305" s="2">
        <v>43454</v>
      </c>
      <c r="C1305" t="s">
        <v>63</v>
      </c>
      <c r="D1305" s="3">
        <v>43410.087179733797</v>
      </c>
      <c r="E1305" t="s">
        <v>64</v>
      </c>
      <c r="F1305" s="2">
        <v>43497</v>
      </c>
      <c r="G1305" s="2">
        <v>43769</v>
      </c>
      <c r="H1305" t="s">
        <v>5933</v>
      </c>
      <c r="J1305" t="s">
        <v>5934</v>
      </c>
      <c r="K1305" t="s">
        <v>5935</v>
      </c>
      <c r="L1305" t="s">
        <v>5859</v>
      </c>
      <c r="M1305" t="s">
        <v>105</v>
      </c>
      <c r="N1305">
        <v>77834</v>
      </c>
      <c r="O1305" t="s">
        <v>70</v>
      </c>
      <c r="Q1305" t="s">
        <v>5936</v>
      </c>
      <c r="S1305" t="s">
        <v>72</v>
      </c>
      <c r="T1305" t="s">
        <v>5937</v>
      </c>
      <c r="U1305" t="s">
        <v>5938</v>
      </c>
      <c r="V1305" t="s">
        <v>5939</v>
      </c>
      <c r="W1305" t="s">
        <v>105</v>
      </c>
      <c r="X1305" t="s">
        <v>527</v>
      </c>
      <c r="Y1305" t="str">
        <f>"37-3011"</f>
        <v>37-3011</v>
      </c>
      <c r="Z1305" t="s">
        <v>94</v>
      </c>
      <c r="AA1305">
        <v>561730</v>
      </c>
      <c r="AB1305">
        <v>31</v>
      </c>
      <c r="AC1305">
        <v>31</v>
      </c>
      <c r="AD1305" t="s">
        <v>79</v>
      </c>
      <c r="AE1305" t="s">
        <v>95</v>
      </c>
      <c r="AF1305">
        <v>40</v>
      </c>
      <c r="AG1305" s="4">
        <v>0.29166666666666669</v>
      </c>
      <c r="AH1305" s="4">
        <v>0.66666666666666663</v>
      </c>
      <c r="AI1305" s="5">
        <v>13.3</v>
      </c>
      <c r="AL1305" t="s">
        <v>81</v>
      </c>
      <c r="AM1305" t="s">
        <v>82</v>
      </c>
      <c r="AO1305" t="s">
        <v>83</v>
      </c>
      <c r="AR1305" t="s">
        <v>82</v>
      </c>
      <c r="AT1305" t="s">
        <v>82</v>
      </c>
      <c r="AW1305" t="s">
        <v>82</v>
      </c>
      <c r="AY1305" t="s">
        <v>5859</v>
      </c>
      <c r="AZ1305" t="s">
        <v>885</v>
      </c>
      <c r="BA1305" t="s">
        <v>105</v>
      </c>
      <c r="BB1305">
        <v>77834</v>
      </c>
      <c r="BC1305" t="s">
        <v>79</v>
      </c>
      <c r="BH1305" t="s">
        <v>5940</v>
      </c>
      <c r="BI1305" t="s">
        <v>5941</v>
      </c>
      <c r="BJ1305">
        <v>742874901</v>
      </c>
    </row>
    <row r="1306" spans="1:62" x14ac:dyDescent="0.25">
      <c r="A1306" t="s">
        <v>6142</v>
      </c>
      <c r="B1306" s="2">
        <v>43454</v>
      </c>
      <c r="C1306" t="s">
        <v>63</v>
      </c>
      <c r="D1306" s="3">
        <v>43382.401620104167</v>
      </c>
      <c r="E1306" t="s">
        <v>117</v>
      </c>
      <c r="H1306" t="s">
        <v>6143</v>
      </c>
      <c r="J1306" t="s">
        <v>6144</v>
      </c>
      <c r="K1306" t="s">
        <v>6145</v>
      </c>
      <c r="L1306" t="s">
        <v>3178</v>
      </c>
      <c r="M1306" t="s">
        <v>86</v>
      </c>
      <c r="N1306">
        <v>33161</v>
      </c>
      <c r="O1306" t="s">
        <v>70</v>
      </c>
      <c r="Q1306" t="s">
        <v>6146</v>
      </c>
      <c r="S1306" t="s">
        <v>82</v>
      </c>
      <c r="U1306" t="s">
        <v>92</v>
      </c>
      <c r="X1306" t="s">
        <v>2781</v>
      </c>
      <c r="Y1306" t="str">
        <f>"37-2012"</f>
        <v>37-2012</v>
      </c>
      <c r="Z1306" t="s">
        <v>373</v>
      </c>
      <c r="AA1306">
        <v>561720</v>
      </c>
      <c r="AB1306">
        <v>90</v>
      </c>
      <c r="AD1306" t="s">
        <v>79</v>
      </c>
      <c r="AE1306" t="s">
        <v>80</v>
      </c>
      <c r="AF1306">
        <v>35</v>
      </c>
      <c r="AG1306" s="4">
        <v>0.25</v>
      </c>
      <c r="AH1306" s="4">
        <v>0.625</v>
      </c>
      <c r="AI1306" s="5">
        <v>10.130000000000001</v>
      </c>
      <c r="AJ1306">
        <v>0</v>
      </c>
      <c r="AK1306">
        <v>0</v>
      </c>
      <c r="AL1306" t="s">
        <v>81</v>
      </c>
      <c r="AM1306" t="s">
        <v>82</v>
      </c>
      <c r="AO1306" t="s">
        <v>213</v>
      </c>
      <c r="AR1306" t="s">
        <v>82</v>
      </c>
      <c r="AT1306" t="s">
        <v>82</v>
      </c>
      <c r="AW1306" t="s">
        <v>82</v>
      </c>
      <c r="AY1306" t="s">
        <v>3869</v>
      </c>
      <c r="AZ1306" t="s">
        <v>6147</v>
      </c>
      <c r="BA1306" t="s">
        <v>1276</v>
      </c>
      <c r="BB1306">
        <v>53965</v>
      </c>
      <c r="BC1306" t="s">
        <v>79</v>
      </c>
      <c r="BH1306" t="s">
        <v>6148</v>
      </c>
      <c r="BJ1306">
        <v>300797967</v>
      </c>
    </row>
    <row r="1307" spans="1:62" x14ac:dyDescent="0.25">
      <c r="A1307" t="s">
        <v>6181</v>
      </c>
      <c r="B1307" s="2">
        <v>43454</v>
      </c>
      <c r="C1307" t="s">
        <v>63</v>
      </c>
      <c r="D1307" s="3">
        <v>43409.121371099536</v>
      </c>
      <c r="E1307" t="s">
        <v>64</v>
      </c>
      <c r="F1307" s="2">
        <v>43497</v>
      </c>
      <c r="G1307" s="2">
        <v>43799</v>
      </c>
      <c r="H1307" t="s">
        <v>6182</v>
      </c>
      <c r="J1307" t="s">
        <v>6183</v>
      </c>
      <c r="L1307" t="s">
        <v>68</v>
      </c>
      <c r="M1307" t="s">
        <v>69</v>
      </c>
      <c r="N1307">
        <v>40504</v>
      </c>
      <c r="O1307" t="s">
        <v>70</v>
      </c>
      <c r="Q1307" t="s">
        <v>6184</v>
      </c>
      <c r="S1307" t="s">
        <v>72</v>
      </c>
      <c r="T1307" t="s">
        <v>524</v>
      </c>
      <c r="U1307" t="s">
        <v>2217</v>
      </c>
      <c r="V1307" t="s">
        <v>526</v>
      </c>
      <c r="W1307" t="s">
        <v>69</v>
      </c>
      <c r="X1307" t="s">
        <v>1748</v>
      </c>
      <c r="Y1307" t="str">
        <f>"39-2021"</f>
        <v>39-2021</v>
      </c>
      <c r="Z1307" t="s">
        <v>78</v>
      </c>
      <c r="AA1307">
        <v>711219</v>
      </c>
      <c r="AB1307">
        <v>6</v>
      </c>
      <c r="AC1307">
        <v>6</v>
      </c>
      <c r="AD1307" t="s">
        <v>79</v>
      </c>
      <c r="AE1307" t="s">
        <v>95</v>
      </c>
      <c r="AF1307">
        <v>35</v>
      </c>
      <c r="AG1307" s="4">
        <v>0.33333333333333331</v>
      </c>
      <c r="AH1307" s="4">
        <v>0.66666666666666663</v>
      </c>
      <c r="AI1307" s="5">
        <v>12.56</v>
      </c>
      <c r="AJ1307">
        <v>18.84</v>
      </c>
      <c r="AK1307">
        <v>18.84</v>
      </c>
      <c r="AL1307" t="s">
        <v>81</v>
      </c>
      <c r="AM1307" t="s">
        <v>82</v>
      </c>
      <c r="AO1307" t="s">
        <v>83</v>
      </c>
      <c r="AP1307" t="s">
        <v>130</v>
      </c>
      <c r="AQ1307" t="s">
        <v>130</v>
      </c>
      <c r="AR1307" t="s">
        <v>82</v>
      </c>
      <c r="AT1307" t="s">
        <v>82</v>
      </c>
      <c r="AW1307" t="s">
        <v>82</v>
      </c>
      <c r="AY1307" t="s">
        <v>68</v>
      </c>
      <c r="AZ1307" t="s">
        <v>1837</v>
      </c>
      <c r="BA1307" t="s">
        <v>69</v>
      </c>
      <c r="BB1307">
        <v>40510</v>
      </c>
      <c r="BC1307" t="s">
        <v>79</v>
      </c>
      <c r="BH1307" t="s">
        <v>6185</v>
      </c>
      <c r="BJ1307">
        <v>460610591</v>
      </c>
    </row>
    <row r="1308" spans="1:62" x14ac:dyDescent="0.25">
      <c r="A1308" t="s">
        <v>6741</v>
      </c>
      <c r="B1308" s="2">
        <v>43454</v>
      </c>
      <c r="C1308" t="s">
        <v>63</v>
      </c>
      <c r="D1308" s="3">
        <v>43391.581504930553</v>
      </c>
      <c r="E1308" t="s">
        <v>117</v>
      </c>
      <c r="H1308" t="s">
        <v>4223</v>
      </c>
      <c r="I1308" t="s">
        <v>4224</v>
      </c>
      <c r="J1308" t="s">
        <v>4225</v>
      </c>
      <c r="K1308" t="s">
        <v>2195</v>
      </c>
      <c r="L1308" t="s">
        <v>837</v>
      </c>
      <c r="M1308" t="s">
        <v>105</v>
      </c>
      <c r="N1308">
        <v>76903</v>
      </c>
      <c r="O1308" t="s">
        <v>70</v>
      </c>
      <c r="Q1308" t="s">
        <v>4226</v>
      </c>
      <c r="S1308" t="s">
        <v>72</v>
      </c>
      <c r="T1308" t="s">
        <v>4227</v>
      </c>
      <c r="U1308" t="s">
        <v>4228</v>
      </c>
      <c r="V1308" t="s">
        <v>104</v>
      </c>
      <c r="W1308" t="s">
        <v>105</v>
      </c>
      <c r="X1308" t="s">
        <v>3248</v>
      </c>
      <c r="Y1308" t="str">
        <f>"35-3021"</f>
        <v>35-3021</v>
      </c>
      <c r="Z1308" t="s">
        <v>354</v>
      </c>
      <c r="AA1308">
        <v>722513</v>
      </c>
      <c r="AB1308">
        <v>75</v>
      </c>
      <c r="AD1308" t="s">
        <v>79</v>
      </c>
      <c r="AE1308" t="s">
        <v>599</v>
      </c>
      <c r="AF1308">
        <v>35</v>
      </c>
      <c r="AG1308" s="4">
        <v>0</v>
      </c>
      <c r="AH1308" s="4">
        <v>0</v>
      </c>
      <c r="AI1308" s="5">
        <v>9.6999999999999993</v>
      </c>
      <c r="AL1308" t="s">
        <v>81</v>
      </c>
      <c r="AM1308" t="s">
        <v>82</v>
      </c>
      <c r="AO1308" t="s">
        <v>83</v>
      </c>
      <c r="AR1308" t="s">
        <v>82</v>
      </c>
      <c r="AT1308" t="s">
        <v>82</v>
      </c>
      <c r="AW1308" t="s">
        <v>82</v>
      </c>
      <c r="AY1308" t="s">
        <v>837</v>
      </c>
      <c r="AZ1308" t="s">
        <v>838</v>
      </c>
      <c r="BA1308" t="s">
        <v>105</v>
      </c>
      <c r="BB1308">
        <v>76904</v>
      </c>
      <c r="BC1308" t="s">
        <v>79</v>
      </c>
      <c r="BH1308" t="s">
        <v>4229</v>
      </c>
      <c r="BJ1308">
        <v>752066319</v>
      </c>
    </row>
    <row r="1309" spans="1:62" x14ac:dyDescent="0.25">
      <c r="A1309" t="s">
        <v>7260</v>
      </c>
      <c r="B1309" s="2">
        <v>43454</v>
      </c>
      <c r="C1309" t="s">
        <v>63</v>
      </c>
      <c r="D1309" s="3">
        <v>43389.843539479167</v>
      </c>
      <c r="E1309" t="s">
        <v>117</v>
      </c>
      <c r="H1309" t="s">
        <v>7261</v>
      </c>
      <c r="J1309" t="s">
        <v>7262</v>
      </c>
      <c r="L1309" t="s">
        <v>7263</v>
      </c>
      <c r="M1309" t="s">
        <v>100</v>
      </c>
      <c r="N1309">
        <v>28079</v>
      </c>
      <c r="O1309" t="s">
        <v>70</v>
      </c>
      <c r="Q1309" t="s">
        <v>7264</v>
      </c>
      <c r="S1309" t="s">
        <v>72</v>
      </c>
      <c r="T1309" t="s">
        <v>7265</v>
      </c>
      <c r="U1309" t="s">
        <v>7266</v>
      </c>
      <c r="V1309" t="s">
        <v>196</v>
      </c>
      <c r="W1309" t="s">
        <v>197</v>
      </c>
      <c r="X1309" t="s">
        <v>6190</v>
      </c>
      <c r="Y1309" t="str">
        <f>"47-2061"</f>
        <v>47-2061</v>
      </c>
      <c r="Z1309" t="s">
        <v>1197</v>
      </c>
      <c r="AA1309">
        <v>23831</v>
      </c>
      <c r="AB1309">
        <v>6</v>
      </c>
      <c r="AD1309" t="s">
        <v>79</v>
      </c>
      <c r="AE1309" t="s">
        <v>80</v>
      </c>
      <c r="AF1309">
        <v>40</v>
      </c>
      <c r="AG1309" s="4">
        <v>0.33333333333333331</v>
      </c>
      <c r="AH1309" s="4">
        <v>0.66666666666666663</v>
      </c>
      <c r="AI1309" s="5">
        <v>15.18</v>
      </c>
      <c r="AJ1309">
        <v>22.77</v>
      </c>
      <c r="AL1309" t="s">
        <v>81</v>
      </c>
      <c r="AM1309" t="s">
        <v>82</v>
      </c>
      <c r="AO1309" t="s">
        <v>83</v>
      </c>
      <c r="AR1309" t="s">
        <v>82</v>
      </c>
      <c r="AT1309" t="s">
        <v>82</v>
      </c>
      <c r="AW1309" t="s">
        <v>82</v>
      </c>
      <c r="AY1309" t="s">
        <v>5973</v>
      </c>
      <c r="AZ1309" t="s">
        <v>5973</v>
      </c>
      <c r="BA1309" t="s">
        <v>2367</v>
      </c>
      <c r="BB1309">
        <v>29609</v>
      </c>
      <c r="BC1309" t="s">
        <v>79</v>
      </c>
      <c r="BH1309" t="s">
        <v>7267</v>
      </c>
      <c r="BJ1309">
        <v>561978397</v>
      </c>
    </row>
    <row r="1310" spans="1:62" x14ac:dyDescent="0.25">
      <c r="A1310" t="s">
        <v>7277</v>
      </c>
      <c r="B1310" s="2">
        <v>43454</v>
      </c>
      <c r="C1310" t="s">
        <v>63</v>
      </c>
      <c r="D1310" s="3">
        <v>43389.842175937498</v>
      </c>
      <c r="E1310" t="s">
        <v>117</v>
      </c>
      <c r="H1310" t="s">
        <v>7261</v>
      </c>
      <c r="J1310" t="s">
        <v>7278</v>
      </c>
      <c r="L1310" t="s">
        <v>7279</v>
      </c>
      <c r="M1310" t="s">
        <v>100</v>
      </c>
      <c r="N1310">
        <v>27529</v>
      </c>
      <c r="O1310" t="s">
        <v>70</v>
      </c>
      <c r="Q1310" t="s">
        <v>7264</v>
      </c>
      <c r="S1310" t="s">
        <v>72</v>
      </c>
      <c r="T1310" t="s">
        <v>7265</v>
      </c>
      <c r="U1310" t="s">
        <v>7266</v>
      </c>
      <c r="V1310" t="s">
        <v>196</v>
      </c>
      <c r="W1310" t="s">
        <v>197</v>
      </c>
      <c r="X1310" t="s">
        <v>6190</v>
      </c>
      <c r="Y1310" t="str">
        <f>"47-2131"</f>
        <v>47-2131</v>
      </c>
      <c r="Z1310" t="s">
        <v>7275</v>
      </c>
      <c r="AA1310">
        <v>23831</v>
      </c>
      <c r="AB1310">
        <v>6</v>
      </c>
      <c r="AD1310" t="s">
        <v>79</v>
      </c>
      <c r="AE1310" t="s">
        <v>80</v>
      </c>
      <c r="AF1310">
        <v>40</v>
      </c>
      <c r="AG1310" s="4">
        <v>0.33333333333333331</v>
      </c>
      <c r="AH1310" s="4">
        <v>0.66666666666666663</v>
      </c>
      <c r="AI1310" s="5">
        <v>14.96</v>
      </c>
      <c r="AJ1310">
        <v>22.44</v>
      </c>
      <c r="AL1310" t="s">
        <v>81</v>
      </c>
      <c r="AM1310" t="s">
        <v>82</v>
      </c>
      <c r="AO1310" t="s">
        <v>83</v>
      </c>
      <c r="AR1310" t="s">
        <v>82</v>
      </c>
      <c r="AT1310" t="s">
        <v>82</v>
      </c>
      <c r="AW1310" t="s">
        <v>82</v>
      </c>
      <c r="AY1310" t="s">
        <v>7279</v>
      </c>
      <c r="AZ1310" t="s">
        <v>2805</v>
      </c>
      <c r="BA1310" t="s">
        <v>100</v>
      </c>
      <c r="BB1310">
        <v>27529</v>
      </c>
      <c r="BC1310" t="s">
        <v>79</v>
      </c>
      <c r="BH1310" t="s">
        <v>7280</v>
      </c>
      <c r="BJ1310">
        <v>561978397</v>
      </c>
    </row>
    <row r="1311" spans="1:62" x14ac:dyDescent="0.25">
      <c r="A1311" t="s">
        <v>7341</v>
      </c>
      <c r="B1311" s="2">
        <v>43454</v>
      </c>
      <c r="C1311" t="s">
        <v>63</v>
      </c>
      <c r="D1311" s="3">
        <v>43389.840565497689</v>
      </c>
      <c r="E1311" t="s">
        <v>64</v>
      </c>
      <c r="F1311" s="2">
        <v>43480</v>
      </c>
      <c r="G1311" s="2">
        <v>43784</v>
      </c>
      <c r="H1311" t="s">
        <v>7261</v>
      </c>
      <c r="J1311" t="s">
        <v>7342</v>
      </c>
      <c r="L1311" t="s">
        <v>7343</v>
      </c>
      <c r="M1311" t="s">
        <v>100</v>
      </c>
      <c r="N1311">
        <v>28732</v>
      </c>
      <c r="O1311" t="s">
        <v>70</v>
      </c>
      <c r="Q1311" t="s">
        <v>7264</v>
      </c>
      <c r="S1311" t="s">
        <v>72</v>
      </c>
      <c r="T1311" t="s">
        <v>7265</v>
      </c>
      <c r="U1311" t="s">
        <v>7266</v>
      </c>
      <c r="V1311" t="s">
        <v>196</v>
      </c>
      <c r="W1311" t="s">
        <v>197</v>
      </c>
      <c r="X1311" t="s">
        <v>6190</v>
      </c>
      <c r="Y1311" t="str">
        <f>"47-2061"</f>
        <v>47-2061</v>
      </c>
      <c r="Z1311" t="s">
        <v>326</v>
      </c>
      <c r="AA1311">
        <v>23831</v>
      </c>
      <c r="AB1311">
        <v>6</v>
      </c>
      <c r="AC1311">
        <v>6</v>
      </c>
      <c r="AD1311" t="s">
        <v>79</v>
      </c>
      <c r="AE1311" t="s">
        <v>80</v>
      </c>
      <c r="AF1311">
        <v>40</v>
      </c>
      <c r="AG1311" s="4">
        <v>0.33333333333333331</v>
      </c>
      <c r="AH1311" s="4">
        <v>0.66666666666666663</v>
      </c>
      <c r="AI1311" s="5">
        <v>14.14</v>
      </c>
      <c r="AJ1311">
        <v>21.21</v>
      </c>
      <c r="AL1311" t="s">
        <v>81</v>
      </c>
      <c r="AM1311" t="s">
        <v>82</v>
      </c>
      <c r="AO1311" t="s">
        <v>83</v>
      </c>
      <c r="AR1311" t="s">
        <v>82</v>
      </c>
      <c r="AT1311" t="s">
        <v>82</v>
      </c>
      <c r="AW1311" t="s">
        <v>82</v>
      </c>
      <c r="AY1311" t="s">
        <v>7343</v>
      </c>
      <c r="AZ1311" t="s">
        <v>7344</v>
      </c>
      <c r="BA1311" t="s">
        <v>100</v>
      </c>
      <c r="BB1311">
        <v>28732</v>
      </c>
      <c r="BC1311" t="s">
        <v>79</v>
      </c>
      <c r="BH1311" t="s">
        <v>7342</v>
      </c>
      <c r="BJ1311">
        <v>561978397</v>
      </c>
    </row>
    <row r="1312" spans="1:62" x14ac:dyDescent="0.25">
      <c r="A1312" t="s">
        <v>7567</v>
      </c>
      <c r="B1312" s="2">
        <v>43454</v>
      </c>
      <c r="C1312" t="s">
        <v>63</v>
      </c>
      <c r="D1312" s="3">
        <v>43406.842939641203</v>
      </c>
      <c r="E1312" t="s">
        <v>1763</v>
      </c>
      <c r="F1312" s="2">
        <v>43497</v>
      </c>
      <c r="G1312" s="2">
        <v>43800</v>
      </c>
      <c r="H1312" t="s">
        <v>7568</v>
      </c>
      <c r="J1312" t="s">
        <v>7569</v>
      </c>
      <c r="L1312" t="s">
        <v>1703</v>
      </c>
      <c r="M1312" t="s">
        <v>76</v>
      </c>
      <c r="N1312">
        <v>74131</v>
      </c>
      <c r="O1312" t="s">
        <v>70</v>
      </c>
      <c r="Q1312" t="s">
        <v>7570</v>
      </c>
      <c r="S1312" t="s">
        <v>72</v>
      </c>
      <c r="T1312" t="s">
        <v>73</v>
      </c>
      <c r="U1312" t="s">
        <v>1167</v>
      </c>
      <c r="V1312" t="s">
        <v>75</v>
      </c>
      <c r="W1312" t="s">
        <v>76</v>
      </c>
      <c r="X1312" t="s">
        <v>4052</v>
      </c>
      <c r="Y1312" t="str">
        <f>"47-2051"</f>
        <v>47-2051</v>
      </c>
      <c r="Z1312" t="s">
        <v>1383</v>
      </c>
      <c r="AA1312">
        <v>238110</v>
      </c>
      <c r="AB1312">
        <v>18</v>
      </c>
      <c r="AC1312">
        <v>18</v>
      </c>
      <c r="AD1312" t="s">
        <v>79</v>
      </c>
      <c r="AE1312" t="s">
        <v>95</v>
      </c>
      <c r="AF1312">
        <v>40</v>
      </c>
      <c r="AG1312" s="4">
        <v>0.29166666666666669</v>
      </c>
      <c r="AH1312" s="4">
        <v>0.66666666666666663</v>
      </c>
      <c r="AI1312" s="5">
        <v>16.559999999999999</v>
      </c>
      <c r="AJ1312">
        <v>24.84</v>
      </c>
      <c r="AK1312">
        <v>24.84</v>
      </c>
      <c r="AL1312" t="s">
        <v>81</v>
      </c>
      <c r="AM1312" t="s">
        <v>82</v>
      </c>
      <c r="AO1312" t="s">
        <v>83</v>
      </c>
      <c r="AR1312" t="s">
        <v>82</v>
      </c>
      <c r="AT1312" t="s">
        <v>82</v>
      </c>
      <c r="AW1312" t="s">
        <v>72</v>
      </c>
      <c r="AX1312">
        <v>1</v>
      </c>
      <c r="AY1312" t="s">
        <v>1703</v>
      </c>
      <c r="AZ1312" t="s">
        <v>1703</v>
      </c>
      <c r="BA1312" t="s">
        <v>76</v>
      </c>
      <c r="BB1312">
        <v>74131</v>
      </c>
      <c r="BC1312" t="s">
        <v>79</v>
      </c>
      <c r="BH1312" t="s">
        <v>7569</v>
      </c>
      <c r="BJ1312">
        <v>201736439</v>
      </c>
    </row>
    <row r="1313" spans="1:62" x14ac:dyDescent="0.25">
      <c r="A1313" t="s">
        <v>7669</v>
      </c>
      <c r="B1313" s="2">
        <v>43454</v>
      </c>
      <c r="C1313" t="s">
        <v>63</v>
      </c>
      <c r="D1313" s="3">
        <v>43406.837020740742</v>
      </c>
      <c r="E1313" t="s">
        <v>1763</v>
      </c>
      <c r="F1313" s="2">
        <v>43497</v>
      </c>
      <c r="G1313" s="2">
        <v>43784</v>
      </c>
      <c r="H1313" t="s">
        <v>7670</v>
      </c>
      <c r="J1313" t="s">
        <v>7671</v>
      </c>
      <c r="K1313" t="s">
        <v>7672</v>
      </c>
      <c r="L1313" t="s">
        <v>7120</v>
      </c>
      <c r="M1313" t="s">
        <v>76</v>
      </c>
      <c r="N1313">
        <v>74074</v>
      </c>
      <c r="O1313" t="s">
        <v>70</v>
      </c>
      <c r="Q1313" t="s">
        <v>7673</v>
      </c>
      <c r="S1313" t="s">
        <v>82</v>
      </c>
      <c r="U1313" t="s">
        <v>92</v>
      </c>
      <c r="X1313" t="s">
        <v>7122</v>
      </c>
      <c r="Y1313" t="str">
        <f>"37-3011"</f>
        <v>37-3011</v>
      </c>
      <c r="Z1313" t="s">
        <v>94</v>
      </c>
      <c r="AA1313">
        <v>561730</v>
      </c>
      <c r="AB1313">
        <v>17</v>
      </c>
      <c r="AC1313">
        <v>17</v>
      </c>
      <c r="AD1313" t="s">
        <v>79</v>
      </c>
      <c r="AE1313" t="s">
        <v>80</v>
      </c>
      <c r="AF1313">
        <v>40</v>
      </c>
      <c r="AG1313" s="4">
        <v>0.3125</v>
      </c>
      <c r="AH1313" s="4">
        <v>0.72916666666666663</v>
      </c>
      <c r="AI1313" s="5">
        <v>11.9</v>
      </c>
      <c r="AJ1313">
        <v>17.850000000000001</v>
      </c>
      <c r="AK1313">
        <v>17.850000000000001</v>
      </c>
      <c r="AL1313" t="s">
        <v>81</v>
      </c>
      <c r="AM1313" t="s">
        <v>82</v>
      </c>
      <c r="AO1313" t="s">
        <v>83</v>
      </c>
      <c r="AR1313" t="s">
        <v>82</v>
      </c>
      <c r="AT1313" t="s">
        <v>82</v>
      </c>
      <c r="AW1313" t="s">
        <v>82</v>
      </c>
      <c r="AY1313" t="s">
        <v>7674</v>
      </c>
      <c r="AZ1313" t="s">
        <v>7675</v>
      </c>
      <c r="BA1313" t="s">
        <v>76</v>
      </c>
      <c r="BB1313">
        <v>74074</v>
      </c>
      <c r="BC1313" t="s">
        <v>79</v>
      </c>
      <c r="BH1313" t="s">
        <v>7676</v>
      </c>
      <c r="BJ1313">
        <v>450502028</v>
      </c>
    </row>
    <row r="1314" spans="1:62" x14ac:dyDescent="0.25">
      <c r="A1314" t="s">
        <v>7718</v>
      </c>
      <c r="B1314" s="2">
        <v>43454</v>
      </c>
      <c r="C1314" t="s">
        <v>63</v>
      </c>
      <c r="D1314" s="3">
        <v>43406.843647152775</v>
      </c>
      <c r="E1314" t="s">
        <v>117</v>
      </c>
      <c r="H1314" t="s">
        <v>7719</v>
      </c>
      <c r="J1314" t="s">
        <v>7720</v>
      </c>
      <c r="L1314" t="s">
        <v>3334</v>
      </c>
      <c r="M1314" t="s">
        <v>1064</v>
      </c>
      <c r="N1314">
        <v>37347</v>
      </c>
      <c r="O1314" t="s">
        <v>70</v>
      </c>
      <c r="Q1314" t="s">
        <v>7570</v>
      </c>
      <c r="S1314" t="s">
        <v>72</v>
      </c>
      <c r="T1314" t="s">
        <v>73</v>
      </c>
      <c r="U1314" t="s">
        <v>1167</v>
      </c>
      <c r="V1314" t="s">
        <v>75</v>
      </c>
      <c r="W1314" t="s">
        <v>76</v>
      </c>
      <c r="X1314" t="s">
        <v>4052</v>
      </c>
      <c r="Y1314" t="str">
        <f>"47-2051"</f>
        <v>47-2051</v>
      </c>
      <c r="Z1314" t="s">
        <v>1383</v>
      </c>
      <c r="AA1314">
        <v>238110</v>
      </c>
      <c r="AB1314">
        <v>6</v>
      </c>
      <c r="AD1314" t="s">
        <v>79</v>
      </c>
      <c r="AE1314" t="s">
        <v>95</v>
      </c>
      <c r="AF1314">
        <v>40</v>
      </c>
      <c r="AG1314" s="4">
        <v>0.29166666666666669</v>
      </c>
      <c r="AH1314" s="4">
        <v>0.66666666666666663</v>
      </c>
      <c r="AI1314" s="5">
        <v>17.059999999999999</v>
      </c>
      <c r="AJ1314">
        <v>25.59</v>
      </c>
      <c r="AK1314">
        <v>25.59</v>
      </c>
      <c r="AL1314" t="s">
        <v>81</v>
      </c>
      <c r="AM1314" t="s">
        <v>82</v>
      </c>
      <c r="AO1314" t="s">
        <v>83</v>
      </c>
      <c r="AR1314" t="s">
        <v>82</v>
      </c>
      <c r="AT1314" t="s">
        <v>82</v>
      </c>
      <c r="AW1314" t="s">
        <v>72</v>
      </c>
      <c r="AX1314">
        <v>1</v>
      </c>
      <c r="AY1314" t="s">
        <v>3334</v>
      </c>
      <c r="AZ1314" t="s">
        <v>1344</v>
      </c>
      <c r="BA1314" t="s">
        <v>1064</v>
      </c>
      <c r="BB1314">
        <v>37347</v>
      </c>
      <c r="BC1314" t="s">
        <v>79</v>
      </c>
      <c r="BH1314" t="s">
        <v>7720</v>
      </c>
      <c r="BJ1314">
        <v>831983052</v>
      </c>
    </row>
    <row r="1315" spans="1:62" x14ac:dyDescent="0.25">
      <c r="A1315" t="s">
        <v>8313</v>
      </c>
      <c r="B1315" s="2">
        <v>43454</v>
      </c>
      <c r="C1315" t="s">
        <v>63</v>
      </c>
      <c r="D1315" s="3">
        <v>43416.487035729166</v>
      </c>
      <c r="E1315" t="s">
        <v>117</v>
      </c>
      <c r="H1315" t="s">
        <v>8314</v>
      </c>
      <c r="J1315" t="s">
        <v>8315</v>
      </c>
      <c r="L1315" t="s">
        <v>8316</v>
      </c>
      <c r="M1315" t="s">
        <v>86</v>
      </c>
      <c r="N1315">
        <v>32092</v>
      </c>
      <c r="O1315" t="s">
        <v>70</v>
      </c>
      <c r="Q1315" t="s">
        <v>8317</v>
      </c>
      <c r="S1315" t="s">
        <v>72</v>
      </c>
      <c r="T1315" t="s">
        <v>878</v>
      </c>
      <c r="U1315" t="s">
        <v>8240</v>
      </c>
      <c r="V1315" t="s">
        <v>880</v>
      </c>
      <c r="W1315" t="s">
        <v>881</v>
      </c>
      <c r="X1315" t="s">
        <v>3995</v>
      </c>
      <c r="Y1315" t="str">
        <f>"47-3016"</f>
        <v>47-3016</v>
      </c>
      <c r="Z1315" t="s">
        <v>3995</v>
      </c>
      <c r="AA1315">
        <v>238160</v>
      </c>
      <c r="AB1315">
        <v>12</v>
      </c>
      <c r="AD1315" t="s">
        <v>79</v>
      </c>
      <c r="AE1315" t="s">
        <v>95</v>
      </c>
      <c r="AF1315">
        <v>40</v>
      </c>
      <c r="AG1315" s="4">
        <v>0.29166666666666669</v>
      </c>
      <c r="AH1315" s="4">
        <v>0.66666666666666663</v>
      </c>
      <c r="AI1315" s="5">
        <v>11.51</v>
      </c>
      <c r="AJ1315">
        <v>17.27</v>
      </c>
      <c r="AK1315">
        <v>60</v>
      </c>
      <c r="AL1315" t="s">
        <v>81</v>
      </c>
      <c r="AM1315" t="s">
        <v>82</v>
      </c>
      <c r="AO1315" t="s">
        <v>83</v>
      </c>
      <c r="AR1315" t="s">
        <v>82</v>
      </c>
      <c r="AT1315" t="s">
        <v>82</v>
      </c>
      <c r="AW1315" t="s">
        <v>82</v>
      </c>
      <c r="AY1315" t="s">
        <v>8318</v>
      </c>
      <c r="AZ1315" t="s">
        <v>8319</v>
      </c>
      <c r="BA1315" t="s">
        <v>86</v>
      </c>
      <c r="BB1315">
        <v>32092</v>
      </c>
      <c r="BC1315" t="s">
        <v>79</v>
      </c>
      <c r="BH1315" t="s">
        <v>8320</v>
      </c>
      <c r="BJ1315">
        <v>203188322</v>
      </c>
    </row>
    <row r="1316" spans="1:62" x14ac:dyDescent="0.25">
      <c r="A1316" t="s">
        <v>9328</v>
      </c>
      <c r="B1316" s="2">
        <v>43454</v>
      </c>
      <c r="C1316" t="s">
        <v>63</v>
      </c>
      <c r="D1316" s="3">
        <v>43409.491750706016</v>
      </c>
      <c r="E1316" t="s">
        <v>117</v>
      </c>
      <c r="H1316" t="s">
        <v>2421</v>
      </c>
      <c r="J1316" t="s">
        <v>2426</v>
      </c>
      <c r="L1316" t="s">
        <v>1707</v>
      </c>
      <c r="M1316" t="s">
        <v>844</v>
      </c>
      <c r="N1316">
        <v>60174</v>
      </c>
      <c r="O1316" t="s">
        <v>70</v>
      </c>
      <c r="Q1316" t="s">
        <v>2390</v>
      </c>
      <c r="S1316" t="s">
        <v>72</v>
      </c>
      <c r="T1316" t="s">
        <v>524</v>
      </c>
      <c r="U1316" t="s">
        <v>525</v>
      </c>
      <c r="V1316" t="s">
        <v>526</v>
      </c>
      <c r="W1316" t="s">
        <v>69</v>
      </c>
      <c r="X1316" t="s">
        <v>1539</v>
      </c>
      <c r="Y1316" t="str">
        <f>"47-3012"</f>
        <v>47-3012</v>
      </c>
      <c r="Z1316" t="s">
        <v>1540</v>
      </c>
      <c r="AA1316">
        <v>561730</v>
      </c>
      <c r="AB1316">
        <v>10</v>
      </c>
      <c r="AD1316" t="s">
        <v>79</v>
      </c>
      <c r="AE1316" t="s">
        <v>95</v>
      </c>
      <c r="AF1316">
        <v>35</v>
      </c>
      <c r="AG1316" s="4">
        <v>0.33333333333333331</v>
      </c>
      <c r="AH1316" s="4">
        <v>0.66666666666666663</v>
      </c>
      <c r="AI1316" s="5">
        <v>18.18</v>
      </c>
      <c r="AJ1316">
        <v>27.27</v>
      </c>
      <c r="AK1316">
        <v>27.27</v>
      </c>
      <c r="AL1316" t="s">
        <v>81</v>
      </c>
      <c r="AM1316" t="s">
        <v>82</v>
      </c>
      <c r="AO1316" t="s">
        <v>83</v>
      </c>
      <c r="AP1316" t="s">
        <v>130</v>
      </c>
      <c r="AQ1316" t="s">
        <v>130</v>
      </c>
      <c r="AR1316" t="s">
        <v>82</v>
      </c>
      <c r="AT1316" t="s">
        <v>82</v>
      </c>
      <c r="AW1316" t="s">
        <v>82</v>
      </c>
      <c r="AY1316" t="s">
        <v>2427</v>
      </c>
      <c r="AZ1316" t="s">
        <v>2428</v>
      </c>
      <c r="BA1316" t="s">
        <v>323</v>
      </c>
      <c r="BB1316">
        <v>60174</v>
      </c>
      <c r="BC1316" t="s">
        <v>79</v>
      </c>
      <c r="BH1316" t="s">
        <v>2429</v>
      </c>
      <c r="BI1316" t="s">
        <v>2430</v>
      </c>
      <c r="BJ1316">
        <v>752989106</v>
      </c>
    </row>
    <row r="1317" spans="1:62" x14ac:dyDescent="0.25">
      <c r="A1317" t="s">
        <v>9717</v>
      </c>
      <c r="B1317" s="2">
        <v>43454</v>
      </c>
      <c r="C1317" t="s">
        <v>63</v>
      </c>
      <c r="D1317" s="3">
        <v>43406.835554166668</v>
      </c>
      <c r="E1317" t="s">
        <v>1763</v>
      </c>
      <c r="F1317" s="2">
        <v>43497</v>
      </c>
      <c r="G1317" s="2">
        <v>43799</v>
      </c>
      <c r="H1317" t="s">
        <v>9718</v>
      </c>
      <c r="J1317" t="s">
        <v>9719</v>
      </c>
      <c r="L1317" t="s">
        <v>4591</v>
      </c>
      <c r="M1317" t="s">
        <v>192</v>
      </c>
      <c r="N1317">
        <v>56098</v>
      </c>
      <c r="O1317" t="s">
        <v>70</v>
      </c>
      <c r="Q1317" t="s">
        <v>9720</v>
      </c>
      <c r="S1317" t="s">
        <v>72</v>
      </c>
      <c r="T1317" t="s">
        <v>9501</v>
      </c>
      <c r="U1317" t="s">
        <v>9597</v>
      </c>
      <c r="V1317" t="s">
        <v>1703</v>
      </c>
      <c r="W1317" t="s">
        <v>76</v>
      </c>
      <c r="X1317" t="s">
        <v>106</v>
      </c>
      <c r="Y1317" t="str">
        <f>"37-3011"</f>
        <v>37-3011</v>
      </c>
      <c r="Z1317" t="s">
        <v>94</v>
      </c>
      <c r="AA1317">
        <v>56173</v>
      </c>
      <c r="AB1317">
        <v>5</v>
      </c>
      <c r="AC1317">
        <v>5</v>
      </c>
      <c r="AD1317" t="s">
        <v>79</v>
      </c>
      <c r="AE1317" t="s">
        <v>95</v>
      </c>
      <c r="AF1317">
        <v>40</v>
      </c>
      <c r="AG1317" s="4">
        <v>0.33333333333333331</v>
      </c>
      <c r="AH1317" s="4">
        <v>0.70833333333333337</v>
      </c>
      <c r="AI1317" s="5">
        <v>14.4</v>
      </c>
      <c r="AJ1317">
        <v>21.6</v>
      </c>
      <c r="AL1317" t="s">
        <v>81</v>
      </c>
      <c r="AM1317" t="s">
        <v>82</v>
      </c>
      <c r="AO1317" t="s">
        <v>213</v>
      </c>
      <c r="AR1317" t="s">
        <v>82</v>
      </c>
      <c r="AT1317" t="s">
        <v>82</v>
      </c>
      <c r="AW1317" t="s">
        <v>72</v>
      </c>
      <c r="AX1317">
        <v>3</v>
      </c>
      <c r="AY1317" t="s">
        <v>4591</v>
      </c>
      <c r="AZ1317" t="s">
        <v>710</v>
      </c>
      <c r="BA1317" t="s">
        <v>192</v>
      </c>
      <c r="BB1317">
        <v>56098</v>
      </c>
      <c r="BC1317" t="s">
        <v>79</v>
      </c>
      <c r="BH1317" t="s">
        <v>9719</v>
      </c>
      <c r="BJ1317">
        <v>474358500</v>
      </c>
    </row>
    <row r="1318" spans="1:62" x14ac:dyDescent="0.25">
      <c r="A1318" t="s">
        <v>11223</v>
      </c>
      <c r="B1318" s="2">
        <v>43454</v>
      </c>
      <c r="C1318" t="s">
        <v>63</v>
      </c>
      <c r="D1318" s="3">
        <v>43407.622229618057</v>
      </c>
      <c r="E1318" t="s">
        <v>117</v>
      </c>
      <c r="H1318" t="s">
        <v>11224</v>
      </c>
      <c r="J1318" t="s">
        <v>11225</v>
      </c>
      <c r="L1318" t="s">
        <v>1308</v>
      </c>
      <c r="M1318" t="s">
        <v>147</v>
      </c>
      <c r="N1318">
        <v>19382</v>
      </c>
      <c r="O1318" t="s">
        <v>70</v>
      </c>
      <c r="Q1318" t="s">
        <v>11226</v>
      </c>
      <c r="S1318" t="s">
        <v>72</v>
      </c>
      <c r="T1318" t="s">
        <v>11227</v>
      </c>
      <c r="U1318" t="s">
        <v>2437</v>
      </c>
      <c r="V1318" t="s">
        <v>2438</v>
      </c>
      <c r="W1318" t="s">
        <v>147</v>
      </c>
      <c r="X1318" t="s">
        <v>106</v>
      </c>
      <c r="Y1318" t="str">
        <f>"37-3011"</f>
        <v>37-3011</v>
      </c>
      <c r="Z1318" t="s">
        <v>94</v>
      </c>
      <c r="AA1318">
        <v>561730</v>
      </c>
      <c r="AB1318">
        <v>8</v>
      </c>
      <c r="AD1318" t="s">
        <v>79</v>
      </c>
      <c r="AE1318" t="s">
        <v>80</v>
      </c>
      <c r="AF1318">
        <v>40</v>
      </c>
      <c r="AG1318" s="4">
        <v>0.3125</v>
      </c>
      <c r="AH1318" s="4">
        <v>0.6875</v>
      </c>
      <c r="AI1318" s="5">
        <v>15.35</v>
      </c>
      <c r="AJ1318">
        <v>23.03</v>
      </c>
      <c r="AK1318">
        <v>23.03</v>
      </c>
      <c r="AL1318" t="s">
        <v>81</v>
      </c>
      <c r="AM1318" t="s">
        <v>82</v>
      </c>
      <c r="AO1318" t="s">
        <v>83</v>
      </c>
      <c r="AR1318" t="s">
        <v>82</v>
      </c>
      <c r="AT1318" t="s">
        <v>82</v>
      </c>
      <c r="AW1318" t="s">
        <v>82</v>
      </c>
      <c r="AY1318" t="s">
        <v>1308</v>
      </c>
      <c r="AZ1318" t="s">
        <v>1310</v>
      </c>
      <c r="BA1318" t="s">
        <v>147</v>
      </c>
      <c r="BB1318">
        <v>19382</v>
      </c>
      <c r="BC1318" t="s">
        <v>79</v>
      </c>
      <c r="BH1318" t="s">
        <v>11228</v>
      </c>
      <c r="BJ1318">
        <v>233038295</v>
      </c>
    </row>
    <row r="1319" spans="1:62" x14ac:dyDescent="0.25">
      <c r="A1319" t="s">
        <v>11276</v>
      </c>
      <c r="B1319" s="2">
        <v>43454</v>
      </c>
      <c r="C1319" t="s">
        <v>63</v>
      </c>
      <c r="D1319" s="3">
        <v>43407.347177557873</v>
      </c>
      <c r="E1319" t="s">
        <v>117</v>
      </c>
      <c r="H1319" t="s">
        <v>11170</v>
      </c>
      <c r="J1319" t="s">
        <v>11171</v>
      </c>
      <c r="L1319" t="s">
        <v>7870</v>
      </c>
      <c r="M1319" t="s">
        <v>649</v>
      </c>
      <c r="N1319">
        <v>85281</v>
      </c>
      <c r="O1319" t="s">
        <v>70</v>
      </c>
      <c r="Q1319" t="s">
        <v>11172</v>
      </c>
      <c r="S1319" t="s">
        <v>72</v>
      </c>
      <c r="T1319" t="s">
        <v>7872</v>
      </c>
      <c r="U1319" t="s">
        <v>7873</v>
      </c>
      <c r="V1319" t="s">
        <v>2471</v>
      </c>
      <c r="W1319" t="s">
        <v>649</v>
      </c>
      <c r="X1319" t="s">
        <v>10993</v>
      </c>
      <c r="Y1319" t="str">
        <f>"47-2061"</f>
        <v>47-2061</v>
      </c>
      <c r="Z1319" t="s">
        <v>326</v>
      </c>
      <c r="AA1319">
        <v>561730</v>
      </c>
      <c r="AB1319">
        <v>8</v>
      </c>
      <c r="AD1319" t="s">
        <v>79</v>
      </c>
      <c r="AE1319" t="s">
        <v>95</v>
      </c>
      <c r="AF1319">
        <v>40</v>
      </c>
      <c r="AG1319" s="4">
        <v>0.29166666666666669</v>
      </c>
      <c r="AH1319" s="4">
        <v>0.64583333333333337</v>
      </c>
      <c r="AI1319" s="5">
        <v>16.39</v>
      </c>
      <c r="AJ1319">
        <v>24.59</v>
      </c>
      <c r="AK1319">
        <v>24.59</v>
      </c>
      <c r="AL1319" t="s">
        <v>81</v>
      </c>
      <c r="AM1319" t="s">
        <v>82</v>
      </c>
      <c r="AO1319" t="s">
        <v>83</v>
      </c>
      <c r="AP1319" t="s">
        <v>67</v>
      </c>
      <c r="AQ1319" t="s">
        <v>83</v>
      </c>
      <c r="AR1319" t="s">
        <v>82</v>
      </c>
      <c r="AT1319" t="s">
        <v>82</v>
      </c>
      <c r="AW1319" t="s">
        <v>82</v>
      </c>
      <c r="AY1319" t="s">
        <v>7870</v>
      </c>
      <c r="AZ1319" t="s">
        <v>655</v>
      </c>
      <c r="BA1319" t="s">
        <v>649</v>
      </c>
      <c r="BB1319">
        <v>85281</v>
      </c>
      <c r="BC1319" t="s">
        <v>79</v>
      </c>
      <c r="BH1319" t="s">
        <v>11171</v>
      </c>
      <c r="BJ1319">
        <v>860310686</v>
      </c>
    </row>
    <row r="1320" spans="1:62" x14ac:dyDescent="0.25">
      <c r="A1320" t="s">
        <v>11868</v>
      </c>
      <c r="B1320" s="2">
        <v>43454</v>
      </c>
      <c r="C1320" t="s">
        <v>63</v>
      </c>
      <c r="D1320" s="3">
        <v>43411.401457314816</v>
      </c>
      <c r="E1320" t="s">
        <v>64</v>
      </c>
      <c r="F1320" s="2">
        <v>43497</v>
      </c>
      <c r="G1320" s="2">
        <v>43773</v>
      </c>
      <c r="H1320" t="s">
        <v>11869</v>
      </c>
      <c r="J1320" t="s">
        <v>7727</v>
      </c>
      <c r="K1320" t="s">
        <v>11870</v>
      </c>
      <c r="L1320" t="s">
        <v>7729</v>
      </c>
      <c r="M1320" t="s">
        <v>714</v>
      </c>
      <c r="N1320">
        <v>70458</v>
      </c>
      <c r="O1320" t="s">
        <v>70</v>
      </c>
      <c r="Q1320" t="s">
        <v>11871</v>
      </c>
      <c r="S1320" t="s">
        <v>72</v>
      </c>
      <c r="T1320" t="s">
        <v>5156</v>
      </c>
      <c r="U1320" t="s">
        <v>5157</v>
      </c>
      <c r="V1320" t="s">
        <v>5158</v>
      </c>
      <c r="W1320" t="s">
        <v>105</v>
      </c>
      <c r="X1320" t="s">
        <v>677</v>
      </c>
      <c r="Y1320" t="str">
        <f>"39-3091"</f>
        <v>39-3091</v>
      </c>
      <c r="Z1320" t="s">
        <v>677</v>
      </c>
      <c r="AA1320">
        <v>713990</v>
      </c>
      <c r="AB1320">
        <v>35</v>
      </c>
      <c r="AC1320">
        <v>35</v>
      </c>
      <c r="AD1320" t="s">
        <v>79</v>
      </c>
      <c r="AE1320" t="s">
        <v>80</v>
      </c>
      <c r="AF1320">
        <v>40</v>
      </c>
      <c r="AG1320" s="4">
        <v>0.54166666666666663</v>
      </c>
      <c r="AH1320" s="4">
        <v>0.91666666666666663</v>
      </c>
      <c r="AI1320" s="5">
        <v>416.4</v>
      </c>
      <c r="AJ1320">
        <v>0</v>
      </c>
      <c r="AK1320">
        <v>0</v>
      </c>
      <c r="AL1320" t="s">
        <v>81</v>
      </c>
      <c r="AM1320" t="s">
        <v>82</v>
      </c>
      <c r="AO1320" t="s">
        <v>83</v>
      </c>
      <c r="AR1320" t="s">
        <v>82</v>
      </c>
      <c r="AT1320" t="s">
        <v>82</v>
      </c>
      <c r="AW1320" t="s">
        <v>82</v>
      </c>
      <c r="AY1320" t="s">
        <v>7731</v>
      </c>
      <c r="AZ1320" t="s">
        <v>11872</v>
      </c>
      <c r="BA1320" t="s">
        <v>714</v>
      </c>
      <c r="BB1320">
        <v>70458</v>
      </c>
      <c r="BC1320" t="s">
        <v>79</v>
      </c>
      <c r="BH1320" t="s">
        <v>11873</v>
      </c>
      <c r="BI1320" t="s">
        <v>67</v>
      </c>
      <c r="BJ1320">
        <v>450999862</v>
      </c>
    </row>
    <row r="1321" spans="1:62" x14ac:dyDescent="0.25">
      <c r="A1321" t="s">
        <v>12407</v>
      </c>
      <c r="B1321" s="2">
        <v>43454</v>
      </c>
      <c r="C1321" t="s">
        <v>63</v>
      </c>
      <c r="D1321" s="3">
        <v>43415.876266145831</v>
      </c>
      <c r="E1321" t="s">
        <v>117</v>
      </c>
      <c r="H1321" t="s">
        <v>12408</v>
      </c>
      <c r="J1321" t="s">
        <v>12409</v>
      </c>
      <c r="L1321" t="s">
        <v>10875</v>
      </c>
      <c r="M1321" t="s">
        <v>136</v>
      </c>
      <c r="N1321">
        <v>21076</v>
      </c>
      <c r="O1321" t="s">
        <v>70</v>
      </c>
      <c r="Q1321" t="s">
        <v>12410</v>
      </c>
      <c r="R1321">
        <v>104</v>
      </c>
      <c r="S1321" t="s">
        <v>82</v>
      </c>
      <c r="U1321" t="s">
        <v>92</v>
      </c>
      <c r="X1321" t="s">
        <v>1262</v>
      </c>
      <c r="Y1321" t="str">
        <f>"37-2011"</f>
        <v>37-2011</v>
      </c>
      <c r="Z1321" t="s">
        <v>424</v>
      </c>
      <c r="AA1321">
        <v>561790</v>
      </c>
      <c r="AB1321">
        <v>4</v>
      </c>
      <c r="AD1321" t="s">
        <v>79</v>
      </c>
      <c r="AE1321" t="s">
        <v>80</v>
      </c>
      <c r="AF1321">
        <v>40</v>
      </c>
      <c r="AG1321" s="4">
        <v>0.33333333333333331</v>
      </c>
      <c r="AH1321" s="4">
        <v>0.625</v>
      </c>
      <c r="AI1321" s="5">
        <v>16.77</v>
      </c>
      <c r="AL1321" t="s">
        <v>81</v>
      </c>
      <c r="AM1321" t="s">
        <v>72</v>
      </c>
      <c r="AN1321">
        <v>10</v>
      </c>
      <c r="AO1321" t="s">
        <v>83</v>
      </c>
      <c r="AR1321" t="s">
        <v>82</v>
      </c>
      <c r="AT1321" t="s">
        <v>82</v>
      </c>
      <c r="AW1321" t="s">
        <v>82</v>
      </c>
      <c r="AY1321" t="s">
        <v>10567</v>
      </c>
      <c r="AZ1321" t="s">
        <v>12411</v>
      </c>
      <c r="BA1321" t="s">
        <v>147</v>
      </c>
      <c r="BB1321">
        <v>19403</v>
      </c>
      <c r="BC1321" t="s">
        <v>79</v>
      </c>
      <c r="BH1321" t="s">
        <v>12412</v>
      </c>
      <c r="BI1321" t="s">
        <v>67</v>
      </c>
      <c r="BJ1321">
        <v>651290566</v>
      </c>
    </row>
    <row r="1322" spans="1:62" x14ac:dyDescent="0.25">
      <c r="A1322" t="s">
        <v>12419</v>
      </c>
      <c r="B1322" s="2">
        <v>43454</v>
      </c>
      <c r="C1322" t="s">
        <v>63</v>
      </c>
      <c r="D1322" s="3">
        <v>43415.829614861112</v>
      </c>
      <c r="E1322" t="s">
        <v>117</v>
      </c>
      <c r="H1322" t="s">
        <v>12408</v>
      </c>
      <c r="J1322" t="s">
        <v>12409</v>
      </c>
      <c r="L1322" t="s">
        <v>10875</v>
      </c>
      <c r="M1322" t="s">
        <v>136</v>
      </c>
      <c r="N1322">
        <v>21076</v>
      </c>
      <c r="O1322" t="s">
        <v>70</v>
      </c>
      <c r="Q1322" t="s">
        <v>12410</v>
      </c>
      <c r="R1322">
        <v>104</v>
      </c>
      <c r="S1322" t="s">
        <v>82</v>
      </c>
      <c r="U1322" t="s">
        <v>92</v>
      </c>
      <c r="X1322" t="s">
        <v>1262</v>
      </c>
      <c r="Y1322" t="str">
        <f>"49-9098"</f>
        <v>49-9098</v>
      </c>
      <c r="Z1322" t="s">
        <v>1263</v>
      </c>
      <c r="AA1322">
        <v>561790</v>
      </c>
      <c r="AB1322">
        <v>4</v>
      </c>
      <c r="AD1322" t="s">
        <v>79</v>
      </c>
      <c r="AE1322" t="s">
        <v>80</v>
      </c>
      <c r="AF1322">
        <v>40</v>
      </c>
      <c r="AG1322" s="4">
        <v>0.33333333333333331</v>
      </c>
      <c r="AH1322" s="4">
        <v>0.625</v>
      </c>
      <c r="AI1322" s="5">
        <v>16.91</v>
      </c>
      <c r="AL1322" t="s">
        <v>81</v>
      </c>
      <c r="AM1322" t="s">
        <v>72</v>
      </c>
      <c r="AN1322">
        <v>10</v>
      </c>
      <c r="AO1322" t="s">
        <v>83</v>
      </c>
      <c r="AR1322" t="s">
        <v>82</v>
      </c>
      <c r="AT1322" t="s">
        <v>82</v>
      </c>
      <c r="AW1322" t="s">
        <v>82</v>
      </c>
      <c r="AY1322" t="s">
        <v>8050</v>
      </c>
      <c r="AZ1322" t="s">
        <v>5510</v>
      </c>
      <c r="BA1322" t="s">
        <v>136</v>
      </c>
      <c r="BB1322">
        <v>21076</v>
      </c>
      <c r="BC1322" t="s">
        <v>79</v>
      </c>
      <c r="BH1322" t="s">
        <v>12420</v>
      </c>
      <c r="BI1322" t="s">
        <v>67</v>
      </c>
      <c r="BJ1322">
        <v>651290566</v>
      </c>
    </row>
    <row r="1323" spans="1:62" x14ac:dyDescent="0.25">
      <c r="A1323" t="s">
        <v>12431</v>
      </c>
      <c r="B1323" s="2">
        <v>43454</v>
      </c>
      <c r="C1323" t="s">
        <v>63</v>
      </c>
      <c r="D1323" s="3">
        <v>43431.228910497688</v>
      </c>
      <c r="E1323" t="s">
        <v>64</v>
      </c>
      <c r="F1323" s="2">
        <v>43521</v>
      </c>
      <c r="G1323" s="2">
        <v>43813</v>
      </c>
      <c r="H1323" t="s">
        <v>12432</v>
      </c>
      <c r="J1323" t="s">
        <v>12433</v>
      </c>
      <c r="L1323" t="s">
        <v>12434</v>
      </c>
      <c r="M1323" t="s">
        <v>3224</v>
      </c>
      <c r="N1323">
        <v>39232</v>
      </c>
      <c r="O1323" t="s">
        <v>70</v>
      </c>
      <c r="Q1323" t="s">
        <v>12435</v>
      </c>
      <c r="S1323" t="s">
        <v>72</v>
      </c>
      <c r="T1323" t="s">
        <v>3645</v>
      </c>
      <c r="U1323" t="s">
        <v>3646</v>
      </c>
      <c r="V1323" t="s">
        <v>1757</v>
      </c>
      <c r="W1323" t="s">
        <v>278</v>
      </c>
      <c r="X1323" t="s">
        <v>106</v>
      </c>
      <c r="Y1323" t="str">
        <f>"37-3011"</f>
        <v>37-3011</v>
      </c>
      <c r="Z1323" t="s">
        <v>94</v>
      </c>
      <c r="AA1323">
        <v>561730</v>
      </c>
      <c r="AB1323">
        <v>14</v>
      </c>
      <c r="AC1323">
        <v>14</v>
      </c>
      <c r="AD1323" t="s">
        <v>79</v>
      </c>
      <c r="AE1323" t="s">
        <v>95</v>
      </c>
      <c r="AF1323">
        <v>40</v>
      </c>
      <c r="AG1323" s="4">
        <v>0.3125</v>
      </c>
      <c r="AH1323" s="4">
        <v>0.66666666666666663</v>
      </c>
      <c r="AI1323" s="5">
        <v>12.27</v>
      </c>
      <c r="AJ1323">
        <v>18.41</v>
      </c>
      <c r="AL1323" t="s">
        <v>81</v>
      </c>
      <c r="AM1323" t="s">
        <v>82</v>
      </c>
      <c r="AO1323" t="s">
        <v>83</v>
      </c>
      <c r="AR1323" t="s">
        <v>82</v>
      </c>
      <c r="AT1323" t="s">
        <v>82</v>
      </c>
      <c r="AW1323" t="s">
        <v>82</v>
      </c>
      <c r="AY1323" t="s">
        <v>12434</v>
      </c>
      <c r="AZ1323" t="s">
        <v>12436</v>
      </c>
      <c r="BA1323" t="s">
        <v>3224</v>
      </c>
      <c r="BB1323">
        <v>39232</v>
      </c>
      <c r="BC1323" t="s">
        <v>79</v>
      </c>
      <c r="BH1323" t="s">
        <v>12433</v>
      </c>
      <c r="BJ1323">
        <v>640602689</v>
      </c>
    </row>
    <row r="1324" spans="1:62" x14ac:dyDescent="0.25">
      <c r="A1324" t="s">
        <v>12643</v>
      </c>
      <c r="B1324" s="2">
        <v>43454</v>
      </c>
      <c r="C1324" t="s">
        <v>63</v>
      </c>
      <c r="D1324" s="3">
        <v>43417.59185488426</v>
      </c>
      <c r="E1324" t="s">
        <v>117</v>
      </c>
      <c r="H1324" t="s">
        <v>3963</v>
      </c>
      <c r="I1324" t="s">
        <v>3964</v>
      </c>
      <c r="J1324" t="s">
        <v>3965</v>
      </c>
      <c r="K1324" t="s">
        <v>130</v>
      </c>
      <c r="L1324" t="s">
        <v>489</v>
      </c>
      <c r="M1324" t="s">
        <v>298</v>
      </c>
      <c r="N1324">
        <v>4101</v>
      </c>
      <c r="O1324" t="s">
        <v>70</v>
      </c>
      <c r="P1324" t="s">
        <v>130</v>
      </c>
      <c r="Q1324" t="s">
        <v>3966</v>
      </c>
      <c r="S1324" t="s">
        <v>82</v>
      </c>
      <c r="U1324" t="s">
        <v>92</v>
      </c>
      <c r="X1324" t="s">
        <v>3967</v>
      </c>
      <c r="Y1324" t="str">
        <f>"35-2014"</f>
        <v>35-2014</v>
      </c>
      <c r="Z1324" t="s">
        <v>301</v>
      </c>
      <c r="AA1324">
        <v>7221</v>
      </c>
      <c r="AB1324">
        <v>2</v>
      </c>
      <c r="AD1324" t="s">
        <v>79</v>
      </c>
      <c r="AE1324" t="s">
        <v>80</v>
      </c>
      <c r="AF1324">
        <v>40</v>
      </c>
      <c r="AG1324" s="4">
        <v>0.45833333333333331</v>
      </c>
      <c r="AH1324" s="4">
        <v>0.91666666666666663</v>
      </c>
      <c r="AI1324" s="5">
        <v>13.25</v>
      </c>
      <c r="AJ1324">
        <v>19.88</v>
      </c>
      <c r="AK1324">
        <v>21.75</v>
      </c>
      <c r="AL1324" t="s">
        <v>81</v>
      </c>
      <c r="AM1324" t="s">
        <v>82</v>
      </c>
      <c r="AO1324" t="s">
        <v>83</v>
      </c>
      <c r="AP1324" t="s">
        <v>158</v>
      </c>
      <c r="AQ1324" t="s">
        <v>3969</v>
      </c>
      <c r="AR1324" t="s">
        <v>82</v>
      </c>
      <c r="AT1324" t="s">
        <v>82</v>
      </c>
      <c r="AW1324" t="s">
        <v>72</v>
      </c>
      <c r="AX1324">
        <v>12</v>
      </c>
      <c r="AY1324" t="s">
        <v>489</v>
      </c>
      <c r="AZ1324" t="s">
        <v>3970</v>
      </c>
      <c r="BA1324" t="s">
        <v>298</v>
      </c>
      <c r="BB1324">
        <v>4101</v>
      </c>
      <c r="BC1324" t="s">
        <v>87</v>
      </c>
      <c r="BH1324" t="s">
        <v>3965</v>
      </c>
      <c r="BI1324" t="s">
        <v>130</v>
      </c>
      <c r="BJ1324">
        <v>16519400</v>
      </c>
    </row>
    <row r="1325" spans="1:62" x14ac:dyDescent="0.25">
      <c r="A1325" t="s">
        <v>12672</v>
      </c>
      <c r="B1325" s="2">
        <v>43454</v>
      </c>
      <c r="C1325" t="s">
        <v>63</v>
      </c>
      <c r="D1325" s="3">
        <v>43420.793879791665</v>
      </c>
      <c r="E1325" t="s">
        <v>64</v>
      </c>
      <c r="F1325" s="2">
        <v>43511</v>
      </c>
      <c r="G1325" s="2">
        <v>43814</v>
      </c>
      <c r="H1325" t="s">
        <v>12673</v>
      </c>
      <c r="J1325" t="s">
        <v>12674</v>
      </c>
      <c r="L1325" t="s">
        <v>1707</v>
      </c>
      <c r="M1325" t="s">
        <v>1246</v>
      </c>
      <c r="N1325">
        <v>63303</v>
      </c>
      <c r="O1325" t="s">
        <v>70</v>
      </c>
      <c r="Q1325" t="s">
        <v>12675</v>
      </c>
      <c r="S1325" t="s">
        <v>72</v>
      </c>
      <c r="T1325" t="s">
        <v>12656</v>
      </c>
      <c r="U1325" t="s">
        <v>12676</v>
      </c>
      <c r="V1325" t="s">
        <v>1225</v>
      </c>
      <c r="W1325" t="s">
        <v>105</v>
      </c>
      <c r="X1325" t="s">
        <v>7990</v>
      </c>
      <c r="Y1325" t="str">
        <f>"37-3011"</f>
        <v>37-3011</v>
      </c>
      <c r="Z1325" t="s">
        <v>94</v>
      </c>
      <c r="AA1325">
        <v>561730</v>
      </c>
      <c r="AB1325">
        <v>20</v>
      </c>
      <c r="AC1325">
        <v>20</v>
      </c>
      <c r="AD1325" t="s">
        <v>79</v>
      </c>
      <c r="AE1325" t="s">
        <v>80</v>
      </c>
      <c r="AF1325">
        <v>40</v>
      </c>
      <c r="AG1325" s="4">
        <v>0.3125</v>
      </c>
      <c r="AH1325" s="4">
        <v>0.6875</v>
      </c>
      <c r="AI1325" s="5">
        <v>14.52</v>
      </c>
      <c r="AJ1325">
        <v>21.78</v>
      </c>
      <c r="AL1325" t="s">
        <v>81</v>
      </c>
      <c r="AM1325" t="s">
        <v>82</v>
      </c>
      <c r="AO1325" t="s">
        <v>83</v>
      </c>
      <c r="AR1325" t="s">
        <v>82</v>
      </c>
      <c r="AT1325" t="s">
        <v>82</v>
      </c>
      <c r="AW1325" t="s">
        <v>82</v>
      </c>
      <c r="AY1325" t="s">
        <v>1707</v>
      </c>
      <c r="AZ1325" t="s">
        <v>1707</v>
      </c>
      <c r="BA1325" t="s">
        <v>1246</v>
      </c>
      <c r="BB1325">
        <v>63303</v>
      </c>
      <c r="BC1325" t="s">
        <v>79</v>
      </c>
      <c r="BH1325" t="s">
        <v>12674</v>
      </c>
      <c r="BJ1325">
        <v>203349199</v>
      </c>
    </row>
    <row r="1326" spans="1:62" x14ac:dyDescent="0.25">
      <c r="A1326" t="s">
        <v>14670</v>
      </c>
      <c r="B1326" s="2">
        <v>43454</v>
      </c>
      <c r="C1326" t="s">
        <v>63</v>
      </c>
      <c r="D1326" s="3">
        <v>43434.812190902776</v>
      </c>
      <c r="E1326" t="s">
        <v>91</v>
      </c>
      <c r="H1326" t="s">
        <v>14671</v>
      </c>
      <c r="J1326" t="s">
        <v>14672</v>
      </c>
      <c r="L1326" t="s">
        <v>10086</v>
      </c>
      <c r="M1326" t="s">
        <v>105</v>
      </c>
      <c r="N1326">
        <v>75098</v>
      </c>
      <c r="O1326" t="s">
        <v>70</v>
      </c>
      <c r="Q1326" t="s">
        <v>14673</v>
      </c>
      <c r="S1326" t="s">
        <v>72</v>
      </c>
      <c r="T1326" t="s">
        <v>1917</v>
      </c>
      <c r="U1326" t="s">
        <v>1918</v>
      </c>
      <c r="V1326" t="s">
        <v>1919</v>
      </c>
      <c r="W1326" t="s">
        <v>105</v>
      </c>
      <c r="X1326" t="s">
        <v>2013</v>
      </c>
      <c r="Y1326" t="str">
        <f>"37-3011"</f>
        <v>37-3011</v>
      </c>
      <c r="Z1326" t="s">
        <v>94</v>
      </c>
      <c r="AA1326">
        <v>561730</v>
      </c>
      <c r="AB1326">
        <v>17</v>
      </c>
      <c r="AD1326" t="s">
        <v>79</v>
      </c>
      <c r="AE1326" t="s">
        <v>95</v>
      </c>
      <c r="AF1326">
        <v>35</v>
      </c>
      <c r="AG1326" s="4">
        <v>0.29166666666666669</v>
      </c>
      <c r="AH1326" s="4">
        <v>0.70833333333333337</v>
      </c>
      <c r="AI1326" s="5">
        <v>13.94</v>
      </c>
      <c r="AJ1326">
        <v>20.91</v>
      </c>
      <c r="AL1326" t="s">
        <v>81</v>
      </c>
      <c r="AM1326" t="s">
        <v>82</v>
      </c>
      <c r="AO1326" t="s">
        <v>83</v>
      </c>
      <c r="AR1326" t="s">
        <v>82</v>
      </c>
      <c r="AT1326" t="s">
        <v>82</v>
      </c>
      <c r="AW1326" t="s">
        <v>82</v>
      </c>
      <c r="AY1326" t="s">
        <v>10086</v>
      </c>
      <c r="AZ1326" t="s">
        <v>1594</v>
      </c>
      <c r="BA1326" t="s">
        <v>105</v>
      </c>
      <c r="BB1326">
        <v>75098</v>
      </c>
      <c r="BC1326" t="s">
        <v>79</v>
      </c>
      <c r="BH1326" t="s">
        <v>14672</v>
      </c>
      <c r="BJ1326">
        <v>680491510</v>
      </c>
    </row>
    <row r="1327" spans="1:62" x14ac:dyDescent="0.25">
      <c r="A1327" t="s">
        <v>15581</v>
      </c>
      <c r="B1327" s="2">
        <v>43454</v>
      </c>
      <c r="C1327" t="s">
        <v>63</v>
      </c>
      <c r="D1327" s="3">
        <v>43424.354666620369</v>
      </c>
      <c r="E1327" t="s">
        <v>1763</v>
      </c>
      <c r="F1327" s="2">
        <v>43511</v>
      </c>
      <c r="G1327" s="2">
        <v>43799</v>
      </c>
      <c r="H1327" t="s">
        <v>15582</v>
      </c>
      <c r="J1327" t="s">
        <v>15583</v>
      </c>
      <c r="L1327" t="s">
        <v>4415</v>
      </c>
      <c r="M1327" t="s">
        <v>626</v>
      </c>
      <c r="N1327">
        <v>72756</v>
      </c>
      <c r="O1327" t="s">
        <v>70</v>
      </c>
      <c r="Q1327" t="s">
        <v>15584</v>
      </c>
      <c r="S1327" t="s">
        <v>72</v>
      </c>
      <c r="T1327" t="s">
        <v>9501</v>
      </c>
      <c r="U1327" t="s">
        <v>9597</v>
      </c>
      <c r="V1327" t="s">
        <v>1703</v>
      </c>
      <c r="W1327" t="s">
        <v>76</v>
      </c>
      <c r="X1327" t="s">
        <v>106</v>
      </c>
      <c r="Y1327" t="str">
        <f>"37-3011"</f>
        <v>37-3011</v>
      </c>
      <c r="Z1327" t="s">
        <v>94</v>
      </c>
      <c r="AA1327">
        <v>111421</v>
      </c>
      <c r="AB1327">
        <v>4</v>
      </c>
      <c r="AC1327">
        <v>4</v>
      </c>
      <c r="AD1327" t="s">
        <v>79</v>
      </c>
      <c r="AE1327" t="s">
        <v>80</v>
      </c>
      <c r="AF1327">
        <v>40</v>
      </c>
      <c r="AG1327" s="4">
        <v>0.33333333333333331</v>
      </c>
      <c r="AH1327" s="4">
        <v>0.70833333333333337</v>
      </c>
      <c r="AI1327" s="5">
        <v>12.49</v>
      </c>
      <c r="AJ1327">
        <v>18.739999999999998</v>
      </c>
      <c r="AK1327">
        <v>18.739999999999998</v>
      </c>
      <c r="AL1327" t="s">
        <v>81</v>
      </c>
      <c r="AM1327" t="s">
        <v>82</v>
      </c>
      <c r="AO1327" t="s">
        <v>83</v>
      </c>
      <c r="AR1327" t="s">
        <v>82</v>
      </c>
      <c r="AT1327" t="s">
        <v>82</v>
      </c>
      <c r="AW1327" t="s">
        <v>82</v>
      </c>
      <c r="AY1327" t="s">
        <v>4415</v>
      </c>
      <c r="AZ1327" t="s">
        <v>4851</v>
      </c>
      <c r="BA1327" t="s">
        <v>626</v>
      </c>
      <c r="BB1327">
        <v>72756</v>
      </c>
      <c r="BC1327" t="s">
        <v>87</v>
      </c>
      <c r="BH1327" t="s">
        <v>15583</v>
      </c>
      <c r="BJ1327">
        <v>261159079</v>
      </c>
    </row>
    <row r="1328" spans="1:62" x14ac:dyDescent="0.25">
      <c r="A1328" t="s">
        <v>1859</v>
      </c>
      <c r="B1328" s="2">
        <v>43455</v>
      </c>
      <c r="C1328" t="s">
        <v>63</v>
      </c>
      <c r="D1328" s="3">
        <v>43390.270068715276</v>
      </c>
      <c r="E1328" t="s">
        <v>117</v>
      </c>
      <c r="H1328" t="s">
        <v>1860</v>
      </c>
      <c r="J1328" t="s">
        <v>1861</v>
      </c>
      <c r="L1328" t="s">
        <v>68</v>
      </c>
      <c r="M1328" t="s">
        <v>69</v>
      </c>
      <c r="N1328">
        <v>40515</v>
      </c>
      <c r="O1328" t="s">
        <v>70</v>
      </c>
      <c r="Q1328" t="s">
        <v>1862</v>
      </c>
      <c r="S1328" t="s">
        <v>72</v>
      </c>
      <c r="T1328" t="s">
        <v>524</v>
      </c>
      <c r="U1328" t="s">
        <v>525</v>
      </c>
      <c r="V1328" t="s">
        <v>526</v>
      </c>
      <c r="W1328" t="s">
        <v>69</v>
      </c>
      <c r="X1328" t="s">
        <v>1863</v>
      </c>
      <c r="Y1328" t="str">
        <f>"39-2021"</f>
        <v>39-2021</v>
      </c>
      <c r="Z1328" t="s">
        <v>78</v>
      </c>
      <c r="AA1328">
        <v>11292</v>
      </c>
      <c r="AB1328">
        <v>1</v>
      </c>
      <c r="AD1328" t="s">
        <v>79</v>
      </c>
      <c r="AE1328" t="s">
        <v>95</v>
      </c>
      <c r="AF1328">
        <v>35</v>
      </c>
      <c r="AG1328" s="4">
        <v>0.33333333333333331</v>
      </c>
      <c r="AH1328" s="4">
        <v>0.66666666666666663</v>
      </c>
      <c r="AI1328" s="5">
        <v>12.56</v>
      </c>
      <c r="AJ1328">
        <v>18.84</v>
      </c>
      <c r="AK1328">
        <v>18.84</v>
      </c>
      <c r="AL1328" t="s">
        <v>81</v>
      </c>
      <c r="AM1328" t="s">
        <v>82</v>
      </c>
      <c r="AO1328" t="s">
        <v>83</v>
      </c>
      <c r="AP1328" t="s">
        <v>130</v>
      </c>
      <c r="AQ1328" t="s">
        <v>130</v>
      </c>
      <c r="AR1328" t="s">
        <v>82</v>
      </c>
      <c r="AT1328" t="s">
        <v>82</v>
      </c>
      <c r="AW1328" t="s">
        <v>82</v>
      </c>
      <c r="AY1328" t="s">
        <v>68</v>
      </c>
      <c r="AZ1328" t="s">
        <v>1864</v>
      </c>
      <c r="BA1328" t="s">
        <v>69</v>
      </c>
      <c r="BB1328">
        <v>40515</v>
      </c>
      <c r="BC1328" t="s">
        <v>79</v>
      </c>
      <c r="BH1328" t="s">
        <v>1861</v>
      </c>
      <c r="BJ1328">
        <v>610874912</v>
      </c>
    </row>
    <row r="1329" spans="1:62" x14ac:dyDescent="0.25">
      <c r="A1329" t="s">
        <v>2241</v>
      </c>
      <c r="B1329" s="2">
        <v>43455</v>
      </c>
      <c r="C1329" t="s">
        <v>63</v>
      </c>
      <c r="D1329" s="3">
        <v>43409.113323449077</v>
      </c>
      <c r="E1329" t="s">
        <v>282</v>
      </c>
      <c r="F1329" s="2">
        <v>43511</v>
      </c>
      <c r="G1329" s="2">
        <v>43799</v>
      </c>
      <c r="H1329" t="s">
        <v>2242</v>
      </c>
      <c r="I1329" t="s">
        <v>2243</v>
      </c>
      <c r="J1329" t="s">
        <v>2244</v>
      </c>
      <c r="K1329" t="s">
        <v>2245</v>
      </c>
      <c r="L1329" t="s">
        <v>2246</v>
      </c>
      <c r="M1329" t="s">
        <v>69</v>
      </c>
      <c r="N1329">
        <v>40014</v>
      </c>
      <c r="O1329" t="s">
        <v>70</v>
      </c>
      <c r="P1329" t="s">
        <v>67</v>
      </c>
      <c r="Q1329" t="s">
        <v>2247</v>
      </c>
      <c r="S1329" t="s">
        <v>72</v>
      </c>
      <c r="T1329" t="s">
        <v>2248</v>
      </c>
      <c r="U1329" t="s">
        <v>2091</v>
      </c>
      <c r="V1329" t="s">
        <v>68</v>
      </c>
      <c r="W1329" t="s">
        <v>69</v>
      </c>
      <c r="X1329" t="s">
        <v>2249</v>
      </c>
      <c r="Y1329" t="str">
        <f>"35-3021"</f>
        <v>35-3021</v>
      </c>
      <c r="Z1329" t="s">
        <v>354</v>
      </c>
      <c r="AA1329">
        <v>722110</v>
      </c>
      <c r="AB1329">
        <v>20</v>
      </c>
      <c r="AC1329">
        <v>10</v>
      </c>
      <c r="AD1329" t="s">
        <v>79</v>
      </c>
      <c r="AE1329" t="s">
        <v>95</v>
      </c>
      <c r="AF1329">
        <v>35</v>
      </c>
      <c r="AG1329" s="4">
        <v>0.45833333333333331</v>
      </c>
      <c r="AH1329" s="4">
        <v>0.83333333333333337</v>
      </c>
      <c r="AI1329" s="5">
        <v>9.1199999999999992</v>
      </c>
      <c r="AJ1329">
        <v>13.68</v>
      </c>
      <c r="AK1329">
        <v>13.68</v>
      </c>
      <c r="AL1329" t="s">
        <v>81</v>
      </c>
      <c r="AM1329" t="s">
        <v>82</v>
      </c>
      <c r="AO1329" t="s">
        <v>83</v>
      </c>
      <c r="AP1329" t="s">
        <v>67</v>
      </c>
      <c r="AQ1329" t="s">
        <v>67</v>
      </c>
      <c r="AR1329" t="s">
        <v>82</v>
      </c>
      <c r="AT1329" t="s">
        <v>82</v>
      </c>
      <c r="AW1329" t="s">
        <v>82</v>
      </c>
      <c r="AY1329" t="s">
        <v>2246</v>
      </c>
      <c r="AZ1329" t="s">
        <v>2250</v>
      </c>
      <c r="BA1329" t="s">
        <v>69</v>
      </c>
      <c r="BB1329">
        <v>40014</v>
      </c>
      <c r="BC1329" t="s">
        <v>79</v>
      </c>
      <c r="BH1329" t="s">
        <v>2244</v>
      </c>
      <c r="BI1329" t="s">
        <v>2251</v>
      </c>
      <c r="BJ1329">
        <v>900619417</v>
      </c>
    </row>
    <row r="1330" spans="1:62" x14ac:dyDescent="0.25">
      <c r="A1330" t="s">
        <v>4196</v>
      </c>
      <c r="B1330" s="2">
        <v>43455</v>
      </c>
      <c r="C1330" t="s">
        <v>63</v>
      </c>
      <c r="D1330" s="3">
        <v>43434.792731817128</v>
      </c>
      <c r="E1330" t="s">
        <v>91</v>
      </c>
      <c r="H1330" t="s">
        <v>4197</v>
      </c>
      <c r="J1330" t="s">
        <v>4198</v>
      </c>
      <c r="K1330" t="s">
        <v>4199</v>
      </c>
      <c r="L1330" t="s">
        <v>4200</v>
      </c>
      <c r="M1330" t="s">
        <v>105</v>
      </c>
      <c r="N1330">
        <v>77619</v>
      </c>
      <c r="O1330" t="s">
        <v>70</v>
      </c>
      <c r="Q1330" t="s">
        <v>4201</v>
      </c>
      <c r="S1330" t="s">
        <v>72</v>
      </c>
      <c r="T1330" t="s">
        <v>2824</v>
      </c>
      <c r="U1330" t="s">
        <v>3717</v>
      </c>
      <c r="V1330" t="s">
        <v>642</v>
      </c>
      <c r="W1330" t="s">
        <v>105</v>
      </c>
      <c r="X1330" t="s">
        <v>4052</v>
      </c>
      <c r="Y1330" t="str">
        <f>"47-2051"</f>
        <v>47-2051</v>
      </c>
      <c r="Z1330" t="s">
        <v>1383</v>
      </c>
      <c r="AA1330">
        <v>238110</v>
      </c>
      <c r="AB1330">
        <v>10</v>
      </c>
      <c r="AD1330" t="s">
        <v>79</v>
      </c>
      <c r="AE1330" t="s">
        <v>95</v>
      </c>
      <c r="AF1330">
        <v>40</v>
      </c>
      <c r="AG1330" s="4">
        <v>0.29166666666666669</v>
      </c>
      <c r="AH1330" s="4">
        <v>0.64583333333333337</v>
      </c>
      <c r="AI1330" s="5">
        <v>19.45</v>
      </c>
      <c r="AJ1330">
        <v>29.18</v>
      </c>
      <c r="AL1330" t="s">
        <v>81</v>
      </c>
      <c r="AM1330" t="s">
        <v>82</v>
      </c>
      <c r="AO1330" t="s">
        <v>83</v>
      </c>
      <c r="AR1330" t="s">
        <v>82</v>
      </c>
      <c r="AT1330" t="s">
        <v>82</v>
      </c>
      <c r="AW1330" t="s">
        <v>82</v>
      </c>
      <c r="AY1330" t="s">
        <v>4200</v>
      </c>
      <c r="AZ1330" t="s">
        <v>713</v>
      </c>
      <c r="BA1330" t="s">
        <v>105</v>
      </c>
      <c r="BB1330">
        <v>77619</v>
      </c>
      <c r="BC1330" t="s">
        <v>79</v>
      </c>
      <c r="BH1330" t="s">
        <v>4198</v>
      </c>
      <c r="BJ1330">
        <v>271946973</v>
      </c>
    </row>
    <row r="1331" spans="1:62" x14ac:dyDescent="0.25">
      <c r="A1331" t="s">
        <v>4562</v>
      </c>
      <c r="B1331" s="2">
        <v>43455</v>
      </c>
      <c r="C1331" t="s">
        <v>63</v>
      </c>
      <c r="D1331" s="3">
        <v>43420.796964884263</v>
      </c>
      <c r="E1331" t="s">
        <v>91</v>
      </c>
      <c r="H1331" t="s">
        <v>4559</v>
      </c>
      <c r="J1331" t="s">
        <v>4560</v>
      </c>
      <c r="L1331" t="s">
        <v>2689</v>
      </c>
      <c r="M1331" t="s">
        <v>105</v>
      </c>
      <c r="N1331">
        <v>75057</v>
      </c>
      <c r="O1331" t="s">
        <v>70</v>
      </c>
      <c r="Q1331" t="s">
        <v>4561</v>
      </c>
      <c r="S1331" t="s">
        <v>72</v>
      </c>
      <c r="T1331" t="s">
        <v>2060</v>
      </c>
      <c r="U1331" t="s">
        <v>1918</v>
      </c>
      <c r="V1331" t="s">
        <v>1919</v>
      </c>
      <c r="W1331" t="s">
        <v>105</v>
      </c>
      <c r="X1331" t="s">
        <v>106</v>
      </c>
      <c r="Y1331" t="str">
        <f>"37-3011"</f>
        <v>37-3011</v>
      </c>
      <c r="Z1331" t="s">
        <v>94</v>
      </c>
      <c r="AA1331">
        <v>561730</v>
      </c>
      <c r="AB1331">
        <v>14</v>
      </c>
      <c r="AD1331" t="s">
        <v>79</v>
      </c>
      <c r="AE1331" t="s">
        <v>95</v>
      </c>
      <c r="AF1331">
        <v>35</v>
      </c>
      <c r="AG1331" s="4">
        <v>0.20833333333333334</v>
      </c>
      <c r="AH1331" s="4">
        <v>0.66666666666666663</v>
      </c>
      <c r="AI1331" s="5">
        <v>13.94</v>
      </c>
      <c r="AJ1331">
        <v>20.91</v>
      </c>
      <c r="AL1331" t="s">
        <v>81</v>
      </c>
      <c r="AM1331" t="s">
        <v>82</v>
      </c>
      <c r="AO1331" t="s">
        <v>83</v>
      </c>
      <c r="AR1331" t="s">
        <v>82</v>
      </c>
      <c r="AT1331" t="s">
        <v>82</v>
      </c>
      <c r="AW1331" t="s">
        <v>82</v>
      </c>
      <c r="AY1331" t="s">
        <v>2689</v>
      </c>
      <c r="AZ1331" t="s">
        <v>3523</v>
      </c>
      <c r="BA1331" t="s">
        <v>105</v>
      </c>
      <c r="BB1331">
        <v>75057</v>
      </c>
      <c r="BC1331" t="s">
        <v>79</v>
      </c>
      <c r="BH1331" t="s">
        <v>4560</v>
      </c>
      <c r="BJ1331">
        <v>721367262</v>
      </c>
    </row>
    <row r="1332" spans="1:62" x14ac:dyDescent="0.25">
      <c r="A1332" t="s">
        <v>4721</v>
      </c>
      <c r="B1332" s="2">
        <v>43455</v>
      </c>
      <c r="C1332" t="s">
        <v>63</v>
      </c>
      <c r="D1332" s="3">
        <v>43420.797349386572</v>
      </c>
      <c r="E1332" t="s">
        <v>91</v>
      </c>
      <c r="H1332" t="s">
        <v>4722</v>
      </c>
      <c r="J1332" t="s">
        <v>4723</v>
      </c>
      <c r="L1332" t="s">
        <v>738</v>
      </c>
      <c r="M1332" t="s">
        <v>105</v>
      </c>
      <c r="N1332">
        <v>78753</v>
      </c>
      <c r="O1332" t="s">
        <v>70</v>
      </c>
      <c r="Q1332" t="s">
        <v>4724</v>
      </c>
      <c r="S1332" t="s">
        <v>72</v>
      </c>
      <c r="T1332" t="s">
        <v>2060</v>
      </c>
      <c r="U1332" t="s">
        <v>1918</v>
      </c>
      <c r="V1332" t="s">
        <v>1919</v>
      </c>
      <c r="W1332" t="s">
        <v>105</v>
      </c>
      <c r="X1332" t="s">
        <v>1673</v>
      </c>
      <c r="Y1332" t="str">
        <f>"37-3011"</f>
        <v>37-3011</v>
      </c>
      <c r="Z1332" t="s">
        <v>94</v>
      </c>
      <c r="AA1332">
        <v>561730</v>
      </c>
      <c r="AB1332">
        <v>30</v>
      </c>
      <c r="AD1332" t="s">
        <v>79</v>
      </c>
      <c r="AE1332" t="s">
        <v>95</v>
      </c>
      <c r="AF1332">
        <v>40</v>
      </c>
      <c r="AG1332" s="4">
        <v>0.29166666666666669</v>
      </c>
      <c r="AH1332" s="4">
        <v>0.66666666666666663</v>
      </c>
      <c r="AI1332" s="5">
        <v>13.91</v>
      </c>
      <c r="AJ1332">
        <v>20.87</v>
      </c>
      <c r="AL1332" t="s">
        <v>81</v>
      </c>
      <c r="AM1332" t="s">
        <v>82</v>
      </c>
      <c r="AO1332" t="s">
        <v>83</v>
      </c>
      <c r="AR1332" t="s">
        <v>82</v>
      </c>
      <c r="AT1332" t="s">
        <v>82</v>
      </c>
      <c r="AW1332" t="s">
        <v>82</v>
      </c>
      <c r="AY1332" t="s">
        <v>738</v>
      </c>
      <c r="AZ1332" t="s">
        <v>2422</v>
      </c>
      <c r="BA1332" t="s">
        <v>105</v>
      </c>
      <c r="BB1332">
        <v>78753</v>
      </c>
      <c r="BC1332" t="s">
        <v>79</v>
      </c>
      <c r="BH1332" t="s">
        <v>4723</v>
      </c>
      <c r="BJ1332">
        <v>742740922</v>
      </c>
    </row>
    <row r="1333" spans="1:62" x14ac:dyDescent="0.25">
      <c r="A1333" t="s">
        <v>5120</v>
      </c>
      <c r="B1333" s="2">
        <v>43455</v>
      </c>
      <c r="C1333" t="s">
        <v>63</v>
      </c>
      <c r="D1333" s="3">
        <v>43430.445459976851</v>
      </c>
      <c r="E1333" t="s">
        <v>91</v>
      </c>
      <c r="H1333" t="s">
        <v>5121</v>
      </c>
      <c r="I1333" t="s">
        <v>5122</v>
      </c>
      <c r="J1333" t="s">
        <v>5123</v>
      </c>
      <c r="L1333" t="s">
        <v>5124</v>
      </c>
      <c r="M1333" t="s">
        <v>859</v>
      </c>
      <c r="N1333">
        <v>98271</v>
      </c>
      <c r="O1333" t="s">
        <v>70</v>
      </c>
      <c r="Q1333" t="s">
        <v>5125</v>
      </c>
      <c r="S1333" t="s">
        <v>82</v>
      </c>
      <c r="U1333" t="s">
        <v>92</v>
      </c>
      <c r="X1333" t="s">
        <v>5126</v>
      </c>
      <c r="Y1333" t="str">
        <f>"35-1012"</f>
        <v>35-1012</v>
      </c>
      <c r="Z1333" t="s">
        <v>598</v>
      </c>
      <c r="AA1333">
        <v>722511</v>
      </c>
      <c r="AB1333">
        <v>1</v>
      </c>
      <c r="AD1333" t="s">
        <v>79</v>
      </c>
      <c r="AE1333" t="s">
        <v>599</v>
      </c>
      <c r="AF1333">
        <v>40</v>
      </c>
      <c r="AG1333" s="4">
        <v>0.41666666666666669</v>
      </c>
      <c r="AH1333" s="4">
        <v>0.875</v>
      </c>
      <c r="AI1333" s="5">
        <v>11.5</v>
      </c>
      <c r="AJ1333">
        <v>17.25</v>
      </c>
      <c r="AL1333" t="s">
        <v>81</v>
      </c>
      <c r="AM1333" t="s">
        <v>72</v>
      </c>
      <c r="AN1333">
        <v>4</v>
      </c>
      <c r="AO1333" t="s">
        <v>5127</v>
      </c>
      <c r="AQ1333" t="s">
        <v>5128</v>
      </c>
      <c r="AR1333" t="s">
        <v>82</v>
      </c>
      <c r="AT1333" t="s">
        <v>82</v>
      </c>
      <c r="AW1333" t="s">
        <v>72</v>
      </c>
      <c r="AX1333">
        <v>3</v>
      </c>
      <c r="AY1333" t="s">
        <v>5124</v>
      </c>
      <c r="AZ1333" t="s">
        <v>5129</v>
      </c>
      <c r="BA1333" t="s">
        <v>859</v>
      </c>
      <c r="BB1333">
        <v>98271</v>
      </c>
      <c r="BC1333" t="s">
        <v>87</v>
      </c>
      <c r="BH1333" t="s">
        <v>5130</v>
      </c>
      <c r="BJ1333">
        <v>510662599</v>
      </c>
    </row>
    <row r="1334" spans="1:62" x14ac:dyDescent="0.25">
      <c r="A1334" t="s">
        <v>7274</v>
      </c>
      <c r="B1334" s="2">
        <v>43455</v>
      </c>
      <c r="C1334" t="s">
        <v>63</v>
      </c>
      <c r="D1334" s="3">
        <v>43395.298848402781</v>
      </c>
      <c r="E1334" t="s">
        <v>117</v>
      </c>
      <c r="H1334" t="s">
        <v>7261</v>
      </c>
      <c r="J1334" t="s">
        <v>7262</v>
      </c>
      <c r="L1334" t="s">
        <v>7263</v>
      </c>
      <c r="M1334" t="s">
        <v>100</v>
      </c>
      <c r="N1334">
        <v>28079</v>
      </c>
      <c r="O1334" t="s">
        <v>70</v>
      </c>
      <c r="Q1334" t="s">
        <v>7264</v>
      </c>
      <c r="S1334" t="s">
        <v>72</v>
      </c>
      <c r="T1334" t="s">
        <v>7265</v>
      </c>
      <c r="U1334" t="s">
        <v>7266</v>
      </c>
      <c r="V1334" t="s">
        <v>196</v>
      </c>
      <c r="W1334" t="s">
        <v>197</v>
      </c>
      <c r="X1334" t="s">
        <v>6190</v>
      </c>
      <c r="Y1334" t="str">
        <f>"47-2131"</f>
        <v>47-2131</v>
      </c>
      <c r="Z1334" t="s">
        <v>7275</v>
      </c>
      <c r="AA1334">
        <v>23831</v>
      </c>
      <c r="AB1334">
        <v>8</v>
      </c>
      <c r="AD1334" t="s">
        <v>79</v>
      </c>
      <c r="AE1334" t="s">
        <v>80</v>
      </c>
      <c r="AF1334">
        <v>40</v>
      </c>
      <c r="AG1334" s="4">
        <v>0.33333333333333331</v>
      </c>
      <c r="AH1334" s="4">
        <v>0.66666666666666663</v>
      </c>
      <c r="AI1334" s="5">
        <v>15.31</v>
      </c>
      <c r="AJ1334">
        <v>22.96</v>
      </c>
      <c r="AL1334" t="s">
        <v>81</v>
      </c>
      <c r="AM1334" t="s">
        <v>82</v>
      </c>
      <c r="AO1334" t="s">
        <v>83</v>
      </c>
      <c r="AR1334" t="s">
        <v>82</v>
      </c>
      <c r="AT1334" t="s">
        <v>82</v>
      </c>
      <c r="AW1334" t="s">
        <v>82</v>
      </c>
      <c r="AY1334" t="s">
        <v>2576</v>
      </c>
      <c r="AZ1334" t="s">
        <v>2577</v>
      </c>
      <c r="BA1334" t="s">
        <v>1064</v>
      </c>
      <c r="BB1334">
        <v>37129</v>
      </c>
      <c r="BC1334" t="s">
        <v>79</v>
      </c>
      <c r="BH1334" t="s">
        <v>7276</v>
      </c>
      <c r="BJ1334">
        <v>561978397</v>
      </c>
    </row>
    <row r="1335" spans="1:62" x14ac:dyDescent="0.25">
      <c r="A1335" t="s">
        <v>7308</v>
      </c>
      <c r="B1335" s="2">
        <v>43455</v>
      </c>
      <c r="C1335" t="s">
        <v>63</v>
      </c>
      <c r="D1335" s="3">
        <v>43389.838618541668</v>
      </c>
      <c r="E1335" t="s">
        <v>117</v>
      </c>
      <c r="H1335" t="s">
        <v>7261</v>
      </c>
      <c r="J1335" t="s">
        <v>7262</v>
      </c>
      <c r="L1335" t="s">
        <v>7263</v>
      </c>
      <c r="M1335" t="s">
        <v>100</v>
      </c>
      <c r="N1335">
        <v>28079</v>
      </c>
      <c r="O1335" t="s">
        <v>70</v>
      </c>
      <c r="Q1335" t="s">
        <v>7264</v>
      </c>
      <c r="S1335" t="s">
        <v>72</v>
      </c>
      <c r="T1335" t="s">
        <v>7265</v>
      </c>
      <c r="U1335" t="s">
        <v>7266</v>
      </c>
      <c r="V1335" t="s">
        <v>196</v>
      </c>
      <c r="W1335" t="s">
        <v>197</v>
      </c>
      <c r="X1335" t="s">
        <v>6190</v>
      </c>
      <c r="Y1335" t="str">
        <f>"47-2061"</f>
        <v>47-2061</v>
      </c>
      <c r="Z1335" t="s">
        <v>326</v>
      </c>
      <c r="AA1335">
        <v>23831</v>
      </c>
      <c r="AB1335">
        <v>10</v>
      </c>
      <c r="AD1335" t="s">
        <v>79</v>
      </c>
      <c r="AE1335" t="s">
        <v>80</v>
      </c>
      <c r="AF1335">
        <v>40</v>
      </c>
      <c r="AG1335" s="4">
        <v>0.33333333333333331</v>
      </c>
      <c r="AH1335" s="4">
        <v>0.66666666666666663</v>
      </c>
      <c r="AI1335" s="5">
        <v>14.14</v>
      </c>
      <c r="AJ1335">
        <v>21.21</v>
      </c>
      <c r="AL1335" t="s">
        <v>81</v>
      </c>
      <c r="AM1335" t="s">
        <v>82</v>
      </c>
      <c r="AO1335" t="s">
        <v>83</v>
      </c>
      <c r="AR1335" t="s">
        <v>82</v>
      </c>
      <c r="AT1335" t="s">
        <v>82</v>
      </c>
      <c r="AW1335" t="s">
        <v>82</v>
      </c>
      <c r="AY1335" t="s">
        <v>7263</v>
      </c>
      <c r="AZ1335" t="s">
        <v>7309</v>
      </c>
      <c r="BA1335" t="s">
        <v>100</v>
      </c>
      <c r="BB1335">
        <v>28079</v>
      </c>
      <c r="BC1335" t="s">
        <v>79</v>
      </c>
      <c r="BH1335" t="s">
        <v>7310</v>
      </c>
      <c r="BJ1335">
        <v>561978397</v>
      </c>
    </row>
    <row r="1336" spans="1:62" x14ac:dyDescent="0.25">
      <c r="A1336" t="s">
        <v>7392</v>
      </c>
      <c r="B1336" s="2">
        <v>43455</v>
      </c>
      <c r="C1336" t="s">
        <v>63</v>
      </c>
      <c r="D1336" s="3">
        <v>43389.837350046299</v>
      </c>
      <c r="E1336" t="s">
        <v>117</v>
      </c>
      <c r="H1336" t="s">
        <v>7261</v>
      </c>
      <c r="J1336" t="s">
        <v>7262</v>
      </c>
      <c r="L1336" t="s">
        <v>7263</v>
      </c>
      <c r="M1336" t="s">
        <v>100</v>
      </c>
      <c r="N1336">
        <v>28079</v>
      </c>
      <c r="O1336" t="s">
        <v>70</v>
      </c>
      <c r="Q1336" t="s">
        <v>7264</v>
      </c>
      <c r="S1336" t="s">
        <v>72</v>
      </c>
      <c r="T1336" t="s">
        <v>7265</v>
      </c>
      <c r="U1336" t="s">
        <v>7266</v>
      </c>
      <c r="V1336" t="s">
        <v>196</v>
      </c>
      <c r="W1336" t="s">
        <v>197</v>
      </c>
      <c r="X1336" t="s">
        <v>6190</v>
      </c>
      <c r="Y1336" t="str">
        <f>"47-2131"</f>
        <v>47-2131</v>
      </c>
      <c r="Z1336" t="s">
        <v>7275</v>
      </c>
      <c r="AA1336">
        <v>23831</v>
      </c>
      <c r="AB1336">
        <v>6</v>
      </c>
      <c r="AD1336" t="s">
        <v>79</v>
      </c>
      <c r="AE1336" t="s">
        <v>80</v>
      </c>
      <c r="AF1336">
        <v>40</v>
      </c>
      <c r="AG1336" s="4">
        <v>0.33333333333333331</v>
      </c>
      <c r="AH1336" s="4">
        <v>0.66666666666666663</v>
      </c>
      <c r="AI1336" s="5">
        <v>14.14</v>
      </c>
      <c r="AJ1336">
        <v>21.21</v>
      </c>
      <c r="AL1336" t="s">
        <v>81</v>
      </c>
      <c r="AM1336" t="s">
        <v>82</v>
      </c>
      <c r="AO1336" t="s">
        <v>83</v>
      </c>
      <c r="AR1336" t="s">
        <v>82</v>
      </c>
      <c r="AT1336" t="s">
        <v>82</v>
      </c>
      <c r="AW1336" t="s">
        <v>82</v>
      </c>
      <c r="AY1336" t="s">
        <v>528</v>
      </c>
      <c r="AZ1336" t="s">
        <v>835</v>
      </c>
      <c r="BA1336" t="s">
        <v>100</v>
      </c>
      <c r="BB1336">
        <v>28607</v>
      </c>
      <c r="BC1336" t="s">
        <v>79</v>
      </c>
      <c r="BH1336" t="s">
        <v>7393</v>
      </c>
      <c r="BJ1336">
        <v>561978397</v>
      </c>
    </row>
    <row r="1337" spans="1:62" x14ac:dyDescent="0.25">
      <c r="A1337" t="s">
        <v>7770</v>
      </c>
      <c r="B1337" s="2">
        <v>43455</v>
      </c>
      <c r="C1337" t="s">
        <v>63</v>
      </c>
      <c r="D1337" s="3">
        <v>43399.767688298612</v>
      </c>
      <c r="E1337" t="s">
        <v>117</v>
      </c>
      <c r="H1337" t="s">
        <v>7771</v>
      </c>
      <c r="I1337" t="s">
        <v>67</v>
      </c>
      <c r="J1337" t="s">
        <v>7772</v>
      </c>
      <c r="L1337" t="s">
        <v>7687</v>
      </c>
      <c r="M1337" t="s">
        <v>86</v>
      </c>
      <c r="N1337">
        <v>34990</v>
      </c>
      <c r="O1337" t="s">
        <v>70</v>
      </c>
      <c r="Q1337" t="s">
        <v>7773</v>
      </c>
      <c r="S1337" t="s">
        <v>72</v>
      </c>
      <c r="T1337" t="s">
        <v>6510</v>
      </c>
      <c r="U1337" t="s">
        <v>6511</v>
      </c>
      <c r="V1337" t="s">
        <v>3178</v>
      </c>
      <c r="W1337" t="s">
        <v>86</v>
      </c>
      <c r="X1337" t="s">
        <v>6512</v>
      </c>
      <c r="Y1337" t="str">
        <f>"39-3091"</f>
        <v>39-3091</v>
      </c>
      <c r="Z1337" t="s">
        <v>677</v>
      </c>
      <c r="AA1337">
        <v>713990</v>
      </c>
      <c r="AB1337">
        <v>35</v>
      </c>
      <c r="AD1337" t="s">
        <v>79</v>
      </c>
      <c r="AE1337" t="s">
        <v>80</v>
      </c>
      <c r="AF1337">
        <v>40</v>
      </c>
      <c r="AG1337" s="4">
        <v>0.625</v>
      </c>
      <c r="AH1337" s="4">
        <v>0.95833333333333337</v>
      </c>
      <c r="AI1337" s="5">
        <v>9.17</v>
      </c>
      <c r="AL1337" t="s">
        <v>81</v>
      </c>
      <c r="AM1337" t="s">
        <v>82</v>
      </c>
      <c r="AO1337" t="s">
        <v>83</v>
      </c>
      <c r="AR1337" t="s">
        <v>82</v>
      </c>
      <c r="AT1337" t="s">
        <v>82</v>
      </c>
      <c r="AW1337" t="s">
        <v>82</v>
      </c>
      <c r="AY1337" t="s">
        <v>7687</v>
      </c>
      <c r="AZ1337" t="s">
        <v>2162</v>
      </c>
      <c r="BA1337" t="s">
        <v>86</v>
      </c>
      <c r="BB1337">
        <v>34990</v>
      </c>
      <c r="BC1337" t="s">
        <v>79</v>
      </c>
      <c r="BH1337" t="s">
        <v>7772</v>
      </c>
      <c r="BJ1337">
        <v>261738565</v>
      </c>
    </row>
    <row r="1338" spans="1:62" x14ac:dyDescent="0.25">
      <c r="A1338" t="s">
        <v>7805</v>
      </c>
      <c r="B1338" s="2">
        <v>43455</v>
      </c>
      <c r="C1338" t="s">
        <v>63</v>
      </c>
      <c r="D1338" s="3">
        <v>43398.562161469905</v>
      </c>
      <c r="E1338" t="s">
        <v>64</v>
      </c>
      <c r="F1338" s="2">
        <v>43473</v>
      </c>
      <c r="G1338" s="2">
        <v>43585</v>
      </c>
      <c r="H1338" t="s">
        <v>7806</v>
      </c>
      <c r="I1338" t="s">
        <v>67</v>
      </c>
      <c r="J1338" t="s">
        <v>7807</v>
      </c>
      <c r="K1338" t="s">
        <v>67</v>
      </c>
      <c r="L1338" t="s">
        <v>7808</v>
      </c>
      <c r="M1338" t="s">
        <v>774</v>
      </c>
      <c r="N1338">
        <v>81637</v>
      </c>
      <c r="O1338" t="s">
        <v>70</v>
      </c>
      <c r="P1338" t="s">
        <v>67</v>
      </c>
      <c r="Q1338" t="s">
        <v>7809</v>
      </c>
      <c r="S1338" t="s">
        <v>72</v>
      </c>
      <c r="T1338" t="s">
        <v>7810</v>
      </c>
      <c r="U1338" t="s">
        <v>7811</v>
      </c>
      <c r="V1338" t="s">
        <v>2867</v>
      </c>
      <c r="W1338" t="s">
        <v>774</v>
      </c>
      <c r="X1338" t="s">
        <v>1857</v>
      </c>
      <c r="Y1338" t="str">
        <f>"37-3011"</f>
        <v>37-3011</v>
      </c>
      <c r="Z1338" t="s">
        <v>94</v>
      </c>
      <c r="AA1338">
        <v>561730</v>
      </c>
      <c r="AB1338">
        <v>15</v>
      </c>
      <c r="AC1338">
        <v>15</v>
      </c>
      <c r="AD1338" t="s">
        <v>79</v>
      </c>
      <c r="AE1338" t="s">
        <v>80</v>
      </c>
      <c r="AF1338">
        <v>35</v>
      </c>
      <c r="AG1338" s="4">
        <v>0.33333333333333331</v>
      </c>
      <c r="AH1338" s="4">
        <v>0.70833333333333337</v>
      </c>
      <c r="AI1338" s="5">
        <v>17.5</v>
      </c>
      <c r="AJ1338">
        <v>26.25</v>
      </c>
      <c r="AL1338" t="s">
        <v>81</v>
      </c>
      <c r="AM1338" t="s">
        <v>82</v>
      </c>
      <c r="AO1338" t="s">
        <v>83</v>
      </c>
      <c r="AP1338" t="s">
        <v>67</v>
      </c>
      <c r="AQ1338" t="s">
        <v>67</v>
      </c>
      <c r="AR1338" t="s">
        <v>82</v>
      </c>
      <c r="AT1338" t="s">
        <v>82</v>
      </c>
      <c r="AW1338" t="s">
        <v>82</v>
      </c>
      <c r="AY1338" t="s">
        <v>7808</v>
      </c>
      <c r="AZ1338" t="s">
        <v>941</v>
      </c>
      <c r="BA1338" t="s">
        <v>774</v>
      </c>
      <c r="BB1338">
        <v>81637</v>
      </c>
      <c r="BC1338" t="s">
        <v>79</v>
      </c>
      <c r="BH1338" t="s">
        <v>7812</v>
      </c>
      <c r="BJ1338">
        <v>205587845</v>
      </c>
    </row>
    <row r="1339" spans="1:62" x14ac:dyDescent="0.25">
      <c r="A1339" t="s">
        <v>8258</v>
      </c>
      <c r="B1339" s="2">
        <v>43455</v>
      </c>
      <c r="C1339" t="s">
        <v>63</v>
      </c>
      <c r="D1339" s="3">
        <v>43406.848585057873</v>
      </c>
      <c r="E1339" t="s">
        <v>117</v>
      </c>
      <c r="H1339" t="s">
        <v>8259</v>
      </c>
      <c r="J1339" t="s">
        <v>8260</v>
      </c>
      <c r="L1339" t="s">
        <v>6462</v>
      </c>
      <c r="M1339" t="s">
        <v>136</v>
      </c>
      <c r="N1339">
        <v>21703</v>
      </c>
      <c r="O1339" t="s">
        <v>70</v>
      </c>
      <c r="Q1339" t="s">
        <v>8261</v>
      </c>
      <c r="S1339" t="s">
        <v>72</v>
      </c>
      <c r="T1339" t="s">
        <v>878</v>
      </c>
      <c r="U1339" t="s">
        <v>8240</v>
      </c>
      <c r="V1339" t="s">
        <v>880</v>
      </c>
      <c r="W1339" t="s">
        <v>881</v>
      </c>
      <c r="X1339" t="s">
        <v>1968</v>
      </c>
      <c r="Y1339" t="str">
        <f>"53-7062"</f>
        <v>53-7062</v>
      </c>
      <c r="Z1339" t="s">
        <v>337</v>
      </c>
      <c r="AA1339">
        <v>532299</v>
      </c>
      <c r="AB1339">
        <v>12</v>
      </c>
      <c r="AD1339" t="s">
        <v>79</v>
      </c>
      <c r="AE1339" t="s">
        <v>95</v>
      </c>
      <c r="AF1339">
        <v>40</v>
      </c>
      <c r="AG1339" s="4">
        <v>0.33333333333333331</v>
      </c>
      <c r="AH1339" s="4">
        <v>0.66666666666666663</v>
      </c>
      <c r="AI1339" s="5">
        <v>15.03</v>
      </c>
      <c r="AJ1339">
        <v>22.55</v>
      </c>
      <c r="AK1339">
        <v>25.5</v>
      </c>
      <c r="AL1339" t="s">
        <v>81</v>
      </c>
      <c r="AM1339" t="s">
        <v>82</v>
      </c>
      <c r="AO1339" t="s">
        <v>83</v>
      </c>
      <c r="AR1339" t="s">
        <v>82</v>
      </c>
      <c r="AT1339" t="s">
        <v>82</v>
      </c>
      <c r="AW1339" t="s">
        <v>82</v>
      </c>
      <c r="AY1339" t="s">
        <v>6462</v>
      </c>
      <c r="AZ1339" t="s">
        <v>6462</v>
      </c>
      <c r="BA1339" t="s">
        <v>136</v>
      </c>
      <c r="BB1339">
        <v>21702</v>
      </c>
      <c r="BC1339" t="s">
        <v>79</v>
      </c>
      <c r="BH1339" t="s">
        <v>8262</v>
      </c>
      <c r="BJ1339">
        <v>814041431</v>
      </c>
    </row>
    <row r="1340" spans="1:62" x14ac:dyDescent="0.25">
      <c r="A1340" t="s">
        <v>8357</v>
      </c>
      <c r="B1340" s="2">
        <v>43455</v>
      </c>
      <c r="C1340" t="s">
        <v>63</v>
      </c>
      <c r="D1340" s="3">
        <v>43396.400352731478</v>
      </c>
      <c r="E1340" t="s">
        <v>117</v>
      </c>
      <c r="H1340" t="s">
        <v>6556</v>
      </c>
      <c r="J1340" t="s">
        <v>6557</v>
      </c>
      <c r="K1340" t="s">
        <v>6558</v>
      </c>
      <c r="L1340" t="s">
        <v>1700</v>
      </c>
      <c r="M1340" t="s">
        <v>76</v>
      </c>
      <c r="N1340" t="s">
        <v>6559</v>
      </c>
      <c r="O1340" t="s">
        <v>70</v>
      </c>
      <c r="Q1340" t="s">
        <v>6560</v>
      </c>
      <c r="S1340" t="s">
        <v>72</v>
      </c>
      <c r="T1340" t="s">
        <v>6561</v>
      </c>
      <c r="U1340" t="s">
        <v>6562</v>
      </c>
      <c r="V1340" t="s">
        <v>6563</v>
      </c>
      <c r="W1340" t="s">
        <v>76</v>
      </c>
      <c r="X1340" t="s">
        <v>6564</v>
      </c>
      <c r="Y1340" t="str">
        <f>"51-4121"</f>
        <v>51-4121</v>
      </c>
      <c r="Z1340" t="s">
        <v>993</v>
      </c>
      <c r="AA1340">
        <v>333120</v>
      </c>
      <c r="AB1340">
        <v>30</v>
      </c>
      <c r="AD1340" t="s">
        <v>79</v>
      </c>
      <c r="AE1340" t="s">
        <v>95</v>
      </c>
      <c r="AF1340">
        <v>40</v>
      </c>
      <c r="AG1340" s="4">
        <v>0.29166666666666669</v>
      </c>
      <c r="AH1340" s="4">
        <v>0.66666666666666663</v>
      </c>
      <c r="AI1340" s="5">
        <v>22.1</v>
      </c>
      <c r="AJ1340">
        <v>33.15</v>
      </c>
      <c r="AK1340">
        <v>33.15</v>
      </c>
      <c r="AL1340" t="s">
        <v>81</v>
      </c>
      <c r="AM1340" t="s">
        <v>82</v>
      </c>
      <c r="AO1340" t="s">
        <v>4633</v>
      </c>
      <c r="AP1340" t="s">
        <v>8358</v>
      </c>
      <c r="AQ1340" t="s">
        <v>8359</v>
      </c>
      <c r="AR1340" t="s">
        <v>82</v>
      </c>
      <c r="AT1340" t="s">
        <v>82</v>
      </c>
      <c r="AW1340" t="s">
        <v>72</v>
      </c>
      <c r="AX1340">
        <v>24</v>
      </c>
      <c r="AY1340" t="s">
        <v>1703</v>
      </c>
      <c r="AZ1340" t="s">
        <v>1703</v>
      </c>
      <c r="BA1340" t="s">
        <v>76</v>
      </c>
      <c r="BB1340">
        <v>74115</v>
      </c>
      <c r="BC1340" t="s">
        <v>87</v>
      </c>
      <c r="BH1340" t="s">
        <v>6557</v>
      </c>
      <c r="BI1340" t="s">
        <v>6558</v>
      </c>
      <c r="BJ1340">
        <v>731558936</v>
      </c>
    </row>
    <row r="1341" spans="1:62" x14ac:dyDescent="0.25">
      <c r="A1341" t="s">
        <v>8362</v>
      </c>
      <c r="B1341" s="2">
        <v>43455</v>
      </c>
      <c r="C1341" t="s">
        <v>63</v>
      </c>
      <c r="D1341" s="3">
        <v>43405.444397719904</v>
      </c>
      <c r="E1341" t="s">
        <v>91</v>
      </c>
      <c r="H1341" t="s">
        <v>8363</v>
      </c>
      <c r="J1341" t="s">
        <v>8364</v>
      </c>
      <c r="L1341" t="s">
        <v>1219</v>
      </c>
      <c r="M1341" t="s">
        <v>105</v>
      </c>
      <c r="N1341">
        <v>76708</v>
      </c>
      <c r="O1341" t="s">
        <v>70</v>
      </c>
      <c r="Q1341" t="s">
        <v>8365</v>
      </c>
      <c r="S1341" t="s">
        <v>72</v>
      </c>
      <c r="T1341" t="s">
        <v>4554</v>
      </c>
      <c r="U1341" t="s">
        <v>8366</v>
      </c>
      <c r="V1341" t="s">
        <v>4556</v>
      </c>
      <c r="W1341" t="s">
        <v>761</v>
      </c>
      <c r="X1341" t="s">
        <v>1758</v>
      </c>
      <c r="Y1341" t="str">
        <f>"37-3011"</f>
        <v>37-3011</v>
      </c>
      <c r="Z1341" t="s">
        <v>94</v>
      </c>
      <c r="AA1341">
        <v>561730</v>
      </c>
      <c r="AB1341">
        <v>18</v>
      </c>
      <c r="AD1341" t="s">
        <v>79</v>
      </c>
      <c r="AE1341" t="s">
        <v>95</v>
      </c>
      <c r="AF1341">
        <v>35</v>
      </c>
      <c r="AG1341" s="4">
        <v>0.25</v>
      </c>
      <c r="AH1341" s="4">
        <v>0.58333333333333337</v>
      </c>
      <c r="AI1341" s="5">
        <v>11.61</v>
      </c>
      <c r="AL1341" t="s">
        <v>81</v>
      </c>
      <c r="AM1341" t="s">
        <v>82</v>
      </c>
      <c r="AO1341" t="s">
        <v>83</v>
      </c>
      <c r="AR1341" t="s">
        <v>82</v>
      </c>
      <c r="AT1341" t="s">
        <v>82</v>
      </c>
      <c r="AW1341" t="s">
        <v>82</v>
      </c>
      <c r="AY1341" t="s">
        <v>1219</v>
      </c>
      <c r="AZ1341" t="s">
        <v>8367</v>
      </c>
      <c r="BA1341" t="s">
        <v>105</v>
      </c>
      <c r="BB1341">
        <v>76708</v>
      </c>
      <c r="BC1341" t="s">
        <v>79</v>
      </c>
      <c r="BH1341" t="s">
        <v>8364</v>
      </c>
      <c r="BJ1341">
        <v>453970246</v>
      </c>
    </row>
    <row r="1342" spans="1:62" x14ac:dyDescent="0.25">
      <c r="A1342" t="s">
        <v>8405</v>
      </c>
      <c r="B1342" s="2">
        <v>43455</v>
      </c>
      <c r="C1342" t="s">
        <v>63</v>
      </c>
      <c r="D1342" s="3">
        <v>43407.332497453703</v>
      </c>
      <c r="E1342" t="s">
        <v>64</v>
      </c>
      <c r="F1342" s="2">
        <v>43497</v>
      </c>
      <c r="G1342" s="2">
        <v>43770</v>
      </c>
      <c r="H1342" t="s">
        <v>8406</v>
      </c>
      <c r="J1342" t="s">
        <v>8407</v>
      </c>
      <c r="L1342" t="s">
        <v>8408</v>
      </c>
      <c r="M1342" t="s">
        <v>105</v>
      </c>
      <c r="N1342">
        <v>76049</v>
      </c>
      <c r="O1342" t="s">
        <v>70</v>
      </c>
      <c r="Q1342" t="s">
        <v>8409</v>
      </c>
      <c r="S1342" t="s">
        <v>72</v>
      </c>
      <c r="T1342" t="s">
        <v>1855</v>
      </c>
      <c r="U1342" t="s">
        <v>6225</v>
      </c>
      <c r="V1342" t="s">
        <v>738</v>
      </c>
      <c r="W1342" t="s">
        <v>105</v>
      </c>
      <c r="X1342" t="s">
        <v>1758</v>
      </c>
      <c r="Y1342" t="str">
        <f>"53-7062"</f>
        <v>53-7062</v>
      </c>
      <c r="Z1342" t="s">
        <v>337</v>
      </c>
      <c r="AA1342">
        <v>212311</v>
      </c>
      <c r="AB1342">
        <v>10</v>
      </c>
      <c r="AC1342">
        <v>10</v>
      </c>
      <c r="AD1342" t="s">
        <v>79</v>
      </c>
      <c r="AE1342" t="s">
        <v>95</v>
      </c>
      <c r="AF1342">
        <v>40</v>
      </c>
      <c r="AG1342" s="4">
        <v>0.33333333333333331</v>
      </c>
      <c r="AH1342" s="4">
        <v>0.70833333333333337</v>
      </c>
      <c r="AI1342" s="5">
        <v>13.3</v>
      </c>
      <c r="AJ1342">
        <v>19.95</v>
      </c>
      <c r="AK1342">
        <v>21.75</v>
      </c>
      <c r="AL1342" t="s">
        <v>81</v>
      </c>
      <c r="AM1342" t="s">
        <v>82</v>
      </c>
      <c r="AO1342" t="s">
        <v>83</v>
      </c>
      <c r="AR1342" t="s">
        <v>82</v>
      </c>
      <c r="AT1342" t="s">
        <v>82</v>
      </c>
      <c r="AW1342" t="s">
        <v>72</v>
      </c>
      <c r="AX1342">
        <v>1</v>
      </c>
      <c r="AY1342" t="s">
        <v>8408</v>
      </c>
      <c r="AZ1342" t="s">
        <v>8410</v>
      </c>
      <c r="BA1342" t="s">
        <v>105</v>
      </c>
      <c r="BB1342">
        <v>76048</v>
      </c>
      <c r="BC1342" t="s">
        <v>87</v>
      </c>
      <c r="BH1342" t="s">
        <v>8411</v>
      </c>
      <c r="BJ1342">
        <v>263837462</v>
      </c>
    </row>
    <row r="1343" spans="1:62" x14ac:dyDescent="0.25">
      <c r="A1343" t="s">
        <v>8545</v>
      </c>
      <c r="B1343" s="2">
        <v>43455</v>
      </c>
      <c r="C1343" t="s">
        <v>63</v>
      </c>
      <c r="D1343" s="3">
        <v>43407.274896736111</v>
      </c>
      <c r="E1343" t="s">
        <v>117</v>
      </c>
      <c r="H1343" t="s">
        <v>8546</v>
      </c>
      <c r="I1343" t="s">
        <v>67</v>
      </c>
      <c r="J1343" t="s">
        <v>8547</v>
      </c>
      <c r="L1343" t="s">
        <v>8408</v>
      </c>
      <c r="M1343" t="s">
        <v>105</v>
      </c>
      <c r="N1343">
        <v>76048</v>
      </c>
      <c r="O1343" t="s">
        <v>70</v>
      </c>
      <c r="Q1343" t="s">
        <v>8548</v>
      </c>
      <c r="S1343" t="s">
        <v>72</v>
      </c>
      <c r="T1343" t="s">
        <v>1855</v>
      </c>
      <c r="U1343" t="s">
        <v>6225</v>
      </c>
      <c r="V1343" t="s">
        <v>738</v>
      </c>
      <c r="W1343" t="s">
        <v>105</v>
      </c>
      <c r="X1343" t="s">
        <v>1758</v>
      </c>
      <c r="Y1343" t="str">
        <f>"47-5051"</f>
        <v>47-5051</v>
      </c>
      <c r="Z1343" t="s">
        <v>1474</v>
      </c>
      <c r="AA1343">
        <v>212311</v>
      </c>
      <c r="AB1343">
        <v>40</v>
      </c>
      <c r="AD1343" t="s">
        <v>79</v>
      </c>
      <c r="AE1343" t="s">
        <v>95</v>
      </c>
      <c r="AF1343">
        <v>40</v>
      </c>
      <c r="AG1343" s="4">
        <v>0.33333333333333331</v>
      </c>
      <c r="AH1343" s="4">
        <v>0.70833333333333337</v>
      </c>
      <c r="AI1343" s="5">
        <v>15.19</v>
      </c>
      <c r="AJ1343">
        <v>22.79</v>
      </c>
      <c r="AL1343" t="s">
        <v>81</v>
      </c>
      <c r="AM1343" t="s">
        <v>82</v>
      </c>
      <c r="AO1343" t="s">
        <v>83</v>
      </c>
      <c r="AR1343" t="s">
        <v>82</v>
      </c>
      <c r="AT1343" t="s">
        <v>82</v>
      </c>
      <c r="AW1343" t="s">
        <v>82</v>
      </c>
      <c r="AY1343" t="s">
        <v>8549</v>
      </c>
      <c r="AZ1343" t="s">
        <v>6894</v>
      </c>
      <c r="BA1343" t="s">
        <v>105</v>
      </c>
      <c r="BB1343">
        <v>79533</v>
      </c>
      <c r="BC1343" t="s">
        <v>87</v>
      </c>
      <c r="BH1343" t="s">
        <v>8550</v>
      </c>
      <c r="BJ1343">
        <v>264108161</v>
      </c>
    </row>
    <row r="1344" spans="1:62" x14ac:dyDescent="0.25">
      <c r="A1344" t="s">
        <v>8736</v>
      </c>
      <c r="B1344" s="2">
        <v>43455</v>
      </c>
      <c r="C1344" t="s">
        <v>63</v>
      </c>
      <c r="D1344" s="3">
        <v>43398.591360231483</v>
      </c>
      <c r="E1344" t="s">
        <v>64</v>
      </c>
      <c r="F1344" s="2">
        <v>43485</v>
      </c>
      <c r="G1344" s="2">
        <v>43758</v>
      </c>
      <c r="H1344" t="s">
        <v>8699</v>
      </c>
      <c r="I1344" t="s">
        <v>67</v>
      </c>
      <c r="J1344" t="s">
        <v>8700</v>
      </c>
      <c r="K1344" t="s">
        <v>67</v>
      </c>
      <c r="L1344" t="s">
        <v>3291</v>
      </c>
      <c r="M1344" t="s">
        <v>105</v>
      </c>
      <c r="N1344">
        <v>77087</v>
      </c>
      <c r="O1344" t="s">
        <v>70</v>
      </c>
      <c r="P1344" t="s">
        <v>67</v>
      </c>
      <c r="Q1344" t="s">
        <v>8701</v>
      </c>
      <c r="S1344" t="s">
        <v>72</v>
      </c>
      <c r="T1344" t="s">
        <v>8682</v>
      </c>
      <c r="U1344" t="s">
        <v>8683</v>
      </c>
      <c r="V1344" t="s">
        <v>1335</v>
      </c>
      <c r="W1344" t="s">
        <v>105</v>
      </c>
      <c r="X1344" t="s">
        <v>326</v>
      </c>
      <c r="Y1344" t="str">
        <f>"47-2061"</f>
        <v>47-2061</v>
      </c>
      <c r="Z1344" t="s">
        <v>326</v>
      </c>
      <c r="AA1344">
        <v>236115</v>
      </c>
      <c r="AB1344">
        <v>27</v>
      </c>
      <c r="AC1344">
        <v>27</v>
      </c>
      <c r="AD1344" t="s">
        <v>79</v>
      </c>
      <c r="AE1344" t="s">
        <v>95</v>
      </c>
      <c r="AF1344">
        <v>40</v>
      </c>
      <c r="AG1344" s="4">
        <v>0.33333333333333331</v>
      </c>
      <c r="AH1344" s="4">
        <v>0.70833333333333337</v>
      </c>
      <c r="AI1344" s="5">
        <v>15.84</v>
      </c>
      <c r="AJ1344">
        <v>0</v>
      </c>
      <c r="AK1344">
        <v>0</v>
      </c>
      <c r="AL1344" t="s">
        <v>81</v>
      </c>
      <c r="AM1344" t="s">
        <v>82</v>
      </c>
      <c r="AO1344" t="s">
        <v>83</v>
      </c>
      <c r="AP1344" t="s">
        <v>67</v>
      </c>
      <c r="AQ1344" t="s">
        <v>67</v>
      </c>
      <c r="AR1344" t="s">
        <v>82</v>
      </c>
      <c r="AT1344" t="s">
        <v>82</v>
      </c>
      <c r="AW1344" t="s">
        <v>82</v>
      </c>
      <c r="AY1344" t="s">
        <v>3291</v>
      </c>
      <c r="AZ1344" t="s">
        <v>3292</v>
      </c>
      <c r="BA1344" t="s">
        <v>105</v>
      </c>
      <c r="BB1344">
        <v>77087</v>
      </c>
      <c r="BC1344" t="s">
        <v>79</v>
      </c>
      <c r="BH1344" t="s">
        <v>8700</v>
      </c>
      <c r="BI1344" t="s">
        <v>67</v>
      </c>
      <c r="BJ1344">
        <v>200567969</v>
      </c>
    </row>
    <row r="1345" spans="1:62" x14ac:dyDescent="0.25">
      <c r="A1345" t="s">
        <v>8869</v>
      </c>
      <c r="B1345" s="2">
        <v>43455</v>
      </c>
      <c r="C1345" t="s">
        <v>63</v>
      </c>
      <c r="D1345" s="3">
        <v>43399.718113657407</v>
      </c>
      <c r="E1345" t="s">
        <v>117</v>
      </c>
      <c r="H1345" t="s">
        <v>8870</v>
      </c>
      <c r="J1345" t="s">
        <v>8871</v>
      </c>
      <c r="L1345" t="s">
        <v>8872</v>
      </c>
      <c r="M1345" t="s">
        <v>761</v>
      </c>
      <c r="N1345">
        <v>39828</v>
      </c>
      <c r="O1345" t="s">
        <v>70</v>
      </c>
      <c r="Q1345" t="s">
        <v>8873</v>
      </c>
      <c r="S1345" t="s">
        <v>82</v>
      </c>
      <c r="U1345" t="s">
        <v>92</v>
      </c>
      <c r="X1345" t="s">
        <v>8874</v>
      </c>
      <c r="Y1345" t="str">
        <f>"53-7064"</f>
        <v>53-7064</v>
      </c>
      <c r="Z1345" t="s">
        <v>962</v>
      </c>
      <c r="AA1345">
        <v>424480</v>
      </c>
      <c r="AB1345">
        <v>60</v>
      </c>
      <c r="AD1345" t="s">
        <v>79</v>
      </c>
      <c r="AE1345" t="s">
        <v>80</v>
      </c>
      <c r="AF1345">
        <v>40</v>
      </c>
      <c r="AG1345" s="4">
        <v>0.25</v>
      </c>
      <c r="AH1345" s="4">
        <v>0.60416666666666663</v>
      </c>
      <c r="AI1345" s="5">
        <v>11.79</v>
      </c>
      <c r="AJ1345">
        <v>0</v>
      </c>
      <c r="AL1345" t="s">
        <v>81</v>
      </c>
      <c r="AM1345" t="s">
        <v>82</v>
      </c>
      <c r="AO1345" t="s">
        <v>213</v>
      </c>
      <c r="AP1345" t="s">
        <v>67</v>
      </c>
      <c r="AQ1345" t="s">
        <v>67</v>
      </c>
      <c r="AR1345" t="s">
        <v>82</v>
      </c>
      <c r="AT1345" t="s">
        <v>82</v>
      </c>
      <c r="AW1345" t="s">
        <v>72</v>
      </c>
      <c r="AX1345">
        <v>2</v>
      </c>
      <c r="AY1345" t="s">
        <v>8875</v>
      </c>
      <c r="AZ1345" t="s">
        <v>8876</v>
      </c>
      <c r="BA1345" t="s">
        <v>761</v>
      </c>
      <c r="BB1345">
        <v>39828</v>
      </c>
      <c r="BC1345" t="s">
        <v>87</v>
      </c>
      <c r="BH1345" t="s">
        <v>8877</v>
      </c>
      <c r="BJ1345">
        <v>811868274</v>
      </c>
    </row>
    <row r="1346" spans="1:62" x14ac:dyDescent="0.25">
      <c r="A1346" t="s">
        <v>9248</v>
      </c>
      <c r="B1346" s="2">
        <v>43455</v>
      </c>
      <c r="C1346" t="s">
        <v>63</v>
      </c>
      <c r="D1346" s="3">
        <v>43409.491200648146</v>
      </c>
      <c r="E1346" t="s">
        <v>117</v>
      </c>
      <c r="H1346" t="s">
        <v>2421</v>
      </c>
      <c r="J1346" t="s">
        <v>2389</v>
      </c>
      <c r="L1346" t="s">
        <v>1707</v>
      </c>
      <c r="M1346" t="s">
        <v>844</v>
      </c>
      <c r="N1346">
        <v>60174</v>
      </c>
      <c r="O1346" t="s">
        <v>70</v>
      </c>
      <c r="Q1346" t="s">
        <v>2390</v>
      </c>
      <c r="S1346" t="s">
        <v>72</v>
      </c>
      <c r="T1346" t="s">
        <v>524</v>
      </c>
      <c r="U1346" t="s">
        <v>525</v>
      </c>
      <c r="V1346" t="s">
        <v>526</v>
      </c>
      <c r="W1346" t="s">
        <v>69</v>
      </c>
      <c r="X1346" t="s">
        <v>1540</v>
      </c>
      <c r="Y1346" t="str">
        <f>"47-3012"</f>
        <v>47-3012</v>
      </c>
      <c r="Z1346" t="s">
        <v>1540</v>
      </c>
      <c r="AA1346">
        <v>561730</v>
      </c>
      <c r="AB1346">
        <v>10</v>
      </c>
      <c r="AD1346" t="s">
        <v>79</v>
      </c>
      <c r="AE1346" t="s">
        <v>95</v>
      </c>
      <c r="AF1346">
        <v>35</v>
      </c>
      <c r="AG1346" s="4">
        <v>0.33333333333333331</v>
      </c>
      <c r="AH1346" s="4">
        <v>0.66666666666666663</v>
      </c>
      <c r="AI1346" s="5">
        <v>14.56</v>
      </c>
      <c r="AJ1346">
        <v>21.84</v>
      </c>
      <c r="AK1346">
        <v>21.84</v>
      </c>
      <c r="AL1346" t="s">
        <v>81</v>
      </c>
      <c r="AM1346" t="s">
        <v>82</v>
      </c>
      <c r="AO1346" t="s">
        <v>83</v>
      </c>
      <c r="AP1346" t="s">
        <v>130</v>
      </c>
      <c r="AQ1346" t="s">
        <v>130</v>
      </c>
      <c r="AR1346" t="s">
        <v>82</v>
      </c>
      <c r="AT1346" t="s">
        <v>82</v>
      </c>
      <c r="AW1346" t="s">
        <v>82</v>
      </c>
      <c r="AY1346" t="s">
        <v>738</v>
      </c>
      <c r="AZ1346" t="s">
        <v>2422</v>
      </c>
      <c r="BA1346" t="s">
        <v>105</v>
      </c>
      <c r="BB1346">
        <v>78729</v>
      </c>
      <c r="BC1346" t="s">
        <v>79</v>
      </c>
      <c r="BH1346" t="s">
        <v>2423</v>
      </c>
      <c r="BI1346" t="s">
        <v>2424</v>
      </c>
      <c r="BJ1346">
        <v>752989106</v>
      </c>
    </row>
    <row r="1347" spans="1:62" x14ac:dyDescent="0.25">
      <c r="A1347" t="s">
        <v>9474</v>
      </c>
      <c r="B1347" s="2">
        <v>43455</v>
      </c>
      <c r="C1347" t="s">
        <v>63</v>
      </c>
      <c r="D1347" s="3">
        <v>43426.188785393519</v>
      </c>
      <c r="E1347" t="s">
        <v>91</v>
      </c>
      <c r="H1347" t="s">
        <v>9475</v>
      </c>
      <c r="J1347" t="s">
        <v>9476</v>
      </c>
      <c r="L1347" t="s">
        <v>9477</v>
      </c>
      <c r="M1347" t="s">
        <v>105</v>
      </c>
      <c r="N1347">
        <v>75002</v>
      </c>
      <c r="O1347" t="s">
        <v>70</v>
      </c>
      <c r="Q1347" t="s">
        <v>9478</v>
      </c>
      <c r="S1347" t="s">
        <v>72</v>
      </c>
      <c r="T1347" t="s">
        <v>2060</v>
      </c>
      <c r="U1347" t="s">
        <v>1918</v>
      </c>
      <c r="V1347" t="s">
        <v>1919</v>
      </c>
      <c r="W1347" t="s">
        <v>105</v>
      </c>
      <c r="X1347" t="s">
        <v>106</v>
      </c>
      <c r="Y1347" t="str">
        <f>"37-3011"</f>
        <v>37-3011</v>
      </c>
      <c r="Z1347" t="s">
        <v>94</v>
      </c>
      <c r="AA1347">
        <v>561730</v>
      </c>
      <c r="AB1347">
        <v>6</v>
      </c>
      <c r="AD1347" t="s">
        <v>79</v>
      </c>
      <c r="AE1347" t="s">
        <v>95</v>
      </c>
      <c r="AF1347">
        <v>40</v>
      </c>
      <c r="AG1347" s="4">
        <v>0.29166666666666669</v>
      </c>
      <c r="AH1347" s="4">
        <v>0.70833333333333337</v>
      </c>
      <c r="AI1347" s="5">
        <v>13.94</v>
      </c>
      <c r="AJ1347">
        <v>20.91</v>
      </c>
      <c r="AL1347" t="s">
        <v>81</v>
      </c>
      <c r="AM1347" t="s">
        <v>82</v>
      </c>
      <c r="AO1347" t="s">
        <v>83</v>
      </c>
      <c r="AR1347" t="s">
        <v>82</v>
      </c>
      <c r="AT1347" t="s">
        <v>82</v>
      </c>
      <c r="AW1347" t="s">
        <v>82</v>
      </c>
      <c r="AY1347" t="s">
        <v>9477</v>
      </c>
      <c r="AZ1347" t="s">
        <v>1594</v>
      </c>
      <c r="BA1347" t="s">
        <v>105</v>
      </c>
      <c r="BB1347">
        <v>75002</v>
      </c>
      <c r="BC1347" t="s">
        <v>79</v>
      </c>
      <c r="BH1347" t="s">
        <v>9476</v>
      </c>
      <c r="BJ1347">
        <v>822485598</v>
      </c>
    </row>
    <row r="1348" spans="1:62" x14ac:dyDescent="0.25">
      <c r="A1348" t="s">
        <v>9621</v>
      </c>
      <c r="B1348" s="2">
        <v>43455</v>
      </c>
      <c r="C1348" t="s">
        <v>63</v>
      </c>
      <c r="D1348" s="3">
        <v>43403.396318298612</v>
      </c>
      <c r="E1348" t="s">
        <v>117</v>
      </c>
      <c r="H1348" t="s">
        <v>4534</v>
      </c>
      <c r="I1348" t="s">
        <v>67</v>
      </c>
      <c r="J1348" t="s">
        <v>4535</v>
      </c>
      <c r="K1348" t="s">
        <v>4536</v>
      </c>
      <c r="L1348" t="s">
        <v>4537</v>
      </c>
      <c r="M1348" t="s">
        <v>105</v>
      </c>
      <c r="N1348">
        <v>77338</v>
      </c>
      <c r="O1348" t="s">
        <v>70</v>
      </c>
      <c r="P1348" t="s">
        <v>67</v>
      </c>
      <c r="Q1348" t="s">
        <v>4538</v>
      </c>
      <c r="S1348" t="s">
        <v>72</v>
      </c>
      <c r="T1348" t="s">
        <v>4539</v>
      </c>
      <c r="U1348" t="s">
        <v>4540</v>
      </c>
      <c r="V1348" t="s">
        <v>863</v>
      </c>
      <c r="W1348" t="s">
        <v>105</v>
      </c>
      <c r="X1348" t="s">
        <v>467</v>
      </c>
      <c r="Y1348" t="str">
        <f>"47-2061"</f>
        <v>47-2061</v>
      </c>
      <c r="Z1348" t="s">
        <v>326</v>
      </c>
      <c r="AA1348">
        <v>236115</v>
      </c>
      <c r="AB1348">
        <v>25</v>
      </c>
      <c r="AD1348" t="s">
        <v>79</v>
      </c>
      <c r="AE1348" t="s">
        <v>95</v>
      </c>
      <c r="AF1348">
        <v>40</v>
      </c>
      <c r="AG1348" s="4">
        <v>0.33333333333333331</v>
      </c>
      <c r="AH1348" s="4">
        <v>0.70833333333333337</v>
      </c>
      <c r="AI1348" s="5">
        <v>14.95</v>
      </c>
      <c r="AJ1348">
        <v>0</v>
      </c>
      <c r="AK1348">
        <v>0</v>
      </c>
      <c r="AL1348" t="s">
        <v>81</v>
      </c>
      <c r="AM1348" t="s">
        <v>82</v>
      </c>
      <c r="AO1348" t="s">
        <v>83</v>
      </c>
      <c r="AP1348" t="s">
        <v>67</v>
      </c>
      <c r="AQ1348" t="s">
        <v>67</v>
      </c>
      <c r="AR1348" t="s">
        <v>82</v>
      </c>
      <c r="AT1348" t="s">
        <v>82</v>
      </c>
      <c r="AW1348" t="s">
        <v>82</v>
      </c>
      <c r="AY1348" t="s">
        <v>1225</v>
      </c>
      <c r="AZ1348" t="s">
        <v>104</v>
      </c>
      <c r="BA1348" t="s">
        <v>105</v>
      </c>
      <c r="BB1348">
        <v>75227</v>
      </c>
      <c r="BC1348" t="s">
        <v>79</v>
      </c>
      <c r="BH1348" t="s">
        <v>4541</v>
      </c>
      <c r="BJ1348">
        <v>813179055</v>
      </c>
    </row>
    <row r="1349" spans="1:62" x14ac:dyDescent="0.25">
      <c r="A1349" t="s">
        <v>10064</v>
      </c>
      <c r="B1349" s="2">
        <v>43455</v>
      </c>
      <c r="C1349" t="s">
        <v>63</v>
      </c>
      <c r="D1349" s="3">
        <v>43418.279792557871</v>
      </c>
      <c r="E1349" t="s">
        <v>64</v>
      </c>
      <c r="F1349" s="2">
        <v>43508</v>
      </c>
      <c r="G1349" s="2">
        <v>43811</v>
      </c>
      <c r="H1349" t="s">
        <v>10065</v>
      </c>
      <c r="J1349" t="s">
        <v>10066</v>
      </c>
      <c r="K1349" t="s">
        <v>10067</v>
      </c>
      <c r="L1349" t="s">
        <v>10068</v>
      </c>
      <c r="M1349" t="s">
        <v>278</v>
      </c>
      <c r="N1349">
        <v>23324</v>
      </c>
      <c r="O1349" t="s">
        <v>70</v>
      </c>
      <c r="Q1349" t="s">
        <v>10069</v>
      </c>
      <c r="S1349" t="s">
        <v>72</v>
      </c>
      <c r="T1349" t="s">
        <v>3645</v>
      </c>
      <c r="U1349" t="s">
        <v>3891</v>
      </c>
      <c r="V1349" t="s">
        <v>3892</v>
      </c>
      <c r="W1349" t="s">
        <v>278</v>
      </c>
      <c r="X1349" t="s">
        <v>106</v>
      </c>
      <c r="Y1349" t="str">
        <f>"37-3011"</f>
        <v>37-3011</v>
      </c>
      <c r="Z1349" t="s">
        <v>94</v>
      </c>
      <c r="AA1349">
        <v>561730</v>
      </c>
      <c r="AB1349">
        <v>15</v>
      </c>
      <c r="AC1349">
        <v>15</v>
      </c>
      <c r="AD1349" t="s">
        <v>79</v>
      </c>
      <c r="AE1349" t="s">
        <v>80</v>
      </c>
      <c r="AF1349">
        <v>40</v>
      </c>
      <c r="AG1349" s="4">
        <v>0.29166666666666669</v>
      </c>
      <c r="AH1349" s="4">
        <v>0.64583333333333337</v>
      </c>
      <c r="AI1349" s="5">
        <v>12.46</v>
      </c>
      <c r="AJ1349">
        <v>18.690000000000001</v>
      </c>
      <c r="AL1349" t="s">
        <v>81</v>
      </c>
      <c r="AM1349" t="s">
        <v>82</v>
      </c>
      <c r="AO1349" t="s">
        <v>83</v>
      </c>
      <c r="AR1349" t="s">
        <v>82</v>
      </c>
      <c r="AT1349" t="s">
        <v>82</v>
      </c>
      <c r="AW1349" t="s">
        <v>82</v>
      </c>
      <c r="AY1349" t="s">
        <v>10068</v>
      </c>
      <c r="AZ1349" t="s">
        <v>10068</v>
      </c>
      <c r="BA1349" t="s">
        <v>278</v>
      </c>
      <c r="BB1349">
        <v>23324</v>
      </c>
      <c r="BC1349" t="s">
        <v>79</v>
      </c>
      <c r="BH1349" t="s">
        <v>10066</v>
      </c>
      <c r="BJ1349">
        <v>541545466</v>
      </c>
    </row>
    <row r="1350" spans="1:62" x14ac:dyDescent="0.25">
      <c r="A1350" t="s">
        <v>11565</v>
      </c>
      <c r="B1350" s="2">
        <v>43455</v>
      </c>
      <c r="C1350" t="s">
        <v>63</v>
      </c>
      <c r="D1350" s="3">
        <v>43409.334403692126</v>
      </c>
      <c r="E1350" t="s">
        <v>1763</v>
      </c>
      <c r="F1350" s="2">
        <v>43497</v>
      </c>
      <c r="G1350" s="2">
        <v>43799</v>
      </c>
      <c r="H1350" t="s">
        <v>7857</v>
      </c>
      <c r="J1350" t="s">
        <v>7858</v>
      </c>
      <c r="L1350" t="s">
        <v>7272</v>
      </c>
      <c r="M1350" t="s">
        <v>1246</v>
      </c>
      <c r="N1350">
        <v>63376</v>
      </c>
      <c r="O1350" t="s">
        <v>70</v>
      </c>
      <c r="Q1350" t="s">
        <v>7859</v>
      </c>
      <c r="S1350" t="s">
        <v>72</v>
      </c>
      <c r="T1350" t="s">
        <v>73</v>
      </c>
      <c r="U1350" t="s">
        <v>1167</v>
      </c>
      <c r="V1350" t="s">
        <v>75</v>
      </c>
      <c r="W1350" t="s">
        <v>76</v>
      </c>
      <c r="X1350" t="s">
        <v>4052</v>
      </c>
      <c r="Y1350" t="str">
        <f>"47-2051"</f>
        <v>47-2051</v>
      </c>
      <c r="Z1350" t="s">
        <v>1383</v>
      </c>
      <c r="AA1350">
        <v>238110</v>
      </c>
      <c r="AB1350">
        <v>6</v>
      </c>
      <c r="AC1350">
        <v>6</v>
      </c>
      <c r="AD1350" t="s">
        <v>79</v>
      </c>
      <c r="AE1350" t="s">
        <v>95</v>
      </c>
      <c r="AF1350">
        <v>40</v>
      </c>
      <c r="AG1350" s="4">
        <v>0.29166666666666669</v>
      </c>
      <c r="AH1350" s="4">
        <v>0.66666666666666663</v>
      </c>
      <c r="AI1350" s="5">
        <v>29.05</v>
      </c>
      <c r="AJ1350">
        <v>43.58</v>
      </c>
      <c r="AK1350">
        <v>43.58</v>
      </c>
      <c r="AL1350" t="s">
        <v>81</v>
      </c>
      <c r="AM1350" t="s">
        <v>82</v>
      </c>
      <c r="AO1350" t="s">
        <v>83</v>
      </c>
      <c r="AR1350" t="s">
        <v>82</v>
      </c>
      <c r="AT1350" t="s">
        <v>82</v>
      </c>
      <c r="AW1350" t="s">
        <v>72</v>
      </c>
      <c r="AX1350">
        <v>1</v>
      </c>
      <c r="AY1350" t="s">
        <v>7272</v>
      </c>
      <c r="AZ1350" t="s">
        <v>1707</v>
      </c>
      <c r="BA1350" t="s">
        <v>1246</v>
      </c>
      <c r="BB1350">
        <v>63376</v>
      </c>
      <c r="BC1350" t="s">
        <v>79</v>
      </c>
      <c r="BH1350" t="s">
        <v>7858</v>
      </c>
      <c r="BJ1350">
        <v>205440982</v>
      </c>
    </row>
    <row r="1351" spans="1:62" x14ac:dyDescent="0.25">
      <c r="A1351" t="s">
        <v>12304</v>
      </c>
      <c r="B1351" s="2">
        <v>43455</v>
      </c>
      <c r="C1351" t="s">
        <v>63</v>
      </c>
      <c r="D1351" s="3">
        <v>43434.797873773146</v>
      </c>
      <c r="E1351" t="s">
        <v>91</v>
      </c>
      <c r="H1351" t="s">
        <v>12305</v>
      </c>
      <c r="J1351" t="s">
        <v>12306</v>
      </c>
      <c r="L1351" t="s">
        <v>1225</v>
      </c>
      <c r="M1351" t="s">
        <v>105</v>
      </c>
      <c r="N1351">
        <v>75229</v>
      </c>
      <c r="O1351" t="s">
        <v>70</v>
      </c>
      <c r="Q1351" t="s">
        <v>12307</v>
      </c>
      <c r="S1351" t="s">
        <v>72</v>
      </c>
      <c r="T1351" t="s">
        <v>1917</v>
      </c>
      <c r="U1351" t="s">
        <v>1918</v>
      </c>
      <c r="V1351" t="s">
        <v>1919</v>
      </c>
      <c r="W1351" t="s">
        <v>105</v>
      </c>
      <c r="X1351" t="s">
        <v>2013</v>
      </c>
      <c r="Y1351" t="str">
        <f>"37-3011"</f>
        <v>37-3011</v>
      </c>
      <c r="Z1351" t="s">
        <v>94</v>
      </c>
      <c r="AA1351">
        <v>561730</v>
      </c>
      <c r="AB1351">
        <v>27</v>
      </c>
      <c r="AD1351" t="s">
        <v>79</v>
      </c>
      <c r="AE1351" t="s">
        <v>95</v>
      </c>
      <c r="AF1351">
        <v>35</v>
      </c>
      <c r="AG1351" s="4">
        <v>0.29166666666666669</v>
      </c>
      <c r="AH1351" s="4">
        <v>0.625</v>
      </c>
      <c r="AI1351" s="5">
        <v>13.94</v>
      </c>
      <c r="AJ1351">
        <v>20.91</v>
      </c>
      <c r="AL1351" t="s">
        <v>81</v>
      </c>
      <c r="AM1351" t="s">
        <v>82</v>
      </c>
      <c r="AO1351" t="s">
        <v>83</v>
      </c>
      <c r="AR1351" t="s">
        <v>82</v>
      </c>
      <c r="AT1351" t="s">
        <v>82</v>
      </c>
      <c r="AW1351" t="s">
        <v>82</v>
      </c>
      <c r="AY1351" t="s">
        <v>1225</v>
      </c>
      <c r="AZ1351" t="s">
        <v>1225</v>
      </c>
      <c r="BA1351" t="s">
        <v>105</v>
      </c>
      <c r="BB1351">
        <v>75229</v>
      </c>
      <c r="BC1351" t="s">
        <v>79</v>
      </c>
      <c r="BH1351" t="s">
        <v>12306</v>
      </c>
      <c r="BJ1351">
        <v>752305260</v>
      </c>
    </row>
    <row r="1352" spans="1:62" x14ac:dyDescent="0.25">
      <c r="A1352" t="s">
        <v>12348</v>
      </c>
      <c r="B1352" s="2">
        <v>43455</v>
      </c>
      <c r="C1352" t="s">
        <v>63</v>
      </c>
      <c r="D1352" s="3">
        <v>43434.799185324075</v>
      </c>
      <c r="E1352" t="s">
        <v>91</v>
      </c>
      <c r="H1352" t="s">
        <v>12349</v>
      </c>
      <c r="J1352" t="s">
        <v>12350</v>
      </c>
      <c r="L1352" t="s">
        <v>12351</v>
      </c>
      <c r="M1352" t="s">
        <v>76</v>
      </c>
      <c r="N1352">
        <v>74727</v>
      </c>
      <c r="O1352" t="s">
        <v>70</v>
      </c>
      <c r="Q1352" t="s">
        <v>12352</v>
      </c>
      <c r="S1352" t="s">
        <v>72</v>
      </c>
      <c r="T1352" t="s">
        <v>1917</v>
      </c>
      <c r="U1352" t="s">
        <v>1918</v>
      </c>
      <c r="V1352" t="s">
        <v>1919</v>
      </c>
      <c r="W1352" t="s">
        <v>105</v>
      </c>
      <c r="X1352" t="s">
        <v>12353</v>
      </c>
      <c r="Y1352" t="str">
        <f>"47-2061"</f>
        <v>47-2061</v>
      </c>
      <c r="Z1352" t="s">
        <v>326</v>
      </c>
      <c r="AA1352">
        <v>236115</v>
      </c>
      <c r="AB1352">
        <v>18</v>
      </c>
      <c r="AD1352" t="s">
        <v>79</v>
      </c>
      <c r="AE1352" t="s">
        <v>95</v>
      </c>
      <c r="AF1352">
        <v>40</v>
      </c>
      <c r="AG1352" s="4">
        <v>0.33333333333333331</v>
      </c>
      <c r="AH1352" s="4">
        <v>0.70833333333333337</v>
      </c>
      <c r="AI1352" s="5">
        <v>14.52</v>
      </c>
      <c r="AJ1352">
        <v>21.78</v>
      </c>
      <c r="AL1352" t="s">
        <v>81</v>
      </c>
      <c r="AM1352" t="s">
        <v>82</v>
      </c>
      <c r="AO1352" t="s">
        <v>83</v>
      </c>
      <c r="AR1352" t="s">
        <v>82</v>
      </c>
      <c r="AT1352" t="s">
        <v>82</v>
      </c>
      <c r="AW1352" t="s">
        <v>82</v>
      </c>
      <c r="AY1352" t="s">
        <v>12351</v>
      </c>
      <c r="AZ1352" t="s">
        <v>7405</v>
      </c>
      <c r="BA1352" t="s">
        <v>76</v>
      </c>
      <c r="BB1352">
        <v>74727</v>
      </c>
      <c r="BC1352" t="s">
        <v>79</v>
      </c>
      <c r="BH1352" t="s">
        <v>12350</v>
      </c>
      <c r="BJ1352">
        <v>731174172</v>
      </c>
    </row>
    <row r="1353" spans="1:62" x14ac:dyDescent="0.25">
      <c r="A1353" t="s">
        <v>12553</v>
      </c>
      <c r="B1353" s="2">
        <v>43455</v>
      </c>
      <c r="C1353" t="s">
        <v>63</v>
      </c>
      <c r="D1353" s="3">
        <v>43434.815316296299</v>
      </c>
      <c r="E1353" t="s">
        <v>91</v>
      </c>
      <c r="H1353" t="s">
        <v>12554</v>
      </c>
      <c r="J1353" t="s">
        <v>12555</v>
      </c>
      <c r="L1353" t="s">
        <v>12556</v>
      </c>
      <c r="M1353" t="s">
        <v>147</v>
      </c>
      <c r="N1353">
        <v>19057</v>
      </c>
      <c r="O1353" t="s">
        <v>70</v>
      </c>
      <c r="Q1353" t="s">
        <v>12557</v>
      </c>
      <c r="S1353" t="s">
        <v>72</v>
      </c>
      <c r="T1353" t="s">
        <v>1917</v>
      </c>
      <c r="U1353" t="s">
        <v>1918</v>
      </c>
      <c r="V1353" t="s">
        <v>1919</v>
      </c>
      <c r="W1353" t="s">
        <v>105</v>
      </c>
      <c r="X1353" t="s">
        <v>106</v>
      </c>
      <c r="Y1353" t="str">
        <f>"37-3011"</f>
        <v>37-3011</v>
      </c>
      <c r="Z1353" t="s">
        <v>94</v>
      </c>
      <c r="AA1353">
        <v>561730</v>
      </c>
      <c r="AB1353">
        <v>8</v>
      </c>
      <c r="AD1353" t="s">
        <v>79</v>
      </c>
      <c r="AE1353" t="s">
        <v>80</v>
      </c>
      <c r="AF1353">
        <v>40</v>
      </c>
      <c r="AG1353" s="4">
        <v>0.33333333333333331</v>
      </c>
      <c r="AH1353" s="4">
        <v>0.66666666666666663</v>
      </c>
      <c r="AI1353" s="5">
        <v>15.35</v>
      </c>
      <c r="AJ1353">
        <v>23.03</v>
      </c>
      <c r="AL1353" t="s">
        <v>81</v>
      </c>
      <c r="AM1353" t="s">
        <v>82</v>
      </c>
      <c r="AO1353" t="s">
        <v>83</v>
      </c>
      <c r="AR1353" t="s">
        <v>82</v>
      </c>
      <c r="AT1353" t="s">
        <v>82</v>
      </c>
      <c r="AW1353" t="s">
        <v>82</v>
      </c>
      <c r="AY1353" t="s">
        <v>12556</v>
      </c>
      <c r="AZ1353" t="s">
        <v>1521</v>
      </c>
      <c r="BA1353" t="s">
        <v>147</v>
      </c>
      <c r="BB1353">
        <v>19057</v>
      </c>
      <c r="BC1353" t="s">
        <v>79</v>
      </c>
      <c r="BH1353" t="s">
        <v>12555</v>
      </c>
      <c r="BJ1353">
        <v>900936112</v>
      </c>
    </row>
    <row r="1354" spans="1:62" x14ac:dyDescent="0.25">
      <c r="A1354" t="s">
        <v>13427</v>
      </c>
      <c r="B1354" s="2">
        <v>43455</v>
      </c>
      <c r="C1354" t="s">
        <v>63</v>
      </c>
      <c r="D1354" s="3">
        <v>43434.807328553237</v>
      </c>
      <c r="E1354" t="s">
        <v>91</v>
      </c>
      <c r="H1354" t="s">
        <v>13428</v>
      </c>
      <c r="J1354" t="s">
        <v>13429</v>
      </c>
      <c r="L1354" t="s">
        <v>13430</v>
      </c>
      <c r="M1354" t="s">
        <v>105</v>
      </c>
      <c r="N1354">
        <v>76227</v>
      </c>
      <c r="O1354" t="s">
        <v>70</v>
      </c>
      <c r="Q1354" t="s">
        <v>13431</v>
      </c>
      <c r="S1354" t="s">
        <v>72</v>
      </c>
      <c r="T1354" t="s">
        <v>1917</v>
      </c>
      <c r="U1354" t="s">
        <v>1918</v>
      </c>
      <c r="V1354" t="s">
        <v>1919</v>
      </c>
      <c r="W1354" t="s">
        <v>105</v>
      </c>
      <c r="X1354" t="s">
        <v>2013</v>
      </c>
      <c r="Y1354" t="str">
        <f>"37-3011"</f>
        <v>37-3011</v>
      </c>
      <c r="Z1354" t="s">
        <v>94</v>
      </c>
      <c r="AA1354">
        <v>561730</v>
      </c>
      <c r="AB1354">
        <v>22</v>
      </c>
      <c r="AD1354" t="s">
        <v>79</v>
      </c>
      <c r="AE1354" t="s">
        <v>95</v>
      </c>
      <c r="AF1354">
        <v>35</v>
      </c>
      <c r="AG1354" s="4">
        <v>0.3125</v>
      </c>
      <c r="AH1354" s="4">
        <v>0.64583333333333337</v>
      </c>
      <c r="AI1354" s="5">
        <v>13.94</v>
      </c>
      <c r="AJ1354">
        <v>20.91</v>
      </c>
      <c r="AL1354" t="s">
        <v>81</v>
      </c>
      <c r="AM1354" t="s">
        <v>82</v>
      </c>
      <c r="AO1354" t="s">
        <v>83</v>
      </c>
      <c r="AR1354" t="s">
        <v>82</v>
      </c>
      <c r="AT1354" t="s">
        <v>82</v>
      </c>
      <c r="AW1354" t="s">
        <v>82</v>
      </c>
      <c r="AY1354" t="s">
        <v>13430</v>
      </c>
      <c r="AZ1354" t="s">
        <v>13430</v>
      </c>
      <c r="BA1354" t="s">
        <v>105</v>
      </c>
      <c r="BB1354">
        <v>76227</v>
      </c>
      <c r="BC1354" t="s">
        <v>79</v>
      </c>
      <c r="BH1354" t="s">
        <v>13429</v>
      </c>
      <c r="BJ1354">
        <v>261566390</v>
      </c>
    </row>
    <row r="1355" spans="1:62" x14ac:dyDescent="0.25">
      <c r="A1355" t="s">
        <v>13558</v>
      </c>
      <c r="B1355" s="2">
        <v>43455</v>
      </c>
      <c r="C1355" t="s">
        <v>63</v>
      </c>
      <c r="D1355" s="3">
        <v>43420.796832372682</v>
      </c>
      <c r="E1355" t="s">
        <v>1763</v>
      </c>
      <c r="F1355" s="2">
        <v>43511</v>
      </c>
      <c r="G1355" s="2">
        <v>43799</v>
      </c>
      <c r="H1355" t="s">
        <v>13559</v>
      </c>
      <c r="I1355" t="s">
        <v>12591</v>
      </c>
      <c r="J1355" t="s">
        <v>13560</v>
      </c>
      <c r="L1355" t="s">
        <v>1988</v>
      </c>
      <c r="M1355" t="s">
        <v>105</v>
      </c>
      <c r="N1355">
        <v>75006</v>
      </c>
      <c r="O1355" t="s">
        <v>70</v>
      </c>
      <c r="Q1355" t="s">
        <v>13561</v>
      </c>
      <c r="S1355" t="s">
        <v>72</v>
      </c>
      <c r="T1355" t="s">
        <v>12656</v>
      </c>
      <c r="U1355" t="s">
        <v>4263</v>
      </c>
      <c r="V1355" t="s">
        <v>1225</v>
      </c>
      <c r="W1355" t="s">
        <v>105</v>
      </c>
      <c r="X1355" t="s">
        <v>106</v>
      </c>
      <c r="Y1355" t="str">
        <f>"37-3011"</f>
        <v>37-3011</v>
      </c>
      <c r="Z1355" t="s">
        <v>94</v>
      </c>
      <c r="AA1355">
        <v>561730</v>
      </c>
      <c r="AB1355">
        <v>44</v>
      </c>
      <c r="AC1355">
        <v>44</v>
      </c>
      <c r="AD1355" t="s">
        <v>79</v>
      </c>
      <c r="AE1355" t="s">
        <v>95</v>
      </c>
      <c r="AF1355">
        <v>40</v>
      </c>
      <c r="AG1355" s="4">
        <v>0.33333333333333331</v>
      </c>
      <c r="AH1355" s="4">
        <v>0.70833333333333337</v>
      </c>
      <c r="AI1355" s="5">
        <v>13.94</v>
      </c>
      <c r="AJ1355">
        <v>20.91</v>
      </c>
      <c r="AL1355" t="s">
        <v>81</v>
      </c>
      <c r="AM1355" t="s">
        <v>82</v>
      </c>
      <c r="AO1355" t="s">
        <v>83</v>
      </c>
      <c r="AR1355" t="s">
        <v>82</v>
      </c>
      <c r="AT1355" t="s">
        <v>82</v>
      </c>
      <c r="AW1355" t="s">
        <v>82</v>
      </c>
      <c r="AY1355" t="s">
        <v>1988</v>
      </c>
      <c r="AZ1355" t="s">
        <v>1225</v>
      </c>
      <c r="BA1355" t="s">
        <v>105</v>
      </c>
      <c r="BB1355">
        <v>75006</v>
      </c>
      <c r="BC1355" t="s">
        <v>79</v>
      </c>
      <c r="BH1355" t="s">
        <v>13560</v>
      </c>
      <c r="BJ1355">
        <v>455457845</v>
      </c>
    </row>
    <row r="1356" spans="1:62" x14ac:dyDescent="0.25">
      <c r="A1356" t="s">
        <v>13746</v>
      </c>
      <c r="B1356" s="2">
        <v>43455</v>
      </c>
      <c r="C1356" t="s">
        <v>63</v>
      </c>
      <c r="D1356" s="3">
        <v>43421.275263495372</v>
      </c>
      <c r="E1356" t="s">
        <v>64</v>
      </c>
      <c r="F1356" s="2">
        <v>43511</v>
      </c>
      <c r="G1356" s="2">
        <v>43800</v>
      </c>
      <c r="H1356" t="s">
        <v>13747</v>
      </c>
      <c r="J1356" t="s">
        <v>13748</v>
      </c>
      <c r="L1356" t="s">
        <v>13749</v>
      </c>
      <c r="M1356" t="s">
        <v>147</v>
      </c>
      <c r="N1356">
        <v>15108</v>
      </c>
      <c r="O1356" t="s">
        <v>70</v>
      </c>
      <c r="Q1356" t="s">
        <v>13750</v>
      </c>
      <c r="S1356" t="s">
        <v>72</v>
      </c>
      <c r="T1356" t="s">
        <v>4795</v>
      </c>
      <c r="U1356" t="s">
        <v>5508</v>
      </c>
      <c r="V1356" t="s">
        <v>4796</v>
      </c>
      <c r="W1356" t="s">
        <v>308</v>
      </c>
      <c r="X1356" t="s">
        <v>106</v>
      </c>
      <c r="Y1356" t="str">
        <f>"37-3011"</f>
        <v>37-3011</v>
      </c>
      <c r="Z1356" t="s">
        <v>94</v>
      </c>
      <c r="AA1356">
        <v>561730</v>
      </c>
      <c r="AB1356">
        <v>10</v>
      </c>
      <c r="AC1356">
        <v>10</v>
      </c>
      <c r="AD1356" t="s">
        <v>79</v>
      </c>
      <c r="AE1356" t="s">
        <v>80</v>
      </c>
      <c r="AF1356">
        <v>40</v>
      </c>
      <c r="AG1356" s="4">
        <v>0.33333333333333331</v>
      </c>
      <c r="AH1356" s="4">
        <v>0.75</v>
      </c>
      <c r="AI1356" s="5">
        <v>13.77</v>
      </c>
      <c r="AJ1356">
        <v>20.66</v>
      </c>
      <c r="AL1356" t="s">
        <v>81</v>
      </c>
      <c r="AM1356" t="s">
        <v>82</v>
      </c>
      <c r="AO1356" t="s">
        <v>83</v>
      </c>
      <c r="AP1356" t="s">
        <v>67</v>
      </c>
      <c r="AQ1356" t="s">
        <v>67</v>
      </c>
      <c r="AR1356" t="s">
        <v>82</v>
      </c>
      <c r="AT1356" t="s">
        <v>82</v>
      </c>
      <c r="AW1356" t="s">
        <v>72</v>
      </c>
      <c r="AX1356">
        <v>3</v>
      </c>
      <c r="AY1356" t="s">
        <v>13749</v>
      </c>
      <c r="AZ1356" t="s">
        <v>3309</v>
      </c>
      <c r="BA1356" t="s">
        <v>147</v>
      </c>
      <c r="BB1356">
        <v>15108</v>
      </c>
      <c r="BC1356" t="s">
        <v>79</v>
      </c>
      <c r="BH1356" t="s">
        <v>13748</v>
      </c>
      <c r="BJ1356">
        <v>311770627</v>
      </c>
    </row>
    <row r="1357" spans="1:62" x14ac:dyDescent="0.25">
      <c r="A1357" t="s">
        <v>14377</v>
      </c>
      <c r="B1357" s="2">
        <v>43455</v>
      </c>
      <c r="C1357" t="s">
        <v>63</v>
      </c>
      <c r="D1357" s="3">
        <v>43434.809319826389</v>
      </c>
      <c r="E1357" t="s">
        <v>91</v>
      </c>
      <c r="H1357" t="s">
        <v>14378</v>
      </c>
      <c r="J1357" t="s">
        <v>14379</v>
      </c>
      <c r="L1357" t="s">
        <v>2636</v>
      </c>
      <c r="M1357" t="s">
        <v>626</v>
      </c>
      <c r="N1357">
        <v>72662</v>
      </c>
      <c r="O1357" t="s">
        <v>70</v>
      </c>
      <c r="Q1357" t="s">
        <v>14380</v>
      </c>
      <c r="S1357" t="s">
        <v>72</v>
      </c>
      <c r="T1357" t="s">
        <v>1917</v>
      </c>
      <c r="U1357" t="s">
        <v>1918</v>
      </c>
      <c r="V1357" t="s">
        <v>1919</v>
      </c>
      <c r="W1357" t="s">
        <v>105</v>
      </c>
      <c r="X1357" t="s">
        <v>1673</v>
      </c>
      <c r="Y1357" t="str">
        <f>"37-3011"</f>
        <v>37-3011</v>
      </c>
      <c r="Z1357" t="s">
        <v>94</v>
      </c>
      <c r="AA1357">
        <v>561730</v>
      </c>
      <c r="AB1357">
        <v>5</v>
      </c>
      <c r="AD1357" t="s">
        <v>79</v>
      </c>
      <c r="AE1357" t="s">
        <v>95</v>
      </c>
      <c r="AF1357">
        <v>35</v>
      </c>
      <c r="AG1357" s="4">
        <v>0.29166666666666669</v>
      </c>
      <c r="AH1357" s="4">
        <v>0.70833333333333337</v>
      </c>
      <c r="AI1357" s="5">
        <v>12.48</v>
      </c>
      <c r="AJ1357">
        <v>18.72</v>
      </c>
      <c r="AL1357" t="s">
        <v>81</v>
      </c>
      <c r="AM1357" t="s">
        <v>82</v>
      </c>
      <c r="AO1357" t="s">
        <v>83</v>
      </c>
      <c r="AR1357" t="s">
        <v>82</v>
      </c>
      <c r="AT1357" t="s">
        <v>82</v>
      </c>
      <c r="AW1357" t="s">
        <v>82</v>
      </c>
      <c r="AY1357" t="s">
        <v>2636</v>
      </c>
      <c r="AZ1357" t="s">
        <v>528</v>
      </c>
      <c r="BA1357" t="s">
        <v>626</v>
      </c>
      <c r="BB1357">
        <v>72662</v>
      </c>
      <c r="BC1357" t="s">
        <v>79</v>
      </c>
      <c r="BH1357" t="s">
        <v>14379</v>
      </c>
      <c r="BJ1357">
        <v>471959758</v>
      </c>
    </row>
    <row r="1358" spans="1:62" x14ac:dyDescent="0.25">
      <c r="A1358" t="s">
        <v>14514</v>
      </c>
      <c r="B1358" s="2">
        <v>43455</v>
      </c>
      <c r="C1358" t="s">
        <v>63</v>
      </c>
      <c r="D1358" s="3">
        <v>43434.810160162036</v>
      </c>
      <c r="E1358" t="s">
        <v>91</v>
      </c>
      <c r="H1358" t="s">
        <v>14515</v>
      </c>
      <c r="J1358" t="s">
        <v>14516</v>
      </c>
      <c r="L1358" t="s">
        <v>2636</v>
      </c>
      <c r="M1358" t="s">
        <v>626</v>
      </c>
      <c r="N1358">
        <v>72662</v>
      </c>
      <c r="O1358" t="s">
        <v>70</v>
      </c>
      <c r="Q1358" t="s">
        <v>14380</v>
      </c>
      <c r="S1358" t="s">
        <v>72</v>
      </c>
      <c r="T1358" t="s">
        <v>1917</v>
      </c>
      <c r="U1358" t="s">
        <v>1918</v>
      </c>
      <c r="V1358" t="s">
        <v>1919</v>
      </c>
      <c r="W1358" t="s">
        <v>105</v>
      </c>
      <c r="X1358" t="s">
        <v>2000</v>
      </c>
      <c r="Y1358" t="str">
        <f>"37-3011"</f>
        <v>37-3011</v>
      </c>
      <c r="Z1358" t="s">
        <v>94</v>
      </c>
      <c r="AA1358">
        <v>561730</v>
      </c>
      <c r="AB1358">
        <v>16</v>
      </c>
      <c r="AD1358" t="s">
        <v>79</v>
      </c>
      <c r="AE1358" t="s">
        <v>95</v>
      </c>
      <c r="AF1358">
        <v>35</v>
      </c>
      <c r="AG1358" s="4">
        <v>0.29166666666666669</v>
      </c>
      <c r="AH1358" s="4">
        <v>0.70833333333333337</v>
      </c>
      <c r="AI1358" s="5">
        <v>12.48</v>
      </c>
      <c r="AJ1358">
        <v>18.72</v>
      </c>
      <c r="AL1358" t="s">
        <v>81</v>
      </c>
      <c r="AM1358" t="s">
        <v>82</v>
      </c>
      <c r="AO1358" t="s">
        <v>83</v>
      </c>
      <c r="AR1358" t="s">
        <v>82</v>
      </c>
      <c r="AT1358" t="s">
        <v>82</v>
      </c>
      <c r="AW1358" t="s">
        <v>82</v>
      </c>
      <c r="AY1358" t="s">
        <v>2636</v>
      </c>
      <c r="AZ1358" t="s">
        <v>528</v>
      </c>
      <c r="BA1358" t="s">
        <v>626</v>
      </c>
      <c r="BB1358">
        <v>72662</v>
      </c>
      <c r="BC1358" t="s">
        <v>79</v>
      </c>
      <c r="BH1358" t="s">
        <v>14516</v>
      </c>
      <c r="BJ1358">
        <v>272506617</v>
      </c>
    </row>
    <row r="1359" spans="1:62" x14ac:dyDescent="0.25">
      <c r="A1359" t="s">
        <v>15486</v>
      </c>
      <c r="B1359" s="2">
        <v>43455</v>
      </c>
      <c r="C1359" t="s">
        <v>63</v>
      </c>
      <c r="D1359" s="3">
        <v>43424.289819363425</v>
      </c>
      <c r="E1359" t="s">
        <v>64</v>
      </c>
      <c r="F1359" s="2">
        <v>43514</v>
      </c>
      <c r="G1359" s="2">
        <v>43813</v>
      </c>
      <c r="H1359" t="s">
        <v>15487</v>
      </c>
      <c r="J1359" t="s">
        <v>15488</v>
      </c>
      <c r="K1359" t="s">
        <v>15489</v>
      </c>
      <c r="L1359" t="s">
        <v>15490</v>
      </c>
      <c r="M1359" t="s">
        <v>136</v>
      </c>
      <c r="N1359">
        <v>21043</v>
      </c>
      <c r="O1359" t="s">
        <v>70</v>
      </c>
      <c r="Q1359" t="s">
        <v>15491</v>
      </c>
      <c r="S1359" t="s">
        <v>72</v>
      </c>
      <c r="T1359" t="s">
        <v>1755</v>
      </c>
      <c r="U1359" t="s">
        <v>3646</v>
      </c>
      <c r="V1359" t="s">
        <v>3892</v>
      </c>
      <c r="W1359" t="s">
        <v>278</v>
      </c>
      <c r="X1359" t="s">
        <v>15492</v>
      </c>
      <c r="Y1359" t="str">
        <f>"37-3011"</f>
        <v>37-3011</v>
      </c>
      <c r="Z1359" t="s">
        <v>94</v>
      </c>
      <c r="AA1359">
        <v>561730</v>
      </c>
      <c r="AB1359">
        <v>7</v>
      </c>
      <c r="AC1359">
        <v>7</v>
      </c>
      <c r="AD1359" t="s">
        <v>79</v>
      </c>
      <c r="AE1359" t="s">
        <v>80</v>
      </c>
      <c r="AF1359">
        <v>40</v>
      </c>
      <c r="AG1359" s="4">
        <v>0.29166666666666669</v>
      </c>
      <c r="AH1359" s="4">
        <v>0.64583333333333337</v>
      </c>
      <c r="AI1359" s="5">
        <v>14.64</v>
      </c>
      <c r="AJ1359">
        <v>21.96</v>
      </c>
      <c r="AL1359" t="s">
        <v>81</v>
      </c>
      <c r="AM1359" t="s">
        <v>82</v>
      </c>
      <c r="AO1359" t="s">
        <v>83</v>
      </c>
      <c r="AP1359" t="s">
        <v>67</v>
      </c>
      <c r="AQ1359" t="s">
        <v>67</v>
      </c>
      <c r="AR1359" t="s">
        <v>82</v>
      </c>
      <c r="AT1359" t="s">
        <v>82</v>
      </c>
      <c r="AW1359" t="s">
        <v>72</v>
      </c>
      <c r="AX1359">
        <v>3</v>
      </c>
      <c r="AY1359" t="s">
        <v>15490</v>
      </c>
      <c r="AZ1359" t="s">
        <v>3775</v>
      </c>
      <c r="BA1359" t="s">
        <v>136</v>
      </c>
      <c r="BB1359">
        <v>21043</v>
      </c>
      <c r="BC1359" t="s">
        <v>79</v>
      </c>
      <c r="BH1359" t="s">
        <v>15488</v>
      </c>
      <c r="BJ1359">
        <v>521144049</v>
      </c>
    </row>
    <row r="1360" spans="1:62" x14ac:dyDescent="0.25">
      <c r="A1360" t="s">
        <v>15694</v>
      </c>
      <c r="B1360" s="2">
        <v>43455</v>
      </c>
      <c r="C1360" t="s">
        <v>63</v>
      </c>
      <c r="D1360" s="3">
        <v>43434.813326747688</v>
      </c>
      <c r="E1360" t="s">
        <v>91</v>
      </c>
      <c r="H1360" t="s">
        <v>15695</v>
      </c>
      <c r="J1360" t="s">
        <v>15696</v>
      </c>
      <c r="L1360" t="s">
        <v>2277</v>
      </c>
      <c r="M1360" t="s">
        <v>714</v>
      </c>
      <c r="N1360">
        <v>70501</v>
      </c>
      <c r="O1360" t="s">
        <v>70</v>
      </c>
      <c r="Q1360" t="s">
        <v>15697</v>
      </c>
      <c r="S1360" t="s">
        <v>72</v>
      </c>
      <c r="T1360" t="s">
        <v>1917</v>
      </c>
      <c r="U1360" t="s">
        <v>1918</v>
      </c>
      <c r="V1360" t="s">
        <v>1919</v>
      </c>
      <c r="W1360" t="s">
        <v>105</v>
      </c>
      <c r="X1360" t="s">
        <v>106</v>
      </c>
      <c r="Y1360" t="str">
        <f>"37-3011"</f>
        <v>37-3011</v>
      </c>
      <c r="Z1360" t="s">
        <v>94</v>
      </c>
      <c r="AA1360">
        <v>713910</v>
      </c>
      <c r="AB1360">
        <v>6</v>
      </c>
      <c r="AD1360" t="s">
        <v>79</v>
      </c>
      <c r="AE1360" t="s">
        <v>95</v>
      </c>
      <c r="AF1360">
        <v>40</v>
      </c>
      <c r="AG1360" s="4">
        <v>0.29166666666666669</v>
      </c>
      <c r="AH1360" s="4">
        <v>0.66666666666666663</v>
      </c>
      <c r="AI1360" s="5">
        <v>11.38</v>
      </c>
      <c r="AJ1360">
        <v>17.07</v>
      </c>
      <c r="AL1360" t="s">
        <v>81</v>
      </c>
      <c r="AM1360" t="s">
        <v>82</v>
      </c>
      <c r="AO1360" t="s">
        <v>83</v>
      </c>
      <c r="AR1360" t="s">
        <v>82</v>
      </c>
      <c r="AT1360" t="s">
        <v>82</v>
      </c>
      <c r="AW1360" t="s">
        <v>82</v>
      </c>
      <c r="AY1360" t="s">
        <v>2277</v>
      </c>
      <c r="AZ1360" t="s">
        <v>2277</v>
      </c>
      <c r="BA1360" t="s">
        <v>714</v>
      </c>
      <c r="BB1360">
        <v>70501</v>
      </c>
      <c r="BC1360" t="s">
        <v>87</v>
      </c>
      <c r="BH1360" t="s">
        <v>15696</v>
      </c>
      <c r="BJ1360">
        <v>720480300</v>
      </c>
    </row>
    <row r="1361" spans="1:62" x14ac:dyDescent="0.25">
      <c r="A1361" t="s">
        <v>17712</v>
      </c>
      <c r="B1361" s="2">
        <v>43455</v>
      </c>
      <c r="C1361" t="s">
        <v>63</v>
      </c>
      <c r="D1361" s="3">
        <v>43434.803977337964</v>
      </c>
      <c r="E1361" t="s">
        <v>91</v>
      </c>
      <c r="H1361" t="s">
        <v>17713</v>
      </c>
      <c r="J1361" t="s">
        <v>17714</v>
      </c>
      <c r="L1361" t="s">
        <v>17715</v>
      </c>
      <c r="M1361" t="s">
        <v>105</v>
      </c>
      <c r="N1361">
        <v>75088</v>
      </c>
      <c r="O1361" t="s">
        <v>70</v>
      </c>
      <c r="Q1361" t="s">
        <v>17716</v>
      </c>
      <c r="S1361" t="s">
        <v>72</v>
      </c>
      <c r="T1361" t="s">
        <v>1917</v>
      </c>
      <c r="U1361" t="s">
        <v>1918</v>
      </c>
      <c r="V1361" t="s">
        <v>1919</v>
      </c>
      <c r="W1361" t="s">
        <v>105</v>
      </c>
      <c r="X1361" t="s">
        <v>17717</v>
      </c>
      <c r="Y1361" t="str">
        <f>"47-3014"</f>
        <v>47-3014</v>
      </c>
      <c r="Z1361" t="s">
        <v>1320</v>
      </c>
      <c r="AA1361">
        <v>238990</v>
      </c>
      <c r="AB1361">
        <v>14</v>
      </c>
      <c r="AD1361" t="s">
        <v>79</v>
      </c>
      <c r="AE1361" t="s">
        <v>95</v>
      </c>
      <c r="AF1361">
        <v>40</v>
      </c>
      <c r="AG1361" s="4">
        <v>0.33333333333333331</v>
      </c>
      <c r="AH1361" s="4">
        <v>0.70833333333333337</v>
      </c>
      <c r="AI1361" s="5">
        <v>14.22</v>
      </c>
      <c r="AJ1361">
        <v>21.33</v>
      </c>
      <c r="AL1361" t="s">
        <v>81</v>
      </c>
      <c r="AM1361" t="s">
        <v>82</v>
      </c>
      <c r="AO1361" t="s">
        <v>83</v>
      </c>
      <c r="AR1361" t="s">
        <v>82</v>
      </c>
      <c r="AT1361" t="s">
        <v>82</v>
      </c>
      <c r="AW1361" t="s">
        <v>82</v>
      </c>
      <c r="AY1361" t="s">
        <v>17715</v>
      </c>
      <c r="AZ1361" t="s">
        <v>4755</v>
      </c>
      <c r="BA1361" t="s">
        <v>105</v>
      </c>
      <c r="BB1361">
        <v>75088</v>
      </c>
      <c r="BC1361" t="s">
        <v>79</v>
      </c>
      <c r="BH1361" t="s">
        <v>17714</v>
      </c>
      <c r="BJ1361">
        <v>770666510</v>
      </c>
    </row>
    <row r="1362" spans="1:62" x14ac:dyDescent="0.25">
      <c r="A1362" t="s">
        <v>18593</v>
      </c>
      <c r="B1362" s="2">
        <v>43455</v>
      </c>
      <c r="C1362" t="s">
        <v>63</v>
      </c>
      <c r="D1362" s="3">
        <v>43434.805549641205</v>
      </c>
      <c r="E1362" t="s">
        <v>91</v>
      </c>
      <c r="H1362" t="s">
        <v>18594</v>
      </c>
      <c r="J1362" t="s">
        <v>18595</v>
      </c>
      <c r="L1362" t="s">
        <v>5412</v>
      </c>
      <c r="M1362" t="s">
        <v>105</v>
      </c>
      <c r="N1362">
        <v>76226</v>
      </c>
      <c r="O1362" t="s">
        <v>70</v>
      </c>
      <c r="Q1362" t="s">
        <v>18596</v>
      </c>
      <c r="S1362" t="s">
        <v>72</v>
      </c>
      <c r="T1362" t="s">
        <v>1917</v>
      </c>
      <c r="U1362" t="s">
        <v>1918</v>
      </c>
      <c r="V1362" t="s">
        <v>1919</v>
      </c>
      <c r="W1362" t="s">
        <v>105</v>
      </c>
      <c r="X1362" t="s">
        <v>106</v>
      </c>
      <c r="Y1362" t="str">
        <f>"37-3011"</f>
        <v>37-3011</v>
      </c>
      <c r="Z1362" t="s">
        <v>94</v>
      </c>
      <c r="AA1362">
        <v>561730</v>
      </c>
      <c r="AB1362">
        <v>6</v>
      </c>
      <c r="AD1362" t="s">
        <v>79</v>
      </c>
      <c r="AE1362" t="s">
        <v>95</v>
      </c>
      <c r="AF1362">
        <v>40</v>
      </c>
      <c r="AG1362" s="4">
        <v>0.29166666666666669</v>
      </c>
      <c r="AH1362" s="4">
        <v>0.6875</v>
      </c>
      <c r="AI1362" s="5">
        <v>13.94</v>
      </c>
      <c r="AJ1362">
        <v>20.91</v>
      </c>
      <c r="AL1362" t="s">
        <v>81</v>
      </c>
      <c r="AM1362" t="s">
        <v>82</v>
      </c>
      <c r="AO1362" t="s">
        <v>83</v>
      </c>
      <c r="AR1362" t="s">
        <v>82</v>
      </c>
      <c r="AT1362" t="s">
        <v>82</v>
      </c>
      <c r="AW1362" t="s">
        <v>82</v>
      </c>
      <c r="AY1362" t="s">
        <v>5412</v>
      </c>
      <c r="AZ1362" t="s">
        <v>3523</v>
      </c>
      <c r="BA1362" t="s">
        <v>105</v>
      </c>
      <c r="BB1362">
        <v>76226</v>
      </c>
      <c r="BC1362" t="s">
        <v>79</v>
      </c>
      <c r="BH1362" t="s">
        <v>18595</v>
      </c>
      <c r="BJ1362">
        <v>449819687</v>
      </c>
    </row>
    <row r="1363" spans="1:62" x14ac:dyDescent="0.25">
      <c r="A1363" t="s">
        <v>28994</v>
      </c>
      <c r="B1363" s="2">
        <v>43455</v>
      </c>
      <c r="C1363" t="s">
        <v>63</v>
      </c>
      <c r="D1363" s="3">
        <v>43455.263106180559</v>
      </c>
      <c r="E1363" t="s">
        <v>91</v>
      </c>
      <c r="H1363" t="s">
        <v>28995</v>
      </c>
      <c r="J1363" t="s">
        <v>28995</v>
      </c>
      <c r="L1363" t="s">
        <v>28995</v>
      </c>
      <c r="M1363" t="s">
        <v>192</v>
      </c>
      <c r="N1363">
        <v>0</v>
      </c>
      <c r="O1363" t="s">
        <v>70</v>
      </c>
      <c r="Q1363" t="s">
        <v>28996</v>
      </c>
      <c r="S1363" t="s">
        <v>72</v>
      </c>
      <c r="T1363" t="s">
        <v>2118</v>
      </c>
      <c r="U1363" t="s">
        <v>2119</v>
      </c>
      <c r="V1363" t="s">
        <v>1633</v>
      </c>
      <c r="W1363" t="s">
        <v>192</v>
      </c>
      <c r="X1363" t="s">
        <v>28995</v>
      </c>
      <c r="Y1363" t="str">
        <f>"37-3011"</f>
        <v>37-3011</v>
      </c>
      <c r="Z1363" t="s">
        <v>94</v>
      </c>
      <c r="AA1363">
        <v>56173</v>
      </c>
      <c r="AB1363">
        <v>10</v>
      </c>
      <c r="AD1363" t="s">
        <v>79</v>
      </c>
      <c r="AE1363" t="s">
        <v>80</v>
      </c>
      <c r="AF1363">
        <v>35</v>
      </c>
      <c r="AG1363" s="4">
        <v>0.33333333333333331</v>
      </c>
      <c r="AH1363" s="4">
        <v>0.70833333333333337</v>
      </c>
      <c r="AI1363" s="6">
        <v>10</v>
      </c>
      <c r="AJ1363">
        <v>15</v>
      </c>
      <c r="AL1363" t="s">
        <v>81</v>
      </c>
      <c r="AM1363" t="s">
        <v>82</v>
      </c>
      <c r="AO1363" t="s">
        <v>83</v>
      </c>
      <c r="AR1363" t="s">
        <v>82</v>
      </c>
      <c r="AT1363" t="s">
        <v>82</v>
      </c>
      <c r="AW1363" t="s">
        <v>82</v>
      </c>
      <c r="AY1363" t="s">
        <v>28995</v>
      </c>
      <c r="AZ1363" t="s">
        <v>28995</v>
      </c>
      <c r="BA1363" t="s">
        <v>192</v>
      </c>
      <c r="BB1363">
        <v>0</v>
      </c>
      <c r="BC1363" t="s">
        <v>79</v>
      </c>
      <c r="BH1363" t="s">
        <v>28995</v>
      </c>
      <c r="BJ1363">
        <v>120000000</v>
      </c>
    </row>
    <row r="1364" spans="1:62" x14ac:dyDescent="0.25">
      <c r="A1364" t="s">
        <v>2020</v>
      </c>
      <c r="B1364" s="2">
        <v>43460</v>
      </c>
      <c r="C1364" t="s">
        <v>63</v>
      </c>
      <c r="D1364" s="3">
        <v>43408.797336608797</v>
      </c>
      <c r="E1364" t="s">
        <v>117</v>
      </c>
      <c r="H1364" t="s">
        <v>2021</v>
      </c>
      <c r="I1364" t="s">
        <v>2022</v>
      </c>
      <c r="J1364" t="s">
        <v>2023</v>
      </c>
      <c r="L1364" t="s">
        <v>2024</v>
      </c>
      <c r="M1364" t="s">
        <v>69</v>
      </c>
      <c r="N1364">
        <v>41094</v>
      </c>
      <c r="O1364" t="s">
        <v>70</v>
      </c>
      <c r="Q1364" t="s">
        <v>2025</v>
      </c>
      <c r="S1364" t="s">
        <v>72</v>
      </c>
      <c r="T1364" t="s">
        <v>524</v>
      </c>
      <c r="U1364" t="s">
        <v>1850</v>
      </c>
      <c r="V1364" t="s">
        <v>526</v>
      </c>
      <c r="W1364" t="s">
        <v>69</v>
      </c>
      <c r="X1364" t="s">
        <v>527</v>
      </c>
      <c r="Y1364" t="str">
        <f>"37-3011"</f>
        <v>37-3011</v>
      </c>
      <c r="Z1364" t="s">
        <v>94</v>
      </c>
      <c r="AA1364">
        <v>54132</v>
      </c>
      <c r="AB1364">
        <v>6</v>
      </c>
      <c r="AD1364" t="s">
        <v>79</v>
      </c>
      <c r="AE1364" t="s">
        <v>95</v>
      </c>
      <c r="AF1364">
        <v>35</v>
      </c>
      <c r="AG1364" s="4">
        <v>0.33333333333333331</v>
      </c>
      <c r="AH1364" s="4">
        <v>0.66666666666666663</v>
      </c>
      <c r="AI1364" s="5">
        <v>13.91</v>
      </c>
      <c r="AJ1364">
        <v>20.87</v>
      </c>
      <c r="AK1364">
        <v>20.87</v>
      </c>
      <c r="AL1364" t="s">
        <v>81</v>
      </c>
      <c r="AM1364" t="s">
        <v>82</v>
      </c>
      <c r="AO1364" t="s">
        <v>83</v>
      </c>
      <c r="AP1364" t="s">
        <v>67</v>
      </c>
      <c r="AQ1364" t="s">
        <v>67</v>
      </c>
      <c r="AR1364" t="s">
        <v>82</v>
      </c>
      <c r="AT1364" t="s">
        <v>82</v>
      </c>
      <c r="AW1364" t="s">
        <v>82</v>
      </c>
      <c r="AY1364" t="s">
        <v>2024</v>
      </c>
      <c r="AZ1364" t="s">
        <v>528</v>
      </c>
      <c r="BA1364" t="s">
        <v>69</v>
      </c>
      <c r="BB1364">
        <v>41094</v>
      </c>
      <c r="BC1364" t="s">
        <v>79</v>
      </c>
      <c r="BH1364" t="s">
        <v>2026</v>
      </c>
      <c r="BI1364" t="s">
        <v>67</v>
      </c>
      <c r="BJ1364">
        <v>611108007</v>
      </c>
    </row>
    <row r="1365" spans="1:62" x14ac:dyDescent="0.25">
      <c r="A1365" t="s">
        <v>2218</v>
      </c>
      <c r="B1365" s="2">
        <v>43460</v>
      </c>
      <c r="C1365" t="s">
        <v>63</v>
      </c>
      <c r="D1365" s="3">
        <v>43409.113914108799</v>
      </c>
      <c r="E1365" t="s">
        <v>1763</v>
      </c>
      <c r="F1365" s="2">
        <v>43497</v>
      </c>
      <c r="G1365" s="2">
        <v>43799</v>
      </c>
      <c r="H1365" t="s">
        <v>2219</v>
      </c>
      <c r="J1365" t="s">
        <v>2220</v>
      </c>
      <c r="K1365" t="s">
        <v>2221</v>
      </c>
      <c r="L1365" t="s">
        <v>2222</v>
      </c>
      <c r="M1365" t="s">
        <v>69</v>
      </c>
      <c r="N1365">
        <v>40475</v>
      </c>
      <c r="O1365" t="s">
        <v>70</v>
      </c>
      <c r="Q1365" t="s">
        <v>2223</v>
      </c>
      <c r="S1365" t="s">
        <v>72</v>
      </c>
      <c r="T1365" t="s">
        <v>524</v>
      </c>
      <c r="U1365" t="s">
        <v>2217</v>
      </c>
      <c r="V1365" t="s">
        <v>526</v>
      </c>
      <c r="W1365" t="s">
        <v>69</v>
      </c>
      <c r="X1365" t="s">
        <v>1539</v>
      </c>
      <c r="Y1365" t="str">
        <f>"47-2051"</f>
        <v>47-2051</v>
      </c>
      <c r="Z1365" t="s">
        <v>1383</v>
      </c>
      <c r="AA1365">
        <v>561730</v>
      </c>
      <c r="AB1365">
        <v>35</v>
      </c>
      <c r="AC1365">
        <v>25</v>
      </c>
      <c r="AD1365" t="s">
        <v>79</v>
      </c>
      <c r="AE1365" t="s">
        <v>95</v>
      </c>
      <c r="AF1365">
        <v>35</v>
      </c>
      <c r="AG1365" s="4">
        <v>0.33333333333333331</v>
      </c>
      <c r="AH1365" s="4">
        <v>0.66666666666666663</v>
      </c>
      <c r="AI1365" s="5">
        <v>20.54</v>
      </c>
      <c r="AJ1365">
        <v>30.81</v>
      </c>
      <c r="AK1365">
        <v>30.81</v>
      </c>
      <c r="AL1365" t="s">
        <v>81</v>
      </c>
      <c r="AM1365" t="s">
        <v>82</v>
      </c>
      <c r="AO1365" t="s">
        <v>83</v>
      </c>
      <c r="AP1365" t="s">
        <v>67</v>
      </c>
      <c r="AQ1365" t="s">
        <v>67</v>
      </c>
      <c r="AR1365" t="s">
        <v>82</v>
      </c>
      <c r="AT1365" t="s">
        <v>82</v>
      </c>
      <c r="AW1365" t="s">
        <v>82</v>
      </c>
      <c r="AY1365" t="s">
        <v>2222</v>
      </c>
      <c r="AZ1365" t="s">
        <v>1921</v>
      </c>
      <c r="BA1365" t="s">
        <v>69</v>
      </c>
      <c r="BB1365">
        <v>40475</v>
      </c>
      <c r="BC1365" t="s">
        <v>79</v>
      </c>
      <c r="BH1365" t="s">
        <v>2220</v>
      </c>
      <c r="BJ1365">
        <v>611280934</v>
      </c>
    </row>
    <row r="1366" spans="1:62" x14ac:dyDescent="0.25">
      <c r="A1366" t="s">
        <v>3047</v>
      </c>
      <c r="B1366" s="2">
        <v>43460</v>
      </c>
      <c r="C1366" t="s">
        <v>63</v>
      </c>
      <c r="D1366" s="3">
        <v>43431.27211474537</v>
      </c>
      <c r="E1366" t="s">
        <v>91</v>
      </c>
      <c r="H1366" t="s">
        <v>3048</v>
      </c>
      <c r="I1366" t="s">
        <v>3049</v>
      </c>
      <c r="J1366" t="s">
        <v>3050</v>
      </c>
      <c r="L1366" t="s">
        <v>3051</v>
      </c>
      <c r="M1366" t="s">
        <v>745</v>
      </c>
      <c r="N1366">
        <v>66085</v>
      </c>
      <c r="O1366" t="s">
        <v>70</v>
      </c>
      <c r="Q1366" t="s">
        <v>3052</v>
      </c>
      <c r="S1366" t="s">
        <v>72</v>
      </c>
      <c r="T1366" t="s">
        <v>2824</v>
      </c>
      <c r="U1366" t="s">
        <v>2825</v>
      </c>
      <c r="V1366" t="s">
        <v>642</v>
      </c>
      <c r="W1366" t="s">
        <v>105</v>
      </c>
      <c r="X1366" t="s">
        <v>106</v>
      </c>
      <c r="Y1366" t="str">
        <f>"37-3011"</f>
        <v>37-3011</v>
      </c>
      <c r="Z1366" t="s">
        <v>94</v>
      </c>
      <c r="AA1366">
        <v>561730</v>
      </c>
      <c r="AB1366">
        <v>18</v>
      </c>
      <c r="AD1366" t="s">
        <v>79</v>
      </c>
      <c r="AE1366" t="s">
        <v>95</v>
      </c>
      <c r="AF1366">
        <v>40</v>
      </c>
      <c r="AG1366" s="4">
        <v>0.3125</v>
      </c>
      <c r="AH1366" s="4">
        <v>0.6875</v>
      </c>
      <c r="AI1366" s="5">
        <v>14.73</v>
      </c>
      <c r="AJ1366">
        <v>22.1</v>
      </c>
      <c r="AL1366" t="s">
        <v>81</v>
      </c>
      <c r="AM1366" t="s">
        <v>82</v>
      </c>
      <c r="AO1366" t="s">
        <v>83</v>
      </c>
      <c r="AR1366" t="s">
        <v>82</v>
      </c>
      <c r="AT1366" t="s">
        <v>82</v>
      </c>
      <c r="AW1366" t="s">
        <v>82</v>
      </c>
      <c r="AY1366" t="s">
        <v>3051</v>
      </c>
      <c r="AZ1366" t="s">
        <v>3053</v>
      </c>
      <c r="BA1366" t="s">
        <v>745</v>
      </c>
      <c r="BB1366">
        <v>66085</v>
      </c>
      <c r="BC1366" t="s">
        <v>79</v>
      </c>
      <c r="BH1366" t="s">
        <v>3050</v>
      </c>
      <c r="BJ1366">
        <v>481155511</v>
      </c>
    </row>
    <row r="1367" spans="1:62" x14ac:dyDescent="0.25">
      <c r="A1367" t="s">
        <v>3090</v>
      </c>
      <c r="B1367" s="2">
        <v>43460</v>
      </c>
      <c r="C1367" t="s">
        <v>63</v>
      </c>
      <c r="D1367" s="3">
        <v>43451.186342511573</v>
      </c>
      <c r="E1367" t="s">
        <v>91</v>
      </c>
      <c r="H1367" t="s">
        <v>3091</v>
      </c>
      <c r="J1367" t="s">
        <v>3092</v>
      </c>
      <c r="L1367" t="s">
        <v>3093</v>
      </c>
      <c r="M1367" t="s">
        <v>308</v>
      </c>
      <c r="N1367">
        <v>7444</v>
      </c>
      <c r="O1367" t="s">
        <v>70</v>
      </c>
      <c r="Q1367" t="s">
        <v>3094</v>
      </c>
      <c r="S1367" t="s">
        <v>72</v>
      </c>
      <c r="T1367" t="s">
        <v>2824</v>
      </c>
      <c r="U1367" t="s">
        <v>2825</v>
      </c>
      <c r="V1367" t="s">
        <v>642</v>
      </c>
      <c r="W1367" t="s">
        <v>105</v>
      </c>
      <c r="X1367" t="s">
        <v>106</v>
      </c>
      <c r="Y1367" t="str">
        <f>"37-3011"</f>
        <v>37-3011</v>
      </c>
      <c r="Z1367" t="s">
        <v>94</v>
      </c>
      <c r="AA1367">
        <v>561730</v>
      </c>
      <c r="AB1367">
        <v>5</v>
      </c>
      <c r="AD1367" t="s">
        <v>79</v>
      </c>
      <c r="AE1367" t="s">
        <v>80</v>
      </c>
      <c r="AF1367">
        <v>40</v>
      </c>
      <c r="AG1367" s="4">
        <v>0.33333333333333331</v>
      </c>
      <c r="AH1367" s="4">
        <v>0.66666666666666663</v>
      </c>
      <c r="AI1367" s="5">
        <v>16.809999999999999</v>
      </c>
      <c r="AJ1367">
        <v>25.22</v>
      </c>
      <c r="AL1367" t="s">
        <v>81</v>
      </c>
      <c r="AM1367" t="s">
        <v>82</v>
      </c>
      <c r="AO1367" t="s">
        <v>83</v>
      </c>
      <c r="AR1367" t="s">
        <v>82</v>
      </c>
      <c r="AT1367" t="s">
        <v>82</v>
      </c>
      <c r="AW1367" t="s">
        <v>82</v>
      </c>
      <c r="AY1367" t="s">
        <v>3095</v>
      </c>
      <c r="AZ1367" t="s">
        <v>2858</v>
      </c>
      <c r="BA1367" t="s">
        <v>308</v>
      </c>
      <c r="BB1367">
        <v>7647</v>
      </c>
      <c r="BC1367" t="s">
        <v>79</v>
      </c>
      <c r="BH1367" t="s">
        <v>3096</v>
      </c>
      <c r="BJ1367">
        <v>222590352</v>
      </c>
    </row>
    <row r="1368" spans="1:62" x14ac:dyDescent="0.25">
      <c r="A1368" t="s">
        <v>3204</v>
      </c>
      <c r="B1368" s="2">
        <v>43460</v>
      </c>
      <c r="C1368" t="s">
        <v>63</v>
      </c>
      <c r="D1368" s="3">
        <v>43423.283600810188</v>
      </c>
      <c r="E1368" t="s">
        <v>117</v>
      </c>
      <c r="H1368" t="s">
        <v>3205</v>
      </c>
      <c r="I1368" t="s">
        <v>3206</v>
      </c>
      <c r="J1368" t="s">
        <v>3207</v>
      </c>
      <c r="L1368" t="s">
        <v>3208</v>
      </c>
      <c r="M1368" t="s">
        <v>147</v>
      </c>
      <c r="N1368">
        <v>19382</v>
      </c>
      <c r="O1368" t="s">
        <v>70</v>
      </c>
      <c r="Q1368" t="s">
        <v>3209</v>
      </c>
      <c r="S1368" t="s">
        <v>82</v>
      </c>
      <c r="U1368" t="s">
        <v>92</v>
      </c>
      <c r="X1368" t="s">
        <v>106</v>
      </c>
      <c r="Y1368" t="str">
        <f>"37-3011"</f>
        <v>37-3011</v>
      </c>
      <c r="Z1368" t="s">
        <v>94</v>
      </c>
      <c r="AA1368">
        <v>56173</v>
      </c>
      <c r="AB1368">
        <v>8</v>
      </c>
      <c r="AD1368" t="s">
        <v>79</v>
      </c>
      <c r="AE1368" t="s">
        <v>95</v>
      </c>
      <c r="AF1368">
        <v>40</v>
      </c>
      <c r="AG1368" s="4">
        <v>0.29166666666666669</v>
      </c>
      <c r="AH1368" s="4">
        <v>0.66666666666666663</v>
      </c>
      <c r="AI1368" s="5">
        <v>15.35</v>
      </c>
      <c r="AL1368" t="s">
        <v>81</v>
      </c>
      <c r="AM1368" t="s">
        <v>82</v>
      </c>
      <c r="AO1368" t="s">
        <v>83</v>
      </c>
      <c r="AR1368" t="s">
        <v>82</v>
      </c>
      <c r="AT1368" t="s">
        <v>82</v>
      </c>
      <c r="AW1368" t="s">
        <v>82</v>
      </c>
      <c r="AY1368" t="s">
        <v>3208</v>
      </c>
      <c r="AZ1368" t="s">
        <v>1310</v>
      </c>
      <c r="BA1368" t="s">
        <v>147</v>
      </c>
      <c r="BB1368">
        <v>19382</v>
      </c>
      <c r="BC1368" t="s">
        <v>79</v>
      </c>
      <c r="BH1368" t="s">
        <v>3210</v>
      </c>
      <c r="BJ1368">
        <v>451037006</v>
      </c>
    </row>
    <row r="1369" spans="1:62" x14ac:dyDescent="0.25">
      <c r="A1369" t="s">
        <v>3603</v>
      </c>
      <c r="B1369" s="2">
        <v>43460</v>
      </c>
      <c r="C1369" t="s">
        <v>63</v>
      </c>
      <c r="D1369" s="3">
        <v>43434.792404884261</v>
      </c>
      <c r="E1369" t="s">
        <v>91</v>
      </c>
      <c r="H1369" t="s">
        <v>3604</v>
      </c>
      <c r="J1369" t="s">
        <v>3605</v>
      </c>
      <c r="L1369" t="s">
        <v>795</v>
      </c>
      <c r="M1369" t="s">
        <v>105</v>
      </c>
      <c r="N1369">
        <v>78266</v>
      </c>
      <c r="O1369" t="s">
        <v>70</v>
      </c>
      <c r="Q1369" t="s">
        <v>3606</v>
      </c>
      <c r="S1369" t="s">
        <v>72</v>
      </c>
      <c r="T1369" t="s">
        <v>640</v>
      </c>
      <c r="U1369" t="s">
        <v>3571</v>
      </c>
      <c r="V1369" t="s">
        <v>642</v>
      </c>
      <c r="W1369" t="s">
        <v>105</v>
      </c>
      <c r="X1369" t="s">
        <v>106</v>
      </c>
      <c r="Y1369" t="str">
        <f>"37-3011"</f>
        <v>37-3011</v>
      </c>
      <c r="Z1369" t="s">
        <v>94</v>
      </c>
      <c r="AA1369">
        <v>561730</v>
      </c>
      <c r="AB1369">
        <v>12</v>
      </c>
      <c r="AD1369" t="s">
        <v>79</v>
      </c>
      <c r="AE1369" t="s">
        <v>95</v>
      </c>
      <c r="AF1369">
        <v>40</v>
      </c>
      <c r="AG1369" s="4">
        <v>0.29166666666666669</v>
      </c>
      <c r="AH1369" s="4">
        <v>0.66666666666666663</v>
      </c>
      <c r="AI1369" s="5">
        <v>13.02</v>
      </c>
      <c r="AJ1369">
        <v>19.53</v>
      </c>
      <c r="AL1369" t="s">
        <v>81</v>
      </c>
      <c r="AM1369" t="s">
        <v>82</v>
      </c>
      <c r="AO1369" t="s">
        <v>83</v>
      </c>
      <c r="AR1369" t="s">
        <v>82</v>
      </c>
      <c r="AT1369" t="s">
        <v>82</v>
      </c>
      <c r="AW1369" t="s">
        <v>82</v>
      </c>
      <c r="AY1369" t="s">
        <v>795</v>
      </c>
      <c r="AZ1369" t="s">
        <v>1792</v>
      </c>
      <c r="BA1369" t="s">
        <v>105</v>
      </c>
      <c r="BB1369">
        <v>78266</v>
      </c>
      <c r="BC1369" t="s">
        <v>79</v>
      </c>
      <c r="BH1369" t="s">
        <v>3605</v>
      </c>
      <c r="BJ1369">
        <v>271618250</v>
      </c>
    </row>
    <row r="1370" spans="1:62" x14ac:dyDescent="0.25">
      <c r="A1370" t="s">
        <v>3877</v>
      </c>
      <c r="B1370" s="2">
        <v>43460</v>
      </c>
      <c r="C1370" t="s">
        <v>63</v>
      </c>
      <c r="D1370" s="3">
        <v>43434.79428991898</v>
      </c>
      <c r="E1370" t="s">
        <v>91</v>
      </c>
      <c r="H1370" t="s">
        <v>3878</v>
      </c>
      <c r="I1370" t="s">
        <v>3879</v>
      </c>
      <c r="J1370" t="s">
        <v>3880</v>
      </c>
      <c r="K1370" t="s">
        <v>3881</v>
      </c>
      <c r="L1370" t="s">
        <v>3882</v>
      </c>
      <c r="M1370" t="s">
        <v>105</v>
      </c>
      <c r="N1370">
        <v>76119</v>
      </c>
      <c r="O1370" t="s">
        <v>70</v>
      </c>
      <c r="Q1370" t="s">
        <v>3883</v>
      </c>
      <c r="S1370" t="s">
        <v>72</v>
      </c>
      <c r="T1370" t="s">
        <v>3749</v>
      </c>
      <c r="U1370" t="s">
        <v>3750</v>
      </c>
      <c r="V1370" t="s">
        <v>642</v>
      </c>
      <c r="W1370" t="s">
        <v>105</v>
      </c>
      <c r="X1370" t="s">
        <v>106</v>
      </c>
      <c r="Y1370" t="str">
        <f>"37-3011"</f>
        <v>37-3011</v>
      </c>
      <c r="Z1370" t="s">
        <v>94</v>
      </c>
      <c r="AA1370">
        <v>561730</v>
      </c>
      <c r="AB1370">
        <v>12</v>
      </c>
      <c r="AD1370" t="s">
        <v>79</v>
      </c>
      <c r="AE1370" t="s">
        <v>95</v>
      </c>
      <c r="AF1370">
        <v>40</v>
      </c>
      <c r="AG1370" s="4">
        <v>0.29166666666666669</v>
      </c>
      <c r="AH1370" s="4">
        <v>0.66666666666666663</v>
      </c>
      <c r="AI1370" s="5">
        <v>13.94</v>
      </c>
      <c r="AJ1370">
        <v>20.91</v>
      </c>
      <c r="AL1370" t="s">
        <v>81</v>
      </c>
      <c r="AM1370" t="s">
        <v>82</v>
      </c>
      <c r="AO1370" t="s">
        <v>83</v>
      </c>
      <c r="AR1370" t="s">
        <v>82</v>
      </c>
      <c r="AT1370" t="s">
        <v>82</v>
      </c>
      <c r="AW1370" t="s">
        <v>82</v>
      </c>
      <c r="AY1370" t="s">
        <v>3882</v>
      </c>
      <c r="AZ1370" t="s">
        <v>1428</v>
      </c>
      <c r="BA1370" t="s">
        <v>105</v>
      </c>
      <c r="BB1370">
        <v>76119</v>
      </c>
      <c r="BC1370" t="s">
        <v>79</v>
      </c>
      <c r="BH1370" t="s">
        <v>3880</v>
      </c>
      <c r="BJ1370">
        <v>814518048</v>
      </c>
    </row>
    <row r="1371" spans="1:62" x14ac:dyDescent="0.25">
      <c r="A1371" t="s">
        <v>3917</v>
      </c>
      <c r="B1371" s="2">
        <v>43460</v>
      </c>
      <c r="C1371" t="s">
        <v>63</v>
      </c>
      <c r="D1371" s="3">
        <v>43406.834155821758</v>
      </c>
      <c r="E1371" t="s">
        <v>91</v>
      </c>
      <c r="H1371" t="s">
        <v>3918</v>
      </c>
      <c r="J1371" t="s">
        <v>3919</v>
      </c>
      <c r="L1371" t="s">
        <v>3920</v>
      </c>
      <c r="M1371" t="s">
        <v>761</v>
      </c>
      <c r="N1371">
        <v>31061</v>
      </c>
      <c r="O1371" t="s">
        <v>70</v>
      </c>
      <c r="Q1371" t="s">
        <v>3921</v>
      </c>
      <c r="S1371" t="s">
        <v>72</v>
      </c>
      <c r="T1371" t="s">
        <v>3749</v>
      </c>
      <c r="U1371" t="s">
        <v>3750</v>
      </c>
      <c r="V1371" t="s">
        <v>642</v>
      </c>
      <c r="W1371" t="s">
        <v>105</v>
      </c>
      <c r="X1371" t="s">
        <v>1758</v>
      </c>
      <c r="Y1371" t="str">
        <f>"47-2061"</f>
        <v>47-2061</v>
      </c>
      <c r="Z1371" t="s">
        <v>326</v>
      </c>
      <c r="AA1371">
        <v>238990</v>
      </c>
      <c r="AB1371">
        <v>14</v>
      </c>
      <c r="AD1371" t="s">
        <v>79</v>
      </c>
      <c r="AE1371" t="s">
        <v>95</v>
      </c>
      <c r="AF1371">
        <v>40</v>
      </c>
      <c r="AG1371" s="4">
        <v>0.29166666666666669</v>
      </c>
      <c r="AH1371" s="4">
        <v>0.66666666666666663</v>
      </c>
      <c r="AI1371" s="5">
        <v>13.48</v>
      </c>
      <c r="AJ1371">
        <v>20.22</v>
      </c>
      <c r="AL1371" t="s">
        <v>81</v>
      </c>
      <c r="AM1371" t="s">
        <v>82</v>
      </c>
      <c r="AO1371" t="s">
        <v>83</v>
      </c>
      <c r="AR1371" t="s">
        <v>82</v>
      </c>
      <c r="AT1371" t="s">
        <v>82</v>
      </c>
      <c r="AW1371" t="s">
        <v>82</v>
      </c>
      <c r="AY1371" t="s">
        <v>3920</v>
      </c>
      <c r="AZ1371" t="s">
        <v>3922</v>
      </c>
      <c r="BA1371" t="s">
        <v>761</v>
      </c>
      <c r="BB1371">
        <v>31061</v>
      </c>
      <c r="BC1371" t="s">
        <v>79</v>
      </c>
      <c r="BH1371" t="s">
        <v>3919</v>
      </c>
      <c r="BJ1371">
        <v>582478862</v>
      </c>
    </row>
    <row r="1372" spans="1:62" x14ac:dyDescent="0.25">
      <c r="A1372" t="s">
        <v>4291</v>
      </c>
      <c r="B1372" s="2">
        <v>43460</v>
      </c>
      <c r="C1372" t="s">
        <v>63</v>
      </c>
      <c r="D1372" s="3">
        <v>43434.794791608794</v>
      </c>
      <c r="E1372" t="s">
        <v>91</v>
      </c>
      <c r="H1372" t="s">
        <v>4292</v>
      </c>
      <c r="I1372" t="s">
        <v>4293</v>
      </c>
      <c r="J1372" t="s">
        <v>4294</v>
      </c>
      <c r="L1372" t="s">
        <v>4044</v>
      </c>
      <c r="M1372" t="s">
        <v>105</v>
      </c>
      <c r="N1372">
        <v>78666</v>
      </c>
      <c r="O1372" t="s">
        <v>70</v>
      </c>
      <c r="Q1372" t="s">
        <v>4295</v>
      </c>
      <c r="S1372" t="s">
        <v>72</v>
      </c>
      <c r="T1372" t="s">
        <v>2824</v>
      </c>
      <c r="U1372" t="s">
        <v>4073</v>
      </c>
      <c r="V1372" t="s">
        <v>642</v>
      </c>
      <c r="W1372" t="s">
        <v>105</v>
      </c>
      <c r="X1372" t="s">
        <v>4296</v>
      </c>
      <c r="Y1372" t="str">
        <f>"47-2051"</f>
        <v>47-2051</v>
      </c>
      <c r="Z1372" t="s">
        <v>1383</v>
      </c>
      <c r="AA1372">
        <v>238110</v>
      </c>
      <c r="AB1372">
        <v>20</v>
      </c>
      <c r="AD1372" t="s">
        <v>79</v>
      </c>
      <c r="AE1372" t="s">
        <v>95</v>
      </c>
      <c r="AF1372">
        <v>40</v>
      </c>
      <c r="AG1372" s="4">
        <v>0.29166666666666669</v>
      </c>
      <c r="AH1372" s="4">
        <v>0.70833333333333337</v>
      </c>
      <c r="AI1372" s="5">
        <v>17.53</v>
      </c>
      <c r="AJ1372">
        <v>26.3</v>
      </c>
      <c r="AL1372" t="s">
        <v>81</v>
      </c>
      <c r="AM1372" t="s">
        <v>82</v>
      </c>
      <c r="AO1372" t="s">
        <v>83</v>
      </c>
      <c r="AR1372" t="s">
        <v>82</v>
      </c>
      <c r="AT1372" t="s">
        <v>82</v>
      </c>
      <c r="AW1372" t="s">
        <v>82</v>
      </c>
      <c r="AY1372" t="s">
        <v>4044</v>
      </c>
      <c r="AZ1372" t="s">
        <v>953</v>
      </c>
      <c r="BA1372" t="s">
        <v>105</v>
      </c>
      <c r="BB1372">
        <v>78666</v>
      </c>
      <c r="BC1372" t="s">
        <v>79</v>
      </c>
      <c r="BH1372" t="s">
        <v>4294</v>
      </c>
      <c r="BJ1372">
        <v>472690090</v>
      </c>
    </row>
    <row r="1373" spans="1:62" x14ac:dyDescent="0.25">
      <c r="A1373" t="s">
        <v>4766</v>
      </c>
      <c r="B1373" s="2">
        <v>43460</v>
      </c>
      <c r="C1373" t="s">
        <v>63</v>
      </c>
      <c r="D1373" s="3">
        <v>43447.439229444448</v>
      </c>
      <c r="E1373" t="s">
        <v>91</v>
      </c>
      <c r="H1373" t="s">
        <v>4767</v>
      </c>
      <c r="J1373" t="s">
        <v>4768</v>
      </c>
      <c r="K1373" t="s">
        <v>4769</v>
      </c>
      <c r="L1373" t="s">
        <v>1898</v>
      </c>
      <c r="M1373" t="s">
        <v>100</v>
      </c>
      <c r="N1373">
        <v>28216</v>
      </c>
      <c r="O1373" t="s">
        <v>70</v>
      </c>
      <c r="Q1373" t="s">
        <v>4770</v>
      </c>
      <c r="S1373" t="s">
        <v>72</v>
      </c>
      <c r="T1373" t="s">
        <v>1738</v>
      </c>
      <c r="U1373" t="s">
        <v>1739</v>
      </c>
      <c r="V1373" t="s">
        <v>1740</v>
      </c>
      <c r="W1373" t="s">
        <v>278</v>
      </c>
      <c r="X1373" t="s">
        <v>2013</v>
      </c>
      <c r="Y1373" t="str">
        <f>"37-3011"</f>
        <v>37-3011</v>
      </c>
      <c r="Z1373" t="s">
        <v>94</v>
      </c>
      <c r="AA1373">
        <v>561730</v>
      </c>
      <c r="AB1373">
        <v>75</v>
      </c>
      <c r="AD1373" t="s">
        <v>79</v>
      </c>
      <c r="AE1373" t="s">
        <v>95</v>
      </c>
      <c r="AF1373">
        <v>40</v>
      </c>
      <c r="AG1373" s="4">
        <v>0.27083333333333331</v>
      </c>
      <c r="AH1373" s="4">
        <v>0.64583333333333337</v>
      </c>
      <c r="AI1373" s="5">
        <v>13.23</v>
      </c>
      <c r="AJ1373">
        <v>19.850000000000001</v>
      </c>
      <c r="AK1373">
        <v>19.850000000000001</v>
      </c>
      <c r="AL1373" t="s">
        <v>81</v>
      </c>
      <c r="AM1373" t="s">
        <v>82</v>
      </c>
      <c r="AO1373" t="s">
        <v>83</v>
      </c>
      <c r="AR1373" t="s">
        <v>82</v>
      </c>
      <c r="AT1373" t="s">
        <v>82</v>
      </c>
      <c r="AW1373" t="s">
        <v>82</v>
      </c>
      <c r="AY1373" t="s">
        <v>1898</v>
      </c>
      <c r="AZ1373" t="s">
        <v>1899</v>
      </c>
      <c r="BA1373" t="s">
        <v>100</v>
      </c>
      <c r="BB1373">
        <v>28216</v>
      </c>
      <c r="BC1373" t="s">
        <v>79</v>
      </c>
      <c r="BH1373" t="s">
        <v>4771</v>
      </c>
      <c r="BJ1373">
        <v>561350638</v>
      </c>
    </row>
    <row r="1374" spans="1:62" x14ac:dyDescent="0.25">
      <c r="A1374" t="s">
        <v>4822</v>
      </c>
      <c r="B1374" s="2">
        <v>43460</v>
      </c>
      <c r="C1374" t="s">
        <v>63</v>
      </c>
      <c r="D1374" s="3">
        <v>43420.7916959375</v>
      </c>
      <c r="E1374" t="s">
        <v>91</v>
      </c>
      <c r="H1374" t="s">
        <v>4823</v>
      </c>
      <c r="J1374" t="s">
        <v>4824</v>
      </c>
      <c r="L1374" t="s">
        <v>4825</v>
      </c>
      <c r="M1374" t="s">
        <v>147</v>
      </c>
      <c r="N1374">
        <v>18914</v>
      </c>
      <c r="O1374" t="s">
        <v>70</v>
      </c>
      <c r="Q1374" t="s">
        <v>4826</v>
      </c>
      <c r="S1374" t="s">
        <v>72</v>
      </c>
      <c r="T1374" t="s">
        <v>2824</v>
      </c>
      <c r="U1374" t="s">
        <v>4073</v>
      </c>
      <c r="V1374" t="s">
        <v>642</v>
      </c>
      <c r="W1374" t="s">
        <v>105</v>
      </c>
      <c r="X1374" t="s">
        <v>106</v>
      </c>
      <c r="Y1374" t="str">
        <f>"37-3011"</f>
        <v>37-3011</v>
      </c>
      <c r="Z1374" t="s">
        <v>94</v>
      </c>
      <c r="AA1374">
        <v>561730</v>
      </c>
      <c r="AB1374">
        <v>30</v>
      </c>
      <c r="AD1374" t="s">
        <v>79</v>
      </c>
      <c r="AE1374" t="s">
        <v>80</v>
      </c>
      <c r="AF1374">
        <v>40</v>
      </c>
      <c r="AG1374" s="4">
        <v>0.27083333333333331</v>
      </c>
      <c r="AH1374" s="4">
        <v>0.64583333333333337</v>
      </c>
      <c r="AI1374" s="5">
        <v>15.35</v>
      </c>
      <c r="AJ1374">
        <v>23.03</v>
      </c>
      <c r="AL1374" t="s">
        <v>81</v>
      </c>
      <c r="AM1374" t="s">
        <v>82</v>
      </c>
      <c r="AO1374" t="s">
        <v>83</v>
      </c>
      <c r="AR1374" t="s">
        <v>82</v>
      </c>
      <c r="AT1374" t="s">
        <v>82</v>
      </c>
      <c r="AW1374" t="s">
        <v>82</v>
      </c>
      <c r="AY1374" t="s">
        <v>4825</v>
      </c>
      <c r="AZ1374" t="s">
        <v>1521</v>
      </c>
      <c r="BA1374" t="s">
        <v>147</v>
      </c>
      <c r="BB1374">
        <v>18914</v>
      </c>
      <c r="BC1374" t="s">
        <v>79</v>
      </c>
      <c r="BH1374" t="s">
        <v>4827</v>
      </c>
      <c r="BJ1374">
        <v>232975716</v>
      </c>
    </row>
    <row r="1375" spans="1:62" x14ac:dyDescent="0.25">
      <c r="A1375" t="s">
        <v>5050</v>
      </c>
      <c r="B1375" s="2">
        <v>43460</v>
      </c>
      <c r="C1375" t="s">
        <v>63</v>
      </c>
      <c r="D1375" s="3">
        <v>43434.794394131946</v>
      </c>
      <c r="E1375" t="s">
        <v>91</v>
      </c>
      <c r="H1375" t="s">
        <v>5051</v>
      </c>
      <c r="J1375" t="s">
        <v>5052</v>
      </c>
      <c r="L1375" t="s">
        <v>5053</v>
      </c>
      <c r="M1375" t="s">
        <v>308</v>
      </c>
      <c r="N1375">
        <v>7719</v>
      </c>
      <c r="O1375" t="s">
        <v>70</v>
      </c>
      <c r="Q1375" t="s">
        <v>5054</v>
      </c>
      <c r="S1375" t="s">
        <v>72</v>
      </c>
      <c r="T1375" t="s">
        <v>2824</v>
      </c>
      <c r="U1375" t="s">
        <v>4073</v>
      </c>
      <c r="V1375" t="s">
        <v>642</v>
      </c>
      <c r="W1375" t="s">
        <v>105</v>
      </c>
      <c r="X1375" t="s">
        <v>5055</v>
      </c>
      <c r="Y1375" t="str">
        <f>"37-3011"</f>
        <v>37-3011</v>
      </c>
      <c r="Z1375" t="s">
        <v>94</v>
      </c>
      <c r="AA1375">
        <v>561730</v>
      </c>
      <c r="AB1375">
        <v>20</v>
      </c>
      <c r="AD1375" t="s">
        <v>79</v>
      </c>
      <c r="AE1375" t="s">
        <v>80</v>
      </c>
      <c r="AF1375">
        <v>35</v>
      </c>
      <c r="AG1375" s="4">
        <v>0.3125</v>
      </c>
      <c r="AH1375" s="4">
        <v>0.70833333333333337</v>
      </c>
      <c r="AI1375" s="5">
        <v>16.809999999999999</v>
      </c>
      <c r="AJ1375">
        <v>25.22</v>
      </c>
      <c r="AL1375" t="s">
        <v>81</v>
      </c>
      <c r="AM1375" t="s">
        <v>82</v>
      </c>
      <c r="AO1375" t="s">
        <v>83</v>
      </c>
      <c r="AR1375" t="s">
        <v>82</v>
      </c>
      <c r="AT1375" t="s">
        <v>82</v>
      </c>
      <c r="AW1375" t="s">
        <v>82</v>
      </c>
      <c r="AY1375" t="s">
        <v>5053</v>
      </c>
      <c r="AZ1375" t="s">
        <v>2709</v>
      </c>
      <c r="BA1375" t="s">
        <v>308</v>
      </c>
      <c r="BB1375">
        <v>7719</v>
      </c>
      <c r="BC1375" t="s">
        <v>79</v>
      </c>
      <c r="BH1375" t="s">
        <v>5052</v>
      </c>
      <c r="BJ1375">
        <v>223513087</v>
      </c>
    </row>
    <row r="1376" spans="1:62" x14ac:dyDescent="0.25">
      <c r="A1376" t="s">
        <v>5615</v>
      </c>
      <c r="B1376" s="2">
        <v>43460</v>
      </c>
      <c r="C1376" t="s">
        <v>63</v>
      </c>
      <c r="D1376" s="3">
        <v>43434.796032465281</v>
      </c>
      <c r="E1376" t="s">
        <v>91</v>
      </c>
      <c r="H1376" t="s">
        <v>5616</v>
      </c>
      <c r="J1376" t="s">
        <v>5617</v>
      </c>
      <c r="K1376" t="s">
        <v>5618</v>
      </c>
      <c r="L1376" t="s">
        <v>5619</v>
      </c>
      <c r="M1376" t="s">
        <v>2367</v>
      </c>
      <c r="N1376">
        <v>29464</v>
      </c>
      <c r="O1376" t="s">
        <v>70</v>
      </c>
      <c r="Q1376" t="s">
        <v>5620</v>
      </c>
      <c r="S1376" t="s">
        <v>72</v>
      </c>
      <c r="T1376" t="s">
        <v>640</v>
      </c>
      <c r="U1376" t="s">
        <v>641</v>
      </c>
      <c r="V1376" t="s">
        <v>642</v>
      </c>
      <c r="W1376" t="s">
        <v>105</v>
      </c>
      <c r="X1376" t="s">
        <v>106</v>
      </c>
      <c r="Y1376" t="str">
        <f>"37-3011"</f>
        <v>37-3011</v>
      </c>
      <c r="Z1376" t="s">
        <v>94</v>
      </c>
      <c r="AA1376">
        <v>561730</v>
      </c>
      <c r="AB1376">
        <v>15</v>
      </c>
      <c r="AD1376" t="s">
        <v>79</v>
      </c>
      <c r="AE1376" t="s">
        <v>95</v>
      </c>
      <c r="AF1376">
        <v>40</v>
      </c>
      <c r="AG1376" s="4">
        <v>0.3125</v>
      </c>
      <c r="AH1376" s="4">
        <v>0.72916666666666663</v>
      </c>
      <c r="AI1376" s="5">
        <v>12.9</v>
      </c>
      <c r="AJ1376">
        <v>19.350000000000001</v>
      </c>
      <c r="AK1376">
        <v>25.07</v>
      </c>
      <c r="AL1376" t="s">
        <v>81</v>
      </c>
      <c r="AM1376" t="s">
        <v>82</v>
      </c>
      <c r="AO1376" t="s">
        <v>83</v>
      </c>
      <c r="AR1376" t="s">
        <v>82</v>
      </c>
      <c r="AT1376" t="s">
        <v>82</v>
      </c>
      <c r="AW1376" t="s">
        <v>82</v>
      </c>
      <c r="AY1376" t="s">
        <v>3743</v>
      </c>
      <c r="AZ1376" t="s">
        <v>5621</v>
      </c>
      <c r="BA1376" t="s">
        <v>2367</v>
      </c>
      <c r="BB1376">
        <v>29492</v>
      </c>
      <c r="BC1376" t="s">
        <v>79</v>
      </c>
      <c r="BH1376" t="s">
        <v>5622</v>
      </c>
      <c r="BJ1376">
        <v>208638406</v>
      </c>
    </row>
    <row r="1377" spans="1:62" x14ac:dyDescent="0.25">
      <c r="A1377" t="s">
        <v>6464</v>
      </c>
      <c r="B1377" s="2">
        <v>43460</v>
      </c>
      <c r="C1377" t="s">
        <v>63</v>
      </c>
      <c r="D1377" s="3">
        <v>43434.793809166666</v>
      </c>
      <c r="E1377" t="s">
        <v>91</v>
      </c>
      <c r="H1377" t="s">
        <v>6465</v>
      </c>
      <c r="J1377" t="s">
        <v>6466</v>
      </c>
      <c r="L1377" t="s">
        <v>6467</v>
      </c>
      <c r="M1377" t="s">
        <v>76</v>
      </c>
      <c r="N1377">
        <v>73099</v>
      </c>
      <c r="O1377" t="s">
        <v>70</v>
      </c>
      <c r="Q1377" t="s">
        <v>6468</v>
      </c>
      <c r="S1377" t="s">
        <v>72</v>
      </c>
      <c r="T1377" t="s">
        <v>640</v>
      </c>
      <c r="U1377" t="s">
        <v>4688</v>
      </c>
      <c r="V1377" t="s">
        <v>642</v>
      </c>
      <c r="W1377" t="s">
        <v>105</v>
      </c>
      <c r="X1377" t="s">
        <v>106</v>
      </c>
      <c r="Y1377" t="str">
        <f>"37-3011"</f>
        <v>37-3011</v>
      </c>
      <c r="Z1377" t="s">
        <v>94</v>
      </c>
      <c r="AA1377">
        <v>561730</v>
      </c>
      <c r="AB1377">
        <v>8</v>
      </c>
      <c r="AD1377" t="s">
        <v>79</v>
      </c>
      <c r="AE1377" t="s">
        <v>95</v>
      </c>
      <c r="AF1377">
        <v>40</v>
      </c>
      <c r="AG1377" s="4">
        <v>0.29166666666666669</v>
      </c>
      <c r="AH1377" s="4">
        <v>0.66666666666666663</v>
      </c>
      <c r="AI1377" s="5">
        <v>12.92</v>
      </c>
      <c r="AJ1377">
        <v>19.38</v>
      </c>
      <c r="AL1377" t="s">
        <v>81</v>
      </c>
      <c r="AM1377" t="s">
        <v>82</v>
      </c>
      <c r="AO1377" t="s">
        <v>83</v>
      </c>
      <c r="AP1377" t="s">
        <v>67</v>
      </c>
      <c r="AQ1377" t="s">
        <v>67</v>
      </c>
      <c r="AR1377" t="s">
        <v>82</v>
      </c>
      <c r="AT1377" t="s">
        <v>82</v>
      </c>
      <c r="AW1377" t="s">
        <v>82</v>
      </c>
      <c r="AY1377" t="s">
        <v>6467</v>
      </c>
      <c r="AZ1377" t="s">
        <v>6469</v>
      </c>
      <c r="BA1377" t="s">
        <v>76</v>
      </c>
      <c r="BB1377">
        <v>73099</v>
      </c>
      <c r="BC1377" t="s">
        <v>79</v>
      </c>
      <c r="BH1377" t="s">
        <v>6466</v>
      </c>
      <c r="BJ1377">
        <v>900484268</v>
      </c>
    </row>
    <row r="1378" spans="1:62" x14ac:dyDescent="0.25">
      <c r="A1378" t="s">
        <v>6805</v>
      </c>
      <c r="B1378" s="2">
        <v>43460</v>
      </c>
      <c r="C1378" t="s">
        <v>63</v>
      </c>
      <c r="D1378" s="3">
        <v>43451.530569652779</v>
      </c>
      <c r="E1378" t="s">
        <v>91</v>
      </c>
      <c r="H1378" t="s">
        <v>6806</v>
      </c>
      <c r="I1378" t="s">
        <v>6807</v>
      </c>
      <c r="J1378" t="s">
        <v>6808</v>
      </c>
      <c r="L1378" t="s">
        <v>6809</v>
      </c>
      <c r="M1378" t="s">
        <v>844</v>
      </c>
      <c r="N1378">
        <v>60451</v>
      </c>
      <c r="O1378" t="s">
        <v>70</v>
      </c>
      <c r="Q1378" t="s">
        <v>6810</v>
      </c>
      <c r="S1378" t="s">
        <v>72</v>
      </c>
      <c r="T1378" t="s">
        <v>640</v>
      </c>
      <c r="U1378" t="s">
        <v>641</v>
      </c>
      <c r="V1378" t="s">
        <v>642</v>
      </c>
      <c r="W1378" t="s">
        <v>105</v>
      </c>
      <c r="X1378" t="s">
        <v>6309</v>
      </c>
      <c r="Y1378" t="str">
        <f>"37-3011"</f>
        <v>37-3011</v>
      </c>
      <c r="Z1378" t="s">
        <v>94</v>
      </c>
      <c r="AA1378">
        <v>561730</v>
      </c>
      <c r="AB1378">
        <v>6</v>
      </c>
      <c r="AD1378" t="s">
        <v>79</v>
      </c>
      <c r="AE1378" t="s">
        <v>95</v>
      </c>
      <c r="AF1378">
        <v>40</v>
      </c>
      <c r="AG1378" s="4">
        <v>0.3125</v>
      </c>
      <c r="AH1378" s="4">
        <v>0.75</v>
      </c>
      <c r="AI1378" s="5">
        <v>15.59</v>
      </c>
      <c r="AJ1378">
        <v>23.39</v>
      </c>
      <c r="AL1378" t="s">
        <v>81</v>
      </c>
      <c r="AM1378" t="s">
        <v>82</v>
      </c>
      <c r="AO1378" t="s">
        <v>83</v>
      </c>
      <c r="AR1378" t="s">
        <v>82</v>
      </c>
      <c r="AT1378" t="s">
        <v>82</v>
      </c>
      <c r="AW1378" t="s">
        <v>82</v>
      </c>
      <c r="AY1378" t="s">
        <v>6809</v>
      </c>
      <c r="AZ1378" t="s">
        <v>847</v>
      </c>
      <c r="BA1378" t="s">
        <v>844</v>
      </c>
      <c r="BB1378">
        <v>60451</v>
      </c>
      <c r="BC1378" t="s">
        <v>79</v>
      </c>
      <c r="BH1378" t="s">
        <v>6811</v>
      </c>
      <c r="BJ1378">
        <v>260680142</v>
      </c>
    </row>
    <row r="1379" spans="1:62" x14ac:dyDescent="0.25">
      <c r="A1379" t="s">
        <v>7419</v>
      </c>
      <c r="B1379" s="2">
        <v>43460</v>
      </c>
      <c r="C1379" t="s">
        <v>63</v>
      </c>
      <c r="D1379" s="3">
        <v>43390.656710972224</v>
      </c>
      <c r="E1379" t="s">
        <v>117</v>
      </c>
      <c r="H1379" t="s">
        <v>7420</v>
      </c>
      <c r="I1379" t="s">
        <v>7420</v>
      </c>
      <c r="J1379" t="s">
        <v>7421</v>
      </c>
      <c r="K1379" t="s">
        <v>67</v>
      </c>
      <c r="L1379" t="s">
        <v>7422</v>
      </c>
      <c r="M1379" t="s">
        <v>105</v>
      </c>
      <c r="N1379">
        <v>79843</v>
      </c>
      <c r="O1379" t="s">
        <v>70</v>
      </c>
      <c r="P1379" t="s">
        <v>67</v>
      </c>
      <c r="Q1379" t="s">
        <v>7423</v>
      </c>
      <c r="S1379" t="s">
        <v>72</v>
      </c>
      <c r="T1379" t="s">
        <v>4539</v>
      </c>
      <c r="U1379" t="s">
        <v>4540</v>
      </c>
      <c r="V1379" t="s">
        <v>863</v>
      </c>
      <c r="W1379" t="s">
        <v>105</v>
      </c>
      <c r="X1379" t="s">
        <v>7424</v>
      </c>
      <c r="Y1379" t="str">
        <f>"47-2061"</f>
        <v>47-2061</v>
      </c>
      <c r="Z1379" t="s">
        <v>326</v>
      </c>
      <c r="AA1379">
        <v>236115</v>
      </c>
      <c r="AB1379">
        <v>28</v>
      </c>
      <c r="AD1379" t="s">
        <v>79</v>
      </c>
      <c r="AE1379" t="s">
        <v>95</v>
      </c>
      <c r="AF1379">
        <v>40</v>
      </c>
      <c r="AG1379" s="4">
        <v>0.33333333333333331</v>
      </c>
      <c r="AH1379" s="4">
        <v>0.70833333333333337</v>
      </c>
      <c r="AI1379" s="5">
        <v>15.04</v>
      </c>
      <c r="AJ1379">
        <v>0</v>
      </c>
      <c r="AK1379">
        <v>0</v>
      </c>
      <c r="AL1379" t="s">
        <v>81</v>
      </c>
      <c r="AM1379" t="s">
        <v>82</v>
      </c>
      <c r="AO1379" t="s">
        <v>83</v>
      </c>
      <c r="AP1379" t="s">
        <v>67</v>
      </c>
      <c r="AQ1379" t="s">
        <v>67</v>
      </c>
      <c r="AR1379" t="s">
        <v>82</v>
      </c>
      <c r="AT1379" t="s">
        <v>82</v>
      </c>
      <c r="AW1379" t="s">
        <v>82</v>
      </c>
      <c r="AY1379" t="s">
        <v>7425</v>
      </c>
      <c r="AZ1379" t="s">
        <v>7426</v>
      </c>
      <c r="BA1379" t="s">
        <v>105</v>
      </c>
      <c r="BB1379">
        <v>79843</v>
      </c>
      <c r="BC1379" t="s">
        <v>79</v>
      </c>
      <c r="BH1379" t="s">
        <v>7421</v>
      </c>
      <c r="BJ1379">
        <v>272629345</v>
      </c>
    </row>
    <row r="1380" spans="1:62" x14ac:dyDescent="0.25">
      <c r="A1380" t="s">
        <v>7545</v>
      </c>
      <c r="B1380" s="2">
        <v>43460</v>
      </c>
      <c r="C1380" t="s">
        <v>63</v>
      </c>
      <c r="D1380" s="3">
        <v>43391.537524988424</v>
      </c>
      <c r="E1380" t="s">
        <v>64</v>
      </c>
      <c r="F1380" s="2">
        <v>43467</v>
      </c>
      <c r="G1380" s="2">
        <v>43555</v>
      </c>
      <c r="H1380" t="s">
        <v>1568</v>
      </c>
      <c r="I1380" t="s">
        <v>1569</v>
      </c>
      <c r="J1380" t="s">
        <v>1570</v>
      </c>
      <c r="K1380" t="s">
        <v>1571</v>
      </c>
      <c r="L1380" t="s">
        <v>1572</v>
      </c>
      <c r="M1380" t="s">
        <v>774</v>
      </c>
      <c r="N1380">
        <v>80478</v>
      </c>
      <c r="O1380" t="s">
        <v>70</v>
      </c>
      <c r="Q1380" t="s">
        <v>1573</v>
      </c>
      <c r="S1380" t="s">
        <v>72</v>
      </c>
      <c r="T1380" t="s">
        <v>1574</v>
      </c>
      <c r="U1380" t="s">
        <v>1575</v>
      </c>
      <c r="V1380" t="s">
        <v>1576</v>
      </c>
      <c r="W1380" t="s">
        <v>774</v>
      </c>
      <c r="X1380" t="s">
        <v>7546</v>
      </c>
      <c r="Y1380" t="str">
        <f>"35-2021"</f>
        <v>35-2021</v>
      </c>
      <c r="Z1380" t="s">
        <v>221</v>
      </c>
      <c r="AA1380">
        <v>721110</v>
      </c>
      <c r="AB1380">
        <v>2</v>
      </c>
      <c r="AC1380">
        <v>2</v>
      </c>
      <c r="AD1380" t="s">
        <v>79</v>
      </c>
      <c r="AE1380" t="s">
        <v>95</v>
      </c>
      <c r="AF1380">
        <v>40</v>
      </c>
      <c r="AG1380" s="4">
        <v>0.25</v>
      </c>
      <c r="AH1380" s="4">
        <v>0.95833333333333337</v>
      </c>
      <c r="AI1380" s="5">
        <v>13.61</v>
      </c>
      <c r="AJ1380">
        <v>20.420000000000002</v>
      </c>
      <c r="AL1380" t="s">
        <v>81</v>
      </c>
      <c r="AM1380" t="s">
        <v>82</v>
      </c>
      <c r="AO1380" t="s">
        <v>213</v>
      </c>
      <c r="AP1380" t="s">
        <v>67</v>
      </c>
      <c r="AQ1380" t="s">
        <v>1577</v>
      </c>
      <c r="AR1380" t="s">
        <v>82</v>
      </c>
      <c r="AT1380" t="s">
        <v>82</v>
      </c>
      <c r="AW1380" t="s">
        <v>72</v>
      </c>
      <c r="AX1380">
        <v>12</v>
      </c>
      <c r="AY1380" t="s">
        <v>1572</v>
      </c>
      <c r="AZ1380" t="s">
        <v>1578</v>
      </c>
      <c r="BA1380" t="s">
        <v>774</v>
      </c>
      <c r="BB1380">
        <v>80478</v>
      </c>
      <c r="BC1380" t="s">
        <v>87</v>
      </c>
      <c r="BH1380" t="s">
        <v>1570</v>
      </c>
      <c r="BJ1380">
        <v>841572729</v>
      </c>
    </row>
    <row r="1381" spans="1:62" x14ac:dyDescent="0.25">
      <c r="A1381" t="s">
        <v>7856</v>
      </c>
      <c r="B1381" s="2">
        <v>43460</v>
      </c>
      <c r="C1381" t="s">
        <v>63</v>
      </c>
      <c r="D1381" s="3">
        <v>43406.844589502318</v>
      </c>
      <c r="E1381" t="s">
        <v>1763</v>
      </c>
      <c r="F1381" s="2">
        <v>43497</v>
      </c>
      <c r="G1381" s="2">
        <v>43799</v>
      </c>
      <c r="H1381" t="s">
        <v>7857</v>
      </c>
      <c r="J1381" t="s">
        <v>7858</v>
      </c>
      <c r="L1381" t="s">
        <v>7272</v>
      </c>
      <c r="M1381" t="s">
        <v>1246</v>
      </c>
      <c r="N1381">
        <v>63376</v>
      </c>
      <c r="O1381" t="s">
        <v>70</v>
      </c>
      <c r="Q1381" t="s">
        <v>7859</v>
      </c>
      <c r="S1381" t="s">
        <v>72</v>
      </c>
      <c r="T1381" t="s">
        <v>73</v>
      </c>
      <c r="U1381" t="s">
        <v>1167</v>
      </c>
      <c r="V1381" t="s">
        <v>75</v>
      </c>
      <c r="W1381" t="s">
        <v>76</v>
      </c>
      <c r="X1381" t="s">
        <v>4052</v>
      </c>
      <c r="Y1381" t="str">
        <f>"47-2051"</f>
        <v>47-2051</v>
      </c>
      <c r="Z1381" t="s">
        <v>1383</v>
      </c>
      <c r="AA1381">
        <v>238110</v>
      </c>
      <c r="AB1381">
        <v>6</v>
      </c>
      <c r="AC1381">
        <v>6</v>
      </c>
      <c r="AD1381" t="s">
        <v>79</v>
      </c>
      <c r="AE1381" t="s">
        <v>95</v>
      </c>
      <c r="AF1381">
        <v>40</v>
      </c>
      <c r="AG1381" s="4">
        <v>0.29166666666666669</v>
      </c>
      <c r="AH1381" s="4">
        <v>0.66666666666666663</v>
      </c>
      <c r="AI1381" s="5">
        <v>20.09</v>
      </c>
      <c r="AJ1381">
        <v>30.14</v>
      </c>
      <c r="AK1381">
        <v>30.14</v>
      </c>
      <c r="AL1381" t="s">
        <v>81</v>
      </c>
      <c r="AM1381" t="s">
        <v>82</v>
      </c>
      <c r="AO1381" t="s">
        <v>83</v>
      </c>
      <c r="AR1381" t="s">
        <v>82</v>
      </c>
      <c r="AT1381" t="s">
        <v>82</v>
      </c>
      <c r="AW1381" t="s">
        <v>72</v>
      </c>
      <c r="AX1381">
        <v>1</v>
      </c>
      <c r="AY1381" t="s">
        <v>3169</v>
      </c>
      <c r="AZ1381" t="s">
        <v>1344</v>
      </c>
      <c r="BA1381" t="s">
        <v>2314</v>
      </c>
      <c r="BB1381">
        <v>46221</v>
      </c>
      <c r="BC1381" t="s">
        <v>79</v>
      </c>
      <c r="BH1381" t="s">
        <v>7860</v>
      </c>
      <c r="BJ1381">
        <v>205440982</v>
      </c>
    </row>
    <row r="1382" spans="1:62" x14ac:dyDescent="0.25">
      <c r="A1382" t="s">
        <v>7861</v>
      </c>
      <c r="B1382" s="2">
        <v>43460</v>
      </c>
      <c r="C1382" t="s">
        <v>63</v>
      </c>
      <c r="D1382" s="3">
        <v>43405.553663159721</v>
      </c>
      <c r="E1382" t="s">
        <v>64</v>
      </c>
      <c r="F1382" s="2">
        <v>43490</v>
      </c>
      <c r="G1382" s="2">
        <v>43763</v>
      </c>
      <c r="H1382" t="s">
        <v>7862</v>
      </c>
      <c r="J1382" t="s">
        <v>7863</v>
      </c>
      <c r="L1382" t="s">
        <v>3421</v>
      </c>
      <c r="M1382" t="s">
        <v>105</v>
      </c>
      <c r="N1382">
        <v>78503</v>
      </c>
      <c r="O1382" t="s">
        <v>70</v>
      </c>
      <c r="Q1382" t="s">
        <v>7864</v>
      </c>
      <c r="S1382" t="s">
        <v>82</v>
      </c>
      <c r="U1382" t="s">
        <v>92</v>
      </c>
      <c r="X1382" t="s">
        <v>6414</v>
      </c>
      <c r="Y1382" t="str">
        <f>"51-9198"</f>
        <v>51-9198</v>
      </c>
      <c r="Z1382" t="s">
        <v>199</v>
      </c>
      <c r="AA1382">
        <v>331312</v>
      </c>
      <c r="AB1382">
        <v>30</v>
      </c>
      <c r="AC1382">
        <v>30</v>
      </c>
      <c r="AD1382" t="s">
        <v>79</v>
      </c>
      <c r="AE1382" t="s">
        <v>95</v>
      </c>
      <c r="AF1382">
        <v>40</v>
      </c>
      <c r="AG1382" s="4">
        <v>0.29166666666666669</v>
      </c>
      <c r="AH1382" s="4">
        <v>0.625</v>
      </c>
      <c r="AI1382" s="5">
        <v>10.62</v>
      </c>
      <c r="AL1382" t="s">
        <v>81</v>
      </c>
      <c r="AM1382" t="s">
        <v>82</v>
      </c>
      <c r="AO1382" t="s">
        <v>83</v>
      </c>
      <c r="AR1382" t="s">
        <v>82</v>
      </c>
      <c r="AT1382" t="s">
        <v>82</v>
      </c>
      <c r="AW1382" t="s">
        <v>72</v>
      </c>
      <c r="AX1382">
        <v>3</v>
      </c>
      <c r="AY1382" t="s">
        <v>3425</v>
      </c>
      <c r="AZ1382" t="s">
        <v>665</v>
      </c>
      <c r="BA1382" t="s">
        <v>105</v>
      </c>
      <c r="BB1382">
        <v>78503</v>
      </c>
      <c r="BC1382" t="s">
        <v>87</v>
      </c>
      <c r="BH1382" t="s">
        <v>7865</v>
      </c>
      <c r="BJ1382">
        <v>742314067</v>
      </c>
    </row>
    <row r="1383" spans="1:62" x14ac:dyDescent="0.25">
      <c r="A1383" t="s">
        <v>8572</v>
      </c>
      <c r="B1383" s="2">
        <v>43460</v>
      </c>
      <c r="C1383" t="s">
        <v>63</v>
      </c>
      <c r="D1383" s="3">
        <v>43407.160821620368</v>
      </c>
      <c r="E1383" t="s">
        <v>91</v>
      </c>
      <c r="H1383" t="s">
        <v>8573</v>
      </c>
      <c r="J1383" t="s">
        <v>6865</v>
      </c>
      <c r="L1383" t="s">
        <v>6866</v>
      </c>
      <c r="M1383" t="s">
        <v>147</v>
      </c>
      <c r="N1383">
        <v>19462</v>
      </c>
      <c r="O1383" t="s">
        <v>70</v>
      </c>
      <c r="Q1383" t="s">
        <v>6867</v>
      </c>
      <c r="S1383" t="s">
        <v>72</v>
      </c>
      <c r="T1383" t="s">
        <v>5946</v>
      </c>
      <c r="U1383" t="s">
        <v>5854</v>
      </c>
      <c r="V1383" t="s">
        <v>6868</v>
      </c>
      <c r="W1383" t="s">
        <v>232</v>
      </c>
      <c r="X1383" t="s">
        <v>106</v>
      </c>
      <c r="Y1383" t="str">
        <f>"37-3011"</f>
        <v>37-3011</v>
      </c>
      <c r="Z1383" t="s">
        <v>94</v>
      </c>
      <c r="AA1383">
        <v>561730</v>
      </c>
      <c r="AB1383">
        <v>16</v>
      </c>
      <c r="AD1383" t="s">
        <v>79</v>
      </c>
      <c r="AE1383" t="s">
        <v>80</v>
      </c>
      <c r="AF1383">
        <v>40</v>
      </c>
      <c r="AG1383" s="4">
        <v>0.29166666666666669</v>
      </c>
      <c r="AH1383" s="4">
        <v>0.64583333333333337</v>
      </c>
      <c r="AI1383" s="5">
        <v>13.31</v>
      </c>
      <c r="AJ1383">
        <v>19.97</v>
      </c>
      <c r="AL1383" t="s">
        <v>81</v>
      </c>
      <c r="AM1383" t="s">
        <v>82</v>
      </c>
      <c r="AO1383" t="s">
        <v>83</v>
      </c>
      <c r="AR1383" t="s">
        <v>82</v>
      </c>
      <c r="AT1383" t="s">
        <v>82</v>
      </c>
      <c r="AW1383" t="s">
        <v>82</v>
      </c>
      <c r="AY1383" t="s">
        <v>2106</v>
      </c>
      <c r="AZ1383" t="s">
        <v>713</v>
      </c>
      <c r="BA1383" t="s">
        <v>69</v>
      </c>
      <c r="BB1383">
        <v>40213</v>
      </c>
      <c r="BC1383" t="s">
        <v>79</v>
      </c>
      <c r="BH1383" t="s">
        <v>8574</v>
      </c>
      <c r="BJ1383">
        <v>581993662</v>
      </c>
    </row>
    <row r="1384" spans="1:62" x14ac:dyDescent="0.25">
      <c r="A1384" t="s">
        <v>8760</v>
      </c>
      <c r="B1384" s="2">
        <v>43460</v>
      </c>
      <c r="C1384" t="s">
        <v>63</v>
      </c>
      <c r="D1384" s="3">
        <v>43434.792704421299</v>
      </c>
      <c r="E1384" t="s">
        <v>91</v>
      </c>
      <c r="H1384" t="s">
        <v>8761</v>
      </c>
      <c r="J1384" t="s">
        <v>8762</v>
      </c>
      <c r="K1384" t="s">
        <v>8763</v>
      </c>
      <c r="L1384" t="s">
        <v>3153</v>
      </c>
      <c r="M1384" t="s">
        <v>2367</v>
      </c>
      <c r="N1384">
        <v>29577</v>
      </c>
      <c r="O1384" t="s">
        <v>70</v>
      </c>
      <c r="Q1384" t="s">
        <v>8764</v>
      </c>
      <c r="S1384" t="s">
        <v>72</v>
      </c>
      <c r="T1384" t="s">
        <v>640</v>
      </c>
      <c r="U1384" t="s">
        <v>641</v>
      </c>
      <c r="V1384" t="s">
        <v>642</v>
      </c>
      <c r="W1384" t="s">
        <v>105</v>
      </c>
      <c r="X1384" t="s">
        <v>106</v>
      </c>
      <c r="Y1384" t="str">
        <f>"37-3011"</f>
        <v>37-3011</v>
      </c>
      <c r="Z1384" t="s">
        <v>94</v>
      </c>
      <c r="AA1384">
        <v>561730</v>
      </c>
      <c r="AB1384">
        <v>15</v>
      </c>
      <c r="AD1384" t="s">
        <v>79</v>
      </c>
      <c r="AE1384" t="s">
        <v>95</v>
      </c>
      <c r="AF1384">
        <v>40</v>
      </c>
      <c r="AG1384" s="4">
        <v>0.29166666666666669</v>
      </c>
      <c r="AH1384" s="4">
        <v>0.70833333333333337</v>
      </c>
      <c r="AI1384" s="5">
        <v>11.9</v>
      </c>
      <c r="AJ1384">
        <v>17.850000000000001</v>
      </c>
      <c r="AK1384">
        <v>19.5</v>
      </c>
      <c r="AL1384" t="s">
        <v>81</v>
      </c>
      <c r="AM1384" t="s">
        <v>82</v>
      </c>
      <c r="AO1384" t="s">
        <v>83</v>
      </c>
      <c r="AR1384" t="s">
        <v>82</v>
      </c>
      <c r="AT1384" t="s">
        <v>82</v>
      </c>
      <c r="AW1384" t="s">
        <v>72</v>
      </c>
      <c r="AX1384">
        <v>3</v>
      </c>
      <c r="AY1384" t="s">
        <v>3153</v>
      </c>
      <c r="AZ1384" t="s">
        <v>3155</v>
      </c>
      <c r="BA1384" t="s">
        <v>2367</v>
      </c>
      <c r="BB1384">
        <v>29577</v>
      </c>
      <c r="BC1384" t="s">
        <v>79</v>
      </c>
      <c r="BH1384" t="s">
        <v>8762</v>
      </c>
      <c r="BJ1384">
        <v>582280274</v>
      </c>
    </row>
    <row r="1385" spans="1:62" x14ac:dyDescent="0.25">
      <c r="A1385" t="s">
        <v>9027</v>
      </c>
      <c r="B1385" s="2">
        <v>43460</v>
      </c>
      <c r="C1385" t="s">
        <v>63</v>
      </c>
      <c r="D1385" s="3">
        <v>43406.837652858798</v>
      </c>
      <c r="E1385" t="s">
        <v>117</v>
      </c>
      <c r="H1385" t="s">
        <v>9028</v>
      </c>
      <c r="J1385" t="s">
        <v>9029</v>
      </c>
      <c r="L1385" t="s">
        <v>9030</v>
      </c>
      <c r="M1385" t="s">
        <v>147</v>
      </c>
      <c r="N1385">
        <v>19047</v>
      </c>
      <c r="O1385" t="s">
        <v>70</v>
      </c>
      <c r="Q1385" t="s">
        <v>9031</v>
      </c>
      <c r="S1385" t="s">
        <v>72</v>
      </c>
      <c r="T1385" t="s">
        <v>5117</v>
      </c>
      <c r="U1385" t="s">
        <v>5118</v>
      </c>
      <c r="V1385" t="s">
        <v>2222</v>
      </c>
      <c r="W1385" t="s">
        <v>278</v>
      </c>
      <c r="X1385" t="s">
        <v>106</v>
      </c>
      <c r="Y1385" t="str">
        <f>"37-3011"</f>
        <v>37-3011</v>
      </c>
      <c r="Z1385" t="s">
        <v>94</v>
      </c>
      <c r="AA1385">
        <v>561730</v>
      </c>
      <c r="AB1385">
        <v>15</v>
      </c>
      <c r="AD1385" t="s">
        <v>79</v>
      </c>
      <c r="AE1385" t="s">
        <v>80</v>
      </c>
      <c r="AF1385">
        <v>35</v>
      </c>
      <c r="AG1385" s="4">
        <v>0.29166666666666669</v>
      </c>
      <c r="AH1385" s="4">
        <v>0.66666666666666663</v>
      </c>
      <c r="AI1385" s="5">
        <v>15.35</v>
      </c>
      <c r="AJ1385">
        <v>23.03</v>
      </c>
      <c r="AL1385" t="s">
        <v>81</v>
      </c>
      <c r="AM1385" t="s">
        <v>82</v>
      </c>
      <c r="AO1385" t="s">
        <v>83</v>
      </c>
      <c r="AR1385" t="s">
        <v>82</v>
      </c>
      <c r="AT1385" t="s">
        <v>82</v>
      </c>
      <c r="AW1385" t="s">
        <v>72</v>
      </c>
      <c r="AX1385">
        <v>3</v>
      </c>
      <c r="AY1385" t="s">
        <v>9032</v>
      </c>
      <c r="AZ1385" t="s">
        <v>1521</v>
      </c>
      <c r="BA1385" t="s">
        <v>147</v>
      </c>
      <c r="BB1385">
        <v>19047</v>
      </c>
      <c r="BC1385" t="s">
        <v>79</v>
      </c>
      <c r="BH1385" t="s">
        <v>9029</v>
      </c>
      <c r="BJ1385">
        <v>264818917</v>
      </c>
    </row>
    <row r="1386" spans="1:62" x14ac:dyDescent="0.25">
      <c r="A1386" t="s">
        <v>10137</v>
      </c>
      <c r="B1386" s="2">
        <v>43460</v>
      </c>
      <c r="C1386" t="s">
        <v>63</v>
      </c>
      <c r="D1386" s="3">
        <v>43409.522251655093</v>
      </c>
      <c r="E1386" t="s">
        <v>91</v>
      </c>
      <c r="H1386" t="s">
        <v>10138</v>
      </c>
      <c r="J1386" t="s">
        <v>10139</v>
      </c>
      <c r="L1386" t="s">
        <v>1629</v>
      </c>
      <c r="M1386" t="s">
        <v>821</v>
      </c>
      <c r="N1386">
        <v>97501</v>
      </c>
      <c r="O1386" t="s">
        <v>70</v>
      </c>
      <c r="Q1386" t="s">
        <v>10140</v>
      </c>
      <c r="S1386" t="s">
        <v>72</v>
      </c>
      <c r="T1386" t="s">
        <v>878</v>
      </c>
      <c r="U1386" t="s">
        <v>8240</v>
      </c>
      <c r="V1386" t="s">
        <v>880</v>
      </c>
      <c r="W1386" t="s">
        <v>881</v>
      </c>
      <c r="X1386" t="s">
        <v>1092</v>
      </c>
      <c r="Y1386" t="str">
        <f>"45-4011"</f>
        <v>45-4011</v>
      </c>
      <c r="Z1386" t="s">
        <v>763</v>
      </c>
      <c r="AA1386">
        <v>115310</v>
      </c>
      <c r="AB1386">
        <v>69</v>
      </c>
      <c r="AD1386" t="s">
        <v>79</v>
      </c>
      <c r="AE1386" t="s">
        <v>95</v>
      </c>
      <c r="AF1386">
        <v>40</v>
      </c>
      <c r="AG1386" s="4">
        <v>0.29166666666666669</v>
      </c>
      <c r="AH1386" s="4">
        <v>0.66666666666666663</v>
      </c>
      <c r="AI1386" s="6">
        <v>12</v>
      </c>
      <c r="AJ1386">
        <v>18</v>
      </c>
      <c r="AK1386">
        <v>27.02</v>
      </c>
      <c r="AL1386" t="s">
        <v>81</v>
      </c>
      <c r="AM1386" t="s">
        <v>82</v>
      </c>
      <c r="AO1386" t="s">
        <v>83</v>
      </c>
      <c r="AR1386" t="s">
        <v>82</v>
      </c>
      <c r="AT1386" t="s">
        <v>82</v>
      </c>
      <c r="AW1386" t="s">
        <v>82</v>
      </c>
      <c r="AY1386" t="s">
        <v>1629</v>
      </c>
      <c r="AZ1386" t="s">
        <v>1588</v>
      </c>
      <c r="BA1386" t="s">
        <v>821</v>
      </c>
      <c r="BB1386">
        <v>97501</v>
      </c>
      <c r="BC1386" t="s">
        <v>79</v>
      </c>
      <c r="BH1386" t="s">
        <v>10141</v>
      </c>
      <c r="BJ1386">
        <v>821855673</v>
      </c>
    </row>
    <row r="1387" spans="1:62" x14ac:dyDescent="0.25">
      <c r="A1387" t="s">
        <v>10296</v>
      </c>
      <c r="B1387" s="2">
        <v>43460</v>
      </c>
      <c r="C1387" t="s">
        <v>63</v>
      </c>
      <c r="D1387" s="3">
        <v>43406.833452013889</v>
      </c>
      <c r="E1387" t="s">
        <v>91</v>
      </c>
      <c r="H1387" t="s">
        <v>10297</v>
      </c>
      <c r="J1387" t="s">
        <v>10298</v>
      </c>
      <c r="L1387" t="s">
        <v>4044</v>
      </c>
      <c r="M1387" t="s">
        <v>105</v>
      </c>
      <c r="N1387">
        <v>78666</v>
      </c>
      <c r="O1387" t="s">
        <v>70</v>
      </c>
      <c r="Q1387" t="s">
        <v>10299</v>
      </c>
      <c r="S1387" t="s">
        <v>72</v>
      </c>
      <c r="T1387" t="s">
        <v>3749</v>
      </c>
      <c r="U1387" t="s">
        <v>3750</v>
      </c>
      <c r="V1387" t="s">
        <v>642</v>
      </c>
      <c r="W1387" t="s">
        <v>105</v>
      </c>
      <c r="X1387" t="s">
        <v>326</v>
      </c>
      <c r="Y1387" t="str">
        <f>"47-2061"</f>
        <v>47-2061</v>
      </c>
      <c r="Z1387" t="s">
        <v>326</v>
      </c>
      <c r="AA1387">
        <v>238110</v>
      </c>
      <c r="AB1387">
        <v>18</v>
      </c>
      <c r="AD1387" t="s">
        <v>79</v>
      </c>
      <c r="AE1387" t="s">
        <v>95</v>
      </c>
      <c r="AF1387">
        <v>40</v>
      </c>
      <c r="AG1387" s="4">
        <v>0.29166666666666669</v>
      </c>
      <c r="AH1387" s="4">
        <v>0.66666666666666663</v>
      </c>
      <c r="AI1387" s="5">
        <v>15.2</v>
      </c>
      <c r="AJ1387">
        <v>22.8</v>
      </c>
      <c r="AK1387">
        <v>27</v>
      </c>
      <c r="AL1387" t="s">
        <v>81</v>
      </c>
      <c r="AM1387" t="s">
        <v>82</v>
      </c>
      <c r="AO1387" t="s">
        <v>83</v>
      </c>
      <c r="AR1387" t="s">
        <v>82</v>
      </c>
      <c r="AT1387" t="s">
        <v>82</v>
      </c>
      <c r="AW1387" t="s">
        <v>82</v>
      </c>
      <c r="AY1387" t="s">
        <v>4044</v>
      </c>
      <c r="AZ1387" t="s">
        <v>4046</v>
      </c>
      <c r="BA1387" t="s">
        <v>105</v>
      </c>
      <c r="BB1387">
        <v>78666</v>
      </c>
      <c r="BC1387" t="s">
        <v>79</v>
      </c>
      <c r="BH1387" t="s">
        <v>10300</v>
      </c>
      <c r="BJ1387">
        <v>472639217</v>
      </c>
    </row>
    <row r="1388" spans="1:62" x14ac:dyDescent="0.25">
      <c r="A1388" t="s">
        <v>10392</v>
      </c>
      <c r="B1388" s="2">
        <v>43460</v>
      </c>
      <c r="C1388" t="s">
        <v>63</v>
      </c>
      <c r="D1388" s="3">
        <v>43405.492892662034</v>
      </c>
      <c r="E1388" t="s">
        <v>117</v>
      </c>
      <c r="H1388" t="s">
        <v>3963</v>
      </c>
      <c r="I1388" t="s">
        <v>3964</v>
      </c>
      <c r="J1388" t="s">
        <v>3965</v>
      </c>
      <c r="K1388" t="s">
        <v>130</v>
      </c>
      <c r="L1388" t="s">
        <v>489</v>
      </c>
      <c r="M1388" t="s">
        <v>298</v>
      </c>
      <c r="N1388">
        <v>4101</v>
      </c>
      <c r="O1388" t="s">
        <v>70</v>
      </c>
      <c r="P1388" t="s">
        <v>130</v>
      </c>
      <c r="Q1388" t="s">
        <v>3966</v>
      </c>
      <c r="S1388" t="s">
        <v>82</v>
      </c>
      <c r="U1388" t="s">
        <v>92</v>
      </c>
      <c r="X1388" t="s">
        <v>3967</v>
      </c>
      <c r="Y1388" t="str">
        <f>"35-2014"</f>
        <v>35-2014</v>
      </c>
      <c r="Z1388" t="s">
        <v>301</v>
      </c>
      <c r="AA1388">
        <v>7221</v>
      </c>
      <c r="AB1388">
        <v>2</v>
      </c>
      <c r="AD1388" t="s">
        <v>79</v>
      </c>
      <c r="AE1388" t="s">
        <v>80</v>
      </c>
      <c r="AF1388">
        <v>40</v>
      </c>
      <c r="AG1388" s="4">
        <v>0.45833333333333331</v>
      </c>
      <c r="AH1388" s="4">
        <v>0.91666666666666663</v>
      </c>
      <c r="AI1388" s="5">
        <v>13.25</v>
      </c>
      <c r="AJ1388">
        <v>19.88</v>
      </c>
      <c r="AK1388">
        <v>21.75</v>
      </c>
      <c r="AL1388" t="s">
        <v>81</v>
      </c>
      <c r="AM1388" t="s">
        <v>82</v>
      </c>
      <c r="AO1388" t="s">
        <v>83</v>
      </c>
      <c r="AP1388" t="s">
        <v>158</v>
      </c>
      <c r="AQ1388" t="s">
        <v>3969</v>
      </c>
      <c r="AR1388" t="s">
        <v>82</v>
      </c>
      <c r="AT1388" t="s">
        <v>82</v>
      </c>
      <c r="AW1388" t="s">
        <v>72</v>
      </c>
      <c r="AX1388">
        <v>12</v>
      </c>
      <c r="AY1388" t="s">
        <v>489</v>
      </c>
      <c r="AZ1388" t="s">
        <v>3970</v>
      </c>
      <c r="BA1388" t="s">
        <v>298</v>
      </c>
      <c r="BB1388">
        <v>4101</v>
      </c>
      <c r="BC1388" t="s">
        <v>87</v>
      </c>
      <c r="BH1388" t="s">
        <v>3965</v>
      </c>
      <c r="BI1388" t="s">
        <v>130</v>
      </c>
      <c r="BJ1388">
        <v>10497673</v>
      </c>
    </row>
    <row r="1389" spans="1:62" x14ac:dyDescent="0.25">
      <c r="A1389" t="s">
        <v>10847</v>
      </c>
      <c r="B1389" s="2">
        <v>43460</v>
      </c>
      <c r="C1389" t="s">
        <v>63</v>
      </c>
      <c r="D1389" s="3">
        <v>43406.40169353009</v>
      </c>
      <c r="E1389" t="s">
        <v>282</v>
      </c>
      <c r="F1389" s="2">
        <v>43481</v>
      </c>
      <c r="G1389" s="2">
        <v>43738</v>
      </c>
      <c r="H1389" t="s">
        <v>10848</v>
      </c>
      <c r="J1389" t="s">
        <v>10849</v>
      </c>
      <c r="K1389" t="s">
        <v>10850</v>
      </c>
      <c r="L1389" t="s">
        <v>10851</v>
      </c>
      <c r="M1389" t="s">
        <v>595</v>
      </c>
      <c r="N1389">
        <v>99835</v>
      </c>
      <c r="O1389" t="s">
        <v>70</v>
      </c>
      <c r="Q1389" t="s">
        <v>10852</v>
      </c>
      <c r="S1389" t="s">
        <v>72</v>
      </c>
      <c r="T1389" t="s">
        <v>4709</v>
      </c>
      <c r="U1389" t="s">
        <v>4710</v>
      </c>
      <c r="V1389" t="s">
        <v>4711</v>
      </c>
      <c r="W1389" t="s">
        <v>136</v>
      </c>
      <c r="X1389" t="s">
        <v>864</v>
      </c>
      <c r="Y1389" t="str">
        <f>"51-3022"</f>
        <v>51-3022</v>
      </c>
      <c r="Z1389" t="s">
        <v>865</v>
      </c>
      <c r="AA1389">
        <v>311712</v>
      </c>
      <c r="AB1389">
        <v>900</v>
      </c>
      <c r="AC1389">
        <v>897</v>
      </c>
      <c r="AD1389" t="s">
        <v>79</v>
      </c>
      <c r="AE1389" t="s">
        <v>80</v>
      </c>
      <c r="AF1389">
        <v>35</v>
      </c>
      <c r="AG1389" s="4">
        <v>0.25</v>
      </c>
      <c r="AH1389" s="4">
        <v>0.91666666666666663</v>
      </c>
      <c r="AI1389" s="5">
        <v>12.64</v>
      </c>
      <c r="AJ1389">
        <v>18.96</v>
      </c>
      <c r="AL1389" t="s">
        <v>81</v>
      </c>
      <c r="AM1389" t="s">
        <v>82</v>
      </c>
      <c r="AO1389" t="s">
        <v>83</v>
      </c>
      <c r="AR1389" t="s">
        <v>82</v>
      </c>
      <c r="AT1389" t="s">
        <v>82</v>
      </c>
      <c r="AW1389" t="s">
        <v>82</v>
      </c>
      <c r="AY1389" t="s">
        <v>10851</v>
      </c>
      <c r="AZ1389" t="s">
        <v>10853</v>
      </c>
      <c r="BA1389" t="s">
        <v>595</v>
      </c>
      <c r="BB1389">
        <v>99835</v>
      </c>
      <c r="BC1389" t="s">
        <v>79</v>
      </c>
      <c r="BH1389" t="s">
        <v>10854</v>
      </c>
      <c r="BI1389" t="s">
        <v>9417</v>
      </c>
      <c r="BJ1389">
        <v>205552025</v>
      </c>
    </row>
    <row r="1390" spans="1:62" x14ac:dyDescent="0.25">
      <c r="A1390" t="s">
        <v>12460</v>
      </c>
      <c r="B1390" s="2">
        <v>43460</v>
      </c>
      <c r="C1390" t="s">
        <v>63</v>
      </c>
      <c r="D1390" s="3">
        <v>43416.171183113423</v>
      </c>
      <c r="E1390" t="s">
        <v>282</v>
      </c>
      <c r="F1390" s="2">
        <v>43502</v>
      </c>
      <c r="G1390" s="2">
        <v>43769</v>
      </c>
      <c r="H1390" t="s">
        <v>12128</v>
      </c>
      <c r="I1390" t="s">
        <v>12129</v>
      </c>
      <c r="J1390" t="s">
        <v>12130</v>
      </c>
      <c r="L1390" t="s">
        <v>8954</v>
      </c>
      <c r="M1390" t="s">
        <v>105</v>
      </c>
      <c r="N1390">
        <v>78223</v>
      </c>
      <c r="O1390" t="s">
        <v>70</v>
      </c>
      <c r="Q1390" t="s">
        <v>12131</v>
      </c>
      <c r="S1390" t="s">
        <v>72</v>
      </c>
      <c r="T1390" t="s">
        <v>12461</v>
      </c>
      <c r="U1390" t="s">
        <v>12132</v>
      </c>
      <c r="V1390" t="s">
        <v>3370</v>
      </c>
      <c r="W1390" t="s">
        <v>105</v>
      </c>
      <c r="X1390" t="s">
        <v>1197</v>
      </c>
      <c r="Y1390" t="str">
        <f>"47-2061"</f>
        <v>47-2061</v>
      </c>
      <c r="Z1390" t="s">
        <v>326</v>
      </c>
      <c r="AA1390">
        <v>238110</v>
      </c>
      <c r="AB1390">
        <v>36</v>
      </c>
      <c r="AC1390">
        <v>32</v>
      </c>
      <c r="AD1390" t="s">
        <v>79</v>
      </c>
      <c r="AE1390" t="s">
        <v>95</v>
      </c>
      <c r="AF1390">
        <v>40</v>
      </c>
      <c r="AG1390" s="4">
        <v>0.29166666666666669</v>
      </c>
      <c r="AH1390" s="4">
        <v>0.66666666666666663</v>
      </c>
      <c r="AI1390" s="5">
        <v>16.420000000000002</v>
      </c>
      <c r="AJ1390">
        <v>0</v>
      </c>
      <c r="AK1390">
        <v>0</v>
      </c>
      <c r="AL1390" t="s">
        <v>81</v>
      </c>
      <c r="AM1390" t="s">
        <v>82</v>
      </c>
      <c r="AO1390" t="s">
        <v>83</v>
      </c>
      <c r="AR1390" t="s">
        <v>82</v>
      </c>
      <c r="AT1390" t="s">
        <v>82</v>
      </c>
      <c r="AW1390" t="s">
        <v>72</v>
      </c>
      <c r="AX1390">
        <v>6</v>
      </c>
      <c r="AY1390" t="s">
        <v>10389</v>
      </c>
      <c r="AZ1390" t="s">
        <v>4612</v>
      </c>
      <c r="BA1390" t="s">
        <v>714</v>
      </c>
      <c r="BB1390">
        <v>70767</v>
      </c>
      <c r="BC1390" t="s">
        <v>79</v>
      </c>
      <c r="BH1390" t="s">
        <v>12133</v>
      </c>
      <c r="BJ1390">
        <v>800603731</v>
      </c>
    </row>
    <row r="1391" spans="1:62" x14ac:dyDescent="0.25">
      <c r="A1391" t="s">
        <v>12651</v>
      </c>
      <c r="B1391" s="2">
        <v>43460</v>
      </c>
      <c r="C1391" t="s">
        <v>63</v>
      </c>
      <c r="D1391" s="3">
        <v>43420.793178657404</v>
      </c>
      <c r="E1391" t="s">
        <v>1763</v>
      </c>
      <c r="F1391" s="2">
        <v>43511</v>
      </c>
      <c r="G1391" s="2">
        <v>43814</v>
      </c>
      <c r="H1391" t="s">
        <v>12652</v>
      </c>
      <c r="J1391" t="s">
        <v>12653</v>
      </c>
      <c r="L1391" t="s">
        <v>12654</v>
      </c>
      <c r="M1391" t="s">
        <v>1246</v>
      </c>
      <c r="N1391">
        <v>63341</v>
      </c>
      <c r="O1391" t="s">
        <v>70</v>
      </c>
      <c r="Q1391" t="s">
        <v>12655</v>
      </c>
      <c r="S1391" t="s">
        <v>72</v>
      </c>
      <c r="T1391" t="s">
        <v>12656</v>
      </c>
      <c r="U1391" t="s">
        <v>4263</v>
      </c>
      <c r="V1391" t="s">
        <v>1225</v>
      </c>
      <c r="W1391" t="s">
        <v>105</v>
      </c>
      <c r="X1391" t="s">
        <v>106</v>
      </c>
      <c r="Y1391" t="str">
        <f>"37-3011"</f>
        <v>37-3011</v>
      </c>
      <c r="Z1391" t="s">
        <v>94</v>
      </c>
      <c r="AA1391">
        <v>561730</v>
      </c>
      <c r="AB1391">
        <v>28</v>
      </c>
      <c r="AC1391">
        <v>28</v>
      </c>
      <c r="AD1391" t="s">
        <v>79</v>
      </c>
      <c r="AE1391" t="s">
        <v>80</v>
      </c>
      <c r="AF1391">
        <v>40</v>
      </c>
      <c r="AG1391" s="4">
        <v>0.33333333333333331</v>
      </c>
      <c r="AH1391" s="4">
        <v>0.70833333333333337</v>
      </c>
      <c r="AI1391" s="5">
        <v>14.52</v>
      </c>
      <c r="AJ1391">
        <v>21.78</v>
      </c>
      <c r="AL1391" t="s">
        <v>81</v>
      </c>
      <c r="AM1391" t="s">
        <v>82</v>
      </c>
      <c r="AO1391" t="s">
        <v>83</v>
      </c>
      <c r="AR1391" t="s">
        <v>82</v>
      </c>
      <c r="AT1391" t="s">
        <v>82</v>
      </c>
      <c r="AW1391" t="s">
        <v>82</v>
      </c>
      <c r="AY1391" t="s">
        <v>12654</v>
      </c>
      <c r="AZ1391" t="s">
        <v>1707</v>
      </c>
      <c r="BA1391" t="s">
        <v>1246</v>
      </c>
      <c r="BB1391">
        <v>63341</v>
      </c>
      <c r="BC1391" t="s">
        <v>79</v>
      </c>
      <c r="BH1391" t="s">
        <v>12653</v>
      </c>
      <c r="BJ1391">
        <v>421583553</v>
      </c>
    </row>
    <row r="1392" spans="1:62" x14ac:dyDescent="0.25">
      <c r="A1392" t="s">
        <v>12966</v>
      </c>
      <c r="B1392" s="2">
        <v>43460</v>
      </c>
      <c r="C1392" t="s">
        <v>63</v>
      </c>
      <c r="D1392" s="3">
        <v>43419.490659189818</v>
      </c>
      <c r="E1392" t="s">
        <v>64</v>
      </c>
      <c r="F1392" s="2">
        <v>43500</v>
      </c>
      <c r="G1392" s="2">
        <v>43791</v>
      </c>
      <c r="H1392" t="s">
        <v>12967</v>
      </c>
      <c r="J1392" t="s">
        <v>12968</v>
      </c>
      <c r="L1392" t="s">
        <v>6150</v>
      </c>
      <c r="M1392" t="s">
        <v>105</v>
      </c>
      <c r="N1392">
        <v>78641</v>
      </c>
      <c r="O1392" t="s">
        <v>70</v>
      </c>
      <c r="Q1392" t="s">
        <v>12969</v>
      </c>
      <c r="S1392" t="s">
        <v>72</v>
      </c>
      <c r="T1392" t="s">
        <v>11888</v>
      </c>
      <c r="U1392" t="s">
        <v>11889</v>
      </c>
      <c r="V1392" t="s">
        <v>863</v>
      </c>
      <c r="W1392" t="s">
        <v>105</v>
      </c>
      <c r="X1392" t="s">
        <v>5516</v>
      </c>
      <c r="Y1392" t="str">
        <f>"37-3011"</f>
        <v>37-3011</v>
      </c>
      <c r="Z1392" t="s">
        <v>94</v>
      </c>
      <c r="AA1392">
        <v>561730</v>
      </c>
      <c r="AB1392">
        <v>6</v>
      </c>
      <c r="AC1392">
        <v>6</v>
      </c>
      <c r="AD1392" t="s">
        <v>79</v>
      </c>
      <c r="AE1392" t="s">
        <v>95</v>
      </c>
      <c r="AF1392">
        <v>40</v>
      </c>
      <c r="AG1392" s="4">
        <v>0.3125</v>
      </c>
      <c r="AH1392" s="4">
        <v>0.6875</v>
      </c>
      <c r="AI1392" s="5">
        <v>13.91</v>
      </c>
      <c r="AJ1392">
        <v>20.87</v>
      </c>
      <c r="AK1392">
        <v>21.75</v>
      </c>
      <c r="AL1392" t="s">
        <v>81</v>
      </c>
      <c r="AM1392" t="s">
        <v>82</v>
      </c>
      <c r="AO1392" t="s">
        <v>83</v>
      </c>
      <c r="AR1392" t="s">
        <v>82</v>
      </c>
      <c r="AT1392" t="s">
        <v>82</v>
      </c>
      <c r="AW1392" t="s">
        <v>72</v>
      </c>
      <c r="AX1392">
        <v>3</v>
      </c>
      <c r="AY1392" t="s">
        <v>6150</v>
      </c>
      <c r="AZ1392" t="s">
        <v>2062</v>
      </c>
      <c r="BA1392" t="s">
        <v>105</v>
      </c>
      <c r="BB1392">
        <v>78641</v>
      </c>
      <c r="BC1392" t="s">
        <v>79</v>
      </c>
      <c r="BH1392" t="s">
        <v>12970</v>
      </c>
      <c r="BJ1392">
        <v>742925063</v>
      </c>
    </row>
    <row r="1393" spans="1:62" x14ac:dyDescent="0.25">
      <c r="A1393" t="s">
        <v>13274</v>
      </c>
      <c r="B1393" s="2">
        <v>43460</v>
      </c>
      <c r="C1393" t="s">
        <v>63</v>
      </c>
      <c r="D1393" s="3">
        <v>43434.796876377317</v>
      </c>
      <c r="E1393" t="s">
        <v>64</v>
      </c>
      <c r="F1393" s="2">
        <v>43525</v>
      </c>
      <c r="G1393" s="2">
        <v>43769</v>
      </c>
      <c r="H1393" t="s">
        <v>13275</v>
      </c>
      <c r="J1393" t="s">
        <v>13276</v>
      </c>
      <c r="L1393" t="s">
        <v>2379</v>
      </c>
      <c r="M1393" t="s">
        <v>1064</v>
      </c>
      <c r="N1393">
        <v>37321</v>
      </c>
      <c r="O1393" t="s">
        <v>70</v>
      </c>
      <c r="Q1393" t="s">
        <v>13277</v>
      </c>
      <c r="S1393" t="s">
        <v>72</v>
      </c>
      <c r="T1393" t="s">
        <v>878</v>
      </c>
      <c r="U1393" t="s">
        <v>4414</v>
      </c>
      <c r="V1393" t="s">
        <v>2620</v>
      </c>
      <c r="W1393" t="s">
        <v>881</v>
      </c>
      <c r="X1393" t="s">
        <v>13278</v>
      </c>
      <c r="Y1393" t="str">
        <f>"53-7063"</f>
        <v>53-7063</v>
      </c>
      <c r="Z1393" t="s">
        <v>13279</v>
      </c>
      <c r="AA1393">
        <v>212311</v>
      </c>
      <c r="AB1393">
        <v>25</v>
      </c>
      <c r="AC1393">
        <v>25</v>
      </c>
      <c r="AD1393" t="s">
        <v>79</v>
      </c>
      <c r="AE1393" t="s">
        <v>95</v>
      </c>
      <c r="AF1393">
        <v>40</v>
      </c>
      <c r="AG1393" s="4">
        <v>0.33333333333333331</v>
      </c>
      <c r="AH1393" s="4">
        <v>0.70833333333333337</v>
      </c>
      <c r="AI1393" s="5">
        <v>17.190000000000001</v>
      </c>
      <c r="AJ1393">
        <v>25.79</v>
      </c>
      <c r="AL1393" t="s">
        <v>81</v>
      </c>
      <c r="AM1393" t="s">
        <v>82</v>
      </c>
      <c r="AO1393" t="s">
        <v>83</v>
      </c>
      <c r="AR1393" t="s">
        <v>82</v>
      </c>
      <c r="AT1393" t="s">
        <v>82</v>
      </c>
      <c r="AW1393" t="s">
        <v>82</v>
      </c>
      <c r="AY1393" t="s">
        <v>2379</v>
      </c>
      <c r="AZ1393" t="s">
        <v>2386</v>
      </c>
      <c r="BA1393" t="s">
        <v>1064</v>
      </c>
      <c r="BB1393">
        <v>37321</v>
      </c>
      <c r="BC1393" t="s">
        <v>79</v>
      </c>
      <c r="BH1393" t="s">
        <v>13280</v>
      </c>
      <c r="BJ1393">
        <v>830895831</v>
      </c>
    </row>
    <row r="1394" spans="1:62" x14ac:dyDescent="0.25">
      <c r="A1394" t="s">
        <v>13316</v>
      </c>
      <c r="B1394" s="2">
        <v>43460</v>
      </c>
      <c r="C1394" t="s">
        <v>63</v>
      </c>
      <c r="D1394" s="3">
        <v>43419.567334282408</v>
      </c>
      <c r="E1394" t="s">
        <v>64</v>
      </c>
      <c r="F1394" s="2">
        <v>43500</v>
      </c>
      <c r="G1394" s="2">
        <v>43791</v>
      </c>
      <c r="H1394" t="s">
        <v>13317</v>
      </c>
      <c r="J1394" t="s">
        <v>13318</v>
      </c>
      <c r="L1394" t="s">
        <v>6150</v>
      </c>
      <c r="M1394" t="s">
        <v>105</v>
      </c>
      <c r="N1394">
        <v>78641</v>
      </c>
      <c r="O1394" t="s">
        <v>70</v>
      </c>
      <c r="Q1394" t="s">
        <v>13319</v>
      </c>
      <c r="S1394" t="s">
        <v>72</v>
      </c>
      <c r="T1394" t="s">
        <v>11888</v>
      </c>
      <c r="U1394" t="s">
        <v>11889</v>
      </c>
      <c r="V1394" t="s">
        <v>863</v>
      </c>
      <c r="W1394" t="s">
        <v>105</v>
      </c>
      <c r="X1394" t="s">
        <v>5516</v>
      </c>
      <c r="Y1394" t="str">
        <f>"37-3011"</f>
        <v>37-3011</v>
      </c>
      <c r="Z1394" t="s">
        <v>94</v>
      </c>
      <c r="AA1394">
        <v>561730</v>
      </c>
      <c r="AB1394">
        <v>20</v>
      </c>
      <c r="AC1394">
        <v>20</v>
      </c>
      <c r="AD1394" t="s">
        <v>79</v>
      </c>
      <c r="AE1394" t="s">
        <v>95</v>
      </c>
      <c r="AF1394">
        <v>40</v>
      </c>
      <c r="AG1394" s="4">
        <v>0.29166666666666669</v>
      </c>
      <c r="AH1394" s="4">
        <v>0.66666666666666663</v>
      </c>
      <c r="AI1394" s="5">
        <v>13.91</v>
      </c>
      <c r="AJ1394">
        <v>20.87</v>
      </c>
      <c r="AK1394">
        <v>22.5</v>
      </c>
      <c r="AL1394" t="s">
        <v>81</v>
      </c>
      <c r="AM1394" t="s">
        <v>82</v>
      </c>
      <c r="AO1394" t="s">
        <v>83</v>
      </c>
      <c r="AR1394" t="s">
        <v>82</v>
      </c>
      <c r="AT1394" t="s">
        <v>82</v>
      </c>
      <c r="AW1394" t="s">
        <v>72</v>
      </c>
      <c r="AX1394">
        <v>3</v>
      </c>
      <c r="AY1394" t="s">
        <v>6150</v>
      </c>
      <c r="AZ1394" t="s">
        <v>2062</v>
      </c>
      <c r="BA1394" t="s">
        <v>105</v>
      </c>
      <c r="BB1394">
        <v>78641</v>
      </c>
      <c r="BC1394" t="s">
        <v>79</v>
      </c>
      <c r="BH1394" t="s">
        <v>13318</v>
      </c>
      <c r="BJ1394">
        <v>271396734</v>
      </c>
    </row>
    <row r="1395" spans="1:62" x14ac:dyDescent="0.25">
      <c r="A1395" t="s">
        <v>13701</v>
      </c>
      <c r="B1395" s="2">
        <v>43460</v>
      </c>
      <c r="C1395" t="s">
        <v>63</v>
      </c>
      <c r="D1395" s="3">
        <v>43420.232784432868</v>
      </c>
      <c r="E1395" t="s">
        <v>91</v>
      </c>
      <c r="H1395" t="s">
        <v>13702</v>
      </c>
      <c r="I1395" t="s">
        <v>13702</v>
      </c>
      <c r="J1395" t="s">
        <v>13703</v>
      </c>
      <c r="K1395" t="s">
        <v>67</v>
      </c>
      <c r="L1395" t="s">
        <v>13704</v>
      </c>
      <c r="M1395" t="s">
        <v>86</v>
      </c>
      <c r="N1395">
        <v>34275</v>
      </c>
      <c r="O1395" t="s">
        <v>70</v>
      </c>
      <c r="P1395" t="s">
        <v>67</v>
      </c>
      <c r="Q1395" t="s">
        <v>13705</v>
      </c>
      <c r="S1395" t="s">
        <v>72</v>
      </c>
      <c r="T1395" t="s">
        <v>3529</v>
      </c>
      <c r="U1395" t="s">
        <v>3530</v>
      </c>
      <c r="V1395" t="s">
        <v>3531</v>
      </c>
      <c r="W1395" t="s">
        <v>232</v>
      </c>
      <c r="X1395" t="s">
        <v>11116</v>
      </c>
      <c r="Y1395" t="str">
        <f>"53-7062"</f>
        <v>53-7062</v>
      </c>
      <c r="Z1395" t="s">
        <v>337</v>
      </c>
      <c r="AA1395">
        <v>332212</v>
      </c>
      <c r="AB1395">
        <v>2</v>
      </c>
      <c r="AD1395" t="s">
        <v>79</v>
      </c>
      <c r="AE1395" t="s">
        <v>95</v>
      </c>
      <c r="AF1395">
        <v>40</v>
      </c>
      <c r="AG1395" s="4">
        <v>0.29166666666666669</v>
      </c>
      <c r="AH1395" s="4">
        <v>0.625</v>
      </c>
      <c r="AI1395" s="5">
        <v>12.44</v>
      </c>
      <c r="AJ1395">
        <v>18.66</v>
      </c>
      <c r="AK1395">
        <v>18.66</v>
      </c>
      <c r="AL1395" t="s">
        <v>81</v>
      </c>
      <c r="AM1395" t="s">
        <v>82</v>
      </c>
      <c r="AO1395" t="s">
        <v>83</v>
      </c>
      <c r="AP1395" t="s">
        <v>67</v>
      </c>
      <c r="AQ1395" t="s">
        <v>662</v>
      </c>
      <c r="AR1395" t="s">
        <v>82</v>
      </c>
      <c r="AT1395" t="s">
        <v>82</v>
      </c>
      <c r="AW1395" t="s">
        <v>82</v>
      </c>
      <c r="AY1395" t="s">
        <v>13704</v>
      </c>
      <c r="AZ1395" t="s">
        <v>7332</v>
      </c>
      <c r="BA1395" t="s">
        <v>86</v>
      </c>
      <c r="BB1395">
        <v>34275</v>
      </c>
      <c r="BC1395" t="s">
        <v>79</v>
      </c>
      <c r="BH1395" t="s">
        <v>13703</v>
      </c>
      <c r="BI1395" t="s">
        <v>67</v>
      </c>
      <c r="BJ1395">
        <v>650937278</v>
      </c>
    </row>
    <row r="1396" spans="1:62" x14ac:dyDescent="0.25">
      <c r="A1396" t="s">
        <v>14580</v>
      </c>
      <c r="B1396" s="2">
        <v>43460</v>
      </c>
      <c r="C1396" t="s">
        <v>63</v>
      </c>
      <c r="D1396" s="3">
        <v>43422.416410833335</v>
      </c>
      <c r="E1396" t="s">
        <v>1763</v>
      </c>
      <c r="F1396" s="2">
        <v>43497</v>
      </c>
      <c r="G1396" s="2">
        <v>43770</v>
      </c>
      <c r="H1396" t="s">
        <v>14581</v>
      </c>
      <c r="J1396" t="s">
        <v>14582</v>
      </c>
      <c r="L1396" t="s">
        <v>738</v>
      </c>
      <c r="M1396" t="s">
        <v>105</v>
      </c>
      <c r="N1396">
        <v>78758</v>
      </c>
      <c r="O1396" t="s">
        <v>70</v>
      </c>
      <c r="Q1396" t="s">
        <v>14583</v>
      </c>
      <c r="S1396" t="s">
        <v>72</v>
      </c>
      <c r="T1396" t="s">
        <v>1855</v>
      </c>
      <c r="U1396" t="s">
        <v>1856</v>
      </c>
      <c r="V1396" t="s">
        <v>863</v>
      </c>
      <c r="W1396" t="s">
        <v>105</v>
      </c>
      <c r="X1396" t="s">
        <v>14584</v>
      </c>
      <c r="Y1396" t="str">
        <f>"47-3012"</f>
        <v>47-3012</v>
      </c>
      <c r="Z1396" t="s">
        <v>1540</v>
      </c>
      <c r="AA1396">
        <v>236220</v>
      </c>
      <c r="AB1396">
        <v>24</v>
      </c>
      <c r="AC1396">
        <v>24</v>
      </c>
      <c r="AD1396" t="s">
        <v>79</v>
      </c>
      <c r="AE1396" t="s">
        <v>95</v>
      </c>
      <c r="AF1396">
        <v>40</v>
      </c>
      <c r="AG1396" s="4">
        <v>0.29166666666666669</v>
      </c>
      <c r="AH1396" s="4">
        <v>0.66666666666666663</v>
      </c>
      <c r="AI1396" s="5">
        <v>13.11</v>
      </c>
      <c r="AJ1396">
        <v>19.670000000000002</v>
      </c>
      <c r="AL1396" t="s">
        <v>81</v>
      </c>
      <c r="AM1396" t="s">
        <v>82</v>
      </c>
      <c r="AO1396" t="s">
        <v>83</v>
      </c>
      <c r="AR1396" t="s">
        <v>82</v>
      </c>
      <c r="AT1396" t="s">
        <v>82</v>
      </c>
      <c r="AW1396" t="s">
        <v>82</v>
      </c>
      <c r="AY1396" t="s">
        <v>738</v>
      </c>
      <c r="AZ1396" t="s">
        <v>2422</v>
      </c>
      <c r="BA1396" t="s">
        <v>105</v>
      </c>
      <c r="BB1396">
        <v>78758</v>
      </c>
      <c r="BC1396" t="s">
        <v>79</v>
      </c>
      <c r="BH1396" t="s">
        <v>14582</v>
      </c>
      <c r="BJ1396">
        <v>742043230</v>
      </c>
    </row>
    <row r="1397" spans="1:62" x14ac:dyDescent="0.25">
      <c r="A1397" t="s">
        <v>15238</v>
      </c>
      <c r="B1397" s="2">
        <v>43460</v>
      </c>
      <c r="C1397" t="s">
        <v>63</v>
      </c>
      <c r="D1397" s="3">
        <v>43433.524945046294</v>
      </c>
      <c r="E1397" t="s">
        <v>117</v>
      </c>
      <c r="H1397" t="s">
        <v>15239</v>
      </c>
      <c r="J1397" t="s">
        <v>15240</v>
      </c>
      <c r="L1397" t="s">
        <v>1177</v>
      </c>
      <c r="M1397" t="s">
        <v>649</v>
      </c>
      <c r="N1397">
        <v>85007</v>
      </c>
      <c r="O1397" t="s">
        <v>70</v>
      </c>
      <c r="Q1397" t="s">
        <v>15241</v>
      </c>
      <c r="S1397" t="s">
        <v>82</v>
      </c>
      <c r="U1397" t="s">
        <v>92</v>
      </c>
      <c r="X1397" t="s">
        <v>15242</v>
      </c>
      <c r="Y1397" t="str">
        <f>"51-6021"</f>
        <v>51-6021</v>
      </c>
      <c r="Z1397" t="s">
        <v>15243</v>
      </c>
      <c r="AA1397">
        <v>812331</v>
      </c>
      <c r="AB1397">
        <v>25</v>
      </c>
      <c r="AD1397" t="s">
        <v>79</v>
      </c>
      <c r="AE1397" t="s">
        <v>80</v>
      </c>
      <c r="AF1397">
        <v>40</v>
      </c>
      <c r="AG1397" s="4">
        <v>0.58333333333333337</v>
      </c>
      <c r="AH1397" s="4">
        <v>0.91666666666666663</v>
      </c>
      <c r="AI1397" s="5">
        <v>10.5</v>
      </c>
      <c r="AJ1397">
        <v>15.75</v>
      </c>
      <c r="AL1397" t="s">
        <v>81</v>
      </c>
      <c r="AM1397" t="s">
        <v>82</v>
      </c>
      <c r="AO1397" t="s">
        <v>213</v>
      </c>
      <c r="AP1397" t="s">
        <v>67</v>
      </c>
      <c r="AQ1397" t="s">
        <v>15244</v>
      </c>
      <c r="AR1397" t="s">
        <v>82</v>
      </c>
      <c r="AT1397" t="s">
        <v>82</v>
      </c>
      <c r="AW1397" t="s">
        <v>82</v>
      </c>
      <c r="AY1397" t="s">
        <v>2471</v>
      </c>
      <c r="AZ1397" t="s">
        <v>655</v>
      </c>
      <c r="BA1397" t="s">
        <v>649</v>
      </c>
      <c r="BB1397">
        <v>85007</v>
      </c>
      <c r="BC1397" t="s">
        <v>87</v>
      </c>
      <c r="BH1397" t="s">
        <v>15245</v>
      </c>
      <c r="BI1397" t="s">
        <v>67</v>
      </c>
      <c r="BJ1397">
        <v>860811218</v>
      </c>
    </row>
    <row r="1398" spans="1:62" x14ac:dyDescent="0.25">
      <c r="A1398" t="s">
        <v>15296</v>
      </c>
      <c r="B1398" s="2">
        <v>43460</v>
      </c>
      <c r="C1398" t="s">
        <v>63</v>
      </c>
      <c r="D1398" s="3">
        <v>43424.503370613427</v>
      </c>
      <c r="E1398" t="s">
        <v>64</v>
      </c>
      <c r="F1398" s="2">
        <v>43514</v>
      </c>
      <c r="G1398" s="2">
        <v>43817</v>
      </c>
      <c r="H1398" t="s">
        <v>15297</v>
      </c>
      <c r="J1398" t="s">
        <v>15298</v>
      </c>
      <c r="L1398" t="s">
        <v>15299</v>
      </c>
      <c r="M1398" t="s">
        <v>136</v>
      </c>
      <c r="N1398">
        <v>21102</v>
      </c>
      <c r="O1398" t="s">
        <v>70</v>
      </c>
      <c r="Q1398" t="s">
        <v>15300</v>
      </c>
      <c r="R1398">
        <v>102</v>
      </c>
      <c r="S1398" t="s">
        <v>72</v>
      </c>
      <c r="T1398" t="s">
        <v>1755</v>
      </c>
      <c r="U1398" t="s">
        <v>3891</v>
      </c>
      <c r="V1398" t="s">
        <v>3892</v>
      </c>
      <c r="W1398" t="s">
        <v>278</v>
      </c>
      <c r="X1398" t="s">
        <v>106</v>
      </c>
      <c r="Y1398" t="str">
        <f>"37-3011"</f>
        <v>37-3011</v>
      </c>
      <c r="Z1398" t="s">
        <v>94</v>
      </c>
      <c r="AA1398">
        <v>561730</v>
      </c>
      <c r="AB1398">
        <v>23</v>
      </c>
      <c r="AC1398">
        <v>23</v>
      </c>
      <c r="AD1398" t="s">
        <v>79</v>
      </c>
      <c r="AE1398" t="s">
        <v>80</v>
      </c>
      <c r="AF1398">
        <v>40</v>
      </c>
      <c r="AG1398" s="4">
        <v>0.3125</v>
      </c>
      <c r="AH1398" s="4">
        <v>0.66666666666666663</v>
      </c>
      <c r="AI1398" s="5">
        <v>14.64</v>
      </c>
      <c r="AJ1398">
        <v>21.96</v>
      </c>
      <c r="AL1398" t="s">
        <v>81</v>
      </c>
      <c r="AM1398" t="s">
        <v>82</v>
      </c>
      <c r="AO1398" t="s">
        <v>83</v>
      </c>
      <c r="AP1398" t="s">
        <v>67</v>
      </c>
      <c r="AQ1398" t="s">
        <v>67</v>
      </c>
      <c r="AR1398" t="s">
        <v>82</v>
      </c>
      <c r="AT1398" t="s">
        <v>82</v>
      </c>
      <c r="AW1398" t="s">
        <v>82</v>
      </c>
      <c r="AY1398" t="s">
        <v>15299</v>
      </c>
      <c r="AZ1398" t="s">
        <v>3199</v>
      </c>
      <c r="BA1398" t="s">
        <v>136</v>
      </c>
      <c r="BB1398">
        <v>21102</v>
      </c>
      <c r="BC1398" t="s">
        <v>79</v>
      </c>
      <c r="BH1398" t="s">
        <v>15298</v>
      </c>
      <c r="BJ1398">
        <v>522008459</v>
      </c>
    </row>
    <row r="1399" spans="1:62" x14ac:dyDescent="0.25">
      <c r="A1399" t="s">
        <v>18602</v>
      </c>
      <c r="B1399" s="2">
        <v>43460</v>
      </c>
      <c r="C1399" t="s">
        <v>63</v>
      </c>
      <c r="D1399" s="3">
        <v>43435.3348419213</v>
      </c>
      <c r="E1399" t="s">
        <v>64</v>
      </c>
      <c r="F1399" s="2">
        <v>43525</v>
      </c>
      <c r="G1399" s="2">
        <v>43830</v>
      </c>
      <c r="H1399" t="s">
        <v>18603</v>
      </c>
      <c r="I1399" t="s">
        <v>67</v>
      </c>
      <c r="J1399" t="s">
        <v>18604</v>
      </c>
      <c r="K1399" t="s">
        <v>18605</v>
      </c>
      <c r="L1399" t="s">
        <v>18606</v>
      </c>
      <c r="M1399" t="s">
        <v>86</v>
      </c>
      <c r="N1399" t="s">
        <v>18607</v>
      </c>
      <c r="O1399" t="s">
        <v>70</v>
      </c>
      <c r="P1399" t="s">
        <v>67</v>
      </c>
      <c r="Q1399" t="s">
        <v>18608</v>
      </c>
      <c r="S1399" t="s">
        <v>72</v>
      </c>
      <c r="T1399" t="s">
        <v>5156</v>
      </c>
      <c r="U1399" t="s">
        <v>5157</v>
      </c>
      <c r="V1399" t="s">
        <v>5158</v>
      </c>
      <c r="W1399" t="s">
        <v>105</v>
      </c>
      <c r="X1399" t="s">
        <v>677</v>
      </c>
      <c r="Y1399" t="str">
        <f>"39-3091"</f>
        <v>39-3091</v>
      </c>
      <c r="Z1399" t="s">
        <v>677</v>
      </c>
      <c r="AA1399">
        <v>711190</v>
      </c>
      <c r="AB1399">
        <v>20</v>
      </c>
      <c r="AC1399">
        <v>20</v>
      </c>
      <c r="AD1399" t="s">
        <v>79</v>
      </c>
      <c r="AE1399" t="s">
        <v>80</v>
      </c>
      <c r="AF1399">
        <v>40</v>
      </c>
      <c r="AG1399" s="4">
        <v>0.54166666666666663</v>
      </c>
      <c r="AH1399" s="4">
        <v>0.91666666666666663</v>
      </c>
      <c r="AI1399" s="5">
        <v>8.7799999999999994</v>
      </c>
      <c r="AJ1399">
        <v>0</v>
      </c>
      <c r="AK1399">
        <v>0</v>
      </c>
      <c r="AL1399" t="s">
        <v>81</v>
      </c>
      <c r="AM1399" t="s">
        <v>82</v>
      </c>
      <c r="AO1399" t="s">
        <v>83</v>
      </c>
      <c r="AR1399" t="s">
        <v>82</v>
      </c>
      <c r="AT1399" t="s">
        <v>82</v>
      </c>
      <c r="AW1399" t="s">
        <v>82</v>
      </c>
      <c r="AY1399" t="s">
        <v>689</v>
      </c>
      <c r="AZ1399" t="s">
        <v>690</v>
      </c>
      <c r="BA1399" t="s">
        <v>86</v>
      </c>
      <c r="BB1399">
        <v>33165</v>
      </c>
      <c r="BC1399" t="s">
        <v>79</v>
      </c>
      <c r="BH1399" t="s">
        <v>18609</v>
      </c>
      <c r="BI1399" t="s">
        <v>67</v>
      </c>
      <c r="BJ1399">
        <v>650258611</v>
      </c>
    </row>
    <row r="1400" spans="1:62" x14ac:dyDescent="0.25">
      <c r="A1400" t="s">
        <v>20016</v>
      </c>
      <c r="B1400" s="2">
        <v>43460</v>
      </c>
      <c r="C1400" t="s">
        <v>63</v>
      </c>
      <c r="D1400" s="3">
        <v>43435.336172986114</v>
      </c>
      <c r="E1400" t="s">
        <v>64</v>
      </c>
      <c r="F1400" s="2">
        <v>43525</v>
      </c>
      <c r="G1400" s="2">
        <v>43807</v>
      </c>
      <c r="H1400" t="s">
        <v>20017</v>
      </c>
      <c r="I1400" t="s">
        <v>67</v>
      </c>
      <c r="J1400" t="s">
        <v>20018</v>
      </c>
      <c r="K1400" t="s">
        <v>67</v>
      </c>
      <c r="L1400" t="s">
        <v>20019</v>
      </c>
      <c r="M1400" t="s">
        <v>86</v>
      </c>
      <c r="N1400">
        <v>33585</v>
      </c>
      <c r="O1400" t="s">
        <v>70</v>
      </c>
      <c r="P1400" t="s">
        <v>67</v>
      </c>
      <c r="Q1400" t="s">
        <v>20020</v>
      </c>
      <c r="S1400" t="s">
        <v>72</v>
      </c>
      <c r="T1400" t="s">
        <v>5156</v>
      </c>
      <c r="U1400" t="s">
        <v>5157</v>
      </c>
      <c r="V1400" t="s">
        <v>5158</v>
      </c>
      <c r="W1400" t="s">
        <v>105</v>
      </c>
      <c r="X1400" t="s">
        <v>280</v>
      </c>
      <c r="Y1400" t="str">
        <f>"35-3022"</f>
        <v>35-3022</v>
      </c>
      <c r="Z1400" t="s">
        <v>280</v>
      </c>
      <c r="AA1400">
        <v>713990</v>
      </c>
      <c r="AB1400">
        <v>4</v>
      </c>
      <c r="AC1400">
        <v>4</v>
      </c>
      <c r="AD1400" t="s">
        <v>79</v>
      </c>
      <c r="AE1400" t="s">
        <v>80</v>
      </c>
      <c r="AF1400">
        <v>40</v>
      </c>
      <c r="AG1400" s="4">
        <v>0.54166666666666663</v>
      </c>
      <c r="AH1400" s="4">
        <v>0.91666666666666663</v>
      </c>
      <c r="AI1400" s="5">
        <v>354.4</v>
      </c>
      <c r="AJ1400">
        <v>0</v>
      </c>
      <c r="AK1400">
        <v>0</v>
      </c>
      <c r="AL1400" t="s">
        <v>81</v>
      </c>
      <c r="AM1400" t="s">
        <v>82</v>
      </c>
      <c r="AO1400" t="s">
        <v>83</v>
      </c>
      <c r="AR1400" t="s">
        <v>82</v>
      </c>
      <c r="AT1400" t="s">
        <v>82</v>
      </c>
      <c r="AW1400" t="s">
        <v>82</v>
      </c>
      <c r="AY1400" t="s">
        <v>20021</v>
      </c>
      <c r="AZ1400" t="s">
        <v>20022</v>
      </c>
      <c r="BA1400" t="s">
        <v>86</v>
      </c>
      <c r="BB1400">
        <v>33597</v>
      </c>
      <c r="BC1400" t="s">
        <v>79</v>
      </c>
      <c r="BH1400" t="s">
        <v>20023</v>
      </c>
      <c r="BI1400" t="s">
        <v>67</v>
      </c>
      <c r="BJ1400">
        <v>261561607</v>
      </c>
    </row>
    <row r="1401" spans="1:62" x14ac:dyDescent="0.25">
      <c r="A1401" t="s">
        <v>20445</v>
      </c>
      <c r="B1401" s="2">
        <v>43460</v>
      </c>
      <c r="C1401" t="s">
        <v>63</v>
      </c>
      <c r="D1401" s="3">
        <v>43435.575148090276</v>
      </c>
      <c r="E1401" t="s">
        <v>64</v>
      </c>
      <c r="F1401" s="2">
        <v>43525</v>
      </c>
      <c r="G1401" s="2">
        <v>43800</v>
      </c>
      <c r="H1401" t="s">
        <v>20446</v>
      </c>
      <c r="J1401" t="s">
        <v>20447</v>
      </c>
      <c r="L1401" t="s">
        <v>1564</v>
      </c>
      <c r="M1401" t="s">
        <v>1064</v>
      </c>
      <c r="N1401">
        <v>37214</v>
      </c>
      <c r="O1401" t="s">
        <v>70</v>
      </c>
      <c r="Q1401" t="s">
        <v>20448</v>
      </c>
      <c r="S1401" t="s">
        <v>72</v>
      </c>
      <c r="T1401" t="s">
        <v>102</v>
      </c>
      <c r="U1401" t="s">
        <v>2630</v>
      </c>
      <c r="V1401" t="s">
        <v>2470</v>
      </c>
      <c r="W1401" t="s">
        <v>105</v>
      </c>
      <c r="X1401" t="s">
        <v>106</v>
      </c>
      <c r="Y1401" t="str">
        <f>"37-3011"</f>
        <v>37-3011</v>
      </c>
      <c r="Z1401" t="s">
        <v>94</v>
      </c>
      <c r="AA1401">
        <v>561730</v>
      </c>
      <c r="AB1401">
        <v>30</v>
      </c>
      <c r="AC1401">
        <v>30</v>
      </c>
      <c r="AD1401" t="s">
        <v>79</v>
      </c>
      <c r="AE1401" t="s">
        <v>95</v>
      </c>
      <c r="AF1401">
        <v>35</v>
      </c>
      <c r="AG1401" s="4">
        <v>0.3125</v>
      </c>
      <c r="AH1401" s="4">
        <v>0.70833333333333337</v>
      </c>
      <c r="AI1401" s="5">
        <v>12.56</v>
      </c>
      <c r="AJ1401">
        <v>18.84</v>
      </c>
      <c r="AL1401" t="s">
        <v>81</v>
      </c>
      <c r="AM1401" t="s">
        <v>82</v>
      </c>
      <c r="AO1401" t="s">
        <v>83</v>
      </c>
      <c r="AR1401" t="s">
        <v>82</v>
      </c>
      <c r="AT1401" t="s">
        <v>82</v>
      </c>
      <c r="AW1401" t="s">
        <v>82</v>
      </c>
      <c r="AY1401" t="s">
        <v>3590</v>
      </c>
      <c r="AZ1401" t="s">
        <v>20449</v>
      </c>
      <c r="BA1401" t="s">
        <v>1064</v>
      </c>
      <c r="BB1401">
        <v>37214</v>
      </c>
      <c r="BC1401" t="s">
        <v>79</v>
      </c>
      <c r="BH1401" t="s">
        <v>20450</v>
      </c>
      <c r="BJ1401">
        <v>621728988</v>
      </c>
    </row>
    <row r="1402" spans="1:62" x14ac:dyDescent="0.25">
      <c r="A1402" t="s">
        <v>1668</v>
      </c>
      <c r="B1402" s="2">
        <v>43461</v>
      </c>
      <c r="C1402" t="s">
        <v>63</v>
      </c>
      <c r="D1402" s="3">
        <v>43434.796925439812</v>
      </c>
      <c r="E1402" t="s">
        <v>91</v>
      </c>
      <c r="H1402" t="s">
        <v>1669</v>
      </c>
      <c r="J1402" t="s">
        <v>1670</v>
      </c>
      <c r="L1402" t="s">
        <v>1671</v>
      </c>
      <c r="M1402" t="s">
        <v>136</v>
      </c>
      <c r="N1402">
        <v>20879</v>
      </c>
      <c r="O1402" t="s">
        <v>70</v>
      </c>
      <c r="Q1402" t="s">
        <v>1672</v>
      </c>
      <c r="S1402" t="s">
        <v>72</v>
      </c>
      <c r="T1402" t="s">
        <v>640</v>
      </c>
      <c r="U1402" t="s">
        <v>641</v>
      </c>
      <c r="V1402" t="s">
        <v>642</v>
      </c>
      <c r="W1402" t="s">
        <v>105</v>
      </c>
      <c r="X1402" t="s">
        <v>1673</v>
      </c>
      <c r="Y1402" t="str">
        <f>"37-3011"</f>
        <v>37-3011</v>
      </c>
      <c r="Z1402" t="s">
        <v>94</v>
      </c>
      <c r="AA1402">
        <v>561730</v>
      </c>
      <c r="AB1402">
        <v>20</v>
      </c>
      <c r="AD1402" t="s">
        <v>79</v>
      </c>
      <c r="AE1402" t="s">
        <v>95</v>
      </c>
      <c r="AF1402">
        <v>40</v>
      </c>
      <c r="AG1402" s="4">
        <v>0.29166666666666669</v>
      </c>
      <c r="AH1402" s="4">
        <v>0.66666666666666663</v>
      </c>
      <c r="AI1402" s="5">
        <v>14.73</v>
      </c>
      <c r="AJ1402">
        <v>22.1</v>
      </c>
      <c r="AL1402" t="s">
        <v>81</v>
      </c>
      <c r="AM1402" t="s">
        <v>82</v>
      </c>
      <c r="AO1402" t="s">
        <v>83</v>
      </c>
      <c r="AR1402" t="s">
        <v>82</v>
      </c>
      <c r="AT1402" t="s">
        <v>82</v>
      </c>
      <c r="AW1402" t="s">
        <v>82</v>
      </c>
      <c r="AY1402" t="s">
        <v>1674</v>
      </c>
      <c r="AZ1402" t="s">
        <v>291</v>
      </c>
      <c r="BA1402" t="s">
        <v>136</v>
      </c>
      <c r="BB1402">
        <v>20833</v>
      </c>
      <c r="BC1402" t="s">
        <v>79</v>
      </c>
      <c r="BH1402" t="s">
        <v>1675</v>
      </c>
      <c r="BJ1402">
        <v>520749589</v>
      </c>
    </row>
    <row r="1403" spans="1:62" x14ac:dyDescent="0.25">
      <c r="A1403" t="s">
        <v>3566</v>
      </c>
      <c r="B1403" s="2">
        <v>43461</v>
      </c>
      <c r="C1403" t="s">
        <v>63</v>
      </c>
      <c r="D1403" s="3">
        <v>43451.52397962963</v>
      </c>
      <c r="E1403" t="s">
        <v>91</v>
      </c>
      <c r="H1403" t="s">
        <v>3567</v>
      </c>
      <c r="J1403" t="s">
        <v>3568</v>
      </c>
      <c r="K1403" t="s">
        <v>3569</v>
      </c>
      <c r="L1403" t="s">
        <v>1493</v>
      </c>
      <c r="M1403" t="s">
        <v>308</v>
      </c>
      <c r="N1403">
        <v>7726</v>
      </c>
      <c r="O1403" t="s">
        <v>70</v>
      </c>
      <c r="Q1403" t="s">
        <v>3570</v>
      </c>
      <c r="S1403" t="s">
        <v>72</v>
      </c>
      <c r="T1403" t="s">
        <v>640</v>
      </c>
      <c r="U1403" t="s">
        <v>3571</v>
      </c>
      <c r="V1403" t="s">
        <v>642</v>
      </c>
      <c r="W1403" t="s">
        <v>105</v>
      </c>
      <c r="X1403" t="s">
        <v>106</v>
      </c>
      <c r="Y1403" t="str">
        <f>"37-3011"</f>
        <v>37-3011</v>
      </c>
      <c r="Z1403" t="s">
        <v>94</v>
      </c>
      <c r="AA1403">
        <v>561730</v>
      </c>
      <c r="AB1403">
        <v>25</v>
      </c>
      <c r="AD1403" t="s">
        <v>79</v>
      </c>
      <c r="AE1403" t="s">
        <v>80</v>
      </c>
      <c r="AF1403">
        <v>40</v>
      </c>
      <c r="AG1403" s="4">
        <v>0.29166666666666669</v>
      </c>
      <c r="AH1403" s="4">
        <v>0.66666666666666663</v>
      </c>
      <c r="AI1403" s="5">
        <v>16.809999999999999</v>
      </c>
      <c r="AJ1403">
        <v>25.22</v>
      </c>
      <c r="AK1403">
        <v>33</v>
      </c>
      <c r="AL1403" t="s">
        <v>81</v>
      </c>
      <c r="AM1403" t="s">
        <v>82</v>
      </c>
      <c r="AO1403" t="s">
        <v>83</v>
      </c>
      <c r="AR1403" t="s">
        <v>82</v>
      </c>
      <c r="AT1403" t="s">
        <v>82</v>
      </c>
      <c r="AW1403" t="s">
        <v>82</v>
      </c>
      <c r="AY1403" t="s">
        <v>1493</v>
      </c>
      <c r="AZ1403" t="s">
        <v>1467</v>
      </c>
      <c r="BA1403" t="s">
        <v>308</v>
      </c>
      <c r="BB1403">
        <v>7726</v>
      </c>
      <c r="BC1403" t="s">
        <v>79</v>
      </c>
      <c r="BH1403" t="s">
        <v>3568</v>
      </c>
      <c r="BJ1403">
        <v>223630831</v>
      </c>
    </row>
    <row r="1404" spans="1:62" x14ac:dyDescent="0.25">
      <c r="A1404" t="s">
        <v>3807</v>
      </c>
      <c r="B1404" s="2">
        <v>43461</v>
      </c>
      <c r="C1404" t="s">
        <v>63</v>
      </c>
      <c r="D1404" s="3">
        <v>43424.165253159721</v>
      </c>
      <c r="E1404" t="s">
        <v>91</v>
      </c>
      <c r="H1404" t="s">
        <v>3808</v>
      </c>
      <c r="J1404" t="s">
        <v>3809</v>
      </c>
      <c r="L1404" t="s">
        <v>3810</v>
      </c>
      <c r="M1404" t="s">
        <v>278</v>
      </c>
      <c r="N1404">
        <v>20135</v>
      </c>
      <c r="O1404" t="s">
        <v>70</v>
      </c>
      <c r="Q1404" t="s">
        <v>3811</v>
      </c>
      <c r="S1404" t="s">
        <v>72</v>
      </c>
      <c r="T1404" t="s">
        <v>2824</v>
      </c>
      <c r="U1404" t="s">
        <v>3543</v>
      </c>
      <c r="V1404" t="s">
        <v>642</v>
      </c>
      <c r="W1404" t="s">
        <v>105</v>
      </c>
      <c r="X1404" t="s">
        <v>106</v>
      </c>
      <c r="Y1404" t="str">
        <f>"37-3011"</f>
        <v>37-3011</v>
      </c>
      <c r="Z1404" t="s">
        <v>94</v>
      </c>
      <c r="AA1404">
        <v>561730</v>
      </c>
      <c r="AB1404">
        <v>27</v>
      </c>
      <c r="AD1404" t="s">
        <v>79</v>
      </c>
      <c r="AE1404" t="s">
        <v>80</v>
      </c>
      <c r="AF1404">
        <v>40</v>
      </c>
      <c r="AG1404" s="4">
        <v>0.29166666666666669</v>
      </c>
      <c r="AH1404" s="4">
        <v>0.70833333333333337</v>
      </c>
      <c r="AI1404" s="5">
        <v>15.39</v>
      </c>
      <c r="AJ1404">
        <v>23.09</v>
      </c>
      <c r="AK1404">
        <v>30</v>
      </c>
      <c r="AL1404" t="s">
        <v>81</v>
      </c>
      <c r="AM1404" t="s">
        <v>82</v>
      </c>
      <c r="AO1404" t="s">
        <v>83</v>
      </c>
      <c r="AR1404" t="s">
        <v>82</v>
      </c>
      <c r="AT1404" t="s">
        <v>82</v>
      </c>
      <c r="AW1404" t="s">
        <v>82</v>
      </c>
      <c r="AY1404" t="s">
        <v>3810</v>
      </c>
      <c r="AZ1404" t="s">
        <v>3812</v>
      </c>
      <c r="BA1404" t="s">
        <v>278</v>
      </c>
      <c r="BB1404">
        <v>20135</v>
      </c>
      <c r="BC1404" t="s">
        <v>79</v>
      </c>
      <c r="BH1404" t="s">
        <v>3809</v>
      </c>
      <c r="BJ1404">
        <v>541766799</v>
      </c>
    </row>
    <row r="1405" spans="1:62" x14ac:dyDescent="0.25">
      <c r="A1405" t="s">
        <v>4714</v>
      </c>
      <c r="B1405" s="2">
        <v>43461</v>
      </c>
      <c r="C1405" t="s">
        <v>63</v>
      </c>
      <c r="D1405" s="3">
        <v>43434.794900578701</v>
      </c>
      <c r="E1405" t="s">
        <v>91</v>
      </c>
      <c r="H1405" t="s">
        <v>4715</v>
      </c>
      <c r="J1405" t="s">
        <v>4716</v>
      </c>
      <c r="K1405" t="s">
        <v>4717</v>
      </c>
      <c r="L1405" t="s">
        <v>4718</v>
      </c>
      <c r="M1405" t="s">
        <v>774</v>
      </c>
      <c r="N1405">
        <v>81147</v>
      </c>
      <c r="O1405" t="s">
        <v>70</v>
      </c>
      <c r="Q1405" t="s">
        <v>4719</v>
      </c>
      <c r="S1405" t="s">
        <v>72</v>
      </c>
      <c r="T1405" t="s">
        <v>3749</v>
      </c>
      <c r="U1405" t="s">
        <v>3750</v>
      </c>
      <c r="V1405" t="s">
        <v>642</v>
      </c>
      <c r="W1405" t="s">
        <v>105</v>
      </c>
      <c r="X1405" t="s">
        <v>1382</v>
      </c>
      <c r="Y1405" t="str">
        <f>"47-2051"</f>
        <v>47-2051</v>
      </c>
      <c r="Z1405" t="s">
        <v>1383</v>
      </c>
      <c r="AA1405">
        <v>238110</v>
      </c>
      <c r="AB1405">
        <v>7</v>
      </c>
      <c r="AD1405" t="s">
        <v>79</v>
      </c>
      <c r="AE1405" t="s">
        <v>95</v>
      </c>
      <c r="AF1405">
        <v>40</v>
      </c>
      <c r="AG1405" s="4">
        <v>0.29166666666666669</v>
      </c>
      <c r="AH1405" s="4">
        <v>0.66666666666666663</v>
      </c>
      <c r="AI1405" s="5">
        <v>20.67</v>
      </c>
      <c r="AJ1405">
        <v>31.01</v>
      </c>
      <c r="AK1405">
        <v>37.5</v>
      </c>
      <c r="AL1405" t="s">
        <v>81</v>
      </c>
      <c r="AM1405" t="s">
        <v>82</v>
      </c>
      <c r="AO1405" t="s">
        <v>83</v>
      </c>
      <c r="AR1405" t="s">
        <v>82</v>
      </c>
      <c r="AT1405" t="s">
        <v>82</v>
      </c>
      <c r="AW1405" t="s">
        <v>82</v>
      </c>
      <c r="AY1405" t="s">
        <v>4718</v>
      </c>
      <c r="AZ1405" t="s">
        <v>4720</v>
      </c>
      <c r="BA1405" t="s">
        <v>774</v>
      </c>
      <c r="BB1405">
        <v>81147</v>
      </c>
      <c r="BC1405" t="s">
        <v>79</v>
      </c>
      <c r="BH1405" t="s">
        <v>4716</v>
      </c>
      <c r="BJ1405">
        <v>20636228</v>
      </c>
    </row>
    <row r="1406" spans="1:62" x14ac:dyDescent="0.25">
      <c r="A1406" t="s">
        <v>4725</v>
      </c>
      <c r="B1406" s="2">
        <v>43461</v>
      </c>
      <c r="C1406" t="s">
        <v>63</v>
      </c>
      <c r="D1406" s="3">
        <v>43425.17173603009</v>
      </c>
      <c r="E1406" t="s">
        <v>91</v>
      </c>
      <c r="H1406" t="s">
        <v>4726</v>
      </c>
      <c r="J1406" t="s">
        <v>4727</v>
      </c>
      <c r="L1406" t="s">
        <v>4728</v>
      </c>
      <c r="M1406" t="s">
        <v>147</v>
      </c>
      <c r="N1406">
        <v>19056</v>
      </c>
      <c r="O1406" t="s">
        <v>70</v>
      </c>
      <c r="Q1406" t="s">
        <v>4729</v>
      </c>
      <c r="S1406" t="s">
        <v>72</v>
      </c>
      <c r="T1406" t="s">
        <v>2824</v>
      </c>
      <c r="U1406" t="s">
        <v>4073</v>
      </c>
      <c r="V1406" t="s">
        <v>642</v>
      </c>
      <c r="W1406" t="s">
        <v>105</v>
      </c>
      <c r="X1406" t="s">
        <v>106</v>
      </c>
      <c r="Y1406" t="str">
        <f>"37-3011"</f>
        <v>37-3011</v>
      </c>
      <c r="Z1406" t="s">
        <v>94</v>
      </c>
      <c r="AA1406">
        <v>561730</v>
      </c>
      <c r="AB1406">
        <v>25</v>
      </c>
      <c r="AD1406" t="s">
        <v>79</v>
      </c>
      <c r="AE1406" t="s">
        <v>95</v>
      </c>
      <c r="AF1406">
        <v>40</v>
      </c>
      <c r="AG1406" s="4">
        <v>0.29166666666666669</v>
      </c>
      <c r="AH1406" s="4">
        <v>0.64583333333333337</v>
      </c>
      <c r="AI1406" s="5">
        <v>15.73</v>
      </c>
      <c r="AJ1406">
        <v>23.6</v>
      </c>
      <c r="AL1406" t="s">
        <v>81</v>
      </c>
      <c r="AM1406" t="s">
        <v>82</v>
      </c>
      <c r="AO1406" t="s">
        <v>83</v>
      </c>
      <c r="AR1406" t="s">
        <v>82</v>
      </c>
      <c r="AT1406" t="s">
        <v>82</v>
      </c>
      <c r="AW1406" t="s">
        <v>82</v>
      </c>
      <c r="AY1406" t="s">
        <v>4728</v>
      </c>
      <c r="AZ1406" t="s">
        <v>1521</v>
      </c>
      <c r="BA1406" t="s">
        <v>147</v>
      </c>
      <c r="BB1406">
        <v>19056</v>
      </c>
      <c r="BC1406" t="s">
        <v>79</v>
      </c>
      <c r="BH1406" t="s">
        <v>4727</v>
      </c>
      <c r="BJ1406">
        <v>743135259</v>
      </c>
    </row>
    <row r="1407" spans="1:62" x14ac:dyDescent="0.25">
      <c r="A1407" t="s">
        <v>4924</v>
      </c>
      <c r="B1407" s="2">
        <v>43461</v>
      </c>
      <c r="C1407" t="s">
        <v>63</v>
      </c>
      <c r="D1407" s="3">
        <v>43385.658068194447</v>
      </c>
      <c r="E1407" t="s">
        <v>1763</v>
      </c>
      <c r="F1407" s="2">
        <v>43474</v>
      </c>
      <c r="G1407" s="2">
        <v>43769</v>
      </c>
      <c r="H1407" t="s">
        <v>4925</v>
      </c>
      <c r="I1407" t="s">
        <v>4926</v>
      </c>
      <c r="J1407" t="s">
        <v>4927</v>
      </c>
      <c r="K1407" t="s">
        <v>67</v>
      </c>
      <c r="L1407" t="s">
        <v>795</v>
      </c>
      <c r="M1407" t="s">
        <v>105</v>
      </c>
      <c r="N1407">
        <v>78254</v>
      </c>
      <c r="O1407" t="s">
        <v>70</v>
      </c>
      <c r="Q1407" t="s">
        <v>4928</v>
      </c>
      <c r="S1407" t="s">
        <v>72</v>
      </c>
      <c r="T1407" t="s">
        <v>910</v>
      </c>
      <c r="U1407" t="s">
        <v>911</v>
      </c>
      <c r="V1407" t="s">
        <v>863</v>
      </c>
      <c r="W1407" t="s">
        <v>105</v>
      </c>
      <c r="X1407" t="s">
        <v>1758</v>
      </c>
      <c r="Y1407" t="str">
        <f>"47-2061"</f>
        <v>47-2061</v>
      </c>
      <c r="Z1407" t="s">
        <v>326</v>
      </c>
      <c r="AA1407">
        <v>238330</v>
      </c>
      <c r="AB1407">
        <v>50</v>
      </c>
      <c r="AC1407">
        <v>50</v>
      </c>
      <c r="AD1407" t="s">
        <v>79</v>
      </c>
      <c r="AE1407" t="s">
        <v>80</v>
      </c>
      <c r="AF1407">
        <v>40</v>
      </c>
      <c r="AG1407" s="4">
        <v>0.33333333333333331</v>
      </c>
      <c r="AH1407" s="4">
        <v>0.70833333333333337</v>
      </c>
      <c r="AI1407" s="5">
        <v>14.44</v>
      </c>
      <c r="AJ1407">
        <v>21.66</v>
      </c>
      <c r="AL1407" t="s">
        <v>81</v>
      </c>
      <c r="AM1407" t="s">
        <v>82</v>
      </c>
      <c r="AO1407" t="s">
        <v>83</v>
      </c>
      <c r="AP1407" t="s">
        <v>67</v>
      </c>
      <c r="AQ1407" t="s">
        <v>67</v>
      </c>
      <c r="AR1407" t="s">
        <v>82</v>
      </c>
      <c r="AT1407" t="s">
        <v>82</v>
      </c>
      <c r="AW1407" t="s">
        <v>82</v>
      </c>
      <c r="AY1407" t="s">
        <v>795</v>
      </c>
      <c r="AZ1407" t="s">
        <v>797</v>
      </c>
      <c r="BA1407" t="s">
        <v>105</v>
      </c>
      <c r="BB1407">
        <v>78254</v>
      </c>
      <c r="BC1407" t="s">
        <v>79</v>
      </c>
      <c r="BH1407" t="s">
        <v>4927</v>
      </c>
      <c r="BI1407" t="s">
        <v>67</v>
      </c>
      <c r="BJ1407">
        <v>261657205</v>
      </c>
    </row>
    <row r="1408" spans="1:62" x14ac:dyDescent="0.25">
      <c r="A1408" t="s">
        <v>4936</v>
      </c>
      <c r="B1408" s="2">
        <v>43461</v>
      </c>
      <c r="C1408" t="s">
        <v>63</v>
      </c>
      <c r="D1408" s="3">
        <v>43434.793948611114</v>
      </c>
      <c r="E1408" t="s">
        <v>91</v>
      </c>
      <c r="H1408" t="s">
        <v>4937</v>
      </c>
      <c r="J1408" t="s">
        <v>4938</v>
      </c>
      <c r="K1408" t="s">
        <v>4939</v>
      </c>
      <c r="L1408" t="s">
        <v>3074</v>
      </c>
      <c r="M1408" t="s">
        <v>308</v>
      </c>
      <c r="N1408">
        <v>7621</v>
      </c>
      <c r="O1408" t="s">
        <v>70</v>
      </c>
      <c r="Q1408" t="s">
        <v>4940</v>
      </c>
      <c r="S1408" t="s">
        <v>72</v>
      </c>
      <c r="T1408" t="s">
        <v>2824</v>
      </c>
      <c r="U1408" t="s">
        <v>4073</v>
      </c>
      <c r="V1408" t="s">
        <v>642</v>
      </c>
      <c r="W1408" t="s">
        <v>105</v>
      </c>
      <c r="X1408" t="s">
        <v>106</v>
      </c>
      <c r="Y1408" t="str">
        <f>"37-3011"</f>
        <v>37-3011</v>
      </c>
      <c r="Z1408" t="s">
        <v>94</v>
      </c>
      <c r="AA1408">
        <v>561730</v>
      </c>
      <c r="AB1408">
        <v>15</v>
      </c>
      <c r="AD1408" t="s">
        <v>79</v>
      </c>
      <c r="AE1408" t="s">
        <v>80</v>
      </c>
      <c r="AF1408">
        <v>40</v>
      </c>
      <c r="AG1408" s="4">
        <v>0.29166666666666669</v>
      </c>
      <c r="AH1408" s="4">
        <v>0.66666666666666663</v>
      </c>
      <c r="AI1408" s="5">
        <v>16.809999999999999</v>
      </c>
      <c r="AJ1408">
        <v>25.22</v>
      </c>
      <c r="AL1408" t="s">
        <v>81</v>
      </c>
      <c r="AM1408" t="s">
        <v>82</v>
      </c>
      <c r="AO1408" t="s">
        <v>83</v>
      </c>
      <c r="AR1408" t="s">
        <v>82</v>
      </c>
      <c r="AT1408" t="s">
        <v>82</v>
      </c>
      <c r="AW1408" t="s">
        <v>82</v>
      </c>
      <c r="AY1408" t="s">
        <v>3074</v>
      </c>
      <c r="AZ1408" t="s">
        <v>2858</v>
      </c>
      <c r="BA1408" t="s">
        <v>308</v>
      </c>
      <c r="BB1408">
        <v>7621</v>
      </c>
      <c r="BC1408" t="s">
        <v>79</v>
      </c>
      <c r="BH1408" t="s">
        <v>4941</v>
      </c>
      <c r="BJ1408">
        <v>223566032</v>
      </c>
    </row>
    <row r="1409" spans="1:62" x14ac:dyDescent="0.25">
      <c r="A1409" t="s">
        <v>5203</v>
      </c>
      <c r="B1409" s="2">
        <v>43461</v>
      </c>
      <c r="C1409" t="s">
        <v>63</v>
      </c>
      <c r="D1409" s="3">
        <v>43434.793292800925</v>
      </c>
      <c r="E1409" t="s">
        <v>91</v>
      </c>
      <c r="H1409" t="s">
        <v>5204</v>
      </c>
      <c r="J1409" t="s">
        <v>5205</v>
      </c>
      <c r="K1409" t="s">
        <v>5206</v>
      </c>
      <c r="L1409" t="s">
        <v>5207</v>
      </c>
      <c r="M1409" t="s">
        <v>308</v>
      </c>
      <c r="N1409">
        <v>7836</v>
      </c>
      <c r="O1409" t="s">
        <v>70</v>
      </c>
      <c r="Q1409" t="s">
        <v>5208</v>
      </c>
      <c r="S1409" t="s">
        <v>72</v>
      </c>
      <c r="T1409" t="s">
        <v>640</v>
      </c>
      <c r="U1409" t="s">
        <v>641</v>
      </c>
      <c r="V1409" t="s">
        <v>642</v>
      </c>
      <c r="W1409" t="s">
        <v>105</v>
      </c>
      <c r="X1409" t="s">
        <v>106</v>
      </c>
      <c r="Y1409" t="str">
        <f>"37-3011"</f>
        <v>37-3011</v>
      </c>
      <c r="Z1409" t="s">
        <v>94</v>
      </c>
      <c r="AA1409">
        <v>561730</v>
      </c>
      <c r="AB1409">
        <v>8</v>
      </c>
      <c r="AD1409" t="s">
        <v>79</v>
      </c>
      <c r="AE1409" t="s">
        <v>80</v>
      </c>
      <c r="AF1409">
        <v>40</v>
      </c>
      <c r="AG1409" s="4">
        <v>0.29166666666666669</v>
      </c>
      <c r="AH1409" s="4">
        <v>0.70833333333333337</v>
      </c>
      <c r="AI1409" s="5">
        <v>14.41</v>
      </c>
      <c r="AJ1409">
        <v>21.62</v>
      </c>
      <c r="AL1409" t="s">
        <v>81</v>
      </c>
      <c r="AM1409" t="s">
        <v>82</v>
      </c>
      <c r="AO1409" t="s">
        <v>83</v>
      </c>
      <c r="AR1409" t="s">
        <v>82</v>
      </c>
      <c r="AT1409" t="s">
        <v>82</v>
      </c>
      <c r="AW1409" t="s">
        <v>82</v>
      </c>
      <c r="AY1409" t="s">
        <v>5207</v>
      </c>
      <c r="AZ1409" t="s">
        <v>1303</v>
      </c>
      <c r="BA1409" t="s">
        <v>308</v>
      </c>
      <c r="BB1409">
        <v>7836</v>
      </c>
      <c r="BC1409" t="s">
        <v>79</v>
      </c>
      <c r="BH1409" t="s">
        <v>5209</v>
      </c>
      <c r="BJ1409">
        <v>223342024</v>
      </c>
    </row>
    <row r="1410" spans="1:62" x14ac:dyDescent="0.25">
      <c r="A1410" t="s">
        <v>5276</v>
      </c>
      <c r="B1410" s="2">
        <v>43461</v>
      </c>
      <c r="C1410" t="s">
        <v>63</v>
      </c>
      <c r="D1410" s="3">
        <v>43421.791832696763</v>
      </c>
      <c r="E1410" t="s">
        <v>91</v>
      </c>
      <c r="H1410" t="s">
        <v>5277</v>
      </c>
      <c r="I1410" t="s">
        <v>5278</v>
      </c>
      <c r="J1410" t="s">
        <v>5279</v>
      </c>
      <c r="K1410" t="s">
        <v>5280</v>
      </c>
      <c r="L1410" t="s">
        <v>1525</v>
      </c>
      <c r="M1410" t="s">
        <v>76</v>
      </c>
      <c r="N1410">
        <v>73003</v>
      </c>
      <c r="O1410" t="s">
        <v>70</v>
      </c>
      <c r="Q1410" t="s">
        <v>5281</v>
      </c>
      <c r="S1410" t="s">
        <v>72</v>
      </c>
      <c r="T1410" t="s">
        <v>640</v>
      </c>
      <c r="U1410" t="s">
        <v>641</v>
      </c>
      <c r="V1410" t="s">
        <v>642</v>
      </c>
      <c r="W1410" t="s">
        <v>105</v>
      </c>
      <c r="X1410" t="s">
        <v>106</v>
      </c>
      <c r="Y1410" t="str">
        <f>"37-3011"</f>
        <v>37-3011</v>
      </c>
      <c r="Z1410" t="s">
        <v>94</v>
      </c>
      <c r="AA1410">
        <v>561730</v>
      </c>
      <c r="AB1410">
        <v>15</v>
      </c>
      <c r="AD1410" t="s">
        <v>79</v>
      </c>
      <c r="AE1410" t="s">
        <v>95</v>
      </c>
      <c r="AF1410">
        <v>40</v>
      </c>
      <c r="AG1410" s="4">
        <v>0.29166666666666669</v>
      </c>
      <c r="AH1410" s="4">
        <v>0.66666666666666663</v>
      </c>
      <c r="AI1410" s="5">
        <v>12.92</v>
      </c>
      <c r="AJ1410">
        <v>19.38</v>
      </c>
      <c r="AL1410" t="s">
        <v>81</v>
      </c>
      <c r="AM1410" t="s">
        <v>82</v>
      </c>
      <c r="AO1410" t="s">
        <v>83</v>
      </c>
      <c r="AR1410" t="s">
        <v>82</v>
      </c>
      <c r="AT1410" t="s">
        <v>82</v>
      </c>
      <c r="AW1410" t="s">
        <v>82</v>
      </c>
      <c r="AY1410" t="s">
        <v>1525</v>
      </c>
      <c r="AZ1410" t="s">
        <v>1257</v>
      </c>
      <c r="BA1410" t="s">
        <v>76</v>
      </c>
      <c r="BB1410">
        <v>73003</v>
      </c>
      <c r="BC1410" t="s">
        <v>79</v>
      </c>
      <c r="BH1410" t="s">
        <v>5279</v>
      </c>
      <c r="BJ1410">
        <v>455038664</v>
      </c>
    </row>
    <row r="1411" spans="1:62" x14ac:dyDescent="0.25">
      <c r="A1411" t="s">
        <v>5583</v>
      </c>
      <c r="B1411" s="2">
        <v>43461</v>
      </c>
      <c r="C1411" t="s">
        <v>63</v>
      </c>
      <c r="D1411" s="3">
        <v>43434.793361249998</v>
      </c>
      <c r="E1411" t="s">
        <v>91</v>
      </c>
      <c r="H1411" t="s">
        <v>5584</v>
      </c>
      <c r="J1411" t="s">
        <v>5585</v>
      </c>
      <c r="K1411" t="s">
        <v>5586</v>
      </c>
      <c r="L1411" t="s">
        <v>5587</v>
      </c>
      <c r="M1411" t="s">
        <v>105</v>
      </c>
      <c r="N1411">
        <v>79424</v>
      </c>
      <c r="O1411" t="s">
        <v>70</v>
      </c>
      <c r="Q1411" t="s">
        <v>5588</v>
      </c>
      <c r="S1411" t="s">
        <v>72</v>
      </c>
      <c r="T1411" t="s">
        <v>3749</v>
      </c>
      <c r="U1411" t="s">
        <v>3750</v>
      </c>
      <c r="V1411" t="s">
        <v>642</v>
      </c>
      <c r="W1411" t="s">
        <v>105</v>
      </c>
      <c r="X1411" t="s">
        <v>1197</v>
      </c>
      <c r="Y1411" t="str">
        <f>"47-2061"</f>
        <v>47-2061</v>
      </c>
      <c r="Z1411" t="s">
        <v>326</v>
      </c>
      <c r="AA1411">
        <v>238110</v>
      </c>
      <c r="AB1411">
        <v>10</v>
      </c>
      <c r="AD1411" t="s">
        <v>79</v>
      </c>
      <c r="AE1411" t="s">
        <v>95</v>
      </c>
      <c r="AF1411">
        <v>40</v>
      </c>
      <c r="AG1411" s="4">
        <v>0.33333333333333331</v>
      </c>
      <c r="AH1411" s="4">
        <v>0.70833333333333337</v>
      </c>
      <c r="AI1411" s="5">
        <v>15.04</v>
      </c>
      <c r="AJ1411">
        <v>22.56</v>
      </c>
      <c r="AK1411">
        <v>23.25</v>
      </c>
      <c r="AL1411" t="s">
        <v>81</v>
      </c>
      <c r="AM1411" t="s">
        <v>82</v>
      </c>
      <c r="AO1411" t="s">
        <v>83</v>
      </c>
      <c r="AR1411" t="s">
        <v>82</v>
      </c>
      <c r="AT1411" t="s">
        <v>82</v>
      </c>
      <c r="AW1411" t="s">
        <v>82</v>
      </c>
      <c r="AY1411" t="s">
        <v>5587</v>
      </c>
      <c r="AZ1411" t="s">
        <v>5587</v>
      </c>
      <c r="BA1411" t="s">
        <v>105</v>
      </c>
      <c r="BB1411">
        <v>79424</v>
      </c>
      <c r="BC1411" t="s">
        <v>79</v>
      </c>
      <c r="BH1411" t="s">
        <v>5585</v>
      </c>
      <c r="BJ1411">
        <v>510645190</v>
      </c>
    </row>
    <row r="1412" spans="1:62" x14ac:dyDescent="0.25">
      <c r="A1412" t="s">
        <v>5593</v>
      </c>
      <c r="B1412" s="2">
        <v>43461</v>
      </c>
      <c r="C1412" t="s">
        <v>63</v>
      </c>
      <c r="D1412" s="3">
        <v>43370.374157847225</v>
      </c>
      <c r="E1412" t="s">
        <v>64</v>
      </c>
      <c r="F1412" s="2">
        <v>43447</v>
      </c>
      <c r="G1412" s="2">
        <v>43570</v>
      </c>
      <c r="H1412" t="s">
        <v>2464</v>
      </c>
      <c r="I1412" t="s">
        <v>2465</v>
      </c>
      <c r="J1412" t="s">
        <v>2441</v>
      </c>
      <c r="K1412" t="s">
        <v>2442</v>
      </c>
      <c r="L1412" t="s">
        <v>2443</v>
      </c>
      <c r="M1412" t="s">
        <v>774</v>
      </c>
      <c r="N1412">
        <v>80487</v>
      </c>
      <c r="O1412" t="s">
        <v>70</v>
      </c>
      <c r="Q1412" t="s">
        <v>2444</v>
      </c>
      <c r="S1412" t="s">
        <v>82</v>
      </c>
      <c r="U1412" t="s">
        <v>92</v>
      </c>
      <c r="X1412" t="s">
        <v>379</v>
      </c>
      <c r="Y1412" t="str">
        <f>"37-2012"</f>
        <v>37-2012</v>
      </c>
      <c r="Z1412" t="s">
        <v>373</v>
      </c>
      <c r="AA1412">
        <v>53131</v>
      </c>
      <c r="AB1412">
        <v>20</v>
      </c>
      <c r="AC1412">
        <v>20</v>
      </c>
      <c r="AD1412" t="s">
        <v>79</v>
      </c>
      <c r="AE1412" t="s">
        <v>95</v>
      </c>
      <c r="AF1412">
        <v>36</v>
      </c>
      <c r="AG1412" s="4">
        <v>0.33333333333333331</v>
      </c>
      <c r="AH1412" s="4">
        <v>0.70833333333333337</v>
      </c>
      <c r="AI1412" s="5">
        <v>14.77</v>
      </c>
      <c r="AJ1412">
        <v>22.16</v>
      </c>
      <c r="AK1412">
        <v>22.16</v>
      </c>
      <c r="AL1412" t="s">
        <v>81</v>
      </c>
      <c r="AM1412" t="s">
        <v>82</v>
      </c>
      <c r="AO1412" t="s">
        <v>83</v>
      </c>
      <c r="AP1412" t="s">
        <v>67</v>
      </c>
      <c r="AQ1412" t="s">
        <v>67</v>
      </c>
      <c r="AR1412" t="s">
        <v>82</v>
      </c>
      <c r="AT1412" t="s">
        <v>82</v>
      </c>
      <c r="AW1412" t="s">
        <v>82</v>
      </c>
      <c r="AY1412" t="s">
        <v>2446</v>
      </c>
      <c r="AZ1412" t="s">
        <v>2447</v>
      </c>
      <c r="BA1412" t="s">
        <v>774</v>
      </c>
      <c r="BB1412">
        <v>80487</v>
      </c>
      <c r="BC1412" t="s">
        <v>79</v>
      </c>
      <c r="BH1412" t="s">
        <v>2448</v>
      </c>
      <c r="BI1412" t="s">
        <v>2195</v>
      </c>
      <c r="BJ1412">
        <v>841420748</v>
      </c>
    </row>
    <row r="1413" spans="1:62" x14ac:dyDescent="0.25">
      <c r="A1413" t="s">
        <v>5630</v>
      </c>
      <c r="B1413" s="2">
        <v>43461</v>
      </c>
      <c r="C1413" t="s">
        <v>63</v>
      </c>
      <c r="D1413" s="3">
        <v>43434.795766388888</v>
      </c>
      <c r="E1413" t="s">
        <v>91</v>
      </c>
      <c r="H1413" t="s">
        <v>5631</v>
      </c>
      <c r="J1413" t="s">
        <v>5632</v>
      </c>
      <c r="K1413" t="s">
        <v>5633</v>
      </c>
      <c r="L1413" t="s">
        <v>5634</v>
      </c>
      <c r="M1413" t="s">
        <v>278</v>
      </c>
      <c r="N1413">
        <v>20186</v>
      </c>
      <c r="O1413" t="s">
        <v>70</v>
      </c>
      <c r="Q1413" t="s">
        <v>5635</v>
      </c>
      <c r="S1413" t="s">
        <v>72</v>
      </c>
      <c r="T1413" t="s">
        <v>640</v>
      </c>
      <c r="U1413" t="s">
        <v>641</v>
      </c>
      <c r="V1413" t="s">
        <v>642</v>
      </c>
      <c r="W1413" t="s">
        <v>105</v>
      </c>
      <c r="X1413" t="s">
        <v>3248</v>
      </c>
      <c r="Y1413" t="str">
        <f>"37-3011"</f>
        <v>37-3011</v>
      </c>
      <c r="Z1413" t="s">
        <v>94</v>
      </c>
      <c r="AA1413">
        <v>561730</v>
      </c>
      <c r="AB1413">
        <v>5</v>
      </c>
      <c r="AD1413" t="s">
        <v>79</v>
      </c>
      <c r="AE1413" t="s">
        <v>80</v>
      </c>
      <c r="AF1413">
        <v>40</v>
      </c>
      <c r="AG1413" s="4">
        <v>0.29166666666666669</v>
      </c>
      <c r="AH1413" s="4">
        <v>0.66666666666666663</v>
      </c>
      <c r="AI1413" s="5">
        <v>15.39</v>
      </c>
      <c r="AJ1413">
        <v>23.09</v>
      </c>
      <c r="AL1413" t="s">
        <v>81</v>
      </c>
      <c r="AM1413" t="s">
        <v>82</v>
      </c>
      <c r="AO1413" t="s">
        <v>83</v>
      </c>
      <c r="AR1413" t="s">
        <v>82</v>
      </c>
      <c r="AT1413" t="s">
        <v>82</v>
      </c>
      <c r="AW1413" t="s">
        <v>82</v>
      </c>
      <c r="AY1413" t="s">
        <v>5634</v>
      </c>
      <c r="AZ1413" t="s">
        <v>5636</v>
      </c>
      <c r="BA1413" t="s">
        <v>278</v>
      </c>
      <c r="BB1413">
        <v>20186</v>
      </c>
      <c r="BC1413" t="s">
        <v>79</v>
      </c>
      <c r="BH1413" t="s">
        <v>5632</v>
      </c>
      <c r="BJ1413">
        <v>455503889</v>
      </c>
    </row>
    <row r="1414" spans="1:62" x14ac:dyDescent="0.25">
      <c r="A1414" t="s">
        <v>6317</v>
      </c>
      <c r="B1414" s="2">
        <v>43461</v>
      </c>
      <c r="C1414" t="s">
        <v>63</v>
      </c>
      <c r="D1414" s="3">
        <v>43433.203677256941</v>
      </c>
      <c r="E1414" t="s">
        <v>117</v>
      </c>
      <c r="H1414" t="s">
        <v>6318</v>
      </c>
      <c r="J1414" t="s">
        <v>6319</v>
      </c>
      <c r="L1414" t="s">
        <v>6320</v>
      </c>
      <c r="M1414" t="s">
        <v>787</v>
      </c>
      <c r="N1414">
        <v>35640</v>
      </c>
      <c r="O1414" t="s">
        <v>70</v>
      </c>
      <c r="Q1414" t="s">
        <v>6321</v>
      </c>
      <c r="S1414" t="s">
        <v>82</v>
      </c>
      <c r="U1414" t="s">
        <v>92</v>
      </c>
      <c r="X1414" t="s">
        <v>6322</v>
      </c>
      <c r="Y1414" t="str">
        <f>"37-3013"</f>
        <v>37-3013</v>
      </c>
      <c r="Z1414" t="s">
        <v>1932</v>
      </c>
      <c r="AA1414">
        <v>561730</v>
      </c>
      <c r="AB1414">
        <v>20</v>
      </c>
      <c r="AD1414" t="s">
        <v>79</v>
      </c>
      <c r="AE1414" t="s">
        <v>95</v>
      </c>
      <c r="AF1414">
        <v>40</v>
      </c>
      <c r="AG1414" s="4">
        <v>0.27083333333333331</v>
      </c>
      <c r="AH1414" s="4">
        <v>0.66666666666666663</v>
      </c>
      <c r="AI1414" s="6">
        <v>10</v>
      </c>
      <c r="AJ1414">
        <v>15</v>
      </c>
      <c r="AK1414">
        <v>33</v>
      </c>
      <c r="AL1414" t="s">
        <v>81</v>
      </c>
      <c r="AM1414" t="s">
        <v>82</v>
      </c>
      <c r="AO1414" t="s">
        <v>83</v>
      </c>
      <c r="AR1414" t="s">
        <v>82</v>
      </c>
      <c r="AT1414" t="s">
        <v>82</v>
      </c>
      <c r="AW1414" t="s">
        <v>82</v>
      </c>
      <c r="AY1414" t="s">
        <v>6323</v>
      </c>
      <c r="AZ1414" t="s">
        <v>6324</v>
      </c>
      <c r="BA1414" t="s">
        <v>787</v>
      </c>
      <c r="BB1414">
        <v>35640</v>
      </c>
      <c r="BC1414" t="s">
        <v>79</v>
      </c>
      <c r="BH1414" t="s">
        <v>6325</v>
      </c>
      <c r="BJ1414">
        <v>462153782</v>
      </c>
    </row>
    <row r="1415" spans="1:62" x14ac:dyDescent="0.25">
      <c r="A1415" t="s">
        <v>8698</v>
      </c>
      <c r="B1415" s="2">
        <v>43461</v>
      </c>
      <c r="C1415" t="s">
        <v>63</v>
      </c>
      <c r="D1415" s="3">
        <v>43398.609005891201</v>
      </c>
      <c r="E1415" t="s">
        <v>64</v>
      </c>
      <c r="F1415" s="2">
        <v>43485</v>
      </c>
      <c r="G1415" s="2">
        <v>43758</v>
      </c>
      <c r="H1415" t="s">
        <v>8699</v>
      </c>
      <c r="I1415" t="s">
        <v>67</v>
      </c>
      <c r="J1415" t="s">
        <v>8700</v>
      </c>
      <c r="K1415" t="s">
        <v>67</v>
      </c>
      <c r="L1415" t="s">
        <v>3291</v>
      </c>
      <c r="M1415" t="s">
        <v>105</v>
      </c>
      <c r="N1415">
        <v>77087</v>
      </c>
      <c r="O1415" t="s">
        <v>70</v>
      </c>
      <c r="P1415" t="s">
        <v>67</v>
      </c>
      <c r="Q1415" t="s">
        <v>8701</v>
      </c>
      <c r="S1415" t="s">
        <v>72</v>
      </c>
      <c r="T1415" t="s">
        <v>8682</v>
      </c>
      <c r="U1415" t="s">
        <v>8683</v>
      </c>
      <c r="V1415" t="s">
        <v>1335</v>
      </c>
      <c r="W1415" t="s">
        <v>105</v>
      </c>
      <c r="X1415" t="s">
        <v>326</v>
      </c>
      <c r="Y1415" t="str">
        <f>"47-2061"</f>
        <v>47-2061</v>
      </c>
      <c r="Z1415" t="s">
        <v>326</v>
      </c>
      <c r="AA1415">
        <v>236115</v>
      </c>
      <c r="AB1415">
        <v>32</v>
      </c>
      <c r="AC1415">
        <v>32</v>
      </c>
      <c r="AD1415" t="s">
        <v>79</v>
      </c>
      <c r="AE1415" t="s">
        <v>95</v>
      </c>
      <c r="AF1415">
        <v>40</v>
      </c>
      <c r="AG1415" s="4">
        <v>0.33333333333333331</v>
      </c>
      <c r="AH1415" s="4">
        <v>0.70833333333333337</v>
      </c>
      <c r="AI1415" s="5">
        <v>14.04</v>
      </c>
      <c r="AJ1415">
        <v>0</v>
      </c>
      <c r="AK1415">
        <v>0</v>
      </c>
      <c r="AL1415" t="s">
        <v>81</v>
      </c>
      <c r="AM1415" t="s">
        <v>82</v>
      </c>
      <c r="AO1415" t="s">
        <v>83</v>
      </c>
      <c r="AP1415" t="s">
        <v>67</v>
      </c>
      <c r="AQ1415" t="s">
        <v>67</v>
      </c>
      <c r="AR1415" t="s">
        <v>82</v>
      </c>
      <c r="AT1415" t="s">
        <v>82</v>
      </c>
      <c r="AW1415" t="s">
        <v>82</v>
      </c>
      <c r="AY1415" t="s">
        <v>8702</v>
      </c>
      <c r="AZ1415" t="s">
        <v>8703</v>
      </c>
      <c r="BA1415" t="s">
        <v>3224</v>
      </c>
      <c r="BB1415">
        <v>39272</v>
      </c>
      <c r="BC1415" t="s">
        <v>79</v>
      </c>
      <c r="BH1415" t="s">
        <v>8704</v>
      </c>
      <c r="BI1415" t="s">
        <v>67</v>
      </c>
      <c r="BJ1415">
        <v>200567969</v>
      </c>
    </row>
    <row r="1416" spans="1:62" x14ac:dyDescent="0.25">
      <c r="A1416" t="s">
        <v>9192</v>
      </c>
      <c r="B1416" s="2">
        <v>43461</v>
      </c>
      <c r="C1416" t="s">
        <v>63</v>
      </c>
      <c r="D1416" s="3">
        <v>43402.835453657404</v>
      </c>
      <c r="E1416" t="s">
        <v>91</v>
      </c>
      <c r="H1416" t="s">
        <v>9193</v>
      </c>
      <c r="J1416" t="s">
        <v>9194</v>
      </c>
      <c r="L1416" t="s">
        <v>68</v>
      </c>
      <c r="M1416" t="s">
        <v>69</v>
      </c>
      <c r="N1416">
        <v>40511</v>
      </c>
      <c r="O1416" t="s">
        <v>70</v>
      </c>
      <c r="Q1416" t="s">
        <v>9195</v>
      </c>
      <c r="S1416" t="s">
        <v>72</v>
      </c>
      <c r="T1416" t="s">
        <v>4795</v>
      </c>
      <c r="U1416" t="s">
        <v>5508</v>
      </c>
      <c r="V1416" t="s">
        <v>4796</v>
      </c>
      <c r="W1416" t="s">
        <v>308</v>
      </c>
      <c r="X1416" t="s">
        <v>9196</v>
      </c>
      <c r="Y1416" t="str">
        <f>"47-3012"</f>
        <v>47-3012</v>
      </c>
      <c r="Z1416" t="s">
        <v>1540</v>
      </c>
      <c r="AA1416">
        <v>238310</v>
      </c>
      <c r="AB1416">
        <v>20</v>
      </c>
      <c r="AD1416" t="s">
        <v>79</v>
      </c>
      <c r="AE1416" t="s">
        <v>95</v>
      </c>
      <c r="AF1416">
        <v>40</v>
      </c>
      <c r="AG1416" s="4">
        <v>0.33333333333333331</v>
      </c>
      <c r="AH1416" s="4">
        <v>0.66666666666666663</v>
      </c>
      <c r="AI1416" s="5">
        <v>17.23</v>
      </c>
      <c r="AJ1416">
        <v>25.85</v>
      </c>
      <c r="AL1416" t="s">
        <v>81</v>
      </c>
      <c r="AM1416" t="s">
        <v>82</v>
      </c>
      <c r="AO1416" t="s">
        <v>83</v>
      </c>
      <c r="AR1416" t="s">
        <v>82</v>
      </c>
      <c r="AT1416" t="s">
        <v>82</v>
      </c>
      <c r="AW1416" t="s">
        <v>82</v>
      </c>
      <c r="AY1416" t="s">
        <v>68</v>
      </c>
      <c r="AZ1416" t="s">
        <v>1837</v>
      </c>
      <c r="BA1416" t="s">
        <v>69</v>
      </c>
      <c r="BB1416">
        <v>40511</v>
      </c>
      <c r="BC1416" t="s">
        <v>79</v>
      </c>
      <c r="BH1416" t="s">
        <v>9194</v>
      </c>
      <c r="BJ1416">
        <v>461814180</v>
      </c>
    </row>
    <row r="1417" spans="1:62" x14ac:dyDescent="0.25">
      <c r="A1417" t="s">
        <v>9298</v>
      </c>
      <c r="B1417" s="2">
        <v>43461</v>
      </c>
      <c r="C1417" t="s">
        <v>63</v>
      </c>
      <c r="D1417" s="3">
        <v>43403.496498773151</v>
      </c>
      <c r="E1417" t="s">
        <v>64</v>
      </c>
      <c r="F1417" s="2">
        <v>43480</v>
      </c>
      <c r="G1417" s="2">
        <v>43676</v>
      </c>
      <c r="H1417" t="s">
        <v>9299</v>
      </c>
      <c r="J1417" t="s">
        <v>9300</v>
      </c>
      <c r="L1417" t="s">
        <v>1177</v>
      </c>
      <c r="M1417" t="s">
        <v>649</v>
      </c>
      <c r="N1417">
        <v>85015</v>
      </c>
      <c r="O1417" t="s">
        <v>70</v>
      </c>
      <c r="Q1417" t="s">
        <v>9301</v>
      </c>
      <c r="S1417" t="s">
        <v>82</v>
      </c>
      <c r="U1417" t="s">
        <v>92</v>
      </c>
      <c r="X1417" t="s">
        <v>9302</v>
      </c>
      <c r="Y1417" t="str">
        <f>"47-2061"</f>
        <v>47-2061</v>
      </c>
      <c r="Z1417" t="s">
        <v>326</v>
      </c>
      <c r="AA1417">
        <v>236115</v>
      </c>
      <c r="AB1417">
        <v>10</v>
      </c>
      <c r="AC1417">
        <v>10</v>
      </c>
      <c r="AD1417" t="s">
        <v>79</v>
      </c>
      <c r="AE1417" t="s">
        <v>95</v>
      </c>
      <c r="AF1417">
        <v>40</v>
      </c>
      <c r="AG1417" s="4">
        <v>0.29166666666666669</v>
      </c>
      <c r="AH1417" s="4">
        <v>0.625</v>
      </c>
      <c r="AI1417" s="5">
        <v>16.39</v>
      </c>
      <c r="AJ1417">
        <v>24.59</v>
      </c>
      <c r="AK1417">
        <v>24.59</v>
      </c>
      <c r="AL1417" t="s">
        <v>81</v>
      </c>
      <c r="AM1417" t="s">
        <v>82</v>
      </c>
      <c r="AO1417" t="s">
        <v>83</v>
      </c>
      <c r="AR1417" t="s">
        <v>82</v>
      </c>
      <c r="AT1417" t="s">
        <v>82</v>
      </c>
      <c r="AW1417" t="s">
        <v>72</v>
      </c>
      <c r="AX1417">
        <v>3</v>
      </c>
      <c r="AY1417" t="s">
        <v>2471</v>
      </c>
      <c r="AZ1417" t="s">
        <v>655</v>
      </c>
      <c r="BA1417" t="s">
        <v>649</v>
      </c>
      <c r="BB1417">
        <v>85015</v>
      </c>
      <c r="BC1417" t="s">
        <v>79</v>
      </c>
      <c r="BH1417" t="s">
        <v>9303</v>
      </c>
      <c r="BJ1417">
        <v>463311648</v>
      </c>
    </row>
    <row r="1418" spans="1:62" x14ac:dyDescent="0.25">
      <c r="A1418" t="s">
        <v>9985</v>
      </c>
      <c r="B1418" s="2">
        <v>43461</v>
      </c>
      <c r="C1418" t="s">
        <v>63</v>
      </c>
      <c r="D1418" s="3">
        <v>43434.79300863426</v>
      </c>
      <c r="E1418" t="s">
        <v>91</v>
      </c>
      <c r="H1418" t="s">
        <v>9986</v>
      </c>
      <c r="I1418" t="s">
        <v>9987</v>
      </c>
      <c r="J1418" t="s">
        <v>9988</v>
      </c>
      <c r="L1418" t="s">
        <v>9989</v>
      </c>
      <c r="M1418" t="s">
        <v>761</v>
      </c>
      <c r="N1418">
        <v>30126</v>
      </c>
      <c r="O1418" t="s">
        <v>70</v>
      </c>
      <c r="Q1418" t="s">
        <v>9990</v>
      </c>
      <c r="S1418" t="s">
        <v>72</v>
      </c>
      <c r="T1418" t="s">
        <v>640</v>
      </c>
      <c r="U1418" t="s">
        <v>641</v>
      </c>
      <c r="V1418" t="s">
        <v>642</v>
      </c>
      <c r="W1418" t="s">
        <v>105</v>
      </c>
      <c r="X1418" t="s">
        <v>106</v>
      </c>
      <c r="Y1418" t="str">
        <f>"37-3011"</f>
        <v>37-3011</v>
      </c>
      <c r="Z1418" t="s">
        <v>94</v>
      </c>
      <c r="AA1418">
        <v>561730</v>
      </c>
      <c r="AB1418">
        <v>20</v>
      </c>
      <c r="AD1418" t="s">
        <v>79</v>
      </c>
      <c r="AE1418" t="s">
        <v>95</v>
      </c>
      <c r="AF1418">
        <v>40</v>
      </c>
      <c r="AG1418" s="4">
        <v>0.25</v>
      </c>
      <c r="AH1418" s="4">
        <v>0.66666666666666663</v>
      </c>
      <c r="AI1418" s="5">
        <v>14.24</v>
      </c>
      <c r="AJ1418">
        <v>21.36</v>
      </c>
      <c r="AL1418" t="s">
        <v>81</v>
      </c>
      <c r="AM1418" t="s">
        <v>82</v>
      </c>
      <c r="AO1418" t="s">
        <v>83</v>
      </c>
      <c r="AR1418" t="s">
        <v>82</v>
      </c>
      <c r="AT1418" t="s">
        <v>82</v>
      </c>
      <c r="AW1418" t="s">
        <v>82</v>
      </c>
      <c r="AY1418" t="s">
        <v>9989</v>
      </c>
      <c r="AZ1418" t="s">
        <v>5461</v>
      </c>
      <c r="BA1418" t="s">
        <v>761</v>
      </c>
      <c r="BB1418">
        <v>30126</v>
      </c>
      <c r="BC1418" t="s">
        <v>79</v>
      </c>
      <c r="BH1418" t="s">
        <v>9991</v>
      </c>
      <c r="BJ1418">
        <v>581867287</v>
      </c>
    </row>
    <row r="1419" spans="1:62" x14ac:dyDescent="0.25">
      <c r="A1419" t="s">
        <v>10166</v>
      </c>
      <c r="B1419" s="2">
        <v>43461</v>
      </c>
      <c r="C1419" t="s">
        <v>63</v>
      </c>
      <c r="D1419" s="3">
        <v>43406.836465509259</v>
      </c>
      <c r="E1419" t="s">
        <v>91</v>
      </c>
      <c r="H1419" t="s">
        <v>10167</v>
      </c>
      <c r="I1419" t="s">
        <v>10168</v>
      </c>
      <c r="J1419" t="s">
        <v>10169</v>
      </c>
      <c r="L1419" t="s">
        <v>2471</v>
      </c>
      <c r="M1419" t="s">
        <v>649</v>
      </c>
      <c r="N1419">
        <v>85040</v>
      </c>
      <c r="O1419" t="s">
        <v>70</v>
      </c>
      <c r="Q1419" t="s">
        <v>10170</v>
      </c>
      <c r="S1419" t="s">
        <v>72</v>
      </c>
      <c r="T1419" t="s">
        <v>640</v>
      </c>
      <c r="U1419" t="s">
        <v>3571</v>
      </c>
      <c r="V1419" t="s">
        <v>642</v>
      </c>
      <c r="W1419" t="s">
        <v>105</v>
      </c>
      <c r="X1419" t="s">
        <v>106</v>
      </c>
      <c r="Y1419" t="str">
        <f>"37-3011"</f>
        <v>37-3011</v>
      </c>
      <c r="Z1419" t="s">
        <v>94</v>
      </c>
      <c r="AA1419">
        <v>561730</v>
      </c>
      <c r="AB1419">
        <v>112</v>
      </c>
      <c r="AD1419" t="s">
        <v>79</v>
      </c>
      <c r="AE1419" t="s">
        <v>95</v>
      </c>
      <c r="AF1419">
        <v>40</v>
      </c>
      <c r="AG1419" s="4">
        <v>0.20833333333333334</v>
      </c>
      <c r="AH1419" s="4">
        <v>0.5625</v>
      </c>
      <c r="AI1419" s="5">
        <v>13.23</v>
      </c>
      <c r="AJ1419">
        <v>19.850000000000001</v>
      </c>
      <c r="AL1419" t="s">
        <v>81</v>
      </c>
      <c r="AM1419" t="s">
        <v>82</v>
      </c>
      <c r="AO1419" t="s">
        <v>83</v>
      </c>
      <c r="AR1419" t="s">
        <v>82</v>
      </c>
      <c r="AT1419" t="s">
        <v>82</v>
      </c>
      <c r="AW1419" t="s">
        <v>82</v>
      </c>
      <c r="AY1419" t="s">
        <v>2471</v>
      </c>
      <c r="AZ1419" t="s">
        <v>655</v>
      </c>
      <c r="BA1419" t="s">
        <v>649</v>
      </c>
      <c r="BB1419">
        <v>85040</v>
      </c>
      <c r="BC1419" t="s">
        <v>79</v>
      </c>
      <c r="BH1419" t="s">
        <v>10169</v>
      </c>
      <c r="BJ1419">
        <v>860396095</v>
      </c>
    </row>
    <row r="1420" spans="1:62" x14ac:dyDescent="0.25">
      <c r="A1420" t="s">
        <v>10345</v>
      </c>
      <c r="B1420" s="2">
        <v>43461</v>
      </c>
      <c r="C1420" t="s">
        <v>63</v>
      </c>
      <c r="D1420" s="3">
        <v>43406.834728692127</v>
      </c>
      <c r="E1420" t="s">
        <v>91</v>
      </c>
      <c r="H1420" t="s">
        <v>10167</v>
      </c>
      <c r="I1420" t="s">
        <v>10168</v>
      </c>
      <c r="J1420" t="s">
        <v>10169</v>
      </c>
      <c r="L1420" t="s">
        <v>2471</v>
      </c>
      <c r="M1420" t="s">
        <v>649</v>
      </c>
      <c r="N1420">
        <v>85040</v>
      </c>
      <c r="O1420" t="s">
        <v>70</v>
      </c>
      <c r="Q1420" t="s">
        <v>10170</v>
      </c>
      <c r="S1420" t="s">
        <v>72</v>
      </c>
      <c r="T1420" t="s">
        <v>640</v>
      </c>
      <c r="U1420" t="s">
        <v>3571</v>
      </c>
      <c r="V1420" t="s">
        <v>642</v>
      </c>
      <c r="W1420" t="s">
        <v>105</v>
      </c>
      <c r="X1420" t="s">
        <v>106</v>
      </c>
      <c r="Y1420" t="str">
        <f>"37-3011"</f>
        <v>37-3011</v>
      </c>
      <c r="Z1420" t="s">
        <v>94</v>
      </c>
      <c r="AA1420">
        <v>561730</v>
      </c>
      <c r="AB1420">
        <v>16</v>
      </c>
      <c r="AD1420" t="s">
        <v>79</v>
      </c>
      <c r="AE1420" t="s">
        <v>95</v>
      </c>
      <c r="AF1420">
        <v>40</v>
      </c>
      <c r="AG1420" s="4">
        <v>0.20833333333333334</v>
      </c>
      <c r="AH1420" s="4">
        <v>0.5625</v>
      </c>
      <c r="AI1420" s="5">
        <v>13.3</v>
      </c>
      <c r="AJ1420">
        <v>19.95</v>
      </c>
      <c r="AL1420" t="s">
        <v>81</v>
      </c>
      <c r="AM1420" t="s">
        <v>82</v>
      </c>
      <c r="AO1420" t="s">
        <v>83</v>
      </c>
      <c r="AR1420" t="s">
        <v>82</v>
      </c>
      <c r="AT1420" t="s">
        <v>82</v>
      </c>
      <c r="AW1420" t="s">
        <v>82</v>
      </c>
      <c r="AY1420" t="s">
        <v>795</v>
      </c>
      <c r="AZ1420" t="s">
        <v>797</v>
      </c>
      <c r="BA1420" t="s">
        <v>105</v>
      </c>
      <c r="BB1420">
        <v>78217</v>
      </c>
      <c r="BC1420" t="s">
        <v>79</v>
      </c>
      <c r="BH1420" t="s">
        <v>10346</v>
      </c>
      <c r="BJ1420">
        <v>860396095</v>
      </c>
    </row>
    <row r="1421" spans="1:62" x14ac:dyDescent="0.25">
      <c r="A1421" t="s">
        <v>10546</v>
      </c>
      <c r="B1421" s="2">
        <v>43461</v>
      </c>
      <c r="C1421" t="s">
        <v>63</v>
      </c>
      <c r="D1421" s="3">
        <v>43406.833683032404</v>
      </c>
      <c r="E1421" t="s">
        <v>91</v>
      </c>
      <c r="H1421" t="s">
        <v>10547</v>
      </c>
      <c r="J1421" t="s">
        <v>10548</v>
      </c>
      <c r="L1421" t="s">
        <v>10549</v>
      </c>
      <c r="M1421" t="s">
        <v>1246</v>
      </c>
      <c r="N1421">
        <v>63073</v>
      </c>
      <c r="O1421" t="s">
        <v>70</v>
      </c>
      <c r="Q1421" t="s">
        <v>10550</v>
      </c>
      <c r="S1421" t="s">
        <v>72</v>
      </c>
      <c r="T1421" t="s">
        <v>9501</v>
      </c>
      <c r="U1421" t="s">
        <v>9597</v>
      </c>
      <c r="V1421" t="s">
        <v>1703</v>
      </c>
      <c r="W1421" t="s">
        <v>76</v>
      </c>
      <c r="X1421" t="s">
        <v>106</v>
      </c>
      <c r="Y1421" t="str">
        <f>"37-3011"</f>
        <v>37-3011</v>
      </c>
      <c r="Z1421" t="s">
        <v>94</v>
      </c>
      <c r="AA1421">
        <v>713910</v>
      </c>
      <c r="AB1421">
        <v>20</v>
      </c>
      <c r="AD1421" t="s">
        <v>79</v>
      </c>
      <c r="AE1421" t="s">
        <v>80</v>
      </c>
      <c r="AF1421">
        <v>40</v>
      </c>
      <c r="AG1421" s="4">
        <v>0.25</v>
      </c>
      <c r="AH1421" s="4">
        <v>0.60416666666666663</v>
      </c>
      <c r="AI1421" s="5">
        <v>14.52</v>
      </c>
      <c r="AJ1421">
        <v>21.78</v>
      </c>
      <c r="AL1421" t="s">
        <v>81</v>
      </c>
      <c r="AM1421" t="s">
        <v>82</v>
      </c>
      <c r="AO1421" t="s">
        <v>83</v>
      </c>
      <c r="AR1421" t="s">
        <v>82</v>
      </c>
      <c r="AT1421" t="s">
        <v>82</v>
      </c>
      <c r="AW1421" t="s">
        <v>82</v>
      </c>
      <c r="AY1421" t="s">
        <v>10549</v>
      </c>
      <c r="AZ1421" t="s">
        <v>1418</v>
      </c>
      <c r="BA1421" t="s">
        <v>1246</v>
      </c>
      <c r="BB1421">
        <v>63073</v>
      </c>
      <c r="BC1421" t="s">
        <v>87</v>
      </c>
      <c r="BH1421" t="s">
        <v>10551</v>
      </c>
      <c r="BJ1421">
        <v>430889658</v>
      </c>
    </row>
    <row r="1422" spans="1:62" x14ac:dyDescent="0.25">
      <c r="A1422" t="s">
        <v>11302</v>
      </c>
      <c r="B1422" s="2">
        <v>43461</v>
      </c>
      <c r="C1422" t="s">
        <v>63</v>
      </c>
      <c r="D1422" s="3">
        <v>43408.328181643519</v>
      </c>
      <c r="E1422" t="s">
        <v>117</v>
      </c>
      <c r="H1422" t="s">
        <v>11303</v>
      </c>
      <c r="I1422" t="s">
        <v>11304</v>
      </c>
      <c r="J1422" t="s">
        <v>11305</v>
      </c>
      <c r="L1422" t="s">
        <v>738</v>
      </c>
      <c r="M1422" t="s">
        <v>105</v>
      </c>
      <c r="N1422">
        <v>78724</v>
      </c>
      <c r="O1422" t="s">
        <v>70</v>
      </c>
      <c r="Q1422" t="s">
        <v>11306</v>
      </c>
      <c r="S1422" t="s">
        <v>72</v>
      </c>
      <c r="T1422" t="s">
        <v>1855</v>
      </c>
      <c r="U1422" t="s">
        <v>1856</v>
      </c>
      <c r="V1422" t="s">
        <v>863</v>
      </c>
      <c r="W1422" t="s">
        <v>105</v>
      </c>
      <c r="X1422" t="s">
        <v>11307</v>
      </c>
      <c r="Y1422" t="str">
        <f>"47-3016"</f>
        <v>47-3016</v>
      </c>
      <c r="Z1422" t="s">
        <v>3995</v>
      </c>
      <c r="AA1422">
        <v>236220</v>
      </c>
      <c r="AB1422">
        <v>54</v>
      </c>
      <c r="AD1422" t="s">
        <v>79</v>
      </c>
      <c r="AE1422" t="s">
        <v>95</v>
      </c>
      <c r="AF1422">
        <v>40</v>
      </c>
      <c r="AG1422" s="4">
        <v>0.29166666666666669</v>
      </c>
      <c r="AH1422" s="4">
        <v>0.625</v>
      </c>
      <c r="AI1422" s="5">
        <v>15.01</v>
      </c>
      <c r="AJ1422">
        <v>22.5</v>
      </c>
      <c r="AL1422" t="s">
        <v>81</v>
      </c>
      <c r="AM1422" t="s">
        <v>82</v>
      </c>
      <c r="AO1422" t="s">
        <v>83</v>
      </c>
      <c r="AR1422" t="s">
        <v>82</v>
      </c>
      <c r="AT1422" t="s">
        <v>82</v>
      </c>
      <c r="AW1422" t="s">
        <v>82</v>
      </c>
      <c r="AY1422" t="s">
        <v>738</v>
      </c>
      <c r="AZ1422" t="s">
        <v>2422</v>
      </c>
      <c r="BA1422" t="s">
        <v>105</v>
      </c>
      <c r="BB1422">
        <v>78724</v>
      </c>
      <c r="BC1422" t="s">
        <v>79</v>
      </c>
      <c r="BH1422" t="s">
        <v>11305</v>
      </c>
      <c r="BJ1422">
        <v>742029212</v>
      </c>
    </row>
    <row r="1423" spans="1:62" x14ac:dyDescent="0.25">
      <c r="A1423" t="s">
        <v>11547</v>
      </c>
      <c r="B1423" s="2">
        <v>43461</v>
      </c>
      <c r="C1423" t="s">
        <v>63</v>
      </c>
      <c r="D1423" s="3">
        <v>43413.455416342593</v>
      </c>
      <c r="E1423" t="s">
        <v>117</v>
      </c>
      <c r="H1423" t="s">
        <v>11548</v>
      </c>
      <c r="I1423" t="s">
        <v>11549</v>
      </c>
      <c r="J1423" t="s">
        <v>11550</v>
      </c>
      <c r="K1423" t="s">
        <v>11551</v>
      </c>
      <c r="L1423" t="s">
        <v>2277</v>
      </c>
      <c r="M1423" t="s">
        <v>714</v>
      </c>
      <c r="N1423">
        <v>70508</v>
      </c>
      <c r="O1423" t="s">
        <v>70</v>
      </c>
      <c r="Q1423" t="s">
        <v>11552</v>
      </c>
      <c r="S1423" t="s">
        <v>72</v>
      </c>
      <c r="T1423" t="s">
        <v>11553</v>
      </c>
      <c r="U1423" t="s">
        <v>11554</v>
      </c>
      <c r="V1423" t="s">
        <v>11555</v>
      </c>
      <c r="W1423" t="s">
        <v>714</v>
      </c>
      <c r="X1423" t="s">
        <v>184</v>
      </c>
      <c r="Y1423" t="str">
        <f>"27-2022"</f>
        <v>27-2022</v>
      </c>
      <c r="Z1423" t="s">
        <v>184</v>
      </c>
      <c r="AA1423">
        <v>61162</v>
      </c>
      <c r="AB1423">
        <v>4</v>
      </c>
      <c r="AD1423" t="s">
        <v>79</v>
      </c>
      <c r="AE1423" t="s">
        <v>95</v>
      </c>
      <c r="AF1423">
        <v>40</v>
      </c>
      <c r="AG1423" s="4">
        <v>0.33333333333333331</v>
      </c>
      <c r="AH1423" s="4">
        <v>0.54166666666666663</v>
      </c>
      <c r="AI1423" s="5">
        <v>23.46</v>
      </c>
      <c r="AJ1423">
        <v>35.19</v>
      </c>
      <c r="AL1423" t="s">
        <v>81</v>
      </c>
      <c r="AM1423" t="s">
        <v>82</v>
      </c>
      <c r="AO1423" t="s">
        <v>213</v>
      </c>
      <c r="AR1423" t="s">
        <v>82</v>
      </c>
      <c r="AT1423" t="s">
        <v>82</v>
      </c>
      <c r="AW1423" t="s">
        <v>72</v>
      </c>
      <c r="AX1423">
        <v>24</v>
      </c>
      <c r="AY1423" t="s">
        <v>11555</v>
      </c>
      <c r="AZ1423" t="s">
        <v>11555</v>
      </c>
      <c r="BA1423" t="s">
        <v>714</v>
      </c>
      <c r="BB1423">
        <v>70508</v>
      </c>
      <c r="BC1423" t="s">
        <v>79</v>
      </c>
      <c r="BH1423" t="s">
        <v>11550</v>
      </c>
      <c r="BI1423" t="s">
        <v>11551</v>
      </c>
      <c r="BJ1423">
        <v>383810503</v>
      </c>
    </row>
    <row r="1424" spans="1:62" x14ac:dyDescent="0.25">
      <c r="A1424" t="s">
        <v>11835</v>
      </c>
      <c r="B1424" s="2">
        <v>43461</v>
      </c>
      <c r="C1424" t="s">
        <v>63</v>
      </c>
      <c r="D1424" s="3">
        <v>43411.165791550928</v>
      </c>
      <c r="E1424" t="s">
        <v>91</v>
      </c>
      <c r="H1424" t="s">
        <v>11836</v>
      </c>
      <c r="J1424" t="s">
        <v>11837</v>
      </c>
      <c r="L1424" t="s">
        <v>7078</v>
      </c>
      <c r="M1424" t="s">
        <v>787</v>
      </c>
      <c r="N1424">
        <v>36801</v>
      </c>
      <c r="O1424" t="s">
        <v>70</v>
      </c>
      <c r="Q1424" t="s">
        <v>11838</v>
      </c>
      <c r="S1424" t="s">
        <v>72</v>
      </c>
      <c r="T1424" t="s">
        <v>9501</v>
      </c>
      <c r="U1424" t="s">
        <v>9502</v>
      </c>
      <c r="V1424" t="s">
        <v>1700</v>
      </c>
      <c r="W1424" t="s">
        <v>76</v>
      </c>
      <c r="X1424" t="s">
        <v>106</v>
      </c>
      <c r="Y1424" t="str">
        <f>"37-3011"</f>
        <v>37-3011</v>
      </c>
      <c r="Z1424" t="s">
        <v>94</v>
      </c>
      <c r="AA1424">
        <v>561730</v>
      </c>
      <c r="AB1424">
        <v>5</v>
      </c>
      <c r="AD1424" t="s">
        <v>79</v>
      </c>
      <c r="AE1424" t="s">
        <v>95</v>
      </c>
      <c r="AF1424">
        <v>40</v>
      </c>
      <c r="AG1424" s="4">
        <v>0.29166666666666669</v>
      </c>
      <c r="AH1424" s="4">
        <v>0.66666666666666663</v>
      </c>
      <c r="AI1424" s="5">
        <v>13.06</v>
      </c>
      <c r="AJ1424">
        <v>19.59</v>
      </c>
      <c r="AL1424" t="s">
        <v>81</v>
      </c>
      <c r="AM1424" t="s">
        <v>82</v>
      </c>
      <c r="AO1424" t="s">
        <v>83</v>
      </c>
      <c r="AR1424" t="s">
        <v>82</v>
      </c>
      <c r="AT1424" t="s">
        <v>82</v>
      </c>
      <c r="AW1424" t="s">
        <v>72</v>
      </c>
      <c r="AX1424">
        <v>3</v>
      </c>
      <c r="AY1424" t="s">
        <v>7078</v>
      </c>
      <c r="AZ1424" t="s">
        <v>7080</v>
      </c>
      <c r="BA1424" t="s">
        <v>787</v>
      </c>
      <c r="BB1424">
        <v>36801</v>
      </c>
      <c r="BC1424" t="s">
        <v>79</v>
      </c>
      <c r="BH1424" t="s">
        <v>11839</v>
      </c>
      <c r="BJ1424">
        <v>203228961</v>
      </c>
    </row>
    <row r="1425" spans="1:62" x14ac:dyDescent="0.25">
      <c r="A1425" t="s">
        <v>12639</v>
      </c>
      <c r="B1425" s="2">
        <v>43461</v>
      </c>
      <c r="C1425" t="s">
        <v>63</v>
      </c>
      <c r="D1425" s="3">
        <v>43434.80003244213</v>
      </c>
      <c r="E1425" t="s">
        <v>91</v>
      </c>
      <c r="H1425" t="s">
        <v>12640</v>
      </c>
      <c r="J1425" t="s">
        <v>12641</v>
      </c>
      <c r="L1425" t="s">
        <v>68</v>
      </c>
      <c r="M1425" t="s">
        <v>69</v>
      </c>
      <c r="N1425">
        <v>40511</v>
      </c>
      <c r="O1425" t="s">
        <v>70</v>
      </c>
      <c r="Q1425" t="s">
        <v>12642</v>
      </c>
      <c r="S1425" t="s">
        <v>72</v>
      </c>
      <c r="T1425" t="s">
        <v>1917</v>
      </c>
      <c r="U1425" t="s">
        <v>1918</v>
      </c>
      <c r="V1425" t="s">
        <v>1919</v>
      </c>
      <c r="W1425" t="s">
        <v>105</v>
      </c>
      <c r="X1425" t="s">
        <v>106</v>
      </c>
      <c r="Y1425" t="str">
        <f>"37-3011"</f>
        <v>37-3011</v>
      </c>
      <c r="Z1425" t="s">
        <v>94</v>
      </c>
      <c r="AA1425">
        <v>561730</v>
      </c>
      <c r="AB1425">
        <v>60</v>
      </c>
      <c r="AD1425" t="s">
        <v>79</v>
      </c>
      <c r="AE1425" t="s">
        <v>95</v>
      </c>
      <c r="AF1425">
        <v>40</v>
      </c>
      <c r="AG1425" s="4">
        <v>0.29166666666666669</v>
      </c>
      <c r="AH1425" s="4">
        <v>0.66666666666666663</v>
      </c>
      <c r="AI1425" s="5">
        <v>13.12</v>
      </c>
      <c r="AJ1425">
        <v>19.68</v>
      </c>
      <c r="AL1425" t="s">
        <v>81</v>
      </c>
      <c r="AM1425" t="s">
        <v>82</v>
      </c>
      <c r="AO1425" t="s">
        <v>83</v>
      </c>
      <c r="AR1425" t="s">
        <v>82</v>
      </c>
      <c r="AT1425" t="s">
        <v>82</v>
      </c>
      <c r="AW1425" t="s">
        <v>82</v>
      </c>
      <c r="AY1425" t="s">
        <v>68</v>
      </c>
      <c r="AZ1425" t="s">
        <v>1837</v>
      </c>
      <c r="BA1425" t="s">
        <v>69</v>
      </c>
      <c r="BB1425">
        <v>40511</v>
      </c>
      <c r="BC1425" t="s">
        <v>79</v>
      </c>
      <c r="BH1425" t="s">
        <v>12641</v>
      </c>
      <c r="BJ1425">
        <v>611293737</v>
      </c>
    </row>
    <row r="1426" spans="1:62" x14ac:dyDescent="0.25">
      <c r="A1426" t="s">
        <v>12995</v>
      </c>
      <c r="B1426" s="2">
        <v>43461</v>
      </c>
      <c r="C1426" t="s">
        <v>63</v>
      </c>
      <c r="D1426" s="3">
        <v>43434.795635856484</v>
      </c>
      <c r="E1426" t="s">
        <v>91</v>
      </c>
      <c r="H1426" t="s">
        <v>12996</v>
      </c>
      <c r="J1426" t="s">
        <v>12997</v>
      </c>
      <c r="L1426" t="s">
        <v>12998</v>
      </c>
      <c r="M1426" t="s">
        <v>166</v>
      </c>
      <c r="N1426">
        <v>84660</v>
      </c>
      <c r="O1426" t="s">
        <v>70</v>
      </c>
      <c r="Q1426" t="s">
        <v>12999</v>
      </c>
      <c r="S1426" t="s">
        <v>72</v>
      </c>
      <c r="T1426" t="s">
        <v>12918</v>
      </c>
      <c r="U1426" t="s">
        <v>4627</v>
      </c>
      <c r="V1426" t="s">
        <v>4628</v>
      </c>
      <c r="W1426" t="s">
        <v>323</v>
      </c>
      <c r="X1426" t="s">
        <v>12584</v>
      </c>
      <c r="Y1426" t="str">
        <f>"37-3011"</f>
        <v>37-3011</v>
      </c>
      <c r="Z1426" t="s">
        <v>94</v>
      </c>
      <c r="AA1426">
        <v>54132</v>
      </c>
      <c r="AB1426">
        <v>15</v>
      </c>
      <c r="AD1426" t="s">
        <v>79</v>
      </c>
      <c r="AE1426" t="s">
        <v>95</v>
      </c>
      <c r="AF1426">
        <v>40</v>
      </c>
      <c r="AG1426" s="4">
        <v>0.3125</v>
      </c>
      <c r="AH1426" s="4">
        <v>0.66666666666666663</v>
      </c>
      <c r="AI1426" s="5">
        <v>13.52</v>
      </c>
      <c r="AJ1426">
        <v>20.28</v>
      </c>
      <c r="AL1426" t="s">
        <v>81</v>
      </c>
      <c r="AM1426" t="s">
        <v>82</v>
      </c>
      <c r="AO1426" t="s">
        <v>83</v>
      </c>
      <c r="AR1426" t="s">
        <v>82</v>
      </c>
      <c r="AT1426" t="s">
        <v>82</v>
      </c>
      <c r="AW1426" t="s">
        <v>72</v>
      </c>
      <c r="AX1426">
        <v>2</v>
      </c>
      <c r="AY1426" t="s">
        <v>12998</v>
      </c>
      <c r="AZ1426" t="s">
        <v>263</v>
      </c>
      <c r="BA1426" t="s">
        <v>166</v>
      </c>
      <c r="BB1426">
        <v>84660</v>
      </c>
      <c r="BC1426" t="s">
        <v>79</v>
      </c>
      <c r="BH1426" t="s">
        <v>12997</v>
      </c>
      <c r="BJ1426">
        <v>870627241</v>
      </c>
    </row>
    <row r="1427" spans="1:62" x14ac:dyDescent="0.25">
      <c r="A1427" t="s">
        <v>16138</v>
      </c>
      <c r="B1427" s="2">
        <v>43461</v>
      </c>
      <c r="C1427" t="s">
        <v>63</v>
      </c>
      <c r="D1427" s="3">
        <v>43425.328268807869</v>
      </c>
      <c r="E1427" t="s">
        <v>64</v>
      </c>
      <c r="F1427" s="2">
        <v>43511</v>
      </c>
      <c r="G1427" s="2">
        <v>43814</v>
      </c>
      <c r="H1427" t="s">
        <v>12081</v>
      </c>
      <c r="J1427" t="s">
        <v>12082</v>
      </c>
      <c r="K1427" t="s">
        <v>12083</v>
      </c>
      <c r="L1427" t="s">
        <v>6875</v>
      </c>
      <c r="M1427" t="s">
        <v>147</v>
      </c>
      <c r="N1427">
        <v>16049</v>
      </c>
      <c r="O1427" t="s">
        <v>70</v>
      </c>
      <c r="Q1427" t="s">
        <v>12084</v>
      </c>
      <c r="S1427" t="s">
        <v>72</v>
      </c>
      <c r="T1427" t="s">
        <v>1755</v>
      </c>
      <c r="U1427" t="s">
        <v>8950</v>
      </c>
      <c r="V1427" t="s">
        <v>1882</v>
      </c>
      <c r="W1427" t="s">
        <v>278</v>
      </c>
      <c r="X1427" t="s">
        <v>1197</v>
      </c>
      <c r="Y1427" t="str">
        <f>"47-2061"</f>
        <v>47-2061</v>
      </c>
      <c r="Z1427" t="s">
        <v>326</v>
      </c>
      <c r="AA1427">
        <v>238110</v>
      </c>
      <c r="AB1427">
        <v>12</v>
      </c>
      <c r="AC1427">
        <v>12</v>
      </c>
      <c r="AD1427" t="s">
        <v>79</v>
      </c>
      <c r="AE1427" t="s">
        <v>95</v>
      </c>
      <c r="AF1427">
        <v>40</v>
      </c>
      <c r="AG1427" s="4">
        <v>0.3125</v>
      </c>
      <c r="AH1427" s="4">
        <v>0.66666666666666663</v>
      </c>
      <c r="AI1427" s="5">
        <v>20.04</v>
      </c>
      <c r="AJ1427">
        <v>30.06</v>
      </c>
      <c r="AL1427" t="s">
        <v>81</v>
      </c>
      <c r="AM1427" t="s">
        <v>82</v>
      </c>
      <c r="AO1427" t="s">
        <v>83</v>
      </c>
      <c r="AR1427" t="s">
        <v>82</v>
      </c>
      <c r="AT1427" t="s">
        <v>82</v>
      </c>
      <c r="AW1427" t="s">
        <v>72</v>
      </c>
      <c r="AX1427">
        <v>12</v>
      </c>
      <c r="AY1427" t="s">
        <v>240</v>
      </c>
      <c r="AZ1427" t="s">
        <v>3309</v>
      </c>
      <c r="BA1427" t="s">
        <v>147</v>
      </c>
      <c r="BB1427">
        <v>15210</v>
      </c>
      <c r="BC1427" t="s">
        <v>79</v>
      </c>
      <c r="BH1427" t="s">
        <v>12085</v>
      </c>
      <c r="BJ1427">
        <v>208026304</v>
      </c>
    </row>
    <row r="1428" spans="1:62" x14ac:dyDescent="0.25">
      <c r="A1428" t="s">
        <v>17155</v>
      </c>
      <c r="B1428" s="2">
        <v>43461</v>
      </c>
      <c r="C1428" t="s">
        <v>63</v>
      </c>
      <c r="D1428" s="3">
        <v>43432.320086354164</v>
      </c>
      <c r="E1428" t="s">
        <v>64</v>
      </c>
      <c r="F1428" s="2">
        <v>43518</v>
      </c>
      <c r="G1428" s="2">
        <v>43772</v>
      </c>
      <c r="H1428" t="s">
        <v>17156</v>
      </c>
      <c r="J1428" t="s">
        <v>17157</v>
      </c>
      <c r="L1428" t="s">
        <v>17158</v>
      </c>
      <c r="M1428" t="s">
        <v>626</v>
      </c>
      <c r="N1428">
        <v>71730</v>
      </c>
      <c r="O1428" t="s">
        <v>70</v>
      </c>
      <c r="Q1428" t="s">
        <v>17159</v>
      </c>
      <c r="S1428" t="s">
        <v>72</v>
      </c>
      <c r="T1428" t="s">
        <v>5156</v>
      </c>
      <c r="U1428" t="s">
        <v>5157</v>
      </c>
      <c r="V1428" t="s">
        <v>5158</v>
      </c>
      <c r="W1428" t="s">
        <v>105</v>
      </c>
      <c r="X1428" t="s">
        <v>5159</v>
      </c>
      <c r="Y1428" t="str">
        <f>"39-3091"</f>
        <v>39-3091</v>
      </c>
      <c r="Z1428" t="s">
        <v>677</v>
      </c>
      <c r="AA1428">
        <v>713990</v>
      </c>
      <c r="AB1428">
        <v>18</v>
      </c>
      <c r="AC1428">
        <v>18</v>
      </c>
      <c r="AD1428" t="s">
        <v>79</v>
      </c>
      <c r="AE1428" t="s">
        <v>80</v>
      </c>
      <c r="AF1428">
        <v>40</v>
      </c>
      <c r="AG1428" s="4">
        <v>0.54166666666666663</v>
      </c>
      <c r="AH1428" s="4">
        <v>0.91666666666666663</v>
      </c>
      <c r="AI1428" s="5">
        <v>341.6</v>
      </c>
      <c r="AL1428" t="s">
        <v>81</v>
      </c>
      <c r="AM1428" t="s">
        <v>82</v>
      </c>
      <c r="AO1428" t="s">
        <v>83</v>
      </c>
      <c r="AR1428" t="s">
        <v>82</v>
      </c>
      <c r="AT1428" t="s">
        <v>82</v>
      </c>
      <c r="AW1428" t="s">
        <v>82</v>
      </c>
      <c r="AY1428" t="s">
        <v>5009</v>
      </c>
      <c r="AZ1428" t="s">
        <v>7309</v>
      </c>
      <c r="BA1428" t="s">
        <v>626</v>
      </c>
      <c r="BB1428">
        <v>71730</v>
      </c>
      <c r="BC1428" t="s">
        <v>79</v>
      </c>
      <c r="BH1428" t="s">
        <v>17160</v>
      </c>
      <c r="BJ1428">
        <v>820738001</v>
      </c>
    </row>
    <row r="1429" spans="1:62" x14ac:dyDescent="0.25">
      <c r="A1429" t="s">
        <v>19830</v>
      </c>
      <c r="B1429" s="2">
        <v>43461</v>
      </c>
      <c r="C1429" t="s">
        <v>63</v>
      </c>
      <c r="D1429" s="3">
        <v>43434.483814907406</v>
      </c>
      <c r="E1429" t="s">
        <v>91</v>
      </c>
      <c r="H1429" t="s">
        <v>5574</v>
      </c>
      <c r="I1429" t="s">
        <v>5575</v>
      </c>
      <c r="J1429" t="s">
        <v>5576</v>
      </c>
      <c r="K1429" t="s">
        <v>67</v>
      </c>
      <c r="L1429" t="s">
        <v>5577</v>
      </c>
      <c r="M1429" t="s">
        <v>232</v>
      </c>
      <c r="N1429">
        <v>11378</v>
      </c>
      <c r="O1429" t="s">
        <v>70</v>
      </c>
      <c r="P1429" t="s">
        <v>67</v>
      </c>
      <c r="Q1429" t="s">
        <v>5578</v>
      </c>
      <c r="S1429" t="s">
        <v>72</v>
      </c>
      <c r="T1429" t="s">
        <v>5579</v>
      </c>
      <c r="U1429" t="s">
        <v>5580</v>
      </c>
      <c r="V1429" t="s">
        <v>232</v>
      </c>
      <c r="W1429" t="s">
        <v>232</v>
      </c>
      <c r="X1429" t="s">
        <v>661</v>
      </c>
      <c r="Y1429" t="str">
        <f>"53-3032"</f>
        <v>53-3032</v>
      </c>
      <c r="Z1429" t="s">
        <v>157</v>
      </c>
      <c r="AA1429">
        <v>484121</v>
      </c>
      <c r="AB1429">
        <v>10</v>
      </c>
      <c r="AD1429" t="s">
        <v>79</v>
      </c>
      <c r="AE1429" t="s">
        <v>95</v>
      </c>
      <c r="AF1429">
        <v>40</v>
      </c>
      <c r="AI1429" s="5">
        <v>24.54</v>
      </c>
      <c r="AM1429" t="s">
        <v>82</v>
      </c>
      <c r="AO1429" t="s">
        <v>213</v>
      </c>
      <c r="AR1429" t="s">
        <v>82</v>
      </c>
      <c r="AT1429" t="s">
        <v>82</v>
      </c>
      <c r="AW1429" t="s">
        <v>72</v>
      </c>
      <c r="AX1429">
        <v>24</v>
      </c>
      <c r="AY1429" t="s">
        <v>5577</v>
      </c>
      <c r="AZ1429" t="s">
        <v>5581</v>
      </c>
      <c r="BA1429" t="s">
        <v>232</v>
      </c>
      <c r="BB1429">
        <v>11378</v>
      </c>
      <c r="BC1429" t="s">
        <v>79</v>
      </c>
      <c r="BD1429" t="s">
        <v>5582</v>
      </c>
      <c r="BE1429">
        <v>25553033</v>
      </c>
      <c r="BF1429" s="2">
        <v>43399</v>
      </c>
      <c r="BG1429" s="2">
        <v>43429</v>
      </c>
      <c r="BH1429" t="s">
        <v>5576</v>
      </c>
      <c r="BI1429" t="s">
        <v>67</v>
      </c>
      <c r="BJ1429">
        <v>473489333</v>
      </c>
    </row>
    <row r="1430" spans="1:62" x14ac:dyDescent="0.25">
      <c r="A1430" t="s">
        <v>19921</v>
      </c>
      <c r="B1430" s="2">
        <v>43461</v>
      </c>
      <c r="C1430" t="s">
        <v>63</v>
      </c>
      <c r="D1430" s="3">
        <v>43434.273651006944</v>
      </c>
      <c r="E1430" t="s">
        <v>1763</v>
      </c>
      <c r="F1430" s="2">
        <v>43511</v>
      </c>
      <c r="G1430" s="2">
        <v>43784</v>
      </c>
      <c r="H1430" t="s">
        <v>19922</v>
      </c>
      <c r="J1430" t="s">
        <v>6953</v>
      </c>
      <c r="L1430" t="s">
        <v>6952</v>
      </c>
      <c r="M1430" t="s">
        <v>323</v>
      </c>
      <c r="N1430">
        <v>94028</v>
      </c>
      <c r="O1430" t="s">
        <v>70</v>
      </c>
      <c r="Q1430" t="s">
        <v>19923</v>
      </c>
      <c r="S1430" t="s">
        <v>72</v>
      </c>
      <c r="T1430" t="s">
        <v>1855</v>
      </c>
      <c r="U1430" t="s">
        <v>1856</v>
      </c>
      <c r="V1430" t="s">
        <v>863</v>
      </c>
      <c r="W1430" t="s">
        <v>105</v>
      </c>
      <c r="X1430" t="s">
        <v>12303</v>
      </c>
      <c r="Y1430" t="str">
        <f>"39-2021"</f>
        <v>39-2021</v>
      </c>
      <c r="Z1430" t="s">
        <v>78</v>
      </c>
      <c r="AA1430">
        <v>541940</v>
      </c>
      <c r="AB1430">
        <v>2</v>
      </c>
      <c r="AC1430">
        <v>2</v>
      </c>
      <c r="AD1430" t="s">
        <v>79</v>
      </c>
      <c r="AE1430" t="s">
        <v>80</v>
      </c>
      <c r="AF1430">
        <v>40</v>
      </c>
      <c r="AG1430" s="4">
        <v>0.33333333333333331</v>
      </c>
      <c r="AH1430" s="4">
        <v>0.70833333333333337</v>
      </c>
      <c r="AI1430" s="5">
        <v>15.63</v>
      </c>
      <c r="AJ1430">
        <v>23.45</v>
      </c>
      <c r="AK1430">
        <v>0</v>
      </c>
      <c r="AL1430" t="s">
        <v>81</v>
      </c>
      <c r="AM1430" t="s">
        <v>82</v>
      </c>
      <c r="AO1430" t="s">
        <v>83</v>
      </c>
      <c r="AR1430" t="s">
        <v>82</v>
      </c>
      <c r="AT1430" t="s">
        <v>82</v>
      </c>
      <c r="AW1430" t="s">
        <v>72</v>
      </c>
      <c r="AX1430">
        <v>1</v>
      </c>
      <c r="AY1430" t="s">
        <v>6952</v>
      </c>
      <c r="AZ1430" t="s">
        <v>6430</v>
      </c>
      <c r="BA1430" t="s">
        <v>323</v>
      </c>
      <c r="BB1430">
        <v>94028</v>
      </c>
      <c r="BC1430" t="s">
        <v>87</v>
      </c>
      <c r="BH1430" t="s">
        <v>6953</v>
      </c>
      <c r="BJ1430">
        <v>942951672</v>
      </c>
    </row>
    <row r="1431" spans="1:62" x14ac:dyDescent="0.25">
      <c r="A1431" t="s">
        <v>20250</v>
      </c>
      <c r="B1431" s="2">
        <v>43461</v>
      </c>
      <c r="C1431" t="s">
        <v>63</v>
      </c>
      <c r="D1431" s="3">
        <v>43435.348224212961</v>
      </c>
      <c r="E1431" t="s">
        <v>64</v>
      </c>
      <c r="F1431" s="2">
        <v>43525</v>
      </c>
      <c r="G1431" s="2">
        <v>43811</v>
      </c>
      <c r="H1431" t="s">
        <v>20251</v>
      </c>
      <c r="I1431" t="s">
        <v>67</v>
      </c>
      <c r="J1431" t="s">
        <v>20252</v>
      </c>
      <c r="K1431" t="s">
        <v>20253</v>
      </c>
      <c r="L1431" t="s">
        <v>20254</v>
      </c>
      <c r="M1431" t="s">
        <v>105</v>
      </c>
      <c r="N1431" t="s">
        <v>20255</v>
      </c>
      <c r="O1431" t="s">
        <v>70</v>
      </c>
      <c r="P1431" t="s">
        <v>67</v>
      </c>
      <c r="Q1431" t="s">
        <v>20256</v>
      </c>
      <c r="S1431" t="s">
        <v>72</v>
      </c>
      <c r="T1431" t="s">
        <v>5156</v>
      </c>
      <c r="U1431" t="s">
        <v>5157</v>
      </c>
      <c r="V1431" t="s">
        <v>5158</v>
      </c>
      <c r="W1431" t="s">
        <v>105</v>
      </c>
      <c r="X1431" t="s">
        <v>5159</v>
      </c>
      <c r="Y1431" t="str">
        <f>"39-3091"</f>
        <v>39-3091</v>
      </c>
      <c r="Z1431" t="s">
        <v>677</v>
      </c>
      <c r="AA1431">
        <v>713990</v>
      </c>
      <c r="AB1431">
        <v>35</v>
      </c>
      <c r="AC1431">
        <v>35</v>
      </c>
      <c r="AD1431" t="s">
        <v>79</v>
      </c>
      <c r="AE1431" t="s">
        <v>80</v>
      </c>
      <c r="AF1431">
        <v>40</v>
      </c>
      <c r="AG1431" s="4">
        <v>0.54166666666666663</v>
      </c>
      <c r="AH1431" s="4">
        <v>0.91666666666666663</v>
      </c>
      <c r="AI1431" s="5">
        <v>355.2</v>
      </c>
      <c r="AL1431" t="s">
        <v>81</v>
      </c>
      <c r="AM1431" t="s">
        <v>82</v>
      </c>
      <c r="AO1431" t="s">
        <v>83</v>
      </c>
      <c r="AR1431" t="s">
        <v>82</v>
      </c>
      <c r="AT1431" t="s">
        <v>82</v>
      </c>
      <c r="AW1431" t="s">
        <v>82</v>
      </c>
      <c r="AY1431" t="s">
        <v>20257</v>
      </c>
      <c r="AZ1431" t="s">
        <v>4046</v>
      </c>
      <c r="BA1431" t="s">
        <v>105</v>
      </c>
      <c r="BB1431">
        <v>78670</v>
      </c>
      <c r="BC1431" t="s">
        <v>79</v>
      </c>
      <c r="BH1431" t="s">
        <v>20252</v>
      </c>
      <c r="BJ1431">
        <v>742549112</v>
      </c>
    </row>
    <row r="1432" spans="1:62" x14ac:dyDescent="0.25">
      <c r="A1432" t="s">
        <v>20535</v>
      </c>
      <c r="B1432" s="2">
        <v>43461</v>
      </c>
      <c r="C1432" t="s">
        <v>63</v>
      </c>
      <c r="D1432" s="3">
        <v>43435.173987025461</v>
      </c>
      <c r="E1432" t="s">
        <v>64</v>
      </c>
      <c r="F1432" s="2">
        <v>43525</v>
      </c>
      <c r="G1432" s="2">
        <v>43761</v>
      </c>
      <c r="H1432" t="s">
        <v>20536</v>
      </c>
      <c r="I1432" t="s">
        <v>20537</v>
      </c>
      <c r="J1432" t="s">
        <v>20538</v>
      </c>
      <c r="K1432" t="s">
        <v>67</v>
      </c>
      <c r="L1432" t="s">
        <v>675</v>
      </c>
      <c r="M1432" t="s">
        <v>136</v>
      </c>
      <c r="N1432">
        <v>21409</v>
      </c>
      <c r="O1432" t="s">
        <v>70</v>
      </c>
      <c r="P1432" t="s">
        <v>67</v>
      </c>
      <c r="Q1432" t="s">
        <v>20539</v>
      </c>
      <c r="S1432" t="s">
        <v>72</v>
      </c>
      <c r="T1432" t="s">
        <v>5156</v>
      </c>
      <c r="U1432" t="s">
        <v>5157</v>
      </c>
      <c r="V1432" t="s">
        <v>5158</v>
      </c>
      <c r="W1432" t="s">
        <v>105</v>
      </c>
      <c r="X1432" t="s">
        <v>5159</v>
      </c>
      <c r="Y1432" t="str">
        <f>"39-3091"</f>
        <v>39-3091</v>
      </c>
      <c r="Z1432" t="s">
        <v>677</v>
      </c>
      <c r="AA1432">
        <v>713990</v>
      </c>
      <c r="AB1432">
        <v>32</v>
      </c>
      <c r="AC1432">
        <v>32</v>
      </c>
      <c r="AD1432" t="s">
        <v>79</v>
      </c>
      <c r="AE1432" t="s">
        <v>80</v>
      </c>
      <c r="AF1432">
        <v>40</v>
      </c>
      <c r="AG1432" s="4">
        <v>0.54166666666666663</v>
      </c>
      <c r="AH1432" s="4">
        <v>0.91666666666666663</v>
      </c>
      <c r="AI1432" s="6">
        <v>406</v>
      </c>
      <c r="AL1432" t="s">
        <v>81</v>
      </c>
      <c r="AM1432" t="s">
        <v>82</v>
      </c>
      <c r="AO1432" t="s">
        <v>83</v>
      </c>
      <c r="AR1432" t="s">
        <v>82</v>
      </c>
      <c r="AT1432" t="s">
        <v>82</v>
      </c>
      <c r="AW1432" t="s">
        <v>82</v>
      </c>
      <c r="AY1432" t="s">
        <v>20540</v>
      </c>
      <c r="AZ1432" t="s">
        <v>5510</v>
      </c>
      <c r="BA1432" t="s">
        <v>136</v>
      </c>
      <c r="BB1432">
        <v>21409</v>
      </c>
      <c r="BC1432" t="s">
        <v>79</v>
      </c>
      <c r="BH1432" t="s">
        <v>20541</v>
      </c>
      <c r="BJ1432">
        <v>520972416</v>
      </c>
    </row>
    <row r="1433" spans="1:62" x14ac:dyDescent="0.25">
      <c r="A1433" t="s">
        <v>4970</v>
      </c>
      <c r="B1433" s="2">
        <v>43462</v>
      </c>
      <c r="C1433" t="s">
        <v>63</v>
      </c>
      <c r="D1433" s="3">
        <v>43390.563380856482</v>
      </c>
      <c r="E1433" t="s">
        <v>117</v>
      </c>
      <c r="H1433" t="s">
        <v>4949</v>
      </c>
      <c r="I1433" t="s">
        <v>4950</v>
      </c>
      <c r="J1433" t="s">
        <v>4951</v>
      </c>
      <c r="K1433" t="s">
        <v>67</v>
      </c>
      <c r="L1433" t="s">
        <v>4952</v>
      </c>
      <c r="M1433" t="s">
        <v>105</v>
      </c>
      <c r="N1433">
        <v>78624</v>
      </c>
      <c r="O1433" t="s">
        <v>70</v>
      </c>
      <c r="P1433" t="s">
        <v>67</v>
      </c>
      <c r="Q1433" t="s">
        <v>4953</v>
      </c>
      <c r="S1433" t="s">
        <v>72</v>
      </c>
      <c r="T1433" t="s">
        <v>4954</v>
      </c>
      <c r="U1433" t="s">
        <v>4955</v>
      </c>
      <c r="V1433" t="s">
        <v>3178</v>
      </c>
      <c r="W1433" t="s">
        <v>86</v>
      </c>
      <c r="X1433" t="s">
        <v>4971</v>
      </c>
      <c r="Y1433" t="str">
        <f>"37-3011"</f>
        <v>37-3011</v>
      </c>
      <c r="Z1433" t="s">
        <v>94</v>
      </c>
      <c r="AA1433">
        <v>713910</v>
      </c>
      <c r="AB1433">
        <v>8</v>
      </c>
      <c r="AD1433" t="s">
        <v>79</v>
      </c>
      <c r="AE1433" t="s">
        <v>95</v>
      </c>
      <c r="AF1433">
        <v>40</v>
      </c>
      <c r="AG1433" s="4">
        <v>0.375</v>
      </c>
      <c r="AH1433" s="4">
        <v>0.75</v>
      </c>
      <c r="AI1433" s="6">
        <v>14</v>
      </c>
      <c r="AJ1433">
        <v>21</v>
      </c>
      <c r="AL1433" t="s">
        <v>81</v>
      </c>
      <c r="AM1433" t="s">
        <v>82</v>
      </c>
      <c r="AO1433" t="s">
        <v>83</v>
      </c>
      <c r="AP1433" t="s">
        <v>67</v>
      </c>
      <c r="AQ1433" t="s">
        <v>67</v>
      </c>
      <c r="AR1433" t="s">
        <v>82</v>
      </c>
      <c r="AT1433" t="s">
        <v>82</v>
      </c>
      <c r="AW1433" t="s">
        <v>82</v>
      </c>
      <c r="AY1433" t="s">
        <v>4952</v>
      </c>
      <c r="AZ1433" t="s">
        <v>4956</v>
      </c>
      <c r="BA1433" t="s">
        <v>105</v>
      </c>
      <c r="BB1433">
        <v>78624</v>
      </c>
      <c r="BC1433" t="s">
        <v>87</v>
      </c>
      <c r="BH1433" t="s">
        <v>4951</v>
      </c>
      <c r="BI1433" t="s">
        <v>67</v>
      </c>
      <c r="BJ1433">
        <v>474784683</v>
      </c>
    </row>
    <row r="1434" spans="1:62" x14ac:dyDescent="0.25">
      <c r="A1434" t="s">
        <v>5210</v>
      </c>
      <c r="B1434" s="2">
        <v>43462</v>
      </c>
      <c r="C1434" t="s">
        <v>63</v>
      </c>
      <c r="D1434" s="3">
        <v>43434.793068206018</v>
      </c>
      <c r="E1434" t="s">
        <v>91</v>
      </c>
      <c r="H1434" t="s">
        <v>5211</v>
      </c>
      <c r="J1434" t="s">
        <v>5212</v>
      </c>
      <c r="K1434" t="s">
        <v>5213</v>
      </c>
      <c r="L1434" t="s">
        <v>5214</v>
      </c>
      <c r="M1434" t="s">
        <v>1064</v>
      </c>
      <c r="N1434">
        <v>37082</v>
      </c>
      <c r="O1434" t="s">
        <v>70</v>
      </c>
      <c r="Q1434" t="s">
        <v>5215</v>
      </c>
      <c r="S1434" t="s">
        <v>72</v>
      </c>
      <c r="T1434" t="s">
        <v>2824</v>
      </c>
      <c r="U1434" t="s">
        <v>4073</v>
      </c>
      <c r="V1434" t="s">
        <v>642</v>
      </c>
      <c r="W1434" t="s">
        <v>105</v>
      </c>
      <c r="X1434" t="s">
        <v>5216</v>
      </c>
      <c r="Y1434" t="str">
        <f>"37-3011"</f>
        <v>37-3011</v>
      </c>
      <c r="Z1434" t="s">
        <v>94</v>
      </c>
      <c r="AA1434">
        <v>713910</v>
      </c>
      <c r="AB1434">
        <v>12</v>
      </c>
      <c r="AD1434" t="s">
        <v>79</v>
      </c>
      <c r="AE1434" t="s">
        <v>80</v>
      </c>
      <c r="AF1434">
        <v>40</v>
      </c>
      <c r="AG1434" s="4">
        <v>0.27083333333333331</v>
      </c>
      <c r="AH1434" s="4">
        <v>0.625</v>
      </c>
      <c r="AI1434" s="5">
        <v>12.56</v>
      </c>
      <c r="AJ1434">
        <v>18.84</v>
      </c>
      <c r="AL1434" t="s">
        <v>81</v>
      </c>
      <c r="AM1434" t="s">
        <v>82</v>
      </c>
      <c r="AO1434" t="s">
        <v>83</v>
      </c>
      <c r="AR1434" t="s">
        <v>82</v>
      </c>
      <c r="AT1434" t="s">
        <v>82</v>
      </c>
      <c r="AW1434" t="s">
        <v>82</v>
      </c>
      <c r="AY1434" t="s">
        <v>5214</v>
      </c>
      <c r="AZ1434" t="s">
        <v>5217</v>
      </c>
      <c r="BA1434" t="s">
        <v>1064</v>
      </c>
      <c r="BB1434">
        <v>37082</v>
      </c>
      <c r="BC1434" t="s">
        <v>87</v>
      </c>
      <c r="BH1434" t="s">
        <v>5212</v>
      </c>
      <c r="BJ1434">
        <v>581831848</v>
      </c>
    </row>
    <row r="1435" spans="1:62" x14ac:dyDescent="0.25">
      <c r="A1435" t="s">
        <v>9109</v>
      </c>
      <c r="B1435" s="2">
        <v>43462</v>
      </c>
      <c r="C1435" t="s">
        <v>63</v>
      </c>
      <c r="D1435" s="3">
        <v>43402.351025717595</v>
      </c>
      <c r="E1435" t="s">
        <v>91</v>
      </c>
      <c r="H1435" t="s">
        <v>9110</v>
      </c>
      <c r="J1435" t="s">
        <v>9111</v>
      </c>
      <c r="K1435" t="s">
        <v>9112</v>
      </c>
      <c r="L1435" t="s">
        <v>1254</v>
      </c>
      <c r="M1435" t="s">
        <v>76</v>
      </c>
      <c r="N1435">
        <v>73114</v>
      </c>
      <c r="O1435" t="s">
        <v>70</v>
      </c>
      <c r="Q1435" t="s">
        <v>9113</v>
      </c>
      <c r="S1435" t="s">
        <v>72</v>
      </c>
      <c r="T1435" t="s">
        <v>6561</v>
      </c>
      <c r="U1435" t="s">
        <v>6562</v>
      </c>
      <c r="V1435" t="s">
        <v>6563</v>
      </c>
      <c r="W1435" t="s">
        <v>76</v>
      </c>
      <c r="X1435" t="s">
        <v>93</v>
      </c>
      <c r="Y1435" t="str">
        <f>"37-3011"</f>
        <v>37-3011</v>
      </c>
      <c r="Z1435" t="s">
        <v>94</v>
      </c>
      <c r="AA1435">
        <v>561730</v>
      </c>
      <c r="AB1435">
        <v>8</v>
      </c>
      <c r="AD1435" t="s">
        <v>79</v>
      </c>
      <c r="AE1435" t="s">
        <v>80</v>
      </c>
      <c r="AF1435">
        <v>40</v>
      </c>
      <c r="AG1435" s="4">
        <v>0.29166666666666669</v>
      </c>
      <c r="AH1435" s="4">
        <v>0.66666666666666663</v>
      </c>
      <c r="AI1435" s="5">
        <v>12.92</v>
      </c>
      <c r="AJ1435">
        <v>19.38</v>
      </c>
      <c r="AK1435">
        <v>19.38</v>
      </c>
      <c r="AL1435" t="s">
        <v>81</v>
      </c>
      <c r="AM1435" t="s">
        <v>82</v>
      </c>
      <c r="AO1435" t="s">
        <v>83</v>
      </c>
      <c r="AR1435" t="s">
        <v>82</v>
      </c>
      <c r="AT1435" t="s">
        <v>82</v>
      </c>
      <c r="AW1435" t="s">
        <v>82</v>
      </c>
      <c r="AY1435" t="s">
        <v>1254</v>
      </c>
      <c r="AZ1435" t="s">
        <v>1257</v>
      </c>
      <c r="BA1435" t="s">
        <v>76</v>
      </c>
      <c r="BB1435">
        <v>73114</v>
      </c>
      <c r="BC1435" t="s">
        <v>79</v>
      </c>
      <c r="BH1435" t="s">
        <v>9114</v>
      </c>
      <c r="BI1435" t="s">
        <v>9115</v>
      </c>
      <c r="BJ1435">
        <v>731385358</v>
      </c>
    </row>
    <row r="1436" spans="1:62" x14ac:dyDescent="0.25">
      <c r="A1436" t="s">
        <v>9503</v>
      </c>
      <c r="B1436" s="2">
        <v>43462</v>
      </c>
      <c r="C1436" t="s">
        <v>63</v>
      </c>
      <c r="D1436" s="3">
        <v>43413.71806431713</v>
      </c>
      <c r="E1436" t="s">
        <v>64</v>
      </c>
      <c r="F1436" s="2">
        <v>43488</v>
      </c>
      <c r="G1436" s="2">
        <v>43753</v>
      </c>
      <c r="H1436" t="s">
        <v>9504</v>
      </c>
      <c r="J1436" t="s">
        <v>9505</v>
      </c>
      <c r="L1436" t="s">
        <v>9506</v>
      </c>
      <c r="M1436" t="s">
        <v>649</v>
      </c>
      <c r="N1436">
        <v>85233</v>
      </c>
      <c r="O1436" t="s">
        <v>70</v>
      </c>
      <c r="Q1436" t="s">
        <v>9507</v>
      </c>
      <c r="S1436" t="s">
        <v>82</v>
      </c>
      <c r="U1436" t="s">
        <v>92</v>
      </c>
      <c r="X1436" t="s">
        <v>1673</v>
      </c>
      <c r="Y1436" t="str">
        <f>"37-3011"</f>
        <v>37-3011</v>
      </c>
      <c r="Z1436" t="s">
        <v>94</v>
      </c>
      <c r="AA1436">
        <v>541320</v>
      </c>
      <c r="AB1436">
        <v>15</v>
      </c>
      <c r="AC1436">
        <v>15</v>
      </c>
      <c r="AD1436" t="s">
        <v>79</v>
      </c>
      <c r="AE1436" t="s">
        <v>95</v>
      </c>
      <c r="AF1436">
        <v>40</v>
      </c>
      <c r="AG1436" s="4">
        <v>0.25</v>
      </c>
      <c r="AH1436" s="4">
        <v>0.58333333333333337</v>
      </c>
      <c r="AI1436" s="5">
        <v>13.23</v>
      </c>
      <c r="AJ1436">
        <v>19.850000000000001</v>
      </c>
      <c r="AK1436">
        <v>19.850000000000001</v>
      </c>
      <c r="AL1436" t="s">
        <v>81</v>
      </c>
      <c r="AM1436" t="s">
        <v>82</v>
      </c>
      <c r="AO1436" t="s">
        <v>83</v>
      </c>
      <c r="AR1436" t="s">
        <v>82</v>
      </c>
      <c r="AT1436" t="s">
        <v>82</v>
      </c>
      <c r="AW1436" t="s">
        <v>72</v>
      </c>
      <c r="AX1436">
        <v>3</v>
      </c>
      <c r="AY1436" t="s">
        <v>1773</v>
      </c>
      <c r="AZ1436" t="s">
        <v>655</v>
      </c>
      <c r="BA1436" t="s">
        <v>649</v>
      </c>
      <c r="BB1436">
        <v>85204</v>
      </c>
      <c r="BC1436" t="s">
        <v>79</v>
      </c>
      <c r="BH1436" t="s">
        <v>9508</v>
      </c>
      <c r="BJ1436">
        <v>822474605</v>
      </c>
    </row>
    <row r="1437" spans="1:62" x14ac:dyDescent="0.25">
      <c r="A1437" t="s">
        <v>11202</v>
      </c>
      <c r="B1437" s="2">
        <v>43462</v>
      </c>
      <c r="C1437" t="s">
        <v>63</v>
      </c>
      <c r="D1437" s="3">
        <v>43411.624349155092</v>
      </c>
      <c r="E1437" t="s">
        <v>91</v>
      </c>
      <c r="H1437" t="s">
        <v>11203</v>
      </c>
      <c r="J1437" t="s">
        <v>11204</v>
      </c>
      <c r="L1437" t="s">
        <v>11205</v>
      </c>
      <c r="M1437" t="s">
        <v>105</v>
      </c>
      <c r="N1437">
        <v>77375</v>
      </c>
      <c r="O1437" t="s">
        <v>70</v>
      </c>
      <c r="Q1437" t="s">
        <v>11206</v>
      </c>
      <c r="S1437" t="s">
        <v>72</v>
      </c>
      <c r="T1437" t="s">
        <v>11207</v>
      </c>
      <c r="U1437" t="s">
        <v>11208</v>
      </c>
      <c r="V1437" t="s">
        <v>11209</v>
      </c>
      <c r="W1437" t="s">
        <v>105</v>
      </c>
      <c r="X1437" t="s">
        <v>11210</v>
      </c>
      <c r="Y1437" t="str">
        <f>"45-4011"</f>
        <v>45-4011</v>
      </c>
      <c r="Z1437" t="s">
        <v>763</v>
      </c>
      <c r="AA1437">
        <v>541620</v>
      </c>
      <c r="AB1437">
        <v>10</v>
      </c>
      <c r="AD1437" t="s">
        <v>79</v>
      </c>
      <c r="AE1437" t="s">
        <v>80</v>
      </c>
      <c r="AF1437">
        <v>40</v>
      </c>
      <c r="AG1437" s="4">
        <v>0.29166666666666669</v>
      </c>
      <c r="AH1437" s="4">
        <v>0.625</v>
      </c>
      <c r="AI1437" s="5">
        <v>15.89</v>
      </c>
      <c r="AJ1437">
        <v>23.84</v>
      </c>
      <c r="AL1437" t="s">
        <v>81</v>
      </c>
      <c r="AM1437" t="s">
        <v>82</v>
      </c>
      <c r="AO1437" t="s">
        <v>83</v>
      </c>
      <c r="AR1437" t="s">
        <v>82</v>
      </c>
      <c r="AT1437" t="s">
        <v>82</v>
      </c>
      <c r="AW1437" t="s">
        <v>82</v>
      </c>
      <c r="AY1437" t="s">
        <v>11211</v>
      </c>
      <c r="AZ1437" t="s">
        <v>11212</v>
      </c>
      <c r="BA1437" t="s">
        <v>105</v>
      </c>
      <c r="BB1437">
        <v>75446</v>
      </c>
      <c r="BC1437" t="s">
        <v>87</v>
      </c>
      <c r="BH1437" t="s">
        <v>11213</v>
      </c>
      <c r="BJ1437">
        <v>760599844</v>
      </c>
    </row>
    <row r="1438" spans="1:62" x14ac:dyDescent="0.25">
      <c r="A1438" t="s">
        <v>11556</v>
      </c>
      <c r="B1438" s="2">
        <v>43462</v>
      </c>
      <c r="C1438" t="s">
        <v>63</v>
      </c>
      <c r="D1438" s="3">
        <v>43451.536454398149</v>
      </c>
      <c r="E1438" t="s">
        <v>91</v>
      </c>
      <c r="H1438" t="s">
        <v>11557</v>
      </c>
      <c r="I1438" t="s">
        <v>11558</v>
      </c>
      <c r="J1438" t="s">
        <v>11559</v>
      </c>
      <c r="K1438" t="s">
        <v>11560</v>
      </c>
      <c r="L1438" t="s">
        <v>11561</v>
      </c>
      <c r="M1438" t="s">
        <v>308</v>
      </c>
      <c r="N1438">
        <v>8054</v>
      </c>
      <c r="O1438" t="s">
        <v>70</v>
      </c>
      <c r="Q1438" t="s">
        <v>11562</v>
      </c>
      <c r="S1438" t="s">
        <v>72</v>
      </c>
      <c r="T1438" t="s">
        <v>2824</v>
      </c>
      <c r="U1438" t="s">
        <v>3717</v>
      </c>
      <c r="V1438" t="s">
        <v>642</v>
      </c>
      <c r="W1438" t="s">
        <v>105</v>
      </c>
      <c r="X1438" t="s">
        <v>1758</v>
      </c>
      <c r="Y1438" t="str">
        <f>"37-3011"</f>
        <v>37-3011</v>
      </c>
      <c r="Z1438" t="s">
        <v>94</v>
      </c>
      <c r="AA1438">
        <v>561730</v>
      </c>
      <c r="AB1438">
        <v>25</v>
      </c>
      <c r="AD1438" t="s">
        <v>79</v>
      </c>
      <c r="AE1438" t="s">
        <v>95</v>
      </c>
      <c r="AF1438">
        <v>40</v>
      </c>
      <c r="AG1438" s="4">
        <v>0.29166666666666669</v>
      </c>
      <c r="AH1438" s="4">
        <v>0.66666666666666663</v>
      </c>
      <c r="AI1438" s="5">
        <v>13.47</v>
      </c>
      <c r="AJ1438">
        <v>20.21</v>
      </c>
      <c r="AK1438">
        <v>30</v>
      </c>
      <c r="AL1438" t="s">
        <v>81</v>
      </c>
      <c r="AM1438" t="s">
        <v>82</v>
      </c>
      <c r="AO1438" t="s">
        <v>83</v>
      </c>
      <c r="AR1438" t="s">
        <v>82</v>
      </c>
      <c r="AT1438" t="s">
        <v>82</v>
      </c>
      <c r="AW1438" t="s">
        <v>82</v>
      </c>
      <c r="AY1438" t="s">
        <v>11563</v>
      </c>
      <c r="AZ1438" t="s">
        <v>522</v>
      </c>
      <c r="BA1438" t="s">
        <v>308</v>
      </c>
      <c r="BB1438">
        <v>8075</v>
      </c>
      <c r="BC1438" t="s">
        <v>79</v>
      </c>
      <c r="BH1438" t="s">
        <v>11564</v>
      </c>
      <c r="BJ1438">
        <v>204163258</v>
      </c>
    </row>
    <row r="1439" spans="1:62" x14ac:dyDescent="0.25">
      <c r="A1439" t="s">
        <v>12910</v>
      </c>
      <c r="B1439" s="2">
        <v>43462</v>
      </c>
      <c r="C1439" t="s">
        <v>63</v>
      </c>
      <c r="D1439" s="3">
        <v>43418.354419421295</v>
      </c>
      <c r="E1439" t="s">
        <v>1763</v>
      </c>
      <c r="F1439" s="2">
        <v>43507</v>
      </c>
      <c r="G1439" s="2">
        <v>43780</v>
      </c>
      <c r="H1439" t="s">
        <v>12911</v>
      </c>
      <c r="J1439" t="s">
        <v>12174</v>
      </c>
      <c r="L1439" t="s">
        <v>12175</v>
      </c>
      <c r="M1439" t="s">
        <v>844</v>
      </c>
      <c r="N1439">
        <v>60169</v>
      </c>
      <c r="O1439" t="s">
        <v>70</v>
      </c>
      <c r="Q1439" t="s">
        <v>12176</v>
      </c>
      <c r="S1439" t="s">
        <v>72</v>
      </c>
      <c r="T1439" t="s">
        <v>8937</v>
      </c>
      <c r="U1439" t="s">
        <v>8938</v>
      </c>
      <c r="V1439" t="s">
        <v>8939</v>
      </c>
      <c r="W1439" t="s">
        <v>2314</v>
      </c>
      <c r="X1439" t="s">
        <v>3377</v>
      </c>
      <c r="Y1439" t="str">
        <f>"39-3091"</f>
        <v>39-3091</v>
      </c>
      <c r="Z1439" t="s">
        <v>677</v>
      </c>
      <c r="AA1439">
        <v>713990</v>
      </c>
      <c r="AB1439">
        <v>120</v>
      </c>
      <c r="AC1439">
        <v>120</v>
      </c>
      <c r="AD1439" t="s">
        <v>79</v>
      </c>
      <c r="AE1439" t="s">
        <v>80</v>
      </c>
      <c r="AF1439">
        <v>40</v>
      </c>
      <c r="AG1439" s="4">
        <v>0.5</v>
      </c>
      <c r="AH1439" s="4">
        <v>0.91666666666666663</v>
      </c>
      <c r="AI1439" s="5">
        <v>8.83</v>
      </c>
      <c r="AL1439" t="s">
        <v>81</v>
      </c>
      <c r="AM1439" t="s">
        <v>82</v>
      </c>
      <c r="AO1439" t="s">
        <v>83</v>
      </c>
      <c r="AP1439" t="s">
        <v>67</v>
      </c>
      <c r="AQ1439" t="s">
        <v>67</v>
      </c>
      <c r="AR1439" t="s">
        <v>82</v>
      </c>
      <c r="AT1439" t="s">
        <v>82</v>
      </c>
      <c r="AW1439" t="s">
        <v>82</v>
      </c>
      <c r="AY1439" t="s">
        <v>12912</v>
      </c>
      <c r="AZ1439" t="s">
        <v>665</v>
      </c>
      <c r="BA1439" t="s">
        <v>105</v>
      </c>
      <c r="BB1439">
        <v>33534</v>
      </c>
      <c r="BC1439" t="s">
        <v>79</v>
      </c>
      <c r="BH1439" t="s">
        <v>12913</v>
      </c>
      <c r="BJ1439">
        <v>362776896</v>
      </c>
    </row>
    <row r="1440" spans="1:62" x14ac:dyDescent="0.25">
      <c r="A1440" t="s">
        <v>19758</v>
      </c>
      <c r="B1440" s="2">
        <v>43462</v>
      </c>
      <c r="C1440" t="s">
        <v>63</v>
      </c>
      <c r="D1440" s="3">
        <v>43434.284260034721</v>
      </c>
      <c r="E1440" t="s">
        <v>117</v>
      </c>
      <c r="H1440" t="s">
        <v>8768</v>
      </c>
      <c r="J1440" t="s">
        <v>8334</v>
      </c>
      <c r="L1440" t="s">
        <v>3586</v>
      </c>
      <c r="M1440" t="s">
        <v>105</v>
      </c>
      <c r="N1440">
        <v>76527</v>
      </c>
      <c r="O1440" t="s">
        <v>70</v>
      </c>
      <c r="Q1440" t="s">
        <v>8335</v>
      </c>
      <c r="S1440" t="s">
        <v>72</v>
      </c>
      <c r="T1440" t="s">
        <v>1855</v>
      </c>
      <c r="U1440" t="s">
        <v>6225</v>
      </c>
      <c r="V1440" t="s">
        <v>738</v>
      </c>
      <c r="W1440" t="s">
        <v>105</v>
      </c>
      <c r="X1440" t="s">
        <v>1758</v>
      </c>
      <c r="Y1440" t="str">
        <f>"53-7062"</f>
        <v>53-7062</v>
      </c>
      <c r="Z1440" t="s">
        <v>337</v>
      </c>
      <c r="AA1440">
        <v>212311</v>
      </c>
      <c r="AB1440">
        <v>50</v>
      </c>
      <c r="AD1440" t="s">
        <v>79</v>
      </c>
      <c r="AE1440" t="s">
        <v>95</v>
      </c>
      <c r="AF1440">
        <v>40</v>
      </c>
      <c r="AG1440" s="4">
        <v>0.33333333333333331</v>
      </c>
      <c r="AH1440" s="4">
        <v>0.70833333333333337</v>
      </c>
      <c r="AI1440" s="5">
        <v>13.87</v>
      </c>
      <c r="AJ1440">
        <v>20.81</v>
      </c>
      <c r="AL1440" t="s">
        <v>81</v>
      </c>
      <c r="AM1440" t="s">
        <v>82</v>
      </c>
      <c r="AO1440" t="s">
        <v>83</v>
      </c>
      <c r="AR1440" t="s">
        <v>82</v>
      </c>
      <c r="AT1440" t="s">
        <v>82</v>
      </c>
      <c r="AW1440" t="s">
        <v>72</v>
      </c>
      <c r="AX1440">
        <v>1</v>
      </c>
      <c r="AY1440" t="s">
        <v>8549</v>
      </c>
      <c r="AZ1440" t="s">
        <v>8769</v>
      </c>
      <c r="BA1440" t="s">
        <v>105</v>
      </c>
      <c r="BB1440">
        <v>79533</v>
      </c>
      <c r="BC1440" t="s">
        <v>79</v>
      </c>
      <c r="BH1440" t="s">
        <v>8770</v>
      </c>
      <c r="BJ1440">
        <v>204628307</v>
      </c>
    </row>
    <row r="1441" spans="1:62" x14ac:dyDescent="0.25">
      <c r="A1441" t="s">
        <v>21372</v>
      </c>
      <c r="B1441" s="2">
        <v>43462</v>
      </c>
      <c r="C1441" t="s">
        <v>63</v>
      </c>
      <c r="D1441" s="3">
        <v>43438.231537361113</v>
      </c>
      <c r="E1441" t="s">
        <v>64</v>
      </c>
      <c r="F1441" s="2">
        <v>43528</v>
      </c>
      <c r="G1441" s="2">
        <v>43769</v>
      </c>
      <c r="H1441" t="s">
        <v>21373</v>
      </c>
      <c r="I1441" t="s">
        <v>21374</v>
      </c>
      <c r="J1441" t="s">
        <v>21375</v>
      </c>
      <c r="L1441" t="s">
        <v>21376</v>
      </c>
      <c r="M1441" t="s">
        <v>166</v>
      </c>
      <c r="N1441" t="s">
        <v>21377</v>
      </c>
      <c r="O1441" t="s">
        <v>70</v>
      </c>
      <c r="P1441" t="s">
        <v>67</v>
      </c>
      <c r="Q1441" t="s">
        <v>21378</v>
      </c>
      <c r="S1441" t="s">
        <v>72</v>
      </c>
      <c r="T1441" t="s">
        <v>5156</v>
      </c>
      <c r="U1441" t="s">
        <v>5157</v>
      </c>
      <c r="V1441" t="s">
        <v>5158</v>
      </c>
      <c r="W1441" t="s">
        <v>105</v>
      </c>
      <c r="X1441" t="s">
        <v>677</v>
      </c>
      <c r="Y1441" t="str">
        <f>"39-3091"</f>
        <v>39-3091</v>
      </c>
      <c r="Z1441" t="s">
        <v>677</v>
      </c>
      <c r="AA1441">
        <v>711190</v>
      </c>
      <c r="AB1441">
        <v>25</v>
      </c>
      <c r="AC1441">
        <v>25</v>
      </c>
      <c r="AD1441" t="s">
        <v>79</v>
      </c>
      <c r="AE1441" t="s">
        <v>80</v>
      </c>
      <c r="AF1441">
        <v>40</v>
      </c>
      <c r="AG1441" s="4">
        <v>0.54166666666666663</v>
      </c>
      <c r="AH1441" s="4">
        <v>0.91666666666666663</v>
      </c>
      <c r="AI1441" s="5">
        <v>361.6</v>
      </c>
      <c r="AJ1441">
        <v>0</v>
      </c>
      <c r="AK1441">
        <v>0</v>
      </c>
      <c r="AL1441" t="s">
        <v>81</v>
      </c>
      <c r="AM1441" t="s">
        <v>82</v>
      </c>
      <c r="AO1441" t="s">
        <v>83</v>
      </c>
      <c r="AR1441" t="s">
        <v>82</v>
      </c>
      <c r="AT1441" t="s">
        <v>82</v>
      </c>
      <c r="AW1441" t="s">
        <v>82</v>
      </c>
      <c r="AY1441" t="s">
        <v>21379</v>
      </c>
      <c r="AZ1441" t="s">
        <v>263</v>
      </c>
      <c r="BA1441" t="s">
        <v>166</v>
      </c>
      <c r="BB1441">
        <v>84042</v>
      </c>
      <c r="BC1441" t="s">
        <v>79</v>
      </c>
      <c r="BH1441" t="s">
        <v>21380</v>
      </c>
      <c r="BI1441" t="s">
        <v>67</v>
      </c>
      <c r="BJ1441">
        <v>870429471</v>
      </c>
    </row>
    <row r="1442" spans="1:62" x14ac:dyDescent="0.25">
      <c r="A1442" t="s">
        <v>22156</v>
      </c>
      <c r="B1442" s="2">
        <v>43462</v>
      </c>
      <c r="C1442" t="s">
        <v>63</v>
      </c>
      <c r="D1442" s="3">
        <v>43440.365587546294</v>
      </c>
      <c r="E1442" t="s">
        <v>91</v>
      </c>
      <c r="H1442" t="s">
        <v>22157</v>
      </c>
      <c r="J1442" t="s">
        <v>22158</v>
      </c>
      <c r="L1442" t="s">
        <v>10991</v>
      </c>
      <c r="M1442" t="s">
        <v>649</v>
      </c>
      <c r="N1442">
        <v>85301</v>
      </c>
      <c r="O1442" t="s">
        <v>70</v>
      </c>
      <c r="Q1442" t="s">
        <v>22159</v>
      </c>
      <c r="S1442" t="s">
        <v>72</v>
      </c>
      <c r="T1442" t="s">
        <v>22160</v>
      </c>
      <c r="U1442" t="s">
        <v>22160</v>
      </c>
      <c r="V1442" t="s">
        <v>22161</v>
      </c>
      <c r="W1442" t="s">
        <v>649</v>
      </c>
      <c r="X1442" t="s">
        <v>22162</v>
      </c>
      <c r="Y1442" t="str">
        <f>"47-2082"</f>
        <v>47-2082</v>
      </c>
      <c r="Z1442" t="s">
        <v>22163</v>
      </c>
      <c r="AA1442">
        <v>23611</v>
      </c>
      <c r="AB1442">
        <v>6</v>
      </c>
      <c r="AD1442" t="s">
        <v>79</v>
      </c>
      <c r="AE1442" t="s">
        <v>95</v>
      </c>
      <c r="AF1442">
        <v>40</v>
      </c>
      <c r="AG1442" s="4">
        <v>0.25</v>
      </c>
      <c r="AH1442" s="4">
        <v>0.58333333333333337</v>
      </c>
      <c r="AI1442" s="5">
        <v>28.6</v>
      </c>
      <c r="AL1442" t="s">
        <v>81</v>
      </c>
      <c r="AM1442" t="s">
        <v>82</v>
      </c>
      <c r="AO1442" t="s">
        <v>83</v>
      </c>
      <c r="AR1442" t="s">
        <v>82</v>
      </c>
      <c r="AT1442" t="s">
        <v>82</v>
      </c>
      <c r="AW1442" t="s">
        <v>72</v>
      </c>
      <c r="AX1442">
        <v>3</v>
      </c>
      <c r="AY1442" t="s">
        <v>20139</v>
      </c>
      <c r="AZ1442" t="s">
        <v>2987</v>
      </c>
      <c r="BA1442" t="s">
        <v>859</v>
      </c>
      <c r="BB1442">
        <v>98092</v>
      </c>
      <c r="BC1442" t="s">
        <v>79</v>
      </c>
      <c r="BH1442" t="s">
        <v>22164</v>
      </c>
      <c r="BJ1442">
        <v>812334837</v>
      </c>
    </row>
    <row r="1443" spans="1:62" x14ac:dyDescent="0.25">
      <c r="A1443" t="s">
        <v>2449</v>
      </c>
      <c r="B1443" s="2">
        <v>43464</v>
      </c>
      <c r="C1443" t="s">
        <v>63</v>
      </c>
      <c r="D1443" s="3">
        <v>43378.555378263889</v>
      </c>
      <c r="E1443" t="s">
        <v>117</v>
      </c>
      <c r="H1443" t="s">
        <v>2450</v>
      </c>
      <c r="J1443" t="s">
        <v>2451</v>
      </c>
      <c r="L1443" t="s">
        <v>1554</v>
      </c>
      <c r="M1443" t="s">
        <v>105</v>
      </c>
      <c r="N1443">
        <v>79936</v>
      </c>
      <c r="O1443" t="s">
        <v>70</v>
      </c>
      <c r="Q1443" t="s">
        <v>2452</v>
      </c>
      <c r="S1443" t="s">
        <v>72</v>
      </c>
      <c r="T1443" t="s">
        <v>2453</v>
      </c>
      <c r="U1443" t="s">
        <v>2454</v>
      </c>
      <c r="V1443" t="s">
        <v>2455</v>
      </c>
      <c r="W1443" t="s">
        <v>105</v>
      </c>
      <c r="X1443" t="s">
        <v>2456</v>
      </c>
      <c r="Y1443" t="str">
        <f>"53-3032"</f>
        <v>53-3032</v>
      </c>
      <c r="Z1443" t="s">
        <v>157</v>
      </c>
      <c r="AA1443">
        <v>484121</v>
      </c>
      <c r="AB1443">
        <v>28</v>
      </c>
      <c r="AD1443" t="s">
        <v>79</v>
      </c>
      <c r="AE1443" t="s">
        <v>80</v>
      </c>
      <c r="AF1443">
        <v>50</v>
      </c>
      <c r="AG1443" s="4">
        <v>0.33333333333333331</v>
      </c>
      <c r="AH1443" s="4">
        <v>0.75</v>
      </c>
      <c r="AI1443" s="5">
        <v>18.54</v>
      </c>
      <c r="AL1443" t="s">
        <v>81</v>
      </c>
      <c r="AM1443" t="s">
        <v>82</v>
      </c>
      <c r="AO1443" t="s">
        <v>83</v>
      </c>
      <c r="AR1443" t="s">
        <v>82</v>
      </c>
      <c r="AT1443" t="s">
        <v>72</v>
      </c>
      <c r="AU1443">
        <v>3</v>
      </c>
      <c r="AV1443" t="s">
        <v>2457</v>
      </c>
      <c r="AW1443" t="s">
        <v>72</v>
      </c>
      <c r="AX1443">
        <v>24</v>
      </c>
      <c r="AY1443" t="s">
        <v>1554</v>
      </c>
      <c r="AZ1443" t="s">
        <v>1554</v>
      </c>
      <c r="BA1443" t="s">
        <v>105</v>
      </c>
      <c r="BB1443">
        <v>79936</v>
      </c>
      <c r="BC1443" t="s">
        <v>87</v>
      </c>
      <c r="BH1443" t="s">
        <v>2451</v>
      </c>
      <c r="BJ1443">
        <v>201214098</v>
      </c>
    </row>
    <row r="1444" spans="1:62" x14ac:dyDescent="0.25">
      <c r="A1444" t="s">
        <v>3071</v>
      </c>
      <c r="B1444" s="2">
        <v>43465</v>
      </c>
      <c r="C1444" t="s">
        <v>63</v>
      </c>
      <c r="D1444" s="3">
        <v>43434.7925378125</v>
      </c>
      <c r="E1444" t="s">
        <v>91</v>
      </c>
      <c r="H1444" t="s">
        <v>3072</v>
      </c>
      <c r="J1444" t="s">
        <v>3073</v>
      </c>
      <c r="L1444" t="s">
        <v>3074</v>
      </c>
      <c r="M1444" t="s">
        <v>308</v>
      </c>
      <c r="N1444">
        <v>7621</v>
      </c>
      <c r="O1444" t="s">
        <v>70</v>
      </c>
      <c r="Q1444" t="s">
        <v>3075</v>
      </c>
      <c r="S1444" t="s">
        <v>72</v>
      </c>
      <c r="T1444" t="s">
        <v>2824</v>
      </c>
      <c r="U1444" t="s">
        <v>2825</v>
      </c>
      <c r="V1444" t="s">
        <v>642</v>
      </c>
      <c r="W1444" t="s">
        <v>105</v>
      </c>
      <c r="X1444" t="s">
        <v>106</v>
      </c>
      <c r="Y1444" t="str">
        <f>"37-3011"</f>
        <v>37-3011</v>
      </c>
      <c r="Z1444" t="s">
        <v>94</v>
      </c>
      <c r="AA1444">
        <v>561730</v>
      </c>
      <c r="AB1444">
        <v>15</v>
      </c>
      <c r="AD1444" t="s">
        <v>79</v>
      </c>
      <c r="AE1444" t="s">
        <v>80</v>
      </c>
      <c r="AF1444">
        <v>40</v>
      </c>
      <c r="AG1444" s="4">
        <v>0.3125</v>
      </c>
      <c r="AH1444" s="4">
        <v>0.64583333333333337</v>
      </c>
      <c r="AI1444" s="5">
        <v>16.809999999999999</v>
      </c>
      <c r="AL1444" t="s">
        <v>81</v>
      </c>
      <c r="AM1444" t="s">
        <v>82</v>
      </c>
      <c r="AO1444" t="s">
        <v>83</v>
      </c>
      <c r="AR1444" t="s">
        <v>82</v>
      </c>
      <c r="AT1444" t="s">
        <v>82</v>
      </c>
      <c r="AW1444" t="s">
        <v>82</v>
      </c>
      <c r="AY1444" t="s">
        <v>3074</v>
      </c>
      <c r="AZ1444" t="s">
        <v>2858</v>
      </c>
      <c r="BA1444" t="s">
        <v>308</v>
      </c>
      <c r="BB1444">
        <v>7621</v>
      </c>
      <c r="BC1444" t="s">
        <v>79</v>
      </c>
      <c r="BH1444" t="s">
        <v>3073</v>
      </c>
      <c r="BJ1444">
        <v>223347621</v>
      </c>
    </row>
    <row r="1445" spans="1:62" x14ac:dyDescent="0.25">
      <c r="A1445" t="s">
        <v>3104</v>
      </c>
      <c r="B1445" s="2">
        <v>43465</v>
      </c>
      <c r="C1445" t="s">
        <v>63</v>
      </c>
      <c r="D1445" s="3">
        <v>43406.841667025466</v>
      </c>
      <c r="E1445" t="s">
        <v>91</v>
      </c>
      <c r="H1445" t="s">
        <v>3105</v>
      </c>
      <c r="I1445" t="s">
        <v>3106</v>
      </c>
      <c r="J1445" t="s">
        <v>3107</v>
      </c>
      <c r="L1445" t="s">
        <v>3108</v>
      </c>
      <c r="M1445" t="s">
        <v>2367</v>
      </c>
      <c r="N1445">
        <v>29928</v>
      </c>
      <c r="O1445" t="s">
        <v>70</v>
      </c>
      <c r="Q1445" t="s">
        <v>3109</v>
      </c>
      <c r="S1445" t="s">
        <v>72</v>
      </c>
      <c r="T1445" t="s">
        <v>102</v>
      </c>
      <c r="U1445" t="s">
        <v>2630</v>
      </c>
      <c r="V1445" t="s">
        <v>1426</v>
      </c>
      <c r="W1445" t="s">
        <v>105</v>
      </c>
      <c r="X1445" t="s">
        <v>1500</v>
      </c>
      <c r="Y1445" t="str">
        <f>"35-2014"</f>
        <v>35-2014</v>
      </c>
      <c r="Z1445" t="s">
        <v>301</v>
      </c>
      <c r="AA1445">
        <v>721110</v>
      </c>
      <c r="AB1445">
        <v>12</v>
      </c>
      <c r="AD1445" t="s">
        <v>79</v>
      </c>
      <c r="AE1445" t="s">
        <v>95</v>
      </c>
      <c r="AF1445">
        <v>35</v>
      </c>
      <c r="AG1445" s="4">
        <v>0.33333333333333331</v>
      </c>
      <c r="AH1445" s="4">
        <v>0.66666666666666663</v>
      </c>
      <c r="AI1445" s="5">
        <v>12.41</v>
      </c>
      <c r="AJ1445">
        <v>18.62</v>
      </c>
      <c r="AK1445">
        <v>18.62</v>
      </c>
      <c r="AL1445" t="s">
        <v>81</v>
      </c>
      <c r="AM1445" t="s">
        <v>82</v>
      </c>
      <c r="AO1445" t="s">
        <v>83</v>
      </c>
      <c r="AR1445" t="s">
        <v>82</v>
      </c>
      <c r="AT1445" t="s">
        <v>82</v>
      </c>
      <c r="AW1445" t="s">
        <v>72</v>
      </c>
      <c r="AX1445">
        <v>1</v>
      </c>
      <c r="AY1445" t="s">
        <v>3110</v>
      </c>
      <c r="AZ1445" t="s">
        <v>3111</v>
      </c>
      <c r="BA1445" t="s">
        <v>2367</v>
      </c>
      <c r="BB1445">
        <v>29928</v>
      </c>
      <c r="BC1445" t="s">
        <v>87</v>
      </c>
      <c r="BH1445" t="s">
        <v>3112</v>
      </c>
      <c r="BJ1445">
        <v>453784316</v>
      </c>
    </row>
    <row r="1446" spans="1:62" x14ac:dyDescent="0.25">
      <c r="A1446" t="s">
        <v>3113</v>
      </c>
      <c r="B1446" s="2">
        <v>43465</v>
      </c>
      <c r="C1446" t="s">
        <v>63</v>
      </c>
      <c r="D1446" s="3">
        <v>43413.590271597219</v>
      </c>
      <c r="E1446" t="s">
        <v>117</v>
      </c>
      <c r="H1446" t="s">
        <v>3114</v>
      </c>
      <c r="I1446" t="s">
        <v>67</v>
      </c>
      <c r="J1446" t="s">
        <v>3115</v>
      </c>
      <c r="K1446" t="s">
        <v>3116</v>
      </c>
      <c r="L1446" t="s">
        <v>3117</v>
      </c>
      <c r="M1446" t="s">
        <v>761</v>
      </c>
      <c r="N1446">
        <v>30830</v>
      </c>
      <c r="O1446" t="s">
        <v>70</v>
      </c>
      <c r="Q1446" t="s">
        <v>3118</v>
      </c>
      <c r="S1446" t="s">
        <v>72</v>
      </c>
      <c r="T1446" t="s">
        <v>2538</v>
      </c>
      <c r="U1446" t="s">
        <v>2539</v>
      </c>
      <c r="V1446" t="s">
        <v>3119</v>
      </c>
      <c r="W1446" t="s">
        <v>323</v>
      </c>
      <c r="X1446" t="s">
        <v>3120</v>
      </c>
      <c r="Y1446" t="str">
        <f>"47-2152"</f>
        <v>47-2152</v>
      </c>
      <c r="Z1446" t="s">
        <v>988</v>
      </c>
      <c r="AA1446">
        <v>237130</v>
      </c>
      <c r="AB1446">
        <v>100</v>
      </c>
      <c r="AD1446" t="s">
        <v>79</v>
      </c>
      <c r="AE1446" t="s">
        <v>599</v>
      </c>
      <c r="AF1446">
        <v>40</v>
      </c>
      <c r="AG1446" s="4">
        <v>0.29166666666666669</v>
      </c>
      <c r="AH1446" s="4">
        <v>0.625</v>
      </c>
      <c r="AI1446" s="5">
        <v>30.57</v>
      </c>
      <c r="AJ1446">
        <v>45.86</v>
      </c>
      <c r="AL1446" t="s">
        <v>81</v>
      </c>
      <c r="AM1446" t="s">
        <v>72</v>
      </c>
      <c r="AN1446">
        <v>1</v>
      </c>
      <c r="AO1446" t="s">
        <v>213</v>
      </c>
      <c r="AP1446" t="s">
        <v>67</v>
      </c>
      <c r="AQ1446" t="s">
        <v>67</v>
      </c>
      <c r="AR1446" t="s">
        <v>82</v>
      </c>
      <c r="AT1446" t="s">
        <v>72</v>
      </c>
      <c r="AU1446">
        <v>60</v>
      </c>
      <c r="AV1446" t="s">
        <v>3121</v>
      </c>
      <c r="AW1446" t="s">
        <v>82</v>
      </c>
      <c r="AY1446" t="s">
        <v>3117</v>
      </c>
      <c r="AZ1446" t="s">
        <v>3122</v>
      </c>
      <c r="BA1446" t="s">
        <v>761</v>
      </c>
      <c r="BB1446">
        <v>30830</v>
      </c>
      <c r="BC1446" t="s">
        <v>87</v>
      </c>
      <c r="BH1446" t="s">
        <v>3115</v>
      </c>
      <c r="BI1446" t="s">
        <v>3116</v>
      </c>
      <c r="BJ1446">
        <v>821037645</v>
      </c>
    </row>
    <row r="1447" spans="1:62" x14ac:dyDescent="0.25">
      <c r="A1447" t="s">
        <v>3201</v>
      </c>
      <c r="B1447" s="2">
        <v>43465</v>
      </c>
      <c r="C1447" t="s">
        <v>63</v>
      </c>
      <c r="D1447" s="3">
        <v>43406.841989976849</v>
      </c>
      <c r="E1447" t="s">
        <v>91</v>
      </c>
      <c r="H1447" t="s">
        <v>3202</v>
      </c>
      <c r="I1447" t="s">
        <v>3203</v>
      </c>
      <c r="J1447" t="s">
        <v>3107</v>
      </c>
      <c r="L1447" t="s">
        <v>3108</v>
      </c>
      <c r="M1447" t="s">
        <v>2367</v>
      </c>
      <c r="N1447">
        <v>29928</v>
      </c>
      <c r="O1447" t="s">
        <v>70</v>
      </c>
      <c r="Q1447" t="s">
        <v>3109</v>
      </c>
      <c r="S1447" t="s">
        <v>72</v>
      </c>
      <c r="T1447" t="s">
        <v>102</v>
      </c>
      <c r="U1447" t="s">
        <v>2630</v>
      </c>
      <c r="V1447" t="s">
        <v>1426</v>
      </c>
      <c r="W1447" t="s">
        <v>105</v>
      </c>
      <c r="X1447" t="s">
        <v>1427</v>
      </c>
      <c r="Y1447" t="str">
        <f>"37-2012"</f>
        <v>37-2012</v>
      </c>
      <c r="Z1447" t="s">
        <v>373</v>
      </c>
      <c r="AA1447">
        <v>721110</v>
      </c>
      <c r="AB1447">
        <v>38</v>
      </c>
      <c r="AD1447" t="s">
        <v>79</v>
      </c>
      <c r="AE1447" t="s">
        <v>95</v>
      </c>
      <c r="AF1447">
        <v>35</v>
      </c>
      <c r="AG1447" s="4">
        <v>0.33333333333333331</v>
      </c>
      <c r="AH1447" s="4">
        <v>0.66666666666666663</v>
      </c>
      <c r="AI1447" s="5">
        <v>11.31</v>
      </c>
      <c r="AJ1447">
        <v>16.97</v>
      </c>
      <c r="AK1447">
        <v>16.97</v>
      </c>
      <c r="AL1447" t="s">
        <v>81</v>
      </c>
      <c r="AM1447" t="s">
        <v>82</v>
      </c>
      <c r="AO1447" t="s">
        <v>83</v>
      </c>
      <c r="AR1447" t="s">
        <v>82</v>
      </c>
      <c r="AT1447" t="s">
        <v>82</v>
      </c>
      <c r="AW1447" t="s">
        <v>72</v>
      </c>
      <c r="AX1447">
        <v>1</v>
      </c>
      <c r="AY1447" t="s">
        <v>3110</v>
      </c>
      <c r="AZ1447" t="s">
        <v>3111</v>
      </c>
      <c r="BA1447" t="s">
        <v>2367</v>
      </c>
      <c r="BB1447">
        <v>29928</v>
      </c>
      <c r="BC1447" t="s">
        <v>87</v>
      </c>
      <c r="BH1447" t="s">
        <v>3112</v>
      </c>
      <c r="BJ1447">
        <v>453784316</v>
      </c>
    </row>
    <row r="1448" spans="1:62" x14ac:dyDescent="0.25">
      <c r="A1448" t="s">
        <v>3251</v>
      </c>
      <c r="B1448" s="2">
        <v>43465</v>
      </c>
      <c r="C1448" t="s">
        <v>63</v>
      </c>
      <c r="D1448" s="3">
        <v>43406.835766203701</v>
      </c>
      <c r="E1448" t="s">
        <v>91</v>
      </c>
      <c r="H1448" t="s">
        <v>3124</v>
      </c>
      <c r="I1448" t="s">
        <v>3125</v>
      </c>
      <c r="J1448" t="s">
        <v>3126</v>
      </c>
      <c r="L1448" t="s">
        <v>3110</v>
      </c>
      <c r="M1448" t="s">
        <v>2367</v>
      </c>
      <c r="N1448">
        <v>29928</v>
      </c>
      <c r="O1448" t="s">
        <v>70</v>
      </c>
      <c r="Q1448" t="s">
        <v>3127</v>
      </c>
      <c r="S1448" t="s">
        <v>72</v>
      </c>
      <c r="T1448" t="s">
        <v>2963</v>
      </c>
      <c r="U1448" t="s">
        <v>1425</v>
      </c>
      <c r="V1448" t="s">
        <v>1426</v>
      </c>
      <c r="W1448" t="s">
        <v>105</v>
      </c>
      <c r="X1448" t="s">
        <v>3252</v>
      </c>
      <c r="Y1448" t="str">
        <f>"35-9011"</f>
        <v>35-9011</v>
      </c>
      <c r="Z1448" t="s">
        <v>1925</v>
      </c>
      <c r="AA1448">
        <v>721110</v>
      </c>
      <c r="AB1448">
        <v>5</v>
      </c>
      <c r="AD1448" t="s">
        <v>79</v>
      </c>
      <c r="AE1448" t="s">
        <v>95</v>
      </c>
      <c r="AF1448">
        <v>35</v>
      </c>
      <c r="AG1448" s="4">
        <v>0.25</v>
      </c>
      <c r="AH1448" s="4">
        <v>0.60416666666666663</v>
      </c>
      <c r="AI1448" s="5">
        <v>9.61</v>
      </c>
      <c r="AJ1448">
        <v>14.42</v>
      </c>
      <c r="AL1448" t="s">
        <v>81</v>
      </c>
      <c r="AM1448" t="s">
        <v>82</v>
      </c>
      <c r="AO1448" t="s">
        <v>83</v>
      </c>
      <c r="AR1448" t="s">
        <v>82</v>
      </c>
      <c r="AT1448" t="s">
        <v>82</v>
      </c>
      <c r="AW1448" t="s">
        <v>72</v>
      </c>
      <c r="AX1448">
        <v>1</v>
      </c>
      <c r="AY1448" t="s">
        <v>3110</v>
      </c>
      <c r="AZ1448" t="s">
        <v>3130</v>
      </c>
      <c r="BA1448" t="s">
        <v>2367</v>
      </c>
      <c r="BB1448">
        <v>29928</v>
      </c>
      <c r="BC1448" t="s">
        <v>87</v>
      </c>
      <c r="BH1448" t="s">
        <v>3126</v>
      </c>
      <c r="BJ1448">
        <v>570744063</v>
      </c>
    </row>
    <row r="1449" spans="1:62" x14ac:dyDescent="0.25">
      <c r="A1449" t="s">
        <v>3265</v>
      </c>
      <c r="B1449" s="2">
        <v>43465</v>
      </c>
      <c r="C1449" t="s">
        <v>63</v>
      </c>
      <c r="D1449" s="3">
        <v>43406.834984201392</v>
      </c>
      <c r="E1449" t="s">
        <v>91</v>
      </c>
      <c r="H1449" t="s">
        <v>3124</v>
      </c>
      <c r="I1449" t="s">
        <v>3125</v>
      </c>
      <c r="J1449" t="s">
        <v>3126</v>
      </c>
      <c r="L1449" t="s">
        <v>3110</v>
      </c>
      <c r="M1449" t="s">
        <v>2367</v>
      </c>
      <c r="N1449">
        <v>29928</v>
      </c>
      <c r="O1449" t="s">
        <v>70</v>
      </c>
      <c r="Q1449" t="s">
        <v>3127</v>
      </c>
      <c r="S1449" t="s">
        <v>72</v>
      </c>
      <c r="T1449" t="s">
        <v>2963</v>
      </c>
      <c r="U1449" t="s">
        <v>1425</v>
      </c>
      <c r="V1449" t="s">
        <v>1426</v>
      </c>
      <c r="W1449" t="s">
        <v>105</v>
      </c>
      <c r="X1449" t="s">
        <v>3266</v>
      </c>
      <c r="Y1449" t="str">
        <f>"35-9021"</f>
        <v>35-9021</v>
      </c>
      <c r="Z1449" t="s">
        <v>315</v>
      </c>
      <c r="AA1449">
        <v>721110</v>
      </c>
      <c r="AB1449">
        <v>8</v>
      </c>
      <c r="AD1449" t="s">
        <v>79</v>
      </c>
      <c r="AE1449" t="s">
        <v>95</v>
      </c>
      <c r="AF1449">
        <v>35</v>
      </c>
      <c r="AG1449" s="4">
        <v>0.33333333333333331</v>
      </c>
      <c r="AH1449" s="4">
        <v>0.6875</v>
      </c>
      <c r="AI1449" s="5">
        <v>9.59</v>
      </c>
      <c r="AJ1449">
        <v>14.39</v>
      </c>
      <c r="AL1449" t="s">
        <v>81</v>
      </c>
      <c r="AM1449" t="s">
        <v>82</v>
      </c>
      <c r="AO1449" t="s">
        <v>83</v>
      </c>
      <c r="AR1449" t="s">
        <v>82</v>
      </c>
      <c r="AT1449" t="s">
        <v>82</v>
      </c>
      <c r="AW1449" t="s">
        <v>72</v>
      </c>
      <c r="AX1449">
        <v>1</v>
      </c>
      <c r="AY1449" t="s">
        <v>3110</v>
      </c>
      <c r="AZ1449" t="s">
        <v>3130</v>
      </c>
      <c r="BA1449" t="s">
        <v>2367</v>
      </c>
      <c r="BB1449">
        <v>29928</v>
      </c>
      <c r="BC1449" t="s">
        <v>87</v>
      </c>
      <c r="BH1449" t="s">
        <v>3126</v>
      </c>
      <c r="BJ1449">
        <v>570744063</v>
      </c>
    </row>
    <row r="1450" spans="1:62" x14ac:dyDescent="0.25">
      <c r="A1450" t="s">
        <v>6550</v>
      </c>
      <c r="B1450" s="2">
        <v>43465</v>
      </c>
      <c r="C1450" t="s">
        <v>63</v>
      </c>
      <c r="D1450" s="3">
        <v>43465.761391597225</v>
      </c>
      <c r="E1450" t="s">
        <v>91</v>
      </c>
      <c r="H1450" t="s">
        <v>6551</v>
      </c>
      <c r="I1450" t="s">
        <v>67</v>
      </c>
      <c r="J1450" t="s">
        <v>6552</v>
      </c>
      <c r="K1450" t="s">
        <v>67</v>
      </c>
      <c r="L1450" t="s">
        <v>3531</v>
      </c>
      <c r="M1450" t="s">
        <v>232</v>
      </c>
      <c r="N1450">
        <v>11590</v>
      </c>
      <c r="O1450" t="s">
        <v>70</v>
      </c>
      <c r="P1450" t="s">
        <v>67</v>
      </c>
      <c r="Q1450" t="s">
        <v>6553</v>
      </c>
      <c r="S1450" t="s">
        <v>72</v>
      </c>
      <c r="T1450" t="s">
        <v>3529</v>
      </c>
      <c r="U1450" t="s">
        <v>3530</v>
      </c>
      <c r="V1450" t="s">
        <v>3531</v>
      </c>
      <c r="W1450" t="s">
        <v>232</v>
      </c>
      <c r="X1450" t="s">
        <v>93</v>
      </c>
      <c r="Y1450" t="str">
        <f>"37-3011"</f>
        <v>37-3011</v>
      </c>
      <c r="Z1450" t="s">
        <v>94</v>
      </c>
      <c r="AA1450">
        <v>332212</v>
      </c>
      <c r="AB1450">
        <v>6</v>
      </c>
      <c r="AD1450" t="s">
        <v>79</v>
      </c>
      <c r="AE1450" t="s">
        <v>80</v>
      </c>
      <c r="AF1450">
        <v>40</v>
      </c>
      <c r="AG1450" s="4">
        <v>0.33333333333333331</v>
      </c>
      <c r="AH1450" s="4">
        <v>0.66666666666666663</v>
      </c>
      <c r="AI1450" s="5">
        <v>16.350000000000001</v>
      </c>
      <c r="AJ1450">
        <v>24.53</v>
      </c>
      <c r="AK1450">
        <v>24.53</v>
      </c>
      <c r="AL1450" t="s">
        <v>81</v>
      </c>
      <c r="AM1450" t="s">
        <v>82</v>
      </c>
      <c r="AO1450" t="s">
        <v>83</v>
      </c>
      <c r="AP1450" t="s">
        <v>67</v>
      </c>
      <c r="AQ1450" t="s">
        <v>662</v>
      </c>
      <c r="AR1450" t="s">
        <v>82</v>
      </c>
      <c r="AT1450" t="s">
        <v>82</v>
      </c>
      <c r="AW1450" t="s">
        <v>72</v>
      </c>
      <c r="AX1450">
        <v>3</v>
      </c>
      <c r="AY1450" t="s">
        <v>3531</v>
      </c>
      <c r="AZ1450" t="s">
        <v>6554</v>
      </c>
      <c r="BA1450" t="s">
        <v>232</v>
      </c>
      <c r="BB1450">
        <v>11590</v>
      </c>
      <c r="BC1450" t="s">
        <v>79</v>
      </c>
      <c r="BH1450" t="s">
        <v>6552</v>
      </c>
      <c r="BI1450" t="s">
        <v>67</v>
      </c>
      <c r="BJ1450">
        <v>112894911</v>
      </c>
    </row>
    <row r="1451" spans="1:62" x14ac:dyDescent="0.25">
      <c r="A1451" t="s">
        <v>8297</v>
      </c>
      <c r="B1451" s="2">
        <v>43465</v>
      </c>
      <c r="C1451" t="s">
        <v>63</v>
      </c>
      <c r="D1451" s="3">
        <v>43399.552344953707</v>
      </c>
      <c r="E1451" t="s">
        <v>117</v>
      </c>
      <c r="H1451" t="s">
        <v>8298</v>
      </c>
      <c r="J1451" t="s">
        <v>8299</v>
      </c>
      <c r="L1451" t="s">
        <v>4015</v>
      </c>
      <c r="M1451" t="s">
        <v>86</v>
      </c>
      <c r="N1451">
        <v>32413</v>
      </c>
      <c r="O1451" t="s">
        <v>70</v>
      </c>
      <c r="Q1451" t="s">
        <v>8300</v>
      </c>
      <c r="S1451" t="s">
        <v>72</v>
      </c>
      <c r="T1451" t="s">
        <v>8301</v>
      </c>
      <c r="U1451" t="s">
        <v>8302</v>
      </c>
      <c r="V1451" t="s">
        <v>4391</v>
      </c>
      <c r="W1451" t="s">
        <v>761</v>
      </c>
      <c r="X1451" t="s">
        <v>1427</v>
      </c>
      <c r="Y1451" t="str">
        <f>"37-2012"</f>
        <v>37-2012</v>
      </c>
      <c r="Z1451" t="s">
        <v>373</v>
      </c>
      <c r="AA1451">
        <v>72111</v>
      </c>
      <c r="AB1451">
        <v>120</v>
      </c>
      <c r="AD1451" t="s">
        <v>79</v>
      </c>
      <c r="AE1451" t="s">
        <v>599</v>
      </c>
      <c r="AF1451">
        <v>35</v>
      </c>
      <c r="AG1451" s="4">
        <v>0.33333333333333331</v>
      </c>
      <c r="AH1451" s="4">
        <v>0.66666666666666663</v>
      </c>
      <c r="AI1451" s="5">
        <v>10.47</v>
      </c>
      <c r="AJ1451">
        <v>15.71</v>
      </c>
      <c r="AL1451" t="s">
        <v>81</v>
      </c>
      <c r="AM1451" t="s">
        <v>82</v>
      </c>
      <c r="AO1451" t="s">
        <v>83</v>
      </c>
      <c r="AR1451" t="s">
        <v>82</v>
      </c>
      <c r="AT1451" t="s">
        <v>82</v>
      </c>
      <c r="AW1451" t="s">
        <v>82</v>
      </c>
      <c r="AY1451" t="s">
        <v>4015</v>
      </c>
      <c r="AZ1451" t="s">
        <v>4016</v>
      </c>
      <c r="BA1451" t="s">
        <v>86</v>
      </c>
      <c r="BB1451">
        <v>32413</v>
      </c>
      <c r="BC1451" t="s">
        <v>79</v>
      </c>
      <c r="BH1451" t="s">
        <v>8303</v>
      </c>
      <c r="BI1451" t="s">
        <v>8299</v>
      </c>
      <c r="BJ1451">
        <v>621839272</v>
      </c>
    </row>
    <row r="1452" spans="1:62" x14ac:dyDescent="0.25">
      <c r="A1452" t="s">
        <v>8671</v>
      </c>
      <c r="B1452" s="2">
        <v>43465</v>
      </c>
      <c r="C1452" t="s">
        <v>63</v>
      </c>
      <c r="D1452" s="3">
        <v>43432.28194108796</v>
      </c>
      <c r="E1452" t="s">
        <v>64</v>
      </c>
      <c r="F1452" s="2">
        <v>43520</v>
      </c>
      <c r="G1452" s="2">
        <v>43799</v>
      </c>
      <c r="H1452" t="s">
        <v>8672</v>
      </c>
      <c r="J1452" t="s">
        <v>8673</v>
      </c>
      <c r="L1452" t="s">
        <v>8674</v>
      </c>
      <c r="M1452" t="s">
        <v>761</v>
      </c>
      <c r="N1452">
        <v>30576</v>
      </c>
      <c r="O1452" t="s">
        <v>70</v>
      </c>
      <c r="Q1452" t="s">
        <v>8675</v>
      </c>
      <c r="S1452" t="s">
        <v>72</v>
      </c>
      <c r="T1452" t="s">
        <v>758</v>
      </c>
      <c r="U1452" t="s">
        <v>903</v>
      </c>
      <c r="V1452" t="s">
        <v>760</v>
      </c>
      <c r="W1452" t="s">
        <v>761</v>
      </c>
      <c r="X1452" t="s">
        <v>221</v>
      </c>
      <c r="Y1452" t="str">
        <f>"51-3092"</f>
        <v>51-3092</v>
      </c>
      <c r="Z1452" t="s">
        <v>6248</v>
      </c>
      <c r="AA1452">
        <v>311421</v>
      </c>
      <c r="AB1452">
        <v>20</v>
      </c>
      <c r="AC1452">
        <v>20</v>
      </c>
      <c r="AD1452" t="s">
        <v>79</v>
      </c>
      <c r="AE1452" t="s">
        <v>95</v>
      </c>
      <c r="AF1452">
        <v>40</v>
      </c>
      <c r="AG1452" s="4">
        <v>0.33333333333333331</v>
      </c>
      <c r="AH1452" s="4">
        <v>0.72916666666666663</v>
      </c>
      <c r="AI1452" s="5">
        <v>13.05</v>
      </c>
      <c r="AJ1452">
        <v>19.579999999999998</v>
      </c>
      <c r="AL1452" t="s">
        <v>81</v>
      </c>
      <c r="AM1452" t="s">
        <v>82</v>
      </c>
      <c r="AO1452" t="s">
        <v>83</v>
      </c>
      <c r="AR1452" t="s">
        <v>82</v>
      </c>
      <c r="AT1452" t="s">
        <v>82</v>
      </c>
      <c r="AW1452" t="s">
        <v>82</v>
      </c>
      <c r="AY1452" t="s">
        <v>8674</v>
      </c>
      <c r="AZ1452" t="s">
        <v>8676</v>
      </c>
      <c r="BA1452" t="s">
        <v>761</v>
      </c>
      <c r="BB1452">
        <v>30576</v>
      </c>
      <c r="BC1452" t="s">
        <v>87</v>
      </c>
      <c r="BH1452" t="s">
        <v>8673</v>
      </c>
      <c r="BJ1452">
        <v>581619830</v>
      </c>
    </row>
    <row r="1453" spans="1:62" x14ac:dyDescent="0.25">
      <c r="A1453" t="s">
        <v>10830</v>
      </c>
      <c r="B1453" s="2">
        <v>43465</v>
      </c>
      <c r="C1453" t="s">
        <v>63</v>
      </c>
      <c r="D1453" s="3">
        <v>43406.837527442127</v>
      </c>
      <c r="E1453" t="s">
        <v>91</v>
      </c>
      <c r="H1453" t="s">
        <v>10831</v>
      </c>
      <c r="J1453" t="s">
        <v>10832</v>
      </c>
      <c r="L1453" t="s">
        <v>1711</v>
      </c>
      <c r="M1453" t="s">
        <v>1246</v>
      </c>
      <c r="N1453">
        <v>63132</v>
      </c>
      <c r="O1453" t="s">
        <v>70</v>
      </c>
      <c r="Q1453" t="s">
        <v>10833</v>
      </c>
      <c r="S1453" t="s">
        <v>72</v>
      </c>
      <c r="T1453" t="s">
        <v>10679</v>
      </c>
      <c r="U1453" t="s">
        <v>10834</v>
      </c>
      <c r="V1453" t="s">
        <v>10835</v>
      </c>
      <c r="W1453" t="s">
        <v>844</v>
      </c>
      <c r="X1453" t="s">
        <v>106</v>
      </c>
      <c r="Y1453" t="str">
        <f>"37-3011"</f>
        <v>37-3011</v>
      </c>
      <c r="Z1453" t="s">
        <v>94</v>
      </c>
      <c r="AA1453">
        <v>561730</v>
      </c>
      <c r="AB1453">
        <v>40</v>
      </c>
      <c r="AD1453" t="s">
        <v>79</v>
      </c>
      <c r="AE1453" t="s">
        <v>80</v>
      </c>
      <c r="AF1453">
        <v>35</v>
      </c>
      <c r="AG1453" s="4">
        <v>0.3125</v>
      </c>
      <c r="AH1453" s="4">
        <v>0.64583333333333337</v>
      </c>
      <c r="AI1453" s="5">
        <v>14.52</v>
      </c>
      <c r="AJ1453">
        <v>21.78</v>
      </c>
      <c r="AL1453" t="s">
        <v>81</v>
      </c>
      <c r="AM1453" t="s">
        <v>82</v>
      </c>
      <c r="AO1453" t="s">
        <v>83</v>
      </c>
      <c r="AR1453" t="s">
        <v>82</v>
      </c>
      <c r="AT1453" t="s">
        <v>82</v>
      </c>
      <c r="AW1453" t="s">
        <v>82</v>
      </c>
      <c r="AY1453" t="s">
        <v>1797</v>
      </c>
      <c r="AZ1453" t="s">
        <v>1797</v>
      </c>
      <c r="BA1453" t="s">
        <v>1246</v>
      </c>
      <c r="BB1453">
        <v>63132</v>
      </c>
      <c r="BC1453" t="s">
        <v>79</v>
      </c>
      <c r="BH1453" t="s">
        <v>10832</v>
      </c>
      <c r="BJ1453">
        <v>445104869</v>
      </c>
    </row>
    <row r="1454" spans="1:62" x14ac:dyDescent="0.25">
      <c r="A1454" t="s">
        <v>10988</v>
      </c>
      <c r="B1454" s="2">
        <v>43465</v>
      </c>
      <c r="C1454" t="s">
        <v>63</v>
      </c>
      <c r="D1454" s="3">
        <v>43407.423938842592</v>
      </c>
      <c r="E1454" t="s">
        <v>1763</v>
      </c>
      <c r="F1454" s="2">
        <v>43497</v>
      </c>
      <c r="G1454" s="2">
        <v>43799</v>
      </c>
      <c r="H1454" t="s">
        <v>10989</v>
      </c>
      <c r="J1454" t="s">
        <v>10990</v>
      </c>
      <c r="L1454" t="s">
        <v>10991</v>
      </c>
      <c r="M1454" t="s">
        <v>649</v>
      </c>
      <c r="N1454">
        <v>85301</v>
      </c>
      <c r="O1454" t="s">
        <v>70</v>
      </c>
      <c r="Q1454" t="s">
        <v>10992</v>
      </c>
      <c r="S1454" t="s">
        <v>72</v>
      </c>
      <c r="T1454" t="s">
        <v>7872</v>
      </c>
      <c r="U1454" t="s">
        <v>7873</v>
      </c>
      <c r="V1454" t="s">
        <v>2471</v>
      </c>
      <c r="W1454" t="s">
        <v>649</v>
      </c>
      <c r="X1454" t="s">
        <v>10993</v>
      </c>
      <c r="Y1454" t="str">
        <f>"47-2061"</f>
        <v>47-2061</v>
      </c>
      <c r="Z1454" t="s">
        <v>326</v>
      </c>
      <c r="AA1454">
        <v>561730</v>
      </c>
      <c r="AB1454">
        <v>30</v>
      </c>
      <c r="AC1454">
        <v>30</v>
      </c>
      <c r="AD1454" t="s">
        <v>79</v>
      </c>
      <c r="AE1454" t="s">
        <v>95</v>
      </c>
      <c r="AF1454">
        <v>40</v>
      </c>
      <c r="AG1454" s="4">
        <v>0.27083333333333331</v>
      </c>
      <c r="AH1454" s="4">
        <v>0.60416666666666663</v>
      </c>
      <c r="AI1454" s="5">
        <v>16.39</v>
      </c>
      <c r="AJ1454">
        <v>24.59</v>
      </c>
      <c r="AK1454">
        <v>24.59</v>
      </c>
      <c r="AL1454" t="s">
        <v>81</v>
      </c>
      <c r="AM1454" t="s">
        <v>82</v>
      </c>
      <c r="AO1454" t="s">
        <v>83</v>
      </c>
      <c r="AP1454" t="s">
        <v>67</v>
      </c>
      <c r="AQ1454" t="s">
        <v>83</v>
      </c>
      <c r="AR1454" t="s">
        <v>82</v>
      </c>
      <c r="AT1454" t="s">
        <v>82</v>
      </c>
      <c r="AW1454" t="s">
        <v>82</v>
      </c>
      <c r="AY1454" t="s">
        <v>10991</v>
      </c>
      <c r="AZ1454" t="s">
        <v>655</v>
      </c>
      <c r="BA1454" t="s">
        <v>649</v>
      </c>
      <c r="BB1454">
        <v>85301</v>
      </c>
      <c r="BC1454" t="s">
        <v>79</v>
      </c>
      <c r="BH1454" t="s">
        <v>10990</v>
      </c>
      <c r="BJ1454">
        <v>202895721</v>
      </c>
    </row>
    <row r="1455" spans="1:62" x14ac:dyDescent="0.25">
      <c r="A1455" t="s">
        <v>11247</v>
      </c>
      <c r="B1455" s="2">
        <v>43465</v>
      </c>
      <c r="C1455" t="s">
        <v>63</v>
      </c>
      <c r="D1455" s="3">
        <v>43407.396653379627</v>
      </c>
      <c r="E1455" t="s">
        <v>64</v>
      </c>
      <c r="F1455" s="2">
        <v>43483</v>
      </c>
      <c r="G1455" s="2">
        <v>43677</v>
      </c>
      <c r="H1455" t="s">
        <v>11248</v>
      </c>
      <c r="J1455" t="s">
        <v>11249</v>
      </c>
      <c r="L1455" t="s">
        <v>11131</v>
      </c>
      <c r="M1455" t="s">
        <v>649</v>
      </c>
      <c r="N1455">
        <v>85286</v>
      </c>
      <c r="O1455" t="s">
        <v>70</v>
      </c>
      <c r="Q1455" t="s">
        <v>11250</v>
      </c>
      <c r="S1455" t="s">
        <v>72</v>
      </c>
      <c r="T1455" t="s">
        <v>7872</v>
      </c>
      <c r="U1455" t="s">
        <v>7873</v>
      </c>
      <c r="V1455" t="s">
        <v>10986</v>
      </c>
      <c r="W1455" t="s">
        <v>649</v>
      </c>
      <c r="X1455" t="s">
        <v>10993</v>
      </c>
      <c r="Y1455" t="str">
        <f>"47-2061"</f>
        <v>47-2061</v>
      </c>
      <c r="Z1455" t="s">
        <v>326</v>
      </c>
      <c r="AA1455">
        <v>238990</v>
      </c>
      <c r="AB1455">
        <v>28</v>
      </c>
      <c r="AC1455">
        <v>28</v>
      </c>
      <c r="AD1455" t="s">
        <v>79</v>
      </c>
      <c r="AE1455" t="s">
        <v>95</v>
      </c>
      <c r="AF1455">
        <v>40</v>
      </c>
      <c r="AG1455" s="4">
        <v>0.25</v>
      </c>
      <c r="AH1455" s="4">
        <v>0.60416666666666663</v>
      </c>
      <c r="AI1455" s="5">
        <v>16.39</v>
      </c>
      <c r="AJ1455">
        <v>24.59</v>
      </c>
      <c r="AK1455">
        <v>24.59</v>
      </c>
      <c r="AL1455" t="s">
        <v>81</v>
      </c>
      <c r="AM1455" t="s">
        <v>82</v>
      </c>
      <c r="AO1455" t="s">
        <v>83</v>
      </c>
      <c r="AP1455" t="s">
        <v>67</v>
      </c>
      <c r="AQ1455" t="s">
        <v>83</v>
      </c>
      <c r="AR1455" t="s">
        <v>82</v>
      </c>
      <c r="AT1455" t="s">
        <v>82</v>
      </c>
      <c r="AW1455" t="s">
        <v>72</v>
      </c>
      <c r="AX1455">
        <v>3</v>
      </c>
      <c r="AY1455" t="s">
        <v>11131</v>
      </c>
      <c r="AZ1455" t="s">
        <v>655</v>
      </c>
      <c r="BA1455" t="s">
        <v>649</v>
      </c>
      <c r="BB1455">
        <v>85286</v>
      </c>
      <c r="BC1455" t="s">
        <v>79</v>
      </c>
      <c r="BH1455" t="s">
        <v>11249</v>
      </c>
      <c r="BJ1455">
        <v>860844387</v>
      </c>
    </row>
    <row r="1456" spans="1:62" x14ac:dyDescent="0.25">
      <c r="A1456" t="s">
        <v>11509</v>
      </c>
      <c r="B1456" s="2">
        <v>43465</v>
      </c>
      <c r="C1456" t="s">
        <v>63</v>
      </c>
      <c r="D1456" s="3">
        <v>43445.226246701386</v>
      </c>
      <c r="E1456" t="s">
        <v>91</v>
      </c>
      <c r="H1456" t="s">
        <v>11510</v>
      </c>
      <c r="I1456" t="s">
        <v>11511</v>
      </c>
      <c r="J1456" t="s">
        <v>11512</v>
      </c>
      <c r="K1456" t="s">
        <v>11513</v>
      </c>
      <c r="L1456" t="s">
        <v>941</v>
      </c>
      <c r="M1456" t="s">
        <v>774</v>
      </c>
      <c r="N1456">
        <v>81631</v>
      </c>
      <c r="O1456" t="s">
        <v>70</v>
      </c>
      <c r="P1456" t="s">
        <v>67</v>
      </c>
      <c r="Q1456" t="s">
        <v>11514</v>
      </c>
      <c r="S1456" t="s">
        <v>72</v>
      </c>
      <c r="T1456" t="s">
        <v>938</v>
      </c>
      <c r="U1456" t="s">
        <v>1057</v>
      </c>
      <c r="V1456" t="s">
        <v>998</v>
      </c>
      <c r="W1456" t="s">
        <v>774</v>
      </c>
      <c r="X1456" t="s">
        <v>2708</v>
      </c>
      <c r="Y1456" t="str">
        <f>"37-3011"</f>
        <v>37-3011</v>
      </c>
      <c r="Z1456" t="s">
        <v>94</v>
      </c>
      <c r="AA1456">
        <v>541320</v>
      </c>
      <c r="AB1456">
        <v>30</v>
      </c>
      <c r="AD1456" t="s">
        <v>79</v>
      </c>
      <c r="AE1456" t="s">
        <v>95</v>
      </c>
      <c r="AF1456">
        <v>35</v>
      </c>
      <c r="AG1456" s="4">
        <v>0.375</v>
      </c>
      <c r="AH1456" s="4">
        <v>0.70833333333333337</v>
      </c>
      <c r="AI1456" s="5">
        <v>17.5</v>
      </c>
      <c r="AJ1456">
        <v>26.25</v>
      </c>
      <c r="AK1456">
        <v>26.25</v>
      </c>
      <c r="AL1456" t="s">
        <v>81</v>
      </c>
      <c r="AM1456" t="s">
        <v>82</v>
      </c>
      <c r="AO1456" t="s">
        <v>83</v>
      </c>
      <c r="AP1456" t="s">
        <v>67</v>
      </c>
      <c r="AQ1456" t="s">
        <v>67</v>
      </c>
      <c r="AR1456" t="s">
        <v>82</v>
      </c>
      <c r="AT1456" t="s">
        <v>82</v>
      </c>
      <c r="AW1456" t="s">
        <v>82</v>
      </c>
      <c r="AY1456" t="s">
        <v>941</v>
      </c>
      <c r="AZ1456" t="s">
        <v>941</v>
      </c>
      <c r="BA1456" t="s">
        <v>774</v>
      </c>
      <c r="BB1456">
        <v>81631</v>
      </c>
      <c r="BC1456" t="s">
        <v>79</v>
      </c>
      <c r="BH1456" t="s">
        <v>11515</v>
      </c>
      <c r="BI1456" t="s">
        <v>67</v>
      </c>
      <c r="BJ1456">
        <v>841204799</v>
      </c>
    </row>
    <row r="1457" spans="1:62" x14ac:dyDescent="0.25">
      <c r="A1457" t="s">
        <v>11626</v>
      </c>
      <c r="B1457" s="2">
        <v>43465</v>
      </c>
      <c r="C1457" t="s">
        <v>63</v>
      </c>
      <c r="D1457" s="3">
        <v>43410.299477245368</v>
      </c>
      <c r="E1457" t="s">
        <v>117</v>
      </c>
      <c r="H1457" t="s">
        <v>11627</v>
      </c>
      <c r="I1457" t="s">
        <v>11628</v>
      </c>
      <c r="J1457" t="s">
        <v>11629</v>
      </c>
      <c r="L1457" t="s">
        <v>8660</v>
      </c>
      <c r="M1457" t="s">
        <v>8654</v>
      </c>
      <c r="N1457">
        <v>89103</v>
      </c>
      <c r="O1457" t="s">
        <v>70</v>
      </c>
      <c r="Q1457" t="s">
        <v>11630</v>
      </c>
      <c r="S1457" t="s">
        <v>82</v>
      </c>
      <c r="U1457" t="s">
        <v>92</v>
      </c>
      <c r="X1457" t="s">
        <v>11631</v>
      </c>
      <c r="Y1457" t="str">
        <f>"11-2021"</f>
        <v>11-2021</v>
      </c>
      <c r="Z1457" t="s">
        <v>11632</v>
      </c>
      <c r="AA1457">
        <v>722110</v>
      </c>
      <c r="AB1457">
        <v>1</v>
      </c>
      <c r="AD1457" t="s">
        <v>79</v>
      </c>
      <c r="AE1457" t="s">
        <v>599</v>
      </c>
      <c r="AF1457">
        <v>36</v>
      </c>
      <c r="AG1457" s="4">
        <v>0.375</v>
      </c>
      <c r="AH1457" s="4">
        <v>0.70833333333333337</v>
      </c>
      <c r="AI1457" s="5">
        <v>68.5</v>
      </c>
      <c r="AM1457" t="s">
        <v>82</v>
      </c>
      <c r="AO1457" t="s">
        <v>1045</v>
      </c>
      <c r="AQ1457" t="s">
        <v>11633</v>
      </c>
      <c r="AR1457" t="s">
        <v>82</v>
      </c>
      <c r="AT1457" t="s">
        <v>82</v>
      </c>
      <c r="AW1457" t="s">
        <v>72</v>
      </c>
      <c r="AX1457">
        <v>60</v>
      </c>
      <c r="AY1457" t="s">
        <v>8660</v>
      </c>
      <c r="AZ1457" t="s">
        <v>2478</v>
      </c>
      <c r="BA1457" t="s">
        <v>8654</v>
      </c>
      <c r="BB1457">
        <v>89103</v>
      </c>
      <c r="BC1457" t="s">
        <v>79</v>
      </c>
      <c r="BD1457" t="s">
        <v>11634</v>
      </c>
      <c r="BE1457">
        <v>452759</v>
      </c>
      <c r="BF1457" s="2">
        <v>43359</v>
      </c>
      <c r="BG1457" s="2">
        <v>43389</v>
      </c>
      <c r="BH1457" t="s">
        <v>11635</v>
      </c>
      <c r="BJ1457">
        <v>811086490</v>
      </c>
    </row>
    <row r="1458" spans="1:62" x14ac:dyDescent="0.25">
      <c r="A1458" t="s">
        <v>12094</v>
      </c>
      <c r="B1458" s="2">
        <v>43465</v>
      </c>
      <c r="C1458" t="s">
        <v>63</v>
      </c>
      <c r="D1458" s="3">
        <v>43446.498042673615</v>
      </c>
      <c r="E1458" t="s">
        <v>91</v>
      </c>
      <c r="H1458" t="s">
        <v>12095</v>
      </c>
      <c r="J1458" t="s">
        <v>12096</v>
      </c>
      <c r="L1458" t="s">
        <v>12097</v>
      </c>
      <c r="M1458" t="s">
        <v>761</v>
      </c>
      <c r="N1458">
        <v>31029</v>
      </c>
      <c r="O1458" t="s">
        <v>70</v>
      </c>
      <c r="Q1458" t="s">
        <v>12098</v>
      </c>
      <c r="S1458" t="s">
        <v>82</v>
      </c>
      <c r="U1458" t="s">
        <v>92</v>
      </c>
      <c r="X1458" t="s">
        <v>12099</v>
      </c>
      <c r="Y1458" t="str">
        <f>"37-2012"</f>
        <v>37-2012</v>
      </c>
      <c r="Z1458" t="s">
        <v>373</v>
      </c>
      <c r="AA1458">
        <v>424110</v>
      </c>
      <c r="AB1458">
        <v>1</v>
      </c>
      <c r="AD1458" t="s">
        <v>79</v>
      </c>
      <c r="AE1458" t="s">
        <v>95</v>
      </c>
      <c r="AF1458">
        <v>40</v>
      </c>
      <c r="AG1458" s="4">
        <v>0.33333333333333331</v>
      </c>
      <c r="AH1458" s="4">
        <v>0.70833333333333337</v>
      </c>
      <c r="AI1458" s="6">
        <v>450</v>
      </c>
      <c r="AJ1458">
        <v>0</v>
      </c>
      <c r="AK1458">
        <v>0</v>
      </c>
      <c r="AL1458" t="s">
        <v>81</v>
      </c>
      <c r="AM1458" t="s">
        <v>82</v>
      </c>
      <c r="AO1458" t="s">
        <v>83</v>
      </c>
      <c r="AP1458" t="s">
        <v>67</v>
      </c>
      <c r="AQ1458" t="s">
        <v>67</v>
      </c>
      <c r="AR1458" t="s">
        <v>82</v>
      </c>
      <c r="AT1458" t="s">
        <v>82</v>
      </c>
      <c r="AW1458" t="s">
        <v>82</v>
      </c>
      <c r="AY1458" t="s">
        <v>12100</v>
      </c>
      <c r="AZ1458" t="s">
        <v>4357</v>
      </c>
      <c r="BA1458" t="s">
        <v>761</v>
      </c>
      <c r="BB1458">
        <v>31029</v>
      </c>
      <c r="BC1458" t="s">
        <v>79</v>
      </c>
      <c r="BH1458" t="s">
        <v>12101</v>
      </c>
      <c r="BJ1458">
        <v>832431891</v>
      </c>
    </row>
    <row r="1459" spans="1:62" x14ac:dyDescent="0.25">
      <c r="A1459" t="s">
        <v>13154</v>
      </c>
      <c r="B1459" s="2">
        <v>43465</v>
      </c>
      <c r="C1459" t="s">
        <v>63</v>
      </c>
      <c r="D1459" s="3">
        <v>43437.333361030091</v>
      </c>
      <c r="E1459" t="s">
        <v>91</v>
      </c>
      <c r="H1459" t="s">
        <v>13155</v>
      </c>
      <c r="J1459" t="s">
        <v>13156</v>
      </c>
      <c r="L1459" t="s">
        <v>13157</v>
      </c>
      <c r="M1459" t="s">
        <v>105</v>
      </c>
      <c r="N1459">
        <v>75458</v>
      </c>
      <c r="O1459" t="s">
        <v>70</v>
      </c>
      <c r="Q1459" t="s">
        <v>13158</v>
      </c>
      <c r="S1459" t="s">
        <v>72</v>
      </c>
      <c r="T1459" t="s">
        <v>12907</v>
      </c>
      <c r="U1459" t="s">
        <v>12908</v>
      </c>
      <c r="V1459" t="s">
        <v>12909</v>
      </c>
      <c r="W1459" t="s">
        <v>105</v>
      </c>
      <c r="X1459" t="s">
        <v>106</v>
      </c>
      <c r="Y1459" t="str">
        <f>"37-3011"</f>
        <v>37-3011</v>
      </c>
      <c r="Z1459" t="s">
        <v>94</v>
      </c>
      <c r="AA1459">
        <v>561730</v>
      </c>
      <c r="AB1459">
        <v>15</v>
      </c>
      <c r="AD1459" t="s">
        <v>79</v>
      </c>
      <c r="AE1459" t="s">
        <v>95</v>
      </c>
      <c r="AF1459">
        <v>40</v>
      </c>
      <c r="AG1459" s="4">
        <v>0.33333333333333331</v>
      </c>
      <c r="AH1459" s="4">
        <v>0.70833333333333337</v>
      </c>
      <c r="AI1459" s="5">
        <v>13.94</v>
      </c>
      <c r="AJ1459">
        <v>20.91</v>
      </c>
      <c r="AL1459" t="s">
        <v>81</v>
      </c>
      <c r="AM1459" t="s">
        <v>82</v>
      </c>
      <c r="AO1459" t="s">
        <v>83</v>
      </c>
      <c r="AP1459" t="s">
        <v>10693</v>
      </c>
      <c r="AQ1459" t="s">
        <v>10693</v>
      </c>
      <c r="AR1459" t="s">
        <v>82</v>
      </c>
      <c r="AT1459" t="s">
        <v>82</v>
      </c>
      <c r="AW1459" t="s">
        <v>82</v>
      </c>
      <c r="AY1459" t="s">
        <v>13157</v>
      </c>
      <c r="AZ1459" t="s">
        <v>12952</v>
      </c>
      <c r="BA1459" t="s">
        <v>105</v>
      </c>
      <c r="BB1459">
        <v>75458</v>
      </c>
      <c r="BC1459" t="s">
        <v>79</v>
      </c>
      <c r="BH1459" t="s">
        <v>13156</v>
      </c>
      <c r="BJ1459">
        <v>260432355</v>
      </c>
    </row>
    <row r="1460" spans="1:62" x14ac:dyDescent="0.25">
      <c r="A1460" t="s">
        <v>13191</v>
      </c>
      <c r="B1460" s="2">
        <v>43465</v>
      </c>
      <c r="C1460" t="s">
        <v>63</v>
      </c>
      <c r="D1460" s="3">
        <v>43423.60515354167</v>
      </c>
      <c r="E1460" t="s">
        <v>64</v>
      </c>
      <c r="F1460" s="2">
        <v>43498</v>
      </c>
      <c r="G1460" s="2">
        <v>43758</v>
      </c>
      <c r="H1460" t="s">
        <v>13192</v>
      </c>
      <c r="J1460" t="s">
        <v>11592</v>
      </c>
      <c r="L1460" t="s">
        <v>7161</v>
      </c>
      <c r="M1460" t="s">
        <v>649</v>
      </c>
      <c r="N1460">
        <v>85206</v>
      </c>
      <c r="O1460" t="s">
        <v>70</v>
      </c>
      <c r="Q1460" t="s">
        <v>11593</v>
      </c>
      <c r="R1460">
        <v>5599</v>
      </c>
      <c r="S1460" t="s">
        <v>82</v>
      </c>
      <c r="U1460" t="s">
        <v>92</v>
      </c>
      <c r="X1460" t="s">
        <v>13193</v>
      </c>
      <c r="Y1460" t="str">
        <f>"47-3015"</f>
        <v>47-3015</v>
      </c>
      <c r="Z1460" t="s">
        <v>3727</v>
      </c>
      <c r="AA1460">
        <v>238990</v>
      </c>
      <c r="AB1460">
        <v>5</v>
      </c>
      <c r="AC1460">
        <v>5</v>
      </c>
      <c r="AD1460" t="s">
        <v>79</v>
      </c>
      <c r="AE1460" t="s">
        <v>95</v>
      </c>
      <c r="AF1460">
        <v>40</v>
      </c>
      <c r="AG1460" s="4">
        <v>0.29166666666666669</v>
      </c>
      <c r="AH1460" s="4">
        <v>0.625</v>
      </c>
      <c r="AI1460" s="5">
        <v>13.78</v>
      </c>
      <c r="AJ1460">
        <v>20.67</v>
      </c>
      <c r="AK1460">
        <v>20.67</v>
      </c>
      <c r="AL1460" t="s">
        <v>81</v>
      </c>
      <c r="AM1460" t="s">
        <v>82</v>
      </c>
      <c r="AO1460" t="s">
        <v>83</v>
      </c>
      <c r="AR1460" t="s">
        <v>82</v>
      </c>
      <c r="AT1460" t="s">
        <v>82</v>
      </c>
      <c r="AW1460" t="s">
        <v>72</v>
      </c>
      <c r="AX1460">
        <v>3</v>
      </c>
      <c r="AY1460" t="s">
        <v>7560</v>
      </c>
      <c r="AZ1460" t="s">
        <v>2422</v>
      </c>
      <c r="BA1460" t="s">
        <v>105</v>
      </c>
      <c r="BB1460">
        <v>78660</v>
      </c>
      <c r="BC1460" t="s">
        <v>79</v>
      </c>
      <c r="BH1460" t="s">
        <v>13194</v>
      </c>
      <c r="BJ1460">
        <v>463958875</v>
      </c>
    </row>
    <row r="1461" spans="1:62" x14ac:dyDescent="0.25">
      <c r="A1461" t="s">
        <v>13268</v>
      </c>
      <c r="B1461" s="2">
        <v>43465</v>
      </c>
      <c r="C1461" t="s">
        <v>63</v>
      </c>
      <c r="D1461" s="3">
        <v>43423.581082777775</v>
      </c>
      <c r="E1461" t="s">
        <v>64</v>
      </c>
      <c r="F1461" s="2">
        <v>43498</v>
      </c>
      <c r="G1461" s="2">
        <v>43758</v>
      </c>
      <c r="H1461" t="s">
        <v>11591</v>
      </c>
      <c r="J1461" t="s">
        <v>11592</v>
      </c>
      <c r="L1461" t="s">
        <v>7161</v>
      </c>
      <c r="M1461" t="s">
        <v>649</v>
      </c>
      <c r="N1461">
        <v>85206</v>
      </c>
      <c r="O1461" t="s">
        <v>70</v>
      </c>
      <c r="Q1461" t="s">
        <v>11593</v>
      </c>
      <c r="S1461" t="s">
        <v>82</v>
      </c>
      <c r="U1461" t="s">
        <v>92</v>
      </c>
      <c r="X1461" t="s">
        <v>11594</v>
      </c>
      <c r="Y1461" t="str">
        <f>"47-3015"</f>
        <v>47-3015</v>
      </c>
      <c r="Z1461" t="s">
        <v>3727</v>
      </c>
      <c r="AA1461">
        <v>238990</v>
      </c>
      <c r="AB1461">
        <v>5</v>
      </c>
      <c r="AC1461">
        <v>5</v>
      </c>
      <c r="AD1461" t="s">
        <v>79</v>
      </c>
      <c r="AE1461" t="s">
        <v>95</v>
      </c>
      <c r="AF1461">
        <v>40</v>
      </c>
      <c r="AG1461" s="4">
        <v>0.29166666666666669</v>
      </c>
      <c r="AH1461" s="4">
        <v>0.625</v>
      </c>
      <c r="AI1461" s="5">
        <v>13.31</v>
      </c>
      <c r="AJ1461">
        <v>19.97</v>
      </c>
      <c r="AK1461">
        <v>19.97</v>
      </c>
      <c r="AL1461" t="s">
        <v>81</v>
      </c>
      <c r="AM1461" t="s">
        <v>82</v>
      </c>
      <c r="AO1461" t="s">
        <v>83</v>
      </c>
      <c r="AR1461" t="s">
        <v>82</v>
      </c>
      <c r="AT1461" t="s">
        <v>82</v>
      </c>
      <c r="AW1461" t="s">
        <v>72</v>
      </c>
      <c r="AX1461">
        <v>3</v>
      </c>
      <c r="AY1461" t="s">
        <v>10256</v>
      </c>
      <c r="AZ1461" t="s">
        <v>655</v>
      </c>
      <c r="BA1461" t="s">
        <v>649</v>
      </c>
      <c r="BB1461">
        <v>85741</v>
      </c>
      <c r="BC1461" t="s">
        <v>79</v>
      </c>
      <c r="BH1461" t="s">
        <v>13269</v>
      </c>
      <c r="BJ1461">
        <v>860974933</v>
      </c>
    </row>
    <row r="1462" spans="1:62" x14ac:dyDescent="0.25">
      <c r="A1462" t="s">
        <v>15386</v>
      </c>
      <c r="B1462" s="2">
        <v>43465</v>
      </c>
      <c r="C1462" t="s">
        <v>63</v>
      </c>
      <c r="D1462" s="3">
        <v>43434.812592002316</v>
      </c>
      <c r="E1462" t="s">
        <v>64</v>
      </c>
      <c r="F1462" s="2">
        <v>43525</v>
      </c>
      <c r="G1462" s="2">
        <v>43785</v>
      </c>
      <c r="H1462" t="s">
        <v>15387</v>
      </c>
      <c r="J1462" t="s">
        <v>15388</v>
      </c>
      <c r="L1462" t="s">
        <v>3479</v>
      </c>
      <c r="M1462" t="s">
        <v>105</v>
      </c>
      <c r="N1462">
        <v>75074</v>
      </c>
      <c r="O1462" t="s">
        <v>70</v>
      </c>
      <c r="Q1462" t="s">
        <v>15389</v>
      </c>
      <c r="S1462" t="s">
        <v>72</v>
      </c>
      <c r="T1462" t="s">
        <v>1917</v>
      </c>
      <c r="U1462" t="s">
        <v>1918</v>
      </c>
      <c r="V1462" t="s">
        <v>1919</v>
      </c>
      <c r="W1462" t="s">
        <v>105</v>
      </c>
      <c r="X1462" t="s">
        <v>2000</v>
      </c>
      <c r="Y1462" t="str">
        <f>"37-3011"</f>
        <v>37-3011</v>
      </c>
      <c r="Z1462" t="s">
        <v>94</v>
      </c>
      <c r="AA1462">
        <v>561730</v>
      </c>
      <c r="AB1462">
        <v>15</v>
      </c>
      <c r="AC1462">
        <v>15</v>
      </c>
      <c r="AD1462" t="s">
        <v>79</v>
      </c>
      <c r="AE1462" t="s">
        <v>95</v>
      </c>
      <c r="AF1462">
        <v>35</v>
      </c>
      <c r="AG1462" s="4">
        <v>0.29166666666666669</v>
      </c>
      <c r="AH1462" s="4">
        <v>0.66666666666666663</v>
      </c>
      <c r="AI1462" s="5">
        <v>13.94</v>
      </c>
      <c r="AJ1462">
        <v>20.91</v>
      </c>
      <c r="AL1462" t="s">
        <v>81</v>
      </c>
      <c r="AM1462" t="s">
        <v>82</v>
      </c>
      <c r="AO1462" t="s">
        <v>83</v>
      </c>
      <c r="AR1462" t="s">
        <v>82</v>
      </c>
      <c r="AT1462" t="s">
        <v>82</v>
      </c>
      <c r="AW1462" t="s">
        <v>82</v>
      </c>
      <c r="AY1462" t="s">
        <v>3479</v>
      </c>
      <c r="AZ1462" t="s">
        <v>1594</v>
      </c>
      <c r="BA1462" t="s">
        <v>105</v>
      </c>
      <c r="BB1462">
        <v>75074</v>
      </c>
      <c r="BC1462" t="s">
        <v>79</v>
      </c>
      <c r="BH1462" t="s">
        <v>15388</v>
      </c>
      <c r="BJ1462">
        <v>752912942</v>
      </c>
    </row>
    <row r="1463" spans="1:62" x14ac:dyDescent="0.25">
      <c r="A1463" t="s">
        <v>15480</v>
      </c>
      <c r="B1463" s="2">
        <v>43465</v>
      </c>
      <c r="C1463" t="s">
        <v>63</v>
      </c>
      <c r="D1463" s="3">
        <v>43435.191608460649</v>
      </c>
      <c r="E1463" t="s">
        <v>64</v>
      </c>
      <c r="F1463" s="2">
        <v>43525</v>
      </c>
      <c r="G1463" s="2">
        <v>43795</v>
      </c>
      <c r="H1463" t="s">
        <v>15481</v>
      </c>
      <c r="I1463" t="s">
        <v>130</v>
      </c>
      <c r="J1463" t="s">
        <v>15482</v>
      </c>
      <c r="K1463" t="s">
        <v>15483</v>
      </c>
      <c r="L1463" t="s">
        <v>4842</v>
      </c>
      <c r="M1463" t="s">
        <v>745</v>
      </c>
      <c r="N1463">
        <v>66061</v>
      </c>
      <c r="O1463" t="s">
        <v>70</v>
      </c>
      <c r="P1463" t="s">
        <v>130</v>
      </c>
      <c r="Q1463" t="s">
        <v>15484</v>
      </c>
      <c r="S1463" t="s">
        <v>72</v>
      </c>
      <c r="T1463" t="s">
        <v>4190</v>
      </c>
      <c r="U1463" t="s">
        <v>3891</v>
      </c>
      <c r="V1463" t="s">
        <v>3892</v>
      </c>
      <c r="W1463" t="s">
        <v>278</v>
      </c>
      <c r="X1463" t="s">
        <v>106</v>
      </c>
      <c r="Y1463" t="str">
        <f>"37-3011"</f>
        <v>37-3011</v>
      </c>
      <c r="Z1463" t="s">
        <v>94</v>
      </c>
      <c r="AA1463">
        <v>561730</v>
      </c>
      <c r="AB1463">
        <v>40</v>
      </c>
      <c r="AC1463">
        <v>40</v>
      </c>
      <c r="AD1463" t="s">
        <v>79</v>
      </c>
      <c r="AE1463" t="s">
        <v>80</v>
      </c>
      <c r="AF1463">
        <v>40</v>
      </c>
      <c r="AG1463" s="4">
        <v>0.29166666666666669</v>
      </c>
      <c r="AH1463" s="4">
        <v>0.65625</v>
      </c>
      <c r="AI1463" s="5">
        <v>14.73</v>
      </c>
      <c r="AJ1463">
        <v>22.1</v>
      </c>
      <c r="AL1463" t="s">
        <v>81</v>
      </c>
      <c r="AM1463" t="s">
        <v>82</v>
      </c>
      <c r="AO1463" t="s">
        <v>83</v>
      </c>
      <c r="AP1463" t="s">
        <v>130</v>
      </c>
      <c r="AQ1463" t="s">
        <v>130</v>
      </c>
      <c r="AR1463" t="s">
        <v>82</v>
      </c>
      <c r="AT1463" t="s">
        <v>82</v>
      </c>
      <c r="AW1463" t="s">
        <v>82</v>
      </c>
      <c r="AY1463" t="s">
        <v>4842</v>
      </c>
      <c r="AZ1463" t="s">
        <v>3053</v>
      </c>
      <c r="BA1463" t="s">
        <v>745</v>
      </c>
      <c r="BB1463">
        <v>66061</v>
      </c>
      <c r="BC1463" t="s">
        <v>79</v>
      </c>
      <c r="BH1463" t="s">
        <v>15485</v>
      </c>
      <c r="BI1463" t="s">
        <v>130</v>
      </c>
      <c r="BJ1463">
        <v>820548353</v>
      </c>
    </row>
    <row r="1464" spans="1:62" x14ac:dyDescent="0.25">
      <c r="A1464" t="s">
        <v>16906</v>
      </c>
      <c r="B1464" s="2">
        <v>43465</v>
      </c>
      <c r="C1464" t="s">
        <v>63</v>
      </c>
      <c r="D1464" s="3">
        <v>43437.596604166669</v>
      </c>
      <c r="E1464" t="s">
        <v>91</v>
      </c>
      <c r="H1464" t="s">
        <v>16907</v>
      </c>
      <c r="J1464" t="s">
        <v>16908</v>
      </c>
      <c r="L1464" t="s">
        <v>16909</v>
      </c>
      <c r="M1464" t="s">
        <v>76</v>
      </c>
      <c r="N1464">
        <v>74073</v>
      </c>
      <c r="O1464" t="s">
        <v>70</v>
      </c>
      <c r="Q1464" t="s">
        <v>16910</v>
      </c>
      <c r="S1464" t="s">
        <v>72</v>
      </c>
      <c r="T1464" t="s">
        <v>878</v>
      </c>
      <c r="U1464" t="s">
        <v>2327</v>
      </c>
      <c r="V1464" t="s">
        <v>880</v>
      </c>
      <c r="W1464" t="s">
        <v>881</v>
      </c>
      <c r="X1464" t="s">
        <v>16911</v>
      </c>
      <c r="Y1464" t="str">
        <f>"47-3011"</f>
        <v>47-3011</v>
      </c>
      <c r="Z1464" t="s">
        <v>5840</v>
      </c>
      <c r="AA1464">
        <v>238140</v>
      </c>
      <c r="AB1464">
        <v>15</v>
      </c>
      <c r="AD1464" t="s">
        <v>79</v>
      </c>
      <c r="AE1464" t="s">
        <v>95</v>
      </c>
      <c r="AF1464">
        <v>40</v>
      </c>
      <c r="AG1464" s="4">
        <v>0.29166666666666669</v>
      </c>
      <c r="AH1464" s="4">
        <v>0.66666666666666663</v>
      </c>
      <c r="AI1464" s="5">
        <v>13.19</v>
      </c>
      <c r="AJ1464">
        <v>19.79</v>
      </c>
      <c r="AK1464">
        <v>21</v>
      </c>
      <c r="AL1464" t="s">
        <v>81</v>
      </c>
      <c r="AM1464" t="s">
        <v>82</v>
      </c>
      <c r="AO1464" t="s">
        <v>83</v>
      </c>
      <c r="AR1464" t="s">
        <v>82</v>
      </c>
      <c r="AT1464" t="s">
        <v>82</v>
      </c>
      <c r="AW1464" t="s">
        <v>82</v>
      </c>
      <c r="AY1464" t="s">
        <v>16909</v>
      </c>
      <c r="AZ1464" t="s">
        <v>1703</v>
      </c>
      <c r="BA1464" t="s">
        <v>76</v>
      </c>
      <c r="BB1464">
        <v>74073</v>
      </c>
      <c r="BC1464" t="s">
        <v>79</v>
      </c>
      <c r="BH1464" t="s">
        <v>16912</v>
      </c>
      <c r="BJ1464">
        <v>261339914</v>
      </c>
    </row>
    <row r="1465" spans="1:62" x14ac:dyDescent="0.25">
      <c r="A1465" t="s">
        <v>17074</v>
      </c>
      <c r="B1465" s="2">
        <v>43465</v>
      </c>
      <c r="C1465" t="s">
        <v>63</v>
      </c>
      <c r="D1465" s="3">
        <v>43434.79527771991</v>
      </c>
      <c r="E1465" t="s">
        <v>117</v>
      </c>
      <c r="H1465" t="s">
        <v>17075</v>
      </c>
      <c r="I1465" t="s">
        <v>17076</v>
      </c>
      <c r="J1465" t="s">
        <v>17077</v>
      </c>
      <c r="L1465" t="s">
        <v>17078</v>
      </c>
      <c r="M1465" t="s">
        <v>100</v>
      </c>
      <c r="N1465">
        <v>28025</v>
      </c>
      <c r="O1465" t="s">
        <v>70</v>
      </c>
      <c r="Q1465" t="s">
        <v>17079</v>
      </c>
      <c r="S1465" t="s">
        <v>72</v>
      </c>
      <c r="T1465" t="s">
        <v>4626</v>
      </c>
      <c r="U1465" t="s">
        <v>4627</v>
      </c>
      <c r="V1465" t="s">
        <v>4628</v>
      </c>
      <c r="W1465" t="s">
        <v>323</v>
      </c>
      <c r="X1465" t="s">
        <v>17080</v>
      </c>
      <c r="Y1465" t="str">
        <f>"47-3019"</f>
        <v>47-3019</v>
      </c>
      <c r="Z1465" t="s">
        <v>7292</v>
      </c>
      <c r="AA1465">
        <v>238120</v>
      </c>
      <c r="AB1465">
        <v>7</v>
      </c>
      <c r="AD1465" t="s">
        <v>79</v>
      </c>
      <c r="AE1465" t="s">
        <v>95</v>
      </c>
      <c r="AF1465">
        <v>35</v>
      </c>
      <c r="AG1465" s="4">
        <v>0.33333333333333331</v>
      </c>
      <c r="AH1465" s="4">
        <v>0.66666666666666663</v>
      </c>
      <c r="AI1465" s="5">
        <v>14.14</v>
      </c>
      <c r="AJ1465">
        <v>21.21</v>
      </c>
      <c r="AK1465">
        <v>30</v>
      </c>
      <c r="AL1465" t="s">
        <v>81</v>
      </c>
      <c r="AM1465" t="s">
        <v>82</v>
      </c>
      <c r="AO1465" t="s">
        <v>83</v>
      </c>
      <c r="AR1465" t="s">
        <v>82</v>
      </c>
      <c r="AT1465" t="s">
        <v>82</v>
      </c>
      <c r="AW1465" t="s">
        <v>82</v>
      </c>
      <c r="AY1465" t="s">
        <v>17078</v>
      </c>
      <c r="AZ1465" t="s">
        <v>17081</v>
      </c>
      <c r="BA1465" t="s">
        <v>100</v>
      </c>
      <c r="BB1465">
        <v>28025</v>
      </c>
      <c r="BC1465" t="s">
        <v>79</v>
      </c>
      <c r="BH1465" t="s">
        <v>17077</v>
      </c>
      <c r="BJ1465">
        <v>464025410</v>
      </c>
    </row>
    <row r="1466" spans="1:62" x14ac:dyDescent="0.25">
      <c r="A1466" t="s">
        <v>17204</v>
      </c>
      <c r="B1466" s="2">
        <v>43465</v>
      </c>
      <c r="C1466" t="s">
        <v>63</v>
      </c>
      <c r="D1466" s="3">
        <v>43434.79432025463</v>
      </c>
      <c r="E1466" t="s">
        <v>91</v>
      </c>
      <c r="H1466" t="s">
        <v>17205</v>
      </c>
      <c r="J1466" t="s">
        <v>17206</v>
      </c>
      <c r="L1466" t="s">
        <v>3197</v>
      </c>
      <c r="M1466" t="s">
        <v>136</v>
      </c>
      <c r="N1466">
        <v>21230</v>
      </c>
      <c r="O1466" t="s">
        <v>70</v>
      </c>
      <c r="Q1466" t="s">
        <v>17207</v>
      </c>
      <c r="S1466" t="s">
        <v>72</v>
      </c>
      <c r="T1466" t="s">
        <v>4626</v>
      </c>
      <c r="U1466" t="s">
        <v>4627</v>
      </c>
      <c r="V1466" t="s">
        <v>4628</v>
      </c>
      <c r="W1466" t="s">
        <v>323</v>
      </c>
      <c r="X1466" t="s">
        <v>326</v>
      </c>
      <c r="Y1466" t="str">
        <f>"47-2061"</f>
        <v>47-2061</v>
      </c>
      <c r="Z1466" t="s">
        <v>326</v>
      </c>
      <c r="AA1466">
        <v>23622</v>
      </c>
      <c r="AB1466">
        <v>20</v>
      </c>
      <c r="AD1466" t="s">
        <v>79</v>
      </c>
      <c r="AE1466" t="s">
        <v>95</v>
      </c>
      <c r="AF1466">
        <v>40</v>
      </c>
      <c r="AG1466" s="4">
        <v>0.33333333333333331</v>
      </c>
      <c r="AH1466" s="4">
        <v>0.66666666666666663</v>
      </c>
      <c r="AI1466" s="5">
        <v>16.54</v>
      </c>
      <c r="AJ1466">
        <v>24.81</v>
      </c>
      <c r="AL1466" t="s">
        <v>81</v>
      </c>
      <c r="AM1466" t="s">
        <v>82</v>
      </c>
      <c r="AO1466" t="s">
        <v>83</v>
      </c>
      <c r="AR1466" t="s">
        <v>82</v>
      </c>
      <c r="AT1466" t="s">
        <v>72</v>
      </c>
      <c r="AU1466">
        <v>3</v>
      </c>
      <c r="AV1466" t="s">
        <v>17208</v>
      </c>
      <c r="AW1466" t="s">
        <v>72</v>
      </c>
      <c r="AX1466">
        <v>3</v>
      </c>
      <c r="AY1466" t="s">
        <v>3197</v>
      </c>
      <c r="AZ1466" t="s">
        <v>3199</v>
      </c>
      <c r="BA1466" t="s">
        <v>136</v>
      </c>
      <c r="BB1466">
        <v>21230</v>
      </c>
      <c r="BC1466" t="s">
        <v>79</v>
      </c>
      <c r="BH1466" t="s">
        <v>17206</v>
      </c>
      <c r="BJ1466">
        <v>521972802</v>
      </c>
    </row>
    <row r="1467" spans="1:62" x14ac:dyDescent="0.25">
      <c r="A1467" t="s">
        <v>17592</v>
      </c>
      <c r="B1467" s="2">
        <v>43465</v>
      </c>
      <c r="C1467" t="s">
        <v>63</v>
      </c>
      <c r="D1467" s="3">
        <v>43448.367189849538</v>
      </c>
      <c r="E1467" t="s">
        <v>91</v>
      </c>
      <c r="H1467" t="s">
        <v>17593</v>
      </c>
      <c r="J1467" t="s">
        <v>17594</v>
      </c>
      <c r="K1467" t="s">
        <v>17595</v>
      </c>
      <c r="L1467" t="s">
        <v>17596</v>
      </c>
      <c r="M1467" t="s">
        <v>1064</v>
      </c>
      <c r="N1467">
        <v>38242</v>
      </c>
      <c r="O1467" t="s">
        <v>70</v>
      </c>
      <c r="Q1467" t="s">
        <v>17597</v>
      </c>
      <c r="S1467" t="s">
        <v>72</v>
      </c>
      <c r="T1467" t="s">
        <v>1738</v>
      </c>
      <c r="U1467" t="s">
        <v>1739</v>
      </c>
      <c r="V1467" t="s">
        <v>1740</v>
      </c>
      <c r="W1467" t="s">
        <v>278</v>
      </c>
      <c r="X1467" t="s">
        <v>16398</v>
      </c>
      <c r="Y1467" t="str">
        <f>"47-3016"</f>
        <v>47-3016</v>
      </c>
      <c r="Z1467" t="s">
        <v>3995</v>
      </c>
      <c r="AA1467">
        <v>238160</v>
      </c>
      <c r="AB1467">
        <v>6</v>
      </c>
      <c r="AD1467" t="s">
        <v>79</v>
      </c>
      <c r="AE1467" t="s">
        <v>95</v>
      </c>
      <c r="AF1467">
        <v>40</v>
      </c>
      <c r="AG1467" s="4">
        <v>0.25</v>
      </c>
      <c r="AH1467" s="4">
        <v>0.66666666666666663</v>
      </c>
      <c r="AI1467" s="5">
        <v>15.36</v>
      </c>
      <c r="AJ1467">
        <v>23.04</v>
      </c>
      <c r="AK1467">
        <v>23.04</v>
      </c>
      <c r="AL1467" t="s">
        <v>81</v>
      </c>
      <c r="AM1467" t="s">
        <v>82</v>
      </c>
      <c r="AO1467" t="s">
        <v>83</v>
      </c>
      <c r="AR1467" t="s">
        <v>82</v>
      </c>
      <c r="AT1467" t="s">
        <v>82</v>
      </c>
      <c r="AW1467" t="s">
        <v>82</v>
      </c>
      <c r="AY1467" t="s">
        <v>17596</v>
      </c>
      <c r="AZ1467" t="s">
        <v>1199</v>
      </c>
      <c r="BA1467" t="s">
        <v>1064</v>
      </c>
      <c r="BB1467">
        <v>38242</v>
      </c>
      <c r="BC1467" t="s">
        <v>79</v>
      </c>
      <c r="BH1467" t="s">
        <v>17598</v>
      </c>
      <c r="BJ1467">
        <v>481262725</v>
      </c>
    </row>
    <row r="1468" spans="1:62" x14ac:dyDescent="0.25">
      <c r="A1468" t="s">
        <v>17987</v>
      </c>
      <c r="B1468" s="2">
        <v>43465</v>
      </c>
      <c r="C1468" t="s">
        <v>63</v>
      </c>
      <c r="D1468" s="3">
        <v>43448.425223969905</v>
      </c>
      <c r="E1468" t="s">
        <v>91</v>
      </c>
      <c r="H1468" t="s">
        <v>17988</v>
      </c>
      <c r="I1468" t="s">
        <v>67</v>
      </c>
      <c r="J1468" t="s">
        <v>17989</v>
      </c>
      <c r="K1468" t="s">
        <v>67</v>
      </c>
      <c r="L1468" t="s">
        <v>12551</v>
      </c>
      <c r="M1468" t="s">
        <v>105</v>
      </c>
      <c r="N1468">
        <v>77904</v>
      </c>
      <c r="O1468" t="s">
        <v>70</v>
      </c>
      <c r="Q1468" t="s">
        <v>17990</v>
      </c>
      <c r="S1468" t="s">
        <v>72</v>
      </c>
      <c r="T1468" t="s">
        <v>1738</v>
      </c>
      <c r="U1468" t="s">
        <v>1739</v>
      </c>
      <c r="V1468" t="s">
        <v>1740</v>
      </c>
      <c r="W1468" t="s">
        <v>278</v>
      </c>
      <c r="X1468" t="s">
        <v>2013</v>
      </c>
      <c r="Y1468" t="str">
        <f>"37-3011"</f>
        <v>37-3011</v>
      </c>
      <c r="Z1468" t="s">
        <v>94</v>
      </c>
      <c r="AA1468">
        <v>561730</v>
      </c>
      <c r="AB1468">
        <v>10</v>
      </c>
      <c r="AD1468" t="s">
        <v>79</v>
      </c>
      <c r="AE1468" t="s">
        <v>95</v>
      </c>
      <c r="AF1468">
        <v>35</v>
      </c>
      <c r="AG1468" s="4">
        <v>0.35416666666666669</v>
      </c>
      <c r="AH1468" s="4">
        <v>0.72916666666666663</v>
      </c>
      <c r="AI1468" s="5">
        <v>12.99</v>
      </c>
      <c r="AJ1468">
        <v>19.489999999999998</v>
      </c>
      <c r="AK1468">
        <v>19.489999999999998</v>
      </c>
      <c r="AL1468" t="s">
        <v>81</v>
      </c>
      <c r="AM1468" t="s">
        <v>82</v>
      </c>
      <c r="AO1468" t="s">
        <v>83</v>
      </c>
      <c r="AR1468" t="s">
        <v>82</v>
      </c>
      <c r="AT1468" t="s">
        <v>82</v>
      </c>
      <c r="AW1468" t="s">
        <v>82</v>
      </c>
      <c r="AY1468" t="s">
        <v>12551</v>
      </c>
      <c r="AZ1468" t="s">
        <v>12551</v>
      </c>
      <c r="BA1468" t="s">
        <v>105</v>
      </c>
      <c r="BB1468">
        <v>77904</v>
      </c>
      <c r="BC1468" t="s">
        <v>79</v>
      </c>
      <c r="BH1468" t="s">
        <v>17989</v>
      </c>
      <c r="BI1468" t="s">
        <v>67</v>
      </c>
      <c r="BJ1468">
        <v>742803923</v>
      </c>
    </row>
    <row r="1469" spans="1:62" x14ac:dyDescent="0.25">
      <c r="A1469" t="s">
        <v>18118</v>
      </c>
      <c r="B1469" s="2">
        <v>43465</v>
      </c>
      <c r="C1469" t="s">
        <v>63</v>
      </c>
      <c r="D1469" s="3">
        <v>43434.79487849537</v>
      </c>
      <c r="E1469" t="s">
        <v>91</v>
      </c>
      <c r="H1469" t="s">
        <v>18119</v>
      </c>
      <c r="J1469" t="s">
        <v>18120</v>
      </c>
      <c r="L1469" t="s">
        <v>2946</v>
      </c>
      <c r="M1469" t="s">
        <v>69</v>
      </c>
      <c r="N1469">
        <v>40033</v>
      </c>
      <c r="O1469" t="s">
        <v>70</v>
      </c>
      <c r="Q1469" t="s">
        <v>18121</v>
      </c>
      <c r="S1469" t="s">
        <v>72</v>
      </c>
      <c r="T1469" t="s">
        <v>4626</v>
      </c>
      <c r="U1469" t="s">
        <v>4627</v>
      </c>
      <c r="V1469" t="s">
        <v>4628</v>
      </c>
      <c r="W1469" t="s">
        <v>323</v>
      </c>
      <c r="X1469" t="s">
        <v>18122</v>
      </c>
      <c r="Y1469" t="str">
        <f>"47-2181"</f>
        <v>47-2181</v>
      </c>
      <c r="Z1469" t="s">
        <v>14508</v>
      </c>
      <c r="AA1469">
        <v>23816</v>
      </c>
      <c r="AB1469">
        <v>8</v>
      </c>
      <c r="AD1469" t="s">
        <v>79</v>
      </c>
      <c r="AE1469" t="s">
        <v>80</v>
      </c>
      <c r="AF1469">
        <v>40</v>
      </c>
      <c r="AG1469" s="4">
        <v>0.27083333333333331</v>
      </c>
      <c r="AH1469" s="4">
        <v>0.66666666666666663</v>
      </c>
      <c r="AI1469" s="5">
        <v>16.82</v>
      </c>
      <c r="AL1469" t="s">
        <v>81</v>
      </c>
      <c r="AM1469" t="s">
        <v>82</v>
      </c>
      <c r="AO1469" t="s">
        <v>83</v>
      </c>
      <c r="AR1469" t="s">
        <v>82</v>
      </c>
      <c r="AT1469" t="s">
        <v>82</v>
      </c>
      <c r="AW1469" t="s">
        <v>72</v>
      </c>
      <c r="AX1469">
        <v>6</v>
      </c>
      <c r="AY1469" t="s">
        <v>2946</v>
      </c>
      <c r="AZ1469" t="s">
        <v>1344</v>
      </c>
      <c r="BA1469" t="s">
        <v>69</v>
      </c>
      <c r="BB1469">
        <v>40033</v>
      </c>
      <c r="BC1469" t="s">
        <v>79</v>
      </c>
      <c r="BH1469" t="s">
        <v>18123</v>
      </c>
      <c r="BJ1469">
        <v>271760810</v>
      </c>
    </row>
    <row r="1470" spans="1:62" x14ac:dyDescent="0.25">
      <c r="A1470" t="s">
        <v>18583</v>
      </c>
      <c r="B1470" s="2">
        <v>43465</v>
      </c>
      <c r="C1470" t="s">
        <v>63</v>
      </c>
      <c r="D1470" s="3">
        <v>43435.323671597223</v>
      </c>
      <c r="E1470" t="s">
        <v>91</v>
      </c>
      <c r="H1470" t="s">
        <v>18584</v>
      </c>
      <c r="I1470" t="s">
        <v>16572</v>
      </c>
      <c r="J1470" t="s">
        <v>18585</v>
      </c>
      <c r="L1470" t="s">
        <v>14729</v>
      </c>
      <c r="M1470" t="s">
        <v>774</v>
      </c>
      <c r="N1470">
        <v>80517</v>
      </c>
      <c r="O1470" t="s">
        <v>70</v>
      </c>
      <c r="Q1470" t="s">
        <v>18586</v>
      </c>
      <c r="S1470" t="s">
        <v>82</v>
      </c>
      <c r="U1470" t="s">
        <v>92</v>
      </c>
      <c r="X1470" t="s">
        <v>1427</v>
      </c>
      <c r="Y1470" t="str">
        <f>"37-2012"</f>
        <v>37-2012</v>
      </c>
      <c r="Z1470" t="s">
        <v>373</v>
      </c>
      <c r="AA1470">
        <v>721110</v>
      </c>
      <c r="AB1470">
        <v>15</v>
      </c>
      <c r="AD1470" t="s">
        <v>79</v>
      </c>
      <c r="AE1470" t="s">
        <v>95</v>
      </c>
      <c r="AF1470">
        <v>35</v>
      </c>
      <c r="AG1470" s="4">
        <v>0.35416666666666669</v>
      </c>
      <c r="AH1470" s="4">
        <v>0.64583333333333337</v>
      </c>
      <c r="AI1470" s="5">
        <v>11.12</v>
      </c>
      <c r="AL1470" t="s">
        <v>81</v>
      </c>
      <c r="AM1470" t="s">
        <v>82</v>
      </c>
      <c r="AO1470" t="s">
        <v>83</v>
      </c>
      <c r="AP1470" t="s">
        <v>67</v>
      </c>
      <c r="AQ1470" t="s">
        <v>67</v>
      </c>
      <c r="AR1470" t="s">
        <v>82</v>
      </c>
      <c r="AT1470" t="s">
        <v>82</v>
      </c>
      <c r="AW1470" t="s">
        <v>82</v>
      </c>
      <c r="AY1470" t="s">
        <v>11447</v>
      </c>
      <c r="AZ1470" t="s">
        <v>18587</v>
      </c>
      <c r="BA1470" t="s">
        <v>774</v>
      </c>
      <c r="BB1470">
        <v>80517</v>
      </c>
      <c r="BC1470" t="s">
        <v>87</v>
      </c>
      <c r="BH1470" t="s">
        <v>18588</v>
      </c>
      <c r="BJ1470">
        <v>841108530</v>
      </c>
    </row>
    <row r="1471" spans="1:62" x14ac:dyDescent="0.25">
      <c r="A1471" t="s">
        <v>19106</v>
      </c>
      <c r="B1471" s="2">
        <v>43465</v>
      </c>
      <c r="C1471" t="s">
        <v>63</v>
      </c>
      <c r="D1471" s="3">
        <v>43433.131818692127</v>
      </c>
      <c r="E1471" t="s">
        <v>64</v>
      </c>
      <c r="F1471" s="2">
        <v>43521</v>
      </c>
      <c r="G1471" s="2">
        <v>43801</v>
      </c>
      <c r="H1471" t="s">
        <v>19107</v>
      </c>
      <c r="I1471" t="s">
        <v>67</v>
      </c>
      <c r="J1471" t="s">
        <v>19108</v>
      </c>
      <c r="K1471" t="s">
        <v>67</v>
      </c>
      <c r="L1471" t="s">
        <v>10617</v>
      </c>
      <c r="M1471" t="s">
        <v>86</v>
      </c>
      <c r="N1471">
        <v>34475</v>
      </c>
      <c r="O1471" t="s">
        <v>70</v>
      </c>
      <c r="P1471" t="s">
        <v>67</v>
      </c>
      <c r="Q1471" t="s">
        <v>19109</v>
      </c>
      <c r="S1471" t="s">
        <v>72</v>
      </c>
      <c r="T1471" t="s">
        <v>5156</v>
      </c>
      <c r="U1471" t="s">
        <v>5157</v>
      </c>
      <c r="V1471" t="s">
        <v>5158</v>
      </c>
      <c r="W1471" t="s">
        <v>105</v>
      </c>
      <c r="X1471" t="s">
        <v>5159</v>
      </c>
      <c r="Y1471" t="str">
        <f>"39-3091"</f>
        <v>39-3091</v>
      </c>
      <c r="Z1471" t="s">
        <v>677</v>
      </c>
      <c r="AA1471">
        <v>713990</v>
      </c>
      <c r="AB1471">
        <v>6</v>
      </c>
      <c r="AC1471">
        <v>6</v>
      </c>
      <c r="AD1471" t="s">
        <v>79</v>
      </c>
      <c r="AE1471" t="s">
        <v>80</v>
      </c>
      <c r="AF1471">
        <v>40</v>
      </c>
      <c r="AG1471" s="4">
        <v>0.54166666666666663</v>
      </c>
      <c r="AH1471" s="4">
        <v>0.91666666666666663</v>
      </c>
      <c r="AI1471" s="5">
        <v>369.6</v>
      </c>
      <c r="AL1471" t="s">
        <v>81</v>
      </c>
      <c r="AM1471" t="s">
        <v>82</v>
      </c>
      <c r="AO1471" t="s">
        <v>83</v>
      </c>
      <c r="AR1471" t="s">
        <v>82</v>
      </c>
      <c r="AT1471" t="s">
        <v>82</v>
      </c>
      <c r="AW1471" t="s">
        <v>82</v>
      </c>
      <c r="AY1471" t="s">
        <v>10619</v>
      </c>
      <c r="AZ1471" t="s">
        <v>1344</v>
      </c>
      <c r="BA1471" t="s">
        <v>86</v>
      </c>
      <c r="BB1471">
        <v>34475</v>
      </c>
      <c r="BC1471" t="s">
        <v>79</v>
      </c>
      <c r="BH1471" t="s">
        <v>19110</v>
      </c>
      <c r="BJ1471">
        <v>461766755</v>
      </c>
    </row>
    <row r="1472" spans="1:62" x14ac:dyDescent="0.25">
      <c r="A1472" t="s">
        <v>19818</v>
      </c>
      <c r="B1472" s="2">
        <v>43465</v>
      </c>
      <c r="C1472" t="s">
        <v>63</v>
      </c>
      <c r="D1472" s="3">
        <v>43434.815154733798</v>
      </c>
      <c r="E1472" t="s">
        <v>282</v>
      </c>
      <c r="F1472" s="2">
        <v>43525</v>
      </c>
      <c r="G1472" s="2">
        <v>43799</v>
      </c>
      <c r="H1472" t="s">
        <v>19819</v>
      </c>
      <c r="J1472" t="s">
        <v>19820</v>
      </c>
      <c r="L1472" t="s">
        <v>2471</v>
      </c>
      <c r="M1472" t="s">
        <v>821</v>
      </c>
      <c r="N1472">
        <v>97535</v>
      </c>
      <c r="O1472" t="s">
        <v>70</v>
      </c>
      <c r="Q1472" t="s">
        <v>19821</v>
      </c>
      <c r="S1472" t="s">
        <v>72</v>
      </c>
      <c r="T1472" t="s">
        <v>878</v>
      </c>
      <c r="U1472" t="s">
        <v>3851</v>
      </c>
      <c r="V1472" t="s">
        <v>2620</v>
      </c>
      <c r="W1472" t="s">
        <v>881</v>
      </c>
      <c r="X1472" t="s">
        <v>1092</v>
      </c>
      <c r="Y1472" t="str">
        <f>"45-4011"</f>
        <v>45-4011</v>
      </c>
      <c r="Z1472" t="s">
        <v>763</v>
      </c>
      <c r="AA1472">
        <v>115310</v>
      </c>
      <c r="AB1472">
        <v>50</v>
      </c>
      <c r="AC1472">
        <v>49</v>
      </c>
      <c r="AD1472" t="s">
        <v>79</v>
      </c>
      <c r="AE1472" t="s">
        <v>80</v>
      </c>
      <c r="AF1472">
        <v>40</v>
      </c>
      <c r="AG1472" s="4">
        <v>0.25</v>
      </c>
      <c r="AH1472" s="4">
        <v>0.60416666666666663</v>
      </c>
      <c r="AI1472" s="5">
        <v>11.96</v>
      </c>
      <c r="AJ1472">
        <v>17.940000000000001</v>
      </c>
      <c r="AK1472">
        <v>52.5</v>
      </c>
      <c r="AL1472" t="s">
        <v>81</v>
      </c>
      <c r="AM1472" t="s">
        <v>82</v>
      </c>
      <c r="AO1472" t="s">
        <v>83</v>
      </c>
      <c r="AR1472" t="s">
        <v>82</v>
      </c>
      <c r="AT1472" t="s">
        <v>82</v>
      </c>
      <c r="AW1472" t="s">
        <v>72</v>
      </c>
      <c r="AX1472">
        <v>3</v>
      </c>
      <c r="AY1472" t="s">
        <v>2471</v>
      </c>
      <c r="AZ1472" t="s">
        <v>1588</v>
      </c>
      <c r="BA1472" t="s">
        <v>821</v>
      </c>
      <c r="BB1472">
        <v>97535</v>
      </c>
      <c r="BC1472" t="s">
        <v>79</v>
      </c>
      <c r="BH1472" t="s">
        <v>19822</v>
      </c>
      <c r="BJ1472">
        <v>931306016</v>
      </c>
    </row>
    <row r="1473" spans="1:62" x14ac:dyDescent="0.25">
      <c r="A1473" t="s">
        <v>20296</v>
      </c>
      <c r="B1473" s="2">
        <v>43465</v>
      </c>
      <c r="C1473" t="s">
        <v>63</v>
      </c>
      <c r="D1473" s="3">
        <v>43435.438533182867</v>
      </c>
      <c r="E1473" t="s">
        <v>64</v>
      </c>
      <c r="F1473" s="2">
        <v>43525</v>
      </c>
      <c r="G1473" s="2">
        <v>43799</v>
      </c>
      <c r="H1473" t="s">
        <v>20297</v>
      </c>
      <c r="I1473" t="s">
        <v>20298</v>
      </c>
      <c r="J1473" t="s">
        <v>20299</v>
      </c>
      <c r="K1473" t="s">
        <v>20300</v>
      </c>
      <c r="L1473" t="s">
        <v>20301</v>
      </c>
      <c r="M1473" t="s">
        <v>69</v>
      </c>
      <c r="N1473">
        <v>41018</v>
      </c>
      <c r="O1473" t="s">
        <v>70</v>
      </c>
      <c r="Q1473" t="s">
        <v>20302</v>
      </c>
      <c r="S1473" t="s">
        <v>72</v>
      </c>
      <c r="T1473" t="s">
        <v>6137</v>
      </c>
      <c r="U1473" t="s">
        <v>6138</v>
      </c>
      <c r="V1473" t="s">
        <v>4606</v>
      </c>
      <c r="W1473" t="s">
        <v>105</v>
      </c>
      <c r="X1473" t="s">
        <v>20303</v>
      </c>
      <c r="Y1473" t="str">
        <f>"37-2011"</f>
        <v>37-2011</v>
      </c>
      <c r="Z1473" t="s">
        <v>424</v>
      </c>
      <c r="AA1473">
        <v>561720</v>
      </c>
      <c r="AB1473">
        <v>10</v>
      </c>
      <c r="AC1473">
        <v>10</v>
      </c>
      <c r="AD1473" t="s">
        <v>79</v>
      </c>
      <c r="AE1473" t="s">
        <v>80</v>
      </c>
      <c r="AF1473">
        <v>40</v>
      </c>
      <c r="AG1473" s="4">
        <v>0.33333333333333331</v>
      </c>
      <c r="AH1473" s="4">
        <v>0.66666666666666663</v>
      </c>
      <c r="AI1473" s="5">
        <v>12.64</v>
      </c>
      <c r="AL1473" t="s">
        <v>81</v>
      </c>
      <c r="AM1473" t="s">
        <v>82</v>
      </c>
      <c r="AO1473" t="s">
        <v>83</v>
      </c>
      <c r="AP1473" t="s">
        <v>67</v>
      </c>
      <c r="AQ1473" t="s">
        <v>67</v>
      </c>
      <c r="AR1473" t="s">
        <v>82</v>
      </c>
      <c r="AT1473" t="s">
        <v>82</v>
      </c>
      <c r="AW1473" t="s">
        <v>82</v>
      </c>
      <c r="AY1473" t="s">
        <v>20304</v>
      </c>
      <c r="AZ1473" t="s">
        <v>20305</v>
      </c>
      <c r="BA1473" t="s">
        <v>69</v>
      </c>
      <c r="BB1473">
        <v>41018</v>
      </c>
      <c r="BC1473" t="s">
        <v>79</v>
      </c>
      <c r="BH1473" t="s">
        <v>20306</v>
      </c>
      <c r="BI1473" t="s">
        <v>9417</v>
      </c>
      <c r="BJ1473">
        <v>611234894</v>
      </c>
    </row>
    <row r="1474" spans="1:62" x14ac:dyDescent="0.25">
      <c r="A1474" t="s">
        <v>21645</v>
      </c>
      <c r="B1474" s="2">
        <v>43465</v>
      </c>
      <c r="C1474" t="s">
        <v>63</v>
      </c>
      <c r="D1474" s="3">
        <v>43446.299811712961</v>
      </c>
      <c r="E1474" t="s">
        <v>91</v>
      </c>
      <c r="H1474" t="s">
        <v>21646</v>
      </c>
      <c r="I1474" t="s">
        <v>21647</v>
      </c>
      <c r="J1474" t="s">
        <v>21648</v>
      </c>
      <c r="L1474" t="s">
        <v>21649</v>
      </c>
      <c r="M1474" t="s">
        <v>323</v>
      </c>
      <c r="N1474">
        <v>93221</v>
      </c>
      <c r="O1474" t="s">
        <v>70</v>
      </c>
      <c r="Q1474" t="s">
        <v>21650</v>
      </c>
      <c r="S1474" t="s">
        <v>72</v>
      </c>
      <c r="T1474" t="s">
        <v>12918</v>
      </c>
      <c r="U1474" t="s">
        <v>4627</v>
      </c>
      <c r="V1474" t="s">
        <v>4628</v>
      </c>
      <c r="W1474" t="s">
        <v>323</v>
      </c>
      <c r="X1474" t="s">
        <v>21651</v>
      </c>
      <c r="Y1474" t="str">
        <f>"37-3011"</f>
        <v>37-3011</v>
      </c>
      <c r="Z1474" t="s">
        <v>94</v>
      </c>
      <c r="AA1474">
        <v>1153</v>
      </c>
      <c r="AB1474">
        <v>30</v>
      </c>
      <c r="AD1474" t="s">
        <v>79</v>
      </c>
      <c r="AE1474" t="s">
        <v>95</v>
      </c>
      <c r="AF1474">
        <v>40</v>
      </c>
      <c r="AG1474" s="4">
        <v>0.25</v>
      </c>
      <c r="AH1474" s="4">
        <v>0.625</v>
      </c>
      <c r="AI1474" s="5">
        <v>13.87</v>
      </c>
      <c r="AL1474" t="s">
        <v>81</v>
      </c>
      <c r="AM1474" t="s">
        <v>82</v>
      </c>
      <c r="AO1474" t="s">
        <v>83</v>
      </c>
      <c r="AR1474" t="s">
        <v>82</v>
      </c>
      <c r="AT1474" t="s">
        <v>82</v>
      </c>
      <c r="AW1474" t="s">
        <v>82</v>
      </c>
      <c r="AY1474" t="s">
        <v>21649</v>
      </c>
      <c r="AZ1474" t="s">
        <v>21652</v>
      </c>
      <c r="BA1474" t="s">
        <v>323</v>
      </c>
      <c r="BB1474">
        <v>93221</v>
      </c>
      <c r="BC1474" t="s">
        <v>79</v>
      </c>
      <c r="BH1474" t="s">
        <v>21653</v>
      </c>
      <c r="BJ1474">
        <v>770287274</v>
      </c>
    </row>
    <row r="1475" spans="1:62" x14ac:dyDescent="0.25">
      <c r="A1475" t="s">
        <v>33782</v>
      </c>
      <c r="B1475" s="2">
        <v>43465</v>
      </c>
      <c r="C1475" t="s">
        <v>63</v>
      </c>
      <c r="D1475" s="3">
        <v>43465.267597349535</v>
      </c>
      <c r="E1475" t="s">
        <v>91</v>
      </c>
      <c r="H1475" t="s">
        <v>26199</v>
      </c>
      <c r="I1475" t="s">
        <v>26200</v>
      </c>
      <c r="J1475" t="s">
        <v>26201</v>
      </c>
      <c r="K1475" t="s">
        <v>67</v>
      </c>
      <c r="L1475" t="s">
        <v>273</v>
      </c>
      <c r="M1475" t="s">
        <v>207</v>
      </c>
      <c r="N1475">
        <v>2657</v>
      </c>
      <c r="O1475" t="s">
        <v>70</v>
      </c>
      <c r="Q1475" t="s">
        <v>26202</v>
      </c>
      <c r="S1475" t="s">
        <v>72</v>
      </c>
      <c r="T1475" t="s">
        <v>3529</v>
      </c>
      <c r="U1475" t="s">
        <v>3530</v>
      </c>
      <c r="V1475" t="s">
        <v>3531</v>
      </c>
      <c r="W1475" t="s">
        <v>232</v>
      </c>
      <c r="X1475" t="s">
        <v>447</v>
      </c>
      <c r="Y1475" t="str">
        <f>"35-2015"</f>
        <v>35-2015</v>
      </c>
      <c r="Z1475" t="s">
        <v>346</v>
      </c>
      <c r="AA1475">
        <v>722110</v>
      </c>
      <c r="AB1475">
        <v>10</v>
      </c>
      <c r="AD1475" t="s">
        <v>79</v>
      </c>
      <c r="AE1475" t="s">
        <v>80</v>
      </c>
      <c r="AF1475">
        <v>40</v>
      </c>
      <c r="AG1475" s="4">
        <v>0.41666666666666669</v>
      </c>
      <c r="AH1475" s="4">
        <v>0.95833333333333337</v>
      </c>
      <c r="AI1475" s="5">
        <v>16.850000000000001</v>
      </c>
      <c r="AJ1475">
        <v>25.28</v>
      </c>
      <c r="AK1475">
        <v>25.28</v>
      </c>
      <c r="AL1475" t="s">
        <v>81</v>
      </c>
      <c r="AM1475" t="s">
        <v>82</v>
      </c>
      <c r="AO1475" t="s">
        <v>83</v>
      </c>
      <c r="AP1475" t="s">
        <v>67</v>
      </c>
      <c r="AQ1475" t="s">
        <v>662</v>
      </c>
      <c r="AR1475" t="s">
        <v>82</v>
      </c>
      <c r="AT1475" t="s">
        <v>82</v>
      </c>
      <c r="AW1475" t="s">
        <v>82</v>
      </c>
      <c r="AY1475" t="s">
        <v>273</v>
      </c>
      <c r="AZ1475" t="s">
        <v>214</v>
      </c>
      <c r="BA1475" t="s">
        <v>207</v>
      </c>
      <c r="BB1475">
        <v>2657</v>
      </c>
      <c r="BC1475" t="s">
        <v>87</v>
      </c>
      <c r="BH1475" t="s">
        <v>26201</v>
      </c>
      <c r="BI1475" t="s">
        <v>67</v>
      </c>
      <c r="BJ1475">
        <v>262271022</v>
      </c>
    </row>
    <row r="1476" spans="1:62" x14ac:dyDescent="0.25">
      <c r="A1476" t="s">
        <v>33816</v>
      </c>
      <c r="B1476" s="2">
        <v>43465</v>
      </c>
      <c r="C1476" t="s">
        <v>63</v>
      </c>
      <c r="D1476" s="3">
        <v>43465.748524722221</v>
      </c>
      <c r="E1476" t="s">
        <v>91</v>
      </c>
      <c r="H1476" t="s">
        <v>16754</v>
      </c>
      <c r="I1476" t="s">
        <v>16755</v>
      </c>
      <c r="J1476" t="s">
        <v>16756</v>
      </c>
      <c r="K1476" t="s">
        <v>16757</v>
      </c>
      <c r="L1476" t="s">
        <v>16005</v>
      </c>
      <c r="M1476" t="s">
        <v>298</v>
      </c>
      <c r="N1476">
        <v>3910</v>
      </c>
      <c r="O1476" t="s">
        <v>70</v>
      </c>
      <c r="Q1476" t="s">
        <v>16758</v>
      </c>
      <c r="R1476">
        <v>528</v>
      </c>
      <c r="S1476" t="s">
        <v>82</v>
      </c>
      <c r="U1476" t="s">
        <v>92</v>
      </c>
      <c r="X1476" t="s">
        <v>1427</v>
      </c>
      <c r="Y1476" t="str">
        <f>"37-2012"</f>
        <v>37-2012</v>
      </c>
      <c r="Z1476" t="s">
        <v>373</v>
      </c>
      <c r="AA1476">
        <v>721110</v>
      </c>
      <c r="AB1476">
        <v>34</v>
      </c>
      <c r="AD1476" t="s">
        <v>79</v>
      </c>
      <c r="AE1476" t="s">
        <v>95</v>
      </c>
      <c r="AF1476">
        <v>35</v>
      </c>
      <c r="AG1476" s="4">
        <v>0.375</v>
      </c>
      <c r="AH1476" s="4">
        <v>0.625</v>
      </c>
      <c r="AI1476" s="5">
        <v>11.71</v>
      </c>
      <c r="AJ1476">
        <v>17.57</v>
      </c>
      <c r="AL1476" t="s">
        <v>81</v>
      </c>
      <c r="AM1476" t="s">
        <v>82</v>
      </c>
      <c r="AO1476" t="s">
        <v>83</v>
      </c>
      <c r="AR1476" t="s">
        <v>82</v>
      </c>
      <c r="AT1476" t="s">
        <v>82</v>
      </c>
      <c r="AW1476" t="s">
        <v>82</v>
      </c>
      <c r="AY1476" t="s">
        <v>16759</v>
      </c>
      <c r="AZ1476" t="s">
        <v>812</v>
      </c>
      <c r="BA1476" t="s">
        <v>298</v>
      </c>
      <c r="BB1476">
        <v>3910</v>
      </c>
      <c r="BC1476" t="s">
        <v>87</v>
      </c>
      <c r="BH1476" t="s">
        <v>16760</v>
      </c>
      <c r="BJ1476">
        <v>10368443</v>
      </c>
    </row>
    <row r="1477" spans="1:62" x14ac:dyDescent="0.25">
      <c r="A1477" t="s">
        <v>34466</v>
      </c>
      <c r="B1477" s="2">
        <v>43465</v>
      </c>
      <c r="C1477" t="s">
        <v>63</v>
      </c>
      <c r="D1477" s="3">
        <v>43465.776584768515</v>
      </c>
      <c r="E1477" t="s">
        <v>91</v>
      </c>
      <c r="H1477" t="s">
        <v>33954</v>
      </c>
      <c r="J1477" t="s">
        <v>33955</v>
      </c>
      <c r="K1477" t="s">
        <v>33956</v>
      </c>
      <c r="L1477" t="s">
        <v>528</v>
      </c>
      <c r="M1477" t="s">
        <v>100</v>
      </c>
      <c r="N1477">
        <v>28607</v>
      </c>
      <c r="O1477" t="s">
        <v>70</v>
      </c>
      <c r="Q1477" t="s">
        <v>22532</v>
      </c>
      <c r="S1477" t="s">
        <v>72</v>
      </c>
      <c r="T1477" t="s">
        <v>3282</v>
      </c>
      <c r="U1477" t="s">
        <v>3283</v>
      </c>
      <c r="V1477" t="s">
        <v>2515</v>
      </c>
      <c r="W1477" t="s">
        <v>100</v>
      </c>
      <c r="X1477" t="s">
        <v>33957</v>
      </c>
      <c r="Y1477" t="str">
        <f>"37-3011"</f>
        <v>37-3011</v>
      </c>
      <c r="Z1477" t="s">
        <v>94</v>
      </c>
      <c r="AA1477">
        <v>561730</v>
      </c>
      <c r="AB1477">
        <v>20</v>
      </c>
      <c r="AD1477" t="s">
        <v>79</v>
      </c>
      <c r="AE1477" t="s">
        <v>95</v>
      </c>
      <c r="AF1477">
        <v>40</v>
      </c>
      <c r="AG1477" s="4">
        <v>0.29166666666666669</v>
      </c>
      <c r="AH1477" s="4">
        <v>0.70833333333333337</v>
      </c>
      <c r="AI1477" s="5">
        <v>12.27</v>
      </c>
      <c r="AJ1477">
        <v>18.41</v>
      </c>
      <c r="AL1477" t="s">
        <v>81</v>
      </c>
      <c r="AM1477" t="s">
        <v>82</v>
      </c>
      <c r="AO1477" t="s">
        <v>83</v>
      </c>
      <c r="AP1477" t="s">
        <v>67</v>
      </c>
      <c r="AQ1477" t="s">
        <v>67</v>
      </c>
      <c r="AR1477" t="s">
        <v>82</v>
      </c>
      <c r="AT1477" t="s">
        <v>82</v>
      </c>
      <c r="AW1477" t="s">
        <v>82</v>
      </c>
      <c r="AY1477" t="s">
        <v>1505</v>
      </c>
      <c r="AZ1477" t="s">
        <v>33958</v>
      </c>
      <c r="BA1477" t="s">
        <v>100</v>
      </c>
      <c r="BB1477">
        <v>28607</v>
      </c>
      <c r="BC1477" t="s">
        <v>79</v>
      </c>
      <c r="BH1477" t="s">
        <v>22530</v>
      </c>
      <c r="BI1477" t="s">
        <v>33959</v>
      </c>
      <c r="BJ1477">
        <v>562261065</v>
      </c>
    </row>
    <row r="1478" spans="1:62" x14ac:dyDescent="0.25">
      <c r="A1478" t="s">
        <v>1211</v>
      </c>
      <c r="B1478" s="2">
        <v>43467</v>
      </c>
      <c r="C1478" t="s">
        <v>63</v>
      </c>
      <c r="D1478" s="3">
        <v>43432.182336134261</v>
      </c>
      <c r="E1478" t="s">
        <v>117</v>
      </c>
      <c r="H1478" t="s">
        <v>1212</v>
      </c>
      <c r="I1478" t="s">
        <v>1212</v>
      </c>
      <c r="J1478" t="s">
        <v>1213</v>
      </c>
      <c r="K1478" t="s">
        <v>130</v>
      </c>
      <c r="L1478" t="s">
        <v>1214</v>
      </c>
      <c r="M1478" t="s">
        <v>105</v>
      </c>
      <c r="N1478">
        <v>76705</v>
      </c>
      <c r="O1478" t="s">
        <v>70</v>
      </c>
      <c r="P1478" t="s">
        <v>130</v>
      </c>
      <c r="Q1478" t="s">
        <v>1215</v>
      </c>
      <c r="S1478" t="s">
        <v>82</v>
      </c>
      <c r="U1478" t="s">
        <v>92</v>
      </c>
      <c r="X1478" t="s">
        <v>1216</v>
      </c>
      <c r="Y1478" t="str">
        <f>"25-3099"</f>
        <v>25-3099</v>
      </c>
      <c r="Z1478" t="s">
        <v>1217</v>
      </c>
      <c r="AA1478">
        <v>611620</v>
      </c>
      <c r="AB1478">
        <v>1</v>
      </c>
      <c r="AD1478" t="s">
        <v>79</v>
      </c>
      <c r="AE1478" t="s">
        <v>1218</v>
      </c>
      <c r="AF1478">
        <v>40</v>
      </c>
      <c r="AG1478" s="4">
        <v>0.33333333333333331</v>
      </c>
      <c r="AH1478" s="4">
        <v>0.66666666666666663</v>
      </c>
      <c r="AI1478" s="6">
        <v>1000</v>
      </c>
      <c r="AL1478" t="s">
        <v>81</v>
      </c>
      <c r="AM1478" t="s">
        <v>82</v>
      </c>
      <c r="AO1478" t="s">
        <v>213</v>
      </c>
      <c r="AR1478" t="s">
        <v>82</v>
      </c>
      <c r="AT1478" t="s">
        <v>82</v>
      </c>
      <c r="AW1478" t="s">
        <v>82</v>
      </c>
      <c r="AY1478" t="s">
        <v>1219</v>
      </c>
      <c r="AZ1478" t="s">
        <v>1220</v>
      </c>
      <c r="BA1478" t="s">
        <v>105</v>
      </c>
      <c r="BB1478">
        <v>76705</v>
      </c>
      <c r="BC1478" t="s">
        <v>87</v>
      </c>
      <c r="BH1478" t="s">
        <v>1221</v>
      </c>
      <c r="BJ1478">
        <v>831308131</v>
      </c>
    </row>
    <row r="1479" spans="1:62" x14ac:dyDescent="0.25">
      <c r="A1479" t="s">
        <v>3262</v>
      </c>
      <c r="B1479" s="2">
        <v>43467</v>
      </c>
      <c r="C1479" t="s">
        <v>63</v>
      </c>
      <c r="D1479" s="3">
        <v>43406.835370358793</v>
      </c>
      <c r="E1479" t="s">
        <v>91</v>
      </c>
      <c r="H1479" t="s">
        <v>3124</v>
      </c>
      <c r="I1479" t="s">
        <v>3125</v>
      </c>
      <c r="J1479" t="s">
        <v>3126</v>
      </c>
      <c r="L1479" t="s">
        <v>3110</v>
      </c>
      <c r="M1479" t="s">
        <v>2367</v>
      </c>
      <c r="N1479">
        <v>29928</v>
      </c>
      <c r="O1479" t="s">
        <v>70</v>
      </c>
      <c r="Q1479" t="s">
        <v>3127</v>
      </c>
      <c r="S1479" t="s">
        <v>72</v>
      </c>
      <c r="T1479" t="s">
        <v>102</v>
      </c>
      <c r="U1479" t="s">
        <v>2630</v>
      </c>
      <c r="V1479" t="s">
        <v>2470</v>
      </c>
      <c r="W1479" t="s">
        <v>105</v>
      </c>
      <c r="X1479" t="s">
        <v>3263</v>
      </c>
      <c r="Y1479" t="str">
        <f>"39-6011"</f>
        <v>39-6011</v>
      </c>
      <c r="Z1479" t="s">
        <v>3264</v>
      </c>
      <c r="AA1479">
        <v>721110</v>
      </c>
      <c r="AB1479">
        <v>6</v>
      </c>
      <c r="AD1479" t="s">
        <v>79</v>
      </c>
      <c r="AE1479" t="s">
        <v>95</v>
      </c>
      <c r="AF1479">
        <v>35</v>
      </c>
      <c r="AG1479" s="4">
        <v>0.29166666666666669</v>
      </c>
      <c r="AH1479" s="4">
        <v>0.64583333333333337</v>
      </c>
      <c r="AI1479" s="5">
        <v>8.56</v>
      </c>
      <c r="AJ1479">
        <v>12.84</v>
      </c>
      <c r="AL1479" t="s">
        <v>81</v>
      </c>
      <c r="AM1479" t="s">
        <v>82</v>
      </c>
      <c r="AO1479" t="s">
        <v>83</v>
      </c>
      <c r="AR1479" t="s">
        <v>82</v>
      </c>
      <c r="AT1479" t="s">
        <v>82</v>
      </c>
      <c r="AW1479" t="s">
        <v>72</v>
      </c>
      <c r="AX1479">
        <v>2</v>
      </c>
      <c r="AY1479" t="s">
        <v>3110</v>
      </c>
      <c r="AZ1479" t="s">
        <v>3130</v>
      </c>
      <c r="BA1479" t="s">
        <v>2367</v>
      </c>
      <c r="BB1479">
        <v>29928</v>
      </c>
      <c r="BC1479" t="s">
        <v>87</v>
      </c>
      <c r="BH1479" t="s">
        <v>3126</v>
      </c>
      <c r="BJ1479">
        <v>570744063</v>
      </c>
    </row>
    <row r="1480" spans="1:62" x14ac:dyDescent="0.25">
      <c r="A1480" t="s">
        <v>10686</v>
      </c>
      <c r="B1480" s="2">
        <v>43467</v>
      </c>
      <c r="C1480" t="s">
        <v>63</v>
      </c>
      <c r="D1480" s="3">
        <v>43406.875582094908</v>
      </c>
      <c r="E1480" t="s">
        <v>91</v>
      </c>
      <c r="H1480" t="s">
        <v>10687</v>
      </c>
      <c r="J1480" t="s">
        <v>10688</v>
      </c>
      <c r="K1480" t="s">
        <v>10689</v>
      </c>
      <c r="L1480" t="s">
        <v>2277</v>
      </c>
      <c r="M1480" t="s">
        <v>714</v>
      </c>
      <c r="N1480">
        <v>70596</v>
      </c>
      <c r="O1480" t="s">
        <v>70</v>
      </c>
      <c r="P1480" t="s">
        <v>10690</v>
      </c>
      <c r="Q1480" t="s">
        <v>10691</v>
      </c>
      <c r="S1480" t="s">
        <v>72</v>
      </c>
      <c r="T1480" t="s">
        <v>10583</v>
      </c>
      <c r="U1480" t="s">
        <v>10584</v>
      </c>
      <c r="V1480" t="s">
        <v>10585</v>
      </c>
      <c r="W1480" t="s">
        <v>100</v>
      </c>
      <c r="X1480" t="s">
        <v>10692</v>
      </c>
      <c r="Y1480" t="str">
        <f>"37-3011"</f>
        <v>37-3011</v>
      </c>
      <c r="Z1480" t="s">
        <v>94</v>
      </c>
      <c r="AA1480">
        <v>561730</v>
      </c>
      <c r="AB1480">
        <v>15</v>
      </c>
      <c r="AD1480" t="s">
        <v>79</v>
      </c>
      <c r="AE1480" t="s">
        <v>95</v>
      </c>
      <c r="AF1480">
        <v>40</v>
      </c>
      <c r="AG1480" s="4">
        <v>0.29166666666666669</v>
      </c>
      <c r="AH1480" s="4">
        <v>0.72916666666666663</v>
      </c>
      <c r="AI1480" s="5">
        <v>11.38</v>
      </c>
      <c r="AJ1480">
        <v>17.07</v>
      </c>
      <c r="AK1480">
        <v>19.760000000000002</v>
      </c>
      <c r="AL1480" t="s">
        <v>81</v>
      </c>
      <c r="AM1480" t="s">
        <v>82</v>
      </c>
      <c r="AO1480" t="s">
        <v>83</v>
      </c>
      <c r="AP1480" t="s">
        <v>10693</v>
      </c>
      <c r="AQ1480" t="s">
        <v>10693</v>
      </c>
      <c r="AR1480" t="s">
        <v>82</v>
      </c>
      <c r="AT1480" t="s">
        <v>82</v>
      </c>
      <c r="AW1480" t="s">
        <v>72</v>
      </c>
      <c r="AX1480">
        <v>1</v>
      </c>
      <c r="AY1480" t="s">
        <v>2277</v>
      </c>
      <c r="AZ1480" t="s">
        <v>2277</v>
      </c>
      <c r="BA1480" t="s">
        <v>714</v>
      </c>
      <c r="BB1480">
        <v>70596</v>
      </c>
      <c r="BC1480" t="s">
        <v>79</v>
      </c>
      <c r="BH1480" t="s">
        <v>10688</v>
      </c>
      <c r="BI1480" t="s">
        <v>10689</v>
      </c>
      <c r="BJ1480">
        <v>721419022</v>
      </c>
    </row>
    <row r="1481" spans="1:62" x14ac:dyDescent="0.25">
      <c r="A1481" t="s">
        <v>5856</v>
      </c>
      <c r="B1481" s="2">
        <v>43469</v>
      </c>
      <c r="C1481" t="s">
        <v>63</v>
      </c>
      <c r="D1481" s="3">
        <v>43406.83753611111</v>
      </c>
      <c r="E1481" t="s">
        <v>1763</v>
      </c>
      <c r="F1481" s="2">
        <v>43497</v>
      </c>
      <c r="G1481" s="2">
        <v>43769</v>
      </c>
      <c r="H1481" t="s">
        <v>5857</v>
      </c>
      <c r="J1481" t="s">
        <v>5858</v>
      </c>
      <c r="L1481" t="s">
        <v>5859</v>
      </c>
      <c r="M1481" t="s">
        <v>105</v>
      </c>
      <c r="N1481">
        <v>77833</v>
      </c>
      <c r="O1481" t="s">
        <v>70</v>
      </c>
      <c r="Q1481" t="s">
        <v>5860</v>
      </c>
      <c r="S1481" t="s">
        <v>72</v>
      </c>
      <c r="T1481" t="s">
        <v>1791</v>
      </c>
      <c r="U1481" t="s">
        <v>911</v>
      </c>
      <c r="V1481" t="s">
        <v>863</v>
      </c>
      <c r="W1481" t="s">
        <v>105</v>
      </c>
      <c r="X1481" t="s">
        <v>912</v>
      </c>
      <c r="Y1481" t="str">
        <f>"47-2044"</f>
        <v>47-2044</v>
      </c>
      <c r="Z1481" t="s">
        <v>913</v>
      </c>
      <c r="AA1481">
        <v>238330</v>
      </c>
      <c r="AB1481">
        <v>45</v>
      </c>
      <c r="AC1481">
        <v>45</v>
      </c>
      <c r="AD1481" t="s">
        <v>79</v>
      </c>
      <c r="AE1481" t="s">
        <v>95</v>
      </c>
      <c r="AF1481">
        <v>40</v>
      </c>
      <c r="AG1481" s="4">
        <v>0.875</v>
      </c>
      <c r="AH1481" s="4">
        <v>0.29166666666666669</v>
      </c>
      <c r="AI1481" s="5">
        <v>17.11</v>
      </c>
      <c r="AJ1481">
        <v>25.67</v>
      </c>
      <c r="AL1481" t="s">
        <v>81</v>
      </c>
      <c r="AM1481" t="s">
        <v>82</v>
      </c>
      <c r="AO1481" t="s">
        <v>83</v>
      </c>
      <c r="AR1481" t="s">
        <v>82</v>
      </c>
      <c r="AT1481" t="s">
        <v>82</v>
      </c>
      <c r="AW1481" t="s">
        <v>72</v>
      </c>
      <c r="AX1481">
        <v>6</v>
      </c>
      <c r="AY1481" t="s">
        <v>5859</v>
      </c>
      <c r="AZ1481" t="s">
        <v>885</v>
      </c>
      <c r="BA1481" t="s">
        <v>105</v>
      </c>
      <c r="BB1481">
        <v>77833</v>
      </c>
      <c r="BC1481" t="s">
        <v>79</v>
      </c>
      <c r="BH1481" t="s">
        <v>5861</v>
      </c>
      <c r="BJ1481">
        <v>742780409</v>
      </c>
    </row>
    <row r="1482" spans="1:62" x14ac:dyDescent="0.25">
      <c r="A1482" t="s">
        <v>7002</v>
      </c>
      <c r="B1482" s="2">
        <v>43469</v>
      </c>
      <c r="C1482" t="s">
        <v>63</v>
      </c>
      <c r="D1482" s="3">
        <v>43407.188564606484</v>
      </c>
      <c r="E1482" t="s">
        <v>91</v>
      </c>
      <c r="H1482" t="s">
        <v>7003</v>
      </c>
      <c r="I1482" t="s">
        <v>67</v>
      </c>
      <c r="J1482" t="s">
        <v>7004</v>
      </c>
      <c r="K1482" t="s">
        <v>67</v>
      </c>
      <c r="L1482" t="s">
        <v>7005</v>
      </c>
      <c r="M1482" t="s">
        <v>714</v>
      </c>
      <c r="N1482">
        <v>70665</v>
      </c>
      <c r="O1482" t="s">
        <v>70</v>
      </c>
      <c r="P1482" t="s">
        <v>67</v>
      </c>
      <c r="Q1482" t="s">
        <v>7006</v>
      </c>
      <c r="S1482" t="s">
        <v>72</v>
      </c>
      <c r="T1482" t="s">
        <v>2125</v>
      </c>
      <c r="U1482" t="s">
        <v>4913</v>
      </c>
      <c r="V1482" t="s">
        <v>2127</v>
      </c>
      <c r="W1482" t="s">
        <v>714</v>
      </c>
      <c r="X1482" t="s">
        <v>106</v>
      </c>
      <c r="Y1482" t="str">
        <f>"37-3011"</f>
        <v>37-3011</v>
      </c>
      <c r="Z1482" t="s">
        <v>94</v>
      </c>
      <c r="AA1482">
        <v>54132</v>
      </c>
      <c r="AB1482">
        <v>14</v>
      </c>
      <c r="AD1482" t="s">
        <v>79</v>
      </c>
      <c r="AE1482" t="s">
        <v>80</v>
      </c>
      <c r="AF1482">
        <v>35</v>
      </c>
      <c r="AG1482" s="4">
        <v>0.3125</v>
      </c>
      <c r="AH1482" s="4">
        <v>0.64583333333333337</v>
      </c>
      <c r="AI1482" s="5">
        <v>13.96</v>
      </c>
      <c r="AJ1482">
        <v>20.94</v>
      </c>
      <c r="AL1482" t="s">
        <v>81</v>
      </c>
      <c r="AM1482" t="s">
        <v>82</v>
      </c>
      <c r="AO1482" t="s">
        <v>83</v>
      </c>
      <c r="AP1482" t="s">
        <v>67</v>
      </c>
      <c r="AQ1482" t="s">
        <v>67</v>
      </c>
      <c r="AR1482" t="s">
        <v>82</v>
      </c>
      <c r="AT1482" t="s">
        <v>82</v>
      </c>
      <c r="AW1482" t="s">
        <v>72</v>
      </c>
      <c r="AX1482">
        <v>1</v>
      </c>
      <c r="AY1482" t="s">
        <v>7005</v>
      </c>
      <c r="AZ1482" t="s">
        <v>1730</v>
      </c>
      <c r="BA1482" t="s">
        <v>714</v>
      </c>
      <c r="BB1482">
        <v>70665</v>
      </c>
      <c r="BC1482" t="s">
        <v>79</v>
      </c>
      <c r="BH1482" t="s">
        <v>7004</v>
      </c>
      <c r="BI1482" t="s">
        <v>67</v>
      </c>
      <c r="BJ1482">
        <v>272771213</v>
      </c>
    </row>
    <row r="1483" spans="1:62" x14ac:dyDescent="0.25">
      <c r="A1483" t="s">
        <v>9433</v>
      </c>
      <c r="B1483" s="2">
        <v>43469</v>
      </c>
      <c r="C1483" t="s">
        <v>63</v>
      </c>
      <c r="D1483" s="3">
        <v>43434.794004525465</v>
      </c>
      <c r="E1483" t="s">
        <v>64</v>
      </c>
      <c r="F1483" s="2">
        <v>43525</v>
      </c>
      <c r="G1483" s="2">
        <v>43800</v>
      </c>
      <c r="H1483" t="s">
        <v>9434</v>
      </c>
      <c r="I1483" t="s">
        <v>67</v>
      </c>
      <c r="J1483" t="s">
        <v>9435</v>
      </c>
      <c r="L1483" t="s">
        <v>2576</v>
      </c>
      <c r="M1483" t="s">
        <v>1064</v>
      </c>
      <c r="N1483">
        <v>37129</v>
      </c>
      <c r="O1483" t="s">
        <v>70</v>
      </c>
      <c r="P1483" t="s">
        <v>2577</v>
      </c>
      <c r="Q1483" t="s">
        <v>9436</v>
      </c>
      <c r="S1483" t="s">
        <v>72</v>
      </c>
      <c r="T1483" t="s">
        <v>9281</v>
      </c>
      <c r="U1483" t="s">
        <v>9282</v>
      </c>
      <c r="V1483" t="s">
        <v>9437</v>
      </c>
      <c r="W1483" t="s">
        <v>86</v>
      </c>
      <c r="X1483" t="s">
        <v>93</v>
      </c>
      <c r="Y1483" t="str">
        <f>"37-3011"</f>
        <v>37-3011</v>
      </c>
      <c r="Z1483" t="s">
        <v>94</v>
      </c>
      <c r="AA1483">
        <v>56173</v>
      </c>
      <c r="AB1483">
        <v>22</v>
      </c>
      <c r="AC1483">
        <v>22</v>
      </c>
      <c r="AD1483" t="s">
        <v>79</v>
      </c>
      <c r="AE1483" t="s">
        <v>95</v>
      </c>
      <c r="AF1483">
        <v>40</v>
      </c>
      <c r="AG1483" s="4">
        <v>0.27083333333333331</v>
      </c>
      <c r="AH1483" s="4">
        <v>0.64583333333333337</v>
      </c>
      <c r="AI1483" s="5">
        <v>12.56</v>
      </c>
      <c r="AJ1483">
        <v>18.84</v>
      </c>
      <c r="AK1483">
        <v>18.84</v>
      </c>
      <c r="AL1483" t="s">
        <v>81</v>
      </c>
      <c r="AM1483" t="s">
        <v>82</v>
      </c>
      <c r="AO1483" t="s">
        <v>83</v>
      </c>
      <c r="AP1483" t="s">
        <v>67</v>
      </c>
      <c r="AQ1483" t="s">
        <v>67</v>
      </c>
      <c r="AR1483" t="s">
        <v>82</v>
      </c>
      <c r="AT1483" t="s">
        <v>82</v>
      </c>
      <c r="AW1483" t="s">
        <v>72</v>
      </c>
      <c r="AX1483">
        <v>1</v>
      </c>
      <c r="AY1483" t="s">
        <v>2576</v>
      </c>
      <c r="AZ1483" t="s">
        <v>2577</v>
      </c>
      <c r="BA1483" t="s">
        <v>1064</v>
      </c>
      <c r="BB1483">
        <v>37129</v>
      </c>
      <c r="BC1483" t="s">
        <v>79</v>
      </c>
      <c r="BH1483" t="s">
        <v>9435</v>
      </c>
      <c r="BJ1483">
        <v>364763618</v>
      </c>
    </row>
    <row r="1484" spans="1:62" x14ac:dyDescent="0.25">
      <c r="A1484" t="s">
        <v>11038</v>
      </c>
      <c r="B1484" s="2">
        <v>43469</v>
      </c>
      <c r="C1484" t="s">
        <v>63</v>
      </c>
      <c r="D1484" s="3">
        <v>43407.384182824077</v>
      </c>
      <c r="E1484" t="s">
        <v>1763</v>
      </c>
      <c r="F1484" s="2">
        <v>43497</v>
      </c>
      <c r="G1484" s="2">
        <v>43799</v>
      </c>
      <c r="H1484" t="s">
        <v>11039</v>
      </c>
      <c r="J1484" t="s">
        <v>11040</v>
      </c>
      <c r="L1484" t="s">
        <v>11041</v>
      </c>
      <c r="M1484" t="s">
        <v>105</v>
      </c>
      <c r="N1484">
        <v>76258</v>
      </c>
      <c r="O1484" t="s">
        <v>70</v>
      </c>
      <c r="Q1484" t="s">
        <v>11042</v>
      </c>
      <c r="S1484" t="s">
        <v>72</v>
      </c>
      <c r="T1484" t="s">
        <v>7872</v>
      </c>
      <c r="U1484" t="s">
        <v>7873</v>
      </c>
      <c r="V1484" t="s">
        <v>2471</v>
      </c>
      <c r="W1484" t="s">
        <v>649</v>
      </c>
      <c r="X1484" t="s">
        <v>2013</v>
      </c>
      <c r="Y1484" t="str">
        <f>"37-3011"</f>
        <v>37-3011</v>
      </c>
      <c r="Z1484" t="s">
        <v>94</v>
      </c>
      <c r="AA1484">
        <v>561730</v>
      </c>
      <c r="AB1484">
        <v>12</v>
      </c>
      <c r="AC1484">
        <v>12</v>
      </c>
      <c r="AD1484" t="s">
        <v>79</v>
      </c>
      <c r="AE1484" t="s">
        <v>95</v>
      </c>
      <c r="AF1484">
        <v>40</v>
      </c>
      <c r="AG1484" s="4">
        <v>0.29166666666666669</v>
      </c>
      <c r="AH1484" s="4">
        <v>0.64583333333333337</v>
      </c>
      <c r="AI1484" s="5">
        <v>13.02</v>
      </c>
      <c r="AJ1484">
        <v>19.53</v>
      </c>
      <c r="AK1484">
        <v>19.53</v>
      </c>
      <c r="AL1484" t="s">
        <v>81</v>
      </c>
      <c r="AM1484" t="s">
        <v>82</v>
      </c>
      <c r="AO1484" t="s">
        <v>83</v>
      </c>
      <c r="AP1484" t="s">
        <v>67</v>
      </c>
      <c r="AQ1484" t="s">
        <v>67</v>
      </c>
      <c r="AR1484" t="s">
        <v>82</v>
      </c>
      <c r="AT1484" t="s">
        <v>82</v>
      </c>
      <c r="AW1484" t="s">
        <v>72</v>
      </c>
      <c r="AX1484">
        <v>3</v>
      </c>
      <c r="AY1484" t="s">
        <v>11043</v>
      </c>
      <c r="AZ1484" t="s">
        <v>1792</v>
      </c>
      <c r="BA1484" t="s">
        <v>105</v>
      </c>
      <c r="BB1484">
        <v>78163</v>
      </c>
      <c r="BC1484" t="s">
        <v>79</v>
      </c>
      <c r="BH1484" t="s">
        <v>11044</v>
      </c>
      <c r="BJ1484">
        <v>752429516</v>
      </c>
    </row>
    <row r="1485" spans="1:62" x14ac:dyDescent="0.25">
      <c r="A1485" t="s">
        <v>13955</v>
      </c>
      <c r="B1485" s="2">
        <v>43469</v>
      </c>
      <c r="C1485" t="s">
        <v>63</v>
      </c>
      <c r="D1485" s="3">
        <v>43435.188942939814</v>
      </c>
      <c r="E1485" t="s">
        <v>64</v>
      </c>
      <c r="F1485" s="2">
        <v>43525</v>
      </c>
      <c r="G1485" s="2">
        <v>43800</v>
      </c>
      <c r="H1485" t="s">
        <v>13956</v>
      </c>
      <c r="I1485" t="s">
        <v>130</v>
      </c>
      <c r="J1485" t="s">
        <v>13957</v>
      </c>
      <c r="K1485" t="s">
        <v>13958</v>
      </c>
      <c r="L1485" t="s">
        <v>738</v>
      </c>
      <c r="M1485" t="s">
        <v>105</v>
      </c>
      <c r="N1485">
        <v>78736</v>
      </c>
      <c r="O1485" t="s">
        <v>70</v>
      </c>
      <c r="P1485" t="s">
        <v>130</v>
      </c>
      <c r="Q1485" t="s">
        <v>13959</v>
      </c>
      <c r="S1485" t="s">
        <v>72</v>
      </c>
      <c r="T1485" t="s">
        <v>3645</v>
      </c>
      <c r="U1485" t="s">
        <v>3891</v>
      </c>
      <c r="V1485" t="s">
        <v>3892</v>
      </c>
      <c r="W1485" t="s">
        <v>278</v>
      </c>
      <c r="X1485" t="s">
        <v>106</v>
      </c>
      <c r="Y1485" t="str">
        <f>"37-3011"</f>
        <v>37-3011</v>
      </c>
      <c r="Z1485" t="s">
        <v>94</v>
      </c>
      <c r="AA1485">
        <v>561730</v>
      </c>
      <c r="AB1485">
        <v>46</v>
      </c>
      <c r="AC1485">
        <v>46</v>
      </c>
      <c r="AD1485" t="s">
        <v>79</v>
      </c>
      <c r="AE1485" t="s">
        <v>95</v>
      </c>
      <c r="AF1485">
        <v>40</v>
      </c>
      <c r="AG1485" s="4">
        <v>0.29166666666666669</v>
      </c>
      <c r="AH1485" s="4">
        <v>0.64583333333333337</v>
      </c>
      <c r="AI1485" s="5">
        <v>13.91</v>
      </c>
      <c r="AJ1485">
        <v>20.87</v>
      </c>
      <c r="AL1485" t="s">
        <v>81</v>
      </c>
      <c r="AM1485" t="s">
        <v>82</v>
      </c>
      <c r="AO1485" t="s">
        <v>83</v>
      </c>
      <c r="AP1485" t="s">
        <v>130</v>
      </c>
      <c r="AQ1485" t="s">
        <v>130</v>
      </c>
      <c r="AR1485" t="s">
        <v>82</v>
      </c>
      <c r="AT1485" t="s">
        <v>82</v>
      </c>
      <c r="AW1485" t="s">
        <v>72</v>
      </c>
      <c r="AX1485">
        <v>3</v>
      </c>
      <c r="AY1485" t="s">
        <v>738</v>
      </c>
      <c r="AZ1485" t="s">
        <v>2422</v>
      </c>
      <c r="BA1485" t="s">
        <v>105</v>
      </c>
      <c r="BB1485">
        <v>78736</v>
      </c>
      <c r="BC1485" t="s">
        <v>79</v>
      </c>
      <c r="BH1485" t="s">
        <v>13960</v>
      </c>
      <c r="BI1485" t="s">
        <v>130</v>
      </c>
      <c r="BJ1485">
        <v>742943085</v>
      </c>
    </row>
    <row r="1486" spans="1:62" x14ac:dyDescent="0.25">
      <c r="A1486" t="s">
        <v>90</v>
      </c>
      <c r="B1486" s="2">
        <v>43472</v>
      </c>
      <c r="C1486" t="s">
        <v>63</v>
      </c>
      <c r="D1486" s="3">
        <v>43472.377715115741</v>
      </c>
      <c r="E1486" t="s">
        <v>91</v>
      </c>
      <c r="S1486" t="s">
        <v>82</v>
      </c>
      <c r="U1486" t="s">
        <v>92</v>
      </c>
      <c r="X1486" t="s">
        <v>93</v>
      </c>
      <c r="Y1486" t="str">
        <f>"37-3011"</f>
        <v>37-3011</v>
      </c>
      <c r="Z1486" t="s">
        <v>94</v>
      </c>
      <c r="AB1486">
        <v>11</v>
      </c>
      <c r="AD1486" t="s">
        <v>79</v>
      </c>
      <c r="AE1486" t="s">
        <v>95</v>
      </c>
      <c r="AM1486" t="s">
        <v>82</v>
      </c>
      <c r="AR1486" t="s">
        <v>82</v>
      </c>
      <c r="AT1486" t="s">
        <v>82</v>
      </c>
      <c r="AW1486" t="s">
        <v>82</v>
      </c>
      <c r="BC1486" t="s">
        <v>87</v>
      </c>
    </row>
    <row r="1487" spans="1:62" x14ac:dyDescent="0.25">
      <c r="A1487" t="s">
        <v>411</v>
      </c>
      <c r="B1487" s="2">
        <v>43472</v>
      </c>
      <c r="C1487" t="s">
        <v>63</v>
      </c>
      <c r="D1487" s="3">
        <v>43472.379323472225</v>
      </c>
      <c r="E1487" t="s">
        <v>91</v>
      </c>
      <c r="H1487" t="s">
        <v>412</v>
      </c>
      <c r="I1487" t="s">
        <v>67</v>
      </c>
      <c r="J1487" t="s">
        <v>413</v>
      </c>
      <c r="K1487" t="s">
        <v>67</v>
      </c>
      <c r="L1487" t="s">
        <v>206</v>
      </c>
      <c r="M1487" t="s">
        <v>207</v>
      </c>
      <c r="N1487">
        <v>2664</v>
      </c>
      <c r="O1487" t="s">
        <v>70</v>
      </c>
      <c r="P1487" t="s">
        <v>67</v>
      </c>
      <c r="Q1487" t="s">
        <v>414</v>
      </c>
      <c r="S1487" t="s">
        <v>72</v>
      </c>
      <c r="T1487" t="s">
        <v>275</v>
      </c>
      <c r="U1487" t="s">
        <v>276</v>
      </c>
      <c r="V1487" t="s">
        <v>277</v>
      </c>
      <c r="W1487" t="s">
        <v>278</v>
      </c>
      <c r="X1487" t="s">
        <v>415</v>
      </c>
      <c r="Y1487" t="str">
        <f>"37-3011"</f>
        <v>37-3011</v>
      </c>
      <c r="Z1487" t="s">
        <v>94</v>
      </c>
      <c r="AA1487">
        <v>561730</v>
      </c>
      <c r="AB1487">
        <v>10</v>
      </c>
      <c r="AD1487" t="s">
        <v>79</v>
      </c>
      <c r="AE1487" t="s">
        <v>95</v>
      </c>
      <c r="AF1487">
        <v>35</v>
      </c>
      <c r="AG1487" s="4">
        <v>0.30208333333333331</v>
      </c>
      <c r="AH1487" s="4">
        <v>0.83333333333333337</v>
      </c>
      <c r="AI1487" s="5">
        <v>17.920000000000002</v>
      </c>
      <c r="AJ1487">
        <v>26.88</v>
      </c>
      <c r="AL1487" t="s">
        <v>81</v>
      </c>
      <c r="AM1487" t="s">
        <v>82</v>
      </c>
      <c r="AO1487" t="s">
        <v>83</v>
      </c>
      <c r="AP1487" t="s">
        <v>67</v>
      </c>
      <c r="AQ1487" t="s">
        <v>67</v>
      </c>
      <c r="AR1487" t="s">
        <v>82</v>
      </c>
      <c r="AT1487" t="s">
        <v>82</v>
      </c>
      <c r="AW1487" t="s">
        <v>72</v>
      </c>
      <c r="AX1487">
        <v>3</v>
      </c>
      <c r="AY1487" t="s">
        <v>416</v>
      </c>
      <c r="AZ1487" t="s">
        <v>214</v>
      </c>
      <c r="BA1487" t="s">
        <v>207</v>
      </c>
      <c r="BB1487">
        <v>2645</v>
      </c>
      <c r="BC1487" t="s">
        <v>79</v>
      </c>
      <c r="BH1487" t="s">
        <v>417</v>
      </c>
      <c r="BI1487" t="s">
        <v>67</v>
      </c>
      <c r="BJ1487">
        <v>10708005</v>
      </c>
    </row>
    <row r="1488" spans="1:62" x14ac:dyDescent="0.25">
      <c r="A1488" t="s">
        <v>13261</v>
      </c>
      <c r="B1488" s="2">
        <v>43472</v>
      </c>
      <c r="C1488" t="s">
        <v>63</v>
      </c>
      <c r="D1488" s="3">
        <v>43472.387448275462</v>
      </c>
      <c r="E1488" t="s">
        <v>91</v>
      </c>
      <c r="H1488" t="s">
        <v>13149</v>
      </c>
      <c r="I1488" t="s">
        <v>130</v>
      </c>
      <c r="J1488" t="s">
        <v>13150</v>
      </c>
      <c r="K1488" t="s">
        <v>130</v>
      </c>
      <c r="L1488" t="s">
        <v>13151</v>
      </c>
      <c r="M1488" t="s">
        <v>714</v>
      </c>
      <c r="N1488">
        <v>71369</v>
      </c>
      <c r="O1488" t="s">
        <v>70</v>
      </c>
      <c r="P1488" t="s">
        <v>130</v>
      </c>
      <c r="Q1488" t="s">
        <v>13152</v>
      </c>
      <c r="S1488" t="s">
        <v>72</v>
      </c>
      <c r="T1488" t="s">
        <v>4981</v>
      </c>
      <c r="U1488" t="s">
        <v>4982</v>
      </c>
      <c r="V1488" t="s">
        <v>4983</v>
      </c>
      <c r="W1488" t="s">
        <v>714</v>
      </c>
      <c r="X1488" t="s">
        <v>157</v>
      </c>
      <c r="Y1488" t="str">
        <f>"53-3032"</f>
        <v>53-3032</v>
      </c>
      <c r="Z1488" t="s">
        <v>157</v>
      </c>
      <c r="AA1488">
        <v>238140</v>
      </c>
      <c r="AB1488">
        <v>6</v>
      </c>
      <c r="AD1488" t="s">
        <v>79</v>
      </c>
      <c r="AE1488" t="s">
        <v>95</v>
      </c>
      <c r="AF1488">
        <v>40</v>
      </c>
      <c r="AG1488" s="4">
        <v>0.29166666666666669</v>
      </c>
      <c r="AH1488" s="4">
        <v>0.66666666666666663</v>
      </c>
      <c r="AI1488" s="5">
        <v>18.09</v>
      </c>
      <c r="AJ1488">
        <v>27.14</v>
      </c>
      <c r="AK1488">
        <v>27.14</v>
      </c>
      <c r="AL1488" t="s">
        <v>81</v>
      </c>
      <c r="AM1488" t="s">
        <v>82</v>
      </c>
      <c r="AO1488" t="s">
        <v>83</v>
      </c>
      <c r="AP1488" t="s">
        <v>130</v>
      </c>
      <c r="AQ1488" t="s">
        <v>130</v>
      </c>
      <c r="AR1488" t="s">
        <v>82</v>
      </c>
      <c r="AT1488" t="s">
        <v>82</v>
      </c>
      <c r="AW1488" t="s">
        <v>72</v>
      </c>
      <c r="AX1488">
        <v>6</v>
      </c>
      <c r="AY1488" t="s">
        <v>13151</v>
      </c>
      <c r="AZ1488" t="s">
        <v>13153</v>
      </c>
      <c r="BA1488" t="s">
        <v>714</v>
      </c>
      <c r="BB1488">
        <v>71369</v>
      </c>
      <c r="BC1488" t="s">
        <v>79</v>
      </c>
      <c r="BH1488" t="s">
        <v>13150</v>
      </c>
      <c r="BI1488" t="s">
        <v>130</v>
      </c>
      <c r="BJ1488">
        <v>205485471</v>
      </c>
    </row>
    <row r="1489" spans="1:62" x14ac:dyDescent="0.25">
      <c r="A1489" t="s">
        <v>16307</v>
      </c>
      <c r="B1489" s="2">
        <v>43472</v>
      </c>
      <c r="C1489" t="s">
        <v>63</v>
      </c>
      <c r="D1489" s="3">
        <v>43472.381269490739</v>
      </c>
      <c r="E1489" t="s">
        <v>117</v>
      </c>
      <c r="H1489" t="s">
        <v>16308</v>
      </c>
      <c r="J1489" t="s">
        <v>16309</v>
      </c>
      <c r="L1489" t="s">
        <v>1007</v>
      </c>
      <c r="M1489" t="s">
        <v>105</v>
      </c>
      <c r="N1489">
        <v>77705</v>
      </c>
      <c r="O1489" t="s">
        <v>70</v>
      </c>
      <c r="Q1489" t="s">
        <v>16310</v>
      </c>
      <c r="S1489" t="s">
        <v>82</v>
      </c>
      <c r="U1489" t="s">
        <v>92</v>
      </c>
      <c r="X1489" t="s">
        <v>106</v>
      </c>
      <c r="Y1489" t="str">
        <f>"37-3011"</f>
        <v>37-3011</v>
      </c>
      <c r="Z1489" t="s">
        <v>94</v>
      </c>
      <c r="AA1489">
        <v>561730</v>
      </c>
      <c r="AB1489">
        <v>10</v>
      </c>
      <c r="AD1489" t="s">
        <v>79</v>
      </c>
      <c r="AE1489" t="s">
        <v>80</v>
      </c>
      <c r="AF1489">
        <v>40</v>
      </c>
      <c r="AG1489" s="4">
        <v>0.33333333333333331</v>
      </c>
      <c r="AH1489" s="4">
        <v>0.70833333333333337</v>
      </c>
      <c r="AI1489" s="5">
        <v>12.55</v>
      </c>
      <c r="AJ1489">
        <v>18.829999999999998</v>
      </c>
      <c r="AL1489" t="s">
        <v>81</v>
      </c>
      <c r="AM1489" t="s">
        <v>82</v>
      </c>
      <c r="AO1489" t="s">
        <v>83</v>
      </c>
      <c r="AR1489" t="s">
        <v>82</v>
      </c>
      <c r="AT1489" t="s">
        <v>82</v>
      </c>
      <c r="AW1489" t="s">
        <v>82</v>
      </c>
      <c r="AY1489" t="s">
        <v>3391</v>
      </c>
      <c r="AZ1489" t="s">
        <v>713</v>
      </c>
      <c r="BA1489" t="s">
        <v>105</v>
      </c>
      <c r="BB1489">
        <v>77705</v>
      </c>
      <c r="BC1489" t="s">
        <v>79</v>
      </c>
      <c r="BH1489" t="s">
        <v>16311</v>
      </c>
      <c r="BJ1489">
        <v>200487842</v>
      </c>
    </row>
    <row r="1490" spans="1:62" x14ac:dyDescent="0.25">
      <c r="A1490" t="s">
        <v>19411</v>
      </c>
      <c r="B1490" s="2">
        <v>43472</v>
      </c>
      <c r="C1490" t="s">
        <v>63</v>
      </c>
      <c r="D1490" s="3">
        <v>43472.37974527778</v>
      </c>
      <c r="E1490" t="s">
        <v>91</v>
      </c>
      <c r="H1490" t="s">
        <v>19412</v>
      </c>
      <c r="J1490" t="s">
        <v>19413</v>
      </c>
      <c r="L1490" t="s">
        <v>19414</v>
      </c>
      <c r="M1490" t="s">
        <v>783</v>
      </c>
      <c r="N1490">
        <v>45369</v>
      </c>
      <c r="O1490" t="s">
        <v>70</v>
      </c>
      <c r="Q1490" t="s">
        <v>19415</v>
      </c>
      <c r="S1490" t="s">
        <v>72</v>
      </c>
      <c r="T1490" t="s">
        <v>13303</v>
      </c>
      <c r="U1490" t="s">
        <v>3646</v>
      </c>
      <c r="V1490" t="s">
        <v>1757</v>
      </c>
      <c r="W1490" t="s">
        <v>278</v>
      </c>
      <c r="X1490" t="s">
        <v>19416</v>
      </c>
      <c r="Y1490" t="str">
        <f>"37-3011"</f>
        <v>37-3011</v>
      </c>
      <c r="Z1490" t="s">
        <v>94</v>
      </c>
      <c r="AA1490">
        <v>561730</v>
      </c>
      <c r="AB1490">
        <v>19</v>
      </c>
      <c r="AD1490" t="s">
        <v>79</v>
      </c>
      <c r="AE1490" t="s">
        <v>80</v>
      </c>
      <c r="AF1490">
        <v>40</v>
      </c>
      <c r="AG1490" s="4">
        <v>0.33333333333333331</v>
      </c>
      <c r="AH1490" s="4">
        <v>0.6875</v>
      </c>
      <c r="AI1490" s="5">
        <v>11.97</v>
      </c>
      <c r="AJ1490">
        <v>17.96</v>
      </c>
      <c r="AL1490" t="s">
        <v>81</v>
      </c>
      <c r="AM1490" t="s">
        <v>82</v>
      </c>
      <c r="AO1490" t="s">
        <v>83</v>
      </c>
      <c r="AR1490" t="s">
        <v>82</v>
      </c>
      <c r="AT1490" t="s">
        <v>82</v>
      </c>
      <c r="AW1490" t="s">
        <v>82</v>
      </c>
      <c r="AY1490" t="s">
        <v>19414</v>
      </c>
      <c r="AZ1490" t="s">
        <v>2478</v>
      </c>
      <c r="BA1490" t="s">
        <v>783</v>
      </c>
      <c r="BB1490">
        <v>45369</v>
      </c>
      <c r="BC1490" t="s">
        <v>79</v>
      </c>
      <c r="BH1490" t="s">
        <v>19413</v>
      </c>
      <c r="BJ1490">
        <v>450463850</v>
      </c>
    </row>
    <row r="1491" spans="1:62" x14ac:dyDescent="0.25">
      <c r="A1491" t="s">
        <v>19696</v>
      </c>
      <c r="B1491" s="2">
        <v>43472</v>
      </c>
      <c r="C1491" t="s">
        <v>63</v>
      </c>
      <c r="D1491" s="3">
        <v>43472.378786979163</v>
      </c>
      <c r="E1491" t="s">
        <v>91</v>
      </c>
      <c r="H1491" t="s">
        <v>19594</v>
      </c>
      <c r="J1491" t="s">
        <v>19595</v>
      </c>
      <c r="L1491" t="s">
        <v>19596</v>
      </c>
      <c r="M1491" t="s">
        <v>226</v>
      </c>
      <c r="N1491">
        <v>48150</v>
      </c>
      <c r="O1491" t="s">
        <v>70</v>
      </c>
      <c r="Q1491" t="s">
        <v>19597</v>
      </c>
      <c r="S1491" t="s">
        <v>72</v>
      </c>
      <c r="T1491" t="s">
        <v>18651</v>
      </c>
      <c r="U1491" t="s">
        <v>19524</v>
      </c>
      <c r="V1491" t="s">
        <v>18653</v>
      </c>
      <c r="W1491" t="s">
        <v>226</v>
      </c>
      <c r="X1491" t="s">
        <v>19697</v>
      </c>
      <c r="Y1491" t="str">
        <f>"47-2061"</f>
        <v>47-2061</v>
      </c>
      <c r="Z1491" t="s">
        <v>326</v>
      </c>
      <c r="AA1491">
        <v>2362</v>
      </c>
      <c r="AB1491">
        <v>4</v>
      </c>
      <c r="AD1491" t="s">
        <v>79</v>
      </c>
      <c r="AE1491" t="s">
        <v>95</v>
      </c>
      <c r="AF1491">
        <v>40</v>
      </c>
      <c r="AG1491" s="4">
        <v>0.29166666666666669</v>
      </c>
      <c r="AH1491" s="4">
        <v>0.64583333333333337</v>
      </c>
      <c r="AI1491" s="5">
        <v>24.6</v>
      </c>
      <c r="AL1491" t="s">
        <v>81</v>
      </c>
      <c r="AM1491" t="s">
        <v>82</v>
      </c>
      <c r="AO1491" t="s">
        <v>83</v>
      </c>
      <c r="AR1491" t="s">
        <v>82</v>
      </c>
      <c r="AT1491" t="s">
        <v>82</v>
      </c>
      <c r="AW1491" t="s">
        <v>82</v>
      </c>
      <c r="AY1491" t="s">
        <v>19596</v>
      </c>
      <c r="AZ1491" t="s">
        <v>2493</v>
      </c>
      <c r="BA1491" t="s">
        <v>226</v>
      </c>
      <c r="BB1491">
        <v>48150</v>
      </c>
      <c r="BC1491" t="s">
        <v>79</v>
      </c>
      <c r="BH1491" t="s">
        <v>19595</v>
      </c>
      <c r="BJ1491">
        <v>382247689</v>
      </c>
    </row>
    <row r="1492" spans="1:62" x14ac:dyDescent="0.25">
      <c r="A1492" t="s">
        <v>21765</v>
      </c>
      <c r="B1492" s="2">
        <v>43472</v>
      </c>
      <c r="C1492" t="s">
        <v>63</v>
      </c>
      <c r="D1492" s="3">
        <v>43472.382303865743</v>
      </c>
      <c r="E1492" t="s">
        <v>91</v>
      </c>
      <c r="H1492" t="s">
        <v>21766</v>
      </c>
      <c r="I1492" t="s">
        <v>21767</v>
      </c>
      <c r="J1492" t="s">
        <v>21768</v>
      </c>
      <c r="K1492" t="s">
        <v>67</v>
      </c>
      <c r="L1492" t="s">
        <v>21769</v>
      </c>
      <c r="M1492" t="s">
        <v>207</v>
      </c>
      <c r="N1492">
        <v>2536</v>
      </c>
      <c r="O1492" t="s">
        <v>70</v>
      </c>
      <c r="P1492" t="s">
        <v>67</v>
      </c>
      <c r="Q1492" t="s">
        <v>21770</v>
      </c>
      <c r="S1492" t="s">
        <v>72</v>
      </c>
      <c r="T1492" t="s">
        <v>651</v>
      </c>
      <c r="U1492" t="s">
        <v>652</v>
      </c>
      <c r="V1492" t="s">
        <v>653</v>
      </c>
      <c r="W1492" t="s">
        <v>207</v>
      </c>
      <c r="X1492" t="s">
        <v>4648</v>
      </c>
      <c r="Y1492" t="str">
        <f>"37-2012"</f>
        <v>37-2012</v>
      </c>
      <c r="Z1492" t="s">
        <v>373</v>
      </c>
      <c r="AA1492">
        <v>721110</v>
      </c>
      <c r="AB1492">
        <v>1</v>
      </c>
      <c r="AD1492" t="s">
        <v>79</v>
      </c>
      <c r="AE1492" t="s">
        <v>95</v>
      </c>
      <c r="AF1492">
        <v>35</v>
      </c>
      <c r="AG1492" s="4">
        <v>0.375</v>
      </c>
      <c r="AH1492" s="4">
        <v>0.66666666666666663</v>
      </c>
      <c r="AI1492" s="5">
        <v>10.81</v>
      </c>
      <c r="AJ1492">
        <v>16.22</v>
      </c>
      <c r="AK1492">
        <v>18</v>
      </c>
      <c r="AL1492" t="s">
        <v>81</v>
      </c>
      <c r="AM1492" t="s">
        <v>82</v>
      </c>
      <c r="AO1492" t="s">
        <v>83</v>
      </c>
      <c r="AR1492" t="s">
        <v>82</v>
      </c>
      <c r="AT1492" t="s">
        <v>82</v>
      </c>
      <c r="AW1492" t="s">
        <v>72</v>
      </c>
      <c r="AX1492">
        <v>3</v>
      </c>
      <c r="AY1492" t="s">
        <v>16460</v>
      </c>
      <c r="AZ1492" t="s">
        <v>19950</v>
      </c>
      <c r="BA1492" t="s">
        <v>278</v>
      </c>
      <c r="BB1492">
        <v>22911</v>
      </c>
      <c r="BC1492" t="s">
        <v>87</v>
      </c>
      <c r="BH1492" t="s">
        <v>21771</v>
      </c>
      <c r="BJ1492">
        <v>205869072</v>
      </c>
    </row>
    <row r="1493" spans="1:62" x14ac:dyDescent="0.25">
      <c r="A1493" t="s">
        <v>22800</v>
      </c>
      <c r="B1493" s="2">
        <v>43472</v>
      </c>
      <c r="C1493" t="s">
        <v>63</v>
      </c>
      <c r="D1493" s="3">
        <v>43472.380543969906</v>
      </c>
      <c r="E1493" t="s">
        <v>91</v>
      </c>
      <c r="H1493" t="s">
        <v>22801</v>
      </c>
      <c r="J1493" t="s">
        <v>22802</v>
      </c>
      <c r="L1493" t="s">
        <v>12456</v>
      </c>
      <c r="M1493" t="s">
        <v>2314</v>
      </c>
      <c r="N1493">
        <v>46032</v>
      </c>
      <c r="O1493" t="s">
        <v>70</v>
      </c>
      <c r="Q1493" t="s">
        <v>22803</v>
      </c>
      <c r="S1493" t="s">
        <v>72</v>
      </c>
      <c r="T1493" t="s">
        <v>13303</v>
      </c>
      <c r="U1493" t="s">
        <v>19509</v>
      </c>
      <c r="V1493" t="s">
        <v>1757</v>
      </c>
      <c r="W1493" t="s">
        <v>278</v>
      </c>
      <c r="X1493" t="s">
        <v>106</v>
      </c>
      <c r="Y1493" t="str">
        <f>"37-3011"</f>
        <v>37-3011</v>
      </c>
      <c r="Z1493" t="s">
        <v>94</v>
      </c>
      <c r="AA1493">
        <v>561730</v>
      </c>
      <c r="AB1493">
        <v>68</v>
      </c>
      <c r="AD1493" t="s">
        <v>79</v>
      </c>
      <c r="AE1493" t="s">
        <v>80</v>
      </c>
      <c r="AF1493">
        <v>40</v>
      </c>
      <c r="AG1493" s="4">
        <v>0.29166666666666669</v>
      </c>
      <c r="AH1493" s="4">
        <v>0.64583333333333337</v>
      </c>
      <c r="AI1493" s="5">
        <v>13.41</v>
      </c>
      <c r="AJ1493">
        <v>20.12</v>
      </c>
      <c r="AL1493" t="s">
        <v>81</v>
      </c>
      <c r="AM1493" t="s">
        <v>82</v>
      </c>
      <c r="AO1493" t="s">
        <v>83</v>
      </c>
      <c r="AR1493" t="s">
        <v>82</v>
      </c>
      <c r="AT1493" t="s">
        <v>82</v>
      </c>
      <c r="AW1493" t="s">
        <v>82</v>
      </c>
      <c r="AY1493" t="s">
        <v>12456</v>
      </c>
      <c r="AZ1493" t="s">
        <v>3667</v>
      </c>
      <c r="BA1493" t="s">
        <v>2314</v>
      </c>
      <c r="BB1493">
        <v>46032</v>
      </c>
      <c r="BC1493" t="s">
        <v>79</v>
      </c>
      <c r="BH1493" t="s">
        <v>22804</v>
      </c>
      <c r="BJ1493">
        <v>351066915</v>
      </c>
    </row>
    <row r="1494" spans="1:62" x14ac:dyDescent="0.25">
      <c r="A1494" t="s">
        <v>22877</v>
      </c>
      <c r="B1494" s="2">
        <v>43472</v>
      </c>
      <c r="C1494" t="s">
        <v>63</v>
      </c>
      <c r="D1494" s="3">
        <v>43472.379543796298</v>
      </c>
      <c r="E1494" t="s">
        <v>91</v>
      </c>
      <c r="H1494" t="s">
        <v>22878</v>
      </c>
      <c r="J1494" t="s">
        <v>22879</v>
      </c>
      <c r="K1494" t="s">
        <v>22880</v>
      </c>
      <c r="L1494" t="s">
        <v>21534</v>
      </c>
      <c r="M1494" t="s">
        <v>226</v>
      </c>
      <c r="N1494">
        <v>48111</v>
      </c>
      <c r="O1494" t="s">
        <v>70</v>
      </c>
      <c r="Q1494" t="s">
        <v>22881</v>
      </c>
      <c r="S1494" t="s">
        <v>72</v>
      </c>
      <c r="T1494" t="s">
        <v>13303</v>
      </c>
      <c r="U1494" t="s">
        <v>3891</v>
      </c>
      <c r="V1494" t="s">
        <v>1757</v>
      </c>
      <c r="W1494" t="s">
        <v>278</v>
      </c>
      <c r="X1494" t="s">
        <v>705</v>
      </c>
      <c r="Y1494" t="str">
        <f>"37-3011"</f>
        <v>37-3011</v>
      </c>
      <c r="Z1494" t="s">
        <v>94</v>
      </c>
      <c r="AA1494">
        <v>561730</v>
      </c>
      <c r="AB1494">
        <v>15</v>
      </c>
      <c r="AD1494" t="s">
        <v>79</v>
      </c>
      <c r="AE1494" t="s">
        <v>80</v>
      </c>
      <c r="AF1494">
        <v>40</v>
      </c>
      <c r="AG1494" s="4">
        <v>0.3125</v>
      </c>
      <c r="AH1494" s="4">
        <v>0.67708333333333337</v>
      </c>
      <c r="AI1494" s="5">
        <v>12.95</v>
      </c>
      <c r="AJ1494">
        <v>19.43</v>
      </c>
      <c r="AL1494" t="s">
        <v>81</v>
      </c>
      <c r="AM1494" t="s">
        <v>82</v>
      </c>
      <c r="AO1494" t="s">
        <v>83</v>
      </c>
      <c r="AR1494" t="s">
        <v>82</v>
      </c>
      <c r="AT1494" t="s">
        <v>82</v>
      </c>
      <c r="AW1494" t="s">
        <v>72</v>
      </c>
      <c r="AX1494">
        <v>3</v>
      </c>
      <c r="AY1494" t="s">
        <v>22882</v>
      </c>
      <c r="AZ1494" t="s">
        <v>22883</v>
      </c>
      <c r="BA1494" t="s">
        <v>226</v>
      </c>
      <c r="BB1494">
        <v>48130</v>
      </c>
      <c r="BC1494" t="s">
        <v>79</v>
      </c>
      <c r="BH1494" t="s">
        <v>22884</v>
      </c>
      <c r="BJ1494">
        <v>383303266</v>
      </c>
    </row>
    <row r="1495" spans="1:62" x14ac:dyDescent="0.25">
      <c r="A1495" t="s">
        <v>24573</v>
      </c>
      <c r="B1495" s="2">
        <v>43472</v>
      </c>
      <c r="C1495" t="s">
        <v>63</v>
      </c>
      <c r="D1495" s="3">
        <v>43472.432570127312</v>
      </c>
      <c r="E1495" t="s">
        <v>91</v>
      </c>
      <c r="H1495" t="s">
        <v>24574</v>
      </c>
      <c r="I1495" t="s">
        <v>24575</v>
      </c>
      <c r="J1495" t="s">
        <v>24576</v>
      </c>
      <c r="L1495" t="s">
        <v>7113</v>
      </c>
      <c r="M1495" t="s">
        <v>105</v>
      </c>
      <c r="N1495">
        <v>76011</v>
      </c>
      <c r="O1495" t="s">
        <v>70</v>
      </c>
      <c r="Q1495" t="s">
        <v>24577</v>
      </c>
      <c r="S1495" t="s">
        <v>72</v>
      </c>
      <c r="T1495" t="s">
        <v>6137</v>
      </c>
      <c r="U1495" t="s">
        <v>6138</v>
      </c>
      <c r="V1495" t="s">
        <v>4606</v>
      </c>
      <c r="W1495" t="s">
        <v>105</v>
      </c>
      <c r="X1495" t="s">
        <v>1673</v>
      </c>
      <c r="Y1495" t="str">
        <f>"37-3011"</f>
        <v>37-3011</v>
      </c>
      <c r="Z1495" t="s">
        <v>94</v>
      </c>
      <c r="AA1495">
        <v>56173</v>
      </c>
      <c r="AB1495">
        <v>15</v>
      </c>
      <c r="AD1495" t="s">
        <v>79</v>
      </c>
      <c r="AE1495" t="s">
        <v>80</v>
      </c>
      <c r="AF1495">
        <v>40</v>
      </c>
      <c r="AG1495" s="4">
        <v>0.33333333333333331</v>
      </c>
      <c r="AH1495" s="4">
        <v>0.66666666666666663</v>
      </c>
      <c r="AI1495" s="5">
        <v>13.94</v>
      </c>
      <c r="AL1495" t="s">
        <v>81</v>
      </c>
      <c r="AM1495" t="s">
        <v>82</v>
      </c>
      <c r="AO1495" t="s">
        <v>83</v>
      </c>
      <c r="AP1495" t="s">
        <v>67</v>
      </c>
      <c r="AQ1495" t="s">
        <v>67</v>
      </c>
      <c r="AR1495" t="s">
        <v>82</v>
      </c>
      <c r="AT1495" t="s">
        <v>82</v>
      </c>
      <c r="AW1495" t="s">
        <v>82</v>
      </c>
      <c r="AY1495" t="s">
        <v>2355</v>
      </c>
      <c r="AZ1495" t="s">
        <v>1428</v>
      </c>
      <c r="BA1495" t="s">
        <v>105</v>
      </c>
      <c r="BB1495">
        <v>76011</v>
      </c>
      <c r="BC1495" t="s">
        <v>79</v>
      </c>
      <c r="BH1495" t="s">
        <v>24578</v>
      </c>
      <c r="BJ1495">
        <v>208405129</v>
      </c>
    </row>
    <row r="1496" spans="1:62" x14ac:dyDescent="0.25">
      <c r="A1496" t="s">
        <v>26071</v>
      </c>
      <c r="B1496" s="2">
        <v>43472</v>
      </c>
      <c r="C1496" t="s">
        <v>63</v>
      </c>
      <c r="D1496" s="3">
        <v>43472.566876342593</v>
      </c>
      <c r="E1496" t="s">
        <v>91</v>
      </c>
      <c r="H1496" t="s">
        <v>26072</v>
      </c>
      <c r="J1496" t="s">
        <v>26073</v>
      </c>
      <c r="K1496" t="s">
        <v>26074</v>
      </c>
      <c r="L1496" t="s">
        <v>665</v>
      </c>
      <c r="M1496" t="s">
        <v>105</v>
      </c>
      <c r="N1496">
        <v>78557</v>
      </c>
      <c r="O1496" t="s">
        <v>70</v>
      </c>
      <c r="Q1496" t="s">
        <v>26075</v>
      </c>
      <c r="S1496" t="s">
        <v>72</v>
      </c>
      <c r="T1496" t="s">
        <v>25905</v>
      </c>
      <c r="U1496" t="s">
        <v>25906</v>
      </c>
      <c r="V1496" t="s">
        <v>3421</v>
      </c>
      <c r="W1496" t="s">
        <v>105</v>
      </c>
      <c r="X1496" t="s">
        <v>5086</v>
      </c>
      <c r="Y1496" t="str">
        <f>"53-3032"</f>
        <v>53-3032</v>
      </c>
      <c r="Z1496" t="s">
        <v>157</v>
      </c>
      <c r="AA1496">
        <v>484121</v>
      </c>
      <c r="AB1496">
        <v>5</v>
      </c>
      <c r="AD1496" t="s">
        <v>79</v>
      </c>
      <c r="AE1496" t="s">
        <v>95</v>
      </c>
      <c r="AF1496">
        <v>35</v>
      </c>
      <c r="AG1496" s="4">
        <v>0.29166666666666669</v>
      </c>
      <c r="AH1496" s="4">
        <v>0.5</v>
      </c>
      <c r="AI1496" s="5">
        <v>22.12</v>
      </c>
      <c r="AJ1496">
        <v>33.18</v>
      </c>
      <c r="AL1496" t="s">
        <v>81</v>
      </c>
      <c r="AM1496" t="s">
        <v>82</v>
      </c>
      <c r="AO1496" t="s">
        <v>83</v>
      </c>
      <c r="AP1496" t="s">
        <v>67</v>
      </c>
      <c r="AQ1496" t="s">
        <v>67</v>
      </c>
      <c r="AR1496" t="s">
        <v>82</v>
      </c>
      <c r="AT1496" t="s">
        <v>82</v>
      </c>
      <c r="AW1496" t="s">
        <v>72</v>
      </c>
      <c r="AX1496">
        <v>12</v>
      </c>
      <c r="AY1496" t="s">
        <v>1023</v>
      </c>
      <c r="AZ1496" t="s">
        <v>26076</v>
      </c>
      <c r="BA1496" t="s">
        <v>105</v>
      </c>
      <c r="BB1496">
        <v>78577</v>
      </c>
      <c r="BC1496" t="s">
        <v>79</v>
      </c>
      <c r="BH1496" t="s">
        <v>26077</v>
      </c>
      <c r="BJ1496">
        <v>475337464</v>
      </c>
    </row>
    <row r="1497" spans="1:62" x14ac:dyDescent="0.25">
      <c r="A1497" t="s">
        <v>26996</v>
      </c>
      <c r="B1497" s="2">
        <v>43472</v>
      </c>
      <c r="C1497" t="s">
        <v>63</v>
      </c>
      <c r="D1497" s="3">
        <v>43472.385194062503</v>
      </c>
      <c r="E1497" t="s">
        <v>91</v>
      </c>
      <c r="H1497" t="s">
        <v>26997</v>
      </c>
      <c r="J1497" t="s">
        <v>26998</v>
      </c>
      <c r="L1497" t="s">
        <v>8660</v>
      </c>
      <c r="M1497" t="s">
        <v>8654</v>
      </c>
      <c r="N1497">
        <v>89122</v>
      </c>
      <c r="O1497" t="s">
        <v>70</v>
      </c>
      <c r="Q1497" t="s">
        <v>26999</v>
      </c>
      <c r="S1497" t="s">
        <v>72</v>
      </c>
      <c r="T1497" t="s">
        <v>1855</v>
      </c>
      <c r="U1497" t="s">
        <v>1856</v>
      </c>
      <c r="V1497" t="s">
        <v>863</v>
      </c>
      <c r="W1497" t="s">
        <v>105</v>
      </c>
      <c r="X1497" t="s">
        <v>27000</v>
      </c>
      <c r="Y1497" t="str">
        <f>"47-2061"</f>
        <v>47-2061</v>
      </c>
      <c r="Z1497" t="s">
        <v>326</v>
      </c>
      <c r="AA1497">
        <v>2361</v>
      </c>
      <c r="AB1497">
        <v>30</v>
      </c>
      <c r="AD1497" t="s">
        <v>79</v>
      </c>
      <c r="AE1497" t="s">
        <v>95</v>
      </c>
      <c r="AF1497">
        <v>40</v>
      </c>
      <c r="AG1497" s="4">
        <v>0.29166666666666669</v>
      </c>
      <c r="AH1497" s="4">
        <v>0.625</v>
      </c>
      <c r="AI1497" s="5">
        <v>17.88</v>
      </c>
      <c r="AJ1497">
        <v>26.82</v>
      </c>
      <c r="AL1497" t="s">
        <v>81</v>
      </c>
      <c r="AM1497" t="s">
        <v>82</v>
      </c>
      <c r="AO1497" t="s">
        <v>83</v>
      </c>
      <c r="AR1497" t="s">
        <v>82</v>
      </c>
      <c r="AT1497" t="s">
        <v>82</v>
      </c>
      <c r="AW1497" t="s">
        <v>82</v>
      </c>
      <c r="AY1497" t="s">
        <v>8660</v>
      </c>
      <c r="AZ1497" t="s">
        <v>2478</v>
      </c>
      <c r="BA1497" t="s">
        <v>8654</v>
      </c>
      <c r="BB1497">
        <v>89122</v>
      </c>
      <c r="BC1497" t="s">
        <v>79</v>
      </c>
      <c r="BH1497" t="s">
        <v>27001</v>
      </c>
      <c r="BJ1497">
        <v>680558465</v>
      </c>
    </row>
    <row r="1498" spans="1:62" x14ac:dyDescent="0.25">
      <c r="A1498" t="s">
        <v>27276</v>
      </c>
      <c r="B1498" s="2">
        <v>43472</v>
      </c>
      <c r="C1498" t="s">
        <v>63</v>
      </c>
      <c r="D1498" s="3">
        <v>43472.382001319442</v>
      </c>
      <c r="E1498" t="s">
        <v>117</v>
      </c>
      <c r="H1498" t="s">
        <v>8768</v>
      </c>
      <c r="J1498" t="s">
        <v>8334</v>
      </c>
      <c r="L1498" t="s">
        <v>3586</v>
      </c>
      <c r="M1498" t="s">
        <v>105</v>
      </c>
      <c r="N1498">
        <v>76527</v>
      </c>
      <c r="O1498" t="s">
        <v>70</v>
      </c>
      <c r="Q1498" t="s">
        <v>8335</v>
      </c>
      <c r="S1498" t="s">
        <v>72</v>
      </c>
      <c r="T1498" t="s">
        <v>1855</v>
      </c>
      <c r="U1498" t="s">
        <v>6225</v>
      </c>
      <c r="V1498" t="s">
        <v>738</v>
      </c>
      <c r="W1498" t="s">
        <v>105</v>
      </c>
      <c r="X1498" t="s">
        <v>1758</v>
      </c>
      <c r="Y1498" t="str">
        <f>"53-7062"</f>
        <v>53-7062</v>
      </c>
      <c r="Z1498" t="s">
        <v>337</v>
      </c>
      <c r="AA1498">
        <v>212311</v>
      </c>
      <c r="AB1498">
        <v>30</v>
      </c>
      <c r="AD1498" t="s">
        <v>79</v>
      </c>
      <c r="AE1498" t="s">
        <v>95</v>
      </c>
      <c r="AF1498">
        <v>40</v>
      </c>
      <c r="AG1498" s="4">
        <v>0.33333333333333331</v>
      </c>
      <c r="AH1498" s="4">
        <v>0.70833333333333337</v>
      </c>
      <c r="AI1498" s="5">
        <v>13.87</v>
      </c>
      <c r="AJ1498">
        <v>20.81</v>
      </c>
      <c r="AL1498" t="s">
        <v>81</v>
      </c>
      <c r="AM1498" t="s">
        <v>82</v>
      </c>
      <c r="AO1498" t="s">
        <v>83</v>
      </c>
      <c r="AR1498" t="s">
        <v>82</v>
      </c>
      <c r="AT1498" t="s">
        <v>82</v>
      </c>
      <c r="AW1498" t="s">
        <v>82</v>
      </c>
      <c r="AY1498" t="s">
        <v>8549</v>
      </c>
      <c r="AZ1498" t="s">
        <v>8769</v>
      </c>
      <c r="BA1498" t="s">
        <v>105</v>
      </c>
      <c r="BB1498">
        <v>79533</v>
      </c>
      <c r="BC1498" t="s">
        <v>79</v>
      </c>
      <c r="BH1498" t="s">
        <v>8770</v>
      </c>
      <c r="BJ1498">
        <v>204628307</v>
      </c>
    </row>
    <row r="1499" spans="1:62" x14ac:dyDescent="0.25">
      <c r="A1499" t="s">
        <v>27494</v>
      </c>
      <c r="B1499" s="2">
        <v>43472</v>
      </c>
      <c r="C1499" t="s">
        <v>63</v>
      </c>
      <c r="D1499" s="3">
        <v>43472.451708541666</v>
      </c>
      <c r="E1499" t="s">
        <v>91</v>
      </c>
      <c r="H1499" t="s">
        <v>27495</v>
      </c>
      <c r="J1499" t="s">
        <v>27496</v>
      </c>
      <c r="L1499" t="s">
        <v>710</v>
      </c>
      <c r="M1499" t="s">
        <v>192</v>
      </c>
      <c r="N1499">
        <v>55021</v>
      </c>
      <c r="O1499" t="s">
        <v>70</v>
      </c>
      <c r="Q1499" t="s">
        <v>27497</v>
      </c>
      <c r="S1499" t="s">
        <v>72</v>
      </c>
      <c r="T1499" t="s">
        <v>27498</v>
      </c>
      <c r="U1499" t="s">
        <v>27499</v>
      </c>
      <c r="V1499" t="s">
        <v>25885</v>
      </c>
      <c r="W1499" t="s">
        <v>192</v>
      </c>
      <c r="X1499" t="s">
        <v>106</v>
      </c>
      <c r="Y1499" t="str">
        <f>"37-3011"</f>
        <v>37-3011</v>
      </c>
      <c r="Z1499" t="s">
        <v>94</v>
      </c>
      <c r="AA1499">
        <v>561730</v>
      </c>
      <c r="AB1499">
        <v>25</v>
      </c>
      <c r="AD1499" t="s">
        <v>79</v>
      </c>
      <c r="AE1499" t="s">
        <v>80</v>
      </c>
      <c r="AF1499">
        <v>40</v>
      </c>
      <c r="AG1499" s="4">
        <v>0.29166666666666669</v>
      </c>
      <c r="AH1499" s="4">
        <v>0.64583333333333337</v>
      </c>
      <c r="AI1499" s="5">
        <v>17.05</v>
      </c>
      <c r="AJ1499">
        <v>25.58</v>
      </c>
      <c r="AK1499">
        <v>25.58</v>
      </c>
      <c r="AL1499" t="s">
        <v>81</v>
      </c>
      <c r="AM1499" t="s">
        <v>82</v>
      </c>
      <c r="AO1499" t="s">
        <v>83</v>
      </c>
      <c r="AP1499" t="s">
        <v>67</v>
      </c>
      <c r="AQ1499" t="s">
        <v>67</v>
      </c>
      <c r="AR1499" t="s">
        <v>82</v>
      </c>
      <c r="AT1499" t="s">
        <v>82</v>
      </c>
      <c r="AW1499" t="s">
        <v>82</v>
      </c>
      <c r="AY1499" t="s">
        <v>710</v>
      </c>
      <c r="AZ1499" t="s">
        <v>27500</v>
      </c>
      <c r="BA1499" t="s">
        <v>192</v>
      </c>
      <c r="BB1499">
        <v>55021</v>
      </c>
      <c r="BC1499" t="s">
        <v>79</v>
      </c>
      <c r="BH1499" t="s">
        <v>27496</v>
      </c>
      <c r="BJ1499">
        <v>272492979</v>
      </c>
    </row>
    <row r="1500" spans="1:62" x14ac:dyDescent="0.25">
      <c r="A1500" t="s">
        <v>27796</v>
      </c>
      <c r="B1500" s="2">
        <v>43472</v>
      </c>
      <c r="C1500" t="s">
        <v>63</v>
      </c>
      <c r="D1500" s="3">
        <v>43472.389128796298</v>
      </c>
      <c r="E1500" t="s">
        <v>91</v>
      </c>
      <c r="H1500" t="s">
        <v>27797</v>
      </c>
      <c r="J1500" t="s">
        <v>27798</v>
      </c>
      <c r="L1500" t="s">
        <v>20763</v>
      </c>
      <c r="M1500" t="s">
        <v>232</v>
      </c>
      <c r="N1500">
        <v>11963</v>
      </c>
      <c r="O1500" t="s">
        <v>70</v>
      </c>
      <c r="Q1500" t="s">
        <v>27799</v>
      </c>
      <c r="S1500" t="s">
        <v>72</v>
      </c>
      <c r="T1500" t="s">
        <v>27800</v>
      </c>
      <c r="U1500" t="s">
        <v>27801</v>
      </c>
      <c r="V1500" t="s">
        <v>313</v>
      </c>
      <c r="W1500" t="s">
        <v>232</v>
      </c>
      <c r="X1500" t="s">
        <v>4433</v>
      </c>
      <c r="Y1500" t="str">
        <f>"37-3011"</f>
        <v>37-3011</v>
      </c>
      <c r="Z1500" t="s">
        <v>94</v>
      </c>
      <c r="AA1500">
        <v>561730</v>
      </c>
      <c r="AB1500">
        <v>30</v>
      </c>
      <c r="AD1500" t="s">
        <v>79</v>
      </c>
      <c r="AE1500" t="s">
        <v>80</v>
      </c>
      <c r="AF1500">
        <v>40</v>
      </c>
      <c r="AG1500" s="4">
        <v>0.29166666666666669</v>
      </c>
      <c r="AH1500" s="4">
        <v>0.64583333333333337</v>
      </c>
      <c r="AI1500" s="5">
        <v>16.34</v>
      </c>
      <c r="AJ1500">
        <v>24.51</v>
      </c>
      <c r="AK1500">
        <v>32.25</v>
      </c>
      <c r="AL1500" t="s">
        <v>81</v>
      </c>
      <c r="AM1500" t="s">
        <v>82</v>
      </c>
      <c r="AO1500" t="s">
        <v>83</v>
      </c>
      <c r="AR1500" t="s">
        <v>82</v>
      </c>
      <c r="AT1500" t="s">
        <v>82</v>
      </c>
      <c r="AW1500" t="s">
        <v>82</v>
      </c>
      <c r="AY1500" t="s">
        <v>20763</v>
      </c>
      <c r="AZ1500" t="s">
        <v>6535</v>
      </c>
      <c r="BA1500" t="s">
        <v>232</v>
      </c>
      <c r="BB1500">
        <v>11963</v>
      </c>
      <c r="BC1500" t="s">
        <v>79</v>
      </c>
      <c r="BH1500" t="s">
        <v>27798</v>
      </c>
      <c r="BJ1500">
        <v>810998669</v>
      </c>
    </row>
    <row r="1501" spans="1:62" x14ac:dyDescent="0.25">
      <c r="A1501" t="s">
        <v>28369</v>
      </c>
      <c r="B1501" s="2">
        <v>43472</v>
      </c>
      <c r="C1501" t="s">
        <v>63</v>
      </c>
      <c r="D1501" s="3">
        <v>43472.507950879626</v>
      </c>
      <c r="E1501" t="s">
        <v>91</v>
      </c>
      <c r="H1501" t="s">
        <v>28370</v>
      </c>
      <c r="I1501" t="s">
        <v>28371</v>
      </c>
      <c r="J1501" t="s">
        <v>28372</v>
      </c>
      <c r="L1501" t="s">
        <v>28373</v>
      </c>
      <c r="M1501" t="s">
        <v>308</v>
      </c>
      <c r="N1501">
        <v>8234</v>
      </c>
      <c r="O1501" t="s">
        <v>70</v>
      </c>
      <c r="Q1501" t="s">
        <v>28374</v>
      </c>
      <c r="S1501" t="s">
        <v>72</v>
      </c>
      <c r="T1501" t="s">
        <v>28375</v>
      </c>
      <c r="U1501" t="s">
        <v>28376</v>
      </c>
      <c r="V1501" t="s">
        <v>7391</v>
      </c>
      <c r="W1501" t="s">
        <v>844</v>
      </c>
      <c r="X1501" t="s">
        <v>28377</v>
      </c>
      <c r="Y1501" t="str">
        <f>"41-9091"</f>
        <v>41-9091</v>
      </c>
      <c r="Z1501" t="s">
        <v>6361</v>
      </c>
      <c r="AA1501">
        <v>722330</v>
      </c>
      <c r="AB1501">
        <v>5</v>
      </c>
      <c r="AD1501" t="s">
        <v>79</v>
      </c>
      <c r="AE1501" t="s">
        <v>80</v>
      </c>
      <c r="AF1501">
        <v>40</v>
      </c>
      <c r="AG1501" s="4">
        <v>0.5</v>
      </c>
      <c r="AH1501" s="4">
        <v>0.83333333333333337</v>
      </c>
      <c r="AI1501" s="5">
        <v>15.07</v>
      </c>
      <c r="AL1501" t="s">
        <v>81</v>
      </c>
      <c r="AM1501" t="s">
        <v>82</v>
      </c>
      <c r="AO1501" t="s">
        <v>83</v>
      </c>
      <c r="AR1501" t="s">
        <v>82</v>
      </c>
      <c r="AT1501" t="s">
        <v>82</v>
      </c>
      <c r="AW1501" t="s">
        <v>82</v>
      </c>
      <c r="AY1501" t="s">
        <v>28378</v>
      </c>
      <c r="AZ1501" t="s">
        <v>5720</v>
      </c>
      <c r="BA1501" t="s">
        <v>308</v>
      </c>
      <c r="BB1501">
        <v>8234</v>
      </c>
      <c r="BC1501" t="s">
        <v>79</v>
      </c>
      <c r="BH1501" t="s">
        <v>28379</v>
      </c>
      <c r="BJ1501">
        <v>320295588</v>
      </c>
    </row>
    <row r="1502" spans="1:62" x14ac:dyDescent="0.25">
      <c r="A1502" t="s">
        <v>32384</v>
      </c>
      <c r="B1502" s="2">
        <v>43472</v>
      </c>
      <c r="C1502" t="s">
        <v>63</v>
      </c>
      <c r="D1502" s="3">
        <v>43472.378207928239</v>
      </c>
      <c r="E1502" t="s">
        <v>3355</v>
      </c>
      <c r="H1502" t="s">
        <v>32385</v>
      </c>
      <c r="J1502" t="s">
        <v>32386</v>
      </c>
      <c r="L1502" t="s">
        <v>25957</v>
      </c>
      <c r="M1502" t="s">
        <v>1101</v>
      </c>
      <c r="N1502">
        <v>5495</v>
      </c>
      <c r="O1502" t="s">
        <v>70</v>
      </c>
      <c r="Q1502" t="s">
        <v>32387</v>
      </c>
      <c r="R1502">
        <v>225</v>
      </c>
      <c r="S1502" t="s">
        <v>82</v>
      </c>
      <c r="U1502" t="s">
        <v>92</v>
      </c>
      <c r="X1502" t="s">
        <v>1197</v>
      </c>
      <c r="Y1502" t="str">
        <f>"47-2061"</f>
        <v>47-2061</v>
      </c>
      <c r="Z1502" t="s">
        <v>326</v>
      </c>
      <c r="AA1502">
        <v>23622</v>
      </c>
      <c r="AB1502">
        <v>20</v>
      </c>
      <c r="AD1502" t="s">
        <v>79</v>
      </c>
      <c r="AE1502" t="s">
        <v>80</v>
      </c>
      <c r="AF1502">
        <v>40</v>
      </c>
      <c r="AG1502" s="4">
        <v>0.27083333333333331</v>
      </c>
      <c r="AH1502" s="4">
        <v>0.72916666666666663</v>
      </c>
      <c r="AI1502" s="5">
        <v>15.4</v>
      </c>
      <c r="AJ1502">
        <v>23.1</v>
      </c>
      <c r="AK1502">
        <v>23.1</v>
      </c>
      <c r="AL1502" t="s">
        <v>81</v>
      </c>
      <c r="AM1502" t="s">
        <v>82</v>
      </c>
      <c r="AO1502" t="s">
        <v>83</v>
      </c>
      <c r="AP1502" t="s">
        <v>67</v>
      </c>
      <c r="AQ1502" t="s">
        <v>67</v>
      </c>
      <c r="AR1502" t="s">
        <v>82</v>
      </c>
      <c r="AT1502" t="s">
        <v>82</v>
      </c>
      <c r="AW1502" t="s">
        <v>72</v>
      </c>
      <c r="AX1502">
        <v>12</v>
      </c>
      <c r="AY1502" t="s">
        <v>25957</v>
      </c>
      <c r="AZ1502" t="s">
        <v>1293</v>
      </c>
      <c r="BA1502" t="s">
        <v>1101</v>
      </c>
      <c r="BB1502">
        <v>5495</v>
      </c>
      <c r="BC1502" t="s">
        <v>79</v>
      </c>
      <c r="BH1502" t="s">
        <v>32386</v>
      </c>
      <c r="BJ1502">
        <v>30241751</v>
      </c>
    </row>
    <row r="1503" spans="1:62" x14ac:dyDescent="0.25">
      <c r="A1503" t="s">
        <v>32389</v>
      </c>
      <c r="B1503" s="2">
        <v>43472</v>
      </c>
      <c r="C1503" t="s">
        <v>63</v>
      </c>
      <c r="D1503" s="3">
        <v>43472.386220949076</v>
      </c>
      <c r="E1503" t="s">
        <v>117</v>
      </c>
      <c r="H1503" t="s">
        <v>32390</v>
      </c>
      <c r="J1503" t="s">
        <v>32391</v>
      </c>
      <c r="L1503" t="s">
        <v>10991</v>
      </c>
      <c r="M1503" t="s">
        <v>649</v>
      </c>
      <c r="N1503">
        <v>85302</v>
      </c>
      <c r="O1503" t="s">
        <v>70</v>
      </c>
      <c r="Q1503" t="s">
        <v>32392</v>
      </c>
      <c r="S1503" t="s">
        <v>72</v>
      </c>
      <c r="T1503" t="s">
        <v>30841</v>
      </c>
      <c r="U1503" t="s">
        <v>5508</v>
      </c>
      <c r="V1503" t="s">
        <v>4796</v>
      </c>
      <c r="W1503" t="s">
        <v>308</v>
      </c>
      <c r="X1503" t="s">
        <v>326</v>
      </c>
      <c r="Y1503" t="str">
        <f>"47-2061"</f>
        <v>47-2061</v>
      </c>
      <c r="Z1503" t="s">
        <v>326</v>
      </c>
      <c r="AA1503">
        <v>238120</v>
      </c>
      <c r="AB1503">
        <v>5</v>
      </c>
      <c r="AD1503" t="s">
        <v>79</v>
      </c>
      <c r="AE1503" t="s">
        <v>95</v>
      </c>
      <c r="AF1503">
        <v>40</v>
      </c>
      <c r="AG1503" s="4">
        <v>0.29166666666666669</v>
      </c>
      <c r="AH1503" s="4">
        <v>0.66666666666666663</v>
      </c>
      <c r="AI1503" s="5">
        <v>16.39</v>
      </c>
      <c r="AJ1503">
        <v>24.59</v>
      </c>
      <c r="AL1503" t="s">
        <v>81</v>
      </c>
      <c r="AM1503" t="s">
        <v>82</v>
      </c>
      <c r="AO1503" t="s">
        <v>83</v>
      </c>
      <c r="AR1503" t="s">
        <v>82</v>
      </c>
      <c r="AT1503" t="s">
        <v>82</v>
      </c>
      <c r="AW1503" t="s">
        <v>82</v>
      </c>
      <c r="AY1503" t="s">
        <v>10991</v>
      </c>
      <c r="AZ1503" t="s">
        <v>655</v>
      </c>
      <c r="BA1503" t="s">
        <v>649</v>
      </c>
      <c r="BB1503">
        <v>85302</v>
      </c>
      <c r="BC1503" t="s">
        <v>79</v>
      </c>
      <c r="BH1503" t="s">
        <v>32391</v>
      </c>
      <c r="BJ1503">
        <v>860537214</v>
      </c>
    </row>
    <row r="1504" spans="1:62" x14ac:dyDescent="0.25">
      <c r="A1504" t="s">
        <v>32411</v>
      </c>
      <c r="B1504" s="2">
        <v>43472</v>
      </c>
      <c r="C1504" t="s">
        <v>63</v>
      </c>
      <c r="D1504" s="3">
        <v>43472.390480289352</v>
      </c>
      <c r="E1504" t="s">
        <v>91</v>
      </c>
      <c r="H1504" t="s">
        <v>32092</v>
      </c>
      <c r="J1504" t="s">
        <v>32093</v>
      </c>
      <c r="L1504" t="s">
        <v>747</v>
      </c>
      <c r="M1504" t="s">
        <v>745</v>
      </c>
      <c r="N1504">
        <v>67219</v>
      </c>
      <c r="O1504" t="s">
        <v>70</v>
      </c>
      <c r="Q1504" t="s">
        <v>32094</v>
      </c>
      <c r="S1504" t="s">
        <v>72</v>
      </c>
      <c r="T1504" t="s">
        <v>30841</v>
      </c>
      <c r="U1504" t="s">
        <v>5508</v>
      </c>
      <c r="V1504" t="s">
        <v>4796</v>
      </c>
      <c r="W1504" t="s">
        <v>308</v>
      </c>
      <c r="X1504" t="s">
        <v>32412</v>
      </c>
      <c r="Y1504" t="str">
        <f>"47-2211"</f>
        <v>47-2211</v>
      </c>
      <c r="Z1504" t="s">
        <v>9081</v>
      </c>
      <c r="AA1504">
        <v>238160</v>
      </c>
      <c r="AB1504">
        <v>10</v>
      </c>
      <c r="AD1504" t="s">
        <v>79</v>
      </c>
      <c r="AE1504" t="s">
        <v>95</v>
      </c>
      <c r="AF1504">
        <v>40</v>
      </c>
      <c r="AG1504" s="4">
        <v>0.29166666666666669</v>
      </c>
      <c r="AH1504" s="4">
        <v>0.70833333333333337</v>
      </c>
      <c r="AI1504" s="5">
        <v>18.8</v>
      </c>
      <c r="AJ1504">
        <v>28.2</v>
      </c>
      <c r="AL1504" t="s">
        <v>81</v>
      </c>
      <c r="AM1504" t="s">
        <v>82</v>
      </c>
      <c r="AO1504" t="s">
        <v>83</v>
      </c>
      <c r="AR1504" t="s">
        <v>82</v>
      </c>
      <c r="AT1504" t="s">
        <v>82</v>
      </c>
      <c r="AW1504" t="s">
        <v>72</v>
      </c>
      <c r="AX1504">
        <v>12</v>
      </c>
      <c r="AY1504" t="s">
        <v>747</v>
      </c>
      <c r="AZ1504" t="s">
        <v>748</v>
      </c>
      <c r="BA1504" t="s">
        <v>745</v>
      </c>
      <c r="BB1504">
        <v>67219</v>
      </c>
      <c r="BC1504" t="s">
        <v>79</v>
      </c>
      <c r="BH1504" t="s">
        <v>32093</v>
      </c>
      <c r="BJ1504">
        <v>10931061</v>
      </c>
    </row>
    <row r="1505" spans="1:62" x14ac:dyDescent="0.25">
      <c r="A1505" t="s">
        <v>33525</v>
      </c>
      <c r="B1505" s="2">
        <v>43472</v>
      </c>
      <c r="C1505" t="s">
        <v>63</v>
      </c>
      <c r="D1505" s="3">
        <v>43472.466499699076</v>
      </c>
      <c r="E1505" t="s">
        <v>91</v>
      </c>
      <c r="H1505" t="s">
        <v>29299</v>
      </c>
      <c r="J1505" t="s">
        <v>29300</v>
      </c>
      <c r="L1505" t="s">
        <v>29301</v>
      </c>
      <c r="M1505" t="s">
        <v>147</v>
      </c>
      <c r="N1505">
        <v>18360</v>
      </c>
      <c r="O1505" t="s">
        <v>70</v>
      </c>
      <c r="Q1505" t="s">
        <v>29302</v>
      </c>
      <c r="R1505">
        <v>0</v>
      </c>
      <c r="S1505" t="s">
        <v>72</v>
      </c>
      <c r="T1505" t="s">
        <v>29303</v>
      </c>
      <c r="U1505" t="s">
        <v>29304</v>
      </c>
      <c r="V1505" t="s">
        <v>859</v>
      </c>
      <c r="W1505" t="s">
        <v>986</v>
      </c>
      <c r="X1505" t="s">
        <v>33526</v>
      </c>
      <c r="Y1505" t="str">
        <f>"37-1012"</f>
        <v>37-1012</v>
      </c>
      <c r="Z1505" t="s">
        <v>19205</v>
      </c>
      <c r="AA1505">
        <v>721214</v>
      </c>
      <c r="AB1505">
        <v>1</v>
      </c>
      <c r="AD1505" t="s">
        <v>79</v>
      </c>
      <c r="AE1505" t="s">
        <v>80</v>
      </c>
      <c r="AF1505">
        <v>40</v>
      </c>
      <c r="AG1505" s="4">
        <v>0.33333333333333331</v>
      </c>
      <c r="AH1505" s="4">
        <v>0.66666666666666663</v>
      </c>
      <c r="AI1505" s="6">
        <v>4027</v>
      </c>
      <c r="AL1505" t="s">
        <v>81</v>
      </c>
      <c r="AM1505" t="s">
        <v>72</v>
      </c>
      <c r="AN1505">
        <v>10</v>
      </c>
      <c r="AO1505" t="s">
        <v>83</v>
      </c>
      <c r="AR1505" t="s">
        <v>82</v>
      </c>
      <c r="AT1505" t="s">
        <v>82</v>
      </c>
      <c r="AW1505" t="s">
        <v>72</v>
      </c>
      <c r="AX1505">
        <v>12</v>
      </c>
      <c r="AY1505" t="s">
        <v>29301</v>
      </c>
      <c r="AZ1505" t="s">
        <v>4357</v>
      </c>
      <c r="BA1505" t="s">
        <v>147</v>
      </c>
      <c r="BB1505">
        <v>18360</v>
      </c>
      <c r="BC1505" t="s">
        <v>87</v>
      </c>
      <c r="BH1505" t="s">
        <v>29300</v>
      </c>
      <c r="BJ1505">
        <v>453133041</v>
      </c>
    </row>
    <row r="1506" spans="1:62" x14ac:dyDescent="0.25">
      <c r="A1506" t="s">
        <v>34171</v>
      </c>
      <c r="B1506" s="2">
        <v>43472</v>
      </c>
      <c r="C1506" t="s">
        <v>63</v>
      </c>
      <c r="D1506" s="3">
        <v>43472.386622627317</v>
      </c>
      <c r="E1506" t="s">
        <v>117</v>
      </c>
      <c r="H1506" t="s">
        <v>34172</v>
      </c>
      <c r="J1506" t="s">
        <v>34173</v>
      </c>
      <c r="L1506" t="s">
        <v>946</v>
      </c>
      <c r="M1506" t="s">
        <v>105</v>
      </c>
      <c r="N1506">
        <v>78640</v>
      </c>
      <c r="O1506" t="s">
        <v>70</v>
      </c>
      <c r="Q1506" t="s">
        <v>34174</v>
      </c>
      <c r="S1506" t="s">
        <v>72</v>
      </c>
      <c r="T1506" t="s">
        <v>11888</v>
      </c>
      <c r="U1506" t="s">
        <v>11889</v>
      </c>
      <c r="V1506" t="s">
        <v>863</v>
      </c>
      <c r="W1506" t="s">
        <v>105</v>
      </c>
      <c r="X1506" t="s">
        <v>34175</v>
      </c>
      <c r="Y1506" t="str">
        <f>"53-3032"</f>
        <v>53-3032</v>
      </c>
      <c r="Z1506" t="s">
        <v>157</v>
      </c>
      <c r="AA1506">
        <v>4841</v>
      </c>
      <c r="AB1506">
        <v>5</v>
      </c>
      <c r="AD1506" t="s">
        <v>79</v>
      </c>
      <c r="AE1506" t="s">
        <v>95</v>
      </c>
      <c r="AF1506">
        <v>35</v>
      </c>
      <c r="AG1506" s="4">
        <v>0.27083333333333331</v>
      </c>
      <c r="AH1506" s="4">
        <v>0.64583333333333337</v>
      </c>
      <c r="AI1506" s="5">
        <v>23.84</v>
      </c>
      <c r="AJ1506">
        <v>35.76</v>
      </c>
      <c r="AK1506">
        <v>35.76</v>
      </c>
      <c r="AL1506" t="s">
        <v>81</v>
      </c>
      <c r="AM1506" t="s">
        <v>82</v>
      </c>
      <c r="AO1506" t="s">
        <v>83</v>
      </c>
      <c r="AR1506" t="s">
        <v>82</v>
      </c>
      <c r="AT1506" t="s">
        <v>82</v>
      </c>
      <c r="AW1506" t="s">
        <v>72</v>
      </c>
      <c r="AX1506">
        <v>12</v>
      </c>
      <c r="AY1506" t="s">
        <v>946</v>
      </c>
      <c r="AZ1506" t="s">
        <v>953</v>
      </c>
      <c r="BA1506" t="s">
        <v>105</v>
      </c>
      <c r="BB1506">
        <v>78640</v>
      </c>
      <c r="BC1506" t="s">
        <v>79</v>
      </c>
      <c r="BH1506" t="s">
        <v>34173</v>
      </c>
      <c r="BJ1506">
        <v>465121104</v>
      </c>
    </row>
    <row r="1507" spans="1:62" x14ac:dyDescent="0.25">
      <c r="A1507" t="s">
        <v>34478</v>
      </c>
      <c r="B1507" s="2">
        <v>43472</v>
      </c>
      <c r="C1507" t="s">
        <v>63</v>
      </c>
      <c r="D1507" s="3">
        <v>43472.38736670139</v>
      </c>
      <c r="E1507" t="s">
        <v>91</v>
      </c>
      <c r="H1507" t="s">
        <v>34479</v>
      </c>
      <c r="J1507" t="s">
        <v>26998</v>
      </c>
      <c r="L1507" t="s">
        <v>8660</v>
      </c>
      <c r="M1507" t="s">
        <v>8654</v>
      </c>
      <c r="N1507">
        <v>89122</v>
      </c>
      <c r="O1507" t="s">
        <v>70</v>
      </c>
      <c r="Q1507" t="s">
        <v>26999</v>
      </c>
      <c r="S1507" t="s">
        <v>72</v>
      </c>
      <c r="T1507" t="s">
        <v>1855</v>
      </c>
      <c r="U1507" t="s">
        <v>1856</v>
      </c>
      <c r="V1507" t="s">
        <v>863</v>
      </c>
      <c r="W1507" t="s">
        <v>105</v>
      </c>
      <c r="X1507" t="s">
        <v>34480</v>
      </c>
      <c r="Y1507" t="str">
        <f>"47-3012"</f>
        <v>47-3012</v>
      </c>
      <c r="Z1507" t="s">
        <v>1540</v>
      </c>
      <c r="AA1507">
        <v>2361</v>
      </c>
      <c r="AB1507">
        <v>44</v>
      </c>
      <c r="AD1507" t="s">
        <v>79</v>
      </c>
      <c r="AE1507" t="s">
        <v>95</v>
      </c>
      <c r="AF1507">
        <v>40</v>
      </c>
      <c r="AG1507" s="4">
        <v>0.29166666666666669</v>
      </c>
      <c r="AH1507" s="4">
        <v>0.625</v>
      </c>
      <c r="AI1507" s="5">
        <v>13.71</v>
      </c>
      <c r="AJ1507">
        <v>20.57</v>
      </c>
      <c r="AL1507" t="s">
        <v>81</v>
      </c>
      <c r="AM1507" t="s">
        <v>82</v>
      </c>
      <c r="AO1507" t="s">
        <v>83</v>
      </c>
      <c r="AR1507" t="s">
        <v>82</v>
      </c>
      <c r="AT1507" t="s">
        <v>82</v>
      </c>
      <c r="AW1507" t="s">
        <v>82</v>
      </c>
      <c r="AY1507" t="s">
        <v>8660</v>
      </c>
      <c r="AZ1507" t="s">
        <v>2478</v>
      </c>
      <c r="BA1507" t="s">
        <v>8654</v>
      </c>
      <c r="BB1507">
        <v>89122</v>
      </c>
      <c r="BC1507" t="s">
        <v>79</v>
      </c>
      <c r="BH1507" t="s">
        <v>27001</v>
      </c>
      <c r="BJ1507">
        <v>880249315</v>
      </c>
    </row>
    <row r="1508" spans="1:62" x14ac:dyDescent="0.25">
      <c r="A1508" t="s">
        <v>34543</v>
      </c>
      <c r="B1508" s="2">
        <v>43472</v>
      </c>
      <c r="C1508" t="s">
        <v>63</v>
      </c>
      <c r="D1508" s="3">
        <v>43472.388011180556</v>
      </c>
      <c r="E1508" t="s">
        <v>91</v>
      </c>
      <c r="H1508" t="s">
        <v>16241</v>
      </c>
      <c r="I1508" t="s">
        <v>16242</v>
      </c>
      <c r="J1508" t="s">
        <v>16243</v>
      </c>
      <c r="K1508" t="s">
        <v>67</v>
      </c>
      <c r="L1508" t="s">
        <v>16244</v>
      </c>
      <c r="M1508" t="s">
        <v>1165</v>
      </c>
      <c r="N1508">
        <v>57701</v>
      </c>
      <c r="O1508" t="s">
        <v>70</v>
      </c>
      <c r="P1508" t="s">
        <v>67</v>
      </c>
      <c r="Q1508" t="s">
        <v>16245</v>
      </c>
      <c r="S1508" t="s">
        <v>72</v>
      </c>
      <c r="T1508" t="s">
        <v>14635</v>
      </c>
      <c r="U1508" t="s">
        <v>14636</v>
      </c>
      <c r="V1508" t="s">
        <v>14637</v>
      </c>
      <c r="W1508" t="s">
        <v>105</v>
      </c>
      <c r="X1508" t="s">
        <v>379</v>
      </c>
      <c r="Y1508" t="str">
        <f>"37-2012"</f>
        <v>37-2012</v>
      </c>
      <c r="Z1508" t="s">
        <v>373</v>
      </c>
      <c r="AA1508">
        <v>72111</v>
      </c>
      <c r="AB1508">
        <v>4</v>
      </c>
      <c r="AD1508" t="s">
        <v>79</v>
      </c>
      <c r="AE1508" t="s">
        <v>95</v>
      </c>
      <c r="AF1508">
        <v>40</v>
      </c>
      <c r="AG1508" s="4">
        <v>0.33333333333333331</v>
      </c>
      <c r="AH1508" s="4">
        <v>0.70833333333333337</v>
      </c>
      <c r="AI1508" s="5">
        <v>10.5</v>
      </c>
      <c r="AJ1508">
        <v>15.75</v>
      </c>
      <c r="AK1508">
        <v>15.75</v>
      </c>
      <c r="AL1508" t="s">
        <v>81</v>
      </c>
      <c r="AM1508" t="s">
        <v>82</v>
      </c>
      <c r="AO1508" t="s">
        <v>83</v>
      </c>
      <c r="AP1508" t="s">
        <v>67</v>
      </c>
      <c r="AQ1508" t="s">
        <v>67</v>
      </c>
      <c r="AR1508" t="s">
        <v>82</v>
      </c>
      <c r="AT1508" t="s">
        <v>82</v>
      </c>
      <c r="AW1508" t="s">
        <v>82</v>
      </c>
      <c r="AX1508">
        <v>3</v>
      </c>
      <c r="AY1508" t="s">
        <v>16244</v>
      </c>
      <c r="AZ1508" t="s">
        <v>11430</v>
      </c>
      <c r="BA1508" t="s">
        <v>1165</v>
      </c>
      <c r="BB1508">
        <v>57701</v>
      </c>
      <c r="BC1508" t="s">
        <v>87</v>
      </c>
      <c r="BH1508" t="s">
        <v>16246</v>
      </c>
      <c r="BI1508" t="s">
        <v>67</v>
      </c>
      <c r="BJ1508">
        <v>411957882</v>
      </c>
    </row>
    <row r="1509" spans="1:62" x14ac:dyDescent="0.25">
      <c r="A1509" t="s">
        <v>35452</v>
      </c>
      <c r="B1509" s="2">
        <v>43472</v>
      </c>
      <c r="C1509" t="s">
        <v>63</v>
      </c>
      <c r="D1509" s="3">
        <v>43472.400752488429</v>
      </c>
      <c r="E1509" t="s">
        <v>91</v>
      </c>
      <c r="H1509" t="s">
        <v>35453</v>
      </c>
      <c r="I1509" t="s">
        <v>35454</v>
      </c>
      <c r="J1509" t="s">
        <v>35455</v>
      </c>
      <c r="L1509" t="s">
        <v>104</v>
      </c>
      <c r="M1509" t="s">
        <v>105</v>
      </c>
      <c r="N1509">
        <v>75238</v>
      </c>
      <c r="O1509" t="s">
        <v>70</v>
      </c>
      <c r="Q1509" t="s">
        <v>35456</v>
      </c>
      <c r="S1509" t="s">
        <v>72</v>
      </c>
      <c r="T1509" t="s">
        <v>31486</v>
      </c>
      <c r="U1509" t="s">
        <v>31487</v>
      </c>
      <c r="V1509" t="s">
        <v>104</v>
      </c>
      <c r="W1509" t="s">
        <v>105</v>
      </c>
      <c r="X1509" t="s">
        <v>35457</v>
      </c>
      <c r="Y1509" t="str">
        <f>"47-2131"</f>
        <v>47-2131</v>
      </c>
      <c r="Z1509" t="s">
        <v>7275</v>
      </c>
      <c r="AA1509">
        <v>238310</v>
      </c>
      <c r="AB1509">
        <v>20</v>
      </c>
      <c r="AD1509" t="s">
        <v>79</v>
      </c>
      <c r="AE1509" t="s">
        <v>80</v>
      </c>
      <c r="AF1509">
        <v>40</v>
      </c>
      <c r="AG1509" s="4">
        <v>0.25</v>
      </c>
      <c r="AH1509" s="4">
        <v>0.58333333333333337</v>
      </c>
      <c r="AI1509" s="5">
        <v>19.920000000000002</v>
      </c>
      <c r="AL1509" t="s">
        <v>81</v>
      </c>
      <c r="AM1509" t="s">
        <v>82</v>
      </c>
      <c r="AO1509" t="s">
        <v>83</v>
      </c>
      <c r="AR1509" t="s">
        <v>82</v>
      </c>
      <c r="AT1509" t="s">
        <v>72</v>
      </c>
      <c r="AU1509">
        <v>1</v>
      </c>
      <c r="AV1509" t="s">
        <v>35458</v>
      </c>
      <c r="AW1509" t="s">
        <v>82</v>
      </c>
      <c r="AY1509" t="s">
        <v>3291</v>
      </c>
      <c r="AZ1509" t="s">
        <v>3292</v>
      </c>
      <c r="BA1509" t="s">
        <v>105</v>
      </c>
      <c r="BB1509">
        <v>77099</v>
      </c>
      <c r="BC1509" t="s">
        <v>79</v>
      </c>
      <c r="BH1509" t="s">
        <v>35459</v>
      </c>
      <c r="BJ1509">
        <v>751574507</v>
      </c>
    </row>
    <row r="1510" spans="1:62" x14ac:dyDescent="0.25">
      <c r="A1510" t="s">
        <v>35464</v>
      </c>
      <c r="B1510" s="2">
        <v>43472</v>
      </c>
      <c r="C1510" t="s">
        <v>63</v>
      </c>
      <c r="D1510" s="3">
        <v>43472.404697916667</v>
      </c>
      <c r="E1510" t="s">
        <v>91</v>
      </c>
      <c r="H1510" t="s">
        <v>35100</v>
      </c>
      <c r="J1510" t="s">
        <v>35101</v>
      </c>
      <c r="L1510" t="s">
        <v>240</v>
      </c>
      <c r="M1510" t="s">
        <v>147</v>
      </c>
      <c r="N1510">
        <v>15235</v>
      </c>
      <c r="O1510" t="s">
        <v>70</v>
      </c>
      <c r="Q1510" t="s">
        <v>35102</v>
      </c>
      <c r="S1510" t="s">
        <v>72</v>
      </c>
      <c r="T1510" t="s">
        <v>35103</v>
      </c>
      <c r="U1510" t="s">
        <v>35104</v>
      </c>
      <c r="V1510" t="s">
        <v>244</v>
      </c>
      <c r="W1510" t="s">
        <v>147</v>
      </c>
      <c r="X1510" t="s">
        <v>2928</v>
      </c>
      <c r="Y1510" t="str">
        <f>"37-2011"</f>
        <v>37-2011</v>
      </c>
      <c r="Z1510" t="s">
        <v>424</v>
      </c>
      <c r="AA1510">
        <v>561790</v>
      </c>
      <c r="AB1510">
        <v>6</v>
      </c>
      <c r="AD1510" t="s">
        <v>79</v>
      </c>
      <c r="AE1510" t="s">
        <v>80</v>
      </c>
      <c r="AF1510">
        <v>35</v>
      </c>
      <c r="AG1510" s="4">
        <v>0.375</v>
      </c>
      <c r="AH1510" s="4">
        <v>0.70833333333333337</v>
      </c>
      <c r="AI1510" s="5">
        <v>13.12</v>
      </c>
      <c r="AJ1510">
        <v>19.68</v>
      </c>
      <c r="AL1510" t="s">
        <v>81</v>
      </c>
      <c r="AM1510" t="s">
        <v>82</v>
      </c>
      <c r="AO1510" t="s">
        <v>213</v>
      </c>
      <c r="AR1510" t="s">
        <v>82</v>
      </c>
      <c r="AT1510" t="s">
        <v>82</v>
      </c>
      <c r="AW1510" t="s">
        <v>72</v>
      </c>
      <c r="AX1510">
        <v>36</v>
      </c>
      <c r="AY1510" t="s">
        <v>240</v>
      </c>
      <c r="AZ1510" t="s">
        <v>3309</v>
      </c>
      <c r="BA1510" t="s">
        <v>147</v>
      </c>
      <c r="BB1510">
        <v>15235</v>
      </c>
      <c r="BC1510" t="s">
        <v>79</v>
      </c>
      <c r="BH1510" t="s">
        <v>35105</v>
      </c>
      <c r="BJ1510">
        <v>812063668</v>
      </c>
    </row>
    <row r="1511" spans="1:62" x14ac:dyDescent="0.25">
      <c r="A1511" t="s">
        <v>292</v>
      </c>
      <c r="B1511" s="2">
        <v>43473</v>
      </c>
      <c r="C1511" t="s">
        <v>63</v>
      </c>
      <c r="D1511" s="3">
        <v>43434.792812824075</v>
      </c>
      <c r="E1511" t="s">
        <v>64</v>
      </c>
      <c r="F1511" s="2">
        <v>43525</v>
      </c>
      <c r="G1511" s="2">
        <v>43814</v>
      </c>
      <c r="H1511" t="s">
        <v>293</v>
      </c>
      <c r="I1511" t="s">
        <v>294</v>
      </c>
      <c r="J1511" t="s">
        <v>295</v>
      </c>
      <c r="K1511" t="s">
        <v>296</v>
      </c>
      <c r="L1511" t="s">
        <v>297</v>
      </c>
      <c r="M1511" t="s">
        <v>298</v>
      </c>
      <c r="N1511">
        <v>3907</v>
      </c>
      <c r="O1511" t="s">
        <v>70</v>
      </c>
      <c r="P1511" t="s">
        <v>67</v>
      </c>
      <c r="Q1511" t="s">
        <v>299</v>
      </c>
      <c r="S1511" t="s">
        <v>72</v>
      </c>
      <c r="T1511" t="s">
        <v>275</v>
      </c>
      <c r="U1511" t="s">
        <v>276</v>
      </c>
      <c r="V1511" t="s">
        <v>277</v>
      </c>
      <c r="W1511" t="s">
        <v>278</v>
      </c>
      <c r="X1511" t="s">
        <v>300</v>
      </c>
      <c r="Y1511" t="str">
        <f>"35-2014"</f>
        <v>35-2014</v>
      </c>
      <c r="Z1511" t="s">
        <v>301</v>
      </c>
      <c r="AA1511">
        <v>721110</v>
      </c>
      <c r="AB1511">
        <v>12</v>
      </c>
      <c r="AC1511">
        <v>4</v>
      </c>
      <c r="AD1511" t="s">
        <v>79</v>
      </c>
      <c r="AE1511" t="s">
        <v>95</v>
      </c>
      <c r="AF1511">
        <v>35</v>
      </c>
      <c r="AG1511" s="4">
        <v>0.25</v>
      </c>
      <c r="AH1511" s="4">
        <v>0.95833333333333337</v>
      </c>
      <c r="AI1511" s="5">
        <v>12.35</v>
      </c>
      <c r="AJ1511">
        <v>18.53</v>
      </c>
      <c r="AL1511" t="s">
        <v>81</v>
      </c>
      <c r="AM1511" t="s">
        <v>82</v>
      </c>
      <c r="AO1511" t="s">
        <v>83</v>
      </c>
      <c r="AP1511" t="s">
        <v>67</v>
      </c>
      <c r="AQ1511" t="s">
        <v>67</v>
      </c>
      <c r="AR1511" t="s">
        <v>82</v>
      </c>
      <c r="AT1511" t="s">
        <v>82</v>
      </c>
      <c r="AW1511" t="s">
        <v>72</v>
      </c>
      <c r="AX1511">
        <v>6</v>
      </c>
      <c r="AY1511" t="s">
        <v>297</v>
      </c>
      <c r="AZ1511" t="s">
        <v>302</v>
      </c>
      <c r="BA1511" t="s">
        <v>298</v>
      </c>
      <c r="BB1511">
        <v>3907</v>
      </c>
      <c r="BC1511" t="s">
        <v>87</v>
      </c>
      <c r="BH1511" t="s">
        <v>296</v>
      </c>
      <c r="BI1511" t="s">
        <v>67</v>
      </c>
      <c r="BJ1511">
        <v>10369072</v>
      </c>
    </row>
    <row r="1512" spans="1:62" x14ac:dyDescent="0.25">
      <c r="A1512" t="s">
        <v>1025</v>
      </c>
      <c r="B1512" s="2">
        <v>43473</v>
      </c>
      <c r="C1512" t="s">
        <v>63</v>
      </c>
      <c r="D1512" s="3">
        <v>43437.433455775463</v>
      </c>
      <c r="E1512" t="s">
        <v>117</v>
      </c>
      <c r="H1512" t="s">
        <v>1026</v>
      </c>
      <c r="J1512" t="s">
        <v>1027</v>
      </c>
      <c r="L1512" t="s">
        <v>1028</v>
      </c>
      <c r="M1512" t="s">
        <v>192</v>
      </c>
      <c r="N1512">
        <v>55110</v>
      </c>
      <c r="O1512" t="s">
        <v>70</v>
      </c>
      <c r="Q1512" t="s">
        <v>1029</v>
      </c>
      <c r="S1512" t="s">
        <v>82</v>
      </c>
      <c r="U1512" t="s">
        <v>92</v>
      </c>
      <c r="X1512" t="s">
        <v>1030</v>
      </c>
      <c r="Y1512" t="str">
        <f>"37-3011"</f>
        <v>37-3011</v>
      </c>
      <c r="Z1512" t="s">
        <v>94</v>
      </c>
      <c r="AA1512">
        <v>56173</v>
      </c>
      <c r="AB1512">
        <v>1</v>
      </c>
      <c r="AD1512" t="s">
        <v>79</v>
      </c>
      <c r="AE1512" t="s">
        <v>80</v>
      </c>
      <c r="AF1512">
        <v>40</v>
      </c>
      <c r="AG1512" s="4">
        <v>0.33333333333333331</v>
      </c>
      <c r="AH1512" s="4">
        <v>0.70833333333333337</v>
      </c>
      <c r="AI1512" s="6">
        <v>15</v>
      </c>
      <c r="AJ1512">
        <v>22.5</v>
      </c>
      <c r="AK1512">
        <v>30</v>
      </c>
      <c r="AL1512" t="s">
        <v>81</v>
      </c>
      <c r="AM1512" t="s">
        <v>82</v>
      </c>
      <c r="AO1512" t="s">
        <v>83</v>
      </c>
      <c r="AR1512" t="s">
        <v>82</v>
      </c>
      <c r="AT1512" t="s">
        <v>82</v>
      </c>
      <c r="AW1512" t="s">
        <v>82</v>
      </c>
      <c r="AY1512" t="s">
        <v>1031</v>
      </c>
      <c r="AZ1512" t="s">
        <v>1032</v>
      </c>
      <c r="BA1512" t="s">
        <v>192</v>
      </c>
      <c r="BB1512">
        <v>55423</v>
      </c>
      <c r="BC1512" t="s">
        <v>87</v>
      </c>
      <c r="BH1512" t="s">
        <v>1033</v>
      </c>
      <c r="BJ1512">
        <v>271375807</v>
      </c>
    </row>
    <row r="1513" spans="1:62" x14ac:dyDescent="0.25">
      <c r="A1513" t="s">
        <v>2081</v>
      </c>
      <c r="B1513" s="2">
        <v>43473</v>
      </c>
      <c r="C1513" t="s">
        <v>63</v>
      </c>
      <c r="D1513" s="3">
        <v>43439.237806354169</v>
      </c>
      <c r="E1513" t="s">
        <v>91</v>
      </c>
      <c r="H1513" t="s">
        <v>2082</v>
      </c>
      <c r="J1513" t="s">
        <v>2083</v>
      </c>
      <c r="L1513" t="s">
        <v>2084</v>
      </c>
      <c r="M1513" t="s">
        <v>1966</v>
      </c>
      <c r="N1513">
        <v>19968</v>
      </c>
      <c r="O1513" t="s">
        <v>70</v>
      </c>
      <c r="Q1513" t="s">
        <v>2085</v>
      </c>
      <c r="S1513" t="s">
        <v>72</v>
      </c>
      <c r="T1513" t="s">
        <v>73</v>
      </c>
      <c r="U1513" t="s">
        <v>1167</v>
      </c>
      <c r="V1513" t="s">
        <v>75</v>
      </c>
      <c r="W1513" t="s">
        <v>76</v>
      </c>
      <c r="X1513" t="s">
        <v>1256</v>
      </c>
      <c r="Y1513" t="str">
        <f>"37-3011"</f>
        <v>37-3011</v>
      </c>
      <c r="Z1513" t="s">
        <v>94</v>
      </c>
      <c r="AA1513">
        <v>561730</v>
      </c>
      <c r="AB1513">
        <v>8</v>
      </c>
      <c r="AD1513" t="s">
        <v>79</v>
      </c>
      <c r="AE1513" t="s">
        <v>80</v>
      </c>
      <c r="AF1513">
        <v>40</v>
      </c>
      <c r="AG1513" s="4">
        <v>0.29166666666666669</v>
      </c>
      <c r="AH1513" s="4">
        <v>0.66666666666666663</v>
      </c>
      <c r="AI1513" s="5">
        <v>13.68</v>
      </c>
      <c r="AJ1513">
        <v>20.52</v>
      </c>
      <c r="AK1513">
        <v>20.52</v>
      </c>
      <c r="AL1513" t="s">
        <v>81</v>
      </c>
      <c r="AM1513" t="s">
        <v>82</v>
      </c>
      <c r="AO1513" t="s">
        <v>83</v>
      </c>
      <c r="AR1513" t="s">
        <v>82</v>
      </c>
      <c r="AT1513" t="s">
        <v>82</v>
      </c>
      <c r="AW1513" t="s">
        <v>72</v>
      </c>
      <c r="AX1513">
        <v>1</v>
      </c>
      <c r="AY1513" t="s">
        <v>2084</v>
      </c>
      <c r="AZ1513" t="s">
        <v>2086</v>
      </c>
      <c r="BA1513" t="s">
        <v>1966</v>
      </c>
      <c r="BB1513">
        <v>19968</v>
      </c>
      <c r="BC1513" t="s">
        <v>79</v>
      </c>
      <c r="BH1513" t="s">
        <v>2083</v>
      </c>
      <c r="BJ1513">
        <v>510305573</v>
      </c>
    </row>
    <row r="1514" spans="1:62" x14ac:dyDescent="0.25">
      <c r="A1514" t="s">
        <v>2171</v>
      </c>
      <c r="B1514" s="2">
        <v>43473</v>
      </c>
      <c r="C1514" t="s">
        <v>63</v>
      </c>
      <c r="D1514" s="3">
        <v>43409.112655949073</v>
      </c>
      <c r="E1514" t="s">
        <v>64</v>
      </c>
      <c r="F1514" s="2">
        <v>43497</v>
      </c>
      <c r="G1514" s="2">
        <v>43799</v>
      </c>
      <c r="H1514" t="s">
        <v>2172</v>
      </c>
      <c r="I1514" t="s">
        <v>67</v>
      </c>
      <c r="J1514" t="s">
        <v>2173</v>
      </c>
      <c r="K1514" t="s">
        <v>2174</v>
      </c>
      <c r="L1514" t="s">
        <v>2169</v>
      </c>
      <c r="M1514" t="s">
        <v>232</v>
      </c>
      <c r="N1514">
        <v>11003</v>
      </c>
      <c r="O1514" t="s">
        <v>70</v>
      </c>
      <c r="P1514" t="s">
        <v>67</v>
      </c>
      <c r="Q1514" t="s">
        <v>2175</v>
      </c>
      <c r="S1514" t="s">
        <v>72</v>
      </c>
      <c r="T1514" t="s">
        <v>2176</v>
      </c>
      <c r="U1514" t="s">
        <v>2091</v>
      </c>
      <c r="V1514" t="s">
        <v>68</v>
      </c>
      <c r="W1514" t="s">
        <v>69</v>
      </c>
      <c r="X1514" t="s">
        <v>2177</v>
      </c>
      <c r="Y1514" t="str">
        <f>"39-2021"</f>
        <v>39-2021</v>
      </c>
      <c r="Z1514" t="s">
        <v>78</v>
      </c>
      <c r="AA1514">
        <v>711219</v>
      </c>
      <c r="AB1514">
        <v>10</v>
      </c>
      <c r="AC1514">
        <v>10</v>
      </c>
      <c r="AD1514" t="s">
        <v>79</v>
      </c>
      <c r="AE1514" t="s">
        <v>95</v>
      </c>
      <c r="AF1514">
        <v>35</v>
      </c>
      <c r="AG1514" s="4">
        <v>0.33333333333333331</v>
      </c>
      <c r="AH1514" s="4">
        <v>0.66666666666666663</v>
      </c>
      <c r="AI1514" s="5">
        <v>14.29</v>
      </c>
      <c r="AJ1514">
        <v>21.44</v>
      </c>
      <c r="AK1514">
        <v>21.44</v>
      </c>
      <c r="AL1514" t="s">
        <v>81</v>
      </c>
      <c r="AM1514" t="s">
        <v>82</v>
      </c>
      <c r="AO1514" t="s">
        <v>83</v>
      </c>
      <c r="AP1514" t="s">
        <v>67</v>
      </c>
      <c r="AQ1514" t="s">
        <v>67</v>
      </c>
      <c r="AR1514" t="s">
        <v>82</v>
      </c>
      <c r="AT1514" t="s">
        <v>82</v>
      </c>
      <c r="AW1514" t="s">
        <v>82</v>
      </c>
      <c r="AY1514" t="s">
        <v>2169</v>
      </c>
      <c r="AZ1514" t="s">
        <v>698</v>
      </c>
      <c r="BA1514" t="s">
        <v>232</v>
      </c>
      <c r="BB1514">
        <v>11003</v>
      </c>
      <c r="BC1514" t="s">
        <v>79</v>
      </c>
      <c r="BH1514" t="s">
        <v>2173</v>
      </c>
      <c r="BI1514" t="s">
        <v>2178</v>
      </c>
      <c r="BJ1514">
        <v>112536378</v>
      </c>
    </row>
    <row r="1515" spans="1:62" x14ac:dyDescent="0.25">
      <c r="A1515" t="s">
        <v>3123</v>
      </c>
      <c r="B1515" s="2">
        <v>43473</v>
      </c>
      <c r="C1515" t="s">
        <v>63</v>
      </c>
      <c r="D1515" s="3">
        <v>43406.836141527776</v>
      </c>
      <c r="E1515" t="s">
        <v>91</v>
      </c>
      <c r="H1515" t="s">
        <v>3124</v>
      </c>
      <c r="I1515" t="s">
        <v>3125</v>
      </c>
      <c r="J1515" t="s">
        <v>3126</v>
      </c>
      <c r="L1515" t="s">
        <v>3110</v>
      </c>
      <c r="M1515" t="s">
        <v>2367</v>
      </c>
      <c r="N1515">
        <v>29928</v>
      </c>
      <c r="O1515" t="s">
        <v>70</v>
      </c>
      <c r="Q1515" t="s">
        <v>3127</v>
      </c>
      <c r="S1515" t="s">
        <v>72</v>
      </c>
      <c r="T1515" t="s">
        <v>2963</v>
      </c>
      <c r="U1515" t="s">
        <v>1425</v>
      </c>
      <c r="V1515" t="s">
        <v>1426</v>
      </c>
      <c r="W1515" t="s">
        <v>105</v>
      </c>
      <c r="X1515" t="s">
        <v>3128</v>
      </c>
      <c r="Y1515" t="str">
        <f>"35-3011"</f>
        <v>35-3011</v>
      </c>
      <c r="Z1515" t="s">
        <v>3129</v>
      </c>
      <c r="AA1515">
        <v>721110</v>
      </c>
      <c r="AB1515">
        <v>4</v>
      </c>
      <c r="AD1515" t="s">
        <v>79</v>
      </c>
      <c r="AE1515" t="s">
        <v>95</v>
      </c>
      <c r="AF1515">
        <v>35</v>
      </c>
      <c r="AG1515" s="4">
        <v>0.41666666666666669</v>
      </c>
      <c r="AH1515" s="4">
        <v>0.79166666666666663</v>
      </c>
      <c r="AI1515" s="5">
        <v>9.99</v>
      </c>
      <c r="AJ1515">
        <v>14.99</v>
      </c>
      <c r="AL1515" t="s">
        <v>81</v>
      </c>
      <c r="AM1515" t="s">
        <v>82</v>
      </c>
      <c r="AO1515" t="s">
        <v>83</v>
      </c>
      <c r="AR1515" t="s">
        <v>82</v>
      </c>
      <c r="AT1515" t="s">
        <v>82</v>
      </c>
      <c r="AW1515" t="s">
        <v>72</v>
      </c>
      <c r="AX1515">
        <v>1</v>
      </c>
      <c r="AY1515" t="s">
        <v>3110</v>
      </c>
      <c r="AZ1515" t="s">
        <v>3130</v>
      </c>
      <c r="BA1515" t="s">
        <v>2367</v>
      </c>
      <c r="BB1515">
        <v>29928</v>
      </c>
      <c r="BC1515" t="s">
        <v>87</v>
      </c>
      <c r="BH1515" t="s">
        <v>3126</v>
      </c>
      <c r="BJ1515">
        <v>570744063</v>
      </c>
    </row>
    <row r="1516" spans="1:62" x14ac:dyDescent="0.25">
      <c r="A1516" t="s">
        <v>3141</v>
      </c>
      <c r="B1516" s="2">
        <v>43473</v>
      </c>
      <c r="C1516" t="s">
        <v>63</v>
      </c>
      <c r="D1516" s="3">
        <v>43406.836896145833</v>
      </c>
      <c r="E1516" t="s">
        <v>91</v>
      </c>
      <c r="H1516" t="s">
        <v>3124</v>
      </c>
      <c r="I1516" t="s">
        <v>3125</v>
      </c>
      <c r="J1516" t="s">
        <v>3126</v>
      </c>
      <c r="L1516" t="s">
        <v>3110</v>
      </c>
      <c r="M1516" t="s">
        <v>2367</v>
      </c>
      <c r="N1516">
        <v>29928</v>
      </c>
      <c r="O1516" t="s">
        <v>70</v>
      </c>
      <c r="Q1516" t="s">
        <v>3127</v>
      </c>
      <c r="S1516" t="s">
        <v>72</v>
      </c>
      <c r="T1516" t="s">
        <v>2963</v>
      </c>
      <c r="U1516" t="s">
        <v>1425</v>
      </c>
      <c r="V1516" t="s">
        <v>1426</v>
      </c>
      <c r="W1516" t="s">
        <v>105</v>
      </c>
      <c r="X1516" t="s">
        <v>3142</v>
      </c>
      <c r="Y1516" t="str">
        <f>"39-3091"</f>
        <v>39-3091</v>
      </c>
      <c r="Z1516" t="s">
        <v>677</v>
      </c>
      <c r="AA1516">
        <v>721110</v>
      </c>
      <c r="AB1516">
        <v>2</v>
      </c>
      <c r="AD1516" t="s">
        <v>79</v>
      </c>
      <c r="AE1516" t="s">
        <v>95</v>
      </c>
      <c r="AF1516">
        <v>35</v>
      </c>
      <c r="AG1516" s="4">
        <v>0.29166666666666669</v>
      </c>
      <c r="AH1516" s="4">
        <v>0.625</v>
      </c>
      <c r="AI1516" s="5">
        <v>9.7799999999999994</v>
      </c>
      <c r="AJ1516">
        <v>14.67</v>
      </c>
      <c r="AL1516" t="s">
        <v>81</v>
      </c>
      <c r="AM1516" t="s">
        <v>82</v>
      </c>
      <c r="AO1516" t="s">
        <v>83</v>
      </c>
      <c r="AR1516" t="s">
        <v>82</v>
      </c>
      <c r="AT1516" t="s">
        <v>82</v>
      </c>
      <c r="AW1516" t="s">
        <v>72</v>
      </c>
      <c r="AX1516">
        <v>1</v>
      </c>
      <c r="AY1516" t="s">
        <v>3110</v>
      </c>
      <c r="AZ1516" t="s">
        <v>3130</v>
      </c>
      <c r="BA1516" t="s">
        <v>2367</v>
      </c>
      <c r="BB1516">
        <v>29928</v>
      </c>
      <c r="BC1516" t="s">
        <v>87</v>
      </c>
      <c r="BH1516" t="s">
        <v>3126</v>
      </c>
      <c r="BJ1516">
        <v>570744063</v>
      </c>
    </row>
    <row r="1517" spans="1:62" x14ac:dyDescent="0.25">
      <c r="A1517" t="s">
        <v>3143</v>
      </c>
      <c r="B1517" s="2">
        <v>43473</v>
      </c>
      <c r="C1517" t="s">
        <v>63</v>
      </c>
      <c r="D1517" s="3">
        <v>43413.587429930558</v>
      </c>
      <c r="E1517" t="s">
        <v>117</v>
      </c>
      <c r="H1517" t="s">
        <v>3114</v>
      </c>
      <c r="I1517" t="s">
        <v>67</v>
      </c>
      <c r="J1517" t="s">
        <v>3115</v>
      </c>
      <c r="K1517" t="s">
        <v>3116</v>
      </c>
      <c r="L1517" t="s">
        <v>3117</v>
      </c>
      <c r="M1517" t="s">
        <v>761</v>
      </c>
      <c r="N1517">
        <v>30830</v>
      </c>
      <c r="O1517" t="s">
        <v>70</v>
      </c>
      <c r="Q1517" t="s">
        <v>3118</v>
      </c>
      <c r="S1517" t="s">
        <v>72</v>
      </c>
      <c r="T1517" t="s">
        <v>2538</v>
      </c>
      <c r="U1517" t="s">
        <v>2539</v>
      </c>
      <c r="V1517" t="s">
        <v>3119</v>
      </c>
      <c r="W1517" t="s">
        <v>323</v>
      </c>
      <c r="X1517" t="s">
        <v>3144</v>
      </c>
      <c r="Y1517" t="str">
        <f>"47-2111"</f>
        <v>47-2111</v>
      </c>
      <c r="Z1517" t="s">
        <v>3145</v>
      </c>
      <c r="AA1517">
        <v>237130</v>
      </c>
      <c r="AB1517">
        <v>350</v>
      </c>
      <c r="AD1517" t="s">
        <v>79</v>
      </c>
      <c r="AE1517" t="s">
        <v>599</v>
      </c>
      <c r="AF1517">
        <v>40</v>
      </c>
      <c r="AG1517" s="4">
        <v>0.29166666666666669</v>
      </c>
      <c r="AH1517" s="4">
        <v>0.625</v>
      </c>
      <c r="AI1517" s="5">
        <v>28.22</v>
      </c>
      <c r="AJ1517">
        <v>42.33</v>
      </c>
      <c r="AL1517" t="s">
        <v>81</v>
      </c>
      <c r="AM1517" t="s">
        <v>72</v>
      </c>
      <c r="AN1517">
        <v>1</v>
      </c>
      <c r="AO1517" t="s">
        <v>213</v>
      </c>
      <c r="AP1517" t="s">
        <v>67</v>
      </c>
      <c r="AQ1517" t="s">
        <v>67</v>
      </c>
      <c r="AR1517" t="s">
        <v>82</v>
      </c>
      <c r="AT1517" t="s">
        <v>72</v>
      </c>
      <c r="AU1517">
        <v>60</v>
      </c>
      <c r="AV1517" t="s">
        <v>3146</v>
      </c>
      <c r="AW1517" t="s">
        <v>82</v>
      </c>
      <c r="AY1517" t="s">
        <v>3117</v>
      </c>
      <c r="AZ1517" t="s">
        <v>3147</v>
      </c>
      <c r="BA1517" t="s">
        <v>761</v>
      </c>
      <c r="BB1517">
        <v>30830</v>
      </c>
      <c r="BC1517" t="s">
        <v>87</v>
      </c>
      <c r="BH1517" t="s">
        <v>3115</v>
      </c>
      <c r="BI1517" t="s">
        <v>3116</v>
      </c>
      <c r="BJ1517">
        <v>821037645</v>
      </c>
    </row>
    <row r="1518" spans="1:62" x14ac:dyDescent="0.25">
      <c r="A1518" t="s">
        <v>3156</v>
      </c>
      <c r="B1518" s="2">
        <v>43473</v>
      </c>
      <c r="C1518" t="s">
        <v>63</v>
      </c>
      <c r="D1518" s="3">
        <v>43413.591714317132</v>
      </c>
      <c r="E1518" t="s">
        <v>117</v>
      </c>
      <c r="H1518" t="s">
        <v>3114</v>
      </c>
      <c r="I1518" t="s">
        <v>67</v>
      </c>
      <c r="J1518" t="s">
        <v>3115</v>
      </c>
      <c r="K1518" t="s">
        <v>3116</v>
      </c>
      <c r="L1518" t="s">
        <v>3117</v>
      </c>
      <c r="M1518" t="s">
        <v>761</v>
      </c>
      <c r="N1518">
        <v>30830</v>
      </c>
      <c r="O1518" t="s">
        <v>70</v>
      </c>
      <c r="Q1518" t="s">
        <v>3118</v>
      </c>
      <c r="S1518" t="s">
        <v>72</v>
      </c>
      <c r="T1518" t="s">
        <v>2538</v>
      </c>
      <c r="U1518" t="s">
        <v>2539</v>
      </c>
      <c r="V1518" t="s">
        <v>3119</v>
      </c>
      <c r="W1518" t="s">
        <v>323</v>
      </c>
      <c r="X1518" t="s">
        <v>3157</v>
      </c>
      <c r="Y1518" t="str">
        <f>"51-4121"</f>
        <v>51-4121</v>
      </c>
      <c r="Z1518" t="s">
        <v>993</v>
      </c>
      <c r="AA1518">
        <v>237130</v>
      </c>
      <c r="AB1518">
        <v>150</v>
      </c>
      <c r="AD1518" t="s">
        <v>79</v>
      </c>
      <c r="AE1518" t="s">
        <v>599</v>
      </c>
      <c r="AF1518">
        <v>40</v>
      </c>
      <c r="AG1518" s="4">
        <v>0.29166666666666669</v>
      </c>
      <c r="AH1518" s="4">
        <v>0.625</v>
      </c>
      <c r="AI1518" s="5">
        <v>35.57</v>
      </c>
      <c r="AJ1518">
        <v>53.36</v>
      </c>
      <c r="AL1518" t="s">
        <v>81</v>
      </c>
      <c r="AM1518" t="s">
        <v>82</v>
      </c>
      <c r="AO1518" t="s">
        <v>213</v>
      </c>
      <c r="AP1518" t="s">
        <v>67</v>
      </c>
      <c r="AQ1518" t="s">
        <v>67</v>
      </c>
      <c r="AR1518" t="s">
        <v>82</v>
      </c>
      <c r="AT1518" t="s">
        <v>72</v>
      </c>
      <c r="AU1518">
        <v>60</v>
      </c>
      <c r="AV1518" t="s">
        <v>3158</v>
      </c>
      <c r="AW1518" t="s">
        <v>82</v>
      </c>
      <c r="AY1518" t="s">
        <v>3117</v>
      </c>
      <c r="AZ1518" t="s">
        <v>3122</v>
      </c>
      <c r="BA1518" t="s">
        <v>761</v>
      </c>
      <c r="BB1518">
        <v>30830</v>
      </c>
      <c r="BC1518" t="s">
        <v>87</v>
      </c>
      <c r="BH1518" t="s">
        <v>3115</v>
      </c>
      <c r="BI1518" t="s">
        <v>3116</v>
      </c>
      <c r="BJ1518">
        <v>821037645</v>
      </c>
    </row>
    <row r="1519" spans="1:62" x14ac:dyDescent="0.25">
      <c r="A1519" t="s">
        <v>3164</v>
      </c>
      <c r="B1519" s="2">
        <v>43473</v>
      </c>
      <c r="C1519" t="s">
        <v>63</v>
      </c>
      <c r="D1519" s="3">
        <v>43406.836455879631</v>
      </c>
      <c r="E1519" t="s">
        <v>91</v>
      </c>
      <c r="H1519" t="s">
        <v>3124</v>
      </c>
      <c r="I1519" t="s">
        <v>3125</v>
      </c>
      <c r="J1519" t="s">
        <v>3126</v>
      </c>
      <c r="L1519" t="s">
        <v>3110</v>
      </c>
      <c r="M1519" t="s">
        <v>2367</v>
      </c>
      <c r="N1519">
        <v>29928</v>
      </c>
      <c r="O1519" t="s">
        <v>70</v>
      </c>
      <c r="Q1519" t="s">
        <v>3127</v>
      </c>
      <c r="S1519" t="s">
        <v>72</v>
      </c>
      <c r="T1519" t="s">
        <v>2963</v>
      </c>
      <c r="U1519" t="s">
        <v>1425</v>
      </c>
      <c r="V1519" t="s">
        <v>1426</v>
      </c>
      <c r="W1519" t="s">
        <v>105</v>
      </c>
      <c r="X1519" t="s">
        <v>1982</v>
      </c>
      <c r="Y1519" t="str">
        <f>"43-4081"</f>
        <v>43-4081</v>
      </c>
      <c r="Z1519" t="s">
        <v>1983</v>
      </c>
      <c r="AA1519">
        <v>721110</v>
      </c>
      <c r="AB1519">
        <v>3</v>
      </c>
      <c r="AD1519" t="s">
        <v>79</v>
      </c>
      <c r="AE1519" t="s">
        <v>95</v>
      </c>
      <c r="AF1519">
        <v>35</v>
      </c>
      <c r="AG1519" s="4">
        <v>0.29166666666666669</v>
      </c>
      <c r="AH1519" s="4">
        <v>0.625</v>
      </c>
      <c r="AI1519" s="5">
        <v>11.22</v>
      </c>
      <c r="AJ1519">
        <v>16.829999999999998</v>
      </c>
      <c r="AL1519" t="s">
        <v>81</v>
      </c>
      <c r="AM1519" t="s">
        <v>82</v>
      </c>
      <c r="AO1519" t="s">
        <v>83</v>
      </c>
      <c r="AR1519" t="s">
        <v>82</v>
      </c>
      <c r="AT1519" t="s">
        <v>82</v>
      </c>
      <c r="AW1519" t="s">
        <v>72</v>
      </c>
      <c r="AX1519">
        <v>6</v>
      </c>
      <c r="AY1519" t="s">
        <v>3110</v>
      </c>
      <c r="AZ1519" t="s">
        <v>3130</v>
      </c>
      <c r="BA1519" t="s">
        <v>2367</v>
      </c>
      <c r="BB1519">
        <v>29928</v>
      </c>
      <c r="BC1519" t="s">
        <v>87</v>
      </c>
      <c r="BH1519" t="s">
        <v>3126</v>
      </c>
      <c r="BJ1519">
        <v>570744063</v>
      </c>
    </row>
    <row r="1520" spans="1:62" x14ac:dyDescent="0.25">
      <c r="A1520" t="s">
        <v>3211</v>
      </c>
      <c r="B1520" s="2">
        <v>43473</v>
      </c>
      <c r="C1520" t="s">
        <v>63</v>
      </c>
      <c r="D1520" s="3">
        <v>43406.834614270832</v>
      </c>
      <c r="E1520" t="s">
        <v>91</v>
      </c>
      <c r="H1520" t="s">
        <v>3124</v>
      </c>
      <c r="I1520" t="s">
        <v>3125</v>
      </c>
      <c r="J1520" t="s">
        <v>3126</v>
      </c>
      <c r="L1520" t="s">
        <v>3110</v>
      </c>
      <c r="M1520" t="s">
        <v>2367</v>
      </c>
      <c r="N1520">
        <v>29928</v>
      </c>
      <c r="O1520" t="s">
        <v>70</v>
      </c>
      <c r="Q1520" t="s">
        <v>3127</v>
      </c>
      <c r="S1520" t="s">
        <v>72</v>
      </c>
      <c r="T1520" t="s">
        <v>102</v>
      </c>
      <c r="U1520" t="s">
        <v>2630</v>
      </c>
      <c r="V1520" t="s">
        <v>2470</v>
      </c>
      <c r="W1520" t="s">
        <v>105</v>
      </c>
      <c r="X1520" t="s">
        <v>1500</v>
      </c>
      <c r="Y1520" t="str">
        <f>"35-2014"</f>
        <v>35-2014</v>
      </c>
      <c r="Z1520" t="s">
        <v>301</v>
      </c>
      <c r="AA1520">
        <v>721110</v>
      </c>
      <c r="AB1520">
        <v>13</v>
      </c>
      <c r="AD1520" t="s">
        <v>79</v>
      </c>
      <c r="AE1520" t="s">
        <v>95</v>
      </c>
      <c r="AF1520">
        <v>35</v>
      </c>
      <c r="AG1520" s="4">
        <v>0.25</v>
      </c>
      <c r="AH1520" s="4">
        <v>0.60416666666666663</v>
      </c>
      <c r="AI1520" s="5">
        <v>12.41</v>
      </c>
      <c r="AJ1520">
        <v>18.62</v>
      </c>
      <c r="AL1520" t="s">
        <v>81</v>
      </c>
      <c r="AM1520" t="s">
        <v>82</v>
      </c>
      <c r="AO1520" t="s">
        <v>83</v>
      </c>
      <c r="AR1520" t="s">
        <v>82</v>
      </c>
      <c r="AT1520" t="s">
        <v>82</v>
      </c>
      <c r="AW1520" t="s">
        <v>72</v>
      </c>
      <c r="AX1520">
        <v>3</v>
      </c>
      <c r="AY1520" t="s">
        <v>3110</v>
      </c>
      <c r="AZ1520" t="s">
        <v>3130</v>
      </c>
      <c r="BA1520" t="s">
        <v>2367</v>
      </c>
      <c r="BB1520">
        <v>29928</v>
      </c>
      <c r="BC1520" t="s">
        <v>87</v>
      </c>
      <c r="BH1520" t="s">
        <v>3126</v>
      </c>
      <c r="BJ1520">
        <v>570744063</v>
      </c>
    </row>
    <row r="1521" spans="1:62" x14ac:dyDescent="0.25">
      <c r="A1521" t="s">
        <v>3226</v>
      </c>
      <c r="B1521" s="2">
        <v>43473</v>
      </c>
      <c r="C1521" t="s">
        <v>63</v>
      </c>
      <c r="D1521" s="3">
        <v>43413.588839293981</v>
      </c>
      <c r="E1521" t="s">
        <v>117</v>
      </c>
      <c r="H1521" t="s">
        <v>3114</v>
      </c>
      <c r="I1521" t="s">
        <v>67</v>
      </c>
      <c r="J1521" t="s">
        <v>3115</v>
      </c>
      <c r="K1521" t="s">
        <v>3116</v>
      </c>
      <c r="L1521" t="s">
        <v>3117</v>
      </c>
      <c r="M1521" t="s">
        <v>761</v>
      </c>
      <c r="N1521">
        <v>30830</v>
      </c>
      <c r="O1521" t="s">
        <v>70</v>
      </c>
      <c r="Q1521" t="s">
        <v>3118</v>
      </c>
      <c r="S1521" t="s">
        <v>72</v>
      </c>
      <c r="T1521" t="s">
        <v>2538</v>
      </c>
      <c r="U1521" t="s">
        <v>2539</v>
      </c>
      <c r="V1521" t="s">
        <v>3119</v>
      </c>
      <c r="W1521" t="s">
        <v>323</v>
      </c>
      <c r="X1521" t="s">
        <v>3227</v>
      </c>
      <c r="Y1521" t="str">
        <f>"51-4121"</f>
        <v>51-4121</v>
      </c>
      <c r="Z1521" t="s">
        <v>993</v>
      </c>
      <c r="AA1521">
        <v>237130</v>
      </c>
      <c r="AB1521">
        <v>150</v>
      </c>
      <c r="AD1521" t="s">
        <v>79</v>
      </c>
      <c r="AE1521" t="s">
        <v>599</v>
      </c>
      <c r="AF1521">
        <v>40</v>
      </c>
      <c r="AG1521" s="4">
        <v>0.29166666666666669</v>
      </c>
      <c r="AH1521" s="4">
        <v>0.625</v>
      </c>
      <c r="AI1521" s="5">
        <v>33.22</v>
      </c>
      <c r="AJ1521">
        <v>49.83</v>
      </c>
      <c r="AL1521" t="s">
        <v>81</v>
      </c>
      <c r="AM1521" t="s">
        <v>72</v>
      </c>
      <c r="AN1521">
        <v>1</v>
      </c>
      <c r="AO1521" t="s">
        <v>213</v>
      </c>
      <c r="AP1521" t="s">
        <v>67</v>
      </c>
      <c r="AQ1521" t="s">
        <v>67</v>
      </c>
      <c r="AR1521" t="s">
        <v>82</v>
      </c>
      <c r="AT1521" t="s">
        <v>72</v>
      </c>
      <c r="AU1521">
        <v>60</v>
      </c>
      <c r="AV1521" t="s">
        <v>3228</v>
      </c>
      <c r="AW1521" t="s">
        <v>82</v>
      </c>
      <c r="AY1521" t="s">
        <v>3117</v>
      </c>
      <c r="AZ1521" t="s">
        <v>3147</v>
      </c>
      <c r="BA1521" t="s">
        <v>761</v>
      </c>
      <c r="BB1521">
        <v>30830</v>
      </c>
      <c r="BC1521" t="s">
        <v>87</v>
      </c>
      <c r="BH1521" t="s">
        <v>3115</v>
      </c>
      <c r="BI1521" t="s">
        <v>3116</v>
      </c>
      <c r="BJ1521">
        <v>821037645</v>
      </c>
    </row>
    <row r="1522" spans="1:62" x14ac:dyDescent="0.25">
      <c r="A1522" t="s">
        <v>3235</v>
      </c>
      <c r="B1522" s="2">
        <v>43473</v>
      </c>
      <c r="C1522" t="s">
        <v>63</v>
      </c>
      <c r="D1522" s="3">
        <v>43406.83345435185</v>
      </c>
      <c r="E1522" t="s">
        <v>91</v>
      </c>
      <c r="H1522" t="s">
        <v>3124</v>
      </c>
      <c r="I1522" t="s">
        <v>3125</v>
      </c>
      <c r="J1522" t="s">
        <v>3126</v>
      </c>
      <c r="L1522" t="s">
        <v>3110</v>
      </c>
      <c r="M1522" t="s">
        <v>2367</v>
      </c>
      <c r="N1522">
        <v>29928</v>
      </c>
      <c r="O1522" t="s">
        <v>70</v>
      </c>
      <c r="Q1522" t="s">
        <v>3127</v>
      </c>
      <c r="S1522" t="s">
        <v>72</v>
      </c>
      <c r="T1522" t="s">
        <v>2963</v>
      </c>
      <c r="U1522" t="s">
        <v>1425</v>
      </c>
      <c r="V1522" t="s">
        <v>1426</v>
      </c>
      <c r="W1522" t="s">
        <v>105</v>
      </c>
      <c r="X1522" t="s">
        <v>1427</v>
      </c>
      <c r="Y1522" t="str">
        <f>"37-2012"</f>
        <v>37-2012</v>
      </c>
      <c r="Z1522" t="s">
        <v>373</v>
      </c>
      <c r="AA1522">
        <v>721110</v>
      </c>
      <c r="AB1522">
        <v>46</v>
      </c>
      <c r="AD1522" t="s">
        <v>79</v>
      </c>
      <c r="AE1522" t="s">
        <v>95</v>
      </c>
      <c r="AF1522">
        <v>35</v>
      </c>
      <c r="AG1522" s="4">
        <v>0.33333333333333331</v>
      </c>
      <c r="AH1522" s="4">
        <v>0.6875</v>
      </c>
      <c r="AI1522" s="5">
        <v>11.31</v>
      </c>
      <c r="AJ1522">
        <v>16.97</v>
      </c>
      <c r="AL1522" t="s">
        <v>81</v>
      </c>
      <c r="AM1522" t="s">
        <v>82</v>
      </c>
      <c r="AO1522" t="s">
        <v>83</v>
      </c>
      <c r="AR1522" t="s">
        <v>82</v>
      </c>
      <c r="AT1522" t="s">
        <v>82</v>
      </c>
      <c r="AW1522" t="s">
        <v>72</v>
      </c>
      <c r="AX1522">
        <v>1</v>
      </c>
      <c r="AY1522" t="s">
        <v>3110</v>
      </c>
      <c r="AZ1522" t="s">
        <v>3130</v>
      </c>
      <c r="BA1522" t="s">
        <v>2367</v>
      </c>
      <c r="BB1522">
        <v>29928</v>
      </c>
      <c r="BC1522" t="s">
        <v>87</v>
      </c>
      <c r="BH1522" t="s">
        <v>3126</v>
      </c>
      <c r="BJ1522">
        <v>570744063</v>
      </c>
    </row>
    <row r="1523" spans="1:62" x14ac:dyDescent="0.25">
      <c r="A1523" t="s">
        <v>3267</v>
      </c>
      <c r="B1523" s="2">
        <v>43473</v>
      </c>
      <c r="C1523" t="s">
        <v>63</v>
      </c>
      <c r="D1523" s="3">
        <v>43406.834187569446</v>
      </c>
      <c r="E1523" t="s">
        <v>91</v>
      </c>
      <c r="H1523" t="s">
        <v>3124</v>
      </c>
      <c r="I1523" t="s">
        <v>3125</v>
      </c>
      <c r="J1523" t="s">
        <v>3126</v>
      </c>
      <c r="L1523" t="s">
        <v>3110</v>
      </c>
      <c r="M1523" t="s">
        <v>2367</v>
      </c>
      <c r="N1523">
        <v>29928</v>
      </c>
      <c r="O1523" t="s">
        <v>70</v>
      </c>
      <c r="Q1523" t="s">
        <v>3127</v>
      </c>
      <c r="S1523" t="s">
        <v>72</v>
      </c>
      <c r="T1523" t="s">
        <v>2963</v>
      </c>
      <c r="U1523" t="s">
        <v>1425</v>
      </c>
      <c r="V1523" t="s">
        <v>1426</v>
      </c>
      <c r="W1523" t="s">
        <v>105</v>
      </c>
      <c r="X1523" t="s">
        <v>1533</v>
      </c>
      <c r="Y1523" t="str">
        <f>"35-3031"</f>
        <v>35-3031</v>
      </c>
      <c r="Z1523" t="s">
        <v>410</v>
      </c>
      <c r="AA1523">
        <v>721110</v>
      </c>
      <c r="AB1523">
        <v>22</v>
      </c>
      <c r="AD1523" t="s">
        <v>79</v>
      </c>
      <c r="AE1523" t="s">
        <v>95</v>
      </c>
      <c r="AF1523">
        <v>35</v>
      </c>
      <c r="AG1523" s="4">
        <v>0.25</v>
      </c>
      <c r="AH1523" s="4">
        <v>0.60416666666666663</v>
      </c>
      <c r="AI1523" s="5">
        <v>9.3699999999999992</v>
      </c>
      <c r="AJ1523">
        <v>14.06</v>
      </c>
      <c r="AL1523" t="s">
        <v>81</v>
      </c>
      <c r="AM1523" t="s">
        <v>82</v>
      </c>
      <c r="AO1523" t="s">
        <v>83</v>
      </c>
      <c r="AR1523" t="s">
        <v>82</v>
      </c>
      <c r="AT1523" t="s">
        <v>82</v>
      </c>
      <c r="AW1523" t="s">
        <v>72</v>
      </c>
      <c r="AX1523">
        <v>1</v>
      </c>
      <c r="AY1523" t="s">
        <v>3110</v>
      </c>
      <c r="AZ1523" t="s">
        <v>3130</v>
      </c>
      <c r="BA1523" t="s">
        <v>2367</v>
      </c>
      <c r="BB1523">
        <v>29928</v>
      </c>
      <c r="BC1523" t="s">
        <v>87</v>
      </c>
      <c r="BH1523" t="s">
        <v>3126</v>
      </c>
      <c r="BJ1523">
        <v>570744063</v>
      </c>
    </row>
    <row r="1524" spans="1:62" x14ac:dyDescent="0.25">
      <c r="A1524" t="s">
        <v>3388</v>
      </c>
      <c r="B1524" s="2">
        <v>43473</v>
      </c>
      <c r="C1524" t="s">
        <v>63</v>
      </c>
      <c r="D1524" s="3">
        <v>43423.323786122688</v>
      </c>
      <c r="E1524" t="s">
        <v>91</v>
      </c>
      <c r="H1524" t="s">
        <v>3389</v>
      </c>
      <c r="I1524" t="s">
        <v>3389</v>
      </c>
      <c r="J1524" t="s">
        <v>3390</v>
      </c>
      <c r="L1524" t="s">
        <v>3391</v>
      </c>
      <c r="M1524" t="s">
        <v>105</v>
      </c>
      <c r="N1524">
        <v>77701</v>
      </c>
      <c r="O1524" t="s">
        <v>70</v>
      </c>
      <c r="Q1524" t="s">
        <v>3392</v>
      </c>
      <c r="S1524" t="s">
        <v>82</v>
      </c>
      <c r="U1524" t="s">
        <v>92</v>
      </c>
      <c r="X1524" t="s">
        <v>106</v>
      </c>
      <c r="Y1524" t="str">
        <f>"37-3011"</f>
        <v>37-3011</v>
      </c>
      <c r="Z1524" t="s">
        <v>94</v>
      </c>
      <c r="AA1524">
        <v>561730</v>
      </c>
      <c r="AB1524">
        <v>13</v>
      </c>
      <c r="AD1524" t="s">
        <v>79</v>
      </c>
      <c r="AE1524" t="s">
        <v>80</v>
      </c>
      <c r="AF1524">
        <v>40</v>
      </c>
      <c r="AG1524" s="4">
        <v>0.33333333333333331</v>
      </c>
      <c r="AH1524" s="4">
        <v>0.70833333333333337</v>
      </c>
      <c r="AI1524" s="6">
        <v>0</v>
      </c>
      <c r="AJ1524">
        <v>0</v>
      </c>
      <c r="AK1524">
        <v>0</v>
      </c>
      <c r="AL1524" t="s">
        <v>81</v>
      </c>
      <c r="AM1524" t="s">
        <v>82</v>
      </c>
      <c r="AO1524" t="s">
        <v>83</v>
      </c>
      <c r="AR1524" t="s">
        <v>82</v>
      </c>
      <c r="AT1524" t="s">
        <v>82</v>
      </c>
      <c r="AW1524" t="s">
        <v>82</v>
      </c>
      <c r="AY1524" t="s">
        <v>3391</v>
      </c>
      <c r="AZ1524" t="s">
        <v>3393</v>
      </c>
      <c r="BA1524" t="s">
        <v>105</v>
      </c>
      <c r="BB1524">
        <v>77701</v>
      </c>
      <c r="BC1524" t="s">
        <v>87</v>
      </c>
      <c r="BH1524" t="s">
        <v>3394</v>
      </c>
      <c r="BJ1524">
        <v>822892717</v>
      </c>
    </row>
    <row r="1525" spans="1:62" x14ac:dyDescent="0.25">
      <c r="A1525" t="s">
        <v>4859</v>
      </c>
      <c r="B1525" s="2">
        <v>43473</v>
      </c>
      <c r="C1525" t="s">
        <v>63</v>
      </c>
      <c r="D1525" s="3">
        <v>43434.79663636574</v>
      </c>
      <c r="E1525" t="s">
        <v>91</v>
      </c>
      <c r="H1525" t="s">
        <v>4860</v>
      </c>
      <c r="J1525" t="s">
        <v>4861</v>
      </c>
      <c r="K1525" t="s">
        <v>4862</v>
      </c>
      <c r="L1525" t="s">
        <v>3927</v>
      </c>
      <c r="M1525" t="s">
        <v>105</v>
      </c>
      <c r="N1525">
        <v>78006</v>
      </c>
      <c r="O1525" t="s">
        <v>70</v>
      </c>
      <c r="Q1525" t="s">
        <v>4863</v>
      </c>
      <c r="S1525" t="s">
        <v>72</v>
      </c>
      <c r="T1525" t="s">
        <v>2824</v>
      </c>
      <c r="U1525" t="s">
        <v>4073</v>
      </c>
      <c r="V1525" t="s">
        <v>642</v>
      </c>
      <c r="W1525" t="s">
        <v>105</v>
      </c>
      <c r="X1525" t="s">
        <v>1197</v>
      </c>
      <c r="Y1525" t="str">
        <f>"47-2061"</f>
        <v>47-2061</v>
      </c>
      <c r="Z1525" t="s">
        <v>326</v>
      </c>
      <c r="AA1525">
        <v>238990</v>
      </c>
      <c r="AB1525">
        <v>4</v>
      </c>
      <c r="AD1525" t="s">
        <v>79</v>
      </c>
      <c r="AE1525" t="s">
        <v>95</v>
      </c>
      <c r="AF1525">
        <v>40</v>
      </c>
      <c r="AG1525" s="4">
        <v>0.29166666666666669</v>
      </c>
      <c r="AH1525" s="4">
        <v>0.70833333333333337</v>
      </c>
      <c r="AI1525" s="5">
        <v>15.07</v>
      </c>
      <c r="AJ1525">
        <v>22.61</v>
      </c>
      <c r="AL1525" t="s">
        <v>81</v>
      </c>
      <c r="AM1525" t="s">
        <v>82</v>
      </c>
      <c r="AO1525" t="s">
        <v>83</v>
      </c>
      <c r="AR1525" t="s">
        <v>82</v>
      </c>
      <c r="AT1525" t="s">
        <v>82</v>
      </c>
      <c r="AW1525" t="s">
        <v>82</v>
      </c>
      <c r="AY1525" t="s">
        <v>3927</v>
      </c>
      <c r="AZ1525" t="s">
        <v>4864</v>
      </c>
      <c r="BA1525" t="s">
        <v>105</v>
      </c>
      <c r="BB1525">
        <v>78006</v>
      </c>
      <c r="BC1525" t="s">
        <v>79</v>
      </c>
      <c r="BH1525" t="s">
        <v>4865</v>
      </c>
      <c r="BJ1525">
        <v>10838226</v>
      </c>
    </row>
    <row r="1526" spans="1:62" x14ac:dyDescent="0.25">
      <c r="A1526" t="s">
        <v>4948</v>
      </c>
      <c r="B1526" s="2">
        <v>43473</v>
      </c>
      <c r="C1526" t="s">
        <v>63</v>
      </c>
      <c r="D1526" s="3">
        <v>43392.545779826389</v>
      </c>
      <c r="E1526" t="s">
        <v>117</v>
      </c>
      <c r="H1526" t="s">
        <v>4949</v>
      </c>
      <c r="I1526" t="s">
        <v>4950</v>
      </c>
      <c r="J1526" t="s">
        <v>4951</v>
      </c>
      <c r="K1526" t="s">
        <v>67</v>
      </c>
      <c r="L1526" t="s">
        <v>4952</v>
      </c>
      <c r="M1526" t="s">
        <v>105</v>
      </c>
      <c r="N1526">
        <v>78624</v>
      </c>
      <c r="O1526" t="s">
        <v>70</v>
      </c>
      <c r="P1526" t="s">
        <v>67</v>
      </c>
      <c r="Q1526" t="s">
        <v>4953</v>
      </c>
      <c r="S1526" t="s">
        <v>72</v>
      </c>
      <c r="T1526" t="s">
        <v>4954</v>
      </c>
      <c r="U1526" t="s">
        <v>4955</v>
      </c>
      <c r="V1526" t="s">
        <v>3178</v>
      </c>
      <c r="W1526" t="s">
        <v>86</v>
      </c>
      <c r="X1526" t="s">
        <v>1427</v>
      </c>
      <c r="Y1526" t="str">
        <f>"37-2012"</f>
        <v>37-2012</v>
      </c>
      <c r="Z1526" t="s">
        <v>373</v>
      </c>
      <c r="AA1526">
        <v>713910</v>
      </c>
      <c r="AB1526">
        <v>4</v>
      </c>
      <c r="AD1526" t="s">
        <v>79</v>
      </c>
      <c r="AE1526" t="s">
        <v>95</v>
      </c>
      <c r="AF1526">
        <v>40</v>
      </c>
      <c r="AG1526" s="4">
        <v>0.375</v>
      </c>
      <c r="AH1526" s="4">
        <v>0.75</v>
      </c>
      <c r="AI1526" s="6">
        <v>15</v>
      </c>
      <c r="AJ1526">
        <v>22.5</v>
      </c>
      <c r="AL1526" t="s">
        <v>81</v>
      </c>
      <c r="AM1526" t="s">
        <v>82</v>
      </c>
      <c r="AO1526" t="s">
        <v>83</v>
      </c>
      <c r="AP1526" t="s">
        <v>67</v>
      </c>
      <c r="AQ1526" t="s">
        <v>67</v>
      </c>
      <c r="AR1526" t="s">
        <v>82</v>
      </c>
      <c r="AT1526" t="s">
        <v>82</v>
      </c>
      <c r="AW1526" t="s">
        <v>82</v>
      </c>
      <c r="AY1526" t="s">
        <v>4952</v>
      </c>
      <c r="AZ1526" t="s">
        <v>4956</v>
      </c>
      <c r="BA1526" t="s">
        <v>105</v>
      </c>
      <c r="BB1526">
        <v>78624</v>
      </c>
      <c r="BC1526" t="s">
        <v>87</v>
      </c>
      <c r="BH1526" t="s">
        <v>4951</v>
      </c>
      <c r="BI1526" t="s">
        <v>67</v>
      </c>
      <c r="BJ1526">
        <v>474784683</v>
      </c>
    </row>
    <row r="1527" spans="1:62" x14ac:dyDescent="0.25">
      <c r="A1527" t="s">
        <v>5229</v>
      </c>
      <c r="B1527" s="2">
        <v>43473</v>
      </c>
      <c r="C1527" t="s">
        <v>63</v>
      </c>
      <c r="D1527" s="3">
        <v>43448.346837696758</v>
      </c>
      <c r="E1527" t="s">
        <v>117</v>
      </c>
      <c r="H1527" t="s">
        <v>5230</v>
      </c>
      <c r="I1527" t="s">
        <v>67</v>
      </c>
      <c r="J1527" t="s">
        <v>5231</v>
      </c>
      <c r="K1527" t="s">
        <v>67</v>
      </c>
      <c r="L1527" t="s">
        <v>5232</v>
      </c>
      <c r="M1527" t="s">
        <v>105</v>
      </c>
      <c r="N1527">
        <v>78852</v>
      </c>
      <c r="O1527" t="s">
        <v>70</v>
      </c>
      <c r="P1527" t="s">
        <v>67</v>
      </c>
      <c r="Q1527" t="s">
        <v>5233</v>
      </c>
      <c r="R1527">
        <v>304</v>
      </c>
      <c r="S1527" t="s">
        <v>82</v>
      </c>
      <c r="U1527" t="s">
        <v>92</v>
      </c>
      <c r="X1527" t="s">
        <v>661</v>
      </c>
      <c r="Y1527" t="str">
        <f>"53-3032"</f>
        <v>53-3032</v>
      </c>
      <c r="Z1527" t="s">
        <v>157</v>
      </c>
      <c r="AA1527">
        <v>48412</v>
      </c>
      <c r="AB1527">
        <v>12</v>
      </c>
      <c r="AD1527" t="s">
        <v>79</v>
      </c>
      <c r="AE1527" t="s">
        <v>95</v>
      </c>
      <c r="AF1527">
        <v>40</v>
      </c>
      <c r="AG1527" s="4">
        <v>0.375</v>
      </c>
      <c r="AH1527" s="4">
        <v>0.75</v>
      </c>
      <c r="AI1527" s="5">
        <v>18.48</v>
      </c>
      <c r="AJ1527">
        <v>0</v>
      </c>
      <c r="AL1527" t="s">
        <v>81</v>
      </c>
      <c r="AM1527" t="s">
        <v>82</v>
      </c>
      <c r="AO1527" t="s">
        <v>83</v>
      </c>
      <c r="AP1527" t="s">
        <v>158</v>
      </c>
      <c r="AQ1527" t="s">
        <v>158</v>
      </c>
      <c r="AR1527" t="s">
        <v>82</v>
      </c>
      <c r="AT1527" t="s">
        <v>72</v>
      </c>
      <c r="AU1527">
        <v>1</v>
      </c>
      <c r="AV1527" t="s">
        <v>5234</v>
      </c>
      <c r="AW1527" t="s">
        <v>72</v>
      </c>
      <c r="AX1527">
        <v>36</v>
      </c>
      <c r="AY1527" t="s">
        <v>5232</v>
      </c>
      <c r="AZ1527" t="s">
        <v>5235</v>
      </c>
      <c r="BA1527" t="s">
        <v>105</v>
      </c>
      <c r="BB1527">
        <v>78853</v>
      </c>
      <c r="BC1527" t="s">
        <v>79</v>
      </c>
      <c r="BH1527" t="s">
        <v>5236</v>
      </c>
      <c r="BI1527" t="s">
        <v>5237</v>
      </c>
      <c r="BJ1527">
        <v>272848294</v>
      </c>
    </row>
    <row r="1528" spans="1:62" x14ac:dyDescent="0.25">
      <c r="A1528" t="s">
        <v>5384</v>
      </c>
      <c r="B1528" s="2">
        <v>43473</v>
      </c>
      <c r="C1528" t="s">
        <v>63</v>
      </c>
      <c r="D1528" s="3">
        <v>43438.401163981478</v>
      </c>
      <c r="E1528" t="s">
        <v>117</v>
      </c>
      <c r="H1528" t="s">
        <v>5385</v>
      </c>
      <c r="J1528" t="s">
        <v>5386</v>
      </c>
      <c r="L1528" t="s">
        <v>5387</v>
      </c>
      <c r="M1528" t="s">
        <v>232</v>
      </c>
      <c r="N1528">
        <v>10454</v>
      </c>
      <c r="O1528" t="s">
        <v>70</v>
      </c>
      <c r="Q1528" t="s">
        <v>5388</v>
      </c>
      <c r="S1528" t="s">
        <v>82</v>
      </c>
      <c r="U1528" t="s">
        <v>92</v>
      </c>
      <c r="X1528" t="s">
        <v>5389</v>
      </c>
      <c r="Y1528" t="str">
        <f>"53-7062"</f>
        <v>53-7062</v>
      </c>
      <c r="Z1528" t="s">
        <v>337</v>
      </c>
      <c r="AA1528">
        <v>484210</v>
      </c>
      <c r="AB1528">
        <v>90</v>
      </c>
      <c r="AD1528" t="s">
        <v>79</v>
      </c>
      <c r="AE1528" t="s">
        <v>80</v>
      </c>
      <c r="AF1528">
        <v>40</v>
      </c>
      <c r="AG1528" s="4">
        <v>0.375</v>
      </c>
      <c r="AH1528" s="4">
        <v>0.83333333333333337</v>
      </c>
      <c r="AI1528" s="5">
        <v>15.09</v>
      </c>
      <c r="AJ1528">
        <v>22.64</v>
      </c>
      <c r="AL1528" t="s">
        <v>81</v>
      </c>
      <c r="AM1528" t="s">
        <v>82</v>
      </c>
      <c r="AO1528" t="s">
        <v>83</v>
      </c>
      <c r="AR1528" t="s">
        <v>82</v>
      </c>
      <c r="AT1528" t="s">
        <v>72</v>
      </c>
      <c r="AU1528">
        <v>1</v>
      </c>
      <c r="AV1528" t="s">
        <v>5390</v>
      </c>
      <c r="AW1528" t="s">
        <v>82</v>
      </c>
      <c r="AY1528" t="s">
        <v>5387</v>
      </c>
      <c r="AZ1528" t="s">
        <v>232</v>
      </c>
      <c r="BA1528" t="s">
        <v>232</v>
      </c>
      <c r="BB1528">
        <v>10454</v>
      </c>
      <c r="BC1528" t="s">
        <v>79</v>
      </c>
      <c r="BH1528" t="s">
        <v>5391</v>
      </c>
      <c r="BJ1528">
        <v>133632898</v>
      </c>
    </row>
    <row r="1529" spans="1:62" x14ac:dyDescent="0.25">
      <c r="A1529" t="s">
        <v>5862</v>
      </c>
      <c r="B1529" s="2">
        <v>43473</v>
      </c>
      <c r="C1529" t="s">
        <v>63</v>
      </c>
      <c r="D1529" s="3">
        <v>43406.840887245373</v>
      </c>
      <c r="E1529" t="s">
        <v>91</v>
      </c>
      <c r="H1529" t="s">
        <v>5863</v>
      </c>
      <c r="J1529" t="s">
        <v>5864</v>
      </c>
      <c r="L1529" t="s">
        <v>5865</v>
      </c>
      <c r="M1529" t="s">
        <v>105</v>
      </c>
      <c r="N1529">
        <v>78628</v>
      </c>
      <c r="O1529" t="s">
        <v>70</v>
      </c>
      <c r="Q1529" t="s">
        <v>5866</v>
      </c>
      <c r="S1529" t="s">
        <v>72</v>
      </c>
      <c r="T1529" t="s">
        <v>1791</v>
      </c>
      <c r="U1529" t="s">
        <v>911</v>
      </c>
      <c r="V1529" t="s">
        <v>863</v>
      </c>
      <c r="W1529" t="s">
        <v>105</v>
      </c>
      <c r="X1529" t="s">
        <v>1758</v>
      </c>
      <c r="Y1529" t="str">
        <f>"47-5051"</f>
        <v>47-5051</v>
      </c>
      <c r="Z1529" t="s">
        <v>1474</v>
      </c>
      <c r="AA1529">
        <v>212312</v>
      </c>
      <c r="AB1529">
        <v>10</v>
      </c>
      <c r="AD1529" t="s">
        <v>79</v>
      </c>
      <c r="AE1529" t="s">
        <v>95</v>
      </c>
      <c r="AF1529">
        <v>40</v>
      </c>
      <c r="AG1529" s="4">
        <v>0.29166666666666669</v>
      </c>
      <c r="AH1529" s="4">
        <v>0.66666666666666663</v>
      </c>
      <c r="AI1529" s="5">
        <v>19.62</v>
      </c>
      <c r="AJ1529">
        <v>29.43</v>
      </c>
      <c r="AL1529" t="s">
        <v>81</v>
      </c>
      <c r="AM1529" t="s">
        <v>82</v>
      </c>
      <c r="AO1529" t="s">
        <v>83</v>
      </c>
      <c r="AR1529" t="s">
        <v>82</v>
      </c>
      <c r="AT1529" t="s">
        <v>82</v>
      </c>
      <c r="AW1529" t="s">
        <v>82</v>
      </c>
      <c r="AY1529" t="s">
        <v>5837</v>
      </c>
      <c r="AZ1529" t="s">
        <v>2062</v>
      </c>
      <c r="BA1529" t="s">
        <v>105</v>
      </c>
      <c r="BB1529">
        <v>76537</v>
      </c>
      <c r="BC1529" t="s">
        <v>87</v>
      </c>
      <c r="BH1529" t="s">
        <v>5867</v>
      </c>
      <c r="BJ1529">
        <v>463147762</v>
      </c>
    </row>
    <row r="1530" spans="1:62" x14ac:dyDescent="0.25">
      <c r="A1530" t="s">
        <v>6400</v>
      </c>
      <c r="B1530" s="2">
        <v>43473</v>
      </c>
      <c r="C1530" t="s">
        <v>63</v>
      </c>
      <c r="D1530" s="3">
        <v>43419.417572303239</v>
      </c>
      <c r="E1530" t="s">
        <v>117</v>
      </c>
      <c r="H1530" t="s">
        <v>6401</v>
      </c>
      <c r="J1530" t="s">
        <v>6402</v>
      </c>
      <c r="L1530" t="s">
        <v>6403</v>
      </c>
      <c r="M1530" t="s">
        <v>859</v>
      </c>
      <c r="N1530">
        <v>98597</v>
      </c>
      <c r="O1530" t="s">
        <v>70</v>
      </c>
      <c r="Q1530" t="s">
        <v>6404</v>
      </c>
      <c r="S1530" t="s">
        <v>72</v>
      </c>
      <c r="T1530" t="s">
        <v>6405</v>
      </c>
      <c r="U1530" t="s">
        <v>6406</v>
      </c>
      <c r="V1530" t="s">
        <v>4500</v>
      </c>
      <c r="W1530" t="s">
        <v>859</v>
      </c>
      <c r="X1530" t="s">
        <v>6295</v>
      </c>
      <c r="Y1530" t="str">
        <f>"47-2021"</f>
        <v>47-2021</v>
      </c>
      <c r="Z1530" t="s">
        <v>6266</v>
      </c>
      <c r="AA1530">
        <v>23814</v>
      </c>
      <c r="AB1530">
        <v>25</v>
      </c>
      <c r="AD1530" t="s">
        <v>79</v>
      </c>
      <c r="AE1530" t="s">
        <v>95</v>
      </c>
      <c r="AF1530">
        <v>40</v>
      </c>
      <c r="AG1530" s="4">
        <v>0.33333333333333331</v>
      </c>
      <c r="AH1530" s="4">
        <v>0.70833333333333337</v>
      </c>
      <c r="AI1530" s="5">
        <v>43.54</v>
      </c>
      <c r="AJ1530">
        <v>65.31</v>
      </c>
      <c r="AL1530" t="s">
        <v>81</v>
      </c>
      <c r="AM1530" t="s">
        <v>82</v>
      </c>
      <c r="AO1530" t="s">
        <v>213</v>
      </c>
      <c r="AP1530" t="s">
        <v>67</v>
      </c>
      <c r="AQ1530" t="s">
        <v>67</v>
      </c>
      <c r="AR1530" t="s">
        <v>82</v>
      </c>
      <c r="AT1530" t="s">
        <v>72</v>
      </c>
      <c r="AU1530">
        <v>36</v>
      </c>
      <c r="AV1530" t="s">
        <v>6407</v>
      </c>
      <c r="AW1530" t="s">
        <v>72</v>
      </c>
      <c r="AX1530">
        <v>24</v>
      </c>
      <c r="AY1530" t="s">
        <v>4574</v>
      </c>
      <c r="AZ1530" t="s">
        <v>2987</v>
      </c>
      <c r="BA1530" t="s">
        <v>859</v>
      </c>
      <c r="BB1530">
        <v>98115</v>
      </c>
      <c r="BC1530" t="s">
        <v>87</v>
      </c>
      <c r="BH1530" t="s">
        <v>6408</v>
      </c>
      <c r="BJ1530">
        <v>911639758</v>
      </c>
    </row>
    <row r="1531" spans="1:62" x14ac:dyDescent="0.25">
      <c r="A1531" t="s">
        <v>6818</v>
      </c>
      <c r="B1531" s="2">
        <v>43473</v>
      </c>
      <c r="C1531" t="s">
        <v>63</v>
      </c>
      <c r="D1531" s="3">
        <v>43406.841865428243</v>
      </c>
      <c r="E1531" t="s">
        <v>91</v>
      </c>
      <c r="H1531" t="s">
        <v>6819</v>
      </c>
      <c r="J1531" t="s">
        <v>6820</v>
      </c>
      <c r="L1531" t="s">
        <v>5243</v>
      </c>
      <c r="M1531" t="s">
        <v>105</v>
      </c>
      <c r="N1531">
        <v>78602</v>
      </c>
      <c r="O1531" t="s">
        <v>70</v>
      </c>
      <c r="Q1531" t="s">
        <v>6821</v>
      </c>
      <c r="S1531" t="s">
        <v>72</v>
      </c>
      <c r="T1531" t="s">
        <v>910</v>
      </c>
      <c r="U1531" t="s">
        <v>911</v>
      </c>
      <c r="V1531" t="s">
        <v>863</v>
      </c>
      <c r="W1531" t="s">
        <v>105</v>
      </c>
      <c r="X1531" t="s">
        <v>1197</v>
      </c>
      <c r="Y1531" t="str">
        <f>"47-2061"</f>
        <v>47-2061</v>
      </c>
      <c r="Z1531" t="s">
        <v>326</v>
      </c>
      <c r="AA1531">
        <v>237110</v>
      </c>
      <c r="AB1531">
        <v>9</v>
      </c>
      <c r="AD1531" t="s">
        <v>79</v>
      </c>
      <c r="AE1531" t="s">
        <v>95</v>
      </c>
      <c r="AF1531">
        <v>40</v>
      </c>
      <c r="AG1531" s="4">
        <v>0.29166666666666669</v>
      </c>
      <c r="AH1531" s="4">
        <v>0.66666666666666663</v>
      </c>
      <c r="AI1531" s="5">
        <v>15.07</v>
      </c>
      <c r="AJ1531">
        <v>22.61</v>
      </c>
      <c r="AL1531" t="s">
        <v>81</v>
      </c>
      <c r="AM1531" t="s">
        <v>82</v>
      </c>
      <c r="AO1531" t="s">
        <v>83</v>
      </c>
      <c r="AR1531" t="s">
        <v>82</v>
      </c>
      <c r="AT1531" t="s">
        <v>82</v>
      </c>
      <c r="AW1531" t="s">
        <v>82</v>
      </c>
      <c r="AY1531" t="s">
        <v>5243</v>
      </c>
      <c r="AZ1531" t="s">
        <v>5243</v>
      </c>
      <c r="BA1531" t="s">
        <v>105</v>
      </c>
      <c r="BB1531">
        <v>78602</v>
      </c>
      <c r="BC1531" t="s">
        <v>79</v>
      </c>
      <c r="BH1531" t="s">
        <v>6822</v>
      </c>
      <c r="BI1531" t="s">
        <v>6823</v>
      </c>
      <c r="BJ1531">
        <v>742184893</v>
      </c>
    </row>
    <row r="1532" spans="1:62" x14ac:dyDescent="0.25">
      <c r="A1532" t="s">
        <v>7491</v>
      </c>
      <c r="B1532" s="2">
        <v>43473</v>
      </c>
      <c r="C1532" t="s">
        <v>63</v>
      </c>
      <c r="D1532" s="3">
        <v>43407.227742939816</v>
      </c>
      <c r="E1532" t="s">
        <v>64</v>
      </c>
      <c r="F1532" s="2">
        <v>43497</v>
      </c>
      <c r="G1532" s="2">
        <v>43770</v>
      </c>
      <c r="H1532" t="s">
        <v>7492</v>
      </c>
      <c r="J1532" t="s">
        <v>7493</v>
      </c>
      <c r="L1532" t="s">
        <v>6815</v>
      </c>
      <c r="M1532" t="s">
        <v>105</v>
      </c>
      <c r="N1532">
        <v>77433</v>
      </c>
      <c r="O1532" t="s">
        <v>70</v>
      </c>
      <c r="Q1532" t="s">
        <v>7494</v>
      </c>
      <c r="S1532" t="s">
        <v>72</v>
      </c>
      <c r="T1532" t="s">
        <v>7495</v>
      </c>
      <c r="U1532" t="s">
        <v>6225</v>
      </c>
      <c r="V1532" t="s">
        <v>738</v>
      </c>
      <c r="W1532" t="s">
        <v>105</v>
      </c>
      <c r="X1532" t="s">
        <v>2708</v>
      </c>
      <c r="Y1532" t="str">
        <f>"37-3011"</f>
        <v>37-3011</v>
      </c>
      <c r="Z1532" t="s">
        <v>94</v>
      </c>
      <c r="AA1532">
        <v>561730</v>
      </c>
      <c r="AB1532">
        <v>14</v>
      </c>
      <c r="AC1532">
        <v>14</v>
      </c>
      <c r="AD1532" t="s">
        <v>79</v>
      </c>
      <c r="AE1532" t="s">
        <v>95</v>
      </c>
      <c r="AF1532">
        <v>40</v>
      </c>
      <c r="AG1532" s="4">
        <v>0.29166666666666669</v>
      </c>
      <c r="AH1532" s="4">
        <v>0.66666666666666663</v>
      </c>
      <c r="AI1532" s="5">
        <v>13.44</v>
      </c>
      <c r="AJ1532">
        <v>20.16</v>
      </c>
      <c r="AL1532" t="s">
        <v>81</v>
      </c>
      <c r="AM1532" t="s">
        <v>82</v>
      </c>
      <c r="AO1532" t="s">
        <v>83</v>
      </c>
      <c r="AR1532" t="s">
        <v>82</v>
      </c>
      <c r="AT1532" t="s">
        <v>82</v>
      </c>
      <c r="AW1532" t="s">
        <v>72</v>
      </c>
      <c r="AX1532">
        <v>3</v>
      </c>
      <c r="AY1532" t="s">
        <v>6815</v>
      </c>
      <c r="AZ1532" t="s">
        <v>3292</v>
      </c>
      <c r="BA1532" t="s">
        <v>105</v>
      </c>
      <c r="BB1532">
        <v>77433</v>
      </c>
      <c r="BC1532" t="s">
        <v>79</v>
      </c>
      <c r="BH1532" t="s">
        <v>7493</v>
      </c>
      <c r="BJ1532">
        <v>760629196</v>
      </c>
    </row>
    <row r="1533" spans="1:62" x14ac:dyDescent="0.25">
      <c r="A1533" t="s">
        <v>8304</v>
      </c>
      <c r="B1533" s="2">
        <v>43473</v>
      </c>
      <c r="C1533" t="s">
        <v>63</v>
      </c>
      <c r="D1533" s="3">
        <v>43419.419920300927</v>
      </c>
      <c r="E1533" t="s">
        <v>117</v>
      </c>
      <c r="H1533" t="s">
        <v>8305</v>
      </c>
      <c r="J1533" t="s">
        <v>8306</v>
      </c>
      <c r="L1533" t="s">
        <v>8307</v>
      </c>
      <c r="M1533" t="s">
        <v>859</v>
      </c>
      <c r="N1533">
        <v>98444</v>
      </c>
      <c r="O1533" t="s">
        <v>70</v>
      </c>
      <c r="Q1533" t="s">
        <v>8308</v>
      </c>
      <c r="S1533" t="s">
        <v>72</v>
      </c>
      <c r="T1533" t="s">
        <v>6405</v>
      </c>
      <c r="U1533" t="s">
        <v>6406</v>
      </c>
      <c r="V1533" t="s">
        <v>4500</v>
      </c>
      <c r="W1533" t="s">
        <v>859</v>
      </c>
      <c r="X1533" t="s">
        <v>6295</v>
      </c>
      <c r="Y1533" t="str">
        <f>"47-2021"</f>
        <v>47-2021</v>
      </c>
      <c r="Z1533" t="s">
        <v>6266</v>
      </c>
      <c r="AA1533">
        <v>238140</v>
      </c>
      <c r="AB1533">
        <v>30</v>
      </c>
      <c r="AD1533" t="s">
        <v>79</v>
      </c>
      <c r="AE1533" t="s">
        <v>95</v>
      </c>
      <c r="AF1533">
        <v>40</v>
      </c>
      <c r="AG1533" s="4">
        <v>0.33333333333333331</v>
      </c>
      <c r="AH1533" s="4">
        <v>0.70833333333333337</v>
      </c>
      <c r="AI1533" s="5">
        <v>43.54</v>
      </c>
      <c r="AJ1533">
        <v>65.31</v>
      </c>
      <c r="AL1533" t="s">
        <v>81</v>
      </c>
      <c r="AM1533" t="s">
        <v>82</v>
      </c>
      <c r="AO1533" t="s">
        <v>213</v>
      </c>
      <c r="AP1533" t="s">
        <v>67</v>
      </c>
      <c r="AQ1533" t="s">
        <v>67</v>
      </c>
      <c r="AR1533" t="s">
        <v>82</v>
      </c>
      <c r="AT1533" t="s">
        <v>72</v>
      </c>
      <c r="AU1533">
        <v>36</v>
      </c>
      <c r="AV1533" t="s">
        <v>8309</v>
      </c>
      <c r="AW1533" t="s">
        <v>72</v>
      </c>
      <c r="AX1533">
        <v>12</v>
      </c>
      <c r="AY1533" t="s">
        <v>8310</v>
      </c>
      <c r="AZ1533" t="s">
        <v>8311</v>
      </c>
      <c r="BA1533" t="s">
        <v>859</v>
      </c>
      <c r="BB1533">
        <v>98445</v>
      </c>
      <c r="BC1533" t="s">
        <v>79</v>
      </c>
      <c r="BH1533" t="s">
        <v>8312</v>
      </c>
      <c r="BJ1533">
        <v>550810066</v>
      </c>
    </row>
    <row r="1534" spans="1:62" x14ac:dyDescent="0.25">
      <c r="A1534" t="s">
        <v>8350</v>
      </c>
      <c r="B1534" s="2">
        <v>43473</v>
      </c>
      <c r="C1534" t="s">
        <v>63</v>
      </c>
      <c r="D1534" s="3">
        <v>43420.57797539352</v>
      </c>
      <c r="E1534" t="s">
        <v>117</v>
      </c>
      <c r="H1534" t="s">
        <v>8351</v>
      </c>
      <c r="J1534" t="s">
        <v>8352</v>
      </c>
      <c r="L1534" t="s">
        <v>8353</v>
      </c>
      <c r="M1534" t="s">
        <v>859</v>
      </c>
      <c r="N1534">
        <v>98045</v>
      </c>
      <c r="O1534" t="s">
        <v>70</v>
      </c>
      <c r="Q1534" t="s">
        <v>8354</v>
      </c>
      <c r="S1534" t="s">
        <v>72</v>
      </c>
      <c r="T1534" t="s">
        <v>6405</v>
      </c>
      <c r="U1534" t="s">
        <v>6406</v>
      </c>
      <c r="V1534" t="s">
        <v>4500</v>
      </c>
      <c r="W1534" t="s">
        <v>859</v>
      </c>
      <c r="X1534" t="s">
        <v>6295</v>
      </c>
      <c r="Y1534" t="str">
        <f>"47-2021"</f>
        <v>47-2021</v>
      </c>
      <c r="Z1534" t="s">
        <v>6266</v>
      </c>
      <c r="AA1534">
        <v>238140</v>
      </c>
      <c r="AB1534">
        <v>22</v>
      </c>
      <c r="AD1534" t="s">
        <v>79</v>
      </c>
      <c r="AE1534" t="s">
        <v>95</v>
      </c>
      <c r="AF1534">
        <v>40</v>
      </c>
      <c r="AG1534" s="4">
        <v>0.33333333333333331</v>
      </c>
      <c r="AH1534" s="4">
        <v>0.70833333333333337</v>
      </c>
      <c r="AI1534" s="5">
        <v>43.54</v>
      </c>
      <c r="AJ1534">
        <v>65.31</v>
      </c>
      <c r="AL1534" t="s">
        <v>81</v>
      </c>
      <c r="AM1534" t="s">
        <v>82</v>
      </c>
      <c r="AO1534" t="s">
        <v>213</v>
      </c>
      <c r="AP1534" t="s">
        <v>67</v>
      </c>
      <c r="AQ1534" t="s">
        <v>67</v>
      </c>
      <c r="AR1534" t="s">
        <v>82</v>
      </c>
      <c r="AT1534" t="s">
        <v>72</v>
      </c>
      <c r="AU1534">
        <v>36</v>
      </c>
      <c r="AV1534" t="s">
        <v>8309</v>
      </c>
      <c r="AW1534" t="s">
        <v>72</v>
      </c>
      <c r="AX1534">
        <v>12</v>
      </c>
      <c r="AY1534" t="s">
        <v>4574</v>
      </c>
      <c r="AZ1534" t="s">
        <v>8355</v>
      </c>
      <c r="BA1534" t="s">
        <v>859</v>
      </c>
      <c r="BB1534">
        <v>98122</v>
      </c>
      <c r="BC1534" t="s">
        <v>87</v>
      </c>
      <c r="BH1534" t="s">
        <v>8356</v>
      </c>
      <c r="BJ1534">
        <v>820403473</v>
      </c>
    </row>
    <row r="1535" spans="1:62" x14ac:dyDescent="0.25">
      <c r="A1535" t="s">
        <v>8368</v>
      </c>
      <c r="B1535" s="2">
        <v>43473</v>
      </c>
      <c r="C1535" t="s">
        <v>63</v>
      </c>
      <c r="D1535" s="3">
        <v>43420.572577291663</v>
      </c>
      <c r="E1535" t="s">
        <v>117</v>
      </c>
      <c r="H1535" t="s">
        <v>8369</v>
      </c>
      <c r="J1535" t="s">
        <v>8370</v>
      </c>
      <c r="L1535" t="s">
        <v>8371</v>
      </c>
      <c r="M1535" t="s">
        <v>859</v>
      </c>
      <c r="N1535">
        <v>98204</v>
      </c>
      <c r="O1535" t="s">
        <v>70</v>
      </c>
      <c r="Q1535" t="s">
        <v>8372</v>
      </c>
      <c r="S1535" t="s">
        <v>72</v>
      </c>
      <c r="T1535" t="s">
        <v>6405</v>
      </c>
      <c r="U1535" t="s">
        <v>6406</v>
      </c>
      <c r="V1535" t="s">
        <v>4500</v>
      </c>
      <c r="W1535" t="s">
        <v>859</v>
      </c>
      <c r="X1535" t="s">
        <v>6295</v>
      </c>
      <c r="Y1535" t="str">
        <f>"47-2021"</f>
        <v>47-2021</v>
      </c>
      <c r="Z1535" t="s">
        <v>6266</v>
      </c>
      <c r="AA1535">
        <v>238140</v>
      </c>
      <c r="AB1535">
        <v>10</v>
      </c>
      <c r="AD1535" t="s">
        <v>79</v>
      </c>
      <c r="AE1535" t="s">
        <v>95</v>
      </c>
      <c r="AF1535">
        <v>40</v>
      </c>
      <c r="AG1535" s="4">
        <v>0.33333333333333331</v>
      </c>
      <c r="AH1535" s="4">
        <v>0.70833333333333337</v>
      </c>
      <c r="AI1535" s="5">
        <v>43.54</v>
      </c>
      <c r="AJ1535">
        <v>65.31</v>
      </c>
      <c r="AL1535" t="s">
        <v>81</v>
      </c>
      <c r="AM1535" t="s">
        <v>82</v>
      </c>
      <c r="AO1535" t="s">
        <v>213</v>
      </c>
      <c r="AP1535" t="s">
        <v>67</v>
      </c>
      <c r="AQ1535" t="s">
        <v>67</v>
      </c>
      <c r="AR1535" t="s">
        <v>82</v>
      </c>
      <c r="AT1535" t="s">
        <v>72</v>
      </c>
      <c r="AU1535">
        <v>36</v>
      </c>
      <c r="AV1535" t="s">
        <v>8309</v>
      </c>
      <c r="AW1535" t="s">
        <v>72</v>
      </c>
      <c r="AX1535">
        <v>12</v>
      </c>
      <c r="AY1535" t="s">
        <v>2355</v>
      </c>
      <c r="AZ1535" t="s">
        <v>8373</v>
      </c>
      <c r="BA1535" t="s">
        <v>859</v>
      </c>
      <c r="BB1535">
        <v>98223</v>
      </c>
      <c r="BC1535" t="s">
        <v>79</v>
      </c>
      <c r="BH1535" t="s">
        <v>8374</v>
      </c>
      <c r="BJ1535">
        <v>911744903</v>
      </c>
    </row>
    <row r="1536" spans="1:62" x14ac:dyDescent="0.25">
      <c r="A1536" t="s">
        <v>8963</v>
      </c>
      <c r="B1536" s="2">
        <v>43473</v>
      </c>
      <c r="C1536" t="s">
        <v>63</v>
      </c>
      <c r="D1536" s="3">
        <v>43407.264094918981</v>
      </c>
      <c r="E1536" t="s">
        <v>64</v>
      </c>
      <c r="F1536" s="2">
        <v>43497</v>
      </c>
      <c r="G1536" s="2">
        <v>43770</v>
      </c>
      <c r="H1536" t="s">
        <v>8964</v>
      </c>
      <c r="J1536" t="s">
        <v>8965</v>
      </c>
      <c r="L1536" t="s">
        <v>795</v>
      </c>
      <c r="M1536" t="s">
        <v>105</v>
      </c>
      <c r="N1536">
        <v>78263</v>
      </c>
      <c r="O1536" t="s">
        <v>70</v>
      </c>
      <c r="Q1536" t="s">
        <v>8966</v>
      </c>
      <c r="S1536" t="s">
        <v>72</v>
      </c>
      <c r="T1536" t="s">
        <v>1855</v>
      </c>
      <c r="U1536" t="s">
        <v>1856</v>
      </c>
      <c r="V1536" t="s">
        <v>863</v>
      </c>
      <c r="W1536" t="s">
        <v>105</v>
      </c>
      <c r="X1536" t="s">
        <v>3248</v>
      </c>
      <c r="Y1536" t="str">
        <f>"37-3011"</f>
        <v>37-3011</v>
      </c>
      <c r="Z1536" t="s">
        <v>94</v>
      </c>
      <c r="AA1536">
        <v>561730</v>
      </c>
      <c r="AB1536">
        <v>24</v>
      </c>
      <c r="AC1536">
        <v>24</v>
      </c>
      <c r="AD1536" t="s">
        <v>79</v>
      </c>
      <c r="AE1536" t="s">
        <v>95</v>
      </c>
      <c r="AF1536">
        <v>40</v>
      </c>
      <c r="AG1536" s="4">
        <v>0.29166666666666669</v>
      </c>
      <c r="AH1536" s="4">
        <v>0.66666666666666663</v>
      </c>
      <c r="AI1536" s="5">
        <v>13.02</v>
      </c>
      <c r="AJ1536">
        <v>19.53</v>
      </c>
      <c r="AL1536" t="s">
        <v>81</v>
      </c>
      <c r="AM1536" t="s">
        <v>82</v>
      </c>
      <c r="AO1536" t="s">
        <v>83</v>
      </c>
      <c r="AR1536" t="s">
        <v>82</v>
      </c>
      <c r="AT1536" t="s">
        <v>82</v>
      </c>
      <c r="AW1536" t="s">
        <v>72</v>
      </c>
      <c r="AX1536">
        <v>3</v>
      </c>
      <c r="AY1536" t="s">
        <v>795</v>
      </c>
      <c r="AZ1536" t="s">
        <v>797</v>
      </c>
      <c r="BA1536" t="s">
        <v>105</v>
      </c>
      <c r="BB1536">
        <v>78263</v>
      </c>
      <c r="BC1536" t="s">
        <v>79</v>
      </c>
      <c r="BH1536" t="s">
        <v>8965</v>
      </c>
      <c r="BJ1536">
        <v>900804990</v>
      </c>
    </row>
    <row r="1537" spans="1:62" x14ac:dyDescent="0.25">
      <c r="A1537" t="s">
        <v>8999</v>
      </c>
      <c r="B1537" s="2">
        <v>43473</v>
      </c>
      <c r="C1537" t="s">
        <v>63</v>
      </c>
      <c r="D1537" s="3">
        <v>43407.259986064812</v>
      </c>
      <c r="E1537" t="s">
        <v>64</v>
      </c>
      <c r="F1537" s="2">
        <v>43497</v>
      </c>
      <c r="G1537" s="2">
        <v>43770</v>
      </c>
      <c r="H1537" t="s">
        <v>8964</v>
      </c>
      <c r="J1537" t="s">
        <v>9000</v>
      </c>
      <c r="L1537" t="s">
        <v>738</v>
      </c>
      <c r="M1537" t="s">
        <v>105</v>
      </c>
      <c r="N1537">
        <v>78644</v>
      </c>
      <c r="O1537" t="s">
        <v>70</v>
      </c>
      <c r="Q1537" t="s">
        <v>8966</v>
      </c>
      <c r="S1537" t="s">
        <v>72</v>
      </c>
      <c r="T1537" t="s">
        <v>1855</v>
      </c>
      <c r="U1537" t="s">
        <v>1856</v>
      </c>
      <c r="V1537" t="s">
        <v>863</v>
      </c>
      <c r="W1537" t="s">
        <v>105</v>
      </c>
      <c r="X1537" t="s">
        <v>3248</v>
      </c>
      <c r="Y1537" t="str">
        <f>"37-3011"</f>
        <v>37-3011</v>
      </c>
      <c r="Z1537" t="s">
        <v>94</v>
      </c>
      <c r="AA1537">
        <v>561730</v>
      </c>
      <c r="AB1537">
        <v>8</v>
      </c>
      <c r="AC1537">
        <v>8</v>
      </c>
      <c r="AD1537" t="s">
        <v>79</v>
      </c>
      <c r="AE1537" t="s">
        <v>95</v>
      </c>
      <c r="AF1537">
        <v>40</v>
      </c>
      <c r="AG1537" s="4">
        <v>0.29166666666666669</v>
      </c>
      <c r="AH1537" s="4">
        <v>0.66666666666666663</v>
      </c>
      <c r="AI1537" s="5">
        <v>13.91</v>
      </c>
      <c r="AJ1537">
        <v>20.87</v>
      </c>
      <c r="AL1537" t="s">
        <v>81</v>
      </c>
      <c r="AM1537" t="s">
        <v>82</v>
      </c>
      <c r="AO1537" t="s">
        <v>83</v>
      </c>
      <c r="AR1537" t="s">
        <v>82</v>
      </c>
      <c r="AT1537" t="s">
        <v>82</v>
      </c>
      <c r="AW1537" t="s">
        <v>72</v>
      </c>
      <c r="AX1537">
        <v>3</v>
      </c>
      <c r="AY1537" t="s">
        <v>738</v>
      </c>
      <c r="AZ1537" t="s">
        <v>2422</v>
      </c>
      <c r="BA1537" t="s">
        <v>105</v>
      </c>
      <c r="BB1537">
        <v>78644</v>
      </c>
      <c r="BC1537" t="s">
        <v>79</v>
      </c>
      <c r="BH1537" t="s">
        <v>9000</v>
      </c>
      <c r="BJ1537">
        <v>900804990</v>
      </c>
    </row>
    <row r="1538" spans="1:62" x14ac:dyDescent="0.25">
      <c r="A1538" t="s">
        <v>9286</v>
      </c>
      <c r="B1538" s="2">
        <v>43473</v>
      </c>
      <c r="C1538" t="s">
        <v>63</v>
      </c>
      <c r="D1538" s="3">
        <v>43434.791414108797</v>
      </c>
      <c r="E1538" t="s">
        <v>117</v>
      </c>
      <c r="H1538" t="s">
        <v>9287</v>
      </c>
      <c r="J1538" t="s">
        <v>9288</v>
      </c>
      <c r="L1538" t="s">
        <v>9289</v>
      </c>
      <c r="M1538" t="s">
        <v>105</v>
      </c>
      <c r="N1538">
        <v>75117</v>
      </c>
      <c r="O1538" t="s">
        <v>70</v>
      </c>
      <c r="Q1538" t="s">
        <v>9290</v>
      </c>
      <c r="S1538" t="s">
        <v>72</v>
      </c>
      <c r="T1538" t="s">
        <v>1917</v>
      </c>
      <c r="U1538" t="s">
        <v>1918</v>
      </c>
      <c r="V1538" t="s">
        <v>1919</v>
      </c>
      <c r="W1538" t="s">
        <v>105</v>
      </c>
      <c r="X1538" t="s">
        <v>1197</v>
      </c>
      <c r="Y1538" t="str">
        <f>"47-2061"</f>
        <v>47-2061</v>
      </c>
      <c r="Z1538" t="s">
        <v>326</v>
      </c>
      <c r="AA1538">
        <v>238110</v>
      </c>
      <c r="AB1538">
        <v>13</v>
      </c>
      <c r="AD1538" t="s">
        <v>79</v>
      </c>
      <c r="AE1538" t="s">
        <v>95</v>
      </c>
      <c r="AF1538">
        <v>35</v>
      </c>
      <c r="AG1538" s="4">
        <v>0.25</v>
      </c>
      <c r="AH1538" s="4">
        <v>0.70833333333333337</v>
      </c>
      <c r="AI1538" s="5">
        <v>14.71</v>
      </c>
      <c r="AJ1538">
        <v>22.07</v>
      </c>
      <c r="AL1538" t="s">
        <v>81</v>
      </c>
      <c r="AM1538" t="s">
        <v>82</v>
      </c>
      <c r="AO1538" t="s">
        <v>83</v>
      </c>
      <c r="AR1538" t="s">
        <v>82</v>
      </c>
      <c r="AT1538" t="s">
        <v>82</v>
      </c>
      <c r="AW1538" t="s">
        <v>82</v>
      </c>
      <c r="AY1538" t="s">
        <v>9289</v>
      </c>
      <c r="AZ1538" t="s">
        <v>9291</v>
      </c>
      <c r="BA1538" t="s">
        <v>105</v>
      </c>
      <c r="BB1538">
        <v>75117</v>
      </c>
      <c r="BC1538" t="s">
        <v>79</v>
      </c>
      <c r="BH1538" t="s">
        <v>9288</v>
      </c>
      <c r="BJ1538">
        <v>260153258</v>
      </c>
    </row>
    <row r="1539" spans="1:62" x14ac:dyDescent="0.25">
      <c r="A1539" t="s">
        <v>9572</v>
      </c>
      <c r="B1539" s="2">
        <v>43473</v>
      </c>
      <c r="C1539" t="s">
        <v>63</v>
      </c>
      <c r="D1539" s="3">
        <v>43407.243104143519</v>
      </c>
      <c r="E1539" t="s">
        <v>64</v>
      </c>
      <c r="F1539" s="2">
        <v>43497</v>
      </c>
      <c r="G1539" s="2">
        <v>43770</v>
      </c>
      <c r="H1539" t="s">
        <v>9573</v>
      </c>
      <c r="J1539" t="s">
        <v>9574</v>
      </c>
      <c r="L1539" t="s">
        <v>9575</v>
      </c>
      <c r="M1539" t="s">
        <v>774</v>
      </c>
      <c r="N1539">
        <v>81505</v>
      </c>
      <c r="O1539" t="s">
        <v>70</v>
      </c>
      <c r="Q1539" t="s">
        <v>9576</v>
      </c>
      <c r="S1539" t="s">
        <v>72</v>
      </c>
      <c r="T1539" t="s">
        <v>1855</v>
      </c>
      <c r="U1539" t="s">
        <v>1856</v>
      </c>
      <c r="V1539" t="s">
        <v>863</v>
      </c>
      <c r="W1539" t="s">
        <v>105</v>
      </c>
      <c r="X1539" t="s">
        <v>9577</v>
      </c>
      <c r="Y1539" t="str">
        <f>"37-3011"</f>
        <v>37-3011</v>
      </c>
      <c r="Z1539" t="s">
        <v>94</v>
      </c>
      <c r="AA1539">
        <v>561730</v>
      </c>
      <c r="AB1539">
        <v>13</v>
      </c>
      <c r="AC1539">
        <v>13</v>
      </c>
      <c r="AD1539" t="s">
        <v>79</v>
      </c>
      <c r="AE1539" t="s">
        <v>95</v>
      </c>
      <c r="AF1539">
        <v>40</v>
      </c>
      <c r="AG1539" s="4">
        <v>0.33333333333333331</v>
      </c>
      <c r="AH1539" s="4">
        <v>0.70833333333333337</v>
      </c>
      <c r="AI1539" s="5">
        <v>16.18</v>
      </c>
      <c r="AJ1539">
        <v>24.27</v>
      </c>
      <c r="AL1539" t="s">
        <v>81</v>
      </c>
      <c r="AM1539" t="s">
        <v>82</v>
      </c>
      <c r="AO1539" t="s">
        <v>83</v>
      </c>
      <c r="AR1539" t="s">
        <v>82</v>
      </c>
      <c r="AT1539" t="s">
        <v>82</v>
      </c>
      <c r="AW1539" t="s">
        <v>72</v>
      </c>
      <c r="AX1539">
        <v>1</v>
      </c>
      <c r="AY1539" t="s">
        <v>9575</v>
      </c>
      <c r="AZ1539" t="s">
        <v>1773</v>
      </c>
      <c r="BA1539" t="s">
        <v>774</v>
      </c>
      <c r="BB1539">
        <v>81505</v>
      </c>
      <c r="BC1539" t="s">
        <v>79</v>
      </c>
      <c r="BH1539" t="s">
        <v>9574</v>
      </c>
      <c r="BJ1539">
        <v>841328086</v>
      </c>
    </row>
    <row r="1540" spans="1:62" x14ac:dyDescent="0.25">
      <c r="A1540" t="s">
        <v>9622</v>
      </c>
      <c r="B1540" s="2">
        <v>43473</v>
      </c>
      <c r="C1540" t="s">
        <v>63</v>
      </c>
      <c r="D1540" s="3">
        <v>43422.239783321762</v>
      </c>
      <c r="E1540" t="s">
        <v>91</v>
      </c>
      <c r="H1540" t="s">
        <v>9623</v>
      </c>
      <c r="J1540" t="s">
        <v>9624</v>
      </c>
      <c r="L1540" t="s">
        <v>1003</v>
      </c>
      <c r="M1540" t="s">
        <v>105</v>
      </c>
      <c r="N1540">
        <v>75482</v>
      </c>
      <c r="O1540" t="s">
        <v>70</v>
      </c>
      <c r="Q1540" t="s">
        <v>9625</v>
      </c>
      <c r="S1540" t="s">
        <v>72</v>
      </c>
      <c r="T1540" t="s">
        <v>2060</v>
      </c>
      <c r="U1540" t="s">
        <v>1918</v>
      </c>
      <c r="V1540" t="s">
        <v>1919</v>
      </c>
      <c r="W1540" t="s">
        <v>105</v>
      </c>
      <c r="X1540" t="s">
        <v>5343</v>
      </c>
      <c r="Y1540" t="str">
        <f>"47-2061"</f>
        <v>47-2061</v>
      </c>
      <c r="Z1540" t="s">
        <v>326</v>
      </c>
      <c r="AA1540">
        <v>237310</v>
      </c>
      <c r="AB1540">
        <v>12</v>
      </c>
      <c r="AD1540" t="s">
        <v>79</v>
      </c>
      <c r="AE1540" t="s">
        <v>95</v>
      </c>
      <c r="AF1540">
        <v>35</v>
      </c>
      <c r="AG1540" s="4">
        <v>0.29166666666666669</v>
      </c>
      <c r="AH1540" s="4">
        <v>0.72916666666666663</v>
      </c>
      <c r="AI1540" s="5">
        <v>14.95</v>
      </c>
      <c r="AJ1540">
        <v>22.43</v>
      </c>
      <c r="AL1540" t="s">
        <v>81</v>
      </c>
      <c r="AM1540" t="s">
        <v>82</v>
      </c>
      <c r="AO1540" t="s">
        <v>83</v>
      </c>
      <c r="AR1540" t="s">
        <v>82</v>
      </c>
      <c r="AT1540" t="s">
        <v>82</v>
      </c>
      <c r="AW1540" t="s">
        <v>82</v>
      </c>
      <c r="AY1540" t="s">
        <v>1003</v>
      </c>
      <c r="AZ1540" t="s">
        <v>5344</v>
      </c>
      <c r="BA1540" t="s">
        <v>105</v>
      </c>
      <c r="BB1540">
        <v>75482</v>
      </c>
      <c r="BC1540" t="s">
        <v>79</v>
      </c>
      <c r="BH1540" t="s">
        <v>9624</v>
      </c>
      <c r="BJ1540">
        <v>471913545</v>
      </c>
    </row>
    <row r="1541" spans="1:62" x14ac:dyDescent="0.25">
      <c r="A1541" t="s">
        <v>9943</v>
      </c>
      <c r="B1541" s="2">
        <v>43473</v>
      </c>
      <c r="C1541" t="s">
        <v>63</v>
      </c>
      <c r="D1541" s="3">
        <v>43432.819237407406</v>
      </c>
      <c r="E1541" t="s">
        <v>117</v>
      </c>
      <c r="H1541" t="s">
        <v>9944</v>
      </c>
      <c r="J1541" t="s">
        <v>9945</v>
      </c>
      <c r="L1541" t="s">
        <v>9946</v>
      </c>
      <c r="M1541" t="s">
        <v>1165</v>
      </c>
      <c r="N1541">
        <v>57106</v>
      </c>
      <c r="O1541" t="s">
        <v>70</v>
      </c>
      <c r="P1541" t="s">
        <v>67</v>
      </c>
      <c r="Q1541" t="s">
        <v>9947</v>
      </c>
      <c r="S1541" t="s">
        <v>72</v>
      </c>
      <c r="T1541" t="s">
        <v>194</v>
      </c>
      <c r="U1541" t="s">
        <v>195</v>
      </c>
      <c r="V1541" t="s">
        <v>196</v>
      </c>
      <c r="W1541" t="s">
        <v>197</v>
      </c>
      <c r="X1541" t="s">
        <v>1680</v>
      </c>
      <c r="Y1541" t="str">
        <f>"47-3012"</f>
        <v>47-3012</v>
      </c>
      <c r="Z1541" t="s">
        <v>1540</v>
      </c>
      <c r="AA1541">
        <v>238130</v>
      </c>
      <c r="AB1541">
        <v>60</v>
      </c>
      <c r="AD1541" t="s">
        <v>79</v>
      </c>
      <c r="AE1541" t="s">
        <v>95</v>
      </c>
      <c r="AF1541">
        <v>40</v>
      </c>
      <c r="AG1541" s="4">
        <v>0.29166666666666669</v>
      </c>
      <c r="AH1541" s="4">
        <v>0.75</v>
      </c>
      <c r="AI1541" s="5">
        <v>9.31</v>
      </c>
      <c r="AJ1541">
        <v>13.97</v>
      </c>
      <c r="AL1541" t="s">
        <v>81</v>
      </c>
      <c r="AM1541" t="s">
        <v>82</v>
      </c>
      <c r="AO1541" t="s">
        <v>83</v>
      </c>
      <c r="AP1541" t="s">
        <v>67</v>
      </c>
      <c r="AR1541" t="s">
        <v>82</v>
      </c>
      <c r="AT1541" t="s">
        <v>82</v>
      </c>
      <c r="AW1541" t="s">
        <v>82</v>
      </c>
      <c r="AY1541" t="s">
        <v>5638</v>
      </c>
      <c r="AZ1541" t="s">
        <v>9948</v>
      </c>
      <c r="BA1541" t="s">
        <v>166</v>
      </c>
      <c r="BB1541">
        <v>84751</v>
      </c>
      <c r="BC1541" t="s">
        <v>87</v>
      </c>
      <c r="BH1541" t="s">
        <v>9949</v>
      </c>
      <c r="BJ1541">
        <v>812973303</v>
      </c>
    </row>
    <row r="1542" spans="1:62" x14ac:dyDescent="0.25">
      <c r="A1542" t="s">
        <v>10448</v>
      </c>
      <c r="B1542" s="2">
        <v>43473</v>
      </c>
      <c r="C1542" t="s">
        <v>63</v>
      </c>
      <c r="D1542" s="3">
        <v>43406.845568935183</v>
      </c>
      <c r="E1542" t="s">
        <v>91</v>
      </c>
      <c r="H1542" t="s">
        <v>10449</v>
      </c>
      <c r="I1542" t="s">
        <v>10450</v>
      </c>
      <c r="J1542" t="s">
        <v>10451</v>
      </c>
      <c r="L1542" t="s">
        <v>6150</v>
      </c>
      <c r="M1542" t="s">
        <v>105</v>
      </c>
      <c r="N1542">
        <v>78641</v>
      </c>
      <c r="O1542" t="s">
        <v>70</v>
      </c>
      <c r="Q1542" t="s">
        <v>10452</v>
      </c>
      <c r="S1542" t="s">
        <v>72</v>
      </c>
      <c r="T1542" t="s">
        <v>1791</v>
      </c>
      <c r="U1542" t="s">
        <v>911</v>
      </c>
      <c r="V1542" t="s">
        <v>863</v>
      </c>
      <c r="W1542" t="s">
        <v>105</v>
      </c>
      <c r="X1542" t="s">
        <v>1197</v>
      </c>
      <c r="Y1542" t="str">
        <f>"47-2031"</f>
        <v>47-2031</v>
      </c>
      <c r="Z1542" t="s">
        <v>1508</v>
      </c>
      <c r="AA1542">
        <v>238130</v>
      </c>
      <c r="AB1542">
        <v>25</v>
      </c>
      <c r="AD1542" t="s">
        <v>79</v>
      </c>
      <c r="AE1542" t="s">
        <v>95</v>
      </c>
      <c r="AF1542">
        <v>40</v>
      </c>
      <c r="AG1542" s="4">
        <v>0.33333333333333331</v>
      </c>
      <c r="AH1542" s="4">
        <v>0.70833333333333337</v>
      </c>
      <c r="AI1542" s="5">
        <v>19.059999999999999</v>
      </c>
      <c r="AJ1542">
        <v>28.59</v>
      </c>
      <c r="AL1542" t="s">
        <v>81</v>
      </c>
      <c r="AM1542" t="s">
        <v>82</v>
      </c>
      <c r="AO1542" t="s">
        <v>83</v>
      </c>
      <c r="AR1542" t="s">
        <v>82</v>
      </c>
      <c r="AT1542" t="s">
        <v>82</v>
      </c>
      <c r="AW1542" t="s">
        <v>72</v>
      </c>
      <c r="AX1542">
        <v>3</v>
      </c>
      <c r="AY1542" t="s">
        <v>6150</v>
      </c>
      <c r="AZ1542" t="s">
        <v>2062</v>
      </c>
      <c r="BA1542" t="s">
        <v>105</v>
      </c>
      <c r="BB1542">
        <v>78641</v>
      </c>
      <c r="BC1542" t="s">
        <v>79</v>
      </c>
      <c r="BH1542" t="s">
        <v>10451</v>
      </c>
      <c r="BJ1542">
        <v>200905693</v>
      </c>
    </row>
    <row r="1543" spans="1:62" x14ac:dyDescent="0.25">
      <c r="A1543" t="s">
        <v>10655</v>
      </c>
      <c r="B1543" s="2">
        <v>43473</v>
      </c>
      <c r="C1543" t="s">
        <v>63</v>
      </c>
      <c r="D1543" s="3">
        <v>43407.324642997686</v>
      </c>
      <c r="E1543" t="s">
        <v>64</v>
      </c>
      <c r="F1543" s="2">
        <v>43497</v>
      </c>
      <c r="G1543" s="2">
        <v>43769</v>
      </c>
      <c r="H1543" t="s">
        <v>10656</v>
      </c>
      <c r="J1543" t="s">
        <v>10657</v>
      </c>
      <c r="L1543" t="s">
        <v>2593</v>
      </c>
      <c r="M1543" t="s">
        <v>3224</v>
      </c>
      <c r="N1543">
        <v>38843</v>
      </c>
      <c r="O1543" t="s">
        <v>70</v>
      </c>
      <c r="Q1543" t="s">
        <v>10658</v>
      </c>
      <c r="S1543" t="s">
        <v>72</v>
      </c>
      <c r="T1543" t="s">
        <v>1895</v>
      </c>
      <c r="U1543" t="s">
        <v>1896</v>
      </c>
      <c r="V1543" t="s">
        <v>1897</v>
      </c>
      <c r="W1543" t="s">
        <v>105</v>
      </c>
      <c r="X1543" t="s">
        <v>1197</v>
      </c>
      <c r="Y1543" t="str">
        <f>"47-2061"</f>
        <v>47-2061</v>
      </c>
      <c r="Z1543" t="s">
        <v>326</v>
      </c>
      <c r="AA1543">
        <v>23622</v>
      </c>
      <c r="AB1543">
        <v>35</v>
      </c>
      <c r="AC1543">
        <v>35</v>
      </c>
      <c r="AD1543" t="s">
        <v>79</v>
      </c>
      <c r="AE1543" t="s">
        <v>95</v>
      </c>
      <c r="AF1543">
        <v>40</v>
      </c>
      <c r="AG1543" s="4">
        <v>0.33333333333333331</v>
      </c>
      <c r="AH1543" s="4">
        <v>0.66666666666666663</v>
      </c>
      <c r="AI1543" s="5">
        <v>13.75</v>
      </c>
      <c r="AL1543" t="s">
        <v>81</v>
      </c>
      <c r="AM1543" t="s">
        <v>82</v>
      </c>
      <c r="AO1543" t="s">
        <v>83</v>
      </c>
      <c r="AP1543" t="s">
        <v>67</v>
      </c>
      <c r="AQ1543" t="s">
        <v>67</v>
      </c>
      <c r="AR1543" t="s">
        <v>82</v>
      </c>
      <c r="AT1543" t="s">
        <v>82</v>
      </c>
      <c r="AW1543" t="s">
        <v>82</v>
      </c>
      <c r="AY1543" t="s">
        <v>2593</v>
      </c>
      <c r="AZ1543" t="s">
        <v>10659</v>
      </c>
      <c r="BA1543" t="s">
        <v>3224</v>
      </c>
      <c r="BB1543">
        <v>38843</v>
      </c>
      <c r="BC1543" t="s">
        <v>79</v>
      </c>
      <c r="BH1543" t="s">
        <v>10657</v>
      </c>
      <c r="BJ1543">
        <v>640409707</v>
      </c>
    </row>
    <row r="1544" spans="1:62" x14ac:dyDescent="0.25">
      <c r="A1544" t="s">
        <v>11033</v>
      </c>
      <c r="B1544" s="2">
        <v>43473</v>
      </c>
      <c r="C1544" t="s">
        <v>63</v>
      </c>
      <c r="D1544" s="3">
        <v>43407.09382746528</v>
      </c>
      <c r="E1544" t="s">
        <v>1763</v>
      </c>
      <c r="F1544" s="2">
        <v>43497</v>
      </c>
      <c r="G1544" s="2">
        <v>43799</v>
      </c>
      <c r="H1544" t="s">
        <v>11034</v>
      </c>
      <c r="I1544" t="s">
        <v>11035</v>
      </c>
      <c r="J1544" t="s">
        <v>11036</v>
      </c>
      <c r="L1544" t="s">
        <v>2471</v>
      </c>
      <c r="M1544" t="s">
        <v>649</v>
      </c>
      <c r="N1544">
        <v>85040</v>
      </c>
      <c r="O1544" t="s">
        <v>70</v>
      </c>
      <c r="Q1544" t="s">
        <v>11037</v>
      </c>
      <c r="S1544" t="s">
        <v>72</v>
      </c>
      <c r="T1544" t="s">
        <v>7872</v>
      </c>
      <c r="U1544" t="s">
        <v>7873</v>
      </c>
      <c r="V1544" t="s">
        <v>2471</v>
      </c>
      <c r="W1544" t="s">
        <v>649</v>
      </c>
      <c r="X1544" t="s">
        <v>2013</v>
      </c>
      <c r="Y1544" t="str">
        <f>"37-3011"</f>
        <v>37-3011</v>
      </c>
      <c r="Z1544" t="s">
        <v>94</v>
      </c>
      <c r="AA1544">
        <v>561730</v>
      </c>
      <c r="AB1544">
        <v>120</v>
      </c>
      <c r="AC1544">
        <v>120</v>
      </c>
      <c r="AD1544" t="s">
        <v>79</v>
      </c>
      <c r="AE1544" t="s">
        <v>95</v>
      </c>
      <c r="AF1544">
        <v>40</v>
      </c>
      <c r="AG1544" s="4">
        <v>0.25</v>
      </c>
      <c r="AH1544" s="4">
        <v>0.60416666666666663</v>
      </c>
      <c r="AI1544" s="5">
        <v>13.23</v>
      </c>
      <c r="AJ1544">
        <v>19.850000000000001</v>
      </c>
      <c r="AK1544">
        <v>19.850000000000001</v>
      </c>
      <c r="AL1544" t="s">
        <v>81</v>
      </c>
      <c r="AM1544" t="s">
        <v>82</v>
      </c>
      <c r="AO1544" t="s">
        <v>83</v>
      </c>
      <c r="AP1544" t="s">
        <v>67</v>
      </c>
      <c r="AQ1544" t="s">
        <v>67</v>
      </c>
      <c r="AR1544" t="s">
        <v>82</v>
      </c>
      <c r="AT1544" t="s">
        <v>82</v>
      </c>
      <c r="AW1544" t="s">
        <v>72</v>
      </c>
      <c r="AX1544">
        <v>3</v>
      </c>
      <c r="AY1544" t="s">
        <v>2471</v>
      </c>
      <c r="AZ1544" t="s">
        <v>655</v>
      </c>
      <c r="BA1544" t="s">
        <v>649</v>
      </c>
      <c r="BB1544">
        <v>85040</v>
      </c>
      <c r="BC1544" t="s">
        <v>79</v>
      </c>
      <c r="BH1544" t="s">
        <v>11036</v>
      </c>
      <c r="BJ1544">
        <v>203848647</v>
      </c>
    </row>
    <row r="1545" spans="1:62" x14ac:dyDescent="0.25">
      <c r="A1545" t="s">
        <v>11270</v>
      </c>
      <c r="B1545" s="2">
        <v>43473</v>
      </c>
      <c r="C1545" t="s">
        <v>63</v>
      </c>
      <c r="D1545" s="3">
        <v>43407.582827650462</v>
      </c>
      <c r="E1545" t="s">
        <v>117</v>
      </c>
      <c r="H1545" t="s">
        <v>11271</v>
      </c>
      <c r="I1545" t="s">
        <v>11272</v>
      </c>
      <c r="J1545" t="s">
        <v>11273</v>
      </c>
      <c r="L1545" t="s">
        <v>738</v>
      </c>
      <c r="M1545" t="s">
        <v>105</v>
      </c>
      <c r="N1545">
        <v>78753</v>
      </c>
      <c r="O1545" t="s">
        <v>70</v>
      </c>
      <c r="Q1545" t="s">
        <v>11274</v>
      </c>
      <c r="S1545" t="s">
        <v>72</v>
      </c>
      <c r="T1545" t="s">
        <v>1855</v>
      </c>
      <c r="U1545" t="s">
        <v>1856</v>
      </c>
      <c r="V1545" t="s">
        <v>863</v>
      </c>
      <c r="W1545" t="s">
        <v>105</v>
      </c>
      <c r="X1545" t="s">
        <v>11275</v>
      </c>
      <c r="Y1545" t="str">
        <f>"47-2141"</f>
        <v>47-2141</v>
      </c>
      <c r="Z1545" t="s">
        <v>1722</v>
      </c>
      <c r="AA1545">
        <v>23832</v>
      </c>
      <c r="AB1545">
        <v>24</v>
      </c>
      <c r="AD1545" t="s">
        <v>79</v>
      </c>
      <c r="AE1545" t="s">
        <v>95</v>
      </c>
      <c r="AF1545">
        <v>40</v>
      </c>
      <c r="AG1545" s="4">
        <v>0.29166666666666669</v>
      </c>
      <c r="AH1545" s="4">
        <v>0.66666666666666663</v>
      </c>
      <c r="AI1545" s="5">
        <v>15.2</v>
      </c>
      <c r="AJ1545">
        <v>22.8</v>
      </c>
      <c r="AL1545" t="s">
        <v>81</v>
      </c>
      <c r="AM1545" t="s">
        <v>82</v>
      </c>
      <c r="AO1545" t="s">
        <v>83</v>
      </c>
      <c r="AR1545" t="s">
        <v>82</v>
      </c>
      <c r="AT1545" t="s">
        <v>82</v>
      </c>
      <c r="AW1545" t="s">
        <v>72</v>
      </c>
      <c r="AX1545">
        <v>6</v>
      </c>
      <c r="AY1545" t="s">
        <v>738</v>
      </c>
      <c r="AZ1545" t="s">
        <v>2422</v>
      </c>
      <c r="BA1545" t="s">
        <v>105</v>
      </c>
      <c r="BB1545">
        <v>78753</v>
      </c>
      <c r="BC1545" t="s">
        <v>79</v>
      </c>
      <c r="BH1545" t="s">
        <v>11273</v>
      </c>
      <c r="BJ1545">
        <v>742597208</v>
      </c>
    </row>
    <row r="1546" spans="1:62" x14ac:dyDescent="0.25">
      <c r="A1546" t="s">
        <v>11319</v>
      </c>
      <c r="B1546" s="2">
        <v>43473</v>
      </c>
      <c r="C1546" t="s">
        <v>63</v>
      </c>
      <c r="D1546" s="3">
        <v>43440.371053425923</v>
      </c>
      <c r="E1546" t="s">
        <v>117</v>
      </c>
      <c r="H1546" t="s">
        <v>11320</v>
      </c>
      <c r="I1546" t="s">
        <v>11321</v>
      </c>
      <c r="J1546" t="s">
        <v>11322</v>
      </c>
      <c r="K1546" t="s">
        <v>11323</v>
      </c>
      <c r="L1546" t="s">
        <v>11324</v>
      </c>
      <c r="M1546" t="s">
        <v>649</v>
      </c>
      <c r="N1546">
        <v>85323</v>
      </c>
      <c r="O1546" t="s">
        <v>70</v>
      </c>
      <c r="Q1546" t="s">
        <v>11325</v>
      </c>
      <c r="S1546" t="s">
        <v>82</v>
      </c>
      <c r="U1546" t="s">
        <v>92</v>
      </c>
      <c r="X1546" t="s">
        <v>11326</v>
      </c>
      <c r="Y1546" t="str">
        <f>"35-1011"</f>
        <v>35-1011</v>
      </c>
      <c r="Z1546" t="s">
        <v>3968</v>
      </c>
      <c r="AA1546">
        <v>722110</v>
      </c>
      <c r="AB1546">
        <v>6</v>
      </c>
      <c r="AD1546" t="s">
        <v>79</v>
      </c>
      <c r="AE1546" t="s">
        <v>80</v>
      </c>
      <c r="AF1546">
        <v>40</v>
      </c>
      <c r="AG1546" s="4">
        <v>0.45833333333333331</v>
      </c>
      <c r="AH1546" s="4">
        <v>0.875</v>
      </c>
      <c r="AI1546" s="6">
        <v>51000</v>
      </c>
      <c r="AL1546" t="s">
        <v>81</v>
      </c>
      <c r="AM1546" t="s">
        <v>72</v>
      </c>
      <c r="AN1546">
        <v>10</v>
      </c>
      <c r="AO1546" t="s">
        <v>213</v>
      </c>
      <c r="AP1546" t="s">
        <v>11327</v>
      </c>
      <c r="AR1546" t="s">
        <v>82</v>
      </c>
      <c r="AT1546" t="s">
        <v>82</v>
      </c>
      <c r="AW1546" t="s">
        <v>72</v>
      </c>
      <c r="AX1546">
        <v>24</v>
      </c>
      <c r="AY1546" t="s">
        <v>2283</v>
      </c>
      <c r="AZ1546" t="s">
        <v>655</v>
      </c>
      <c r="BA1546" t="s">
        <v>649</v>
      </c>
      <c r="BB1546">
        <v>85305</v>
      </c>
      <c r="BC1546" t="s">
        <v>79</v>
      </c>
      <c r="BH1546" t="s">
        <v>11328</v>
      </c>
      <c r="BI1546" t="s">
        <v>11329</v>
      </c>
      <c r="BJ1546">
        <v>822843905</v>
      </c>
    </row>
    <row r="1547" spans="1:62" x14ac:dyDescent="0.25">
      <c r="A1547" t="s">
        <v>11941</v>
      </c>
      <c r="B1547" s="2">
        <v>43473</v>
      </c>
      <c r="C1547" t="s">
        <v>63</v>
      </c>
      <c r="D1547" s="3">
        <v>43411.308392870371</v>
      </c>
      <c r="E1547" t="s">
        <v>91</v>
      </c>
      <c r="H1547" t="s">
        <v>11942</v>
      </c>
      <c r="J1547" t="s">
        <v>11943</v>
      </c>
      <c r="L1547" t="s">
        <v>11944</v>
      </c>
      <c r="M1547" t="s">
        <v>147</v>
      </c>
      <c r="N1547">
        <v>19352</v>
      </c>
      <c r="O1547" t="s">
        <v>70</v>
      </c>
      <c r="Q1547" t="s">
        <v>11945</v>
      </c>
      <c r="S1547" t="s">
        <v>72</v>
      </c>
      <c r="T1547" t="s">
        <v>11227</v>
      </c>
      <c r="U1547" t="s">
        <v>2437</v>
      </c>
      <c r="V1547" t="s">
        <v>2438</v>
      </c>
      <c r="W1547" t="s">
        <v>147</v>
      </c>
      <c r="X1547" t="s">
        <v>106</v>
      </c>
      <c r="Y1547" t="str">
        <f>"37-3011"</f>
        <v>37-3011</v>
      </c>
      <c r="Z1547" t="s">
        <v>94</v>
      </c>
      <c r="AA1547">
        <v>561730</v>
      </c>
      <c r="AB1547">
        <v>7</v>
      </c>
      <c r="AD1547" t="s">
        <v>79</v>
      </c>
      <c r="AE1547" t="s">
        <v>80</v>
      </c>
      <c r="AF1547">
        <v>40</v>
      </c>
      <c r="AG1547" s="4">
        <v>0.29166666666666669</v>
      </c>
      <c r="AH1547" s="4">
        <v>0.64583333333333337</v>
      </c>
      <c r="AI1547" s="5">
        <v>15.35</v>
      </c>
      <c r="AJ1547">
        <v>23.03</v>
      </c>
      <c r="AK1547">
        <v>23.03</v>
      </c>
      <c r="AL1547" t="s">
        <v>81</v>
      </c>
      <c r="AM1547" t="s">
        <v>82</v>
      </c>
      <c r="AO1547" t="s">
        <v>83</v>
      </c>
      <c r="AR1547" t="s">
        <v>82</v>
      </c>
      <c r="AT1547" t="s">
        <v>82</v>
      </c>
      <c r="AW1547" t="s">
        <v>82</v>
      </c>
      <c r="AY1547" t="s">
        <v>9085</v>
      </c>
      <c r="AZ1547" t="s">
        <v>1310</v>
      </c>
      <c r="BA1547" t="s">
        <v>147</v>
      </c>
      <c r="BB1547">
        <v>19374</v>
      </c>
      <c r="BC1547" t="s">
        <v>79</v>
      </c>
      <c r="BH1547" t="s">
        <v>11946</v>
      </c>
      <c r="BJ1547">
        <v>743053925</v>
      </c>
    </row>
    <row r="1548" spans="1:62" x14ac:dyDescent="0.25">
      <c r="A1548" t="s">
        <v>12296</v>
      </c>
      <c r="B1548" s="2">
        <v>43473</v>
      </c>
      <c r="C1548" t="s">
        <v>63</v>
      </c>
      <c r="D1548" s="3">
        <v>43413.403989803242</v>
      </c>
      <c r="E1548" t="s">
        <v>64</v>
      </c>
      <c r="F1548" s="2">
        <v>43497</v>
      </c>
      <c r="G1548" s="2">
        <v>43770</v>
      </c>
      <c r="H1548" t="s">
        <v>12297</v>
      </c>
      <c r="J1548" t="s">
        <v>12298</v>
      </c>
      <c r="L1548" t="s">
        <v>12299</v>
      </c>
      <c r="M1548" t="s">
        <v>105</v>
      </c>
      <c r="N1548">
        <v>76087</v>
      </c>
      <c r="O1548" t="s">
        <v>70</v>
      </c>
      <c r="Q1548" t="s">
        <v>12300</v>
      </c>
      <c r="S1548" t="s">
        <v>72</v>
      </c>
      <c r="T1548" t="s">
        <v>12301</v>
      </c>
      <c r="U1548" t="s">
        <v>12302</v>
      </c>
      <c r="V1548" t="s">
        <v>8082</v>
      </c>
      <c r="W1548" t="s">
        <v>783</v>
      </c>
      <c r="X1548" t="s">
        <v>12303</v>
      </c>
      <c r="Y1548" t="str">
        <f>"39-2021"</f>
        <v>39-2021</v>
      </c>
      <c r="Z1548" t="s">
        <v>78</v>
      </c>
      <c r="AA1548">
        <v>112920</v>
      </c>
      <c r="AB1548">
        <v>5</v>
      </c>
      <c r="AC1548">
        <v>5</v>
      </c>
      <c r="AD1548" t="s">
        <v>79</v>
      </c>
      <c r="AE1548" t="s">
        <v>80</v>
      </c>
      <c r="AF1548">
        <v>40</v>
      </c>
      <c r="AG1548" s="4">
        <v>0.29166666666666669</v>
      </c>
      <c r="AH1548" s="4">
        <v>0.58333333333333337</v>
      </c>
      <c r="AI1548" s="5">
        <v>11.79</v>
      </c>
      <c r="AJ1548">
        <v>17.690000000000001</v>
      </c>
      <c r="AL1548" t="s">
        <v>81</v>
      </c>
      <c r="AM1548" t="s">
        <v>82</v>
      </c>
      <c r="AO1548" t="s">
        <v>83</v>
      </c>
      <c r="AR1548" t="s">
        <v>82</v>
      </c>
      <c r="AT1548" t="s">
        <v>82</v>
      </c>
      <c r="AW1548" t="s">
        <v>72</v>
      </c>
      <c r="AX1548">
        <v>1</v>
      </c>
      <c r="AY1548" t="s">
        <v>12299</v>
      </c>
      <c r="AZ1548" t="s">
        <v>6875</v>
      </c>
      <c r="BA1548" t="s">
        <v>105</v>
      </c>
      <c r="BB1548">
        <v>76087</v>
      </c>
      <c r="BC1548" t="s">
        <v>87</v>
      </c>
      <c r="BH1548" t="s">
        <v>12298</v>
      </c>
      <c r="BJ1548">
        <v>752583712</v>
      </c>
    </row>
    <row r="1549" spans="1:62" x14ac:dyDescent="0.25">
      <c r="A1549" t="s">
        <v>12690</v>
      </c>
      <c r="B1549" s="2">
        <v>43473</v>
      </c>
      <c r="C1549" t="s">
        <v>63</v>
      </c>
      <c r="D1549" s="3">
        <v>43445.709687858798</v>
      </c>
      <c r="E1549" t="s">
        <v>91</v>
      </c>
      <c r="H1549" t="s">
        <v>12691</v>
      </c>
      <c r="J1549" t="s">
        <v>12692</v>
      </c>
      <c r="L1549" t="s">
        <v>12693</v>
      </c>
      <c r="M1549" t="s">
        <v>2367</v>
      </c>
      <c r="N1549">
        <v>29910</v>
      </c>
      <c r="O1549" t="s">
        <v>70</v>
      </c>
      <c r="Q1549" t="s">
        <v>12694</v>
      </c>
      <c r="S1549" t="s">
        <v>82</v>
      </c>
      <c r="U1549" t="s">
        <v>92</v>
      </c>
      <c r="X1549" t="s">
        <v>12695</v>
      </c>
      <c r="Y1549" t="str">
        <f>"37-2012"</f>
        <v>37-2012</v>
      </c>
      <c r="Z1549" t="s">
        <v>373</v>
      </c>
      <c r="AA1549">
        <v>561720</v>
      </c>
      <c r="AB1549">
        <v>4</v>
      </c>
      <c r="AD1549" t="s">
        <v>87</v>
      </c>
      <c r="AE1549" t="s">
        <v>80</v>
      </c>
      <c r="AF1549">
        <v>36</v>
      </c>
      <c r="AG1549" s="4">
        <v>0.41666666666666669</v>
      </c>
      <c r="AH1549" s="4">
        <v>0.75</v>
      </c>
      <c r="AI1549" s="6">
        <v>11</v>
      </c>
      <c r="AJ1549">
        <v>16.5</v>
      </c>
      <c r="AK1549">
        <v>17.25</v>
      </c>
      <c r="AL1549" t="s">
        <v>81</v>
      </c>
      <c r="AM1549" t="s">
        <v>82</v>
      </c>
      <c r="AO1549" t="s">
        <v>213</v>
      </c>
      <c r="AP1549" t="s">
        <v>67</v>
      </c>
      <c r="AQ1549" t="s">
        <v>67</v>
      </c>
      <c r="AR1549" t="s">
        <v>82</v>
      </c>
      <c r="AT1549" t="s">
        <v>82</v>
      </c>
      <c r="AW1549" t="s">
        <v>72</v>
      </c>
      <c r="AX1549">
        <v>12</v>
      </c>
      <c r="AY1549" t="s">
        <v>3108</v>
      </c>
      <c r="AZ1549" t="s">
        <v>3130</v>
      </c>
      <c r="BA1549" t="s">
        <v>2367</v>
      </c>
      <c r="BB1549">
        <v>29928</v>
      </c>
      <c r="BC1549" t="s">
        <v>87</v>
      </c>
      <c r="BH1549" t="s">
        <v>12696</v>
      </c>
      <c r="BJ1549">
        <v>825243277</v>
      </c>
    </row>
    <row r="1550" spans="1:62" x14ac:dyDescent="0.25">
      <c r="A1550" t="s">
        <v>13117</v>
      </c>
      <c r="B1550" s="2">
        <v>43473</v>
      </c>
      <c r="C1550" t="s">
        <v>63</v>
      </c>
      <c r="D1550" s="3">
        <v>43420.796850127314</v>
      </c>
      <c r="E1550" t="s">
        <v>117</v>
      </c>
      <c r="H1550" t="s">
        <v>13118</v>
      </c>
      <c r="J1550" t="s">
        <v>13119</v>
      </c>
      <c r="L1550" t="s">
        <v>1193</v>
      </c>
      <c r="M1550" t="s">
        <v>105</v>
      </c>
      <c r="N1550">
        <v>76058</v>
      </c>
      <c r="O1550" t="s">
        <v>70</v>
      </c>
      <c r="Q1550" t="s">
        <v>13120</v>
      </c>
      <c r="S1550" t="s">
        <v>72</v>
      </c>
      <c r="T1550" t="s">
        <v>6264</v>
      </c>
      <c r="U1550" t="s">
        <v>4263</v>
      </c>
      <c r="V1550" t="s">
        <v>104</v>
      </c>
      <c r="W1550" t="s">
        <v>105</v>
      </c>
      <c r="X1550" t="s">
        <v>1197</v>
      </c>
      <c r="Y1550" t="str">
        <f>"47-2061"</f>
        <v>47-2061</v>
      </c>
      <c r="Z1550" t="s">
        <v>326</v>
      </c>
      <c r="AA1550">
        <v>237310</v>
      </c>
      <c r="AB1550">
        <v>10</v>
      </c>
      <c r="AD1550" t="s">
        <v>79</v>
      </c>
      <c r="AE1550" t="s">
        <v>95</v>
      </c>
      <c r="AF1550">
        <v>40</v>
      </c>
      <c r="AG1550" s="4">
        <v>0.29166666666666669</v>
      </c>
      <c r="AH1550" s="4">
        <v>0.66666666666666663</v>
      </c>
      <c r="AI1550" s="5">
        <v>15.04</v>
      </c>
      <c r="AJ1550">
        <v>22.56</v>
      </c>
      <c r="AK1550">
        <v>22.56</v>
      </c>
      <c r="AL1550" t="s">
        <v>81</v>
      </c>
      <c r="AM1550" t="s">
        <v>82</v>
      </c>
      <c r="AO1550" t="s">
        <v>83</v>
      </c>
      <c r="AR1550" t="s">
        <v>82</v>
      </c>
      <c r="AT1550" t="s">
        <v>82</v>
      </c>
      <c r="AW1550" t="s">
        <v>82</v>
      </c>
      <c r="AY1550" t="s">
        <v>1193</v>
      </c>
      <c r="AZ1550" t="s">
        <v>3053</v>
      </c>
      <c r="BA1550" t="s">
        <v>105</v>
      </c>
      <c r="BB1550">
        <v>76058</v>
      </c>
      <c r="BC1550" t="s">
        <v>79</v>
      </c>
      <c r="BH1550" t="s">
        <v>13119</v>
      </c>
      <c r="BJ1550">
        <v>470847151</v>
      </c>
    </row>
    <row r="1551" spans="1:62" x14ac:dyDescent="0.25">
      <c r="A1551" t="s">
        <v>14246</v>
      </c>
      <c r="B1551" s="2">
        <v>43473</v>
      </c>
      <c r="C1551" t="s">
        <v>63</v>
      </c>
      <c r="D1551" s="3">
        <v>43435.186101504631</v>
      </c>
      <c r="E1551" t="s">
        <v>117</v>
      </c>
      <c r="H1551" t="s">
        <v>14247</v>
      </c>
      <c r="I1551" t="s">
        <v>130</v>
      </c>
      <c r="J1551" t="s">
        <v>14248</v>
      </c>
      <c r="K1551" t="s">
        <v>14249</v>
      </c>
      <c r="L1551" t="s">
        <v>14250</v>
      </c>
      <c r="M1551" t="s">
        <v>166</v>
      </c>
      <c r="N1551">
        <v>84067</v>
      </c>
      <c r="O1551" t="s">
        <v>70</v>
      </c>
      <c r="P1551" t="s">
        <v>130</v>
      </c>
      <c r="Q1551" t="s">
        <v>14251</v>
      </c>
      <c r="S1551" t="s">
        <v>72</v>
      </c>
      <c r="T1551" t="s">
        <v>14252</v>
      </c>
      <c r="U1551" t="s">
        <v>3891</v>
      </c>
      <c r="V1551" t="s">
        <v>3892</v>
      </c>
      <c r="W1551" t="s">
        <v>278</v>
      </c>
      <c r="X1551" t="s">
        <v>106</v>
      </c>
      <c r="Y1551" t="str">
        <f>"37-3011"</f>
        <v>37-3011</v>
      </c>
      <c r="Z1551" t="s">
        <v>94</v>
      </c>
      <c r="AA1551">
        <v>561730</v>
      </c>
      <c r="AB1551">
        <v>20</v>
      </c>
      <c r="AD1551" t="s">
        <v>79</v>
      </c>
      <c r="AE1551" t="s">
        <v>80</v>
      </c>
      <c r="AF1551">
        <v>40</v>
      </c>
      <c r="AG1551" s="4">
        <v>0.33333333333333331</v>
      </c>
      <c r="AH1551" s="4">
        <v>0.6875</v>
      </c>
      <c r="AI1551" s="5">
        <v>13.68</v>
      </c>
      <c r="AJ1551">
        <v>20.52</v>
      </c>
      <c r="AL1551" t="s">
        <v>81</v>
      </c>
      <c r="AM1551" t="s">
        <v>82</v>
      </c>
      <c r="AO1551" t="s">
        <v>83</v>
      </c>
      <c r="AP1551" t="s">
        <v>130</v>
      </c>
      <c r="AQ1551" t="s">
        <v>130</v>
      </c>
      <c r="AR1551" t="s">
        <v>82</v>
      </c>
      <c r="AT1551" t="s">
        <v>82</v>
      </c>
      <c r="AW1551" t="s">
        <v>82</v>
      </c>
      <c r="AY1551" t="s">
        <v>14250</v>
      </c>
      <c r="AZ1551" t="s">
        <v>14253</v>
      </c>
      <c r="BA1551" t="s">
        <v>166</v>
      </c>
      <c r="BB1551">
        <v>84067</v>
      </c>
      <c r="BC1551" t="s">
        <v>79</v>
      </c>
      <c r="BH1551" t="s">
        <v>14248</v>
      </c>
      <c r="BI1551" t="s">
        <v>130</v>
      </c>
      <c r="BJ1551">
        <v>208125663</v>
      </c>
    </row>
    <row r="1552" spans="1:62" x14ac:dyDescent="0.25">
      <c r="A1552" t="s">
        <v>15173</v>
      </c>
      <c r="B1552" s="2">
        <v>43473</v>
      </c>
      <c r="C1552" t="s">
        <v>63</v>
      </c>
      <c r="D1552" s="3">
        <v>43434.811818877315</v>
      </c>
      <c r="E1552" t="s">
        <v>117</v>
      </c>
      <c r="H1552" t="s">
        <v>15174</v>
      </c>
      <c r="J1552" t="s">
        <v>15175</v>
      </c>
      <c r="L1552" t="s">
        <v>15176</v>
      </c>
      <c r="M1552" t="s">
        <v>714</v>
      </c>
      <c r="N1552">
        <v>71227</v>
      </c>
      <c r="O1552" t="s">
        <v>70</v>
      </c>
      <c r="Q1552" t="s">
        <v>15177</v>
      </c>
      <c r="S1552" t="s">
        <v>72</v>
      </c>
      <c r="T1552" t="s">
        <v>1917</v>
      </c>
      <c r="U1552" t="s">
        <v>1918</v>
      </c>
      <c r="V1552" t="s">
        <v>1919</v>
      </c>
      <c r="W1552" t="s">
        <v>105</v>
      </c>
      <c r="X1552" t="s">
        <v>5516</v>
      </c>
      <c r="Y1552" t="str">
        <f>"37-3011"</f>
        <v>37-3011</v>
      </c>
      <c r="Z1552" t="s">
        <v>94</v>
      </c>
      <c r="AA1552">
        <v>713910</v>
      </c>
      <c r="AB1552">
        <v>25</v>
      </c>
      <c r="AD1552" t="s">
        <v>79</v>
      </c>
      <c r="AE1552" t="s">
        <v>95</v>
      </c>
      <c r="AF1552">
        <v>35</v>
      </c>
      <c r="AG1552" s="4">
        <v>0.33333333333333331</v>
      </c>
      <c r="AH1552" s="4">
        <v>0.70833333333333337</v>
      </c>
      <c r="AI1552" s="5">
        <v>9.86</v>
      </c>
      <c r="AJ1552">
        <v>14.79</v>
      </c>
      <c r="AL1552" t="s">
        <v>81</v>
      </c>
      <c r="AM1552" t="s">
        <v>82</v>
      </c>
      <c r="AO1552" t="s">
        <v>83</v>
      </c>
      <c r="AR1552" t="s">
        <v>82</v>
      </c>
      <c r="AT1552" t="s">
        <v>82</v>
      </c>
      <c r="AW1552" t="s">
        <v>82</v>
      </c>
      <c r="AY1552" t="s">
        <v>15176</v>
      </c>
      <c r="AZ1552" t="s">
        <v>4750</v>
      </c>
      <c r="BA1552" t="s">
        <v>714</v>
      </c>
      <c r="BB1552">
        <v>71227</v>
      </c>
      <c r="BC1552" t="s">
        <v>87</v>
      </c>
      <c r="BH1552" t="s">
        <v>15175</v>
      </c>
      <c r="BJ1552">
        <v>721489926</v>
      </c>
    </row>
    <row r="1553" spans="1:62" x14ac:dyDescent="0.25">
      <c r="A1553" t="s">
        <v>17377</v>
      </c>
      <c r="B1553" s="2">
        <v>43473</v>
      </c>
      <c r="C1553" t="s">
        <v>63</v>
      </c>
      <c r="D1553" s="3">
        <v>43465.781437164354</v>
      </c>
      <c r="E1553" t="s">
        <v>91</v>
      </c>
      <c r="H1553" t="s">
        <v>17378</v>
      </c>
      <c r="I1553" t="s">
        <v>17379</v>
      </c>
      <c r="J1553" t="s">
        <v>17380</v>
      </c>
      <c r="K1553" t="s">
        <v>67</v>
      </c>
      <c r="L1553" t="s">
        <v>13509</v>
      </c>
      <c r="M1553" t="s">
        <v>147</v>
      </c>
      <c r="N1553">
        <v>19342</v>
      </c>
      <c r="O1553" t="s">
        <v>70</v>
      </c>
      <c r="P1553" t="s">
        <v>67</v>
      </c>
      <c r="Q1553" t="s">
        <v>17381</v>
      </c>
      <c r="S1553" t="s">
        <v>72</v>
      </c>
      <c r="T1553" t="s">
        <v>3749</v>
      </c>
      <c r="U1553" t="s">
        <v>3750</v>
      </c>
      <c r="V1553" t="s">
        <v>642</v>
      </c>
      <c r="W1553" t="s">
        <v>105</v>
      </c>
      <c r="X1553" t="s">
        <v>1960</v>
      </c>
      <c r="Y1553" t="str">
        <f>"37-3011"</f>
        <v>37-3011</v>
      </c>
      <c r="Z1553" t="s">
        <v>94</v>
      </c>
      <c r="AA1553">
        <v>561730</v>
      </c>
      <c r="AB1553">
        <v>6</v>
      </c>
      <c r="AD1553" t="s">
        <v>79</v>
      </c>
      <c r="AE1553" t="s">
        <v>95</v>
      </c>
      <c r="AF1553">
        <v>40</v>
      </c>
      <c r="AG1553" s="4">
        <v>0.29166666666666669</v>
      </c>
      <c r="AH1553" s="4">
        <v>0.66666666666666663</v>
      </c>
      <c r="AI1553" s="5">
        <v>15.73</v>
      </c>
      <c r="AJ1553">
        <v>23.6</v>
      </c>
      <c r="AL1553" t="s">
        <v>81</v>
      </c>
      <c r="AM1553" t="s">
        <v>82</v>
      </c>
      <c r="AO1553" t="s">
        <v>83</v>
      </c>
      <c r="AP1553" t="s">
        <v>67</v>
      </c>
      <c r="AQ1553" t="s">
        <v>67</v>
      </c>
      <c r="AR1553" t="s">
        <v>82</v>
      </c>
      <c r="AT1553" t="s">
        <v>82</v>
      </c>
      <c r="AW1553" t="s">
        <v>82</v>
      </c>
      <c r="AY1553" t="s">
        <v>13509</v>
      </c>
      <c r="AZ1553" t="s">
        <v>1449</v>
      </c>
      <c r="BA1553" t="s">
        <v>147</v>
      </c>
      <c r="BB1553">
        <v>19342</v>
      </c>
      <c r="BC1553" t="s">
        <v>79</v>
      </c>
      <c r="BH1553" t="s">
        <v>17380</v>
      </c>
      <c r="BJ1553">
        <v>810579535</v>
      </c>
    </row>
    <row r="1554" spans="1:62" x14ac:dyDescent="0.25">
      <c r="A1554" t="s">
        <v>18214</v>
      </c>
      <c r="B1554" s="2">
        <v>43473</v>
      </c>
      <c r="C1554" t="s">
        <v>63</v>
      </c>
      <c r="D1554" s="3">
        <v>43431.777553321757</v>
      </c>
      <c r="E1554" t="s">
        <v>117</v>
      </c>
      <c r="H1554" t="s">
        <v>17996</v>
      </c>
      <c r="J1554" t="s">
        <v>17997</v>
      </c>
      <c r="L1554" t="s">
        <v>1093</v>
      </c>
      <c r="M1554" t="s">
        <v>105</v>
      </c>
      <c r="N1554">
        <v>76528</v>
      </c>
      <c r="O1554" t="s">
        <v>70</v>
      </c>
      <c r="Q1554" t="s">
        <v>17998</v>
      </c>
      <c r="S1554" t="s">
        <v>72</v>
      </c>
      <c r="T1554" t="s">
        <v>11888</v>
      </c>
      <c r="U1554" t="s">
        <v>11889</v>
      </c>
      <c r="V1554" t="s">
        <v>863</v>
      </c>
      <c r="W1554" t="s">
        <v>105</v>
      </c>
      <c r="X1554" t="s">
        <v>18215</v>
      </c>
      <c r="Y1554" t="str">
        <f>"47-2051"</f>
        <v>47-2051</v>
      </c>
      <c r="Z1554" t="s">
        <v>1383</v>
      </c>
      <c r="AA1554">
        <v>238110</v>
      </c>
      <c r="AB1554">
        <v>7</v>
      </c>
      <c r="AD1554" t="s">
        <v>79</v>
      </c>
      <c r="AE1554" t="s">
        <v>95</v>
      </c>
      <c r="AF1554">
        <v>40</v>
      </c>
      <c r="AG1554" s="4">
        <v>0.29166666666666669</v>
      </c>
      <c r="AH1554" s="4">
        <v>0.64583333333333337</v>
      </c>
      <c r="AI1554" s="5">
        <v>17.170000000000002</v>
      </c>
      <c r="AJ1554">
        <v>25.76</v>
      </c>
      <c r="AK1554">
        <v>25.76</v>
      </c>
      <c r="AL1554" t="s">
        <v>81</v>
      </c>
      <c r="AM1554" t="s">
        <v>82</v>
      </c>
      <c r="AO1554" t="s">
        <v>83</v>
      </c>
      <c r="AR1554" t="s">
        <v>82</v>
      </c>
      <c r="AT1554" t="s">
        <v>82</v>
      </c>
      <c r="AW1554" t="s">
        <v>72</v>
      </c>
      <c r="AX1554">
        <v>3</v>
      </c>
      <c r="AY1554" t="s">
        <v>1093</v>
      </c>
      <c r="AZ1554" t="s">
        <v>4820</v>
      </c>
      <c r="BA1554" t="s">
        <v>105</v>
      </c>
      <c r="BB1554">
        <v>76528</v>
      </c>
      <c r="BC1554" t="s">
        <v>79</v>
      </c>
      <c r="BH1554" t="s">
        <v>17997</v>
      </c>
      <c r="BJ1554">
        <v>202002025</v>
      </c>
    </row>
    <row r="1555" spans="1:62" x14ac:dyDescent="0.25">
      <c r="A1555" t="s">
        <v>18597</v>
      </c>
      <c r="B1555" s="2">
        <v>43473</v>
      </c>
      <c r="C1555" t="s">
        <v>63</v>
      </c>
      <c r="D1555" s="3">
        <v>43432.483900717591</v>
      </c>
      <c r="E1555" t="s">
        <v>64</v>
      </c>
      <c r="F1555" s="2">
        <v>43519</v>
      </c>
      <c r="G1555" s="2">
        <v>43562</v>
      </c>
      <c r="H1555" t="s">
        <v>4467</v>
      </c>
      <c r="I1555" t="s">
        <v>18598</v>
      </c>
      <c r="J1555" t="s">
        <v>4469</v>
      </c>
      <c r="K1555" t="s">
        <v>10693</v>
      </c>
      <c r="L1555" t="s">
        <v>4470</v>
      </c>
      <c r="M1555" t="s">
        <v>1064</v>
      </c>
      <c r="N1555">
        <v>37343</v>
      </c>
      <c r="O1555" t="s">
        <v>70</v>
      </c>
      <c r="P1555" t="s">
        <v>10693</v>
      </c>
      <c r="Q1555" t="s">
        <v>4471</v>
      </c>
      <c r="R1555">
        <v>0</v>
      </c>
      <c r="S1555" t="s">
        <v>82</v>
      </c>
      <c r="U1555" t="s">
        <v>92</v>
      </c>
      <c r="X1555" t="s">
        <v>4472</v>
      </c>
      <c r="Y1555" t="str">
        <f>"45-4011"</f>
        <v>45-4011</v>
      </c>
      <c r="Z1555" t="s">
        <v>763</v>
      </c>
      <c r="AA1555">
        <v>115310</v>
      </c>
      <c r="AB1555">
        <v>40</v>
      </c>
      <c r="AC1555">
        <v>40</v>
      </c>
      <c r="AD1555" t="s">
        <v>79</v>
      </c>
      <c r="AE1555" t="s">
        <v>80</v>
      </c>
      <c r="AF1555">
        <v>40</v>
      </c>
      <c r="AG1555" s="4">
        <v>0.33333333333333331</v>
      </c>
      <c r="AH1555" s="4">
        <v>0.6875</v>
      </c>
      <c r="AI1555" s="5">
        <v>13.13</v>
      </c>
      <c r="AL1555" t="s">
        <v>81</v>
      </c>
      <c r="AM1555" t="s">
        <v>82</v>
      </c>
      <c r="AO1555" t="s">
        <v>83</v>
      </c>
      <c r="AP1555" t="s">
        <v>683</v>
      </c>
      <c r="AR1555" t="s">
        <v>82</v>
      </c>
      <c r="AT1555" t="s">
        <v>82</v>
      </c>
      <c r="AW1555" t="s">
        <v>72</v>
      </c>
      <c r="AX1555">
        <v>3</v>
      </c>
      <c r="AY1555" t="s">
        <v>18599</v>
      </c>
      <c r="AZ1555" t="s">
        <v>18600</v>
      </c>
      <c r="BA1555" t="s">
        <v>761</v>
      </c>
      <c r="BB1555">
        <v>30510</v>
      </c>
      <c r="BC1555" t="s">
        <v>79</v>
      </c>
      <c r="BH1555" t="s">
        <v>18601</v>
      </c>
      <c r="BI1555" t="s">
        <v>683</v>
      </c>
      <c r="BJ1555">
        <v>621680266</v>
      </c>
    </row>
    <row r="1556" spans="1:62" x14ac:dyDescent="0.25">
      <c r="A1556" t="s">
        <v>20391</v>
      </c>
      <c r="B1556" s="2">
        <v>43473</v>
      </c>
      <c r="C1556" t="s">
        <v>63</v>
      </c>
      <c r="D1556" s="3">
        <v>43434.886974340276</v>
      </c>
      <c r="E1556" t="s">
        <v>64</v>
      </c>
      <c r="F1556" s="2">
        <v>43525</v>
      </c>
      <c r="G1556" s="2">
        <v>43799</v>
      </c>
      <c r="H1556" t="s">
        <v>20392</v>
      </c>
      <c r="J1556" t="s">
        <v>20393</v>
      </c>
      <c r="L1556" t="s">
        <v>20394</v>
      </c>
      <c r="M1556" t="s">
        <v>166</v>
      </c>
      <c r="N1556">
        <v>84065</v>
      </c>
      <c r="O1556" t="s">
        <v>70</v>
      </c>
      <c r="Q1556" t="s">
        <v>20395</v>
      </c>
      <c r="S1556" t="s">
        <v>82</v>
      </c>
      <c r="U1556" t="s">
        <v>92</v>
      </c>
      <c r="X1556" t="s">
        <v>1256</v>
      </c>
      <c r="Y1556" t="str">
        <f>"37-3011"</f>
        <v>37-3011</v>
      </c>
      <c r="Z1556" t="s">
        <v>94</v>
      </c>
      <c r="AA1556">
        <v>561730</v>
      </c>
      <c r="AB1556">
        <v>35</v>
      </c>
      <c r="AC1556">
        <v>35</v>
      </c>
      <c r="AD1556" t="s">
        <v>79</v>
      </c>
      <c r="AE1556" t="s">
        <v>80</v>
      </c>
      <c r="AF1556">
        <v>40</v>
      </c>
      <c r="AG1556" s="4">
        <v>0.29166666666666669</v>
      </c>
      <c r="AH1556" s="4">
        <v>0.66666666666666663</v>
      </c>
      <c r="AI1556" s="5">
        <v>13.68</v>
      </c>
      <c r="AJ1556">
        <v>20.52</v>
      </c>
      <c r="AK1556">
        <v>0</v>
      </c>
      <c r="AL1556" t="s">
        <v>81</v>
      </c>
      <c r="AM1556" t="s">
        <v>82</v>
      </c>
      <c r="AO1556" t="s">
        <v>83</v>
      </c>
      <c r="AP1556" t="s">
        <v>67</v>
      </c>
      <c r="AQ1556" t="s">
        <v>67</v>
      </c>
      <c r="AR1556" t="s">
        <v>82</v>
      </c>
      <c r="AT1556" t="s">
        <v>72</v>
      </c>
      <c r="AU1556">
        <v>2</v>
      </c>
      <c r="AV1556" t="s">
        <v>20396</v>
      </c>
      <c r="AW1556" t="s">
        <v>72</v>
      </c>
      <c r="AX1556">
        <v>2</v>
      </c>
      <c r="AY1556" t="s">
        <v>17452</v>
      </c>
      <c r="AZ1556" t="s">
        <v>3516</v>
      </c>
      <c r="BA1556" t="s">
        <v>166</v>
      </c>
      <c r="BB1556">
        <v>84601</v>
      </c>
      <c r="BC1556" t="s">
        <v>79</v>
      </c>
      <c r="BH1556" t="s">
        <v>20397</v>
      </c>
      <c r="BJ1556">
        <v>270023086</v>
      </c>
    </row>
    <row r="1557" spans="1:62" x14ac:dyDescent="0.25">
      <c r="A1557" t="s">
        <v>21294</v>
      </c>
      <c r="B1557" s="2">
        <v>43473</v>
      </c>
      <c r="C1557" t="s">
        <v>63</v>
      </c>
      <c r="D1557" s="3">
        <v>43438.424359340279</v>
      </c>
      <c r="E1557" t="s">
        <v>117</v>
      </c>
      <c r="H1557" t="s">
        <v>21295</v>
      </c>
      <c r="J1557" t="s">
        <v>21296</v>
      </c>
      <c r="L1557" t="s">
        <v>738</v>
      </c>
      <c r="M1557" t="s">
        <v>105</v>
      </c>
      <c r="N1557">
        <v>78759</v>
      </c>
      <c r="O1557" t="s">
        <v>70</v>
      </c>
      <c r="Q1557" t="s">
        <v>21297</v>
      </c>
      <c r="S1557" t="s">
        <v>72</v>
      </c>
      <c r="T1557" t="s">
        <v>11888</v>
      </c>
      <c r="U1557" t="s">
        <v>11889</v>
      </c>
      <c r="V1557" t="s">
        <v>863</v>
      </c>
      <c r="W1557" t="s">
        <v>105</v>
      </c>
      <c r="X1557" t="s">
        <v>17999</v>
      </c>
      <c r="Y1557" t="str">
        <f>"47-2061"</f>
        <v>47-2061</v>
      </c>
      <c r="Z1557" t="s">
        <v>326</v>
      </c>
      <c r="AA1557">
        <v>237110</v>
      </c>
      <c r="AB1557">
        <v>5</v>
      </c>
      <c r="AD1557" t="s">
        <v>79</v>
      </c>
      <c r="AE1557" t="s">
        <v>95</v>
      </c>
      <c r="AF1557">
        <v>40</v>
      </c>
      <c r="AG1557" s="4">
        <v>0.29166666666666669</v>
      </c>
      <c r="AH1557" s="4">
        <v>0.64583333333333337</v>
      </c>
      <c r="AI1557" s="5">
        <v>15.07</v>
      </c>
      <c r="AJ1557">
        <v>22.61</v>
      </c>
      <c r="AK1557">
        <v>25.61</v>
      </c>
      <c r="AL1557" t="s">
        <v>81</v>
      </c>
      <c r="AM1557" t="s">
        <v>82</v>
      </c>
      <c r="AO1557" t="s">
        <v>83</v>
      </c>
      <c r="AR1557" t="s">
        <v>82</v>
      </c>
      <c r="AT1557" t="s">
        <v>82</v>
      </c>
      <c r="AW1557" t="s">
        <v>72</v>
      </c>
      <c r="AX1557">
        <v>3</v>
      </c>
      <c r="AY1557" t="s">
        <v>738</v>
      </c>
      <c r="AZ1557" t="s">
        <v>2422</v>
      </c>
      <c r="BA1557" t="s">
        <v>105</v>
      </c>
      <c r="BB1557">
        <v>78759</v>
      </c>
      <c r="BC1557" t="s">
        <v>79</v>
      </c>
      <c r="BH1557" t="s">
        <v>21296</v>
      </c>
      <c r="BJ1557">
        <v>743010809</v>
      </c>
    </row>
    <row r="1558" spans="1:62" x14ac:dyDescent="0.25">
      <c r="A1558" t="s">
        <v>22083</v>
      </c>
      <c r="B1558" s="2">
        <v>43473</v>
      </c>
      <c r="C1558" t="s">
        <v>63</v>
      </c>
      <c r="D1558" s="3">
        <v>43440.572667511573</v>
      </c>
      <c r="E1558" t="s">
        <v>117</v>
      </c>
      <c r="H1558" t="s">
        <v>6668</v>
      </c>
      <c r="J1558" t="s">
        <v>6262</v>
      </c>
      <c r="L1558" t="s">
        <v>2822</v>
      </c>
      <c r="M1558" t="s">
        <v>105</v>
      </c>
      <c r="N1558">
        <v>76244</v>
      </c>
      <c r="O1558" t="s">
        <v>70</v>
      </c>
      <c r="Q1558" t="s">
        <v>6669</v>
      </c>
      <c r="S1558" t="s">
        <v>72</v>
      </c>
      <c r="T1558" t="s">
        <v>6264</v>
      </c>
      <c r="U1558" t="s">
        <v>4263</v>
      </c>
      <c r="V1558" t="s">
        <v>104</v>
      </c>
      <c r="W1558" t="s">
        <v>105</v>
      </c>
      <c r="X1558" t="s">
        <v>6265</v>
      </c>
      <c r="Y1558" t="str">
        <f>"47-2021"</f>
        <v>47-2021</v>
      </c>
      <c r="Z1558" t="s">
        <v>6266</v>
      </c>
      <c r="AA1558">
        <v>423320</v>
      </c>
      <c r="AB1558">
        <v>35</v>
      </c>
      <c r="AD1558" t="s">
        <v>79</v>
      </c>
      <c r="AE1558" t="s">
        <v>95</v>
      </c>
      <c r="AF1558">
        <v>35</v>
      </c>
      <c r="AG1558" s="4">
        <v>0.29166666666666669</v>
      </c>
      <c r="AH1558" s="4">
        <v>0.66666666666666663</v>
      </c>
      <c r="AI1558" s="5">
        <v>22.4</v>
      </c>
      <c r="AJ1558">
        <v>33.6</v>
      </c>
      <c r="AK1558">
        <v>33.6</v>
      </c>
      <c r="AL1558" t="s">
        <v>81</v>
      </c>
      <c r="AM1558" t="s">
        <v>82</v>
      </c>
      <c r="AO1558" t="s">
        <v>83</v>
      </c>
      <c r="AR1558" t="s">
        <v>82</v>
      </c>
      <c r="AT1558" t="s">
        <v>82</v>
      </c>
      <c r="AW1558" t="s">
        <v>72</v>
      </c>
      <c r="AX1558">
        <v>3</v>
      </c>
      <c r="AY1558" t="s">
        <v>2822</v>
      </c>
      <c r="AZ1558" t="s">
        <v>1428</v>
      </c>
      <c r="BA1558" t="s">
        <v>105</v>
      </c>
      <c r="BB1558">
        <v>76244</v>
      </c>
      <c r="BC1558" t="s">
        <v>79</v>
      </c>
      <c r="BH1558" t="s">
        <v>6262</v>
      </c>
      <c r="BJ1558">
        <v>751462317</v>
      </c>
    </row>
    <row r="1559" spans="1:62" x14ac:dyDescent="0.25">
      <c r="A1559" t="s">
        <v>22781</v>
      </c>
      <c r="B1559" s="2">
        <v>43473</v>
      </c>
      <c r="C1559" t="s">
        <v>63</v>
      </c>
      <c r="D1559" s="3">
        <v>43441.288330277777</v>
      </c>
      <c r="E1559" t="s">
        <v>117</v>
      </c>
      <c r="H1559" t="s">
        <v>6772</v>
      </c>
      <c r="J1559" t="s">
        <v>6773</v>
      </c>
      <c r="L1559" t="s">
        <v>6774</v>
      </c>
      <c r="M1559" t="s">
        <v>100</v>
      </c>
      <c r="N1559">
        <v>28345</v>
      </c>
      <c r="O1559" t="s">
        <v>70</v>
      </c>
      <c r="Q1559" t="s">
        <v>6775</v>
      </c>
      <c r="S1559" t="s">
        <v>82</v>
      </c>
      <c r="U1559" t="s">
        <v>92</v>
      </c>
      <c r="X1559" t="s">
        <v>882</v>
      </c>
      <c r="Y1559" t="str">
        <f>"45-4092"</f>
        <v>45-4092</v>
      </c>
      <c r="Z1559" t="s">
        <v>763</v>
      </c>
      <c r="AA1559">
        <v>115310</v>
      </c>
      <c r="AB1559">
        <v>15</v>
      </c>
      <c r="AD1559" t="s">
        <v>79</v>
      </c>
      <c r="AE1559" t="s">
        <v>80</v>
      </c>
      <c r="AF1559">
        <v>35</v>
      </c>
      <c r="AG1559" s="4">
        <v>0.33333333333333331</v>
      </c>
      <c r="AH1559" s="4">
        <v>0.625</v>
      </c>
      <c r="AI1559" s="5">
        <v>13.61</v>
      </c>
      <c r="AJ1559">
        <v>20.420000000000002</v>
      </c>
      <c r="AL1559" t="s">
        <v>81</v>
      </c>
      <c r="AM1559" t="s">
        <v>82</v>
      </c>
      <c r="AO1559" t="s">
        <v>83</v>
      </c>
      <c r="AR1559" t="s">
        <v>82</v>
      </c>
      <c r="AT1559" t="s">
        <v>82</v>
      </c>
      <c r="AW1559" t="s">
        <v>82</v>
      </c>
      <c r="AY1559" t="s">
        <v>22782</v>
      </c>
      <c r="AZ1559" t="s">
        <v>20015</v>
      </c>
      <c r="BA1559" t="s">
        <v>136</v>
      </c>
      <c r="BB1559">
        <v>21655</v>
      </c>
      <c r="BC1559" t="s">
        <v>87</v>
      </c>
      <c r="BH1559" t="s">
        <v>22783</v>
      </c>
      <c r="BJ1559">
        <v>830856346</v>
      </c>
    </row>
    <row r="1560" spans="1:62" x14ac:dyDescent="0.25">
      <c r="A1560" t="s">
        <v>22939</v>
      </c>
      <c r="B1560" s="2">
        <v>43473</v>
      </c>
      <c r="C1560" t="s">
        <v>63</v>
      </c>
      <c r="D1560" s="3">
        <v>43441.30428989583</v>
      </c>
      <c r="E1560" t="s">
        <v>117</v>
      </c>
      <c r="H1560" t="s">
        <v>22940</v>
      </c>
      <c r="J1560" t="s">
        <v>22941</v>
      </c>
      <c r="L1560" t="s">
        <v>22680</v>
      </c>
      <c r="M1560" t="s">
        <v>9587</v>
      </c>
      <c r="N1560">
        <v>2886</v>
      </c>
      <c r="O1560" t="s">
        <v>70</v>
      </c>
      <c r="Q1560" t="s">
        <v>22942</v>
      </c>
      <c r="S1560" t="s">
        <v>82</v>
      </c>
      <c r="U1560" t="s">
        <v>92</v>
      </c>
      <c r="X1560" t="s">
        <v>22943</v>
      </c>
      <c r="Y1560" t="str">
        <f>"11-9111"</f>
        <v>11-9111</v>
      </c>
      <c r="Z1560" t="s">
        <v>22944</v>
      </c>
      <c r="AA1560">
        <v>621399</v>
      </c>
      <c r="AB1560">
        <v>1</v>
      </c>
      <c r="AD1560" t="s">
        <v>79</v>
      </c>
      <c r="AE1560" t="s">
        <v>1218</v>
      </c>
      <c r="AF1560">
        <v>35</v>
      </c>
      <c r="AG1560" s="4">
        <v>0.375</v>
      </c>
      <c r="AH1560" s="4">
        <v>0.66666666666666663</v>
      </c>
      <c r="AI1560" s="6">
        <v>30</v>
      </c>
      <c r="AM1560" t="s">
        <v>72</v>
      </c>
      <c r="AN1560">
        <v>5</v>
      </c>
      <c r="AO1560" t="s">
        <v>1045</v>
      </c>
      <c r="AQ1560" t="s">
        <v>22945</v>
      </c>
      <c r="AR1560" t="s">
        <v>82</v>
      </c>
      <c r="AT1560" t="s">
        <v>72</v>
      </c>
      <c r="AU1560">
        <v>2</v>
      </c>
      <c r="AV1560" t="s">
        <v>22946</v>
      </c>
      <c r="AW1560" t="s">
        <v>82</v>
      </c>
      <c r="AY1560" t="s">
        <v>22680</v>
      </c>
      <c r="AZ1560" t="s">
        <v>22947</v>
      </c>
      <c r="BA1560" t="s">
        <v>9587</v>
      </c>
      <c r="BB1560">
        <v>2886</v>
      </c>
      <c r="BC1560" t="s">
        <v>87</v>
      </c>
      <c r="BD1560" t="s">
        <v>22948</v>
      </c>
      <c r="BE1560">
        <v>822130</v>
      </c>
      <c r="BG1560" s="2">
        <v>43491</v>
      </c>
      <c r="BH1560" t="s">
        <v>22949</v>
      </c>
      <c r="BJ1560">
        <v>841725278</v>
      </c>
    </row>
    <row r="1561" spans="1:62" x14ac:dyDescent="0.25">
      <c r="A1561" t="s">
        <v>25459</v>
      </c>
      <c r="B1561" s="2">
        <v>43473</v>
      </c>
      <c r="C1561" t="s">
        <v>63</v>
      </c>
      <c r="D1561" s="3">
        <v>43451.223018668985</v>
      </c>
      <c r="E1561" t="s">
        <v>91</v>
      </c>
      <c r="H1561" t="s">
        <v>25460</v>
      </c>
      <c r="J1561" t="s">
        <v>25461</v>
      </c>
      <c r="L1561" t="s">
        <v>10874</v>
      </c>
      <c r="M1561" t="s">
        <v>69</v>
      </c>
      <c r="N1561">
        <v>41102</v>
      </c>
      <c r="O1561" t="s">
        <v>70</v>
      </c>
      <c r="Q1561" t="s">
        <v>25462</v>
      </c>
      <c r="S1561" t="s">
        <v>72</v>
      </c>
      <c r="T1561" t="s">
        <v>25463</v>
      </c>
      <c r="U1561" t="s">
        <v>1067</v>
      </c>
      <c r="V1561" t="s">
        <v>1068</v>
      </c>
      <c r="W1561" t="s">
        <v>1064</v>
      </c>
      <c r="X1561" t="s">
        <v>25464</v>
      </c>
      <c r="Y1561" t="str">
        <f>"37-3011"</f>
        <v>37-3011</v>
      </c>
      <c r="Z1561" t="s">
        <v>94</v>
      </c>
      <c r="AA1561">
        <v>561730</v>
      </c>
      <c r="AB1561">
        <v>5</v>
      </c>
      <c r="AD1561" t="s">
        <v>79</v>
      </c>
      <c r="AE1561" t="s">
        <v>80</v>
      </c>
      <c r="AF1561">
        <v>40</v>
      </c>
      <c r="AG1561" s="4">
        <v>0.29166666666666669</v>
      </c>
      <c r="AH1561" s="4">
        <v>0.66666666666666663</v>
      </c>
      <c r="AI1561" s="5">
        <v>11.37</v>
      </c>
      <c r="AJ1561">
        <v>17.059999999999999</v>
      </c>
      <c r="AL1561" t="s">
        <v>81</v>
      </c>
      <c r="AM1561" t="s">
        <v>82</v>
      </c>
      <c r="AO1561" t="s">
        <v>83</v>
      </c>
      <c r="AR1561" t="s">
        <v>82</v>
      </c>
      <c r="AT1561" t="s">
        <v>82</v>
      </c>
      <c r="AW1561" t="s">
        <v>72</v>
      </c>
      <c r="AX1561">
        <v>6</v>
      </c>
      <c r="AY1561" t="s">
        <v>10874</v>
      </c>
      <c r="AZ1561" t="s">
        <v>25465</v>
      </c>
      <c r="BA1561" t="s">
        <v>69</v>
      </c>
      <c r="BB1561">
        <v>41102</v>
      </c>
      <c r="BC1561" t="s">
        <v>79</v>
      </c>
      <c r="BH1561" t="s">
        <v>25461</v>
      </c>
      <c r="BJ1561">
        <v>811034585</v>
      </c>
    </row>
    <row r="1562" spans="1:62" x14ac:dyDescent="0.25">
      <c r="A1562" t="s">
        <v>319</v>
      </c>
      <c r="B1562" s="2">
        <v>43474</v>
      </c>
      <c r="C1562" t="s">
        <v>63</v>
      </c>
      <c r="D1562" s="3">
        <v>43450.339860578701</v>
      </c>
      <c r="E1562" t="s">
        <v>117</v>
      </c>
      <c r="H1562" t="s">
        <v>320</v>
      </c>
      <c r="J1562" t="s">
        <v>321</v>
      </c>
      <c r="L1562" t="s">
        <v>322</v>
      </c>
      <c r="M1562" t="s">
        <v>323</v>
      </c>
      <c r="N1562">
        <v>95661</v>
      </c>
      <c r="O1562" t="s">
        <v>70</v>
      </c>
      <c r="Q1562" t="s">
        <v>324</v>
      </c>
      <c r="S1562" t="s">
        <v>82</v>
      </c>
      <c r="U1562" t="s">
        <v>92</v>
      </c>
      <c r="X1562" t="s">
        <v>325</v>
      </c>
      <c r="Y1562" t="str">
        <f>"47-2061"</f>
        <v>47-2061</v>
      </c>
      <c r="Z1562" t="s">
        <v>326</v>
      </c>
      <c r="AA1562">
        <v>2371</v>
      </c>
      <c r="AB1562">
        <v>2</v>
      </c>
      <c r="AD1562" t="s">
        <v>79</v>
      </c>
      <c r="AE1562" t="s">
        <v>95</v>
      </c>
      <c r="AF1562">
        <v>40</v>
      </c>
      <c r="AG1562" s="4">
        <v>0.29166666666666669</v>
      </c>
      <c r="AH1562" s="4">
        <v>0.64583333333333337</v>
      </c>
      <c r="AI1562" s="6">
        <v>14</v>
      </c>
      <c r="AJ1562">
        <v>21</v>
      </c>
      <c r="AK1562">
        <v>22.5</v>
      </c>
      <c r="AL1562" t="s">
        <v>81</v>
      </c>
      <c r="AM1562" t="s">
        <v>82</v>
      </c>
      <c r="AO1562" t="s">
        <v>83</v>
      </c>
      <c r="AR1562" t="s">
        <v>82</v>
      </c>
      <c r="AT1562" t="s">
        <v>82</v>
      </c>
      <c r="AW1562" t="s">
        <v>82</v>
      </c>
      <c r="AY1562" t="s">
        <v>327</v>
      </c>
      <c r="AZ1562" t="s">
        <v>328</v>
      </c>
      <c r="BA1562" t="s">
        <v>323</v>
      </c>
      <c r="BB1562">
        <v>95661</v>
      </c>
      <c r="BC1562" t="s">
        <v>87</v>
      </c>
      <c r="BH1562" t="s">
        <v>329</v>
      </c>
      <c r="BJ1562">
        <v>455001918</v>
      </c>
    </row>
    <row r="1563" spans="1:62" x14ac:dyDescent="0.25">
      <c r="A1563" t="s">
        <v>1113</v>
      </c>
      <c r="B1563" s="2">
        <v>43474</v>
      </c>
      <c r="C1563" t="s">
        <v>63</v>
      </c>
      <c r="D1563" s="3">
        <v>43440.385494097223</v>
      </c>
      <c r="E1563" t="s">
        <v>64</v>
      </c>
      <c r="F1563" s="2">
        <v>43525</v>
      </c>
      <c r="G1563" s="2">
        <v>43811</v>
      </c>
      <c r="H1563" t="s">
        <v>1114</v>
      </c>
      <c r="J1563" t="s">
        <v>1115</v>
      </c>
      <c r="L1563" t="s">
        <v>1116</v>
      </c>
      <c r="M1563" t="s">
        <v>804</v>
      </c>
      <c r="N1563">
        <v>3049</v>
      </c>
      <c r="O1563" t="s">
        <v>70</v>
      </c>
      <c r="Q1563" t="s">
        <v>1117</v>
      </c>
      <c r="S1563" t="s">
        <v>82</v>
      </c>
      <c r="U1563" t="s">
        <v>92</v>
      </c>
      <c r="X1563" t="s">
        <v>106</v>
      </c>
      <c r="Y1563" t="str">
        <f>"37-3011"</f>
        <v>37-3011</v>
      </c>
      <c r="Z1563" t="s">
        <v>94</v>
      </c>
      <c r="AA1563">
        <v>561730</v>
      </c>
      <c r="AB1563">
        <v>30</v>
      </c>
      <c r="AC1563">
        <v>30</v>
      </c>
      <c r="AD1563" t="s">
        <v>79</v>
      </c>
      <c r="AE1563" t="s">
        <v>80</v>
      </c>
      <c r="AF1563">
        <v>40</v>
      </c>
      <c r="AG1563" s="4">
        <v>0.29166666666666669</v>
      </c>
      <c r="AH1563" s="4">
        <v>0.66666666666666663</v>
      </c>
      <c r="AI1563" s="5">
        <v>16.98</v>
      </c>
      <c r="AJ1563">
        <v>25.47</v>
      </c>
      <c r="AL1563" t="s">
        <v>81</v>
      </c>
      <c r="AM1563" t="s">
        <v>82</v>
      </c>
      <c r="AO1563" t="s">
        <v>83</v>
      </c>
      <c r="AR1563" t="s">
        <v>82</v>
      </c>
      <c r="AT1563" t="s">
        <v>82</v>
      </c>
      <c r="AW1563" t="s">
        <v>82</v>
      </c>
      <c r="AY1563" t="s">
        <v>1118</v>
      </c>
      <c r="AZ1563" t="s">
        <v>730</v>
      </c>
      <c r="BA1563" t="s">
        <v>804</v>
      </c>
      <c r="BB1563">
        <v>3049</v>
      </c>
      <c r="BC1563" t="s">
        <v>79</v>
      </c>
      <c r="BH1563" t="s">
        <v>1119</v>
      </c>
      <c r="BJ1563">
        <v>20366124</v>
      </c>
    </row>
    <row r="1564" spans="1:62" x14ac:dyDescent="0.25">
      <c r="A1564" t="s">
        <v>1327</v>
      </c>
      <c r="B1564" s="2">
        <v>43474</v>
      </c>
      <c r="C1564" t="s">
        <v>63</v>
      </c>
      <c r="D1564" s="3">
        <v>43311.645428912037</v>
      </c>
      <c r="E1564" t="s">
        <v>117</v>
      </c>
      <c r="H1564" t="s">
        <v>1328</v>
      </c>
      <c r="I1564" t="s">
        <v>1329</v>
      </c>
      <c r="J1564" t="s">
        <v>1330</v>
      </c>
      <c r="L1564" t="s">
        <v>1331</v>
      </c>
      <c r="M1564" t="s">
        <v>105</v>
      </c>
      <c r="N1564">
        <v>75501</v>
      </c>
      <c r="O1564" t="s">
        <v>70</v>
      </c>
      <c r="Q1564" t="s">
        <v>1332</v>
      </c>
      <c r="S1564" t="s">
        <v>72</v>
      </c>
      <c r="T1564" t="s">
        <v>1333</v>
      </c>
      <c r="U1564" t="s">
        <v>1334</v>
      </c>
      <c r="V1564" t="s">
        <v>1335</v>
      </c>
      <c r="W1564" t="s">
        <v>105</v>
      </c>
      <c r="X1564" t="s">
        <v>1336</v>
      </c>
      <c r="Y1564" t="str">
        <f>"27-1012"</f>
        <v>27-1012</v>
      </c>
      <c r="Z1564" t="s">
        <v>1336</v>
      </c>
      <c r="AA1564">
        <v>454390</v>
      </c>
      <c r="AB1564">
        <v>17</v>
      </c>
      <c r="AD1564" t="s">
        <v>79</v>
      </c>
      <c r="AE1564" t="s">
        <v>80</v>
      </c>
      <c r="AF1564">
        <v>40</v>
      </c>
      <c r="AG1564" s="4">
        <v>0.25</v>
      </c>
      <c r="AH1564" s="4">
        <v>0.58333333333333337</v>
      </c>
      <c r="AI1564" s="5">
        <v>16.57</v>
      </c>
      <c r="AL1564" t="s">
        <v>81</v>
      </c>
      <c r="AM1564" t="s">
        <v>82</v>
      </c>
      <c r="AO1564" t="s">
        <v>83</v>
      </c>
      <c r="AR1564" t="s">
        <v>82</v>
      </c>
      <c r="AT1564" t="s">
        <v>82</v>
      </c>
      <c r="AW1564" t="s">
        <v>82</v>
      </c>
      <c r="AY1564" t="s">
        <v>1331</v>
      </c>
      <c r="AZ1564" t="s">
        <v>1337</v>
      </c>
      <c r="BA1564" t="s">
        <v>105</v>
      </c>
      <c r="BB1564">
        <v>75501</v>
      </c>
      <c r="BC1564" t="s">
        <v>79</v>
      </c>
      <c r="BH1564" t="s">
        <v>1338</v>
      </c>
      <c r="BJ1564">
        <v>752683942</v>
      </c>
    </row>
    <row r="1565" spans="1:62" x14ac:dyDescent="0.25">
      <c r="A1565" t="s">
        <v>6331</v>
      </c>
      <c r="B1565" s="2">
        <v>43474</v>
      </c>
      <c r="C1565" t="s">
        <v>63</v>
      </c>
      <c r="D1565" s="3">
        <v>43413.555485081015</v>
      </c>
      <c r="E1565" t="s">
        <v>64</v>
      </c>
      <c r="F1565" s="2">
        <v>43502</v>
      </c>
      <c r="G1565" s="2">
        <v>43800</v>
      </c>
      <c r="H1565" t="s">
        <v>6332</v>
      </c>
      <c r="J1565" t="s">
        <v>6333</v>
      </c>
      <c r="L1565" t="s">
        <v>3875</v>
      </c>
      <c r="M1565" t="s">
        <v>308</v>
      </c>
      <c r="N1565">
        <v>7932</v>
      </c>
      <c r="O1565" t="s">
        <v>70</v>
      </c>
      <c r="Q1565" t="s">
        <v>6334</v>
      </c>
      <c r="S1565" t="s">
        <v>72</v>
      </c>
      <c r="T1565" t="s">
        <v>758</v>
      </c>
      <c r="U1565" t="s">
        <v>903</v>
      </c>
      <c r="V1565" t="s">
        <v>760</v>
      </c>
      <c r="W1565" t="s">
        <v>761</v>
      </c>
      <c r="X1565" t="s">
        <v>1673</v>
      </c>
      <c r="Y1565" t="str">
        <f>"37-3011"</f>
        <v>37-3011</v>
      </c>
      <c r="Z1565" t="s">
        <v>94</v>
      </c>
      <c r="AA1565">
        <v>561730</v>
      </c>
      <c r="AB1565">
        <v>6</v>
      </c>
      <c r="AC1565">
        <v>6</v>
      </c>
      <c r="AD1565" t="s">
        <v>79</v>
      </c>
      <c r="AE1565" t="s">
        <v>95</v>
      </c>
      <c r="AF1565">
        <v>40</v>
      </c>
      <c r="AG1565" s="4">
        <v>0.29166666666666669</v>
      </c>
      <c r="AH1565" s="4">
        <v>0.64583333333333337</v>
      </c>
      <c r="AI1565" s="5">
        <v>14.41</v>
      </c>
      <c r="AJ1565">
        <v>21.62</v>
      </c>
      <c r="AL1565" t="s">
        <v>81</v>
      </c>
      <c r="AM1565" t="s">
        <v>82</v>
      </c>
      <c r="AO1565" t="s">
        <v>83</v>
      </c>
      <c r="AR1565" t="s">
        <v>82</v>
      </c>
      <c r="AT1565" t="s">
        <v>82</v>
      </c>
      <c r="AW1565" t="s">
        <v>82</v>
      </c>
      <c r="AY1565" t="s">
        <v>3875</v>
      </c>
      <c r="AZ1565" t="s">
        <v>1303</v>
      </c>
      <c r="BA1565" t="s">
        <v>308</v>
      </c>
      <c r="BB1565">
        <v>7932</v>
      </c>
      <c r="BC1565" t="s">
        <v>79</v>
      </c>
      <c r="BH1565" t="s">
        <v>6333</v>
      </c>
      <c r="BJ1565">
        <v>223818044</v>
      </c>
    </row>
    <row r="1566" spans="1:62" x14ac:dyDescent="0.25">
      <c r="A1566" t="s">
        <v>7606</v>
      </c>
      <c r="B1566" s="2">
        <v>43474</v>
      </c>
      <c r="C1566" t="s">
        <v>63</v>
      </c>
      <c r="D1566" s="3">
        <v>43391.652050787037</v>
      </c>
      <c r="E1566" t="s">
        <v>91</v>
      </c>
      <c r="H1566" t="s">
        <v>5353</v>
      </c>
      <c r="I1566" t="s">
        <v>5354</v>
      </c>
      <c r="J1566" t="s">
        <v>5361</v>
      </c>
      <c r="L1566" t="s">
        <v>5356</v>
      </c>
      <c r="M1566" t="s">
        <v>1165</v>
      </c>
      <c r="N1566">
        <v>57783</v>
      </c>
      <c r="O1566" t="s">
        <v>70</v>
      </c>
      <c r="Q1566" t="s">
        <v>5357</v>
      </c>
      <c r="S1566" t="s">
        <v>72</v>
      </c>
      <c r="T1566" t="s">
        <v>5358</v>
      </c>
      <c r="U1566" t="s">
        <v>5359</v>
      </c>
      <c r="V1566" t="s">
        <v>5251</v>
      </c>
      <c r="W1566" t="s">
        <v>3857</v>
      </c>
      <c r="X1566" t="s">
        <v>7607</v>
      </c>
      <c r="Y1566" t="str">
        <f>"37-2012"</f>
        <v>37-2012</v>
      </c>
      <c r="Z1566" t="s">
        <v>373</v>
      </c>
      <c r="AA1566">
        <v>721110</v>
      </c>
      <c r="AB1566">
        <v>6</v>
      </c>
      <c r="AD1566" t="s">
        <v>79</v>
      </c>
      <c r="AE1566" t="s">
        <v>95</v>
      </c>
      <c r="AF1566">
        <v>36</v>
      </c>
      <c r="AG1566" s="4">
        <v>0.33333333333333331</v>
      </c>
      <c r="AH1566" s="4">
        <v>0.64583333333333337</v>
      </c>
      <c r="AI1566" s="5">
        <v>10.87</v>
      </c>
      <c r="AJ1566">
        <v>16.309999999999999</v>
      </c>
      <c r="AL1566" t="s">
        <v>81</v>
      </c>
      <c r="AM1566" t="s">
        <v>82</v>
      </c>
      <c r="AO1566" t="s">
        <v>83</v>
      </c>
      <c r="AR1566" t="s">
        <v>82</v>
      </c>
      <c r="AT1566" t="s">
        <v>82</v>
      </c>
      <c r="AW1566" t="s">
        <v>72</v>
      </c>
      <c r="AX1566">
        <v>3</v>
      </c>
      <c r="AY1566" t="s">
        <v>5356</v>
      </c>
      <c r="AZ1566" t="s">
        <v>7608</v>
      </c>
      <c r="BA1566" t="s">
        <v>1165</v>
      </c>
      <c r="BB1566">
        <v>57783</v>
      </c>
      <c r="BC1566" t="s">
        <v>87</v>
      </c>
      <c r="BH1566" t="s">
        <v>5361</v>
      </c>
      <c r="BJ1566">
        <v>208759158</v>
      </c>
    </row>
    <row r="1567" spans="1:62" x14ac:dyDescent="0.25">
      <c r="A1567" t="s">
        <v>8321</v>
      </c>
      <c r="B1567" s="2">
        <v>43474</v>
      </c>
      <c r="C1567" t="s">
        <v>63</v>
      </c>
      <c r="D1567" s="3">
        <v>43441.31819662037</v>
      </c>
      <c r="E1567" t="s">
        <v>117</v>
      </c>
      <c r="H1567" t="s">
        <v>8322</v>
      </c>
      <c r="J1567" t="s">
        <v>8323</v>
      </c>
      <c r="L1567" t="s">
        <v>8324</v>
      </c>
      <c r="M1567" t="s">
        <v>844</v>
      </c>
      <c r="N1567">
        <v>61025</v>
      </c>
      <c r="O1567" t="s">
        <v>70</v>
      </c>
      <c r="Q1567" t="s">
        <v>8325</v>
      </c>
      <c r="S1567" t="s">
        <v>82</v>
      </c>
      <c r="U1567" t="s">
        <v>92</v>
      </c>
      <c r="X1567" t="s">
        <v>1758</v>
      </c>
      <c r="Y1567" t="str">
        <f>"47-2061"</f>
        <v>47-2061</v>
      </c>
      <c r="Z1567" t="s">
        <v>326</v>
      </c>
      <c r="AA1567">
        <v>238910</v>
      </c>
      <c r="AB1567">
        <v>2</v>
      </c>
      <c r="AD1567" t="s">
        <v>79</v>
      </c>
      <c r="AE1567" t="s">
        <v>80</v>
      </c>
      <c r="AF1567">
        <v>40</v>
      </c>
      <c r="AG1567" s="4">
        <v>0.29166666666666669</v>
      </c>
      <c r="AH1567" s="4">
        <v>0.66666666666666663</v>
      </c>
      <c r="AI1567" s="6">
        <v>18</v>
      </c>
      <c r="AL1567" t="s">
        <v>81</v>
      </c>
      <c r="AM1567" t="s">
        <v>82</v>
      </c>
      <c r="AO1567" t="s">
        <v>83</v>
      </c>
      <c r="AR1567" t="s">
        <v>82</v>
      </c>
      <c r="AT1567" t="s">
        <v>82</v>
      </c>
      <c r="AW1567" t="s">
        <v>82</v>
      </c>
      <c r="AY1567" t="s">
        <v>8326</v>
      </c>
      <c r="AZ1567" t="s">
        <v>8327</v>
      </c>
      <c r="BA1567" t="s">
        <v>844</v>
      </c>
      <c r="BB1567">
        <v>61025</v>
      </c>
      <c r="BC1567" t="s">
        <v>79</v>
      </c>
      <c r="BH1567" t="s">
        <v>8328</v>
      </c>
      <c r="BJ1567">
        <v>364433895</v>
      </c>
    </row>
    <row r="1568" spans="1:62" x14ac:dyDescent="0.25">
      <c r="A1568" t="s">
        <v>8521</v>
      </c>
      <c r="B1568" s="2">
        <v>43474</v>
      </c>
      <c r="C1568" t="s">
        <v>63</v>
      </c>
      <c r="D1568" s="3">
        <v>43438.092408171295</v>
      </c>
      <c r="E1568" t="s">
        <v>64</v>
      </c>
      <c r="F1568" s="2">
        <v>43528</v>
      </c>
      <c r="G1568" s="2">
        <v>43793</v>
      </c>
      <c r="H1568" t="s">
        <v>8522</v>
      </c>
      <c r="I1568" t="s">
        <v>8523</v>
      </c>
      <c r="J1568" t="s">
        <v>8524</v>
      </c>
      <c r="L1568" t="s">
        <v>675</v>
      </c>
      <c r="M1568" t="s">
        <v>136</v>
      </c>
      <c r="N1568">
        <v>21401</v>
      </c>
      <c r="O1568" t="s">
        <v>70</v>
      </c>
      <c r="Q1568" t="s">
        <v>8525</v>
      </c>
      <c r="S1568" t="s">
        <v>82</v>
      </c>
      <c r="U1568" t="s">
        <v>92</v>
      </c>
      <c r="X1568" t="s">
        <v>8526</v>
      </c>
      <c r="Y1568" t="str">
        <f>"27-2022"</f>
        <v>27-2022</v>
      </c>
      <c r="Z1568" t="s">
        <v>184</v>
      </c>
      <c r="AA1568">
        <v>611620</v>
      </c>
      <c r="AB1568">
        <v>4</v>
      </c>
      <c r="AC1568">
        <v>4</v>
      </c>
      <c r="AD1568" t="s">
        <v>79</v>
      </c>
      <c r="AE1568" t="s">
        <v>80</v>
      </c>
      <c r="AF1568">
        <v>35</v>
      </c>
      <c r="AG1568" s="4">
        <v>0.625</v>
      </c>
      <c r="AH1568" s="4">
        <v>0.875</v>
      </c>
      <c r="AI1568" s="5">
        <v>22.51</v>
      </c>
      <c r="AL1568" t="s">
        <v>81</v>
      </c>
      <c r="AM1568" t="s">
        <v>82</v>
      </c>
      <c r="AO1568" t="s">
        <v>83</v>
      </c>
      <c r="AR1568" t="s">
        <v>82</v>
      </c>
      <c r="AT1568" t="s">
        <v>82</v>
      </c>
      <c r="AW1568" t="s">
        <v>72</v>
      </c>
      <c r="AX1568">
        <v>12</v>
      </c>
      <c r="AY1568" t="s">
        <v>8527</v>
      </c>
      <c r="AZ1568" t="s">
        <v>8528</v>
      </c>
      <c r="BA1568" t="s">
        <v>136</v>
      </c>
      <c r="BB1568">
        <v>21666</v>
      </c>
      <c r="BC1568" t="s">
        <v>87</v>
      </c>
      <c r="BH1568" t="s">
        <v>8529</v>
      </c>
      <c r="BJ1568">
        <v>813221776</v>
      </c>
    </row>
    <row r="1569" spans="1:62" x14ac:dyDescent="0.25">
      <c r="A1569" t="s">
        <v>9558</v>
      </c>
      <c r="B1569" s="2">
        <v>43474</v>
      </c>
      <c r="C1569" t="s">
        <v>63</v>
      </c>
      <c r="D1569" s="3">
        <v>43405.388366331019</v>
      </c>
      <c r="E1569" t="s">
        <v>117</v>
      </c>
      <c r="H1569" t="s">
        <v>9559</v>
      </c>
      <c r="I1569" t="s">
        <v>9560</v>
      </c>
      <c r="J1569" t="s">
        <v>9561</v>
      </c>
      <c r="L1569" t="s">
        <v>9562</v>
      </c>
      <c r="M1569" t="s">
        <v>323</v>
      </c>
      <c r="N1569">
        <v>93060</v>
      </c>
      <c r="O1569" t="s">
        <v>70</v>
      </c>
      <c r="Q1569" t="s">
        <v>9563</v>
      </c>
      <c r="S1569" t="s">
        <v>82</v>
      </c>
      <c r="U1569" t="s">
        <v>92</v>
      </c>
      <c r="X1569" t="s">
        <v>9564</v>
      </c>
      <c r="Y1569" t="str">
        <f>"39-7011"</f>
        <v>39-7011</v>
      </c>
      <c r="Z1569" t="s">
        <v>9565</v>
      </c>
      <c r="AA1569">
        <v>561510</v>
      </c>
      <c r="AB1569">
        <v>1</v>
      </c>
      <c r="AD1569" t="s">
        <v>79</v>
      </c>
      <c r="AE1569" t="s">
        <v>599</v>
      </c>
      <c r="AF1569">
        <v>35</v>
      </c>
      <c r="AG1569" s="4">
        <v>0.375</v>
      </c>
      <c r="AH1569" s="4">
        <v>0.72916666666666663</v>
      </c>
      <c r="AI1569" s="6">
        <v>14</v>
      </c>
      <c r="AL1569" t="s">
        <v>81</v>
      </c>
      <c r="AM1569" t="s">
        <v>82</v>
      </c>
      <c r="AO1569" t="s">
        <v>83</v>
      </c>
      <c r="AR1569" t="s">
        <v>82</v>
      </c>
      <c r="AT1569" t="s">
        <v>82</v>
      </c>
      <c r="AW1569" t="s">
        <v>72</v>
      </c>
      <c r="AX1569">
        <v>24</v>
      </c>
      <c r="AY1569" t="s">
        <v>9566</v>
      </c>
      <c r="AZ1569" t="s">
        <v>9567</v>
      </c>
      <c r="BA1569" t="s">
        <v>323</v>
      </c>
      <c r="BB1569">
        <v>93060</v>
      </c>
      <c r="BC1569" t="s">
        <v>79</v>
      </c>
      <c r="BH1569" t="s">
        <v>9568</v>
      </c>
      <c r="BJ1569">
        <v>770187078</v>
      </c>
    </row>
    <row r="1570" spans="1:62" x14ac:dyDescent="0.25">
      <c r="A1570" t="s">
        <v>9740</v>
      </c>
      <c r="B1570" s="2">
        <v>43474</v>
      </c>
      <c r="C1570" t="s">
        <v>63</v>
      </c>
      <c r="D1570" s="3">
        <v>43404.621180243055</v>
      </c>
      <c r="E1570" t="s">
        <v>64</v>
      </c>
      <c r="F1570" s="2">
        <v>43480</v>
      </c>
      <c r="G1570" s="2">
        <v>43555</v>
      </c>
      <c r="H1570" t="s">
        <v>9741</v>
      </c>
      <c r="I1570" t="s">
        <v>9742</v>
      </c>
      <c r="J1570" t="s">
        <v>9743</v>
      </c>
      <c r="L1570" t="s">
        <v>9744</v>
      </c>
      <c r="M1570" t="s">
        <v>774</v>
      </c>
      <c r="N1570">
        <v>81224</v>
      </c>
      <c r="O1570" t="s">
        <v>70</v>
      </c>
      <c r="Q1570" t="s">
        <v>4884</v>
      </c>
      <c r="S1570" t="s">
        <v>72</v>
      </c>
      <c r="T1570" t="s">
        <v>9745</v>
      </c>
      <c r="U1570" t="s">
        <v>4886</v>
      </c>
      <c r="V1570" t="s">
        <v>2470</v>
      </c>
      <c r="W1570" t="s">
        <v>774</v>
      </c>
      <c r="X1570" t="s">
        <v>9746</v>
      </c>
      <c r="Y1570" t="str">
        <f>"37-2012"</f>
        <v>37-2012</v>
      </c>
      <c r="Z1570" t="s">
        <v>373</v>
      </c>
      <c r="AA1570">
        <v>721110</v>
      </c>
      <c r="AB1570">
        <v>4</v>
      </c>
      <c r="AC1570">
        <v>4</v>
      </c>
      <c r="AD1570" t="s">
        <v>79</v>
      </c>
      <c r="AE1570" t="s">
        <v>95</v>
      </c>
      <c r="AF1570">
        <v>35</v>
      </c>
      <c r="AG1570" s="4">
        <v>0.3125</v>
      </c>
      <c r="AH1570" s="4">
        <v>0.6875</v>
      </c>
      <c r="AI1570" s="5">
        <v>11.86</v>
      </c>
      <c r="AJ1570">
        <v>17.79</v>
      </c>
      <c r="AK1570">
        <v>0</v>
      </c>
      <c r="AM1570" t="s">
        <v>82</v>
      </c>
      <c r="AO1570" t="s">
        <v>83</v>
      </c>
      <c r="AR1570" t="s">
        <v>82</v>
      </c>
      <c r="AT1570" t="s">
        <v>82</v>
      </c>
      <c r="AW1570" t="s">
        <v>82</v>
      </c>
      <c r="AY1570" t="s">
        <v>9744</v>
      </c>
      <c r="AZ1570" t="s">
        <v>4887</v>
      </c>
      <c r="BA1570" t="s">
        <v>774</v>
      </c>
      <c r="BB1570">
        <v>81224</v>
      </c>
      <c r="BC1570" t="s">
        <v>79</v>
      </c>
      <c r="BH1570" t="s">
        <v>9747</v>
      </c>
      <c r="BJ1570">
        <v>821934065</v>
      </c>
    </row>
    <row r="1571" spans="1:62" x14ac:dyDescent="0.25">
      <c r="A1571" t="s">
        <v>10040</v>
      </c>
      <c r="B1571" s="2">
        <v>43474</v>
      </c>
      <c r="C1571" t="s">
        <v>63</v>
      </c>
      <c r="D1571" s="3">
        <v>43407.887442847219</v>
      </c>
      <c r="E1571" t="s">
        <v>64</v>
      </c>
      <c r="F1571" s="2">
        <v>43486</v>
      </c>
      <c r="G1571" s="2">
        <v>43738</v>
      </c>
      <c r="H1571" t="s">
        <v>10041</v>
      </c>
      <c r="J1571" t="s">
        <v>10042</v>
      </c>
      <c r="K1571" t="s">
        <v>10043</v>
      </c>
      <c r="L1571" t="s">
        <v>10044</v>
      </c>
      <c r="M1571" t="s">
        <v>166</v>
      </c>
      <c r="N1571">
        <v>84032</v>
      </c>
      <c r="O1571" t="s">
        <v>70</v>
      </c>
      <c r="Q1571" t="s">
        <v>10045</v>
      </c>
      <c r="S1571" t="s">
        <v>72</v>
      </c>
      <c r="T1571" t="s">
        <v>10046</v>
      </c>
      <c r="U1571" t="s">
        <v>10047</v>
      </c>
      <c r="V1571" t="s">
        <v>10048</v>
      </c>
      <c r="W1571" t="s">
        <v>166</v>
      </c>
      <c r="X1571" t="s">
        <v>10049</v>
      </c>
      <c r="Y1571" t="str">
        <f>"51-6011"</f>
        <v>51-6011</v>
      </c>
      <c r="Z1571" t="s">
        <v>367</v>
      </c>
      <c r="AA1571">
        <v>812320</v>
      </c>
      <c r="AB1571">
        <v>12</v>
      </c>
      <c r="AC1571">
        <v>12</v>
      </c>
      <c r="AD1571" t="s">
        <v>79</v>
      </c>
      <c r="AE1571" t="s">
        <v>80</v>
      </c>
      <c r="AF1571">
        <v>35</v>
      </c>
      <c r="AG1571" s="4">
        <v>0.25</v>
      </c>
      <c r="AH1571" s="4">
        <v>0.58333333333333337</v>
      </c>
      <c r="AI1571" s="5">
        <v>11.5</v>
      </c>
      <c r="AJ1571">
        <v>17.25</v>
      </c>
      <c r="AL1571" t="s">
        <v>81</v>
      </c>
      <c r="AM1571" t="s">
        <v>82</v>
      </c>
      <c r="AO1571" t="s">
        <v>83</v>
      </c>
      <c r="AR1571" t="s">
        <v>82</v>
      </c>
      <c r="AT1571" t="s">
        <v>72</v>
      </c>
      <c r="AU1571">
        <v>1</v>
      </c>
      <c r="AV1571" t="s">
        <v>10050</v>
      </c>
      <c r="AW1571" t="s">
        <v>82</v>
      </c>
      <c r="AY1571" t="s">
        <v>10044</v>
      </c>
      <c r="AZ1571" t="s">
        <v>185</v>
      </c>
      <c r="BA1571" t="s">
        <v>166</v>
      </c>
      <c r="BB1571">
        <v>84032</v>
      </c>
      <c r="BC1571" t="s">
        <v>87</v>
      </c>
      <c r="BH1571" t="s">
        <v>10042</v>
      </c>
      <c r="BI1571" t="s">
        <v>10043</v>
      </c>
      <c r="BJ1571">
        <v>273387478</v>
      </c>
    </row>
    <row r="1572" spans="1:62" x14ac:dyDescent="0.25">
      <c r="A1572" t="s">
        <v>11772</v>
      </c>
      <c r="B1572" s="2">
        <v>43474</v>
      </c>
      <c r="C1572" t="s">
        <v>63</v>
      </c>
      <c r="D1572" s="3">
        <v>43420.463156215279</v>
      </c>
      <c r="E1572" t="s">
        <v>117</v>
      </c>
      <c r="H1572" t="s">
        <v>11773</v>
      </c>
      <c r="I1572" t="s">
        <v>11774</v>
      </c>
      <c r="J1572" t="s">
        <v>11775</v>
      </c>
      <c r="L1572" t="s">
        <v>11776</v>
      </c>
      <c r="M1572" t="s">
        <v>105</v>
      </c>
      <c r="N1572">
        <v>76226</v>
      </c>
      <c r="O1572" t="s">
        <v>70</v>
      </c>
      <c r="Q1572" t="s">
        <v>11777</v>
      </c>
      <c r="S1572" t="s">
        <v>72</v>
      </c>
      <c r="T1572" t="s">
        <v>1195</v>
      </c>
      <c r="U1572" t="s">
        <v>1196</v>
      </c>
      <c r="V1572" t="s">
        <v>104</v>
      </c>
      <c r="W1572" t="s">
        <v>105</v>
      </c>
      <c r="X1572" t="s">
        <v>1197</v>
      </c>
      <c r="Y1572" t="str">
        <f>"47-2061"</f>
        <v>47-2061</v>
      </c>
      <c r="Z1572" t="s">
        <v>326</v>
      </c>
      <c r="AA1572">
        <v>238140</v>
      </c>
      <c r="AB1572">
        <v>15</v>
      </c>
      <c r="AD1572" t="s">
        <v>79</v>
      </c>
      <c r="AE1572" t="s">
        <v>80</v>
      </c>
      <c r="AF1572">
        <v>40</v>
      </c>
      <c r="AG1572" s="4">
        <v>0.3125</v>
      </c>
      <c r="AH1572" s="4">
        <v>0.64583333333333337</v>
      </c>
      <c r="AI1572" s="5">
        <v>14.95</v>
      </c>
      <c r="AJ1572">
        <v>22.43</v>
      </c>
      <c r="AL1572" t="s">
        <v>81</v>
      </c>
      <c r="AM1572" t="s">
        <v>82</v>
      </c>
      <c r="AO1572" t="s">
        <v>83</v>
      </c>
      <c r="AR1572" t="s">
        <v>82</v>
      </c>
      <c r="AT1572" t="s">
        <v>82</v>
      </c>
      <c r="AW1572" t="s">
        <v>82</v>
      </c>
      <c r="AY1572" t="s">
        <v>5412</v>
      </c>
      <c r="AZ1572" t="s">
        <v>3523</v>
      </c>
      <c r="BA1572" t="s">
        <v>105</v>
      </c>
      <c r="BB1572">
        <v>76226</v>
      </c>
      <c r="BC1572" t="s">
        <v>79</v>
      </c>
      <c r="BH1572" t="s">
        <v>11778</v>
      </c>
      <c r="BJ1572">
        <v>263134634</v>
      </c>
    </row>
    <row r="1573" spans="1:62" x14ac:dyDescent="0.25">
      <c r="A1573" t="s">
        <v>11808</v>
      </c>
      <c r="B1573" s="2">
        <v>43474</v>
      </c>
      <c r="C1573" t="s">
        <v>63</v>
      </c>
      <c r="D1573" s="3">
        <v>43421.155615034724</v>
      </c>
      <c r="E1573" t="s">
        <v>64</v>
      </c>
      <c r="F1573" s="2">
        <v>43511</v>
      </c>
      <c r="G1573" s="2">
        <v>43784</v>
      </c>
      <c r="H1573" t="s">
        <v>11809</v>
      </c>
      <c r="I1573" t="s">
        <v>67</v>
      </c>
      <c r="J1573" t="s">
        <v>11810</v>
      </c>
      <c r="K1573" t="s">
        <v>67</v>
      </c>
      <c r="L1573" t="s">
        <v>11811</v>
      </c>
      <c r="M1573" t="s">
        <v>2314</v>
      </c>
      <c r="N1573">
        <v>46075</v>
      </c>
      <c r="O1573" t="s">
        <v>70</v>
      </c>
      <c r="P1573" t="s">
        <v>67</v>
      </c>
      <c r="Q1573" t="s">
        <v>11812</v>
      </c>
      <c r="S1573" t="s">
        <v>72</v>
      </c>
      <c r="T1573" t="s">
        <v>11813</v>
      </c>
      <c r="U1573" t="s">
        <v>11814</v>
      </c>
      <c r="V1573" t="s">
        <v>11815</v>
      </c>
      <c r="W1573" t="s">
        <v>2314</v>
      </c>
      <c r="X1573" t="s">
        <v>1277</v>
      </c>
      <c r="Y1573" t="str">
        <f>"37-3011"</f>
        <v>37-3011</v>
      </c>
      <c r="Z1573" t="s">
        <v>94</v>
      </c>
      <c r="AA1573">
        <v>561730</v>
      </c>
      <c r="AB1573">
        <v>10</v>
      </c>
      <c r="AC1573">
        <v>10</v>
      </c>
      <c r="AD1573" t="s">
        <v>79</v>
      </c>
      <c r="AE1573" t="s">
        <v>80</v>
      </c>
      <c r="AF1573">
        <v>40</v>
      </c>
      <c r="AG1573" s="4">
        <v>0.3125</v>
      </c>
      <c r="AH1573" s="4">
        <v>0.66666666666666663</v>
      </c>
      <c r="AI1573" s="5">
        <v>13.41</v>
      </c>
      <c r="AJ1573">
        <v>20.12</v>
      </c>
      <c r="AL1573" t="s">
        <v>81</v>
      </c>
      <c r="AM1573" t="s">
        <v>82</v>
      </c>
      <c r="AO1573" t="s">
        <v>83</v>
      </c>
      <c r="AP1573" t="s">
        <v>67</v>
      </c>
      <c r="AQ1573" t="s">
        <v>67</v>
      </c>
      <c r="AR1573" t="s">
        <v>82</v>
      </c>
      <c r="AT1573" t="s">
        <v>82</v>
      </c>
      <c r="AW1573" t="s">
        <v>72</v>
      </c>
      <c r="AX1573">
        <v>3</v>
      </c>
      <c r="AY1573" t="s">
        <v>11816</v>
      </c>
      <c r="AZ1573" t="s">
        <v>528</v>
      </c>
      <c r="BA1573" t="s">
        <v>2314</v>
      </c>
      <c r="BB1573">
        <v>46075</v>
      </c>
      <c r="BC1573" t="s">
        <v>79</v>
      </c>
      <c r="BH1573" t="s">
        <v>11817</v>
      </c>
      <c r="BI1573" t="s">
        <v>67</v>
      </c>
      <c r="BJ1573">
        <v>341832226</v>
      </c>
    </row>
    <row r="1574" spans="1:62" x14ac:dyDescent="0.25">
      <c r="A1574" t="s">
        <v>11878</v>
      </c>
      <c r="B1574" s="2">
        <v>43474</v>
      </c>
      <c r="C1574" t="s">
        <v>63</v>
      </c>
      <c r="D1574" s="3">
        <v>43411.54925300926</v>
      </c>
      <c r="E1574" t="s">
        <v>91</v>
      </c>
      <c r="H1574" t="s">
        <v>11879</v>
      </c>
      <c r="J1574" t="s">
        <v>11880</v>
      </c>
      <c r="L1574" t="s">
        <v>11881</v>
      </c>
      <c r="M1574" t="s">
        <v>2367</v>
      </c>
      <c r="N1574">
        <v>29918</v>
      </c>
      <c r="O1574" t="s">
        <v>70</v>
      </c>
      <c r="Q1574" t="s">
        <v>11882</v>
      </c>
      <c r="S1574" t="s">
        <v>72</v>
      </c>
      <c r="T1574" t="s">
        <v>878</v>
      </c>
      <c r="U1574" t="s">
        <v>2327</v>
      </c>
      <c r="V1574" t="s">
        <v>880</v>
      </c>
      <c r="W1574" t="s">
        <v>881</v>
      </c>
      <c r="X1574" t="s">
        <v>1256</v>
      </c>
      <c r="Y1574" t="str">
        <f>"37-3011"</f>
        <v>37-3011</v>
      </c>
      <c r="Z1574" t="s">
        <v>94</v>
      </c>
      <c r="AA1574">
        <v>561730</v>
      </c>
      <c r="AB1574">
        <v>24</v>
      </c>
      <c r="AD1574" t="s">
        <v>79</v>
      </c>
      <c r="AE1574" t="s">
        <v>80</v>
      </c>
      <c r="AF1574">
        <v>40</v>
      </c>
      <c r="AG1574" s="4">
        <v>0.29166666666666669</v>
      </c>
      <c r="AH1574" s="4">
        <v>0.70833333333333337</v>
      </c>
      <c r="AI1574" s="5">
        <v>12.81</v>
      </c>
      <c r="AJ1574">
        <v>19.22</v>
      </c>
      <c r="AL1574" t="s">
        <v>81</v>
      </c>
      <c r="AM1574" t="s">
        <v>82</v>
      </c>
      <c r="AO1574" t="s">
        <v>83</v>
      </c>
      <c r="AR1574" t="s">
        <v>82</v>
      </c>
      <c r="AT1574" t="s">
        <v>82</v>
      </c>
      <c r="AW1574" t="s">
        <v>82</v>
      </c>
      <c r="AY1574" t="s">
        <v>11881</v>
      </c>
      <c r="AZ1574" t="s">
        <v>2782</v>
      </c>
      <c r="BA1574" t="s">
        <v>2367</v>
      </c>
      <c r="BB1574">
        <v>29918</v>
      </c>
      <c r="BC1574" t="s">
        <v>79</v>
      </c>
      <c r="BH1574" t="s">
        <v>11883</v>
      </c>
      <c r="BJ1574">
        <v>462580677</v>
      </c>
    </row>
    <row r="1575" spans="1:62" x14ac:dyDescent="0.25">
      <c r="A1575" t="s">
        <v>12453</v>
      </c>
      <c r="B1575" s="2">
        <v>43474</v>
      </c>
      <c r="C1575" t="s">
        <v>63</v>
      </c>
      <c r="D1575" s="3">
        <v>43435.162088379628</v>
      </c>
      <c r="E1575" t="s">
        <v>64</v>
      </c>
      <c r="F1575" s="2">
        <v>43525</v>
      </c>
      <c r="G1575" s="2">
        <v>43799</v>
      </c>
      <c r="H1575" t="s">
        <v>12454</v>
      </c>
      <c r="J1575" t="s">
        <v>12455</v>
      </c>
      <c r="L1575" t="s">
        <v>12456</v>
      </c>
      <c r="M1575" t="s">
        <v>2314</v>
      </c>
      <c r="N1575">
        <v>46082</v>
      </c>
      <c r="O1575" t="s">
        <v>70</v>
      </c>
      <c r="Q1575" t="s">
        <v>12457</v>
      </c>
      <c r="S1575" t="s">
        <v>72</v>
      </c>
      <c r="T1575" t="s">
        <v>3645</v>
      </c>
      <c r="U1575" t="s">
        <v>3646</v>
      </c>
      <c r="V1575" t="s">
        <v>1757</v>
      </c>
      <c r="W1575" t="s">
        <v>278</v>
      </c>
      <c r="X1575" t="s">
        <v>705</v>
      </c>
      <c r="Y1575" t="str">
        <f>"37-3011"</f>
        <v>37-3011</v>
      </c>
      <c r="Z1575" t="s">
        <v>94</v>
      </c>
      <c r="AA1575">
        <v>561730</v>
      </c>
      <c r="AB1575">
        <v>18</v>
      </c>
      <c r="AC1575">
        <v>18</v>
      </c>
      <c r="AD1575" t="s">
        <v>79</v>
      </c>
      <c r="AE1575" t="s">
        <v>80</v>
      </c>
      <c r="AF1575">
        <v>40</v>
      </c>
      <c r="AG1575" s="4">
        <v>0.3125</v>
      </c>
      <c r="AH1575" s="4">
        <v>0.66666666666666663</v>
      </c>
      <c r="AI1575" s="5">
        <v>13.41</v>
      </c>
      <c r="AJ1575">
        <v>20.12</v>
      </c>
      <c r="AL1575" t="s">
        <v>81</v>
      </c>
      <c r="AM1575" t="s">
        <v>82</v>
      </c>
      <c r="AO1575" t="s">
        <v>83</v>
      </c>
      <c r="AR1575" t="s">
        <v>82</v>
      </c>
      <c r="AT1575" t="s">
        <v>82</v>
      </c>
      <c r="AW1575" t="s">
        <v>72</v>
      </c>
      <c r="AX1575">
        <v>3</v>
      </c>
      <c r="AY1575" t="s">
        <v>12458</v>
      </c>
      <c r="AZ1575" t="s">
        <v>3667</v>
      </c>
      <c r="BA1575" t="s">
        <v>2314</v>
      </c>
      <c r="BB1575">
        <v>46062</v>
      </c>
      <c r="BC1575" t="s">
        <v>79</v>
      </c>
      <c r="BH1575" t="s">
        <v>12459</v>
      </c>
      <c r="BJ1575">
        <v>461878426</v>
      </c>
    </row>
    <row r="1576" spans="1:62" x14ac:dyDescent="0.25">
      <c r="A1576" t="s">
        <v>12624</v>
      </c>
      <c r="B1576" s="2">
        <v>43474</v>
      </c>
      <c r="C1576" t="s">
        <v>63</v>
      </c>
      <c r="D1576" s="3">
        <v>43418.675928553239</v>
      </c>
      <c r="E1576" t="s">
        <v>282</v>
      </c>
      <c r="F1576" s="2">
        <v>43497</v>
      </c>
      <c r="G1576" s="2">
        <v>43739</v>
      </c>
      <c r="H1576" t="s">
        <v>12625</v>
      </c>
      <c r="J1576" t="s">
        <v>12626</v>
      </c>
      <c r="L1576" t="s">
        <v>4750</v>
      </c>
      <c r="M1576" t="s">
        <v>2356</v>
      </c>
      <c r="N1576">
        <v>68512</v>
      </c>
      <c r="O1576" t="s">
        <v>70</v>
      </c>
      <c r="Q1576" t="s">
        <v>12627</v>
      </c>
      <c r="S1576" t="s">
        <v>72</v>
      </c>
      <c r="T1576" t="s">
        <v>12628</v>
      </c>
      <c r="U1576" t="s">
        <v>12629</v>
      </c>
      <c r="V1576" t="s">
        <v>12630</v>
      </c>
      <c r="W1576" t="s">
        <v>105</v>
      </c>
      <c r="X1576" t="s">
        <v>12631</v>
      </c>
      <c r="Y1576" t="str">
        <f>"37-3011"</f>
        <v>37-3011</v>
      </c>
      <c r="Z1576" t="s">
        <v>94</v>
      </c>
      <c r="AA1576">
        <v>237990</v>
      </c>
      <c r="AB1576">
        <v>15</v>
      </c>
      <c r="AC1576">
        <v>14</v>
      </c>
      <c r="AD1576" t="s">
        <v>79</v>
      </c>
      <c r="AE1576" t="s">
        <v>80</v>
      </c>
      <c r="AF1576">
        <v>40</v>
      </c>
      <c r="AG1576" s="4">
        <v>0.25</v>
      </c>
      <c r="AH1576" s="4">
        <v>0.60416666666666663</v>
      </c>
      <c r="AI1576" s="5">
        <v>18.940000000000001</v>
      </c>
      <c r="AJ1576">
        <v>28.41</v>
      </c>
      <c r="AL1576" t="s">
        <v>81</v>
      </c>
      <c r="AM1576" t="s">
        <v>82</v>
      </c>
      <c r="AO1576" t="s">
        <v>83</v>
      </c>
      <c r="AR1576" t="s">
        <v>82</v>
      </c>
      <c r="AT1576" t="s">
        <v>82</v>
      </c>
      <c r="AW1576" t="s">
        <v>72</v>
      </c>
      <c r="AX1576">
        <v>6</v>
      </c>
      <c r="AY1576" t="s">
        <v>12632</v>
      </c>
      <c r="AZ1576" t="s">
        <v>3343</v>
      </c>
      <c r="BA1576" t="s">
        <v>323</v>
      </c>
      <c r="BB1576">
        <v>92037</v>
      </c>
      <c r="BC1576" t="s">
        <v>79</v>
      </c>
      <c r="BH1576" t="s">
        <v>12633</v>
      </c>
      <c r="BI1576" t="s">
        <v>12634</v>
      </c>
      <c r="BJ1576">
        <v>470822871</v>
      </c>
    </row>
    <row r="1577" spans="1:62" x14ac:dyDescent="0.25">
      <c r="A1577" t="s">
        <v>12826</v>
      </c>
      <c r="B1577" s="2">
        <v>43474</v>
      </c>
      <c r="C1577" t="s">
        <v>63</v>
      </c>
      <c r="D1577" s="3">
        <v>43418.654487835651</v>
      </c>
      <c r="E1577" t="s">
        <v>64</v>
      </c>
      <c r="F1577" s="2">
        <v>43497</v>
      </c>
      <c r="G1577" s="2">
        <v>43585</v>
      </c>
      <c r="H1577" t="s">
        <v>12625</v>
      </c>
      <c r="J1577" t="s">
        <v>12626</v>
      </c>
      <c r="L1577" t="s">
        <v>4750</v>
      </c>
      <c r="M1577" t="s">
        <v>2356</v>
      </c>
      <c r="N1577">
        <v>68512</v>
      </c>
      <c r="O1577" t="s">
        <v>70</v>
      </c>
      <c r="Q1577" t="s">
        <v>12627</v>
      </c>
      <c r="S1577" t="s">
        <v>72</v>
      </c>
      <c r="T1577" t="s">
        <v>12628</v>
      </c>
      <c r="U1577" t="s">
        <v>12629</v>
      </c>
      <c r="V1577" t="s">
        <v>12630</v>
      </c>
      <c r="W1577" t="s">
        <v>105</v>
      </c>
      <c r="X1577" t="s">
        <v>12631</v>
      </c>
      <c r="Y1577" t="str">
        <f>"37-3011"</f>
        <v>37-3011</v>
      </c>
      <c r="Z1577" t="s">
        <v>94</v>
      </c>
      <c r="AA1577">
        <v>237990</v>
      </c>
      <c r="AB1577">
        <v>30</v>
      </c>
      <c r="AC1577">
        <v>30</v>
      </c>
      <c r="AD1577" t="s">
        <v>79</v>
      </c>
      <c r="AE1577" t="s">
        <v>80</v>
      </c>
      <c r="AF1577">
        <v>40</v>
      </c>
      <c r="AG1577" s="4">
        <v>0.25</v>
      </c>
      <c r="AH1577" s="4">
        <v>0.60416666666666663</v>
      </c>
      <c r="AI1577" s="5">
        <v>16.27</v>
      </c>
      <c r="AJ1577">
        <v>24.41</v>
      </c>
      <c r="AL1577" t="s">
        <v>81</v>
      </c>
      <c r="AM1577" t="s">
        <v>82</v>
      </c>
      <c r="AO1577" t="s">
        <v>83</v>
      </c>
      <c r="AR1577" t="s">
        <v>82</v>
      </c>
      <c r="AT1577" t="s">
        <v>82</v>
      </c>
      <c r="AW1577" t="s">
        <v>72</v>
      </c>
      <c r="AX1577">
        <v>6</v>
      </c>
      <c r="AY1577" t="s">
        <v>3119</v>
      </c>
      <c r="AZ1577" t="s">
        <v>3119</v>
      </c>
      <c r="BA1577" t="s">
        <v>323</v>
      </c>
      <c r="BB1577">
        <v>90064</v>
      </c>
      <c r="BC1577" t="s">
        <v>79</v>
      </c>
      <c r="BH1577" t="s">
        <v>12827</v>
      </c>
      <c r="BI1577" t="s">
        <v>12634</v>
      </c>
      <c r="BJ1577">
        <v>470822871</v>
      </c>
    </row>
    <row r="1578" spans="1:62" x14ac:dyDescent="0.25">
      <c r="A1578" t="s">
        <v>12940</v>
      </c>
      <c r="B1578" s="2">
        <v>43474</v>
      </c>
      <c r="C1578" t="s">
        <v>63</v>
      </c>
      <c r="D1578" s="3">
        <v>43419.811085983798</v>
      </c>
      <c r="E1578" t="s">
        <v>64</v>
      </c>
      <c r="F1578" s="2">
        <v>43496</v>
      </c>
      <c r="G1578" s="2">
        <v>43860</v>
      </c>
      <c r="H1578" t="s">
        <v>12840</v>
      </c>
      <c r="I1578" t="s">
        <v>12841</v>
      </c>
      <c r="J1578" t="s">
        <v>12842</v>
      </c>
      <c r="K1578" t="s">
        <v>12843</v>
      </c>
      <c r="L1578" t="s">
        <v>7468</v>
      </c>
      <c r="M1578" t="s">
        <v>7460</v>
      </c>
      <c r="N1578">
        <v>96950</v>
      </c>
      <c r="O1578" t="s">
        <v>70</v>
      </c>
      <c r="Q1578" t="s">
        <v>12844</v>
      </c>
      <c r="S1578" t="s">
        <v>72</v>
      </c>
      <c r="T1578" t="s">
        <v>12845</v>
      </c>
      <c r="U1578" t="s">
        <v>12846</v>
      </c>
      <c r="V1578" t="s">
        <v>7459</v>
      </c>
      <c r="W1578" t="s">
        <v>7460</v>
      </c>
      <c r="X1578" t="s">
        <v>12941</v>
      </c>
      <c r="Y1578" t="str">
        <f>"47-2221"</f>
        <v>47-2221</v>
      </c>
      <c r="Z1578" t="s">
        <v>1169</v>
      </c>
      <c r="AA1578">
        <v>721120</v>
      </c>
      <c r="AB1578">
        <v>50</v>
      </c>
      <c r="AC1578">
        <v>50</v>
      </c>
      <c r="AD1578" t="s">
        <v>79</v>
      </c>
      <c r="AE1578" t="s">
        <v>599</v>
      </c>
      <c r="AF1578">
        <v>35</v>
      </c>
      <c r="AG1578" s="4">
        <v>4.1666666666666664E-2</v>
      </c>
      <c r="AH1578" s="4">
        <v>0.54166666666666663</v>
      </c>
      <c r="AI1578" s="5">
        <v>14.55</v>
      </c>
      <c r="AJ1578">
        <v>21.83</v>
      </c>
      <c r="AL1578" t="s">
        <v>81</v>
      </c>
      <c r="AM1578" t="s">
        <v>82</v>
      </c>
      <c r="AO1578" t="s">
        <v>83</v>
      </c>
      <c r="AR1578" t="s">
        <v>82</v>
      </c>
      <c r="AT1578" t="s">
        <v>82</v>
      </c>
      <c r="AW1578" t="s">
        <v>72</v>
      </c>
      <c r="AX1578">
        <v>12</v>
      </c>
      <c r="AY1578" t="s">
        <v>7468</v>
      </c>
      <c r="AZ1578" t="s">
        <v>12847</v>
      </c>
      <c r="BA1578" t="s">
        <v>7460</v>
      </c>
      <c r="BB1578">
        <v>96950</v>
      </c>
      <c r="BC1578" t="s">
        <v>87</v>
      </c>
      <c r="BH1578" t="s">
        <v>12841</v>
      </c>
      <c r="BI1578" t="s">
        <v>12848</v>
      </c>
      <c r="BJ1578">
        <v>660822760</v>
      </c>
    </row>
    <row r="1579" spans="1:62" x14ac:dyDescent="0.25">
      <c r="A1579" t="s">
        <v>13639</v>
      </c>
      <c r="B1579" s="2">
        <v>43474</v>
      </c>
      <c r="C1579" t="s">
        <v>63</v>
      </c>
      <c r="D1579" s="3">
        <v>43425.588267650463</v>
      </c>
      <c r="E1579" t="s">
        <v>117</v>
      </c>
      <c r="H1579" t="s">
        <v>1806</v>
      </c>
      <c r="I1579" t="s">
        <v>67</v>
      </c>
      <c r="J1579" t="s">
        <v>1816</v>
      </c>
      <c r="K1579" t="s">
        <v>67</v>
      </c>
      <c r="L1579" t="s">
        <v>1808</v>
      </c>
      <c r="M1579" t="s">
        <v>197</v>
      </c>
      <c r="N1579">
        <v>51101</v>
      </c>
      <c r="O1579" t="s">
        <v>70</v>
      </c>
      <c r="P1579" t="s">
        <v>67</v>
      </c>
      <c r="Q1579" t="s">
        <v>13640</v>
      </c>
      <c r="S1579" t="s">
        <v>72</v>
      </c>
      <c r="T1579" t="s">
        <v>1810</v>
      </c>
      <c r="U1579" t="s">
        <v>1811</v>
      </c>
      <c r="V1579" t="s">
        <v>13641</v>
      </c>
      <c r="W1579" t="s">
        <v>323</v>
      </c>
      <c r="X1579" t="s">
        <v>1813</v>
      </c>
      <c r="Y1579" t="str">
        <f>"51-9041"</f>
        <v>51-9041</v>
      </c>
      <c r="Z1579" t="s">
        <v>13642</v>
      </c>
      <c r="AA1579">
        <v>327331</v>
      </c>
      <c r="AB1579">
        <v>20</v>
      </c>
      <c r="AD1579" t="s">
        <v>79</v>
      </c>
      <c r="AE1579" t="s">
        <v>80</v>
      </c>
      <c r="AF1579">
        <v>40</v>
      </c>
      <c r="AG1579" s="4">
        <v>0.29166666666666669</v>
      </c>
      <c r="AH1579" s="4">
        <v>0.64583333333333337</v>
      </c>
      <c r="AI1579" s="5">
        <v>11.67</v>
      </c>
      <c r="AJ1579">
        <v>17.5</v>
      </c>
      <c r="AK1579">
        <v>17.5</v>
      </c>
      <c r="AL1579" t="s">
        <v>81</v>
      </c>
      <c r="AM1579" t="s">
        <v>82</v>
      </c>
      <c r="AO1579" t="s">
        <v>83</v>
      </c>
      <c r="AP1579" t="s">
        <v>662</v>
      </c>
      <c r="AQ1579" t="s">
        <v>67</v>
      </c>
      <c r="AR1579" t="s">
        <v>82</v>
      </c>
      <c r="AT1579" t="s">
        <v>82</v>
      </c>
      <c r="AW1579" t="s">
        <v>82</v>
      </c>
      <c r="AY1579" t="s">
        <v>13643</v>
      </c>
      <c r="AZ1579" t="s">
        <v>13644</v>
      </c>
      <c r="BA1579" t="s">
        <v>197</v>
      </c>
      <c r="BB1579">
        <v>51054</v>
      </c>
      <c r="BC1579" t="s">
        <v>87</v>
      </c>
      <c r="BH1579" t="s">
        <v>13645</v>
      </c>
      <c r="BI1579" t="s">
        <v>67</v>
      </c>
      <c r="BJ1579">
        <v>420527300</v>
      </c>
    </row>
    <row r="1580" spans="1:62" x14ac:dyDescent="0.25">
      <c r="A1580" t="s">
        <v>13967</v>
      </c>
      <c r="B1580" s="2">
        <v>43474</v>
      </c>
      <c r="C1580" t="s">
        <v>63</v>
      </c>
      <c r="D1580" s="3">
        <v>43437.388752662038</v>
      </c>
      <c r="E1580" t="s">
        <v>64</v>
      </c>
      <c r="F1580" s="2">
        <v>43525</v>
      </c>
      <c r="G1580" s="2">
        <v>43800</v>
      </c>
      <c r="H1580" t="s">
        <v>13968</v>
      </c>
      <c r="J1580" t="s">
        <v>13969</v>
      </c>
      <c r="L1580" t="s">
        <v>7263</v>
      </c>
      <c r="M1580" t="s">
        <v>100</v>
      </c>
      <c r="N1580">
        <v>28079</v>
      </c>
      <c r="O1580" t="s">
        <v>70</v>
      </c>
      <c r="Q1580" t="s">
        <v>13970</v>
      </c>
      <c r="S1580" t="s">
        <v>72</v>
      </c>
      <c r="T1580" t="s">
        <v>878</v>
      </c>
      <c r="U1580" t="s">
        <v>2327</v>
      </c>
      <c r="V1580" t="s">
        <v>880</v>
      </c>
      <c r="W1580" t="s">
        <v>881</v>
      </c>
      <c r="X1580" t="s">
        <v>13971</v>
      </c>
      <c r="Y1580" t="str">
        <f>"37-3011"</f>
        <v>37-3011</v>
      </c>
      <c r="Z1580" t="s">
        <v>94</v>
      </c>
      <c r="AA1580">
        <v>561730</v>
      </c>
      <c r="AB1580">
        <v>35</v>
      </c>
      <c r="AC1580">
        <v>35</v>
      </c>
      <c r="AD1580" t="s">
        <v>79</v>
      </c>
      <c r="AE1580" t="s">
        <v>95</v>
      </c>
      <c r="AF1580">
        <v>40</v>
      </c>
      <c r="AG1580" s="4">
        <v>0.29166666666666669</v>
      </c>
      <c r="AH1580" s="4">
        <v>0.72916666666666663</v>
      </c>
      <c r="AI1580" s="5">
        <v>14.52</v>
      </c>
      <c r="AJ1580">
        <v>21.78</v>
      </c>
      <c r="AK1580">
        <v>22.5</v>
      </c>
      <c r="AL1580" t="s">
        <v>81</v>
      </c>
      <c r="AM1580" t="s">
        <v>82</v>
      </c>
      <c r="AO1580" t="s">
        <v>83</v>
      </c>
      <c r="AR1580" t="s">
        <v>82</v>
      </c>
      <c r="AT1580" t="s">
        <v>82</v>
      </c>
      <c r="AW1580" t="s">
        <v>82</v>
      </c>
      <c r="AY1580" t="s">
        <v>1909</v>
      </c>
      <c r="AZ1580" t="s">
        <v>2805</v>
      </c>
      <c r="BA1580" t="s">
        <v>100</v>
      </c>
      <c r="BB1580">
        <v>27617</v>
      </c>
      <c r="BC1580" t="s">
        <v>79</v>
      </c>
      <c r="BH1580" t="s">
        <v>13972</v>
      </c>
      <c r="BJ1580">
        <v>562148778</v>
      </c>
    </row>
    <row r="1581" spans="1:62" x14ac:dyDescent="0.25">
      <c r="A1581" t="s">
        <v>13976</v>
      </c>
      <c r="B1581" s="2">
        <v>43474</v>
      </c>
      <c r="C1581" t="s">
        <v>63</v>
      </c>
      <c r="D1581" s="3">
        <v>43437.387727824076</v>
      </c>
      <c r="E1581" t="s">
        <v>64</v>
      </c>
      <c r="F1581" s="2">
        <v>43525</v>
      </c>
      <c r="G1581" s="2">
        <v>43800</v>
      </c>
      <c r="H1581" t="s">
        <v>13968</v>
      </c>
      <c r="J1581" t="s">
        <v>13969</v>
      </c>
      <c r="L1581" t="s">
        <v>7263</v>
      </c>
      <c r="M1581" t="s">
        <v>100</v>
      </c>
      <c r="N1581">
        <v>28079</v>
      </c>
      <c r="O1581" t="s">
        <v>70</v>
      </c>
      <c r="Q1581" t="s">
        <v>13970</v>
      </c>
      <c r="S1581" t="s">
        <v>72</v>
      </c>
      <c r="T1581" t="s">
        <v>878</v>
      </c>
      <c r="U1581" t="s">
        <v>2327</v>
      </c>
      <c r="V1581" t="s">
        <v>880</v>
      </c>
      <c r="W1581" t="s">
        <v>881</v>
      </c>
      <c r="X1581" t="s">
        <v>13971</v>
      </c>
      <c r="Y1581" t="str">
        <f>"37-3011"</f>
        <v>37-3011</v>
      </c>
      <c r="Z1581" t="s">
        <v>94</v>
      </c>
      <c r="AA1581">
        <v>561730</v>
      </c>
      <c r="AB1581">
        <v>35</v>
      </c>
      <c r="AC1581">
        <v>35</v>
      </c>
      <c r="AD1581" t="s">
        <v>79</v>
      </c>
      <c r="AE1581" t="s">
        <v>95</v>
      </c>
      <c r="AF1581">
        <v>40</v>
      </c>
      <c r="AG1581" s="4">
        <v>0.29166666666666669</v>
      </c>
      <c r="AH1581" s="4">
        <v>0.72916666666666663</v>
      </c>
      <c r="AI1581" s="5">
        <v>13.23</v>
      </c>
      <c r="AJ1581">
        <v>19.850000000000001</v>
      </c>
      <c r="AK1581">
        <v>22.5</v>
      </c>
      <c r="AL1581" t="s">
        <v>81</v>
      </c>
      <c r="AM1581" t="s">
        <v>82</v>
      </c>
      <c r="AO1581" t="s">
        <v>83</v>
      </c>
      <c r="AR1581" t="s">
        <v>82</v>
      </c>
      <c r="AT1581" t="s">
        <v>82</v>
      </c>
      <c r="AW1581" t="s">
        <v>82</v>
      </c>
      <c r="AY1581" t="s">
        <v>7263</v>
      </c>
      <c r="AZ1581" t="s">
        <v>7309</v>
      </c>
      <c r="BA1581" t="s">
        <v>100</v>
      </c>
      <c r="BB1581">
        <v>28079</v>
      </c>
      <c r="BC1581" t="s">
        <v>79</v>
      </c>
      <c r="BH1581" t="s">
        <v>13977</v>
      </c>
      <c r="BJ1581">
        <v>562148778</v>
      </c>
    </row>
    <row r="1582" spans="1:62" x14ac:dyDescent="0.25">
      <c r="A1582" t="s">
        <v>16328</v>
      </c>
      <c r="B1582" s="2">
        <v>43474</v>
      </c>
      <c r="C1582" t="s">
        <v>63</v>
      </c>
      <c r="D1582" s="3">
        <v>43425.603164409724</v>
      </c>
      <c r="E1582" t="s">
        <v>117</v>
      </c>
      <c r="H1582" t="s">
        <v>1806</v>
      </c>
      <c r="I1582" t="s">
        <v>67</v>
      </c>
      <c r="J1582" t="s">
        <v>1807</v>
      </c>
      <c r="K1582" t="s">
        <v>67</v>
      </c>
      <c r="L1582" t="s">
        <v>1808</v>
      </c>
      <c r="M1582" t="s">
        <v>197</v>
      </c>
      <c r="N1582">
        <v>51102</v>
      </c>
      <c r="O1582" t="s">
        <v>70</v>
      </c>
      <c r="P1582" t="s">
        <v>67</v>
      </c>
      <c r="Q1582" t="s">
        <v>13640</v>
      </c>
      <c r="S1582" t="s">
        <v>72</v>
      </c>
      <c r="T1582" t="s">
        <v>1810</v>
      </c>
      <c r="U1582" t="s">
        <v>1811</v>
      </c>
      <c r="V1582" t="s">
        <v>13641</v>
      </c>
      <c r="W1582" t="s">
        <v>323</v>
      </c>
      <c r="X1582" t="s">
        <v>1813</v>
      </c>
      <c r="Y1582" t="str">
        <f>"51-9041"</f>
        <v>51-9041</v>
      </c>
      <c r="Z1582" t="s">
        <v>13642</v>
      </c>
      <c r="AA1582">
        <v>327331</v>
      </c>
      <c r="AB1582">
        <v>20</v>
      </c>
      <c r="AD1582" t="s">
        <v>79</v>
      </c>
      <c r="AE1582" t="s">
        <v>80</v>
      </c>
      <c r="AF1582">
        <v>40</v>
      </c>
      <c r="AG1582" s="4">
        <v>0.27083333333333331</v>
      </c>
      <c r="AH1582" s="4">
        <v>0.70833333333333337</v>
      </c>
      <c r="AI1582" s="5">
        <v>11.67</v>
      </c>
      <c r="AJ1582">
        <v>17.510000000000002</v>
      </c>
      <c r="AK1582">
        <v>17.510000000000002</v>
      </c>
      <c r="AL1582" t="s">
        <v>81</v>
      </c>
      <c r="AM1582" t="s">
        <v>82</v>
      </c>
      <c r="AO1582" t="s">
        <v>83</v>
      </c>
      <c r="AP1582" t="s">
        <v>662</v>
      </c>
      <c r="AQ1582" t="s">
        <v>67</v>
      </c>
      <c r="AR1582" t="s">
        <v>82</v>
      </c>
      <c r="AT1582" t="s">
        <v>82</v>
      </c>
      <c r="AW1582" t="s">
        <v>82</v>
      </c>
      <c r="AY1582" t="s">
        <v>16329</v>
      </c>
      <c r="AZ1582" t="s">
        <v>16330</v>
      </c>
      <c r="BA1582" t="s">
        <v>197</v>
      </c>
      <c r="BB1582">
        <v>50003</v>
      </c>
      <c r="BC1582" t="s">
        <v>87</v>
      </c>
      <c r="BH1582" t="s">
        <v>16331</v>
      </c>
      <c r="BI1582" t="s">
        <v>67</v>
      </c>
      <c r="BJ1582">
        <v>420527300</v>
      </c>
    </row>
    <row r="1583" spans="1:62" x14ac:dyDescent="0.25">
      <c r="A1583" t="s">
        <v>16808</v>
      </c>
      <c r="B1583" s="2">
        <v>43474</v>
      </c>
      <c r="C1583" t="s">
        <v>63</v>
      </c>
      <c r="D1583" s="3">
        <v>43465.774182986112</v>
      </c>
      <c r="E1583" t="s">
        <v>91</v>
      </c>
      <c r="H1583" t="s">
        <v>16809</v>
      </c>
      <c r="J1583" t="s">
        <v>16810</v>
      </c>
      <c r="L1583" t="s">
        <v>16811</v>
      </c>
      <c r="M1583" t="s">
        <v>192</v>
      </c>
      <c r="N1583">
        <v>55330</v>
      </c>
      <c r="O1583" t="s">
        <v>70</v>
      </c>
      <c r="Q1583" t="s">
        <v>16812</v>
      </c>
      <c r="S1583" t="s">
        <v>72</v>
      </c>
      <c r="T1583" t="s">
        <v>640</v>
      </c>
      <c r="U1583" t="s">
        <v>3571</v>
      </c>
      <c r="V1583" t="s">
        <v>642</v>
      </c>
      <c r="W1583" t="s">
        <v>105</v>
      </c>
      <c r="X1583" t="s">
        <v>106</v>
      </c>
      <c r="Y1583" t="str">
        <f>"37-3011"</f>
        <v>37-3011</v>
      </c>
      <c r="Z1583" t="s">
        <v>94</v>
      </c>
      <c r="AA1583">
        <v>561730</v>
      </c>
      <c r="AB1583">
        <v>30</v>
      </c>
      <c r="AD1583" t="s">
        <v>79</v>
      </c>
      <c r="AE1583" t="s">
        <v>80</v>
      </c>
      <c r="AF1583">
        <v>40</v>
      </c>
      <c r="AG1583" s="4">
        <v>0.29166666666666669</v>
      </c>
      <c r="AH1583" s="4">
        <v>0.70833333333333337</v>
      </c>
      <c r="AI1583" s="5">
        <v>17.05</v>
      </c>
      <c r="AJ1583">
        <v>25.58</v>
      </c>
      <c r="AL1583" t="s">
        <v>81</v>
      </c>
      <c r="AM1583" t="s">
        <v>82</v>
      </c>
      <c r="AO1583" t="s">
        <v>83</v>
      </c>
      <c r="AR1583" t="s">
        <v>82</v>
      </c>
      <c r="AT1583" t="s">
        <v>82</v>
      </c>
      <c r="AW1583" t="s">
        <v>82</v>
      </c>
      <c r="AY1583" t="s">
        <v>16811</v>
      </c>
      <c r="AZ1583" t="s">
        <v>201</v>
      </c>
      <c r="BA1583" t="s">
        <v>192</v>
      </c>
      <c r="BB1583">
        <v>55330</v>
      </c>
      <c r="BC1583" t="s">
        <v>79</v>
      </c>
      <c r="BH1583" t="s">
        <v>16810</v>
      </c>
      <c r="BJ1583">
        <v>411660549</v>
      </c>
    </row>
    <row r="1584" spans="1:62" x14ac:dyDescent="0.25">
      <c r="A1584" t="s">
        <v>17183</v>
      </c>
      <c r="B1584" s="2">
        <v>43474</v>
      </c>
      <c r="C1584" t="s">
        <v>63</v>
      </c>
      <c r="D1584" s="3">
        <v>43438.386266388887</v>
      </c>
      <c r="E1584" t="s">
        <v>64</v>
      </c>
      <c r="F1584" s="2">
        <v>43528</v>
      </c>
      <c r="G1584" s="2">
        <v>43813</v>
      </c>
      <c r="H1584" t="s">
        <v>17184</v>
      </c>
      <c r="J1584" t="s">
        <v>17185</v>
      </c>
      <c r="L1584" t="s">
        <v>17186</v>
      </c>
      <c r="M1584" t="s">
        <v>136</v>
      </c>
      <c r="N1584">
        <v>20613</v>
      </c>
      <c r="O1584" t="s">
        <v>70</v>
      </c>
      <c r="Q1584" t="s">
        <v>17187</v>
      </c>
      <c r="S1584" t="s">
        <v>72</v>
      </c>
      <c r="T1584" t="s">
        <v>1755</v>
      </c>
      <c r="U1584" t="s">
        <v>3891</v>
      </c>
      <c r="V1584" t="s">
        <v>3892</v>
      </c>
      <c r="W1584" t="s">
        <v>278</v>
      </c>
      <c r="X1584" t="s">
        <v>705</v>
      </c>
      <c r="Y1584" t="str">
        <f>"37-3011"</f>
        <v>37-3011</v>
      </c>
      <c r="Z1584" t="s">
        <v>94</v>
      </c>
      <c r="AA1584">
        <v>111421</v>
      </c>
      <c r="AB1584">
        <v>20</v>
      </c>
      <c r="AC1584">
        <v>20</v>
      </c>
      <c r="AD1584" t="s">
        <v>79</v>
      </c>
      <c r="AE1584" t="s">
        <v>95</v>
      </c>
      <c r="AF1584">
        <v>35</v>
      </c>
      <c r="AG1584" s="4">
        <v>0.25</v>
      </c>
      <c r="AH1584" s="4">
        <v>0.5625</v>
      </c>
      <c r="AI1584" s="5">
        <v>15.39</v>
      </c>
      <c r="AJ1584">
        <v>23.09</v>
      </c>
      <c r="AL1584" t="s">
        <v>81</v>
      </c>
      <c r="AM1584" t="s">
        <v>82</v>
      </c>
      <c r="AO1584" t="s">
        <v>83</v>
      </c>
      <c r="AR1584" t="s">
        <v>82</v>
      </c>
      <c r="AT1584" t="s">
        <v>82</v>
      </c>
      <c r="AW1584" t="s">
        <v>72</v>
      </c>
      <c r="AX1584">
        <v>3</v>
      </c>
      <c r="AY1584" t="s">
        <v>17186</v>
      </c>
      <c r="AZ1584" t="s">
        <v>139</v>
      </c>
      <c r="BA1584" t="s">
        <v>136</v>
      </c>
      <c r="BB1584">
        <v>20613</v>
      </c>
      <c r="BC1584" t="s">
        <v>79</v>
      </c>
      <c r="BH1584" t="s">
        <v>17185</v>
      </c>
      <c r="BJ1584">
        <v>521222695</v>
      </c>
    </row>
    <row r="1585" spans="1:62" x14ac:dyDescent="0.25">
      <c r="A1585" t="s">
        <v>17362</v>
      </c>
      <c r="B1585" s="2">
        <v>43474</v>
      </c>
      <c r="C1585" t="s">
        <v>63</v>
      </c>
      <c r="D1585" s="3">
        <v>43435.178176018519</v>
      </c>
      <c r="E1585" t="s">
        <v>64</v>
      </c>
      <c r="F1585" s="2">
        <v>43525</v>
      </c>
      <c r="G1585" s="2">
        <v>43800</v>
      </c>
      <c r="H1585" t="s">
        <v>17363</v>
      </c>
      <c r="I1585" t="s">
        <v>17364</v>
      </c>
      <c r="J1585" t="s">
        <v>17365</v>
      </c>
      <c r="K1585" t="s">
        <v>17366</v>
      </c>
      <c r="L1585" t="s">
        <v>1898</v>
      </c>
      <c r="M1585" t="s">
        <v>100</v>
      </c>
      <c r="N1585">
        <v>28217</v>
      </c>
      <c r="O1585" t="s">
        <v>70</v>
      </c>
      <c r="Q1585" t="s">
        <v>17367</v>
      </c>
      <c r="S1585" t="s">
        <v>72</v>
      </c>
      <c r="T1585" t="s">
        <v>1755</v>
      </c>
      <c r="U1585" t="s">
        <v>8950</v>
      </c>
      <c r="V1585" t="s">
        <v>1882</v>
      </c>
      <c r="W1585" t="s">
        <v>278</v>
      </c>
      <c r="X1585" t="s">
        <v>106</v>
      </c>
      <c r="Y1585" t="str">
        <f>"37-3011"</f>
        <v>37-3011</v>
      </c>
      <c r="Z1585" t="s">
        <v>94</v>
      </c>
      <c r="AA1585">
        <v>561730</v>
      </c>
      <c r="AB1585">
        <v>42</v>
      </c>
      <c r="AC1585">
        <v>42</v>
      </c>
      <c r="AD1585" t="s">
        <v>79</v>
      </c>
      <c r="AE1585" t="s">
        <v>95</v>
      </c>
      <c r="AF1585">
        <v>40</v>
      </c>
      <c r="AG1585" s="4">
        <v>0.29166666666666669</v>
      </c>
      <c r="AH1585" s="4">
        <v>0.66666666666666663</v>
      </c>
      <c r="AI1585" s="5">
        <v>13.23</v>
      </c>
      <c r="AJ1585">
        <v>19.850000000000001</v>
      </c>
      <c r="AL1585" t="s">
        <v>81</v>
      </c>
      <c r="AM1585" t="s">
        <v>82</v>
      </c>
      <c r="AO1585" t="s">
        <v>83</v>
      </c>
      <c r="AR1585" t="s">
        <v>82</v>
      </c>
      <c r="AT1585" t="s">
        <v>82</v>
      </c>
      <c r="AW1585" t="s">
        <v>72</v>
      </c>
      <c r="AX1585">
        <v>3</v>
      </c>
      <c r="AY1585" t="s">
        <v>1898</v>
      </c>
      <c r="AZ1585" t="s">
        <v>1899</v>
      </c>
      <c r="BA1585" t="s">
        <v>100</v>
      </c>
      <c r="BB1585">
        <v>28217</v>
      </c>
      <c r="BC1585" t="s">
        <v>79</v>
      </c>
      <c r="BH1585" t="s">
        <v>17365</v>
      </c>
      <c r="BJ1585">
        <v>274417938</v>
      </c>
    </row>
    <row r="1586" spans="1:62" x14ac:dyDescent="0.25">
      <c r="A1586" t="s">
        <v>17480</v>
      </c>
      <c r="B1586" s="2">
        <v>43474</v>
      </c>
      <c r="C1586" t="s">
        <v>63</v>
      </c>
      <c r="D1586" s="3">
        <v>43448.474152210649</v>
      </c>
      <c r="E1586" t="s">
        <v>91</v>
      </c>
      <c r="H1586" t="s">
        <v>17481</v>
      </c>
      <c r="J1586" t="s">
        <v>17482</v>
      </c>
      <c r="L1586" t="s">
        <v>2222</v>
      </c>
      <c r="M1586" t="s">
        <v>278</v>
      </c>
      <c r="N1586">
        <v>23226</v>
      </c>
      <c r="O1586" t="s">
        <v>70</v>
      </c>
      <c r="Q1586" t="s">
        <v>17483</v>
      </c>
      <c r="S1586" t="s">
        <v>72</v>
      </c>
      <c r="T1586" t="s">
        <v>1738</v>
      </c>
      <c r="U1586" t="s">
        <v>1739</v>
      </c>
      <c r="V1586" t="s">
        <v>1740</v>
      </c>
      <c r="W1586" t="s">
        <v>278</v>
      </c>
      <c r="X1586" t="s">
        <v>2013</v>
      </c>
      <c r="Y1586" t="str">
        <f>"37-3011"</f>
        <v>37-3011</v>
      </c>
      <c r="Z1586" t="s">
        <v>94</v>
      </c>
      <c r="AA1586">
        <v>561730</v>
      </c>
      <c r="AB1586">
        <v>6</v>
      </c>
      <c r="AD1586" t="s">
        <v>79</v>
      </c>
      <c r="AE1586" t="s">
        <v>80</v>
      </c>
      <c r="AF1586">
        <v>40</v>
      </c>
      <c r="AG1586" s="4">
        <v>0.33333333333333331</v>
      </c>
      <c r="AH1586" s="4">
        <v>0.70833333333333337</v>
      </c>
      <c r="AI1586" s="5">
        <v>14.32</v>
      </c>
      <c r="AJ1586">
        <v>21.48</v>
      </c>
      <c r="AK1586">
        <v>21.48</v>
      </c>
      <c r="AL1586" t="s">
        <v>81</v>
      </c>
      <c r="AM1586" t="s">
        <v>82</v>
      </c>
      <c r="AO1586" t="s">
        <v>83</v>
      </c>
      <c r="AR1586" t="s">
        <v>82</v>
      </c>
      <c r="AT1586" t="s">
        <v>82</v>
      </c>
      <c r="AW1586" t="s">
        <v>82</v>
      </c>
      <c r="AY1586" t="s">
        <v>2222</v>
      </c>
      <c r="AZ1586" t="s">
        <v>17484</v>
      </c>
      <c r="BA1586" t="s">
        <v>278</v>
      </c>
      <c r="BB1586">
        <v>23226</v>
      </c>
      <c r="BC1586" t="s">
        <v>79</v>
      </c>
      <c r="BH1586" t="s">
        <v>17485</v>
      </c>
      <c r="BJ1586">
        <v>810846022</v>
      </c>
    </row>
    <row r="1587" spans="1:62" x14ac:dyDescent="0.25">
      <c r="A1587" t="s">
        <v>20151</v>
      </c>
      <c r="B1587" s="2">
        <v>43474</v>
      </c>
      <c r="C1587" t="s">
        <v>63</v>
      </c>
      <c r="D1587" s="3">
        <v>43434.836288634258</v>
      </c>
      <c r="E1587" t="s">
        <v>282</v>
      </c>
      <c r="F1587" s="2">
        <v>43525</v>
      </c>
      <c r="G1587" s="2">
        <v>43617</v>
      </c>
      <c r="H1587" t="s">
        <v>20152</v>
      </c>
      <c r="J1587" t="s">
        <v>8933</v>
      </c>
      <c r="K1587" t="s">
        <v>8934</v>
      </c>
      <c r="L1587" t="s">
        <v>8935</v>
      </c>
      <c r="M1587" t="s">
        <v>2314</v>
      </c>
      <c r="N1587">
        <v>47340</v>
      </c>
      <c r="O1587" t="s">
        <v>70</v>
      </c>
      <c r="Q1587" t="s">
        <v>20153</v>
      </c>
      <c r="R1587">
        <v>241</v>
      </c>
      <c r="S1587" t="s">
        <v>72</v>
      </c>
      <c r="T1587" t="s">
        <v>8937</v>
      </c>
      <c r="U1587" t="s">
        <v>8938</v>
      </c>
      <c r="V1587" t="s">
        <v>8939</v>
      </c>
      <c r="W1587" t="s">
        <v>2314</v>
      </c>
      <c r="X1587" t="s">
        <v>13019</v>
      </c>
      <c r="Y1587" t="str">
        <f>"39-3091"</f>
        <v>39-3091</v>
      </c>
      <c r="Z1587" t="s">
        <v>677</v>
      </c>
      <c r="AA1587">
        <v>713990</v>
      </c>
      <c r="AB1587">
        <v>175</v>
      </c>
      <c r="AC1587">
        <v>173</v>
      </c>
      <c r="AD1587" t="s">
        <v>79</v>
      </c>
      <c r="AE1587" t="s">
        <v>80</v>
      </c>
      <c r="AF1587">
        <v>40</v>
      </c>
      <c r="AG1587" s="4">
        <v>0.5</v>
      </c>
      <c r="AH1587" s="4">
        <v>0.91666666666666663</v>
      </c>
      <c r="AI1587" s="5">
        <v>9.6300000000000008</v>
      </c>
      <c r="AL1587" t="s">
        <v>81</v>
      </c>
      <c r="AM1587" t="s">
        <v>82</v>
      </c>
      <c r="AO1587" t="s">
        <v>83</v>
      </c>
      <c r="AP1587" t="s">
        <v>67</v>
      </c>
      <c r="AQ1587" t="s">
        <v>67</v>
      </c>
      <c r="AR1587" t="s">
        <v>82</v>
      </c>
      <c r="AT1587" t="s">
        <v>82</v>
      </c>
      <c r="AW1587" t="s">
        <v>82</v>
      </c>
      <c r="AY1587" t="s">
        <v>686</v>
      </c>
      <c r="AZ1587" t="s">
        <v>730</v>
      </c>
      <c r="BA1587" t="s">
        <v>86</v>
      </c>
      <c r="BB1587">
        <v>33534</v>
      </c>
      <c r="BC1587" t="s">
        <v>79</v>
      </c>
      <c r="BH1587" t="s">
        <v>9409</v>
      </c>
      <c r="BI1587" t="s">
        <v>67</v>
      </c>
      <c r="BJ1587">
        <v>201838400</v>
      </c>
    </row>
    <row r="1588" spans="1:62" x14ac:dyDescent="0.25">
      <c r="A1588" t="s">
        <v>21307</v>
      </c>
      <c r="B1588" s="2">
        <v>43474</v>
      </c>
      <c r="C1588" t="s">
        <v>63</v>
      </c>
      <c r="D1588" s="3">
        <v>43438.347007569442</v>
      </c>
      <c r="E1588" t="s">
        <v>91</v>
      </c>
      <c r="H1588" t="s">
        <v>21308</v>
      </c>
      <c r="J1588" t="s">
        <v>21309</v>
      </c>
      <c r="L1588" t="s">
        <v>21310</v>
      </c>
      <c r="M1588" t="s">
        <v>5849</v>
      </c>
      <c r="N1588">
        <v>88011</v>
      </c>
      <c r="O1588" t="s">
        <v>70</v>
      </c>
      <c r="Q1588" t="s">
        <v>21311</v>
      </c>
      <c r="S1588" t="s">
        <v>72</v>
      </c>
      <c r="T1588" t="s">
        <v>6561</v>
      </c>
      <c r="U1588" t="s">
        <v>6562</v>
      </c>
      <c r="V1588" t="s">
        <v>6563</v>
      </c>
      <c r="W1588" t="s">
        <v>76</v>
      </c>
      <c r="X1588" t="s">
        <v>21312</v>
      </c>
      <c r="Y1588" t="str">
        <f>"51-9199"</f>
        <v>51-9199</v>
      </c>
      <c r="Z1588" t="s">
        <v>1814</v>
      </c>
      <c r="AA1588">
        <v>423930</v>
      </c>
      <c r="AB1588">
        <v>10</v>
      </c>
      <c r="AD1588" t="s">
        <v>79</v>
      </c>
      <c r="AE1588" t="s">
        <v>95</v>
      </c>
      <c r="AF1588">
        <v>40</v>
      </c>
      <c r="AG1588" s="4">
        <v>0.29166666666666669</v>
      </c>
      <c r="AH1588" s="4">
        <v>0.66666666666666663</v>
      </c>
      <c r="AI1588" s="5">
        <v>13.82</v>
      </c>
      <c r="AJ1588">
        <v>20.75</v>
      </c>
      <c r="AK1588">
        <v>20.75</v>
      </c>
      <c r="AL1588" t="s">
        <v>81</v>
      </c>
      <c r="AM1588" t="s">
        <v>82</v>
      </c>
      <c r="AO1588" t="s">
        <v>83</v>
      </c>
      <c r="AR1588" t="s">
        <v>82</v>
      </c>
      <c r="AT1588" t="s">
        <v>82</v>
      </c>
      <c r="AW1588" t="s">
        <v>82</v>
      </c>
      <c r="AY1588" t="s">
        <v>21310</v>
      </c>
      <c r="AZ1588" t="s">
        <v>21313</v>
      </c>
      <c r="BA1588" t="s">
        <v>5849</v>
      </c>
      <c r="BB1588">
        <v>88011</v>
      </c>
      <c r="BC1588" t="s">
        <v>79</v>
      </c>
      <c r="BH1588" t="s">
        <v>21309</v>
      </c>
      <c r="BJ1588">
        <v>261116863</v>
      </c>
    </row>
    <row r="1589" spans="1:62" x14ac:dyDescent="0.25">
      <c r="A1589" t="s">
        <v>21560</v>
      </c>
      <c r="B1589" s="2">
        <v>43474</v>
      </c>
      <c r="C1589" t="s">
        <v>63</v>
      </c>
      <c r="D1589" s="3">
        <v>43438.326842418981</v>
      </c>
      <c r="E1589" t="s">
        <v>117</v>
      </c>
      <c r="H1589" t="s">
        <v>21561</v>
      </c>
      <c r="J1589" t="s">
        <v>21562</v>
      </c>
      <c r="L1589" t="s">
        <v>4219</v>
      </c>
      <c r="M1589" t="s">
        <v>166</v>
      </c>
      <c r="N1589">
        <v>84040</v>
      </c>
      <c r="O1589" t="s">
        <v>70</v>
      </c>
      <c r="Q1589" t="s">
        <v>21563</v>
      </c>
      <c r="S1589" t="s">
        <v>82</v>
      </c>
      <c r="U1589" t="s">
        <v>92</v>
      </c>
      <c r="X1589" t="s">
        <v>106</v>
      </c>
      <c r="Y1589" t="str">
        <f>"37-3011"</f>
        <v>37-3011</v>
      </c>
      <c r="Z1589" t="s">
        <v>94</v>
      </c>
      <c r="AA1589">
        <v>561730</v>
      </c>
      <c r="AB1589">
        <v>10</v>
      </c>
      <c r="AD1589" t="s">
        <v>79</v>
      </c>
      <c r="AE1589" t="s">
        <v>80</v>
      </c>
      <c r="AF1589">
        <v>40</v>
      </c>
      <c r="AG1589" s="4">
        <v>0.33333333333333331</v>
      </c>
      <c r="AH1589" s="4">
        <v>0.70833333333333337</v>
      </c>
      <c r="AI1589" s="5">
        <v>14.07</v>
      </c>
      <c r="AJ1589">
        <v>21.11</v>
      </c>
      <c r="AK1589">
        <v>38.99</v>
      </c>
      <c r="AL1589" t="s">
        <v>81</v>
      </c>
      <c r="AM1589" t="s">
        <v>82</v>
      </c>
      <c r="AO1589" t="s">
        <v>83</v>
      </c>
      <c r="AP1589" t="s">
        <v>67</v>
      </c>
      <c r="AQ1589" t="s">
        <v>67</v>
      </c>
      <c r="AR1589" t="s">
        <v>82</v>
      </c>
      <c r="AT1589" t="s">
        <v>82</v>
      </c>
      <c r="AW1589" t="s">
        <v>82</v>
      </c>
      <c r="AY1589" t="s">
        <v>2938</v>
      </c>
      <c r="AZ1589" t="s">
        <v>2942</v>
      </c>
      <c r="BA1589" t="s">
        <v>166</v>
      </c>
      <c r="BB1589">
        <v>84040</v>
      </c>
      <c r="BC1589" t="s">
        <v>79</v>
      </c>
      <c r="BH1589" t="s">
        <v>21562</v>
      </c>
      <c r="BJ1589">
        <v>261432453</v>
      </c>
    </row>
    <row r="1590" spans="1:62" x14ac:dyDescent="0.25">
      <c r="A1590" t="s">
        <v>24593</v>
      </c>
      <c r="B1590" s="2">
        <v>43474</v>
      </c>
      <c r="C1590" t="s">
        <v>63</v>
      </c>
      <c r="D1590" s="3">
        <v>43452.536848946758</v>
      </c>
      <c r="E1590" t="s">
        <v>64</v>
      </c>
      <c r="F1590" s="2">
        <v>43542</v>
      </c>
      <c r="G1590" s="2">
        <v>43736</v>
      </c>
      <c r="H1590" t="s">
        <v>24124</v>
      </c>
      <c r="J1590" t="s">
        <v>24125</v>
      </c>
      <c r="K1590" t="s">
        <v>24126</v>
      </c>
      <c r="L1590" t="s">
        <v>16342</v>
      </c>
      <c r="M1590" t="s">
        <v>626</v>
      </c>
      <c r="N1590">
        <v>72650</v>
      </c>
      <c r="O1590" t="s">
        <v>70</v>
      </c>
      <c r="Q1590" t="s">
        <v>24127</v>
      </c>
      <c r="S1590" t="s">
        <v>82</v>
      </c>
      <c r="U1590" t="s">
        <v>92</v>
      </c>
      <c r="X1590" t="s">
        <v>24419</v>
      </c>
      <c r="Y1590" t="str">
        <f>"37-1012"</f>
        <v>37-1012</v>
      </c>
      <c r="Z1590" t="s">
        <v>19205</v>
      </c>
      <c r="AA1590">
        <v>561730</v>
      </c>
      <c r="AB1590">
        <v>6</v>
      </c>
      <c r="AC1590">
        <v>6</v>
      </c>
      <c r="AD1590" t="s">
        <v>79</v>
      </c>
      <c r="AE1590" t="s">
        <v>80</v>
      </c>
      <c r="AF1590">
        <v>40</v>
      </c>
      <c r="AG1590" s="4">
        <v>0.27083333333333331</v>
      </c>
      <c r="AH1590" s="4">
        <v>0.6875</v>
      </c>
      <c r="AI1590" s="6">
        <v>16</v>
      </c>
      <c r="AJ1590">
        <v>24</v>
      </c>
      <c r="AK1590">
        <v>44.09</v>
      </c>
      <c r="AL1590" t="s">
        <v>81</v>
      </c>
      <c r="AM1590" t="s">
        <v>72</v>
      </c>
      <c r="AN1590">
        <v>5</v>
      </c>
      <c r="AO1590" t="s">
        <v>83</v>
      </c>
      <c r="AP1590" t="s">
        <v>67</v>
      </c>
      <c r="AQ1590" t="s">
        <v>67</v>
      </c>
      <c r="AR1590" t="s">
        <v>82</v>
      </c>
      <c r="AT1590" t="s">
        <v>82</v>
      </c>
      <c r="AW1590" t="s">
        <v>72</v>
      </c>
      <c r="AX1590">
        <v>12</v>
      </c>
      <c r="AY1590" t="s">
        <v>14696</v>
      </c>
      <c r="AZ1590" t="s">
        <v>14696</v>
      </c>
      <c r="BA1590" t="s">
        <v>3224</v>
      </c>
      <c r="BB1590">
        <v>39345</v>
      </c>
      <c r="BC1590" t="s">
        <v>79</v>
      </c>
      <c r="BH1590" t="s">
        <v>24422</v>
      </c>
      <c r="BI1590" t="s">
        <v>24594</v>
      </c>
      <c r="BJ1590">
        <v>810577036</v>
      </c>
    </row>
    <row r="1591" spans="1:62" x14ac:dyDescent="0.25">
      <c r="A1591" t="s">
        <v>25230</v>
      </c>
      <c r="B1591" s="2">
        <v>43474</v>
      </c>
      <c r="C1591" t="s">
        <v>63</v>
      </c>
      <c r="D1591" s="3">
        <v>43451.244712881948</v>
      </c>
      <c r="E1591" t="s">
        <v>64</v>
      </c>
      <c r="F1591" s="2">
        <v>43541</v>
      </c>
      <c r="G1591" s="2">
        <v>43784</v>
      </c>
      <c r="H1591" t="s">
        <v>25231</v>
      </c>
      <c r="I1591" t="s">
        <v>67</v>
      </c>
      <c r="J1591" t="s">
        <v>25232</v>
      </c>
      <c r="L1591" t="s">
        <v>7120</v>
      </c>
      <c r="M1591" t="s">
        <v>86</v>
      </c>
      <c r="N1591">
        <v>74074</v>
      </c>
      <c r="O1591" t="s">
        <v>70</v>
      </c>
      <c r="Q1591" t="s">
        <v>25233</v>
      </c>
      <c r="S1591" t="s">
        <v>72</v>
      </c>
      <c r="T1591" t="s">
        <v>5156</v>
      </c>
      <c r="U1591" t="s">
        <v>5157</v>
      </c>
      <c r="V1591" t="s">
        <v>5158</v>
      </c>
      <c r="W1591" t="s">
        <v>105</v>
      </c>
      <c r="X1591" t="s">
        <v>94</v>
      </c>
      <c r="Y1591" t="str">
        <f>"37-3011"</f>
        <v>37-3011</v>
      </c>
      <c r="Z1591" t="s">
        <v>94</v>
      </c>
      <c r="AA1591">
        <v>561730</v>
      </c>
      <c r="AB1591">
        <v>7</v>
      </c>
      <c r="AC1591">
        <v>7</v>
      </c>
      <c r="AD1591" t="s">
        <v>79</v>
      </c>
      <c r="AE1591" t="s">
        <v>80</v>
      </c>
      <c r="AF1591">
        <v>40</v>
      </c>
      <c r="AG1591" s="4">
        <v>0.29166666666666669</v>
      </c>
      <c r="AH1591" s="4">
        <v>0.70833333333333337</v>
      </c>
      <c r="AI1591" s="5">
        <v>12.95</v>
      </c>
      <c r="AJ1591">
        <v>19.420000000000002</v>
      </c>
      <c r="AL1591" t="s">
        <v>81</v>
      </c>
      <c r="AM1591" t="s">
        <v>82</v>
      </c>
      <c r="AO1591" t="s">
        <v>83</v>
      </c>
      <c r="AR1591" t="s">
        <v>82</v>
      </c>
      <c r="AT1591" t="s">
        <v>82</v>
      </c>
      <c r="AW1591" t="s">
        <v>82</v>
      </c>
      <c r="AY1591" t="s">
        <v>7674</v>
      </c>
      <c r="AZ1591" t="s">
        <v>7675</v>
      </c>
      <c r="BA1591" t="s">
        <v>76</v>
      </c>
      <c r="BB1591">
        <v>74074</v>
      </c>
      <c r="BC1591" t="s">
        <v>79</v>
      </c>
      <c r="BH1591" t="s">
        <v>25234</v>
      </c>
      <c r="BI1591" t="s">
        <v>67</v>
      </c>
      <c r="BJ1591">
        <v>481263381</v>
      </c>
    </row>
    <row r="1592" spans="1:62" x14ac:dyDescent="0.25">
      <c r="A1592" t="s">
        <v>25375</v>
      </c>
      <c r="B1592" s="2">
        <v>43474</v>
      </c>
      <c r="C1592" t="s">
        <v>63</v>
      </c>
      <c r="D1592" s="3">
        <v>43447.411344513886</v>
      </c>
      <c r="E1592" t="s">
        <v>91</v>
      </c>
      <c r="H1592" t="s">
        <v>12438</v>
      </c>
      <c r="I1592" t="s">
        <v>67</v>
      </c>
      <c r="J1592" t="s">
        <v>12439</v>
      </c>
      <c r="K1592" t="s">
        <v>12440</v>
      </c>
      <c r="L1592" t="s">
        <v>12441</v>
      </c>
      <c r="M1592" t="s">
        <v>105</v>
      </c>
      <c r="N1592">
        <v>75081</v>
      </c>
      <c r="O1592" t="s">
        <v>70</v>
      </c>
      <c r="P1592" t="s">
        <v>67</v>
      </c>
      <c r="Q1592" t="s">
        <v>12442</v>
      </c>
      <c r="S1592" t="s">
        <v>82</v>
      </c>
      <c r="U1592" t="s">
        <v>92</v>
      </c>
      <c r="X1592" t="s">
        <v>12443</v>
      </c>
      <c r="Y1592" t="str">
        <f>"49-2021"</f>
        <v>49-2021</v>
      </c>
      <c r="Z1592" t="s">
        <v>12444</v>
      </c>
      <c r="AA1592">
        <v>517212</v>
      </c>
      <c r="AB1592">
        <v>10</v>
      </c>
      <c r="AD1592" t="s">
        <v>79</v>
      </c>
      <c r="AE1592" t="s">
        <v>95</v>
      </c>
      <c r="AF1592">
        <v>40</v>
      </c>
      <c r="AG1592" s="4">
        <v>0.27083333333333331</v>
      </c>
      <c r="AH1592" s="4">
        <v>0.79166666666666663</v>
      </c>
      <c r="AI1592" s="5">
        <v>24.52</v>
      </c>
      <c r="AJ1592">
        <v>42</v>
      </c>
      <c r="AK1592">
        <v>52.5</v>
      </c>
      <c r="AL1592" t="s">
        <v>81</v>
      </c>
      <c r="AM1592" t="s">
        <v>82</v>
      </c>
      <c r="AO1592" t="s">
        <v>213</v>
      </c>
      <c r="AR1592" t="s">
        <v>82</v>
      </c>
      <c r="AT1592" t="s">
        <v>82</v>
      </c>
      <c r="AW1592" t="s">
        <v>72</v>
      </c>
      <c r="AX1592">
        <v>48</v>
      </c>
      <c r="AY1592" t="s">
        <v>12445</v>
      </c>
      <c r="AZ1592" t="s">
        <v>1225</v>
      </c>
      <c r="BA1592" t="s">
        <v>105</v>
      </c>
      <c r="BB1592">
        <v>75081</v>
      </c>
      <c r="BC1592" t="s">
        <v>79</v>
      </c>
      <c r="BH1592" t="s">
        <v>12446</v>
      </c>
      <c r="BI1592" t="s">
        <v>12447</v>
      </c>
      <c r="BJ1592">
        <v>830437094</v>
      </c>
    </row>
    <row r="1593" spans="1:62" x14ac:dyDescent="0.25">
      <c r="A1593" t="s">
        <v>2264</v>
      </c>
      <c r="B1593" s="2">
        <v>43475</v>
      </c>
      <c r="C1593" t="s">
        <v>63</v>
      </c>
      <c r="D1593" s="3">
        <v>43382.621131296299</v>
      </c>
      <c r="E1593" t="s">
        <v>91</v>
      </c>
      <c r="H1593" t="s">
        <v>2265</v>
      </c>
      <c r="J1593" t="s">
        <v>2266</v>
      </c>
      <c r="L1593" t="s">
        <v>2267</v>
      </c>
      <c r="M1593" t="s">
        <v>69</v>
      </c>
      <c r="N1593">
        <v>40065</v>
      </c>
      <c r="O1593" t="s">
        <v>70</v>
      </c>
      <c r="Q1593" t="s">
        <v>2268</v>
      </c>
      <c r="S1593" t="s">
        <v>72</v>
      </c>
      <c r="T1593" t="s">
        <v>73</v>
      </c>
      <c r="U1593" t="s">
        <v>74</v>
      </c>
      <c r="V1593" t="s">
        <v>75</v>
      </c>
      <c r="W1593" t="s">
        <v>76</v>
      </c>
      <c r="X1593" t="s">
        <v>77</v>
      </c>
      <c r="Y1593" t="str">
        <f>"39-2021"</f>
        <v>39-2021</v>
      </c>
      <c r="Z1593" t="s">
        <v>78</v>
      </c>
      <c r="AA1593">
        <v>711212</v>
      </c>
      <c r="AB1593">
        <v>4</v>
      </c>
      <c r="AD1593" t="s">
        <v>79</v>
      </c>
      <c r="AE1593" t="s">
        <v>80</v>
      </c>
      <c r="AF1593">
        <v>40</v>
      </c>
      <c r="AG1593" s="4">
        <v>0.20833333333333334</v>
      </c>
      <c r="AH1593" s="4">
        <v>0.70833333333333337</v>
      </c>
      <c r="AI1593" s="5">
        <v>12.63</v>
      </c>
      <c r="AJ1593">
        <v>18.95</v>
      </c>
      <c r="AK1593">
        <v>18.95</v>
      </c>
      <c r="AL1593" t="s">
        <v>81</v>
      </c>
      <c r="AM1593" t="s">
        <v>82</v>
      </c>
      <c r="AO1593" t="s">
        <v>83</v>
      </c>
      <c r="AR1593" t="s">
        <v>82</v>
      </c>
      <c r="AT1593" t="s">
        <v>82</v>
      </c>
      <c r="AW1593" t="s">
        <v>72</v>
      </c>
      <c r="AX1593">
        <v>1</v>
      </c>
      <c r="AY1593" t="s">
        <v>84</v>
      </c>
      <c r="AZ1593" t="s">
        <v>85</v>
      </c>
      <c r="BA1593" t="s">
        <v>86</v>
      </c>
      <c r="BB1593">
        <v>33009</v>
      </c>
      <c r="BC1593" t="s">
        <v>87</v>
      </c>
      <c r="BH1593" t="s">
        <v>88</v>
      </c>
      <c r="BI1593" t="s">
        <v>89</v>
      </c>
      <c r="BJ1593">
        <v>811470182</v>
      </c>
    </row>
    <row r="1594" spans="1:62" x14ac:dyDescent="0.25">
      <c r="A1594" t="s">
        <v>9569</v>
      </c>
      <c r="B1594" s="2">
        <v>43475</v>
      </c>
      <c r="C1594" t="s">
        <v>63</v>
      </c>
      <c r="D1594" s="3">
        <v>43403.394195046298</v>
      </c>
      <c r="E1594" t="s">
        <v>117</v>
      </c>
      <c r="H1594" t="s">
        <v>9570</v>
      </c>
      <c r="J1594" t="s">
        <v>6037</v>
      </c>
      <c r="L1594" t="s">
        <v>6038</v>
      </c>
      <c r="M1594" t="s">
        <v>323</v>
      </c>
      <c r="N1594">
        <v>93067</v>
      </c>
      <c r="O1594" t="s">
        <v>70</v>
      </c>
      <c r="Q1594" t="s">
        <v>6039</v>
      </c>
      <c r="S1594" t="s">
        <v>72</v>
      </c>
      <c r="T1594" t="s">
        <v>6040</v>
      </c>
      <c r="U1594" t="s">
        <v>6041</v>
      </c>
      <c r="V1594" t="s">
        <v>3119</v>
      </c>
      <c r="W1594" t="s">
        <v>323</v>
      </c>
      <c r="X1594" t="s">
        <v>6042</v>
      </c>
      <c r="Y1594" t="str">
        <f>"39-2011"</f>
        <v>39-2011</v>
      </c>
      <c r="Z1594" t="s">
        <v>6043</v>
      </c>
      <c r="AA1594">
        <v>711211</v>
      </c>
      <c r="AB1594">
        <v>1</v>
      </c>
      <c r="AD1594" t="s">
        <v>79</v>
      </c>
      <c r="AE1594" t="s">
        <v>80</v>
      </c>
      <c r="AF1594">
        <v>40</v>
      </c>
      <c r="AG1594" s="4">
        <v>0.25</v>
      </c>
      <c r="AH1594" s="4">
        <v>0.79166666666666663</v>
      </c>
      <c r="AI1594" s="5">
        <v>20.05</v>
      </c>
      <c r="AJ1594">
        <v>30.08</v>
      </c>
      <c r="AK1594">
        <v>30.08</v>
      </c>
      <c r="AL1594" t="s">
        <v>81</v>
      </c>
      <c r="AM1594" t="s">
        <v>82</v>
      </c>
      <c r="AO1594" t="s">
        <v>83</v>
      </c>
      <c r="AP1594" t="s">
        <v>130</v>
      </c>
      <c r="AQ1594" t="s">
        <v>130</v>
      </c>
      <c r="AR1594" t="s">
        <v>82</v>
      </c>
      <c r="AT1594" t="s">
        <v>82</v>
      </c>
      <c r="AW1594" t="s">
        <v>72</v>
      </c>
      <c r="AX1594">
        <v>12</v>
      </c>
      <c r="AY1594" t="s">
        <v>6038</v>
      </c>
      <c r="AZ1594" t="s">
        <v>9571</v>
      </c>
      <c r="BA1594" t="s">
        <v>323</v>
      </c>
      <c r="BB1594">
        <v>93067</v>
      </c>
      <c r="BC1594" t="s">
        <v>87</v>
      </c>
      <c r="BH1594" t="s">
        <v>6037</v>
      </c>
      <c r="BJ1594">
        <v>831472591</v>
      </c>
    </row>
    <row r="1595" spans="1:62" x14ac:dyDescent="0.25">
      <c r="A1595" t="s">
        <v>9748</v>
      </c>
      <c r="B1595" s="2">
        <v>43475</v>
      </c>
      <c r="C1595" t="s">
        <v>63</v>
      </c>
      <c r="D1595" s="3">
        <v>43405.504018495369</v>
      </c>
      <c r="E1595" t="s">
        <v>117</v>
      </c>
      <c r="H1595" t="s">
        <v>9749</v>
      </c>
      <c r="I1595" t="s">
        <v>9750</v>
      </c>
      <c r="J1595" t="s">
        <v>9751</v>
      </c>
      <c r="L1595" t="s">
        <v>3492</v>
      </c>
      <c r="M1595" t="s">
        <v>714</v>
      </c>
      <c r="N1595">
        <v>70668</v>
      </c>
      <c r="O1595" t="s">
        <v>70</v>
      </c>
      <c r="Q1595" t="s">
        <v>9752</v>
      </c>
      <c r="S1595" t="s">
        <v>72</v>
      </c>
      <c r="T1595" t="s">
        <v>3176</v>
      </c>
      <c r="U1595" t="s">
        <v>3177</v>
      </c>
      <c r="V1595" t="s">
        <v>3178</v>
      </c>
      <c r="W1595" t="s">
        <v>86</v>
      </c>
      <c r="X1595" t="s">
        <v>379</v>
      </c>
      <c r="Y1595" t="str">
        <f>"37-2012"</f>
        <v>37-2012</v>
      </c>
      <c r="Z1595" t="s">
        <v>373</v>
      </c>
      <c r="AA1595">
        <v>711212</v>
      </c>
      <c r="AB1595">
        <v>16</v>
      </c>
      <c r="AD1595" t="s">
        <v>79</v>
      </c>
      <c r="AE1595" t="s">
        <v>80</v>
      </c>
      <c r="AF1595">
        <v>40</v>
      </c>
      <c r="AG1595" s="4">
        <v>0.33333333333333331</v>
      </c>
      <c r="AH1595" s="4">
        <v>0.66666666666666663</v>
      </c>
      <c r="AI1595" s="6">
        <v>10</v>
      </c>
      <c r="AJ1595">
        <v>15</v>
      </c>
      <c r="AL1595" t="s">
        <v>81</v>
      </c>
      <c r="AM1595" t="s">
        <v>82</v>
      </c>
      <c r="AO1595" t="s">
        <v>83</v>
      </c>
      <c r="AR1595" t="s">
        <v>82</v>
      </c>
      <c r="AT1595" t="s">
        <v>82</v>
      </c>
      <c r="AW1595" t="s">
        <v>82</v>
      </c>
      <c r="AY1595" t="s">
        <v>9753</v>
      </c>
      <c r="AZ1595" t="s">
        <v>9754</v>
      </c>
      <c r="BA1595" t="s">
        <v>714</v>
      </c>
      <c r="BB1595">
        <v>70668</v>
      </c>
      <c r="BC1595" t="s">
        <v>87</v>
      </c>
      <c r="BH1595" t="s">
        <v>9755</v>
      </c>
      <c r="BJ1595">
        <v>912121472</v>
      </c>
    </row>
    <row r="1596" spans="1:62" x14ac:dyDescent="0.25">
      <c r="A1596" t="s">
        <v>10982</v>
      </c>
      <c r="B1596" s="2">
        <v>43475</v>
      </c>
      <c r="C1596" t="s">
        <v>63</v>
      </c>
      <c r="D1596" s="3">
        <v>43407.207138807869</v>
      </c>
      <c r="E1596" t="s">
        <v>117</v>
      </c>
      <c r="H1596" t="s">
        <v>10983</v>
      </c>
      <c r="I1596" t="s">
        <v>10984</v>
      </c>
      <c r="J1596" t="s">
        <v>10985</v>
      </c>
      <c r="K1596" t="s">
        <v>10976</v>
      </c>
      <c r="L1596" t="s">
        <v>2471</v>
      </c>
      <c r="M1596" t="s">
        <v>649</v>
      </c>
      <c r="N1596">
        <v>85024</v>
      </c>
      <c r="O1596" t="s">
        <v>70</v>
      </c>
      <c r="Q1596" t="s">
        <v>10977</v>
      </c>
      <c r="S1596" t="s">
        <v>72</v>
      </c>
      <c r="T1596" t="s">
        <v>7872</v>
      </c>
      <c r="U1596" t="s">
        <v>7873</v>
      </c>
      <c r="V1596" t="s">
        <v>10986</v>
      </c>
      <c r="W1596" t="s">
        <v>649</v>
      </c>
      <c r="X1596" t="s">
        <v>10978</v>
      </c>
      <c r="Y1596" t="str">
        <f>"45-2092"</f>
        <v>45-2092</v>
      </c>
      <c r="Z1596" t="s">
        <v>883</v>
      </c>
      <c r="AA1596">
        <v>424930</v>
      </c>
      <c r="AB1596">
        <v>25</v>
      </c>
      <c r="AD1596" t="s">
        <v>79</v>
      </c>
      <c r="AE1596" t="s">
        <v>95</v>
      </c>
      <c r="AF1596">
        <v>40</v>
      </c>
      <c r="AG1596" s="4">
        <v>0.25</v>
      </c>
      <c r="AH1596" s="4">
        <v>0.60416666666666663</v>
      </c>
      <c r="AI1596" s="5">
        <v>11.21</v>
      </c>
      <c r="AJ1596">
        <v>16.82</v>
      </c>
      <c r="AK1596">
        <v>16.82</v>
      </c>
      <c r="AL1596" t="s">
        <v>81</v>
      </c>
      <c r="AM1596" t="s">
        <v>82</v>
      </c>
      <c r="AO1596" t="s">
        <v>83</v>
      </c>
      <c r="AP1596" t="s">
        <v>67</v>
      </c>
      <c r="AQ1596" t="s">
        <v>67</v>
      </c>
      <c r="AR1596" t="s">
        <v>82</v>
      </c>
      <c r="AT1596" t="s">
        <v>82</v>
      </c>
      <c r="AW1596" t="s">
        <v>82</v>
      </c>
      <c r="AY1596" t="s">
        <v>738</v>
      </c>
      <c r="AZ1596" t="s">
        <v>2422</v>
      </c>
      <c r="BA1596" t="s">
        <v>105</v>
      </c>
      <c r="BB1596">
        <v>78729</v>
      </c>
      <c r="BC1596" t="s">
        <v>79</v>
      </c>
      <c r="BH1596" t="s">
        <v>10987</v>
      </c>
      <c r="BJ1596">
        <v>900536098</v>
      </c>
    </row>
    <row r="1597" spans="1:62" x14ac:dyDescent="0.25">
      <c r="A1597" t="s">
        <v>11143</v>
      </c>
      <c r="B1597" s="2">
        <v>43475</v>
      </c>
      <c r="C1597" t="s">
        <v>63</v>
      </c>
      <c r="D1597" s="3">
        <v>43407.170267407404</v>
      </c>
      <c r="E1597" t="s">
        <v>64</v>
      </c>
      <c r="F1597" s="2">
        <v>43497</v>
      </c>
      <c r="G1597" s="2">
        <v>43799</v>
      </c>
      <c r="H1597" t="s">
        <v>11144</v>
      </c>
      <c r="I1597" t="s">
        <v>11145</v>
      </c>
      <c r="J1597" t="s">
        <v>11146</v>
      </c>
      <c r="L1597" t="s">
        <v>2471</v>
      </c>
      <c r="M1597" t="s">
        <v>649</v>
      </c>
      <c r="N1597">
        <v>85040</v>
      </c>
      <c r="O1597" t="s">
        <v>70</v>
      </c>
      <c r="Q1597" t="s">
        <v>11147</v>
      </c>
      <c r="S1597" t="s">
        <v>72</v>
      </c>
      <c r="T1597" t="s">
        <v>7872</v>
      </c>
      <c r="U1597" t="s">
        <v>7873</v>
      </c>
      <c r="V1597" t="s">
        <v>2471</v>
      </c>
      <c r="W1597" t="s">
        <v>649</v>
      </c>
      <c r="X1597" t="s">
        <v>106</v>
      </c>
      <c r="Y1597" t="str">
        <f>"37-3011"</f>
        <v>37-3011</v>
      </c>
      <c r="Z1597" t="s">
        <v>94</v>
      </c>
      <c r="AA1597">
        <v>561730</v>
      </c>
      <c r="AB1597">
        <v>70</v>
      </c>
      <c r="AD1597" t="s">
        <v>79</v>
      </c>
      <c r="AE1597" t="s">
        <v>95</v>
      </c>
      <c r="AF1597">
        <v>40</v>
      </c>
      <c r="AG1597" s="4">
        <v>0.25</v>
      </c>
      <c r="AH1597" s="4">
        <v>0.60416666666666663</v>
      </c>
      <c r="AI1597" s="5">
        <v>13.23</v>
      </c>
      <c r="AJ1597">
        <v>19.850000000000001</v>
      </c>
      <c r="AK1597">
        <v>19.850000000000001</v>
      </c>
      <c r="AL1597" t="s">
        <v>81</v>
      </c>
      <c r="AM1597" t="s">
        <v>82</v>
      </c>
      <c r="AO1597" t="s">
        <v>83</v>
      </c>
      <c r="AP1597" t="s">
        <v>67</v>
      </c>
      <c r="AQ1597" t="s">
        <v>83</v>
      </c>
      <c r="AR1597" t="s">
        <v>82</v>
      </c>
      <c r="AT1597" t="s">
        <v>82</v>
      </c>
      <c r="AW1597" t="s">
        <v>72</v>
      </c>
      <c r="AX1597">
        <v>3</v>
      </c>
      <c r="AY1597" t="s">
        <v>2471</v>
      </c>
      <c r="AZ1597" t="s">
        <v>655</v>
      </c>
      <c r="BA1597" t="s">
        <v>649</v>
      </c>
      <c r="BB1597">
        <v>85040</v>
      </c>
      <c r="BC1597" t="s">
        <v>79</v>
      </c>
      <c r="BH1597" t="s">
        <v>11148</v>
      </c>
      <c r="BJ1597">
        <v>953894569</v>
      </c>
    </row>
    <row r="1598" spans="1:62" x14ac:dyDescent="0.25">
      <c r="A1598" t="s">
        <v>11218</v>
      </c>
      <c r="B1598" s="2">
        <v>43475</v>
      </c>
      <c r="C1598" t="s">
        <v>63</v>
      </c>
      <c r="D1598" s="3">
        <v>43407.359545254629</v>
      </c>
      <c r="E1598" t="s">
        <v>64</v>
      </c>
      <c r="F1598" s="2">
        <v>43497</v>
      </c>
      <c r="G1598" s="2">
        <v>43799</v>
      </c>
      <c r="H1598" t="s">
        <v>11219</v>
      </c>
      <c r="I1598" t="s">
        <v>11220</v>
      </c>
      <c r="J1598" t="s">
        <v>11221</v>
      </c>
      <c r="L1598" t="s">
        <v>1773</v>
      </c>
      <c r="M1598" t="s">
        <v>649</v>
      </c>
      <c r="N1598">
        <v>85210</v>
      </c>
      <c r="O1598" t="s">
        <v>70</v>
      </c>
      <c r="Q1598" t="s">
        <v>11222</v>
      </c>
      <c r="S1598" t="s">
        <v>72</v>
      </c>
      <c r="T1598" t="s">
        <v>7872</v>
      </c>
      <c r="U1598" t="s">
        <v>7873</v>
      </c>
      <c r="V1598" t="s">
        <v>2471</v>
      </c>
      <c r="W1598" t="s">
        <v>649</v>
      </c>
      <c r="X1598" t="s">
        <v>106</v>
      </c>
      <c r="Y1598" t="str">
        <f>"37-3011"</f>
        <v>37-3011</v>
      </c>
      <c r="Z1598" t="s">
        <v>94</v>
      </c>
      <c r="AA1598">
        <v>561730</v>
      </c>
      <c r="AB1598">
        <v>15</v>
      </c>
      <c r="AC1598">
        <v>15</v>
      </c>
      <c r="AD1598" t="s">
        <v>79</v>
      </c>
      <c r="AE1598" t="s">
        <v>95</v>
      </c>
      <c r="AF1598">
        <v>40</v>
      </c>
      <c r="AG1598" s="4">
        <v>0.25</v>
      </c>
      <c r="AH1598" s="4">
        <v>0.60416666666666663</v>
      </c>
      <c r="AI1598" s="5">
        <v>13.23</v>
      </c>
      <c r="AJ1598">
        <v>19.850000000000001</v>
      </c>
      <c r="AK1598">
        <v>19.850000000000001</v>
      </c>
      <c r="AL1598" t="s">
        <v>81</v>
      </c>
      <c r="AM1598" t="s">
        <v>82</v>
      </c>
      <c r="AO1598" t="s">
        <v>83</v>
      </c>
      <c r="AP1598" t="s">
        <v>67</v>
      </c>
      <c r="AQ1598" t="s">
        <v>67</v>
      </c>
      <c r="AR1598" t="s">
        <v>82</v>
      </c>
      <c r="AT1598" t="s">
        <v>82</v>
      </c>
      <c r="AW1598" t="s">
        <v>72</v>
      </c>
      <c r="AX1598">
        <v>3</v>
      </c>
      <c r="AY1598" t="s">
        <v>1773</v>
      </c>
      <c r="AZ1598" t="s">
        <v>655</v>
      </c>
      <c r="BA1598" t="s">
        <v>649</v>
      </c>
      <c r="BB1598">
        <v>85210</v>
      </c>
      <c r="BC1598" t="s">
        <v>79</v>
      </c>
      <c r="BH1598" t="s">
        <v>11221</v>
      </c>
      <c r="BJ1598">
        <v>710887325</v>
      </c>
    </row>
    <row r="1599" spans="1:62" x14ac:dyDescent="0.25">
      <c r="A1599" t="s">
        <v>11380</v>
      </c>
      <c r="B1599" s="2">
        <v>43475</v>
      </c>
      <c r="C1599" t="s">
        <v>63</v>
      </c>
      <c r="D1599" s="3">
        <v>43409.226060532405</v>
      </c>
      <c r="E1599" t="s">
        <v>117</v>
      </c>
      <c r="H1599" t="s">
        <v>11381</v>
      </c>
      <c r="I1599" t="s">
        <v>130</v>
      </c>
      <c r="J1599" t="s">
        <v>11382</v>
      </c>
      <c r="K1599" t="s">
        <v>130</v>
      </c>
      <c r="L1599" t="s">
        <v>10398</v>
      </c>
      <c r="M1599" t="s">
        <v>86</v>
      </c>
      <c r="N1599">
        <v>33634</v>
      </c>
      <c r="O1599" t="s">
        <v>70</v>
      </c>
      <c r="P1599" t="s">
        <v>130</v>
      </c>
      <c r="Q1599" t="s">
        <v>11383</v>
      </c>
      <c r="S1599" t="s">
        <v>82</v>
      </c>
      <c r="U1599" t="s">
        <v>92</v>
      </c>
      <c r="X1599" t="s">
        <v>1427</v>
      </c>
      <c r="Y1599" t="str">
        <f>"37-2012"</f>
        <v>37-2012</v>
      </c>
      <c r="Z1599" t="s">
        <v>373</v>
      </c>
      <c r="AA1599">
        <v>721110</v>
      </c>
      <c r="AB1599">
        <v>60</v>
      </c>
      <c r="AD1599" t="s">
        <v>79</v>
      </c>
      <c r="AE1599" t="s">
        <v>95</v>
      </c>
      <c r="AF1599">
        <v>40</v>
      </c>
      <c r="AG1599" s="4">
        <v>0.3125</v>
      </c>
      <c r="AH1599" s="4">
        <v>0.66666666666666663</v>
      </c>
      <c r="AI1599" s="5">
        <v>11.02</v>
      </c>
      <c r="AJ1599">
        <v>0</v>
      </c>
      <c r="AK1599">
        <v>0</v>
      </c>
      <c r="AL1599" t="s">
        <v>81</v>
      </c>
      <c r="AM1599" t="s">
        <v>82</v>
      </c>
      <c r="AO1599" t="s">
        <v>213</v>
      </c>
      <c r="AP1599" t="s">
        <v>130</v>
      </c>
      <c r="AQ1599" t="s">
        <v>130</v>
      </c>
      <c r="AR1599" t="s">
        <v>82</v>
      </c>
      <c r="AT1599" t="s">
        <v>82</v>
      </c>
      <c r="AW1599" t="s">
        <v>82</v>
      </c>
      <c r="AY1599" t="s">
        <v>11384</v>
      </c>
      <c r="AZ1599" t="s">
        <v>3986</v>
      </c>
      <c r="BA1599" t="s">
        <v>86</v>
      </c>
      <c r="BB1599">
        <v>32458</v>
      </c>
      <c r="BC1599" t="s">
        <v>87</v>
      </c>
      <c r="BH1599" t="s">
        <v>11385</v>
      </c>
      <c r="BI1599" t="s">
        <v>11386</v>
      </c>
      <c r="BJ1599">
        <v>204521317</v>
      </c>
    </row>
    <row r="1600" spans="1:62" x14ac:dyDescent="0.25">
      <c r="A1600" t="s">
        <v>11859</v>
      </c>
      <c r="B1600" s="2">
        <v>43475</v>
      </c>
      <c r="C1600" t="s">
        <v>63</v>
      </c>
      <c r="D1600" s="3">
        <v>43411.326134560186</v>
      </c>
      <c r="E1600" t="s">
        <v>91</v>
      </c>
      <c r="H1600" t="s">
        <v>11860</v>
      </c>
      <c r="J1600" t="s">
        <v>11861</v>
      </c>
      <c r="L1600" t="s">
        <v>4800</v>
      </c>
      <c r="M1600" t="s">
        <v>147</v>
      </c>
      <c r="N1600">
        <v>19063</v>
      </c>
      <c r="O1600" t="s">
        <v>70</v>
      </c>
      <c r="Q1600" t="s">
        <v>11862</v>
      </c>
      <c r="S1600" t="s">
        <v>72</v>
      </c>
      <c r="T1600" t="s">
        <v>11227</v>
      </c>
      <c r="U1600" t="s">
        <v>2437</v>
      </c>
      <c r="V1600" t="s">
        <v>2438</v>
      </c>
      <c r="W1600" t="s">
        <v>147</v>
      </c>
      <c r="X1600" t="s">
        <v>106</v>
      </c>
      <c r="Y1600" t="str">
        <f>"37-3011"</f>
        <v>37-3011</v>
      </c>
      <c r="Z1600" t="s">
        <v>94</v>
      </c>
      <c r="AA1600">
        <v>561730</v>
      </c>
      <c r="AB1600">
        <v>10</v>
      </c>
      <c r="AD1600" t="s">
        <v>79</v>
      </c>
      <c r="AE1600" t="s">
        <v>80</v>
      </c>
      <c r="AF1600">
        <v>40</v>
      </c>
      <c r="AG1600" s="4">
        <v>0.29166666666666669</v>
      </c>
      <c r="AH1600" s="4">
        <v>0.64583333333333337</v>
      </c>
      <c r="AI1600" s="5">
        <v>15.73</v>
      </c>
      <c r="AJ1600">
        <v>23.6</v>
      </c>
      <c r="AK1600">
        <v>23.6</v>
      </c>
      <c r="AL1600" t="s">
        <v>81</v>
      </c>
      <c r="AM1600" t="s">
        <v>82</v>
      </c>
      <c r="AO1600" t="s">
        <v>83</v>
      </c>
      <c r="AR1600" t="s">
        <v>82</v>
      </c>
      <c r="AT1600" t="s">
        <v>82</v>
      </c>
      <c r="AW1600" t="s">
        <v>82</v>
      </c>
      <c r="AY1600" t="s">
        <v>4800</v>
      </c>
      <c r="AZ1600" t="s">
        <v>1449</v>
      </c>
      <c r="BA1600" t="s">
        <v>147</v>
      </c>
      <c r="BB1600">
        <v>19063</v>
      </c>
      <c r="BC1600" t="s">
        <v>79</v>
      </c>
      <c r="BH1600" t="s">
        <v>11861</v>
      </c>
      <c r="BJ1600">
        <v>262496443</v>
      </c>
    </row>
    <row r="1601" spans="1:62" x14ac:dyDescent="0.25">
      <c r="A1601" t="s">
        <v>12879</v>
      </c>
      <c r="B1601" s="2">
        <v>43475</v>
      </c>
      <c r="C1601" t="s">
        <v>63</v>
      </c>
      <c r="D1601" s="3">
        <v>43419.801520624998</v>
      </c>
      <c r="E1601" t="s">
        <v>64</v>
      </c>
      <c r="F1601" s="2">
        <v>43496</v>
      </c>
      <c r="G1601" s="2">
        <v>43860</v>
      </c>
      <c r="H1601" t="s">
        <v>12840</v>
      </c>
      <c r="I1601" t="s">
        <v>12841</v>
      </c>
      <c r="J1601" t="s">
        <v>12842</v>
      </c>
      <c r="K1601" t="s">
        <v>12843</v>
      </c>
      <c r="L1601" t="s">
        <v>7468</v>
      </c>
      <c r="M1601" t="s">
        <v>7460</v>
      </c>
      <c r="N1601">
        <v>96950</v>
      </c>
      <c r="O1601" t="s">
        <v>70</v>
      </c>
      <c r="Q1601" t="s">
        <v>12844</v>
      </c>
      <c r="S1601" t="s">
        <v>72</v>
      </c>
      <c r="T1601" t="s">
        <v>12845</v>
      </c>
      <c r="U1601" t="s">
        <v>12846</v>
      </c>
      <c r="V1601" t="s">
        <v>7459</v>
      </c>
      <c r="W1601" t="s">
        <v>7460</v>
      </c>
      <c r="X1601" t="s">
        <v>12880</v>
      </c>
      <c r="Y1601" t="str">
        <f>"53-7021"</f>
        <v>53-7021</v>
      </c>
      <c r="Z1601" t="s">
        <v>12881</v>
      </c>
      <c r="AA1601">
        <v>721120</v>
      </c>
      <c r="AB1601">
        <v>20</v>
      </c>
      <c r="AC1601">
        <v>20</v>
      </c>
      <c r="AD1601" t="s">
        <v>79</v>
      </c>
      <c r="AE1601" t="s">
        <v>599</v>
      </c>
      <c r="AF1601">
        <v>35</v>
      </c>
      <c r="AG1601" s="4">
        <v>4.1666666666666664E-2</v>
      </c>
      <c r="AH1601" s="4">
        <v>0.54166666666666663</v>
      </c>
      <c r="AI1601" s="5">
        <v>18.63</v>
      </c>
      <c r="AJ1601">
        <v>27.95</v>
      </c>
      <c r="AK1601">
        <v>27.95</v>
      </c>
      <c r="AL1601" t="s">
        <v>81</v>
      </c>
      <c r="AM1601" t="s">
        <v>82</v>
      </c>
      <c r="AO1601" t="s">
        <v>83</v>
      </c>
      <c r="AR1601" t="s">
        <v>82</v>
      </c>
      <c r="AT1601" t="s">
        <v>82</v>
      </c>
      <c r="AW1601" t="s">
        <v>72</v>
      </c>
      <c r="AX1601">
        <v>24</v>
      </c>
      <c r="AY1601" t="s">
        <v>7468</v>
      </c>
      <c r="AZ1601" t="s">
        <v>12847</v>
      </c>
      <c r="BA1601" t="s">
        <v>7460</v>
      </c>
      <c r="BB1601">
        <v>96950</v>
      </c>
      <c r="BC1601" t="s">
        <v>87</v>
      </c>
      <c r="BH1601" t="s">
        <v>12841</v>
      </c>
      <c r="BI1601" t="s">
        <v>12848</v>
      </c>
      <c r="BJ1601">
        <v>660822760</v>
      </c>
    </row>
    <row r="1602" spans="1:62" x14ac:dyDescent="0.25">
      <c r="A1602" t="s">
        <v>12942</v>
      </c>
      <c r="B1602" s="2">
        <v>43475</v>
      </c>
      <c r="C1602" t="s">
        <v>63</v>
      </c>
      <c r="D1602" s="3">
        <v>43419.807002939815</v>
      </c>
      <c r="E1602" t="s">
        <v>64</v>
      </c>
      <c r="F1602" s="2">
        <v>43496</v>
      </c>
      <c r="G1602" s="2">
        <v>43860</v>
      </c>
      <c r="H1602" t="s">
        <v>12840</v>
      </c>
      <c r="I1602" t="s">
        <v>12841</v>
      </c>
      <c r="J1602" t="s">
        <v>12859</v>
      </c>
      <c r="L1602" t="s">
        <v>12943</v>
      </c>
      <c r="M1602" t="s">
        <v>7460</v>
      </c>
      <c r="N1602">
        <v>96950</v>
      </c>
      <c r="O1602" t="s">
        <v>70</v>
      </c>
      <c r="Q1602" t="s">
        <v>12844</v>
      </c>
      <c r="S1602" t="s">
        <v>72</v>
      </c>
      <c r="T1602" t="s">
        <v>12845</v>
      </c>
      <c r="U1602" t="s">
        <v>12846</v>
      </c>
      <c r="V1602" t="s">
        <v>7459</v>
      </c>
      <c r="W1602" t="s">
        <v>7460</v>
      </c>
      <c r="X1602" t="s">
        <v>12944</v>
      </c>
      <c r="Y1602" t="str">
        <f>"47-2152"</f>
        <v>47-2152</v>
      </c>
      <c r="Z1602" t="s">
        <v>988</v>
      </c>
      <c r="AA1602">
        <v>721120</v>
      </c>
      <c r="AB1602">
        <v>500</v>
      </c>
      <c r="AC1602">
        <v>500</v>
      </c>
      <c r="AD1602" t="s">
        <v>79</v>
      </c>
      <c r="AE1602" t="s">
        <v>599</v>
      </c>
      <c r="AF1602">
        <v>35</v>
      </c>
      <c r="AG1602" s="4">
        <v>4.1666666666666664E-2</v>
      </c>
      <c r="AH1602" s="4">
        <v>0.54166666666666663</v>
      </c>
      <c r="AI1602" s="5">
        <v>7.35</v>
      </c>
      <c r="AJ1602">
        <v>11.03</v>
      </c>
      <c r="AK1602">
        <v>11.03</v>
      </c>
      <c r="AL1602" t="s">
        <v>81</v>
      </c>
      <c r="AM1602" t="s">
        <v>82</v>
      </c>
      <c r="AO1602" t="s">
        <v>83</v>
      </c>
      <c r="AR1602" t="s">
        <v>82</v>
      </c>
      <c r="AT1602" t="s">
        <v>82</v>
      </c>
      <c r="AW1602" t="s">
        <v>72</v>
      </c>
      <c r="AX1602">
        <v>24</v>
      </c>
      <c r="AY1602" t="s">
        <v>7468</v>
      </c>
      <c r="AZ1602" t="s">
        <v>12847</v>
      </c>
      <c r="BA1602" t="s">
        <v>7460</v>
      </c>
      <c r="BB1602">
        <v>96950</v>
      </c>
      <c r="BC1602" t="s">
        <v>87</v>
      </c>
      <c r="BH1602" t="s">
        <v>12841</v>
      </c>
      <c r="BI1602" t="s">
        <v>12848</v>
      </c>
      <c r="BJ1602">
        <v>660822760</v>
      </c>
    </row>
    <row r="1603" spans="1:62" x14ac:dyDescent="0.25">
      <c r="A1603" t="s">
        <v>14585</v>
      </c>
      <c r="B1603" s="2">
        <v>43475</v>
      </c>
      <c r="C1603" t="s">
        <v>63</v>
      </c>
      <c r="D1603" s="3">
        <v>43421.800265300924</v>
      </c>
      <c r="E1603" t="s">
        <v>91</v>
      </c>
      <c r="H1603" t="s">
        <v>14586</v>
      </c>
      <c r="I1603" t="s">
        <v>14587</v>
      </c>
      <c r="J1603" t="s">
        <v>14588</v>
      </c>
      <c r="L1603" t="s">
        <v>13233</v>
      </c>
      <c r="M1603" t="s">
        <v>1064</v>
      </c>
      <c r="N1603">
        <v>37013</v>
      </c>
      <c r="O1603" t="s">
        <v>70</v>
      </c>
      <c r="Q1603" t="s">
        <v>14589</v>
      </c>
      <c r="S1603" t="s">
        <v>72</v>
      </c>
      <c r="T1603" t="s">
        <v>9501</v>
      </c>
      <c r="U1603" t="s">
        <v>9597</v>
      </c>
      <c r="V1603" t="s">
        <v>1703</v>
      </c>
      <c r="W1603" t="s">
        <v>76</v>
      </c>
      <c r="X1603" t="s">
        <v>106</v>
      </c>
      <c r="Y1603" t="str">
        <f>"37-3011"</f>
        <v>37-3011</v>
      </c>
      <c r="Z1603" t="s">
        <v>94</v>
      </c>
      <c r="AA1603">
        <v>561730</v>
      </c>
      <c r="AB1603">
        <v>12</v>
      </c>
      <c r="AD1603" t="s">
        <v>79</v>
      </c>
      <c r="AE1603" t="s">
        <v>80</v>
      </c>
      <c r="AF1603">
        <v>40</v>
      </c>
      <c r="AG1603" s="4">
        <v>0.33333333333333331</v>
      </c>
      <c r="AH1603" s="4">
        <v>0.70833333333333337</v>
      </c>
      <c r="AI1603" s="5">
        <v>12.56</v>
      </c>
      <c r="AJ1603">
        <v>18.84</v>
      </c>
      <c r="AL1603" t="s">
        <v>81</v>
      </c>
      <c r="AM1603" t="s">
        <v>82</v>
      </c>
      <c r="AO1603" t="s">
        <v>83</v>
      </c>
      <c r="AR1603" t="s">
        <v>82</v>
      </c>
      <c r="AT1603" t="s">
        <v>82</v>
      </c>
      <c r="AW1603" t="s">
        <v>72</v>
      </c>
      <c r="AX1603">
        <v>3</v>
      </c>
      <c r="AY1603" t="s">
        <v>13233</v>
      </c>
      <c r="AZ1603" t="s">
        <v>1566</v>
      </c>
      <c r="BA1603" t="s">
        <v>1064</v>
      </c>
      <c r="BB1603">
        <v>37013</v>
      </c>
      <c r="BC1603" t="s">
        <v>79</v>
      </c>
      <c r="BH1603" t="s">
        <v>14588</v>
      </c>
      <c r="BJ1603">
        <v>473524447</v>
      </c>
    </row>
    <row r="1604" spans="1:62" x14ac:dyDescent="0.25">
      <c r="A1604" t="s">
        <v>16861</v>
      </c>
      <c r="B1604" s="2">
        <v>43475</v>
      </c>
      <c r="C1604" t="s">
        <v>63</v>
      </c>
      <c r="D1604" s="3">
        <v>43448.423003171294</v>
      </c>
      <c r="E1604" t="s">
        <v>64</v>
      </c>
      <c r="F1604" s="2">
        <v>43525</v>
      </c>
      <c r="G1604" s="2">
        <v>43811</v>
      </c>
      <c r="H1604" t="s">
        <v>16862</v>
      </c>
      <c r="I1604" t="s">
        <v>16863</v>
      </c>
      <c r="J1604" t="s">
        <v>16864</v>
      </c>
      <c r="K1604" t="s">
        <v>16865</v>
      </c>
      <c r="L1604" t="s">
        <v>16866</v>
      </c>
      <c r="M1604" t="s">
        <v>278</v>
      </c>
      <c r="N1604">
        <v>24017</v>
      </c>
      <c r="O1604" t="s">
        <v>70</v>
      </c>
      <c r="Q1604" t="s">
        <v>16867</v>
      </c>
      <c r="S1604" t="s">
        <v>72</v>
      </c>
      <c r="T1604" t="s">
        <v>13303</v>
      </c>
      <c r="U1604" t="s">
        <v>3891</v>
      </c>
      <c r="V1604" t="s">
        <v>1757</v>
      </c>
      <c r="W1604" t="s">
        <v>278</v>
      </c>
      <c r="X1604" t="s">
        <v>705</v>
      </c>
      <c r="Y1604" t="str">
        <f>"37-3011"</f>
        <v>37-3011</v>
      </c>
      <c r="Z1604" t="s">
        <v>94</v>
      </c>
      <c r="AA1604">
        <v>561730</v>
      </c>
      <c r="AB1604">
        <v>10</v>
      </c>
      <c r="AC1604">
        <v>10</v>
      </c>
      <c r="AD1604" t="s">
        <v>79</v>
      </c>
      <c r="AE1604" t="s">
        <v>95</v>
      </c>
      <c r="AF1604">
        <v>40</v>
      </c>
      <c r="AG1604" s="4">
        <v>0.33333333333333331</v>
      </c>
      <c r="AH1604" s="4">
        <v>0.6875</v>
      </c>
      <c r="AI1604" s="5">
        <v>12.89</v>
      </c>
      <c r="AJ1604">
        <v>19.34</v>
      </c>
      <c r="AL1604" t="s">
        <v>81</v>
      </c>
      <c r="AM1604" t="s">
        <v>82</v>
      </c>
      <c r="AO1604" t="s">
        <v>83</v>
      </c>
      <c r="AR1604" t="s">
        <v>82</v>
      </c>
      <c r="AT1604" t="s">
        <v>82</v>
      </c>
      <c r="AW1604" t="s">
        <v>72</v>
      </c>
      <c r="AX1604">
        <v>3</v>
      </c>
      <c r="AY1604" t="s">
        <v>13035</v>
      </c>
      <c r="AZ1604" t="s">
        <v>16866</v>
      </c>
      <c r="BA1604" t="s">
        <v>278</v>
      </c>
      <c r="BB1604">
        <v>24017</v>
      </c>
      <c r="BC1604" t="s">
        <v>79</v>
      </c>
      <c r="BH1604" t="s">
        <v>16864</v>
      </c>
      <c r="BJ1604">
        <v>351969555</v>
      </c>
    </row>
    <row r="1605" spans="1:62" x14ac:dyDescent="0.25">
      <c r="A1605" t="s">
        <v>19440</v>
      </c>
      <c r="B1605" s="2">
        <v>43475</v>
      </c>
      <c r="C1605" t="s">
        <v>63</v>
      </c>
      <c r="D1605" s="3">
        <v>43444.469083564814</v>
      </c>
      <c r="E1605" t="s">
        <v>117</v>
      </c>
      <c r="H1605" t="s">
        <v>19441</v>
      </c>
      <c r="J1605" t="s">
        <v>19442</v>
      </c>
      <c r="L1605" t="s">
        <v>12061</v>
      </c>
      <c r="M1605" t="s">
        <v>232</v>
      </c>
      <c r="N1605">
        <v>12534</v>
      </c>
      <c r="O1605" t="s">
        <v>70</v>
      </c>
      <c r="Q1605" t="s">
        <v>19443</v>
      </c>
      <c r="S1605" t="s">
        <v>72</v>
      </c>
      <c r="T1605" t="s">
        <v>19444</v>
      </c>
      <c r="U1605" t="s">
        <v>19445</v>
      </c>
      <c r="V1605" t="s">
        <v>19446</v>
      </c>
      <c r="W1605" t="s">
        <v>86</v>
      </c>
      <c r="X1605" t="s">
        <v>1748</v>
      </c>
      <c r="Y1605" t="str">
        <f>"39-2021"</f>
        <v>39-2021</v>
      </c>
      <c r="Z1605" t="s">
        <v>78</v>
      </c>
      <c r="AA1605">
        <v>115210</v>
      </c>
      <c r="AB1605">
        <v>3</v>
      </c>
      <c r="AD1605" t="s">
        <v>79</v>
      </c>
      <c r="AE1605" t="s">
        <v>95</v>
      </c>
      <c r="AF1605">
        <v>54</v>
      </c>
      <c r="AG1605" s="4">
        <v>0.25</v>
      </c>
      <c r="AH1605" s="4">
        <v>0.66666666666666663</v>
      </c>
      <c r="AI1605" s="5">
        <v>13.34</v>
      </c>
      <c r="AL1605" t="s">
        <v>81</v>
      </c>
      <c r="AM1605" t="s">
        <v>82</v>
      </c>
      <c r="AO1605" t="s">
        <v>83</v>
      </c>
      <c r="AR1605" t="s">
        <v>82</v>
      </c>
      <c r="AT1605" t="s">
        <v>82</v>
      </c>
      <c r="AW1605" t="s">
        <v>72</v>
      </c>
      <c r="AX1605">
        <v>60</v>
      </c>
      <c r="AY1605" t="s">
        <v>12061</v>
      </c>
      <c r="AZ1605" t="s">
        <v>19447</v>
      </c>
      <c r="BA1605" t="s">
        <v>232</v>
      </c>
      <c r="BB1605">
        <v>12534</v>
      </c>
      <c r="BC1605" t="s">
        <v>87</v>
      </c>
      <c r="BH1605" t="s">
        <v>19442</v>
      </c>
      <c r="BJ1605">
        <v>205752507</v>
      </c>
    </row>
    <row r="1606" spans="1:62" x14ac:dyDescent="0.25">
      <c r="A1606" t="s">
        <v>22528</v>
      </c>
      <c r="B1606" s="2">
        <v>43475</v>
      </c>
      <c r="C1606" t="s">
        <v>63</v>
      </c>
      <c r="D1606" s="3">
        <v>43440.507489641204</v>
      </c>
      <c r="E1606" t="s">
        <v>91</v>
      </c>
      <c r="H1606" t="s">
        <v>22529</v>
      </c>
      <c r="J1606" t="s">
        <v>22530</v>
      </c>
      <c r="K1606" t="s">
        <v>22531</v>
      </c>
      <c r="L1606" t="s">
        <v>1505</v>
      </c>
      <c r="M1606" t="s">
        <v>100</v>
      </c>
      <c r="N1606">
        <v>28607</v>
      </c>
      <c r="O1606" t="s">
        <v>70</v>
      </c>
      <c r="Q1606" t="s">
        <v>22532</v>
      </c>
      <c r="S1606" t="s">
        <v>82</v>
      </c>
      <c r="U1606" t="s">
        <v>92</v>
      </c>
      <c r="X1606" t="s">
        <v>22533</v>
      </c>
      <c r="Y1606" t="str">
        <f>"37-3011"</f>
        <v>37-3011</v>
      </c>
      <c r="Z1606" t="s">
        <v>94</v>
      </c>
      <c r="AA1606">
        <v>561730</v>
      </c>
      <c r="AB1606">
        <v>20</v>
      </c>
      <c r="AD1606" t="s">
        <v>79</v>
      </c>
      <c r="AE1606" t="s">
        <v>80</v>
      </c>
      <c r="AF1606">
        <v>40</v>
      </c>
      <c r="AG1606" s="4">
        <v>0.29166666666666669</v>
      </c>
      <c r="AH1606" s="4">
        <v>0.70833333333333337</v>
      </c>
      <c r="AI1606" s="5">
        <v>12.27</v>
      </c>
      <c r="AJ1606">
        <v>18.399999999999999</v>
      </c>
      <c r="AL1606" t="s">
        <v>81</v>
      </c>
      <c r="AM1606" t="s">
        <v>82</v>
      </c>
      <c r="AO1606" t="s">
        <v>83</v>
      </c>
      <c r="AR1606" t="s">
        <v>82</v>
      </c>
      <c r="AT1606" t="s">
        <v>82</v>
      </c>
      <c r="AW1606" t="s">
        <v>82</v>
      </c>
      <c r="AY1606" t="s">
        <v>528</v>
      </c>
      <c r="AZ1606" t="s">
        <v>22534</v>
      </c>
      <c r="BB1606">
        <v>28607</v>
      </c>
      <c r="BC1606" t="s">
        <v>79</v>
      </c>
      <c r="BH1606" t="s">
        <v>22530</v>
      </c>
      <c r="BI1606" t="s">
        <v>22531</v>
      </c>
      <c r="BJ1606">
        <v>562261065</v>
      </c>
    </row>
    <row r="1607" spans="1:62" x14ac:dyDescent="0.25">
      <c r="A1607" t="s">
        <v>25365</v>
      </c>
      <c r="B1607" s="2">
        <v>43475</v>
      </c>
      <c r="C1607" t="s">
        <v>63</v>
      </c>
      <c r="D1607" s="3">
        <v>43448.430476608795</v>
      </c>
      <c r="E1607" t="s">
        <v>64</v>
      </c>
      <c r="F1607" s="2">
        <v>43525</v>
      </c>
      <c r="G1607" s="2">
        <v>43799</v>
      </c>
      <c r="H1607" t="s">
        <v>25366</v>
      </c>
      <c r="J1607" t="s">
        <v>25367</v>
      </c>
      <c r="K1607" t="s">
        <v>20300</v>
      </c>
      <c r="L1607" t="s">
        <v>3590</v>
      </c>
      <c r="M1607" t="s">
        <v>1064</v>
      </c>
      <c r="N1607">
        <v>37203</v>
      </c>
      <c r="O1607" t="s">
        <v>70</v>
      </c>
      <c r="Q1607" t="s">
        <v>25368</v>
      </c>
      <c r="S1607" t="s">
        <v>72</v>
      </c>
      <c r="T1607" t="s">
        <v>1066</v>
      </c>
      <c r="U1607" t="s">
        <v>1067</v>
      </c>
      <c r="V1607" t="s">
        <v>1068</v>
      </c>
      <c r="W1607" t="s">
        <v>1064</v>
      </c>
      <c r="X1607" t="s">
        <v>25369</v>
      </c>
      <c r="Y1607" t="str">
        <f>"37-3011"</f>
        <v>37-3011</v>
      </c>
      <c r="Z1607" t="s">
        <v>94</v>
      </c>
      <c r="AA1607">
        <v>561730</v>
      </c>
      <c r="AB1607">
        <v>15</v>
      </c>
      <c r="AC1607">
        <v>15</v>
      </c>
      <c r="AD1607" t="s">
        <v>79</v>
      </c>
      <c r="AE1607" t="s">
        <v>80</v>
      </c>
      <c r="AF1607">
        <v>40</v>
      </c>
      <c r="AG1607" s="4">
        <v>0.29166666666666669</v>
      </c>
      <c r="AH1607" s="4">
        <v>0.66666666666666663</v>
      </c>
      <c r="AI1607" s="5">
        <v>12.56</v>
      </c>
      <c r="AJ1607">
        <v>18.84</v>
      </c>
      <c r="AL1607" t="s">
        <v>81</v>
      </c>
      <c r="AM1607" t="s">
        <v>82</v>
      </c>
      <c r="AO1607" t="s">
        <v>83</v>
      </c>
      <c r="AR1607" t="s">
        <v>82</v>
      </c>
      <c r="AT1607" t="s">
        <v>82</v>
      </c>
      <c r="AW1607" t="s">
        <v>72</v>
      </c>
      <c r="AX1607">
        <v>1</v>
      </c>
      <c r="AY1607" t="s">
        <v>3590</v>
      </c>
      <c r="AZ1607" t="s">
        <v>20449</v>
      </c>
      <c r="BA1607" t="s">
        <v>1064</v>
      </c>
      <c r="BB1607">
        <v>37203</v>
      </c>
      <c r="BC1607" t="s">
        <v>79</v>
      </c>
      <c r="BH1607" t="s">
        <v>25367</v>
      </c>
      <c r="BI1607" t="s">
        <v>20300</v>
      </c>
      <c r="BJ1607">
        <v>10833073</v>
      </c>
    </row>
    <row r="1608" spans="1:62" x14ac:dyDescent="0.25">
      <c r="A1608" t="s">
        <v>30659</v>
      </c>
      <c r="B1608" s="2">
        <v>43475</v>
      </c>
      <c r="C1608" t="s">
        <v>63</v>
      </c>
      <c r="D1608" s="3">
        <v>43465.758880648151</v>
      </c>
      <c r="E1608" t="s">
        <v>91</v>
      </c>
      <c r="H1608" t="s">
        <v>30660</v>
      </c>
      <c r="I1608" t="s">
        <v>67</v>
      </c>
      <c r="J1608" t="s">
        <v>30661</v>
      </c>
      <c r="L1608" t="s">
        <v>30662</v>
      </c>
      <c r="M1608" t="s">
        <v>308</v>
      </c>
      <c r="N1608">
        <v>7082</v>
      </c>
      <c r="O1608" t="s">
        <v>70</v>
      </c>
      <c r="P1608" t="s">
        <v>67</v>
      </c>
      <c r="Q1608" t="s">
        <v>30663</v>
      </c>
      <c r="S1608" t="s">
        <v>72</v>
      </c>
      <c r="T1608" t="s">
        <v>30664</v>
      </c>
      <c r="U1608" t="s">
        <v>30665</v>
      </c>
      <c r="V1608" t="s">
        <v>7259</v>
      </c>
      <c r="W1608" t="s">
        <v>308</v>
      </c>
      <c r="X1608" t="s">
        <v>106</v>
      </c>
      <c r="Y1608" t="str">
        <f>"37-3011"</f>
        <v>37-3011</v>
      </c>
      <c r="Z1608" t="s">
        <v>94</v>
      </c>
      <c r="AA1608">
        <v>561730</v>
      </c>
      <c r="AB1608">
        <v>3</v>
      </c>
      <c r="AD1608" t="s">
        <v>79</v>
      </c>
      <c r="AE1608" t="s">
        <v>80</v>
      </c>
      <c r="AF1608">
        <v>40</v>
      </c>
      <c r="AG1608" s="4">
        <v>0.33333333333333331</v>
      </c>
      <c r="AH1608" s="4">
        <v>0.66666666666666663</v>
      </c>
      <c r="AI1608" s="5">
        <v>14.41</v>
      </c>
      <c r="AL1608" t="s">
        <v>81</v>
      </c>
      <c r="AM1608" t="s">
        <v>82</v>
      </c>
      <c r="AO1608" t="s">
        <v>83</v>
      </c>
      <c r="AP1608" t="s">
        <v>67</v>
      </c>
      <c r="AQ1608" t="s">
        <v>67</v>
      </c>
      <c r="AR1608" t="s">
        <v>82</v>
      </c>
      <c r="AT1608" t="s">
        <v>82</v>
      </c>
      <c r="AW1608" t="s">
        <v>82</v>
      </c>
      <c r="AY1608" t="s">
        <v>30662</v>
      </c>
      <c r="AZ1608" t="s">
        <v>1303</v>
      </c>
      <c r="BA1608" t="s">
        <v>308</v>
      </c>
      <c r="BB1608">
        <v>7082</v>
      </c>
      <c r="BC1608" t="s">
        <v>79</v>
      </c>
      <c r="BH1608" t="s">
        <v>30661</v>
      </c>
      <c r="BJ1608">
        <v>822581241</v>
      </c>
    </row>
    <row r="1609" spans="1:62" x14ac:dyDescent="0.25">
      <c r="A1609" t="s">
        <v>30740</v>
      </c>
      <c r="B1609" s="2">
        <v>43475</v>
      </c>
      <c r="C1609" t="s">
        <v>63</v>
      </c>
      <c r="D1609" s="3">
        <v>43465.761540798609</v>
      </c>
      <c r="E1609" t="s">
        <v>91</v>
      </c>
      <c r="H1609" t="s">
        <v>30741</v>
      </c>
      <c r="I1609" t="s">
        <v>67</v>
      </c>
      <c r="J1609" t="s">
        <v>30742</v>
      </c>
      <c r="L1609" t="s">
        <v>30743</v>
      </c>
      <c r="M1609" t="s">
        <v>308</v>
      </c>
      <c r="N1609">
        <v>7874</v>
      </c>
      <c r="O1609" t="s">
        <v>70</v>
      </c>
      <c r="Q1609" t="s">
        <v>30744</v>
      </c>
      <c r="S1609" t="s">
        <v>72</v>
      </c>
      <c r="T1609" t="s">
        <v>30664</v>
      </c>
      <c r="U1609" t="s">
        <v>30665</v>
      </c>
      <c r="V1609" t="s">
        <v>7259</v>
      </c>
      <c r="W1609" t="s">
        <v>308</v>
      </c>
      <c r="X1609" t="s">
        <v>106</v>
      </c>
      <c r="Y1609" t="str">
        <f>"37-3011"</f>
        <v>37-3011</v>
      </c>
      <c r="Z1609" t="s">
        <v>94</v>
      </c>
      <c r="AA1609">
        <v>561730</v>
      </c>
      <c r="AB1609">
        <v>10</v>
      </c>
      <c r="AD1609" t="s">
        <v>79</v>
      </c>
      <c r="AE1609" t="s">
        <v>80</v>
      </c>
      <c r="AF1609">
        <v>40</v>
      </c>
      <c r="AG1609" s="4">
        <v>0.33333333333333331</v>
      </c>
      <c r="AH1609" s="4">
        <v>0.66666666666666663</v>
      </c>
      <c r="AI1609" s="5">
        <v>14.41</v>
      </c>
      <c r="AL1609" t="s">
        <v>81</v>
      </c>
      <c r="AM1609" t="s">
        <v>82</v>
      </c>
      <c r="AO1609" t="s">
        <v>83</v>
      </c>
      <c r="AP1609" t="s">
        <v>67</v>
      </c>
      <c r="AQ1609" t="s">
        <v>67</v>
      </c>
      <c r="AR1609" t="s">
        <v>82</v>
      </c>
      <c r="AT1609" t="s">
        <v>82</v>
      </c>
      <c r="AW1609" t="s">
        <v>82</v>
      </c>
      <c r="AY1609" t="s">
        <v>30743</v>
      </c>
      <c r="AZ1609" t="s">
        <v>2086</v>
      </c>
      <c r="BA1609" t="s">
        <v>308</v>
      </c>
      <c r="BB1609">
        <v>7874</v>
      </c>
      <c r="BC1609" t="s">
        <v>79</v>
      </c>
      <c r="BH1609" t="s">
        <v>30742</v>
      </c>
      <c r="BJ1609">
        <v>223080831</v>
      </c>
    </row>
    <row r="1610" spans="1:62" x14ac:dyDescent="0.25">
      <c r="A1610" t="s">
        <v>30900</v>
      </c>
      <c r="B1610" s="2">
        <v>43475</v>
      </c>
      <c r="C1610" t="s">
        <v>63</v>
      </c>
      <c r="D1610" s="3">
        <v>43465.759877939818</v>
      </c>
      <c r="E1610" t="s">
        <v>91</v>
      </c>
      <c r="H1610" t="s">
        <v>30901</v>
      </c>
      <c r="I1610" t="s">
        <v>67</v>
      </c>
      <c r="J1610" t="s">
        <v>30902</v>
      </c>
      <c r="L1610" t="s">
        <v>1302</v>
      </c>
      <c r="M1610" t="s">
        <v>308</v>
      </c>
      <c r="N1610">
        <v>7960</v>
      </c>
      <c r="O1610" t="s">
        <v>70</v>
      </c>
      <c r="Q1610" t="s">
        <v>30903</v>
      </c>
      <c r="S1610" t="s">
        <v>72</v>
      </c>
      <c r="T1610" t="s">
        <v>30664</v>
      </c>
      <c r="U1610" t="s">
        <v>30665</v>
      </c>
      <c r="V1610" t="s">
        <v>7259</v>
      </c>
      <c r="W1610" t="s">
        <v>308</v>
      </c>
      <c r="X1610" t="s">
        <v>106</v>
      </c>
      <c r="Y1610" t="str">
        <f>"47-4091"</f>
        <v>47-4091</v>
      </c>
      <c r="Z1610" t="s">
        <v>3037</v>
      </c>
      <c r="AA1610">
        <v>561730</v>
      </c>
      <c r="AB1610">
        <v>3</v>
      </c>
      <c r="AD1610" t="s">
        <v>79</v>
      </c>
      <c r="AE1610" t="s">
        <v>80</v>
      </c>
      <c r="AF1610">
        <v>40</v>
      </c>
      <c r="AG1610" s="4">
        <v>0.33333333333333331</v>
      </c>
      <c r="AH1610" s="4">
        <v>0.66666666666666663</v>
      </c>
      <c r="AI1610" s="5">
        <v>17.260000000000002</v>
      </c>
      <c r="AL1610" t="s">
        <v>81</v>
      </c>
      <c r="AM1610" t="s">
        <v>82</v>
      </c>
      <c r="AO1610" t="s">
        <v>83</v>
      </c>
      <c r="AP1610" t="s">
        <v>67</v>
      </c>
      <c r="AQ1610" t="s">
        <v>67</v>
      </c>
      <c r="AR1610" t="s">
        <v>82</v>
      </c>
      <c r="AT1610" t="s">
        <v>82</v>
      </c>
      <c r="AW1610" t="s">
        <v>82</v>
      </c>
      <c r="AY1610" t="s">
        <v>1302</v>
      </c>
      <c r="AZ1610" t="s">
        <v>1303</v>
      </c>
      <c r="BA1610" t="s">
        <v>308</v>
      </c>
      <c r="BB1610">
        <v>7960</v>
      </c>
      <c r="BC1610" t="s">
        <v>79</v>
      </c>
      <c r="BH1610" t="s">
        <v>30902</v>
      </c>
      <c r="BJ1610">
        <v>262023077</v>
      </c>
    </row>
    <row r="1611" spans="1:62" x14ac:dyDescent="0.25">
      <c r="A1611" t="s">
        <v>31211</v>
      </c>
      <c r="B1611" s="2">
        <v>43475</v>
      </c>
      <c r="C1611" t="s">
        <v>63</v>
      </c>
      <c r="D1611" s="3">
        <v>43465.762737500001</v>
      </c>
      <c r="E1611" t="s">
        <v>91</v>
      </c>
      <c r="H1611" t="s">
        <v>31212</v>
      </c>
      <c r="J1611" t="s">
        <v>31213</v>
      </c>
      <c r="L1611" t="s">
        <v>1370</v>
      </c>
      <c r="M1611" t="s">
        <v>308</v>
      </c>
      <c r="N1611">
        <v>8873</v>
      </c>
      <c r="O1611" t="s">
        <v>70</v>
      </c>
      <c r="Q1611" t="s">
        <v>31214</v>
      </c>
      <c r="S1611" t="s">
        <v>72</v>
      </c>
      <c r="T1611" t="s">
        <v>30664</v>
      </c>
      <c r="U1611" t="s">
        <v>30665</v>
      </c>
      <c r="V1611" t="s">
        <v>7259</v>
      </c>
      <c r="W1611" t="s">
        <v>308</v>
      </c>
      <c r="X1611" t="s">
        <v>106</v>
      </c>
      <c r="Y1611" t="str">
        <f>"37-3011"</f>
        <v>37-3011</v>
      </c>
      <c r="Z1611" t="s">
        <v>94</v>
      </c>
      <c r="AA1611">
        <v>561730</v>
      </c>
      <c r="AB1611">
        <v>8</v>
      </c>
      <c r="AD1611" t="s">
        <v>79</v>
      </c>
      <c r="AE1611" t="s">
        <v>80</v>
      </c>
      <c r="AF1611">
        <v>40</v>
      </c>
      <c r="AG1611" s="4">
        <v>0.33333333333333331</v>
      </c>
      <c r="AH1611" s="4">
        <v>0.66666666666666663</v>
      </c>
      <c r="AI1611" s="5">
        <v>14.41</v>
      </c>
      <c r="AL1611" t="s">
        <v>81</v>
      </c>
      <c r="AM1611" t="s">
        <v>82</v>
      </c>
      <c r="AO1611" t="s">
        <v>83</v>
      </c>
      <c r="AP1611" t="s">
        <v>67</v>
      </c>
      <c r="AQ1611" t="s">
        <v>67</v>
      </c>
      <c r="AR1611" t="s">
        <v>82</v>
      </c>
      <c r="AT1611" t="s">
        <v>82</v>
      </c>
      <c r="AW1611" t="s">
        <v>82</v>
      </c>
      <c r="AY1611" t="s">
        <v>1370</v>
      </c>
      <c r="AZ1611" t="s">
        <v>1370</v>
      </c>
      <c r="BA1611" t="s">
        <v>308</v>
      </c>
      <c r="BB1611">
        <v>8873</v>
      </c>
      <c r="BC1611" t="s">
        <v>79</v>
      </c>
      <c r="BH1611" t="s">
        <v>31213</v>
      </c>
      <c r="BJ1611">
        <v>223780323</v>
      </c>
    </row>
    <row r="1612" spans="1:62" x14ac:dyDescent="0.25">
      <c r="A1612" t="s">
        <v>31829</v>
      </c>
      <c r="B1612" s="2">
        <v>43475</v>
      </c>
      <c r="C1612" t="s">
        <v>63</v>
      </c>
      <c r="D1612" s="3">
        <v>43465.762209976849</v>
      </c>
      <c r="E1612" t="s">
        <v>91</v>
      </c>
      <c r="H1612" t="s">
        <v>31830</v>
      </c>
      <c r="I1612" t="s">
        <v>31831</v>
      </c>
      <c r="J1612" t="s">
        <v>31832</v>
      </c>
      <c r="L1612" t="s">
        <v>31833</v>
      </c>
      <c r="M1612" t="s">
        <v>308</v>
      </c>
      <c r="N1612">
        <v>7058</v>
      </c>
      <c r="O1612" t="s">
        <v>70</v>
      </c>
      <c r="Q1612" t="s">
        <v>31834</v>
      </c>
      <c r="S1612" t="s">
        <v>72</v>
      </c>
      <c r="T1612" t="s">
        <v>30664</v>
      </c>
      <c r="U1612" t="s">
        <v>30665</v>
      </c>
      <c r="V1612" t="s">
        <v>7259</v>
      </c>
      <c r="W1612" t="s">
        <v>308</v>
      </c>
      <c r="X1612" t="s">
        <v>106</v>
      </c>
      <c r="Y1612" t="str">
        <f>"37-3011"</f>
        <v>37-3011</v>
      </c>
      <c r="Z1612" t="s">
        <v>94</v>
      </c>
      <c r="AA1612">
        <v>561730</v>
      </c>
      <c r="AB1612">
        <v>2</v>
      </c>
      <c r="AD1612" t="s">
        <v>79</v>
      </c>
      <c r="AE1612" t="s">
        <v>80</v>
      </c>
      <c r="AF1612">
        <v>40</v>
      </c>
      <c r="AG1612" s="4">
        <v>0.33333333333333331</v>
      </c>
      <c r="AH1612" s="4">
        <v>0.66666666666666663</v>
      </c>
      <c r="AI1612" s="5">
        <v>14.41</v>
      </c>
      <c r="AL1612" t="s">
        <v>81</v>
      </c>
      <c r="AM1612" t="s">
        <v>82</v>
      </c>
      <c r="AO1612" t="s">
        <v>83</v>
      </c>
      <c r="AP1612" t="s">
        <v>67</v>
      </c>
      <c r="AQ1612" t="s">
        <v>67</v>
      </c>
      <c r="AR1612" t="s">
        <v>82</v>
      </c>
      <c r="AT1612" t="s">
        <v>82</v>
      </c>
      <c r="AW1612" t="s">
        <v>82</v>
      </c>
      <c r="AY1612" t="s">
        <v>31833</v>
      </c>
      <c r="AZ1612" t="s">
        <v>1303</v>
      </c>
      <c r="BA1612" t="s">
        <v>308</v>
      </c>
      <c r="BB1612">
        <v>7058</v>
      </c>
      <c r="BC1612" t="s">
        <v>79</v>
      </c>
      <c r="BH1612" t="s">
        <v>31832</v>
      </c>
      <c r="BJ1612">
        <v>223463935</v>
      </c>
    </row>
    <row r="1613" spans="1:62" x14ac:dyDescent="0.25">
      <c r="A1613" t="s">
        <v>34921</v>
      </c>
      <c r="B1613" s="2">
        <v>43475</v>
      </c>
      <c r="C1613" t="s">
        <v>63</v>
      </c>
      <c r="D1613" s="3">
        <v>43469.54140790509</v>
      </c>
      <c r="E1613" t="s">
        <v>91</v>
      </c>
      <c r="H1613" t="s">
        <v>34922</v>
      </c>
      <c r="I1613" t="s">
        <v>34922</v>
      </c>
      <c r="J1613" t="s">
        <v>34923</v>
      </c>
      <c r="L1613" t="s">
        <v>34769</v>
      </c>
      <c r="M1613" t="s">
        <v>298</v>
      </c>
      <c r="N1613">
        <v>4106</v>
      </c>
      <c r="O1613" t="s">
        <v>70</v>
      </c>
      <c r="P1613" t="s">
        <v>491</v>
      </c>
      <c r="Q1613" t="s">
        <v>34883</v>
      </c>
      <c r="S1613" t="s">
        <v>72</v>
      </c>
      <c r="T1613" t="s">
        <v>4900</v>
      </c>
      <c r="U1613" t="s">
        <v>4901</v>
      </c>
      <c r="V1613" t="s">
        <v>4902</v>
      </c>
      <c r="W1613" t="s">
        <v>232</v>
      </c>
      <c r="X1613" t="s">
        <v>366</v>
      </c>
      <c r="Y1613" t="str">
        <f>"37-2012"</f>
        <v>37-2012</v>
      </c>
      <c r="Z1613" t="s">
        <v>373</v>
      </c>
      <c r="AA1613">
        <v>721191</v>
      </c>
      <c r="AB1613">
        <v>10</v>
      </c>
      <c r="AD1613" t="s">
        <v>79</v>
      </c>
      <c r="AE1613" t="s">
        <v>80</v>
      </c>
      <c r="AF1613">
        <v>40</v>
      </c>
      <c r="AG1613" s="4">
        <v>0.33333333333333331</v>
      </c>
      <c r="AH1613" s="4">
        <v>0.66666666666666663</v>
      </c>
      <c r="AI1613" s="5">
        <v>11.56</v>
      </c>
      <c r="AJ1613">
        <v>17.34</v>
      </c>
      <c r="AK1613">
        <v>17.34</v>
      </c>
      <c r="AM1613" t="s">
        <v>82</v>
      </c>
      <c r="AO1613" t="s">
        <v>83</v>
      </c>
      <c r="AP1613" t="s">
        <v>662</v>
      </c>
      <c r="AQ1613" t="s">
        <v>662</v>
      </c>
      <c r="AR1613" t="s">
        <v>82</v>
      </c>
      <c r="AT1613" t="s">
        <v>82</v>
      </c>
      <c r="AW1613" t="s">
        <v>72</v>
      </c>
      <c r="AX1613">
        <v>3</v>
      </c>
      <c r="AY1613" t="s">
        <v>34769</v>
      </c>
      <c r="AZ1613" t="s">
        <v>491</v>
      </c>
      <c r="BA1613" t="s">
        <v>298</v>
      </c>
      <c r="BB1613" t="s">
        <v>34771</v>
      </c>
      <c r="BC1613" t="s">
        <v>87</v>
      </c>
      <c r="BH1613" t="s">
        <v>34923</v>
      </c>
      <c r="BJ1613">
        <v>473595723</v>
      </c>
    </row>
    <row r="1614" spans="1:62" x14ac:dyDescent="0.25">
      <c r="A1614" t="s">
        <v>5538</v>
      </c>
      <c r="B1614" s="2">
        <v>43476</v>
      </c>
      <c r="C1614" t="s">
        <v>63</v>
      </c>
      <c r="D1614" s="3">
        <v>43431.265005439818</v>
      </c>
      <c r="E1614" t="s">
        <v>91</v>
      </c>
      <c r="H1614" t="s">
        <v>5539</v>
      </c>
      <c r="J1614" t="s">
        <v>5540</v>
      </c>
      <c r="L1614" t="s">
        <v>5541</v>
      </c>
      <c r="M1614" t="s">
        <v>147</v>
      </c>
      <c r="N1614">
        <v>19355</v>
      </c>
      <c r="O1614" t="s">
        <v>70</v>
      </c>
      <c r="Q1614" t="s">
        <v>5542</v>
      </c>
      <c r="S1614" t="s">
        <v>72</v>
      </c>
      <c r="T1614" t="s">
        <v>640</v>
      </c>
      <c r="U1614" t="s">
        <v>641</v>
      </c>
      <c r="V1614" t="s">
        <v>642</v>
      </c>
      <c r="W1614" t="s">
        <v>105</v>
      </c>
      <c r="X1614" t="s">
        <v>5543</v>
      </c>
      <c r="Y1614" t="str">
        <f>"37-3011"</f>
        <v>37-3011</v>
      </c>
      <c r="Z1614" t="s">
        <v>94</v>
      </c>
      <c r="AA1614">
        <v>561730</v>
      </c>
      <c r="AB1614">
        <v>8</v>
      </c>
      <c r="AD1614" t="s">
        <v>79</v>
      </c>
      <c r="AE1614" t="s">
        <v>80</v>
      </c>
      <c r="AF1614">
        <v>40</v>
      </c>
      <c r="AG1614" s="4">
        <v>0.29166666666666669</v>
      </c>
      <c r="AH1614" s="4">
        <v>0.66666666666666663</v>
      </c>
      <c r="AI1614" s="5">
        <v>15.73</v>
      </c>
      <c r="AJ1614">
        <v>23.6</v>
      </c>
      <c r="AK1614">
        <v>34.5</v>
      </c>
      <c r="AL1614" t="s">
        <v>81</v>
      </c>
      <c r="AM1614" t="s">
        <v>82</v>
      </c>
      <c r="AO1614" t="s">
        <v>83</v>
      </c>
      <c r="AR1614" t="s">
        <v>82</v>
      </c>
      <c r="AT1614" t="s">
        <v>82</v>
      </c>
      <c r="AW1614" t="s">
        <v>82</v>
      </c>
      <c r="AY1614" t="s">
        <v>5541</v>
      </c>
      <c r="AZ1614" t="s">
        <v>1310</v>
      </c>
      <c r="BA1614" t="s">
        <v>147</v>
      </c>
      <c r="BB1614">
        <v>19355</v>
      </c>
      <c r="BC1614" t="s">
        <v>79</v>
      </c>
      <c r="BH1614" t="s">
        <v>5540</v>
      </c>
      <c r="BJ1614">
        <v>202329213</v>
      </c>
    </row>
    <row r="1615" spans="1:62" x14ac:dyDescent="0.25">
      <c r="A1615" t="s">
        <v>7021</v>
      </c>
      <c r="B1615" s="2">
        <v>43476</v>
      </c>
      <c r="C1615" t="s">
        <v>63</v>
      </c>
      <c r="D1615" s="3">
        <v>43407.416048819447</v>
      </c>
      <c r="E1615" t="s">
        <v>282</v>
      </c>
      <c r="F1615" s="2">
        <v>43497</v>
      </c>
      <c r="G1615" s="2">
        <v>43770</v>
      </c>
      <c r="H1615" t="s">
        <v>7022</v>
      </c>
      <c r="J1615" t="s">
        <v>7023</v>
      </c>
      <c r="L1615" t="s">
        <v>2058</v>
      </c>
      <c r="M1615" t="s">
        <v>105</v>
      </c>
      <c r="N1615">
        <v>78626</v>
      </c>
      <c r="O1615" t="s">
        <v>70</v>
      </c>
      <c r="Q1615" t="s">
        <v>7024</v>
      </c>
      <c r="S1615" t="s">
        <v>72</v>
      </c>
      <c r="T1615" t="s">
        <v>1855</v>
      </c>
      <c r="U1615" t="s">
        <v>1856</v>
      </c>
      <c r="V1615" t="s">
        <v>863</v>
      </c>
      <c r="W1615" t="s">
        <v>105</v>
      </c>
      <c r="X1615" t="s">
        <v>106</v>
      </c>
      <c r="Y1615" t="str">
        <f>"37-3011"</f>
        <v>37-3011</v>
      </c>
      <c r="Z1615" t="s">
        <v>94</v>
      </c>
      <c r="AA1615">
        <v>561730</v>
      </c>
      <c r="AB1615">
        <v>7</v>
      </c>
      <c r="AC1615">
        <v>6</v>
      </c>
      <c r="AD1615" t="s">
        <v>79</v>
      </c>
      <c r="AE1615" t="s">
        <v>95</v>
      </c>
      <c r="AF1615">
        <v>40</v>
      </c>
      <c r="AG1615" s="4">
        <v>0.33333333333333331</v>
      </c>
      <c r="AH1615" s="4">
        <v>0.70833333333333337</v>
      </c>
      <c r="AI1615" s="5">
        <v>13.91</v>
      </c>
      <c r="AJ1615">
        <v>20.87</v>
      </c>
      <c r="AK1615">
        <v>21.75</v>
      </c>
      <c r="AL1615" t="s">
        <v>81</v>
      </c>
      <c r="AM1615" t="s">
        <v>82</v>
      </c>
      <c r="AO1615" t="s">
        <v>83</v>
      </c>
      <c r="AR1615" t="s">
        <v>82</v>
      </c>
      <c r="AT1615" t="s">
        <v>82</v>
      </c>
      <c r="AW1615" t="s">
        <v>72</v>
      </c>
      <c r="AX1615">
        <v>3</v>
      </c>
      <c r="AY1615" t="s">
        <v>2058</v>
      </c>
      <c r="AZ1615" t="s">
        <v>2062</v>
      </c>
      <c r="BA1615" t="s">
        <v>105</v>
      </c>
      <c r="BB1615">
        <v>78626</v>
      </c>
      <c r="BC1615" t="s">
        <v>79</v>
      </c>
      <c r="BH1615" t="s">
        <v>7023</v>
      </c>
      <c r="BJ1615">
        <v>371860017</v>
      </c>
    </row>
    <row r="1616" spans="1:62" x14ac:dyDescent="0.25">
      <c r="A1616" t="s">
        <v>8360</v>
      </c>
      <c r="B1616" s="2">
        <v>43476</v>
      </c>
      <c r="C1616" t="s">
        <v>63</v>
      </c>
      <c r="D1616" s="3">
        <v>43407.214480150462</v>
      </c>
      <c r="E1616" t="s">
        <v>117</v>
      </c>
      <c r="H1616" t="s">
        <v>8333</v>
      </c>
      <c r="I1616" t="s">
        <v>67</v>
      </c>
      <c r="J1616" t="s">
        <v>8334</v>
      </c>
      <c r="L1616" t="s">
        <v>3586</v>
      </c>
      <c r="M1616" t="s">
        <v>105</v>
      </c>
      <c r="N1616">
        <v>76527</v>
      </c>
      <c r="O1616" t="s">
        <v>70</v>
      </c>
      <c r="Q1616" t="s">
        <v>8335</v>
      </c>
      <c r="S1616" t="s">
        <v>72</v>
      </c>
      <c r="T1616" t="s">
        <v>1855</v>
      </c>
      <c r="U1616" t="s">
        <v>1856</v>
      </c>
      <c r="V1616" t="s">
        <v>863</v>
      </c>
      <c r="W1616" t="s">
        <v>105</v>
      </c>
      <c r="X1616" t="s">
        <v>1758</v>
      </c>
      <c r="Y1616" t="str">
        <f>"53-7062"</f>
        <v>53-7062</v>
      </c>
      <c r="Z1616" t="s">
        <v>337</v>
      </c>
      <c r="AA1616">
        <v>212311</v>
      </c>
      <c r="AB1616">
        <v>60</v>
      </c>
      <c r="AD1616" t="s">
        <v>79</v>
      </c>
      <c r="AE1616" t="s">
        <v>95</v>
      </c>
      <c r="AF1616">
        <v>40</v>
      </c>
      <c r="AG1616" s="4">
        <v>0.33333333333333331</v>
      </c>
      <c r="AH1616" s="4">
        <v>0.70833333333333337</v>
      </c>
      <c r="AI1616" s="5">
        <v>12.88</v>
      </c>
      <c r="AJ1616">
        <v>19.32</v>
      </c>
      <c r="AK1616">
        <v>20.25</v>
      </c>
      <c r="AL1616" t="s">
        <v>81</v>
      </c>
      <c r="AM1616" t="s">
        <v>82</v>
      </c>
      <c r="AO1616" t="s">
        <v>83</v>
      </c>
      <c r="AR1616" t="s">
        <v>82</v>
      </c>
      <c r="AT1616" t="s">
        <v>82</v>
      </c>
      <c r="AW1616" t="s">
        <v>72</v>
      </c>
      <c r="AX1616">
        <v>1</v>
      </c>
      <c r="AY1616" t="s">
        <v>3586</v>
      </c>
      <c r="AZ1616" t="s">
        <v>2062</v>
      </c>
      <c r="BA1616" t="s">
        <v>105</v>
      </c>
      <c r="BB1616">
        <v>76527</v>
      </c>
      <c r="BC1616" t="s">
        <v>79</v>
      </c>
      <c r="BH1616" t="s">
        <v>8334</v>
      </c>
      <c r="BJ1616">
        <v>204628307</v>
      </c>
    </row>
    <row r="1617" spans="1:62" x14ac:dyDescent="0.25">
      <c r="A1617" t="s">
        <v>8993</v>
      </c>
      <c r="B1617" s="2">
        <v>43476</v>
      </c>
      <c r="C1617" t="s">
        <v>63</v>
      </c>
      <c r="D1617" s="3">
        <v>43406.836170543982</v>
      </c>
      <c r="E1617" t="s">
        <v>91</v>
      </c>
      <c r="H1617" t="s">
        <v>8994</v>
      </c>
      <c r="J1617" t="s">
        <v>8995</v>
      </c>
      <c r="L1617" t="s">
        <v>8996</v>
      </c>
      <c r="M1617" t="s">
        <v>1246</v>
      </c>
      <c r="N1617">
        <v>64120</v>
      </c>
      <c r="O1617" t="s">
        <v>70</v>
      </c>
      <c r="Q1617" t="s">
        <v>8997</v>
      </c>
      <c r="S1617" t="s">
        <v>72</v>
      </c>
      <c r="T1617" t="s">
        <v>5117</v>
      </c>
      <c r="U1617" t="s">
        <v>5118</v>
      </c>
      <c r="V1617" t="s">
        <v>2222</v>
      </c>
      <c r="W1617" t="s">
        <v>278</v>
      </c>
      <c r="X1617" t="s">
        <v>106</v>
      </c>
      <c r="Y1617" t="str">
        <f>"37-3011"</f>
        <v>37-3011</v>
      </c>
      <c r="Z1617" t="s">
        <v>94</v>
      </c>
      <c r="AA1617">
        <v>561730</v>
      </c>
      <c r="AB1617">
        <v>70</v>
      </c>
      <c r="AD1617" t="s">
        <v>79</v>
      </c>
      <c r="AE1617" t="s">
        <v>80</v>
      </c>
      <c r="AF1617">
        <v>35</v>
      </c>
      <c r="AG1617" s="4">
        <v>0.29166666666666669</v>
      </c>
      <c r="AH1617" s="4">
        <v>0.70833333333333337</v>
      </c>
      <c r="AI1617" s="5">
        <v>14.73</v>
      </c>
      <c r="AJ1617">
        <v>22.06</v>
      </c>
      <c r="AL1617" t="s">
        <v>81</v>
      </c>
      <c r="AM1617" t="s">
        <v>82</v>
      </c>
      <c r="AO1617" t="s">
        <v>83</v>
      </c>
      <c r="AR1617" t="s">
        <v>82</v>
      </c>
      <c r="AT1617" t="s">
        <v>82</v>
      </c>
      <c r="AW1617" t="s">
        <v>72</v>
      </c>
      <c r="AX1617">
        <v>3</v>
      </c>
      <c r="AY1617" t="s">
        <v>8996</v>
      </c>
      <c r="AZ1617" t="s">
        <v>679</v>
      </c>
      <c r="BA1617" t="s">
        <v>1246</v>
      </c>
      <c r="BB1617">
        <v>64120</v>
      </c>
      <c r="BC1617" t="s">
        <v>79</v>
      </c>
      <c r="BH1617" t="s">
        <v>8998</v>
      </c>
      <c r="BJ1617">
        <v>431539952</v>
      </c>
    </row>
    <row r="1618" spans="1:62" x14ac:dyDescent="0.25">
      <c r="A1618" t="s">
        <v>9528</v>
      </c>
      <c r="B1618" s="2">
        <v>43476</v>
      </c>
      <c r="C1618" t="s">
        <v>63</v>
      </c>
      <c r="D1618" s="3">
        <v>43432.444956273146</v>
      </c>
      <c r="E1618" t="s">
        <v>117</v>
      </c>
      <c r="H1618" t="s">
        <v>9529</v>
      </c>
      <c r="J1618" t="s">
        <v>9530</v>
      </c>
      <c r="L1618" t="s">
        <v>9531</v>
      </c>
      <c r="M1618" t="s">
        <v>761</v>
      </c>
      <c r="N1618">
        <v>30014</v>
      </c>
      <c r="O1618" t="s">
        <v>70</v>
      </c>
      <c r="Q1618" t="s">
        <v>9532</v>
      </c>
      <c r="R1618">
        <v>3</v>
      </c>
      <c r="S1618" t="s">
        <v>82</v>
      </c>
      <c r="U1618" t="s">
        <v>92</v>
      </c>
      <c r="X1618" t="s">
        <v>9533</v>
      </c>
      <c r="Y1618" t="str">
        <f>"53-3032"</f>
        <v>53-3032</v>
      </c>
      <c r="Z1618" t="s">
        <v>157</v>
      </c>
      <c r="AA1618">
        <v>48412</v>
      </c>
      <c r="AB1618">
        <v>10</v>
      </c>
      <c r="AD1618" t="s">
        <v>79</v>
      </c>
      <c r="AE1618" t="s">
        <v>599</v>
      </c>
      <c r="AF1618">
        <v>40</v>
      </c>
      <c r="AG1618" s="4">
        <v>0.20833333333333334</v>
      </c>
      <c r="AH1618" s="4">
        <v>0.5</v>
      </c>
      <c r="AI1618" s="5">
        <v>0.42</v>
      </c>
      <c r="AL1618" t="s">
        <v>81</v>
      </c>
      <c r="AM1618" t="s">
        <v>82</v>
      </c>
      <c r="AO1618" t="s">
        <v>83</v>
      </c>
      <c r="AR1618" t="s">
        <v>82</v>
      </c>
      <c r="AT1618" t="s">
        <v>82</v>
      </c>
      <c r="AW1618" t="s">
        <v>72</v>
      </c>
      <c r="AX1618">
        <v>12</v>
      </c>
      <c r="AY1618" t="s">
        <v>9531</v>
      </c>
      <c r="AZ1618" t="s">
        <v>9534</v>
      </c>
      <c r="BA1618" t="s">
        <v>761</v>
      </c>
      <c r="BB1618">
        <v>30014</v>
      </c>
      <c r="BC1618" t="s">
        <v>87</v>
      </c>
      <c r="BH1618" t="s">
        <v>9530</v>
      </c>
      <c r="BJ1618">
        <v>273276043</v>
      </c>
    </row>
    <row r="1619" spans="1:62" x14ac:dyDescent="0.25">
      <c r="A1619" t="s">
        <v>10457</v>
      </c>
      <c r="B1619" s="2">
        <v>43476</v>
      </c>
      <c r="C1619" t="s">
        <v>63</v>
      </c>
      <c r="D1619" s="3">
        <v>43406.840374178239</v>
      </c>
      <c r="E1619" t="s">
        <v>117</v>
      </c>
      <c r="H1619" t="s">
        <v>10458</v>
      </c>
      <c r="J1619" t="s">
        <v>10459</v>
      </c>
      <c r="L1619" t="s">
        <v>3197</v>
      </c>
      <c r="M1619" t="s">
        <v>136</v>
      </c>
      <c r="N1619">
        <v>21209</v>
      </c>
      <c r="O1619" t="s">
        <v>70</v>
      </c>
      <c r="Q1619" t="s">
        <v>10460</v>
      </c>
      <c r="S1619" t="s">
        <v>72</v>
      </c>
      <c r="T1619" t="s">
        <v>5117</v>
      </c>
      <c r="U1619" t="s">
        <v>5118</v>
      </c>
      <c r="V1619" t="s">
        <v>2222</v>
      </c>
      <c r="W1619" t="s">
        <v>278</v>
      </c>
      <c r="X1619" t="s">
        <v>106</v>
      </c>
      <c r="Y1619" t="str">
        <f>"37-3011"</f>
        <v>37-3011</v>
      </c>
      <c r="Z1619" t="s">
        <v>94</v>
      </c>
      <c r="AA1619">
        <v>561730</v>
      </c>
      <c r="AB1619">
        <v>12</v>
      </c>
      <c r="AD1619" t="s">
        <v>79</v>
      </c>
      <c r="AE1619" t="s">
        <v>80</v>
      </c>
      <c r="AF1619">
        <v>35</v>
      </c>
      <c r="AG1619" s="4">
        <v>0.3125</v>
      </c>
      <c r="AH1619" s="4">
        <v>0.70833333333333337</v>
      </c>
      <c r="AI1619" s="5">
        <v>14.64</v>
      </c>
      <c r="AJ1619">
        <v>21.96</v>
      </c>
      <c r="AL1619" t="s">
        <v>81</v>
      </c>
      <c r="AM1619" t="s">
        <v>82</v>
      </c>
      <c r="AO1619" t="s">
        <v>83</v>
      </c>
      <c r="AR1619" t="s">
        <v>82</v>
      </c>
      <c r="AT1619" t="s">
        <v>82</v>
      </c>
      <c r="AW1619" t="s">
        <v>72</v>
      </c>
      <c r="AX1619">
        <v>3</v>
      </c>
      <c r="AY1619" t="s">
        <v>3197</v>
      </c>
      <c r="AZ1619" t="s">
        <v>3197</v>
      </c>
      <c r="BA1619" t="s">
        <v>136</v>
      </c>
      <c r="BB1619">
        <v>21209</v>
      </c>
      <c r="BC1619" t="s">
        <v>79</v>
      </c>
      <c r="BH1619" t="s">
        <v>10459</v>
      </c>
      <c r="BJ1619">
        <v>521910013</v>
      </c>
    </row>
    <row r="1620" spans="1:62" x14ac:dyDescent="0.25">
      <c r="A1620" t="s">
        <v>11128</v>
      </c>
      <c r="B1620" s="2">
        <v>43476</v>
      </c>
      <c r="C1620" t="s">
        <v>63</v>
      </c>
      <c r="D1620" s="3">
        <v>43407.158155405094</v>
      </c>
      <c r="E1620" t="s">
        <v>91</v>
      </c>
      <c r="H1620" t="s">
        <v>11129</v>
      </c>
      <c r="J1620" t="s">
        <v>11130</v>
      </c>
      <c r="L1620" t="s">
        <v>11131</v>
      </c>
      <c r="M1620" t="s">
        <v>649</v>
      </c>
      <c r="N1620">
        <v>85224</v>
      </c>
      <c r="O1620" t="s">
        <v>70</v>
      </c>
      <c r="Q1620" t="s">
        <v>11132</v>
      </c>
      <c r="S1620" t="s">
        <v>72</v>
      </c>
      <c r="T1620" t="s">
        <v>7872</v>
      </c>
      <c r="U1620" t="s">
        <v>7873</v>
      </c>
      <c r="V1620" t="s">
        <v>2471</v>
      </c>
      <c r="W1620" t="s">
        <v>649</v>
      </c>
      <c r="X1620" t="s">
        <v>10993</v>
      </c>
      <c r="Y1620" t="str">
        <f>"47-2061"</f>
        <v>47-2061</v>
      </c>
      <c r="Z1620" t="s">
        <v>326</v>
      </c>
      <c r="AA1620">
        <v>561730</v>
      </c>
      <c r="AB1620">
        <v>12</v>
      </c>
      <c r="AD1620" t="s">
        <v>79</v>
      </c>
      <c r="AE1620" t="s">
        <v>95</v>
      </c>
      <c r="AF1620">
        <v>40</v>
      </c>
      <c r="AG1620" s="4">
        <v>0.27083333333333331</v>
      </c>
      <c r="AH1620" s="4">
        <v>0.60416666666666663</v>
      </c>
      <c r="AI1620" s="5">
        <v>16.39</v>
      </c>
      <c r="AJ1620">
        <v>24.59</v>
      </c>
      <c r="AK1620">
        <v>24.59</v>
      </c>
      <c r="AL1620" t="s">
        <v>81</v>
      </c>
      <c r="AM1620" t="s">
        <v>82</v>
      </c>
      <c r="AO1620" t="s">
        <v>83</v>
      </c>
      <c r="AP1620" t="s">
        <v>67</v>
      </c>
      <c r="AQ1620" t="s">
        <v>83</v>
      </c>
      <c r="AR1620" t="s">
        <v>82</v>
      </c>
      <c r="AT1620" t="s">
        <v>82</v>
      </c>
      <c r="AW1620" t="s">
        <v>72</v>
      </c>
      <c r="AX1620">
        <v>3</v>
      </c>
      <c r="AY1620" t="s">
        <v>11131</v>
      </c>
      <c r="AZ1620" t="s">
        <v>655</v>
      </c>
      <c r="BA1620" t="s">
        <v>649</v>
      </c>
      <c r="BB1620">
        <v>85224</v>
      </c>
      <c r="BC1620" t="s">
        <v>79</v>
      </c>
      <c r="BH1620" t="s">
        <v>11130</v>
      </c>
      <c r="BJ1620">
        <v>201603402</v>
      </c>
    </row>
    <row r="1621" spans="1:62" x14ac:dyDescent="0.25">
      <c r="A1621" t="s">
        <v>11214</v>
      </c>
      <c r="B1621" s="2">
        <v>43476</v>
      </c>
      <c r="C1621" t="s">
        <v>63</v>
      </c>
      <c r="D1621" s="3">
        <v>43407.219705949072</v>
      </c>
      <c r="E1621" t="s">
        <v>91</v>
      </c>
      <c r="H1621" t="s">
        <v>11215</v>
      </c>
      <c r="I1621" t="s">
        <v>10984</v>
      </c>
      <c r="J1621" t="s">
        <v>10985</v>
      </c>
      <c r="K1621" t="s">
        <v>10976</v>
      </c>
      <c r="L1621" t="s">
        <v>2471</v>
      </c>
      <c r="M1621" t="s">
        <v>649</v>
      </c>
      <c r="N1621">
        <v>85024</v>
      </c>
      <c r="O1621" t="s">
        <v>70</v>
      </c>
      <c r="Q1621" t="s">
        <v>10977</v>
      </c>
      <c r="S1621" t="s">
        <v>72</v>
      </c>
      <c r="T1621" t="s">
        <v>7872</v>
      </c>
      <c r="U1621" t="s">
        <v>7873</v>
      </c>
      <c r="V1621" t="s">
        <v>10986</v>
      </c>
      <c r="W1621" t="s">
        <v>649</v>
      </c>
      <c r="X1621" t="s">
        <v>10978</v>
      </c>
      <c r="Y1621" t="str">
        <f>"45-2092"</f>
        <v>45-2092</v>
      </c>
      <c r="Z1621" t="s">
        <v>883</v>
      </c>
      <c r="AA1621">
        <v>424930</v>
      </c>
      <c r="AB1621">
        <v>30</v>
      </c>
      <c r="AD1621" t="s">
        <v>79</v>
      </c>
      <c r="AE1621" t="s">
        <v>95</v>
      </c>
      <c r="AF1621">
        <v>40</v>
      </c>
      <c r="AG1621" s="4">
        <v>0.25</v>
      </c>
      <c r="AH1621" s="4">
        <v>0.60416666666666663</v>
      </c>
      <c r="AI1621" s="5">
        <v>13.51</v>
      </c>
      <c r="AJ1621">
        <v>20.27</v>
      </c>
      <c r="AK1621">
        <v>20.27</v>
      </c>
      <c r="AL1621" t="s">
        <v>81</v>
      </c>
      <c r="AM1621" t="s">
        <v>82</v>
      </c>
      <c r="AO1621" t="s">
        <v>83</v>
      </c>
      <c r="AP1621" t="s">
        <v>67</v>
      </c>
      <c r="AQ1621" t="s">
        <v>67</v>
      </c>
      <c r="AR1621" t="s">
        <v>82</v>
      </c>
      <c r="AT1621" t="s">
        <v>82</v>
      </c>
      <c r="AW1621" t="s">
        <v>82</v>
      </c>
      <c r="AY1621" t="s">
        <v>8660</v>
      </c>
      <c r="AZ1621" t="s">
        <v>2478</v>
      </c>
      <c r="BA1621" t="s">
        <v>11216</v>
      </c>
      <c r="BB1621">
        <v>89123</v>
      </c>
      <c r="BC1621" t="s">
        <v>87</v>
      </c>
      <c r="BH1621" t="s">
        <v>11217</v>
      </c>
      <c r="BJ1621">
        <v>814823056</v>
      </c>
    </row>
    <row r="1622" spans="1:62" x14ac:dyDescent="0.25">
      <c r="A1622" t="s">
        <v>11257</v>
      </c>
      <c r="B1622" s="2">
        <v>43476</v>
      </c>
      <c r="C1622" t="s">
        <v>63</v>
      </c>
      <c r="D1622" s="3">
        <v>43407.033018738424</v>
      </c>
      <c r="E1622" t="s">
        <v>1763</v>
      </c>
      <c r="F1622" s="2">
        <v>43497</v>
      </c>
      <c r="G1622" s="2">
        <v>43799</v>
      </c>
      <c r="H1622" t="s">
        <v>10974</v>
      </c>
      <c r="J1622" t="s">
        <v>10975</v>
      </c>
      <c r="K1622" t="s">
        <v>10976</v>
      </c>
      <c r="L1622" t="s">
        <v>2471</v>
      </c>
      <c r="M1622" t="s">
        <v>649</v>
      </c>
      <c r="N1622">
        <v>85024</v>
      </c>
      <c r="O1622" t="s">
        <v>70</v>
      </c>
      <c r="Q1622" t="s">
        <v>10977</v>
      </c>
      <c r="S1622" t="s">
        <v>72</v>
      </c>
      <c r="T1622" t="s">
        <v>1175</v>
      </c>
      <c r="U1622" t="s">
        <v>1176</v>
      </c>
      <c r="V1622" t="s">
        <v>1177</v>
      </c>
      <c r="W1622" t="s">
        <v>649</v>
      </c>
      <c r="X1622" t="s">
        <v>10978</v>
      </c>
      <c r="Y1622" t="str">
        <f>"45-2092"</f>
        <v>45-2092</v>
      </c>
      <c r="Z1622" t="s">
        <v>883</v>
      </c>
      <c r="AA1622">
        <v>424930</v>
      </c>
      <c r="AB1622">
        <v>60</v>
      </c>
      <c r="AC1622">
        <v>60</v>
      </c>
      <c r="AD1622" t="s">
        <v>79</v>
      </c>
      <c r="AE1622" t="s">
        <v>95</v>
      </c>
      <c r="AF1622">
        <v>40</v>
      </c>
      <c r="AG1622" s="4">
        <v>0.25</v>
      </c>
      <c r="AH1622" s="4">
        <v>0.60416666666666663</v>
      </c>
      <c r="AI1622" s="5">
        <v>11.66</v>
      </c>
      <c r="AJ1622">
        <v>17.489999999999998</v>
      </c>
      <c r="AK1622">
        <v>17.489999999999998</v>
      </c>
      <c r="AL1622" t="s">
        <v>81</v>
      </c>
      <c r="AM1622" t="s">
        <v>82</v>
      </c>
      <c r="AO1622" t="s">
        <v>83</v>
      </c>
      <c r="AP1622" t="s">
        <v>67</v>
      </c>
      <c r="AQ1622" t="s">
        <v>83</v>
      </c>
      <c r="AR1622" t="s">
        <v>82</v>
      </c>
      <c r="AT1622" t="s">
        <v>82</v>
      </c>
      <c r="AW1622" t="s">
        <v>82</v>
      </c>
      <c r="AY1622" t="s">
        <v>4530</v>
      </c>
      <c r="AZ1622" t="s">
        <v>11258</v>
      </c>
      <c r="BA1622" t="s">
        <v>323</v>
      </c>
      <c r="BB1622">
        <v>92504</v>
      </c>
      <c r="BC1622" t="s">
        <v>79</v>
      </c>
      <c r="BH1622" t="s">
        <v>11259</v>
      </c>
      <c r="BJ1622">
        <v>800231462</v>
      </c>
    </row>
    <row r="1623" spans="1:62" x14ac:dyDescent="0.25">
      <c r="A1623" t="s">
        <v>11260</v>
      </c>
      <c r="B1623" s="2">
        <v>43476</v>
      </c>
      <c r="C1623" t="s">
        <v>63</v>
      </c>
      <c r="D1623" s="3">
        <v>43407.022912986111</v>
      </c>
      <c r="E1623" t="s">
        <v>1763</v>
      </c>
      <c r="F1623" s="2">
        <v>43497</v>
      </c>
      <c r="G1623" s="2">
        <v>43799</v>
      </c>
      <c r="H1623" t="s">
        <v>10974</v>
      </c>
      <c r="J1623" t="s">
        <v>10975</v>
      </c>
      <c r="K1623" t="s">
        <v>10976</v>
      </c>
      <c r="L1623" t="s">
        <v>2471</v>
      </c>
      <c r="M1623" t="s">
        <v>649</v>
      </c>
      <c r="N1623">
        <v>85024</v>
      </c>
      <c r="O1623" t="s">
        <v>70</v>
      </c>
      <c r="Q1623" t="s">
        <v>10977</v>
      </c>
      <c r="S1623" t="s">
        <v>72</v>
      </c>
      <c r="T1623" t="s">
        <v>1175</v>
      </c>
      <c r="U1623" t="s">
        <v>1176</v>
      </c>
      <c r="V1623" t="s">
        <v>1177</v>
      </c>
      <c r="W1623" t="s">
        <v>649</v>
      </c>
      <c r="X1623" t="s">
        <v>10978</v>
      </c>
      <c r="Y1623" t="str">
        <f>"45-2092"</f>
        <v>45-2092</v>
      </c>
      <c r="Z1623" t="s">
        <v>883</v>
      </c>
      <c r="AA1623">
        <v>424930</v>
      </c>
      <c r="AB1623">
        <v>35</v>
      </c>
      <c r="AC1623">
        <v>35</v>
      </c>
      <c r="AD1623" t="s">
        <v>79</v>
      </c>
      <c r="AE1623" t="s">
        <v>95</v>
      </c>
      <c r="AF1623">
        <v>40</v>
      </c>
      <c r="AG1623" s="4">
        <v>0.25</v>
      </c>
      <c r="AH1623" s="4">
        <v>0.60416666666666663</v>
      </c>
      <c r="AI1623" s="5">
        <v>13.25</v>
      </c>
      <c r="AJ1623">
        <v>19.88</v>
      </c>
      <c r="AL1623" t="s">
        <v>81</v>
      </c>
      <c r="AM1623" t="s">
        <v>82</v>
      </c>
      <c r="AO1623" t="s">
        <v>83</v>
      </c>
      <c r="AP1623" t="s">
        <v>67</v>
      </c>
      <c r="AQ1623" t="s">
        <v>83</v>
      </c>
      <c r="AR1623" t="s">
        <v>82</v>
      </c>
      <c r="AT1623" t="s">
        <v>82</v>
      </c>
      <c r="AW1623" t="s">
        <v>82</v>
      </c>
      <c r="AY1623" t="s">
        <v>11261</v>
      </c>
      <c r="AZ1623" t="s">
        <v>2540</v>
      </c>
      <c r="BA1623" t="s">
        <v>323</v>
      </c>
      <c r="BB1623">
        <v>91750</v>
      </c>
      <c r="BC1623" t="s">
        <v>79</v>
      </c>
      <c r="BH1623" t="s">
        <v>11262</v>
      </c>
      <c r="BJ1623">
        <v>800231462</v>
      </c>
    </row>
    <row r="1624" spans="1:62" x14ac:dyDescent="0.25">
      <c r="A1624" t="s">
        <v>12849</v>
      </c>
      <c r="B1624" s="2">
        <v>43476</v>
      </c>
      <c r="C1624" t="s">
        <v>63</v>
      </c>
      <c r="D1624" s="3">
        <v>43420.204578599536</v>
      </c>
      <c r="E1624" t="s">
        <v>91</v>
      </c>
      <c r="H1624" t="s">
        <v>12850</v>
      </c>
      <c r="J1624" t="s">
        <v>12851</v>
      </c>
      <c r="L1624" t="s">
        <v>12852</v>
      </c>
      <c r="M1624" t="s">
        <v>3224</v>
      </c>
      <c r="N1624">
        <v>38941</v>
      </c>
      <c r="O1624" t="s">
        <v>70</v>
      </c>
      <c r="Q1624" t="s">
        <v>12853</v>
      </c>
      <c r="S1624" t="s">
        <v>72</v>
      </c>
      <c r="T1624" t="s">
        <v>2489</v>
      </c>
      <c r="U1624" t="s">
        <v>2490</v>
      </c>
      <c r="V1624" t="s">
        <v>2491</v>
      </c>
      <c r="W1624" t="s">
        <v>100</v>
      </c>
      <c r="X1624" t="s">
        <v>12854</v>
      </c>
      <c r="Y1624" t="str">
        <f>"51-3022"</f>
        <v>51-3022</v>
      </c>
      <c r="Z1624" t="s">
        <v>865</v>
      </c>
      <c r="AA1624">
        <v>311710</v>
      </c>
      <c r="AB1624">
        <v>30</v>
      </c>
      <c r="AD1624" t="s">
        <v>79</v>
      </c>
      <c r="AE1624" t="s">
        <v>80</v>
      </c>
      <c r="AF1624">
        <v>40</v>
      </c>
      <c r="AG1624" s="4">
        <v>0.375</v>
      </c>
      <c r="AH1624" s="4">
        <v>0.70833333333333337</v>
      </c>
      <c r="AI1624" s="5">
        <v>10.64</v>
      </c>
      <c r="AJ1624">
        <v>15.96</v>
      </c>
      <c r="AK1624">
        <v>15.96</v>
      </c>
      <c r="AL1624" t="s">
        <v>81</v>
      </c>
      <c r="AM1624" t="s">
        <v>82</v>
      </c>
      <c r="AO1624" t="s">
        <v>83</v>
      </c>
      <c r="AP1624" t="s">
        <v>683</v>
      </c>
      <c r="AQ1624" t="s">
        <v>683</v>
      </c>
      <c r="AR1624" t="s">
        <v>82</v>
      </c>
      <c r="AT1624" t="s">
        <v>72</v>
      </c>
      <c r="AU1624">
        <v>0</v>
      </c>
      <c r="AV1624" t="s">
        <v>12855</v>
      </c>
      <c r="AW1624" t="s">
        <v>72</v>
      </c>
      <c r="AX1624">
        <v>1</v>
      </c>
      <c r="AY1624" t="s">
        <v>12852</v>
      </c>
      <c r="AZ1624" t="s">
        <v>12856</v>
      </c>
      <c r="BA1624" t="s">
        <v>3224</v>
      </c>
      <c r="BB1624">
        <v>38930</v>
      </c>
      <c r="BC1624" t="s">
        <v>87</v>
      </c>
      <c r="BH1624" t="s">
        <v>12857</v>
      </c>
      <c r="BJ1624">
        <v>640748842</v>
      </c>
    </row>
    <row r="1625" spans="1:62" x14ac:dyDescent="0.25">
      <c r="A1625" t="s">
        <v>20212</v>
      </c>
      <c r="B1625" s="2">
        <v>43476</v>
      </c>
      <c r="C1625" t="s">
        <v>63</v>
      </c>
      <c r="D1625" s="3">
        <v>43434.655838622682</v>
      </c>
      <c r="E1625" t="s">
        <v>91</v>
      </c>
      <c r="H1625" t="s">
        <v>7719</v>
      </c>
      <c r="J1625" t="s">
        <v>7720</v>
      </c>
      <c r="L1625" t="s">
        <v>3334</v>
      </c>
      <c r="M1625" t="s">
        <v>1064</v>
      </c>
      <c r="N1625">
        <v>37347</v>
      </c>
      <c r="O1625" t="s">
        <v>70</v>
      </c>
      <c r="Q1625" t="s">
        <v>7570</v>
      </c>
      <c r="S1625" t="s">
        <v>72</v>
      </c>
      <c r="T1625" t="s">
        <v>73</v>
      </c>
      <c r="U1625" t="s">
        <v>1167</v>
      </c>
      <c r="V1625" t="s">
        <v>75</v>
      </c>
      <c r="W1625" t="s">
        <v>76</v>
      </c>
      <c r="X1625" t="s">
        <v>4052</v>
      </c>
      <c r="Y1625" t="str">
        <f>"47-2051"</f>
        <v>47-2051</v>
      </c>
      <c r="Z1625" t="s">
        <v>1383</v>
      </c>
      <c r="AA1625">
        <v>238110</v>
      </c>
      <c r="AB1625">
        <v>6</v>
      </c>
      <c r="AD1625" t="s">
        <v>79</v>
      </c>
      <c r="AE1625" t="s">
        <v>95</v>
      </c>
      <c r="AF1625">
        <v>40</v>
      </c>
      <c r="AG1625" s="4">
        <v>0.29166666666666669</v>
      </c>
      <c r="AH1625" s="4">
        <v>0.66666666666666663</v>
      </c>
      <c r="AI1625" s="5">
        <v>17.059999999999999</v>
      </c>
      <c r="AJ1625">
        <v>25.59</v>
      </c>
      <c r="AK1625">
        <v>25.59</v>
      </c>
      <c r="AL1625" t="s">
        <v>81</v>
      </c>
      <c r="AM1625" t="s">
        <v>82</v>
      </c>
      <c r="AO1625" t="s">
        <v>83</v>
      </c>
      <c r="AR1625" t="s">
        <v>82</v>
      </c>
      <c r="AT1625" t="s">
        <v>82</v>
      </c>
      <c r="AW1625" t="s">
        <v>72</v>
      </c>
      <c r="AX1625">
        <v>1</v>
      </c>
      <c r="AY1625" t="s">
        <v>3334</v>
      </c>
      <c r="AZ1625" t="s">
        <v>1344</v>
      </c>
      <c r="BA1625" t="s">
        <v>1064</v>
      </c>
      <c r="BB1625">
        <v>37347</v>
      </c>
      <c r="BC1625" t="s">
        <v>79</v>
      </c>
      <c r="BH1625" t="s">
        <v>7720</v>
      </c>
      <c r="BJ1625">
        <v>831983052</v>
      </c>
    </row>
    <row r="1626" spans="1:62" x14ac:dyDescent="0.25">
      <c r="A1626" t="s">
        <v>20326</v>
      </c>
      <c r="B1626" s="2">
        <v>43476</v>
      </c>
      <c r="C1626" t="s">
        <v>63</v>
      </c>
      <c r="D1626" s="3">
        <v>43444.446714074074</v>
      </c>
      <c r="E1626" t="s">
        <v>64</v>
      </c>
      <c r="F1626" s="2">
        <v>43525</v>
      </c>
      <c r="G1626" s="2">
        <v>43819</v>
      </c>
      <c r="H1626" t="s">
        <v>20327</v>
      </c>
      <c r="J1626" t="s">
        <v>20328</v>
      </c>
      <c r="K1626" t="s">
        <v>20329</v>
      </c>
      <c r="L1626" t="s">
        <v>20330</v>
      </c>
      <c r="M1626" t="s">
        <v>1064</v>
      </c>
      <c r="N1626">
        <v>37327</v>
      </c>
      <c r="O1626" t="s">
        <v>70</v>
      </c>
      <c r="Q1626" t="s">
        <v>20331</v>
      </c>
      <c r="S1626" t="s">
        <v>72</v>
      </c>
      <c r="T1626" t="s">
        <v>2963</v>
      </c>
      <c r="U1626" t="s">
        <v>1425</v>
      </c>
      <c r="V1626" t="s">
        <v>1426</v>
      </c>
      <c r="W1626" t="s">
        <v>105</v>
      </c>
      <c r="X1626" t="s">
        <v>20332</v>
      </c>
      <c r="Y1626" t="str">
        <f>"47-5081"</f>
        <v>47-5081</v>
      </c>
      <c r="Z1626" t="s">
        <v>20333</v>
      </c>
      <c r="AA1626">
        <v>2123</v>
      </c>
      <c r="AB1626">
        <v>15</v>
      </c>
      <c r="AC1626">
        <v>15</v>
      </c>
      <c r="AD1626" t="s">
        <v>79</v>
      </c>
      <c r="AE1626" t="s">
        <v>95</v>
      </c>
      <c r="AF1626">
        <v>35</v>
      </c>
      <c r="AG1626" s="4">
        <v>0.33333333333333331</v>
      </c>
      <c r="AH1626" s="4">
        <v>0.72916666666666663</v>
      </c>
      <c r="AI1626" s="5">
        <v>13.71</v>
      </c>
      <c r="AJ1626">
        <v>20.57</v>
      </c>
      <c r="AL1626" t="s">
        <v>81</v>
      </c>
      <c r="AM1626" t="s">
        <v>82</v>
      </c>
      <c r="AO1626" t="s">
        <v>83</v>
      </c>
      <c r="AR1626" t="s">
        <v>82</v>
      </c>
      <c r="AT1626" t="s">
        <v>82</v>
      </c>
      <c r="AW1626" t="s">
        <v>82</v>
      </c>
      <c r="AY1626" t="s">
        <v>20330</v>
      </c>
      <c r="AZ1626" t="s">
        <v>20334</v>
      </c>
      <c r="BA1626" t="s">
        <v>1064</v>
      </c>
      <c r="BB1626">
        <v>37327</v>
      </c>
      <c r="BC1626" t="s">
        <v>79</v>
      </c>
      <c r="BH1626" t="s">
        <v>20328</v>
      </c>
      <c r="BJ1626">
        <v>453646993</v>
      </c>
    </row>
    <row r="1627" spans="1:62" x14ac:dyDescent="0.25">
      <c r="A1627" t="s">
        <v>23366</v>
      </c>
      <c r="B1627" s="2">
        <v>43476</v>
      </c>
      <c r="C1627" t="s">
        <v>63</v>
      </c>
      <c r="D1627" s="3">
        <v>43444.692145613422</v>
      </c>
      <c r="E1627" t="s">
        <v>64</v>
      </c>
      <c r="F1627" s="2">
        <v>43534</v>
      </c>
      <c r="G1627" s="2">
        <v>43626</v>
      </c>
      <c r="H1627" t="s">
        <v>23367</v>
      </c>
      <c r="J1627" t="s">
        <v>23368</v>
      </c>
      <c r="K1627" t="s">
        <v>23369</v>
      </c>
      <c r="L1627" t="s">
        <v>4500</v>
      </c>
      <c r="M1627" t="s">
        <v>859</v>
      </c>
      <c r="N1627">
        <v>98109</v>
      </c>
      <c r="O1627" t="s">
        <v>70</v>
      </c>
      <c r="Q1627" t="s">
        <v>23370</v>
      </c>
      <c r="S1627" t="s">
        <v>72</v>
      </c>
      <c r="T1627" t="s">
        <v>23371</v>
      </c>
      <c r="U1627" t="s">
        <v>23372</v>
      </c>
      <c r="V1627" t="s">
        <v>23373</v>
      </c>
      <c r="W1627" t="s">
        <v>859</v>
      </c>
      <c r="X1627" t="s">
        <v>23374</v>
      </c>
      <c r="Y1627" t="str">
        <f>"51-3092"</f>
        <v>51-3092</v>
      </c>
      <c r="Z1627" t="s">
        <v>6248</v>
      </c>
      <c r="AA1627">
        <v>311712</v>
      </c>
      <c r="AB1627">
        <v>4</v>
      </c>
      <c r="AC1627">
        <v>4</v>
      </c>
      <c r="AD1627" t="s">
        <v>79</v>
      </c>
      <c r="AE1627" t="s">
        <v>80</v>
      </c>
      <c r="AF1627">
        <v>40</v>
      </c>
      <c r="AG1627" s="4">
        <v>0.375</v>
      </c>
      <c r="AH1627" s="4">
        <v>0.95833333333333337</v>
      </c>
      <c r="AI1627" s="5">
        <v>14.48</v>
      </c>
      <c r="AJ1627">
        <v>21.72</v>
      </c>
      <c r="AK1627">
        <v>21.72</v>
      </c>
      <c r="AL1627" t="s">
        <v>81</v>
      </c>
      <c r="AM1627" t="s">
        <v>82</v>
      </c>
      <c r="AO1627" t="s">
        <v>83</v>
      </c>
      <c r="AR1627" t="s">
        <v>82</v>
      </c>
      <c r="AT1627" t="s">
        <v>82</v>
      </c>
      <c r="AW1627" t="s">
        <v>72</v>
      </c>
      <c r="AX1627">
        <v>12</v>
      </c>
      <c r="AY1627" t="s">
        <v>10853</v>
      </c>
      <c r="AZ1627" t="s">
        <v>23375</v>
      </c>
      <c r="BA1627" t="s">
        <v>595</v>
      </c>
      <c r="BB1627">
        <v>99835</v>
      </c>
      <c r="BC1627" t="s">
        <v>79</v>
      </c>
      <c r="BH1627" t="s">
        <v>23376</v>
      </c>
      <c r="BJ1627">
        <v>202319027</v>
      </c>
    </row>
    <row r="1628" spans="1:62" x14ac:dyDescent="0.25">
      <c r="A1628" t="s">
        <v>24123</v>
      </c>
      <c r="B1628" s="2">
        <v>43476</v>
      </c>
      <c r="C1628" t="s">
        <v>63</v>
      </c>
      <c r="D1628" s="3">
        <v>43452.533177812496</v>
      </c>
      <c r="E1628" t="s">
        <v>64</v>
      </c>
      <c r="F1628" s="2">
        <v>43542</v>
      </c>
      <c r="G1628" s="2">
        <v>43736</v>
      </c>
      <c r="H1628" t="s">
        <v>24124</v>
      </c>
      <c r="J1628" t="s">
        <v>24125</v>
      </c>
      <c r="K1628" t="s">
        <v>24126</v>
      </c>
      <c r="L1628" t="s">
        <v>16342</v>
      </c>
      <c r="M1628" t="s">
        <v>626</v>
      </c>
      <c r="N1628">
        <v>72650</v>
      </c>
      <c r="O1628" t="s">
        <v>70</v>
      </c>
      <c r="Q1628" t="s">
        <v>24127</v>
      </c>
      <c r="S1628" t="s">
        <v>82</v>
      </c>
      <c r="U1628" t="s">
        <v>92</v>
      </c>
      <c r="X1628" t="s">
        <v>24128</v>
      </c>
      <c r="Y1628" t="str">
        <f>"37-3011"</f>
        <v>37-3011</v>
      </c>
      <c r="Z1628" t="s">
        <v>94</v>
      </c>
      <c r="AA1628">
        <v>561730</v>
      </c>
      <c r="AB1628">
        <v>50</v>
      </c>
      <c r="AC1628">
        <v>50</v>
      </c>
      <c r="AD1628" t="s">
        <v>79</v>
      </c>
      <c r="AE1628" t="s">
        <v>80</v>
      </c>
      <c r="AF1628">
        <v>40</v>
      </c>
      <c r="AG1628" s="4">
        <v>0.29166666666666669</v>
      </c>
      <c r="AH1628" s="4">
        <v>0.66666666666666663</v>
      </c>
      <c r="AI1628" s="6">
        <v>11</v>
      </c>
      <c r="AJ1628">
        <v>16.5</v>
      </c>
      <c r="AK1628">
        <v>26.45</v>
      </c>
      <c r="AL1628" t="s">
        <v>81</v>
      </c>
      <c r="AM1628" t="s">
        <v>82</v>
      </c>
      <c r="AO1628" t="s">
        <v>83</v>
      </c>
      <c r="AP1628" t="s">
        <v>67</v>
      </c>
      <c r="AQ1628" t="s">
        <v>67</v>
      </c>
      <c r="AR1628" t="s">
        <v>82</v>
      </c>
      <c r="AT1628" t="s">
        <v>82</v>
      </c>
      <c r="AW1628" t="s">
        <v>82</v>
      </c>
      <c r="AY1628" t="s">
        <v>1302</v>
      </c>
      <c r="AZ1628" t="s">
        <v>24129</v>
      </c>
      <c r="BA1628" t="s">
        <v>1064</v>
      </c>
      <c r="BB1628">
        <v>37813</v>
      </c>
      <c r="BC1628" t="s">
        <v>79</v>
      </c>
      <c r="BH1628" t="s">
        <v>24130</v>
      </c>
      <c r="BI1628" t="s">
        <v>24131</v>
      </c>
      <c r="BJ1628">
        <v>810577036</v>
      </c>
    </row>
    <row r="1629" spans="1:62" x14ac:dyDescent="0.25">
      <c r="A1629" t="s">
        <v>24418</v>
      </c>
      <c r="B1629" s="2">
        <v>43476</v>
      </c>
      <c r="C1629" t="s">
        <v>63</v>
      </c>
      <c r="D1629" s="3">
        <v>43452.531185520835</v>
      </c>
      <c r="E1629" t="s">
        <v>64</v>
      </c>
      <c r="F1629" s="2">
        <v>43542</v>
      </c>
      <c r="G1629" s="2">
        <v>43736</v>
      </c>
      <c r="H1629" t="s">
        <v>24124</v>
      </c>
      <c r="J1629" t="s">
        <v>24125</v>
      </c>
      <c r="K1629" t="s">
        <v>24126</v>
      </c>
      <c r="L1629" t="s">
        <v>16342</v>
      </c>
      <c r="M1629" t="s">
        <v>626</v>
      </c>
      <c r="N1629">
        <v>72650</v>
      </c>
      <c r="O1629" t="s">
        <v>70</v>
      </c>
      <c r="Q1629" t="s">
        <v>24127</v>
      </c>
      <c r="S1629" t="s">
        <v>82</v>
      </c>
      <c r="U1629" t="s">
        <v>92</v>
      </c>
      <c r="X1629" t="s">
        <v>24419</v>
      </c>
      <c r="Y1629" t="str">
        <f>"37-1012"</f>
        <v>37-1012</v>
      </c>
      <c r="Z1629" t="s">
        <v>19205</v>
      </c>
      <c r="AA1629">
        <v>561730</v>
      </c>
      <c r="AB1629">
        <v>6</v>
      </c>
      <c r="AC1629">
        <v>6</v>
      </c>
      <c r="AD1629" t="s">
        <v>79</v>
      </c>
      <c r="AE1629" t="s">
        <v>80</v>
      </c>
      <c r="AF1629">
        <v>40</v>
      </c>
      <c r="AG1629" s="4">
        <v>0.27083333333333331</v>
      </c>
      <c r="AH1629" s="4">
        <v>0.6875</v>
      </c>
      <c r="AI1629" s="6">
        <v>16</v>
      </c>
      <c r="AJ1629">
        <v>24</v>
      </c>
      <c r="AK1629">
        <v>48.08</v>
      </c>
      <c r="AL1629" t="s">
        <v>81</v>
      </c>
      <c r="AM1629" t="s">
        <v>72</v>
      </c>
      <c r="AN1629">
        <v>5</v>
      </c>
      <c r="AO1629" t="s">
        <v>83</v>
      </c>
      <c r="AP1629" t="s">
        <v>67</v>
      </c>
      <c r="AQ1629" t="s">
        <v>67</v>
      </c>
      <c r="AR1629" t="s">
        <v>82</v>
      </c>
      <c r="AT1629" t="s">
        <v>82</v>
      </c>
      <c r="AW1629" t="s">
        <v>72</v>
      </c>
      <c r="AX1629">
        <v>12</v>
      </c>
      <c r="AY1629" t="s">
        <v>1302</v>
      </c>
      <c r="AZ1629" t="s">
        <v>24129</v>
      </c>
      <c r="BA1629" t="s">
        <v>1064</v>
      </c>
      <c r="BB1629">
        <v>37813</v>
      </c>
      <c r="BC1629" t="s">
        <v>79</v>
      </c>
      <c r="BH1629" t="s">
        <v>24130</v>
      </c>
      <c r="BI1629" t="s">
        <v>24131</v>
      </c>
      <c r="BJ1629">
        <v>810577036</v>
      </c>
    </row>
    <row r="1630" spans="1:62" x14ac:dyDescent="0.25">
      <c r="A1630" t="s">
        <v>24420</v>
      </c>
      <c r="B1630" s="2">
        <v>43476</v>
      </c>
      <c r="C1630" t="s">
        <v>63</v>
      </c>
      <c r="D1630" s="3">
        <v>43452.528798703701</v>
      </c>
      <c r="E1630" t="s">
        <v>64</v>
      </c>
      <c r="F1630" s="2">
        <v>43542</v>
      </c>
      <c r="G1630" s="2">
        <v>43736</v>
      </c>
      <c r="H1630" t="s">
        <v>24124</v>
      </c>
      <c r="I1630" t="s">
        <v>67</v>
      </c>
      <c r="J1630" t="s">
        <v>24125</v>
      </c>
      <c r="K1630" t="s">
        <v>24126</v>
      </c>
      <c r="L1630" t="s">
        <v>16342</v>
      </c>
      <c r="M1630" t="s">
        <v>626</v>
      </c>
      <c r="N1630">
        <v>72650</v>
      </c>
      <c r="O1630" t="s">
        <v>70</v>
      </c>
      <c r="P1630" t="s">
        <v>67</v>
      </c>
      <c r="Q1630" t="s">
        <v>24127</v>
      </c>
      <c r="S1630" t="s">
        <v>82</v>
      </c>
      <c r="U1630" t="s">
        <v>92</v>
      </c>
      <c r="X1630" t="s">
        <v>24419</v>
      </c>
      <c r="Y1630" t="str">
        <f>"37-1012"</f>
        <v>37-1012</v>
      </c>
      <c r="Z1630" t="s">
        <v>19205</v>
      </c>
      <c r="AA1630">
        <v>561730</v>
      </c>
      <c r="AB1630">
        <v>2</v>
      </c>
      <c r="AC1630">
        <v>2</v>
      </c>
      <c r="AD1630" t="s">
        <v>79</v>
      </c>
      <c r="AE1630" t="s">
        <v>80</v>
      </c>
      <c r="AF1630">
        <v>40</v>
      </c>
      <c r="AG1630" s="4">
        <v>0.27083333333333331</v>
      </c>
      <c r="AH1630" s="4">
        <v>0.6875</v>
      </c>
      <c r="AI1630" s="6">
        <v>16</v>
      </c>
      <c r="AJ1630">
        <v>24</v>
      </c>
      <c r="AK1630">
        <v>46.59</v>
      </c>
      <c r="AL1630" t="s">
        <v>81</v>
      </c>
      <c r="AM1630" t="s">
        <v>72</v>
      </c>
      <c r="AN1630">
        <v>5</v>
      </c>
      <c r="AO1630" t="s">
        <v>83</v>
      </c>
      <c r="AP1630" t="s">
        <v>67</v>
      </c>
      <c r="AQ1630" t="s">
        <v>67</v>
      </c>
      <c r="AR1630" t="s">
        <v>82</v>
      </c>
      <c r="AT1630" t="s">
        <v>82</v>
      </c>
      <c r="AW1630" t="s">
        <v>72</v>
      </c>
      <c r="AX1630">
        <v>12</v>
      </c>
      <c r="AY1630" t="s">
        <v>13368</v>
      </c>
      <c r="AZ1630" t="s">
        <v>24421</v>
      </c>
      <c r="BA1630" t="s">
        <v>626</v>
      </c>
      <c r="BB1630">
        <v>72650</v>
      </c>
      <c r="BC1630" t="s">
        <v>79</v>
      </c>
      <c r="BH1630" t="s">
        <v>24422</v>
      </c>
      <c r="BI1630" t="s">
        <v>24423</v>
      </c>
      <c r="BJ1630">
        <v>810577036</v>
      </c>
    </row>
    <row r="1631" spans="1:62" x14ac:dyDescent="0.25">
      <c r="A1631" t="s">
        <v>25517</v>
      </c>
      <c r="B1631" s="2">
        <v>43476</v>
      </c>
      <c r="C1631" t="s">
        <v>63</v>
      </c>
      <c r="D1631" s="3">
        <v>43452.535066990742</v>
      </c>
      <c r="E1631" t="s">
        <v>282</v>
      </c>
      <c r="F1631" s="2">
        <v>43542</v>
      </c>
      <c r="G1631" s="2">
        <v>43750</v>
      </c>
      <c r="H1631" t="s">
        <v>24124</v>
      </c>
      <c r="J1631" t="s">
        <v>24125</v>
      </c>
      <c r="K1631" t="s">
        <v>24126</v>
      </c>
      <c r="L1631" t="s">
        <v>16342</v>
      </c>
      <c r="M1631" t="s">
        <v>626</v>
      </c>
      <c r="N1631">
        <v>72650</v>
      </c>
      <c r="O1631" t="s">
        <v>70</v>
      </c>
      <c r="Q1631" t="s">
        <v>24127</v>
      </c>
      <c r="S1631" t="s">
        <v>82</v>
      </c>
      <c r="U1631" t="s">
        <v>92</v>
      </c>
      <c r="X1631" t="s">
        <v>24128</v>
      </c>
      <c r="Y1631" t="str">
        <f>"37-3011"</f>
        <v>37-3011</v>
      </c>
      <c r="Z1631" t="s">
        <v>94</v>
      </c>
      <c r="AA1631">
        <v>561730</v>
      </c>
      <c r="AB1631">
        <v>120</v>
      </c>
      <c r="AC1631">
        <v>119</v>
      </c>
      <c r="AD1631" t="s">
        <v>79</v>
      </c>
      <c r="AE1631" t="s">
        <v>80</v>
      </c>
      <c r="AF1631">
        <v>40</v>
      </c>
      <c r="AG1631" s="4">
        <v>0.29166666666666669</v>
      </c>
      <c r="AH1631" s="4">
        <v>0.66666666666666663</v>
      </c>
      <c r="AI1631" s="6">
        <v>11</v>
      </c>
      <c r="AJ1631">
        <v>16.5</v>
      </c>
      <c r="AK1631">
        <v>26.25</v>
      </c>
      <c r="AL1631" t="s">
        <v>81</v>
      </c>
      <c r="AM1631" t="s">
        <v>82</v>
      </c>
      <c r="AO1631" t="s">
        <v>83</v>
      </c>
      <c r="AP1631" t="s">
        <v>67</v>
      </c>
      <c r="AQ1631" t="s">
        <v>67</v>
      </c>
      <c r="AR1631" t="s">
        <v>82</v>
      </c>
      <c r="AT1631" t="s">
        <v>82</v>
      </c>
      <c r="AW1631" t="s">
        <v>82</v>
      </c>
      <c r="AY1631" t="s">
        <v>14696</v>
      </c>
      <c r="AZ1631" t="s">
        <v>14696</v>
      </c>
      <c r="BA1631" t="s">
        <v>3224</v>
      </c>
      <c r="BB1631">
        <v>72650</v>
      </c>
      <c r="BC1631" t="s">
        <v>79</v>
      </c>
      <c r="BH1631" t="s">
        <v>24422</v>
      </c>
      <c r="BI1631" t="s">
        <v>24594</v>
      </c>
      <c r="BJ1631">
        <v>810577036</v>
      </c>
    </row>
    <row r="1632" spans="1:62" x14ac:dyDescent="0.25">
      <c r="A1632" t="s">
        <v>25542</v>
      </c>
      <c r="B1632" s="2">
        <v>43476</v>
      </c>
      <c r="C1632" t="s">
        <v>63</v>
      </c>
      <c r="D1632" s="3">
        <v>43447.437340219905</v>
      </c>
      <c r="E1632" t="s">
        <v>117</v>
      </c>
      <c r="H1632" t="s">
        <v>4829</v>
      </c>
      <c r="I1632" t="s">
        <v>4829</v>
      </c>
      <c r="J1632" t="s">
        <v>4830</v>
      </c>
      <c r="L1632" t="s">
        <v>4831</v>
      </c>
      <c r="M1632" t="s">
        <v>859</v>
      </c>
      <c r="N1632">
        <v>99357</v>
      </c>
      <c r="O1632" t="s">
        <v>70</v>
      </c>
      <c r="Q1632" t="s">
        <v>4833</v>
      </c>
      <c r="S1632" t="s">
        <v>82</v>
      </c>
      <c r="U1632" t="s">
        <v>92</v>
      </c>
      <c r="X1632" t="s">
        <v>4834</v>
      </c>
      <c r="Y1632" t="str">
        <f>"41-2011"</f>
        <v>41-2011</v>
      </c>
      <c r="Z1632" t="s">
        <v>4835</v>
      </c>
      <c r="AA1632">
        <v>4451</v>
      </c>
      <c r="AB1632">
        <v>3</v>
      </c>
      <c r="AD1632" t="s">
        <v>79</v>
      </c>
      <c r="AE1632" t="s">
        <v>80</v>
      </c>
      <c r="AF1632">
        <v>40</v>
      </c>
      <c r="AG1632" s="4">
        <v>0.625</v>
      </c>
      <c r="AH1632" s="4">
        <v>0.95833333333333337</v>
      </c>
      <c r="AI1632" s="5">
        <v>12.64</v>
      </c>
      <c r="AJ1632">
        <v>18.96</v>
      </c>
      <c r="AK1632">
        <v>19.13</v>
      </c>
      <c r="AL1632" t="s">
        <v>81</v>
      </c>
      <c r="AM1632" t="s">
        <v>82</v>
      </c>
      <c r="AO1632" t="s">
        <v>213</v>
      </c>
      <c r="AP1632" t="s">
        <v>130</v>
      </c>
      <c r="AR1632" t="s">
        <v>82</v>
      </c>
      <c r="AT1632" t="s">
        <v>82</v>
      </c>
      <c r="AW1632" t="s">
        <v>72</v>
      </c>
      <c r="AX1632">
        <v>3</v>
      </c>
      <c r="AY1632" t="s">
        <v>25543</v>
      </c>
      <c r="AZ1632" t="s">
        <v>25544</v>
      </c>
      <c r="BA1632" t="s">
        <v>859</v>
      </c>
      <c r="BB1632">
        <v>99357</v>
      </c>
      <c r="BC1632" t="s">
        <v>87</v>
      </c>
      <c r="BH1632" t="s">
        <v>4838</v>
      </c>
      <c r="BJ1632">
        <v>453448216</v>
      </c>
    </row>
    <row r="1633" spans="1:62" x14ac:dyDescent="0.25">
      <c r="A1633" t="s">
        <v>26911</v>
      </c>
      <c r="B1633" s="2">
        <v>43476</v>
      </c>
      <c r="C1633" t="s">
        <v>63</v>
      </c>
      <c r="D1633" s="3">
        <v>43452.436927627314</v>
      </c>
      <c r="E1633" t="s">
        <v>117</v>
      </c>
      <c r="H1633" t="s">
        <v>26912</v>
      </c>
      <c r="I1633" t="s">
        <v>67</v>
      </c>
      <c r="J1633" t="s">
        <v>26913</v>
      </c>
      <c r="K1633" t="s">
        <v>67</v>
      </c>
      <c r="L1633" t="s">
        <v>19446</v>
      </c>
      <c r="M1633" t="s">
        <v>86</v>
      </c>
      <c r="N1633">
        <v>33431</v>
      </c>
      <c r="O1633" t="s">
        <v>70</v>
      </c>
      <c r="P1633" t="s">
        <v>67</v>
      </c>
      <c r="Q1633" t="s">
        <v>26914</v>
      </c>
      <c r="R1633">
        <v>0</v>
      </c>
      <c r="S1633" t="s">
        <v>82</v>
      </c>
      <c r="U1633" t="s">
        <v>92</v>
      </c>
      <c r="X1633" t="s">
        <v>26915</v>
      </c>
      <c r="Y1633" t="str">
        <f>"47-2181"</f>
        <v>47-2181</v>
      </c>
      <c r="Z1633" t="s">
        <v>14508</v>
      </c>
      <c r="AA1633">
        <v>238160</v>
      </c>
      <c r="AB1633">
        <v>15</v>
      </c>
      <c r="AD1633" t="s">
        <v>79</v>
      </c>
      <c r="AE1633" t="s">
        <v>95</v>
      </c>
      <c r="AF1633">
        <v>40</v>
      </c>
      <c r="AG1633" s="4">
        <v>0.33333333333333331</v>
      </c>
      <c r="AH1633" s="4">
        <v>0.66666666666666663</v>
      </c>
      <c r="AI1633" s="5">
        <v>17.5</v>
      </c>
      <c r="AJ1633">
        <v>26.25</v>
      </c>
      <c r="AK1633">
        <v>33</v>
      </c>
      <c r="AL1633" t="s">
        <v>81</v>
      </c>
      <c r="AM1633" t="s">
        <v>82</v>
      </c>
      <c r="AO1633" t="s">
        <v>83</v>
      </c>
      <c r="AP1633" t="s">
        <v>67</v>
      </c>
      <c r="AQ1633" t="s">
        <v>130</v>
      </c>
      <c r="AR1633" t="s">
        <v>82</v>
      </c>
      <c r="AT1633" t="s">
        <v>82</v>
      </c>
      <c r="AW1633" t="s">
        <v>82</v>
      </c>
      <c r="AY1633" t="s">
        <v>26916</v>
      </c>
      <c r="AZ1633" t="s">
        <v>1488</v>
      </c>
      <c r="BA1633" t="s">
        <v>86</v>
      </c>
      <c r="BB1633">
        <v>33431</v>
      </c>
      <c r="BC1633" t="s">
        <v>79</v>
      </c>
      <c r="BH1633" t="s">
        <v>26917</v>
      </c>
      <c r="BI1633" t="s">
        <v>67</v>
      </c>
      <c r="BJ1633">
        <v>208758906</v>
      </c>
    </row>
    <row r="1634" spans="1:62" x14ac:dyDescent="0.25">
      <c r="A1634" t="s">
        <v>28630</v>
      </c>
      <c r="B1634" s="2">
        <v>43476</v>
      </c>
      <c r="C1634" t="s">
        <v>63</v>
      </c>
      <c r="D1634" s="3">
        <v>43454.273254386571</v>
      </c>
      <c r="E1634" t="s">
        <v>64</v>
      </c>
      <c r="F1634" s="2">
        <v>43544</v>
      </c>
      <c r="G1634" s="2">
        <v>43789</v>
      </c>
      <c r="H1634" t="s">
        <v>28631</v>
      </c>
      <c r="J1634" t="s">
        <v>28632</v>
      </c>
      <c r="L1634" t="s">
        <v>28633</v>
      </c>
      <c r="M1634" t="s">
        <v>308</v>
      </c>
      <c r="N1634">
        <v>8502</v>
      </c>
      <c r="O1634" t="s">
        <v>70</v>
      </c>
      <c r="Q1634" t="s">
        <v>28634</v>
      </c>
      <c r="S1634" t="s">
        <v>72</v>
      </c>
      <c r="T1634" t="s">
        <v>6137</v>
      </c>
      <c r="U1634" t="s">
        <v>6138</v>
      </c>
      <c r="V1634" t="s">
        <v>4606</v>
      </c>
      <c r="W1634" t="s">
        <v>105</v>
      </c>
      <c r="X1634" t="s">
        <v>8636</v>
      </c>
      <c r="Y1634" t="str">
        <f>"37-3011"</f>
        <v>37-3011</v>
      </c>
      <c r="Z1634" t="s">
        <v>94</v>
      </c>
      <c r="AA1634">
        <v>561730</v>
      </c>
      <c r="AB1634">
        <v>10</v>
      </c>
      <c r="AC1634">
        <v>10</v>
      </c>
      <c r="AD1634" t="s">
        <v>79</v>
      </c>
      <c r="AE1634" t="s">
        <v>80</v>
      </c>
      <c r="AF1634">
        <v>40</v>
      </c>
      <c r="AG1634" s="4">
        <v>0.33333333333333331</v>
      </c>
      <c r="AH1634" s="4">
        <v>0.66666666666666663</v>
      </c>
      <c r="AI1634" s="5">
        <v>14.41</v>
      </c>
      <c r="AL1634" t="s">
        <v>81</v>
      </c>
      <c r="AM1634" t="s">
        <v>82</v>
      </c>
      <c r="AO1634" t="s">
        <v>83</v>
      </c>
      <c r="AP1634" t="s">
        <v>67</v>
      </c>
      <c r="AQ1634" t="s">
        <v>67</v>
      </c>
      <c r="AR1634" t="s">
        <v>82</v>
      </c>
      <c r="AT1634" t="s">
        <v>82</v>
      </c>
      <c r="AW1634" t="s">
        <v>82</v>
      </c>
      <c r="AY1634" t="s">
        <v>28635</v>
      </c>
      <c r="AZ1634" t="s">
        <v>1370</v>
      </c>
      <c r="BA1634" t="s">
        <v>308</v>
      </c>
      <c r="BB1634">
        <v>8558</v>
      </c>
      <c r="BC1634" t="s">
        <v>79</v>
      </c>
      <c r="BH1634" t="s">
        <v>28636</v>
      </c>
      <c r="BJ1634">
        <v>222593644</v>
      </c>
    </row>
    <row r="1635" spans="1:62" x14ac:dyDescent="0.25">
      <c r="A1635" t="s">
        <v>34781</v>
      </c>
      <c r="B1635" s="2">
        <v>43476</v>
      </c>
      <c r="C1635" t="s">
        <v>63</v>
      </c>
      <c r="D1635" s="3">
        <v>43469.446731354168</v>
      </c>
      <c r="E1635" t="s">
        <v>91</v>
      </c>
      <c r="H1635" t="s">
        <v>20702</v>
      </c>
      <c r="I1635" t="s">
        <v>67</v>
      </c>
      <c r="J1635" t="s">
        <v>20703</v>
      </c>
      <c r="K1635" t="s">
        <v>67</v>
      </c>
      <c r="L1635" t="s">
        <v>2355</v>
      </c>
      <c r="M1635" t="s">
        <v>1165</v>
      </c>
      <c r="N1635">
        <v>57212</v>
      </c>
      <c r="O1635" t="s">
        <v>70</v>
      </c>
      <c r="P1635" t="s">
        <v>67</v>
      </c>
      <c r="Q1635" t="s">
        <v>20704</v>
      </c>
      <c r="S1635" t="s">
        <v>72</v>
      </c>
      <c r="T1635" t="s">
        <v>194</v>
      </c>
      <c r="U1635" t="s">
        <v>12045</v>
      </c>
      <c r="V1635" t="s">
        <v>12046</v>
      </c>
      <c r="W1635" t="s">
        <v>881</v>
      </c>
      <c r="X1635" t="s">
        <v>4052</v>
      </c>
      <c r="Y1635" t="str">
        <f>"47-2051"</f>
        <v>47-2051</v>
      </c>
      <c r="Z1635" t="s">
        <v>1383</v>
      </c>
      <c r="AA1635">
        <v>238110</v>
      </c>
      <c r="AB1635">
        <v>10</v>
      </c>
      <c r="AD1635" t="s">
        <v>79</v>
      </c>
      <c r="AE1635" t="s">
        <v>80</v>
      </c>
      <c r="AF1635">
        <v>40</v>
      </c>
      <c r="AG1635" s="4">
        <v>0.29166666666666669</v>
      </c>
      <c r="AH1635" s="4">
        <v>0.75</v>
      </c>
      <c r="AI1635" s="5">
        <v>18.399999999999999</v>
      </c>
      <c r="AJ1635">
        <v>27.6</v>
      </c>
      <c r="AL1635" t="s">
        <v>81</v>
      </c>
      <c r="AM1635" t="s">
        <v>82</v>
      </c>
      <c r="AO1635" t="s">
        <v>83</v>
      </c>
      <c r="AP1635" t="s">
        <v>67</v>
      </c>
      <c r="AQ1635" t="s">
        <v>67</v>
      </c>
      <c r="AR1635" t="s">
        <v>82</v>
      </c>
      <c r="AT1635" t="s">
        <v>82</v>
      </c>
      <c r="AW1635" t="s">
        <v>72</v>
      </c>
      <c r="AX1635">
        <v>12</v>
      </c>
      <c r="AY1635" t="s">
        <v>20705</v>
      </c>
      <c r="AZ1635" t="s">
        <v>13663</v>
      </c>
      <c r="BA1635" t="s">
        <v>1165</v>
      </c>
      <c r="BB1635">
        <v>57401</v>
      </c>
      <c r="BC1635" t="s">
        <v>87</v>
      </c>
      <c r="BD1635" t="s">
        <v>67</v>
      </c>
      <c r="BE1635" t="s">
        <v>67</v>
      </c>
      <c r="BH1635" t="s">
        <v>20706</v>
      </c>
      <c r="BJ1635">
        <v>200318395</v>
      </c>
    </row>
    <row r="1636" spans="1:62" x14ac:dyDescent="0.25">
      <c r="A1636" t="s">
        <v>3763</v>
      </c>
      <c r="B1636" s="2">
        <v>43479</v>
      </c>
      <c r="C1636" t="s">
        <v>63</v>
      </c>
      <c r="D1636" s="3">
        <v>43354.675427453702</v>
      </c>
      <c r="E1636" t="s">
        <v>64</v>
      </c>
      <c r="F1636" s="2">
        <v>43479</v>
      </c>
      <c r="G1636" s="2">
        <v>43649</v>
      </c>
      <c r="H1636" t="s">
        <v>3764</v>
      </c>
      <c r="J1636" t="s">
        <v>3765</v>
      </c>
      <c r="K1636" t="s">
        <v>3766</v>
      </c>
      <c r="L1636" t="s">
        <v>3767</v>
      </c>
      <c r="M1636" t="s">
        <v>136</v>
      </c>
      <c r="N1636">
        <v>20794</v>
      </c>
      <c r="O1636" t="s">
        <v>70</v>
      </c>
      <c r="Q1636" t="s">
        <v>3768</v>
      </c>
      <c r="R1636">
        <v>111</v>
      </c>
      <c r="S1636" t="s">
        <v>72</v>
      </c>
      <c r="T1636" t="s">
        <v>3769</v>
      </c>
      <c r="U1636" t="s">
        <v>3770</v>
      </c>
      <c r="V1636" t="s">
        <v>3771</v>
      </c>
      <c r="W1636" t="s">
        <v>136</v>
      </c>
      <c r="X1636" t="s">
        <v>3772</v>
      </c>
      <c r="Y1636" t="str">
        <f>"27-3031"</f>
        <v>27-3031</v>
      </c>
      <c r="Z1636" t="s">
        <v>3773</v>
      </c>
      <c r="AA1636">
        <v>72251</v>
      </c>
      <c r="AB1636">
        <v>1</v>
      </c>
      <c r="AC1636">
        <v>1</v>
      </c>
      <c r="AD1636" t="s">
        <v>79</v>
      </c>
      <c r="AE1636" t="s">
        <v>599</v>
      </c>
      <c r="AF1636">
        <v>40</v>
      </c>
      <c r="AG1636" s="4">
        <v>0.5</v>
      </c>
      <c r="AH1636" s="4">
        <v>0.85416666666666663</v>
      </c>
      <c r="AI1636" s="5">
        <v>31.84</v>
      </c>
      <c r="AL1636" t="s">
        <v>81</v>
      </c>
      <c r="AM1636" t="s">
        <v>72</v>
      </c>
      <c r="AN1636">
        <v>40</v>
      </c>
      <c r="AO1636" t="s">
        <v>213</v>
      </c>
      <c r="AR1636" t="s">
        <v>82</v>
      </c>
      <c r="AT1636" t="s">
        <v>72</v>
      </c>
      <c r="AU1636">
        <v>3</v>
      </c>
      <c r="AV1636" t="s">
        <v>3774</v>
      </c>
      <c r="AW1636" t="s">
        <v>72</v>
      </c>
      <c r="AX1636">
        <v>54</v>
      </c>
      <c r="AY1636" t="s">
        <v>3767</v>
      </c>
      <c r="AZ1636" t="s">
        <v>3775</v>
      </c>
      <c r="BA1636" t="s">
        <v>136</v>
      </c>
      <c r="BB1636">
        <v>20794</v>
      </c>
      <c r="BC1636" t="s">
        <v>79</v>
      </c>
      <c r="BH1636" t="s">
        <v>3765</v>
      </c>
      <c r="BI1636" t="s">
        <v>3766</v>
      </c>
      <c r="BJ1636">
        <v>900097367</v>
      </c>
    </row>
    <row r="1637" spans="1:62" x14ac:dyDescent="0.25">
      <c r="A1637" t="s">
        <v>5223</v>
      </c>
      <c r="B1637" s="2">
        <v>43479</v>
      </c>
      <c r="C1637" t="s">
        <v>63</v>
      </c>
      <c r="D1637" s="3">
        <v>43370.720492824075</v>
      </c>
      <c r="E1637" t="s">
        <v>64</v>
      </c>
      <c r="F1637" s="2">
        <v>43445</v>
      </c>
      <c r="G1637" s="2">
        <v>43555</v>
      </c>
      <c r="H1637" t="s">
        <v>5224</v>
      </c>
      <c r="I1637" t="s">
        <v>67</v>
      </c>
      <c r="J1637" t="s">
        <v>5225</v>
      </c>
      <c r="L1637" t="s">
        <v>5226</v>
      </c>
      <c r="M1637" t="s">
        <v>197</v>
      </c>
      <c r="N1637">
        <v>50313</v>
      </c>
      <c r="O1637" t="s">
        <v>70</v>
      </c>
      <c r="P1637" t="s">
        <v>67</v>
      </c>
      <c r="Q1637" t="s">
        <v>5227</v>
      </c>
      <c r="S1637" t="s">
        <v>72</v>
      </c>
      <c r="T1637" t="s">
        <v>194</v>
      </c>
      <c r="U1637" t="s">
        <v>195</v>
      </c>
      <c r="V1637" t="s">
        <v>196</v>
      </c>
      <c r="W1637" t="s">
        <v>197</v>
      </c>
      <c r="X1637" t="s">
        <v>5167</v>
      </c>
      <c r="Y1637" t="str">
        <f>"37-2011"</f>
        <v>37-2011</v>
      </c>
      <c r="Z1637" t="s">
        <v>424</v>
      </c>
      <c r="AA1637">
        <v>541320</v>
      </c>
      <c r="AB1637">
        <v>25</v>
      </c>
      <c r="AC1637">
        <v>25</v>
      </c>
      <c r="AD1637" t="s">
        <v>79</v>
      </c>
      <c r="AE1637" t="s">
        <v>80</v>
      </c>
      <c r="AF1637">
        <v>35</v>
      </c>
      <c r="AG1637" s="4">
        <v>0.29166666666666669</v>
      </c>
      <c r="AH1637" s="4">
        <v>0.66666666666666663</v>
      </c>
      <c r="AI1637" s="5">
        <v>13.36</v>
      </c>
      <c r="AJ1637">
        <v>20.04</v>
      </c>
      <c r="AL1637" t="s">
        <v>81</v>
      </c>
      <c r="AM1637" t="s">
        <v>82</v>
      </c>
      <c r="AO1637" t="s">
        <v>83</v>
      </c>
      <c r="AP1637" t="s">
        <v>67</v>
      </c>
      <c r="AQ1637" t="s">
        <v>67</v>
      </c>
      <c r="AR1637" t="s">
        <v>82</v>
      </c>
      <c r="AT1637" t="s">
        <v>82</v>
      </c>
      <c r="AW1637" t="s">
        <v>82</v>
      </c>
      <c r="AY1637" t="s">
        <v>5226</v>
      </c>
      <c r="AZ1637" t="s">
        <v>5228</v>
      </c>
      <c r="BA1637" t="s">
        <v>197</v>
      </c>
      <c r="BB1637">
        <v>50313</v>
      </c>
      <c r="BC1637" t="s">
        <v>79</v>
      </c>
      <c r="BH1637" t="s">
        <v>5225</v>
      </c>
      <c r="BJ1637">
        <v>421433275</v>
      </c>
    </row>
    <row r="1638" spans="1:62" x14ac:dyDescent="0.25">
      <c r="A1638" t="s">
        <v>6260</v>
      </c>
      <c r="B1638" s="2">
        <v>43479</v>
      </c>
      <c r="C1638" t="s">
        <v>63</v>
      </c>
      <c r="D1638" s="3">
        <v>43378.836467986112</v>
      </c>
      <c r="E1638" t="s">
        <v>91</v>
      </c>
      <c r="H1638" t="s">
        <v>6261</v>
      </c>
      <c r="J1638" t="s">
        <v>6262</v>
      </c>
      <c r="L1638" t="s">
        <v>2822</v>
      </c>
      <c r="M1638" t="s">
        <v>105</v>
      </c>
      <c r="N1638">
        <v>76244</v>
      </c>
      <c r="O1638" t="s">
        <v>70</v>
      </c>
      <c r="Q1638" t="s">
        <v>6263</v>
      </c>
      <c r="S1638" t="s">
        <v>72</v>
      </c>
      <c r="T1638" t="s">
        <v>6264</v>
      </c>
      <c r="U1638" t="s">
        <v>4263</v>
      </c>
      <c r="V1638" t="s">
        <v>104</v>
      </c>
      <c r="W1638" t="s">
        <v>105</v>
      </c>
      <c r="X1638" t="s">
        <v>6265</v>
      </c>
      <c r="Y1638" t="str">
        <f>"47-2021"</f>
        <v>47-2021</v>
      </c>
      <c r="Z1638" t="s">
        <v>6266</v>
      </c>
      <c r="AA1638">
        <v>423320</v>
      </c>
      <c r="AB1638">
        <v>15</v>
      </c>
      <c r="AD1638" t="s">
        <v>79</v>
      </c>
      <c r="AE1638" t="s">
        <v>95</v>
      </c>
      <c r="AF1638">
        <v>35</v>
      </c>
      <c r="AG1638" s="4">
        <v>0.29166666666666669</v>
      </c>
      <c r="AH1638" s="4">
        <v>0.66666666666666663</v>
      </c>
      <c r="AI1638" s="5">
        <v>22.4</v>
      </c>
      <c r="AJ1638">
        <v>33.6</v>
      </c>
      <c r="AK1638">
        <v>33.6</v>
      </c>
      <c r="AL1638" t="s">
        <v>81</v>
      </c>
      <c r="AM1638" t="s">
        <v>82</v>
      </c>
      <c r="AO1638" t="s">
        <v>83</v>
      </c>
      <c r="AR1638" t="s">
        <v>82</v>
      </c>
      <c r="AT1638" t="s">
        <v>82</v>
      </c>
      <c r="AW1638" t="s">
        <v>72</v>
      </c>
      <c r="AX1638">
        <v>3</v>
      </c>
      <c r="AY1638" t="s">
        <v>2822</v>
      </c>
      <c r="AZ1638" t="s">
        <v>1428</v>
      </c>
      <c r="BA1638" t="s">
        <v>105</v>
      </c>
      <c r="BB1638">
        <v>76244</v>
      </c>
      <c r="BC1638" t="s">
        <v>79</v>
      </c>
      <c r="BH1638" t="s">
        <v>6262</v>
      </c>
      <c r="BJ1638">
        <v>263529226</v>
      </c>
    </row>
    <row r="1639" spans="1:62" x14ac:dyDescent="0.25">
      <c r="A1639" t="s">
        <v>9275</v>
      </c>
      <c r="B1639" s="2">
        <v>43479</v>
      </c>
      <c r="C1639" t="s">
        <v>63</v>
      </c>
      <c r="D1639" s="3">
        <v>43434.792701574072</v>
      </c>
      <c r="E1639" t="s">
        <v>64</v>
      </c>
      <c r="F1639" s="2">
        <v>43525</v>
      </c>
      <c r="G1639" s="2">
        <v>43792</v>
      </c>
      <c r="H1639" t="s">
        <v>9276</v>
      </c>
      <c r="I1639" t="s">
        <v>67</v>
      </c>
      <c r="J1639" t="s">
        <v>9277</v>
      </c>
      <c r="K1639" t="s">
        <v>9278</v>
      </c>
      <c r="L1639" t="s">
        <v>9279</v>
      </c>
      <c r="M1639" t="s">
        <v>136</v>
      </c>
      <c r="N1639">
        <v>20904</v>
      </c>
      <c r="O1639" t="s">
        <v>70</v>
      </c>
      <c r="Q1639" t="s">
        <v>9280</v>
      </c>
      <c r="S1639" t="s">
        <v>72</v>
      </c>
      <c r="T1639" t="s">
        <v>9281</v>
      </c>
      <c r="U1639" t="s">
        <v>9282</v>
      </c>
      <c r="V1639" t="s">
        <v>9283</v>
      </c>
      <c r="W1639" t="s">
        <v>86</v>
      </c>
      <c r="X1639" t="s">
        <v>93</v>
      </c>
      <c r="Y1639" t="str">
        <f>"37-3011"</f>
        <v>37-3011</v>
      </c>
      <c r="Z1639" t="s">
        <v>94</v>
      </c>
      <c r="AA1639">
        <v>56173</v>
      </c>
      <c r="AB1639">
        <v>27</v>
      </c>
      <c r="AC1639">
        <v>27</v>
      </c>
      <c r="AD1639" t="s">
        <v>79</v>
      </c>
      <c r="AE1639" t="s">
        <v>80</v>
      </c>
      <c r="AF1639">
        <v>40</v>
      </c>
      <c r="AG1639" s="4">
        <v>0.25</v>
      </c>
      <c r="AH1639" s="4">
        <v>0.66666666666666663</v>
      </c>
      <c r="AI1639" s="5">
        <v>15.39</v>
      </c>
      <c r="AJ1639">
        <v>23.09</v>
      </c>
      <c r="AK1639">
        <v>23.09</v>
      </c>
      <c r="AL1639" t="s">
        <v>81</v>
      </c>
      <c r="AM1639" t="s">
        <v>82</v>
      </c>
      <c r="AO1639" t="s">
        <v>83</v>
      </c>
      <c r="AP1639" t="s">
        <v>67</v>
      </c>
      <c r="AQ1639" t="s">
        <v>67</v>
      </c>
      <c r="AR1639" t="s">
        <v>82</v>
      </c>
      <c r="AT1639" t="s">
        <v>82</v>
      </c>
      <c r="AW1639" t="s">
        <v>72</v>
      </c>
      <c r="AX1639">
        <v>1</v>
      </c>
      <c r="AY1639" t="s">
        <v>9284</v>
      </c>
      <c r="AZ1639" t="s">
        <v>291</v>
      </c>
      <c r="BA1639" t="s">
        <v>136</v>
      </c>
      <c r="BB1639">
        <v>20860</v>
      </c>
      <c r="BC1639" t="s">
        <v>79</v>
      </c>
      <c r="BH1639" t="s">
        <v>9285</v>
      </c>
      <c r="BJ1639">
        <v>264320535</v>
      </c>
    </row>
    <row r="1640" spans="1:62" x14ac:dyDescent="0.25">
      <c r="A1640" t="s">
        <v>10682</v>
      </c>
      <c r="B1640" s="2">
        <v>43479</v>
      </c>
      <c r="C1640" t="s">
        <v>63</v>
      </c>
      <c r="D1640" s="3">
        <v>43406.844947453705</v>
      </c>
      <c r="E1640" t="s">
        <v>117</v>
      </c>
      <c r="H1640" t="s">
        <v>10529</v>
      </c>
      <c r="J1640" t="s">
        <v>10530</v>
      </c>
      <c r="L1640" t="s">
        <v>1310</v>
      </c>
      <c r="M1640" t="s">
        <v>278</v>
      </c>
      <c r="N1640">
        <v>23836</v>
      </c>
      <c r="O1640" t="s">
        <v>70</v>
      </c>
      <c r="Q1640" t="s">
        <v>10531</v>
      </c>
      <c r="S1640" t="s">
        <v>72</v>
      </c>
      <c r="T1640" t="s">
        <v>5117</v>
      </c>
      <c r="U1640" t="s">
        <v>5118</v>
      </c>
      <c r="V1640" t="s">
        <v>2222</v>
      </c>
      <c r="W1640" t="s">
        <v>278</v>
      </c>
      <c r="X1640" t="s">
        <v>10532</v>
      </c>
      <c r="Y1640" t="str">
        <f>"41-9091"</f>
        <v>41-9091</v>
      </c>
      <c r="Z1640" t="s">
        <v>6361</v>
      </c>
      <c r="AA1640">
        <v>722330</v>
      </c>
      <c r="AB1640">
        <v>24</v>
      </c>
      <c r="AD1640" t="s">
        <v>79</v>
      </c>
      <c r="AE1640" t="s">
        <v>80</v>
      </c>
      <c r="AF1640">
        <v>35</v>
      </c>
      <c r="AG1640" s="4">
        <v>0.5</v>
      </c>
      <c r="AH1640" s="4">
        <v>0.83333333333333337</v>
      </c>
      <c r="AI1640" s="5">
        <v>11.12</v>
      </c>
      <c r="AM1640" t="s">
        <v>82</v>
      </c>
      <c r="AO1640" t="s">
        <v>83</v>
      </c>
      <c r="AR1640" t="s">
        <v>82</v>
      </c>
      <c r="AT1640" t="s">
        <v>82</v>
      </c>
      <c r="AW1640" t="s">
        <v>82</v>
      </c>
      <c r="AY1640" t="s">
        <v>10683</v>
      </c>
      <c r="AZ1640" t="s">
        <v>10684</v>
      </c>
      <c r="BA1640" t="s">
        <v>278</v>
      </c>
      <c r="BB1640">
        <v>22405</v>
      </c>
      <c r="BC1640" t="s">
        <v>79</v>
      </c>
      <c r="BH1640" t="s">
        <v>10685</v>
      </c>
      <c r="BJ1640">
        <v>61711366</v>
      </c>
    </row>
    <row r="1641" spans="1:62" x14ac:dyDescent="0.25">
      <c r="A1641" t="s">
        <v>10815</v>
      </c>
      <c r="B1641" s="2">
        <v>43479</v>
      </c>
      <c r="C1641" t="s">
        <v>63</v>
      </c>
      <c r="D1641" s="3">
        <v>43409.665589155091</v>
      </c>
      <c r="E1641" t="s">
        <v>64</v>
      </c>
      <c r="F1641" s="2">
        <v>43488</v>
      </c>
      <c r="G1641" s="2">
        <v>44583</v>
      </c>
      <c r="H1641" t="s">
        <v>10816</v>
      </c>
      <c r="J1641" t="s">
        <v>10817</v>
      </c>
      <c r="L1641" t="s">
        <v>10818</v>
      </c>
      <c r="M1641" t="s">
        <v>323</v>
      </c>
      <c r="N1641">
        <v>95688</v>
      </c>
      <c r="O1641" t="s">
        <v>70</v>
      </c>
      <c r="Q1641" t="s">
        <v>10819</v>
      </c>
      <c r="S1641" t="s">
        <v>72</v>
      </c>
      <c r="T1641" t="s">
        <v>10820</v>
      </c>
      <c r="U1641" t="s">
        <v>10821</v>
      </c>
      <c r="V1641" t="s">
        <v>10822</v>
      </c>
      <c r="W1641" t="s">
        <v>323</v>
      </c>
      <c r="X1641" t="s">
        <v>10823</v>
      </c>
      <c r="Y1641" t="str">
        <f>"35-2014"</f>
        <v>35-2014</v>
      </c>
      <c r="Z1641" t="s">
        <v>301</v>
      </c>
      <c r="AA1641">
        <v>7225</v>
      </c>
      <c r="AB1641">
        <v>2</v>
      </c>
      <c r="AC1641">
        <v>2</v>
      </c>
      <c r="AD1641" t="s">
        <v>79</v>
      </c>
      <c r="AE1641" t="s">
        <v>599</v>
      </c>
      <c r="AF1641">
        <v>47.5</v>
      </c>
      <c r="AG1641" s="4">
        <v>0.4375</v>
      </c>
      <c r="AH1641" s="4">
        <v>0.91666666666666663</v>
      </c>
      <c r="AI1641" s="5">
        <v>13.99</v>
      </c>
      <c r="AJ1641">
        <v>21</v>
      </c>
      <c r="AL1641" t="s">
        <v>81</v>
      </c>
      <c r="AM1641" t="s">
        <v>82</v>
      </c>
      <c r="AO1641" t="s">
        <v>83</v>
      </c>
      <c r="AR1641" t="s">
        <v>82</v>
      </c>
      <c r="AT1641" t="s">
        <v>82</v>
      </c>
      <c r="AW1641" t="s">
        <v>72</v>
      </c>
      <c r="AX1641">
        <v>12</v>
      </c>
      <c r="AY1641" t="s">
        <v>10818</v>
      </c>
      <c r="AZ1641" t="s">
        <v>10824</v>
      </c>
      <c r="BA1641" t="s">
        <v>323</v>
      </c>
      <c r="BB1641">
        <v>95688</v>
      </c>
      <c r="BC1641" t="s">
        <v>87</v>
      </c>
      <c r="BH1641" t="s">
        <v>10817</v>
      </c>
      <c r="BJ1641">
        <v>452818168</v>
      </c>
    </row>
    <row r="1642" spans="1:62" x14ac:dyDescent="0.25">
      <c r="A1642" t="s">
        <v>11884</v>
      </c>
      <c r="B1642" s="2">
        <v>43479</v>
      </c>
      <c r="C1642" t="s">
        <v>63</v>
      </c>
      <c r="D1642" s="3">
        <v>43411.560813159726</v>
      </c>
      <c r="E1642" t="s">
        <v>64</v>
      </c>
      <c r="F1642" s="2">
        <v>43500</v>
      </c>
      <c r="G1642" s="2">
        <v>43791</v>
      </c>
      <c r="H1642" t="s">
        <v>11885</v>
      </c>
      <c r="J1642" t="s">
        <v>11886</v>
      </c>
      <c r="L1642" t="s">
        <v>738</v>
      </c>
      <c r="M1642" t="s">
        <v>105</v>
      </c>
      <c r="N1642">
        <v>78732</v>
      </c>
      <c r="O1642" t="s">
        <v>70</v>
      </c>
      <c r="Q1642" t="s">
        <v>11887</v>
      </c>
      <c r="S1642" t="s">
        <v>72</v>
      </c>
      <c r="T1642" t="s">
        <v>11888</v>
      </c>
      <c r="U1642" t="s">
        <v>11889</v>
      </c>
      <c r="V1642" t="s">
        <v>863</v>
      </c>
      <c r="W1642" t="s">
        <v>105</v>
      </c>
      <c r="X1642" t="s">
        <v>5516</v>
      </c>
      <c r="Y1642" t="str">
        <f>"37-3011"</f>
        <v>37-3011</v>
      </c>
      <c r="Z1642" t="s">
        <v>94</v>
      </c>
      <c r="AA1642">
        <v>561730</v>
      </c>
      <c r="AB1642">
        <v>30</v>
      </c>
      <c r="AC1642">
        <v>30</v>
      </c>
      <c r="AD1642" t="s">
        <v>79</v>
      </c>
      <c r="AE1642" t="s">
        <v>95</v>
      </c>
      <c r="AF1642">
        <v>40</v>
      </c>
      <c r="AG1642" s="4">
        <v>0.29166666666666669</v>
      </c>
      <c r="AH1642" s="4">
        <v>0.66666666666666663</v>
      </c>
      <c r="AI1642" s="5">
        <v>13.91</v>
      </c>
      <c r="AJ1642">
        <v>20.87</v>
      </c>
      <c r="AK1642">
        <v>20.87</v>
      </c>
      <c r="AL1642" t="s">
        <v>81</v>
      </c>
      <c r="AM1642" t="s">
        <v>82</v>
      </c>
      <c r="AO1642" t="s">
        <v>83</v>
      </c>
      <c r="AR1642" t="s">
        <v>82</v>
      </c>
      <c r="AT1642" t="s">
        <v>82</v>
      </c>
      <c r="AW1642" t="s">
        <v>72</v>
      </c>
      <c r="AX1642">
        <v>3</v>
      </c>
      <c r="AY1642" t="s">
        <v>738</v>
      </c>
      <c r="AZ1642" t="s">
        <v>2422</v>
      </c>
      <c r="BA1642" t="s">
        <v>105</v>
      </c>
      <c r="BB1642">
        <v>78732</v>
      </c>
      <c r="BC1642" t="s">
        <v>79</v>
      </c>
      <c r="BH1642" t="s">
        <v>11886</v>
      </c>
      <c r="BJ1642">
        <v>454397019</v>
      </c>
    </row>
    <row r="1643" spans="1:62" x14ac:dyDescent="0.25">
      <c r="A1643" t="s">
        <v>12519</v>
      </c>
      <c r="B1643" s="2">
        <v>43479</v>
      </c>
      <c r="C1643" t="s">
        <v>63</v>
      </c>
      <c r="D1643" s="3">
        <v>43437.295948333332</v>
      </c>
      <c r="E1643" t="s">
        <v>64</v>
      </c>
      <c r="F1643" s="2">
        <v>43525</v>
      </c>
      <c r="G1643" s="2">
        <v>43799</v>
      </c>
      <c r="H1643" t="s">
        <v>12520</v>
      </c>
      <c r="J1643" t="s">
        <v>12521</v>
      </c>
      <c r="L1643" t="s">
        <v>1446</v>
      </c>
      <c r="M1643" t="s">
        <v>1246</v>
      </c>
      <c r="N1643">
        <v>65807</v>
      </c>
      <c r="O1643" t="s">
        <v>70</v>
      </c>
      <c r="Q1643" t="s">
        <v>12522</v>
      </c>
      <c r="S1643" t="s">
        <v>72</v>
      </c>
      <c r="T1643" t="s">
        <v>878</v>
      </c>
      <c r="U1643" t="s">
        <v>2327</v>
      </c>
      <c r="V1643" t="s">
        <v>880</v>
      </c>
      <c r="W1643" t="s">
        <v>881</v>
      </c>
      <c r="X1643" t="s">
        <v>1256</v>
      </c>
      <c r="Y1643" t="str">
        <f>"37-3011"</f>
        <v>37-3011</v>
      </c>
      <c r="Z1643" t="s">
        <v>94</v>
      </c>
      <c r="AA1643">
        <v>561730</v>
      </c>
      <c r="AB1643">
        <v>45</v>
      </c>
      <c r="AC1643">
        <v>20</v>
      </c>
      <c r="AD1643" t="s">
        <v>79</v>
      </c>
      <c r="AE1643" t="s">
        <v>95</v>
      </c>
      <c r="AF1643">
        <v>40</v>
      </c>
      <c r="AG1643" s="4">
        <v>0.3125</v>
      </c>
      <c r="AH1643" s="4">
        <v>0.66666666666666663</v>
      </c>
      <c r="AI1643" s="5">
        <v>12.92</v>
      </c>
      <c r="AJ1643">
        <v>19.38</v>
      </c>
      <c r="AL1643" t="s">
        <v>81</v>
      </c>
      <c r="AM1643" t="s">
        <v>82</v>
      </c>
      <c r="AO1643" t="s">
        <v>83</v>
      </c>
      <c r="AR1643" t="s">
        <v>82</v>
      </c>
      <c r="AT1643" t="s">
        <v>82</v>
      </c>
      <c r="AW1643" t="s">
        <v>82</v>
      </c>
      <c r="AY1643" t="s">
        <v>1446</v>
      </c>
      <c r="AZ1643" t="s">
        <v>2328</v>
      </c>
      <c r="BA1643" t="s">
        <v>1246</v>
      </c>
      <c r="BB1643">
        <v>65807</v>
      </c>
      <c r="BC1643" t="s">
        <v>79</v>
      </c>
      <c r="BH1643" t="s">
        <v>12523</v>
      </c>
      <c r="BJ1643">
        <v>440538802</v>
      </c>
    </row>
    <row r="1644" spans="1:62" x14ac:dyDescent="0.25">
      <c r="A1644" t="s">
        <v>13068</v>
      </c>
      <c r="B1644" s="2">
        <v>43479</v>
      </c>
      <c r="C1644" t="s">
        <v>63</v>
      </c>
      <c r="D1644" s="3">
        <v>43419.802761180559</v>
      </c>
      <c r="E1644" t="s">
        <v>282</v>
      </c>
      <c r="F1644" s="2">
        <v>43496</v>
      </c>
      <c r="G1644" s="2">
        <v>43860</v>
      </c>
      <c r="H1644" t="s">
        <v>12840</v>
      </c>
      <c r="I1644" t="s">
        <v>12841</v>
      </c>
      <c r="J1644" t="s">
        <v>12859</v>
      </c>
      <c r="L1644" t="s">
        <v>7468</v>
      </c>
      <c r="M1644" t="s">
        <v>7460</v>
      </c>
      <c r="N1644">
        <v>96950</v>
      </c>
      <c r="O1644" t="s">
        <v>70</v>
      </c>
      <c r="Q1644" t="s">
        <v>12844</v>
      </c>
      <c r="S1644" t="s">
        <v>72</v>
      </c>
      <c r="T1644" t="s">
        <v>12845</v>
      </c>
      <c r="U1644" t="s">
        <v>12846</v>
      </c>
      <c r="V1644" t="s">
        <v>7459</v>
      </c>
      <c r="W1644" t="s">
        <v>7460</v>
      </c>
      <c r="X1644" t="s">
        <v>13069</v>
      </c>
      <c r="Y1644" t="str">
        <f>"47-2111"</f>
        <v>47-2111</v>
      </c>
      <c r="Z1644" t="s">
        <v>3145</v>
      </c>
      <c r="AA1644">
        <v>721120</v>
      </c>
      <c r="AB1644">
        <v>240</v>
      </c>
      <c r="AC1644">
        <v>238</v>
      </c>
      <c r="AD1644" t="s">
        <v>79</v>
      </c>
      <c r="AE1644" t="s">
        <v>599</v>
      </c>
      <c r="AF1644">
        <v>35</v>
      </c>
      <c r="AG1644" s="4">
        <v>4.1666666666666664E-2</v>
      </c>
      <c r="AH1644" s="4">
        <v>0.54166666666666663</v>
      </c>
      <c r="AI1644" s="6">
        <v>8</v>
      </c>
      <c r="AJ1644">
        <v>12</v>
      </c>
      <c r="AL1644" t="s">
        <v>81</v>
      </c>
      <c r="AM1644" t="s">
        <v>82</v>
      </c>
      <c r="AO1644" t="s">
        <v>213</v>
      </c>
      <c r="AR1644" t="s">
        <v>82</v>
      </c>
      <c r="AT1644" t="s">
        <v>82</v>
      </c>
      <c r="AW1644" t="s">
        <v>72</v>
      </c>
      <c r="AX1644">
        <v>24</v>
      </c>
      <c r="AY1644" t="s">
        <v>7468</v>
      </c>
      <c r="AZ1644" t="s">
        <v>158</v>
      </c>
      <c r="BA1644" t="s">
        <v>7460</v>
      </c>
      <c r="BB1644">
        <v>96950</v>
      </c>
      <c r="BC1644" t="s">
        <v>87</v>
      </c>
      <c r="BH1644" t="s">
        <v>13070</v>
      </c>
      <c r="BI1644" t="s">
        <v>13071</v>
      </c>
      <c r="BJ1644">
        <v>660822760</v>
      </c>
    </row>
    <row r="1645" spans="1:62" x14ac:dyDescent="0.25">
      <c r="A1645" t="s">
        <v>14977</v>
      </c>
      <c r="B1645" s="2">
        <v>43479</v>
      </c>
      <c r="C1645" t="s">
        <v>63</v>
      </c>
      <c r="D1645" s="3">
        <v>43434.811414212963</v>
      </c>
      <c r="E1645" t="s">
        <v>64</v>
      </c>
      <c r="F1645" s="2">
        <v>43525</v>
      </c>
      <c r="G1645" s="2">
        <v>43784</v>
      </c>
      <c r="H1645" t="s">
        <v>14978</v>
      </c>
      <c r="J1645" t="s">
        <v>14979</v>
      </c>
      <c r="L1645" t="s">
        <v>2689</v>
      </c>
      <c r="M1645" t="s">
        <v>105</v>
      </c>
      <c r="N1645">
        <v>75057</v>
      </c>
      <c r="O1645" t="s">
        <v>70</v>
      </c>
      <c r="Q1645" t="s">
        <v>14980</v>
      </c>
      <c r="S1645" t="s">
        <v>72</v>
      </c>
      <c r="T1645" t="s">
        <v>1917</v>
      </c>
      <c r="U1645" t="s">
        <v>1918</v>
      </c>
      <c r="V1645" t="s">
        <v>1919</v>
      </c>
      <c r="W1645" t="s">
        <v>105</v>
      </c>
      <c r="X1645" t="s">
        <v>2013</v>
      </c>
      <c r="Y1645" t="str">
        <f>"37-3011"</f>
        <v>37-3011</v>
      </c>
      <c r="Z1645" t="s">
        <v>94</v>
      </c>
      <c r="AA1645">
        <v>561730</v>
      </c>
      <c r="AB1645">
        <v>70</v>
      </c>
      <c r="AC1645">
        <v>40</v>
      </c>
      <c r="AD1645" t="s">
        <v>79</v>
      </c>
      <c r="AE1645" t="s">
        <v>95</v>
      </c>
      <c r="AF1645">
        <v>40</v>
      </c>
      <c r="AG1645" s="4">
        <v>0.29166666666666669</v>
      </c>
      <c r="AH1645" s="4">
        <v>0.66666666666666663</v>
      </c>
      <c r="AI1645" s="5">
        <v>13.94</v>
      </c>
      <c r="AJ1645">
        <v>20.91</v>
      </c>
      <c r="AL1645" t="s">
        <v>81</v>
      </c>
      <c r="AM1645" t="s">
        <v>82</v>
      </c>
      <c r="AO1645" t="s">
        <v>83</v>
      </c>
      <c r="AR1645" t="s">
        <v>82</v>
      </c>
      <c r="AT1645" t="s">
        <v>82</v>
      </c>
      <c r="AW1645" t="s">
        <v>82</v>
      </c>
      <c r="AY1645" t="s">
        <v>2689</v>
      </c>
      <c r="AZ1645" t="s">
        <v>3523</v>
      </c>
      <c r="BA1645" t="s">
        <v>105</v>
      </c>
      <c r="BB1645">
        <v>75057</v>
      </c>
      <c r="BC1645" t="s">
        <v>79</v>
      </c>
      <c r="BH1645" t="s">
        <v>14979</v>
      </c>
      <c r="BJ1645">
        <v>711019657</v>
      </c>
    </row>
    <row r="1646" spans="1:62" x14ac:dyDescent="0.25">
      <c r="A1646" t="s">
        <v>17995</v>
      </c>
      <c r="B1646" s="2">
        <v>43479</v>
      </c>
      <c r="C1646" t="s">
        <v>63</v>
      </c>
      <c r="D1646" s="3">
        <v>43431.683764270834</v>
      </c>
      <c r="E1646" t="s">
        <v>64</v>
      </c>
      <c r="F1646" s="2">
        <v>43507</v>
      </c>
      <c r="G1646" s="2">
        <v>43791</v>
      </c>
      <c r="H1646" t="s">
        <v>17996</v>
      </c>
      <c r="J1646" t="s">
        <v>17997</v>
      </c>
      <c r="L1646" t="s">
        <v>1093</v>
      </c>
      <c r="M1646" t="s">
        <v>105</v>
      </c>
      <c r="N1646">
        <v>76528</v>
      </c>
      <c r="O1646" t="s">
        <v>70</v>
      </c>
      <c r="Q1646" t="s">
        <v>17998</v>
      </c>
      <c r="S1646" t="s">
        <v>72</v>
      </c>
      <c r="T1646" t="s">
        <v>11888</v>
      </c>
      <c r="U1646" t="s">
        <v>11889</v>
      </c>
      <c r="V1646" t="s">
        <v>863</v>
      </c>
      <c r="W1646" t="s">
        <v>105</v>
      </c>
      <c r="X1646" t="s">
        <v>17999</v>
      </c>
      <c r="Y1646" t="str">
        <f>"47-2061"</f>
        <v>47-2061</v>
      </c>
      <c r="Z1646" t="s">
        <v>326</v>
      </c>
      <c r="AA1646">
        <v>238110</v>
      </c>
      <c r="AB1646">
        <v>12</v>
      </c>
      <c r="AC1646">
        <v>12</v>
      </c>
      <c r="AD1646" t="s">
        <v>79</v>
      </c>
      <c r="AE1646" t="s">
        <v>95</v>
      </c>
      <c r="AF1646">
        <v>40</v>
      </c>
      <c r="AG1646" s="4">
        <v>0.29166666666666669</v>
      </c>
      <c r="AH1646" s="4">
        <v>0.64583333333333337</v>
      </c>
      <c r="AI1646" s="5">
        <v>13.45</v>
      </c>
      <c r="AJ1646">
        <v>20.18</v>
      </c>
      <c r="AK1646">
        <v>20.18</v>
      </c>
      <c r="AL1646" t="s">
        <v>81</v>
      </c>
      <c r="AM1646" t="s">
        <v>82</v>
      </c>
      <c r="AO1646" t="s">
        <v>83</v>
      </c>
      <c r="AR1646" t="s">
        <v>82</v>
      </c>
      <c r="AT1646" t="s">
        <v>82</v>
      </c>
      <c r="AW1646" t="s">
        <v>72</v>
      </c>
      <c r="AX1646">
        <v>3</v>
      </c>
      <c r="AY1646" t="s">
        <v>1093</v>
      </c>
      <c r="AZ1646" t="s">
        <v>4820</v>
      </c>
      <c r="BA1646" t="s">
        <v>105</v>
      </c>
      <c r="BB1646">
        <v>76528</v>
      </c>
      <c r="BC1646" t="s">
        <v>79</v>
      </c>
      <c r="BH1646" t="s">
        <v>17997</v>
      </c>
      <c r="BJ1646">
        <v>202002025</v>
      </c>
    </row>
    <row r="1647" spans="1:62" x14ac:dyDescent="0.25">
      <c r="A1647" t="s">
        <v>21189</v>
      </c>
      <c r="B1647" s="2">
        <v>43479</v>
      </c>
      <c r="C1647" t="s">
        <v>63</v>
      </c>
      <c r="D1647" s="3">
        <v>43438.636936875002</v>
      </c>
      <c r="E1647" t="s">
        <v>64</v>
      </c>
      <c r="F1647" s="2">
        <v>43514</v>
      </c>
      <c r="G1647" s="2">
        <v>43791</v>
      </c>
      <c r="H1647" t="s">
        <v>21190</v>
      </c>
      <c r="J1647" t="s">
        <v>21191</v>
      </c>
      <c r="K1647" t="s">
        <v>21192</v>
      </c>
      <c r="L1647" t="s">
        <v>8390</v>
      </c>
      <c r="M1647" t="s">
        <v>105</v>
      </c>
      <c r="N1647">
        <v>76571</v>
      </c>
      <c r="O1647" t="s">
        <v>70</v>
      </c>
      <c r="Q1647" t="s">
        <v>21193</v>
      </c>
      <c r="S1647" t="s">
        <v>72</v>
      </c>
      <c r="T1647" t="s">
        <v>11888</v>
      </c>
      <c r="U1647" t="s">
        <v>11889</v>
      </c>
      <c r="V1647" t="s">
        <v>863</v>
      </c>
      <c r="W1647" t="s">
        <v>105</v>
      </c>
      <c r="X1647" t="s">
        <v>21194</v>
      </c>
      <c r="Y1647" t="str">
        <f>"47-5051"</f>
        <v>47-5051</v>
      </c>
      <c r="Z1647" t="s">
        <v>1474</v>
      </c>
      <c r="AA1647">
        <v>212311</v>
      </c>
      <c r="AB1647">
        <v>25</v>
      </c>
      <c r="AC1647">
        <v>25</v>
      </c>
      <c r="AD1647" t="s">
        <v>79</v>
      </c>
      <c r="AE1647" t="s">
        <v>95</v>
      </c>
      <c r="AF1647">
        <v>40</v>
      </c>
      <c r="AG1647" s="4">
        <v>0.33333333333333331</v>
      </c>
      <c r="AH1647" s="4">
        <v>0.70833333333333337</v>
      </c>
      <c r="AI1647" s="5">
        <v>13.55</v>
      </c>
      <c r="AJ1647">
        <v>20.329999999999998</v>
      </c>
      <c r="AK1647">
        <v>21.83</v>
      </c>
      <c r="AL1647" t="s">
        <v>81</v>
      </c>
      <c r="AM1647" t="s">
        <v>82</v>
      </c>
      <c r="AO1647" t="s">
        <v>83</v>
      </c>
      <c r="AR1647" t="s">
        <v>82</v>
      </c>
      <c r="AT1647" t="s">
        <v>82</v>
      </c>
      <c r="AW1647" t="s">
        <v>72</v>
      </c>
      <c r="AX1647">
        <v>3</v>
      </c>
      <c r="AY1647" t="s">
        <v>8390</v>
      </c>
      <c r="AZ1647" t="s">
        <v>10150</v>
      </c>
      <c r="BA1647" t="s">
        <v>105</v>
      </c>
      <c r="BB1647">
        <v>76571</v>
      </c>
      <c r="BC1647" t="s">
        <v>87</v>
      </c>
      <c r="BH1647" t="s">
        <v>21191</v>
      </c>
      <c r="BJ1647">
        <v>271825645</v>
      </c>
    </row>
    <row r="1648" spans="1:62" x14ac:dyDescent="0.25">
      <c r="A1648" t="s">
        <v>23564</v>
      </c>
      <c r="B1648" s="2">
        <v>43479</v>
      </c>
      <c r="C1648" t="s">
        <v>63</v>
      </c>
      <c r="D1648" s="3">
        <v>43451.056886458333</v>
      </c>
      <c r="E1648" t="s">
        <v>91</v>
      </c>
      <c r="H1648" t="s">
        <v>23565</v>
      </c>
      <c r="J1648" t="s">
        <v>23566</v>
      </c>
      <c r="K1648" t="s">
        <v>23567</v>
      </c>
      <c r="L1648" t="s">
        <v>23568</v>
      </c>
      <c r="M1648" t="s">
        <v>2367</v>
      </c>
      <c r="N1648">
        <v>29546</v>
      </c>
      <c r="O1648" t="s">
        <v>70</v>
      </c>
      <c r="Q1648" t="s">
        <v>23569</v>
      </c>
      <c r="S1648" t="s">
        <v>72</v>
      </c>
      <c r="T1648" t="s">
        <v>5156</v>
      </c>
      <c r="U1648" t="s">
        <v>5157</v>
      </c>
      <c r="V1648" t="s">
        <v>5158</v>
      </c>
      <c r="W1648" t="s">
        <v>105</v>
      </c>
      <c r="X1648" t="s">
        <v>5159</v>
      </c>
      <c r="Y1648" t="str">
        <f>"39-3091"</f>
        <v>39-3091</v>
      </c>
      <c r="Z1648" t="s">
        <v>677</v>
      </c>
      <c r="AA1648">
        <v>713990</v>
      </c>
      <c r="AB1648">
        <v>20</v>
      </c>
      <c r="AD1648" t="s">
        <v>79</v>
      </c>
      <c r="AE1648" t="s">
        <v>80</v>
      </c>
      <c r="AF1648">
        <v>40</v>
      </c>
      <c r="AG1648" s="4">
        <v>0.54166666666666663</v>
      </c>
      <c r="AH1648" s="4">
        <v>0.91666666666666663</v>
      </c>
      <c r="AI1648" s="5">
        <v>356.4</v>
      </c>
      <c r="AL1648" t="s">
        <v>81</v>
      </c>
      <c r="AM1648" t="s">
        <v>82</v>
      </c>
      <c r="AO1648" t="s">
        <v>83</v>
      </c>
      <c r="AR1648" t="s">
        <v>82</v>
      </c>
      <c r="AT1648" t="s">
        <v>82</v>
      </c>
      <c r="AW1648" t="s">
        <v>82</v>
      </c>
      <c r="AY1648" t="s">
        <v>23568</v>
      </c>
      <c r="AZ1648" t="s">
        <v>1344</v>
      </c>
      <c r="BA1648" t="s">
        <v>2367</v>
      </c>
      <c r="BB1648">
        <v>29546</v>
      </c>
      <c r="BC1648" t="s">
        <v>79</v>
      </c>
      <c r="BH1648" t="s">
        <v>23566</v>
      </c>
      <c r="BJ1648">
        <v>473577476</v>
      </c>
    </row>
    <row r="1649" spans="1:62" x14ac:dyDescent="0.25">
      <c r="A1649" t="s">
        <v>23586</v>
      </c>
      <c r="B1649" s="2">
        <v>43479</v>
      </c>
      <c r="C1649" t="s">
        <v>63</v>
      </c>
      <c r="D1649" s="3">
        <v>43452.049863969907</v>
      </c>
      <c r="E1649" t="s">
        <v>91</v>
      </c>
      <c r="H1649" t="s">
        <v>23587</v>
      </c>
      <c r="I1649" t="s">
        <v>67</v>
      </c>
      <c r="J1649" t="s">
        <v>23588</v>
      </c>
      <c r="K1649" t="s">
        <v>67</v>
      </c>
      <c r="L1649" t="s">
        <v>23589</v>
      </c>
      <c r="M1649" t="s">
        <v>308</v>
      </c>
      <c r="N1649" t="s">
        <v>23590</v>
      </c>
      <c r="O1649" t="s">
        <v>70</v>
      </c>
      <c r="P1649" t="s">
        <v>67</v>
      </c>
      <c r="Q1649" t="s">
        <v>23591</v>
      </c>
      <c r="S1649" t="s">
        <v>72</v>
      </c>
      <c r="T1649" t="s">
        <v>5156</v>
      </c>
      <c r="U1649" t="s">
        <v>5157</v>
      </c>
      <c r="V1649" t="s">
        <v>5158</v>
      </c>
      <c r="W1649" t="s">
        <v>105</v>
      </c>
      <c r="X1649" t="s">
        <v>5159</v>
      </c>
      <c r="Y1649" t="str">
        <f>"39-3091"</f>
        <v>39-3091</v>
      </c>
      <c r="Z1649" t="s">
        <v>677</v>
      </c>
      <c r="AA1649">
        <v>713990</v>
      </c>
      <c r="AB1649">
        <v>6</v>
      </c>
      <c r="AD1649" t="s">
        <v>79</v>
      </c>
      <c r="AE1649" t="s">
        <v>80</v>
      </c>
      <c r="AF1649">
        <v>40</v>
      </c>
      <c r="AG1649" s="4">
        <v>0.54166666666666663</v>
      </c>
      <c r="AH1649" s="4">
        <v>0.91666666666666663</v>
      </c>
      <c r="AI1649" s="5">
        <v>384.8</v>
      </c>
      <c r="AL1649" t="s">
        <v>81</v>
      </c>
      <c r="AM1649" t="s">
        <v>82</v>
      </c>
      <c r="AO1649" t="s">
        <v>83</v>
      </c>
      <c r="AR1649" t="s">
        <v>82</v>
      </c>
      <c r="AT1649" t="s">
        <v>82</v>
      </c>
      <c r="AW1649" t="s">
        <v>82</v>
      </c>
      <c r="AY1649" t="s">
        <v>23592</v>
      </c>
      <c r="AZ1649" t="s">
        <v>12061</v>
      </c>
      <c r="BA1649" t="s">
        <v>308</v>
      </c>
      <c r="BB1649">
        <v>7032</v>
      </c>
      <c r="BC1649" t="s">
        <v>79</v>
      </c>
      <c r="BH1649" t="s">
        <v>23593</v>
      </c>
      <c r="BJ1649">
        <v>222957094</v>
      </c>
    </row>
    <row r="1650" spans="1:62" x14ac:dyDescent="0.25">
      <c r="A1650" t="s">
        <v>25568</v>
      </c>
      <c r="B1650" s="2">
        <v>43479</v>
      </c>
      <c r="C1650" t="s">
        <v>63</v>
      </c>
      <c r="D1650" s="3">
        <v>43452.275025393516</v>
      </c>
      <c r="E1650" t="s">
        <v>64</v>
      </c>
      <c r="F1650" s="2">
        <v>43535</v>
      </c>
      <c r="G1650" s="2">
        <v>43792</v>
      </c>
      <c r="H1650" t="s">
        <v>25569</v>
      </c>
      <c r="I1650" t="s">
        <v>25570</v>
      </c>
      <c r="J1650" t="s">
        <v>25571</v>
      </c>
      <c r="L1650" t="s">
        <v>25572</v>
      </c>
      <c r="M1650" t="s">
        <v>1148</v>
      </c>
      <c r="N1650">
        <v>25832</v>
      </c>
      <c r="O1650" t="s">
        <v>70</v>
      </c>
      <c r="Q1650" t="s">
        <v>25573</v>
      </c>
      <c r="S1650" t="s">
        <v>72</v>
      </c>
      <c r="T1650" t="s">
        <v>1066</v>
      </c>
      <c r="U1650" t="s">
        <v>1067</v>
      </c>
      <c r="V1650" t="s">
        <v>1068</v>
      </c>
      <c r="W1650" t="s">
        <v>1064</v>
      </c>
      <c r="X1650" t="s">
        <v>3299</v>
      </c>
      <c r="Y1650" t="str">
        <f>"37-3011"</f>
        <v>37-3011</v>
      </c>
      <c r="Z1650" t="s">
        <v>94</v>
      </c>
      <c r="AA1650">
        <v>561730</v>
      </c>
      <c r="AB1650">
        <v>12</v>
      </c>
      <c r="AC1650">
        <v>12</v>
      </c>
      <c r="AD1650" t="s">
        <v>79</v>
      </c>
      <c r="AE1650" t="s">
        <v>80</v>
      </c>
      <c r="AF1650">
        <v>40</v>
      </c>
      <c r="AG1650" s="4">
        <v>0.29166666666666669</v>
      </c>
      <c r="AH1650" s="4">
        <v>0.66666666666666663</v>
      </c>
      <c r="AI1650" s="5">
        <v>11.48</v>
      </c>
      <c r="AJ1650">
        <v>17.22</v>
      </c>
      <c r="AL1650" t="s">
        <v>81</v>
      </c>
      <c r="AM1650" t="s">
        <v>82</v>
      </c>
      <c r="AO1650" t="s">
        <v>83</v>
      </c>
      <c r="AR1650" t="s">
        <v>82</v>
      </c>
      <c r="AT1650" t="s">
        <v>82</v>
      </c>
      <c r="AW1650" t="s">
        <v>72</v>
      </c>
      <c r="AX1650">
        <v>3</v>
      </c>
      <c r="AY1650" t="s">
        <v>25572</v>
      </c>
      <c r="AZ1650" t="s">
        <v>25574</v>
      </c>
      <c r="BA1650" t="s">
        <v>1148</v>
      </c>
      <c r="BB1650">
        <v>25832</v>
      </c>
      <c r="BC1650" t="s">
        <v>79</v>
      </c>
      <c r="BH1650" t="s">
        <v>25571</v>
      </c>
      <c r="BJ1650">
        <v>550627766</v>
      </c>
    </row>
    <row r="1651" spans="1:62" x14ac:dyDescent="0.25">
      <c r="A1651" t="s">
        <v>26050</v>
      </c>
      <c r="B1651" s="2">
        <v>43479</v>
      </c>
      <c r="C1651" t="s">
        <v>63</v>
      </c>
      <c r="D1651" s="3">
        <v>43460.228468229165</v>
      </c>
      <c r="E1651" t="s">
        <v>91</v>
      </c>
      <c r="H1651" t="s">
        <v>26051</v>
      </c>
      <c r="I1651" t="s">
        <v>67</v>
      </c>
      <c r="J1651" t="s">
        <v>26052</v>
      </c>
      <c r="K1651" t="s">
        <v>67</v>
      </c>
      <c r="L1651" t="s">
        <v>26053</v>
      </c>
      <c r="M1651" t="s">
        <v>323</v>
      </c>
      <c r="N1651">
        <v>91917</v>
      </c>
      <c r="O1651" t="s">
        <v>70</v>
      </c>
      <c r="P1651" t="s">
        <v>67</v>
      </c>
      <c r="Q1651" t="s">
        <v>26054</v>
      </c>
      <c r="S1651" t="s">
        <v>72</v>
      </c>
      <c r="T1651" t="s">
        <v>5156</v>
      </c>
      <c r="U1651" t="s">
        <v>5157</v>
      </c>
      <c r="V1651" t="s">
        <v>5158</v>
      </c>
      <c r="W1651" t="s">
        <v>105</v>
      </c>
      <c r="X1651" t="s">
        <v>280</v>
      </c>
      <c r="Y1651" t="str">
        <f>"35-3022"</f>
        <v>35-3022</v>
      </c>
      <c r="Z1651" t="s">
        <v>280</v>
      </c>
      <c r="AA1651">
        <v>713990</v>
      </c>
      <c r="AB1651">
        <v>15</v>
      </c>
      <c r="AD1651" t="s">
        <v>79</v>
      </c>
      <c r="AE1651" t="s">
        <v>80</v>
      </c>
      <c r="AF1651">
        <v>40</v>
      </c>
      <c r="AG1651" s="4">
        <v>0.54166666666666663</v>
      </c>
      <c r="AH1651" s="4">
        <v>0.91666666666666663</v>
      </c>
      <c r="AI1651" s="5">
        <v>11.59</v>
      </c>
      <c r="AJ1651">
        <v>0</v>
      </c>
      <c r="AK1651">
        <v>0</v>
      </c>
      <c r="AL1651" t="s">
        <v>81</v>
      </c>
      <c r="AM1651" t="s">
        <v>82</v>
      </c>
      <c r="AO1651" t="s">
        <v>83</v>
      </c>
      <c r="AR1651" t="s">
        <v>82</v>
      </c>
      <c r="AT1651" t="s">
        <v>82</v>
      </c>
      <c r="AW1651" t="s">
        <v>82</v>
      </c>
      <c r="AY1651" t="s">
        <v>26055</v>
      </c>
      <c r="AZ1651" t="s">
        <v>5434</v>
      </c>
      <c r="BA1651" t="s">
        <v>323</v>
      </c>
      <c r="BB1651">
        <v>91917</v>
      </c>
      <c r="BC1651" t="s">
        <v>79</v>
      </c>
      <c r="BH1651" t="s">
        <v>26056</v>
      </c>
      <c r="BI1651" t="s">
        <v>67</v>
      </c>
      <c r="BJ1651">
        <v>680399413</v>
      </c>
    </row>
    <row r="1652" spans="1:62" x14ac:dyDescent="0.25">
      <c r="A1652" t="s">
        <v>26927</v>
      </c>
      <c r="B1652" s="2">
        <v>43479</v>
      </c>
      <c r="C1652" t="s">
        <v>63</v>
      </c>
      <c r="D1652" s="3">
        <v>43460.210894351854</v>
      </c>
      <c r="E1652" t="s">
        <v>64</v>
      </c>
      <c r="F1652" s="2">
        <v>43549</v>
      </c>
      <c r="G1652" s="2">
        <v>43767</v>
      </c>
      <c r="H1652" t="s">
        <v>26677</v>
      </c>
      <c r="I1652" t="s">
        <v>67</v>
      </c>
      <c r="J1652" t="s">
        <v>26678</v>
      </c>
      <c r="L1652" t="s">
        <v>17124</v>
      </c>
      <c r="M1652" t="s">
        <v>783</v>
      </c>
      <c r="N1652" t="s">
        <v>26679</v>
      </c>
      <c r="O1652" t="s">
        <v>70</v>
      </c>
      <c r="P1652" t="s">
        <v>67</v>
      </c>
      <c r="Q1652" t="s">
        <v>26680</v>
      </c>
      <c r="S1652" t="s">
        <v>72</v>
      </c>
      <c r="T1652" t="s">
        <v>5156</v>
      </c>
      <c r="U1652" t="s">
        <v>5157</v>
      </c>
      <c r="V1652" t="s">
        <v>5158</v>
      </c>
      <c r="W1652" t="s">
        <v>105</v>
      </c>
      <c r="X1652" t="s">
        <v>5159</v>
      </c>
      <c r="Y1652" t="str">
        <f>"39-3091"</f>
        <v>39-3091</v>
      </c>
      <c r="Z1652" t="s">
        <v>677</v>
      </c>
      <c r="AA1652">
        <v>713990</v>
      </c>
      <c r="AB1652">
        <v>15</v>
      </c>
      <c r="AC1652">
        <v>15</v>
      </c>
      <c r="AD1652" t="s">
        <v>79</v>
      </c>
      <c r="AE1652" t="s">
        <v>80</v>
      </c>
      <c r="AF1652">
        <v>40</v>
      </c>
      <c r="AG1652" s="4">
        <v>0.54166666666666663</v>
      </c>
      <c r="AH1652" s="4">
        <v>0.91666666666666663</v>
      </c>
      <c r="AI1652" s="5">
        <v>369.6</v>
      </c>
      <c r="AL1652" t="s">
        <v>81</v>
      </c>
      <c r="AM1652" t="s">
        <v>82</v>
      </c>
      <c r="AO1652" t="s">
        <v>83</v>
      </c>
      <c r="AR1652" t="s">
        <v>82</v>
      </c>
      <c r="AT1652" t="s">
        <v>82</v>
      </c>
      <c r="AW1652" t="s">
        <v>82</v>
      </c>
      <c r="AY1652" t="s">
        <v>2379</v>
      </c>
      <c r="AZ1652" t="s">
        <v>291</v>
      </c>
      <c r="BA1652" t="s">
        <v>783</v>
      </c>
      <c r="BB1652">
        <v>45449</v>
      </c>
      <c r="BC1652" t="s">
        <v>79</v>
      </c>
      <c r="BH1652" t="s">
        <v>26681</v>
      </c>
      <c r="BJ1652">
        <v>311764972</v>
      </c>
    </row>
    <row r="1653" spans="1:62" x14ac:dyDescent="0.25">
      <c r="A1653" t="s">
        <v>34895</v>
      </c>
      <c r="B1653" s="2">
        <v>43479</v>
      </c>
      <c r="C1653" t="s">
        <v>63</v>
      </c>
      <c r="D1653" s="3">
        <v>43469.48997599537</v>
      </c>
      <c r="E1653" t="s">
        <v>91</v>
      </c>
      <c r="H1653" t="s">
        <v>34896</v>
      </c>
      <c r="I1653" t="s">
        <v>67</v>
      </c>
      <c r="J1653" t="s">
        <v>15130</v>
      </c>
      <c r="K1653" t="s">
        <v>67</v>
      </c>
      <c r="L1653" t="s">
        <v>14696</v>
      </c>
      <c r="M1653" t="s">
        <v>197</v>
      </c>
      <c r="N1653">
        <v>50208</v>
      </c>
      <c r="O1653" t="s">
        <v>70</v>
      </c>
      <c r="P1653" t="s">
        <v>67</v>
      </c>
      <c r="Q1653" t="s">
        <v>34897</v>
      </c>
      <c r="S1653" t="s">
        <v>72</v>
      </c>
      <c r="T1653" t="s">
        <v>34704</v>
      </c>
      <c r="U1653" t="s">
        <v>12045</v>
      </c>
      <c r="V1653" t="s">
        <v>12046</v>
      </c>
      <c r="W1653" t="s">
        <v>197</v>
      </c>
      <c r="X1653" t="s">
        <v>15117</v>
      </c>
      <c r="Y1653" t="str">
        <f>"47-3012"</f>
        <v>47-3012</v>
      </c>
      <c r="Z1653" t="s">
        <v>1540</v>
      </c>
      <c r="AA1653">
        <v>238110</v>
      </c>
      <c r="AB1653">
        <v>12</v>
      </c>
      <c r="AD1653" t="s">
        <v>79</v>
      </c>
      <c r="AE1653" t="s">
        <v>80</v>
      </c>
      <c r="AF1653">
        <v>40</v>
      </c>
      <c r="AG1653" s="4">
        <v>0.29166666666666669</v>
      </c>
      <c r="AH1653" s="4">
        <v>0.70833333333333337</v>
      </c>
      <c r="AI1653" s="5">
        <v>13.37</v>
      </c>
      <c r="AJ1653">
        <v>20.059999999999999</v>
      </c>
      <c r="AL1653" t="s">
        <v>81</v>
      </c>
      <c r="AM1653" t="s">
        <v>82</v>
      </c>
      <c r="AO1653" t="s">
        <v>83</v>
      </c>
      <c r="AP1653" t="s">
        <v>67</v>
      </c>
      <c r="AQ1653" t="s">
        <v>67</v>
      </c>
      <c r="AR1653" t="s">
        <v>82</v>
      </c>
      <c r="AT1653" t="s">
        <v>82</v>
      </c>
      <c r="AW1653" t="s">
        <v>72</v>
      </c>
      <c r="AX1653">
        <v>2</v>
      </c>
      <c r="AY1653" t="s">
        <v>5226</v>
      </c>
      <c r="AZ1653" t="s">
        <v>34898</v>
      </c>
      <c r="BA1653" t="s">
        <v>197</v>
      </c>
      <c r="BB1653">
        <v>50309</v>
      </c>
      <c r="BC1653" t="s">
        <v>79</v>
      </c>
      <c r="BH1653" t="s">
        <v>34899</v>
      </c>
      <c r="BI1653" t="s">
        <v>34900</v>
      </c>
      <c r="BJ1653">
        <v>391870523</v>
      </c>
    </row>
    <row r="1654" spans="1:62" x14ac:dyDescent="0.25">
      <c r="A1654" t="s">
        <v>11431</v>
      </c>
      <c r="B1654" s="2">
        <v>43480</v>
      </c>
      <c r="C1654" t="s">
        <v>63</v>
      </c>
      <c r="D1654" s="3">
        <v>43445.227198321758</v>
      </c>
      <c r="E1654" t="s">
        <v>117</v>
      </c>
      <c r="H1654" t="s">
        <v>11432</v>
      </c>
      <c r="I1654" t="s">
        <v>67</v>
      </c>
      <c r="J1654" t="s">
        <v>11433</v>
      </c>
      <c r="K1654" t="s">
        <v>11434</v>
      </c>
      <c r="L1654" t="s">
        <v>1588</v>
      </c>
      <c r="M1654" t="s">
        <v>1612</v>
      </c>
      <c r="N1654">
        <v>83001</v>
      </c>
      <c r="O1654" t="s">
        <v>70</v>
      </c>
      <c r="P1654" t="s">
        <v>67</v>
      </c>
      <c r="Q1654" t="s">
        <v>11435</v>
      </c>
      <c r="S1654" t="s">
        <v>72</v>
      </c>
      <c r="T1654" t="s">
        <v>938</v>
      </c>
      <c r="U1654" t="s">
        <v>939</v>
      </c>
      <c r="V1654" t="s">
        <v>998</v>
      </c>
      <c r="W1654" t="s">
        <v>774</v>
      </c>
      <c r="X1654" t="s">
        <v>11436</v>
      </c>
      <c r="Y1654" t="str">
        <f>"37-3011"</f>
        <v>37-3011</v>
      </c>
      <c r="Z1654" t="s">
        <v>94</v>
      </c>
      <c r="AA1654">
        <v>561730</v>
      </c>
      <c r="AB1654">
        <v>5</v>
      </c>
      <c r="AD1654" t="s">
        <v>79</v>
      </c>
      <c r="AE1654" t="s">
        <v>80</v>
      </c>
      <c r="AF1654">
        <v>40</v>
      </c>
      <c r="AG1654" s="4">
        <v>0.35416666666666669</v>
      </c>
      <c r="AH1654" s="4">
        <v>0.70833333333333337</v>
      </c>
      <c r="AI1654" s="5">
        <v>21.55</v>
      </c>
      <c r="AL1654" t="s">
        <v>81</v>
      </c>
      <c r="AM1654" t="s">
        <v>82</v>
      </c>
      <c r="AO1654" t="s">
        <v>83</v>
      </c>
      <c r="AP1654" t="s">
        <v>67</v>
      </c>
      <c r="AQ1654" t="s">
        <v>67</v>
      </c>
      <c r="AR1654" t="s">
        <v>82</v>
      </c>
      <c r="AT1654" t="s">
        <v>82</v>
      </c>
      <c r="AW1654" t="s">
        <v>82</v>
      </c>
      <c r="AY1654" t="s">
        <v>1588</v>
      </c>
      <c r="AZ1654" t="s">
        <v>1760</v>
      </c>
      <c r="BA1654" t="s">
        <v>1612</v>
      </c>
      <c r="BB1654">
        <v>83001</v>
      </c>
      <c r="BC1654" t="s">
        <v>79</v>
      </c>
      <c r="BH1654" t="s">
        <v>11437</v>
      </c>
      <c r="BI1654" t="s">
        <v>67</v>
      </c>
      <c r="BJ1654">
        <v>830304406</v>
      </c>
    </row>
    <row r="1655" spans="1:62" x14ac:dyDescent="0.25">
      <c r="A1655" t="s">
        <v>11596</v>
      </c>
      <c r="B1655" s="2">
        <v>43480</v>
      </c>
      <c r="C1655" t="s">
        <v>63</v>
      </c>
      <c r="D1655" s="3">
        <v>43410.629096064818</v>
      </c>
      <c r="E1655" t="s">
        <v>64</v>
      </c>
      <c r="F1655" s="2">
        <v>43485</v>
      </c>
      <c r="G1655" s="2">
        <v>43738</v>
      </c>
      <c r="H1655" t="s">
        <v>11597</v>
      </c>
      <c r="J1655" t="s">
        <v>11598</v>
      </c>
      <c r="L1655" t="s">
        <v>11599</v>
      </c>
      <c r="M1655" t="s">
        <v>649</v>
      </c>
      <c r="N1655">
        <v>85546</v>
      </c>
      <c r="O1655" t="s">
        <v>70</v>
      </c>
      <c r="Q1655" t="s">
        <v>11600</v>
      </c>
      <c r="S1655" t="s">
        <v>82</v>
      </c>
      <c r="U1655" t="s">
        <v>92</v>
      </c>
      <c r="X1655" t="s">
        <v>11601</v>
      </c>
      <c r="Y1655" t="str">
        <f>"51-9122"</f>
        <v>51-9122</v>
      </c>
      <c r="Z1655" t="s">
        <v>11602</v>
      </c>
      <c r="AA1655">
        <v>238320</v>
      </c>
      <c r="AB1655">
        <v>10</v>
      </c>
      <c r="AC1655">
        <v>10</v>
      </c>
      <c r="AD1655" t="s">
        <v>79</v>
      </c>
      <c r="AE1655" t="s">
        <v>95</v>
      </c>
      <c r="AF1655">
        <v>40</v>
      </c>
      <c r="AG1655" s="4">
        <v>0.33333333333333331</v>
      </c>
      <c r="AH1655" s="4">
        <v>0.66666666666666663</v>
      </c>
      <c r="AI1655" s="5">
        <v>20.22</v>
      </c>
      <c r="AJ1655">
        <v>30.33</v>
      </c>
      <c r="AK1655">
        <v>30.33</v>
      </c>
      <c r="AL1655" t="s">
        <v>81</v>
      </c>
      <c r="AM1655" t="s">
        <v>82</v>
      </c>
      <c r="AO1655" t="s">
        <v>83</v>
      </c>
      <c r="AR1655" t="s">
        <v>82</v>
      </c>
      <c r="AT1655" t="s">
        <v>82</v>
      </c>
      <c r="AW1655" t="s">
        <v>72</v>
      </c>
      <c r="AX1655">
        <v>3</v>
      </c>
      <c r="AY1655" t="s">
        <v>11603</v>
      </c>
      <c r="AZ1655" t="s">
        <v>5142</v>
      </c>
      <c r="BA1655" t="s">
        <v>649</v>
      </c>
      <c r="BB1655">
        <v>85546</v>
      </c>
      <c r="BC1655" t="s">
        <v>87</v>
      </c>
      <c r="BH1655" t="s">
        <v>11604</v>
      </c>
      <c r="BJ1655">
        <v>371709793</v>
      </c>
    </row>
    <row r="1656" spans="1:62" x14ac:dyDescent="0.25">
      <c r="A1656" t="s">
        <v>12858</v>
      </c>
      <c r="B1656" s="2">
        <v>43480</v>
      </c>
      <c r="C1656" t="s">
        <v>63</v>
      </c>
      <c r="D1656" s="3">
        <v>43419.808129097219</v>
      </c>
      <c r="E1656" t="s">
        <v>64</v>
      </c>
      <c r="F1656" s="2">
        <v>43496</v>
      </c>
      <c r="G1656" s="2">
        <v>43860</v>
      </c>
      <c r="H1656" t="s">
        <v>12840</v>
      </c>
      <c r="I1656" t="s">
        <v>12841</v>
      </c>
      <c r="J1656" t="s">
        <v>12859</v>
      </c>
      <c r="L1656" t="s">
        <v>7468</v>
      </c>
      <c r="M1656" t="s">
        <v>7460</v>
      </c>
      <c r="N1656">
        <v>96950</v>
      </c>
      <c r="O1656" t="s">
        <v>70</v>
      </c>
      <c r="Q1656" t="s">
        <v>12844</v>
      </c>
      <c r="S1656" t="s">
        <v>72</v>
      </c>
      <c r="T1656" t="s">
        <v>12845</v>
      </c>
      <c r="U1656" t="s">
        <v>12846</v>
      </c>
      <c r="V1656" t="s">
        <v>7459</v>
      </c>
      <c r="W1656" t="s">
        <v>7460</v>
      </c>
      <c r="X1656" t="s">
        <v>12860</v>
      </c>
      <c r="Y1656" t="str">
        <f>"47-2221"</f>
        <v>47-2221</v>
      </c>
      <c r="Z1656" t="s">
        <v>1169</v>
      </c>
      <c r="AA1656">
        <v>721120</v>
      </c>
      <c r="AB1656">
        <v>40</v>
      </c>
      <c r="AC1656">
        <v>40</v>
      </c>
      <c r="AD1656" t="s">
        <v>79</v>
      </c>
      <c r="AE1656" t="s">
        <v>599</v>
      </c>
      <c r="AF1656">
        <v>35</v>
      </c>
      <c r="AG1656" s="4">
        <v>4.1666666666666664E-2</v>
      </c>
      <c r="AH1656" s="4">
        <v>0.54166666666666663</v>
      </c>
      <c r="AI1656" s="5">
        <v>14.55</v>
      </c>
      <c r="AJ1656">
        <v>21.83</v>
      </c>
      <c r="AK1656">
        <v>21.83</v>
      </c>
      <c r="AL1656" t="s">
        <v>81</v>
      </c>
      <c r="AM1656" t="s">
        <v>82</v>
      </c>
      <c r="AO1656" t="s">
        <v>83</v>
      </c>
      <c r="AR1656" t="s">
        <v>82</v>
      </c>
      <c r="AT1656" t="s">
        <v>82</v>
      </c>
      <c r="AW1656" t="s">
        <v>72</v>
      </c>
      <c r="AX1656">
        <v>12</v>
      </c>
      <c r="AY1656" t="s">
        <v>7468</v>
      </c>
      <c r="AZ1656" t="s">
        <v>12847</v>
      </c>
      <c r="BA1656" t="s">
        <v>7460</v>
      </c>
      <c r="BB1656">
        <v>96950</v>
      </c>
      <c r="BC1656" t="s">
        <v>87</v>
      </c>
      <c r="BH1656" t="s">
        <v>12841</v>
      </c>
      <c r="BI1656" t="s">
        <v>12848</v>
      </c>
      <c r="BJ1656">
        <v>660822760</v>
      </c>
    </row>
    <row r="1657" spans="1:62" x14ac:dyDescent="0.25">
      <c r="A1657" t="s">
        <v>13025</v>
      </c>
      <c r="B1657" s="2">
        <v>43480</v>
      </c>
      <c r="C1657" t="s">
        <v>63</v>
      </c>
      <c r="D1657" s="3">
        <v>43419.809740266202</v>
      </c>
      <c r="E1657" t="s">
        <v>282</v>
      </c>
      <c r="F1657" s="2">
        <v>43496</v>
      </c>
      <c r="G1657" s="2">
        <v>43860</v>
      </c>
      <c r="H1657" t="s">
        <v>12840</v>
      </c>
      <c r="I1657" t="s">
        <v>12841</v>
      </c>
      <c r="J1657" t="s">
        <v>12859</v>
      </c>
      <c r="L1657" t="s">
        <v>7468</v>
      </c>
      <c r="M1657" t="s">
        <v>7460</v>
      </c>
      <c r="N1657">
        <v>96950</v>
      </c>
      <c r="O1657" t="s">
        <v>70</v>
      </c>
      <c r="Q1657" t="s">
        <v>12844</v>
      </c>
      <c r="S1657" t="s">
        <v>72</v>
      </c>
      <c r="T1657" t="s">
        <v>12845</v>
      </c>
      <c r="U1657" t="s">
        <v>12846</v>
      </c>
      <c r="V1657" t="s">
        <v>7459</v>
      </c>
      <c r="W1657" t="s">
        <v>7460</v>
      </c>
      <c r="X1657" t="s">
        <v>1008</v>
      </c>
      <c r="Y1657" t="str">
        <f>"51-4121"</f>
        <v>51-4121</v>
      </c>
      <c r="Z1657" t="s">
        <v>993</v>
      </c>
      <c r="AA1657">
        <v>721120</v>
      </c>
      <c r="AB1657">
        <v>300</v>
      </c>
      <c r="AC1657">
        <v>297</v>
      </c>
      <c r="AD1657" t="s">
        <v>79</v>
      </c>
      <c r="AE1657" t="s">
        <v>599</v>
      </c>
      <c r="AF1657">
        <v>35</v>
      </c>
      <c r="AG1657" s="4">
        <v>4.1666666666666664E-2</v>
      </c>
      <c r="AH1657" s="4">
        <v>0.54166666666666663</v>
      </c>
      <c r="AI1657" s="5">
        <v>8.35</v>
      </c>
      <c r="AJ1657">
        <v>12.53</v>
      </c>
      <c r="AL1657" t="s">
        <v>81</v>
      </c>
      <c r="AM1657" t="s">
        <v>82</v>
      </c>
      <c r="AO1657" t="s">
        <v>83</v>
      </c>
      <c r="AR1657" t="s">
        <v>82</v>
      </c>
      <c r="AT1657" t="s">
        <v>82</v>
      </c>
      <c r="AW1657" t="s">
        <v>72</v>
      </c>
      <c r="AX1657">
        <v>24</v>
      </c>
      <c r="AY1657" t="s">
        <v>7468</v>
      </c>
      <c r="AZ1657" t="s">
        <v>12847</v>
      </c>
      <c r="BA1657" t="s">
        <v>7460</v>
      </c>
      <c r="BB1657">
        <v>96950</v>
      </c>
      <c r="BC1657" t="s">
        <v>87</v>
      </c>
      <c r="BH1657" t="s">
        <v>12841</v>
      </c>
      <c r="BI1657" t="s">
        <v>12848</v>
      </c>
      <c r="BJ1657">
        <v>660822760</v>
      </c>
    </row>
    <row r="1658" spans="1:62" x14ac:dyDescent="0.25">
      <c r="A1658" t="s">
        <v>13534</v>
      </c>
      <c r="B1658" s="2">
        <v>43480</v>
      </c>
      <c r="C1658" t="s">
        <v>63</v>
      </c>
      <c r="D1658" s="3">
        <v>43420.573781539351</v>
      </c>
      <c r="E1658" t="s">
        <v>64</v>
      </c>
      <c r="F1658" s="2">
        <v>43500</v>
      </c>
      <c r="G1658" s="2">
        <v>43791</v>
      </c>
      <c r="H1658" t="s">
        <v>13535</v>
      </c>
      <c r="J1658" t="s">
        <v>13536</v>
      </c>
      <c r="L1658" t="s">
        <v>738</v>
      </c>
      <c r="M1658" t="s">
        <v>105</v>
      </c>
      <c r="N1658">
        <v>78758</v>
      </c>
      <c r="O1658" t="s">
        <v>70</v>
      </c>
      <c r="Q1658" t="s">
        <v>13537</v>
      </c>
      <c r="S1658" t="s">
        <v>72</v>
      </c>
      <c r="T1658" t="s">
        <v>11888</v>
      </c>
      <c r="U1658" t="s">
        <v>11889</v>
      </c>
      <c r="V1658" t="s">
        <v>863</v>
      </c>
      <c r="W1658" t="s">
        <v>105</v>
      </c>
      <c r="X1658" t="s">
        <v>13538</v>
      </c>
      <c r="Y1658" t="str">
        <f>"47-2141"</f>
        <v>47-2141</v>
      </c>
      <c r="Z1658" t="s">
        <v>1722</v>
      </c>
      <c r="AA1658">
        <v>238320</v>
      </c>
      <c r="AB1658">
        <v>35</v>
      </c>
      <c r="AC1658">
        <v>35</v>
      </c>
      <c r="AD1658" t="s">
        <v>79</v>
      </c>
      <c r="AE1658" t="s">
        <v>95</v>
      </c>
      <c r="AF1658">
        <v>40</v>
      </c>
      <c r="AG1658" s="4">
        <v>0.29166666666666669</v>
      </c>
      <c r="AH1658" s="4">
        <v>0.64583333333333337</v>
      </c>
      <c r="AI1658" s="5">
        <v>14.59</v>
      </c>
      <c r="AJ1658">
        <v>21.89</v>
      </c>
      <c r="AK1658">
        <v>21.89</v>
      </c>
      <c r="AL1658" t="s">
        <v>81</v>
      </c>
      <c r="AM1658" t="s">
        <v>82</v>
      </c>
      <c r="AO1658" t="s">
        <v>83</v>
      </c>
      <c r="AR1658" t="s">
        <v>82</v>
      </c>
      <c r="AT1658" t="s">
        <v>82</v>
      </c>
      <c r="AW1658" t="s">
        <v>72</v>
      </c>
      <c r="AX1658">
        <v>6</v>
      </c>
      <c r="AY1658" t="s">
        <v>738</v>
      </c>
      <c r="AZ1658" t="s">
        <v>2422</v>
      </c>
      <c r="BA1658" t="s">
        <v>105</v>
      </c>
      <c r="BB1658">
        <v>78758</v>
      </c>
      <c r="BC1658" t="s">
        <v>79</v>
      </c>
      <c r="BH1658" t="s">
        <v>13536</v>
      </c>
      <c r="BJ1658">
        <v>742439030</v>
      </c>
    </row>
    <row r="1659" spans="1:62" x14ac:dyDescent="0.25">
      <c r="A1659" t="s">
        <v>20276</v>
      </c>
      <c r="B1659" s="2">
        <v>43480</v>
      </c>
      <c r="C1659" t="s">
        <v>63</v>
      </c>
      <c r="D1659" s="3">
        <v>43435.304227442131</v>
      </c>
      <c r="E1659" t="s">
        <v>91</v>
      </c>
      <c r="H1659" t="s">
        <v>20277</v>
      </c>
      <c r="J1659" t="s">
        <v>20278</v>
      </c>
      <c r="K1659" t="s">
        <v>20279</v>
      </c>
      <c r="L1659" t="s">
        <v>20280</v>
      </c>
      <c r="M1659" t="s">
        <v>323</v>
      </c>
      <c r="N1659">
        <v>95758</v>
      </c>
      <c r="O1659" t="s">
        <v>70</v>
      </c>
      <c r="Q1659" t="s">
        <v>20281</v>
      </c>
      <c r="S1659" t="s">
        <v>72</v>
      </c>
      <c r="T1659" t="s">
        <v>5156</v>
      </c>
      <c r="U1659" t="s">
        <v>5157</v>
      </c>
      <c r="V1659" t="s">
        <v>5158</v>
      </c>
      <c r="W1659" t="s">
        <v>105</v>
      </c>
      <c r="X1659" t="s">
        <v>5159</v>
      </c>
      <c r="Y1659" t="str">
        <f>"39-3091"</f>
        <v>39-3091</v>
      </c>
      <c r="Z1659" t="s">
        <v>677</v>
      </c>
      <c r="AA1659">
        <v>713990</v>
      </c>
      <c r="AB1659">
        <v>15</v>
      </c>
      <c r="AD1659" t="s">
        <v>79</v>
      </c>
      <c r="AE1659" t="s">
        <v>80</v>
      </c>
      <c r="AF1659">
        <v>40</v>
      </c>
      <c r="AG1659" s="4">
        <v>0.54166666666666663</v>
      </c>
      <c r="AH1659" s="4">
        <v>0.91666666666666663</v>
      </c>
      <c r="AI1659" s="6">
        <v>12</v>
      </c>
      <c r="AL1659" t="s">
        <v>81</v>
      </c>
      <c r="AM1659" t="s">
        <v>82</v>
      </c>
      <c r="AO1659" t="s">
        <v>83</v>
      </c>
      <c r="AR1659" t="s">
        <v>82</v>
      </c>
      <c r="AT1659" t="s">
        <v>82</v>
      </c>
      <c r="AW1659" t="s">
        <v>82</v>
      </c>
      <c r="AY1659" t="s">
        <v>20282</v>
      </c>
      <c r="AZ1659" t="s">
        <v>2428</v>
      </c>
      <c r="BA1659" t="s">
        <v>323</v>
      </c>
      <c r="BB1659">
        <v>95758</v>
      </c>
      <c r="BC1659" t="s">
        <v>79</v>
      </c>
      <c r="BH1659" t="s">
        <v>20283</v>
      </c>
      <c r="BJ1659">
        <v>943359094</v>
      </c>
    </row>
    <row r="1660" spans="1:62" x14ac:dyDescent="0.25">
      <c r="A1660" t="s">
        <v>21031</v>
      </c>
      <c r="B1660" s="2">
        <v>43480</v>
      </c>
      <c r="C1660" t="s">
        <v>63</v>
      </c>
      <c r="D1660" s="3">
        <v>43449.183778553241</v>
      </c>
      <c r="E1660" t="s">
        <v>64</v>
      </c>
      <c r="F1660" s="2">
        <v>43539</v>
      </c>
      <c r="G1660" s="2">
        <v>43814</v>
      </c>
      <c r="H1660" t="s">
        <v>21032</v>
      </c>
      <c r="J1660" t="s">
        <v>21033</v>
      </c>
      <c r="K1660" t="s">
        <v>21034</v>
      </c>
      <c r="L1660" t="s">
        <v>16411</v>
      </c>
      <c r="M1660" t="s">
        <v>1362</v>
      </c>
      <c r="N1660">
        <v>6019</v>
      </c>
      <c r="O1660" t="s">
        <v>70</v>
      </c>
      <c r="Q1660" t="s">
        <v>21035</v>
      </c>
      <c r="S1660" t="s">
        <v>72</v>
      </c>
      <c r="T1660" t="s">
        <v>1755</v>
      </c>
      <c r="U1660" t="s">
        <v>3891</v>
      </c>
      <c r="V1660" t="s">
        <v>3892</v>
      </c>
      <c r="W1660" t="s">
        <v>278</v>
      </c>
      <c r="X1660" t="s">
        <v>106</v>
      </c>
      <c r="Y1660" t="str">
        <f>"37-3011"</f>
        <v>37-3011</v>
      </c>
      <c r="Z1660" t="s">
        <v>94</v>
      </c>
      <c r="AA1660">
        <v>561730</v>
      </c>
      <c r="AB1660">
        <v>8</v>
      </c>
      <c r="AC1660">
        <v>8</v>
      </c>
      <c r="AD1660" t="s">
        <v>79</v>
      </c>
      <c r="AE1660" t="s">
        <v>80</v>
      </c>
      <c r="AF1660">
        <v>40</v>
      </c>
      <c r="AG1660" s="4">
        <v>0.3125</v>
      </c>
      <c r="AH1660" s="4">
        <v>0.66666666666666663</v>
      </c>
      <c r="AI1660" s="5">
        <v>16.93</v>
      </c>
      <c r="AJ1660">
        <v>25.4</v>
      </c>
      <c r="AL1660" t="s">
        <v>81</v>
      </c>
      <c r="AM1660" t="s">
        <v>82</v>
      </c>
      <c r="AO1660" t="s">
        <v>83</v>
      </c>
      <c r="AR1660" t="s">
        <v>82</v>
      </c>
      <c r="AT1660" t="s">
        <v>82</v>
      </c>
      <c r="AW1660" t="s">
        <v>72</v>
      </c>
      <c r="AX1660">
        <v>3</v>
      </c>
      <c r="AY1660" t="s">
        <v>16411</v>
      </c>
      <c r="AZ1660" t="s">
        <v>21036</v>
      </c>
      <c r="BA1660" t="s">
        <v>1362</v>
      </c>
      <c r="BB1660">
        <v>6019</v>
      </c>
      <c r="BC1660" t="s">
        <v>79</v>
      </c>
      <c r="BH1660" t="s">
        <v>21037</v>
      </c>
      <c r="BJ1660">
        <v>61629899</v>
      </c>
    </row>
    <row r="1661" spans="1:62" x14ac:dyDescent="0.25">
      <c r="A1661" t="s">
        <v>25504</v>
      </c>
      <c r="B1661" s="2">
        <v>43480</v>
      </c>
      <c r="C1661" t="s">
        <v>63</v>
      </c>
      <c r="D1661" s="3">
        <v>43451.242877847224</v>
      </c>
      <c r="E1661" t="s">
        <v>91</v>
      </c>
      <c r="H1661" t="s">
        <v>25505</v>
      </c>
      <c r="I1661" t="s">
        <v>67</v>
      </c>
      <c r="J1661" t="s">
        <v>25506</v>
      </c>
      <c r="K1661" t="s">
        <v>67</v>
      </c>
      <c r="L1661" t="s">
        <v>25507</v>
      </c>
      <c r="M1661" t="s">
        <v>1246</v>
      </c>
      <c r="N1661">
        <v>63939</v>
      </c>
      <c r="O1661" t="s">
        <v>70</v>
      </c>
      <c r="Q1661" t="s">
        <v>25508</v>
      </c>
      <c r="S1661" t="s">
        <v>72</v>
      </c>
      <c r="T1661" t="s">
        <v>5156</v>
      </c>
      <c r="U1661" t="s">
        <v>5157</v>
      </c>
      <c r="V1661" t="s">
        <v>5158</v>
      </c>
      <c r="W1661" t="s">
        <v>105</v>
      </c>
      <c r="X1661" t="s">
        <v>677</v>
      </c>
      <c r="Y1661" t="str">
        <f>"39-3091"</f>
        <v>39-3091</v>
      </c>
      <c r="Z1661" t="s">
        <v>677</v>
      </c>
      <c r="AA1661">
        <v>713990</v>
      </c>
      <c r="AB1661">
        <v>25</v>
      </c>
      <c r="AD1661" t="s">
        <v>79</v>
      </c>
      <c r="AE1661" t="s">
        <v>80</v>
      </c>
      <c r="AF1661">
        <v>40</v>
      </c>
      <c r="AG1661" s="4">
        <v>0.54166666666666663</v>
      </c>
      <c r="AH1661" s="4">
        <v>0.91666666666666663</v>
      </c>
      <c r="AI1661" s="5">
        <v>353.2</v>
      </c>
      <c r="AJ1661">
        <v>0</v>
      </c>
      <c r="AK1661">
        <v>0</v>
      </c>
      <c r="AL1661" t="s">
        <v>81</v>
      </c>
      <c r="AM1661" t="s">
        <v>82</v>
      </c>
      <c r="AO1661" t="s">
        <v>83</v>
      </c>
      <c r="AR1661" t="s">
        <v>82</v>
      </c>
      <c r="AT1661" t="s">
        <v>82</v>
      </c>
      <c r="AW1661" t="s">
        <v>82</v>
      </c>
      <c r="AY1661" t="s">
        <v>25509</v>
      </c>
      <c r="AZ1661" t="s">
        <v>25510</v>
      </c>
      <c r="BA1661" t="s">
        <v>1246</v>
      </c>
      <c r="BB1661">
        <v>63939</v>
      </c>
      <c r="BC1661" t="s">
        <v>79</v>
      </c>
      <c r="BH1661" t="s">
        <v>25511</v>
      </c>
      <c r="BI1661" t="s">
        <v>67</v>
      </c>
      <c r="BJ1661">
        <v>680664036</v>
      </c>
    </row>
    <row r="1662" spans="1:62" x14ac:dyDescent="0.25">
      <c r="A1662" t="s">
        <v>25747</v>
      </c>
      <c r="B1662" s="2">
        <v>43480</v>
      </c>
      <c r="C1662" t="s">
        <v>63</v>
      </c>
      <c r="D1662" s="3">
        <v>43453.199301053239</v>
      </c>
      <c r="E1662" t="s">
        <v>64</v>
      </c>
      <c r="F1662" s="2">
        <v>43543</v>
      </c>
      <c r="G1662" s="2">
        <v>43776</v>
      </c>
      <c r="H1662" t="s">
        <v>25748</v>
      </c>
      <c r="I1662" t="s">
        <v>67</v>
      </c>
      <c r="J1662" t="s">
        <v>25749</v>
      </c>
      <c r="K1662" t="s">
        <v>67</v>
      </c>
      <c r="L1662" t="s">
        <v>25750</v>
      </c>
      <c r="M1662" t="s">
        <v>147</v>
      </c>
      <c r="N1662">
        <v>19330</v>
      </c>
      <c r="O1662" t="s">
        <v>70</v>
      </c>
      <c r="Q1662" t="s">
        <v>25751</v>
      </c>
      <c r="S1662" t="s">
        <v>72</v>
      </c>
      <c r="T1662" t="s">
        <v>5156</v>
      </c>
      <c r="U1662" t="s">
        <v>5157</v>
      </c>
      <c r="V1662" t="s">
        <v>5158</v>
      </c>
      <c r="W1662" t="s">
        <v>105</v>
      </c>
      <c r="X1662" t="s">
        <v>677</v>
      </c>
      <c r="Y1662" t="str">
        <f>"39-3091"</f>
        <v>39-3091</v>
      </c>
      <c r="Z1662" t="s">
        <v>677</v>
      </c>
      <c r="AA1662">
        <v>713990</v>
      </c>
      <c r="AB1662">
        <v>10</v>
      </c>
      <c r="AC1662">
        <v>10</v>
      </c>
      <c r="AD1662" t="s">
        <v>79</v>
      </c>
      <c r="AE1662" t="s">
        <v>80</v>
      </c>
      <c r="AF1662">
        <v>40</v>
      </c>
      <c r="AG1662" s="4">
        <v>0.54166666666666663</v>
      </c>
      <c r="AH1662" s="4">
        <v>0.91666666666666663</v>
      </c>
      <c r="AI1662" s="5">
        <v>355.6</v>
      </c>
      <c r="AJ1662">
        <v>0</v>
      </c>
      <c r="AK1662">
        <v>0</v>
      </c>
      <c r="AL1662" t="s">
        <v>81</v>
      </c>
      <c r="AM1662" t="s">
        <v>82</v>
      </c>
      <c r="AO1662" t="s">
        <v>83</v>
      </c>
      <c r="AR1662" t="s">
        <v>82</v>
      </c>
      <c r="AT1662" t="s">
        <v>82</v>
      </c>
      <c r="AW1662" t="s">
        <v>82</v>
      </c>
      <c r="AY1662" t="s">
        <v>25752</v>
      </c>
      <c r="AZ1662" t="s">
        <v>1310</v>
      </c>
      <c r="BA1662" t="s">
        <v>147</v>
      </c>
      <c r="BB1662" t="s">
        <v>1310</v>
      </c>
      <c r="BC1662" t="s">
        <v>79</v>
      </c>
      <c r="BH1662" t="s">
        <v>25753</v>
      </c>
      <c r="BI1662" t="s">
        <v>67</v>
      </c>
      <c r="BJ1662">
        <v>454791476</v>
      </c>
    </row>
    <row r="1663" spans="1:62" x14ac:dyDescent="0.25">
      <c r="A1663" t="s">
        <v>25850</v>
      </c>
      <c r="B1663" s="2">
        <v>43480</v>
      </c>
      <c r="C1663" t="s">
        <v>63</v>
      </c>
      <c r="D1663" s="3">
        <v>43451.246907685185</v>
      </c>
      <c r="E1663" t="s">
        <v>64</v>
      </c>
      <c r="F1663" s="2">
        <v>43541</v>
      </c>
      <c r="G1663" s="2">
        <v>43774</v>
      </c>
      <c r="H1663" t="s">
        <v>25851</v>
      </c>
      <c r="J1663" t="s">
        <v>25852</v>
      </c>
      <c r="L1663" t="s">
        <v>25853</v>
      </c>
      <c r="M1663" t="s">
        <v>147</v>
      </c>
      <c r="N1663">
        <v>18433</v>
      </c>
      <c r="O1663" t="s">
        <v>70</v>
      </c>
      <c r="Q1663" t="s">
        <v>25854</v>
      </c>
      <c r="S1663" t="s">
        <v>72</v>
      </c>
      <c r="T1663" t="s">
        <v>5156</v>
      </c>
      <c r="U1663" t="s">
        <v>5157</v>
      </c>
      <c r="V1663" t="s">
        <v>5158</v>
      </c>
      <c r="W1663" t="s">
        <v>105</v>
      </c>
      <c r="X1663" t="s">
        <v>677</v>
      </c>
      <c r="Y1663" t="str">
        <f>"39-3091"</f>
        <v>39-3091</v>
      </c>
      <c r="Z1663" t="s">
        <v>677</v>
      </c>
      <c r="AA1663">
        <v>713990</v>
      </c>
      <c r="AB1663">
        <v>15</v>
      </c>
      <c r="AC1663">
        <v>15</v>
      </c>
      <c r="AD1663" t="s">
        <v>79</v>
      </c>
      <c r="AE1663" t="s">
        <v>80</v>
      </c>
      <c r="AF1663">
        <v>40</v>
      </c>
      <c r="AG1663" s="4">
        <v>0.54166666666666663</v>
      </c>
      <c r="AH1663" s="4">
        <v>0.91666666666666663</v>
      </c>
      <c r="AI1663" s="6">
        <v>342</v>
      </c>
      <c r="AJ1663">
        <v>0</v>
      </c>
      <c r="AK1663">
        <v>0</v>
      </c>
      <c r="AL1663" t="s">
        <v>81</v>
      </c>
      <c r="AM1663" t="s">
        <v>82</v>
      </c>
      <c r="AO1663" t="s">
        <v>83</v>
      </c>
      <c r="AR1663" t="s">
        <v>82</v>
      </c>
      <c r="AT1663" t="s">
        <v>82</v>
      </c>
      <c r="AW1663" t="s">
        <v>82</v>
      </c>
      <c r="AY1663" t="s">
        <v>25855</v>
      </c>
      <c r="AZ1663" t="s">
        <v>231</v>
      </c>
      <c r="BA1663" t="s">
        <v>147</v>
      </c>
      <c r="BB1663">
        <v>18433</v>
      </c>
      <c r="BC1663" t="s">
        <v>79</v>
      </c>
      <c r="BH1663" t="s">
        <v>25856</v>
      </c>
      <c r="BI1663" t="s">
        <v>67</v>
      </c>
      <c r="BJ1663">
        <v>814661289</v>
      </c>
    </row>
    <row r="1664" spans="1:62" x14ac:dyDescent="0.25">
      <c r="A1664" t="s">
        <v>34020</v>
      </c>
      <c r="B1664" s="2">
        <v>43480</v>
      </c>
      <c r="C1664" t="s">
        <v>63</v>
      </c>
      <c r="D1664" s="3">
        <v>43465.144664756946</v>
      </c>
      <c r="E1664" t="s">
        <v>117</v>
      </c>
      <c r="H1664" t="s">
        <v>12438</v>
      </c>
      <c r="I1664" t="s">
        <v>67</v>
      </c>
      <c r="J1664" t="s">
        <v>12439</v>
      </c>
      <c r="K1664" t="s">
        <v>12440</v>
      </c>
      <c r="L1664" t="s">
        <v>12441</v>
      </c>
      <c r="M1664" t="s">
        <v>105</v>
      </c>
      <c r="N1664">
        <v>75081</v>
      </c>
      <c r="O1664" t="s">
        <v>70</v>
      </c>
      <c r="P1664" t="s">
        <v>67</v>
      </c>
      <c r="Q1664" t="s">
        <v>12442</v>
      </c>
      <c r="S1664" t="s">
        <v>82</v>
      </c>
      <c r="U1664" t="s">
        <v>92</v>
      </c>
      <c r="X1664" t="s">
        <v>12443</v>
      </c>
      <c r="Y1664" t="str">
        <f>"49-2021"</f>
        <v>49-2021</v>
      </c>
      <c r="Z1664" t="s">
        <v>12444</v>
      </c>
      <c r="AA1664">
        <v>517212</v>
      </c>
      <c r="AB1664">
        <v>10</v>
      </c>
      <c r="AD1664" t="s">
        <v>79</v>
      </c>
      <c r="AE1664" t="s">
        <v>95</v>
      </c>
      <c r="AF1664">
        <v>40</v>
      </c>
      <c r="AG1664" s="4">
        <v>0.27083333333333331</v>
      </c>
      <c r="AH1664" s="4">
        <v>0.79166666666666663</v>
      </c>
      <c r="AI1664" s="5">
        <v>33.17</v>
      </c>
      <c r="AJ1664">
        <v>49.76</v>
      </c>
      <c r="AL1664" t="s">
        <v>81</v>
      </c>
      <c r="AM1664" t="s">
        <v>82</v>
      </c>
      <c r="AO1664" t="s">
        <v>213</v>
      </c>
      <c r="AR1664" t="s">
        <v>82</v>
      </c>
      <c r="AT1664" t="s">
        <v>82</v>
      </c>
      <c r="AW1664" t="s">
        <v>72</v>
      </c>
      <c r="AX1664">
        <v>36</v>
      </c>
      <c r="AY1664" t="s">
        <v>12445</v>
      </c>
      <c r="AZ1664" t="s">
        <v>1225</v>
      </c>
      <c r="BA1664" t="s">
        <v>105</v>
      </c>
      <c r="BB1664">
        <v>75081</v>
      </c>
      <c r="BC1664" t="s">
        <v>79</v>
      </c>
      <c r="BH1664" t="s">
        <v>12446</v>
      </c>
      <c r="BI1664" t="s">
        <v>12447</v>
      </c>
      <c r="BJ1664">
        <v>830437094</v>
      </c>
    </row>
    <row r="1665" spans="1:62" x14ac:dyDescent="0.25">
      <c r="A1665" t="s">
        <v>11958</v>
      </c>
      <c r="B1665" s="2">
        <v>43481</v>
      </c>
      <c r="C1665" t="s">
        <v>63</v>
      </c>
      <c r="D1665" s="3">
        <v>43453.192730879629</v>
      </c>
      <c r="E1665" t="s">
        <v>64</v>
      </c>
      <c r="F1665" s="2">
        <v>43539</v>
      </c>
      <c r="G1665" s="2">
        <v>43819</v>
      </c>
      <c r="H1665" t="s">
        <v>11959</v>
      </c>
      <c r="J1665" t="s">
        <v>11960</v>
      </c>
      <c r="L1665" t="s">
        <v>11961</v>
      </c>
      <c r="M1665" t="s">
        <v>69</v>
      </c>
      <c r="N1665">
        <v>41139</v>
      </c>
      <c r="O1665" t="s">
        <v>70</v>
      </c>
      <c r="Q1665" t="s">
        <v>11962</v>
      </c>
      <c r="S1665" t="s">
        <v>72</v>
      </c>
      <c r="T1665" t="s">
        <v>102</v>
      </c>
      <c r="U1665" t="s">
        <v>1425</v>
      </c>
      <c r="V1665" t="s">
        <v>1426</v>
      </c>
      <c r="W1665" t="s">
        <v>105</v>
      </c>
      <c r="X1665" t="s">
        <v>11963</v>
      </c>
      <c r="Y1665" t="str">
        <f>"37-3011"</f>
        <v>37-3011</v>
      </c>
      <c r="Z1665" t="s">
        <v>94</v>
      </c>
      <c r="AA1665">
        <v>561730</v>
      </c>
      <c r="AB1665">
        <v>10</v>
      </c>
      <c r="AC1665">
        <v>10</v>
      </c>
      <c r="AD1665" t="s">
        <v>79</v>
      </c>
      <c r="AE1665" t="s">
        <v>95</v>
      </c>
      <c r="AF1665">
        <v>35</v>
      </c>
      <c r="AG1665" s="4">
        <v>0.3125</v>
      </c>
      <c r="AH1665" s="4">
        <v>0.6875</v>
      </c>
      <c r="AI1665" s="5">
        <v>12.2</v>
      </c>
      <c r="AJ1665">
        <v>18.3</v>
      </c>
      <c r="AL1665" t="s">
        <v>81</v>
      </c>
      <c r="AM1665" t="s">
        <v>82</v>
      </c>
      <c r="AO1665" t="s">
        <v>83</v>
      </c>
      <c r="AR1665" t="s">
        <v>82</v>
      </c>
      <c r="AT1665" t="s">
        <v>82</v>
      </c>
      <c r="AW1665" t="s">
        <v>72</v>
      </c>
      <c r="AX1665">
        <v>3</v>
      </c>
      <c r="AY1665" t="s">
        <v>11961</v>
      </c>
      <c r="AZ1665" t="s">
        <v>11964</v>
      </c>
      <c r="BA1665" t="s">
        <v>69</v>
      </c>
      <c r="BB1665">
        <v>41139</v>
      </c>
      <c r="BC1665" t="s">
        <v>79</v>
      </c>
      <c r="BH1665" t="s">
        <v>11960</v>
      </c>
      <c r="BJ1665">
        <v>611346455</v>
      </c>
    </row>
    <row r="1666" spans="1:62" x14ac:dyDescent="0.25">
      <c r="A1666" t="s">
        <v>16098</v>
      </c>
      <c r="B1666" s="2">
        <v>43481</v>
      </c>
      <c r="C1666" t="s">
        <v>63</v>
      </c>
      <c r="D1666" s="3">
        <v>43449.38777361111</v>
      </c>
      <c r="E1666" t="s">
        <v>64</v>
      </c>
      <c r="F1666" s="2">
        <v>43539</v>
      </c>
      <c r="G1666" s="2">
        <v>43814</v>
      </c>
      <c r="H1666" t="s">
        <v>16099</v>
      </c>
      <c r="J1666" t="s">
        <v>16100</v>
      </c>
      <c r="L1666" t="s">
        <v>16101</v>
      </c>
      <c r="M1666" t="s">
        <v>278</v>
      </c>
      <c r="N1666">
        <v>24060</v>
      </c>
      <c r="O1666" t="s">
        <v>70</v>
      </c>
      <c r="Q1666" t="s">
        <v>16102</v>
      </c>
      <c r="S1666" t="s">
        <v>72</v>
      </c>
      <c r="T1666" t="s">
        <v>1755</v>
      </c>
      <c r="U1666" t="s">
        <v>5811</v>
      </c>
      <c r="V1666" t="s">
        <v>1882</v>
      </c>
      <c r="W1666" t="s">
        <v>278</v>
      </c>
      <c r="X1666" t="s">
        <v>3995</v>
      </c>
      <c r="Y1666" t="str">
        <f>"47-3016"</f>
        <v>47-3016</v>
      </c>
      <c r="Z1666" t="s">
        <v>3995</v>
      </c>
      <c r="AA1666">
        <v>238160</v>
      </c>
      <c r="AB1666">
        <v>9</v>
      </c>
      <c r="AC1666">
        <v>9</v>
      </c>
      <c r="AD1666" t="s">
        <v>79</v>
      </c>
      <c r="AE1666" t="s">
        <v>95</v>
      </c>
      <c r="AF1666">
        <v>40</v>
      </c>
      <c r="AG1666" s="4">
        <v>0.33333333333333331</v>
      </c>
      <c r="AH1666" s="4">
        <v>0.6875</v>
      </c>
      <c r="AI1666" s="5">
        <v>13.62</v>
      </c>
      <c r="AJ1666">
        <v>20.43</v>
      </c>
      <c r="AL1666" t="s">
        <v>81</v>
      </c>
      <c r="AM1666" t="s">
        <v>82</v>
      </c>
      <c r="AO1666" t="s">
        <v>83</v>
      </c>
      <c r="AR1666" t="s">
        <v>82</v>
      </c>
      <c r="AT1666" t="s">
        <v>82</v>
      </c>
      <c r="AW1666" t="s">
        <v>72</v>
      </c>
      <c r="AX1666">
        <v>3</v>
      </c>
      <c r="AY1666" t="s">
        <v>16101</v>
      </c>
      <c r="AZ1666" t="s">
        <v>291</v>
      </c>
      <c r="BA1666" t="s">
        <v>278</v>
      </c>
      <c r="BB1666">
        <v>24060</v>
      </c>
      <c r="BC1666" t="s">
        <v>79</v>
      </c>
      <c r="BH1666" t="s">
        <v>16103</v>
      </c>
      <c r="BJ1666">
        <v>541714505</v>
      </c>
    </row>
    <row r="1667" spans="1:62" x14ac:dyDescent="0.25">
      <c r="A1667" t="s">
        <v>22507</v>
      </c>
      <c r="B1667" s="2">
        <v>43481</v>
      </c>
      <c r="C1667" t="s">
        <v>63</v>
      </c>
      <c r="D1667" s="3">
        <v>43449.388273402779</v>
      </c>
      <c r="E1667" t="s">
        <v>64</v>
      </c>
      <c r="F1667" s="2">
        <v>43539</v>
      </c>
      <c r="G1667" s="2">
        <v>43809</v>
      </c>
      <c r="H1667" t="s">
        <v>22508</v>
      </c>
      <c r="I1667" t="s">
        <v>22509</v>
      </c>
      <c r="J1667" t="s">
        <v>22510</v>
      </c>
      <c r="L1667" t="s">
        <v>11816</v>
      </c>
      <c r="M1667" t="s">
        <v>2314</v>
      </c>
      <c r="N1667">
        <v>46075</v>
      </c>
      <c r="O1667" t="s">
        <v>70</v>
      </c>
      <c r="Q1667" t="s">
        <v>22511</v>
      </c>
      <c r="S1667" t="s">
        <v>72</v>
      </c>
      <c r="T1667" t="s">
        <v>1755</v>
      </c>
      <c r="U1667" t="s">
        <v>5811</v>
      </c>
      <c r="V1667" t="s">
        <v>1882</v>
      </c>
      <c r="W1667" t="s">
        <v>278</v>
      </c>
      <c r="X1667" t="s">
        <v>106</v>
      </c>
      <c r="Y1667" t="str">
        <f>"37-3011"</f>
        <v>37-3011</v>
      </c>
      <c r="Z1667" t="s">
        <v>94</v>
      </c>
      <c r="AA1667">
        <v>561730</v>
      </c>
      <c r="AB1667">
        <v>7</v>
      </c>
      <c r="AC1667">
        <v>7</v>
      </c>
      <c r="AD1667" t="s">
        <v>79</v>
      </c>
      <c r="AE1667" t="s">
        <v>80</v>
      </c>
      <c r="AF1667">
        <v>40</v>
      </c>
      <c r="AG1667" s="4">
        <v>0.33333333333333331</v>
      </c>
      <c r="AH1667" s="4">
        <v>0.70833333333333337</v>
      </c>
      <c r="AI1667" s="5">
        <v>13.41</v>
      </c>
      <c r="AJ1667">
        <v>20.12</v>
      </c>
      <c r="AL1667" t="s">
        <v>81</v>
      </c>
      <c r="AM1667" t="s">
        <v>82</v>
      </c>
      <c r="AO1667" t="s">
        <v>83</v>
      </c>
      <c r="AR1667" t="s">
        <v>82</v>
      </c>
      <c r="AT1667" t="s">
        <v>82</v>
      </c>
      <c r="AW1667" t="s">
        <v>72</v>
      </c>
      <c r="AX1667">
        <v>3</v>
      </c>
      <c r="AY1667" t="s">
        <v>11816</v>
      </c>
      <c r="AZ1667" t="s">
        <v>528</v>
      </c>
      <c r="BA1667" t="s">
        <v>2314</v>
      </c>
      <c r="BB1667">
        <v>46075</v>
      </c>
      <c r="BC1667" t="s">
        <v>79</v>
      </c>
      <c r="BH1667" t="s">
        <v>22510</v>
      </c>
      <c r="BJ1667">
        <v>680542400</v>
      </c>
    </row>
    <row r="1668" spans="1:62" x14ac:dyDescent="0.25">
      <c r="A1668" t="s">
        <v>22627</v>
      </c>
      <c r="B1668" s="2">
        <v>43481</v>
      </c>
      <c r="C1668" t="s">
        <v>63</v>
      </c>
      <c r="D1668" s="3">
        <v>43472.377190543979</v>
      </c>
      <c r="E1668" t="s">
        <v>91</v>
      </c>
      <c r="H1668" t="s">
        <v>22628</v>
      </c>
      <c r="I1668" t="s">
        <v>22629</v>
      </c>
      <c r="J1668" t="s">
        <v>22630</v>
      </c>
      <c r="K1668" t="s">
        <v>67</v>
      </c>
      <c r="L1668" t="s">
        <v>6873</v>
      </c>
      <c r="M1668" t="s">
        <v>105</v>
      </c>
      <c r="N1668">
        <v>76008</v>
      </c>
      <c r="O1668" t="s">
        <v>70</v>
      </c>
      <c r="P1668" t="s">
        <v>67</v>
      </c>
      <c r="Q1668" t="s">
        <v>22631</v>
      </c>
      <c r="S1668" t="s">
        <v>72</v>
      </c>
      <c r="T1668" t="s">
        <v>22526</v>
      </c>
      <c r="U1668" t="s">
        <v>22527</v>
      </c>
      <c r="V1668" t="s">
        <v>16294</v>
      </c>
      <c r="W1668" t="s">
        <v>105</v>
      </c>
      <c r="X1668" t="s">
        <v>2708</v>
      </c>
      <c r="Y1668" t="str">
        <f>"37-3011"</f>
        <v>37-3011</v>
      </c>
      <c r="Z1668" t="s">
        <v>94</v>
      </c>
      <c r="AA1668">
        <v>56173</v>
      </c>
      <c r="AB1668">
        <v>10</v>
      </c>
      <c r="AD1668" t="s">
        <v>79</v>
      </c>
      <c r="AE1668" t="s">
        <v>95</v>
      </c>
      <c r="AF1668">
        <v>40</v>
      </c>
      <c r="AG1668" s="4">
        <v>0.33333333333333331</v>
      </c>
      <c r="AH1668" s="4">
        <v>0.70833333333333337</v>
      </c>
      <c r="AI1668" s="5">
        <v>12.43</v>
      </c>
      <c r="AL1668" t="s">
        <v>81</v>
      </c>
      <c r="AM1668" t="s">
        <v>82</v>
      </c>
      <c r="AO1668" t="s">
        <v>83</v>
      </c>
      <c r="AP1668" t="s">
        <v>67</v>
      </c>
      <c r="AQ1668" t="s">
        <v>67</v>
      </c>
      <c r="AR1668" t="s">
        <v>82</v>
      </c>
      <c r="AT1668" t="s">
        <v>82</v>
      </c>
      <c r="AW1668" t="s">
        <v>82</v>
      </c>
      <c r="AY1668" t="s">
        <v>6873</v>
      </c>
      <c r="AZ1668" t="s">
        <v>6875</v>
      </c>
      <c r="BA1668" t="s">
        <v>105</v>
      </c>
      <c r="BB1668">
        <v>76008</v>
      </c>
      <c r="BC1668" t="s">
        <v>79</v>
      </c>
      <c r="BH1668" t="s">
        <v>22632</v>
      </c>
      <c r="BI1668" t="s">
        <v>67</v>
      </c>
      <c r="BJ1668">
        <v>464895528</v>
      </c>
    </row>
    <row r="1669" spans="1:62" x14ac:dyDescent="0.25">
      <c r="A1669" t="s">
        <v>25327</v>
      </c>
      <c r="B1669" s="2">
        <v>43481</v>
      </c>
      <c r="C1669" t="s">
        <v>63</v>
      </c>
      <c r="D1669" s="3">
        <v>43451.204304780091</v>
      </c>
      <c r="E1669" t="s">
        <v>64</v>
      </c>
      <c r="F1669" s="2">
        <v>43541</v>
      </c>
      <c r="G1669" s="2">
        <v>43744</v>
      </c>
      <c r="H1669" t="s">
        <v>25328</v>
      </c>
      <c r="I1669" t="s">
        <v>67</v>
      </c>
      <c r="J1669" t="s">
        <v>25329</v>
      </c>
      <c r="K1669" t="s">
        <v>67</v>
      </c>
      <c r="L1669" t="s">
        <v>25330</v>
      </c>
      <c r="M1669" t="s">
        <v>844</v>
      </c>
      <c r="N1669">
        <v>61739</v>
      </c>
      <c r="O1669" t="s">
        <v>70</v>
      </c>
      <c r="P1669" t="s">
        <v>67</v>
      </c>
      <c r="Q1669" t="s">
        <v>25331</v>
      </c>
      <c r="S1669" t="s">
        <v>72</v>
      </c>
      <c r="T1669" t="s">
        <v>5156</v>
      </c>
      <c r="U1669" t="s">
        <v>5157</v>
      </c>
      <c r="V1669" t="s">
        <v>5158</v>
      </c>
      <c r="W1669" t="s">
        <v>105</v>
      </c>
      <c r="X1669" t="s">
        <v>677</v>
      </c>
      <c r="Y1669" t="str">
        <f>"39-3091"</f>
        <v>39-3091</v>
      </c>
      <c r="Z1669" t="s">
        <v>677</v>
      </c>
      <c r="AA1669">
        <v>711190</v>
      </c>
      <c r="AB1669">
        <v>18</v>
      </c>
      <c r="AC1669">
        <v>18</v>
      </c>
      <c r="AD1669" t="s">
        <v>79</v>
      </c>
      <c r="AE1669" t="s">
        <v>80</v>
      </c>
      <c r="AF1669">
        <v>40</v>
      </c>
      <c r="AG1669" s="4">
        <v>0.54166666666666663</v>
      </c>
      <c r="AH1669" s="4">
        <v>0.91666666666666663</v>
      </c>
      <c r="AI1669" s="6">
        <v>404</v>
      </c>
      <c r="AJ1669">
        <v>0</v>
      </c>
      <c r="AK1669">
        <v>0</v>
      </c>
      <c r="AL1669" t="s">
        <v>81</v>
      </c>
      <c r="AM1669" t="s">
        <v>82</v>
      </c>
      <c r="AO1669" t="s">
        <v>83</v>
      </c>
      <c r="AR1669" t="s">
        <v>82</v>
      </c>
      <c r="AT1669" t="s">
        <v>82</v>
      </c>
      <c r="AW1669" t="s">
        <v>82</v>
      </c>
      <c r="AY1669" t="s">
        <v>25332</v>
      </c>
      <c r="AZ1669" t="s">
        <v>25332</v>
      </c>
      <c r="BA1669" t="s">
        <v>844</v>
      </c>
      <c r="BB1669">
        <v>61822</v>
      </c>
      <c r="BC1669" t="s">
        <v>79</v>
      </c>
      <c r="BH1669" t="s">
        <v>25333</v>
      </c>
      <c r="BI1669" t="s">
        <v>67</v>
      </c>
      <c r="BJ1669">
        <v>464016014</v>
      </c>
    </row>
    <row r="1670" spans="1:62" x14ac:dyDescent="0.25">
      <c r="A1670" t="s">
        <v>26745</v>
      </c>
      <c r="B1670" s="2">
        <v>43481</v>
      </c>
      <c r="C1670" t="s">
        <v>63</v>
      </c>
      <c r="D1670" s="3">
        <v>43451.427413344907</v>
      </c>
      <c r="E1670" t="s">
        <v>64</v>
      </c>
      <c r="F1670" s="2">
        <v>43539</v>
      </c>
      <c r="G1670" s="2">
        <v>43769</v>
      </c>
      <c r="H1670" t="s">
        <v>11432</v>
      </c>
      <c r="I1670" t="s">
        <v>67</v>
      </c>
      <c r="J1670" t="s">
        <v>11433</v>
      </c>
      <c r="K1670" t="s">
        <v>11434</v>
      </c>
      <c r="L1670" t="s">
        <v>1588</v>
      </c>
      <c r="M1670" t="s">
        <v>1612</v>
      </c>
      <c r="N1670">
        <v>83001</v>
      </c>
      <c r="O1670" t="s">
        <v>70</v>
      </c>
      <c r="P1670" t="s">
        <v>67</v>
      </c>
      <c r="Q1670" t="s">
        <v>11435</v>
      </c>
      <c r="S1670" t="s">
        <v>72</v>
      </c>
      <c r="T1670" t="s">
        <v>938</v>
      </c>
      <c r="U1670" t="s">
        <v>939</v>
      </c>
      <c r="V1670" t="s">
        <v>998</v>
      </c>
      <c r="W1670" t="s">
        <v>774</v>
      </c>
      <c r="X1670" t="s">
        <v>11436</v>
      </c>
      <c r="Y1670" t="str">
        <f>"37-3011"</f>
        <v>37-3011</v>
      </c>
      <c r="Z1670" t="s">
        <v>94</v>
      </c>
      <c r="AA1670">
        <v>561730</v>
      </c>
      <c r="AB1670">
        <v>5</v>
      </c>
      <c r="AC1670">
        <v>5</v>
      </c>
      <c r="AD1670" t="s">
        <v>79</v>
      </c>
      <c r="AE1670" t="s">
        <v>80</v>
      </c>
      <c r="AF1670">
        <v>40</v>
      </c>
      <c r="AG1670" s="4">
        <v>0.35416666666666669</v>
      </c>
      <c r="AH1670" s="4">
        <v>0.70833333333333337</v>
      </c>
      <c r="AI1670" s="5">
        <v>21.55</v>
      </c>
      <c r="AL1670" t="s">
        <v>81</v>
      </c>
      <c r="AM1670" t="s">
        <v>82</v>
      </c>
      <c r="AO1670" t="s">
        <v>83</v>
      </c>
      <c r="AP1670" t="s">
        <v>67</v>
      </c>
      <c r="AQ1670" t="s">
        <v>67</v>
      </c>
      <c r="AR1670" t="s">
        <v>82</v>
      </c>
      <c r="AT1670" t="s">
        <v>82</v>
      </c>
      <c r="AW1670" t="s">
        <v>82</v>
      </c>
      <c r="AY1670" t="s">
        <v>1588</v>
      </c>
      <c r="AZ1670" t="s">
        <v>1760</v>
      </c>
      <c r="BA1670" t="s">
        <v>1612</v>
      </c>
      <c r="BB1670">
        <v>83001</v>
      </c>
      <c r="BC1670" t="s">
        <v>79</v>
      </c>
      <c r="BH1670" t="s">
        <v>11437</v>
      </c>
      <c r="BI1670" t="s">
        <v>67</v>
      </c>
      <c r="BJ1670">
        <v>830304406</v>
      </c>
    </row>
    <row r="1671" spans="1:62" x14ac:dyDescent="0.25">
      <c r="A1671" t="s">
        <v>34961</v>
      </c>
      <c r="B1671" s="2">
        <v>43481</v>
      </c>
      <c r="C1671" t="s">
        <v>63</v>
      </c>
      <c r="D1671" s="3">
        <v>43469.550966793984</v>
      </c>
      <c r="E1671" t="s">
        <v>117</v>
      </c>
      <c r="H1671" t="s">
        <v>34962</v>
      </c>
      <c r="I1671" t="s">
        <v>13716</v>
      </c>
      <c r="J1671" t="s">
        <v>13717</v>
      </c>
      <c r="L1671" t="s">
        <v>13718</v>
      </c>
      <c r="M1671" t="s">
        <v>1165</v>
      </c>
      <c r="N1671">
        <v>57430</v>
      </c>
      <c r="O1671" t="s">
        <v>70</v>
      </c>
      <c r="P1671" t="s">
        <v>67</v>
      </c>
      <c r="Q1671" t="s">
        <v>13719</v>
      </c>
      <c r="S1671" t="s">
        <v>72</v>
      </c>
      <c r="T1671" t="s">
        <v>34704</v>
      </c>
      <c r="U1671" t="s">
        <v>12045</v>
      </c>
      <c r="V1671" t="s">
        <v>12046</v>
      </c>
      <c r="W1671" t="s">
        <v>197</v>
      </c>
      <c r="X1671" t="s">
        <v>34963</v>
      </c>
      <c r="Y1671" t="str">
        <f>"47-3012"</f>
        <v>47-3012</v>
      </c>
      <c r="Z1671" t="s">
        <v>1540</v>
      </c>
      <c r="AA1671">
        <v>321214</v>
      </c>
      <c r="AB1671">
        <v>10</v>
      </c>
      <c r="AD1671" t="s">
        <v>79</v>
      </c>
      <c r="AE1671" t="s">
        <v>95</v>
      </c>
      <c r="AF1671">
        <v>40</v>
      </c>
      <c r="AG1671" s="4">
        <v>0.29166666666666669</v>
      </c>
      <c r="AH1671" s="4">
        <v>0.6875</v>
      </c>
      <c r="AI1671" s="5">
        <v>13.02</v>
      </c>
      <c r="AJ1671">
        <v>19.53</v>
      </c>
      <c r="AM1671" t="s">
        <v>82</v>
      </c>
      <c r="AO1671" t="s">
        <v>83</v>
      </c>
      <c r="AP1671" t="s">
        <v>67</v>
      </c>
      <c r="AQ1671" t="s">
        <v>67</v>
      </c>
      <c r="AR1671" t="s">
        <v>82</v>
      </c>
      <c r="AT1671" t="s">
        <v>82</v>
      </c>
      <c r="AW1671" t="s">
        <v>82</v>
      </c>
      <c r="AY1671" t="s">
        <v>13718</v>
      </c>
      <c r="AZ1671" t="s">
        <v>13368</v>
      </c>
      <c r="BA1671" t="s">
        <v>1165</v>
      </c>
      <c r="BB1671">
        <v>57430</v>
      </c>
      <c r="BC1671" t="s">
        <v>87</v>
      </c>
      <c r="BD1671" t="s">
        <v>67</v>
      </c>
      <c r="BE1671" t="s">
        <v>67</v>
      </c>
      <c r="BH1671" t="s">
        <v>13717</v>
      </c>
      <c r="BJ1671">
        <v>475345486</v>
      </c>
    </row>
    <row r="1672" spans="1:62" x14ac:dyDescent="0.25">
      <c r="A1672" t="s">
        <v>3710</v>
      </c>
      <c r="B1672" s="2">
        <v>43482</v>
      </c>
      <c r="C1672" t="s">
        <v>63</v>
      </c>
      <c r="D1672" s="3">
        <v>43452.18439072917</v>
      </c>
      <c r="E1672" t="s">
        <v>64</v>
      </c>
      <c r="F1672" s="2">
        <v>43542</v>
      </c>
      <c r="G1672" s="2">
        <v>43821</v>
      </c>
      <c r="H1672" t="s">
        <v>3711</v>
      </c>
      <c r="I1672" t="s">
        <v>3712</v>
      </c>
      <c r="J1672" t="s">
        <v>3713</v>
      </c>
      <c r="K1672" t="s">
        <v>3714</v>
      </c>
      <c r="L1672" t="s">
        <v>3715</v>
      </c>
      <c r="M1672" t="s">
        <v>100</v>
      </c>
      <c r="N1672">
        <v>27502</v>
      </c>
      <c r="O1672" t="s">
        <v>70</v>
      </c>
      <c r="Q1672" t="s">
        <v>3716</v>
      </c>
      <c r="S1672" t="s">
        <v>72</v>
      </c>
      <c r="T1672" t="s">
        <v>2824</v>
      </c>
      <c r="U1672" t="s">
        <v>3717</v>
      </c>
      <c r="V1672" t="s">
        <v>642</v>
      </c>
      <c r="W1672" t="s">
        <v>105</v>
      </c>
      <c r="X1672" t="s">
        <v>3718</v>
      </c>
      <c r="Y1672" t="str">
        <f>"37-2011"</f>
        <v>37-2011</v>
      </c>
      <c r="Z1672" t="s">
        <v>424</v>
      </c>
      <c r="AA1672">
        <v>561720</v>
      </c>
      <c r="AB1672">
        <v>45</v>
      </c>
      <c r="AC1672">
        <v>45</v>
      </c>
      <c r="AD1672" t="s">
        <v>79</v>
      </c>
      <c r="AE1672" t="s">
        <v>95</v>
      </c>
      <c r="AF1672">
        <v>40</v>
      </c>
      <c r="AG1672" s="4">
        <v>0.29166666666666669</v>
      </c>
      <c r="AH1672" s="4">
        <v>0.66666666666666663</v>
      </c>
      <c r="AI1672" s="5">
        <v>11.71</v>
      </c>
      <c r="AJ1672">
        <v>17.57</v>
      </c>
      <c r="AK1672">
        <v>29.7</v>
      </c>
      <c r="AL1672" t="s">
        <v>81</v>
      </c>
      <c r="AM1672" t="s">
        <v>82</v>
      </c>
      <c r="AO1672" t="s">
        <v>83</v>
      </c>
      <c r="AR1672" t="s">
        <v>82</v>
      </c>
      <c r="AT1672" t="s">
        <v>82</v>
      </c>
      <c r="AW1672" t="s">
        <v>82</v>
      </c>
      <c r="AY1672" t="s">
        <v>3715</v>
      </c>
      <c r="AZ1672" t="s">
        <v>2805</v>
      </c>
      <c r="BA1672" t="s">
        <v>100</v>
      </c>
      <c r="BB1672">
        <v>27502</v>
      </c>
      <c r="BC1672" t="s">
        <v>79</v>
      </c>
      <c r="BH1672" t="s">
        <v>3719</v>
      </c>
      <c r="BJ1672">
        <v>561588740</v>
      </c>
    </row>
    <row r="1673" spans="1:62" x14ac:dyDescent="0.25">
      <c r="A1673" t="s">
        <v>12896</v>
      </c>
      <c r="B1673" s="2">
        <v>43482</v>
      </c>
      <c r="C1673" t="s">
        <v>63</v>
      </c>
      <c r="D1673" s="3">
        <v>43419.797856458332</v>
      </c>
      <c r="E1673" t="s">
        <v>282</v>
      </c>
      <c r="F1673" s="2">
        <v>43496</v>
      </c>
      <c r="G1673" s="2">
        <v>43860</v>
      </c>
      <c r="H1673" t="s">
        <v>12840</v>
      </c>
      <c r="I1673" t="s">
        <v>12841</v>
      </c>
      <c r="J1673" t="s">
        <v>12859</v>
      </c>
      <c r="L1673" t="s">
        <v>7468</v>
      </c>
      <c r="M1673" t="s">
        <v>7460</v>
      </c>
      <c r="N1673">
        <v>96950</v>
      </c>
      <c r="O1673" t="s">
        <v>70</v>
      </c>
      <c r="Q1673" t="s">
        <v>12844</v>
      </c>
      <c r="S1673" t="s">
        <v>72</v>
      </c>
      <c r="T1673" t="s">
        <v>12845</v>
      </c>
      <c r="U1673" t="s">
        <v>12846</v>
      </c>
      <c r="V1673" t="s">
        <v>7459</v>
      </c>
      <c r="W1673" t="s">
        <v>7460</v>
      </c>
      <c r="X1673" t="s">
        <v>12897</v>
      </c>
      <c r="Y1673" t="str">
        <f>"47-2031"</f>
        <v>47-2031</v>
      </c>
      <c r="Z1673" t="s">
        <v>1508</v>
      </c>
      <c r="AA1673">
        <v>721120</v>
      </c>
      <c r="AB1673">
        <v>450</v>
      </c>
      <c r="AC1673">
        <v>447</v>
      </c>
      <c r="AD1673" t="s">
        <v>79</v>
      </c>
      <c r="AE1673" t="s">
        <v>599</v>
      </c>
      <c r="AF1673">
        <v>35</v>
      </c>
      <c r="AG1673" s="4">
        <v>4.1666666666666664E-2</v>
      </c>
      <c r="AH1673" s="4">
        <v>0.625</v>
      </c>
      <c r="AI1673" s="5">
        <v>7.25</v>
      </c>
      <c r="AJ1673">
        <v>10.88</v>
      </c>
      <c r="AL1673" t="s">
        <v>81</v>
      </c>
      <c r="AM1673" t="s">
        <v>82</v>
      </c>
      <c r="AO1673" t="s">
        <v>83</v>
      </c>
      <c r="AR1673" t="s">
        <v>82</v>
      </c>
      <c r="AT1673" t="s">
        <v>82</v>
      </c>
      <c r="AW1673" t="s">
        <v>72</v>
      </c>
      <c r="AX1673">
        <v>12</v>
      </c>
      <c r="AY1673" t="s">
        <v>7468</v>
      </c>
      <c r="AZ1673" t="s">
        <v>12847</v>
      </c>
      <c r="BA1673" t="s">
        <v>7460</v>
      </c>
      <c r="BB1673">
        <v>96950</v>
      </c>
      <c r="BC1673" t="s">
        <v>87</v>
      </c>
      <c r="BH1673" t="s">
        <v>12841</v>
      </c>
      <c r="BI1673" t="s">
        <v>12848</v>
      </c>
      <c r="BJ1673">
        <v>660822760</v>
      </c>
    </row>
    <row r="1674" spans="1:62" x14ac:dyDescent="0.25">
      <c r="A1674" t="s">
        <v>13692</v>
      </c>
      <c r="B1674" s="2">
        <v>43482</v>
      </c>
      <c r="C1674" t="s">
        <v>63</v>
      </c>
      <c r="D1674" s="3">
        <v>43434.806952962965</v>
      </c>
      <c r="E1674" t="s">
        <v>64</v>
      </c>
      <c r="F1674" s="2">
        <v>43525</v>
      </c>
      <c r="G1674" s="2">
        <v>43799</v>
      </c>
      <c r="H1674" t="s">
        <v>13693</v>
      </c>
      <c r="I1674" t="s">
        <v>13694</v>
      </c>
      <c r="J1674" t="s">
        <v>13695</v>
      </c>
      <c r="L1674" t="s">
        <v>9477</v>
      </c>
      <c r="M1674" t="s">
        <v>105</v>
      </c>
      <c r="N1674">
        <v>75002</v>
      </c>
      <c r="O1674" t="s">
        <v>70</v>
      </c>
      <c r="Q1674" t="s">
        <v>13696</v>
      </c>
      <c r="S1674" t="s">
        <v>72</v>
      </c>
      <c r="T1674" t="s">
        <v>1917</v>
      </c>
      <c r="U1674" t="s">
        <v>1918</v>
      </c>
      <c r="V1674" t="s">
        <v>1919</v>
      </c>
      <c r="W1674" t="s">
        <v>105</v>
      </c>
      <c r="X1674" t="s">
        <v>106</v>
      </c>
      <c r="Y1674" t="str">
        <f>"37-3011"</f>
        <v>37-3011</v>
      </c>
      <c r="Z1674" t="s">
        <v>94</v>
      </c>
      <c r="AA1674">
        <v>561730</v>
      </c>
      <c r="AB1674">
        <v>17</v>
      </c>
      <c r="AC1674">
        <v>8</v>
      </c>
      <c r="AD1674" t="s">
        <v>79</v>
      </c>
      <c r="AE1674" t="s">
        <v>95</v>
      </c>
      <c r="AF1674">
        <v>40</v>
      </c>
      <c r="AG1674" s="4">
        <v>0.27083333333333331</v>
      </c>
      <c r="AH1674" s="4">
        <v>0.72916666666666663</v>
      </c>
      <c r="AI1674" s="5">
        <v>13.94</v>
      </c>
      <c r="AJ1674">
        <v>20.91</v>
      </c>
      <c r="AL1674" t="s">
        <v>81</v>
      </c>
      <c r="AM1674" t="s">
        <v>82</v>
      </c>
      <c r="AO1674" t="s">
        <v>83</v>
      </c>
      <c r="AR1674" t="s">
        <v>82</v>
      </c>
      <c r="AT1674" t="s">
        <v>82</v>
      </c>
      <c r="AW1674" t="s">
        <v>82</v>
      </c>
      <c r="AY1674" t="s">
        <v>9477</v>
      </c>
      <c r="AZ1674" t="s">
        <v>1594</v>
      </c>
      <c r="BA1674" t="s">
        <v>105</v>
      </c>
      <c r="BB1674">
        <v>75002</v>
      </c>
      <c r="BC1674" t="s">
        <v>79</v>
      </c>
      <c r="BH1674" t="s">
        <v>13695</v>
      </c>
      <c r="BJ1674">
        <v>261630774</v>
      </c>
    </row>
    <row r="1675" spans="1:62" x14ac:dyDescent="0.25">
      <c r="A1675" t="s">
        <v>16826</v>
      </c>
      <c r="B1675" s="2">
        <v>43482</v>
      </c>
      <c r="C1675" t="s">
        <v>63</v>
      </c>
      <c r="D1675" s="3">
        <v>43452.144507986108</v>
      </c>
      <c r="E1675" t="s">
        <v>64</v>
      </c>
      <c r="F1675" s="2">
        <v>43542</v>
      </c>
      <c r="G1675" s="2">
        <v>43814</v>
      </c>
      <c r="H1675" t="s">
        <v>16827</v>
      </c>
      <c r="J1675" t="s">
        <v>16828</v>
      </c>
      <c r="L1675" t="s">
        <v>4368</v>
      </c>
      <c r="M1675" t="s">
        <v>147</v>
      </c>
      <c r="N1675">
        <v>15317</v>
      </c>
      <c r="O1675" t="s">
        <v>70</v>
      </c>
      <c r="Q1675" t="s">
        <v>16829</v>
      </c>
      <c r="S1675" t="s">
        <v>72</v>
      </c>
      <c r="T1675" t="s">
        <v>1755</v>
      </c>
      <c r="U1675" t="s">
        <v>8950</v>
      </c>
      <c r="V1675" t="s">
        <v>1882</v>
      </c>
      <c r="W1675" t="s">
        <v>278</v>
      </c>
      <c r="X1675" t="s">
        <v>1197</v>
      </c>
      <c r="Y1675" t="str">
        <f>"47-2061"</f>
        <v>47-2061</v>
      </c>
      <c r="Z1675" t="s">
        <v>326</v>
      </c>
      <c r="AA1675">
        <v>238110</v>
      </c>
      <c r="AB1675">
        <v>13</v>
      </c>
      <c r="AC1675">
        <v>13</v>
      </c>
      <c r="AD1675" t="s">
        <v>79</v>
      </c>
      <c r="AE1675" t="s">
        <v>95</v>
      </c>
      <c r="AF1675">
        <v>40</v>
      </c>
      <c r="AG1675" s="4">
        <v>0.25</v>
      </c>
      <c r="AH1675" s="4">
        <v>0.60416666666666663</v>
      </c>
      <c r="AI1675" s="5">
        <v>20.04</v>
      </c>
      <c r="AJ1675">
        <v>30.06</v>
      </c>
      <c r="AL1675" t="s">
        <v>81</v>
      </c>
      <c r="AM1675" t="s">
        <v>82</v>
      </c>
      <c r="AO1675" t="s">
        <v>83</v>
      </c>
      <c r="AR1675" t="s">
        <v>82</v>
      </c>
      <c r="AT1675" t="s">
        <v>82</v>
      </c>
      <c r="AW1675" t="s">
        <v>72</v>
      </c>
      <c r="AX1675">
        <v>12</v>
      </c>
      <c r="AY1675" t="s">
        <v>4368</v>
      </c>
      <c r="AZ1675" t="s">
        <v>885</v>
      </c>
      <c r="BA1675" t="s">
        <v>147</v>
      </c>
      <c r="BB1675">
        <v>15317</v>
      </c>
      <c r="BC1675" t="s">
        <v>79</v>
      </c>
      <c r="BH1675" t="s">
        <v>16828</v>
      </c>
      <c r="BJ1675">
        <v>251879619</v>
      </c>
    </row>
    <row r="1676" spans="1:62" x14ac:dyDescent="0.25">
      <c r="A1676" t="s">
        <v>16852</v>
      </c>
      <c r="B1676" s="2">
        <v>43482</v>
      </c>
      <c r="C1676" t="s">
        <v>63</v>
      </c>
      <c r="D1676" s="3">
        <v>43435.179175138888</v>
      </c>
      <c r="E1676" t="s">
        <v>64</v>
      </c>
      <c r="F1676" s="2">
        <v>43525</v>
      </c>
      <c r="G1676" s="2">
        <v>43811</v>
      </c>
      <c r="H1676" t="s">
        <v>16853</v>
      </c>
      <c r="J1676" t="s">
        <v>16854</v>
      </c>
      <c r="L1676" t="s">
        <v>8450</v>
      </c>
      <c r="M1676" t="s">
        <v>147</v>
      </c>
      <c r="N1676">
        <v>19014</v>
      </c>
      <c r="O1676" t="s">
        <v>70</v>
      </c>
      <c r="Q1676" t="s">
        <v>16855</v>
      </c>
      <c r="S1676" t="s">
        <v>72</v>
      </c>
      <c r="T1676" t="s">
        <v>1755</v>
      </c>
      <c r="U1676" t="s">
        <v>8950</v>
      </c>
      <c r="V1676" t="s">
        <v>1882</v>
      </c>
      <c r="W1676" t="s">
        <v>278</v>
      </c>
      <c r="X1676" t="s">
        <v>16856</v>
      </c>
      <c r="Y1676" t="str">
        <f>"47-4091"</f>
        <v>47-4091</v>
      </c>
      <c r="Z1676" t="s">
        <v>3037</v>
      </c>
      <c r="AA1676">
        <v>561730</v>
      </c>
      <c r="AB1676">
        <v>8</v>
      </c>
      <c r="AC1676">
        <v>8</v>
      </c>
      <c r="AD1676" t="s">
        <v>79</v>
      </c>
      <c r="AE1676" t="s">
        <v>95</v>
      </c>
      <c r="AF1676">
        <v>40</v>
      </c>
      <c r="AG1676" s="4">
        <v>0.25</v>
      </c>
      <c r="AH1676" s="4">
        <v>0.60416666666666663</v>
      </c>
      <c r="AI1676" s="5">
        <v>20.059999999999999</v>
      </c>
      <c r="AJ1676">
        <v>30.09</v>
      </c>
      <c r="AL1676" t="s">
        <v>81</v>
      </c>
      <c r="AM1676" t="s">
        <v>82</v>
      </c>
      <c r="AO1676" t="s">
        <v>83</v>
      </c>
      <c r="AR1676" t="s">
        <v>82</v>
      </c>
      <c r="AT1676" t="s">
        <v>82</v>
      </c>
      <c r="AW1676" t="s">
        <v>72</v>
      </c>
      <c r="AX1676">
        <v>3</v>
      </c>
      <c r="AY1676" t="s">
        <v>8450</v>
      </c>
      <c r="AZ1676" t="s">
        <v>1449</v>
      </c>
      <c r="BA1676" t="s">
        <v>147</v>
      </c>
      <c r="BB1676">
        <v>19014</v>
      </c>
      <c r="BC1676" t="s">
        <v>79</v>
      </c>
      <c r="BH1676" t="s">
        <v>16854</v>
      </c>
      <c r="BJ1676">
        <v>261891305</v>
      </c>
    </row>
    <row r="1677" spans="1:62" x14ac:dyDescent="0.25">
      <c r="A1677" t="s">
        <v>20067</v>
      </c>
      <c r="B1677" s="2">
        <v>43482</v>
      </c>
      <c r="C1677" t="s">
        <v>63</v>
      </c>
      <c r="D1677" s="3">
        <v>43460.222422534724</v>
      </c>
      <c r="E1677" t="s">
        <v>64</v>
      </c>
      <c r="F1677" s="2">
        <v>43549</v>
      </c>
      <c r="G1677" s="2">
        <v>43794</v>
      </c>
      <c r="H1677" t="s">
        <v>20068</v>
      </c>
      <c r="J1677" t="s">
        <v>20069</v>
      </c>
      <c r="L1677" t="s">
        <v>15254</v>
      </c>
      <c r="M1677" t="s">
        <v>278</v>
      </c>
      <c r="N1677">
        <v>23185</v>
      </c>
      <c r="O1677" t="s">
        <v>70</v>
      </c>
      <c r="Q1677" t="s">
        <v>20070</v>
      </c>
      <c r="S1677" t="s">
        <v>72</v>
      </c>
      <c r="T1677" t="s">
        <v>1755</v>
      </c>
      <c r="U1677" t="s">
        <v>5811</v>
      </c>
      <c r="V1677" t="s">
        <v>1882</v>
      </c>
      <c r="W1677" t="s">
        <v>278</v>
      </c>
      <c r="X1677" t="s">
        <v>94</v>
      </c>
      <c r="Y1677" t="str">
        <f>"37-3011"</f>
        <v>37-3011</v>
      </c>
      <c r="Z1677" t="s">
        <v>94</v>
      </c>
      <c r="AA1677">
        <v>561730</v>
      </c>
      <c r="AB1677">
        <v>6</v>
      </c>
      <c r="AC1677">
        <v>6</v>
      </c>
      <c r="AD1677" t="s">
        <v>79</v>
      </c>
      <c r="AE1677" t="s">
        <v>95</v>
      </c>
      <c r="AF1677">
        <v>40</v>
      </c>
      <c r="AG1677" s="4">
        <v>0.27083333333333331</v>
      </c>
      <c r="AH1677" s="4">
        <v>0.625</v>
      </c>
      <c r="AI1677" s="5">
        <v>12.46</v>
      </c>
      <c r="AJ1677">
        <v>18.690000000000001</v>
      </c>
      <c r="AL1677" t="s">
        <v>81</v>
      </c>
      <c r="AM1677" t="s">
        <v>82</v>
      </c>
      <c r="AO1677" t="s">
        <v>83</v>
      </c>
      <c r="AR1677" t="s">
        <v>82</v>
      </c>
      <c r="AT1677" t="s">
        <v>82</v>
      </c>
      <c r="AW1677" t="s">
        <v>82</v>
      </c>
      <c r="AY1677" t="s">
        <v>15254</v>
      </c>
      <c r="AZ1677" t="s">
        <v>15256</v>
      </c>
      <c r="BA1677" t="s">
        <v>278</v>
      </c>
      <c r="BB1677">
        <v>23185</v>
      </c>
      <c r="BC1677" t="s">
        <v>87</v>
      </c>
      <c r="BH1677" t="s">
        <v>20069</v>
      </c>
      <c r="BJ1677">
        <v>541579556</v>
      </c>
    </row>
    <row r="1678" spans="1:62" x14ac:dyDescent="0.25">
      <c r="A1678" t="s">
        <v>25202</v>
      </c>
      <c r="B1678" s="2">
        <v>43482</v>
      </c>
      <c r="C1678" t="s">
        <v>63</v>
      </c>
      <c r="D1678" s="3">
        <v>43452.24264689815</v>
      </c>
      <c r="E1678" t="s">
        <v>64</v>
      </c>
      <c r="F1678" s="2">
        <v>43534</v>
      </c>
      <c r="G1678" s="2">
        <v>43814</v>
      </c>
      <c r="H1678" t="s">
        <v>25203</v>
      </c>
      <c r="J1678" t="s">
        <v>25204</v>
      </c>
      <c r="L1678" t="s">
        <v>10543</v>
      </c>
      <c r="M1678" t="s">
        <v>2356</v>
      </c>
      <c r="N1678">
        <v>68701</v>
      </c>
      <c r="O1678" t="s">
        <v>70</v>
      </c>
      <c r="Q1678" t="s">
        <v>25205</v>
      </c>
      <c r="S1678" t="s">
        <v>72</v>
      </c>
      <c r="T1678" t="s">
        <v>1066</v>
      </c>
      <c r="U1678" t="s">
        <v>1067</v>
      </c>
      <c r="V1678" t="s">
        <v>1068</v>
      </c>
      <c r="W1678" t="s">
        <v>1064</v>
      </c>
      <c r="X1678" t="s">
        <v>3299</v>
      </c>
      <c r="Y1678" t="str">
        <f>"37-3011"</f>
        <v>37-3011</v>
      </c>
      <c r="Z1678" t="s">
        <v>94</v>
      </c>
      <c r="AA1678">
        <v>561730</v>
      </c>
      <c r="AB1678">
        <v>3</v>
      </c>
      <c r="AC1678">
        <v>3</v>
      </c>
      <c r="AD1678" t="s">
        <v>79</v>
      </c>
      <c r="AE1678" t="s">
        <v>80</v>
      </c>
      <c r="AF1678">
        <v>40</v>
      </c>
      <c r="AG1678" s="4">
        <v>0.29166666666666669</v>
      </c>
      <c r="AH1678" s="4">
        <v>0.66666666666666663</v>
      </c>
      <c r="AI1678" s="5">
        <v>13.38</v>
      </c>
      <c r="AJ1678">
        <v>20.07</v>
      </c>
      <c r="AL1678" t="s">
        <v>81</v>
      </c>
      <c r="AM1678" t="s">
        <v>82</v>
      </c>
      <c r="AO1678" t="s">
        <v>83</v>
      </c>
      <c r="AR1678" t="s">
        <v>82</v>
      </c>
      <c r="AT1678" t="s">
        <v>82</v>
      </c>
      <c r="AW1678" t="s">
        <v>72</v>
      </c>
      <c r="AX1678">
        <v>3</v>
      </c>
      <c r="AY1678" t="s">
        <v>10543</v>
      </c>
      <c r="AZ1678" t="s">
        <v>25206</v>
      </c>
      <c r="BA1678" t="s">
        <v>2356</v>
      </c>
      <c r="BB1678">
        <v>68701</v>
      </c>
      <c r="BC1678" t="s">
        <v>79</v>
      </c>
      <c r="BH1678" t="s">
        <v>25204</v>
      </c>
      <c r="BJ1678">
        <v>320236543</v>
      </c>
    </row>
    <row r="1679" spans="1:62" x14ac:dyDescent="0.25">
      <c r="A1679" t="s">
        <v>26021</v>
      </c>
      <c r="B1679" s="2">
        <v>43482</v>
      </c>
      <c r="C1679" t="s">
        <v>63</v>
      </c>
      <c r="D1679" s="3">
        <v>43452.449502372685</v>
      </c>
      <c r="E1679" t="s">
        <v>64</v>
      </c>
      <c r="F1679" s="2">
        <v>43542</v>
      </c>
      <c r="G1679" s="2">
        <v>43741</v>
      </c>
      <c r="H1679" t="s">
        <v>26022</v>
      </c>
      <c r="J1679" t="s">
        <v>26023</v>
      </c>
      <c r="K1679" t="s">
        <v>26024</v>
      </c>
      <c r="L1679" t="s">
        <v>12213</v>
      </c>
      <c r="M1679" t="s">
        <v>1362</v>
      </c>
      <c r="N1679">
        <v>6457</v>
      </c>
      <c r="O1679" t="s">
        <v>70</v>
      </c>
      <c r="Q1679" t="s">
        <v>26025</v>
      </c>
      <c r="S1679" t="s">
        <v>72</v>
      </c>
      <c r="T1679" t="s">
        <v>5156</v>
      </c>
      <c r="U1679" t="s">
        <v>5157</v>
      </c>
      <c r="V1679" t="s">
        <v>5158</v>
      </c>
      <c r="W1679" t="s">
        <v>105</v>
      </c>
      <c r="X1679" t="s">
        <v>677</v>
      </c>
      <c r="Y1679" t="str">
        <f>"39-3091"</f>
        <v>39-3091</v>
      </c>
      <c r="Z1679" t="s">
        <v>677</v>
      </c>
      <c r="AA1679">
        <v>711190</v>
      </c>
      <c r="AB1679">
        <v>30</v>
      </c>
      <c r="AC1679">
        <v>30</v>
      </c>
      <c r="AD1679" t="s">
        <v>79</v>
      </c>
      <c r="AE1679" t="s">
        <v>80</v>
      </c>
      <c r="AF1679">
        <v>40</v>
      </c>
      <c r="AG1679" s="4">
        <v>0.54166666666666663</v>
      </c>
      <c r="AH1679" s="4">
        <v>0.91666666666666663</v>
      </c>
      <c r="AI1679" s="5">
        <v>434.8</v>
      </c>
      <c r="AJ1679">
        <v>0</v>
      </c>
      <c r="AK1679">
        <v>0</v>
      </c>
      <c r="AL1679" t="s">
        <v>81</v>
      </c>
      <c r="AM1679" t="s">
        <v>82</v>
      </c>
      <c r="AO1679" t="s">
        <v>83</v>
      </c>
      <c r="AR1679" t="s">
        <v>82</v>
      </c>
      <c r="AT1679" t="s">
        <v>82</v>
      </c>
      <c r="AW1679" t="s">
        <v>82</v>
      </c>
      <c r="AY1679" t="s">
        <v>12261</v>
      </c>
      <c r="AZ1679" t="s">
        <v>26026</v>
      </c>
      <c r="BA1679" t="s">
        <v>1362</v>
      </c>
      <c r="BB1679">
        <v>6457</v>
      </c>
      <c r="BC1679" t="s">
        <v>79</v>
      </c>
      <c r="BH1679" t="s">
        <v>26027</v>
      </c>
      <c r="BI1679" t="s">
        <v>67</v>
      </c>
      <c r="BJ1679">
        <v>60664245</v>
      </c>
    </row>
    <row r="1680" spans="1:62" x14ac:dyDescent="0.25">
      <c r="A1680" t="s">
        <v>26592</v>
      </c>
      <c r="B1680" s="2">
        <v>43482</v>
      </c>
      <c r="C1680" t="s">
        <v>63</v>
      </c>
      <c r="D1680" s="3">
        <v>43453.852996574074</v>
      </c>
      <c r="E1680" t="s">
        <v>117</v>
      </c>
      <c r="H1680" t="s">
        <v>26593</v>
      </c>
      <c r="I1680" t="s">
        <v>67</v>
      </c>
      <c r="J1680" t="s">
        <v>26594</v>
      </c>
      <c r="L1680" t="s">
        <v>20716</v>
      </c>
      <c r="M1680" t="s">
        <v>714</v>
      </c>
      <c r="N1680">
        <v>71030</v>
      </c>
      <c r="O1680" t="s">
        <v>70</v>
      </c>
      <c r="Q1680" t="s">
        <v>26595</v>
      </c>
      <c r="S1680" t="s">
        <v>72</v>
      </c>
      <c r="T1680" t="s">
        <v>1810</v>
      </c>
      <c r="U1680" t="s">
        <v>1811</v>
      </c>
      <c r="V1680" t="s">
        <v>13641</v>
      </c>
      <c r="W1680" t="s">
        <v>323</v>
      </c>
      <c r="X1680" t="s">
        <v>467</v>
      </c>
      <c r="Y1680" t="str">
        <f>"47-2061"</f>
        <v>47-2061</v>
      </c>
      <c r="Z1680" t="s">
        <v>326</v>
      </c>
      <c r="AA1680">
        <v>23622</v>
      </c>
      <c r="AB1680">
        <v>5</v>
      </c>
      <c r="AD1680" t="s">
        <v>79</v>
      </c>
      <c r="AE1680" t="s">
        <v>80</v>
      </c>
      <c r="AF1680">
        <v>40</v>
      </c>
      <c r="AG1680" s="4">
        <v>0.25</v>
      </c>
      <c r="AH1680" s="4">
        <v>0.625</v>
      </c>
      <c r="AI1680" s="5">
        <v>16.05</v>
      </c>
      <c r="AJ1680">
        <v>24.1</v>
      </c>
      <c r="AK1680">
        <v>24.1</v>
      </c>
      <c r="AL1680" t="s">
        <v>81</v>
      </c>
      <c r="AM1680" t="s">
        <v>82</v>
      </c>
      <c r="AO1680" t="s">
        <v>83</v>
      </c>
      <c r="AP1680" t="s">
        <v>67</v>
      </c>
      <c r="AQ1680" t="s">
        <v>26596</v>
      </c>
      <c r="AR1680" t="s">
        <v>82</v>
      </c>
      <c r="AT1680" t="s">
        <v>82</v>
      </c>
      <c r="AW1680" t="s">
        <v>72</v>
      </c>
      <c r="AX1680">
        <v>6</v>
      </c>
      <c r="AY1680" t="s">
        <v>20716</v>
      </c>
      <c r="AZ1680" t="s">
        <v>26597</v>
      </c>
      <c r="BA1680" t="s">
        <v>714</v>
      </c>
      <c r="BB1680">
        <v>70130</v>
      </c>
      <c r="BC1680" t="s">
        <v>87</v>
      </c>
      <c r="BH1680" t="s">
        <v>26598</v>
      </c>
      <c r="BI1680" t="s">
        <v>26596</v>
      </c>
      <c r="BJ1680">
        <v>462717541</v>
      </c>
    </row>
    <row r="1681" spans="1:62" x14ac:dyDescent="0.25">
      <c r="A1681" t="s">
        <v>30257</v>
      </c>
      <c r="B1681" s="2">
        <v>43482</v>
      </c>
      <c r="C1681" t="s">
        <v>63</v>
      </c>
      <c r="D1681" s="3">
        <v>43459.700511631941</v>
      </c>
      <c r="E1681" t="s">
        <v>64</v>
      </c>
      <c r="F1681" s="2">
        <v>43534</v>
      </c>
      <c r="G1681" s="2">
        <v>43799</v>
      </c>
      <c r="H1681" t="s">
        <v>16754</v>
      </c>
      <c r="I1681" t="s">
        <v>16755</v>
      </c>
      <c r="J1681" t="s">
        <v>16756</v>
      </c>
      <c r="K1681" t="s">
        <v>16757</v>
      </c>
      <c r="L1681" t="s">
        <v>16005</v>
      </c>
      <c r="M1681" t="s">
        <v>298</v>
      </c>
      <c r="N1681">
        <v>3910</v>
      </c>
      <c r="O1681" t="s">
        <v>70</v>
      </c>
      <c r="Q1681" t="s">
        <v>16758</v>
      </c>
      <c r="R1681">
        <v>528</v>
      </c>
      <c r="S1681" t="s">
        <v>82</v>
      </c>
      <c r="U1681" t="s">
        <v>92</v>
      </c>
      <c r="X1681" t="s">
        <v>1427</v>
      </c>
      <c r="Y1681" t="str">
        <f>"37-2012"</f>
        <v>37-2012</v>
      </c>
      <c r="Z1681" t="s">
        <v>373</v>
      </c>
      <c r="AA1681">
        <v>721110</v>
      </c>
      <c r="AB1681">
        <v>4</v>
      </c>
      <c r="AC1681">
        <v>4</v>
      </c>
      <c r="AD1681" t="s">
        <v>79</v>
      </c>
      <c r="AE1681" t="s">
        <v>95</v>
      </c>
      <c r="AF1681">
        <v>35</v>
      </c>
      <c r="AG1681" s="4">
        <v>0.375</v>
      </c>
      <c r="AH1681" s="4">
        <v>0.625</v>
      </c>
      <c r="AI1681" s="5">
        <v>11.71</v>
      </c>
      <c r="AJ1681">
        <v>17.57</v>
      </c>
      <c r="AL1681" t="s">
        <v>81</v>
      </c>
      <c r="AM1681" t="s">
        <v>82</v>
      </c>
      <c r="AO1681" t="s">
        <v>83</v>
      </c>
      <c r="AR1681" t="s">
        <v>82</v>
      </c>
      <c r="AT1681" t="s">
        <v>82</v>
      </c>
      <c r="AW1681" t="s">
        <v>82</v>
      </c>
      <c r="AY1681" t="s">
        <v>16759</v>
      </c>
      <c r="AZ1681" t="s">
        <v>812</v>
      </c>
      <c r="BA1681" t="s">
        <v>298</v>
      </c>
      <c r="BB1681">
        <v>3910</v>
      </c>
      <c r="BC1681" t="s">
        <v>87</v>
      </c>
      <c r="BH1681" t="s">
        <v>16760</v>
      </c>
      <c r="BJ1681">
        <v>10368443</v>
      </c>
    </row>
    <row r="1682" spans="1:62" x14ac:dyDescent="0.25">
      <c r="A1682" t="s">
        <v>36055</v>
      </c>
      <c r="B1682" s="2">
        <v>43482</v>
      </c>
      <c r="C1682" t="s">
        <v>63</v>
      </c>
      <c r="D1682" s="3">
        <v>43475.547575300923</v>
      </c>
      <c r="E1682" t="s">
        <v>91</v>
      </c>
      <c r="H1682" t="s">
        <v>36056</v>
      </c>
      <c r="I1682" t="s">
        <v>36057</v>
      </c>
      <c r="J1682" t="s">
        <v>36058</v>
      </c>
      <c r="L1682" t="s">
        <v>32376</v>
      </c>
      <c r="M1682" t="s">
        <v>298</v>
      </c>
      <c r="N1682">
        <v>4538</v>
      </c>
      <c r="O1682" t="s">
        <v>70</v>
      </c>
      <c r="Q1682" t="s">
        <v>36059</v>
      </c>
      <c r="S1682" t="s">
        <v>82</v>
      </c>
      <c r="U1682" t="s">
        <v>92</v>
      </c>
      <c r="X1682" t="s">
        <v>1427</v>
      </c>
      <c r="Y1682" t="str">
        <f>"37-2012"</f>
        <v>37-2012</v>
      </c>
      <c r="Z1682" t="s">
        <v>373</v>
      </c>
      <c r="AA1682">
        <v>721110</v>
      </c>
      <c r="AB1682">
        <v>8</v>
      </c>
      <c r="AD1682" t="s">
        <v>79</v>
      </c>
      <c r="AE1682" t="s">
        <v>80</v>
      </c>
      <c r="AF1682">
        <v>36</v>
      </c>
      <c r="AG1682" s="4">
        <v>0.35416666666666669</v>
      </c>
      <c r="AH1682" s="4">
        <v>0.91666666666666663</v>
      </c>
      <c r="AI1682" s="5">
        <v>11.15</v>
      </c>
      <c r="AJ1682">
        <v>16.73</v>
      </c>
      <c r="AM1682" t="s">
        <v>82</v>
      </c>
      <c r="AO1682" t="s">
        <v>83</v>
      </c>
      <c r="AP1682" t="s">
        <v>67</v>
      </c>
      <c r="AQ1682" t="s">
        <v>67</v>
      </c>
      <c r="AR1682" t="s">
        <v>82</v>
      </c>
      <c r="AT1682" t="s">
        <v>82</v>
      </c>
      <c r="AW1682" t="s">
        <v>72</v>
      </c>
      <c r="AX1682">
        <v>6</v>
      </c>
      <c r="AY1682" t="s">
        <v>32376</v>
      </c>
      <c r="AZ1682" t="s">
        <v>4750</v>
      </c>
      <c r="BA1682" t="s">
        <v>298</v>
      </c>
      <c r="BB1682">
        <v>4538</v>
      </c>
      <c r="BC1682" t="s">
        <v>87</v>
      </c>
      <c r="BH1682" t="s">
        <v>36058</v>
      </c>
      <c r="BJ1682">
        <v>10203933</v>
      </c>
    </row>
    <row r="1683" spans="1:62" x14ac:dyDescent="0.25">
      <c r="A1683" t="s">
        <v>17402</v>
      </c>
      <c r="B1683" s="2">
        <v>43483</v>
      </c>
      <c r="C1683" t="s">
        <v>63</v>
      </c>
      <c r="D1683" s="3">
        <v>43465.792988379631</v>
      </c>
      <c r="E1683" t="s">
        <v>117</v>
      </c>
      <c r="H1683" t="s">
        <v>17403</v>
      </c>
      <c r="J1683" t="s">
        <v>17404</v>
      </c>
      <c r="K1683" t="s">
        <v>17405</v>
      </c>
      <c r="L1683" t="s">
        <v>17406</v>
      </c>
      <c r="M1683" t="s">
        <v>147</v>
      </c>
      <c r="N1683">
        <v>15533</v>
      </c>
      <c r="O1683" t="s">
        <v>70</v>
      </c>
      <c r="Q1683" t="s">
        <v>17407</v>
      </c>
      <c r="S1683" t="s">
        <v>72</v>
      </c>
      <c r="T1683" t="s">
        <v>1738</v>
      </c>
      <c r="U1683" t="s">
        <v>1739</v>
      </c>
      <c r="V1683" t="s">
        <v>1740</v>
      </c>
      <c r="W1683" t="s">
        <v>278</v>
      </c>
      <c r="X1683" t="s">
        <v>1427</v>
      </c>
      <c r="Y1683" t="str">
        <f>"35-2015"</f>
        <v>35-2015</v>
      </c>
      <c r="Z1683" t="s">
        <v>346</v>
      </c>
      <c r="AA1683">
        <v>721110</v>
      </c>
      <c r="AB1683">
        <v>30</v>
      </c>
      <c r="AD1683" t="s">
        <v>79</v>
      </c>
      <c r="AE1683" t="s">
        <v>95</v>
      </c>
      <c r="AF1683">
        <v>35</v>
      </c>
      <c r="AG1683" s="4">
        <v>0.29166666666666669</v>
      </c>
      <c r="AH1683" s="4">
        <v>0.29166666666666669</v>
      </c>
      <c r="AI1683" s="5">
        <v>10.039999999999999</v>
      </c>
      <c r="AJ1683">
        <v>15.06</v>
      </c>
      <c r="AK1683">
        <v>15.06</v>
      </c>
      <c r="AL1683" t="s">
        <v>81</v>
      </c>
      <c r="AM1683" t="s">
        <v>82</v>
      </c>
      <c r="AO1683" t="s">
        <v>83</v>
      </c>
      <c r="AR1683" t="s">
        <v>82</v>
      </c>
      <c r="AT1683" t="s">
        <v>82</v>
      </c>
      <c r="AW1683" t="s">
        <v>82</v>
      </c>
      <c r="AY1683" t="s">
        <v>17406</v>
      </c>
      <c r="AZ1683" t="s">
        <v>6481</v>
      </c>
      <c r="BA1683" t="s">
        <v>147</v>
      </c>
      <c r="BB1683">
        <v>15533</v>
      </c>
      <c r="BC1683" t="s">
        <v>87</v>
      </c>
      <c r="BH1683" t="s">
        <v>17408</v>
      </c>
      <c r="BJ1683">
        <v>231585029</v>
      </c>
    </row>
    <row r="1684" spans="1:62" x14ac:dyDescent="0.25">
      <c r="A1684" t="s">
        <v>18655</v>
      </c>
      <c r="B1684" s="2">
        <v>43483</v>
      </c>
      <c r="C1684" t="s">
        <v>63</v>
      </c>
      <c r="D1684" s="3">
        <v>43472.37747255787</v>
      </c>
      <c r="E1684" t="s">
        <v>91</v>
      </c>
      <c r="H1684" t="s">
        <v>4860</v>
      </c>
      <c r="J1684" t="s">
        <v>4861</v>
      </c>
      <c r="K1684" t="s">
        <v>18656</v>
      </c>
      <c r="L1684" t="s">
        <v>3927</v>
      </c>
      <c r="M1684" t="s">
        <v>105</v>
      </c>
      <c r="N1684">
        <v>78006</v>
      </c>
      <c r="O1684" t="s">
        <v>70</v>
      </c>
      <c r="Q1684" t="s">
        <v>4863</v>
      </c>
      <c r="S1684" t="s">
        <v>72</v>
      </c>
      <c r="T1684" t="s">
        <v>2824</v>
      </c>
      <c r="U1684" t="s">
        <v>4073</v>
      </c>
      <c r="V1684" t="s">
        <v>642</v>
      </c>
      <c r="W1684" t="s">
        <v>105</v>
      </c>
      <c r="X1684" t="s">
        <v>1197</v>
      </c>
      <c r="Y1684" t="str">
        <f>"47-2061"</f>
        <v>47-2061</v>
      </c>
      <c r="Z1684" t="s">
        <v>326</v>
      </c>
      <c r="AA1684">
        <v>238990</v>
      </c>
      <c r="AB1684">
        <v>4</v>
      </c>
      <c r="AD1684" t="s">
        <v>79</v>
      </c>
      <c r="AE1684" t="s">
        <v>95</v>
      </c>
      <c r="AF1684">
        <v>40</v>
      </c>
      <c r="AG1684" s="4">
        <v>0.29166666666666669</v>
      </c>
      <c r="AH1684" s="4">
        <v>0.70833333333333337</v>
      </c>
      <c r="AI1684" s="5">
        <v>15.07</v>
      </c>
      <c r="AJ1684">
        <v>22.61</v>
      </c>
      <c r="AL1684" t="s">
        <v>81</v>
      </c>
      <c r="AM1684" t="s">
        <v>82</v>
      </c>
      <c r="AO1684" t="s">
        <v>83</v>
      </c>
      <c r="AP1684" t="s">
        <v>67</v>
      </c>
      <c r="AQ1684" t="s">
        <v>67</v>
      </c>
      <c r="AR1684" t="s">
        <v>82</v>
      </c>
      <c r="AT1684" t="s">
        <v>82</v>
      </c>
      <c r="AW1684" t="s">
        <v>82</v>
      </c>
      <c r="AY1684" t="s">
        <v>3927</v>
      </c>
      <c r="AZ1684" t="s">
        <v>4864</v>
      </c>
      <c r="BA1684" t="s">
        <v>105</v>
      </c>
      <c r="BB1684">
        <v>78006</v>
      </c>
      <c r="BC1684" t="s">
        <v>79</v>
      </c>
      <c r="BH1684" t="s">
        <v>4865</v>
      </c>
      <c r="BJ1684">
        <v>10838226</v>
      </c>
    </row>
    <row r="1685" spans="1:62" x14ac:dyDescent="0.25">
      <c r="A1685" t="s">
        <v>21259</v>
      </c>
      <c r="B1685" s="2">
        <v>43483</v>
      </c>
      <c r="C1685" t="s">
        <v>63</v>
      </c>
      <c r="D1685" s="3">
        <v>43438.738746180556</v>
      </c>
      <c r="E1685" t="s">
        <v>64</v>
      </c>
      <c r="F1685" s="2">
        <v>43514</v>
      </c>
      <c r="G1685" s="2">
        <v>43791</v>
      </c>
      <c r="H1685" t="s">
        <v>21260</v>
      </c>
      <c r="J1685" t="s">
        <v>21261</v>
      </c>
      <c r="L1685" t="s">
        <v>21262</v>
      </c>
      <c r="M1685" t="s">
        <v>105</v>
      </c>
      <c r="N1685">
        <v>76542</v>
      </c>
      <c r="O1685" t="s">
        <v>70</v>
      </c>
      <c r="Q1685" t="s">
        <v>21263</v>
      </c>
      <c r="S1685" t="s">
        <v>72</v>
      </c>
      <c r="T1685" t="s">
        <v>11888</v>
      </c>
      <c r="U1685" t="s">
        <v>11889</v>
      </c>
      <c r="V1685" t="s">
        <v>863</v>
      </c>
      <c r="W1685" t="s">
        <v>105</v>
      </c>
      <c r="X1685" t="s">
        <v>18215</v>
      </c>
      <c r="Y1685" t="str">
        <f>"47-2051"</f>
        <v>47-2051</v>
      </c>
      <c r="Z1685" t="s">
        <v>1383</v>
      </c>
      <c r="AA1685">
        <v>238110</v>
      </c>
      <c r="AB1685">
        <v>12</v>
      </c>
      <c r="AC1685">
        <v>12</v>
      </c>
      <c r="AD1685" t="s">
        <v>79</v>
      </c>
      <c r="AE1685" t="s">
        <v>95</v>
      </c>
      <c r="AF1685">
        <v>40</v>
      </c>
      <c r="AG1685" s="4">
        <v>0.29166666666666669</v>
      </c>
      <c r="AH1685" s="4">
        <v>0.64583333333333337</v>
      </c>
      <c r="AI1685" s="5">
        <v>17.170000000000002</v>
      </c>
      <c r="AJ1685">
        <v>25.76</v>
      </c>
      <c r="AK1685">
        <v>25.76</v>
      </c>
      <c r="AL1685" t="s">
        <v>81</v>
      </c>
      <c r="AM1685" t="s">
        <v>82</v>
      </c>
      <c r="AO1685" t="s">
        <v>83</v>
      </c>
      <c r="AR1685" t="s">
        <v>82</v>
      </c>
      <c r="AT1685" t="s">
        <v>82</v>
      </c>
      <c r="AW1685" t="s">
        <v>72</v>
      </c>
      <c r="AX1685">
        <v>3</v>
      </c>
      <c r="AY1685" t="s">
        <v>21262</v>
      </c>
      <c r="AZ1685" t="s">
        <v>10150</v>
      </c>
      <c r="BA1685" t="s">
        <v>105</v>
      </c>
      <c r="BB1685">
        <v>76542</v>
      </c>
      <c r="BC1685" t="s">
        <v>79</v>
      </c>
      <c r="BH1685" t="s">
        <v>21261</v>
      </c>
      <c r="BJ1685">
        <v>208224726</v>
      </c>
    </row>
    <row r="1686" spans="1:62" x14ac:dyDescent="0.25">
      <c r="A1686" t="s">
        <v>26814</v>
      </c>
      <c r="B1686" s="2">
        <v>43483</v>
      </c>
      <c r="C1686" t="s">
        <v>63</v>
      </c>
      <c r="D1686" s="3">
        <v>43453.866587743054</v>
      </c>
      <c r="E1686" t="s">
        <v>117</v>
      </c>
      <c r="H1686" t="s">
        <v>26593</v>
      </c>
      <c r="I1686" t="s">
        <v>67</v>
      </c>
      <c r="J1686" t="s">
        <v>26594</v>
      </c>
      <c r="L1686" t="s">
        <v>20716</v>
      </c>
      <c r="M1686" t="s">
        <v>714</v>
      </c>
      <c r="N1686">
        <v>71030</v>
      </c>
      <c r="O1686" t="s">
        <v>70</v>
      </c>
      <c r="Q1686" t="s">
        <v>26595</v>
      </c>
      <c r="S1686" t="s">
        <v>72</v>
      </c>
      <c r="T1686" t="s">
        <v>1810</v>
      </c>
      <c r="U1686" t="s">
        <v>1811</v>
      </c>
      <c r="V1686" t="s">
        <v>13641</v>
      </c>
      <c r="W1686" t="s">
        <v>323</v>
      </c>
      <c r="X1686" t="s">
        <v>26815</v>
      </c>
      <c r="Y1686" t="str">
        <f>"47-2031"</f>
        <v>47-2031</v>
      </c>
      <c r="Z1686" t="s">
        <v>1508</v>
      </c>
      <c r="AA1686">
        <v>23622</v>
      </c>
      <c r="AB1686">
        <v>5</v>
      </c>
      <c r="AD1686" t="s">
        <v>79</v>
      </c>
      <c r="AE1686" t="s">
        <v>80</v>
      </c>
      <c r="AF1686">
        <v>40</v>
      </c>
      <c r="AG1686" s="4">
        <v>0.25</v>
      </c>
      <c r="AH1686" s="4">
        <v>0.625</v>
      </c>
      <c r="AI1686" s="5">
        <v>20.329999999999998</v>
      </c>
      <c r="AJ1686">
        <v>30.5</v>
      </c>
      <c r="AK1686">
        <v>30.5</v>
      </c>
      <c r="AL1686" t="s">
        <v>81</v>
      </c>
      <c r="AM1686" t="s">
        <v>82</v>
      </c>
      <c r="AO1686" t="s">
        <v>83</v>
      </c>
      <c r="AP1686" t="s">
        <v>67</v>
      </c>
      <c r="AQ1686" t="s">
        <v>26596</v>
      </c>
      <c r="AR1686" t="s">
        <v>82</v>
      </c>
      <c r="AT1686" t="s">
        <v>82</v>
      </c>
      <c r="AW1686" t="s">
        <v>72</v>
      </c>
      <c r="AX1686">
        <v>12</v>
      </c>
      <c r="AY1686" t="s">
        <v>20716</v>
      </c>
      <c r="AZ1686" t="s">
        <v>26597</v>
      </c>
      <c r="BA1686" t="s">
        <v>714</v>
      </c>
      <c r="BB1686">
        <v>70130</v>
      </c>
      <c r="BC1686" t="s">
        <v>87</v>
      </c>
      <c r="BH1686" t="s">
        <v>26598</v>
      </c>
      <c r="BI1686" t="s">
        <v>26596</v>
      </c>
      <c r="BJ1686">
        <v>462717541</v>
      </c>
    </row>
    <row r="1687" spans="1:62" x14ac:dyDescent="0.25">
      <c r="A1687" t="s">
        <v>29099</v>
      </c>
      <c r="B1687" s="2">
        <v>43483</v>
      </c>
      <c r="C1687" t="s">
        <v>63</v>
      </c>
      <c r="D1687" s="3">
        <v>43455.214222615738</v>
      </c>
      <c r="E1687" t="s">
        <v>117</v>
      </c>
      <c r="H1687" t="s">
        <v>29100</v>
      </c>
      <c r="J1687" t="s">
        <v>29101</v>
      </c>
      <c r="L1687" t="s">
        <v>10305</v>
      </c>
      <c r="M1687" t="s">
        <v>761</v>
      </c>
      <c r="N1687">
        <v>30474</v>
      </c>
      <c r="O1687" t="s">
        <v>70</v>
      </c>
      <c r="Q1687" t="s">
        <v>29102</v>
      </c>
      <c r="S1687" t="s">
        <v>82</v>
      </c>
      <c r="U1687" t="s">
        <v>92</v>
      </c>
      <c r="X1687" t="s">
        <v>8122</v>
      </c>
      <c r="Y1687" t="str">
        <f>"37-3011"</f>
        <v>37-3011</v>
      </c>
      <c r="Z1687" t="s">
        <v>94</v>
      </c>
      <c r="AA1687">
        <v>561730</v>
      </c>
      <c r="AB1687">
        <v>12</v>
      </c>
      <c r="AD1687" t="s">
        <v>79</v>
      </c>
      <c r="AE1687" t="s">
        <v>80</v>
      </c>
      <c r="AF1687">
        <v>40</v>
      </c>
      <c r="AG1687" s="4">
        <v>0.35416666666666669</v>
      </c>
      <c r="AH1687" s="4">
        <v>0.70833333333333337</v>
      </c>
      <c r="AI1687" s="5">
        <v>14.24</v>
      </c>
      <c r="AJ1687">
        <v>21.36</v>
      </c>
      <c r="AL1687" t="s">
        <v>81</v>
      </c>
      <c r="AM1687" t="s">
        <v>82</v>
      </c>
      <c r="AO1687" t="s">
        <v>213</v>
      </c>
      <c r="AR1687" t="s">
        <v>82</v>
      </c>
      <c r="AT1687" t="s">
        <v>82</v>
      </c>
      <c r="AW1687" t="s">
        <v>72</v>
      </c>
      <c r="AX1687">
        <v>3</v>
      </c>
      <c r="AY1687" t="s">
        <v>8807</v>
      </c>
      <c r="AZ1687" t="s">
        <v>3873</v>
      </c>
      <c r="BA1687" t="s">
        <v>761</v>
      </c>
      <c r="BB1687">
        <v>31415</v>
      </c>
      <c r="BC1687" t="s">
        <v>87</v>
      </c>
      <c r="BH1687" t="s">
        <v>29103</v>
      </c>
      <c r="BI1687" t="s">
        <v>29104</v>
      </c>
      <c r="BJ1687">
        <v>813061247</v>
      </c>
    </row>
    <row r="1688" spans="1:62" x14ac:dyDescent="0.25">
      <c r="A1688" t="s">
        <v>1602</v>
      </c>
      <c r="B1688" s="2">
        <v>43487</v>
      </c>
      <c r="C1688" t="s">
        <v>63</v>
      </c>
      <c r="D1688" s="3">
        <v>43454.726271585649</v>
      </c>
      <c r="E1688" t="s">
        <v>64</v>
      </c>
      <c r="F1688" s="2">
        <v>43539</v>
      </c>
      <c r="G1688" s="2">
        <v>43830</v>
      </c>
      <c r="H1688" t="s">
        <v>1603</v>
      </c>
      <c r="I1688" t="s">
        <v>1604</v>
      </c>
      <c r="J1688" t="s">
        <v>1605</v>
      </c>
      <c r="L1688" t="s">
        <v>1606</v>
      </c>
      <c r="M1688" t="s">
        <v>308</v>
      </c>
      <c r="N1688">
        <v>7746</v>
      </c>
      <c r="O1688" t="s">
        <v>70</v>
      </c>
      <c r="Q1688" t="s">
        <v>1607</v>
      </c>
      <c r="S1688" t="s">
        <v>72</v>
      </c>
      <c r="T1688" t="s">
        <v>73</v>
      </c>
      <c r="U1688" t="s">
        <v>1167</v>
      </c>
      <c r="V1688" t="s">
        <v>75</v>
      </c>
      <c r="W1688" t="s">
        <v>76</v>
      </c>
      <c r="X1688" t="s">
        <v>106</v>
      </c>
      <c r="Y1688" t="str">
        <f>"37-3011"</f>
        <v>37-3011</v>
      </c>
      <c r="Z1688" t="s">
        <v>94</v>
      </c>
      <c r="AA1688">
        <v>561730</v>
      </c>
      <c r="AB1688">
        <v>47</v>
      </c>
      <c r="AC1688">
        <v>47</v>
      </c>
      <c r="AD1688" t="s">
        <v>79</v>
      </c>
      <c r="AE1688" t="s">
        <v>80</v>
      </c>
      <c r="AF1688">
        <v>35</v>
      </c>
      <c r="AG1688" s="4">
        <v>0.33333333333333331</v>
      </c>
      <c r="AH1688" s="4">
        <v>0.66666666666666663</v>
      </c>
      <c r="AI1688" s="5">
        <v>16.809999999999999</v>
      </c>
      <c r="AJ1688">
        <v>25.22</v>
      </c>
      <c r="AK1688">
        <v>25.22</v>
      </c>
      <c r="AL1688" t="s">
        <v>81</v>
      </c>
      <c r="AM1688" t="s">
        <v>82</v>
      </c>
      <c r="AO1688" t="s">
        <v>83</v>
      </c>
      <c r="AR1688" t="s">
        <v>82</v>
      </c>
      <c r="AT1688" t="s">
        <v>82</v>
      </c>
      <c r="AW1688" t="s">
        <v>82</v>
      </c>
      <c r="AY1688" t="s">
        <v>1606</v>
      </c>
      <c r="AZ1688" t="s">
        <v>1467</v>
      </c>
      <c r="BA1688" t="s">
        <v>308</v>
      </c>
      <c r="BB1688">
        <v>7746</v>
      </c>
      <c r="BC1688" t="s">
        <v>79</v>
      </c>
      <c r="BH1688" t="s">
        <v>1605</v>
      </c>
      <c r="BJ1688">
        <v>223051377</v>
      </c>
    </row>
    <row r="1689" spans="1:62" x14ac:dyDescent="0.25">
      <c r="A1689" t="s">
        <v>13298</v>
      </c>
      <c r="B1689" s="2">
        <v>43487</v>
      </c>
      <c r="C1689" t="s">
        <v>63</v>
      </c>
      <c r="D1689" s="3">
        <v>43453.247304884258</v>
      </c>
      <c r="E1689" t="s">
        <v>64</v>
      </c>
      <c r="F1689" s="2">
        <v>43543</v>
      </c>
      <c r="G1689" s="2">
        <v>43788</v>
      </c>
      <c r="H1689" t="s">
        <v>13299</v>
      </c>
      <c r="J1689" t="s">
        <v>13300</v>
      </c>
      <c r="K1689" t="s">
        <v>13301</v>
      </c>
      <c r="L1689" t="s">
        <v>170</v>
      </c>
      <c r="M1689" t="s">
        <v>166</v>
      </c>
      <c r="N1689">
        <v>84104</v>
      </c>
      <c r="O1689" t="s">
        <v>70</v>
      </c>
      <c r="Q1689" t="s">
        <v>13302</v>
      </c>
      <c r="S1689" t="s">
        <v>72</v>
      </c>
      <c r="T1689" t="s">
        <v>13303</v>
      </c>
      <c r="U1689" t="s">
        <v>3891</v>
      </c>
      <c r="V1689" t="s">
        <v>1757</v>
      </c>
      <c r="W1689" t="s">
        <v>278</v>
      </c>
      <c r="X1689" t="s">
        <v>106</v>
      </c>
      <c r="Y1689" t="str">
        <f>"37-3011"</f>
        <v>37-3011</v>
      </c>
      <c r="Z1689" t="s">
        <v>94</v>
      </c>
      <c r="AA1689">
        <v>561730</v>
      </c>
      <c r="AB1689">
        <v>12</v>
      </c>
      <c r="AC1689">
        <v>12</v>
      </c>
      <c r="AD1689" t="s">
        <v>79</v>
      </c>
      <c r="AE1689" t="s">
        <v>80</v>
      </c>
      <c r="AF1689">
        <v>40</v>
      </c>
      <c r="AG1689" s="4">
        <v>0.33333333333333331</v>
      </c>
      <c r="AH1689" s="4">
        <v>0.6875</v>
      </c>
      <c r="AI1689" s="5">
        <v>14.07</v>
      </c>
      <c r="AJ1689">
        <v>21.11</v>
      </c>
      <c r="AL1689" t="s">
        <v>81</v>
      </c>
      <c r="AM1689" t="s">
        <v>82</v>
      </c>
      <c r="AO1689" t="s">
        <v>83</v>
      </c>
      <c r="AR1689" t="s">
        <v>82</v>
      </c>
      <c r="AT1689" t="s">
        <v>82</v>
      </c>
      <c r="AW1689" t="s">
        <v>82</v>
      </c>
      <c r="AY1689" t="s">
        <v>170</v>
      </c>
      <c r="AZ1689" t="s">
        <v>172</v>
      </c>
      <c r="BA1689" t="s">
        <v>166</v>
      </c>
      <c r="BB1689">
        <v>84104</v>
      </c>
      <c r="BC1689" t="s">
        <v>79</v>
      </c>
      <c r="BH1689" t="s">
        <v>13300</v>
      </c>
      <c r="BJ1689">
        <v>50544513</v>
      </c>
    </row>
    <row r="1690" spans="1:62" x14ac:dyDescent="0.25">
      <c r="A1690" t="s">
        <v>14686</v>
      </c>
      <c r="B1690" s="2">
        <v>43487</v>
      </c>
      <c r="C1690" t="s">
        <v>63</v>
      </c>
      <c r="D1690" s="3">
        <v>43423.514599340277</v>
      </c>
      <c r="E1690" t="s">
        <v>282</v>
      </c>
      <c r="F1690" s="2">
        <v>43511</v>
      </c>
      <c r="G1690" s="2">
        <v>43784</v>
      </c>
      <c r="H1690" t="s">
        <v>4326</v>
      </c>
      <c r="J1690" t="s">
        <v>4327</v>
      </c>
      <c r="L1690" t="s">
        <v>4328</v>
      </c>
      <c r="M1690" t="s">
        <v>774</v>
      </c>
      <c r="N1690">
        <v>80120</v>
      </c>
      <c r="O1690" t="s">
        <v>70</v>
      </c>
      <c r="Q1690" t="s">
        <v>4329</v>
      </c>
      <c r="S1690" t="s">
        <v>82</v>
      </c>
      <c r="U1690" t="s">
        <v>92</v>
      </c>
      <c r="X1690" t="s">
        <v>106</v>
      </c>
      <c r="Y1690" t="str">
        <f>"37-3011"</f>
        <v>37-3011</v>
      </c>
      <c r="Z1690" t="s">
        <v>94</v>
      </c>
      <c r="AA1690">
        <v>561730</v>
      </c>
      <c r="AB1690">
        <v>8</v>
      </c>
      <c r="AC1690">
        <v>7</v>
      </c>
      <c r="AD1690" t="s">
        <v>79</v>
      </c>
      <c r="AE1690" t="s">
        <v>80</v>
      </c>
      <c r="AF1690">
        <v>40</v>
      </c>
      <c r="AG1690" s="4">
        <v>0.3125</v>
      </c>
      <c r="AH1690" s="4">
        <v>0.66666666666666663</v>
      </c>
      <c r="AI1690" s="5">
        <v>15.17</v>
      </c>
      <c r="AJ1690">
        <v>22.75</v>
      </c>
      <c r="AL1690" t="s">
        <v>81</v>
      </c>
      <c r="AM1690" t="s">
        <v>82</v>
      </c>
      <c r="AO1690" t="s">
        <v>83</v>
      </c>
      <c r="AR1690" t="s">
        <v>82</v>
      </c>
      <c r="AT1690" t="s">
        <v>82</v>
      </c>
      <c r="AW1690" t="s">
        <v>82</v>
      </c>
      <c r="AY1690" t="s">
        <v>4330</v>
      </c>
      <c r="AZ1690" t="s">
        <v>4331</v>
      </c>
      <c r="BA1690" t="s">
        <v>774</v>
      </c>
      <c r="BB1690">
        <v>80120</v>
      </c>
      <c r="BC1690" t="s">
        <v>79</v>
      </c>
      <c r="BH1690" t="s">
        <v>4332</v>
      </c>
      <c r="BJ1690">
        <v>900681304</v>
      </c>
    </row>
    <row r="1691" spans="1:62" x14ac:dyDescent="0.25">
      <c r="A1691" t="s">
        <v>15221</v>
      </c>
      <c r="B1691" s="2">
        <v>43487</v>
      </c>
      <c r="C1691" t="s">
        <v>63</v>
      </c>
      <c r="D1691" s="3">
        <v>43460.163998530094</v>
      </c>
      <c r="E1691" t="s">
        <v>64</v>
      </c>
      <c r="F1691" s="2">
        <v>43549</v>
      </c>
      <c r="G1691" s="2">
        <v>43824</v>
      </c>
      <c r="H1691" t="s">
        <v>15222</v>
      </c>
      <c r="I1691" t="s">
        <v>130</v>
      </c>
      <c r="J1691" t="s">
        <v>15223</v>
      </c>
      <c r="K1691" t="s">
        <v>15224</v>
      </c>
      <c r="L1691" t="s">
        <v>15225</v>
      </c>
      <c r="M1691" t="s">
        <v>136</v>
      </c>
      <c r="N1691">
        <v>21093</v>
      </c>
      <c r="O1691" t="s">
        <v>70</v>
      </c>
      <c r="P1691" t="s">
        <v>130</v>
      </c>
      <c r="Q1691" t="s">
        <v>15226</v>
      </c>
      <c r="S1691" t="s">
        <v>72</v>
      </c>
      <c r="T1691" t="s">
        <v>13303</v>
      </c>
      <c r="U1691" t="s">
        <v>3646</v>
      </c>
      <c r="V1691" t="s">
        <v>3892</v>
      </c>
      <c r="W1691" t="s">
        <v>278</v>
      </c>
      <c r="X1691" t="s">
        <v>15227</v>
      </c>
      <c r="Y1691" t="str">
        <f>"47-2061"</f>
        <v>47-2061</v>
      </c>
      <c r="Z1691" t="s">
        <v>326</v>
      </c>
      <c r="AA1691">
        <v>238990</v>
      </c>
      <c r="AB1691">
        <v>10</v>
      </c>
      <c r="AC1691">
        <v>10</v>
      </c>
      <c r="AD1691" t="s">
        <v>79</v>
      </c>
      <c r="AE1691" t="s">
        <v>80</v>
      </c>
      <c r="AF1691">
        <v>40</v>
      </c>
      <c r="AG1691" s="4">
        <v>0.29166666666666669</v>
      </c>
      <c r="AH1691" s="4">
        <v>0.64583333333333337</v>
      </c>
      <c r="AI1691" s="5">
        <v>17.440000000000001</v>
      </c>
      <c r="AJ1691">
        <v>26.16</v>
      </c>
      <c r="AL1691" t="s">
        <v>81</v>
      </c>
      <c r="AM1691" t="s">
        <v>82</v>
      </c>
      <c r="AO1691" t="s">
        <v>83</v>
      </c>
      <c r="AP1691" t="s">
        <v>130</v>
      </c>
      <c r="AQ1691" t="s">
        <v>130</v>
      </c>
      <c r="AR1691" t="s">
        <v>82</v>
      </c>
      <c r="AT1691" t="s">
        <v>82</v>
      </c>
      <c r="AW1691" t="s">
        <v>72</v>
      </c>
      <c r="AX1691">
        <v>3</v>
      </c>
      <c r="AY1691" t="s">
        <v>15225</v>
      </c>
      <c r="AZ1691" t="s">
        <v>3199</v>
      </c>
      <c r="BA1691" t="s">
        <v>136</v>
      </c>
      <c r="BB1691">
        <v>21093</v>
      </c>
      <c r="BC1691" t="s">
        <v>79</v>
      </c>
      <c r="BH1691" t="s">
        <v>15228</v>
      </c>
      <c r="BI1691" t="s">
        <v>130</v>
      </c>
      <c r="BJ1691">
        <v>208372336</v>
      </c>
    </row>
    <row r="1692" spans="1:62" x14ac:dyDescent="0.25">
      <c r="A1692" t="s">
        <v>15353</v>
      </c>
      <c r="B1692" s="2">
        <v>43487</v>
      </c>
      <c r="C1692" t="s">
        <v>63</v>
      </c>
      <c r="D1692" s="3">
        <v>43460.159845208334</v>
      </c>
      <c r="E1692" t="s">
        <v>64</v>
      </c>
      <c r="F1692" s="2">
        <v>43549</v>
      </c>
      <c r="G1692" s="2">
        <v>43824</v>
      </c>
      <c r="H1692" t="s">
        <v>15354</v>
      </c>
      <c r="I1692" t="s">
        <v>130</v>
      </c>
      <c r="J1692" t="s">
        <v>15355</v>
      </c>
      <c r="K1692" t="s">
        <v>15356</v>
      </c>
      <c r="L1692" t="s">
        <v>15357</v>
      </c>
      <c r="M1692" t="s">
        <v>100</v>
      </c>
      <c r="N1692">
        <v>28677</v>
      </c>
      <c r="O1692" t="s">
        <v>70</v>
      </c>
      <c r="P1692" t="s">
        <v>130</v>
      </c>
      <c r="Q1692" t="s">
        <v>15226</v>
      </c>
      <c r="S1692" t="s">
        <v>72</v>
      </c>
      <c r="T1692" t="s">
        <v>13303</v>
      </c>
      <c r="U1692" t="s">
        <v>3646</v>
      </c>
      <c r="V1692" t="s">
        <v>3892</v>
      </c>
      <c r="W1692" t="s">
        <v>278</v>
      </c>
      <c r="X1692" t="s">
        <v>15227</v>
      </c>
      <c r="Y1692" t="str">
        <f>"47-2061"</f>
        <v>47-2061</v>
      </c>
      <c r="Z1692" t="s">
        <v>326</v>
      </c>
      <c r="AA1692">
        <v>238990</v>
      </c>
      <c r="AB1692">
        <v>90</v>
      </c>
      <c r="AC1692">
        <v>90</v>
      </c>
      <c r="AD1692" t="s">
        <v>79</v>
      </c>
      <c r="AE1692" t="s">
        <v>80</v>
      </c>
      <c r="AF1692">
        <v>40</v>
      </c>
      <c r="AG1692" s="4">
        <v>0.29166666666666669</v>
      </c>
      <c r="AH1692" s="4">
        <v>0.64583333333333337</v>
      </c>
      <c r="AI1692" s="5">
        <v>14.14</v>
      </c>
      <c r="AJ1692">
        <v>21.21</v>
      </c>
      <c r="AL1692" t="s">
        <v>81</v>
      </c>
      <c r="AM1692" t="s">
        <v>82</v>
      </c>
      <c r="AO1692" t="s">
        <v>83</v>
      </c>
      <c r="AP1692" t="s">
        <v>130</v>
      </c>
      <c r="AQ1692" t="s">
        <v>130</v>
      </c>
      <c r="AR1692" t="s">
        <v>82</v>
      </c>
      <c r="AT1692" t="s">
        <v>82</v>
      </c>
      <c r="AW1692" t="s">
        <v>72</v>
      </c>
      <c r="AX1692">
        <v>3</v>
      </c>
      <c r="AY1692" t="s">
        <v>15357</v>
      </c>
      <c r="AZ1692" t="s">
        <v>964</v>
      </c>
      <c r="BA1692" t="s">
        <v>100</v>
      </c>
      <c r="BB1692">
        <v>28677</v>
      </c>
      <c r="BC1692" t="s">
        <v>79</v>
      </c>
      <c r="BH1692" t="s">
        <v>15358</v>
      </c>
      <c r="BI1692" t="s">
        <v>130</v>
      </c>
      <c r="BJ1692">
        <v>208372336</v>
      </c>
    </row>
    <row r="1693" spans="1:62" x14ac:dyDescent="0.25">
      <c r="A1693" t="s">
        <v>15396</v>
      </c>
      <c r="B1693" s="2">
        <v>43487</v>
      </c>
      <c r="C1693" t="s">
        <v>63</v>
      </c>
      <c r="D1693" s="3">
        <v>43460.150035995372</v>
      </c>
      <c r="E1693" t="s">
        <v>64</v>
      </c>
      <c r="F1693" s="2">
        <v>43549</v>
      </c>
      <c r="G1693" s="2">
        <v>43814</v>
      </c>
      <c r="H1693" t="s">
        <v>15397</v>
      </c>
      <c r="I1693" t="s">
        <v>15398</v>
      </c>
      <c r="J1693" t="s">
        <v>15399</v>
      </c>
      <c r="K1693" t="s">
        <v>15400</v>
      </c>
      <c r="L1693" t="s">
        <v>5360</v>
      </c>
      <c r="M1693" t="s">
        <v>745</v>
      </c>
      <c r="N1693">
        <v>66046</v>
      </c>
      <c r="O1693" t="s">
        <v>70</v>
      </c>
      <c r="P1693" t="s">
        <v>130</v>
      </c>
      <c r="Q1693" t="s">
        <v>15401</v>
      </c>
      <c r="S1693" t="s">
        <v>72</v>
      </c>
      <c r="T1693" t="s">
        <v>14252</v>
      </c>
      <c r="U1693" t="s">
        <v>3891</v>
      </c>
      <c r="V1693" t="s">
        <v>3892</v>
      </c>
      <c r="W1693" t="s">
        <v>278</v>
      </c>
      <c r="X1693" t="s">
        <v>705</v>
      </c>
      <c r="Y1693" t="str">
        <f>"37-3011"</f>
        <v>37-3011</v>
      </c>
      <c r="Z1693" t="s">
        <v>94</v>
      </c>
      <c r="AA1693">
        <v>561730</v>
      </c>
      <c r="AB1693">
        <v>10</v>
      </c>
      <c r="AC1693">
        <v>10</v>
      </c>
      <c r="AD1693" t="s">
        <v>79</v>
      </c>
      <c r="AE1693" t="s">
        <v>80</v>
      </c>
      <c r="AF1693">
        <v>40</v>
      </c>
      <c r="AG1693" s="4">
        <v>0.33333333333333331</v>
      </c>
      <c r="AH1693" s="4">
        <v>0.6875</v>
      </c>
      <c r="AI1693" s="5">
        <v>14.73</v>
      </c>
      <c r="AJ1693">
        <v>22.1</v>
      </c>
      <c r="AL1693" t="s">
        <v>81</v>
      </c>
      <c r="AM1693" t="s">
        <v>82</v>
      </c>
      <c r="AO1693" t="s">
        <v>83</v>
      </c>
      <c r="AP1693" t="s">
        <v>130</v>
      </c>
      <c r="AQ1693" t="s">
        <v>130</v>
      </c>
      <c r="AR1693" t="s">
        <v>82</v>
      </c>
      <c r="AT1693" t="s">
        <v>82</v>
      </c>
      <c r="AW1693" t="s">
        <v>72</v>
      </c>
      <c r="AX1693">
        <v>3</v>
      </c>
      <c r="AY1693" t="s">
        <v>5360</v>
      </c>
      <c r="AZ1693" t="s">
        <v>4522</v>
      </c>
      <c r="BA1693" t="s">
        <v>745</v>
      </c>
      <c r="BB1693">
        <v>66046</v>
      </c>
      <c r="BC1693" t="s">
        <v>79</v>
      </c>
      <c r="BH1693" t="s">
        <v>15402</v>
      </c>
      <c r="BI1693" t="s">
        <v>130</v>
      </c>
      <c r="BJ1693">
        <v>273390481</v>
      </c>
    </row>
    <row r="1694" spans="1:62" x14ac:dyDescent="0.25">
      <c r="A1694" t="s">
        <v>15705</v>
      </c>
      <c r="B1694" s="2">
        <v>43487</v>
      </c>
      <c r="C1694" t="s">
        <v>63</v>
      </c>
      <c r="D1694" s="3">
        <v>43431.487593622682</v>
      </c>
      <c r="E1694" t="s">
        <v>64</v>
      </c>
      <c r="F1694" s="2">
        <v>43466</v>
      </c>
      <c r="G1694" s="2">
        <v>43830</v>
      </c>
      <c r="H1694" t="s">
        <v>15706</v>
      </c>
      <c r="J1694" t="s">
        <v>15707</v>
      </c>
      <c r="L1694" t="s">
        <v>9174</v>
      </c>
      <c r="M1694" t="s">
        <v>761</v>
      </c>
      <c r="N1694">
        <v>30736</v>
      </c>
      <c r="O1694" t="s">
        <v>70</v>
      </c>
      <c r="Q1694" t="s">
        <v>15708</v>
      </c>
      <c r="S1694" t="s">
        <v>72</v>
      </c>
      <c r="T1694" t="s">
        <v>878</v>
      </c>
      <c r="U1694" t="s">
        <v>4038</v>
      </c>
      <c r="V1694" t="s">
        <v>4039</v>
      </c>
      <c r="W1694" t="s">
        <v>881</v>
      </c>
      <c r="X1694" t="s">
        <v>3994</v>
      </c>
      <c r="Y1694" t="str">
        <f>"47-3016"</f>
        <v>47-3016</v>
      </c>
      <c r="Z1694" t="s">
        <v>3995</v>
      </c>
      <c r="AA1694">
        <v>238160</v>
      </c>
      <c r="AB1694">
        <v>35</v>
      </c>
      <c r="AC1694">
        <v>35</v>
      </c>
      <c r="AD1694" t="s">
        <v>79</v>
      </c>
      <c r="AE1694" t="s">
        <v>599</v>
      </c>
      <c r="AF1694">
        <v>40</v>
      </c>
      <c r="AG1694" s="4">
        <v>0.33333333333333331</v>
      </c>
      <c r="AH1694" s="4">
        <v>0.70833333333333337</v>
      </c>
      <c r="AI1694" s="5">
        <v>14.25</v>
      </c>
      <c r="AJ1694">
        <v>21.38</v>
      </c>
      <c r="AM1694" t="s">
        <v>82</v>
      </c>
      <c r="AO1694" t="s">
        <v>83</v>
      </c>
      <c r="AR1694" t="s">
        <v>82</v>
      </c>
      <c r="AT1694" t="s">
        <v>82</v>
      </c>
      <c r="AW1694" t="s">
        <v>82</v>
      </c>
      <c r="AY1694" t="s">
        <v>15709</v>
      </c>
      <c r="AZ1694" t="s">
        <v>1588</v>
      </c>
      <c r="BA1694" t="s">
        <v>86</v>
      </c>
      <c r="BB1694">
        <v>32466</v>
      </c>
      <c r="BC1694" t="s">
        <v>79</v>
      </c>
      <c r="BH1694" t="s">
        <v>15710</v>
      </c>
      <c r="BJ1694">
        <v>813262093</v>
      </c>
    </row>
    <row r="1695" spans="1:62" x14ac:dyDescent="0.25">
      <c r="A1695" t="s">
        <v>19454</v>
      </c>
      <c r="B1695" s="2">
        <v>43487</v>
      </c>
      <c r="C1695" t="s">
        <v>63</v>
      </c>
      <c r="D1695" s="3">
        <v>43434.815771828704</v>
      </c>
      <c r="E1695" t="s">
        <v>282</v>
      </c>
      <c r="F1695" s="2">
        <v>43525</v>
      </c>
      <c r="G1695" s="2">
        <v>43799</v>
      </c>
      <c r="H1695" t="s">
        <v>19455</v>
      </c>
      <c r="J1695" t="s">
        <v>19456</v>
      </c>
      <c r="L1695" t="s">
        <v>2471</v>
      </c>
      <c r="M1695" t="s">
        <v>821</v>
      </c>
      <c r="N1695">
        <v>97535</v>
      </c>
      <c r="O1695" t="s">
        <v>70</v>
      </c>
      <c r="Q1695" t="s">
        <v>19457</v>
      </c>
      <c r="S1695" t="s">
        <v>72</v>
      </c>
      <c r="T1695" t="s">
        <v>878</v>
      </c>
      <c r="U1695" t="s">
        <v>3851</v>
      </c>
      <c r="V1695" t="s">
        <v>2620</v>
      </c>
      <c r="W1695" t="s">
        <v>881</v>
      </c>
      <c r="X1695" t="s">
        <v>1092</v>
      </c>
      <c r="Y1695" t="str">
        <f>"45-4011"</f>
        <v>45-4011</v>
      </c>
      <c r="Z1695" t="s">
        <v>763</v>
      </c>
      <c r="AA1695">
        <v>115310</v>
      </c>
      <c r="AB1695">
        <v>80</v>
      </c>
      <c r="AC1695">
        <v>78</v>
      </c>
      <c r="AD1695" t="s">
        <v>79</v>
      </c>
      <c r="AE1695" t="s">
        <v>95</v>
      </c>
      <c r="AF1695">
        <v>40</v>
      </c>
      <c r="AG1695" s="4">
        <v>0.25</v>
      </c>
      <c r="AH1695" s="4">
        <v>0.60416666666666663</v>
      </c>
      <c r="AI1695" s="5">
        <v>11.96</v>
      </c>
      <c r="AJ1695">
        <v>17.940000000000001</v>
      </c>
      <c r="AK1695">
        <v>45</v>
      </c>
      <c r="AL1695" t="s">
        <v>81</v>
      </c>
      <c r="AM1695" t="s">
        <v>82</v>
      </c>
      <c r="AO1695" t="s">
        <v>83</v>
      </c>
      <c r="AR1695" t="s">
        <v>82</v>
      </c>
      <c r="AT1695" t="s">
        <v>82</v>
      </c>
      <c r="AW1695" t="s">
        <v>72</v>
      </c>
      <c r="AX1695">
        <v>3</v>
      </c>
      <c r="AY1695" t="s">
        <v>2471</v>
      </c>
      <c r="AZ1695" t="s">
        <v>1588</v>
      </c>
      <c r="BA1695" t="s">
        <v>821</v>
      </c>
      <c r="BB1695">
        <v>97535</v>
      </c>
      <c r="BC1695" t="s">
        <v>79</v>
      </c>
      <c r="BH1695" t="s">
        <v>19458</v>
      </c>
      <c r="BJ1695">
        <v>680197970</v>
      </c>
    </row>
    <row r="1696" spans="1:62" x14ac:dyDescent="0.25">
      <c r="A1696" t="s">
        <v>19816</v>
      </c>
      <c r="B1696" s="2">
        <v>43487</v>
      </c>
      <c r="C1696" t="s">
        <v>63</v>
      </c>
      <c r="D1696" s="3">
        <v>43434.850852453703</v>
      </c>
      <c r="E1696" t="s">
        <v>64</v>
      </c>
      <c r="F1696" s="2">
        <v>43525</v>
      </c>
      <c r="G1696" s="2">
        <v>43753</v>
      </c>
      <c r="H1696" t="s">
        <v>12408</v>
      </c>
      <c r="J1696" t="s">
        <v>12409</v>
      </c>
      <c r="L1696" t="s">
        <v>10875</v>
      </c>
      <c r="M1696" t="s">
        <v>136</v>
      </c>
      <c r="N1696">
        <v>21076</v>
      </c>
      <c r="O1696" t="s">
        <v>70</v>
      </c>
      <c r="Q1696" t="s">
        <v>12410</v>
      </c>
      <c r="R1696">
        <v>104</v>
      </c>
      <c r="S1696" t="s">
        <v>82</v>
      </c>
      <c r="U1696" t="s">
        <v>92</v>
      </c>
      <c r="X1696" t="s">
        <v>19817</v>
      </c>
      <c r="Y1696" t="str">
        <f>"37-2011"</f>
        <v>37-2011</v>
      </c>
      <c r="Z1696" t="s">
        <v>424</v>
      </c>
      <c r="AA1696">
        <v>561790</v>
      </c>
      <c r="AB1696">
        <v>7</v>
      </c>
      <c r="AC1696">
        <v>7</v>
      </c>
      <c r="AD1696" t="s">
        <v>79</v>
      </c>
      <c r="AE1696" t="s">
        <v>80</v>
      </c>
      <c r="AF1696">
        <v>40</v>
      </c>
      <c r="AG1696" s="4">
        <v>0.33333333333333331</v>
      </c>
      <c r="AH1696" s="4">
        <v>0.625</v>
      </c>
      <c r="AI1696" s="5">
        <v>16.77</v>
      </c>
      <c r="AL1696" t="s">
        <v>81</v>
      </c>
      <c r="AM1696" t="s">
        <v>72</v>
      </c>
      <c r="AN1696">
        <v>10</v>
      </c>
      <c r="AO1696" t="s">
        <v>83</v>
      </c>
      <c r="AR1696" t="s">
        <v>82</v>
      </c>
      <c r="AT1696" t="s">
        <v>82</v>
      </c>
      <c r="AW1696" t="s">
        <v>82</v>
      </c>
      <c r="AY1696" t="s">
        <v>10567</v>
      </c>
      <c r="AZ1696" t="s">
        <v>12411</v>
      </c>
      <c r="BA1696" t="s">
        <v>147</v>
      </c>
      <c r="BB1696">
        <v>19403</v>
      </c>
      <c r="BC1696" t="s">
        <v>79</v>
      </c>
      <c r="BH1696" t="s">
        <v>12412</v>
      </c>
      <c r="BI1696" t="s">
        <v>67</v>
      </c>
      <c r="BJ1696">
        <v>651290566</v>
      </c>
    </row>
    <row r="1697" spans="1:62" x14ac:dyDescent="0.25">
      <c r="A1697" t="s">
        <v>25169</v>
      </c>
      <c r="B1697" s="2">
        <v>43487</v>
      </c>
      <c r="C1697" t="s">
        <v>63</v>
      </c>
      <c r="D1697" s="3">
        <v>43460.241059918983</v>
      </c>
      <c r="E1697" t="s">
        <v>117</v>
      </c>
      <c r="H1697" t="s">
        <v>25170</v>
      </c>
      <c r="J1697" t="s">
        <v>25171</v>
      </c>
      <c r="L1697" t="s">
        <v>9506</v>
      </c>
      <c r="M1697" t="s">
        <v>2367</v>
      </c>
      <c r="N1697">
        <v>29054</v>
      </c>
      <c r="O1697" t="s">
        <v>70</v>
      </c>
      <c r="Q1697" t="s">
        <v>25172</v>
      </c>
      <c r="S1697" t="s">
        <v>72</v>
      </c>
      <c r="T1697" t="s">
        <v>1066</v>
      </c>
      <c r="U1697" t="s">
        <v>1067</v>
      </c>
      <c r="V1697" t="s">
        <v>1068</v>
      </c>
      <c r="W1697" t="s">
        <v>1064</v>
      </c>
      <c r="X1697" t="s">
        <v>3299</v>
      </c>
      <c r="Y1697" t="str">
        <f>"37-3011"</f>
        <v>37-3011</v>
      </c>
      <c r="Z1697" t="s">
        <v>94</v>
      </c>
      <c r="AA1697">
        <v>561730</v>
      </c>
      <c r="AB1697">
        <v>15</v>
      </c>
      <c r="AD1697" t="s">
        <v>79</v>
      </c>
      <c r="AE1697" t="s">
        <v>80</v>
      </c>
      <c r="AF1697">
        <v>40</v>
      </c>
      <c r="AG1697" s="4">
        <v>0.29166666666666669</v>
      </c>
      <c r="AH1697" s="4">
        <v>0.66666666666666663</v>
      </c>
      <c r="AI1697" s="5">
        <v>11.97</v>
      </c>
      <c r="AJ1697">
        <v>17.96</v>
      </c>
      <c r="AL1697" t="s">
        <v>81</v>
      </c>
      <c r="AM1697" t="s">
        <v>82</v>
      </c>
      <c r="AO1697" t="s">
        <v>83</v>
      </c>
      <c r="AR1697" t="s">
        <v>82</v>
      </c>
      <c r="AT1697" t="s">
        <v>82</v>
      </c>
      <c r="AW1697" t="s">
        <v>72</v>
      </c>
      <c r="AX1697">
        <v>3</v>
      </c>
      <c r="AY1697" t="s">
        <v>9506</v>
      </c>
      <c r="AZ1697" t="s">
        <v>526</v>
      </c>
      <c r="BA1697" t="s">
        <v>2367</v>
      </c>
      <c r="BB1697">
        <v>29054</v>
      </c>
      <c r="BC1697" t="s">
        <v>79</v>
      </c>
      <c r="BH1697" t="s">
        <v>25171</v>
      </c>
      <c r="BJ1697">
        <v>570926330</v>
      </c>
    </row>
    <row r="1698" spans="1:62" x14ac:dyDescent="0.25">
      <c r="A1698" t="s">
        <v>26063</v>
      </c>
      <c r="B1698" s="2">
        <v>43487</v>
      </c>
      <c r="C1698" t="s">
        <v>63</v>
      </c>
      <c r="D1698" s="3">
        <v>43460.244032905095</v>
      </c>
      <c r="E1698" t="s">
        <v>64</v>
      </c>
      <c r="F1698" s="2">
        <v>43544</v>
      </c>
      <c r="G1698" s="2">
        <v>43751</v>
      </c>
      <c r="H1698" t="s">
        <v>26064</v>
      </c>
      <c r="I1698" t="s">
        <v>67</v>
      </c>
      <c r="J1698" t="s">
        <v>26065</v>
      </c>
      <c r="K1698" t="s">
        <v>26066</v>
      </c>
      <c r="L1698" t="s">
        <v>26067</v>
      </c>
      <c r="M1698" t="s">
        <v>2314</v>
      </c>
      <c r="N1698">
        <v>47327</v>
      </c>
      <c r="O1698" t="s">
        <v>70</v>
      </c>
      <c r="P1698" t="s">
        <v>67</v>
      </c>
      <c r="Q1698" t="s">
        <v>26068</v>
      </c>
      <c r="S1698" t="s">
        <v>72</v>
      </c>
      <c r="T1698" t="s">
        <v>5156</v>
      </c>
      <c r="U1698" t="s">
        <v>5157</v>
      </c>
      <c r="V1698" t="s">
        <v>5158</v>
      </c>
      <c r="W1698" t="s">
        <v>105</v>
      </c>
      <c r="X1698" t="s">
        <v>677</v>
      </c>
      <c r="Y1698" t="str">
        <f>"39-3091"</f>
        <v>39-3091</v>
      </c>
      <c r="Z1698" t="s">
        <v>677</v>
      </c>
      <c r="AA1698">
        <v>713990</v>
      </c>
      <c r="AB1698">
        <v>16</v>
      </c>
      <c r="AC1698">
        <v>16</v>
      </c>
      <c r="AD1698" t="s">
        <v>79</v>
      </c>
      <c r="AE1698" t="s">
        <v>80</v>
      </c>
      <c r="AF1698">
        <v>40</v>
      </c>
      <c r="AG1698" s="4">
        <v>0.54166666666666663</v>
      </c>
      <c r="AH1698" s="4">
        <v>0.91666666666666663</v>
      </c>
      <c r="AI1698" s="5">
        <v>346.4</v>
      </c>
      <c r="AJ1698">
        <v>0</v>
      </c>
      <c r="AK1698">
        <v>0</v>
      </c>
      <c r="AL1698" t="s">
        <v>81</v>
      </c>
      <c r="AM1698" t="s">
        <v>82</v>
      </c>
      <c r="AO1698" t="s">
        <v>83</v>
      </c>
      <c r="AR1698" t="s">
        <v>82</v>
      </c>
      <c r="AT1698" t="s">
        <v>82</v>
      </c>
      <c r="AW1698" t="s">
        <v>82</v>
      </c>
      <c r="AY1698" t="s">
        <v>26069</v>
      </c>
      <c r="AZ1698" t="s">
        <v>2493</v>
      </c>
      <c r="BA1698" t="s">
        <v>2314</v>
      </c>
      <c r="BB1698">
        <v>47327</v>
      </c>
      <c r="BC1698" t="s">
        <v>79</v>
      </c>
      <c r="BH1698" t="s">
        <v>26070</v>
      </c>
      <c r="BI1698" t="s">
        <v>67</v>
      </c>
      <c r="BJ1698">
        <v>351797899</v>
      </c>
    </row>
    <row r="1699" spans="1:62" x14ac:dyDescent="0.25">
      <c r="A1699" t="s">
        <v>26150</v>
      </c>
      <c r="B1699" s="2">
        <v>43487</v>
      </c>
      <c r="C1699" t="s">
        <v>63</v>
      </c>
      <c r="D1699" s="3">
        <v>43460.216453078705</v>
      </c>
      <c r="E1699" t="s">
        <v>64</v>
      </c>
      <c r="F1699" s="2">
        <v>43545</v>
      </c>
      <c r="G1699" s="2">
        <v>43738</v>
      </c>
      <c r="H1699" t="s">
        <v>26151</v>
      </c>
      <c r="I1699" t="s">
        <v>26152</v>
      </c>
      <c r="J1699" t="s">
        <v>26153</v>
      </c>
      <c r="L1699" t="s">
        <v>26154</v>
      </c>
      <c r="M1699" t="s">
        <v>308</v>
      </c>
      <c r="N1699">
        <v>7722</v>
      </c>
      <c r="O1699" t="s">
        <v>70</v>
      </c>
      <c r="Q1699" t="s">
        <v>26155</v>
      </c>
      <c r="S1699" t="s">
        <v>72</v>
      </c>
      <c r="T1699" t="s">
        <v>5156</v>
      </c>
      <c r="U1699" t="s">
        <v>5157</v>
      </c>
      <c r="V1699" t="s">
        <v>5158</v>
      </c>
      <c r="W1699" t="s">
        <v>105</v>
      </c>
      <c r="X1699" t="s">
        <v>677</v>
      </c>
      <c r="Y1699" t="str">
        <f>"39-3091"</f>
        <v>39-3091</v>
      </c>
      <c r="Z1699" t="s">
        <v>677</v>
      </c>
      <c r="AA1699">
        <v>722330</v>
      </c>
      <c r="AB1699">
        <v>3</v>
      </c>
      <c r="AC1699">
        <v>3</v>
      </c>
      <c r="AD1699" t="s">
        <v>79</v>
      </c>
      <c r="AE1699" t="s">
        <v>80</v>
      </c>
      <c r="AF1699">
        <v>40</v>
      </c>
      <c r="AG1699" s="4">
        <v>0.54166666666666663</v>
      </c>
      <c r="AH1699" s="4">
        <v>0.91666666666666663</v>
      </c>
      <c r="AI1699" s="5">
        <v>413.6</v>
      </c>
      <c r="AJ1699">
        <v>0</v>
      </c>
      <c r="AK1699">
        <v>0</v>
      </c>
      <c r="AL1699" t="s">
        <v>81</v>
      </c>
      <c r="AM1699" t="s">
        <v>82</v>
      </c>
      <c r="AO1699" t="s">
        <v>83</v>
      </c>
      <c r="AR1699" t="s">
        <v>82</v>
      </c>
      <c r="AT1699" t="s">
        <v>82</v>
      </c>
      <c r="AW1699" t="s">
        <v>82</v>
      </c>
      <c r="AY1699" t="s">
        <v>1465</v>
      </c>
      <c r="AZ1699" t="s">
        <v>1467</v>
      </c>
      <c r="BA1699" t="s">
        <v>308</v>
      </c>
      <c r="BB1699">
        <v>7722</v>
      </c>
      <c r="BC1699" t="s">
        <v>79</v>
      </c>
      <c r="BH1699" t="s">
        <v>26156</v>
      </c>
      <c r="BI1699" t="s">
        <v>67</v>
      </c>
      <c r="BJ1699">
        <v>812933425</v>
      </c>
    </row>
    <row r="1700" spans="1:62" x14ac:dyDescent="0.25">
      <c r="A1700" t="s">
        <v>27066</v>
      </c>
      <c r="B1700" s="2">
        <v>43487</v>
      </c>
      <c r="C1700" t="s">
        <v>63</v>
      </c>
      <c r="D1700" s="3">
        <v>43451.529503622682</v>
      </c>
      <c r="E1700" t="s">
        <v>64</v>
      </c>
      <c r="F1700" s="2">
        <v>43529</v>
      </c>
      <c r="G1700" s="2">
        <v>43738</v>
      </c>
      <c r="H1700" t="s">
        <v>27067</v>
      </c>
      <c r="J1700" t="s">
        <v>27068</v>
      </c>
      <c r="L1700" t="s">
        <v>859</v>
      </c>
      <c r="M1700" t="s">
        <v>147</v>
      </c>
      <c r="N1700">
        <v>15301</v>
      </c>
      <c r="O1700" t="s">
        <v>70</v>
      </c>
      <c r="Q1700" t="s">
        <v>27069</v>
      </c>
      <c r="S1700" t="s">
        <v>72</v>
      </c>
      <c r="T1700" t="s">
        <v>1066</v>
      </c>
      <c r="U1700" t="s">
        <v>1067</v>
      </c>
      <c r="V1700" t="s">
        <v>1068</v>
      </c>
      <c r="W1700" t="s">
        <v>1064</v>
      </c>
      <c r="X1700" t="s">
        <v>3299</v>
      </c>
      <c r="Y1700" t="str">
        <f>"37-3011"</f>
        <v>37-3011</v>
      </c>
      <c r="Z1700" t="s">
        <v>94</v>
      </c>
      <c r="AA1700">
        <v>561730</v>
      </c>
      <c r="AB1700">
        <v>4</v>
      </c>
      <c r="AC1700">
        <v>4</v>
      </c>
      <c r="AD1700" t="s">
        <v>79</v>
      </c>
      <c r="AE1700" t="s">
        <v>80</v>
      </c>
      <c r="AF1700">
        <v>40</v>
      </c>
      <c r="AG1700" s="4">
        <v>0.29166666666666669</v>
      </c>
      <c r="AH1700" s="4">
        <v>0.66666666666666663</v>
      </c>
      <c r="AI1700" s="5">
        <v>13.77</v>
      </c>
      <c r="AJ1700">
        <v>20.66</v>
      </c>
      <c r="AL1700" t="s">
        <v>81</v>
      </c>
      <c r="AM1700" t="s">
        <v>82</v>
      </c>
      <c r="AO1700" t="s">
        <v>83</v>
      </c>
      <c r="AR1700" t="s">
        <v>82</v>
      </c>
      <c r="AT1700" t="s">
        <v>82</v>
      </c>
      <c r="AW1700" t="s">
        <v>82</v>
      </c>
      <c r="AY1700" t="s">
        <v>859</v>
      </c>
      <c r="AZ1700" t="s">
        <v>859</v>
      </c>
      <c r="BA1700" t="s">
        <v>147</v>
      </c>
      <c r="BB1700">
        <v>15301</v>
      </c>
      <c r="BC1700" t="s">
        <v>79</v>
      </c>
      <c r="BH1700" t="s">
        <v>27070</v>
      </c>
      <c r="BJ1700">
        <v>271890334</v>
      </c>
    </row>
    <row r="1701" spans="1:62" x14ac:dyDescent="0.25">
      <c r="A1701" t="s">
        <v>36917</v>
      </c>
      <c r="B1701" s="2">
        <v>43487</v>
      </c>
      <c r="C1701" t="s">
        <v>63</v>
      </c>
      <c r="D1701" s="3">
        <v>43487.317078483793</v>
      </c>
      <c r="E1701" t="s">
        <v>91</v>
      </c>
      <c r="H1701" t="s">
        <v>36918</v>
      </c>
      <c r="J1701" t="s">
        <v>36919</v>
      </c>
      <c r="L1701" t="s">
        <v>1446</v>
      </c>
      <c r="M1701" t="s">
        <v>783</v>
      </c>
      <c r="N1701">
        <v>45504</v>
      </c>
      <c r="O1701" t="s">
        <v>70</v>
      </c>
      <c r="Q1701" t="s">
        <v>36920</v>
      </c>
      <c r="S1701" t="s">
        <v>72</v>
      </c>
      <c r="T1701" t="s">
        <v>5156</v>
      </c>
      <c r="U1701" t="s">
        <v>5157</v>
      </c>
      <c r="V1701" t="s">
        <v>5158</v>
      </c>
      <c r="W1701" t="s">
        <v>105</v>
      </c>
      <c r="X1701" t="s">
        <v>5873</v>
      </c>
      <c r="Y1701" t="str">
        <f>"35-3022"</f>
        <v>35-3022</v>
      </c>
      <c r="Z1701" t="s">
        <v>280</v>
      </c>
      <c r="AA1701">
        <v>713990</v>
      </c>
      <c r="AB1701">
        <v>10</v>
      </c>
      <c r="AD1701" t="s">
        <v>79</v>
      </c>
      <c r="AE1701" t="s">
        <v>80</v>
      </c>
      <c r="AF1701">
        <v>40</v>
      </c>
      <c r="AG1701" s="4">
        <v>0.54166666666666663</v>
      </c>
      <c r="AH1701" s="4">
        <v>0.91666666666666663</v>
      </c>
      <c r="AI1701" s="5">
        <v>9.4499999999999993</v>
      </c>
      <c r="AL1701" t="s">
        <v>81</v>
      </c>
      <c r="AM1701" t="s">
        <v>82</v>
      </c>
      <c r="AO1701" t="s">
        <v>83</v>
      </c>
      <c r="AR1701" t="s">
        <v>82</v>
      </c>
      <c r="AT1701" t="s">
        <v>82</v>
      </c>
      <c r="AW1701" t="s">
        <v>82</v>
      </c>
      <c r="AY1701" t="s">
        <v>1446</v>
      </c>
      <c r="AZ1701" t="s">
        <v>2478</v>
      </c>
      <c r="BA1701" t="s">
        <v>783</v>
      </c>
      <c r="BB1701">
        <v>45504</v>
      </c>
      <c r="BC1701" t="s">
        <v>79</v>
      </c>
      <c r="BH1701" t="s">
        <v>36921</v>
      </c>
      <c r="BJ1701">
        <v>824433821</v>
      </c>
    </row>
    <row r="1702" spans="1:62" x14ac:dyDescent="0.25">
      <c r="A1702" t="s">
        <v>8205</v>
      </c>
      <c r="B1702" s="2">
        <v>43488</v>
      </c>
      <c r="C1702" t="s">
        <v>63</v>
      </c>
      <c r="D1702" s="3">
        <v>43461.245369560187</v>
      </c>
      <c r="E1702" t="s">
        <v>117</v>
      </c>
      <c r="H1702" t="s">
        <v>8206</v>
      </c>
      <c r="J1702" t="s">
        <v>8207</v>
      </c>
      <c r="L1702" t="s">
        <v>8208</v>
      </c>
      <c r="M1702" t="s">
        <v>226</v>
      </c>
      <c r="N1702">
        <v>49098</v>
      </c>
      <c r="O1702" t="s">
        <v>70</v>
      </c>
      <c r="Q1702" t="s">
        <v>8209</v>
      </c>
      <c r="S1702" t="s">
        <v>72</v>
      </c>
      <c r="T1702" t="s">
        <v>8210</v>
      </c>
      <c r="U1702" t="s">
        <v>8211</v>
      </c>
      <c r="V1702" t="s">
        <v>8212</v>
      </c>
      <c r="W1702" t="s">
        <v>226</v>
      </c>
      <c r="X1702" t="s">
        <v>8213</v>
      </c>
      <c r="Y1702" t="str">
        <f>"47-3019"</f>
        <v>47-3019</v>
      </c>
      <c r="Z1702" t="s">
        <v>7292</v>
      </c>
      <c r="AA1702">
        <v>23833</v>
      </c>
      <c r="AB1702">
        <v>10</v>
      </c>
      <c r="AD1702" t="s">
        <v>79</v>
      </c>
      <c r="AE1702" t="s">
        <v>95</v>
      </c>
      <c r="AF1702">
        <v>40</v>
      </c>
      <c r="AG1702" s="4">
        <v>0.35416666666666669</v>
      </c>
      <c r="AH1702" s="4">
        <v>0.70833333333333337</v>
      </c>
      <c r="AI1702" s="5">
        <v>17.739999999999998</v>
      </c>
      <c r="AJ1702">
        <v>0</v>
      </c>
      <c r="AK1702">
        <v>0</v>
      </c>
      <c r="AL1702" t="s">
        <v>81</v>
      </c>
      <c r="AM1702" t="s">
        <v>82</v>
      </c>
      <c r="AO1702" t="s">
        <v>83</v>
      </c>
      <c r="AP1702" t="s">
        <v>67</v>
      </c>
      <c r="AQ1702" t="s">
        <v>67</v>
      </c>
      <c r="AR1702" t="s">
        <v>82</v>
      </c>
      <c r="AT1702" t="s">
        <v>82</v>
      </c>
      <c r="AW1702" t="s">
        <v>72</v>
      </c>
      <c r="AX1702">
        <v>2</v>
      </c>
      <c r="AY1702" t="s">
        <v>8208</v>
      </c>
      <c r="AZ1702" t="s">
        <v>8214</v>
      </c>
      <c r="BB1702">
        <v>49098</v>
      </c>
      <c r="BC1702" t="s">
        <v>79</v>
      </c>
      <c r="BH1702" t="s">
        <v>8207</v>
      </c>
      <c r="BJ1702">
        <v>262519279</v>
      </c>
    </row>
    <row r="1703" spans="1:62" x14ac:dyDescent="0.25">
      <c r="A1703" t="s">
        <v>16463</v>
      </c>
      <c r="B1703" s="2">
        <v>43488</v>
      </c>
      <c r="C1703" t="s">
        <v>63</v>
      </c>
      <c r="D1703" s="3">
        <v>43460.125586122682</v>
      </c>
      <c r="E1703" t="s">
        <v>64</v>
      </c>
      <c r="F1703" s="2">
        <v>43549</v>
      </c>
      <c r="G1703" s="2">
        <v>43822</v>
      </c>
      <c r="H1703" t="s">
        <v>16464</v>
      </c>
      <c r="I1703" t="s">
        <v>16465</v>
      </c>
      <c r="J1703" t="s">
        <v>16466</v>
      </c>
      <c r="K1703" t="s">
        <v>16467</v>
      </c>
      <c r="L1703" t="s">
        <v>5541</v>
      </c>
      <c r="M1703" t="s">
        <v>147</v>
      </c>
      <c r="N1703">
        <v>19355</v>
      </c>
      <c r="O1703" t="s">
        <v>70</v>
      </c>
      <c r="Q1703" t="s">
        <v>16468</v>
      </c>
      <c r="S1703" t="s">
        <v>72</v>
      </c>
      <c r="T1703" t="s">
        <v>13303</v>
      </c>
      <c r="U1703" t="s">
        <v>16469</v>
      </c>
      <c r="V1703" t="s">
        <v>3892</v>
      </c>
      <c r="W1703" t="s">
        <v>278</v>
      </c>
      <c r="X1703" t="s">
        <v>705</v>
      </c>
      <c r="Y1703" t="str">
        <f>"37-3011"</f>
        <v>37-3011</v>
      </c>
      <c r="Z1703" t="s">
        <v>94</v>
      </c>
      <c r="AA1703">
        <v>561730</v>
      </c>
      <c r="AB1703">
        <v>12</v>
      </c>
      <c r="AC1703">
        <v>12</v>
      </c>
      <c r="AD1703" t="s">
        <v>79</v>
      </c>
      <c r="AE1703" t="s">
        <v>80</v>
      </c>
      <c r="AF1703">
        <v>40</v>
      </c>
      <c r="AG1703" s="4">
        <v>0.3125</v>
      </c>
      <c r="AH1703" s="4">
        <v>0.66666666666666663</v>
      </c>
      <c r="AI1703" s="5">
        <v>15.73</v>
      </c>
      <c r="AJ1703">
        <v>23.6</v>
      </c>
      <c r="AL1703" t="s">
        <v>81</v>
      </c>
      <c r="AM1703" t="s">
        <v>82</v>
      </c>
      <c r="AO1703" t="s">
        <v>83</v>
      </c>
      <c r="AR1703" t="s">
        <v>82</v>
      </c>
      <c r="AT1703" t="s">
        <v>82</v>
      </c>
      <c r="AW1703" t="s">
        <v>72</v>
      </c>
      <c r="AX1703">
        <v>3</v>
      </c>
      <c r="AY1703" t="s">
        <v>5541</v>
      </c>
      <c r="AZ1703" t="s">
        <v>1310</v>
      </c>
      <c r="BA1703" t="s">
        <v>147</v>
      </c>
      <c r="BB1703">
        <v>19355</v>
      </c>
      <c r="BC1703" t="s">
        <v>79</v>
      </c>
      <c r="BH1703" t="s">
        <v>16466</v>
      </c>
      <c r="BJ1703">
        <v>232332712</v>
      </c>
    </row>
    <row r="1704" spans="1:62" x14ac:dyDescent="0.25">
      <c r="A1704" t="s">
        <v>16509</v>
      </c>
      <c r="B1704" s="2">
        <v>43488</v>
      </c>
      <c r="C1704" t="s">
        <v>63</v>
      </c>
      <c r="D1704" s="3">
        <v>43460.193050162037</v>
      </c>
      <c r="E1704" t="s">
        <v>64</v>
      </c>
      <c r="F1704" s="2">
        <v>43549</v>
      </c>
      <c r="G1704" s="2">
        <v>43799</v>
      </c>
      <c r="H1704" t="s">
        <v>16510</v>
      </c>
      <c r="J1704" t="s">
        <v>16511</v>
      </c>
      <c r="L1704" t="s">
        <v>16512</v>
      </c>
      <c r="M1704" t="s">
        <v>783</v>
      </c>
      <c r="N1704">
        <v>44067</v>
      </c>
      <c r="O1704" t="s">
        <v>70</v>
      </c>
      <c r="Q1704" t="s">
        <v>16513</v>
      </c>
      <c r="S1704" t="s">
        <v>72</v>
      </c>
      <c r="T1704" t="s">
        <v>16514</v>
      </c>
      <c r="U1704" t="s">
        <v>16469</v>
      </c>
      <c r="V1704" t="s">
        <v>3892</v>
      </c>
      <c r="W1704" t="s">
        <v>278</v>
      </c>
      <c r="X1704" t="s">
        <v>106</v>
      </c>
      <c r="Y1704" t="str">
        <f>"37-3011"</f>
        <v>37-3011</v>
      </c>
      <c r="Z1704" t="s">
        <v>94</v>
      </c>
      <c r="AA1704">
        <v>561730</v>
      </c>
      <c r="AB1704">
        <v>16</v>
      </c>
      <c r="AC1704">
        <v>16</v>
      </c>
      <c r="AD1704" t="s">
        <v>79</v>
      </c>
      <c r="AE1704" t="s">
        <v>80</v>
      </c>
      <c r="AF1704">
        <v>40</v>
      </c>
      <c r="AG1704" s="4">
        <v>0.3125</v>
      </c>
      <c r="AH1704" s="4">
        <v>0.66666666666666663</v>
      </c>
      <c r="AI1704" s="5">
        <v>13.7</v>
      </c>
      <c r="AJ1704">
        <v>20.55</v>
      </c>
      <c r="AL1704" t="s">
        <v>81</v>
      </c>
      <c r="AM1704" t="s">
        <v>82</v>
      </c>
      <c r="AO1704" t="s">
        <v>83</v>
      </c>
      <c r="AR1704" t="s">
        <v>82</v>
      </c>
      <c r="AT1704" t="s">
        <v>82</v>
      </c>
      <c r="AW1704" t="s">
        <v>82</v>
      </c>
      <c r="AY1704" t="s">
        <v>16512</v>
      </c>
      <c r="AZ1704" t="s">
        <v>2541</v>
      </c>
      <c r="BA1704" t="s">
        <v>783</v>
      </c>
      <c r="BB1704">
        <v>44067</v>
      </c>
      <c r="BC1704" t="s">
        <v>79</v>
      </c>
      <c r="BH1704" t="s">
        <v>16515</v>
      </c>
      <c r="BJ1704">
        <v>341892571</v>
      </c>
    </row>
    <row r="1705" spans="1:62" x14ac:dyDescent="0.25">
      <c r="A1705" t="s">
        <v>16868</v>
      </c>
      <c r="B1705" s="2">
        <v>43488</v>
      </c>
      <c r="C1705" t="s">
        <v>63</v>
      </c>
      <c r="D1705" s="3">
        <v>43460.157329745372</v>
      </c>
      <c r="E1705" t="s">
        <v>64</v>
      </c>
      <c r="F1705" s="2">
        <v>43549</v>
      </c>
      <c r="G1705" s="2">
        <v>43799</v>
      </c>
      <c r="H1705" t="s">
        <v>16869</v>
      </c>
      <c r="J1705" t="s">
        <v>16870</v>
      </c>
      <c r="L1705" t="s">
        <v>13953</v>
      </c>
      <c r="M1705" t="s">
        <v>147</v>
      </c>
      <c r="N1705">
        <v>15108</v>
      </c>
      <c r="O1705" t="s">
        <v>70</v>
      </c>
      <c r="Q1705" t="s">
        <v>16871</v>
      </c>
      <c r="S1705" t="s">
        <v>72</v>
      </c>
      <c r="T1705" t="s">
        <v>13303</v>
      </c>
      <c r="U1705" t="s">
        <v>16469</v>
      </c>
      <c r="V1705" t="s">
        <v>3892</v>
      </c>
      <c r="W1705" t="s">
        <v>278</v>
      </c>
      <c r="X1705" t="s">
        <v>705</v>
      </c>
      <c r="Y1705" t="str">
        <f>"37-3011"</f>
        <v>37-3011</v>
      </c>
      <c r="Z1705" t="s">
        <v>94</v>
      </c>
      <c r="AA1705">
        <v>561730</v>
      </c>
      <c r="AB1705">
        <v>12</v>
      </c>
      <c r="AC1705">
        <v>12</v>
      </c>
      <c r="AD1705" t="s">
        <v>79</v>
      </c>
      <c r="AE1705" t="s">
        <v>80</v>
      </c>
      <c r="AF1705">
        <v>40</v>
      </c>
      <c r="AG1705" s="4">
        <v>0.29166666666666669</v>
      </c>
      <c r="AH1705" s="4">
        <v>0.64583333333333337</v>
      </c>
      <c r="AI1705" s="5">
        <v>13.77</v>
      </c>
      <c r="AJ1705">
        <v>20.66</v>
      </c>
      <c r="AL1705" t="s">
        <v>81</v>
      </c>
      <c r="AM1705" t="s">
        <v>82</v>
      </c>
      <c r="AO1705" t="s">
        <v>83</v>
      </c>
      <c r="AR1705" t="s">
        <v>82</v>
      </c>
      <c r="AT1705" t="s">
        <v>82</v>
      </c>
      <c r="AW1705" t="s">
        <v>72</v>
      </c>
      <c r="AX1705">
        <v>3</v>
      </c>
      <c r="AY1705" t="s">
        <v>10707</v>
      </c>
      <c r="AZ1705" t="s">
        <v>3309</v>
      </c>
      <c r="BA1705" t="s">
        <v>147</v>
      </c>
      <c r="BB1705">
        <v>15126</v>
      </c>
      <c r="BC1705" t="s">
        <v>79</v>
      </c>
      <c r="BH1705" t="s">
        <v>16872</v>
      </c>
      <c r="BJ1705">
        <v>264771096</v>
      </c>
    </row>
    <row r="1706" spans="1:62" x14ac:dyDescent="0.25">
      <c r="A1706" t="s">
        <v>17113</v>
      </c>
      <c r="B1706" s="2">
        <v>43488</v>
      </c>
      <c r="C1706" t="s">
        <v>63</v>
      </c>
      <c r="D1706" s="3">
        <v>43460.124163425928</v>
      </c>
      <c r="E1706" t="s">
        <v>64</v>
      </c>
      <c r="F1706" s="2">
        <v>43549</v>
      </c>
      <c r="G1706" s="2">
        <v>43814</v>
      </c>
      <c r="H1706" t="s">
        <v>17114</v>
      </c>
      <c r="J1706" t="s">
        <v>17115</v>
      </c>
      <c r="L1706" t="s">
        <v>17116</v>
      </c>
      <c r="M1706" t="s">
        <v>136</v>
      </c>
      <c r="N1706">
        <v>21136</v>
      </c>
      <c r="O1706" t="s">
        <v>70</v>
      </c>
      <c r="Q1706" t="s">
        <v>17117</v>
      </c>
      <c r="S1706" t="s">
        <v>72</v>
      </c>
      <c r="T1706" t="s">
        <v>13303</v>
      </c>
      <c r="U1706" t="s">
        <v>16469</v>
      </c>
      <c r="V1706" t="s">
        <v>1757</v>
      </c>
      <c r="W1706" t="s">
        <v>278</v>
      </c>
      <c r="X1706" t="s">
        <v>705</v>
      </c>
      <c r="Y1706" t="str">
        <f>"37-3011"</f>
        <v>37-3011</v>
      </c>
      <c r="Z1706" t="s">
        <v>94</v>
      </c>
      <c r="AA1706">
        <v>561730</v>
      </c>
      <c r="AB1706">
        <v>16</v>
      </c>
      <c r="AC1706">
        <v>16</v>
      </c>
      <c r="AD1706" t="s">
        <v>79</v>
      </c>
      <c r="AE1706" t="s">
        <v>80</v>
      </c>
      <c r="AF1706">
        <v>40</v>
      </c>
      <c r="AG1706" s="4">
        <v>0.29166666666666669</v>
      </c>
      <c r="AH1706" s="4">
        <v>0.64583333333333337</v>
      </c>
      <c r="AI1706" s="5">
        <v>14.73</v>
      </c>
      <c r="AJ1706">
        <v>22.1</v>
      </c>
      <c r="AL1706" t="s">
        <v>81</v>
      </c>
      <c r="AM1706" t="s">
        <v>82</v>
      </c>
      <c r="AO1706" t="s">
        <v>83</v>
      </c>
      <c r="AR1706" t="s">
        <v>82</v>
      </c>
      <c r="AT1706" t="s">
        <v>82</v>
      </c>
      <c r="AW1706" t="s">
        <v>72</v>
      </c>
      <c r="AX1706">
        <v>3</v>
      </c>
      <c r="AY1706" t="s">
        <v>17118</v>
      </c>
      <c r="AZ1706" t="s">
        <v>17119</v>
      </c>
      <c r="BA1706" t="s">
        <v>136</v>
      </c>
      <c r="BB1706">
        <v>21048</v>
      </c>
      <c r="BC1706" t="s">
        <v>79</v>
      </c>
      <c r="BH1706" t="s">
        <v>17120</v>
      </c>
      <c r="BJ1706">
        <v>521855378</v>
      </c>
    </row>
    <row r="1707" spans="1:62" x14ac:dyDescent="0.25">
      <c r="A1707" t="s">
        <v>22338</v>
      </c>
      <c r="B1707" s="2">
        <v>43488</v>
      </c>
      <c r="C1707" t="s">
        <v>63</v>
      </c>
      <c r="D1707" s="3">
        <v>43465.79197204861</v>
      </c>
      <c r="E1707" t="s">
        <v>64</v>
      </c>
      <c r="F1707" s="2">
        <v>43556</v>
      </c>
      <c r="G1707" s="2">
        <v>43799</v>
      </c>
      <c r="H1707" t="s">
        <v>22339</v>
      </c>
      <c r="J1707" t="s">
        <v>22340</v>
      </c>
      <c r="L1707" t="s">
        <v>22341</v>
      </c>
      <c r="M1707" t="s">
        <v>226</v>
      </c>
      <c r="N1707">
        <v>49769</v>
      </c>
      <c r="O1707" t="s">
        <v>70</v>
      </c>
      <c r="Q1707" t="s">
        <v>22342</v>
      </c>
      <c r="S1707" t="s">
        <v>72</v>
      </c>
      <c r="T1707" t="s">
        <v>13303</v>
      </c>
      <c r="U1707" t="s">
        <v>3891</v>
      </c>
      <c r="V1707" t="s">
        <v>1757</v>
      </c>
      <c r="W1707" t="s">
        <v>278</v>
      </c>
      <c r="X1707" t="s">
        <v>106</v>
      </c>
      <c r="Y1707" t="str">
        <f>"37-3011"</f>
        <v>37-3011</v>
      </c>
      <c r="Z1707" t="s">
        <v>94</v>
      </c>
      <c r="AA1707">
        <v>561730</v>
      </c>
      <c r="AB1707">
        <v>12</v>
      </c>
      <c r="AC1707">
        <v>12</v>
      </c>
      <c r="AD1707" t="s">
        <v>79</v>
      </c>
      <c r="AE1707" t="s">
        <v>80</v>
      </c>
      <c r="AF1707">
        <v>40</v>
      </c>
      <c r="AG1707" s="4">
        <v>0.33333333333333331</v>
      </c>
      <c r="AH1707" s="4">
        <v>0.6875</v>
      </c>
      <c r="AI1707" s="5">
        <v>15.39</v>
      </c>
      <c r="AJ1707">
        <v>23.09</v>
      </c>
      <c r="AL1707" t="s">
        <v>81</v>
      </c>
      <c r="AM1707" t="s">
        <v>82</v>
      </c>
      <c r="AO1707" t="s">
        <v>83</v>
      </c>
      <c r="AR1707" t="s">
        <v>82</v>
      </c>
      <c r="AT1707" t="s">
        <v>82</v>
      </c>
      <c r="AW1707" t="s">
        <v>72</v>
      </c>
      <c r="AX1707">
        <v>3</v>
      </c>
      <c r="AY1707" t="s">
        <v>14326</v>
      </c>
      <c r="AZ1707" t="s">
        <v>14328</v>
      </c>
      <c r="BA1707" t="s">
        <v>226</v>
      </c>
      <c r="BB1707">
        <v>49740</v>
      </c>
      <c r="BC1707" t="s">
        <v>79</v>
      </c>
      <c r="BH1707" t="s">
        <v>22343</v>
      </c>
      <c r="BJ1707">
        <v>812036480</v>
      </c>
    </row>
    <row r="1708" spans="1:62" x14ac:dyDescent="0.25">
      <c r="A1708" t="s">
        <v>25811</v>
      </c>
      <c r="B1708" s="2">
        <v>43488</v>
      </c>
      <c r="C1708" t="s">
        <v>63</v>
      </c>
      <c r="D1708" s="3">
        <v>43455.313296342596</v>
      </c>
      <c r="E1708" t="s">
        <v>91</v>
      </c>
      <c r="H1708" t="s">
        <v>25812</v>
      </c>
      <c r="I1708" t="s">
        <v>25813</v>
      </c>
      <c r="J1708" t="s">
        <v>25814</v>
      </c>
      <c r="K1708" t="s">
        <v>25815</v>
      </c>
      <c r="L1708" t="s">
        <v>25816</v>
      </c>
      <c r="M1708" t="s">
        <v>323</v>
      </c>
      <c r="N1708">
        <v>94133</v>
      </c>
      <c r="O1708" t="s">
        <v>70</v>
      </c>
      <c r="Q1708" t="s">
        <v>25817</v>
      </c>
      <c r="S1708" t="s">
        <v>72</v>
      </c>
      <c r="T1708" t="s">
        <v>25818</v>
      </c>
      <c r="U1708" t="s">
        <v>25819</v>
      </c>
      <c r="V1708" t="s">
        <v>25820</v>
      </c>
      <c r="W1708" t="s">
        <v>323</v>
      </c>
      <c r="X1708" t="s">
        <v>25821</v>
      </c>
      <c r="Y1708" t="str">
        <f>"11-3061"</f>
        <v>11-3061</v>
      </c>
      <c r="Z1708" t="s">
        <v>25822</v>
      </c>
      <c r="AA1708">
        <v>45392</v>
      </c>
      <c r="AB1708">
        <v>1</v>
      </c>
      <c r="AD1708" t="s">
        <v>79</v>
      </c>
      <c r="AE1708" t="s">
        <v>80</v>
      </c>
      <c r="AF1708">
        <v>40</v>
      </c>
      <c r="AG1708" s="4">
        <v>0.375</v>
      </c>
      <c r="AH1708" s="4">
        <v>0.75</v>
      </c>
      <c r="AI1708" s="5">
        <v>74.06</v>
      </c>
      <c r="AL1708" t="s">
        <v>81</v>
      </c>
      <c r="AM1708" t="s">
        <v>82</v>
      </c>
      <c r="AO1708" t="s">
        <v>1045</v>
      </c>
      <c r="AQ1708" t="s">
        <v>25823</v>
      </c>
      <c r="AR1708" t="s">
        <v>82</v>
      </c>
      <c r="AT1708" t="s">
        <v>82</v>
      </c>
      <c r="AW1708" t="s">
        <v>82</v>
      </c>
      <c r="AY1708" t="s">
        <v>25816</v>
      </c>
      <c r="AZ1708" t="s">
        <v>25816</v>
      </c>
      <c r="BA1708" t="s">
        <v>323</v>
      </c>
      <c r="BB1708">
        <v>94133</v>
      </c>
      <c r="BC1708" t="s">
        <v>87</v>
      </c>
      <c r="BH1708" t="s">
        <v>25824</v>
      </c>
      <c r="BI1708" t="s">
        <v>25815</v>
      </c>
      <c r="BJ1708">
        <v>205877945</v>
      </c>
    </row>
    <row r="1709" spans="1:62" x14ac:dyDescent="0.25">
      <c r="A1709" t="s">
        <v>28095</v>
      </c>
      <c r="B1709" s="2">
        <v>43488</v>
      </c>
      <c r="C1709" t="s">
        <v>63</v>
      </c>
      <c r="D1709" s="3">
        <v>43453.448219999998</v>
      </c>
      <c r="E1709" t="s">
        <v>117</v>
      </c>
      <c r="H1709" t="s">
        <v>4829</v>
      </c>
      <c r="I1709" t="s">
        <v>4829</v>
      </c>
      <c r="J1709" t="s">
        <v>4830</v>
      </c>
      <c r="L1709" t="s">
        <v>4831</v>
      </c>
      <c r="M1709" t="s">
        <v>859</v>
      </c>
      <c r="N1709">
        <v>99357</v>
      </c>
      <c r="O1709" t="s">
        <v>70</v>
      </c>
      <c r="P1709" t="s">
        <v>4832</v>
      </c>
      <c r="Q1709" t="s">
        <v>4833</v>
      </c>
      <c r="S1709" t="s">
        <v>82</v>
      </c>
      <c r="U1709" t="s">
        <v>92</v>
      </c>
      <c r="X1709" t="s">
        <v>4834</v>
      </c>
      <c r="Y1709" t="str">
        <f>"41-2011"</f>
        <v>41-2011</v>
      </c>
      <c r="Z1709" t="s">
        <v>4835</v>
      </c>
      <c r="AA1709">
        <v>4451</v>
      </c>
      <c r="AB1709">
        <v>3</v>
      </c>
      <c r="AD1709" t="s">
        <v>79</v>
      </c>
      <c r="AE1709" t="s">
        <v>80</v>
      </c>
      <c r="AF1709">
        <v>40</v>
      </c>
      <c r="AG1709" s="4">
        <v>0.625</v>
      </c>
      <c r="AH1709" s="4">
        <v>0.95833333333333337</v>
      </c>
      <c r="AI1709" s="5">
        <v>12.64</v>
      </c>
      <c r="AJ1709">
        <v>18.96</v>
      </c>
      <c r="AL1709" t="s">
        <v>81</v>
      </c>
      <c r="AM1709" t="s">
        <v>82</v>
      </c>
      <c r="AO1709" t="s">
        <v>213</v>
      </c>
      <c r="AP1709" t="s">
        <v>130</v>
      </c>
      <c r="AR1709" t="s">
        <v>82</v>
      </c>
      <c r="AT1709" t="s">
        <v>82</v>
      </c>
      <c r="AW1709" t="s">
        <v>72</v>
      </c>
      <c r="AX1709">
        <v>3</v>
      </c>
      <c r="AY1709" t="s">
        <v>25543</v>
      </c>
      <c r="AZ1709" t="s">
        <v>28096</v>
      </c>
      <c r="BA1709" t="s">
        <v>859</v>
      </c>
      <c r="BB1709">
        <v>99357</v>
      </c>
      <c r="BC1709" t="s">
        <v>87</v>
      </c>
      <c r="BH1709" t="s">
        <v>4838</v>
      </c>
      <c r="BJ1709">
        <v>453448216</v>
      </c>
    </row>
    <row r="1710" spans="1:62" x14ac:dyDescent="0.25">
      <c r="A1710" t="s">
        <v>30622</v>
      </c>
      <c r="B1710" s="2">
        <v>43488</v>
      </c>
      <c r="C1710" t="s">
        <v>63</v>
      </c>
      <c r="D1710" s="3">
        <v>43460.298721909719</v>
      </c>
      <c r="E1710" t="s">
        <v>117</v>
      </c>
      <c r="H1710" t="s">
        <v>23081</v>
      </c>
      <c r="J1710" t="s">
        <v>23082</v>
      </c>
      <c r="L1710" t="s">
        <v>23083</v>
      </c>
      <c r="M1710" t="s">
        <v>323</v>
      </c>
      <c r="N1710">
        <v>94582</v>
      </c>
      <c r="O1710" t="s">
        <v>70</v>
      </c>
      <c r="P1710" t="s">
        <v>323</v>
      </c>
      <c r="Q1710" t="s">
        <v>23084</v>
      </c>
      <c r="S1710" t="s">
        <v>82</v>
      </c>
      <c r="U1710" t="s">
        <v>92</v>
      </c>
      <c r="X1710" t="s">
        <v>23085</v>
      </c>
      <c r="Y1710" t="str">
        <f>"39-9011"</f>
        <v>39-9011</v>
      </c>
      <c r="Z1710" t="s">
        <v>893</v>
      </c>
      <c r="AA1710">
        <v>6241</v>
      </c>
      <c r="AB1710">
        <v>1</v>
      </c>
      <c r="AD1710" t="s">
        <v>79</v>
      </c>
      <c r="AE1710" t="s">
        <v>599</v>
      </c>
      <c r="AF1710">
        <v>50</v>
      </c>
      <c r="AG1710" s="4">
        <v>0.33333333333333331</v>
      </c>
      <c r="AH1710" s="4">
        <v>0.75</v>
      </c>
      <c r="AI1710" s="6">
        <v>15</v>
      </c>
      <c r="AL1710" t="s">
        <v>81</v>
      </c>
      <c r="AM1710" t="s">
        <v>82</v>
      </c>
      <c r="AO1710" t="s">
        <v>213</v>
      </c>
      <c r="AR1710" t="s">
        <v>82</v>
      </c>
      <c r="AT1710" t="s">
        <v>82</v>
      </c>
      <c r="AW1710" t="s">
        <v>72</v>
      </c>
      <c r="AX1710">
        <v>24</v>
      </c>
      <c r="AY1710" t="s">
        <v>23086</v>
      </c>
      <c r="AZ1710" t="s">
        <v>21257</v>
      </c>
      <c r="BA1710" t="s">
        <v>323</v>
      </c>
      <c r="BB1710">
        <v>94582</v>
      </c>
      <c r="BC1710" t="s">
        <v>87</v>
      </c>
      <c r="BH1710" t="s">
        <v>23087</v>
      </c>
      <c r="BJ1710">
        <v>832685970</v>
      </c>
    </row>
    <row r="1711" spans="1:62" x14ac:dyDescent="0.25">
      <c r="A1711" t="s">
        <v>37005</v>
      </c>
      <c r="B1711" s="2">
        <v>43488</v>
      </c>
      <c r="C1711" t="s">
        <v>63</v>
      </c>
      <c r="D1711" s="3">
        <v>43488.750036967591</v>
      </c>
      <c r="E1711" t="s">
        <v>91</v>
      </c>
      <c r="H1711" t="s">
        <v>36412</v>
      </c>
      <c r="I1711" t="s">
        <v>36413</v>
      </c>
      <c r="J1711" t="s">
        <v>36414</v>
      </c>
      <c r="L1711" t="s">
        <v>7468</v>
      </c>
      <c r="M1711" t="s">
        <v>7460</v>
      </c>
      <c r="N1711">
        <v>96950</v>
      </c>
      <c r="O1711" t="s">
        <v>70</v>
      </c>
      <c r="Q1711" t="s">
        <v>36415</v>
      </c>
      <c r="S1711" t="s">
        <v>72</v>
      </c>
      <c r="T1711" t="s">
        <v>12845</v>
      </c>
      <c r="U1711" t="s">
        <v>12846</v>
      </c>
      <c r="V1711" t="s">
        <v>7459</v>
      </c>
      <c r="W1711" t="s">
        <v>7460</v>
      </c>
      <c r="X1711" t="s">
        <v>37003</v>
      </c>
      <c r="Y1711" t="str">
        <f>"47-2221"</f>
        <v>47-2221</v>
      </c>
      <c r="Z1711" t="s">
        <v>1169</v>
      </c>
      <c r="AA1711">
        <v>721110</v>
      </c>
      <c r="AB1711">
        <v>65</v>
      </c>
      <c r="AD1711" t="s">
        <v>79</v>
      </c>
      <c r="AE1711" t="s">
        <v>599</v>
      </c>
      <c r="AF1711">
        <v>35</v>
      </c>
      <c r="AG1711" s="4">
        <v>0.25</v>
      </c>
      <c r="AH1711" s="4">
        <v>0.58333333333333337</v>
      </c>
      <c r="AI1711" s="5">
        <v>14.53</v>
      </c>
      <c r="AJ1711">
        <v>21.8</v>
      </c>
      <c r="AK1711">
        <v>21.8</v>
      </c>
      <c r="AL1711" t="s">
        <v>81</v>
      </c>
      <c r="AM1711" t="s">
        <v>82</v>
      </c>
      <c r="AO1711" t="s">
        <v>213</v>
      </c>
      <c r="AR1711" t="s">
        <v>82</v>
      </c>
      <c r="AT1711" t="s">
        <v>82</v>
      </c>
      <c r="AW1711" t="s">
        <v>72</v>
      </c>
      <c r="AX1711">
        <v>12</v>
      </c>
      <c r="AY1711" t="s">
        <v>7468</v>
      </c>
      <c r="AZ1711" t="s">
        <v>130</v>
      </c>
      <c r="BA1711" t="s">
        <v>7460</v>
      </c>
      <c r="BB1711">
        <v>96950</v>
      </c>
      <c r="BC1711" t="s">
        <v>87</v>
      </c>
      <c r="BH1711" t="s">
        <v>36417</v>
      </c>
      <c r="BI1711" t="s">
        <v>36418</v>
      </c>
      <c r="BJ1711">
        <v>660868352</v>
      </c>
    </row>
    <row r="1712" spans="1:62" x14ac:dyDescent="0.25">
      <c r="A1712" t="s">
        <v>246</v>
      </c>
      <c r="B1712" s="2">
        <v>43489</v>
      </c>
      <c r="C1712" t="s">
        <v>63</v>
      </c>
      <c r="D1712" s="3">
        <v>43472.378181342596</v>
      </c>
      <c r="E1712" t="s">
        <v>117</v>
      </c>
      <c r="H1712" t="s">
        <v>247</v>
      </c>
      <c r="I1712" t="s">
        <v>248</v>
      </c>
      <c r="J1712" t="s">
        <v>249</v>
      </c>
      <c r="K1712" t="s">
        <v>67</v>
      </c>
      <c r="L1712" t="s">
        <v>250</v>
      </c>
      <c r="M1712" t="s">
        <v>147</v>
      </c>
      <c r="N1712">
        <v>18433</v>
      </c>
      <c r="O1712" t="s">
        <v>70</v>
      </c>
      <c r="P1712" t="s">
        <v>67</v>
      </c>
      <c r="Q1712" t="s">
        <v>251</v>
      </c>
      <c r="S1712" t="s">
        <v>82</v>
      </c>
      <c r="U1712" t="s">
        <v>92</v>
      </c>
      <c r="X1712" t="s">
        <v>252</v>
      </c>
      <c r="Y1712" t="str">
        <f>"51-9198"</f>
        <v>51-9198</v>
      </c>
      <c r="Z1712" t="s">
        <v>199</v>
      </c>
      <c r="AA1712">
        <v>321920</v>
      </c>
      <c r="AB1712">
        <v>23</v>
      </c>
      <c r="AD1712" t="s">
        <v>79</v>
      </c>
      <c r="AE1712" t="s">
        <v>95</v>
      </c>
      <c r="AF1712">
        <v>40</v>
      </c>
      <c r="AG1712" s="4">
        <v>0.3125</v>
      </c>
      <c r="AH1712" s="4">
        <v>0.66666666666666663</v>
      </c>
      <c r="AI1712" s="5">
        <v>14.18</v>
      </c>
      <c r="AL1712" t="s">
        <v>81</v>
      </c>
      <c r="AM1712" t="s">
        <v>82</v>
      </c>
      <c r="AO1712" t="s">
        <v>83</v>
      </c>
      <c r="AP1712" t="s">
        <v>67</v>
      </c>
      <c r="AQ1712" t="s">
        <v>67</v>
      </c>
      <c r="AR1712" t="s">
        <v>82</v>
      </c>
      <c r="AT1712" t="s">
        <v>82</v>
      </c>
      <c r="AW1712" t="s">
        <v>82</v>
      </c>
      <c r="AY1712" t="s">
        <v>250</v>
      </c>
      <c r="AZ1712" t="s">
        <v>231</v>
      </c>
      <c r="BA1712" t="s">
        <v>147</v>
      </c>
      <c r="BB1712">
        <v>18433</v>
      </c>
      <c r="BC1712" t="s">
        <v>87</v>
      </c>
      <c r="BH1712" t="s">
        <v>253</v>
      </c>
      <c r="BJ1712">
        <v>232449976</v>
      </c>
    </row>
    <row r="1713" spans="1:62" x14ac:dyDescent="0.25">
      <c r="A1713" t="s">
        <v>8650</v>
      </c>
      <c r="B1713" s="2">
        <v>43489</v>
      </c>
      <c r="C1713" t="s">
        <v>63</v>
      </c>
      <c r="D1713" s="3">
        <v>43398.809647696762</v>
      </c>
      <c r="E1713" t="s">
        <v>117</v>
      </c>
      <c r="H1713" t="s">
        <v>8651</v>
      </c>
      <c r="J1713" t="s">
        <v>8652</v>
      </c>
      <c r="L1713" t="s">
        <v>8653</v>
      </c>
      <c r="M1713" t="s">
        <v>8654</v>
      </c>
      <c r="N1713">
        <v>89118</v>
      </c>
      <c r="O1713" t="s">
        <v>70</v>
      </c>
      <c r="Q1713" t="s">
        <v>8655</v>
      </c>
      <c r="S1713" t="s">
        <v>72</v>
      </c>
      <c r="T1713" t="s">
        <v>8656</v>
      </c>
      <c r="U1713" t="s">
        <v>8657</v>
      </c>
      <c r="V1713" t="s">
        <v>8653</v>
      </c>
      <c r="W1713" t="s">
        <v>8654</v>
      </c>
      <c r="X1713" t="s">
        <v>8658</v>
      </c>
      <c r="Y1713" t="str">
        <f>"27-4031"</f>
        <v>27-4031</v>
      </c>
      <c r="Z1713" t="s">
        <v>8659</v>
      </c>
      <c r="AA1713">
        <v>711190</v>
      </c>
      <c r="AB1713">
        <v>1</v>
      </c>
      <c r="AD1713" t="s">
        <v>79</v>
      </c>
      <c r="AE1713" t="s">
        <v>599</v>
      </c>
      <c r="AF1713">
        <v>40</v>
      </c>
      <c r="AG1713" s="4">
        <v>0.625</v>
      </c>
      <c r="AH1713" s="4">
        <v>0.95833333333333337</v>
      </c>
      <c r="AI1713" s="5">
        <v>25.51</v>
      </c>
      <c r="AL1713" t="s">
        <v>81</v>
      </c>
      <c r="AM1713" t="s">
        <v>82</v>
      </c>
      <c r="AO1713" t="s">
        <v>213</v>
      </c>
      <c r="AR1713" t="s">
        <v>82</v>
      </c>
      <c r="AT1713" t="s">
        <v>82</v>
      </c>
      <c r="AW1713" t="s">
        <v>72</v>
      </c>
      <c r="AX1713">
        <v>60</v>
      </c>
      <c r="AY1713" t="s">
        <v>8660</v>
      </c>
      <c r="AZ1713" t="s">
        <v>2478</v>
      </c>
      <c r="BA1713" t="s">
        <v>8654</v>
      </c>
      <c r="BB1713">
        <v>89118</v>
      </c>
      <c r="BC1713" t="s">
        <v>87</v>
      </c>
      <c r="BH1713" t="s">
        <v>8661</v>
      </c>
      <c r="BJ1713">
        <v>471987416</v>
      </c>
    </row>
    <row r="1714" spans="1:62" x14ac:dyDescent="0.25">
      <c r="A1714" t="s">
        <v>10709</v>
      </c>
      <c r="B1714" s="2">
        <v>43489</v>
      </c>
      <c r="C1714" t="s">
        <v>63</v>
      </c>
      <c r="D1714" s="3">
        <v>43406.84598179398</v>
      </c>
      <c r="E1714" t="s">
        <v>91</v>
      </c>
      <c r="H1714" t="s">
        <v>10710</v>
      </c>
      <c r="J1714" t="s">
        <v>10711</v>
      </c>
      <c r="L1714" t="s">
        <v>10712</v>
      </c>
      <c r="M1714" t="s">
        <v>136</v>
      </c>
      <c r="N1714">
        <v>21797</v>
      </c>
      <c r="O1714" t="s">
        <v>70</v>
      </c>
      <c r="Q1714" t="s">
        <v>10713</v>
      </c>
      <c r="S1714" t="s">
        <v>72</v>
      </c>
      <c r="T1714" t="s">
        <v>5117</v>
      </c>
      <c r="U1714" t="s">
        <v>5118</v>
      </c>
      <c r="V1714" t="s">
        <v>2222</v>
      </c>
      <c r="W1714" t="s">
        <v>278</v>
      </c>
      <c r="X1714" t="s">
        <v>106</v>
      </c>
      <c r="Y1714" t="str">
        <f>"37-3011"</f>
        <v>37-3011</v>
      </c>
      <c r="Z1714" t="s">
        <v>94</v>
      </c>
      <c r="AA1714">
        <v>561730</v>
      </c>
      <c r="AB1714">
        <v>18</v>
      </c>
      <c r="AD1714" t="s">
        <v>79</v>
      </c>
      <c r="AE1714" t="s">
        <v>80</v>
      </c>
      <c r="AF1714">
        <v>35</v>
      </c>
      <c r="AG1714" s="4">
        <v>0.29166666666666669</v>
      </c>
      <c r="AH1714" s="4">
        <v>0.64583333333333337</v>
      </c>
      <c r="AI1714" s="5">
        <v>14.73</v>
      </c>
      <c r="AJ1714">
        <v>22.1</v>
      </c>
      <c r="AL1714" t="s">
        <v>81</v>
      </c>
      <c r="AM1714" t="s">
        <v>82</v>
      </c>
      <c r="AO1714" t="s">
        <v>83</v>
      </c>
      <c r="AR1714" t="s">
        <v>82</v>
      </c>
      <c r="AT1714" t="s">
        <v>82</v>
      </c>
      <c r="AW1714" t="s">
        <v>72</v>
      </c>
      <c r="AX1714">
        <v>3</v>
      </c>
      <c r="AY1714" t="s">
        <v>10712</v>
      </c>
      <c r="AZ1714" t="s">
        <v>10714</v>
      </c>
      <c r="BA1714" t="s">
        <v>136</v>
      </c>
      <c r="BB1714">
        <v>21797</v>
      </c>
      <c r="BC1714" t="s">
        <v>79</v>
      </c>
      <c r="BH1714" t="s">
        <v>10711</v>
      </c>
      <c r="BJ1714">
        <v>521935118</v>
      </c>
    </row>
    <row r="1715" spans="1:62" x14ac:dyDescent="0.25">
      <c r="A1715" t="s">
        <v>16837</v>
      </c>
      <c r="B1715" s="2">
        <v>43489</v>
      </c>
      <c r="C1715" t="s">
        <v>63</v>
      </c>
      <c r="D1715" s="3">
        <v>43461.526900300923</v>
      </c>
      <c r="E1715" t="s">
        <v>64</v>
      </c>
      <c r="F1715" s="2">
        <v>43549</v>
      </c>
      <c r="G1715" s="2">
        <v>43830</v>
      </c>
      <c r="H1715" t="s">
        <v>16838</v>
      </c>
      <c r="J1715" t="s">
        <v>16839</v>
      </c>
      <c r="K1715" t="s">
        <v>16840</v>
      </c>
      <c r="L1715" t="s">
        <v>15254</v>
      </c>
      <c r="M1715" t="s">
        <v>278</v>
      </c>
      <c r="N1715">
        <v>23188</v>
      </c>
      <c r="O1715" t="s">
        <v>70</v>
      </c>
      <c r="Q1715" t="s">
        <v>16841</v>
      </c>
      <c r="R1715">
        <v>303</v>
      </c>
      <c r="S1715" t="s">
        <v>72</v>
      </c>
      <c r="T1715" t="s">
        <v>1755</v>
      </c>
      <c r="U1715" t="s">
        <v>3891</v>
      </c>
      <c r="V1715" t="s">
        <v>3892</v>
      </c>
      <c r="W1715" t="s">
        <v>278</v>
      </c>
      <c r="X1715" t="s">
        <v>373</v>
      </c>
      <c r="Y1715" t="str">
        <f>"37-2012"</f>
        <v>37-2012</v>
      </c>
      <c r="Z1715" t="s">
        <v>373</v>
      </c>
      <c r="AA1715">
        <v>721110</v>
      </c>
      <c r="AB1715">
        <v>15</v>
      </c>
      <c r="AC1715">
        <v>15</v>
      </c>
      <c r="AD1715" t="s">
        <v>79</v>
      </c>
      <c r="AE1715" t="s">
        <v>95</v>
      </c>
      <c r="AF1715">
        <v>35</v>
      </c>
      <c r="AG1715" s="4">
        <v>0.375</v>
      </c>
      <c r="AH1715" s="4">
        <v>0.6875</v>
      </c>
      <c r="AI1715" s="5">
        <v>10.119999999999999</v>
      </c>
      <c r="AJ1715">
        <v>15.18</v>
      </c>
      <c r="AL1715" t="s">
        <v>81</v>
      </c>
      <c r="AM1715" t="s">
        <v>82</v>
      </c>
      <c r="AO1715" t="s">
        <v>83</v>
      </c>
      <c r="AR1715" t="s">
        <v>82</v>
      </c>
      <c r="AT1715" t="s">
        <v>82</v>
      </c>
      <c r="AW1715" t="s">
        <v>82</v>
      </c>
      <c r="AY1715" t="s">
        <v>15254</v>
      </c>
      <c r="AZ1715" t="s">
        <v>15256</v>
      </c>
      <c r="BA1715" t="s">
        <v>278</v>
      </c>
      <c r="BB1715">
        <v>23185</v>
      </c>
      <c r="BC1715" t="s">
        <v>79</v>
      </c>
      <c r="BH1715" t="s">
        <v>16842</v>
      </c>
      <c r="BJ1715">
        <v>201679369</v>
      </c>
    </row>
    <row r="1716" spans="1:62" x14ac:dyDescent="0.25">
      <c r="A1716" t="s">
        <v>17043</v>
      </c>
      <c r="B1716" s="2">
        <v>43489</v>
      </c>
      <c r="C1716" t="s">
        <v>63</v>
      </c>
      <c r="D1716" s="3">
        <v>43461.582604421295</v>
      </c>
      <c r="E1716" t="s">
        <v>117</v>
      </c>
      <c r="H1716" t="s">
        <v>17044</v>
      </c>
      <c r="J1716" t="s">
        <v>17045</v>
      </c>
      <c r="L1716" t="s">
        <v>17046</v>
      </c>
      <c r="M1716" t="s">
        <v>1148</v>
      </c>
      <c r="N1716">
        <v>26430</v>
      </c>
      <c r="O1716" t="s">
        <v>70</v>
      </c>
      <c r="Q1716" t="s">
        <v>17047</v>
      </c>
      <c r="S1716" t="s">
        <v>72</v>
      </c>
      <c r="T1716" t="s">
        <v>1755</v>
      </c>
      <c r="U1716" t="s">
        <v>3891</v>
      </c>
      <c r="V1716" t="s">
        <v>3892</v>
      </c>
      <c r="W1716" t="s">
        <v>278</v>
      </c>
      <c r="X1716" t="s">
        <v>13989</v>
      </c>
      <c r="Y1716" t="str">
        <f>"51-2092"</f>
        <v>51-2092</v>
      </c>
      <c r="Z1716" t="s">
        <v>13989</v>
      </c>
      <c r="AA1716">
        <v>321214</v>
      </c>
      <c r="AB1716">
        <v>6</v>
      </c>
      <c r="AD1716" t="s">
        <v>79</v>
      </c>
      <c r="AE1716" t="s">
        <v>95</v>
      </c>
      <c r="AF1716">
        <v>40</v>
      </c>
      <c r="AG1716" s="4">
        <v>0.29166666666666669</v>
      </c>
      <c r="AH1716" s="4">
        <v>0.64583333333333337</v>
      </c>
      <c r="AI1716" s="5">
        <v>12.2</v>
      </c>
      <c r="AJ1716">
        <v>18.3</v>
      </c>
      <c r="AL1716" t="s">
        <v>81</v>
      </c>
      <c r="AM1716" t="s">
        <v>82</v>
      </c>
      <c r="AO1716" t="s">
        <v>83</v>
      </c>
      <c r="AR1716" t="s">
        <v>82</v>
      </c>
      <c r="AT1716" t="s">
        <v>82</v>
      </c>
      <c r="AW1716" t="s">
        <v>72</v>
      </c>
      <c r="AX1716">
        <v>6</v>
      </c>
      <c r="AY1716" t="s">
        <v>17046</v>
      </c>
      <c r="AZ1716" t="s">
        <v>17048</v>
      </c>
      <c r="BA1716" t="s">
        <v>1148</v>
      </c>
      <c r="BB1716">
        <v>26430</v>
      </c>
      <c r="BC1716" t="s">
        <v>87</v>
      </c>
      <c r="BH1716" t="s">
        <v>17045</v>
      </c>
      <c r="BJ1716">
        <v>320218439</v>
      </c>
    </row>
    <row r="1717" spans="1:62" x14ac:dyDescent="0.25">
      <c r="A1717" t="s">
        <v>17064</v>
      </c>
      <c r="B1717" s="2">
        <v>43489</v>
      </c>
      <c r="C1717" t="s">
        <v>63</v>
      </c>
      <c r="D1717" s="3">
        <v>43449.38670545139</v>
      </c>
      <c r="E1717" t="s">
        <v>64</v>
      </c>
      <c r="F1717" s="2">
        <v>43539</v>
      </c>
      <c r="G1717" s="2">
        <v>43792</v>
      </c>
      <c r="H1717" t="s">
        <v>17065</v>
      </c>
      <c r="J1717" t="s">
        <v>17066</v>
      </c>
      <c r="L1717" t="s">
        <v>13048</v>
      </c>
      <c r="M1717" t="s">
        <v>147</v>
      </c>
      <c r="N1717">
        <v>15143</v>
      </c>
      <c r="O1717" t="s">
        <v>70</v>
      </c>
      <c r="Q1717" t="s">
        <v>17067</v>
      </c>
      <c r="S1717" t="s">
        <v>72</v>
      </c>
      <c r="T1717" t="s">
        <v>1755</v>
      </c>
      <c r="U1717" t="s">
        <v>8950</v>
      </c>
      <c r="V1717" t="s">
        <v>1882</v>
      </c>
      <c r="W1717" t="s">
        <v>278</v>
      </c>
      <c r="X1717" t="s">
        <v>1197</v>
      </c>
      <c r="Y1717" t="str">
        <f>"47-2061"</f>
        <v>47-2061</v>
      </c>
      <c r="Z1717" t="s">
        <v>326</v>
      </c>
      <c r="AA1717">
        <v>238110</v>
      </c>
      <c r="AB1717">
        <v>4</v>
      </c>
      <c r="AC1717">
        <v>4</v>
      </c>
      <c r="AD1717" t="s">
        <v>79</v>
      </c>
      <c r="AE1717" t="s">
        <v>95</v>
      </c>
      <c r="AF1717">
        <v>40</v>
      </c>
      <c r="AG1717" s="4">
        <v>0.29166666666666669</v>
      </c>
      <c r="AH1717" s="4">
        <v>0.64583333333333337</v>
      </c>
      <c r="AI1717" s="5">
        <v>20.04</v>
      </c>
      <c r="AJ1717">
        <v>30.06</v>
      </c>
      <c r="AL1717" t="s">
        <v>81</v>
      </c>
      <c r="AM1717" t="s">
        <v>82</v>
      </c>
      <c r="AO1717" t="s">
        <v>83</v>
      </c>
      <c r="AR1717" t="s">
        <v>82</v>
      </c>
      <c r="AT1717" t="s">
        <v>82</v>
      </c>
      <c r="AW1717" t="s">
        <v>72</v>
      </c>
      <c r="AX1717">
        <v>12</v>
      </c>
      <c r="AY1717" t="s">
        <v>13048</v>
      </c>
      <c r="AZ1717" t="s">
        <v>3309</v>
      </c>
      <c r="BA1717" t="s">
        <v>147</v>
      </c>
      <c r="BB1717">
        <v>15143</v>
      </c>
      <c r="BC1717" t="s">
        <v>79</v>
      </c>
      <c r="BH1717" t="s">
        <v>17066</v>
      </c>
      <c r="BJ1717">
        <v>341940833</v>
      </c>
    </row>
    <row r="1718" spans="1:62" x14ac:dyDescent="0.25">
      <c r="A1718" t="s">
        <v>17230</v>
      </c>
      <c r="B1718" s="2">
        <v>43489</v>
      </c>
      <c r="C1718" t="s">
        <v>63</v>
      </c>
      <c r="D1718" s="3">
        <v>43462.278481365742</v>
      </c>
      <c r="E1718" t="s">
        <v>64</v>
      </c>
      <c r="F1718" s="2">
        <v>43552</v>
      </c>
      <c r="G1718" s="2">
        <v>43630</v>
      </c>
      <c r="H1718" t="s">
        <v>17231</v>
      </c>
      <c r="J1718" t="s">
        <v>17232</v>
      </c>
      <c r="L1718" t="s">
        <v>4039</v>
      </c>
      <c r="M1718" t="s">
        <v>881</v>
      </c>
      <c r="N1718">
        <v>83814</v>
      </c>
      <c r="O1718" t="s">
        <v>70</v>
      </c>
      <c r="Q1718" t="s">
        <v>17233</v>
      </c>
      <c r="S1718" t="s">
        <v>82</v>
      </c>
      <c r="U1718" t="s">
        <v>92</v>
      </c>
      <c r="X1718" t="s">
        <v>1092</v>
      </c>
      <c r="Y1718" t="str">
        <f>"45-4011"</f>
        <v>45-4011</v>
      </c>
      <c r="Z1718" t="s">
        <v>763</v>
      </c>
      <c r="AA1718">
        <v>115310</v>
      </c>
      <c r="AB1718">
        <v>350</v>
      </c>
      <c r="AC1718">
        <v>350</v>
      </c>
      <c r="AD1718" t="s">
        <v>79</v>
      </c>
      <c r="AE1718" t="s">
        <v>80</v>
      </c>
      <c r="AF1718">
        <v>35</v>
      </c>
      <c r="AG1718" s="4">
        <v>0.29166666666666669</v>
      </c>
      <c r="AH1718" s="4">
        <v>0.64583333333333337</v>
      </c>
      <c r="AI1718" s="5">
        <v>11.96</v>
      </c>
      <c r="AJ1718">
        <v>17.940000000000001</v>
      </c>
      <c r="AK1718">
        <v>33</v>
      </c>
      <c r="AL1718" t="s">
        <v>81</v>
      </c>
      <c r="AM1718" t="s">
        <v>82</v>
      </c>
      <c r="AO1718" t="s">
        <v>83</v>
      </c>
      <c r="AP1718" t="s">
        <v>67</v>
      </c>
      <c r="AQ1718" t="s">
        <v>67</v>
      </c>
      <c r="AR1718" t="s">
        <v>82</v>
      </c>
      <c r="AT1718" t="s">
        <v>82</v>
      </c>
      <c r="AW1718" t="s">
        <v>82</v>
      </c>
      <c r="AY1718" t="s">
        <v>17234</v>
      </c>
      <c r="AZ1718" t="s">
        <v>1185</v>
      </c>
      <c r="BA1718" t="s">
        <v>881</v>
      </c>
      <c r="BB1718">
        <v>83814</v>
      </c>
      <c r="BC1718" t="s">
        <v>79</v>
      </c>
      <c r="BH1718" t="s">
        <v>17235</v>
      </c>
      <c r="BJ1718">
        <v>820534879</v>
      </c>
    </row>
    <row r="1719" spans="1:62" x14ac:dyDescent="0.25">
      <c r="A1719" t="s">
        <v>17536</v>
      </c>
      <c r="B1719" s="2">
        <v>43489</v>
      </c>
      <c r="C1719" t="s">
        <v>63</v>
      </c>
      <c r="D1719" s="3">
        <v>43465.792108680558</v>
      </c>
      <c r="E1719" t="s">
        <v>64</v>
      </c>
      <c r="F1719" s="2">
        <v>43556</v>
      </c>
      <c r="G1719" s="2">
        <v>43791</v>
      </c>
      <c r="H1719" t="s">
        <v>17537</v>
      </c>
      <c r="J1719" t="s">
        <v>17538</v>
      </c>
      <c r="L1719" t="s">
        <v>17539</v>
      </c>
      <c r="M1719" t="s">
        <v>844</v>
      </c>
      <c r="N1719">
        <v>60084</v>
      </c>
      <c r="O1719" t="s">
        <v>70</v>
      </c>
      <c r="Q1719" t="s">
        <v>17540</v>
      </c>
      <c r="S1719" t="s">
        <v>72</v>
      </c>
      <c r="T1719" t="s">
        <v>13303</v>
      </c>
      <c r="U1719" t="s">
        <v>5811</v>
      </c>
      <c r="V1719" t="s">
        <v>16460</v>
      </c>
      <c r="W1719" t="s">
        <v>278</v>
      </c>
      <c r="X1719" t="s">
        <v>1262</v>
      </c>
      <c r="Y1719" t="str">
        <f>"37-3011"</f>
        <v>37-3011</v>
      </c>
      <c r="Z1719" t="s">
        <v>94</v>
      </c>
      <c r="AA1719">
        <v>561730</v>
      </c>
      <c r="AB1719">
        <v>220</v>
      </c>
      <c r="AC1719">
        <v>220</v>
      </c>
      <c r="AD1719" t="s">
        <v>79</v>
      </c>
      <c r="AE1719" t="s">
        <v>80</v>
      </c>
      <c r="AF1719">
        <v>35</v>
      </c>
      <c r="AG1719" s="4">
        <v>0.27083333333333331</v>
      </c>
      <c r="AH1719" s="4">
        <v>0.58333333333333337</v>
      </c>
      <c r="AI1719" s="6">
        <v>11</v>
      </c>
      <c r="AJ1719">
        <v>16.5</v>
      </c>
      <c r="AL1719" t="s">
        <v>81</v>
      </c>
      <c r="AM1719" t="s">
        <v>82</v>
      </c>
      <c r="AO1719" t="s">
        <v>83</v>
      </c>
      <c r="AR1719" t="s">
        <v>82</v>
      </c>
      <c r="AT1719" t="s">
        <v>82</v>
      </c>
      <c r="AW1719" t="s">
        <v>82</v>
      </c>
      <c r="AY1719" t="s">
        <v>16210</v>
      </c>
      <c r="AZ1719" t="s">
        <v>1278</v>
      </c>
      <c r="BA1719" t="s">
        <v>844</v>
      </c>
      <c r="BB1719">
        <v>60084</v>
      </c>
      <c r="BC1719" t="s">
        <v>79</v>
      </c>
      <c r="BH1719" t="s">
        <v>17541</v>
      </c>
      <c r="BJ1719">
        <v>363887197</v>
      </c>
    </row>
    <row r="1720" spans="1:62" x14ac:dyDescent="0.25">
      <c r="A1720" t="s">
        <v>19448</v>
      </c>
      <c r="B1720" s="2">
        <v>43489</v>
      </c>
      <c r="C1720" t="s">
        <v>63</v>
      </c>
      <c r="D1720" s="3">
        <v>43465.794024884257</v>
      </c>
      <c r="E1720" t="s">
        <v>64</v>
      </c>
      <c r="F1720" s="2">
        <v>43556</v>
      </c>
      <c r="G1720" s="2">
        <v>43819</v>
      </c>
      <c r="H1720" t="s">
        <v>19449</v>
      </c>
      <c r="J1720" t="s">
        <v>19450</v>
      </c>
      <c r="K1720" t="s">
        <v>19451</v>
      </c>
      <c r="L1720" t="s">
        <v>3208</v>
      </c>
      <c r="M1720" t="s">
        <v>147</v>
      </c>
      <c r="N1720">
        <v>19380</v>
      </c>
      <c r="O1720" t="s">
        <v>70</v>
      </c>
      <c r="Q1720" t="s">
        <v>19452</v>
      </c>
      <c r="S1720" t="s">
        <v>72</v>
      </c>
      <c r="T1720" t="s">
        <v>13303</v>
      </c>
      <c r="U1720" t="s">
        <v>5811</v>
      </c>
      <c r="V1720" t="s">
        <v>16460</v>
      </c>
      <c r="W1720" t="s">
        <v>278</v>
      </c>
      <c r="X1720" t="s">
        <v>106</v>
      </c>
      <c r="Y1720" t="str">
        <f>"37-3011"</f>
        <v>37-3011</v>
      </c>
      <c r="Z1720" t="s">
        <v>94</v>
      </c>
      <c r="AA1720">
        <v>561730</v>
      </c>
      <c r="AB1720">
        <v>10</v>
      </c>
      <c r="AC1720">
        <v>10</v>
      </c>
      <c r="AD1720" t="s">
        <v>79</v>
      </c>
      <c r="AE1720" t="s">
        <v>80</v>
      </c>
      <c r="AF1720">
        <v>40</v>
      </c>
      <c r="AG1720" s="4">
        <v>0.29166666666666669</v>
      </c>
      <c r="AH1720" s="4">
        <v>0.625</v>
      </c>
      <c r="AI1720" s="5">
        <v>15.73</v>
      </c>
      <c r="AJ1720">
        <v>23.6</v>
      </c>
      <c r="AL1720" t="s">
        <v>81</v>
      </c>
      <c r="AM1720" t="s">
        <v>82</v>
      </c>
      <c r="AO1720" t="s">
        <v>83</v>
      </c>
      <c r="AP1720" t="s">
        <v>67</v>
      </c>
      <c r="AQ1720" t="s">
        <v>67</v>
      </c>
      <c r="AR1720" t="s">
        <v>82</v>
      </c>
      <c r="AT1720" t="s">
        <v>82</v>
      </c>
      <c r="AW1720" t="s">
        <v>82</v>
      </c>
      <c r="AY1720" t="s">
        <v>1308</v>
      </c>
      <c r="AZ1720" t="s">
        <v>1310</v>
      </c>
      <c r="BA1720" t="s">
        <v>147</v>
      </c>
      <c r="BB1720">
        <v>19380</v>
      </c>
      <c r="BC1720" t="s">
        <v>79</v>
      </c>
      <c r="BH1720" t="s">
        <v>19453</v>
      </c>
      <c r="BJ1720">
        <v>236079374</v>
      </c>
    </row>
    <row r="1721" spans="1:62" x14ac:dyDescent="0.25">
      <c r="A1721" t="s">
        <v>24470</v>
      </c>
      <c r="B1721" s="2">
        <v>43489</v>
      </c>
      <c r="C1721" t="s">
        <v>63</v>
      </c>
      <c r="D1721" s="3">
        <v>43465.792270555554</v>
      </c>
      <c r="E1721" t="s">
        <v>64</v>
      </c>
      <c r="F1721" s="2">
        <v>43556</v>
      </c>
      <c r="G1721" s="2">
        <v>43783</v>
      </c>
      <c r="H1721" t="s">
        <v>24471</v>
      </c>
      <c r="I1721" t="s">
        <v>24472</v>
      </c>
      <c r="J1721" t="s">
        <v>24473</v>
      </c>
      <c r="L1721" t="s">
        <v>10916</v>
      </c>
      <c r="M1721" t="s">
        <v>787</v>
      </c>
      <c r="N1721">
        <v>35401</v>
      </c>
      <c r="O1721" t="s">
        <v>70</v>
      </c>
      <c r="Q1721" t="s">
        <v>24474</v>
      </c>
      <c r="S1721" t="s">
        <v>72</v>
      </c>
      <c r="T1721" t="s">
        <v>13303</v>
      </c>
      <c r="U1721" t="s">
        <v>3646</v>
      </c>
      <c r="V1721" t="s">
        <v>3892</v>
      </c>
      <c r="W1721" t="s">
        <v>278</v>
      </c>
      <c r="X1721" t="s">
        <v>705</v>
      </c>
      <c r="Y1721" t="str">
        <f>"37-3011"</f>
        <v>37-3011</v>
      </c>
      <c r="Z1721" t="s">
        <v>94</v>
      </c>
      <c r="AA1721">
        <v>561730</v>
      </c>
      <c r="AB1721">
        <v>15</v>
      </c>
      <c r="AC1721">
        <v>15</v>
      </c>
      <c r="AD1721" t="s">
        <v>79</v>
      </c>
      <c r="AE1721" t="s">
        <v>95</v>
      </c>
      <c r="AF1721">
        <v>40</v>
      </c>
      <c r="AG1721" s="4">
        <v>0.27083333333333331</v>
      </c>
      <c r="AH1721" s="4">
        <v>0.625</v>
      </c>
      <c r="AI1721" s="5">
        <v>14.23</v>
      </c>
      <c r="AJ1721">
        <v>21.35</v>
      </c>
      <c r="AL1721" t="s">
        <v>81</v>
      </c>
      <c r="AM1721" t="s">
        <v>82</v>
      </c>
      <c r="AO1721" t="s">
        <v>83</v>
      </c>
      <c r="AR1721" t="s">
        <v>82</v>
      </c>
      <c r="AT1721" t="s">
        <v>82</v>
      </c>
      <c r="AW1721" t="s">
        <v>72</v>
      </c>
      <c r="AX1721">
        <v>3</v>
      </c>
      <c r="AY1721" t="s">
        <v>10916</v>
      </c>
      <c r="AZ1721" t="s">
        <v>10916</v>
      </c>
      <c r="BA1721" t="s">
        <v>787</v>
      </c>
      <c r="BB1721">
        <v>35401</v>
      </c>
      <c r="BC1721" t="s">
        <v>79</v>
      </c>
      <c r="BH1721" t="s">
        <v>24475</v>
      </c>
      <c r="BJ1721">
        <v>631186074</v>
      </c>
    </row>
    <row r="1722" spans="1:62" x14ac:dyDescent="0.25">
      <c r="A1722" t="s">
        <v>25882</v>
      </c>
      <c r="B1722" s="2">
        <v>43489</v>
      </c>
      <c r="C1722" t="s">
        <v>63</v>
      </c>
      <c r="D1722" s="3">
        <v>43460.231909467591</v>
      </c>
      <c r="E1722" t="s">
        <v>64</v>
      </c>
      <c r="F1722" s="2">
        <v>43544</v>
      </c>
      <c r="G1722" s="2">
        <v>43765</v>
      </c>
      <c r="H1722" t="s">
        <v>25883</v>
      </c>
      <c r="J1722" t="s">
        <v>25884</v>
      </c>
      <c r="K1722" t="s">
        <v>67</v>
      </c>
      <c r="L1722" t="s">
        <v>25885</v>
      </c>
      <c r="M1722" t="s">
        <v>2356</v>
      </c>
      <c r="N1722">
        <v>68873</v>
      </c>
      <c r="O1722" t="s">
        <v>70</v>
      </c>
      <c r="P1722" t="s">
        <v>67</v>
      </c>
      <c r="Q1722" t="s">
        <v>25886</v>
      </c>
      <c r="S1722" t="s">
        <v>72</v>
      </c>
      <c r="T1722" t="s">
        <v>5156</v>
      </c>
      <c r="U1722" t="s">
        <v>5157</v>
      </c>
      <c r="V1722" t="s">
        <v>5158</v>
      </c>
      <c r="W1722" t="s">
        <v>105</v>
      </c>
      <c r="X1722" t="s">
        <v>677</v>
      </c>
      <c r="Y1722" t="str">
        <f>"39-3091"</f>
        <v>39-3091</v>
      </c>
      <c r="Z1722" t="s">
        <v>677</v>
      </c>
      <c r="AA1722">
        <v>711190</v>
      </c>
      <c r="AB1722">
        <v>32</v>
      </c>
      <c r="AC1722">
        <v>32</v>
      </c>
      <c r="AD1722" t="s">
        <v>79</v>
      </c>
      <c r="AE1722" t="s">
        <v>80</v>
      </c>
      <c r="AF1722">
        <v>40</v>
      </c>
      <c r="AG1722" s="4">
        <v>0.54166666666666663</v>
      </c>
      <c r="AH1722" s="4">
        <v>0.91666666666666663</v>
      </c>
      <c r="AI1722" s="6">
        <v>350</v>
      </c>
      <c r="AJ1722">
        <v>0</v>
      </c>
      <c r="AK1722">
        <v>0</v>
      </c>
      <c r="AL1722" t="s">
        <v>81</v>
      </c>
      <c r="AM1722" t="s">
        <v>82</v>
      </c>
      <c r="AO1722" t="s">
        <v>83</v>
      </c>
      <c r="AR1722" t="s">
        <v>82</v>
      </c>
      <c r="AT1722" t="s">
        <v>82</v>
      </c>
      <c r="AW1722" t="s">
        <v>82</v>
      </c>
      <c r="AY1722" t="s">
        <v>790</v>
      </c>
      <c r="AZ1722" t="s">
        <v>3775</v>
      </c>
      <c r="BA1722" t="s">
        <v>2356</v>
      </c>
      <c r="BB1722">
        <v>68873</v>
      </c>
      <c r="BC1722" t="s">
        <v>79</v>
      </c>
      <c r="BH1722" t="s">
        <v>25887</v>
      </c>
      <c r="BI1722" t="s">
        <v>67</v>
      </c>
      <c r="BJ1722">
        <v>821186429</v>
      </c>
    </row>
    <row r="1723" spans="1:62" x14ac:dyDescent="0.25">
      <c r="A1723" t="s">
        <v>26015</v>
      </c>
      <c r="B1723" s="2">
        <v>43489</v>
      </c>
      <c r="C1723" t="s">
        <v>63</v>
      </c>
      <c r="D1723" s="3">
        <v>43460.240543912034</v>
      </c>
      <c r="E1723" t="s">
        <v>64</v>
      </c>
      <c r="F1723" s="2">
        <v>43544</v>
      </c>
      <c r="G1723" s="2">
        <v>43781</v>
      </c>
      <c r="H1723" t="s">
        <v>26016</v>
      </c>
      <c r="I1723" t="s">
        <v>67</v>
      </c>
      <c r="J1723" t="s">
        <v>26017</v>
      </c>
      <c r="K1723" t="s">
        <v>67</v>
      </c>
      <c r="L1723" t="s">
        <v>8163</v>
      </c>
      <c r="M1723" t="s">
        <v>626</v>
      </c>
      <c r="N1723">
        <v>72364</v>
      </c>
      <c r="O1723" t="s">
        <v>70</v>
      </c>
      <c r="P1723" t="s">
        <v>67</v>
      </c>
      <c r="Q1723" t="s">
        <v>26018</v>
      </c>
      <c r="S1723" t="s">
        <v>72</v>
      </c>
      <c r="T1723" t="s">
        <v>5156</v>
      </c>
      <c r="U1723" t="s">
        <v>5157</v>
      </c>
      <c r="V1723" t="s">
        <v>5158</v>
      </c>
      <c r="W1723" t="s">
        <v>105</v>
      </c>
      <c r="X1723" t="s">
        <v>677</v>
      </c>
      <c r="Y1723" t="str">
        <f>"39-3091"</f>
        <v>39-3091</v>
      </c>
      <c r="Z1723" t="s">
        <v>677</v>
      </c>
      <c r="AA1723">
        <v>711190</v>
      </c>
      <c r="AB1723">
        <v>20</v>
      </c>
      <c r="AC1723">
        <v>20</v>
      </c>
      <c r="AD1723" t="s">
        <v>79</v>
      </c>
      <c r="AE1723" t="s">
        <v>80</v>
      </c>
      <c r="AF1723">
        <v>40</v>
      </c>
      <c r="AG1723" s="4">
        <v>0.54166666666666663</v>
      </c>
      <c r="AH1723" s="4">
        <v>0.91666666666666663</v>
      </c>
      <c r="AI1723" s="5">
        <v>356.8</v>
      </c>
      <c r="AJ1723">
        <v>0</v>
      </c>
      <c r="AK1723">
        <v>0</v>
      </c>
      <c r="AL1723" t="s">
        <v>81</v>
      </c>
      <c r="AM1723" t="s">
        <v>82</v>
      </c>
      <c r="AO1723" t="s">
        <v>83</v>
      </c>
      <c r="AR1723" t="s">
        <v>82</v>
      </c>
      <c r="AT1723" t="s">
        <v>82</v>
      </c>
      <c r="AW1723" t="s">
        <v>82</v>
      </c>
      <c r="AY1723" t="s">
        <v>24421</v>
      </c>
      <c r="AZ1723" t="s">
        <v>26019</v>
      </c>
      <c r="BA1723" t="s">
        <v>626</v>
      </c>
      <c r="BB1723">
        <v>72143</v>
      </c>
      <c r="BC1723" t="s">
        <v>79</v>
      </c>
      <c r="BH1723" t="s">
        <v>26020</v>
      </c>
      <c r="BI1723" t="s">
        <v>67</v>
      </c>
      <c r="BJ1723">
        <v>371097175</v>
      </c>
    </row>
    <row r="1724" spans="1:62" x14ac:dyDescent="0.25">
      <c r="A1724" t="s">
        <v>28223</v>
      </c>
      <c r="B1724" s="2">
        <v>43489</v>
      </c>
      <c r="C1724" t="s">
        <v>63</v>
      </c>
      <c r="D1724" s="3">
        <v>43472.377180960648</v>
      </c>
      <c r="E1724" t="s">
        <v>91</v>
      </c>
      <c r="H1724" t="s">
        <v>28224</v>
      </c>
      <c r="J1724" t="s">
        <v>28225</v>
      </c>
      <c r="L1724" t="s">
        <v>6875</v>
      </c>
      <c r="M1724" t="s">
        <v>774</v>
      </c>
      <c r="N1724">
        <v>80134</v>
      </c>
      <c r="O1724" t="s">
        <v>70</v>
      </c>
      <c r="Q1724" t="s">
        <v>28226</v>
      </c>
      <c r="S1724" t="s">
        <v>72</v>
      </c>
      <c r="T1724" t="s">
        <v>2824</v>
      </c>
      <c r="U1724" t="s">
        <v>3717</v>
      </c>
      <c r="V1724" t="s">
        <v>642</v>
      </c>
      <c r="W1724" t="s">
        <v>105</v>
      </c>
      <c r="X1724" t="s">
        <v>28227</v>
      </c>
      <c r="Y1724" t="str">
        <f>"37-3011"</f>
        <v>37-3011</v>
      </c>
      <c r="Z1724" t="s">
        <v>94</v>
      </c>
      <c r="AA1724">
        <v>561730</v>
      </c>
      <c r="AB1724">
        <v>20</v>
      </c>
      <c r="AD1724" t="s">
        <v>79</v>
      </c>
      <c r="AE1724" t="s">
        <v>95</v>
      </c>
      <c r="AF1724">
        <v>40</v>
      </c>
      <c r="AG1724" s="4">
        <v>0.27083333333333331</v>
      </c>
      <c r="AH1724" s="4">
        <v>0.70833333333333337</v>
      </c>
      <c r="AI1724" s="5">
        <v>16.07</v>
      </c>
      <c r="AJ1724">
        <v>24.11</v>
      </c>
      <c r="AK1724">
        <v>25.5</v>
      </c>
      <c r="AL1724" t="s">
        <v>81</v>
      </c>
      <c r="AM1724" t="s">
        <v>82</v>
      </c>
      <c r="AO1724" t="s">
        <v>83</v>
      </c>
      <c r="AR1724" t="s">
        <v>82</v>
      </c>
      <c r="AT1724" t="s">
        <v>82</v>
      </c>
      <c r="AW1724" t="s">
        <v>82</v>
      </c>
      <c r="AY1724" t="s">
        <v>6875</v>
      </c>
      <c r="AZ1724" t="s">
        <v>4522</v>
      </c>
      <c r="BA1724" t="s">
        <v>774</v>
      </c>
      <c r="BB1724">
        <v>80134</v>
      </c>
      <c r="BC1724" t="s">
        <v>79</v>
      </c>
      <c r="BH1724" t="s">
        <v>28225</v>
      </c>
      <c r="BJ1724">
        <v>260048063</v>
      </c>
    </row>
    <row r="1725" spans="1:62" x14ac:dyDescent="0.25">
      <c r="A1725" t="s">
        <v>28460</v>
      </c>
      <c r="B1725" s="2">
        <v>43489</v>
      </c>
      <c r="C1725" t="s">
        <v>63</v>
      </c>
      <c r="D1725" s="3">
        <v>43472.378360370371</v>
      </c>
      <c r="E1725" t="s">
        <v>117</v>
      </c>
      <c r="H1725" t="s">
        <v>28461</v>
      </c>
      <c r="I1725" t="s">
        <v>28462</v>
      </c>
      <c r="J1725" t="s">
        <v>28463</v>
      </c>
      <c r="K1725" t="s">
        <v>67</v>
      </c>
      <c r="L1725" t="s">
        <v>28464</v>
      </c>
      <c r="M1725" t="s">
        <v>207</v>
      </c>
      <c r="N1725">
        <v>2452</v>
      </c>
      <c r="O1725" t="s">
        <v>70</v>
      </c>
      <c r="P1725" t="s">
        <v>67</v>
      </c>
      <c r="Q1725" t="s">
        <v>28465</v>
      </c>
      <c r="S1725" t="s">
        <v>72</v>
      </c>
      <c r="T1725" t="s">
        <v>3529</v>
      </c>
      <c r="U1725" t="s">
        <v>3530</v>
      </c>
      <c r="V1725" t="s">
        <v>3531</v>
      </c>
      <c r="W1725" t="s">
        <v>232</v>
      </c>
      <c r="X1725" t="s">
        <v>28466</v>
      </c>
      <c r="Y1725" t="str">
        <f>"35-3021"</f>
        <v>35-3021</v>
      </c>
      <c r="Z1725" t="s">
        <v>354</v>
      </c>
      <c r="AA1725">
        <v>722110</v>
      </c>
      <c r="AB1725">
        <v>10</v>
      </c>
      <c r="AD1725" t="s">
        <v>79</v>
      </c>
      <c r="AE1725" t="s">
        <v>95</v>
      </c>
      <c r="AF1725">
        <v>35</v>
      </c>
      <c r="AG1725" s="4">
        <v>0.25</v>
      </c>
      <c r="AH1725" s="4">
        <v>4.1666666666666664E-2</v>
      </c>
      <c r="AI1725" s="5">
        <v>10.3</v>
      </c>
      <c r="AJ1725">
        <v>15.45</v>
      </c>
      <c r="AK1725">
        <v>15.45</v>
      </c>
      <c r="AL1725" t="s">
        <v>81</v>
      </c>
      <c r="AM1725" t="s">
        <v>82</v>
      </c>
      <c r="AO1725" t="s">
        <v>83</v>
      </c>
      <c r="AP1725" t="s">
        <v>67</v>
      </c>
      <c r="AQ1725" t="s">
        <v>662</v>
      </c>
      <c r="AR1725" t="s">
        <v>82</v>
      </c>
      <c r="AT1725" t="s">
        <v>82</v>
      </c>
      <c r="AW1725" t="s">
        <v>82</v>
      </c>
      <c r="AY1725" t="s">
        <v>17743</v>
      </c>
      <c r="AZ1725" t="s">
        <v>10751</v>
      </c>
      <c r="BA1725" t="s">
        <v>804</v>
      </c>
      <c r="BB1725">
        <v>3860</v>
      </c>
      <c r="BC1725" t="s">
        <v>79</v>
      </c>
      <c r="BH1725" t="s">
        <v>28467</v>
      </c>
      <c r="BI1725" t="s">
        <v>28468</v>
      </c>
      <c r="BJ1725">
        <v>42965675</v>
      </c>
    </row>
    <row r="1726" spans="1:62" x14ac:dyDescent="0.25">
      <c r="A1726" t="s">
        <v>28840</v>
      </c>
      <c r="B1726" s="2">
        <v>43489</v>
      </c>
      <c r="C1726" t="s">
        <v>63</v>
      </c>
      <c r="D1726" s="3">
        <v>43461.419877129629</v>
      </c>
      <c r="E1726" t="s">
        <v>64</v>
      </c>
      <c r="F1726" s="2">
        <v>43549</v>
      </c>
      <c r="G1726" s="2">
        <v>43819</v>
      </c>
      <c r="H1726" t="s">
        <v>28841</v>
      </c>
      <c r="J1726" t="s">
        <v>28842</v>
      </c>
      <c r="L1726" t="s">
        <v>28843</v>
      </c>
      <c r="M1726" t="s">
        <v>821</v>
      </c>
      <c r="N1726">
        <v>97703</v>
      </c>
      <c r="O1726" t="s">
        <v>70</v>
      </c>
      <c r="Q1726" t="s">
        <v>28844</v>
      </c>
      <c r="S1726" t="s">
        <v>72</v>
      </c>
      <c r="T1726" t="s">
        <v>878</v>
      </c>
      <c r="U1726" t="s">
        <v>2327</v>
      </c>
      <c r="V1726" t="s">
        <v>880</v>
      </c>
      <c r="W1726" t="s">
        <v>881</v>
      </c>
      <c r="X1726" t="s">
        <v>1092</v>
      </c>
      <c r="Y1726" t="str">
        <f>"45-4011"</f>
        <v>45-4011</v>
      </c>
      <c r="Z1726" t="s">
        <v>763</v>
      </c>
      <c r="AA1726">
        <v>115310</v>
      </c>
      <c r="AB1726">
        <v>45</v>
      </c>
      <c r="AC1726">
        <v>45</v>
      </c>
      <c r="AD1726" t="s">
        <v>79</v>
      </c>
      <c r="AE1726" t="s">
        <v>95</v>
      </c>
      <c r="AF1726">
        <v>40</v>
      </c>
      <c r="AG1726" s="4">
        <v>0.25</v>
      </c>
      <c r="AH1726" s="4">
        <v>0.625</v>
      </c>
      <c r="AI1726" s="5">
        <v>11.96</v>
      </c>
      <c r="AJ1726">
        <v>17.940000000000001</v>
      </c>
      <c r="AK1726">
        <v>33</v>
      </c>
      <c r="AL1726" t="s">
        <v>81</v>
      </c>
      <c r="AM1726" t="s">
        <v>82</v>
      </c>
      <c r="AO1726" t="s">
        <v>83</v>
      </c>
      <c r="AR1726" t="s">
        <v>82</v>
      </c>
      <c r="AT1726" t="s">
        <v>82</v>
      </c>
      <c r="AW1726" t="s">
        <v>82</v>
      </c>
      <c r="AY1726" t="s">
        <v>28843</v>
      </c>
      <c r="AZ1726" t="s">
        <v>28845</v>
      </c>
      <c r="BA1726" t="s">
        <v>821</v>
      </c>
      <c r="BB1726">
        <v>97703</v>
      </c>
      <c r="BC1726" t="s">
        <v>79</v>
      </c>
      <c r="BH1726" t="s">
        <v>28846</v>
      </c>
      <c r="BJ1726">
        <v>930994254</v>
      </c>
    </row>
    <row r="1727" spans="1:62" x14ac:dyDescent="0.25">
      <c r="A1727" t="s">
        <v>34924</v>
      </c>
      <c r="B1727" s="2">
        <v>43489</v>
      </c>
      <c r="C1727" t="s">
        <v>63</v>
      </c>
      <c r="D1727" s="3">
        <v>43469.471192256948</v>
      </c>
      <c r="E1727" t="s">
        <v>64</v>
      </c>
      <c r="F1727" s="2">
        <v>43556</v>
      </c>
      <c r="G1727" s="2">
        <v>43738</v>
      </c>
      <c r="H1727" t="s">
        <v>12408</v>
      </c>
      <c r="I1727" t="s">
        <v>67</v>
      </c>
      <c r="J1727" t="s">
        <v>34925</v>
      </c>
      <c r="K1727" t="s">
        <v>67</v>
      </c>
      <c r="L1727" t="s">
        <v>10875</v>
      </c>
      <c r="M1727" t="s">
        <v>136</v>
      </c>
      <c r="N1727">
        <v>21076</v>
      </c>
      <c r="O1727" t="s">
        <v>70</v>
      </c>
      <c r="P1727" t="s">
        <v>67</v>
      </c>
      <c r="Q1727" t="s">
        <v>12410</v>
      </c>
      <c r="R1727">
        <v>104</v>
      </c>
      <c r="S1727" t="s">
        <v>82</v>
      </c>
      <c r="U1727" t="s">
        <v>92</v>
      </c>
      <c r="X1727" t="s">
        <v>31375</v>
      </c>
      <c r="Y1727" t="str">
        <f>"33-9092"</f>
        <v>33-9092</v>
      </c>
      <c r="Z1727" t="s">
        <v>3678</v>
      </c>
      <c r="AA1727">
        <v>561790</v>
      </c>
      <c r="AB1727">
        <v>12</v>
      </c>
      <c r="AC1727">
        <v>12</v>
      </c>
      <c r="AD1727" t="s">
        <v>79</v>
      </c>
      <c r="AE1727" t="s">
        <v>80</v>
      </c>
      <c r="AF1727">
        <v>40</v>
      </c>
      <c r="AG1727" s="4">
        <v>0.45833333333333331</v>
      </c>
      <c r="AH1727" s="4">
        <v>0.75</v>
      </c>
      <c r="AI1727" s="6">
        <v>10</v>
      </c>
      <c r="AL1727" t="s">
        <v>81</v>
      </c>
      <c r="AM1727" t="s">
        <v>72</v>
      </c>
      <c r="AN1727">
        <v>10</v>
      </c>
      <c r="AO1727" t="s">
        <v>83</v>
      </c>
      <c r="AP1727" t="s">
        <v>67</v>
      </c>
      <c r="AQ1727" t="s">
        <v>67</v>
      </c>
      <c r="AR1727" t="s">
        <v>82</v>
      </c>
      <c r="AT1727" t="s">
        <v>82</v>
      </c>
      <c r="AW1727" t="s">
        <v>82</v>
      </c>
      <c r="AY1727" t="s">
        <v>10875</v>
      </c>
      <c r="AZ1727" t="s">
        <v>34926</v>
      </c>
      <c r="BA1727" t="s">
        <v>136</v>
      </c>
      <c r="BB1727">
        <v>21076</v>
      </c>
      <c r="BC1727" t="s">
        <v>79</v>
      </c>
      <c r="BD1727" t="s">
        <v>67</v>
      </c>
      <c r="BE1727" t="s">
        <v>67</v>
      </c>
      <c r="BH1727" t="s">
        <v>12409</v>
      </c>
      <c r="BI1727" t="s">
        <v>67</v>
      </c>
      <c r="BJ1727">
        <v>651290566</v>
      </c>
    </row>
    <row r="1728" spans="1:62" x14ac:dyDescent="0.25">
      <c r="A1728" t="s">
        <v>34928</v>
      </c>
      <c r="B1728" s="2">
        <v>43489</v>
      </c>
      <c r="C1728" t="s">
        <v>63</v>
      </c>
      <c r="D1728" s="3">
        <v>43469.540172303241</v>
      </c>
      <c r="E1728" t="s">
        <v>64</v>
      </c>
      <c r="F1728" s="2">
        <v>43556</v>
      </c>
      <c r="G1728" s="2">
        <v>43791</v>
      </c>
      <c r="H1728" t="s">
        <v>34929</v>
      </c>
      <c r="J1728" t="s">
        <v>8364</v>
      </c>
      <c r="L1728" t="s">
        <v>1219</v>
      </c>
      <c r="M1728" t="s">
        <v>105</v>
      </c>
      <c r="N1728">
        <v>76708</v>
      </c>
      <c r="O1728" t="s">
        <v>70</v>
      </c>
      <c r="Q1728" t="s">
        <v>8365</v>
      </c>
      <c r="S1728" t="s">
        <v>72</v>
      </c>
      <c r="T1728" t="s">
        <v>4554</v>
      </c>
      <c r="U1728" t="s">
        <v>8366</v>
      </c>
      <c r="V1728" t="s">
        <v>34744</v>
      </c>
      <c r="W1728" t="s">
        <v>761</v>
      </c>
      <c r="X1728" t="s">
        <v>1758</v>
      </c>
      <c r="Y1728" t="str">
        <f>"37-3011"</f>
        <v>37-3011</v>
      </c>
      <c r="Z1728" t="s">
        <v>94</v>
      </c>
      <c r="AA1728">
        <v>561730</v>
      </c>
      <c r="AB1728">
        <v>18</v>
      </c>
      <c r="AC1728">
        <v>18</v>
      </c>
      <c r="AD1728" t="s">
        <v>79</v>
      </c>
      <c r="AE1728" t="s">
        <v>95</v>
      </c>
      <c r="AF1728">
        <v>35</v>
      </c>
      <c r="AG1728" s="4">
        <v>0.25</v>
      </c>
      <c r="AH1728" s="4">
        <v>0.58333333333333337</v>
      </c>
      <c r="AI1728" s="5">
        <v>11.61</v>
      </c>
      <c r="AM1728" t="s">
        <v>82</v>
      </c>
      <c r="AO1728" t="s">
        <v>83</v>
      </c>
      <c r="AR1728" t="s">
        <v>82</v>
      </c>
      <c r="AT1728" t="s">
        <v>82</v>
      </c>
      <c r="AW1728" t="s">
        <v>82</v>
      </c>
      <c r="AY1728" t="s">
        <v>1219</v>
      </c>
      <c r="AZ1728" t="s">
        <v>8367</v>
      </c>
      <c r="BA1728" t="s">
        <v>105</v>
      </c>
      <c r="BB1728">
        <v>76708</v>
      </c>
      <c r="BC1728" t="s">
        <v>79</v>
      </c>
      <c r="BD1728" t="s">
        <v>34872</v>
      </c>
      <c r="BH1728" t="s">
        <v>8364</v>
      </c>
      <c r="BJ1728">
        <v>453970246</v>
      </c>
    </row>
    <row r="1729" spans="1:62" x14ac:dyDescent="0.25">
      <c r="A1729" t="s">
        <v>9059</v>
      </c>
      <c r="B1729" s="2">
        <v>43490</v>
      </c>
      <c r="C1729" t="s">
        <v>63</v>
      </c>
      <c r="D1729" s="3">
        <v>43401.778201435183</v>
      </c>
      <c r="E1729" t="s">
        <v>91</v>
      </c>
      <c r="H1729" t="s">
        <v>9060</v>
      </c>
      <c r="J1729" t="s">
        <v>9061</v>
      </c>
      <c r="L1729" t="s">
        <v>120</v>
      </c>
      <c r="M1729" t="s">
        <v>86</v>
      </c>
      <c r="N1729">
        <v>32060</v>
      </c>
      <c r="O1729" t="s">
        <v>70</v>
      </c>
      <c r="Q1729" t="s">
        <v>9062</v>
      </c>
      <c r="S1729" t="s">
        <v>72</v>
      </c>
      <c r="T1729" t="s">
        <v>9063</v>
      </c>
      <c r="U1729" t="s">
        <v>9064</v>
      </c>
      <c r="V1729" t="s">
        <v>120</v>
      </c>
      <c r="W1729" t="s">
        <v>86</v>
      </c>
      <c r="X1729" t="s">
        <v>8636</v>
      </c>
      <c r="Y1729" t="str">
        <f>"37-3011"</f>
        <v>37-3011</v>
      </c>
      <c r="Z1729" t="s">
        <v>94</v>
      </c>
      <c r="AA1729">
        <v>1119</v>
      </c>
      <c r="AB1729">
        <v>50</v>
      </c>
      <c r="AD1729" t="s">
        <v>79</v>
      </c>
      <c r="AE1729" t="s">
        <v>80</v>
      </c>
      <c r="AF1729">
        <v>40</v>
      </c>
      <c r="AG1729" s="4">
        <v>0.3125</v>
      </c>
      <c r="AH1729" s="4">
        <v>0.6875</v>
      </c>
      <c r="AI1729" s="5">
        <v>10.81</v>
      </c>
      <c r="AL1729" t="s">
        <v>81</v>
      </c>
      <c r="AM1729" t="s">
        <v>82</v>
      </c>
      <c r="AO1729" t="s">
        <v>83</v>
      </c>
      <c r="AR1729" t="s">
        <v>82</v>
      </c>
      <c r="AT1729" t="s">
        <v>82</v>
      </c>
      <c r="AW1729" t="s">
        <v>72</v>
      </c>
      <c r="AX1729">
        <v>3</v>
      </c>
      <c r="AY1729" t="s">
        <v>120</v>
      </c>
      <c r="AZ1729" t="s">
        <v>121</v>
      </c>
      <c r="BA1729" t="s">
        <v>86</v>
      </c>
      <c r="BB1729">
        <v>32060</v>
      </c>
      <c r="BC1729" t="s">
        <v>87</v>
      </c>
      <c r="BH1729" t="s">
        <v>9061</v>
      </c>
      <c r="BJ1729">
        <v>455181017</v>
      </c>
    </row>
    <row r="1730" spans="1:62" x14ac:dyDescent="0.25">
      <c r="A1730" t="s">
        <v>19169</v>
      </c>
      <c r="B1730" s="2">
        <v>43490</v>
      </c>
      <c r="C1730" t="s">
        <v>63</v>
      </c>
      <c r="D1730" s="3">
        <v>43472.3782618287</v>
      </c>
      <c r="E1730" t="s">
        <v>91</v>
      </c>
      <c r="H1730" t="s">
        <v>19170</v>
      </c>
      <c r="J1730" t="s">
        <v>19171</v>
      </c>
      <c r="L1730" t="s">
        <v>6664</v>
      </c>
      <c r="M1730" t="s">
        <v>2367</v>
      </c>
      <c r="N1730">
        <v>29418</v>
      </c>
      <c r="O1730" t="s">
        <v>70</v>
      </c>
      <c r="Q1730" t="s">
        <v>19172</v>
      </c>
      <c r="S1730" t="s">
        <v>72</v>
      </c>
      <c r="T1730" t="s">
        <v>1755</v>
      </c>
      <c r="U1730" t="s">
        <v>5811</v>
      </c>
      <c r="V1730" t="s">
        <v>1882</v>
      </c>
      <c r="W1730" t="s">
        <v>278</v>
      </c>
      <c r="X1730" t="s">
        <v>19173</v>
      </c>
      <c r="Y1730" t="str">
        <f>"47-2061"</f>
        <v>47-2061</v>
      </c>
      <c r="Z1730" t="s">
        <v>326</v>
      </c>
      <c r="AA1730">
        <v>238910</v>
      </c>
      <c r="AB1730">
        <v>30</v>
      </c>
      <c r="AD1730" t="s">
        <v>79</v>
      </c>
      <c r="AE1730" t="s">
        <v>95</v>
      </c>
      <c r="AF1730">
        <v>40</v>
      </c>
      <c r="AG1730" s="4">
        <v>0.29166666666666669</v>
      </c>
      <c r="AH1730" s="4">
        <v>0.64583333333333337</v>
      </c>
      <c r="AI1730" s="5">
        <v>13.82</v>
      </c>
      <c r="AJ1730">
        <v>20.73</v>
      </c>
      <c r="AL1730" t="s">
        <v>81</v>
      </c>
      <c r="AM1730" t="s">
        <v>82</v>
      </c>
      <c r="AO1730" t="s">
        <v>83</v>
      </c>
      <c r="AP1730" t="s">
        <v>67</v>
      </c>
      <c r="AQ1730" t="s">
        <v>67</v>
      </c>
      <c r="AR1730" t="s">
        <v>82</v>
      </c>
      <c r="AT1730" t="s">
        <v>82</v>
      </c>
      <c r="AW1730" t="s">
        <v>72</v>
      </c>
      <c r="AX1730">
        <v>3</v>
      </c>
      <c r="AY1730" t="s">
        <v>6664</v>
      </c>
      <c r="AZ1730" t="s">
        <v>3743</v>
      </c>
      <c r="BA1730" t="s">
        <v>2367</v>
      </c>
      <c r="BB1730">
        <v>29418</v>
      </c>
      <c r="BC1730" t="s">
        <v>79</v>
      </c>
      <c r="BH1730" t="s">
        <v>19171</v>
      </c>
      <c r="BJ1730">
        <v>570673594</v>
      </c>
    </row>
    <row r="1731" spans="1:62" x14ac:dyDescent="0.25">
      <c r="A1731" t="s">
        <v>19991</v>
      </c>
      <c r="B1731" s="2">
        <v>43490</v>
      </c>
      <c r="C1731" t="s">
        <v>63</v>
      </c>
      <c r="D1731" s="3">
        <v>43472.378188738425</v>
      </c>
      <c r="E1731" t="s">
        <v>117</v>
      </c>
      <c r="H1731" t="s">
        <v>19992</v>
      </c>
      <c r="I1731" t="s">
        <v>19993</v>
      </c>
      <c r="J1731" t="s">
        <v>19994</v>
      </c>
      <c r="K1731" t="s">
        <v>19995</v>
      </c>
      <c r="L1731" t="s">
        <v>19996</v>
      </c>
      <c r="M1731" t="s">
        <v>86</v>
      </c>
      <c r="N1731">
        <v>33844</v>
      </c>
      <c r="O1731" t="s">
        <v>70</v>
      </c>
      <c r="Q1731" t="s">
        <v>19997</v>
      </c>
      <c r="S1731" t="s">
        <v>72</v>
      </c>
      <c r="T1731" t="s">
        <v>13303</v>
      </c>
      <c r="U1731" t="s">
        <v>18541</v>
      </c>
      <c r="V1731" t="s">
        <v>1757</v>
      </c>
      <c r="W1731" t="s">
        <v>278</v>
      </c>
      <c r="X1731" t="s">
        <v>1382</v>
      </c>
      <c r="Y1731" t="str">
        <f>"47-2061"</f>
        <v>47-2061</v>
      </c>
      <c r="Z1731" t="s">
        <v>326</v>
      </c>
      <c r="AA1731">
        <v>238110</v>
      </c>
      <c r="AB1731">
        <v>20</v>
      </c>
      <c r="AD1731" t="s">
        <v>79</v>
      </c>
      <c r="AE1731" t="s">
        <v>95</v>
      </c>
      <c r="AF1731">
        <v>40</v>
      </c>
      <c r="AG1731" s="4">
        <v>0.29166666666666669</v>
      </c>
      <c r="AH1731" s="4">
        <v>0.64583333333333337</v>
      </c>
      <c r="AI1731" s="5">
        <v>15.05</v>
      </c>
      <c r="AJ1731">
        <v>22.58</v>
      </c>
      <c r="AL1731" t="s">
        <v>81</v>
      </c>
      <c r="AM1731" t="s">
        <v>82</v>
      </c>
      <c r="AO1731" t="s">
        <v>83</v>
      </c>
      <c r="AR1731" t="s">
        <v>82</v>
      </c>
      <c r="AT1731" t="s">
        <v>82</v>
      </c>
      <c r="AW1731" t="s">
        <v>72</v>
      </c>
      <c r="AX1731">
        <v>3</v>
      </c>
      <c r="AY1731" t="s">
        <v>19998</v>
      </c>
      <c r="AZ1731" t="s">
        <v>2609</v>
      </c>
      <c r="BA1731" t="s">
        <v>86</v>
      </c>
      <c r="BB1731">
        <v>33844</v>
      </c>
      <c r="BC1731" t="s">
        <v>79</v>
      </c>
      <c r="BH1731" t="s">
        <v>19999</v>
      </c>
      <c r="BJ1731">
        <v>861076349</v>
      </c>
    </row>
    <row r="1732" spans="1:62" x14ac:dyDescent="0.25">
      <c r="A1732" t="s">
        <v>20159</v>
      </c>
      <c r="B1732" s="2">
        <v>43490</v>
      </c>
      <c r="C1732" t="s">
        <v>63</v>
      </c>
      <c r="D1732" s="3">
        <v>43460.126663807867</v>
      </c>
      <c r="E1732" t="s">
        <v>64</v>
      </c>
      <c r="F1732" s="2">
        <v>43549</v>
      </c>
      <c r="G1732" s="2">
        <v>43814</v>
      </c>
      <c r="H1732" t="s">
        <v>20160</v>
      </c>
      <c r="J1732" t="s">
        <v>20161</v>
      </c>
      <c r="L1732" t="s">
        <v>14678</v>
      </c>
      <c r="M1732" t="s">
        <v>783</v>
      </c>
      <c r="N1732">
        <v>43209</v>
      </c>
      <c r="O1732" t="s">
        <v>70</v>
      </c>
      <c r="Q1732" t="s">
        <v>20162</v>
      </c>
      <c r="S1732" t="s">
        <v>72</v>
      </c>
      <c r="T1732" t="s">
        <v>3645</v>
      </c>
      <c r="U1732" t="s">
        <v>3891</v>
      </c>
      <c r="V1732" t="s">
        <v>1757</v>
      </c>
      <c r="W1732" t="s">
        <v>278</v>
      </c>
      <c r="X1732" t="s">
        <v>705</v>
      </c>
      <c r="Y1732" t="str">
        <f>"37-3011"</f>
        <v>37-3011</v>
      </c>
      <c r="Z1732" t="s">
        <v>94</v>
      </c>
      <c r="AA1732">
        <v>561730</v>
      </c>
      <c r="AB1732">
        <v>10</v>
      </c>
      <c r="AC1732">
        <v>10</v>
      </c>
      <c r="AD1732" t="s">
        <v>79</v>
      </c>
      <c r="AE1732" t="s">
        <v>80</v>
      </c>
      <c r="AF1732">
        <v>40</v>
      </c>
      <c r="AG1732" s="4">
        <v>0.3125</v>
      </c>
      <c r="AH1732" s="4">
        <v>0.66666666666666663</v>
      </c>
      <c r="AI1732" s="5">
        <v>13.83</v>
      </c>
      <c r="AJ1732">
        <v>20.75</v>
      </c>
      <c r="AL1732" t="s">
        <v>81</v>
      </c>
      <c r="AM1732" t="s">
        <v>82</v>
      </c>
      <c r="AO1732" t="s">
        <v>83</v>
      </c>
      <c r="AR1732" t="s">
        <v>82</v>
      </c>
      <c r="AT1732" t="s">
        <v>82</v>
      </c>
      <c r="AW1732" t="s">
        <v>72</v>
      </c>
      <c r="AX1732">
        <v>3</v>
      </c>
      <c r="AY1732" t="s">
        <v>14678</v>
      </c>
      <c r="AZ1732" t="s">
        <v>1418</v>
      </c>
      <c r="BA1732" t="s">
        <v>783</v>
      </c>
      <c r="BB1732">
        <v>43209</v>
      </c>
      <c r="BC1732" t="s">
        <v>79</v>
      </c>
      <c r="BH1732" t="s">
        <v>20163</v>
      </c>
      <c r="BJ1732">
        <v>311110453</v>
      </c>
    </row>
    <row r="1733" spans="1:62" x14ac:dyDescent="0.25">
      <c r="A1733" t="s">
        <v>22561</v>
      </c>
      <c r="B1733" s="2">
        <v>43490</v>
      </c>
      <c r="C1733" t="s">
        <v>63</v>
      </c>
      <c r="D1733" s="3">
        <v>43472.380310462962</v>
      </c>
      <c r="E1733" t="s">
        <v>91</v>
      </c>
      <c r="H1733" t="s">
        <v>22562</v>
      </c>
      <c r="I1733" t="s">
        <v>22563</v>
      </c>
      <c r="J1733" t="s">
        <v>22564</v>
      </c>
      <c r="L1733" t="s">
        <v>19786</v>
      </c>
      <c r="M1733" t="s">
        <v>226</v>
      </c>
      <c r="N1733">
        <v>48307</v>
      </c>
      <c r="O1733" t="s">
        <v>70</v>
      </c>
      <c r="Q1733" t="s">
        <v>22565</v>
      </c>
      <c r="S1733" t="s">
        <v>72</v>
      </c>
      <c r="T1733" t="s">
        <v>13303</v>
      </c>
      <c r="U1733" t="s">
        <v>3891</v>
      </c>
      <c r="V1733" t="s">
        <v>1757</v>
      </c>
      <c r="W1733" t="s">
        <v>278</v>
      </c>
      <c r="X1733" t="s">
        <v>106</v>
      </c>
      <c r="Y1733" t="str">
        <f>"37-3011"</f>
        <v>37-3011</v>
      </c>
      <c r="Z1733" t="s">
        <v>94</v>
      </c>
      <c r="AA1733">
        <v>561730</v>
      </c>
      <c r="AB1733">
        <v>20</v>
      </c>
      <c r="AD1733" t="s">
        <v>79</v>
      </c>
      <c r="AE1733" t="s">
        <v>80</v>
      </c>
      <c r="AF1733">
        <v>40</v>
      </c>
      <c r="AG1733" s="4">
        <v>0.33333333333333331</v>
      </c>
      <c r="AH1733" s="4">
        <v>0.6875</v>
      </c>
      <c r="AI1733" s="5">
        <v>13.72</v>
      </c>
      <c r="AJ1733">
        <v>20.58</v>
      </c>
      <c r="AL1733" t="s">
        <v>81</v>
      </c>
      <c r="AM1733" t="s">
        <v>82</v>
      </c>
      <c r="AO1733" t="s">
        <v>83</v>
      </c>
      <c r="AR1733" t="s">
        <v>82</v>
      </c>
      <c r="AT1733" t="s">
        <v>82</v>
      </c>
      <c r="AW1733" t="s">
        <v>72</v>
      </c>
      <c r="AX1733">
        <v>3</v>
      </c>
      <c r="AY1733" t="s">
        <v>19786</v>
      </c>
      <c r="AZ1733" t="s">
        <v>3246</v>
      </c>
      <c r="BA1733" t="s">
        <v>226</v>
      </c>
      <c r="BB1733">
        <v>48307</v>
      </c>
      <c r="BC1733" t="s">
        <v>79</v>
      </c>
      <c r="BH1733" t="s">
        <v>22564</v>
      </c>
      <c r="BJ1733">
        <v>383419816</v>
      </c>
    </row>
    <row r="1734" spans="1:62" x14ac:dyDescent="0.25">
      <c r="A1734" t="s">
        <v>22633</v>
      </c>
      <c r="B1734" s="2">
        <v>43490</v>
      </c>
      <c r="C1734" t="s">
        <v>63</v>
      </c>
      <c r="D1734" s="3">
        <v>43465.792951145835</v>
      </c>
      <c r="E1734" t="s">
        <v>64</v>
      </c>
      <c r="F1734" s="2">
        <v>43556</v>
      </c>
      <c r="G1734" s="2">
        <v>43799</v>
      </c>
      <c r="H1734" t="s">
        <v>22634</v>
      </c>
      <c r="J1734" t="s">
        <v>22635</v>
      </c>
      <c r="L1734" t="s">
        <v>6257</v>
      </c>
      <c r="M1734" t="s">
        <v>774</v>
      </c>
      <c r="N1734">
        <v>80011</v>
      </c>
      <c r="O1734" t="s">
        <v>70</v>
      </c>
      <c r="Q1734" t="s">
        <v>22636</v>
      </c>
      <c r="S1734" t="s">
        <v>72</v>
      </c>
      <c r="T1734" t="s">
        <v>1755</v>
      </c>
      <c r="U1734" t="s">
        <v>3891</v>
      </c>
      <c r="V1734" t="s">
        <v>3892</v>
      </c>
      <c r="W1734" t="s">
        <v>278</v>
      </c>
      <c r="X1734" t="s">
        <v>705</v>
      </c>
      <c r="Y1734" t="str">
        <f>"37-3011"</f>
        <v>37-3011</v>
      </c>
      <c r="Z1734" t="s">
        <v>94</v>
      </c>
      <c r="AA1734">
        <v>561730</v>
      </c>
      <c r="AB1734">
        <v>36</v>
      </c>
      <c r="AC1734">
        <v>36</v>
      </c>
      <c r="AD1734" t="s">
        <v>79</v>
      </c>
      <c r="AE1734" t="s">
        <v>95</v>
      </c>
      <c r="AF1734">
        <v>40</v>
      </c>
      <c r="AG1734" s="4">
        <v>0.29166666666666669</v>
      </c>
      <c r="AH1734" s="4">
        <v>0.64583333333333337</v>
      </c>
      <c r="AI1734" s="5">
        <v>15.17</v>
      </c>
      <c r="AJ1734">
        <v>22.76</v>
      </c>
      <c r="AL1734" t="s">
        <v>81</v>
      </c>
      <c r="AM1734" t="s">
        <v>82</v>
      </c>
      <c r="AO1734" t="s">
        <v>83</v>
      </c>
      <c r="AP1734" t="s">
        <v>67</v>
      </c>
      <c r="AQ1734" t="s">
        <v>67</v>
      </c>
      <c r="AR1734" t="s">
        <v>82</v>
      </c>
      <c r="AT1734" t="s">
        <v>82</v>
      </c>
      <c r="AW1734" t="s">
        <v>72</v>
      </c>
      <c r="AX1734">
        <v>3</v>
      </c>
      <c r="AY1734" t="s">
        <v>6257</v>
      </c>
      <c r="AZ1734" t="s">
        <v>3364</v>
      </c>
      <c r="BA1734" t="s">
        <v>774</v>
      </c>
      <c r="BB1734">
        <v>80011</v>
      </c>
      <c r="BC1734" t="s">
        <v>79</v>
      </c>
      <c r="BH1734" t="s">
        <v>22637</v>
      </c>
      <c r="BJ1734">
        <v>522351238</v>
      </c>
    </row>
    <row r="1735" spans="1:62" x14ac:dyDescent="0.25">
      <c r="A1735" t="s">
        <v>23088</v>
      </c>
      <c r="B1735" s="2">
        <v>43490</v>
      </c>
      <c r="C1735" t="s">
        <v>63</v>
      </c>
      <c r="D1735" s="3">
        <v>43460.164139224536</v>
      </c>
      <c r="E1735" t="s">
        <v>64</v>
      </c>
      <c r="F1735" s="2">
        <v>43549</v>
      </c>
      <c r="G1735" s="2">
        <v>43814</v>
      </c>
      <c r="H1735" t="s">
        <v>23089</v>
      </c>
      <c r="J1735" t="s">
        <v>23090</v>
      </c>
      <c r="L1735" t="s">
        <v>3051</v>
      </c>
      <c r="M1735" t="s">
        <v>745</v>
      </c>
      <c r="N1735">
        <v>66213</v>
      </c>
      <c r="O1735" t="s">
        <v>70</v>
      </c>
      <c r="Q1735" t="s">
        <v>23091</v>
      </c>
      <c r="S1735" t="s">
        <v>72</v>
      </c>
      <c r="T1735" t="s">
        <v>13303</v>
      </c>
      <c r="U1735" t="s">
        <v>3891</v>
      </c>
      <c r="V1735" t="s">
        <v>1757</v>
      </c>
      <c r="W1735" t="s">
        <v>278</v>
      </c>
      <c r="X1735" t="s">
        <v>1673</v>
      </c>
      <c r="Y1735" t="str">
        <f>"37-3011"</f>
        <v>37-3011</v>
      </c>
      <c r="Z1735" t="s">
        <v>94</v>
      </c>
      <c r="AA1735">
        <v>561730</v>
      </c>
      <c r="AB1735">
        <v>15</v>
      </c>
      <c r="AC1735">
        <v>15</v>
      </c>
      <c r="AD1735" t="s">
        <v>79</v>
      </c>
      <c r="AE1735" t="s">
        <v>80</v>
      </c>
      <c r="AF1735">
        <v>40</v>
      </c>
      <c r="AG1735" s="4">
        <v>0.29166666666666669</v>
      </c>
      <c r="AH1735" s="4">
        <v>0.64583333333333337</v>
      </c>
      <c r="AI1735" s="5">
        <v>14.73</v>
      </c>
      <c r="AJ1735">
        <v>22.1</v>
      </c>
      <c r="AL1735" t="s">
        <v>81</v>
      </c>
      <c r="AM1735" t="s">
        <v>82</v>
      </c>
      <c r="AO1735" t="s">
        <v>83</v>
      </c>
      <c r="AR1735" t="s">
        <v>82</v>
      </c>
      <c r="AT1735" t="s">
        <v>82</v>
      </c>
      <c r="AW1735" t="s">
        <v>72</v>
      </c>
      <c r="AX1735">
        <v>3</v>
      </c>
      <c r="AY1735" t="s">
        <v>23092</v>
      </c>
      <c r="AZ1735" t="s">
        <v>689</v>
      </c>
      <c r="BA1735" t="s">
        <v>745</v>
      </c>
      <c r="BB1735">
        <v>66013</v>
      </c>
      <c r="BC1735" t="s">
        <v>79</v>
      </c>
      <c r="BH1735" t="s">
        <v>23093</v>
      </c>
      <c r="BJ1735">
        <v>203268253</v>
      </c>
    </row>
    <row r="1736" spans="1:62" x14ac:dyDescent="0.25">
      <c r="A1736" t="s">
        <v>25629</v>
      </c>
      <c r="B1736" s="2">
        <v>43490</v>
      </c>
      <c r="C1736" t="s">
        <v>63</v>
      </c>
      <c r="D1736" s="3">
        <v>43460.200130949073</v>
      </c>
      <c r="E1736" t="s">
        <v>64</v>
      </c>
      <c r="F1736" s="2">
        <v>43546</v>
      </c>
      <c r="G1736" s="2">
        <v>43758</v>
      </c>
      <c r="H1736" t="s">
        <v>25630</v>
      </c>
      <c r="I1736" t="s">
        <v>25631</v>
      </c>
      <c r="J1736" t="s">
        <v>25632</v>
      </c>
      <c r="K1736" t="s">
        <v>25633</v>
      </c>
      <c r="L1736" t="s">
        <v>25634</v>
      </c>
      <c r="M1736" t="s">
        <v>804</v>
      </c>
      <c r="N1736" t="s">
        <v>25635</v>
      </c>
      <c r="O1736" t="s">
        <v>70</v>
      </c>
      <c r="P1736" t="s">
        <v>67</v>
      </c>
      <c r="Q1736" t="s">
        <v>25636</v>
      </c>
      <c r="S1736" t="s">
        <v>72</v>
      </c>
      <c r="T1736" t="s">
        <v>5156</v>
      </c>
      <c r="U1736" t="s">
        <v>5157</v>
      </c>
      <c r="V1736" t="s">
        <v>5158</v>
      </c>
      <c r="W1736" t="s">
        <v>105</v>
      </c>
      <c r="X1736" t="s">
        <v>677</v>
      </c>
      <c r="Y1736" t="str">
        <f>"39-3091"</f>
        <v>39-3091</v>
      </c>
      <c r="Z1736" t="s">
        <v>677</v>
      </c>
      <c r="AA1736">
        <v>713990</v>
      </c>
      <c r="AB1736">
        <v>20</v>
      </c>
      <c r="AC1736">
        <v>20</v>
      </c>
      <c r="AD1736" t="s">
        <v>79</v>
      </c>
      <c r="AE1736" t="s">
        <v>80</v>
      </c>
      <c r="AF1736">
        <v>40</v>
      </c>
      <c r="AG1736" s="4">
        <v>0.54166666666666663</v>
      </c>
      <c r="AH1736" s="4">
        <v>0.91666666666666663</v>
      </c>
      <c r="AI1736" s="5">
        <v>377.6</v>
      </c>
      <c r="AJ1736">
        <v>0</v>
      </c>
      <c r="AK1736">
        <v>0</v>
      </c>
      <c r="AL1736" t="s">
        <v>81</v>
      </c>
      <c r="AM1736" t="s">
        <v>82</v>
      </c>
      <c r="AO1736" t="s">
        <v>83</v>
      </c>
      <c r="AR1736" t="s">
        <v>82</v>
      </c>
      <c r="AT1736" t="s">
        <v>82</v>
      </c>
      <c r="AW1736" t="s">
        <v>82</v>
      </c>
      <c r="AY1736" t="s">
        <v>25637</v>
      </c>
      <c r="AZ1736" t="s">
        <v>25638</v>
      </c>
      <c r="BA1736" t="s">
        <v>804</v>
      </c>
      <c r="BB1736">
        <v>3221</v>
      </c>
      <c r="BC1736" t="s">
        <v>79</v>
      </c>
      <c r="BH1736" t="s">
        <v>25639</v>
      </c>
      <c r="BI1736" t="s">
        <v>67</v>
      </c>
      <c r="BJ1736">
        <v>20356177</v>
      </c>
    </row>
    <row r="1737" spans="1:62" x14ac:dyDescent="0.25">
      <c r="A1737" t="s">
        <v>25835</v>
      </c>
      <c r="B1737" s="2">
        <v>43490</v>
      </c>
      <c r="C1737" t="s">
        <v>63</v>
      </c>
      <c r="D1737" s="3">
        <v>43460.205898402775</v>
      </c>
      <c r="E1737" t="s">
        <v>64</v>
      </c>
      <c r="F1737" s="2">
        <v>43546</v>
      </c>
      <c r="G1737" s="2">
        <v>43769</v>
      </c>
      <c r="H1737" t="s">
        <v>25836</v>
      </c>
      <c r="I1737" t="s">
        <v>67</v>
      </c>
      <c r="J1737" t="s">
        <v>25837</v>
      </c>
      <c r="K1737" t="s">
        <v>25838</v>
      </c>
      <c r="L1737" t="s">
        <v>25839</v>
      </c>
      <c r="M1737" t="s">
        <v>1246</v>
      </c>
      <c r="N1737" t="s">
        <v>25840</v>
      </c>
      <c r="O1737" t="s">
        <v>70</v>
      </c>
      <c r="P1737" t="s">
        <v>67</v>
      </c>
      <c r="Q1737" t="s">
        <v>25841</v>
      </c>
      <c r="S1737" t="s">
        <v>72</v>
      </c>
      <c r="T1737" t="s">
        <v>5156</v>
      </c>
      <c r="U1737" t="s">
        <v>5157</v>
      </c>
      <c r="V1737" t="s">
        <v>5158</v>
      </c>
      <c r="W1737" t="s">
        <v>105</v>
      </c>
      <c r="X1737" t="s">
        <v>677</v>
      </c>
      <c r="Y1737" t="str">
        <f>"39-3091"</f>
        <v>39-3091</v>
      </c>
      <c r="Z1737" t="s">
        <v>677</v>
      </c>
      <c r="AA1737">
        <v>713990</v>
      </c>
      <c r="AB1737">
        <v>14</v>
      </c>
      <c r="AC1737">
        <v>14</v>
      </c>
      <c r="AD1737" t="s">
        <v>79</v>
      </c>
      <c r="AE1737" t="s">
        <v>80</v>
      </c>
      <c r="AF1737">
        <v>40</v>
      </c>
      <c r="AG1737" s="4">
        <v>0.54166666666666663</v>
      </c>
      <c r="AH1737" s="4">
        <v>0.91666666666666663</v>
      </c>
      <c r="AI1737" s="5">
        <v>358.8</v>
      </c>
      <c r="AJ1737">
        <v>0</v>
      </c>
      <c r="AK1737">
        <v>0</v>
      </c>
      <c r="AL1737" t="s">
        <v>81</v>
      </c>
      <c r="AM1737" t="s">
        <v>82</v>
      </c>
      <c r="AO1737" t="s">
        <v>83</v>
      </c>
      <c r="AR1737" t="s">
        <v>82</v>
      </c>
      <c r="AT1737" t="s">
        <v>82</v>
      </c>
      <c r="AW1737" t="s">
        <v>82</v>
      </c>
      <c r="AY1737" t="s">
        <v>3743</v>
      </c>
      <c r="AZ1737" t="s">
        <v>25842</v>
      </c>
      <c r="BA1737" t="s">
        <v>1246</v>
      </c>
      <c r="BB1737">
        <v>63834</v>
      </c>
      <c r="BC1737" t="s">
        <v>79</v>
      </c>
      <c r="BH1737" t="s">
        <v>25843</v>
      </c>
      <c r="BI1737" t="s">
        <v>67</v>
      </c>
      <c r="BJ1737">
        <v>431829603</v>
      </c>
    </row>
    <row r="1738" spans="1:62" x14ac:dyDescent="0.25">
      <c r="A1738" t="s">
        <v>34931</v>
      </c>
      <c r="B1738" s="2">
        <v>43490</v>
      </c>
      <c r="C1738" t="s">
        <v>63</v>
      </c>
      <c r="D1738" s="3">
        <v>43469.500670081019</v>
      </c>
      <c r="E1738" t="s">
        <v>64</v>
      </c>
      <c r="F1738" s="2">
        <v>43556</v>
      </c>
      <c r="G1738" s="2">
        <v>43748</v>
      </c>
      <c r="H1738" t="s">
        <v>34932</v>
      </c>
      <c r="J1738" t="s">
        <v>34933</v>
      </c>
      <c r="L1738" t="s">
        <v>34934</v>
      </c>
      <c r="M1738" t="s">
        <v>881</v>
      </c>
      <c r="N1738">
        <v>83312</v>
      </c>
      <c r="O1738" t="s">
        <v>70</v>
      </c>
      <c r="Q1738" t="s">
        <v>34935</v>
      </c>
      <c r="S1738" t="s">
        <v>72</v>
      </c>
      <c r="T1738" t="s">
        <v>4554</v>
      </c>
      <c r="U1738" t="s">
        <v>34936</v>
      </c>
      <c r="V1738" t="s">
        <v>34744</v>
      </c>
      <c r="W1738" t="s">
        <v>761</v>
      </c>
      <c r="X1738" t="s">
        <v>1758</v>
      </c>
      <c r="Y1738" t="str">
        <f>"53-7062"</f>
        <v>53-7062</v>
      </c>
      <c r="Z1738" t="s">
        <v>337</v>
      </c>
      <c r="AA1738">
        <v>2123</v>
      </c>
      <c r="AB1738">
        <v>15</v>
      </c>
      <c r="AC1738">
        <v>15</v>
      </c>
      <c r="AD1738" t="s">
        <v>79</v>
      </c>
      <c r="AE1738" t="s">
        <v>80</v>
      </c>
      <c r="AF1738">
        <v>35</v>
      </c>
      <c r="AG1738" s="4">
        <v>0.29166666666666669</v>
      </c>
      <c r="AH1738" s="4">
        <v>0.625</v>
      </c>
      <c r="AI1738" s="5">
        <v>15.18</v>
      </c>
      <c r="AM1738" t="s">
        <v>82</v>
      </c>
      <c r="AO1738" t="s">
        <v>83</v>
      </c>
      <c r="AR1738" t="s">
        <v>82</v>
      </c>
      <c r="AT1738" t="s">
        <v>82</v>
      </c>
      <c r="AW1738" t="s">
        <v>82</v>
      </c>
      <c r="AY1738" t="s">
        <v>34934</v>
      </c>
      <c r="AZ1738" t="s">
        <v>15199</v>
      </c>
      <c r="BA1738" t="s">
        <v>881</v>
      </c>
      <c r="BB1738">
        <v>83312</v>
      </c>
      <c r="BC1738" t="s">
        <v>79</v>
      </c>
      <c r="BD1738" t="s">
        <v>34937</v>
      </c>
      <c r="BH1738" t="s">
        <v>34933</v>
      </c>
      <c r="BJ1738">
        <v>841400258</v>
      </c>
    </row>
    <row r="1739" spans="1:62" x14ac:dyDescent="0.25">
      <c r="A1739" t="s">
        <v>96</v>
      </c>
      <c r="B1739" s="2">
        <v>43493</v>
      </c>
      <c r="C1739" t="s">
        <v>63</v>
      </c>
      <c r="D1739" s="3">
        <v>43472.381629293981</v>
      </c>
      <c r="E1739" t="s">
        <v>91</v>
      </c>
      <c r="H1739" t="s">
        <v>97</v>
      </c>
      <c r="I1739" t="s">
        <v>67</v>
      </c>
      <c r="J1739" t="s">
        <v>98</v>
      </c>
      <c r="K1739" t="s">
        <v>67</v>
      </c>
      <c r="L1739" t="s">
        <v>99</v>
      </c>
      <c r="M1739" t="s">
        <v>100</v>
      </c>
      <c r="N1739">
        <v>28705</v>
      </c>
      <c r="O1739" t="s">
        <v>70</v>
      </c>
      <c r="P1739" t="s">
        <v>67</v>
      </c>
      <c r="Q1739" t="s">
        <v>101</v>
      </c>
      <c r="S1739" t="s">
        <v>72</v>
      </c>
      <c r="T1739" t="s">
        <v>102</v>
      </c>
      <c r="U1739" t="s">
        <v>103</v>
      </c>
      <c r="V1739" t="s">
        <v>104</v>
      </c>
      <c r="W1739" t="s">
        <v>105</v>
      </c>
      <c r="X1739" t="s">
        <v>106</v>
      </c>
      <c r="Y1739" t="str">
        <f>"37-3011"</f>
        <v>37-3011</v>
      </c>
      <c r="Z1739" t="s">
        <v>94</v>
      </c>
      <c r="AA1739">
        <v>561730</v>
      </c>
      <c r="AB1739">
        <v>80</v>
      </c>
      <c r="AD1739" t="s">
        <v>79</v>
      </c>
      <c r="AE1739" t="s">
        <v>95</v>
      </c>
      <c r="AF1739">
        <v>40</v>
      </c>
      <c r="AG1739" s="4">
        <v>0.29166666666666669</v>
      </c>
      <c r="AH1739" s="4">
        <v>0.64583333333333337</v>
      </c>
      <c r="AI1739" s="5">
        <v>8.8699999999999992</v>
      </c>
      <c r="AJ1739">
        <v>13.19</v>
      </c>
      <c r="AK1739">
        <v>13.19</v>
      </c>
      <c r="AM1739" t="s">
        <v>82</v>
      </c>
      <c r="AO1739" t="s">
        <v>83</v>
      </c>
      <c r="AP1739" t="s">
        <v>67</v>
      </c>
      <c r="AQ1739" t="s">
        <v>67</v>
      </c>
      <c r="AR1739" t="s">
        <v>82</v>
      </c>
      <c r="AT1739" t="s">
        <v>82</v>
      </c>
      <c r="AW1739" t="s">
        <v>82</v>
      </c>
      <c r="AY1739" t="s">
        <v>99</v>
      </c>
      <c r="AZ1739" t="s">
        <v>107</v>
      </c>
      <c r="BA1739" t="s">
        <v>100</v>
      </c>
      <c r="BB1739">
        <v>28705</v>
      </c>
      <c r="BC1739" t="s">
        <v>79</v>
      </c>
      <c r="BD1739" t="s">
        <v>108</v>
      </c>
      <c r="BE1739">
        <v>10254556</v>
      </c>
      <c r="BF1739" s="2">
        <v>41663</v>
      </c>
      <c r="BG1739" s="2">
        <v>41674</v>
      </c>
      <c r="BH1739" t="s">
        <v>98</v>
      </c>
      <c r="BI1739" t="s">
        <v>67</v>
      </c>
      <c r="BJ1739">
        <v>455599012</v>
      </c>
    </row>
    <row r="1740" spans="1:62" x14ac:dyDescent="0.25">
      <c r="A1740" t="s">
        <v>4322</v>
      </c>
      <c r="B1740" s="2">
        <v>43493</v>
      </c>
      <c r="C1740" t="s">
        <v>63</v>
      </c>
      <c r="D1740" s="3">
        <v>43472.377321643522</v>
      </c>
      <c r="E1740" t="s">
        <v>64</v>
      </c>
      <c r="F1740" s="2">
        <v>43556</v>
      </c>
      <c r="G1740" s="2">
        <v>43769</v>
      </c>
      <c r="H1740" t="s">
        <v>4238</v>
      </c>
      <c r="I1740" t="s">
        <v>4239</v>
      </c>
      <c r="J1740" t="s">
        <v>4240</v>
      </c>
      <c r="L1740" t="s">
        <v>4241</v>
      </c>
      <c r="M1740" t="s">
        <v>105</v>
      </c>
      <c r="N1740">
        <v>75094</v>
      </c>
      <c r="O1740" t="s">
        <v>70</v>
      </c>
      <c r="Q1740" t="s">
        <v>4242</v>
      </c>
      <c r="S1740" t="s">
        <v>72</v>
      </c>
      <c r="T1740" t="s">
        <v>1917</v>
      </c>
      <c r="U1740" t="s">
        <v>1918</v>
      </c>
      <c r="V1740" t="s">
        <v>1919</v>
      </c>
      <c r="W1740" t="s">
        <v>105</v>
      </c>
      <c r="X1740" t="s">
        <v>2013</v>
      </c>
      <c r="Y1740" t="str">
        <f>"37-3011"</f>
        <v>37-3011</v>
      </c>
      <c r="Z1740" t="s">
        <v>94</v>
      </c>
      <c r="AA1740">
        <v>561730</v>
      </c>
      <c r="AB1740">
        <v>24</v>
      </c>
      <c r="AC1740">
        <v>24</v>
      </c>
      <c r="AD1740" t="s">
        <v>79</v>
      </c>
      <c r="AE1740" t="s">
        <v>95</v>
      </c>
      <c r="AF1740">
        <v>35</v>
      </c>
      <c r="AG1740" s="4">
        <v>0.29166666666666669</v>
      </c>
      <c r="AH1740" s="4">
        <v>0.625</v>
      </c>
      <c r="AI1740" s="5">
        <v>13.94</v>
      </c>
      <c r="AJ1740">
        <v>20.91</v>
      </c>
      <c r="AL1740" t="s">
        <v>81</v>
      </c>
      <c r="AM1740" t="s">
        <v>82</v>
      </c>
      <c r="AO1740" t="s">
        <v>83</v>
      </c>
      <c r="AR1740" t="s">
        <v>82</v>
      </c>
      <c r="AT1740" t="s">
        <v>82</v>
      </c>
      <c r="AW1740" t="s">
        <v>82</v>
      </c>
      <c r="AY1740" t="s">
        <v>4241</v>
      </c>
      <c r="AZ1740" t="s">
        <v>1594</v>
      </c>
      <c r="BA1740" t="s">
        <v>105</v>
      </c>
      <c r="BB1740">
        <v>75094</v>
      </c>
      <c r="BC1740" t="s">
        <v>79</v>
      </c>
      <c r="BH1740" t="s">
        <v>4240</v>
      </c>
      <c r="BJ1740">
        <v>201959484</v>
      </c>
    </row>
    <row r="1741" spans="1:62" x14ac:dyDescent="0.25">
      <c r="A1741" t="s">
        <v>4558</v>
      </c>
      <c r="B1741" s="2">
        <v>43493</v>
      </c>
      <c r="C1741" t="s">
        <v>63</v>
      </c>
      <c r="D1741" s="3">
        <v>43472.377052384261</v>
      </c>
      <c r="E1741" t="s">
        <v>64</v>
      </c>
      <c r="F1741" s="2">
        <v>43556</v>
      </c>
      <c r="G1741" s="2">
        <v>43784</v>
      </c>
      <c r="H1741" t="s">
        <v>4559</v>
      </c>
      <c r="J1741" t="s">
        <v>4560</v>
      </c>
      <c r="L1741" t="s">
        <v>2689</v>
      </c>
      <c r="M1741" t="s">
        <v>105</v>
      </c>
      <c r="N1741">
        <v>75057</v>
      </c>
      <c r="O1741" t="s">
        <v>70</v>
      </c>
      <c r="Q1741" t="s">
        <v>4561</v>
      </c>
      <c r="S1741" t="s">
        <v>72</v>
      </c>
      <c r="T1741" t="s">
        <v>1917</v>
      </c>
      <c r="U1741" t="s">
        <v>1918</v>
      </c>
      <c r="V1741" t="s">
        <v>1919</v>
      </c>
      <c r="W1741" t="s">
        <v>105</v>
      </c>
      <c r="X1741" t="s">
        <v>106</v>
      </c>
      <c r="Y1741" t="str">
        <f>"37-3011"</f>
        <v>37-3011</v>
      </c>
      <c r="Z1741" t="s">
        <v>94</v>
      </c>
      <c r="AA1741">
        <v>561730</v>
      </c>
      <c r="AB1741">
        <v>28</v>
      </c>
      <c r="AC1741">
        <v>28</v>
      </c>
      <c r="AD1741" t="s">
        <v>79</v>
      </c>
      <c r="AE1741" t="s">
        <v>95</v>
      </c>
      <c r="AF1741">
        <v>35</v>
      </c>
      <c r="AG1741" s="4">
        <v>0.20833333333333334</v>
      </c>
      <c r="AH1741" s="4">
        <v>0.66666666666666663</v>
      </c>
      <c r="AI1741" s="5">
        <v>13.94</v>
      </c>
      <c r="AJ1741">
        <v>20.91</v>
      </c>
      <c r="AL1741" t="s">
        <v>81</v>
      </c>
      <c r="AM1741" t="s">
        <v>82</v>
      </c>
      <c r="AO1741" t="s">
        <v>83</v>
      </c>
      <c r="AR1741" t="s">
        <v>82</v>
      </c>
      <c r="AT1741" t="s">
        <v>82</v>
      </c>
      <c r="AW1741" t="s">
        <v>82</v>
      </c>
      <c r="AY1741" t="s">
        <v>2689</v>
      </c>
      <c r="AZ1741" t="s">
        <v>3523</v>
      </c>
      <c r="BA1741" t="s">
        <v>105</v>
      </c>
      <c r="BB1741">
        <v>75057</v>
      </c>
      <c r="BC1741" t="s">
        <v>79</v>
      </c>
      <c r="BH1741" t="s">
        <v>4560</v>
      </c>
      <c r="BJ1741">
        <v>721367262</v>
      </c>
    </row>
    <row r="1742" spans="1:62" x14ac:dyDescent="0.25">
      <c r="A1742" t="s">
        <v>8024</v>
      </c>
      <c r="B1742" s="2">
        <v>43493</v>
      </c>
      <c r="C1742" t="s">
        <v>63</v>
      </c>
      <c r="D1742" s="3">
        <v>43437.609127361109</v>
      </c>
      <c r="E1742" t="s">
        <v>64</v>
      </c>
      <c r="F1742" s="2">
        <v>43512</v>
      </c>
      <c r="G1742" s="2">
        <v>43769</v>
      </c>
      <c r="H1742" t="s">
        <v>8025</v>
      </c>
      <c r="J1742" t="s">
        <v>8026</v>
      </c>
      <c r="L1742" t="s">
        <v>8027</v>
      </c>
      <c r="M1742" t="s">
        <v>881</v>
      </c>
      <c r="N1742">
        <v>83835</v>
      </c>
      <c r="O1742" t="s">
        <v>70</v>
      </c>
      <c r="Q1742" t="s">
        <v>8028</v>
      </c>
      <c r="S1742" t="s">
        <v>72</v>
      </c>
      <c r="T1742" t="s">
        <v>878</v>
      </c>
      <c r="U1742" t="s">
        <v>2327</v>
      </c>
      <c r="V1742" t="s">
        <v>880</v>
      </c>
      <c r="W1742" t="s">
        <v>881</v>
      </c>
      <c r="X1742" t="s">
        <v>1092</v>
      </c>
      <c r="Y1742" t="str">
        <f>"45-4011"</f>
        <v>45-4011</v>
      </c>
      <c r="Z1742" t="s">
        <v>763</v>
      </c>
      <c r="AA1742">
        <v>115310</v>
      </c>
      <c r="AB1742">
        <v>89</v>
      </c>
      <c r="AC1742">
        <v>89</v>
      </c>
      <c r="AD1742" t="s">
        <v>79</v>
      </c>
      <c r="AE1742" t="s">
        <v>80</v>
      </c>
      <c r="AF1742">
        <v>40</v>
      </c>
      <c r="AG1742" s="4">
        <v>0.29166666666666669</v>
      </c>
      <c r="AH1742" s="4">
        <v>0.64583333333333337</v>
      </c>
      <c r="AI1742" s="5">
        <v>12.86</v>
      </c>
      <c r="AJ1742">
        <v>19.29</v>
      </c>
      <c r="AK1742">
        <v>31.5</v>
      </c>
      <c r="AL1742" t="s">
        <v>81</v>
      </c>
      <c r="AM1742" t="s">
        <v>82</v>
      </c>
      <c r="AO1742" t="s">
        <v>83</v>
      </c>
      <c r="AR1742" t="s">
        <v>82</v>
      </c>
      <c r="AT1742" t="s">
        <v>82</v>
      </c>
      <c r="AW1742" t="s">
        <v>72</v>
      </c>
      <c r="AX1742">
        <v>3</v>
      </c>
      <c r="AY1742" t="s">
        <v>8027</v>
      </c>
      <c r="AZ1742" t="s">
        <v>1185</v>
      </c>
      <c r="BA1742" t="s">
        <v>881</v>
      </c>
      <c r="BB1742">
        <v>83835</v>
      </c>
      <c r="BC1742" t="s">
        <v>79</v>
      </c>
      <c r="BH1742" t="s">
        <v>8029</v>
      </c>
      <c r="BJ1742">
        <v>272314525</v>
      </c>
    </row>
    <row r="1743" spans="1:62" x14ac:dyDescent="0.25">
      <c r="A1743" t="s">
        <v>8453</v>
      </c>
      <c r="B1743" s="2">
        <v>43493</v>
      </c>
      <c r="C1743" t="s">
        <v>63</v>
      </c>
      <c r="D1743" s="3">
        <v>43397.351224976854</v>
      </c>
      <c r="E1743" t="s">
        <v>117</v>
      </c>
      <c r="H1743" t="s">
        <v>8422</v>
      </c>
      <c r="I1743" t="s">
        <v>8423</v>
      </c>
      <c r="J1743" t="s">
        <v>8424</v>
      </c>
      <c r="L1743" t="s">
        <v>8425</v>
      </c>
      <c r="M1743" t="s">
        <v>714</v>
      </c>
      <c r="N1743" t="s">
        <v>8426</v>
      </c>
      <c r="O1743" t="s">
        <v>70</v>
      </c>
      <c r="P1743" t="s">
        <v>67</v>
      </c>
      <c r="Q1743" t="s">
        <v>8427</v>
      </c>
      <c r="S1743" t="s">
        <v>82</v>
      </c>
      <c r="U1743" t="s">
        <v>92</v>
      </c>
      <c r="X1743" t="s">
        <v>8454</v>
      </c>
      <c r="Y1743" t="str">
        <f>"35-2014"</f>
        <v>35-2014</v>
      </c>
      <c r="Z1743" t="s">
        <v>301</v>
      </c>
      <c r="AA1743">
        <v>333132</v>
      </c>
      <c r="AB1743">
        <v>3</v>
      </c>
      <c r="AD1743" t="s">
        <v>79</v>
      </c>
      <c r="AE1743" t="s">
        <v>95</v>
      </c>
      <c r="AF1743">
        <v>40</v>
      </c>
      <c r="AG1743" s="4">
        <v>0.33333333333333331</v>
      </c>
      <c r="AH1743" s="4">
        <v>0.70833333333333337</v>
      </c>
      <c r="AI1743" s="5">
        <v>11.12</v>
      </c>
      <c r="AM1743" t="s">
        <v>82</v>
      </c>
      <c r="AO1743" t="s">
        <v>83</v>
      </c>
      <c r="AP1743" t="s">
        <v>67</v>
      </c>
      <c r="AQ1743" t="s">
        <v>67</v>
      </c>
      <c r="AR1743" t="s">
        <v>82</v>
      </c>
      <c r="AT1743" t="s">
        <v>82</v>
      </c>
      <c r="AW1743" t="s">
        <v>82</v>
      </c>
      <c r="AY1743" t="s">
        <v>8425</v>
      </c>
      <c r="AZ1743" t="s">
        <v>8429</v>
      </c>
      <c r="BA1743" t="s">
        <v>714</v>
      </c>
      <c r="BB1743" t="s">
        <v>8455</v>
      </c>
      <c r="BC1743" t="s">
        <v>87</v>
      </c>
      <c r="BD1743" t="s">
        <v>8456</v>
      </c>
      <c r="BE1743">
        <v>792735</v>
      </c>
      <c r="BF1743" s="2">
        <v>43210</v>
      </c>
      <c r="BG1743" s="2">
        <v>43252</v>
      </c>
      <c r="BH1743" t="s">
        <v>8457</v>
      </c>
      <c r="BJ1743">
        <v>473639411</v>
      </c>
    </row>
    <row r="1744" spans="1:62" x14ac:dyDescent="0.25">
      <c r="A1744" t="s">
        <v>9931</v>
      </c>
      <c r="B1744" s="2">
        <v>43493</v>
      </c>
      <c r="C1744" t="s">
        <v>63</v>
      </c>
      <c r="D1744" s="3">
        <v>43472.377255624997</v>
      </c>
      <c r="E1744" t="s">
        <v>64</v>
      </c>
      <c r="F1744" s="2">
        <v>43556</v>
      </c>
      <c r="G1744" s="2">
        <v>43799</v>
      </c>
      <c r="H1744" t="s">
        <v>9932</v>
      </c>
      <c r="J1744" t="s">
        <v>9933</v>
      </c>
      <c r="K1744" t="s">
        <v>9934</v>
      </c>
      <c r="L1744" t="s">
        <v>9711</v>
      </c>
      <c r="M1744" t="s">
        <v>1246</v>
      </c>
      <c r="N1744">
        <v>63301</v>
      </c>
      <c r="O1744" t="s">
        <v>70</v>
      </c>
      <c r="Q1744" t="s">
        <v>9935</v>
      </c>
      <c r="S1744" t="s">
        <v>72</v>
      </c>
      <c r="T1744" t="s">
        <v>3529</v>
      </c>
      <c r="U1744" t="s">
        <v>3530</v>
      </c>
      <c r="V1744" t="s">
        <v>3531</v>
      </c>
      <c r="W1744" t="s">
        <v>232</v>
      </c>
      <c r="X1744" t="s">
        <v>93</v>
      </c>
      <c r="Y1744" t="str">
        <f>"37-3011"</f>
        <v>37-3011</v>
      </c>
      <c r="Z1744" t="s">
        <v>94</v>
      </c>
      <c r="AA1744">
        <v>56173</v>
      </c>
      <c r="AB1744">
        <v>6</v>
      </c>
      <c r="AC1744">
        <v>6</v>
      </c>
      <c r="AD1744" t="s">
        <v>79</v>
      </c>
      <c r="AE1744" t="s">
        <v>80</v>
      </c>
      <c r="AF1744">
        <v>40</v>
      </c>
      <c r="AG1744" s="4">
        <v>0.33333333333333331</v>
      </c>
      <c r="AH1744" s="4">
        <v>0.66666666666666663</v>
      </c>
      <c r="AI1744" s="5">
        <v>14.52</v>
      </c>
      <c r="AJ1744">
        <v>21.78</v>
      </c>
      <c r="AK1744">
        <v>21.78</v>
      </c>
      <c r="AL1744" t="s">
        <v>81</v>
      </c>
      <c r="AM1744" t="s">
        <v>82</v>
      </c>
      <c r="AO1744" t="s">
        <v>83</v>
      </c>
      <c r="AQ1744" t="s">
        <v>662</v>
      </c>
      <c r="AR1744" t="s">
        <v>82</v>
      </c>
      <c r="AT1744" t="s">
        <v>82</v>
      </c>
      <c r="AW1744" t="s">
        <v>82</v>
      </c>
      <c r="AY1744" t="s">
        <v>9711</v>
      </c>
      <c r="AZ1744" t="s">
        <v>9711</v>
      </c>
      <c r="BA1744" t="s">
        <v>1246</v>
      </c>
      <c r="BB1744">
        <v>63301</v>
      </c>
      <c r="BC1744" t="s">
        <v>79</v>
      </c>
      <c r="BH1744" t="s">
        <v>9933</v>
      </c>
      <c r="BI1744" t="s">
        <v>67</v>
      </c>
      <c r="BJ1744">
        <v>208703552</v>
      </c>
    </row>
    <row r="1745" spans="1:62" x14ac:dyDescent="0.25">
      <c r="A1745" t="s">
        <v>12076</v>
      </c>
      <c r="B1745" s="2">
        <v>43493</v>
      </c>
      <c r="C1745" t="s">
        <v>63</v>
      </c>
      <c r="D1745" s="3">
        <v>43472.377321574073</v>
      </c>
      <c r="E1745" t="s">
        <v>64</v>
      </c>
      <c r="F1745" s="2">
        <v>43556</v>
      </c>
      <c r="G1745" s="2">
        <v>43770</v>
      </c>
      <c r="H1745" t="s">
        <v>12077</v>
      </c>
      <c r="I1745" t="s">
        <v>67</v>
      </c>
      <c r="J1745" t="s">
        <v>12078</v>
      </c>
      <c r="K1745" t="s">
        <v>67</v>
      </c>
      <c r="L1745" t="s">
        <v>297</v>
      </c>
      <c r="M1745" t="s">
        <v>298</v>
      </c>
      <c r="N1745">
        <v>3907</v>
      </c>
      <c r="O1745" t="s">
        <v>70</v>
      </c>
      <c r="P1745" t="s">
        <v>67</v>
      </c>
      <c r="Q1745" t="s">
        <v>12079</v>
      </c>
      <c r="S1745" t="s">
        <v>72</v>
      </c>
      <c r="T1745" t="s">
        <v>3529</v>
      </c>
      <c r="U1745" t="s">
        <v>3530</v>
      </c>
      <c r="V1745" t="s">
        <v>3531</v>
      </c>
      <c r="W1745" t="s">
        <v>232</v>
      </c>
      <c r="X1745" t="s">
        <v>7885</v>
      </c>
      <c r="Y1745" t="str">
        <f>"37-2012"</f>
        <v>37-2012</v>
      </c>
      <c r="Z1745" t="s">
        <v>373</v>
      </c>
      <c r="AA1745">
        <v>721110</v>
      </c>
      <c r="AB1745">
        <v>3</v>
      </c>
      <c r="AC1745">
        <v>3</v>
      </c>
      <c r="AD1745" t="s">
        <v>79</v>
      </c>
      <c r="AE1745" t="s">
        <v>80</v>
      </c>
      <c r="AF1745">
        <v>40</v>
      </c>
      <c r="AG1745" s="4">
        <v>0.29166666666666669</v>
      </c>
      <c r="AH1745" s="4">
        <v>0.625</v>
      </c>
      <c r="AI1745" s="5">
        <v>11.15</v>
      </c>
      <c r="AJ1745">
        <v>16.73</v>
      </c>
      <c r="AK1745">
        <v>16.73</v>
      </c>
      <c r="AL1745" t="s">
        <v>81</v>
      </c>
      <c r="AM1745" t="s">
        <v>82</v>
      </c>
      <c r="AO1745" t="s">
        <v>83</v>
      </c>
      <c r="AP1745" t="s">
        <v>67</v>
      </c>
      <c r="AQ1745" t="s">
        <v>67</v>
      </c>
      <c r="AR1745" t="s">
        <v>82</v>
      </c>
      <c r="AT1745" t="s">
        <v>82</v>
      </c>
      <c r="AW1745" t="s">
        <v>72</v>
      </c>
      <c r="AX1745">
        <v>3</v>
      </c>
      <c r="AY1745" t="s">
        <v>297</v>
      </c>
      <c r="AZ1745" t="s">
        <v>302</v>
      </c>
      <c r="BA1745" t="s">
        <v>298</v>
      </c>
      <c r="BB1745">
        <v>3907</v>
      </c>
      <c r="BC1745" t="s">
        <v>87</v>
      </c>
      <c r="BH1745" t="s">
        <v>12078</v>
      </c>
      <c r="BI1745" t="s">
        <v>67</v>
      </c>
      <c r="BJ1745">
        <v>10607327</v>
      </c>
    </row>
    <row r="1746" spans="1:62" x14ac:dyDescent="0.25">
      <c r="A1746" t="s">
        <v>12413</v>
      </c>
      <c r="B1746" s="2">
        <v>43493</v>
      </c>
      <c r="C1746" t="s">
        <v>63</v>
      </c>
      <c r="D1746" s="3">
        <v>43472.377146516206</v>
      </c>
      <c r="E1746" t="s">
        <v>64</v>
      </c>
      <c r="F1746" s="2">
        <v>43556</v>
      </c>
      <c r="G1746" s="2">
        <v>43830</v>
      </c>
      <c r="H1746" t="s">
        <v>12414</v>
      </c>
      <c r="I1746" t="s">
        <v>67</v>
      </c>
      <c r="J1746" t="s">
        <v>12415</v>
      </c>
      <c r="K1746" t="s">
        <v>67</v>
      </c>
      <c r="L1746" t="s">
        <v>297</v>
      </c>
      <c r="M1746" t="s">
        <v>298</v>
      </c>
      <c r="N1746">
        <v>3907</v>
      </c>
      <c r="O1746" t="s">
        <v>70</v>
      </c>
      <c r="P1746" t="s">
        <v>67</v>
      </c>
      <c r="Q1746" t="s">
        <v>12416</v>
      </c>
      <c r="S1746" t="s">
        <v>72</v>
      </c>
      <c r="T1746" t="s">
        <v>3529</v>
      </c>
      <c r="U1746" t="s">
        <v>3530</v>
      </c>
      <c r="V1746" t="s">
        <v>3531</v>
      </c>
      <c r="W1746" t="s">
        <v>232</v>
      </c>
      <c r="X1746" t="s">
        <v>362</v>
      </c>
      <c r="Y1746" t="str">
        <f>"35-2014"</f>
        <v>35-2014</v>
      </c>
      <c r="Z1746" t="s">
        <v>301</v>
      </c>
      <c r="AA1746">
        <v>72211</v>
      </c>
      <c r="AB1746">
        <v>4</v>
      </c>
      <c r="AC1746">
        <v>4</v>
      </c>
      <c r="AD1746" t="s">
        <v>79</v>
      </c>
      <c r="AE1746" t="s">
        <v>80</v>
      </c>
      <c r="AF1746">
        <v>40</v>
      </c>
      <c r="AG1746" s="4">
        <v>0.375</v>
      </c>
      <c r="AH1746" s="4">
        <v>0.95833333333333337</v>
      </c>
      <c r="AI1746" s="6">
        <v>13</v>
      </c>
      <c r="AJ1746">
        <v>19.5</v>
      </c>
      <c r="AK1746">
        <v>19.5</v>
      </c>
      <c r="AL1746" t="s">
        <v>81</v>
      </c>
      <c r="AM1746" t="s">
        <v>82</v>
      </c>
      <c r="AO1746" t="s">
        <v>83</v>
      </c>
      <c r="AP1746" t="s">
        <v>67</v>
      </c>
      <c r="AQ1746" t="s">
        <v>662</v>
      </c>
      <c r="AR1746" t="s">
        <v>82</v>
      </c>
      <c r="AT1746" t="s">
        <v>82</v>
      </c>
      <c r="AW1746" t="s">
        <v>72</v>
      </c>
      <c r="AX1746">
        <v>4</v>
      </c>
      <c r="AY1746" t="s">
        <v>297</v>
      </c>
      <c r="AZ1746" t="s">
        <v>302</v>
      </c>
      <c r="BA1746" t="s">
        <v>298</v>
      </c>
      <c r="BB1746">
        <v>3907</v>
      </c>
      <c r="BC1746" t="s">
        <v>87</v>
      </c>
      <c r="BH1746" t="s">
        <v>12415</v>
      </c>
      <c r="BI1746" t="s">
        <v>67</v>
      </c>
      <c r="BJ1746">
        <v>10342626</v>
      </c>
    </row>
    <row r="1747" spans="1:62" x14ac:dyDescent="0.25">
      <c r="A1747" t="s">
        <v>12558</v>
      </c>
      <c r="B1747" s="2">
        <v>43493</v>
      </c>
      <c r="C1747" t="s">
        <v>63</v>
      </c>
      <c r="D1747" s="3">
        <v>43472.377259837966</v>
      </c>
      <c r="E1747" t="s">
        <v>64</v>
      </c>
      <c r="F1747" s="2">
        <v>43556</v>
      </c>
      <c r="G1747" s="2">
        <v>43814</v>
      </c>
      <c r="H1747" t="s">
        <v>12559</v>
      </c>
      <c r="I1747" t="s">
        <v>67</v>
      </c>
      <c r="J1747" t="s">
        <v>12560</v>
      </c>
      <c r="K1747" t="s">
        <v>12561</v>
      </c>
      <c r="L1747" t="s">
        <v>12562</v>
      </c>
      <c r="M1747" t="s">
        <v>232</v>
      </c>
      <c r="N1747">
        <v>11976</v>
      </c>
      <c r="O1747" t="s">
        <v>70</v>
      </c>
      <c r="P1747" t="s">
        <v>67</v>
      </c>
      <c r="Q1747" t="s">
        <v>12563</v>
      </c>
      <c r="S1747" t="s">
        <v>72</v>
      </c>
      <c r="T1747" t="s">
        <v>3529</v>
      </c>
      <c r="U1747" t="s">
        <v>3530</v>
      </c>
      <c r="V1747" t="s">
        <v>3531</v>
      </c>
      <c r="W1747" t="s">
        <v>232</v>
      </c>
      <c r="X1747" t="s">
        <v>93</v>
      </c>
      <c r="Y1747" t="str">
        <f>"37-3011"</f>
        <v>37-3011</v>
      </c>
      <c r="Z1747" t="s">
        <v>94</v>
      </c>
      <c r="AA1747">
        <v>561730</v>
      </c>
      <c r="AB1747">
        <v>30</v>
      </c>
      <c r="AC1747">
        <v>30</v>
      </c>
      <c r="AD1747" t="s">
        <v>79</v>
      </c>
      <c r="AE1747" t="s">
        <v>80</v>
      </c>
      <c r="AF1747">
        <v>40</v>
      </c>
      <c r="AG1747" s="4">
        <v>0.33333333333333331</v>
      </c>
      <c r="AH1747" s="4">
        <v>0.66666666666666663</v>
      </c>
      <c r="AI1747" s="5">
        <v>16.350000000000001</v>
      </c>
      <c r="AJ1747">
        <v>24.53</v>
      </c>
      <c r="AK1747">
        <v>24.53</v>
      </c>
      <c r="AL1747" t="s">
        <v>81</v>
      </c>
      <c r="AM1747" t="s">
        <v>82</v>
      </c>
      <c r="AO1747" t="s">
        <v>83</v>
      </c>
      <c r="AP1747" t="s">
        <v>67</v>
      </c>
      <c r="AQ1747" t="s">
        <v>662</v>
      </c>
      <c r="AR1747" t="s">
        <v>82</v>
      </c>
      <c r="AT1747" t="s">
        <v>82</v>
      </c>
      <c r="AW1747" t="s">
        <v>72</v>
      </c>
      <c r="AX1747">
        <v>1</v>
      </c>
      <c r="AY1747" t="s">
        <v>12562</v>
      </c>
      <c r="AZ1747" t="s">
        <v>6542</v>
      </c>
      <c r="BA1747" t="s">
        <v>232</v>
      </c>
      <c r="BB1747">
        <v>11976</v>
      </c>
      <c r="BC1747" t="s">
        <v>79</v>
      </c>
      <c r="BH1747" t="s">
        <v>12564</v>
      </c>
      <c r="BI1747" t="s">
        <v>67</v>
      </c>
      <c r="BJ1747">
        <v>112783255</v>
      </c>
    </row>
    <row r="1748" spans="1:62" x14ac:dyDescent="0.25">
      <c r="A1748" t="s">
        <v>12980</v>
      </c>
      <c r="B1748" s="2">
        <v>43493</v>
      </c>
      <c r="C1748" t="s">
        <v>63</v>
      </c>
      <c r="D1748" s="3">
        <v>43472.377539444446</v>
      </c>
      <c r="E1748" t="s">
        <v>64</v>
      </c>
      <c r="F1748" s="2">
        <v>43556</v>
      </c>
      <c r="G1748" s="2">
        <v>43799</v>
      </c>
      <c r="H1748" t="s">
        <v>12981</v>
      </c>
      <c r="I1748" t="s">
        <v>67</v>
      </c>
      <c r="J1748" t="s">
        <v>12982</v>
      </c>
      <c r="K1748" t="s">
        <v>12983</v>
      </c>
      <c r="L1748" t="s">
        <v>10797</v>
      </c>
      <c r="M1748" t="s">
        <v>232</v>
      </c>
      <c r="N1748">
        <v>11932</v>
      </c>
      <c r="O1748" t="s">
        <v>70</v>
      </c>
      <c r="P1748" t="s">
        <v>67</v>
      </c>
      <c r="Q1748" t="s">
        <v>12984</v>
      </c>
      <c r="S1748" t="s">
        <v>72</v>
      </c>
      <c r="T1748" t="s">
        <v>3529</v>
      </c>
      <c r="U1748" t="s">
        <v>3530</v>
      </c>
      <c r="V1748" t="s">
        <v>3531</v>
      </c>
      <c r="W1748" t="s">
        <v>232</v>
      </c>
      <c r="X1748" t="s">
        <v>93</v>
      </c>
      <c r="Y1748" t="str">
        <f>"37-3011"</f>
        <v>37-3011</v>
      </c>
      <c r="Z1748" t="s">
        <v>94</v>
      </c>
      <c r="AA1748">
        <v>713910</v>
      </c>
      <c r="AB1748">
        <v>5</v>
      </c>
      <c r="AC1748">
        <v>5</v>
      </c>
      <c r="AD1748" t="s">
        <v>79</v>
      </c>
      <c r="AE1748" t="s">
        <v>80</v>
      </c>
      <c r="AF1748">
        <v>40</v>
      </c>
      <c r="AG1748" s="4">
        <v>0.25</v>
      </c>
      <c r="AH1748" s="4">
        <v>0.58333333333333337</v>
      </c>
      <c r="AI1748" s="5">
        <v>16.350000000000001</v>
      </c>
      <c r="AJ1748">
        <v>24.53</v>
      </c>
      <c r="AK1748">
        <v>24.53</v>
      </c>
      <c r="AL1748" t="s">
        <v>81</v>
      </c>
      <c r="AM1748" t="s">
        <v>82</v>
      </c>
      <c r="AO1748" t="s">
        <v>83</v>
      </c>
      <c r="AP1748" t="s">
        <v>67</v>
      </c>
      <c r="AQ1748" t="s">
        <v>662</v>
      </c>
      <c r="AR1748" t="s">
        <v>82</v>
      </c>
      <c r="AT1748" t="s">
        <v>82</v>
      </c>
      <c r="AW1748" t="s">
        <v>72</v>
      </c>
      <c r="AX1748">
        <v>1</v>
      </c>
      <c r="AY1748" t="s">
        <v>10797</v>
      </c>
      <c r="AZ1748" t="s">
        <v>6542</v>
      </c>
      <c r="BA1748" t="s">
        <v>232</v>
      </c>
      <c r="BB1748">
        <v>11932</v>
      </c>
      <c r="BC1748" t="s">
        <v>87</v>
      </c>
      <c r="BH1748" t="s">
        <v>12983</v>
      </c>
      <c r="BI1748" t="s">
        <v>67</v>
      </c>
      <c r="BJ1748">
        <v>133491367</v>
      </c>
    </row>
    <row r="1749" spans="1:62" x14ac:dyDescent="0.25">
      <c r="A1749" t="s">
        <v>14444</v>
      </c>
      <c r="B1749" s="2">
        <v>43493</v>
      </c>
      <c r="C1749" t="s">
        <v>63</v>
      </c>
      <c r="D1749" s="3">
        <v>43472.377145833336</v>
      </c>
      <c r="E1749" t="s">
        <v>64</v>
      </c>
      <c r="F1749" s="2">
        <v>43556</v>
      </c>
      <c r="G1749" s="2">
        <v>43779</v>
      </c>
      <c r="H1749" t="s">
        <v>14404</v>
      </c>
      <c r="I1749" t="s">
        <v>14405</v>
      </c>
      <c r="J1749" t="s">
        <v>14406</v>
      </c>
      <c r="K1749" t="s">
        <v>14131</v>
      </c>
      <c r="L1749" t="s">
        <v>12138</v>
      </c>
      <c r="M1749" t="s">
        <v>226</v>
      </c>
      <c r="N1749">
        <v>49757</v>
      </c>
      <c r="O1749" t="s">
        <v>70</v>
      </c>
      <c r="Q1749" t="s">
        <v>14132</v>
      </c>
      <c r="S1749" t="s">
        <v>72</v>
      </c>
      <c r="T1749" t="s">
        <v>2118</v>
      </c>
      <c r="U1749" t="s">
        <v>2119</v>
      </c>
      <c r="V1749" t="s">
        <v>1633</v>
      </c>
      <c r="W1749" t="s">
        <v>192</v>
      </c>
      <c r="X1749" t="s">
        <v>14133</v>
      </c>
      <c r="Y1749" t="str">
        <f>"35-2014"</f>
        <v>35-2014</v>
      </c>
      <c r="Z1749" t="s">
        <v>301</v>
      </c>
      <c r="AA1749">
        <v>721110</v>
      </c>
      <c r="AB1749">
        <v>13</v>
      </c>
      <c r="AC1749">
        <v>13</v>
      </c>
      <c r="AD1749" t="s">
        <v>79</v>
      </c>
      <c r="AE1749" t="s">
        <v>80</v>
      </c>
      <c r="AF1749">
        <v>35</v>
      </c>
      <c r="AG1749" s="4">
        <v>0.25</v>
      </c>
      <c r="AH1749" s="4">
        <v>0.58333333333333337</v>
      </c>
      <c r="AI1749" s="5">
        <v>11.35</v>
      </c>
      <c r="AJ1749">
        <v>17.03</v>
      </c>
      <c r="AL1749" t="s">
        <v>81</v>
      </c>
      <c r="AM1749" t="s">
        <v>82</v>
      </c>
      <c r="AO1749" t="s">
        <v>83</v>
      </c>
      <c r="AR1749" t="s">
        <v>82</v>
      </c>
      <c r="AT1749" t="s">
        <v>82</v>
      </c>
      <c r="AW1749" t="s">
        <v>82</v>
      </c>
      <c r="AY1749" t="s">
        <v>12138</v>
      </c>
      <c r="AZ1749" t="s">
        <v>10246</v>
      </c>
      <c r="BA1749" t="s">
        <v>226</v>
      </c>
      <c r="BB1749">
        <v>49757</v>
      </c>
      <c r="BC1749" t="s">
        <v>87</v>
      </c>
      <c r="BH1749" t="s">
        <v>14406</v>
      </c>
      <c r="BJ1749">
        <v>381321090</v>
      </c>
    </row>
    <row r="1750" spans="1:62" x14ac:dyDescent="0.25">
      <c r="A1750" t="s">
        <v>14972</v>
      </c>
      <c r="B1750" s="2">
        <v>43493</v>
      </c>
      <c r="C1750" t="s">
        <v>63</v>
      </c>
      <c r="D1750" s="3">
        <v>43458.794942094908</v>
      </c>
      <c r="E1750" t="s">
        <v>64</v>
      </c>
      <c r="F1750" s="2">
        <v>43549</v>
      </c>
      <c r="G1750" s="2">
        <v>43814</v>
      </c>
      <c r="H1750" t="s">
        <v>14973</v>
      </c>
      <c r="J1750" t="s">
        <v>14974</v>
      </c>
      <c r="L1750" t="s">
        <v>10743</v>
      </c>
      <c r="M1750" t="s">
        <v>1064</v>
      </c>
      <c r="N1750">
        <v>37167</v>
      </c>
      <c r="O1750" t="s">
        <v>70</v>
      </c>
      <c r="Q1750" t="s">
        <v>14975</v>
      </c>
      <c r="S1750" t="s">
        <v>72</v>
      </c>
      <c r="T1750" t="s">
        <v>1755</v>
      </c>
      <c r="U1750" t="s">
        <v>3891</v>
      </c>
      <c r="V1750" t="s">
        <v>3892</v>
      </c>
      <c r="W1750" t="s">
        <v>278</v>
      </c>
      <c r="X1750" t="s">
        <v>8122</v>
      </c>
      <c r="Y1750" t="str">
        <f>"37-3011"</f>
        <v>37-3011</v>
      </c>
      <c r="Z1750" t="s">
        <v>94</v>
      </c>
      <c r="AA1750">
        <v>561730</v>
      </c>
      <c r="AB1750">
        <v>30</v>
      </c>
      <c r="AC1750">
        <v>30</v>
      </c>
      <c r="AD1750" t="s">
        <v>79</v>
      </c>
      <c r="AE1750" t="s">
        <v>80</v>
      </c>
      <c r="AF1750">
        <v>40</v>
      </c>
      <c r="AG1750" s="4">
        <v>0.29166666666666669</v>
      </c>
      <c r="AH1750" s="4">
        <v>0.64583333333333337</v>
      </c>
      <c r="AI1750" s="5">
        <v>12.56</v>
      </c>
      <c r="AJ1750">
        <v>18.84</v>
      </c>
      <c r="AL1750" t="s">
        <v>81</v>
      </c>
      <c r="AM1750" t="s">
        <v>82</v>
      </c>
      <c r="AO1750" t="s">
        <v>83</v>
      </c>
      <c r="AP1750" t="s">
        <v>67</v>
      </c>
      <c r="AQ1750" t="s">
        <v>67</v>
      </c>
      <c r="AR1750" t="s">
        <v>82</v>
      </c>
      <c r="AT1750" t="s">
        <v>82</v>
      </c>
      <c r="AW1750" t="s">
        <v>72</v>
      </c>
      <c r="AX1750">
        <v>3</v>
      </c>
      <c r="AY1750" t="s">
        <v>10743</v>
      </c>
      <c r="AZ1750" t="s">
        <v>2577</v>
      </c>
      <c r="BA1750" t="s">
        <v>1064</v>
      </c>
      <c r="BB1750">
        <v>37167</v>
      </c>
      <c r="BC1750" t="s">
        <v>79</v>
      </c>
      <c r="BH1750" t="s">
        <v>14976</v>
      </c>
      <c r="BJ1750">
        <v>270638055</v>
      </c>
    </row>
    <row r="1751" spans="1:62" x14ac:dyDescent="0.25">
      <c r="A1751" t="s">
        <v>16689</v>
      </c>
      <c r="B1751" s="2">
        <v>43493</v>
      </c>
      <c r="C1751" t="s">
        <v>63</v>
      </c>
      <c r="D1751" s="3">
        <v>43472.377282951391</v>
      </c>
      <c r="E1751" t="s">
        <v>64</v>
      </c>
      <c r="F1751" s="2">
        <v>43556</v>
      </c>
      <c r="G1751" s="2">
        <v>43814</v>
      </c>
      <c r="H1751" t="s">
        <v>16690</v>
      </c>
      <c r="I1751" t="s">
        <v>67</v>
      </c>
      <c r="J1751" t="s">
        <v>16691</v>
      </c>
      <c r="K1751" t="s">
        <v>67</v>
      </c>
      <c r="L1751" t="s">
        <v>6540</v>
      </c>
      <c r="M1751" t="s">
        <v>232</v>
      </c>
      <c r="N1751">
        <v>11968</v>
      </c>
      <c r="O1751" t="s">
        <v>70</v>
      </c>
      <c r="P1751" t="s">
        <v>67</v>
      </c>
      <c r="Q1751" t="s">
        <v>16692</v>
      </c>
      <c r="S1751" t="s">
        <v>72</v>
      </c>
      <c r="T1751" t="s">
        <v>3529</v>
      </c>
      <c r="U1751" t="s">
        <v>3530</v>
      </c>
      <c r="V1751" t="s">
        <v>3531</v>
      </c>
      <c r="W1751" t="s">
        <v>232</v>
      </c>
      <c r="X1751" t="s">
        <v>11116</v>
      </c>
      <c r="Y1751" t="str">
        <f>"53-7062"</f>
        <v>53-7062</v>
      </c>
      <c r="Z1751" t="s">
        <v>337</v>
      </c>
      <c r="AA1751">
        <v>23611</v>
      </c>
      <c r="AB1751">
        <v>8</v>
      </c>
      <c r="AC1751">
        <v>8</v>
      </c>
      <c r="AD1751" t="s">
        <v>79</v>
      </c>
      <c r="AE1751" t="s">
        <v>80</v>
      </c>
      <c r="AF1751">
        <v>40</v>
      </c>
      <c r="AG1751" s="4">
        <v>0.33333333333333331</v>
      </c>
      <c r="AH1751" s="4">
        <v>0.66666666666666663</v>
      </c>
      <c r="AI1751" s="5">
        <v>15.25</v>
      </c>
      <c r="AJ1751">
        <v>22.88</v>
      </c>
      <c r="AK1751">
        <v>22.88</v>
      </c>
      <c r="AL1751" t="s">
        <v>81</v>
      </c>
      <c r="AM1751" t="s">
        <v>82</v>
      </c>
      <c r="AO1751" t="s">
        <v>83</v>
      </c>
      <c r="AP1751" t="s">
        <v>67</v>
      </c>
      <c r="AQ1751" t="s">
        <v>662</v>
      </c>
      <c r="AR1751" t="s">
        <v>82</v>
      </c>
      <c r="AT1751" t="s">
        <v>82</v>
      </c>
      <c r="AW1751" t="s">
        <v>72</v>
      </c>
      <c r="AX1751">
        <v>1</v>
      </c>
      <c r="AY1751" t="s">
        <v>6540</v>
      </c>
      <c r="AZ1751" t="s">
        <v>6542</v>
      </c>
      <c r="BA1751" t="s">
        <v>232</v>
      </c>
      <c r="BB1751">
        <v>11968</v>
      </c>
      <c r="BC1751" t="s">
        <v>79</v>
      </c>
      <c r="BH1751" t="s">
        <v>16691</v>
      </c>
      <c r="BI1751" t="s">
        <v>67</v>
      </c>
      <c r="BJ1751">
        <v>113474318</v>
      </c>
    </row>
    <row r="1752" spans="1:62" x14ac:dyDescent="0.25">
      <c r="A1752" t="s">
        <v>16984</v>
      </c>
      <c r="B1752" s="2">
        <v>43493</v>
      </c>
      <c r="C1752" t="s">
        <v>63</v>
      </c>
      <c r="D1752" s="3">
        <v>43472.37710474537</v>
      </c>
      <c r="E1752" t="s">
        <v>64</v>
      </c>
      <c r="F1752" s="2">
        <v>43556</v>
      </c>
      <c r="G1752" s="2">
        <v>43799</v>
      </c>
      <c r="H1752" t="s">
        <v>16985</v>
      </c>
      <c r="J1752" t="s">
        <v>16986</v>
      </c>
      <c r="L1752" t="s">
        <v>9140</v>
      </c>
      <c r="M1752" t="s">
        <v>1246</v>
      </c>
      <c r="N1752">
        <v>63049</v>
      </c>
      <c r="O1752" t="s">
        <v>70</v>
      </c>
      <c r="Q1752" t="s">
        <v>16987</v>
      </c>
      <c r="S1752" t="s">
        <v>72</v>
      </c>
      <c r="T1752" t="s">
        <v>878</v>
      </c>
      <c r="U1752" t="s">
        <v>3851</v>
      </c>
      <c r="V1752" t="s">
        <v>2620</v>
      </c>
      <c r="W1752" t="s">
        <v>881</v>
      </c>
      <c r="X1752" t="s">
        <v>1256</v>
      </c>
      <c r="Y1752" t="str">
        <f>"37-3011"</f>
        <v>37-3011</v>
      </c>
      <c r="Z1752" t="s">
        <v>94</v>
      </c>
      <c r="AA1752">
        <v>561730</v>
      </c>
      <c r="AB1752">
        <v>14</v>
      </c>
      <c r="AC1752">
        <v>14</v>
      </c>
      <c r="AD1752" t="s">
        <v>79</v>
      </c>
      <c r="AE1752" t="s">
        <v>80</v>
      </c>
      <c r="AF1752">
        <v>40</v>
      </c>
      <c r="AG1752" s="4">
        <v>0.29166666666666669</v>
      </c>
      <c r="AH1752" s="4">
        <v>0.66666666666666663</v>
      </c>
      <c r="AI1752" s="5">
        <v>14.52</v>
      </c>
      <c r="AJ1752">
        <v>21.78</v>
      </c>
      <c r="AK1752">
        <v>27</v>
      </c>
      <c r="AL1752" t="s">
        <v>81</v>
      </c>
      <c r="AM1752" t="s">
        <v>82</v>
      </c>
      <c r="AO1752" t="s">
        <v>83</v>
      </c>
      <c r="AR1752" t="s">
        <v>82</v>
      </c>
      <c r="AT1752" t="s">
        <v>82</v>
      </c>
      <c r="AW1752" t="s">
        <v>82</v>
      </c>
      <c r="AY1752" t="s">
        <v>9140</v>
      </c>
      <c r="AZ1752" t="s">
        <v>713</v>
      </c>
      <c r="BA1752" t="s">
        <v>1246</v>
      </c>
      <c r="BB1752">
        <v>63049</v>
      </c>
      <c r="BC1752" t="s">
        <v>79</v>
      </c>
      <c r="BH1752" t="s">
        <v>16988</v>
      </c>
      <c r="BJ1752">
        <v>300933762</v>
      </c>
    </row>
    <row r="1753" spans="1:62" x14ac:dyDescent="0.25">
      <c r="A1753" t="s">
        <v>17825</v>
      </c>
      <c r="B1753" s="2">
        <v>43493</v>
      </c>
      <c r="C1753" t="s">
        <v>63</v>
      </c>
      <c r="D1753" s="3">
        <v>43472.377137025462</v>
      </c>
      <c r="E1753" t="s">
        <v>64</v>
      </c>
      <c r="F1753" s="2">
        <v>43556</v>
      </c>
      <c r="G1753" s="2">
        <v>43823</v>
      </c>
      <c r="H1753" t="s">
        <v>17826</v>
      </c>
      <c r="J1753" t="s">
        <v>17827</v>
      </c>
      <c r="L1753" t="s">
        <v>17828</v>
      </c>
      <c r="M1753" t="s">
        <v>166</v>
      </c>
      <c r="N1753">
        <v>84054</v>
      </c>
      <c r="O1753" t="s">
        <v>70</v>
      </c>
      <c r="Q1753" t="s">
        <v>17829</v>
      </c>
      <c r="S1753" t="s">
        <v>72</v>
      </c>
      <c r="T1753" t="s">
        <v>1755</v>
      </c>
      <c r="U1753" t="s">
        <v>5811</v>
      </c>
      <c r="V1753" t="s">
        <v>16460</v>
      </c>
      <c r="W1753" t="s">
        <v>278</v>
      </c>
      <c r="X1753" t="s">
        <v>1197</v>
      </c>
      <c r="Y1753" t="str">
        <f>"47-2061"</f>
        <v>47-2061</v>
      </c>
      <c r="Z1753" t="s">
        <v>326</v>
      </c>
      <c r="AA1753">
        <v>237310</v>
      </c>
      <c r="AB1753">
        <v>25</v>
      </c>
      <c r="AC1753">
        <v>25</v>
      </c>
      <c r="AD1753" t="s">
        <v>79</v>
      </c>
      <c r="AE1753" t="s">
        <v>80</v>
      </c>
      <c r="AF1753">
        <v>40</v>
      </c>
      <c r="AG1753" s="4">
        <v>0.29166666666666669</v>
      </c>
      <c r="AH1753" s="4">
        <v>0.66666666666666663</v>
      </c>
      <c r="AI1753" s="5">
        <v>15.89</v>
      </c>
      <c r="AJ1753">
        <v>23.84</v>
      </c>
      <c r="AL1753" t="s">
        <v>81</v>
      </c>
      <c r="AM1753" t="s">
        <v>82</v>
      </c>
      <c r="AO1753" t="s">
        <v>83</v>
      </c>
      <c r="AP1753" t="s">
        <v>67</v>
      </c>
      <c r="AQ1753" t="s">
        <v>67</v>
      </c>
      <c r="AR1753" t="s">
        <v>82</v>
      </c>
      <c r="AT1753" t="s">
        <v>82</v>
      </c>
      <c r="AW1753" t="s">
        <v>82</v>
      </c>
      <c r="AY1753" t="s">
        <v>17830</v>
      </c>
      <c r="AZ1753" t="s">
        <v>172</v>
      </c>
      <c r="BA1753" t="s">
        <v>166</v>
      </c>
      <c r="BB1753">
        <v>84107</v>
      </c>
      <c r="BC1753" t="s">
        <v>79</v>
      </c>
      <c r="BH1753" t="s">
        <v>17831</v>
      </c>
      <c r="BJ1753">
        <v>870417501</v>
      </c>
    </row>
    <row r="1754" spans="1:62" x14ac:dyDescent="0.25">
      <c r="A1754" t="s">
        <v>18349</v>
      </c>
      <c r="B1754" s="2">
        <v>43493</v>
      </c>
      <c r="C1754" t="s">
        <v>63</v>
      </c>
      <c r="D1754" s="3">
        <v>43472.377203796299</v>
      </c>
      <c r="E1754" t="s">
        <v>64</v>
      </c>
      <c r="F1754" s="2">
        <v>43556</v>
      </c>
      <c r="G1754" s="2">
        <v>43830</v>
      </c>
      <c r="H1754" t="s">
        <v>18350</v>
      </c>
      <c r="J1754" t="s">
        <v>18351</v>
      </c>
      <c r="K1754" t="s">
        <v>18352</v>
      </c>
      <c r="L1754" t="s">
        <v>18353</v>
      </c>
      <c r="M1754" t="s">
        <v>136</v>
      </c>
      <c r="N1754">
        <v>20861</v>
      </c>
      <c r="O1754" t="s">
        <v>70</v>
      </c>
      <c r="Q1754" t="s">
        <v>18354</v>
      </c>
      <c r="S1754" t="s">
        <v>72</v>
      </c>
      <c r="T1754" t="s">
        <v>13303</v>
      </c>
      <c r="U1754" t="s">
        <v>5811</v>
      </c>
      <c r="V1754" t="s">
        <v>16460</v>
      </c>
      <c r="W1754" t="s">
        <v>278</v>
      </c>
      <c r="X1754" t="s">
        <v>1673</v>
      </c>
      <c r="Y1754" t="str">
        <f>"37-3011"</f>
        <v>37-3011</v>
      </c>
      <c r="Z1754" t="s">
        <v>94</v>
      </c>
      <c r="AA1754">
        <v>561730</v>
      </c>
      <c r="AB1754">
        <v>24</v>
      </c>
      <c r="AC1754">
        <v>24</v>
      </c>
      <c r="AD1754" t="s">
        <v>79</v>
      </c>
      <c r="AE1754" t="s">
        <v>80</v>
      </c>
      <c r="AF1754">
        <v>40</v>
      </c>
      <c r="AG1754" s="4">
        <v>0.27083333333333331</v>
      </c>
      <c r="AH1754" s="4">
        <v>0.64583333333333337</v>
      </c>
      <c r="AI1754" s="5">
        <v>14.73</v>
      </c>
      <c r="AJ1754">
        <v>22.1</v>
      </c>
      <c r="AL1754" t="s">
        <v>81</v>
      </c>
      <c r="AM1754" t="s">
        <v>82</v>
      </c>
      <c r="AO1754" t="s">
        <v>83</v>
      </c>
      <c r="AR1754" t="s">
        <v>82</v>
      </c>
      <c r="AT1754" t="s">
        <v>82</v>
      </c>
      <c r="AW1754" t="s">
        <v>82</v>
      </c>
      <c r="AY1754" t="s">
        <v>18355</v>
      </c>
      <c r="AZ1754" t="s">
        <v>291</v>
      </c>
      <c r="BA1754" t="s">
        <v>136</v>
      </c>
      <c r="BB1754">
        <v>20861</v>
      </c>
      <c r="BC1754" t="s">
        <v>79</v>
      </c>
      <c r="BH1754" t="s">
        <v>18356</v>
      </c>
      <c r="BJ1754">
        <v>30377703</v>
      </c>
    </row>
    <row r="1755" spans="1:62" x14ac:dyDescent="0.25">
      <c r="A1755" t="s">
        <v>19140</v>
      </c>
      <c r="B1755" s="2">
        <v>43493</v>
      </c>
      <c r="C1755" t="s">
        <v>63</v>
      </c>
      <c r="D1755" s="3">
        <v>43472.377146261577</v>
      </c>
      <c r="E1755" t="s">
        <v>64</v>
      </c>
      <c r="F1755" s="2">
        <v>43556</v>
      </c>
      <c r="G1755" s="2">
        <v>43813</v>
      </c>
      <c r="H1755" t="s">
        <v>19141</v>
      </c>
      <c r="J1755" t="s">
        <v>19142</v>
      </c>
      <c r="L1755" t="s">
        <v>19143</v>
      </c>
      <c r="M1755" t="s">
        <v>100</v>
      </c>
      <c r="N1755">
        <v>28530</v>
      </c>
      <c r="O1755" t="s">
        <v>70</v>
      </c>
      <c r="Q1755" t="s">
        <v>19144</v>
      </c>
      <c r="S1755" t="s">
        <v>72</v>
      </c>
      <c r="T1755" t="s">
        <v>13303</v>
      </c>
      <c r="U1755" t="s">
        <v>3891</v>
      </c>
      <c r="V1755" t="s">
        <v>1757</v>
      </c>
      <c r="W1755" t="s">
        <v>278</v>
      </c>
      <c r="X1755" t="s">
        <v>8122</v>
      </c>
      <c r="Y1755" t="str">
        <f>"37-3011"</f>
        <v>37-3011</v>
      </c>
      <c r="Z1755" t="s">
        <v>94</v>
      </c>
      <c r="AA1755">
        <v>561730</v>
      </c>
      <c r="AB1755">
        <v>40</v>
      </c>
      <c r="AC1755">
        <v>40</v>
      </c>
      <c r="AD1755" t="s">
        <v>79</v>
      </c>
      <c r="AE1755" t="s">
        <v>80</v>
      </c>
      <c r="AF1755">
        <v>40</v>
      </c>
      <c r="AG1755" s="4">
        <v>0.33333333333333331</v>
      </c>
      <c r="AH1755" s="4">
        <v>0.6875</v>
      </c>
      <c r="AI1755" s="5">
        <v>13.07</v>
      </c>
      <c r="AJ1755">
        <v>19.61</v>
      </c>
      <c r="AL1755" t="s">
        <v>81</v>
      </c>
      <c r="AM1755" t="s">
        <v>82</v>
      </c>
      <c r="AO1755" t="s">
        <v>83</v>
      </c>
      <c r="AR1755" t="s">
        <v>82</v>
      </c>
      <c r="AT1755" t="s">
        <v>82</v>
      </c>
      <c r="AW1755" t="s">
        <v>82</v>
      </c>
      <c r="AY1755" t="s">
        <v>19145</v>
      </c>
      <c r="AZ1755" t="s">
        <v>16399</v>
      </c>
      <c r="BA1755" t="s">
        <v>100</v>
      </c>
      <c r="BB1755">
        <v>28530</v>
      </c>
      <c r="BC1755" t="s">
        <v>79</v>
      </c>
      <c r="BH1755" t="s">
        <v>19146</v>
      </c>
      <c r="BJ1755">
        <v>201503493</v>
      </c>
    </row>
    <row r="1756" spans="1:62" x14ac:dyDescent="0.25">
      <c r="A1756" t="s">
        <v>19290</v>
      </c>
      <c r="B1756" s="2">
        <v>43493</v>
      </c>
      <c r="C1756" t="s">
        <v>63</v>
      </c>
      <c r="D1756" s="3">
        <v>43472.377104675928</v>
      </c>
      <c r="E1756" t="s">
        <v>64</v>
      </c>
      <c r="F1756" s="2">
        <v>43556</v>
      </c>
      <c r="G1756" s="2">
        <v>43784</v>
      </c>
      <c r="H1756" t="s">
        <v>19291</v>
      </c>
      <c r="I1756" t="s">
        <v>19292</v>
      </c>
      <c r="J1756" t="s">
        <v>19293</v>
      </c>
      <c r="L1756" t="s">
        <v>19294</v>
      </c>
      <c r="M1756" t="s">
        <v>1966</v>
      </c>
      <c r="N1756">
        <v>19803</v>
      </c>
      <c r="O1756" t="s">
        <v>70</v>
      </c>
      <c r="Q1756" t="s">
        <v>19295</v>
      </c>
      <c r="S1756" t="s">
        <v>72</v>
      </c>
      <c r="T1756" t="s">
        <v>13303</v>
      </c>
      <c r="U1756" t="s">
        <v>5811</v>
      </c>
      <c r="V1756" t="s">
        <v>16460</v>
      </c>
      <c r="W1756" t="s">
        <v>278</v>
      </c>
      <c r="X1756" t="s">
        <v>16461</v>
      </c>
      <c r="Y1756" t="str">
        <f>"37-3011"</f>
        <v>37-3011</v>
      </c>
      <c r="Z1756" t="s">
        <v>94</v>
      </c>
      <c r="AA1756">
        <v>713910</v>
      </c>
      <c r="AB1756">
        <v>35</v>
      </c>
      <c r="AC1756">
        <v>35</v>
      </c>
      <c r="AD1756" t="s">
        <v>79</v>
      </c>
      <c r="AE1756" t="s">
        <v>80</v>
      </c>
      <c r="AF1756">
        <v>40</v>
      </c>
      <c r="AG1756" s="4">
        <v>0.25</v>
      </c>
      <c r="AH1756" s="4">
        <v>0.60416666666666663</v>
      </c>
      <c r="AI1756" s="5">
        <v>14.03</v>
      </c>
      <c r="AJ1756">
        <v>21.05</v>
      </c>
      <c r="AL1756" t="s">
        <v>81</v>
      </c>
      <c r="AM1756" t="s">
        <v>82</v>
      </c>
      <c r="AO1756" t="s">
        <v>83</v>
      </c>
      <c r="AP1756" t="s">
        <v>67</v>
      </c>
      <c r="AQ1756" t="s">
        <v>67</v>
      </c>
      <c r="AR1756" t="s">
        <v>82</v>
      </c>
      <c r="AT1756" t="s">
        <v>82</v>
      </c>
      <c r="AW1756" t="s">
        <v>82</v>
      </c>
      <c r="AY1756" t="s">
        <v>2726</v>
      </c>
      <c r="AZ1756" t="s">
        <v>1969</v>
      </c>
      <c r="BA1756" t="s">
        <v>1966</v>
      </c>
      <c r="BB1756">
        <v>19803</v>
      </c>
      <c r="BC1756" t="s">
        <v>87</v>
      </c>
      <c r="BH1756" t="s">
        <v>19296</v>
      </c>
      <c r="BJ1756">
        <v>825097876</v>
      </c>
    </row>
    <row r="1757" spans="1:62" x14ac:dyDescent="0.25">
      <c r="A1757" t="s">
        <v>19331</v>
      </c>
      <c r="B1757" s="2">
        <v>43493</v>
      </c>
      <c r="C1757" t="s">
        <v>63</v>
      </c>
      <c r="D1757" s="3">
        <v>43460.244553854165</v>
      </c>
      <c r="E1757" t="s">
        <v>64</v>
      </c>
      <c r="F1757" s="2">
        <v>43549</v>
      </c>
      <c r="G1757" s="2">
        <v>43809</v>
      </c>
      <c r="H1757" t="s">
        <v>19332</v>
      </c>
      <c r="J1757" t="s">
        <v>19333</v>
      </c>
      <c r="K1757">
        <v>21013</v>
      </c>
      <c r="L1757" t="s">
        <v>3922</v>
      </c>
      <c r="M1757" t="s">
        <v>136</v>
      </c>
      <c r="N1757">
        <v>21013</v>
      </c>
      <c r="O1757" t="s">
        <v>70</v>
      </c>
      <c r="Q1757" t="s">
        <v>19334</v>
      </c>
      <c r="S1757" t="s">
        <v>72</v>
      </c>
      <c r="T1757" t="s">
        <v>13303</v>
      </c>
      <c r="U1757" t="s">
        <v>5811</v>
      </c>
      <c r="V1757" t="s">
        <v>16460</v>
      </c>
      <c r="W1757" t="s">
        <v>278</v>
      </c>
      <c r="X1757" t="s">
        <v>705</v>
      </c>
      <c r="Y1757" t="str">
        <f>"37-3011"</f>
        <v>37-3011</v>
      </c>
      <c r="Z1757" t="s">
        <v>94</v>
      </c>
      <c r="AA1757">
        <v>561730</v>
      </c>
      <c r="AB1757">
        <v>6</v>
      </c>
      <c r="AC1757">
        <v>6</v>
      </c>
      <c r="AD1757" t="s">
        <v>79</v>
      </c>
      <c r="AE1757" t="s">
        <v>80</v>
      </c>
      <c r="AF1757">
        <v>40</v>
      </c>
      <c r="AG1757" s="4">
        <v>0.3125</v>
      </c>
      <c r="AH1757" s="4">
        <v>0.66666666666666663</v>
      </c>
      <c r="AI1757" s="5">
        <v>14.64</v>
      </c>
      <c r="AJ1757">
        <v>21.96</v>
      </c>
      <c r="AL1757" t="s">
        <v>81</v>
      </c>
      <c r="AM1757" t="s">
        <v>82</v>
      </c>
      <c r="AO1757" t="s">
        <v>83</v>
      </c>
      <c r="AR1757" t="s">
        <v>82</v>
      </c>
      <c r="AT1757" t="s">
        <v>82</v>
      </c>
      <c r="AW1757" t="s">
        <v>72</v>
      </c>
      <c r="AX1757">
        <v>3</v>
      </c>
      <c r="AY1757" t="s">
        <v>19335</v>
      </c>
      <c r="AZ1757" t="s">
        <v>3199</v>
      </c>
      <c r="BA1757" t="s">
        <v>136</v>
      </c>
      <c r="BB1757">
        <v>21057</v>
      </c>
      <c r="BC1757" t="s">
        <v>79</v>
      </c>
      <c r="BH1757" t="s">
        <v>19336</v>
      </c>
      <c r="BJ1757">
        <v>721616341</v>
      </c>
    </row>
    <row r="1758" spans="1:62" x14ac:dyDescent="0.25">
      <c r="A1758" t="s">
        <v>19358</v>
      </c>
      <c r="B1758" s="2">
        <v>43493</v>
      </c>
      <c r="C1758" t="s">
        <v>63</v>
      </c>
      <c r="D1758" s="3">
        <v>43472.377503634256</v>
      </c>
      <c r="E1758" t="s">
        <v>64</v>
      </c>
      <c r="F1758" s="2">
        <v>43556</v>
      </c>
      <c r="G1758" s="2">
        <v>43799</v>
      </c>
      <c r="H1758" t="s">
        <v>19359</v>
      </c>
      <c r="J1758" t="s">
        <v>19360</v>
      </c>
      <c r="K1758" t="s">
        <v>19361</v>
      </c>
      <c r="L1758" t="s">
        <v>17797</v>
      </c>
      <c r="M1758" t="s">
        <v>774</v>
      </c>
      <c r="N1758">
        <v>80540</v>
      </c>
      <c r="O1758" t="s">
        <v>70</v>
      </c>
      <c r="Q1758" t="s">
        <v>19362</v>
      </c>
      <c r="S1758" t="s">
        <v>72</v>
      </c>
      <c r="T1758" t="s">
        <v>13303</v>
      </c>
      <c r="U1758" t="s">
        <v>5811</v>
      </c>
      <c r="V1758" t="s">
        <v>16460</v>
      </c>
      <c r="W1758" t="s">
        <v>278</v>
      </c>
      <c r="X1758" t="s">
        <v>4250</v>
      </c>
      <c r="Y1758" t="str">
        <f>"47-2021"</f>
        <v>47-2021</v>
      </c>
      <c r="Z1758" t="s">
        <v>6266</v>
      </c>
      <c r="AA1758">
        <v>238140</v>
      </c>
      <c r="AB1758">
        <v>22</v>
      </c>
      <c r="AC1758">
        <v>22</v>
      </c>
      <c r="AD1758" t="s">
        <v>79</v>
      </c>
      <c r="AE1758" t="s">
        <v>80</v>
      </c>
      <c r="AF1758">
        <v>35</v>
      </c>
      <c r="AG1758" s="4">
        <v>0.29166666666666669</v>
      </c>
      <c r="AH1758" s="4">
        <v>0.60416666666666663</v>
      </c>
      <c r="AI1758" s="5">
        <v>25.55</v>
      </c>
      <c r="AJ1758">
        <v>38.33</v>
      </c>
      <c r="AL1758" t="s">
        <v>81</v>
      </c>
      <c r="AM1758" t="s">
        <v>82</v>
      </c>
      <c r="AO1758" t="s">
        <v>83</v>
      </c>
      <c r="AR1758" t="s">
        <v>82</v>
      </c>
      <c r="AT1758" t="s">
        <v>82</v>
      </c>
      <c r="AW1758" t="s">
        <v>82</v>
      </c>
      <c r="AY1758" t="s">
        <v>13532</v>
      </c>
      <c r="AZ1758" t="s">
        <v>6244</v>
      </c>
      <c r="BA1758" t="s">
        <v>774</v>
      </c>
      <c r="BB1758">
        <v>80540</v>
      </c>
      <c r="BC1758" t="s">
        <v>79</v>
      </c>
      <c r="BH1758" t="s">
        <v>19363</v>
      </c>
      <c r="BJ1758">
        <v>473533250</v>
      </c>
    </row>
    <row r="1759" spans="1:62" x14ac:dyDescent="0.25">
      <c r="A1759" t="s">
        <v>19497</v>
      </c>
      <c r="B1759" s="2">
        <v>43493</v>
      </c>
      <c r="C1759" t="s">
        <v>63</v>
      </c>
      <c r="D1759" s="3">
        <v>43472.377088263886</v>
      </c>
      <c r="E1759" t="s">
        <v>64</v>
      </c>
      <c r="F1759" s="2">
        <v>43556</v>
      </c>
      <c r="G1759" s="2">
        <v>43814</v>
      </c>
      <c r="H1759" t="s">
        <v>19498</v>
      </c>
      <c r="J1759" t="s">
        <v>19499</v>
      </c>
      <c r="L1759" t="s">
        <v>9378</v>
      </c>
      <c r="M1759" t="s">
        <v>1246</v>
      </c>
      <c r="N1759">
        <v>63088</v>
      </c>
      <c r="O1759" t="s">
        <v>70</v>
      </c>
      <c r="Q1759" t="s">
        <v>19500</v>
      </c>
      <c r="S1759" t="s">
        <v>72</v>
      </c>
      <c r="T1759" t="s">
        <v>13303</v>
      </c>
      <c r="U1759" t="s">
        <v>5811</v>
      </c>
      <c r="V1759" t="s">
        <v>16460</v>
      </c>
      <c r="W1759" t="s">
        <v>278</v>
      </c>
      <c r="X1759" t="s">
        <v>106</v>
      </c>
      <c r="Y1759" t="str">
        <f>"37-3011"</f>
        <v>37-3011</v>
      </c>
      <c r="Z1759" t="s">
        <v>94</v>
      </c>
      <c r="AA1759">
        <v>561730</v>
      </c>
      <c r="AB1759">
        <v>28</v>
      </c>
      <c r="AC1759">
        <v>28</v>
      </c>
      <c r="AD1759" t="s">
        <v>79</v>
      </c>
      <c r="AE1759" t="s">
        <v>80</v>
      </c>
      <c r="AF1759">
        <v>40</v>
      </c>
      <c r="AG1759" s="4">
        <v>0.3125</v>
      </c>
      <c r="AH1759" s="4">
        <v>0.6875</v>
      </c>
      <c r="AI1759" s="5">
        <v>14.52</v>
      </c>
      <c r="AJ1759">
        <v>21.78</v>
      </c>
      <c r="AL1759" t="s">
        <v>81</v>
      </c>
      <c r="AM1759" t="s">
        <v>82</v>
      </c>
      <c r="AO1759" t="s">
        <v>83</v>
      </c>
      <c r="AR1759" t="s">
        <v>82</v>
      </c>
      <c r="AT1759" t="s">
        <v>82</v>
      </c>
      <c r="AW1759" t="s">
        <v>72</v>
      </c>
      <c r="AX1759">
        <v>3</v>
      </c>
      <c r="AY1759" t="s">
        <v>19501</v>
      </c>
      <c r="AZ1759" t="s">
        <v>1797</v>
      </c>
      <c r="BA1759" t="s">
        <v>1246</v>
      </c>
      <c r="BB1759">
        <v>63088</v>
      </c>
      <c r="BC1759" t="s">
        <v>79</v>
      </c>
      <c r="BH1759" t="s">
        <v>19502</v>
      </c>
      <c r="BJ1759">
        <v>431279844</v>
      </c>
    </row>
    <row r="1760" spans="1:62" x14ac:dyDescent="0.25">
      <c r="A1760" t="s">
        <v>19520</v>
      </c>
      <c r="B1760" s="2">
        <v>43493</v>
      </c>
      <c r="C1760" t="s">
        <v>63</v>
      </c>
      <c r="D1760" s="3">
        <v>43472.378480821761</v>
      </c>
      <c r="E1760" t="s">
        <v>117</v>
      </c>
      <c r="H1760" t="s">
        <v>19521</v>
      </c>
      <c r="J1760" t="s">
        <v>19522</v>
      </c>
      <c r="L1760" t="s">
        <v>12598</v>
      </c>
      <c r="M1760" t="s">
        <v>226</v>
      </c>
      <c r="N1760">
        <v>49037</v>
      </c>
      <c r="O1760" t="s">
        <v>70</v>
      </c>
      <c r="Q1760" t="s">
        <v>19523</v>
      </c>
      <c r="S1760" t="s">
        <v>72</v>
      </c>
      <c r="T1760" t="s">
        <v>18651</v>
      </c>
      <c r="U1760" t="s">
        <v>19524</v>
      </c>
      <c r="V1760" t="s">
        <v>18653</v>
      </c>
      <c r="W1760" t="s">
        <v>226</v>
      </c>
      <c r="X1760" t="s">
        <v>19525</v>
      </c>
      <c r="Y1760" t="str">
        <f>"47-2031"</f>
        <v>47-2031</v>
      </c>
      <c r="Z1760" t="s">
        <v>1508</v>
      </c>
      <c r="AA1760">
        <v>2362</v>
      </c>
      <c r="AB1760">
        <v>15</v>
      </c>
      <c r="AD1760" t="s">
        <v>79</v>
      </c>
      <c r="AE1760" t="s">
        <v>95</v>
      </c>
      <c r="AF1760">
        <v>40</v>
      </c>
      <c r="AG1760" s="4">
        <v>0.3125</v>
      </c>
      <c r="AH1760" s="4">
        <v>0.66666666666666663</v>
      </c>
      <c r="AI1760" s="5">
        <v>28.9</v>
      </c>
      <c r="AJ1760">
        <v>43.35</v>
      </c>
      <c r="AL1760" t="s">
        <v>81</v>
      </c>
      <c r="AM1760" t="s">
        <v>82</v>
      </c>
      <c r="AO1760" t="s">
        <v>83</v>
      </c>
      <c r="AR1760" t="s">
        <v>82</v>
      </c>
      <c r="AT1760" t="s">
        <v>82</v>
      </c>
      <c r="AW1760" t="s">
        <v>82</v>
      </c>
      <c r="AY1760" t="s">
        <v>12598</v>
      </c>
      <c r="AZ1760" t="s">
        <v>3651</v>
      </c>
      <c r="BA1760" t="s">
        <v>226</v>
      </c>
      <c r="BB1760">
        <v>49037</v>
      </c>
      <c r="BC1760" t="s">
        <v>79</v>
      </c>
      <c r="BH1760" t="s">
        <v>19522</v>
      </c>
      <c r="BJ1760">
        <v>205528049</v>
      </c>
    </row>
    <row r="1761" spans="1:62" x14ac:dyDescent="0.25">
      <c r="A1761" t="s">
        <v>20258</v>
      </c>
      <c r="B1761" s="2">
        <v>43493</v>
      </c>
      <c r="C1761" t="s">
        <v>63</v>
      </c>
      <c r="D1761" s="3">
        <v>43472.377418495373</v>
      </c>
      <c r="E1761" t="s">
        <v>64</v>
      </c>
      <c r="F1761" s="2">
        <v>43556</v>
      </c>
      <c r="G1761" s="2">
        <v>43754</v>
      </c>
      <c r="H1761" t="s">
        <v>20259</v>
      </c>
      <c r="I1761" t="s">
        <v>20260</v>
      </c>
      <c r="J1761" t="s">
        <v>20261</v>
      </c>
      <c r="K1761" t="s">
        <v>20262</v>
      </c>
      <c r="L1761" t="s">
        <v>20263</v>
      </c>
      <c r="M1761" t="s">
        <v>1612</v>
      </c>
      <c r="N1761">
        <v>83013</v>
      </c>
      <c r="O1761" t="s">
        <v>70</v>
      </c>
      <c r="Q1761" t="s">
        <v>20264</v>
      </c>
      <c r="S1761" t="s">
        <v>72</v>
      </c>
      <c r="T1761" t="s">
        <v>3645</v>
      </c>
      <c r="U1761" t="s">
        <v>3646</v>
      </c>
      <c r="V1761" t="s">
        <v>1757</v>
      </c>
      <c r="W1761" t="s">
        <v>278</v>
      </c>
      <c r="X1761" t="s">
        <v>1427</v>
      </c>
      <c r="Y1761" t="str">
        <f>"37-2012"</f>
        <v>37-2012</v>
      </c>
      <c r="Z1761" t="s">
        <v>373</v>
      </c>
      <c r="AA1761">
        <v>721110</v>
      </c>
      <c r="AB1761">
        <v>8</v>
      </c>
      <c r="AC1761">
        <v>8</v>
      </c>
      <c r="AD1761" t="s">
        <v>79</v>
      </c>
      <c r="AE1761" t="s">
        <v>80</v>
      </c>
      <c r="AF1761">
        <v>40</v>
      </c>
      <c r="AG1761" s="4">
        <v>0.33333333333333331</v>
      </c>
      <c r="AH1761" s="4">
        <v>0.6875</v>
      </c>
      <c r="AI1761" s="5">
        <v>12.85</v>
      </c>
      <c r="AJ1761">
        <v>19.28</v>
      </c>
      <c r="AL1761" t="s">
        <v>81</v>
      </c>
      <c r="AM1761" t="s">
        <v>82</v>
      </c>
      <c r="AO1761" t="s">
        <v>83</v>
      </c>
      <c r="AR1761" t="s">
        <v>82</v>
      </c>
      <c r="AT1761" t="s">
        <v>82</v>
      </c>
      <c r="AW1761" t="s">
        <v>82</v>
      </c>
      <c r="AY1761" t="s">
        <v>20265</v>
      </c>
      <c r="AZ1761" t="s">
        <v>1760</v>
      </c>
      <c r="BA1761" t="s">
        <v>1612</v>
      </c>
      <c r="BB1761">
        <v>83013</v>
      </c>
      <c r="BC1761" t="s">
        <v>87</v>
      </c>
      <c r="BH1761" t="s">
        <v>20266</v>
      </c>
      <c r="BJ1761">
        <v>820515205</v>
      </c>
    </row>
    <row r="1762" spans="1:62" x14ac:dyDescent="0.25">
      <c r="A1762" t="s">
        <v>20412</v>
      </c>
      <c r="B1762" s="2">
        <v>43493</v>
      </c>
      <c r="C1762" t="s">
        <v>63</v>
      </c>
      <c r="D1762" s="3">
        <v>43472.377403101855</v>
      </c>
      <c r="E1762" t="s">
        <v>64</v>
      </c>
      <c r="F1762" s="2">
        <v>43556</v>
      </c>
      <c r="G1762" s="2">
        <v>43814</v>
      </c>
      <c r="H1762" t="s">
        <v>20413</v>
      </c>
      <c r="J1762" t="s">
        <v>20414</v>
      </c>
      <c r="L1762" t="s">
        <v>17171</v>
      </c>
      <c r="M1762" t="s">
        <v>147</v>
      </c>
      <c r="N1762">
        <v>19425</v>
      </c>
      <c r="O1762" t="s">
        <v>70</v>
      </c>
      <c r="Q1762" t="s">
        <v>20415</v>
      </c>
      <c r="S1762" t="s">
        <v>72</v>
      </c>
      <c r="T1762" t="s">
        <v>13303</v>
      </c>
      <c r="U1762" t="s">
        <v>3646</v>
      </c>
      <c r="V1762" t="s">
        <v>1757</v>
      </c>
      <c r="W1762" t="s">
        <v>278</v>
      </c>
      <c r="X1762" t="s">
        <v>106</v>
      </c>
      <c r="Y1762" t="str">
        <f>"37-3011"</f>
        <v>37-3011</v>
      </c>
      <c r="Z1762" t="s">
        <v>94</v>
      </c>
      <c r="AA1762">
        <v>561730</v>
      </c>
      <c r="AB1762">
        <v>12</v>
      </c>
      <c r="AC1762">
        <v>12</v>
      </c>
      <c r="AD1762" t="s">
        <v>79</v>
      </c>
      <c r="AE1762" t="s">
        <v>80</v>
      </c>
      <c r="AF1762">
        <v>40</v>
      </c>
      <c r="AG1762" s="4">
        <v>0.375</v>
      </c>
      <c r="AH1762" s="4">
        <v>0.72916666666666663</v>
      </c>
      <c r="AI1762" s="5">
        <v>15.35</v>
      </c>
      <c r="AJ1762">
        <v>23.03</v>
      </c>
      <c r="AL1762" t="s">
        <v>81</v>
      </c>
      <c r="AM1762" t="s">
        <v>82</v>
      </c>
      <c r="AO1762" t="s">
        <v>83</v>
      </c>
      <c r="AR1762" t="s">
        <v>82</v>
      </c>
      <c r="AT1762" t="s">
        <v>82</v>
      </c>
      <c r="AW1762" t="s">
        <v>72</v>
      </c>
      <c r="AX1762">
        <v>3</v>
      </c>
      <c r="AY1762" t="s">
        <v>17174</v>
      </c>
      <c r="AZ1762" t="s">
        <v>1310</v>
      </c>
      <c r="BA1762" t="s">
        <v>147</v>
      </c>
      <c r="BB1762">
        <v>19425</v>
      </c>
      <c r="BC1762" t="s">
        <v>79</v>
      </c>
      <c r="BH1762" t="s">
        <v>20416</v>
      </c>
      <c r="BI1762" t="s">
        <v>130</v>
      </c>
      <c r="BJ1762">
        <v>232955198</v>
      </c>
    </row>
    <row r="1763" spans="1:62" x14ac:dyDescent="0.25">
      <c r="A1763" t="s">
        <v>20934</v>
      </c>
      <c r="B1763" s="2">
        <v>43493</v>
      </c>
      <c r="C1763" t="s">
        <v>63</v>
      </c>
      <c r="D1763" s="3">
        <v>43472.377351030096</v>
      </c>
      <c r="E1763" t="s">
        <v>64</v>
      </c>
      <c r="F1763" s="2">
        <v>43556</v>
      </c>
      <c r="G1763" s="2">
        <v>43796</v>
      </c>
      <c r="H1763" t="s">
        <v>20935</v>
      </c>
      <c r="J1763" t="s">
        <v>20936</v>
      </c>
      <c r="L1763" t="s">
        <v>20937</v>
      </c>
      <c r="M1763" t="s">
        <v>783</v>
      </c>
      <c r="N1763">
        <v>44054</v>
      </c>
      <c r="O1763" t="s">
        <v>70</v>
      </c>
      <c r="Q1763" t="s">
        <v>20938</v>
      </c>
      <c r="S1763" t="s">
        <v>72</v>
      </c>
      <c r="T1763" t="s">
        <v>13303</v>
      </c>
      <c r="U1763" t="s">
        <v>16469</v>
      </c>
      <c r="V1763" t="s">
        <v>1757</v>
      </c>
      <c r="W1763" t="s">
        <v>278</v>
      </c>
      <c r="X1763" t="s">
        <v>705</v>
      </c>
      <c r="Y1763" t="str">
        <f>"37-3011"</f>
        <v>37-3011</v>
      </c>
      <c r="Z1763" t="s">
        <v>94</v>
      </c>
      <c r="AA1763">
        <v>561730</v>
      </c>
      <c r="AB1763">
        <v>18</v>
      </c>
      <c r="AC1763">
        <v>18</v>
      </c>
      <c r="AD1763" t="s">
        <v>79</v>
      </c>
      <c r="AE1763" t="s">
        <v>80</v>
      </c>
      <c r="AF1763">
        <v>40</v>
      </c>
      <c r="AG1763" s="4">
        <v>0.3125</v>
      </c>
      <c r="AH1763" s="4">
        <v>0.66666666666666663</v>
      </c>
      <c r="AI1763" s="5">
        <v>13.7</v>
      </c>
      <c r="AJ1763">
        <v>20.55</v>
      </c>
      <c r="AL1763" t="s">
        <v>81</v>
      </c>
      <c r="AM1763" t="s">
        <v>82</v>
      </c>
      <c r="AO1763" t="s">
        <v>83</v>
      </c>
      <c r="AR1763" t="s">
        <v>82</v>
      </c>
      <c r="AT1763" t="s">
        <v>82</v>
      </c>
      <c r="AW1763" t="s">
        <v>72</v>
      </c>
      <c r="AX1763">
        <v>3</v>
      </c>
      <c r="AY1763" t="s">
        <v>20939</v>
      </c>
      <c r="AZ1763" t="s">
        <v>8589</v>
      </c>
      <c r="BA1763" t="s">
        <v>783</v>
      </c>
      <c r="BB1763">
        <v>44054</v>
      </c>
      <c r="BC1763" t="s">
        <v>79</v>
      </c>
      <c r="BH1763" t="s">
        <v>20940</v>
      </c>
      <c r="BJ1763">
        <v>800696021</v>
      </c>
    </row>
    <row r="1764" spans="1:62" x14ac:dyDescent="0.25">
      <c r="A1764" t="s">
        <v>22053</v>
      </c>
      <c r="B1764" s="2">
        <v>43493</v>
      </c>
      <c r="C1764" t="s">
        <v>63</v>
      </c>
      <c r="D1764" s="3">
        <v>43472.381176840281</v>
      </c>
      <c r="E1764" t="s">
        <v>91</v>
      </c>
      <c r="H1764" t="s">
        <v>22054</v>
      </c>
      <c r="J1764" t="s">
        <v>22055</v>
      </c>
      <c r="K1764" t="s">
        <v>22056</v>
      </c>
      <c r="L1764" t="s">
        <v>22057</v>
      </c>
      <c r="M1764" t="s">
        <v>1246</v>
      </c>
      <c r="N1764">
        <v>65305</v>
      </c>
      <c r="O1764" t="s">
        <v>70</v>
      </c>
      <c r="Q1764" t="s">
        <v>12466</v>
      </c>
      <c r="S1764" t="s">
        <v>72</v>
      </c>
      <c r="T1764" t="s">
        <v>13303</v>
      </c>
      <c r="U1764" t="s">
        <v>5811</v>
      </c>
      <c r="V1764" t="s">
        <v>16460</v>
      </c>
      <c r="W1764" t="s">
        <v>278</v>
      </c>
      <c r="X1764" t="s">
        <v>106</v>
      </c>
      <c r="Y1764" t="str">
        <f>"37-3011"</f>
        <v>37-3011</v>
      </c>
      <c r="Z1764" t="s">
        <v>94</v>
      </c>
      <c r="AA1764">
        <v>561730</v>
      </c>
      <c r="AB1764">
        <v>3</v>
      </c>
      <c r="AD1764" t="s">
        <v>79</v>
      </c>
      <c r="AE1764" t="s">
        <v>80</v>
      </c>
      <c r="AF1764">
        <v>40</v>
      </c>
      <c r="AG1764" s="4">
        <v>0.29166666666666669</v>
      </c>
      <c r="AH1764" s="4">
        <v>0.66666666666666663</v>
      </c>
      <c r="AI1764" s="5">
        <v>12.34</v>
      </c>
      <c r="AJ1764">
        <v>18.510000000000002</v>
      </c>
      <c r="AL1764" t="s">
        <v>81</v>
      </c>
      <c r="AM1764" t="s">
        <v>82</v>
      </c>
      <c r="AO1764" t="s">
        <v>83</v>
      </c>
      <c r="AP1764" t="s">
        <v>67</v>
      </c>
      <c r="AQ1764" t="s">
        <v>67</v>
      </c>
      <c r="AR1764" t="s">
        <v>82</v>
      </c>
      <c r="AT1764" t="s">
        <v>82</v>
      </c>
      <c r="AW1764" t="s">
        <v>82</v>
      </c>
      <c r="AY1764" t="s">
        <v>22057</v>
      </c>
      <c r="AZ1764" t="s">
        <v>3053</v>
      </c>
      <c r="BA1764" t="s">
        <v>1246</v>
      </c>
      <c r="BB1764">
        <v>65305</v>
      </c>
      <c r="BC1764" t="s">
        <v>79</v>
      </c>
      <c r="BH1764" t="s">
        <v>22055</v>
      </c>
      <c r="BJ1764">
        <v>562488125</v>
      </c>
    </row>
    <row r="1765" spans="1:62" x14ac:dyDescent="0.25">
      <c r="A1765" t="s">
        <v>22297</v>
      </c>
      <c r="B1765" s="2">
        <v>43493</v>
      </c>
      <c r="C1765" t="s">
        <v>63</v>
      </c>
      <c r="D1765" s="3">
        <v>43472.377536099535</v>
      </c>
      <c r="E1765" t="s">
        <v>64</v>
      </c>
      <c r="F1765" s="2">
        <v>43556</v>
      </c>
      <c r="G1765" s="2">
        <v>43799</v>
      </c>
      <c r="H1765" t="s">
        <v>22298</v>
      </c>
      <c r="J1765" t="s">
        <v>22299</v>
      </c>
      <c r="K1765" t="s">
        <v>22300</v>
      </c>
      <c r="L1765" t="s">
        <v>22301</v>
      </c>
      <c r="M1765" t="s">
        <v>745</v>
      </c>
      <c r="N1765">
        <v>66085</v>
      </c>
      <c r="O1765" t="s">
        <v>70</v>
      </c>
      <c r="Q1765" t="s">
        <v>22302</v>
      </c>
      <c r="S1765" t="s">
        <v>72</v>
      </c>
      <c r="T1765" t="s">
        <v>13303</v>
      </c>
      <c r="U1765" t="s">
        <v>3891</v>
      </c>
      <c r="V1765" t="s">
        <v>1757</v>
      </c>
      <c r="W1765" t="s">
        <v>278</v>
      </c>
      <c r="X1765" t="s">
        <v>106</v>
      </c>
      <c r="Y1765" t="str">
        <f>"37-3011"</f>
        <v>37-3011</v>
      </c>
      <c r="Z1765" t="s">
        <v>94</v>
      </c>
      <c r="AA1765">
        <v>561730</v>
      </c>
      <c r="AB1765">
        <v>35</v>
      </c>
      <c r="AC1765">
        <v>35</v>
      </c>
      <c r="AD1765" t="s">
        <v>79</v>
      </c>
      <c r="AE1765" t="s">
        <v>95</v>
      </c>
      <c r="AF1765">
        <v>40</v>
      </c>
      <c r="AG1765" s="4">
        <v>0.3125</v>
      </c>
      <c r="AH1765" s="4">
        <v>0.6875</v>
      </c>
      <c r="AI1765" s="5">
        <v>14.73</v>
      </c>
      <c r="AJ1765">
        <v>22.1</v>
      </c>
      <c r="AL1765" t="s">
        <v>81</v>
      </c>
      <c r="AM1765" t="s">
        <v>82</v>
      </c>
      <c r="AO1765" t="s">
        <v>83</v>
      </c>
      <c r="AR1765" t="s">
        <v>82</v>
      </c>
      <c r="AT1765" t="s">
        <v>82</v>
      </c>
      <c r="AW1765" t="s">
        <v>82</v>
      </c>
      <c r="AY1765" t="s">
        <v>3051</v>
      </c>
      <c r="AZ1765" t="s">
        <v>3053</v>
      </c>
      <c r="BA1765" t="s">
        <v>745</v>
      </c>
      <c r="BB1765">
        <v>66223</v>
      </c>
      <c r="BC1765" t="s">
        <v>79</v>
      </c>
      <c r="BH1765" t="s">
        <v>22303</v>
      </c>
      <c r="BJ1765">
        <v>43781249</v>
      </c>
    </row>
    <row r="1766" spans="1:62" x14ac:dyDescent="0.25">
      <c r="A1766" t="s">
        <v>23835</v>
      </c>
      <c r="B1766" s="2">
        <v>43493</v>
      </c>
      <c r="C1766" t="s">
        <v>63</v>
      </c>
      <c r="D1766" s="3">
        <v>43472.377264722221</v>
      </c>
      <c r="E1766" t="s">
        <v>64</v>
      </c>
      <c r="F1766" s="2">
        <v>43556</v>
      </c>
      <c r="G1766" s="2">
        <v>43810</v>
      </c>
      <c r="H1766" t="s">
        <v>10172</v>
      </c>
      <c r="J1766" t="s">
        <v>10173</v>
      </c>
      <c r="L1766" t="s">
        <v>4842</v>
      </c>
      <c r="M1766" t="s">
        <v>745</v>
      </c>
      <c r="N1766">
        <v>66062</v>
      </c>
      <c r="O1766" t="s">
        <v>70</v>
      </c>
      <c r="Q1766" t="s">
        <v>10174</v>
      </c>
      <c r="R1766">
        <v>102</v>
      </c>
      <c r="S1766" t="s">
        <v>72</v>
      </c>
      <c r="T1766" t="s">
        <v>13303</v>
      </c>
      <c r="U1766" t="s">
        <v>3646</v>
      </c>
      <c r="V1766" t="s">
        <v>1757</v>
      </c>
      <c r="W1766" t="s">
        <v>278</v>
      </c>
      <c r="X1766" t="s">
        <v>106</v>
      </c>
      <c r="Y1766" t="str">
        <f>"37-3011"</f>
        <v>37-3011</v>
      </c>
      <c r="Z1766" t="s">
        <v>94</v>
      </c>
      <c r="AA1766">
        <v>561730</v>
      </c>
      <c r="AB1766">
        <v>80</v>
      </c>
      <c r="AC1766">
        <v>80</v>
      </c>
      <c r="AD1766" t="s">
        <v>79</v>
      </c>
      <c r="AE1766" t="s">
        <v>80</v>
      </c>
      <c r="AF1766">
        <v>40</v>
      </c>
      <c r="AG1766" s="4">
        <v>0.33333333333333331</v>
      </c>
      <c r="AH1766" s="4">
        <v>0.70833333333333337</v>
      </c>
      <c r="AI1766" s="5">
        <v>14.73</v>
      </c>
      <c r="AJ1766">
        <v>22.1</v>
      </c>
      <c r="AL1766" t="s">
        <v>81</v>
      </c>
      <c r="AM1766" t="s">
        <v>82</v>
      </c>
      <c r="AO1766" t="s">
        <v>83</v>
      </c>
      <c r="AR1766" t="s">
        <v>82</v>
      </c>
      <c r="AT1766" t="s">
        <v>82</v>
      </c>
      <c r="AW1766" t="s">
        <v>82</v>
      </c>
      <c r="AY1766" t="s">
        <v>4842</v>
      </c>
      <c r="AZ1766" t="s">
        <v>3053</v>
      </c>
      <c r="BA1766" t="s">
        <v>745</v>
      </c>
      <c r="BB1766">
        <v>66062</v>
      </c>
      <c r="BC1766" t="s">
        <v>79</v>
      </c>
      <c r="BH1766" t="s">
        <v>10173</v>
      </c>
      <c r="BJ1766">
        <v>461067005</v>
      </c>
    </row>
    <row r="1767" spans="1:62" x14ac:dyDescent="0.25">
      <c r="A1767" t="s">
        <v>24057</v>
      </c>
      <c r="B1767" s="2">
        <v>43493</v>
      </c>
      <c r="C1767" t="s">
        <v>63</v>
      </c>
      <c r="D1767" s="3">
        <v>43472.377342129628</v>
      </c>
      <c r="E1767" t="s">
        <v>64</v>
      </c>
      <c r="F1767" s="2">
        <v>43556</v>
      </c>
      <c r="G1767" s="2">
        <v>43769</v>
      </c>
      <c r="H1767" t="s">
        <v>24058</v>
      </c>
      <c r="I1767" t="s">
        <v>24059</v>
      </c>
      <c r="J1767" t="s">
        <v>24060</v>
      </c>
      <c r="L1767" t="s">
        <v>24061</v>
      </c>
      <c r="M1767" t="s">
        <v>787</v>
      </c>
      <c r="N1767">
        <v>36602</v>
      </c>
      <c r="O1767" t="s">
        <v>70</v>
      </c>
      <c r="Q1767" t="s">
        <v>24062</v>
      </c>
      <c r="S1767" t="s">
        <v>72</v>
      </c>
      <c r="T1767" t="s">
        <v>102</v>
      </c>
      <c r="U1767" t="s">
        <v>2630</v>
      </c>
      <c r="V1767" t="s">
        <v>2470</v>
      </c>
      <c r="W1767" t="s">
        <v>105</v>
      </c>
      <c r="X1767" t="s">
        <v>1427</v>
      </c>
      <c r="Y1767" t="str">
        <f>"37-2012"</f>
        <v>37-2012</v>
      </c>
      <c r="Z1767" t="s">
        <v>373</v>
      </c>
      <c r="AA1767">
        <v>721110</v>
      </c>
      <c r="AB1767">
        <v>27</v>
      </c>
      <c r="AC1767">
        <v>27</v>
      </c>
      <c r="AD1767" t="s">
        <v>79</v>
      </c>
      <c r="AE1767" t="s">
        <v>95</v>
      </c>
      <c r="AF1767">
        <v>35</v>
      </c>
      <c r="AG1767" s="4">
        <v>0.29166666666666669</v>
      </c>
      <c r="AH1767" s="4">
        <v>0.625</v>
      </c>
      <c r="AI1767" s="5">
        <v>10.07</v>
      </c>
      <c r="AJ1767">
        <v>15.11</v>
      </c>
      <c r="AK1767">
        <v>15.11</v>
      </c>
      <c r="AL1767" t="s">
        <v>81</v>
      </c>
      <c r="AM1767" t="s">
        <v>82</v>
      </c>
      <c r="AO1767" t="s">
        <v>83</v>
      </c>
      <c r="AR1767" t="s">
        <v>82</v>
      </c>
      <c r="AT1767" t="s">
        <v>82</v>
      </c>
      <c r="AW1767" t="s">
        <v>72</v>
      </c>
      <c r="AX1767">
        <v>3</v>
      </c>
      <c r="AY1767" t="s">
        <v>24063</v>
      </c>
      <c r="AZ1767" t="s">
        <v>24064</v>
      </c>
      <c r="BA1767" t="s">
        <v>787</v>
      </c>
      <c r="BB1767">
        <v>36564</v>
      </c>
      <c r="BC1767" t="s">
        <v>87</v>
      </c>
      <c r="BH1767" t="s">
        <v>24065</v>
      </c>
      <c r="BJ1767">
        <v>562216834</v>
      </c>
    </row>
    <row r="1768" spans="1:62" x14ac:dyDescent="0.25">
      <c r="A1768" t="s">
        <v>25384</v>
      </c>
      <c r="B1768" s="2">
        <v>43493</v>
      </c>
      <c r="C1768" t="s">
        <v>63</v>
      </c>
      <c r="D1768" s="3">
        <v>43472.377260185189</v>
      </c>
      <c r="E1768" t="s">
        <v>64</v>
      </c>
      <c r="F1768" s="2">
        <v>43556</v>
      </c>
      <c r="G1768" s="2">
        <v>43814</v>
      </c>
      <c r="H1768" t="s">
        <v>25385</v>
      </c>
      <c r="J1768" t="s">
        <v>25386</v>
      </c>
      <c r="L1768" t="s">
        <v>8996</v>
      </c>
      <c r="M1768" t="s">
        <v>745</v>
      </c>
      <c r="N1768">
        <v>66106</v>
      </c>
      <c r="O1768" t="s">
        <v>70</v>
      </c>
      <c r="Q1768" t="s">
        <v>25387</v>
      </c>
      <c r="S1768" t="s">
        <v>72</v>
      </c>
      <c r="T1768" t="s">
        <v>13303</v>
      </c>
      <c r="U1768" t="s">
        <v>5811</v>
      </c>
      <c r="V1768" t="s">
        <v>1757</v>
      </c>
      <c r="W1768" t="s">
        <v>278</v>
      </c>
      <c r="X1768" t="s">
        <v>106</v>
      </c>
      <c r="Y1768" t="str">
        <f>"37-3011"</f>
        <v>37-3011</v>
      </c>
      <c r="Z1768" t="s">
        <v>94</v>
      </c>
      <c r="AA1768">
        <v>541990</v>
      </c>
      <c r="AB1768">
        <v>20</v>
      </c>
      <c r="AC1768">
        <v>20</v>
      </c>
      <c r="AD1768" t="s">
        <v>79</v>
      </c>
      <c r="AE1768" t="s">
        <v>95</v>
      </c>
      <c r="AF1768">
        <v>40</v>
      </c>
      <c r="AG1768" s="4">
        <v>0.29166666666666669</v>
      </c>
      <c r="AH1768" s="4">
        <v>0.66666666666666663</v>
      </c>
      <c r="AI1768" s="5">
        <v>14.73</v>
      </c>
      <c r="AJ1768">
        <v>22.1</v>
      </c>
      <c r="AL1768" t="s">
        <v>81</v>
      </c>
      <c r="AM1768" t="s">
        <v>82</v>
      </c>
      <c r="AO1768" t="s">
        <v>83</v>
      </c>
      <c r="AR1768" t="s">
        <v>82</v>
      </c>
      <c r="AT1768" t="s">
        <v>82</v>
      </c>
      <c r="AW1768" t="s">
        <v>82</v>
      </c>
      <c r="AY1768" t="s">
        <v>8996</v>
      </c>
      <c r="AZ1768" t="s">
        <v>20969</v>
      </c>
      <c r="BA1768" t="s">
        <v>745</v>
      </c>
      <c r="BB1768">
        <v>66106</v>
      </c>
      <c r="BC1768" t="s">
        <v>79</v>
      </c>
      <c r="BH1768" t="s">
        <v>25386</v>
      </c>
      <c r="BJ1768">
        <v>481239477</v>
      </c>
    </row>
    <row r="1769" spans="1:62" x14ac:dyDescent="0.25">
      <c r="A1769" t="s">
        <v>25915</v>
      </c>
      <c r="B1769" s="2">
        <v>43493</v>
      </c>
      <c r="C1769" t="s">
        <v>63</v>
      </c>
      <c r="D1769" s="3">
        <v>43460.261889976849</v>
      </c>
      <c r="E1769" t="s">
        <v>64</v>
      </c>
      <c r="F1769" s="2">
        <v>43543</v>
      </c>
      <c r="G1769" s="2">
        <v>43788</v>
      </c>
      <c r="H1769" t="s">
        <v>25916</v>
      </c>
      <c r="J1769" t="s">
        <v>25917</v>
      </c>
      <c r="K1769" t="s">
        <v>25918</v>
      </c>
      <c r="L1769" t="s">
        <v>1335</v>
      </c>
      <c r="M1769" t="s">
        <v>105</v>
      </c>
      <c r="N1769">
        <v>77080</v>
      </c>
      <c r="O1769" t="s">
        <v>70</v>
      </c>
      <c r="Q1769" t="s">
        <v>25919</v>
      </c>
      <c r="S1769" t="s">
        <v>72</v>
      </c>
      <c r="T1769" t="s">
        <v>5156</v>
      </c>
      <c r="U1769" t="s">
        <v>5157</v>
      </c>
      <c r="V1769" t="s">
        <v>5158</v>
      </c>
      <c r="W1769" t="s">
        <v>105</v>
      </c>
      <c r="X1769" t="s">
        <v>280</v>
      </c>
      <c r="Y1769" t="str">
        <f>"35-3022"</f>
        <v>35-3022</v>
      </c>
      <c r="Z1769" t="s">
        <v>280</v>
      </c>
      <c r="AA1769">
        <v>713990</v>
      </c>
      <c r="AB1769">
        <v>24</v>
      </c>
      <c r="AC1769">
        <v>24</v>
      </c>
      <c r="AD1769" t="s">
        <v>79</v>
      </c>
      <c r="AE1769" t="s">
        <v>80</v>
      </c>
      <c r="AF1769">
        <v>40</v>
      </c>
      <c r="AG1769" s="4">
        <v>0.54166666666666663</v>
      </c>
      <c r="AH1769" s="4">
        <v>0.91666666666666663</v>
      </c>
      <c r="AI1769" s="5">
        <v>334.8</v>
      </c>
      <c r="AJ1769">
        <v>0</v>
      </c>
      <c r="AK1769">
        <v>0</v>
      </c>
      <c r="AL1769" t="s">
        <v>81</v>
      </c>
      <c r="AM1769" t="s">
        <v>82</v>
      </c>
      <c r="AO1769" t="s">
        <v>83</v>
      </c>
      <c r="AR1769" t="s">
        <v>82</v>
      </c>
      <c r="AT1769" t="s">
        <v>82</v>
      </c>
      <c r="AW1769" t="s">
        <v>82</v>
      </c>
      <c r="AY1769" t="s">
        <v>3291</v>
      </c>
      <c r="AZ1769" t="s">
        <v>5318</v>
      </c>
      <c r="BA1769" t="s">
        <v>105</v>
      </c>
      <c r="BB1769">
        <v>77080</v>
      </c>
      <c r="BC1769" t="s">
        <v>79</v>
      </c>
      <c r="BH1769" t="s">
        <v>25920</v>
      </c>
      <c r="BI1769" t="s">
        <v>25921</v>
      </c>
      <c r="BJ1769">
        <v>814490846</v>
      </c>
    </row>
    <row r="1770" spans="1:62" x14ac:dyDescent="0.25">
      <c r="A1770" t="s">
        <v>27927</v>
      </c>
      <c r="B1770" s="2">
        <v>43493</v>
      </c>
      <c r="C1770" t="s">
        <v>63</v>
      </c>
      <c r="D1770" s="3">
        <v>43472.3773525</v>
      </c>
      <c r="E1770" t="s">
        <v>64</v>
      </c>
      <c r="F1770" s="2">
        <v>43556</v>
      </c>
      <c r="G1770" s="2">
        <v>43784</v>
      </c>
      <c r="H1770" t="s">
        <v>7670</v>
      </c>
      <c r="J1770" t="s">
        <v>7671</v>
      </c>
      <c r="K1770" t="s">
        <v>7672</v>
      </c>
      <c r="L1770" t="s">
        <v>7120</v>
      </c>
      <c r="M1770" t="s">
        <v>76</v>
      </c>
      <c r="N1770">
        <v>74074</v>
      </c>
      <c r="O1770" t="s">
        <v>70</v>
      </c>
      <c r="Q1770" t="s">
        <v>7673</v>
      </c>
      <c r="S1770" t="s">
        <v>82</v>
      </c>
      <c r="U1770" t="s">
        <v>92</v>
      </c>
      <c r="X1770" t="s">
        <v>7122</v>
      </c>
      <c r="Y1770" t="str">
        <f>"37-3011"</f>
        <v>37-3011</v>
      </c>
      <c r="Z1770" t="s">
        <v>94</v>
      </c>
      <c r="AA1770">
        <v>561730</v>
      </c>
      <c r="AB1770">
        <v>17</v>
      </c>
      <c r="AC1770">
        <v>17</v>
      </c>
      <c r="AD1770" t="s">
        <v>79</v>
      </c>
      <c r="AE1770" t="s">
        <v>80</v>
      </c>
      <c r="AF1770">
        <v>40</v>
      </c>
      <c r="AG1770" s="4">
        <v>0.3125</v>
      </c>
      <c r="AH1770" s="4">
        <v>0.72916666666666663</v>
      </c>
      <c r="AI1770" s="5">
        <v>11.9</v>
      </c>
      <c r="AJ1770">
        <v>17.850000000000001</v>
      </c>
      <c r="AK1770">
        <v>17.850000000000001</v>
      </c>
      <c r="AL1770" t="s">
        <v>81</v>
      </c>
      <c r="AM1770" t="s">
        <v>82</v>
      </c>
      <c r="AO1770" t="s">
        <v>83</v>
      </c>
      <c r="AR1770" t="s">
        <v>82</v>
      </c>
      <c r="AT1770" t="s">
        <v>82</v>
      </c>
      <c r="AW1770" t="s">
        <v>82</v>
      </c>
      <c r="AY1770" t="s">
        <v>7674</v>
      </c>
      <c r="AZ1770" t="s">
        <v>7675</v>
      </c>
      <c r="BA1770" t="s">
        <v>76</v>
      </c>
      <c r="BB1770">
        <v>74074</v>
      </c>
      <c r="BC1770" t="s">
        <v>79</v>
      </c>
      <c r="BH1770" t="s">
        <v>7676</v>
      </c>
      <c r="BJ1770">
        <v>450502028</v>
      </c>
    </row>
    <row r="1771" spans="1:62" x14ac:dyDescent="0.25">
      <c r="A1771" t="s">
        <v>30492</v>
      </c>
      <c r="B1771" s="2">
        <v>43493</v>
      </c>
      <c r="C1771" t="s">
        <v>63</v>
      </c>
      <c r="D1771" s="3">
        <v>43472.377220729169</v>
      </c>
      <c r="E1771" t="s">
        <v>64</v>
      </c>
      <c r="F1771" s="2">
        <v>43556</v>
      </c>
      <c r="G1771" s="2">
        <v>43753</v>
      </c>
      <c r="H1771" t="s">
        <v>30493</v>
      </c>
      <c r="I1771" t="s">
        <v>30494</v>
      </c>
      <c r="J1771" t="s">
        <v>30495</v>
      </c>
      <c r="K1771" t="s">
        <v>67</v>
      </c>
      <c r="L1771" t="s">
        <v>30496</v>
      </c>
      <c r="M1771" t="s">
        <v>226</v>
      </c>
      <c r="N1771">
        <v>49683</v>
      </c>
      <c r="O1771" t="s">
        <v>70</v>
      </c>
      <c r="P1771" t="s">
        <v>67</v>
      </c>
      <c r="Q1771" t="s">
        <v>30497</v>
      </c>
      <c r="S1771" t="s">
        <v>72</v>
      </c>
      <c r="T1771" t="s">
        <v>30498</v>
      </c>
      <c r="U1771" t="s">
        <v>30499</v>
      </c>
      <c r="V1771" t="s">
        <v>8834</v>
      </c>
      <c r="W1771" t="s">
        <v>226</v>
      </c>
      <c r="X1771" t="s">
        <v>1427</v>
      </c>
      <c r="Y1771" t="str">
        <f>"37-2012"</f>
        <v>37-2012</v>
      </c>
      <c r="Z1771" t="s">
        <v>373</v>
      </c>
      <c r="AA1771">
        <v>721110</v>
      </c>
      <c r="AB1771">
        <v>10</v>
      </c>
      <c r="AC1771">
        <v>10</v>
      </c>
      <c r="AD1771" t="s">
        <v>79</v>
      </c>
      <c r="AE1771" t="s">
        <v>95</v>
      </c>
      <c r="AF1771">
        <v>35</v>
      </c>
      <c r="AG1771" s="4">
        <v>0.375</v>
      </c>
      <c r="AH1771" s="4">
        <v>0.70833333333333337</v>
      </c>
      <c r="AI1771" s="5">
        <v>10.53</v>
      </c>
      <c r="AJ1771">
        <v>15.8</v>
      </c>
      <c r="AL1771" t="s">
        <v>81</v>
      </c>
      <c r="AM1771" t="s">
        <v>82</v>
      </c>
      <c r="AO1771" t="s">
        <v>83</v>
      </c>
      <c r="AP1771" t="s">
        <v>67</v>
      </c>
      <c r="AQ1771" t="s">
        <v>67</v>
      </c>
      <c r="AR1771" t="s">
        <v>82</v>
      </c>
      <c r="AT1771" t="s">
        <v>82</v>
      </c>
      <c r="AW1771" t="s">
        <v>82</v>
      </c>
      <c r="AY1771" t="s">
        <v>30496</v>
      </c>
      <c r="AZ1771" t="s">
        <v>24379</v>
      </c>
      <c r="BA1771" t="s">
        <v>226</v>
      </c>
      <c r="BB1771">
        <v>49683</v>
      </c>
      <c r="BC1771" t="s">
        <v>87</v>
      </c>
      <c r="BH1771" t="s">
        <v>30495</v>
      </c>
      <c r="BI1771" t="s">
        <v>67</v>
      </c>
      <c r="BJ1771">
        <v>381819511</v>
      </c>
    </row>
    <row r="1772" spans="1:62" x14ac:dyDescent="0.25">
      <c r="A1772" t="s">
        <v>31140</v>
      </c>
      <c r="B1772" s="2">
        <v>43493</v>
      </c>
      <c r="C1772" t="s">
        <v>63</v>
      </c>
      <c r="D1772" s="3">
        <v>43472.378634039349</v>
      </c>
      <c r="E1772" t="s">
        <v>117</v>
      </c>
      <c r="H1772" t="s">
        <v>1726</v>
      </c>
      <c r="J1772" t="s">
        <v>1678</v>
      </c>
      <c r="L1772" t="s">
        <v>982</v>
      </c>
      <c r="M1772" t="s">
        <v>714</v>
      </c>
      <c r="N1772">
        <v>78362</v>
      </c>
      <c r="O1772" t="s">
        <v>70</v>
      </c>
      <c r="Q1772" t="s">
        <v>31141</v>
      </c>
      <c r="S1772" t="s">
        <v>82</v>
      </c>
      <c r="U1772" t="s">
        <v>92</v>
      </c>
      <c r="X1772" t="s">
        <v>8103</v>
      </c>
      <c r="Y1772" t="str">
        <f>"47-3015"</f>
        <v>47-3015</v>
      </c>
      <c r="Z1772" t="s">
        <v>3727</v>
      </c>
      <c r="AA1772">
        <v>238220</v>
      </c>
      <c r="AB1772">
        <v>57</v>
      </c>
      <c r="AD1772" t="s">
        <v>79</v>
      </c>
      <c r="AE1772" t="s">
        <v>95</v>
      </c>
      <c r="AF1772">
        <v>40</v>
      </c>
      <c r="AG1772" s="4">
        <v>0.29166666666666669</v>
      </c>
      <c r="AH1772" s="4">
        <v>0.70833333333333337</v>
      </c>
      <c r="AI1772" s="5">
        <v>17.75</v>
      </c>
      <c r="AJ1772">
        <v>26.63</v>
      </c>
      <c r="AL1772" t="s">
        <v>81</v>
      </c>
      <c r="AM1772" t="s">
        <v>82</v>
      </c>
      <c r="AO1772" t="s">
        <v>83</v>
      </c>
      <c r="AR1772" t="s">
        <v>82</v>
      </c>
      <c r="AT1772" t="s">
        <v>82</v>
      </c>
      <c r="AW1772" t="s">
        <v>82</v>
      </c>
      <c r="AY1772" t="s">
        <v>4935</v>
      </c>
      <c r="AZ1772" t="s">
        <v>4935</v>
      </c>
      <c r="BA1772" t="s">
        <v>105</v>
      </c>
      <c r="BB1772">
        <v>77554</v>
      </c>
      <c r="BC1772" t="s">
        <v>87</v>
      </c>
      <c r="BH1772" t="s">
        <v>31142</v>
      </c>
      <c r="BJ1772">
        <v>260258071</v>
      </c>
    </row>
    <row r="1773" spans="1:62" x14ac:dyDescent="0.25">
      <c r="A1773" t="s">
        <v>31652</v>
      </c>
      <c r="B1773" s="2">
        <v>43493</v>
      </c>
      <c r="C1773" t="s">
        <v>63</v>
      </c>
      <c r="D1773" s="3">
        <v>43472.377543738425</v>
      </c>
      <c r="E1773" t="s">
        <v>64</v>
      </c>
      <c r="F1773" s="2">
        <v>43556</v>
      </c>
      <c r="G1773" s="2">
        <v>43769</v>
      </c>
      <c r="H1773" t="s">
        <v>31653</v>
      </c>
      <c r="I1773" t="s">
        <v>31654</v>
      </c>
      <c r="J1773" t="s">
        <v>31655</v>
      </c>
      <c r="L1773" t="s">
        <v>11447</v>
      </c>
      <c r="M1773" t="s">
        <v>774</v>
      </c>
      <c r="N1773">
        <v>80517</v>
      </c>
      <c r="O1773" t="s">
        <v>70</v>
      </c>
      <c r="Q1773" t="s">
        <v>31656</v>
      </c>
      <c r="S1773" t="s">
        <v>72</v>
      </c>
      <c r="T1773" t="s">
        <v>31657</v>
      </c>
      <c r="U1773" t="s">
        <v>31658</v>
      </c>
      <c r="V1773" t="s">
        <v>24491</v>
      </c>
      <c r="W1773" t="s">
        <v>278</v>
      </c>
      <c r="X1773" t="s">
        <v>1427</v>
      </c>
      <c r="Y1773" t="str">
        <f>"37-2012"</f>
        <v>37-2012</v>
      </c>
      <c r="Z1773" t="s">
        <v>373</v>
      </c>
      <c r="AA1773">
        <v>721110</v>
      </c>
      <c r="AB1773">
        <v>20</v>
      </c>
      <c r="AC1773">
        <v>20</v>
      </c>
      <c r="AD1773" t="s">
        <v>79</v>
      </c>
      <c r="AE1773" t="s">
        <v>95</v>
      </c>
      <c r="AF1773">
        <v>35</v>
      </c>
      <c r="AG1773" s="4">
        <v>0.35416666666666669</v>
      </c>
      <c r="AH1773" s="4">
        <v>0.70833333333333337</v>
      </c>
      <c r="AI1773" s="6">
        <v>12</v>
      </c>
      <c r="AJ1773">
        <v>18</v>
      </c>
      <c r="AL1773" t="s">
        <v>81</v>
      </c>
      <c r="AM1773" t="s">
        <v>82</v>
      </c>
      <c r="AO1773" t="s">
        <v>83</v>
      </c>
      <c r="AP1773" t="s">
        <v>67</v>
      </c>
      <c r="AQ1773" t="s">
        <v>67</v>
      </c>
      <c r="AR1773" t="s">
        <v>82</v>
      </c>
      <c r="AT1773" t="s">
        <v>82</v>
      </c>
      <c r="AW1773" t="s">
        <v>82</v>
      </c>
      <c r="AY1773" t="s">
        <v>11447</v>
      </c>
      <c r="AZ1773" t="s">
        <v>3399</v>
      </c>
      <c r="BA1773" t="s">
        <v>774</v>
      </c>
      <c r="BB1773">
        <v>80517</v>
      </c>
      <c r="BC1773" t="s">
        <v>87</v>
      </c>
      <c r="BH1773" t="s">
        <v>31655</v>
      </c>
      <c r="BJ1773">
        <v>770611087</v>
      </c>
    </row>
    <row r="1774" spans="1:62" x14ac:dyDescent="0.25">
      <c r="A1774" t="s">
        <v>31858</v>
      </c>
      <c r="B1774" s="2">
        <v>43493</v>
      </c>
      <c r="C1774" t="s">
        <v>63</v>
      </c>
      <c r="D1774" s="3">
        <v>43472.3772212037</v>
      </c>
      <c r="E1774" t="s">
        <v>64</v>
      </c>
      <c r="F1774" s="2">
        <v>43556</v>
      </c>
      <c r="G1774" s="2">
        <v>43826</v>
      </c>
      <c r="H1774" t="s">
        <v>31679</v>
      </c>
      <c r="J1774" t="s">
        <v>31680</v>
      </c>
      <c r="L1774" t="s">
        <v>31681</v>
      </c>
      <c r="M1774" t="s">
        <v>714</v>
      </c>
      <c r="N1774">
        <v>70582</v>
      </c>
      <c r="O1774" t="s">
        <v>70</v>
      </c>
      <c r="Q1774" t="s">
        <v>31682</v>
      </c>
      <c r="S1774" t="s">
        <v>72</v>
      </c>
      <c r="T1774" t="s">
        <v>31859</v>
      </c>
      <c r="U1774" t="s">
        <v>31860</v>
      </c>
      <c r="V1774" t="s">
        <v>20716</v>
      </c>
      <c r="W1774" t="s">
        <v>714</v>
      </c>
      <c r="X1774" t="s">
        <v>31861</v>
      </c>
      <c r="Y1774" t="str">
        <f>"49-9098"</f>
        <v>49-9098</v>
      </c>
      <c r="Z1774" t="s">
        <v>1263</v>
      </c>
      <c r="AA1774">
        <v>311311</v>
      </c>
      <c r="AB1774">
        <v>30</v>
      </c>
      <c r="AC1774">
        <v>30</v>
      </c>
      <c r="AD1774" t="s">
        <v>79</v>
      </c>
      <c r="AE1774" t="s">
        <v>80</v>
      </c>
      <c r="AF1774">
        <v>40</v>
      </c>
      <c r="AG1774" s="4">
        <v>0.3125</v>
      </c>
      <c r="AH1774" s="4">
        <v>0.6875</v>
      </c>
      <c r="AI1774" s="5">
        <v>12.03</v>
      </c>
      <c r="AJ1774">
        <v>18.05</v>
      </c>
      <c r="AL1774" t="s">
        <v>81</v>
      </c>
      <c r="AM1774" t="s">
        <v>82</v>
      </c>
      <c r="AO1774" t="s">
        <v>83</v>
      </c>
      <c r="AR1774" t="s">
        <v>82</v>
      </c>
      <c r="AT1774" t="s">
        <v>82</v>
      </c>
      <c r="AW1774" t="s">
        <v>72</v>
      </c>
      <c r="AX1774">
        <v>3</v>
      </c>
      <c r="AY1774" t="s">
        <v>31681</v>
      </c>
      <c r="AZ1774" t="s">
        <v>31684</v>
      </c>
      <c r="BA1774" t="s">
        <v>714</v>
      </c>
      <c r="BB1774">
        <v>70582</v>
      </c>
      <c r="BC1774" t="s">
        <v>87</v>
      </c>
      <c r="BH1774" t="s">
        <v>31680</v>
      </c>
      <c r="BJ1774">
        <v>720746995</v>
      </c>
    </row>
    <row r="1775" spans="1:62" x14ac:dyDescent="0.25">
      <c r="A1775" t="s">
        <v>33794</v>
      </c>
      <c r="B1775" s="2">
        <v>43493</v>
      </c>
      <c r="C1775" t="s">
        <v>63</v>
      </c>
      <c r="D1775" s="3">
        <v>43472.377527835648</v>
      </c>
      <c r="E1775" t="s">
        <v>64</v>
      </c>
      <c r="F1775" s="2">
        <v>43556</v>
      </c>
      <c r="G1775" s="2">
        <v>43799</v>
      </c>
      <c r="H1775" t="s">
        <v>12996</v>
      </c>
      <c r="J1775" t="s">
        <v>12997</v>
      </c>
      <c r="L1775" t="s">
        <v>12998</v>
      </c>
      <c r="M1775" t="s">
        <v>166</v>
      </c>
      <c r="N1775">
        <v>84660</v>
      </c>
      <c r="O1775" t="s">
        <v>70</v>
      </c>
      <c r="Q1775" t="s">
        <v>12999</v>
      </c>
      <c r="S1775" t="s">
        <v>72</v>
      </c>
      <c r="T1775" t="s">
        <v>12918</v>
      </c>
      <c r="U1775" t="s">
        <v>4627</v>
      </c>
      <c r="V1775" t="s">
        <v>4628</v>
      </c>
      <c r="W1775" t="s">
        <v>323</v>
      </c>
      <c r="X1775" t="s">
        <v>12584</v>
      </c>
      <c r="Y1775" t="str">
        <f>"37-3011"</f>
        <v>37-3011</v>
      </c>
      <c r="Z1775" t="s">
        <v>94</v>
      </c>
      <c r="AA1775">
        <v>54132</v>
      </c>
      <c r="AB1775">
        <v>15</v>
      </c>
      <c r="AC1775">
        <v>15</v>
      </c>
      <c r="AD1775" t="s">
        <v>79</v>
      </c>
      <c r="AE1775" t="s">
        <v>95</v>
      </c>
      <c r="AF1775">
        <v>40</v>
      </c>
      <c r="AG1775" s="4">
        <v>0.3125</v>
      </c>
      <c r="AH1775" s="4">
        <v>0.66666666666666663</v>
      </c>
      <c r="AI1775" s="5">
        <v>13.52</v>
      </c>
      <c r="AJ1775">
        <v>20.28</v>
      </c>
      <c r="AL1775" t="s">
        <v>81</v>
      </c>
      <c r="AM1775" t="s">
        <v>82</v>
      </c>
      <c r="AO1775" t="s">
        <v>83</v>
      </c>
      <c r="AR1775" t="s">
        <v>82</v>
      </c>
      <c r="AT1775" t="s">
        <v>82</v>
      </c>
      <c r="AW1775" t="s">
        <v>72</v>
      </c>
      <c r="AX1775">
        <v>2</v>
      </c>
      <c r="AY1775" t="s">
        <v>12998</v>
      </c>
      <c r="AZ1775" t="s">
        <v>263</v>
      </c>
      <c r="BA1775" t="s">
        <v>166</v>
      </c>
      <c r="BB1775">
        <v>84660</v>
      </c>
      <c r="BC1775" t="s">
        <v>79</v>
      </c>
      <c r="BH1775" t="s">
        <v>12997</v>
      </c>
      <c r="BJ1775">
        <v>870627241</v>
      </c>
    </row>
    <row r="1776" spans="1:62" x14ac:dyDescent="0.25">
      <c r="A1776" t="s">
        <v>33814</v>
      </c>
      <c r="B1776" s="2">
        <v>43493</v>
      </c>
      <c r="C1776" t="s">
        <v>63</v>
      </c>
      <c r="D1776" s="3">
        <v>43472.37750761574</v>
      </c>
      <c r="E1776" t="s">
        <v>64</v>
      </c>
      <c r="F1776" s="2">
        <v>43556</v>
      </c>
      <c r="G1776" s="2">
        <v>43799</v>
      </c>
      <c r="H1776" t="s">
        <v>3124</v>
      </c>
      <c r="I1776" t="s">
        <v>3125</v>
      </c>
      <c r="J1776" t="s">
        <v>3126</v>
      </c>
      <c r="L1776" t="s">
        <v>3110</v>
      </c>
      <c r="M1776" t="s">
        <v>2367</v>
      </c>
      <c r="N1776">
        <v>29928</v>
      </c>
      <c r="O1776" t="s">
        <v>70</v>
      </c>
      <c r="Q1776" t="s">
        <v>3127</v>
      </c>
      <c r="S1776" t="s">
        <v>72</v>
      </c>
      <c r="T1776" t="s">
        <v>2963</v>
      </c>
      <c r="U1776" t="s">
        <v>1425</v>
      </c>
      <c r="V1776" t="s">
        <v>1426</v>
      </c>
      <c r="W1776" t="s">
        <v>105</v>
      </c>
      <c r="X1776" t="s">
        <v>3252</v>
      </c>
      <c r="Y1776" t="str">
        <f>"35-9011"</f>
        <v>35-9011</v>
      </c>
      <c r="Z1776" t="s">
        <v>1925</v>
      </c>
      <c r="AA1776">
        <v>721110</v>
      </c>
      <c r="AB1776">
        <v>5</v>
      </c>
      <c r="AC1776">
        <v>5</v>
      </c>
      <c r="AD1776" t="s">
        <v>79</v>
      </c>
      <c r="AE1776" t="s">
        <v>95</v>
      </c>
      <c r="AF1776">
        <v>35</v>
      </c>
      <c r="AG1776" s="4">
        <v>0.25</v>
      </c>
      <c r="AH1776" s="4">
        <v>0.60416666666666663</v>
      </c>
      <c r="AI1776" s="5">
        <v>9.61</v>
      </c>
      <c r="AJ1776">
        <v>14.42</v>
      </c>
      <c r="AL1776" t="s">
        <v>81</v>
      </c>
      <c r="AM1776" t="s">
        <v>82</v>
      </c>
      <c r="AO1776" t="s">
        <v>83</v>
      </c>
      <c r="AR1776" t="s">
        <v>82</v>
      </c>
      <c r="AT1776" t="s">
        <v>82</v>
      </c>
      <c r="AW1776" t="s">
        <v>72</v>
      </c>
      <c r="AX1776">
        <v>1</v>
      </c>
      <c r="AY1776" t="s">
        <v>3110</v>
      </c>
      <c r="AZ1776" t="s">
        <v>3130</v>
      </c>
      <c r="BA1776" t="s">
        <v>2367</v>
      </c>
      <c r="BB1776">
        <v>29928</v>
      </c>
      <c r="BC1776" t="s">
        <v>87</v>
      </c>
      <c r="BH1776" t="s">
        <v>3126</v>
      </c>
      <c r="BJ1776">
        <v>570744063</v>
      </c>
    </row>
    <row r="1777" spans="1:62" x14ac:dyDescent="0.25">
      <c r="A1777" t="s">
        <v>34042</v>
      </c>
      <c r="B1777" s="2">
        <v>43493</v>
      </c>
      <c r="C1777" t="s">
        <v>63</v>
      </c>
      <c r="D1777" s="3">
        <v>43472.377387974535</v>
      </c>
      <c r="E1777" t="s">
        <v>64</v>
      </c>
      <c r="F1777" s="2">
        <v>43556</v>
      </c>
      <c r="G1777" s="2">
        <v>43770</v>
      </c>
      <c r="H1777" t="s">
        <v>4543</v>
      </c>
      <c r="I1777" t="s">
        <v>4544</v>
      </c>
      <c r="J1777" t="s">
        <v>4545</v>
      </c>
      <c r="L1777" t="s">
        <v>738</v>
      </c>
      <c r="M1777" t="s">
        <v>105</v>
      </c>
      <c r="N1777">
        <v>78746</v>
      </c>
      <c r="O1777" t="s">
        <v>70</v>
      </c>
      <c r="Q1777" t="s">
        <v>4546</v>
      </c>
      <c r="S1777" t="s">
        <v>72</v>
      </c>
      <c r="T1777" t="s">
        <v>878</v>
      </c>
      <c r="U1777" t="s">
        <v>2878</v>
      </c>
      <c r="V1777" t="s">
        <v>2620</v>
      </c>
      <c r="W1777" t="s">
        <v>881</v>
      </c>
      <c r="X1777" t="s">
        <v>106</v>
      </c>
      <c r="Y1777" t="str">
        <f>"37-3011"</f>
        <v>37-3011</v>
      </c>
      <c r="Z1777" t="s">
        <v>94</v>
      </c>
      <c r="AA1777">
        <v>561730</v>
      </c>
      <c r="AB1777">
        <v>14</v>
      </c>
      <c r="AC1777">
        <v>14</v>
      </c>
      <c r="AD1777" t="s">
        <v>79</v>
      </c>
      <c r="AE1777" t="s">
        <v>95</v>
      </c>
      <c r="AF1777">
        <v>40</v>
      </c>
      <c r="AG1777" s="4">
        <v>0.25</v>
      </c>
      <c r="AH1777" s="4">
        <v>0.75</v>
      </c>
      <c r="AI1777" s="5">
        <v>13.91</v>
      </c>
      <c r="AJ1777">
        <v>20.87</v>
      </c>
      <c r="AK1777">
        <v>28.37</v>
      </c>
      <c r="AL1777" t="s">
        <v>81</v>
      </c>
      <c r="AM1777" t="s">
        <v>82</v>
      </c>
      <c r="AO1777" t="s">
        <v>83</v>
      </c>
      <c r="AR1777" t="s">
        <v>82</v>
      </c>
      <c r="AT1777" t="s">
        <v>82</v>
      </c>
      <c r="AW1777" t="s">
        <v>72</v>
      </c>
      <c r="AX1777">
        <v>3</v>
      </c>
      <c r="AY1777" t="s">
        <v>738</v>
      </c>
      <c r="AZ1777" t="s">
        <v>4547</v>
      </c>
      <c r="BA1777" t="s">
        <v>105</v>
      </c>
      <c r="BB1777">
        <v>78754</v>
      </c>
      <c r="BC1777" t="s">
        <v>79</v>
      </c>
      <c r="BH1777" t="s">
        <v>4548</v>
      </c>
      <c r="BJ1777">
        <v>900778059</v>
      </c>
    </row>
    <row r="1778" spans="1:62" x14ac:dyDescent="0.25">
      <c r="A1778" t="s">
        <v>34727</v>
      </c>
      <c r="B1778" s="2">
        <v>43493</v>
      </c>
      <c r="C1778" t="s">
        <v>63</v>
      </c>
      <c r="D1778" s="3">
        <v>43469.371661631943</v>
      </c>
      <c r="E1778" t="s">
        <v>64</v>
      </c>
      <c r="F1778" s="2">
        <v>43556</v>
      </c>
      <c r="G1778" s="2">
        <v>43799</v>
      </c>
      <c r="H1778" t="s">
        <v>34728</v>
      </c>
      <c r="I1778" t="s">
        <v>34729</v>
      </c>
      <c r="J1778" t="s">
        <v>34730</v>
      </c>
      <c r="L1778" t="s">
        <v>34731</v>
      </c>
      <c r="M1778" t="s">
        <v>105</v>
      </c>
      <c r="N1778">
        <v>77650</v>
      </c>
      <c r="O1778" t="s">
        <v>70</v>
      </c>
      <c r="Q1778" t="s">
        <v>34732</v>
      </c>
      <c r="S1778" t="s">
        <v>82</v>
      </c>
      <c r="U1778" t="s">
        <v>92</v>
      </c>
      <c r="X1778" t="s">
        <v>34733</v>
      </c>
      <c r="Y1778" t="str">
        <f>"35-2021"</f>
        <v>35-2021</v>
      </c>
      <c r="Z1778" t="s">
        <v>221</v>
      </c>
      <c r="AA1778">
        <v>722511</v>
      </c>
      <c r="AB1778">
        <v>6</v>
      </c>
      <c r="AC1778">
        <v>6</v>
      </c>
      <c r="AD1778" t="s">
        <v>79</v>
      </c>
      <c r="AE1778" t="s">
        <v>95</v>
      </c>
      <c r="AF1778">
        <v>40</v>
      </c>
      <c r="AG1778" s="4">
        <v>0.45833333333333331</v>
      </c>
      <c r="AH1778" s="4">
        <v>0.91666666666666663</v>
      </c>
      <c r="AI1778" s="5">
        <v>11.38</v>
      </c>
      <c r="AJ1778">
        <v>17.07</v>
      </c>
      <c r="AM1778" t="s">
        <v>82</v>
      </c>
      <c r="AO1778" t="s">
        <v>83</v>
      </c>
      <c r="AR1778" t="s">
        <v>82</v>
      </c>
      <c r="AT1778" t="s">
        <v>82</v>
      </c>
      <c r="AW1778" t="s">
        <v>82</v>
      </c>
      <c r="AY1778" t="s">
        <v>34731</v>
      </c>
      <c r="AZ1778" t="s">
        <v>4935</v>
      </c>
      <c r="BA1778" t="s">
        <v>105</v>
      </c>
      <c r="BB1778">
        <v>77650</v>
      </c>
      <c r="BC1778" t="s">
        <v>87</v>
      </c>
      <c r="BD1778" t="s">
        <v>34734</v>
      </c>
      <c r="BE1778" t="s">
        <v>34735</v>
      </c>
      <c r="BH1778" t="s">
        <v>34730</v>
      </c>
      <c r="BJ1778">
        <v>320331048</v>
      </c>
    </row>
    <row r="1779" spans="1:62" x14ac:dyDescent="0.25">
      <c r="A1779" t="s">
        <v>34862</v>
      </c>
      <c r="B1779" s="2">
        <v>43493</v>
      </c>
      <c r="C1779" t="s">
        <v>63</v>
      </c>
      <c r="D1779" s="3">
        <v>43469.526509571762</v>
      </c>
      <c r="E1779" t="s">
        <v>117</v>
      </c>
      <c r="H1779" t="s">
        <v>34863</v>
      </c>
      <c r="J1779" t="s">
        <v>34864</v>
      </c>
      <c r="L1779" t="s">
        <v>5226</v>
      </c>
      <c r="M1779" t="s">
        <v>197</v>
      </c>
      <c r="N1779">
        <v>50320</v>
      </c>
      <c r="O1779" t="s">
        <v>70</v>
      </c>
      <c r="Q1779" t="s">
        <v>34865</v>
      </c>
      <c r="S1779" t="s">
        <v>72</v>
      </c>
      <c r="T1779" t="s">
        <v>194</v>
      </c>
      <c r="U1779" t="s">
        <v>12045</v>
      </c>
      <c r="V1779" t="s">
        <v>12046</v>
      </c>
      <c r="W1779" t="s">
        <v>197</v>
      </c>
      <c r="X1779" t="s">
        <v>1540</v>
      </c>
      <c r="Y1779" t="str">
        <f>"47-3012"</f>
        <v>47-3012</v>
      </c>
      <c r="Z1779" t="s">
        <v>1540</v>
      </c>
      <c r="AA1779">
        <v>238110</v>
      </c>
      <c r="AB1779">
        <v>15</v>
      </c>
      <c r="AD1779" t="s">
        <v>79</v>
      </c>
      <c r="AE1779" t="s">
        <v>95</v>
      </c>
      <c r="AF1779">
        <v>40</v>
      </c>
      <c r="AG1779" s="4">
        <v>0.29166666666666669</v>
      </c>
      <c r="AH1779" s="4">
        <v>0.79166666666666663</v>
      </c>
      <c r="AI1779" s="5">
        <v>13.61</v>
      </c>
      <c r="AJ1779">
        <v>20.420000000000002</v>
      </c>
      <c r="AL1779" t="s">
        <v>81</v>
      </c>
      <c r="AM1779" t="s">
        <v>82</v>
      </c>
      <c r="AO1779" t="s">
        <v>83</v>
      </c>
      <c r="AR1779" t="s">
        <v>82</v>
      </c>
      <c r="AT1779" t="s">
        <v>82</v>
      </c>
      <c r="AW1779" t="s">
        <v>72</v>
      </c>
      <c r="AX1779">
        <v>1</v>
      </c>
      <c r="AY1779" t="s">
        <v>5226</v>
      </c>
      <c r="AZ1779" t="s">
        <v>1047</v>
      </c>
      <c r="BA1779" t="s">
        <v>197</v>
      </c>
      <c r="BB1779">
        <v>50320</v>
      </c>
      <c r="BC1779" t="s">
        <v>79</v>
      </c>
      <c r="BH1779" t="s">
        <v>34864</v>
      </c>
      <c r="BJ1779">
        <v>452664272</v>
      </c>
    </row>
    <row r="1780" spans="1:62" x14ac:dyDescent="0.25">
      <c r="A1780" t="s">
        <v>732</v>
      </c>
      <c r="B1780" s="2">
        <v>43494</v>
      </c>
      <c r="C1780" t="s">
        <v>63</v>
      </c>
      <c r="D1780" s="3">
        <v>43472.377509594909</v>
      </c>
      <c r="E1780" t="s">
        <v>64</v>
      </c>
      <c r="F1780" s="2">
        <v>43556</v>
      </c>
      <c r="G1780" s="2">
        <v>43777</v>
      </c>
      <c r="H1780" t="s">
        <v>733</v>
      </c>
      <c r="J1780" t="s">
        <v>734</v>
      </c>
      <c r="K1780" t="s">
        <v>683</v>
      </c>
      <c r="L1780" t="s">
        <v>735</v>
      </c>
      <c r="M1780" t="s">
        <v>192</v>
      </c>
      <c r="N1780">
        <v>55432</v>
      </c>
      <c r="O1780" t="s">
        <v>70</v>
      </c>
      <c r="P1780" t="s">
        <v>683</v>
      </c>
      <c r="Q1780" t="s">
        <v>736</v>
      </c>
      <c r="S1780" t="s">
        <v>72</v>
      </c>
      <c r="T1780" t="s">
        <v>673</v>
      </c>
      <c r="U1780" t="s">
        <v>674</v>
      </c>
      <c r="V1780" t="s">
        <v>675</v>
      </c>
      <c r="W1780" t="s">
        <v>136</v>
      </c>
      <c r="X1780" t="s">
        <v>737</v>
      </c>
      <c r="Y1780" t="str">
        <f>"35-3022"</f>
        <v>35-3022</v>
      </c>
      <c r="Z1780" t="s">
        <v>280</v>
      </c>
      <c r="AA1780">
        <v>722330</v>
      </c>
      <c r="AB1780">
        <v>15</v>
      </c>
      <c r="AC1780">
        <v>15</v>
      </c>
      <c r="AD1780" t="s">
        <v>79</v>
      </c>
      <c r="AE1780" t="s">
        <v>80</v>
      </c>
      <c r="AF1780">
        <v>35</v>
      </c>
      <c r="AG1780" s="4">
        <v>0.66666666666666663</v>
      </c>
      <c r="AH1780" s="4">
        <v>0.95833333333333337</v>
      </c>
      <c r="AI1780" s="5">
        <v>8.7899999999999991</v>
      </c>
      <c r="AJ1780">
        <v>13.19</v>
      </c>
      <c r="AK1780">
        <v>19.07</v>
      </c>
      <c r="AL1780" t="s">
        <v>81</v>
      </c>
      <c r="AM1780" t="s">
        <v>82</v>
      </c>
      <c r="AO1780" t="s">
        <v>83</v>
      </c>
      <c r="AP1780" t="s">
        <v>683</v>
      </c>
      <c r="AQ1780" t="s">
        <v>683</v>
      </c>
      <c r="AR1780" t="s">
        <v>82</v>
      </c>
      <c r="AT1780" t="s">
        <v>82</v>
      </c>
      <c r="AW1780" t="s">
        <v>82</v>
      </c>
      <c r="AY1780" t="s">
        <v>738</v>
      </c>
      <c r="AZ1780" t="s">
        <v>739</v>
      </c>
      <c r="BA1780" t="s">
        <v>192</v>
      </c>
      <c r="BB1780">
        <v>55912</v>
      </c>
      <c r="BC1780" t="s">
        <v>79</v>
      </c>
      <c r="BH1780" t="s">
        <v>740</v>
      </c>
      <c r="BJ1780">
        <v>464549843</v>
      </c>
    </row>
    <row r="1781" spans="1:62" x14ac:dyDescent="0.25">
      <c r="A1781" t="s">
        <v>5753</v>
      </c>
      <c r="B1781" s="2">
        <v>43494</v>
      </c>
      <c r="C1781" t="s">
        <v>63</v>
      </c>
      <c r="D1781" s="3">
        <v>43472.377540023146</v>
      </c>
      <c r="E1781" t="s">
        <v>64</v>
      </c>
      <c r="F1781" s="2">
        <v>43556</v>
      </c>
      <c r="G1781" s="2">
        <v>43799</v>
      </c>
      <c r="H1781" t="s">
        <v>5754</v>
      </c>
      <c r="I1781" t="s">
        <v>5755</v>
      </c>
      <c r="J1781" t="s">
        <v>5756</v>
      </c>
      <c r="L1781" t="s">
        <v>5757</v>
      </c>
      <c r="M1781" t="s">
        <v>105</v>
      </c>
      <c r="N1781">
        <v>78413</v>
      </c>
      <c r="O1781" t="s">
        <v>70</v>
      </c>
      <c r="Q1781" t="s">
        <v>5758</v>
      </c>
      <c r="S1781" t="s">
        <v>72</v>
      </c>
      <c r="T1781" t="s">
        <v>5759</v>
      </c>
      <c r="U1781" t="s">
        <v>5760</v>
      </c>
      <c r="V1781" t="s">
        <v>1335</v>
      </c>
      <c r="W1781" t="s">
        <v>105</v>
      </c>
      <c r="X1781" t="s">
        <v>5761</v>
      </c>
      <c r="Y1781" t="str">
        <f>"47-2141"</f>
        <v>47-2141</v>
      </c>
      <c r="Z1781" t="s">
        <v>1722</v>
      </c>
      <c r="AA1781">
        <v>238320</v>
      </c>
      <c r="AB1781">
        <v>6</v>
      </c>
      <c r="AC1781">
        <v>6</v>
      </c>
      <c r="AD1781" t="s">
        <v>79</v>
      </c>
      <c r="AE1781" t="s">
        <v>80</v>
      </c>
      <c r="AF1781">
        <v>40</v>
      </c>
      <c r="AG1781" s="4">
        <v>0.33333333333333331</v>
      </c>
      <c r="AH1781" s="4">
        <v>0.70833333333333337</v>
      </c>
      <c r="AI1781" s="5">
        <v>20.59</v>
      </c>
      <c r="AJ1781">
        <v>30.89</v>
      </c>
      <c r="AL1781" t="s">
        <v>81</v>
      </c>
      <c r="AM1781" t="s">
        <v>82</v>
      </c>
      <c r="AO1781" t="s">
        <v>83</v>
      </c>
      <c r="AR1781" t="s">
        <v>82</v>
      </c>
      <c r="AT1781" t="s">
        <v>82</v>
      </c>
      <c r="AW1781" t="s">
        <v>82</v>
      </c>
      <c r="AY1781" t="s">
        <v>5757</v>
      </c>
      <c r="AZ1781" t="s">
        <v>2129</v>
      </c>
      <c r="BA1781" t="s">
        <v>105</v>
      </c>
      <c r="BB1781">
        <v>78413</v>
      </c>
      <c r="BC1781" t="s">
        <v>79</v>
      </c>
      <c r="BH1781" t="s">
        <v>5756</v>
      </c>
      <c r="BJ1781">
        <v>473891083</v>
      </c>
    </row>
    <row r="1782" spans="1:62" x14ac:dyDescent="0.25">
      <c r="A1782" t="s">
        <v>7947</v>
      </c>
      <c r="B1782" s="2">
        <v>43494</v>
      </c>
      <c r="C1782" t="s">
        <v>63</v>
      </c>
      <c r="D1782" s="3">
        <v>43472.377322141205</v>
      </c>
      <c r="E1782" t="s">
        <v>64</v>
      </c>
      <c r="F1782" s="2">
        <v>43556</v>
      </c>
      <c r="G1782" s="2">
        <v>43811</v>
      </c>
      <c r="H1782" t="s">
        <v>7948</v>
      </c>
      <c r="J1782" t="s">
        <v>7949</v>
      </c>
      <c r="L1782" t="s">
        <v>297</v>
      </c>
      <c r="M1782" t="s">
        <v>298</v>
      </c>
      <c r="N1782">
        <v>3907</v>
      </c>
      <c r="O1782" t="s">
        <v>70</v>
      </c>
      <c r="Q1782" t="s">
        <v>7950</v>
      </c>
      <c r="S1782" t="s">
        <v>72</v>
      </c>
      <c r="T1782" t="s">
        <v>67</v>
      </c>
      <c r="U1782" t="s">
        <v>3530</v>
      </c>
      <c r="V1782" t="s">
        <v>3531</v>
      </c>
      <c r="W1782" t="s">
        <v>232</v>
      </c>
      <c r="X1782" t="s">
        <v>93</v>
      </c>
      <c r="Y1782" t="str">
        <f>"37-3011"</f>
        <v>37-3011</v>
      </c>
      <c r="Z1782" t="s">
        <v>94</v>
      </c>
      <c r="AA1782">
        <v>56173</v>
      </c>
      <c r="AB1782">
        <v>23</v>
      </c>
      <c r="AC1782">
        <v>23</v>
      </c>
      <c r="AD1782" t="s">
        <v>79</v>
      </c>
      <c r="AE1782" t="s">
        <v>80</v>
      </c>
      <c r="AF1782">
        <v>40</v>
      </c>
      <c r="AG1782" s="4">
        <v>0.33333333333333331</v>
      </c>
      <c r="AH1782" s="4">
        <v>0.66666666666666663</v>
      </c>
      <c r="AI1782" s="5">
        <v>15.4</v>
      </c>
      <c r="AJ1782">
        <v>23.1</v>
      </c>
      <c r="AK1782">
        <v>23.1</v>
      </c>
      <c r="AL1782" t="s">
        <v>81</v>
      </c>
      <c r="AM1782" t="s">
        <v>82</v>
      </c>
      <c r="AO1782" t="s">
        <v>83</v>
      </c>
      <c r="AP1782" t="s">
        <v>662</v>
      </c>
      <c r="AQ1782" t="s">
        <v>662</v>
      </c>
      <c r="AR1782" t="s">
        <v>82</v>
      </c>
      <c r="AT1782" t="s">
        <v>82</v>
      </c>
      <c r="AW1782" t="s">
        <v>72</v>
      </c>
      <c r="AX1782">
        <v>1</v>
      </c>
      <c r="AY1782" t="s">
        <v>297</v>
      </c>
      <c r="AZ1782" t="s">
        <v>302</v>
      </c>
      <c r="BA1782" t="s">
        <v>298</v>
      </c>
      <c r="BB1782">
        <v>3907</v>
      </c>
      <c r="BC1782" t="s">
        <v>79</v>
      </c>
      <c r="BH1782" t="s">
        <v>7949</v>
      </c>
      <c r="BI1782" t="s">
        <v>67</v>
      </c>
      <c r="BJ1782">
        <v>10437827</v>
      </c>
    </row>
    <row r="1783" spans="1:62" x14ac:dyDescent="0.25">
      <c r="A1783" t="s">
        <v>9375</v>
      </c>
      <c r="B1783" s="2">
        <v>43494</v>
      </c>
      <c r="C1783" t="s">
        <v>63</v>
      </c>
      <c r="D1783" s="3">
        <v>43472.377397581018</v>
      </c>
      <c r="E1783" t="s">
        <v>64</v>
      </c>
      <c r="F1783" s="2">
        <v>43556</v>
      </c>
      <c r="G1783" s="2">
        <v>43799</v>
      </c>
      <c r="H1783" t="s">
        <v>9376</v>
      </c>
      <c r="J1783" t="s">
        <v>9377</v>
      </c>
      <c r="L1783" t="s">
        <v>9378</v>
      </c>
      <c r="M1783" t="s">
        <v>1246</v>
      </c>
      <c r="N1783">
        <v>63088</v>
      </c>
      <c r="O1783" t="s">
        <v>70</v>
      </c>
      <c r="Q1783" t="s">
        <v>9379</v>
      </c>
      <c r="S1783" t="s">
        <v>72</v>
      </c>
      <c r="T1783" t="s">
        <v>3529</v>
      </c>
      <c r="U1783" t="s">
        <v>3530</v>
      </c>
      <c r="V1783" t="s">
        <v>3531</v>
      </c>
      <c r="W1783" t="s">
        <v>232</v>
      </c>
      <c r="X1783" t="s">
        <v>93</v>
      </c>
      <c r="Y1783" t="str">
        <f>"37-3011"</f>
        <v>37-3011</v>
      </c>
      <c r="Z1783" t="s">
        <v>94</v>
      </c>
      <c r="AA1783">
        <v>56173</v>
      </c>
      <c r="AB1783">
        <v>5</v>
      </c>
      <c r="AC1783">
        <v>5</v>
      </c>
      <c r="AD1783" t="s">
        <v>79</v>
      </c>
      <c r="AE1783" t="s">
        <v>80</v>
      </c>
      <c r="AF1783">
        <v>40</v>
      </c>
      <c r="AG1783" s="4">
        <v>0.33333333333333331</v>
      </c>
      <c r="AH1783" s="4">
        <v>0.66666666666666663</v>
      </c>
      <c r="AI1783" s="5">
        <v>14.52</v>
      </c>
      <c r="AJ1783">
        <v>21.78</v>
      </c>
      <c r="AK1783">
        <v>21.78</v>
      </c>
      <c r="AL1783" t="s">
        <v>81</v>
      </c>
      <c r="AM1783" t="s">
        <v>82</v>
      </c>
      <c r="AO1783" t="s">
        <v>83</v>
      </c>
      <c r="AR1783" t="s">
        <v>82</v>
      </c>
      <c r="AT1783" t="s">
        <v>82</v>
      </c>
      <c r="AW1783" t="s">
        <v>82</v>
      </c>
      <c r="AY1783" t="s">
        <v>9378</v>
      </c>
      <c r="AZ1783" t="s">
        <v>9200</v>
      </c>
      <c r="BA1783" t="s">
        <v>1246</v>
      </c>
      <c r="BB1783">
        <v>63088</v>
      </c>
      <c r="BC1783" t="s">
        <v>79</v>
      </c>
      <c r="BH1783" t="s">
        <v>9377</v>
      </c>
      <c r="BI1783" t="s">
        <v>67</v>
      </c>
      <c r="BJ1783">
        <v>454215298</v>
      </c>
    </row>
    <row r="1784" spans="1:62" x14ac:dyDescent="0.25">
      <c r="A1784" t="s">
        <v>12575</v>
      </c>
      <c r="B1784" s="2">
        <v>43494</v>
      </c>
      <c r="C1784" t="s">
        <v>63</v>
      </c>
      <c r="D1784" s="3">
        <v>43472.37724613426</v>
      </c>
      <c r="E1784" t="s">
        <v>64</v>
      </c>
      <c r="F1784" s="2">
        <v>43556</v>
      </c>
      <c r="G1784" s="2">
        <v>43814</v>
      </c>
      <c r="H1784" t="s">
        <v>12576</v>
      </c>
      <c r="I1784" t="s">
        <v>67</v>
      </c>
      <c r="J1784" t="s">
        <v>12577</v>
      </c>
      <c r="K1784" t="s">
        <v>67</v>
      </c>
      <c r="L1784" t="s">
        <v>6540</v>
      </c>
      <c r="M1784" t="s">
        <v>232</v>
      </c>
      <c r="N1784">
        <v>11968</v>
      </c>
      <c r="O1784" t="s">
        <v>70</v>
      </c>
      <c r="P1784" t="s">
        <v>67</v>
      </c>
      <c r="Q1784" t="s">
        <v>12578</v>
      </c>
      <c r="S1784" t="s">
        <v>72</v>
      </c>
      <c r="T1784" t="s">
        <v>3529</v>
      </c>
      <c r="U1784" t="s">
        <v>3530</v>
      </c>
      <c r="V1784" t="s">
        <v>3531</v>
      </c>
      <c r="W1784" t="s">
        <v>232</v>
      </c>
      <c r="X1784" t="s">
        <v>93</v>
      </c>
      <c r="Y1784" t="str">
        <f>"37-3011"</f>
        <v>37-3011</v>
      </c>
      <c r="Z1784" t="s">
        <v>94</v>
      </c>
      <c r="AA1784">
        <v>561730</v>
      </c>
      <c r="AB1784">
        <v>21</v>
      </c>
      <c r="AC1784">
        <v>21</v>
      </c>
      <c r="AD1784" t="s">
        <v>79</v>
      </c>
      <c r="AE1784" t="s">
        <v>80</v>
      </c>
      <c r="AF1784">
        <v>40</v>
      </c>
      <c r="AG1784" s="4">
        <v>0.33333333333333331</v>
      </c>
      <c r="AH1784" s="4">
        <v>0.66666666666666663</v>
      </c>
      <c r="AI1784" s="5">
        <v>16.350000000000001</v>
      </c>
      <c r="AJ1784">
        <v>24.53</v>
      </c>
      <c r="AK1784">
        <v>24.53</v>
      </c>
      <c r="AL1784" t="s">
        <v>81</v>
      </c>
      <c r="AM1784" t="s">
        <v>82</v>
      </c>
      <c r="AO1784" t="s">
        <v>83</v>
      </c>
      <c r="AP1784" t="s">
        <v>67</v>
      </c>
      <c r="AQ1784" t="s">
        <v>662</v>
      </c>
      <c r="AR1784" t="s">
        <v>82</v>
      </c>
      <c r="AT1784" t="s">
        <v>82</v>
      </c>
      <c r="AW1784" t="s">
        <v>72</v>
      </c>
      <c r="AX1784">
        <v>1</v>
      </c>
      <c r="AY1784" t="s">
        <v>6540</v>
      </c>
      <c r="AZ1784" t="s">
        <v>6542</v>
      </c>
      <c r="BA1784" t="s">
        <v>232</v>
      </c>
      <c r="BB1784">
        <v>11968</v>
      </c>
      <c r="BC1784" t="s">
        <v>79</v>
      </c>
      <c r="BH1784" t="s">
        <v>12577</v>
      </c>
      <c r="BI1784" t="s">
        <v>67</v>
      </c>
      <c r="BJ1784">
        <v>562519494</v>
      </c>
    </row>
    <row r="1785" spans="1:62" x14ac:dyDescent="0.25">
      <c r="A1785" t="s">
        <v>12945</v>
      </c>
      <c r="B1785" s="2">
        <v>43494</v>
      </c>
      <c r="C1785" t="s">
        <v>63</v>
      </c>
      <c r="D1785" s="3">
        <v>43472.377378506942</v>
      </c>
      <c r="E1785" t="s">
        <v>64</v>
      </c>
      <c r="F1785" s="2">
        <v>43556</v>
      </c>
      <c r="G1785" s="2">
        <v>43814</v>
      </c>
      <c r="H1785" t="s">
        <v>12946</v>
      </c>
      <c r="I1785" t="s">
        <v>67</v>
      </c>
      <c r="J1785" t="s">
        <v>12892</v>
      </c>
      <c r="K1785" t="s">
        <v>67</v>
      </c>
      <c r="L1785" t="s">
        <v>12893</v>
      </c>
      <c r="M1785" t="s">
        <v>232</v>
      </c>
      <c r="N1785">
        <v>10989</v>
      </c>
      <c r="O1785" t="s">
        <v>70</v>
      </c>
      <c r="Q1785" t="s">
        <v>12894</v>
      </c>
      <c r="S1785" t="s">
        <v>72</v>
      </c>
      <c r="T1785" t="s">
        <v>3529</v>
      </c>
      <c r="U1785" t="s">
        <v>3530</v>
      </c>
      <c r="V1785" t="s">
        <v>3531</v>
      </c>
      <c r="W1785" t="s">
        <v>232</v>
      </c>
      <c r="X1785" t="s">
        <v>93</v>
      </c>
      <c r="Y1785" t="str">
        <f>"37-3011"</f>
        <v>37-3011</v>
      </c>
      <c r="Z1785" t="s">
        <v>94</v>
      </c>
      <c r="AA1785">
        <v>561730</v>
      </c>
      <c r="AB1785">
        <v>12</v>
      </c>
      <c r="AC1785">
        <v>12</v>
      </c>
      <c r="AD1785" t="s">
        <v>79</v>
      </c>
      <c r="AE1785" t="s">
        <v>80</v>
      </c>
      <c r="AF1785">
        <v>40</v>
      </c>
      <c r="AG1785" s="4">
        <v>0.33333333333333331</v>
      </c>
      <c r="AH1785" s="4">
        <v>0.66666666666666663</v>
      </c>
      <c r="AI1785" s="5">
        <v>16.809999999999999</v>
      </c>
      <c r="AJ1785">
        <v>25.22</v>
      </c>
      <c r="AK1785">
        <v>25.22</v>
      </c>
      <c r="AL1785" t="s">
        <v>81</v>
      </c>
      <c r="AM1785" t="s">
        <v>82</v>
      </c>
      <c r="AO1785" t="s">
        <v>83</v>
      </c>
      <c r="AP1785" t="s">
        <v>67</v>
      </c>
      <c r="AQ1785" t="s">
        <v>662</v>
      </c>
      <c r="AR1785" t="s">
        <v>82</v>
      </c>
      <c r="AT1785" t="s">
        <v>82</v>
      </c>
      <c r="AW1785" t="s">
        <v>72</v>
      </c>
      <c r="AX1785">
        <v>1</v>
      </c>
      <c r="AY1785" t="s">
        <v>12893</v>
      </c>
      <c r="AZ1785" t="s">
        <v>12735</v>
      </c>
      <c r="BA1785" t="s">
        <v>232</v>
      </c>
      <c r="BB1785">
        <v>10989</v>
      </c>
      <c r="BC1785" t="s">
        <v>79</v>
      </c>
      <c r="BH1785" t="s">
        <v>12892</v>
      </c>
      <c r="BI1785" t="s">
        <v>67</v>
      </c>
      <c r="BJ1785">
        <v>134186170</v>
      </c>
    </row>
    <row r="1786" spans="1:62" x14ac:dyDescent="0.25">
      <c r="A1786" t="s">
        <v>13697</v>
      </c>
      <c r="B1786" s="2">
        <v>43494</v>
      </c>
      <c r="C1786" t="s">
        <v>63</v>
      </c>
      <c r="D1786" s="3">
        <v>43458.792648564813</v>
      </c>
      <c r="E1786" t="s">
        <v>64</v>
      </c>
      <c r="F1786" s="2">
        <v>43549</v>
      </c>
      <c r="G1786" s="2">
        <v>43799</v>
      </c>
      <c r="H1786" t="s">
        <v>13698</v>
      </c>
      <c r="J1786" t="s">
        <v>13699</v>
      </c>
      <c r="L1786" t="s">
        <v>12818</v>
      </c>
      <c r="M1786" t="s">
        <v>783</v>
      </c>
      <c r="N1786">
        <v>44139</v>
      </c>
      <c r="O1786" t="s">
        <v>70</v>
      </c>
      <c r="Q1786" t="s">
        <v>13700</v>
      </c>
      <c r="S1786" t="s">
        <v>72</v>
      </c>
      <c r="T1786" t="s">
        <v>1755</v>
      </c>
      <c r="U1786" t="s">
        <v>3891</v>
      </c>
      <c r="V1786" t="s">
        <v>3892</v>
      </c>
      <c r="W1786" t="s">
        <v>278</v>
      </c>
      <c r="X1786" t="s">
        <v>106</v>
      </c>
      <c r="Y1786" t="str">
        <f>"37-3011"</f>
        <v>37-3011</v>
      </c>
      <c r="Z1786" t="s">
        <v>94</v>
      </c>
      <c r="AA1786">
        <v>561730</v>
      </c>
      <c r="AB1786">
        <v>18</v>
      </c>
      <c r="AC1786">
        <v>18</v>
      </c>
      <c r="AD1786" t="s">
        <v>79</v>
      </c>
      <c r="AE1786" t="s">
        <v>80</v>
      </c>
      <c r="AF1786">
        <v>40</v>
      </c>
      <c r="AG1786" s="4">
        <v>0.33333333333333331</v>
      </c>
      <c r="AH1786" s="4">
        <v>0.6875</v>
      </c>
      <c r="AI1786" s="5">
        <v>13.7</v>
      </c>
      <c r="AJ1786">
        <v>20.55</v>
      </c>
      <c r="AL1786" t="s">
        <v>81</v>
      </c>
      <c r="AM1786" t="s">
        <v>82</v>
      </c>
      <c r="AO1786" t="s">
        <v>83</v>
      </c>
      <c r="AP1786" t="s">
        <v>67</v>
      </c>
      <c r="AQ1786" t="s">
        <v>67</v>
      </c>
      <c r="AR1786" t="s">
        <v>82</v>
      </c>
      <c r="AT1786" t="s">
        <v>82</v>
      </c>
      <c r="AW1786" t="s">
        <v>82</v>
      </c>
      <c r="AY1786" t="s">
        <v>12818</v>
      </c>
      <c r="AZ1786" t="s">
        <v>7299</v>
      </c>
      <c r="BA1786" t="s">
        <v>783</v>
      </c>
      <c r="BB1786">
        <v>44139</v>
      </c>
      <c r="BC1786" t="s">
        <v>79</v>
      </c>
      <c r="BH1786" t="s">
        <v>13699</v>
      </c>
      <c r="BJ1786">
        <v>341551296</v>
      </c>
    </row>
    <row r="1787" spans="1:62" x14ac:dyDescent="0.25">
      <c r="A1787" t="s">
        <v>13756</v>
      </c>
      <c r="B1787" s="2">
        <v>43494</v>
      </c>
      <c r="C1787" t="s">
        <v>63</v>
      </c>
      <c r="D1787" s="3">
        <v>43472.377634942131</v>
      </c>
      <c r="E1787" t="s">
        <v>64</v>
      </c>
      <c r="F1787" s="2">
        <v>43556</v>
      </c>
      <c r="G1787" s="2">
        <v>43738</v>
      </c>
      <c r="H1787" t="s">
        <v>13757</v>
      </c>
      <c r="J1787" t="s">
        <v>13758</v>
      </c>
      <c r="L1787" t="s">
        <v>13759</v>
      </c>
      <c r="M1787" t="s">
        <v>323</v>
      </c>
      <c r="N1787">
        <v>95613</v>
      </c>
      <c r="O1787" t="s">
        <v>70</v>
      </c>
      <c r="Q1787" t="s">
        <v>13760</v>
      </c>
      <c r="S1787" t="s">
        <v>72</v>
      </c>
      <c r="T1787" t="s">
        <v>7215</v>
      </c>
      <c r="U1787" t="s">
        <v>7216</v>
      </c>
      <c r="V1787" t="s">
        <v>7217</v>
      </c>
      <c r="W1787" t="s">
        <v>147</v>
      </c>
      <c r="X1787" t="s">
        <v>13761</v>
      </c>
      <c r="Y1787" t="str">
        <f>"39-7012"</f>
        <v>39-7012</v>
      </c>
      <c r="Z1787" t="s">
        <v>13762</v>
      </c>
      <c r="AA1787">
        <v>713990</v>
      </c>
      <c r="AB1787">
        <v>14</v>
      </c>
      <c r="AC1787">
        <v>14</v>
      </c>
      <c r="AD1787" t="s">
        <v>79</v>
      </c>
      <c r="AE1787" t="s">
        <v>80</v>
      </c>
      <c r="AF1787">
        <v>35</v>
      </c>
      <c r="AG1787" s="4">
        <v>0.375</v>
      </c>
      <c r="AH1787" s="4">
        <v>0.70833333333333337</v>
      </c>
      <c r="AI1787" s="5">
        <v>17.87</v>
      </c>
      <c r="AL1787" t="s">
        <v>81</v>
      </c>
      <c r="AM1787" t="s">
        <v>82</v>
      </c>
      <c r="AO1787" t="s">
        <v>213</v>
      </c>
      <c r="AP1787" t="s">
        <v>130</v>
      </c>
      <c r="AQ1787" t="s">
        <v>130</v>
      </c>
      <c r="AR1787" t="s">
        <v>82</v>
      </c>
      <c r="AT1787" t="s">
        <v>82</v>
      </c>
      <c r="AW1787" t="s">
        <v>72</v>
      </c>
      <c r="AX1787">
        <v>12</v>
      </c>
      <c r="AY1787" t="s">
        <v>13759</v>
      </c>
      <c r="AZ1787" t="s">
        <v>5009</v>
      </c>
      <c r="BA1787" t="s">
        <v>323</v>
      </c>
      <c r="BB1787">
        <v>95613</v>
      </c>
      <c r="BC1787" t="s">
        <v>87</v>
      </c>
      <c r="BH1787" t="s">
        <v>13763</v>
      </c>
      <c r="BJ1787">
        <v>953802758</v>
      </c>
    </row>
    <row r="1788" spans="1:62" x14ac:dyDescent="0.25">
      <c r="A1788" t="s">
        <v>14930</v>
      </c>
      <c r="B1788" s="2">
        <v>43494</v>
      </c>
      <c r="C1788" t="s">
        <v>63</v>
      </c>
      <c r="D1788" s="3">
        <v>43472.377483587959</v>
      </c>
      <c r="E1788" t="s">
        <v>64</v>
      </c>
      <c r="F1788" s="2">
        <v>43556</v>
      </c>
      <c r="G1788" s="2">
        <v>43769</v>
      </c>
      <c r="H1788" t="s">
        <v>14931</v>
      </c>
      <c r="J1788" t="s">
        <v>14932</v>
      </c>
      <c r="L1788" t="s">
        <v>14933</v>
      </c>
      <c r="M1788" t="s">
        <v>298</v>
      </c>
      <c r="N1788">
        <v>3907</v>
      </c>
      <c r="O1788" t="s">
        <v>70</v>
      </c>
      <c r="Q1788" t="s">
        <v>14934</v>
      </c>
      <c r="S1788" t="s">
        <v>72</v>
      </c>
      <c r="T1788" t="s">
        <v>651</v>
      </c>
      <c r="U1788" t="s">
        <v>652</v>
      </c>
      <c r="V1788" t="s">
        <v>653</v>
      </c>
      <c r="W1788" t="s">
        <v>207</v>
      </c>
      <c r="X1788" t="s">
        <v>14935</v>
      </c>
      <c r="Y1788" t="str">
        <f>"35-2015"</f>
        <v>35-2015</v>
      </c>
      <c r="Z1788" t="s">
        <v>346</v>
      </c>
      <c r="AA1788">
        <v>721110</v>
      </c>
      <c r="AB1788">
        <v>1</v>
      </c>
      <c r="AC1788">
        <v>1</v>
      </c>
      <c r="AD1788" t="s">
        <v>79</v>
      </c>
      <c r="AE1788" t="s">
        <v>95</v>
      </c>
      <c r="AF1788">
        <v>35</v>
      </c>
      <c r="AG1788" s="4">
        <v>0.25</v>
      </c>
      <c r="AH1788" s="4">
        <v>0.54166666666666663</v>
      </c>
      <c r="AI1788" s="5">
        <v>11.75</v>
      </c>
      <c r="AJ1788">
        <v>17.63</v>
      </c>
      <c r="AK1788">
        <v>27.75</v>
      </c>
      <c r="AL1788" t="s">
        <v>81</v>
      </c>
      <c r="AM1788" t="s">
        <v>82</v>
      </c>
      <c r="AO1788" t="s">
        <v>83</v>
      </c>
      <c r="AR1788" t="s">
        <v>82</v>
      </c>
      <c r="AT1788" t="s">
        <v>82</v>
      </c>
      <c r="AW1788" t="s">
        <v>72</v>
      </c>
      <c r="AX1788">
        <v>3</v>
      </c>
      <c r="AY1788" t="s">
        <v>14933</v>
      </c>
      <c r="AZ1788" t="s">
        <v>14936</v>
      </c>
      <c r="BA1788" t="s">
        <v>298</v>
      </c>
      <c r="BB1788">
        <v>3907</v>
      </c>
      <c r="BC1788" t="s">
        <v>87</v>
      </c>
      <c r="BH1788" t="s">
        <v>14932</v>
      </c>
      <c r="BJ1788">
        <v>202587874</v>
      </c>
    </row>
    <row r="1789" spans="1:62" x14ac:dyDescent="0.25">
      <c r="A1789" t="s">
        <v>15859</v>
      </c>
      <c r="B1789" s="2">
        <v>43494</v>
      </c>
      <c r="C1789" t="s">
        <v>63</v>
      </c>
      <c r="D1789" s="3">
        <v>43465.792179108794</v>
      </c>
      <c r="E1789" t="s">
        <v>64</v>
      </c>
      <c r="F1789" s="2">
        <v>43556</v>
      </c>
      <c r="G1789" s="2">
        <v>43817</v>
      </c>
      <c r="H1789" t="s">
        <v>4726</v>
      </c>
      <c r="I1789" t="s">
        <v>67</v>
      </c>
      <c r="J1789" t="s">
        <v>4727</v>
      </c>
      <c r="K1789" t="s">
        <v>67</v>
      </c>
      <c r="L1789" t="s">
        <v>4728</v>
      </c>
      <c r="M1789" t="s">
        <v>147</v>
      </c>
      <c r="N1789">
        <v>19056</v>
      </c>
      <c r="O1789" t="s">
        <v>70</v>
      </c>
      <c r="Q1789" t="s">
        <v>4729</v>
      </c>
      <c r="S1789" t="s">
        <v>72</v>
      </c>
      <c r="T1789" t="s">
        <v>2824</v>
      </c>
      <c r="U1789" t="s">
        <v>4073</v>
      </c>
      <c r="V1789" t="s">
        <v>642</v>
      </c>
      <c r="W1789" t="s">
        <v>105</v>
      </c>
      <c r="X1789" t="s">
        <v>106</v>
      </c>
      <c r="Y1789" t="str">
        <f>"37-3011"</f>
        <v>37-3011</v>
      </c>
      <c r="Z1789" t="s">
        <v>94</v>
      </c>
      <c r="AA1789">
        <v>561730</v>
      </c>
      <c r="AB1789">
        <v>4</v>
      </c>
      <c r="AC1789">
        <v>4</v>
      </c>
      <c r="AD1789" t="s">
        <v>79</v>
      </c>
      <c r="AE1789" t="s">
        <v>95</v>
      </c>
      <c r="AF1789">
        <v>40</v>
      </c>
      <c r="AG1789" s="4">
        <v>0.29166666666666669</v>
      </c>
      <c r="AH1789" s="4">
        <v>0.64583333333333337</v>
      </c>
      <c r="AI1789" s="5">
        <v>15.73</v>
      </c>
      <c r="AJ1789">
        <v>23.6</v>
      </c>
      <c r="AL1789" t="s">
        <v>81</v>
      </c>
      <c r="AM1789" t="s">
        <v>82</v>
      </c>
      <c r="AO1789" t="s">
        <v>83</v>
      </c>
      <c r="AP1789" t="s">
        <v>67</v>
      </c>
      <c r="AQ1789" t="s">
        <v>67</v>
      </c>
      <c r="AR1789" t="s">
        <v>82</v>
      </c>
      <c r="AT1789" t="s">
        <v>82</v>
      </c>
      <c r="AW1789" t="s">
        <v>82</v>
      </c>
      <c r="AY1789" t="s">
        <v>4728</v>
      </c>
      <c r="AZ1789" t="s">
        <v>1521</v>
      </c>
      <c r="BA1789" t="s">
        <v>147</v>
      </c>
      <c r="BB1789">
        <v>19056</v>
      </c>
      <c r="BC1789" t="s">
        <v>79</v>
      </c>
      <c r="BH1789" t="s">
        <v>4727</v>
      </c>
      <c r="BJ1789">
        <v>743135259</v>
      </c>
    </row>
    <row r="1790" spans="1:62" x14ac:dyDescent="0.25">
      <c r="A1790" t="s">
        <v>15926</v>
      </c>
      <c r="B1790" s="2">
        <v>43494</v>
      </c>
      <c r="C1790" t="s">
        <v>63</v>
      </c>
      <c r="D1790" s="3">
        <v>43465.793950601852</v>
      </c>
      <c r="E1790" t="s">
        <v>282</v>
      </c>
      <c r="F1790" s="2">
        <v>43556</v>
      </c>
      <c r="G1790" s="2">
        <v>43814</v>
      </c>
      <c r="H1790" t="s">
        <v>15927</v>
      </c>
      <c r="J1790" t="s">
        <v>15928</v>
      </c>
      <c r="K1790" t="s">
        <v>15929</v>
      </c>
      <c r="L1790" t="s">
        <v>15930</v>
      </c>
      <c r="M1790" t="s">
        <v>308</v>
      </c>
      <c r="N1790">
        <v>8009</v>
      </c>
      <c r="O1790" t="s">
        <v>70</v>
      </c>
      <c r="Q1790" t="s">
        <v>15931</v>
      </c>
      <c r="S1790" t="s">
        <v>72</v>
      </c>
      <c r="T1790" t="s">
        <v>640</v>
      </c>
      <c r="U1790" t="s">
        <v>3571</v>
      </c>
      <c r="V1790" t="s">
        <v>642</v>
      </c>
      <c r="W1790" t="s">
        <v>105</v>
      </c>
      <c r="X1790" t="s">
        <v>1758</v>
      </c>
      <c r="Y1790" t="str">
        <f>"37-3011"</f>
        <v>37-3011</v>
      </c>
      <c r="Z1790" t="s">
        <v>94</v>
      </c>
      <c r="AA1790">
        <v>561730</v>
      </c>
      <c r="AB1790">
        <v>10</v>
      </c>
      <c r="AC1790">
        <v>9</v>
      </c>
      <c r="AD1790" t="s">
        <v>79</v>
      </c>
      <c r="AE1790" t="s">
        <v>80</v>
      </c>
      <c r="AF1790">
        <v>40</v>
      </c>
      <c r="AG1790" s="4">
        <v>0.29166666666666669</v>
      </c>
      <c r="AH1790" s="4">
        <v>0.64583333333333337</v>
      </c>
      <c r="AI1790" s="5">
        <v>13.47</v>
      </c>
      <c r="AJ1790">
        <v>20.21</v>
      </c>
      <c r="AK1790">
        <v>20.25</v>
      </c>
      <c r="AL1790" t="s">
        <v>81</v>
      </c>
      <c r="AM1790" t="s">
        <v>82</v>
      </c>
      <c r="AO1790" t="s">
        <v>83</v>
      </c>
      <c r="AR1790" t="s">
        <v>82</v>
      </c>
      <c r="AT1790" t="s">
        <v>82</v>
      </c>
      <c r="AW1790" t="s">
        <v>82</v>
      </c>
      <c r="AY1790" t="s">
        <v>15930</v>
      </c>
      <c r="AZ1790" t="s">
        <v>3081</v>
      </c>
      <c r="BA1790" t="s">
        <v>308</v>
      </c>
      <c r="BB1790">
        <v>8009</v>
      </c>
      <c r="BC1790" t="s">
        <v>79</v>
      </c>
      <c r="BH1790" t="s">
        <v>15928</v>
      </c>
      <c r="BJ1790">
        <v>204352903</v>
      </c>
    </row>
    <row r="1791" spans="1:62" x14ac:dyDescent="0.25">
      <c r="A1791" t="s">
        <v>17146</v>
      </c>
      <c r="B1791" s="2">
        <v>43494</v>
      </c>
      <c r="C1791" t="s">
        <v>63</v>
      </c>
      <c r="D1791" s="3">
        <v>43472.377484340279</v>
      </c>
      <c r="E1791" t="s">
        <v>64</v>
      </c>
      <c r="F1791" s="2">
        <v>43556</v>
      </c>
      <c r="G1791" s="2">
        <v>43791</v>
      </c>
      <c r="H1791" t="s">
        <v>17147</v>
      </c>
      <c r="J1791" t="s">
        <v>17148</v>
      </c>
      <c r="K1791" t="s">
        <v>17149</v>
      </c>
      <c r="L1791" t="s">
        <v>17150</v>
      </c>
      <c r="M1791" t="s">
        <v>147</v>
      </c>
      <c r="N1791">
        <v>18929</v>
      </c>
      <c r="O1791" t="s">
        <v>70</v>
      </c>
      <c r="Q1791" t="s">
        <v>17151</v>
      </c>
      <c r="S1791" t="s">
        <v>72</v>
      </c>
      <c r="T1791" t="s">
        <v>13303</v>
      </c>
      <c r="U1791" t="s">
        <v>3891</v>
      </c>
      <c r="V1791" t="s">
        <v>1757</v>
      </c>
      <c r="W1791" t="s">
        <v>278</v>
      </c>
      <c r="X1791" t="s">
        <v>17152</v>
      </c>
      <c r="Y1791" t="str">
        <f>"47-2061"</f>
        <v>47-2061</v>
      </c>
      <c r="Z1791" t="s">
        <v>326</v>
      </c>
      <c r="AA1791">
        <v>561730</v>
      </c>
      <c r="AB1791">
        <v>8</v>
      </c>
      <c r="AC1791">
        <v>8</v>
      </c>
      <c r="AD1791" t="s">
        <v>79</v>
      </c>
      <c r="AE1791" t="s">
        <v>80</v>
      </c>
      <c r="AF1791">
        <v>40</v>
      </c>
      <c r="AG1791" s="4">
        <v>0.29166666666666669</v>
      </c>
      <c r="AH1791" s="4">
        <v>0.64583333333333337</v>
      </c>
      <c r="AI1791" s="5">
        <v>20.91</v>
      </c>
      <c r="AJ1791">
        <v>31.37</v>
      </c>
      <c r="AL1791" t="s">
        <v>81</v>
      </c>
      <c r="AM1791" t="s">
        <v>82</v>
      </c>
      <c r="AO1791" t="s">
        <v>83</v>
      </c>
      <c r="AR1791" t="s">
        <v>82</v>
      </c>
      <c r="AT1791" t="s">
        <v>82</v>
      </c>
      <c r="AW1791" t="s">
        <v>72</v>
      </c>
      <c r="AX1791">
        <v>12</v>
      </c>
      <c r="AY1791" t="s">
        <v>17153</v>
      </c>
      <c r="AZ1791" t="s">
        <v>1521</v>
      </c>
      <c r="BA1791" t="s">
        <v>147</v>
      </c>
      <c r="BB1791">
        <v>18929</v>
      </c>
      <c r="BC1791" t="s">
        <v>79</v>
      </c>
      <c r="BH1791" t="s">
        <v>17154</v>
      </c>
      <c r="BJ1791">
        <v>231897104</v>
      </c>
    </row>
    <row r="1792" spans="1:62" x14ac:dyDescent="0.25">
      <c r="A1792" t="s">
        <v>17161</v>
      </c>
      <c r="B1792" s="2">
        <v>43494</v>
      </c>
      <c r="C1792" t="s">
        <v>63</v>
      </c>
      <c r="D1792" s="3">
        <v>43472.377274340281</v>
      </c>
      <c r="E1792" t="s">
        <v>64</v>
      </c>
      <c r="F1792" s="2">
        <v>43556</v>
      </c>
      <c r="G1792" s="2">
        <v>43769</v>
      </c>
      <c r="H1792" t="s">
        <v>17162</v>
      </c>
      <c r="J1792" t="s">
        <v>17163</v>
      </c>
      <c r="L1792" t="s">
        <v>17164</v>
      </c>
      <c r="M1792" t="s">
        <v>783</v>
      </c>
      <c r="N1792">
        <v>44212</v>
      </c>
      <c r="O1792" t="s">
        <v>70</v>
      </c>
      <c r="Q1792" t="s">
        <v>17165</v>
      </c>
      <c r="S1792" t="s">
        <v>72</v>
      </c>
      <c r="T1792" t="s">
        <v>13303</v>
      </c>
      <c r="U1792" t="s">
        <v>5811</v>
      </c>
      <c r="V1792" t="s">
        <v>16460</v>
      </c>
      <c r="W1792" t="s">
        <v>278</v>
      </c>
      <c r="X1792" t="s">
        <v>106</v>
      </c>
      <c r="Y1792" t="str">
        <f>"37-3011"</f>
        <v>37-3011</v>
      </c>
      <c r="Z1792" t="s">
        <v>94</v>
      </c>
      <c r="AA1792">
        <v>561730</v>
      </c>
      <c r="AB1792">
        <v>4</v>
      </c>
      <c r="AC1792">
        <v>4</v>
      </c>
      <c r="AD1792" t="s">
        <v>79</v>
      </c>
      <c r="AE1792" t="s">
        <v>80</v>
      </c>
      <c r="AF1792">
        <v>40</v>
      </c>
      <c r="AG1792" s="4">
        <v>0.3125</v>
      </c>
      <c r="AH1792" s="4">
        <v>0.66666666666666663</v>
      </c>
      <c r="AI1792" s="5">
        <v>13.7</v>
      </c>
      <c r="AJ1792">
        <v>20.55</v>
      </c>
      <c r="AL1792" t="s">
        <v>81</v>
      </c>
      <c r="AM1792" t="s">
        <v>82</v>
      </c>
      <c r="AO1792" t="s">
        <v>83</v>
      </c>
      <c r="AR1792" t="s">
        <v>82</v>
      </c>
      <c r="AT1792" t="s">
        <v>82</v>
      </c>
      <c r="AW1792" t="s">
        <v>82</v>
      </c>
      <c r="AY1792" t="s">
        <v>17166</v>
      </c>
      <c r="AZ1792" t="s">
        <v>7299</v>
      </c>
      <c r="BA1792" t="s">
        <v>783</v>
      </c>
      <c r="BB1792">
        <v>44149</v>
      </c>
      <c r="BC1792" t="s">
        <v>79</v>
      </c>
      <c r="BH1792" t="s">
        <v>17167</v>
      </c>
      <c r="BJ1792">
        <v>753019274</v>
      </c>
    </row>
    <row r="1793" spans="1:62" x14ac:dyDescent="0.25">
      <c r="A1793" t="s">
        <v>17190</v>
      </c>
      <c r="B1793" s="2">
        <v>43494</v>
      </c>
      <c r="C1793" t="s">
        <v>63</v>
      </c>
      <c r="D1793" s="3">
        <v>43465.792428414352</v>
      </c>
      <c r="E1793" t="s">
        <v>282</v>
      </c>
      <c r="F1793" s="2">
        <v>43556</v>
      </c>
      <c r="G1793" s="2">
        <v>43799</v>
      </c>
      <c r="H1793" t="s">
        <v>17191</v>
      </c>
      <c r="I1793" t="s">
        <v>17192</v>
      </c>
      <c r="J1793" t="s">
        <v>17193</v>
      </c>
      <c r="L1793" t="s">
        <v>14163</v>
      </c>
      <c r="M1793" t="s">
        <v>147</v>
      </c>
      <c r="N1793">
        <v>15044</v>
      </c>
      <c r="O1793" t="s">
        <v>70</v>
      </c>
      <c r="Q1793" t="s">
        <v>17194</v>
      </c>
      <c r="S1793" t="s">
        <v>72</v>
      </c>
      <c r="T1793" t="s">
        <v>640</v>
      </c>
      <c r="U1793" t="s">
        <v>3571</v>
      </c>
      <c r="V1793" t="s">
        <v>642</v>
      </c>
      <c r="W1793" t="s">
        <v>105</v>
      </c>
      <c r="X1793" t="s">
        <v>106</v>
      </c>
      <c r="Y1793" t="str">
        <f>"37-3011"</f>
        <v>37-3011</v>
      </c>
      <c r="Z1793" t="s">
        <v>94</v>
      </c>
      <c r="AA1793">
        <v>561730</v>
      </c>
      <c r="AB1793">
        <v>4</v>
      </c>
      <c r="AC1793">
        <v>3</v>
      </c>
      <c r="AD1793" t="s">
        <v>79</v>
      </c>
      <c r="AE1793" t="s">
        <v>95</v>
      </c>
      <c r="AF1793">
        <v>40</v>
      </c>
      <c r="AG1793" s="4">
        <v>0.29166666666666669</v>
      </c>
      <c r="AH1793" s="4">
        <v>0.66666666666666663</v>
      </c>
      <c r="AI1793" s="5">
        <v>13.77</v>
      </c>
      <c r="AJ1793">
        <v>20.66</v>
      </c>
      <c r="AL1793" t="s">
        <v>81</v>
      </c>
      <c r="AM1793" t="s">
        <v>82</v>
      </c>
      <c r="AO1793" t="s">
        <v>83</v>
      </c>
      <c r="AR1793" t="s">
        <v>82</v>
      </c>
      <c r="AT1793" t="s">
        <v>82</v>
      </c>
      <c r="AW1793" t="s">
        <v>82</v>
      </c>
      <c r="AY1793" t="s">
        <v>17195</v>
      </c>
      <c r="AZ1793" t="s">
        <v>3250</v>
      </c>
      <c r="BA1793" t="s">
        <v>147</v>
      </c>
      <c r="BB1793">
        <v>16059</v>
      </c>
      <c r="BC1793" t="s">
        <v>79</v>
      </c>
      <c r="BH1793" t="s">
        <v>17196</v>
      </c>
      <c r="BJ1793">
        <v>471668165</v>
      </c>
    </row>
    <row r="1794" spans="1:62" x14ac:dyDescent="0.25">
      <c r="A1794" t="s">
        <v>17322</v>
      </c>
      <c r="B1794" s="2">
        <v>43494</v>
      </c>
      <c r="C1794" t="s">
        <v>63</v>
      </c>
      <c r="D1794" s="3">
        <v>43465.794248587961</v>
      </c>
      <c r="E1794" t="s">
        <v>64</v>
      </c>
      <c r="F1794" s="2">
        <v>43556</v>
      </c>
      <c r="G1794" s="2">
        <v>43808</v>
      </c>
      <c r="H1794" t="s">
        <v>4060</v>
      </c>
      <c r="J1794" t="s">
        <v>4061</v>
      </c>
      <c r="L1794" t="s">
        <v>4062</v>
      </c>
      <c r="M1794" t="s">
        <v>207</v>
      </c>
      <c r="N1794">
        <v>2632</v>
      </c>
      <c r="O1794" t="s">
        <v>70</v>
      </c>
      <c r="Q1794" t="s">
        <v>4063</v>
      </c>
      <c r="S1794" t="s">
        <v>72</v>
      </c>
      <c r="T1794" t="s">
        <v>640</v>
      </c>
      <c r="U1794" t="s">
        <v>3571</v>
      </c>
      <c r="V1794" t="s">
        <v>642</v>
      </c>
      <c r="W1794" t="s">
        <v>105</v>
      </c>
      <c r="X1794" t="s">
        <v>106</v>
      </c>
      <c r="Y1794" t="str">
        <f>"37-3011"</f>
        <v>37-3011</v>
      </c>
      <c r="Z1794" t="s">
        <v>94</v>
      </c>
      <c r="AA1794">
        <v>561730</v>
      </c>
      <c r="AB1794">
        <v>4</v>
      </c>
      <c r="AC1794">
        <v>4</v>
      </c>
      <c r="AD1794" t="s">
        <v>79</v>
      </c>
      <c r="AE1794" t="s">
        <v>95</v>
      </c>
      <c r="AF1794">
        <v>40</v>
      </c>
      <c r="AG1794" s="4">
        <v>0.29166666666666669</v>
      </c>
      <c r="AH1794" s="4">
        <v>0.66666666666666663</v>
      </c>
      <c r="AI1794" s="5">
        <v>17.920000000000002</v>
      </c>
      <c r="AJ1794">
        <v>26.88</v>
      </c>
      <c r="AK1794">
        <v>27.84</v>
      </c>
      <c r="AL1794" t="s">
        <v>81</v>
      </c>
      <c r="AM1794" t="s">
        <v>82</v>
      </c>
      <c r="AO1794" t="s">
        <v>83</v>
      </c>
      <c r="AR1794" t="s">
        <v>82</v>
      </c>
      <c r="AT1794" t="s">
        <v>82</v>
      </c>
      <c r="AW1794" t="s">
        <v>82</v>
      </c>
      <c r="AY1794" t="s">
        <v>4064</v>
      </c>
      <c r="AZ1794" t="s">
        <v>4065</v>
      </c>
      <c r="BA1794" t="s">
        <v>207</v>
      </c>
      <c r="BB1794">
        <v>2601</v>
      </c>
      <c r="BC1794" t="s">
        <v>79</v>
      </c>
      <c r="BH1794" t="s">
        <v>4066</v>
      </c>
      <c r="BJ1794">
        <v>42643923</v>
      </c>
    </row>
    <row r="1795" spans="1:62" x14ac:dyDescent="0.25">
      <c r="A1795" t="s">
        <v>17659</v>
      </c>
      <c r="B1795" s="2">
        <v>43494</v>
      </c>
      <c r="C1795" t="s">
        <v>63</v>
      </c>
      <c r="D1795" s="3">
        <v>43465.794075590275</v>
      </c>
      <c r="E1795" t="s">
        <v>282</v>
      </c>
      <c r="F1795" s="2">
        <v>43556</v>
      </c>
      <c r="G1795" s="2">
        <v>43814</v>
      </c>
      <c r="H1795" t="s">
        <v>4084</v>
      </c>
      <c r="J1795" t="s">
        <v>4085</v>
      </c>
      <c r="L1795" t="s">
        <v>4086</v>
      </c>
      <c r="M1795" t="s">
        <v>783</v>
      </c>
      <c r="N1795">
        <v>44321</v>
      </c>
      <c r="O1795" t="s">
        <v>70</v>
      </c>
      <c r="Q1795" t="s">
        <v>4087</v>
      </c>
      <c r="S1795" t="s">
        <v>72</v>
      </c>
      <c r="T1795" t="s">
        <v>2824</v>
      </c>
      <c r="U1795" t="s">
        <v>3717</v>
      </c>
      <c r="V1795" t="s">
        <v>642</v>
      </c>
      <c r="W1795" t="s">
        <v>105</v>
      </c>
      <c r="X1795" t="s">
        <v>106</v>
      </c>
      <c r="Y1795" t="str">
        <f>"37-3011"</f>
        <v>37-3011</v>
      </c>
      <c r="Z1795" t="s">
        <v>94</v>
      </c>
      <c r="AA1795">
        <v>561730</v>
      </c>
      <c r="AB1795">
        <v>25</v>
      </c>
      <c r="AC1795">
        <v>24</v>
      </c>
      <c r="AD1795" t="s">
        <v>79</v>
      </c>
      <c r="AE1795" t="s">
        <v>95</v>
      </c>
      <c r="AF1795">
        <v>40</v>
      </c>
      <c r="AG1795" s="4">
        <v>0.33333333333333331</v>
      </c>
      <c r="AH1795" s="4">
        <v>0.70833333333333337</v>
      </c>
      <c r="AI1795" s="5">
        <v>13.7</v>
      </c>
      <c r="AJ1795">
        <v>20.55</v>
      </c>
      <c r="AK1795">
        <v>27</v>
      </c>
      <c r="AL1795" t="s">
        <v>81</v>
      </c>
      <c r="AM1795" t="s">
        <v>82</v>
      </c>
      <c r="AO1795" t="s">
        <v>83</v>
      </c>
      <c r="AR1795" t="s">
        <v>82</v>
      </c>
      <c r="AT1795" t="s">
        <v>82</v>
      </c>
      <c r="AW1795" t="s">
        <v>82</v>
      </c>
      <c r="AY1795" t="s">
        <v>4086</v>
      </c>
      <c r="AZ1795" t="s">
        <v>2541</v>
      </c>
      <c r="BA1795" t="s">
        <v>783</v>
      </c>
      <c r="BB1795">
        <v>44321</v>
      </c>
      <c r="BC1795" t="s">
        <v>79</v>
      </c>
      <c r="BH1795" t="s">
        <v>4085</v>
      </c>
      <c r="BJ1795">
        <v>341779471</v>
      </c>
    </row>
    <row r="1796" spans="1:62" x14ac:dyDescent="0.25">
      <c r="A1796" t="s">
        <v>18108</v>
      </c>
      <c r="B1796" s="2">
        <v>43494</v>
      </c>
      <c r="C1796" t="s">
        <v>63</v>
      </c>
      <c r="D1796" s="3">
        <v>43472.377259918983</v>
      </c>
      <c r="E1796" t="s">
        <v>64</v>
      </c>
      <c r="F1796" s="2">
        <v>43556</v>
      </c>
      <c r="G1796" s="2">
        <v>43799</v>
      </c>
      <c r="H1796" t="s">
        <v>18109</v>
      </c>
      <c r="J1796" t="s">
        <v>18110</v>
      </c>
      <c r="L1796" t="s">
        <v>18111</v>
      </c>
      <c r="M1796" t="s">
        <v>783</v>
      </c>
      <c r="N1796">
        <v>44023</v>
      </c>
      <c r="O1796" t="s">
        <v>70</v>
      </c>
      <c r="Q1796" t="s">
        <v>18112</v>
      </c>
      <c r="S1796" t="s">
        <v>72</v>
      </c>
      <c r="T1796" t="s">
        <v>13303</v>
      </c>
      <c r="U1796" t="s">
        <v>3646</v>
      </c>
      <c r="V1796" t="s">
        <v>1757</v>
      </c>
      <c r="W1796" t="s">
        <v>278</v>
      </c>
      <c r="X1796" t="s">
        <v>106</v>
      </c>
      <c r="Y1796" t="str">
        <f>"37-3011"</f>
        <v>37-3011</v>
      </c>
      <c r="Z1796" t="s">
        <v>94</v>
      </c>
      <c r="AA1796">
        <v>561730</v>
      </c>
      <c r="AB1796">
        <v>24</v>
      </c>
      <c r="AC1796">
        <v>24</v>
      </c>
      <c r="AD1796" t="s">
        <v>79</v>
      </c>
      <c r="AE1796" t="s">
        <v>80</v>
      </c>
      <c r="AF1796">
        <v>40</v>
      </c>
      <c r="AG1796" s="4">
        <v>0.29166666666666669</v>
      </c>
      <c r="AH1796" s="4">
        <v>0.64583333333333337</v>
      </c>
      <c r="AI1796" s="5">
        <v>13.7</v>
      </c>
      <c r="AJ1796">
        <v>20.55</v>
      </c>
      <c r="AL1796" t="s">
        <v>81</v>
      </c>
      <c r="AM1796" t="s">
        <v>82</v>
      </c>
      <c r="AO1796" t="s">
        <v>83</v>
      </c>
      <c r="AR1796" t="s">
        <v>82</v>
      </c>
      <c r="AT1796" t="s">
        <v>82</v>
      </c>
      <c r="AW1796" t="s">
        <v>72</v>
      </c>
      <c r="AX1796">
        <v>3</v>
      </c>
      <c r="AY1796" t="s">
        <v>18113</v>
      </c>
      <c r="AZ1796" t="s">
        <v>10080</v>
      </c>
      <c r="BA1796" t="s">
        <v>783</v>
      </c>
      <c r="BB1796">
        <v>44023</v>
      </c>
      <c r="BC1796" t="s">
        <v>79</v>
      </c>
      <c r="BH1796" t="s">
        <v>18114</v>
      </c>
      <c r="BJ1796">
        <v>562322054</v>
      </c>
    </row>
    <row r="1797" spans="1:62" x14ac:dyDescent="0.25">
      <c r="A1797" t="s">
        <v>18703</v>
      </c>
      <c r="B1797" s="2">
        <v>43494</v>
      </c>
      <c r="C1797" t="s">
        <v>63</v>
      </c>
      <c r="D1797" s="3">
        <v>43465.792545787037</v>
      </c>
      <c r="E1797" t="s">
        <v>64</v>
      </c>
      <c r="F1797" s="2">
        <v>43556</v>
      </c>
      <c r="G1797" s="2">
        <v>43784</v>
      </c>
      <c r="H1797" t="s">
        <v>18704</v>
      </c>
      <c r="I1797" t="s">
        <v>18705</v>
      </c>
      <c r="J1797" t="s">
        <v>18706</v>
      </c>
      <c r="K1797" t="s">
        <v>18707</v>
      </c>
      <c r="L1797" t="s">
        <v>1552</v>
      </c>
      <c r="M1797" t="s">
        <v>774</v>
      </c>
      <c r="N1797">
        <v>80923</v>
      </c>
      <c r="O1797" t="s">
        <v>70</v>
      </c>
      <c r="P1797" t="s">
        <v>67</v>
      </c>
      <c r="Q1797" t="s">
        <v>18708</v>
      </c>
      <c r="S1797" t="s">
        <v>72</v>
      </c>
      <c r="T1797" t="s">
        <v>2824</v>
      </c>
      <c r="U1797" t="s">
        <v>4073</v>
      </c>
      <c r="V1797" t="s">
        <v>642</v>
      </c>
      <c r="W1797" t="s">
        <v>105</v>
      </c>
      <c r="X1797" t="s">
        <v>106</v>
      </c>
      <c r="Y1797" t="str">
        <f>"37-3011"</f>
        <v>37-3011</v>
      </c>
      <c r="Z1797" t="s">
        <v>94</v>
      </c>
      <c r="AA1797">
        <v>561730</v>
      </c>
      <c r="AB1797">
        <v>8</v>
      </c>
      <c r="AC1797">
        <v>8</v>
      </c>
      <c r="AD1797" t="s">
        <v>79</v>
      </c>
      <c r="AE1797" t="s">
        <v>80</v>
      </c>
      <c r="AF1797">
        <v>40</v>
      </c>
      <c r="AG1797" s="4">
        <v>0.29166666666666669</v>
      </c>
      <c r="AH1797" s="4">
        <v>0.66666666666666663</v>
      </c>
      <c r="AI1797" s="5">
        <v>15.17</v>
      </c>
      <c r="AJ1797">
        <v>22.76</v>
      </c>
      <c r="AL1797" t="s">
        <v>81</v>
      </c>
      <c r="AM1797" t="s">
        <v>82</v>
      </c>
      <c r="AO1797" t="s">
        <v>83</v>
      </c>
      <c r="AP1797" t="s">
        <v>67</v>
      </c>
      <c r="AQ1797" t="s">
        <v>67</v>
      </c>
      <c r="AR1797" t="s">
        <v>82</v>
      </c>
      <c r="AT1797" t="s">
        <v>82</v>
      </c>
      <c r="AW1797" t="s">
        <v>82</v>
      </c>
      <c r="AY1797" t="s">
        <v>1552</v>
      </c>
      <c r="AZ1797" t="s">
        <v>1554</v>
      </c>
      <c r="BA1797" t="s">
        <v>774</v>
      </c>
      <c r="BB1797">
        <v>80923</v>
      </c>
      <c r="BC1797" t="s">
        <v>79</v>
      </c>
      <c r="BH1797" t="s">
        <v>18706</v>
      </c>
      <c r="BJ1797">
        <v>841455427</v>
      </c>
    </row>
    <row r="1798" spans="1:62" x14ac:dyDescent="0.25">
      <c r="A1798" t="s">
        <v>18908</v>
      </c>
      <c r="B1798" s="2">
        <v>43494</v>
      </c>
      <c r="C1798" t="s">
        <v>63</v>
      </c>
      <c r="D1798" s="3">
        <v>43472.37726321759</v>
      </c>
      <c r="E1798" t="s">
        <v>64</v>
      </c>
      <c r="F1798" s="2">
        <v>43556</v>
      </c>
      <c r="G1798" s="2">
        <v>43784</v>
      </c>
      <c r="H1798" t="s">
        <v>18909</v>
      </c>
      <c r="J1798" t="s">
        <v>18910</v>
      </c>
      <c r="K1798" t="s">
        <v>18401</v>
      </c>
      <c r="L1798" t="s">
        <v>1225</v>
      </c>
      <c r="M1798" t="s">
        <v>105</v>
      </c>
      <c r="N1798">
        <v>75235</v>
      </c>
      <c r="O1798" t="s">
        <v>70</v>
      </c>
      <c r="Q1798" t="s">
        <v>18402</v>
      </c>
      <c r="R1798">
        <v>220</v>
      </c>
      <c r="S1798" t="s">
        <v>72</v>
      </c>
      <c r="T1798" t="s">
        <v>13303</v>
      </c>
      <c r="U1798" t="s">
        <v>5811</v>
      </c>
      <c r="V1798" t="s">
        <v>16460</v>
      </c>
      <c r="W1798" t="s">
        <v>278</v>
      </c>
      <c r="X1798" t="s">
        <v>106</v>
      </c>
      <c r="Y1798" t="str">
        <f>"37-3011"</f>
        <v>37-3011</v>
      </c>
      <c r="Z1798" t="s">
        <v>94</v>
      </c>
      <c r="AA1798">
        <v>561730</v>
      </c>
      <c r="AB1798">
        <v>40</v>
      </c>
      <c r="AC1798">
        <v>40</v>
      </c>
      <c r="AD1798" t="s">
        <v>79</v>
      </c>
      <c r="AE1798" t="s">
        <v>95</v>
      </c>
      <c r="AF1798">
        <v>40</v>
      </c>
      <c r="AG1798" s="4">
        <v>0.27083333333333331</v>
      </c>
      <c r="AH1798" s="4">
        <v>0.625</v>
      </c>
      <c r="AI1798" s="5">
        <v>13.94</v>
      </c>
      <c r="AJ1798">
        <v>20.91</v>
      </c>
      <c r="AL1798" t="s">
        <v>81</v>
      </c>
      <c r="AM1798" t="s">
        <v>82</v>
      </c>
      <c r="AO1798" t="s">
        <v>83</v>
      </c>
      <c r="AR1798" t="s">
        <v>82</v>
      </c>
      <c r="AT1798" t="s">
        <v>82</v>
      </c>
      <c r="AW1798" t="s">
        <v>72</v>
      </c>
      <c r="AX1798">
        <v>3</v>
      </c>
      <c r="AY1798" t="s">
        <v>1225</v>
      </c>
      <c r="AZ1798" t="s">
        <v>1225</v>
      </c>
      <c r="BA1798" t="s">
        <v>105</v>
      </c>
      <c r="BB1798">
        <v>75235</v>
      </c>
      <c r="BC1798" t="s">
        <v>79</v>
      </c>
      <c r="BH1798" t="s">
        <v>18910</v>
      </c>
      <c r="BJ1798">
        <v>464538138</v>
      </c>
    </row>
    <row r="1799" spans="1:62" x14ac:dyDescent="0.25">
      <c r="A1799" t="s">
        <v>18911</v>
      </c>
      <c r="B1799" s="2">
        <v>43494</v>
      </c>
      <c r="C1799" t="s">
        <v>63</v>
      </c>
      <c r="D1799" s="3">
        <v>43465.792533645836</v>
      </c>
      <c r="E1799" t="s">
        <v>64</v>
      </c>
      <c r="F1799" s="2">
        <v>43556</v>
      </c>
      <c r="G1799" s="2">
        <v>43799</v>
      </c>
      <c r="H1799" t="s">
        <v>18912</v>
      </c>
      <c r="J1799" t="s">
        <v>18913</v>
      </c>
      <c r="K1799" t="s">
        <v>18914</v>
      </c>
      <c r="L1799" t="s">
        <v>18915</v>
      </c>
      <c r="M1799" t="s">
        <v>859</v>
      </c>
      <c r="N1799">
        <v>99224</v>
      </c>
      <c r="O1799" t="s">
        <v>70</v>
      </c>
      <c r="Q1799" t="s">
        <v>18916</v>
      </c>
      <c r="S1799" t="s">
        <v>72</v>
      </c>
      <c r="T1799" t="s">
        <v>13303</v>
      </c>
      <c r="U1799" t="s">
        <v>3646</v>
      </c>
      <c r="V1799" t="s">
        <v>1757</v>
      </c>
      <c r="W1799" t="s">
        <v>278</v>
      </c>
      <c r="X1799" t="s">
        <v>106</v>
      </c>
      <c r="Y1799" t="str">
        <f>"37-3011"</f>
        <v>37-3011</v>
      </c>
      <c r="Z1799" t="s">
        <v>94</v>
      </c>
      <c r="AA1799">
        <v>561730</v>
      </c>
      <c r="AB1799">
        <v>8</v>
      </c>
      <c r="AC1799">
        <v>8</v>
      </c>
      <c r="AD1799" t="s">
        <v>79</v>
      </c>
      <c r="AE1799" t="s">
        <v>80</v>
      </c>
      <c r="AF1799">
        <v>40</v>
      </c>
      <c r="AG1799" s="4">
        <v>0.29166666666666669</v>
      </c>
      <c r="AH1799" s="4">
        <v>0.72916666666666663</v>
      </c>
      <c r="AI1799" s="5">
        <v>14.95</v>
      </c>
      <c r="AJ1799">
        <v>22.43</v>
      </c>
      <c r="AL1799" t="s">
        <v>81</v>
      </c>
      <c r="AM1799" t="s">
        <v>82</v>
      </c>
      <c r="AO1799" t="s">
        <v>83</v>
      </c>
      <c r="AR1799" t="s">
        <v>82</v>
      </c>
      <c r="AT1799" t="s">
        <v>82</v>
      </c>
      <c r="AW1799" t="s">
        <v>82</v>
      </c>
      <c r="AY1799" t="s">
        <v>18915</v>
      </c>
      <c r="AZ1799" t="s">
        <v>18915</v>
      </c>
      <c r="BA1799" t="s">
        <v>859</v>
      </c>
      <c r="BB1799">
        <v>99224</v>
      </c>
      <c r="BC1799" t="s">
        <v>79</v>
      </c>
      <c r="BH1799" t="s">
        <v>18913</v>
      </c>
      <c r="BJ1799">
        <v>721562858</v>
      </c>
    </row>
    <row r="1800" spans="1:62" x14ac:dyDescent="0.25">
      <c r="A1800" t="s">
        <v>19013</v>
      </c>
      <c r="B1800" s="2">
        <v>43494</v>
      </c>
      <c r="C1800" t="s">
        <v>63</v>
      </c>
      <c r="D1800" s="3">
        <v>43472.377410960646</v>
      </c>
      <c r="E1800" t="s">
        <v>64</v>
      </c>
      <c r="F1800" s="2">
        <v>43556</v>
      </c>
      <c r="G1800" s="2">
        <v>43823</v>
      </c>
      <c r="H1800" t="s">
        <v>19014</v>
      </c>
      <c r="J1800" t="s">
        <v>19015</v>
      </c>
      <c r="L1800" t="s">
        <v>2779</v>
      </c>
      <c r="M1800" t="s">
        <v>278</v>
      </c>
      <c r="N1800">
        <v>23663</v>
      </c>
      <c r="O1800" t="s">
        <v>70</v>
      </c>
      <c r="Q1800" t="s">
        <v>19016</v>
      </c>
      <c r="S1800" t="s">
        <v>72</v>
      </c>
      <c r="T1800" t="s">
        <v>13303</v>
      </c>
      <c r="U1800" t="s">
        <v>5811</v>
      </c>
      <c r="V1800" t="s">
        <v>16460</v>
      </c>
      <c r="W1800" t="s">
        <v>278</v>
      </c>
      <c r="X1800" t="s">
        <v>106</v>
      </c>
      <c r="Y1800" t="str">
        <f>"37-3011"</f>
        <v>37-3011</v>
      </c>
      <c r="Z1800" t="s">
        <v>94</v>
      </c>
      <c r="AA1800">
        <v>561730</v>
      </c>
      <c r="AB1800">
        <v>7</v>
      </c>
      <c r="AC1800">
        <v>7</v>
      </c>
      <c r="AD1800" t="s">
        <v>79</v>
      </c>
      <c r="AE1800" t="s">
        <v>80</v>
      </c>
      <c r="AF1800">
        <v>40</v>
      </c>
      <c r="AG1800" s="4">
        <v>0.3125</v>
      </c>
      <c r="AH1800" s="4">
        <v>0.66666666666666663</v>
      </c>
      <c r="AI1800" s="5">
        <v>12.46</v>
      </c>
      <c r="AJ1800">
        <v>18.690000000000001</v>
      </c>
      <c r="AL1800" t="s">
        <v>81</v>
      </c>
      <c r="AM1800" t="s">
        <v>82</v>
      </c>
      <c r="AO1800" t="s">
        <v>83</v>
      </c>
      <c r="AR1800" t="s">
        <v>82</v>
      </c>
      <c r="AT1800" t="s">
        <v>82</v>
      </c>
      <c r="AW1800" t="s">
        <v>82</v>
      </c>
      <c r="AY1800" t="s">
        <v>2782</v>
      </c>
      <c r="AZ1800" t="s">
        <v>2782</v>
      </c>
      <c r="BA1800" t="s">
        <v>278</v>
      </c>
      <c r="BB1800">
        <v>23663</v>
      </c>
      <c r="BC1800" t="s">
        <v>79</v>
      </c>
      <c r="BH1800" t="s">
        <v>19017</v>
      </c>
      <c r="BJ1800">
        <v>841701425</v>
      </c>
    </row>
    <row r="1801" spans="1:62" x14ac:dyDescent="0.25">
      <c r="A1801" t="s">
        <v>19027</v>
      </c>
      <c r="B1801" s="2">
        <v>43494</v>
      </c>
      <c r="C1801" t="s">
        <v>63</v>
      </c>
      <c r="D1801" s="3">
        <v>43472.377396701391</v>
      </c>
      <c r="E1801" t="s">
        <v>64</v>
      </c>
      <c r="F1801" s="2">
        <v>43556</v>
      </c>
      <c r="G1801" s="2">
        <v>43799</v>
      </c>
      <c r="H1801" t="s">
        <v>19028</v>
      </c>
      <c r="J1801" t="s">
        <v>19029</v>
      </c>
      <c r="L1801" t="s">
        <v>19030</v>
      </c>
      <c r="M1801" t="s">
        <v>783</v>
      </c>
      <c r="N1801">
        <v>44641</v>
      </c>
      <c r="O1801" t="s">
        <v>70</v>
      </c>
      <c r="Q1801" t="s">
        <v>19031</v>
      </c>
      <c r="S1801" t="s">
        <v>72</v>
      </c>
      <c r="T1801" t="s">
        <v>13303</v>
      </c>
      <c r="U1801" t="s">
        <v>18510</v>
      </c>
      <c r="V1801" t="s">
        <v>1757</v>
      </c>
      <c r="W1801" t="s">
        <v>278</v>
      </c>
      <c r="X1801" t="s">
        <v>94</v>
      </c>
      <c r="Y1801" t="str">
        <f>"37-3011"</f>
        <v>37-3011</v>
      </c>
      <c r="Z1801" t="s">
        <v>94</v>
      </c>
      <c r="AA1801">
        <v>561730</v>
      </c>
      <c r="AB1801">
        <v>30</v>
      </c>
      <c r="AC1801">
        <v>30</v>
      </c>
      <c r="AD1801" t="s">
        <v>79</v>
      </c>
      <c r="AE1801" t="s">
        <v>80</v>
      </c>
      <c r="AF1801">
        <v>40</v>
      </c>
      <c r="AG1801" s="4">
        <v>0.3125</v>
      </c>
      <c r="AH1801" s="4">
        <v>0.66666666666666663</v>
      </c>
      <c r="AI1801" s="5">
        <v>13.72</v>
      </c>
      <c r="AJ1801">
        <v>20.58</v>
      </c>
      <c r="AL1801" t="s">
        <v>81</v>
      </c>
      <c r="AM1801" t="s">
        <v>82</v>
      </c>
      <c r="AO1801" t="s">
        <v>83</v>
      </c>
      <c r="AR1801" t="s">
        <v>82</v>
      </c>
      <c r="AT1801" t="s">
        <v>82</v>
      </c>
      <c r="AW1801" t="s">
        <v>72</v>
      </c>
      <c r="AX1801">
        <v>3</v>
      </c>
      <c r="AY1801" t="s">
        <v>2106</v>
      </c>
      <c r="AZ1801" t="s">
        <v>19032</v>
      </c>
      <c r="BA1801" t="s">
        <v>783</v>
      </c>
      <c r="BB1801">
        <v>44641</v>
      </c>
      <c r="BC1801" t="s">
        <v>79</v>
      </c>
      <c r="BH1801" t="s">
        <v>19033</v>
      </c>
      <c r="BJ1801">
        <v>341799582</v>
      </c>
    </row>
    <row r="1802" spans="1:62" x14ac:dyDescent="0.25">
      <c r="A1802" t="s">
        <v>19076</v>
      </c>
      <c r="B1802" s="2">
        <v>43494</v>
      </c>
      <c r="C1802" t="s">
        <v>63</v>
      </c>
      <c r="D1802" s="3">
        <v>43472.377297870371</v>
      </c>
      <c r="E1802" t="s">
        <v>64</v>
      </c>
      <c r="F1802" s="2">
        <v>43556</v>
      </c>
      <c r="G1802" s="2">
        <v>43799</v>
      </c>
      <c r="H1802" t="s">
        <v>19077</v>
      </c>
      <c r="J1802" t="s">
        <v>19078</v>
      </c>
      <c r="L1802" t="s">
        <v>19079</v>
      </c>
      <c r="M1802" t="s">
        <v>147</v>
      </c>
      <c r="N1802">
        <v>19342</v>
      </c>
      <c r="O1802" t="s">
        <v>70</v>
      </c>
      <c r="Q1802" t="s">
        <v>19080</v>
      </c>
      <c r="S1802" t="s">
        <v>72</v>
      </c>
      <c r="T1802" t="s">
        <v>13303</v>
      </c>
      <c r="U1802" t="s">
        <v>5811</v>
      </c>
      <c r="V1802" t="s">
        <v>16460</v>
      </c>
      <c r="W1802" t="s">
        <v>278</v>
      </c>
      <c r="X1802" t="s">
        <v>106</v>
      </c>
      <c r="Y1802" t="str">
        <f>"37-3011"</f>
        <v>37-3011</v>
      </c>
      <c r="Z1802" t="s">
        <v>94</v>
      </c>
      <c r="AA1802">
        <v>561730</v>
      </c>
      <c r="AB1802">
        <v>60</v>
      </c>
      <c r="AC1802">
        <v>60</v>
      </c>
      <c r="AD1802" t="s">
        <v>79</v>
      </c>
      <c r="AE1802" t="s">
        <v>80</v>
      </c>
      <c r="AF1802">
        <v>40</v>
      </c>
      <c r="AG1802" s="4">
        <v>0.3125</v>
      </c>
      <c r="AH1802" s="4">
        <v>0.66666666666666663</v>
      </c>
      <c r="AI1802" s="5">
        <v>13.68</v>
      </c>
      <c r="AJ1802">
        <v>20.52</v>
      </c>
      <c r="AL1802" t="s">
        <v>81</v>
      </c>
      <c r="AM1802" t="s">
        <v>82</v>
      </c>
      <c r="AO1802" t="s">
        <v>83</v>
      </c>
      <c r="AR1802" t="s">
        <v>82</v>
      </c>
      <c r="AT1802" t="s">
        <v>82</v>
      </c>
      <c r="AW1802" t="s">
        <v>82</v>
      </c>
      <c r="AY1802" t="s">
        <v>19081</v>
      </c>
      <c r="AZ1802" t="s">
        <v>2086</v>
      </c>
      <c r="BA1802" t="s">
        <v>1966</v>
      </c>
      <c r="BB1802">
        <v>19945</v>
      </c>
      <c r="BC1802" t="s">
        <v>79</v>
      </c>
      <c r="BH1802" t="s">
        <v>19082</v>
      </c>
      <c r="BJ1802">
        <v>232498456</v>
      </c>
    </row>
    <row r="1803" spans="1:62" x14ac:dyDescent="0.25">
      <c r="A1803" t="s">
        <v>19174</v>
      </c>
      <c r="B1803" s="2">
        <v>43494</v>
      </c>
      <c r="C1803" t="s">
        <v>63</v>
      </c>
      <c r="D1803" s="3">
        <v>43472.377561597219</v>
      </c>
      <c r="E1803" t="s">
        <v>64</v>
      </c>
      <c r="F1803" s="2">
        <v>43556</v>
      </c>
      <c r="G1803" s="2">
        <v>43791</v>
      </c>
      <c r="H1803" t="s">
        <v>19175</v>
      </c>
      <c r="J1803" t="s">
        <v>19176</v>
      </c>
      <c r="K1803" t="s">
        <v>19177</v>
      </c>
      <c r="L1803" t="s">
        <v>19178</v>
      </c>
      <c r="M1803" t="s">
        <v>2367</v>
      </c>
      <c r="N1803">
        <v>29615</v>
      </c>
      <c r="O1803" t="s">
        <v>70</v>
      </c>
      <c r="Q1803" t="s">
        <v>19179</v>
      </c>
      <c r="S1803" t="s">
        <v>72</v>
      </c>
      <c r="T1803" t="s">
        <v>13303</v>
      </c>
      <c r="U1803" t="s">
        <v>5811</v>
      </c>
      <c r="V1803" t="s">
        <v>16460</v>
      </c>
      <c r="W1803" t="s">
        <v>278</v>
      </c>
      <c r="X1803" t="s">
        <v>14685</v>
      </c>
      <c r="Y1803" t="str">
        <f>"37-3011"</f>
        <v>37-3011</v>
      </c>
      <c r="Z1803" t="s">
        <v>94</v>
      </c>
      <c r="AA1803">
        <v>561730</v>
      </c>
      <c r="AB1803">
        <v>5</v>
      </c>
      <c r="AC1803">
        <v>5</v>
      </c>
      <c r="AD1803" t="s">
        <v>79</v>
      </c>
      <c r="AE1803" t="s">
        <v>95</v>
      </c>
      <c r="AF1803">
        <v>40</v>
      </c>
      <c r="AG1803" s="4">
        <v>0.29166666666666669</v>
      </c>
      <c r="AH1803" s="4">
        <v>0.64583333333333337</v>
      </c>
      <c r="AI1803" s="5">
        <v>12.15</v>
      </c>
      <c r="AJ1803">
        <v>18.23</v>
      </c>
      <c r="AL1803" t="s">
        <v>81</v>
      </c>
      <c r="AM1803" t="s">
        <v>82</v>
      </c>
      <c r="AO1803" t="s">
        <v>83</v>
      </c>
      <c r="AP1803" t="s">
        <v>67</v>
      </c>
      <c r="AQ1803" t="s">
        <v>67</v>
      </c>
      <c r="AR1803" t="s">
        <v>82</v>
      </c>
      <c r="AT1803" t="s">
        <v>82</v>
      </c>
      <c r="AW1803" t="s">
        <v>82</v>
      </c>
      <c r="AY1803" t="s">
        <v>5973</v>
      </c>
      <c r="AZ1803" t="s">
        <v>5973</v>
      </c>
      <c r="BA1803" t="s">
        <v>2367</v>
      </c>
      <c r="BB1803">
        <v>29615</v>
      </c>
      <c r="BC1803" t="s">
        <v>79</v>
      </c>
      <c r="BH1803" t="s">
        <v>19180</v>
      </c>
      <c r="BJ1803">
        <v>263738452</v>
      </c>
    </row>
    <row r="1804" spans="1:62" x14ac:dyDescent="0.25">
      <c r="A1804" t="s">
        <v>19231</v>
      </c>
      <c r="B1804" s="2">
        <v>43494</v>
      </c>
      <c r="C1804" t="s">
        <v>63</v>
      </c>
      <c r="D1804" s="3">
        <v>43472.37741789352</v>
      </c>
      <c r="E1804" t="s">
        <v>64</v>
      </c>
      <c r="F1804" s="2">
        <v>43556</v>
      </c>
      <c r="G1804" s="2">
        <v>43800</v>
      </c>
      <c r="H1804" t="s">
        <v>19161</v>
      </c>
      <c r="I1804" t="s">
        <v>19232</v>
      </c>
      <c r="J1804" t="s">
        <v>19163</v>
      </c>
      <c r="L1804" t="s">
        <v>19164</v>
      </c>
      <c r="M1804" t="s">
        <v>232</v>
      </c>
      <c r="N1804">
        <v>12601</v>
      </c>
      <c r="O1804" t="s">
        <v>70</v>
      </c>
      <c r="Q1804" t="s">
        <v>19165</v>
      </c>
      <c r="S1804" t="s">
        <v>72</v>
      </c>
      <c r="T1804" t="s">
        <v>1755</v>
      </c>
      <c r="U1804" t="s">
        <v>5811</v>
      </c>
      <c r="V1804" t="s">
        <v>1882</v>
      </c>
      <c r="W1804" t="s">
        <v>278</v>
      </c>
      <c r="X1804" t="s">
        <v>1960</v>
      </c>
      <c r="Y1804" t="str">
        <f>"37-3011"</f>
        <v>37-3011</v>
      </c>
      <c r="Z1804" t="s">
        <v>94</v>
      </c>
      <c r="AA1804">
        <v>561730</v>
      </c>
      <c r="AB1804">
        <v>10</v>
      </c>
      <c r="AC1804">
        <v>10</v>
      </c>
      <c r="AD1804" t="s">
        <v>79</v>
      </c>
      <c r="AE1804" t="s">
        <v>95</v>
      </c>
      <c r="AF1804">
        <v>40</v>
      </c>
      <c r="AG1804" s="4">
        <v>0.29166666666666669</v>
      </c>
      <c r="AH1804" s="4">
        <v>0.66666666666666663</v>
      </c>
      <c r="AI1804" s="5">
        <v>15.82</v>
      </c>
      <c r="AJ1804">
        <v>23.73</v>
      </c>
      <c r="AL1804" t="s">
        <v>81</v>
      </c>
      <c r="AM1804" t="s">
        <v>82</v>
      </c>
      <c r="AO1804" t="s">
        <v>83</v>
      </c>
      <c r="AP1804" t="s">
        <v>67</v>
      </c>
      <c r="AQ1804" t="s">
        <v>67</v>
      </c>
      <c r="AR1804" t="s">
        <v>82</v>
      </c>
      <c r="AT1804" t="s">
        <v>82</v>
      </c>
      <c r="AW1804" t="s">
        <v>82</v>
      </c>
      <c r="AY1804" t="s">
        <v>19164</v>
      </c>
      <c r="AZ1804" t="s">
        <v>9556</v>
      </c>
      <c r="BA1804" t="s">
        <v>232</v>
      </c>
      <c r="BB1804">
        <v>12601</v>
      </c>
      <c r="BC1804" t="s">
        <v>79</v>
      </c>
      <c r="BH1804" t="s">
        <v>19163</v>
      </c>
      <c r="BJ1804">
        <v>141836001</v>
      </c>
    </row>
    <row r="1805" spans="1:62" x14ac:dyDescent="0.25">
      <c r="A1805" t="s">
        <v>19422</v>
      </c>
      <c r="B1805" s="2">
        <v>43494</v>
      </c>
      <c r="C1805" t="s">
        <v>63</v>
      </c>
      <c r="D1805" s="3">
        <v>43472.377326527778</v>
      </c>
      <c r="E1805" t="s">
        <v>64</v>
      </c>
      <c r="F1805" s="2">
        <v>43556</v>
      </c>
      <c r="G1805" s="2">
        <v>43799</v>
      </c>
      <c r="H1805" t="s">
        <v>19423</v>
      </c>
      <c r="I1805" t="s">
        <v>19424</v>
      </c>
      <c r="J1805" t="s">
        <v>19425</v>
      </c>
      <c r="L1805" t="s">
        <v>19426</v>
      </c>
      <c r="M1805" t="s">
        <v>192</v>
      </c>
      <c r="N1805">
        <v>55604</v>
      </c>
      <c r="O1805" t="s">
        <v>70</v>
      </c>
      <c r="Q1805" t="s">
        <v>19427</v>
      </c>
      <c r="S1805" t="s">
        <v>72</v>
      </c>
      <c r="T1805" t="s">
        <v>19203</v>
      </c>
      <c r="U1805" t="s">
        <v>17041</v>
      </c>
      <c r="V1805" t="s">
        <v>1633</v>
      </c>
      <c r="W1805" t="s">
        <v>192</v>
      </c>
      <c r="X1805" t="s">
        <v>19428</v>
      </c>
      <c r="Y1805" t="str">
        <f>"35-2014"</f>
        <v>35-2014</v>
      </c>
      <c r="Z1805" t="s">
        <v>301</v>
      </c>
      <c r="AA1805">
        <v>721110</v>
      </c>
      <c r="AB1805">
        <v>6</v>
      </c>
      <c r="AC1805">
        <v>6</v>
      </c>
      <c r="AD1805" t="s">
        <v>79</v>
      </c>
      <c r="AE1805" t="s">
        <v>80</v>
      </c>
      <c r="AF1805">
        <v>35</v>
      </c>
      <c r="AG1805" s="4">
        <v>0.27083333333333331</v>
      </c>
      <c r="AH1805" s="4">
        <v>0.60416666666666663</v>
      </c>
      <c r="AI1805" s="5">
        <v>12.38</v>
      </c>
      <c r="AJ1805">
        <v>18.57</v>
      </c>
      <c r="AL1805" t="s">
        <v>81</v>
      </c>
      <c r="AM1805" t="s">
        <v>82</v>
      </c>
      <c r="AO1805" t="s">
        <v>213</v>
      </c>
      <c r="AR1805" t="s">
        <v>82</v>
      </c>
      <c r="AT1805" t="s">
        <v>82</v>
      </c>
      <c r="AW1805" t="s">
        <v>72</v>
      </c>
      <c r="AX1805">
        <v>6</v>
      </c>
      <c r="AY1805" t="s">
        <v>19429</v>
      </c>
      <c r="AZ1805" t="s">
        <v>1500</v>
      </c>
      <c r="BA1805" t="s">
        <v>192</v>
      </c>
      <c r="BB1805">
        <v>55604</v>
      </c>
      <c r="BC1805" t="s">
        <v>87</v>
      </c>
      <c r="BH1805" t="s">
        <v>19430</v>
      </c>
      <c r="BI1805" t="s">
        <v>19431</v>
      </c>
      <c r="BJ1805">
        <v>411767637</v>
      </c>
    </row>
    <row r="1806" spans="1:62" x14ac:dyDescent="0.25">
      <c r="A1806" t="s">
        <v>19639</v>
      </c>
      <c r="B1806" s="2">
        <v>43494</v>
      </c>
      <c r="C1806" t="s">
        <v>63</v>
      </c>
      <c r="D1806" s="3">
        <v>43472.377780682873</v>
      </c>
      <c r="E1806" t="s">
        <v>64</v>
      </c>
      <c r="F1806" s="2">
        <v>43556</v>
      </c>
      <c r="G1806" s="2">
        <v>43799</v>
      </c>
      <c r="H1806" t="s">
        <v>19640</v>
      </c>
      <c r="I1806" t="s">
        <v>19641</v>
      </c>
      <c r="J1806" t="s">
        <v>19642</v>
      </c>
      <c r="L1806" t="s">
        <v>19643</v>
      </c>
      <c r="M1806" t="s">
        <v>308</v>
      </c>
      <c r="N1806">
        <v>8610</v>
      </c>
      <c r="O1806" t="s">
        <v>70</v>
      </c>
      <c r="Q1806" t="s">
        <v>19644</v>
      </c>
      <c r="R1806">
        <v>120</v>
      </c>
      <c r="S1806" t="s">
        <v>72</v>
      </c>
      <c r="T1806" t="s">
        <v>7215</v>
      </c>
      <c r="U1806" t="s">
        <v>7216</v>
      </c>
      <c r="V1806" t="s">
        <v>7217</v>
      </c>
      <c r="W1806" t="s">
        <v>147</v>
      </c>
      <c r="X1806" t="s">
        <v>19645</v>
      </c>
      <c r="Y1806" t="str">
        <f>"53-7062"</f>
        <v>53-7062</v>
      </c>
      <c r="Z1806" t="s">
        <v>337</v>
      </c>
      <c r="AA1806">
        <v>532299</v>
      </c>
      <c r="AB1806">
        <v>20</v>
      </c>
      <c r="AC1806">
        <v>20</v>
      </c>
      <c r="AD1806" t="s">
        <v>79</v>
      </c>
      <c r="AE1806" t="s">
        <v>95</v>
      </c>
      <c r="AF1806">
        <v>35</v>
      </c>
      <c r="AG1806" s="4">
        <v>0.25</v>
      </c>
      <c r="AH1806" s="4">
        <v>0.83333333333333337</v>
      </c>
      <c r="AI1806" s="5">
        <v>17.34</v>
      </c>
      <c r="AJ1806">
        <v>26.01</v>
      </c>
      <c r="AL1806" t="s">
        <v>81</v>
      </c>
      <c r="AM1806" t="s">
        <v>82</v>
      </c>
      <c r="AO1806" t="s">
        <v>83</v>
      </c>
      <c r="AR1806" t="s">
        <v>82</v>
      </c>
      <c r="AT1806" t="s">
        <v>82</v>
      </c>
      <c r="AW1806" t="s">
        <v>82</v>
      </c>
      <c r="AY1806" t="s">
        <v>19646</v>
      </c>
      <c r="AZ1806" t="s">
        <v>3038</v>
      </c>
      <c r="BA1806" t="s">
        <v>308</v>
      </c>
      <c r="BB1806">
        <v>8822</v>
      </c>
      <c r="BC1806" t="s">
        <v>79</v>
      </c>
      <c r="BH1806" t="s">
        <v>19647</v>
      </c>
      <c r="BJ1806">
        <v>222899872</v>
      </c>
    </row>
    <row r="1807" spans="1:62" x14ac:dyDescent="0.25">
      <c r="A1807" t="s">
        <v>19661</v>
      </c>
      <c r="B1807" s="2">
        <v>43494</v>
      </c>
      <c r="C1807" t="s">
        <v>63</v>
      </c>
      <c r="D1807" s="3">
        <v>43472.377388530091</v>
      </c>
      <c r="E1807" t="s">
        <v>64</v>
      </c>
      <c r="F1807" s="2">
        <v>43556</v>
      </c>
      <c r="G1807" s="2">
        <v>43819</v>
      </c>
      <c r="H1807" t="s">
        <v>19662</v>
      </c>
      <c r="J1807" t="s">
        <v>19663</v>
      </c>
      <c r="L1807" t="s">
        <v>19664</v>
      </c>
      <c r="M1807" t="s">
        <v>147</v>
      </c>
      <c r="N1807">
        <v>19078</v>
      </c>
      <c r="O1807" t="s">
        <v>70</v>
      </c>
      <c r="Q1807" t="s">
        <v>19665</v>
      </c>
      <c r="S1807" t="s">
        <v>72</v>
      </c>
      <c r="T1807" t="s">
        <v>13303</v>
      </c>
      <c r="U1807" t="s">
        <v>3891</v>
      </c>
      <c r="V1807" t="s">
        <v>1757</v>
      </c>
      <c r="W1807" t="s">
        <v>278</v>
      </c>
      <c r="X1807" t="s">
        <v>106</v>
      </c>
      <c r="Y1807" t="str">
        <f>"37-3011"</f>
        <v>37-3011</v>
      </c>
      <c r="Z1807" t="s">
        <v>94</v>
      </c>
      <c r="AA1807">
        <v>561730</v>
      </c>
      <c r="AB1807">
        <v>8</v>
      </c>
      <c r="AC1807">
        <v>8</v>
      </c>
      <c r="AD1807" t="s">
        <v>79</v>
      </c>
      <c r="AE1807" t="s">
        <v>80</v>
      </c>
      <c r="AF1807">
        <v>40</v>
      </c>
      <c r="AG1807" s="4">
        <v>0.29166666666666669</v>
      </c>
      <c r="AH1807" s="4">
        <v>0.64583333333333337</v>
      </c>
      <c r="AI1807" s="5">
        <v>15.73</v>
      </c>
      <c r="AJ1807">
        <v>23.6</v>
      </c>
      <c r="AL1807" t="s">
        <v>81</v>
      </c>
      <c r="AM1807" t="s">
        <v>82</v>
      </c>
      <c r="AO1807" t="s">
        <v>83</v>
      </c>
      <c r="AR1807" t="s">
        <v>82</v>
      </c>
      <c r="AT1807" t="s">
        <v>82</v>
      </c>
      <c r="AW1807" t="s">
        <v>82</v>
      </c>
      <c r="AY1807" t="s">
        <v>8860</v>
      </c>
      <c r="AZ1807" t="s">
        <v>1449</v>
      </c>
      <c r="BA1807" t="s">
        <v>147</v>
      </c>
      <c r="BB1807">
        <v>19076</v>
      </c>
      <c r="BC1807" t="s">
        <v>79</v>
      </c>
      <c r="BH1807" t="s">
        <v>19666</v>
      </c>
      <c r="BJ1807">
        <v>593793392</v>
      </c>
    </row>
    <row r="1808" spans="1:62" x14ac:dyDescent="0.25">
      <c r="A1808" t="s">
        <v>19946</v>
      </c>
      <c r="B1808" s="2">
        <v>43494</v>
      </c>
      <c r="C1808" t="s">
        <v>63</v>
      </c>
      <c r="D1808" s="3">
        <v>43472.377378263889</v>
      </c>
      <c r="E1808" t="s">
        <v>64</v>
      </c>
      <c r="F1808" s="2">
        <v>43556</v>
      </c>
      <c r="G1808" s="2">
        <v>43806</v>
      </c>
      <c r="H1808" t="s">
        <v>19947</v>
      </c>
      <c r="J1808" t="s">
        <v>19948</v>
      </c>
      <c r="L1808" t="s">
        <v>16460</v>
      </c>
      <c r="M1808" t="s">
        <v>278</v>
      </c>
      <c r="N1808">
        <v>22901</v>
      </c>
      <c r="O1808" t="s">
        <v>70</v>
      </c>
      <c r="Q1808" t="s">
        <v>19949</v>
      </c>
      <c r="S1808" t="s">
        <v>72</v>
      </c>
      <c r="T1808" t="s">
        <v>1755</v>
      </c>
      <c r="U1808" t="s">
        <v>19509</v>
      </c>
      <c r="V1808" t="s">
        <v>3892</v>
      </c>
      <c r="W1808" t="s">
        <v>278</v>
      </c>
      <c r="X1808" t="s">
        <v>17637</v>
      </c>
      <c r="Y1808" t="str">
        <f>"37-3011"</f>
        <v>37-3011</v>
      </c>
      <c r="Z1808" t="s">
        <v>94</v>
      </c>
      <c r="AA1808">
        <v>713910</v>
      </c>
      <c r="AB1808">
        <v>25</v>
      </c>
      <c r="AC1808">
        <v>25</v>
      </c>
      <c r="AD1808" t="s">
        <v>79</v>
      </c>
      <c r="AE1808" t="s">
        <v>95</v>
      </c>
      <c r="AF1808">
        <v>40</v>
      </c>
      <c r="AG1808" s="4">
        <v>0.25</v>
      </c>
      <c r="AH1808" s="4">
        <v>0.60416666666666663</v>
      </c>
      <c r="AI1808" s="5">
        <v>14.18</v>
      </c>
      <c r="AJ1808">
        <v>21.27</v>
      </c>
      <c r="AL1808" t="s">
        <v>81</v>
      </c>
      <c r="AM1808" t="s">
        <v>82</v>
      </c>
      <c r="AO1808" t="s">
        <v>83</v>
      </c>
      <c r="AP1808" t="s">
        <v>67</v>
      </c>
      <c r="AQ1808" t="s">
        <v>67</v>
      </c>
      <c r="AR1808" t="s">
        <v>82</v>
      </c>
      <c r="AT1808" t="s">
        <v>82</v>
      </c>
      <c r="AW1808" t="s">
        <v>82</v>
      </c>
      <c r="AY1808" t="s">
        <v>16460</v>
      </c>
      <c r="AZ1808" t="s">
        <v>19950</v>
      </c>
      <c r="BA1808" t="s">
        <v>278</v>
      </c>
      <c r="BB1808">
        <v>22901</v>
      </c>
      <c r="BC1808" t="s">
        <v>87</v>
      </c>
      <c r="BH1808" t="s">
        <v>19948</v>
      </c>
      <c r="BJ1808">
        <v>540540028</v>
      </c>
    </row>
    <row r="1809" spans="1:62" x14ac:dyDescent="0.25">
      <c r="A1809" t="s">
        <v>20054</v>
      </c>
      <c r="B1809" s="2">
        <v>43494</v>
      </c>
      <c r="C1809" t="s">
        <v>63</v>
      </c>
      <c r="D1809" s="3">
        <v>43472.377274120372</v>
      </c>
      <c r="E1809" t="s">
        <v>64</v>
      </c>
      <c r="F1809" s="2">
        <v>43556</v>
      </c>
      <c r="G1809" s="2">
        <v>43814</v>
      </c>
      <c r="H1809" t="s">
        <v>20055</v>
      </c>
      <c r="J1809" t="s">
        <v>20056</v>
      </c>
      <c r="K1809" t="s">
        <v>20057</v>
      </c>
      <c r="L1809" t="s">
        <v>773</v>
      </c>
      <c r="M1809" t="s">
        <v>278</v>
      </c>
      <c r="N1809">
        <v>20166</v>
      </c>
      <c r="O1809" t="s">
        <v>70</v>
      </c>
      <c r="Q1809" t="s">
        <v>20058</v>
      </c>
      <c r="S1809" t="s">
        <v>72</v>
      </c>
      <c r="T1809" t="s">
        <v>1755</v>
      </c>
      <c r="U1809" t="s">
        <v>5811</v>
      </c>
      <c r="V1809" t="s">
        <v>1882</v>
      </c>
      <c r="W1809" t="s">
        <v>278</v>
      </c>
      <c r="X1809" t="s">
        <v>106</v>
      </c>
      <c r="Y1809" t="str">
        <f>"37-3011"</f>
        <v>37-3011</v>
      </c>
      <c r="Z1809" t="s">
        <v>94</v>
      </c>
      <c r="AA1809">
        <v>561730</v>
      </c>
      <c r="AB1809">
        <v>16</v>
      </c>
      <c r="AC1809">
        <v>16</v>
      </c>
      <c r="AD1809" t="s">
        <v>79</v>
      </c>
      <c r="AE1809" t="s">
        <v>80</v>
      </c>
      <c r="AF1809">
        <v>40</v>
      </c>
      <c r="AG1809" s="4">
        <v>0.28125</v>
      </c>
      <c r="AH1809" s="4">
        <v>0.65625</v>
      </c>
      <c r="AI1809" s="5">
        <v>15.39</v>
      </c>
      <c r="AJ1809">
        <v>23.09</v>
      </c>
      <c r="AL1809" t="s">
        <v>81</v>
      </c>
      <c r="AM1809" t="s">
        <v>82</v>
      </c>
      <c r="AO1809" t="s">
        <v>83</v>
      </c>
      <c r="AR1809" t="s">
        <v>82</v>
      </c>
      <c r="AT1809" t="s">
        <v>82</v>
      </c>
      <c r="AW1809" t="s">
        <v>72</v>
      </c>
      <c r="AX1809">
        <v>3</v>
      </c>
      <c r="AY1809" t="s">
        <v>773</v>
      </c>
      <c r="AZ1809" t="s">
        <v>3812</v>
      </c>
      <c r="BA1809" t="s">
        <v>278</v>
      </c>
      <c r="BB1809">
        <v>20166</v>
      </c>
      <c r="BC1809" t="s">
        <v>79</v>
      </c>
      <c r="BH1809" t="s">
        <v>20059</v>
      </c>
      <c r="BJ1809">
        <v>113740050</v>
      </c>
    </row>
    <row r="1810" spans="1:62" x14ac:dyDescent="0.25">
      <c r="A1810" t="s">
        <v>20213</v>
      </c>
      <c r="B1810" s="2">
        <v>43494</v>
      </c>
      <c r="C1810" t="s">
        <v>63</v>
      </c>
      <c r="D1810" s="3">
        <v>43472.378727314812</v>
      </c>
      <c r="E1810" t="s">
        <v>117</v>
      </c>
      <c r="H1810" t="s">
        <v>20214</v>
      </c>
      <c r="J1810" t="s">
        <v>20215</v>
      </c>
      <c r="L1810" t="s">
        <v>489</v>
      </c>
      <c r="M1810" t="s">
        <v>821</v>
      </c>
      <c r="N1810">
        <v>97210</v>
      </c>
      <c r="O1810" t="s">
        <v>70</v>
      </c>
      <c r="Q1810" t="s">
        <v>20216</v>
      </c>
      <c r="S1810" t="s">
        <v>72</v>
      </c>
      <c r="T1810" t="s">
        <v>20217</v>
      </c>
      <c r="U1810" t="s">
        <v>20218</v>
      </c>
      <c r="V1810" t="s">
        <v>489</v>
      </c>
      <c r="W1810" t="s">
        <v>821</v>
      </c>
      <c r="X1810" t="s">
        <v>20219</v>
      </c>
      <c r="Y1810" t="str">
        <f>"51-4081"</f>
        <v>51-4081</v>
      </c>
      <c r="Z1810" t="s">
        <v>20220</v>
      </c>
      <c r="AA1810">
        <v>336510</v>
      </c>
      <c r="AB1810">
        <v>40</v>
      </c>
      <c r="AD1810" t="s">
        <v>79</v>
      </c>
      <c r="AE1810" t="s">
        <v>95</v>
      </c>
      <c r="AF1810">
        <v>40</v>
      </c>
      <c r="AG1810" s="4">
        <v>0.25</v>
      </c>
      <c r="AH1810" s="4">
        <v>0.60416666666666663</v>
      </c>
      <c r="AI1810" s="5">
        <v>16.43</v>
      </c>
      <c r="AJ1810">
        <v>24.65</v>
      </c>
      <c r="AL1810" t="s">
        <v>81</v>
      </c>
      <c r="AM1810" t="s">
        <v>82</v>
      </c>
      <c r="AO1810" t="s">
        <v>83</v>
      </c>
      <c r="AR1810" t="s">
        <v>82</v>
      </c>
      <c r="AT1810" t="s">
        <v>82</v>
      </c>
      <c r="AW1810" t="s">
        <v>72</v>
      </c>
      <c r="AX1810">
        <v>24</v>
      </c>
      <c r="AY1810" t="s">
        <v>820</v>
      </c>
      <c r="AZ1810" t="s">
        <v>823</v>
      </c>
      <c r="BA1810" t="s">
        <v>821</v>
      </c>
      <c r="BB1810">
        <v>97210</v>
      </c>
      <c r="BC1810" t="s">
        <v>87</v>
      </c>
      <c r="BH1810" t="s">
        <v>20221</v>
      </c>
      <c r="BJ1810">
        <v>930180205</v>
      </c>
    </row>
    <row r="1811" spans="1:62" x14ac:dyDescent="0.25">
      <c r="A1811" t="s">
        <v>20417</v>
      </c>
      <c r="B1811" s="2">
        <v>43494</v>
      </c>
      <c r="C1811" t="s">
        <v>63</v>
      </c>
      <c r="D1811" s="3">
        <v>43472.377540034722</v>
      </c>
      <c r="E1811" t="s">
        <v>64</v>
      </c>
      <c r="F1811" s="2">
        <v>43556</v>
      </c>
      <c r="G1811" s="2">
        <v>43800</v>
      </c>
      <c r="H1811" t="s">
        <v>20418</v>
      </c>
      <c r="J1811" t="s">
        <v>20419</v>
      </c>
      <c r="L1811" t="s">
        <v>20420</v>
      </c>
      <c r="M1811" t="s">
        <v>2314</v>
      </c>
      <c r="N1811">
        <v>47130</v>
      </c>
      <c r="O1811" t="s">
        <v>70</v>
      </c>
      <c r="Q1811" t="s">
        <v>20421</v>
      </c>
      <c r="S1811" t="s">
        <v>72</v>
      </c>
      <c r="T1811" t="s">
        <v>13303</v>
      </c>
      <c r="U1811" t="s">
        <v>3646</v>
      </c>
      <c r="V1811" t="s">
        <v>1757</v>
      </c>
      <c r="W1811" t="s">
        <v>278</v>
      </c>
      <c r="X1811" t="s">
        <v>1673</v>
      </c>
      <c r="Y1811" t="str">
        <f>"37-3011"</f>
        <v>37-3011</v>
      </c>
      <c r="Z1811" t="s">
        <v>94</v>
      </c>
      <c r="AA1811">
        <v>561730</v>
      </c>
      <c r="AB1811">
        <v>17</v>
      </c>
      <c r="AC1811">
        <v>17</v>
      </c>
      <c r="AD1811" t="s">
        <v>79</v>
      </c>
      <c r="AE1811" t="s">
        <v>80</v>
      </c>
      <c r="AF1811">
        <v>40</v>
      </c>
      <c r="AG1811" s="4">
        <v>0.3125</v>
      </c>
      <c r="AH1811" s="4">
        <v>0.64583333333333337</v>
      </c>
      <c r="AI1811" s="5">
        <v>13.31</v>
      </c>
      <c r="AJ1811">
        <v>19.97</v>
      </c>
      <c r="AL1811" t="s">
        <v>81</v>
      </c>
      <c r="AM1811" t="s">
        <v>82</v>
      </c>
      <c r="AO1811" t="s">
        <v>83</v>
      </c>
      <c r="AR1811" t="s">
        <v>82</v>
      </c>
      <c r="AT1811" t="s">
        <v>82</v>
      </c>
      <c r="AW1811" t="s">
        <v>82</v>
      </c>
      <c r="AY1811" t="s">
        <v>20422</v>
      </c>
      <c r="AZ1811" t="s">
        <v>2478</v>
      </c>
      <c r="BA1811" t="s">
        <v>2314</v>
      </c>
      <c r="BB1811">
        <v>47130</v>
      </c>
      <c r="BC1811" t="s">
        <v>79</v>
      </c>
      <c r="BH1811" t="s">
        <v>20423</v>
      </c>
      <c r="BI1811" t="s">
        <v>130</v>
      </c>
      <c r="BJ1811">
        <v>274509381</v>
      </c>
    </row>
    <row r="1812" spans="1:62" x14ac:dyDescent="0.25">
      <c r="A1812" t="s">
        <v>20525</v>
      </c>
      <c r="B1812" s="2">
        <v>43494</v>
      </c>
      <c r="C1812" t="s">
        <v>63</v>
      </c>
      <c r="D1812" s="3">
        <v>43472.377537002314</v>
      </c>
      <c r="E1812" t="s">
        <v>64</v>
      </c>
      <c r="F1812" s="2">
        <v>43556</v>
      </c>
      <c r="G1812" s="2">
        <v>43799</v>
      </c>
      <c r="H1812" t="s">
        <v>20526</v>
      </c>
      <c r="J1812" t="s">
        <v>20527</v>
      </c>
      <c r="L1812" t="s">
        <v>20528</v>
      </c>
      <c r="M1812" t="s">
        <v>232</v>
      </c>
      <c r="N1812">
        <v>12887</v>
      </c>
      <c r="O1812" t="s">
        <v>70</v>
      </c>
      <c r="Q1812" t="s">
        <v>20529</v>
      </c>
      <c r="R1812">
        <v>4</v>
      </c>
      <c r="S1812" t="s">
        <v>72</v>
      </c>
      <c r="T1812" t="s">
        <v>1755</v>
      </c>
      <c r="U1812" t="s">
        <v>16469</v>
      </c>
      <c r="V1812" t="s">
        <v>3892</v>
      </c>
      <c r="W1812" t="s">
        <v>278</v>
      </c>
      <c r="X1812" t="s">
        <v>106</v>
      </c>
      <c r="Y1812" t="str">
        <f>"37-3011"</f>
        <v>37-3011</v>
      </c>
      <c r="Z1812" t="s">
        <v>94</v>
      </c>
      <c r="AA1812">
        <v>561730</v>
      </c>
      <c r="AB1812">
        <v>18</v>
      </c>
      <c r="AC1812">
        <v>18</v>
      </c>
      <c r="AD1812" t="s">
        <v>79</v>
      </c>
      <c r="AE1812" t="s">
        <v>80</v>
      </c>
      <c r="AF1812">
        <v>40</v>
      </c>
      <c r="AG1812" s="4">
        <v>0.29166666666666669</v>
      </c>
      <c r="AH1812" s="4">
        <v>0.64583333333333337</v>
      </c>
      <c r="AI1812" s="5">
        <v>13.67</v>
      </c>
      <c r="AJ1812">
        <v>20.51</v>
      </c>
      <c r="AL1812" t="s">
        <v>81</v>
      </c>
      <c r="AM1812" t="s">
        <v>82</v>
      </c>
      <c r="AO1812" t="s">
        <v>83</v>
      </c>
      <c r="AR1812" t="s">
        <v>82</v>
      </c>
      <c r="AT1812" t="s">
        <v>82</v>
      </c>
      <c r="AW1812" t="s">
        <v>82</v>
      </c>
      <c r="AY1812" t="s">
        <v>20528</v>
      </c>
      <c r="AZ1812" t="s">
        <v>885</v>
      </c>
      <c r="BA1812" t="s">
        <v>232</v>
      </c>
      <c r="BB1812">
        <v>12887</v>
      </c>
      <c r="BC1812" t="s">
        <v>79</v>
      </c>
      <c r="BH1812" t="s">
        <v>20527</v>
      </c>
      <c r="BJ1812">
        <v>223792259</v>
      </c>
    </row>
    <row r="1813" spans="1:62" x14ac:dyDescent="0.25">
      <c r="A1813" t="s">
        <v>20589</v>
      </c>
      <c r="B1813" s="2">
        <v>43494</v>
      </c>
      <c r="C1813" t="s">
        <v>63</v>
      </c>
      <c r="D1813" s="3">
        <v>43472.37739439815</v>
      </c>
      <c r="E1813" t="s">
        <v>64</v>
      </c>
      <c r="F1813" s="2">
        <v>43556</v>
      </c>
      <c r="G1813" s="2">
        <v>43814</v>
      </c>
      <c r="H1813" t="s">
        <v>20590</v>
      </c>
      <c r="J1813" t="s">
        <v>20591</v>
      </c>
      <c r="K1813" t="s">
        <v>20592</v>
      </c>
      <c r="L1813" t="s">
        <v>20593</v>
      </c>
      <c r="M1813" t="s">
        <v>147</v>
      </c>
      <c r="N1813">
        <v>15143</v>
      </c>
      <c r="O1813" t="s">
        <v>70</v>
      </c>
      <c r="Q1813" t="s">
        <v>20594</v>
      </c>
      <c r="S1813" t="s">
        <v>72</v>
      </c>
      <c r="T1813" t="s">
        <v>13303</v>
      </c>
      <c r="U1813" t="s">
        <v>3891</v>
      </c>
      <c r="V1813" t="s">
        <v>1757</v>
      </c>
      <c r="W1813" t="s">
        <v>278</v>
      </c>
      <c r="X1813" t="s">
        <v>106</v>
      </c>
      <c r="Y1813" t="str">
        <f>"37-3011"</f>
        <v>37-3011</v>
      </c>
      <c r="Z1813" t="s">
        <v>94</v>
      </c>
      <c r="AA1813">
        <v>561730</v>
      </c>
      <c r="AB1813">
        <v>5</v>
      </c>
      <c r="AC1813">
        <v>5</v>
      </c>
      <c r="AD1813" t="s">
        <v>79</v>
      </c>
      <c r="AE1813" t="s">
        <v>80</v>
      </c>
      <c r="AF1813">
        <v>40</v>
      </c>
      <c r="AG1813" s="4">
        <v>0.33333333333333331</v>
      </c>
      <c r="AH1813" s="4">
        <v>0.6875</v>
      </c>
      <c r="AI1813" s="5">
        <v>13.77</v>
      </c>
      <c r="AJ1813">
        <v>20.66</v>
      </c>
      <c r="AL1813" t="s">
        <v>81</v>
      </c>
      <c r="AM1813" t="s">
        <v>82</v>
      </c>
      <c r="AO1813" t="s">
        <v>83</v>
      </c>
      <c r="AR1813" t="s">
        <v>82</v>
      </c>
      <c r="AT1813" t="s">
        <v>82</v>
      </c>
      <c r="AW1813" t="s">
        <v>72</v>
      </c>
      <c r="AX1813">
        <v>3</v>
      </c>
      <c r="AY1813" t="s">
        <v>13048</v>
      </c>
      <c r="AZ1813" t="s">
        <v>3309</v>
      </c>
      <c r="BA1813" t="s">
        <v>147</v>
      </c>
      <c r="BB1813">
        <v>15143</v>
      </c>
      <c r="BC1813" t="s">
        <v>79</v>
      </c>
      <c r="BH1813" t="s">
        <v>20595</v>
      </c>
      <c r="BJ1813">
        <v>251837614</v>
      </c>
    </row>
    <row r="1814" spans="1:62" x14ac:dyDescent="0.25">
      <c r="A1814" t="s">
        <v>21176</v>
      </c>
      <c r="B1814" s="2">
        <v>43494</v>
      </c>
      <c r="C1814" t="s">
        <v>63</v>
      </c>
      <c r="D1814" s="3">
        <v>43472.377324525463</v>
      </c>
      <c r="E1814" t="s">
        <v>64</v>
      </c>
      <c r="F1814" s="2">
        <v>43556</v>
      </c>
      <c r="G1814" s="2">
        <v>43753</v>
      </c>
      <c r="H1814" t="s">
        <v>7211</v>
      </c>
      <c r="I1814" t="s">
        <v>67</v>
      </c>
      <c r="J1814" t="s">
        <v>7212</v>
      </c>
      <c r="K1814" t="s">
        <v>67</v>
      </c>
      <c r="L1814" t="s">
        <v>7213</v>
      </c>
      <c r="M1814" t="s">
        <v>1612</v>
      </c>
      <c r="N1814">
        <v>82414</v>
      </c>
      <c r="O1814" t="s">
        <v>70</v>
      </c>
      <c r="P1814" t="s">
        <v>67</v>
      </c>
      <c r="Q1814" t="s">
        <v>7214</v>
      </c>
      <c r="R1814">
        <v>225</v>
      </c>
      <c r="S1814" t="s">
        <v>72</v>
      </c>
      <c r="T1814" t="s">
        <v>7215</v>
      </c>
      <c r="U1814" t="s">
        <v>7216</v>
      </c>
      <c r="V1814" t="s">
        <v>7217</v>
      </c>
      <c r="W1814" t="s">
        <v>147</v>
      </c>
      <c r="X1814" t="s">
        <v>1012</v>
      </c>
      <c r="Y1814" t="str">
        <f>"37-2012"</f>
        <v>37-2012</v>
      </c>
      <c r="Z1814" t="s">
        <v>373</v>
      </c>
      <c r="AA1814">
        <v>72111</v>
      </c>
      <c r="AB1814">
        <v>30</v>
      </c>
      <c r="AC1814">
        <v>30</v>
      </c>
      <c r="AD1814" t="s">
        <v>79</v>
      </c>
      <c r="AE1814" t="s">
        <v>80</v>
      </c>
      <c r="AF1814">
        <v>39</v>
      </c>
      <c r="AG1814" s="4">
        <v>0.33333333333333331</v>
      </c>
      <c r="AH1814" s="4">
        <v>0.60416666666666663</v>
      </c>
      <c r="AI1814" s="5">
        <v>11.97</v>
      </c>
      <c r="AL1814" t="s">
        <v>81</v>
      </c>
      <c r="AM1814" t="s">
        <v>82</v>
      </c>
      <c r="AO1814" t="s">
        <v>83</v>
      </c>
      <c r="AP1814" t="s">
        <v>67</v>
      </c>
      <c r="AQ1814" t="s">
        <v>67</v>
      </c>
      <c r="AR1814" t="s">
        <v>82</v>
      </c>
      <c r="AT1814" t="s">
        <v>82</v>
      </c>
      <c r="AW1814" t="s">
        <v>82</v>
      </c>
      <c r="AY1814" t="s">
        <v>7213</v>
      </c>
      <c r="AZ1814" t="s">
        <v>7218</v>
      </c>
      <c r="BA1814" t="s">
        <v>1612</v>
      </c>
      <c r="BB1814">
        <v>82414</v>
      </c>
      <c r="BC1814" t="s">
        <v>79</v>
      </c>
      <c r="BH1814" t="s">
        <v>7212</v>
      </c>
      <c r="BJ1814">
        <v>711022509</v>
      </c>
    </row>
    <row r="1815" spans="1:62" x14ac:dyDescent="0.25">
      <c r="A1815" t="s">
        <v>21585</v>
      </c>
      <c r="B1815" s="2">
        <v>43494</v>
      </c>
      <c r="C1815" t="s">
        <v>63</v>
      </c>
      <c r="D1815" s="3">
        <v>43472.377420972225</v>
      </c>
      <c r="E1815" t="s">
        <v>64</v>
      </c>
      <c r="F1815" s="2">
        <v>43556</v>
      </c>
      <c r="G1815" s="2">
        <v>43811</v>
      </c>
      <c r="H1815" t="s">
        <v>21586</v>
      </c>
      <c r="J1815" t="s">
        <v>21587</v>
      </c>
      <c r="K1815" t="s">
        <v>21588</v>
      </c>
      <c r="L1815" t="s">
        <v>2515</v>
      </c>
      <c r="M1815" t="s">
        <v>100</v>
      </c>
      <c r="N1815">
        <v>28213</v>
      </c>
      <c r="O1815" t="s">
        <v>70</v>
      </c>
      <c r="Q1815" t="s">
        <v>21589</v>
      </c>
      <c r="R1815">
        <v>220</v>
      </c>
      <c r="S1815" t="s">
        <v>72</v>
      </c>
      <c r="T1815" t="s">
        <v>13303</v>
      </c>
      <c r="U1815" t="s">
        <v>3891</v>
      </c>
      <c r="V1815" t="s">
        <v>1757</v>
      </c>
      <c r="W1815" t="s">
        <v>278</v>
      </c>
      <c r="X1815" t="s">
        <v>705</v>
      </c>
      <c r="Y1815" t="str">
        <f>"37-3011"</f>
        <v>37-3011</v>
      </c>
      <c r="Z1815" t="s">
        <v>94</v>
      </c>
      <c r="AA1815">
        <v>561730</v>
      </c>
      <c r="AB1815">
        <v>53</v>
      </c>
      <c r="AC1815">
        <v>53</v>
      </c>
      <c r="AD1815" t="s">
        <v>79</v>
      </c>
      <c r="AE1815" t="s">
        <v>95</v>
      </c>
      <c r="AF1815">
        <v>40</v>
      </c>
      <c r="AG1815" s="4">
        <v>0.29166666666666669</v>
      </c>
      <c r="AH1815" s="4">
        <v>0.66666666666666663</v>
      </c>
      <c r="AI1815" s="5">
        <v>13.23</v>
      </c>
      <c r="AJ1815">
        <v>19.850000000000001</v>
      </c>
      <c r="AL1815" t="s">
        <v>81</v>
      </c>
      <c r="AM1815" t="s">
        <v>82</v>
      </c>
      <c r="AO1815" t="s">
        <v>83</v>
      </c>
      <c r="AR1815" t="s">
        <v>82</v>
      </c>
      <c r="AT1815" t="s">
        <v>82</v>
      </c>
      <c r="AW1815" t="s">
        <v>72</v>
      </c>
      <c r="AX1815">
        <v>3</v>
      </c>
      <c r="AY1815" t="s">
        <v>1898</v>
      </c>
      <c r="AZ1815" t="s">
        <v>1899</v>
      </c>
      <c r="BA1815" t="s">
        <v>100</v>
      </c>
      <c r="BB1815">
        <v>28213</v>
      </c>
      <c r="BC1815" t="s">
        <v>79</v>
      </c>
      <c r="BH1815" t="s">
        <v>21590</v>
      </c>
      <c r="BJ1815">
        <v>561419607</v>
      </c>
    </row>
    <row r="1816" spans="1:62" x14ac:dyDescent="0.25">
      <c r="A1816" t="s">
        <v>21672</v>
      </c>
      <c r="B1816" s="2">
        <v>43494</v>
      </c>
      <c r="C1816" t="s">
        <v>63</v>
      </c>
      <c r="D1816" s="3">
        <v>43472.377271238423</v>
      </c>
      <c r="E1816" t="s">
        <v>64</v>
      </c>
      <c r="F1816" s="2">
        <v>43556</v>
      </c>
      <c r="G1816" s="2">
        <v>43814</v>
      </c>
      <c r="H1816" t="s">
        <v>21673</v>
      </c>
      <c r="J1816" t="s">
        <v>21674</v>
      </c>
      <c r="L1816" t="s">
        <v>21675</v>
      </c>
      <c r="M1816" t="s">
        <v>278</v>
      </c>
      <c r="N1816">
        <v>20186</v>
      </c>
      <c r="O1816" t="s">
        <v>70</v>
      </c>
      <c r="Q1816" t="s">
        <v>21676</v>
      </c>
      <c r="R1816">
        <v>5</v>
      </c>
      <c r="S1816" t="s">
        <v>72</v>
      </c>
      <c r="T1816" t="s">
        <v>13303</v>
      </c>
      <c r="U1816" t="s">
        <v>3891</v>
      </c>
      <c r="V1816" t="s">
        <v>1757</v>
      </c>
      <c r="W1816" t="s">
        <v>278</v>
      </c>
      <c r="X1816" t="s">
        <v>21677</v>
      </c>
      <c r="Y1816" t="str">
        <f>"37-3011"</f>
        <v>37-3011</v>
      </c>
      <c r="Z1816" t="s">
        <v>94</v>
      </c>
      <c r="AA1816">
        <v>561730</v>
      </c>
      <c r="AB1816">
        <v>16</v>
      </c>
      <c r="AC1816">
        <v>16</v>
      </c>
      <c r="AD1816" t="s">
        <v>79</v>
      </c>
      <c r="AE1816" t="s">
        <v>95</v>
      </c>
      <c r="AF1816">
        <v>40</v>
      </c>
      <c r="AG1816" s="4">
        <v>0.33333333333333331</v>
      </c>
      <c r="AH1816" s="4">
        <v>0.6875</v>
      </c>
      <c r="AI1816" s="5">
        <v>15.39</v>
      </c>
      <c r="AJ1816">
        <v>23.09</v>
      </c>
      <c r="AL1816" t="s">
        <v>81</v>
      </c>
      <c r="AM1816" t="s">
        <v>82</v>
      </c>
      <c r="AO1816" t="s">
        <v>83</v>
      </c>
      <c r="AP1816" t="s">
        <v>67</v>
      </c>
      <c r="AQ1816" t="s">
        <v>67</v>
      </c>
      <c r="AR1816" t="s">
        <v>82</v>
      </c>
      <c r="AT1816" t="s">
        <v>82</v>
      </c>
      <c r="AW1816" t="s">
        <v>72</v>
      </c>
      <c r="AX1816">
        <v>3</v>
      </c>
      <c r="AY1816" t="s">
        <v>5634</v>
      </c>
      <c r="AZ1816" t="s">
        <v>5636</v>
      </c>
      <c r="BA1816" t="s">
        <v>278</v>
      </c>
      <c r="BB1816">
        <v>20186</v>
      </c>
      <c r="BC1816" t="s">
        <v>79</v>
      </c>
      <c r="BH1816" t="s">
        <v>21678</v>
      </c>
      <c r="BJ1816">
        <v>261859840</v>
      </c>
    </row>
    <row r="1817" spans="1:62" x14ac:dyDescent="0.25">
      <c r="A1817" t="s">
        <v>21716</v>
      </c>
      <c r="B1817" s="2">
        <v>43494</v>
      </c>
      <c r="C1817" t="s">
        <v>63</v>
      </c>
      <c r="D1817" s="3">
        <v>43472.377220717593</v>
      </c>
      <c r="E1817" t="s">
        <v>64</v>
      </c>
      <c r="F1817" s="2">
        <v>43556</v>
      </c>
      <c r="G1817" s="2">
        <v>43798</v>
      </c>
      <c r="H1817" t="s">
        <v>21717</v>
      </c>
      <c r="J1817" t="s">
        <v>21718</v>
      </c>
      <c r="L1817" t="s">
        <v>19679</v>
      </c>
      <c r="M1817" t="s">
        <v>147</v>
      </c>
      <c r="N1817">
        <v>19320</v>
      </c>
      <c r="O1817" t="s">
        <v>70</v>
      </c>
      <c r="Q1817" t="s">
        <v>21719</v>
      </c>
      <c r="S1817" t="s">
        <v>72</v>
      </c>
      <c r="T1817" t="s">
        <v>13303</v>
      </c>
      <c r="U1817" t="s">
        <v>18541</v>
      </c>
      <c r="V1817" t="s">
        <v>1757</v>
      </c>
      <c r="W1817" t="s">
        <v>278</v>
      </c>
      <c r="X1817" t="s">
        <v>106</v>
      </c>
      <c r="Y1817" t="str">
        <f>"37-3011"</f>
        <v>37-3011</v>
      </c>
      <c r="Z1817" t="s">
        <v>94</v>
      </c>
      <c r="AA1817">
        <v>561730</v>
      </c>
      <c r="AB1817">
        <v>6</v>
      </c>
      <c r="AC1817">
        <v>6</v>
      </c>
      <c r="AD1817" t="s">
        <v>79</v>
      </c>
      <c r="AE1817" t="s">
        <v>80</v>
      </c>
      <c r="AF1817">
        <v>40</v>
      </c>
      <c r="AG1817" s="4">
        <v>0.29166666666666669</v>
      </c>
      <c r="AH1817" s="4">
        <v>0.64583333333333337</v>
      </c>
      <c r="AI1817" s="5">
        <v>15.35</v>
      </c>
      <c r="AJ1817">
        <v>23.03</v>
      </c>
      <c r="AL1817" t="s">
        <v>81</v>
      </c>
      <c r="AM1817" t="s">
        <v>82</v>
      </c>
      <c r="AO1817" t="s">
        <v>83</v>
      </c>
      <c r="AR1817" t="s">
        <v>82</v>
      </c>
      <c r="AT1817" t="s">
        <v>82</v>
      </c>
      <c r="AW1817" t="s">
        <v>72</v>
      </c>
      <c r="AX1817">
        <v>3</v>
      </c>
      <c r="AY1817" t="s">
        <v>146</v>
      </c>
      <c r="AZ1817" t="s">
        <v>1310</v>
      </c>
      <c r="BA1817" t="s">
        <v>147</v>
      </c>
      <c r="BB1817">
        <v>19320</v>
      </c>
      <c r="BC1817" t="s">
        <v>79</v>
      </c>
      <c r="BH1817" t="s">
        <v>21720</v>
      </c>
      <c r="BJ1817">
        <v>473591448</v>
      </c>
    </row>
    <row r="1818" spans="1:62" x14ac:dyDescent="0.25">
      <c r="A1818" t="s">
        <v>22084</v>
      </c>
      <c r="B1818" s="2">
        <v>43494</v>
      </c>
      <c r="C1818" t="s">
        <v>63</v>
      </c>
      <c r="D1818" s="3">
        <v>43472.377539351852</v>
      </c>
      <c r="E1818" t="s">
        <v>64</v>
      </c>
      <c r="F1818" s="2">
        <v>43556</v>
      </c>
      <c r="G1818" s="2">
        <v>43799</v>
      </c>
      <c r="H1818" t="s">
        <v>22085</v>
      </c>
      <c r="I1818" t="s">
        <v>22086</v>
      </c>
      <c r="J1818" t="s">
        <v>22087</v>
      </c>
      <c r="L1818" t="s">
        <v>12261</v>
      </c>
      <c r="M1818" t="s">
        <v>783</v>
      </c>
      <c r="N1818">
        <v>45044</v>
      </c>
      <c r="O1818" t="s">
        <v>70</v>
      </c>
      <c r="Q1818" t="s">
        <v>22088</v>
      </c>
      <c r="S1818" t="s">
        <v>72</v>
      </c>
      <c r="T1818" t="s">
        <v>13303</v>
      </c>
      <c r="U1818" t="s">
        <v>19509</v>
      </c>
      <c r="V1818" t="s">
        <v>1757</v>
      </c>
      <c r="W1818" t="s">
        <v>278</v>
      </c>
      <c r="X1818" t="s">
        <v>106</v>
      </c>
      <c r="Y1818" t="str">
        <f>"37-3011"</f>
        <v>37-3011</v>
      </c>
      <c r="Z1818" t="s">
        <v>94</v>
      </c>
      <c r="AA1818">
        <v>561730</v>
      </c>
      <c r="AB1818">
        <v>8</v>
      </c>
      <c r="AC1818">
        <v>8</v>
      </c>
      <c r="AD1818" t="s">
        <v>79</v>
      </c>
      <c r="AE1818" t="s">
        <v>80</v>
      </c>
      <c r="AF1818">
        <v>40</v>
      </c>
      <c r="AG1818" s="4">
        <v>0.32291666666666669</v>
      </c>
      <c r="AH1818" s="4">
        <v>0.67708333333333337</v>
      </c>
      <c r="AI1818" s="5">
        <v>13.91</v>
      </c>
      <c r="AJ1818">
        <v>20.87</v>
      </c>
      <c r="AL1818" t="s">
        <v>81</v>
      </c>
      <c r="AM1818" t="s">
        <v>82</v>
      </c>
      <c r="AO1818" t="s">
        <v>83</v>
      </c>
      <c r="AR1818" t="s">
        <v>82</v>
      </c>
      <c r="AT1818" t="s">
        <v>82</v>
      </c>
      <c r="AW1818" t="s">
        <v>72</v>
      </c>
      <c r="AX1818">
        <v>3</v>
      </c>
      <c r="AY1818" t="s">
        <v>12261</v>
      </c>
      <c r="AZ1818" t="s">
        <v>3250</v>
      </c>
      <c r="BA1818" t="s">
        <v>783</v>
      </c>
      <c r="BB1818">
        <v>45044</v>
      </c>
      <c r="BC1818" t="s">
        <v>79</v>
      </c>
      <c r="BH1818" t="s">
        <v>22089</v>
      </c>
      <c r="BJ1818">
        <v>311033701</v>
      </c>
    </row>
    <row r="1819" spans="1:62" x14ac:dyDescent="0.25">
      <c r="A1819" t="s">
        <v>22090</v>
      </c>
      <c r="B1819" s="2">
        <v>43494</v>
      </c>
      <c r="C1819" t="s">
        <v>63</v>
      </c>
      <c r="D1819" s="3">
        <v>43472.377230532409</v>
      </c>
      <c r="E1819" t="s">
        <v>64</v>
      </c>
      <c r="F1819" s="2">
        <v>43556</v>
      </c>
      <c r="G1819" s="2">
        <v>43763</v>
      </c>
      <c r="H1819" t="s">
        <v>22091</v>
      </c>
      <c r="J1819" t="s">
        <v>22092</v>
      </c>
      <c r="K1819" t="s">
        <v>22093</v>
      </c>
      <c r="L1819" t="s">
        <v>1481</v>
      </c>
      <c r="M1819" t="s">
        <v>86</v>
      </c>
      <c r="N1819">
        <v>32207</v>
      </c>
      <c r="O1819" t="s">
        <v>70</v>
      </c>
      <c r="Q1819" t="s">
        <v>22094</v>
      </c>
      <c r="S1819" t="s">
        <v>72</v>
      </c>
      <c r="T1819" t="s">
        <v>13303</v>
      </c>
      <c r="U1819" t="s">
        <v>5811</v>
      </c>
      <c r="V1819" t="s">
        <v>16460</v>
      </c>
      <c r="W1819" t="s">
        <v>278</v>
      </c>
      <c r="X1819" t="s">
        <v>1673</v>
      </c>
      <c r="Y1819" t="str">
        <f>"37-3011"</f>
        <v>37-3011</v>
      </c>
      <c r="Z1819" t="s">
        <v>94</v>
      </c>
      <c r="AA1819">
        <v>561730</v>
      </c>
      <c r="AB1819">
        <v>28</v>
      </c>
      <c r="AC1819">
        <v>28</v>
      </c>
      <c r="AD1819" t="s">
        <v>79</v>
      </c>
      <c r="AE1819" t="s">
        <v>95</v>
      </c>
      <c r="AF1819">
        <v>40</v>
      </c>
      <c r="AG1819" s="4">
        <v>0.29166666666666669</v>
      </c>
      <c r="AH1819" s="4">
        <v>0.64583333333333337</v>
      </c>
      <c r="AI1819" s="5">
        <v>12.42</v>
      </c>
      <c r="AJ1819">
        <v>18.63</v>
      </c>
      <c r="AL1819" t="s">
        <v>81</v>
      </c>
      <c r="AM1819" t="s">
        <v>82</v>
      </c>
      <c r="AO1819" t="s">
        <v>83</v>
      </c>
      <c r="AP1819" t="s">
        <v>67</v>
      </c>
      <c r="AQ1819" t="s">
        <v>67</v>
      </c>
      <c r="AR1819" t="s">
        <v>82</v>
      </c>
      <c r="AT1819" t="s">
        <v>82</v>
      </c>
      <c r="AW1819" t="s">
        <v>82</v>
      </c>
      <c r="AY1819" t="s">
        <v>1481</v>
      </c>
      <c r="AZ1819" t="s">
        <v>22095</v>
      </c>
      <c r="BA1819" t="s">
        <v>86</v>
      </c>
      <c r="BB1819">
        <v>32207</v>
      </c>
      <c r="BC1819" t="s">
        <v>79</v>
      </c>
      <c r="BH1819" t="s">
        <v>22092</v>
      </c>
      <c r="BJ1819">
        <v>202993503</v>
      </c>
    </row>
    <row r="1820" spans="1:62" x14ac:dyDescent="0.25">
      <c r="A1820" t="s">
        <v>23108</v>
      </c>
      <c r="B1820" s="2">
        <v>43494</v>
      </c>
      <c r="C1820" t="s">
        <v>63</v>
      </c>
      <c r="D1820" s="3">
        <v>43472.377472523149</v>
      </c>
      <c r="E1820" t="s">
        <v>64</v>
      </c>
      <c r="F1820" s="2">
        <v>43556</v>
      </c>
      <c r="G1820" s="2">
        <v>43812</v>
      </c>
      <c r="H1820" t="s">
        <v>23109</v>
      </c>
      <c r="I1820" t="s">
        <v>23110</v>
      </c>
      <c r="J1820" t="s">
        <v>23111</v>
      </c>
      <c r="L1820" t="s">
        <v>23112</v>
      </c>
      <c r="M1820" t="s">
        <v>147</v>
      </c>
      <c r="N1820">
        <v>19096</v>
      </c>
      <c r="O1820" t="s">
        <v>70</v>
      </c>
      <c r="Q1820" t="s">
        <v>23113</v>
      </c>
      <c r="S1820" t="s">
        <v>72</v>
      </c>
      <c r="T1820" t="s">
        <v>13303</v>
      </c>
      <c r="U1820" t="s">
        <v>3646</v>
      </c>
      <c r="V1820" t="s">
        <v>1757</v>
      </c>
      <c r="W1820" t="s">
        <v>278</v>
      </c>
      <c r="X1820" t="s">
        <v>705</v>
      </c>
      <c r="Y1820" t="str">
        <f>"37-3011"</f>
        <v>37-3011</v>
      </c>
      <c r="Z1820" t="s">
        <v>94</v>
      </c>
      <c r="AA1820">
        <v>561730</v>
      </c>
      <c r="AB1820">
        <v>20</v>
      </c>
      <c r="AC1820">
        <v>20</v>
      </c>
      <c r="AD1820" t="s">
        <v>79</v>
      </c>
      <c r="AE1820" t="s">
        <v>80</v>
      </c>
      <c r="AF1820">
        <v>40</v>
      </c>
      <c r="AG1820" s="4">
        <v>0.29166666666666669</v>
      </c>
      <c r="AH1820" s="4">
        <v>0.64583333333333337</v>
      </c>
      <c r="AI1820" s="5">
        <v>15.73</v>
      </c>
      <c r="AJ1820">
        <v>23.6</v>
      </c>
      <c r="AL1820" t="s">
        <v>81</v>
      </c>
      <c r="AM1820" t="s">
        <v>82</v>
      </c>
      <c r="AO1820" t="s">
        <v>83</v>
      </c>
      <c r="AR1820" t="s">
        <v>82</v>
      </c>
      <c r="AT1820" t="s">
        <v>82</v>
      </c>
      <c r="AW1820" t="s">
        <v>72</v>
      </c>
      <c r="AX1820">
        <v>3</v>
      </c>
      <c r="AY1820" t="s">
        <v>23114</v>
      </c>
      <c r="AZ1820" t="s">
        <v>1449</v>
      </c>
      <c r="BA1820" t="s">
        <v>147</v>
      </c>
      <c r="BB1820">
        <v>19050</v>
      </c>
      <c r="BC1820" t="s">
        <v>79</v>
      </c>
      <c r="BH1820" t="s">
        <v>23115</v>
      </c>
      <c r="BJ1820">
        <v>232498233</v>
      </c>
    </row>
    <row r="1821" spans="1:62" x14ac:dyDescent="0.25">
      <c r="A1821" t="s">
        <v>23477</v>
      </c>
      <c r="B1821" s="2">
        <v>43494</v>
      </c>
      <c r="C1821" t="s">
        <v>63</v>
      </c>
      <c r="D1821" s="3">
        <v>43472.377385115738</v>
      </c>
      <c r="E1821" t="s">
        <v>64</v>
      </c>
      <c r="F1821" s="2">
        <v>43556</v>
      </c>
      <c r="G1821" s="2">
        <v>43830</v>
      </c>
      <c r="H1821" t="s">
        <v>23439</v>
      </c>
      <c r="I1821" t="s">
        <v>23440</v>
      </c>
      <c r="J1821" t="s">
        <v>23441</v>
      </c>
      <c r="L1821" t="s">
        <v>23442</v>
      </c>
      <c r="M1821" t="s">
        <v>105</v>
      </c>
      <c r="N1821">
        <v>75010</v>
      </c>
      <c r="O1821" t="s">
        <v>70</v>
      </c>
      <c r="Q1821" t="s">
        <v>23443</v>
      </c>
      <c r="S1821" t="s">
        <v>72</v>
      </c>
      <c r="T1821" t="s">
        <v>102</v>
      </c>
      <c r="U1821" t="s">
        <v>2630</v>
      </c>
      <c r="V1821" t="s">
        <v>2470</v>
      </c>
      <c r="W1821" t="s">
        <v>105</v>
      </c>
      <c r="X1821" t="s">
        <v>23444</v>
      </c>
      <c r="Y1821" t="str">
        <f>"37-3011"</f>
        <v>37-3011</v>
      </c>
      <c r="Z1821" t="s">
        <v>94</v>
      </c>
      <c r="AA1821">
        <v>561730</v>
      </c>
      <c r="AB1821">
        <v>40</v>
      </c>
      <c r="AC1821">
        <v>40</v>
      </c>
      <c r="AD1821" t="s">
        <v>79</v>
      </c>
      <c r="AE1821" t="s">
        <v>95</v>
      </c>
      <c r="AF1821">
        <v>35</v>
      </c>
      <c r="AG1821" s="4">
        <v>0.29166666666666669</v>
      </c>
      <c r="AH1821" s="4">
        <v>0.66666666666666663</v>
      </c>
      <c r="AI1821" s="5">
        <v>13.44</v>
      </c>
      <c r="AJ1821">
        <v>20.16</v>
      </c>
      <c r="AK1821">
        <v>20.16</v>
      </c>
      <c r="AL1821" t="s">
        <v>81</v>
      </c>
      <c r="AM1821" t="s">
        <v>82</v>
      </c>
      <c r="AO1821" t="s">
        <v>83</v>
      </c>
      <c r="AR1821" t="s">
        <v>82</v>
      </c>
      <c r="AT1821" t="s">
        <v>82</v>
      </c>
      <c r="AW1821" t="s">
        <v>72</v>
      </c>
      <c r="AX1821">
        <v>1</v>
      </c>
      <c r="AY1821" t="s">
        <v>3291</v>
      </c>
      <c r="AZ1821" t="s">
        <v>3292</v>
      </c>
      <c r="BA1821" t="s">
        <v>105</v>
      </c>
      <c r="BB1821">
        <v>77091</v>
      </c>
      <c r="BC1821" t="s">
        <v>79</v>
      </c>
      <c r="BH1821" t="s">
        <v>23478</v>
      </c>
      <c r="BJ1821">
        <v>61719381</v>
      </c>
    </row>
    <row r="1822" spans="1:62" x14ac:dyDescent="0.25">
      <c r="A1822" t="s">
        <v>23705</v>
      </c>
      <c r="B1822" s="2">
        <v>43494</v>
      </c>
      <c r="C1822" t="s">
        <v>63</v>
      </c>
      <c r="D1822" s="3">
        <v>43472.377266342592</v>
      </c>
      <c r="E1822" t="s">
        <v>64</v>
      </c>
      <c r="F1822" s="2">
        <v>43556</v>
      </c>
      <c r="G1822" s="2">
        <v>43830</v>
      </c>
      <c r="H1822" t="s">
        <v>23439</v>
      </c>
      <c r="I1822" t="s">
        <v>23440</v>
      </c>
      <c r="J1822" t="s">
        <v>23441</v>
      </c>
      <c r="L1822" t="s">
        <v>23442</v>
      </c>
      <c r="M1822" t="s">
        <v>105</v>
      </c>
      <c r="N1822">
        <v>75010</v>
      </c>
      <c r="O1822" t="s">
        <v>70</v>
      </c>
      <c r="Q1822" t="s">
        <v>23443</v>
      </c>
      <c r="S1822" t="s">
        <v>72</v>
      </c>
      <c r="T1822" t="s">
        <v>102</v>
      </c>
      <c r="U1822" t="s">
        <v>2630</v>
      </c>
      <c r="V1822" t="s">
        <v>2470</v>
      </c>
      <c r="W1822" t="s">
        <v>105</v>
      </c>
      <c r="X1822" t="s">
        <v>23444</v>
      </c>
      <c r="Y1822" t="str">
        <f>"37-3011"</f>
        <v>37-3011</v>
      </c>
      <c r="Z1822" t="s">
        <v>94</v>
      </c>
      <c r="AA1822">
        <v>561730</v>
      </c>
      <c r="AB1822">
        <v>60</v>
      </c>
      <c r="AC1822">
        <v>60</v>
      </c>
      <c r="AD1822" t="s">
        <v>79</v>
      </c>
      <c r="AE1822" t="s">
        <v>95</v>
      </c>
      <c r="AF1822">
        <v>35</v>
      </c>
      <c r="AG1822" s="4">
        <v>0.29166666666666669</v>
      </c>
      <c r="AH1822" s="4">
        <v>0.66666666666666663</v>
      </c>
      <c r="AI1822" s="5">
        <v>13.94</v>
      </c>
      <c r="AJ1822">
        <v>20.91</v>
      </c>
      <c r="AK1822">
        <v>20.91</v>
      </c>
      <c r="AL1822" t="s">
        <v>81</v>
      </c>
      <c r="AM1822" t="s">
        <v>82</v>
      </c>
      <c r="AO1822" t="s">
        <v>83</v>
      </c>
      <c r="AR1822" t="s">
        <v>82</v>
      </c>
      <c r="AT1822" t="s">
        <v>82</v>
      </c>
      <c r="AW1822" t="s">
        <v>72</v>
      </c>
      <c r="AX1822">
        <v>1</v>
      </c>
      <c r="AY1822" t="s">
        <v>1988</v>
      </c>
      <c r="AZ1822" t="s">
        <v>3523</v>
      </c>
      <c r="BA1822" t="s">
        <v>105</v>
      </c>
      <c r="BB1822">
        <v>75010</v>
      </c>
      <c r="BC1822" t="s">
        <v>79</v>
      </c>
      <c r="BH1822" t="s">
        <v>23706</v>
      </c>
      <c r="BJ1822">
        <v>61719381</v>
      </c>
    </row>
    <row r="1823" spans="1:62" x14ac:dyDescent="0.25">
      <c r="A1823" t="s">
        <v>26943</v>
      </c>
      <c r="B1823" s="2">
        <v>43494</v>
      </c>
      <c r="C1823" t="s">
        <v>63</v>
      </c>
      <c r="D1823" s="3">
        <v>43472.377263657407</v>
      </c>
      <c r="E1823" t="s">
        <v>64</v>
      </c>
      <c r="F1823" s="2">
        <v>43556</v>
      </c>
      <c r="G1823" s="2">
        <v>43830</v>
      </c>
      <c r="H1823" t="s">
        <v>26944</v>
      </c>
      <c r="J1823" t="s">
        <v>26945</v>
      </c>
      <c r="L1823" t="s">
        <v>26946</v>
      </c>
      <c r="M1823" t="s">
        <v>278</v>
      </c>
      <c r="N1823">
        <v>24073</v>
      </c>
      <c r="O1823" t="s">
        <v>70</v>
      </c>
      <c r="Q1823" t="s">
        <v>26947</v>
      </c>
      <c r="S1823" t="s">
        <v>72</v>
      </c>
      <c r="T1823" t="s">
        <v>13303</v>
      </c>
      <c r="U1823" t="s">
        <v>3646</v>
      </c>
      <c r="V1823" t="s">
        <v>1757</v>
      </c>
      <c r="W1823" t="s">
        <v>278</v>
      </c>
      <c r="X1823" t="s">
        <v>3248</v>
      </c>
      <c r="Y1823" t="str">
        <f>"37-3011"</f>
        <v>37-3011</v>
      </c>
      <c r="Z1823" t="s">
        <v>94</v>
      </c>
      <c r="AA1823">
        <v>561730</v>
      </c>
      <c r="AB1823">
        <v>26</v>
      </c>
      <c r="AC1823">
        <v>26</v>
      </c>
      <c r="AD1823" t="s">
        <v>79</v>
      </c>
      <c r="AE1823" t="s">
        <v>80</v>
      </c>
      <c r="AF1823">
        <v>40</v>
      </c>
      <c r="AG1823" s="4">
        <v>0.29166666666666669</v>
      </c>
      <c r="AH1823" s="4">
        <v>0.64583333333333337</v>
      </c>
      <c r="AI1823" s="5">
        <v>12.89</v>
      </c>
      <c r="AJ1823">
        <v>19.34</v>
      </c>
      <c r="AL1823" t="s">
        <v>81</v>
      </c>
      <c r="AM1823" t="s">
        <v>82</v>
      </c>
      <c r="AO1823" t="s">
        <v>83</v>
      </c>
      <c r="AR1823" t="s">
        <v>82</v>
      </c>
      <c r="AT1823" t="s">
        <v>82</v>
      </c>
      <c r="AW1823" t="s">
        <v>82</v>
      </c>
      <c r="AY1823" t="s">
        <v>26948</v>
      </c>
      <c r="AZ1823" t="s">
        <v>291</v>
      </c>
      <c r="BA1823" t="s">
        <v>278</v>
      </c>
      <c r="BB1823">
        <v>24073</v>
      </c>
      <c r="BC1823" t="s">
        <v>79</v>
      </c>
      <c r="BH1823" t="s">
        <v>26949</v>
      </c>
      <c r="BJ1823">
        <v>541966143</v>
      </c>
    </row>
    <row r="1824" spans="1:62" x14ac:dyDescent="0.25">
      <c r="A1824" t="s">
        <v>27456</v>
      </c>
      <c r="B1824" s="2">
        <v>43494</v>
      </c>
      <c r="C1824" t="s">
        <v>63</v>
      </c>
      <c r="D1824" s="3">
        <v>43460.248014999997</v>
      </c>
      <c r="E1824" t="s">
        <v>64</v>
      </c>
      <c r="F1824" s="2">
        <v>43544</v>
      </c>
      <c r="G1824" s="2">
        <v>43767</v>
      </c>
      <c r="H1824" t="s">
        <v>27370</v>
      </c>
      <c r="I1824" t="s">
        <v>67</v>
      </c>
      <c r="J1824" t="s">
        <v>27371</v>
      </c>
      <c r="K1824" t="s">
        <v>67</v>
      </c>
      <c r="L1824" t="s">
        <v>27372</v>
      </c>
      <c r="M1824" t="s">
        <v>844</v>
      </c>
      <c r="N1824">
        <v>60564</v>
      </c>
      <c r="O1824" t="s">
        <v>70</v>
      </c>
      <c r="Q1824" t="s">
        <v>27373</v>
      </c>
      <c r="S1824" t="s">
        <v>72</v>
      </c>
      <c r="T1824" t="s">
        <v>5156</v>
      </c>
      <c r="U1824" t="s">
        <v>5157</v>
      </c>
      <c r="V1824" t="s">
        <v>5158</v>
      </c>
      <c r="W1824" t="s">
        <v>105</v>
      </c>
      <c r="X1824" t="s">
        <v>677</v>
      </c>
      <c r="Y1824" t="str">
        <f>"39-3091"</f>
        <v>39-3091</v>
      </c>
      <c r="Z1824" t="s">
        <v>677</v>
      </c>
      <c r="AA1824">
        <v>713990</v>
      </c>
      <c r="AB1824">
        <v>20</v>
      </c>
      <c r="AC1824">
        <v>20</v>
      </c>
      <c r="AD1824" t="s">
        <v>79</v>
      </c>
      <c r="AE1824" t="s">
        <v>80</v>
      </c>
      <c r="AF1824">
        <v>35</v>
      </c>
      <c r="AG1824" s="4">
        <v>0.54166666666666663</v>
      </c>
      <c r="AH1824" s="4">
        <v>0.91666666666666663</v>
      </c>
      <c r="AI1824" s="5">
        <v>9.1999999999999993</v>
      </c>
      <c r="AJ1824">
        <v>0</v>
      </c>
      <c r="AK1824">
        <v>0</v>
      </c>
      <c r="AL1824" t="s">
        <v>81</v>
      </c>
      <c r="AM1824" t="s">
        <v>82</v>
      </c>
      <c r="AO1824" t="s">
        <v>83</v>
      </c>
      <c r="AR1824" t="s">
        <v>82</v>
      </c>
      <c r="AT1824" t="s">
        <v>82</v>
      </c>
      <c r="AW1824" t="s">
        <v>82</v>
      </c>
      <c r="AY1824" t="s">
        <v>27374</v>
      </c>
      <c r="AZ1824" t="s">
        <v>27375</v>
      </c>
      <c r="BA1824" t="s">
        <v>1276</v>
      </c>
      <c r="BB1824">
        <v>53182</v>
      </c>
      <c r="BC1824" t="s">
        <v>79</v>
      </c>
      <c r="BH1824" t="s">
        <v>27376</v>
      </c>
      <c r="BI1824" t="s">
        <v>67</v>
      </c>
      <c r="BJ1824">
        <v>363958574</v>
      </c>
    </row>
    <row r="1825" spans="1:62" x14ac:dyDescent="0.25">
      <c r="A1825" t="s">
        <v>28071</v>
      </c>
      <c r="B1825" s="2">
        <v>43494</v>
      </c>
      <c r="C1825" t="s">
        <v>63</v>
      </c>
      <c r="D1825" s="3">
        <v>43453.504124120373</v>
      </c>
      <c r="E1825" t="s">
        <v>64</v>
      </c>
      <c r="F1825" s="2">
        <v>43528</v>
      </c>
      <c r="G1825" s="2">
        <v>43784</v>
      </c>
      <c r="H1825" t="s">
        <v>7075</v>
      </c>
      <c r="I1825" t="s">
        <v>7076</v>
      </c>
      <c r="J1825" t="s">
        <v>7128</v>
      </c>
      <c r="K1825" t="s">
        <v>7129</v>
      </c>
      <c r="L1825" t="s">
        <v>7130</v>
      </c>
      <c r="M1825" t="s">
        <v>86</v>
      </c>
      <c r="N1825">
        <v>32439</v>
      </c>
      <c r="O1825" t="s">
        <v>70</v>
      </c>
      <c r="Q1825" t="s">
        <v>7079</v>
      </c>
      <c r="S1825" t="s">
        <v>72</v>
      </c>
      <c r="T1825" t="s">
        <v>4795</v>
      </c>
      <c r="U1825" t="s">
        <v>5508</v>
      </c>
      <c r="V1825" t="s">
        <v>4796</v>
      </c>
      <c r="W1825" t="s">
        <v>308</v>
      </c>
      <c r="X1825" t="s">
        <v>28072</v>
      </c>
      <c r="Y1825" t="str">
        <f>"37-3011"</f>
        <v>37-3011</v>
      </c>
      <c r="Z1825" t="s">
        <v>94</v>
      </c>
      <c r="AA1825">
        <v>561730</v>
      </c>
      <c r="AB1825">
        <v>1</v>
      </c>
      <c r="AC1825">
        <v>1</v>
      </c>
      <c r="AD1825" t="s">
        <v>79</v>
      </c>
      <c r="AE1825" t="s">
        <v>80</v>
      </c>
      <c r="AF1825">
        <v>40</v>
      </c>
      <c r="AG1825" s="4">
        <v>0.29166666666666669</v>
      </c>
      <c r="AH1825" s="4">
        <v>0.66666666666666663</v>
      </c>
      <c r="AI1825" s="5">
        <v>14.63</v>
      </c>
      <c r="AJ1825">
        <v>21.95</v>
      </c>
      <c r="AL1825" t="s">
        <v>81</v>
      </c>
      <c r="AM1825" t="s">
        <v>82</v>
      </c>
      <c r="AO1825" t="s">
        <v>83</v>
      </c>
      <c r="AP1825" t="s">
        <v>130</v>
      </c>
      <c r="AQ1825" t="s">
        <v>130</v>
      </c>
      <c r="AR1825" t="s">
        <v>82</v>
      </c>
      <c r="AT1825" t="s">
        <v>82</v>
      </c>
      <c r="AW1825" t="s">
        <v>72</v>
      </c>
      <c r="AX1825">
        <v>24</v>
      </c>
      <c r="AY1825" t="s">
        <v>7130</v>
      </c>
      <c r="AZ1825" t="s">
        <v>2024</v>
      </c>
      <c r="BA1825" t="s">
        <v>86</v>
      </c>
      <c r="BB1825">
        <v>32439</v>
      </c>
      <c r="BC1825" t="s">
        <v>79</v>
      </c>
      <c r="BH1825" t="s">
        <v>7131</v>
      </c>
      <c r="BJ1825">
        <v>260524624</v>
      </c>
    </row>
    <row r="1826" spans="1:62" x14ac:dyDescent="0.25">
      <c r="A1826" t="s">
        <v>28880</v>
      </c>
      <c r="B1826" s="2">
        <v>43494</v>
      </c>
      <c r="C1826" t="s">
        <v>63</v>
      </c>
      <c r="D1826" s="3">
        <v>43460.072432303241</v>
      </c>
      <c r="E1826" t="s">
        <v>117</v>
      </c>
      <c r="H1826" t="s">
        <v>15974</v>
      </c>
      <c r="I1826" t="s">
        <v>15974</v>
      </c>
      <c r="J1826" t="s">
        <v>15975</v>
      </c>
      <c r="L1826" t="s">
        <v>15976</v>
      </c>
      <c r="M1826" t="s">
        <v>308</v>
      </c>
      <c r="N1826">
        <v>7758</v>
      </c>
      <c r="O1826" t="s">
        <v>70</v>
      </c>
      <c r="Q1826" t="s">
        <v>15977</v>
      </c>
      <c r="S1826" t="s">
        <v>72</v>
      </c>
      <c r="T1826" t="s">
        <v>15978</v>
      </c>
      <c r="U1826" t="s">
        <v>15979</v>
      </c>
      <c r="V1826" t="s">
        <v>15980</v>
      </c>
      <c r="W1826" t="s">
        <v>232</v>
      </c>
      <c r="X1826" t="s">
        <v>5086</v>
      </c>
      <c r="Y1826" t="str">
        <f>"53-3032"</f>
        <v>53-3032</v>
      </c>
      <c r="Z1826" t="s">
        <v>157</v>
      </c>
      <c r="AA1826">
        <v>484121</v>
      </c>
      <c r="AB1826">
        <v>4</v>
      </c>
      <c r="AD1826" t="s">
        <v>79</v>
      </c>
      <c r="AE1826" t="s">
        <v>80</v>
      </c>
      <c r="AF1826">
        <v>70</v>
      </c>
      <c r="AG1826" s="4">
        <v>0.29166666666666669</v>
      </c>
      <c r="AH1826" s="4">
        <v>0.70833333333333337</v>
      </c>
      <c r="AI1826" s="5">
        <v>16.48</v>
      </c>
      <c r="AL1826" t="s">
        <v>81</v>
      </c>
      <c r="AM1826" t="s">
        <v>82</v>
      </c>
      <c r="AO1826" t="s">
        <v>213</v>
      </c>
      <c r="AR1826" t="s">
        <v>82</v>
      </c>
      <c r="AT1826" t="s">
        <v>82</v>
      </c>
      <c r="AW1826" t="s">
        <v>72</v>
      </c>
      <c r="AX1826">
        <v>36</v>
      </c>
      <c r="AY1826" t="s">
        <v>15976</v>
      </c>
      <c r="AZ1826" t="s">
        <v>1467</v>
      </c>
      <c r="BA1826" t="s">
        <v>308</v>
      </c>
      <c r="BB1826">
        <v>7758</v>
      </c>
      <c r="BC1826" t="s">
        <v>79</v>
      </c>
      <c r="BH1826" t="s">
        <v>15975</v>
      </c>
      <c r="BJ1826">
        <v>208957381</v>
      </c>
    </row>
    <row r="1827" spans="1:62" x14ac:dyDescent="0.25">
      <c r="A1827" t="s">
        <v>30036</v>
      </c>
      <c r="B1827" s="2">
        <v>43494</v>
      </c>
      <c r="C1827" t="s">
        <v>63</v>
      </c>
      <c r="D1827" s="3">
        <v>43472.379819872687</v>
      </c>
      <c r="E1827" t="s">
        <v>91</v>
      </c>
      <c r="H1827" t="s">
        <v>7784</v>
      </c>
      <c r="I1827" t="s">
        <v>7785</v>
      </c>
      <c r="J1827" t="s">
        <v>7786</v>
      </c>
      <c r="L1827" t="s">
        <v>3834</v>
      </c>
      <c r="M1827" t="s">
        <v>105</v>
      </c>
      <c r="N1827">
        <v>77808</v>
      </c>
      <c r="O1827" t="s">
        <v>70</v>
      </c>
      <c r="Q1827" t="s">
        <v>7717</v>
      </c>
      <c r="S1827" t="s">
        <v>72</v>
      </c>
      <c r="T1827" t="s">
        <v>1855</v>
      </c>
      <c r="U1827" t="s">
        <v>1856</v>
      </c>
      <c r="V1827" t="s">
        <v>863</v>
      </c>
      <c r="W1827" t="s">
        <v>105</v>
      </c>
      <c r="X1827" t="s">
        <v>106</v>
      </c>
      <c r="Y1827" t="str">
        <f>"37-3011"</f>
        <v>37-3011</v>
      </c>
      <c r="Z1827" t="s">
        <v>94</v>
      </c>
      <c r="AA1827">
        <v>551112</v>
      </c>
      <c r="AB1827">
        <v>21</v>
      </c>
      <c r="AD1827" t="s">
        <v>79</v>
      </c>
      <c r="AE1827" t="s">
        <v>95</v>
      </c>
      <c r="AF1827">
        <v>40</v>
      </c>
      <c r="AG1827" s="4">
        <v>0.29166666666666669</v>
      </c>
      <c r="AH1827" s="4">
        <v>0.64583333333333337</v>
      </c>
      <c r="AI1827" s="5">
        <v>12.54</v>
      </c>
      <c r="AJ1827">
        <v>18.809999999999999</v>
      </c>
      <c r="AK1827">
        <v>23.31</v>
      </c>
      <c r="AL1827" t="s">
        <v>81</v>
      </c>
      <c r="AM1827" t="s">
        <v>82</v>
      </c>
      <c r="AO1827" t="s">
        <v>83</v>
      </c>
      <c r="AR1827" t="s">
        <v>82</v>
      </c>
      <c r="AT1827" t="s">
        <v>82</v>
      </c>
      <c r="AW1827" t="s">
        <v>72</v>
      </c>
      <c r="AX1827">
        <v>2</v>
      </c>
      <c r="AY1827" t="s">
        <v>3834</v>
      </c>
      <c r="AZ1827" t="s">
        <v>7787</v>
      </c>
      <c r="BA1827" t="s">
        <v>105</v>
      </c>
      <c r="BB1827">
        <v>77808</v>
      </c>
      <c r="BC1827" t="s">
        <v>79</v>
      </c>
      <c r="BH1827" t="s">
        <v>7786</v>
      </c>
      <c r="BJ1827">
        <v>203443712</v>
      </c>
    </row>
    <row r="1828" spans="1:62" x14ac:dyDescent="0.25">
      <c r="A1828" t="s">
        <v>31636</v>
      </c>
      <c r="B1828" s="2">
        <v>43494</v>
      </c>
      <c r="C1828" t="s">
        <v>63</v>
      </c>
      <c r="D1828" s="3">
        <v>43461.269914398152</v>
      </c>
      <c r="E1828" t="s">
        <v>64</v>
      </c>
      <c r="F1828" s="2">
        <v>43550</v>
      </c>
      <c r="G1828" s="2">
        <v>43799</v>
      </c>
      <c r="H1828" t="s">
        <v>31637</v>
      </c>
      <c r="J1828" t="s">
        <v>31638</v>
      </c>
      <c r="L1828" t="s">
        <v>31639</v>
      </c>
      <c r="M1828" t="s">
        <v>859</v>
      </c>
      <c r="N1828">
        <v>98052</v>
      </c>
      <c r="O1828" t="s">
        <v>70</v>
      </c>
      <c r="Q1828" t="s">
        <v>31640</v>
      </c>
      <c r="S1828" t="s">
        <v>72</v>
      </c>
      <c r="T1828" t="s">
        <v>2983</v>
      </c>
      <c r="U1828" t="s">
        <v>31641</v>
      </c>
      <c r="V1828" t="s">
        <v>2985</v>
      </c>
      <c r="W1828" t="s">
        <v>859</v>
      </c>
      <c r="X1828" t="s">
        <v>1256</v>
      </c>
      <c r="Y1828" t="str">
        <f>"37-3011"</f>
        <v>37-3011</v>
      </c>
      <c r="Z1828" t="s">
        <v>94</v>
      </c>
      <c r="AA1828">
        <v>56173</v>
      </c>
      <c r="AB1828">
        <v>6</v>
      </c>
      <c r="AC1828">
        <v>6</v>
      </c>
      <c r="AD1828" t="s">
        <v>79</v>
      </c>
      <c r="AE1828" t="s">
        <v>80</v>
      </c>
      <c r="AF1828">
        <v>40</v>
      </c>
      <c r="AG1828" s="4">
        <v>0.27083333333333331</v>
      </c>
      <c r="AH1828" s="4">
        <v>0.6875</v>
      </c>
      <c r="AI1828" s="5">
        <v>16.079999999999998</v>
      </c>
      <c r="AL1828" t="s">
        <v>81</v>
      </c>
      <c r="AM1828" t="s">
        <v>82</v>
      </c>
      <c r="AO1828" t="s">
        <v>83</v>
      </c>
      <c r="AR1828" t="s">
        <v>82</v>
      </c>
      <c r="AT1828" t="s">
        <v>82</v>
      </c>
      <c r="AW1828" t="s">
        <v>82</v>
      </c>
      <c r="AY1828" t="s">
        <v>31639</v>
      </c>
      <c r="AZ1828" t="s">
        <v>8373</v>
      </c>
      <c r="BA1828" t="s">
        <v>859</v>
      </c>
      <c r="BB1828">
        <v>98052</v>
      </c>
      <c r="BC1828" t="s">
        <v>79</v>
      </c>
      <c r="BH1828" t="s">
        <v>31638</v>
      </c>
      <c r="BJ1828">
        <v>911869844</v>
      </c>
    </row>
    <row r="1829" spans="1:62" x14ac:dyDescent="0.25">
      <c r="A1829" t="s">
        <v>34745</v>
      </c>
      <c r="B1829" s="2">
        <v>43494</v>
      </c>
      <c r="C1829" t="s">
        <v>63</v>
      </c>
      <c r="D1829" s="3">
        <v>43469.52627422454</v>
      </c>
      <c r="E1829" t="s">
        <v>282</v>
      </c>
      <c r="F1829" s="2">
        <v>43556</v>
      </c>
      <c r="G1829" s="2">
        <v>43770</v>
      </c>
      <c r="H1829" t="s">
        <v>34746</v>
      </c>
      <c r="I1829" t="s">
        <v>67</v>
      </c>
      <c r="J1829" t="s">
        <v>34747</v>
      </c>
      <c r="K1829" t="s">
        <v>67</v>
      </c>
      <c r="L1829" t="s">
        <v>1152</v>
      </c>
      <c r="M1829" t="s">
        <v>774</v>
      </c>
      <c r="N1829">
        <v>80229</v>
      </c>
      <c r="O1829" t="s">
        <v>70</v>
      </c>
      <c r="P1829" t="s">
        <v>67</v>
      </c>
      <c r="Q1829" t="s">
        <v>34748</v>
      </c>
      <c r="S1829" t="s">
        <v>82</v>
      </c>
      <c r="U1829" t="s">
        <v>92</v>
      </c>
      <c r="X1829" t="s">
        <v>93</v>
      </c>
      <c r="Y1829" t="str">
        <f>"37-3011"</f>
        <v>37-3011</v>
      </c>
      <c r="Z1829" t="s">
        <v>94</v>
      </c>
      <c r="AA1829">
        <v>561730</v>
      </c>
      <c r="AB1829">
        <v>160</v>
      </c>
      <c r="AC1829">
        <v>159</v>
      </c>
      <c r="AD1829" t="s">
        <v>79</v>
      </c>
      <c r="AE1829" t="s">
        <v>80</v>
      </c>
      <c r="AF1829">
        <v>40</v>
      </c>
      <c r="AG1829" s="4">
        <v>0.29166666666666669</v>
      </c>
      <c r="AH1829" s="4">
        <v>0.66666666666666663</v>
      </c>
      <c r="AI1829" s="5">
        <v>15.17</v>
      </c>
      <c r="AJ1829">
        <v>22.75</v>
      </c>
      <c r="AK1829">
        <v>22.75</v>
      </c>
      <c r="AM1829" t="s">
        <v>72</v>
      </c>
      <c r="AN1829">
        <v>0</v>
      </c>
      <c r="AO1829" t="s">
        <v>83</v>
      </c>
      <c r="AP1829" t="s">
        <v>67</v>
      </c>
      <c r="AQ1829" t="s">
        <v>67</v>
      </c>
      <c r="AR1829" t="s">
        <v>82</v>
      </c>
      <c r="AT1829" t="s">
        <v>72</v>
      </c>
      <c r="AU1829">
        <v>0</v>
      </c>
      <c r="AV1829" t="s">
        <v>67</v>
      </c>
      <c r="AW1829" t="s">
        <v>72</v>
      </c>
      <c r="AX1829">
        <v>0</v>
      </c>
      <c r="AY1829" t="s">
        <v>1152</v>
      </c>
      <c r="AZ1829" t="s">
        <v>1152</v>
      </c>
      <c r="BA1829" t="s">
        <v>774</v>
      </c>
      <c r="BB1829">
        <v>80229</v>
      </c>
      <c r="BC1829" t="s">
        <v>79</v>
      </c>
      <c r="BD1829" t="s">
        <v>67</v>
      </c>
      <c r="BE1829" t="s">
        <v>67</v>
      </c>
      <c r="BH1829" t="s">
        <v>34747</v>
      </c>
      <c r="BI1829" t="s">
        <v>67</v>
      </c>
      <c r="BJ1829">
        <v>841216236</v>
      </c>
    </row>
    <row r="1830" spans="1:62" x14ac:dyDescent="0.25">
      <c r="A1830" t="s">
        <v>34797</v>
      </c>
      <c r="B1830" s="2">
        <v>43494</v>
      </c>
      <c r="C1830" t="s">
        <v>63</v>
      </c>
      <c r="D1830" s="3">
        <v>43469.44393429398</v>
      </c>
      <c r="E1830" t="s">
        <v>64</v>
      </c>
      <c r="F1830" s="2">
        <v>43556</v>
      </c>
      <c r="G1830" s="2">
        <v>43830</v>
      </c>
      <c r="H1830" t="s">
        <v>34798</v>
      </c>
      <c r="I1830" t="s">
        <v>34799</v>
      </c>
      <c r="J1830" t="s">
        <v>34800</v>
      </c>
      <c r="K1830" t="s">
        <v>67</v>
      </c>
      <c r="L1830" t="s">
        <v>14788</v>
      </c>
      <c r="M1830" t="s">
        <v>105</v>
      </c>
      <c r="N1830">
        <v>77465</v>
      </c>
      <c r="O1830" t="s">
        <v>70</v>
      </c>
      <c r="P1830" t="s">
        <v>67</v>
      </c>
      <c r="Q1830" t="s">
        <v>34801</v>
      </c>
      <c r="S1830" t="s">
        <v>82</v>
      </c>
      <c r="U1830" t="s">
        <v>92</v>
      </c>
      <c r="X1830" t="s">
        <v>1652</v>
      </c>
      <c r="Y1830" t="str">
        <f>"45-3011"</f>
        <v>45-3011</v>
      </c>
      <c r="Z1830" t="s">
        <v>1652</v>
      </c>
      <c r="AA1830">
        <v>114112</v>
      </c>
      <c r="AB1830">
        <v>20</v>
      </c>
      <c r="AC1830">
        <v>20</v>
      </c>
      <c r="AD1830" t="s">
        <v>79</v>
      </c>
      <c r="AE1830" t="s">
        <v>80</v>
      </c>
      <c r="AF1830">
        <v>40</v>
      </c>
      <c r="AG1830" s="4">
        <v>0.33333333333333331</v>
      </c>
      <c r="AH1830" s="4">
        <v>0.75</v>
      </c>
      <c r="AI1830" s="5">
        <v>10.24</v>
      </c>
      <c r="AJ1830">
        <v>15.36</v>
      </c>
      <c r="AM1830" t="s">
        <v>82</v>
      </c>
      <c r="AO1830" t="s">
        <v>83</v>
      </c>
      <c r="AP1830" t="s">
        <v>67</v>
      </c>
      <c r="AQ1830" t="s">
        <v>67</v>
      </c>
      <c r="AR1830" t="s">
        <v>82</v>
      </c>
      <c r="AT1830" t="s">
        <v>82</v>
      </c>
      <c r="AW1830" t="s">
        <v>82</v>
      </c>
      <c r="AY1830" t="s">
        <v>14788</v>
      </c>
      <c r="AZ1830" t="s">
        <v>14791</v>
      </c>
      <c r="BA1830" t="s">
        <v>105</v>
      </c>
      <c r="BB1830">
        <v>77465</v>
      </c>
      <c r="BC1830" t="s">
        <v>79</v>
      </c>
      <c r="BD1830" t="s">
        <v>34802</v>
      </c>
      <c r="BE1830" t="s">
        <v>34735</v>
      </c>
      <c r="BH1830" t="s">
        <v>34800</v>
      </c>
      <c r="BI1830" t="s">
        <v>67</v>
      </c>
      <c r="BJ1830">
        <v>742272457</v>
      </c>
    </row>
    <row r="1831" spans="1:62" x14ac:dyDescent="0.25">
      <c r="A1831" t="s">
        <v>34803</v>
      </c>
      <c r="B1831" s="2">
        <v>43494</v>
      </c>
      <c r="C1831" t="s">
        <v>63</v>
      </c>
      <c r="D1831" s="3">
        <v>43469.499802835649</v>
      </c>
      <c r="E1831" t="s">
        <v>64</v>
      </c>
      <c r="F1831" s="2">
        <v>43556</v>
      </c>
      <c r="G1831" s="2">
        <v>43799</v>
      </c>
      <c r="H1831" t="s">
        <v>34804</v>
      </c>
      <c r="J1831" t="s">
        <v>34805</v>
      </c>
      <c r="L1831" t="s">
        <v>3523</v>
      </c>
      <c r="M1831" t="s">
        <v>105</v>
      </c>
      <c r="N1831">
        <v>76201</v>
      </c>
      <c r="O1831" t="s">
        <v>70</v>
      </c>
      <c r="Q1831" t="s">
        <v>34806</v>
      </c>
      <c r="S1831" t="s">
        <v>72</v>
      </c>
      <c r="T1831" t="s">
        <v>4554</v>
      </c>
      <c r="U1831" t="s">
        <v>8366</v>
      </c>
      <c r="V1831" t="s">
        <v>34744</v>
      </c>
      <c r="W1831" t="s">
        <v>761</v>
      </c>
      <c r="X1831" t="s">
        <v>1758</v>
      </c>
      <c r="Y1831" t="str">
        <f>"37-3011"</f>
        <v>37-3011</v>
      </c>
      <c r="Z1831" t="s">
        <v>94</v>
      </c>
      <c r="AA1831">
        <v>561730</v>
      </c>
      <c r="AB1831">
        <v>15</v>
      </c>
      <c r="AC1831">
        <v>15</v>
      </c>
      <c r="AD1831" t="s">
        <v>79</v>
      </c>
      <c r="AE1831" t="s">
        <v>95</v>
      </c>
      <c r="AF1831">
        <v>35</v>
      </c>
      <c r="AG1831" s="4">
        <v>0.29166666666666669</v>
      </c>
      <c r="AH1831" s="4">
        <v>0.625</v>
      </c>
      <c r="AI1831" s="5">
        <v>13.94</v>
      </c>
      <c r="AL1831" t="s">
        <v>81</v>
      </c>
      <c r="AM1831" t="s">
        <v>82</v>
      </c>
      <c r="AN1831">
        <v>0</v>
      </c>
      <c r="AO1831" t="s">
        <v>83</v>
      </c>
      <c r="AP1831" t="s">
        <v>67</v>
      </c>
      <c r="AQ1831" t="s">
        <v>67</v>
      </c>
      <c r="AR1831" t="s">
        <v>82</v>
      </c>
      <c r="AT1831" t="s">
        <v>82</v>
      </c>
      <c r="AW1831" t="s">
        <v>82</v>
      </c>
      <c r="AY1831" t="s">
        <v>3523</v>
      </c>
      <c r="AZ1831" t="s">
        <v>3523</v>
      </c>
      <c r="BA1831" t="s">
        <v>105</v>
      </c>
      <c r="BB1831">
        <v>76201</v>
      </c>
      <c r="BC1831" t="s">
        <v>79</v>
      </c>
      <c r="BD1831" t="s">
        <v>34807</v>
      </c>
      <c r="BH1831" t="s">
        <v>34808</v>
      </c>
      <c r="BJ1831">
        <v>752623297</v>
      </c>
    </row>
    <row r="1832" spans="1:62" x14ac:dyDescent="0.25">
      <c r="A1832" t="s">
        <v>34866</v>
      </c>
      <c r="B1832" s="2">
        <v>43494</v>
      </c>
      <c r="C1832" t="s">
        <v>63</v>
      </c>
      <c r="D1832" s="3">
        <v>43469.488645949074</v>
      </c>
      <c r="E1832" t="s">
        <v>64</v>
      </c>
      <c r="F1832" s="2">
        <v>43556</v>
      </c>
      <c r="G1832" s="2">
        <v>43799</v>
      </c>
      <c r="H1832" t="s">
        <v>34867</v>
      </c>
      <c r="I1832" t="s">
        <v>34868</v>
      </c>
      <c r="J1832" t="s">
        <v>34869</v>
      </c>
      <c r="L1832" t="s">
        <v>34870</v>
      </c>
      <c r="M1832" t="s">
        <v>105</v>
      </c>
      <c r="N1832">
        <v>77979</v>
      </c>
      <c r="O1832" t="s">
        <v>70</v>
      </c>
      <c r="Q1832" t="s">
        <v>34871</v>
      </c>
      <c r="S1832" t="s">
        <v>72</v>
      </c>
      <c r="T1832" t="s">
        <v>34743</v>
      </c>
      <c r="U1832" t="s">
        <v>8366</v>
      </c>
      <c r="V1832" t="s">
        <v>34744</v>
      </c>
      <c r="W1832" t="s">
        <v>761</v>
      </c>
      <c r="X1832" t="s">
        <v>4819</v>
      </c>
      <c r="Y1832" t="str">
        <f>"51-3022"</f>
        <v>51-3022</v>
      </c>
      <c r="Z1832" t="s">
        <v>865</v>
      </c>
      <c r="AA1832">
        <v>1141</v>
      </c>
      <c r="AB1832">
        <v>5</v>
      </c>
      <c r="AC1832">
        <v>5</v>
      </c>
      <c r="AD1832" t="s">
        <v>79</v>
      </c>
      <c r="AE1832" t="s">
        <v>95</v>
      </c>
      <c r="AF1832">
        <v>35</v>
      </c>
      <c r="AG1832" s="4">
        <v>0.25</v>
      </c>
      <c r="AH1832" s="4">
        <v>0.58333333333333337</v>
      </c>
      <c r="AI1832" s="5">
        <v>13.85</v>
      </c>
      <c r="AM1832" t="s">
        <v>82</v>
      </c>
      <c r="AO1832" t="s">
        <v>83</v>
      </c>
      <c r="AP1832" t="s">
        <v>67</v>
      </c>
      <c r="AQ1832" t="s">
        <v>67</v>
      </c>
      <c r="AR1832" t="s">
        <v>82</v>
      </c>
      <c r="AT1832" t="s">
        <v>82</v>
      </c>
      <c r="AW1832" t="s">
        <v>82</v>
      </c>
      <c r="AY1832" t="s">
        <v>34870</v>
      </c>
      <c r="AZ1832" t="s">
        <v>3651</v>
      </c>
      <c r="BA1832" t="s">
        <v>105</v>
      </c>
      <c r="BB1832">
        <v>77979</v>
      </c>
      <c r="BC1832" t="s">
        <v>79</v>
      </c>
      <c r="BD1832" t="s">
        <v>34872</v>
      </c>
      <c r="BH1832" t="s">
        <v>34873</v>
      </c>
      <c r="BJ1832">
        <v>454838344</v>
      </c>
    </row>
    <row r="1833" spans="1:62" x14ac:dyDescent="0.25">
      <c r="A1833" t="s">
        <v>2502</v>
      </c>
      <c r="B1833" s="2">
        <v>43495</v>
      </c>
      <c r="C1833" t="s">
        <v>63</v>
      </c>
      <c r="D1833" s="3">
        <v>43472.38041179398</v>
      </c>
      <c r="E1833" t="s">
        <v>117</v>
      </c>
      <c r="H1833" t="s">
        <v>2503</v>
      </c>
      <c r="J1833" t="s">
        <v>2504</v>
      </c>
      <c r="L1833" t="s">
        <v>2505</v>
      </c>
      <c r="M1833" t="s">
        <v>2314</v>
      </c>
      <c r="N1833">
        <v>47701</v>
      </c>
      <c r="O1833" t="s">
        <v>70</v>
      </c>
      <c r="Q1833" t="s">
        <v>2506</v>
      </c>
      <c r="S1833" t="s">
        <v>72</v>
      </c>
      <c r="T1833" t="s">
        <v>524</v>
      </c>
      <c r="U1833" t="s">
        <v>525</v>
      </c>
      <c r="V1833" t="s">
        <v>526</v>
      </c>
      <c r="W1833" t="s">
        <v>69</v>
      </c>
      <c r="X1833" t="s">
        <v>2507</v>
      </c>
      <c r="Y1833" t="str">
        <f>"35-3021"</f>
        <v>35-3021</v>
      </c>
      <c r="Z1833" t="s">
        <v>354</v>
      </c>
      <c r="AA1833">
        <v>7221</v>
      </c>
      <c r="AB1833">
        <v>30</v>
      </c>
      <c r="AD1833" t="s">
        <v>87</v>
      </c>
      <c r="AE1833" t="s">
        <v>95</v>
      </c>
      <c r="AF1833">
        <v>35</v>
      </c>
      <c r="AG1833" s="4">
        <v>0.33333333333333331</v>
      </c>
      <c r="AH1833" s="4">
        <v>0.66666666666666663</v>
      </c>
      <c r="AI1833" s="5">
        <v>9.32</v>
      </c>
      <c r="AJ1833">
        <v>13.98</v>
      </c>
      <c r="AK1833">
        <v>13.98</v>
      </c>
      <c r="AL1833" t="s">
        <v>81</v>
      </c>
      <c r="AM1833" t="s">
        <v>82</v>
      </c>
      <c r="AO1833" t="s">
        <v>83</v>
      </c>
      <c r="AP1833" t="s">
        <v>130</v>
      </c>
      <c r="AQ1833" t="s">
        <v>130</v>
      </c>
      <c r="AR1833" t="s">
        <v>82</v>
      </c>
      <c r="AT1833" t="s">
        <v>82</v>
      </c>
      <c r="AW1833" t="s">
        <v>82</v>
      </c>
      <c r="AY1833" t="s">
        <v>2505</v>
      </c>
      <c r="AZ1833" t="s">
        <v>2508</v>
      </c>
      <c r="BA1833" t="s">
        <v>2314</v>
      </c>
      <c r="BB1833">
        <v>47701</v>
      </c>
      <c r="BC1833" t="s">
        <v>79</v>
      </c>
      <c r="BH1833" t="s">
        <v>2504</v>
      </c>
      <c r="BJ1833">
        <v>351840949</v>
      </c>
    </row>
    <row r="1834" spans="1:62" x14ac:dyDescent="0.25">
      <c r="A1834" t="s">
        <v>7496</v>
      </c>
      <c r="B1834" s="2">
        <v>43495</v>
      </c>
      <c r="C1834" t="s">
        <v>63</v>
      </c>
      <c r="D1834" s="3">
        <v>43472.377563101851</v>
      </c>
      <c r="E1834" t="s">
        <v>64</v>
      </c>
      <c r="F1834" s="2">
        <v>43556</v>
      </c>
      <c r="G1834" s="2">
        <v>43822</v>
      </c>
      <c r="H1834" t="s">
        <v>7497</v>
      </c>
      <c r="J1834" t="s">
        <v>7498</v>
      </c>
      <c r="L1834" t="s">
        <v>7499</v>
      </c>
      <c r="M1834" t="s">
        <v>649</v>
      </c>
      <c r="N1834">
        <v>85935</v>
      </c>
      <c r="O1834" t="s">
        <v>70</v>
      </c>
      <c r="Q1834" t="s">
        <v>7500</v>
      </c>
      <c r="S1834" t="s">
        <v>72</v>
      </c>
      <c r="T1834" t="s">
        <v>878</v>
      </c>
      <c r="U1834" t="s">
        <v>879</v>
      </c>
      <c r="V1834" t="s">
        <v>880</v>
      </c>
      <c r="W1834" t="s">
        <v>881</v>
      </c>
      <c r="X1834" t="s">
        <v>106</v>
      </c>
      <c r="Y1834" t="str">
        <f>"37-3011"</f>
        <v>37-3011</v>
      </c>
      <c r="Z1834" t="s">
        <v>94</v>
      </c>
      <c r="AA1834">
        <v>561730</v>
      </c>
      <c r="AB1834">
        <v>28</v>
      </c>
      <c r="AC1834">
        <v>28</v>
      </c>
      <c r="AD1834" t="s">
        <v>79</v>
      </c>
      <c r="AE1834" t="s">
        <v>80</v>
      </c>
      <c r="AF1834">
        <v>40</v>
      </c>
      <c r="AG1834" s="4">
        <v>0.29166666666666669</v>
      </c>
      <c r="AH1834" s="4">
        <v>0.64583333333333337</v>
      </c>
      <c r="AI1834" s="5">
        <v>12.94</v>
      </c>
      <c r="AJ1834">
        <v>19.41</v>
      </c>
      <c r="AK1834">
        <v>25.5</v>
      </c>
      <c r="AL1834" t="s">
        <v>81</v>
      </c>
      <c r="AM1834" t="s">
        <v>82</v>
      </c>
      <c r="AO1834" t="s">
        <v>83</v>
      </c>
      <c r="AR1834" t="s">
        <v>82</v>
      </c>
      <c r="AT1834" t="s">
        <v>82</v>
      </c>
      <c r="AW1834" t="s">
        <v>82</v>
      </c>
      <c r="AY1834" t="s">
        <v>7499</v>
      </c>
      <c r="AZ1834" t="s">
        <v>7501</v>
      </c>
      <c r="BA1834" t="s">
        <v>649</v>
      </c>
      <c r="BB1834">
        <v>85935</v>
      </c>
      <c r="BC1834" t="s">
        <v>79</v>
      </c>
      <c r="BH1834" t="s">
        <v>7502</v>
      </c>
      <c r="BJ1834">
        <v>860830981</v>
      </c>
    </row>
    <row r="1835" spans="1:62" x14ac:dyDescent="0.25">
      <c r="A1835" t="s">
        <v>7827</v>
      </c>
      <c r="B1835" s="2">
        <v>43495</v>
      </c>
      <c r="C1835" t="s">
        <v>63</v>
      </c>
      <c r="D1835" s="3">
        <v>43472.378003449077</v>
      </c>
      <c r="E1835" t="s">
        <v>64</v>
      </c>
      <c r="F1835" s="2">
        <v>43556</v>
      </c>
      <c r="G1835" s="2">
        <v>43789</v>
      </c>
      <c r="H1835" t="s">
        <v>7828</v>
      </c>
      <c r="J1835" t="s">
        <v>7829</v>
      </c>
      <c r="L1835" t="s">
        <v>7830</v>
      </c>
      <c r="M1835" t="s">
        <v>745</v>
      </c>
      <c r="N1835">
        <v>66223</v>
      </c>
      <c r="O1835" t="s">
        <v>70</v>
      </c>
      <c r="Q1835" t="s">
        <v>7831</v>
      </c>
      <c r="S1835" t="s">
        <v>72</v>
      </c>
      <c r="T1835" t="s">
        <v>3529</v>
      </c>
      <c r="U1835" t="s">
        <v>3530</v>
      </c>
      <c r="V1835" t="s">
        <v>3531</v>
      </c>
      <c r="W1835" t="s">
        <v>232</v>
      </c>
      <c r="X1835" t="s">
        <v>93</v>
      </c>
      <c r="Y1835" t="str">
        <f>"37-3011"</f>
        <v>37-3011</v>
      </c>
      <c r="Z1835" t="s">
        <v>94</v>
      </c>
      <c r="AA1835">
        <v>56173</v>
      </c>
      <c r="AB1835">
        <v>14</v>
      </c>
      <c r="AC1835">
        <v>14</v>
      </c>
      <c r="AD1835" t="s">
        <v>79</v>
      </c>
      <c r="AE1835" t="s">
        <v>80</v>
      </c>
      <c r="AF1835">
        <v>40</v>
      </c>
      <c r="AG1835" s="4">
        <v>0.33333333333333331</v>
      </c>
      <c r="AH1835" s="4">
        <v>0.66666666666666663</v>
      </c>
      <c r="AI1835" s="5">
        <v>14.73</v>
      </c>
      <c r="AJ1835">
        <v>22.1</v>
      </c>
      <c r="AK1835">
        <v>22.1</v>
      </c>
      <c r="AL1835" t="s">
        <v>81</v>
      </c>
      <c r="AM1835" t="s">
        <v>82</v>
      </c>
      <c r="AO1835" t="s">
        <v>83</v>
      </c>
      <c r="AP1835" t="s">
        <v>662</v>
      </c>
      <c r="AQ1835" t="s">
        <v>662</v>
      </c>
      <c r="AR1835" t="s">
        <v>82</v>
      </c>
      <c r="AT1835" t="s">
        <v>82</v>
      </c>
      <c r="AW1835" t="s">
        <v>72</v>
      </c>
      <c r="AX1835">
        <v>1</v>
      </c>
      <c r="AY1835" t="s">
        <v>7830</v>
      </c>
      <c r="AZ1835" t="s">
        <v>7751</v>
      </c>
      <c r="BA1835" t="s">
        <v>745</v>
      </c>
      <c r="BB1835">
        <v>66223</v>
      </c>
      <c r="BC1835" t="s">
        <v>79</v>
      </c>
      <c r="BH1835" t="s">
        <v>7832</v>
      </c>
      <c r="BI1835" t="s">
        <v>67</v>
      </c>
      <c r="BJ1835">
        <v>264565900</v>
      </c>
    </row>
    <row r="1836" spans="1:62" x14ac:dyDescent="0.25">
      <c r="A1836" t="s">
        <v>8182</v>
      </c>
      <c r="B1836" s="2">
        <v>43495</v>
      </c>
      <c r="C1836" t="s">
        <v>63</v>
      </c>
      <c r="D1836" s="3">
        <v>43472.377776793983</v>
      </c>
      <c r="E1836" t="s">
        <v>64</v>
      </c>
      <c r="F1836" s="2">
        <v>43556</v>
      </c>
      <c r="G1836" s="2">
        <v>43815</v>
      </c>
      <c r="H1836" t="s">
        <v>8183</v>
      </c>
      <c r="J1836" t="s">
        <v>8184</v>
      </c>
      <c r="K1836" t="s">
        <v>8185</v>
      </c>
      <c r="L1836" t="s">
        <v>8186</v>
      </c>
      <c r="M1836" t="s">
        <v>308</v>
      </c>
      <c r="N1836">
        <v>8535</v>
      </c>
      <c r="O1836" t="s">
        <v>70</v>
      </c>
      <c r="Q1836" t="s">
        <v>8187</v>
      </c>
      <c r="S1836" t="s">
        <v>72</v>
      </c>
      <c r="T1836" t="s">
        <v>3529</v>
      </c>
      <c r="U1836" t="s">
        <v>3530</v>
      </c>
      <c r="V1836" t="s">
        <v>3531</v>
      </c>
      <c r="W1836" t="s">
        <v>232</v>
      </c>
      <c r="X1836" t="s">
        <v>93</v>
      </c>
      <c r="Y1836" t="str">
        <f>"37-3011"</f>
        <v>37-3011</v>
      </c>
      <c r="Z1836" t="s">
        <v>94</v>
      </c>
      <c r="AA1836">
        <v>56173</v>
      </c>
      <c r="AB1836">
        <v>24</v>
      </c>
      <c r="AC1836">
        <v>24</v>
      </c>
      <c r="AD1836" t="s">
        <v>79</v>
      </c>
      <c r="AE1836" t="s">
        <v>80</v>
      </c>
      <c r="AF1836">
        <v>40</v>
      </c>
      <c r="AG1836" s="4">
        <v>0.3125</v>
      </c>
      <c r="AH1836" s="4">
        <v>0.64583333333333337</v>
      </c>
      <c r="AI1836" s="5">
        <v>13.5</v>
      </c>
      <c r="AJ1836">
        <v>20.25</v>
      </c>
      <c r="AK1836">
        <v>20.25</v>
      </c>
      <c r="AL1836" t="s">
        <v>81</v>
      </c>
      <c r="AM1836" t="s">
        <v>82</v>
      </c>
      <c r="AO1836" t="s">
        <v>83</v>
      </c>
      <c r="AP1836" t="s">
        <v>662</v>
      </c>
      <c r="AQ1836" t="s">
        <v>662</v>
      </c>
      <c r="AR1836" t="s">
        <v>82</v>
      </c>
      <c r="AT1836" t="s">
        <v>82</v>
      </c>
      <c r="AW1836" t="s">
        <v>72</v>
      </c>
      <c r="AX1836">
        <v>1</v>
      </c>
      <c r="AY1836" t="s">
        <v>8186</v>
      </c>
      <c r="AZ1836" t="s">
        <v>8188</v>
      </c>
      <c r="BA1836" t="s">
        <v>308</v>
      </c>
      <c r="BB1836">
        <v>8535</v>
      </c>
      <c r="BC1836" t="s">
        <v>79</v>
      </c>
      <c r="BH1836" t="s">
        <v>8184</v>
      </c>
      <c r="BI1836" t="s">
        <v>67</v>
      </c>
      <c r="BJ1836">
        <v>813386282</v>
      </c>
    </row>
    <row r="1837" spans="1:62" x14ac:dyDescent="0.25">
      <c r="A1837" t="s">
        <v>9921</v>
      </c>
      <c r="B1837" s="2">
        <v>43495</v>
      </c>
      <c r="C1837" t="s">
        <v>63</v>
      </c>
      <c r="D1837" s="3">
        <v>43472.377603171299</v>
      </c>
      <c r="E1837" t="s">
        <v>64</v>
      </c>
      <c r="F1837" s="2">
        <v>43556</v>
      </c>
      <c r="G1837" s="2">
        <v>43804</v>
      </c>
      <c r="H1837" t="s">
        <v>9922</v>
      </c>
      <c r="J1837" t="s">
        <v>9923</v>
      </c>
      <c r="L1837" t="s">
        <v>9200</v>
      </c>
      <c r="M1837" t="s">
        <v>1246</v>
      </c>
      <c r="N1837">
        <v>63132</v>
      </c>
      <c r="O1837" t="s">
        <v>70</v>
      </c>
      <c r="Q1837" t="s">
        <v>9924</v>
      </c>
      <c r="S1837" t="s">
        <v>72</v>
      </c>
      <c r="T1837" t="s">
        <v>3529</v>
      </c>
      <c r="U1837" t="s">
        <v>3530</v>
      </c>
      <c r="V1837" t="s">
        <v>3531</v>
      </c>
      <c r="W1837" t="s">
        <v>232</v>
      </c>
      <c r="X1837" t="s">
        <v>93</v>
      </c>
      <c r="Y1837" t="str">
        <f>"37-3011"</f>
        <v>37-3011</v>
      </c>
      <c r="Z1837" t="s">
        <v>94</v>
      </c>
      <c r="AA1837">
        <v>56173</v>
      </c>
      <c r="AB1837">
        <v>20</v>
      </c>
      <c r="AC1837">
        <v>20</v>
      </c>
      <c r="AD1837" t="s">
        <v>79</v>
      </c>
      <c r="AE1837" t="s">
        <v>80</v>
      </c>
      <c r="AF1837">
        <v>14.52</v>
      </c>
      <c r="AG1837" s="4">
        <v>0.33333333333333331</v>
      </c>
      <c r="AH1837" s="4">
        <v>0.66666666666666663</v>
      </c>
      <c r="AI1837" s="5">
        <v>14.52</v>
      </c>
      <c r="AJ1837">
        <v>21.78</v>
      </c>
      <c r="AK1837">
        <v>21.78</v>
      </c>
      <c r="AL1837" t="s">
        <v>81</v>
      </c>
      <c r="AM1837" t="s">
        <v>82</v>
      </c>
      <c r="AO1837" t="s">
        <v>83</v>
      </c>
      <c r="AQ1837" t="s">
        <v>662</v>
      </c>
      <c r="AR1837" t="s">
        <v>82</v>
      </c>
      <c r="AT1837" t="s">
        <v>82</v>
      </c>
      <c r="AW1837" t="s">
        <v>72</v>
      </c>
      <c r="AX1837">
        <v>1</v>
      </c>
      <c r="AY1837" t="s">
        <v>9200</v>
      </c>
      <c r="AZ1837" t="s">
        <v>9200</v>
      </c>
      <c r="BA1837" t="s">
        <v>1246</v>
      </c>
      <c r="BB1837">
        <v>63132</v>
      </c>
      <c r="BC1837" t="s">
        <v>79</v>
      </c>
      <c r="BH1837" t="s">
        <v>9923</v>
      </c>
      <c r="BI1837" t="s">
        <v>67</v>
      </c>
      <c r="BJ1837">
        <v>261615640</v>
      </c>
    </row>
    <row r="1838" spans="1:62" x14ac:dyDescent="0.25">
      <c r="A1838" t="s">
        <v>10918</v>
      </c>
      <c r="B1838" s="2">
        <v>43495</v>
      </c>
      <c r="C1838" t="s">
        <v>63</v>
      </c>
      <c r="D1838" s="3">
        <v>43472.377856516207</v>
      </c>
      <c r="E1838" t="s">
        <v>64</v>
      </c>
      <c r="F1838" s="2">
        <v>43556</v>
      </c>
      <c r="G1838" s="2">
        <v>43819</v>
      </c>
      <c r="H1838" t="s">
        <v>10919</v>
      </c>
      <c r="I1838" t="s">
        <v>67</v>
      </c>
      <c r="J1838" t="s">
        <v>10920</v>
      </c>
      <c r="K1838" t="s">
        <v>67</v>
      </c>
      <c r="L1838" t="s">
        <v>10921</v>
      </c>
      <c r="M1838" t="s">
        <v>1246</v>
      </c>
      <c r="N1838">
        <v>63011</v>
      </c>
      <c r="O1838" t="s">
        <v>70</v>
      </c>
      <c r="P1838" t="s">
        <v>67</v>
      </c>
      <c r="Q1838" t="s">
        <v>10922</v>
      </c>
      <c r="S1838" t="s">
        <v>72</v>
      </c>
      <c r="T1838" t="s">
        <v>3529</v>
      </c>
      <c r="U1838" t="s">
        <v>3530</v>
      </c>
      <c r="V1838" t="s">
        <v>3531</v>
      </c>
      <c r="W1838" t="s">
        <v>232</v>
      </c>
      <c r="X1838" t="s">
        <v>93</v>
      </c>
      <c r="Y1838" t="str">
        <f>"37-3011"</f>
        <v>37-3011</v>
      </c>
      <c r="Z1838" t="s">
        <v>94</v>
      </c>
      <c r="AA1838">
        <v>56173</v>
      </c>
      <c r="AB1838">
        <v>8</v>
      </c>
      <c r="AC1838">
        <v>8</v>
      </c>
      <c r="AD1838" t="s">
        <v>79</v>
      </c>
      <c r="AE1838" t="s">
        <v>80</v>
      </c>
      <c r="AF1838">
        <v>40</v>
      </c>
      <c r="AG1838" s="4">
        <v>0.33333333333333331</v>
      </c>
      <c r="AH1838" s="4">
        <v>0.66666666666666663</v>
      </c>
      <c r="AI1838" s="5">
        <v>14.52</v>
      </c>
      <c r="AJ1838">
        <v>21.78</v>
      </c>
      <c r="AK1838">
        <v>21.78</v>
      </c>
      <c r="AL1838" t="s">
        <v>81</v>
      </c>
      <c r="AM1838" t="s">
        <v>82</v>
      </c>
      <c r="AO1838" t="s">
        <v>83</v>
      </c>
      <c r="AP1838" t="s">
        <v>67</v>
      </c>
      <c r="AQ1838" t="s">
        <v>662</v>
      </c>
      <c r="AR1838" t="s">
        <v>82</v>
      </c>
      <c r="AT1838" t="s">
        <v>82</v>
      </c>
      <c r="AW1838" t="s">
        <v>72</v>
      </c>
      <c r="AX1838">
        <v>1</v>
      </c>
      <c r="AY1838" t="s">
        <v>10921</v>
      </c>
      <c r="AZ1838" t="s">
        <v>9200</v>
      </c>
      <c r="BA1838" t="s">
        <v>1246</v>
      </c>
      <c r="BB1838">
        <v>63011</v>
      </c>
      <c r="BC1838" t="s">
        <v>79</v>
      </c>
      <c r="BH1838" t="s">
        <v>10920</v>
      </c>
      <c r="BI1838" t="s">
        <v>67</v>
      </c>
      <c r="BJ1838">
        <v>364637915</v>
      </c>
    </row>
    <row r="1839" spans="1:62" x14ac:dyDescent="0.25">
      <c r="A1839" t="s">
        <v>11483</v>
      </c>
      <c r="B1839" s="2">
        <v>43495</v>
      </c>
      <c r="C1839" t="s">
        <v>63</v>
      </c>
      <c r="D1839" s="3">
        <v>43472.377879027779</v>
      </c>
      <c r="E1839" t="s">
        <v>64</v>
      </c>
      <c r="F1839" s="2">
        <v>43556</v>
      </c>
      <c r="G1839" s="2">
        <v>43799</v>
      </c>
      <c r="H1839" t="s">
        <v>11484</v>
      </c>
      <c r="J1839" t="s">
        <v>11485</v>
      </c>
      <c r="L1839" t="s">
        <v>4902</v>
      </c>
      <c r="M1839" t="s">
        <v>232</v>
      </c>
      <c r="N1839">
        <v>11417</v>
      </c>
      <c r="O1839" t="s">
        <v>70</v>
      </c>
      <c r="Q1839" t="s">
        <v>11486</v>
      </c>
      <c r="S1839" t="s">
        <v>72</v>
      </c>
      <c r="T1839" t="s">
        <v>11487</v>
      </c>
      <c r="U1839" t="s">
        <v>11488</v>
      </c>
      <c r="V1839" t="s">
        <v>232</v>
      </c>
      <c r="W1839" t="s">
        <v>232</v>
      </c>
      <c r="X1839" t="s">
        <v>1960</v>
      </c>
      <c r="Y1839" t="str">
        <f>"37-3011"</f>
        <v>37-3011</v>
      </c>
      <c r="Z1839" t="s">
        <v>94</v>
      </c>
      <c r="AA1839">
        <v>711212</v>
      </c>
      <c r="AB1839">
        <v>15</v>
      </c>
      <c r="AC1839">
        <v>15</v>
      </c>
      <c r="AD1839" t="s">
        <v>79</v>
      </c>
      <c r="AE1839" t="s">
        <v>80</v>
      </c>
      <c r="AF1839">
        <v>40</v>
      </c>
      <c r="AG1839" s="4">
        <v>0.33333333333333331</v>
      </c>
      <c r="AH1839" s="4">
        <v>0.6875</v>
      </c>
      <c r="AI1839" s="5">
        <v>15.5</v>
      </c>
      <c r="AJ1839">
        <v>23.25</v>
      </c>
      <c r="AK1839">
        <v>23.25</v>
      </c>
      <c r="AL1839" t="s">
        <v>81</v>
      </c>
      <c r="AM1839" t="s">
        <v>82</v>
      </c>
      <c r="AO1839" t="s">
        <v>83</v>
      </c>
      <c r="AR1839" t="s">
        <v>82</v>
      </c>
      <c r="AT1839" t="s">
        <v>82</v>
      </c>
      <c r="AW1839" t="s">
        <v>72</v>
      </c>
      <c r="AX1839">
        <v>3</v>
      </c>
      <c r="AY1839" t="s">
        <v>8894</v>
      </c>
      <c r="AZ1839" t="s">
        <v>11489</v>
      </c>
      <c r="BA1839" t="s">
        <v>232</v>
      </c>
      <c r="BB1839">
        <v>12866</v>
      </c>
      <c r="BC1839" t="s">
        <v>87</v>
      </c>
      <c r="BH1839" t="s">
        <v>11490</v>
      </c>
      <c r="BI1839" t="s">
        <v>11491</v>
      </c>
      <c r="BJ1839">
        <v>611559040</v>
      </c>
    </row>
    <row r="1840" spans="1:62" x14ac:dyDescent="0.25">
      <c r="A1840" t="s">
        <v>11539</v>
      </c>
      <c r="B1840" s="2">
        <v>43495</v>
      </c>
      <c r="C1840" t="s">
        <v>63</v>
      </c>
      <c r="D1840" s="3">
        <v>43472.377658067133</v>
      </c>
      <c r="E1840" t="s">
        <v>64</v>
      </c>
      <c r="F1840" s="2">
        <v>43556</v>
      </c>
      <c r="G1840" s="2">
        <v>43814</v>
      </c>
      <c r="H1840" t="s">
        <v>11540</v>
      </c>
      <c r="I1840" t="s">
        <v>67</v>
      </c>
      <c r="J1840" t="s">
        <v>11541</v>
      </c>
      <c r="K1840" t="s">
        <v>67</v>
      </c>
      <c r="L1840" t="s">
        <v>302</v>
      </c>
      <c r="M1840" t="s">
        <v>298</v>
      </c>
      <c r="N1840">
        <v>3909</v>
      </c>
      <c r="O1840" t="s">
        <v>70</v>
      </c>
      <c r="P1840" t="s">
        <v>67</v>
      </c>
      <c r="Q1840" t="s">
        <v>11542</v>
      </c>
      <c r="S1840" t="s">
        <v>72</v>
      </c>
      <c r="T1840" t="s">
        <v>3529</v>
      </c>
      <c r="U1840" t="s">
        <v>3530</v>
      </c>
      <c r="V1840" t="s">
        <v>3531</v>
      </c>
      <c r="W1840" t="s">
        <v>232</v>
      </c>
      <c r="X1840" t="s">
        <v>93</v>
      </c>
      <c r="Y1840" t="str">
        <f>"37-3011"</f>
        <v>37-3011</v>
      </c>
      <c r="Z1840" t="s">
        <v>94</v>
      </c>
      <c r="AA1840">
        <v>561730</v>
      </c>
      <c r="AB1840">
        <v>5</v>
      </c>
      <c r="AC1840">
        <v>5</v>
      </c>
      <c r="AD1840" t="s">
        <v>79</v>
      </c>
      <c r="AE1840" t="s">
        <v>80</v>
      </c>
      <c r="AF1840">
        <v>40</v>
      </c>
      <c r="AG1840" s="4">
        <v>0.33333333333333331</v>
      </c>
      <c r="AH1840" s="4">
        <v>0.66666666666666663</v>
      </c>
      <c r="AI1840" s="6">
        <v>16</v>
      </c>
      <c r="AJ1840">
        <v>24</v>
      </c>
      <c r="AK1840">
        <v>24</v>
      </c>
      <c r="AL1840" t="s">
        <v>81</v>
      </c>
      <c r="AM1840" t="s">
        <v>82</v>
      </c>
      <c r="AO1840" t="s">
        <v>83</v>
      </c>
      <c r="AP1840" t="s">
        <v>67</v>
      </c>
      <c r="AQ1840" t="s">
        <v>662</v>
      </c>
      <c r="AR1840" t="s">
        <v>82</v>
      </c>
      <c r="AT1840" t="s">
        <v>82</v>
      </c>
      <c r="AW1840" t="s">
        <v>82</v>
      </c>
      <c r="AY1840" t="s">
        <v>302</v>
      </c>
      <c r="AZ1840" t="s">
        <v>302</v>
      </c>
      <c r="BA1840" t="s">
        <v>298</v>
      </c>
      <c r="BB1840">
        <v>3909</v>
      </c>
      <c r="BC1840" t="s">
        <v>79</v>
      </c>
      <c r="BH1840" t="s">
        <v>11541</v>
      </c>
      <c r="BI1840" t="s">
        <v>67</v>
      </c>
      <c r="BJ1840">
        <v>465358217</v>
      </c>
    </row>
    <row r="1841" spans="1:62" x14ac:dyDescent="0.25">
      <c r="A1841" t="s">
        <v>12421</v>
      </c>
      <c r="B1841" s="2">
        <v>43495</v>
      </c>
      <c r="C1841" t="s">
        <v>63</v>
      </c>
      <c r="D1841" s="3">
        <v>43472.377714062502</v>
      </c>
      <c r="E1841" t="s">
        <v>64</v>
      </c>
      <c r="F1841" s="2">
        <v>43556</v>
      </c>
      <c r="G1841" s="2">
        <v>43814</v>
      </c>
      <c r="H1841" t="s">
        <v>12422</v>
      </c>
      <c r="I1841" t="s">
        <v>67</v>
      </c>
      <c r="J1841" t="s">
        <v>12423</v>
      </c>
      <c r="K1841" t="s">
        <v>12424</v>
      </c>
      <c r="L1841" t="s">
        <v>6540</v>
      </c>
      <c r="M1841" t="s">
        <v>232</v>
      </c>
      <c r="N1841">
        <v>11968</v>
      </c>
      <c r="O1841" t="s">
        <v>70</v>
      </c>
      <c r="P1841" t="s">
        <v>67</v>
      </c>
      <c r="Q1841" t="s">
        <v>12425</v>
      </c>
      <c r="S1841" t="s">
        <v>72</v>
      </c>
      <c r="T1841" t="s">
        <v>3529</v>
      </c>
      <c r="U1841" t="s">
        <v>3530</v>
      </c>
      <c r="V1841" t="s">
        <v>3531</v>
      </c>
      <c r="W1841" t="s">
        <v>232</v>
      </c>
      <c r="X1841" t="s">
        <v>93</v>
      </c>
      <c r="Y1841" t="str">
        <f>"37-3011"</f>
        <v>37-3011</v>
      </c>
      <c r="Z1841" t="s">
        <v>94</v>
      </c>
      <c r="AA1841">
        <v>561730</v>
      </c>
      <c r="AB1841">
        <v>4</v>
      </c>
      <c r="AC1841">
        <v>4</v>
      </c>
      <c r="AD1841" t="s">
        <v>79</v>
      </c>
      <c r="AE1841" t="s">
        <v>80</v>
      </c>
      <c r="AF1841">
        <v>40</v>
      </c>
      <c r="AG1841" s="4">
        <v>0.33333333333333331</v>
      </c>
      <c r="AH1841" s="4">
        <v>0.66666666666666663</v>
      </c>
      <c r="AI1841" s="5">
        <v>16.350000000000001</v>
      </c>
      <c r="AJ1841">
        <v>24.53</v>
      </c>
      <c r="AK1841">
        <v>24.53</v>
      </c>
      <c r="AL1841" t="s">
        <v>81</v>
      </c>
      <c r="AM1841" t="s">
        <v>82</v>
      </c>
      <c r="AO1841" t="s">
        <v>83</v>
      </c>
      <c r="AP1841" t="s">
        <v>67</v>
      </c>
      <c r="AQ1841" t="s">
        <v>662</v>
      </c>
      <c r="AR1841" t="s">
        <v>82</v>
      </c>
      <c r="AT1841" t="s">
        <v>82</v>
      </c>
      <c r="AW1841" t="s">
        <v>72</v>
      </c>
      <c r="AX1841">
        <v>1</v>
      </c>
      <c r="AY1841" t="s">
        <v>6540</v>
      </c>
      <c r="AZ1841" t="s">
        <v>6535</v>
      </c>
      <c r="BA1841" t="s">
        <v>232</v>
      </c>
      <c r="BB1841">
        <v>11968</v>
      </c>
      <c r="BC1841" t="s">
        <v>79</v>
      </c>
      <c r="BH1841" t="s">
        <v>12423</v>
      </c>
      <c r="BI1841" t="s">
        <v>67</v>
      </c>
      <c r="BJ1841">
        <v>113537384</v>
      </c>
    </row>
    <row r="1842" spans="1:62" x14ac:dyDescent="0.25">
      <c r="A1842" t="s">
        <v>12426</v>
      </c>
      <c r="B1842" s="2">
        <v>43495</v>
      </c>
      <c r="C1842" t="s">
        <v>63</v>
      </c>
      <c r="D1842" s="3">
        <v>43472.377592569443</v>
      </c>
      <c r="E1842" t="s">
        <v>64</v>
      </c>
      <c r="F1842" s="2">
        <v>43556</v>
      </c>
      <c r="G1842" s="2">
        <v>43799</v>
      </c>
      <c r="H1842" t="s">
        <v>12427</v>
      </c>
      <c r="I1842" t="s">
        <v>67</v>
      </c>
      <c r="J1842" t="s">
        <v>12428</v>
      </c>
      <c r="K1842" t="s">
        <v>67</v>
      </c>
      <c r="L1842" t="s">
        <v>12429</v>
      </c>
      <c r="M1842" t="s">
        <v>1246</v>
      </c>
      <c r="N1842">
        <v>64119</v>
      </c>
      <c r="O1842" t="s">
        <v>70</v>
      </c>
      <c r="P1842" t="s">
        <v>67</v>
      </c>
      <c r="Q1842" t="s">
        <v>12430</v>
      </c>
      <c r="S1842" t="s">
        <v>82</v>
      </c>
      <c r="U1842" t="s">
        <v>92</v>
      </c>
      <c r="X1842" t="s">
        <v>93</v>
      </c>
      <c r="Y1842" t="str">
        <f>"37-3011"</f>
        <v>37-3011</v>
      </c>
      <c r="Z1842" t="s">
        <v>94</v>
      </c>
      <c r="AA1842">
        <v>561730</v>
      </c>
      <c r="AB1842">
        <v>25</v>
      </c>
      <c r="AC1842">
        <v>25</v>
      </c>
      <c r="AD1842" t="s">
        <v>79</v>
      </c>
      <c r="AE1842" t="s">
        <v>80</v>
      </c>
      <c r="AF1842">
        <v>40</v>
      </c>
      <c r="AG1842" s="4">
        <v>0.33333333333333331</v>
      </c>
      <c r="AH1842" s="4">
        <v>0.66666666666666663</v>
      </c>
      <c r="AL1842" t="s">
        <v>81</v>
      </c>
      <c r="AM1842" t="s">
        <v>82</v>
      </c>
      <c r="AO1842" t="s">
        <v>83</v>
      </c>
      <c r="AP1842" t="s">
        <v>67</v>
      </c>
      <c r="AQ1842" t="s">
        <v>662</v>
      </c>
      <c r="AR1842" t="s">
        <v>82</v>
      </c>
      <c r="AT1842" t="s">
        <v>82</v>
      </c>
      <c r="AW1842" t="s">
        <v>82</v>
      </c>
      <c r="AY1842" t="s">
        <v>12429</v>
      </c>
      <c r="AZ1842" t="s">
        <v>4657</v>
      </c>
      <c r="BA1842" t="s">
        <v>1246</v>
      </c>
      <c r="BB1842">
        <v>64119</v>
      </c>
      <c r="BC1842" t="s">
        <v>79</v>
      </c>
      <c r="BH1842" t="s">
        <v>12428</v>
      </c>
      <c r="BI1842" t="s">
        <v>67</v>
      </c>
      <c r="BJ1842">
        <v>202035309</v>
      </c>
    </row>
    <row r="1843" spans="1:62" x14ac:dyDescent="0.25">
      <c r="A1843" t="s">
        <v>12890</v>
      </c>
      <c r="B1843" s="2">
        <v>43495</v>
      </c>
      <c r="C1843" t="s">
        <v>63</v>
      </c>
      <c r="D1843" s="3">
        <v>43472.377839537039</v>
      </c>
      <c r="E1843" t="s">
        <v>64</v>
      </c>
      <c r="F1843" s="2">
        <v>43556</v>
      </c>
      <c r="G1843" s="2">
        <v>43814</v>
      </c>
      <c r="H1843" t="s">
        <v>12891</v>
      </c>
      <c r="I1843" t="s">
        <v>67</v>
      </c>
      <c r="J1843" t="s">
        <v>12892</v>
      </c>
      <c r="K1843" t="s">
        <v>67</v>
      </c>
      <c r="L1843" t="s">
        <v>12893</v>
      </c>
      <c r="M1843" t="s">
        <v>232</v>
      </c>
      <c r="N1843">
        <v>10989</v>
      </c>
      <c r="O1843" t="s">
        <v>70</v>
      </c>
      <c r="Q1843" t="s">
        <v>12894</v>
      </c>
      <c r="S1843" t="s">
        <v>72</v>
      </c>
      <c r="T1843" t="s">
        <v>3529</v>
      </c>
      <c r="U1843" t="s">
        <v>3530</v>
      </c>
      <c r="V1843" t="s">
        <v>3531</v>
      </c>
      <c r="W1843" t="s">
        <v>232</v>
      </c>
      <c r="X1843" t="s">
        <v>93</v>
      </c>
      <c r="Y1843" t="str">
        <f>"37-3011"</f>
        <v>37-3011</v>
      </c>
      <c r="Z1843" t="s">
        <v>94</v>
      </c>
      <c r="AA1843">
        <v>561730</v>
      </c>
      <c r="AB1843">
        <v>25</v>
      </c>
      <c r="AC1843">
        <v>25</v>
      </c>
      <c r="AD1843" t="s">
        <v>79</v>
      </c>
      <c r="AE1843" t="s">
        <v>80</v>
      </c>
      <c r="AF1843">
        <v>40</v>
      </c>
      <c r="AG1843" s="4">
        <v>0.33333333333333331</v>
      </c>
      <c r="AH1843" s="4">
        <v>0.66666666666666663</v>
      </c>
      <c r="AI1843" s="5">
        <v>16.809999999999999</v>
      </c>
      <c r="AJ1843">
        <v>25.22</v>
      </c>
      <c r="AK1843">
        <v>25.22</v>
      </c>
      <c r="AL1843" t="s">
        <v>81</v>
      </c>
      <c r="AM1843" t="s">
        <v>82</v>
      </c>
      <c r="AO1843" t="s">
        <v>83</v>
      </c>
      <c r="AP1843" t="s">
        <v>67</v>
      </c>
      <c r="AQ1843" t="s">
        <v>662</v>
      </c>
      <c r="AR1843" t="s">
        <v>82</v>
      </c>
      <c r="AT1843" t="s">
        <v>82</v>
      </c>
      <c r="AW1843" t="s">
        <v>72</v>
      </c>
      <c r="AX1843">
        <v>1</v>
      </c>
      <c r="AY1843" t="s">
        <v>12893</v>
      </c>
      <c r="AZ1843" t="s">
        <v>12735</v>
      </c>
      <c r="BA1843" t="s">
        <v>232</v>
      </c>
      <c r="BB1843">
        <v>10989</v>
      </c>
      <c r="BC1843" t="s">
        <v>79</v>
      </c>
      <c r="BH1843" t="s">
        <v>12892</v>
      </c>
      <c r="BI1843" t="s">
        <v>67</v>
      </c>
      <c r="BJ1843">
        <v>134009758</v>
      </c>
    </row>
    <row r="1844" spans="1:62" x14ac:dyDescent="0.25">
      <c r="A1844" t="s">
        <v>13681</v>
      </c>
      <c r="B1844" s="2">
        <v>43495</v>
      </c>
      <c r="C1844" t="s">
        <v>63</v>
      </c>
      <c r="D1844" s="3">
        <v>43458.794115127312</v>
      </c>
      <c r="E1844" t="s">
        <v>64</v>
      </c>
      <c r="F1844" s="2">
        <v>43549</v>
      </c>
      <c r="G1844" s="2">
        <v>43814</v>
      </c>
      <c r="H1844" t="s">
        <v>13682</v>
      </c>
      <c r="J1844" t="s">
        <v>13683</v>
      </c>
      <c r="K1844" t="s">
        <v>13684</v>
      </c>
      <c r="L1844" t="s">
        <v>13685</v>
      </c>
      <c r="M1844" t="s">
        <v>76</v>
      </c>
      <c r="N1844">
        <v>74331</v>
      </c>
      <c r="O1844" t="s">
        <v>70</v>
      </c>
      <c r="Q1844" t="s">
        <v>13686</v>
      </c>
      <c r="S1844" t="s">
        <v>72</v>
      </c>
      <c r="T1844" t="s">
        <v>1755</v>
      </c>
      <c r="U1844" t="s">
        <v>3891</v>
      </c>
      <c r="V1844" t="s">
        <v>3892</v>
      </c>
      <c r="W1844" t="s">
        <v>278</v>
      </c>
      <c r="X1844" t="s">
        <v>106</v>
      </c>
      <c r="Y1844" t="str">
        <f>"37-3011"</f>
        <v>37-3011</v>
      </c>
      <c r="Z1844" t="s">
        <v>94</v>
      </c>
      <c r="AA1844">
        <v>813990</v>
      </c>
      <c r="AB1844">
        <v>2</v>
      </c>
      <c r="AC1844">
        <v>2</v>
      </c>
      <c r="AD1844" t="s">
        <v>79</v>
      </c>
      <c r="AE1844" t="s">
        <v>95</v>
      </c>
      <c r="AF1844">
        <v>40</v>
      </c>
      <c r="AG1844" s="4">
        <v>0.29166666666666669</v>
      </c>
      <c r="AH1844" s="4">
        <v>0.64583333333333337</v>
      </c>
      <c r="AI1844" s="5">
        <v>11.61</v>
      </c>
      <c r="AJ1844">
        <v>17.420000000000002</v>
      </c>
      <c r="AL1844" t="s">
        <v>81</v>
      </c>
      <c r="AM1844" t="s">
        <v>82</v>
      </c>
      <c r="AO1844" t="s">
        <v>83</v>
      </c>
      <c r="AP1844" t="s">
        <v>67</v>
      </c>
      <c r="AQ1844" t="s">
        <v>67</v>
      </c>
      <c r="AR1844" t="s">
        <v>82</v>
      </c>
      <c r="AT1844" t="s">
        <v>82</v>
      </c>
      <c r="AW1844" t="s">
        <v>72</v>
      </c>
      <c r="AX1844">
        <v>3</v>
      </c>
      <c r="AY1844" t="s">
        <v>13685</v>
      </c>
      <c r="AZ1844" t="s">
        <v>1449</v>
      </c>
      <c r="BA1844" t="s">
        <v>76</v>
      </c>
      <c r="BB1844">
        <v>74331</v>
      </c>
      <c r="BC1844" t="s">
        <v>87</v>
      </c>
      <c r="BH1844" t="s">
        <v>13683</v>
      </c>
      <c r="BJ1844">
        <v>731172851</v>
      </c>
    </row>
    <row r="1845" spans="1:62" x14ac:dyDescent="0.25">
      <c r="A1845" t="s">
        <v>14269</v>
      </c>
      <c r="B1845" s="2">
        <v>43495</v>
      </c>
      <c r="C1845" t="s">
        <v>63</v>
      </c>
      <c r="D1845" s="3">
        <v>43472.377902002314</v>
      </c>
      <c r="E1845" t="s">
        <v>64</v>
      </c>
      <c r="F1845" s="2">
        <v>43556</v>
      </c>
      <c r="G1845" s="2">
        <v>43819</v>
      </c>
      <c r="H1845" t="s">
        <v>14270</v>
      </c>
      <c r="I1845" t="s">
        <v>67</v>
      </c>
      <c r="J1845" t="s">
        <v>14271</v>
      </c>
      <c r="K1845" t="s">
        <v>67</v>
      </c>
      <c r="L1845" t="s">
        <v>3531</v>
      </c>
      <c r="M1845" t="s">
        <v>232</v>
      </c>
      <c r="N1845">
        <v>11590</v>
      </c>
      <c r="O1845" t="s">
        <v>70</v>
      </c>
      <c r="P1845" t="s">
        <v>67</v>
      </c>
      <c r="Q1845" t="s">
        <v>14272</v>
      </c>
      <c r="S1845" t="s">
        <v>72</v>
      </c>
      <c r="T1845" t="s">
        <v>3529</v>
      </c>
      <c r="U1845" t="s">
        <v>3530</v>
      </c>
      <c r="V1845" t="s">
        <v>3531</v>
      </c>
      <c r="W1845" t="s">
        <v>232</v>
      </c>
      <c r="X1845" t="s">
        <v>93</v>
      </c>
      <c r="Y1845" t="str">
        <f>"37-3011"</f>
        <v>37-3011</v>
      </c>
      <c r="Z1845" t="s">
        <v>94</v>
      </c>
      <c r="AA1845">
        <v>332212</v>
      </c>
      <c r="AB1845">
        <v>3</v>
      </c>
      <c r="AC1845">
        <v>3</v>
      </c>
      <c r="AD1845" t="s">
        <v>79</v>
      </c>
      <c r="AE1845" t="s">
        <v>80</v>
      </c>
      <c r="AF1845">
        <v>40</v>
      </c>
      <c r="AG1845" s="4">
        <v>0.33333333333333331</v>
      </c>
      <c r="AH1845" s="4">
        <v>0.66666666666666663</v>
      </c>
      <c r="AI1845" s="5">
        <v>16.350000000000001</v>
      </c>
      <c r="AJ1845">
        <v>24.53</v>
      </c>
      <c r="AK1845">
        <v>24.53</v>
      </c>
      <c r="AL1845" t="s">
        <v>81</v>
      </c>
      <c r="AM1845" t="s">
        <v>82</v>
      </c>
      <c r="AO1845" t="s">
        <v>83</v>
      </c>
      <c r="AP1845" t="s">
        <v>67</v>
      </c>
      <c r="AQ1845" t="s">
        <v>662</v>
      </c>
      <c r="AR1845" t="s">
        <v>82</v>
      </c>
      <c r="AT1845" t="s">
        <v>82</v>
      </c>
      <c r="AW1845" t="s">
        <v>72</v>
      </c>
      <c r="AX1845">
        <v>1</v>
      </c>
      <c r="AY1845" t="s">
        <v>3531</v>
      </c>
      <c r="AZ1845" t="s">
        <v>6554</v>
      </c>
      <c r="BA1845" t="s">
        <v>232</v>
      </c>
      <c r="BB1845">
        <v>11590</v>
      </c>
      <c r="BC1845" t="s">
        <v>79</v>
      </c>
      <c r="BH1845" t="s">
        <v>14271</v>
      </c>
      <c r="BI1845" t="s">
        <v>67</v>
      </c>
      <c r="BJ1845">
        <v>113131162</v>
      </c>
    </row>
    <row r="1846" spans="1:62" x14ac:dyDescent="0.25">
      <c r="A1846" t="s">
        <v>14852</v>
      </c>
      <c r="B1846" s="2">
        <v>43495</v>
      </c>
      <c r="C1846" t="s">
        <v>63</v>
      </c>
      <c r="D1846" s="3">
        <v>43472.37801197917</v>
      </c>
      <c r="E1846" t="s">
        <v>64</v>
      </c>
      <c r="F1846" s="2">
        <v>43556</v>
      </c>
      <c r="G1846" s="2">
        <v>43814</v>
      </c>
      <c r="H1846" t="s">
        <v>14853</v>
      </c>
      <c r="I1846" t="s">
        <v>67</v>
      </c>
      <c r="J1846" t="s">
        <v>14854</v>
      </c>
      <c r="K1846" t="s">
        <v>67</v>
      </c>
      <c r="L1846" t="s">
        <v>14855</v>
      </c>
      <c r="M1846" t="s">
        <v>232</v>
      </c>
      <c r="N1846">
        <v>11747</v>
      </c>
      <c r="O1846" t="s">
        <v>70</v>
      </c>
      <c r="Q1846" t="s">
        <v>14856</v>
      </c>
      <c r="S1846" t="s">
        <v>72</v>
      </c>
      <c r="T1846" t="s">
        <v>3529</v>
      </c>
      <c r="U1846" t="s">
        <v>3530</v>
      </c>
      <c r="V1846" t="s">
        <v>3531</v>
      </c>
      <c r="W1846" t="s">
        <v>232</v>
      </c>
      <c r="X1846" t="s">
        <v>93</v>
      </c>
      <c r="Y1846" t="str">
        <f>"37-3011"</f>
        <v>37-3011</v>
      </c>
      <c r="Z1846" t="s">
        <v>94</v>
      </c>
      <c r="AA1846">
        <v>561730</v>
      </c>
      <c r="AB1846">
        <v>19</v>
      </c>
      <c r="AC1846">
        <v>19</v>
      </c>
      <c r="AD1846" t="s">
        <v>79</v>
      </c>
      <c r="AE1846" t="s">
        <v>80</v>
      </c>
      <c r="AF1846">
        <v>40</v>
      </c>
      <c r="AG1846" s="4">
        <v>0.33333333333333331</v>
      </c>
      <c r="AH1846" s="4">
        <v>0.70833333333333337</v>
      </c>
      <c r="AI1846" s="5">
        <v>16.350000000000001</v>
      </c>
      <c r="AJ1846">
        <v>24.53</v>
      </c>
      <c r="AK1846">
        <v>24.53</v>
      </c>
      <c r="AL1846" t="s">
        <v>81</v>
      </c>
      <c r="AM1846" t="s">
        <v>82</v>
      </c>
      <c r="AO1846" t="s">
        <v>83</v>
      </c>
      <c r="AP1846" t="s">
        <v>130</v>
      </c>
      <c r="AQ1846" t="s">
        <v>662</v>
      </c>
      <c r="AR1846" t="s">
        <v>82</v>
      </c>
      <c r="AT1846" t="s">
        <v>82</v>
      </c>
      <c r="AW1846" t="s">
        <v>72</v>
      </c>
      <c r="AX1846">
        <v>1</v>
      </c>
      <c r="AY1846" t="s">
        <v>14855</v>
      </c>
      <c r="AZ1846" t="s">
        <v>6542</v>
      </c>
      <c r="BA1846" t="s">
        <v>232</v>
      </c>
      <c r="BB1846">
        <v>11747</v>
      </c>
      <c r="BC1846" t="s">
        <v>79</v>
      </c>
      <c r="BH1846" t="s">
        <v>14854</v>
      </c>
      <c r="BI1846" t="s">
        <v>67</v>
      </c>
      <c r="BJ1846">
        <v>112678531</v>
      </c>
    </row>
    <row r="1847" spans="1:62" x14ac:dyDescent="0.25">
      <c r="A1847" t="s">
        <v>14873</v>
      </c>
      <c r="B1847" s="2">
        <v>43495</v>
      </c>
      <c r="C1847" t="s">
        <v>63</v>
      </c>
      <c r="D1847" s="3">
        <v>43472.377560104163</v>
      </c>
      <c r="E1847" t="s">
        <v>64</v>
      </c>
      <c r="F1847" s="2">
        <v>43556</v>
      </c>
      <c r="G1847" s="2">
        <v>43780</v>
      </c>
      <c r="H1847" t="s">
        <v>14874</v>
      </c>
      <c r="J1847" t="s">
        <v>14875</v>
      </c>
      <c r="L1847" t="s">
        <v>4657</v>
      </c>
      <c r="M1847" t="s">
        <v>308</v>
      </c>
      <c r="N1847">
        <v>8527</v>
      </c>
      <c r="O1847" t="s">
        <v>70</v>
      </c>
      <c r="Q1847" t="s">
        <v>14876</v>
      </c>
      <c r="R1847">
        <v>2630</v>
      </c>
      <c r="S1847" t="s">
        <v>72</v>
      </c>
      <c r="T1847" t="s">
        <v>4709</v>
      </c>
      <c r="U1847" t="s">
        <v>4710</v>
      </c>
      <c r="V1847" t="s">
        <v>4711</v>
      </c>
      <c r="W1847" t="s">
        <v>136</v>
      </c>
      <c r="X1847" t="s">
        <v>1292</v>
      </c>
      <c r="Y1847" t="str">
        <f>"35-3022"</f>
        <v>35-3022</v>
      </c>
      <c r="Z1847" t="s">
        <v>280</v>
      </c>
      <c r="AA1847">
        <v>7131</v>
      </c>
      <c r="AB1847">
        <v>175</v>
      </c>
      <c r="AC1847">
        <v>175</v>
      </c>
      <c r="AD1847" t="s">
        <v>79</v>
      </c>
      <c r="AE1847" t="s">
        <v>80</v>
      </c>
      <c r="AF1847">
        <v>36</v>
      </c>
      <c r="AG1847" s="4">
        <v>0.45833333333333331</v>
      </c>
      <c r="AH1847" s="4">
        <v>0.875</v>
      </c>
      <c r="AI1847" s="5">
        <v>11.14</v>
      </c>
      <c r="AL1847" t="s">
        <v>81</v>
      </c>
      <c r="AM1847" t="s">
        <v>82</v>
      </c>
      <c r="AO1847" t="s">
        <v>213</v>
      </c>
      <c r="AR1847" t="s">
        <v>82</v>
      </c>
      <c r="AT1847" t="s">
        <v>82</v>
      </c>
      <c r="AW1847" t="s">
        <v>82</v>
      </c>
      <c r="AY1847" t="s">
        <v>1588</v>
      </c>
      <c r="AZ1847" t="s">
        <v>317</v>
      </c>
      <c r="BA1847" t="s">
        <v>308</v>
      </c>
      <c r="BB1847">
        <v>8527</v>
      </c>
      <c r="BC1847" t="s">
        <v>87</v>
      </c>
      <c r="BH1847" t="s">
        <v>14877</v>
      </c>
      <c r="BJ1847">
        <v>208398235</v>
      </c>
    </row>
    <row r="1848" spans="1:62" x14ac:dyDescent="0.25">
      <c r="A1848" t="s">
        <v>15229</v>
      </c>
      <c r="B1848" s="2">
        <v>43495</v>
      </c>
      <c r="C1848" t="s">
        <v>63</v>
      </c>
      <c r="D1848" s="3">
        <v>43458.791788703704</v>
      </c>
      <c r="E1848" t="s">
        <v>64</v>
      </c>
      <c r="F1848" s="2">
        <v>43549</v>
      </c>
      <c r="G1848" s="2">
        <v>43802</v>
      </c>
      <c r="H1848" t="s">
        <v>15230</v>
      </c>
      <c r="J1848" t="s">
        <v>15231</v>
      </c>
      <c r="L1848" t="s">
        <v>15232</v>
      </c>
      <c r="M1848" t="s">
        <v>136</v>
      </c>
      <c r="N1848">
        <v>21047</v>
      </c>
      <c r="O1848" t="s">
        <v>70</v>
      </c>
      <c r="Q1848" t="s">
        <v>15233</v>
      </c>
      <c r="S1848" t="s">
        <v>72</v>
      </c>
      <c r="T1848" t="s">
        <v>1755</v>
      </c>
      <c r="U1848" t="s">
        <v>3891</v>
      </c>
      <c r="V1848" t="s">
        <v>3892</v>
      </c>
      <c r="W1848" t="s">
        <v>278</v>
      </c>
      <c r="X1848" t="s">
        <v>705</v>
      </c>
      <c r="Y1848" t="str">
        <f>"37-3011"</f>
        <v>37-3011</v>
      </c>
      <c r="Z1848" t="s">
        <v>94</v>
      </c>
      <c r="AA1848">
        <v>561730</v>
      </c>
      <c r="AB1848">
        <v>12</v>
      </c>
      <c r="AC1848">
        <v>12</v>
      </c>
      <c r="AD1848" t="s">
        <v>79</v>
      </c>
      <c r="AE1848" t="s">
        <v>80</v>
      </c>
      <c r="AF1848">
        <v>40</v>
      </c>
      <c r="AG1848" s="4">
        <v>0.3125</v>
      </c>
      <c r="AH1848" s="4">
        <v>0.66666666666666663</v>
      </c>
      <c r="AI1848" s="5">
        <v>14.64</v>
      </c>
      <c r="AJ1848">
        <v>21.96</v>
      </c>
      <c r="AL1848" t="s">
        <v>81</v>
      </c>
      <c r="AM1848" t="s">
        <v>82</v>
      </c>
      <c r="AO1848" t="s">
        <v>83</v>
      </c>
      <c r="AP1848" t="s">
        <v>67</v>
      </c>
      <c r="AQ1848" t="s">
        <v>67</v>
      </c>
      <c r="AR1848" t="s">
        <v>82</v>
      </c>
      <c r="AT1848" t="s">
        <v>82</v>
      </c>
      <c r="AW1848" t="s">
        <v>72</v>
      </c>
      <c r="AX1848">
        <v>3</v>
      </c>
      <c r="AY1848" t="s">
        <v>15232</v>
      </c>
      <c r="AZ1848" t="s">
        <v>8925</v>
      </c>
      <c r="BA1848" t="s">
        <v>136</v>
      </c>
      <c r="BB1848">
        <v>21047</v>
      </c>
      <c r="BC1848" t="s">
        <v>79</v>
      </c>
      <c r="BH1848" t="s">
        <v>15234</v>
      </c>
      <c r="BJ1848">
        <v>522329813</v>
      </c>
    </row>
    <row r="1849" spans="1:62" x14ac:dyDescent="0.25">
      <c r="A1849" t="s">
        <v>15390</v>
      </c>
      <c r="B1849" s="2">
        <v>43495</v>
      </c>
      <c r="C1849" t="s">
        <v>63</v>
      </c>
      <c r="D1849" s="3">
        <v>43465.792006875003</v>
      </c>
      <c r="E1849" t="s">
        <v>64</v>
      </c>
      <c r="F1849" s="2">
        <v>43556</v>
      </c>
      <c r="G1849" s="2">
        <v>43814</v>
      </c>
      <c r="H1849" t="s">
        <v>15391</v>
      </c>
      <c r="I1849" t="s">
        <v>15392</v>
      </c>
      <c r="J1849" t="s">
        <v>15393</v>
      </c>
      <c r="L1849" t="s">
        <v>4920</v>
      </c>
      <c r="M1849" t="s">
        <v>308</v>
      </c>
      <c r="N1849">
        <v>7648</v>
      </c>
      <c r="O1849" t="s">
        <v>70</v>
      </c>
      <c r="Q1849" t="s">
        <v>15394</v>
      </c>
      <c r="S1849" t="s">
        <v>72</v>
      </c>
      <c r="T1849" t="s">
        <v>640</v>
      </c>
      <c r="U1849" t="s">
        <v>641</v>
      </c>
      <c r="V1849" t="s">
        <v>642</v>
      </c>
      <c r="W1849" t="s">
        <v>105</v>
      </c>
      <c r="X1849" t="s">
        <v>106</v>
      </c>
      <c r="Y1849" t="str">
        <f>"37-3011"</f>
        <v>37-3011</v>
      </c>
      <c r="Z1849" t="s">
        <v>94</v>
      </c>
      <c r="AA1849">
        <v>561730</v>
      </c>
      <c r="AB1849">
        <v>10</v>
      </c>
      <c r="AC1849">
        <v>10</v>
      </c>
      <c r="AD1849" t="s">
        <v>79</v>
      </c>
      <c r="AE1849" t="s">
        <v>80</v>
      </c>
      <c r="AF1849">
        <v>35</v>
      </c>
      <c r="AG1849" s="4">
        <v>0.29166666666666669</v>
      </c>
      <c r="AH1849" s="4">
        <v>0.625</v>
      </c>
      <c r="AI1849" s="5">
        <v>16.809999999999999</v>
      </c>
      <c r="AJ1849">
        <v>25.22</v>
      </c>
      <c r="AL1849" t="s">
        <v>81</v>
      </c>
      <c r="AM1849" t="s">
        <v>82</v>
      </c>
      <c r="AO1849" t="s">
        <v>83</v>
      </c>
      <c r="AR1849" t="s">
        <v>82</v>
      </c>
      <c r="AT1849" t="s">
        <v>82</v>
      </c>
      <c r="AW1849" t="s">
        <v>82</v>
      </c>
      <c r="AY1849" t="s">
        <v>3842</v>
      </c>
      <c r="AZ1849" t="s">
        <v>2858</v>
      </c>
      <c r="BA1849" t="s">
        <v>308</v>
      </c>
      <c r="BB1849">
        <v>7624</v>
      </c>
      <c r="BC1849" t="s">
        <v>79</v>
      </c>
      <c r="BH1849" t="s">
        <v>15395</v>
      </c>
      <c r="BJ1849">
        <v>223292097</v>
      </c>
    </row>
    <row r="1850" spans="1:62" x14ac:dyDescent="0.25">
      <c r="A1850" t="s">
        <v>15573</v>
      </c>
      <c r="B1850" s="2">
        <v>43495</v>
      </c>
      <c r="C1850" t="s">
        <v>63</v>
      </c>
      <c r="D1850" s="3">
        <v>43472.377409560184</v>
      </c>
      <c r="E1850" t="s">
        <v>64</v>
      </c>
      <c r="F1850" s="2">
        <v>43556</v>
      </c>
      <c r="G1850" s="2">
        <v>43861</v>
      </c>
      <c r="H1850" t="s">
        <v>15574</v>
      </c>
      <c r="I1850" t="s">
        <v>67</v>
      </c>
      <c r="J1850" t="s">
        <v>14786</v>
      </c>
      <c r="K1850" t="s">
        <v>14787</v>
      </c>
      <c r="L1850" t="s">
        <v>14788</v>
      </c>
      <c r="M1850" t="s">
        <v>105</v>
      </c>
      <c r="N1850">
        <v>77465</v>
      </c>
      <c r="O1850" t="s">
        <v>70</v>
      </c>
      <c r="P1850" t="s">
        <v>67</v>
      </c>
      <c r="Q1850" t="s">
        <v>14789</v>
      </c>
      <c r="S1850" t="s">
        <v>72</v>
      </c>
      <c r="T1850" t="s">
        <v>2824</v>
      </c>
      <c r="U1850" t="s">
        <v>2825</v>
      </c>
      <c r="V1850" t="s">
        <v>642</v>
      </c>
      <c r="W1850" t="s">
        <v>105</v>
      </c>
      <c r="X1850" t="s">
        <v>14790</v>
      </c>
      <c r="Y1850" t="str">
        <f>"45-3011"</f>
        <v>45-3011</v>
      </c>
      <c r="Z1850" t="s">
        <v>1652</v>
      </c>
      <c r="AA1850">
        <v>114112</v>
      </c>
      <c r="AB1850">
        <v>3</v>
      </c>
      <c r="AC1850">
        <v>3</v>
      </c>
      <c r="AD1850" t="s">
        <v>79</v>
      </c>
      <c r="AE1850" t="s">
        <v>80</v>
      </c>
      <c r="AF1850">
        <v>40</v>
      </c>
      <c r="AG1850" s="4">
        <v>0.91666666666666663</v>
      </c>
      <c r="AH1850" s="4">
        <v>0.25</v>
      </c>
      <c r="AI1850" s="5">
        <v>10.24</v>
      </c>
      <c r="AJ1850">
        <v>15.36</v>
      </c>
      <c r="AL1850" t="s">
        <v>81</v>
      </c>
      <c r="AM1850" t="s">
        <v>82</v>
      </c>
      <c r="AO1850" t="s">
        <v>83</v>
      </c>
      <c r="AP1850" t="s">
        <v>67</v>
      </c>
      <c r="AQ1850" t="s">
        <v>67</v>
      </c>
      <c r="AR1850" t="s">
        <v>82</v>
      </c>
      <c r="AT1850" t="s">
        <v>82</v>
      </c>
      <c r="AW1850" t="s">
        <v>82</v>
      </c>
      <c r="AY1850" t="s">
        <v>14788</v>
      </c>
      <c r="AZ1850" t="s">
        <v>14791</v>
      </c>
      <c r="BA1850" t="s">
        <v>105</v>
      </c>
      <c r="BB1850">
        <v>77465</v>
      </c>
      <c r="BC1850" t="s">
        <v>79</v>
      </c>
      <c r="BH1850" t="s">
        <v>14786</v>
      </c>
      <c r="BI1850" t="s">
        <v>67</v>
      </c>
      <c r="BJ1850">
        <v>450470423</v>
      </c>
    </row>
    <row r="1851" spans="1:62" x14ac:dyDescent="0.25">
      <c r="A1851" t="s">
        <v>15728</v>
      </c>
      <c r="B1851" s="2">
        <v>43495</v>
      </c>
      <c r="C1851" t="s">
        <v>63</v>
      </c>
      <c r="D1851" s="3">
        <v>43472.377834236111</v>
      </c>
      <c r="E1851" t="s">
        <v>64</v>
      </c>
      <c r="F1851" s="2">
        <v>43556</v>
      </c>
      <c r="G1851" s="2">
        <v>43861</v>
      </c>
      <c r="H1851" t="s">
        <v>15729</v>
      </c>
      <c r="J1851" t="s">
        <v>14786</v>
      </c>
      <c r="K1851" t="s">
        <v>14787</v>
      </c>
      <c r="L1851" t="s">
        <v>14788</v>
      </c>
      <c r="M1851" t="s">
        <v>105</v>
      </c>
      <c r="N1851">
        <v>77465</v>
      </c>
      <c r="O1851" t="s">
        <v>70</v>
      </c>
      <c r="Q1851" t="s">
        <v>14789</v>
      </c>
      <c r="S1851" t="s">
        <v>72</v>
      </c>
      <c r="T1851" t="s">
        <v>2824</v>
      </c>
      <c r="U1851" t="s">
        <v>2825</v>
      </c>
      <c r="V1851" t="s">
        <v>642</v>
      </c>
      <c r="W1851" t="s">
        <v>105</v>
      </c>
      <c r="X1851" t="s">
        <v>14790</v>
      </c>
      <c r="Y1851" t="str">
        <f>"45-3011"</f>
        <v>45-3011</v>
      </c>
      <c r="Z1851" t="s">
        <v>1652</v>
      </c>
      <c r="AA1851">
        <v>114112</v>
      </c>
      <c r="AB1851">
        <v>3</v>
      </c>
      <c r="AC1851">
        <v>3</v>
      </c>
      <c r="AD1851" t="s">
        <v>79</v>
      </c>
      <c r="AE1851" t="s">
        <v>80</v>
      </c>
      <c r="AF1851">
        <v>40</v>
      </c>
      <c r="AG1851" s="4">
        <v>0.91666666666666663</v>
      </c>
      <c r="AH1851" s="4">
        <v>0.25</v>
      </c>
      <c r="AI1851" s="5">
        <v>10.24</v>
      </c>
      <c r="AJ1851">
        <v>15.36</v>
      </c>
      <c r="AL1851" t="s">
        <v>81</v>
      </c>
      <c r="AM1851" t="s">
        <v>82</v>
      </c>
      <c r="AO1851" t="s">
        <v>83</v>
      </c>
      <c r="AP1851" t="s">
        <v>67</v>
      </c>
      <c r="AQ1851" t="s">
        <v>67</v>
      </c>
      <c r="AR1851" t="s">
        <v>82</v>
      </c>
      <c r="AT1851" t="s">
        <v>82</v>
      </c>
      <c r="AW1851" t="s">
        <v>82</v>
      </c>
      <c r="AY1851" t="s">
        <v>14788</v>
      </c>
      <c r="AZ1851" t="s">
        <v>14791</v>
      </c>
      <c r="BA1851" t="s">
        <v>105</v>
      </c>
      <c r="BB1851">
        <v>77465</v>
      </c>
      <c r="BC1851" t="s">
        <v>79</v>
      </c>
      <c r="BH1851" t="s">
        <v>14786</v>
      </c>
      <c r="BJ1851">
        <v>743022930</v>
      </c>
    </row>
    <row r="1852" spans="1:62" x14ac:dyDescent="0.25">
      <c r="A1852" t="s">
        <v>15805</v>
      </c>
      <c r="B1852" s="2">
        <v>43495</v>
      </c>
      <c r="C1852" t="s">
        <v>63</v>
      </c>
      <c r="D1852" s="3">
        <v>43472.377463252313</v>
      </c>
      <c r="E1852" t="s">
        <v>64</v>
      </c>
      <c r="F1852" s="2">
        <v>43556</v>
      </c>
      <c r="G1852" s="2">
        <v>43861</v>
      </c>
      <c r="H1852" t="s">
        <v>15806</v>
      </c>
      <c r="I1852" t="s">
        <v>15807</v>
      </c>
      <c r="J1852" t="s">
        <v>14786</v>
      </c>
      <c r="K1852" t="s">
        <v>14787</v>
      </c>
      <c r="L1852" t="s">
        <v>14788</v>
      </c>
      <c r="M1852" t="s">
        <v>105</v>
      </c>
      <c r="N1852">
        <v>77465</v>
      </c>
      <c r="O1852" t="s">
        <v>70</v>
      </c>
      <c r="P1852" t="s">
        <v>67</v>
      </c>
      <c r="Q1852" t="s">
        <v>14789</v>
      </c>
      <c r="S1852" t="s">
        <v>72</v>
      </c>
      <c r="T1852" t="s">
        <v>2824</v>
      </c>
      <c r="U1852" t="s">
        <v>2825</v>
      </c>
      <c r="V1852" t="s">
        <v>642</v>
      </c>
      <c r="W1852" t="s">
        <v>105</v>
      </c>
      <c r="X1852" t="s">
        <v>14790</v>
      </c>
      <c r="Y1852" t="str">
        <f>"45-3011"</f>
        <v>45-3011</v>
      </c>
      <c r="Z1852" t="s">
        <v>1652</v>
      </c>
      <c r="AA1852">
        <v>114112</v>
      </c>
      <c r="AB1852">
        <v>4</v>
      </c>
      <c r="AC1852">
        <v>4</v>
      </c>
      <c r="AD1852" t="s">
        <v>79</v>
      </c>
      <c r="AE1852" t="s">
        <v>80</v>
      </c>
      <c r="AF1852">
        <v>40</v>
      </c>
      <c r="AG1852" s="4">
        <v>0.91666666666666663</v>
      </c>
      <c r="AH1852" s="4">
        <v>0.25</v>
      </c>
      <c r="AI1852" s="5">
        <v>10.24</v>
      </c>
      <c r="AJ1852">
        <v>15.36</v>
      </c>
      <c r="AL1852" t="s">
        <v>81</v>
      </c>
      <c r="AM1852" t="s">
        <v>82</v>
      </c>
      <c r="AO1852" t="s">
        <v>83</v>
      </c>
      <c r="AP1852" t="s">
        <v>67</v>
      </c>
      <c r="AQ1852" t="s">
        <v>67</v>
      </c>
      <c r="AR1852" t="s">
        <v>82</v>
      </c>
      <c r="AT1852" t="s">
        <v>82</v>
      </c>
      <c r="AW1852" t="s">
        <v>82</v>
      </c>
      <c r="AY1852" t="s">
        <v>14788</v>
      </c>
      <c r="AZ1852" t="s">
        <v>14791</v>
      </c>
      <c r="BA1852" t="s">
        <v>105</v>
      </c>
      <c r="BB1852">
        <v>77465</v>
      </c>
      <c r="BC1852" t="s">
        <v>79</v>
      </c>
      <c r="BH1852" t="s">
        <v>14786</v>
      </c>
      <c r="BJ1852">
        <v>814594045</v>
      </c>
    </row>
    <row r="1853" spans="1:62" x14ac:dyDescent="0.25">
      <c r="A1853" t="s">
        <v>16316</v>
      </c>
      <c r="B1853" s="2">
        <v>43495</v>
      </c>
      <c r="C1853" t="s">
        <v>63</v>
      </c>
      <c r="D1853" s="3">
        <v>43472.377403634258</v>
      </c>
      <c r="E1853" t="s">
        <v>64</v>
      </c>
      <c r="F1853" s="2">
        <v>43556</v>
      </c>
      <c r="G1853" s="2">
        <v>43830</v>
      </c>
      <c r="H1853" t="s">
        <v>15993</v>
      </c>
      <c r="I1853" t="s">
        <v>15994</v>
      </c>
      <c r="J1853" t="s">
        <v>15995</v>
      </c>
      <c r="L1853" t="s">
        <v>15996</v>
      </c>
      <c r="M1853" t="s">
        <v>207</v>
      </c>
      <c r="N1853">
        <v>2540</v>
      </c>
      <c r="O1853" t="s">
        <v>70</v>
      </c>
      <c r="Q1853" t="s">
        <v>15997</v>
      </c>
      <c r="S1853" t="s">
        <v>72</v>
      </c>
      <c r="T1853" t="s">
        <v>651</v>
      </c>
      <c r="U1853" t="s">
        <v>652</v>
      </c>
      <c r="V1853" t="s">
        <v>653</v>
      </c>
      <c r="W1853" t="s">
        <v>207</v>
      </c>
      <c r="X1853" t="s">
        <v>1500</v>
      </c>
      <c r="Y1853" t="str">
        <f>"35-2014"</f>
        <v>35-2014</v>
      </c>
      <c r="Z1853" t="s">
        <v>301</v>
      </c>
      <c r="AA1853">
        <v>7221</v>
      </c>
      <c r="AB1853">
        <v>12</v>
      </c>
      <c r="AC1853">
        <v>12</v>
      </c>
      <c r="AD1853" t="s">
        <v>79</v>
      </c>
      <c r="AE1853" t="s">
        <v>95</v>
      </c>
      <c r="AF1853">
        <v>35</v>
      </c>
      <c r="AG1853" s="4">
        <v>0.375</v>
      </c>
      <c r="AH1853" s="4">
        <v>0.66666666666666663</v>
      </c>
      <c r="AI1853" s="5">
        <v>15.17</v>
      </c>
      <c r="AJ1853">
        <v>22.75</v>
      </c>
      <c r="AK1853">
        <v>30</v>
      </c>
      <c r="AL1853" t="s">
        <v>81</v>
      </c>
      <c r="AM1853" t="s">
        <v>82</v>
      </c>
      <c r="AO1853" t="s">
        <v>83</v>
      </c>
      <c r="AR1853" t="s">
        <v>82</v>
      </c>
      <c r="AT1853" t="s">
        <v>82</v>
      </c>
      <c r="AW1853" t="s">
        <v>72</v>
      </c>
      <c r="AX1853">
        <v>6</v>
      </c>
      <c r="AY1853" t="s">
        <v>15996</v>
      </c>
      <c r="AZ1853" t="s">
        <v>15998</v>
      </c>
      <c r="BA1853" t="s">
        <v>207</v>
      </c>
      <c r="BB1853">
        <v>2540</v>
      </c>
      <c r="BC1853" t="s">
        <v>79</v>
      </c>
      <c r="BH1853" t="s">
        <v>15999</v>
      </c>
      <c r="BJ1853">
        <v>43145406</v>
      </c>
    </row>
    <row r="1854" spans="1:62" x14ac:dyDescent="0.25">
      <c r="A1854" t="s">
        <v>16477</v>
      </c>
      <c r="B1854" s="2">
        <v>43495</v>
      </c>
      <c r="C1854" t="s">
        <v>63</v>
      </c>
      <c r="D1854" s="3">
        <v>43472.377810659724</v>
      </c>
      <c r="E1854" t="s">
        <v>64</v>
      </c>
      <c r="F1854" s="2">
        <v>43556</v>
      </c>
      <c r="G1854" s="2">
        <v>43809</v>
      </c>
      <c r="H1854" t="s">
        <v>16478</v>
      </c>
      <c r="J1854" t="s">
        <v>16479</v>
      </c>
      <c r="L1854" t="s">
        <v>16480</v>
      </c>
      <c r="M1854" t="s">
        <v>783</v>
      </c>
      <c r="N1854">
        <v>44256</v>
      </c>
      <c r="O1854" t="s">
        <v>70</v>
      </c>
      <c r="Q1854" t="s">
        <v>16481</v>
      </c>
      <c r="S1854" t="s">
        <v>72</v>
      </c>
      <c r="T1854" t="s">
        <v>13303</v>
      </c>
      <c r="U1854" t="s">
        <v>5811</v>
      </c>
      <c r="V1854" t="s">
        <v>16460</v>
      </c>
      <c r="W1854" t="s">
        <v>278</v>
      </c>
      <c r="X1854" t="s">
        <v>106</v>
      </c>
      <c r="Y1854" t="str">
        <f>"37-3011"</f>
        <v>37-3011</v>
      </c>
      <c r="Z1854" t="s">
        <v>94</v>
      </c>
      <c r="AA1854">
        <v>561730</v>
      </c>
      <c r="AB1854">
        <v>10</v>
      </c>
      <c r="AC1854">
        <v>10</v>
      </c>
      <c r="AD1854" t="s">
        <v>79</v>
      </c>
      <c r="AE1854" t="s">
        <v>95</v>
      </c>
      <c r="AF1854">
        <v>40</v>
      </c>
      <c r="AG1854" s="4">
        <v>0.29166666666666669</v>
      </c>
      <c r="AH1854" s="4">
        <v>0.64583333333333337</v>
      </c>
      <c r="AI1854" s="5">
        <v>13.72</v>
      </c>
      <c r="AJ1854">
        <v>20.58</v>
      </c>
      <c r="AL1854" t="s">
        <v>81</v>
      </c>
      <c r="AM1854" t="s">
        <v>82</v>
      </c>
      <c r="AO1854" t="s">
        <v>83</v>
      </c>
      <c r="AR1854" t="s">
        <v>82</v>
      </c>
      <c r="AT1854" t="s">
        <v>82</v>
      </c>
      <c r="AW1854" t="s">
        <v>82</v>
      </c>
      <c r="AY1854" t="s">
        <v>3408</v>
      </c>
      <c r="AZ1854" t="s">
        <v>3408</v>
      </c>
      <c r="BA1854" t="s">
        <v>783</v>
      </c>
      <c r="BB1854">
        <v>44256</v>
      </c>
      <c r="BC1854" t="s">
        <v>79</v>
      </c>
      <c r="BH1854" t="s">
        <v>16482</v>
      </c>
      <c r="BJ1854">
        <v>271163759</v>
      </c>
    </row>
    <row r="1855" spans="1:62" x14ac:dyDescent="0.25">
      <c r="A1855" t="s">
        <v>16501</v>
      </c>
      <c r="B1855" s="2">
        <v>43495</v>
      </c>
      <c r="C1855" t="s">
        <v>63</v>
      </c>
      <c r="D1855" s="3">
        <v>43472.377815162035</v>
      </c>
      <c r="E1855" t="s">
        <v>64</v>
      </c>
      <c r="F1855" s="2">
        <v>43556</v>
      </c>
      <c r="G1855" s="2">
        <v>43814</v>
      </c>
      <c r="H1855" t="s">
        <v>16502</v>
      </c>
      <c r="I1855" t="s">
        <v>67</v>
      </c>
      <c r="J1855" t="s">
        <v>16503</v>
      </c>
      <c r="K1855" t="s">
        <v>16504</v>
      </c>
      <c r="L1855" t="s">
        <v>16505</v>
      </c>
      <c r="M1855" t="s">
        <v>232</v>
      </c>
      <c r="N1855">
        <v>11965</v>
      </c>
      <c r="O1855" t="s">
        <v>70</v>
      </c>
      <c r="Q1855" t="s">
        <v>16506</v>
      </c>
      <c r="S1855" t="s">
        <v>72</v>
      </c>
      <c r="T1855" t="s">
        <v>3529</v>
      </c>
      <c r="U1855" t="s">
        <v>3530</v>
      </c>
      <c r="V1855" t="s">
        <v>3531</v>
      </c>
      <c r="W1855" t="s">
        <v>232</v>
      </c>
      <c r="X1855" t="s">
        <v>93</v>
      </c>
      <c r="Y1855" t="str">
        <f>"37-3011"</f>
        <v>37-3011</v>
      </c>
      <c r="Z1855" t="s">
        <v>94</v>
      </c>
      <c r="AA1855">
        <v>561730</v>
      </c>
      <c r="AB1855">
        <v>5</v>
      </c>
      <c r="AC1855">
        <v>5</v>
      </c>
      <c r="AD1855" t="s">
        <v>79</v>
      </c>
      <c r="AE1855" t="s">
        <v>80</v>
      </c>
      <c r="AF1855">
        <v>40</v>
      </c>
      <c r="AG1855" s="4">
        <v>0.33333333333333331</v>
      </c>
      <c r="AH1855" s="4">
        <v>0.66666666666666663</v>
      </c>
      <c r="AI1855" s="5">
        <v>16.350000000000001</v>
      </c>
      <c r="AJ1855">
        <v>24.53</v>
      </c>
      <c r="AK1855">
        <v>24.53</v>
      </c>
      <c r="AL1855" t="s">
        <v>81</v>
      </c>
      <c r="AM1855" t="s">
        <v>82</v>
      </c>
      <c r="AO1855" t="s">
        <v>83</v>
      </c>
      <c r="AP1855" t="s">
        <v>67</v>
      </c>
      <c r="AQ1855" t="s">
        <v>662</v>
      </c>
      <c r="AR1855" t="s">
        <v>82</v>
      </c>
      <c r="AT1855" t="s">
        <v>82</v>
      </c>
      <c r="AW1855" t="s">
        <v>72</v>
      </c>
      <c r="AX1855">
        <v>1</v>
      </c>
      <c r="AY1855" t="s">
        <v>16507</v>
      </c>
      <c r="AZ1855" t="s">
        <v>6542</v>
      </c>
      <c r="BA1855" t="s">
        <v>232</v>
      </c>
      <c r="BB1855">
        <v>11954</v>
      </c>
      <c r="BC1855" t="s">
        <v>79</v>
      </c>
      <c r="BH1855" t="s">
        <v>16508</v>
      </c>
      <c r="BI1855" t="s">
        <v>67</v>
      </c>
      <c r="BJ1855">
        <v>264613559</v>
      </c>
    </row>
    <row r="1856" spans="1:62" x14ac:dyDescent="0.25">
      <c r="A1856" t="s">
        <v>17011</v>
      </c>
      <c r="B1856" s="2">
        <v>43495</v>
      </c>
      <c r="C1856" t="s">
        <v>63</v>
      </c>
      <c r="D1856" s="3">
        <v>43472.377994409719</v>
      </c>
      <c r="E1856" t="s">
        <v>64</v>
      </c>
      <c r="F1856" s="2">
        <v>43556</v>
      </c>
      <c r="G1856" s="2">
        <v>43799</v>
      </c>
      <c r="H1856" t="s">
        <v>17012</v>
      </c>
      <c r="I1856" t="s">
        <v>17013</v>
      </c>
      <c r="J1856" t="s">
        <v>17014</v>
      </c>
      <c r="L1856" t="s">
        <v>17015</v>
      </c>
      <c r="M1856" t="s">
        <v>783</v>
      </c>
      <c r="N1856">
        <v>44236</v>
      </c>
      <c r="O1856" t="s">
        <v>70</v>
      </c>
      <c r="Q1856" t="s">
        <v>17016</v>
      </c>
      <c r="S1856" t="s">
        <v>72</v>
      </c>
      <c r="T1856" t="s">
        <v>13303</v>
      </c>
      <c r="U1856" t="s">
        <v>5811</v>
      </c>
      <c r="V1856" t="s">
        <v>16460</v>
      </c>
      <c r="W1856" t="s">
        <v>278</v>
      </c>
      <c r="X1856" t="s">
        <v>106</v>
      </c>
      <c r="Y1856" t="str">
        <f>"37-3011"</f>
        <v>37-3011</v>
      </c>
      <c r="Z1856" t="s">
        <v>94</v>
      </c>
      <c r="AA1856">
        <v>561730</v>
      </c>
      <c r="AB1856">
        <v>22</v>
      </c>
      <c r="AC1856">
        <v>22</v>
      </c>
      <c r="AD1856" t="s">
        <v>79</v>
      </c>
      <c r="AE1856" t="s">
        <v>80</v>
      </c>
      <c r="AF1856">
        <v>40</v>
      </c>
      <c r="AG1856" s="4">
        <v>0.3125</v>
      </c>
      <c r="AH1856" s="4">
        <v>0.66666666666666663</v>
      </c>
      <c r="AI1856" s="5">
        <v>13.72</v>
      </c>
      <c r="AJ1856">
        <v>20.58</v>
      </c>
      <c r="AL1856" t="s">
        <v>81</v>
      </c>
      <c r="AM1856" t="s">
        <v>82</v>
      </c>
      <c r="AO1856" t="s">
        <v>83</v>
      </c>
      <c r="AR1856" t="s">
        <v>82</v>
      </c>
      <c r="AT1856" t="s">
        <v>82</v>
      </c>
      <c r="AW1856" t="s">
        <v>72</v>
      </c>
      <c r="AX1856">
        <v>3</v>
      </c>
      <c r="AY1856" t="s">
        <v>17017</v>
      </c>
      <c r="AZ1856" t="s">
        <v>2541</v>
      </c>
      <c r="BA1856" t="s">
        <v>783</v>
      </c>
      <c r="BB1856">
        <v>44236</v>
      </c>
      <c r="BC1856" t="s">
        <v>79</v>
      </c>
      <c r="BH1856" t="s">
        <v>17018</v>
      </c>
      <c r="BJ1856">
        <v>20536218</v>
      </c>
    </row>
    <row r="1857" spans="1:62" x14ac:dyDescent="0.25">
      <c r="A1857" t="s">
        <v>17168</v>
      </c>
      <c r="B1857" s="2">
        <v>43495</v>
      </c>
      <c r="C1857" t="s">
        <v>63</v>
      </c>
      <c r="D1857" s="3">
        <v>43472.377815081018</v>
      </c>
      <c r="E1857" t="s">
        <v>64</v>
      </c>
      <c r="F1857" s="2">
        <v>43556</v>
      </c>
      <c r="G1857" s="2">
        <v>43799</v>
      </c>
      <c r="H1857" t="s">
        <v>17169</v>
      </c>
      <c r="J1857" t="s">
        <v>17170</v>
      </c>
      <c r="L1857" t="s">
        <v>17171</v>
      </c>
      <c r="M1857" t="s">
        <v>147</v>
      </c>
      <c r="N1857">
        <v>19425</v>
      </c>
      <c r="O1857" t="s">
        <v>70</v>
      </c>
      <c r="Q1857" t="s">
        <v>17172</v>
      </c>
      <c r="S1857" t="s">
        <v>72</v>
      </c>
      <c r="T1857" t="s">
        <v>13303</v>
      </c>
      <c r="U1857" t="s">
        <v>17173</v>
      </c>
      <c r="V1857" t="s">
        <v>1757</v>
      </c>
      <c r="W1857" t="s">
        <v>278</v>
      </c>
      <c r="X1857" t="s">
        <v>705</v>
      </c>
      <c r="Y1857" t="str">
        <f>"37-3011"</f>
        <v>37-3011</v>
      </c>
      <c r="Z1857" t="s">
        <v>94</v>
      </c>
      <c r="AA1857">
        <v>561730</v>
      </c>
      <c r="AB1857">
        <v>8</v>
      </c>
      <c r="AC1857">
        <v>8</v>
      </c>
      <c r="AD1857" t="s">
        <v>79</v>
      </c>
      <c r="AE1857" t="s">
        <v>80</v>
      </c>
      <c r="AF1857">
        <v>40</v>
      </c>
      <c r="AG1857" s="4">
        <v>0.29166666666666669</v>
      </c>
      <c r="AH1857" s="4">
        <v>0.64583333333333337</v>
      </c>
      <c r="AI1857" s="5">
        <v>15.35</v>
      </c>
      <c r="AJ1857">
        <v>23.03</v>
      </c>
      <c r="AL1857" t="s">
        <v>81</v>
      </c>
      <c r="AM1857" t="s">
        <v>82</v>
      </c>
      <c r="AO1857" t="s">
        <v>83</v>
      </c>
      <c r="AR1857" t="s">
        <v>82</v>
      </c>
      <c r="AT1857" t="s">
        <v>82</v>
      </c>
      <c r="AW1857" t="s">
        <v>72</v>
      </c>
      <c r="AX1857">
        <v>3</v>
      </c>
      <c r="AY1857" t="s">
        <v>17174</v>
      </c>
      <c r="AZ1857" t="s">
        <v>1310</v>
      </c>
      <c r="BA1857" t="s">
        <v>147</v>
      </c>
      <c r="BB1857">
        <v>19425</v>
      </c>
      <c r="BC1857" t="s">
        <v>79</v>
      </c>
      <c r="BH1857" t="s">
        <v>17175</v>
      </c>
      <c r="BJ1857">
        <v>233010374</v>
      </c>
    </row>
    <row r="1858" spans="1:62" x14ac:dyDescent="0.25">
      <c r="A1858" t="s">
        <v>17249</v>
      </c>
      <c r="B1858" s="2">
        <v>43495</v>
      </c>
      <c r="C1858" t="s">
        <v>63</v>
      </c>
      <c r="D1858" s="3">
        <v>43472.377409108798</v>
      </c>
      <c r="E1858" t="s">
        <v>64</v>
      </c>
      <c r="F1858" s="2">
        <v>43556</v>
      </c>
      <c r="G1858" s="2">
        <v>43785</v>
      </c>
      <c r="H1858" t="s">
        <v>17250</v>
      </c>
      <c r="J1858" t="s">
        <v>17251</v>
      </c>
      <c r="L1858" t="s">
        <v>17252</v>
      </c>
      <c r="M1858" t="s">
        <v>804</v>
      </c>
      <c r="N1858">
        <v>3254</v>
      </c>
      <c r="O1858" t="s">
        <v>70</v>
      </c>
      <c r="Q1858" t="s">
        <v>17253</v>
      </c>
      <c r="S1858" t="s">
        <v>72</v>
      </c>
      <c r="T1858" t="s">
        <v>651</v>
      </c>
      <c r="U1858" t="s">
        <v>652</v>
      </c>
      <c r="V1858" t="s">
        <v>653</v>
      </c>
      <c r="W1858" t="s">
        <v>207</v>
      </c>
      <c r="X1858" t="s">
        <v>1960</v>
      </c>
      <c r="Y1858" t="str">
        <f>"37-3011"</f>
        <v>37-3011</v>
      </c>
      <c r="Z1858" t="s">
        <v>94</v>
      </c>
      <c r="AA1858">
        <v>713910</v>
      </c>
      <c r="AB1858">
        <v>9</v>
      </c>
      <c r="AC1858">
        <v>9</v>
      </c>
      <c r="AD1858" t="s">
        <v>79</v>
      </c>
      <c r="AE1858" t="s">
        <v>95</v>
      </c>
      <c r="AF1858">
        <v>40</v>
      </c>
      <c r="AG1858" s="4">
        <v>0.25</v>
      </c>
      <c r="AH1858" s="4">
        <v>0.58333333333333337</v>
      </c>
      <c r="AI1858" s="5">
        <v>15.91</v>
      </c>
      <c r="AJ1858">
        <v>23.87</v>
      </c>
      <c r="AL1858" t="s">
        <v>81</v>
      </c>
      <c r="AM1858" t="s">
        <v>82</v>
      </c>
      <c r="AO1858" t="s">
        <v>83</v>
      </c>
      <c r="AR1858" t="s">
        <v>82</v>
      </c>
      <c r="AT1858" t="s">
        <v>82</v>
      </c>
      <c r="AW1858" t="s">
        <v>72</v>
      </c>
      <c r="AX1858">
        <v>6</v>
      </c>
      <c r="AY1858" t="s">
        <v>17252</v>
      </c>
      <c r="AZ1858" t="s">
        <v>17119</v>
      </c>
      <c r="BA1858" t="s">
        <v>804</v>
      </c>
      <c r="BB1858">
        <v>3254</v>
      </c>
      <c r="BC1858" t="s">
        <v>87</v>
      </c>
      <c r="BH1858" t="s">
        <v>17251</v>
      </c>
      <c r="BJ1858">
        <v>20210407</v>
      </c>
    </row>
    <row r="1859" spans="1:62" x14ac:dyDescent="0.25">
      <c r="A1859" t="s">
        <v>17304</v>
      </c>
      <c r="B1859" s="2">
        <v>43495</v>
      </c>
      <c r="C1859" t="s">
        <v>63</v>
      </c>
      <c r="D1859" s="3">
        <v>43472.377895821759</v>
      </c>
      <c r="E1859" t="s">
        <v>64</v>
      </c>
      <c r="F1859" s="2">
        <v>43556</v>
      </c>
      <c r="G1859" s="2">
        <v>43798</v>
      </c>
      <c r="H1859" t="s">
        <v>17305</v>
      </c>
      <c r="J1859" t="s">
        <v>17306</v>
      </c>
      <c r="L1859" t="s">
        <v>17307</v>
      </c>
      <c r="M1859" t="s">
        <v>783</v>
      </c>
      <c r="N1859">
        <v>45036</v>
      </c>
      <c r="O1859" t="s">
        <v>70</v>
      </c>
      <c r="Q1859" t="s">
        <v>17308</v>
      </c>
      <c r="S1859" t="s">
        <v>72</v>
      </c>
      <c r="T1859" t="s">
        <v>13303</v>
      </c>
      <c r="U1859" t="s">
        <v>5811</v>
      </c>
      <c r="V1859" t="s">
        <v>16460</v>
      </c>
      <c r="W1859" t="s">
        <v>278</v>
      </c>
      <c r="X1859" t="s">
        <v>14685</v>
      </c>
      <c r="Y1859" t="str">
        <f>"37-3011"</f>
        <v>37-3011</v>
      </c>
      <c r="Z1859" t="s">
        <v>94</v>
      </c>
      <c r="AA1859">
        <v>561730</v>
      </c>
      <c r="AB1859">
        <v>6</v>
      </c>
      <c r="AC1859">
        <v>6</v>
      </c>
      <c r="AD1859" t="s">
        <v>79</v>
      </c>
      <c r="AE1859" t="s">
        <v>80</v>
      </c>
      <c r="AF1859">
        <v>40</v>
      </c>
      <c r="AG1859" s="4">
        <v>0.3125</v>
      </c>
      <c r="AH1859" s="4">
        <v>0.66666666666666663</v>
      </c>
      <c r="AI1859" s="5">
        <v>13.91</v>
      </c>
      <c r="AJ1859">
        <v>20.87</v>
      </c>
      <c r="AL1859" t="s">
        <v>81</v>
      </c>
      <c r="AM1859" t="s">
        <v>82</v>
      </c>
      <c r="AO1859" t="s">
        <v>83</v>
      </c>
      <c r="AR1859" t="s">
        <v>82</v>
      </c>
      <c r="AT1859" t="s">
        <v>82</v>
      </c>
      <c r="AW1859" t="s">
        <v>82</v>
      </c>
      <c r="AY1859" t="s">
        <v>2946</v>
      </c>
      <c r="AZ1859" t="s">
        <v>1047</v>
      </c>
      <c r="BA1859" t="s">
        <v>783</v>
      </c>
      <c r="BB1859">
        <v>45036</v>
      </c>
      <c r="BC1859" t="s">
        <v>79</v>
      </c>
      <c r="BH1859" t="s">
        <v>17309</v>
      </c>
      <c r="BJ1859">
        <v>472372590</v>
      </c>
    </row>
    <row r="1860" spans="1:62" x14ac:dyDescent="0.25">
      <c r="A1860" t="s">
        <v>17745</v>
      </c>
      <c r="B1860" s="2">
        <v>43495</v>
      </c>
      <c r="C1860" t="s">
        <v>63</v>
      </c>
      <c r="D1860" s="3">
        <v>43472.377373530093</v>
      </c>
      <c r="E1860" t="s">
        <v>64</v>
      </c>
      <c r="F1860" s="2">
        <v>43556</v>
      </c>
      <c r="G1860" s="2">
        <v>43770</v>
      </c>
      <c r="H1860" t="s">
        <v>17746</v>
      </c>
      <c r="I1860" t="s">
        <v>17747</v>
      </c>
      <c r="J1860" t="s">
        <v>17748</v>
      </c>
      <c r="L1860" t="s">
        <v>10205</v>
      </c>
      <c r="M1860" t="s">
        <v>207</v>
      </c>
      <c r="N1860">
        <v>2554</v>
      </c>
      <c r="O1860" t="s">
        <v>70</v>
      </c>
      <c r="Q1860" t="s">
        <v>17749</v>
      </c>
      <c r="S1860" t="s">
        <v>72</v>
      </c>
      <c r="T1860" t="s">
        <v>651</v>
      </c>
      <c r="U1860" t="s">
        <v>652</v>
      </c>
      <c r="V1860" t="s">
        <v>653</v>
      </c>
      <c r="W1860" t="s">
        <v>207</v>
      </c>
      <c r="X1860" t="s">
        <v>1427</v>
      </c>
      <c r="Y1860" t="str">
        <f>"37-2012"</f>
        <v>37-2012</v>
      </c>
      <c r="Z1860" t="s">
        <v>373</v>
      </c>
      <c r="AA1860">
        <v>721110</v>
      </c>
      <c r="AB1860">
        <v>12</v>
      </c>
      <c r="AC1860">
        <v>12</v>
      </c>
      <c r="AD1860" t="s">
        <v>79</v>
      </c>
      <c r="AE1860" t="s">
        <v>80</v>
      </c>
      <c r="AF1860">
        <v>35</v>
      </c>
      <c r="AG1860" s="4">
        <v>0.33333333333333331</v>
      </c>
      <c r="AH1860" s="4">
        <v>0.625</v>
      </c>
      <c r="AI1860" s="5">
        <v>15.24</v>
      </c>
      <c r="AJ1860">
        <v>22.86</v>
      </c>
      <c r="AK1860">
        <v>25.5</v>
      </c>
      <c r="AL1860" t="s">
        <v>81</v>
      </c>
      <c r="AM1860" t="s">
        <v>82</v>
      </c>
      <c r="AO1860" t="s">
        <v>83</v>
      </c>
      <c r="AP1860" t="s">
        <v>67</v>
      </c>
      <c r="AQ1860" t="s">
        <v>67</v>
      </c>
      <c r="AR1860" t="s">
        <v>82</v>
      </c>
      <c r="AT1860" t="s">
        <v>82</v>
      </c>
      <c r="AW1860" t="s">
        <v>72</v>
      </c>
      <c r="AX1860">
        <v>3</v>
      </c>
      <c r="AY1860" t="s">
        <v>10205</v>
      </c>
      <c r="AZ1860" t="s">
        <v>17750</v>
      </c>
      <c r="BA1860" t="s">
        <v>207</v>
      </c>
      <c r="BB1860">
        <v>2554</v>
      </c>
      <c r="BC1860" t="s">
        <v>87</v>
      </c>
      <c r="BH1860" t="s">
        <v>17748</v>
      </c>
      <c r="BJ1860">
        <v>43192431</v>
      </c>
    </row>
    <row r="1861" spans="1:62" x14ac:dyDescent="0.25">
      <c r="A1861" t="s">
        <v>17908</v>
      </c>
      <c r="B1861" s="2">
        <v>43495</v>
      </c>
      <c r="C1861" t="s">
        <v>63</v>
      </c>
      <c r="D1861" s="3">
        <v>43472.377998645832</v>
      </c>
      <c r="E1861" t="s">
        <v>64</v>
      </c>
      <c r="F1861" s="2">
        <v>43556</v>
      </c>
      <c r="G1861" s="2">
        <v>43785</v>
      </c>
      <c r="H1861" t="s">
        <v>17909</v>
      </c>
      <c r="I1861" t="s">
        <v>17910</v>
      </c>
      <c r="J1861" t="s">
        <v>17911</v>
      </c>
      <c r="L1861" t="s">
        <v>1576</v>
      </c>
      <c r="M1861" t="s">
        <v>774</v>
      </c>
      <c r="N1861">
        <v>80011</v>
      </c>
      <c r="O1861" t="s">
        <v>70</v>
      </c>
      <c r="Q1861" t="s">
        <v>17912</v>
      </c>
      <c r="S1861" t="s">
        <v>72</v>
      </c>
      <c r="T1861" t="s">
        <v>13303</v>
      </c>
      <c r="U1861" t="s">
        <v>3891</v>
      </c>
      <c r="V1861" t="s">
        <v>1757</v>
      </c>
      <c r="W1861" t="s">
        <v>278</v>
      </c>
      <c r="X1861" t="s">
        <v>106</v>
      </c>
      <c r="Y1861" t="str">
        <f>"37-3011"</f>
        <v>37-3011</v>
      </c>
      <c r="Z1861" t="s">
        <v>94</v>
      </c>
      <c r="AA1861">
        <v>561730</v>
      </c>
      <c r="AB1861">
        <v>45</v>
      </c>
      <c r="AC1861">
        <v>45</v>
      </c>
      <c r="AD1861" t="s">
        <v>79</v>
      </c>
      <c r="AE1861" t="s">
        <v>95</v>
      </c>
      <c r="AF1861">
        <v>40</v>
      </c>
      <c r="AG1861" s="4">
        <v>0.27083333333333331</v>
      </c>
      <c r="AH1861" s="4">
        <v>0.70833333333333337</v>
      </c>
      <c r="AI1861" s="5">
        <v>15.17</v>
      </c>
      <c r="AJ1861">
        <v>22.76</v>
      </c>
      <c r="AL1861" t="s">
        <v>81</v>
      </c>
      <c r="AM1861" t="s">
        <v>82</v>
      </c>
      <c r="AO1861" t="s">
        <v>83</v>
      </c>
      <c r="AR1861" t="s">
        <v>82</v>
      </c>
      <c r="AT1861" t="s">
        <v>82</v>
      </c>
      <c r="AW1861" t="s">
        <v>82</v>
      </c>
      <c r="AY1861" t="s">
        <v>6257</v>
      </c>
      <c r="AZ1861" t="s">
        <v>4331</v>
      </c>
      <c r="BA1861" t="s">
        <v>774</v>
      </c>
      <c r="BB1861">
        <v>80011</v>
      </c>
      <c r="BC1861" t="s">
        <v>79</v>
      </c>
      <c r="BH1861" t="s">
        <v>17913</v>
      </c>
      <c r="BJ1861">
        <v>841304500</v>
      </c>
    </row>
    <row r="1862" spans="1:62" x14ac:dyDescent="0.25">
      <c r="A1862" t="s">
        <v>18018</v>
      </c>
      <c r="B1862" s="2">
        <v>43495</v>
      </c>
      <c r="C1862" t="s">
        <v>63</v>
      </c>
      <c r="D1862" s="3">
        <v>43472.377857361113</v>
      </c>
      <c r="E1862" t="s">
        <v>64</v>
      </c>
      <c r="F1862" s="2">
        <v>43556</v>
      </c>
      <c r="G1862" s="2">
        <v>43785</v>
      </c>
      <c r="H1862" t="s">
        <v>18019</v>
      </c>
      <c r="J1862" t="s">
        <v>18020</v>
      </c>
      <c r="K1862" t="s">
        <v>18021</v>
      </c>
      <c r="L1862" t="s">
        <v>18022</v>
      </c>
      <c r="M1862" t="s">
        <v>100</v>
      </c>
      <c r="N1862">
        <v>28079</v>
      </c>
      <c r="O1862" t="s">
        <v>70</v>
      </c>
      <c r="Q1862" t="s">
        <v>18023</v>
      </c>
      <c r="S1862" t="s">
        <v>72</v>
      </c>
      <c r="T1862" t="s">
        <v>13303</v>
      </c>
      <c r="U1862" t="s">
        <v>3646</v>
      </c>
      <c r="V1862" t="s">
        <v>1757</v>
      </c>
      <c r="W1862" t="s">
        <v>278</v>
      </c>
      <c r="X1862" t="s">
        <v>705</v>
      </c>
      <c r="Y1862" t="str">
        <f>"37-3011"</f>
        <v>37-3011</v>
      </c>
      <c r="Z1862" t="s">
        <v>94</v>
      </c>
      <c r="AA1862">
        <v>561730</v>
      </c>
      <c r="AB1862">
        <v>55</v>
      </c>
      <c r="AC1862">
        <v>55</v>
      </c>
      <c r="AD1862" t="s">
        <v>79</v>
      </c>
      <c r="AE1862" t="s">
        <v>95</v>
      </c>
      <c r="AF1862">
        <v>40</v>
      </c>
      <c r="AG1862" s="4">
        <v>0.28125</v>
      </c>
      <c r="AH1862" s="4">
        <v>0.64583333333333337</v>
      </c>
      <c r="AI1862" s="5">
        <v>13.23</v>
      </c>
      <c r="AJ1862">
        <v>19.850000000000001</v>
      </c>
      <c r="AL1862" t="s">
        <v>81</v>
      </c>
      <c r="AM1862" t="s">
        <v>82</v>
      </c>
      <c r="AO1862" t="s">
        <v>83</v>
      </c>
      <c r="AP1862" t="s">
        <v>130</v>
      </c>
      <c r="AQ1862" t="s">
        <v>130</v>
      </c>
      <c r="AR1862" t="s">
        <v>82</v>
      </c>
      <c r="AT1862" t="s">
        <v>82</v>
      </c>
      <c r="AW1862" t="s">
        <v>72</v>
      </c>
      <c r="AX1862">
        <v>3</v>
      </c>
      <c r="AY1862" t="s">
        <v>7263</v>
      </c>
      <c r="AZ1862" t="s">
        <v>7309</v>
      </c>
      <c r="BA1862" t="s">
        <v>100</v>
      </c>
      <c r="BB1862">
        <v>28079</v>
      </c>
      <c r="BC1862" t="s">
        <v>79</v>
      </c>
      <c r="BH1862" t="s">
        <v>18024</v>
      </c>
      <c r="BI1862" t="s">
        <v>130</v>
      </c>
      <c r="BJ1862">
        <v>561784787</v>
      </c>
    </row>
    <row r="1863" spans="1:62" x14ac:dyDescent="0.25">
      <c r="A1863" t="s">
        <v>18064</v>
      </c>
      <c r="B1863" s="2">
        <v>43495</v>
      </c>
      <c r="C1863" t="s">
        <v>63</v>
      </c>
      <c r="D1863" s="3">
        <v>43472.377484849538</v>
      </c>
      <c r="E1863" t="s">
        <v>64</v>
      </c>
      <c r="F1863" s="2">
        <v>43556</v>
      </c>
      <c r="G1863" s="2">
        <v>43814</v>
      </c>
      <c r="H1863" t="s">
        <v>18065</v>
      </c>
      <c r="I1863" t="s">
        <v>18066</v>
      </c>
      <c r="J1863" t="s">
        <v>18067</v>
      </c>
      <c r="L1863" t="s">
        <v>18068</v>
      </c>
      <c r="M1863" t="s">
        <v>147</v>
      </c>
      <c r="N1863">
        <v>15090</v>
      </c>
      <c r="O1863" t="s">
        <v>70</v>
      </c>
      <c r="Q1863" t="s">
        <v>18069</v>
      </c>
      <c r="S1863" t="s">
        <v>72</v>
      </c>
      <c r="T1863" t="s">
        <v>13303</v>
      </c>
      <c r="U1863" t="s">
        <v>3891</v>
      </c>
      <c r="V1863" t="s">
        <v>1757</v>
      </c>
      <c r="W1863" t="s">
        <v>278</v>
      </c>
      <c r="X1863" t="s">
        <v>106</v>
      </c>
      <c r="Y1863" t="str">
        <f>"37-3011"</f>
        <v>37-3011</v>
      </c>
      <c r="Z1863" t="s">
        <v>94</v>
      </c>
      <c r="AA1863">
        <v>561730</v>
      </c>
      <c r="AB1863">
        <v>12</v>
      </c>
      <c r="AC1863">
        <v>12</v>
      </c>
      <c r="AD1863" t="s">
        <v>79</v>
      </c>
      <c r="AE1863" t="s">
        <v>80</v>
      </c>
      <c r="AF1863">
        <v>40</v>
      </c>
      <c r="AG1863" s="4">
        <v>0.3125</v>
      </c>
      <c r="AH1863" s="4">
        <v>0.66666666666666663</v>
      </c>
      <c r="AI1863" s="5">
        <v>13.77</v>
      </c>
      <c r="AJ1863">
        <v>20.66</v>
      </c>
      <c r="AL1863" t="s">
        <v>81</v>
      </c>
      <c r="AM1863" t="s">
        <v>82</v>
      </c>
      <c r="AO1863" t="s">
        <v>83</v>
      </c>
      <c r="AR1863" t="s">
        <v>82</v>
      </c>
      <c r="AT1863" t="s">
        <v>82</v>
      </c>
      <c r="AW1863" t="s">
        <v>82</v>
      </c>
      <c r="AY1863" t="s">
        <v>18070</v>
      </c>
      <c r="AZ1863" t="s">
        <v>3309</v>
      </c>
      <c r="BA1863" t="s">
        <v>147</v>
      </c>
      <c r="BB1863">
        <v>15090</v>
      </c>
      <c r="BC1863" t="s">
        <v>79</v>
      </c>
      <c r="BH1863" t="s">
        <v>18071</v>
      </c>
      <c r="BJ1863">
        <v>203954912</v>
      </c>
    </row>
    <row r="1864" spans="1:62" x14ac:dyDescent="0.25">
      <c r="A1864" t="s">
        <v>18296</v>
      </c>
      <c r="B1864" s="2">
        <v>43495</v>
      </c>
      <c r="C1864" t="s">
        <v>63</v>
      </c>
      <c r="D1864" s="3">
        <v>43472.377356793979</v>
      </c>
      <c r="E1864" t="s">
        <v>64</v>
      </c>
      <c r="F1864" s="2">
        <v>43556</v>
      </c>
      <c r="G1864" s="2">
        <v>43800</v>
      </c>
      <c r="H1864" t="s">
        <v>18297</v>
      </c>
      <c r="J1864" t="s">
        <v>18298</v>
      </c>
      <c r="L1864" t="s">
        <v>8939</v>
      </c>
      <c r="M1864" t="s">
        <v>2314</v>
      </c>
      <c r="N1864">
        <v>46202</v>
      </c>
      <c r="O1864" t="s">
        <v>70</v>
      </c>
      <c r="Q1864" t="s">
        <v>18299</v>
      </c>
      <c r="S1864" t="s">
        <v>72</v>
      </c>
      <c r="T1864" t="s">
        <v>13303</v>
      </c>
      <c r="U1864" t="s">
        <v>5811</v>
      </c>
      <c r="V1864" t="s">
        <v>16460</v>
      </c>
      <c r="W1864" t="s">
        <v>278</v>
      </c>
      <c r="X1864" t="s">
        <v>106</v>
      </c>
      <c r="Y1864" t="str">
        <f>"37-3011"</f>
        <v>37-3011</v>
      </c>
      <c r="Z1864" t="s">
        <v>94</v>
      </c>
      <c r="AA1864">
        <v>561730</v>
      </c>
      <c r="AB1864">
        <v>12</v>
      </c>
      <c r="AC1864">
        <v>12</v>
      </c>
      <c r="AD1864" t="s">
        <v>79</v>
      </c>
      <c r="AE1864" t="s">
        <v>80</v>
      </c>
      <c r="AF1864">
        <v>40</v>
      </c>
      <c r="AG1864" s="4">
        <v>0.3125</v>
      </c>
      <c r="AH1864" s="4">
        <v>0.66666666666666663</v>
      </c>
      <c r="AI1864" s="5">
        <v>13.41</v>
      </c>
      <c r="AJ1864">
        <v>20.12</v>
      </c>
      <c r="AL1864" t="s">
        <v>81</v>
      </c>
      <c r="AM1864" t="s">
        <v>82</v>
      </c>
      <c r="AO1864" t="s">
        <v>83</v>
      </c>
      <c r="AR1864" t="s">
        <v>82</v>
      </c>
      <c r="AT1864" t="s">
        <v>82</v>
      </c>
      <c r="AW1864" t="s">
        <v>72</v>
      </c>
      <c r="AX1864">
        <v>3</v>
      </c>
      <c r="AY1864" t="s">
        <v>3169</v>
      </c>
      <c r="AZ1864" t="s">
        <v>1344</v>
      </c>
      <c r="BA1864" t="s">
        <v>2314</v>
      </c>
      <c r="BB1864">
        <v>46202</v>
      </c>
      <c r="BC1864" t="s">
        <v>79</v>
      </c>
      <c r="BH1864" t="s">
        <v>18300</v>
      </c>
      <c r="BJ1864">
        <v>274070772</v>
      </c>
    </row>
    <row r="1865" spans="1:62" x14ac:dyDescent="0.25">
      <c r="A1865" t="s">
        <v>18301</v>
      </c>
      <c r="B1865" s="2">
        <v>43495</v>
      </c>
      <c r="C1865" t="s">
        <v>63</v>
      </c>
      <c r="D1865" s="3">
        <v>43472.377792743056</v>
      </c>
      <c r="E1865" t="s">
        <v>64</v>
      </c>
      <c r="F1865" s="2">
        <v>43556</v>
      </c>
      <c r="G1865" s="2">
        <v>43814</v>
      </c>
      <c r="H1865" t="s">
        <v>18302</v>
      </c>
      <c r="J1865" t="s">
        <v>18303</v>
      </c>
      <c r="L1865" t="s">
        <v>9345</v>
      </c>
      <c r="M1865" t="s">
        <v>76</v>
      </c>
      <c r="N1865">
        <v>74331</v>
      </c>
      <c r="O1865" t="s">
        <v>70</v>
      </c>
      <c r="Q1865" t="s">
        <v>18304</v>
      </c>
      <c r="S1865" t="s">
        <v>72</v>
      </c>
      <c r="T1865" t="s">
        <v>13303</v>
      </c>
      <c r="U1865" t="s">
        <v>5811</v>
      </c>
      <c r="V1865" t="s">
        <v>16460</v>
      </c>
      <c r="W1865" t="s">
        <v>278</v>
      </c>
      <c r="X1865" t="s">
        <v>106</v>
      </c>
      <c r="Y1865" t="str">
        <f>"37-3011"</f>
        <v>37-3011</v>
      </c>
      <c r="Z1865" t="s">
        <v>94</v>
      </c>
      <c r="AA1865">
        <v>813990</v>
      </c>
      <c r="AB1865">
        <v>4</v>
      </c>
      <c r="AC1865">
        <v>4</v>
      </c>
      <c r="AD1865" t="s">
        <v>79</v>
      </c>
      <c r="AE1865" t="s">
        <v>80</v>
      </c>
      <c r="AF1865">
        <v>40</v>
      </c>
      <c r="AG1865" s="4">
        <v>0.29166666666666669</v>
      </c>
      <c r="AH1865" s="4">
        <v>0.64583333333333337</v>
      </c>
      <c r="AI1865" s="5">
        <v>11.61</v>
      </c>
      <c r="AJ1865">
        <v>17.420000000000002</v>
      </c>
      <c r="AL1865" t="s">
        <v>81</v>
      </c>
      <c r="AM1865" t="s">
        <v>82</v>
      </c>
      <c r="AO1865" t="s">
        <v>83</v>
      </c>
      <c r="AR1865" t="s">
        <v>82</v>
      </c>
      <c r="AT1865" t="s">
        <v>82</v>
      </c>
      <c r="AW1865" t="s">
        <v>82</v>
      </c>
      <c r="AY1865" t="s">
        <v>13685</v>
      </c>
      <c r="AZ1865" t="s">
        <v>1449</v>
      </c>
      <c r="BA1865" t="s">
        <v>76</v>
      </c>
      <c r="BB1865">
        <v>74331</v>
      </c>
      <c r="BC1865" t="s">
        <v>79</v>
      </c>
      <c r="BH1865" t="s">
        <v>18305</v>
      </c>
      <c r="BJ1865">
        <v>731447647</v>
      </c>
    </row>
    <row r="1866" spans="1:62" x14ac:dyDescent="0.25">
      <c r="A1866" t="s">
        <v>18368</v>
      </c>
      <c r="B1866" s="2">
        <v>43495</v>
      </c>
      <c r="C1866" t="s">
        <v>63</v>
      </c>
      <c r="D1866" s="3">
        <v>43465.792251493054</v>
      </c>
      <c r="E1866" t="s">
        <v>64</v>
      </c>
      <c r="F1866" s="2">
        <v>43556</v>
      </c>
      <c r="G1866" s="2">
        <v>43784</v>
      </c>
      <c r="H1866" t="s">
        <v>18369</v>
      </c>
      <c r="I1866" t="s">
        <v>18370</v>
      </c>
      <c r="J1866" t="s">
        <v>18371</v>
      </c>
      <c r="L1866" t="s">
        <v>12061</v>
      </c>
      <c r="M1866" t="s">
        <v>1276</v>
      </c>
      <c r="N1866">
        <v>54016</v>
      </c>
      <c r="O1866" t="s">
        <v>70</v>
      </c>
      <c r="Q1866" t="s">
        <v>18372</v>
      </c>
      <c r="S1866" t="s">
        <v>72</v>
      </c>
      <c r="T1866" t="s">
        <v>2824</v>
      </c>
      <c r="U1866" t="s">
        <v>4073</v>
      </c>
      <c r="V1866" t="s">
        <v>642</v>
      </c>
      <c r="W1866" t="s">
        <v>105</v>
      </c>
      <c r="X1866" t="s">
        <v>106</v>
      </c>
      <c r="Y1866" t="str">
        <f>"37-3011"</f>
        <v>37-3011</v>
      </c>
      <c r="Z1866" t="s">
        <v>94</v>
      </c>
      <c r="AA1866">
        <v>713910</v>
      </c>
      <c r="AB1866">
        <v>20</v>
      </c>
      <c r="AC1866">
        <v>20</v>
      </c>
      <c r="AD1866" t="s">
        <v>79</v>
      </c>
      <c r="AE1866" t="s">
        <v>80</v>
      </c>
      <c r="AF1866">
        <v>40</v>
      </c>
      <c r="AG1866" s="4">
        <v>0.25</v>
      </c>
      <c r="AH1866" s="4">
        <v>0.60416666666666663</v>
      </c>
      <c r="AI1866" s="5">
        <v>17.05</v>
      </c>
      <c r="AJ1866">
        <v>25.58</v>
      </c>
      <c r="AL1866" t="s">
        <v>81</v>
      </c>
      <c r="AM1866" t="s">
        <v>82</v>
      </c>
      <c r="AO1866" t="s">
        <v>83</v>
      </c>
      <c r="AP1866" t="s">
        <v>67</v>
      </c>
      <c r="AQ1866" t="s">
        <v>67</v>
      </c>
      <c r="AR1866" t="s">
        <v>82</v>
      </c>
      <c r="AT1866" t="s">
        <v>82</v>
      </c>
      <c r="AW1866" t="s">
        <v>82</v>
      </c>
      <c r="AY1866" t="s">
        <v>12061</v>
      </c>
      <c r="AZ1866" t="s">
        <v>18373</v>
      </c>
      <c r="BA1866" t="s">
        <v>1276</v>
      </c>
      <c r="BB1866">
        <v>54016</v>
      </c>
      <c r="BC1866" t="s">
        <v>87</v>
      </c>
      <c r="BH1866" t="s">
        <v>18371</v>
      </c>
      <c r="BJ1866">
        <v>264761690</v>
      </c>
    </row>
    <row r="1867" spans="1:62" x14ac:dyDescent="0.25">
      <c r="A1867" t="s">
        <v>18398</v>
      </c>
      <c r="B1867" s="2">
        <v>43495</v>
      </c>
      <c r="C1867" t="s">
        <v>63</v>
      </c>
      <c r="D1867" s="3">
        <v>43472.378003287035</v>
      </c>
      <c r="E1867" t="s">
        <v>64</v>
      </c>
      <c r="F1867" s="2">
        <v>43556</v>
      </c>
      <c r="G1867" s="2">
        <v>43798</v>
      </c>
      <c r="H1867" t="s">
        <v>18399</v>
      </c>
      <c r="J1867" t="s">
        <v>18400</v>
      </c>
      <c r="K1867" t="s">
        <v>18401</v>
      </c>
      <c r="L1867" t="s">
        <v>863</v>
      </c>
      <c r="M1867" t="s">
        <v>105</v>
      </c>
      <c r="N1867">
        <v>78758</v>
      </c>
      <c r="O1867" t="s">
        <v>70</v>
      </c>
      <c r="Q1867" t="s">
        <v>18402</v>
      </c>
      <c r="R1867">
        <v>220</v>
      </c>
      <c r="S1867" t="s">
        <v>72</v>
      </c>
      <c r="T1867" t="s">
        <v>13303</v>
      </c>
      <c r="U1867" t="s">
        <v>5811</v>
      </c>
      <c r="V1867" t="s">
        <v>16460</v>
      </c>
      <c r="W1867" t="s">
        <v>278</v>
      </c>
      <c r="X1867" t="s">
        <v>106</v>
      </c>
      <c r="Y1867" t="str">
        <f>"37-3011"</f>
        <v>37-3011</v>
      </c>
      <c r="Z1867" t="s">
        <v>94</v>
      </c>
      <c r="AA1867">
        <v>561730</v>
      </c>
      <c r="AB1867">
        <v>160</v>
      </c>
      <c r="AC1867">
        <v>160</v>
      </c>
      <c r="AD1867" t="s">
        <v>79</v>
      </c>
      <c r="AE1867" t="s">
        <v>95</v>
      </c>
      <c r="AF1867">
        <v>40</v>
      </c>
      <c r="AG1867" s="4">
        <v>0.27083333333333331</v>
      </c>
      <c r="AH1867" s="4">
        <v>0.625</v>
      </c>
      <c r="AI1867" s="5">
        <v>13.91</v>
      </c>
      <c r="AJ1867">
        <v>20.87</v>
      </c>
      <c r="AL1867" t="s">
        <v>81</v>
      </c>
      <c r="AM1867" t="s">
        <v>82</v>
      </c>
      <c r="AO1867" t="s">
        <v>83</v>
      </c>
      <c r="AR1867" t="s">
        <v>82</v>
      </c>
      <c r="AT1867" t="s">
        <v>82</v>
      </c>
      <c r="AW1867" t="s">
        <v>72</v>
      </c>
      <c r="AX1867">
        <v>3</v>
      </c>
      <c r="AY1867" t="s">
        <v>738</v>
      </c>
      <c r="AZ1867" t="s">
        <v>2422</v>
      </c>
      <c r="BA1867" t="s">
        <v>105</v>
      </c>
      <c r="BB1867">
        <v>78758</v>
      </c>
      <c r="BC1867" t="s">
        <v>79</v>
      </c>
      <c r="BH1867" t="s">
        <v>18403</v>
      </c>
      <c r="BJ1867">
        <v>371510151</v>
      </c>
    </row>
    <row r="1868" spans="1:62" x14ac:dyDescent="0.25">
      <c r="A1868" t="s">
        <v>18470</v>
      </c>
      <c r="B1868" s="2">
        <v>43495</v>
      </c>
      <c r="C1868" t="s">
        <v>63</v>
      </c>
      <c r="D1868" s="3">
        <v>43472.377147129628</v>
      </c>
      <c r="E1868" t="s">
        <v>64</v>
      </c>
      <c r="F1868" s="2">
        <v>43556</v>
      </c>
      <c r="G1868" s="2">
        <v>43799</v>
      </c>
      <c r="H1868" t="s">
        <v>18471</v>
      </c>
      <c r="J1868" t="s">
        <v>18472</v>
      </c>
      <c r="K1868" t="s">
        <v>18473</v>
      </c>
      <c r="L1868" t="s">
        <v>3906</v>
      </c>
      <c r="M1868" t="s">
        <v>783</v>
      </c>
      <c r="N1868">
        <v>43064</v>
      </c>
      <c r="O1868" t="s">
        <v>70</v>
      </c>
      <c r="Q1868" t="s">
        <v>18474</v>
      </c>
      <c r="S1868" t="s">
        <v>72</v>
      </c>
      <c r="T1868" t="s">
        <v>1755</v>
      </c>
      <c r="U1868" t="s">
        <v>3646</v>
      </c>
      <c r="V1868" t="s">
        <v>3892</v>
      </c>
      <c r="W1868" t="s">
        <v>278</v>
      </c>
      <c r="X1868" t="s">
        <v>18475</v>
      </c>
      <c r="Y1868" t="str">
        <f>"37-3011"</f>
        <v>37-3011</v>
      </c>
      <c r="Z1868" t="s">
        <v>94</v>
      </c>
      <c r="AA1868">
        <v>561730</v>
      </c>
      <c r="AB1868">
        <v>14</v>
      </c>
      <c r="AC1868">
        <v>14</v>
      </c>
      <c r="AD1868" t="s">
        <v>79</v>
      </c>
      <c r="AE1868" t="s">
        <v>80</v>
      </c>
      <c r="AF1868">
        <v>40</v>
      </c>
      <c r="AG1868" s="4">
        <v>0.29166666666666669</v>
      </c>
      <c r="AH1868" s="4">
        <v>0.64583333333333337</v>
      </c>
      <c r="AI1868" s="5">
        <v>13.83</v>
      </c>
      <c r="AJ1868">
        <v>20.75</v>
      </c>
      <c r="AL1868" t="s">
        <v>81</v>
      </c>
      <c r="AM1868" t="s">
        <v>82</v>
      </c>
      <c r="AO1868" t="s">
        <v>83</v>
      </c>
      <c r="AR1868" t="s">
        <v>82</v>
      </c>
      <c r="AT1868" t="s">
        <v>82</v>
      </c>
      <c r="AW1868" t="s">
        <v>72</v>
      </c>
      <c r="AX1868">
        <v>3</v>
      </c>
      <c r="AY1868" t="s">
        <v>3906</v>
      </c>
      <c r="AZ1868" t="s">
        <v>1921</v>
      </c>
      <c r="BA1868" t="s">
        <v>783</v>
      </c>
      <c r="BB1868">
        <v>43064</v>
      </c>
      <c r="BC1868" t="s">
        <v>79</v>
      </c>
      <c r="BH1868" t="s">
        <v>18476</v>
      </c>
      <c r="BJ1868">
        <v>820584416</v>
      </c>
    </row>
    <row r="1869" spans="1:62" x14ac:dyDescent="0.25">
      <c r="A1869" t="s">
        <v>18680</v>
      </c>
      <c r="B1869" s="2">
        <v>43495</v>
      </c>
      <c r="C1869" t="s">
        <v>63</v>
      </c>
      <c r="D1869" s="3">
        <v>43472.377777384259</v>
      </c>
      <c r="E1869" t="s">
        <v>64</v>
      </c>
      <c r="F1869" s="2">
        <v>43556</v>
      </c>
      <c r="G1869" s="2">
        <v>43800</v>
      </c>
      <c r="H1869" t="s">
        <v>18681</v>
      </c>
      <c r="J1869" t="s">
        <v>18682</v>
      </c>
      <c r="K1869" t="s">
        <v>18683</v>
      </c>
      <c r="L1869" t="s">
        <v>18684</v>
      </c>
      <c r="M1869" t="s">
        <v>783</v>
      </c>
      <c r="N1869">
        <v>45152</v>
      </c>
      <c r="O1869" t="s">
        <v>70</v>
      </c>
      <c r="Q1869" t="s">
        <v>18685</v>
      </c>
      <c r="S1869" t="s">
        <v>72</v>
      </c>
      <c r="T1869" t="s">
        <v>13303</v>
      </c>
      <c r="U1869" t="s">
        <v>18541</v>
      </c>
      <c r="V1869" t="s">
        <v>1757</v>
      </c>
      <c r="W1869" t="s">
        <v>278</v>
      </c>
      <c r="X1869" t="s">
        <v>2708</v>
      </c>
      <c r="Y1869" t="str">
        <f>"37-3011"</f>
        <v>37-3011</v>
      </c>
      <c r="Z1869" t="s">
        <v>94</v>
      </c>
      <c r="AA1869">
        <v>561730</v>
      </c>
      <c r="AB1869">
        <v>4</v>
      </c>
      <c r="AC1869">
        <v>4</v>
      </c>
      <c r="AD1869" t="s">
        <v>79</v>
      </c>
      <c r="AE1869" t="s">
        <v>80</v>
      </c>
      <c r="AF1869">
        <v>40</v>
      </c>
      <c r="AG1869" s="4">
        <v>0.29166666666666669</v>
      </c>
      <c r="AH1869" s="4">
        <v>0.64583333333333337</v>
      </c>
      <c r="AI1869" s="5">
        <v>13.91</v>
      </c>
      <c r="AJ1869">
        <v>20.87</v>
      </c>
      <c r="AL1869" t="s">
        <v>81</v>
      </c>
      <c r="AM1869" t="s">
        <v>82</v>
      </c>
      <c r="AO1869" t="s">
        <v>83</v>
      </c>
      <c r="AR1869" t="s">
        <v>82</v>
      </c>
      <c r="AT1869" t="s">
        <v>82</v>
      </c>
      <c r="AW1869" t="s">
        <v>72</v>
      </c>
      <c r="AX1869">
        <v>3</v>
      </c>
      <c r="AY1869" t="s">
        <v>10605</v>
      </c>
      <c r="AZ1869" t="s">
        <v>1047</v>
      </c>
      <c r="BA1869" t="s">
        <v>783</v>
      </c>
      <c r="BB1869">
        <v>45152</v>
      </c>
      <c r="BC1869" t="s">
        <v>79</v>
      </c>
      <c r="BH1869" t="s">
        <v>18682</v>
      </c>
      <c r="BJ1869">
        <v>200845240</v>
      </c>
    </row>
    <row r="1870" spans="1:62" x14ac:dyDescent="0.25">
      <c r="A1870" t="s">
        <v>18721</v>
      </c>
      <c r="B1870" s="2">
        <v>43495</v>
      </c>
      <c r="C1870" t="s">
        <v>63</v>
      </c>
      <c r="D1870" s="3">
        <v>43472.377709560184</v>
      </c>
      <c r="E1870" t="s">
        <v>64</v>
      </c>
      <c r="F1870" s="2">
        <v>43556</v>
      </c>
      <c r="G1870" s="2">
        <v>43809</v>
      </c>
      <c r="H1870" t="s">
        <v>18722</v>
      </c>
      <c r="I1870" t="s">
        <v>18723</v>
      </c>
      <c r="J1870" t="s">
        <v>18724</v>
      </c>
      <c r="K1870" t="s">
        <v>18725</v>
      </c>
      <c r="L1870" t="s">
        <v>7170</v>
      </c>
      <c r="M1870" t="s">
        <v>783</v>
      </c>
      <c r="N1870">
        <v>43228</v>
      </c>
      <c r="O1870" t="s">
        <v>70</v>
      </c>
      <c r="Q1870" t="s">
        <v>18726</v>
      </c>
      <c r="S1870" t="s">
        <v>72</v>
      </c>
      <c r="T1870" t="s">
        <v>13303</v>
      </c>
      <c r="U1870" t="s">
        <v>3646</v>
      </c>
      <c r="V1870" t="s">
        <v>1757</v>
      </c>
      <c r="W1870" t="s">
        <v>278</v>
      </c>
      <c r="X1870" t="s">
        <v>106</v>
      </c>
      <c r="Y1870" t="str">
        <f>"37-3011"</f>
        <v>37-3011</v>
      </c>
      <c r="Z1870" t="s">
        <v>94</v>
      </c>
      <c r="AA1870">
        <v>561730</v>
      </c>
      <c r="AB1870">
        <v>6</v>
      </c>
      <c r="AC1870">
        <v>6</v>
      </c>
      <c r="AD1870" t="s">
        <v>79</v>
      </c>
      <c r="AE1870" t="s">
        <v>80</v>
      </c>
      <c r="AF1870">
        <v>40</v>
      </c>
      <c r="AG1870" s="4">
        <v>0.3125</v>
      </c>
      <c r="AH1870" s="4">
        <v>0.66666666666666663</v>
      </c>
      <c r="AI1870" s="5">
        <v>13.83</v>
      </c>
      <c r="AJ1870">
        <v>20.75</v>
      </c>
      <c r="AL1870" t="s">
        <v>81</v>
      </c>
      <c r="AM1870" t="s">
        <v>82</v>
      </c>
      <c r="AO1870" t="s">
        <v>83</v>
      </c>
      <c r="AP1870" t="s">
        <v>130</v>
      </c>
      <c r="AQ1870" t="s">
        <v>130</v>
      </c>
      <c r="AR1870" t="s">
        <v>82</v>
      </c>
      <c r="AT1870" t="s">
        <v>82</v>
      </c>
      <c r="AW1870" t="s">
        <v>82</v>
      </c>
      <c r="AY1870" t="s">
        <v>14678</v>
      </c>
      <c r="AZ1870" t="s">
        <v>1418</v>
      </c>
      <c r="BA1870" t="s">
        <v>783</v>
      </c>
      <c r="BB1870">
        <v>43228</v>
      </c>
      <c r="BC1870" t="s">
        <v>79</v>
      </c>
      <c r="BH1870" t="s">
        <v>18727</v>
      </c>
      <c r="BI1870" t="s">
        <v>130</v>
      </c>
      <c r="BJ1870">
        <v>311320911</v>
      </c>
    </row>
    <row r="1871" spans="1:62" x14ac:dyDescent="0.25">
      <c r="A1871" t="s">
        <v>18851</v>
      </c>
      <c r="B1871" s="2">
        <v>43495</v>
      </c>
      <c r="C1871" t="s">
        <v>63</v>
      </c>
      <c r="D1871" s="3">
        <v>43472.377443865742</v>
      </c>
      <c r="E1871" t="s">
        <v>64</v>
      </c>
      <c r="F1871" s="2">
        <v>43556</v>
      </c>
      <c r="G1871" s="2">
        <v>43798</v>
      </c>
      <c r="H1871" t="s">
        <v>18852</v>
      </c>
      <c r="J1871" t="s">
        <v>18853</v>
      </c>
      <c r="K1871" t="s">
        <v>18854</v>
      </c>
      <c r="L1871" t="s">
        <v>18417</v>
      </c>
      <c r="M1871" t="s">
        <v>1148</v>
      </c>
      <c r="N1871">
        <v>25545</v>
      </c>
      <c r="O1871" t="s">
        <v>70</v>
      </c>
      <c r="Q1871" t="s">
        <v>18855</v>
      </c>
      <c r="S1871" t="s">
        <v>72</v>
      </c>
      <c r="T1871" t="s">
        <v>13303</v>
      </c>
      <c r="U1871" t="s">
        <v>5811</v>
      </c>
      <c r="V1871" t="s">
        <v>16460</v>
      </c>
      <c r="W1871" t="s">
        <v>278</v>
      </c>
      <c r="X1871" t="s">
        <v>106</v>
      </c>
      <c r="Y1871" t="str">
        <f>"37-3011"</f>
        <v>37-3011</v>
      </c>
      <c r="Z1871" t="s">
        <v>94</v>
      </c>
      <c r="AA1871">
        <v>561730</v>
      </c>
      <c r="AB1871">
        <v>5</v>
      </c>
      <c r="AC1871">
        <v>5</v>
      </c>
      <c r="AD1871" t="s">
        <v>79</v>
      </c>
      <c r="AE1871" t="s">
        <v>80</v>
      </c>
      <c r="AF1871">
        <v>40</v>
      </c>
      <c r="AG1871" s="4">
        <v>0.33333333333333331</v>
      </c>
      <c r="AH1871" s="4">
        <v>0.6875</v>
      </c>
      <c r="AI1871" s="5">
        <v>11.37</v>
      </c>
      <c r="AJ1871">
        <v>17.059999999999999</v>
      </c>
      <c r="AL1871" t="s">
        <v>81</v>
      </c>
      <c r="AM1871" t="s">
        <v>82</v>
      </c>
      <c r="AO1871" t="s">
        <v>83</v>
      </c>
      <c r="AR1871" t="s">
        <v>82</v>
      </c>
      <c r="AT1871" t="s">
        <v>82</v>
      </c>
      <c r="AW1871" t="s">
        <v>82</v>
      </c>
      <c r="AY1871" t="s">
        <v>18419</v>
      </c>
      <c r="AZ1871" t="s">
        <v>18420</v>
      </c>
      <c r="BA1871" t="s">
        <v>1148</v>
      </c>
      <c r="BB1871">
        <v>25545</v>
      </c>
      <c r="BC1871" t="s">
        <v>79</v>
      </c>
      <c r="BH1871" t="s">
        <v>18856</v>
      </c>
      <c r="BJ1871">
        <v>260652872</v>
      </c>
    </row>
    <row r="1872" spans="1:62" x14ac:dyDescent="0.25">
      <c r="A1872" t="s">
        <v>18964</v>
      </c>
      <c r="B1872" s="2">
        <v>43495</v>
      </c>
      <c r="C1872" t="s">
        <v>63</v>
      </c>
      <c r="D1872" s="3">
        <v>43472.377071747687</v>
      </c>
      <c r="E1872" t="s">
        <v>1763</v>
      </c>
      <c r="F1872" s="2">
        <v>43556</v>
      </c>
      <c r="G1872" s="2">
        <v>43830</v>
      </c>
      <c r="H1872" t="s">
        <v>18965</v>
      </c>
      <c r="I1872" t="s">
        <v>67</v>
      </c>
      <c r="J1872" t="s">
        <v>18966</v>
      </c>
      <c r="K1872" t="s">
        <v>67</v>
      </c>
      <c r="L1872" t="s">
        <v>4447</v>
      </c>
      <c r="M1872" t="s">
        <v>298</v>
      </c>
      <c r="N1872">
        <v>4843</v>
      </c>
      <c r="O1872" t="s">
        <v>70</v>
      </c>
      <c r="P1872" t="s">
        <v>67</v>
      </c>
      <c r="Q1872" t="s">
        <v>18967</v>
      </c>
      <c r="S1872" t="s">
        <v>72</v>
      </c>
      <c r="T1872" t="s">
        <v>3529</v>
      </c>
      <c r="U1872" t="s">
        <v>3530</v>
      </c>
      <c r="V1872" t="s">
        <v>3531</v>
      </c>
      <c r="W1872" t="s">
        <v>232</v>
      </c>
      <c r="X1872" t="s">
        <v>7885</v>
      </c>
      <c r="Y1872" t="str">
        <f>"37-2012"</f>
        <v>37-2012</v>
      </c>
      <c r="Z1872" t="s">
        <v>373</v>
      </c>
      <c r="AA1872">
        <v>721191</v>
      </c>
      <c r="AB1872">
        <v>4</v>
      </c>
      <c r="AC1872">
        <v>4</v>
      </c>
      <c r="AD1872" t="s">
        <v>79</v>
      </c>
      <c r="AE1872" t="s">
        <v>80</v>
      </c>
      <c r="AF1872">
        <v>40</v>
      </c>
      <c r="AG1872" s="4">
        <v>0.33333333333333331</v>
      </c>
      <c r="AH1872" s="4">
        <v>0.79166666666666663</v>
      </c>
      <c r="AI1872" s="5">
        <v>11.15</v>
      </c>
      <c r="AJ1872">
        <v>16.73</v>
      </c>
      <c r="AK1872">
        <v>16.73</v>
      </c>
      <c r="AL1872" t="s">
        <v>81</v>
      </c>
      <c r="AM1872" t="s">
        <v>82</v>
      </c>
      <c r="AO1872" t="s">
        <v>83</v>
      </c>
      <c r="AP1872" t="s">
        <v>67</v>
      </c>
      <c r="AQ1872" t="s">
        <v>662</v>
      </c>
      <c r="AR1872" t="s">
        <v>82</v>
      </c>
      <c r="AT1872" t="s">
        <v>82</v>
      </c>
      <c r="AW1872" t="s">
        <v>72</v>
      </c>
      <c r="AX1872">
        <v>6</v>
      </c>
      <c r="AY1872" t="s">
        <v>4447</v>
      </c>
      <c r="AZ1872" t="s">
        <v>18968</v>
      </c>
      <c r="BA1872" t="s">
        <v>298</v>
      </c>
      <c r="BB1872">
        <v>4843</v>
      </c>
      <c r="BC1872" t="s">
        <v>87</v>
      </c>
      <c r="BH1872" t="s">
        <v>18966</v>
      </c>
      <c r="BI1872" t="s">
        <v>67</v>
      </c>
      <c r="BJ1872">
        <v>10515720</v>
      </c>
    </row>
    <row r="1873" spans="1:62" x14ac:dyDescent="0.25">
      <c r="A1873" t="s">
        <v>18978</v>
      </c>
      <c r="B1873" s="2">
        <v>43495</v>
      </c>
      <c r="C1873" t="s">
        <v>63</v>
      </c>
      <c r="D1873" s="3">
        <v>43472.377698784723</v>
      </c>
      <c r="E1873" t="s">
        <v>64</v>
      </c>
      <c r="F1873" s="2">
        <v>43556</v>
      </c>
      <c r="G1873" s="2">
        <v>43800</v>
      </c>
      <c r="H1873" t="s">
        <v>18979</v>
      </c>
      <c r="I1873" t="s">
        <v>18980</v>
      </c>
      <c r="J1873" t="s">
        <v>18981</v>
      </c>
      <c r="K1873" t="s">
        <v>18982</v>
      </c>
      <c r="L1873" t="s">
        <v>18983</v>
      </c>
      <c r="M1873" t="s">
        <v>100</v>
      </c>
      <c r="N1873">
        <v>28759</v>
      </c>
      <c r="O1873" t="s">
        <v>70</v>
      </c>
      <c r="Q1873" t="s">
        <v>18984</v>
      </c>
      <c r="S1873" t="s">
        <v>72</v>
      </c>
      <c r="T1873" t="s">
        <v>13303</v>
      </c>
      <c r="U1873" t="s">
        <v>3646</v>
      </c>
      <c r="V1873" t="s">
        <v>1757</v>
      </c>
      <c r="W1873" t="s">
        <v>278</v>
      </c>
      <c r="X1873" t="s">
        <v>106</v>
      </c>
      <c r="Y1873" t="str">
        <f>"37-3011"</f>
        <v>37-3011</v>
      </c>
      <c r="Z1873" t="s">
        <v>94</v>
      </c>
      <c r="AA1873">
        <v>561730</v>
      </c>
      <c r="AB1873">
        <v>33</v>
      </c>
      <c r="AC1873">
        <v>33</v>
      </c>
      <c r="AD1873" t="s">
        <v>79</v>
      </c>
      <c r="AE1873" t="s">
        <v>80</v>
      </c>
      <c r="AF1873">
        <v>40</v>
      </c>
      <c r="AG1873" s="4">
        <v>0.3125</v>
      </c>
      <c r="AH1873" s="4">
        <v>0.75</v>
      </c>
      <c r="AI1873" s="5">
        <v>13.76</v>
      </c>
      <c r="AJ1873">
        <v>20.64</v>
      </c>
      <c r="AL1873" t="s">
        <v>81</v>
      </c>
      <c r="AM1873" t="s">
        <v>82</v>
      </c>
      <c r="AO1873" t="s">
        <v>83</v>
      </c>
      <c r="AP1873" t="s">
        <v>130</v>
      </c>
      <c r="AQ1873" t="s">
        <v>130</v>
      </c>
      <c r="AR1873" t="s">
        <v>82</v>
      </c>
      <c r="AT1873" t="s">
        <v>82</v>
      </c>
      <c r="AW1873" t="s">
        <v>72</v>
      </c>
      <c r="AX1873">
        <v>3</v>
      </c>
      <c r="AY1873" t="s">
        <v>18985</v>
      </c>
      <c r="AZ1873" t="s">
        <v>7344</v>
      </c>
      <c r="BA1873" t="s">
        <v>100</v>
      </c>
      <c r="BB1873">
        <v>28759</v>
      </c>
      <c r="BC1873" t="s">
        <v>79</v>
      </c>
      <c r="BH1873" t="s">
        <v>18986</v>
      </c>
      <c r="BI1873" t="s">
        <v>130</v>
      </c>
      <c r="BJ1873">
        <v>562177903</v>
      </c>
    </row>
    <row r="1874" spans="1:62" x14ac:dyDescent="0.25">
      <c r="A1874" t="s">
        <v>19055</v>
      </c>
      <c r="B1874" s="2">
        <v>43495</v>
      </c>
      <c r="C1874" t="s">
        <v>63</v>
      </c>
      <c r="D1874" s="3">
        <v>43472.377946886576</v>
      </c>
      <c r="E1874" t="s">
        <v>64</v>
      </c>
      <c r="F1874" s="2">
        <v>43556</v>
      </c>
      <c r="G1874" s="2">
        <v>43840</v>
      </c>
      <c r="H1874" t="s">
        <v>19056</v>
      </c>
      <c r="I1874" t="s">
        <v>19057</v>
      </c>
      <c r="J1874" t="s">
        <v>19058</v>
      </c>
      <c r="K1874" t="s">
        <v>19059</v>
      </c>
      <c r="L1874" t="s">
        <v>19060</v>
      </c>
      <c r="M1874" t="s">
        <v>192</v>
      </c>
      <c r="N1874" t="s">
        <v>19061</v>
      </c>
      <c r="O1874" t="s">
        <v>70</v>
      </c>
      <c r="Q1874" t="s">
        <v>19062</v>
      </c>
      <c r="S1874" t="s">
        <v>72</v>
      </c>
      <c r="T1874" t="s">
        <v>2118</v>
      </c>
      <c r="U1874" t="s">
        <v>17041</v>
      </c>
      <c r="V1874" t="s">
        <v>1633</v>
      </c>
      <c r="W1874" t="s">
        <v>192</v>
      </c>
      <c r="X1874" t="s">
        <v>1427</v>
      </c>
      <c r="Y1874" t="str">
        <f>"37-2012"</f>
        <v>37-2012</v>
      </c>
      <c r="Z1874" t="s">
        <v>373</v>
      </c>
      <c r="AA1874">
        <v>72111</v>
      </c>
      <c r="AB1874">
        <v>15</v>
      </c>
      <c r="AC1874">
        <v>15</v>
      </c>
      <c r="AD1874" t="s">
        <v>79</v>
      </c>
      <c r="AE1874" t="s">
        <v>95</v>
      </c>
      <c r="AF1874">
        <v>35</v>
      </c>
      <c r="AG1874" s="4">
        <v>0.33333333333333331</v>
      </c>
      <c r="AH1874" s="4">
        <v>0.6875</v>
      </c>
      <c r="AI1874" s="5">
        <v>12.54</v>
      </c>
      <c r="AJ1874">
        <v>18.809999999999999</v>
      </c>
      <c r="AL1874" t="s">
        <v>81</v>
      </c>
      <c r="AM1874" t="s">
        <v>82</v>
      </c>
      <c r="AO1874" t="s">
        <v>83</v>
      </c>
      <c r="AP1874" t="s">
        <v>67</v>
      </c>
      <c r="AQ1874" t="s">
        <v>67</v>
      </c>
      <c r="AR1874" t="s">
        <v>82</v>
      </c>
      <c r="AT1874" t="s">
        <v>82</v>
      </c>
      <c r="AW1874" t="s">
        <v>82</v>
      </c>
      <c r="AY1874" t="s">
        <v>2116</v>
      </c>
      <c r="AZ1874" t="s">
        <v>1500</v>
      </c>
      <c r="BA1874" t="s">
        <v>192</v>
      </c>
      <c r="BB1874">
        <v>55612</v>
      </c>
      <c r="BC1874" t="s">
        <v>87</v>
      </c>
      <c r="BH1874" t="s">
        <v>19063</v>
      </c>
      <c r="BJ1874">
        <v>364905034</v>
      </c>
    </row>
    <row r="1875" spans="1:62" x14ac:dyDescent="0.25">
      <c r="A1875" t="s">
        <v>19088</v>
      </c>
      <c r="B1875" s="2">
        <v>43495</v>
      </c>
      <c r="C1875" t="s">
        <v>63</v>
      </c>
      <c r="D1875" s="3">
        <v>43472.377794259257</v>
      </c>
      <c r="E1875" t="s">
        <v>64</v>
      </c>
      <c r="F1875" s="2">
        <v>43556</v>
      </c>
      <c r="G1875" s="2">
        <v>43800</v>
      </c>
      <c r="H1875" t="s">
        <v>19089</v>
      </c>
      <c r="J1875" t="s">
        <v>19090</v>
      </c>
      <c r="L1875" t="s">
        <v>19091</v>
      </c>
      <c r="M1875" t="s">
        <v>136</v>
      </c>
      <c r="N1875">
        <v>21133</v>
      </c>
      <c r="O1875" t="s">
        <v>70</v>
      </c>
      <c r="Q1875" t="s">
        <v>19092</v>
      </c>
      <c r="S1875" t="s">
        <v>72</v>
      </c>
      <c r="T1875" t="s">
        <v>13303</v>
      </c>
      <c r="U1875" t="s">
        <v>5811</v>
      </c>
      <c r="V1875" t="s">
        <v>16460</v>
      </c>
      <c r="W1875" t="s">
        <v>278</v>
      </c>
      <c r="X1875" t="s">
        <v>106</v>
      </c>
      <c r="Y1875" t="str">
        <f>"37-3011"</f>
        <v>37-3011</v>
      </c>
      <c r="Z1875" t="s">
        <v>94</v>
      </c>
      <c r="AA1875">
        <v>561730</v>
      </c>
      <c r="AB1875">
        <v>10</v>
      </c>
      <c r="AC1875">
        <v>10</v>
      </c>
      <c r="AD1875" t="s">
        <v>79</v>
      </c>
      <c r="AE1875" t="s">
        <v>80</v>
      </c>
      <c r="AF1875">
        <v>40</v>
      </c>
      <c r="AG1875" s="4">
        <v>0.29166666666666669</v>
      </c>
      <c r="AH1875" s="4">
        <v>0.66666666666666663</v>
      </c>
      <c r="AI1875" s="5">
        <v>14.64</v>
      </c>
      <c r="AJ1875">
        <v>21.96</v>
      </c>
      <c r="AL1875" t="s">
        <v>81</v>
      </c>
      <c r="AM1875" t="s">
        <v>82</v>
      </c>
      <c r="AO1875" t="s">
        <v>83</v>
      </c>
      <c r="AP1875" t="s">
        <v>67</v>
      </c>
      <c r="AQ1875" t="s">
        <v>67</v>
      </c>
      <c r="AR1875" t="s">
        <v>82</v>
      </c>
      <c r="AT1875" t="s">
        <v>82</v>
      </c>
      <c r="AW1875" t="s">
        <v>82</v>
      </c>
      <c r="AY1875" t="s">
        <v>19093</v>
      </c>
      <c r="AZ1875" t="s">
        <v>3199</v>
      </c>
      <c r="BA1875" t="s">
        <v>136</v>
      </c>
      <c r="BB1875">
        <v>21133</v>
      </c>
      <c r="BC1875" t="s">
        <v>79</v>
      </c>
      <c r="BH1875" t="s">
        <v>19094</v>
      </c>
      <c r="BJ1875">
        <v>474397874</v>
      </c>
    </row>
    <row r="1876" spans="1:62" x14ac:dyDescent="0.25">
      <c r="A1876" t="s">
        <v>19224</v>
      </c>
      <c r="B1876" s="2">
        <v>43495</v>
      </c>
      <c r="C1876" t="s">
        <v>63</v>
      </c>
      <c r="D1876" s="3">
        <v>43472.377193831016</v>
      </c>
      <c r="E1876" t="s">
        <v>64</v>
      </c>
      <c r="F1876" s="2">
        <v>43556</v>
      </c>
      <c r="G1876" s="2">
        <v>43799</v>
      </c>
      <c r="H1876" t="s">
        <v>19225</v>
      </c>
      <c r="I1876" t="s">
        <v>130</v>
      </c>
      <c r="J1876" t="s">
        <v>19226</v>
      </c>
      <c r="K1876" t="s">
        <v>19227</v>
      </c>
      <c r="L1876" t="s">
        <v>13023</v>
      </c>
      <c r="M1876" t="s">
        <v>207</v>
      </c>
      <c r="N1876">
        <v>1801</v>
      </c>
      <c r="O1876" t="s">
        <v>70</v>
      </c>
      <c r="P1876" t="s">
        <v>130</v>
      </c>
      <c r="Q1876" t="s">
        <v>19228</v>
      </c>
      <c r="S1876" t="s">
        <v>72</v>
      </c>
      <c r="T1876" t="s">
        <v>19229</v>
      </c>
      <c r="U1876" t="s">
        <v>3646</v>
      </c>
      <c r="V1876" t="s">
        <v>3892</v>
      </c>
      <c r="W1876" t="s">
        <v>278</v>
      </c>
      <c r="X1876" t="s">
        <v>106</v>
      </c>
      <c r="Y1876" t="str">
        <f>"37-3011"</f>
        <v>37-3011</v>
      </c>
      <c r="Z1876" t="s">
        <v>94</v>
      </c>
      <c r="AA1876">
        <v>561730</v>
      </c>
      <c r="AB1876">
        <v>25</v>
      </c>
      <c r="AC1876">
        <v>25</v>
      </c>
      <c r="AD1876" t="s">
        <v>79</v>
      </c>
      <c r="AE1876" t="s">
        <v>80</v>
      </c>
      <c r="AF1876">
        <v>40</v>
      </c>
      <c r="AG1876" s="4">
        <v>0.29166666666666669</v>
      </c>
      <c r="AH1876" s="4">
        <v>0.64583333333333337</v>
      </c>
      <c r="AI1876" s="5">
        <v>17.46</v>
      </c>
      <c r="AJ1876">
        <v>26.19</v>
      </c>
      <c r="AL1876" t="s">
        <v>81</v>
      </c>
      <c r="AM1876" t="s">
        <v>82</v>
      </c>
      <c r="AO1876" t="s">
        <v>83</v>
      </c>
      <c r="AP1876" t="s">
        <v>130</v>
      </c>
      <c r="AQ1876" t="s">
        <v>130</v>
      </c>
      <c r="AR1876" t="s">
        <v>82</v>
      </c>
      <c r="AT1876" t="s">
        <v>82</v>
      </c>
      <c r="AW1876" t="s">
        <v>72</v>
      </c>
      <c r="AX1876">
        <v>3</v>
      </c>
      <c r="AY1876" t="s">
        <v>13023</v>
      </c>
      <c r="AZ1876" t="s">
        <v>3829</v>
      </c>
      <c r="BA1876" t="s">
        <v>207</v>
      </c>
      <c r="BB1876">
        <v>1801</v>
      </c>
      <c r="BC1876" t="s">
        <v>79</v>
      </c>
      <c r="BH1876" t="s">
        <v>19230</v>
      </c>
      <c r="BI1876" t="s">
        <v>130</v>
      </c>
      <c r="BJ1876">
        <v>202609555</v>
      </c>
    </row>
    <row r="1877" spans="1:62" x14ac:dyDescent="0.25">
      <c r="A1877" t="s">
        <v>19297</v>
      </c>
      <c r="B1877" s="2">
        <v>43495</v>
      </c>
      <c r="C1877" t="s">
        <v>63</v>
      </c>
      <c r="D1877" s="3">
        <v>43472.377795787041</v>
      </c>
      <c r="E1877" t="s">
        <v>64</v>
      </c>
      <c r="F1877" s="2">
        <v>43556</v>
      </c>
      <c r="G1877" s="2">
        <v>43784</v>
      </c>
      <c r="H1877" t="s">
        <v>19298</v>
      </c>
      <c r="J1877" t="s">
        <v>19299</v>
      </c>
      <c r="L1877" t="s">
        <v>19300</v>
      </c>
      <c r="M1877" t="s">
        <v>147</v>
      </c>
      <c r="N1877">
        <v>15044</v>
      </c>
      <c r="O1877" t="s">
        <v>70</v>
      </c>
      <c r="Q1877" t="s">
        <v>19301</v>
      </c>
      <c r="S1877" t="s">
        <v>72</v>
      </c>
      <c r="T1877" t="s">
        <v>13303</v>
      </c>
      <c r="U1877" t="s">
        <v>3891</v>
      </c>
      <c r="V1877" t="s">
        <v>1757</v>
      </c>
      <c r="W1877" t="s">
        <v>278</v>
      </c>
      <c r="X1877" t="s">
        <v>705</v>
      </c>
      <c r="Y1877" t="str">
        <f>"37-3011"</f>
        <v>37-3011</v>
      </c>
      <c r="Z1877" t="s">
        <v>94</v>
      </c>
      <c r="AA1877">
        <v>561730</v>
      </c>
      <c r="AB1877">
        <v>27</v>
      </c>
      <c r="AC1877">
        <v>27</v>
      </c>
      <c r="AD1877" t="s">
        <v>79</v>
      </c>
      <c r="AE1877" t="s">
        <v>80</v>
      </c>
      <c r="AF1877">
        <v>40</v>
      </c>
      <c r="AG1877" s="4">
        <v>0.29166666666666669</v>
      </c>
      <c r="AH1877" s="4">
        <v>0.64583333333333337</v>
      </c>
      <c r="AI1877" s="5">
        <v>13.77</v>
      </c>
      <c r="AJ1877">
        <v>20.66</v>
      </c>
      <c r="AL1877" t="s">
        <v>81</v>
      </c>
      <c r="AM1877" t="s">
        <v>82</v>
      </c>
      <c r="AO1877" t="s">
        <v>83</v>
      </c>
      <c r="AR1877" t="s">
        <v>82</v>
      </c>
      <c r="AT1877" t="s">
        <v>82</v>
      </c>
      <c r="AW1877" t="s">
        <v>72</v>
      </c>
      <c r="AX1877">
        <v>3</v>
      </c>
      <c r="AY1877" t="s">
        <v>14163</v>
      </c>
      <c r="AZ1877" t="s">
        <v>3309</v>
      </c>
      <c r="BA1877" t="s">
        <v>147</v>
      </c>
      <c r="BB1877">
        <v>15044</v>
      </c>
      <c r="BC1877" t="s">
        <v>79</v>
      </c>
      <c r="BH1877" t="s">
        <v>19302</v>
      </c>
      <c r="BJ1877">
        <v>261647465</v>
      </c>
    </row>
    <row r="1878" spans="1:62" x14ac:dyDescent="0.25">
      <c r="A1878" t="s">
        <v>19376</v>
      </c>
      <c r="B1878" s="2">
        <v>43495</v>
      </c>
      <c r="C1878" t="s">
        <v>63</v>
      </c>
      <c r="D1878" s="3">
        <v>43472.377650185183</v>
      </c>
      <c r="E1878" t="s">
        <v>64</v>
      </c>
      <c r="F1878" s="2">
        <v>43556</v>
      </c>
      <c r="G1878" s="2">
        <v>43738</v>
      </c>
      <c r="H1878" t="s">
        <v>19377</v>
      </c>
      <c r="I1878" t="s">
        <v>19378</v>
      </c>
      <c r="J1878" t="s">
        <v>19379</v>
      </c>
      <c r="L1878" t="s">
        <v>19380</v>
      </c>
      <c r="M1878" t="s">
        <v>8654</v>
      </c>
      <c r="N1878">
        <v>89511</v>
      </c>
      <c r="O1878" t="s">
        <v>70</v>
      </c>
      <c r="Q1878" t="s">
        <v>19381</v>
      </c>
      <c r="S1878" t="s">
        <v>72</v>
      </c>
      <c r="T1878" t="s">
        <v>13303</v>
      </c>
      <c r="U1878" t="s">
        <v>5811</v>
      </c>
      <c r="V1878" t="s">
        <v>16460</v>
      </c>
      <c r="W1878" t="s">
        <v>278</v>
      </c>
      <c r="X1878" t="s">
        <v>18475</v>
      </c>
      <c r="Y1878" t="str">
        <f>"37-3011"</f>
        <v>37-3011</v>
      </c>
      <c r="Z1878" t="s">
        <v>94</v>
      </c>
      <c r="AA1878">
        <v>541320</v>
      </c>
      <c r="AB1878">
        <v>12</v>
      </c>
      <c r="AC1878">
        <v>12</v>
      </c>
      <c r="AD1878" t="s">
        <v>79</v>
      </c>
      <c r="AE1878" t="s">
        <v>95</v>
      </c>
      <c r="AF1878">
        <v>40</v>
      </c>
      <c r="AG1878" s="4">
        <v>0.29166666666666669</v>
      </c>
      <c r="AH1878" s="4">
        <v>0.64583333333333337</v>
      </c>
      <c r="AI1878" s="5">
        <v>14.55</v>
      </c>
      <c r="AJ1878">
        <v>21.83</v>
      </c>
      <c r="AL1878" t="s">
        <v>81</v>
      </c>
      <c r="AM1878" t="s">
        <v>82</v>
      </c>
      <c r="AO1878" t="s">
        <v>83</v>
      </c>
      <c r="AP1878" t="s">
        <v>67</v>
      </c>
      <c r="AQ1878" t="s">
        <v>67</v>
      </c>
      <c r="AR1878" t="s">
        <v>82</v>
      </c>
      <c r="AT1878" t="s">
        <v>82</v>
      </c>
      <c r="AW1878" t="s">
        <v>82</v>
      </c>
      <c r="AY1878" t="s">
        <v>17630</v>
      </c>
      <c r="AZ1878" t="s">
        <v>17632</v>
      </c>
      <c r="BA1878" t="s">
        <v>8654</v>
      </c>
      <c r="BB1878">
        <v>89511</v>
      </c>
      <c r="BC1878" t="s">
        <v>79</v>
      </c>
      <c r="BH1878" t="s">
        <v>19382</v>
      </c>
      <c r="BJ1878">
        <v>880499166</v>
      </c>
    </row>
    <row r="1879" spans="1:62" x14ac:dyDescent="0.25">
      <c r="A1879" t="s">
        <v>19390</v>
      </c>
      <c r="B1879" s="2">
        <v>43495</v>
      </c>
      <c r="C1879" t="s">
        <v>63</v>
      </c>
      <c r="D1879" s="3">
        <v>43472.377650069444</v>
      </c>
      <c r="E1879" t="s">
        <v>64</v>
      </c>
      <c r="F1879" s="2">
        <v>43556</v>
      </c>
      <c r="G1879" s="2">
        <v>43830</v>
      </c>
      <c r="H1879" t="s">
        <v>19391</v>
      </c>
      <c r="J1879" t="s">
        <v>19392</v>
      </c>
      <c r="K1879" t="s">
        <v>19393</v>
      </c>
      <c r="L1879" t="s">
        <v>2760</v>
      </c>
      <c r="M1879" t="s">
        <v>278</v>
      </c>
      <c r="N1879">
        <v>23502</v>
      </c>
      <c r="O1879" t="s">
        <v>70</v>
      </c>
      <c r="Q1879" t="s">
        <v>19139</v>
      </c>
      <c r="S1879" t="s">
        <v>72</v>
      </c>
      <c r="T1879" t="s">
        <v>13303</v>
      </c>
      <c r="U1879" t="s">
        <v>5811</v>
      </c>
      <c r="V1879" t="s">
        <v>16460</v>
      </c>
      <c r="W1879" t="s">
        <v>278</v>
      </c>
      <c r="X1879" t="s">
        <v>106</v>
      </c>
      <c r="Y1879" t="str">
        <f>"37-3011"</f>
        <v>37-3011</v>
      </c>
      <c r="Z1879" t="s">
        <v>94</v>
      </c>
      <c r="AA1879">
        <v>561730</v>
      </c>
      <c r="AB1879">
        <v>4</v>
      </c>
      <c r="AC1879">
        <v>4</v>
      </c>
      <c r="AD1879" t="s">
        <v>79</v>
      </c>
      <c r="AE1879" t="s">
        <v>95</v>
      </c>
      <c r="AF1879">
        <v>40</v>
      </c>
      <c r="AG1879" s="4">
        <v>0.27083333333333331</v>
      </c>
      <c r="AH1879" s="4">
        <v>0.625</v>
      </c>
      <c r="AI1879" s="5">
        <v>12.46</v>
      </c>
      <c r="AJ1879">
        <v>18.690000000000001</v>
      </c>
      <c r="AL1879" t="s">
        <v>81</v>
      </c>
      <c r="AM1879" t="s">
        <v>82</v>
      </c>
      <c r="AO1879" t="s">
        <v>83</v>
      </c>
      <c r="AP1879" t="s">
        <v>67</v>
      </c>
      <c r="AQ1879" t="s">
        <v>67</v>
      </c>
      <c r="AR1879" t="s">
        <v>82</v>
      </c>
      <c r="AT1879" t="s">
        <v>82</v>
      </c>
      <c r="AW1879" t="s">
        <v>82</v>
      </c>
      <c r="AY1879" t="s">
        <v>2760</v>
      </c>
      <c r="AZ1879" t="s">
        <v>2760</v>
      </c>
      <c r="BA1879" t="s">
        <v>278</v>
      </c>
      <c r="BB1879">
        <v>23502</v>
      </c>
      <c r="BC1879" t="s">
        <v>79</v>
      </c>
      <c r="BH1879" t="s">
        <v>19392</v>
      </c>
      <c r="BJ1879">
        <v>520856598</v>
      </c>
    </row>
    <row r="1880" spans="1:62" x14ac:dyDescent="0.25">
      <c r="A1880" t="s">
        <v>19417</v>
      </c>
      <c r="B1880" s="2">
        <v>43495</v>
      </c>
      <c r="C1880" t="s">
        <v>63</v>
      </c>
      <c r="D1880" s="3">
        <v>43472.377794930559</v>
      </c>
      <c r="E1880" t="s">
        <v>64</v>
      </c>
      <c r="F1880" s="2">
        <v>43556</v>
      </c>
      <c r="G1880" s="2">
        <v>43830</v>
      </c>
      <c r="H1880" t="s">
        <v>19418</v>
      </c>
      <c r="J1880" t="s">
        <v>19419</v>
      </c>
      <c r="K1880" t="s">
        <v>19420</v>
      </c>
      <c r="L1880" t="s">
        <v>10712</v>
      </c>
      <c r="M1880" t="s">
        <v>136</v>
      </c>
      <c r="N1880">
        <v>21797</v>
      </c>
      <c r="O1880" t="s">
        <v>70</v>
      </c>
      <c r="Q1880" t="s">
        <v>19139</v>
      </c>
      <c r="S1880" t="s">
        <v>72</v>
      </c>
      <c r="T1880" t="s">
        <v>13303</v>
      </c>
      <c r="U1880" t="s">
        <v>5811</v>
      </c>
      <c r="V1880" t="s">
        <v>16460</v>
      </c>
      <c r="W1880" t="s">
        <v>278</v>
      </c>
      <c r="X1880" t="s">
        <v>106</v>
      </c>
      <c r="Y1880" t="str">
        <f>"37-3011"</f>
        <v>37-3011</v>
      </c>
      <c r="Z1880" t="s">
        <v>94</v>
      </c>
      <c r="AA1880">
        <v>561730</v>
      </c>
      <c r="AB1880">
        <v>20</v>
      </c>
      <c r="AC1880">
        <v>20</v>
      </c>
      <c r="AD1880" t="s">
        <v>79</v>
      </c>
      <c r="AE1880" t="s">
        <v>95</v>
      </c>
      <c r="AF1880">
        <v>40</v>
      </c>
      <c r="AG1880" s="4">
        <v>0.27083333333333331</v>
      </c>
      <c r="AH1880" s="4">
        <v>0.625</v>
      </c>
      <c r="AI1880" s="5">
        <v>15.39</v>
      </c>
      <c r="AJ1880">
        <v>23.09</v>
      </c>
      <c r="AL1880" t="s">
        <v>81</v>
      </c>
      <c r="AM1880" t="s">
        <v>82</v>
      </c>
      <c r="AO1880" t="s">
        <v>83</v>
      </c>
      <c r="AP1880" t="s">
        <v>67</v>
      </c>
      <c r="AQ1880" t="s">
        <v>67</v>
      </c>
      <c r="AR1880" t="s">
        <v>82</v>
      </c>
      <c r="AT1880" t="s">
        <v>82</v>
      </c>
      <c r="AW1880" t="s">
        <v>82</v>
      </c>
      <c r="AY1880" t="s">
        <v>773</v>
      </c>
      <c r="AZ1880" t="s">
        <v>3812</v>
      </c>
      <c r="BA1880" t="s">
        <v>278</v>
      </c>
      <c r="BB1880">
        <v>20166</v>
      </c>
      <c r="BC1880" t="s">
        <v>79</v>
      </c>
      <c r="BH1880" t="s">
        <v>19421</v>
      </c>
      <c r="BJ1880">
        <v>520856598</v>
      </c>
    </row>
    <row r="1881" spans="1:62" x14ac:dyDescent="0.25">
      <c r="A1881" t="s">
        <v>19608</v>
      </c>
      <c r="B1881" s="2">
        <v>43495</v>
      </c>
      <c r="C1881" t="s">
        <v>63</v>
      </c>
      <c r="D1881" s="3">
        <v>43472.377777337962</v>
      </c>
      <c r="E1881" t="s">
        <v>64</v>
      </c>
      <c r="F1881" s="2">
        <v>43556</v>
      </c>
      <c r="G1881" s="2">
        <v>43797</v>
      </c>
      <c r="H1881" t="s">
        <v>19609</v>
      </c>
      <c r="J1881" t="s">
        <v>19610</v>
      </c>
      <c r="L1881" t="s">
        <v>19611</v>
      </c>
      <c r="M1881" t="s">
        <v>774</v>
      </c>
      <c r="N1881">
        <v>80129</v>
      </c>
      <c r="O1881" t="s">
        <v>70</v>
      </c>
      <c r="Q1881" t="s">
        <v>19612</v>
      </c>
      <c r="S1881" t="s">
        <v>72</v>
      </c>
      <c r="T1881" t="s">
        <v>1755</v>
      </c>
      <c r="U1881" t="s">
        <v>5811</v>
      </c>
      <c r="V1881" t="s">
        <v>1882</v>
      </c>
      <c r="W1881" t="s">
        <v>278</v>
      </c>
      <c r="X1881" t="s">
        <v>106</v>
      </c>
      <c r="Y1881" t="str">
        <f>"37-3011"</f>
        <v>37-3011</v>
      </c>
      <c r="Z1881" t="s">
        <v>94</v>
      </c>
      <c r="AA1881">
        <v>561730</v>
      </c>
      <c r="AB1881">
        <v>8</v>
      </c>
      <c r="AC1881">
        <v>8</v>
      </c>
      <c r="AD1881" t="s">
        <v>79</v>
      </c>
      <c r="AE1881" t="s">
        <v>80</v>
      </c>
      <c r="AF1881">
        <v>40</v>
      </c>
      <c r="AG1881" s="4">
        <v>0.29166666666666669</v>
      </c>
      <c r="AH1881" s="4">
        <v>0.66666666666666663</v>
      </c>
      <c r="AI1881" s="5">
        <v>15.17</v>
      </c>
      <c r="AJ1881">
        <v>22.76</v>
      </c>
      <c r="AL1881" t="s">
        <v>81</v>
      </c>
      <c r="AM1881" t="s">
        <v>82</v>
      </c>
      <c r="AO1881" t="s">
        <v>83</v>
      </c>
      <c r="AP1881" t="s">
        <v>67</v>
      </c>
      <c r="AQ1881" t="s">
        <v>67</v>
      </c>
      <c r="AR1881" t="s">
        <v>82</v>
      </c>
      <c r="AT1881" t="s">
        <v>82</v>
      </c>
      <c r="AW1881" t="s">
        <v>82</v>
      </c>
      <c r="AY1881" t="s">
        <v>4681</v>
      </c>
      <c r="AZ1881" t="s">
        <v>3364</v>
      </c>
      <c r="BA1881" t="s">
        <v>774</v>
      </c>
      <c r="BB1881">
        <v>80216</v>
      </c>
      <c r="BC1881" t="s">
        <v>79</v>
      </c>
      <c r="BH1881" t="s">
        <v>19613</v>
      </c>
      <c r="BJ1881">
        <v>472902691</v>
      </c>
    </row>
    <row r="1882" spans="1:62" x14ac:dyDescent="0.25">
      <c r="A1882" t="s">
        <v>19675</v>
      </c>
      <c r="B1882" s="2">
        <v>43495</v>
      </c>
      <c r="C1882" t="s">
        <v>63</v>
      </c>
      <c r="D1882" s="3">
        <v>43472.377869710646</v>
      </c>
      <c r="E1882" t="s">
        <v>64</v>
      </c>
      <c r="F1882" s="2">
        <v>43556</v>
      </c>
      <c r="G1882" s="2">
        <v>43812</v>
      </c>
      <c r="H1882" t="s">
        <v>19676</v>
      </c>
      <c r="J1882" t="s">
        <v>19677</v>
      </c>
      <c r="K1882" t="s">
        <v>19678</v>
      </c>
      <c r="L1882" t="s">
        <v>19679</v>
      </c>
      <c r="M1882" t="s">
        <v>147</v>
      </c>
      <c r="N1882">
        <v>19320</v>
      </c>
      <c r="O1882" t="s">
        <v>70</v>
      </c>
      <c r="Q1882" t="s">
        <v>19680</v>
      </c>
      <c r="S1882" t="s">
        <v>72</v>
      </c>
      <c r="T1882" t="s">
        <v>13303</v>
      </c>
      <c r="U1882" t="s">
        <v>5811</v>
      </c>
      <c r="V1882" t="s">
        <v>16460</v>
      </c>
      <c r="W1882" t="s">
        <v>278</v>
      </c>
      <c r="X1882" t="s">
        <v>1673</v>
      </c>
      <c r="Y1882" t="str">
        <f>"37-3011"</f>
        <v>37-3011</v>
      </c>
      <c r="Z1882" t="s">
        <v>94</v>
      </c>
      <c r="AA1882">
        <v>561730</v>
      </c>
      <c r="AB1882">
        <v>6</v>
      </c>
      <c r="AC1882">
        <v>6</v>
      </c>
      <c r="AD1882" t="s">
        <v>79</v>
      </c>
      <c r="AE1882" t="s">
        <v>80</v>
      </c>
      <c r="AF1882">
        <v>40</v>
      </c>
      <c r="AG1882" s="4">
        <v>0.3125</v>
      </c>
      <c r="AH1882" s="4">
        <v>0.6875</v>
      </c>
      <c r="AI1882" s="5">
        <v>15.73</v>
      </c>
      <c r="AJ1882">
        <v>23.6</v>
      </c>
      <c r="AL1882" t="s">
        <v>81</v>
      </c>
      <c r="AM1882" t="s">
        <v>82</v>
      </c>
      <c r="AO1882" t="s">
        <v>83</v>
      </c>
      <c r="AP1882" t="s">
        <v>67</v>
      </c>
      <c r="AQ1882" t="s">
        <v>67</v>
      </c>
      <c r="AR1882" t="s">
        <v>82</v>
      </c>
      <c r="AT1882" t="s">
        <v>82</v>
      </c>
      <c r="AW1882" t="s">
        <v>82</v>
      </c>
      <c r="AY1882" t="s">
        <v>146</v>
      </c>
      <c r="AZ1882" t="s">
        <v>1310</v>
      </c>
      <c r="BA1882" t="s">
        <v>147</v>
      </c>
      <c r="BB1882">
        <v>19320</v>
      </c>
      <c r="BC1882" t="s">
        <v>79</v>
      </c>
      <c r="BH1882" t="s">
        <v>19681</v>
      </c>
      <c r="BJ1882">
        <v>232768108</v>
      </c>
    </row>
    <row r="1883" spans="1:62" x14ac:dyDescent="0.25">
      <c r="A1883" t="s">
        <v>19704</v>
      </c>
      <c r="B1883" s="2">
        <v>43495</v>
      </c>
      <c r="C1883" t="s">
        <v>63</v>
      </c>
      <c r="D1883" s="3">
        <v>43472.377710960645</v>
      </c>
      <c r="E1883" t="s">
        <v>64</v>
      </c>
      <c r="F1883" s="2">
        <v>43556</v>
      </c>
      <c r="G1883" s="2">
        <v>43800</v>
      </c>
      <c r="H1883" t="s">
        <v>19705</v>
      </c>
      <c r="I1883" t="s">
        <v>19706</v>
      </c>
      <c r="J1883" t="s">
        <v>19707</v>
      </c>
      <c r="L1883" t="s">
        <v>19708</v>
      </c>
      <c r="M1883" t="s">
        <v>278</v>
      </c>
      <c r="N1883">
        <v>23803</v>
      </c>
      <c r="O1883" t="s">
        <v>70</v>
      </c>
      <c r="Q1883" t="s">
        <v>19709</v>
      </c>
      <c r="S1883" t="s">
        <v>72</v>
      </c>
      <c r="T1883" t="s">
        <v>13303</v>
      </c>
      <c r="U1883" t="s">
        <v>5811</v>
      </c>
      <c r="V1883" t="s">
        <v>16460</v>
      </c>
      <c r="W1883" t="s">
        <v>278</v>
      </c>
      <c r="X1883" t="s">
        <v>19710</v>
      </c>
      <c r="Y1883" t="str">
        <f>"53-7062"</f>
        <v>53-7062</v>
      </c>
      <c r="Z1883" t="s">
        <v>337</v>
      </c>
      <c r="AA1883">
        <v>532299</v>
      </c>
      <c r="AB1883">
        <v>8</v>
      </c>
      <c r="AC1883">
        <v>8</v>
      </c>
      <c r="AD1883" t="s">
        <v>79</v>
      </c>
      <c r="AE1883" t="s">
        <v>95</v>
      </c>
      <c r="AF1883">
        <v>40</v>
      </c>
      <c r="AG1883" s="4">
        <v>0.29166666666666669</v>
      </c>
      <c r="AH1883" s="4">
        <v>0.64583333333333337</v>
      </c>
      <c r="AI1883" s="5">
        <v>13.6</v>
      </c>
      <c r="AJ1883">
        <v>20.399999999999999</v>
      </c>
      <c r="AL1883" t="s">
        <v>81</v>
      </c>
      <c r="AM1883" t="s">
        <v>82</v>
      </c>
      <c r="AO1883" t="s">
        <v>83</v>
      </c>
      <c r="AP1883" t="s">
        <v>67</v>
      </c>
      <c r="AQ1883" t="s">
        <v>67</v>
      </c>
      <c r="AR1883" t="s">
        <v>82</v>
      </c>
      <c r="AT1883" t="s">
        <v>82</v>
      </c>
      <c r="AW1883" t="s">
        <v>82</v>
      </c>
      <c r="AY1883" t="s">
        <v>19711</v>
      </c>
      <c r="AZ1883" t="s">
        <v>19711</v>
      </c>
      <c r="BA1883" t="s">
        <v>278</v>
      </c>
      <c r="BB1883">
        <v>23803</v>
      </c>
      <c r="BC1883" t="s">
        <v>79</v>
      </c>
      <c r="BH1883" t="s">
        <v>19712</v>
      </c>
      <c r="BJ1883">
        <v>621461395</v>
      </c>
    </row>
    <row r="1884" spans="1:62" x14ac:dyDescent="0.25">
      <c r="A1884" t="s">
        <v>19742</v>
      </c>
      <c r="B1884" s="2">
        <v>43495</v>
      </c>
      <c r="C1884" t="s">
        <v>63</v>
      </c>
      <c r="D1884" s="3">
        <v>43472.377757083334</v>
      </c>
      <c r="E1884" t="s">
        <v>64</v>
      </c>
      <c r="F1884" s="2">
        <v>43556</v>
      </c>
      <c r="G1884" s="2">
        <v>43753</v>
      </c>
      <c r="H1884" t="s">
        <v>19743</v>
      </c>
      <c r="I1884" t="s">
        <v>19744</v>
      </c>
      <c r="J1884" t="s">
        <v>19745</v>
      </c>
      <c r="K1884" t="s">
        <v>19746</v>
      </c>
      <c r="L1884" t="s">
        <v>19747</v>
      </c>
      <c r="M1884" t="s">
        <v>859</v>
      </c>
      <c r="N1884">
        <v>98250</v>
      </c>
      <c r="O1884" t="s">
        <v>70</v>
      </c>
      <c r="Q1884" t="s">
        <v>19748</v>
      </c>
      <c r="S1884" t="s">
        <v>72</v>
      </c>
      <c r="T1884" t="s">
        <v>13303</v>
      </c>
      <c r="U1884" t="s">
        <v>5811</v>
      </c>
      <c r="V1884" t="s">
        <v>16460</v>
      </c>
      <c r="W1884" t="s">
        <v>278</v>
      </c>
      <c r="X1884" t="s">
        <v>4648</v>
      </c>
      <c r="Y1884" t="str">
        <f>"37-2012"</f>
        <v>37-2012</v>
      </c>
      <c r="Z1884" t="s">
        <v>373</v>
      </c>
      <c r="AA1884">
        <v>721110</v>
      </c>
      <c r="AB1884">
        <v>8</v>
      </c>
      <c r="AC1884">
        <v>8</v>
      </c>
      <c r="AD1884" t="s">
        <v>79</v>
      </c>
      <c r="AE1884" t="s">
        <v>95</v>
      </c>
      <c r="AF1884">
        <v>35</v>
      </c>
      <c r="AG1884" s="4">
        <v>0.375</v>
      </c>
      <c r="AH1884" s="4">
        <v>0.6875</v>
      </c>
      <c r="AI1884" s="5">
        <v>13.93</v>
      </c>
      <c r="AJ1884">
        <v>20.9</v>
      </c>
      <c r="AL1884" t="s">
        <v>81</v>
      </c>
      <c r="AM1884" t="s">
        <v>82</v>
      </c>
      <c r="AO1884" t="s">
        <v>83</v>
      </c>
      <c r="AP1884" t="s">
        <v>67</v>
      </c>
      <c r="AQ1884" t="s">
        <v>67</v>
      </c>
      <c r="AR1884" t="s">
        <v>82</v>
      </c>
      <c r="AT1884" t="s">
        <v>82</v>
      </c>
      <c r="AW1884" t="s">
        <v>82</v>
      </c>
      <c r="AY1884" t="s">
        <v>9120</v>
      </c>
      <c r="AZ1884" t="s">
        <v>9123</v>
      </c>
      <c r="BA1884" t="s">
        <v>859</v>
      </c>
      <c r="BB1884">
        <v>98250</v>
      </c>
      <c r="BC1884" t="s">
        <v>79</v>
      </c>
      <c r="BH1884" t="s">
        <v>19749</v>
      </c>
      <c r="BJ1884">
        <v>721572652</v>
      </c>
    </row>
    <row r="1885" spans="1:62" x14ac:dyDescent="0.25">
      <c r="A1885" t="s">
        <v>19789</v>
      </c>
      <c r="B1885" s="2">
        <v>43495</v>
      </c>
      <c r="C1885" t="s">
        <v>63</v>
      </c>
      <c r="D1885" s="3">
        <v>43472.377523124997</v>
      </c>
      <c r="E1885" t="s">
        <v>64</v>
      </c>
      <c r="F1885" s="2">
        <v>43556</v>
      </c>
      <c r="G1885" s="2">
        <v>43814</v>
      </c>
      <c r="H1885" t="s">
        <v>19790</v>
      </c>
      <c r="J1885" t="s">
        <v>19360</v>
      </c>
      <c r="K1885" t="s">
        <v>19361</v>
      </c>
      <c r="L1885" t="s">
        <v>17797</v>
      </c>
      <c r="M1885" t="s">
        <v>774</v>
      </c>
      <c r="N1885">
        <v>80540</v>
      </c>
      <c r="O1885" t="s">
        <v>70</v>
      </c>
      <c r="Q1885" t="s">
        <v>19791</v>
      </c>
      <c r="S1885" t="s">
        <v>72</v>
      </c>
      <c r="T1885" t="s">
        <v>13303</v>
      </c>
      <c r="U1885" t="s">
        <v>5811</v>
      </c>
      <c r="V1885" t="s">
        <v>16460</v>
      </c>
      <c r="W1885" t="s">
        <v>278</v>
      </c>
      <c r="X1885" t="s">
        <v>14508</v>
      </c>
      <c r="Y1885" t="str">
        <f>"47-2181"</f>
        <v>47-2181</v>
      </c>
      <c r="Z1885" t="s">
        <v>14508</v>
      </c>
      <c r="AA1885">
        <v>238160</v>
      </c>
      <c r="AB1885">
        <v>27</v>
      </c>
      <c r="AC1885">
        <v>27</v>
      </c>
      <c r="AD1885" t="s">
        <v>79</v>
      </c>
      <c r="AE1885" t="s">
        <v>80</v>
      </c>
      <c r="AF1885">
        <v>35</v>
      </c>
      <c r="AG1885" s="4">
        <v>0.29166666666666669</v>
      </c>
      <c r="AH1885" s="4">
        <v>0.60416666666666663</v>
      </c>
      <c r="AI1885" s="5">
        <v>22.53</v>
      </c>
      <c r="AJ1885">
        <v>33.799999999999997</v>
      </c>
      <c r="AL1885" t="s">
        <v>81</v>
      </c>
      <c r="AM1885" t="s">
        <v>82</v>
      </c>
      <c r="AO1885" t="s">
        <v>83</v>
      </c>
      <c r="AR1885" t="s">
        <v>82</v>
      </c>
      <c r="AT1885" t="s">
        <v>82</v>
      </c>
      <c r="AW1885" t="s">
        <v>82</v>
      </c>
      <c r="AY1885" t="s">
        <v>13532</v>
      </c>
      <c r="AZ1885" t="s">
        <v>6244</v>
      </c>
      <c r="BA1885" t="s">
        <v>774</v>
      </c>
      <c r="BB1885">
        <v>80540</v>
      </c>
      <c r="BC1885" t="s">
        <v>79</v>
      </c>
      <c r="BH1885" t="s">
        <v>19363</v>
      </c>
      <c r="BJ1885">
        <v>465630519</v>
      </c>
    </row>
    <row r="1886" spans="1:62" x14ac:dyDescent="0.25">
      <c r="A1886" t="s">
        <v>19839</v>
      </c>
      <c r="B1886" s="2">
        <v>43495</v>
      </c>
      <c r="C1886" t="s">
        <v>63</v>
      </c>
      <c r="D1886" s="3">
        <v>43472.377807245372</v>
      </c>
      <c r="E1886" t="s">
        <v>64</v>
      </c>
      <c r="F1886" s="2">
        <v>43556</v>
      </c>
      <c r="G1886" s="2">
        <v>43799</v>
      </c>
      <c r="H1886" t="s">
        <v>19840</v>
      </c>
      <c r="J1886" t="s">
        <v>19841</v>
      </c>
      <c r="L1886" t="s">
        <v>322</v>
      </c>
      <c r="M1886" t="s">
        <v>323</v>
      </c>
      <c r="N1886">
        <v>95678</v>
      </c>
      <c r="O1886" t="s">
        <v>70</v>
      </c>
      <c r="Q1886" t="s">
        <v>19842</v>
      </c>
      <c r="S1886" t="s">
        <v>72</v>
      </c>
      <c r="T1886" t="s">
        <v>13303</v>
      </c>
      <c r="U1886" t="s">
        <v>5811</v>
      </c>
      <c r="V1886" t="s">
        <v>16460</v>
      </c>
      <c r="W1886" t="s">
        <v>278</v>
      </c>
      <c r="X1886" t="s">
        <v>15841</v>
      </c>
      <c r="Y1886" t="str">
        <f>"47-3012"</f>
        <v>47-3012</v>
      </c>
      <c r="Z1886" t="s">
        <v>1540</v>
      </c>
      <c r="AA1886">
        <v>238130</v>
      </c>
      <c r="AB1886">
        <v>80</v>
      </c>
      <c r="AC1886">
        <v>80</v>
      </c>
      <c r="AD1886" t="s">
        <v>79</v>
      </c>
      <c r="AE1886" t="s">
        <v>95</v>
      </c>
      <c r="AF1886">
        <v>40</v>
      </c>
      <c r="AG1886" s="4">
        <v>0.22916666666666666</v>
      </c>
      <c r="AH1886" s="4">
        <v>0.58333333333333337</v>
      </c>
      <c r="AI1886" s="5">
        <v>16.649999999999999</v>
      </c>
      <c r="AJ1886">
        <v>24.98</v>
      </c>
      <c r="AL1886" t="s">
        <v>81</v>
      </c>
      <c r="AM1886" t="s">
        <v>82</v>
      </c>
      <c r="AO1886" t="s">
        <v>83</v>
      </c>
      <c r="AP1886" t="s">
        <v>67</v>
      </c>
      <c r="AQ1886" t="s">
        <v>67</v>
      </c>
      <c r="AR1886" t="s">
        <v>82</v>
      </c>
      <c r="AT1886" t="s">
        <v>82</v>
      </c>
      <c r="AW1886" t="s">
        <v>72</v>
      </c>
      <c r="AX1886">
        <v>3</v>
      </c>
      <c r="AY1886" t="s">
        <v>2196</v>
      </c>
      <c r="AZ1886" t="s">
        <v>2202</v>
      </c>
      <c r="BA1886" t="s">
        <v>323</v>
      </c>
      <c r="BB1886">
        <v>95678</v>
      </c>
      <c r="BC1886" t="s">
        <v>79</v>
      </c>
      <c r="BH1886" t="s">
        <v>19843</v>
      </c>
      <c r="BJ1886">
        <v>460801589</v>
      </c>
    </row>
    <row r="1887" spans="1:62" x14ac:dyDescent="0.25">
      <c r="A1887" t="s">
        <v>20342</v>
      </c>
      <c r="B1887" s="2">
        <v>43495</v>
      </c>
      <c r="C1887" t="s">
        <v>63</v>
      </c>
      <c r="D1887" s="3">
        <v>43472.377844027775</v>
      </c>
      <c r="E1887" t="s">
        <v>64</v>
      </c>
      <c r="F1887" s="2">
        <v>43556</v>
      </c>
      <c r="G1887" s="2">
        <v>43830</v>
      </c>
      <c r="H1887" t="s">
        <v>20343</v>
      </c>
      <c r="I1887" t="s">
        <v>20344</v>
      </c>
      <c r="J1887" t="s">
        <v>20345</v>
      </c>
      <c r="L1887" t="s">
        <v>20346</v>
      </c>
      <c r="M1887" t="s">
        <v>323</v>
      </c>
      <c r="N1887">
        <v>95742</v>
      </c>
      <c r="O1887" t="s">
        <v>70</v>
      </c>
      <c r="Q1887" t="s">
        <v>20347</v>
      </c>
      <c r="S1887" t="s">
        <v>72</v>
      </c>
      <c r="T1887" t="s">
        <v>13303</v>
      </c>
      <c r="U1887" t="s">
        <v>3891</v>
      </c>
      <c r="V1887" t="s">
        <v>1757</v>
      </c>
      <c r="W1887" t="s">
        <v>278</v>
      </c>
      <c r="X1887" t="s">
        <v>106</v>
      </c>
      <c r="Y1887" t="str">
        <f>"37-3011"</f>
        <v>37-3011</v>
      </c>
      <c r="Z1887" t="s">
        <v>94</v>
      </c>
      <c r="AA1887">
        <v>561730</v>
      </c>
      <c r="AB1887">
        <v>10</v>
      </c>
      <c r="AC1887">
        <v>10</v>
      </c>
      <c r="AD1887" t="s">
        <v>79</v>
      </c>
      <c r="AE1887" t="s">
        <v>95</v>
      </c>
      <c r="AF1887">
        <v>40</v>
      </c>
      <c r="AG1887" s="4">
        <v>0.27083333333333331</v>
      </c>
      <c r="AH1887" s="4">
        <v>0.625</v>
      </c>
      <c r="AI1887" s="5">
        <v>16.059999999999999</v>
      </c>
      <c r="AJ1887">
        <v>24.09</v>
      </c>
      <c r="AL1887" t="s">
        <v>81</v>
      </c>
      <c r="AM1887" t="s">
        <v>82</v>
      </c>
      <c r="AO1887" t="s">
        <v>83</v>
      </c>
      <c r="AR1887" t="s">
        <v>82</v>
      </c>
      <c r="AT1887" t="s">
        <v>82</v>
      </c>
      <c r="AW1887" t="s">
        <v>72</v>
      </c>
      <c r="AX1887">
        <v>3</v>
      </c>
      <c r="AY1887" t="s">
        <v>2427</v>
      </c>
      <c r="AZ1887" t="s">
        <v>2428</v>
      </c>
      <c r="BA1887" t="s">
        <v>323</v>
      </c>
      <c r="BB1887">
        <v>95742</v>
      </c>
      <c r="BC1887" t="s">
        <v>79</v>
      </c>
      <c r="BH1887" t="s">
        <v>20348</v>
      </c>
      <c r="BI1887" t="s">
        <v>130</v>
      </c>
      <c r="BJ1887">
        <v>461100235</v>
      </c>
    </row>
    <row r="1888" spans="1:62" x14ac:dyDescent="0.25">
      <c r="A1888" t="s">
        <v>20366</v>
      </c>
      <c r="B1888" s="2">
        <v>43495</v>
      </c>
      <c r="C1888" t="s">
        <v>63</v>
      </c>
      <c r="D1888" s="3">
        <v>43472.37787827546</v>
      </c>
      <c r="E1888" t="s">
        <v>64</v>
      </c>
      <c r="F1888" s="2">
        <v>43556</v>
      </c>
      <c r="G1888" s="2">
        <v>43785</v>
      </c>
      <c r="H1888" t="s">
        <v>20367</v>
      </c>
      <c r="I1888" t="s">
        <v>20368</v>
      </c>
      <c r="J1888" t="s">
        <v>20369</v>
      </c>
      <c r="K1888" t="s">
        <v>20370</v>
      </c>
      <c r="L1888" t="s">
        <v>20371</v>
      </c>
      <c r="M1888" t="s">
        <v>147</v>
      </c>
      <c r="N1888">
        <v>15672</v>
      </c>
      <c r="O1888" t="s">
        <v>70</v>
      </c>
      <c r="Q1888" t="s">
        <v>20372</v>
      </c>
      <c r="S1888" t="s">
        <v>72</v>
      </c>
      <c r="T1888" t="s">
        <v>13303</v>
      </c>
      <c r="U1888" t="s">
        <v>5811</v>
      </c>
      <c r="V1888" t="s">
        <v>16460</v>
      </c>
      <c r="W1888" t="s">
        <v>278</v>
      </c>
      <c r="X1888" t="s">
        <v>106</v>
      </c>
      <c r="Y1888" t="str">
        <f>"37-3011"</f>
        <v>37-3011</v>
      </c>
      <c r="Z1888" t="s">
        <v>94</v>
      </c>
      <c r="AA1888">
        <v>561730</v>
      </c>
      <c r="AB1888">
        <v>12</v>
      </c>
      <c r="AC1888">
        <v>12</v>
      </c>
      <c r="AD1888" t="s">
        <v>79</v>
      </c>
      <c r="AE1888" t="s">
        <v>80</v>
      </c>
      <c r="AF1888">
        <v>40</v>
      </c>
      <c r="AG1888" s="4">
        <v>0.29166666666666669</v>
      </c>
      <c r="AH1888" s="4">
        <v>0.64583333333333337</v>
      </c>
      <c r="AI1888" s="5">
        <v>13.77</v>
      </c>
      <c r="AJ1888">
        <v>20.66</v>
      </c>
      <c r="AL1888" t="s">
        <v>81</v>
      </c>
      <c r="AM1888" t="s">
        <v>82</v>
      </c>
      <c r="AO1888" t="s">
        <v>83</v>
      </c>
      <c r="AR1888" t="s">
        <v>82</v>
      </c>
      <c r="AT1888" t="s">
        <v>82</v>
      </c>
      <c r="AW1888" t="s">
        <v>82</v>
      </c>
      <c r="AY1888" t="s">
        <v>20373</v>
      </c>
      <c r="AZ1888" t="s">
        <v>20374</v>
      </c>
      <c r="BA1888" t="s">
        <v>147</v>
      </c>
      <c r="BB1888">
        <v>15672</v>
      </c>
      <c r="BC1888" t="s">
        <v>79</v>
      </c>
      <c r="BH1888" t="s">
        <v>20375</v>
      </c>
      <c r="BJ1888">
        <v>251757076</v>
      </c>
    </row>
    <row r="1889" spans="1:62" x14ac:dyDescent="0.25">
      <c r="A1889" t="s">
        <v>20430</v>
      </c>
      <c r="B1889" s="2">
        <v>43495</v>
      </c>
      <c r="C1889" t="s">
        <v>63</v>
      </c>
      <c r="D1889" s="3">
        <v>43472.377950972223</v>
      </c>
      <c r="E1889" t="s">
        <v>64</v>
      </c>
      <c r="F1889" s="2">
        <v>43556</v>
      </c>
      <c r="G1889" s="2">
        <v>43820</v>
      </c>
      <c r="H1889" t="s">
        <v>20431</v>
      </c>
      <c r="J1889" t="s">
        <v>20432</v>
      </c>
      <c r="K1889" t="s">
        <v>20433</v>
      </c>
      <c r="L1889" t="s">
        <v>20434</v>
      </c>
      <c r="M1889" t="s">
        <v>147</v>
      </c>
      <c r="N1889">
        <v>19430</v>
      </c>
      <c r="O1889" t="s">
        <v>70</v>
      </c>
      <c r="Q1889" t="s">
        <v>20435</v>
      </c>
      <c r="S1889" t="s">
        <v>72</v>
      </c>
      <c r="T1889" t="s">
        <v>13303</v>
      </c>
      <c r="U1889" t="s">
        <v>18510</v>
      </c>
      <c r="V1889" t="s">
        <v>16460</v>
      </c>
      <c r="W1889" t="s">
        <v>278</v>
      </c>
      <c r="X1889" t="s">
        <v>106</v>
      </c>
      <c r="Y1889" t="str">
        <f>"37-3011"</f>
        <v>37-3011</v>
      </c>
      <c r="Z1889" t="s">
        <v>94</v>
      </c>
      <c r="AA1889">
        <v>561730</v>
      </c>
      <c r="AB1889">
        <v>12</v>
      </c>
      <c r="AC1889">
        <v>12</v>
      </c>
      <c r="AD1889" t="s">
        <v>79</v>
      </c>
      <c r="AE1889" t="s">
        <v>80</v>
      </c>
      <c r="AF1889">
        <v>40</v>
      </c>
      <c r="AG1889" s="4">
        <v>0.3125</v>
      </c>
      <c r="AH1889" s="4">
        <v>0.6875</v>
      </c>
      <c r="AI1889" s="5">
        <v>15.35</v>
      </c>
      <c r="AJ1889">
        <v>23.03</v>
      </c>
      <c r="AL1889" t="s">
        <v>81</v>
      </c>
      <c r="AM1889" t="s">
        <v>82</v>
      </c>
      <c r="AO1889" t="s">
        <v>83</v>
      </c>
      <c r="AR1889" t="s">
        <v>82</v>
      </c>
      <c r="AT1889" t="s">
        <v>82</v>
      </c>
      <c r="AW1889" t="s">
        <v>72</v>
      </c>
      <c r="AX1889">
        <v>3</v>
      </c>
      <c r="AY1889" t="s">
        <v>20436</v>
      </c>
      <c r="AZ1889" t="s">
        <v>291</v>
      </c>
      <c r="BA1889" t="s">
        <v>147</v>
      </c>
      <c r="BB1889">
        <v>19430</v>
      </c>
      <c r="BC1889" t="s">
        <v>79</v>
      </c>
      <c r="BH1889" t="s">
        <v>20437</v>
      </c>
      <c r="BJ1889">
        <v>232552635</v>
      </c>
    </row>
    <row r="1890" spans="1:62" x14ac:dyDescent="0.25">
      <c r="A1890" t="s">
        <v>20438</v>
      </c>
      <c r="B1890" s="2">
        <v>43495</v>
      </c>
      <c r="C1890" t="s">
        <v>63</v>
      </c>
      <c r="D1890" s="3">
        <v>43472.377373819443</v>
      </c>
      <c r="E1890" t="s">
        <v>64</v>
      </c>
      <c r="F1890" s="2">
        <v>43556</v>
      </c>
      <c r="G1890" s="2">
        <v>43784</v>
      </c>
      <c r="H1890" t="s">
        <v>20439</v>
      </c>
      <c r="J1890" t="s">
        <v>20440</v>
      </c>
      <c r="K1890" t="s">
        <v>20441</v>
      </c>
      <c r="L1890" t="s">
        <v>20442</v>
      </c>
      <c r="M1890" t="s">
        <v>2314</v>
      </c>
      <c r="N1890">
        <v>46065</v>
      </c>
      <c r="O1890" t="s">
        <v>70</v>
      </c>
      <c r="Q1890" t="s">
        <v>20443</v>
      </c>
      <c r="S1890" t="s">
        <v>72</v>
      </c>
      <c r="T1890" t="s">
        <v>13303</v>
      </c>
      <c r="U1890" t="s">
        <v>3891</v>
      </c>
      <c r="V1890" t="s">
        <v>1757</v>
      </c>
      <c r="W1890" t="s">
        <v>278</v>
      </c>
      <c r="X1890" t="s">
        <v>14685</v>
      </c>
      <c r="Y1890" t="str">
        <f>"37-3011"</f>
        <v>37-3011</v>
      </c>
      <c r="Z1890" t="s">
        <v>94</v>
      </c>
      <c r="AA1890">
        <v>561730</v>
      </c>
      <c r="AB1890">
        <v>15</v>
      </c>
      <c r="AC1890">
        <v>15</v>
      </c>
      <c r="AD1890" t="s">
        <v>79</v>
      </c>
      <c r="AE1890" t="s">
        <v>80</v>
      </c>
      <c r="AF1890">
        <v>40</v>
      </c>
      <c r="AG1890" s="4">
        <v>0.3125</v>
      </c>
      <c r="AH1890" s="4">
        <v>0.77083333333333337</v>
      </c>
      <c r="AI1890" s="5">
        <v>13.13</v>
      </c>
      <c r="AJ1890">
        <v>19.7</v>
      </c>
      <c r="AL1890" t="s">
        <v>81</v>
      </c>
      <c r="AM1890" t="s">
        <v>82</v>
      </c>
      <c r="AO1890" t="s">
        <v>83</v>
      </c>
      <c r="AR1890" t="s">
        <v>82</v>
      </c>
      <c r="AT1890" t="s">
        <v>82</v>
      </c>
      <c r="AW1890" t="s">
        <v>82</v>
      </c>
      <c r="AY1890" t="s">
        <v>20444</v>
      </c>
      <c r="AZ1890" t="s">
        <v>9826</v>
      </c>
      <c r="BA1890" t="s">
        <v>2314</v>
      </c>
      <c r="BB1890">
        <v>46065</v>
      </c>
      <c r="BC1890" t="s">
        <v>79</v>
      </c>
      <c r="BH1890" t="s">
        <v>20440</v>
      </c>
      <c r="BI1890" t="s">
        <v>130</v>
      </c>
      <c r="BJ1890">
        <v>462552154</v>
      </c>
    </row>
    <row r="1891" spans="1:62" x14ac:dyDescent="0.25">
      <c r="A1891" t="s">
        <v>20499</v>
      </c>
      <c r="B1891" s="2">
        <v>43495</v>
      </c>
      <c r="C1891" t="s">
        <v>63</v>
      </c>
      <c r="D1891" s="3">
        <v>43472.377262858798</v>
      </c>
      <c r="E1891" t="s">
        <v>64</v>
      </c>
      <c r="F1891" s="2">
        <v>43556</v>
      </c>
      <c r="G1891" s="2">
        <v>43814</v>
      </c>
      <c r="H1891" t="s">
        <v>20500</v>
      </c>
      <c r="J1891" t="s">
        <v>20501</v>
      </c>
      <c r="K1891" t="s">
        <v>20502</v>
      </c>
      <c r="L1891" t="s">
        <v>20503</v>
      </c>
      <c r="M1891" t="s">
        <v>278</v>
      </c>
      <c r="N1891">
        <v>24504</v>
      </c>
      <c r="O1891" t="s">
        <v>70</v>
      </c>
      <c r="Q1891" t="s">
        <v>20504</v>
      </c>
      <c r="S1891" t="s">
        <v>72</v>
      </c>
      <c r="T1891" t="s">
        <v>13303</v>
      </c>
      <c r="U1891" t="s">
        <v>20505</v>
      </c>
      <c r="V1891" t="s">
        <v>1757</v>
      </c>
      <c r="W1891" t="s">
        <v>278</v>
      </c>
      <c r="X1891" t="s">
        <v>106</v>
      </c>
      <c r="Y1891" t="str">
        <f>"37-3011"</f>
        <v>37-3011</v>
      </c>
      <c r="Z1891" t="s">
        <v>94</v>
      </c>
      <c r="AA1891">
        <v>561730</v>
      </c>
      <c r="AB1891">
        <v>50</v>
      </c>
      <c r="AC1891">
        <v>50</v>
      </c>
      <c r="AD1891" t="s">
        <v>79</v>
      </c>
      <c r="AE1891" t="s">
        <v>80</v>
      </c>
      <c r="AF1891">
        <v>40</v>
      </c>
      <c r="AG1891" s="4">
        <v>0.29166666666666669</v>
      </c>
      <c r="AH1891" s="4">
        <v>0.64583333333333337</v>
      </c>
      <c r="AI1891" s="5">
        <v>12.61</v>
      </c>
      <c r="AJ1891">
        <v>18.920000000000002</v>
      </c>
      <c r="AL1891" t="s">
        <v>81</v>
      </c>
      <c r="AM1891" t="s">
        <v>82</v>
      </c>
      <c r="AO1891" t="s">
        <v>83</v>
      </c>
      <c r="AP1891" t="s">
        <v>67</v>
      </c>
      <c r="AQ1891" t="s">
        <v>67</v>
      </c>
      <c r="AR1891" t="s">
        <v>82</v>
      </c>
      <c r="AT1891" t="s">
        <v>82</v>
      </c>
      <c r="AW1891" t="s">
        <v>82</v>
      </c>
      <c r="AY1891" t="s">
        <v>20506</v>
      </c>
      <c r="AZ1891" t="s">
        <v>2351</v>
      </c>
      <c r="BA1891" t="s">
        <v>278</v>
      </c>
      <c r="BB1891">
        <v>24504</v>
      </c>
      <c r="BC1891" t="s">
        <v>79</v>
      </c>
      <c r="BH1891" t="s">
        <v>20507</v>
      </c>
      <c r="BJ1891">
        <v>541588560</v>
      </c>
    </row>
    <row r="1892" spans="1:62" x14ac:dyDescent="0.25">
      <c r="A1892" t="s">
        <v>20628</v>
      </c>
      <c r="B1892" s="2">
        <v>43495</v>
      </c>
      <c r="C1892" t="s">
        <v>63</v>
      </c>
      <c r="D1892" s="3">
        <v>43472.377889571762</v>
      </c>
      <c r="E1892" t="s">
        <v>64</v>
      </c>
      <c r="F1892" s="2">
        <v>43556</v>
      </c>
      <c r="G1892" s="2">
        <v>43812</v>
      </c>
      <c r="H1892" t="s">
        <v>20629</v>
      </c>
      <c r="J1892" t="s">
        <v>20630</v>
      </c>
      <c r="L1892" t="s">
        <v>20631</v>
      </c>
      <c r="M1892" t="s">
        <v>232</v>
      </c>
      <c r="N1892">
        <v>12047</v>
      </c>
      <c r="O1892" t="s">
        <v>70</v>
      </c>
      <c r="Q1892" t="s">
        <v>20632</v>
      </c>
      <c r="R1892">
        <v>200</v>
      </c>
      <c r="S1892" t="s">
        <v>72</v>
      </c>
      <c r="T1892" t="s">
        <v>13303</v>
      </c>
      <c r="U1892" t="s">
        <v>16469</v>
      </c>
      <c r="V1892" t="s">
        <v>1757</v>
      </c>
      <c r="W1892" t="s">
        <v>278</v>
      </c>
      <c r="X1892" t="s">
        <v>882</v>
      </c>
      <c r="Y1892" t="str">
        <f>"45-2092"</f>
        <v>45-2092</v>
      </c>
      <c r="Z1892" t="s">
        <v>883</v>
      </c>
      <c r="AA1892">
        <v>444220</v>
      </c>
      <c r="AB1892">
        <v>12</v>
      </c>
      <c r="AC1892">
        <v>12</v>
      </c>
      <c r="AD1892" t="s">
        <v>79</v>
      </c>
      <c r="AE1892" t="s">
        <v>80</v>
      </c>
      <c r="AF1892">
        <v>40</v>
      </c>
      <c r="AG1892" s="4">
        <v>0.33333333333333331</v>
      </c>
      <c r="AH1892" s="4">
        <v>0.6875</v>
      </c>
      <c r="AI1892" s="5">
        <v>12.74</v>
      </c>
      <c r="AJ1892">
        <v>19.11</v>
      </c>
      <c r="AL1892" t="s">
        <v>81</v>
      </c>
      <c r="AM1892" t="s">
        <v>82</v>
      </c>
      <c r="AO1892" t="s">
        <v>83</v>
      </c>
      <c r="AR1892" t="s">
        <v>82</v>
      </c>
      <c r="AT1892" t="s">
        <v>82</v>
      </c>
      <c r="AW1892" t="s">
        <v>72</v>
      </c>
      <c r="AX1892">
        <v>3</v>
      </c>
      <c r="AY1892" t="s">
        <v>20633</v>
      </c>
      <c r="AZ1892" t="s">
        <v>5791</v>
      </c>
      <c r="BA1892" t="s">
        <v>232</v>
      </c>
      <c r="BB1892">
        <v>12047</v>
      </c>
      <c r="BC1892" t="s">
        <v>79</v>
      </c>
      <c r="BH1892" t="s">
        <v>20634</v>
      </c>
      <c r="BJ1892">
        <v>141782251</v>
      </c>
    </row>
    <row r="1893" spans="1:62" x14ac:dyDescent="0.25">
      <c r="A1893" t="s">
        <v>20676</v>
      </c>
      <c r="B1893" s="2">
        <v>43495</v>
      </c>
      <c r="C1893" t="s">
        <v>63</v>
      </c>
      <c r="D1893" s="3">
        <v>43472.377903402776</v>
      </c>
      <c r="E1893" t="s">
        <v>64</v>
      </c>
      <c r="F1893" s="2">
        <v>43556</v>
      </c>
      <c r="G1893" s="2">
        <v>43812</v>
      </c>
      <c r="H1893" t="s">
        <v>20677</v>
      </c>
      <c r="J1893" t="s">
        <v>20678</v>
      </c>
      <c r="L1893" t="s">
        <v>20679</v>
      </c>
      <c r="M1893" t="s">
        <v>783</v>
      </c>
      <c r="N1893">
        <v>43026</v>
      </c>
      <c r="O1893" t="s">
        <v>70</v>
      </c>
      <c r="Q1893" t="s">
        <v>20680</v>
      </c>
      <c r="S1893" t="s">
        <v>72</v>
      </c>
      <c r="T1893" t="s">
        <v>3645</v>
      </c>
      <c r="U1893" t="s">
        <v>16469</v>
      </c>
      <c r="V1893" t="s">
        <v>1757</v>
      </c>
      <c r="W1893" t="s">
        <v>278</v>
      </c>
      <c r="X1893" t="s">
        <v>705</v>
      </c>
      <c r="Y1893" t="str">
        <f>"37-3011"</f>
        <v>37-3011</v>
      </c>
      <c r="Z1893" t="s">
        <v>94</v>
      </c>
      <c r="AA1893">
        <v>561730</v>
      </c>
      <c r="AB1893">
        <v>35</v>
      </c>
      <c r="AC1893">
        <v>35</v>
      </c>
      <c r="AD1893" t="s">
        <v>79</v>
      </c>
      <c r="AE1893" t="s">
        <v>95</v>
      </c>
      <c r="AF1893">
        <v>40</v>
      </c>
      <c r="AG1893" s="4">
        <v>0.29166666666666669</v>
      </c>
      <c r="AH1893" s="4">
        <v>0.64583333333333337</v>
      </c>
      <c r="AI1893" s="5">
        <v>13.83</v>
      </c>
      <c r="AJ1893">
        <v>20.75</v>
      </c>
      <c r="AL1893" t="s">
        <v>81</v>
      </c>
      <c r="AM1893" t="s">
        <v>82</v>
      </c>
      <c r="AO1893" t="s">
        <v>83</v>
      </c>
      <c r="AR1893" t="s">
        <v>82</v>
      </c>
      <c r="AT1893" t="s">
        <v>82</v>
      </c>
      <c r="AW1893" t="s">
        <v>72</v>
      </c>
      <c r="AX1893">
        <v>3</v>
      </c>
      <c r="AY1893" t="s">
        <v>20681</v>
      </c>
      <c r="AZ1893" t="s">
        <v>1418</v>
      </c>
      <c r="BA1893" t="s">
        <v>783</v>
      </c>
      <c r="BB1893">
        <v>43026</v>
      </c>
      <c r="BC1893" t="s">
        <v>79</v>
      </c>
      <c r="BH1893" t="s">
        <v>20682</v>
      </c>
      <c r="BJ1893">
        <v>311615069</v>
      </c>
    </row>
    <row r="1894" spans="1:62" x14ac:dyDescent="0.25">
      <c r="A1894" t="s">
        <v>20735</v>
      </c>
      <c r="B1894" s="2">
        <v>43495</v>
      </c>
      <c r="C1894" t="s">
        <v>63</v>
      </c>
      <c r="D1894" s="3">
        <v>43472.377762974538</v>
      </c>
      <c r="E1894" t="s">
        <v>64</v>
      </c>
      <c r="F1894" s="2">
        <v>43556</v>
      </c>
      <c r="G1894" s="2">
        <v>43830</v>
      </c>
      <c r="H1894" t="s">
        <v>20736</v>
      </c>
      <c r="J1894" t="s">
        <v>20737</v>
      </c>
      <c r="L1894" t="s">
        <v>9789</v>
      </c>
      <c r="M1894" t="s">
        <v>844</v>
      </c>
      <c r="N1894">
        <v>62232</v>
      </c>
      <c r="O1894" t="s">
        <v>70</v>
      </c>
      <c r="Q1894" t="s">
        <v>20738</v>
      </c>
      <c r="S1894" t="s">
        <v>72</v>
      </c>
      <c r="T1894" t="s">
        <v>13303</v>
      </c>
      <c r="U1894" t="s">
        <v>5811</v>
      </c>
      <c r="V1894" t="s">
        <v>16460</v>
      </c>
      <c r="W1894" t="s">
        <v>278</v>
      </c>
      <c r="X1894" t="s">
        <v>106</v>
      </c>
      <c r="Y1894" t="str">
        <f>"37-3011"</f>
        <v>37-3011</v>
      </c>
      <c r="Z1894" t="s">
        <v>94</v>
      </c>
      <c r="AA1894">
        <v>561730</v>
      </c>
      <c r="AB1894">
        <v>28</v>
      </c>
      <c r="AC1894">
        <v>28</v>
      </c>
      <c r="AD1894" t="s">
        <v>79</v>
      </c>
      <c r="AE1894" t="s">
        <v>80</v>
      </c>
      <c r="AF1894">
        <v>40</v>
      </c>
      <c r="AG1894" s="4">
        <v>0.29166666666666669</v>
      </c>
      <c r="AH1894" s="4">
        <v>0.64583333333333337</v>
      </c>
      <c r="AI1894" s="5">
        <v>14.52</v>
      </c>
      <c r="AJ1894">
        <v>21.78</v>
      </c>
      <c r="AL1894" t="s">
        <v>81</v>
      </c>
      <c r="AM1894" t="s">
        <v>82</v>
      </c>
      <c r="AO1894" t="s">
        <v>83</v>
      </c>
      <c r="AP1894" t="s">
        <v>67</v>
      </c>
      <c r="AQ1894" t="s">
        <v>67</v>
      </c>
      <c r="AR1894" t="s">
        <v>82</v>
      </c>
      <c r="AT1894" t="s">
        <v>82</v>
      </c>
      <c r="AW1894" t="s">
        <v>72</v>
      </c>
      <c r="AX1894">
        <v>3</v>
      </c>
      <c r="AY1894" t="s">
        <v>9791</v>
      </c>
      <c r="AZ1894" t="s">
        <v>17318</v>
      </c>
      <c r="BA1894" t="s">
        <v>844</v>
      </c>
      <c r="BB1894">
        <v>62232</v>
      </c>
      <c r="BC1894" t="s">
        <v>87</v>
      </c>
      <c r="BH1894" t="s">
        <v>20739</v>
      </c>
      <c r="BJ1894">
        <v>371268785</v>
      </c>
    </row>
    <row r="1895" spans="1:62" x14ac:dyDescent="0.25">
      <c r="A1895" t="s">
        <v>20771</v>
      </c>
      <c r="B1895" s="2">
        <v>43495</v>
      </c>
      <c r="C1895" t="s">
        <v>63</v>
      </c>
      <c r="D1895" s="3">
        <v>43472.377627453701</v>
      </c>
      <c r="E1895" t="s">
        <v>64</v>
      </c>
      <c r="F1895" s="2">
        <v>43556</v>
      </c>
      <c r="G1895" s="2">
        <v>43799</v>
      </c>
      <c r="H1895" t="s">
        <v>20772</v>
      </c>
      <c r="J1895" t="s">
        <v>20773</v>
      </c>
      <c r="L1895" t="s">
        <v>20774</v>
      </c>
      <c r="M1895" t="s">
        <v>136</v>
      </c>
      <c r="N1895">
        <v>21030</v>
      </c>
      <c r="O1895" t="s">
        <v>70</v>
      </c>
      <c r="Q1895" t="s">
        <v>20775</v>
      </c>
      <c r="S1895" t="s">
        <v>72</v>
      </c>
      <c r="T1895" t="s">
        <v>1755</v>
      </c>
      <c r="U1895" t="s">
        <v>3891</v>
      </c>
      <c r="V1895" t="s">
        <v>3892</v>
      </c>
      <c r="W1895" t="s">
        <v>278</v>
      </c>
      <c r="X1895" t="s">
        <v>106</v>
      </c>
      <c r="Y1895" t="str">
        <f>"37-3011"</f>
        <v>37-3011</v>
      </c>
      <c r="Z1895" t="s">
        <v>94</v>
      </c>
      <c r="AA1895">
        <v>561730</v>
      </c>
      <c r="AB1895">
        <v>12</v>
      </c>
      <c r="AC1895">
        <v>12</v>
      </c>
      <c r="AD1895" t="s">
        <v>79</v>
      </c>
      <c r="AE1895" t="s">
        <v>80</v>
      </c>
      <c r="AF1895">
        <v>35</v>
      </c>
      <c r="AG1895" s="4">
        <v>0.3125</v>
      </c>
      <c r="AH1895" s="4">
        <v>0.625</v>
      </c>
      <c r="AI1895" s="5">
        <v>14.64</v>
      </c>
      <c r="AJ1895">
        <v>21.96</v>
      </c>
      <c r="AL1895" t="s">
        <v>81</v>
      </c>
      <c r="AM1895" t="s">
        <v>82</v>
      </c>
      <c r="AO1895" t="s">
        <v>83</v>
      </c>
      <c r="AR1895" t="s">
        <v>82</v>
      </c>
      <c r="AT1895" t="s">
        <v>82</v>
      </c>
      <c r="AW1895" t="s">
        <v>82</v>
      </c>
      <c r="AY1895" t="s">
        <v>10514</v>
      </c>
      <c r="AZ1895" t="s">
        <v>3199</v>
      </c>
      <c r="BA1895" t="s">
        <v>136</v>
      </c>
      <c r="BB1895">
        <v>21030</v>
      </c>
      <c r="BC1895" t="s">
        <v>79</v>
      </c>
      <c r="BH1895" t="s">
        <v>20773</v>
      </c>
      <c r="BI1895" t="s">
        <v>130</v>
      </c>
      <c r="BJ1895">
        <v>521288722</v>
      </c>
    </row>
    <row r="1896" spans="1:62" x14ac:dyDescent="0.25">
      <c r="A1896" t="s">
        <v>20793</v>
      </c>
      <c r="B1896" s="2">
        <v>43495</v>
      </c>
      <c r="C1896" t="s">
        <v>63</v>
      </c>
      <c r="D1896" s="3">
        <v>43472.377777893518</v>
      </c>
      <c r="E1896" t="s">
        <v>64</v>
      </c>
      <c r="F1896" s="2">
        <v>43556</v>
      </c>
      <c r="G1896" s="2">
        <v>43814</v>
      </c>
      <c r="H1896" t="s">
        <v>20794</v>
      </c>
      <c r="J1896" t="s">
        <v>20795</v>
      </c>
      <c r="K1896" t="s">
        <v>20796</v>
      </c>
      <c r="L1896" t="s">
        <v>20797</v>
      </c>
      <c r="M1896" t="s">
        <v>100</v>
      </c>
      <c r="N1896">
        <v>28104</v>
      </c>
      <c r="O1896" t="s">
        <v>70</v>
      </c>
      <c r="Q1896" t="s">
        <v>20798</v>
      </c>
      <c r="S1896" t="s">
        <v>72</v>
      </c>
      <c r="T1896" t="s">
        <v>13303</v>
      </c>
      <c r="U1896" t="s">
        <v>3646</v>
      </c>
      <c r="V1896" t="s">
        <v>1757</v>
      </c>
      <c r="W1896" t="s">
        <v>278</v>
      </c>
      <c r="X1896" t="s">
        <v>705</v>
      </c>
      <c r="Y1896" t="str">
        <f>"37-3011"</f>
        <v>37-3011</v>
      </c>
      <c r="Z1896" t="s">
        <v>94</v>
      </c>
      <c r="AA1896">
        <v>561730</v>
      </c>
      <c r="AB1896">
        <v>25</v>
      </c>
      <c r="AC1896">
        <v>25</v>
      </c>
      <c r="AD1896" t="s">
        <v>79</v>
      </c>
      <c r="AE1896" t="s">
        <v>95</v>
      </c>
      <c r="AF1896">
        <v>40</v>
      </c>
      <c r="AG1896" s="4">
        <v>0.33333333333333331</v>
      </c>
      <c r="AH1896" s="4">
        <v>0.69791666666666663</v>
      </c>
      <c r="AI1896" s="5">
        <v>13.23</v>
      </c>
      <c r="AJ1896">
        <v>19.850000000000001</v>
      </c>
      <c r="AL1896" t="s">
        <v>81</v>
      </c>
      <c r="AM1896" t="s">
        <v>82</v>
      </c>
      <c r="AO1896" t="s">
        <v>83</v>
      </c>
      <c r="AR1896" t="s">
        <v>82</v>
      </c>
      <c r="AT1896" t="s">
        <v>82</v>
      </c>
      <c r="AW1896" t="s">
        <v>72</v>
      </c>
      <c r="AX1896">
        <v>3</v>
      </c>
      <c r="AY1896" t="s">
        <v>5611</v>
      </c>
      <c r="AZ1896" t="s">
        <v>7309</v>
      </c>
      <c r="BA1896" t="s">
        <v>100</v>
      </c>
      <c r="BB1896">
        <v>28104</v>
      </c>
      <c r="BC1896" t="s">
        <v>79</v>
      </c>
      <c r="BH1896" t="s">
        <v>20799</v>
      </c>
      <c r="BJ1896">
        <v>204917194</v>
      </c>
    </row>
    <row r="1897" spans="1:62" x14ac:dyDescent="0.25">
      <c r="A1897" t="s">
        <v>20852</v>
      </c>
      <c r="B1897" s="2">
        <v>43495</v>
      </c>
      <c r="C1897" t="s">
        <v>63</v>
      </c>
      <c r="D1897" s="3">
        <v>43472.377972303242</v>
      </c>
      <c r="E1897" t="s">
        <v>64</v>
      </c>
      <c r="F1897" s="2">
        <v>43556</v>
      </c>
      <c r="G1897" s="2">
        <v>43789</v>
      </c>
      <c r="H1897" t="s">
        <v>20853</v>
      </c>
      <c r="J1897" t="s">
        <v>20854</v>
      </c>
      <c r="L1897" t="s">
        <v>8939</v>
      </c>
      <c r="M1897" t="s">
        <v>2314</v>
      </c>
      <c r="N1897">
        <v>46236</v>
      </c>
      <c r="O1897" t="s">
        <v>70</v>
      </c>
      <c r="Q1897" t="s">
        <v>20855</v>
      </c>
      <c r="S1897" t="s">
        <v>72</v>
      </c>
      <c r="T1897" t="s">
        <v>13303</v>
      </c>
      <c r="U1897" t="s">
        <v>18541</v>
      </c>
      <c r="V1897" t="s">
        <v>1757</v>
      </c>
      <c r="W1897" t="s">
        <v>278</v>
      </c>
      <c r="X1897" t="s">
        <v>106</v>
      </c>
      <c r="Y1897" t="str">
        <f>"37-3011"</f>
        <v>37-3011</v>
      </c>
      <c r="Z1897" t="s">
        <v>94</v>
      </c>
      <c r="AA1897">
        <v>561730</v>
      </c>
      <c r="AB1897">
        <v>36</v>
      </c>
      <c r="AC1897">
        <v>36</v>
      </c>
      <c r="AD1897" t="s">
        <v>79</v>
      </c>
      <c r="AE1897" t="s">
        <v>80</v>
      </c>
      <c r="AF1897">
        <v>40</v>
      </c>
      <c r="AG1897" s="4">
        <v>0.3125</v>
      </c>
      <c r="AH1897" s="4">
        <v>0.66666666666666663</v>
      </c>
      <c r="AI1897" s="5">
        <v>13.41</v>
      </c>
      <c r="AJ1897">
        <v>20.12</v>
      </c>
      <c r="AL1897" t="s">
        <v>81</v>
      </c>
      <c r="AM1897" t="s">
        <v>82</v>
      </c>
      <c r="AO1897" t="s">
        <v>83</v>
      </c>
      <c r="AR1897" t="s">
        <v>82</v>
      </c>
      <c r="AT1897" t="s">
        <v>82</v>
      </c>
      <c r="AW1897" t="s">
        <v>82</v>
      </c>
      <c r="AY1897" t="s">
        <v>3169</v>
      </c>
      <c r="AZ1897" t="s">
        <v>1344</v>
      </c>
      <c r="BA1897" t="s">
        <v>2314</v>
      </c>
      <c r="BB1897">
        <v>46236</v>
      </c>
      <c r="BC1897" t="s">
        <v>79</v>
      </c>
      <c r="BH1897" t="s">
        <v>20856</v>
      </c>
      <c r="BJ1897">
        <v>351670104</v>
      </c>
    </row>
    <row r="1898" spans="1:62" x14ac:dyDescent="0.25">
      <c r="A1898" t="s">
        <v>20873</v>
      </c>
      <c r="B1898" s="2">
        <v>43495</v>
      </c>
      <c r="C1898" t="s">
        <v>63</v>
      </c>
      <c r="D1898" s="3">
        <v>43472.377506863428</v>
      </c>
      <c r="E1898" t="s">
        <v>64</v>
      </c>
      <c r="F1898" s="2">
        <v>43556</v>
      </c>
      <c r="G1898" s="2">
        <v>43845</v>
      </c>
      <c r="H1898" t="s">
        <v>20874</v>
      </c>
      <c r="I1898" t="s">
        <v>67</v>
      </c>
      <c r="J1898" t="s">
        <v>20875</v>
      </c>
      <c r="K1898" t="s">
        <v>20876</v>
      </c>
      <c r="L1898" t="s">
        <v>6524</v>
      </c>
      <c r="M1898" t="s">
        <v>714</v>
      </c>
      <c r="N1898">
        <v>70544</v>
      </c>
      <c r="O1898" t="s">
        <v>70</v>
      </c>
      <c r="P1898" t="s">
        <v>67</v>
      </c>
      <c r="Q1898" t="s">
        <v>20877</v>
      </c>
      <c r="S1898" t="s">
        <v>72</v>
      </c>
      <c r="T1898" t="s">
        <v>2125</v>
      </c>
      <c r="U1898" t="s">
        <v>2126</v>
      </c>
      <c r="V1898" t="s">
        <v>2127</v>
      </c>
      <c r="W1898" t="s">
        <v>714</v>
      </c>
      <c r="X1898" t="s">
        <v>20878</v>
      </c>
      <c r="Y1898" t="str">
        <f>"49-3041"</f>
        <v>49-3041</v>
      </c>
      <c r="Z1898" t="s">
        <v>2362</v>
      </c>
      <c r="AA1898">
        <v>811310</v>
      </c>
      <c r="AB1898">
        <v>10</v>
      </c>
      <c r="AC1898">
        <v>10</v>
      </c>
      <c r="AD1898" t="s">
        <v>79</v>
      </c>
      <c r="AE1898" t="s">
        <v>95</v>
      </c>
      <c r="AF1898">
        <v>40</v>
      </c>
      <c r="AG1898" s="4">
        <v>0.29166666666666669</v>
      </c>
      <c r="AH1898" s="4">
        <v>0.66666666666666663</v>
      </c>
      <c r="AI1898" s="5">
        <v>21.26</v>
      </c>
      <c r="AJ1898">
        <v>31.89</v>
      </c>
      <c r="AK1898">
        <v>31.89</v>
      </c>
      <c r="AL1898" t="s">
        <v>81</v>
      </c>
      <c r="AM1898" t="s">
        <v>82</v>
      </c>
      <c r="AO1898" t="s">
        <v>83</v>
      </c>
      <c r="AP1898" t="s">
        <v>67</v>
      </c>
      <c r="AQ1898" t="s">
        <v>67</v>
      </c>
      <c r="AR1898" t="s">
        <v>82</v>
      </c>
      <c r="AT1898" t="s">
        <v>82</v>
      </c>
      <c r="AW1898" t="s">
        <v>72</v>
      </c>
      <c r="AX1898">
        <v>6</v>
      </c>
      <c r="AY1898" t="s">
        <v>6546</v>
      </c>
      <c r="AZ1898" t="s">
        <v>20879</v>
      </c>
      <c r="BA1898" t="s">
        <v>714</v>
      </c>
      <c r="BB1898">
        <v>70560</v>
      </c>
      <c r="BC1898" t="s">
        <v>79</v>
      </c>
      <c r="BH1898" t="s">
        <v>20880</v>
      </c>
      <c r="BJ1898">
        <v>721422739</v>
      </c>
    </row>
    <row r="1899" spans="1:62" x14ac:dyDescent="0.25">
      <c r="A1899" t="s">
        <v>20917</v>
      </c>
      <c r="B1899" s="2">
        <v>43495</v>
      </c>
      <c r="C1899" t="s">
        <v>63</v>
      </c>
      <c r="D1899" s="3">
        <v>43472.377669745372</v>
      </c>
      <c r="E1899" t="s">
        <v>64</v>
      </c>
      <c r="F1899" s="2">
        <v>43556</v>
      </c>
      <c r="G1899" s="2">
        <v>43799</v>
      </c>
      <c r="H1899" t="s">
        <v>20918</v>
      </c>
      <c r="J1899" t="s">
        <v>20919</v>
      </c>
      <c r="L1899" t="s">
        <v>10190</v>
      </c>
      <c r="M1899" t="s">
        <v>232</v>
      </c>
      <c r="N1899">
        <v>12180</v>
      </c>
      <c r="O1899" t="s">
        <v>70</v>
      </c>
      <c r="Q1899" t="s">
        <v>20920</v>
      </c>
      <c r="R1899">
        <v>1024</v>
      </c>
      <c r="S1899" t="s">
        <v>72</v>
      </c>
      <c r="T1899" t="s">
        <v>13303</v>
      </c>
      <c r="U1899" t="s">
        <v>19509</v>
      </c>
      <c r="V1899" t="s">
        <v>1757</v>
      </c>
      <c r="W1899" t="s">
        <v>278</v>
      </c>
      <c r="X1899" t="s">
        <v>106</v>
      </c>
      <c r="Y1899" t="str">
        <f>"37-3011"</f>
        <v>37-3011</v>
      </c>
      <c r="Z1899" t="s">
        <v>94</v>
      </c>
      <c r="AA1899">
        <v>561730</v>
      </c>
      <c r="AB1899">
        <v>35</v>
      </c>
      <c r="AC1899">
        <v>35</v>
      </c>
      <c r="AD1899" t="s">
        <v>79</v>
      </c>
      <c r="AE1899" t="s">
        <v>80</v>
      </c>
      <c r="AF1899">
        <v>40</v>
      </c>
      <c r="AG1899" s="4">
        <v>0.27083333333333331</v>
      </c>
      <c r="AH1899" s="4">
        <v>0.625</v>
      </c>
      <c r="AI1899" s="5">
        <v>15.24</v>
      </c>
      <c r="AJ1899">
        <v>22.86</v>
      </c>
      <c r="AL1899" t="s">
        <v>81</v>
      </c>
      <c r="AM1899" t="s">
        <v>82</v>
      </c>
      <c r="AO1899" t="s">
        <v>83</v>
      </c>
      <c r="AR1899" t="s">
        <v>82</v>
      </c>
      <c r="AT1899" t="s">
        <v>82</v>
      </c>
      <c r="AW1899" t="s">
        <v>82</v>
      </c>
      <c r="AY1899" t="s">
        <v>20921</v>
      </c>
      <c r="AZ1899" t="s">
        <v>20922</v>
      </c>
      <c r="BA1899" t="s">
        <v>232</v>
      </c>
      <c r="BB1899">
        <v>12180</v>
      </c>
      <c r="BC1899" t="s">
        <v>79</v>
      </c>
      <c r="BH1899" t="s">
        <v>20923</v>
      </c>
      <c r="BJ1899">
        <v>141806477</v>
      </c>
    </row>
    <row r="1900" spans="1:62" x14ac:dyDescent="0.25">
      <c r="A1900" t="s">
        <v>21106</v>
      </c>
      <c r="B1900" s="2">
        <v>43495</v>
      </c>
      <c r="C1900" t="s">
        <v>63</v>
      </c>
      <c r="D1900" s="3">
        <v>43472.377701331017</v>
      </c>
      <c r="E1900" t="s">
        <v>64</v>
      </c>
      <c r="F1900" s="2">
        <v>43556</v>
      </c>
      <c r="G1900" s="2">
        <v>43814</v>
      </c>
      <c r="H1900" t="s">
        <v>21107</v>
      </c>
      <c r="J1900" t="s">
        <v>21108</v>
      </c>
      <c r="L1900" t="s">
        <v>21109</v>
      </c>
      <c r="M1900" t="s">
        <v>844</v>
      </c>
      <c r="N1900">
        <v>60140</v>
      </c>
      <c r="O1900" t="s">
        <v>70</v>
      </c>
      <c r="Q1900" t="s">
        <v>21110</v>
      </c>
      <c r="S1900" t="s">
        <v>72</v>
      </c>
      <c r="T1900" t="s">
        <v>1755</v>
      </c>
      <c r="U1900" t="s">
        <v>3646</v>
      </c>
      <c r="V1900" t="s">
        <v>3892</v>
      </c>
      <c r="W1900" t="s">
        <v>278</v>
      </c>
      <c r="X1900" t="s">
        <v>705</v>
      </c>
      <c r="Y1900" t="str">
        <f>"37-3011"</f>
        <v>37-3011</v>
      </c>
      <c r="Z1900" t="s">
        <v>94</v>
      </c>
      <c r="AA1900">
        <v>561730</v>
      </c>
      <c r="AB1900">
        <v>12</v>
      </c>
      <c r="AC1900">
        <v>12</v>
      </c>
      <c r="AD1900" t="s">
        <v>79</v>
      </c>
      <c r="AE1900" t="s">
        <v>80</v>
      </c>
      <c r="AF1900">
        <v>40</v>
      </c>
      <c r="AG1900" s="4">
        <v>0.27083333333333331</v>
      </c>
      <c r="AH1900" s="4">
        <v>0.625</v>
      </c>
      <c r="AI1900" s="5">
        <v>15.59</v>
      </c>
      <c r="AJ1900">
        <v>23.39</v>
      </c>
      <c r="AL1900" t="s">
        <v>81</v>
      </c>
      <c r="AM1900" t="s">
        <v>82</v>
      </c>
      <c r="AO1900" t="s">
        <v>83</v>
      </c>
      <c r="AR1900" t="s">
        <v>82</v>
      </c>
      <c r="AT1900" t="s">
        <v>82</v>
      </c>
      <c r="AW1900" t="s">
        <v>72</v>
      </c>
      <c r="AX1900">
        <v>3</v>
      </c>
      <c r="AY1900" t="s">
        <v>21109</v>
      </c>
      <c r="AZ1900" t="s">
        <v>17035</v>
      </c>
      <c r="BA1900" t="s">
        <v>844</v>
      </c>
      <c r="BB1900">
        <v>60140</v>
      </c>
      <c r="BC1900" t="s">
        <v>79</v>
      </c>
      <c r="BH1900" t="s">
        <v>21111</v>
      </c>
      <c r="BJ1900">
        <v>364472688</v>
      </c>
    </row>
    <row r="1901" spans="1:62" x14ac:dyDescent="0.25">
      <c r="A1901" t="s">
        <v>21342</v>
      </c>
      <c r="B1901" s="2">
        <v>43495</v>
      </c>
      <c r="C1901" t="s">
        <v>63</v>
      </c>
      <c r="D1901" s="3">
        <v>43472.377671215276</v>
      </c>
      <c r="E1901" t="s">
        <v>64</v>
      </c>
      <c r="F1901" s="2">
        <v>43556</v>
      </c>
      <c r="G1901" s="2">
        <v>43768</v>
      </c>
      <c r="H1901" t="s">
        <v>21343</v>
      </c>
      <c r="J1901" t="s">
        <v>21344</v>
      </c>
      <c r="L1901" t="s">
        <v>21345</v>
      </c>
      <c r="M1901" t="s">
        <v>774</v>
      </c>
      <c r="N1901">
        <v>80113</v>
      </c>
      <c r="O1901" t="s">
        <v>70</v>
      </c>
      <c r="Q1901" t="s">
        <v>21346</v>
      </c>
      <c r="S1901" t="s">
        <v>72</v>
      </c>
      <c r="T1901" t="s">
        <v>878</v>
      </c>
      <c r="U1901" t="s">
        <v>4414</v>
      </c>
      <c r="V1901" t="s">
        <v>2620</v>
      </c>
      <c r="W1901" t="s">
        <v>881</v>
      </c>
      <c r="X1901" t="s">
        <v>106</v>
      </c>
      <c r="Y1901" t="str">
        <f>"37-3011"</f>
        <v>37-3011</v>
      </c>
      <c r="Z1901" t="s">
        <v>94</v>
      </c>
      <c r="AA1901">
        <v>561730</v>
      </c>
      <c r="AB1901">
        <v>8</v>
      </c>
      <c r="AC1901">
        <v>8</v>
      </c>
      <c r="AD1901" t="s">
        <v>79</v>
      </c>
      <c r="AE1901" t="s">
        <v>95</v>
      </c>
      <c r="AF1901">
        <v>40</v>
      </c>
      <c r="AG1901" s="4">
        <v>0.25</v>
      </c>
      <c r="AH1901" s="4">
        <v>0.60416666666666663</v>
      </c>
      <c r="AI1901" s="5">
        <v>15.17</v>
      </c>
      <c r="AJ1901">
        <v>22.76</v>
      </c>
      <c r="AL1901" t="s">
        <v>81</v>
      </c>
      <c r="AM1901" t="s">
        <v>82</v>
      </c>
      <c r="AO1901" t="s">
        <v>83</v>
      </c>
      <c r="AR1901" t="s">
        <v>82</v>
      </c>
      <c r="AT1901" t="s">
        <v>82</v>
      </c>
      <c r="AW1901" t="s">
        <v>82</v>
      </c>
      <c r="AY1901" t="s">
        <v>21345</v>
      </c>
      <c r="AZ1901" t="s">
        <v>4331</v>
      </c>
      <c r="BA1901" t="s">
        <v>774</v>
      </c>
      <c r="BB1901">
        <v>80113</v>
      </c>
      <c r="BC1901" t="s">
        <v>79</v>
      </c>
      <c r="BH1901" t="s">
        <v>21347</v>
      </c>
      <c r="BJ1901">
        <v>841151638</v>
      </c>
    </row>
    <row r="1902" spans="1:62" x14ac:dyDescent="0.25">
      <c r="A1902" t="s">
        <v>21386</v>
      </c>
      <c r="B1902" s="2">
        <v>43495</v>
      </c>
      <c r="C1902" t="s">
        <v>63</v>
      </c>
      <c r="D1902" s="3">
        <v>43472.377396805554</v>
      </c>
      <c r="E1902" t="s">
        <v>64</v>
      </c>
      <c r="F1902" s="2">
        <v>43556</v>
      </c>
      <c r="G1902" s="2">
        <v>43819</v>
      </c>
      <c r="H1902" t="s">
        <v>21387</v>
      </c>
      <c r="I1902" t="s">
        <v>21388</v>
      </c>
      <c r="J1902" t="s">
        <v>21389</v>
      </c>
      <c r="L1902" t="s">
        <v>4368</v>
      </c>
      <c r="M1902" t="s">
        <v>147</v>
      </c>
      <c r="N1902">
        <v>15317</v>
      </c>
      <c r="O1902" t="s">
        <v>70</v>
      </c>
      <c r="Q1902" t="s">
        <v>21390</v>
      </c>
      <c r="S1902" t="s">
        <v>72</v>
      </c>
      <c r="T1902" t="s">
        <v>1755</v>
      </c>
      <c r="U1902" t="s">
        <v>8950</v>
      </c>
      <c r="V1902" t="s">
        <v>1882</v>
      </c>
      <c r="W1902" t="s">
        <v>278</v>
      </c>
      <c r="X1902" t="s">
        <v>106</v>
      </c>
      <c r="Y1902" t="str">
        <f>"37-3011"</f>
        <v>37-3011</v>
      </c>
      <c r="Z1902" t="s">
        <v>94</v>
      </c>
      <c r="AA1902">
        <v>561730</v>
      </c>
      <c r="AB1902">
        <v>55</v>
      </c>
      <c r="AC1902">
        <v>55</v>
      </c>
      <c r="AD1902" t="s">
        <v>79</v>
      </c>
      <c r="AE1902" t="s">
        <v>80</v>
      </c>
      <c r="AF1902">
        <v>40</v>
      </c>
      <c r="AG1902" s="4">
        <v>0.29166666666666669</v>
      </c>
      <c r="AH1902" s="4">
        <v>0.64583333333333337</v>
      </c>
      <c r="AI1902" s="5">
        <v>13.77</v>
      </c>
      <c r="AJ1902">
        <v>20.66</v>
      </c>
      <c r="AL1902" t="s">
        <v>81</v>
      </c>
      <c r="AM1902" t="s">
        <v>82</v>
      </c>
      <c r="AO1902" t="s">
        <v>83</v>
      </c>
      <c r="AR1902" t="s">
        <v>82</v>
      </c>
      <c r="AT1902" t="s">
        <v>82</v>
      </c>
      <c r="AW1902" t="s">
        <v>82</v>
      </c>
      <c r="AY1902" t="s">
        <v>4368</v>
      </c>
      <c r="AZ1902" t="s">
        <v>885</v>
      </c>
      <c r="BA1902" t="s">
        <v>147</v>
      </c>
      <c r="BB1902">
        <v>15317</v>
      </c>
      <c r="BC1902" t="s">
        <v>79</v>
      </c>
      <c r="BH1902" t="s">
        <v>21389</v>
      </c>
      <c r="BJ1902">
        <v>251877073</v>
      </c>
    </row>
    <row r="1903" spans="1:62" x14ac:dyDescent="0.25">
      <c r="A1903" t="s">
        <v>21438</v>
      </c>
      <c r="B1903" s="2">
        <v>43495</v>
      </c>
      <c r="C1903" t="s">
        <v>63</v>
      </c>
      <c r="D1903" s="3">
        <v>43472.377797673609</v>
      </c>
      <c r="E1903" t="s">
        <v>64</v>
      </c>
      <c r="F1903" s="2">
        <v>43556</v>
      </c>
      <c r="G1903" s="2">
        <v>43769</v>
      </c>
      <c r="H1903" t="s">
        <v>21439</v>
      </c>
      <c r="J1903" t="s">
        <v>21440</v>
      </c>
      <c r="L1903" t="s">
        <v>10543</v>
      </c>
      <c r="M1903" t="s">
        <v>278</v>
      </c>
      <c r="N1903">
        <v>23502</v>
      </c>
      <c r="O1903" t="s">
        <v>70</v>
      </c>
      <c r="Q1903" t="s">
        <v>21441</v>
      </c>
      <c r="S1903" t="s">
        <v>72</v>
      </c>
      <c r="T1903" t="s">
        <v>13303</v>
      </c>
      <c r="U1903" t="s">
        <v>3891</v>
      </c>
      <c r="V1903" t="s">
        <v>1757</v>
      </c>
      <c r="W1903" t="s">
        <v>278</v>
      </c>
      <c r="X1903" t="s">
        <v>21442</v>
      </c>
      <c r="Y1903" t="str">
        <f>"41-9091"</f>
        <v>41-9091</v>
      </c>
      <c r="Z1903" t="s">
        <v>6361</v>
      </c>
      <c r="AA1903">
        <v>722330</v>
      </c>
      <c r="AB1903">
        <v>40</v>
      </c>
      <c r="AC1903">
        <v>40</v>
      </c>
      <c r="AD1903" t="s">
        <v>79</v>
      </c>
      <c r="AE1903" t="s">
        <v>80</v>
      </c>
      <c r="AF1903">
        <v>35</v>
      </c>
      <c r="AG1903" s="4">
        <v>0.52083333333333337</v>
      </c>
      <c r="AH1903" s="4">
        <v>0.85416666666666663</v>
      </c>
      <c r="AI1903" s="5">
        <v>11.01</v>
      </c>
      <c r="AL1903" t="s">
        <v>81</v>
      </c>
      <c r="AM1903" t="s">
        <v>82</v>
      </c>
      <c r="AO1903" t="s">
        <v>83</v>
      </c>
      <c r="AR1903" t="s">
        <v>82</v>
      </c>
      <c r="AT1903" t="s">
        <v>82</v>
      </c>
      <c r="AW1903" t="s">
        <v>82</v>
      </c>
      <c r="AY1903" t="s">
        <v>2760</v>
      </c>
      <c r="AZ1903" t="s">
        <v>2762</v>
      </c>
      <c r="BA1903" t="s">
        <v>278</v>
      </c>
      <c r="BB1903">
        <v>23502</v>
      </c>
      <c r="BC1903" t="s">
        <v>79</v>
      </c>
      <c r="BH1903" t="s">
        <v>21443</v>
      </c>
      <c r="BJ1903">
        <v>61702241</v>
      </c>
    </row>
    <row r="1904" spans="1:62" x14ac:dyDescent="0.25">
      <c r="A1904" t="s">
        <v>21510</v>
      </c>
      <c r="B1904" s="2">
        <v>43495</v>
      </c>
      <c r="C1904" t="s">
        <v>63</v>
      </c>
      <c r="D1904" s="3">
        <v>43472.377632442127</v>
      </c>
      <c r="E1904" t="s">
        <v>64</v>
      </c>
      <c r="F1904" s="2">
        <v>43556</v>
      </c>
      <c r="G1904" s="2">
        <v>43830</v>
      </c>
      <c r="H1904" t="s">
        <v>21511</v>
      </c>
      <c r="J1904" t="s">
        <v>21512</v>
      </c>
      <c r="L1904" t="s">
        <v>21143</v>
      </c>
      <c r="M1904" t="s">
        <v>147</v>
      </c>
      <c r="N1904">
        <v>19054</v>
      </c>
      <c r="O1904" t="s">
        <v>70</v>
      </c>
      <c r="Q1904" t="s">
        <v>21513</v>
      </c>
      <c r="S1904" t="s">
        <v>72</v>
      </c>
      <c r="T1904" t="s">
        <v>13303</v>
      </c>
      <c r="U1904" t="s">
        <v>18541</v>
      </c>
      <c r="V1904" t="s">
        <v>1757</v>
      </c>
      <c r="W1904" t="s">
        <v>278</v>
      </c>
      <c r="X1904" t="s">
        <v>21514</v>
      </c>
      <c r="Y1904" t="str">
        <f>"37-3011"</f>
        <v>37-3011</v>
      </c>
      <c r="Z1904" t="s">
        <v>94</v>
      </c>
      <c r="AA1904">
        <v>561730</v>
      </c>
      <c r="AB1904">
        <v>9</v>
      </c>
      <c r="AC1904">
        <v>9</v>
      </c>
      <c r="AD1904" t="s">
        <v>79</v>
      </c>
      <c r="AE1904" t="s">
        <v>80</v>
      </c>
      <c r="AF1904">
        <v>40</v>
      </c>
      <c r="AG1904" s="4">
        <v>0.33333333333333331</v>
      </c>
      <c r="AH1904" s="4">
        <v>0.6875</v>
      </c>
      <c r="AI1904" s="5">
        <v>15.35</v>
      </c>
      <c r="AJ1904">
        <v>23.03</v>
      </c>
      <c r="AL1904" t="s">
        <v>81</v>
      </c>
      <c r="AM1904" t="s">
        <v>82</v>
      </c>
      <c r="AO1904" t="s">
        <v>83</v>
      </c>
      <c r="AR1904" t="s">
        <v>82</v>
      </c>
      <c r="AT1904" t="s">
        <v>82</v>
      </c>
      <c r="AW1904" t="s">
        <v>72</v>
      </c>
      <c r="AX1904">
        <v>3</v>
      </c>
      <c r="AY1904" t="s">
        <v>12556</v>
      </c>
      <c r="AZ1904" t="s">
        <v>1521</v>
      </c>
      <c r="BA1904" t="s">
        <v>147</v>
      </c>
      <c r="BB1904">
        <v>19054</v>
      </c>
      <c r="BC1904" t="s">
        <v>79</v>
      </c>
      <c r="BH1904" t="s">
        <v>21515</v>
      </c>
      <c r="BJ1904">
        <v>202933051</v>
      </c>
    </row>
    <row r="1905" spans="1:62" x14ac:dyDescent="0.25">
      <c r="A1905" t="s">
        <v>21780</v>
      </c>
      <c r="B1905" s="2">
        <v>43495</v>
      </c>
      <c r="C1905" t="s">
        <v>63</v>
      </c>
      <c r="D1905" s="3">
        <v>43472.377918298611</v>
      </c>
      <c r="E1905" t="s">
        <v>64</v>
      </c>
      <c r="F1905" s="2">
        <v>43556</v>
      </c>
      <c r="G1905" s="2">
        <v>43830</v>
      </c>
      <c r="H1905" t="s">
        <v>21781</v>
      </c>
      <c r="I1905" t="s">
        <v>21782</v>
      </c>
      <c r="J1905" t="s">
        <v>21783</v>
      </c>
      <c r="L1905" t="s">
        <v>21784</v>
      </c>
      <c r="M1905" t="s">
        <v>147</v>
      </c>
      <c r="N1905">
        <v>19033</v>
      </c>
      <c r="O1905" t="s">
        <v>70</v>
      </c>
      <c r="Q1905" t="s">
        <v>21785</v>
      </c>
      <c r="S1905" t="s">
        <v>72</v>
      </c>
      <c r="T1905" t="s">
        <v>1755</v>
      </c>
      <c r="U1905" t="s">
        <v>18510</v>
      </c>
      <c r="V1905" t="s">
        <v>1882</v>
      </c>
      <c r="W1905" t="s">
        <v>278</v>
      </c>
      <c r="X1905" t="s">
        <v>106</v>
      </c>
      <c r="Y1905" t="str">
        <f>"37-3011"</f>
        <v>37-3011</v>
      </c>
      <c r="Z1905" t="s">
        <v>94</v>
      </c>
      <c r="AA1905">
        <v>561730</v>
      </c>
      <c r="AB1905">
        <v>8</v>
      </c>
      <c r="AC1905">
        <v>8</v>
      </c>
      <c r="AD1905" t="s">
        <v>79</v>
      </c>
      <c r="AE1905" t="s">
        <v>80</v>
      </c>
      <c r="AF1905">
        <v>40</v>
      </c>
      <c r="AG1905" s="4">
        <v>0.33333333333333331</v>
      </c>
      <c r="AH1905" s="4">
        <v>0.6875</v>
      </c>
      <c r="AI1905" s="5">
        <v>15.73</v>
      </c>
      <c r="AJ1905">
        <v>23.6</v>
      </c>
      <c r="AL1905" t="s">
        <v>81</v>
      </c>
      <c r="AM1905" t="s">
        <v>82</v>
      </c>
      <c r="AO1905" t="s">
        <v>83</v>
      </c>
      <c r="AP1905" t="s">
        <v>67</v>
      </c>
      <c r="AQ1905" t="s">
        <v>67</v>
      </c>
      <c r="AR1905" t="s">
        <v>82</v>
      </c>
      <c r="AT1905" t="s">
        <v>82</v>
      </c>
      <c r="AW1905" t="s">
        <v>82</v>
      </c>
      <c r="AY1905" t="s">
        <v>8780</v>
      </c>
      <c r="AZ1905" t="s">
        <v>1449</v>
      </c>
      <c r="BA1905" t="s">
        <v>147</v>
      </c>
      <c r="BB1905">
        <v>19022</v>
      </c>
      <c r="BC1905" t="s">
        <v>79</v>
      </c>
      <c r="BH1905" t="s">
        <v>21786</v>
      </c>
      <c r="BJ1905">
        <v>232239338</v>
      </c>
    </row>
    <row r="1906" spans="1:62" x14ac:dyDescent="0.25">
      <c r="A1906" t="s">
        <v>21787</v>
      </c>
      <c r="B1906" s="2">
        <v>43495</v>
      </c>
      <c r="C1906" t="s">
        <v>63</v>
      </c>
      <c r="D1906" s="3">
        <v>43472.377487743055</v>
      </c>
      <c r="E1906" t="s">
        <v>64</v>
      </c>
      <c r="F1906" s="2">
        <v>43556</v>
      </c>
      <c r="G1906" s="2">
        <v>43793</v>
      </c>
      <c r="H1906" t="s">
        <v>21788</v>
      </c>
      <c r="J1906" t="s">
        <v>21789</v>
      </c>
      <c r="L1906" t="s">
        <v>4657</v>
      </c>
      <c r="M1906" t="s">
        <v>1612</v>
      </c>
      <c r="N1906">
        <v>83001</v>
      </c>
      <c r="O1906" t="s">
        <v>70</v>
      </c>
      <c r="Q1906" t="s">
        <v>21790</v>
      </c>
      <c r="R1906">
        <v>6</v>
      </c>
      <c r="S1906" t="s">
        <v>72</v>
      </c>
      <c r="T1906" t="s">
        <v>13303</v>
      </c>
      <c r="U1906" t="s">
        <v>3891</v>
      </c>
      <c r="V1906" t="s">
        <v>1757</v>
      </c>
      <c r="W1906" t="s">
        <v>278</v>
      </c>
      <c r="X1906" t="s">
        <v>17637</v>
      </c>
      <c r="Y1906" t="str">
        <f>"37-3011"</f>
        <v>37-3011</v>
      </c>
      <c r="Z1906" t="s">
        <v>94</v>
      </c>
      <c r="AA1906">
        <v>713910</v>
      </c>
      <c r="AB1906">
        <v>33</v>
      </c>
      <c r="AC1906">
        <v>33</v>
      </c>
      <c r="AD1906" t="s">
        <v>79</v>
      </c>
      <c r="AE1906" t="s">
        <v>80</v>
      </c>
      <c r="AF1906">
        <v>40</v>
      </c>
      <c r="AG1906" s="4">
        <v>0.25</v>
      </c>
      <c r="AH1906" s="4">
        <v>0.60416666666666663</v>
      </c>
      <c r="AI1906" s="5">
        <v>16.36</v>
      </c>
      <c r="AJ1906">
        <v>24.54</v>
      </c>
      <c r="AL1906" t="s">
        <v>81</v>
      </c>
      <c r="AM1906" t="s">
        <v>82</v>
      </c>
      <c r="AO1906" t="s">
        <v>83</v>
      </c>
      <c r="AR1906" t="s">
        <v>82</v>
      </c>
      <c r="AT1906" t="s">
        <v>82</v>
      </c>
      <c r="AW1906" t="s">
        <v>82</v>
      </c>
      <c r="AY1906" t="s">
        <v>1588</v>
      </c>
      <c r="AZ1906" t="s">
        <v>1760</v>
      </c>
      <c r="BA1906" t="s">
        <v>1612</v>
      </c>
      <c r="BB1906">
        <v>83001</v>
      </c>
      <c r="BC1906" t="s">
        <v>79</v>
      </c>
      <c r="BH1906" t="s">
        <v>21791</v>
      </c>
      <c r="BJ1906">
        <v>462122461</v>
      </c>
    </row>
    <row r="1907" spans="1:62" x14ac:dyDescent="0.25">
      <c r="A1907" t="s">
        <v>21991</v>
      </c>
      <c r="B1907" s="2">
        <v>43495</v>
      </c>
      <c r="C1907" t="s">
        <v>63</v>
      </c>
      <c r="D1907" s="3">
        <v>43472.377862905094</v>
      </c>
      <c r="E1907" t="s">
        <v>64</v>
      </c>
      <c r="F1907" s="2">
        <v>43556</v>
      </c>
      <c r="G1907" s="2">
        <v>43819</v>
      </c>
      <c r="H1907" t="s">
        <v>21992</v>
      </c>
      <c r="I1907" t="s">
        <v>67</v>
      </c>
      <c r="J1907" t="s">
        <v>21993</v>
      </c>
      <c r="K1907" t="s">
        <v>21994</v>
      </c>
      <c r="L1907" t="s">
        <v>21995</v>
      </c>
      <c r="M1907" t="s">
        <v>232</v>
      </c>
      <c r="N1907">
        <v>11940</v>
      </c>
      <c r="O1907" t="s">
        <v>70</v>
      </c>
      <c r="P1907" t="s">
        <v>67</v>
      </c>
      <c r="Q1907" t="s">
        <v>21996</v>
      </c>
      <c r="S1907" t="s">
        <v>72</v>
      </c>
      <c r="T1907" t="s">
        <v>3529</v>
      </c>
      <c r="U1907" t="s">
        <v>3530</v>
      </c>
      <c r="V1907" t="s">
        <v>3531</v>
      </c>
      <c r="W1907" t="s">
        <v>232</v>
      </c>
      <c r="X1907" t="s">
        <v>93</v>
      </c>
      <c r="Y1907" t="str">
        <f>"37-3011"</f>
        <v>37-3011</v>
      </c>
      <c r="Z1907" t="s">
        <v>94</v>
      </c>
      <c r="AA1907">
        <v>561730</v>
      </c>
      <c r="AB1907">
        <v>28</v>
      </c>
      <c r="AC1907">
        <v>28</v>
      </c>
      <c r="AD1907" t="s">
        <v>79</v>
      </c>
      <c r="AE1907" t="s">
        <v>80</v>
      </c>
      <c r="AF1907">
        <v>40</v>
      </c>
      <c r="AG1907" s="4">
        <v>0.33333333333333331</v>
      </c>
      <c r="AH1907" s="4">
        <v>0.66666666666666663</v>
      </c>
      <c r="AI1907" s="5">
        <v>16.350000000000001</v>
      </c>
      <c r="AJ1907">
        <v>24.53</v>
      </c>
      <c r="AK1907">
        <v>24.53</v>
      </c>
      <c r="AL1907" t="s">
        <v>81</v>
      </c>
      <c r="AM1907" t="s">
        <v>82</v>
      </c>
      <c r="AO1907" t="s">
        <v>83</v>
      </c>
      <c r="AP1907" t="s">
        <v>67</v>
      </c>
      <c r="AQ1907" t="s">
        <v>662</v>
      </c>
      <c r="AR1907" t="s">
        <v>82</v>
      </c>
      <c r="AT1907" t="s">
        <v>82</v>
      </c>
      <c r="AW1907" t="s">
        <v>72</v>
      </c>
      <c r="AX1907">
        <v>1</v>
      </c>
      <c r="AY1907" t="s">
        <v>21995</v>
      </c>
      <c r="AZ1907" t="s">
        <v>6542</v>
      </c>
      <c r="BA1907" t="s">
        <v>232</v>
      </c>
      <c r="BB1907">
        <v>11940</v>
      </c>
      <c r="BC1907" t="s">
        <v>79</v>
      </c>
      <c r="BH1907" t="s">
        <v>21994</v>
      </c>
      <c r="BI1907" t="s">
        <v>67</v>
      </c>
      <c r="BJ1907">
        <v>113456127</v>
      </c>
    </row>
    <row r="1908" spans="1:62" x14ac:dyDescent="0.25">
      <c r="A1908" t="s">
        <v>22344</v>
      </c>
      <c r="B1908" s="2">
        <v>43495</v>
      </c>
      <c r="C1908" t="s">
        <v>63</v>
      </c>
      <c r="D1908" s="3">
        <v>43472.378780590276</v>
      </c>
      <c r="E1908" t="s">
        <v>117</v>
      </c>
      <c r="H1908" t="s">
        <v>22345</v>
      </c>
      <c r="J1908" t="s">
        <v>22346</v>
      </c>
      <c r="L1908" t="s">
        <v>138</v>
      </c>
      <c r="M1908" t="s">
        <v>136</v>
      </c>
      <c r="N1908">
        <v>20723</v>
      </c>
      <c r="O1908" t="s">
        <v>70</v>
      </c>
      <c r="Q1908" t="s">
        <v>22347</v>
      </c>
      <c r="S1908" t="s">
        <v>72</v>
      </c>
      <c r="T1908" t="s">
        <v>13303</v>
      </c>
      <c r="U1908" t="s">
        <v>3891</v>
      </c>
      <c r="V1908" t="s">
        <v>1757</v>
      </c>
      <c r="W1908" t="s">
        <v>278</v>
      </c>
      <c r="X1908" t="s">
        <v>1197</v>
      </c>
      <c r="Y1908" t="str">
        <f>"47-2061"</f>
        <v>47-2061</v>
      </c>
      <c r="Z1908" t="s">
        <v>326</v>
      </c>
      <c r="AA1908">
        <v>238110</v>
      </c>
      <c r="AB1908">
        <v>15</v>
      </c>
      <c r="AD1908" t="s">
        <v>79</v>
      </c>
      <c r="AE1908" t="s">
        <v>80</v>
      </c>
      <c r="AF1908">
        <v>40</v>
      </c>
      <c r="AG1908" s="4">
        <v>0.29166666666666669</v>
      </c>
      <c r="AH1908" s="4">
        <v>0.64583333333333337</v>
      </c>
      <c r="AI1908" s="5">
        <v>17.440000000000001</v>
      </c>
      <c r="AJ1908">
        <v>26.16</v>
      </c>
      <c r="AL1908" t="s">
        <v>81</v>
      </c>
      <c r="AM1908" t="s">
        <v>82</v>
      </c>
      <c r="AO1908" t="s">
        <v>83</v>
      </c>
      <c r="AR1908" t="s">
        <v>82</v>
      </c>
      <c r="AT1908" t="s">
        <v>82</v>
      </c>
      <c r="AW1908" t="s">
        <v>72</v>
      </c>
      <c r="AX1908">
        <v>6</v>
      </c>
      <c r="AY1908" t="s">
        <v>138</v>
      </c>
      <c r="AZ1908" t="s">
        <v>3775</v>
      </c>
      <c r="BA1908" t="s">
        <v>136</v>
      </c>
      <c r="BB1908">
        <v>20723</v>
      </c>
      <c r="BC1908" t="s">
        <v>79</v>
      </c>
      <c r="BH1908" t="s">
        <v>22346</v>
      </c>
      <c r="BJ1908">
        <v>521092074</v>
      </c>
    </row>
    <row r="1909" spans="1:62" x14ac:dyDescent="0.25">
      <c r="A1909" t="s">
        <v>22428</v>
      </c>
      <c r="B1909" s="2">
        <v>43495</v>
      </c>
      <c r="C1909" t="s">
        <v>63</v>
      </c>
      <c r="D1909" s="3">
        <v>43472.377591875003</v>
      </c>
      <c r="E1909" t="s">
        <v>64</v>
      </c>
      <c r="F1909" s="2">
        <v>43556</v>
      </c>
      <c r="G1909" s="2">
        <v>43762</v>
      </c>
      <c r="H1909" t="s">
        <v>22292</v>
      </c>
      <c r="I1909" t="s">
        <v>22293</v>
      </c>
      <c r="J1909" t="s">
        <v>22294</v>
      </c>
      <c r="K1909" t="s">
        <v>22295</v>
      </c>
      <c r="L1909" t="s">
        <v>4064</v>
      </c>
      <c r="M1909" t="s">
        <v>207</v>
      </c>
      <c r="N1909">
        <v>2601</v>
      </c>
      <c r="O1909" t="s">
        <v>70</v>
      </c>
      <c r="Q1909" t="s">
        <v>22296</v>
      </c>
      <c r="S1909" t="s">
        <v>72</v>
      </c>
      <c r="T1909" t="s">
        <v>13303</v>
      </c>
      <c r="U1909" t="s">
        <v>5811</v>
      </c>
      <c r="V1909" t="s">
        <v>16460</v>
      </c>
      <c r="W1909" t="s">
        <v>278</v>
      </c>
      <c r="X1909" t="s">
        <v>21602</v>
      </c>
      <c r="Y1909" t="str">
        <f>"37-2012"</f>
        <v>37-2012</v>
      </c>
      <c r="Z1909" t="s">
        <v>373</v>
      </c>
      <c r="AA1909">
        <v>721110</v>
      </c>
      <c r="AB1909">
        <v>30</v>
      </c>
      <c r="AC1909">
        <v>30</v>
      </c>
      <c r="AD1909" t="s">
        <v>79</v>
      </c>
      <c r="AE1909" t="s">
        <v>95</v>
      </c>
      <c r="AF1909">
        <v>35</v>
      </c>
      <c r="AG1909" s="4">
        <v>0.35416666666666669</v>
      </c>
      <c r="AH1909" s="4">
        <v>0.70833333333333337</v>
      </c>
      <c r="AI1909" s="5">
        <v>14.9</v>
      </c>
      <c r="AJ1909">
        <v>22.35</v>
      </c>
      <c r="AL1909" t="s">
        <v>81</v>
      </c>
      <c r="AM1909" t="s">
        <v>82</v>
      </c>
      <c r="AO1909" t="s">
        <v>83</v>
      </c>
      <c r="AP1909" t="s">
        <v>67</v>
      </c>
      <c r="AQ1909" t="s">
        <v>67</v>
      </c>
      <c r="AR1909" t="s">
        <v>82</v>
      </c>
      <c r="AT1909" t="s">
        <v>82</v>
      </c>
      <c r="AW1909" t="s">
        <v>82</v>
      </c>
      <c r="AY1909" t="s">
        <v>4064</v>
      </c>
      <c r="AZ1909" t="s">
        <v>4065</v>
      </c>
      <c r="BA1909" t="s">
        <v>207</v>
      </c>
      <c r="BB1909">
        <v>2601</v>
      </c>
      <c r="BC1909" t="s">
        <v>79</v>
      </c>
      <c r="BH1909" t="s">
        <v>22294</v>
      </c>
      <c r="BJ1909">
        <v>43457109</v>
      </c>
    </row>
    <row r="1910" spans="1:62" x14ac:dyDescent="0.25">
      <c r="A1910" t="s">
        <v>22670</v>
      </c>
      <c r="B1910" s="2">
        <v>43495</v>
      </c>
      <c r="C1910" t="s">
        <v>63</v>
      </c>
      <c r="D1910" s="3">
        <v>43472.377606365742</v>
      </c>
      <c r="E1910" t="s">
        <v>64</v>
      </c>
      <c r="F1910" s="2">
        <v>43556</v>
      </c>
      <c r="G1910" s="2">
        <v>43742</v>
      </c>
      <c r="H1910" t="s">
        <v>22671</v>
      </c>
      <c r="J1910" t="s">
        <v>22672</v>
      </c>
      <c r="L1910" t="s">
        <v>3291</v>
      </c>
      <c r="M1910" t="s">
        <v>105</v>
      </c>
      <c r="N1910">
        <v>77040</v>
      </c>
      <c r="O1910" t="s">
        <v>70</v>
      </c>
      <c r="Q1910" t="s">
        <v>22673</v>
      </c>
      <c r="S1910" t="s">
        <v>72</v>
      </c>
      <c r="T1910" t="s">
        <v>13303</v>
      </c>
      <c r="U1910" t="s">
        <v>3891</v>
      </c>
      <c r="V1910" t="s">
        <v>1757</v>
      </c>
      <c r="W1910" t="s">
        <v>278</v>
      </c>
      <c r="X1910" t="s">
        <v>106</v>
      </c>
      <c r="Y1910" t="str">
        <f>"37-3011"</f>
        <v>37-3011</v>
      </c>
      <c r="Z1910" t="s">
        <v>94</v>
      </c>
      <c r="AA1910">
        <v>561730</v>
      </c>
      <c r="AB1910">
        <v>30</v>
      </c>
      <c r="AC1910">
        <v>30</v>
      </c>
      <c r="AD1910" t="s">
        <v>79</v>
      </c>
      <c r="AE1910" t="s">
        <v>95</v>
      </c>
      <c r="AF1910">
        <v>40</v>
      </c>
      <c r="AG1910" s="4">
        <v>0.25</v>
      </c>
      <c r="AH1910" s="4">
        <v>0.625</v>
      </c>
      <c r="AI1910" s="5">
        <v>13.44</v>
      </c>
      <c r="AJ1910">
        <v>20.16</v>
      </c>
      <c r="AL1910" t="s">
        <v>81</v>
      </c>
      <c r="AM1910" t="s">
        <v>82</v>
      </c>
      <c r="AO1910" t="s">
        <v>83</v>
      </c>
      <c r="AP1910" t="s">
        <v>67</v>
      </c>
      <c r="AQ1910" t="s">
        <v>67</v>
      </c>
      <c r="AR1910" t="s">
        <v>82</v>
      </c>
      <c r="AT1910" t="s">
        <v>82</v>
      </c>
      <c r="AW1910" t="s">
        <v>82</v>
      </c>
      <c r="AY1910" t="s">
        <v>3291</v>
      </c>
      <c r="AZ1910" t="s">
        <v>3292</v>
      </c>
      <c r="BA1910" t="s">
        <v>105</v>
      </c>
      <c r="BB1910">
        <v>77040</v>
      </c>
      <c r="BC1910" t="s">
        <v>79</v>
      </c>
      <c r="BH1910" t="s">
        <v>22672</v>
      </c>
      <c r="BJ1910">
        <v>760584036</v>
      </c>
    </row>
    <row r="1911" spans="1:62" x14ac:dyDescent="0.25">
      <c r="A1911" t="s">
        <v>22989</v>
      </c>
      <c r="B1911" s="2">
        <v>43495</v>
      </c>
      <c r="C1911" t="s">
        <v>63</v>
      </c>
      <c r="D1911" s="3">
        <v>43472.37780991898</v>
      </c>
      <c r="E1911" t="s">
        <v>64</v>
      </c>
      <c r="F1911" s="2">
        <v>43556</v>
      </c>
      <c r="G1911" s="2">
        <v>43830</v>
      </c>
      <c r="H1911" t="s">
        <v>22990</v>
      </c>
      <c r="J1911" t="s">
        <v>22991</v>
      </c>
      <c r="L1911" t="s">
        <v>1471</v>
      </c>
      <c r="M1911" t="s">
        <v>1362</v>
      </c>
      <c r="N1911">
        <v>6776</v>
      </c>
      <c r="O1911" t="s">
        <v>70</v>
      </c>
      <c r="Q1911" t="s">
        <v>22992</v>
      </c>
      <c r="S1911" t="s">
        <v>72</v>
      </c>
      <c r="T1911" t="s">
        <v>13303</v>
      </c>
      <c r="U1911" t="s">
        <v>18510</v>
      </c>
      <c r="V1911" t="s">
        <v>1757</v>
      </c>
      <c r="W1911" t="s">
        <v>278</v>
      </c>
      <c r="X1911" t="s">
        <v>705</v>
      </c>
      <c r="Y1911" t="str">
        <f>"37-3011"</f>
        <v>37-3011</v>
      </c>
      <c r="Z1911" t="s">
        <v>94</v>
      </c>
      <c r="AA1911">
        <v>561730</v>
      </c>
      <c r="AB1911">
        <v>17</v>
      </c>
      <c r="AC1911">
        <v>17</v>
      </c>
      <c r="AD1911" t="s">
        <v>79</v>
      </c>
      <c r="AE1911" t="s">
        <v>80</v>
      </c>
      <c r="AF1911">
        <v>40</v>
      </c>
      <c r="AG1911" s="4">
        <v>0.3125</v>
      </c>
      <c r="AH1911" s="4">
        <v>0.66666666666666663</v>
      </c>
      <c r="AI1911" s="5">
        <v>18.63</v>
      </c>
      <c r="AJ1911">
        <v>27.95</v>
      </c>
      <c r="AL1911" t="s">
        <v>81</v>
      </c>
      <c r="AM1911" t="s">
        <v>82</v>
      </c>
      <c r="AO1911" t="s">
        <v>83</v>
      </c>
      <c r="AR1911" t="s">
        <v>82</v>
      </c>
      <c r="AT1911" t="s">
        <v>82</v>
      </c>
      <c r="AW1911" t="s">
        <v>72</v>
      </c>
      <c r="AX1911">
        <v>3</v>
      </c>
      <c r="AY1911" t="s">
        <v>1471</v>
      </c>
      <c r="AZ1911" t="s">
        <v>21092</v>
      </c>
      <c r="BA1911" t="s">
        <v>1362</v>
      </c>
      <c r="BB1911">
        <v>6776</v>
      </c>
      <c r="BC1911" t="s">
        <v>79</v>
      </c>
      <c r="BH1911" t="s">
        <v>22991</v>
      </c>
      <c r="BJ1911">
        <v>61507998</v>
      </c>
    </row>
    <row r="1912" spans="1:62" x14ac:dyDescent="0.25">
      <c r="A1912" t="s">
        <v>23025</v>
      </c>
      <c r="B1912" s="2">
        <v>43495</v>
      </c>
      <c r="C1912" t="s">
        <v>63</v>
      </c>
      <c r="D1912" s="3">
        <v>43472.377294004633</v>
      </c>
      <c r="E1912" t="s">
        <v>282</v>
      </c>
      <c r="F1912" s="2">
        <v>43556</v>
      </c>
      <c r="G1912" s="2">
        <v>43832</v>
      </c>
      <c r="H1912" t="s">
        <v>22652</v>
      </c>
      <c r="J1912" t="s">
        <v>22653</v>
      </c>
      <c r="L1912" t="s">
        <v>21798</v>
      </c>
      <c r="M1912" t="s">
        <v>1246</v>
      </c>
      <c r="N1912">
        <v>65616</v>
      </c>
      <c r="O1912" t="s">
        <v>70</v>
      </c>
      <c r="Q1912" t="s">
        <v>22654</v>
      </c>
      <c r="S1912" t="s">
        <v>72</v>
      </c>
      <c r="T1912" t="s">
        <v>22655</v>
      </c>
      <c r="U1912" t="s">
        <v>22656</v>
      </c>
      <c r="V1912" t="s">
        <v>22657</v>
      </c>
      <c r="W1912" t="s">
        <v>1246</v>
      </c>
      <c r="X1912" t="s">
        <v>3696</v>
      </c>
      <c r="Y1912" t="str">
        <f>"51-6011"</f>
        <v>51-6011</v>
      </c>
      <c r="Z1912" t="s">
        <v>367</v>
      </c>
      <c r="AA1912">
        <v>722211</v>
      </c>
      <c r="AB1912">
        <v>3</v>
      </c>
      <c r="AC1912">
        <v>2</v>
      </c>
      <c r="AD1912" t="s">
        <v>79</v>
      </c>
      <c r="AE1912" t="s">
        <v>95</v>
      </c>
      <c r="AF1912">
        <v>40</v>
      </c>
      <c r="AG1912" s="4">
        <v>0.29166666666666669</v>
      </c>
      <c r="AH1912" s="4">
        <v>0.625</v>
      </c>
      <c r="AI1912" s="5">
        <v>10.14</v>
      </c>
      <c r="AJ1912">
        <v>15.21</v>
      </c>
      <c r="AL1912" t="s">
        <v>81</v>
      </c>
      <c r="AM1912" t="s">
        <v>82</v>
      </c>
      <c r="AO1912" t="s">
        <v>83</v>
      </c>
      <c r="AR1912" t="s">
        <v>82</v>
      </c>
      <c r="AT1912" t="s">
        <v>82</v>
      </c>
      <c r="AW1912" t="s">
        <v>82</v>
      </c>
      <c r="AY1912" t="s">
        <v>6080</v>
      </c>
      <c r="AZ1912" t="s">
        <v>6081</v>
      </c>
      <c r="BA1912" t="s">
        <v>1246</v>
      </c>
      <c r="BB1912">
        <v>65616</v>
      </c>
      <c r="BC1912" t="s">
        <v>87</v>
      </c>
      <c r="BH1912" t="s">
        <v>22659</v>
      </c>
      <c r="BJ1912">
        <v>431552109</v>
      </c>
    </row>
    <row r="1913" spans="1:62" x14ac:dyDescent="0.25">
      <c r="A1913" t="s">
        <v>23038</v>
      </c>
      <c r="B1913" s="2">
        <v>43495</v>
      </c>
      <c r="C1913" t="s">
        <v>63</v>
      </c>
      <c r="D1913" s="3">
        <v>43472.377734895832</v>
      </c>
      <c r="E1913" t="s">
        <v>64</v>
      </c>
      <c r="F1913" s="2">
        <v>43556</v>
      </c>
      <c r="G1913" s="2">
        <v>43784</v>
      </c>
      <c r="H1913" t="s">
        <v>5415</v>
      </c>
      <c r="I1913" t="s">
        <v>67</v>
      </c>
      <c r="J1913" t="s">
        <v>5416</v>
      </c>
      <c r="K1913" t="s">
        <v>67</v>
      </c>
      <c r="L1913" t="s">
        <v>4124</v>
      </c>
      <c r="M1913" t="s">
        <v>745</v>
      </c>
      <c r="N1913">
        <v>66214</v>
      </c>
      <c r="O1913" t="s">
        <v>70</v>
      </c>
      <c r="P1913" t="s">
        <v>67</v>
      </c>
      <c r="Q1913" t="s">
        <v>5417</v>
      </c>
      <c r="R1913">
        <v>232</v>
      </c>
      <c r="S1913" t="s">
        <v>72</v>
      </c>
      <c r="T1913" t="s">
        <v>651</v>
      </c>
      <c r="U1913" t="s">
        <v>652</v>
      </c>
      <c r="V1913" t="s">
        <v>653</v>
      </c>
      <c r="W1913" t="s">
        <v>207</v>
      </c>
      <c r="X1913" t="s">
        <v>5418</v>
      </c>
      <c r="Y1913" t="str">
        <f>"39-9032"</f>
        <v>39-9032</v>
      </c>
      <c r="Z1913" t="s">
        <v>5419</v>
      </c>
      <c r="AA1913">
        <v>61162</v>
      </c>
      <c r="AB1913">
        <v>19</v>
      </c>
      <c r="AC1913">
        <v>19</v>
      </c>
      <c r="AD1913" t="s">
        <v>79</v>
      </c>
      <c r="AE1913" t="s">
        <v>80</v>
      </c>
      <c r="AF1913">
        <v>35</v>
      </c>
      <c r="AG1913" s="4">
        <v>0.58333333333333337</v>
      </c>
      <c r="AH1913" s="4">
        <v>0.875</v>
      </c>
      <c r="AI1913" s="5">
        <v>18.010000000000002</v>
      </c>
      <c r="AL1913" t="s">
        <v>81</v>
      </c>
      <c r="AM1913" t="s">
        <v>82</v>
      </c>
      <c r="AO1913" t="s">
        <v>5127</v>
      </c>
      <c r="AP1913" t="s">
        <v>67</v>
      </c>
      <c r="AQ1913" t="s">
        <v>5420</v>
      </c>
      <c r="AR1913" t="s">
        <v>82</v>
      </c>
      <c r="AT1913" t="s">
        <v>82</v>
      </c>
      <c r="AW1913" t="s">
        <v>82</v>
      </c>
      <c r="AY1913" t="s">
        <v>2428</v>
      </c>
      <c r="AZ1913" t="s">
        <v>2428</v>
      </c>
      <c r="BA1913" t="s">
        <v>323</v>
      </c>
      <c r="BB1913">
        <v>95815</v>
      </c>
      <c r="BC1913" t="s">
        <v>79</v>
      </c>
      <c r="BH1913" t="s">
        <v>5421</v>
      </c>
      <c r="BI1913" t="s">
        <v>5422</v>
      </c>
      <c r="BJ1913">
        <v>742852234</v>
      </c>
    </row>
    <row r="1914" spans="1:62" x14ac:dyDescent="0.25">
      <c r="A1914" t="s">
        <v>23142</v>
      </c>
      <c r="B1914" s="2">
        <v>43495</v>
      </c>
      <c r="C1914" t="s">
        <v>63</v>
      </c>
      <c r="D1914" s="3">
        <v>43472.37761945602</v>
      </c>
      <c r="E1914" t="s">
        <v>64</v>
      </c>
      <c r="F1914" s="2">
        <v>43556</v>
      </c>
      <c r="G1914" s="2">
        <v>43799</v>
      </c>
      <c r="H1914" t="s">
        <v>23143</v>
      </c>
      <c r="J1914" t="s">
        <v>23144</v>
      </c>
      <c r="L1914" t="s">
        <v>21284</v>
      </c>
      <c r="M1914" t="s">
        <v>147</v>
      </c>
      <c r="N1914">
        <v>15057</v>
      </c>
      <c r="O1914" t="s">
        <v>70</v>
      </c>
      <c r="Q1914" t="s">
        <v>23145</v>
      </c>
      <c r="S1914" t="s">
        <v>72</v>
      </c>
      <c r="T1914" t="s">
        <v>13303</v>
      </c>
      <c r="U1914" t="s">
        <v>16469</v>
      </c>
      <c r="V1914" t="s">
        <v>1757</v>
      </c>
      <c r="W1914" t="s">
        <v>278</v>
      </c>
      <c r="X1914" t="s">
        <v>15492</v>
      </c>
      <c r="Y1914" t="str">
        <f>"37-3011"</f>
        <v>37-3011</v>
      </c>
      <c r="Z1914" t="s">
        <v>94</v>
      </c>
      <c r="AA1914">
        <v>561730</v>
      </c>
      <c r="AB1914">
        <v>6</v>
      </c>
      <c r="AC1914">
        <v>6</v>
      </c>
      <c r="AD1914" t="s">
        <v>79</v>
      </c>
      <c r="AE1914" t="s">
        <v>80</v>
      </c>
      <c r="AF1914">
        <v>40</v>
      </c>
      <c r="AG1914" s="4">
        <v>0.3125</v>
      </c>
      <c r="AH1914" s="4">
        <v>0.66666666666666663</v>
      </c>
      <c r="AI1914" s="5">
        <v>13.77</v>
      </c>
      <c r="AJ1914">
        <v>20.66</v>
      </c>
      <c r="AL1914" t="s">
        <v>81</v>
      </c>
      <c r="AM1914" t="s">
        <v>82</v>
      </c>
      <c r="AO1914" t="s">
        <v>83</v>
      </c>
      <c r="AR1914" t="s">
        <v>82</v>
      </c>
      <c r="AT1914" t="s">
        <v>82</v>
      </c>
      <c r="AW1914" t="s">
        <v>72</v>
      </c>
      <c r="AX1914">
        <v>3</v>
      </c>
      <c r="AY1914" t="s">
        <v>21284</v>
      </c>
      <c r="AZ1914" t="s">
        <v>885</v>
      </c>
      <c r="BA1914" t="s">
        <v>147</v>
      </c>
      <c r="BB1914">
        <v>15057</v>
      </c>
      <c r="BC1914" t="s">
        <v>79</v>
      </c>
      <c r="BH1914" t="s">
        <v>23144</v>
      </c>
      <c r="BJ1914">
        <v>251863276</v>
      </c>
    </row>
    <row r="1915" spans="1:62" x14ac:dyDescent="0.25">
      <c r="A1915" t="s">
        <v>23191</v>
      </c>
      <c r="B1915" s="2">
        <v>43495</v>
      </c>
      <c r="C1915" t="s">
        <v>63</v>
      </c>
      <c r="D1915" s="3">
        <v>43472.37791949074</v>
      </c>
      <c r="E1915" t="s">
        <v>64</v>
      </c>
      <c r="F1915" s="2">
        <v>43556</v>
      </c>
      <c r="G1915" s="2">
        <v>43766</v>
      </c>
      <c r="H1915" t="s">
        <v>23192</v>
      </c>
      <c r="J1915" t="s">
        <v>22815</v>
      </c>
      <c r="L1915" t="s">
        <v>1335</v>
      </c>
      <c r="M1915" t="s">
        <v>105</v>
      </c>
      <c r="N1915">
        <v>77040</v>
      </c>
      <c r="O1915" t="s">
        <v>70</v>
      </c>
      <c r="Q1915" t="s">
        <v>22673</v>
      </c>
      <c r="S1915" t="s">
        <v>72</v>
      </c>
      <c r="T1915" t="s">
        <v>13303</v>
      </c>
      <c r="U1915" t="s">
        <v>3646</v>
      </c>
      <c r="V1915" t="s">
        <v>1757</v>
      </c>
      <c r="W1915" t="s">
        <v>278</v>
      </c>
      <c r="X1915" t="s">
        <v>106</v>
      </c>
      <c r="Y1915" t="str">
        <f>"37-3011"</f>
        <v>37-3011</v>
      </c>
      <c r="Z1915" t="s">
        <v>94</v>
      </c>
      <c r="AA1915">
        <v>561730</v>
      </c>
      <c r="AB1915">
        <v>10</v>
      </c>
      <c r="AC1915">
        <v>10</v>
      </c>
      <c r="AD1915" t="s">
        <v>79</v>
      </c>
      <c r="AE1915" t="s">
        <v>95</v>
      </c>
      <c r="AF1915">
        <v>40</v>
      </c>
      <c r="AG1915" s="4">
        <v>0.25</v>
      </c>
      <c r="AH1915" s="4">
        <v>0.625</v>
      </c>
      <c r="AI1915" s="5">
        <v>13.94</v>
      </c>
      <c r="AJ1915">
        <v>20.91</v>
      </c>
      <c r="AL1915" t="s">
        <v>81</v>
      </c>
      <c r="AM1915" t="s">
        <v>82</v>
      </c>
      <c r="AO1915" t="s">
        <v>83</v>
      </c>
      <c r="AP1915" t="s">
        <v>67</v>
      </c>
      <c r="AQ1915" t="s">
        <v>67</v>
      </c>
      <c r="AR1915" t="s">
        <v>82</v>
      </c>
      <c r="AT1915" t="s">
        <v>82</v>
      </c>
      <c r="AW1915" t="s">
        <v>82</v>
      </c>
      <c r="AY1915" t="s">
        <v>1225</v>
      </c>
      <c r="AZ1915" t="s">
        <v>1594</v>
      </c>
      <c r="BA1915" t="s">
        <v>105</v>
      </c>
      <c r="BB1915">
        <v>75252</v>
      </c>
      <c r="BC1915" t="s">
        <v>79</v>
      </c>
      <c r="BH1915" t="s">
        <v>23193</v>
      </c>
      <c r="BJ1915">
        <v>760584036</v>
      </c>
    </row>
    <row r="1916" spans="1:62" x14ac:dyDescent="0.25">
      <c r="A1916" t="s">
        <v>23312</v>
      </c>
      <c r="B1916" s="2">
        <v>43495</v>
      </c>
      <c r="C1916" t="s">
        <v>63</v>
      </c>
      <c r="D1916" s="3">
        <v>43472.377821180555</v>
      </c>
      <c r="E1916" t="s">
        <v>64</v>
      </c>
      <c r="F1916" s="2">
        <v>43556</v>
      </c>
      <c r="G1916" s="2">
        <v>43769</v>
      </c>
      <c r="H1916" t="s">
        <v>13282</v>
      </c>
      <c r="I1916" t="s">
        <v>67</v>
      </c>
      <c r="J1916" t="s">
        <v>13283</v>
      </c>
      <c r="K1916" t="s">
        <v>13284</v>
      </c>
      <c r="L1916" t="s">
        <v>9813</v>
      </c>
      <c r="M1916" t="s">
        <v>232</v>
      </c>
      <c r="N1916">
        <v>11954</v>
      </c>
      <c r="O1916" t="s">
        <v>70</v>
      </c>
      <c r="P1916" t="s">
        <v>67</v>
      </c>
      <c r="Q1916" t="s">
        <v>13285</v>
      </c>
      <c r="S1916" t="s">
        <v>72</v>
      </c>
      <c r="T1916" t="s">
        <v>3529</v>
      </c>
      <c r="U1916" t="s">
        <v>3530</v>
      </c>
      <c r="V1916" t="s">
        <v>3531</v>
      </c>
      <c r="W1916" t="s">
        <v>232</v>
      </c>
      <c r="X1916" t="s">
        <v>11429</v>
      </c>
      <c r="Y1916" t="str">
        <f>"35-3022"</f>
        <v>35-3022</v>
      </c>
      <c r="Z1916" t="s">
        <v>280</v>
      </c>
      <c r="AA1916">
        <v>424460</v>
      </c>
      <c r="AB1916">
        <v>9</v>
      </c>
      <c r="AC1916">
        <v>9</v>
      </c>
      <c r="AD1916" t="s">
        <v>79</v>
      </c>
      <c r="AE1916" t="s">
        <v>80</v>
      </c>
      <c r="AF1916">
        <v>40</v>
      </c>
      <c r="AG1916" s="4">
        <v>0.29166666666666669</v>
      </c>
      <c r="AH1916" s="4">
        <v>0.91666666666666663</v>
      </c>
      <c r="AI1916" s="6">
        <v>15</v>
      </c>
      <c r="AJ1916">
        <v>22.5</v>
      </c>
      <c r="AK1916">
        <v>22.5</v>
      </c>
      <c r="AL1916" t="s">
        <v>81</v>
      </c>
      <c r="AM1916" t="s">
        <v>82</v>
      </c>
      <c r="AO1916" t="s">
        <v>83</v>
      </c>
      <c r="AP1916" t="s">
        <v>67</v>
      </c>
      <c r="AQ1916" t="s">
        <v>662</v>
      </c>
      <c r="AR1916" t="s">
        <v>82</v>
      </c>
      <c r="AT1916" t="s">
        <v>82</v>
      </c>
      <c r="AW1916" t="s">
        <v>82</v>
      </c>
      <c r="AY1916" t="s">
        <v>9813</v>
      </c>
      <c r="AZ1916" t="s">
        <v>6542</v>
      </c>
      <c r="BA1916" t="s">
        <v>232</v>
      </c>
      <c r="BB1916">
        <v>11954</v>
      </c>
      <c r="BC1916" t="s">
        <v>87</v>
      </c>
      <c r="BH1916" t="s">
        <v>13283</v>
      </c>
      <c r="BI1916" t="s">
        <v>67</v>
      </c>
      <c r="BJ1916">
        <v>112063107</v>
      </c>
    </row>
    <row r="1917" spans="1:62" x14ac:dyDescent="0.25">
      <c r="A1917" t="s">
        <v>23446</v>
      </c>
      <c r="B1917" s="2">
        <v>43495</v>
      </c>
      <c r="C1917" t="s">
        <v>63</v>
      </c>
      <c r="D1917" s="3">
        <v>43472.377744953701</v>
      </c>
      <c r="E1917" t="s">
        <v>64</v>
      </c>
      <c r="F1917" s="2">
        <v>43556</v>
      </c>
      <c r="G1917" s="2">
        <v>43770</v>
      </c>
      <c r="H1917" t="s">
        <v>23447</v>
      </c>
      <c r="J1917" t="s">
        <v>23448</v>
      </c>
      <c r="K1917" t="s">
        <v>23449</v>
      </c>
      <c r="L1917" t="s">
        <v>3859</v>
      </c>
      <c r="M1917" t="s">
        <v>3857</v>
      </c>
      <c r="N1917">
        <v>59758</v>
      </c>
      <c r="O1917" t="s">
        <v>70</v>
      </c>
      <c r="Q1917" t="s">
        <v>23450</v>
      </c>
      <c r="S1917" t="s">
        <v>72</v>
      </c>
      <c r="T1917" t="s">
        <v>1755</v>
      </c>
      <c r="U1917" t="s">
        <v>5811</v>
      </c>
      <c r="V1917" t="s">
        <v>3892</v>
      </c>
      <c r="W1917" t="s">
        <v>278</v>
      </c>
      <c r="X1917" t="s">
        <v>1012</v>
      </c>
      <c r="Y1917" t="str">
        <f>"37-2012"</f>
        <v>37-2012</v>
      </c>
      <c r="Z1917" t="s">
        <v>373</v>
      </c>
      <c r="AA1917">
        <v>721110</v>
      </c>
      <c r="AB1917">
        <v>16</v>
      </c>
      <c r="AC1917">
        <v>16</v>
      </c>
      <c r="AD1917" t="s">
        <v>79</v>
      </c>
      <c r="AE1917" t="s">
        <v>95</v>
      </c>
      <c r="AF1917">
        <v>40</v>
      </c>
      <c r="AG1917" s="4">
        <v>0.33333333333333331</v>
      </c>
      <c r="AH1917" s="4">
        <v>0.6875</v>
      </c>
      <c r="AI1917" s="5">
        <v>11.39</v>
      </c>
      <c r="AJ1917">
        <v>17.09</v>
      </c>
      <c r="AL1917" t="s">
        <v>81</v>
      </c>
      <c r="AM1917" t="s">
        <v>82</v>
      </c>
      <c r="AO1917" t="s">
        <v>83</v>
      </c>
      <c r="AR1917" t="s">
        <v>82</v>
      </c>
      <c r="AT1917" t="s">
        <v>82</v>
      </c>
      <c r="AW1917" t="s">
        <v>82</v>
      </c>
      <c r="AY1917" t="s">
        <v>3859</v>
      </c>
      <c r="AZ1917" t="s">
        <v>4191</v>
      </c>
      <c r="BA1917" t="s">
        <v>3857</v>
      </c>
      <c r="BB1917">
        <v>59758</v>
      </c>
      <c r="BC1917" t="s">
        <v>79</v>
      </c>
      <c r="BH1917" t="s">
        <v>23448</v>
      </c>
      <c r="BJ1917">
        <v>453944400</v>
      </c>
    </row>
    <row r="1918" spans="1:62" x14ac:dyDescent="0.25">
      <c r="A1918" t="s">
        <v>23472</v>
      </c>
      <c r="B1918" s="2">
        <v>43495</v>
      </c>
      <c r="C1918" t="s">
        <v>63</v>
      </c>
      <c r="D1918" s="3">
        <v>43472.377289583332</v>
      </c>
      <c r="E1918" t="s">
        <v>64</v>
      </c>
      <c r="F1918" s="2">
        <v>43556</v>
      </c>
      <c r="G1918" s="2">
        <v>43739</v>
      </c>
      <c r="H1918" t="s">
        <v>23473</v>
      </c>
      <c r="J1918" t="s">
        <v>23474</v>
      </c>
      <c r="L1918" t="s">
        <v>3694</v>
      </c>
      <c r="M1918" t="s">
        <v>2367</v>
      </c>
      <c r="N1918">
        <v>29577</v>
      </c>
      <c r="O1918" t="s">
        <v>70</v>
      </c>
      <c r="Q1918" t="s">
        <v>23475</v>
      </c>
      <c r="S1918" t="s">
        <v>72</v>
      </c>
      <c r="T1918" t="s">
        <v>102</v>
      </c>
      <c r="U1918" t="s">
        <v>2630</v>
      </c>
      <c r="V1918" t="s">
        <v>2470</v>
      </c>
      <c r="W1918" t="s">
        <v>105</v>
      </c>
      <c r="X1918" t="s">
        <v>1427</v>
      </c>
      <c r="Y1918" t="str">
        <f>"37-2012"</f>
        <v>37-2012</v>
      </c>
      <c r="Z1918" t="s">
        <v>373</v>
      </c>
      <c r="AA1918">
        <v>721110</v>
      </c>
      <c r="AB1918">
        <v>15</v>
      </c>
      <c r="AC1918">
        <v>15</v>
      </c>
      <c r="AD1918" t="s">
        <v>79</v>
      </c>
      <c r="AE1918" t="s">
        <v>95</v>
      </c>
      <c r="AF1918">
        <v>35</v>
      </c>
      <c r="AG1918" s="4">
        <v>0.33333333333333331</v>
      </c>
      <c r="AH1918" s="4">
        <v>0.66666666666666663</v>
      </c>
      <c r="AI1918" s="5">
        <v>9.4499999999999993</v>
      </c>
      <c r="AJ1918">
        <v>14.18</v>
      </c>
      <c r="AK1918">
        <v>14.18</v>
      </c>
      <c r="AL1918" t="s">
        <v>81</v>
      </c>
      <c r="AM1918" t="s">
        <v>82</v>
      </c>
      <c r="AO1918" t="s">
        <v>83</v>
      </c>
      <c r="AR1918" t="s">
        <v>82</v>
      </c>
      <c r="AT1918" t="s">
        <v>82</v>
      </c>
      <c r="AW1918" t="s">
        <v>72</v>
      </c>
      <c r="AX1918">
        <v>1</v>
      </c>
      <c r="AY1918" t="s">
        <v>3153</v>
      </c>
      <c r="AZ1918" t="s">
        <v>3155</v>
      </c>
      <c r="BA1918" t="s">
        <v>2367</v>
      </c>
      <c r="BB1918">
        <v>29577</v>
      </c>
      <c r="BC1918" t="s">
        <v>87</v>
      </c>
      <c r="BH1918" t="s">
        <v>23476</v>
      </c>
      <c r="BJ1918">
        <v>208071658</v>
      </c>
    </row>
    <row r="1919" spans="1:62" x14ac:dyDescent="0.25">
      <c r="A1919" t="s">
        <v>23551</v>
      </c>
      <c r="B1919" s="2">
        <v>43495</v>
      </c>
      <c r="C1919" t="s">
        <v>63</v>
      </c>
      <c r="D1919" s="3">
        <v>43465.794915729166</v>
      </c>
      <c r="E1919" t="s">
        <v>64</v>
      </c>
      <c r="F1919" s="2">
        <v>43556</v>
      </c>
      <c r="G1919" s="2">
        <v>43769</v>
      </c>
      <c r="H1919" t="s">
        <v>23552</v>
      </c>
      <c r="J1919" t="s">
        <v>23553</v>
      </c>
      <c r="L1919" t="s">
        <v>4330</v>
      </c>
      <c r="M1919" t="s">
        <v>774</v>
      </c>
      <c r="N1919">
        <v>80120</v>
      </c>
      <c r="O1919" t="s">
        <v>70</v>
      </c>
      <c r="Q1919" t="s">
        <v>23554</v>
      </c>
      <c r="S1919" t="s">
        <v>72</v>
      </c>
      <c r="T1919" t="s">
        <v>2824</v>
      </c>
      <c r="U1919" t="s">
        <v>4073</v>
      </c>
      <c r="V1919" t="s">
        <v>642</v>
      </c>
      <c r="W1919" t="s">
        <v>105</v>
      </c>
      <c r="X1919" t="s">
        <v>106</v>
      </c>
      <c r="Y1919" t="str">
        <f>"37-3011"</f>
        <v>37-3011</v>
      </c>
      <c r="Z1919" t="s">
        <v>94</v>
      </c>
      <c r="AA1919">
        <v>561730</v>
      </c>
      <c r="AB1919">
        <v>40</v>
      </c>
      <c r="AC1919">
        <v>40</v>
      </c>
      <c r="AD1919" t="s">
        <v>79</v>
      </c>
      <c r="AE1919" t="s">
        <v>80</v>
      </c>
      <c r="AF1919">
        <v>40</v>
      </c>
      <c r="AG1919" s="4">
        <v>0.29166666666666669</v>
      </c>
      <c r="AH1919" s="4">
        <v>0.70833333333333337</v>
      </c>
      <c r="AI1919" s="5">
        <v>15.17</v>
      </c>
      <c r="AJ1919">
        <v>22.76</v>
      </c>
      <c r="AL1919" t="s">
        <v>81</v>
      </c>
      <c r="AM1919" t="s">
        <v>82</v>
      </c>
      <c r="AO1919" t="s">
        <v>83</v>
      </c>
      <c r="AR1919" t="s">
        <v>82</v>
      </c>
      <c r="AT1919" t="s">
        <v>82</v>
      </c>
      <c r="AW1919" t="s">
        <v>82</v>
      </c>
      <c r="AY1919" t="s">
        <v>4330</v>
      </c>
      <c r="AZ1919" t="s">
        <v>4522</v>
      </c>
      <c r="BA1919" t="s">
        <v>774</v>
      </c>
      <c r="BB1919">
        <v>80125</v>
      </c>
      <c r="BC1919" t="s">
        <v>79</v>
      </c>
      <c r="BH1919" t="s">
        <v>23555</v>
      </c>
      <c r="BJ1919">
        <v>841133784</v>
      </c>
    </row>
    <row r="1920" spans="1:62" x14ac:dyDescent="0.25">
      <c r="A1920" t="s">
        <v>23930</v>
      </c>
      <c r="B1920" s="2">
        <v>43495</v>
      </c>
      <c r="C1920" t="s">
        <v>63</v>
      </c>
      <c r="D1920" s="3">
        <v>43472.377497430556</v>
      </c>
      <c r="E1920" t="s">
        <v>64</v>
      </c>
      <c r="F1920" s="2">
        <v>43556</v>
      </c>
      <c r="G1920" s="2">
        <v>43819</v>
      </c>
      <c r="H1920" t="s">
        <v>23931</v>
      </c>
      <c r="J1920" t="s">
        <v>23932</v>
      </c>
      <c r="L1920" t="s">
        <v>23933</v>
      </c>
      <c r="M1920" t="s">
        <v>308</v>
      </c>
      <c r="N1920">
        <v>8902</v>
      </c>
      <c r="O1920" t="s">
        <v>70</v>
      </c>
      <c r="Q1920" t="s">
        <v>23934</v>
      </c>
      <c r="S1920" t="s">
        <v>72</v>
      </c>
      <c r="T1920" t="s">
        <v>13303</v>
      </c>
      <c r="U1920" t="s">
        <v>8950</v>
      </c>
      <c r="V1920" t="s">
        <v>1757</v>
      </c>
      <c r="W1920" t="s">
        <v>278</v>
      </c>
      <c r="X1920" t="s">
        <v>705</v>
      </c>
      <c r="Y1920" t="str">
        <f>"37-3011"</f>
        <v>37-3011</v>
      </c>
      <c r="Z1920" t="s">
        <v>94</v>
      </c>
      <c r="AA1920">
        <v>561730</v>
      </c>
      <c r="AB1920">
        <v>29</v>
      </c>
      <c r="AC1920">
        <v>29</v>
      </c>
      <c r="AD1920" t="s">
        <v>79</v>
      </c>
      <c r="AE1920" t="s">
        <v>80</v>
      </c>
      <c r="AF1920">
        <v>40</v>
      </c>
      <c r="AG1920" s="4">
        <v>0.33333333333333331</v>
      </c>
      <c r="AH1920" s="4">
        <v>0.6875</v>
      </c>
      <c r="AI1920" s="5">
        <v>16.809999999999999</v>
      </c>
      <c r="AJ1920">
        <v>25.22</v>
      </c>
      <c r="AL1920" t="s">
        <v>81</v>
      </c>
      <c r="AM1920" t="s">
        <v>82</v>
      </c>
      <c r="AO1920" t="s">
        <v>83</v>
      </c>
      <c r="AR1920" t="s">
        <v>82</v>
      </c>
      <c r="AT1920" t="s">
        <v>82</v>
      </c>
      <c r="AW1920" t="s">
        <v>72</v>
      </c>
      <c r="AX1920">
        <v>3</v>
      </c>
      <c r="AY1920" t="s">
        <v>23935</v>
      </c>
      <c r="AZ1920" t="s">
        <v>3829</v>
      </c>
      <c r="BA1920" t="s">
        <v>308</v>
      </c>
      <c r="BB1920">
        <v>8902</v>
      </c>
      <c r="BC1920" t="s">
        <v>79</v>
      </c>
      <c r="BH1920" t="s">
        <v>23936</v>
      </c>
      <c r="BJ1920">
        <v>222989322</v>
      </c>
    </row>
    <row r="1921" spans="1:62" x14ac:dyDescent="0.25">
      <c r="A1921" t="s">
        <v>24151</v>
      </c>
      <c r="B1921" s="2">
        <v>43495</v>
      </c>
      <c r="C1921" t="s">
        <v>63</v>
      </c>
      <c r="D1921" s="3">
        <v>43472.377304687499</v>
      </c>
      <c r="E1921" t="s">
        <v>64</v>
      </c>
      <c r="F1921" s="2">
        <v>43556</v>
      </c>
      <c r="G1921" s="2">
        <v>43777</v>
      </c>
      <c r="H1921" t="s">
        <v>24152</v>
      </c>
      <c r="I1921" t="s">
        <v>24153</v>
      </c>
      <c r="J1921" t="s">
        <v>24154</v>
      </c>
      <c r="L1921" t="s">
        <v>24155</v>
      </c>
      <c r="M1921" t="s">
        <v>308</v>
      </c>
      <c r="N1921">
        <v>8008</v>
      </c>
      <c r="O1921" t="s">
        <v>70</v>
      </c>
      <c r="Q1921" t="s">
        <v>24156</v>
      </c>
      <c r="S1921" t="s">
        <v>72</v>
      </c>
      <c r="T1921" t="s">
        <v>13303</v>
      </c>
      <c r="U1921" t="s">
        <v>5811</v>
      </c>
      <c r="V1921" t="s">
        <v>1757</v>
      </c>
      <c r="W1921" t="s">
        <v>278</v>
      </c>
      <c r="X1921" t="s">
        <v>221</v>
      </c>
      <c r="Y1921" t="str">
        <f>"35-3021"</f>
        <v>35-3021</v>
      </c>
      <c r="Z1921" t="s">
        <v>354</v>
      </c>
      <c r="AA1921">
        <v>722110</v>
      </c>
      <c r="AB1921">
        <v>22</v>
      </c>
      <c r="AC1921">
        <v>22</v>
      </c>
      <c r="AD1921" t="s">
        <v>79</v>
      </c>
      <c r="AE1921" t="s">
        <v>80</v>
      </c>
      <c r="AF1921">
        <v>40</v>
      </c>
      <c r="AG1921" s="4">
        <v>0.25</v>
      </c>
      <c r="AH1921" s="4">
        <v>0.60416666666666663</v>
      </c>
      <c r="AI1921" s="5">
        <v>11.26</v>
      </c>
      <c r="AJ1921">
        <v>16.89</v>
      </c>
      <c r="AL1921" t="s">
        <v>81</v>
      </c>
      <c r="AM1921" t="s">
        <v>82</v>
      </c>
      <c r="AO1921" t="s">
        <v>83</v>
      </c>
      <c r="AR1921" t="s">
        <v>82</v>
      </c>
      <c r="AT1921" t="s">
        <v>82</v>
      </c>
      <c r="AW1921" t="s">
        <v>82</v>
      </c>
      <c r="AY1921" t="s">
        <v>19987</v>
      </c>
      <c r="AZ1921" t="s">
        <v>317</v>
      </c>
      <c r="BA1921" t="s">
        <v>308</v>
      </c>
      <c r="BB1921">
        <v>8008</v>
      </c>
      <c r="BC1921" t="s">
        <v>87</v>
      </c>
      <c r="BH1921" t="s">
        <v>24157</v>
      </c>
      <c r="BJ1921">
        <v>223107245</v>
      </c>
    </row>
    <row r="1922" spans="1:62" x14ac:dyDescent="0.25">
      <c r="A1922" t="s">
        <v>24158</v>
      </c>
      <c r="B1922" s="2">
        <v>43495</v>
      </c>
      <c r="C1922" t="s">
        <v>63</v>
      </c>
      <c r="D1922" s="3">
        <v>43472.37753946759</v>
      </c>
      <c r="E1922" t="s">
        <v>64</v>
      </c>
      <c r="F1922" s="2">
        <v>43556</v>
      </c>
      <c r="G1922" s="2">
        <v>43770</v>
      </c>
      <c r="H1922" t="s">
        <v>24159</v>
      </c>
      <c r="I1922" t="s">
        <v>24160</v>
      </c>
      <c r="J1922" t="s">
        <v>24161</v>
      </c>
      <c r="L1922" t="s">
        <v>1882</v>
      </c>
      <c r="M1922" t="s">
        <v>278</v>
      </c>
      <c r="N1922">
        <v>22902</v>
      </c>
      <c r="O1922" t="s">
        <v>70</v>
      </c>
      <c r="Q1922" t="s">
        <v>24162</v>
      </c>
      <c r="S1922" t="s">
        <v>72</v>
      </c>
      <c r="T1922" t="s">
        <v>13303</v>
      </c>
      <c r="U1922" t="s">
        <v>5811</v>
      </c>
      <c r="V1922" t="s">
        <v>16460</v>
      </c>
      <c r="W1922" t="s">
        <v>278</v>
      </c>
      <c r="X1922" t="s">
        <v>24163</v>
      </c>
      <c r="Y1922" t="str">
        <f>"53-7062"</f>
        <v>53-7062</v>
      </c>
      <c r="Z1922" t="s">
        <v>337</v>
      </c>
      <c r="AA1922">
        <v>5324</v>
      </c>
      <c r="AB1922">
        <v>6</v>
      </c>
      <c r="AC1922">
        <v>6</v>
      </c>
      <c r="AD1922" t="s">
        <v>79</v>
      </c>
      <c r="AE1922" t="s">
        <v>95</v>
      </c>
      <c r="AF1922">
        <v>40</v>
      </c>
      <c r="AG1922" s="4">
        <v>0.33333333333333331</v>
      </c>
      <c r="AH1922" s="4">
        <v>0.70833333333333337</v>
      </c>
      <c r="AI1922" s="5">
        <v>13.64</v>
      </c>
      <c r="AJ1922">
        <v>20.46</v>
      </c>
      <c r="AL1922" t="s">
        <v>81</v>
      </c>
      <c r="AM1922" t="s">
        <v>82</v>
      </c>
      <c r="AO1922" t="s">
        <v>83</v>
      </c>
      <c r="AP1922" t="s">
        <v>67</v>
      </c>
      <c r="AQ1922" t="s">
        <v>67</v>
      </c>
      <c r="AR1922" t="s">
        <v>82</v>
      </c>
      <c r="AT1922" t="s">
        <v>82</v>
      </c>
      <c r="AW1922" t="s">
        <v>82</v>
      </c>
      <c r="AY1922" t="s">
        <v>16460</v>
      </c>
      <c r="AZ1922" t="s">
        <v>16460</v>
      </c>
      <c r="BA1922" t="s">
        <v>278</v>
      </c>
      <c r="BB1922">
        <v>22902</v>
      </c>
      <c r="BC1922" t="s">
        <v>79</v>
      </c>
      <c r="BH1922" t="s">
        <v>24164</v>
      </c>
      <c r="BJ1922">
        <v>823137391</v>
      </c>
    </row>
    <row r="1923" spans="1:62" x14ac:dyDescent="0.25">
      <c r="A1923" t="s">
        <v>24261</v>
      </c>
      <c r="B1923" s="2">
        <v>43495</v>
      </c>
      <c r="C1923" t="s">
        <v>63</v>
      </c>
      <c r="D1923" s="3">
        <v>43472.37786054398</v>
      </c>
      <c r="E1923" t="s">
        <v>64</v>
      </c>
      <c r="F1923" s="2">
        <v>43556</v>
      </c>
      <c r="G1923" s="2">
        <v>43738</v>
      </c>
      <c r="H1923" t="s">
        <v>24262</v>
      </c>
      <c r="J1923" t="s">
        <v>24263</v>
      </c>
      <c r="L1923" t="s">
        <v>8048</v>
      </c>
      <c r="M1923" t="s">
        <v>821</v>
      </c>
      <c r="N1923">
        <v>97520</v>
      </c>
      <c r="O1923" t="s">
        <v>70</v>
      </c>
      <c r="Q1923" t="s">
        <v>24264</v>
      </c>
      <c r="S1923" t="s">
        <v>72</v>
      </c>
      <c r="T1923" t="s">
        <v>7215</v>
      </c>
      <c r="U1923" t="s">
        <v>7216</v>
      </c>
      <c r="V1923" t="s">
        <v>7217</v>
      </c>
      <c r="W1923" t="s">
        <v>147</v>
      </c>
      <c r="X1923" t="s">
        <v>24265</v>
      </c>
      <c r="Y1923" t="str">
        <f>"39-7012"</f>
        <v>39-7012</v>
      </c>
      <c r="Z1923" t="s">
        <v>13762</v>
      </c>
      <c r="AA1923">
        <v>713990</v>
      </c>
      <c r="AB1923">
        <v>3</v>
      </c>
      <c r="AC1923">
        <v>3</v>
      </c>
      <c r="AD1923" t="s">
        <v>79</v>
      </c>
      <c r="AE1923" t="s">
        <v>80</v>
      </c>
      <c r="AF1923">
        <v>40</v>
      </c>
      <c r="AG1923" s="4">
        <v>0.25</v>
      </c>
      <c r="AH1923" s="4">
        <v>0.75</v>
      </c>
      <c r="AI1923" s="5">
        <v>15.27</v>
      </c>
      <c r="AL1923" t="s">
        <v>81</v>
      </c>
      <c r="AM1923" t="s">
        <v>82</v>
      </c>
      <c r="AO1923" t="s">
        <v>213</v>
      </c>
      <c r="AR1923" t="s">
        <v>82</v>
      </c>
      <c r="AT1923" t="s">
        <v>82</v>
      </c>
      <c r="AW1923" t="s">
        <v>72</v>
      </c>
      <c r="AX1923">
        <v>12</v>
      </c>
      <c r="AY1923" t="s">
        <v>8048</v>
      </c>
      <c r="AZ1923" t="s">
        <v>1588</v>
      </c>
      <c r="BA1923" t="s">
        <v>821</v>
      </c>
      <c r="BB1923">
        <v>97520</v>
      </c>
      <c r="BC1923" t="s">
        <v>87</v>
      </c>
      <c r="BH1923" t="s">
        <v>24266</v>
      </c>
      <c r="BJ1923">
        <v>200230848</v>
      </c>
    </row>
    <row r="1924" spans="1:62" x14ac:dyDescent="0.25">
      <c r="A1924" t="s">
        <v>24349</v>
      </c>
      <c r="B1924" s="2">
        <v>43495</v>
      </c>
      <c r="C1924" t="s">
        <v>63</v>
      </c>
      <c r="D1924" s="3">
        <v>43472.378072766202</v>
      </c>
      <c r="E1924" t="s">
        <v>64</v>
      </c>
      <c r="F1924" s="2">
        <v>43556</v>
      </c>
      <c r="G1924" s="2">
        <v>43798</v>
      </c>
      <c r="H1924" t="s">
        <v>24350</v>
      </c>
      <c r="I1924" t="s">
        <v>24351</v>
      </c>
      <c r="J1924" t="s">
        <v>24352</v>
      </c>
      <c r="L1924" t="s">
        <v>240</v>
      </c>
      <c r="M1924" t="s">
        <v>147</v>
      </c>
      <c r="N1924">
        <v>15237</v>
      </c>
      <c r="O1924" t="s">
        <v>70</v>
      </c>
      <c r="Q1924" t="s">
        <v>24353</v>
      </c>
      <c r="S1924" t="s">
        <v>72</v>
      </c>
      <c r="T1924" t="s">
        <v>13303</v>
      </c>
      <c r="U1924" t="s">
        <v>8950</v>
      </c>
      <c r="V1924" t="s">
        <v>1757</v>
      </c>
      <c r="W1924" t="s">
        <v>278</v>
      </c>
      <c r="X1924" t="s">
        <v>106</v>
      </c>
      <c r="Y1924" t="str">
        <f>"37-3011"</f>
        <v>37-3011</v>
      </c>
      <c r="Z1924" t="s">
        <v>94</v>
      </c>
      <c r="AA1924">
        <v>561730</v>
      </c>
      <c r="AB1924">
        <v>25</v>
      </c>
      <c r="AC1924">
        <v>25</v>
      </c>
      <c r="AD1924" t="s">
        <v>79</v>
      </c>
      <c r="AE1924" t="s">
        <v>80</v>
      </c>
      <c r="AF1924">
        <v>40</v>
      </c>
      <c r="AG1924" s="4">
        <v>0.33333333333333331</v>
      </c>
      <c r="AH1924" s="4">
        <v>0.6875</v>
      </c>
      <c r="AI1924" s="5">
        <v>13.77</v>
      </c>
      <c r="AJ1924">
        <v>20.66</v>
      </c>
      <c r="AL1924" t="s">
        <v>81</v>
      </c>
      <c r="AM1924" t="s">
        <v>82</v>
      </c>
      <c r="AO1924" t="s">
        <v>83</v>
      </c>
      <c r="AR1924" t="s">
        <v>82</v>
      </c>
      <c r="AT1924" t="s">
        <v>82</v>
      </c>
      <c r="AW1924" t="s">
        <v>82</v>
      </c>
      <c r="AY1924" t="s">
        <v>240</v>
      </c>
      <c r="AZ1924" t="s">
        <v>3309</v>
      </c>
      <c r="BA1924" t="s">
        <v>147</v>
      </c>
      <c r="BB1924">
        <v>15237</v>
      </c>
      <c r="BC1924" t="s">
        <v>79</v>
      </c>
      <c r="BH1924" t="s">
        <v>24352</v>
      </c>
      <c r="BJ1924">
        <v>200800630</v>
      </c>
    </row>
    <row r="1925" spans="1:62" x14ac:dyDescent="0.25">
      <c r="A1925" t="s">
        <v>24658</v>
      </c>
      <c r="B1925" s="2">
        <v>43495</v>
      </c>
      <c r="C1925" t="s">
        <v>63</v>
      </c>
      <c r="D1925" s="3">
        <v>43472.377413912036</v>
      </c>
      <c r="E1925" t="s">
        <v>64</v>
      </c>
      <c r="F1925" s="2">
        <v>43556</v>
      </c>
      <c r="G1925" s="2">
        <v>43799</v>
      </c>
      <c r="H1925" t="s">
        <v>24447</v>
      </c>
      <c r="I1925" t="s">
        <v>24448</v>
      </c>
      <c r="J1925" t="s">
        <v>24449</v>
      </c>
      <c r="K1925" t="s">
        <v>24450</v>
      </c>
      <c r="L1925" t="s">
        <v>3108</v>
      </c>
      <c r="M1925" t="s">
        <v>2367</v>
      </c>
      <c r="N1925">
        <v>29928</v>
      </c>
      <c r="O1925" t="s">
        <v>70</v>
      </c>
      <c r="Q1925" t="s">
        <v>24451</v>
      </c>
      <c r="S1925" t="s">
        <v>72</v>
      </c>
      <c r="T1925" t="s">
        <v>102</v>
      </c>
      <c r="U1925" t="s">
        <v>2630</v>
      </c>
      <c r="V1925" t="s">
        <v>2470</v>
      </c>
      <c r="W1925" t="s">
        <v>105</v>
      </c>
      <c r="X1925" t="s">
        <v>1500</v>
      </c>
      <c r="Y1925" t="str">
        <f>"35-2014"</f>
        <v>35-2014</v>
      </c>
      <c r="Z1925" t="s">
        <v>301</v>
      </c>
      <c r="AA1925">
        <v>721110</v>
      </c>
      <c r="AB1925">
        <v>20</v>
      </c>
      <c r="AC1925">
        <v>20</v>
      </c>
      <c r="AD1925" t="s">
        <v>79</v>
      </c>
      <c r="AE1925" t="s">
        <v>95</v>
      </c>
      <c r="AF1925">
        <v>35</v>
      </c>
      <c r="AG1925" s="4">
        <v>0.27083333333333331</v>
      </c>
      <c r="AH1925" s="4">
        <v>0.58333333333333337</v>
      </c>
      <c r="AI1925" s="5">
        <v>12.41</v>
      </c>
      <c r="AJ1925">
        <v>18.62</v>
      </c>
      <c r="AK1925">
        <v>18.62</v>
      </c>
      <c r="AL1925" t="s">
        <v>81</v>
      </c>
      <c r="AM1925" t="s">
        <v>82</v>
      </c>
      <c r="AO1925" t="s">
        <v>83</v>
      </c>
      <c r="AR1925" t="s">
        <v>82</v>
      </c>
      <c r="AT1925" t="s">
        <v>82</v>
      </c>
      <c r="AW1925" t="s">
        <v>72</v>
      </c>
      <c r="AX1925">
        <v>3</v>
      </c>
      <c r="AY1925" t="s">
        <v>3110</v>
      </c>
      <c r="AZ1925" t="s">
        <v>3111</v>
      </c>
      <c r="BA1925" t="s">
        <v>2367</v>
      </c>
      <c r="BB1925">
        <v>29938</v>
      </c>
      <c r="BC1925" t="s">
        <v>87</v>
      </c>
      <c r="BH1925" t="s">
        <v>24452</v>
      </c>
      <c r="BJ1925">
        <v>570675588</v>
      </c>
    </row>
    <row r="1926" spans="1:62" x14ac:dyDescent="0.25">
      <c r="A1926" t="s">
        <v>24885</v>
      </c>
      <c r="B1926" s="2">
        <v>43495</v>
      </c>
      <c r="C1926" t="s">
        <v>63</v>
      </c>
      <c r="D1926" s="3">
        <v>43472.377280787034</v>
      </c>
      <c r="E1926" t="s">
        <v>64</v>
      </c>
      <c r="F1926" s="2">
        <v>43556</v>
      </c>
      <c r="G1926" s="2">
        <v>43770</v>
      </c>
      <c r="H1926" t="s">
        <v>23652</v>
      </c>
      <c r="J1926" t="s">
        <v>23653</v>
      </c>
      <c r="L1926" t="s">
        <v>19934</v>
      </c>
      <c r="M1926" t="s">
        <v>226</v>
      </c>
      <c r="N1926">
        <v>49757</v>
      </c>
      <c r="O1926" t="s">
        <v>70</v>
      </c>
      <c r="Q1926" t="s">
        <v>23654</v>
      </c>
      <c r="S1926" t="s">
        <v>72</v>
      </c>
      <c r="T1926" t="s">
        <v>21201</v>
      </c>
      <c r="U1926" t="s">
        <v>2119</v>
      </c>
      <c r="V1926" t="s">
        <v>1633</v>
      </c>
      <c r="W1926" t="s">
        <v>192</v>
      </c>
      <c r="X1926" t="s">
        <v>24886</v>
      </c>
      <c r="Y1926" t="str">
        <f>"39-2021"</f>
        <v>39-2021</v>
      </c>
      <c r="Z1926" t="s">
        <v>78</v>
      </c>
      <c r="AA1926">
        <v>487110</v>
      </c>
      <c r="AB1926">
        <v>20</v>
      </c>
      <c r="AC1926">
        <v>20</v>
      </c>
      <c r="AD1926" t="s">
        <v>79</v>
      </c>
      <c r="AE1926" t="s">
        <v>80</v>
      </c>
      <c r="AF1926">
        <v>35</v>
      </c>
      <c r="AG1926" s="4">
        <v>0.25</v>
      </c>
      <c r="AH1926" s="4">
        <v>0.79166666666666663</v>
      </c>
      <c r="AI1926" s="5">
        <v>10.79</v>
      </c>
      <c r="AL1926" t="s">
        <v>81</v>
      </c>
      <c r="AM1926" t="s">
        <v>82</v>
      </c>
      <c r="AO1926" t="s">
        <v>83</v>
      </c>
      <c r="AR1926" t="s">
        <v>82</v>
      </c>
      <c r="AT1926" t="s">
        <v>82</v>
      </c>
      <c r="AW1926" t="s">
        <v>82</v>
      </c>
      <c r="AY1926" t="s">
        <v>12138</v>
      </c>
      <c r="AZ1926" t="s">
        <v>10246</v>
      </c>
      <c r="BA1926" t="s">
        <v>226</v>
      </c>
      <c r="BB1926">
        <v>49757</v>
      </c>
      <c r="BC1926" t="s">
        <v>87</v>
      </c>
      <c r="BH1926" t="s">
        <v>23656</v>
      </c>
      <c r="BJ1926">
        <v>381295136</v>
      </c>
    </row>
    <row r="1927" spans="1:62" x14ac:dyDescent="0.25">
      <c r="A1927" t="s">
        <v>25181</v>
      </c>
      <c r="B1927" s="2">
        <v>43495</v>
      </c>
      <c r="C1927" t="s">
        <v>63</v>
      </c>
      <c r="D1927" s="3">
        <v>43472.377753368055</v>
      </c>
      <c r="E1927" t="s">
        <v>64</v>
      </c>
      <c r="F1927" s="2">
        <v>43556</v>
      </c>
      <c r="G1927" s="2">
        <v>43814</v>
      </c>
      <c r="H1927" t="s">
        <v>25182</v>
      </c>
      <c r="J1927" t="s">
        <v>25183</v>
      </c>
      <c r="K1927" t="s">
        <v>25184</v>
      </c>
      <c r="L1927" t="s">
        <v>16884</v>
      </c>
      <c r="M1927" t="s">
        <v>783</v>
      </c>
      <c r="N1927">
        <v>44072</v>
      </c>
      <c r="O1927" t="s">
        <v>70</v>
      </c>
      <c r="Q1927" t="s">
        <v>25185</v>
      </c>
      <c r="S1927" t="s">
        <v>72</v>
      </c>
      <c r="T1927" t="s">
        <v>13303</v>
      </c>
      <c r="U1927" t="s">
        <v>3891</v>
      </c>
      <c r="V1927" t="s">
        <v>1757</v>
      </c>
      <c r="W1927" t="s">
        <v>278</v>
      </c>
      <c r="X1927" t="s">
        <v>705</v>
      </c>
      <c r="Y1927" t="str">
        <f>"37-3011"</f>
        <v>37-3011</v>
      </c>
      <c r="Z1927" t="s">
        <v>94</v>
      </c>
      <c r="AA1927">
        <v>561730</v>
      </c>
      <c r="AB1927">
        <v>35</v>
      </c>
      <c r="AC1927">
        <v>35</v>
      </c>
      <c r="AD1927" t="s">
        <v>79</v>
      </c>
      <c r="AE1927" t="s">
        <v>80</v>
      </c>
      <c r="AF1927">
        <v>40</v>
      </c>
      <c r="AG1927" s="4">
        <v>0.30208333333333331</v>
      </c>
      <c r="AH1927" s="4">
        <v>0.65625</v>
      </c>
      <c r="AI1927" s="5">
        <v>13.7</v>
      </c>
      <c r="AJ1927">
        <v>20.55</v>
      </c>
      <c r="AL1927" t="s">
        <v>81</v>
      </c>
      <c r="AM1927" t="s">
        <v>82</v>
      </c>
      <c r="AO1927" t="s">
        <v>83</v>
      </c>
      <c r="AR1927" t="s">
        <v>82</v>
      </c>
      <c r="AT1927" t="s">
        <v>82</v>
      </c>
      <c r="AW1927" t="s">
        <v>72</v>
      </c>
      <c r="AX1927">
        <v>3</v>
      </c>
      <c r="AY1927" t="s">
        <v>10078</v>
      </c>
      <c r="AZ1927" t="s">
        <v>10080</v>
      </c>
      <c r="BA1927" t="s">
        <v>783</v>
      </c>
      <c r="BB1927">
        <v>44072</v>
      </c>
      <c r="BC1927" t="s">
        <v>79</v>
      </c>
      <c r="BH1927" t="s">
        <v>25186</v>
      </c>
      <c r="BJ1927">
        <v>202411704</v>
      </c>
    </row>
    <row r="1928" spans="1:62" x14ac:dyDescent="0.25">
      <c r="A1928" t="s">
        <v>25236</v>
      </c>
      <c r="B1928" s="2">
        <v>43495</v>
      </c>
      <c r="C1928" t="s">
        <v>63</v>
      </c>
      <c r="D1928" s="3">
        <v>43472.377933611111</v>
      </c>
      <c r="E1928" t="s">
        <v>282</v>
      </c>
      <c r="F1928" s="2">
        <v>43556</v>
      </c>
      <c r="G1928" s="2">
        <v>43738</v>
      </c>
      <c r="H1928" t="s">
        <v>25237</v>
      </c>
      <c r="J1928" t="s">
        <v>25238</v>
      </c>
      <c r="K1928" t="s">
        <v>18697</v>
      </c>
      <c r="L1928" t="s">
        <v>4574</v>
      </c>
      <c r="M1928" t="s">
        <v>859</v>
      </c>
      <c r="N1928">
        <v>98199</v>
      </c>
      <c r="O1928" t="s">
        <v>70</v>
      </c>
      <c r="Q1928" t="s">
        <v>25239</v>
      </c>
      <c r="S1928" t="s">
        <v>72</v>
      </c>
      <c r="T1928" t="s">
        <v>4709</v>
      </c>
      <c r="U1928" t="s">
        <v>4710</v>
      </c>
      <c r="V1928" t="s">
        <v>4711</v>
      </c>
      <c r="W1928" t="s">
        <v>136</v>
      </c>
      <c r="X1928" t="s">
        <v>864</v>
      </c>
      <c r="Y1928" t="str">
        <f>"51-3022"</f>
        <v>51-3022</v>
      </c>
      <c r="Z1928" t="s">
        <v>865</v>
      </c>
      <c r="AA1928">
        <v>311712</v>
      </c>
      <c r="AB1928">
        <v>900</v>
      </c>
      <c r="AC1928">
        <v>896</v>
      </c>
      <c r="AD1928" t="s">
        <v>79</v>
      </c>
      <c r="AE1928" t="s">
        <v>80</v>
      </c>
      <c r="AF1928">
        <v>35</v>
      </c>
      <c r="AG1928" s="4">
        <v>0.25</v>
      </c>
      <c r="AH1928" s="4">
        <v>0.91666666666666663</v>
      </c>
      <c r="AI1928" s="5">
        <v>12.64</v>
      </c>
      <c r="AJ1928">
        <v>18.96</v>
      </c>
      <c r="AL1928" t="s">
        <v>81</v>
      </c>
      <c r="AM1928" t="s">
        <v>82</v>
      </c>
      <c r="AO1928" t="s">
        <v>83</v>
      </c>
      <c r="AR1928" t="s">
        <v>82</v>
      </c>
      <c r="AT1928" t="s">
        <v>82</v>
      </c>
      <c r="AW1928" t="s">
        <v>82</v>
      </c>
      <c r="AY1928" t="s">
        <v>10851</v>
      </c>
      <c r="AZ1928" t="s">
        <v>10853</v>
      </c>
      <c r="BA1928" t="s">
        <v>595</v>
      </c>
      <c r="BB1928">
        <v>99835</v>
      </c>
      <c r="BC1928" t="s">
        <v>79</v>
      </c>
      <c r="BH1928" t="s">
        <v>10854</v>
      </c>
      <c r="BI1928" t="s">
        <v>9417</v>
      </c>
      <c r="BJ1928">
        <v>205552025</v>
      </c>
    </row>
    <row r="1929" spans="1:62" x14ac:dyDescent="0.25">
      <c r="A1929" t="s">
        <v>25481</v>
      </c>
      <c r="B1929" s="2">
        <v>43495</v>
      </c>
      <c r="C1929" t="s">
        <v>63</v>
      </c>
      <c r="D1929" s="3">
        <v>43472.377891909724</v>
      </c>
      <c r="E1929" t="s">
        <v>64</v>
      </c>
      <c r="F1929" s="2">
        <v>43556</v>
      </c>
      <c r="G1929" s="2">
        <v>43784</v>
      </c>
      <c r="H1929" t="s">
        <v>25482</v>
      </c>
      <c r="I1929" t="s">
        <v>22480</v>
      </c>
      <c r="J1929" t="s">
        <v>25483</v>
      </c>
      <c r="K1929" t="s">
        <v>22482</v>
      </c>
      <c r="L1929" t="s">
        <v>1703</v>
      </c>
      <c r="M1929" t="s">
        <v>76</v>
      </c>
      <c r="N1929">
        <v>74146</v>
      </c>
      <c r="O1929" t="s">
        <v>70</v>
      </c>
      <c r="Q1929" t="s">
        <v>25484</v>
      </c>
      <c r="S1929" t="s">
        <v>72</v>
      </c>
      <c r="T1929" t="s">
        <v>13303</v>
      </c>
      <c r="U1929" t="s">
        <v>10516</v>
      </c>
      <c r="V1929" t="s">
        <v>16460</v>
      </c>
      <c r="W1929" t="s">
        <v>278</v>
      </c>
      <c r="X1929" t="s">
        <v>1673</v>
      </c>
      <c r="Y1929" t="str">
        <f>"37-3011"</f>
        <v>37-3011</v>
      </c>
      <c r="Z1929" t="s">
        <v>94</v>
      </c>
      <c r="AA1929">
        <v>561730</v>
      </c>
      <c r="AB1929">
        <v>40</v>
      </c>
      <c r="AC1929">
        <v>40</v>
      </c>
      <c r="AD1929" t="s">
        <v>79</v>
      </c>
      <c r="AE1929" t="s">
        <v>95</v>
      </c>
      <c r="AF1929">
        <v>35</v>
      </c>
      <c r="AG1929" s="4">
        <v>0.27083333333333331</v>
      </c>
      <c r="AH1929" s="4">
        <v>0.58333333333333337</v>
      </c>
      <c r="AI1929" s="5">
        <v>12.95</v>
      </c>
      <c r="AJ1929">
        <v>19.43</v>
      </c>
      <c r="AL1929" t="s">
        <v>81</v>
      </c>
      <c r="AM1929" t="s">
        <v>82</v>
      </c>
      <c r="AO1929" t="s">
        <v>83</v>
      </c>
      <c r="AR1929" t="s">
        <v>82</v>
      </c>
      <c r="AT1929" t="s">
        <v>82</v>
      </c>
      <c r="AW1929" t="s">
        <v>72</v>
      </c>
      <c r="AX1929">
        <v>3</v>
      </c>
      <c r="AY1929" t="s">
        <v>1703</v>
      </c>
      <c r="AZ1929" t="s">
        <v>1703</v>
      </c>
      <c r="BA1929" t="s">
        <v>76</v>
      </c>
      <c r="BB1929">
        <v>74146</v>
      </c>
      <c r="BC1929" t="s">
        <v>79</v>
      </c>
      <c r="BH1929" t="s">
        <v>25483</v>
      </c>
      <c r="BJ1929">
        <v>364313318</v>
      </c>
    </row>
    <row r="1930" spans="1:62" x14ac:dyDescent="0.25">
      <c r="A1930" t="s">
        <v>25529</v>
      </c>
      <c r="B1930" s="2">
        <v>43495</v>
      </c>
      <c r="C1930" t="s">
        <v>63</v>
      </c>
      <c r="D1930" s="3">
        <v>43472.377439374999</v>
      </c>
      <c r="E1930" t="s">
        <v>64</v>
      </c>
      <c r="F1930" s="2">
        <v>43556</v>
      </c>
      <c r="G1930" s="2">
        <v>43809</v>
      </c>
      <c r="H1930" t="s">
        <v>12103</v>
      </c>
      <c r="J1930" t="s">
        <v>25530</v>
      </c>
      <c r="K1930" t="s">
        <v>25531</v>
      </c>
      <c r="L1930" t="s">
        <v>12106</v>
      </c>
      <c r="M1930" t="s">
        <v>147</v>
      </c>
      <c r="N1930">
        <v>19520</v>
      </c>
      <c r="O1930" t="s">
        <v>70</v>
      </c>
      <c r="Q1930" t="s">
        <v>12107</v>
      </c>
      <c r="R1930">
        <v>21</v>
      </c>
      <c r="S1930" t="s">
        <v>72</v>
      </c>
      <c r="T1930" t="s">
        <v>13303</v>
      </c>
      <c r="U1930" t="s">
        <v>3891</v>
      </c>
      <c r="V1930" t="s">
        <v>1757</v>
      </c>
      <c r="W1930" t="s">
        <v>278</v>
      </c>
      <c r="X1930" t="s">
        <v>705</v>
      </c>
      <c r="Y1930" t="str">
        <f>"37-3011"</f>
        <v>37-3011</v>
      </c>
      <c r="Z1930" t="s">
        <v>94</v>
      </c>
      <c r="AA1930">
        <v>561730</v>
      </c>
      <c r="AB1930">
        <v>45</v>
      </c>
      <c r="AC1930">
        <v>45</v>
      </c>
      <c r="AD1930" t="s">
        <v>79</v>
      </c>
      <c r="AE1930" t="s">
        <v>80</v>
      </c>
      <c r="AF1930">
        <v>40</v>
      </c>
      <c r="AG1930" s="4">
        <v>0.25</v>
      </c>
      <c r="AH1930" s="4">
        <v>0.60416666666666663</v>
      </c>
      <c r="AI1930" s="5">
        <v>15.73</v>
      </c>
      <c r="AJ1930">
        <v>23.6</v>
      </c>
      <c r="AL1930" t="s">
        <v>81</v>
      </c>
      <c r="AM1930" t="s">
        <v>82</v>
      </c>
      <c r="AO1930" t="s">
        <v>83</v>
      </c>
      <c r="AR1930" t="s">
        <v>82</v>
      </c>
      <c r="AT1930" t="s">
        <v>82</v>
      </c>
      <c r="AW1930" t="s">
        <v>72</v>
      </c>
      <c r="AX1930">
        <v>3</v>
      </c>
      <c r="AY1930" t="s">
        <v>12106</v>
      </c>
      <c r="AZ1930" t="s">
        <v>1310</v>
      </c>
      <c r="BA1930" t="s">
        <v>147</v>
      </c>
      <c r="BB1930">
        <v>19520</v>
      </c>
      <c r="BC1930" t="s">
        <v>79</v>
      </c>
      <c r="BH1930" t="s">
        <v>25532</v>
      </c>
      <c r="BJ1930">
        <v>232770545</v>
      </c>
    </row>
    <row r="1931" spans="1:62" x14ac:dyDescent="0.25">
      <c r="A1931" t="s">
        <v>25551</v>
      </c>
      <c r="B1931" s="2">
        <v>43495</v>
      </c>
      <c r="C1931" t="s">
        <v>63</v>
      </c>
      <c r="D1931" s="3">
        <v>43472.377487488426</v>
      </c>
      <c r="E1931" t="s">
        <v>64</v>
      </c>
      <c r="F1931" s="2">
        <v>43556</v>
      </c>
      <c r="G1931" s="2">
        <v>43770</v>
      </c>
      <c r="H1931" t="s">
        <v>25552</v>
      </c>
      <c r="I1931" t="s">
        <v>22480</v>
      </c>
      <c r="J1931" t="s">
        <v>25553</v>
      </c>
      <c r="K1931" t="s">
        <v>22482</v>
      </c>
      <c r="L1931" t="s">
        <v>1254</v>
      </c>
      <c r="M1931" t="s">
        <v>76</v>
      </c>
      <c r="N1931">
        <v>73129</v>
      </c>
      <c r="O1931" t="s">
        <v>70</v>
      </c>
      <c r="Q1931" t="s">
        <v>25554</v>
      </c>
      <c r="S1931" t="s">
        <v>72</v>
      </c>
      <c r="T1931" t="s">
        <v>13303</v>
      </c>
      <c r="U1931" t="s">
        <v>10516</v>
      </c>
      <c r="V1931" t="s">
        <v>16460</v>
      </c>
      <c r="W1931" t="s">
        <v>278</v>
      </c>
      <c r="X1931" t="s">
        <v>1673</v>
      </c>
      <c r="Y1931" t="str">
        <f>"37-3011"</f>
        <v>37-3011</v>
      </c>
      <c r="Z1931" t="s">
        <v>94</v>
      </c>
      <c r="AA1931">
        <v>561730</v>
      </c>
      <c r="AB1931">
        <v>31</v>
      </c>
      <c r="AC1931">
        <v>31</v>
      </c>
      <c r="AD1931" t="s">
        <v>79</v>
      </c>
      <c r="AE1931" t="s">
        <v>95</v>
      </c>
      <c r="AF1931">
        <v>35</v>
      </c>
      <c r="AG1931" s="4">
        <v>0.25</v>
      </c>
      <c r="AH1931" s="4">
        <v>0.5625</v>
      </c>
      <c r="AI1931" s="5">
        <v>12.92</v>
      </c>
      <c r="AJ1931">
        <v>19.38</v>
      </c>
      <c r="AL1931" t="s">
        <v>81</v>
      </c>
      <c r="AM1931" t="s">
        <v>82</v>
      </c>
      <c r="AO1931" t="s">
        <v>83</v>
      </c>
      <c r="AR1931" t="s">
        <v>82</v>
      </c>
      <c r="AT1931" t="s">
        <v>82</v>
      </c>
      <c r="AW1931" t="s">
        <v>72</v>
      </c>
      <c r="AX1931">
        <v>3</v>
      </c>
      <c r="AY1931" t="s">
        <v>1254</v>
      </c>
      <c r="AZ1931" t="s">
        <v>1257</v>
      </c>
      <c r="BA1931" t="s">
        <v>76</v>
      </c>
      <c r="BB1931">
        <v>73129</v>
      </c>
      <c r="BC1931" t="s">
        <v>79</v>
      </c>
      <c r="BH1931" t="s">
        <v>25555</v>
      </c>
      <c r="BJ1931">
        <v>364313318</v>
      </c>
    </row>
    <row r="1932" spans="1:62" x14ac:dyDescent="0.25">
      <c r="A1932" t="s">
        <v>25585</v>
      </c>
      <c r="B1932" s="2">
        <v>43495</v>
      </c>
      <c r="C1932" t="s">
        <v>63</v>
      </c>
      <c r="D1932" s="3">
        <v>43472.377611828706</v>
      </c>
      <c r="E1932" t="s">
        <v>64</v>
      </c>
      <c r="F1932" s="2">
        <v>43556</v>
      </c>
      <c r="G1932" s="2">
        <v>43861</v>
      </c>
      <c r="H1932" t="s">
        <v>25586</v>
      </c>
      <c r="J1932" t="s">
        <v>14786</v>
      </c>
      <c r="K1932" t="s">
        <v>14787</v>
      </c>
      <c r="L1932" t="s">
        <v>14788</v>
      </c>
      <c r="M1932" t="s">
        <v>105</v>
      </c>
      <c r="N1932">
        <v>77465</v>
      </c>
      <c r="O1932" t="s">
        <v>70</v>
      </c>
      <c r="Q1932" t="s">
        <v>14789</v>
      </c>
      <c r="S1932" t="s">
        <v>72</v>
      </c>
      <c r="T1932" t="s">
        <v>2824</v>
      </c>
      <c r="U1932" t="s">
        <v>2825</v>
      </c>
      <c r="V1932" t="s">
        <v>642</v>
      </c>
      <c r="W1932" t="s">
        <v>105</v>
      </c>
      <c r="X1932" t="s">
        <v>14790</v>
      </c>
      <c r="Y1932" t="str">
        <f>"45-3011"</f>
        <v>45-3011</v>
      </c>
      <c r="Z1932" t="s">
        <v>1652</v>
      </c>
      <c r="AA1932">
        <v>114112</v>
      </c>
      <c r="AB1932">
        <v>4</v>
      </c>
      <c r="AC1932">
        <v>4</v>
      </c>
      <c r="AD1932" t="s">
        <v>79</v>
      </c>
      <c r="AE1932" t="s">
        <v>80</v>
      </c>
      <c r="AF1932">
        <v>40</v>
      </c>
      <c r="AG1932" s="4">
        <v>0.91666666666666663</v>
      </c>
      <c r="AH1932" s="4">
        <v>0.25</v>
      </c>
      <c r="AI1932" s="5">
        <v>10.24</v>
      </c>
      <c r="AJ1932">
        <v>15.36</v>
      </c>
      <c r="AL1932" t="s">
        <v>81</v>
      </c>
      <c r="AM1932" t="s">
        <v>82</v>
      </c>
      <c r="AO1932" t="s">
        <v>83</v>
      </c>
      <c r="AR1932" t="s">
        <v>82</v>
      </c>
      <c r="AT1932" t="s">
        <v>82</v>
      </c>
      <c r="AW1932" t="s">
        <v>82</v>
      </c>
      <c r="AY1932" t="s">
        <v>14788</v>
      </c>
      <c r="AZ1932" t="s">
        <v>14791</v>
      </c>
      <c r="BA1932" t="s">
        <v>105</v>
      </c>
      <c r="BB1932">
        <v>77465</v>
      </c>
      <c r="BC1932" t="s">
        <v>79</v>
      </c>
      <c r="BH1932" t="s">
        <v>14786</v>
      </c>
      <c r="BJ1932">
        <v>743022929</v>
      </c>
    </row>
    <row r="1933" spans="1:62" x14ac:dyDescent="0.25">
      <c r="A1933" t="s">
        <v>25801</v>
      </c>
      <c r="B1933" s="2">
        <v>43495</v>
      </c>
      <c r="C1933" t="s">
        <v>63</v>
      </c>
      <c r="D1933" s="3">
        <v>43472.377256412037</v>
      </c>
      <c r="E1933" t="s">
        <v>64</v>
      </c>
      <c r="F1933" s="2">
        <v>43556</v>
      </c>
      <c r="G1933" s="2">
        <v>43830</v>
      </c>
      <c r="H1933" t="s">
        <v>25802</v>
      </c>
      <c r="J1933" t="s">
        <v>25803</v>
      </c>
      <c r="L1933" t="s">
        <v>10068</v>
      </c>
      <c r="M1933" t="s">
        <v>278</v>
      </c>
      <c r="N1933">
        <v>23322</v>
      </c>
      <c r="O1933" t="s">
        <v>70</v>
      </c>
      <c r="Q1933" t="s">
        <v>25804</v>
      </c>
      <c r="S1933" t="s">
        <v>72</v>
      </c>
      <c r="T1933" t="s">
        <v>1755</v>
      </c>
      <c r="U1933" t="s">
        <v>3891</v>
      </c>
      <c r="V1933" t="s">
        <v>3892</v>
      </c>
      <c r="W1933" t="s">
        <v>278</v>
      </c>
      <c r="X1933" t="s">
        <v>25805</v>
      </c>
      <c r="Y1933" t="str">
        <f>"37-3011"</f>
        <v>37-3011</v>
      </c>
      <c r="Z1933" t="s">
        <v>94</v>
      </c>
      <c r="AA1933">
        <v>561730</v>
      </c>
      <c r="AB1933">
        <v>100</v>
      </c>
      <c r="AC1933">
        <v>100</v>
      </c>
      <c r="AD1933" t="s">
        <v>79</v>
      </c>
      <c r="AE1933" t="s">
        <v>95</v>
      </c>
      <c r="AF1933">
        <v>40</v>
      </c>
      <c r="AG1933" s="4">
        <v>0.29166666666666669</v>
      </c>
      <c r="AH1933" s="4">
        <v>0.66666666666666663</v>
      </c>
      <c r="AI1933" s="5">
        <v>12.46</v>
      </c>
      <c r="AJ1933">
        <v>18.690000000000001</v>
      </c>
      <c r="AL1933" t="s">
        <v>81</v>
      </c>
      <c r="AM1933" t="s">
        <v>82</v>
      </c>
      <c r="AO1933" t="s">
        <v>83</v>
      </c>
      <c r="AR1933" t="s">
        <v>82</v>
      </c>
      <c r="AT1933" t="s">
        <v>82</v>
      </c>
      <c r="AW1933" t="s">
        <v>82</v>
      </c>
      <c r="AY1933" t="s">
        <v>10068</v>
      </c>
      <c r="AZ1933" t="s">
        <v>17213</v>
      </c>
      <c r="BA1933" t="s">
        <v>278</v>
      </c>
      <c r="BB1933">
        <v>23322</v>
      </c>
      <c r="BC1933" t="s">
        <v>79</v>
      </c>
      <c r="BH1933" t="s">
        <v>25803</v>
      </c>
      <c r="BJ1933">
        <v>541726688</v>
      </c>
    </row>
    <row r="1934" spans="1:62" x14ac:dyDescent="0.25">
      <c r="A1934" t="s">
        <v>25929</v>
      </c>
      <c r="B1934" s="2">
        <v>43495</v>
      </c>
      <c r="C1934" t="s">
        <v>63</v>
      </c>
      <c r="D1934" s="3">
        <v>43472.377547789351</v>
      </c>
      <c r="E1934" t="s">
        <v>64</v>
      </c>
      <c r="F1934" s="2">
        <v>43556</v>
      </c>
      <c r="G1934" s="2">
        <v>43824</v>
      </c>
      <c r="H1934" t="s">
        <v>9878</v>
      </c>
      <c r="I1934" t="s">
        <v>9879</v>
      </c>
      <c r="J1934" t="s">
        <v>9880</v>
      </c>
      <c r="L1934" t="s">
        <v>8939</v>
      </c>
      <c r="M1934" t="s">
        <v>2314</v>
      </c>
      <c r="N1934">
        <v>46239</v>
      </c>
      <c r="O1934" t="s">
        <v>70</v>
      </c>
      <c r="Q1934" t="s">
        <v>9881</v>
      </c>
      <c r="S1934" t="s">
        <v>82</v>
      </c>
      <c r="U1934" t="s">
        <v>92</v>
      </c>
      <c r="X1934" t="s">
        <v>106</v>
      </c>
      <c r="Y1934" t="str">
        <f>"37-3011"</f>
        <v>37-3011</v>
      </c>
      <c r="Z1934" t="s">
        <v>94</v>
      </c>
      <c r="AA1934">
        <v>561730</v>
      </c>
      <c r="AB1934">
        <v>12</v>
      </c>
      <c r="AC1934">
        <v>12</v>
      </c>
      <c r="AD1934" t="s">
        <v>79</v>
      </c>
      <c r="AE1934" t="s">
        <v>80</v>
      </c>
      <c r="AF1934">
        <v>40</v>
      </c>
      <c r="AG1934" s="4">
        <v>0.29166666666666669</v>
      </c>
      <c r="AH1934" s="4">
        <v>0.66666666666666663</v>
      </c>
      <c r="AI1934" s="5">
        <v>13.41</v>
      </c>
      <c r="AJ1934">
        <v>20.12</v>
      </c>
      <c r="AL1934" t="s">
        <v>81</v>
      </c>
      <c r="AM1934" t="s">
        <v>82</v>
      </c>
      <c r="AO1934" t="s">
        <v>83</v>
      </c>
      <c r="AR1934" t="s">
        <v>82</v>
      </c>
      <c r="AT1934" t="s">
        <v>82</v>
      </c>
      <c r="AW1934" t="s">
        <v>82</v>
      </c>
      <c r="AY1934" t="s">
        <v>3169</v>
      </c>
      <c r="AZ1934" t="s">
        <v>9882</v>
      </c>
      <c r="BB1934">
        <v>46239</v>
      </c>
      <c r="BC1934" t="s">
        <v>79</v>
      </c>
      <c r="BH1934" t="s">
        <v>9883</v>
      </c>
      <c r="BJ1934">
        <v>453263285</v>
      </c>
    </row>
    <row r="1935" spans="1:62" x14ac:dyDescent="0.25">
      <c r="A1935" t="s">
        <v>25981</v>
      </c>
      <c r="B1935" s="2">
        <v>43495</v>
      </c>
      <c r="C1935" t="s">
        <v>63</v>
      </c>
      <c r="D1935" s="3">
        <v>43472.377462766206</v>
      </c>
      <c r="E1935" t="s">
        <v>64</v>
      </c>
      <c r="F1935" s="2">
        <v>43556</v>
      </c>
      <c r="G1935" s="2">
        <v>43814</v>
      </c>
      <c r="H1935" t="s">
        <v>25982</v>
      </c>
      <c r="I1935" t="s">
        <v>67</v>
      </c>
      <c r="J1935" t="s">
        <v>25983</v>
      </c>
      <c r="K1935" t="s">
        <v>67</v>
      </c>
      <c r="L1935" t="s">
        <v>8829</v>
      </c>
      <c r="M1935" t="s">
        <v>714</v>
      </c>
      <c r="N1935">
        <v>70555</v>
      </c>
      <c r="O1935" t="s">
        <v>70</v>
      </c>
      <c r="P1935" t="s">
        <v>67</v>
      </c>
      <c r="Q1935" t="s">
        <v>25984</v>
      </c>
      <c r="S1935" t="s">
        <v>72</v>
      </c>
      <c r="T1935" t="s">
        <v>2125</v>
      </c>
      <c r="U1935" t="s">
        <v>4913</v>
      </c>
      <c r="V1935" t="s">
        <v>2127</v>
      </c>
      <c r="W1935" t="s">
        <v>714</v>
      </c>
      <c r="X1935" t="s">
        <v>25985</v>
      </c>
      <c r="Y1935" t="str">
        <f>"37-3011"</f>
        <v>37-3011</v>
      </c>
      <c r="Z1935" t="s">
        <v>94</v>
      </c>
      <c r="AA1935">
        <v>561730</v>
      </c>
      <c r="AB1935">
        <v>6</v>
      </c>
      <c r="AC1935">
        <v>6</v>
      </c>
      <c r="AD1935" t="s">
        <v>79</v>
      </c>
      <c r="AE1935" t="s">
        <v>95</v>
      </c>
      <c r="AF1935">
        <v>40</v>
      </c>
      <c r="AG1935" s="4">
        <v>0.25</v>
      </c>
      <c r="AH1935" s="4">
        <v>0.625</v>
      </c>
      <c r="AI1935" s="5">
        <v>11.38</v>
      </c>
      <c r="AJ1935">
        <v>17.07</v>
      </c>
      <c r="AL1935" t="s">
        <v>81</v>
      </c>
      <c r="AM1935" t="s">
        <v>82</v>
      </c>
      <c r="AO1935" t="s">
        <v>83</v>
      </c>
      <c r="AP1935" t="s">
        <v>67</v>
      </c>
      <c r="AQ1935" t="s">
        <v>67</v>
      </c>
      <c r="AR1935" t="s">
        <v>82</v>
      </c>
      <c r="AT1935" t="s">
        <v>82</v>
      </c>
      <c r="AW1935" t="s">
        <v>72</v>
      </c>
      <c r="AX1935">
        <v>3</v>
      </c>
      <c r="AY1935" t="s">
        <v>8829</v>
      </c>
      <c r="AZ1935" t="s">
        <v>4915</v>
      </c>
      <c r="BA1935" t="s">
        <v>714</v>
      </c>
      <c r="BB1935">
        <v>70555</v>
      </c>
      <c r="BC1935" t="s">
        <v>79</v>
      </c>
      <c r="BH1935" t="s">
        <v>25983</v>
      </c>
      <c r="BI1935" t="s">
        <v>67</v>
      </c>
      <c r="BJ1935">
        <v>274343292</v>
      </c>
    </row>
    <row r="1936" spans="1:62" x14ac:dyDescent="0.25">
      <c r="A1936" t="s">
        <v>27684</v>
      </c>
      <c r="B1936" s="2">
        <v>43495</v>
      </c>
      <c r="C1936" t="s">
        <v>63</v>
      </c>
      <c r="D1936" s="3">
        <v>43472.377880046297</v>
      </c>
      <c r="E1936" t="s">
        <v>64</v>
      </c>
      <c r="F1936" s="2">
        <v>43556</v>
      </c>
      <c r="G1936" s="2">
        <v>43799</v>
      </c>
      <c r="H1936" t="s">
        <v>2914</v>
      </c>
      <c r="I1936" t="s">
        <v>2915</v>
      </c>
      <c r="J1936" t="s">
        <v>2916</v>
      </c>
      <c r="K1936" t="s">
        <v>67</v>
      </c>
      <c r="L1936" t="s">
        <v>1446</v>
      </c>
      <c r="M1936" t="s">
        <v>278</v>
      </c>
      <c r="N1936">
        <v>22152</v>
      </c>
      <c r="O1936" t="s">
        <v>70</v>
      </c>
      <c r="P1936" t="s">
        <v>67</v>
      </c>
      <c r="Q1936" t="s">
        <v>2917</v>
      </c>
      <c r="S1936" t="s">
        <v>72</v>
      </c>
      <c r="T1936" t="s">
        <v>2824</v>
      </c>
      <c r="U1936" t="s">
        <v>2825</v>
      </c>
      <c r="V1936" t="s">
        <v>642</v>
      </c>
      <c r="W1936" t="s">
        <v>105</v>
      </c>
      <c r="X1936" t="s">
        <v>2918</v>
      </c>
      <c r="Y1936" t="str">
        <f>"53-3032"</f>
        <v>53-3032</v>
      </c>
      <c r="Z1936" t="s">
        <v>157</v>
      </c>
      <c r="AA1936">
        <v>484210</v>
      </c>
      <c r="AB1936">
        <v>12</v>
      </c>
      <c r="AC1936">
        <v>12</v>
      </c>
      <c r="AD1936" t="s">
        <v>79</v>
      </c>
      <c r="AE1936" t="s">
        <v>95</v>
      </c>
      <c r="AF1936">
        <v>40</v>
      </c>
      <c r="AG1936" s="4">
        <v>0.28125</v>
      </c>
      <c r="AH1936" s="4">
        <v>0.83333333333333337</v>
      </c>
      <c r="AI1936" s="5">
        <v>21.54</v>
      </c>
      <c r="AJ1936">
        <v>32.31</v>
      </c>
      <c r="AL1936" t="s">
        <v>81</v>
      </c>
      <c r="AM1936" t="s">
        <v>72</v>
      </c>
      <c r="AN1936">
        <v>3</v>
      </c>
      <c r="AO1936" t="s">
        <v>83</v>
      </c>
      <c r="AP1936" t="s">
        <v>67</v>
      </c>
      <c r="AQ1936" t="s">
        <v>67</v>
      </c>
      <c r="AR1936" t="s">
        <v>82</v>
      </c>
      <c r="AT1936" t="s">
        <v>72</v>
      </c>
      <c r="AU1936">
        <v>1</v>
      </c>
      <c r="AV1936" t="s">
        <v>10878</v>
      </c>
      <c r="AW1936" t="s">
        <v>82</v>
      </c>
      <c r="AY1936" t="s">
        <v>1446</v>
      </c>
      <c r="AZ1936" t="s">
        <v>2839</v>
      </c>
      <c r="BA1936" t="s">
        <v>278</v>
      </c>
      <c r="BB1936">
        <v>22152</v>
      </c>
      <c r="BC1936" t="s">
        <v>79</v>
      </c>
      <c r="BH1936" t="s">
        <v>2916</v>
      </c>
      <c r="BI1936" t="s">
        <v>67</v>
      </c>
      <c r="BJ1936">
        <v>530220544</v>
      </c>
    </row>
    <row r="1937" spans="1:62" x14ac:dyDescent="0.25">
      <c r="A1937" t="s">
        <v>27774</v>
      </c>
      <c r="B1937" s="2">
        <v>43495</v>
      </c>
      <c r="C1937" t="s">
        <v>63</v>
      </c>
      <c r="D1937" s="3">
        <v>43472.377479386574</v>
      </c>
      <c r="E1937" t="s">
        <v>64</v>
      </c>
      <c r="F1937" s="2">
        <v>43556</v>
      </c>
      <c r="G1937" s="2">
        <v>43799</v>
      </c>
      <c r="H1937" t="s">
        <v>12625</v>
      </c>
      <c r="J1937" t="s">
        <v>12626</v>
      </c>
      <c r="L1937" t="s">
        <v>4750</v>
      </c>
      <c r="M1937" t="s">
        <v>2356</v>
      </c>
      <c r="N1937">
        <v>68512</v>
      </c>
      <c r="O1937" t="s">
        <v>70</v>
      </c>
      <c r="Q1937" t="s">
        <v>12627</v>
      </c>
      <c r="S1937" t="s">
        <v>72</v>
      </c>
      <c r="T1937" t="s">
        <v>12628</v>
      </c>
      <c r="U1937" t="s">
        <v>12629</v>
      </c>
      <c r="V1937" t="s">
        <v>12630</v>
      </c>
      <c r="W1937" t="s">
        <v>105</v>
      </c>
      <c r="X1937" t="s">
        <v>12631</v>
      </c>
      <c r="Y1937" t="str">
        <f>"37-3011"</f>
        <v>37-3011</v>
      </c>
      <c r="Z1937" t="s">
        <v>94</v>
      </c>
      <c r="AA1937">
        <v>237990</v>
      </c>
      <c r="AB1937">
        <v>30</v>
      </c>
      <c r="AC1937">
        <v>30</v>
      </c>
      <c r="AD1937" t="s">
        <v>79</v>
      </c>
      <c r="AE1937" t="s">
        <v>80</v>
      </c>
      <c r="AF1937">
        <v>40</v>
      </c>
      <c r="AG1937" s="4">
        <v>0.25</v>
      </c>
      <c r="AH1937" s="4">
        <v>0.60416666666666663</v>
      </c>
      <c r="AI1937" s="5">
        <v>11.82</v>
      </c>
      <c r="AJ1937">
        <v>17.73</v>
      </c>
      <c r="AL1937" t="s">
        <v>81</v>
      </c>
      <c r="AM1937" t="s">
        <v>82</v>
      </c>
      <c r="AO1937" t="s">
        <v>83</v>
      </c>
      <c r="AR1937" t="s">
        <v>82</v>
      </c>
      <c r="AT1937" t="s">
        <v>82</v>
      </c>
      <c r="AW1937" t="s">
        <v>72</v>
      </c>
      <c r="AX1937">
        <v>6</v>
      </c>
      <c r="AY1937" t="s">
        <v>12776</v>
      </c>
      <c r="AZ1937" t="s">
        <v>4354</v>
      </c>
      <c r="BA1937" t="s">
        <v>761</v>
      </c>
      <c r="BB1937">
        <v>30904</v>
      </c>
      <c r="BC1937" t="s">
        <v>79</v>
      </c>
      <c r="BH1937" t="s">
        <v>27775</v>
      </c>
      <c r="BI1937" t="s">
        <v>27776</v>
      </c>
      <c r="BJ1937">
        <v>470822871</v>
      </c>
    </row>
    <row r="1938" spans="1:62" x14ac:dyDescent="0.25">
      <c r="A1938" t="s">
        <v>28091</v>
      </c>
      <c r="B1938" s="2">
        <v>43495</v>
      </c>
      <c r="C1938" t="s">
        <v>63</v>
      </c>
      <c r="D1938" s="3">
        <v>43472.383528113423</v>
      </c>
      <c r="E1938" t="s">
        <v>91</v>
      </c>
      <c r="H1938" t="s">
        <v>28092</v>
      </c>
      <c r="J1938" t="s">
        <v>28093</v>
      </c>
      <c r="L1938" t="s">
        <v>3553</v>
      </c>
      <c r="M1938" t="s">
        <v>714</v>
      </c>
      <c r="N1938">
        <v>70808</v>
      </c>
      <c r="O1938" t="s">
        <v>70</v>
      </c>
      <c r="Q1938" t="s">
        <v>28094</v>
      </c>
      <c r="S1938" t="s">
        <v>72</v>
      </c>
      <c r="T1938" t="s">
        <v>1917</v>
      </c>
      <c r="U1938" t="s">
        <v>1918</v>
      </c>
      <c r="V1938" t="s">
        <v>1919</v>
      </c>
      <c r="W1938" t="s">
        <v>105</v>
      </c>
      <c r="X1938" t="s">
        <v>106</v>
      </c>
      <c r="Y1938" t="str">
        <f>"37-3011"</f>
        <v>37-3011</v>
      </c>
      <c r="Z1938" t="s">
        <v>94</v>
      </c>
      <c r="AA1938">
        <v>561730</v>
      </c>
      <c r="AB1938">
        <v>4</v>
      </c>
      <c r="AD1938" t="s">
        <v>79</v>
      </c>
      <c r="AE1938" t="s">
        <v>95</v>
      </c>
      <c r="AF1938">
        <v>40</v>
      </c>
      <c r="AG1938" s="4">
        <v>0.29166666666666669</v>
      </c>
      <c r="AH1938" s="4">
        <v>0.70833333333333337</v>
      </c>
      <c r="AI1938" s="5">
        <v>13.42</v>
      </c>
      <c r="AJ1938">
        <v>20.13</v>
      </c>
      <c r="AL1938" t="s">
        <v>81</v>
      </c>
      <c r="AM1938" t="s">
        <v>82</v>
      </c>
      <c r="AO1938" t="s">
        <v>83</v>
      </c>
      <c r="AR1938" t="s">
        <v>82</v>
      </c>
      <c r="AT1938" t="s">
        <v>82</v>
      </c>
      <c r="AW1938" t="s">
        <v>82</v>
      </c>
      <c r="AY1938" t="s">
        <v>3553</v>
      </c>
      <c r="AZ1938">
        <v>70808</v>
      </c>
      <c r="BA1938" t="s">
        <v>714</v>
      </c>
      <c r="BB1938">
        <v>70808</v>
      </c>
      <c r="BC1938" t="s">
        <v>79</v>
      </c>
      <c r="BH1938" t="s">
        <v>28093</v>
      </c>
      <c r="BJ1938">
        <v>455186733</v>
      </c>
    </row>
    <row r="1939" spans="1:62" x14ac:dyDescent="0.25">
      <c r="A1939" t="s">
        <v>28154</v>
      </c>
      <c r="B1939" s="2">
        <v>43495</v>
      </c>
      <c r="C1939" t="s">
        <v>63</v>
      </c>
      <c r="D1939" s="3">
        <v>43465.792659560182</v>
      </c>
      <c r="E1939" t="s">
        <v>64</v>
      </c>
      <c r="F1939" s="2">
        <v>43556</v>
      </c>
      <c r="G1939" s="2">
        <v>43799</v>
      </c>
      <c r="H1939" t="s">
        <v>3007</v>
      </c>
      <c r="J1939" t="s">
        <v>3008</v>
      </c>
      <c r="K1939" t="s">
        <v>3009</v>
      </c>
      <c r="L1939" t="s">
        <v>3010</v>
      </c>
      <c r="M1939" t="s">
        <v>626</v>
      </c>
      <c r="N1939">
        <v>72916</v>
      </c>
      <c r="O1939" t="s">
        <v>70</v>
      </c>
      <c r="Q1939" t="s">
        <v>3011</v>
      </c>
      <c r="S1939" t="s">
        <v>72</v>
      </c>
      <c r="T1939" t="s">
        <v>2824</v>
      </c>
      <c r="U1939" t="s">
        <v>2825</v>
      </c>
      <c r="V1939" t="s">
        <v>642</v>
      </c>
      <c r="W1939" t="s">
        <v>105</v>
      </c>
      <c r="X1939" t="s">
        <v>106</v>
      </c>
      <c r="Y1939" t="str">
        <f>"37-3011"</f>
        <v>37-3011</v>
      </c>
      <c r="Z1939" t="s">
        <v>94</v>
      </c>
      <c r="AA1939">
        <v>561730</v>
      </c>
      <c r="AB1939">
        <v>37</v>
      </c>
      <c r="AC1939">
        <v>37</v>
      </c>
      <c r="AD1939" t="s">
        <v>79</v>
      </c>
      <c r="AE1939" t="s">
        <v>95</v>
      </c>
      <c r="AF1939">
        <v>40</v>
      </c>
      <c r="AG1939" s="4">
        <v>0.33333333333333331</v>
      </c>
      <c r="AH1939" s="4">
        <v>0.72916666666666663</v>
      </c>
      <c r="AI1939" s="5">
        <v>12.49</v>
      </c>
      <c r="AJ1939">
        <v>18.739999999999998</v>
      </c>
      <c r="AL1939" t="s">
        <v>81</v>
      </c>
      <c r="AM1939" t="s">
        <v>82</v>
      </c>
      <c r="AO1939" t="s">
        <v>83</v>
      </c>
      <c r="AR1939" t="s">
        <v>82</v>
      </c>
      <c r="AT1939" t="s">
        <v>82</v>
      </c>
      <c r="AW1939" t="s">
        <v>82</v>
      </c>
      <c r="AY1939" t="s">
        <v>3010</v>
      </c>
      <c r="AZ1939" t="s">
        <v>3012</v>
      </c>
      <c r="BA1939" t="s">
        <v>626</v>
      </c>
      <c r="BB1939">
        <v>72916</v>
      </c>
      <c r="BC1939" t="s">
        <v>79</v>
      </c>
      <c r="BH1939" t="s">
        <v>3008</v>
      </c>
      <c r="BJ1939">
        <v>710717059</v>
      </c>
    </row>
    <row r="1940" spans="1:62" x14ac:dyDescent="0.25">
      <c r="A1940" t="s">
        <v>28210</v>
      </c>
      <c r="B1940" s="2">
        <v>43495</v>
      </c>
      <c r="C1940" t="s">
        <v>63</v>
      </c>
      <c r="D1940" s="3">
        <v>43472.377758657407</v>
      </c>
      <c r="E1940" t="s">
        <v>64</v>
      </c>
      <c r="F1940" s="2">
        <v>43556</v>
      </c>
      <c r="G1940" s="2">
        <v>43800</v>
      </c>
      <c r="H1940" t="s">
        <v>28211</v>
      </c>
      <c r="J1940" t="s">
        <v>22879</v>
      </c>
      <c r="K1940" t="s">
        <v>28212</v>
      </c>
      <c r="L1940" t="s">
        <v>21534</v>
      </c>
      <c r="M1940" t="s">
        <v>226</v>
      </c>
      <c r="N1940">
        <v>48111</v>
      </c>
      <c r="O1940" t="s">
        <v>70</v>
      </c>
      <c r="Q1940" t="s">
        <v>22881</v>
      </c>
      <c r="S1940" t="s">
        <v>72</v>
      </c>
      <c r="T1940" t="s">
        <v>13303</v>
      </c>
      <c r="U1940" t="s">
        <v>18541</v>
      </c>
      <c r="V1940" t="s">
        <v>1757</v>
      </c>
      <c r="W1940" t="s">
        <v>278</v>
      </c>
      <c r="X1940" t="s">
        <v>705</v>
      </c>
      <c r="Y1940" t="str">
        <f>"37-3011"</f>
        <v>37-3011</v>
      </c>
      <c r="Z1940" t="s">
        <v>94</v>
      </c>
      <c r="AA1940">
        <v>561730</v>
      </c>
      <c r="AB1940">
        <v>15</v>
      </c>
      <c r="AC1940">
        <v>15</v>
      </c>
      <c r="AD1940" t="s">
        <v>79</v>
      </c>
      <c r="AE1940" t="s">
        <v>80</v>
      </c>
      <c r="AF1940">
        <v>40</v>
      </c>
      <c r="AG1940" s="4">
        <v>0.3125</v>
      </c>
      <c r="AH1940" s="4">
        <v>0.67708333333333337</v>
      </c>
      <c r="AI1940" s="5">
        <v>12.95</v>
      </c>
      <c r="AJ1940">
        <v>19.43</v>
      </c>
      <c r="AL1940" t="s">
        <v>81</v>
      </c>
      <c r="AM1940" t="s">
        <v>82</v>
      </c>
      <c r="AO1940" t="s">
        <v>83</v>
      </c>
      <c r="AP1940" t="s">
        <v>67</v>
      </c>
      <c r="AQ1940" t="s">
        <v>67</v>
      </c>
      <c r="AR1940" t="s">
        <v>82</v>
      </c>
      <c r="AT1940" t="s">
        <v>82</v>
      </c>
      <c r="AW1940" t="s">
        <v>72</v>
      </c>
      <c r="AX1940">
        <v>3</v>
      </c>
      <c r="AY1940" t="s">
        <v>22882</v>
      </c>
      <c r="AZ1940" t="s">
        <v>22883</v>
      </c>
      <c r="BA1940" t="s">
        <v>226</v>
      </c>
      <c r="BB1940">
        <v>48130</v>
      </c>
      <c r="BC1940" t="s">
        <v>79</v>
      </c>
      <c r="BH1940" t="s">
        <v>22884</v>
      </c>
      <c r="BJ1940">
        <v>383303266</v>
      </c>
    </row>
    <row r="1941" spans="1:62" x14ac:dyDescent="0.25">
      <c r="A1941" t="s">
        <v>28474</v>
      </c>
      <c r="B1941" s="2">
        <v>43495</v>
      </c>
      <c r="C1941" t="s">
        <v>63</v>
      </c>
      <c r="D1941" s="3">
        <v>43472.377815335647</v>
      </c>
      <c r="E1941" t="s">
        <v>282</v>
      </c>
      <c r="F1941" s="2">
        <v>43556</v>
      </c>
      <c r="G1941" s="2">
        <v>43809</v>
      </c>
      <c r="H1941" t="s">
        <v>28475</v>
      </c>
      <c r="J1941" t="s">
        <v>28476</v>
      </c>
      <c r="L1941" t="s">
        <v>28477</v>
      </c>
      <c r="M1941" t="s">
        <v>714</v>
      </c>
      <c r="N1941">
        <v>71106</v>
      </c>
      <c r="O1941" t="s">
        <v>70</v>
      </c>
      <c r="Q1941" t="s">
        <v>28478</v>
      </c>
      <c r="S1941" t="s">
        <v>72</v>
      </c>
      <c r="T1941" t="s">
        <v>28254</v>
      </c>
      <c r="U1941" t="s">
        <v>28255</v>
      </c>
      <c r="V1941" t="s">
        <v>20716</v>
      </c>
      <c r="W1941" t="s">
        <v>714</v>
      </c>
      <c r="X1941" t="s">
        <v>28479</v>
      </c>
      <c r="Y1941" t="str">
        <f>"37-3011"</f>
        <v>37-3011</v>
      </c>
      <c r="Z1941" t="s">
        <v>94</v>
      </c>
      <c r="AA1941">
        <v>561730</v>
      </c>
      <c r="AB1941">
        <v>25</v>
      </c>
      <c r="AC1941">
        <v>23</v>
      </c>
      <c r="AD1941" t="s">
        <v>79</v>
      </c>
      <c r="AE1941" t="s">
        <v>80</v>
      </c>
      <c r="AF1941">
        <v>40</v>
      </c>
      <c r="AG1941" s="4">
        <v>0.33333333333333331</v>
      </c>
      <c r="AH1941" s="4">
        <v>0.66666666666666663</v>
      </c>
      <c r="AI1941" s="5">
        <v>12.35</v>
      </c>
      <c r="AJ1941">
        <v>18.53</v>
      </c>
      <c r="AL1941" t="s">
        <v>81</v>
      </c>
      <c r="AM1941" t="s">
        <v>82</v>
      </c>
      <c r="AO1941" t="s">
        <v>83</v>
      </c>
      <c r="AR1941" t="s">
        <v>82</v>
      </c>
      <c r="AT1941" t="s">
        <v>82</v>
      </c>
      <c r="AW1941" t="s">
        <v>82</v>
      </c>
      <c r="AY1941" t="s">
        <v>28477</v>
      </c>
      <c r="AZ1941" t="s">
        <v>28480</v>
      </c>
      <c r="BA1941" t="s">
        <v>714</v>
      </c>
      <c r="BB1941">
        <v>71106</v>
      </c>
      <c r="BC1941" t="s">
        <v>79</v>
      </c>
      <c r="BH1941" t="s">
        <v>28476</v>
      </c>
      <c r="BJ1941">
        <v>912125668</v>
      </c>
    </row>
    <row r="1942" spans="1:62" x14ac:dyDescent="0.25">
      <c r="A1942" t="s">
        <v>29216</v>
      </c>
      <c r="B1942" s="2">
        <v>43495</v>
      </c>
      <c r="C1942" t="s">
        <v>63</v>
      </c>
      <c r="D1942" s="3">
        <v>43472.378039675925</v>
      </c>
      <c r="E1942" t="s">
        <v>64</v>
      </c>
      <c r="F1942" s="2">
        <v>43556</v>
      </c>
      <c r="G1942" s="2">
        <v>43763</v>
      </c>
      <c r="H1942" t="s">
        <v>29217</v>
      </c>
      <c r="I1942" t="s">
        <v>29218</v>
      </c>
      <c r="J1942" t="s">
        <v>29219</v>
      </c>
      <c r="K1942" t="s">
        <v>29220</v>
      </c>
      <c r="L1942" t="s">
        <v>3859</v>
      </c>
      <c r="M1942" t="s">
        <v>3857</v>
      </c>
      <c r="N1942">
        <v>59758</v>
      </c>
      <c r="O1942" t="s">
        <v>70</v>
      </c>
      <c r="Q1942" t="s">
        <v>29221</v>
      </c>
      <c r="S1942" t="s">
        <v>72</v>
      </c>
      <c r="T1942" t="s">
        <v>1755</v>
      </c>
      <c r="U1942" t="s">
        <v>3646</v>
      </c>
      <c r="V1942" t="s">
        <v>3892</v>
      </c>
      <c r="W1942" t="s">
        <v>278</v>
      </c>
      <c r="X1942" t="s">
        <v>1427</v>
      </c>
      <c r="Y1942" t="str">
        <f>"37-2012"</f>
        <v>37-2012</v>
      </c>
      <c r="Z1942" t="s">
        <v>373</v>
      </c>
      <c r="AA1942">
        <v>721110</v>
      </c>
      <c r="AB1942">
        <v>8</v>
      </c>
      <c r="AC1942">
        <v>8</v>
      </c>
      <c r="AD1942" t="s">
        <v>79</v>
      </c>
      <c r="AE1942" t="s">
        <v>95</v>
      </c>
      <c r="AF1942">
        <v>35</v>
      </c>
      <c r="AG1942" s="4">
        <v>0.33333333333333331</v>
      </c>
      <c r="AH1942" s="4">
        <v>0.64583333333333337</v>
      </c>
      <c r="AI1942" s="5">
        <v>11.39</v>
      </c>
      <c r="AJ1942">
        <v>17.09</v>
      </c>
      <c r="AL1942" t="s">
        <v>81</v>
      </c>
      <c r="AM1942" t="s">
        <v>82</v>
      </c>
      <c r="AO1942" t="s">
        <v>83</v>
      </c>
      <c r="AR1942" t="s">
        <v>82</v>
      </c>
      <c r="AT1942" t="s">
        <v>82</v>
      </c>
      <c r="AW1942" t="s">
        <v>72</v>
      </c>
      <c r="AX1942">
        <v>3</v>
      </c>
      <c r="AY1942" t="s">
        <v>3859</v>
      </c>
      <c r="AZ1942" t="s">
        <v>4191</v>
      </c>
      <c r="BA1942" t="s">
        <v>3857</v>
      </c>
      <c r="BB1942">
        <v>59758</v>
      </c>
      <c r="BC1942" t="s">
        <v>87</v>
      </c>
      <c r="BH1942" t="s">
        <v>29219</v>
      </c>
      <c r="BJ1942">
        <v>272884337</v>
      </c>
    </row>
    <row r="1943" spans="1:62" x14ac:dyDescent="0.25">
      <c r="A1943" t="s">
        <v>29911</v>
      </c>
      <c r="B1943" s="2">
        <v>43495</v>
      </c>
      <c r="C1943" t="s">
        <v>63</v>
      </c>
      <c r="D1943" s="3">
        <v>43472.377980185185</v>
      </c>
      <c r="E1943" t="s">
        <v>282</v>
      </c>
      <c r="F1943" s="2">
        <v>43556</v>
      </c>
      <c r="G1943" s="2">
        <v>43809</v>
      </c>
      <c r="H1943" t="s">
        <v>29912</v>
      </c>
      <c r="J1943" t="s">
        <v>29913</v>
      </c>
      <c r="L1943" t="s">
        <v>29914</v>
      </c>
      <c r="M1943" t="s">
        <v>147</v>
      </c>
      <c r="N1943">
        <v>19344</v>
      </c>
      <c r="O1943" t="s">
        <v>70</v>
      </c>
      <c r="Q1943" t="s">
        <v>29915</v>
      </c>
      <c r="S1943" t="s">
        <v>72</v>
      </c>
      <c r="T1943" t="s">
        <v>13303</v>
      </c>
      <c r="U1943" t="s">
        <v>3891</v>
      </c>
      <c r="V1943" t="s">
        <v>1757</v>
      </c>
      <c r="W1943" t="s">
        <v>278</v>
      </c>
      <c r="X1943" t="s">
        <v>106</v>
      </c>
      <c r="Y1943" t="str">
        <f>"37-3011"</f>
        <v>37-3011</v>
      </c>
      <c r="Z1943" t="s">
        <v>94</v>
      </c>
      <c r="AA1943">
        <v>561730</v>
      </c>
      <c r="AB1943">
        <v>65</v>
      </c>
      <c r="AC1943">
        <v>64</v>
      </c>
      <c r="AD1943" t="s">
        <v>79</v>
      </c>
      <c r="AE1943" t="s">
        <v>80</v>
      </c>
      <c r="AF1943">
        <v>40</v>
      </c>
      <c r="AG1943" s="4">
        <v>0.27083333333333331</v>
      </c>
      <c r="AH1943" s="4">
        <v>0.625</v>
      </c>
      <c r="AI1943" s="5">
        <v>15.73</v>
      </c>
      <c r="AJ1943">
        <v>23.6</v>
      </c>
      <c r="AL1943" t="s">
        <v>81</v>
      </c>
      <c r="AM1943" t="s">
        <v>82</v>
      </c>
      <c r="AO1943" t="s">
        <v>83</v>
      </c>
      <c r="AR1943" t="s">
        <v>82</v>
      </c>
      <c r="AT1943" t="s">
        <v>82</v>
      </c>
      <c r="AW1943" t="s">
        <v>82</v>
      </c>
      <c r="AY1943" t="s">
        <v>29914</v>
      </c>
      <c r="AZ1943" t="s">
        <v>1310</v>
      </c>
      <c r="BA1943" t="s">
        <v>147</v>
      </c>
      <c r="BB1943">
        <v>19344</v>
      </c>
      <c r="BC1943" t="s">
        <v>79</v>
      </c>
      <c r="BH1943" t="s">
        <v>29913</v>
      </c>
      <c r="BJ1943">
        <v>232843030</v>
      </c>
    </row>
    <row r="1944" spans="1:62" x14ac:dyDescent="0.25">
      <c r="A1944" t="s">
        <v>31004</v>
      </c>
      <c r="B1944" s="2">
        <v>43495</v>
      </c>
      <c r="C1944" t="s">
        <v>63</v>
      </c>
      <c r="D1944" s="3">
        <v>43472.377945335647</v>
      </c>
      <c r="E1944" t="s">
        <v>64</v>
      </c>
      <c r="F1944" s="2">
        <v>43556</v>
      </c>
      <c r="G1944" s="2">
        <v>43799</v>
      </c>
      <c r="H1944" t="s">
        <v>30648</v>
      </c>
      <c r="J1944" t="s">
        <v>30649</v>
      </c>
      <c r="L1944" t="s">
        <v>859</v>
      </c>
      <c r="M1944" t="s">
        <v>226</v>
      </c>
      <c r="N1944">
        <v>48094</v>
      </c>
      <c r="O1944" t="s">
        <v>70</v>
      </c>
      <c r="Q1944" t="s">
        <v>30650</v>
      </c>
      <c r="S1944" t="s">
        <v>72</v>
      </c>
      <c r="T1944" t="s">
        <v>13303</v>
      </c>
      <c r="U1944" t="s">
        <v>5811</v>
      </c>
      <c r="V1944" t="s">
        <v>16460</v>
      </c>
      <c r="W1944" t="s">
        <v>278</v>
      </c>
      <c r="X1944" t="s">
        <v>106</v>
      </c>
      <c r="Y1944" t="str">
        <f>"37-3011"</f>
        <v>37-3011</v>
      </c>
      <c r="Z1944" t="s">
        <v>94</v>
      </c>
      <c r="AA1944">
        <v>561730</v>
      </c>
      <c r="AB1944">
        <v>75</v>
      </c>
      <c r="AC1944">
        <v>75</v>
      </c>
      <c r="AD1944" t="s">
        <v>79</v>
      </c>
      <c r="AE1944" t="s">
        <v>80</v>
      </c>
      <c r="AF1944">
        <v>40</v>
      </c>
      <c r="AG1944" s="4">
        <v>0.27083333333333331</v>
      </c>
      <c r="AH1944" s="4">
        <v>0.625</v>
      </c>
      <c r="AI1944" s="5">
        <v>13.72</v>
      </c>
      <c r="AJ1944">
        <v>20.58</v>
      </c>
      <c r="AL1944" t="s">
        <v>81</v>
      </c>
      <c r="AM1944" t="s">
        <v>82</v>
      </c>
      <c r="AO1944" t="s">
        <v>83</v>
      </c>
      <c r="AR1944" t="s">
        <v>82</v>
      </c>
      <c r="AT1944" t="s">
        <v>82</v>
      </c>
      <c r="AW1944" t="s">
        <v>82</v>
      </c>
      <c r="AY1944" t="s">
        <v>885</v>
      </c>
      <c r="AZ1944" t="s">
        <v>2333</v>
      </c>
      <c r="BA1944" t="s">
        <v>226</v>
      </c>
      <c r="BB1944">
        <v>48094</v>
      </c>
      <c r="BC1944" t="s">
        <v>79</v>
      </c>
      <c r="BH1944" t="s">
        <v>20808</v>
      </c>
      <c r="BJ1944">
        <v>383391854</v>
      </c>
    </row>
    <row r="1945" spans="1:62" x14ac:dyDescent="0.25">
      <c r="A1945" t="s">
        <v>31519</v>
      </c>
      <c r="B1945" s="2">
        <v>43495</v>
      </c>
      <c r="C1945" t="s">
        <v>63</v>
      </c>
      <c r="D1945" s="3">
        <v>43472.377739317133</v>
      </c>
      <c r="E1945" t="s">
        <v>64</v>
      </c>
      <c r="F1945" s="2">
        <v>43556</v>
      </c>
      <c r="G1945" s="2">
        <v>43770</v>
      </c>
      <c r="H1945" t="s">
        <v>31520</v>
      </c>
      <c r="J1945" t="s">
        <v>31521</v>
      </c>
      <c r="L1945" t="s">
        <v>30393</v>
      </c>
      <c r="M1945" t="s">
        <v>192</v>
      </c>
      <c r="N1945">
        <v>55328</v>
      </c>
      <c r="O1945" t="s">
        <v>70</v>
      </c>
      <c r="Q1945" t="s">
        <v>31522</v>
      </c>
      <c r="S1945" t="s">
        <v>72</v>
      </c>
      <c r="T1945" t="s">
        <v>9501</v>
      </c>
      <c r="U1945" t="s">
        <v>9597</v>
      </c>
      <c r="V1945" t="s">
        <v>1703</v>
      </c>
      <c r="W1945" t="s">
        <v>76</v>
      </c>
      <c r="X1945" t="s">
        <v>677</v>
      </c>
      <c r="Y1945" t="str">
        <f>"35-3022"</f>
        <v>35-3022</v>
      </c>
      <c r="Z1945" t="s">
        <v>280</v>
      </c>
      <c r="AA1945">
        <v>7223</v>
      </c>
      <c r="AB1945">
        <v>20</v>
      </c>
      <c r="AC1945">
        <v>20</v>
      </c>
      <c r="AD1945" t="s">
        <v>79</v>
      </c>
      <c r="AE1945" t="s">
        <v>80</v>
      </c>
      <c r="AF1945">
        <v>40</v>
      </c>
      <c r="AG1945" s="4">
        <v>0</v>
      </c>
      <c r="AH1945" s="4">
        <v>0.99652777777777779</v>
      </c>
      <c r="AI1945" s="5">
        <v>11.42</v>
      </c>
      <c r="AL1945" t="s">
        <v>81</v>
      </c>
      <c r="AM1945" t="s">
        <v>82</v>
      </c>
      <c r="AO1945" t="s">
        <v>213</v>
      </c>
      <c r="AR1945" t="s">
        <v>82</v>
      </c>
      <c r="AT1945" t="s">
        <v>82</v>
      </c>
      <c r="AW1945" t="s">
        <v>82</v>
      </c>
      <c r="AY1945" t="s">
        <v>30393</v>
      </c>
      <c r="AZ1945" t="s">
        <v>201</v>
      </c>
      <c r="BA1945" t="s">
        <v>192</v>
      </c>
      <c r="BB1945">
        <v>55328</v>
      </c>
      <c r="BC1945" t="s">
        <v>79</v>
      </c>
      <c r="BH1945" t="s">
        <v>31521</v>
      </c>
      <c r="BJ1945">
        <v>411320597</v>
      </c>
    </row>
    <row r="1946" spans="1:62" x14ac:dyDescent="0.25">
      <c r="A1946" t="s">
        <v>32136</v>
      </c>
      <c r="B1946" s="2">
        <v>43495</v>
      </c>
      <c r="C1946" t="s">
        <v>63</v>
      </c>
      <c r="D1946" s="3">
        <v>43472.378658333335</v>
      </c>
      <c r="E1946" t="s">
        <v>91</v>
      </c>
      <c r="H1946" t="s">
        <v>32137</v>
      </c>
      <c r="I1946" t="s">
        <v>32138</v>
      </c>
      <c r="J1946" t="s">
        <v>5361</v>
      </c>
      <c r="L1946" t="s">
        <v>5356</v>
      </c>
      <c r="M1946" t="s">
        <v>1165</v>
      </c>
      <c r="N1946">
        <v>57783</v>
      </c>
      <c r="O1946" t="s">
        <v>70</v>
      </c>
      <c r="Q1946" t="s">
        <v>5357</v>
      </c>
      <c r="S1946" t="s">
        <v>72</v>
      </c>
      <c r="T1946" t="s">
        <v>32070</v>
      </c>
      <c r="U1946" t="s">
        <v>5359</v>
      </c>
      <c r="V1946" t="s">
        <v>5251</v>
      </c>
      <c r="W1946" t="s">
        <v>3857</v>
      </c>
      <c r="X1946" t="s">
        <v>379</v>
      </c>
      <c r="Y1946" t="str">
        <f>"37-2012"</f>
        <v>37-2012</v>
      </c>
      <c r="Z1946" t="s">
        <v>373</v>
      </c>
      <c r="AA1946">
        <v>721110</v>
      </c>
      <c r="AB1946">
        <v>6</v>
      </c>
      <c r="AD1946" t="s">
        <v>79</v>
      </c>
      <c r="AE1946" t="s">
        <v>95</v>
      </c>
      <c r="AF1946">
        <v>36</v>
      </c>
      <c r="AG1946" s="4">
        <v>0.33333333333333331</v>
      </c>
      <c r="AH1946" s="4">
        <v>0.64583333333333337</v>
      </c>
      <c r="AI1946" s="5">
        <v>10.87</v>
      </c>
      <c r="AJ1946">
        <v>16.309999999999999</v>
      </c>
      <c r="AL1946" t="s">
        <v>81</v>
      </c>
      <c r="AM1946" t="s">
        <v>82</v>
      </c>
      <c r="AO1946" t="s">
        <v>83</v>
      </c>
      <c r="AR1946" t="s">
        <v>82</v>
      </c>
      <c r="AT1946" t="s">
        <v>82</v>
      </c>
      <c r="AW1946" t="s">
        <v>72</v>
      </c>
      <c r="AX1946">
        <v>3</v>
      </c>
      <c r="AY1946" t="s">
        <v>5356</v>
      </c>
      <c r="AZ1946" t="s">
        <v>1812</v>
      </c>
      <c r="BA1946" t="s">
        <v>1165</v>
      </c>
      <c r="BB1946">
        <v>57783</v>
      </c>
      <c r="BC1946" t="s">
        <v>87</v>
      </c>
      <c r="BH1946" t="s">
        <v>5361</v>
      </c>
      <c r="BJ1946">
        <v>208759158</v>
      </c>
    </row>
    <row r="1947" spans="1:62" x14ac:dyDescent="0.25">
      <c r="A1947" t="s">
        <v>32501</v>
      </c>
      <c r="B1947" s="2">
        <v>43495</v>
      </c>
      <c r="C1947" t="s">
        <v>63</v>
      </c>
      <c r="D1947" s="3">
        <v>43472.378164050926</v>
      </c>
      <c r="E1947" t="s">
        <v>64</v>
      </c>
      <c r="F1947" s="2">
        <v>43556</v>
      </c>
      <c r="G1947" s="2">
        <v>43800</v>
      </c>
      <c r="H1947" t="s">
        <v>32502</v>
      </c>
      <c r="J1947" t="s">
        <v>32503</v>
      </c>
      <c r="L1947" t="s">
        <v>4983</v>
      </c>
      <c r="M1947" t="s">
        <v>714</v>
      </c>
      <c r="N1947">
        <v>70819</v>
      </c>
      <c r="O1947" t="s">
        <v>70</v>
      </c>
      <c r="Q1947" t="s">
        <v>32504</v>
      </c>
      <c r="S1947" t="s">
        <v>72</v>
      </c>
      <c r="T1947" t="s">
        <v>6754</v>
      </c>
      <c r="U1947" t="s">
        <v>6755</v>
      </c>
      <c r="V1947" t="s">
        <v>6756</v>
      </c>
      <c r="W1947" t="s">
        <v>714</v>
      </c>
      <c r="X1947" t="s">
        <v>5677</v>
      </c>
      <c r="Y1947" t="str">
        <f>"37-3011"</f>
        <v>37-3011</v>
      </c>
      <c r="Z1947" t="s">
        <v>94</v>
      </c>
      <c r="AA1947">
        <v>561730</v>
      </c>
      <c r="AB1947">
        <v>55</v>
      </c>
      <c r="AC1947">
        <v>55</v>
      </c>
      <c r="AD1947" t="s">
        <v>79</v>
      </c>
      <c r="AE1947" t="s">
        <v>95</v>
      </c>
      <c r="AF1947">
        <v>35</v>
      </c>
      <c r="AG1947" s="4">
        <v>0.29166666666666669</v>
      </c>
      <c r="AH1947" s="4">
        <v>0.66666666666666663</v>
      </c>
      <c r="AI1947" s="5">
        <v>13.42</v>
      </c>
      <c r="AJ1947">
        <v>20.13</v>
      </c>
      <c r="AL1947" t="s">
        <v>81</v>
      </c>
      <c r="AM1947" t="s">
        <v>82</v>
      </c>
      <c r="AO1947" t="s">
        <v>83</v>
      </c>
      <c r="AR1947" t="s">
        <v>82</v>
      </c>
      <c r="AT1947" t="s">
        <v>82</v>
      </c>
      <c r="AW1947" t="s">
        <v>82</v>
      </c>
      <c r="AY1947" t="s">
        <v>3553</v>
      </c>
      <c r="AZ1947" t="s">
        <v>4612</v>
      </c>
      <c r="BA1947" t="s">
        <v>714</v>
      </c>
      <c r="BB1947">
        <v>70819</v>
      </c>
      <c r="BC1947" t="s">
        <v>79</v>
      </c>
      <c r="BH1947" t="s">
        <v>32505</v>
      </c>
      <c r="BJ1947">
        <v>472454705</v>
      </c>
    </row>
    <row r="1948" spans="1:62" x14ac:dyDescent="0.25">
      <c r="A1948" t="s">
        <v>32974</v>
      </c>
      <c r="B1948" s="2">
        <v>43495</v>
      </c>
      <c r="C1948" t="s">
        <v>63</v>
      </c>
      <c r="D1948" s="3">
        <v>43472.377969212961</v>
      </c>
      <c r="E1948" t="s">
        <v>64</v>
      </c>
      <c r="F1948" s="2">
        <v>43556</v>
      </c>
      <c r="G1948" s="2">
        <v>43799</v>
      </c>
      <c r="H1948" t="s">
        <v>17685</v>
      </c>
      <c r="J1948" t="s">
        <v>17686</v>
      </c>
      <c r="L1948" t="s">
        <v>17687</v>
      </c>
      <c r="M1948" t="s">
        <v>1246</v>
      </c>
      <c r="N1948">
        <v>63362</v>
      </c>
      <c r="O1948" t="s">
        <v>70</v>
      </c>
      <c r="Q1948" t="s">
        <v>17688</v>
      </c>
      <c r="S1948" t="s">
        <v>72</v>
      </c>
      <c r="T1948" t="s">
        <v>4626</v>
      </c>
      <c r="U1948" t="s">
        <v>4627</v>
      </c>
      <c r="V1948" t="s">
        <v>4628</v>
      </c>
      <c r="W1948" t="s">
        <v>323</v>
      </c>
      <c r="X1948" t="s">
        <v>12584</v>
      </c>
      <c r="Y1948" t="str">
        <f>"37-3011"</f>
        <v>37-3011</v>
      </c>
      <c r="Z1948" t="s">
        <v>94</v>
      </c>
      <c r="AA1948">
        <v>54132</v>
      </c>
      <c r="AB1948">
        <v>7</v>
      </c>
      <c r="AC1948">
        <v>7</v>
      </c>
      <c r="AD1948" t="s">
        <v>79</v>
      </c>
      <c r="AE1948" t="s">
        <v>95</v>
      </c>
      <c r="AF1948">
        <v>40</v>
      </c>
      <c r="AG1948" s="4">
        <v>0.3125</v>
      </c>
      <c r="AH1948" s="4">
        <v>0.66666666666666663</v>
      </c>
      <c r="AI1948" s="5">
        <v>13.55</v>
      </c>
      <c r="AJ1948">
        <v>20.329999999999998</v>
      </c>
      <c r="AL1948" t="s">
        <v>81</v>
      </c>
      <c r="AM1948" t="s">
        <v>82</v>
      </c>
      <c r="AO1948" t="s">
        <v>83</v>
      </c>
      <c r="AR1948" t="s">
        <v>82</v>
      </c>
      <c r="AT1948" t="s">
        <v>82</v>
      </c>
      <c r="AW1948" t="s">
        <v>82</v>
      </c>
      <c r="AY1948" t="s">
        <v>17687</v>
      </c>
      <c r="AZ1948" t="s">
        <v>4750</v>
      </c>
      <c r="BA1948" t="s">
        <v>1246</v>
      </c>
      <c r="BB1948">
        <v>63362</v>
      </c>
      <c r="BC1948" t="s">
        <v>79</v>
      </c>
      <c r="BH1948" t="s">
        <v>17686</v>
      </c>
      <c r="BJ1948">
        <v>450472322</v>
      </c>
    </row>
    <row r="1949" spans="1:62" x14ac:dyDescent="0.25">
      <c r="A1949" t="s">
        <v>33119</v>
      </c>
      <c r="B1949" s="2">
        <v>43495</v>
      </c>
      <c r="C1949" t="s">
        <v>63</v>
      </c>
      <c r="D1949" s="3">
        <v>43472.377561643516</v>
      </c>
      <c r="E1949" t="s">
        <v>64</v>
      </c>
      <c r="F1949" s="2">
        <v>43556</v>
      </c>
      <c r="G1949" s="2">
        <v>43790</v>
      </c>
      <c r="H1949" t="s">
        <v>33120</v>
      </c>
      <c r="I1949" t="s">
        <v>67</v>
      </c>
      <c r="J1949" t="s">
        <v>33121</v>
      </c>
      <c r="L1949" t="s">
        <v>33122</v>
      </c>
      <c r="M1949" t="s">
        <v>147</v>
      </c>
      <c r="N1949">
        <v>18088</v>
      </c>
      <c r="O1949" t="s">
        <v>70</v>
      </c>
      <c r="Q1949" t="s">
        <v>33123</v>
      </c>
      <c r="S1949" t="s">
        <v>72</v>
      </c>
      <c r="T1949" t="s">
        <v>1755</v>
      </c>
      <c r="U1949" t="s">
        <v>3891</v>
      </c>
      <c r="V1949" t="s">
        <v>1757</v>
      </c>
      <c r="W1949" t="s">
        <v>278</v>
      </c>
      <c r="X1949" t="s">
        <v>106</v>
      </c>
      <c r="Y1949" t="str">
        <f>"37-3011"</f>
        <v>37-3011</v>
      </c>
      <c r="Z1949" t="s">
        <v>94</v>
      </c>
      <c r="AA1949">
        <v>561730</v>
      </c>
      <c r="AB1949">
        <v>16</v>
      </c>
      <c r="AC1949">
        <v>16</v>
      </c>
      <c r="AD1949" t="s">
        <v>79</v>
      </c>
      <c r="AE1949" t="s">
        <v>80</v>
      </c>
      <c r="AF1949">
        <v>40</v>
      </c>
      <c r="AG1949" s="4">
        <v>0.33333333333333331</v>
      </c>
      <c r="AH1949" s="4">
        <v>0.6875</v>
      </c>
      <c r="AI1949" s="5">
        <v>13.08</v>
      </c>
      <c r="AJ1949">
        <v>19.62</v>
      </c>
      <c r="AL1949" t="s">
        <v>81</v>
      </c>
      <c r="AM1949" t="s">
        <v>82</v>
      </c>
      <c r="AO1949" t="s">
        <v>83</v>
      </c>
      <c r="AR1949" t="s">
        <v>82</v>
      </c>
      <c r="AT1949" t="s">
        <v>82</v>
      </c>
      <c r="AW1949" t="s">
        <v>82</v>
      </c>
      <c r="AY1949" t="s">
        <v>20528</v>
      </c>
      <c r="AZ1949" t="s">
        <v>7911</v>
      </c>
      <c r="BA1949" t="s">
        <v>147</v>
      </c>
      <c r="BB1949">
        <v>18052</v>
      </c>
      <c r="BC1949" t="s">
        <v>79</v>
      </c>
      <c r="BH1949" t="s">
        <v>33124</v>
      </c>
      <c r="BJ1949">
        <v>270082231</v>
      </c>
    </row>
    <row r="1950" spans="1:62" x14ac:dyDescent="0.25">
      <c r="A1950" t="s">
        <v>33663</v>
      </c>
      <c r="B1950" s="2">
        <v>43495</v>
      </c>
      <c r="C1950" t="s">
        <v>63</v>
      </c>
      <c r="D1950" s="3">
        <v>43472.378032546294</v>
      </c>
      <c r="E1950" t="s">
        <v>64</v>
      </c>
      <c r="F1950" s="2">
        <v>43556</v>
      </c>
      <c r="G1950" s="2">
        <v>43738</v>
      </c>
      <c r="H1950" t="s">
        <v>33664</v>
      </c>
      <c r="J1950" t="s">
        <v>33665</v>
      </c>
      <c r="L1950" t="s">
        <v>9156</v>
      </c>
      <c r="M1950" t="s">
        <v>595</v>
      </c>
      <c r="N1950">
        <v>99743</v>
      </c>
      <c r="O1950" t="s">
        <v>70</v>
      </c>
      <c r="Q1950" t="s">
        <v>33666</v>
      </c>
      <c r="S1950" t="s">
        <v>82</v>
      </c>
      <c r="U1950" t="s">
        <v>92</v>
      </c>
      <c r="X1950" t="s">
        <v>33667</v>
      </c>
      <c r="Y1950" t="str">
        <f>"43-4081"</f>
        <v>43-4081</v>
      </c>
      <c r="Z1950" t="s">
        <v>1983</v>
      </c>
      <c r="AA1950">
        <v>487110</v>
      </c>
      <c r="AB1950">
        <v>4</v>
      </c>
      <c r="AC1950">
        <v>4</v>
      </c>
      <c r="AD1950" t="s">
        <v>79</v>
      </c>
      <c r="AE1950" t="s">
        <v>80</v>
      </c>
      <c r="AF1950">
        <v>40</v>
      </c>
      <c r="AG1950" s="4">
        <v>0.25</v>
      </c>
      <c r="AH1950" s="4">
        <v>0.60416666666666663</v>
      </c>
      <c r="AI1950" s="5">
        <v>13.61</v>
      </c>
      <c r="AJ1950">
        <v>20.420000000000002</v>
      </c>
      <c r="AK1950">
        <v>20.420000000000002</v>
      </c>
      <c r="AL1950" t="s">
        <v>81</v>
      </c>
      <c r="AM1950" t="s">
        <v>82</v>
      </c>
      <c r="AO1950" t="s">
        <v>83</v>
      </c>
      <c r="AR1950" t="s">
        <v>82</v>
      </c>
      <c r="AT1950" t="s">
        <v>82</v>
      </c>
      <c r="AW1950" t="s">
        <v>82</v>
      </c>
      <c r="AY1950" t="s">
        <v>9156</v>
      </c>
      <c r="AZ1950" t="s">
        <v>33668</v>
      </c>
      <c r="BA1950" t="s">
        <v>595</v>
      </c>
      <c r="BB1950">
        <v>99743</v>
      </c>
      <c r="BC1950" t="s">
        <v>87</v>
      </c>
      <c r="BH1950" t="s">
        <v>33665</v>
      </c>
      <c r="BJ1950">
        <v>920158061</v>
      </c>
    </row>
    <row r="1951" spans="1:62" x14ac:dyDescent="0.25">
      <c r="A1951" t="s">
        <v>34282</v>
      </c>
      <c r="B1951" s="2">
        <v>43495</v>
      </c>
      <c r="C1951" t="s">
        <v>63</v>
      </c>
      <c r="D1951" s="3">
        <v>43472.377580624998</v>
      </c>
      <c r="E1951" t="s">
        <v>64</v>
      </c>
      <c r="F1951" s="2">
        <v>43556</v>
      </c>
      <c r="G1951" s="2">
        <v>43819</v>
      </c>
      <c r="H1951" t="s">
        <v>6551</v>
      </c>
      <c r="I1951" t="s">
        <v>67</v>
      </c>
      <c r="J1951" t="s">
        <v>6552</v>
      </c>
      <c r="K1951" t="s">
        <v>67</v>
      </c>
      <c r="L1951" t="s">
        <v>3531</v>
      </c>
      <c r="M1951" t="s">
        <v>232</v>
      </c>
      <c r="N1951">
        <v>11590</v>
      </c>
      <c r="O1951" t="s">
        <v>70</v>
      </c>
      <c r="P1951" t="s">
        <v>67</v>
      </c>
      <c r="Q1951" t="s">
        <v>6553</v>
      </c>
      <c r="S1951" t="s">
        <v>72</v>
      </c>
      <c r="T1951" t="s">
        <v>3529</v>
      </c>
      <c r="U1951" t="s">
        <v>3530</v>
      </c>
      <c r="V1951" t="s">
        <v>3531</v>
      </c>
      <c r="W1951" t="s">
        <v>232</v>
      </c>
      <c r="X1951" t="s">
        <v>93</v>
      </c>
      <c r="Y1951" t="str">
        <f>"37-3011"</f>
        <v>37-3011</v>
      </c>
      <c r="Z1951" t="s">
        <v>94</v>
      </c>
      <c r="AA1951">
        <v>332212</v>
      </c>
      <c r="AB1951">
        <v>6</v>
      </c>
      <c r="AC1951">
        <v>6</v>
      </c>
      <c r="AD1951" t="s">
        <v>79</v>
      </c>
      <c r="AE1951" t="s">
        <v>80</v>
      </c>
      <c r="AF1951">
        <v>40</v>
      </c>
      <c r="AG1951" s="4">
        <v>0.33333333333333331</v>
      </c>
      <c r="AH1951" s="4">
        <v>0.66666666666666663</v>
      </c>
      <c r="AI1951" s="5">
        <v>16.350000000000001</v>
      </c>
      <c r="AJ1951">
        <v>24.53</v>
      </c>
      <c r="AK1951">
        <v>24.53</v>
      </c>
      <c r="AL1951" t="s">
        <v>81</v>
      </c>
      <c r="AM1951" t="s">
        <v>82</v>
      </c>
      <c r="AO1951" t="s">
        <v>83</v>
      </c>
      <c r="AP1951" t="s">
        <v>67</v>
      </c>
      <c r="AQ1951" t="s">
        <v>662</v>
      </c>
      <c r="AR1951" t="s">
        <v>82</v>
      </c>
      <c r="AT1951" t="s">
        <v>82</v>
      </c>
      <c r="AW1951" t="s">
        <v>72</v>
      </c>
      <c r="AX1951">
        <v>3</v>
      </c>
      <c r="AY1951" t="s">
        <v>3531</v>
      </c>
      <c r="AZ1951" t="s">
        <v>6554</v>
      </c>
      <c r="BA1951" t="s">
        <v>232</v>
      </c>
      <c r="BB1951">
        <v>11590</v>
      </c>
      <c r="BC1951" t="s">
        <v>79</v>
      </c>
      <c r="BH1951" t="s">
        <v>6552</v>
      </c>
      <c r="BI1951" t="s">
        <v>67</v>
      </c>
      <c r="BJ1951">
        <v>112894911</v>
      </c>
    </row>
    <row r="1952" spans="1:62" x14ac:dyDescent="0.25">
      <c r="A1952" t="s">
        <v>34283</v>
      </c>
      <c r="B1952" s="2">
        <v>43495</v>
      </c>
      <c r="C1952" t="s">
        <v>63</v>
      </c>
      <c r="D1952" s="3">
        <v>43472.378351689818</v>
      </c>
      <c r="E1952" t="s">
        <v>64</v>
      </c>
      <c r="F1952" s="2">
        <v>43556</v>
      </c>
      <c r="G1952" s="2">
        <v>43830</v>
      </c>
      <c r="H1952" t="s">
        <v>34284</v>
      </c>
      <c r="J1952" t="s">
        <v>34285</v>
      </c>
      <c r="L1952" t="s">
        <v>34286</v>
      </c>
      <c r="M1952" t="s">
        <v>232</v>
      </c>
      <c r="N1952">
        <v>12550</v>
      </c>
      <c r="O1952" t="s">
        <v>70</v>
      </c>
      <c r="Q1952" t="s">
        <v>34287</v>
      </c>
      <c r="S1952" t="s">
        <v>72</v>
      </c>
      <c r="T1952" t="s">
        <v>9501</v>
      </c>
      <c r="U1952" t="s">
        <v>9502</v>
      </c>
      <c r="V1952" t="s">
        <v>1700</v>
      </c>
      <c r="W1952" t="s">
        <v>76</v>
      </c>
      <c r="X1952" t="s">
        <v>1500</v>
      </c>
      <c r="Y1952" t="str">
        <f>"35-2014"</f>
        <v>35-2014</v>
      </c>
      <c r="Z1952" t="s">
        <v>301</v>
      </c>
      <c r="AA1952">
        <v>722110</v>
      </c>
      <c r="AB1952">
        <v>15</v>
      </c>
      <c r="AC1952">
        <v>15</v>
      </c>
      <c r="AD1952" t="s">
        <v>79</v>
      </c>
      <c r="AE1952" t="s">
        <v>95</v>
      </c>
      <c r="AF1952">
        <v>40</v>
      </c>
      <c r="AG1952" s="4">
        <v>0.33333333333333331</v>
      </c>
      <c r="AH1952" s="4">
        <v>0.95833333333333337</v>
      </c>
      <c r="AI1952" s="5">
        <v>14.34</v>
      </c>
      <c r="AJ1952">
        <v>21.51</v>
      </c>
      <c r="AL1952" t="s">
        <v>81</v>
      </c>
      <c r="AM1952" t="s">
        <v>82</v>
      </c>
      <c r="AO1952" t="s">
        <v>213</v>
      </c>
      <c r="AR1952" t="s">
        <v>82</v>
      </c>
      <c r="AT1952" t="s">
        <v>82</v>
      </c>
      <c r="AW1952" t="s">
        <v>72</v>
      </c>
      <c r="AX1952">
        <v>6</v>
      </c>
      <c r="AY1952" t="s">
        <v>34286</v>
      </c>
      <c r="AZ1952" t="s">
        <v>769</v>
      </c>
      <c r="BA1952" t="s">
        <v>232</v>
      </c>
      <c r="BB1952">
        <v>12550</v>
      </c>
      <c r="BC1952" t="s">
        <v>87</v>
      </c>
      <c r="BH1952" t="s">
        <v>34285</v>
      </c>
      <c r="BJ1952">
        <v>141826780</v>
      </c>
    </row>
    <row r="1953" spans="1:62" x14ac:dyDescent="0.25">
      <c r="A1953" t="s">
        <v>34618</v>
      </c>
      <c r="B1953" s="2">
        <v>43495</v>
      </c>
      <c r="C1953" t="s">
        <v>63</v>
      </c>
      <c r="D1953" s="3">
        <v>43472.37788547454</v>
      </c>
      <c r="E1953" t="s">
        <v>64</v>
      </c>
      <c r="F1953" s="2">
        <v>43556</v>
      </c>
      <c r="G1953" s="2">
        <v>43819</v>
      </c>
      <c r="H1953" t="s">
        <v>34619</v>
      </c>
      <c r="J1953" t="s">
        <v>34620</v>
      </c>
      <c r="L1953" t="s">
        <v>5451</v>
      </c>
      <c r="M1953" t="s">
        <v>207</v>
      </c>
      <c r="N1953">
        <v>2539</v>
      </c>
      <c r="O1953" t="s">
        <v>70</v>
      </c>
      <c r="Q1953" t="s">
        <v>34621</v>
      </c>
      <c r="S1953" t="s">
        <v>72</v>
      </c>
      <c r="T1953" t="s">
        <v>33914</v>
      </c>
      <c r="U1953" t="s">
        <v>33915</v>
      </c>
      <c r="V1953" t="s">
        <v>608</v>
      </c>
      <c r="W1953" t="s">
        <v>207</v>
      </c>
      <c r="X1953" t="s">
        <v>34622</v>
      </c>
      <c r="Y1953" t="str">
        <f>"35-3022"</f>
        <v>35-3022</v>
      </c>
      <c r="Z1953" t="s">
        <v>280</v>
      </c>
      <c r="AA1953">
        <v>445292</v>
      </c>
      <c r="AB1953">
        <v>14</v>
      </c>
      <c r="AC1953">
        <v>14</v>
      </c>
      <c r="AD1953" t="s">
        <v>79</v>
      </c>
      <c r="AE1953" t="s">
        <v>80</v>
      </c>
      <c r="AF1953">
        <v>35</v>
      </c>
      <c r="AG1953" s="4">
        <v>0.41666666666666669</v>
      </c>
      <c r="AH1953" s="4">
        <v>0.70833333333333337</v>
      </c>
      <c r="AI1953" s="5">
        <v>13.02</v>
      </c>
      <c r="AJ1953">
        <v>0</v>
      </c>
      <c r="AK1953">
        <v>0</v>
      </c>
      <c r="AL1953" t="s">
        <v>81</v>
      </c>
      <c r="AM1953" t="s">
        <v>82</v>
      </c>
      <c r="AO1953" t="s">
        <v>83</v>
      </c>
      <c r="AR1953" t="s">
        <v>82</v>
      </c>
      <c r="AT1953" t="s">
        <v>82</v>
      </c>
      <c r="AW1953" t="s">
        <v>82</v>
      </c>
      <c r="AY1953" t="s">
        <v>5451</v>
      </c>
      <c r="AZ1953" t="s">
        <v>5453</v>
      </c>
      <c r="BA1953" t="s">
        <v>207</v>
      </c>
      <c r="BB1953">
        <v>2539</v>
      </c>
      <c r="BC1953" t="s">
        <v>79</v>
      </c>
      <c r="BH1953" t="s">
        <v>34620</v>
      </c>
      <c r="BJ1953">
        <v>383114921</v>
      </c>
    </row>
    <row r="1954" spans="1:62" x14ac:dyDescent="0.25">
      <c r="A1954" t="s">
        <v>34701</v>
      </c>
      <c r="B1954" s="2">
        <v>43495</v>
      </c>
      <c r="C1954" t="s">
        <v>63</v>
      </c>
      <c r="D1954" s="3">
        <v>43469.450542465274</v>
      </c>
      <c r="E1954" t="s">
        <v>64</v>
      </c>
      <c r="F1954" s="2">
        <v>43556</v>
      </c>
      <c r="G1954" s="2">
        <v>43800</v>
      </c>
      <c r="H1954" t="s">
        <v>34702</v>
      </c>
      <c r="I1954" t="s">
        <v>67</v>
      </c>
      <c r="J1954" t="s">
        <v>1119</v>
      </c>
      <c r="K1954" t="s">
        <v>67</v>
      </c>
      <c r="L1954" t="s">
        <v>1118</v>
      </c>
      <c r="M1954" t="s">
        <v>804</v>
      </c>
      <c r="N1954">
        <v>3049</v>
      </c>
      <c r="O1954" t="s">
        <v>70</v>
      </c>
      <c r="Q1954" t="s">
        <v>1117</v>
      </c>
      <c r="S1954" t="s">
        <v>82</v>
      </c>
      <c r="U1954" t="s">
        <v>92</v>
      </c>
      <c r="X1954" t="s">
        <v>106</v>
      </c>
      <c r="Y1954" t="str">
        <f>"37-3011"</f>
        <v>37-3011</v>
      </c>
      <c r="Z1954" t="s">
        <v>94</v>
      </c>
      <c r="AA1954">
        <v>561730</v>
      </c>
      <c r="AB1954">
        <v>25</v>
      </c>
      <c r="AC1954">
        <v>25</v>
      </c>
      <c r="AD1954" t="s">
        <v>79</v>
      </c>
      <c r="AE1954" t="s">
        <v>80</v>
      </c>
      <c r="AF1954">
        <v>40</v>
      </c>
      <c r="AG1954" s="4">
        <v>0.29166666666666669</v>
      </c>
      <c r="AH1954" s="4">
        <v>0.66666666666666663</v>
      </c>
      <c r="AI1954" s="5">
        <v>14.62</v>
      </c>
      <c r="AJ1954">
        <v>21.93</v>
      </c>
      <c r="AM1954" t="s">
        <v>82</v>
      </c>
      <c r="AO1954" t="s">
        <v>83</v>
      </c>
      <c r="AR1954" t="s">
        <v>82</v>
      </c>
      <c r="AT1954" t="s">
        <v>82</v>
      </c>
      <c r="AW1954" t="s">
        <v>82</v>
      </c>
      <c r="AY1954" t="s">
        <v>1118</v>
      </c>
      <c r="AZ1954" t="s">
        <v>730</v>
      </c>
      <c r="BA1954" t="s">
        <v>804</v>
      </c>
      <c r="BB1954">
        <v>3049</v>
      </c>
      <c r="BC1954" t="s">
        <v>79</v>
      </c>
      <c r="BH1954" t="s">
        <v>1119</v>
      </c>
      <c r="BJ1954">
        <v>20366124</v>
      </c>
    </row>
    <row r="1955" spans="1:62" x14ac:dyDescent="0.25">
      <c r="A1955" t="s">
        <v>34774</v>
      </c>
      <c r="B1955" s="2">
        <v>43495</v>
      </c>
      <c r="C1955" t="s">
        <v>63</v>
      </c>
      <c r="D1955" s="3">
        <v>43469.382289224537</v>
      </c>
      <c r="E1955" t="s">
        <v>64</v>
      </c>
      <c r="F1955" s="2">
        <v>43556</v>
      </c>
      <c r="G1955" s="2">
        <v>43800</v>
      </c>
      <c r="H1955" t="s">
        <v>34702</v>
      </c>
      <c r="I1955" t="s">
        <v>67</v>
      </c>
      <c r="J1955" t="s">
        <v>1119</v>
      </c>
      <c r="K1955" t="s">
        <v>67</v>
      </c>
      <c r="L1955" t="s">
        <v>1118</v>
      </c>
      <c r="M1955" t="s">
        <v>804</v>
      </c>
      <c r="N1955">
        <v>3049</v>
      </c>
      <c r="O1955" t="s">
        <v>70</v>
      </c>
      <c r="P1955" t="s">
        <v>67</v>
      </c>
      <c r="Q1955" t="s">
        <v>1117</v>
      </c>
      <c r="S1955" t="s">
        <v>82</v>
      </c>
      <c r="U1955" t="s">
        <v>92</v>
      </c>
      <c r="X1955" t="s">
        <v>106</v>
      </c>
      <c r="Y1955" t="str">
        <f>"37-3011"</f>
        <v>37-3011</v>
      </c>
      <c r="Z1955" t="s">
        <v>94</v>
      </c>
      <c r="AA1955">
        <v>561730</v>
      </c>
      <c r="AB1955">
        <v>30</v>
      </c>
      <c r="AC1955">
        <v>30</v>
      </c>
      <c r="AD1955" t="s">
        <v>79</v>
      </c>
      <c r="AE1955" t="s">
        <v>80</v>
      </c>
      <c r="AF1955">
        <v>40</v>
      </c>
      <c r="AG1955" s="4">
        <v>0.29166666666666669</v>
      </c>
      <c r="AH1955" s="4">
        <v>0.66666666666666663</v>
      </c>
      <c r="AI1955" s="5">
        <v>16.98</v>
      </c>
      <c r="AJ1955">
        <v>25.47</v>
      </c>
      <c r="AM1955" t="s">
        <v>82</v>
      </c>
      <c r="AO1955" t="s">
        <v>83</v>
      </c>
      <c r="AP1955" t="s">
        <v>67</v>
      </c>
      <c r="AQ1955" t="s">
        <v>67</v>
      </c>
      <c r="AR1955" t="s">
        <v>82</v>
      </c>
      <c r="AT1955" t="s">
        <v>82</v>
      </c>
      <c r="AW1955" t="s">
        <v>82</v>
      </c>
      <c r="AY1955" t="s">
        <v>1118</v>
      </c>
      <c r="AZ1955" t="s">
        <v>34775</v>
      </c>
      <c r="BA1955" t="s">
        <v>804</v>
      </c>
      <c r="BB1955">
        <v>3049</v>
      </c>
      <c r="BC1955" t="s">
        <v>79</v>
      </c>
      <c r="BD1955" t="s">
        <v>67</v>
      </c>
      <c r="BE1955" t="s">
        <v>67</v>
      </c>
      <c r="BH1955" t="s">
        <v>1119</v>
      </c>
      <c r="BI1955" t="s">
        <v>67</v>
      </c>
      <c r="BJ1955">
        <v>20366124</v>
      </c>
    </row>
    <row r="1956" spans="1:62" x14ac:dyDescent="0.25">
      <c r="A1956" t="s">
        <v>34809</v>
      </c>
      <c r="B1956" s="2">
        <v>43495</v>
      </c>
      <c r="C1956" t="s">
        <v>63</v>
      </c>
      <c r="D1956" s="3">
        <v>43469.460747685182</v>
      </c>
      <c r="E1956" t="s">
        <v>64</v>
      </c>
      <c r="F1956" s="2">
        <v>43556</v>
      </c>
      <c r="G1956" s="2">
        <v>43799</v>
      </c>
      <c r="H1956" t="s">
        <v>34696</v>
      </c>
      <c r="I1956" t="s">
        <v>34697</v>
      </c>
      <c r="J1956" t="s">
        <v>34698</v>
      </c>
      <c r="K1956" t="s">
        <v>67</v>
      </c>
      <c r="L1956" t="s">
        <v>15149</v>
      </c>
      <c r="M1956" t="s">
        <v>207</v>
      </c>
      <c r="N1956">
        <v>2657</v>
      </c>
      <c r="O1956" t="s">
        <v>70</v>
      </c>
      <c r="P1956" t="s">
        <v>67</v>
      </c>
      <c r="Q1956" t="s">
        <v>34699</v>
      </c>
      <c r="S1956" t="s">
        <v>82</v>
      </c>
      <c r="U1956" t="s">
        <v>92</v>
      </c>
      <c r="X1956" t="s">
        <v>1427</v>
      </c>
      <c r="Y1956" t="str">
        <f>"37-2012"</f>
        <v>37-2012</v>
      </c>
      <c r="Z1956" t="s">
        <v>373</v>
      </c>
      <c r="AA1956">
        <v>721110</v>
      </c>
      <c r="AB1956">
        <v>20</v>
      </c>
      <c r="AC1956">
        <v>20</v>
      </c>
      <c r="AD1956" t="s">
        <v>79</v>
      </c>
      <c r="AE1956" t="s">
        <v>80</v>
      </c>
      <c r="AF1956">
        <v>40</v>
      </c>
      <c r="AG1956" s="4">
        <v>0.375</v>
      </c>
      <c r="AH1956" s="4">
        <v>0.66666666666666663</v>
      </c>
      <c r="AI1956" s="5">
        <v>14.58</v>
      </c>
      <c r="AJ1956">
        <v>21.87</v>
      </c>
      <c r="AM1956" t="s">
        <v>82</v>
      </c>
      <c r="AO1956" t="s">
        <v>83</v>
      </c>
      <c r="AP1956" t="s">
        <v>67</v>
      </c>
      <c r="AQ1956" t="s">
        <v>67</v>
      </c>
      <c r="AR1956" t="s">
        <v>82</v>
      </c>
      <c r="AT1956" t="s">
        <v>82</v>
      </c>
      <c r="AW1956" t="s">
        <v>82</v>
      </c>
      <c r="AY1956" t="s">
        <v>15149</v>
      </c>
      <c r="AZ1956" t="s">
        <v>4065</v>
      </c>
      <c r="BA1956" t="s">
        <v>207</v>
      </c>
      <c r="BB1956">
        <v>2657</v>
      </c>
      <c r="BC1956" t="s">
        <v>87</v>
      </c>
      <c r="BH1956" t="s">
        <v>34698</v>
      </c>
      <c r="BI1956" t="s">
        <v>67</v>
      </c>
      <c r="BJ1956">
        <v>42543509</v>
      </c>
    </row>
    <row r="1957" spans="1:62" x14ac:dyDescent="0.25">
      <c r="A1957" t="s">
        <v>34892</v>
      </c>
      <c r="B1957" s="2">
        <v>43495</v>
      </c>
      <c r="C1957" t="s">
        <v>63</v>
      </c>
      <c r="D1957" s="3">
        <v>43469.535877916664</v>
      </c>
      <c r="E1957" t="s">
        <v>64</v>
      </c>
      <c r="F1957" s="2">
        <v>43556</v>
      </c>
      <c r="G1957" s="2">
        <v>43814</v>
      </c>
      <c r="H1957" t="s">
        <v>11914</v>
      </c>
      <c r="I1957" t="s">
        <v>67</v>
      </c>
      <c r="J1957" t="s">
        <v>11915</v>
      </c>
      <c r="K1957" t="s">
        <v>67</v>
      </c>
      <c r="L1957" t="s">
        <v>11916</v>
      </c>
      <c r="M1957" t="s">
        <v>100</v>
      </c>
      <c r="N1957">
        <v>28366</v>
      </c>
      <c r="O1957" t="s">
        <v>70</v>
      </c>
      <c r="P1957" t="s">
        <v>67</v>
      </c>
      <c r="Q1957" t="s">
        <v>11917</v>
      </c>
      <c r="S1957" t="s">
        <v>72</v>
      </c>
      <c r="T1957" t="s">
        <v>194</v>
      </c>
      <c r="U1957" t="s">
        <v>12045</v>
      </c>
      <c r="V1957" t="s">
        <v>12046</v>
      </c>
      <c r="W1957" t="s">
        <v>197</v>
      </c>
      <c r="X1957" t="s">
        <v>34893</v>
      </c>
      <c r="Y1957" t="str">
        <f>"51-9195"</f>
        <v>51-9195</v>
      </c>
      <c r="Z1957" t="s">
        <v>31801</v>
      </c>
      <c r="AA1957">
        <v>327390</v>
      </c>
      <c r="AB1957">
        <v>8</v>
      </c>
      <c r="AC1957">
        <v>8</v>
      </c>
      <c r="AD1957" t="s">
        <v>79</v>
      </c>
      <c r="AE1957" t="s">
        <v>95</v>
      </c>
      <c r="AF1957">
        <v>40</v>
      </c>
      <c r="AG1957" s="4">
        <v>0.1875</v>
      </c>
      <c r="AH1957" s="4">
        <v>0.64583333333333337</v>
      </c>
      <c r="AI1957" s="5">
        <v>15.46</v>
      </c>
      <c r="AJ1957">
        <v>23.19</v>
      </c>
      <c r="AL1957" t="s">
        <v>81</v>
      </c>
      <c r="AM1957" t="s">
        <v>82</v>
      </c>
      <c r="AO1957" t="s">
        <v>83</v>
      </c>
      <c r="AP1957" t="s">
        <v>67</v>
      </c>
      <c r="AQ1957" t="s">
        <v>67</v>
      </c>
      <c r="AR1957" t="s">
        <v>82</v>
      </c>
      <c r="AT1957" t="s">
        <v>82</v>
      </c>
      <c r="AW1957" t="s">
        <v>72</v>
      </c>
      <c r="AX1957">
        <v>1</v>
      </c>
      <c r="AY1957" t="s">
        <v>13035</v>
      </c>
      <c r="AZ1957" t="s">
        <v>26716</v>
      </c>
      <c r="BA1957" t="s">
        <v>1165</v>
      </c>
      <c r="BB1957">
        <v>57058</v>
      </c>
      <c r="BC1957" t="s">
        <v>87</v>
      </c>
      <c r="BD1957" t="s">
        <v>67</v>
      </c>
      <c r="BE1957" t="s">
        <v>67</v>
      </c>
      <c r="BH1957" t="s">
        <v>34894</v>
      </c>
      <c r="BI1957" t="s">
        <v>67</v>
      </c>
      <c r="BJ1957">
        <v>560945951</v>
      </c>
    </row>
    <row r="1958" spans="1:62" x14ac:dyDescent="0.25">
      <c r="A1958" t="s">
        <v>36116</v>
      </c>
      <c r="B1958" s="2">
        <v>43495</v>
      </c>
      <c r="C1958" t="s">
        <v>63</v>
      </c>
      <c r="D1958" s="3">
        <v>43475.516715937498</v>
      </c>
      <c r="E1958" t="s">
        <v>91</v>
      </c>
      <c r="H1958" t="s">
        <v>36117</v>
      </c>
      <c r="J1958" t="s">
        <v>32262</v>
      </c>
      <c r="L1958" t="s">
        <v>12275</v>
      </c>
      <c r="M1958" t="s">
        <v>783</v>
      </c>
      <c r="N1958">
        <v>44060</v>
      </c>
      <c r="O1958" t="s">
        <v>70</v>
      </c>
      <c r="Q1958" t="s">
        <v>32263</v>
      </c>
      <c r="S1958" t="s">
        <v>72</v>
      </c>
      <c r="T1958" t="s">
        <v>36118</v>
      </c>
      <c r="U1958" t="s">
        <v>31106</v>
      </c>
      <c r="V1958" t="s">
        <v>31107</v>
      </c>
      <c r="W1958" t="s">
        <v>859</v>
      </c>
      <c r="X1958" t="s">
        <v>2708</v>
      </c>
      <c r="Y1958" t="str">
        <f>"37-3011"</f>
        <v>37-3011</v>
      </c>
      <c r="Z1958" t="s">
        <v>94</v>
      </c>
      <c r="AA1958">
        <v>561730</v>
      </c>
      <c r="AB1958">
        <v>10</v>
      </c>
      <c r="AD1958" t="s">
        <v>79</v>
      </c>
      <c r="AE1958" t="s">
        <v>80</v>
      </c>
      <c r="AF1958">
        <v>40</v>
      </c>
      <c r="AG1958" s="4">
        <v>0.33333333333333331</v>
      </c>
      <c r="AH1958" s="4">
        <v>0.70833333333333337</v>
      </c>
      <c r="AI1958" s="5">
        <v>13.7</v>
      </c>
      <c r="AJ1958">
        <v>20.55</v>
      </c>
      <c r="AM1958" t="s">
        <v>82</v>
      </c>
      <c r="AO1958" t="s">
        <v>83</v>
      </c>
      <c r="AP1958" t="s">
        <v>130</v>
      </c>
      <c r="AQ1958" t="s">
        <v>130</v>
      </c>
      <c r="AR1958" t="s">
        <v>82</v>
      </c>
      <c r="AT1958" t="s">
        <v>82</v>
      </c>
      <c r="AW1958" t="s">
        <v>82</v>
      </c>
      <c r="AY1958" t="s">
        <v>12275</v>
      </c>
      <c r="AZ1958" t="s">
        <v>1278</v>
      </c>
      <c r="BA1958" t="s">
        <v>783</v>
      </c>
      <c r="BB1958">
        <v>44060</v>
      </c>
      <c r="BC1958" t="s">
        <v>79</v>
      </c>
      <c r="BD1958" t="s">
        <v>130</v>
      </c>
      <c r="BE1958" t="s">
        <v>130</v>
      </c>
      <c r="BH1958" t="s">
        <v>32262</v>
      </c>
      <c r="BJ1958">
        <v>352333668</v>
      </c>
    </row>
    <row r="1959" spans="1:62" x14ac:dyDescent="0.25">
      <c r="A1959" t="s">
        <v>37070</v>
      </c>
      <c r="B1959" s="2">
        <v>43495</v>
      </c>
      <c r="C1959" t="s">
        <v>63</v>
      </c>
      <c r="D1959" s="3">
        <v>43495.705621516201</v>
      </c>
      <c r="E1959" t="s">
        <v>91</v>
      </c>
      <c r="H1959" t="s">
        <v>37071</v>
      </c>
      <c r="I1959" t="s">
        <v>37072</v>
      </c>
      <c r="J1959" t="s">
        <v>37073</v>
      </c>
      <c r="L1959" t="s">
        <v>37074</v>
      </c>
      <c r="M1959" t="s">
        <v>166</v>
      </c>
      <c r="N1959">
        <v>84755</v>
      </c>
      <c r="O1959" t="s">
        <v>70</v>
      </c>
      <c r="P1959" t="s">
        <v>67</v>
      </c>
      <c r="Q1959" t="s">
        <v>37075</v>
      </c>
      <c r="S1959" t="s">
        <v>72</v>
      </c>
      <c r="T1959" t="s">
        <v>873</v>
      </c>
      <c r="U1959" t="s">
        <v>874</v>
      </c>
      <c r="V1959" t="s">
        <v>182</v>
      </c>
      <c r="W1959" t="s">
        <v>166</v>
      </c>
      <c r="X1959" t="s">
        <v>6636</v>
      </c>
      <c r="Y1959" t="str">
        <f>"35-2021"</f>
        <v>35-2021</v>
      </c>
      <c r="Z1959" t="s">
        <v>221</v>
      </c>
      <c r="AA1959">
        <v>531390</v>
      </c>
      <c r="AB1959">
        <v>7</v>
      </c>
      <c r="AD1959" t="s">
        <v>79</v>
      </c>
      <c r="AE1959" t="s">
        <v>80</v>
      </c>
      <c r="AF1959">
        <v>40</v>
      </c>
      <c r="AG1959" s="4">
        <v>0.25</v>
      </c>
      <c r="AH1959" s="4">
        <v>0.875</v>
      </c>
      <c r="AI1959" s="5">
        <v>9.36</v>
      </c>
      <c r="AJ1959">
        <v>14.04</v>
      </c>
      <c r="AL1959" t="s">
        <v>81</v>
      </c>
      <c r="AM1959" t="s">
        <v>82</v>
      </c>
      <c r="AO1959" t="s">
        <v>83</v>
      </c>
      <c r="AP1959" t="s">
        <v>67</v>
      </c>
      <c r="AQ1959" t="s">
        <v>67</v>
      </c>
      <c r="AR1959" t="s">
        <v>82</v>
      </c>
      <c r="AT1959" t="s">
        <v>82</v>
      </c>
      <c r="AW1959" t="s">
        <v>82</v>
      </c>
      <c r="AY1959" t="s">
        <v>37076</v>
      </c>
      <c r="AZ1959" t="s">
        <v>37077</v>
      </c>
      <c r="BA1959" t="s">
        <v>166</v>
      </c>
      <c r="BB1959">
        <v>84758</v>
      </c>
      <c r="BC1959" t="s">
        <v>87</v>
      </c>
      <c r="BH1959" t="s">
        <v>37078</v>
      </c>
      <c r="BJ1959">
        <v>870571875</v>
      </c>
    </row>
    <row r="1960" spans="1:62" x14ac:dyDescent="0.25">
      <c r="A1960" t="s">
        <v>37095</v>
      </c>
      <c r="B1960" s="2">
        <v>43495</v>
      </c>
      <c r="C1960" t="s">
        <v>63</v>
      </c>
      <c r="D1960" s="3">
        <v>43495.668799687497</v>
      </c>
      <c r="E1960" t="s">
        <v>91</v>
      </c>
      <c r="H1960" t="s">
        <v>37096</v>
      </c>
      <c r="I1960" t="s">
        <v>37097</v>
      </c>
      <c r="J1960" t="s">
        <v>37073</v>
      </c>
      <c r="L1960" t="s">
        <v>37074</v>
      </c>
      <c r="M1960" t="s">
        <v>166</v>
      </c>
      <c r="N1960">
        <v>84755</v>
      </c>
      <c r="O1960" t="s">
        <v>70</v>
      </c>
      <c r="P1960" t="s">
        <v>67</v>
      </c>
      <c r="Q1960" t="s">
        <v>37075</v>
      </c>
      <c r="S1960" t="s">
        <v>72</v>
      </c>
      <c r="T1960" t="s">
        <v>873</v>
      </c>
      <c r="U1960" t="s">
        <v>874</v>
      </c>
      <c r="V1960" t="s">
        <v>182</v>
      </c>
      <c r="W1960" t="s">
        <v>166</v>
      </c>
      <c r="X1960" t="s">
        <v>37098</v>
      </c>
      <c r="Y1960" t="str">
        <f>"35-9011"</f>
        <v>35-9011</v>
      </c>
      <c r="Z1960" t="s">
        <v>1925</v>
      </c>
      <c r="AA1960">
        <v>531390</v>
      </c>
      <c r="AB1960">
        <v>7</v>
      </c>
      <c r="AD1960" t="s">
        <v>79</v>
      </c>
      <c r="AE1960" t="s">
        <v>80</v>
      </c>
      <c r="AF1960">
        <v>8.86</v>
      </c>
      <c r="AG1960" s="4">
        <v>0.29166666666666669</v>
      </c>
      <c r="AH1960" s="4">
        <v>0.79166666666666663</v>
      </c>
      <c r="AI1960" s="5">
        <v>8.86</v>
      </c>
      <c r="AJ1960">
        <v>13.29</v>
      </c>
      <c r="AL1960" t="s">
        <v>81</v>
      </c>
      <c r="AM1960" t="s">
        <v>82</v>
      </c>
      <c r="AO1960" t="s">
        <v>83</v>
      </c>
      <c r="AP1960" t="s">
        <v>67</v>
      </c>
      <c r="AQ1960" t="s">
        <v>67</v>
      </c>
      <c r="AR1960" t="s">
        <v>82</v>
      </c>
      <c r="AT1960" t="s">
        <v>82</v>
      </c>
      <c r="AW1960" t="s">
        <v>82</v>
      </c>
      <c r="AY1960" t="s">
        <v>37076</v>
      </c>
      <c r="AZ1960" t="s">
        <v>17035</v>
      </c>
      <c r="BA1960" t="s">
        <v>166</v>
      </c>
      <c r="BB1960">
        <v>84758</v>
      </c>
      <c r="BC1960" t="s">
        <v>87</v>
      </c>
      <c r="BH1960" t="s">
        <v>37078</v>
      </c>
      <c r="BJ1960">
        <v>870571875</v>
      </c>
    </row>
    <row r="1961" spans="1:62" x14ac:dyDescent="0.25">
      <c r="A1961" t="s">
        <v>5993</v>
      </c>
      <c r="B1961" s="2">
        <v>43496</v>
      </c>
      <c r="C1961" t="s">
        <v>63</v>
      </c>
      <c r="D1961" s="3">
        <v>43472.377740567128</v>
      </c>
      <c r="E1961" t="s">
        <v>64</v>
      </c>
      <c r="F1961" s="2">
        <v>43556</v>
      </c>
      <c r="G1961" s="2">
        <v>43769</v>
      </c>
      <c r="H1961" t="s">
        <v>5994</v>
      </c>
      <c r="J1961" t="s">
        <v>5995</v>
      </c>
      <c r="L1961" t="s">
        <v>5996</v>
      </c>
      <c r="M1961" t="s">
        <v>5997</v>
      </c>
      <c r="N1961">
        <v>58104</v>
      </c>
      <c r="O1961" t="s">
        <v>70</v>
      </c>
      <c r="Q1961" t="s">
        <v>5998</v>
      </c>
      <c r="S1961" t="s">
        <v>72</v>
      </c>
      <c r="T1961" t="s">
        <v>878</v>
      </c>
      <c r="U1961" t="s">
        <v>3851</v>
      </c>
      <c r="V1961" t="s">
        <v>2620</v>
      </c>
      <c r="W1961" t="s">
        <v>881</v>
      </c>
      <c r="X1961" t="s">
        <v>1960</v>
      </c>
      <c r="Y1961" t="str">
        <f>"37-3011"</f>
        <v>37-3011</v>
      </c>
      <c r="Z1961" t="s">
        <v>94</v>
      </c>
      <c r="AA1961">
        <v>561730</v>
      </c>
      <c r="AB1961">
        <v>8</v>
      </c>
      <c r="AC1961">
        <v>8</v>
      </c>
      <c r="AD1961" t="s">
        <v>79</v>
      </c>
      <c r="AE1961" t="s">
        <v>80</v>
      </c>
      <c r="AF1961">
        <v>40</v>
      </c>
      <c r="AG1961" s="4">
        <v>0.27083333333333331</v>
      </c>
      <c r="AH1961" s="4">
        <v>0.72916666666666663</v>
      </c>
      <c r="AI1961" s="5">
        <v>15.96</v>
      </c>
      <c r="AJ1961">
        <v>23.94</v>
      </c>
      <c r="AK1961">
        <v>29.25</v>
      </c>
      <c r="AL1961" t="s">
        <v>81</v>
      </c>
      <c r="AM1961" t="s">
        <v>82</v>
      </c>
      <c r="AO1961" t="s">
        <v>83</v>
      </c>
      <c r="AR1961" t="s">
        <v>82</v>
      </c>
      <c r="AT1961" t="s">
        <v>82</v>
      </c>
      <c r="AW1961" t="s">
        <v>82</v>
      </c>
      <c r="AY1961" t="s">
        <v>5999</v>
      </c>
      <c r="AZ1961" t="s">
        <v>2069</v>
      </c>
      <c r="BA1961" t="s">
        <v>5997</v>
      </c>
      <c r="BB1961">
        <v>58078</v>
      </c>
      <c r="BC1961" t="s">
        <v>79</v>
      </c>
      <c r="BH1961" t="s">
        <v>6000</v>
      </c>
      <c r="BJ1961">
        <v>262787515</v>
      </c>
    </row>
    <row r="1962" spans="1:62" x14ac:dyDescent="0.25">
      <c r="A1962" t="s">
        <v>6960</v>
      </c>
      <c r="B1962" s="2">
        <v>43496</v>
      </c>
      <c r="C1962" t="s">
        <v>63</v>
      </c>
      <c r="D1962" s="3">
        <v>43472.378397731482</v>
      </c>
      <c r="E1962" t="s">
        <v>64</v>
      </c>
      <c r="F1962" s="2">
        <v>43556</v>
      </c>
      <c r="G1962" s="2">
        <v>43739</v>
      </c>
      <c r="H1962" t="s">
        <v>6961</v>
      </c>
      <c r="J1962" t="s">
        <v>6962</v>
      </c>
      <c r="L1962" t="s">
        <v>3153</v>
      </c>
      <c r="M1962" t="s">
        <v>2367</v>
      </c>
      <c r="N1962">
        <v>29577</v>
      </c>
      <c r="O1962" t="s">
        <v>70</v>
      </c>
      <c r="Q1962" t="s">
        <v>6963</v>
      </c>
      <c r="S1962" t="s">
        <v>72</v>
      </c>
      <c r="T1962" t="s">
        <v>102</v>
      </c>
      <c r="U1962" t="s">
        <v>2630</v>
      </c>
      <c r="V1962" t="s">
        <v>2470</v>
      </c>
      <c r="W1962" t="s">
        <v>105</v>
      </c>
      <c r="X1962" t="s">
        <v>1427</v>
      </c>
      <c r="Y1962" t="str">
        <f>"37-2012"</f>
        <v>37-2012</v>
      </c>
      <c r="Z1962" t="s">
        <v>373</v>
      </c>
      <c r="AA1962">
        <v>721110</v>
      </c>
      <c r="AB1962">
        <v>30</v>
      </c>
      <c r="AC1962">
        <v>30</v>
      </c>
      <c r="AD1962" t="s">
        <v>79</v>
      </c>
      <c r="AE1962" t="s">
        <v>95</v>
      </c>
      <c r="AF1962">
        <v>35</v>
      </c>
      <c r="AG1962" s="4">
        <v>0.29166666666666669</v>
      </c>
      <c r="AH1962" s="4">
        <v>0.625</v>
      </c>
      <c r="AI1962" s="5">
        <v>9.4499999999999993</v>
      </c>
      <c r="AJ1962">
        <v>14.18</v>
      </c>
      <c r="AK1962">
        <v>14.18</v>
      </c>
      <c r="AL1962" t="s">
        <v>81</v>
      </c>
      <c r="AM1962" t="s">
        <v>82</v>
      </c>
      <c r="AO1962" t="s">
        <v>83</v>
      </c>
      <c r="AR1962" t="s">
        <v>82</v>
      </c>
      <c r="AT1962" t="s">
        <v>82</v>
      </c>
      <c r="AW1962" t="s">
        <v>72</v>
      </c>
      <c r="AX1962">
        <v>1</v>
      </c>
      <c r="AY1962" t="s">
        <v>3153</v>
      </c>
      <c r="AZ1962" t="s">
        <v>3155</v>
      </c>
      <c r="BA1962" t="s">
        <v>2367</v>
      </c>
      <c r="BB1962">
        <v>29577</v>
      </c>
      <c r="BC1962" t="s">
        <v>87</v>
      </c>
      <c r="BH1962" t="s">
        <v>6962</v>
      </c>
      <c r="BJ1962">
        <v>461299358</v>
      </c>
    </row>
    <row r="1963" spans="1:62" x14ac:dyDescent="0.25">
      <c r="A1963" t="s">
        <v>7176</v>
      </c>
      <c r="B1963" s="2">
        <v>43496</v>
      </c>
      <c r="C1963" t="s">
        <v>63</v>
      </c>
      <c r="D1963" s="3">
        <v>43472.377572812497</v>
      </c>
      <c r="E1963" t="s">
        <v>64</v>
      </c>
      <c r="F1963" s="2">
        <v>43556</v>
      </c>
      <c r="G1963" s="2">
        <v>43756</v>
      </c>
      <c r="H1963" t="s">
        <v>7034</v>
      </c>
      <c r="I1963" t="s">
        <v>3692</v>
      </c>
      <c r="J1963" t="s">
        <v>3693</v>
      </c>
      <c r="L1963" t="s">
        <v>3694</v>
      </c>
      <c r="M1963" t="s">
        <v>2367</v>
      </c>
      <c r="N1963">
        <v>29572</v>
      </c>
      <c r="O1963" t="s">
        <v>70</v>
      </c>
      <c r="P1963" t="s">
        <v>67</v>
      </c>
      <c r="Q1963" t="s">
        <v>3695</v>
      </c>
      <c r="S1963" t="s">
        <v>72</v>
      </c>
      <c r="T1963" t="s">
        <v>102</v>
      </c>
      <c r="U1963" t="s">
        <v>2630</v>
      </c>
      <c r="V1963" t="s">
        <v>1426</v>
      </c>
      <c r="W1963" t="s">
        <v>105</v>
      </c>
      <c r="X1963" t="s">
        <v>1500</v>
      </c>
      <c r="Y1963" t="str">
        <f>"35-2014"</f>
        <v>35-2014</v>
      </c>
      <c r="Z1963" t="s">
        <v>301</v>
      </c>
      <c r="AA1963">
        <v>721110</v>
      </c>
      <c r="AB1963">
        <v>6</v>
      </c>
      <c r="AC1963">
        <v>6</v>
      </c>
      <c r="AD1963" t="s">
        <v>79</v>
      </c>
      <c r="AE1963" t="s">
        <v>95</v>
      </c>
      <c r="AF1963">
        <v>35</v>
      </c>
      <c r="AG1963" s="4">
        <v>0.25</v>
      </c>
      <c r="AH1963" s="4">
        <v>0.58333333333333337</v>
      </c>
      <c r="AI1963" s="6">
        <v>11</v>
      </c>
      <c r="AJ1963">
        <v>16.5</v>
      </c>
      <c r="AK1963">
        <v>16.5</v>
      </c>
      <c r="AL1963" t="s">
        <v>81</v>
      </c>
      <c r="AM1963" t="s">
        <v>82</v>
      </c>
      <c r="AO1963" t="s">
        <v>83</v>
      </c>
      <c r="AR1963" t="s">
        <v>82</v>
      </c>
      <c r="AT1963" t="s">
        <v>82</v>
      </c>
      <c r="AW1963" t="s">
        <v>72</v>
      </c>
      <c r="AX1963">
        <v>6</v>
      </c>
      <c r="AY1963" t="s">
        <v>3153</v>
      </c>
      <c r="AZ1963" t="s">
        <v>3155</v>
      </c>
      <c r="BA1963" t="s">
        <v>2367</v>
      </c>
      <c r="BB1963">
        <v>29572</v>
      </c>
      <c r="BC1963" t="s">
        <v>87</v>
      </c>
      <c r="BH1963" t="s">
        <v>3697</v>
      </c>
      <c r="BJ1963">
        <v>261101036</v>
      </c>
    </row>
    <row r="1964" spans="1:62" x14ac:dyDescent="0.25">
      <c r="A1964" t="s">
        <v>7210</v>
      </c>
      <c r="B1964" s="2">
        <v>43496</v>
      </c>
      <c r="C1964" t="s">
        <v>63</v>
      </c>
      <c r="D1964" s="3">
        <v>43472.378335555557</v>
      </c>
      <c r="E1964" t="s">
        <v>64</v>
      </c>
      <c r="F1964" s="2">
        <v>43556</v>
      </c>
      <c r="G1964" s="2">
        <v>43784</v>
      </c>
      <c r="H1964" t="s">
        <v>7211</v>
      </c>
      <c r="I1964" t="s">
        <v>67</v>
      </c>
      <c r="J1964" t="s">
        <v>7212</v>
      </c>
      <c r="K1964" t="s">
        <v>67</v>
      </c>
      <c r="L1964" t="s">
        <v>7213</v>
      </c>
      <c r="M1964" t="s">
        <v>1612</v>
      </c>
      <c r="N1964">
        <v>82414</v>
      </c>
      <c r="O1964" t="s">
        <v>70</v>
      </c>
      <c r="P1964" t="s">
        <v>67</v>
      </c>
      <c r="Q1964" t="s">
        <v>7214</v>
      </c>
      <c r="R1964">
        <v>225</v>
      </c>
      <c r="S1964" t="s">
        <v>72</v>
      </c>
      <c r="T1964" t="s">
        <v>7215</v>
      </c>
      <c r="U1964" t="s">
        <v>7216</v>
      </c>
      <c r="V1964" t="s">
        <v>7217</v>
      </c>
      <c r="W1964" t="s">
        <v>147</v>
      </c>
      <c r="X1964" t="s">
        <v>1012</v>
      </c>
      <c r="Y1964" t="str">
        <f>"37-2012"</f>
        <v>37-2012</v>
      </c>
      <c r="Z1964" t="s">
        <v>373</v>
      </c>
      <c r="AA1964">
        <v>72111</v>
      </c>
      <c r="AB1964">
        <v>10</v>
      </c>
      <c r="AC1964">
        <v>10</v>
      </c>
      <c r="AD1964" t="s">
        <v>79</v>
      </c>
      <c r="AE1964" t="s">
        <v>80</v>
      </c>
      <c r="AF1964">
        <v>39</v>
      </c>
      <c r="AG1964" s="4">
        <v>0.33333333333333331</v>
      </c>
      <c r="AH1964" s="4">
        <v>0.60416666666666663</v>
      </c>
      <c r="AI1964" s="5">
        <v>11.97</v>
      </c>
      <c r="AL1964" t="s">
        <v>81</v>
      </c>
      <c r="AM1964" t="s">
        <v>82</v>
      </c>
      <c r="AO1964" t="s">
        <v>83</v>
      </c>
      <c r="AP1964" t="s">
        <v>67</v>
      </c>
      <c r="AQ1964" t="s">
        <v>67</v>
      </c>
      <c r="AR1964" t="s">
        <v>82</v>
      </c>
      <c r="AT1964" t="s">
        <v>82</v>
      </c>
      <c r="AW1964" t="s">
        <v>82</v>
      </c>
      <c r="AY1964" t="s">
        <v>7213</v>
      </c>
      <c r="AZ1964" t="s">
        <v>7218</v>
      </c>
      <c r="BA1964" t="s">
        <v>1612</v>
      </c>
      <c r="BB1964">
        <v>82414</v>
      </c>
      <c r="BC1964" t="s">
        <v>79</v>
      </c>
      <c r="BH1964" t="s">
        <v>7212</v>
      </c>
      <c r="BJ1964">
        <v>711022509</v>
      </c>
    </row>
    <row r="1965" spans="1:62" x14ac:dyDescent="0.25">
      <c r="A1965" t="s">
        <v>7456</v>
      </c>
      <c r="B1965" s="2">
        <v>43496</v>
      </c>
      <c r="C1965" t="s">
        <v>63</v>
      </c>
      <c r="D1965" s="3">
        <v>43391.881404259257</v>
      </c>
      <c r="E1965" t="s">
        <v>117</v>
      </c>
      <c r="H1965" t="s">
        <v>7457</v>
      </c>
      <c r="J1965" t="s">
        <v>7458</v>
      </c>
      <c r="L1965" t="s">
        <v>7459</v>
      </c>
      <c r="M1965" t="s">
        <v>7460</v>
      </c>
      <c r="N1965">
        <v>96950</v>
      </c>
      <c r="O1965" t="s">
        <v>70</v>
      </c>
      <c r="P1965" t="s">
        <v>7461</v>
      </c>
      <c r="Q1965" t="s">
        <v>7462</v>
      </c>
      <c r="S1965" t="s">
        <v>72</v>
      </c>
      <c r="T1965" t="s">
        <v>7463</v>
      </c>
      <c r="U1965" t="s">
        <v>7464</v>
      </c>
      <c r="V1965" t="s">
        <v>7465</v>
      </c>
      <c r="W1965" t="s">
        <v>7466</v>
      </c>
      <c r="X1965" t="s">
        <v>7467</v>
      </c>
      <c r="Y1965" t="str">
        <f>"47-2031"</f>
        <v>47-2031</v>
      </c>
      <c r="Z1965" t="s">
        <v>1508</v>
      </c>
      <c r="AA1965">
        <v>236220</v>
      </c>
      <c r="AB1965">
        <v>20</v>
      </c>
      <c r="AD1965" t="s">
        <v>79</v>
      </c>
      <c r="AE1965" t="s">
        <v>95</v>
      </c>
      <c r="AF1965">
        <v>40</v>
      </c>
      <c r="AG1965" s="4">
        <v>0.33333333333333331</v>
      </c>
      <c r="AH1965" s="4">
        <v>0.66666666666666663</v>
      </c>
      <c r="AI1965" s="5">
        <v>7.59</v>
      </c>
      <c r="AJ1965">
        <v>11.39</v>
      </c>
      <c r="AL1965" t="s">
        <v>81</v>
      </c>
      <c r="AM1965" t="s">
        <v>82</v>
      </c>
      <c r="AO1965" t="s">
        <v>213</v>
      </c>
      <c r="AR1965" t="s">
        <v>82</v>
      </c>
      <c r="AT1965" t="s">
        <v>82</v>
      </c>
      <c r="AW1965" t="s">
        <v>72</v>
      </c>
      <c r="AX1965">
        <v>12</v>
      </c>
      <c r="AY1965" t="s">
        <v>7468</v>
      </c>
      <c r="AZ1965" t="s">
        <v>7468</v>
      </c>
      <c r="BA1965" t="s">
        <v>7460</v>
      </c>
      <c r="BB1965">
        <v>96950</v>
      </c>
      <c r="BC1965" t="s">
        <v>79</v>
      </c>
      <c r="BH1965" t="s">
        <v>7469</v>
      </c>
      <c r="BI1965" t="s">
        <v>7470</v>
      </c>
      <c r="BJ1965">
        <v>660458454</v>
      </c>
    </row>
    <row r="1966" spans="1:62" x14ac:dyDescent="0.25">
      <c r="A1966" t="s">
        <v>7604</v>
      </c>
      <c r="B1966" s="2">
        <v>43496</v>
      </c>
      <c r="C1966" t="s">
        <v>63</v>
      </c>
      <c r="D1966" s="3">
        <v>43391.922514710648</v>
      </c>
      <c r="E1966" t="s">
        <v>117</v>
      </c>
      <c r="H1966" t="s">
        <v>7457</v>
      </c>
      <c r="J1966" t="s">
        <v>7458</v>
      </c>
      <c r="L1966" t="s">
        <v>7459</v>
      </c>
      <c r="M1966" t="s">
        <v>7460</v>
      </c>
      <c r="N1966">
        <v>96950</v>
      </c>
      <c r="O1966" t="s">
        <v>70</v>
      </c>
      <c r="P1966" t="s">
        <v>7461</v>
      </c>
      <c r="Q1966" t="s">
        <v>7462</v>
      </c>
      <c r="S1966" t="s">
        <v>72</v>
      </c>
      <c r="T1966" t="s">
        <v>7463</v>
      </c>
      <c r="U1966" t="s">
        <v>7464</v>
      </c>
      <c r="V1966" t="s">
        <v>7465</v>
      </c>
      <c r="W1966" t="s">
        <v>7466</v>
      </c>
      <c r="X1966" t="s">
        <v>7605</v>
      </c>
      <c r="Y1966" t="str">
        <f>"47-2051"</f>
        <v>47-2051</v>
      </c>
      <c r="Z1966" t="s">
        <v>1383</v>
      </c>
      <c r="AA1966">
        <v>236220</v>
      </c>
      <c r="AB1966">
        <v>15</v>
      </c>
      <c r="AD1966" t="s">
        <v>79</v>
      </c>
      <c r="AE1966" t="s">
        <v>95</v>
      </c>
      <c r="AF1966">
        <v>40</v>
      </c>
      <c r="AG1966" s="4">
        <v>0.33333333333333331</v>
      </c>
      <c r="AH1966" s="4">
        <v>0.66666666666666663</v>
      </c>
      <c r="AI1966" s="5">
        <v>7.59</v>
      </c>
      <c r="AJ1966">
        <v>11.39</v>
      </c>
      <c r="AL1966" t="s">
        <v>81</v>
      </c>
      <c r="AM1966" t="s">
        <v>82</v>
      </c>
      <c r="AO1966" t="s">
        <v>213</v>
      </c>
      <c r="AR1966" t="s">
        <v>82</v>
      </c>
      <c r="AT1966" t="s">
        <v>82</v>
      </c>
      <c r="AW1966" t="s">
        <v>72</v>
      </c>
      <c r="AX1966">
        <v>12</v>
      </c>
      <c r="AY1966" t="s">
        <v>7468</v>
      </c>
      <c r="AZ1966" t="s">
        <v>7468</v>
      </c>
      <c r="BA1966" t="s">
        <v>7460</v>
      </c>
      <c r="BB1966">
        <v>96950</v>
      </c>
      <c r="BC1966" t="s">
        <v>79</v>
      </c>
      <c r="BH1966" t="s">
        <v>7469</v>
      </c>
      <c r="BI1966" t="s">
        <v>7470</v>
      </c>
      <c r="BJ1966">
        <v>660458454</v>
      </c>
    </row>
    <row r="1967" spans="1:62" x14ac:dyDescent="0.25">
      <c r="A1967" t="s">
        <v>7621</v>
      </c>
      <c r="B1967" s="2">
        <v>43496</v>
      </c>
      <c r="C1967" t="s">
        <v>63</v>
      </c>
      <c r="D1967" s="3">
        <v>43472.383473865739</v>
      </c>
      <c r="E1967" t="s">
        <v>91</v>
      </c>
      <c r="H1967" t="s">
        <v>7622</v>
      </c>
      <c r="J1967" t="s">
        <v>7623</v>
      </c>
      <c r="L1967" t="s">
        <v>7624</v>
      </c>
      <c r="M1967" t="s">
        <v>147</v>
      </c>
      <c r="N1967">
        <v>19473</v>
      </c>
      <c r="O1967" t="s">
        <v>70</v>
      </c>
      <c r="Q1967" t="s">
        <v>7625</v>
      </c>
      <c r="S1967" t="s">
        <v>72</v>
      </c>
      <c r="T1967" t="s">
        <v>7626</v>
      </c>
      <c r="U1967" t="s">
        <v>1739</v>
      </c>
      <c r="V1967" t="s">
        <v>1740</v>
      </c>
      <c r="W1967" t="s">
        <v>278</v>
      </c>
      <c r="X1967" t="s">
        <v>1197</v>
      </c>
      <c r="Y1967" t="str">
        <f>"47-2061"</f>
        <v>47-2061</v>
      </c>
      <c r="Z1967" t="s">
        <v>326</v>
      </c>
      <c r="AA1967">
        <v>238990</v>
      </c>
      <c r="AB1967">
        <v>5</v>
      </c>
      <c r="AD1967" t="s">
        <v>79</v>
      </c>
      <c r="AE1967" t="s">
        <v>80</v>
      </c>
      <c r="AF1967">
        <v>40</v>
      </c>
      <c r="AG1967" s="4">
        <v>0.29166666666666669</v>
      </c>
      <c r="AH1967" s="4">
        <v>0.70833333333333337</v>
      </c>
      <c r="AI1967" s="5">
        <v>20.91</v>
      </c>
      <c r="AJ1967">
        <v>31.37</v>
      </c>
      <c r="AK1967">
        <v>31.37</v>
      </c>
      <c r="AL1967" t="s">
        <v>81</v>
      </c>
      <c r="AM1967" t="s">
        <v>82</v>
      </c>
      <c r="AO1967" t="s">
        <v>83</v>
      </c>
      <c r="AR1967" t="s">
        <v>82</v>
      </c>
      <c r="AT1967" t="s">
        <v>82</v>
      </c>
      <c r="AW1967" t="s">
        <v>82</v>
      </c>
      <c r="AY1967" t="s">
        <v>7624</v>
      </c>
      <c r="AZ1967" t="s">
        <v>291</v>
      </c>
      <c r="BA1967" t="s">
        <v>147</v>
      </c>
      <c r="BB1967">
        <v>19473</v>
      </c>
      <c r="BC1967" t="s">
        <v>79</v>
      </c>
      <c r="BH1967" t="s">
        <v>7623</v>
      </c>
      <c r="BJ1967">
        <v>474856529</v>
      </c>
    </row>
    <row r="1968" spans="1:62" x14ac:dyDescent="0.25">
      <c r="A1968" t="s">
        <v>7654</v>
      </c>
      <c r="B1968" s="2">
        <v>43496</v>
      </c>
      <c r="C1968" t="s">
        <v>63</v>
      </c>
      <c r="D1968" s="3">
        <v>43391.942028831021</v>
      </c>
      <c r="E1968" t="s">
        <v>117</v>
      </c>
      <c r="H1968" t="s">
        <v>7457</v>
      </c>
      <c r="J1968" t="s">
        <v>7458</v>
      </c>
      <c r="L1968" t="s">
        <v>7459</v>
      </c>
      <c r="M1968" t="s">
        <v>7460</v>
      </c>
      <c r="N1968">
        <v>96950</v>
      </c>
      <c r="O1968" t="s">
        <v>70</v>
      </c>
      <c r="P1968" t="s">
        <v>7461</v>
      </c>
      <c r="Q1968" t="s">
        <v>7462</v>
      </c>
      <c r="S1968" t="s">
        <v>72</v>
      </c>
      <c r="T1968" t="s">
        <v>7463</v>
      </c>
      <c r="U1968" t="s">
        <v>7464</v>
      </c>
      <c r="V1968" t="s">
        <v>7465</v>
      </c>
      <c r="W1968" t="s">
        <v>7466</v>
      </c>
      <c r="X1968" t="s">
        <v>7655</v>
      </c>
      <c r="Y1968" t="str">
        <f>"47-2111"</f>
        <v>47-2111</v>
      </c>
      <c r="Z1968" t="s">
        <v>3145</v>
      </c>
      <c r="AA1968">
        <v>236220</v>
      </c>
      <c r="AB1968">
        <v>5</v>
      </c>
      <c r="AD1968" t="s">
        <v>79</v>
      </c>
      <c r="AE1968" t="s">
        <v>95</v>
      </c>
      <c r="AF1968">
        <v>40</v>
      </c>
      <c r="AG1968" s="4">
        <v>0.33333333333333331</v>
      </c>
      <c r="AH1968" s="4">
        <v>0.66666666666666663</v>
      </c>
      <c r="AI1968" s="5">
        <v>7.98</v>
      </c>
      <c r="AJ1968">
        <v>11.97</v>
      </c>
      <c r="AL1968" t="s">
        <v>81</v>
      </c>
      <c r="AM1968" t="s">
        <v>82</v>
      </c>
      <c r="AO1968" t="s">
        <v>213</v>
      </c>
      <c r="AR1968" t="s">
        <v>82</v>
      </c>
      <c r="AT1968" t="s">
        <v>82</v>
      </c>
      <c r="AW1968" t="s">
        <v>72</v>
      </c>
      <c r="AX1968">
        <v>24</v>
      </c>
      <c r="AY1968" t="s">
        <v>7468</v>
      </c>
      <c r="AZ1968" t="s">
        <v>7468</v>
      </c>
      <c r="BA1968" t="s">
        <v>7460</v>
      </c>
      <c r="BB1968">
        <v>96950</v>
      </c>
      <c r="BC1968" t="s">
        <v>79</v>
      </c>
      <c r="BH1968" t="s">
        <v>7469</v>
      </c>
      <c r="BI1968" t="s">
        <v>7470</v>
      </c>
      <c r="BJ1968">
        <v>660458454</v>
      </c>
    </row>
    <row r="1969" spans="1:62" x14ac:dyDescent="0.25">
      <c r="A1969" t="s">
        <v>7788</v>
      </c>
      <c r="B1969" s="2">
        <v>43496</v>
      </c>
      <c r="C1969" t="s">
        <v>63</v>
      </c>
      <c r="D1969" s="3">
        <v>43472.377934791664</v>
      </c>
      <c r="E1969" t="s">
        <v>64</v>
      </c>
      <c r="F1969" s="2">
        <v>43556</v>
      </c>
      <c r="G1969" s="2">
        <v>43799</v>
      </c>
      <c r="H1969" t="s">
        <v>7789</v>
      </c>
      <c r="J1969" t="s">
        <v>7790</v>
      </c>
      <c r="L1969" t="s">
        <v>7791</v>
      </c>
      <c r="M1969" t="s">
        <v>745</v>
      </c>
      <c r="N1969">
        <v>66033</v>
      </c>
      <c r="O1969" t="s">
        <v>70</v>
      </c>
      <c r="Q1969" t="s">
        <v>7792</v>
      </c>
      <c r="S1969" t="s">
        <v>72</v>
      </c>
      <c r="T1969" t="s">
        <v>3529</v>
      </c>
      <c r="U1969" t="s">
        <v>3530</v>
      </c>
      <c r="V1969" t="s">
        <v>3531</v>
      </c>
      <c r="W1969" t="s">
        <v>232</v>
      </c>
      <c r="X1969" t="s">
        <v>7793</v>
      </c>
      <c r="Y1969" t="str">
        <f>"53-7062"</f>
        <v>53-7062</v>
      </c>
      <c r="Z1969" t="s">
        <v>337</v>
      </c>
      <c r="AA1969">
        <v>56173</v>
      </c>
      <c r="AB1969">
        <v>6</v>
      </c>
      <c r="AC1969">
        <v>6</v>
      </c>
      <c r="AD1969" t="s">
        <v>79</v>
      </c>
      <c r="AE1969" t="s">
        <v>80</v>
      </c>
      <c r="AF1969">
        <v>40</v>
      </c>
      <c r="AG1969" s="4">
        <v>0.33333333333333331</v>
      </c>
      <c r="AH1969" s="4">
        <v>0.66666666666666663</v>
      </c>
      <c r="AI1969" s="5">
        <v>14.55</v>
      </c>
      <c r="AJ1969">
        <v>21.82</v>
      </c>
      <c r="AK1969">
        <v>21.82</v>
      </c>
      <c r="AL1969" t="s">
        <v>81</v>
      </c>
      <c r="AM1969" t="s">
        <v>82</v>
      </c>
      <c r="AO1969" t="s">
        <v>83</v>
      </c>
      <c r="AP1969" t="s">
        <v>662</v>
      </c>
      <c r="AQ1969" t="s">
        <v>662</v>
      </c>
      <c r="AR1969" t="s">
        <v>82</v>
      </c>
      <c r="AT1969" t="s">
        <v>82</v>
      </c>
      <c r="AW1969" t="s">
        <v>82</v>
      </c>
      <c r="AY1969" t="s">
        <v>7791</v>
      </c>
      <c r="AZ1969" t="s">
        <v>7751</v>
      </c>
      <c r="BA1969" t="s">
        <v>745</v>
      </c>
      <c r="BB1969">
        <v>66033</v>
      </c>
      <c r="BC1969" t="s">
        <v>79</v>
      </c>
      <c r="BH1969" t="s">
        <v>7790</v>
      </c>
      <c r="BI1969" t="s">
        <v>67</v>
      </c>
      <c r="BJ1969">
        <v>431804540</v>
      </c>
    </row>
    <row r="1970" spans="1:62" x14ac:dyDescent="0.25">
      <c r="A1970" t="s">
        <v>8250</v>
      </c>
      <c r="B1970" s="2">
        <v>43496</v>
      </c>
      <c r="C1970" t="s">
        <v>63</v>
      </c>
      <c r="D1970" s="3">
        <v>43472.377816064814</v>
      </c>
      <c r="E1970" t="s">
        <v>64</v>
      </c>
      <c r="F1970" s="2">
        <v>43556</v>
      </c>
      <c r="G1970" s="2">
        <v>43799</v>
      </c>
      <c r="H1970" t="s">
        <v>8251</v>
      </c>
      <c r="I1970" t="s">
        <v>8252</v>
      </c>
      <c r="J1970" t="s">
        <v>8253</v>
      </c>
      <c r="K1970" t="s">
        <v>8254</v>
      </c>
      <c r="L1970" t="s">
        <v>8255</v>
      </c>
      <c r="M1970" t="s">
        <v>649</v>
      </c>
      <c r="N1970">
        <v>86023</v>
      </c>
      <c r="O1970" t="s">
        <v>70</v>
      </c>
      <c r="Q1970" t="s">
        <v>8256</v>
      </c>
      <c r="S1970" t="s">
        <v>72</v>
      </c>
      <c r="T1970" t="s">
        <v>102</v>
      </c>
      <c r="U1970" t="s">
        <v>1425</v>
      </c>
      <c r="V1970" t="s">
        <v>2470</v>
      </c>
      <c r="W1970" t="s">
        <v>105</v>
      </c>
      <c r="X1970" t="s">
        <v>1427</v>
      </c>
      <c r="Y1970" t="str">
        <f>"37-2012"</f>
        <v>37-2012</v>
      </c>
      <c r="Z1970" t="s">
        <v>373</v>
      </c>
      <c r="AA1970">
        <v>72111</v>
      </c>
      <c r="AB1970">
        <v>20</v>
      </c>
      <c r="AC1970">
        <v>20</v>
      </c>
      <c r="AD1970" t="s">
        <v>79</v>
      </c>
      <c r="AE1970" t="s">
        <v>95</v>
      </c>
      <c r="AF1970">
        <v>35</v>
      </c>
      <c r="AG1970" s="4">
        <v>0.33333333333333331</v>
      </c>
      <c r="AH1970" s="4">
        <v>0.6875</v>
      </c>
      <c r="AI1970" s="5">
        <v>11.31</v>
      </c>
      <c r="AJ1970">
        <v>16.97</v>
      </c>
      <c r="AK1970">
        <v>16.97</v>
      </c>
      <c r="AL1970" t="s">
        <v>81</v>
      </c>
      <c r="AM1970" t="s">
        <v>82</v>
      </c>
      <c r="AO1970" t="s">
        <v>83</v>
      </c>
      <c r="AR1970" t="s">
        <v>82</v>
      </c>
      <c r="AT1970" t="s">
        <v>82</v>
      </c>
      <c r="AW1970" t="s">
        <v>82</v>
      </c>
      <c r="AY1970" t="s">
        <v>8255</v>
      </c>
      <c r="AZ1970" t="s">
        <v>8257</v>
      </c>
      <c r="BA1970" t="s">
        <v>649</v>
      </c>
      <c r="BB1970">
        <v>86023</v>
      </c>
      <c r="BC1970" t="s">
        <v>87</v>
      </c>
      <c r="BH1970" t="s">
        <v>8253</v>
      </c>
      <c r="BJ1970">
        <v>910870737</v>
      </c>
    </row>
    <row r="1971" spans="1:62" x14ac:dyDescent="0.25">
      <c r="A1971" t="s">
        <v>9336</v>
      </c>
      <c r="B1971" s="2">
        <v>43496</v>
      </c>
      <c r="C1971" t="s">
        <v>63</v>
      </c>
      <c r="D1971" s="3">
        <v>43472.377921157407</v>
      </c>
      <c r="E1971" t="s">
        <v>64</v>
      </c>
      <c r="F1971" s="2">
        <v>43556</v>
      </c>
      <c r="G1971" s="2">
        <v>43800</v>
      </c>
      <c r="H1971" t="s">
        <v>9337</v>
      </c>
      <c r="J1971" t="s">
        <v>9338</v>
      </c>
      <c r="L1971" t="s">
        <v>9339</v>
      </c>
      <c r="M1971" t="s">
        <v>298</v>
      </c>
      <c r="N1971">
        <v>3904</v>
      </c>
      <c r="O1971" t="s">
        <v>70</v>
      </c>
      <c r="Q1971" t="s">
        <v>9340</v>
      </c>
      <c r="S1971" t="s">
        <v>72</v>
      </c>
      <c r="T1971" t="s">
        <v>3529</v>
      </c>
      <c r="U1971" t="s">
        <v>3530</v>
      </c>
      <c r="V1971" t="s">
        <v>3531</v>
      </c>
      <c r="W1971" t="s">
        <v>232</v>
      </c>
      <c r="X1971" t="s">
        <v>93</v>
      </c>
      <c r="Y1971" t="str">
        <f>"37-3011"</f>
        <v>37-3011</v>
      </c>
      <c r="Z1971" t="s">
        <v>94</v>
      </c>
      <c r="AA1971">
        <v>56173</v>
      </c>
      <c r="AB1971">
        <v>6</v>
      </c>
      <c r="AC1971">
        <v>6</v>
      </c>
      <c r="AD1971" t="s">
        <v>79</v>
      </c>
      <c r="AE1971" t="s">
        <v>80</v>
      </c>
      <c r="AF1971">
        <v>50</v>
      </c>
      <c r="AG1971" s="4">
        <v>0.29166666666666669</v>
      </c>
      <c r="AH1971" s="4">
        <v>0.70833333333333337</v>
      </c>
      <c r="AI1971" s="6">
        <v>16</v>
      </c>
      <c r="AJ1971">
        <v>24</v>
      </c>
      <c r="AK1971">
        <v>24</v>
      </c>
      <c r="AL1971" t="s">
        <v>81</v>
      </c>
      <c r="AM1971" t="s">
        <v>82</v>
      </c>
      <c r="AO1971" t="s">
        <v>83</v>
      </c>
      <c r="AP1971" t="s">
        <v>130</v>
      </c>
      <c r="AQ1971" t="s">
        <v>158</v>
      </c>
      <c r="AR1971" t="s">
        <v>82</v>
      </c>
      <c r="AT1971" t="s">
        <v>82</v>
      </c>
      <c r="AW1971" t="s">
        <v>82</v>
      </c>
      <c r="AY1971" t="s">
        <v>9339</v>
      </c>
      <c r="AZ1971" t="s">
        <v>302</v>
      </c>
      <c r="BA1971" t="s">
        <v>298</v>
      </c>
      <c r="BB1971">
        <v>3904</v>
      </c>
      <c r="BC1971" t="s">
        <v>79</v>
      </c>
      <c r="BH1971" t="s">
        <v>9338</v>
      </c>
      <c r="BI1971" t="s">
        <v>67</v>
      </c>
      <c r="BJ1971">
        <v>20512423</v>
      </c>
    </row>
    <row r="1972" spans="1:62" x14ac:dyDescent="0.25">
      <c r="A1972" t="s">
        <v>11340</v>
      </c>
      <c r="B1972" s="2">
        <v>43496</v>
      </c>
      <c r="C1972" t="s">
        <v>63</v>
      </c>
      <c r="D1972" s="3">
        <v>43472.37814414352</v>
      </c>
      <c r="E1972" t="s">
        <v>64</v>
      </c>
      <c r="F1972" s="2">
        <v>43556</v>
      </c>
      <c r="G1972" s="2">
        <v>43814</v>
      </c>
      <c r="H1972" t="s">
        <v>11341</v>
      </c>
      <c r="I1972" t="s">
        <v>130</v>
      </c>
      <c r="J1972" t="s">
        <v>11342</v>
      </c>
      <c r="K1972" t="s">
        <v>67</v>
      </c>
      <c r="L1972" t="s">
        <v>9711</v>
      </c>
      <c r="M1972" t="s">
        <v>1246</v>
      </c>
      <c r="N1972">
        <v>63304</v>
      </c>
      <c r="O1972" t="s">
        <v>70</v>
      </c>
      <c r="P1972" t="s">
        <v>130</v>
      </c>
      <c r="Q1972" t="s">
        <v>11343</v>
      </c>
      <c r="S1972" t="s">
        <v>72</v>
      </c>
      <c r="T1972" t="s">
        <v>3529</v>
      </c>
      <c r="U1972" t="s">
        <v>3530</v>
      </c>
      <c r="V1972" t="s">
        <v>3531</v>
      </c>
      <c r="W1972" t="s">
        <v>232</v>
      </c>
      <c r="X1972" t="s">
        <v>93</v>
      </c>
      <c r="Y1972" t="str">
        <f>"37-3011"</f>
        <v>37-3011</v>
      </c>
      <c r="Z1972" t="s">
        <v>94</v>
      </c>
      <c r="AA1972">
        <v>56173</v>
      </c>
      <c r="AB1972">
        <v>7</v>
      </c>
      <c r="AC1972">
        <v>7</v>
      </c>
      <c r="AD1972" t="s">
        <v>79</v>
      </c>
      <c r="AE1972" t="s">
        <v>80</v>
      </c>
      <c r="AF1972">
        <v>40</v>
      </c>
      <c r="AG1972" s="4">
        <v>0.33333333333333331</v>
      </c>
      <c r="AH1972" s="4">
        <v>0.66666666666666663</v>
      </c>
      <c r="AI1972" s="5">
        <v>14.52</v>
      </c>
      <c r="AJ1972">
        <v>21.78</v>
      </c>
      <c r="AK1972">
        <v>21.78</v>
      </c>
      <c r="AL1972" t="s">
        <v>81</v>
      </c>
      <c r="AM1972" t="s">
        <v>82</v>
      </c>
      <c r="AO1972" t="s">
        <v>83</v>
      </c>
      <c r="AP1972" t="s">
        <v>67</v>
      </c>
      <c r="AQ1972" t="s">
        <v>662</v>
      </c>
      <c r="AR1972" t="s">
        <v>82</v>
      </c>
      <c r="AT1972" t="s">
        <v>82</v>
      </c>
      <c r="AW1972" t="s">
        <v>82</v>
      </c>
      <c r="AY1972" t="s">
        <v>9711</v>
      </c>
      <c r="AZ1972" t="s">
        <v>9711</v>
      </c>
      <c r="BA1972" t="s">
        <v>1246</v>
      </c>
      <c r="BB1972">
        <v>63304</v>
      </c>
      <c r="BC1972" t="s">
        <v>79</v>
      </c>
      <c r="BH1972" t="s">
        <v>11342</v>
      </c>
      <c r="BI1972" t="s">
        <v>67</v>
      </c>
      <c r="BJ1972">
        <v>832047065</v>
      </c>
    </row>
    <row r="1973" spans="1:62" x14ac:dyDescent="0.25">
      <c r="A1973" t="s">
        <v>11566</v>
      </c>
      <c r="B1973" s="2">
        <v>43496</v>
      </c>
      <c r="C1973" t="s">
        <v>63</v>
      </c>
      <c r="D1973" s="3">
        <v>43472.378328506944</v>
      </c>
      <c r="E1973" t="s">
        <v>64</v>
      </c>
      <c r="F1973" s="2">
        <v>43556</v>
      </c>
      <c r="G1973" s="2">
        <v>43799</v>
      </c>
      <c r="H1973" t="s">
        <v>11567</v>
      </c>
      <c r="I1973" t="s">
        <v>67</v>
      </c>
      <c r="J1973" t="s">
        <v>11568</v>
      </c>
      <c r="K1973" t="s">
        <v>11569</v>
      </c>
      <c r="L1973" t="s">
        <v>11570</v>
      </c>
      <c r="M1973" t="s">
        <v>774</v>
      </c>
      <c r="N1973">
        <v>80439</v>
      </c>
      <c r="O1973" t="s">
        <v>70</v>
      </c>
      <c r="P1973" t="s">
        <v>67</v>
      </c>
      <c r="Q1973" t="s">
        <v>11571</v>
      </c>
      <c r="S1973" t="s">
        <v>72</v>
      </c>
      <c r="T1973" t="s">
        <v>938</v>
      </c>
      <c r="U1973" t="s">
        <v>1057</v>
      </c>
      <c r="V1973" t="s">
        <v>998</v>
      </c>
      <c r="W1973" t="s">
        <v>774</v>
      </c>
      <c r="X1973" t="s">
        <v>106</v>
      </c>
      <c r="Y1973" t="str">
        <f>"37-3011"</f>
        <v>37-3011</v>
      </c>
      <c r="Z1973" t="s">
        <v>94</v>
      </c>
      <c r="AA1973">
        <v>561730</v>
      </c>
      <c r="AB1973">
        <v>11</v>
      </c>
      <c r="AC1973">
        <v>11</v>
      </c>
      <c r="AD1973" t="s">
        <v>79</v>
      </c>
      <c r="AE1973" t="s">
        <v>80</v>
      </c>
      <c r="AF1973">
        <v>40</v>
      </c>
      <c r="AG1973" s="4">
        <v>0.33333333333333331</v>
      </c>
      <c r="AH1973" s="4">
        <v>0.70833333333333337</v>
      </c>
      <c r="AI1973" s="5">
        <v>15.17</v>
      </c>
      <c r="AJ1973">
        <v>22.76</v>
      </c>
      <c r="AK1973">
        <v>22.76</v>
      </c>
      <c r="AL1973" t="s">
        <v>81</v>
      </c>
      <c r="AM1973" t="s">
        <v>82</v>
      </c>
      <c r="AO1973" t="s">
        <v>83</v>
      </c>
      <c r="AP1973" t="s">
        <v>67</v>
      </c>
      <c r="AQ1973" t="s">
        <v>67</v>
      </c>
      <c r="AR1973" t="s">
        <v>82</v>
      </c>
      <c r="AT1973" t="s">
        <v>82</v>
      </c>
      <c r="AW1973" t="s">
        <v>82</v>
      </c>
      <c r="AY1973" t="s">
        <v>11570</v>
      </c>
      <c r="AZ1973" t="s">
        <v>713</v>
      </c>
      <c r="BA1973" t="s">
        <v>774</v>
      </c>
      <c r="BB1973">
        <v>80439</v>
      </c>
      <c r="BC1973" t="s">
        <v>79</v>
      </c>
      <c r="BH1973" t="s">
        <v>11572</v>
      </c>
      <c r="BI1973" t="s">
        <v>67</v>
      </c>
      <c r="BJ1973">
        <v>452953798</v>
      </c>
    </row>
    <row r="1974" spans="1:62" x14ac:dyDescent="0.25">
      <c r="A1974" t="s">
        <v>12241</v>
      </c>
      <c r="B1974" s="2">
        <v>43496</v>
      </c>
      <c r="C1974" t="s">
        <v>63</v>
      </c>
      <c r="D1974" s="3">
        <v>43472.377494444445</v>
      </c>
      <c r="E1974" t="s">
        <v>64</v>
      </c>
      <c r="F1974" s="2">
        <v>43556</v>
      </c>
      <c r="G1974" s="2">
        <v>43773</v>
      </c>
      <c r="H1974" t="s">
        <v>12242</v>
      </c>
      <c r="I1974" t="s">
        <v>12243</v>
      </c>
      <c r="J1974" t="s">
        <v>12244</v>
      </c>
      <c r="L1974" t="s">
        <v>703</v>
      </c>
      <c r="M1974" t="s">
        <v>136</v>
      </c>
      <c r="N1974">
        <v>20774</v>
      </c>
      <c r="O1974" t="s">
        <v>70</v>
      </c>
      <c r="Q1974" t="s">
        <v>12245</v>
      </c>
      <c r="S1974" t="s">
        <v>72</v>
      </c>
      <c r="T1974" t="s">
        <v>4709</v>
      </c>
      <c r="U1974" t="s">
        <v>4710</v>
      </c>
      <c r="V1974" t="s">
        <v>4711</v>
      </c>
      <c r="W1974" t="s">
        <v>136</v>
      </c>
      <c r="X1974" t="s">
        <v>12125</v>
      </c>
      <c r="Y1974" t="str">
        <f>"39-3091"</f>
        <v>39-3091</v>
      </c>
      <c r="Z1974" t="s">
        <v>677</v>
      </c>
      <c r="AA1974">
        <v>7131</v>
      </c>
      <c r="AB1974">
        <v>48</v>
      </c>
      <c r="AC1974">
        <v>48</v>
      </c>
      <c r="AD1974" t="s">
        <v>79</v>
      </c>
      <c r="AE1974" t="s">
        <v>80</v>
      </c>
      <c r="AF1974">
        <v>35</v>
      </c>
      <c r="AG1974" s="4">
        <v>0.45833333333333331</v>
      </c>
      <c r="AH1974" s="4">
        <v>0.875</v>
      </c>
      <c r="AI1974" s="5">
        <v>12.39</v>
      </c>
      <c r="AL1974" t="s">
        <v>81</v>
      </c>
      <c r="AM1974" t="s">
        <v>82</v>
      </c>
      <c r="AO1974" t="s">
        <v>213</v>
      </c>
      <c r="AR1974" t="s">
        <v>82</v>
      </c>
      <c r="AT1974" t="s">
        <v>82</v>
      </c>
      <c r="AW1974" t="s">
        <v>82</v>
      </c>
      <c r="AY1974" t="s">
        <v>703</v>
      </c>
      <c r="AZ1974" t="s">
        <v>12246</v>
      </c>
      <c r="BA1974" t="s">
        <v>136</v>
      </c>
      <c r="BB1974">
        <v>20774</v>
      </c>
      <c r="BC1974" t="s">
        <v>87</v>
      </c>
      <c r="BH1974" t="s">
        <v>12247</v>
      </c>
      <c r="BJ1974">
        <v>208398165</v>
      </c>
    </row>
    <row r="1975" spans="1:62" x14ac:dyDescent="0.25">
      <c r="A1975" t="s">
        <v>12821</v>
      </c>
      <c r="B1975" s="2">
        <v>43496</v>
      </c>
      <c r="C1975" t="s">
        <v>63</v>
      </c>
      <c r="D1975" s="3">
        <v>43472.377823668983</v>
      </c>
      <c r="E1975" t="s">
        <v>64</v>
      </c>
      <c r="F1975" s="2">
        <v>43556</v>
      </c>
      <c r="G1975" s="2">
        <v>43800</v>
      </c>
      <c r="H1975" t="s">
        <v>12822</v>
      </c>
      <c r="I1975" t="s">
        <v>67</v>
      </c>
      <c r="J1975" t="s">
        <v>12823</v>
      </c>
      <c r="K1975" t="s">
        <v>67</v>
      </c>
      <c r="L1975" t="s">
        <v>12824</v>
      </c>
      <c r="M1975" t="s">
        <v>192</v>
      </c>
      <c r="N1975">
        <v>55120</v>
      </c>
      <c r="O1975" t="s">
        <v>70</v>
      </c>
      <c r="P1975" t="s">
        <v>67</v>
      </c>
      <c r="Q1975" t="s">
        <v>12825</v>
      </c>
      <c r="S1975" t="s">
        <v>72</v>
      </c>
      <c r="T1975" t="s">
        <v>2118</v>
      </c>
      <c r="U1975" t="s">
        <v>2119</v>
      </c>
      <c r="V1975" t="s">
        <v>1633</v>
      </c>
      <c r="W1975" t="s">
        <v>192</v>
      </c>
      <c r="X1975" t="s">
        <v>106</v>
      </c>
      <c r="Y1975" t="str">
        <f>"37-3011"</f>
        <v>37-3011</v>
      </c>
      <c r="Z1975" t="s">
        <v>94</v>
      </c>
      <c r="AA1975">
        <v>561730</v>
      </c>
      <c r="AB1975">
        <v>50</v>
      </c>
      <c r="AC1975">
        <v>50</v>
      </c>
      <c r="AD1975" t="s">
        <v>79</v>
      </c>
      <c r="AE1975" t="s">
        <v>95</v>
      </c>
      <c r="AF1975">
        <v>40</v>
      </c>
      <c r="AG1975" s="4">
        <v>0.29166666666666669</v>
      </c>
      <c r="AH1975" s="4">
        <v>0.66666666666666663</v>
      </c>
      <c r="AI1975" s="5">
        <v>17.05</v>
      </c>
      <c r="AJ1975">
        <v>25.58</v>
      </c>
      <c r="AK1975">
        <v>38.630000000000003</v>
      </c>
      <c r="AL1975" t="s">
        <v>81</v>
      </c>
      <c r="AM1975" t="s">
        <v>82</v>
      </c>
      <c r="AO1975" t="s">
        <v>83</v>
      </c>
      <c r="AP1975" t="s">
        <v>67</v>
      </c>
      <c r="AQ1975" t="s">
        <v>67</v>
      </c>
      <c r="AR1975" t="s">
        <v>82</v>
      </c>
      <c r="AT1975" t="s">
        <v>82</v>
      </c>
      <c r="AW1975" t="s">
        <v>82</v>
      </c>
      <c r="AY1975" t="s">
        <v>12824</v>
      </c>
      <c r="AZ1975" t="s">
        <v>12284</v>
      </c>
      <c r="BA1975" t="s">
        <v>192</v>
      </c>
      <c r="BB1975">
        <v>55120</v>
      </c>
      <c r="BC1975" t="s">
        <v>79</v>
      </c>
      <c r="BH1975" t="s">
        <v>12823</v>
      </c>
      <c r="BI1975" t="s">
        <v>67</v>
      </c>
      <c r="BJ1975">
        <v>264114866</v>
      </c>
    </row>
    <row r="1976" spans="1:62" x14ac:dyDescent="0.25">
      <c r="A1976" t="s">
        <v>13031</v>
      </c>
      <c r="B1976" s="2">
        <v>43496</v>
      </c>
      <c r="C1976" t="s">
        <v>63</v>
      </c>
      <c r="D1976" s="3">
        <v>43472.378587326391</v>
      </c>
      <c r="E1976" t="s">
        <v>64</v>
      </c>
      <c r="F1976" s="2">
        <v>43556</v>
      </c>
      <c r="G1976" s="2">
        <v>43770</v>
      </c>
      <c r="H1976" t="s">
        <v>6233</v>
      </c>
      <c r="J1976" t="s">
        <v>6234</v>
      </c>
      <c r="L1976" t="s">
        <v>6235</v>
      </c>
      <c r="M1976" t="s">
        <v>745</v>
      </c>
      <c r="N1976">
        <v>66030</v>
      </c>
      <c r="O1976" t="s">
        <v>70</v>
      </c>
      <c r="Q1976" t="s">
        <v>6236</v>
      </c>
      <c r="S1976" t="s">
        <v>72</v>
      </c>
      <c r="T1976" t="s">
        <v>878</v>
      </c>
      <c r="U1976" t="s">
        <v>6237</v>
      </c>
      <c r="V1976" t="s">
        <v>2620</v>
      </c>
      <c r="W1976" t="s">
        <v>881</v>
      </c>
      <c r="X1976" t="s">
        <v>106</v>
      </c>
      <c r="Y1976" t="str">
        <f>"37-3011"</f>
        <v>37-3011</v>
      </c>
      <c r="Z1976" t="s">
        <v>94</v>
      </c>
      <c r="AA1976">
        <v>561730</v>
      </c>
      <c r="AB1976">
        <v>42</v>
      </c>
      <c r="AC1976">
        <v>42</v>
      </c>
      <c r="AD1976" t="s">
        <v>79</v>
      </c>
      <c r="AE1976" t="s">
        <v>80</v>
      </c>
      <c r="AF1976">
        <v>40</v>
      </c>
      <c r="AG1976" s="4">
        <v>0.3125</v>
      </c>
      <c r="AH1976" s="4">
        <v>0.6875</v>
      </c>
      <c r="AI1976" s="5">
        <v>14.73</v>
      </c>
      <c r="AJ1976">
        <v>22.1</v>
      </c>
      <c r="AL1976" t="s">
        <v>81</v>
      </c>
      <c r="AM1976" t="s">
        <v>82</v>
      </c>
      <c r="AO1976" t="s">
        <v>83</v>
      </c>
      <c r="AR1976" t="s">
        <v>82</v>
      </c>
      <c r="AT1976" t="s">
        <v>82</v>
      </c>
      <c r="AW1976" t="s">
        <v>82</v>
      </c>
      <c r="AY1976" t="s">
        <v>6235</v>
      </c>
      <c r="AZ1976" t="s">
        <v>3053</v>
      </c>
      <c r="BA1976" t="s">
        <v>745</v>
      </c>
      <c r="BB1976">
        <v>66030</v>
      </c>
      <c r="BC1976" t="s">
        <v>79</v>
      </c>
      <c r="BH1976" t="s">
        <v>6238</v>
      </c>
      <c r="BJ1976">
        <v>481179779</v>
      </c>
    </row>
    <row r="1977" spans="1:62" x14ac:dyDescent="0.25">
      <c r="A1977" t="s">
        <v>13054</v>
      </c>
      <c r="B1977" s="2">
        <v>43496</v>
      </c>
      <c r="C1977" t="s">
        <v>63</v>
      </c>
      <c r="D1977" s="3">
        <v>43472.377577951389</v>
      </c>
      <c r="E1977" t="s">
        <v>64</v>
      </c>
      <c r="F1977" s="2">
        <v>43556</v>
      </c>
      <c r="G1977" s="2">
        <v>43819</v>
      </c>
      <c r="H1977" t="s">
        <v>13055</v>
      </c>
      <c r="J1977" t="s">
        <v>13056</v>
      </c>
      <c r="L1977" t="s">
        <v>13057</v>
      </c>
      <c r="M1977" t="s">
        <v>192</v>
      </c>
      <c r="N1977">
        <v>55376</v>
      </c>
      <c r="O1977" t="s">
        <v>70</v>
      </c>
      <c r="Q1977" t="s">
        <v>13058</v>
      </c>
      <c r="S1977" t="s">
        <v>72</v>
      </c>
      <c r="T1977" t="s">
        <v>2118</v>
      </c>
      <c r="U1977" t="s">
        <v>2119</v>
      </c>
      <c r="V1977" t="s">
        <v>1633</v>
      </c>
      <c r="W1977" t="s">
        <v>192</v>
      </c>
      <c r="X1977" t="s">
        <v>106</v>
      </c>
      <c r="Y1977" t="str">
        <f>"37-3011"</f>
        <v>37-3011</v>
      </c>
      <c r="Z1977" t="s">
        <v>94</v>
      </c>
      <c r="AA1977">
        <v>561730</v>
      </c>
      <c r="AB1977">
        <v>22</v>
      </c>
      <c r="AC1977">
        <v>22</v>
      </c>
      <c r="AD1977" t="s">
        <v>79</v>
      </c>
      <c r="AE1977" t="s">
        <v>80</v>
      </c>
      <c r="AF1977">
        <v>35</v>
      </c>
      <c r="AG1977" s="4">
        <v>0.29166666666666669</v>
      </c>
      <c r="AH1977" s="4">
        <v>0.70833333333333337</v>
      </c>
      <c r="AI1977" s="5">
        <v>17.05</v>
      </c>
      <c r="AJ1977">
        <v>25.58</v>
      </c>
      <c r="AL1977" t="s">
        <v>81</v>
      </c>
      <c r="AM1977" t="s">
        <v>82</v>
      </c>
      <c r="AO1977" t="s">
        <v>83</v>
      </c>
      <c r="AR1977" t="s">
        <v>82</v>
      </c>
      <c r="AT1977" t="s">
        <v>82</v>
      </c>
      <c r="AW1977" t="s">
        <v>82</v>
      </c>
      <c r="AY1977" t="s">
        <v>13057</v>
      </c>
      <c r="AZ1977" t="s">
        <v>201</v>
      </c>
      <c r="BA1977" t="s">
        <v>192</v>
      </c>
      <c r="BB1977">
        <v>55376</v>
      </c>
      <c r="BC1977" t="s">
        <v>79</v>
      </c>
      <c r="BH1977" t="s">
        <v>13056</v>
      </c>
      <c r="BJ1977">
        <v>411979224</v>
      </c>
    </row>
    <row r="1978" spans="1:62" x14ac:dyDescent="0.25">
      <c r="A1978" t="s">
        <v>13132</v>
      </c>
      <c r="B1978" s="2">
        <v>43496</v>
      </c>
      <c r="C1978" t="s">
        <v>63</v>
      </c>
      <c r="D1978" s="3">
        <v>43472.377544456016</v>
      </c>
      <c r="E1978" t="s">
        <v>64</v>
      </c>
      <c r="F1978" s="2">
        <v>43556</v>
      </c>
      <c r="G1978" s="2">
        <v>43830</v>
      </c>
      <c r="H1978" t="s">
        <v>13133</v>
      </c>
      <c r="I1978" t="s">
        <v>67</v>
      </c>
      <c r="J1978" t="s">
        <v>13134</v>
      </c>
      <c r="K1978" t="s">
        <v>13135</v>
      </c>
      <c r="L1978" t="s">
        <v>5999</v>
      </c>
      <c r="M1978" t="s">
        <v>5997</v>
      </c>
      <c r="N1978">
        <v>58104</v>
      </c>
      <c r="O1978" t="s">
        <v>70</v>
      </c>
      <c r="Q1978" t="s">
        <v>13136</v>
      </c>
      <c r="S1978" t="s">
        <v>72</v>
      </c>
      <c r="T1978" t="s">
        <v>13137</v>
      </c>
      <c r="U1978" t="s">
        <v>13138</v>
      </c>
      <c r="V1978" t="s">
        <v>13139</v>
      </c>
      <c r="W1978" t="s">
        <v>192</v>
      </c>
      <c r="X1978" t="s">
        <v>1758</v>
      </c>
      <c r="Y1978" t="str">
        <f>"47-2061"</f>
        <v>47-2061</v>
      </c>
      <c r="Z1978" t="s">
        <v>326</v>
      </c>
      <c r="AA1978">
        <v>23811</v>
      </c>
      <c r="AB1978">
        <v>40</v>
      </c>
      <c r="AC1978">
        <v>40</v>
      </c>
      <c r="AD1978" t="s">
        <v>79</v>
      </c>
      <c r="AE1978" t="s">
        <v>80</v>
      </c>
      <c r="AF1978">
        <v>40</v>
      </c>
      <c r="AG1978" s="4">
        <v>0.29166666666666669</v>
      </c>
      <c r="AH1978" s="4">
        <v>0.83333333333333337</v>
      </c>
      <c r="AI1978" s="5">
        <v>18.489999999999998</v>
      </c>
      <c r="AJ1978">
        <v>27.74</v>
      </c>
      <c r="AK1978">
        <v>0</v>
      </c>
      <c r="AL1978" t="s">
        <v>81</v>
      </c>
      <c r="AM1978" t="s">
        <v>82</v>
      </c>
      <c r="AO1978" t="s">
        <v>83</v>
      </c>
      <c r="AP1978" t="s">
        <v>130</v>
      </c>
      <c r="AQ1978" t="s">
        <v>130</v>
      </c>
      <c r="AR1978" t="s">
        <v>82</v>
      </c>
      <c r="AT1978" t="s">
        <v>82</v>
      </c>
      <c r="AW1978" t="s">
        <v>82</v>
      </c>
      <c r="AY1978" t="s">
        <v>5999</v>
      </c>
      <c r="AZ1978" t="s">
        <v>2069</v>
      </c>
      <c r="BA1978" t="s">
        <v>5997</v>
      </c>
      <c r="BB1978">
        <v>58104</v>
      </c>
      <c r="BC1978" t="s">
        <v>79</v>
      </c>
      <c r="BH1978" t="s">
        <v>13134</v>
      </c>
      <c r="BI1978" t="s">
        <v>13135</v>
      </c>
      <c r="BJ1978">
        <v>451508083</v>
      </c>
    </row>
    <row r="1979" spans="1:62" x14ac:dyDescent="0.25">
      <c r="A1979" t="s">
        <v>13281</v>
      </c>
      <c r="B1979" s="2">
        <v>43496</v>
      </c>
      <c r="C1979" t="s">
        <v>63</v>
      </c>
      <c r="D1979" s="3">
        <v>43472.378195879632</v>
      </c>
      <c r="E1979" t="s">
        <v>64</v>
      </c>
      <c r="F1979" s="2">
        <v>43556</v>
      </c>
      <c r="G1979" s="2">
        <v>43753</v>
      </c>
      <c r="H1979" t="s">
        <v>13282</v>
      </c>
      <c r="I1979" t="s">
        <v>67</v>
      </c>
      <c r="J1979" t="s">
        <v>13283</v>
      </c>
      <c r="K1979" t="s">
        <v>13284</v>
      </c>
      <c r="L1979" t="s">
        <v>9813</v>
      </c>
      <c r="M1979" t="s">
        <v>232</v>
      </c>
      <c r="N1979">
        <v>11954</v>
      </c>
      <c r="O1979" t="s">
        <v>70</v>
      </c>
      <c r="P1979" t="s">
        <v>67</v>
      </c>
      <c r="Q1979" t="s">
        <v>13285</v>
      </c>
      <c r="S1979" t="s">
        <v>72</v>
      </c>
      <c r="T1979" t="s">
        <v>3529</v>
      </c>
      <c r="U1979" t="s">
        <v>3530</v>
      </c>
      <c r="V1979" t="s">
        <v>3531</v>
      </c>
      <c r="W1979" t="s">
        <v>232</v>
      </c>
      <c r="X1979" t="s">
        <v>13286</v>
      </c>
      <c r="Y1979" t="str">
        <f>"51-9198"</f>
        <v>51-9198</v>
      </c>
      <c r="Z1979" t="s">
        <v>199</v>
      </c>
      <c r="AA1979">
        <v>424460</v>
      </c>
      <c r="AB1979">
        <v>9</v>
      </c>
      <c r="AC1979">
        <v>9</v>
      </c>
      <c r="AD1979" t="s">
        <v>79</v>
      </c>
      <c r="AE1979" t="s">
        <v>80</v>
      </c>
      <c r="AF1979">
        <v>40</v>
      </c>
      <c r="AG1979" s="4">
        <v>8.3333333333333329E-2</v>
      </c>
      <c r="AH1979" s="4">
        <v>0.95833333333333337</v>
      </c>
      <c r="AI1979" s="5">
        <v>14.75</v>
      </c>
      <c r="AJ1979">
        <v>22.13</v>
      </c>
      <c r="AK1979">
        <v>22.13</v>
      </c>
      <c r="AL1979" t="s">
        <v>81</v>
      </c>
      <c r="AM1979" t="s">
        <v>82</v>
      </c>
      <c r="AO1979" t="s">
        <v>83</v>
      </c>
      <c r="AP1979" t="s">
        <v>67</v>
      </c>
      <c r="AQ1979" t="s">
        <v>662</v>
      </c>
      <c r="AR1979" t="s">
        <v>82</v>
      </c>
      <c r="AT1979" t="s">
        <v>82</v>
      </c>
      <c r="AW1979" t="s">
        <v>82</v>
      </c>
      <c r="AY1979" t="s">
        <v>9813</v>
      </c>
      <c r="AZ1979" t="s">
        <v>6542</v>
      </c>
      <c r="BA1979" t="s">
        <v>232</v>
      </c>
      <c r="BB1979">
        <v>11954</v>
      </c>
      <c r="BC1979" t="s">
        <v>87</v>
      </c>
      <c r="BH1979" t="s">
        <v>13283</v>
      </c>
      <c r="BI1979" t="s">
        <v>67</v>
      </c>
      <c r="BJ1979">
        <v>112063107</v>
      </c>
    </row>
    <row r="1980" spans="1:62" x14ac:dyDescent="0.25">
      <c r="A1980" t="s">
        <v>15066</v>
      </c>
      <c r="B1980" s="2">
        <v>43496</v>
      </c>
      <c r="C1980" t="s">
        <v>63</v>
      </c>
      <c r="D1980" s="3">
        <v>43472.378050671294</v>
      </c>
      <c r="E1980" t="s">
        <v>64</v>
      </c>
      <c r="F1980" s="2">
        <v>43556</v>
      </c>
      <c r="G1980" s="2">
        <v>43800</v>
      </c>
      <c r="H1980" t="s">
        <v>15067</v>
      </c>
      <c r="J1980" t="s">
        <v>15068</v>
      </c>
      <c r="L1980" t="s">
        <v>15069</v>
      </c>
      <c r="M1980" t="s">
        <v>1362</v>
      </c>
      <c r="N1980">
        <v>6320</v>
      </c>
      <c r="O1980" t="s">
        <v>70</v>
      </c>
      <c r="Q1980" t="s">
        <v>15070</v>
      </c>
      <c r="S1980" t="s">
        <v>72</v>
      </c>
      <c r="T1980" t="s">
        <v>651</v>
      </c>
      <c r="U1980" t="s">
        <v>652</v>
      </c>
      <c r="V1980" t="s">
        <v>653</v>
      </c>
      <c r="W1980" t="s">
        <v>207</v>
      </c>
      <c r="X1980" t="s">
        <v>15071</v>
      </c>
      <c r="Y1980" t="str">
        <f>"35-3021"</f>
        <v>35-3021</v>
      </c>
      <c r="Z1980" t="s">
        <v>354</v>
      </c>
      <c r="AA1980">
        <v>722211</v>
      </c>
      <c r="AB1980">
        <v>25</v>
      </c>
      <c r="AC1980">
        <v>25</v>
      </c>
      <c r="AD1980" t="s">
        <v>79</v>
      </c>
      <c r="AE1980" t="s">
        <v>95</v>
      </c>
      <c r="AF1980">
        <v>40</v>
      </c>
      <c r="AG1980" s="4">
        <v>0.27083333333333331</v>
      </c>
      <c r="AH1980" s="4">
        <v>0.60416666666666663</v>
      </c>
      <c r="AI1980" s="6">
        <v>12</v>
      </c>
      <c r="AJ1980">
        <v>18</v>
      </c>
      <c r="AL1980" t="s">
        <v>81</v>
      </c>
      <c r="AM1980" t="s">
        <v>82</v>
      </c>
      <c r="AO1980" t="s">
        <v>83</v>
      </c>
      <c r="AR1980" t="s">
        <v>82</v>
      </c>
      <c r="AT1980" t="s">
        <v>82</v>
      </c>
      <c r="AW1980" t="s">
        <v>72</v>
      </c>
      <c r="AX1980">
        <v>3</v>
      </c>
      <c r="AY1980" t="s">
        <v>15072</v>
      </c>
      <c r="AZ1980" t="s">
        <v>6535</v>
      </c>
      <c r="BA1980" t="s">
        <v>232</v>
      </c>
      <c r="BB1980">
        <v>11957</v>
      </c>
      <c r="BC1980" t="s">
        <v>87</v>
      </c>
      <c r="BH1980" t="s">
        <v>15073</v>
      </c>
      <c r="BJ1980">
        <v>61320891</v>
      </c>
    </row>
    <row r="1981" spans="1:62" x14ac:dyDescent="0.25">
      <c r="A1981" t="s">
        <v>15330</v>
      </c>
      <c r="B1981" s="2">
        <v>43496</v>
      </c>
      <c r="C1981" t="s">
        <v>63</v>
      </c>
      <c r="D1981" s="3">
        <v>43472.381543495372</v>
      </c>
      <c r="E1981" t="s">
        <v>91</v>
      </c>
      <c r="H1981" t="s">
        <v>15331</v>
      </c>
      <c r="I1981" t="s">
        <v>67</v>
      </c>
      <c r="J1981" t="s">
        <v>15332</v>
      </c>
      <c r="K1981" t="s">
        <v>67</v>
      </c>
      <c r="L1981" t="s">
        <v>4328</v>
      </c>
      <c r="M1981" t="s">
        <v>774</v>
      </c>
      <c r="N1981">
        <v>80125</v>
      </c>
      <c r="O1981" t="s">
        <v>70</v>
      </c>
      <c r="P1981" t="s">
        <v>67</v>
      </c>
      <c r="Q1981" t="s">
        <v>15333</v>
      </c>
      <c r="S1981" t="s">
        <v>72</v>
      </c>
      <c r="T1981" t="s">
        <v>6285</v>
      </c>
      <c r="U1981" t="s">
        <v>6286</v>
      </c>
      <c r="V1981" t="s">
        <v>6287</v>
      </c>
      <c r="W1981" t="s">
        <v>774</v>
      </c>
      <c r="X1981" t="s">
        <v>8131</v>
      </c>
      <c r="Y1981" t="str">
        <f>"47-4031"</f>
        <v>47-4031</v>
      </c>
      <c r="Z1981" t="s">
        <v>8131</v>
      </c>
      <c r="AA1981">
        <v>238990</v>
      </c>
      <c r="AB1981">
        <v>18</v>
      </c>
      <c r="AD1981" t="s">
        <v>79</v>
      </c>
      <c r="AE1981" t="s">
        <v>80</v>
      </c>
      <c r="AF1981">
        <v>40</v>
      </c>
      <c r="AG1981" s="4">
        <v>0.25</v>
      </c>
      <c r="AH1981" s="4">
        <v>0.79166666666666663</v>
      </c>
      <c r="AI1981" s="5">
        <v>17.09</v>
      </c>
      <c r="AJ1981">
        <v>25.63</v>
      </c>
      <c r="AK1981">
        <v>28.63</v>
      </c>
      <c r="AL1981" t="s">
        <v>81</v>
      </c>
      <c r="AM1981" t="s">
        <v>82</v>
      </c>
      <c r="AO1981" t="s">
        <v>83</v>
      </c>
      <c r="AP1981" t="s">
        <v>67</v>
      </c>
      <c r="AQ1981" t="s">
        <v>67</v>
      </c>
      <c r="AR1981" t="s">
        <v>82</v>
      </c>
      <c r="AT1981" t="s">
        <v>82</v>
      </c>
      <c r="AW1981" t="s">
        <v>82</v>
      </c>
      <c r="AY1981" t="s">
        <v>4330</v>
      </c>
      <c r="AZ1981" t="s">
        <v>4522</v>
      </c>
      <c r="BA1981" t="s">
        <v>774</v>
      </c>
      <c r="BB1981">
        <v>80125</v>
      </c>
      <c r="BC1981" t="s">
        <v>79</v>
      </c>
      <c r="BH1981" t="s">
        <v>15334</v>
      </c>
      <c r="BI1981" t="s">
        <v>67</v>
      </c>
      <c r="BJ1981">
        <v>841079329</v>
      </c>
    </row>
    <row r="1982" spans="1:62" x14ac:dyDescent="0.25">
      <c r="A1982" t="s">
        <v>15408</v>
      </c>
      <c r="B1982" s="2">
        <v>43496</v>
      </c>
      <c r="C1982" t="s">
        <v>63</v>
      </c>
      <c r="D1982" s="3">
        <v>43472.378189409719</v>
      </c>
      <c r="E1982" t="s">
        <v>64</v>
      </c>
      <c r="F1982" s="2">
        <v>43556</v>
      </c>
      <c r="G1982" s="2">
        <v>43861</v>
      </c>
      <c r="H1982" t="s">
        <v>15409</v>
      </c>
      <c r="I1982" t="s">
        <v>67</v>
      </c>
      <c r="J1982" t="s">
        <v>14786</v>
      </c>
      <c r="K1982" t="s">
        <v>14787</v>
      </c>
      <c r="L1982" t="s">
        <v>14788</v>
      </c>
      <c r="M1982" t="s">
        <v>105</v>
      </c>
      <c r="N1982">
        <v>77465</v>
      </c>
      <c r="O1982" t="s">
        <v>70</v>
      </c>
      <c r="Q1982" t="s">
        <v>14789</v>
      </c>
      <c r="S1982" t="s">
        <v>72</v>
      </c>
      <c r="T1982" t="s">
        <v>2824</v>
      </c>
      <c r="U1982" t="s">
        <v>2825</v>
      </c>
      <c r="V1982" t="s">
        <v>642</v>
      </c>
      <c r="W1982" t="s">
        <v>105</v>
      </c>
      <c r="X1982" t="s">
        <v>14790</v>
      </c>
      <c r="Y1982" t="str">
        <f>"45-3011"</f>
        <v>45-3011</v>
      </c>
      <c r="Z1982" t="s">
        <v>1652</v>
      </c>
      <c r="AA1982">
        <v>114112</v>
      </c>
      <c r="AB1982">
        <v>3</v>
      </c>
      <c r="AC1982">
        <v>3</v>
      </c>
      <c r="AD1982" t="s">
        <v>79</v>
      </c>
      <c r="AE1982" t="s">
        <v>80</v>
      </c>
      <c r="AF1982">
        <v>40</v>
      </c>
      <c r="AG1982" s="4">
        <v>0.91666666666666663</v>
      </c>
      <c r="AH1982" s="4">
        <v>0.25</v>
      </c>
      <c r="AI1982" s="5">
        <v>10.24</v>
      </c>
      <c r="AJ1982">
        <v>15.36</v>
      </c>
      <c r="AL1982" t="s">
        <v>81</v>
      </c>
      <c r="AM1982" t="s">
        <v>82</v>
      </c>
      <c r="AO1982" t="s">
        <v>83</v>
      </c>
      <c r="AP1982" t="s">
        <v>67</v>
      </c>
      <c r="AQ1982" t="s">
        <v>67</v>
      </c>
      <c r="AR1982" t="s">
        <v>82</v>
      </c>
      <c r="AT1982" t="s">
        <v>82</v>
      </c>
      <c r="AW1982" t="s">
        <v>82</v>
      </c>
      <c r="AY1982" t="s">
        <v>14788</v>
      </c>
      <c r="AZ1982" t="s">
        <v>14791</v>
      </c>
      <c r="BA1982" t="s">
        <v>105</v>
      </c>
      <c r="BB1982">
        <v>77465</v>
      </c>
      <c r="BC1982" t="s">
        <v>79</v>
      </c>
      <c r="BH1982" t="s">
        <v>14786</v>
      </c>
      <c r="BJ1982">
        <v>743022926</v>
      </c>
    </row>
    <row r="1983" spans="1:62" x14ac:dyDescent="0.25">
      <c r="A1983" t="s">
        <v>16490</v>
      </c>
      <c r="B1983" s="2">
        <v>43496</v>
      </c>
      <c r="C1983" t="s">
        <v>63</v>
      </c>
      <c r="D1983" s="3">
        <v>43472.378250300928</v>
      </c>
      <c r="E1983" t="s">
        <v>64</v>
      </c>
      <c r="F1983" s="2">
        <v>43556</v>
      </c>
      <c r="G1983" s="2">
        <v>43819</v>
      </c>
      <c r="H1983" t="s">
        <v>16491</v>
      </c>
      <c r="I1983" t="s">
        <v>67</v>
      </c>
      <c r="J1983" t="s">
        <v>16492</v>
      </c>
      <c r="K1983" t="s">
        <v>16493</v>
      </c>
      <c r="L1983" t="s">
        <v>6540</v>
      </c>
      <c r="M1983" t="s">
        <v>232</v>
      </c>
      <c r="N1983">
        <v>11969</v>
      </c>
      <c r="O1983" t="s">
        <v>70</v>
      </c>
      <c r="P1983" t="s">
        <v>67</v>
      </c>
      <c r="Q1983" t="s">
        <v>16494</v>
      </c>
      <c r="S1983" t="s">
        <v>72</v>
      </c>
      <c r="T1983" t="s">
        <v>3529</v>
      </c>
      <c r="U1983" t="s">
        <v>3530</v>
      </c>
      <c r="V1983" t="s">
        <v>3531</v>
      </c>
      <c r="W1983" t="s">
        <v>232</v>
      </c>
      <c r="X1983" t="s">
        <v>93</v>
      </c>
      <c r="Y1983" t="str">
        <f>"37-3011"</f>
        <v>37-3011</v>
      </c>
      <c r="Z1983" t="s">
        <v>94</v>
      </c>
      <c r="AA1983">
        <v>561730</v>
      </c>
      <c r="AB1983">
        <v>6</v>
      </c>
      <c r="AC1983">
        <v>6</v>
      </c>
      <c r="AD1983" t="s">
        <v>79</v>
      </c>
      <c r="AE1983" t="s">
        <v>80</v>
      </c>
      <c r="AF1983">
        <v>40</v>
      </c>
      <c r="AG1983" s="4">
        <v>0.33333333333333331</v>
      </c>
      <c r="AH1983" s="4">
        <v>0.66666666666666663</v>
      </c>
      <c r="AI1983" s="5">
        <v>16.350000000000001</v>
      </c>
      <c r="AJ1983">
        <v>24.53</v>
      </c>
      <c r="AK1983">
        <v>24.53</v>
      </c>
      <c r="AL1983" t="s">
        <v>81</v>
      </c>
      <c r="AM1983" t="s">
        <v>82</v>
      </c>
      <c r="AO1983" t="s">
        <v>83</v>
      </c>
      <c r="AP1983" t="s">
        <v>67</v>
      </c>
      <c r="AQ1983" t="s">
        <v>662</v>
      </c>
      <c r="AR1983" t="s">
        <v>82</v>
      </c>
      <c r="AT1983" t="s">
        <v>82</v>
      </c>
      <c r="AW1983" t="s">
        <v>72</v>
      </c>
      <c r="AX1983">
        <v>1</v>
      </c>
      <c r="AY1983" t="s">
        <v>6540</v>
      </c>
      <c r="AZ1983" t="s">
        <v>6542</v>
      </c>
      <c r="BA1983" t="s">
        <v>232</v>
      </c>
      <c r="BB1983">
        <v>11968</v>
      </c>
      <c r="BC1983" t="s">
        <v>79</v>
      </c>
      <c r="BH1983" t="s">
        <v>16493</v>
      </c>
      <c r="BI1983" t="s">
        <v>67</v>
      </c>
      <c r="BJ1983">
        <v>472992281</v>
      </c>
    </row>
    <row r="1984" spans="1:62" x14ac:dyDescent="0.25">
      <c r="A1984" t="s">
        <v>16543</v>
      </c>
      <c r="B1984" s="2">
        <v>43496</v>
      </c>
      <c r="C1984" t="s">
        <v>63</v>
      </c>
      <c r="D1984" s="3">
        <v>43472.378124988427</v>
      </c>
      <c r="E1984" t="s">
        <v>64</v>
      </c>
      <c r="F1984" s="2">
        <v>43556</v>
      </c>
      <c r="G1984" s="2">
        <v>43784</v>
      </c>
      <c r="H1984" t="s">
        <v>16544</v>
      </c>
      <c r="I1984" t="s">
        <v>16545</v>
      </c>
      <c r="J1984" t="s">
        <v>16546</v>
      </c>
      <c r="L1984" t="s">
        <v>12092</v>
      </c>
      <c r="M1984" t="s">
        <v>1165</v>
      </c>
      <c r="N1984">
        <v>57107</v>
      </c>
      <c r="O1984" t="s">
        <v>70</v>
      </c>
      <c r="Q1984" t="s">
        <v>16547</v>
      </c>
      <c r="S1984" t="s">
        <v>72</v>
      </c>
      <c r="T1984" t="s">
        <v>16548</v>
      </c>
      <c r="U1984" t="s">
        <v>16549</v>
      </c>
      <c r="V1984" t="s">
        <v>3531</v>
      </c>
      <c r="W1984" t="s">
        <v>232</v>
      </c>
      <c r="X1984" t="s">
        <v>11429</v>
      </c>
      <c r="Y1984" t="str">
        <f>"35-2021"</f>
        <v>35-2021</v>
      </c>
      <c r="Z1984" t="s">
        <v>221</v>
      </c>
      <c r="AA1984">
        <v>721110</v>
      </c>
      <c r="AB1984">
        <v>20</v>
      </c>
      <c r="AC1984">
        <v>20</v>
      </c>
      <c r="AD1984" t="s">
        <v>79</v>
      </c>
      <c r="AE1984" t="s">
        <v>80</v>
      </c>
      <c r="AF1984">
        <v>40</v>
      </c>
      <c r="AG1984" s="4">
        <v>0.25</v>
      </c>
      <c r="AH1984" s="4">
        <v>0.95833333333333337</v>
      </c>
      <c r="AI1984" s="5">
        <v>10.3</v>
      </c>
      <c r="AJ1984">
        <v>15.45</v>
      </c>
      <c r="AK1984">
        <v>15.45</v>
      </c>
      <c r="AL1984" t="s">
        <v>81</v>
      </c>
      <c r="AM1984" t="s">
        <v>82</v>
      </c>
      <c r="AO1984" t="s">
        <v>83</v>
      </c>
      <c r="AP1984" t="s">
        <v>130</v>
      </c>
      <c r="AQ1984" t="s">
        <v>662</v>
      </c>
      <c r="AR1984" t="s">
        <v>82</v>
      </c>
      <c r="AT1984" t="s">
        <v>82</v>
      </c>
      <c r="AW1984" t="s">
        <v>82</v>
      </c>
      <c r="AY1984" t="s">
        <v>12092</v>
      </c>
      <c r="AZ1984" t="s">
        <v>15310</v>
      </c>
      <c r="BA1984" t="s">
        <v>1165</v>
      </c>
      <c r="BB1984">
        <v>57107</v>
      </c>
      <c r="BC1984" t="s">
        <v>87</v>
      </c>
      <c r="BH1984" t="s">
        <v>16546</v>
      </c>
      <c r="BI1984" t="s">
        <v>67</v>
      </c>
      <c r="BJ1984">
        <v>205896403</v>
      </c>
    </row>
    <row r="1985" spans="1:62" x14ac:dyDescent="0.25">
      <c r="A1985" t="s">
        <v>16922</v>
      </c>
      <c r="B1985" s="2">
        <v>43496</v>
      </c>
      <c r="C1985" t="s">
        <v>63</v>
      </c>
      <c r="D1985" s="3">
        <v>43472.377585879629</v>
      </c>
      <c r="E1985" t="s">
        <v>64</v>
      </c>
      <c r="F1985" s="2">
        <v>43556</v>
      </c>
      <c r="G1985" s="2">
        <v>43832</v>
      </c>
      <c r="H1985" t="s">
        <v>16923</v>
      </c>
      <c r="I1985" t="s">
        <v>16924</v>
      </c>
      <c r="J1985" t="s">
        <v>16925</v>
      </c>
      <c r="K1985" t="s">
        <v>16926</v>
      </c>
      <c r="L1985" t="s">
        <v>3873</v>
      </c>
      <c r="M1985" t="s">
        <v>207</v>
      </c>
      <c r="N1985">
        <v>2633</v>
      </c>
      <c r="O1985" t="s">
        <v>70</v>
      </c>
      <c r="Q1985" t="s">
        <v>16927</v>
      </c>
      <c r="S1985" t="s">
        <v>72</v>
      </c>
      <c r="T1985" t="s">
        <v>651</v>
      </c>
      <c r="U1985" t="s">
        <v>652</v>
      </c>
      <c r="V1985" t="s">
        <v>653</v>
      </c>
      <c r="W1985" t="s">
        <v>207</v>
      </c>
      <c r="X1985" t="s">
        <v>1500</v>
      </c>
      <c r="Y1985" t="str">
        <f>"35-2014"</f>
        <v>35-2014</v>
      </c>
      <c r="Z1985" t="s">
        <v>301</v>
      </c>
      <c r="AA1985">
        <v>721110</v>
      </c>
      <c r="AB1985">
        <v>5</v>
      </c>
      <c r="AC1985">
        <v>5</v>
      </c>
      <c r="AD1985" t="s">
        <v>79</v>
      </c>
      <c r="AE1985" t="s">
        <v>95</v>
      </c>
      <c r="AF1985">
        <v>35</v>
      </c>
      <c r="AG1985" s="4">
        <v>0.375</v>
      </c>
      <c r="AH1985" s="4">
        <v>0.66666666666666663</v>
      </c>
      <c r="AI1985" s="5">
        <v>15.17</v>
      </c>
      <c r="AJ1985">
        <v>22.76</v>
      </c>
      <c r="AL1985" t="s">
        <v>81</v>
      </c>
      <c r="AM1985" t="s">
        <v>82</v>
      </c>
      <c r="AO1985" t="s">
        <v>83</v>
      </c>
      <c r="AR1985" t="s">
        <v>82</v>
      </c>
      <c r="AT1985" t="s">
        <v>82</v>
      </c>
      <c r="AW1985" t="s">
        <v>72</v>
      </c>
      <c r="AX1985">
        <v>3</v>
      </c>
      <c r="AY1985" t="s">
        <v>3873</v>
      </c>
      <c r="AZ1985" t="s">
        <v>4065</v>
      </c>
      <c r="BA1985" t="s">
        <v>207</v>
      </c>
      <c r="BB1985">
        <v>2633</v>
      </c>
      <c r="BC1985" t="s">
        <v>87</v>
      </c>
      <c r="BH1985" t="s">
        <v>16925</v>
      </c>
      <c r="BJ1985">
        <v>43192940</v>
      </c>
    </row>
    <row r="1986" spans="1:62" x14ac:dyDescent="0.25">
      <c r="A1986" t="s">
        <v>16961</v>
      </c>
      <c r="B1986" s="2">
        <v>43496</v>
      </c>
      <c r="C1986" t="s">
        <v>63</v>
      </c>
      <c r="D1986" s="3">
        <v>43472.37816954861</v>
      </c>
      <c r="E1986" t="s">
        <v>64</v>
      </c>
      <c r="F1986" s="2">
        <v>43556</v>
      </c>
      <c r="G1986" s="2">
        <v>43814</v>
      </c>
      <c r="H1986" t="s">
        <v>16962</v>
      </c>
      <c r="J1986" t="s">
        <v>16963</v>
      </c>
      <c r="K1986" t="s">
        <v>16964</v>
      </c>
      <c r="L1986" t="s">
        <v>16965</v>
      </c>
      <c r="M1986" t="s">
        <v>147</v>
      </c>
      <c r="N1986">
        <v>18930</v>
      </c>
      <c r="O1986" t="s">
        <v>70</v>
      </c>
      <c r="Q1986" t="s">
        <v>16966</v>
      </c>
      <c r="S1986" t="s">
        <v>72</v>
      </c>
      <c r="T1986" t="s">
        <v>13303</v>
      </c>
      <c r="U1986" t="s">
        <v>3646</v>
      </c>
      <c r="V1986" t="s">
        <v>1757</v>
      </c>
      <c r="W1986" t="s">
        <v>278</v>
      </c>
      <c r="X1986" t="s">
        <v>16967</v>
      </c>
      <c r="Y1986" t="str">
        <f>"47-3011"</f>
        <v>47-3011</v>
      </c>
      <c r="Z1986" t="s">
        <v>5840</v>
      </c>
      <c r="AA1986">
        <v>238140</v>
      </c>
      <c r="AB1986">
        <v>2</v>
      </c>
      <c r="AC1986">
        <v>2</v>
      </c>
      <c r="AD1986" t="s">
        <v>79</v>
      </c>
      <c r="AE1986" t="s">
        <v>80</v>
      </c>
      <c r="AF1986">
        <v>40</v>
      </c>
      <c r="AG1986" s="4">
        <v>0.25</v>
      </c>
      <c r="AH1986" s="4">
        <v>0.60416666666666663</v>
      </c>
      <c r="AI1986" s="5">
        <v>20.91</v>
      </c>
      <c r="AJ1986">
        <v>31.37</v>
      </c>
      <c r="AL1986" t="s">
        <v>81</v>
      </c>
      <c r="AM1986" t="s">
        <v>82</v>
      </c>
      <c r="AO1986" t="s">
        <v>83</v>
      </c>
      <c r="AR1986" t="s">
        <v>82</v>
      </c>
      <c r="AT1986" t="s">
        <v>82</v>
      </c>
      <c r="AW1986" t="s">
        <v>72</v>
      </c>
      <c r="AX1986">
        <v>6</v>
      </c>
      <c r="AY1986" t="s">
        <v>16968</v>
      </c>
      <c r="AZ1986" t="s">
        <v>1521</v>
      </c>
      <c r="BA1986" t="s">
        <v>147</v>
      </c>
      <c r="BB1986">
        <v>18902</v>
      </c>
      <c r="BC1986" t="s">
        <v>79</v>
      </c>
      <c r="BH1986" t="s">
        <v>16969</v>
      </c>
      <c r="BJ1986">
        <v>232592355</v>
      </c>
    </row>
    <row r="1987" spans="1:62" x14ac:dyDescent="0.25">
      <c r="A1987" t="s">
        <v>17197</v>
      </c>
      <c r="B1987" s="2">
        <v>43496</v>
      </c>
      <c r="C1987" t="s">
        <v>63</v>
      </c>
      <c r="D1987" s="3">
        <v>43472.378486597219</v>
      </c>
      <c r="E1987" t="s">
        <v>64</v>
      </c>
      <c r="F1987" s="2">
        <v>43556</v>
      </c>
      <c r="G1987" s="2">
        <v>43796</v>
      </c>
      <c r="H1987" t="s">
        <v>17198</v>
      </c>
      <c r="J1987" t="s">
        <v>17199</v>
      </c>
      <c r="K1987" t="s">
        <v>17200</v>
      </c>
      <c r="L1987" t="s">
        <v>17201</v>
      </c>
      <c r="M1987" t="s">
        <v>2314</v>
      </c>
      <c r="N1987">
        <v>46143</v>
      </c>
      <c r="O1987" t="s">
        <v>70</v>
      </c>
      <c r="Q1987" t="s">
        <v>17202</v>
      </c>
      <c r="S1987" t="s">
        <v>72</v>
      </c>
      <c r="T1987" t="s">
        <v>13303</v>
      </c>
      <c r="U1987" t="s">
        <v>3891</v>
      </c>
      <c r="V1987" t="s">
        <v>1757</v>
      </c>
      <c r="W1987" t="s">
        <v>278</v>
      </c>
      <c r="X1987" t="s">
        <v>1673</v>
      </c>
      <c r="Y1987" t="str">
        <f>"37-3011"</f>
        <v>37-3011</v>
      </c>
      <c r="Z1987" t="s">
        <v>94</v>
      </c>
      <c r="AA1987">
        <v>561730</v>
      </c>
      <c r="AB1987">
        <v>12</v>
      </c>
      <c r="AC1987">
        <v>12</v>
      </c>
      <c r="AD1987" t="s">
        <v>79</v>
      </c>
      <c r="AE1987" t="s">
        <v>80</v>
      </c>
      <c r="AF1987">
        <v>40</v>
      </c>
      <c r="AG1987" s="4">
        <v>0.33333333333333331</v>
      </c>
      <c r="AH1987" s="4">
        <v>0.6875</v>
      </c>
      <c r="AI1987" s="5">
        <v>13.41</v>
      </c>
      <c r="AJ1987">
        <v>20.12</v>
      </c>
      <c r="AL1987" t="s">
        <v>81</v>
      </c>
      <c r="AM1987" t="s">
        <v>82</v>
      </c>
      <c r="AO1987" t="s">
        <v>83</v>
      </c>
      <c r="AP1987" t="s">
        <v>130</v>
      </c>
      <c r="AQ1987" t="s">
        <v>130</v>
      </c>
      <c r="AR1987" t="s">
        <v>82</v>
      </c>
      <c r="AT1987" t="s">
        <v>82</v>
      </c>
      <c r="AW1987" t="s">
        <v>82</v>
      </c>
      <c r="AY1987" t="s">
        <v>2719</v>
      </c>
      <c r="AZ1987" t="s">
        <v>3053</v>
      </c>
      <c r="BA1987" t="s">
        <v>2314</v>
      </c>
      <c r="BB1987">
        <v>46143</v>
      </c>
      <c r="BC1987" t="s">
        <v>79</v>
      </c>
      <c r="BH1987" t="s">
        <v>17203</v>
      </c>
      <c r="BI1987" t="s">
        <v>130</v>
      </c>
      <c r="BJ1987">
        <v>351917121</v>
      </c>
    </row>
    <row r="1988" spans="1:62" x14ac:dyDescent="0.25">
      <c r="A1988" t="s">
        <v>17254</v>
      </c>
      <c r="B1988" s="2">
        <v>43496</v>
      </c>
      <c r="C1988" t="s">
        <v>63</v>
      </c>
      <c r="D1988" s="3">
        <v>43472.378122060189</v>
      </c>
      <c r="E1988" t="s">
        <v>64</v>
      </c>
      <c r="F1988" s="2">
        <v>43556</v>
      </c>
      <c r="G1988" s="2">
        <v>43769</v>
      </c>
      <c r="H1988" t="s">
        <v>17255</v>
      </c>
      <c r="J1988" t="s">
        <v>17256</v>
      </c>
      <c r="K1988" t="s">
        <v>17257</v>
      </c>
      <c r="L1988" t="s">
        <v>17258</v>
      </c>
      <c r="M1988" t="s">
        <v>105</v>
      </c>
      <c r="N1988">
        <v>76374</v>
      </c>
      <c r="O1988" t="s">
        <v>70</v>
      </c>
      <c r="Q1988" t="s">
        <v>17259</v>
      </c>
      <c r="S1988" t="s">
        <v>72</v>
      </c>
      <c r="T1988" t="s">
        <v>13303</v>
      </c>
      <c r="U1988" t="s">
        <v>5811</v>
      </c>
      <c r="V1988" t="s">
        <v>16460</v>
      </c>
      <c r="W1988" t="s">
        <v>278</v>
      </c>
      <c r="X1988" t="s">
        <v>199</v>
      </c>
      <c r="Y1988" t="str">
        <f>"51-9198"</f>
        <v>51-9198</v>
      </c>
      <c r="Z1988" t="s">
        <v>199</v>
      </c>
      <c r="AA1988">
        <v>331316</v>
      </c>
      <c r="AB1988">
        <v>30</v>
      </c>
      <c r="AC1988">
        <v>30</v>
      </c>
      <c r="AD1988" t="s">
        <v>79</v>
      </c>
      <c r="AE1988" t="s">
        <v>95</v>
      </c>
      <c r="AF1988">
        <v>40</v>
      </c>
      <c r="AG1988" s="4">
        <v>0.20833333333333334</v>
      </c>
      <c r="AH1988" s="4">
        <v>0.70833333333333337</v>
      </c>
      <c r="AI1988" s="5">
        <v>13.31</v>
      </c>
      <c r="AJ1988">
        <v>19.97</v>
      </c>
      <c r="AL1988" t="s">
        <v>81</v>
      </c>
      <c r="AM1988" t="s">
        <v>82</v>
      </c>
      <c r="AO1988" t="s">
        <v>83</v>
      </c>
      <c r="AR1988" t="s">
        <v>82</v>
      </c>
      <c r="AT1988" t="s">
        <v>82</v>
      </c>
      <c r="AW1988" t="s">
        <v>82</v>
      </c>
      <c r="AY1988" t="s">
        <v>17258</v>
      </c>
      <c r="AZ1988" t="s">
        <v>17260</v>
      </c>
      <c r="BA1988" t="s">
        <v>105</v>
      </c>
      <c r="BB1988">
        <v>76374</v>
      </c>
      <c r="BC1988" t="s">
        <v>87</v>
      </c>
      <c r="BH1988" t="s">
        <v>17256</v>
      </c>
      <c r="BJ1988">
        <v>742254034</v>
      </c>
    </row>
    <row r="1989" spans="1:62" x14ac:dyDescent="0.25">
      <c r="A1989" t="s">
        <v>17793</v>
      </c>
      <c r="B1989" s="2">
        <v>43496</v>
      </c>
      <c r="C1989" t="s">
        <v>63</v>
      </c>
      <c r="D1989" s="3">
        <v>43472.378121666668</v>
      </c>
      <c r="E1989" t="s">
        <v>64</v>
      </c>
      <c r="F1989" s="2">
        <v>43556</v>
      </c>
      <c r="G1989" s="2">
        <v>43784</v>
      </c>
      <c r="H1989" t="s">
        <v>17794</v>
      </c>
      <c r="I1989" t="s">
        <v>17795</v>
      </c>
      <c r="J1989" t="s">
        <v>17796</v>
      </c>
      <c r="L1989" t="s">
        <v>17797</v>
      </c>
      <c r="M1989" t="s">
        <v>774</v>
      </c>
      <c r="N1989">
        <v>80540</v>
      </c>
      <c r="O1989" t="s">
        <v>70</v>
      </c>
      <c r="Q1989" t="s">
        <v>17798</v>
      </c>
      <c r="S1989" t="s">
        <v>72</v>
      </c>
      <c r="T1989" t="s">
        <v>13303</v>
      </c>
      <c r="U1989" t="s">
        <v>5811</v>
      </c>
      <c r="V1989" t="s">
        <v>16460</v>
      </c>
      <c r="W1989" t="s">
        <v>278</v>
      </c>
      <c r="X1989" t="s">
        <v>17799</v>
      </c>
      <c r="Y1989" t="str">
        <f>"51-9031"</f>
        <v>51-9031</v>
      </c>
      <c r="Z1989" t="s">
        <v>13555</v>
      </c>
      <c r="AA1989">
        <v>212311</v>
      </c>
      <c r="AB1989">
        <v>30</v>
      </c>
      <c r="AC1989">
        <v>30</v>
      </c>
      <c r="AD1989" t="s">
        <v>79</v>
      </c>
      <c r="AE1989" t="s">
        <v>95</v>
      </c>
      <c r="AF1989">
        <v>35</v>
      </c>
      <c r="AG1989" s="4">
        <v>0.29166666666666669</v>
      </c>
      <c r="AH1989" s="4">
        <v>0.625</v>
      </c>
      <c r="AI1989" s="5">
        <v>14.86</v>
      </c>
      <c r="AJ1989">
        <v>22.29</v>
      </c>
      <c r="AL1989" t="s">
        <v>81</v>
      </c>
      <c r="AM1989" t="s">
        <v>82</v>
      </c>
      <c r="AO1989" t="s">
        <v>83</v>
      </c>
      <c r="AR1989" t="s">
        <v>82</v>
      </c>
      <c r="AT1989" t="s">
        <v>82</v>
      </c>
      <c r="AW1989" t="s">
        <v>72</v>
      </c>
      <c r="AX1989">
        <v>3</v>
      </c>
      <c r="AY1989" t="s">
        <v>17797</v>
      </c>
      <c r="AZ1989" t="s">
        <v>3399</v>
      </c>
      <c r="BA1989" t="s">
        <v>774</v>
      </c>
      <c r="BB1989">
        <v>80540</v>
      </c>
      <c r="BC1989" t="s">
        <v>79</v>
      </c>
      <c r="BH1989" t="s">
        <v>17796</v>
      </c>
      <c r="BJ1989">
        <v>841539599</v>
      </c>
    </row>
    <row r="1990" spans="1:62" x14ac:dyDescent="0.25">
      <c r="A1990" t="s">
        <v>17976</v>
      </c>
      <c r="B1990" s="2">
        <v>43496</v>
      </c>
      <c r="C1990" t="s">
        <v>63</v>
      </c>
      <c r="D1990" s="3">
        <v>43472.378003807869</v>
      </c>
      <c r="E1990" t="s">
        <v>64</v>
      </c>
      <c r="F1990" s="2">
        <v>43556</v>
      </c>
      <c r="G1990" s="2">
        <v>43829</v>
      </c>
      <c r="H1990" t="s">
        <v>17977</v>
      </c>
      <c r="J1990" t="s">
        <v>17978</v>
      </c>
      <c r="L1990" t="s">
        <v>17979</v>
      </c>
      <c r="M1990" t="s">
        <v>136</v>
      </c>
      <c r="N1990">
        <v>21738</v>
      </c>
      <c r="O1990" t="s">
        <v>70</v>
      </c>
      <c r="Q1990" t="s">
        <v>17980</v>
      </c>
      <c r="S1990" t="s">
        <v>72</v>
      </c>
      <c r="T1990" t="s">
        <v>13303</v>
      </c>
      <c r="U1990" t="s">
        <v>3891</v>
      </c>
      <c r="V1990" t="s">
        <v>1757</v>
      </c>
      <c r="W1990" t="s">
        <v>278</v>
      </c>
      <c r="X1990" t="s">
        <v>106</v>
      </c>
      <c r="Y1990" t="str">
        <f>"37-3011"</f>
        <v>37-3011</v>
      </c>
      <c r="Z1990" t="s">
        <v>94</v>
      </c>
      <c r="AA1990">
        <v>561730</v>
      </c>
      <c r="AB1990">
        <v>20</v>
      </c>
      <c r="AC1990">
        <v>20</v>
      </c>
      <c r="AD1990" t="s">
        <v>79</v>
      </c>
      <c r="AE1990" t="s">
        <v>95</v>
      </c>
      <c r="AF1990">
        <v>40</v>
      </c>
      <c r="AG1990" s="4">
        <v>0.25</v>
      </c>
      <c r="AH1990" s="4">
        <v>0.625</v>
      </c>
      <c r="AI1990" s="5">
        <v>15.39</v>
      </c>
      <c r="AJ1990">
        <v>23.09</v>
      </c>
      <c r="AL1990" t="s">
        <v>81</v>
      </c>
      <c r="AM1990" t="s">
        <v>82</v>
      </c>
      <c r="AO1990" t="s">
        <v>83</v>
      </c>
      <c r="AP1990" t="s">
        <v>130</v>
      </c>
      <c r="AQ1990" t="s">
        <v>130</v>
      </c>
      <c r="AR1990" t="s">
        <v>82</v>
      </c>
      <c r="AT1990" t="s">
        <v>82</v>
      </c>
      <c r="AW1990" t="s">
        <v>82</v>
      </c>
      <c r="AY1990" t="s">
        <v>17981</v>
      </c>
      <c r="AZ1990" t="s">
        <v>3775</v>
      </c>
      <c r="BA1990" t="s">
        <v>136</v>
      </c>
      <c r="BB1990">
        <v>21738</v>
      </c>
      <c r="BC1990" t="s">
        <v>79</v>
      </c>
      <c r="BH1990" t="s">
        <v>17982</v>
      </c>
      <c r="BI1990" t="s">
        <v>130</v>
      </c>
      <c r="BJ1990">
        <v>520985739</v>
      </c>
    </row>
    <row r="1991" spans="1:62" x14ac:dyDescent="0.25">
      <c r="A1991" t="s">
        <v>18263</v>
      </c>
      <c r="B1991" s="2">
        <v>43496</v>
      </c>
      <c r="C1991" t="s">
        <v>63</v>
      </c>
      <c r="D1991" s="3">
        <v>43465.791911018518</v>
      </c>
      <c r="E1991" t="s">
        <v>64</v>
      </c>
      <c r="F1991" s="2">
        <v>43556</v>
      </c>
      <c r="G1991" s="2">
        <v>43819</v>
      </c>
      <c r="H1991" t="s">
        <v>18264</v>
      </c>
      <c r="I1991" t="s">
        <v>67</v>
      </c>
      <c r="J1991" t="s">
        <v>18265</v>
      </c>
      <c r="L1991" t="s">
        <v>18266</v>
      </c>
      <c r="M1991" t="s">
        <v>197</v>
      </c>
      <c r="N1991">
        <v>50006</v>
      </c>
      <c r="O1991" t="s">
        <v>70</v>
      </c>
      <c r="Q1991" t="s">
        <v>18267</v>
      </c>
      <c r="S1991" t="s">
        <v>72</v>
      </c>
      <c r="T1991" t="s">
        <v>194</v>
      </c>
      <c r="U1991" t="s">
        <v>12045</v>
      </c>
      <c r="V1991" t="s">
        <v>12046</v>
      </c>
      <c r="W1991" t="s">
        <v>197</v>
      </c>
      <c r="X1991" t="s">
        <v>18268</v>
      </c>
      <c r="Y1991" t="str">
        <f>"53-3032"</f>
        <v>53-3032</v>
      </c>
      <c r="Z1991" t="s">
        <v>157</v>
      </c>
      <c r="AA1991">
        <v>4842</v>
      </c>
      <c r="AB1991">
        <v>3</v>
      </c>
      <c r="AC1991">
        <v>3</v>
      </c>
      <c r="AD1991" t="s">
        <v>79</v>
      </c>
      <c r="AE1991" t="s">
        <v>80</v>
      </c>
      <c r="AF1991">
        <v>40</v>
      </c>
      <c r="AG1991" s="4">
        <v>0.29166666666666669</v>
      </c>
      <c r="AH1991" s="4">
        <v>0.75</v>
      </c>
      <c r="AI1991" s="5">
        <v>19.12</v>
      </c>
      <c r="AJ1991">
        <v>28.68</v>
      </c>
      <c r="AL1991" t="s">
        <v>81</v>
      </c>
      <c r="AM1991" t="s">
        <v>82</v>
      </c>
      <c r="AO1991" t="s">
        <v>83</v>
      </c>
      <c r="AP1991" t="s">
        <v>67</v>
      </c>
      <c r="AQ1991" t="s">
        <v>67</v>
      </c>
      <c r="AR1991" t="s">
        <v>82</v>
      </c>
      <c r="AT1991" t="s">
        <v>82</v>
      </c>
      <c r="AW1991" t="s">
        <v>72</v>
      </c>
      <c r="AX1991">
        <v>3</v>
      </c>
      <c r="AY1991" t="s">
        <v>18266</v>
      </c>
      <c r="AZ1991" t="s">
        <v>764</v>
      </c>
      <c r="BA1991" t="s">
        <v>197</v>
      </c>
      <c r="BB1991">
        <v>50006</v>
      </c>
      <c r="BC1991" t="s">
        <v>79</v>
      </c>
      <c r="BH1991" t="s">
        <v>18265</v>
      </c>
      <c r="BI1991" t="s">
        <v>67</v>
      </c>
      <c r="BJ1991">
        <v>474616242</v>
      </c>
    </row>
    <row r="1992" spans="1:62" x14ac:dyDescent="0.25">
      <c r="A1992" t="s">
        <v>18282</v>
      </c>
      <c r="B1992" s="2">
        <v>43496</v>
      </c>
      <c r="C1992" t="s">
        <v>63</v>
      </c>
      <c r="D1992" s="3">
        <v>43472.377462152777</v>
      </c>
      <c r="E1992" t="s">
        <v>64</v>
      </c>
      <c r="F1992" s="2">
        <v>43556</v>
      </c>
      <c r="G1992" s="2">
        <v>43784</v>
      </c>
      <c r="H1992" t="s">
        <v>18283</v>
      </c>
      <c r="J1992" t="s">
        <v>16489</v>
      </c>
      <c r="L1992" t="s">
        <v>16488</v>
      </c>
      <c r="M1992" t="s">
        <v>783</v>
      </c>
      <c r="N1992">
        <v>44028</v>
      </c>
      <c r="O1992" t="s">
        <v>70</v>
      </c>
      <c r="P1992" t="s">
        <v>67</v>
      </c>
      <c r="Q1992" t="s">
        <v>18284</v>
      </c>
      <c r="S1992" t="s">
        <v>72</v>
      </c>
      <c r="T1992" t="s">
        <v>13303</v>
      </c>
      <c r="U1992" t="s">
        <v>5811</v>
      </c>
      <c r="V1992" t="s">
        <v>16460</v>
      </c>
      <c r="W1992" t="s">
        <v>278</v>
      </c>
      <c r="X1992" t="s">
        <v>106</v>
      </c>
      <c r="Y1992" t="str">
        <f>"37-3011"</f>
        <v>37-3011</v>
      </c>
      <c r="Z1992" t="s">
        <v>94</v>
      </c>
      <c r="AA1992">
        <v>561730</v>
      </c>
      <c r="AB1992">
        <v>10</v>
      </c>
      <c r="AC1992">
        <v>10</v>
      </c>
      <c r="AD1992" t="s">
        <v>79</v>
      </c>
      <c r="AE1992" t="s">
        <v>80</v>
      </c>
      <c r="AF1992">
        <v>40</v>
      </c>
      <c r="AG1992" s="4">
        <v>0.33333333333333331</v>
      </c>
      <c r="AH1992" s="4">
        <v>0.6875</v>
      </c>
      <c r="AI1992" s="5">
        <v>13.7</v>
      </c>
      <c r="AJ1992">
        <v>20.55</v>
      </c>
      <c r="AL1992" t="s">
        <v>81</v>
      </c>
      <c r="AM1992" t="s">
        <v>82</v>
      </c>
      <c r="AO1992" t="s">
        <v>83</v>
      </c>
      <c r="AP1992" t="s">
        <v>67</v>
      </c>
      <c r="AQ1992" t="s">
        <v>67</v>
      </c>
      <c r="AR1992" t="s">
        <v>82</v>
      </c>
      <c r="AT1992" t="s">
        <v>82</v>
      </c>
      <c r="AW1992" t="s">
        <v>72</v>
      </c>
      <c r="AX1992">
        <v>3</v>
      </c>
      <c r="AY1992" t="s">
        <v>16488</v>
      </c>
      <c r="AZ1992" t="s">
        <v>8589</v>
      </c>
      <c r="BA1992" t="s">
        <v>783</v>
      </c>
      <c r="BB1992">
        <v>44028</v>
      </c>
      <c r="BC1992" t="s">
        <v>79</v>
      </c>
      <c r="BH1992" t="s">
        <v>16489</v>
      </c>
      <c r="BJ1992">
        <v>341805412</v>
      </c>
    </row>
    <row r="1993" spans="1:62" x14ac:dyDescent="0.25">
      <c r="A1993" t="s">
        <v>18338</v>
      </c>
      <c r="B1993" s="2">
        <v>43496</v>
      </c>
      <c r="C1993" t="s">
        <v>63</v>
      </c>
      <c r="D1993" s="3">
        <v>43472.377852164354</v>
      </c>
      <c r="E1993" t="s">
        <v>64</v>
      </c>
      <c r="F1993" s="2">
        <v>43556</v>
      </c>
      <c r="G1993" s="2">
        <v>43799</v>
      </c>
      <c r="H1993" t="s">
        <v>18339</v>
      </c>
      <c r="J1993" t="s">
        <v>18340</v>
      </c>
      <c r="K1993" t="s">
        <v>18341</v>
      </c>
      <c r="L1993" t="s">
        <v>18342</v>
      </c>
      <c r="M1993" t="s">
        <v>232</v>
      </c>
      <c r="N1993">
        <v>13472</v>
      </c>
      <c r="O1993" t="s">
        <v>70</v>
      </c>
      <c r="P1993" t="s">
        <v>67</v>
      </c>
      <c r="Q1993" t="s">
        <v>18343</v>
      </c>
      <c r="S1993" t="s">
        <v>72</v>
      </c>
      <c r="T1993" t="s">
        <v>1755</v>
      </c>
      <c r="U1993" t="s">
        <v>5811</v>
      </c>
      <c r="V1993" t="s">
        <v>16460</v>
      </c>
      <c r="W1993" t="s">
        <v>278</v>
      </c>
      <c r="X1993" t="s">
        <v>1197</v>
      </c>
      <c r="Y1993" t="str">
        <f>"47-2061"</f>
        <v>47-2061</v>
      </c>
      <c r="Z1993" t="s">
        <v>326</v>
      </c>
      <c r="AA1993">
        <v>238910</v>
      </c>
      <c r="AB1993">
        <v>3</v>
      </c>
      <c r="AC1993">
        <v>3</v>
      </c>
      <c r="AD1993" t="s">
        <v>79</v>
      </c>
      <c r="AE1993" t="s">
        <v>80</v>
      </c>
      <c r="AF1993">
        <v>40</v>
      </c>
      <c r="AG1993" s="4">
        <v>0.3125</v>
      </c>
      <c r="AH1993" s="4">
        <v>0.66666666666666663</v>
      </c>
      <c r="AI1993" s="5">
        <v>19.88</v>
      </c>
      <c r="AJ1993">
        <v>29.82</v>
      </c>
      <c r="AL1993" t="s">
        <v>81</v>
      </c>
      <c r="AM1993" t="s">
        <v>82</v>
      </c>
      <c r="AO1993" t="s">
        <v>83</v>
      </c>
      <c r="AR1993" t="s">
        <v>82</v>
      </c>
      <c r="AT1993" t="s">
        <v>82</v>
      </c>
      <c r="AW1993" t="s">
        <v>72</v>
      </c>
      <c r="AX1993">
        <v>12</v>
      </c>
      <c r="AY1993" t="s">
        <v>18342</v>
      </c>
      <c r="AZ1993" t="s">
        <v>18344</v>
      </c>
      <c r="BA1993" t="s">
        <v>232</v>
      </c>
      <c r="BB1993">
        <v>13472</v>
      </c>
      <c r="BC1993" t="s">
        <v>79</v>
      </c>
      <c r="BH1993" t="s">
        <v>18340</v>
      </c>
      <c r="BJ1993">
        <v>204556649</v>
      </c>
    </row>
    <row r="1994" spans="1:62" x14ac:dyDescent="0.25">
      <c r="A1994" t="s">
        <v>18610</v>
      </c>
      <c r="B1994" s="2">
        <v>43496</v>
      </c>
      <c r="C1994" t="s">
        <v>63</v>
      </c>
      <c r="D1994" s="3">
        <v>43472.378188807874</v>
      </c>
      <c r="E1994" t="s">
        <v>64</v>
      </c>
      <c r="F1994" s="2">
        <v>43556</v>
      </c>
      <c r="G1994" s="2">
        <v>43799</v>
      </c>
      <c r="H1994" t="s">
        <v>18611</v>
      </c>
      <c r="J1994" t="s">
        <v>18612</v>
      </c>
      <c r="L1994" t="s">
        <v>18613</v>
      </c>
      <c r="M1994" t="s">
        <v>1148</v>
      </c>
      <c r="N1994">
        <v>25526</v>
      </c>
      <c r="O1994" t="s">
        <v>70</v>
      </c>
      <c r="Q1994" t="s">
        <v>18614</v>
      </c>
      <c r="S1994" t="s">
        <v>72</v>
      </c>
      <c r="T1994" t="s">
        <v>1755</v>
      </c>
      <c r="U1994" t="s">
        <v>5811</v>
      </c>
      <c r="V1994" t="s">
        <v>1882</v>
      </c>
      <c r="W1994" t="s">
        <v>278</v>
      </c>
      <c r="X1994" t="s">
        <v>1673</v>
      </c>
      <c r="Y1994" t="str">
        <f>"37-3011"</f>
        <v>37-3011</v>
      </c>
      <c r="Z1994" t="s">
        <v>94</v>
      </c>
      <c r="AA1994">
        <v>561730</v>
      </c>
      <c r="AB1994">
        <v>4</v>
      </c>
      <c r="AC1994">
        <v>4</v>
      </c>
      <c r="AD1994" t="s">
        <v>79</v>
      </c>
      <c r="AE1994" t="s">
        <v>80</v>
      </c>
      <c r="AF1994">
        <v>40</v>
      </c>
      <c r="AG1994" s="4">
        <v>0.33333333333333331</v>
      </c>
      <c r="AH1994" s="4">
        <v>0.66666666666666663</v>
      </c>
      <c r="AI1994" s="5">
        <v>11.81</v>
      </c>
      <c r="AJ1994">
        <v>17.72</v>
      </c>
      <c r="AL1994" t="s">
        <v>81</v>
      </c>
      <c r="AM1994" t="s">
        <v>82</v>
      </c>
      <c r="AO1994" t="s">
        <v>83</v>
      </c>
      <c r="AP1994" t="s">
        <v>67</v>
      </c>
      <c r="AQ1994" t="s">
        <v>67</v>
      </c>
      <c r="AR1994" t="s">
        <v>82</v>
      </c>
      <c r="AT1994" t="s">
        <v>82</v>
      </c>
      <c r="AW1994" t="s">
        <v>82</v>
      </c>
      <c r="AY1994" t="s">
        <v>18613</v>
      </c>
      <c r="AZ1994" t="s">
        <v>18615</v>
      </c>
      <c r="BA1994" t="s">
        <v>1148</v>
      </c>
      <c r="BB1994">
        <v>25526</v>
      </c>
      <c r="BC1994" t="s">
        <v>79</v>
      </c>
      <c r="BH1994" t="s">
        <v>18616</v>
      </c>
      <c r="BJ1994">
        <v>204310659</v>
      </c>
    </row>
    <row r="1995" spans="1:62" x14ac:dyDescent="0.25">
      <c r="A1995" t="s">
        <v>18709</v>
      </c>
      <c r="B1995" s="2">
        <v>43496</v>
      </c>
      <c r="C1995" t="s">
        <v>63</v>
      </c>
      <c r="D1995" s="3">
        <v>43472.377737071758</v>
      </c>
      <c r="E1995" t="s">
        <v>64</v>
      </c>
      <c r="F1995" s="2">
        <v>43556</v>
      </c>
      <c r="G1995" s="2">
        <v>43749</v>
      </c>
      <c r="H1995" t="s">
        <v>18710</v>
      </c>
      <c r="J1995" t="s">
        <v>18711</v>
      </c>
      <c r="K1995" t="s">
        <v>18712</v>
      </c>
      <c r="L1995" t="s">
        <v>13342</v>
      </c>
      <c r="M1995" t="s">
        <v>774</v>
      </c>
      <c r="N1995">
        <v>80134</v>
      </c>
      <c r="O1995" t="s">
        <v>70</v>
      </c>
      <c r="Q1995" t="s">
        <v>18713</v>
      </c>
      <c r="S1995" t="s">
        <v>72</v>
      </c>
      <c r="T1995" t="s">
        <v>13303</v>
      </c>
      <c r="U1995" t="s">
        <v>5811</v>
      </c>
      <c r="V1995" t="s">
        <v>16460</v>
      </c>
      <c r="W1995" t="s">
        <v>278</v>
      </c>
      <c r="X1995" t="s">
        <v>106</v>
      </c>
      <c r="Y1995" t="str">
        <f>"37-3011"</f>
        <v>37-3011</v>
      </c>
      <c r="Z1995" t="s">
        <v>94</v>
      </c>
      <c r="AA1995">
        <v>561730</v>
      </c>
      <c r="AB1995">
        <v>18</v>
      </c>
      <c r="AC1995">
        <v>18</v>
      </c>
      <c r="AD1995" t="s">
        <v>79</v>
      </c>
      <c r="AE1995" t="s">
        <v>95</v>
      </c>
      <c r="AF1995">
        <v>40</v>
      </c>
      <c r="AG1995" s="4">
        <v>0.27083333333333331</v>
      </c>
      <c r="AH1995" s="4">
        <v>0.70833333333333337</v>
      </c>
      <c r="AI1995" s="5">
        <v>15.17</v>
      </c>
      <c r="AJ1995">
        <v>22.76</v>
      </c>
      <c r="AL1995" t="s">
        <v>81</v>
      </c>
      <c r="AM1995" t="s">
        <v>82</v>
      </c>
      <c r="AO1995" t="s">
        <v>83</v>
      </c>
      <c r="AR1995" t="s">
        <v>82</v>
      </c>
      <c r="AT1995" t="s">
        <v>82</v>
      </c>
      <c r="AW1995" t="s">
        <v>82</v>
      </c>
      <c r="AY1995" t="s">
        <v>6875</v>
      </c>
      <c r="AZ1995" t="s">
        <v>4522</v>
      </c>
      <c r="BA1995" t="s">
        <v>774</v>
      </c>
      <c r="BB1995">
        <v>80134</v>
      </c>
      <c r="BC1995" t="s">
        <v>79</v>
      </c>
      <c r="BH1995" t="s">
        <v>18714</v>
      </c>
      <c r="BJ1995">
        <v>481296688</v>
      </c>
    </row>
    <row r="1996" spans="1:62" x14ac:dyDescent="0.25">
      <c r="A1996" t="s">
        <v>18842</v>
      </c>
      <c r="B1996" s="2">
        <v>43496</v>
      </c>
      <c r="C1996" t="s">
        <v>63</v>
      </c>
      <c r="D1996" s="3">
        <v>43472.378133587961</v>
      </c>
      <c r="E1996" t="s">
        <v>64</v>
      </c>
      <c r="F1996" s="2">
        <v>43556</v>
      </c>
      <c r="G1996" s="2">
        <v>43799</v>
      </c>
      <c r="H1996" t="s">
        <v>18843</v>
      </c>
      <c r="J1996" t="s">
        <v>18844</v>
      </c>
      <c r="L1996" t="s">
        <v>244</v>
      </c>
      <c r="M1996" t="s">
        <v>147</v>
      </c>
      <c r="N1996">
        <v>15205</v>
      </c>
      <c r="O1996" t="s">
        <v>70</v>
      </c>
      <c r="Q1996" t="s">
        <v>18845</v>
      </c>
      <c r="S1996" t="s">
        <v>72</v>
      </c>
      <c r="T1996" t="s">
        <v>13303</v>
      </c>
      <c r="U1996" t="s">
        <v>5811</v>
      </c>
      <c r="V1996" t="s">
        <v>16460</v>
      </c>
      <c r="W1996" t="s">
        <v>278</v>
      </c>
      <c r="X1996" t="s">
        <v>106</v>
      </c>
      <c r="Y1996" t="str">
        <f>"37-3011"</f>
        <v>37-3011</v>
      </c>
      <c r="Z1996" t="s">
        <v>94</v>
      </c>
      <c r="AA1996">
        <v>561730</v>
      </c>
      <c r="AB1996">
        <v>20</v>
      </c>
      <c r="AC1996">
        <v>20</v>
      </c>
      <c r="AD1996" t="s">
        <v>79</v>
      </c>
      <c r="AE1996" t="s">
        <v>80</v>
      </c>
      <c r="AF1996">
        <v>40</v>
      </c>
      <c r="AG1996" s="4">
        <v>0.29166666666666669</v>
      </c>
      <c r="AH1996" s="4">
        <v>0.64583333333333337</v>
      </c>
      <c r="AI1996" s="5">
        <v>13.77</v>
      </c>
      <c r="AJ1996">
        <v>20.66</v>
      </c>
      <c r="AL1996" t="s">
        <v>81</v>
      </c>
      <c r="AM1996" t="s">
        <v>82</v>
      </c>
      <c r="AO1996" t="s">
        <v>83</v>
      </c>
      <c r="AP1996" t="s">
        <v>67</v>
      </c>
      <c r="AQ1996" t="s">
        <v>67</v>
      </c>
      <c r="AR1996" t="s">
        <v>82</v>
      </c>
      <c r="AT1996" t="s">
        <v>82</v>
      </c>
      <c r="AW1996" t="s">
        <v>72</v>
      </c>
      <c r="AX1996">
        <v>3</v>
      </c>
      <c r="AY1996" t="s">
        <v>240</v>
      </c>
      <c r="AZ1996" t="s">
        <v>3309</v>
      </c>
      <c r="BA1996" t="s">
        <v>147</v>
      </c>
      <c r="BB1996">
        <v>15205</v>
      </c>
      <c r="BC1996" t="s">
        <v>79</v>
      </c>
      <c r="BH1996" t="s">
        <v>18846</v>
      </c>
      <c r="BJ1996">
        <v>275467316</v>
      </c>
    </row>
    <row r="1997" spans="1:62" x14ac:dyDescent="0.25">
      <c r="A1997" t="s">
        <v>18859</v>
      </c>
      <c r="B1997" s="2">
        <v>43496</v>
      </c>
      <c r="C1997" t="s">
        <v>63</v>
      </c>
      <c r="D1997" s="3">
        <v>43472.377477939815</v>
      </c>
      <c r="E1997" t="s">
        <v>64</v>
      </c>
      <c r="F1997" s="2">
        <v>43556</v>
      </c>
      <c r="G1997" s="2">
        <v>43799</v>
      </c>
      <c r="H1997" t="s">
        <v>18860</v>
      </c>
      <c r="J1997" t="s">
        <v>18861</v>
      </c>
      <c r="L1997" t="s">
        <v>18862</v>
      </c>
      <c r="M1997" t="s">
        <v>783</v>
      </c>
      <c r="N1997">
        <v>44286</v>
      </c>
      <c r="O1997" t="s">
        <v>70</v>
      </c>
      <c r="Q1997" t="s">
        <v>18863</v>
      </c>
      <c r="S1997" t="s">
        <v>72</v>
      </c>
      <c r="T1997" t="s">
        <v>13303</v>
      </c>
      <c r="U1997" t="s">
        <v>18541</v>
      </c>
      <c r="V1997" t="s">
        <v>1757</v>
      </c>
      <c r="W1997" t="s">
        <v>278</v>
      </c>
      <c r="X1997" t="s">
        <v>106</v>
      </c>
      <c r="Y1997" t="str">
        <f>"37-3011"</f>
        <v>37-3011</v>
      </c>
      <c r="Z1997" t="s">
        <v>94</v>
      </c>
      <c r="AA1997">
        <v>561730</v>
      </c>
      <c r="AB1997">
        <v>12</v>
      </c>
      <c r="AC1997">
        <v>12</v>
      </c>
      <c r="AD1997" t="s">
        <v>79</v>
      </c>
      <c r="AE1997" t="s">
        <v>80</v>
      </c>
      <c r="AF1997">
        <v>40</v>
      </c>
      <c r="AG1997" s="4">
        <v>0.33333333333333331</v>
      </c>
      <c r="AH1997" s="4">
        <v>0.6875</v>
      </c>
      <c r="AI1997" s="5">
        <v>13.7</v>
      </c>
      <c r="AJ1997">
        <v>20.55</v>
      </c>
      <c r="AL1997" t="s">
        <v>81</v>
      </c>
      <c r="AM1997" t="s">
        <v>82</v>
      </c>
      <c r="AO1997" t="s">
        <v>83</v>
      </c>
      <c r="AR1997" t="s">
        <v>82</v>
      </c>
      <c r="AT1997" t="s">
        <v>82</v>
      </c>
      <c r="AW1997" t="s">
        <v>82</v>
      </c>
      <c r="AY1997" t="s">
        <v>15013</v>
      </c>
      <c r="AZ1997" t="s">
        <v>7299</v>
      </c>
      <c r="BA1997" t="s">
        <v>783</v>
      </c>
      <c r="BB1997">
        <v>44133</v>
      </c>
      <c r="BC1997" t="s">
        <v>79</v>
      </c>
      <c r="BH1997" t="s">
        <v>18864</v>
      </c>
      <c r="BJ1997">
        <v>454472425</v>
      </c>
    </row>
    <row r="1998" spans="1:62" x14ac:dyDescent="0.25">
      <c r="A1998" t="s">
        <v>18902</v>
      </c>
      <c r="B1998" s="2">
        <v>43496</v>
      </c>
      <c r="C1998" t="s">
        <v>63</v>
      </c>
      <c r="D1998" s="3">
        <v>43472.378104780095</v>
      </c>
      <c r="E1998" t="s">
        <v>64</v>
      </c>
      <c r="F1998" s="2">
        <v>43556</v>
      </c>
      <c r="G1998" s="2">
        <v>43784</v>
      </c>
      <c r="H1998" t="s">
        <v>18903</v>
      </c>
      <c r="J1998" t="s">
        <v>18904</v>
      </c>
      <c r="L1998" t="s">
        <v>18905</v>
      </c>
      <c r="M1998" t="s">
        <v>69</v>
      </c>
      <c r="N1998">
        <v>41144</v>
      </c>
      <c r="O1998" t="s">
        <v>70</v>
      </c>
      <c r="Q1998" t="s">
        <v>18906</v>
      </c>
      <c r="S1998" t="s">
        <v>72</v>
      </c>
      <c r="T1998" t="s">
        <v>13303</v>
      </c>
      <c r="U1998" t="s">
        <v>5811</v>
      </c>
      <c r="V1998" t="s">
        <v>16460</v>
      </c>
      <c r="W1998" t="s">
        <v>278</v>
      </c>
      <c r="X1998" t="s">
        <v>106</v>
      </c>
      <c r="Y1998" t="str">
        <f>"37-3011"</f>
        <v>37-3011</v>
      </c>
      <c r="Z1998" t="s">
        <v>94</v>
      </c>
      <c r="AA1998">
        <v>561730</v>
      </c>
      <c r="AB1998">
        <v>6</v>
      </c>
      <c r="AC1998">
        <v>6</v>
      </c>
      <c r="AD1998" t="s">
        <v>79</v>
      </c>
      <c r="AE1998" t="s">
        <v>80</v>
      </c>
      <c r="AF1998">
        <v>40</v>
      </c>
      <c r="AG1998" s="4">
        <v>0.3125</v>
      </c>
      <c r="AH1998" s="4">
        <v>0.66666666666666663</v>
      </c>
      <c r="AI1998" s="5">
        <v>11.37</v>
      </c>
      <c r="AJ1998">
        <v>17.059999999999999</v>
      </c>
      <c r="AL1998" t="s">
        <v>81</v>
      </c>
      <c r="AM1998" t="s">
        <v>82</v>
      </c>
      <c r="AO1998" t="s">
        <v>83</v>
      </c>
      <c r="AR1998" t="s">
        <v>82</v>
      </c>
      <c r="AT1998" t="s">
        <v>82</v>
      </c>
      <c r="AW1998" t="s">
        <v>72</v>
      </c>
      <c r="AX1998">
        <v>3</v>
      </c>
      <c r="AY1998" t="s">
        <v>11964</v>
      </c>
      <c r="AZ1998" t="s">
        <v>11964</v>
      </c>
      <c r="BA1998" t="s">
        <v>69</v>
      </c>
      <c r="BB1998">
        <v>41144</v>
      </c>
      <c r="BC1998" t="s">
        <v>79</v>
      </c>
      <c r="BH1998" t="s">
        <v>18907</v>
      </c>
      <c r="BJ1998">
        <v>264480706</v>
      </c>
    </row>
    <row r="1999" spans="1:62" x14ac:dyDescent="0.25">
      <c r="A1999" t="s">
        <v>18996</v>
      </c>
      <c r="B1999" s="2">
        <v>43496</v>
      </c>
      <c r="C1999" t="s">
        <v>63</v>
      </c>
      <c r="D1999" s="3">
        <v>43472.378330509258</v>
      </c>
      <c r="E1999" t="s">
        <v>64</v>
      </c>
      <c r="F1999" s="2">
        <v>43556</v>
      </c>
      <c r="G1999" s="2">
        <v>43799</v>
      </c>
      <c r="H1999" t="s">
        <v>18997</v>
      </c>
      <c r="J1999" t="s">
        <v>18998</v>
      </c>
      <c r="L1999" t="s">
        <v>17547</v>
      </c>
      <c r="M1999" t="s">
        <v>147</v>
      </c>
      <c r="N1999">
        <v>15001</v>
      </c>
      <c r="O1999" t="s">
        <v>70</v>
      </c>
      <c r="Q1999" t="s">
        <v>18999</v>
      </c>
      <c r="S1999" t="s">
        <v>72</v>
      </c>
      <c r="T1999" t="s">
        <v>13303</v>
      </c>
      <c r="U1999" t="s">
        <v>18510</v>
      </c>
      <c r="V1999" t="s">
        <v>16460</v>
      </c>
      <c r="W1999" t="s">
        <v>278</v>
      </c>
      <c r="X1999" t="s">
        <v>106</v>
      </c>
      <c r="Y1999" t="str">
        <f>"37-3011"</f>
        <v>37-3011</v>
      </c>
      <c r="Z1999" t="s">
        <v>94</v>
      </c>
      <c r="AA1999">
        <v>561730</v>
      </c>
      <c r="AB1999">
        <v>48</v>
      </c>
      <c r="AC1999">
        <v>48</v>
      </c>
      <c r="AD1999" t="s">
        <v>79</v>
      </c>
      <c r="AE1999" t="s">
        <v>80</v>
      </c>
      <c r="AF1999">
        <v>40</v>
      </c>
      <c r="AG1999" s="4">
        <v>0.29166666666666669</v>
      </c>
      <c r="AH1999" s="4">
        <v>0.64583333333333337</v>
      </c>
      <c r="AI1999" s="5">
        <v>13.77</v>
      </c>
      <c r="AJ1999">
        <v>20.66</v>
      </c>
      <c r="AL1999" t="s">
        <v>81</v>
      </c>
      <c r="AM1999" t="s">
        <v>82</v>
      </c>
      <c r="AO1999" t="s">
        <v>83</v>
      </c>
      <c r="AR1999" t="s">
        <v>82</v>
      </c>
      <c r="AT1999" t="s">
        <v>82</v>
      </c>
      <c r="AW1999" t="s">
        <v>72</v>
      </c>
      <c r="AX1999">
        <v>3</v>
      </c>
      <c r="AY1999" t="s">
        <v>17549</v>
      </c>
      <c r="AZ1999" t="s">
        <v>9948</v>
      </c>
      <c r="BA1999" t="s">
        <v>147</v>
      </c>
      <c r="BB1999">
        <v>15001</v>
      </c>
      <c r="BC1999" t="s">
        <v>79</v>
      </c>
      <c r="BH1999" t="s">
        <v>19000</v>
      </c>
      <c r="BJ1999">
        <v>251852156</v>
      </c>
    </row>
    <row r="2000" spans="1:62" x14ac:dyDescent="0.25">
      <c r="A2000" t="s">
        <v>19240</v>
      </c>
      <c r="B2000" s="2">
        <v>43496</v>
      </c>
      <c r="C2000" t="s">
        <v>63</v>
      </c>
      <c r="D2000" s="3">
        <v>43472.378036875001</v>
      </c>
      <c r="E2000" t="s">
        <v>64</v>
      </c>
      <c r="F2000" s="2">
        <v>43556</v>
      </c>
      <c r="G2000" s="2">
        <v>43770</v>
      </c>
      <c r="H2000" t="s">
        <v>19241</v>
      </c>
      <c r="J2000" t="s">
        <v>19242</v>
      </c>
      <c r="L2000" t="s">
        <v>19243</v>
      </c>
      <c r="M2000" t="s">
        <v>1148</v>
      </c>
      <c r="N2000">
        <v>24901</v>
      </c>
      <c r="O2000" t="s">
        <v>70</v>
      </c>
      <c r="Q2000" t="s">
        <v>19244</v>
      </c>
      <c r="S2000" t="s">
        <v>72</v>
      </c>
      <c r="T2000" t="s">
        <v>13303</v>
      </c>
      <c r="U2000" t="s">
        <v>5811</v>
      </c>
      <c r="V2000" t="s">
        <v>16460</v>
      </c>
      <c r="W2000" t="s">
        <v>278</v>
      </c>
      <c r="X2000" t="s">
        <v>1673</v>
      </c>
      <c r="Y2000" t="str">
        <f>"37-3011"</f>
        <v>37-3011</v>
      </c>
      <c r="Z2000" t="s">
        <v>94</v>
      </c>
      <c r="AA2000">
        <v>561730</v>
      </c>
      <c r="AB2000">
        <v>6</v>
      </c>
      <c r="AC2000">
        <v>6</v>
      </c>
      <c r="AD2000" t="s">
        <v>79</v>
      </c>
      <c r="AE2000" t="s">
        <v>95</v>
      </c>
      <c r="AF2000">
        <v>40</v>
      </c>
      <c r="AG2000" s="4">
        <v>0.29166666666666669</v>
      </c>
      <c r="AH2000" s="4">
        <v>0.72916666666666663</v>
      </c>
      <c r="AI2000" s="5">
        <v>11.06</v>
      </c>
      <c r="AJ2000">
        <v>16.59</v>
      </c>
      <c r="AL2000" t="s">
        <v>81</v>
      </c>
      <c r="AM2000" t="s">
        <v>82</v>
      </c>
      <c r="AO2000" t="s">
        <v>83</v>
      </c>
      <c r="AP2000" t="s">
        <v>67</v>
      </c>
      <c r="AQ2000" t="s">
        <v>67</v>
      </c>
      <c r="AR2000" t="s">
        <v>82</v>
      </c>
      <c r="AT2000" t="s">
        <v>82</v>
      </c>
      <c r="AW2000" t="s">
        <v>82</v>
      </c>
      <c r="AY2000" t="s">
        <v>19245</v>
      </c>
      <c r="AZ2000" t="s">
        <v>19246</v>
      </c>
      <c r="BA2000" t="s">
        <v>1148</v>
      </c>
      <c r="BB2000">
        <v>24986</v>
      </c>
      <c r="BC2000" t="s">
        <v>79</v>
      </c>
      <c r="BH2000" t="s">
        <v>19247</v>
      </c>
      <c r="BJ2000">
        <v>421717511</v>
      </c>
    </row>
    <row r="2001" spans="1:62" x14ac:dyDescent="0.25">
      <c r="A2001" t="s">
        <v>19303</v>
      </c>
      <c r="B2001" s="2">
        <v>43496</v>
      </c>
      <c r="C2001" t="s">
        <v>63</v>
      </c>
      <c r="D2001" s="3">
        <v>43472.377424583334</v>
      </c>
      <c r="E2001" t="s">
        <v>64</v>
      </c>
      <c r="F2001" s="2">
        <v>43556</v>
      </c>
      <c r="G2001" s="2">
        <v>43769</v>
      </c>
      <c r="H2001" t="s">
        <v>19304</v>
      </c>
      <c r="J2001" t="s">
        <v>19305</v>
      </c>
      <c r="L2001" t="s">
        <v>19306</v>
      </c>
      <c r="M2001" t="s">
        <v>1148</v>
      </c>
      <c r="N2001">
        <v>25504</v>
      </c>
      <c r="O2001" t="s">
        <v>70</v>
      </c>
      <c r="Q2001" t="s">
        <v>19307</v>
      </c>
      <c r="S2001" t="s">
        <v>72</v>
      </c>
      <c r="T2001" t="s">
        <v>13303</v>
      </c>
      <c r="U2001" t="s">
        <v>5811</v>
      </c>
      <c r="V2001" t="s">
        <v>16460</v>
      </c>
      <c r="W2001" t="s">
        <v>278</v>
      </c>
      <c r="X2001" t="s">
        <v>19308</v>
      </c>
      <c r="Y2001" t="str">
        <f>"37-3011"</f>
        <v>37-3011</v>
      </c>
      <c r="Z2001" t="s">
        <v>94</v>
      </c>
      <c r="AA2001">
        <v>561730</v>
      </c>
      <c r="AB2001">
        <v>5</v>
      </c>
      <c r="AC2001">
        <v>5</v>
      </c>
      <c r="AD2001" t="s">
        <v>79</v>
      </c>
      <c r="AE2001" t="s">
        <v>80</v>
      </c>
      <c r="AF2001">
        <v>40</v>
      </c>
      <c r="AG2001" s="4">
        <v>0.33333333333333331</v>
      </c>
      <c r="AH2001" s="4">
        <v>0.6875</v>
      </c>
      <c r="AI2001" s="5">
        <v>11.37</v>
      </c>
      <c r="AJ2001">
        <v>17.059999999999999</v>
      </c>
      <c r="AL2001" t="s">
        <v>81</v>
      </c>
      <c r="AM2001" t="s">
        <v>82</v>
      </c>
      <c r="AO2001" t="s">
        <v>83</v>
      </c>
      <c r="AP2001" t="s">
        <v>67</v>
      </c>
      <c r="AQ2001" t="s">
        <v>67</v>
      </c>
      <c r="AR2001" t="s">
        <v>82</v>
      </c>
      <c r="AT2001" t="s">
        <v>82</v>
      </c>
      <c r="AW2001" t="s">
        <v>82</v>
      </c>
      <c r="AY2001" t="s">
        <v>19309</v>
      </c>
      <c r="AZ2001" t="s">
        <v>18420</v>
      </c>
      <c r="BA2001" t="s">
        <v>1148</v>
      </c>
      <c r="BB2001">
        <v>25504</v>
      </c>
      <c r="BC2001" t="s">
        <v>79</v>
      </c>
      <c r="BH2001" t="s">
        <v>19310</v>
      </c>
      <c r="BJ2001">
        <v>810779573</v>
      </c>
    </row>
    <row r="2002" spans="1:62" x14ac:dyDescent="0.25">
      <c r="A2002" t="s">
        <v>19337</v>
      </c>
      <c r="B2002" s="2">
        <v>43496</v>
      </c>
      <c r="C2002" t="s">
        <v>63</v>
      </c>
      <c r="D2002" s="3">
        <v>43472.37803699074</v>
      </c>
      <c r="E2002" t="s">
        <v>64</v>
      </c>
      <c r="F2002" s="2">
        <v>43556</v>
      </c>
      <c r="G2002" s="2">
        <v>43807</v>
      </c>
      <c r="H2002" t="s">
        <v>19338</v>
      </c>
      <c r="J2002" t="s">
        <v>19339</v>
      </c>
      <c r="L2002" t="s">
        <v>19340</v>
      </c>
      <c r="M2002" t="s">
        <v>147</v>
      </c>
      <c r="N2002">
        <v>19508</v>
      </c>
      <c r="O2002" t="s">
        <v>70</v>
      </c>
      <c r="Q2002" t="s">
        <v>19341</v>
      </c>
      <c r="R2002">
        <v>701</v>
      </c>
      <c r="S2002" t="s">
        <v>72</v>
      </c>
      <c r="T2002" t="s">
        <v>13303</v>
      </c>
      <c r="U2002" t="s">
        <v>3891</v>
      </c>
      <c r="V2002" t="s">
        <v>1757</v>
      </c>
      <c r="W2002" t="s">
        <v>278</v>
      </c>
      <c r="X2002" t="s">
        <v>106</v>
      </c>
      <c r="Y2002" t="str">
        <f>"37-3011"</f>
        <v>37-3011</v>
      </c>
      <c r="Z2002" t="s">
        <v>94</v>
      </c>
      <c r="AA2002">
        <v>561730</v>
      </c>
      <c r="AB2002">
        <v>15</v>
      </c>
      <c r="AC2002">
        <v>15</v>
      </c>
      <c r="AD2002" t="s">
        <v>79</v>
      </c>
      <c r="AE2002" t="s">
        <v>80</v>
      </c>
      <c r="AF2002">
        <v>40</v>
      </c>
      <c r="AG2002" s="4">
        <v>0.3125</v>
      </c>
      <c r="AH2002" s="4">
        <v>0.66666666666666663</v>
      </c>
      <c r="AI2002" s="5">
        <v>13.69</v>
      </c>
      <c r="AJ2002">
        <v>20.54</v>
      </c>
      <c r="AL2002" t="s">
        <v>81</v>
      </c>
      <c r="AM2002" t="s">
        <v>82</v>
      </c>
      <c r="AO2002" t="s">
        <v>83</v>
      </c>
      <c r="AR2002" t="s">
        <v>82</v>
      </c>
      <c r="AT2002" t="s">
        <v>82</v>
      </c>
      <c r="AW2002" t="s">
        <v>82</v>
      </c>
      <c r="AY2002" t="s">
        <v>19342</v>
      </c>
      <c r="AZ2002" t="s">
        <v>15275</v>
      </c>
      <c r="BA2002" t="s">
        <v>147</v>
      </c>
      <c r="BB2002">
        <v>19508</v>
      </c>
      <c r="BC2002" t="s">
        <v>79</v>
      </c>
      <c r="BH2002" t="s">
        <v>19343</v>
      </c>
      <c r="BJ2002">
        <v>233075927</v>
      </c>
    </row>
    <row r="2003" spans="1:62" x14ac:dyDescent="0.25">
      <c r="A2003" t="s">
        <v>19370</v>
      </c>
      <c r="B2003" s="2">
        <v>43496</v>
      </c>
      <c r="C2003" t="s">
        <v>63</v>
      </c>
      <c r="D2003" s="3">
        <v>43472.378707708333</v>
      </c>
      <c r="E2003" t="s">
        <v>64</v>
      </c>
      <c r="F2003" s="2">
        <v>43556</v>
      </c>
      <c r="G2003" s="2">
        <v>43781</v>
      </c>
      <c r="H2003" t="s">
        <v>19371</v>
      </c>
      <c r="J2003" t="s">
        <v>19372</v>
      </c>
      <c r="L2003" t="s">
        <v>19373</v>
      </c>
      <c r="M2003" t="s">
        <v>308</v>
      </c>
      <c r="N2003">
        <v>8889</v>
      </c>
      <c r="O2003" t="s">
        <v>70</v>
      </c>
      <c r="Q2003" t="s">
        <v>19374</v>
      </c>
      <c r="S2003" t="s">
        <v>72</v>
      </c>
      <c r="T2003" t="s">
        <v>7215</v>
      </c>
      <c r="U2003" t="s">
        <v>7216</v>
      </c>
      <c r="V2003" t="s">
        <v>7217</v>
      </c>
      <c r="W2003" t="s">
        <v>147</v>
      </c>
      <c r="X2003" t="s">
        <v>19375</v>
      </c>
      <c r="Y2003" t="str">
        <f>"39-9032.00"</f>
        <v>39-9032.00</v>
      </c>
      <c r="Z2003" t="s">
        <v>5419</v>
      </c>
      <c r="AA2003">
        <v>611620</v>
      </c>
      <c r="AB2003">
        <v>40</v>
      </c>
      <c r="AC2003">
        <v>40</v>
      </c>
      <c r="AD2003" t="s">
        <v>79</v>
      </c>
      <c r="AE2003" t="s">
        <v>95</v>
      </c>
      <c r="AF2003">
        <v>35</v>
      </c>
      <c r="AG2003" s="4">
        <v>0.41666666666666669</v>
      </c>
      <c r="AH2003" s="4">
        <v>0.83333333333333337</v>
      </c>
      <c r="AI2003" s="5">
        <v>16.13</v>
      </c>
      <c r="AL2003" t="s">
        <v>81</v>
      </c>
      <c r="AM2003" t="s">
        <v>82</v>
      </c>
      <c r="AO2003" t="s">
        <v>213</v>
      </c>
      <c r="AP2003" t="s">
        <v>130</v>
      </c>
      <c r="AQ2003" t="s">
        <v>130</v>
      </c>
      <c r="AR2003" t="s">
        <v>82</v>
      </c>
      <c r="AT2003" t="s">
        <v>82</v>
      </c>
      <c r="AW2003" t="s">
        <v>72</v>
      </c>
      <c r="AX2003">
        <v>12</v>
      </c>
      <c r="AY2003" t="s">
        <v>19373</v>
      </c>
      <c r="AZ2003" t="s">
        <v>3038</v>
      </c>
      <c r="BA2003" t="s">
        <v>308</v>
      </c>
      <c r="BB2003">
        <v>8889</v>
      </c>
      <c r="BC2003" t="s">
        <v>79</v>
      </c>
      <c r="BH2003" t="s">
        <v>19372</v>
      </c>
      <c r="BJ2003">
        <v>562323859</v>
      </c>
    </row>
    <row r="2004" spans="1:62" x14ac:dyDescent="0.25">
      <c r="A2004" t="s">
        <v>19471</v>
      </c>
      <c r="B2004" s="2">
        <v>43496</v>
      </c>
      <c r="C2004" t="s">
        <v>63</v>
      </c>
      <c r="D2004" s="3">
        <v>43472.378445960647</v>
      </c>
      <c r="E2004" t="s">
        <v>64</v>
      </c>
      <c r="F2004" s="2">
        <v>43556</v>
      </c>
      <c r="G2004" s="2">
        <v>43794</v>
      </c>
      <c r="H2004" t="s">
        <v>19472</v>
      </c>
      <c r="J2004" t="s">
        <v>19372</v>
      </c>
      <c r="L2004" t="s">
        <v>19373</v>
      </c>
      <c r="M2004" t="s">
        <v>308</v>
      </c>
      <c r="N2004">
        <v>8889</v>
      </c>
      <c r="O2004" t="s">
        <v>70</v>
      </c>
      <c r="Q2004" t="s">
        <v>19374</v>
      </c>
      <c r="S2004" t="s">
        <v>72</v>
      </c>
      <c r="T2004" t="s">
        <v>7215</v>
      </c>
      <c r="U2004" t="s">
        <v>7216</v>
      </c>
      <c r="V2004" t="s">
        <v>7217</v>
      </c>
      <c r="W2004" t="s">
        <v>147</v>
      </c>
      <c r="X2004" t="s">
        <v>19473</v>
      </c>
      <c r="Y2004" t="str">
        <f>"39-9032"</f>
        <v>39-9032</v>
      </c>
      <c r="Z2004" t="s">
        <v>5419</v>
      </c>
      <c r="AA2004">
        <v>611620</v>
      </c>
      <c r="AB2004">
        <v>40</v>
      </c>
      <c r="AC2004">
        <v>40</v>
      </c>
      <c r="AD2004" t="s">
        <v>79</v>
      </c>
      <c r="AE2004" t="s">
        <v>80</v>
      </c>
      <c r="AF2004">
        <v>35</v>
      </c>
      <c r="AG2004" s="4">
        <v>0.41666666666666669</v>
      </c>
      <c r="AH2004" s="4">
        <v>0.83333333333333337</v>
      </c>
      <c r="AI2004" s="5">
        <v>16.13</v>
      </c>
      <c r="AL2004" t="s">
        <v>81</v>
      </c>
      <c r="AM2004" t="s">
        <v>82</v>
      </c>
      <c r="AO2004" t="s">
        <v>213</v>
      </c>
      <c r="AP2004" t="s">
        <v>130</v>
      </c>
      <c r="AQ2004" t="s">
        <v>130</v>
      </c>
      <c r="AR2004" t="s">
        <v>82</v>
      </c>
      <c r="AT2004" t="s">
        <v>82</v>
      </c>
      <c r="AW2004" t="s">
        <v>72</v>
      </c>
      <c r="AX2004">
        <v>24</v>
      </c>
      <c r="AY2004" t="s">
        <v>19373</v>
      </c>
      <c r="AZ2004" t="s">
        <v>19474</v>
      </c>
      <c r="BA2004" t="s">
        <v>308</v>
      </c>
      <c r="BB2004">
        <v>8889</v>
      </c>
      <c r="BC2004" t="s">
        <v>79</v>
      </c>
      <c r="BH2004" t="s">
        <v>19372</v>
      </c>
      <c r="BJ2004">
        <v>223612105</v>
      </c>
    </row>
    <row r="2005" spans="1:62" x14ac:dyDescent="0.25">
      <c r="A2005" t="s">
        <v>19750</v>
      </c>
      <c r="B2005" s="2">
        <v>43496</v>
      </c>
      <c r="C2005" t="s">
        <v>63</v>
      </c>
      <c r="D2005" s="3">
        <v>43472.37799630787</v>
      </c>
      <c r="E2005" t="s">
        <v>64</v>
      </c>
      <c r="F2005" s="2">
        <v>43556</v>
      </c>
      <c r="G2005" s="2">
        <v>43808</v>
      </c>
      <c r="H2005" t="s">
        <v>19751</v>
      </c>
      <c r="J2005" t="s">
        <v>19752</v>
      </c>
      <c r="L2005" t="s">
        <v>19753</v>
      </c>
      <c r="M2005" t="s">
        <v>226</v>
      </c>
      <c r="N2005">
        <v>48096</v>
      </c>
      <c r="O2005" t="s">
        <v>70</v>
      </c>
      <c r="Q2005" t="s">
        <v>19754</v>
      </c>
      <c r="S2005" t="s">
        <v>72</v>
      </c>
      <c r="T2005" t="s">
        <v>19755</v>
      </c>
      <c r="U2005" t="s">
        <v>19756</v>
      </c>
      <c r="V2005" t="s">
        <v>19757</v>
      </c>
      <c r="W2005" t="s">
        <v>226</v>
      </c>
      <c r="X2005" t="s">
        <v>106</v>
      </c>
      <c r="Y2005" t="str">
        <f>"37-3011"</f>
        <v>37-3011</v>
      </c>
      <c r="Z2005" t="s">
        <v>94</v>
      </c>
      <c r="AA2005">
        <v>561730</v>
      </c>
      <c r="AB2005">
        <v>8</v>
      </c>
      <c r="AC2005">
        <v>8</v>
      </c>
      <c r="AD2005" t="s">
        <v>79</v>
      </c>
      <c r="AE2005" t="s">
        <v>80</v>
      </c>
      <c r="AF2005">
        <v>40</v>
      </c>
      <c r="AG2005" s="4">
        <v>0.3125</v>
      </c>
      <c r="AH2005" s="4">
        <v>0.66666666666666663</v>
      </c>
      <c r="AI2005" s="5">
        <v>13.72</v>
      </c>
      <c r="AJ2005">
        <v>20.58</v>
      </c>
      <c r="AL2005" t="s">
        <v>81</v>
      </c>
      <c r="AM2005" t="s">
        <v>82</v>
      </c>
      <c r="AO2005" t="s">
        <v>83</v>
      </c>
      <c r="AR2005" t="s">
        <v>82</v>
      </c>
      <c r="AT2005" t="s">
        <v>82</v>
      </c>
      <c r="AW2005" t="s">
        <v>82</v>
      </c>
      <c r="AY2005" t="s">
        <v>19753</v>
      </c>
      <c r="AZ2005" t="s">
        <v>2333</v>
      </c>
      <c r="BA2005" t="s">
        <v>226</v>
      </c>
      <c r="BB2005">
        <v>48096</v>
      </c>
      <c r="BC2005" t="s">
        <v>79</v>
      </c>
      <c r="BH2005" t="s">
        <v>19752</v>
      </c>
      <c r="BJ2005">
        <v>382972078</v>
      </c>
    </row>
    <row r="2006" spans="1:62" x14ac:dyDescent="0.25">
      <c r="A2006" t="s">
        <v>19848</v>
      </c>
      <c r="B2006" s="2">
        <v>43496</v>
      </c>
      <c r="C2006" t="s">
        <v>63</v>
      </c>
      <c r="D2006" s="3">
        <v>43472.378055347224</v>
      </c>
      <c r="E2006" t="s">
        <v>64</v>
      </c>
      <c r="F2006" s="2">
        <v>43556</v>
      </c>
      <c r="G2006" s="2">
        <v>43738</v>
      </c>
      <c r="H2006" t="s">
        <v>19849</v>
      </c>
      <c r="J2006" t="s">
        <v>19850</v>
      </c>
      <c r="L2006" t="s">
        <v>19851</v>
      </c>
      <c r="M2006" t="s">
        <v>226</v>
      </c>
      <c r="N2006">
        <v>48855</v>
      </c>
      <c r="O2006" t="s">
        <v>70</v>
      </c>
      <c r="Q2006" t="s">
        <v>19852</v>
      </c>
      <c r="S2006" t="s">
        <v>72</v>
      </c>
      <c r="T2006" t="s">
        <v>13303</v>
      </c>
      <c r="U2006" t="s">
        <v>5811</v>
      </c>
      <c r="V2006" t="s">
        <v>16460</v>
      </c>
      <c r="W2006" t="s">
        <v>278</v>
      </c>
      <c r="X2006" t="s">
        <v>1945</v>
      </c>
      <c r="Y2006" t="str">
        <f>"51-9198"</f>
        <v>51-9198</v>
      </c>
      <c r="Z2006" t="s">
        <v>199</v>
      </c>
      <c r="AA2006">
        <v>331316</v>
      </c>
      <c r="AB2006">
        <v>15</v>
      </c>
      <c r="AC2006">
        <v>15</v>
      </c>
      <c r="AD2006" t="s">
        <v>79</v>
      </c>
      <c r="AE2006" t="s">
        <v>95</v>
      </c>
      <c r="AF2006">
        <v>40</v>
      </c>
      <c r="AG2006" s="4">
        <v>0.29166666666666669</v>
      </c>
      <c r="AH2006" s="4">
        <v>0.64583333333333337</v>
      </c>
      <c r="AI2006" s="5">
        <v>14.23</v>
      </c>
      <c r="AJ2006">
        <v>21.35</v>
      </c>
      <c r="AL2006" t="s">
        <v>81</v>
      </c>
      <c r="AM2006" t="s">
        <v>82</v>
      </c>
      <c r="AO2006" t="s">
        <v>83</v>
      </c>
      <c r="AP2006" t="s">
        <v>67</v>
      </c>
      <c r="AQ2006" t="s">
        <v>67</v>
      </c>
      <c r="AR2006" t="s">
        <v>82</v>
      </c>
      <c r="AT2006" t="s">
        <v>82</v>
      </c>
      <c r="AW2006" t="s">
        <v>82</v>
      </c>
      <c r="AY2006" t="s">
        <v>19853</v>
      </c>
      <c r="AZ2006" t="s">
        <v>5783</v>
      </c>
      <c r="BA2006" t="s">
        <v>226</v>
      </c>
      <c r="BB2006">
        <v>48855</v>
      </c>
      <c r="BC2006" t="s">
        <v>87</v>
      </c>
      <c r="BH2006" t="s">
        <v>19854</v>
      </c>
      <c r="BJ2006">
        <v>383301024</v>
      </c>
    </row>
    <row r="2007" spans="1:62" x14ac:dyDescent="0.25">
      <c r="A2007" t="s">
        <v>20224</v>
      </c>
      <c r="B2007" s="2">
        <v>43496</v>
      </c>
      <c r="C2007" t="s">
        <v>63</v>
      </c>
      <c r="D2007" s="3">
        <v>43472.377388611108</v>
      </c>
      <c r="E2007" t="s">
        <v>64</v>
      </c>
      <c r="F2007" s="2">
        <v>43556</v>
      </c>
      <c r="G2007" s="2">
        <v>43800</v>
      </c>
      <c r="H2007" t="s">
        <v>20225</v>
      </c>
      <c r="J2007" t="s">
        <v>20226</v>
      </c>
      <c r="K2007" t="s">
        <v>20227</v>
      </c>
      <c r="L2007" t="s">
        <v>20228</v>
      </c>
      <c r="M2007" t="s">
        <v>136</v>
      </c>
      <c r="N2007">
        <v>21057</v>
      </c>
      <c r="O2007" t="s">
        <v>70</v>
      </c>
      <c r="Q2007" t="s">
        <v>20229</v>
      </c>
      <c r="S2007" t="s">
        <v>72</v>
      </c>
      <c r="T2007" t="s">
        <v>13303</v>
      </c>
      <c r="U2007" t="s">
        <v>3646</v>
      </c>
      <c r="V2007" t="s">
        <v>1757</v>
      </c>
      <c r="W2007" t="s">
        <v>278</v>
      </c>
      <c r="X2007" t="s">
        <v>106</v>
      </c>
      <c r="Y2007" t="str">
        <f>"37-3011"</f>
        <v>37-3011</v>
      </c>
      <c r="Z2007" t="s">
        <v>94</v>
      </c>
      <c r="AA2007">
        <v>561730</v>
      </c>
      <c r="AB2007">
        <v>10</v>
      </c>
      <c r="AC2007">
        <v>10</v>
      </c>
      <c r="AD2007" t="s">
        <v>79</v>
      </c>
      <c r="AE2007" t="s">
        <v>95</v>
      </c>
      <c r="AF2007">
        <v>40</v>
      </c>
      <c r="AG2007" s="4">
        <v>0.3125</v>
      </c>
      <c r="AH2007" s="4">
        <v>0.66666666666666663</v>
      </c>
      <c r="AI2007" s="5">
        <v>14.64</v>
      </c>
      <c r="AJ2007">
        <v>21.96</v>
      </c>
      <c r="AL2007" t="s">
        <v>81</v>
      </c>
      <c r="AM2007" t="s">
        <v>82</v>
      </c>
      <c r="AO2007" t="s">
        <v>83</v>
      </c>
      <c r="AR2007" t="s">
        <v>82</v>
      </c>
      <c r="AT2007" t="s">
        <v>82</v>
      </c>
      <c r="AW2007" t="s">
        <v>82</v>
      </c>
      <c r="AY2007" t="s">
        <v>19335</v>
      </c>
      <c r="AZ2007" t="s">
        <v>3199</v>
      </c>
      <c r="BA2007" t="s">
        <v>136</v>
      </c>
      <c r="BB2007">
        <v>21057</v>
      </c>
      <c r="BC2007" t="s">
        <v>79</v>
      </c>
      <c r="BH2007" t="s">
        <v>20230</v>
      </c>
      <c r="BJ2007">
        <v>521163385</v>
      </c>
    </row>
    <row r="2008" spans="1:62" x14ac:dyDescent="0.25">
      <c r="A2008" t="s">
        <v>20307</v>
      </c>
      <c r="B2008" s="2">
        <v>43496</v>
      </c>
      <c r="C2008" t="s">
        <v>63</v>
      </c>
      <c r="D2008" s="3">
        <v>43472.377551261576</v>
      </c>
      <c r="E2008" t="s">
        <v>64</v>
      </c>
      <c r="F2008" s="2">
        <v>43556</v>
      </c>
      <c r="G2008" s="2">
        <v>43822</v>
      </c>
      <c r="H2008" t="s">
        <v>20308</v>
      </c>
      <c r="J2008" t="s">
        <v>20309</v>
      </c>
      <c r="K2008" t="s">
        <v>20310</v>
      </c>
      <c r="L2008" t="s">
        <v>20311</v>
      </c>
      <c r="M2008" t="s">
        <v>147</v>
      </c>
      <c r="N2008">
        <v>19473</v>
      </c>
      <c r="O2008" t="s">
        <v>70</v>
      </c>
      <c r="Q2008" t="s">
        <v>20312</v>
      </c>
      <c r="S2008" t="s">
        <v>72</v>
      </c>
      <c r="T2008" t="s">
        <v>13303</v>
      </c>
      <c r="U2008" t="s">
        <v>5811</v>
      </c>
      <c r="V2008" t="s">
        <v>16460</v>
      </c>
      <c r="W2008" t="s">
        <v>278</v>
      </c>
      <c r="X2008" t="s">
        <v>106</v>
      </c>
      <c r="Y2008" t="str">
        <f>"37-3011"</f>
        <v>37-3011</v>
      </c>
      <c r="Z2008" t="s">
        <v>94</v>
      </c>
      <c r="AA2008">
        <v>561730</v>
      </c>
      <c r="AB2008">
        <v>29</v>
      </c>
      <c r="AC2008">
        <v>29</v>
      </c>
      <c r="AD2008" t="s">
        <v>79</v>
      </c>
      <c r="AE2008" t="s">
        <v>80</v>
      </c>
      <c r="AF2008">
        <v>40</v>
      </c>
      <c r="AG2008" s="4">
        <v>0.29166666666666669</v>
      </c>
      <c r="AH2008" s="4">
        <v>0.64583333333333337</v>
      </c>
      <c r="AI2008" s="5">
        <v>15.35</v>
      </c>
      <c r="AJ2008">
        <v>23.03</v>
      </c>
      <c r="AL2008" t="s">
        <v>81</v>
      </c>
      <c r="AM2008" t="s">
        <v>82</v>
      </c>
      <c r="AO2008" t="s">
        <v>83</v>
      </c>
      <c r="AR2008" t="s">
        <v>82</v>
      </c>
      <c r="AT2008" t="s">
        <v>82</v>
      </c>
      <c r="AW2008" t="s">
        <v>82</v>
      </c>
      <c r="AY2008" t="s">
        <v>7624</v>
      </c>
      <c r="AZ2008" t="s">
        <v>291</v>
      </c>
      <c r="BA2008" t="s">
        <v>147</v>
      </c>
      <c r="BB2008">
        <v>19473</v>
      </c>
      <c r="BC2008" t="s">
        <v>79</v>
      </c>
      <c r="BH2008" t="s">
        <v>20313</v>
      </c>
      <c r="BJ2008">
        <v>233066535</v>
      </c>
    </row>
    <row r="2009" spans="1:62" x14ac:dyDescent="0.25">
      <c r="A2009" t="s">
        <v>20349</v>
      </c>
      <c r="B2009" s="2">
        <v>43496</v>
      </c>
      <c r="C2009" t="s">
        <v>63</v>
      </c>
      <c r="D2009" s="3">
        <v>43472.37765412037</v>
      </c>
      <c r="E2009" t="s">
        <v>64</v>
      </c>
      <c r="F2009" s="2">
        <v>43556</v>
      </c>
      <c r="G2009" s="2">
        <v>43799</v>
      </c>
      <c r="H2009" t="s">
        <v>20350</v>
      </c>
      <c r="J2009" t="s">
        <v>20351</v>
      </c>
      <c r="L2009" t="s">
        <v>20352</v>
      </c>
      <c r="M2009" t="s">
        <v>278</v>
      </c>
      <c r="N2009">
        <v>23192</v>
      </c>
      <c r="O2009" t="s">
        <v>70</v>
      </c>
      <c r="Q2009" t="s">
        <v>20353</v>
      </c>
      <c r="S2009" t="s">
        <v>72</v>
      </c>
      <c r="T2009" t="s">
        <v>13303</v>
      </c>
      <c r="U2009" t="s">
        <v>16469</v>
      </c>
      <c r="V2009" t="s">
        <v>1757</v>
      </c>
      <c r="W2009" t="s">
        <v>278</v>
      </c>
      <c r="X2009" t="s">
        <v>15492</v>
      </c>
      <c r="Y2009" t="str">
        <f>"37-3011"</f>
        <v>37-3011</v>
      </c>
      <c r="Z2009" t="s">
        <v>94</v>
      </c>
      <c r="AA2009">
        <v>561730</v>
      </c>
      <c r="AB2009">
        <v>15</v>
      </c>
      <c r="AC2009">
        <v>15</v>
      </c>
      <c r="AD2009" t="s">
        <v>79</v>
      </c>
      <c r="AE2009" t="s">
        <v>95</v>
      </c>
      <c r="AF2009">
        <v>40</v>
      </c>
      <c r="AG2009" s="4">
        <v>0.27083333333333331</v>
      </c>
      <c r="AH2009" s="4">
        <v>0.625</v>
      </c>
      <c r="AI2009" s="5">
        <v>14.32</v>
      </c>
      <c r="AJ2009">
        <v>21.48</v>
      </c>
      <c r="AL2009" t="s">
        <v>81</v>
      </c>
      <c r="AM2009" t="s">
        <v>82</v>
      </c>
      <c r="AO2009" t="s">
        <v>83</v>
      </c>
      <c r="AP2009" t="s">
        <v>67</v>
      </c>
      <c r="AQ2009" t="s">
        <v>67</v>
      </c>
      <c r="AR2009" t="s">
        <v>82</v>
      </c>
      <c r="AT2009" t="s">
        <v>82</v>
      </c>
      <c r="AW2009" t="s">
        <v>72</v>
      </c>
      <c r="AX2009">
        <v>3</v>
      </c>
      <c r="AY2009" t="s">
        <v>2222</v>
      </c>
      <c r="AZ2009" t="s">
        <v>10265</v>
      </c>
      <c r="BA2009" t="s">
        <v>278</v>
      </c>
      <c r="BB2009">
        <v>23228</v>
      </c>
      <c r="BC2009" t="s">
        <v>79</v>
      </c>
      <c r="BH2009" t="s">
        <v>20354</v>
      </c>
      <c r="BJ2009">
        <v>204800057</v>
      </c>
    </row>
    <row r="2010" spans="1:62" x14ac:dyDescent="0.25">
      <c r="A2010" t="s">
        <v>20451</v>
      </c>
      <c r="B2010" s="2">
        <v>43496</v>
      </c>
      <c r="C2010" t="s">
        <v>63</v>
      </c>
      <c r="D2010" s="3">
        <v>43472.37761664352</v>
      </c>
      <c r="E2010" t="s">
        <v>64</v>
      </c>
      <c r="F2010" s="2">
        <v>43556</v>
      </c>
      <c r="G2010" s="2">
        <v>43820</v>
      </c>
      <c r="H2010" t="s">
        <v>20452</v>
      </c>
      <c r="J2010" t="s">
        <v>20453</v>
      </c>
      <c r="K2010" t="s">
        <v>20454</v>
      </c>
      <c r="L2010" t="s">
        <v>3208</v>
      </c>
      <c r="M2010" t="s">
        <v>147</v>
      </c>
      <c r="N2010">
        <v>19382</v>
      </c>
      <c r="O2010" t="s">
        <v>70</v>
      </c>
      <c r="Q2010" t="s">
        <v>20455</v>
      </c>
      <c r="S2010" t="s">
        <v>72</v>
      </c>
      <c r="T2010" t="s">
        <v>13303</v>
      </c>
      <c r="U2010" t="s">
        <v>3891</v>
      </c>
      <c r="V2010" t="s">
        <v>1757</v>
      </c>
      <c r="W2010" t="s">
        <v>278</v>
      </c>
      <c r="X2010" t="s">
        <v>1673</v>
      </c>
      <c r="Y2010" t="str">
        <f>"37-3011"</f>
        <v>37-3011</v>
      </c>
      <c r="Z2010" t="s">
        <v>94</v>
      </c>
      <c r="AA2010">
        <v>561730</v>
      </c>
      <c r="AB2010">
        <v>12</v>
      </c>
      <c r="AC2010">
        <v>12</v>
      </c>
      <c r="AD2010" t="s">
        <v>79</v>
      </c>
      <c r="AE2010" t="s">
        <v>80</v>
      </c>
      <c r="AF2010">
        <v>40</v>
      </c>
      <c r="AG2010" s="4">
        <v>0.29166666666666669</v>
      </c>
      <c r="AH2010" s="4">
        <v>0.64583333333333337</v>
      </c>
      <c r="AI2010" s="5">
        <v>15.35</v>
      </c>
      <c r="AJ2010">
        <v>23.03</v>
      </c>
      <c r="AL2010" t="s">
        <v>81</v>
      </c>
      <c r="AM2010" t="s">
        <v>82</v>
      </c>
      <c r="AO2010" t="s">
        <v>83</v>
      </c>
      <c r="AR2010" t="s">
        <v>82</v>
      </c>
      <c r="AT2010" t="s">
        <v>82</v>
      </c>
      <c r="AW2010" t="s">
        <v>82</v>
      </c>
      <c r="AY2010" t="s">
        <v>1308</v>
      </c>
      <c r="AZ2010" t="s">
        <v>1310</v>
      </c>
      <c r="BA2010" t="s">
        <v>147</v>
      </c>
      <c r="BB2010">
        <v>19382</v>
      </c>
      <c r="BC2010" t="s">
        <v>79</v>
      </c>
      <c r="BH2010" t="s">
        <v>20456</v>
      </c>
      <c r="BI2010" t="s">
        <v>130</v>
      </c>
      <c r="BJ2010">
        <v>200186210</v>
      </c>
    </row>
    <row r="2011" spans="1:62" x14ac:dyDescent="0.25">
      <c r="A2011" t="s">
        <v>20457</v>
      </c>
      <c r="B2011" s="2">
        <v>43496</v>
      </c>
      <c r="C2011" t="s">
        <v>63</v>
      </c>
      <c r="D2011" s="3">
        <v>43472.378145937502</v>
      </c>
      <c r="E2011" t="s">
        <v>64</v>
      </c>
      <c r="F2011" s="2">
        <v>43556</v>
      </c>
      <c r="G2011" s="2">
        <v>43789</v>
      </c>
      <c r="H2011" t="s">
        <v>20458</v>
      </c>
      <c r="J2011" t="s">
        <v>20459</v>
      </c>
      <c r="K2011" t="s">
        <v>20460</v>
      </c>
      <c r="L2011" t="s">
        <v>20461</v>
      </c>
      <c r="M2011" t="s">
        <v>86</v>
      </c>
      <c r="N2011">
        <v>32807</v>
      </c>
      <c r="O2011" t="s">
        <v>70</v>
      </c>
      <c r="Q2011" t="s">
        <v>20462</v>
      </c>
      <c r="S2011" t="s">
        <v>72</v>
      </c>
      <c r="T2011" t="s">
        <v>13303</v>
      </c>
      <c r="U2011" t="s">
        <v>3891</v>
      </c>
      <c r="V2011" t="s">
        <v>1757</v>
      </c>
      <c r="W2011" t="s">
        <v>278</v>
      </c>
      <c r="X2011" t="s">
        <v>106</v>
      </c>
      <c r="Y2011" t="str">
        <f>"37-3011"</f>
        <v>37-3011</v>
      </c>
      <c r="Z2011" t="s">
        <v>94</v>
      </c>
      <c r="AA2011">
        <v>561730</v>
      </c>
      <c r="AB2011">
        <v>36</v>
      </c>
      <c r="AC2011">
        <v>36</v>
      </c>
      <c r="AD2011" t="s">
        <v>79</v>
      </c>
      <c r="AE2011" t="s">
        <v>95</v>
      </c>
      <c r="AF2011">
        <v>40</v>
      </c>
      <c r="AG2011" s="4">
        <v>0.27083333333333331</v>
      </c>
      <c r="AH2011" s="4">
        <v>0.625</v>
      </c>
      <c r="AI2011" s="5">
        <v>12.54</v>
      </c>
      <c r="AJ2011">
        <v>18.809999999999999</v>
      </c>
      <c r="AL2011" t="s">
        <v>81</v>
      </c>
      <c r="AM2011" t="s">
        <v>82</v>
      </c>
      <c r="AO2011" t="s">
        <v>83</v>
      </c>
      <c r="AR2011" t="s">
        <v>82</v>
      </c>
      <c r="AT2011" t="s">
        <v>82</v>
      </c>
      <c r="AW2011" t="s">
        <v>72</v>
      </c>
      <c r="AX2011">
        <v>3</v>
      </c>
      <c r="AY2011" t="s">
        <v>728</v>
      </c>
      <c r="AZ2011" t="s">
        <v>769</v>
      </c>
      <c r="BA2011" t="s">
        <v>86</v>
      </c>
      <c r="BB2011">
        <v>32807</v>
      </c>
      <c r="BC2011" t="s">
        <v>79</v>
      </c>
      <c r="BH2011" t="s">
        <v>20463</v>
      </c>
      <c r="BI2011" t="s">
        <v>130</v>
      </c>
      <c r="BJ2011">
        <v>591755597</v>
      </c>
    </row>
    <row r="2012" spans="1:62" x14ac:dyDescent="0.25">
      <c r="A2012" t="s">
        <v>20542</v>
      </c>
      <c r="B2012" s="2">
        <v>43496</v>
      </c>
      <c r="C2012" t="s">
        <v>63</v>
      </c>
      <c r="D2012" s="3">
        <v>43472.378048113424</v>
      </c>
      <c r="E2012" t="s">
        <v>64</v>
      </c>
      <c r="F2012" s="2">
        <v>43556</v>
      </c>
      <c r="G2012" s="2">
        <v>43814</v>
      </c>
      <c r="H2012" t="s">
        <v>20543</v>
      </c>
      <c r="J2012" t="s">
        <v>20501</v>
      </c>
      <c r="K2012" t="s">
        <v>20502</v>
      </c>
      <c r="L2012" t="s">
        <v>20503</v>
      </c>
      <c r="M2012" t="s">
        <v>278</v>
      </c>
      <c r="N2012">
        <v>24504</v>
      </c>
      <c r="O2012" t="s">
        <v>70</v>
      </c>
      <c r="Q2012" t="s">
        <v>20504</v>
      </c>
      <c r="S2012" t="s">
        <v>72</v>
      </c>
      <c r="T2012" t="s">
        <v>13303</v>
      </c>
      <c r="U2012" t="s">
        <v>20505</v>
      </c>
      <c r="V2012" t="s">
        <v>1757</v>
      </c>
      <c r="W2012" t="s">
        <v>278</v>
      </c>
      <c r="X2012" t="s">
        <v>106</v>
      </c>
      <c r="Y2012" t="str">
        <f>"37-3011"</f>
        <v>37-3011</v>
      </c>
      <c r="Z2012" t="s">
        <v>94</v>
      </c>
      <c r="AA2012">
        <v>561730</v>
      </c>
      <c r="AB2012">
        <v>20</v>
      </c>
      <c r="AC2012">
        <v>20</v>
      </c>
      <c r="AD2012" t="s">
        <v>79</v>
      </c>
      <c r="AE2012" t="s">
        <v>80</v>
      </c>
      <c r="AF2012">
        <v>40</v>
      </c>
      <c r="AG2012" s="4">
        <v>0.29166666666666669</v>
      </c>
      <c r="AH2012" s="4">
        <v>0.64583333333333337</v>
      </c>
      <c r="AI2012" s="5">
        <v>14.32</v>
      </c>
      <c r="AJ2012">
        <v>21.48</v>
      </c>
      <c r="AL2012" t="s">
        <v>81</v>
      </c>
      <c r="AM2012" t="s">
        <v>82</v>
      </c>
      <c r="AO2012" t="s">
        <v>83</v>
      </c>
      <c r="AP2012" t="s">
        <v>67</v>
      </c>
      <c r="AQ2012" t="s">
        <v>67</v>
      </c>
      <c r="AR2012" t="s">
        <v>82</v>
      </c>
      <c r="AT2012" t="s">
        <v>82</v>
      </c>
      <c r="AW2012" t="s">
        <v>82</v>
      </c>
      <c r="AY2012" t="s">
        <v>4406</v>
      </c>
      <c r="AZ2012" t="s">
        <v>3004</v>
      </c>
      <c r="BA2012" t="s">
        <v>278</v>
      </c>
      <c r="BB2012">
        <v>23114</v>
      </c>
      <c r="BC2012" t="s">
        <v>79</v>
      </c>
      <c r="BH2012" t="s">
        <v>20544</v>
      </c>
      <c r="BJ2012">
        <v>541588560</v>
      </c>
    </row>
    <row r="2013" spans="1:62" x14ac:dyDescent="0.25">
      <c r="A2013" t="s">
        <v>20552</v>
      </c>
      <c r="B2013" s="2">
        <v>43496</v>
      </c>
      <c r="C2013" t="s">
        <v>63</v>
      </c>
      <c r="D2013" s="3">
        <v>43472.377572766207</v>
      </c>
      <c r="E2013" t="s">
        <v>64</v>
      </c>
      <c r="F2013" s="2">
        <v>43556</v>
      </c>
      <c r="G2013" s="2">
        <v>43800</v>
      </c>
      <c r="H2013" t="s">
        <v>20553</v>
      </c>
      <c r="J2013" t="s">
        <v>20554</v>
      </c>
      <c r="L2013" t="s">
        <v>20555</v>
      </c>
      <c r="M2013" t="s">
        <v>136</v>
      </c>
      <c r="N2013">
        <v>21136</v>
      </c>
      <c r="O2013" t="s">
        <v>70</v>
      </c>
      <c r="Q2013" t="s">
        <v>20556</v>
      </c>
      <c r="S2013" t="s">
        <v>72</v>
      </c>
      <c r="T2013" t="s">
        <v>13303</v>
      </c>
      <c r="U2013" t="s">
        <v>3891</v>
      </c>
      <c r="V2013" t="s">
        <v>1757</v>
      </c>
      <c r="W2013" t="s">
        <v>278</v>
      </c>
      <c r="X2013" t="s">
        <v>94</v>
      </c>
      <c r="Y2013" t="str">
        <f>"37-3011"</f>
        <v>37-3011</v>
      </c>
      <c r="Z2013" t="s">
        <v>94</v>
      </c>
      <c r="AA2013">
        <v>561730</v>
      </c>
      <c r="AB2013">
        <v>45</v>
      </c>
      <c r="AC2013">
        <v>45</v>
      </c>
      <c r="AD2013" t="s">
        <v>79</v>
      </c>
      <c r="AE2013" t="s">
        <v>80</v>
      </c>
      <c r="AF2013">
        <v>40</v>
      </c>
      <c r="AG2013" s="4">
        <v>0.29166666666666669</v>
      </c>
      <c r="AH2013" s="4">
        <v>0.64583333333333337</v>
      </c>
      <c r="AI2013" s="5">
        <v>14.64</v>
      </c>
      <c r="AJ2013">
        <v>21.96</v>
      </c>
      <c r="AL2013" t="s">
        <v>81</v>
      </c>
      <c r="AM2013" t="s">
        <v>82</v>
      </c>
      <c r="AO2013" t="s">
        <v>83</v>
      </c>
      <c r="AR2013" t="s">
        <v>82</v>
      </c>
      <c r="AT2013" t="s">
        <v>82</v>
      </c>
      <c r="AW2013" t="s">
        <v>82</v>
      </c>
      <c r="AY2013" t="s">
        <v>17116</v>
      </c>
      <c r="AZ2013" t="s">
        <v>3199</v>
      </c>
      <c r="BA2013" t="s">
        <v>136</v>
      </c>
      <c r="BB2013">
        <v>21136</v>
      </c>
      <c r="BC2013" t="s">
        <v>79</v>
      </c>
      <c r="BH2013" t="s">
        <v>20557</v>
      </c>
      <c r="BI2013" t="s">
        <v>130</v>
      </c>
      <c r="BJ2013">
        <v>262950461</v>
      </c>
    </row>
    <row r="2014" spans="1:62" x14ac:dyDescent="0.25">
      <c r="A2014" t="s">
        <v>20655</v>
      </c>
      <c r="B2014" s="2">
        <v>43496</v>
      </c>
      <c r="C2014" t="s">
        <v>63</v>
      </c>
      <c r="D2014" s="3">
        <v>43472.378042835648</v>
      </c>
      <c r="E2014" t="s">
        <v>64</v>
      </c>
      <c r="F2014" s="2">
        <v>43556</v>
      </c>
      <c r="G2014" s="2">
        <v>43799</v>
      </c>
      <c r="H2014" t="s">
        <v>20656</v>
      </c>
      <c r="I2014" t="s">
        <v>20657</v>
      </c>
      <c r="J2014" t="s">
        <v>20658</v>
      </c>
      <c r="L2014" t="s">
        <v>18480</v>
      </c>
      <c r="M2014" t="s">
        <v>783</v>
      </c>
      <c r="N2014">
        <v>44026</v>
      </c>
      <c r="O2014" t="s">
        <v>70</v>
      </c>
      <c r="Q2014" t="s">
        <v>20659</v>
      </c>
      <c r="S2014" t="s">
        <v>72</v>
      </c>
      <c r="T2014" t="s">
        <v>13303</v>
      </c>
      <c r="U2014" t="s">
        <v>3646</v>
      </c>
      <c r="V2014" t="s">
        <v>1757</v>
      </c>
      <c r="W2014" t="s">
        <v>278</v>
      </c>
      <c r="X2014" t="s">
        <v>106</v>
      </c>
      <c r="Y2014" t="str">
        <f>"37-3011"</f>
        <v>37-3011</v>
      </c>
      <c r="Z2014" t="s">
        <v>94</v>
      </c>
      <c r="AA2014">
        <v>561730</v>
      </c>
      <c r="AB2014">
        <v>11</v>
      </c>
      <c r="AC2014">
        <v>11</v>
      </c>
      <c r="AD2014" t="s">
        <v>79</v>
      </c>
      <c r="AE2014" t="s">
        <v>80</v>
      </c>
      <c r="AF2014">
        <v>40</v>
      </c>
      <c r="AG2014" s="4">
        <v>0.33333333333333331</v>
      </c>
      <c r="AH2014" s="4">
        <v>0.6875</v>
      </c>
      <c r="AI2014" s="5">
        <v>13.7</v>
      </c>
      <c r="AJ2014">
        <v>20.55</v>
      </c>
      <c r="AL2014" t="s">
        <v>81</v>
      </c>
      <c r="AM2014" t="s">
        <v>82</v>
      </c>
      <c r="AO2014" t="s">
        <v>83</v>
      </c>
      <c r="AR2014" t="s">
        <v>82</v>
      </c>
      <c r="AT2014" t="s">
        <v>82</v>
      </c>
      <c r="AW2014" t="s">
        <v>82</v>
      </c>
      <c r="AY2014" t="s">
        <v>8169</v>
      </c>
      <c r="AZ2014" t="s">
        <v>10080</v>
      </c>
      <c r="BA2014" t="s">
        <v>783</v>
      </c>
      <c r="BB2014">
        <v>44026</v>
      </c>
      <c r="BC2014" t="s">
        <v>79</v>
      </c>
      <c r="BH2014" t="s">
        <v>20660</v>
      </c>
      <c r="BI2014" t="s">
        <v>130</v>
      </c>
      <c r="BJ2014">
        <v>341398553</v>
      </c>
    </row>
    <row r="2015" spans="1:62" x14ac:dyDescent="0.25">
      <c r="A2015" t="s">
        <v>20806</v>
      </c>
      <c r="B2015" s="2">
        <v>43496</v>
      </c>
      <c r="C2015" t="s">
        <v>63</v>
      </c>
      <c r="D2015" s="3">
        <v>43472.378172407407</v>
      </c>
      <c r="E2015" t="s">
        <v>64</v>
      </c>
      <c r="F2015" s="2">
        <v>43556</v>
      </c>
      <c r="G2015" s="2">
        <v>43799</v>
      </c>
      <c r="H2015" t="s">
        <v>20807</v>
      </c>
      <c r="J2015" t="s">
        <v>20808</v>
      </c>
      <c r="L2015" t="s">
        <v>885</v>
      </c>
      <c r="M2015" t="s">
        <v>226</v>
      </c>
      <c r="N2015">
        <v>48094</v>
      </c>
      <c r="O2015" t="s">
        <v>70</v>
      </c>
      <c r="Q2015" t="s">
        <v>20809</v>
      </c>
      <c r="S2015" t="s">
        <v>72</v>
      </c>
      <c r="T2015" t="s">
        <v>1755</v>
      </c>
      <c r="U2015" t="s">
        <v>5811</v>
      </c>
      <c r="V2015" t="s">
        <v>1882</v>
      </c>
      <c r="W2015" t="s">
        <v>278</v>
      </c>
      <c r="X2015" t="s">
        <v>1673</v>
      </c>
      <c r="Y2015" t="str">
        <f>"37-3011"</f>
        <v>37-3011</v>
      </c>
      <c r="Z2015" t="s">
        <v>94</v>
      </c>
      <c r="AA2015">
        <v>561730</v>
      </c>
      <c r="AB2015">
        <v>11</v>
      </c>
      <c r="AC2015">
        <v>11</v>
      </c>
      <c r="AD2015" t="s">
        <v>79</v>
      </c>
      <c r="AE2015" t="s">
        <v>80</v>
      </c>
      <c r="AF2015">
        <v>40</v>
      </c>
      <c r="AG2015" s="4">
        <v>0.29166666666666669</v>
      </c>
      <c r="AH2015" s="4">
        <v>0.625</v>
      </c>
      <c r="AI2015" s="5">
        <v>13.72</v>
      </c>
      <c r="AJ2015">
        <v>20.58</v>
      </c>
      <c r="AL2015" t="s">
        <v>81</v>
      </c>
      <c r="AM2015" t="s">
        <v>82</v>
      </c>
      <c r="AO2015" t="s">
        <v>83</v>
      </c>
      <c r="AR2015" t="s">
        <v>82</v>
      </c>
      <c r="AT2015" t="s">
        <v>82</v>
      </c>
      <c r="AW2015" t="s">
        <v>82</v>
      </c>
      <c r="AY2015" t="s">
        <v>885</v>
      </c>
      <c r="AZ2015" t="s">
        <v>2333</v>
      </c>
      <c r="BA2015" t="s">
        <v>226</v>
      </c>
      <c r="BB2015">
        <v>48094</v>
      </c>
      <c r="BC2015" t="s">
        <v>79</v>
      </c>
      <c r="BH2015" t="s">
        <v>20808</v>
      </c>
      <c r="BJ2015">
        <v>383673423</v>
      </c>
    </row>
    <row r="2016" spans="1:62" x14ac:dyDescent="0.25">
      <c r="A2016" t="s">
        <v>21085</v>
      </c>
      <c r="B2016" s="2">
        <v>43496</v>
      </c>
      <c r="C2016" t="s">
        <v>63</v>
      </c>
      <c r="D2016" s="3">
        <v>43472.378103055555</v>
      </c>
      <c r="E2016" t="s">
        <v>64</v>
      </c>
      <c r="F2016" s="2">
        <v>43556</v>
      </c>
      <c r="G2016" s="2">
        <v>43803</v>
      </c>
      <c r="H2016" t="s">
        <v>21086</v>
      </c>
      <c r="J2016" t="s">
        <v>21087</v>
      </c>
      <c r="L2016" t="s">
        <v>17549</v>
      </c>
      <c r="M2016" t="s">
        <v>147</v>
      </c>
      <c r="N2016">
        <v>15001</v>
      </c>
      <c r="O2016" t="s">
        <v>70</v>
      </c>
      <c r="Q2016" t="s">
        <v>21088</v>
      </c>
      <c r="S2016" t="s">
        <v>72</v>
      </c>
      <c r="T2016" t="s">
        <v>1755</v>
      </c>
      <c r="U2016" t="s">
        <v>5811</v>
      </c>
      <c r="V2016" t="s">
        <v>1882</v>
      </c>
      <c r="W2016" t="s">
        <v>278</v>
      </c>
      <c r="X2016" t="s">
        <v>106</v>
      </c>
      <c r="Y2016" t="str">
        <f>"37-3011"</f>
        <v>37-3011</v>
      </c>
      <c r="Z2016" t="s">
        <v>94</v>
      </c>
      <c r="AA2016">
        <v>561730</v>
      </c>
      <c r="AB2016">
        <v>8</v>
      </c>
      <c r="AC2016">
        <v>8</v>
      </c>
      <c r="AD2016" t="s">
        <v>79</v>
      </c>
      <c r="AE2016" t="s">
        <v>80</v>
      </c>
      <c r="AF2016">
        <v>40</v>
      </c>
      <c r="AG2016" s="4">
        <v>0.33333333333333331</v>
      </c>
      <c r="AH2016" s="4">
        <v>0.6875</v>
      </c>
      <c r="AI2016" s="5">
        <v>13.77</v>
      </c>
      <c r="AJ2016">
        <v>20.66</v>
      </c>
      <c r="AL2016" t="s">
        <v>81</v>
      </c>
      <c r="AM2016" t="s">
        <v>82</v>
      </c>
      <c r="AO2016" t="s">
        <v>83</v>
      </c>
      <c r="AP2016" t="s">
        <v>67</v>
      </c>
      <c r="AQ2016" t="s">
        <v>67</v>
      </c>
      <c r="AR2016" t="s">
        <v>82</v>
      </c>
      <c r="AT2016" t="s">
        <v>82</v>
      </c>
      <c r="AW2016" t="s">
        <v>82</v>
      </c>
      <c r="AY2016" t="s">
        <v>17549</v>
      </c>
      <c r="AZ2016" t="s">
        <v>9948</v>
      </c>
      <c r="BA2016" t="s">
        <v>147</v>
      </c>
      <c r="BB2016">
        <v>15001</v>
      </c>
      <c r="BC2016" t="s">
        <v>79</v>
      </c>
      <c r="BH2016" t="s">
        <v>21087</v>
      </c>
      <c r="BJ2016">
        <v>461762436</v>
      </c>
    </row>
    <row r="2017" spans="1:62" x14ac:dyDescent="0.25">
      <c r="A2017" t="s">
        <v>21355</v>
      </c>
      <c r="B2017" s="2">
        <v>43496</v>
      </c>
      <c r="C2017" t="s">
        <v>63</v>
      </c>
      <c r="D2017" s="3">
        <v>43472.378243356485</v>
      </c>
      <c r="E2017" t="s">
        <v>64</v>
      </c>
      <c r="F2017" s="2">
        <v>43556</v>
      </c>
      <c r="G2017" s="2">
        <v>43782</v>
      </c>
      <c r="H2017" t="s">
        <v>21356</v>
      </c>
      <c r="J2017" t="s">
        <v>21357</v>
      </c>
      <c r="L2017" t="s">
        <v>21358</v>
      </c>
      <c r="M2017" t="s">
        <v>783</v>
      </c>
      <c r="N2017">
        <v>43068</v>
      </c>
      <c r="O2017" t="s">
        <v>70</v>
      </c>
      <c r="Q2017" t="s">
        <v>21359</v>
      </c>
      <c r="S2017" t="s">
        <v>72</v>
      </c>
      <c r="T2017" t="s">
        <v>13303</v>
      </c>
      <c r="U2017" t="s">
        <v>3891</v>
      </c>
      <c r="V2017" t="s">
        <v>1757</v>
      </c>
      <c r="W2017" t="s">
        <v>278</v>
      </c>
      <c r="X2017" t="s">
        <v>106</v>
      </c>
      <c r="Y2017" t="str">
        <f>"37-3011"</f>
        <v>37-3011</v>
      </c>
      <c r="Z2017" t="s">
        <v>94</v>
      </c>
      <c r="AA2017">
        <v>561730</v>
      </c>
      <c r="AB2017">
        <v>53</v>
      </c>
      <c r="AC2017">
        <v>53</v>
      </c>
      <c r="AD2017" t="s">
        <v>79</v>
      </c>
      <c r="AE2017" t="s">
        <v>80</v>
      </c>
      <c r="AF2017">
        <v>40</v>
      </c>
      <c r="AG2017" s="4">
        <v>0.29166666666666669</v>
      </c>
      <c r="AH2017" s="4">
        <v>0.64583333333333337</v>
      </c>
      <c r="AI2017" s="5">
        <v>13.83</v>
      </c>
      <c r="AJ2017">
        <v>20.75</v>
      </c>
      <c r="AL2017" t="s">
        <v>81</v>
      </c>
      <c r="AM2017" t="s">
        <v>82</v>
      </c>
      <c r="AO2017" t="s">
        <v>83</v>
      </c>
      <c r="AR2017" t="s">
        <v>82</v>
      </c>
      <c r="AT2017" t="s">
        <v>82</v>
      </c>
      <c r="AW2017" t="s">
        <v>82</v>
      </c>
      <c r="AY2017" t="s">
        <v>21360</v>
      </c>
      <c r="AZ2017" t="s">
        <v>21361</v>
      </c>
      <c r="BA2017" t="s">
        <v>783</v>
      </c>
      <c r="BB2017">
        <v>43068</v>
      </c>
      <c r="BC2017" t="s">
        <v>79</v>
      </c>
      <c r="BH2017" t="s">
        <v>21362</v>
      </c>
      <c r="BJ2017">
        <v>311573696</v>
      </c>
    </row>
    <row r="2018" spans="1:62" x14ac:dyDescent="0.25">
      <c r="A2018" t="s">
        <v>21391</v>
      </c>
      <c r="B2018" s="2">
        <v>43496</v>
      </c>
      <c r="C2018" t="s">
        <v>63</v>
      </c>
      <c r="D2018" s="3">
        <v>43472.378152083336</v>
      </c>
      <c r="E2018" t="s">
        <v>64</v>
      </c>
      <c r="F2018" s="2">
        <v>43556</v>
      </c>
      <c r="G2018" s="2">
        <v>43811</v>
      </c>
      <c r="H2018" t="s">
        <v>21392</v>
      </c>
      <c r="J2018" t="s">
        <v>21393</v>
      </c>
      <c r="L2018" t="s">
        <v>17560</v>
      </c>
      <c r="M2018" t="s">
        <v>147</v>
      </c>
      <c r="N2018">
        <v>19090</v>
      </c>
      <c r="O2018" t="s">
        <v>70</v>
      </c>
      <c r="Q2018" t="s">
        <v>21394</v>
      </c>
      <c r="S2018" t="s">
        <v>72</v>
      </c>
      <c r="T2018" t="s">
        <v>13303</v>
      </c>
      <c r="U2018" t="s">
        <v>3891</v>
      </c>
      <c r="V2018" t="s">
        <v>1757</v>
      </c>
      <c r="W2018" t="s">
        <v>278</v>
      </c>
      <c r="X2018" t="s">
        <v>106</v>
      </c>
      <c r="Y2018" t="str">
        <f>"37-3011"</f>
        <v>37-3011</v>
      </c>
      <c r="Z2018" t="s">
        <v>94</v>
      </c>
      <c r="AA2018">
        <v>561730</v>
      </c>
      <c r="AB2018">
        <v>12</v>
      </c>
      <c r="AC2018">
        <v>12</v>
      </c>
      <c r="AD2018" t="s">
        <v>79</v>
      </c>
      <c r="AE2018" t="s">
        <v>80</v>
      </c>
      <c r="AF2018">
        <v>40</v>
      </c>
      <c r="AG2018" s="4">
        <v>0.29166666666666669</v>
      </c>
      <c r="AH2018" s="4">
        <v>0.64583333333333337</v>
      </c>
      <c r="AI2018" s="5">
        <v>15.35</v>
      </c>
      <c r="AJ2018">
        <v>23.03</v>
      </c>
      <c r="AL2018" t="s">
        <v>81</v>
      </c>
      <c r="AM2018" t="s">
        <v>82</v>
      </c>
      <c r="AO2018" t="s">
        <v>83</v>
      </c>
      <c r="AR2018" t="s">
        <v>82</v>
      </c>
      <c r="AT2018" t="s">
        <v>82</v>
      </c>
      <c r="AW2018" t="s">
        <v>82</v>
      </c>
      <c r="AY2018" t="s">
        <v>17562</v>
      </c>
      <c r="AZ2018" t="s">
        <v>291</v>
      </c>
      <c r="BA2018" t="s">
        <v>147</v>
      </c>
      <c r="BB2018">
        <v>19090</v>
      </c>
      <c r="BC2018" t="s">
        <v>79</v>
      </c>
      <c r="BH2018" t="s">
        <v>21395</v>
      </c>
      <c r="BJ2018">
        <v>232889976</v>
      </c>
    </row>
    <row r="2019" spans="1:62" x14ac:dyDescent="0.25">
      <c r="A2019" t="s">
        <v>21505</v>
      </c>
      <c r="B2019" s="2">
        <v>43496</v>
      </c>
      <c r="C2019" t="s">
        <v>63</v>
      </c>
      <c r="D2019" s="3">
        <v>43472.378152256948</v>
      </c>
      <c r="E2019" t="s">
        <v>64</v>
      </c>
      <c r="F2019" s="2">
        <v>43556</v>
      </c>
      <c r="G2019" s="2">
        <v>43830</v>
      </c>
      <c r="H2019" t="s">
        <v>12414</v>
      </c>
      <c r="I2019" t="s">
        <v>67</v>
      </c>
      <c r="J2019" t="s">
        <v>12415</v>
      </c>
      <c r="K2019" t="s">
        <v>67</v>
      </c>
      <c r="L2019" t="s">
        <v>297</v>
      </c>
      <c r="M2019" t="s">
        <v>298</v>
      </c>
      <c r="N2019">
        <v>3907</v>
      </c>
      <c r="O2019" t="s">
        <v>70</v>
      </c>
      <c r="P2019" t="s">
        <v>67</v>
      </c>
      <c r="Q2019" t="s">
        <v>12416</v>
      </c>
      <c r="S2019" t="s">
        <v>72</v>
      </c>
      <c r="T2019" t="s">
        <v>3529</v>
      </c>
      <c r="U2019" t="s">
        <v>3530</v>
      </c>
      <c r="V2019" t="s">
        <v>3531</v>
      </c>
      <c r="W2019" t="s">
        <v>232</v>
      </c>
      <c r="X2019" t="s">
        <v>13571</v>
      </c>
      <c r="Y2019" t="str">
        <f>"35-9021"</f>
        <v>35-9021</v>
      </c>
      <c r="Z2019" t="s">
        <v>315</v>
      </c>
      <c r="AA2019">
        <v>72211</v>
      </c>
      <c r="AB2019">
        <v>2</v>
      </c>
      <c r="AC2019">
        <v>2</v>
      </c>
      <c r="AD2019" t="s">
        <v>79</v>
      </c>
      <c r="AE2019" t="s">
        <v>80</v>
      </c>
      <c r="AF2019">
        <v>40</v>
      </c>
      <c r="AG2019" s="4">
        <v>0.375</v>
      </c>
      <c r="AH2019" s="4">
        <v>0.95833333333333337</v>
      </c>
      <c r="AI2019" s="5">
        <v>10.75</v>
      </c>
      <c r="AJ2019">
        <v>16.13</v>
      </c>
      <c r="AK2019">
        <v>16.13</v>
      </c>
      <c r="AL2019" t="s">
        <v>81</v>
      </c>
      <c r="AM2019" t="s">
        <v>82</v>
      </c>
      <c r="AO2019" t="s">
        <v>83</v>
      </c>
      <c r="AP2019" t="s">
        <v>67</v>
      </c>
      <c r="AQ2019" t="s">
        <v>662</v>
      </c>
      <c r="AR2019" t="s">
        <v>82</v>
      </c>
      <c r="AT2019" t="s">
        <v>82</v>
      </c>
      <c r="AW2019" t="s">
        <v>82</v>
      </c>
      <c r="AY2019" t="s">
        <v>297</v>
      </c>
      <c r="AZ2019" t="s">
        <v>302</v>
      </c>
      <c r="BA2019" t="s">
        <v>298</v>
      </c>
      <c r="BB2019">
        <v>3907</v>
      </c>
      <c r="BC2019" t="s">
        <v>87</v>
      </c>
      <c r="BH2019" t="s">
        <v>12415</v>
      </c>
      <c r="BI2019" t="s">
        <v>67</v>
      </c>
      <c r="BJ2019">
        <v>10342626</v>
      </c>
    </row>
    <row r="2020" spans="1:62" x14ac:dyDescent="0.25">
      <c r="A2020" t="s">
        <v>21523</v>
      </c>
      <c r="B2020" s="2">
        <v>43496</v>
      </c>
      <c r="C2020" t="s">
        <v>63</v>
      </c>
      <c r="D2020" s="3">
        <v>43472.378349050923</v>
      </c>
      <c r="E2020" t="s">
        <v>64</v>
      </c>
      <c r="F2020" s="2">
        <v>43556</v>
      </c>
      <c r="G2020" s="2">
        <v>43813</v>
      </c>
      <c r="H2020" t="s">
        <v>21524</v>
      </c>
      <c r="J2020" t="s">
        <v>21525</v>
      </c>
      <c r="K2020" t="s">
        <v>21526</v>
      </c>
      <c r="L2020" t="s">
        <v>21527</v>
      </c>
      <c r="M2020" t="s">
        <v>147</v>
      </c>
      <c r="N2020">
        <v>19341</v>
      </c>
      <c r="O2020" t="s">
        <v>70</v>
      </c>
      <c r="Q2020" t="s">
        <v>21528</v>
      </c>
      <c r="S2020" t="s">
        <v>72</v>
      </c>
      <c r="T2020" t="s">
        <v>13303</v>
      </c>
      <c r="U2020" t="s">
        <v>18541</v>
      </c>
      <c r="V2020" t="s">
        <v>1757</v>
      </c>
      <c r="W2020" t="s">
        <v>278</v>
      </c>
      <c r="X2020" t="s">
        <v>1673</v>
      </c>
      <c r="Y2020" t="str">
        <f>"37-3011"</f>
        <v>37-3011</v>
      </c>
      <c r="Z2020" t="s">
        <v>94</v>
      </c>
      <c r="AA2020">
        <v>561730</v>
      </c>
      <c r="AB2020">
        <v>6</v>
      </c>
      <c r="AC2020">
        <v>6</v>
      </c>
      <c r="AD2020" t="s">
        <v>79</v>
      </c>
      <c r="AE2020" t="s">
        <v>80</v>
      </c>
      <c r="AF2020">
        <v>40</v>
      </c>
      <c r="AG2020" s="4">
        <v>0.3125</v>
      </c>
      <c r="AH2020" s="4">
        <v>0.66666666666666663</v>
      </c>
      <c r="AI2020" s="5">
        <v>15.73</v>
      </c>
      <c r="AJ2020">
        <v>23.6</v>
      </c>
      <c r="AL2020" t="s">
        <v>81</v>
      </c>
      <c r="AM2020" t="s">
        <v>82</v>
      </c>
      <c r="AO2020" t="s">
        <v>83</v>
      </c>
      <c r="AR2020" t="s">
        <v>82</v>
      </c>
      <c r="AT2020" t="s">
        <v>82</v>
      </c>
      <c r="AW2020" t="s">
        <v>82</v>
      </c>
      <c r="AY2020" t="s">
        <v>7416</v>
      </c>
      <c r="AZ2020" t="s">
        <v>1310</v>
      </c>
      <c r="BA2020" t="s">
        <v>147</v>
      </c>
      <c r="BB2020">
        <v>19341</v>
      </c>
      <c r="BC2020" t="s">
        <v>79</v>
      </c>
      <c r="BH2020" t="s">
        <v>21529</v>
      </c>
      <c r="BJ2020">
        <v>30418720</v>
      </c>
    </row>
    <row r="2021" spans="1:62" x14ac:dyDescent="0.25">
      <c r="A2021" t="s">
        <v>22291</v>
      </c>
      <c r="B2021" s="2">
        <v>43496</v>
      </c>
      <c r="C2021" t="s">
        <v>63</v>
      </c>
      <c r="D2021" s="3">
        <v>43472.378159837965</v>
      </c>
      <c r="E2021" t="s">
        <v>64</v>
      </c>
      <c r="F2021" s="2">
        <v>43556</v>
      </c>
      <c r="G2021" s="2">
        <v>43759</v>
      </c>
      <c r="H2021" t="s">
        <v>22292</v>
      </c>
      <c r="I2021" t="s">
        <v>22293</v>
      </c>
      <c r="J2021" t="s">
        <v>22294</v>
      </c>
      <c r="K2021" t="s">
        <v>22295</v>
      </c>
      <c r="L2021" t="s">
        <v>4064</v>
      </c>
      <c r="M2021" t="s">
        <v>207</v>
      </c>
      <c r="N2021">
        <v>2601</v>
      </c>
      <c r="O2021" t="s">
        <v>70</v>
      </c>
      <c r="Q2021" t="s">
        <v>22296</v>
      </c>
      <c r="S2021" t="s">
        <v>72</v>
      </c>
      <c r="T2021" t="s">
        <v>13303</v>
      </c>
      <c r="U2021" t="s">
        <v>5811</v>
      </c>
      <c r="V2021" t="s">
        <v>16460</v>
      </c>
      <c r="W2021" t="s">
        <v>278</v>
      </c>
      <c r="X2021" t="s">
        <v>1982</v>
      </c>
      <c r="Y2021" t="str">
        <f>"43-4081"</f>
        <v>43-4081</v>
      </c>
      <c r="Z2021" t="s">
        <v>1983</v>
      </c>
      <c r="AA2021">
        <v>721110</v>
      </c>
      <c r="AB2021">
        <v>10</v>
      </c>
      <c r="AC2021">
        <v>10</v>
      </c>
      <c r="AD2021" t="s">
        <v>79</v>
      </c>
      <c r="AE2021" t="s">
        <v>95</v>
      </c>
      <c r="AF2021">
        <v>35</v>
      </c>
      <c r="AG2021" s="4">
        <v>0.29166666666666669</v>
      </c>
      <c r="AH2021" s="4">
        <v>0.625</v>
      </c>
      <c r="AI2021" s="6">
        <v>16</v>
      </c>
      <c r="AJ2021">
        <v>24</v>
      </c>
      <c r="AL2021" t="s">
        <v>81</v>
      </c>
      <c r="AM2021" t="s">
        <v>82</v>
      </c>
      <c r="AO2021" t="s">
        <v>83</v>
      </c>
      <c r="AP2021" t="s">
        <v>67</v>
      </c>
      <c r="AQ2021" t="s">
        <v>67</v>
      </c>
      <c r="AR2021" t="s">
        <v>82</v>
      </c>
      <c r="AT2021" t="s">
        <v>82</v>
      </c>
      <c r="AW2021" t="s">
        <v>82</v>
      </c>
      <c r="AY2021" t="s">
        <v>4064</v>
      </c>
      <c r="AZ2021" t="s">
        <v>4065</v>
      </c>
      <c r="BA2021" t="s">
        <v>207</v>
      </c>
      <c r="BB2021">
        <v>2601</v>
      </c>
      <c r="BC2021" t="s">
        <v>79</v>
      </c>
      <c r="BH2021" t="s">
        <v>22294</v>
      </c>
      <c r="BJ2021">
        <v>43457109</v>
      </c>
    </row>
    <row r="2022" spans="1:62" x14ac:dyDescent="0.25">
      <c r="A2022" t="s">
        <v>22389</v>
      </c>
      <c r="B2022" s="2">
        <v>43496</v>
      </c>
      <c r="C2022" t="s">
        <v>63</v>
      </c>
      <c r="D2022" s="3">
        <v>43472.377367858797</v>
      </c>
      <c r="E2022" t="s">
        <v>64</v>
      </c>
      <c r="F2022" s="2">
        <v>43556</v>
      </c>
      <c r="G2022" s="2">
        <v>43832</v>
      </c>
      <c r="H2022" t="s">
        <v>22390</v>
      </c>
      <c r="I2022" t="s">
        <v>67</v>
      </c>
      <c r="J2022" t="s">
        <v>22391</v>
      </c>
      <c r="K2022" t="s">
        <v>67</v>
      </c>
      <c r="L2022" t="s">
        <v>21798</v>
      </c>
      <c r="M2022" t="s">
        <v>1246</v>
      </c>
      <c r="N2022">
        <v>65616</v>
      </c>
      <c r="O2022" t="s">
        <v>70</v>
      </c>
      <c r="P2022" t="s">
        <v>67</v>
      </c>
      <c r="Q2022" t="s">
        <v>22392</v>
      </c>
      <c r="S2022" t="s">
        <v>72</v>
      </c>
      <c r="T2022" t="s">
        <v>13444</v>
      </c>
      <c r="U2022" t="s">
        <v>13445</v>
      </c>
      <c r="V2022" t="s">
        <v>689</v>
      </c>
      <c r="W2022" t="s">
        <v>86</v>
      </c>
      <c r="X2022" t="s">
        <v>1427</v>
      </c>
      <c r="Y2022" t="str">
        <f>"37-2012"</f>
        <v>37-2012</v>
      </c>
      <c r="Z2022" t="s">
        <v>373</v>
      </c>
      <c r="AA2022">
        <v>721110</v>
      </c>
      <c r="AB2022">
        <v>14</v>
      </c>
      <c r="AC2022">
        <v>14</v>
      </c>
      <c r="AD2022" t="s">
        <v>79</v>
      </c>
      <c r="AE2022" t="s">
        <v>95</v>
      </c>
      <c r="AF2022">
        <v>40</v>
      </c>
      <c r="AG2022" s="4">
        <v>0.33333333333333331</v>
      </c>
      <c r="AH2022" s="4">
        <v>0.66666666666666663</v>
      </c>
      <c r="AI2022" s="5">
        <v>10.5</v>
      </c>
      <c r="AJ2022">
        <v>15.75</v>
      </c>
      <c r="AL2022" t="s">
        <v>81</v>
      </c>
      <c r="AM2022" t="s">
        <v>82</v>
      </c>
      <c r="AO2022" t="s">
        <v>83</v>
      </c>
      <c r="AP2022" t="s">
        <v>67</v>
      </c>
      <c r="AQ2022" t="s">
        <v>67</v>
      </c>
      <c r="AR2022" t="s">
        <v>82</v>
      </c>
      <c r="AT2022" t="s">
        <v>82</v>
      </c>
      <c r="AW2022" t="s">
        <v>72</v>
      </c>
      <c r="AX2022">
        <v>1</v>
      </c>
      <c r="AY2022" t="s">
        <v>6080</v>
      </c>
      <c r="AZ2022" t="s">
        <v>6081</v>
      </c>
      <c r="BA2022" t="s">
        <v>1246</v>
      </c>
      <c r="BB2022">
        <v>65616</v>
      </c>
      <c r="BC2022" t="s">
        <v>79</v>
      </c>
      <c r="BH2022" t="s">
        <v>22393</v>
      </c>
      <c r="BI2022" t="s">
        <v>22394</v>
      </c>
      <c r="BJ2022">
        <v>431846864</v>
      </c>
    </row>
    <row r="2023" spans="1:62" x14ac:dyDescent="0.25">
      <c r="A2023" t="s">
        <v>22401</v>
      </c>
      <c r="B2023" s="2">
        <v>43496</v>
      </c>
      <c r="C2023" t="s">
        <v>63</v>
      </c>
      <c r="D2023" s="3">
        <v>43472.37908431713</v>
      </c>
      <c r="E2023" t="s">
        <v>117</v>
      </c>
      <c r="H2023" t="s">
        <v>22402</v>
      </c>
      <c r="J2023" t="s">
        <v>22403</v>
      </c>
      <c r="L2023" t="s">
        <v>22404</v>
      </c>
      <c r="M2023" t="s">
        <v>105</v>
      </c>
      <c r="N2023">
        <v>75104</v>
      </c>
      <c r="O2023" t="s">
        <v>70</v>
      </c>
      <c r="Q2023" t="s">
        <v>22405</v>
      </c>
      <c r="S2023" t="s">
        <v>72</v>
      </c>
      <c r="T2023" t="s">
        <v>13303</v>
      </c>
      <c r="U2023" t="s">
        <v>3646</v>
      </c>
      <c r="V2023" t="s">
        <v>1757</v>
      </c>
      <c r="W2023" t="s">
        <v>278</v>
      </c>
      <c r="X2023" t="s">
        <v>1197</v>
      </c>
      <c r="Y2023" t="str">
        <f>"47-2061"</f>
        <v>47-2061</v>
      </c>
      <c r="Z2023" t="s">
        <v>326</v>
      </c>
      <c r="AA2023">
        <v>238990</v>
      </c>
      <c r="AB2023">
        <v>10</v>
      </c>
      <c r="AD2023" t="s">
        <v>79</v>
      </c>
      <c r="AE2023" t="s">
        <v>95</v>
      </c>
      <c r="AF2023">
        <v>40</v>
      </c>
      <c r="AG2023" s="4">
        <v>0.29166666666666669</v>
      </c>
      <c r="AH2023" s="4">
        <v>0.66666666666666663</v>
      </c>
      <c r="AI2023" s="5">
        <v>15.03</v>
      </c>
      <c r="AJ2023">
        <v>22.55</v>
      </c>
      <c r="AL2023" t="s">
        <v>81</v>
      </c>
      <c r="AM2023" t="s">
        <v>82</v>
      </c>
      <c r="AO2023" t="s">
        <v>83</v>
      </c>
      <c r="AR2023" t="s">
        <v>82</v>
      </c>
      <c r="AT2023" t="s">
        <v>82</v>
      </c>
      <c r="AW2023" t="s">
        <v>82</v>
      </c>
      <c r="AY2023" t="s">
        <v>22404</v>
      </c>
      <c r="AZ2023" t="s">
        <v>1225</v>
      </c>
      <c r="BA2023" t="s">
        <v>105</v>
      </c>
      <c r="BB2023">
        <v>75104</v>
      </c>
      <c r="BC2023" t="s">
        <v>79</v>
      </c>
      <c r="BH2023" t="s">
        <v>22403</v>
      </c>
      <c r="BJ2023">
        <v>200432943</v>
      </c>
    </row>
    <row r="2024" spans="1:62" x14ac:dyDescent="0.25">
      <c r="A2024" t="s">
        <v>22437</v>
      </c>
      <c r="B2024" s="2">
        <v>43496</v>
      </c>
      <c r="C2024" t="s">
        <v>63</v>
      </c>
      <c r="D2024" s="3">
        <v>43472.377949293979</v>
      </c>
      <c r="E2024" t="s">
        <v>64</v>
      </c>
      <c r="F2024" s="2">
        <v>43556</v>
      </c>
      <c r="G2024" s="2">
        <v>43770</v>
      </c>
      <c r="H2024" t="s">
        <v>22438</v>
      </c>
      <c r="J2024" t="s">
        <v>20111</v>
      </c>
      <c r="L2024" t="s">
        <v>20112</v>
      </c>
      <c r="M2024" t="s">
        <v>844</v>
      </c>
      <c r="N2024">
        <v>60083</v>
      </c>
      <c r="O2024" t="s">
        <v>70</v>
      </c>
      <c r="Q2024" t="s">
        <v>22439</v>
      </c>
      <c r="S2024" t="s">
        <v>72</v>
      </c>
      <c r="T2024" t="s">
        <v>13303</v>
      </c>
      <c r="U2024" t="s">
        <v>5811</v>
      </c>
      <c r="V2024" t="s">
        <v>16460</v>
      </c>
      <c r="W2024" t="s">
        <v>278</v>
      </c>
      <c r="X2024" t="s">
        <v>22440</v>
      </c>
      <c r="Y2024" t="str">
        <f>"37-3011"</f>
        <v>37-3011</v>
      </c>
      <c r="Z2024" t="s">
        <v>94</v>
      </c>
      <c r="AA2024">
        <v>561730</v>
      </c>
      <c r="AB2024">
        <v>100</v>
      </c>
      <c r="AC2024">
        <v>100</v>
      </c>
      <c r="AD2024" t="s">
        <v>79</v>
      </c>
      <c r="AE2024" t="s">
        <v>80</v>
      </c>
      <c r="AF2024">
        <v>40</v>
      </c>
      <c r="AG2024" s="4">
        <v>0.25</v>
      </c>
      <c r="AH2024" s="4">
        <v>0.60416666666666663</v>
      </c>
      <c r="AI2024" s="5">
        <v>11.5</v>
      </c>
      <c r="AJ2024">
        <v>17.25</v>
      </c>
      <c r="AL2024" t="s">
        <v>81</v>
      </c>
      <c r="AM2024" t="s">
        <v>82</v>
      </c>
      <c r="AO2024" t="s">
        <v>83</v>
      </c>
      <c r="AP2024" t="s">
        <v>67</v>
      </c>
      <c r="AQ2024" t="s">
        <v>67</v>
      </c>
      <c r="AR2024" t="s">
        <v>82</v>
      </c>
      <c r="AT2024" t="s">
        <v>82</v>
      </c>
      <c r="AW2024" t="s">
        <v>82</v>
      </c>
      <c r="AY2024" t="s">
        <v>22441</v>
      </c>
      <c r="AZ2024" t="s">
        <v>1278</v>
      </c>
      <c r="BA2024" t="s">
        <v>844</v>
      </c>
      <c r="BB2024">
        <v>60083</v>
      </c>
      <c r="BC2024" t="s">
        <v>79</v>
      </c>
      <c r="BH2024" t="s">
        <v>22442</v>
      </c>
      <c r="BJ2024">
        <v>364217790</v>
      </c>
    </row>
    <row r="2025" spans="1:62" x14ac:dyDescent="0.25">
      <c r="A2025" t="s">
        <v>22580</v>
      </c>
      <c r="B2025" s="2">
        <v>43496</v>
      </c>
      <c r="C2025" t="s">
        <v>63</v>
      </c>
      <c r="D2025" s="3">
        <v>43472.378164374997</v>
      </c>
      <c r="E2025" t="s">
        <v>64</v>
      </c>
      <c r="F2025" s="2">
        <v>43556</v>
      </c>
      <c r="G2025" s="2">
        <v>43793</v>
      </c>
      <c r="H2025" t="s">
        <v>22581</v>
      </c>
      <c r="I2025" t="s">
        <v>67</v>
      </c>
      <c r="J2025" t="s">
        <v>22582</v>
      </c>
      <c r="K2025" t="s">
        <v>67</v>
      </c>
      <c r="L2025" t="s">
        <v>7916</v>
      </c>
      <c r="M2025" t="s">
        <v>5997</v>
      </c>
      <c r="N2025">
        <v>58047</v>
      </c>
      <c r="O2025" t="s">
        <v>70</v>
      </c>
      <c r="P2025" t="s">
        <v>67</v>
      </c>
      <c r="Q2025" t="s">
        <v>22583</v>
      </c>
      <c r="S2025" t="s">
        <v>72</v>
      </c>
      <c r="T2025" t="s">
        <v>22584</v>
      </c>
      <c r="U2025" t="s">
        <v>22585</v>
      </c>
      <c r="V2025" t="s">
        <v>22586</v>
      </c>
      <c r="W2025" t="s">
        <v>192</v>
      </c>
      <c r="X2025" t="s">
        <v>22587</v>
      </c>
      <c r="Y2025" t="str">
        <f>"47-3019"</f>
        <v>47-3019</v>
      </c>
      <c r="Z2025" t="s">
        <v>7292</v>
      </c>
      <c r="AA2025">
        <v>237310</v>
      </c>
      <c r="AB2025">
        <v>12</v>
      </c>
      <c r="AC2025">
        <v>12</v>
      </c>
      <c r="AD2025" t="s">
        <v>79</v>
      </c>
      <c r="AE2025" t="s">
        <v>80</v>
      </c>
      <c r="AF2025">
        <v>40</v>
      </c>
      <c r="AG2025" s="4">
        <v>0.25</v>
      </c>
      <c r="AH2025" s="4">
        <v>0.83333333333333337</v>
      </c>
      <c r="AI2025" s="5">
        <v>12.99</v>
      </c>
      <c r="AJ2025">
        <v>19.489999999999998</v>
      </c>
      <c r="AK2025">
        <v>0</v>
      </c>
      <c r="AL2025" t="s">
        <v>81</v>
      </c>
      <c r="AM2025" t="s">
        <v>82</v>
      </c>
      <c r="AO2025" t="s">
        <v>83</v>
      </c>
      <c r="AR2025" t="s">
        <v>82</v>
      </c>
      <c r="AT2025" t="s">
        <v>82</v>
      </c>
      <c r="AW2025" t="s">
        <v>82</v>
      </c>
      <c r="AY2025" t="s">
        <v>7916</v>
      </c>
      <c r="AZ2025" t="s">
        <v>2069</v>
      </c>
      <c r="BA2025" t="s">
        <v>5997</v>
      </c>
      <c r="BB2025">
        <v>58047</v>
      </c>
      <c r="BC2025" t="s">
        <v>79</v>
      </c>
      <c r="BH2025" t="s">
        <v>22588</v>
      </c>
      <c r="BJ2025">
        <v>450418314</v>
      </c>
    </row>
    <row r="2026" spans="1:62" x14ac:dyDescent="0.25">
      <c r="A2026" t="s">
        <v>22727</v>
      </c>
      <c r="B2026" s="2">
        <v>43496</v>
      </c>
      <c r="C2026" t="s">
        <v>63</v>
      </c>
      <c r="D2026" s="3">
        <v>43472.377623437496</v>
      </c>
      <c r="E2026" t="s">
        <v>64</v>
      </c>
      <c r="F2026" s="2">
        <v>43556</v>
      </c>
      <c r="G2026" s="2">
        <v>43820</v>
      </c>
      <c r="H2026" t="s">
        <v>22728</v>
      </c>
      <c r="J2026" t="s">
        <v>22729</v>
      </c>
      <c r="L2026" t="s">
        <v>22730</v>
      </c>
      <c r="M2026" t="s">
        <v>323</v>
      </c>
      <c r="N2026">
        <v>94503</v>
      </c>
      <c r="O2026" t="s">
        <v>70</v>
      </c>
      <c r="Q2026" t="s">
        <v>22731</v>
      </c>
      <c r="S2026" t="s">
        <v>72</v>
      </c>
      <c r="T2026" t="s">
        <v>13303</v>
      </c>
      <c r="U2026" t="s">
        <v>3646</v>
      </c>
      <c r="V2026" t="s">
        <v>1757</v>
      </c>
      <c r="W2026" t="s">
        <v>278</v>
      </c>
      <c r="X2026" t="s">
        <v>106</v>
      </c>
      <c r="Y2026" t="str">
        <f>"37-3011"</f>
        <v>37-3011</v>
      </c>
      <c r="Z2026" t="s">
        <v>94</v>
      </c>
      <c r="AA2026">
        <v>238990</v>
      </c>
      <c r="AB2026">
        <v>30</v>
      </c>
      <c r="AC2026">
        <v>30</v>
      </c>
      <c r="AD2026" t="s">
        <v>79</v>
      </c>
      <c r="AE2026" t="s">
        <v>95</v>
      </c>
      <c r="AF2026">
        <v>40</v>
      </c>
      <c r="AG2026" s="4">
        <v>0.29166666666666669</v>
      </c>
      <c r="AH2026" s="4">
        <v>0.64583333333333337</v>
      </c>
      <c r="AI2026" s="5">
        <v>16.05</v>
      </c>
      <c r="AJ2026">
        <v>24.08</v>
      </c>
      <c r="AL2026" t="s">
        <v>81</v>
      </c>
      <c r="AM2026" t="s">
        <v>82</v>
      </c>
      <c r="AO2026" t="s">
        <v>83</v>
      </c>
      <c r="AP2026" t="s">
        <v>67</v>
      </c>
      <c r="AQ2026" t="s">
        <v>67</v>
      </c>
      <c r="AR2026" t="s">
        <v>82</v>
      </c>
      <c r="AT2026" t="s">
        <v>82</v>
      </c>
      <c r="AW2026" t="s">
        <v>82</v>
      </c>
      <c r="AY2026" t="s">
        <v>22732</v>
      </c>
      <c r="AZ2026" t="s">
        <v>22733</v>
      </c>
      <c r="BA2026" t="s">
        <v>323</v>
      </c>
      <c r="BB2026">
        <v>94503</v>
      </c>
      <c r="BC2026" t="s">
        <v>79</v>
      </c>
      <c r="BH2026" t="s">
        <v>22734</v>
      </c>
      <c r="BJ2026">
        <v>680379342</v>
      </c>
    </row>
    <row r="2027" spans="1:62" x14ac:dyDescent="0.25">
      <c r="A2027" t="s">
        <v>22813</v>
      </c>
      <c r="B2027" s="2">
        <v>43496</v>
      </c>
      <c r="C2027" t="s">
        <v>63</v>
      </c>
      <c r="D2027" s="3">
        <v>43472.378500520834</v>
      </c>
      <c r="E2027" t="s">
        <v>64</v>
      </c>
      <c r="F2027" s="2">
        <v>43556</v>
      </c>
      <c r="G2027" s="2">
        <v>43742</v>
      </c>
      <c r="H2027" t="s">
        <v>22814</v>
      </c>
      <c r="J2027" t="s">
        <v>22815</v>
      </c>
      <c r="L2027" t="s">
        <v>1335</v>
      </c>
      <c r="M2027" t="s">
        <v>105</v>
      </c>
      <c r="N2027">
        <v>77040</v>
      </c>
      <c r="O2027" t="s">
        <v>70</v>
      </c>
      <c r="Q2027" t="s">
        <v>22673</v>
      </c>
      <c r="S2027" t="s">
        <v>72</v>
      </c>
      <c r="T2027" t="s">
        <v>13303</v>
      </c>
      <c r="U2027" t="s">
        <v>3646</v>
      </c>
      <c r="V2027" t="s">
        <v>1757</v>
      </c>
      <c r="W2027" t="s">
        <v>278</v>
      </c>
      <c r="X2027" t="s">
        <v>106</v>
      </c>
      <c r="Y2027" t="str">
        <f>"37-3011"</f>
        <v>37-3011</v>
      </c>
      <c r="Z2027" t="s">
        <v>94</v>
      </c>
      <c r="AA2027">
        <v>561730</v>
      </c>
      <c r="AB2027">
        <v>10</v>
      </c>
      <c r="AC2027">
        <v>10</v>
      </c>
      <c r="AD2027" t="s">
        <v>79</v>
      </c>
      <c r="AE2027" t="s">
        <v>95</v>
      </c>
      <c r="AF2027">
        <v>40</v>
      </c>
      <c r="AG2027" s="4">
        <v>0.25</v>
      </c>
      <c r="AH2027" s="4">
        <v>0.625</v>
      </c>
      <c r="AI2027" s="5">
        <v>13.02</v>
      </c>
      <c r="AJ2027">
        <v>19.53</v>
      </c>
      <c r="AL2027" t="s">
        <v>81</v>
      </c>
      <c r="AM2027" t="s">
        <v>82</v>
      </c>
      <c r="AO2027" t="s">
        <v>83</v>
      </c>
      <c r="AP2027" t="s">
        <v>67</v>
      </c>
      <c r="AQ2027" t="s">
        <v>67</v>
      </c>
      <c r="AR2027" t="s">
        <v>82</v>
      </c>
      <c r="AT2027" t="s">
        <v>82</v>
      </c>
      <c r="AW2027" t="s">
        <v>82</v>
      </c>
      <c r="AY2027" t="s">
        <v>795</v>
      </c>
      <c r="AZ2027" t="s">
        <v>797</v>
      </c>
      <c r="BA2027" t="s">
        <v>105</v>
      </c>
      <c r="BB2027">
        <v>78259</v>
      </c>
      <c r="BC2027" t="s">
        <v>79</v>
      </c>
      <c r="BH2027" t="s">
        <v>22816</v>
      </c>
      <c r="BJ2027">
        <v>760584036</v>
      </c>
    </row>
    <row r="2028" spans="1:62" x14ac:dyDescent="0.25">
      <c r="A2028" t="s">
        <v>22830</v>
      </c>
      <c r="B2028" s="2">
        <v>43496</v>
      </c>
      <c r="C2028" t="s">
        <v>63</v>
      </c>
      <c r="D2028" s="3">
        <v>43472.378190891206</v>
      </c>
      <c r="E2028" t="s">
        <v>64</v>
      </c>
      <c r="F2028" s="2">
        <v>43556</v>
      </c>
      <c r="G2028" s="2">
        <v>43811</v>
      </c>
      <c r="H2028" t="s">
        <v>22831</v>
      </c>
      <c r="J2028" t="s">
        <v>22832</v>
      </c>
      <c r="K2028" t="s">
        <v>22833</v>
      </c>
      <c r="L2028" t="s">
        <v>22834</v>
      </c>
      <c r="M2028" t="s">
        <v>745</v>
      </c>
      <c r="N2028">
        <v>66030</v>
      </c>
      <c r="O2028" t="s">
        <v>70</v>
      </c>
      <c r="Q2028" t="s">
        <v>10423</v>
      </c>
      <c r="S2028" t="s">
        <v>72</v>
      </c>
      <c r="T2028" t="s">
        <v>13303</v>
      </c>
      <c r="U2028" t="s">
        <v>5811</v>
      </c>
      <c r="V2028" t="s">
        <v>1757</v>
      </c>
      <c r="W2028" t="s">
        <v>278</v>
      </c>
      <c r="X2028" t="s">
        <v>106</v>
      </c>
      <c r="Y2028" t="str">
        <f>"37-3011"</f>
        <v>37-3011</v>
      </c>
      <c r="Z2028" t="s">
        <v>94</v>
      </c>
      <c r="AA2028">
        <v>561730</v>
      </c>
      <c r="AB2028">
        <v>11</v>
      </c>
      <c r="AC2028">
        <v>11</v>
      </c>
      <c r="AD2028" t="s">
        <v>79</v>
      </c>
      <c r="AE2028" t="s">
        <v>95</v>
      </c>
      <c r="AF2028">
        <v>40</v>
      </c>
      <c r="AG2028" s="4">
        <v>0.33333333333333331</v>
      </c>
      <c r="AH2028" s="4">
        <v>0.6875</v>
      </c>
      <c r="AI2028" s="5">
        <v>14.73</v>
      </c>
      <c r="AJ2028">
        <v>22.1</v>
      </c>
      <c r="AL2028" t="s">
        <v>81</v>
      </c>
      <c r="AM2028" t="s">
        <v>82</v>
      </c>
      <c r="AO2028" t="s">
        <v>83</v>
      </c>
      <c r="AP2028" t="s">
        <v>67</v>
      </c>
      <c r="AQ2028" t="s">
        <v>67</v>
      </c>
      <c r="AR2028" t="s">
        <v>82</v>
      </c>
      <c r="AT2028" t="s">
        <v>82</v>
      </c>
      <c r="AW2028" t="s">
        <v>82</v>
      </c>
      <c r="AY2028" t="s">
        <v>6235</v>
      </c>
      <c r="AZ2028" t="s">
        <v>3053</v>
      </c>
      <c r="BA2028" t="s">
        <v>745</v>
      </c>
      <c r="BB2028">
        <v>66030</v>
      </c>
      <c r="BC2028" t="s">
        <v>79</v>
      </c>
      <c r="BH2028" t="s">
        <v>10421</v>
      </c>
      <c r="BJ2028">
        <v>208929229</v>
      </c>
    </row>
    <row r="2029" spans="1:62" x14ac:dyDescent="0.25">
      <c r="A2029" t="s">
        <v>22844</v>
      </c>
      <c r="B2029" s="2">
        <v>43496</v>
      </c>
      <c r="C2029" t="s">
        <v>63</v>
      </c>
      <c r="D2029" s="3">
        <v>43472.378021979166</v>
      </c>
      <c r="E2029" t="s">
        <v>64</v>
      </c>
      <c r="F2029" s="2">
        <v>43556</v>
      </c>
      <c r="G2029" s="2">
        <v>43800</v>
      </c>
      <c r="H2029" t="s">
        <v>22845</v>
      </c>
      <c r="J2029" t="s">
        <v>22846</v>
      </c>
      <c r="L2029" t="s">
        <v>1418</v>
      </c>
      <c r="M2029" t="s">
        <v>783</v>
      </c>
      <c r="N2029">
        <v>45005</v>
      </c>
      <c r="O2029" t="s">
        <v>70</v>
      </c>
      <c r="Q2029" t="s">
        <v>22847</v>
      </c>
      <c r="S2029" t="s">
        <v>72</v>
      </c>
      <c r="T2029" t="s">
        <v>13303</v>
      </c>
      <c r="U2029" t="s">
        <v>16469</v>
      </c>
      <c r="V2029" t="s">
        <v>1757</v>
      </c>
      <c r="W2029" t="s">
        <v>278</v>
      </c>
      <c r="X2029" t="s">
        <v>106</v>
      </c>
      <c r="Y2029" t="str">
        <f>"37-3011"</f>
        <v>37-3011</v>
      </c>
      <c r="Z2029" t="s">
        <v>94</v>
      </c>
      <c r="AA2029">
        <v>561730</v>
      </c>
      <c r="AB2029">
        <v>38</v>
      </c>
      <c r="AC2029">
        <v>38</v>
      </c>
      <c r="AD2029" t="s">
        <v>79</v>
      </c>
      <c r="AE2029" t="s">
        <v>80</v>
      </c>
      <c r="AF2029">
        <v>40</v>
      </c>
      <c r="AG2029" s="4">
        <v>0.25</v>
      </c>
      <c r="AH2029" s="4">
        <v>0.60416666666666663</v>
      </c>
      <c r="AI2029" s="5">
        <v>13.91</v>
      </c>
      <c r="AJ2029">
        <v>20.87</v>
      </c>
      <c r="AL2029" t="s">
        <v>81</v>
      </c>
      <c r="AM2029" t="s">
        <v>82</v>
      </c>
      <c r="AO2029" t="s">
        <v>83</v>
      </c>
      <c r="AR2029" t="s">
        <v>82</v>
      </c>
      <c r="AT2029" t="s">
        <v>82</v>
      </c>
      <c r="AW2029" t="s">
        <v>82</v>
      </c>
      <c r="AY2029" t="s">
        <v>1418</v>
      </c>
      <c r="AZ2029" t="s">
        <v>1047</v>
      </c>
      <c r="BA2029" t="s">
        <v>783</v>
      </c>
      <c r="BB2029">
        <v>45005</v>
      </c>
      <c r="BC2029" t="s">
        <v>79</v>
      </c>
      <c r="BH2029" t="s">
        <v>22846</v>
      </c>
      <c r="BJ2029">
        <v>311403354</v>
      </c>
    </row>
    <row r="2030" spans="1:62" x14ac:dyDescent="0.25">
      <c r="A2030" t="s">
        <v>23033</v>
      </c>
      <c r="B2030" s="2">
        <v>43496</v>
      </c>
      <c r="C2030" t="s">
        <v>63</v>
      </c>
      <c r="D2030" s="3">
        <v>43472.378350497682</v>
      </c>
      <c r="E2030" t="s">
        <v>64</v>
      </c>
      <c r="F2030" s="2">
        <v>43556</v>
      </c>
      <c r="G2030" s="2">
        <v>43832</v>
      </c>
      <c r="H2030" t="s">
        <v>22652</v>
      </c>
      <c r="J2030" t="s">
        <v>22653</v>
      </c>
      <c r="L2030" t="s">
        <v>21798</v>
      </c>
      <c r="M2030" t="s">
        <v>1246</v>
      </c>
      <c r="N2030">
        <v>65616</v>
      </c>
      <c r="O2030" t="s">
        <v>70</v>
      </c>
      <c r="Q2030" t="s">
        <v>22654</v>
      </c>
      <c r="S2030" t="s">
        <v>72</v>
      </c>
      <c r="T2030" t="s">
        <v>22655</v>
      </c>
      <c r="U2030" t="s">
        <v>22656</v>
      </c>
      <c r="V2030" t="s">
        <v>22657</v>
      </c>
      <c r="W2030" t="s">
        <v>1246</v>
      </c>
      <c r="X2030" t="s">
        <v>23034</v>
      </c>
      <c r="Y2030" t="str">
        <f>"43-4081"</f>
        <v>43-4081</v>
      </c>
      <c r="Z2030" t="s">
        <v>1983</v>
      </c>
      <c r="AA2030">
        <v>722211</v>
      </c>
      <c r="AB2030">
        <v>4</v>
      </c>
      <c r="AC2030">
        <v>4</v>
      </c>
      <c r="AD2030" t="s">
        <v>79</v>
      </c>
      <c r="AE2030" t="s">
        <v>95</v>
      </c>
      <c r="AF2030">
        <v>40</v>
      </c>
      <c r="AG2030" s="4">
        <v>0.625</v>
      </c>
      <c r="AH2030" s="4">
        <v>0.95833333333333337</v>
      </c>
      <c r="AI2030" s="5">
        <v>10.51</v>
      </c>
      <c r="AJ2030">
        <v>15.77</v>
      </c>
      <c r="AL2030" t="s">
        <v>81</v>
      </c>
      <c r="AM2030" t="s">
        <v>72</v>
      </c>
      <c r="AN2030">
        <v>2</v>
      </c>
      <c r="AO2030" t="s">
        <v>83</v>
      </c>
      <c r="AR2030" t="s">
        <v>82</v>
      </c>
      <c r="AT2030" t="s">
        <v>82</v>
      </c>
      <c r="AW2030" t="s">
        <v>72</v>
      </c>
      <c r="AX2030">
        <v>12</v>
      </c>
      <c r="AY2030" t="s">
        <v>6080</v>
      </c>
      <c r="AZ2030" t="s">
        <v>6081</v>
      </c>
      <c r="BA2030" t="s">
        <v>1246</v>
      </c>
      <c r="BB2030">
        <v>65616</v>
      </c>
      <c r="BC2030" t="s">
        <v>87</v>
      </c>
      <c r="BH2030" t="s">
        <v>22659</v>
      </c>
      <c r="BJ2030">
        <v>431552109</v>
      </c>
    </row>
    <row r="2031" spans="1:62" x14ac:dyDescent="0.25">
      <c r="A2031" t="s">
        <v>23162</v>
      </c>
      <c r="B2031" s="2">
        <v>43496</v>
      </c>
      <c r="C2031" t="s">
        <v>63</v>
      </c>
      <c r="D2031" s="3">
        <v>43472.37790806713</v>
      </c>
      <c r="E2031" t="s">
        <v>282</v>
      </c>
      <c r="F2031" s="2">
        <v>43556</v>
      </c>
      <c r="G2031" s="2">
        <v>43827</v>
      </c>
      <c r="H2031" t="s">
        <v>23163</v>
      </c>
      <c r="I2031" t="s">
        <v>23164</v>
      </c>
      <c r="J2031" t="s">
        <v>23165</v>
      </c>
      <c r="L2031" t="s">
        <v>23166</v>
      </c>
      <c r="M2031" t="s">
        <v>1246</v>
      </c>
      <c r="N2031">
        <v>65739</v>
      </c>
      <c r="O2031" t="s">
        <v>70</v>
      </c>
      <c r="Q2031" t="s">
        <v>23134</v>
      </c>
      <c r="S2031" t="s">
        <v>72</v>
      </c>
      <c r="T2031" t="s">
        <v>910</v>
      </c>
      <c r="U2031" t="s">
        <v>22143</v>
      </c>
      <c r="V2031" t="s">
        <v>6487</v>
      </c>
      <c r="W2031" t="s">
        <v>2356</v>
      </c>
      <c r="X2031" t="s">
        <v>1500</v>
      </c>
      <c r="Y2031" t="str">
        <f>"35-2014"</f>
        <v>35-2014</v>
      </c>
      <c r="Z2031" t="s">
        <v>301</v>
      </c>
      <c r="AA2031">
        <v>721110</v>
      </c>
      <c r="AB2031">
        <v>32</v>
      </c>
      <c r="AC2031">
        <v>31</v>
      </c>
      <c r="AD2031" t="s">
        <v>79</v>
      </c>
      <c r="AE2031" t="s">
        <v>95</v>
      </c>
      <c r="AF2031">
        <v>40</v>
      </c>
      <c r="AG2031" s="4">
        <v>0.20833333333333334</v>
      </c>
      <c r="AH2031" s="4">
        <v>0.58333333333333337</v>
      </c>
      <c r="AI2031" s="6">
        <v>11</v>
      </c>
      <c r="AJ2031">
        <v>16.5</v>
      </c>
      <c r="AL2031" t="s">
        <v>81</v>
      </c>
      <c r="AM2031" t="s">
        <v>82</v>
      </c>
      <c r="AO2031" t="s">
        <v>83</v>
      </c>
      <c r="AP2031" t="s">
        <v>67</v>
      </c>
      <c r="AQ2031" t="s">
        <v>67</v>
      </c>
      <c r="AR2031" t="s">
        <v>82</v>
      </c>
      <c r="AT2031" t="s">
        <v>82</v>
      </c>
      <c r="AW2031" t="s">
        <v>82</v>
      </c>
      <c r="AY2031" t="s">
        <v>23133</v>
      </c>
      <c r="AZ2031" t="s">
        <v>6081</v>
      </c>
      <c r="BA2031" t="s">
        <v>1246</v>
      </c>
      <c r="BB2031">
        <v>65739</v>
      </c>
      <c r="BC2031" t="s">
        <v>87</v>
      </c>
      <c r="BH2031" t="s">
        <v>23132</v>
      </c>
      <c r="BJ2031">
        <v>431647673</v>
      </c>
    </row>
    <row r="2032" spans="1:62" x14ac:dyDescent="0.25">
      <c r="A2032" t="s">
        <v>23186</v>
      </c>
      <c r="B2032" s="2">
        <v>43496</v>
      </c>
      <c r="C2032" t="s">
        <v>63</v>
      </c>
      <c r="D2032" s="3">
        <v>43472.378250844908</v>
      </c>
      <c r="E2032" t="s">
        <v>64</v>
      </c>
      <c r="F2032" s="2">
        <v>43556</v>
      </c>
      <c r="G2032" s="2">
        <v>43800</v>
      </c>
      <c r="H2032" t="s">
        <v>23187</v>
      </c>
      <c r="J2032" t="s">
        <v>23188</v>
      </c>
      <c r="L2032" t="s">
        <v>10874</v>
      </c>
      <c r="M2032" t="s">
        <v>278</v>
      </c>
      <c r="N2032">
        <v>23005</v>
      </c>
      <c r="O2032" t="s">
        <v>70</v>
      </c>
      <c r="Q2032" t="s">
        <v>23189</v>
      </c>
      <c r="S2032" t="s">
        <v>72</v>
      </c>
      <c r="T2032" t="s">
        <v>13303</v>
      </c>
      <c r="U2032" t="s">
        <v>3891</v>
      </c>
      <c r="V2032" t="s">
        <v>1757</v>
      </c>
      <c r="W2032" t="s">
        <v>278</v>
      </c>
      <c r="X2032" t="s">
        <v>106</v>
      </c>
      <c r="Y2032" t="str">
        <f>"37-3011"</f>
        <v>37-3011</v>
      </c>
      <c r="Z2032" t="s">
        <v>94</v>
      </c>
      <c r="AA2032">
        <v>561730</v>
      </c>
      <c r="AB2032">
        <v>20</v>
      </c>
      <c r="AC2032">
        <v>20</v>
      </c>
      <c r="AD2032" t="s">
        <v>79</v>
      </c>
      <c r="AE2032" t="s">
        <v>95</v>
      </c>
      <c r="AF2032">
        <v>40</v>
      </c>
      <c r="AG2032" s="4">
        <v>0.29166666666666669</v>
      </c>
      <c r="AH2032" s="4">
        <v>0.64583333333333337</v>
      </c>
      <c r="AI2032" s="5">
        <v>14.32</v>
      </c>
      <c r="AJ2032">
        <v>21.48</v>
      </c>
      <c r="AL2032" t="s">
        <v>81</v>
      </c>
      <c r="AM2032" t="s">
        <v>82</v>
      </c>
      <c r="AO2032" t="s">
        <v>83</v>
      </c>
      <c r="AP2032" t="s">
        <v>67</v>
      </c>
      <c r="AQ2032" t="s">
        <v>67</v>
      </c>
      <c r="AR2032" t="s">
        <v>82</v>
      </c>
      <c r="AT2032" t="s">
        <v>82</v>
      </c>
      <c r="AW2032" t="s">
        <v>72</v>
      </c>
      <c r="AX2032">
        <v>3</v>
      </c>
      <c r="AY2032" t="s">
        <v>8048</v>
      </c>
      <c r="AZ2032" t="s">
        <v>8050</v>
      </c>
      <c r="BA2032" t="s">
        <v>278</v>
      </c>
      <c r="BB2032">
        <v>23005</v>
      </c>
      <c r="BC2032" t="s">
        <v>79</v>
      </c>
      <c r="BH2032" t="s">
        <v>23190</v>
      </c>
      <c r="BJ2032">
        <v>813616159</v>
      </c>
    </row>
    <row r="2033" spans="1:62" x14ac:dyDescent="0.25">
      <c r="A2033" t="s">
        <v>23295</v>
      </c>
      <c r="B2033" s="2">
        <v>43496</v>
      </c>
      <c r="C2033" t="s">
        <v>63</v>
      </c>
      <c r="D2033" s="3">
        <v>43472.378015023147</v>
      </c>
      <c r="E2033" t="s">
        <v>64</v>
      </c>
      <c r="F2033" s="2">
        <v>43556</v>
      </c>
      <c r="G2033" s="2">
        <v>43814</v>
      </c>
      <c r="H2033" t="s">
        <v>23296</v>
      </c>
      <c r="I2033" t="s">
        <v>23297</v>
      </c>
      <c r="J2033" t="s">
        <v>23298</v>
      </c>
      <c r="L2033" t="s">
        <v>23299</v>
      </c>
      <c r="M2033" t="s">
        <v>1966</v>
      </c>
      <c r="N2033">
        <v>19971</v>
      </c>
      <c r="O2033" t="s">
        <v>70</v>
      </c>
      <c r="Q2033" t="s">
        <v>23300</v>
      </c>
      <c r="S2033" t="s">
        <v>72</v>
      </c>
      <c r="T2033" t="s">
        <v>21237</v>
      </c>
      <c r="U2033" t="s">
        <v>21238</v>
      </c>
      <c r="V2033" t="s">
        <v>21239</v>
      </c>
      <c r="W2033" t="s">
        <v>136</v>
      </c>
      <c r="X2033" t="s">
        <v>19860</v>
      </c>
      <c r="Y2033" t="str">
        <f>"41-2011"</f>
        <v>41-2011</v>
      </c>
      <c r="Z2033" t="s">
        <v>4835</v>
      </c>
      <c r="AA2033">
        <v>31135</v>
      </c>
      <c r="AB2033">
        <v>10</v>
      </c>
      <c r="AC2033">
        <v>10</v>
      </c>
      <c r="AD2033" t="s">
        <v>79</v>
      </c>
      <c r="AE2033" t="s">
        <v>95</v>
      </c>
      <c r="AF2033">
        <v>35</v>
      </c>
      <c r="AG2033" s="4">
        <v>0.375</v>
      </c>
      <c r="AH2033" s="4">
        <v>0.66666666666666663</v>
      </c>
      <c r="AI2033" s="5">
        <v>10.72</v>
      </c>
      <c r="AL2033" t="s">
        <v>81</v>
      </c>
      <c r="AM2033" t="s">
        <v>82</v>
      </c>
      <c r="AO2033" t="s">
        <v>83</v>
      </c>
      <c r="AP2033" t="s">
        <v>67</v>
      </c>
      <c r="AQ2033" t="s">
        <v>67</v>
      </c>
      <c r="AR2033" t="s">
        <v>82</v>
      </c>
      <c r="AT2033" t="s">
        <v>82</v>
      </c>
      <c r="AW2033" t="s">
        <v>82</v>
      </c>
      <c r="AY2033" t="s">
        <v>23299</v>
      </c>
      <c r="AZ2033" t="s">
        <v>2086</v>
      </c>
      <c r="BA2033" t="s">
        <v>1966</v>
      </c>
      <c r="BB2033">
        <v>19971</v>
      </c>
      <c r="BC2033" t="s">
        <v>79</v>
      </c>
      <c r="BH2033" t="s">
        <v>23298</v>
      </c>
      <c r="BJ2033">
        <v>510372448</v>
      </c>
    </row>
    <row r="2034" spans="1:62" x14ac:dyDescent="0.25">
      <c r="A2034" t="s">
        <v>23634</v>
      </c>
      <c r="B2034" s="2">
        <v>43496</v>
      </c>
      <c r="C2034" t="s">
        <v>63</v>
      </c>
      <c r="D2034" s="3">
        <v>43472.377531099541</v>
      </c>
      <c r="E2034" t="s">
        <v>64</v>
      </c>
      <c r="F2034" s="2">
        <v>43556</v>
      </c>
      <c r="G2034" s="2">
        <v>43812</v>
      </c>
      <c r="H2034" t="s">
        <v>23635</v>
      </c>
      <c r="J2034" t="s">
        <v>23636</v>
      </c>
      <c r="L2034" t="s">
        <v>23637</v>
      </c>
      <c r="M2034" t="s">
        <v>278</v>
      </c>
      <c r="N2034">
        <v>20136</v>
      </c>
      <c r="O2034" t="s">
        <v>70</v>
      </c>
      <c r="Q2034" t="s">
        <v>23638</v>
      </c>
      <c r="S2034" t="s">
        <v>72</v>
      </c>
      <c r="T2034" t="s">
        <v>13303</v>
      </c>
      <c r="U2034" t="s">
        <v>3646</v>
      </c>
      <c r="V2034" t="s">
        <v>1757</v>
      </c>
      <c r="W2034" t="s">
        <v>278</v>
      </c>
      <c r="X2034" t="s">
        <v>1673</v>
      </c>
      <c r="Y2034" t="str">
        <f>"37-3011"</f>
        <v>37-3011</v>
      </c>
      <c r="Z2034" t="s">
        <v>94</v>
      </c>
      <c r="AA2034">
        <v>561730</v>
      </c>
      <c r="AB2034">
        <v>100</v>
      </c>
      <c r="AC2034">
        <v>100</v>
      </c>
      <c r="AD2034" t="s">
        <v>79</v>
      </c>
      <c r="AE2034" t="s">
        <v>95</v>
      </c>
      <c r="AF2034">
        <v>40</v>
      </c>
      <c r="AG2034" s="4">
        <v>0.29166666666666669</v>
      </c>
      <c r="AH2034" s="4">
        <v>0.66666666666666663</v>
      </c>
      <c r="AI2034" s="5">
        <v>15.39</v>
      </c>
      <c r="AJ2034">
        <v>23.09</v>
      </c>
      <c r="AL2034" t="s">
        <v>81</v>
      </c>
      <c r="AM2034" t="s">
        <v>82</v>
      </c>
      <c r="AO2034" t="s">
        <v>83</v>
      </c>
      <c r="AR2034" t="s">
        <v>82</v>
      </c>
      <c r="AT2034" t="s">
        <v>82</v>
      </c>
      <c r="AW2034" t="s">
        <v>82</v>
      </c>
      <c r="AY2034" t="s">
        <v>773</v>
      </c>
      <c r="AZ2034" t="s">
        <v>3812</v>
      </c>
      <c r="BA2034" t="s">
        <v>278</v>
      </c>
      <c r="BB2034">
        <v>20166</v>
      </c>
      <c r="BC2034" t="s">
        <v>79</v>
      </c>
      <c r="BH2034" t="s">
        <v>23639</v>
      </c>
      <c r="BJ2034">
        <v>541879421</v>
      </c>
    </row>
    <row r="2035" spans="1:62" x14ac:dyDescent="0.25">
      <c r="A2035" t="s">
        <v>23755</v>
      </c>
      <c r="B2035" s="2">
        <v>43496</v>
      </c>
      <c r="C2035" t="s">
        <v>63</v>
      </c>
      <c r="D2035" s="3">
        <v>43472.378018055555</v>
      </c>
      <c r="E2035" t="s">
        <v>64</v>
      </c>
      <c r="F2035" s="2">
        <v>43556</v>
      </c>
      <c r="G2035" s="2">
        <v>43717</v>
      </c>
      <c r="H2035" t="s">
        <v>23756</v>
      </c>
      <c r="J2035" t="s">
        <v>23757</v>
      </c>
      <c r="L2035" t="s">
        <v>3153</v>
      </c>
      <c r="M2035" t="s">
        <v>2367</v>
      </c>
      <c r="N2035">
        <v>29577</v>
      </c>
      <c r="O2035" t="s">
        <v>70</v>
      </c>
      <c r="Q2035" t="s">
        <v>23701</v>
      </c>
      <c r="S2035" t="s">
        <v>72</v>
      </c>
      <c r="T2035" t="s">
        <v>102</v>
      </c>
      <c r="U2035" t="s">
        <v>1425</v>
      </c>
      <c r="V2035" t="s">
        <v>2470</v>
      </c>
      <c r="W2035" t="s">
        <v>105</v>
      </c>
      <c r="X2035" t="s">
        <v>7063</v>
      </c>
      <c r="Y2035" t="str">
        <f>"35-3022"</f>
        <v>35-3022</v>
      </c>
      <c r="Z2035" t="s">
        <v>280</v>
      </c>
      <c r="AA2035">
        <v>721110</v>
      </c>
      <c r="AB2035">
        <v>10</v>
      </c>
      <c r="AC2035">
        <v>10</v>
      </c>
      <c r="AD2035" t="s">
        <v>79</v>
      </c>
      <c r="AE2035" t="s">
        <v>95</v>
      </c>
      <c r="AF2035">
        <v>35</v>
      </c>
      <c r="AG2035" s="4">
        <v>0.25</v>
      </c>
      <c r="AH2035" s="4">
        <v>0.58333333333333337</v>
      </c>
      <c r="AI2035" s="6">
        <v>10</v>
      </c>
      <c r="AJ2035">
        <v>15</v>
      </c>
      <c r="AK2035">
        <v>15</v>
      </c>
      <c r="AL2035" t="s">
        <v>81</v>
      </c>
      <c r="AM2035" t="s">
        <v>82</v>
      </c>
      <c r="AO2035" t="s">
        <v>83</v>
      </c>
      <c r="AR2035" t="s">
        <v>82</v>
      </c>
      <c r="AT2035" t="s">
        <v>82</v>
      </c>
      <c r="AW2035" t="s">
        <v>82</v>
      </c>
      <c r="AY2035" t="s">
        <v>3153</v>
      </c>
      <c r="AZ2035" t="s">
        <v>3155</v>
      </c>
      <c r="BA2035" t="s">
        <v>2367</v>
      </c>
      <c r="BB2035">
        <v>29577</v>
      </c>
      <c r="BC2035" t="s">
        <v>79</v>
      </c>
      <c r="BH2035" t="s">
        <v>23758</v>
      </c>
      <c r="BJ2035">
        <v>461299358</v>
      </c>
    </row>
    <row r="2036" spans="1:62" x14ac:dyDescent="0.25">
      <c r="A2036" t="s">
        <v>23836</v>
      </c>
      <c r="B2036" s="2">
        <v>43496</v>
      </c>
      <c r="C2036" t="s">
        <v>63</v>
      </c>
      <c r="D2036" s="3">
        <v>43472.378255960648</v>
      </c>
      <c r="E2036" t="s">
        <v>64</v>
      </c>
      <c r="F2036" s="2">
        <v>43556</v>
      </c>
      <c r="G2036" s="2">
        <v>43832</v>
      </c>
      <c r="H2036" t="s">
        <v>23837</v>
      </c>
      <c r="I2036" t="s">
        <v>67</v>
      </c>
      <c r="J2036" t="s">
        <v>23838</v>
      </c>
      <c r="K2036" t="s">
        <v>67</v>
      </c>
      <c r="L2036" t="s">
        <v>23839</v>
      </c>
      <c r="M2036" t="s">
        <v>232</v>
      </c>
      <c r="N2036">
        <v>11545</v>
      </c>
      <c r="O2036" t="s">
        <v>70</v>
      </c>
      <c r="P2036" t="s">
        <v>67</v>
      </c>
      <c r="Q2036" t="s">
        <v>23840</v>
      </c>
      <c r="S2036" t="s">
        <v>72</v>
      </c>
      <c r="T2036" t="s">
        <v>3529</v>
      </c>
      <c r="U2036" t="s">
        <v>3530</v>
      </c>
      <c r="V2036" t="s">
        <v>3531</v>
      </c>
      <c r="W2036" t="s">
        <v>232</v>
      </c>
      <c r="X2036" t="s">
        <v>23841</v>
      </c>
      <c r="Y2036" t="str">
        <f>"35-3031"</f>
        <v>35-3031</v>
      </c>
      <c r="Z2036" t="s">
        <v>410</v>
      </c>
      <c r="AA2036">
        <v>713910</v>
      </c>
      <c r="AB2036">
        <v>8</v>
      </c>
      <c r="AC2036">
        <v>8</v>
      </c>
      <c r="AD2036" t="s">
        <v>79</v>
      </c>
      <c r="AE2036" t="s">
        <v>80</v>
      </c>
      <c r="AF2036">
        <v>40</v>
      </c>
      <c r="AG2036" s="4">
        <v>0.25</v>
      </c>
      <c r="AH2036" s="4">
        <v>0</v>
      </c>
      <c r="AI2036" s="5">
        <v>14.2</v>
      </c>
      <c r="AJ2036">
        <v>21.3</v>
      </c>
      <c r="AK2036">
        <v>21.3</v>
      </c>
      <c r="AL2036" t="s">
        <v>81</v>
      </c>
      <c r="AM2036" t="s">
        <v>82</v>
      </c>
      <c r="AO2036" t="s">
        <v>83</v>
      </c>
      <c r="AP2036" t="s">
        <v>67</v>
      </c>
      <c r="AQ2036" t="s">
        <v>662</v>
      </c>
      <c r="AR2036" t="s">
        <v>82</v>
      </c>
      <c r="AT2036" t="s">
        <v>82</v>
      </c>
      <c r="AW2036" t="s">
        <v>72</v>
      </c>
      <c r="AX2036">
        <v>1</v>
      </c>
      <c r="AY2036" t="s">
        <v>23839</v>
      </c>
      <c r="AZ2036" t="s">
        <v>6554</v>
      </c>
      <c r="BA2036" t="s">
        <v>232</v>
      </c>
      <c r="BB2036">
        <v>11545</v>
      </c>
      <c r="BC2036" t="s">
        <v>87</v>
      </c>
      <c r="BH2036" t="s">
        <v>23838</v>
      </c>
      <c r="BI2036" t="s">
        <v>67</v>
      </c>
      <c r="BJ2036">
        <v>110585380</v>
      </c>
    </row>
    <row r="2037" spans="1:62" x14ac:dyDescent="0.25">
      <c r="A2037" t="s">
        <v>24132</v>
      </c>
      <c r="B2037" s="2">
        <v>43496</v>
      </c>
      <c r="C2037" t="s">
        <v>63</v>
      </c>
      <c r="D2037" s="3">
        <v>43472.377805625001</v>
      </c>
      <c r="E2037" t="s">
        <v>64</v>
      </c>
      <c r="F2037" s="2">
        <v>43556</v>
      </c>
      <c r="G2037" s="2">
        <v>43738</v>
      </c>
      <c r="H2037" t="s">
        <v>24133</v>
      </c>
      <c r="J2037" t="s">
        <v>24134</v>
      </c>
      <c r="L2037" t="s">
        <v>3694</v>
      </c>
      <c r="M2037" t="s">
        <v>2367</v>
      </c>
      <c r="N2037">
        <v>29577</v>
      </c>
      <c r="O2037" t="s">
        <v>70</v>
      </c>
      <c r="Q2037" t="s">
        <v>24135</v>
      </c>
      <c r="S2037" t="s">
        <v>72</v>
      </c>
      <c r="T2037" t="s">
        <v>102</v>
      </c>
      <c r="U2037" t="s">
        <v>2630</v>
      </c>
      <c r="V2037" t="s">
        <v>2470</v>
      </c>
      <c r="W2037" t="s">
        <v>105</v>
      </c>
      <c r="X2037" t="s">
        <v>1427</v>
      </c>
      <c r="Y2037" t="str">
        <f>"37-2012"</f>
        <v>37-2012</v>
      </c>
      <c r="Z2037" t="s">
        <v>373</v>
      </c>
      <c r="AA2037">
        <v>721110</v>
      </c>
      <c r="AB2037">
        <v>35</v>
      </c>
      <c r="AC2037">
        <v>35</v>
      </c>
      <c r="AD2037" t="s">
        <v>79</v>
      </c>
      <c r="AE2037" t="s">
        <v>95</v>
      </c>
      <c r="AF2037">
        <v>35</v>
      </c>
      <c r="AG2037" s="4">
        <v>0.33333333333333331</v>
      </c>
      <c r="AH2037" s="4">
        <v>0.66666666666666663</v>
      </c>
      <c r="AI2037" s="5">
        <v>9.4499999999999993</v>
      </c>
      <c r="AJ2037">
        <v>14.18</v>
      </c>
      <c r="AK2037">
        <v>14.18</v>
      </c>
      <c r="AL2037" t="s">
        <v>81</v>
      </c>
      <c r="AM2037" t="s">
        <v>82</v>
      </c>
      <c r="AO2037" t="s">
        <v>83</v>
      </c>
      <c r="AR2037" t="s">
        <v>82</v>
      </c>
      <c r="AT2037" t="s">
        <v>82</v>
      </c>
      <c r="AW2037" t="s">
        <v>72</v>
      </c>
      <c r="AX2037">
        <v>1</v>
      </c>
      <c r="AY2037" t="s">
        <v>3153</v>
      </c>
      <c r="AZ2037" t="s">
        <v>3155</v>
      </c>
      <c r="BA2037" t="s">
        <v>2367</v>
      </c>
      <c r="BB2037">
        <v>29577</v>
      </c>
      <c r="BC2037" t="s">
        <v>87</v>
      </c>
      <c r="BH2037" t="s">
        <v>24136</v>
      </c>
      <c r="BJ2037">
        <v>571067242</v>
      </c>
    </row>
    <row r="2038" spans="1:62" x14ac:dyDescent="0.25">
      <c r="A2038" t="s">
        <v>24280</v>
      </c>
      <c r="B2038" s="2">
        <v>43496</v>
      </c>
      <c r="C2038" t="s">
        <v>63</v>
      </c>
      <c r="D2038" s="3">
        <v>43472.377671863425</v>
      </c>
      <c r="E2038" t="s">
        <v>64</v>
      </c>
      <c r="F2038" s="2">
        <v>43556</v>
      </c>
      <c r="G2038" s="2">
        <v>43770</v>
      </c>
      <c r="H2038" t="s">
        <v>24281</v>
      </c>
      <c r="J2038" t="s">
        <v>24282</v>
      </c>
      <c r="K2038" t="s">
        <v>5431</v>
      </c>
      <c r="L2038" t="s">
        <v>24283</v>
      </c>
      <c r="M2038" t="s">
        <v>2367</v>
      </c>
      <c r="N2038">
        <v>29582</v>
      </c>
      <c r="O2038" t="s">
        <v>70</v>
      </c>
      <c r="Q2038" t="s">
        <v>24284</v>
      </c>
      <c r="S2038" t="s">
        <v>72</v>
      </c>
      <c r="T2038" t="s">
        <v>102</v>
      </c>
      <c r="U2038" t="s">
        <v>2630</v>
      </c>
      <c r="V2038" t="s">
        <v>2470</v>
      </c>
      <c r="W2038" t="s">
        <v>105</v>
      </c>
      <c r="X2038" t="s">
        <v>1427</v>
      </c>
      <c r="Y2038" t="str">
        <f>"37-2012"</f>
        <v>37-2012</v>
      </c>
      <c r="Z2038" t="s">
        <v>373</v>
      </c>
      <c r="AA2038">
        <v>721110</v>
      </c>
      <c r="AB2038">
        <v>50</v>
      </c>
      <c r="AC2038">
        <v>50</v>
      </c>
      <c r="AD2038" t="s">
        <v>79</v>
      </c>
      <c r="AE2038" t="s">
        <v>95</v>
      </c>
      <c r="AF2038">
        <v>35</v>
      </c>
      <c r="AG2038" s="4">
        <v>0.29166666666666669</v>
      </c>
      <c r="AH2038" s="4">
        <v>0.625</v>
      </c>
      <c r="AI2038" s="5">
        <v>9.5</v>
      </c>
      <c r="AJ2038">
        <v>14.25</v>
      </c>
      <c r="AK2038">
        <v>14.25</v>
      </c>
      <c r="AL2038" t="s">
        <v>81</v>
      </c>
      <c r="AM2038" t="s">
        <v>82</v>
      </c>
      <c r="AO2038" t="s">
        <v>83</v>
      </c>
      <c r="AR2038" t="s">
        <v>82</v>
      </c>
      <c r="AT2038" t="s">
        <v>82</v>
      </c>
      <c r="AW2038" t="s">
        <v>72</v>
      </c>
      <c r="AX2038">
        <v>1</v>
      </c>
      <c r="AY2038" t="s">
        <v>16878</v>
      </c>
      <c r="AZ2038" t="s">
        <v>3155</v>
      </c>
      <c r="BA2038" t="s">
        <v>2367</v>
      </c>
      <c r="BB2038">
        <v>29582</v>
      </c>
      <c r="BC2038" t="s">
        <v>87</v>
      </c>
      <c r="BH2038" t="s">
        <v>24285</v>
      </c>
      <c r="BI2038" t="s">
        <v>5431</v>
      </c>
      <c r="BJ2038">
        <v>208586569</v>
      </c>
    </row>
    <row r="2039" spans="1:62" x14ac:dyDescent="0.25">
      <c r="A2039" t="s">
        <v>24320</v>
      </c>
      <c r="B2039" s="2">
        <v>43496</v>
      </c>
      <c r="C2039" t="s">
        <v>63</v>
      </c>
      <c r="D2039" s="3">
        <v>43472.377389351852</v>
      </c>
      <c r="E2039" t="s">
        <v>64</v>
      </c>
      <c r="F2039" s="2">
        <v>43556</v>
      </c>
      <c r="G2039" s="2">
        <v>43799</v>
      </c>
      <c r="H2039" t="s">
        <v>24321</v>
      </c>
      <c r="J2039" t="s">
        <v>24322</v>
      </c>
      <c r="L2039" t="s">
        <v>3906</v>
      </c>
      <c r="M2039" t="s">
        <v>783</v>
      </c>
      <c r="N2039">
        <v>43064</v>
      </c>
      <c r="O2039" t="s">
        <v>70</v>
      </c>
      <c r="Q2039" t="s">
        <v>24323</v>
      </c>
      <c r="S2039" t="s">
        <v>72</v>
      </c>
      <c r="T2039" t="s">
        <v>13303</v>
      </c>
      <c r="U2039" t="s">
        <v>5811</v>
      </c>
      <c r="V2039" t="s">
        <v>1757</v>
      </c>
      <c r="W2039" t="s">
        <v>278</v>
      </c>
      <c r="X2039" t="s">
        <v>106</v>
      </c>
      <c r="Y2039" t="str">
        <f>"37-3011"</f>
        <v>37-3011</v>
      </c>
      <c r="Z2039" t="s">
        <v>94</v>
      </c>
      <c r="AA2039">
        <v>561730</v>
      </c>
      <c r="AB2039">
        <v>10</v>
      </c>
      <c r="AC2039">
        <v>10</v>
      </c>
      <c r="AD2039" t="s">
        <v>79</v>
      </c>
      <c r="AE2039" t="s">
        <v>80</v>
      </c>
      <c r="AF2039">
        <v>40</v>
      </c>
      <c r="AG2039" s="4">
        <v>0.29166666666666669</v>
      </c>
      <c r="AH2039" s="4">
        <v>0.64583333333333337</v>
      </c>
      <c r="AI2039" s="5">
        <v>13.83</v>
      </c>
      <c r="AJ2039">
        <v>20.75</v>
      </c>
      <c r="AL2039" t="s">
        <v>81</v>
      </c>
      <c r="AM2039" t="s">
        <v>82</v>
      </c>
      <c r="AO2039" t="s">
        <v>83</v>
      </c>
      <c r="AR2039" t="s">
        <v>82</v>
      </c>
      <c r="AT2039" t="s">
        <v>82</v>
      </c>
      <c r="AW2039" t="s">
        <v>82</v>
      </c>
      <c r="AY2039" t="s">
        <v>3906</v>
      </c>
      <c r="AZ2039" t="s">
        <v>7309</v>
      </c>
      <c r="BA2039" t="s">
        <v>783</v>
      </c>
      <c r="BB2039">
        <v>43064</v>
      </c>
      <c r="BC2039" t="s">
        <v>79</v>
      </c>
      <c r="BH2039" t="s">
        <v>24322</v>
      </c>
      <c r="BJ2039">
        <v>311585133</v>
      </c>
    </row>
    <row r="2040" spans="1:62" x14ac:dyDescent="0.25">
      <c r="A2040" t="s">
        <v>24403</v>
      </c>
      <c r="B2040" s="2">
        <v>43496</v>
      </c>
      <c r="C2040" t="s">
        <v>63</v>
      </c>
      <c r="D2040" s="3">
        <v>43472.377794490742</v>
      </c>
      <c r="E2040" t="s">
        <v>64</v>
      </c>
      <c r="F2040" s="2">
        <v>43556</v>
      </c>
      <c r="G2040" s="2">
        <v>43835</v>
      </c>
      <c r="H2040" t="s">
        <v>24404</v>
      </c>
      <c r="I2040" t="s">
        <v>24405</v>
      </c>
      <c r="J2040" t="s">
        <v>24406</v>
      </c>
      <c r="L2040" t="s">
        <v>3856</v>
      </c>
      <c r="M2040" t="s">
        <v>3857</v>
      </c>
      <c r="N2040">
        <v>59758</v>
      </c>
      <c r="O2040" t="s">
        <v>70</v>
      </c>
      <c r="Q2040" t="s">
        <v>24407</v>
      </c>
      <c r="S2040" t="s">
        <v>72</v>
      </c>
      <c r="T2040" t="s">
        <v>102</v>
      </c>
      <c r="U2040" t="s">
        <v>2630</v>
      </c>
      <c r="V2040" t="s">
        <v>2470</v>
      </c>
      <c r="W2040" t="s">
        <v>105</v>
      </c>
      <c r="X2040" t="s">
        <v>1427</v>
      </c>
      <c r="Y2040" t="str">
        <f>"37-2012"</f>
        <v>37-2012</v>
      </c>
      <c r="Z2040" t="s">
        <v>373</v>
      </c>
      <c r="AA2040">
        <v>72111</v>
      </c>
      <c r="AB2040">
        <v>8</v>
      </c>
      <c r="AC2040">
        <v>8</v>
      </c>
      <c r="AD2040" t="s">
        <v>79</v>
      </c>
      <c r="AE2040" t="s">
        <v>95</v>
      </c>
      <c r="AF2040">
        <v>35</v>
      </c>
      <c r="AG2040" s="4">
        <v>0.33333333333333331</v>
      </c>
      <c r="AH2040" s="4">
        <v>0.66666666666666663</v>
      </c>
      <c r="AI2040" s="5">
        <v>11.75</v>
      </c>
      <c r="AJ2040">
        <v>17.63</v>
      </c>
      <c r="AK2040">
        <v>17.63</v>
      </c>
      <c r="AL2040" t="s">
        <v>81</v>
      </c>
      <c r="AM2040" t="s">
        <v>82</v>
      </c>
      <c r="AO2040" t="s">
        <v>83</v>
      </c>
      <c r="AR2040" t="s">
        <v>82</v>
      </c>
      <c r="AT2040" t="s">
        <v>82</v>
      </c>
      <c r="AW2040" t="s">
        <v>72</v>
      </c>
      <c r="AX2040">
        <v>2</v>
      </c>
      <c r="AY2040" t="s">
        <v>3859</v>
      </c>
      <c r="AZ2040" t="s">
        <v>14944</v>
      </c>
      <c r="BA2040" t="s">
        <v>3857</v>
      </c>
      <c r="BB2040">
        <v>59758</v>
      </c>
      <c r="BC2040" t="s">
        <v>87</v>
      </c>
      <c r="BH2040" t="s">
        <v>24408</v>
      </c>
      <c r="BJ2040">
        <v>200292443</v>
      </c>
    </row>
    <row r="2041" spans="1:62" x14ac:dyDescent="0.25">
      <c r="A2041" t="s">
        <v>24424</v>
      </c>
      <c r="B2041" s="2">
        <v>43496</v>
      </c>
      <c r="C2041" t="s">
        <v>63</v>
      </c>
      <c r="D2041" s="3">
        <v>43472.377739930555</v>
      </c>
      <c r="E2041" t="s">
        <v>64</v>
      </c>
      <c r="F2041" s="2">
        <v>43556</v>
      </c>
      <c r="G2041" s="2">
        <v>43770</v>
      </c>
      <c r="H2041" t="s">
        <v>24009</v>
      </c>
      <c r="I2041" t="s">
        <v>24010</v>
      </c>
      <c r="J2041" t="s">
        <v>24011</v>
      </c>
      <c r="K2041" t="s">
        <v>24012</v>
      </c>
      <c r="L2041" t="s">
        <v>24013</v>
      </c>
      <c r="M2041" t="s">
        <v>192</v>
      </c>
      <c r="N2041">
        <v>56201</v>
      </c>
      <c r="O2041" t="s">
        <v>70</v>
      </c>
      <c r="Q2041" t="s">
        <v>24014</v>
      </c>
      <c r="S2041" t="s">
        <v>72</v>
      </c>
      <c r="T2041" t="s">
        <v>102</v>
      </c>
      <c r="U2041" t="s">
        <v>2630</v>
      </c>
      <c r="V2041" t="s">
        <v>2470</v>
      </c>
      <c r="W2041" t="s">
        <v>105</v>
      </c>
      <c r="X2041" t="s">
        <v>1427</v>
      </c>
      <c r="Y2041" t="str">
        <f>"37-2012"</f>
        <v>37-2012</v>
      </c>
      <c r="Z2041" t="s">
        <v>373</v>
      </c>
      <c r="AA2041">
        <v>721110</v>
      </c>
      <c r="AB2041">
        <v>48</v>
      </c>
      <c r="AC2041">
        <v>48</v>
      </c>
      <c r="AD2041" t="s">
        <v>79</v>
      </c>
      <c r="AE2041" t="s">
        <v>95</v>
      </c>
      <c r="AF2041">
        <v>35</v>
      </c>
      <c r="AG2041" s="4">
        <v>0.33333333333333331</v>
      </c>
      <c r="AH2041" s="4">
        <v>0.70833333333333337</v>
      </c>
      <c r="AI2041" s="5">
        <v>13.41</v>
      </c>
      <c r="AJ2041">
        <v>20.12</v>
      </c>
      <c r="AK2041">
        <v>20.12</v>
      </c>
      <c r="AL2041" t="s">
        <v>81</v>
      </c>
      <c r="AM2041" t="s">
        <v>82</v>
      </c>
      <c r="AO2041" t="s">
        <v>83</v>
      </c>
      <c r="AR2041" t="s">
        <v>82</v>
      </c>
      <c r="AT2041" t="s">
        <v>82</v>
      </c>
      <c r="AW2041" t="s">
        <v>72</v>
      </c>
      <c r="AX2041">
        <v>3</v>
      </c>
      <c r="AY2041" t="s">
        <v>24425</v>
      </c>
      <c r="AZ2041" t="s">
        <v>1032</v>
      </c>
      <c r="BA2041" t="s">
        <v>192</v>
      </c>
      <c r="BB2041">
        <v>55416</v>
      </c>
      <c r="BC2041" t="s">
        <v>79</v>
      </c>
      <c r="BH2041" t="s">
        <v>24426</v>
      </c>
      <c r="BJ2041">
        <v>410991920</v>
      </c>
    </row>
    <row r="2042" spans="1:62" x14ac:dyDescent="0.25">
      <c r="A2042" t="s">
        <v>24528</v>
      </c>
      <c r="B2042" s="2">
        <v>43496</v>
      </c>
      <c r="C2042" t="s">
        <v>63</v>
      </c>
      <c r="D2042" s="3">
        <v>43472.37769947917</v>
      </c>
      <c r="E2042" t="s">
        <v>64</v>
      </c>
      <c r="F2042" s="2">
        <v>43556</v>
      </c>
      <c r="G2042" s="2">
        <v>43799</v>
      </c>
      <c r="H2042" t="s">
        <v>24477</v>
      </c>
      <c r="I2042" t="s">
        <v>24478</v>
      </c>
      <c r="J2042" t="s">
        <v>24479</v>
      </c>
      <c r="L2042" t="s">
        <v>8797</v>
      </c>
      <c r="M2042" t="s">
        <v>2367</v>
      </c>
      <c r="N2042">
        <v>29455</v>
      </c>
      <c r="O2042" t="s">
        <v>70</v>
      </c>
      <c r="Q2042" t="s">
        <v>24480</v>
      </c>
      <c r="S2042" t="s">
        <v>72</v>
      </c>
      <c r="T2042" t="s">
        <v>102</v>
      </c>
      <c r="U2042" t="s">
        <v>2630</v>
      </c>
      <c r="V2042" t="s">
        <v>2470</v>
      </c>
      <c r="W2042" t="s">
        <v>105</v>
      </c>
      <c r="X2042" t="s">
        <v>24529</v>
      </c>
      <c r="Y2042" t="str">
        <f>"37-2012"</f>
        <v>37-2012</v>
      </c>
      <c r="Z2042" t="s">
        <v>373</v>
      </c>
      <c r="AA2042">
        <v>72111</v>
      </c>
      <c r="AB2042">
        <v>52</v>
      </c>
      <c r="AC2042">
        <v>52</v>
      </c>
      <c r="AD2042" t="s">
        <v>79</v>
      </c>
      <c r="AE2042" t="s">
        <v>95</v>
      </c>
      <c r="AF2042">
        <v>35</v>
      </c>
      <c r="AG2042" s="4">
        <v>0.25</v>
      </c>
      <c r="AH2042" s="4">
        <v>0.58333333333333337</v>
      </c>
      <c r="AI2042" s="5">
        <v>10.36</v>
      </c>
      <c r="AJ2042">
        <v>15.54</v>
      </c>
      <c r="AK2042">
        <v>15.54</v>
      </c>
      <c r="AL2042" t="s">
        <v>81</v>
      </c>
      <c r="AM2042" t="s">
        <v>82</v>
      </c>
      <c r="AO2042" t="s">
        <v>83</v>
      </c>
      <c r="AR2042" t="s">
        <v>82</v>
      </c>
      <c r="AT2042" t="s">
        <v>82</v>
      </c>
      <c r="AW2042" t="s">
        <v>82</v>
      </c>
      <c r="AY2042" t="s">
        <v>8799</v>
      </c>
      <c r="AZ2042" t="s">
        <v>3743</v>
      </c>
      <c r="BA2042" t="s">
        <v>2367</v>
      </c>
      <c r="BB2042">
        <v>29455</v>
      </c>
      <c r="BC2042" t="s">
        <v>87</v>
      </c>
      <c r="BH2042" t="s">
        <v>24481</v>
      </c>
      <c r="BJ2042">
        <v>542014344</v>
      </c>
    </row>
    <row r="2043" spans="1:62" x14ac:dyDescent="0.25">
      <c r="A2043" t="s">
        <v>24691</v>
      </c>
      <c r="B2043" s="2">
        <v>43496</v>
      </c>
      <c r="C2043" t="s">
        <v>63</v>
      </c>
      <c r="D2043" s="3">
        <v>43472.377950185182</v>
      </c>
      <c r="E2043" t="s">
        <v>64</v>
      </c>
      <c r="F2043" s="2">
        <v>43556</v>
      </c>
      <c r="G2043" s="2">
        <v>43784</v>
      </c>
      <c r="H2043" t="s">
        <v>23652</v>
      </c>
      <c r="J2043" t="s">
        <v>23653</v>
      </c>
      <c r="L2043" t="s">
        <v>19934</v>
      </c>
      <c r="M2043" t="s">
        <v>226</v>
      </c>
      <c r="N2043">
        <v>49757</v>
      </c>
      <c r="O2043" t="s">
        <v>70</v>
      </c>
      <c r="Q2043" t="s">
        <v>23654</v>
      </c>
      <c r="S2043" t="s">
        <v>72</v>
      </c>
      <c r="T2043" t="s">
        <v>21201</v>
      </c>
      <c r="U2043" t="s">
        <v>2119</v>
      </c>
      <c r="V2043" t="s">
        <v>1633</v>
      </c>
      <c r="W2043" t="s">
        <v>192</v>
      </c>
      <c r="X2043" t="s">
        <v>24692</v>
      </c>
      <c r="Y2043" t="str">
        <f>"39-2021"</f>
        <v>39-2021</v>
      </c>
      <c r="Z2043" t="s">
        <v>78</v>
      </c>
      <c r="AA2043">
        <v>487110</v>
      </c>
      <c r="AB2043">
        <v>25</v>
      </c>
      <c r="AC2043">
        <v>25</v>
      </c>
      <c r="AD2043" t="s">
        <v>79</v>
      </c>
      <c r="AE2043" t="s">
        <v>95</v>
      </c>
      <c r="AF2043">
        <v>35</v>
      </c>
      <c r="AG2043" s="4">
        <v>0.25</v>
      </c>
      <c r="AH2043" s="4">
        <v>0.95833333333333337</v>
      </c>
      <c r="AI2043" s="5">
        <v>10.79</v>
      </c>
      <c r="AJ2043">
        <v>16.190000000000001</v>
      </c>
      <c r="AL2043" t="s">
        <v>81</v>
      </c>
      <c r="AM2043" t="s">
        <v>82</v>
      </c>
      <c r="AO2043" t="s">
        <v>83</v>
      </c>
      <c r="AR2043" t="s">
        <v>82</v>
      </c>
      <c r="AT2043" t="s">
        <v>82</v>
      </c>
      <c r="AW2043" t="s">
        <v>82</v>
      </c>
      <c r="AY2043" t="s">
        <v>12138</v>
      </c>
      <c r="AZ2043" t="s">
        <v>10246</v>
      </c>
      <c r="BA2043" t="s">
        <v>226</v>
      </c>
      <c r="BB2043">
        <v>49757</v>
      </c>
      <c r="BC2043" t="s">
        <v>87</v>
      </c>
      <c r="BH2043" t="s">
        <v>23656</v>
      </c>
      <c r="BJ2043">
        <v>381295136</v>
      </c>
    </row>
    <row r="2044" spans="1:62" x14ac:dyDescent="0.25">
      <c r="A2044" t="s">
        <v>24780</v>
      </c>
      <c r="B2044" s="2">
        <v>43496</v>
      </c>
      <c r="C2044" t="s">
        <v>63</v>
      </c>
      <c r="D2044" s="3">
        <v>43472.377812256942</v>
      </c>
      <c r="E2044" t="s">
        <v>64</v>
      </c>
      <c r="F2044" s="2">
        <v>43556</v>
      </c>
      <c r="G2044" s="2">
        <v>43811</v>
      </c>
      <c r="H2044" t="s">
        <v>24781</v>
      </c>
      <c r="I2044" t="s">
        <v>24782</v>
      </c>
      <c r="J2044" t="s">
        <v>24783</v>
      </c>
      <c r="L2044" t="s">
        <v>11875</v>
      </c>
      <c r="M2044" t="s">
        <v>100</v>
      </c>
      <c r="N2044">
        <v>28027</v>
      </c>
      <c r="O2044" t="s">
        <v>70</v>
      </c>
      <c r="Q2044" t="s">
        <v>24784</v>
      </c>
      <c r="S2044" t="s">
        <v>72</v>
      </c>
      <c r="T2044" t="s">
        <v>13303</v>
      </c>
      <c r="U2044" t="s">
        <v>5811</v>
      </c>
      <c r="V2044" t="s">
        <v>3892</v>
      </c>
      <c r="W2044" t="s">
        <v>278</v>
      </c>
      <c r="X2044" t="s">
        <v>106</v>
      </c>
      <c r="Y2044" t="str">
        <f>"37-3011"</f>
        <v>37-3011</v>
      </c>
      <c r="Z2044" t="s">
        <v>94</v>
      </c>
      <c r="AA2044">
        <v>561730</v>
      </c>
      <c r="AB2044">
        <v>28</v>
      </c>
      <c r="AC2044">
        <v>28</v>
      </c>
      <c r="AD2044" t="s">
        <v>79</v>
      </c>
      <c r="AE2044" t="s">
        <v>95</v>
      </c>
      <c r="AF2044">
        <v>40</v>
      </c>
      <c r="AG2044" s="4">
        <v>0.29166666666666669</v>
      </c>
      <c r="AH2044" s="4">
        <v>0.64583333333333337</v>
      </c>
      <c r="AI2044" s="5">
        <v>13.23</v>
      </c>
      <c r="AJ2044">
        <v>19.850000000000001</v>
      </c>
      <c r="AL2044" t="s">
        <v>81</v>
      </c>
      <c r="AM2044" t="s">
        <v>82</v>
      </c>
      <c r="AO2044" t="s">
        <v>83</v>
      </c>
      <c r="AR2044" t="s">
        <v>82</v>
      </c>
      <c r="AT2044" t="s">
        <v>82</v>
      </c>
      <c r="AW2044" t="s">
        <v>82</v>
      </c>
      <c r="AY2044" t="s">
        <v>11875</v>
      </c>
      <c r="AZ2044" t="s">
        <v>19216</v>
      </c>
      <c r="BA2044" t="s">
        <v>100</v>
      </c>
      <c r="BB2044">
        <v>28027</v>
      </c>
      <c r="BC2044" t="s">
        <v>79</v>
      </c>
      <c r="BH2044" t="s">
        <v>24785</v>
      </c>
      <c r="BJ2044">
        <v>200828435</v>
      </c>
    </row>
    <row r="2045" spans="1:62" x14ac:dyDescent="0.25">
      <c r="A2045" t="s">
        <v>24860</v>
      </c>
      <c r="B2045" s="2">
        <v>43496</v>
      </c>
      <c r="C2045" t="s">
        <v>63</v>
      </c>
      <c r="D2045" s="3">
        <v>43472.378122071757</v>
      </c>
      <c r="E2045" t="s">
        <v>64</v>
      </c>
      <c r="F2045" s="2">
        <v>43556</v>
      </c>
      <c r="G2045" s="2">
        <v>43799</v>
      </c>
      <c r="H2045" t="s">
        <v>24861</v>
      </c>
      <c r="J2045" t="s">
        <v>24862</v>
      </c>
      <c r="L2045" t="s">
        <v>21270</v>
      </c>
      <c r="M2045" t="s">
        <v>783</v>
      </c>
      <c r="N2045">
        <v>44333</v>
      </c>
      <c r="O2045" t="s">
        <v>70</v>
      </c>
      <c r="Q2045" t="s">
        <v>24863</v>
      </c>
      <c r="S2045" t="s">
        <v>72</v>
      </c>
      <c r="T2045" t="s">
        <v>13303</v>
      </c>
      <c r="U2045" t="s">
        <v>5811</v>
      </c>
      <c r="V2045" t="s">
        <v>3892</v>
      </c>
      <c r="W2045" t="s">
        <v>278</v>
      </c>
      <c r="X2045" t="s">
        <v>106</v>
      </c>
      <c r="Y2045" t="str">
        <f>"37-3011"</f>
        <v>37-3011</v>
      </c>
      <c r="Z2045" t="s">
        <v>94</v>
      </c>
      <c r="AA2045">
        <v>561730</v>
      </c>
      <c r="AB2045">
        <v>30</v>
      </c>
      <c r="AC2045">
        <v>30</v>
      </c>
      <c r="AD2045" t="s">
        <v>79</v>
      </c>
      <c r="AE2045" t="s">
        <v>80</v>
      </c>
      <c r="AF2045">
        <v>40</v>
      </c>
      <c r="AG2045" s="4">
        <v>0.33333333333333331</v>
      </c>
      <c r="AH2045" s="4">
        <v>0.6875</v>
      </c>
      <c r="AI2045" s="5">
        <v>13.18</v>
      </c>
      <c r="AJ2045">
        <v>19.77</v>
      </c>
      <c r="AL2045" t="s">
        <v>81</v>
      </c>
      <c r="AM2045" t="s">
        <v>82</v>
      </c>
      <c r="AO2045" t="s">
        <v>83</v>
      </c>
      <c r="AR2045" t="s">
        <v>82</v>
      </c>
      <c r="AT2045" t="s">
        <v>82</v>
      </c>
      <c r="AW2045" t="s">
        <v>82</v>
      </c>
      <c r="AY2045" t="s">
        <v>21270</v>
      </c>
      <c r="AZ2045" t="s">
        <v>2541</v>
      </c>
      <c r="BA2045" t="s">
        <v>783</v>
      </c>
      <c r="BB2045">
        <v>44333</v>
      </c>
      <c r="BC2045" t="s">
        <v>79</v>
      </c>
      <c r="BH2045" t="s">
        <v>24862</v>
      </c>
      <c r="BJ2045">
        <v>340804561</v>
      </c>
    </row>
    <row r="2046" spans="1:62" x14ac:dyDescent="0.25">
      <c r="A2046" t="s">
        <v>25047</v>
      </c>
      <c r="B2046" s="2">
        <v>43496</v>
      </c>
      <c r="C2046" t="s">
        <v>63</v>
      </c>
      <c r="D2046" s="3">
        <v>43472.377718113428</v>
      </c>
      <c r="E2046" t="s">
        <v>64</v>
      </c>
      <c r="F2046" s="2">
        <v>43556</v>
      </c>
      <c r="G2046" s="2">
        <v>43819</v>
      </c>
      <c r="H2046" t="s">
        <v>25048</v>
      </c>
      <c r="J2046" t="s">
        <v>25049</v>
      </c>
      <c r="K2046" t="s">
        <v>25050</v>
      </c>
      <c r="L2046" t="s">
        <v>25051</v>
      </c>
      <c r="M2046" t="s">
        <v>308</v>
      </c>
      <c r="N2046">
        <v>8505</v>
      </c>
      <c r="O2046" t="s">
        <v>70</v>
      </c>
      <c r="Q2046" t="s">
        <v>25052</v>
      </c>
      <c r="S2046" t="s">
        <v>72</v>
      </c>
      <c r="T2046" t="s">
        <v>13303</v>
      </c>
      <c r="U2046" t="s">
        <v>16469</v>
      </c>
      <c r="V2046" t="s">
        <v>1757</v>
      </c>
      <c r="W2046" t="s">
        <v>278</v>
      </c>
      <c r="X2046" t="s">
        <v>705</v>
      </c>
      <c r="Y2046" t="str">
        <f>"37-3011"</f>
        <v>37-3011</v>
      </c>
      <c r="Z2046" t="s">
        <v>94</v>
      </c>
      <c r="AA2046">
        <v>561730</v>
      </c>
      <c r="AB2046">
        <v>11</v>
      </c>
      <c r="AC2046">
        <v>11</v>
      </c>
      <c r="AD2046" t="s">
        <v>79</v>
      </c>
      <c r="AE2046" t="s">
        <v>80</v>
      </c>
      <c r="AF2046">
        <v>40</v>
      </c>
      <c r="AG2046" s="4">
        <v>0.3125</v>
      </c>
      <c r="AH2046" s="4">
        <v>0.66666666666666663</v>
      </c>
      <c r="AI2046" s="5">
        <v>13.47</v>
      </c>
      <c r="AJ2046">
        <v>20.21</v>
      </c>
      <c r="AL2046" t="s">
        <v>81</v>
      </c>
      <c r="AM2046" t="s">
        <v>82</v>
      </c>
      <c r="AO2046" t="s">
        <v>83</v>
      </c>
      <c r="AR2046" t="s">
        <v>82</v>
      </c>
      <c r="AT2046" t="s">
        <v>82</v>
      </c>
      <c r="AW2046" t="s">
        <v>72</v>
      </c>
      <c r="AX2046">
        <v>3</v>
      </c>
      <c r="AY2046" t="s">
        <v>25051</v>
      </c>
      <c r="AZ2046" t="s">
        <v>522</v>
      </c>
      <c r="BA2046" t="s">
        <v>308</v>
      </c>
      <c r="BB2046">
        <v>8505</v>
      </c>
      <c r="BC2046" t="s">
        <v>79</v>
      </c>
      <c r="BH2046" t="s">
        <v>25053</v>
      </c>
      <c r="BJ2046">
        <v>223167853</v>
      </c>
    </row>
    <row r="2047" spans="1:62" x14ac:dyDescent="0.25">
      <c r="A2047" t="s">
        <v>25609</v>
      </c>
      <c r="B2047" s="2">
        <v>43496</v>
      </c>
      <c r="C2047" t="s">
        <v>63</v>
      </c>
      <c r="D2047" s="3">
        <v>43447.835870405092</v>
      </c>
      <c r="E2047" t="s">
        <v>117</v>
      </c>
      <c r="H2047" t="s">
        <v>25610</v>
      </c>
      <c r="I2047" t="s">
        <v>25611</v>
      </c>
      <c r="J2047" t="s">
        <v>25612</v>
      </c>
      <c r="K2047" t="s">
        <v>25613</v>
      </c>
      <c r="L2047" t="s">
        <v>7459</v>
      </c>
      <c r="M2047" t="s">
        <v>7460</v>
      </c>
      <c r="N2047">
        <v>96950</v>
      </c>
      <c r="O2047" t="s">
        <v>70</v>
      </c>
      <c r="Q2047" t="s">
        <v>25614</v>
      </c>
      <c r="S2047" t="s">
        <v>72</v>
      </c>
      <c r="T2047" t="s">
        <v>25615</v>
      </c>
      <c r="U2047" t="s">
        <v>7464</v>
      </c>
      <c r="V2047" t="s">
        <v>7465</v>
      </c>
      <c r="W2047" t="s">
        <v>7466</v>
      </c>
      <c r="X2047" t="s">
        <v>25616</v>
      </c>
      <c r="Y2047" t="str">
        <f>"47-2031"</f>
        <v>47-2031</v>
      </c>
      <c r="Z2047" t="s">
        <v>1508</v>
      </c>
      <c r="AA2047">
        <v>236220</v>
      </c>
      <c r="AB2047">
        <v>60</v>
      </c>
      <c r="AD2047" t="s">
        <v>79</v>
      </c>
      <c r="AE2047" t="s">
        <v>95</v>
      </c>
      <c r="AF2047">
        <v>40</v>
      </c>
      <c r="AG2047" s="4">
        <v>0.33333333333333331</v>
      </c>
      <c r="AH2047" s="4">
        <v>0.66666666666666663</v>
      </c>
      <c r="AI2047" s="5">
        <v>7.59</v>
      </c>
      <c r="AJ2047">
        <v>11.39</v>
      </c>
      <c r="AK2047">
        <v>11.39</v>
      </c>
      <c r="AL2047" t="s">
        <v>81</v>
      </c>
      <c r="AM2047" t="s">
        <v>82</v>
      </c>
      <c r="AO2047" t="s">
        <v>213</v>
      </c>
      <c r="AR2047" t="s">
        <v>82</v>
      </c>
      <c r="AT2047" t="s">
        <v>82</v>
      </c>
      <c r="AW2047" t="s">
        <v>72</v>
      </c>
      <c r="AX2047">
        <v>12</v>
      </c>
      <c r="AY2047" t="s">
        <v>7468</v>
      </c>
      <c r="AZ2047" t="s">
        <v>7468</v>
      </c>
      <c r="BA2047" t="s">
        <v>7460</v>
      </c>
      <c r="BB2047">
        <v>96950</v>
      </c>
      <c r="BC2047" t="s">
        <v>87</v>
      </c>
      <c r="BH2047" t="s">
        <v>25617</v>
      </c>
      <c r="BI2047" t="s">
        <v>25618</v>
      </c>
      <c r="BJ2047">
        <v>660844150</v>
      </c>
    </row>
    <row r="2048" spans="1:62" x14ac:dyDescent="0.25">
      <c r="A2048" t="s">
        <v>25711</v>
      </c>
      <c r="B2048" s="2">
        <v>43496</v>
      </c>
      <c r="C2048" t="s">
        <v>63</v>
      </c>
      <c r="D2048" s="3">
        <v>43447.883766736108</v>
      </c>
      <c r="E2048" t="s">
        <v>117</v>
      </c>
      <c r="H2048" t="s">
        <v>25610</v>
      </c>
      <c r="I2048" t="s">
        <v>25611</v>
      </c>
      <c r="J2048" t="s">
        <v>25612</v>
      </c>
      <c r="K2048" t="s">
        <v>25613</v>
      </c>
      <c r="L2048" t="s">
        <v>7459</v>
      </c>
      <c r="M2048" t="s">
        <v>7460</v>
      </c>
      <c r="N2048">
        <v>96950</v>
      </c>
      <c r="O2048" t="s">
        <v>70</v>
      </c>
      <c r="Q2048" t="s">
        <v>25614</v>
      </c>
      <c r="S2048" t="s">
        <v>72</v>
      </c>
      <c r="T2048" t="s">
        <v>7463</v>
      </c>
      <c r="U2048" t="s">
        <v>25712</v>
      </c>
      <c r="V2048" t="s">
        <v>7465</v>
      </c>
      <c r="W2048" t="s">
        <v>7466</v>
      </c>
      <c r="X2048" t="s">
        <v>25713</v>
      </c>
      <c r="Y2048" t="str">
        <f>"47-2171"</f>
        <v>47-2171</v>
      </c>
      <c r="Z2048" t="s">
        <v>16799</v>
      </c>
      <c r="AA2048">
        <v>236220</v>
      </c>
      <c r="AB2048">
        <v>30</v>
      </c>
      <c r="AD2048" t="s">
        <v>79</v>
      </c>
      <c r="AE2048" t="s">
        <v>95</v>
      </c>
      <c r="AF2048">
        <v>40</v>
      </c>
      <c r="AG2048" s="4">
        <v>0.33333333333333331</v>
      </c>
      <c r="AH2048" s="4">
        <v>0.66666666666666663</v>
      </c>
      <c r="AI2048" s="5">
        <v>15.1</v>
      </c>
      <c r="AJ2048">
        <v>22.65</v>
      </c>
      <c r="AK2048">
        <v>22.65</v>
      </c>
      <c r="AL2048" t="s">
        <v>81</v>
      </c>
      <c r="AM2048" t="s">
        <v>82</v>
      </c>
      <c r="AO2048" t="s">
        <v>213</v>
      </c>
      <c r="AR2048" t="s">
        <v>82</v>
      </c>
      <c r="AT2048" t="s">
        <v>82</v>
      </c>
      <c r="AW2048" t="s">
        <v>72</v>
      </c>
      <c r="AX2048">
        <v>12</v>
      </c>
      <c r="AY2048" t="s">
        <v>7468</v>
      </c>
      <c r="AZ2048" t="s">
        <v>7468</v>
      </c>
      <c r="BA2048" t="s">
        <v>7460</v>
      </c>
      <c r="BB2048">
        <v>96950</v>
      </c>
      <c r="BC2048" t="s">
        <v>87</v>
      </c>
      <c r="BH2048" t="s">
        <v>25617</v>
      </c>
      <c r="BI2048" t="s">
        <v>25618</v>
      </c>
      <c r="BJ2048">
        <v>660844150</v>
      </c>
    </row>
    <row r="2049" spans="1:62" x14ac:dyDescent="0.25">
      <c r="A2049" t="s">
        <v>25938</v>
      </c>
      <c r="B2049" s="2">
        <v>43496</v>
      </c>
      <c r="C2049" t="s">
        <v>63</v>
      </c>
      <c r="D2049" s="3">
        <v>43472.377486886573</v>
      </c>
      <c r="E2049" t="s">
        <v>64</v>
      </c>
      <c r="F2049" s="2">
        <v>43556</v>
      </c>
      <c r="G2049" s="2">
        <v>43791</v>
      </c>
      <c r="H2049" t="s">
        <v>25939</v>
      </c>
      <c r="I2049" t="s">
        <v>25940</v>
      </c>
      <c r="J2049" t="s">
        <v>25941</v>
      </c>
      <c r="L2049" t="s">
        <v>8180</v>
      </c>
      <c r="M2049" t="s">
        <v>783</v>
      </c>
      <c r="N2049">
        <v>44149</v>
      </c>
      <c r="O2049" t="s">
        <v>70</v>
      </c>
      <c r="Q2049" t="s">
        <v>25942</v>
      </c>
      <c r="S2049" t="s">
        <v>72</v>
      </c>
      <c r="T2049" t="s">
        <v>13303</v>
      </c>
      <c r="U2049" t="s">
        <v>5811</v>
      </c>
      <c r="V2049" t="s">
        <v>1757</v>
      </c>
      <c r="W2049" t="s">
        <v>278</v>
      </c>
      <c r="X2049" t="s">
        <v>106</v>
      </c>
      <c r="Y2049" t="str">
        <f>"37-3011"</f>
        <v>37-3011</v>
      </c>
      <c r="Z2049" t="s">
        <v>94</v>
      </c>
      <c r="AA2049">
        <v>561730</v>
      </c>
      <c r="AB2049">
        <v>12</v>
      </c>
      <c r="AC2049">
        <v>12</v>
      </c>
      <c r="AD2049" t="s">
        <v>79</v>
      </c>
      <c r="AE2049" t="s">
        <v>80</v>
      </c>
      <c r="AF2049">
        <v>40</v>
      </c>
      <c r="AG2049" s="4">
        <v>0.3125</v>
      </c>
      <c r="AH2049" s="4">
        <v>0.66666666666666663</v>
      </c>
      <c r="AI2049" s="5">
        <v>13.7</v>
      </c>
      <c r="AJ2049">
        <v>20.55</v>
      </c>
      <c r="AL2049" t="s">
        <v>81</v>
      </c>
      <c r="AM2049" t="s">
        <v>82</v>
      </c>
      <c r="AO2049" t="s">
        <v>83</v>
      </c>
      <c r="AR2049" t="s">
        <v>82</v>
      </c>
      <c r="AT2049" t="s">
        <v>82</v>
      </c>
      <c r="AW2049" t="s">
        <v>72</v>
      </c>
      <c r="AX2049">
        <v>3</v>
      </c>
      <c r="AY2049" t="s">
        <v>17166</v>
      </c>
      <c r="AZ2049" t="s">
        <v>7299</v>
      </c>
      <c r="BA2049" t="s">
        <v>783</v>
      </c>
      <c r="BB2049">
        <v>44149</v>
      </c>
      <c r="BC2049" t="s">
        <v>79</v>
      </c>
      <c r="BH2049" t="s">
        <v>25943</v>
      </c>
      <c r="BJ2049">
        <v>341826587</v>
      </c>
    </row>
    <row r="2050" spans="1:62" x14ac:dyDescent="0.25">
      <c r="A2050" t="s">
        <v>25968</v>
      </c>
      <c r="B2050" s="2">
        <v>43496</v>
      </c>
      <c r="C2050" t="s">
        <v>63</v>
      </c>
      <c r="D2050" s="3">
        <v>43447.895206041663</v>
      </c>
      <c r="E2050" t="s">
        <v>117</v>
      </c>
      <c r="H2050" t="s">
        <v>25610</v>
      </c>
      <c r="I2050" t="s">
        <v>25611</v>
      </c>
      <c r="J2050" t="s">
        <v>25612</v>
      </c>
      <c r="K2050" t="s">
        <v>25613</v>
      </c>
      <c r="L2050" t="s">
        <v>7459</v>
      </c>
      <c r="M2050" t="s">
        <v>7460</v>
      </c>
      <c r="N2050">
        <v>96950</v>
      </c>
      <c r="O2050" t="s">
        <v>70</v>
      </c>
      <c r="Q2050" t="s">
        <v>25614</v>
      </c>
      <c r="S2050" t="s">
        <v>72</v>
      </c>
      <c r="T2050" t="s">
        <v>7463</v>
      </c>
      <c r="U2050" t="s">
        <v>25712</v>
      </c>
      <c r="V2050" t="s">
        <v>7465</v>
      </c>
      <c r="W2050" t="s">
        <v>7466</v>
      </c>
      <c r="X2050" t="s">
        <v>5761</v>
      </c>
      <c r="Y2050" t="str">
        <f>"47-2141"</f>
        <v>47-2141</v>
      </c>
      <c r="Z2050" t="s">
        <v>1722</v>
      </c>
      <c r="AA2050">
        <v>236220</v>
      </c>
      <c r="AB2050">
        <v>16</v>
      </c>
      <c r="AD2050" t="s">
        <v>79</v>
      </c>
      <c r="AE2050" t="s">
        <v>95</v>
      </c>
      <c r="AF2050">
        <v>40</v>
      </c>
      <c r="AG2050" s="4">
        <v>0.33333333333333331</v>
      </c>
      <c r="AH2050" s="4">
        <v>0.66666666666666663</v>
      </c>
      <c r="AI2050" s="5">
        <v>7.59</v>
      </c>
      <c r="AJ2050">
        <v>11.39</v>
      </c>
      <c r="AK2050">
        <v>11.39</v>
      </c>
      <c r="AL2050" t="s">
        <v>81</v>
      </c>
      <c r="AM2050" t="s">
        <v>82</v>
      </c>
      <c r="AO2050" t="s">
        <v>213</v>
      </c>
      <c r="AR2050" t="s">
        <v>82</v>
      </c>
      <c r="AT2050" t="s">
        <v>82</v>
      </c>
      <c r="AW2050" t="s">
        <v>72</v>
      </c>
      <c r="AX2050">
        <v>12</v>
      </c>
      <c r="AY2050" t="s">
        <v>7468</v>
      </c>
      <c r="AZ2050" t="s">
        <v>7468</v>
      </c>
      <c r="BA2050" t="s">
        <v>7460</v>
      </c>
      <c r="BB2050">
        <v>96950</v>
      </c>
      <c r="BC2050" t="s">
        <v>87</v>
      </c>
      <c r="BH2050" t="s">
        <v>25617</v>
      </c>
      <c r="BI2050" t="s">
        <v>25618</v>
      </c>
      <c r="BJ2050">
        <v>660844150</v>
      </c>
    </row>
    <row r="2051" spans="1:62" x14ac:dyDescent="0.25">
      <c r="A2051" t="s">
        <v>25978</v>
      </c>
      <c r="B2051" s="2">
        <v>43496</v>
      </c>
      <c r="C2051" t="s">
        <v>63</v>
      </c>
      <c r="D2051" s="3">
        <v>43447.874027303238</v>
      </c>
      <c r="E2051" t="s">
        <v>117</v>
      </c>
      <c r="H2051" t="s">
        <v>25610</v>
      </c>
      <c r="I2051" t="s">
        <v>25611</v>
      </c>
      <c r="J2051" t="s">
        <v>25612</v>
      </c>
      <c r="K2051" t="s">
        <v>25613</v>
      </c>
      <c r="L2051" t="s">
        <v>7459</v>
      </c>
      <c r="M2051" t="s">
        <v>7460</v>
      </c>
      <c r="N2051">
        <v>96950</v>
      </c>
      <c r="O2051" t="s">
        <v>70</v>
      </c>
      <c r="Q2051" t="s">
        <v>25614</v>
      </c>
      <c r="S2051" t="s">
        <v>72</v>
      </c>
      <c r="T2051" t="s">
        <v>7463</v>
      </c>
      <c r="U2051" t="s">
        <v>25712</v>
      </c>
      <c r="V2051" t="s">
        <v>7465</v>
      </c>
      <c r="W2051" t="s">
        <v>7466</v>
      </c>
      <c r="X2051" t="s">
        <v>25979</v>
      </c>
      <c r="Y2051" t="str">
        <f>"49-3042"</f>
        <v>49-3042</v>
      </c>
      <c r="Z2051" t="s">
        <v>25980</v>
      </c>
      <c r="AA2051">
        <v>236220</v>
      </c>
      <c r="AB2051">
        <v>2</v>
      </c>
      <c r="AD2051" t="s">
        <v>79</v>
      </c>
      <c r="AE2051" t="s">
        <v>95</v>
      </c>
      <c r="AF2051">
        <v>40</v>
      </c>
      <c r="AG2051" s="4">
        <v>0.33333333333333331</v>
      </c>
      <c r="AH2051" s="4">
        <v>0.66666666666666663</v>
      </c>
      <c r="AI2051" s="5">
        <v>7.88</v>
      </c>
      <c r="AJ2051">
        <v>11.82</v>
      </c>
      <c r="AK2051">
        <v>11.82</v>
      </c>
      <c r="AL2051" t="s">
        <v>81</v>
      </c>
      <c r="AM2051" t="s">
        <v>82</v>
      </c>
      <c r="AO2051" t="s">
        <v>213</v>
      </c>
      <c r="AR2051" t="s">
        <v>82</v>
      </c>
      <c r="AT2051" t="s">
        <v>82</v>
      </c>
      <c r="AW2051" t="s">
        <v>72</v>
      </c>
      <c r="AX2051">
        <v>24</v>
      </c>
      <c r="AY2051" t="s">
        <v>7468</v>
      </c>
      <c r="AZ2051" t="s">
        <v>7468</v>
      </c>
      <c r="BA2051" t="s">
        <v>7460</v>
      </c>
      <c r="BB2051">
        <v>96950</v>
      </c>
      <c r="BC2051" t="s">
        <v>87</v>
      </c>
      <c r="BH2051" t="s">
        <v>25617</v>
      </c>
      <c r="BI2051" t="s">
        <v>25618</v>
      </c>
      <c r="BJ2051">
        <v>660844150</v>
      </c>
    </row>
    <row r="2052" spans="1:62" x14ac:dyDescent="0.25">
      <c r="A2052" t="s">
        <v>25988</v>
      </c>
      <c r="B2052" s="2">
        <v>43496</v>
      </c>
      <c r="C2052" t="s">
        <v>63</v>
      </c>
      <c r="D2052" s="3">
        <v>43447.852172500003</v>
      </c>
      <c r="E2052" t="s">
        <v>117</v>
      </c>
      <c r="H2052" t="s">
        <v>25610</v>
      </c>
      <c r="I2052" t="s">
        <v>25611</v>
      </c>
      <c r="J2052" t="s">
        <v>25612</v>
      </c>
      <c r="K2052" t="s">
        <v>25613</v>
      </c>
      <c r="L2052" t="s">
        <v>7459</v>
      </c>
      <c r="M2052" t="s">
        <v>7460</v>
      </c>
      <c r="N2052">
        <v>96950</v>
      </c>
      <c r="O2052" t="s">
        <v>70</v>
      </c>
      <c r="Q2052" t="s">
        <v>25614</v>
      </c>
      <c r="S2052" t="s">
        <v>72</v>
      </c>
      <c r="T2052" t="s">
        <v>7463</v>
      </c>
      <c r="U2052" t="s">
        <v>25712</v>
      </c>
      <c r="V2052" t="s">
        <v>7465</v>
      </c>
      <c r="W2052" t="s">
        <v>7466</v>
      </c>
      <c r="X2052" t="s">
        <v>25989</v>
      </c>
      <c r="Y2052" t="str">
        <f>"47-2111"</f>
        <v>47-2111</v>
      </c>
      <c r="Z2052" t="s">
        <v>3145</v>
      </c>
      <c r="AA2052">
        <v>236220</v>
      </c>
      <c r="AB2052">
        <v>18</v>
      </c>
      <c r="AD2052" t="s">
        <v>79</v>
      </c>
      <c r="AE2052" t="s">
        <v>95</v>
      </c>
      <c r="AF2052">
        <v>40</v>
      </c>
      <c r="AG2052" s="4">
        <v>0.33333333333333331</v>
      </c>
      <c r="AH2052" s="4">
        <v>0.66666666666666663</v>
      </c>
      <c r="AI2052" s="5">
        <v>7.98</v>
      </c>
      <c r="AJ2052">
        <v>11.97</v>
      </c>
      <c r="AK2052">
        <v>11.97</v>
      </c>
      <c r="AL2052" t="s">
        <v>81</v>
      </c>
      <c r="AM2052" t="s">
        <v>82</v>
      </c>
      <c r="AO2052" t="s">
        <v>213</v>
      </c>
      <c r="AR2052" t="s">
        <v>82</v>
      </c>
      <c r="AT2052" t="s">
        <v>82</v>
      </c>
      <c r="AW2052" t="s">
        <v>72</v>
      </c>
      <c r="AX2052">
        <v>24</v>
      </c>
      <c r="AY2052" t="s">
        <v>7468</v>
      </c>
      <c r="AZ2052" t="s">
        <v>7468</v>
      </c>
      <c r="BA2052" t="s">
        <v>7460</v>
      </c>
      <c r="BB2052">
        <v>95950</v>
      </c>
      <c r="BC2052" t="s">
        <v>87</v>
      </c>
      <c r="BH2052" t="s">
        <v>25617</v>
      </c>
      <c r="BI2052" t="s">
        <v>25618</v>
      </c>
      <c r="BJ2052">
        <v>660844150</v>
      </c>
    </row>
    <row r="2053" spans="1:62" x14ac:dyDescent="0.25">
      <c r="A2053" t="s">
        <v>26102</v>
      </c>
      <c r="B2053" s="2">
        <v>43496</v>
      </c>
      <c r="C2053" t="s">
        <v>63</v>
      </c>
      <c r="D2053" s="3">
        <v>43448.527581655093</v>
      </c>
      <c r="E2053" t="s">
        <v>117</v>
      </c>
      <c r="H2053" t="s">
        <v>25610</v>
      </c>
      <c r="I2053" t="s">
        <v>25611</v>
      </c>
      <c r="J2053" t="s">
        <v>25612</v>
      </c>
      <c r="K2053" t="s">
        <v>25613</v>
      </c>
      <c r="L2053" t="s">
        <v>7459</v>
      </c>
      <c r="M2053" t="s">
        <v>7460</v>
      </c>
      <c r="N2053">
        <v>96950</v>
      </c>
      <c r="O2053" t="s">
        <v>70</v>
      </c>
      <c r="Q2053" t="s">
        <v>25614</v>
      </c>
      <c r="S2053" t="s">
        <v>72</v>
      </c>
      <c r="T2053" t="s">
        <v>7463</v>
      </c>
      <c r="U2053" t="s">
        <v>25712</v>
      </c>
      <c r="V2053" t="s">
        <v>7465</v>
      </c>
      <c r="W2053" t="s">
        <v>7466</v>
      </c>
      <c r="X2053" t="s">
        <v>1008</v>
      </c>
      <c r="Y2053" t="str">
        <f>"51-4121"</f>
        <v>51-4121</v>
      </c>
      <c r="Z2053" t="s">
        <v>993</v>
      </c>
      <c r="AA2053">
        <v>236220</v>
      </c>
      <c r="AB2053">
        <v>4</v>
      </c>
      <c r="AD2053" t="s">
        <v>79</v>
      </c>
      <c r="AE2053" t="s">
        <v>95</v>
      </c>
      <c r="AF2053">
        <v>40</v>
      </c>
      <c r="AG2053" s="4">
        <v>0.33333333333333331</v>
      </c>
      <c r="AH2053" s="4">
        <v>0.66666666666666663</v>
      </c>
      <c r="AI2053" s="5">
        <v>8.35</v>
      </c>
      <c r="AJ2053">
        <v>12.53</v>
      </c>
      <c r="AK2053">
        <v>12.53</v>
      </c>
      <c r="AL2053" t="s">
        <v>81</v>
      </c>
      <c r="AM2053" t="s">
        <v>82</v>
      </c>
      <c r="AO2053" t="s">
        <v>213</v>
      </c>
      <c r="AR2053" t="s">
        <v>82</v>
      </c>
      <c r="AT2053" t="s">
        <v>82</v>
      </c>
      <c r="AW2053" t="s">
        <v>72</v>
      </c>
      <c r="AX2053">
        <v>24</v>
      </c>
      <c r="AY2053" t="s">
        <v>7468</v>
      </c>
      <c r="AZ2053" t="s">
        <v>7468</v>
      </c>
      <c r="BA2053" t="s">
        <v>7460</v>
      </c>
      <c r="BB2053">
        <v>96950</v>
      </c>
      <c r="BC2053" t="s">
        <v>87</v>
      </c>
      <c r="BH2053" t="s">
        <v>25617</v>
      </c>
      <c r="BI2053" t="s">
        <v>25618</v>
      </c>
      <c r="BJ2053">
        <v>660844150</v>
      </c>
    </row>
    <row r="2054" spans="1:62" x14ac:dyDescent="0.25">
      <c r="A2054" t="s">
        <v>26103</v>
      </c>
      <c r="B2054" s="2">
        <v>43496</v>
      </c>
      <c r="C2054" t="s">
        <v>63</v>
      </c>
      <c r="D2054" s="3">
        <v>43472.378084895834</v>
      </c>
      <c r="E2054" t="s">
        <v>64</v>
      </c>
      <c r="F2054" s="2">
        <v>43556</v>
      </c>
      <c r="G2054" s="2">
        <v>43814</v>
      </c>
      <c r="H2054" t="s">
        <v>26104</v>
      </c>
      <c r="J2054" t="s">
        <v>26105</v>
      </c>
      <c r="L2054" t="s">
        <v>26106</v>
      </c>
      <c r="M2054" t="s">
        <v>147</v>
      </c>
      <c r="N2054">
        <v>15108</v>
      </c>
      <c r="O2054" t="s">
        <v>70</v>
      </c>
      <c r="Q2054" t="s">
        <v>26107</v>
      </c>
      <c r="S2054" t="s">
        <v>72</v>
      </c>
      <c r="T2054" t="s">
        <v>13303</v>
      </c>
      <c r="U2054" t="s">
        <v>5811</v>
      </c>
      <c r="V2054" t="s">
        <v>16460</v>
      </c>
      <c r="W2054" t="s">
        <v>278</v>
      </c>
      <c r="X2054" t="s">
        <v>106</v>
      </c>
      <c r="Y2054" t="str">
        <f>"37-3011"</f>
        <v>37-3011</v>
      </c>
      <c r="Z2054" t="s">
        <v>94</v>
      </c>
      <c r="AA2054">
        <v>561730</v>
      </c>
      <c r="AB2054">
        <v>4</v>
      </c>
      <c r="AC2054">
        <v>4</v>
      </c>
      <c r="AD2054" t="s">
        <v>79</v>
      </c>
      <c r="AE2054" t="s">
        <v>80</v>
      </c>
      <c r="AF2054">
        <v>40</v>
      </c>
      <c r="AG2054" s="4">
        <v>0.3125</v>
      </c>
      <c r="AH2054" s="4">
        <v>0.66666666666666663</v>
      </c>
      <c r="AI2054" s="5">
        <v>13.77</v>
      </c>
      <c r="AJ2054">
        <v>20.66</v>
      </c>
      <c r="AL2054" t="s">
        <v>81</v>
      </c>
      <c r="AM2054" t="s">
        <v>82</v>
      </c>
      <c r="AO2054" t="s">
        <v>83</v>
      </c>
      <c r="AR2054" t="s">
        <v>82</v>
      </c>
      <c r="AT2054" t="s">
        <v>82</v>
      </c>
      <c r="AW2054" t="s">
        <v>82</v>
      </c>
      <c r="AY2054" t="s">
        <v>13953</v>
      </c>
      <c r="AZ2054" t="s">
        <v>3309</v>
      </c>
      <c r="BA2054" t="s">
        <v>147</v>
      </c>
      <c r="BB2054">
        <v>15108</v>
      </c>
      <c r="BC2054" t="s">
        <v>79</v>
      </c>
      <c r="BH2054" t="s">
        <v>26108</v>
      </c>
      <c r="BJ2054">
        <v>825223885</v>
      </c>
    </row>
    <row r="2055" spans="1:62" x14ac:dyDescent="0.25">
      <c r="A2055" t="s">
        <v>26118</v>
      </c>
      <c r="B2055" s="2">
        <v>43496</v>
      </c>
      <c r="C2055" t="s">
        <v>63</v>
      </c>
      <c r="D2055" s="3">
        <v>43448.514286342594</v>
      </c>
      <c r="E2055" t="s">
        <v>117</v>
      </c>
      <c r="H2055" t="s">
        <v>25610</v>
      </c>
      <c r="I2055" t="s">
        <v>25611</v>
      </c>
      <c r="J2055" t="s">
        <v>25612</v>
      </c>
      <c r="K2055" t="s">
        <v>25613</v>
      </c>
      <c r="L2055" t="s">
        <v>7459</v>
      </c>
      <c r="M2055" t="s">
        <v>7460</v>
      </c>
      <c r="N2055">
        <v>96950</v>
      </c>
      <c r="O2055" t="s">
        <v>70</v>
      </c>
      <c r="Q2055" t="s">
        <v>25614</v>
      </c>
      <c r="S2055" t="s">
        <v>72</v>
      </c>
      <c r="T2055" t="s">
        <v>7463</v>
      </c>
      <c r="U2055" t="s">
        <v>25712</v>
      </c>
      <c r="V2055" t="s">
        <v>7465</v>
      </c>
      <c r="W2055" t="s">
        <v>7466</v>
      </c>
      <c r="X2055" t="s">
        <v>26119</v>
      </c>
      <c r="Y2055" t="str">
        <f>"47-2152"</f>
        <v>47-2152</v>
      </c>
      <c r="Z2055" t="s">
        <v>988</v>
      </c>
      <c r="AA2055">
        <v>236220</v>
      </c>
      <c r="AB2055">
        <v>20</v>
      </c>
      <c r="AD2055" t="s">
        <v>79</v>
      </c>
      <c r="AE2055" t="s">
        <v>95</v>
      </c>
      <c r="AF2055">
        <v>40</v>
      </c>
      <c r="AG2055" s="4">
        <v>0.33333333333333331</v>
      </c>
      <c r="AH2055" s="4">
        <v>0.66666666666666663</v>
      </c>
      <c r="AI2055" s="5">
        <v>7.59</v>
      </c>
      <c r="AJ2055">
        <v>11.39</v>
      </c>
      <c r="AK2055">
        <v>11.39</v>
      </c>
      <c r="AL2055" t="s">
        <v>81</v>
      </c>
      <c r="AM2055" t="s">
        <v>82</v>
      </c>
      <c r="AO2055" t="s">
        <v>213</v>
      </c>
      <c r="AR2055" t="s">
        <v>82</v>
      </c>
      <c r="AT2055" t="s">
        <v>82</v>
      </c>
      <c r="AW2055" t="s">
        <v>72</v>
      </c>
      <c r="AX2055">
        <v>24</v>
      </c>
      <c r="AY2055" t="s">
        <v>7468</v>
      </c>
      <c r="AZ2055" t="s">
        <v>7468</v>
      </c>
      <c r="BA2055" t="s">
        <v>7460</v>
      </c>
      <c r="BB2055">
        <v>96950</v>
      </c>
      <c r="BC2055" t="s">
        <v>87</v>
      </c>
      <c r="BH2055" t="s">
        <v>25617</v>
      </c>
      <c r="BI2055" t="s">
        <v>25618</v>
      </c>
      <c r="BJ2055">
        <v>660844150</v>
      </c>
    </row>
    <row r="2056" spans="1:62" x14ac:dyDescent="0.25">
      <c r="A2056" t="s">
        <v>26131</v>
      </c>
      <c r="B2056" s="2">
        <v>43496</v>
      </c>
      <c r="C2056" t="s">
        <v>63</v>
      </c>
      <c r="D2056" s="3">
        <v>43472.377864722221</v>
      </c>
      <c r="E2056" t="s">
        <v>64</v>
      </c>
      <c r="F2056" s="2">
        <v>43556</v>
      </c>
      <c r="G2056" s="2">
        <v>43813</v>
      </c>
      <c r="H2056" t="s">
        <v>26132</v>
      </c>
      <c r="J2056" t="s">
        <v>26133</v>
      </c>
      <c r="K2056" t="s">
        <v>26134</v>
      </c>
      <c r="L2056" t="s">
        <v>26135</v>
      </c>
      <c r="M2056" t="s">
        <v>100</v>
      </c>
      <c r="N2056">
        <v>27540</v>
      </c>
      <c r="O2056" t="s">
        <v>70</v>
      </c>
      <c r="Q2056" t="s">
        <v>26136</v>
      </c>
      <c r="R2056">
        <v>104</v>
      </c>
      <c r="S2056" t="s">
        <v>72</v>
      </c>
      <c r="T2056" t="s">
        <v>13303</v>
      </c>
      <c r="U2056" t="s">
        <v>8950</v>
      </c>
      <c r="V2056" t="s">
        <v>1757</v>
      </c>
      <c r="W2056" t="s">
        <v>278</v>
      </c>
      <c r="X2056" t="s">
        <v>106</v>
      </c>
      <c r="Y2056" t="str">
        <f>"37-3011"</f>
        <v>37-3011</v>
      </c>
      <c r="Z2056" t="s">
        <v>94</v>
      </c>
      <c r="AA2056">
        <v>561730</v>
      </c>
      <c r="AB2056">
        <v>50</v>
      </c>
      <c r="AC2056">
        <v>50</v>
      </c>
      <c r="AD2056" t="s">
        <v>79</v>
      </c>
      <c r="AE2056" t="s">
        <v>95</v>
      </c>
      <c r="AF2056">
        <v>40</v>
      </c>
      <c r="AG2056" s="4">
        <v>0.27083333333333331</v>
      </c>
      <c r="AH2056" s="4">
        <v>0.625</v>
      </c>
      <c r="AI2056" s="5">
        <v>14.52</v>
      </c>
      <c r="AJ2056">
        <v>21.78</v>
      </c>
      <c r="AL2056" t="s">
        <v>81</v>
      </c>
      <c r="AM2056" t="s">
        <v>82</v>
      </c>
      <c r="AO2056" t="s">
        <v>83</v>
      </c>
      <c r="AR2056" t="s">
        <v>82</v>
      </c>
      <c r="AT2056" t="s">
        <v>82</v>
      </c>
      <c r="AW2056" t="s">
        <v>82</v>
      </c>
      <c r="AY2056" t="s">
        <v>26137</v>
      </c>
      <c r="AZ2056" t="s">
        <v>2805</v>
      </c>
      <c r="BA2056" t="s">
        <v>100</v>
      </c>
      <c r="BB2056">
        <v>27540</v>
      </c>
      <c r="BC2056" t="s">
        <v>79</v>
      </c>
      <c r="BH2056" t="s">
        <v>26138</v>
      </c>
      <c r="BJ2056">
        <v>561228417</v>
      </c>
    </row>
    <row r="2057" spans="1:62" x14ac:dyDescent="0.25">
      <c r="A2057" t="s">
        <v>26387</v>
      </c>
      <c r="B2057" s="2">
        <v>43496</v>
      </c>
      <c r="C2057" t="s">
        <v>63</v>
      </c>
      <c r="D2057" s="3">
        <v>43449.661539155095</v>
      </c>
      <c r="E2057" t="s">
        <v>64</v>
      </c>
      <c r="F2057" s="2">
        <v>43525</v>
      </c>
      <c r="G2057" s="2">
        <v>43799</v>
      </c>
      <c r="H2057" t="s">
        <v>26388</v>
      </c>
      <c r="J2057" t="s">
        <v>26389</v>
      </c>
      <c r="L2057" t="s">
        <v>1139</v>
      </c>
      <c r="M2057" t="s">
        <v>232</v>
      </c>
      <c r="N2057">
        <v>11226</v>
      </c>
      <c r="O2057" t="s">
        <v>70</v>
      </c>
      <c r="Q2057" t="s">
        <v>26390</v>
      </c>
      <c r="S2057" t="s">
        <v>82</v>
      </c>
      <c r="U2057" t="s">
        <v>92</v>
      </c>
      <c r="X2057" t="s">
        <v>26391</v>
      </c>
      <c r="Y2057" t="str">
        <f>"37-2012"</f>
        <v>37-2012</v>
      </c>
      <c r="Z2057" t="s">
        <v>373</v>
      </c>
      <c r="AA2057">
        <v>56172</v>
      </c>
      <c r="AB2057">
        <v>73</v>
      </c>
      <c r="AC2057">
        <v>73</v>
      </c>
      <c r="AD2057" t="s">
        <v>79</v>
      </c>
      <c r="AE2057" t="s">
        <v>80</v>
      </c>
      <c r="AF2057">
        <v>36</v>
      </c>
      <c r="AG2057" s="4">
        <v>0.35416666666666669</v>
      </c>
      <c r="AH2057" s="4">
        <v>0.70833333333333337</v>
      </c>
      <c r="AI2057" s="5">
        <v>10.71</v>
      </c>
      <c r="AJ2057">
        <v>16.07</v>
      </c>
      <c r="AK2057">
        <v>16.07</v>
      </c>
      <c r="AL2057" t="s">
        <v>81</v>
      </c>
      <c r="AM2057" t="s">
        <v>82</v>
      </c>
      <c r="AO2057" t="s">
        <v>83</v>
      </c>
      <c r="AR2057" t="s">
        <v>82</v>
      </c>
      <c r="AT2057" t="s">
        <v>82</v>
      </c>
      <c r="AW2057" t="s">
        <v>82</v>
      </c>
      <c r="AY2057" t="s">
        <v>3590</v>
      </c>
      <c r="AZ2057" t="s">
        <v>20449</v>
      </c>
      <c r="BA2057" t="s">
        <v>1064</v>
      </c>
      <c r="BB2057">
        <v>37203</v>
      </c>
      <c r="BC2057" t="s">
        <v>79</v>
      </c>
      <c r="BH2057" t="s">
        <v>26392</v>
      </c>
      <c r="BJ2057">
        <v>815448832</v>
      </c>
    </row>
    <row r="2058" spans="1:62" x14ac:dyDescent="0.25">
      <c r="A2058" t="s">
        <v>26813</v>
      </c>
      <c r="B2058" s="2">
        <v>43496</v>
      </c>
      <c r="C2058" t="s">
        <v>63</v>
      </c>
      <c r="D2058" s="3">
        <v>43472.378038206021</v>
      </c>
      <c r="E2058" t="s">
        <v>64</v>
      </c>
      <c r="F2058" s="2">
        <v>43556</v>
      </c>
      <c r="G2058" s="2">
        <v>43799</v>
      </c>
      <c r="H2058" t="s">
        <v>5306</v>
      </c>
      <c r="I2058" t="s">
        <v>5307</v>
      </c>
      <c r="J2058" t="s">
        <v>5308</v>
      </c>
      <c r="L2058" t="s">
        <v>5309</v>
      </c>
      <c r="M2058" t="s">
        <v>207</v>
      </c>
      <c r="N2058">
        <v>2472</v>
      </c>
      <c r="O2058" t="s">
        <v>70</v>
      </c>
      <c r="Q2058" t="s">
        <v>5310</v>
      </c>
      <c r="S2058" t="s">
        <v>72</v>
      </c>
      <c r="T2058" t="s">
        <v>640</v>
      </c>
      <c r="U2058" t="s">
        <v>641</v>
      </c>
      <c r="V2058" t="s">
        <v>642</v>
      </c>
      <c r="W2058" t="s">
        <v>105</v>
      </c>
      <c r="X2058" t="s">
        <v>5311</v>
      </c>
      <c r="Y2058" t="str">
        <f>"53-7062"</f>
        <v>53-7062</v>
      </c>
      <c r="Z2058" t="s">
        <v>337</v>
      </c>
      <c r="AA2058">
        <v>484210</v>
      </c>
      <c r="AB2058">
        <v>75</v>
      </c>
      <c r="AC2058">
        <v>75</v>
      </c>
      <c r="AD2058" t="s">
        <v>79</v>
      </c>
      <c r="AE2058" t="s">
        <v>95</v>
      </c>
      <c r="AF2058">
        <v>40</v>
      </c>
      <c r="AG2058" s="4">
        <v>0.29166666666666669</v>
      </c>
      <c r="AH2058" s="4">
        <v>0.66666666666666663</v>
      </c>
      <c r="AI2058" s="5">
        <v>16.66</v>
      </c>
      <c r="AJ2058">
        <v>24.99</v>
      </c>
      <c r="AK2058">
        <v>36</v>
      </c>
      <c r="AL2058" t="s">
        <v>81</v>
      </c>
      <c r="AM2058" t="s">
        <v>82</v>
      </c>
      <c r="AO2058" t="s">
        <v>83</v>
      </c>
      <c r="AR2058" t="s">
        <v>82</v>
      </c>
      <c r="AT2058" t="s">
        <v>82</v>
      </c>
      <c r="AW2058" t="s">
        <v>82</v>
      </c>
      <c r="AY2058" t="s">
        <v>5309</v>
      </c>
      <c r="AZ2058" t="s">
        <v>3829</v>
      </c>
      <c r="BA2058" t="s">
        <v>207</v>
      </c>
      <c r="BB2058">
        <v>2472</v>
      </c>
      <c r="BC2058" t="s">
        <v>79</v>
      </c>
      <c r="BH2058" t="s">
        <v>5308</v>
      </c>
      <c r="BJ2058">
        <v>43367077</v>
      </c>
    </row>
    <row r="2059" spans="1:62" x14ac:dyDescent="0.25">
      <c r="A2059" t="s">
        <v>26904</v>
      </c>
      <c r="B2059" s="2">
        <v>43496</v>
      </c>
      <c r="C2059" t="s">
        <v>63</v>
      </c>
      <c r="D2059" s="3">
        <v>43472.377425775463</v>
      </c>
      <c r="E2059" t="s">
        <v>64</v>
      </c>
      <c r="F2059" s="2">
        <v>43556</v>
      </c>
      <c r="G2059" s="2">
        <v>43750</v>
      </c>
      <c r="H2059" t="s">
        <v>26905</v>
      </c>
      <c r="J2059" t="s">
        <v>26906</v>
      </c>
      <c r="K2059" t="s">
        <v>26907</v>
      </c>
      <c r="L2059" t="s">
        <v>26908</v>
      </c>
      <c r="M2059" t="s">
        <v>2367</v>
      </c>
      <c r="N2059">
        <v>29472</v>
      </c>
      <c r="O2059" t="s">
        <v>70</v>
      </c>
      <c r="Q2059" t="s">
        <v>26909</v>
      </c>
      <c r="S2059" t="s">
        <v>72</v>
      </c>
      <c r="T2059" t="s">
        <v>13303</v>
      </c>
      <c r="U2059" t="s">
        <v>20505</v>
      </c>
      <c r="V2059" t="s">
        <v>1757</v>
      </c>
      <c r="W2059" t="s">
        <v>278</v>
      </c>
      <c r="X2059" t="s">
        <v>106</v>
      </c>
      <c r="Y2059" t="str">
        <f>"37-3011"</f>
        <v>37-3011</v>
      </c>
      <c r="Z2059" t="s">
        <v>94</v>
      </c>
      <c r="AA2059">
        <v>561730</v>
      </c>
      <c r="AB2059">
        <v>20</v>
      </c>
      <c r="AC2059">
        <v>20</v>
      </c>
      <c r="AD2059" t="s">
        <v>79</v>
      </c>
      <c r="AE2059" t="s">
        <v>95</v>
      </c>
      <c r="AF2059">
        <v>40</v>
      </c>
      <c r="AG2059" s="4">
        <v>0.27083333333333331</v>
      </c>
      <c r="AH2059" s="4">
        <v>0.625</v>
      </c>
      <c r="AI2059" s="5">
        <v>12.9</v>
      </c>
      <c r="AJ2059">
        <v>19.350000000000001</v>
      </c>
      <c r="AL2059" t="s">
        <v>81</v>
      </c>
      <c r="AM2059" t="s">
        <v>82</v>
      </c>
      <c r="AO2059" t="s">
        <v>83</v>
      </c>
      <c r="AR2059" t="s">
        <v>82</v>
      </c>
      <c r="AT2059" t="s">
        <v>82</v>
      </c>
      <c r="AW2059" t="s">
        <v>82</v>
      </c>
      <c r="AY2059" t="s">
        <v>26908</v>
      </c>
      <c r="AZ2059" t="s">
        <v>2562</v>
      </c>
      <c r="BA2059" t="s">
        <v>2367</v>
      </c>
      <c r="BB2059">
        <v>29472</v>
      </c>
      <c r="BC2059" t="s">
        <v>79</v>
      </c>
      <c r="BH2059" t="s">
        <v>26906</v>
      </c>
      <c r="BJ2059">
        <v>571046368</v>
      </c>
    </row>
    <row r="2060" spans="1:62" x14ac:dyDescent="0.25">
      <c r="A2060" t="s">
        <v>26918</v>
      </c>
      <c r="B2060" s="2">
        <v>43496</v>
      </c>
      <c r="C2060" t="s">
        <v>63</v>
      </c>
      <c r="D2060" s="3">
        <v>43451.423751932867</v>
      </c>
      <c r="E2060" t="s">
        <v>64</v>
      </c>
      <c r="F2060" s="2">
        <v>43539</v>
      </c>
      <c r="G2060" s="2">
        <v>43799</v>
      </c>
      <c r="H2060" t="s">
        <v>11510</v>
      </c>
      <c r="I2060" t="s">
        <v>11511</v>
      </c>
      <c r="J2060" t="s">
        <v>11512</v>
      </c>
      <c r="K2060" t="s">
        <v>11513</v>
      </c>
      <c r="L2060" t="s">
        <v>941</v>
      </c>
      <c r="M2060" t="s">
        <v>774</v>
      </c>
      <c r="N2060">
        <v>81631</v>
      </c>
      <c r="O2060" t="s">
        <v>70</v>
      </c>
      <c r="P2060" t="s">
        <v>67</v>
      </c>
      <c r="Q2060" t="s">
        <v>11514</v>
      </c>
      <c r="S2060" t="s">
        <v>72</v>
      </c>
      <c r="T2060" t="s">
        <v>938</v>
      </c>
      <c r="U2060" t="s">
        <v>1057</v>
      </c>
      <c r="V2060" t="s">
        <v>998</v>
      </c>
      <c r="W2060" t="s">
        <v>774</v>
      </c>
      <c r="X2060" t="s">
        <v>2708</v>
      </c>
      <c r="Y2060" t="str">
        <f>"37-3011"</f>
        <v>37-3011</v>
      </c>
      <c r="Z2060" t="s">
        <v>94</v>
      </c>
      <c r="AA2060">
        <v>541320</v>
      </c>
      <c r="AB2060">
        <v>30</v>
      </c>
      <c r="AC2060">
        <v>30</v>
      </c>
      <c r="AD2060" t="s">
        <v>79</v>
      </c>
      <c r="AE2060" t="s">
        <v>95</v>
      </c>
      <c r="AF2060">
        <v>35</v>
      </c>
      <c r="AG2060" s="4">
        <v>0.375</v>
      </c>
      <c r="AH2060" s="4">
        <v>0.70833333333333337</v>
      </c>
      <c r="AI2060" s="5">
        <v>17.5</v>
      </c>
      <c r="AJ2060">
        <v>26.25</v>
      </c>
      <c r="AK2060">
        <v>26.25</v>
      </c>
      <c r="AL2060" t="s">
        <v>81</v>
      </c>
      <c r="AM2060" t="s">
        <v>82</v>
      </c>
      <c r="AO2060" t="s">
        <v>83</v>
      </c>
      <c r="AP2060" t="s">
        <v>67</v>
      </c>
      <c r="AQ2060" t="s">
        <v>67</v>
      </c>
      <c r="AR2060" t="s">
        <v>82</v>
      </c>
      <c r="AT2060" t="s">
        <v>82</v>
      </c>
      <c r="AW2060" t="s">
        <v>82</v>
      </c>
      <c r="AY2060" t="s">
        <v>941</v>
      </c>
      <c r="AZ2060" t="s">
        <v>941</v>
      </c>
      <c r="BA2060" t="s">
        <v>774</v>
      </c>
      <c r="BB2060">
        <v>81631</v>
      </c>
      <c r="BC2060" t="s">
        <v>79</v>
      </c>
      <c r="BH2060" t="s">
        <v>11515</v>
      </c>
      <c r="BI2060" t="s">
        <v>67</v>
      </c>
      <c r="BJ2060">
        <v>841204799</v>
      </c>
    </row>
    <row r="2061" spans="1:62" x14ac:dyDescent="0.25">
      <c r="A2061" t="s">
        <v>27203</v>
      </c>
      <c r="B2061" s="2">
        <v>43496</v>
      </c>
      <c r="C2061" t="s">
        <v>63</v>
      </c>
      <c r="D2061" s="3">
        <v>43472.378070405095</v>
      </c>
      <c r="E2061" t="s">
        <v>64</v>
      </c>
      <c r="F2061" s="2">
        <v>43556</v>
      </c>
      <c r="G2061" s="2">
        <v>43770</v>
      </c>
      <c r="H2061" t="s">
        <v>9969</v>
      </c>
      <c r="J2061" t="s">
        <v>27204</v>
      </c>
      <c r="L2061" t="s">
        <v>27205</v>
      </c>
      <c r="M2061" t="s">
        <v>783</v>
      </c>
      <c r="N2061">
        <v>45241</v>
      </c>
      <c r="O2061" t="s">
        <v>70</v>
      </c>
      <c r="Q2061" t="s">
        <v>9972</v>
      </c>
      <c r="R2061">
        <v>1013</v>
      </c>
      <c r="S2061" t="s">
        <v>72</v>
      </c>
      <c r="T2061" t="s">
        <v>13303</v>
      </c>
      <c r="U2061" t="s">
        <v>5811</v>
      </c>
      <c r="V2061" t="s">
        <v>1757</v>
      </c>
      <c r="W2061" t="s">
        <v>278</v>
      </c>
      <c r="X2061" t="s">
        <v>1673</v>
      </c>
      <c r="Y2061" t="str">
        <f>"37-3011"</f>
        <v>37-3011</v>
      </c>
      <c r="Z2061" t="s">
        <v>94</v>
      </c>
      <c r="AA2061">
        <v>561730</v>
      </c>
      <c r="AB2061">
        <v>10</v>
      </c>
      <c r="AC2061">
        <v>10</v>
      </c>
      <c r="AD2061" t="s">
        <v>79</v>
      </c>
      <c r="AE2061" t="s">
        <v>80</v>
      </c>
      <c r="AF2061">
        <v>40</v>
      </c>
      <c r="AG2061" s="4">
        <v>0.29166666666666669</v>
      </c>
      <c r="AH2061" s="4">
        <v>0.64583333333333337</v>
      </c>
      <c r="AI2061" s="5">
        <v>13.91</v>
      </c>
      <c r="AJ2061">
        <v>20.87</v>
      </c>
      <c r="AL2061" t="s">
        <v>81</v>
      </c>
      <c r="AM2061" t="s">
        <v>82</v>
      </c>
      <c r="AO2061" t="s">
        <v>83</v>
      </c>
      <c r="AP2061" t="s">
        <v>67</v>
      </c>
      <c r="AQ2061" t="s">
        <v>67</v>
      </c>
      <c r="AR2061" t="s">
        <v>82</v>
      </c>
      <c r="AT2061" t="s">
        <v>82</v>
      </c>
      <c r="AW2061" t="s">
        <v>82</v>
      </c>
      <c r="AY2061" t="s">
        <v>9971</v>
      </c>
      <c r="AZ2061" t="s">
        <v>3667</v>
      </c>
      <c r="BA2061" t="s">
        <v>783</v>
      </c>
      <c r="BB2061">
        <v>45241</v>
      </c>
      <c r="BC2061" t="s">
        <v>79</v>
      </c>
      <c r="BH2061" t="s">
        <v>9974</v>
      </c>
      <c r="BJ2061">
        <v>463315696</v>
      </c>
    </row>
    <row r="2062" spans="1:62" x14ac:dyDescent="0.25">
      <c r="A2062" t="s">
        <v>27659</v>
      </c>
      <c r="B2062" s="2">
        <v>43496</v>
      </c>
      <c r="C2062" t="s">
        <v>63</v>
      </c>
      <c r="D2062" s="3">
        <v>43472.378121828704</v>
      </c>
      <c r="E2062" t="s">
        <v>64</v>
      </c>
      <c r="F2062" s="2">
        <v>43556</v>
      </c>
      <c r="G2062" s="2">
        <v>43799</v>
      </c>
      <c r="H2062" t="s">
        <v>27660</v>
      </c>
      <c r="J2062" t="s">
        <v>27661</v>
      </c>
      <c r="K2062" t="s">
        <v>27662</v>
      </c>
      <c r="L2062" t="s">
        <v>5084</v>
      </c>
      <c r="M2062" t="s">
        <v>859</v>
      </c>
      <c r="N2062">
        <v>99217</v>
      </c>
      <c r="O2062" t="s">
        <v>70</v>
      </c>
      <c r="Q2062" t="s">
        <v>27663</v>
      </c>
      <c r="S2062" t="s">
        <v>72</v>
      </c>
      <c r="T2062" t="s">
        <v>13303</v>
      </c>
      <c r="U2062" t="s">
        <v>16469</v>
      </c>
      <c r="V2062" t="s">
        <v>1757</v>
      </c>
      <c r="W2062" t="s">
        <v>278</v>
      </c>
      <c r="X2062" t="s">
        <v>106</v>
      </c>
      <c r="Y2062" t="str">
        <f>"37-3011"</f>
        <v>37-3011</v>
      </c>
      <c r="Z2062" t="s">
        <v>94</v>
      </c>
      <c r="AA2062">
        <v>561730</v>
      </c>
      <c r="AB2062">
        <v>36</v>
      </c>
      <c r="AC2062">
        <v>36</v>
      </c>
      <c r="AD2062" t="s">
        <v>79</v>
      </c>
      <c r="AE2062" t="s">
        <v>80</v>
      </c>
      <c r="AF2062">
        <v>40</v>
      </c>
      <c r="AG2062" s="4">
        <v>0.25</v>
      </c>
      <c r="AH2062" s="4">
        <v>0.60416666666666663</v>
      </c>
      <c r="AI2062" s="5">
        <v>14.99</v>
      </c>
      <c r="AJ2062">
        <v>22.49</v>
      </c>
      <c r="AL2062" t="s">
        <v>81</v>
      </c>
      <c r="AM2062" t="s">
        <v>82</v>
      </c>
      <c r="AO2062" t="s">
        <v>83</v>
      </c>
      <c r="AP2062" t="s">
        <v>67</v>
      </c>
      <c r="AQ2062" t="s">
        <v>67</v>
      </c>
      <c r="AR2062" t="s">
        <v>82</v>
      </c>
      <c r="AT2062" t="s">
        <v>82</v>
      </c>
      <c r="AW2062" t="s">
        <v>72</v>
      </c>
      <c r="AX2062">
        <v>3</v>
      </c>
      <c r="AY2062" t="s">
        <v>18915</v>
      </c>
      <c r="AZ2062" t="s">
        <v>18915</v>
      </c>
      <c r="BA2062" t="s">
        <v>859</v>
      </c>
      <c r="BB2062">
        <v>99217</v>
      </c>
      <c r="BC2062" t="s">
        <v>79</v>
      </c>
      <c r="BH2062" t="s">
        <v>27664</v>
      </c>
      <c r="BJ2062">
        <v>911582693</v>
      </c>
    </row>
    <row r="2063" spans="1:62" x14ac:dyDescent="0.25">
      <c r="A2063" t="s">
        <v>27689</v>
      </c>
      <c r="B2063" s="2">
        <v>43496</v>
      </c>
      <c r="C2063" t="s">
        <v>63</v>
      </c>
      <c r="D2063" s="3">
        <v>43472.377411238427</v>
      </c>
      <c r="E2063" t="s">
        <v>64</v>
      </c>
      <c r="F2063" s="2">
        <v>43556</v>
      </c>
      <c r="G2063" s="2">
        <v>43799</v>
      </c>
      <c r="H2063" t="s">
        <v>27690</v>
      </c>
      <c r="J2063" t="s">
        <v>27691</v>
      </c>
      <c r="L2063" t="s">
        <v>27692</v>
      </c>
      <c r="M2063" t="s">
        <v>136</v>
      </c>
      <c r="N2063">
        <v>21631</v>
      </c>
      <c r="O2063" t="s">
        <v>70</v>
      </c>
      <c r="Q2063" t="s">
        <v>27693</v>
      </c>
      <c r="S2063" t="s">
        <v>82</v>
      </c>
      <c r="U2063" t="s">
        <v>92</v>
      </c>
      <c r="X2063" t="s">
        <v>27694</v>
      </c>
      <c r="Y2063" t="str">
        <f>"53-7064"</f>
        <v>53-7064</v>
      </c>
      <c r="Z2063" t="s">
        <v>962</v>
      </c>
      <c r="AA2063">
        <v>114112</v>
      </c>
      <c r="AB2063">
        <v>8</v>
      </c>
      <c r="AC2063">
        <v>8</v>
      </c>
      <c r="AD2063" t="s">
        <v>79</v>
      </c>
      <c r="AE2063" t="s">
        <v>80</v>
      </c>
      <c r="AF2063">
        <v>35</v>
      </c>
      <c r="AG2063" s="4">
        <v>0.25</v>
      </c>
      <c r="AH2063" s="4">
        <v>0.625</v>
      </c>
      <c r="AI2063" s="5">
        <v>11.93</v>
      </c>
      <c r="AJ2063">
        <v>0</v>
      </c>
      <c r="AK2063">
        <v>0</v>
      </c>
      <c r="AL2063" t="s">
        <v>81</v>
      </c>
      <c r="AM2063" t="s">
        <v>82</v>
      </c>
      <c r="AO2063" t="s">
        <v>83</v>
      </c>
      <c r="AR2063" t="s">
        <v>82</v>
      </c>
      <c r="AT2063" t="s">
        <v>82</v>
      </c>
      <c r="AW2063" t="s">
        <v>82</v>
      </c>
      <c r="AY2063" t="s">
        <v>17615</v>
      </c>
      <c r="AZ2063" t="s">
        <v>2562</v>
      </c>
      <c r="BA2063" t="s">
        <v>136</v>
      </c>
      <c r="BB2063">
        <v>21613</v>
      </c>
      <c r="BC2063" t="s">
        <v>87</v>
      </c>
      <c r="BH2063" t="s">
        <v>27695</v>
      </c>
      <c r="BJ2063">
        <v>20677421</v>
      </c>
    </row>
    <row r="2064" spans="1:62" x14ac:dyDescent="0.25">
      <c r="A2064" t="s">
        <v>28105</v>
      </c>
      <c r="B2064" s="2">
        <v>43496</v>
      </c>
      <c r="C2064" t="s">
        <v>63</v>
      </c>
      <c r="D2064" s="3">
        <v>43472.378528287038</v>
      </c>
      <c r="E2064" t="s">
        <v>91</v>
      </c>
      <c r="H2064" t="s">
        <v>28106</v>
      </c>
      <c r="I2064" t="s">
        <v>28107</v>
      </c>
      <c r="J2064" t="s">
        <v>28108</v>
      </c>
      <c r="K2064" t="s">
        <v>67</v>
      </c>
      <c r="L2064" t="s">
        <v>9940</v>
      </c>
      <c r="M2064" t="s">
        <v>105</v>
      </c>
      <c r="N2064">
        <v>79403</v>
      </c>
      <c r="O2064" t="s">
        <v>70</v>
      </c>
      <c r="P2064" t="s">
        <v>67</v>
      </c>
      <c r="Q2064" t="s">
        <v>28109</v>
      </c>
      <c r="S2064" t="s">
        <v>72</v>
      </c>
      <c r="T2064" t="s">
        <v>14635</v>
      </c>
      <c r="U2064" t="s">
        <v>14636</v>
      </c>
      <c r="V2064" t="s">
        <v>14637</v>
      </c>
      <c r="W2064" t="s">
        <v>105</v>
      </c>
      <c r="X2064" t="s">
        <v>16193</v>
      </c>
      <c r="Y2064" t="str">
        <f>"47-2061"</f>
        <v>47-2061</v>
      </c>
      <c r="Z2064" t="s">
        <v>326</v>
      </c>
      <c r="AA2064">
        <v>23811</v>
      </c>
      <c r="AB2064">
        <v>10</v>
      </c>
      <c r="AD2064" t="s">
        <v>79</v>
      </c>
      <c r="AE2064" t="s">
        <v>95</v>
      </c>
      <c r="AF2064">
        <v>40</v>
      </c>
      <c r="AG2064" s="4">
        <v>0.33333333333333331</v>
      </c>
      <c r="AH2064" s="4">
        <v>0.70833333333333337</v>
      </c>
      <c r="AI2064" s="5">
        <v>14.16</v>
      </c>
      <c r="AJ2064">
        <v>21.24</v>
      </c>
      <c r="AK2064">
        <v>21.24</v>
      </c>
      <c r="AL2064" t="s">
        <v>81</v>
      </c>
      <c r="AM2064" t="s">
        <v>82</v>
      </c>
      <c r="AO2064" t="s">
        <v>83</v>
      </c>
      <c r="AP2064" t="s">
        <v>67</v>
      </c>
      <c r="AQ2064" t="s">
        <v>67</v>
      </c>
      <c r="AR2064" t="s">
        <v>82</v>
      </c>
      <c r="AT2064" t="s">
        <v>82</v>
      </c>
      <c r="AW2064" t="s">
        <v>82</v>
      </c>
      <c r="AY2064" t="s">
        <v>9940</v>
      </c>
      <c r="AZ2064" t="s">
        <v>28110</v>
      </c>
      <c r="BA2064" t="s">
        <v>105</v>
      </c>
      <c r="BB2064">
        <v>57221</v>
      </c>
      <c r="BC2064" t="s">
        <v>79</v>
      </c>
      <c r="BH2064" t="s">
        <v>28108</v>
      </c>
      <c r="BI2064" t="s">
        <v>67</v>
      </c>
      <c r="BJ2064">
        <v>461791533</v>
      </c>
    </row>
    <row r="2065" spans="1:62" x14ac:dyDescent="0.25">
      <c r="A2065" t="s">
        <v>28250</v>
      </c>
      <c r="B2065" s="2">
        <v>43496</v>
      </c>
      <c r="C2065" t="s">
        <v>63</v>
      </c>
      <c r="D2065" s="3">
        <v>43472.378179699073</v>
      </c>
      <c r="E2065" t="s">
        <v>64</v>
      </c>
      <c r="F2065" s="2">
        <v>43556</v>
      </c>
      <c r="G2065" s="2">
        <v>43809</v>
      </c>
      <c r="H2065" t="s">
        <v>28251</v>
      </c>
      <c r="J2065" t="s">
        <v>28252</v>
      </c>
      <c r="L2065" t="s">
        <v>20716</v>
      </c>
      <c r="M2065" t="s">
        <v>714</v>
      </c>
      <c r="N2065">
        <v>70124</v>
      </c>
      <c r="O2065" t="s">
        <v>70</v>
      </c>
      <c r="Q2065" t="s">
        <v>28253</v>
      </c>
      <c r="S2065" t="s">
        <v>72</v>
      </c>
      <c r="T2065" t="s">
        <v>28254</v>
      </c>
      <c r="U2065" t="s">
        <v>28255</v>
      </c>
      <c r="V2065" t="s">
        <v>20716</v>
      </c>
      <c r="W2065" t="s">
        <v>714</v>
      </c>
      <c r="X2065" t="s">
        <v>28256</v>
      </c>
      <c r="Y2065" t="str">
        <f>"37-3011"</f>
        <v>37-3011</v>
      </c>
      <c r="Z2065" t="s">
        <v>94</v>
      </c>
      <c r="AA2065">
        <v>561730</v>
      </c>
      <c r="AB2065">
        <v>6</v>
      </c>
      <c r="AC2065">
        <v>6</v>
      </c>
      <c r="AD2065" t="s">
        <v>79</v>
      </c>
      <c r="AE2065" t="s">
        <v>80</v>
      </c>
      <c r="AF2065">
        <v>40</v>
      </c>
      <c r="AG2065" s="4">
        <v>0.33333333333333331</v>
      </c>
      <c r="AH2065" s="4">
        <v>0.66666666666666663</v>
      </c>
      <c r="AI2065" s="5">
        <v>11.93</v>
      </c>
      <c r="AJ2065">
        <v>17.899999999999999</v>
      </c>
      <c r="AL2065" t="s">
        <v>81</v>
      </c>
      <c r="AM2065" t="s">
        <v>82</v>
      </c>
      <c r="AO2065" t="s">
        <v>83</v>
      </c>
      <c r="AR2065" t="s">
        <v>82</v>
      </c>
      <c r="AT2065" t="s">
        <v>82</v>
      </c>
      <c r="AW2065" t="s">
        <v>82</v>
      </c>
      <c r="AY2065" t="s">
        <v>20716</v>
      </c>
      <c r="AZ2065" t="s">
        <v>28257</v>
      </c>
      <c r="BA2065" t="s">
        <v>714</v>
      </c>
      <c r="BB2065">
        <v>70124</v>
      </c>
      <c r="BC2065" t="s">
        <v>79</v>
      </c>
      <c r="BH2065" t="s">
        <v>28252</v>
      </c>
      <c r="BJ2065">
        <v>462463485</v>
      </c>
    </row>
    <row r="2066" spans="1:62" x14ac:dyDescent="0.25">
      <c r="A2066" t="s">
        <v>28364</v>
      </c>
      <c r="B2066" s="2">
        <v>43496</v>
      </c>
      <c r="C2066" t="s">
        <v>63</v>
      </c>
      <c r="D2066" s="3">
        <v>43472.377648761576</v>
      </c>
      <c r="E2066" t="s">
        <v>64</v>
      </c>
      <c r="F2066" s="2">
        <v>43556</v>
      </c>
      <c r="G2066" s="2">
        <v>43830</v>
      </c>
      <c r="H2066" t="s">
        <v>28365</v>
      </c>
      <c r="J2066" t="s">
        <v>28366</v>
      </c>
      <c r="L2066" t="s">
        <v>1629</v>
      </c>
      <c r="M2066" t="s">
        <v>821</v>
      </c>
      <c r="N2066">
        <v>97501</v>
      </c>
      <c r="O2066" t="s">
        <v>70</v>
      </c>
      <c r="Q2066" t="s">
        <v>28367</v>
      </c>
      <c r="S2066" t="s">
        <v>72</v>
      </c>
      <c r="T2066" t="s">
        <v>878</v>
      </c>
      <c r="U2066" t="s">
        <v>12165</v>
      </c>
      <c r="V2066" t="s">
        <v>2620</v>
      </c>
      <c r="W2066" t="s">
        <v>881</v>
      </c>
      <c r="X2066" t="s">
        <v>1092</v>
      </c>
      <c r="Y2066" t="str">
        <f>"45-4011"</f>
        <v>45-4011</v>
      </c>
      <c r="Z2066" t="s">
        <v>763</v>
      </c>
      <c r="AA2066">
        <v>115310</v>
      </c>
      <c r="AB2066">
        <v>60</v>
      </c>
      <c r="AC2066">
        <v>60</v>
      </c>
      <c r="AD2066" t="s">
        <v>79</v>
      </c>
      <c r="AE2066" t="s">
        <v>80</v>
      </c>
      <c r="AF2066">
        <v>40</v>
      </c>
      <c r="AG2066" s="4">
        <v>0.29166666666666669</v>
      </c>
      <c r="AH2066" s="4">
        <v>0.64583333333333337</v>
      </c>
      <c r="AI2066" s="5">
        <v>12.56</v>
      </c>
      <c r="AJ2066">
        <v>18.84</v>
      </c>
      <c r="AK2066">
        <v>35.19</v>
      </c>
      <c r="AL2066" t="s">
        <v>81</v>
      </c>
      <c r="AM2066" t="s">
        <v>82</v>
      </c>
      <c r="AO2066" t="s">
        <v>83</v>
      </c>
      <c r="AR2066" t="s">
        <v>82</v>
      </c>
      <c r="AT2066" t="s">
        <v>82</v>
      </c>
      <c r="AW2066" t="s">
        <v>72</v>
      </c>
      <c r="AX2066">
        <v>3</v>
      </c>
      <c r="AY2066" t="s">
        <v>1629</v>
      </c>
      <c r="AZ2066" t="s">
        <v>1588</v>
      </c>
      <c r="BA2066" t="s">
        <v>821</v>
      </c>
      <c r="BB2066">
        <v>97501</v>
      </c>
      <c r="BC2066" t="s">
        <v>79</v>
      </c>
      <c r="BH2066" t="s">
        <v>28368</v>
      </c>
      <c r="BJ2066">
        <v>931226829</v>
      </c>
    </row>
    <row r="2067" spans="1:62" x14ac:dyDescent="0.25">
      <c r="A2067" t="s">
        <v>28573</v>
      </c>
      <c r="B2067" s="2">
        <v>43496</v>
      </c>
      <c r="C2067" t="s">
        <v>63</v>
      </c>
      <c r="D2067" s="3">
        <v>43472.378072083331</v>
      </c>
      <c r="E2067" t="s">
        <v>91</v>
      </c>
      <c r="H2067" t="s">
        <v>12625</v>
      </c>
      <c r="J2067" t="s">
        <v>12626</v>
      </c>
      <c r="L2067" t="s">
        <v>4750</v>
      </c>
      <c r="M2067" t="s">
        <v>2356</v>
      </c>
      <c r="N2067">
        <v>68512</v>
      </c>
      <c r="O2067" t="s">
        <v>70</v>
      </c>
      <c r="Q2067" t="s">
        <v>12627</v>
      </c>
      <c r="S2067" t="s">
        <v>72</v>
      </c>
      <c r="T2067" t="s">
        <v>12628</v>
      </c>
      <c r="U2067" t="s">
        <v>12629</v>
      </c>
      <c r="V2067" t="s">
        <v>12630</v>
      </c>
      <c r="W2067" t="s">
        <v>105</v>
      </c>
      <c r="X2067" t="s">
        <v>12631</v>
      </c>
      <c r="Y2067" t="str">
        <f>"37-3011"</f>
        <v>37-3011</v>
      </c>
      <c r="Z2067" t="s">
        <v>94</v>
      </c>
      <c r="AA2067">
        <v>237990</v>
      </c>
      <c r="AB2067">
        <v>16</v>
      </c>
      <c r="AD2067" t="s">
        <v>79</v>
      </c>
      <c r="AE2067" t="s">
        <v>80</v>
      </c>
      <c r="AF2067">
        <v>40</v>
      </c>
      <c r="AG2067" s="4">
        <v>0.25</v>
      </c>
      <c r="AH2067" s="4">
        <v>0.60416666666666663</v>
      </c>
      <c r="AI2067" s="5">
        <v>13.41</v>
      </c>
      <c r="AJ2067">
        <v>20.12</v>
      </c>
      <c r="AL2067" t="s">
        <v>81</v>
      </c>
      <c r="AM2067" t="s">
        <v>82</v>
      </c>
      <c r="AO2067" t="s">
        <v>83</v>
      </c>
      <c r="AR2067" t="s">
        <v>82</v>
      </c>
      <c r="AT2067" t="s">
        <v>82</v>
      </c>
      <c r="AW2067" t="s">
        <v>72</v>
      </c>
      <c r="AX2067">
        <v>6</v>
      </c>
      <c r="AY2067" t="s">
        <v>26174</v>
      </c>
      <c r="AZ2067" t="s">
        <v>1505</v>
      </c>
      <c r="BA2067" t="s">
        <v>2314</v>
      </c>
      <c r="BB2067">
        <v>46077</v>
      </c>
      <c r="BC2067" t="s">
        <v>79</v>
      </c>
      <c r="BH2067" t="s">
        <v>28574</v>
      </c>
      <c r="BI2067" t="s">
        <v>27776</v>
      </c>
      <c r="BJ2067">
        <v>470822871</v>
      </c>
    </row>
    <row r="2068" spans="1:62" x14ac:dyDescent="0.25">
      <c r="A2068" t="s">
        <v>28643</v>
      </c>
      <c r="B2068" s="2">
        <v>43496</v>
      </c>
      <c r="C2068" t="s">
        <v>63</v>
      </c>
      <c r="D2068" s="3">
        <v>43472.378233379626</v>
      </c>
      <c r="E2068" t="s">
        <v>64</v>
      </c>
      <c r="F2068" s="2">
        <v>43556</v>
      </c>
      <c r="G2068" s="2">
        <v>43800</v>
      </c>
      <c r="H2068" t="s">
        <v>28644</v>
      </c>
      <c r="J2068" t="s">
        <v>28645</v>
      </c>
      <c r="L2068" t="s">
        <v>28646</v>
      </c>
      <c r="M2068" t="s">
        <v>783</v>
      </c>
      <c r="N2068">
        <v>45369</v>
      </c>
      <c r="O2068" t="s">
        <v>70</v>
      </c>
      <c r="Q2068" t="s">
        <v>19415</v>
      </c>
      <c r="S2068" t="s">
        <v>72</v>
      </c>
      <c r="T2068" t="s">
        <v>13303</v>
      </c>
      <c r="U2068" t="s">
        <v>3646</v>
      </c>
      <c r="V2068" t="s">
        <v>1757</v>
      </c>
      <c r="W2068" t="s">
        <v>278</v>
      </c>
      <c r="X2068" t="s">
        <v>19416</v>
      </c>
      <c r="Y2068" t="str">
        <f>"37-3011"</f>
        <v>37-3011</v>
      </c>
      <c r="Z2068" t="s">
        <v>94</v>
      </c>
      <c r="AA2068">
        <v>561730</v>
      </c>
      <c r="AB2068">
        <v>19</v>
      </c>
      <c r="AC2068">
        <v>19</v>
      </c>
      <c r="AD2068" t="s">
        <v>79</v>
      </c>
      <c r="AE2068" t="s">
        <v>80</v>
      </c>
      <c r="AF2068">
        <v>40</v>
      </c>
      <c r="AG2068" s="4">
        <v>0.33333333333333331</v>
      </c>
      <c r="AH2068" s="4">
        <v>0.6875</v>
      </c>
      <c r="AI2068" s="5">
        <v>11.97</v>
      </c>
      <c r="AJ2068">
        <v>17.96</v>
      </c>
      <c r="AL2068" t="s">
        <v>81</v>
      </c>
      <c r="AM2068" t="s">
        <v>82</v>
      </c>
      <c r="AO2068" t="s">
        <v>83</v>
      </c>
      <c r="AR2068" t="s">
        <v>82</v>
      </c>
      <c r="AT2068" t="s">
        <v>82</v>
      </c>
      <c r="AW2068" t="s">
        <v>82</v>
      </c>
      <c r="AY2068" t="s">
        <v>19414</v>
      </c>
      <c r="AZ2068" t="s">
        <v>2478</v>
      </c>
      <c r="BA2068" t="s">
        <v>783</v>
      </c>
      <c r="BB2068">
        <v>45369</v>
      </c>
      <c r="BC2068" t="s">
        <v>79</v>
      </c>
      <c r="BH2068" t="s">
        <v>19413</v>
      </c>
      <c r="BJ2068">
        <v>450463850</v>
      </c>
    </row>
    <row r="2069" spans="1:62" x14ac:dyDescent="0.25">
      <c r="A2069" t="s">
        <v>28663</v>
      </c>
      <c r="B2069" s="2">
        <v>43496</v>
      </c>
      <c r="C2069" t="s">
        <v>63</v>
      </c>
      <c r="D2069" s="3">
        <v>43472.377437800926</v>
      </c>
      <c r="E2069" t="s">
        <v>64</v>
      </c>
      <c r="F2069" s="2">
        <v>43556</v>
      </c>
      <c r="G2069" s="2">
        <v>43813</v>
      </c>
      <c r="H2069" t="s">
        <v>28664</v>
      </c>
      <c r="J2069" t="s">
        <v>28665</v>
      </c>
      <c r="L2069" t="s">
        <v>3004</v>
      </c>
      <c r="M2069" t="s">
        <v>1246</v>
      </c>
      <c r="N2069">
        <v>63005</v>
      </c>
      <c r="O2069" t="s">
        <v>70</v>
      </c>
      <c r="Q2069" t="s">
        <v>28666</v>
      </c>
      <c r="S2069" t="s">
        <v>72</v>
      </c>
      <c r="T2069" t="s">
        <v>28447</v>
      </c>
      <c r="U2069" t="s">
        <v>28448</v>
      </c>
      <c r="V2069" t="s">
        <v>1711</v>
      </c>
      <c r="W2069" t="s">
        <v>1246</v>
      </c>
      <c r="X2069" t="s">
        <v>106</v>
      </c>
      <c r="Y2069" t="str">
        <f>"37-3011"</f>
        <v>37-3011</v>
      </c>
      <c r="Z2069" t="s">
        <v>94</v>
      </c>
      <c r="AA2069">
        <v>561730</v>
      </c>
      <c r="AB2069">
        <v>30</v>
      </c>
      <c r="AC2069">
        <v>30</v>
      </c>
      <c r="AD2069" t="s">
        <v>79</v>
      </c>
      <c r="AE2069" t="s">
        <v>80</v>
      </c>
      <c r="AF2069">
        <v>40</v>
      </c>
      <c r="AG2069" s="4">
        <v>0.29166666666666669</v>
      </c>
      <c r="AH2069" s="4">
        <v>0.64583333333333337</v>
      </c>
      <c r="AI2069" s="5">
        <v>14.52</v>
      </c>
      <c r="AJ2069">
        <v>21.78</v>
      </c>
      <c r="AL2069" t="s">
        <v>81</v>
      </c>
      <c r="AM2069" t="s">
        <v>82</v>
      </c>
      <c r="AO2069" t="s">
        <v>83</v>
      </c>
      <c r="AP2069" t="s">
        <v>67</v>
      </c>
      <c r="AQ2069" t="s">
        <v>67</v>
      </c>
      <c r="AR2069" t="s">
        <v>82</v>
      </c>
      <c r="AT2069" t="s">
        <v>82</v>
      </c>
      <c r="AW2069" t="s">
        <v>82</v>
      </c>
      <c r="AY2069" t="s">
        <v>3004</v>
      </c>
      <c r="AZ2069" t="s">
        <v>28667</v>
      </c>
      <c r="BA2069" t="s">
        <v>1246</v>
      </c>
      <c r="BB2069">
        <v>63005</v>
      </c>
      <c r="BC2069" t="s">
        <v>79</v>
      </c>
      <c r="BH2069" t="s">
        <v>28665</v>
      </c>
      <c r="BJ2069">
        <v>431433390</v>
      </c>
    </row>
    <row r="2070" spans="1:62" x14ac:dyDescent="0.25">
      <c r="A2070" t="s">
        <v>28683</v>
      </c>
      <c r="B2070" s="2">
        <v>43496</v>
      </c>
      <c r="C2070" t="s">
        <v>63</v>
      </c>
      <c r="D2070" s="3">
        <v>43472.377351932868</v>
      </c>
      <c r="E2070" t="s">
        <v>64</v>
      </c>
      <c r="F2070" s="2">
        <v>43556</v>
      </c>
      <c r="G2070" s="2">
        <v>43799</v>
      </c>
      <c r="H2070" t="s">
        <v>28684</v>
      </c>
      <c r="I2070" t="s">
        <v>22563</v>
      </c>
      <c r="J2070" t="s">
        <v>28685</v>
      </c>
      <c r="L2070" t="s">
        <v>28686</v>
      </c>
      <c r="M2070" t="s">
        <v>226</v>
      </c>
      <c r="N2070">
        <v>48307</v>
      </c>
      <c r="O2070" t="s">
        <v>70</v>
      </c>
      <c r="Q2070" t="s">
        <v>22565</v>
      </c>
      <c r="S2070" t="s">
        <v>72</v>
      </c>
      <c r="T2070" t="s">
        <v>13303</v>
      </c>
      <c r="U2070" t="s">
        <v>18541</v>
      </c>
      <c r="V2070" t="s">
        <v>1757</v>
      </c>
      <c r="W2070" t="s">
        <v>278</v>
      </c>
      <c r="X2070" t="s">
        <v>106</v>
      </c>
      <c r="Y2070" t="str">
        <f>"37-3011"</f>
        <v>37-3011</v>
      </c>
      <c r="Z2070" t="s">
        <v>94</v>
      </c>
      <c r="AA2070">
        <v>561730</v>
      </c>
      <c r="AB2070">
        <v>20</v>
      </c>
      <c r="AC2070">
        <v>20</v>
      </c>
      <c r="AD2070" t="s">
        <v>79</v>
      </c>
      <c r="AE2070" t="s">
        <v>80</v>
      </c>
      <c r="AF2070">
        <v>40</v>
      </c>
      <c r="AG2070" s="4">
        <v>0.33333333333333331</v>
      </c>
      <c r="AH2070" s="4">
        <v>0.6875</v>
      </c>
      <c r="AI2070" s="5">
        <v>13.72</v>
      </c>
      <c r="AJ2070">
        <v>20.58</v>
      </c>
      <c r="AL2070" t="s">
        <v>81</v>
      </c>
      <c r="AM2070" t="s">
        <v>82</v>
      </c>
      <c r="AO2070" t="s">
        <v>83</v>
      </c>
      <c r="AR2070" t="s">
        <v>82</v>
      </c>
      <c r="AT2070" t="s">
        <v>82</v>
      </c>
      <c r="AW2070" t="s">
        <v>72</v>
      </c>
      <c r="AX2070">
        <v>3</v>
      </c>
      <c r="AY2070" t="s">
        <v>19786</v>
      </c>
      <c r="AZ2070" t="s">
        <v>3246</v>
      </c>
      <c r="BA2070" t="s">
        <v>226</v>
      </c>
      <c r="BB2070">
        <v>48307</v>
      </c>
      <c r="BC2070" t="s">
        <v>79</v>
      </c>
      <c r="BH2070" t="s">
        <v>22564</v>
      </c>
      <c r="BJ2070">
        <v>383419816</v>
      </c>
    </row>
    <row r="2071" spans="1:62" x14ac:dyDescent="0.25">
      <c r="A2071" t="s">
        <v>28692</v>
      </c>
      <c r="B2071" s="2">
        <v>43496</v>
      </c>
      <c r="C2071" t="s">
        <v>63</v>
      </c>
      <c r="D2071" s="3">
        <v>43472.377939270831</v>
      </c>
      <c r="E2071" t="s">
        <v>64</v>
      </c>
      <c r="F2071" s="2">
        <v>43556</v>
      </c>
      <c r="G2071" s="2">
        <v>43784</v>
      </c>
      <c r="H2071" t="s">
        <v>5642</v>
      </c>
      <c r="J2071" t="s">
        <v>5643</v>
      </c>
      <c r="K2071" t="s">
        <v>5644</v>
      </c>
      <c r="L2071" t="s">
        <v>5645</v>
      </c>
      <c r="M2071" t="s">
        <v>1246</v>
      </c>
      <c r="N2071">
        <v>63366</v>
      </c>
      <c r="O2071" t="s">
        <v>70</v>
      </c>
      <c r="Q2071" t="s">
        <v>5646</v>
      </c>
      <c r="S2071" t="s">
        <v>72</v>
      </c>
      <c r="T2071" t="s">
        <v>3749</v>
      </c>
      <c r="U2071" t="s">
        <v>3750</v>
      </c>
      <c r="V2071" t="s">
        <v>642</v>
      </c>
      <c r="W2071" t="s">
        <v>105</v>
      </c>
      <c r="X2071" t="s">
        <v>106</v>
      </c>
      <c r="Y2071" t="str">
        <f>"37-3011"</f>
        <v>37-3011</v>
      </c>
      <c r="Z2071" t="s">
        <v>94</v>
      </c>
      <c r="AA2071">
        <v>561730</v>
      </c>
      <c r="AB2071">
        <v>6</v>
      </c>
      <c r="AC2071">
        <v>6</v>
      </c>
      <c r="AD2071" t="s">
        <v>79</v>
      </c>
      <c r="AE2071" t="s">
        <v>80</v>
      </c>
      <c r="AF2071">
        <v>40</v>
      </c>
      <c r="AG2071" s="4">
        <v>0.3125</v>
      </c>
      <c r="AH2071" s="4">
        <v>0.6875</v>
      </c>
      <c r="AI2071" s="5">
        <v>14.52</v>
      </c>
      <c r="AJ2071">
        <v>21.78</v>
      </c>
      <c r="AL2071" t="s">
        <v>81</v>
      </c>
      <c r="AM2071" t="s">
        <v>82</v>
      </c>
      <c r="AO2071" t="s">
        <v>83</v>
      </c>
      <c r="AR2071" t="s">
        <v>82</v>
      </c>
      <c r="AT2071" t="s">
        <v>82</v>
      </c>
      <c r="AW2071" t="s">
        <v>82</v>
      </c>
      <c r="AY2071" t="s">
        <v>5645</v>
      </c>
      <c r="AZ2071" t="s">
        <v>1707</v>
      </c>
      <c r="BA2071" t="s">
        <v>1246</v>
      </c>
      <c r="BB2071">
        <v>63366</v>
      </c>
      <c r="BC2071" t="s">
        <v>79</v>
      </c>
      <c r="BH2071" t="s">
        <v>5643</v>
      </c>
      <c r="BJ2071">
        <v>223955014</v>
      </c>
    </row>
    <row r="2072" spans="1:62" x14ac:dyDescent="0.25">
      <c r="A2072" t="s">
        <v>28747</v>
      </c>
      <c r="B2072" s="2">
        <v>43496</v>
      </c>
      <c r="C2072" t="s">
        <v>63</v>
      </c>
      <c r="D2072" s="3">
        <v>43472.37797296296</v>
      </c>
      <c r="E2072" t="s">
        <v>64</v>
      </c>
      <c r="F2072" s="2">
        <v>43556</v>
      </c>
      <c r="G2072" s="2">
        <v>43804</v>
      </c>
      <c r="H2072" t="s">
        <v>28748</v>
      </c>
      <c r="I2072" t="s">
        <v>28748</v>
      </c>
      <c r="J2072" t="s">
        <v>28749</v>
      </c>
      <c r="K2072" t="s">
        <v>28750</v>
      </c>
      <c r="L2072" t="s">
        <v>28751</v>
      </c>
      <c r="M2072" t="s">
        <v>308</v>
      </c>
      <c r="N2072">
        <v>7092</v>
      </c>
      <c r="O2072" t="s">
        <v>70</v>
      </c>
      <c r="Q2072" t="s">
        <v>28752</v>
      </c>
      <c r="S2072" t="s">
        <v>72</v>
      </c>
      <c r="T2072" t="s">
        <v>1066</v>
      </c>
      <c r="U2072" t="s">
        <v>1067</v>
      </c>
      <c r="V2072" t="s">
        <v>1068</v>
      </c>
      <c r="W2072" t="s">
        <v>1064</v>
      </c>
      <c r="X2072" t="s">
        <v>3299</v>
      </c>
      <c r="Y2072" t="str">
        <f>"37-3011"</f>
        <v>37-3011</v>
      </c>
      <c r="Z2072" t="s">
        <v>94</v>
      </c>
      <c r="AA2072">
        <v>561730</v>
      </c>
      <c r="AB2072">
        <v>5</v>
      </c>
      <c r="AC2072">
        <v>5</v>
      </c>
      <c r="AD2072" t="s">
        <v>79</v>
      </c>
      <c r="AE2072" t="s">
        <v>80</v>
      </c>
      <c r="AF2072">
        <v>40</v>
      </c>
      <c r="AG2072" s="4">
        <v>0.29166666666666669</v>
      </c>
      <c r="AH2072" s="4">
        <v>0.625</v>
      </c>
      <c r="AI2072" s="5">
        <v>14.41</v>
      </c>
      <c r="AJ2072">
        <v>21.62</v>
      </c>
      <c r="AL2072" t="s">
        <v>81</v>
      </c>
      <c r="AM2072" t="s">
        <v>82</v>
      </c>
      <c r="AO2072" t="s">
        <v>83</v>
      </c>
      <c r="AR2072" t="s">
        <v>82</v>
      </c>
      <c r="AT2072" t="s">
        <v>82</v>
      </c>
      <c r="AW2072" t="s">
        <v>72</v>
      </c>
      <c r="AX2072">
        <v>3</v>
      </c>
      <c r="AY2072" t="s">
        <v>28751</v>
      </c>
      <c r="AZ2072" t="s">
        <v>28753</v>
      </c>
      <c r="BA2072" t="s">
        <v>308</v>
      </c>
      <c r="BB2072">
        <v>7092</v>
      </c>
      <c r="BC2072" t="s">
        <v>79</v>
      </c>
      <c r="BH2072" t="s">
        <v>28749</v>
      </c>
      <c r="BJ2072">
        <v>275364616</v>
      </c>
    </row>
    <row r="2073" spans="1:62" x14ac:dyDescent="0.25">
      <c r="A2073" t="s">
        <v>28853</v>
      </c>
      <c r="B2073" s="2">
        <v>43496</v>
      </c>
      <c r="C2073" t="s">
        <v>63</v>
      </c>
      <c r="D2073" s="3">
        <v>43472.378389699072</v>
      </c>
      <c r="E2073" t="s">
        <v>64</v>
      </c>
      <c r="F2073" s="2">
        <v>43556</v>
      </c>
      <c r="G2073" s="2">
        <v>43799</v>
      </c>
      <c r="H2073" t="s">
        <v>28777</v>
      </c>
      <c r="J2073" t="s">
        <v>14734</v>
      </c>
      <c r="L2073" t="s">
        <v>14735</v>
      </c>
      <c r="M2073" t="s">
        <v>2367</v>
      </c>
      <c r="N2073">
        <v>29910</v>
      </c>
      <c r="O2073" t="s">
        <v>70</v>
      </c>
      <c r="Q2073" t="s">
        <v>14736</v>
      </c>
      <c r="S2073" t="s">
        <v>72</v>
      </c>
      <c r="T2073" t="s">
        <v>102</v>
      </c>
      <c r="U2073" t="s">
        <v>2630</v>
      </c>
      <c r="V2073" t="s">
        <v>1426</v>
      </c>
      <c r="W2073" t="s">
        <v>105</v>
      </c>
      <c r="X2073" t="s">
        <v>14830</v>
      </c>
      <c r="Y2073" t="str">
        <f>"35-9011"</f>
        <v>35-9011</v>
      </c>
      <c r="Z2073" t="s">
        <v>1925</v>
      </c>
      <c r="AA2073">
        <v>72111</v>
      </c>
      <c r="AB2073">
        <v>5</v>
      </c>
      <c r="AC2073">
        <v>5</v>
      </c>
      <c r="AD2073" t="s">
        <v>79</v>
      </c>
      <c r="AE2073" t="s">
        <v>95</v>
      </c>
      <c r="AF2073">
        <v>35</v>
      </c>
      <c r="AG2073" s="4">
        <v>0.20833333333333334</v>
      </c>
      <c r="AH2073" s="4">
        <v>0.54166666666666663</v>
      </c>
      <c r="AI2073" s="5">
        <v>9.61</v>
      </c>
      <c r="AJ2073">
        <v>14.42</v>
      </c>
      <c r="AK2073">
        <v>14.42</v>
      </c>
      <c r="AL2073" t="s">
        <v>81</v>
      </c>
      <c r="AM2073" t="s">
        <v>82</v>
      </c>
      <c r="AO2073" t="s">
        <v>83</v>
      </c>
      <c r="AR2073" t="s">
        <v>82</v>
      </c>
      <c r="AT2073" t="s">
        <v>82</v>
      </c>
      <c r="AW2073" t="s">
        <v>72</v>
      </c>
      <c r="AX2073">
        <v>3</v>
      </c>
      <c r="AY2073" t="s">
        <v>14735</v>
      </c>
      <c r="AZ2073" t="s">
        <v>3111</v>
      </c>
      <c r="BA2073" t="s">
        <v>2367</v>
      </c>
      <c r="BB2073">
        <v>29910</v>
      </c>
      <c r="BC2073" t="s">
        <v>87</v>
      </c>
      <c r="BH2073" t="s">
        <v>14734</v>
      </c>
      <c r="BJ2073">
        <v>832267186</v>
      </c>
    </row>
    <row r="2074" spans="1:62" x14ac:dyDescent="0.25">
      <c r="A2074" t="s">
        <v>28914</v>
      </c>
      <c r="B2074" s="2">
        <v>43496</v>
      </c>
      <c r="C2074" t="s">
        <v>63</v>
      </c>
      <c r="D2074" s="3">
        <v>43472.378376678244</v>
      </c>
      <c r="E2074" t="s">
        <v>64</v>
      </c>
      <c r="F2074" s="2">
        <v>43556</v>
      </c>
      <c r="G2074" s="2">
        <v>43803</v>
      </c>
      <c r="H2074" t="s">
        <v>11536</v>
      </c>
      <c r="J2074" t="s">
        <v>11537</v>
      </c>
      <c r="L2074" t="s">
        <v>3169</v>
      </c>
      <c r="M2074" t="s">
        <v>2314</v>
      </c>
      <c r="N2074">
        <v>46268</v>
      </c>
      <c r="O2074" t="s">
        <v>70</v>
      </c>
      <c r="Q2074" t="s">
        <v>11538</v>
      </c>
      <c r="S2074" t="s">
        <v>72</v>
      </c>
      <c r="T2074" t="s">
        <v>13303</v>
      </c>
      <c r="U2074" t="s">
        <v>3646</v>
      </c>
      <c r="V2074" t="s">
        <v>1757</v>
      </c>
      <c r="W2074" t="s">
        <v>278</v>
      </c>
      <c r="X2074" t="s">
        <v>106</v>
      </c>
      <c r="Y2074" t="str">
        <f>"37-3011"</f>
        <v>37-3011</v>
      </c>
      <c r="Z2074" t="s">
        <v>94</v>
      </c>
      <c r="AA2074">
        <v>561730</v>
      </c>
      <c r="AB2074">
        <v>30</v>
      </c>
      <c r="AC2074">
        <v>30</v>
      </c>
      <c r="AD2074" t="s">
        <v>79</v>
      </c>
      <c r="AE2074" t="s">
        <v>80</v>
      </c>
      <c r="AF2074">
        <v>40</v>
      </c>
      <c r="AG2074" s="4">
        <v>0.29166666666666669</v>
      </c>
      <c r="AH2074" s="4">
        <v>0.64583333333333337</v>
      </c>
      <c r="AI2074" s="5">
        <v>13.41</v>
      </c>
      <c r="AJ2074">
        <v>20.12</v>
      </c>
      <c r="AL2074" t="s">
        <v>81</v>
      </c>
      <c r="AM2074" t="s">
        <v>82</v>
      </c>
      <c r="AO2074" t="s">
        <v>83</v>
      </c>
      <c r="AR2074" t="s">
        <v>82</v>
      </c>
      <c r="AT2074" t="s">
        <v>82</v>
      </c>
      <c r="AW2074" t="s">
        <v>82</v>
      </c>
      <c r="AY2074" t="s">
        <v>3169</v>
      </c>
      <c r="AZ2074" t="s">
        <v>1344</v>
      </c>
      <c r="BA2074" t="s">
        <v>2314</v>
      </c>
      <c r="BB2074">
        <v>46268</v>
      </c>
      <c r="BC2074" t="s">
        <v>79</v>
      </c>
      <c r="BH2074" t="s">
        <v>11537</v>
      </c>
      <c r="BJ2074">
        <v>351979978</v>
      </c>
    </row>
    <row r="2075" spans="1:62" x14ac:dyDescent="0.25">
      <c r="A2075" t="s">
        <v>29082</v>
      </c>
      <c r="B2075" s="2">
        <v>43496</v>
      </c>
      <c r="C2075" t="s">
        <v>63</v>
      </c>
      <c r="D2075" s="3">
        <v>43472.377725972219</v>
      </c>
      <c r="E2075" t="s">
        <v>64</v>
      </c>
      <c r="F2075" s="2">
        <v>43556</v>
      </c>
      <c r="G2075" s="2">
        <v>43814</v>
      </c>
      <c r="H2075" t="s">
        <v>29083</v>
      </c>
      <c r="J2075" t="s">
        <v>29084</v>
      </c>
      <c r="K2075" t="s">
        <v>29085</v>
      </c>
      <c r="L2075" t="s">
        <v>18410</v>
      </c>
      <c r="M2075" t="s">
        <v>308</v>
      </c>
      <c r="N2075">
        <v>8048</v>
      </c>
      <c r="O2075" t="s">
        <v>70</v>
      </c>
      <c r="Q2075" t="s">
        <v>29086</v>
      </c>
      <c r="S2075" t="s">
        <v>72</v>
      </c>
      <c r="T2075" t="s">
        <v>13303</v>
      </c>
      <c r="U2075" t="s">
        <v>19509</v>
      </c>
      <c r="V2075" t="s">
        <v>1757</v>
      </c>
      <c r="W2075" t="s">
        <v>278</v>
      </c>
      <c r="X2075" t="s">
        <v>106</v>
      </c>
      <c r="Y2075" t="str">
        <f>"37-3011"</f>
        <v>37-3011</v>
      </c>
      <c r="Z2075" t="s">
        <v>94</v>
      </c>
      <c r="AA2075">
        <v>561730</v>
      </c>
      <c r="AB2075">
        <v>20</v>
      </c>
      <c r="AC2075">
        <v>20</v>
      </c>
      <c r="AD2075" t="s">
        <v>79</v>
      </c>
      <c r="AE2075" t="s">
        <v>80</v>
      </c>
      <c r="AF2075">
        <v>40</v>
      </c>
      <c r="AG2075" s="4">
        <v>0.29166666666666669</v>
      </c>
      <c r="AH2075" s="4">
        <v>0.64583333333333337</v>
      </c>
      <c r="AI2075" s="5">
        <v>13.47</v>
      </c>
      <c r="AJ2075">
        <v>20.21</v>
      </c>
      <c r="AL2075" t="s">
        <v>81</v>
      </c>
      <c r="AM2075" t="s">
        <v>82</v>
      </c>
      <c r="AO2075" t="s">
        <v>83</v>
      </c>
      <c r="AR2075" t="s">
        <v>82</v>
      </c>
      <c r="AT2075" t="s">
        <v>82</v>
      </c>
      <c r="AW2075" t="s">
        <v>82</v>
      </c>
      <c r="AY2075" t="s">
        <v>18410</v>
      </c>
      <c r="AZ2075" t="s">
        <v>522</v>
      </c>
      <c r="BA2075" t="s">
        <v>308</v>
      </c>
      <c r="BB2075">
        <v>8048</v>
      </c>
      <c r="BC2075" t="s">
        <v>79</v>
      </c>
      <c r="BH2075" t="s">
        <v>29084</v>
      </c>
      <c r="BJ2075">
        <v>223496881</v>
      </c>
    </row>
    <row r="2076" spans="1:62" x14ac:dyDescent="0.25">
      <c r="A2076" t="s">
        <v>30188</v>
      </c>
      <c r="B2076" s="2">
        <v>43496</v>
      </c>
      <c r="C2076" t="s">
        <v>63</v>
      </c>
      <c r="D2076" s="3">
        <v>43472.377509618054</v>
      </c>
      <c r="E2076" t="s">
        <v>64</v>
      </c>
      <c r="F2076" s="2">
        <v>43556</v>
      </c>
      <c r="G2076" s="2">
        <v>43769</v>
      </c>
      <c r="H2076" t="s">
        <v>30189</v>
      </c>
      <c r="J2076" t="s">
        <v>30190</v>
      </c>
      <c r="L2076" t="s">
        <v>4180</v>
      </c>
      <c r="M2076" t="s">
        <v>626</v>
      </c>
      <c r="N2076">
        <v>72212</v>
      </c>
      <c r="O2076" t="s">
        <v>70</v>
      </c>
      <c r="Q2076" t="s">
        <v>30191</v>
      </c>
      <c r="S2076" t="s">
        <v>72</v>
      </c>
      <c r="T2076" t="s">
        <v>640</v>
      </c>
      <c r="U2076" t="s">
        <v>641</v>
      </c>
      <c r="V2076" t="s">
        <v>642</v>
      </c>
      <c r="W2076" t="s">
        <v>105</v>
      </c>
      <c r="X2076" t="s">
        <v>30192</v>
      </c>
      <c r="Y2076" t="str">
        <f>"37-3011"</f>
        <v>37-3011</v>
      </c>
      <c r="Z2076" t="s">
        <v>94</v>
      </c>
      <c r="AA2076">
        <v>713910</v>
      </c>
      <c r="AB2076">
        <v>15</v>
      </c>
      <c r="AC2076">
        <v>15</v>
      </c>
      <c r="AD2076" t="s">
        <v>79</v>
      </c>
      <c r="AE2076" t="s">
        <v>95</v>
      </c>
      <c r="AF2076">
        <v>40</v>
      </c>
      <c r="AG2076" s="4">
        <v>0.20833333333333334</v>
      </c>
      <c r="AH2076" s="4">
        <v>0.79166666666666663</v>
      </c>
      <c r="AI2076" s="5">
        <v>11.86</v>
      </c>
      <c r="AJ2076">
        <v>17.79</v>
      </c>
      <c r="AL2076" t="s">
        <v>81</v>
      </c>
      <c r="AM2076" t="s">
        <v>82</v>
      </c>
      <c r="AO2076" t="s">
        <v>83</v>
      </c>
      <c r="AR2076" t="s">
        <v>82</v>
      </c>
      <c r="AT2076" t="s">
        <v>82</v>
      </c>
      <c r="AW2076" t="s">
        <v>82</v>
      </c>
      <c r="AY2076" t="s">
        <v>4180</v>
      </c>
      <c r="AZ2076" t="s">
        <v>4182</v>
      </c>
      <c r="BA2076" t="s">
        <v>626</v>
      </c>
      <c r="BB2076">
        <v>72212</v>
      </c>
      <c r="BC2076" t="s">
        <v>79</v>
      </c>
      <c r="BH2076" t="s">
        <v>30190</v>
      </c>
      <c r="BJ2076">
        <v>710221553</v>
      </c>
    </row>
    <row r="2077" spans="1:62" x14ac:dyDescent="0.25">
      <c r="A2077" t="s">
        <v>30330</v>
      </c>
      <c r="B2077" s="2">
        <v>43496</v>
      </c>
      <c r="C2077" t="s">
        <v>63</v>
      </c>
      <c r="D2077" s="3">
        <v>43472.377915868055</v>
      </c>
      <c r="E2077" t="s">
        <v>117</v>
      </c>
      <c r="H2077" t="s">
        <v>1764</v>
      </c>
      <c r="J2077" t="s">
        <v>1765</v>
      </c>
      <c r="K2077" t="s">
        <v>1766</v>
      </c>
      <c r="L2077" t="s">
        <v>1767</v>
      </c>
      <c r="M2077" t="s">
        <v>626</v>
      </c>
      <c r="N2077">
        <v>71601</v>
      </c>
      <c r="O2077" t="s">
        <v>70</v>
      </c>
      <c r="Q2077" t="s">
        <v>1768</v>
      </c>
      <c r="S2077" t="s">
        <v>72</v>
      </c>
      <c r="T2077" t="s">
        <v>1738</v>
      </c>
      <c r="U2077" t="s">
        <v>1739</v>
      </c>
      <c r="V2077" t="s">
        <v>1740</v>
      </c>
      <c r="W2077" t="s">
        <v>278</v>
      </c>
      <c r="X2077" t="s">
        <v>326</v>
      </c>
      <c r="Y2077" t="str">
        <f>"47-2061"</f>
        <v>47-2061</v>
      </c>
      <c r="Z2077" t="s">
        <v>326</v>
      </c>
      <c r="AA2077">
        <v>236220</v>
      </c>
      <c r="AB2077">
        <v>30</v>
      </c>
      <c r="AD2077" t="s">
        <v>79</v>
      </c>
      <c r="AE2077" t="s">
        <v>95</v>
      </c>
      <c r="AF2077">
        <v>40</v>
      </c>
      <c r="AG2077" s="4">
        <v>0.29166666666666669</v>
      </c>
      <c r="AH2077" s="4">
        <v>0.70833333333333337</v>
      </c>
      <c r="AI2077" s="5">
        <v>14.67</v>
      </c>
      <c r="AJ2077">
        <v>22.01</v>
      </c>
      <c r="AK2077">
        <v>22.01</v>
      </c>
      <c r="AL2077" t="s">
        <v>81</v>
      </c>
      <c r="AM2077" t="s">
        <v>82</v>
      </c>
      <c r="AO2077" t="s">
        <v>83</v>
      </c>
      <c r="AR2077" t="s">
        <v>82</v>
      </c>
      <c r="AT2077" t="s">
        <v>82</v>
      </c>
      <c r="AW2077" t="s">
        <v>72</v>
      </c>
      <c r="AX2077">
        <v>1</v>
      </c>
      <c r="AY2077" t="s">
        <v>1767</v>
      </c>
      <c r="AZ2077" t="s">
        <v>713</v>
      </c>
      <c r="BA2077" t="s">
        <v>626</v>
      </c>
      <c r="BB2077">
        <v>71601</v>
      </c>
      <c r="BC2077" t="s">
        <v>79</v>
      </c>
      <c r="BH2077" t="s">
        <v>1769</v>
      </c>
      <c r="BJ2077">
        <v>813697743</v>
      </c>
    </row>
    <row r="2078" spans="1:62" x14ac:dyDescent="0.25">
      <c r="A2078" t="s">
        <v>30376</v>
      </c>
      <c r="B2078" s="2">
        <v>43496</v>
      </c>
      <c r="C2078" t="s">
        <v>63</v>
      </c>
      <c r="D2078" s="3">
        <v>43472.377950324073</v>
      </c>
      <c r="E2078" t="s">
        <v>64</v>
      </c>
      <c r="F2078" s="2">
        <v>43556</v>
      </c>
      <c r="G2078" s="2">
        <v>43813</v>
      </c>
      <c r="H2078" t="s">
        <v>30377</v>
      </c>
      <c r="J2078" t="s">
        <v>30378</v>
      </c>
      <c r="L2078" t="s">
        <v>12598</v>
      </c>
      <c r="M2078" t="s">
        <v>1246</v>
      </c>
      <c r="N2078">
        <v>65809</v>
      </c>
      <c r="O2078" t="s">
        <v>70</v>
      </c>
      <c r="Q2078" t="s">
        <v>30379</v>
      </c>
      <c r="S2078" t="s">
        <v>72</v>
      </c>
      <c r="T2078" t="s">
        <v>1066</v>
      </c>
      <c r="U2078" t="s">
        <v>1067</v>
      </c>
      <c r="V2078" t="s">
        <v>1068</v>
      </c>
      <c r="W2078" t="s">
        <v>1064</v>
      </c>
      <c r="X2078" t="s">
        <v>30380</v>
      </c>
      <c r="Y2078" t="str">
        <f>"37-3011"</f>
        <v>37-3011</v>
      </c>
      <c r="Z2078" t="s">
        <v>94</v>
      </c>
      <c r="AA2078">
        <v>561730</v>
      </c>
      <c r="AB2078">
        <v>3</v>
      </c>
      <c r="AC2078">
        <v>3</v>
      </c>
      <c r="AD2078" t="s">
        <v>79</v>
      </c>
      <c r="AE2078" t="s">
        <v>80</v>
      </c>
      <c r="AF2078">
        <v>40</v>
      </c>
      <c r="AG2078" s="4">
        <v>0.29166666666666669</v>
      </c>
      <c r="AH2078" s="4">
        <v>0.66666666666666663</v>
      </c>
      <c r="AI2078" s="5">
        <v>12.92</v>
      </c>
      <c r="AJ2078">
        <v>19.38</v>
      </c>
      <c r="AL2078" t="s">
        <v>81</v>
      </c>
      <c r="AM2078" t="s">
        <v>82</v>
      </c>
      <c r="AO2078" t="s">
        <v>83</v>
      </c>
      <c r="AR2078" t="s">
        <v>82</v>
      </c>
      <c r="AT2078" t="s">
        <v>82</v>
      </c>
      <c r="AW2078" t="s">
        <v>82</v>
      </c>
      <c r="AY2078" t="s">
        <v>30381</v>
      </c>
      <c r="AZ2078" t="s">
        <v>12484</v>
      </c>
      <c r="BA2078" t="s">
        <v>1246</v>
      </c>
      <c r="BB2078">
        <v>65742</v>
      </c>
      <c r="BC2078" t="s">
        <v>79</v>
      </c>
      <c r="BH2078" t="s">
        <v>30382</v>
      </c>
      <c r="BJ2078">
        <v>822997525</v>
      </c>
    </row>
    <row r="2079" spans="1:62" x14ac:dyDescent="0.25">
      <c r="A2079" t="s">
        <v>30451</v>
      </c>
      <c r="B2079" s="2">
        <v>43496</v>
      </c>
      <c r="C2079" t="s">
        <v>63</v>
      </c>
      <c r="D2079" s="3">
        <v>43472.377645127315</v>
      </c>
      <c r="E2079" t="s">
        <v>282</v>
      </c>
      <c r="F2079" s="2">
        <v>43556</v>
      </c>
      <c r="G2079" s="2">
        <v>43809</v>
      </c>
      <c r="H2079" t="s">
        <v>10831</v>
      </c>
      <c r="I2079" t="s">
        <v>30452</v>
      </c>
      <c r="J2079" t="s">
        <v>30453</v>
      </c>
      <c r="L2079" t="s">
        <v>1711</v>
      </c>
      <c r="M2079" t="s">
        <v>1246</v>
      </c>
      <c r="N2079">
        <v>63132</v>
      </c>
      <c r="O2079" t="s">
        <v>70</v>
      </c>
      <c r="Q2079" t="s">
        <v>10833</v>
      </c>
      <c r="S2079" t="s">
        <v>72</v>
      </c>
      <c r="T2079" t="s">
        <v>30454</v>
      </c>
      <c r="U2079" t="s">
        <v>10834</v>
      </c>
      <c r="V2079" t="s">
        <v>10835</v>
      </c>
      <c r="W2079" t="s">
        <v>844</v>
      </c>
      <c r="X2079" t="s">
        <v>1256</v>
      </c>
      <c r="Y2079" t="str">
        <f>"37-3011"</f>
        <v>37-3011</v>
      </c>
      <c r="Z2079" t="s">
        <v>94</v>
      </c>
      <c r="AA2079">
        <v>561730</v>
      </c>
      <c r="AB2079">
        <v>39</v>
      </c>
      <c r="AC2079">
        <v>34</v>
      </c>
      <c r="AD2079" t="s">
        <v>79</v>
      </c>
      <c r="AE2079" t="s">
        <v>80</v>
      </c>
      <c r="AF2079">
        <v>35</v>
      </c>
      <c r="AG2079" s="4">
        <v>0.3125</v>
      </c>
      <c r="AH2079" s="4">
        <v>0.64583333333333337</v>
      </c>
      <c r="AI2079" s="5">
        <v>14.52</v>
      </c>
      <c r="AJ2079">
        <v>21.78</v>
      </c>
      <c r="AL2079" t="s">
        <v>81</v>
      </c>
      <c r="AM2079" t="s">
        <v>82</v>
      </c>
      <c r="AO2079" t="s">
        <v>83</v>
      </c>
      <c r="AR2079" t="s">
        <v>82</v>
      </c>
      <c r="AT2079" t="s">
        <v>82</v>
      </c>
      <c r="AW2079" t="s">
        <v>82</v>
      </c>
      <c r="AY2079" t="s">
        <v>1797</v>
      </c>
      <c r="AZ2079" t="s">
        <v>1797</v>
      </c>
      <c r="BA2079" t="s">
        <v>1246</v>
      </c>
      <c r="BB2079">
        <v>63132</v>
      </c>
      <c r="BC2079" t="s">
        <v>79</v>
      </c>
      <c r="BH2079" t="s">
        <v>30455</v>
      </c>
      <c r="BJ2079">
        <v>445104869</v>
      </c>
    </row>
    <row r="2080" spans="1:62" x14ac:dyDescent="0.25">
      <c r="A2080" t="s">
        <v>30605</v>
      </c>
      <c r="B2080" s="2">
        <v>43496</v>
      </c>
      <c r="C2080" t="s">
        <v>63</v>
      </c>
      <c r="D2080" s="3">
        <v>43472.38112622685</v>
      </c>
      <c r="E2080" t="s">
        <v>91</v>
      </c>
      <c r="H2080" t="s">
        <v>28874</v>
      </c>
      <c r="J2080" t="s">
        <v>28875</v>
      </c>
      <c r="L2080" t="s">
        <v>28876</v>
      </c>
      <c r="M2080" t="s">
        <v>105</v>
      </c>
      <c r="N2080">
        <v>77598</v>
      </c>
      <c r="O2080" t="s">
        <v>70</v>
      </c>
      <c r="Q2080" t="s">
        <v>28877</v>
      </c>
      <c r="S2080" t="s">
        <v>72</v>
      </c>
      <c r="T2080" t="s">
        <v>11207</v>
      </c>
      <c r="U2080" t="s">
        <v>11208</v>
      </c>
      <c r="V2080" t="s">
        <v>11209</v>
      </c>
      <c r="W2080" t="s">
        <v>105</v>
      </c>
      <c r="X2080" t="s">
        <v>6477</v>
      </c>
      <c r="Y2080" t="str">
        <f>"37-3011"</f>
        <v>37-3011</v>
      </c>
      <c r="Z2080" t="s">
        <v>94</v>
      </c>
      <c r="AA2080">
        <v>561730</v>
      </c>
      <c r="AB2080">
        <v>50</v>
      </c>
      <c r="AD2080" t="s">
        <v>79</v>
      </c>
      <c r="AE2080" t="s">
        <v>80</v>
      </c>
      <c r="AF2080">
        <v>40</v>
      </c>
      <c r="AG2080" s="4">
        <v>0.29166666666666669</v>
      </c>
      <c r="AH2080" s="4">
        <v>0.66666666666666663</v>
      </c>
      <c r="AI2080" s="5">
        <v>12.82</v>
      </c>
      <c r="AJ2080">
        <v>19.23</v>
      </c>
      <c r="AL2080" t="s">
        <v>81</v>
      </c>
      <c r="AM2080" t="s">
        <v>82</v>
      </c>
      <c r="AO2080" t="s">
        <v>83</v>
      </c>
      <c r="AR2080" t="s">
        <v>82</v>
      </c>
      <c r="AT2080" t="s">
        <v>82</v>
      </c>
      <c r="AW2080" t="s">
        <v>82</v>
      </c>
      <c r="AY2080" t="s">
        <v>22663</v>
      </c>
      <c r="AZ2080" t="s">
        <v>2001</v>
      </c>
      <c r="BA2080" t="s">
        <v>1064</v>
      </c>
      <c r="BB2080">
        <v>38135</v>
      </c>
      <c r="BC2080" t="s">
        <v>79</v>
      </c>
      <c r="BH2080" t="s">
        <v>30276</v>
      </c>
      <c r="BJ2080">
        <v>760686297</v>
      </c>
    </row>
    <row r="2081" spans="1:62" x14ac:dyDescent="0.25">
      <c r="A2081" t="s">
        <v>30788</v>
      </c>
      <c r="B2081" s="2">
        <v>43496</v>
      </c>
      <c r="C2081" t="s">
        <v>63</v>
      </c>
      <c r="D2081" s="3">
        <v>43472.378462766203</v>
      </c>
      <c r="E2081" t="s">
        <v>64</v>
      </c>
      <c r="F2081" s="2">
        <v>43556</v>
      </c>
      <c r="G2081" s="2">
        <v>43818</v>
      </c>
      <c r="H2081" t="s">
        <v>1061</v>
      </c>
      <c r="I2081" t="s">
        <v>8330</v>
      </c>
      <c r="J2081" t="s">
        <v>1062</v>
      </c>
      <c r="L2081" t="s">
        <v>1063</v>
      </c>
      <c r="M2081" t="s">
        <v>1064</v>
      </c>
      <c r="N2081">
        <v>37363</v>
      </c>
      <c r="O2081" t="s">
        <v>70</v>
      </c>
      <c r="Q2081" t="s">
        <v>1065</v>
      </c>
      <c r="S2081" t="s">
        <v>72</v>
      </c>
      <c r="T2081" t="s">
        <v>1066</v>
      </c>
      <c r="U2081" t="s">
        <v>1067</v>
      </c>
      <c r="V2081" t="s">
        <v>1068</v>
      </c>
      <c r="W2081" t="s">
        <v>1064</v>
      </c>
      <c r="X2081" t="s">
        <v>8331</v>
      </c>
      <c r="Y2081" t="str">
        <f>"37-3011"</f>
        <v>37-3011</v>
      </c>
      <c r="Z2081" t="s">
        <v>94</v>
      </c>
      <c r="AA2081">
        <v>561730</v>
      </c>
      <c r="AB2081">
        <v>5</v>
      </c>
      <c r="AC2081">
        <v>5</v>
      </c>
      <c r="AD2081" t="s">
        <v>79</v>
      </c>
      <c r="AE2081" t="s">
        <v>80</v>
      </c>
      <c r="AF2081">
        <v>40</v>
      </c>
      <c r="AG2081" s="4">
        <v>0.29166666666666669</v>
      </c>
      <c r="AH2081" s="4">
        <v>0.66666666666666663</v>
      </c>
      <c r="AI2081" s="5">
        <v>12.81</v>
      </c>
      <c r="AJ2081">
        <v>19.22</v>
      </c>
      <c r="AK2081">
        <v>19.22</v>
      </c>
      <c r="AL2081" t="s">
        <v>81</v>
      </c>
      <c r="AM2081" t="s">
        <v>82</v>
      </c>
      <c r="AO2081" t="s">
        <v>83</v>
      </c>
      <c r="AR2081" t="s">
        <v>82</v>
      </c>
      <c r="AT2081" t="s">
        <v>82</v>
      </c>
      <c r="AW2081" t="s">
        <v>72</v>
      </c>
      <c r="AX2081">
        <v>3</v>
      </c>
      <c r="AY2081" t="s">
        <v>1063</v>
      </c>
      <c r="AZ2081" t="s">
        <v>1070</v>
      </c>
      <c r="BA2081" t="s">
        <v>1064</v>
      </c>
      <c r="BB2081">
        <v>37363</v>
      </c>
      <c r="BC2081" t="s">
        <v>79</v>
      </c>
      <c r="BH2081" t="s">
        <v>1062</v>
      </c>
      <c r="BJ2081">
        <v>621340021</v>
      </c>
    </row>
    <row r="2082" spans="1:62" x14ac:dyDescent="0.25">
      <c r="A2082" t="s">
        <v>30803</v>
      </c>
      <c r="B2082" s="2">
        <v>43496</v>
      </c>
      <c r="C2082" t="s">
        <v>63</v>
      </c>
      <c r="D2082" s="3">
        <v>43472.377197835645</v>
      </c>
      <c r="E2082" t="s">
        <v>64</v>
      </c>
      <c r="F2082" s="2">
        <v>43556</v>
      </c>
      <c r="G2082" s="2">
        <v>43812</v>
      </c>
      <c r="H2082" t="s">
        <v>30804</v>
      </c>
      <c r="I2082" t="s">
        <v>130</v>
      </c>
      <c r="J2082" t="s">
        <v>30805</v>
      </c>
      <c r="K2082" t="s">
        <v>130</v>
      </c>
      <c r="L2082" t="s">
        <v>23013</v>
      </c>
      <c r="M2082" t="s">
        <v>147</v>
      </c>
      <c r="N2082">
        <v>19040</v>
      </c>
      <c r="O2082" t="s">
        <v>70</v>
      </c>
      <c r="P2082" t="s">
        <v>130</v>
      </c>
      <c r="Q2082" t="s">
        <v>30806</v>
      </c>
      <c r="R2082">
        <v>0</v>
      </c>
      <c r="S2082" t="s">
        <v>72</v>
      </c>
      <c r="T2082" t="s">
        <v>27841</v>
      </c>
      <c r="U2082" t="s">
        <v>27842</v>
      </c>
      <c r="V2082" t="s">
        <v>1042</v>
      </c>
      <c r="W2082" t="s">
        <v>147</v>
      </c>
      <c r="X2082" t="s">
        <v>1673</v>
      </c>
      <c r="Y2082" t="str">
        <f>"37-3011"</f>
        <v>37-3011</v>
      </c>
      <c r="Z2082" t="s">
        <v>94</v>
      </c>
      <c r="AA2082">
        <v>561730</v>
      </c>
      <c r="AB2082">
        <v>8</v>
      </c>
      <c r="AC2082">
        <v>8</v>
      </c>
      <c r="AD2082" t="s">
        <v>79</v>
      </c>
      <c r="AE2082" t="s">
        <v>80</v>
      </c>
      <c r="AF2082">
        <v>40</v>
      </c>
      <c r="AG2082" s="4">
        <v>0.27083333333333331</v>
      </c>
      <c r="AH2082" s="4">
        <v>0.64583333333333337</v>
      </c>
      <c r="AI2082" s="5">
        <v>15.35</v>
      </c>
      <c r="AJ2082">
        <v>23.03</v>
      </c>
      <c r="AK2082">
        <v>23.03</v>
      </c>
      <c r="AL2082" t="s">
        <v>81</v>
      </c>
      <c r="AM2082" t="s">
        <v>82</v>
      </c>
      <c r="AO2082" t="s">
        <v>83</v>
      </c>
      <c r="AP2082" t="s">
        <v>130</v>
      </c>
      <c r="AQ2082" t="s">
        <v>130</v>
      </c>
      <c r="AR2082" t="s">
        <v>82</v>
      </c>
      <c r="AT2082" t="s">
        <v>82</v>
      </c>
      <c r="AW2082" t="s">
        <v>82</v>
      </c>
      <c r="AY2082" t="s">
        <v>23013</v>
      </c>
      <c r="AZ2082" t="s">
        <v>291</v>
      </c>
      <c r="BA2082" t="s">
        <v>147</v>
      </c>
      <c r="BB2082">
        <v>19040</v>
      </c>
      <c r="BC2082" t="s">
        <v>79</v>
      </c>
      <c r="BH2082" t="s">
        <v>30805</v>
      </c>
      <c r="BI2082" t="s">
        <v>130</v>
      </c>
      <c r="BJ2082">
        <v>475493546</v>
      </c>
    </row>
    <row r="2083" spans="1:62" x14ac:dyDescent="0.25">
      <c r="A2083" t="s">
        <v>31244</v>
      </c>
      <c r="B2083" s="2">
        <v>43496</v>
      </c>
      <c r="C2083" t="s">
        <v>63</v>
      </c>
      <c r="D2083" s="3">
        <v>43472.377986840278</v>
      </c>
      <c r="E2083" t="s">
        <v>64</v>
      </c>
      <c r="F2083" s="2">
        <v>43556</v>
      </c>
      <c r="G2083" s="2">
        <v>43769</v>
      </c>
      <c r="H2083" t="s">
        <v>31245</v>
      </c>
      <c r="I2083" t="s">
        <v>31246</v>
      </c>
      <c r="J2083" t="s">
        <v>31247</v>
      </c>
      <c r="L2083" t="s">
        <v>21239</v>
      </c>
      <c r="M2083" t="s">
        <v>136</v>
      </c>
      <c r="N2083">
        <v>21842</v>
      </c>
      <c r="O2083" t="s">
        <v>70</v>
      </c>
      <c r="Q2083" t="s">
        <v>31248</v>
      </c>
      <c r="S2083" t="s">
        <v>82</v>
      </c>
      <c r="U2083" t="s">
        <v>92</v>
      </c>
      <c r="X2083" t="s">
        <v>18198</v>
      </c>
      <c r="Y2083" t="str">
        <f>"37-2012"</f>
        <v>37-2012</v>
      </c>
      <c r="Z2083" t="s">
        <v>373</v>
      </c>
      <c r="AA2083">
        <v>72111</v>
      </c>
      <c r="AB2083">
        <v>20</v>
      </c>
      <c r="AC2083">
        <v>20</v>
      </c>
      <c r="AD2083" t="s">
        <v>79</v>
      </c>
      <c r="AE2083" t="s">
        <v>80</v>
      </c>
      <c r="AF2083">
        <v>35</v>
      </c>
      <c r="AG2083" s="4">
        <v>0.29166666666666669</v>
      </c>
      <c r="AH2083" s="4">
        <v>0.58333333333333337</v>
      </c>
      <c r="AI2083" s="5">
        <v>10.59</v>
      </c>
      <c r="AJ2083">
        <v>15.89</v>
      </c>
      <c r="AL2083" t="s">
        <v>81</v>
      </c>
      <c r="AM2083" t="s">
        <v>82</v>
      </c>
      <c r="AO2083" t="s">
        <v>83</v>
      </c>
      <c r="AR2083" t="s">
        <v>82</v>
      </c>
      <c r="AT2083" t="s">
        <v>82</v>
      </c>
      <c r="AW2083" t="s">
        <v>82</v>
      </c>
      <c r="AY2083" t="s">
        <v>12963</v>
      </c>
      <c r="AZ2083" t="s">
        <v>5639</v>
      </c>
      <c r="BA2083" t="s">
        <v>136</v>
      </c>
      <c r="BB2083">
        <v>21842</v>
      </c>
      <c r="BC2083" t="s">
        <v>87</v>
      </c>
      <c r="BH2083" t="s">
        <v>31249</v>
      </c>
      <c r="BI2083" t="s">
        <v>67</v>
      </c>
      <c r="BJ2083">
        <v>520851198</v>
      </c>
    </row>
    <row r="2084" spans="1:62" x14ac:dyDescent="0.25">
      <c r="A2084" t="s">
        <v>31874</v>
      </c>
      <c r="B2084" s="2">
        <v>43496</v>
      </c>
      <c r="C2084" t="s">
        <v>63</v>
      </c>
      <c r="D2084" s="3">
        <v>43472.377723368052</v>
      </c>
      <c r="E2084" t="s">
        <v>282</v>
      </c>
      <c r="F2084" s="2">
        <v>43556</v>
      </c>
      <c r="G2084" s="2">
        <v>43784</v>
      </c>
      <c r="H2084" t="s">
        <v>31719</v>
      </c>
      <c r="I2084" t="s">
        <v>31720</v>
      </c>
      <c r="J2084" t="s">
        <v>31721</v>
      </c>
      <c r="L2084" t="s">
        <v>21239</v>
      </c>
      <c r="M2084" t="s">
        <v>136</v>
      </c>
      <c r="N2084">
        <v>21842</v>
      </c>
      <c r="O2084" t="s">
        <v>70</v>
      </c>
      <c r="Q2084" t="s">
        <v>31722</v>
      </c>
      <c r="R2084">
        <v>2126</v>
      </c>
      <c r="S2084" t="s">
        <v>82</v>
      </c>
      <c r="U2084" t="s">
        <v>92</v>
      </c>
      <c r="X2084" t="s">
        <v>1241</v>
      </c>
      <c r="Y2084" t="str">
        <f>"35-9021"</f>
        <v>35-9021</v>
      </c>
      <c r="Z2084" t="s">
        <v>315</v>
      </c>
      <c r="AA2084">
        <v>7221</v>
      </c>
      <c r="AB2084">
        <v>15</v>
      </c>
      <c r="AC2084">
        <v>14</v>
      </c>
      <c r="AD2084" t="s">
        <v>79</v>
      </c>
      <c r="AE2084" t="s">
        <v>80</v>
      </c>
      <c r="AF2084">
        <v>35</v>
      </c>
      <c r="AG2084" s="4">
        <v>0.66666666666666663</v>
      </c>
      <c r="AH2084" s="4">
        <v>0.95833333333333337</v>
      </c>
      <c r="AI2084" s="5">
        <v>10.1</v>
      </c>
      <c r="AJ2084">
        <v>15.15</v>
      </c>
      <c r="AL2084" t="s">
        <v>81</v>
      </c>
      <c r="AM2084" t="s">
        <v>82</v>
      </c>
      <c r="AO2084" t="s">
        <v>83</v>
      </c>
      <c r="AR2084" t="s">
        <v>82</v>
      </c>
      <c r="AT2084" t="s">
        <v>82</v>
      </c>
      <c r="AW2084" t="s">
        <v>82</v>
      </c>
      <c r="AY2084" t="s">
        <v>12963</v>
      </c>
      <c r="AZ2084" t="s">
        <v>5639</v>
      </c>
      <c r="BA2084" t="s">
        <v>136</v>
      </c>
      <c r="BB2084">
        <v>21842</v>
      </c>
      <c r="BC2084" t="s">
        <v>87</v>
      </c>
      <c r="BH2084" t="s">
        <v>31723</v>
      </c>
      <c r="BJ2084">
        <v>520812274</v>
      </c>
    </row>
    <row r="2085" spans="1:62" x14ac:dyDescent="0.25">
      <c r="A2085" t="s">
        <v>33052</v>
      </c>
      <c r="B2085" s="2">
        <v>43496</v>
      </c>
      <c r="C2085" t="s">
        <v>63</v>
      </c>
      <c r="D2085" s="3">
        <v>43472.378604224534</v>
      </c>
      <c r="E2085" t="s">
        <v>64</v>
      </c>
      <c r="F2085" s="2">
        <v>43556</v>
      </c>
      <c r="G2085" s="2">
        <v>43769</v>
      </c>
      <c r="H2085" t="s">
        <v>10958</v>
      </c>
      <c r="J2085" t="s">
        <v>10959</v>
      </c>
      <c r="L2085" t="s">
        <v>10960</v>
      </c>
      <c r="M2085" t="s">
        <v>714</v>
      </c>
      <c r="N2085">
        <v>70759</v>
      </c>
      <c r="O2085" t="s">
        <v>70</v>
      </c>
      <c r="Q2085" t="s">
        <v>10961</v>
      </c>
      <c r="S2085" t="s">
        <v>72</v>
      </c>
      <c r="T2085" t="s">
        <v>6754</v>
      </c>
      <c r="U2085" t="s">
        <v>6755</v>
      </c>
      <c r="V2085" t="s">
        <v>6756</v>
      </c>
      <c r="W2085" t="s">
        <v>714</v>
      </c>
      <c r="X2085" t="s">
        <v>7990</v>
      </c>
      <c r="Y2085" t="str">
        <f>"37-3011"</f>
        <v>37-3011</v>
      </c>
      <c r="Z2085" t="s">
        <v>94</v>
      </c>
      <c r="AA2085">
        <v>561730</v>
      </c>
      <c r="AB2085">
        <v>5</v>
      </c>
      <c r="AC2085">
        <v>5</v>
      </c>
      <c r="AD2085" t="s">
        <v>79</v>
      </c>
      <c r="AE2085" t="s">
        <v>95</v>
      </c>
      <c r="AF2085">
        <v>35</v>
      </c>
      <c r="AG2085" s="4">
        <v>0.27083333333333331</v>
      </c>
      <c r="AH2085" s="4">
        <v>0.625</v>
      </c>
      <c r="AI2085" s="5">
        <v>13.42</v>
      </c>
      <c r="AJ2085">
        <v>20.13</v>
      </c>
      <c r="AL2085" t="s">
        <v>81</v>
      </c>
      <c r="AM2085" t="s">
        <v>82</v>
      </c>
      <c r="AO2085" t="s">
        <v>83</v>
      </c>
      <c r="AR2085" t="s">
        <v>82</v>
      </c>
      <c r="AT2085" t="s">
        <v>82</v>
      </c>
      <c r="AW2085" t="s">
        <v>82</v>
      </c>
      <c r="AY2085" t="s">
        <v>10960</v>
      </c>
      <c r="AZ2085" t="s">
        <v>10962</v>
      </c>
      <c r="BA2085" t="s">
        <v>714</v>
      </c>
      <c r="BB2085">
        <v>70759</v>
      </c>
      <c r="BC2085" t="s">
        <v>79</v>
      </c>
      <c r="BH2085" t="s">
        <v>10959</v>
      </c>
      <c r="BJ2085">
        <v>460604911</v>
      </c>
    </row>
    <row r="2086" spans="1:62" x14ac:dyDescent="0.25">
      <c r="A2086" t="s">
        <v>33176</v>
      </c>
      <c r="B2086" s="2">
        <v>43496</v>
      </c>
      <c r="C2086" t="s">
        <v>63</v>
      </c>
      <c r="D2086" s="3">
        <v>43472.378418622684</v>
      </c>
      <c r="E2086" t="s">
        <v>64</v>
      </c>
      <c r="F2086" s="2">
        <v>43556</v>
      </c>
      <c r="G2086" s="2">
        <v>43799</v>
      </c>
      <c r="H2086" t="s">
        <v>17138</v>
      </c>
      <c r="J2086" t="s">
        <v>17139</v>
      </c>
      <c r="L2086" t="s">
        <v>2058</v>
      </c>
      <c r="M2086" t="s">
        <v>69</v>
      </c>
      <c r="N2086">
        <v>40324</v>
      </c>
      <c r="O2086" t="s">
        <v>70</v>
      </c>
      <c r="Q2086" t="s">
        <v>17140</v>
      </c>
      <c r="S2086" t="s">
        <v>72</v>
      </c>
      <c r="T2086" t="s">
        <v>12918</v>
      </c>
      <c r="U2086" t="s">
        <v>4627</v>
      </c>
      <c r="V2086" t="s">
        <v>4628</v>
      </c>
      <c r="W2086" t="s">
        <v>323</v>
      </c>
      <c r="X2086" t="s">
        <v>12584</v>
      </c>
      <c r="Y2086" t="str">
        <f>"37-3011"</f>
        <v>37-3011</v>
      </c>
      <c r="Z2086" t="s">
        <v>94</v>
      </c>
      <c r="AA2086">
        <v>56173</v>
      </c>
      <c r="AB2086">
        <v>21</v>
      </c>
      <c r="AC2086">
        <v>21</v>
      </c>
      <c r="AD2086" t="s">
        <v>79</v>
      </c>
      <c r="AE2086" t="s">
        <v>95</v>
      </c>
      <c r="AF2086">
        <v>40</v>
      </c>
      <c r="AG2086" s="4">
        <v>0.3125</v>
      </c>
      <c r="AH2086" s="4">
        <v>0.66666666666666663</v>
      </c>
      <c r="AI2086" s="5">
        <v>13.12</v>
      </c>
      <c r="AJ2086">
        <v>19.68</v>
      </c>
      <c r="AL2086" t="s">
        <v>81</v>
      </c>
      <c r="AM2086" t="s">
        <v>82</v>
      </c>
      <c r="AO2086" t="s">
        <v>83</v>
      </c>
      <c r="AR2086" t="s">
        <v>82</v>
      </c>
      <c r="AT2086" t="s">
        <v>82</v>
      </c>
      <c r="AW2086" t="s">
        <v>82</v>
      </c>
      <c r="AY2086" t="s">
        <v>68</v>
      </c>
      <c r="AZ2086" t="s">
        <v>1837</v>
      </c>
      <c r="BA2086" t="s">
        <v>69</v>
      </c>
      <c r="BB2086">
        <v>40508</v>
      </c>
      <c r="BC2086" t="s">
        <v>79</v>
      </c>
      <c r="BH2086" t="s">
        <v>17141</v>
      </c>
      <c r="BJ2086">
        <v>274128534</v>
      </c>
    </row>
    <row r="2087" spans="1:62" x14ac:dyDescent="0.25">
      <c r="A2087" t="s">
        <v>33707</v>
      </c>
      <c r="B2087" s="2">
        <v>43496</v>
      </c>
      <c r="C2087" t="s">
        <v>63</v>
      </c>
      <c r="D2087" s="3">
        <v>43464.676615532408</v>
      </c>
      <c r="E2087" t="s">
        <v>64</v>
      </c>
      <c r="F2087" s="2">
        <v>43539</v>
      </c>
      <c r="G2087" s="2">
        <v>43770</v>
      </c>
      <c r="H2087" t="s">
        <v>33708</v>
      </c>
      <c r="I2087" t="s">
        <v>4994</v>
      </c>
      <c r="J2087" t="s">
        <v>4995</v>
      </c>
      <c r="L2087" t="s">
        <v>182</v>
      </c>
      <c r="M2087" t="s">
        <v>166</v>
      </c>
      <c r="N2087">
        <v>84115</v>
      </c>
      <c r="O2087" t="s">
        <v>70</v>
      </c>
      <c r="Q2087" t="s">
        <v>33709</v>
      </c>
      <c r="S2087" t="s">
        <v>72</v>
      </c>
      <c r="T2087" t="s">
        <v>1855</v>
      </c>
      <c r="U2087" t="s">
        <v>1856</v>
      </c>
      <c r="V2087" t="s">
        <v>863</v>
      </c>
      <c r="W2087" t="s">
        <v>105</v>
      </c>
      <c r="X2087" t="s">
        <v>106</v>
      </c>
      <c r="Y2087" t="str">
        <f>"37-3011"</f>
        <v>37-3011</v>
      </c>
      <c r="Z2087" t="s">
        <v>94</v>
      </c>
      <c r="AA2087">
        <v>561730</v>
      </c>
      <c r="AB2087">
        <v>35</v>
      </c>
      <c r="AC2087">
        <v>35</v>
      </c>
      <c r="AD2087" t="s">
        <v>79</v>
      </c>
      <c r="AE2087" t="s">
        <v>95</v>
      </c>
      <c r="AF2087">
        <v>40</v>
      </c>
      <c r="AG2087" s="4">
        <v>0.29166666666666669</v>
      </c>
      <c r="AH2087" s="4">
        <v>0.625</v>
      </c>
      <c r="AI2087" s="5">
        <v>13.68</v>
      </c>
      <c r="AJ2087">
        <v>20.52</v>
      </c>
      <c r="AL2087" t="s">
        <v>81</v>
      </c>
      <c r="AM2087" t="s">
        <v>82</v>
      </c>
      <c r="AO2087" t="s">
        <v>83</v>
      </c>
      <c r="AR2087" t="s">
        <v>82</v>
      </c>
      <c r="AT2087" t="s">
        <v>82</v>
      </c>
      <c r="AW2087" t="s">
        <v>72</v>
      </c>
      <c r="AX2087">
        <v>3</v>
      </c>
      <c r="AY2087" t="s">
        <v>182</v>
      </c>
      <c r="AZ2087" t="s">
        <v>172</v>
      </c>
      <c r="BA2087" t="s">
        <v>166</v>
      </c>
      <c r="BB2087">
        <v>84115</v>
      </c>
      <c r="BC2087" t="s">
        <v>79</v>
      </c>
      <c r="BH2087" t="s">
        <v>4995</v>
      </c>
      <c r="BJ2087">
        <v>815400202</v>
      </c>
    </row>
    <row r="2088" spans="1:62" x14ac:dyDescent="0.25">
      <c r="A2088" t="s">
        <v>33786</v>
      </c>
      <c r="B2088" s="2">
        <v>43496</v>
      </c>
      <c r="C2088" t="s">
        <v>63</v>
      </c>
      <c r="D2088" s="3">
        <v>43464.677886574071</v>
      </c>
      <c r="E2088" t="s">
        <v>64</v>
      </c>
      <c r="F2088" s="2">
        <v>43539</v>
      </c>
      <c r="G2088" s="2">
        <v>43770</v>
      </c>
      <c r="H2088" t="s">
        <v>33708</v>
      </c>
      <c r="J2088" t="s">
        <v>4995</v>
      </c>
      <c r="L2088" t="s">
        <v>182</v>
      </c>
      <c r="M2088" t="s">
        <v>166</v>
      </c>
      <c r="N2088">
        <v>84115</v>
      </c>
      <c r="O2088" t="s">
        <v>70</v>
      </c>
      <c r="Q2088" t="s">
        <v>1854</v>
      </c>
      <c r="S2088" t="s">
        <v>72</v>
      </c>
      <c r="T2088" t="s">
        <v>1855</v>
      </c>
      <c r="U2088" t="s">
        <v>1856</v>
      </c>
      <c r="V2088" t="s">
        <v>863</v>
      </c>
      <c r="W2088" t="s">
        <v>105</v>
      </c>
      <c r="X2088" t="s">
        <v>106</v>
      </c>
      <c r="Y2088" t="str">
        <f>"37-3011"</f>
        <v>37-3011</v>
      </c>
      <c r="Z2088" t="s">
        <v>94</v>
      </c>
      <c r="AA2088">
        <v>561730</v>
      </c>
      <c r="AB2088">
        <v>70</v>
      </c>
      <c r="AC2088">
        <v>70</v>
      </c>
      <c r="AD2088" t="s">
        <v>79</v>
      </c>
      <c r="AE2088" t="s">
        <v>95</v>
      </c>
      <c r="AF2088">
        <v>40</v>
      </c>
      <c r="AG2088" s="4">
        <v>0.33333333333333331</v>
      </c>
      <c r="AH2088" s="4">
        <v>0.70833333333333337</v>
      </c>
      <c r="AI2088" s="5">
        <v>13.68</v>
      </c>
      <c r="AJ2088">
        <v>20.52</v>
      </c>
      <c r="AL2088" t="s">
        <v>81</v>
      </c>
      <c r="AM2088" t="s">
        <v>82</v>
      </c>
      <c r="AO2088" t="s">
        <v>83</v>
      </c>
      <c r="AR2088" t="s">
        <v>82</v>
      </c>
      <c r="AT2088" t="s">
        <v>82</v>
      </c>
      <c r="AW2088" t="s">
        <v>72</v>
      </c>
      <c r="AX2088">
        <v>3</v>
      </c>
      <c r="AY2088" t="s">
        <v>182</v>
      </c>
      <c r="AZ2088" t="s">
        <v>172</v>
      </c>
      <c r="BA2088" t="s">
        <v>166</v>
      </c>
      <c r="BB2088">
        <v>84115</v>
      </c>
      <c r="BC2088" t="s">
        <v>79</v>
      </c>
      <c r="BH2088" t="s">
        <v>4995</v>
      </c>
      <c r="BJ2088">
        <v>815400202</v>
      </c>
    </row>
    <row r="2089" spans="1:62" x14ac:dyDescent="0.25">
      <c r="A2089" t="s">
        <v>33805</v>
      </c>
      <c r="B2089" s="2">
        <v>43496</v>
      </c>
      <c r="C2089" t="s">
        <v>63</v>
      </c>
      <c r="D2089" s="3">
        <v>43472.378123090275</v>
      </c>
      <c r="E2089" t="s">
        <v>64</v>
      </c>
      <c r="F2089" s="2">
        <v>43556</v>
      </c>
      <c r="G2089" s="2">
        <v>43770</v>
      </c>
      <c r="H2089" t="s">
        <v>16754</v>
      </c>
      <c r="I2089" t="s">
        <v>16755</v>
      </c>
      <c r="J2089" t="s">
        <v>16756</v>
      </c>
      <c r="K2089" t="s">
        <v>16757</v>
      </c>
      <c r="L2089" t="s">
        <v>16005</v>
      </c>
      <c r="M2089" t="s">
        <v>298</v>
      </c>
      <c r="N2089">
        <v>3910</v>
      </c>
      <c r="O2089" t="s">
        <v>70</v>
      </c>
      <c r="Q2089" t="s">
        <v>16758</v>
      </c>
      <c r="R2089">
        <v>528</v>
      </c>
      <c r="S2089" t="s">
        <v>82</v>
      </c>
      <c r="U2089" t="s">
        <v>92</v>
      </c>
      <c r="X2089" t="s">
        <v>33806</v>
      </c>
      <c r="Y2089" t="str">
        <f>"35-3021"</f>
        <v>35-3021</v>
      </c>
      <c r="Z2089" t="s">
        <v>354</v>
      </c>
      <c r="AA2089">
        <v>721110</v>
      </c>
      <c r="AB2089">
        <v>8</v>
      </c>
      <c r="AC2089">
        <v>8</v>
      </c>
      <c r="AD2089" t="s">
        <v>79</v>
      </c>
      <c r="AE2089" t="s">
        <v>80</v>
      </c>
      <c r="AF2089">
        <v>35</v>
      </c>
      <c r="AG2089" s="4">
        <v>0.29166666666666669</v>
      </c>
      <c r="AH2089" s="4">
        <v>0.58333333333333337</v>
      </c>
      <c r="AI2089" s="6">
        <v>11</v>
      </c>
      <c r="AJ2089">
        <v>16.5</v>
      </c>
      <c r="AL2089" t="s">
        <v>81</v>
      </c>
      <c r="AM2089" t="s">
        <v>82</v>
      </c>
      <c r="AO2089" t="s">
        <v>83</v>
      </c>
      <c r="AR2089" t="s">
        <v>82</v>
      </c>
      <c r="AT2089" t="s">
        <v>82</v>
      </c>
      <c r="AW2089" t="s">
        <v>82</v>
      </c>
      <c r="AY2089" t="s">
        <v>16759</v>
      </c>
      <c r="AZ2089" t="s">
        <v>812</v>
      </c>
      <c r="BA2089" t="s">
        <v>298</v>
      </c>
      <c r="BB2089">
        <v>3910</v>
      </c>
      <c r="BC2089" t="s">
        <v>87</v>
      </c>
      <c r="BH2089" t="s">
        <v>16760</v>
      </c>
      <c r="BJ2089">
        <v>10368443</v>
      </c>
    </row>
    <row r="2090" spans="1:62" x14ac:dyDescent="0.25">
      <c r="A2090" t="s">
        <v>33843</v>
      </c>
      <c r="B2090" s="2">
        <v>43496</v>
      </c>
      <c r="C2090" t="s">
        <v>63</v>
      </c>
      <c r="D2090" s="3">
        <v>43472.3781465625</v>
      </c>
      <c r="E2090" t="s">
        <v>64</v>
      </c>
      <c r="F2090" s="2">
        <v>43556</v>
      </c>
      <c r="G2090" s="2">
        <v>43763</v>
      </c>
      <c r="H2090" t="s">
        <v>33844</v>
      </c>
      <c r="I2090" t="s">
        <v>33845</v>
      </c>
      <c r="J2090" t="s">
        <v>33846</v>
      </c>
      <c r="L2090" t="s">
        <v>32374</v>
      </c>
      <c r="M2090" t="s">
        <v>298</v>
      </c>
      <c r="N2090">
        <v>4538</v>
      </c>
      <c r="O2090" t="s">
        <v>70</v>
      </c>
      <c r="Q2090" t="s">
        <v>33847</v>
      </c>
      <c r="S2090" t="s">
        <v>82</v>
      </c>
      <c r="U2090" t="s">
        <v>92</v>
      </c>
      <c r="X2090" t="s">
        <v>379</v>
      </c>
      <c r="Y2090" t="str">
        <f>"37-2012"</f>
        <v>37-2012</v>
      </c>
      <c r="Z2090" t="s">
        <v>373</v>
      </c>
      <c r="AA2090">
        <v>721110</v>
      </c>
      <c r="AB2090">
        <v>8</v>
      </c>
      <c r="AC2090">
        <v>8</v>
      </c>
      <c r="AD2090" t="s">
        <v>79</v>
      </c>
      <c r="AE2090" t="s">
        <v>80</v>
      </c>
      <c r="AF2090">
        <v>36</v>
      </c>
      <c r="AG2090" s="4">
        <v>0.35416666666666669</v>
      </c>
      <c r="AH2090" s="4">
        <v>0.91666666666666663</v>
      </c>
      <c r="AI2090" s="5">
        <v>11.15</v>
      </c>
      <c r="AJ2090">
        <v>16.73</v>
      </c>
      <c r="AL2090" t="s">
        <v>81</v>
      </c>
      <c r="AM2090" t="s">
        <v>72</v>
      </c>
      <c r="AN2090">
        <v>7</v>
      </c>
      <c r="AO2090" t="s">
        <v>83</v>
      </c>
      <c r="AP2090" t="s">
        <v>67</v>
      </c>
      <c r="AQ2090" t="s">
        <v>67</v>
      </c>
      <c r="AR2090" t="s">
        <v>82</v>
      </c>
      <c r="AT2090" t="s">
        <v>82</v>
      </c>
      <c r="AW2090" t="s">
        <v>72</v>
      </c>
      <c r="AX2090">
        <v>6</v>
      </c>
      <c r="AY2090" t="s">
        <v>32376</v>
      </c>
      <c r="AZ2090" t="s">
        <v>4750</v>
      </c>
      <c r="BA2090" t="s">
        <v>298</v>
      </c>
      <c r="BB2090">
        <v>4538</v>
      </c>
      <c r="BC2090" t="s">
        <v>87</v>
      </c>
      <c r="BH2090" t="s">
        <v>33848</v>
      </c>
      <c r="BJ2090">
        <v>10203933</v>
      </c>
    </row>
    <row r="2091" spans="1:62" x14ac:dyDescent="0.25">
      <c r="A2091" t="s">
        <v>33892</v>
      </c>
      <c r="B2091" s="2">
        <v>43496</v>
      </c>
      <c r="C2091" t="s">
        <v>63</v>
      </c>
      <c r="D2091" s="3">
        <v>43472.37804787037</v>
      </c>
      <c r="E2091" t="s">
        <v>64</v>
      </c>
      <c r="F2091" s="2">
        <v>43556</v>
      </c>
      <c r="G2091" s="2">
        <v>43784</v>
      </c>
      <c r="H2091" t="s">
        <v>33893</v>
      </c>
      <c r="J2091" t="s">
        <v>33894</v>
      </c>
      <c r="L2091" t="s">
        <v>33895</v>
      </c>
      <c r="M2091" t="s">
        <v>147</v>
      </c>
      <c r="N2091">
        <v>15367</v>
      </c>
      <c r="O2091" t="s">
        <v>70</v>
      </c>
      <c r="Q2091" t="s">
        <v>33896</v>
      </c>
      <c r="S2091" t="s">
        <v>72</v>
      </c>
      <c r="T2091" t="s">
        <v>33897</v>
      </c>
      <c r="U2091" t="s">
        <v>33898</v>
      </c>
      <c r="V2091" t="s">
        <v>244</v>
      </c>
      <c r="W2091" t="s">
        <v>147</v>
      </c>
      <c r="X2091" t="s">
        <v>2708</v>
      </c>
      <c r="Y2091" t="str">
        <f>"37-3011"</f>
        <v>37-3011</v>
      </c>
      <c r="Z2091" t="s">
        <v>94</v>
      </c>
      <c r="AA2091">
        <v>561730</v>
      </c>
      <c r="AB2091">
        <v>4</v>
      </c>
      <c r="AC2091">
        <v>4</v>
      </c>
      <c r="AD2091" t="s">
        <v>79</v>
      </c>
      <c r="AE2091" t="s">
        <v>80</v>
      </c>
      <c r="AF2091">
        <v>40</v>
      </c>
      <c r="AG2091" s="4">
        <v>0.3125</v>
      </c>
      <c r="AH2091" s="4">
        <v>0.6875</v>
      </c>
      <c r="AI2091" s="5">
        <v>13.77</v>
      </c>
      <c r="AJ2091">
        <v>20.66</v>
      </c>
      <c r="AK2091">
        <v>22.5</v>
      </c>
      <c r="AL2091" t="s">
        <v>81</v>
      </c>
      <c r="AM2091" t="s">
        <v>82</v>
      </c>
      <c r="AO2091" t="s">
        <v>83</v>
      </c>
      <c r="AR2091" t="s">
        <v>82</v>
      </c>
      <c r="AT2091" t="s">
        <v>82</v>
      </c>
      <c r="AW2091" t="s">
        <v>82</v>
      </c>
      <c r="AY2091" t="s">
        <v>33895</v>
      </c>
      <c r="AZ2091" t="s">
        <v>885</v>
      </c>
      <c r="BA2091" t="s">
        <v>147</v>
      </c>
      <c r="BB2091">
        <v>15367</v>
      </c>
      <c r="BC2091" t="s">
        <v>79</v>
      </c>
      <c r="BH2091" t="s">
        <v>33894</v>
      </c>
      <c r="BJ2091">
        <v>815145491</v>
      </c>
    </row>
    <row r="2092" spans="1:62" x14ac:dyDescent="0.25">
      <c r="A2092" t="s">
        <v>33929</v>
      </c>
      <c r="B2092" s="2">
        <v>43496</v>
      </c>
      <c r="C2092" t="s">
        <v>63</v>
      </c>
      <c r="D2092" s="3">
        <v>43472.379968506946</v>
      </c>
      <c r="E2092" t="s">
        <v>91</v>
      </c>
      <c r="H2092" t="s">
        <v>33930</v>
      </c>
      <c r="I2092" t="s">
        <v>67</v>
      </c>
      <c r="J2092" t="s">
        <v>33931</v>
      </c>
      <c r="K2092" t="s">
        <v>67</v>
      </c>
      <c r="L2092" t="s">
        <v>4439</v>
      </c>
      <c r="M2092" t="s">
        <v>69</v>
      </c>
      <c r="N2092">
        <v>42303</v>
      </c>
      <c r="O2092" t="s">
        <v>70</v>
      </c>
      <c r="P2092" t="s">
        <v>67</v>
      </c>
      <c r="Q2092" t="s">
        <v>33932</v>
      </c>
      <c r="S2092" t="s">
        <v>72</v>
      </c>
      <c r="T2092" t="s">
        <v>14714</v>
      </c>
      <c r="U2092" t="s">
        <v>14715</v>
      </c>
      <c r="V2092" t="s">
        <v>526</v>
      </c>
      <c r="W2092" t="s">
        <v>69</v>
      </c>
      <c r="X2092" t="s">
        <v>33933</v>
      </c>
      <c r="Y2092" t="str">
        <f>"47-3011"</f>
        <v>47-3011</v>
      </c>
      <c r="Z2092" t="s">
        <v>5840</v>
      </c>
      <c r="AA2092">
        <v>238140</v>
      </c>
      <c r="AB2092">
        <v>6</v>
      </c>
      <c r="AD2092" t="s">
        <v>79</v>
      </c>
      <c r="AE2092" t="s">
        <v>95</v>
      </c>
      <c r="AF2092">
        <v>40</v>
      </c>
      <c r="AG2092" s="4">
        <v>0.29166666666666669</v>
      </c>
      <c r="AH2092" s="4">
        <v>0.70833333333333337</v>
      </c>
      <c r="AI2092" s="5">
        <v>14.24</v>
      </c>
      <c r="AJ2092">
        <v>21.36</v>
      </c>
      <c r="AL2092" t="s">
        <v>81</v>
      </c>
      <c r="AM2092" t="s">
        <v>82</v>
      </c>
      <c r="AO2092" t="s">
        <v>83</v>
      </c>
      <c r="AP2092" t="s">
        <v>67</v>
      </c>
      <c r="AQ2092" t="s">
        <v>67</v>
      </c>
      <c r="AR2092" t="s">
        <v>82</v>
      </c>
      <c r="AT2092" t="s">
        <v>82</v>
      </c>
      <c r="AW2092" t="s">
        <v>82</v>
      </c>
      <c r="AY2092" t="s">
        <v>4439</v>
      </c>
      <c r="AZ2092" t="s">
        <v>4441</v>
      </c>
      <c r="BA2092" t="s">
        <v>69</v>
      </c>
      <c r="BB2092">
        <v>42303</v>
      </c>
      <c r="BC2092" t="s">
        <v>79</v>
      </c>
      <c r="BH2092" t="s">
        <v>33931</v>
      </c>
      <c r="BI2092" t="s">
        <v>67</v>
      </c>
      <c r="BJ2092">
        <v>611265572</v>
      </c>
    </row>
    <row r="2093" spans="1:62" x14ac:dyDescent="0.25">
      <c r="A2093" t="s">
        <v>34627</v>
      </c>
      <c r="B2093" s="2">
        <v>43496</v>
      </c>
      <c r="C2093" t="s">
        <v>63</v>
      </c>
      <c r="D2093" s="3">
        <v>43472.378101249997</v>
      </c>
      <c r="E2093" t="s">
        <v>64</v>
      </c>
      <c r="F2093" s="2">
        <v>43556</v>
      </c>
      <c r="G2093" s="2">
        <v>43802</v>
      </c>
      <c r="H2093" t="s">
        <v>16754</v>
      </c>
      <c r="I2093" t="s">
        <v>16755</v>
      </c>
      <c r="J2093" t="s">
        <v>16756</v>
      </c>
      <c r="K2093" t="s">
        <v>16757</v>
      </c>
      <c r="L2093" t="s">
        <v>16005</v>
      </c>
      <c r="M2093" t="s">
        <v>298</v>
      </c>
      <c r="N2093">
        <v>3910</v>
      </c>
      <c r="O2093" t="s">
        <v>70</v>
      </c>
      <c r="Q2093" t="s">
        <v>16758</v>
      </c>
      <c r="R2093">
        <v>528</v>
      </c>
      <c r="S2093" t="s">
        <v>82</v>
      </c>
      <c r="U2093" t="s">
        <v>92</v>
      </c>
      <c r="X2093" t="s">
        <v>1427</v>
      </c>
      <c r="Y2093" t="str">
        <f>"37-2012"</f>
        <v>37-2012</v>
      </c>
      <c r="Z2093" t="s">
        <v>373</v>
      </c>
      <c r="AA2093">
        <v>721110</v>
      </c>
      <c r="AB2093">
        <v>34</v>
      </c>
      <c r="AC2093">
        <v>34</v>
      </c>
      <c r="AD2093" t="s">
        <v>79</v>
      </c>
      <c r="AE2093" t="s">
        <v>95</v>
      </c>
      <c r="AF2093">
        <v>35</v>
      </c>
      <c r="AG2093" s="4">
        <v>0.375</v>
      </c>
      <c r="AH2093" s="4">
        <v>0.625</v>
      </c>
      <c r="AI2093" s="5">
        <v>11.71</v>
      </c>
      <c r="AJ2093">
        <v>17.57</v>
      </c>
      <c r="AL2093" t="s">
        <v>81</v>
      </c>
      <c r="AM2093" t="s">
        <v>82</v>
      </c>
      <c r="AO2093" t="s">
        <v>83</v>
      </c>
      <c r="AR2093" t="s">
        <v>82</v>
      </c>
      <c r="AT2093" t="s">
        <v>82</v>
      </c>
      <c r="AW2093" t="s">
        <v>82</v>
      </c>
      <c r="AY2093" t="s">
        <v>16759</v>
      </c>
      <c r="AZ2093" t="s">
        <v>812</v>
      </c>
      <c r="BA2093" t="s">
        <v>298</v>
      </c>
      <c r="BB2093">
        <v>3910</v>
      </c>
      <c r="BC2093" t="s">
        <v>87</v>
      </c>
      <c r="BH2093" t="s">
        <v>16760</v>
      </c>
      <c r="BJ2093">
        <v>10368443</v>
      </c>
    </row>
    <row r="2094" spans="1:62" x14ac:dyDescent="0.25">
      <c r="A2094" t="s">
        <v>5255</v>
      </c>
      <c r="B2094" s="2">
        <v>43497</v>
      </c>
      <c r="C2094" t="s">
        <v>63</v>
      </c>
      <c r="D2094" s="3">
        <v>43472.378151435187</v>
      </c>
      <c r="E2094" t="s">
        <v>282</v>
      </c>
      <c r="F2094" s="2">
        <v>43556</v>
      </c>
      <c r="G2094" s="2">
        <v>43769</v>
      </c>
      <c r="H2094" t="s">
        <v>5220</v>
      </c>
      <c r="J2094" t="s">
        <v>5221</v>
      </c>
      <c r="L2094" t="s">
        <v>4755</v>
      </c>
      <c r="M2094" t="s">
        <v>105</v>
      </c>
      <c r="N2094">
        <v>75032</v>
      </c>
      <c r="O2094" t="s">
        <v>70</v>
      </c>
      <c r="Q2094" t="s">
        <v>5222</v>
      </c>
      <c r="S2094" t="s">
        <v>72</v>
      </c>
      <c r="T2094" t="s">
        <v>1917</v>
      </c>
      <c r="U2094" t="s">
        <v>1918</v>
      </c>
      <c r="V2094" t="s">
        <v>1919</v>
      </c>
      <c r="W2094" t="s">
        <v>105</v>
      </c>
      <c r="X2094" t="s">
        <v>2013</v>
      </c>
      <c r="Y2094" t="str">
        <f>"37-3011"</f>
        <v>37-3011</v>
      </c>
      <c r="Z2094" t="s">
        <v>94</v>
      </c>
      <c r="AA2094">
        <v>561730</v>
      </c>
      <c r="AB2094">
        <v>17</v>
      </c>
      <c r="AC2094">
        <v>16</v>
      </c>
      <c r="AD2094" t="s">
        <v>79</v>
      </c>
      <c r="AE2094" t="s">
        <v>95</v>
      </c>
      <c r="AF2094">
        <v>40</v>
      </c>
      <c r="AG2094" s="4">
        <v>0.33333333333333331</v>
      </c>
      <c r="AH2094" s="4">
        <v>0.70833333333333337</v>
      </c>
      <c r="AI2094" s="5">
        <v>13.94</v>
      </c>
      <c r="AJ2094">
        <v>20.91</v>
      </c>
      <c r="AL2094" t="s">
        <v>81</v>
      </c>
      <c r="AM2094" t="s">
        <v>82</v>
      </c>
      <c r="AO2094" t="s">
        <v>83</v>
      </c>
      <c r="AR2094" t="s">
        <v>82</v>
      </c>
      <c r="AT2094" t="s">
        <v>82</v>
      </c>
      <c r="AW2094" t="s">
        <v>82</v>
      </c>
      <c r="AY2094" t="s">
        <v>4755</v>
      </c>
      <c r="AZ2094" t="s">
        <v>4755</v>
      </c>
      <c r="BA2094" t="s">
        <v>105</v>
      </c>
      <c r="BB2094">
        <v>75032</v>
      </c>
      <c r="BC2094" t="s">
        <v>79</v>
      </c>
      <c r="BH2094" t="s">
        <v>5221</v>
      </c>
      <c r="BJ2094">
        <v>562561784</v>
      </c>
    </row>
    <row r="2095" spans="1:62" x14ac:dyDescent="0.25">
      <c r="A2095" t="s">
        <v>7033</v>
      </c>
      <c r="B2095" s="2">
        <v>43497</v>
      </c>
      <c r="C2095" t="s">
        <v>63</v>
      </c>
      <c r="D2095" s="3">
        <v>43472.378122719907</v>
      </c>
      <c r="E2095" t="s">
        <v>64</v>
      </c>
      <c r="F2095" s="2">
        <v>43556</v>
      </c>
      <c r="G2095" s="2">
        <v>43742</v>
      </c>
      <c r="H2095" t="s">
        <v>7034</v>
      </c>
      <c r="I2095" t="s">
        <v>3692</v>
      </c>
      <c r="J2095" t="s">
        <v>3693</v>
      </c>
      <c r="L2095" t="s">
        <v>3694</v>
      </c>
      <c r="M2095" t="s">
        <v>2367</v>
      </c>
      <c r="N2095">
        <v>29572</v>
      </c>
      <c r="O2095" t="s">
        <v>70</v>
      </c>
      <c r="P2095" t="s">
        <v>67</v>
      </c>
      <c r="Q2095" t="s">
        <v>3695</v>
      </c>
      <c r="S2095" t="s">
        <v>72</v>
      </c>
      <c r="T2095" t="s">
        <v>102</v>
      </c>
      <c r="U2095" t="s">
        <v>2630</v>
      </c>
      <c r="V2095" t="s">
        <v>1426</v>
      </c>
      <c r="W2095" t="s">
        <v>105</v>
      </c>
      <c r="X2095" t="s">
        <v>7035</v>
      </c>
      <c r="Y2095" t="str">
        <f>"39-3091"</f>
        <v>39-3091</v>
      </c>
      <c r="Z2095" t="s">
        <v>677</v>
      </c>
      <c r="AA2095">
        <v>721110</v>
      </c>
      <c r="AB2095">
        <v>8</v>
      </c>
      <c r="AC2095">
        <v>8</v>
      </c>
      <c r="AD2095" t="s">
        <v>79</v>
      </c>
      <c r="AE2095" t="s">
        <v>80</v>
      </c>
      <c r="AF2095">
        <v>35</v>
      </c>
      <c r="AG2095" s="4">
        <v>0.25</v>
      </c>
      <c r="AH2095" s="4">
        <v>0.58333333333333337</v>
      </c>
      <c r="AI2095" s="5">
        <v>9.16</v>
      </c>
      <c r="AJ2095">
        <v>13.74</v>
      </c>
      <c r="AK2095">
        <v>13.74</v>
      </c>
      <c r="AL2095" t="s">
        <v>81</v>
      </c>
      <c r="AM2095" t="s">
        <v>82</v>
      </c>
      <c r="AO2095" t="s">
        <v>83</v>
      </c>
      <c r="AR2095" t="s">
        <v>82</v>
      </c>
      <c r="AT2095" t="s">
        <v>82</v>
      </c>
      <c r="AW2095" t="s">
        <v>72</v>
      </c>
      <c r="AX2095">
        <v>1</v>
      </c>
      <c r="AY2095" t="s">
        <v>3153</v>
      </c>
      <c r="AZ2095" t="s">
        <v>3155</v>
      </c>
      <c r="BA2095" t="s">
        <v>2367</v>
      </c>
      <c r="BB2095">
        <v>29572</v>
      </c>
      <c r="BC2095" t="s">
        <v>87</v>
      </c>
      <c r="BH2095" t="s">
        <v>3697</v>
      </c>
      <c r="BJ2095">
        <v>261101036</v>
      </c>
    </row>
    <row r="2096" spans="1:62" x14ac:dyDescent="0.25">
      <c r="A2096" t="s">
        <v>7055</v>
      </c>
      <c r="B2096" s="2">
        <v>43497</v>
      </c>
      <c r="C2096" t="s">
        <v>63</v>
      </c>
      <c r="D2096" s="3">
        <v>43472.377646493056</v>
      </c>
      <c r="E2096" t="s">
        <v>64</v>
      </c>
      <c r="F2096" s="2">
        <v>43556</v>
      </c>
      <c r="G2096" s="2">
        <v>43753</v>
      </c>
      <c r="H2096" t="s">
        <v>7056</v>
      </c>
      <c r="I2096" t="s">
        <v>7057</v>
      </c>
      <c r="J2096" t="s">
        <v>7058</v>
      </c>
      <c r="L2096" t="s">
        <v>7059</v>
      </c>
      <c r="M2096" t="s">
        <v>308</v>
      </c>
      <c r="N2096">
        <v>8008</v>
      </c>
      <c r="O2096" t="s">
        <v>70</v>
      </c>
      <c r="Q2096" t="s">
        <v>7060</v>
      </c>
      <c r="S2096" t="s">
        <v>72</v>
      </c>
      <c r="T2096" t="s">
        <v>2618</v>
      </c>
      <c r="U2096" t="s">
        <v>2619</v>
      </c>
      <c r="V2096" t="s">
        <v>2620</v>
      </c>
      <c r="W2096" t="s">
        <v>881</v>
      </c>
      <c r="X2096" t="s">
        <v>221</v>
      </c>
      <c r="Y2096" t="str">
        <f>"35-2021"</f>
        <v>35-2021</v>
      </c>
      <c r="Z2096" t="s">
        <v>221</v>
      </c>
      <c r="AA2096">
        <v>722110</v>
      </c>
      <c r="AB2096">
        <v>10</v>
      </c>
      <c r="AC2096">
        <v>10</v>
      </c>
      <c r="AD2096" t="s">
        <v>79</v>
      </c>
      <c r="AE2096" t="s">
        <v>80</v>
      </c>
      <c r="AF2096">
        <v>40</v>
      </c>
      <c r="AG2096" s="4">
        <v>0.29166666666666669</v>
      </c>
      <c r="AH2096" s="4">
        <v>0.625</v>
      </c>
      <c r="AI2096" s="5">
        <v>12.5</v>
      </c>
      <c r="AJ2096">
        <v>18.75</v>
      </c>
      <c r="AL2096" t="s">
        <v>81</v>
      </c>
      <c r="AM2096" t="s">
        <v>82</v>
      </c>
      <c r="AO2096" t="s">
        <v>83</v>
      </c>
      <c r="AR2096" t="s">
        <v>82</v>
      </c>
      <c r="AT2096" t="s">
        <v>82</v>
      </c>
      <c r="AW2096" t="s">
        <v>82</v>
      </c>
      <c r="AY2096" t="s">
        <v>7059</v>
      </c>
      <c r="AZ2096" t="s">
        <v>317</v>
      </c>
      <c r="BA2096" t="s">
        <v>308</v>
      </c>
      <c r="BB2096">
        <v>8008</v>
      </c>
      <c r="BC2096" t="s">
        <v>87</v>
      </c>
      <c r="BH2096" t="s">
        <v>7061</v>
      </c>
      <c r="BJ2096">
        <v>208277133</v>
      </c>
    </row>
    <row r="2097" spans="1:62" x14ac:dyDescent="0.25">
      <c r="A2097" t="s">
        <v>8030</v>
      </c>
      <c r="B2097" s="2">
        <v>43497</v>
      </c>
      <c r="C2097" t="s">
        <v>63</v>
      </c>
      <c r="D2097" s="3">
        <v>43472.378210173614</v>
      </c>
      <c r="E2097" t="s">
        <v>64</v>
      </c>
      <c r="F2097" s="2">
        <v>43556</v>
      </c>
      <c r="G2097" s="2">
        <v>43772</v>
      </c>
      <c r="H2097" t="s">
        <v>8031</v>
      </c>
      <c r="I2097" t="s">
        <v>8032</v>
      </c>
      <c r="J2097" t="s">
        <v>8033</v>
      </c>
      <c r="L2097" t="s">
        <v>498</v>
      </c>
      <c r="M2097" t="s">
        <v>298</v>
      </c>
      <c r="N2097">
        <v>4090</v>
      </c>
      <c r="O2097" t="s">
        <v>70</v>
      </c>
      <c r="Q2097" t="s">
        <v>8034</v>
      </c>
      <c r="S2097" t="s">
        <v>72</v>
      </c>
      <c r="T2097" t="s">
        <v>3529</v>
      </c>
      <c r="U2097" t="s">
        <v>3530</v>
      </c>
      <c r="V2097" t="s">
        <v>3531</v>
      </c>
      <c r="W2097" t="s">
        <v>232</v>
      </c>
      <c r="X2097" t="s">
        <v>7885</v>
      </c>
      <c r="Y2097" t="str">
        <f>"37-2012"</f>
        <v>37-2012</v>
      </c>
      <c r="Z2097" t="s">
        <v>373</v>
      </c>
      <c r="AA2097">
        <v>721110</v>
      </c>
      <c r="AB2097">
        <v>4</v>
      </c>
      <c r="AC2097">
        <v>4</v>
      </c>
      <c r="AD2097" t="s">
        <v>79</v>
      </c>
      <c r="AE2097" t="s">
        <v>80</v>
      </c>
      <c r="AF2097">
        <v>35</v>
      </c>
      <c r="AG2097" s="4">
        <v>0.33333333333333331</v>
      </c>
      <c r="AH2097" s="4">
        <v>0.625</v>
      </c>
      <c r="AI2097" s="5">
        <v>13.5</v>
      </c>
      <c r="AJ2097">
        <v>20.25</v>
      </c>
      <c r="AK2097">
        <v>20.25</v>
      </c>
      <c r="AL2097" t="s">
        <v>81</v>
      </c>
      <c r="AM2097" t="s">
        <v>82</v>
      </c>
      <c r="AO2097" t="s">
        <v>83</v>
      </c>
      <c r="AP2097" t="s">
        <v>662</v>
      </c>
      <c r="AQ2097" t="s">
        <v>662</v>
      </c>
      <c r="AR2097" t="s">
        <v>82</v>
      </c>
      <c r="AT2097" t="s">
        <v>82</v>
      </c>
      <c r="AW2097" t="s">
        <v>82</v>
      </c>
      <c r="AY2097" t="s">
        <v>498</v>
      </c>
      <c r="AZ2097" t="s">
        <v>302</v>
      </c>
      <c r="BA2097" t="s">
        <v>298</v>
      </c>
      <c r="BB2097">
        <v>4090</v>
      </c>
      <c r="BC2097" t="s">
        <v>87</v>
      </c>
      <c r="BH2097" t="s">
        <v>8033</v>
      </c>
      <c r="BI2097" t="s">
        <v>67</v>
      </c>
      <c r="BJ2097">
        <v>821390149</v>
      </c>
    </row>
    <row r="2098" spans="1:62" x14ac:dyDescent="0.25">
      <c r="A2098" t="s">
        <v>8044</v>
      </c>
      <c r="B2098" s="2">
        <v>43497</v>
      </c>
      <c r="C2098" t="s">
        <v>63</v>
      </c>
      <c r="D2098" s="3">
        <v>43472.377862511574</v>
      </c>
      <c r="E2098" t="s">
        <v>64</v>
      </c>
      <c r="F2098" s="2">
        <v>43556</v>
      </c>
      <c r="G2098" s="2">
        <v>43783</v>
      </c>
      <c r="H2098" t="s">
        <v>7802</v>
      </c>
      <c r="J2098" t="s">
        <v>7803</v>
      </c>
      <c r="L2098" t="s">
        <v>3553</v>
      </c>
      <c r="M2098" t="s">
        <v>714</v>
      </c>
      <c r="N2098">
        <v>70817</v>
      </c>
      <c r="O2098" t="s">
        <v>70</v>
      </c>
      <c r="Q2098" t="s">
        <v>7804</v>
      </c>
      <c r="S2098" t="s">
        <v>72</v>
      </c>
      <c r="T2098" t="s">
        <v>1917</v>
      </c>
      <c r="U2098" t="s">
        <v>1918</v>
      </c>
      <c r="V2098" t="s">
        <v>1919</v>
      </c>
      <c r="W2098" t="s">
        <v>105</v>
      </c>
      <c r="X2098" t="s">
        <v>106</v>
      </c>
      <c r="Y2098" t="str">
        <f>"37-3011"</f>
        <v>37-3011</v>
      </c>
      <c r="Z2098" t="s">
        <v>94</v>
      </c>
      <c r="AA2098">
        <v>561730</v>
      </c>
      <c r="AB2098">
        <v>25</v>
      </c>
      <c r="AC2098">
        <v>25</v>
      </c>
      <c r="AD2098" t="s">
        <v>79</v>
      </c>
      <c r="AE2098" t="s">
        <v>95</v>
      </c>
      <c r="AF2098">
        <v>40</v>
      </c>
      <c r="AG2098" s="4">
        <v>0.33333333333333331</v>
      </c>
      <c r="AH2098" s="4">
        <v>0.70833333333333337</v>
      </c>
      <c r="AI2098" s="5">
        <v>13.42</v>
      </c>
      <c r="AJ2098">
        <v>20.13</v>
      </c>
      <c r="AL2098" t="s">
        <v>81</v>
      </c>
      <c r="AM2098" t="s">
        <v>82</v>
      </c>
      <c r="AO2098" t="s">
        <v>83</v>
      </c>
      <c r="AR2098" t="s">
        <v>82</v>
      </c>
      <c r="AT2098" t="s">
        <v>82</v>
      </c>
      <c r="AW2098" t="s">
        <v>82</v>
      </c>
      <c r="AY2098" t="s">
        <v>3553</v>
      </c>
      <c r="AZ2098" t="s">
        <v>3555</v>
      </c>
      <c r="BA2098" t="s">
        <v>714</v>
      </c>
      <c r="BB2098">
        <v>70817</v>
      </c>
      <c r="BC2098" t="s">
        <v>79</v>
      </c>
      <c r="BH2098" t="s">
        <v>7803</v>
      </c>
      <c r="BJ2098">
        <v>320103532</v>
      </c>
    </row>
    <row r="2099" spans="1:62" x14ac:dyDescent="0.25">
      <c r="A2099" t="s">
        <v>10863</v>
      </c>
      <c r="B2099" s="2">
        <v>43497</v>
      </c>
      <c r="C2099" t="s">
        <v>63</v>
      </c>
      <c r="D2099" s="3">
        <v>43472.378651400461</v>
      </c>
      <c r="E2099" t="s">
        <v>64</v>
      </c>
      <c r="F2099" s="2">
        <v>43556</v>
      </c>
      <c r="G2099" s="2">
        <v>43814</v>
      </c>
      <c r="H2099" t="s">
        <v>10864</v>
      </c>
      <c r="J2099" t="s">
        <v>10865</v>
      </c>
      <c r="L2099" t="s">
        <v>10866</v>
      </c>
      <c r="M2099" t="s">
        <v>308</v>
      </c>
      <c r="N2099">
        <v>7646</v>
      </c>
      <c r="O2099" t="s">
        <v>70</v>
      </c>
      <c r="Q2099" t="s">
        <v>10867</v>
      </c>
      <c r="S2099" t="s">
        <v>72</v>
      </c>
      <c r="T2099" t="s">
        <v>3529</v>
      </c>
      <c r="U2099" t="s">
        <v>3530</v>
      </c>
      <c r="V2099" t="s">
        <v>3531</v>
      </c>
      <c r="W2099" t="s">
        <v>232</v>
      </c>
      <c r="X2099" t="s">
        <v>93</v>
      </c>
      <c r="Y2099" t="str">
        <f>"37-3011"</f>
        <v>37-3011</v>
      </c>
      <c r="Z2099" t="s">
        <v>94</v>
      </c>
      <c r="AA2099">
        <v>56173</v>
      </c>
      <c r="AB2099">
        <v>4</v>
      </c>
      <c r="AC2099">
        <v>4</v>
      </c>
      <c r="AD2099" t="s">
        <v>79</v>
      </c>
      <c r="AE2099" t="s">
        <v>80</v>
      </c>
      <c r="AF2099">
        <v>40</v>
      </c>
      <c r="AG2099" s="4">
        <v>0.33333333333333331</v>
      </c>
      <c r="AH2099" s="4">
        <v>0.66666666666666663</v>
      </c>
      <c r="AI2099" s="5">
        <v>16.809999999999999</v>
      </c>
      <c r="AJ2099">
        <v>25.22</v>
      </c>
      <c r="AK2099">
        <v>25.22</v>
      </c>
      <c r="AL2099" t="s">
        <v>81</v>
      </c>
      <c r="AM2099" t="s">
        <v>82</v>
      </c>
      <c r="AO2099" t="s">
        <v>83</v>
      </c>
      <c r="AQ2099" t="s">
        <v>67</v>
      </c>
      <c r="AR2099" t="s">
        <v>82</v>
      </c>
      <c r="AT2099" t="s">
        <v>82</v>
      </c>
      <c r="AW2099" t="s">
        <v>72</v>
      </c>
      <c r="AX2099">
        <v>1</v>
      </c>
      <c r="AY2099" t="s">
        <v>10866</v>
      </c>
      <c r="AZ2099" t="s">
        <v>10868</v>
      </c>
      <c r="BA2099" t="s">
        <v>308</v>
      </c>
      <c r="BB2099">
        <v>7646</v>
      </c>
      <c r="BC2099" t="s">
        <v>79</v>
      </c>
      <c r="BH2099" t="s">
        <v>10865</v>
      </c>
      <c r="BI2099" t="s">
        <v>67</v>
      </c>
      <c r="BJ2099">
        <v>223307741</v>
      </c>
    </row>
    <row r="2100" spans="1:62" x14ac:dyDescent="0.25">
      <c r="A2100" t="s">
        <v>11636</v>
      </c>
      <c r="B2100" s="2">
        <v>43497</v>
      </c>
      <c r="C2100" t="s">
        <v>63</v>
      </c>
      <c r="D2100" s="3">
        <v>43472.378152453704</v>
      </c>
      <c r="E2100" t="s">
        <v>64</v>
      </c>
      <c r="F2100" s="2">
        <v>43556</v>
      </c>
      <c r="G2100" s="2">
        <v>43787</v>
      </c>
      <c r="H2100" t="s">
        <v>11534</v>
      </c>
      <c r="J2100" t="s">
        <v>5929</v>
      </c>
      <c r="L2100" t="s">
        <v>5930</v>
      </c>
      <c r="M2100" t="s">
        <v>232</v>
      </c>
      <c r="N2100">
        <v>12845</v>
      </c>
      <c r="O2100" t="s">
        <v>70</v>
      </c>
      <c r="Q2100" t="s">
        <v>5931</v>
      </c>
      <c r="S2100" t="s">
        <v>72</v>
      </c>
      <c r="T2100" t="s">
        <v>102</v>
      </c>
      <c r="U2100" t="s">
        <v>2630</v>
      </c>
      <c r="V2100" t="s">
        <v>1426</v>
      </c>
      <c r="W2100" t="s">
        <v>105</v>
      </c>
      <c r="X2100" t="s">
        <v>11637</v>
      </c>
      <c r="Y2100" t="str">
        <f>"37-3011"</f>
        <v>37-3011</v>
      </c>
      <c r="Z2100" t="s">
        <v>94</v>
      </c>
      <c r="AA2100">
        <v>721110</v>
      </c>
      <c r="AB2100">
        <v>3</v>
      </c>
      <c r="AC2100">
        <v>3</v>
      </c>
      <c r="AD2100" t="s">
        <v>79</v>
      </c>
      <c r="AE2100" t="s">
        <v>95</v>
      </c>
      <c r="AF2100">
        <v>35</v>
      </c>
      <c r="AG2100" s="4">
        <v>0.29166666666666669</v>
      </c>
      <c r="AH2100" s="4">
        <v>0.625</v>
      </c>
      <c r="AI2100" s="5">
        <v>13.67</v>
      </c>
      <c r="AJ2100">
        <v>20.51</v>
      </c>
      <c r="AK2100">
        <v>20.51</v>
      </c>
      <c r="AL2100" t="s">
        <v>81</v>
      </c>
      <c r="AM2100" t="s">
        <v>82</v>
      </c>
      <c r="AO2100" t="s">
        <v>83</v>
      </c>
      <c r="AR2100" t="s">
        <v>82</v>
      </c>
      <c r="AT2100" t="s">
        <v>82</v>
      </c>
      <c r="AW2100" t="s">
        <v>72</v>
      </c>
      <c r="AX2100">
        <v>3</v>
      </c>
      <c r="AY2100" t="s">
        <v>5930</v>
      </c>
      <c r="AZ2100" t="s">
        <v>1047</v>
      </c>
      <c r="BA2100" t="s">
        <v>232</v>
      </c>
      <c r="BB2100">
        <v>12845</v>
      </c>
      <c r="BC2100" t="s">
        <v>87</v>
      </c>
      <c r="BH2100" t="s">
        <v>5929</v>
      </c>
      <c r="BJ2100">
        <v>141831620</v>
      </c>
    </row>
    <row r="2101" spans="1:62" x14ac:dyDescent="0.25">
      <c r="A2101" t="s">
        <v>12160</v>
      </c>
      <c r="B2101" s="2">
        <v>43497</v>
      </c>
      <c r="C2101" t="s">
        <v>63</v>
      </c>
      <c r="D2101" s="3">
        <v>43472.378319641204</v>
      </c>
      <c r="E2101" t="s">
        <v>64</v>
      </c>
      <c r="F2101" s="2">
        <v>43556</v>
      </c>
      <c r="G2101" s="2">
        <v>43814</v>
      </c>
      <c r="H2101" t="s">
        <v>12161</v>
      </c>
      <c r="J2101" t="s">
        <v>12162</v>
      </c>
      <c r="L2101" t="s">
        <v>12163</v>
      </c>
      <c r="M2101" t="s">
        <v>2367</v>
      </c>
      <c r="N2101">
        <v>29455</v>
      </c>
      <c r="O2101" t="s">
        <v>70</v>
      </c>
      <c r="Q2101" t="s">
        <v>12164</v>
      </c>
      <c r="S2101" t="s">
        <v>72</v>
      </c>
      <c r="T2101" t="s">
        <v>878</v>
      </c>
      <c r="U2101" t="s">
        <v>12165</v>
      </c>
      <c r="V2101" t="s">
        <v>2620</v>
      </c>
      <c r="W2101" t="s">
        <v>881</v>
      </c>
      <c r="X2101" t="s">
        <v>94</v>
      </c>
      <c r="Y2101" t="str">
        <f>"37-3011"</f>
        <v>37-3011</v>
      </c>
      <c r="Z2101" t="s">
        <v>94</v>
      </c>
      <c r="AA2101">
        <v>561730</v>
      </c>
      <c r="AB2101">
        <v>6</v>
      </c>
      <c r="AC2101">
        <v>6</v>
      </c>
      <c r="AD2101" t="s">
        <v>79</v>
      </c>
      <c r="AE2101" t="s">
        <v>80</v>
      </c>
      <c r="AF2101">
        <v>40</v>
      </c>
      <c r="AG2101" s="4">
        <v>0.33333333333333331</v>
      </c>
      <c r="AH2101" s="4">
        <v>0.70833333333333337</v>
      </c>
      <c r="AI2101" s="5">
        <v>12.9</v>
      </c>
      <c r="AJ2101">
        <v>19.350000000000001</v>
      </c>
      <c r="AL2101" t="s">
        <v>81</v>
      </c>
      <c r="AM2101" t="s">
        <v>82</v>
      </c>
      <c r="AO2101" t="s">
        <v>83</v>
      </c>
      <c r="AR2101" t="s">
        <v>82</v>
      </c>
      <c r="AT2101" t="s">
        <v>82</v>
      </c>
      <c r="AW2101" t="s">
        <v>82</v>
      </c>
      <c r="AY2101" t="s">
        <v>12163</v>
      </c>
      <c r="AZ2101" t="s">
        <v>3743</v>
      </c>
      <c r="BA2101" t="s">
        <v>2367</v>
      </c>
      <c r="BB2101">
        <v>29455</v>
      </c>
      <c r="BC2101" t="s">
        <v>79</v>
      </c>
      <c r="BH2101" t="s">
        <v>12166</v>
      </c>
      <c r="BJ2101">
        <v>473649857</v>
      </c>
    </row>
    <row r="2102" spans="1:62" x14ac:dyDescent="0.25">
      <c r="A2102" t="s">
        <v>12657</v>
      </c>
      <c r="B2102" s="2">
        <v>43497</v>
      </c>
      <c r="C2102" t="s">
        <v>63</v>
      </c>
      <c r="D2102" s="3">
        <v>43472.378323923615</v>
      </c>
      <c r="E2102" t="s">
        <v>64</v>
      </c>
      <c r="F2102" s="2">
        <v>43556</v>
      </c>
      <c r="G2102" s="2">
        <v>43830</v>
      </c>
      <c r="H2102" t="s">
        <v>12658</v>
      </c>
      <c r="I2102" t="s">
        <v>12659</v>
      </c>
      <c r="J2102" t="s">
        <v>12660</v>
      </c>
      <c r="L2102" t="s">
        <v>12661</v>
      </c>
      <c r="M2102" t="s">
        <v>844</v>
      </c>
      <c r="N2102">
        <v>60031</v>
      </c>
      <c r="O2102" t="s">
        <v>70</v>
      </c>
      <c r="Q2102" t="s">
        <v>12662</v>
      </c>
      <c r="S2102" t="s">
        <v>72</v>
      </c>
      <c r="T2102" t="s">
        <v>4709</v>
      </c>
      <c r="U2102" t="s">
        <v>4710</v>
      </c>
      <c r="V2102" t="s">
        <v>4711</v>
      </c>
      <c r="W2102" t="s">
        <v>136</v>
      </c>
      <c r="X2102" t="s">
        <v>12125</v>
      </c>
      <c r="Y2102" t="str">
        <f>"39-3091"</f>
        <v>39-3091</v>
      </c>
      <c r="Z2102" t="s">
        <v>677</v>
      </c>
      <c r="AA2102">
        <v>71311</v>
      </c>
      <c r="AB2102">
        <v>150</v>
      </c>
      <c r="AC2102">
        <v>150</v>
      </c>
      <c r="AD2102" t="s">
        <v>87</v>
      </c>
      <c r="AE2102" t="s">
        <v>95</v>
      </c>
      <c r="AF2102">
        <v>35</v>
      </c>
      <c r="AG2102" s="4">
        <v>0.45833333333333331</v>
      </c>
      <c r="AH2102" s="4">
        <v>0.875</v>
      </c>
      <c r="AI2102" s="5">
        <v>10.46</v>
      </c>
      <c r="AL2102" t="s">
        <v>81</v>
      </c>
      <c r="AM2102" t="s">
        <v>82</v>
      </c>
      <c r="AO2102" t="s">
        <v>213</v>
      </c>
      <c r="AR2102" t="s">
        <v>82</v>
      </c>
      <c r="AT2102" t="s">
        <v>82</v>
      </c>
      <c r="AW2102" t="s">
        <v>82</v>
      </c>
      <c r="AY2102" t="s">
        <v>12661</v>
      </c>
      <c r="AZ2102" t="s">
        <v>1278</v>
      </c>
      <c r="BA2102" t="s">
        <v>844</v>
      </c>
      <c r="BB2102">
        <v>60031</v>
      </c>
      <c r="BC2102" t="s">
        <v>87</v>
      </c>
      <c r="BH2102" t="s">
        <v>12660</v>
      </c>
      <c r="BJ2102">
        <v>363392550</v>
      </c>
    </row>
    <row r="2103" spans="1:62" x14ac:dyDescent="0.25">
      <c r="A2103" t="s">
        <v>12902</v>
      </c>
      <c r="B2103" s="2">
        <v>43497</v>
      </c>
      <c r="C2103" t="s">
        <v>63</v>
      </c>
      <c r="D2103" s="3">
        <v>43472.378503738422</v>
      </c>
      <c r="E2103" t="s">
        <v>64</v>
      </c>
      <c r="F2103" s="2">
        <v>43556</v>
      </c>
      <c r="G2103" s="2">
        <v>43830</v>
      </c>
      <c r="H2103" t="s">
        <v>12903</v>
      </c>
      <c r="I2103" t="s">
        <v>12904</v>
      </c>
      <c r="J2103" t="s">
        <v>12905</v>
      </c>
      <c r="L2103" t="s">
        <v>3451</v>
      </c>
      <c r="M2103" t="s">
        <v>105</v>
      </c>
      <c r="N2103">
        <v>75043</v>
      </c>
      <c r="O2103" t="s">
        <v>70</v>
      </c>
      <c r="Q2103" t="s">
        <v>12906</v>
      </c>
      <c r="S2103" t="s">
        <v>72</v>
      </c>
      <c r="T2103" t="s">
        <v>12907</v>
      </c>
      <c r="U2103" t="s">
        <v>12908</v>
      </c>
      <c r="V2103" t="s">
        <v>12909</v>
      </c>
      <c r="W2103" t="s">
        <v>105</v>
      </c>
      <c r="X2103" t="s">
        <v>106</v>
      </c>
      <c r="Y2103" t="str">
        <f>"37-3011"</f>
        <v>37-3011</v>
      </c>
      <c r="Z2103" t="s">
        <v>94</v>
      </c>
      <c r="AA2103">
        <v>561730</v>
      </c>
      <c r="AB2103">
        <v>4</v>
      </c>
      <c r="AC2103">
        <v>4</v>
      </c>
      <c r="AD2103" t="s">
        <v>79</v>
      </c>
      <c r="AE2103" t="s">
        <v>95</v>
      </c>
      <c r="AF2103">
        <v>40</v>
      </c>
      <c r="AG2103" s="4">
        <v>0.33333333333333331</v>
      </c>
      <c r="AH2103" s="4">
        <v>0.70833333333333337</v>
      </c>
      <c r="AI2103" s="5">
        <v>13.94</v>
      </c>
      <c r="AL2103" t="s">
        <v>81</v>
      </c>
      <c r="AM2103" t="s">
        <v>82</v>
      </c>
      <c r="AO2103" t="s">
        <v>83</v>
      </c>
      <c r="AP2103" t="s">
        <v>10693</v>
      </c>
      <c r="AQ2103" t="s">
        <v>10693</v>
      </c>
      <c r="AR2103" t="s">
        <v>82</v>
      </c>
      <c r="AT2103" t="s">
        <v>82</v>
      </c>
      <c r="AW2103" t="s">
        <v>82</v>
      </c>
      <c r="AY2103" t="s">
        <v>3451</v>
      </c>
      <c r="AZ2103" t="s">
        <v>1225</v>
      </c>
      <c r="BA2103" t="s">
        <v>105</v>
      </c>
      <c r="BB2103">
        <v>75043</v>
      </c>
      <c r="BC2103" t="s">
        <v>79</v>
      </c>
      <c r="BH2103" t="s">
        <v>12905</v>
      </c>
      <c r="BJ2103">
        <v>450930512</v>
      </c>
    </row>
    <row r="2104" spans="1:62" x14ac:dyDescent="0.25">
      <c r="A2104" t="s">
        <v>13818</v>
      </c>
      <c r="B2104" s="2">
        <v>43497</v>
      </c>
      <c r="C2104" t="s">
        <v>63</v>
      </c>
      <c r="D2104" s="3">
        <v>43472.378712291669</v>
      </c>
      <c r="E2104" t="s">
        <v>64</v>
      </c>
      <c r="F2104" s="2">
        <v>43556</v>
      </c>
      <c r="G2104" s="2">
        <v>43772</v>
      </c>
      <c r="H2104" t="s">
        <v>13819</v>
      </c>
      <c r="I2104" t="s">
        <v>67</v>
      </c>
      <c r="J2104" t="s">
        <v>13820</v>
      </c>
      <c r="K2104" t="s">
        <v>13821</v>
      </c>
      <c r="L2104" t="s">
        <v>297</v>
      </c>
      <c r="M2104" t="s">
        <v>298</v>
      </c>
      <c r="N2104">
        <v>3907</v>
      </c>
      <c r="O2104" t="s">
        <v>70</v>
      </c>
      <c r="P2104" t="s">
        <v>13822</v>
      </c>
      <c r="Q2104" t="s">
        <v>13823</v>
      </c>
      <c r="S2104" t="s">
        <v>72</v>
      </c>
      <c r="T2104" t="s">
        <v>3529</v>
      </c>
      <c r="U2104" t="s">
        <v>3530</v>
      </c>
      <c r="V2104" t="s">
        <v>3531</v>
      </c>
      <c r="W2104" t="s">
        <v>232</v>
      </c>
      <c r="X2104" t="s">
        <v>7885</v>
      </c>
      <c r="Y2104" t="str">
        <f>"37-2012"</f>
        <v>37-2012</v>
      </c>
      <c r="Z2104" t="s">
        <v>373</v>
      </c>
      <c r="AA2104">
        <v>721110</v>
      </c>
      <c r="AB2104">
        <v>8</v>
      </c>
      <c r="AC2104">
        <v>8</v>
      </c>
      <c r="AD2104" t="s">
        <v>79</v>
      </c>
      <c r="AE2104" t="s">
        <v>80</v>
      </c>
      <c r="AF2104">
        <v>40</v>
      </c>
      <c r="AG2104" s="4">
        <v>0.33333333333333331</v>
      </c>
      <c r="AH2104" s="4">
        <v>0.83333333333333337</v>
      </c>
      <c r="AI2104" s="5">
        <v>11.15</v>
      </c>
      <c r="AJ2104">
        <v>16.73</v>
      </c>
      <c r="AK2104">
        <v>16.73</v>
      </c>
      <c r="AL2104" t="s">
        <v>81</v>
      </c>
      <c r="AM2104" t="s">
        <v>82</v>
      </c>
      <c r="AO2104" t="s">
        <v>83</v>
      </c>
      <c r="AP2104" t="s">
        <v>67</v>
      </c>
      <c r="AQ2104" t="s">
        <v>662</v>
      </c>
      <c r="AR2104" t="s">
        <v>82</v>
      </c>
      <c r="AT2104" t="s">
        <v>82</v>
      </c>
      <c r="AW2104" t="s">
        <v>72</v>
      </c>
      <c r="AX2104">
        <v>1</v>
      </c>
      <c r="AY2104" t="s">
        <v>297</v>
      </c>
      <c r="AZ2104" t="s">
        <v>302</v>
      </c>
      <c r="BA2104" t="s">
        <v>298</v>
      </c>
      <c r="BB2104">
        <v>3907</v>
      </c>
      <c r="BC2104" t="s">
        <v>87</v>
      </c>
      <c r="BH2104" t="s">
        <v>13820</v>
      </c>
      <c r="BI2104" t="s">
        <v>67</v>
      </c>
      <c r="BJ2104">
        <v>271453523</v>
      </c>
    </row>
    <row r="2105" spans="1:62" x14ac:dyDescent="0.25">
      <c r="A2105" t="s">
        <v>14538</v>
      </c>
      <c r="B2105" s="2">
        <v>43497</v>
      </c>
      <c r="C2105" t="s">
        <v>63</v>
      </c>
      <c r="D2105" s="3">
        <v>43472.378311875</v>
      </c>
      <c r="E2105" t="s">
        <v>64</v>
      </c>
      <c r="F2105" s="2">
        <v>43556</v>
      </c>
      <c r="G2105" s="2">
        <v>43779</v>
      </c>
      <c r="H2105" t="s">
        <v>14404</v>
      </c>
      <c r="I2105" t="s">
        <v>14405</v>
      </c>
      <c r="J2105" t="s">
        <v>14406</v>
      </c>
      <c r="K2105" t="s">
        <v>14131</v>
      </c>
      <c r="L2105" t="s">
        <v>12138</v>
      </c>
      <c r="M2105" t="s">
        <v>226</v>
      </c>
      <c r="N2105">
        <v>49757</v>
      </c>
      <c r="O2105" t="s">
        <v>70</v>
      </c>
      <c r="Q2105" t="s">
        <v>14132</v>
      </c>
      <c r="S2105" t="s">
        <v>72</v>
      </c>
      <c r="T2105" t="s">
        <v>2118</v>
      </c>
      <c r="U2105" t="s">
        <v>2119</v>
      </c>
      <c r="V2105" t="s">
        <v>1633</v>
      </c>
      <c r="W2105" t="s">
        <v>192</v>
      </c>
      <c r="X2105" t="s">
        <v>13146</v>
      </c>
      <c r="Y2105" t="str">
        <f>"35-2021"</f>
        <v>35-2021</v>
      </c>
      <c r="Z2105" t="s">
        <v>221</v>
      </c>
      <c r="AA2105">
        <v>721110</v>
      </c>
      <c r="AB2105">
        <v>4</v>
      </c>
      <c r="AC2105">
        <v>4</v>
      </c>
      <c r="AD2105" t="s">
        <v>79</v>
      </c>
      <c r="AE2105" t="s">
        <v>80</v>
      </c>
      <c r="AF2105">
        <v>35</v>
      </c>
      <c r="AG2105" s="4">
        <v>0.25</v>
      </c>
      <c r="AH2105" s="4">
        <v>0.58333333333333337</v>
      </c>
      <c r="AI2105" s="5">
        <v>11.38</v>
      </c>
      <c r="AJ2105">
        <v>17.07</v>
      </c>
      <c r="AL2105" t="s">
        <v>81</v>
      </c>
      <c r="AM2105" t="s">
        <v>82</v>
      </c>
      <c r="AO2105" t="s">
        <v>83</v>
      </c>
      <c r="AR2105" t="s">
        <v>82</v>
      </c>
      <c r="AT2105" t="s">
        <v>82</v>
      </c>
      <c r="AW2105" t="s">
        <v>82</v>
      </c>
      <c r="AY2105" t="s">
        <v>12138</v>
      </c>
      <c r="AZ2105" t="s">
        <v>10246</v>
      </c>
      <c r="BA2105" t="s">
        <v>226</v>
      </c>
      <c r="BB2105">
        <v>49757</v>
      </c>
      <c r="BC2105" t="s">
        <v>87</v>
      </c>
      <c r="BH2105" t="s">
        <v>14406</v>
      </c>
      <c r="BJ2105">
        <v>381321090</v>
      </c>
    </row>
    <row r="2106" spans="1:62" x14ac:dyDescent="0.25">
      <c r="A2106" t="s">
        <v>14565</v>
      </c>
      <c r="B2106" s="2">
        <v>43497</v>
      </c>
      <c r="C2106" t="s">
        <v>63</v>
      </c>
      <c r="D2106" s="3">
        <v>43472.378070891202</v>
      </c>
      <c r="E2106" t="s">
        <v>64</v>
      </c>
      <c r="F2106" s="2">
        <v>43556</v>
      </c>
      <c r="G2106" s="2">
        <v>43779</v>
      </c>
      <c r="H2106" t="s">
        <v>14534</v>
      </c>
      <c r="I2106" t="s">
        <v>14535</v>
      </c>
      <c r="J2106" t="s">
        <v>14536</v>
      </c>
      <c r="K2106" t="s">
        <v>14131</v>
      </c>
      <c r="L2106" t="s">
        <v>12138</v>
      </c>
      <c r="M2106" t="s">
        <v>226</v>
      </c>
      <c r="N2106">
        <v>49757</v>
      </c>
      <c r="O2106" t="s">
        <v>70</v>
      </c>
      <c r="Q2106" t="s">
        <v>14132</v>
      </c>
      <c r="S2106" t="s">
        <v>72</v>
      </c>
      <c r="T2106" t="s">
        <v>2118</v>
      </c>
      <c r="U2106" t="s">
        <v>2119</v>
      </c>
      <c r="V2106" t="s">
        <v>1633</v>
      </c>
      <c r="W2106" t="s">
        <v>192</v>
      </c>
      <c r="X2106" t="s">
        <v>14133</v>
      </c>
      <c r="Y2106" t="str">
        <f>"35-2014"</f>
        <v>35-2014</v>
      </c>
      <c r="Z2106" t="s">
        <v>301</v>
      </c>
      <c r="AA2106">
        <v>4452</v>
      </c>
      <c r="AB2106">
        <v>10</v>
      </c>
      <c r="AC2106">
        <v>10</v>
      </c>
      <c r="AD2106" t="s">
        <v>79</v>
      </c>
      <c r="AE2106" t="s">
        <v>80</v>
      </c>
      <c r="AF2106">
        <v>35</v>
      </c>
      <c r="AG2106" s="4">
        <v>0.25</v>
      </c>
      <c r="AH2106" s="4">
        <v>0.58333333333333337</v>
      </c>
      <c r="AI2106" s="5">
        <v>11.35</v>
      </c>
      <c r="AJ2106">
        <v>17.03</v>
      </c>
      <c r="AL2106" t="s">
        <v>81</v>
      </c>
      <c r="AM2106" t="s">
        <v>82</v>
      </c>
      <c r="AO2106" t="s">
        <v>83</v>
      </c>
      <c r="AR2106" t="s">
        <v>82</v>
      </c>
      <c r="AT2106" t="s">
        <v>82</v>
      </c>
      <c r="AW2106" t="s">
        <v>82</v>
      </c>
      <c r="AY2106" t="s">
        <v>12138</v>
      </c>
      <c r="AZ2106" t="s">
        <v>10246</v>
      </c>
      <c r="BA2106" t="s">
        <v>226</v>
      </c>
      <c r="BB2106">
        <v>49757</v>
      </c>
      <c r="BC2106" t="s">
        <v>79</v>
      </c>
      <c r="BH2106" t="s">
        <v>14537</v>
      </c>
      <c r="BJ2106">
        <v>382803061</v>
      </c>
    </row>
    <row r="2107" spans="1:62" x14ac:dyDescent="0.25">
      <c r="A2107" t="s">
        <v>14717</v>
      </c>
      <c r="B2107" s="2">
        <v>43497</v>
      </c>
      <c r="C2107" t="s">
        <v>63</v>
      </c>
      <c r="D2107" s="3">
        <v>43472.377351863426</v>
      </c>
      <c r="E2107" t="s">
        <v>64</v>
      </c>
      <c r="F2107" s="2">
        <v>43556</v>
      </c>
      <c r="G2107" s="2">
        <v>43820</v>
      </c>
      <c r="H2107" t="s">
        <v>3957</v>
      </c>
      <c r="J2107" t="s">
        <v>3958</v>
      </c>
      <c r="L2107" t="s">
        <v>3959</v>
      </c>
      <c r="M2107" t="s">
        <v>714</v>
      </c>
      <c r="N2107">
        <v>70769</v>
      </c>
      <c r="O2107" t="s">
        <v>70</v>
      </c>
      <c r="Q2107" t="s">
        <v>3960</v>
      </c>
      <c r="S2107" t="s">
        <v>72</v>
      </c>
      <c r="T2107" t="s">
        <v>640</v>
      </c>
      <c r="U2107" t="s">
        <v>641</v>
      </c>
      <c r="V2107" t="s">
        <v>642</v>
      </c>
      <c r="W2107" t="s">
        <v>105</v>
      </c>
      <c r="X2107" t="s">
        <v>106</v>
      </c>
      <c r="Y2107" t="str">
        <f>"37-3011"</f>
        <v>37-3011</v>
      </c>
      <c r="Z2107" t="s">
        <v>94</v>
      </c>
      <c r="AA2107">
        <v>561730</v>
      </c>
      <c r="AB2107">
        <v>9</v>
      </c>
      <c r="AC2107">
        <v>9</v>
      </c>
      <c r="AD2107" t="s">
        <v>79</v>
      </c>
      <c r="AE2107" t="s">
        <v>95</v>
      </c>
      <c r="AF2107">
        <v>40</v>
      </c>
      <c r="AG2107" s="4">
        <v>0.29166666666666669</v>
      </c>
      <c r="AH2107" s="4">
        <v>0.66666666666666663</v>
      </c>
      <c r="AI2107" s="5">
        <v>13.42</v>
      </c>
      <c r="AJ2107">
        <v>20.13</v>
      </c>
      <c r="AL2107" t="s">
        <v>81</v>
      </c>
      <c r="AM2107" t="s">
        <v>82</v>
      </c>
      <c r="AO2107" t="s">
        <v>83</v>
      </c>
      <c r="AR2107" t="s">
        <v>82</v>
      </c>
      <c r="AT2107" t="s">
        <v>82</v>
      </c>
      <c r="AW2107" t="s">
        <v>82</v>
      </c>
      <c r="AY2107" t="s">
        <v>3959</v>
      </c>
      <c r="AZ2107" t="s">
        <v>3961</v>
      </c>
      <c r="BA2107" t="s">
        <v>714</v>
      </c>
      <c r="BB2107">
        <v>70769</v>
      </c>
      <c r="BC2107" t="s">
        <v>79</v>
      </c>
      <c r="BH2107" t="s">
        <v>3958</v>
      </c>
      <c r="BJ2107">
        <v>753048247</v>
      </c>
    </row>
    <row r="2108" spans="1:62" x14ac:dyDescent="0.25">
      <c r="A2108" t="s">
        <v>14762</v>
      </c>
      <c r="B2108" s="2">
        <v>43497</v>
      </c>
      <c r="C2108" t="s">
        <v>63</v>
      </c>
      <c r="D2108" s="3">
        <v>43472.377930509261</v>
      </c>
      <c r="E2108" t="s">
        <v>64</v>
      </c>
      <c r="F2108" s="2">
        <v>43556</v>
      </c>
      <c r="G2108" s="2">
        <v>43814</v>
      </c>
      <c r="H2108" t="s">
        <v>14763</v>
      </c>
      <c r="I2108" t="s">
        <v>67</v>
      </c>
      <c r="J2108" t="s">
        <v>14764</v>
      </c>
      <c r="K2108" t="s">
        <v>14765</v>
      </c>
      <c r="L2108" t="s">
        <v>9662</v>
      </c>
      <c r="M2108" t="s">
        <v>147</v>
      </c>
      <c r="N2108">
        <v>19124</v>
      </c>
      <c r="O2108" t="s">
        <v>70</v>
      </c>
      <c r="P2108" t="s">
        <v>67</v>
      </c>
      <c r="Q2108" t="s">
        <v>14766</v>
      </c>
      <c r="S2108" t="s">
        <v>72</v>
      </c>
      <c r="T2108" t="s">
        <v>2824</v>
      </c>
      <c r="U2108" t="s">
        <v>3543</v>
      </c>
      <c r="V2108" t="s">
        <v>642</v>
      </c>
      <c r="W2108" t="s">
        <v>105</v>
      </c>
      <c r="X2108" t="s">
        <v>5311</v>
      </c>
      <c r="Y2108" t="str">
        <f>"53-7062"</f>
        <v>53-7062</v>
      </c>
      <c r="Z2108" t="s">
        <v>337</v>
      </c>
      <c r="AA2108">
        <v>484210</v>
      </c>
      <c r="AB2108">
        <v>15</v>
      </c>
      <c r="AC2108">
        <v>15</v>
      </c>
      <c r="AD2108" t="s">
        <v>79</v>
      </c>
      <c r="AE2108" t="s">
        <v>95</v>
      </c>
      <c r="AF2108">
        <v>40</v>
      </c>
      <c r="AG2108" s="4">
        <v>0.29166666666666669</v>
      </c>
      <c r="AH2108" s="4">
        <v>0.66666666666666663</v>
      </c>
      <c r="AI2108" s="5">
        <v>15.45</v>
      </c>
      <c r="AJ2108">
        <v>23.18</v>
      </c>
      <c r="AK2108">
        <v>26.25</v>
      </c>
      <c r="AL2108" t="s">
        <v>81</v>
      </c>
      <c r="AM2108" t="s">
        <v>82</v>
      </c>
      <c r="AO2108" t="s">
        <v>83</v>
      </c>
      <c r="AP2108" t="s">
        <v>67</v>
      </c>
      <c r="AQ2108" t="s">
        <v>67</v>
      </c>
      <c r="AR2108" t="s">
        <v>82</v>
      </c>
      <c r="AT2108" t="s">
        <v>82</v>
      </c>
      <c r="AW2108" t="s">
        <v>82</v>
      </c>
      <c r="AY2108" t="s">
        <v>9662</v>
      </c>
      <c r="AZ2108" t="s">
        <v>9662</v>
      </c>
      <c r="BA2108" t="s">
        <v>147</v>
      </c>
      <c r="BB2108">
        <v>19124</v>
      </c>
      <c r="BC2108" t="s">
        <v>79</v>
      </c>
      <c r="BH2108" t="s">
        <v>14764</v>
      </c>
      <c r="BJ2108">
        <v>232673862</v>
      </c>
    </row>
    <row r="2109" spans="1:62" x14ac:dyDescent="0.25">
      <c r="A2109" t="s">
        <v>15010</v>
      </c>
      <c r="B2109" s="2">
        <v>43497</v>
      </c>
      <c r="C2109" t="s">
        <v>63</v>
      </c>
      <c r="D2109" s="3">
        <v>43458.793363472221</v>
      </c>
      <c r="E2109" t="s">
        <v>64</v>
      </c>
      <c r="F2109" s="2">
        <v>43549</v>
      </c>
      <c r="G2109" s="2">
        <v>43799</v>
      </c>
      <c r="H2109" t="s">
        <v>15011</v>
      </c>
      <c r="J2109" t="s">
        <v>15012</v>
      </c>
      <c r="L2109" t="s">
        <v>15013</v>
      </c>
      <c r="M2109" t="s">
        <v>783</v>
      </c>
      <c r="N2109">
        <v>44133</v>
      </c>
      <c r="O2109" t="s">
        <v>70</v>
      </c>
      <c r="Q2109" t="s">
        <v>15014</v>
      </c>
      <c r="R2109">
        <v>17</v>
      </c>
      <c r="S2109" t="s">
        <v>72</v>
      </c>
      <c r="T2109" t="s">
        <v>1755</v>
      </c>
      <c r="U2109" t="s">
        <v>3891</v>
      </c>
      <c r="V2109" t="s">
        <v>3892</v>
      </c>
      <c r="W2109" t="s">
        <v>278</v>
      </c>
      <c r="X2109" t="s">
        <v>705</v>
      </c>
      <c r="Y2109" t="str">
        <f>"37-3011"</f>
        <v>37-3011</v>
      </c>
      <c r="Z2109" t="s">
        <v>94</v>
      </c>
      <c r="AA2109">
        <v>561730</v>
      </c>
      <c r="AB2109">
        <v>10</v>
      </c>
      <c r="AC2109">
        <v>10</v>
      </c>
      <c r="AD2109" t="s">
        <v>79</v>
      </c>
      <c r="AE2109" t="s">
        <v>80</v>
      </c>
      <c r="AF2109">
        <v>40</v>
      </c>
      <c r="AG2109" s="4">
        <v>0.3125</v>
      </c>
      <c r="AH2109" s="4">
        <v>0.66666666666666663</v>
      </c>
      <c r="AI2109" s="5">
        <v>13.7</v>
      </c>
      <c r="AJ2109">
        <v>20.55</v>
      </c>
      <c r="AL2109" t="s">
        <v>81</v>
      </c>
      <c r="AM2109" t="s">
        <v>82</v>
      </c>
      <c r="AO2109" t="s">
        <v>83</v>
      </c>
      <c r="AP2109" t="s">
        <v>67</v>
      </c>
      <c r="AQ2109" t="s">
        <v>67</v>
      </c>
      <c r="AR2109" t="s">
        <v>82</v>
      </c>
      <c r="AT2109" t="s">
        <v>82</v>
      </c>
      <c r="AW2109" t="s">
        <v>72</v>
      </c>
      <c r="AX2109">
        <v>3</v>
      </c>
      <c r="AY2109" t="s">
        <v>15013</v>
      </c>
      <c r="AZ2109" t="s">
        <v>7299</v>
      </c>
      <c r="BA2109" t="s">
        <v>783</v>
      </c>
      <c r="BB2109">
        <v>44133</v>
      </c>
      <c r="BC2109" t="s">
        <v>79</v>
      </c>
      <c r="BH2109" t="s">
        <v>15015</v>
      </c>
      <c r="BJ2109">
        <v>263953850</v>
      </c>
    </row>
    <row r="2110" spans="1:62" x14ac:dyDescent="0.25">
      <c r="A2110" t="s">
        <v>15503</v>
      </c>
      <c r="B2110" s="2">
        <v>43497</v>
      </c>
      <c r="C2110" t="s">
        <v>63</v>
      </c>
      <c r="D2110" s="3">
        <v>43472.378510381946</v>
      </c>
      <c r="E2110" t="s">
        <v>64</v>
      </c>
      <c r="F2110" s="2">
        <v>43556</v>
      </c>
      <c r="G2110" s="2">
        <v>43861</v>
      </c>
      <c r="H2110" t="s">
        <v>15504</v>
      </c>
      <c r="I2110" t="s">
        <v>15505</v>
      </c>
      <c r="J2110" t="s">
        <v>14786</v>
      </c>
      <c r="K2110" t="s">
        <v>14787</v>
      </c>
      <c r="L2110" t="s">
        <v>14788</v>
      </c>
      <c r="M2110" t="s">
        <v>105</v>
      </c>
      <c r="N2110">
        <v>77465</v>
      </c>
      <c r="O2110" t="s">
        <v>70</v>
      </c>
      <c r="P2110" t="s">
        <v>67</v>
      </c>
      <c r="Q2110" t="s">
        <v>14789</v>
      </c>
      <c r="S2110" t="s">
        <v>72</v>
      </c>
      <c r="T2110" t="s">
        <v>2824</v>
      </c>
      <c r="U2110" t="s">
        <v>2825</v>
      </c>
      <c r="V2110" t="s">
        <v>642</v>
      </c>
      <c r="W2110" t="s">
        <v>105</v>
      </c>
      <c r="X2110" t="s">
        <v>14790</v>
      </c>
      <c r="Y2110" t="str">
        <f>"45-3011"</f>
        <v>45-3011</v>
      </c>
      <c r="Z2110" t="s">
        <v>1652</v>
      </c>
      <c r="AA2110">
        <v>114112</v>
      </c>
      <c r="AB2110">
        <v>3</v>
      </c>
      <c r="AC2110">
        <v>3</v>
      </c>
      <c r="AD2110" t="s">
        <v>79</v>
      </c>
      <c r="AE2110" t="s">
        <v>80</v>
      </c>
      <c r="AF2110">
        <v>40</v>
      </c>
      <c r="AG2110" s="4">
        <v>0.91666666666666663</v>
      </c>
      <c r="AH2110" s="4">
        <v>0.25</v>
      </c>
      <c r="AI2110" s="5">
        <v>10.24</v>
      </c>
      <c r="AJ2110">
        <v>15.36</v>
      </c>
      <c r="AL2110" t="s">
        <v>81</v>
      </c>
      <c r="AM2110" t="s">
        <v>82</v>
      </c>
      <c r="AO2110" t="s">
        <v>83</v>
      </c>
      <c r="AP2110" t="s">
        <v>67</v>
      </c>
      <c r="AQ2110" t="s">
        <v>67</v>
      </c>
      <c r="AR2110" t="s">
        <v>82</v>
      </c>
      <c r="AT2110" t="s">
        <v>82</v>
      </c>
      <c r="AW2110" t="s">
        <v>82</v>
      </c>
      <c r="AY2110" t="s">
        <v>14788</v>
      </c>
      <c r="AZ2110" t="s">
        <v>14791</v>
      </c>
      <c r="BA2110" t="s">
        <v>105</v>
      </c>
      <c r="BB2110">
        <v>77465</v>
      </c>
      <c r="BC2110" t="s">
        <v>79</v>
      </c>
      <c r="BH2110" t="s">
        <v>14786</v>
      </c>
      <c r="BI2110" t="s">
        <v>67</v>
      </c>
      <c r="BJ2110">
        <v>465290603</v>
      </c>
    </row>
    <row r="2111" spans="1:62" x14ac:dyDescent="0.25">
      <c r="A2111" t="s">
        <v>15623</v>
      </c>
      <c r="B2111" s="2">
        <v>43497</v>
      </c>
      <c r="C2111" t="s">
        <v>63</v>
      </c>
      <c r="D2111" s="3">
        <v>43472.377523124997</v>
      </c>
      <c r="E2111" t="s">
        <v>64</v>
      </c>
      <c r="F2111" s="2">
        <v>43556</v>
      </c>
      <c r="G2111" s="2">
        <v>43770</v>
      </c>
      <c r="H2111" t="s">
        <v>3979</v>
      </c>
      <c r="I2111" t="s">
        <v>3980</v>
      </c>
      <c r="J2111" t="s">
        <v>3981</v>
      </c>
      <c r="K2111" t="s">
        <v>15624</v>
      </c>
      <c r="L2111" t="s">
        <v>3983</v>
      </c>
      <c r="M2111" t="s">
        <v>86</v>
      </c>
      <c r="N2111">
        <v>32578</v>
      </c>
      <c r="O2111" t="s">
        <v>70</v>
      </c>
      <c r="Q2111" t="s">
        <v>3984</v>
      </c>
      <c r="S2111" t="s">
        <v>72</v>
      </c>
      <c r="T2111" t="s">
        <v>640</v>
      </c>
      <c r="U2111" t="s">
        <v>641</v>
      </c>
      <c r="V2111" t="s">
        <v>642</v>
      </c>
      <c r="W2111" t="s">
        <v>105</v>
      </c>
      <c r="X2111" t="s">
        <v>2948</v>
      </c>
      <c r="Y2111" t="str">
        <f>"37-3011"</f>
        <v>37-3011</v>
      </c>
      <c r="Z2111" t="s">
        <v>94</v>
      </c>
      <c r="AA2111">
        <v>561730</v>
      </c>
      <c r="AB2111">
        <v>6</v>
      </c>
      <c r="AC2111">
        <v>6</v>
      </c>
      <c r="AD2111" t="s">
        <v>79</v>
      </c>
      <c r="AE2111" t="s">
        <v>95</v>
      </c>
      <c r="AF2111">
        <v>40</v>
      </c>
      <c r="AG2111" s="4">
        <v>0.29166666666666669</v>
      </c>
      <c r="AH2111" s="4">
        <v>0.72916666666666663</v>
      </c>
      <c r="AI2111" s="5">
        <v>14.63</v>
      </c>
      <c r="AJ2111">
        <v>21.95</v>
      </c>
      <c r="AL2111" t="s">
        <v>3985</v>
      </c>
      <c r="AM2111" t="s">
        <v>82</v>
      </c>
      <c r="AO2111" t="s">
        <v>83</v>
      </c>
      <c r="AR2111" t="s">
        <v>82</v>
      </c>
      <c r="AT2111" t="s">
        <v>82</v>
      </c>
      <c r="AW2111" t="s">
        <v>82</v>
      </c>
      <c r="AY2111" t="s">
        <v>3983</v>
      </c>
      <c r="AZ2111" t="s">
        <v>3986</v>
      </c>
      <c r="BA2111" t="s">
        <v>86</v>
      </c>
      <c r="BB2111">
        <v>32578</v>
      </c>
      <c r="BC2111" t="s">
        <v>79</v>
      </c>
      <c r="BH2111" t="s">
        <v>3981</v>
      </c>
      <c r="BJ2111">
        <v>203672668</v>
      </c>
    </row>
    <row r="2112" spans="1:62" x14ac:dyDescent="0.25">
      <c r="A2112" t="s">
        <v>15794</v>
      </c>
      <c r="B2112" s="2">
        <v>43497</v>
      </c>
      <c r="C2112" t="s">
        <v>63</v>
      </c>
      <c r="D2112" s="3">
        <v>43472.378668113422</v>
      </c>
      <c r="E2112" t="s">
        <v>64</v>
      </c>
      <c r="F2112" s="2">
        <v>43556</v>
      </c>
      <c r="G2112" s="2">
        <v>43861</v>
      </c>
      <c r="H2112" t="s">
        <v>15795</v>
      </c>
      <c r="I2112" t="s">
        <v>15796</v>
      </c>
      <c r="J2112" t="s">
        <v>14786</v>
      </c>
      <c r="K2112" t="s">
        <v>14787</v>
      </c>
      <c r="L2112" t="s">
        <v>14788</v>
      </c>
      <c r="M2112" t="s">
        <v>105</v>
      </c>
      <c r="N2112">
        <v>77465</v>
      </c>
      <c r="O2112" t="s">
        <v>70</v>
      </c>
      <c r="Q2112" t="s">
        <v>14789</v>
      </c>
      <c r="S2112" t="s">
        <v>72</v>
      </c>
      <c r="T2112" t="s">
        <v>2824</v>
      </c>
      <c r="U2112" t="s">
        <v>2825</v>
      </c>
      <c r="V2112" t="s">
        <v>642</v>
      </c>
      <c r="W2112" t="s">
        <v>105</v>
      </c>
      <c r="X2112" t="s">
        <v>14790</v>
      </c>
      <c r="Y2112" t="str">
        <f>"45-3011"</f>
        <v>45-3011</v>
      </c>
      <c r="Z2112" t="s">
        <v>1652</v>
      </c>
      <c r="AA2112">
        <v>114112</v>
      </c>
      <c r="AB2112">
        <v>3</v>
      </c>
      <c r="AC2112">
        <v>3</v>
      </c>
      <c r="AD2112" t="s">
        <v>79</v>
      </c>
      <c r="AE2112" t="s">
        <v>80</v>
      </c>
      <c r="AF2112">
        <v>40</v>
      </c>
      <c r="AG2112" s="4">
        <v>0.91666666666666663</v>
      </c>
      <c r="AH2112" s="4">
        <v>0.25</v>
      </c>
      <c r="AI2112" s="5">
        <v>10.24</v>
      </c>
      <c r="AJ2112">
        <v>15.36</v>
      </c>
      <c r="AL2112" t="s">
        <v>81</v>
      </c>
      <c r="AM2112" t="s">
        <v>82</v>
      </c>
      <c r="AO2112" t="s">
        <v>83</v>
      </c>
      <c r="AP2112" t="s">
        <v>67</v>
      </c>
      <c r="AQ2112" t="s">
        <v>67</v>
      </c>
      <c r="AR2112" t="s">
        <v>82</v>
      </c>
      <c r="AT2112" t="s">
        <v>82</v>
      </c>
      <c r="AW2112" t="s">
        <v>82</v>
      </c>
      <c r="AY2112" t="s">
        <v>14788</v>
      </c>
      <c r="AZ2112" t="s">
        <v>14791</v>
      </c>
      <c r="BA2112" t="s">
        <v>105</v>
      </c>
      <c r="BB2112">
        <v>77465</v>
      </c>
      <c r="BC2112" t="s">
        <v>79</v>
      </c>
      <c r="BH2112" t="s">
        <v>14786</v>
      </c>
      <c r="BJ2112">
        <v>465276505</v>
      </c>
    </row>
    <row r="2113" spans="1:62" x14ac:dyDescent="0.25">
      <c r="A2113" t="s">
        <v>15969</v>
      </c>
      <c r="B2113" s="2">
        <v>43497</v>
      </c>
      <c r="C2113" t="s">
        <v>63</v>
      </c>
      <c r="D2113" s="3">
        <v>43472.378508425929</v>
      </c>
      <c r="E2113" t="s">
        <v>282</v>
      </c>
      <c r="F2113" s="2">
        <v>43556</v>
      </c>
      <c r="G2113" s="2">
        <v>43784</v>
      </c>
      <c r="H2113" t="s">
        <v>15970</v>
      </c>
      <c r="I2113" t="s">
        <v>67</v>
      </c>
      <c r="J2113" t="s">
        <v>15971</v>
      </c>
      <c r="K2113" t="s">
        <v>67</v>
      </c>
      <c r="L2113" t="s">
        <v>6283</v>
      </c>
      <c r="M2113" t="s">
        <v>774</v>
      </c>
      <c r="N2113">
        <v>80907</v>
      </c>
      <c r="O2113" t="s">
        <v>70</v>
      </c>
      <c r="P2113" t="s">
        <v>67</v>
      </c>
      <c r="Q2113" t="s">
        <v>15972</v>
      </c>
      <c r="S2113" t="s">
        <v>72</v>
      </c>
      <c r="T2113" t="s">
        <v>6285</v>
      </c>
      <c r="U2113" t="s">
        <v>6286</v>
      </c>
      <c r="V2113" t="s">
        <v>6287</v>
      </c>
      <c r="W2113" t="s">
        <v>774</v>
      </c>
      <c r="X2113" t="s">
        <v>94</v>
      </c>
      <c r="Y2113" t="str">
        <f>"37-3011"</f>
        <v>37-3011</v>
      </c>
      <c r="Z2113" t="s">
        <v>94</v>
      </c>
      <c r="AA2113">
        <v>561730</v>
      </c>
      <c r="AB2113">
        <v>20</v>
      </c>
      <c r="AC2113">
        <v>19</v>
      </c>
      <c r="AD2113" t="s">
        <v>79</v>
      </c>
      <c r="AE2113" t="s">
        <v>80</v>
      </c>
      <c r="AF2113">
        <v>40</v>
      </c>
      <c r="AG2113" s="4">
        <v>0.29166666666666669</v>
      </c>
      <c r="AH2113" s="4">
        <v>0.72916666666666663</v>
      </c>
      <c r="AI2113" s="5">
        <v>13.48</v>
      </c>
      <c r="AJ2113">
        <v>20.22</v>
      </c>
      <c r="AL2113" t="s">
        <v>81</v>
      </c>
      <c r="AM2113" t="s">
        <v>82</v>
      </c>
      <c r="AO2113" t="s">
        <v>83</v>
      </c>
      <c r="AP2113" t="s">
        <v>67</v>
      </c>
      <c r="AQ2113" t="s">
        <v>67</v>
      </c>
      <c r="AR2113" t="s">
        <v>82</v>
      </c>
      <c r="AT2113" t="s">
        <v>82</v>
      </c>
      <c r="AW2113" t="s">
        <v>82</v>
      </c>
      <c r="AY2113" t="s">
        <v>1552</v>
      </c>
      <c r="AZ2113" t="s">
        <v>1554</v>
      </c>
      <c r="BA2113" t="s">
        <v>774</v>
      </c>
      <c r="BB2113">
        <v>80907</v>
      </c>
      <c r="BC2113" t="s">
        <v>79</v>
      </c>
      <c r="BH2113" t="s">
        <v>15971</v>
      </c>
      <c r="BI2113" t="s">
        <v>67</v>
      </c>
      <c r="BJ2113">
        <v>841576500</v>
      </c>
    </row>
    <row r="2114" spans="1:62" x14ac:dyDescent="0.25">
      <c r="A2114" t="s">
        <v>16000</v>
      </c>
      <c r="B2114" s="2">
        <v>43497</v>
      </c>
      <c r="C2114" t="s">
        <v>63</v>
      </c>
      <c r="D2114" s="3">
        <v>43472.378464594905</v>
      </c>
      <c r="E2114" t="s">
        <v>64</v>
      </c>
      <c r="F2114" s="2">
        <v>43556</v>
      </c>
      <c r="G2114" s="2">
        <v>43784</v>
      </c>
      <c r="H2114" t="s">
        <v>16001</v>
      </c>
      <c r="I2114" t="s">
        <v>16002</v>
      </c>
      <c r="J2114" t="s">
        <v>16003</v>
      </c>
      <c r="K2114" t="s">
        <v>16004</v>
      </c>
      <c r="L2114" t="s">
        <v>16005</v>
      </c>
      <c r="M2114" t="s">
        <v>298</v>
      </c>
      <c r="N2114">
        <v>3910</v>
      </c>
      <c r="O2114" t="s">
        <v>70</v>
      </c>
      <c r="P2114" t="s">
        <v>67</v>
      </c>
      <c r="Q2114" t="s">
        <v>16006</v>
      </c>
      <c r="S2114" t="s">
        <v>72</v>
      </c>
      <c r="T2114" t="s">
        <v>3529</v>
      </c>
      <c r="U2114" t="s">
        <v>3530</v>
      </c>
      <c r="V2114" t="s">
        <v>3531</v>
      </c>
      <c r="W2114" t="s">
        <v>232</v>
      </c>
      <c r="X2114" t="s">
        <v>13974</v>
      </c>
      <c r="Y2114" t="str">
        <f>"35-2015"</f>
        <v>35-2015</v>
      </c>
      <c r="Z2114" t="s">
        <v>346</v>
      </c>
      <c r="AA2114">
        <v>721110</v>
      </c>
      <c r="AB2114">
        <v>5</v>
      </c>
      <c r="AC2114">
        <v>5</v>
      </c>
      <c r="AD2114" t="s">
        <v>79</v>
      </c>
      <c r="AE2114" t="s">
        <v>95</v>
      </c>
      <c r="AF2114">
        <v>40</v>
      </c>
      <c r="AG2114" s="4">
        <v>0.25</v>
      </c>
      <c r="AH2114" s="4">
        <v>0</v>
      </c>
      <c r="AI2114" s="5">
        <v>12.5</v>
      </c>
      <c r="AJ2114">
        <v>18.75</v>
      </c>
      <c r="AK2114">
        <v>18.75</v>
      </c>
      <c r="AL2114" t="s">
        <v>81</v>
      </c>
      <c r="AM2114" t="s">
        <v>82</v>
      </c>
      <c r="AO2114" t="s">
        <v>83</v>
      </c>
      <c r="AP2114" t="s">
        <v>67</v>
      </c>
      <c r="AQ2114" t="s">
        <v>662</v>
      </c>
      <c r="AR2114" t="s">
        <v>82</v>
      </c>
      <c r="AT2114" t="s">
        <v>82</v>
      </c>
      <c r="AW2114" t="s">
        <v>72</v>
      </c>
      <c r="AX2114">
        <v>1</v>
      </c>
      <c r="AY2114" t="s">
        <v>16005</v>
      </c>
      <c r="AZ2114" t="s">
        <v>302</v>
      </c>
      <c r="BA2114" t="s">
        <v>298</v>
      </c>
      <c r="BB2114">
        <v>3910</v>
      </c>
      <c r="BC2114" t="s">
        <v>87</v>
      </c>
      <c r="BH2114" t="s">
        <v>16004</v>
      </c>
      <c r="BI2114" t="s">
        <v>67</v>
      </c>
      <c r="BJ2114">
        <v>20433969</v>
      </c>
    </row>
    <row r="2115" spans="1:62" x14ac:dyDescent="0.25">
      <c r="A2115" t="s">
        <v>16296</v>
      </c>
      <c r="B2115" s="2">
        <v>43497</v>
      </c>
      <c r="C2115" t="s">
        <v>63</v>
      </c>
      <c r="D2115" s="3">
        <v>43472.378089710648</v>
      </c>
      <c r="E2115" t="s">
        <v>64</v>
      </c>
      <c r="F2115" s="2">
        <v>43556</v>
      </c>
      <c r="G2115" s="2">
        <v>43799</v>
      </c>
      <c r="H2115" t="s">
        <v>16297</v>
      </c>
      <c r="I2115" t="s">
        <v>67</v>
      </c>
      <c r="J2115" t="s">
        <v>16298</v>
      </c>
      <c r="K2115" t="s">
        <v>67</v>
      </c>
      <c r="L2115" t="s">
        <v>211</v>
      </c>
      <c r="M2115" t="s">
        <v>207</v>
      </c>
      <c r="N2115">
        <v>2633</v>
      </c>
      <c r="O2115" t="s">
        <v>70</v>
      </c>
      <c r="P2115" t="s">
        <v>67</v>
      </c>
      <c r="Q2115" t="s">
        <v>16299</v>
      </c>
      <c r="S2115" t="s">
        <v>72</v>
      </c>
      <c r="T2115" t="s">
        <v>3529</v>
      </c>
      <c r="U2115" t="s">
        <v>3530</v>
      </c>
      <c r="V2115" t="s">
        <v>3531</v>
      </c>
      <c r="W2115" t="s">
        <v>232</v>
      </c>
      <c r="X2115" t="s">
        <v>7885</v>
      </c>
      <c r="Y2115" t="str">
        <f>"37-2012"</f>
        <v>37-2012</v>
      </c>
      <c r="Z2115" t="s">
        <v>373</v>
      </c>
      <c r="AA2115">
        <v>721191</v>
      </c>
      <c r="AB2115">
        <v>2</v>
      </c>
      <c r="AC2115">
        <v>2</v>
      </c>
      <c r="AD2115" t="s">
        <v>79</v>
      </c>
      <c r="AE2115" t="s">
        <v>80</v>
      </c>
      <c r="AF2115">
        <v>35</v>
      </c>
      <c r="AG2115" s="4">
        <v>0.33333333333333331</v>
      </c>
      <c r="AH2115" s="4">
        <v>0.625</v>
      </c>
      <c r="AI2115" s="5">
        <v>14.65</v>
      </c>
      <c r="AJ2115">
        <v>21.98</v>
      </c>
      <c r="AK2115">
        <v>21.98</v>
      </c>
      <c r="AL2115" t="s">
        <v>81</v>
      </c>
      <c r="AM2115" t="s">
        <v>82</v>
      </c>
      <c r="AO2115" t="s">
        <v>83</v>
      </c>
      <c r="AP2115" t="s">
        <v>67</v>
      </c>
      <c r="AQ2115" t="s">
        <v>662</v>
      </c>
      <c r="AR2115" t="s">
        <v>82</v>
      </c>
      <c r="AT2115" t="s">
        <v>82</v>
      </c>
      <c r="AW2115" t="s">
        <v>82</v>
      </c>
      <c r="AY2115" t="s">
        <v>211</v>
      </c>
      <c r="AZ2115" t="s">
        <v>214</v>
      </c>
      <c r="BA2115" t="s">
        <v>207</v>
      </c>
      <c r="BB2115">
        <v>2633</v>
      </c>
      <c r="BC2115" t="s">
        <v>87</v>
      </c>
      <c r="BH2115" t="s">
        <v>16298</v>
      </c>
      <c r="BI2115" t="s">
        <v>67</v>
      </c>
      <c r="BJ2115">
        <v>43316623</v>
      </c>
    </row>
    <row r="2116" spans="1:62" x14ac:dyDescent="0.25">
      <c r="A2116" t="s">
        <v>16300</v>
      </c>
      <c r="B2116" s="2">
        <v>43497</v>
      </c>
      <c r="C2116" t="s">
        <v>63</v>
      </c>
      <c r="D2116" s="3">
        <v>43472.378044108795</v>
      </c>
      <c r="E2116" t="s">
        <v>64</v>
      </c>
      <c r="F2116" s="2">
        <v>43556</v>
      </c>
      <c r="G2116" s="2">
        <v>43743</v>
      </c>
      <c r="H2116" t="s">
        <v>16105</v>
      </c>
      <c r="I2116" t="s">
        <v>16106</v>
      </c>
      <c r="J2116" t="s">
        <v>16107</v>
      </c>
      <c r="L2116" t="s">
        <v>2689</v>
      </c>
      <c r="M2116" t="s">
        <v>105</v>
      </c>
      <c r="N2116">
        <v>75057</v>
      </c>
      <c r="O2116" t="s">
        <v>70</v>
      </c>
      <c r="Q2116" t="s">
        <v>16108</v>
      </c>
      <c r="S2116" t="s">
        <v>72</v>
      </c>
      <c r="T2116" t="s">
        <v>1917</v>
      </c>
      <c r="U2116" t="s">
        <v>1918</v>
      </c>
      <c r="V2116" t="s">
        <v>1919</v>
      </c>
      <c r="W2116" t="s">
        <v>105</v>
      </c>
      <c r="X2116" t="s">
        <v>2013</v>
      </c>
      <c r="Y2116" t="str">
        <f>"37-3011"</f>
        <v>37-3011</v>
      </c>
      <c r="Z2116" t="s">
        <v>94</v>
      </c>
      <c r="AA2116">
        <v>561730</v>
      </c>
      <c r="AB2116">
        <v>6</v>
      </c>
      <c r="AC2116">
        <v>6</v>
      </c>
      <c r="AD2116" t="s">
        <v>79</v>
      </c>
      <c r="AE2116" t="s">
        <v>95</v>
      </c>
      <c r="AF2116">
        <v>40</v>
      </c>
      <c r="AG2116" s="4">
        <v>0.29166666666666669</v>
      </c>
      <c r="AH2116" s="4">
        <v>0.66666666666666663</v>
      </c>
      <c r="AI2116" s="5">
        <v>13.94</v>
      </c>
      <c r="AJ2116">
        <v>20.91</v>
      </c>
      <c r="AL2116" t="s">
        <v>81</v>
      </c>
      <c r="AM2116" t="s">
        <v>82</v>
      </c>
      <c r="AO2116" t="s">
        <v>83</v>
      </c>
      <c r="AR2116" t="s">
        <v>82</v>
      </c>
      <c r="AT2116" t="s">
        <v>82</v>
      </c>
      <c r="AW2116" t="s">
        <v>82</v>
      </c>
      <c r="AY2116" t="s">
        <v>2689</v>
      </c>
      <c r="AZ2116" t="s">
        <v>3523</v>
      </c>
      <c r="BA2116" t="s">
        <v>105</v>
      </c>
      <c r="BB2116">
        <v>75057</v>
      </c>
      <c r="BC2116" t="s">
        <v>79</v>
      </c>
      <c r="BH2116" t="s">
        <v>16107</v>
      </c>
      <c r="BJ2116">
        <v>752475719</v>
      </c>
    </row>
    <row r="2117" spans="1:62" x14ac:dyDescent="0.25">
      <c r="A2117" t="s">
        <v>16332</v>
      </c>
      <c r="B2117" s="2">
        <v>43497</v>
      </c>
      <c r="C2117" t="s">
        <v>63</v>
      </c>
      <c r="D2117" s="3">
        <v>43472.377812453706</v>
      </c>
      <c r="E2117" t="s">
        <v>64</v>
      </c>
      <c r="F2117" s="2">
        <v>43556</v>
      </c>
      <c r="G2117" s="2">
        <v>43784</v>
      </c>
      <c r="H2117" t="s">
        <v>16001</v>
      </c>
      <c r="I2117" t="s">
        <v>16002</v>
      </c>
      <c r="J2117" t="s">
        <v>16003</v>
      </c>
      <c r="K2117" t="s">
        <v>16004</v>
      </c>
      <c r="L2117" t="s">
        <v>16005</v>
      </c>
      <c r="M2117" t="s">
        <v>298</v>
      </c>
      <c r="N2117">
        <v>3910</v>
      </c>
      <c r="O2117" t="s">
        <v>70</v>
      </c>
      <c r="P2117" t="s">
        <v>67</v>
      </c>
      <c r="Q2117" t="s">
        <v>16006</v>
      </c>
      <c r="S2117" t="s">
        <v>72</v>
      </c>
      <c r="T2117" t="s">
        <v>3529</v>
      </c>
      <c r="U2117" t="s">
        <v>3530</v>
      </c>
      <c r="V2117" t="s">
        <v>3531</v>
      </c>
      <c r="W2117" t="s">
        <v>232</v>
      </c>
      <c r="X2117" t="s">
        <v>7885</v>
      </c>
      <c r="Y2117" t="str">
        <f>"37-2012"</f>
        <v>37-2012</v>
      </c>
      <c r="Z2117" t="s">
        <v>373</v>
      </c>
      <c r="AA2117">
        <v>721110</v>
      </c>
      <c r="AB2117">
        <v>7</v>
      </c>
      <c r="AC2117">
        <v>7</v>
      </c>
      <c r="AD2117" t="s">
        <v>79</v>
      </c>
      <c r="AE2117" t="s">
        <v>95</v>
      </c>
      <c r="AF2117">
        <v>40</v>
      </c>
      <c r="AG2117" s="4">
        <v>0.33333333333333331</v>
      </c>
      <c r="AH2117" s="4">
        <v>0.83333333333333337</v>
      </c>
      <c r="AI2117" s="5">
        <v>11.71</v>
      </c>
      <c r="AJ2117">
        <v>17.57</v>
      </c>
      <c r="AK2117">
        <v>17.57</v>
      </c>
      <c r="AL2117" t="s">
        <v>81</v>
      </c>
      <c r="AM2117" t="s">
        <v>82</v>
      </c>
      <c r="AO2117" t="s">
        <v>83</v>
      </c>
      <c r="AP2117" t="s">
        <v>67</v>
      </c>
      <c r="AQ2117" t="s">
        <v>662</v>
      </c>
      <c r="AR2117" t="s">
        <v>82</v>
      </c>
      <c r="AT2117" t="s">
        <v>82</v>
      </c>
      <c r="AW2117" t="s">
        <v>72</v>
      </c>
      <c r="AX2117">
        <v>1</v>
      </c>
      <c r="AY2117" t="s">
        <v>16005</v>
      </c>
      <c r="AZ2117" t="s">
        <v>302</v>
      </c>
      <c r="BA2117" t="s">
        <v>298</v>
      </c>
      <c r="BB2117">
        <v>3910</v>
      </c>
      <c r="BC2117" t="s">
        <v>87</v>
      </c>
      <c r="BH2117" t="s">
        <v>16004</v>
      </c>
      <c r="BI2117" t="s">
        <v>67</v>
      </c>
      <c r="BJ2117">
        <v>20433969</v>
      </c>
    </row>
    <row r="2118" spans="1:62" x14ac:dyDescent="0.25">
      <c r="A2118" t="s">
        <v>16364</v>
      </c>
      <c r="B2118" s="2">
        <v>43497</v>
      </c>
      <c r="C2118" t="s">
        <v>63</v>
      </c>
      <c r="D2118" s="3">
        <v>43472.378196168982</v>
      </c>
      <c r="E2118" t="s">
        <v>64</v>
      </c>
      <c r="F2118" s="2">
        <v>43556</v>
      </c>
      <c r="G2118" s="2">
        <v>43769</v>
      </c>
      <c r="H2118" t="s">
        <v>15993</v>
      </c>
      <c r="I2118" t="s">
        <v>15994</v>
      </c>
      <c r="J2118" t="s">
        <v>15995</v>
      </c>
      <c r="L2118" t="s">
        <v>15996</v>
      </c>
      <c r="M2118" t="s">
        <v>207</v>
      </c>
      <c r="N2118">
        <v>2540</v>
      </c>
      <c r="O2118" t="s">
        <v>70</v>
      </c>
      <c r="Q2118" t="s">
        <v>15997</v>
      </c>
      <c r="S2118" t="s">
        <v>72</v>
      </c>
      <c r="T2118" t="s">
        <v>651</v>
      </c>
      <c r="U2118" t="s">
        <v>652</v>
      </c>
      <c r="V2118" t="s">
        <v>653</v>
      </c>
      <c r="W2118" t="s">
        <v>207</v>
      </c>
      <c r="X2118" t="s">
        <v>1500</v>
      </c>
      <c r="Y2118" t="str">
        <f>"35-2014"</f>
        <v>35-2014</v>
      </c>
      <c r="Z2118" t="s">
        <v>301</v>
      </c>
      <c r="AA2118">
        <v>7221</v>
      </c>
      <c r="AB2118">
        <v>28</v>
      </c>
      <c r="AC2118">
        <v>28</v>
      </c>
      <c r="AD2118" t="s">
        <v>79</v>
      </c>
      <c r="AE2118" t="s">
        <v>95</v>
      </c>
      <c r="AF2118">
        <v>35</v>
      </c>
      <c r="AG2118" s="4">
        <v>0.375</v>
      </c>
      <c r="AH2118" s="4">
        <v>0.66666666666666663</v>
      </c>
      <c r="AI2118" s="5">
        <v>15.17</v>
      </c>
      <c r="AJ2118">
        <v>22.75</v>
      </c>
      <c r="AK2118">
        <v>30</v>
      </c>
      <c r="AL2118" t="s">
        <v>81</v>
      </c>
      <c r="AM2118" t="s">
        <v>82</v>
      </c>
      <c r="AO2118" t="s">
        <v>83</v>
      </c>
      <c r="AR2118" t="s">
        <v>82</v>
      </c>
      <c r="AT2118" t="s">
        <v>82</v>
      </c>
      <c r="AW2118" t="s">
        <v>72</v>
      </c>
      <c r="AX2118">
        <v>6</v>
      </c>
      <c r="AY2118" t="s">
        <v>15996</v>
      </c>
      <c r="AZ2118" t="s">
        <v>15998</v>
      </c>
      <c r="BA2118" t="s">
        <v>207</v>
      </c>
      <c r="BB2118">
        <v>2540</v>
      </c>
      <c r="BC2118" t="s">
        <v>79</v>
      </c>
      <c r="BH2118" t="s">
        <v>15999</v>
      </c>
      <c r="BJ2118">
        <v>43145406</v>
      </c>
    </row>
    <row r="2119" spans="1:62" x14ac:dyDescent="0.25">
      <c r="A2119" t="s">
        <v>16830</v>
      </c>
      <c r="B2119" s="2">
        <v>43497</v>
      </c>
      <c r="C2119" t="s">
        <v>63</v>
      </c>
      <c r="D2119" s="3">
        <v>43472.37876871528</v>
      </c>
      <c r="E2119" t="s">
        <v>64</v>
      </c>
      <c r="F2119" s="2">
        <v>43556</v>
      </c>
      <c r="G2119" s="2">
        <v>43809</v>
      </c>
      <c r="H2119" t="s">
        <v>16831</v>
      </c>
      <c r="I2119" t="s">
        <v>67</v>
      </c>
      <c r="J2119" t="s">
        <v>16832</v>
      </c>
      <c r="K2119" t="s">
        <v>67</v>
      </c>
      <c r="L2119" t="s">
        <v>6540</v>
      </c>
      <c r="M2119" t="s">
        <v>232</v>
      </c>
      <c r="N2119">
        <v>11968</v>
      </c>
      <c r="O2119" t="s">
        <v>70</v>
      </c>
      <c r="P2119" t="s">
        <v>67</v>
      </c>
      <c r="Q2119" t="s">
        <v>16833</v>
      </c>
      <c r="S2119" t="s">
        <v>72</v>
      </c>
      <c r="T2119" t="s">
        <v>3529</v>
      </c>
      <c r="U2119" t="s">
        <v>3530</v>
      </c>
      <c r="V2119" t="s">
        <v>3531</v>
      </c>
      <c r="W2119" t="s">
        <v>232</v>
      </c>
      <c r="X2119" t="s">
        <v>93</v>
      </c>
      <c r="Y2119" t="str">
        <f>"37-3011"</f>
        <v>37-3011</v>
      </c>
      <c r="Z2119" t="s">
        <v>94</v>
      </c>
      <c r="AA2119">
        <v>561730</v>
      </c>
      <c r="AB2119">
        <v>15</v>
      </c>
      <c r="AC2119">
        <v>15</v>
      </c>
      <c r="AD2119" t="s">
        <v>79</v>
      </c>
      <c r="AE2119" t="s">
        <v>80</v>
      </c>
      <c r="AF2119">
        <v>40</v>
      </c>
      <c r="AG2119" s="4">
        <v>0.33333333333333331</v>
      </c>
      <c r="AH2119" s="4">
        <v>0.66666666666666663</v>
      </c>
      <c r="AI2119" s="5">
        <v>16.350000000000001</v>
      </c>
      <c r="AJ2119">
        <v>24.53</v>
      </c>
      <c r="AK2119">
        <v>24.53</v>
      </c>
      <c r="AL2119" t="s">
        <v>81</v>
      </c>
      <c r="AM2119" t="s">
        <v>82</v>
      </c>
      <c r="AO2119" t="s">
        <v>83</v>
      </c>
      <c r="AP2119" t="s">
        <v>67</v>
      </c>
      <c r="AQ2119" t="s">
        <v>662</v>
      </c>
      <c r="AR2119" t="s">
        <v>82</v>
      </c>
      <c r="AT2119" t="s">
        <v>82</v>
      </c>
      <c r="AW2119" t="s">
        <v>72</v>
      </c>
      <c r="AX2119">
        <v>1</v>
      </c>
      <c r="AY2119" t="s">
        <v>6540</v>
      </c>
      <c r="AZ2119" t="s">
        <v>6542</v>
      </c>
      <c r="BA2119" t="s">
        <v>232</v>
      </c>
      <c r="BB2119">
        <v>11968</v>
      </c>
      <c r="BC2119" t="s">
        <v>79</v>
      </c>
      <c r="BH2119" t="s">
        <v>16834</v>
      </c>
      <c r="BI2119" t="s">
        <v>67</v>
      </c>
      <c r="BJ2119">
        <v>112994442</v>
      </c>
    </row>
    <row r="2120" spans="1:62" x14ac:dyDescent="0.25">
      <c r="A2120" t="s">
        <v>16959</v>
      </c>
      <c r="B2120" s="2">
        <v>43497</v>
      </c>
      <c r="C2120" t="s">
        <v>63</v>
      </c>
      <c r="D2120" s="3">
        <v>43472.377487187499</v>
      </c>
      <c r="E2120" t="s">
        <v>64</v>
      </c>
      <c r="F2120" s="2">
        <v>43556</v>
      </c>
      <c r="G2120" s="2">
        <v>43814</v>
      </c>
      <c r="H2120" t="s">
        <v>4095</v>
      </c>
      <c r="J2120" t="s">
        <v>4096</v>
      </c>
      <c r="L2120" t="s">
        <v>3842</v>
      </c>
      <c r="M2120" t="s">
        <v>308</v>
      </c>
      <c r="N2120">
        <v>7624</v>
      </c>
      <c r="O2120" t="s">
        <v>70</v>
      </c>
      <c r="Q2120" t="s">
        <v>4097</v>
      </c>
      <c r="S2120" t="s">
        <v>72</v>
      </c>
      <c r="T2120" t="s">
        <v>640</v>
      </c>
      <c r="U2120" t="s">
        <v>3571</v>
      </c>
      <c r="V2120" t="s">
        <v>642</v>
      </c>
      <c r="W2120" t="s">
        <v>105</v>
      </c>
      <c r="X2120" t="s">
        <v>106</v>
      </c>
      <c r="Y2120" t="str">
        <f>"37-3011"</f>
        <v>37-3011</v>
      </c>
      <c r="Z2120" t="s">
        <v>94</v>
      </c>
      <c r="AA2120">
        <v>561730</v>
      </c>
      <c r="AB2120">
        <v>7</v>
      </c>
      <c r="AC2120">
        <v>7</v>
      </c>
      <c r="AD2120" t="s">
        <v>79</v>
      </c>
      <c r="AE2120" t="s">
        <v>80</v>
      </c>
      <c r="AF2120">
        <v>40</v>
      </c>
      <c r="AG2120" s="4">
        <v>0.33333333333333331</v>
      </c>
      <c r="AH2120" s="4">
        <v>0.70833333333333337</v>
      </c>
      <c r="AI2120" s="5">
        <v>16.809999999999999</v>
      </c>
      <c r="AJ2120">
        <v>25.22</v>
      </c>
      <c r="AK2120">
        <v>25.5</v>
      </c>
      <c r="AL2120" t="s">
        <v>81</v>
      </c>
      <c r="AM2120" t="s">
        <v>82</v>
      </c>
      <c r="AO2120" t="s">
        <v>83</v>
      </c>
      <c r="AR2120" t="s">
        <v>82</v>
      </c>
      <c r="AT2120" t="s">
        <v>82</v>
      </c>
      <c r="AW2120" t="s">
        <v>82</v>
      </c>
      <c r="AY2120" t="s">
        <v>4098</v>
      </c>
      <c r="AZ2120" t="s">
        <v>2858</v>
      </c>
      <c r="BA2120" t="s">
        <v>308</v>
      </c>
      <c r="BB2120">
        <v>7647</v>
      </c>
      <c r="BC2120" t="s">
        <v>79</v>
      </c>
      <c r="BH2120" t="s">
        <v>16960</v>
      </c>
      <c r="BJ2120">
        <v>223828856</v>
      </c>
    </row>
    <row r="2121" spans="1:62" x14ac:dyDescent="0.25">
      <c r="A2121" t="s">
        <v>17121</v>
      </c>
      <c r="B2121" s="2">
        <v>43497</v>
      </c>
      <c r="C2121" t="s">
        <v>63</v>
      </c>
      <c r="D2121" s="3">
        <v>43472.378194490739</v>
      </c>
      <c r="E2121" t="s">
        <v>64</v>
      </c>
      <c r="F2121" s="2">
        <v>43556</v>
      </c>
      <c r="G2121" s="2">
        <v>43799</v>
      </c>
      <c r="H2121" t="s">
        <v>17122</v>
      </c>
      <c r="J2121" t="s">
        <v>17123</v>
      </c>
      <c r="L2121" t="s">
        <v>17124</v>
      </c>
      <c r="M2121" t="s">
        <v>783</v>
      </c>
      <c r="N2121">
        <v>45248</v>
      </c>
      <c r="O2121" t="s">
        <v>70</v>
      </c>
      <c r="Q2121" t="s">
        <v>17125</v>
      </c>
      <c r="S2121" t="s">
        <v>72</v>
      </c>
      <c r="T2121" t="s">
        <v>13303</v>
      </c>
      <c r="U2121" t="s">
        <v>5811</v>
      </c>
      <c r="V2121" t="s">
        <v>16460</v>
      </c>
      <c r="W2121" t="s">
        <v>278</v>
      </c>
      <c r="X2121" t="s">
        <v>106</v>
      </c>
      <c r="Y2121" t="str">
        <f>"37-3011"</f>
        <v>37-3011</v>
      </c>
      <c r="Z2121" t="s">
        <v>94</v>
      </c>
      <c r="AA2121">
        <v>561730</v>
      </c>
      <c r="AB2121">
        <v>6</v>
      </c>
      <c r="AC2121">
        <v>6</v>
      </c>
      <c r="AD2121" t="s">
        <v>79</v>
      </c>
      <c r="AE2121" t="s">
        <v>80</v>
      </c>
      <c r="AF2121">
        <v>40</v>
      </c>
      <c r="AG2121" s="4">
        <v>0.3125</v>
      </c>
      <c r="AH2121" s="4">
        <v>0.66666666666666663</v>
      </c>
      <c r="AI2121" s="5">
        <v>13.91</v>
      </c>
      <c r="AJ2121">
        <v>20.87</v>
      </c>
      <c r="AL2121" t="s">
        <v>81</v>
      </c>
      <c r="AM2121" t="s">
        <v>82</v>
      </c>
      <c r="AO2121" t="s">
        <v>83</v>
      </c>
      <c r="AR2121" t="s">
        <v>82</v>
      </c>
      <c r="AT2121" t="s">
        <v>82</v>
      </c>
      <c r="AW2121" t="s">
        <v>72</v>
      </c>
      <c r="AX2121">
        <v>3</v>
      </c>
      <c r="AY2121" t="s">
        <v>14011</v>
      </c>
      <c r="AZ2121" t="s">
        <v>3667</v>
      </c>
      <c r="BA2121" t="s">
        <v>783</v>
      </c>
      <c r="BB2121">
        <v>45248</v>
      </c>
      <c r="BC2121" t="s">
        <v>79</v>
      </c>
      <c r="BH2121" t="s">
        <v>17126</v>
      </c>
      <c r="BJ2121">
        <v>261709181</v>
      </c>
    </row>
    <row r="2122" spans="1:62" x14ac:dyDescent="0.25">
      <c r="A2122" t="s">
        <v>17573</v>
      </c>
      <c r="B2122" s="2">
        <v>43497</v>
      </c>
      <c r="C2122" t="s">
        <v>63</v>
      </c>
      <c r="D2122" s="3">
        <v>43472.37725542824</v>
      </c>
      <c r="E2122" t="s">
        <v>64</v>
      </c>
      <c r="F2122" s="2">
        <v>43556</v>
      </c>
      <c r="G2122" s="2">
        <v>43814</v>
      </c>
      <c r="H2122" t="s">
        <v>17574</v>
      </c>
      <c r="J2122" t="s">
        <v>17575</v>
      </c>
      <c r="L2122" t="s">
        <v>2898</v>
      </c>
      <c r="M2122" t="s">
        <v>147</v>
      </c>
      <c r="N2122">
        <v>17110</v>
      </c>
      <c r="O2122" t="s">
        <v>70</v>
      </c>
      <c r="Q2122" t="s">
        <v>17576</v>
      </c>
      <c r="S2122" t="s">
        <v>72</v>
      </c>
      <c r="T2122" t="s">
        <v>1738</v>
      </c>
      <c r="U2122" t="s">
        <v>1739</v>
      </c>
      <c r="V2122" t="s">
        <v>1740</v>
      </c>
      <c r="W2122" t="s">
        <v>278</v>
      </c>
      <c r="X2122" t="s">
        <v>106</v>
      </c>
      <c r="Y2122" t="str">
        <f>"37-3011"</f>
        <v>37-3011</v>
      </c>
      <c r="Z2122" t="s">
        <v>94</v>
      </c>
      <c r="AA2122">
        <v>561730</v>
      </c>
      <c r="AB2122">
        <v>45</v>
      </c>
      <c r="AC2122">
        <v>45</v>
      </c>
      <c r="AD2122" t="s">
        <v>79</v>
      </c>
      <c r="AE2122" t="s">
        <v>95</v>
      </c>
      <c r="AF2122">
        <v>35</v>
      </c>
      <c r="AG2122" s="4">
        <v>0.27083333333333331</v>
      </c>
      <c r="AH2122" s="4">
        <v>0.66666666666666663</v>
      </c>
      <c r="AI2122" s="5">
        <v>14.28</v>
      </c>
      <c r="AJ2122">
        <v>21.42</v>
      </c>
      <c r="AK2122">
        <v>21.42</v>
      </c>
      <c r="AL2122" t="s">
        <v>81</v>
      </c>
      <c r="AM2122" t="s">
        <v>82</v>
      </c>
      <c r="AO2122" t="s">
        <v>83</v>
      </c>
      <c r="AR2122" t="s">
        <v>82</v>
      </c>
      <c r="AT2122" t="s">
        <v>82</v>
      </c>
      <c r="AW2122" t="s">
        <v>72</v>
      </c>
      <c r="AX2122">
        <v>3</v>
      </c>
      <c r="AY2122" t="s">
        <v>2898</v>
      </c>
      <c r="AZ2122" t="s">
        <v>2899</v>
      </c>
      <c r="BA2122" t="s">
        <v>147</v>
      </c>
      <c r="BB2122">
        <v>17110</v>
      </c>
      <c r="BC2122" t="s">
        <v>79</v>
      </c>
      <c r="BH2122" t="s">
        <v>17575</v>
      </c>
      <c r="BJ2122">
        <v>251859238</v>
      </c>
    </row>
    <row r="2123" spans="1:62" x14ac:dyDescent="0.25">
      <c r="A2123" t="s">
        <v>17611</v>
      </c>
      <c r="B2123" s="2">
        <v>43497</v>
      </c>
      <c r="C2123" t="s">
        <v>63</v>
      </c>
      <c r="D2123" s="3">
        <v>43472.377551597223</v>
      </c>
      <c r="E2123" t="s">
        <v>282</v>
      </c>
      <c r="F2123" s="2">
        <v>43556</v>
      </c>
      <c r="G2123" s="2">
        <v>43799</v>
      </c>
      <c r="H2123" t="s">
        <v>17612</v>
      </c>
      <c r="J2123" t="s">
        <v>17613</v>
      </c>
      <c r="K2123" t="s">
        <v>17614</v>
      </c>
      <c r="L2123" t="s">
        <v>17615</v>
      </c>
      <c r="M2123" t="s">
        <v>136</v>
      </c>
      <c r="N2123">
        <v>21613</v>
      </c>
      <c r="O2123" t="s">
        <v>70</v>
      </c>
      <c r="Q2123" t="s">
        <v>17616</v>
      </c>
      <c r="R2123">
        <v>104</v>
      </c>
      <c r="S2123" t="s">
        <v>72</v>
      </c>
      <c r="T2123" t="s">
        <v>1738</v>
      </c>
      <c r="U2123" t="s">
        <v>1739</v>
      </c>
      <c r="V2123" t="s">
        <v>1740</v>
      </c>
      <c r="W2123" t="s">
        <v>278</v>
      </c>
      <c r="X2123" t="s">
        <v>3088</v>
      </c>
      <c r="Y2123" t="str">
        <f>"51-3093"</f>
        <v>51-3093</v>
      </c>
      <c r="Z2123" t="s">
        <v>2561</v>
      </c>
      <c r="AA2123">
        <v>311712</v>
      </c>
      <c r="AB2123">
        <v>95</v>
      </c>
      <c r="AC2123">
        <v>92</v>
      </c>
      <c r="AD2123" t="s">
        <v>79</v>
      </c>
      <c r="AE2123" t="s">
        <v>80</v>
      </c>
      <c r="AF2123">
        <v>35</v>
      </c>
      <c r="AG2123" s="4">
        <v>0.20833333333333334</v>
      </c>
      <c r="AH2123" s="4">
        <v>0.54166666666666663</v>
      </c>
      <c r="AI2123" s="5">
        <v>9.6</v>
      </c>
      <c r="AJ2123">
        <v>14.4</v>
      </c>
      <c r="AK2123">
        <v>14.4</v>
      </c>
      <c r="AL2123" t="s">
        <v>81</v>
      </c>
      <c r="AM2123" t="s">
        <v>82</v>
      </c>
      <c r="AO2123" t="s">
        <v>83</v>
      </c>
      <c r="AR2123" t="s">
        <v>82</v>
      </c>
      <c r="AT2123" t="s">
        <v>82</v>
      </c>
      <c r="AW2123" t="s">
        <v>82</v>
      </c>
      <c r="AY2123" t="s">
        <v>17615</v>
      </c>
      <c r="AZ2123" t="s">
        <v>2562</v>
      </c>
      <c r="BA2123" t="s">
        <v>136</v>
      </c>
      <c r="BB2123">
        <v>21613</v>
      </c>
      <c r="BC2123" t="s">
        <v>87</v>
      </c>
      <c r="BH2123" t="s">
        <v>17617</v>
      </c>
      <c r="BJ2123">
        <v>520798073</v>
      </c>
    </row>
    <row r="2124" spans="1:62" x14ac:dyDescent="0.25">
      <c r="A2124" t="s">
        <v>17647</v>
      </c>
      <c r="B2124" s="2">
        <v>43497</v>
      </c>
      <c r="C2124" t="s">
        <v>63</v>
      </c>
      <c r="D2124" s="3">
        <v>43472.378247569446</v>
      </c>
      <c r="E2124" t="s">
        <v>64</v>
      </c>
      <c r="F2124" s="2">
        <v>43556</v>
      </c>
      <c r="G2124" s="2">
        <v>43769</v>
      </c>
      <c r="H2124" t="s">
        <v>17648</v>
      </c>
      <c r="J2124" t="s">
        <v>17649</v>
      </c>
      <c r="K2124" t="s">
        <v>17650</v>
      </c>
      <c r="L2124" t="s">
        <v>936</v>
      </c>
      <c r="M2124" t="s">
        <v>774</v>
      </c>
      <c r="N2124">
        <v>81632</v>
      </c>
      <c r="O2124" t="s">
        <v>70</v>
      </c>
      <c r="Q2124" t="s">
        <v>17651</v>
      </c>
      <c r="S2124" t="s">
        <v>72</v>
      </c>
      <c r="T2124" t="s">
        <v>2824</v>
      </c>
      <c r="U2124" t="s">
        <v>3717</v>
      </c>
      <c r="V2124" t="s">
        <v>642</v>
      </c>
      <c r="W2124" t="s">
        <v>105</v>
      </c>
      <c r="X2124" t="s">
        <v>106</v>
      </c>
      <c r="Y2124" t="str">
        <f>"37-3011"</f>
        <v>37-3011</v>
      </c>
      <c r="Z2124" t="s">
        <v>94</v>
      </c>
      <c r="AA2124">
        <v>713910</v>
      </c>
      <c r="AB2124">
        <v>21</v>
      </c>
      <c r="AC2124">
        <v>21</v>
      </c>
      <c r="AD2124" t="s">
        <v>79</v>
      </c>
      <c r="AE2124" t="s">
        <v>80</v>
      </c>
      <c r="AF2124">
        <v>40</v>
      </c>
      <c r="AG2124" s="4">
        <v>0.25</v>
      </c>
      <c r="AH2124" s="4">
        <v>0.60416666666666663</v>
      </c>
      <c r="AI2124" s="5">
        <v>17.5</v>
      </c>
      <c r="AJ2124">
        <v>26.25</v>
      </c>
      <c r="AL2124" t="s">
        <v>81</v>
      </c>
      <c r="AM2124" t="s">
        <v>82</v>
      </c>
      <c r="AO2124" t="s">
        <v>83</v>
      </c>
      <c r="AR2124" t="s">
        <v>82</v>
      </c>
      <c r="AT2124" t="s">
        <v>82</v>
      </c>
      <c r="AW2124" t="s">
        <v>82</v>
      </c>
      <c r="AY2124" t="s">
        <v>936</v>
      </c>
      <c r="AZ2124" t="s">
        <v>941</v>
      </c>
      <c r="BA2124" t="s">
        <v>774</v>
      </c>
      <c r="BB2124">
        <v>81632</v>
      </c>
      <c r="BC2124" t="s">
        <v>87</v>
      </c>
      <c r="BH2124" t="s">
        <v>17649</v>
      </c>
      <c r="BJ2124">
        <v>840917974</v>
      </c>
    </row>
    <row r="2125" spans="1:62" x14ac:dyDescent="0.25">
      <c r="A2125" t="s">
        <v>17773</v>
      </c>
      <c r="B2125" s="2">
        <v>43497</v>
      </c>
      <c r="C2125" t="s">
        <v>63</v>
      </c>
      <c r="D2125" s="3">
        <v>43472.378501597224</v>
      </c>
      <c r="E2125" t="s">
        <v>64</v>
      </c>
      <c r="F2125" s="2">
        <v>43556</v>
      </c>
      <c r="G2125" s="2">
        <v>43820</v>
      </c>
      <c r="H2125" t="s">
        <v>17774</v>
      </c>
      <c r="J2125" t="s">
        <v>17775</v>
      </c>
      <c r="K2125" t="s">
        <v>17776</v>
      </c>
      <c r="L2125" t="s">
        <v>17777</v>
      </c>
      <c r="M2125" t="s">
        <v>147</v>
      </c>
      <c r="N2125">
        <v>19038</v>
      </c>
      <c r="O2125" t="s">
        <v>70</v>
      </c>
      <c r="Q2125" t="s">
        <v>17778</v>
      </c>
      <c r="S2125" t="s">
        <v>72</v>
      </c>
      <c r="T2125" t="s">
        <v>13303</v>
      </c>
      <c r="U2125" t="s">
        <v>3891</v>
      </c>
      <c r="V2125" t="s">
        <v>1757</v>
      </c>
      <c r="W2125" t="s">
        <v>278</v>
      </c>
      <c r="X2125" t="s">
        <v>106</v>
      </c>
      <c r="Y2125" t="str">
        <f>"37-3011"</f>
        <v>37-3011</v>
      </c>
      <c r="Z2125" t="s">
        <v>94</v>
      </c>
      <c r="AA2125">
        <v>561730</v>
      </c>
      <c r="AB2125">
        <v>20</v>
      </c>
      <c r="AC2125">
        <v>20</v>
      </c>
      <c r="AD2125" t="s">
        <v>79</v>
      </c>
      <c r="AE2125" t="s">
        <v>80</v>
      </c>
      <c r="AF2125">
        <v>40</v>
      </c>
      <c r="AG2125" s="4">
        <v>0.29166666666666669</v>
      </c>
      <c r="AH2125" s="4">
        <v>0.64583333333333337</v>
      </c>
      <c r="AI2125" s="5">
        <v>15.73</v>
      </c>
      <c r="AJ2125">
        <v>23.6</v>
      </c>
      <c r="AL2125" t="s">
        <v>81</v>
      </c>
      <c r="AM2125" t="s">
        <v>82</v>
      </c>
      <c r="AO2125" t="s">
        <v>83</v>
      </c>
      <c r="AR2125" t="s">
        <v>82</v>
      </c>
      <c r="AT2125" t="s">
        <v>82</v>
      </c>
      <c r="AW2125" t="s">
        <v>82</v>
      </c>
      <c r="AY2125" t="s">
        <v>17779</v>
      </c>
      <c r="AZ2125" t="s">
        <v>291</v>
      </c>
      <c r="BA2125" t="s">
        <v>147</v>
      </c>
      <c r="BB2125">
        <v>19038</v>
      </c>
      <c r="BC2125" t="s">
        <v>79</v>
      </c>
      <c r="BH2125" t="s">
        <v>17780</v>
      </c>
      <c r="BJ2125">
        <v>542138284</v>
      </c>
    </row>
    <row r="2126" spans="1:62" x14ac:dyDescent="0.25">
      <c r="A2126" t="s">
        <v>18072</v>
      </c>
      <c r="B2126" s="2">
        <v>43497</v>
      </c>
      <c r="C2126" t="s">
        <v>63</v>
      </c>
      <c r="D2126" s="3">
        <v>43472.379246435186</v>
      </c>
      <c r="E2126" t="s">
        <v>64</v>
      </c>
      <c r="F2126" s="2">
        <v>43556</v>
      </c>
      <c r="G2126" s="2">
        <v>43799</v>
      </c>
      <c r="H2126" t="s">
        <v>18073</v>
      </c>
      <c r="J2126" t="s">
        <v>18074</v>
      </c>
      <c r="L2126" t="s">
        <v>10356</v>
      </c>
      <c r="M2126" t="s">
        <v>844</v>
      </c>
      <c r="N2126">
        <v>60090</v>
      </c>
      <c r="O2126" t="s">
        <v>70</v>
      </c>
      <c r="Q2126" t="s">
        <v>18075</v>
      </c>
      <c r="S2126" t="s">
        <v>72</v>
      </c>
      <c r="T2126" t="s">
        <v>878</v>
      </c>
      <c r="U2126" t="s">
        <v>4038</v>
      </c>
      <c r="V2126" t="s">
        <v>4039</v>
      </c>
      <c r="W2126" t="s">
        <v>881</v>
      </c>
      <c r="X2126" t="s">
        <v>94</v>
      </c>
      <c r="Y2126" t="str">
        <f>"37-3011"</f>
        <v>37-3011</v>
      </c>
      <c r="Z2126" t="s">
        <v>94</v>
      </c>
      <c r="AA2126">
        <v>561730</v>
      </c>
      <c r="AB2126">
        <v>13</v>
      </c>
      <c r="AC2126">
        <v>13</v>
      </c>
      <c r="AD2126" t="s">
        <v>79</v>
      </c>
      <c r="AE2126" t="s">
        <v>95</v>
      </c>
      <c r="AF2126">
        <v>40</v>
      </c>
      <c r="AG2126" s="4">
        <v>0.28125</v>
      </c>
      <c r="AH2126" s="4">
        <v>0.69791666666666663</v>
      </c>
      <c r="AI2126" s="5">
        <v>15.59</v>
      </c>
      <c r="AJ2126">
        <v>23.39</v>
      </c>
      <c r="AK2126">
        <v>30</v>
      </c>
      <c r="AL2126" t="s">
        <v>81</v>
      </c>
      <c r="AM2126" t="s">
        <v>82</v>
      </c>
      <c r="AO2126" t="s">
        <v>83</v>
      </c>
      <c r="AR2126" t="s">
        <v>82</v>
      </c>
      <c r="AT2126" t="s">
        <v>82</v>
      </c>
      <c r="AW2126" t="s">
        <v>82</v>
      </c>
      <c r="AY2126" t="s">
        <v>10356</v>
      </c>
      <c r="AZ2126" t="s">
        <v>1500</v>
      </c>
      <c r="BA2126" t="s">
        <v>844</v>
      </c>
      <c r="BB2126">
        <v>60090</v>
      </c>
      <c r="BC2126" t="s">
        <v>79</v>
      </c>
      <c r="BH2126" t="s">
        <v>18076</v>
      </c>
      <c r="BJ2126">
        <v>10887697</v>
      </c>
    </row>
    <row r="2127" spans="1:62" x14ac:dyDescent="0.25">
      <c r="A2127" t="s">
        <v>18269</v>
      </c>
      <c r="B2127" s="2">
        <v>43497</v>
      </c>
      <c r="C2127" t="s">
        <v>63</v>
      </c>
      <c r="D2127" s="3">
        <v>43472.37778333333</v>
      </c>
      <c r="E2127" t="s">
        <v>64</v>
      </c>
      <c r="F2127" s="2">
        <v>43556</v>
      </c>
      <c r="G2127" s="2">
        <v>43810</v>
      </c>
      <c r="H2127" t="s">
        <v>18270</v>
      </c>
      <c r="J2127" t="s">
        <v>18271</v>
      </c>
      <c r="L2127" t="s">
        <v>13198</v>
      </c>
      <c r="M2127" t="s">
        <v>136</v>
      </c>
      <c r="N2127">
        <v>21014</v>
      </c>
      <c r="O2127" t="s">
        <v>70</v>
      </c>
      <c r="Q2127" t="s">
        <v>18272</v>
      </c>
      <c r="S2127" t="s">
        <v>72</v>
      </c>
      <c r="T2127" t="s">
        <v>13303</v>
      </c>
      <c r="U2127" t="s">
        <v>3646</v>
      </c>
      <c r="V2127" t="s">
        <v>1757</v>
      </c>
      <c r="W2127" t="s">
        <v>278</v>
      </c>
      <c r="X2127" t="s">
        <v>106</v>
      </c>
      <c r="Y2127" t="str">
        <f>"37-3011"</f>
        <v>37-3011</v>
      </c>
      <c r="Z2127" t="s">
        <v>94</v>
      </c>
      <c r="AA2127">
        <v>561730</v>
      </c>
      <c r="AB2127">
        <v>12</v>
      </c>
      <c r="AC2127">
        <v>12</v>
      </c>
      <c r="AD2127" t="s">
        <v>79</v>
      </c>
      <c r="AE2127" t="s">
        <v>80</v>
      </c>
      <c r="AF2127">
        <v>40</v>
      </c>
      <c r="AG2127" s="4">
        <v>0.33333333333333331</v>
      </c>
      <c r="AH2127" s="4">
        <v>0.6875</v>
      </c>
      <c r="AI2127" s="5">
        <v>14.64</v>
      </c>
      <c r="AJ2127">
        <v>21.96</v>
      </c>
      <c r="AL2127" t="s">
        <v>81</v>
      </c>
      <c r="AM2127" t="s">
        <v>82</v>
      </c>
      <c r="AO2127" t="s">
        <v>83</v>
      </c>
      <c r="AR2127" t="s">
        <v>82</v>
      </c>
      <c r="AT2127" t="s">
        <v>82</v>
      </c>
      <c r="AW2127" t="s">
        <v>82</v>
      </c>
      <c r="AY2127" t="s">
        <v>18273</v>
      </c>
      <c r="AZ2127" t="s">
        <v>8925</v>
      </c>
      <c r="BA2127" t="s">
        <v>136</v>
      </c>
      <c r="BB2127">
        <v>21085</v>
      </c>
      <c r="BC2127" t="s">
        <v>79</v>
      </c>
      <c r="BH2127" t="s">
        <v>18274</v>
      </c>
      <c r="BJ2127">
        <v>262133746</v>
      </c>
    </row>
    <row r="2128" spans="1:62" x14ac:dyDescent="0.25">
      <c r="A2128" t="s">
        <v>18505</v>
      </c>
      <c r="B2128" s="2">
        <v>43497</v>
      </c>
      <c r="C2128" t="s">
        <v>63</v>
      </c>
      <c r="D2128" s="3">
        <v>43472.377653136573</v>
      </c>
      <c r="E2128" t="s">
        <v>64</v>
      </c>
      <c r="F2128" s="2">
        <v>43556</v>
      </c>
      <c r="G2128" s="2">
        <v>43808</v>
      </c>
      <c r="H2128" t="s">
        <v>18506</v>
      </c>
      <c r="J2128" t="s">
        <v>18507</v>
      </c>
      <c r="L2128" t="s">
        <v>18508</v>
      </c>
      <c r="M2128" t="s">
        <v>783</v>
      </c>
      <c r="N2128">
        <v>44420</v>
      </c>
      <c r="O2128" t="s">
        <v>70</v>
      </c>
      <c r="Q2128" t="s">
        <v>18509</v>
      </c>
      <c r="S2128" t="s">
        <v>72</v>
      </c>
      <c r="T2128" t="s">
        <v>13303</v>
      </c>
      <c r="U2128" t="s">
        <v>18510</v>
      </c>
      <c r="V2128" t="s">
        <v>1757</v>
      </c>
      <c r="W2128" t="s">
        <v>278</v>
      </c>
      <c r="X2128" t="s">
        <v>14508</v>
      </c>
      <c r="Y2128" t="str">
        <f>"47-2181"</f>
        <v>47-2181</v>
      </c>
      <c r="Z2128" t="s">
        <v>14508</v>
      </c>
      <c r="AA2128">
        <v>238160</v>
      </c>
      <c r="AB2128">
        <v>20</v>
      </c>
      <c r="AC2128">
        <v>20</v>
      </c>
      <c r="AD2128" t="s">
        <v>79</v>
      </c>
      <c r="AE2128" t="s">
        <v>95</v>
      </c>
      <c r="AF2128">
        <v>40</v>
      </c>
      <c r="AG2128" s="4">
        <v>0.3125</v>
      </c>
      <c r="AH2128" s="4">
        <v>0.6875</v>
      </c>
      <c r="AI2128" s="5">
        <v>16.7</v>
      </c>
      <c r="AJ2128">
        <v>25.05</v>
      </c>
      <c r="AL2128" t="s">
        <v>81</v>
      </c>
      <c r="AM2128" t="s">
        <v>82</v>
      </c>
      <c r="AO2128" t="s">
        <v>83</v>
      </c>
      <c r="AR2128" t="s">
        <v>82</v>
      </c>
      <c r="AT2128" t="s">
        <v>82</v>
      </c>
      <c r="AW2128" t="s">
        <v>72</v>
      </c>
      <c r="AX2128">
        <v>6</v>
      </c>
      <c r="AY2128" t="s">
        <v>18511</v>
      </c>
      <c r="AZ2128" t="s">
        <v>18512</v>
      </c>
      <c r="BA2128" t="s">
        <v>783</v>
      </c>
      <c r="BB2128">
        <v>44420</v>
      </c>
      <c r="BC2128" t="s">
        <v>79</v>
      </c>
      <c r="BH2128" t="s">
        <v>18513</v>
      </c>
      <c r="BJ2128">
        <v>341909377</v>
      </c>
    </row>
    <row r="2129" spans="1:62" x14ac:dyDescent="0.25">
      <c r="A2129" t="s">
        <v>18522</v>
      </c>
      <c r="B2129" s="2">
        <v>43497</v>
      </c>
      <c r="C2129" t="s">
        <v>63</v>
      </c>
      <c r="D2129" s="3">
        <v>43472.377240960646</v>
      </c>
      <c r="E2129" t="s">
        <v>64</v>
      </c>
      <c r="F2129" s="2">
        <v>43556</v>
      </c>
      <c r="G2129" s="2">
        <v>43789</v>
      </c>
      <c r="H2129" t="s">
        <v>18523</v>
      </c>
      <c r="J2129" t="s">
        <v>18524</v>
      </c>
      <c r="L2129" t="s">
        <v>18525</v>
      </c>
      <c r="M2129" t="s">
        <v>1276</v>
      </c>
      <c r="N2129">
        <v>53562</v>
      </c>
      <c r="O2129" t="s">
        <v>70</v>
      </c>
      <c r="Q2129" t="s">
        <v>18526</v>
      </c>
      <c r="S2129" t="s">
        <v>72</v>
      </c>
      <c r="T2129" t="s">
        <v>2824</v>
      </c>
      <c r="U2129" t="s">
        <v>4073</v>
      </c>
      <c r="V2129" t="s">
        <v>642</v>
      </c>
      <c r="W2129" t="s">
        <v>105</v>
      </c>
      <c r="X2129" t="s">
        <v>4819</v>
      </c>
      <c r="Y2129" t="str">
        <f>"37-3011"</f>
        <v>37-3011</v>
      </c>
      <c r="Z2129" t="s">
        <v>94</v>
      </c>
      <c r="AA2129">
        <v>561730</v>
      </c>
      <c r="AB2129">
        <v>30</v>
      </c>
      <c r="AC2129">
        <v>30</v>
      </c>
      <c r="AD2129" t="s">
        <v>79</v>
      </c>
      <c r="AE2129" t="s">
        <v>95</v>
      </c>
      <c r="AF2129">
        <v>40</v>
      </c>
      <c r="AG2129" s="4">
        <v>0.29166666666666669</v>
      </c>
      <c r="AH2129" s="4">
        <v>0.75</v>
      </c>
      <c r="AI2129" s="5">
        <v>15.77</v>
      </c>
      <c r="AJ2129">
        <v>23.66</v>
      </c>
      <c r="AK2129">
        <v>30</v>
      </c>
      <c r="AL2129" t="s">
        <v>81</v>
      </c>
      <c r="AM2129" t="s">
        <v>82</v>
      </c>
      <c r="AO2129" t="s">
        <v>83</v>
      </c>
      <c r="AP2129" t="s">
        <v>67</v>
      </c>
      <c r="AQ2129" t="s">
        <v>67</v>
      </c>
      <c r="AR2129" t="s">
        <v>82</v>
      </c>
      <c r="AT2129" t="s">
        <v>82</v>
      </c>
      <c r="AW2129" t="s">
        <v>82</v>
      </c>
      <c r="AY2129" t="s">
        <v>18525</v>
      </c>
      <c r="AZ2129" t="s">
        <v>5682</v>
      </c>
      <c r="BA2129" t="s">
        <v>1276</v>
      </c>
      <c r="BB2129">
        <v>53562</v>
      </c>
      <c r="BC2129" t="s">
        <v>79</v>
      </c>
      <c r="BH2129" t="s">
        <v>18524</v>
      </c>
      <c r="BJ2129">
        <v>390904663</v>
      </c>
    </row>
    <row r="2130" spans="1:62" x14ac:dyDescent="0.25">
      <c r="A2130" t="s">
        <v>18673</v>
      </c>
      <c r="B2130" s="2">
        <v>43497</v>
      </c>
      <c r="C2130" t="s">
        <v>63</v>
      </c>
      <c r="D2130" s="3">
        <v>43472.378063206015</v>
      </c>
      <c r="E2130" t="s">
        <v>64</v>
      </c>
      <c r="F2130" s="2">
        <v>43556</v>
      </c>
      <c r="G2130" s="2">
        <v>43819</v>
      </c>
      <c r="H2130" t="s">
        <v>18674</v>
      </c>
      <c r="J2130" t="s">
        <v>18675</v>
      </c>
      <c r="K2130" t="s">
        <v>18676</v>
      </c>
      <c r="L2130" t="s">
        <v>18677</v>
      </c>
      <c r="M2130" t="s">
        <v>136</v>
      </c>
      <c r="N2130">
        <v>20716</v>
      </c>
      <c r="O2130" t="s">
        <v>70</v>
      </c>
      <c r="Q2130" t="s">
        <v>18678</v>
      </c>
      <c r="S2130" t="s">
        <v>72</v>
      </c>
      <c r="T2130" t="s">
        <v>13303</v>
      </c>
      <c r="U2130" t="s">
        <v>5811</v>
      </c>
      <c r="V2130" t="s">
        <v>16460</v>
      </c>
      <c r="W2130" t="s">
        <v>278</v>
      </c>
      <c r="X2130" t="s">
        <v>106</v>
      </c>
      <c r="Y2130" t="str">
        <f>"37-3011"</f>
        <v>37-3011</v>
      </c>
      <c r="Z2130" t="s">
        <v>94</v>
      </c>
      <c r="AA2130">
        <v>561730</v>
      </c>
      <c r="AB2130">
        <v>30</v>
      </c>
      <c r="AC2130">
        <v>30</v>
      </c>
      <c r="AD2130" t="s">
        <v>79</v>
      </c>
      <c r="AE2130" t="s">
        <v>95</v>
      </c>
      <c r="AF2130">
        <v>35</v>
      </c>
      <c r="AG2130" s="4">
        <v>0.29166666666666669</v>
      </c>
      <c r="AH2130" s="4">
        <v>0.625</v>
      </c>
      <c r="AI2130" s="5">
        <v>15.39</v>
      </c>
      <c r="AJ2130">
        <v>23.09</v>
      </c>
      <c r="AL2130" t="s">
        <v>81</v>
      </c>
      <c r="AM2130" t="s">
        <v>82</v>
      </c>
      <c r="AO2130" t="s">
        <v>83</v>
      </c>
      <c r="AR2130" t="s">
        <v>82</v>
      </c>
      <c r="AT2130" t="s">
        <v>82</v>
      </c>
      <c r="AW2130" t="s">
        <v>72</v>
      </c>
      <c r="AX2130">
        <v>3</v>
      </c>
      <c r="AY2130" t="s">
        <v>1337</v>
      </c>
      <c r="AZ2130" t="s">
        <v>139</v>
      </c>
      <c r="BA2130" t="s">
        <v>136</v>
      </c>
      <c r="BB2130">
        <v>20716</v>
      </c>
      <c r="BC2130" t="s">
        <v>79</v>
      </c>
      <c r="BH2130" t="s">
        <v>18679</v>
      </c>
      <c r="BJ2130">
        <v>522022844</v>
      </c>
    </row>
    <row r="2131" spans="1:62" x14ac:dyDescent="0.25">
      <c r="A2131" t="s">
        <v>18742</v>
      </c>
      <c r="B2131" s="2">
        <v>43497</v>
      </c>
      <c r="C2131" t="s">
        <v>63</v>
      </c>
      <c r="D2131" s="3">
        <v>43472.378059675924</v>
      </c>
      <c r="E2131" t="s">
        <v>64</v>
      </c>
      <c r="F2131" s="2">
        <v>43556</v>
      </c>
      <c r="G2131" s="2">
        <v>43800</v>
      </c>
      <c r="H2131" t="s">
        <v>18743</v>
      </c>
      <c r="J2131" t="s">
        <v>18744</v>
      </c>
      <c r="L2131" t="s">
        <v>6799</v>
      </c>
      <c r="M2131" t="s">
        <v>783</v>
      </c>
      <c r="N2131">
        <v>44087</v>
      </c>
      <c r="O2131" t="s">
        <v>70</v>
      </c>
      <c r="P2131" t="s">
        <v>67</v>
      </c>
      <c r="Q2131" t="s">
        <v>18745</v>
      </c>
      <c r="S2131" t="s">
        <v>72</v>
      </c>
      <c r="T2131" t="s">
        <v>13303</v>
      </c>
      <c r="U2131" t="s">
        <v>5811</v>
      </c>
      <c r="V2131" t="s">
        <v>16460</v>
      </c>
      <c r="W2131" t="s">
        <v>278</v>
      </c>
      <c r="X2131" t="s">
        <v>106</v>
      </c>
      <c r="Y2131" t="str">
        <f>"37-3011"</f>
        <v>37-3011</v>
      </c>
      <c r="Z2131" t="s">
        <v>94</v>
      </c>
      <c r="AA2131">
        <v>561730</v>
      </c>
      <c r="AB2131">
        <v>60</v>
      </c>
      <c r="AC2131">
        <v>60</v>
      </c>
      <c r="AD2131" t="s">
        <v>79</v>
      </c>
      <c r="AE2131" t="s">
        <v>80</v>
      </c>
      <c r="AF2131">
        <v>40</v>
      </c>
      <c r="AG2131" s="4">
        <v>0.29166666666666669</v>
      </c>
      <c r="AH2131" s="4">
        <v>0.64583333333333337</v>
      </c>
      <c r="AI2131" s="5">
        <v>13.72</v>
      </c>
      <c r="AJ2131">
        <v>20.58</v>
      </c>
      <c r="AL2131" t="s">
        <v>81</v>
      </c>
      <c r="AM2131" t="s">
        <v>82</v>
      </c>
      <c r="AO2131" t="s">
        <v>83</v>
      </c>
      <c r="AP2131" t="s">
        <v>67</v>
      </c>
      <c r="AQ2131" t="s">
        <v>67</v>
      </c>
      <c r="AR2131" t="s">
        <v>82</v>
      </c>
      <c r="AT2131" t="s">
        <v>82</v>
      </c>
      <c r="AW2131" t="s">
        <v>82</v>
      </c>
      <c r="AY2131" t="s">
        <v>18746</v>
      </c>
      <c r="AZ2131" t="s">
        <v>2541</v>
      </c>
      <c r="BA2131" t="s">
        <v>783</v>
      </c>
      <c r="BB2131">
        <v>44087</v>
      </c>
      <c r="BC2131" t="s">
        <v>79</v>
      </c>
      <c r="BH2131" t="s">
        <v>18747</v>
      </c>
      <c r="BJ2131">
        <v>341676574</v>
      </c>
    </row>
    <row r="2132" spans="1:62" x14ac:dyDescent="0.25">
      <c r="A2132" t="s">
        <v>18819</v>
      </c>
      <c r="B2132" s="2">
        <v>43497</v>
      </c>
      <c r="C2132" t="s">
        <v>63</v>
      </c>
      <c r="D2132" s="3">
        <v>43472.378283182872</v>
      </c>
      <c r="E2132" t="s">
        <v>64</v>
      </c>
      <c r="F2132" s="2">
        <v>43556</v>
      </c>
      <c r="G2132" s="2">
        <v>43819</v>
      </c>
      <c r="H2132" t="s">
        <v>18820</v>
      </c>
      <c r="J2132" t="s">
        <v>18821</v>
      </c>
      <c r="K2132" t="s">
        <v>18822</v>
      </c>
      <c r="L2132" t="s">
        <v>10402</v>
      </c>
      <c r="M2132" t="s">
        <v>3224</v>
      </c>
      <c r="N2132">
        <v>39047</v>
      </c>
      <c r="O2132" t="s">
        <v>70</v>
      </c>
      <c r="Q2132" t="s">
        <v>18823</v>
      </c>
      <c r="S2132" t="s">
        <v>72</v>
      </c>
      <c r="T2132" t="s">
        <v>13303</v>
      </c>
      <c r="U2132" t="s">
        <v>3646</v>
      </c>
      <c r="V2132" t="s">
        <v>1757</v>
      </c>
      <c r="W2132" t="s">
        <v>278</v>
      </c>
      <c r="X2132" t="s">
        <v>705</v>
      </c>
      <c r="Y2132" t="str">
        <f>"37-3011"</f>
        <v>37-3011</v>
      </c>
      <c r="Z2132" t="s">
        <v>94</v>
      </c>
      <c r="AA2132">
        <v>561730</v>
      </c>
      <c r="AB2132">
        <v>9</v>
      </c>
      <c r="AC2132">
        <v>9</v>
      </c>
      <c r="AD2132" t="s">
        <v>79</v>
      </c>
      <c r="AE2132" t="s">
        <v>80</v>
      </c>
      <c r="AF2132">
        <v>40</v>
      </c>
      <c r="AG2132" s="4">
        <v>0.27083333333333331</v>
      </c>
      <c r="AH2132" s="4">
        <v>0.70833333333333337</v>
      </c>
      <c r="AI2132" s="5">
        <v>12.27</v>
      </c>
      <c r="AJ2132">
        <v>18.41</v>
      </c>
      <c r="AL2132" t="s">
        <v>81</v>
      </c>
      <c r="AM2132" t="s">
        <v>82</v>
      </c>
      <c r="AO2132" t="s">
        <v>83</v>
      </c>
      <c r="AP2132" t="s">
        <v>130</v>
      </c>
      <c r="AQ2132" t="s">
        <v>130</v>
      </c>
      <c r="AR2132" t="s">
        <v>82</v>
      </c>
      <c r="AT2132" t="s">
        <v>82</v>
      </c>
      <c r="AW2132" t="s">
        <v>72</v>
      </c>
      <c r="AX2132">
        <v>3</v>
      </c>
      <c r="AY2132" t="s">
        <v>7701</v>
      </c>
      <c r="AZ2132" t="s">
        <v>12436</v>
      </c>
      <c r="BA2132" t="s">
        <v>3224</v>
      </c>
      <c r="BB2132">
        <v>39047</v>
      </c>
      <c r="BC2132" t="s">
        <v>79</v>
      </c>
      <c r="BH2132" t="s">
        <v>18824</v>
      </c>
      <c r="BI2132" t="s">
        <v>130</v>
      </c>
      <c r="BJ2132">
        <v>43595994</v>
      </c>
    </row>
    <row r="2133" spans="1:62" x14ac:dyDescent="0.25">
      <c r="A2133" t="s">
        <v>18825</v>
      </c>
      <c r="B2133" s="2">
        <v>43497</v>
      </c>
      <c r="C2133" t="s">
        <v>63</v>
      </c>
      <c r="D2133" s="3">
        <v>43472.377283912036</v>
      </c>
      <c r="E2133" t="s">
        <v>64</v>
      </c>
      <c r="F2133" s="2">
        <v>43556</v>
      </c>
      <c r="G2133" s="2">
        <v>43814</v>
      </c>
      <c r="H2133" t="s">
        <v>18826</v>
      </c>
      <c r="I2133" t="s">
        <v>18827</v>
      </c>
      <c r="J2133" t="s">
        <v>18828</v>
      </c>
      <c r="L2133" t="s">
        <v>18829</v>
      </c>
      <c r="M2133" t="s">
        <v>783</v>
      </c>
      <c r="N2133">
        <v>45342</v>
      </c>
      <c r="O2133" t="s">
        <v>70</v>
      </c>
      <c r="Q2133" t="s">
        <v>18830</v>
      </c>
      <c r="S2133" t="s">
        <v>72</v>
      </c>
      <c r="T2133" t="s">
        <v>13303</v>
      </c>
      <c r="U2133" t="s">
        <v>18510</v>
      </c>
      <c r="V2133" t="s">
        <v>1757</v>
      </c>
      <c r="W2133" t="s">
        <v>278</v>
      </c>
      <c r="X2133" t="s">
        <v>106</v>
      </c>
      <c r="Y2133" t="str">
        <f>"37-3011"</f>
        <v>37-3011</v>
      </c>
      <c r="Z2133" t="s">
        <v>94</v>
      </c>
      <c r="AA2133">
        <v>561730</v>
      </c>
      <c r="AB2133">
        <v>14</v>
      </c>
      <c r="AC2133">
        <v>14</v>
      </c>
      <c r="AD2133" t="s">
        <v>79</v>
      </c>
      <c r="AE2133" t="s">
        <v>80</v>
      </c>
      <c r="AF2133">
        <v>40</v>
      </c>
      <c r="AG2133" s="4">
        <v>0.30208333333333331</v>
      </c>
      <c r="AH2133" s="4">
        <v>0.65625</v>
      </c>
      <c r="AI2133" s="5">
        <v>13.91</v>
      </c>
      <c r="AJ2133">
        <v>20.87</v>
      </c>
      <c r="AM2133" t="s">
        <v>82</v>
      </c>
      <c r="AO2133" t="s">
        <v>83</v>
      </c>
      <c r="AR2133" t="s">
        <v>82</v>
      </c>
      <c r="AT2133" t="s">
        <v>82</v>
      </c>
      <c r="AW2133" t="s">
        <v>72</v>
      </c>
      <c r="AX2133">
        <v>3</v>
      </c>
      <c r="AY2133" t="s">
        <v>18831</v>
      </c>
      <c r="AZ2133" t="s">
        <v>291</v>
      </c>
      <c r="BA2133" t="s">
        <v>783</v>
      </c>
      <c r="BB2133">
        <v>45342</v>
      </c>
      <c r="BC2133" t="s">
        <v>79</v>
      </c>
      <c r="BH2133" t="s">
        <v>18832</v>
      </c>
      <c r="BJ2133">
        <v>311304494</v>
      </c>
    </row>
    <row r="2134" spans="1:62" x14ac:dyDescent="0.25">
      <c r="A2134" t="s">
        <v>18923</v>
      </c>
      <c r="B2134" s="2">
        <v>43497</v>
      </c>
      <c r="C2134" t="s">
        <v>63</v>
      </c>
      <c r="D2134" s="3">
        <v>43472.378456886574</v>
      </c>
      <c r="E2134" t="s">
        <v>64</v>
      </c>
      <c r="F2134" s="2">
        <v>43556</v>
      </c>
      <c r="G2134" s="2">
        <v>43798</v>
      </c>
      <c r="H2134" t="s">
        <v>18924</v>
      </c>
      <c r="J2134" t="s">
        <v>18925</v>
      </c>
      <c r="K2134" t="s">
        <v>18401</v>
      </c>
      <c r="L2134" t="s">
        <v>795</v>
      </c>
      <c r="M2134" t="s">
        <v>105</v>
      </c>
      <c r="N2134">
        <v>78217</v>
      </c>
      <c r="O2134" t="s">
        <v>70</v>
      </c>
      <c r="Q2134" t="s">
        <v>18402</v>
      </c>
      <c r="R2134">
        <v>220</v>
      </c>
      <c r="S2134" t="s">
        <v>72</v>
      </c>
      <c r="T2134" t="s">
        <v>13303</v>
      </c>
      <c r="U2134" t="s">
        <v>5811</v>
      </c>
      <c r="V2134" t="s">
        <v>16460</v>
      </c>
      <c r="W2134" t="s">
        <v>278</v>
      </c>
      <c r="X2134" t="s">
        <v>106</v>
      </c>
      <c r="Y2134" t="str">
        <f>"37-3011"</f>
        <v>37-3011</v>
      </c>
      <c r="Z2134" t="s">
        <v>94</v>
      </c>
      <c r="AA2134">
        <v>561730</v>
      </c>
      <c r="AB2134">
        <v>60</v>
      </c>
      <c r="AC2134">
        <v>60</v>
      </c>
      <c r="AD2134" t="s">
        <v>79</v>
      </c>
      <c r="AE2134" t="s">
        <v>95</v>
      </c>
      <c r="AF2134">
        <v>40</v>
      </c>
      <c r="AG2134" s="4">
        <v>0.27083333333333331</v>
      </c>
      <c r="AH2134" s="4">
        <v>0.625</v>
      </c>
      <c r="AI2134" s="5">
        <v>13.3</v>
      </c>
      <c r="AJ2134">
        <v>19.95</v>
      </c>
      <c r="AL2134" t="s">
        <v>81</v>
      </c>
      <c r="AM2134" t="s">
        <v>82</v>
      </c>
      <c r="AO2134" t="s">
        <v>83</v>
      </c>
      <c r="AR2134" t="s">
        <v>82</v>
      </c>
      <c r="AT2134" t="s">
        <v>82</v>
      </c>
      <c r="AW2134" t="s">
        <v>72</v>
      </c>
      <c r="AX2134">
        <v>3</v>
      </c>
      <c r="AY2134" t="s">
        <v>795</v>
      </c>
      <c r="AZ2134" t="s">
        <v>797</v>
      </c>
      <c r="BA2134" t="s">
        <v>105</v>
      </c>
      <c r="BB2134">
        <v>78217</v>
      </c>
      <c r="BC2134" t="s">
        <v>79</v>
      </c>
      <c r="BH2134" t="s">
        <v>18926</v>
      </c>
      <c r="BJ2134">
        <v>475676622</v>
      </c>
    </row>
    <row r="2135" spans="1:62" x14ac:dyDescent="0.25">
      <c r="A2135" t="s">
        <v>18944</v>
      </c>
      <c r="B2135" s="2">
        <v>43497</v>
      </c>
      <c r="C2135" t="s">
        <v>63</v>
      </c>
      <c r="D2135" s="3">
        <v>43472.377321238426</v>
      </c>
      <c r="E2135" t="s">
        <v>117</v>
      </c>
      <c r="H2135" t="s">
        <v>18945</v>
      </c>
      <c r="I2135" t="s">
        <v>18946</v>
      </c>
      <c r="J2135" t="s">
        <v>18947</v>
      </c>
      <c r="L2135" t="s">
        <v>18948</v>
      </c>
      <c r="M2135" t="s">
        <v>783</v>
      </c>
      <c r="N2135">
        <v>44646</v>
      </c>
      <c r="O2135" t="s">
        <v>70</v>
      </c>
      <c r="Q2135" t="s">
        <v>18949</v>
      </c>
      <c r="S2135" t="s">
        <v>72</v>
      </c>
      <c r="T2135" t="s">
        <v>18950</v>
      </c>
      <c r="U2135" t="s">
        <v>18951</v>
      </c>
      <c r="V2135" t="s">
        <v>8082</v>
      </c>
      <c r="W2135" t="s">
        <v>783</v>
      </c>
      <c r="X2135" t="s">
        <v>18952</v>
      </c>
      <c r="Y2135" t="str">
        <f>"51-9111"</f>
        <v>51-9111</v>
      </c>
      <c r="Z2135" t="s">
        <v>5379</v>
      </c>
      <c r="AA2135">
        <v>311919</v>
      </c>
      <c r="AB2135">
        <v>20</v>
      </c>
      <c r="AD2135" t="s">
        <v>79</v>
      </c>
      <c r="AE2135" t="s">
        <v>95</v>
      </c>
      <c r="AF2135">
        <v>40</v>
      </c>
      <c r="AG2135" s="4">
        <v>0.29166666666666669</v>
      </c>
      <c r="AH2135" s="4">
        <v>0.79166666666666663</v>
      </c>
      <c r="AI2135" s="5">
        <v>15.06</v>
      </c>
      <c r="AJ2135">
        <v>22.59</v>
      </c>
      <c r="AL2135" t="s">
        <v>81</v>
      </c>
      <c r="AM2135" t="s">
        <v>82</v>
      </c>
      <c r="AO2135" t="s">
        <v>83</v>
      </c>
      <c r="AP2135" t="s">
        <v>67</v>
      </c>
      <c r="AQ2135" t="s">
        <v>67</v>
      </c>
      <c r="AR2135" t="s">
        <v>82</v>
      </c>
      <c r="AT2135" t="s">
        <v>82</v>
      </c>
      <c r="AW2135" t="s">
        <v>82</v>
      </c>
      <c r="AY2135" t="s">
        <v>18953</v>
      </c>
      <c r="AZ2135" t="s">
        <v>18954</v>
      </c>
      <c r="BA2135" t="s">
        <v>192</v>
      </c>
      <c r="BB2135">
        <v>56573</v>
      </c>
      <c r="BC2135" t="s">
        <v>87</v>
      </c>
      <c r="BH2135" t="s">
        <v>18955</v>
      </c>
      <c r="BJ2135">
        <v>411617221</v>
      </c>
    </row>
    <row r="2136" spans="1:62" x14ac:dyDescent="0.25">
      <c r="A2136" t="s">
        <v>19041</v>
      </c>
      <c r="B2136" s="2">
        <v>43497</v>
      </c>
      <c r="C2136" t="s">
        <v>63</v>
      </c>
      <c r="D2136" s="3">
        <v>43472.378372488427</v>
      </c>
      <c r="E2136" t="s">
        <v>64</v>
      </c>
      <c r="F2136" s="2">
        <v>43556</v>
      </c>
      <c r="G2136" s="2">
        <v>43738</v>
      </c>
      <c r="H2136" t="s">
        <v>19042</v>
      </c>
      <c r="I2136" t="s">
        <v>19043</v>
      </c>
      <c r="J2136" t="s">
        <v>19044</v>
      </c>
      <c r="K2136" t="s">
        <v>19045</v>
      </c>
      <c r="L2136" t="s">
        <v>16878</v>
      </c>
      <c r="M2136" t="s">
        <v>2367</v>
      </c>
      <c r="N2136">
        <v>29582</v>
      </c>
      <c r="O2136" t="s">
        <v>70</v>
      </c>
      <c r="Q2136" t="s">
        <v>19046</v>
      </c>
      <c r="S2136" t="s">
        <v>72</v>
      </c>
      <c r="T2136" t="s">
        <v>102</v>
      </c>
      <c r="U2136" t="s">
        <v>2630</v>
      </c>
      <c r="V2136" t="s">
        <v>1426</v>
      </c>
      <c r="W2136" t="s">
        <v>105</v>
      </c>
      <c r="X2136" t="s">
        <v>4093</v>
      </c>
      <c r="Y2136" t="str">
        <f>"37-2012"</f>
        <v>37-2012</v>
      </c>
      <c r="Z2136" t="s">
        <v>373</v>
      </c>
      <c r="AA2136">
        <v>72111</v>
      </c>
      <c r="AB2136">
        <v>16</v>
      </c>
      <c r="AC2136">
        <v>16</v>
      </c>
      <c r="AD2136" t="s">
        <v>79</v>
      </c>
      <c r="AE2136" t="s">
        <v>95</v>
      </c>
      <c r="AF2136">
        <v>35</v>
      </c>
      <c r="AG2136" s="4">
        <v>0.33333333333333331</v>
      </c>
      <c r="AH2136" s="4">
        <v>0.66666666666666663</v>
      </c>
      <c r="AI2136" s="5">
        <v>9.43</v>
      </c>
      <c r="AJ2136">
        <v>14.15</v>
      </c>
      <c r="AK2136">
        <v>14.15</v>
      </c>
      <c r="AL2136" t="s">
        <v>81</v>
      </c>
      <c r="AM2136" t="s">
        <v>82</v>
      </c>
      <c r="AO2136" t="s">
        <v>83</v>
      </c>
      <c r="AP2136" t="s">
        <v>67</v>
      </c>
      <c r="AQ2136" t="s">
        <v>67</v>
      </c>
      <c r="AR2136" t="s">
        <v>82</v>
      </c>
      <c r="AT2136" t="s">
        <v>82</v>
      </c>
      <c r="AW2136" t="s">
        <v>72</v>
      </c>
      <c r="AX2136">
        <v>3</v>
      </c>
      <c r="AY2136" t="s">
        <v>16878</v>
      </c>
      <c r="AZ2136" t="s">
        <v>3155</v>
      </c>
      <c r="BA2136" t="s">
        <v>2367</v>
      </c>
      <c r="BB2136">
        <v>29582</v>
      </c>
      <c r="BC2136" t="s">
        <v>87</v>
      </c>
      <c r="BH2136" t="s">
        <v>19044</v>
      </c>
      <c r="BJ2136">
        <v>570791544</v>
      </c>
    </row>
    <row r="2137" spans="1:62" x14ac:dyDescent="0.25">
      <c r="A2137" t="s">
        <v>19064</v>
      </c>
      <c r="B2137" s="2">
        <v>43497</v>
      </c>
      <c r="C2137" t="s">
        <v>63</v>
      </c>
      <c r="D2137" s="3">
        <v>43472.37803659722</v>
      </c>
      <c r="E2137" t="s">
        <v>117</v>
      </c>
      <c r="H2137" t="s">
        <v>18945</v>
      </c>
      <c r="I2137" t="s">
        <v>18946</v>
      </c>
      <c r="J2137" t="s">
        <v>18947</v>
      </c>
      <c r="L2137" t="s">
        <v>18948</v>
      </c>
      <c r="M2137" t="s">
        <v>783</v>
      </c>
      <c r="N2137">
        <v>44646</v>
      </c>
      <c r="O2137" t="s">
        <v>70</v>
      </c>
      <c r="Q2137" t="s">
        <v>18949</v>
      </c>
      <c r="S2137" t="s">
        <v>72</v>
      </c>
      <c r="T2137" t="s">
        <v>18950</v>
      </c>
      <c r="U2137" t="s">
        <v>18951</v>
      </c>
      <c r="V2137" t="s">
        <v>8082</v>
      </c>
      <c r="W2137" t="s">
        <v>783</v>
      </c>
      <c r="X2137" t="s">
        <v>19065</v>
      </c>
      <c r="Y2137" t="str">
        <f>"51-9111"</f>
        <v>51-9111</v>
      </c>
      <c r="Z2137" t="s">
        <v>5379</v>
      </c>
      <c r="AA2137">
        <v>311919</v>
      </c>
      <c r="AB2137">
        <v>15</v>
      </c>
      <c r="AD2137" t="s">
        <v>79</v>
      </c>
      <c r="AE2137" t="s">
        <v>95</v>
      </c>
      <c r="AF2137">
        <v>40</v>
      </c>
      <c r="AG2137" s="4">
        <v>0.79166666666666663</v>
      </c>
      <c r="AH2137" s="4">
        <v>0.29166666666666669</v>
      </c>
      <c r="AI2137" s="5">
        <v>15.06</v>
      </c>
      <c r="AJ2137">
        <v>22.59</v>
      </c>
      <c r="AL2137" t="s">
        <v>81</v>
      </c>
      <c r="AM2137" t="s">
        <v>82</v>
      </c>
      <c r="AO2137" t="s">
        <v>83</v>
      </c>
      <c r="AP2137" t="s">
        <v>67</v>
      </c>
      <c r="AQ2137" t="s">
        <v>67</v>
      </c>
      <c r="AR2137" t="s">
        <v>82</v>
      </c>
      <c r="AT2137" t="s">
        <v>82</v>
      </c>
      <c r="AW2137" t="s">
        <v>82</v>
      </c>
      <c r="AY2137" t="s">
        <v>18953</v>
      </c>
      <c r="AZ2137" t="s">
        <v>18954</v>
      </c>
      <c r="BA2137" t="s">
        <v>192</v>
      </c>
      <c r="BB2137">
        <v>56573</v>
      </c>
      <c r="BC2137" t="s">
        <v>87</v>
      </c>
      <c r="BH2137" t="s">
        <v>18955</v>
      </c>
      <c r="BJ2137">
        <v>411617221</v>
      </c>
    </row>
    <row r="2138" spans="1:62" x14ac:dyDescent="0.25">
      <c r="A2138" t="s">
        <v>19071</v>
      </c>
      <c r="B2138" s="2">
        <v>43497</v>
      </c>
      <c r="C2138" t="s">
        <v>63</v>
      </c>
      <c r="D2138" s="3">
        <v>43472.37808952546</v>
      </c>
      <c r="E2138" t="s">
        <v>64</v>
      </c>
      <c r="F2138" s="2">
        <v>43556</v>
      </c>
      <c r="G2138" s="2">
        <v>43818</v>
      </c>
      <c r="H2138" t="s">
        <v>19072</v>
      </c>
      <c r="J2138" t="s">
        <v>19073</v>
      </c>
      <c r="L2138" t="s">
        <v>17124</v>
      </c>
      <c r="M2138" t="s">
        <v>783</v>
      </c>
      <c r="N2138">
        <v>45233</v>
      </c>
      <c r="O2138" t="s">
        <v>70</v>
      </c>
      <c r="Q2138" t="s">
        <v>19074</v>
      </c>
      <c r="S2138" t="s">
        <v>72</v>
      </c>
      <c r="T2138" t="s">
        <v>13303</v>
      </c>
      <c r="U2138" t="s">
        <v>18510</v>
      </c>
      <c r="V2138" t="s">
        <v>1757</v>
      </c>
      <c r="W2138" t="s">
        <v>278</v>
      </c>
      <c r="X2138" t="s">
        <v>106</v>
      </c>
      <c r="Y2138" t="str">
        <f>"37-3011"</f>
        <v>37-3011</v>
      </c>
      <c r="Z2138" t="s">
        <v>94</v>
      </c>
      <c r="AA2138">
        <v>561730</v>
      </c>
      <c r="AB2138">
        <v>4</v>
      </c>
      <c r="AC2138">
        <v>4</v>
      </c>
      <c r="AD2138" t="s">
        <v>79</v>
      </c>
      <c r="AE2138" t="s">
        <v>80</v>
      </c>
      <c r="AF2138">
        <v>40</v>
      </c>
      <c r="AG2138" s="4">
        <v>0.29166666666666669</v>
      </c>
      <c r="AH2138" s="4">
        <v>0.64583333333333337</v>
      </c>
      <c r="AI2138" s="5">
        <v>13.91</v>
      </c>
      <c r="AJ2138">
        <v>20.87</v>
      </c>
      <c r="AL2138" t="s">
        <v>81</v>
      </c>
      <c r="AM2138" t="s">
        <v>82</v>
      </c>
      <c r="AO2138" t="s">
        <v>83</v>
      </c>
      <c r="AR2138" t="s">
        <v>82</v>
      </c>
      <c r="AT2138" t="s">
        <v>82</v>
      </c>
      <c r="AW2138" t="s">
        <v>82</v>
      </c>
      <c r="AY2138" t="s">
        <v>14011</v>
      </c>
      <c r="AZ2138" t="s">
        <v>3667</v>
      </c>
      <c r="BA2138" t="s">
        <v>783</v>
      </c>
      <c r="BB2138">
        <v>45223</v>
      </c>
      <c r="BC2138" t="s">
        <v>79</v>
      </c>
      <c r="BH2138" t="s">
        <v>19075</v>
      </c>
      <c r="BJ2138">
        <v>824470001</v>
      </c>
    </row>
    <row r="2139" spans="1:62" x14ac:dyDescent="0.25">
      <c r="A2139" t="s">
        <v>19083</v>
      </c>
      <c r="B2139" s="2">
        <v>43497</v>
      </c>
      <c r="C2139" t="s">
        <v>63</v>
      </c>
      <c r="D2139" s="3">
        <v>43472.377714421295</v>
      </c>
      <c r="E2139" t="s">
        <v>64</v>
      </c>
      <c r="F2139" s="2">
        <v>43556</v>
      </c>
      <c r="G2139" s="2">
        <v>43819</v>
      </c>
      <c r="H2139" t="s">
        <v>19084</v>
      </c>
      <c r="I2139" t="s">
        <v>19085</v>
      </c>
      <c r="J2139" t="s">
        <v>19086</v>
      </c>
      <c r="L2139" t="s">
        <v>10205</v>
      </c>
      <c r="M2139" t="s">
        <v>207</v>
      </c>
      <c r="N2139">
        <v>2554</v>
      </c>
      <c r="O2139" t="s">
        <v>70</v>
      </c>
      <c r="Q2139" t="s">
        <v>19087</v>
      </c>
      <c r="S2139" t="s">
        <v>72</v>
      </c>
      <c r="T2139" t="s">
        <v>651</v>
      </c>
      <c r="U2139" t="s">
        <v>652</v>
      </c>
      <c r="V2139" t="s">
        <v>653</v>
      </c>
      <c r="W2139" t="s">
        <v>207</v>
      </c>
      <c r="X2139" t="s">
        <v>1500</v>
      </c>
      <c r="Y2139" t="str">
        <f>"35-2014"</f>
        <v>35-2014</v>
      </c>
      <c r="Z2139" t="s">
        <v>301</v>
      </c>
      <c r="AA2139">
        <v>721110</v>
      </c>
      <c r="AB2139">
        <v>1</v>
      </c>
      <c r="AC2139">
        <v>1</v>
      </c>
      <c r="AD2139" t="s">
        <v>79</v>
      </c>
      <c r="AE2139" t="s">
        <v>80</v>
      </c>
      <c r="AF2139">
        <v>35</v>
      </c>
      <c r="AG2139" s="4">
        <v>0.375</v>
      </c>
      <c r="AH2139" s="4">
        <v>0.66666666666666663</v>
      </c>
      <c r="AI2139" s="5">
        <v>14.49</v>
      </c>
      <c r="AJ2139">
        <v>21.74</v>
      </c>
      <c r="AL2139" t="s">
        <v>81</v>
      </c>
      <c r="AM2139" t="s">
        <v>82</v>
      </c>
      <c r="AO2139" t="s">
        <v>83</v>
      </c>
      <c r="AR2139" t="s">
        <v>82</v>
      </c>
      <c r="AT2139" t="s">
        <v>82</v>
      </c>
      <c r="AW2139" t="s">
        <v>72</v>
      </c>
      <c r="AX2139">
        <v>6</v>
      </c>
      <c r="AY2139" t="s">
        <v>10205</v>
      </c>
      <c r="AZ2139" t="s">
        <v>10205</v>
      </c>
      <c r="BA2139" t="s">
        <v>207</v>
      </c>
      <c r="BB2139">
        <v>2554</v>
      </c>
      <c r="BC2139" t="s">
        <v>79</v>
      </c>
      <c r="BH2139" t="s">
        <v>19086</v>
      </c>
      <c r="BJ2139">
        <v>462196583</v>
      </c>
    </row>
    <row r="2140" spans="1:62" x14ac:dyDescent="0.25">
      <c r="A2140" t="s">
        <v>19283</v>
      </c>
      <c r="B2140" s="2">
        <v>43497</v>
      </c>
      <c r="C2140" t="s">
        <v>63</v>
      </c>
      <c r="D2140" s="3">
        <v>43472.378384085649</v>
      </c>
      <c r="E2140" t="s">
        <v>64</v>
      </c>
      <c r="F2140" s="2">
        <v>43556</v>
      </c>
      <c r="G2140" s="2">
        <v>43799</v>
      </c>
      <c r="H2140" t="s">
        <v>19284</v>
      </c>
      <c r="J2140" t="s">
        <v>19285</v>
      </c>
      <c r="L2140" t="s">
        <v>19286</v>
      </c>
      <c r="M2140" t="s">
        <v>136</v>
      </c>
      <c r="N2140">
        <v>21713</v>
      </c>
      <c r="O2140" t="s">
        <v>70</v>
      </c>
      <c r="Q2140" t="s">
        <v>19287</v>
      </c>
      <c r="S2140" t="s">
        <v>72</v>
      </c>
      <c r="T2140" t="s">
        <v>13303</v>
      </c>
      <c r="U2140" t="s">
        <v>3646</v>
      </c>
      <c r="V2140" t="s">
        <v>1757</v>
      </c>
      <c r="W2140" t="s">
        <v>278</v>
      </c>
      <c r="X2140" t="s">
        <v>1673</v>
      </c>
      <c r="Y2140" t="str">
        <f>"37-3011"</f>
        <v>37-3011</v>
      </c>
      <c r="Z2140" t="s">
        <v>94</v>
      </c>
      <c r="AA2140">
        <v>561730</v>
      </c>
      <c r="AB2140">
        <v>25</v>
      </c>
      <c r="AC2140">
        <v>25</v>
      </c>
      <c r="AD2140" t="s">
        <v>79</v>
      </c>
      <c r="AE2140" t="s">
        <v>80</v>
      </c>
      <c r="AF2140">
        <v>40</v>
      </c>
      <c r="AG2140" s="4">
        <v>0.33333333333333331</v>
      </c>
      <c r="AH2140" s="4">
        <v>0.6875</v>
      </c>
      <c r="AI2140" s="5">
        <v>14.73</v>
      </c>
      <c r="AJ2140">
        <v>22.1</v>
      </c>
      <c r="AL2140" t="s">
        <v>81</v>
      </c>
      <c r="AM2140" t="s">
        <v>82</v>
      </c>
      <c r="AO2140" t="s">
        <v>83</v>
      </c>
      <c r="AR2140" t="s">
        <v>82</v>
      </c>
      <c r="AT2140" t="s">
        <v>82</v>
      </c>
      <c r="AW2140" t="s">
        <v>82</v>
      </c>
      <c r="AY2140" t="s">
        <v>19288</v>
      </c>
      <c r="AZ2140" t="s">
        <v>885</v>
      </c>
      <c r="BA2140" t="s">
        <v>136</v>
      </c>
      <c r="BB2140">
        <v>21713</v>
      </c>
      <c r="BC2140" t="s">
        <v>79</v>
      </c>
      <c r="BH2140" t="s">
        <v>19289</v>
      </c>
      <c r="BJ2140">
        <v>201463861</v>
      </c>
    </row>
    <row r="2141" spans="1:62" x14ac:dyDescent="0.25">
      <c r="A2141" t="s">
        <v>19344</v>
      </c>
      <c r="B2141" s="2">
        <v>43497</v>
      </c>
      <c r="C2141" t="s">
        <v>63</v>
      </c>
      <c r="D2141" s="3">
        <v>43472.377780706018</v>
      </c>
      <c r="E2141" t="s">
        <v>64</v>
      </c>
      <c r="F2141" s="2">
        <v>43556</v>
      </c>
      <c r="G2141" s="2">
        <v>43800</v>
      </c>
      <c r="H2141" t="s">
        <v>19345</v>
      </c>
      <c r="J2141" t="s">
        <v>19346</v>
      </c>
      <c r="L2141" t="s">
        <v>19347</v>
      </c>
      <c r="M2141" t="s">
        <v>783</v>
      </c>
      <c r="N2141">
        <v>43125</v>
      </c>
      <c r="O2141" t="s">
        <v>70</v>
      </c>
      <c r="Q2141" t="s">
        <v>19348</v>
      </c>
      <c r="S2141" t="s">
        <v>72</v>
      </c>
      <c r="T2141" t="s">
        <v>13303</v>
      </c>
      <c r="U2141" t="s">
        <v>3646</v>
      </c>
      <c r="V2141" t="s">
        <v>1757</v>
      </c>
      <c r="W2141" t="s">
        <v>278</v>
      </c>
      <c r="X2141" t="s">
        <v>106</v>
      </c>
      <c r="Y2141" t="str">
        <f>"37-3011"</f>
        <v>37-3011</v>
      </c>
      <c r="Z2141" t="s">
        <v>94</v>
      </c>
      <c r="AA2141">
        <v>561730</v>
      </c>
      <c r="AB2141">
        <v>18</v>
      </c>
      <c r="AC2141">
        <v>18</v>
      </c>
      <c r="AD2141" t="s">
        <v>79</v>
      </c>
      <c r="AE2141" t="s">
        <v>80</v>
      </c>
      <c r="AF2141">
        <v>40</v>
      </c>
      <c r="AG2141" s="4">
        <v>0.30208333333333331</v>
      </c>
      <c r="AH2141" s="4">
        <v>0.66666666666666663</v>
      </c>
      <c r="AI2141" s="5">
        <v>13.83</v>
      </c>
      <c r="AJ2141">
        <v>20.75</v>
      </c>
      <c r="AL2141" t="s">
        <v>81</v>
      </c>
      <c r="AM2141" t="s">
        <v>82</v>
      </c>
      <c r="AO2141" t="s">
        <v>83</v>
      </c>
      <c r="AR2141" t="s">
        <v>82</v>
      </c>
      <c r="AT2141" t="s">
        <v>82</v>
      </c>
      <c r="AW2141" t="s">
        <v>72</v>
      </c>
      <c r="AX2141">
        <v>3</v>
      </c>
      <c r="AY2141" t="s">
        <v>19349</v>
      </c>
      <c r="AZ2141" t="s">
        <v>1418</v>
      </c>
      <c r="BA2141" t="s">
        <v>783</v>
      </c>
      <c r="BB2141">
        <v>43125</v>
      </c>
      <c r="BC2141" t="s">
        <v>79</v>
      </c>
      <c r="BH2141" t="s">
        <v>19350</v>
      </c>
      <c r="BJ2141">
        <v>311628354</v>
      </c>
    </row>
    <row r="2142" spans="1:62" x14ac:dyDescent="0.25">
      <c r="A2142" t="s">
        <v>19383</v>
      </c>
      <c r="B2142" s="2">
        <v>43497</v>
      </c>
      <c r="C2142" t="s">
        <v>63</v>
      </c>
      <c r="D2142" s="3">
        <v>43472.37803255787</v>
      </c>
      <c r="E2142" t="s">
        <v>64</v>
      </c>
      <c r="F2142" s="2">
        <v>43556</v>
      </c>
      <c r="G2142" s="2">
        <v>43785</v>
      </c>
      <c r="H2142" t="s">
        <v>19384</v>
      </c>
      <c r="I2142" t="s">
        <v>19385</v>
      </c>
      <c r="J2142" t="s">
        <v>19386</v>
      </c>
      <c r="L2142" t="s">
        <v>19387</v>
      </c>
      <c r="M2142" t="s">
        <v>783</v>
      </c>
      <c r="N2142">
        <v>44044</v>
      </c>
      <c r="O2142" t="s">
        <v>70</v>
      </c>
      <c r="Q2142" t="s">
        <v>19388</v>
      </c>
      <c r="S2142" t="s">
        <v>72</v>
      </c>
      <c r="T2142" t="s">
        <v>13303</v>
      </c>
      <c r="U2142" t="s">
        <v>18510</v>
      </c>
      <c r="V2142" t="s">
        <v>1757</v>
      </c>
      <c r="W2142" t="s">
        <v>278</v>
      </c>
      <c r="X2142" t="s">
        <v>106</v>
      </c>
      <c r="Y2142" t="str">
        <f>"37-3011"</f>
        <v>37-3011</v>
      </c>
      <c r="Z2142" t="s">
        <v>94</v>
      </c>
      <c r="AA2142">
        <v>561730</v>
      </c>
      <c r="AB2142">
        <v>6</v>
      </c>
      <c r="AC2142">
        <v>6</v>
      </c>
      <c r="AD2142" t="s">
        <v>79</v>
      </c>
      <c r="AE2142" t="s">
        <v>95</v>
      </c>
      <c r="AF2142">
        <v>40</v>
      </c>
      <c r="AG2142" s="4">
        <v>0.33333333333333331</v>
      </c>
      <c r="AH2142" s="4">
        <v>0.6875</v>
      </c>
      <c r="AI2142" s="5">
        <v>13.7</v>
      </c>
      <c r="AJ2142">
        <v>20.55</v>
      </c>
      <c r="AL2142" t="s">
        <v>81</v>
      </c>
      <c r="AM2142" t="s">
        <v>82</v>
      </c>
      <c r="AO2142" t="s">
        <v>83</v>
      </c>
      <c r="AR2142" t="s">
        <v>82</v>
      </c>
      <c r="AT2142" t="s">
        <v>82</v>
      </c>
      <c r="AW2142" t="s">
        <v>82</v>
      </c>
      <c r="AY2142" t="s">
        <v>2833</v>
      </c>
      <c r="AZ2142" t="s">
        <v>8589</v>
      </c>
      <c r="BA2142" t="s">
        <v>783</v>
      </c>
      <c r="BB2142">
        <v>44044</v>
      </c>
      <c r="BC2142" t="s">
        <v>79</v>
      </c>
      <c r="BH2142" t="s">
        <v>19389</v>
      </c>
      <c r="BJ2142">
        <v>208386820</v>
      </c>
    </row>
    <row r="2143" spans="1:62" x14ac:dyDescent="0.25">
      <c r="A2143" t="s">
        <v>19432</v>
      </c>
      <c r="B2143" s="2">
        <v>43497</v>
      </c>
      <c r="C2143" t="s">
        <v>63</v>
      </c>
      <c r="D2143" s="3">
        <v>43472.378368344907</v>
      </c>
      <c r="E2143" t="s">
        <v>64</v>
      </c>
      <c r="F2143" s="2">
        <v>43556</v>
      </c>
      <c r="G2143" s="2">
        <v>43813</v>
      </c>
      <c r="H2143" t="s">
        <v>19433</v>
      </c>
      <c r="J2143" t="s">
        <v>19434</v>
      </c>
      <c r="L2143" t="s">
        <v>19435</v>
      </c>
      <c r="M2143" t="s">
        <v>278</v>
      </c>
      <c r="N2143">
        <v>24382</v>
      </c>
      <c r="O2143" t="s">
        <v>70</v>
      </c>
      <c r="Q2143" t="s">
        <v>19436</v>
      </c>
      <c r="S2143" t="s">
        <v>72</v>
      </c>
      <c r="T2143" t="s">
        <v>13303</v>
      </c>
      <c r="U2143" t="s">
        <v>5811</v>
      </c>
      <c r="V2143" t="s">
        <v>16460</v>
      </c>
      <c r="W2143" t="s">
        <v>278</v>
      </c>
      <c r="X2143" t="s">
        <v>106</v>
      </c>
      <c r="Y2143" t="str">
        <f>"37-3011"</f>
        <v>37-3011</v>
      </c>
      <c r="Z2143" t="s">
        <v>94</v>
      </c>
      <c r="AA2143">
        <v>561730</v>
      </c>
      <c r="AB2143">
        <v>5</v>
      </c>
      <c r="AC2143">
        <v>5</v>
      </c>
      <c r="AD2143" t="s">
        <v>79</v>
      </c>
      <c r="AE2143" t="s">
        <v>80</v>
      </c>
      <c r="AF2143">
        <v>40</v>
      </c>
      <c r="AG2143" s="4">
        <v>0.29166666666666669</v>
      </c>
      <c r="AH2143" s="4">
        <v>0.64583333333333337</v>
      </c>
      <c r="AI2143" s="5">
        <v>11.75</v>
      </c>
      <c r="AJ2143">
        <v>17.63</v>
      </c>
      <c r="AL2143" t="s">
        <v>81</v>
      </c>
      <c r="AM2143" t="s">
        <v>82</v>
      </c>
      <c r="AO2143" t="s">
        <v>83</v>
      </c>
      <c r="AP2143" t="s">
        <v>67</v>
      </c>
      <c r="AQ2143" t="s">
        <v>67</v>
      </c>
      <c r="AR2143" t="s">
        <v>82</v>
      </c>
      <c r="AT2143" t="s">
        <v>82</v>
      </c>
      <c r="AW2143" t="s">
        <v>72</v>
      </c>
      <c r="AX2143">
        <v>3</v>
      </c>
      <c r="AY2143" t="s">
        <v>19437</v>
      </c>
      <c r="AZ2143" t="s">
        <v>19438</v>
      </c>
      <c r="BA2143" t="s">
        <v>278</v>
      </c>
      <c r="BB2143">
        <v>24382</v>
      </c>
      <c r="BC2143" t="s">
        <v>79</v>
      </c>
      <c r="BH2143" t="s">
        <v>19439</v>
      </c>
      <c r="BJ2143">
        <v>710869677</v>
      </c>
    </row>
    <row r="2144" spans="1:62" x14ac:dyDescent="0.25">
      <c r="A2144" t="s">
        <v>19566</v>
      </c>
      <c r="B2144" s="2">
        <v>43497</v>
      </c>
      <c r="C2144" t="s">
        <v>63</v>
      </c>
      <c r="D2144" s="3">
        <v>43472.377075636578</v>
      </c>
      <c r="E2144" t="s">
        <v>64</v>
      </c>
      <c r="F2144" s="2">
        <v>43556</v>
      </c>
      <c r="G2144" s="2">
        <v>43799</v>
      </c>
      <c r="H2144" t="s">
        <v>19567</v>
      </c>
      <c r="J2144" t="s">
        <v>19568</v>
      </c>
      <c r="L2144" t="s">
        <v>19569</v>
      </c>
      <c r="M2144" t="s">
        <v>86</v>
      </c>
      <c r="N2144">
        <v>32712</v>
      </c>
      <c r="O2144" t="s">
        <v>70</v>
      </c>
      <c r="Q2144" t="s">
        <v>19570</v>
      </c>
      <c r="S2144" t="s">
        <v>72</v>
      </c>
      <c r="T2144" t="s">
        <v>13303</v>
      </c>
      <c r="U2144" t="s">
        <v>5811</v>
      </c>
      <c r="V2144" t="s">
        <v>16460</v>
      </c>
      <c r="W2144" t="s">
        <v>278</v>
      </c>
      <c r="X2144" t="s">
        <v>19571</v>
      </c>
      <c r="Y2144" t="str">
        <f>"37-3011"</f>
        <v>37-3011</v>
      </c>
      <c r="Z2144" t="s">
        <v>94</v>
      </c>
      <c r="AA2144">
        <v>561730</v>
      </c>
      <c r="AB2144">
        <v>6</v>
      </c>
      <c r="AC2144">
        <v>6</v>
      </c>
      <c r="AD2144" t="s">
        <v>79</v>
      </c>
      <c r="AE2144" t="s">
        <v>95</v>
      </c>
      <c r="AF2144">
        <v>40</v>
      </c>
      <c r="AG2144" s="4">
        <v>0.33333333333333331</v>
      </c>
      <c r="AH2144" s="4">
        <v>0.6875</v>
      </c>
      <c r="AI2144" s="5">
        <v>12.54</v>
      </c>
      <c r="AJ2144">
        <v>18.809999999999999</v>
      </c>
      <c r="AL2144" t="s">
        <v>81</v>
      </c>
      <c r="AM2144" t="s">
        <v>82</v>
      </c>
      <c r="AO2144" t="s">
        <v>83</v>
      </c>
      <c r="AP2144" t="s">
        <v>67</v>
      </c>
      <c r="AQ2144" t="s">
        <v>67</v>
      </c>
      <c r="AR2144" t="s">
        <v>82</v>
      </c>
      <c r="AT2144" t="s">
        <v>82</v>
      </c>
      <c r="AW2144" t="s">
        <v>82</v>
      </c>
      <c r="AY2144" t="s">
        <v>19572</v>
      </c>
      <c r="AZ2144" t="s">
        <v>769</v>
      </c>
      <c r="BA2144" t="s">
        <v>86</v>
      </c>
      <c r="BB2144">
        <v>32712</v>
      </c>
      <c r="BC2144" t="s">
        <v>79</v>
      </c>
      <c r="BH2144" t="s">
        <v>19573</v>
      </c>
      <c r="BJ2144">
        <v>592730738</v>
      </c>
    </row>
    <row r="2145" spans="1:62" x14ac:dyDescent="0.25">
      <c r="A2145" t="s">
        <v>19582</v>
      </c>
      <c r="B2145" s="2">
        <v>43497</v>
      </c>
      <c r="C2145" t="s">
        <v>63</v>
      </c>
      <c r="D2145" s="3">
        <v>43472.378267708336</v>
      </c>
      <c r="E2145" t="s">
        <v>64</v>
      </c>
      <c r="F2145" s="2">
        <v>43556</v>
      </c>
      <c r="G2145" s="2">
        <v>43799</v>
      </c>
      <c r="H2145" t="s">
        <v>19583</v>
      </c>
      <c r="J2145" t="s">
        <v>19584</v>
      </c>
      <c r="L2145" t="s">
        <v>244</v>
      </c>
      <c r="M2145" t="s">
        <v>147</v>
      </c>
      <c r="N2145">
        <v>15201</v>
      </c>
      <c r="O2145" t="s">
        <v>70</v>
      </c>
      <c r="Q2145" t="s">
        <v>19585</v>
      </c>
      <c r="S2145" t="s">
        <v>72</v>
      </c>
      <c r="T2145" t="s">
        <v>13303</v>
      </c>
      <c r="U2145" t="s">
        <v>5811</v>
      </c>
      <c r="V2145" t="s">
        <v>16460</v>
      </c>
      <c r="W2145" t="s">
        <v>278</v>
      </c>
      <c r="X2145" t="s">
        <v>1673</v>
      </c>
      <c r="Y2145" t="str">
        <f>"37-3011"</f>
        <v>37-3011</v>
      </c>
      <c r="Z2145" t="s">
        <v>94</v>
      </c>
      <c r="AA2145">
        <v>561730</v>
      </c>
      <c r="AB2145">
        <v>18</v>
      </c>
      <c r="AC2145">
        <v>18</v>
      </c>
      <c r="AD2145" t="s">
        <v>79</v>
      </c>
      <c r="AE2145" t="s">
        <v>80</v>
      </c>
      <c r="AF2145">
        <v>40</v>
      </c>
      <c r="AG2145" s="4">
        <v>0.29166666666666669</v>
      </c>
      <c r="AH2145" s="4">
        <v>0.625</v>
      </c>
      <c r="AI2145" s="5">
        <v>13.77</v>
      </c>
      <c r="AJ2145">
        <v>20.66</v>
      </c>
      <c r="AL2145" t="s">
        <v>81</v>
      </c>
      <c r="AM2145" t="s">
        <v>82</v>
      </c>
      <c r="AO2145" t="s">
        <v>83</v>
      </c>
      <c r="AP2145" t="s">
        <v>67</v>
      </c>
      <c r="AQ2145" t="s">
        <v>67</v>
      </c>
      <c r="AR2145" t="s">
        <v>82</v>
      </c>
      <c r="AT2145" t="s">
        <v>82</v>
      </c>
      <c r="AW2145" t="s">
        <v>72</v>
      </c>
      <c r="AX2145">
        <v>3</v>
      </c>
      <c r="AY2145" t="s">
        <v>240</v>
      </c>
      <c r="AZ2145" t="s">
        <v>3309</v>
      </c>
      <c r="BA2145" t="s">
        <v>147</v>
      </c>
      <c r="BB2145">
        <v>15201</v>
      </c>
      <c r="BC2145" t="s">
        <v>79</v>
      </c>
      <c r="BH2145" t="s">
        <v>19586</v>
      </c>
      <c r="BJ2145">
        <v>251308710</v>
      </c>
    </row>
    <row r="2146" spans="1:62" x14ac:dyDescent="0.25">
      <c r="A2146" t="s">
        <v>19844</v>
      </c>
      <c r="B2146" s="2">
        <v>43497</v>
      </c>
      <c r="C2146" t="s">
        <v>63</v>
      </c>
      <c r="D2146" s="3">
        <v>43472.377895763886</v>
      </c>
      <c r="E2146" t="s">
        <v>64</v>
      </c>
      <c r="F2146" s="2">
        <v>43556</v>
      </c>
      <c r="G2146" s="2">
        <v>43814</v>
      </c>
      <c r="H2146" t="s">
        <v>19845</v>
      </c>
      <c r="J2146" t="s">
        <v>19360</v>
      </c>
      <c r="K2146" t="s">
        <v>19846</v>
      </c>
      <c r="L2146" t="s">
        <v>17797</v>
      </c>
      <c r="M2146" t="s">
        <v>774</v>
      </c>
      <c r="N2146">
        <v>80540</v>
      </c>
      <c r="O2146" t="s">
        <v>70</v>
      </c>
      <c r="Q2146" t="s">
        <v>19847</v>
      </c>
      <c r="S2146" t="s">
        <v>72</v>
      </c>
      <c r="T2146" t="s">
        <v>13303</v>
      </c>
      <c r="U2146" t="s">
        <v>5811</v>
      </c>
      <c r="V2146" t="s">
        <v>16460</v>
      </c>
      <c r="W2146" t="s">
        <v>278</v>
      </c>
      <c r="X2146" t="s">
        <v>1474</v>
      </c>
      <c r="Y2146" t="str">
        <f>"47-5051"</f>
        <v>47-5051</v>
      </c>
      <c r="Z2146" t="s">
        <v>1474</v>
      </c>
      <c r="AA2146">
        <v>212311</v>
      </c>
      <c r="AB2146">
        <v>25</v>
      </c>
      <c r="AC2146">
        <v>25</v>
      </c>
      <c r="AD2146" t="s">
        <v>79</v>
      </c>
      <c r="AE2146" t="s">
        <v>80</v>
      </c>
      <c r="AF2146">
        <v>35</v>
      </c>
      <c r="AG2146" s="4">
        <v>0.29166666666666669</v>
      </c>
      <c r="AH2146" s="4">
        <v>0.625</v>
      </c>
      <c r="AI2146" s="5">
        <v>16.96</v>
      </c>
      <c r="AJ2146">
        <v>25.44</v>
      </c>
      <c r="AL2146" t="s">
        <v>81</v>
      </c>
      <c r="AM2146" t="s">
        <v>82</v>
      </c>
      <c r="AO2146" t="s">
        <v>83</v>
      </c>
      <c r="AR2146" t="s">
        <v>82</v>
      </c>
      <c r="AT2146" t="s">
        <v>82</v>
      </c>
      <c r="AW2146" t="s">
        <v>82</v>
      </c>
      <c r="AY2146" t="s">
        <v>13532</v>
      </c>
      <c r="AZ2146" t="s">
        <v>6244</v>
      </c>
      <c r="BA2146" t="s">
        <v>774</v>
      </c>
      <c r="BB2146">
        <v>80540</v>
      </c>
      <c r="BC2146" t="s">
        <v>87</v>
      </c>
      <c r="BH2146" t="s">
        <v>19363</v>
      </c>
      <c r="BJ2146">
        <v>841521193</v>
      </c>
    </row>
    <row r="2147" spans="1:62" x14ac:dyDescent="0.25">
      <c r="A2147" t="s">
        <v>19964</v>
      </c>
      <c r="B2147" s="2">
        <v>43497</v>
      </c>
      <c r="C2147" t="s">
        <v>63</v>
      </c>
      <c r="D2147" s="3">
        <v>43472.378503020831</v>
      </c>
      <c r="E2147" t="s">
        <v>64</v>
      </c>
      <c r="F2147" s="2">
        <v>43556</v>
      </c>
      <c r="G2147" s="2">
        <v>43799</v>
      </c>
      <c r="H2147" t="s">
        <v>19840</v>
      </c>
      <c r="J2147" t="s">
        <v>19841</v>
      </c>
      <c r="L2147" t="s">
        <v>322</v>
      </c>
      <c r="M2147" t="s">
        <v>323</v>
      </c>
      <c r="N2147">
        <v>95678</v>
      </c>
      <c r="O2147" t="s">
        <v>70</v>
      </c>
      <c r="Q2147" t="s">
        <v>19842</v>
      </c>
      <c r="S2147" t="s">
        <v>72</v>
      </c>
      <c r="T2147" t="s">
        <v>13303</v>
      </c>
      <c r="U2147" t="s">
        <v>5811</v>
      </c>
      <c r="V2147" t="s">
        <v>16460</v>
      </c>
      <c r="W2147" t="s">
        <v>278</v>
      </c>
      <c r="X2147" t="s">
        <v>9457</v>
      </c>
      <c r="Y2147" t="str">
        <f>"51-9198"</f>
        <v>51-9198</v>
      </c>
      <c r="Z2147" t="s">
        <v>199</v>
      </c>
      <c r="AA2147">
        <v>238130</v>
      </c>
      <c r="AB2147">
        <v>40</v>
      </c>
      <c r="AC2147">
        <v>40</v>
      </c>
      <c r="AD2147" t="s">
        <v>79</v>
      </c>
      <c r="AE2147" t="s">
        <v>95</v>
      </c>
      <c r="AF2147">
        <v>40</v>
      </c>
      <c r="AG2147" s="4">
        <v>0.20833333333333334</v>
      </c>
      <c r="AH2147" s="4">
        <v>0.5625</v>
      </c>
      <c r="AI2147" s="5">
        <v>13.36</v>
      </c>
      <c r="AJ2147">
        <v>20.04</v>
      </c>
      <c r="AL2147" t="s">
        <v>81</v>
      </c>
      <c r="AM2147" t="s">
        <v>82</v>
      </c>
      <c r="AO2147" t="s">
        <v>83</v>
      </c>
      <c r="AP2147" t="s">
        <v>67</v>
      </c>
      <c r="AQ2147" t="s">
        <v>67</v>
      </c>
      <c r="AR2147" t="s">
        <v>82</v>
      </c>
      <c r="AT2147" t="s">
        <v>82</v>
      </c>
      <c r="AW2147" t="s">
        <v>82</v>
      </c>
      <c r="AY2147" t="s">
        <v>2196</v>
      </c>
      <c r="AZ2147" t="s">
        <v>2202</v>
      </c>
      <c r="BA2147" t="s">
        <v>323</v>
      </c>
      <c r="BB2147">
        <v>95678</v>
      </c>
      <c r="BC2147" t="s">
        <v>87</v>
      </c>
      <c r="BH2147" t="s">
        <v>19843</v>
      </c>
      <c r="BJ2147">
        <v>460801589</v>
      </c>
    </row>
    <row r="2148" spans="1:62" x14ac:dyDescent="0.25">
      <c r="A2148" t="s">
        <v>19965</v>
      </c>
      <c r="B2148" s="2">
        <v>43497</v>
      </c>
      <c r="C2148" t="s">
        <v>63</v>
      </c>
      <c r="D2148" s="3">
        <v>43472.378440694447</v>
      </c>
      <c r="E2148" t="s">
        <v>64</v>
      </c>
      <c r="F2148" s="2">
        <v>43556</v>
      </c>
      <c r="G2148" s="2">
        <v>43799</v>
      </c>
      <c r="H2148" t="s">
        <v>19423</v>
      </c>
      <c r="I2148" t="s">
        <v>19424</v>
      </c>
      <c r="J2148" t="s">
        <v>19425</v>
      </c>
      <c r="L2148" t="s">
        <v>19426</v>
      </c>
      <c r="M2148" t="s">
        <v>192</v>
      </c>
      <c r="N2148">
        <v>55604</v>
      </c>
      <c r="O2148" t="s">
        <v>70</v>
      </c>
      <c r="Q2148" t="s">
        <v>19427</v>
      </c>
      <c r="S2148" t="s">
        <v>72</v>
      </c>
      <c r="T2148" t="s">
        <v>19203</v>
      </c>
      <c r="U2148" t="s">
        <v>17041</v>
      </c>
      <c r="V2148" t="s">
        <v>1633</v>
      </c>
      <c r="W2148" t="s">
        <v>192</v>
      </c>
      <c r="X2148" t="s">
        <v>1427</v>
      </c>
      <c r="Y2148" t="str">
        <f>"37-2012"</f>
        <v>37-2012</v>
      </c>
      <c r="Z2148" t="s">
        <v>373</v>
      </c>
      <c r="AA2148">
        <v>721110</v>
      </c>
      <c r="AB2148">
        <v>4</v>
      </c>
      <c r="AC2148">
        <v>4</v>
      </c>
      <c r="AD2148" t="s">
        <v>79</v>
      </c>
      <c r="AE2148" t="s">
        <v>80</v>
      </c>
      <c r="AF2148">
        <v>35</v>
      </c>
      <c r="AG2148" s="4">
        <v>0.3125</v>
      </c>
      <c r="AH2148" s="4">
        <v>0.64583333333333337</v>
      </c>
      <c r="AI2148" s="5">
        <v>12.54</v>
      </c>
      <c r="AJ2148">
        <v>18.809999999999999</v>
      </c>
      <c r="AL2148" t="s">
        <v>81</v>
      </c>
      <c r="AM2148" t="s">
        <v>82</v>
      </c>
      <c r="AO2148" t="s">
        <v>83</v>
      </c>
      <c r="AR2148" t="s">
        <v>82</v>
      </c>
      <c r="AT2148" t="s">
        <v>82</v>
      </c>
      <c r="AW2148" t="s">
        <v>82</v>
      </c>
      <c r="AY2148" t="s">
        <v>19429</v>
      </c>
      <c r="AZ2148" t="s">
        <v>1500</v>
      </c>
      <c r="BA2148" t="s">
        <v>192</v>
      </c>
      <c r="BB2148">
        <v>55604</v>
      </c>
      <c r="BC2148" t="s">
        <v>87</v>
      </c>
      <c r="BH2148" t="s">
        <v>19430</v>
      </c>
      <c r="BI2148" t="s">
        <v>19431</v>
      </c>
      <c r="BJ2148">
        <v>411767637</v>
      </c>
    </row>
    <row r="2149" spans="1:62" x14ac:dyDescent="0.25">
      <c r="A2149" t="s">
        <v>20033</v>
      </c>
      <c r="B2149" s="2">
        <v>43497</v>
      </c>
      <c r="C2149" t="s">
        <v>63</v>
      </c>
      <c r="D2149" s="3">
        <v>43472.378230115741</v>
      </c>
      <c r="E2149" t="s">
        <v>64</v>
      </c>
      <c r="F2149" s="2">
        <v>43556</v>
      </c>
      <c r="G2149" s="2">
        <v>43799</v>
      </c>
      <c r="H2149" t="s">
        <v>19863</v>
      </c>
      <c r="J2149" t="s">
        <v>19864</v>
      </c>
      <c r="L2149" t="s">
        <v>19380</v>
      </c>
      <c r="M2149" t="s">
        <v>8654</v>
      </c>
      <c r="N2149">
        <v>89511</v>
      </c>
      <c r="O2149" t="s">
        <v>70</v>
      </c>
      <c r="Q2149" t="s">
        <v>19865</v>
      </c>
      <c r="S2149" t="s">
        <v>72</v>
      </c>
      <c r="T2149" t="s">
        <v>13303</v>
      </c>
      <c r="U2149" t="s">
        <v>5811</v>
      </c>
      <c r="V2149" t="s">
        <v>16460</v>
      </c>
      <c r="W2149" t="s">
        <v>278</v>
      </c>
      <c r="X2149" t="s">
        <v>15841</v>
      </c>
      <c r="Y2149" t="str">
        <f>"47-3012"</f>
        <v>47-3012</v>
      </c>
      <c r="Z2149" t="s">
        <v>1540</v>
      </c>
      <c r="AA2149">
        <v>238130</v>
      </c>
      <c r="AB2149">
        <v>40</v>
      </c>
      <c r="AC2149">
        <v>40</v>
      </c>
      <c r="AD2149" t="s">
        <v>79</v>
      </c>
      <c r="AE2149" t="s">
        <v>95</v>
      </c>
      <c r="AF2149">
        <v>40</v>
      </c>
      <c r="AG2149" s="4">
        <v>0.25</v>
      </c>
      <c r="AH2149" s="4">
        <v>0.60416666666666663</v>
      </c>
      <c r="AI2149" s="5">
        <v>14.14</v>
      </c>
      <c r="AJ2149">
        <v>21.21</v>
      </c>
      <c r="AL2149" t="s">
        <v>81</v>
      </c>
      <c r="AM2149" t="s">
        <v>82</v>
      </c>
      <c r="AO2149" t="s">
        <v>83</v>
      </c>
      <c r="AP2149" t="s">
        <v>67</v>
      </c>
      <c r="AQ2149" t="s">
        <v>67</v>
      </c>
      <c r="AR2149" t="s">
        <v>82</v>
      </c>
      <c r="AT2149" t="s">
        <v>82</v>
      </c>
      <c r="AW2149" t="s">
        <v>82</v>
      </c>
      <c r="AY2149" t="s">
        <v>17630</v>
      </c>
      <c r="AZ2149" t="s">
        <v>17632</v>
      </c>
      <c r="BA2149" t="s">
        <v>8654</v>
      </c>
      <c r="BB2149">
        <v>89511</v>
      </c>
      <c r="BC2149" t="s">
        <v>79</v>
      </c>
      <c r="BH2149" t="s">
        <v>20034</v>
      </c>
      <c r="BJ2149">
        <v>460838306</v>
      </c>
    </row>
    <row r="2150" spans="1:62" x14ac:dyDescent="0.25">
      <c r="A2150" t="s">
        <v>20508</v>
      </c>
      <c r="B2150" s="2">
        <v>43497</v>
      </c>
      <c r="C2150" t="s">
        <v>63</v>
      </c>
      <c r="D2150" s="3">
        <v>43472.378758078703</v>
      </c>
      <c r="E2150" t="s">
        <v>64</v>
      </c>
      <c r="F2150" s="2">
        <v>43556</v>
      </c>
      <c r="G2150" s="2">
        <v>43806</v>
      </c>
      <c r="H2150" t="s">
        <v>20509</v>
      </c>
      <c r="J2150" t="s">
        <v>20510</v>
      </c>
      <c r="L2150" t="s">
        <v>20511</v>
      </c>
      <c r="M2150" t="s">
        <v>147</v>
      </c>
      <c r="N2150">
        <v>15050</v>
      </c>
      <c r="O2150" t="s">
        <v>70</v>
      </c>
      <c r="Q2150" t="s">
        <v>20512</v>
      </c>
      <c r="S2150" t="s">
        <v>72</v>
      </c>
      <c r="T2150" t="s">
        <v>13303</v>
      </c>
      <c r="U2150" t="s">
        <v>3891</v>
      </c>
      <c r="V2150" t="s">
        <v>1757</v>
      </c>
      <c r="W2150" t="s">
        <v>278</v>
      </c>
      <c r="X2150" t="s">
        <v>705</v>
      </c>
      <c r="Y2150" t="str">
        <f>"37-3011"</f>
        <v>37-3011</v>
      </c>
      <c r="Z2150" t="s">
        <v>94</v>
      </c>
      <c r="AA2150">
        <v>561730</v>
      </c>
      <c r="AB2150">
        <v>5</v>
      </c>
      <c r="AC2150">
        <v>5</v>
      </c>
      <c r="AD2150" t="s">
        <v>79</v>
      </c>
      <c r="AE2150" t="s">
        <v>80</v>
      </c>
      <c r="AF2150">
        <v>35</v>
      </c>
      <c r="AG2150" s="4">
        <v>0.25</v>
      </c>
      <c r="AH2150" s="4">
        <v>0.5625</v>
      </c>
      <c r="AI2150" s="5">
        <v>13.77</v>
      </c>
      <c r="AJ2150">
        <v>20.66</v>
      </c>
      <c r="AL2150" t="s">
        <v>81</v>
      </c>
      <c r="AM2150" t="s">
        <v>82</v>
      </c>
      <c r="AO2150" t="s">
        <v>83</v>
      </c>
      <c r="AR2150" t="s">
        <v>82</v>
      </c>
      <c r="AT2150" t="s">
        <v>82</v>
      </c>
      <c r="AW2150" t="s">
        <v>72</v>
      </c>
      <c r="AX2150">
        <v>3</v>
      </c>
      <c r="AY2150" t="s">
        <v>20513</v>
      </c>
      <c r="AZ2150" t="s">
        <v>9948</v>
      </c>
      <c r="BA2150" t="s">
        <v>147</v>
      </c>
      <c r="BB2150">
        <v>15050</v>
      </c>
      <c r="BC2150" t="s">
        <v>79</v>
      </c>
      <c r="BH2150" t="s">
        <v>20514</v>
      </c>
      <c r="BI2150" t="s">
        <v>130</v>
      </c>
      <c r="BJ2150">
        <v>260498431</v>
      </c>
    </row>
    <row r="2151" spans="1:62" x14ac:dyDescent="0.25">
      <c r="A2151" t="s">
        <v>20610</v>
      </c>
      <c r="B2151" s="2">
        <v>43497</v>
      </c>
      <c r="C2151" t="s">
        <v>63</v>
      </c>
      <c r="D2151" s="3">
        <v>43472.378532962961</v>
      </c>
      <c r="E2151" t="s">
        <v>64</v>
      </c>
      <c r="F2151" s="2">
        <v>43556</v>
      </c>
      <c r="G2151" s="2">
        <v>43799</v>
      </c>
      <c r="H2151" t="s">
        <v>20611</v>
      </c>
      <c r="I2151" t="s">
        <v>20612</v>
      </c>
      <c r="J2151" t="s">
        <v>20613</v>
      </c>
      <c r="L2151" t="s">
        <v>7565</v>
      </c>
      <c r="M2151" t="s">
        <v>783</v>
      </c>
      <c r="N2151">
        <v>44023</v>
      </c>
      <c r="O2151" t="s">
        <v>70</v>
      </c>
      <c r="Q2151" t="s">
        <v>20614</v>
      </c>
      <c r="S2151" t="s">
        <v>72</v>
      </c>
      <c r="T2151" t="s">
        <v>13303</v>
      </c>
      <c r="U2151" t="s">
        <v>3891</v>
      </c>
      <c r="V2151" t="s">
        <v>1757</v>
      </c>
      <c r="W2151" t="s">
        <v>278</v>
      </c>
      <c r="X2151" t="s">
        <v>106</v>
      </c>
      <c r="Y2151" t="str">
        <f>"37-3011"</f>
        <v>37-3011</v>
      </c>
      <c r="Z2151" t="s">
        <v>94</v>
      </c>
      <c r="AA2151">
        <v>561730</v>
      </c>
      <c r="AB2151">
        <v>8</v>
      </c>
      <c r="AC2151">
        <v>8</v>
      </c>
      <c r="AD2151" t="s">
        <v>79</v>
      </c>
      <c r="AE2151" t="s">
        <v>80</v>
      </c>
      <c r="AF2151">
        <v>40</v>
      </c>
      <c r="AG2151" s="4">
        <v>0.33333333333333331</v>
      </c>
      <c r="AH2151" s="4">
        <v>0.6875</v>
      </c>
      <c r="AI2151" s="5">
        <v>13.7</v>
      </c>
      <c r="AJ2151">
        <v>20.55</v>
      </c>
      <c r="AL2151" t="s">
        <v>81</v>
      </c>
      <c r="AM2151" t="s">
        <v>82</v>
      </c>
      <c r="AO2151" t="s">
        <v>83</v>
      </c>
      <c r="AR2151" t="s">
        <v>82</v>
      </c>
      <c r="AT2151" t="s">
        <v>82</v>
      </c>
      <c r="AW2151" t="s">
        <v>82</v>
      </c>
      <c r="AY2151" t="s">
        <v>18113</v>
      </c>
      <c r="AZ2151" t="s">
        <v>10080</v>
      </c>
      <c r="BA2151" t="s">
        <v>783</v>
      </c>
      <c r="BB2151">
        <v>44023</v>
      </c>
      <c r="BC2151" t="s">
        <v>79</v>
      </c>
      <c r="BH2151" t="s">
        <v>20615</v>
      </c>
      <c r="BI2151" t="s">
        <v>130</v>
      </c>
      <c r="BJ2151">
        <v>341693708</v>
      </c>
    </row>
    <row r="2152" spans="1:62" x14ac:dyDescent="0.25">
      <c r="A2152" t="s">
        <v>20666</v>
      </c>
      <c r="B2152" s="2">
        <v>43497</v>
      </c>
      <c r="C2152" t="s">
        <v>63</v>
      </c>
      <c r="D2152" s="3">
        <v>43472.377701435187</v>
      </c>
      <c r="E2152" t="s">
        <v>64</v>
      </c>
      <c r="F2152" s="2">
        <v>43556</v>
      </c>
      <c r="G2152" s="2">
        <v>43799</v>
      </c>
      <c r="H2152" t="s">
        <v>20667</v>
      </c>
      <c r="J2152" t="s">
        <v>20668</v>
      </c>
      <c r="L2152" t="s">
        <v>1812</v>
      </c>
      <c r="M2152" t="s">
        <v>745</v>
      </c>
      <c r="N2152">
        <v>66044</v>
      </c>
      <c r="O2152" t="s">
        <v>70</v>
      </c>
      <c r="Q2152" t="s">
        <v>20669</v>
      </c>
      <c r="S2152" t="s">
        <v>72</v>
      </c>
      <c r="T2152" t="s">
        <v>13303</v>
      </c>
      <c r="U2152" t="s">
        <v>3891</v>
      </c>
      <c r="V2152" t="s">
        <v>1757</v>
      </c>
      <c r="W2152" t="s">
        <v>278</v>
      </c>
      <c r="X2152" t="s">
        <v>106</v>
      </c>
      <c r="Y2152" t="str">
        <f>"37-3011"</f>
        <v>37-3011</v>
      </c>
      <c r="Z2152" t="s">
        <v>94</v>
      </c>
      <c r="AA2152">
        <v>561730</v>
      </c>
      <c r="AB2152">
        <v>23</v>
      </c>
      <c r="AC2152">
        <v>23</v>
      </c>
      <c r="AD2152" t="s">
        <v>79</v>
      </c>
      <c r="AE2152" t="s">
        <v>95</v>
      </c>
      <c r="AF2152">
        <v>40</v>
      </c>
      <c r="AG2152" s="4">
        <v>0.29166666666666669</v>
      </c>
      <c r="AH2152" s="4">
        <v>0.64583333333333337</v>
      </c>
      <c r="AI2152" s="5">
        <v>12.67</v>
      </c>
      <c r="AJ2152">
        <v>19.010000000000002</v>
      </c>
      <c r="AL2152" t="s">
        <v>81</v>
      </c>
      <c r="AM2152" t="s">
        <v>82</v>
      </c>
      <c r="AO2152" t="s">
        <v>83</v>
      </c>
      <c r="AR2152" t="s">
        <v>82</v>
      </c>
      <c r="AT2152" t="s">
        <v>82</v>
      </c>
      <c r="AW2152" t="s">
        <v>72</v>
      </c>
      <c r="AX2152">
        <v>3</v>
      </c>
      <c r="AY2152" t="s">
        <v>5360</v>
      </c>
      <c r="AZ2152" t="s">
        <v>4522</v>
      </c>
      <c r="BA2152" t="s">
        <v>745</v>
      </c>
      <c r="BB2152">
        <v>66044</v>
      </c>
      <c r="BC2152" t="s">
        <v>79</v>
      </c>
      <c r="BH2152" t="s">
        <v>20670</v>
      </c>
      <c r="BI2152" t="s">
        <v>130</v>
      </c>
      <c r="BJ2152">
        <v>481061941</v>
      </c>
    </row>
    <row r="2153" spans="1:62" x14ac:dyDescent="0.25">
      <c r="A2153" t="s">
        <v>20776</v>
      </c>
      <c r="B2153" s="2">
        <v>43497</v>
      </c>
      <c r="C2153" t="s">
        <v>63</v>
      </c>
      <c r="D2153" s="3">
        <v>43472.378400150461</v>
      </c>
      <c r="E2153" t="s">
        <v>64</v>
      </c>
      <c r="F2153" s="2">
        <v>43556</v>
      </c>
      <c r="G2153" s="2">
        <v>43778</v>
      </c>
      <c r="H2153" t="s">
        <v>20777</v>
      </c>
      <c r="J2153" t="s">
        <v>20778</v>
      </c>
      <c r="K2153" t="s">
        <v>20779</v>
      </c>
      <c r="L2153" t="s">
        <v>20780</v>
      </c>
      <c r="M2153" t="s">
        <v>787</v>
      </c>
      <c r="N2153">
        <v>36322</v>
      </c>
      <c r="O2153" t="s">
        <v>70</v>
      </c>
      <c r="Q2153" t="s">
        <v>20738</v>
      </c>
      <c r="S2153" t="s">
        <v>82</v>
      </c>
      <c r="T2153" t="s">
        <v>13303</v>
      </c>
      <c r="U2153" t="s">
        <v>20781</v>
      </c>
      <c r="V2153" t="s">
        <v>16460</v>
      </c>
      <c r="W2153" t="s">
        <v>278</v>
      </c>
      <c r="X2153" t="s">
        <v>106</v>
      </c>
      <c r="Y2153" t="str">
        <f>"37-3011"</f>
        <v>37-3011</v>
      </c>
      <c r="Z2153" t="s">
        <v>94</v>
      </c>
      <c r="AA2153">
        <v>561730</v>
      </c>
      <c r="AB2153">
        <v>15</v>
      </c>
      <c r="AC2153">
        <v>15</v>
      </c>
      <c r="AD2153" t="s">
        <v>79</v>
      </c>
      <c r="AE2153" t="s">
        <v>95</v>
      </c>
      <c r="AF2153">
        <v>40</v>
      </c>
      <c r="AG2153" s="4">
        <v>0.29166666666666669</v>
      </c>
      <c r="AH2153" s="4">
        <v>0.64583333333333337</v>
      </c>
      <c r="AI2153" s="5">
        <v>10.64</v>
      </c>
      <c r="AJ2153">
        <v>15.96</v>
      </c>
      <c r="AL2153" t="s">
        <v>81</v>
      </c>
      <c r="AM2153" t="s">
        <v>82</v>
      </c>
      <c r="AO2153" t="s">
        <v>83</v>
      </c>
      <c r="AP2153" t="s">
        <v>67</v>
      </c>
      <c r="AQ2153" t="s">
        <v>67</v>
      </c>
      <c r="AR2153" t="s">
        <v>82</v>
      </c>
      <c r="AT2153" t="s">
        <v>82</v>
      </c>
      <c r="AW2153" t="s">
        <v>82</v>
      </c>
      <c r="AY2153" t="s">
        <v>20780</v>
      </c>
      <c r="AZ2153" t="s">
        <v>20782</v>
      </c>
      <c r="BA2153" t="s">
        <v>787</v>
      </c>
      <c r="BB2153">
        <v>36322</v>
      </c>
      <c r="BC2153" t="s">
        <v>87</v>
      </c>
      <c r="BH2153" t="s">
        <v>20783</v>
      </c>
      <c r="BJ2153">
        <v>371268785</v>
      </c>
    </row>
    <row r="2154" spans="1:62" x14ac:dyDescent="0.25">
      <c r="A2154" t="s">
        <v>20824</v>
      </c>
      <c r="B2154" s="2">
        <v>43497</v>
      </c>
      <c r="C2154" t="s">
        <v>63</v>
      </c>
      <c r="D2154" s="3">
        <v>43472.378366921293</v>
      </c>
      <c r="E2154" t="s">
        <v>64</v>
      </c>
      <c r="F2154" s="2">
        <v>43556</v>
      </c>
      <c r="G2154" s="2">
        <v>43830</v>
      </c>
      <c r="H2154" t="s">
        <v>20825</v>
      </c>
      <c r="J2154" t="s">
        <v>20826</v>
      </c>
      <c r="K2154" t="s">
        <v>20779</v>
      </c>
      <c r="L2154" t="s">
        <v>20827</v>
      </c>
      <c r="M2154" t="s">
        <v>76</v>
      </c>
      <c r="N2154">
        <v>73503</v>
      </c>
      <c r="O2154" t="s">
        <v>70</v>
      </c>
      <c r="Q2154" t="s">
        <v>20738</v>
      </c>
      <c r="S2154" t="s">
        <v>72</v>
      </c>
      <c r="T2154" t="s">
        <v>13303</v>
      </c>
      <c r="U2154" t="s">
        <v>18510</v>
      </c>
      <c r="V2154" t="s">
        <v>16460</v>
      </c>
      <c r="W2154" t="s">
        <v>278</v>
      </c>
      <c r="X2154" t="s">
        <v>106</v>
      </c>
      <c r="Y2154" t="str">
        <f>"37-3011"</f>
        <v>37-3011</v>
      </c>
      <c r="Z2154" t="s">
        <v>94</v>
      </c>
      <c r="AA2154">
        <v>561730</v>
      </c>
      <c r="AB2154">
        <v>13</v>
      </c>
      <c r="AC2154">
        <v>13</v>
      </c>
      <c r="AD2154" t="s">
        <v>79</v>
      </c>
      <c r="AE2154" t="s">
        <v>95</v>
      </c>
      <c r="AF2154">
        <v>40</v>
      </c>
      <c r="AG2154" s="4">
        <v>0.29166666666666669</v>
      </c>
      <c r="AH2154" s="4">
        <v>0.64583333333333337</v>
      </c>
      <c r="AI2154" s="5">
        <v>10.82</v>
      </c>
      <c r="AJ2154">
        <v>16.23</v>
      </c>
      <c r="AL2154" t="s">
        <v>81</v>
      </c>
      <c r="AM2154" t="s">
        <v>82</v>
      </c>
      <c r="AO2154" t="s">
        <v>83</v>
      </c>
      <c r="AP2154" t="s">
        <v>67</v>
      </c>
      <c r="AQ2154" t="s">
        <v>67</v>
      </c>
      <c r="AR2154" t="s">
        <v>82</v>
      </c>
      <c r="AT2154" t="s">
        <v>82</v>
      </c>
      <c r="AW2154" t="s">
        <v>72</v>
      </c>
      <c r="AX2154">
        <v>3</v>
      </c>
      <c r="AY2154" t="s">
        <v>20827</v>
      </c>
      <c r="AZ2154" t="s">
        <v>20828</v>
      </c>
      <c r="BA2154" t="s">
        <v>76</v>
      </c>
      <c r="BB2154">
        <v>73503</v>
      </c>
      <c r="BC2154" t="s">
        <v>79</v>
      </c>
      <c r="BH2154" t="s">
        <v>20826</v>
      </c>
      <c r="BJ2154">
        <v>371268785</v>
      </c>
    </row>
    <row r="2155" spans="1:62" x14ac:dyDescent="0.25">
      <c r="A2155" t="s">
        <v>20941</v>
      </c>
      <c r="B2155" s="2">
        <v>43497</v>
      </c>
      <c r="C2155" t="s">
        <v>63</v>
      </c>
      <c r="D2155" s="3">
        <v>43472.377347638889</v>
      </c>
      <c r="E2155" t="s">
        <v>64</v>
      </c>
      <c r="F2155" s="2">
        <v>43556</v>
      </c>
      <c r="G2155" s="2">
        <v>43778</v>
      </c>
      <c r="H2155" t="s">
        <v>20942</v>
      </c>
      <c r="J2155" t="s">
        <v>20943</v>
      </c>
      <c r="K2155" t="s">
        <v>20779</v>
      </c>
      <c r="L2155" t="s">
        <v>20944</v>
      </c>
      <c r="M2155" t="s">
        <v>136</v>
      </c>
      <c r="N2155">
        <v>20755</v>
      </c>
      <c r="O2155" t="s">
        <v>70</v>
      </c>
      <c r="Q2155" t="s">
        <v>20738</v>
      </c>
      <c r="S2155" t="s">
        <v>82</v>
      </c>
      <c r="T2155" t="s">
        <v>13303</v>
      </c>
      <c r="U2155" t="s">
        <v>5811</v>
      </c>
      <c r="V2155" t="s">
        <v>16460</v>
      </c>
      <c r="W2155" t="s">
        <v>278</v>
      </c>
      <c r="X2155" t="s">
        <v>106</v>
      </c>
      <c r="Y2155" t="str">
        <f>"37-3011"</f>
        <v>37-3011</v>
      </c>
      <c r="Z2155" t="s">
        <v>94</v>
      </c>
      <c r="AA2155">
        <v>561730</v>
      </c>
      <c r="AB2155">
        <v>30</v>
      </c>
      <c r="AC2155">
        <v>30</v>
      </c>
      <c r="AD2155" t="s">
        <v>79</v>
      </c>
      <c r="AE2155" t="s">
        <v>95</v>
      </c>
      <c r="AF2155">
        <v>40</v>
      </c>
      <c r="AG2155" s="4">
        <v>0.29166666666666669</v>
      </c>
      <c r="AH2155" s="4">
        <v>0.64583333333333337</v>
      </c>
      <c r="AI2155" s="5">
        <v>14.64</v>
      </c>
      <c r="AJ2155">
        <v>21.96</v>
      </c>
      <c r="AL2155" t="s">
        <v>81</v>
      </c>
      <c r="AM2155" t="s">
        <v>82</v>
      </c>
      <c r="AO2155" t="s">
        <v>83</v>
      </c>
      <c r="AP2155" t="s">
        <v>67</v>
      </c>
      <c r="AQ2155" t="s">
        <v>67</v>
      </c>
      <c r="AR2155" t="s">
        <v>82</v>
      </c>
      <c r="AT2155" t="s">
        <v>82</v>
      </c>
      <c r="AW2155" t="s">
        <v>72</v>
      </c>
      <c r="AX2155">
        <v>3</v>
      </c>
      <c r="AY2155" t="s">
        <v>20944</v>
      </c>
      <c r="AZ2155" t="s">
        <v>5510</v>
      </c>
      <c r="BA2155" t="s">
        <v>136</v>
      </c>
      <c r="BB2155">
        <v>20755</v>
      </c>
      <c r="BC2155" t="s">
        <v>79</v>
      </c>
      <c r="BH2155" t="s">
        <v>20945</v>
      </c>
      <c r="BJ2155">
        <v>371268785</v>
      </c>
    </row>
    <row r="2156" spans="1:62" x14ac:dyDescent="0.25">
      <c r="A2156" t="s">
        <v>20991</v>
      </c>
      <c r="B2156" s="2">
        <v>43497</v>
      </c>
      <c r="C2156" t="s">
        <v>63</v>
      </c>
      <c r="D2156" s="3">
        <v>43472.378516273151</v>
      </c>
      <c r="E2156" t="s">
        <v>64</v>
      </c>
      <c r="F2156" s="2">
        <v>43556</v>
      </c>
      <c r="G2156" s="2">
        <v>43814</v>
      </c>
      <c r="H2156" t="s">
        <v>20992</v>
      </c>
      <c r="I2156" t="s">
        <v>20993</v>
      </c>
      <c r="J2156" t="s">
        <v>20994</v>
      </c>
      <c r="L2156" t="s">
        <v>20995</v>
      </c>
      <c r="M2156" t="s">
        <v>783</v>
      </c>
      <c r="N2156">
        <v>45039</v>
      </c>
      <c r="O2156" t="s">
        <v>70</v>
      </c>
      <c r="Q2156" t="s">
        <v>20996</v>
      </c>
      <c r="S2156" t="s">
        <v>72</v>
      </c>
      <c r="T2156" t="s">
        <v>13303</v>
      </c>
      <c r="U2156" t="s">
        <v>3891</v>
      </c>
      <c r="V2156" t="s">
        <v>1757</v>
      </c>
      <c r="W2156" t="s">
        <v>278</v>
      </c>
      <c r="X2156" t="s">
        <v>106</v>
      </c>
      <c r="Y2156" t="str">
        <f>"37-3011"</f>
        <v>37-3011</v>
      </c>
      <c r="Z2156" t="s">
        <v>94</v>
      </c>
      <c r="AA2156">
        <v>561730</v>
      </c>
      <c r="AB2156">
        <v>45</v>
      </c>
      <c r="AC2156">
        <v>45</v>
      </c>
      <c r="AD2156" t="s">
        <v>79</v>
      </c>
      <c r="AE2156" t="s">
        <v>80</v>
      </c>
      <c r="AF2156">
        <v>40</v>
      </c>
      <c r="AG2156" s="4">
        <v>0.29166666666666669</v>
      </c>
      <c r="AH2156" s="4">
        <v>0.64583333333333337</v>
      </c>
      <c r="AI2156" s="5">
        <v>13.91</v>
      </c>
      <c r="AJ2156">
        <v>20.87</v>
      </c>
      <c r="AL2156" t="s">
        <v>81</v>
      </c>
      <c r="AM2156" t="s">
        <v>82</v>
      </c>
      <c r="AO2156" t="s">
        <v>83</v>
      </c>
      <c r="AR2156" t="s">
        <v>82</v>
      </c>
      <c r="AT2156" t="s">
        <v>82</v>
      </c>
      <c r="AW2156" t="s">
        <v>72</v>
      </c>
      <c r="AX2156">
        <v>3</v>
      </c>
      <c r="AY2156" t="s">
        <v>20997</v>
      </c>
      <c r="AZ2156" t="s">
        <v>1047</v>
      </c>
      <c r="BA2156" t="s">
        <v>783</v>
      </c>
      <c r="BB2156">
        <v>45039</v>
      </c>
      <c r="BC2156" t="s">
        <v>79</v>
      </c>
      <c r="BH2156" t="s">
        <v>20998</v>
      </c>
      <c r="BJ2156">
        <v>311009514</v>
      </c>
    </row>
    <row r="2157" spans="1:62" x14ac:dyDescent="0.25">
      <c r="A2157" t="s">
        <v>21063</v>
      </c>
      <c r="B2157" s="2">
        <v>43497</v>
      </c>
      <c r="C2157" t="s">
        <v>63</v>
      </c>
      <c r="D2157" s="3">
        <v>43472.378082407406</v>
      </c>
      <c r="E2157" t="s">
        <v>64</v>
      </c>
      <c r="F2157" s="2">
        <v>43556</v>
      </c>
      <c r="G2157" s="2">
        <v>43778</v>
      </c>
      <c r="H2157" t="s">
        <v>21064</v>
      </c>
      <c r="J2157" t="s">
        <v>21065</v>
      </c>
      <c r="K2157" t="s">
        <v>20779</v>
      </c>
      <c r="L2157" t="s">
        <v>21066</v>
      </c>
      <c r="M2157" t="s">
        <v>100</v>
      </c>
      <c r="N2157">
        <v>28307</v>
      </c>
      <c r="O2157" t="s">
        <v>70</v>
      </c>
      <c r="Q2157" t="s">
        <v>20738</v>
      </c>
      <c r="S2157" t="s">
        <v>72</v>
      </c>
      <c r="T2157" t="s">
        <v>13303</v>
      </c>
      <c r="U2157" t="s">
        <v>20781</v>
      </c>
      <c r="V2157" t="s">
        <v>16460</v>
      </c>
      <c r="W2157" t="s">
        <v>278</v>
      </c>
      <c r="X2157" t="s">
        <v>106</v>
      </c>
      <c r="Y2157" t="str">
        <f>"37-3011"</f>
        <v>37-3011</v>
      </c>
      <c r="Z2157" t="s">
        <v>94</v>
      </c>
      <c r="AA2157">
        <v>561730</v>
      </c>
      <c r="AB2157">
        <v>50</v>
      </c>
      <c r="AC2157">
        <v>50</v>
      </c>
      <c r="AD2157" t="s">
        <v>79</v>
      </c>
      <c r="AE2157" t="s">
        <v>95</v>
      </c>
      <c r="AF2157">
        <v>40</v>
      </c>
      <c r="AG2157" s="4">
        <v>0.29166666666666669</v>
      </c>
      <c r="AH2157" s="4">
        <v>0.64583333333333337</v>
      </c>
      <c r="AI2157" s="5">
        <v>12.24</v>
      </c>
      <c r="AJ2157">
        <v>18.36</v>
      </c>
      <c r="AL2157" t="s">
        <v>81</v>
      </c>
      <c r="AM2157" t="s">
        <v>82</v>
      </c>
      <c r="AO2157" t="s">
        <v>83</v>
      </c>
      <c r="AP2157" t="s">
        <v>67</v>
      </c>
      <c r="AQ2157" t="s">
        <v>67</v>
      </c>
      <c r="AR2157" t="s">
        <v>82</v>
      </c>
      <c r="AT2157" t="s">
        <v>82</v>
      </c>
      <c r="AW2157" t="s">
        <v>72</v>
      </c>
      <c r="AX2157">
        <v>3</v>
      </c>
      <c r="AY2157" t="s">
        <v>21066</v>
      </c>
      <c r="AZ2157" t="s">
        <v>5551</v>
      </c>
      <c r="BA2157" t="s">
        <v>100</v>
      </c>
      <c r="BB2157">
        <v>28307</v>
      </c>
      <c r="BC2157" t="s">
        <v>79</v>
      </c>
      <c r="BH2157" t="s">
        <v>21065</v>
      </c>
      <c r="BJ2157">
        <v>371268785</v>
      </c>
    </row>
    <row r="2158" spans="1:62" x14ac:dyDescent="0.25">
      <c r="A2158" t="s">
        <v>21117</v>
      </c>
      <c r="B2158" s="2">
        <v>43497</v>
      </c>
      <c r="C2158" t="s">
        <v>63</v>
      </c>
      <c r="D2158" s="3">
        <v>43472.377805810182</v>
      </c>
      <c r="E2158" t="s">
        <v>64</v>
      </c>
      <c r="F2158" s="2">
        <v>43556</v>
      </c>
      <c r="G2158" s="2">
        <v>43799</v>
      </c>
      <c r="H2158" t="s">
        <v>21118</v>
      </c>
      <c r="I2158" t="s">
        <v>67</v>
      </c>
      <c r="J2158" t="s">
        <v>21119</v>
      </c>
      <c r="L2158" t="s">
        <v>9499</v>
      </c>
      <c r="M2158" t="s">
        <v>192</v>
      </c>
      <c r="N2158">
        <v>55357</v>
      </c>
      <c r="O2158" t="s">
        <v>70</v>
      </c>
      <c r="P2158">
        <v>55357</v>
      </c>
      <c r="Q2158" t="s">
        <v>21120</v>
      </c>
      <c r="S2158" t="s">
        <v>72</v>
      </c>
      <c r="T2158" t="s">
        <v>2118</v>
      </c>
      <c r="U2158" t="s">
        <v>2119</v>
      </c>
      <c r="V2158" t="s">
        <v>1633</v>
      </c>
      <c r="W2158" t="s">
        <v>192</v>
      </c>
      <c r="X2158" t="s">
        <v>106</v>
      </c>
      <c r="Y2158" t="str">
        <f>"37-3011"</f>
        <v>37-3011</v>
      </c>
      <c r="Z2158" t="s">
        <v>94</v>
      </c>
      <c r="AA2158">
        <v>561730</v>
      </c>
      <c r="AB2158">
        <v>6</v>
      </c>
      <c r="AC2158">
        <v>6</v>
      </c>
      <c r="AD2158" t="s">
        <v>79</v>
      </c>
      <c r="AE2158" t="s">
        <v>80</v>
      </c>
      <c r="AF2158">
        <v>40</v>
      </c>
      <c r="AG2158" s="4">
        <v>0.29166666666666669</v>
      </c>
      <c r="AH2158" s="4">
        <v>0.79166666666666663</v>
      </c>
      <c r="AI2158" s="5">
        <v>17.05</v>
      </c>
      <c r="AJ2158">
        <v>25.58</v>
      </c>
      <c r="AL2158" t="s">
        <v>81</v>
      </c>
      <c r="AM2158" t="s">
        <v>82</v>
      </c>
      <c r="AO2158" t="s">
        <v>83</v>
      </c>
      <c r="AR2158" t="s">
        <v>82</v>
      </c>
      <c r="AT2158" t="s">
        <v>82</v>
      </c>
      <c r="AW2158" t="s">
        <v>82</v>
      </c>
      <c r="AY2158" t="s">
        <v>9499</v>
      </c>
      <c r="AZ2158" t="s">
        <v>1032</v>
      </c>
      <c r="BA2158" t="s">
        <v>192</v>
      </c>
      <c r="BB2158">
        <v>55357</v>
      </c>
      <c r="BC2158" t="s">
        <v>79</v>
      </c>
      <c r="BH2158" t="s">
        <v>21121</v>
      </c>
      <c r="BJ2158">
        <v>411635346</v>
      </c>
    </row>
    <row r="2159" spans="1:62" x14ac:dyDescent="0.25">
      <c r="A2159" t="s">
        <v>21419</v>
      </c>
      <c r="B2159" s="2">
        <v>43497</v>
      </c>
      <c r="C2159" t="s">
        <v>63</v>
      </c>
      <c r="D2159" s="3">
        <v>43472.378425150462</v>
      </c>
      <c r="E2159" t="s">
        <v>64</v>
      </c>
      <c r="F2159" s="2">
        <v>43556</v>
      </c>
      <c r="G2159" s="2">
        <v>43805</v>
      </c>
      <c r="H2159" t="s">
        <v>21420</v>
      </c>
      <c r="J2159" t="s">
        <v>21421</v>
      </c>
      <c r="K2159" t="s">
        <v>21422</v>
      </c>
      <c r="L2159" t="s">
        <v>21423</v>
      </c>
      <c r="M2159" t="s">
        <v>136</v>
      </c>
      <c r="N2159">
        <v>21111</v>
      </c>
      <c r="O2159" t="s">
        <v>70</v>
      </c>
      <c r="Q2159" t="s">
        <v>21424</v>
      </c>
      <c r="S2159" t="s">
        <v>72</v>
      </c>
      <c r="T2159" t="s">
        <v>1755</v>
      </c>
      <c r="U2159" t="s">
        <v>18510</v>
      </c>
      <c r="V2159" t="s">
        <v>3892</v>
      </c>
      <c r="W2159" t="s">
        <v>278</v>
      </c>
      <c r="X2159" t="s">
        <v>106</v>
      </c>
      <c r="Y2159" t="str">
        <f>"37-3011"</f>
        <v>37-3011</v>
      </c>
      <c r="Z2159" t="s">
        <v>94</v>
      </c>
      <c r="AA2159">
        <v>561730</v>
      </c>
      <c r="AB2159">
        <v>2</v>
      </c>
      <c r="AC2159">
        <v>2</v>
      </c>
      <c r="AD2159" t="s">
        <v>79</v>
      </c>
      <c r="AE2159" t="s">
        <v>80</v>
      </c>
      <c r="AF2159">
        <v>40</v>
      </c>
      <c r="AG2159" s="4">
        <v>0.29166666666666669</v>
      </c>
      <c r="AH2159" s="4">
        <v>0.64583333333333337</v>
      </c>
      <c r="AI2159" s="5">
        <v>14.64</v>
      </c>
      <c r="AJ2159">
        <v>21.96</v>
      </c>
      <c r="AL2159" t="s">
        <v>81</v>
      </c>
      <c r="AM2159" t="s">
        <v>82</v>
      </c>
      <c r="AO2159" t="s">
        <v>83</v>
      </c>
      <c r="AR2159" t="s">
        <v>82</v>
      </c>
      <c r="AT2159" t="s">
        <v>82</v>
      </c>
      <c r="AW2159" t="s">
        <v>72</v>
      </c>
      <c r="AX2159">
        <v>3</v>
      </c>
      <c r="AY2159" t="s">
        <v>21423</v>
      </c>
      <c r="AZ2159" t="s">
        <v>8925</v>
      </c>
      <c r="BA2159" t="s">
        <v>136</v>
      </c>
      <c r="BB2159">
        <v>21111</v>
      </c>
      <c r="BC2159" t="s">
        <v>79</v>
      </c>
      <c r="BH2159" t="s">
        <v>21421</v>
      </c>
      <c r="BJ2159">
        <v>223860058</v>
      </c>
    </row>
    <row r="2160" spans="1:62" x14ac:dyDescent="0.25">
      <c r="A2160" t="s">
        <v>21481</v>
      </c>
      <c r="B2160" s="2">
        <v>43497</v>
      </c>
      <c r="C2160" t="s">
        <v>63</v>
      </c>
      <c r="D2160" s="3">
        <v>43472.377703113423</v>
      </c>
      <c r="E2160" t="s">
        <v>64</v>
      </c>
      <c r="F2160" s="2">
        <v>43556</v>
      </c>
      <c r="G2160" s="2">
        <v>43820</v>
      </c>
      <c r="H2160" t="s">
        <v>21482</v>
      </c>
      <c r="J2160" t="s">
        <v>21483</v>
      </c>
      <c r="L2160" t="s">
        <v>1519</v>
      </c>
      <c r="M2160" t="s">
        <v>147</v>
      </c>
      <c r="N2160">
        <v>18976</v>
      </c>
      <c r="O2160" t="s">
        <v>70</v>
      </c>
      <c r="Q2160" t="s">
        <v>21484</v>
      </c>
      <c r="S2160" t="s">
        <v>72</v>
      </c>
      <c r="T2160" t="s">
        <v>13303</v>
      </c>
      <c r="U2160" t="s">
        <v>21485</v>
      </c>
      <c r="V2160" t="s">
        <v>1757</v>
      </c>
      <c r="W2160" t="s">
        <v>278</v>
      </c>
      <c r="X2160" t="s">
        <v>106</v>
      </c>
      <c r="Y2160" t="str">
        <f>"37-3011"</f>
        <v>37-3011</v>
      </c>
      <c r="Z2160" t="s">
        <v>94</v>
      </c>
      <c r="AA2160">
        <v>561730</v>
      </c>
      <c r="AB2160">
        <v>68</v>
      </c>
      <c r="AC2160">
        <v>68</v>
      </c>
      <c r="AD2160" t="s">
        <v>79</v>
      </c>
      <c r="AE2160" t="s">
        <v>80</v>
      </c>
      <c r="AF2160">
        <v>40</v>
      </c>
      <c r="AG2160" s="4">
        <v>0.27083333333333331</v>
      </c>
      <c r="AH2160" s="4">
        <v>0.64583333333333337</v>
      </c>
      <c r="AI2160" s="5">
        <v>15.73</v>
      </c>
      <c r="AJ2160">
        <v>23.6</v>
      </c>
      <c r="AL2160" t="s">
        <v>81</v>
      </c>
      <c r="AM2160" t="s">
        <v>82</v>
      </c>
      <c r="AO2160" t="s">
        <v>83</v>
      </c>
      <c r="AR2160" t="s">
        <v>82</v>
      </c>
      <c r="AT2160" t="s">
        <v>82</v>
      </c>
      <c r="AW2160" t="s">
        <v>82</v>
      </c>
      <c r="AY2160" t="s">
        <v>9664</v>
      </c>
      <c r="AZ2160" t="s">
        <v>1521</v>
      </c>
      <c r="BA2160" t="s">
        <v>147</v>
      </c>
      <c r="BB2160">
        <v>19020</v>
      </c>
      <c r="BC2160" t="s">
        <v>79</v>
      </c>
      <c r="BH2160" t="s">
        <v>21486</v>
      </c>
      <c r="BJ2160">
        <v>232675045</v>
      </c>
    </row>
    <row r="2161" spans="1:62" x14ac:dyDescent="0.25">
      <c r="A2161" t="s">
        <v>21878</v>
      </c>
      <c r="B2161" s="2">
        <v>43497</v>
      </c>
      <c r="C2161" t="s">
        <v>63</v>
      </c>
      <c r="D2161" s="3">
        <v>43472.378438125001</v>
      </c>
      <c r="E2161" t="s">
        <v>64</v>
      </c>
      <c r="F2161" s="2">
        <v>43556</v>
      </c>
      <c r="G2161" s="2">
        <v>43832</v>
      </c>
      <c r="H2161" t="s">
        <v>21796</v>
      </c>
      <c r="I2161" t="s">
        <v>67</v>
      </c>
      <c r="J2161" t="s">
        <v>21797</v>
      </c>
      <c r="K2161" t="s">
        <v>67</v>
      </c>
      <c r="L2161" t="s">
        <v>21798</v>
      </c>
      <c r="M2161" t="s">
        <v>1246</v>
      </c>
      <c r="N2161">
        <v>65616</v>
      </c>
      <c r="O2161" t="s">
        <v>70</v>
      </c>
      <c r="P2161" t="s">
        <v>67</v>
      </c>
      <c r="Q2161" t="s">
        <v>21799</v>
      </c>
      <c r="S2161" t="s">
        <v>72</v>
      </c>
      <c r="T2161" t="s">
        <v>21800</v>
      </c>
      <c r="U2161" t="s">
        <v>13445</v>
      </c>
      <c r="V2161" t="s">
        <v>689</v>
      </c>
      <c r="W2161" t="s">
        <v>86</v>
      </c>
      <c r="X2161" t="s">
        <v>21879</v>
      </c>
      <c r="Y2161" t="str">
        <f>"35-9011"</f>
        <v>35-9011</v>
      </c>
      <c r="Z2161" t="s">
        <v>1925</v>
      </c>
      <c r="AA2161">
        <v>721110</v>
      </c>
      <c r="AB2161">
        <v>12</v>
      </c>
      <c r="AC2161">
        <v>12</v>
      </c>
      <c r="AD2161" t="s">
        <v>79</v>
      </c>
      <c r="AE2161" t="s">
        <v>95</v>
      </c>
      <c r="AF2161">
        <v>35</v>
      </c>
      <c r="AG2161" s="4">
        <v>0.35416666666666669</v>
      </c>
      <c r="AH2161" s="4">
        <v>0.70833333333333337</v>
      </c>
      <c r="AI2161" s="6">
        <v>11</v>
      </c>
      <c r="AJ2161">
        <v>16.5</v>
      </c>
      <c r="AL2161" t="s">
        <v>81</v>
      </c>
      <c r="AM2161" t="s">
        <v>82</v>
      </c>
      <c r="AO2161" t="s">
        <v>83</v>
      </c>
      <c r="AP2161" t="s">
        <v>67</v>
      </c>
      <c r="AQ2161" t="s">
        <v>67</v>
      </c>
      <c r="AR2161" t="s">
        <v>82</v>
      </c>
      <c r="AT2161" t="s">
        <v>82</v>
      </c>
      <c r="AW2161" t="s">
        <v>72</v>
      </c>
      <c r="AX2161">
        <v>3</v>
      </c>
      <c r="AY2161" t="s">
        <v>6080</v>
      </c>
      <c r="AZ2161" t="s">
        <v>6081</v>
      </c>
      <c r="BA2161" t="s">
        <v>1246</v>
      </c>
      <c r="BB2161">
        <v>65616</v>
      </c>
      <c r="BC2161" t="s">
        <v>87</v>
      </c>
      <c r="BH2161" t="s">
        <v>21801</v>
      </c>
      <c r="BI2161" t="s">
        <v>67</v>
      </c>
      <c r="BJ2161">
        <v>202273240</v>
      </c>
    </row>
    <row r="2162" spans="1:62" x14ac:dyDescent="0.25">
      <c r="A2162" t="s">
        <v>21997</v>
      </c>
      <c r="B2162" s="2">
        <v>43497</v>
      </c>
      <c r="C2162" t="s">
        <v>63</v>
      </c>
      <c r="D2162" s="3">
        <v>43472.378366030091</v>
      </c>
      <c r="E2162" t="s">
        <v>64</v>
      </c>
      <c r="F2162" s="2">
        <v>43556</v>
      </c>
      <c r="G2162" s="2">
        <v>43814</v>
      </c>
      <c r="H2162" t="s">
        <v>21998</v>
      </c>
      <c r="J2162" t="s">
        <v>21999</v>
      </c>
      <c r="L2162" t="s">
        <v>22000</v>
      </c>
      <c r="M2162" t="s">
        <v>278</v>
      </c>
      <c r="N2162">
        <v>24401</v>
      </c>
      <c r="O2162" t="s">
        <v>70</v>
      </c>
      <c r="Q2162" t="s">
        <v>22001</v>
      </c>
      <c r="S2162" t="s">
        <v>72</v>
      </c>
      <c r="T2162" t="s">
        <v>13303</v>
      </c>
      <c r="U2162" t="s">
        <v>3891</v>
      </c>
      <c r="V2162" t="s">
        <v>1757</v>
      </c>
      <c r="W2162" t="s">
        <v>278</v>
      </c>
      <c r="X2162" t="s">
        <v>1673</v>
      </c>
      <c r="Y2162" t="str">
        <f>"37-3011"</f>
        <v>37-3011</v>
      </c>
      <c r="Z2162" t="s">
        <v>94</v>
      </c>
      <c r="AA2162">
        <v>561730</v>
      </c>
      <c r="AB2162">
        <v>13</v>
      </c>
      <c r="AC2162">
        <v>13</v>
      </c>
      <c r="AD2162" t="s">
        <v>79</v>
      </c>
      <c r="AE2162" t="s">
        <v>95</v>
      </c>
      <c r="AF2162">
        <v>40</v>
      </c>
      <c r="AG2162" s="4">
        <v>0.3125</v>
      </c>
      <c r="AH2162" s="4">
        <v>0.66666666666666663</v>
      </c>
      <c r="AI2162" s="5">
        <v>13.58</v>
      </c>
      <c r="AJ2162">
        <v>20.37</v>
      </c>
      <c r="AL2162" t="s">
        <v>81</v>
      </c>
      <c r="AM2162" t="s">
        <v>82</v>
      </c>
      <c r="AO2162" t="s">
        <v>83</v>
      </c>
      <c r="AP2162" t="s">
        <v>67</v>
      </c>
      <c r="AQ2162" t="s">
        <v>67</v>
      </c>
      <c r="AR2162" t="s">
        <v>82</v>
      </c>
      <c r="AT2162" t="s">
        <v>82</v>
      </c>
      <c r="AW2162" t="s">
        <v>82</v>
      </c>
      <c r="AY2162" t="s">
        <v>22002</v>
      </c>
      <c r="AZ2162" t="s">
        <v>17477</v>
      </c>
      <c r="BA2162" t="s">
        <v>278</v>
      </c>
      <c r="BB2162">
        <v>24401</v>
      </c>
      <c r="BC2162" t="s">
        <v>79</v>
      </c>
      <c r="BH2162" t="s">
        <v>21999</v>
      </c>
      <c r="BJ2162">
        <v>542009501</v>
      </c>
    </row>
    <row r="2163" spans="1:62" x14ac:dyDescent="0.25">
      <c r="A2163" t="s">
        <v>22078</v>
      </c>
      <c r="B2163" s="2">
        <v>43497</v>
      </c>
      <c r="C2163" t="s">
        <v>63</v>
      </c>
      <c r="D2163" s="3">
        <v>43472.378055069443</v>
      </c>
      <c r="E2163" t="s">
        <v>64</v>
      </c>
      <c r="F2163" s="2">
        <v>43556</v>
      </c>
      <c r="G2163" s="2">
        <v>43830</v>
      </c>
      <c r="H2163" t="s">
        <v>22079</v>
      </c>
      <c r="I2163" t="s">
        <v>67</v>
      </c>
      <c r="J2163" t="s">
        <v>22080</v>
      </c>
      <c r="K2163" t="s">
        <v>67</v>
      </c>
      <c r="L2163" t="s">
        <v>21798</v>
      </c>
      <c r="M2163" t="s">
        <v>1246</v>
      </c>
      <c r="N2163">
        <v>65616</v>
      </c>
      <c r="O2163" t="s">
        <v>70</v>
      </c>
      <c r="P2163" t="s">
        <v>67</v>
      </c>
      <c r="Q2163" t="s">
        <v>22081</v>
      </c>
      <c r="S2163" t="s">
        <v>72</v>
      </c>
      <c r="T2163" t="s">
        <v>13444</v>
      </c>
      <c r="U2163" t="s">
        <v>13445</v>
      </c>
      <c r="V2163" t="s">
        <v>689</v>
      </c>
      <c r="W2163" t="s">
        <v>86</v>
      </c>
      <c r="X2163" t="s">
        <v>1427</v>
      </c>
      <c r="Y2163" t="str">
        <f>"37-2012"</f>
        <v>37-2012</v>
      </c>
      <c r="Z2163" t="s">
        <v>373</v>
      </c>
      <c r="AA2163">
        <v>721110</v>
      </c>
      <c r="AB2163">
        <v>20</v>
      </c>
      <c r="AC2163">
        <v>20</v>
      </c>
      <c r="AD2163" t="s">
        <v>79</v>
      </c>
      <c r="AE2163" t="s">
        <v>95</v>
      </c>
      <c r="AF2163">
        <v>40</v>
      </c>
      <c r="AG2163" s="4">
        <v>0.33333333333333331</v>
      </c>
      <c r="AH2163" s="4">
        <v>0.6875</v>
      </c>
      <c r="AI2163" s="5">
        <v>10.3</v>
      </c>
      <c r="AJ2163">
        <v>15.45</v>
      </c>
      <c r="AL2163" t="s">
        <v>81</v>
      </c>
      <c r="AM2163" t="s">
        <v>82</v>
      </c>
      <c r="AO2163" t="s">
        <v>83</v>
      </c>
      <c r="AP2163" t="s">
        <v>67</v>
      </c>
      <c r="AQ2163" t="s">
        <v>67</v>
      </c>
      <c r="AR2163" t="s">
        <v>82</v>
      </c>
      <c r="AT2163" t="s">
        <v>82</v>
      </c>
      <c r="AW2163" t="s">
        <v>72</v>
      </c>
      <c r="AX2163">
        <v>1</v>
      </c>
      <c r="AY2163" t="s">
        <v>6080</v>
      </c>
      <c r="AZ2163" t="s">
        <v>6081</v>
      </c>
      <c r="BA2163" t="s">
        <v>1246</v>
      </c>
      <c r="BB2163">
        <v>65616</v>
      </c>
      <c r="BC2163" t="s">
        <v>79</v>
      </c>
      <c r="BH2163" t="s">
        <v>22082</v>
      </c>
      <c r="BI2163" t="s">
        <v>67</v>
      </c>
      <c r="BJ2163">
        <v>431618576</v>
      </c>
    </row>
    <row r="2164" spans="1:62" x14ac:dyDescent="0.25">
      <c r="A2164" t="s">
        <v>22129</v>
      </c>
      <c r="B2164" s="2">
        <v>43497</v>
      </c>
      <c r="C2164" t="s">
        <v>63</v>
      </c>
      <c r="D2164" s="3">
        <v>43472.378221122686</v>
      </c>
      <c r="E2164" t="s">
        <v>64</v>
      </c>
      <c r="F2164" s="2">
        <v>43556</v>
      </c>
      <c r="G2164" s="2">
        <v>43769</v>
      </c>
      <c r="H2164" t="s">
        <v>22130</v>
      </c>
      <c r="J2164" t="s">
        <v>22131</v>
      </c>
      <c r="K2164" t="s">
        <v>22093</v>
      </c>
      <c r="L2164" t="s">
        <v>22132</v>
      </c>
      <c r="M2164" t="s">
        <v>86</v>
      </c>
      <c r="N2164">
        <v>34953</v>
      </c>
      <c r="O2164" t="s">
        <v>70</v>
      </c>
      <c r="Q2164" t="s">
        <v>22133</v>
      </c>
      <c r="S2164" t="s">
        <v>72</v>
      </c>
      <c r="T2164" t="s">
        <v>13303</v>
      </c>
      <c r="U2164" t="s">
        <v>5811</v>
      </c>
      <c r="V2164" t="s">
        <v>16460</v>
      </c>
      <c r="W2164" t="s">
        <v>278</v>
      </c>
      <c r="X2164" t="s">
        <v>106</v>
      </c>
      <c r="Y2164" t="str">
        <f>"37-3011"</f>
        <v>37-3011</v>
      </c>
      <c r="Z2164" t="s">
        <v>94</v>
      </c>
      <c r="AA2164">
        <v>561730</v>
      </c>
      <c r="AB2164">
        <v>23</v>
      </c>
      <c r="AC2164">
        <v>23</v>
      </c>
      <c r="AD2164" t="s">
        <v>79</v>
      </c>
      <c r="AE2164" t="s">
        <v>95</v>
      </c>
      <c r="AF2164">
        <v>40</v>
      </c>
      <c r="AG2164" s="4">
        <v>0.29166666666666669</v>
      </c>
      <c r="AH2164" s="4">
        <v>0.64583333333333337</v>
      </c>
      <c r="AI2164" s="5">
        <v>13.16</v>
      </c>
      <c r="AJ2164">
        <v>19.739999999999998</v>
      </c>
      <c r="AL2164" t="s">
        <v>81</v>
      </c>
      <c r="AM2164" t="s">
        <v>82</v>
      </c>
      <c r="AO2164" t="s">
        <v>83</v>
      </c>
      <c r="AP2164" t="s">
        <v>67</v>
      </c>
      <c r="AQ2164" t="s">
        <v>67</v>
      </c>
      <c r="AR2164" t="s">
        <v>82</v>
      </c>
      <c r="AT2164" t="s">
        <v>82</v>
      </c>
      <c r="AW2164" t="s">
        <v>82</v>
      </c>
      <c r="AY2164" t="s">
        <v>22132</v>
      </c>
      <c r="AZ2164" t="s">
        <v>22134</v>
      </c>
      <c r="BA2164" t="s">
        <v>86</v>
      </c>
      <c r="BB2164">
        <v>34953</v>
      </c>
      <c r="BC2164" t="s">
        <v>79</v>
      </c>
      <c r="BH2164" t="s">
        <v>22131</v>
      </c>
      <c r="BJ2164">
        <v>202993503</v>
      </c>
    </row>
    <row r="2165" spans="1:62" x14ac:dyDescent="0.25">
      <c r="A2165" t="s">
        <v>22135</v>
      </c>
      <c r="B2165" s="2">
        <v>43497</v>
      </c>
      <c r="C2165" t="s">
        <v>63</v>
      </c>
      <c r="D2165" s="3">
        <v>43472.377826249998</v>
      </c>
      <c r="E2165" t="s">
        <v>64</v>
      </c>
      <c r="F2165" s="2">
        <v>43556</v>
      </c>
      <c r="G2165" s="2">
        <v>43814</v>
      </c>
      <c r="H2165" t="s">
        <v>22136</v>
      </c>
      <c r="J2165" t="s">
        <v>22137</v>
      </c>
      <c r="L2165" t="s">
        <v>7263</v>
      </c>
      <c r="M2165" t="s">
        <v>100</v>
      </c>
      <c r="N2165">
        <v>28079</v>
      </c>
      <c r="O2165" t="s">
        <v>70</v>
      </c>
      <c r="Q2165" t="s">
        <v>22138</v>
      </c>
      <c r="S2165" t="s">
        <v>72</v>
      </c>
      <c r="T2165" t="s">
        <v>13303</v>
      </c>
      <c r="U2165" t="s">
        <v>3891</v>
      </c>
      <c r="V2165" t="s">
        <v>1757</v>
      </c>
      <c r="W2165" t="s">
        <v>278</v>
      </c>
      <c r="X2165" t="s">
        <v>14685</v>
      </c>
      <c r="Y2165" t="str">
        <f>"37-3011"</f>
        <v>37-3011</v>
      </c>
      <c r="Z2165" t="s">
        <v>94</v>
      </c>
      <c r="AA2165">
        <v>561730</v>
      </c>
      <c r="AB2165">
        <v>30</v>
      </c>
      <c r="AC2165">
        <v>30</v>
      </c>
      <c r="AD2165" t="s">
        <v>79</v>
      </c>
      <c r="AE2165" t="s">
        <v>95</v>
      </c>
      <c r="AF2165">
        <v>40</v>
      </c>
      <c r="AG2165" s="4">
        <v>0.29166666666666669</v>
      </c>
      <c r="AH2165" s="4">
        <v>0.66666666666666663</v>
      </c>
      <c r="AI2165" s="5">
        <v>13.23</v>
      </c>
      <c r="AJ2165">
        <v>19.850000000000001</v>
      </c>
      <c r="AL2165" t="s">
        <v>81</v>
      </c>
      <c r="AM2165" t="s">
        <v>82</v>
      </c>
      <c r="AO2165" t="s">
        <v>83</v>
      </c>
      <c r="AR2165" t="s">
        <v>82</v>
      </c>
      <c r="AT2165" t="s">
        <v>82</v>
      </c>
      <c r="AW2165" t="s">
        <v>82</v>
      </c>
      <c r="AY2165" t="s">
        <v>7263</v>
      </c>
      <c r="AZ2165" t="s">
        <v>7309</v>
      </c>
      <c r="BA2165" t="s">
        <v>100</v>
      </c>
      <c r="BB2165">
        <v>28079</v>
      </c>
      <c r="BC2165" t="s">
        <v>79</v>
      </c>
      <c r="BH2165" t="s">
        <v>22137</v>
      </c>
      <c r="BJ2165">
        <v>562227756</v>
      </c>
    </row>
    <row r="2166" spans="1:62" x14ac:dyDescent="0.25">
      <c r="A2166" t="s">
        <v>22260</v>
      </c>
      <c r="B2166" s="2">
        <v>43497</v>
      </c>
      <c r="C2166" t="s">
        <v>63</v>
      </c>
      <c r="D2166" s="3">
        <v>43472.377592256948</v>
      </c>
      <c r="E2166" t="s">
        <v>64</v>
      </c>
      <c r="F2166" s="2">
        <v>43556</v>
      </c>
      <c r="G2166" s="2">
        <v>43799</v>
      </c>
      <c r="H2166" t="s">
        <v>22261</v>
      </c>
      <c r="J2166" t="s">
        <v>22262</v>
      </c>
      <c r="L2166" t="s">
        <v>21281</v>
      </c>
      <c r="M2166" t="s">
        <v>147</v>
      </c>
      <c r="N2166">
        <v>15057</v>
      </c>
      <c r="O2166" t="s">
        <v>70</v>
      </c>
      <c r="Q2166" t="s">
        <v>22263</v>
      </c>
      <c r="S2166" t="s">
        <v>72</v>
      </c>
      <c r="T2166" t="s">
        <v>13303</v>
      </c>
      <c r="U2166" t="s">
        <v>3891</v>
      </c>
      <c r="V2166" t="s">
        <v>1757</v>
      </c>
      <c r="W2166" t="s">
        <v>278</v>
      </c>
      <c r="X2166" t="s">
        <v>106</v>
      </c>
      <c r="Y2166" t="str">
        <f>"37-3011"</f>
        <v>37-3011</v>
      </c>
      <c r="Z2166" t="s">
        <v>94</v>
      </c>
      <c r="AA2166">
        <v>561730</v>
      </c>
      <c r="AB2166">
        <v>10</v>
      </c>
      <c r="AC2166">
        <v>10</v>
      </c>
      <c r="AD2166" t="s">
        <v>79</v>
      </c>
      <c r="AE2166" t="s">
        <v>80</v>
      </c>
      <c r="AF2166">
        <v>40</v>
      </c>
      <c r="AG2166" s="4">
        <v>0.29166666666666669</v>
      </c>
      <c r="AH2166" s="4">
        <v>0.64583333333333337</v>
      </c>
      <c r="AI2166" s="5">
        <v>13.77</v>
      </c>
      <c r="AJ2166">
        <v>20.66</v>
      </c>
      <c r="AL2166" t="s">
        <v>81</v>
      </c>
      <c r="AM2166" t="s">
        <v>82</v>
      </c>
      <c r="AO2166" t="s">
        <v>83</v>
      </c>
      <c r="AR2166" t="s">
        <v>82</v>
      </c>
      <c r="AT2166" t="s">
        <v>82</v>
      </c>
      <c r="AW2166" t="s">
        <v>82</v>
      </c>
      <c r="AY2166" t="s">
        <v>240</v>
      </c>
      <c r="AZ2166" t="s">
        <v>3309</v>
      </c>
      <c r="BA2166" t="s">
        <v>147</v>
      </c>
      <c r="BB2166">
        <v>15205</v>
      </c>
      <c r="BC2166" t="s">
        <v>79</v>
      </c>
      <c r="BH2166" t="s">
        <v>22264</v>
      </c>
      <c r="BJ2166">
        <v>263898460</v>
      </c>
    </row>
    <row r="2167" spans="1:62" x14ac:dyDescent="0.25">
      <c r="A2167" t="s">
        <v>22265</v>
      </c>
      <c r="B2167" s="2">
        <v>43497</v>
      </c>
      <c r="C2167" t="s">
        <v>63</v>
      </c>
      <c r="D2167" s="3">
        <v>43472.378091689818</v>
      </c>
      <c r="E2167" t="s">
        <v>64</v>
      </c>
      <c r="F2167" s="2">
        <v>43556</v>
      </c>
      <c r="G2167" s="2">
        <v>43800</v>
      </c>
      <c r="H2167" t="s">
        <v>22266</v>
      </c>
      <c r="J2167" t="s">
        <v>22267</v>
      </c>
      <c r="K2167" t="s">
        <v>22268</v>
      </c>
      <c r="L2167" t="s">
        <v>22002</v>
      </c>
      <c r="M2167" t="s">
        <v>278</v>
      </c>
      <c r="N2167">
        <v>24401</v>
      </c>
      <c r="O2167" t="s">
        <v>70</v>
      </c>
      <c r="Q2167" t="s">
        <v>22269</v>
      </c>
      <c r="S2167" t="s">
        <v>72</v>
      </c>
      <c r="T2167" t="s">
        <v>1755</v>
      </c>
      <c r="U2167" t="s">
        <v>3891</v>
      </c>
      <c r="V2167" t="s">
        <v>3892</v>
      </c>
      <c r="W2167" t="s">
        <v>278</v>
      </c>
      <c r="X2167" t="s">
        <v>705</v>
      </c>
      <c r="Y2167" t="str">
        <f>"37-3011"</f>
        <v>37-3011</v>
      </c>
      <c r="Z2167" t="s">
        <v>94</v>
      </c>
      <c r="AA2167">
        <v>561730</v>
      </c>
      <c r="AB2167">
        <v>5</v>
      </c>
      <c r="AC2167">
        <v>5</v>
      </c>
      <c r="AD2167" t="s">
        <v>79</v>
      </c>
      <c r="AE2167" t="s">
        <v>80</v>
      </c>
      <c r="AF2167">
        <v>40</v>
      </c>
      <c r="AG2167" s="4">
        <v>0.3125</v>
      </c>
      <c r="AH2167" s="4">
        <v>0.66666666666666663</v>
      </c>
      <c r="AI2167" s="5">
        <v>13.58</v>
      </c>
      <c r="AJ2167">
        <v>20.37</v>
      </c>
      <c r="AL2167" t="s">
        <v>81</v>
      </c>
      <c r="AM2167" t="s">
        <v>82</v>
      </c>
      <c r="AO2167" t="s">
        <v>83</v>
      </c>
      <c r="AR2167" t="s">
        <v>82</v>
      </c>
      <c r="AT2167" t="s">
        <v>82</v>
      </c>
      <c r="AW2167" t="s">
        <v>72</v>
      </c>
      <c r="AX2167">
        <v>3</v>
      </c>
      <c r="AY2167" t="s">
        <v>22002</v>
      </c>
      <c r="AZ2167" t="s">
        <v>22270</v>
      </c>
      <c r="BA2167" t="s">
        <v>278</v>
      </c>
      <c r="BB2167">
        <v>24401</v>
      </c>
      <c r="BC2167" t="s">
        <v>79</v>
      </c>
      <c r="BH2167" t="s">
        <v>22267</v>
      </c>
      <c r="BJ2167">
        <v>300474837</v>
      </c>
    </row>
    <row r="2168" spans="1:62" x14ac:dyDescent="0.25">
      <c r="A2168" t="s">
        <v>22284</v>
      </c>
      <c r="B2168" s="2">
        <v>43497</v>
      </c>
      <c r="C2168" t="s">
        <v>63</v>
      </c>
      <c r="D2168" s="3">
        <v>43472.377866886571</v>
      </c>
      <c r="E2168" t="s">
        <v>64</v>
      </c>
      <c r="F2168" s="2">
        <v>43556</v>
      </c>
      <c r="G2168" s="2">
        <v>43821</v>
      </c>
      <c r="H2168" t="s">
        <v>22285</v>
      </c>
      <c r="I2168" t="s">
        <v>22286</v>
      </c>
      <c r="J2168" t="s">
        <v>22287</v>
      </c>
      <c r="K2168" t="s">
        <v>22288</v>
      </c>
      <c r="L2168" t="s">
        <v>22289</v>
      </c>
      <c r="M2168" t="s">
        <v>136</v>
      </c>
      <c r="N2168">
        <v>21093</v>
      </c>
      <c r="O2168" t="s">
        <v>70</v>
      </c>
      <c r="Q2168" t="s">
        <v>22290</v>
      </c>
      <c r="S2168" t="s">
        <v>72</v>
      </c>
      <c r="T2168" t="s">
        <v>1755</v>
      </c>
      <c r="U2168" t="s">
        <v>3891</v>
      </c>
      <c r="V2168" t="s">
        <v>3892</v>
      </c>
      <c r="W2168" t="s">
        <v>278</v>
      </c>
      <c r="X2168" t="s">
        <v>106</v>
      </c>
      <c r="Y2168" t="str">
        <f>"37-3011"</f>
        <v>37-3011</v>
      </c>
      <c r="Z2168" t="s">
        <v>94</v>
      </c>
      <c r="AA2168">
        <v>561730</v>
      </c>
      <c r="AB2168">
        <v>25</v>
      </c>
      <c r="AC2168">
        <v>25</v>
      </c>
      <c r="AD2168" t="s">
        <v>79</v>
      </c>
      <c r="AE2168" t="s">
        <v>95</v>
      </c>
      <c r="AF2168">
        <v>40</v>
      </c>
      <c r="AG2168" s="4">
        <v>0.27083333333333331</v>
      </c>
      <c r="AH2168" s="4">
        <v>0.625</v>
      </c>
      <c r="AI2168" s="5">
        <v>14.64</v>
      </c>
      <c r="AJ2168">
        <v>21.96</v>
      </c>
      <c r="AL2168" t="s">
        <v>81</v>
      </c>
      <c r="AM2168" t="s">
        <v>82</v>
      </c>
      <c r="AO2168" t="s">
        <v>83</v>
      </c>
      <c r="AP2168" t="s">
        <v>67</v>
      </c>
      <c r="AQ2168" t="s">
        <v>67</v>
      </c>
      <c r="AR2168" t="s">
        <v>82</v>
      </c>
      <c r="AT2168" t="s">
        <v>82</v>
      </c>
      <c r="AW2168" t="s">
        <v>72</v>
      </c>
      <c r="AX2168">
        <v>3</v>
      </c>
      <c r="AY2168" t="s">
        <v>22289</v>
      </c>
      <c r="AZ2168" t="s">
        <v>3199</v>
      </c>
      <c r="BA2168" t="s">
        <v>136</v>
      </c>
      <c r="BB2168">
        <v>21093</v>
      </c>
      <c r="BC2168" t="s">
        <v>79</v>
      </c>
      <c r="BH2168" t="s">
        <v>22287</v>
      </c>
      <c r="BJ2168">
        <v>262707094</v>
      </c>
    </row>
    <row r="2169" spans="1:62" x14ac:dyDescent="0.25">
      <c r="A2169" t="s">
        <v>22348</v>
      </c>
      <c r="B2169" s="2">
        <v>43497</v>
      </c>
      <c r="C2169" t="s">
        <v>63</v>
      </c>
      <c r="D2169" s="3">
        <v>43472.378500879633</v>
      </c>
      <c r="E2169" t="s">
        <v>64</v>
      </c>
      <c r="F2169" s="2">
        <v>43556</v>
      </c>
      <c r="G2169" s="2">
        <v>43799</v>
      </c>
      <c r="H2169" t="s">
        <v>22349</v>
      </c>
      <c r="I2169" t="s">
        <v>22350</v>
      </c>
      <c r="J2169" t="s">
        <v>22351</v>
      </c>
      <c r="K2169" t="s">
        <v>22352</v>
      </c>
      <c r="L2169" t="s">
        <v>22353</v>
      </c>
      <c r="M2169" t="s">
        <v>226</v>
      </c>
      <c r="N2169">
        <v>49770</v>
      </c>
      <c r="O2169" t="s">
        <v>70</v>
      </c>
      <c r="Q2169" t="s">
        <v>22354</v>
      </c>
      <c r="S2169" t="s">
        <v>72</v>
      </c>
      <c r="T2169" t="s">
        <v>13303</v>
      </c>
      <c r="U2169" t="s">
        <v>3891</v>
      </c>
      <c r="V2169" t="s">
        <v>1757</v>
      </c>
      <c r="W2169" t="s">
        <v>278</v>
      </c>
      <c r="X2169" t="s">
        <v>106</v>
      </c>
      <c r="Y2169" t="str">
        <f>"37-3011"</f>
        <v>37-3011</v>
      </c>
      <c r="Z2169" t="s">
        <v>94</v>
      </c>
      <c r="AA2169">
        <v>561730</v>
      </c>
      <c r="AB2169">
        <v>4</v>
      </c>
      <c r="AC2169">
        <v>4</v>
      </c>
      <c r="AD2169" t="s">
        <v>79</v>
      </c>
      <c r="AE2169" t="s">
        <v>80</v>
      </c>
      <c r="AF2169">
        <v>40</v>
      </c>
      <c r="AG2169" s="4">
        <v>0.29166666666666669</v>
      </c>
      <c r="AH2169" s="4">
        <v>0.64583333333333337</v>
      </c>
      <c r="AI2169" s="5">
        <v>15.39</v>
      </c>
      <c r="AJ2169">
        <v>23.09</v>
      </c>
      <c r="AL2169" t="s">
        <v>81</v>
      </c>
      <c r="AM2169" t="s">
        <v>82</v>
      </c>
      <c r="AO2169" t="s">
        <v>83</v>
      </c>
      <c r="AR2169" t="s">
        <v>82</v>
      </c>
      <c r="AT2169" t="s">
        <v>82</v>
      </c>
      <c r="AW2169" t="s">
        <v>72</v>
      </c>
      <c r="AX2169">
        <v>3</v>
      </c>
      <c r="AY2169" t="s">
        <v>21603</v>
      </c>
      <c r="AZ2169" t="s">
        <v>14328</v>
      </c>
      <c r="BA2169" t="s">
        <v>226</v>
      </c>
      <c r="BB2169">
        <v>49770</v>
      </c>
      <c r="BC2169" t="s">
        <v>79</v>
      </c>
      <c r="BH2169" t="s">
        <v>22351</v>
      </c>
      <c r="BJ2169">
        <v>611481177</v>
      </c>
    </row>
    <row r="2170" spans="1:62" x14ac:dyDescent="0.25">
      <c r="A2170" t="s">
        <v>22395</v>
      </c>
      <c r="B2170" s="2">
        <v>43497</v>
      </c>
      <c r="C2170" t="s">
        <v>63</v>
      </c>
      <c r="D2170" s="3">
        <v>43472.377561423615</v>
      </c>
      <c r="E2170" t="s">
        <v>64</v>
      </c>
      <c r="F2170" s="2">
        <v>43556</v>
      </c>
      <c r="G2170" s="2">
        <v>43799</v>
      </c>
      <c r="H2170" t="s">
        <v>22396</v>
      </c>
      <c r="J2170" t="s">
        <v>22397</v>
      </c>
      <c r="L2170" t="s">
        <v>8837</v>
      </c>
      <c r="M2170" t="s">
        <v>783</v>
      </c>
      <c r="N2170">
        <v>44240</v>
      </c>
      <c r="O2170" t="s">
        <v>70</v>
      </c>
      <c r="Q2170" t="s">
        <v>22398</v>
      </c>
      <c r="R2170">
        <v>8470</v>
      </c>
      <c r="S2170" t="s">
        <v>72</v>
      </c>
      <c r="T2170" t="s">
        <v>13303</v>
      </c>
      <c r="U2170" t="s">
        <v>3891</v>
      </c>
      <c r="V2170" t="s">
        <v>1757</v>
      </c>
      <c r="W2170" t="s">
        <v>278</v>
      </c>
      <c r="X2170" t="s">
        <v>1673</v>
      </c>
      <c r="Y2170" t="str">
        <f>"37-3011"</f>
        <v>37-3011</v>
      </c>
      <c r="Z2170" t="s">
        <v>94</v>
      </c>
      <c r="AA2170">
        <v>561730</v>
      </c>
      <c r="AB2170">
        <v>40</v>
      </c>
      <c r="AC2170">
        <v>40</v>
      </c>
      <c r="AD2170" t="s">
        <v>79</v>
      </c>
      <c r="AE2170" t="s">
        <v>95</v>
      </c>
      <c r="AF2170">
        <v>40</v>
      </c>
      <c r="AG2170" s="4">
        <v>0.29166666666666669</v>
      </c>
      <c r="AH2170" s="4">
        <v>0.64583333333333337</v>
      </c>
      <c r="AI2170" s="5">
        <v>15.39</v>
      </c>
      <c r="AJ2170">
        <v>23.09</v>
      </c>
      <c r="AL2170" t="s">
        <v>81</v>
      </c>
      <c r="AM2170" t="s">
        <v>82</v>
      </c>
      <c r="AO2170" t="s">
        <v>83</v>
      </c>
      <c r="AR2170" t="s">
        <v>82</v>
      </c>
      <c r="AT2170" t="s">
        <v>82</v>
      </c>
      <c r="AW2170" t="s">
        <v>82</v>
      </c>
      <c r="AY2170" t="s">
        <v>22399</v>
      </c>
      <c r="AZ2170" t="s">
        <v>2839</v>
      </c>
      <c r="BA2170" t="s">
        <v>278</v>
      </c>
      <c r="BB2170">
        <v>20152</v>
      </c>
      <c r="BC2170" t="s">
        <v>79</v>
      </c>
      <c r="BH2170" t="s">
        <v>22400</v>
      </c>
      <c r="BJ2170">
        <v>340176110</v>
      </c>
    </row>
    <row r="2171" spans="1:62" x14ac:dyDescent="0.25">
      <c r="A2171" t="s">
        <v>22414</v>
      </c>
      <c r="B2171" s="2">
        <v>43497</v>
      </c>
      <c r="C2171" t="s">
        <v>63</v>
      </c>
      <c r="D2171" s="3">
        <v>43472.378462766203</v>
      </c>
      <c r="E2171" t="s">
        <v>64</v>
      </c>
      <c r="F2171" s="2">
        <v>43556</v>
      </c>
      <c r="G2171" s="2">
        <v>43769</v>
      </c>
      <c r="H2171" t="s">
        <v>22415</v>
      </c>
      <c r="J2171" t="s">
        <v>22416</v>
      </c>
      <c r="K2171" t="s">
        <v>22093</v>
      </c>
      <c r="L2171" t="s">
        <v>795</v>
      </c>
      <c r="M2171" t="s">
        <v>86</v>
      </c>
      <c r="N2171">
        <v>33576</v>
      </c>
      <c r="O2171" t="s">
        <v>70</v>
      </c>
      <c r="Q2171" t="s">
        <v>22417</v>
      </c>
      <c r="S2171" t="s">
        <v>72</v>
      </c>
      <c r="T2171" t="s">
        <v>13303</v>
      </c>
      <c r="U2171" t="s">
        <v>5811</v>
      </c>
      <c r="V2171" t="s">
        <v>16460</v>
      </c>
      <c r="W2171" t="s">
        <v>278</v>
      </c>
      <c r="X2171" t="s">
        <v>1673</v>
      </c>
      <c r="Y2171" t="str">
        <f>"37-3011"</f>
        <v>37-3011</v>
      </c>
      <c r="Z2171" t="s">
        <v>94</v>
      </c>
      <c r="AA2171">
        <v>561730</v>
      </c>
      <c r="AB2171">
        <v>17</v>
      </c>
      <c r="AC2171">
        <v>17</v>
      </c>
      <c r="AD2171" t="s">
        <v>79</v>
      </c>
      <c r="AE2171" t="s">
        <v>95</v>
      </c>
      <c r="AF2171">
        <v>40</v>
      </c>
      <c r="AG2171" s="4">
        <v>0.29166666666666669</v>
      </c>
      <c r="AH2171" s="4">
        <v>0.64583333333333337</v>
      </c>
      <c r="AI2171" s="5">
        <v>12.87</v>
      </c>
      <c r="AJ2171">
        <v>19.309999999999999</v>
      </c>
      <c r="AL2171" t="s">
        <v>81</v>
      </c>
      <c r="AM2171" t="s">
        <v>82</v>
      </c>
      <c r="AO2171" t="s">
        <v>83</v>
      </c>
      <c r="AP2171" t="s">
        <v>67</v>
      </c>
      <c r="AQ2171" t="s">
        <v>67</v>
      </c>
      <c r="AR2171" t="s">
        <v>82</v>
      </c>
      <c r="AT2171" t="s">
        <v>82</v>
      </c>
      <c r="AW2171" t="s">
        <v>82</v>
      </c>
      <c r="AY2171" t="s">
        <v>795</v>
      </c>
      <c r="AZ2171" t="s">
        <v>5892</v>
      </c>
      <c r="BA2171" t="s">
        <v>86</v>
      </c>
      <c r="BB2171">
        <v>33576</v>
      </c>
      <c r="BC2171" t="s">
        <v>79</v>
      </c>
      <c r="BH2171" t="s">
        <v>22416</v>
      </c>
      <c r="BJ2171">
        <v>202993503</v>
      </c>
    </row>
    <row r="2172" spans="1:62" x14ac:dyDescent="0.25">
      <c r="A2172" t="s">
        <v>22469</v>
      </c>
      <c r="B2172" s="2">
        <v>43497</v>
      </c>
      <c r="C2172" t="s">
        <v>63</v>
      </c>
      <c r="D2172" s="3">
        <v>43472.377954756943</v>
      </c>
      <c r="E2172" t="s">
        <v>64</v>
      </c>
      <c r="F2172" s="2">
        <v>43556</v>
      </c>
      <c r="G2172" s="2">
        <v>43784</v>
      </c>
      <c r="H2172" t="s">
        <v>22470</v>
      </c>
      <c r="J2172" t="s">
        <v>22471</v>
      </c>
      <c r="K2172" t="s">
        <v>22056</v>
      </c>
      <c r="L2172" t="s">
        <v>22472</v>
      </c>
      <c r="M2172" t="s">
        <v>76</v>
      </c>
      <c r="N2172">
        <v>73145</v>
      </c>
      <c r="O2172" t="s">
        <v>70</v>
      </c>
      <c r="Q2172" t="s">
        <v>12466</v>
      </c>
      <c r="S2172" t="s">
        <v>72</v>
      </c>
      <c r="T2172" t="s">
        <v>13303</v>
      </c>
      <c r="U2172" t="s">
        <v>5811</v>
      </c>
      <c r="V2172" t="s">
        <v>16460</v>
      </c>
      <c r="W2172" t="s">
        <v>278</v>
      </c>
      <c r="X2172" t="s">
        <v>106</v>
      </c>
      <c r="Y2172" t="str">
        <f>"37-3011"</f>
        <v>37-3011</v>
      </c>
      <c r="Z2172" t="s">
        <v>94</v>
      </c>
      <c r="AA2172">
        <v>561730</v>
      </c>
      <c r="AB2172">
        <v>3</v>
      </c>
      <c r="AC2172">
        <v>3</v>
      </c>
      <c r="AD2172" t="s">
        <v>79</v>
      </c>
      <c r="AE2172" t="s">
        <v>80</v>
      </c>
      <c r="AF2172">
        <v>40</v>
      </c>
      <c r="AG2172" s="4">
        <v>0.29166666666666669</v>
      </c>
      <c r="AH2172" s="4">
        <v>0.66666666666666663</v>
      </c>
      <c r="AI2172" s="5">
        <v>12.92</v>
      </c>
      <c r="AJ2172">
        <v>19.38</v>
      </c>
      <c r="AL2172" t="s">
        <v>81</v>
      </c>
      <c r="AM2172" t="s">
        <v>82</v>
      </c>
      <c r="AO2172" t="s">
        <v>83</v>
      </c>
      <c r="AP2172" t="s">
        <v>67</v>
      </c>
      <c r="AQ2172" t="s">
        <v>67</v>
      </c>
      <c r="AR2172" t="s">
        <v>82</v>
      </c>
      <c r="AT2172" t="s">
        <v>82</v>
      </c>
      <c r="AW2172" t="s">
        <v>82</v>
      </c>
      <c r="AY2172" t="s">
        <v>22472</v>
      </c>
      <c r="AZ2172" t="s">
        <v>1257</v>
      </c>
      <c r="BA2172" t="s">
        <v>76</v>
      </c>
      <c r="BB2172">
        <v>73145</v>
      </c>
      <c r="BC2172" t="s">
        <v>79</v>
      </c>
      <c r="BH2172" t="s">
        <v>22471</v>
      </c>
      <c r="BJ2172">
        <v>562488125</v>
      </c>
    </row>
    <row r="2173" spans="1:62" x14ac:dyDescent="0.25">
      <c r="A2173" t="s">
        <v>22825</v>
      </c>
      <c r="B2173" s="2">
        <v>43497</v>
      </c>
      <c r="C2173" t="s">
        <v>63</v>
      </c>
      <c r="D2173" s="3">
        <v>43472.37759733796</v>
      </c>
      <c r="E2173" t="s">
        <v>64</v>
      </c>
      <c r="F2173" s="2">
        <v>43556</v>
      </c>
      <c r="G2173" s="2">
        <v>43812</v>
      </c>
      <c r="H2173" t="s">
        <v>22826</v>
      </c>
      <c r="J2173" t="s">
        <v>22827</v>
      </c>
      <c r="L2173" t="s">
        <v>22828</v>
      </c>
      <c r="M2173" t="s">
        <v>278</v>
      </c>
      <c r="N2173">
        <v>20136</v>
      </c>
      <c r="O2173" t="s">
        <v>70</v>
      </c>
      <c r="Q2173" t="s">
        <v>22829</v>
      </c>
      <c r="S2173" t="s">
        <v>72</v>
      </c>
      <c r="T2173" t="s">
        <v>13303</v>
      </c>
      <c r="U2173" t="s">
        <v>3891</v>
      </c>
      <c r="V2173" t="s">
        <v>1757</v>
      </c>
      <c r="W2173" t="s">
        <v>278</v>
      </c>
      <c r="X2173" t="s">
        <v>1673</v>
      </c>
      <c r="Y2173" t="str">
        <f>"37-3011"</f>
        <v>37-3011</v>
      </c>
      <c r="Z2173" t="s">
        <v>94</v>
      </c>
      <c r="AA2173">
        <v>561730</v>
      </c>
      <c r="AB2173">
        <v>50</v>
      </c>
      <c r="AC2173">
        <v>50</v>
      </c>
      <c r="AD2173" t="s">
        <v>79</v>
      </c>
      <c r="AE2173" t="s">
        <v>95</v>
      </c>
      <c r="AF2173">
        <v>40</v>
      </c>
      <c r="AG2173" s="4">
        <v>0.29166666666666669</v>
      </c>
      <c r="AH2173" s="4">
        <v>0.66666666666666663</v>
      </c>
      <c r="AI2173" s="5">
        <v>15.39</v>
      </c>
      <c r="AJ2173">
        <v>23.09</v>
      </c>
      <c r="AL2173" t="s">
        <v>81</v>
      </c>
      <c r="AM2173" t="s">
        <v>82</v>
      </c>
      <c r="AO2173" t="s">
        <v>83</v>
      </c>
      <c r="AR2173" t="s">
        <v>82</v>
      </c>
      <c r="AT2173" t="s">
        <v>82</v>
      </c>
      <c r="AW2173" t="s">
        <v>82</v>
      </c>
      <c r="AY2173" t="s">
        <v>22828</v>
      </c>
      <c r="AZ2173" t="s">
        <v>10095</v>
      </c>
      <c r="BA2173" t="s">
        <v>278</v>
      </c>
      <c r="BB2173">
        <v>20136</v>
      </c>
      <c r="BC2173" t="s">
        <v>79</v>
      </c>
      <c r="BH2173" t="s">
        <v>22827</v>
      </c>
      <c r="BJ2173">
        <v>541086441</v>
      </c>
    </row>
    <row r="2174" spans="1:62" x14ac:dyDescent="0.25">
      <c r="A2174" t="s">
        <v>22927</v>
      </c>
      <c r="B2174" s="2">
        <v>43497</v>
      </c>
      <c r="C2174" t="s">
        <v>63</v>
      </c>
      <c r="D2174" s="3">
        <v>43472.378028321757</v>
      </c>
      <c r="E2174" t="s">
        <v>64</v>
      </c>
      <c r="F2174" s="2">
        <v>43556</v>
      </c>
      <c r="G2174" s="2">
        <v>43832</v>
      </c>
      <c r="H2174" t="s">
        <v>22652</v>
      </c>
      <c r="J2174" t="s">
        <v>22653</v>
      </c>
      <c r="L2174" t="s">
        <v>21798</v>
      </c>
      <c r="M2174" t="s">
        <v>1246</v>
      </c>
      <c r="N2174">
        <v>65616</v>
      </c>
      <c r="O2174" t="s">
        <v>70</v>
      </c>
      <c r="Q2174" t="s">
        <v>22654</v>
      </c>
      <c r="S2174" t="s">
        <v>72</v>
      </c>
      <c r="T2174" t="s">
        <v>22655</v>
      </c>
      <c r="U2174" t="s">
        <v>22656</v>
      </c>
      <c r="V2174" t="s">
        <v>22657</v>
      </c>
      <c r="W2174" t="s">
        <v>1246</v>
      </c>
      <c r="X2174" t="s">
        <v>22928</v>
      </c>
      <c r="Y2174" t="str">
        <f>"49-9071"</f>
        <v>49-9071</v>
      </c>
      <c r="Z2174" t="s">
        <v>3592</v>
      </c>
      <c r="AA2174">
        <v>722211</v>
      </c>
      <c r="AB2174">
        <v>10</v>
      </c>
      <c r="AC2174">
        <v>10</v>
      </c>
      <c r="AD2174" t="s">
        <v>79</v>
      </c>
      <c r="AE2174" t="s">
        <v>95</v>
      </c>
      <c r="AF2174">
        <v>40</v>
      </c>
      <c r="AG2174" s="4">
        <v>0.29166666666666669</v>
      </c>
      <c r="AH2174" s="4">
        <v>0.64583333333333337</v>
      </c>
      <c r="AI2174" s="5">
        <v>12.48</v>
      </c>
      <c r="AJ2174">
        <v>18.72</v>
      </c>
      <c r="AL2174" t="s">
        <v>81</v>
      </c>
      <c r="AM2174" t="s">
        <v>82</v>
      </c>
      <c r="AO2174" t="s">
        <v>83</v>
      </c>
      <c r="AR2174" t="s">
        <v>82</v>
      </c>
      <c r="AT2174" t="s">
        <v>82</v>
      </c>
      <c r="AW2174" t="s">
        <v>82</v>
      </c>
      <c r="AY2174" t="s">
        <v>6080</v>
      </c>
      <c r="AZ2174" t="s">
        <v>6081</v>
      </c>
      <c r="BA2174" t="s">
        <v>1246</v>
      </c>
      <c r="BB2174">
        <v>65616</v>
      </c>
      <c r="BC2174" t="s">
        <v>87</v>
      </c>
      <c r="BH2174" t="s">
        <v>22659</v>
      </c>
      <c r="BJ2174">
        <v>431552109</v>
      </c>
    </row>
    <row r="2175" spans="1:62" x14ac:dyDescent="0.25">
      <c r="A2175" t="s">
        <v>22987</v>
      </c>
      <c r="B2175" s="2">
        <v>43497</v>
      </c>
      <c r="C2175" t="s">
        <v>63</v>
      </c>
      <c r="D2175" s="3">
        <v>43472.378409895835</v>
      </c>
      <c r="E2175" t="s">
        <v>64</v>
      </c>
      <c r="F2175" s="2">
        <v>43556</v>
      </c>
      <c r="G2175" s="2">
        <v>43830</v>
      </c>
      <c r="H2175" t="s">
        <v>22610</v>
      </c>
      <c r="I2175" t="s">
        <v>22611</v>
      </c>
      <c r="J2175" t="s">
        <v>22612</v>
      </c>
      <c r="L2175" t="s">
        <v>22613</v>
      </c>
      <c r="M2175" t="s">
        <v>147</v>
      </c>
      <c r="N2175">
        <v>18357</v>
      </c>
      <c r="O2175" t="s">
        <v>70</v>
      </c>
      <c r="Q2175" t="s">
        <v>22614</v>
      </c>
      <c r="S2175" t="s">
        <v>72</v>
      </c>
      <c r="T2175" t="s">
        <v>102</v>
      </c>
      <c r="U2175" t="s">
        <v>2630</v>
      </c>
      <c r="V2175" t="s">
        <v>2470</v>
      </c>
      <c r="W2175" t="s">
        <v>105</v>
      </c>
      <c r="X2175" t="s">
        <v>1500</v>
      </c>
      <c r="Y2175" t="str">
        <f>"35-2014"</f>
        <v>35-2014</v>
      </c>
      <c r="Z2175" t="s">
        <v>301</v>
      </c>
      <c r="AA2175">
        <v>721110</v>
      </c>
      <c r="AB2175">
        <v>10</v>
      </c>
      <c r="AC2175">
        <v>10</v>
      </c>
      <c r="AD2175" t="s">
        <v>79</v>
      </c>
      <c r="AE2175" t="s">
        <v>95</v>
      </c>
      <c r="AF2175">
        <v>35</v>
      </c>
      <c r="AG2175" s="4">
        <v>0.25</v>
      </c>
      <c r="AH2175" s="4">
        <v>0.58333333333333337</v>
      </c>
      <c r="AI2175" s="5">
        <v>12.36</v>
      </c>
      <c r="AJ2175">
        <v>18.54</v>
      </c>
      <c r="AK2175">
        <v>18.54</v>
      </c>
      <c r="AL2175" t="s">
        <v>81</v>
      </c>
      <c r="AM2175" t="s">
        <v>82</v>
      </c>
      <c r="AO2175" t="s">
        <v>83</v>
      </c>
      <c r="AR2175" t="s">
        <v>82</v>
      </c>
      <c r="AT2175" t="s">
        <v>82</v>
      </c>
      <c r="AW2175" t="s">
        <v>72</v>
      </c>
      <c r="AX2175">
        <v>6</v>
      </c>
      <c r="AY2175" t="s">
        <v>22615</v>
      </c>
      <c r="AZ2175" t="s">
        <v>4357</v>
      </c>
      <c r="BA2175" t="s">
        <v>147</v>
      </c>
      <c r="BB2175">
        <v>18357</v>
      </c>
      <c r="BC2175" t="s">
        <v>87</v>
      </c>
      <c r="BH2175" t="s">
        <v>22616</v>
      </c>
      <c r="BJ2175">
        <v>233012947</v>
      </c>
    </row>
    <row r="2176" spans="1:62" x14ac:dyDescent="0.25">
      <c r="A2176" t="s">
        <v>23039</v>
      </c>
      <c r="B2176" s="2">
        <v>43497</v>
      </c>
      <c r="C2176" t="s">
        <v>63</v>
      </c>
      <c r="D2176" s="3">
        <v>43472.377689050925</v>
      </c>
      <c r="E2176" t="s">
        <v>64</v>
      </c>
      <c r="F2176" s="2">
        <v>43556</v>
      </c>
      <c r="G2176" s="2">
        <v>43832</v>
      </c>
      <c r="H2176" t="s">
        <v>22652</v>
      </c>
      <c r="J2176" t="s">
        <v>22653</v>
      </c>
      <c r="L2176" t="s">
        <v>21798</v>
      </c>
      <c r="M2176" t="s">
        <v>1246</v>
      </c>
      <c r="N2176">
        <v>65616</v>
      </c>
      <c r="O2176" t="s">
        <v>70</v>
      </c>
      <c r="Q2176" t="s">
        <v>22654</v>
      </c>
      <c r="S2176" t="s">
        <v>72</v>
      </c>
      <c r="T2176" t="s">
        <v>22655</v>
      </c>
      <c r="U2176" t="s">
        <v>22656</v>
      </c>
      <c r="V2176" t="s">
        <v>22657</v>
      </c>
      <c r="W2176" t="s">
        <v>1246</v>
      </c>
      <c r="X2176" t="s">
        <v>1427</v>
      </c>
      <c r="Y2176" t="str">
        <f>"37-2012"</f>
        <v>37-2012</v>
      </c>
      <c r="Z2176" t="s">
        <v>373</v>
      </c>
      <c r="AA2176">
        <v>722211</v>
      </c>
      <c r="AB2176">
        <v>18</v>
      </c>
      <c r="AC2176">
        <v>18</v>
      </c>
      <c r="AD2176" t="s">
        <v>79</v>
      </c>
      <c r="AE2176" t="s">
        <v>95</v>
      </c>
      <c r="AF2176">
        <v>40</v>
      </c>
      <c r="AG2176" s="4">
        <v>0.35416666666666669</v>
      </c>
      <c r="AH2176" s="4">
        <v>0.70833333333333337</v>
      </c>
      <c r="AI2176" s="5">
        <v>10.3</v>
      </c>
      <c r="AJ2176">
        <v>15.45</v>
      </c>
      <c r="AL2176" t="s">
        <v>81</v>
      </c>
      <c r="AM2176" t="s">
        <v>82</v>
      </c>
      <c r="AO2176" t="s">
        <v>83</v>
      </c>
      <c r="AR2176" t="s">
        <v>82</v>
      </c>
      <c r="AT2176" t="s">
        <v>82</v>
      </c>
      <c r="AW2176" t="s">
        <v>82</v>
      </c>
      <c r="AY2176" t="s">
        <v>6080</v>
      </c>
      <c r="AZ2176" t="s">
        <v>6081</v>
      </c>
      <c r="BA2176" t="s">
        <v>1246</v>
      </c>
      <c r="BB2176">
        <v>65616</v>
      </c>
      <c r="BC2176" t="s">
        <v>87</v>
      </c>
      <c r="BH2176" t="s">
        <v>22959</v>
      </c>
      <c r="BJ2176">
        <v>431552109</v>
      </c>
    </row>
    <row r="2177" spans="1:62" x14ac:dyDescent="0.25">
      <c r="A2177" t="s">
        <v>23167</v>
      </c>
      <c r="B2177" s="2">
        <v>43497</v>
      </c>
      <c r="C2177" t="s">
        <v>63</v>
      </c>
      <c r="D2177" s="3">
        <v>43472.378517118057</v>
      </c>
      <c r="E2177" t="s">
        <v>64</v>
      </c>
      <c r="F2177" s="2">
        <v>43556</v>
      </c>
      <c r="G2177" s="2">
        <v>43814</v>
      </c>
      <c r="H2177" t="s">
        <v>23168</v>
      </c>
      <c r="J2177" t="s">
        <v>23169</v>
      </c>
      <c r="K2177" t="s">
        <v>23170</v>
      </c>
      <c r="L2177" t="s">
        <v>23063</v>
      </c>
      <c r="M2177" t="s">
        <v>147</v>
      </c>
      <c r="N2177">
        <v>19355</v>
      </c>
      <c r="O2177" t="s">
        <v>70</v>
      </c>
      <c r="Q2177" t="s">
        <v>23171</v>
      </c>
      <c r="S2177" t="s">
        <v>72</v>
      </c>
      <c r="T2177" t="s">
        <v>13303</v>
      </c>
      <c r="U2177" t="s">
        <v>19509</v>
      </c>
      <c r="V2177" t="s">
        <v>1757</v>
      </c>
      <c r="W2177" t="s">
        <v>278</v>
      </c>
      <c r="X2177" t="s">
        <v>705</v>
      </c>
      <c r="Y2177" t="str">
        <f>"37-3011"</f>
        <v>37-3011</v>
      </c>
      <c r="Z2177" t="s">
        <v>94</v>
      </c>
      <c r="AA2177">
        <v>561730</v>
      </c>
      <c r="AB2177">
        <v>5</v>
      </c>
      <c r="AC2177">
        <v>5</v>
      </c>
      <c r="AD2177" t="s">
        <v>79</v>
      </c>
      <c r="AE2177" t="s">
        <v>80</v>
      </c>
      <c r="AF2177">
        <v>40</v>
      </c>
      <c r="AG2177" s="4">
        <v>0.29166666666666669</v>
      </c>
      <c r="AH2177" s="4">
        <v>0.66666666666666663</v>
      </c>
      <c r="AI2177" s="5">
        <v>15.73</v>
      </c>
      <c r="AJ2177">
        <v>23.6</v>
      </c>
      <c r="AL2177" t="s">
        <v>81</v>
      </c>
      <c r="AM2177" t="s">
        <v>82</v>
      </c>
      <c r="AO2177" t="s">
        <v>83</v>
      </c>
      <c r="AR2177" t="s">
        <v>82</v>
      </c>
      <c r="AT2177" t="s">
        <v>82</v>
      </c>
      <c r="AW2177" t="s">
        <v>72</v>
      </c>
      <c r="AX2177">
        <v>3</v>
      </c>
      <c r="AY2177" t="s">
        <v>23063</v>
      </c>
      <c r="AZ2177" t="s">
        <v>1310</v>
      </c>
      <c r="BA2177" t="s">
        <v>147</v>
      </c>
      <c r="BB2177">
        <v>19355</v>
      </c>
      <c r="BC2177" t="s">
        <v>79</v>
      </c>
      <c r="BH2177" t="s">
        <v>23169</v>
      </c>
      <c r="BJ2177">
        <v>233072540</v>
      </c>
    </row>
    <row r="2178" spans="1:62" x14ac:dyDescent="0.25">
      <c r="A2178" t="s">
        <v>23609</v>
      </c>
      <c r="B2178" s="2">
        <v>43497</v>
      </c>
      <c r="C2178" t="s">
        <v>63</v>
      </c>
      <c r="D2178" s="3">
        <v>43472.37805363426</v>
      </c>
      <c r="E2178" t="s">
        <v>64</v>
      </c>
      <c r="F2178" s="2">
        <v>43556</v>
      </c>
      <c r="G2178" s="2">
        <v>43768</v>
      </c>
      <c r="H2178" t="s">
        <v>23610</v>
      </c>
      <c r="I2178" t="s">
        <v>23611</v>
      </c>
      <c r="J2178" t="s">
        <v>23612</v>
      </c>
      <c r="L2178" t="s">
        <v>3694</v>
      </c>
      <c r="M2178" t="s">
        <v>2367</v>
      </c>
      <c r="N2178">
        <v>29572</v>
      </c>
      <c r="O2178" t="s">
        <v>70</v>
      </c>
      <c r="Q2178" t="s">
        <v>23613</v>
      </c>
      <c r="S2178" t="s">
        <v>72</v>
      </c>
      <c r="T2178" t="s">
        <v>102</v>
      </c>
      <c r="U2178" t="s">
        <v>2630</v>
      </c>
      <c r="V2178" t="s">
        <v>2470</v>
      </c>
      <c r="W2178" t="s">
        <v>105</v>
      </c>
      <c r="X2178" t="s">
        <v>1427</v>
      </c>
      <c r="Y2178" t="str">
        <f>"37-2012"</f>
        <v>37-2012</v>
      </c>
      <c r="Z2178" t="s">
        <v>373</v>
      </c>
      <c r="AA2178">
        <v>721110</v>
      </c>
      <c r="AB2178">
        <v>30</v>
      </c>
      <c r="AC2178">
        <v>30</v>
      </c>
      <c r="AD2178" t="s">
        <v>79</v>
      </c>
      <c r="AE2178" t="s">
        <v>95</v>
      </c>
      <c r="AF2178">
        <v>35</v>
      </c>
      <c r="AG2178" s="4">
        <v>0.35416666666666669</v>
      </c>
      <c r="AH2178" s="4">
        <v>0.1875</v>
      </c>
      <c r="AI2178" s="5">
        <v>9.4499999999999993</v>
      </c>
      <c r="AJ2178">
        <v>14.18</v>
      </c>
      <c r="AK2178">
        <v>14.18</v>
      </c>
      <c r="AL2178" t="s">
        <v>81</v>
      </c>
      <c r="AM2178" t="s">
        <v>82</v>
      </c>
      <c r="AO2178" t="s">
        <v>83</v>
      </c>
      <c r="AR2178" t="s">
        <v>82</v>
      </c>
      <c r="AT2178" t="s">
        <v>82</v>
      </c>
      <c r="AW2178" t="s">
        <v>72</v>
      </c>
      <c r="AX2178">
        <v>1</v>
      </c>
      <c r="AY2178" t="s">
        <v>3153</v>
      </c>
      <c r="AZ2178" t="s">
        <v>3155</v>
      </c>
      <c r="BA2178" t="s">
        <v>2367</v>
      </c>
      <c r="BB2178">
        <v>29572</v>
      </c>
      <c r="BC2178" t="s">
        <v>87</v>
      </c>
      <c r="BH2178" t="s">
        <v>23614</v>
      </c>
      <c r="BJ2178">
        <v>571054939</v>
      </c>
    </row>
    <row r="2179" spans="1:62" x14ac:dyDescent="0.25">
      <c r="A2179" t="s">
        <v>23685</v>
      </c>
      <c r="B2179" s="2">
        <v>43497</v>
      </c>
      <c r="C2179" t="s">
        <v>63</v>
      </c>
      <c r="D2179" s="3">
        <v>43472.378590821761</v>
      </c>
      <c r="E2179" t="s">
        <v>64</v>
      </c>
      <c r="F2179" s="2">
        <v>43556</v>
      </c>
      <c r="G2179" s="2">
        <v>43861</v>
      </c>
      <c r="H2179" t="s">
        <v>23686</v>
      </c>
      <c r="J2179" t="s">
        <v>17993</v>
      </c>
      <c r="K2179" t="s">
        <v>17994</v>
      </c>
      <c r="L2179" t="s">
        <v>14788</v>
      </c>
      <c r="M2179" t="s">
        <v>105</v>
      </c>
      <c r="N2179">
        <v>77465</v>
      </c>
      <c r="O2179" t="s">
        <v>70</v>
      </c>
      <c r="Q2179" t="s">
        <v>14789</v>
      </c>
      <c r="S2179" t="s">
        <v>72</v>
      </c>
      <c r="T2179" t="s">
        <v>2824</v>
      </c>
      <c r="U2179" t="s">
        <v>3543</v>
      </c>
      <c r="V2179" t="s">
        <v>642</v>
      </c>
      <c r="W2179" t="s">
        <v>105</v>
      </c>
      <c r="X2179" t="s">
        <v>14790</v>
      </c>
      <c r="Y2179" t="str">
        <f>"45-3011"</f>
        <v>45-3011</v>
      </c>
      <c r="Z2179" t="s">
        <v>1652</v>
      </c>
      <c r="AA2179">
        <v>114112</v>
      </c>
      <c r="AB2179">
        <v>2</v>
      </c>
      <c r="AC2179">
        <v>2</v>
      </c>
      <c r="AD2179" t="s">
        <v>79</v>
      </c>
      <c r="AE2179" t="s">
        <v>80</v>
      </c>
      <c r="AF2179">
        <v>40</v>
      </c>
      <c r="AG2179" s="4">
        <v>0.91666666666666663</v>
      </c>
      <c r="AH2179" s="4">
        <v>0.25</v>
      </c>
      <c r="AI2179" s="5">
        <v>10.24</v>
      </c>
      <c r="AJ2179">
        <v>15.36</v>
      </c>
      <c r="AL2179" t="s">
        <v>81</v>
      </c>
      <c r="AM2179" t="s">
        <v>82</v>
      </c>
      <c r="AO2179" t="s">
        <v>83</v>
      </c>
      <c r="AR2179" t="s">
        <v>82</v>
      </c>
      <c r="AT2179" t="s">
        <v>82</v>
      </c>
      <c r="AW2179" t="s">
        <v>82</v>
      </c>
      <c r="AY2179" t="s">
        <v>14788</v>
      </c>
      <c r="AZ2179" t="s">
        <v>14791</v>
      </c>
      <c r="BA2179" t="s">
        <v>105</v>
      </c>
      <c r="BB2179">
        <v>77465</v>
      </c>
      <c r="BC2179" t="s">
        <v>79</v>
      </c>
      <c r="BH2179" t="s">
        <v>17993</v>
      </c>
      <c r="BJ2179">
        <v>743022932</v>
      </c>
    </row>
    <row r="2180" spans="1:62" x14ac:dyDescent="0.25">
      <c r="A2180" t="s">
        <v>23775</v>
      </c>
      <c r="B2180" s="2">
        <v>43497</v>
      </c>
      <c r="C2180" t="s">
        <v>63</v>
      </c>
      <c r="D2180" s="3">
        <v>43472.378330775464</v>
      </c>
      <c r="E2180" t="s">
        <v>64</v>
      </c>
      <c r="F2180" s="2">
        <v>43556</v>
      </c>
      <c r="G2180" s="2">
        <v>43799</v>
      </c>
      <c r="H2180" t="s">
        <v>23776</v>
      </c>
      <c r="J2180" t="s">
        <v>23777</v>
      </c>
      <c r="L2180" t="s">
        <v>1335</v>
      </c>
      <c r="M2180" t="s">
        <v>105</v>
      </c>
      <c r="N2180">
        <v>77043</v>
      </c>
      <c r="O2180" t="s">
        <v>70</v>
      </c>
      <c r="Q2180" t="s">
        <v>3329</v>
      </c>
      <c r="S2180" t="s">
        <v>72</v>
      </c>
      <c r="T2180" t="s">
        <v>102</v>
      </c>
      <c r="U2180" t="s">
        <v>2630</v>
      </c>
      <c r="V2180" t="s">
        <v>2470</v>
      </c>
      <c r="W2180" t="s">
        <v>105</v>
      </c>
      <c r="X2180" t="s">
        <v>106</v>
      </c>
      <c r="Y2180" t="str">
        <f>"37-3011"</f>
        <v>37-3011</v>
      </c>
      <c r="Z2180" t="s">
        <v>94</v>
      </c>
      <c r="AA2180">
        <v>561730</v>
      </c>
      <c r="AB2180">
        <v>110</v>
      </c>
      <c r="AC2180">
        <v>110</v>
      </c>
      <c r="AD2180" t="s">
        <v>79</v>
      </c>
      <c r="AE2180" t="s">
        <v>95</v>
      </c>
      <c r="AF2180">
        <v>35</v>
      </c>
      <c r="AG2180" s="4">
        <v>0.29166666666666669</v>
      </c>
      <c r="AH2180" s="4">
        <v>0.66666666666666663</v>
      </c>
      <c r="AI2180" s="5">
        <v>13.44</v>
      </c>
      <c r="AJ2180">
        <v>20.16</v>
      </c>
      <c r="AK2180">
        <v>20.16</v>
      </c>
      <c r="AL2180" t="s">
        <v>81</v>
      </c>
      <c r="AM2180" t="s">
        <v>82</v>
      </c>
      <c r="AO2180" t="s">
        <v>83</v>
      </c>
      <c r="AR2180" t="s">
        <v>82</v>
      </c>
      <c r="AT2180" t="s">
        <v>82</v>
      </c>
      <c r="AW2180" t="s">
        <v>82</v>
      </c>
      <c r="AY2180" t="s">
        <v>3291</v>
      </c>
      <c r="AZ2180" t="s">
        <v>3292</v>
      </c>
      <c r="BA2180" t="s">
        <v>105</v>
      </c>
      <c r="BB2180">
        <v>77043</v>
      </c>
      <c r="BC2180" t="s">
        <v>79</v>
      </c>
      <c r="BH2180" t="s">
        <v>3328</v>
      </c>
      <c r="BJ2180">
        <v>760340243</v>
      </c>
    </row>
    <row r="2181" spans="1:62" x14ac:dyDescent="0.25">
      <c r="A2181" t="s">
        <v>24230</v>
      </c>
      <c r="B2181" s="2">
        <v>43497</v>
      </c>
      <c r="C2181" t="s">
        <v>63</v>
      </c>
      <c r="D2181" s="3">
        <v>43472.377474976849</v>
      </c>
      <c r="E2181" t="s">
        <v>64</v>
      </c>
      <c r="F2181" s="2">
        <v>43556</v>
      </c>
      <c r="G2181" s="2">
        <v>43799</v>
      </c>
      <c r="H2181" t="s">
        <v>24231</v>
      </c>
      <c r="J2181" t="s">
        <v>24232</v>
      </c>
      <c r="L2181" t="s">
        <v>16418</v>
      </c>
      <c r="M2181" t="s">
        <v>783</v>
      </c>
      <c r="N2181">
        <v>44094</v>
      </c>
      <c r="O2181" t="s">
        <v>70</v>
      </c>
      <c r="Q2181" t="s">
        <v>24233</v>
      </c>
      <c r="S2181" t="s">
        <v>72</v>
      </c>
      <c r="T2181" t="s">
        <v>3410</v>
      </c>
      <c r="U2181" t="s">
        <v>3411</v>
      </c>
      <c r="V2181" t="s">
        <v>3412</v>
      </c>
      <c r="W2181" t="s">
        <v>783</v>
      </c>
      <c r="X2181" t="s">
        <v>106</v>
      </c>
      <c r="Y2181" t="str">
        <f>"37-3011"</f>
        <v>37-3011</v>
      </c>
      <c r="Z2181" t="s">
        <v>94</v>
      </c>
      <c r="AA2181">
        <v>561730</v>
      </c>
      <c r="AB2181">
        <v>7</v>
      </c>
      <c r="AC2181">
        <v>7</v>
      </c>
      <c r="AD2181" t="s">
        <v>79</v>
      </c>
      <c r="AE2181" t="s">
        <v>80</v>
      </c>
      <c r="AF2181">
        <v>40</v>
      </c>
      <c r="AG2181" s="4">
        <v>0.33333333333333331</v>
      </c>
      <c r="AH2181" s="4">
        <v>0.70833333333333337</v>
      </c>
      <c r="AI2181" s="5">
        <v>13.7</v>
      </c>
      <c r="AJ2181">
        <v>20.55</v>
      </c>
      <c r="AL2181" t="s">
        <v>81</v>
      </c>
      <c r="AM2181" t="s">
        <v>82</v>
      </c>
      <c r="AO2181" t="s">
        <v>83</v>
      </c>
      <c r="AR2181" t="s">
        <v>82</v>
      </c>
      <c r="AT2181" t="s">
        <v>82</v>
      </c>
      <c r="AW2181" t="s">
        <v>82</v>
      </c>
      <c r="AY2181" t="s">
        <v>16418</v>
      </c>
      <c r="AZ2181" t="s">
        <v>1278</v>
      </c>
      <c r="BA2181" t="s">
        <v>783</v>
      </c>
      <c r="BB2181">
        <v>44094</v>
      </c>
      <c r="BC2181" t="s">
        <v>79</v>
      </c>
      <c r="BH2181" t="s">
        <v>24232</v>
      </c>
      <c r="BJ2181">
        <v>341395043</v>
      </c>
    </row>
    <row r="2182" spans="1:62" x14ac:dyDescent="0.25">
      <c r="A2182" t="s">
        <v>24381</v>
      </c>
      <c r="B2182" s="2">
        <v>43497</v>
      </c>
      <c r="C2182" t="s">
        <v>63</v>
      </c>
      <c r="D2182" s="3">
        <v>43472.377815300926</v>
      </c>
      <c r="E2182" t="s">
        <v>64</v>
      </c>
      <c r="F2182" s="2">
        <v>43556</v>
      </c>
      <c r="G2182" s="2">
        <v>43804</v>
      </c>
      <c r="H2182" t="s">
        <v>24382</v>
      </c>
      <c r="I2182" t="s">
        <v>24383</v>
      </c>
      <c r="J2182" t="s">
        <v>24384</v>
      </c>
      <c r="L2182" t="s">
        <v>3694</v>
      </c>
      <c r="M2182" t="s">
        <v>2367</v>
      </c>
      <c r="N2182">
        <v>29577</v>
      </c>
      <c r="O2182" t="s">
        <v>70</v>
      </c>
      <c r="Q2182" t="s">
        <v>24385</v>
      </c>
      <c r="S2182" t="s">
        <v>72</v>
      </c>
      <c r="T2182" t="s">
        <v>102</v>
      </c>
      <c r="U2182" t="s">
        <v>2630</v>
      </c>
      <c r="V2182" t="s">
        <v>2470</v>
      </c>
      <c r="W2182" t="s">
        <v>105</v>
      </c>
      <c r="X2182" t="s">
        <v>1427</v>
      </c>
      <c r="Y2182" t="str">
        <f>"37-2012"</f>
        <v>37-2012</v>
      </c>
      <c r="Z2182" t="s">
        <v>373</v>
      </c>
      <c r="AA2182">
        <v>721110</v>
      </c>
      <c r="AB2182">
        <v>25</v>
      </c>
      <c r="AC2182">
        <v>25</v>
      </c>
      <c r="AD2182" t="s">
        <v>79</v>
      </c>
      <c r="AE2182" t="s">
        <v>95</v>
      </c>
      <c r="AF2182">
        <v>35</v>
      </c>
      <c r="AG2182" s="4">
        <v>0.35416666666666669</v>
      </c>
      <c r="AH2182" s="4">
        <v>0.70833333333333337</v>
      </c>
      <c r="AI2182" s="5">
        <v>9.66</v>
      </c>
      <c r="AJ2182">
        <v>14.49</v>
      </c>
      <c r="AK2182">
        <v>14.49</v>
      </c>
      <c r="AL2182" t="s">
        <v>81</v>
      </c>
      <c r="AM2182" t="s">
        <v>82</v>
      </c>
      <c r="AO2182" t="s">
        <v>83</v>
      </c>
      <c r="AR2182" t="s">
        <v>82</v>
      </c>
      <c r="AT2182" t="s">
        <v>82</v>
      </c>
      <c r="AW2182" t="s">
        <v>72</v>
      </c>
      <c r="AX2182">
        <v>1</v>
      </c>
      <c r="AY2182" t="s">
        <v>3153</v>
      </c>
      <c r="AZ2182" t="s">
        <v>3155</v>
      </c>
      <c r="BA2182" t="s">
        <v>2367</v>
      </c>
      <c r="BB2182">
        <v>29577</v>
      </c>
      <c r="BC2182" t="s">
        <v>79</v>
      </c>
      <c r="BH2182" t="s">
        <v>24386</v>
      </c>
      <c r="BJ2182">
        <v>954349751</v>
      </c>
    </row>
    <row r="2183" spans="1:62" x14ac:dyDescent="0.25">
      <c r="A2183" t="s">
        <v>24553</v>
      </c>
      <c r="B2183" s="2">
        <v>43497</v>
      </c>
      <c r="C2183" t="s">
        <v>63</v>
      </c>
      <c r="D2183" s="3">
        <v>43472.378008912034</v>
      </c>
      <c r="E2183" t="s">
        <v>64</v>
      </c>
      <c r="F2183" s="2">
        <v>43556</v>
      </c>
      <c r="G2183" s="2">
        <v>43814</v>
      </c>
      <c r="H2183" t="s">
        <v>24554</v>
      </c>
      <c r="I2183" t="s">
        <v>24555</v>
      </c>
      <c r="J2183" t="s">
        <v>24556</v>
      </c>
      <c r="K2183" t="s">
        <v>24557</v>
      </c>
      <c r="L2183" t="s">
        <v>10231</v>
      </c>
      <c r="M2183" t="s">
        <v>147</v>
      </c>
      <c r="N2183">
        <v>19406</v>
      </c>
      <c r="O2183" t="s">
        <v>70</v>
      </c>
      <c r="Q2183" t="s">
        <v>24558</v>
      </c>
      <c r="S2183" t="s">
        <v>72</v>
      </c>
      <c r="T2183" t="s">
        <v>13303</v>
      </c>
      <c r="U2183" t="s">
        <v>16469</v>
      </c>
      <c r="V2183" t="s">
        <v>1757</v>
      </c>
      <c r="W2183" t="s">
        <v>278</v>
      </c>
      <c r="X2183" t="s">
        <v>15492</v>
      </c>
      <c r="Y2183" t="str">
        <f>"37-3011"</f>
        <v>37-3011</v>
      </c>
      <c r="Z2183" t="s">
        <v>94</v>
      </c>
      <c r="AA2183">
        <v>561730</v>
      </c>
      <c r="AB2183">
        <v>10</v>
      </c>
      <c r="AC2183">
        <v>10</v>
      </c>
      <c r="AD2183" t="s">
        <v>79</v>
      </c>
      <c r="AE2183" t="s">
        <v>80</v>
      </c>
      <c r="AF2183">
        <v>40</v>
      </c>
      <c r="AG2183" s="4">
        <v>0.3125</v>
      </c>
      <c r="AH2183" s="4">
        <v>0.66666666666666663</v>
      </c>
      <c r="AI2183" s="5">
        <v>15.35</v>
      </c>
      <c r="AJ2183">
        <v>23.03</v>
      </c>
      <c r="AL2183" t="s">
        <v>81</v>
      </c>
      <c r="AM2183" t="s">
        <v>82</v>
      </c>
      <c r="AO2183" t="s">
        <v>83</v>
      </c>
      <c r="AR2183" t="s">
        <v>82</v>
      </c>
      <c r="AT2183" t="s">
        <v>82</v>
      </c>
      <c r="AW2183" t="s">
        <v>72</v>
      </c>
      <c r="AX2183">
        <v>3</v>
      </c>
      <c r="AY2183" t="s">
        <v>22999</v>
      </c>
      <c r="AZ2183" t="s">
        <v>291</v>
      </c>
      <c r="BA2183" t="s">
        <v>147</v>
      </c>
      <c r="BB2183">
        <v>19405</v>
      </c>
      <c r="BC2183" t="s">
        <v>79</v>
      </c>
      <c r="BH2183" t="s">
        <v>24559</v>
      </c>
      <c r="BJ2183">
        <v>232986486</v>
      </c>
    </row>
    <row r="2184" spans="1:62" x14ac:dyDescent="0.25">
      <c r="A2184" t="s">
        <v>24568</v>
      </c>
      <c r="B2184" s="2">
        <v>43497</v>
      </c>
      <c r="C2184" t="s">
        <v>63</v>
      </c>
      <c r="D2184" s="3">
        <v>43472.37863215278</v>
      </c>
      <c r="E2184" t="s">
        <v>64</v>
      </c>
      <c r="F2184" s="2">
        <v>43556</v>
      </c>
      <c r="G2184" s="2">
        <v>43769</v>
      </c>
      <c r="H2184" t="s">
        <v>24569</v>
      </c>
      <c r="I2184" t="s">
        <v>24570</v>
      </c>
      <c r="J2184" t="s">
        <v>24571</v>
      </c>
      <c r="L2184" t="s">
        <v>10086</v>
      </c>
      <c r="M2184" t="s">
        <v>105</v>
      </c>
      <c r="N2184">
        <v>75098</v>
      </c>
      <c r="O2184" t="s">
        <v>70</v>
      </c>
      <c r="Q2184" t="s">
        <v>24572</v>
      </c>
      <c r="S2184" t="s">
        <v>72</v>
      </c>
      <c r="T2184" t="s">
        <v>1917</v>
      </c>
      <c r="U2184" t="s">
        <v>1918</v>
      </c>
      <c r="V2184" t="s">
        <v>1919</v>
      </c>
      <c r="W2184" t="s">
        <v>105</v>
      </c>
      <c r="X2184" t="s">
        <v>106</v>
      </c>
      <c r="Y2184" t="str">
        <f>"37-3011"</f>
        <v>37-3011</v>
      </c>
      <c r="Z2184" t="s">
        <v>94</v>
      </c>
      <c r="AA2184">
        <v>561730</v>
      </c>
      <c r="AB2184">
        <v>22</v>
      </c>
      <c r="AC2184">
        <v>22</v>
      </c>
      <c r="AD2184" t="s">
        <v>79</v>
      </c>
      <c r="AE2184" t="s">
        <v>95</v>
      </c>
      <c r="AF2184">
        <v>35</v>
      </c>
      <c r="AG2184" s="4">
        <v>0.29166666666666669</v>
      </c>
      <c r="AH2184" s="4">
        <v>0.625</v>
      </c>
      <c r="AI2184" s="5">
        <v>13.94</v>
      </c>
      <c r="AJ2184">
        <v>20.91</v>
      </c>
      <c r="AL2184" t="s">
        <v>81</v>
      </c>
      <c r="AM2184" t="s">
        <v>82</v>
      </c>
      <c r="AO2184" t="s">
        <v>83</v>
      </c>
      <c r="AR2184" t="s">
        <v>82</v>
      </c>
      <c r="AT2184" t="s">
        <v>82</v>
      </c>
      <c r="AW2184" t="s">
        <v>82</v>
      </c>
      <c r="AY2184" t="s">
        <v>10086</v>
      </c>
      <c r="AZ2184" t="s">
        <v>1594</v>
      </c>
      <c r="BA2184" t="s">
        <v>105</v>
      </c>
      <c r="BB2184">
        <v>75098</v>
      </c>
      <c r="BC2184" t="s">
        <v>79</v>
      </c>
      <c r="BH2184" t="s">
        <v>24571</v>
      </c>
      <c r="BJ2184">
        <v>752906402</v>
      </c>
    </row>
    <row r="2185" spans="1:62" x14ac:dyDescent="0.25">
      <c r="A2185" t="s">
        <v>24630</v>
      </c>
      <c r="B2185" s="2">
        <v>43497</v>
      </c>
      <c r="C2185" t="s">
        <v>63</v>
      </c>
      <c r="D2185" s="3">
        <v>43472.378538391204</v>
      </c>
      <c r="E2185" t="s">
        <v>64</v>
      </c>
      <c r="F2185" s="2">
        <v>43556</v>
      </c>
      <c r="G2185" s="2">
        <v>43819</v>
      </c>
      <c r="H2185" t="s">
        <v>24631</v>
      </c>
      <c r="J2185" t="s">
        <v>24632</v>
      </c>
      <c r="L2185" t="s">
        <v>7416</v>
      </c>
      <c r="M2185" t="s">
        <v>147</v>
      </c>
      <c r="N2185">
        <v>19341</v>
      </c>
      <c r="O2185" t="s">
        <v>70</v>
      </c>
      <c r="Q2185" t="s">
        <v>24633</v>
      </c>
      <c r="S2185" t="s">
        <v>72</v>
      </c>
      <c r="T2185" t="s">
        <v>13303</v>
      </c>
      <c r="U2185" t="s">
        <v>3646</v>
      </c>
      <c r="V2185" t="s">
        <v>1757</v>
      </c>
      <c r="W2185" t="s">
        <v>278</v>
      </c>
      <c r="X2185" t="s">
        <v>106</v>
      </c>
      <c r="Y2185" t="str">
        <f>"37-3011"</f>
        <v>37-3011</v>
      </c>
      <c r="Z2185" t="s">
        <v>94</v>
      </c>
      <c r="AA2185">
        <v>561730</v>
      </c>
      <c r="AB2185">
        <v>7</v>
      </c>
      <c r="AC2185">
        <v>7</v>
      </c>
      <c r="AD2185" t="s">
        <v>79</v>
      </c>
      <c r="AE2185" t="s">
        <v>80</v>
      </c>
      <c r="AF2185">
        <v>40</v>
      </c>
      <c r="AG2185" s="4">
        <v>0.33333333333333331</v>
      </c>
      <c r="AH2185" s="4">
        <v>0.6875</v>
      </c>
      <c r="AI2185" s="5">
        <v>15.35</v>
      </c>
      <c r="AJ2185">
        <v>23.03</v>
      </c>
      <c r="AL2185" t="s">
        <v>81</v>
      </c>
      <c r="AM2185" t="s">
        <v>82</v>
      </c>
      <c r="AO2185" t="s">
        <v>83</v>
      </c>
      <c r="AR2185" t="s">
        <v>82</v>
      </c>
      <c r="AT2185" t="s">
        <v>82</v>
      </c>
      <c r="AW2185" t="s">
        <v>82</v>
      </c>
      <c r="AY2185" t="s">
        <v>1308</v>
      </c>
      <c r="AZ2185" t="s">
        <v>1310</v>
      </c>
      <c r="BA2185" t="s">
        <v>147</v>
      </c>
      <c r="BB2185">
        <v>19380</v>
      </c>
      <c r="BC2185" t="s">
        <v>79</v>
      </c>
      <c r="BH2185" t="s">
        <v>24634</v>
      </c>
      <c r="BJ2185">
        <v>232556118</v>
      </c>
    </row>
    <row r="2186" spans="1:62" x14ac:dyDescent="0.25">
      <c r="A2186" t="s">
        <v>24641</v>
      </c>
      <c r="B2186" s="2">
        <v>43497</v>
      </c>
      <c r="C2186" t="s">
        <v>63</v>
      </c>
      <c r="D2186" s="3">
        <v>43472.378418032407</v>
      </c>
      <c r="E2186" t="s">
        <v>64</v>
      </c>
      <c r="F2186" s="2">
        <v>43556</v>
      </c>
      <c r="G2186" s="2">
        <v>43770</v>
      </c>
      <c r="H2186" t="s">
        <v>23652</v>
      </c>
      <c r="J2186" t="s">
        <v>23653</v>
      </c>
      <c r="L2186" t="s">
        <v>19934</v>
      </c>
      <c r="M2186" t="s">
        <v>226</v>
      </c>
      <c r="N2186">
        <v>49757</v>
      </c>
      <c r="O2186" t="s">
        <v>70</v>
      </c>
      <c r="Q2186" t="s">
        <v>23654</v>
      </c>
      <c r="S2186" t="s">
        <v>72</v>
      </c>
      <c r="T2186" t="s">
        <v>2118</v>
      </c>
      <c r="U2186" t="s">
        <v>2119</v>
      </c>
      <c r="V2186" t="s">
        <v>1633</v>
      </c>
      <c r="W2186" t="s">
        <v>192</v>
      </c>
      <c r="X2186" t="s">
        <v>1012</v>
      </c>
      <c r="Y2186" t="str">
        <f>"37-2012"</f>
        <v>37-2012</v>
      </c>
      <c r="Z2186" t="s">
        <v>373</v>
      </c>
      <c r="AA2186">
        <v>487110</v>
      </c>
      <c r="AB2186">
        <v>12</v>
      </c>
      <c r="AC2186">
        <v>12</v>
      </c>
      <c r="AD2186" t="s">
        <v>79</v>
      </c>
      <c r="AE2186" t="s">
        <v>80</v>
      </c>
      <c r="AF2186">
        <v>35</v>
      </c>
      <c r="AG2186" s="4">
        <v>0.33333333333333331</v>
      </c>
      <c r="AH2186" s="4">
        <v>0.70833333333333337</v>
      </c>
      <c r="AI2186" s="5">
        <v>10.75</v>
      </c>
      <c r="AL2186" t="s">
        <v>81</v>
      </c>
      <c r="AM2186" t="s">
        <v>82</v>
      </c>
      <c r="AO2186" t="s">
        <v>83</v>
      </c>
      <c r="AR2186" t="s">
        <v>82</v>
      </c>
      <c r="AT2186" t="s">
        <v>82</v>
      </c>
      <c r="AW2186" t="s">
        <v>82</v>
      </c>
      <c r="AY2186" t="s">
        <v>12138</v>
      </c>
      <c r="AZ2186" t="s">
        <v>10246</v>
      </c>
      <c r="BA2186" t="s">
        <v>226</v>
      </c>
      <c r="BB2186">
        <v>49757</v>
      </c>
      <c r="BC2186" t="s">
        <v>87</v>
      </c>
      <c r="BH2186" t="s">
        <v>23656</v>
      </c>
      <c r="BJ2186">
        <v>381295136</v>
      </c>
    </row>
    <row r="2187" spans="1:62" x14ac:dyDescent="0.25">
      <c r="A2187" t="s">
        <v>24734</v>
      </c>
      <c r="B2187" s="2">
        <v>43497</v>
      </c>
      <c r="C2187" t="s">
        <v>63</v>
      </c>
      <c r="D2187" s="3">
        <v>43472.377644502318</v>
      </c>
      <c r="E2187" t="s">
        <v>64</v>
      </c>
      <c r="F2187" s="2">
        <v>43556</v>
      </c>
      <c r="G2187" s="2">
        <v>43812</v>
      </c>
      <c r="H2187" t="s">
        <v>24735</v>
      </c>
      <c r="J2187" t="s">
        <v>24736</v>
      </c>
      <c r="L2187" t="s">
        <v>2839</v>
      </c>
      <c r="M2187" t="s">
        <v>278</v>
      </c>
      <c r="N2187" t="s">
        <v>24737</v>
      </c>
      <c r="O2187" t="s">
        <v>70</v>
      </c>
      <c r="Q2187" t="s">
        <v>24738</v>
      </c>
      <c r="R2187">
        <v>550</v>
      </c>
      <c r="S2187" t="s">
        <v>72</v>
      </c>
      <c r="T2187" t="s">
        <v>13303</v>
      </c>
      <c r="U2187" t="s">
        <v>3891</v>
      </c>
      <c r="V2187" t="s">
        <v>3892</v>
      </c>
      <c r="W2187" t="s">
        <v>278</v>
      </c>
      <c r="X2187" t="s">
        <v>106</v>
      </c>
      <c r="Y2187" t="str">
        <f>"37-3011"</f>
        <v>37-3011</v>
      </c>
      <c r="Z2187" t="s">
        <v>94</v>
      </c>
      <c r="AA2187">
        <v>561730</v>
      </c>
      <c r="AB2187">
        <v>47</v>
      </c>
      <c r="AC2187">
        <v>47</v>
      </c>
      <c r="AD2187" t="s">
        <v>79</v>
      </c>
      <c r="AE2187" t="s">
        <v>80</v>
      </c>
      <c r="AF2187">
        <v>40</v>
      </c>
      <c r="AG2187" s="4">
        <v>0.27083333333333331</v>
      </c>
      <c r="AH2187" s="4">
        <v>0.64583333333333337</v>
      </c>
      <c r="AI2187" s="5">
        <v>15.39</v>
      </c>
      <c r="AJ2187">
        <v>23.09</v>
      </c>
      <c r="AL2187" t="s">
        <v>81</v>
      </c>
      <c r="AM2187" t="s">
        <v>82</v>
      </c>
      <c r="AO2187" t="s">
        <v>83</v>
      </c>
      <c r="AR2187" t="s">
        <v>82</v>
      </c>
      <c r="AT2187" t="s">
        <v>82</v>
      </c>
      <c r="AW2187" t="s">
        <v>82</v>
      </c>
      <c r="AY2187" t="s">
        <v>2839</v>
      </c>
      <c r="AZ2187" t="s">
        <v>2839</v>
      </c>
      <c r="BA2187" t="s">
        <v>278</v>
      </c>
      <c r="BB2187">
        <v>22031</v>
      </c>
      <c r="BC2187" t="s">
        <v>79</v>
      </c>
      <c r="BH2187" t="s">
        <v>24736</v>
      </c>
      <c r="BJ2187">
        <v>541362010</v>
      </c>
    </row>
    <row r="2188" spans="1:62" x14ac:dyDescent="0.25">
      <c r="A2188" t="s">
        <v>24777</v>
      </c>
      <c r="B2188" s="2">
        <v>43497</v>
      </c>
      <c r="C2188" t="s">
        <v>63</v>
      </c>
      <c r="D2188" s="3">
        <v>43472.377693842594</v>
      </c>
      <c r="E2188" t="s">
        <v>64</v>
      </c>
      <c r="F2188" s="2">
        <v>43556</v>
      </c>
      <c r="G2188" s="2">
        <v>43799</v>
      </c>
      <c r="H2188" t="s">
        <v>24447</v>
      </c>
      <c r="I2188" t="s">
        <v>24448</v>
      </c>
      <c r="J2188" t="s">
        <v>24449</v>
      </c>
      <c r="K2188" t="s">
        <v>24778</v>
      </c>
      <c r="L2188" t="s">
        <v>3108</v>
      </c>
      <c r="M2188" t="s">
        <v>2367</v>
      </c>
      <c r="N2188">
        <v>29928</v>
      </c>
      <c r="O2188" t="s">
        <v>70</v>
      </c>
      <c r="Q2188" t="s">
        <v>24451</v>
      </c>
      <c r="S2188" t="s">
        <v>72</v>
      </c>
      <c r="T2188" t="s">
        <v>102</v>
      </c>
      <c r="U2188" t="s">
        <v>2630</v>
      </c>
      <c r="V2188" t="s">
        <v>2470</v>
      </c>
      <c r="W2188" t="s">
        <v>105</v>
      </c>
      <c r="X2188" t="s">
        <v>24779</v>
      </c>
      <c r="Y2188" t="str">
        <f>"37-3011"</f>
        <v>37-3011</v>
      </c>
      <c r="Z2188" t="s">
        <v>94</v>
      </c>
      <c r="AA2188">
        <v>721110</v>
      </c>
      <c r="AB2188">
        <v>12</v>
      </c>
      <c r="AC2188">
        <v>12</v>
      </c>
      <c r="AD2188" t="s">
        <v>79</v>
      </c>
      <c r="AE2188" t="s">
        <v>95</v>
      </c>
      <c r="AF2188">
        <v>35</v>
      </c>
      <c r="AG2188" s="4">
        <v>0.22916666666666666</v>
      </c>
      <c r="AH2188" s="4">
        <v>0.625</v>
      </c>
      <c r="AI2188" s="5">
        <v>12.81</v>
      </c>
      <c r="AJ2188">
        <v>19.22</v>
      </c>
      <c r="AK2188">
        <v>19.22</v>
      </c>
      <c r="AL2188" t="s">
        <v>81</v>
      </c>
      <c r="AM2188" t="s">
        <v>82</v>
      </c>
      <c r="AO2188" t="s">
        <v>83</v>
      </c>
      <c r="AR2188" t="s">
        <v>82</v>
      </c>
      <c r="AT2188" t="s">
        <v>82</v>
      </c>
      <c r="AW2188" t="s">
        <v>72</v>
      </c>
      <c r="AX2188">
        <v>3</v>
      </c>
      <c r="AY2188" t="s">
        <v>3110</v>
      </c>
      <c r="AZ2188" t="s">
        <v>3111</v>
      </c>
      <c r="BA2188" t="s">
        <v>2367</v>
      </c>
      <c r="BB2188">
        <v>29928</v>
      </c>
      <c r="BC2188" t="s">
        <v>87</v>
      </c>
      <c r="BH2188" t="s">
        <v>24452</v>
      </c>
      <c r="BJ2188">
        <v>570675588</v>
      </c>
    </row>
    <row r="2189" spans="1:62" x14ac:dyDescent="0.25">
      <c r="A2189" t="s">
        <v>24829</v>
      </c>
      <c r="B2189" s="2">
        <v>43497</v>
      </c>
      <c r="C2189" t="s">
        <v>63</v>
      </c>
      <c r="D2189" s="3">
        <v>43472.377975706018</v>
      </c>
      <c r="E2189" t="s">
        <v>64</v>
      </c>
      <c r="F2189" s="2">
        <v>43556</v>
      </c>
      <c r="G2189" s="2">
        <v>43767</v>
      </c>
      <c r="H2189" t="s">
        <v>24830</v>
      </c>
      <c r="J2189" t="s">
        <v>24831</v>
      </c>
      <c r="L2189" t="s">
        <v>21660</v>
      </c>
      <c r="M2189" t="s">
        <v>298</v>
      </c>
      <c r="N2189">
        <v>4609</v>
      </c>
      <c r="O2189" t="s">
        <v>70</v>
      </c>
      <c r="Q2189" t="s">
        <v>24832</v>
      </c>
      <c r="S2189" t="s">
        <v>72</v>
      </c>
      <c r="T2189" t="s">
        <v>24833</v>
      </c>
      <c r="U2189" t="s">
        <v>24834</v>
      </c>
      <c r="V2189" t="s">
        <v>820</v>
      </c>
      <c r="W2189" t="s">
        <v>298</v>
      </c>
      <c r="X2189" t="s">
        <v>24835</v>
      </c>
      <c r="Y2189" t="str">
        <f>"37-2012"</f>
        <v>37-2012</v>
      </c>
      <c r="Z2189" t="s">
        <v>373</v>
      </c>
      <c r="AA2189">
        <v>721110</v>
      </c>
      <c r="AB2189">
        <v>10</v>
      </c>
      <c r="AC2189">
        <v>10</v>
      </c>
      <c r="AD2189" t="s">
        <v>79</v>
      </c>
      <c r="AE2189" t="s">
        <v>80</v>
      </c>
      <c r="AF2189">
        <v>36</v>
      </c>
      <c r="AG2189" s="4">
        <v>0</v>
      </c>
      <c r="AH2189" s="4">
        <v>0.99652777777777779</v>
      </c>
      <c r="AI2189" s="5">
        <v>11.39</v>
      </c>
      <c r="AJ2189">
        <v>17.09</v>
      </c>
      <c r="AL2189" t="s">
        <v>81</v>
      </c>
      <c r="AM2189" t="s">
        <v>82</v>
      </c>
      <c r="AO2189" t="s">
        <v>83</v>
      </c>
      <c r="AR2189" t="s">
        <v>82</v>
      </c>
      <c r="AT2189" t="s">
        <v>82</v>
      </c>
      <c r="AW2189" t="s">
        <v>82</v>
      </c>
      <c r="AY2189" t="s">
        <v>21660</v>
      </c>
      <c r="AZ2189" t="s">
        <v>10636</v>
      </c>
      <c r="BA2189" t="s">
        <v>298</v>
      </c>
      <c r="BB2189">
        <v>4609</v>
      </c>
      <c r="BC2189" t="s">
        <v>87</v>
      </c>
      <c r="BH2189" t="s">
        <v>24831</v>
      </c>
      <c r="BJ2189">
        <v>43352791</v>
      </c>
    </row>
    <row r="2190" spans="1:62" x14ac:dyDescent="0.25">
      <c r="A2190" t="s">
        <v>24939</v>
      </c>
      <c r="B2190" s="2">
        <v>43497</v>
      </c>
      <c r="C2190" t="s">
        <v>63</v>
      </c>
      <c r="D2190" s="3">
        <v>43472.377903287037</v>
      </c>
      <c r="E2190" t="s">
        <v>64</v>
      </c>
      <c r="F2190" s="2">
        <v>43556</v>
      </c>
      <c r="G2190" s="2">
        <v>43814</v>
      </c>
      <c r="H2190" t="s">
        <v>24940</v>
      </c>
      <c r="I2190" t="s">
        <v>24941</v>
      </c>
      <c r="J2190" t="s">
        <v>24942</v>
      </c>
      <c r="L2190" t="s">
        <v>24943</v>
      </c>
      <c r="M2190" t="s">
        <v>232</v>
      </c>
      <c r="N2190">
        <v>12211</v>
      </c>
      <c r="O2190" t="s">
        <v>70</v>
      </c>
      <c r="Q2190" t="s">
        <v>24944</v>
      </c>
      <c r="S2190" t="s">
        <v>72</v>
      </c>
      <c r="T2190" t="s">
        <v>13303</v>
      </c>
      <c r="U2190" t="s">
        <v>5811</v>
      </c>
      <c r="V2190" t="s">
        <v>1757</v>
      </c>
      <c r="W2190" t="s">
        <v>278</v>
      </c>
      <c r="X2190" t="s">
        <v>705</v>
      </c>
      <c r="Y2190" t="str">
        <f>"37-3011"</f>
        <v>37-3011</v>
      </c>
      <c r="Z2190" t="s">
        <v>94</v>
      </c>
      <c r="AA2190">
        <v>561730</v>
      </c>
      <c r="AB2190">
        <v>6</v>
      </c>
      <c r="AC2190">
        <v>6</v>
      </c>
      <c r="AD2190" t="s">
        <v>79</v>
      </c>
      <c r="AE2190" t="s">
        <v>80</v>
      </c>
      <c r="AF2190">
        <v>35</v>
      </c>
      <c r="AG2190" s="4">
        <v>0.33333333333333331</v>
      </c>
      <c r="AH2190" s="4">
        <v>0.64583333333333337</v>
      </c>
      <c r="AI2190" s="5">
        <v>15.24</v>
      </c>
      <c r="AJ2190">
        <v>22.86</v>
      </c>
      <c r="AL2190" t="s">
        <v>81</v>
      </c>
      <c r="AM2190" t="s">
        <v>82</v>
      </c>
      <c r="AO2190" t="s">
        <v>83</v>
      </c>
      <c r="AR2190" t="s">
        <v>82</v>
      </c>
      <c r="AT2190" t="s">
        <v>82</v>
      </c>
      <c r="AW2190" t="s">
        <v>72</v>
      </c>
      <c r="AX2190">
        <v>3</v>
      </c>
      <c r="AY2190" t="s">
        <v>5791</v>
      </c>
      <c r="AZ2190" t="s">
        <v>5791</v>
      </c>
      <c r="BA2190" t="s">
        <v>232</v>
      </c>
      <c r="BB2190">
        <v>12205</v>
      </c>
      <c r="BC2190" t="s">
        <v>79</v>
      </c>
      <c r="BH2190" t="s">
        <v>24945</v>
      </c>
      <c r="BJ2190">
        <v>461913820</v>
      </c>
    </row>
    <row r="2191" spans="1:62" x14ac:dyDescent="0.25">
      <c r="A2191" t="s">
        <v>25086</v>
      </c>
      <c r="B2191" s="2">
        <v>43497</v>
      </c>
      <c r="C2191" t="s">
        <v>63</v>
      </c>
      <c r="D2191" s="3">
        <v>43472.37789614583</v>
      </c>
      <c r="E2191" t="s">
        <v>64</v>
      </c>
      <c r="F2191" s="2">
        <v>43556</v>
      </c>
      <c r="G2191" s="2">
        <v>43814</v>
      </c>
      <c r="H2191" t="s">
        <v>25087</v>
      </c>
      <c r="J2191" t="s">
        <v>25088</v>
      </c>
      <c r="L2191" t="s">
        <v>1797</v>
      </c>
      <c r="M2191" t="s">
        <v>1246</v>
      </c>
      <c r="N2191">
        <v>63123</v>
      </c>
      <c r="O2191" t="s">
        <v>70</v>
      </c>
      <c r="Q2191" t="s">
        <v>25089</v>
      </c>
      <c r="S2191" t="s">
        <v>72</v>
      </c>
      <c r="T2191" t="s">
        <v>13303</v>
      </c>
      <c r="U2191" t="s">
        <v>5811</v>
      </c>
      <c r="V2191" t="s">
        <v>1757</v>
      </c>
      <c r="W2191" t="s">
        <v>278</v>
      </c>
      <c r="X2191" t="s">
        <v>705</v>
      </c>
      <c r="Y2191" t="str">
        <f>"37-3011"</f>
        <v>37-3011</v>
      </c>
      <c r="Z2191" t="s">
        <v>94</v>
      </c>
      <c r="AA2191">
        <v>561730</v>
      </c>
      <c r="AB2191">
        <v>10</v>
      </c>
      <c r="AC2191">
        <v>10</v>
      </c>
      <c r="AD2191" t="s">
        <v>79</v>
      </c>
      <c r="AE2191" t="s">
        <v>80</v>
      </c>
      <c r="AF2191">
        <v>40</v>
      </c>
      <c r="AG2191" s="4">
        <v>0.29166666666666669</v>
      </c>
      <c r="AH2191" s="4">
        <v>0.64583333333333337</v>
      </c>
      <c r="AI2191" s="5">
        <v>14.52</v>
      </c>
      <c r="AJ2191">
        <v>21.78</v>
      </c>
      <c r="AL2191" t="s">
        <v>81</v>
      </c>
      <c r="AM2191" t="s">
        <v>82</v>
      </c>
      <c r="AO2191" t="s">
        <v>83</v>
      </c>
      <c r="AR2191" t="s">
        <v>82</v>
      </c>
      <c r="AT2191" t="s">
        <v>82</v>
      </c>
      <c r="AW2191" t="s">
        <v>72</v>
      </c>
      <c r="AX2191">
        <v>3</v>
      </c>
      <c r="AY2191" t="s">
        <v>1797</v>
      </c>
      <c r="AZ2191" t="s">
        <v>1797</v>
      </c>
      <c r="BA2191" t="s">
        <v>1246</v>
      </c>
      <c r="BB2191">
        <v>63123</v>
      </c>
      <c r="BC2191" t="s">
        <v>79</v>
      </c>
      <c r="BH2191" t="s">
        <v>25088</v>
      </c>
      <c r="BJ2191">
        <v>271925261</v>
      </c>
    </row>
    <row r="2192" spans="1:62" x14ac:dyDescent="0.25">
      <c r="A2192" t="s">
        <v>25114</v>
      </c>
      <c r="B2192" s="2">
        <v>43497</v>
      </c>
      <c r="C2192" t="s">
        <v>63</v>
      </c>
      <c r="D2192" s="3">
        <v>43472.378089166668</v>
      </c>
      <c r="E2192" t="s">
        <v>64</v>
      </c>
      <c r="F2192" s="2">
        <v>43556</v>
      </c>
      <c r="G2192" s="2">
        <v>43811</v>
      </c>
      <c r="H2192" t="s">
        <v>25115</v>
      </c>
      <c r="J2192" t="s">
        <v>25116</v>
      </c>
      <c r="L2192" t="s">
        <v>1116</v>
      </c>
      <c r="M2192" t="s">
        <v>804</v>
      </c>
      <c r="N2192">
        <v>3049</v>
      </c>
      <c r="O2192" t="s">
        <v>70</v>
      </c>
      <c r="Q2192" t="s">
        <v>25117</v>
      </c>
      <c r="S2192" t="s">
        <v>82</v>
      </c>
      <c r="U2192" t="s">
        <v>92</v>
      </c>
      <c r="X2192" t="s">
        <v>106</v>
      </c>
      <c r="Y2192" t="str">
        <f>"37-3011"</f>
        <v>37-3011</v>
      </c>
      <c r="Z2192" t="s">
        <v>94</v>
      </c>
      <c r="AA2192">
        <v>561730</v>
      </c>
      <c r="AB2192">
        <v>12</v>
      </c>
      <c r="AC2192">
        <v>12</v>
      </c>
      <c r="AD2192" t="s">
        <v>79</v>
      </c>
      <c r="AE2192" t="s">
        <v>80</v>
      </c>
      <c r="AF2192">
        <v>40</v>
      </c>
      <c r="AG2192" s="4">
        <v>0.29166666666666669</v>
      </c>
      <c r="AH2192" s="4">
        <v>0.66666666666666663</v>
      </c>
      <c r="AI2192" s="5">
        <v>16.98</v>
      </c>
      <c r="AJ2192">
        <v>25.47</v>
      </c>
      <c r="AL2192" t="s">
        <v>81</v>
      </c>
      <c r="AM2192" t="s">
        <v>82</v>
      </c>
      <c r="AO2192" t="s">
        <v>83</v>
      </c>
      <c r="AR2192" t="s">
        <v>82</v>
      </c>
      <c r="AT2192" t="s">
        <v>82</v>
      </c>
      <c r="AW2192" t="s">
        <v>82</v>
      </c>
      <c r="AY2192" t="s">
        <v>1118</v>
      </c>
      <c r="AZ2192" t="s">
        <v>730</v>
      </c>
      <c r="BA2192" t="s">
        <v>804</v>
      </c>
      <c r="BB2192">
        <v>3049</v>
      </c>
      <c r="BC2192" t="s">
        <v>79</v>
      </c>
      <c r="BH2192" t="s">
        <v>25118</v>
      </c>
      <c r="BJ2192">
        <v>832047563</v>
      </c>
    </row>
    <row r="2193" spans="1:62" x14ac:dyDescent="0.25">
      <c r="A2193" t="s">
        <v>25258</v>
      </c>
      <c r="B2193" s="2">
        <v>43497</v>
      </c>
      <c r="C2193" t="s">
        <v>63</v>
      </c>
      <c r="D2193" s="3">
        <v>43472.377356053243</v>
      </c>
      <c r="E2193" t="s">
        <v>64</v>
      </c>
      <c r="F2193" s="2">
        <v>43556</v>
      </c>
      <c r="G2193" s="2">
        <v>43783</v>
      </c>
      <c r="H2193" t="s">
        <v>25259</v>
      </c>
      <c r="I2193" t="s">
        <v>25260</v>
      </c>
      <c r="J2193" t="s">
        <v>16756</v>
      </c>
      <c r="K2193" t="s">
        <v>16760</v>
      </c>
      <c r="L2193" t="s">
        <v>16005</v>
      </c>
      <c r="M2193" t="s">
        <v>298</v>
      </c>
      <c r="N2193">
        <v>3910</v>
      </c>
      <c r="O2193" t="s">
        <v>70</v>
      </c>
      <c r="Q2193" t="s">
        <v>16758</v>
      </c>
      <c r="R2193">
        <v>528</v>
      </c>
      <c r="S2193" t="s">
        <v>82</v>
      </c>
      <c r="U2193" t="s">
        <v>92</v>
      </c>
      <c r="X2193" t="s">
        <v>1500</v>
      </c>
      <c r="Y2193" t="str">
        <f>"35-2015"</f>
        <v>35-2015</v>
      </c>
      <c r="Z2193" t="s">
        <v>346</v>
      </c>
      <c r="AA2193">
        <v>722211</v>
      </c>
      <c r="AB2193">
        <v>25</v>
      </c>
      <c r="AC2193">
        <v>25</v>
      </c>
      <c r="AD2193" t="s">
        <v>79</v>
      </c>
      <c r="AE2193" t="s">
        <v>80</v>
      </c>
      <c r="AF2193">
        <v>35</v>
      </c>
      <c r="AG2193" s="4">
        <v>0.29166666666666669</v>
      </c>
      <c r="AH2193" s="4">
        <v>0.625</v>
      </c>
      <c r="AI2193" s="6">
        <v>11</v>
      </c>
      <c r="AJ2193">
        <v>16.5</v>
      </c>
      <c r="AL2193" t="s">
        <v>81</v>
      </c>
      <c r="AM2193" t="s">
        <v>82</v>
      </c>
      <c r="AO2193" t="s">
        <v>83</v>
      </c>
      <c r="AR2193" t="s">
        <v>82</v>
      </c>
      <c r="AT2193" t="s">
        <v>82</v>
      </c>
      <c r="AW2193" t="s">
        <v>82</v>
      </c>
      <c r="AY2193" t="s">
        <v>25261</v>
      </c>
      <c r="AZ2193" t="s">
        <v>25262</v>
      </c>
      <c r="BA2193" t="s">
        <v>298</v>
      </c>
      <c r="BB2193">
        <v>3910</v>
      </c>
      <c r="BC2193" t="s">
        <v>87</v>
      </c>
      <c r="BH2193" t="s">
        <v>25263</v>
      </c>
      <c r="BJ2193">
        <v>10368442</v>
      </c>
    </row>
    <row r="2194" spans="1:62" x14ac:dyDescent="0.25">
      <c r="A2194" t="s">
        <v>25376</v>
      </c>
      <c r="B2194" s="2">
        <v>43497</v>
      </c>
      <c r="C2194" t="s">
        <v>63</v>
      </c>
      <c r="D2194" s="3">
        <v>43472.382218391205</v>
      </c>
      <c r="E2194" t="s">
        <v>91</v>
      </c>
      <c r="H2194" t="s">
        <v>25322</v>
      </c>
      <c r="J2194" t="s">
        <v>25323</v>
      </c>
      <c r="L2194" t="s">
        <v>20639</v>
      </c>
      <c r="M2194" t="s">
        <v>278</v>
      </c>
      <c r="N2194">
        <v>23692</v>
      </c>
      <c r="O2194" t="s">
        <v>70</v>
      </c>
      <c r="Q2194" t="s">
        <v>25324</v>
      </c>
      <c r="S2194" t="s">
        <v>72</v>
      </c>
      <c r="T2194" t="s">
        <v>13303</v>
      </c>
      <c r="U2194" t="s">
        <v>5811</v>
      </c>
      <c r="V2194" t="s">
        <v>1757</v>
      </c>
      <c r="W2194" t="s">
        <v>278</v>
      </c>
      <c r="X2194" t="s">
        <v>106</v>
      </c>
      <c r="Y2194" t="str">
        <f>"37-3011"</f>
        <v>37-3011</v>
      </c>
      <c r="Z2194" t="s">
        <v>94</v>
      </c>
      <c r="AA2194">
        <v>561730</v>
      </c>
      <c r="AB2194">
        <v>10</v>
      </c>
      <c r="AD2194" t="s">
        <v>79</v>
      </c>
      <c r="AE2194" t="s">
        <v>95</v>
      </c>
      <c r="AF2194">
        <v>40</v>
      </c>
      <c r="AG2194" s="4">
        <v>0.29166666666666669</v>
      </c>
      <c r="AH2194" s="4">
        <v>0.64583333333333337</v>
      </c>
      <c r="AI2194" s="5">
        <v>14.32</v>
      </c>
      <c r="AJ2194">
        <v>21.48</v>
      </c>
      <c r="AL2194" t="s">
        <v>81</v>
      </c>
      <c r="AM2194" t="s">
        <v>82</v>
      </c>
      <c r="AO2194" t="s">
        <v>83</v>
      </c>
      <c r="AP2194" t="s">
        <v>67</v>
      </c>
      <c r="AQ2194" t="s">
        <v>67</v>
      </c>
      <c r="AR2194" t="s">
        <v>82</v>
      </c>
      <c r="AT2194" t="s">
        <v>82</v>
      </c>
      <c r="AW2194" t="s">
        <v>72</v>
      </c>
      <c r="AX2194">
        <v>3</v>
      </c>
      <c r="AY2194" t="s">
        <v>6787</v>
      </c>
      <c r="AZ2194" t="s">
        <v>812</v>
      </c>
      <c r="BA2194" t="s">
        <v>278</v>
      </c>
      <c r="BB2194">
        <v>23692</v>
      </c>
      <c r="BC2194" t="s">
        <v>79</v>
      </c>
      <c r="BH2194" t="s">
        <v>25377</v>
      </c>
      <c r="BJ2194">
        <v>540889401</v>
      </c>
    </row>
    <row r="2195" spans="1:62" x14ac:dyDescent="0.25">
      <c r="A2195" t="s">
        <v>25501</v>
      </c>
      <c r="B2195" s="2">
        <v>43497</v>
      </c>
      <c r="C2195" t="s">
        <v>63</v>
      </c>
      <c r="D2195" s="3">
        <v>43472.377628368056</v>
      </c>
      <c r="E2195" t="s">
        <v>64</v>
      </c>
      <c r="F2195" s="2">
        <v>43556</v>
      </c>
      <c r="G2195" s="2">
        <v>43806</v>
      </c>
      <c r="H2195" t="s">
        <v>25502</v>
      </c>
      <c r="J2195" t="s">
        <v>25358</v>
      </c>
      <c r="L2195" t="s">
        <v>25359</v>
      </c>
      <c r="M2195" t="s">
        <v>761</v>
      </c>
      <c r="N2195">
        <v>30083</v>
      </c>
      <c r="O2195" t="s">
        <v>70</v>
      </c>
      <c r="Q2195" t="s">
        <v>25360</v>
      </c>
      <c r="S2195" t="s">
        <v>72</v>
      </c>
      <c r="T2195" t="s">
        <v>13303</v>
      </c>
      <c r="U2195" t="s">
        <v>3891</v>
      </c>
      <c r="V2195" t="s">
        <v>1757</v>
      </c>
      <c r="W2195" t="s">
        <v>278</v>
      </c>
      <c r="X2195" t="s">
        <v>25361</v>
      </c>
      <c r="Y2195" t="str">
        <f>"37-3011"</f>
        <v>37-3011</v>
      </c>
      <c r="Z2195" t="s">
        <v>94</v>
      </c>
      <c r="AA2195">
        <v>561730</v>
      </c>
      <c r="AB2195">
        <v>8</v>
      </c>
      <c r="AC2195">
        <v>8</v>
      </c>
      <c r="AD2195" t="s">
        <v>79</v>
      </c>
      <c r="AE2195" t="s">
        <v>95</v>
      </c>
      <c r="AF2195">
        <v>40</v>
      </c>
      <c r="AG2195" s="4">
        <v>0.27083333333333331</v>
      </c>
      <c r="AH2195" s="4">
        <v>0.625</v>
      </c>
      <c r="AI2195" s="5">
        <v>13.23</v>
      </c>
      <c r="AJ2195">
        <v>19.850000000000001</v>
      </c>
      <c r="AL2195" t="s">
        <v>81</v>
      </c>
      <c r="AM2195" t="s">
        <v>82</v>
      </c>
      <c r="AO2195" t="s">
        <v>83</v>
      </c>
      <c r="AR2195" t="s">
        <v>82</v>
      </c>
      <c r="AT2195" t="s">
        <v>82</v>
      </c>
      <c r="AW2195" t="s">
        <v>72</v>
      </c>
      <c r="AX2195">
        <v>3</v>
      </c>
      <c r="AY2195" t="s">
        <v>7263</v>
      </c>
      <c r="AZ2195" t="s">
        <v>1899</v>
      </c>
      <c r="BA2195" t="s">
        <v>100</v>
      </c>
      <c r="BB2195">
        <v>28079</v>
      </c>
      <c r="BC2195" t="s">
        <v>79</v>
      </c>
      <c r="BH2195" t="s">
        <v>25503</v>
      </c>
      <c r="BJ2195">
        <v>465723417</v>
      </c>
    </row>
    <row r="2196" spans="1:62" x14ac:dyDescent="0.25">
      <c r="A2196" t="s">
        <v>25587</v>
      </c>
      <c r="B2196" s="2">
        <v>43497</v>
      </c>
      <c r="C2196" t="s">
        <v>63</v>
      </c>
      <c r="D2196" s="3">
        <v>43472.377115219904</v>
      </c>
      <c r="E2196" t="s">
        <v>64</v>
      </c>
      <c r="F2196" s="2">
        <v>43556</v>
      </c>
      <c r="G2196" s="2">
        <v>43814</v>
      </c>
      <c r="H2196" t="s">
        <v>25588</v>
      </c>
      <c r="J2196" t="s">
        <v>25589</v>
      </c>
      <c r="K2196" t="s">
        <v>25590</v>
      </c>
      <c r="L2196" t="s">
        <v>19877</v>
      </c>
      <c r="M2196" t="s">
        <v>308</v>
      </c>
      <c r="N2196">
        <v>7901</v>
      </c>
      <c r="O2196" t="s">
        <v>70</v>
      </c>
      <c r="Q2196" t="s">
        <v>25591</v>
      </c>
      <c r="S2196" t="s">
        <v>72</v>
      </c>
      <c r="T2196" t="s">
        <v>13303</v>
      </c>
      <c r="U2196" t="s">
        <v>3646</v>
      </c>
      <c r="V2196" t="s">
        <v>1757</v>
      </c>
      <c r="W2196" t="s">
        <v>278</v>
      </c>
      <c r="X2196" t="s">
        <v>106</v>
      </c>
      <c r="Y2196" t="str">
        <f>"37-3011"</f>
        <v>37-3011</v>
      </c>
      <c r="Z2196" t="s">
        <v>94</v>
      </c>
      <c r="AA2196">
        <v>561730</v>
      </c>
      <c r="AB2196">
        <v>5</v>
      </c>
      <c r="AC2196">
        <v>5</v>
      </c>
      <c r="AD2196" t="s">
        <v>79</v>
      </c>
      <c r="AE2196" t="s">
        <v>80</v>
      </c>
      <c r="AF2196">
        <v>40</v>
      </c>
      <c r="AG2196" s="4">
        <v>0.29166666666666669</v>
      </c>
      <c r="AH2196" s="4">
        <v>0.64583333333333337</v>
      </c>
      <c r="AI2196" s="5">
        <v>16.809999999999999</v>
      </c>
      <c r="AJ2196">
        <v>25.22</v>
      </c>
      <c r="AL2196" t="s">
        <v>81</v>
      </c>
      <c r="AM2196" t="s">
        <v>82</v>
      </c>
      <c r="AO2196" t="s">
        <v>83</v>
      </c>
      <c r="AR2196" t="s">
        <v>82</v>
      </c>
      <c r="AT2196" t="s">
        <v>82</v>
      </c>
      <c r="AW2196" t="s">
        <v>72</v>
      </c>
      <c r="AX2196">
        <v>3</v>
      </c>
      <c r="AY2196" t="s">
        <v>25592</v>
      </c>
      <c r="AZ2196" t="s">
        <v>2858</v>
      </c>
      <c r="BA2196" t="s">
        <v>308</v>
      </c>
      <c r="BB2196">
        <v>7407</v>
      </c>
      <c r="BC2196" t="s">
        <v>79</v>
      </c>
      <c r="BH2196" t="s">
        <v>25593</v>
      </c>
      <c r="BJ2196">
        <v>43666736</v>
      </c>
    </row>
    <row r="2197" spans="1:62" x14ac:dyDescent="0.25">
      <c r="A2197" t="s">
        <v>25662</v>
      </c>
      <c r="B2197" s="2">
        <v>43497</v>
      </c>
      <c r="C2197" t="s">
        <v>63</v>
      </c>
      <c r="D2197" s="3">
        <v>43460.220926296293</v>
      </c>
      <c r="E2197" t="s">
        <v>64</v>
      </c>
      <c r="F2197" s="2">
        <v>43545</v>
      </c>
      <c r="G2197" s="2">
        <v>43769</v>
      </c>
      <c r="H2197" t="s">
        <v>25663</v>
      </c>
      <c r="I2197" t="s">
        <v>67</v>
      </c>
      <c r="J2197" t="s">
        <v>25664</v>
      </c>
      <c r="K2197" t="s">
        <v>25665</v>
      </c>
      <c r="L2197" t="s">
        <v>7332</v>
      </c>
      <c r="M2197" t="s">
        <v>86</v>
      </c>
      <c r="N2197" t="s">
        <v>25666</v>
      </c>
      <c r="O2197" t="s">
        <v>70</v>
      </c>
      <c r="P2197" t="s">
        <v>67</v>
      </c>
      <c r="Q2197" t="s">
        <v>25667</v>
      </c>
      <c r="S2197" t="s">
        <v>72</v>
      </c>
      <c r="T2197" t="s">
        <v>5156</v>
      </c>
      <c r="U2197" t="s">
        <v>5157</v>
      </c>
      <c r="V2197" t="s">
        <v>5158</v>
      </c>
      <c r="W2197" t="s">
        <v>105</v>
      </c>
      <c r="X2197" t="s">
        <v>677</v>
      </c>
      <c r="Y2197" t="str">
        <f>"39-3091"</f>
        <v>39-3091</v>
      </c>
      <c r="Z2197" t="s">
        <v>677</v>
      </c>
      <c r="AA2197">
        <v>711190</v>
      </c>
      <c r="AB2197">
        <v>55</v>
      </c>
      <c r="AC2197">
        <v>55</v>
      </c>
      <c r="AD2197" t="s">
        <v>79</v>
      </c>
      <c r="AE2197" t="s">
        <v>80</v>
      </c>
      <c r="AF2197">
        <v>40</v>
      </c>
      <c r="AG2197" s="4">
        <v>0.54166666666666663</v>
      </c>
      <c r="AH2197" s="4">
        <v>0.91666666666666663</v>
      </c>
      <c r="AI2197" s="5">
        <v>395.6</v>
      </c>
      <c r="AJ2197">
        <v>0</v>
      </c>
      <c r="AK2197">
        <v>0</v>
      </c>
      <c r="AL2197" t="s">
        <v>81</v>
      </c>
      <c r="AM2197" t="s">
        <v>82</v>
      </c>
      <c r="AO2197" t="s">
        <v>83</v>
      </c>
      <c r="AR2197" t="s">
        <v>82</v>
      </c>
      <c r="AT2197" t="s">
        <v>82</v>
      </c>
      <c r="AW2197" t="s">
        <v>82</v>
      </c>
      <c r="AY2197" t="s">
        <v>25668</v>
      </c>
      <c r="AZ2197" t="s">
        <v>25669</v>
      </c>
      <c r="BA2197" t="s">
        <v>298</v>
      </c>
      <c r="BB2197">
        <v>4086</v>
      </c>
      <c r="BC2197" t="s">
        <v>79</v>
      </c>
      <c r="BH2197" t="s">
        <v>25670</v>
      </c>
      <c r="BI2197" t="s">
        <v>67</v>
      </c>
      <c r="BJ2197">
        <v>10446733</v>
      </c>
    </row>
    <row r="2198" spans="1:62" x14ac:dyDescent="0.25">
      <c r="A2198" t="s">
        <v>25922</v>
      </c>
      <c r="B2198" s="2">
        <v>43497</v>
      </c>
      <c r="C2198" t="s">
        <v>63</v>
      </c>
      <c r="D2198" s="3">
        <v>43472.378463125002</v>
      </c>
      <c r="E2198" t="s">
        <v>64</v>
      </c>
      <c r="F2198" s="2">
        <v>43556</v>
      </c>
      <c r="G2198" s="2">
        <v>43770</v>
      </c>
      <c r="H2198" t="s">
        <v>25923</v>
      </c>
      <c r="J2198" t="s">
        <v>25924</v>
      </c>
      <c r="K2198" t="s">
        <v>25925</v>
      </c>
      <c r="L2198" t="s">
        <v>10508</v>
      </c>
      <c r="M2198" t="s">
        <v>323</v>
      </c>
      <c r="N2198">
        <v>95606</v>
      </c>
      <c r="O2198" t="s">
        <v>70</v>
      </c>
      <c r="Q2198" t="s">
        <v>25926</v>
      </c>
      <c r="S2198" t="s">
        <v>72</v>
      </c>
      <c r="T2198" t="s">
        <v>102</v>
      </c>
      <c r="U2198" t="s">
        <v>2630</v>
      </c>
      <c r="V2198" t="s">
        <v>2470</v>
      </c>
      <c r="W2198" t="s">
        <v>105</v>
      </c>
      <c r="X2198" t="s">
        <v>25927</v>
      </c>
      <c r="Y2198" t="str">
        <f>"37-2012"</f>
        <v>37-2012</v>
      </c>
      <c r="Z2198" t="s">
        <v>373</v>
      </c>
      <c r="AA2198">
        <v>721120</v>
      </c>
      <c r="AB2198">
        <v>40</v>
      </c>
      <c r="AC2198">
        <v>40</v>
      </c>
      <c r="AD2198" t="s">
        <v>79</v>
      </c>
      <c r="AE2198" t="s">
        <v>95</v>
      </c>
      <c r="AF2198">
        <v>35</v>
      </c>
      <c r="AG2198" s="4">
        <v>0.375</v>
      </c>
      <c r="AH2198" s="4">
        <v>0.70833333333333337</v>
      </c>
      <c r="AI2198" s="5">
        <v>14.02</v>
      </c>
      <c r="AJ2198">
        <v>21.03</v>
      </c>
      <c r="AK2198">
        <v>21.03</v>
      </c>
      <c r="AL2198" t="s">
        <v>81</v>
      </c>
      <c r="AM2198" t="s">
        <v>82</v>
      </c>
      <c r="AO2198" t="s">
        <v>83</v>
      </c>
      <c r="AR2198" t="s">
        <v>82</v>
      </c>
      <c r="AT2198" t="s">
        <v>82</v>
      </c>
      <c r="AW2198" t="s">
        <v>72</v>
      </c>
      <c r="AX2198">
        <v>1</v>
      </c>
      <c r="AY2198" t="s">
        <v>10508</v>
      </c>
      <c r="AZ2198" t="s">
        <v>25928</v>
      </c>
      <c r="BA2198" t="s">
        <v>323</v>
      </c>
      <c r="BB2198">
        <v>95606</v>
      </c>
      <c r="BC2198" t="s">
        <v>87</v>
      </c>
      <c r="BH2198" t="s">
        <v>25924</v>
      </c>
      <c r="BJ2198">
        <v>930893432</v>
      </c>
    </row>
    <row r="2199" spans="1:62" x14ac:dyDescent="0.25">
      <c r="A2199" t="s">
        <v>26196</v>
      </c>
      <c r="B2199" s="2">
        <v>43497</v>
      </c>
      <c r="C2199" t="s">
        <v>63</v>
      </c>
      <c r="D2199" s="3">
        <v>43448.502627199072</v>
      </c>
      <c r="E2199" t="s">
        <v>117</v>
      </c>
      <c r="H2199" t="s">
        <v>25610</v>
      </c>
      <c r="I2199" t="s">
        <v>25611</v>
      </c>
      <c r="J2199" t="s">
        <v>25612</v>
      </c>
      <c r="K2199" t="s">
        <v>25613</v>
      </c>
      <c r="L2199" t="s">
        <v>7459</v>
      </c>
      <c r="M2199" t="s">
        <v>7460</v>
      </c>
      <c r="N2199">
        <v>96950</v>
      </c>
      <c r="O2199" t="s">
        <v>70</v>
      </c>
      <c r="Q2199" t="s">
        <v>25614</v>
      </c>
      <c r="S2199" t="s">
        <v>72</v>
      </c>
      <c r="T2199" t="s">
        <v>7463</v>
      </c>
      <c r="U2199" t="s">
        <v>25712</v>
      </c>
      <c r="V2199" t="s">
        <v>7465</v>
      </c>
      <c r="W2199" t="s">
        <v>7466</v>
      </c>
      <c r="X2199" t="s">
        <v>26197</v>
      </c>
      <c r="Y2199" t="str">
        <f>"47-2051"</f>
        <v>47-2051</v>
      </c>
      <c r="Z2199" t="s">
        <v>1383</v>
      </c>
      <c r="AA2199">
        <v>236220</v>
      </c>
      <c r="AB2199">
        <v>40</v>
      </c>
      <c r="AD2199" t="s">
        <v>79</v>
      </c>
      <c r="AE2199" t="s">
        <v>95</v>
      </c>
      <c r="AF2199">
        <v>40</v>
      </c>
      <c r="AG2199" s="4">
        <v>0.33333333333333331</v>
      </c>
      <c r="AH2199" s="4">
        <v>0.66666666666666663</v>
      </c>
      <c r="AI2199" s="5">
        <v>7.59</v>
      </c>
      <c r="AJ2199">
        <v>11.39</v>
      </c>
      <c r="AK2199">
        <v>11.39</v>
      </c>
      <c r="AL2199" t="s">
        <v>81</v>
      </c>
      <c r="AM2199" t="s">
        <v>82</v>
      </c>
      <c r="AO2199" t="s">
        <v>213</v>
      </c>
      <c r="AR2199" t="s">
        <v>82</v>
      </c>
      <c r="AT2199" t="s">
        <v>82</v>
      </c>
      <c r="AW2199" t="s">
        <v>72</v>
      </c>
      <c r="AX2199">
        <v>6</v>
      </c>
      <c r="AY2199" t="s">
        <v>7468</v>
      </c>
      <c r="AZ2199" t="s">
        <v>7468</v>
      </c>
      <c r="BA2199" t="s">
        <v>7460</v>
      </c>
      <c r="BB2199">
        <v>96950</v>
      </c>
      <c r="BC2199" t="s">
        <v>87</v>
      </c>
      <c r="BH2199" t="s">
        <v>25617</v>
      </c>
      <c r="BI2199" t="s">
        <v>25618</v>
      </c>
      <c r="BJ2199">
        <v>660844150</v>
      </c>
    </row>
    <row r="2200" spans="1:62" x14ac:dyDescent="0.25">
      <c r="A2200" t="s">
        <v>26786</v>
      </c>
      <c r="B2200" s="2">
        <v>43497</v>
      </c>
      <c r="C2200" t="s">
        <v>63</v>
      </c>
      <c r="D2200" s="3">
        <v>43472.377751805558</v>
      </c>
      <c r="E2200" t="s">
        <v>64</v>
      </c>
      <c r="F2200" s="2">
        <v>43556</v>
      </c>
      <c r="G2200" s="2">
        <v>43798</v>
      </c>
      <c r="H2200" t="s">
        <v>26787</v>
      </c>
      <c r="J2200" t="s">
        <v>26788</v>
      </c>
      <c r="L2200" t="s">
        <v>1105</v>
      </c>
      <c r="M2200" t="s">
        <v>783</v>
      </c>
      <c r="N2200">
        <v>45458</v>
      </c>
      <c r="O2200" t="s">
        <v>70</v>
      </c>
      <c r="Q2200" t="s">
        <v>26789</v>
      </c>
      <c r="S2200" t="s">
        <v>72</v>
      </c>
      <c r="T2200" t="s">
        <v>13303</v>
      </c>
      <c r="U2200" t="s">
        <v>5811</v>
      </c>
      <c r="V2200" t="s">
        <v>1757</v>
      </c>
      <c r="W2200" t="s">
        <v>278</v>
      </c>
      <c r="X2200" t="s">
        <v>106</v>
      </c>
      <c r="Y2200" t="str">
        <f>"37-3011"</f>
        <v>37-3011</v>
      </c>
      <c r="Z2200" t="s">
        <v>94</v>
      </c>
      <c r="AA2200">
        <v>561730</v>
      </c>
      <c r="AB2200">
        <v>10</v>
      </c>
      <c r="AC2200">
        <v>10</v>
      </c>
      <c r="AD2200" t="s">
        <v>79</v>
      </c>
      <c r="AE2200" t="s">
        <v>80</v>
      </c>
      <c r="AF2200">
        <v>35</v>
      </c>
      <c r="AG2200" s="4">
        <v>0.32291666666666669</v>
      </c>
      <c r="AH2200" s="4">
        <v>0.64583333333333337</v>
      </c>
      <c r="AI2200" s="5">
        <v>13.91</v>
      </c>
      <c r="AJ2200">
        <v>20.87</v>
      </c>
      <c r="AL2200" t="s">
        <v>81</v>
      </c>
      <c r="AM2200" t="s">
        <v>82</v>
      </c>
      <c r="AO2200" t="s">
        <v>83</v>
      </c>
      <c r="AP2200" t="s">
        <v>67</v>
      </c>
      <c r="AQ2200" t="s">
        <v>67</v>
      </c>
      <c r="AR2200" t="s">
        <v>82</v>
      </c>
      <c r="AT2200" t="s">
        <v>82</v>
      </c>
      <c r="AW2200" t="s">
        <v>82</v>
      </c>
      <c r="AY2200" t="s">
        <v>4062</v>
      </c>
      <c r="AZ2200" t="s">
        <v>291</v>
      </c>
      <c r="BA2200" t="s">
        <v>783</v>
      </c>
      <c r="BB2200">
        <v>45458</v>
      </c>
      <c r="BC2200" t="s">
        <v>79</v>
      </c>
      <c r="BH2200" t="s">
        <v>26790</v>
      </c>
      <c r="BJ2200">
        <v>364504050</v>
      </c>
    </row>
    <row r="2201" spans="1:62" x14ac:dyDescent="0.25">
      <c r="A2201" t="s">
        <v>27010</v>
      </c>
      <c r="B2201" s="2">
        <v>43497</v>
      </c>
      <c r="C2201" t="s">
        <v>63</v>
      </c>
      <c r="D2201" s="3">
        <v>43472.377463831021</v>
      </c>
      <c r="E2201" t="s">
        <v>64</v>
      </c>
      <c r="F2201" s="2">
        <v>43556</v>
      </c>
      <c r="G2201" s="2">
        <v>43814</v>
      </c>
      <c r="H2201" t="s">
        <v>9835</v>
      </c>
      <c r="J2201" t="s">
        <v>9836</v>
      </c>
      <c r="K2201" t="s">
        <v>9837</v>
      </c>
      <c r="L2201" t="s">
        <v>9838</v>
      </c>
      <c r="M2201" t="s">
        <v>147</v>
      </c>
      <c r="N2201">
        <v>19301</v>
      </c>
      <c r="O2201" t="s">
        <v>70</v>
      </c>
      <c r="Q2201" t="s">
        <v>9839</v>
      </c>
      <c r="S2201" t="s">
        <v>72</v>
      </c>
      <c r="T2201" t="s">
        <v>640</v>
      </c>
      <c r="U2201" t="s">
        <v>641</v>
      </c>
      <c r="V2201" t="s">
        <v>642</v>
      </c>
      <c r="W2201" t="s">
        <v>105</v>
      </c>
      <c r="X2201" t="s">
        <v>106</v>
      </c>
      <c r="Y2201" t="str">
        <f>"37-3011"</f>
        <v>37-3011</v>
      </c>
      <c r="Z2201" t="s">
        <v>94</v>
      </c>
      <c r="AA2201">
        <v>561730</v>
      </c>
      <c r="AB2201">
        <v>4</v>
      </c>
      <c r="AC2201">
        <v>4</v>
      </c>
      <c r="AD2201" t="s">
        <v>79</v>
      </c>
      <c r="AE2201" t="s">
        <v>80</v>
      </c>
      <c r="AF2201">
        <v>40</v>
      </c>
      <c r="AG2201" s="4">
        <v>0.3125</v>
      </c>
      <c r="AH2201" s="4">
        <v>0.66666666666666663</v>
      </c>
      <c r="AI2201" s="5">
        <v>15.73</v>
      </c>
      <c r="AJ2201">
        <v>23.6</v>
      </c>
      <c r="AL2201" t="s">
        <v>81</v>
      </c>
      <c r="AM2201" t="s">
        <v>82</v>
      </c>
      <c r="AO2201" t="s">
        <v>83</v>
      </c>
      <c r="AR2201" t="s">
        <v>82</v>
      </c>
      <c r="AT2201" t="s">
        <v>82</v>
      </c>
      <c r="AW2201" t="s">
        <v>82</v>
      </c>
      <c r="AY2201" t="s">
        <v>9838</v>
      </c>
      <c r="AZ2201" t="s">
        <v>1310</v>
      </c>
      <c r="BA2201" t="s">
        <v>147</v>
      </c>
      <c r="BB2201">
        <v>19301</v>
      </c>
      <c r="BC2201" t="s">
        <v>79</v>
      </c>
      <c r="BH2201" t="s">
        <v>9836</v>
      </c>
      <c r="BJ2201">
        <v>232556918</v>
      </c>
    </row>
    <row r="2202" spans="1:62" x14ac:dyDescent="0.25">
      <c r="A2202" t="s">
        <v>27111</v>
      </c>
      <c r="B2202" s="2">
        <v>43497</v>
      </c>
      <c r="C2202" t="s">
        <v>63</v>
      </c>
      <c r="D2202" s="3">
        <v>43472.377153726855</v>
      </c>
      <c r="E2202" t="s">
        <v>64</v>
      </c>
      <c r="F2202" s="2">
        <v>43556</v>
      </c>
      <c r="G2202" s="2">
        <v>43821</v>
      </c>
      <c r="H2202" t="s">
        <v>5616</v>
      </c>
      <c r="J2202" t="s">
        <v>5617</v>
      </c>
      <c r="K2202" t="s">
        <v>27112</v>
      </c>
      <c r="L2202" t="s">
        <v>5619</v>
      </c>
      <c r="M2202" t="s">
        <v>2367</v>
      </c>
      <c r="N2202">
        <v>29464</v>
      </c>
      <c r="O2202" t="s">
        <v>70</v>
      </c>
      <c r="Q2202" t="s">
        <v>5620</v>
      </c>
      <c r="S2202" t="s">
        <v>72</v>
      </c>
      <c r="T2202" t="s">
        <v>640</v>
      </c>
      <c r="U2202" t="s">
        <v>641</v>
      </c>
      <c r="V2202" t="s">
        <v>642</v>
      </c>
      <c r="W2202" t="s">
        <v>105</v>
      </c>
      <c r="X2202" t="s">
        <v>106</v>
      </c>
      <c r="Y2202" t="str">
        <f>"37-3011"</f>
        <v>37-3011</v>
      </c>
      <c r="Z2202" t="s">
        <v>94</v>
      </c>
      <c r="AA2202">
        <v>561730</v>
      </c>
      <c r="AB2202">
        <v>15</v>
      </c>
      <c r="AC2202">
        <v>15</v>
      </c>
      <c r="AD2202" t="s">
        <v>87</v>
      </c>
      <c r="AE2202" t="s">
        <v>95</v>
      </c>
      <c r="AF2202">
        <v>40</v>
      </c>
      <c r="AG2202" s="4">
        <v>0.3125</v>
      </c>
      <c r="AH2202" s="4">
        <v>0.72916666666666663</v>
      </c>
      <c r="AI2202" s="5">
        <v>12.9</v>
      </c>
      <c r="AJ2202">
        <v>19.350000000000001</v>
      </c>
      <c r="AK2202">
        <v>25.07</v>
      </c>
      <c r="AL2202" t="s">
        <v>81</v>
      </c>
      <c r="AM2202" t="s">
        <v>82</v>
      </c>
      <c r="AO2202" t="s">
        <v>83</v>
      </c>
      <c r="AR2202" t="s">
        <v>82</v>
      </c>
      <c r="AT2202" t="s">
        <v>82</v>
      </c>
      <c r="AW2202" t="s">
        <v>82</v>
      </c>
      <c r="AY2202" t="s">
        <v>3743</v>
      </c>
      <c r="AZ2202" t="s">
        <v>5621</v>
      </c>
      <c r="BA2202" t="s">
        <v>2367</v>
      </c>
      <c r="BB2202">
        <v>29492</v>
      </c>
      <c r="BC2202" t="s">
        <v>79</v>
      </c>
      <c r="BH2202" t="s">
        <v>5622</v>
      </c>
      <c r="BJ2202">
        <v>208638406</v>
      </c>
    </row>
    <row r="2203" spans="1:62" x14ac:dyDescent="0.25">
      <c r="A2203" t="s">
        <v>27369</v>
      </c>
      <c r="B2203" s="2">
        <v>43497</v>
      </c>
      <c r="C2203" t="s">
        <v>63</v>
      </c>
      <c r="D2203" s="3">
        <v>43460.251343194446</v>
      </c>
      <c r="E2203" t="s">
        <v>64</v>
      </c>
      <c r="F2203" s="2">
        <v>43544</v>
      </c>
      <c r="G2203" s="2">
        <v>43843</v>
      </c>
      <c r="H2203" t="s">
        <v>27370</v>
      </c>
      <c r="I2203" t="s">
        <v>67</v>
      </c>
      <c r="J2203" t="s">
        <v>27371</v>
      </c>
      <c r="K2203" t="s">
        <v>67</v>
      </c>
      <c r="L2203" t="s">
        <v>27372</v>
      </c>
      <c r="M2203" t="s">
        <v>844</v>
      </c>
      <c r="N2203">
        <v>60564</v>
      </c>
      <c r="O2203" t="s">
        <v>70</v>
      </c>
      <c r="Q2203" t="s">
        <v>27373</v>
      </c>
      <c r="S2203" t="s">
        <v>72</v>
      </c>
      <c r="T2203" t="s">
        <v>5156</v>
      </c>
      <c r="U2203" t="s">
        <v>5157</v>
      </c>
      <c r="V2203" t="s">
        <v>5158</v>
      </c>
      <c r="W2203" t="s">
        <v>105</v>
      </c>
      <c r="X2203" t="s">
        <v>677</v>
      </c>
      <c r="Y2203" t="str">
        <f>"39-3091"</f>
        <v>39-3091</v>
      </c>
      <c r="Z2203" t="s">
        <v>677</v>
      </c>
      <c r="AA2203">
        <v>713990</v>
      </c>
      <c r="AB2203">
        <v>20</v>
      </c>
      <c r="AC2203">
        <v>20</v>
      </c>
      <c r="AD2203" t="s">
        <v>79</v>
      </c>
      <c r="AE2203" t="s">
        <v>80</v>
      </c>
      <c r="AF2203">
        <v>35</v>
      </c>
      <c r="AG2203" s="4">
        <v>0.54166666666666663</v>
      </c>
      <c r="AH2203" s="4">
        <v>0.91666666666666663</v>
      </c>
      <c r="AI2203" s="5">
        <v>9.1999999999999993</v>
      </c>
      <c r="AJ2203">
        <v>0</v>
      </c>
      <c r="AK2203">
        <v>0</v>
      </c>
      <c r="AL2203" t="s">
        <v>81</v>
      </c>
      <c r="AM2203" t="s">
        <v>82</v>
      </c>
      <c r="AO2203" t="s">
        <v>83</v>
      </c>
      <c r="AR2203" t="s">
        <v>82</v>
      </c>
      <c r="AT2203" t="s">
        <v>82</v>
      </c>
      <c r="AW2203" t="s">
        <v>82</v>
      </c>
      <c r="AY2203" t="s">
        <v>27374</v>
      </c>
      <c r="AZ2203" t="s">
        <v>27375</v>
      </c>
      <c r="BA2203" t="s">
        <v>1276</v>
      </c>
      <c r="BB2203">
        <v>53182</v>
      </c>
      <c r="BC2203" t="s">
        <v>79</v>
      </c>
      <c r="BH2203" t="s">
        <v>27376</v>
      </c>
      <c r="BI2203" t="s">
        <v>67</v>
      </c>
      <c r="BJ2203">
        <v>363958574</v>
      </c>
    </row>
    <row r="2204" spans="1:62" x14ac:dyDescent="0.25">
      <c r="A2204" t="s">
        <v>27449</v>
      </c>
      <c r="B2204" s="2">
        <v>43497</v>
      </c>
      <c r="C2204" t="s">
        <v>63</v>
      </c>
      <c r="D2204" s="3">
        <v>43472.378055844907</v>
      </c>
      <c r="E2204" t="s">
        <v>64</v>
      </c>
      <c r="F2204" s="2">
        <v>43556</v>
      </c>
      <c r="G2204" s="2">
        <v>43769</v>
      </c>
      <c r="H2204" t="s">
        <v>6327</v>
      </c>
      <c r="J2204" t="s">
        <v>6328</v>
      </c>
      <c r="L2204" t="s">
        <v>2567</v>
      </c>
      <c r="M2204" t="s">
        <v>821</v>
      </c>
      <c r="N2204">
        <v>97502</v>
      </c>
      <c r="O2204" t="s">
        <v>70</v>
      </c>
      <c r="Q2204" t="s">
        <v>6329</v>
      </c>
      <c r="S2204" t="s">
        <v>72</v>
      </c>
      <c r="T2204" t="s">
        <v>878</v>
      </c>
      <c r="U2204" t="s">
        <v>2878</v>
      </c>
      <c r="V2204" t="s">
        <v>2620</v>
      </c>
      <c r="W2204" t="s">
        <v>881</v>
      </c>
      <c r="X2204" t="s">
        <v>1092</v>
      </c>
      <c r="Y2204" t="str">
        <f>"45-4011"</f>
        <v>45-4011</v>
      </c>
      <c r="Z2204" t="s">
        <v>763</v>
      </c>
      <c r="AA2204">
        <v>115310</v>
      </c>
      <c r="AB2204">
        <v>100</v>
      </c>
      <c r="AC2204">
        <v>100</v>
      </c>
      <c r="AD2204" t="s">
        <v>79</v>
      </c>
      <c r="AE2204" t="s">
        <v>95</v>
      </c>
      <c r="AF2204">
        <v>40</v>
      </c>
      <c r="AG2204" s="4">
        <v>0.29166666666666669</v>
      </c>
      <c r="AH2204" s="4">
        <v>0.64583333333333337</v>
      </c>
      <c r="AI2204" s="6">
        <v>12</v>
      </c>
      <c r="AJ2204">
        <v>18</v>
      </c>
      <c r="AK2204">
        <v>31.5</v>
      </c>
      <c r="AL2204" t="s">
        <v>81</v>
      </c>
      <c r="AM2204" t="s">
        <v>82</v>
      </c>
      <c r="AO2204" t="s">
        <v>83</v>
      </c>
      <c r="AR2204" t="s">
        <v>82</v>
      </c>
      <c r="AT2204" t="s">
        <v>82</v>
      </c>
      <c r="AW2204" t="s">
        <v>72</v>
      </c>
      <c r="AX2204">
        <v>3</v>
      </c>
      <c r="AY2204" t="s">
        <v>2567</v>
      </c>
      <c r="AZ2204" t="s">
        <v>1588</v>
      </c>
      <c r="BA2204" t="s">
        <v>821</v>
      </c>
      <c r="BB2204">
        <v>97502</v>
      </c>
      <c r="BC2204" t="s">
        <v>79</v>
      </c>
      <c r="BH2204" t="s">
        <v>6330</v>
      </c>
      <c r="BJ2204">
        <v>263948997</v>
      </c>
    </row>
    <row r="2205" spans="1:62" x14ac:dyDescent="0.25">
      <c r="A2205" t="s">
        <v>27460</v>
      </c>
      <c r="B2205" s="2">
        <v>43497</v>
      </c>
      <c r="C2205" t="s">
        <v>63</v>
      </c>
      <c r="D2205" s="3">
        <v>43472.377147627318</v>
      </c>
      <c r="E2205" t="s">
        <v>64</v>
      </c>
      <c r="F2205" s="2">
        <v>43556</v>
      </c>
      <c r="G2205" s="2">
        <v>43784</v>
      </c>
      <c r="H2205" t="s">
        <v>27461</v>
      </c>
      <c r="I2205" t="s">
        <v>27462</v>
      </c>
      <c r="J2205" t="s">
        <v>27463</v>
      </c>
      <c r="L2205" t="s">
        <v>4681</v>
      </c>
      <c r="M2205" t="s">
        <v>774</v>
      </c>
      <c r="N2205">
        <v>80231</v>
      </c>
      <c r="O2205" t="s">
        <v>70</v>
      </c>
      <c r="Q2205" t="s">
        <v>27464</v>
      </c>
      <c r="S2205" t="s">
        <v>72</v>
      </c>
      <c r="T2205" t="s">
        <v>640</v>
      </c>
      <c r="U2205" t="s">
        <v>3571</v>
      </c>
      <c r="V2205" t="s">
        <v>642</v>
      </c>
      <c r="W2205" t="s">
        <v>105</v>
      </c>
      <c r="X2205" t="s">
        <v>18409</v>
      </c>
      <c r="Y2205" t="str">
        <f>"37-3011"</f>
        <v>37-3011</v>
      </c>
      <c r="Z2205" t="s">
        <v>94</v>
      </c>
      <c r="AA2205">
        <v>561730</v>
      </c>
      <c r="AB2205">
        <v>10</v>
      </c>
      <c r="AC2205">
        <v>10</v>
      </c>
      <c r="AD2205" t="s">
        <v>79</v>
      </c>
      <c r="AE2205" t="s">
        <v>95</v>
      </c>
      <c r="AF2205">
        <v>40</v>
      </c>
      <c r="AG2205" s="4">
        <v>0.29166666666666669</v>
      </c>
      <c r="AH2205" s="4">
        <v>0.64583333333333337</v>
      </c>
      <c r="AI2205" s="5">
        <v>15.17</v>
      </c>
      <c r="AJ2205">
        <v>22.76</v>
      </c>
      <c r="AL2205" t="s">
        <v>81</v>
      </c>
      <c r="AM2205" t="s">
        <v>82</v>
      </c>
      <c r="AO2205" t="s">
        <v>83</v>
      </c>
      <c r="AR2205" t="s">
        <v>82</v>
      </c>
      <c r="AT2205" t="s">
        <v>82</v>
      </c>
      <c r="AW2205" t="s">
        <v>82</v>
      </c>
      <c r="AY2205" t="s">
        <v>4681</v>
      </c>
      <c r="AZ2205" t="s">
        <v>4331</v>
      </c>
      <c r="BA2205" t="s">
        <v>774</v>
      </c>
      <c r="BB2205">
        <v>80231</v>
      </c>
      <c r="BC2205" t="s">
        <v>79</v>
      </c>
      <c r="BH2205" t="s">
        <v>27465</v>
      </c>
      <c r="BJ2205">
        <v>824469074</v>
      </c>
    </row>
    <row r="2206" spans="1:62" x14ac:dyDescent="0.25">
      <c r="A2206" t="s">
        <v>28123</v>
      </c>
      <c r="B2206" s="2">
        <v>43497</v>
      </c>
      <c r="C2206" t="s">
        <v>63</v>
      </c>
      <c r="D2206" s="3">
        <v>43472.378638645831</v>
      </c>
      <c r="E2206" t="s">
        <v>64</v>
      </c>
      <c r="F2206" s="2">
        <v>43556</v>
      </c>
      <c r="G2206" s="2">
        <v>43676</v>
      </c>
      <c r="H2206" t="s">
        <v>12625</v>
      </c>
      <c r="J2206" t="s">
        <v>12626</v>
      </c>
      <c r="L2206" t="s">
        <v>4750</v>
      </c>
      <c r="M2206" t="s">
        <v>2356</v>
      </c>
      <c r="N2206">
        <v>68512</v>
      </c>
      <c r="O2206" t="s">
        <v>70</v>
      </c>
      <c r="Q2206" t="s">
        <v>12627</v>
      </c>
      <c r="S2206" t="s">
        <v>72</v>
      </c>
      <c r="T2206" t="s">
        <v>12628</v>
      </c>
      <c r="U2206" t="s">
        <v>12629</v>
      </c>
      <c r="V2206" t="s">
        <v>12630</v>
      </c>
      <c r="W2206" t="s">
        <v>105</v>
      </c>
      <c r="X2206" t="s">
        <v>12631</v>
      </c>
      <c r="Y2206" t="str">
        <f>"37-3011"</f>
        <v>37-3011</v>
      </c>
      <c r="Z2206" t="s">
        <v>94</v>
      </c>
      <c r="AA2206">
        <v>237990</v>
      </c>
      <c r="AB2206">
        <v>20</v>
      </c>
      <c r="AC2206">
        <v>20</v>
      </c>
      <c r="AD2206" t="s">
        <v>79</v>
      </c>
      <c r="AE2206" t="s">
        <v>80</v>
      </c>
      <c r="AF2206">
        <v>40</v>
      </c>
      <c r="AG2206" s="4">
        <v>0.25</v>
      </c>
      <c r="AH2206" s="4">
        <v>0.60416666666666663</v>
      </c>
      <c r="AI2206" s="5">
        <v>14.55</v>
      </c>
      <c r="AJ2206">
        <v>21.83</v>
      </c>
      <c r="AL2206" t="s">
        <v>81</v>
      </c>
      <c r="AM2206" t="s">
        <v>82</v>
      </c>
      <c r="AO2206" t="s">
        <v>83</v>
      </c>
      <c r="AR2206" t="s">
        <v>82</v>
      </c>
      <c r="AT2206" t="s">
        <v>82</v>
      </c>
      <c r="AW2206" t="s">
        <v>72</v>
      </c>
      <c r="AX2206">
        <v>6</v>
      </c>
      <c r="AY2206" t="s">
        <v>2955</v>
      </c>
      <c r="AZ2206" t="s">
        <v>28124</v>
      </c>
      <c r="BA2206" t="s">
        <v>2356</v>
      </c>
      <c r="BB2206">
        <v>68527</v>
      </c>
      <c r="BC2206" t="s">
        <v>79</v>
      </c>
      <c r="BH2206" t="s">
        <v>28125</v>
      </c>
      <c r="BI2206" t="s">
        <v>27776</v>
      </c>
      <c r="BJ2206">
        <v>470822871</v>
      </c>
    </row>
    <row r="2207" spans="1:62" x14ac:dyDescent="0.25">
      <c r="A2207" t="s">
        <v>28296</v>
      </c>
      <c r="B2207" s="2">
        <v>43497</v>
      </c>
      <c r="C2207" t="s">
        <v>63</v>
      </c>
      <c r="D2207" s="3">
        <v>43472.378169085649</v>
      </c>
      <c r="E2207" t="s">
        <v>64</v>
      </c>
      <c r="F2207" s="2">
        <v>43556</v>
      </c>
      <c r="G2207" s="2">
        <v>43776</v>
      </c>
      <c r="H2207" t="s">
        <v>28297</v>
      </c>
      <c r="I2207" t="s">
        <v>28298</v>
      </c>
      <c r="J2207" t="s">
        <v>28299</v>
      </c>
      <c r="L2207" t="s">
        <v>28300</v>
      </c>
      <c r="M2207" t="s">
        <v>1276</v>
      </c>
      <c r="N2207">
        <v>54014</v>
      </c>
      <c r="O2207" t="s">
        <v>70</v>
      </c>
      <c r="Q2207" t="s">
        <v>28301</v>
      </c>
      <c r="S2207" t="s">
        <v>82</v>
      </c>
      <c r="U2207" t="s">
        <v>92</v>
      </c>
      <c r="X2207" t="s">
        <v>3129</v>
      </c>
      <c r="Y2207" t="str">
        <f>"35-3011"</f>
        <v>35-3011</v>
      </c>
      <c r="Z2207" t="s">
        <v>3129</v>
      </c>
      <c r="AA2207">
        <v>722211</v>
      </c>
      <c r="AB2207">
        <v>12</v>
      </c>
      <c r="AC2207">
        <v>12</v>
      </c>
      <c r="AD2207" t="s">
        <v>79</v>
      </c>
      <c r="AE2207" t="s">
        <v>80</v>
      </c>
      <c r="AF2207">
        <v>40</v>
      </c>
      <c r="AG2207" s="4">
        <v>0.41666666666666669</v>
      </c>
      <c r="AH2207" s="4">
        <v>0.75</v>
      </c>
      <c r="AI2207" s="5">
        <v>11.46</v>
      </c>
      <c r="AJ2207">
        <v>17.2</v>
      </c>
      <c r="AL2207" t="s">
        <v>81</v>
      </c>
      <c r="AM2207" t="s">
        <v>82</v>
      </c>
      <c r="AO2207" t="s">
        <v>83</v>
      </c>
      <c r="AP2207" t="s">
        <v>130</v>
      </c>
      <c r="AQ2207" t="s">
        <v>130</v>
      </c>
      <c r="AR2207" t="s">
        <v>82</v>
      </c>
      <c r="AT2207" t="s">
        <v>82</v>
      </c>
      <c r="AW2207" t="s">
        <v>72</v>
      </c>
      <c r="AX2207">
        <v>12</v>
      </c>
      <c r="AY2207" t="s">
        <v>28302</v>
      </c>
      <c r="AZ2207" t="s">
        <v>28303</v>
      </c>
      <c r="BA2207" t="s">
        <v>1276</v>
      </c>
      <c r="BB2207">
        <v>54014</v>
      </c>
      <c r="BC2207" t="s">
        <v>87</v>
      </c>
      <c r="BH2207" t="s">
        <v>28304</v>
      </c>
      <c r="BJ2207">
        <v>391035317</v>
      </c>
    </row>
    <row r="2208" spans="1:62" x14ac:dyDescent="0.25">
      <c r="A2208" t="s">
        <v>29014</v>
      </c>
      <c r="B2208" s="2">
        <v>43497</v>
      </c>
      <c r="C2208" t="s">
        <v>63</v>
      </c>
      <c r="D2208" s="3">
        <v>43472.377411168978</v>
      </c>
      <c r="E2208" t="s">
        <v>64</v>
      </c>
      <c r="F2208" s="2">
        <v>43556</v>
      </c>
      <c r="G2208" s="2">
        <v>43830</v>
      </c>
      <c r="H2208" t="s">
        <v>29015</v>
      </c>
      <c r="J2208" t="s">
        <v>29016</v>
      </c>
      <c r="K2208" t="s">
        <v>29017</v>
      </c>
      <c r="L2208" t="s">
        <v>7348</v>
      </c>
      <c r="M2208" t="s">
        <v>100</v>
      </c>
      <c r="N2208">
        <v>27925</v>
      </c>
      <c r="O2208" t="s">
        <v>70</v>
      </c>
      <c r="Q2208" t="s">
        <v>29018</v>
      </c>
      <c r="S2208" t="s">
        <v>72</v>
      </c>
      <c r="T2208" t="s">
        <v>1738</v>
      </c>
      <c r="U2208" t="s">
        <v>1739</v>
      </c>
      <c r="V2208" t="s">
        <v>1740</v>
      </c>
      <c r="W2208" t="s">
        <v>278</v>
      </c>
      <c r="X2208" t="s">
        <v>2410</v>
      </c>
      <c r="Y2208" t="str">
        <f>"51-3022"</f>
        <v>51-3022</v>
      </c>
      <c r="Z2208" t="s">
        <v>865</v>
      </c>
      <c r="AA2208">
        <v>311712</v>
      </c>
      <c r="AB2208">
        <v>200</v>
      </c>
      <c r="AC2208">
        <v>200</v>
      </c>
      <c r="AD2208" t="s">
        <v>79</v>
      </c>
      <c r="AE2208" t="s">
        <v>80</v>
      </c>
      <c r="AF2208">
        <v>35</v>
      </c>
      <c r="AG2208" s="4">
        <v>0.20833333333333334</v>
      </c>
      <c r="AH2208" s="4">
        <v>0.58333333333333337</v>
      </c>
      <c r="AI2208" s="5">
        <v>9.0299999999999994</v>
      </c>
      <c r="AJ2208">
        <v>13.55</v>
      </c>
      <c r="AK2208">
        <v>13.55</v>
      </c>
      <c r="AL2208" t="s">
        <v>81</v>
      </c>
      <c r="AM2208" t="s">
        <v>82</v>
      </c>
      <c r="AO2208" t="s">
        <v>83</v>
      </c>
      <c r="AR2208" t="s">
        <v>82</v>
      </c>
      <c r="AT2208" t="s">
        <v>82</v>
      </c>
      <c r="AW2208" t="s">
        <v>82</v>
      </c>
      <c r="AY2208" t="s">
        <v>7348</v>
      </c>
      <c r="AZ2208" t="s">
        <v>29019</v>
      </c>
      <c r="BA2208" t="s">
        <v>100</v>
      </c>
      <c r="BB2208">
        <v>27925</v>
      </c>
      <c r="BC2208" t="s">
        <v>87</v>
      </c>
      <c r="BH2208" t="s">
        <v>29020</v>
      </c>
      <c r="BJ2208">
        <v>562068905</v>
      </c>
    </row>
    <row r="2209" spans="1:62" x14ac:dyDescent="0.25">
      <c r="A2209" t="s">
        <v>29160</v>
      </c>
      <c r="B2209" s="2">
        <v>43497</v>
      </c>
      <c r="C2209" t="s">
        <v>63</v>
      </c>
      <c r="D2209" s="3">
        <v>43472.377273981481</v>
      </c>
      <c r="E2209" t="s">
        <v>64</v>
      </c>
      <c r="F2209" s="2">
        <v>43556</v>
      </c>
      <c r="G2209" s="2">
        <v>43799</v>
      </c>
      <c r="H2209" t="s">
        <v>29161</v>
      </c>
      <c r="J2209" t="s">
        <v>29162</v>
      </c>
      <c r="K2209" t="s">
        <v>29163</v>
      </c>
      <c r="L2209" t="s">
        <v>29164</v>
      </c>
      <c r="M2209" t="s">
        <v>783</v>
      </c>
      <c r="N2209">
        <v>45424</v>
      </c>
      <c r="O2209" t="s">
        <v>70</v>
      </c>
      <c r="Q2209" t="s">
        <v>29165</v>
      </c>
      <c r="S2209" t="s">
        <v>72</v>
      </c>
      <c r="T2209" t="s">
        <v>2963</v>
      </c>
      <c r="U2209" t="s">
        <v>1425</v>
      </c>
      <c r="V2209" t="s">
        <v>1426</v>
      </c>
      <c r="W2209" t="s">
        <v>105</v>
      </c>
      <c r="X2209" t="s">
        <v>106</v>
      </c>
      <c r="Y2209" t="str">
        <f>"37-3011"</f>
        <v>37-3011</v>
      </c>
      <c r="Z2209" t="s">
        <v>94</v>
      </c>
      <c r="AA2209">
        <v>561730</v>
      </c>
      <c r="AB2209">
        <v>20</v>
      </c>
      <c r="AC2209">
        <v>20</v>
      </c>
      <c r="AD2209" t="s">
        <v>79</v>
      </c>
      <c r="AE2209" t="s">
        <v>95</v>
      </c>
      <c r="AF2209">
        <v>35</v>
      </c>
      <c r="AG2209" s="4">
        <v>0.29166666666666669</v>
      </c>
      <c r="AH2209" s="4">
        <v>0.75</v>
      </c>
      <c r="AI2209" s="5">
        <v>13.53</v>
      </c>
      <c r="AJ2209">
        <v>20.3</v>
      </c>
      <c r="AL2209" t="s">
        <v>81</v>
      </c>
      <c r="AM2209" t="s">
        <v>82</v>
      </c>
      <c r="AO2209" t="s">
        <v>83</v>
      </c>
      <c r="AR2209" t="s">
        <v>82</v>
      </c>
      <c r="AT2209" t="s">
        <v>82</v>
      </c>
      <c r="AW2209" t="s">
        <v>82</v>
      </c>
      <c r="AY2209" t="s">
        <v>29164</v>
      </c>
      <c r="AZ2209" t="s">
        <v>1904</v>
      </c>
      <c r="BA2209" t="s">
        <v>783</v>
      </c>
      <c r="BB2209">
        <v>45424</v>
      </c>
      <c r="BC2209" t="s">
        <v>79</v>
      </c>
      <c r="BH2209" t="s">
        <v>29162</v>
      </c>
      <c r="BJ2209">
        <v>201631275</v>
      </c>
    </row>
    <row r="2210" spans="1:62" x14ac:dyDescent="0.25">
      <c r="A2210" t="s">
        <v>29788</v>
      </c>
      <c r="B2210" s="2">
        <v>43497</v>
      </c>
      <c r="C2210" t="s">
        <v>63</v>
      </c>
      <c r="D2210" s="3">
        <v>43472.378481388892</v>
      </c>
      <c r="E2210" t="s">
        <v>64</v>
      </c>
      <c r="F2210" s="2">
        <v>43556</v>
      </c>
      <c r="G2210" s="2">
        <v>43799</v>
      </c>
      <c r="H2210" t="s">
        <v>3124</v>
      </c>
      <c r="I2210" t="s">
        <v>3125</v>
      </c>
      <c r="J2210" t="s">
        <v>3126</v>
      </c>
      <c r="L2210" t="s">
        <v>3110</v>
      </c>
      <c r="M2210" t="s">
        <v>2367</v>
      </c>
      <c r="N2210">
        <v>29928</v>
      </c>
      <c r="O2210" t="s">
        <v>70</v>
      </c>
      <c r="Q2210" t="s">
        <v>3127</v>
      </c>
      <c r="S2210" t="s">
        <v>72</v>
      </c>
      <c r="T2210" t="s">
        <v>2963</v>
      </c>
      <c r="U2210" t="s">
        <v>1425</v>
      </c>
      <c r="V2210" t="s">
        <v>1426</v>
      </c>
      <c r="W2210" t="s">
        <v>105</v>
      </c>
      <c r="X2210" t="s">
        <v>1982</v>
      </c>
      <c r="Y2210" t="str">
        <f>"43-4081"</f>
        <v>43-4081</v>
      </c>
      <c r="Z2210" t="s">
        <v>1983</v>
      </c>
      <c r="AA2210">
        <v>721110</v>
      </c>
      <c r="AB2210">
        <v>3</v>
      </c>
      <c r="AC2210">
        <v>3</v>
      </c>
      <c r="AD2210" t="s">
        <v>79</v>
      </c>
      <c r="AE2210" t="s">
        <v>95</v>
      </c>
      <c r="AF2210">
        <v>35</v>
      </c>
      <c r="AG2210" s="4">
        <v>0.29166666666666669</v>
      </c>
      <c r="AH2210" s="4">
        <v>0.625</v>
      </c>
      <c r="AI2210" s="5">
        <v>11.22</v>
      </c>
      <c r="AJ2210">
        <v>16.829999999999998</v>
      </c>
      <c r="AL2210" t="s">
        <v>81</v>
      </c>
      <c r="AM2210" t="s">
        <v>82</v>
      </c>
      <c r="AO2210" t="s">
        <v>83</v>
      </c>
      <c r="AR2210" t="s">
        <v>82</v>
      </c>
      <c r="AT2210" t="s">
        <v>82</v>
      </c>
      <c r="AW2210" t="s">
        <v>72</v>
      </c>
      <c r="AX2210">
        <v>6</v>
      </c>
      <c r="AY2210" t="s">
        <v>3110</v>
      </c>
      <c r="AZ2210" t="s">
        <v>3130</v>
      </c>
      <c r="BA2210" t="s">
        <v>2367</v>
      </c>
      <c r="BB2210">
        <v>29928</v>
      </c>
      <c r="BC2210" t="s">
        <v>87</v>
      </c>
      <c r="BH2210" t="s">
        <v>3126</v>
      </c>
      <c r="BJ2210">
        <v>570744063</v>
      </c>
    </row>
    <row r="2211" spans="1:62" x14ac:dyDescent="0.25">
      <c r="A2211" t="s">
        <v>30866</v>
      </c>
      <c r="B2211" s="2">
        <v>43497</v>
      </c>
      <c r="C2211" t="s">
        <v>63</v>
      </c>
      <c r="D2211" s="3">
        <v>43472.377794270833</v>
      </c>
      <c r="E2211" t="s">
        <v>64</v>
      </c>
      <c r="F2211" s="2">
        <v>43556</v>
      </c>
      <c r="G2211" s="2">
        <v>43769</v>
      </c>
      <c r="H2211" t="s">
        <v>30867</v>
      </c>
      <c r="J2211" t="s">
        <v>30868</v>
      </c>
      <c r="L2211" t="s">
        <v>12598</v>
      </c>
      <c r="M2211" t="s">
        <v>278</v>
      </c>
      <c r="N2211">
        <v>22152</v>
      </c>
      <c r="O2211" t="s">
        <v>70</v>
      </c>
      <c r="Q2211" t="s">
        <v>30869</v>
      </c>
      <c r="S2211" t="s">
        <v>82</v>
      </c>
      <c r="U2211" t="s">
        <v>92</v>
      </c>
      <c r="X2211" t="s">
        <v>30870</v>
      </c>
      <c r="Y2211" t="str">
        <f>"37-2011"</f>
        <v>37-2011</v>
      </c>
      <c r="Z2211" t="s">
        <v>424</v>
      </c>
      <c r="AA2211">
        <v>7139</v>
      </c>
      <c r="AB2211">
        <v>10</v>
      </c>
      <c r="AC2211">
        <v>10</v>
      </c>
      <c r="AD2211" t="s">
        <v>79</v>
      </c>
      <c r="AE2211" t="s">
        <v>80</v>
      </c>
      <c r="AF2211">
        <v>40</v>
      </c>
      <c r="AG2211" s="4">
        <v>0.33333333333333331</v>
      </c>
      <c r="AH2211" s="4">
        <v>0.66666666666666663</v>
      </c>
      <c r="AI2211" s="5">
        <v>14.08</v>
      </c>
      <c r="AJ2211">
        <v>21.12</v>
      </c>
      <c r="AL2211" t="s">
        <v>81</v>
      </c>
      <c r="AM2211" t="s">
        <v>82</v>
      </c>
      <c r="AO2211" t="s">
        <v>213</v>
      </c>
      <c r="AR2211" t="s">
        <v>82</v>
      </c>
      <c r="AT2211" t="s">
        <v>82</v>
      </c>
      <c r="AW2211" t="s">
        <v>82</v>
      </c>
      <c r="AY2211" t="s">
        <v>1446</v>
      </c>
      <c r="AZ2211" t="s">
        <v>2839</v>
      </c>
      <c r="BA2211" t="s">
        <v>278</v>
      </c>
      <c r="BB2211">
        <v>22152</v>
      </c>
      <c r="BC2211" t="s">
        <v>79</v>
      </c>
      <c r="BH2211" t="s">
        <v>30871</v>
      </c>
      <c r="BJ2211">
        <v>471650102</v>
      </c>
    </row>
    <row r="2212" spans="1:62" x14ac:dyDescent="0.25">
      <c r="A2212" t="s">
        <v>30876</v>
      </c>
      <c r="B2212" s="2">
        <v>43497</v>
      </c>
      <c r="C2212" t="s">
        <v>63</v>
      </c>
      <c r="D2212" s="3">
        <v>43472.377607569448</v>
      </c>
      <c r="E2212" t="s">
        <v>64</v>
      </c>
      <c r="F2212" s="2">
        <v>43556</v>
      </c>
      <c r="G2212" s="2">
        <v>43800</v>
      </c>
      <c r="H2212" t="s">
        <v>30877</v>
      </c>
      <c r="J2212" t="s">
        <v>30878</v>
      </c>
      <c r="L2212" t="s">
        <v>30879</v>
      </c>
      <c r="M2212" t="s">
        <v>844</v>
      </c>
      <c r="N2212">
        <v>60048</v>
      </c>
      <c r="O2212" t="s">
        <v>70</v>
      </c>
      <c r="Q2212" t="s">
        <v>30880</v>
      </c>
      <c r="S2212" t="s">
        <v>72</v>
      </c>
      <c r="T2212" t="s">
        <v>9501</v>
      </c>
      <c r="U2212" t="s">
        <v>9597</v>
      </c>
      <c r="V2212" t="s">
        <v>1703</v>
      </c>
      <c r="W2212" t="s">
        <v>76</v>
      </c>
      <c r="X2212" t="s">
        <v>106</v>
      </c>
      <c r="Y2212" t="str">
        <f>"37-3011"</f>
        <v>37-3011</v>
      </c>
      <c r="Z2212" t="s">
        <v>94</v>
      </c>
      <c r="AA2212">
        <v>111421</v>
      </c>
      <c r="AB2212">
        <v>60</v>
      </c>
      <c r="AC2212">
        <v>60</v>
      </c>
      <c r="AD2212" t="s">
        <v>79</v>
      </c>
      <c r="AE2212" t="s">
        <v>95</v>
      </c>
      <c r="AF2212">
        <v>40</v>
      </c>
      <c r="AG2212" s="4">
        <v>0.33333333333333331</v>
      </c>
      <c r="AH2212" s="4">
        <v>0.70833333333333337</v>
      </c>
      <c r="AI2212" s="5">
        <v>14.05</v>
      </c>
      <c r="AJ2212">
        <v>21.08</v>
      </c>
      <c r="AL2212" t="s">
        <v>81</v>
      </c>
      <c r="AM2212" t="s">
        <v>82</v>
      </c>
      <c r="AO2212" t="s">
        <v>213</v>
      </c>
      <c r="AR2212" t="s">
        <v>82</v>
      </c>
      <c r="AT2212" t="s">
        <v>82</v>
      </c>
      <c r="AW2212" t="s">
        <v>72</v>
      </c>
      <c r="AX2212">
        <v>3</v>
      </c>
      <c r="AY2212" t="s">
        <v>30879</v>
      </c>
      <c r="AZ2212" t="s">
        <v>1278</v>
      </c>
      <c r="BA2212" t="s">
        <v>844</v>
      </c>
      <c r="BB2212">
        <v>60048</v>
      </c>
      <c r="BC2212" t="s">
        <v>79</v>
      </c>
      <c r="BH2212" t="s">
        <v>30878</v>
      </c>
      <c r="BJ2212">
        <v>362805620</v>
      </c>
    </row>
    <row r="2213" spans="1:62" x14ac:dyDescent="0.25">
      <c r="A2213" t="s">
        <v>30970</v>
      </c>
      <c r="B2213" s="2">
        <v>43497</v>
      </c>
      <c r="C2213" t="s">
        <v>63</v>
      </c>
      <c r="D2213" s="3">
        <v>43472.378740902779</v>
      </c>
      <c r="E2213" t="s">
        <v>64</v>
      </c>
      <c r="F2213" s="2">
        <v>43556</v>
      </c>
      <c r="G2213" s="2">
        <v>43800</v>
      </c>
      <c r="H2213" t="s">
        <v>30971</v>
      </c>
      <c r="J2213" t="s">
        <v>30972</v>
      </c>
      <c r="L2213" t="s">
        <v>30973</v>
      </c>
      <c r="M2213" t="s">
        <v>1148</v>
      </c>
      <c r="N2213">
        <v>26070</v>
      </c>
      <c r="O2213" t="s">
        <v>70</v>
      </c>
      <c r="Q2213" t="s">
        <v>30974</v>
      </c>
      <c r="S2213" t="s">
        <v>72</v>
      </c>
      <c r="T2213" t="s">
        <v>1066</v>
      </c>
      <c r="U2213" t="s">
        <v>1067</v>
      </c>
      <c r="V2213" t="s">
        <v>1068</v>
      </c>
      <c r="W2213" t="s">
        <v>1064</v>
      </c>
      <c r="X2213" t="s">
        <v>3299</v>
      </c>
      <c r="Y2213" t="str">
        <f>"37-3011"</f>
        <v>37-3011</v>
      </c>
      <c r="Z2213" t="s">
        <v>94</v>
      </c>
      <c r="AA2213">
        <v>561730</v>
      </c>
      <c r="AB2213">
        <v>2</v>
      </c>
      <c r="AC2213">
        <v>2</v>
      </c>
      <c r="AD2213" t="s">
        <v>79</v>
      </c>
      <c r="AE2213" t="s">
        <v>80</v>
      </c>
      <c r="AF2213">
        <v>40</v>
      </c>
      <c r="AG2213" s="4">
        <v>0.29166666666666669</v>
      </c>
      <c r="AH2213" s="4">
        <v>0.625</v>
      </c>
      <c r="AI2213" s="5">
        <v>11.47</v>
      </c>
      <c r="AJ2213">
        <v>17.21</v>
      </c>
      <c r="AL2213" t="s">
        <v>81</v>
      </c>
      <c r="AM2213" t="s">
        <v>82</v>
      </c>
      <c r="AO2213" t="s">
        <v>83</v>
      </c>
      <c r="AR2213" t="s">
        <v>82</v>
      </c>
      <c r="AT2213" t="s">
        <v>82</v>
      </c>
      <c r="AW2213" t="s">
        <v>82</v>
      </c>
      <c r="AY2213" t="s">
        <v>30973</v>
      </c>
      <c r="AZ2213" t="s">
        <v>30975</v>
      </c>
      <c r="BA2213" t="s">
        <v>1148</v>
      </c>
      <c r="BB2213">
        <v>26070</v>
      </c>
      <c r="BC2213" t="s">
        <v>79</v>
      </c>
      <c r="BH2213" t="s">
        <v>30972</v>
      </c>
      <c r="BJ2213">
        <v>510458794</v>
      </c>
    </row>
    <row r="2214" spans="1:62" x14ac:dyDescent="0.25">
      <c r="A2214" t="s">
        <v>31016</v>
      </c>
      <c r="B2214" s="2">
        <v>43497</v>
      </c>
      <c r="C2214" t="s">
        <v>63</v>
      </c>
      <c r="D2214" s="3">
        <v>43472.377513981482</v>
      </c>
      <c r="E2214" t="s">
        <v>117</v>
      </c>
      <c r="H2214" t="s">
        <v>28874</v>
      </c>
      <c r="J2214" t="s">
        <v>28875</v>
      </c>
      <c r="L2214" t="s">
        <v>28876</v>
      </c>
      <c r="M2214" t="s">
        <v>105</v>
      </c>
      <c r="N2214">
        <v>77598</v>
      </c>
      <c r="O2214" t="s">
        <v>70</v>
      </c>
      <c r="Q2214" t="s">
        <v>28877</v>
      </c>
      <c r="S2214" t="s">
        <v>72</v>
      </c>
      <c r="T2214" t="s">
        <v>11207</v>
      </c>
      <c r="U2214" t="s">
        <v>11208</v>
      </c>
      <c r="V2214" t="s">
        <v>11209</v>
      </c>
      <c r="W2214" t="s">
        <v>105</v>
      </c>
      <c r="X2214" t="s">
        <v>28878</v>
      </c>
      <c r="Y2214" t="str">
        <f>"37-3013"</f>
        <v>37-3013</v>
      </c>
      <c r="Z2214" t="s">
        <v>1932</v>
      </c>
      <c r="AA2214">
        <v>561730</v>
      </c>
      <c r="AB2214">
        <v>175</v>
      </c>
      <c r="AD2214" t="s">
        <v>79</v>
      </c>
      <c r="AE2214" t="s">
        <v>80</v>
      </c>
      <c r="AF2214">
        <v>40</v>
      </c>
      <c r="AG2214" s="4">
        <v>0.29166666666666669</v>
      </c>
      <c r="AH2214" s="4">
        <v>0.66666666666666663</v>
      </c>
      <c r="AI2214" s="5">
        <v>18.87</v>
      </c>
      <c r="AJ2214">
        <v>28.31</v>
      </c>
      <c r="AL2214" t="s">
        <v>81</v>
      </c>
      <c r="AM2214" t="s">
        <v>82</v>
      </c>
      <c r="AO2214" t="s">
        <v>83</v>
      </c>
      <c r="AR2214" t="s">
        <v>82</v>
      </c>
      <c r="AT2214" t="s">
        <v>82</v>
      </c>
      <c r="AW2214" t="s">
        <v>82</v>
      </c>
      <c r="AY2214" t="s">
        <v>22663</v>
      </c>
      <c r="AZ2214" t="s">
        <v>2001</v>
      </c>
      <c r="BA2214" t="s">
        <v>1064</v>
      </c>
      <c r="BB2214">
        <v>38135</v>
      </c>
      <c r="BC2214" t="s">
        <v>79</v>
      </c>
      <c r="BH2214" t="s">
        <v>30276</v>
      </c>
      <c r="BJ2214">
        <v>760686297</v>
      </c>
    </row>
    <row r="2215" spans="1:62" x14ac:dyDescent="0.25">
      <c r="A2215" t="s">
        <v>32582</v>
      </c>
      <c r="B2215" s="2">
        <v>43497</v>
      </c>
      <c r="C2215" t="s">
        <v>63</v>
      </c>
      <c r="D2215" s="3">
        <v>43472.377194201392</v>
      </c>
      <c r="E2215" t="s">
        <v>64</v>
      </c>
      <c r="F2215" s="2">
        <v>43556</v>
      </c>
      <c r="G2215" s="2">
        <v>43814</v>
      </c>
      <c r="H2215" t="s">
        <v>32583</v>
      </c>
      <c r="J2215" t="s">
        <v>32584</v>
      </c>
      <c r="L2215" t="s">
        <v>3515</v>
      </c>
      <c r="M2215" t="s">
        <v>166</v>
      </c>
      <c r="N2215">
        <v>84062</v>
      </c>
      <c r="O2215" t="s">
        <v>70</v>
      </c>
      <c r="Q2215" t="s">
        <v>32585</v>
      </c>
      <c r="S2215" t="s">
        <v>72</v>
      </c>
      <c r="T2215" t="s">
        <v>28836</v>
      </c>
      <c r="U2215" t="s">
        <v>28837</v>
      </c>
      <c r="V2215" t="s">
        <v>3515</v>
      </c>
      <c r="W2215" t="s">
        <v>166</v>
      </c>
      <c r="X2215" t="s">
        <v>28838</v>
      </c>
      <c r="Y2215" t="str">
        <f>"37-3011"</f>
        <v>37-3011</v>
      </c>
      <c r="Z2215" t="s">
        <v>94</v>
      </c>
      <c r="AA2215">
        <v>56173</v>
      </c>
      <c r="AB2215">
        <v>50</v>
      </c>
      <c r="AC2215">
        <v>50</v>
      </c>
      <c r="AD2215" t="s">
        <v>79</v>
      </c>
      <c r="AE2215" t="s">
        <v>80</v>
      </c>
      <c r="AF2215">
        <v>40</v>
      </c>
      <c r="AG2215" s="4">
        <v>0.29166666666666669</v>
      </c>
      <c r="AH2215" s="4">
        <v>0.66666666666666663</v>
      </c>
      <c r="AI2215" s="5">
        <v>13.52</v>
      </c>
      <c r="AJ2215">
        <v>20.28</v>
      </c>
      <c r="AL2215" t="s">
        <v>81</v>
      </c>
      <c r="AM2215" t="s">
        <v>82</v>
      </c>
      <c r="AO2215" t="s">
        <v>83</v>
      </c>
      <c r="AR2215" t="s">
        <v>82</v>
      </c>
      <c r="AT2215" t="s">
        <v>82</v>
      </c>
      <c r="AW2215" t="s">
        <v>82</v>
      </c>
      <c r="AY2215" t="s">
        <v>3515</v>
      </c>
      <c r="AZ2215" t="s">
        <v>263</v>
      </c>
      <c r="BA2215" t="s">
        <v>166</v>
      </c>
      <c r="BB2215">
        <v>84062</v>
      </c>
      <c r="BC2215" t="s">
        <v>79</v>
      </c>
      <c r="BH2215" t="s">
        <v>32584</v>
      </c>
      <c r="BJ2215">
        <v>463218964</v>
      </c>
    </row>
    <row r="2216" spans="1:62" x14ac:dyDescent="0.25">
      <c r="A2216" t="s">
        <v>32586</v>
      </c>
      <c r="B2216" s="2">
        <v>43497</v>
      </c>
      <c r="C2216" t="s">
        <v>63</v>
      </c>
      <c r="D2216" s="3">
        <v>43472.377718206022</v>
      </c>
      <c r="E2216" t="s">
        <v>64</v>
      </c>
      <c r="F2216" s="2">
        <v>43556</v>
      </c>
      <c r="G2216" s="2">
        <v>43776</v>
      </c>
      <c r="H2216" t="s">
        <v>7647</v>
      </c>
      <c r="J2216" t="s">
        <v>7648</v>
      </c>
      <c r="L2216" t="s">
        <v>7649</v>
      </c>
      <c r="M2216" t="s">
        <v>626</v>
      </c>
      <c r="N2216">
        <v>72823</v>
      </c>
      <c r="O2216" t="s">
        <v>70</v>
      </c>
      <c r="Q2216" t="s">
        <v>7650</v>
      </c>
      <c r="S2216" t="s">
        <v>72</v>
      </c>
      <c r="T2216" t="s">
        <v>878</v>
      </c>
      <c r="U2216" t="s">
        <v>2327</v>
      </c>
      <c r="V2216" t="s">
        <v>880</v>
      </c>
      <c r="W2216" t="s">
        <v>881</v>
      </c>
      <c r="X2216" t="s">
        <v>7651</v>
      </c>
      <c r="Y2216" t="str">
        <f>"37-3011"</f>
        <v>37-3011</v>
      </c>
      <c r="Z2216" t="s">
        <v>94</v>
      </c>
      <c r="AA2216">
        <v>561730</v>
      </c>
      <c r="AB2216">
        <v>45</v>
      </c>
      <c r="AC2216">
        <v>45</v>
      </c>
      <c r="AD2216" t="s">
        <v>79</v>
      </c>
      <c r="AE2216" t="s">
        <v>80</v>
      </c>
      <c r="AF2216">
        <v>40</v>
      </c>
      <c r="AG2216" s="4">
        <v>0.33333333333333331</v>
      </c>
      <c r="AH2216" s="4">
        <v>0.66666666666666663</v>
      </c>
      <c r="AI2216" s="5">
        <v>9.86</v>
      </c>
      <c r="AJ2216">
        <v>14.79</v>
      </c>
      <c r="AK2216">
        <v>21.35</v>
      </c>
      <c r="AL2216" t="s">
        <v>81</v>
      </c>
      <c r="AM2216" t="s">
        <v>82</v>
      </c>
      <c r="AO2216" t="s">
        <v>83</v>
      </c>
      <c r="AR2216" t="s">
        <v>82</v>
      </c>
      <c r="AT2216" t="s">
        <v>82</v>
      </c>
      <c r="AW2216" t="s">
        <v>82</v>
      </c>
      <c r="AY2216" t="s">
        <v>7652</v>
      </c>
      <c r="AZ2216" t="s">
        <v>7316</v>
      </c>
      <c r="BA2216" t="s">
        <v>626</v>
      </c>
      <c r="BB2216">
        <v>71832</v>
      </c>
      <c r="BC2216" t="s">
        <v>79</v>
      </c>
      <c r="BH2216" t="s">
        <v>7653</v>
      </c>
      <c r="BJ2216">
        <v>455045600</v>
      </c>
    </row>
    <row r="2217" spans="1:62" x14ac:dyDescent="0.25">
      <c r="A2217" t="s">
        <v>32815</v>
      </c>
      <c r="B2217" s="2">
        <v>43497</v>
      </c>
      <c r="C2217" t="s">
        <v>63</v>
      </c>
      <c r="D2217" s="3">
        <v>43472.378265740743</v>
      </c>
      <c r="E2217" t="s">
        <v>64</v>
      </c>
      <c r="F2217" s="2">
        <v>43556</v>
      </c>
      <c r="G2217" s="2">
        <v>43819</v>
      </c>
      <c r="H2217" t="s">
        <v>28841</v>
      </c>
      <c r="J2217" t="s">
        <v>28842</v>
      </c>
      <c r="L2217" t="s">
        <v>28843</v>
      </c>
      <c r="M2217" t="s">
        <v>821</v>
      </c>
      <c r="N2217">
        <v>97703</v>
      </c>
      <c r="O2217" t="s">
        <v>70</v>
      </c>
      <c r="Q2217" t="s">
        <v>28844</v>
      </c>
      <c r="S2217" t="s">
        <v>72</v>
      </c>
      <c r="T2217" t="s">
        <v>878</v>
      </c>
      <c r="U2217" t="s">
        <v>13655</v>
      </c>
      <c r="V2217" t="s">
        <v>2620</v>
      </c>
      <c r="W2217" t="s">
        <v>881</v>
      </c>
      <c r="X2217" t="s">
        <v>1092</v>
      </c>
      <c r="Y2217" t="str">
        <f>"45-4011"</f>
        <v>45-4011</v>
      </c>
      <c r="Z2217" t="s">
        <v>763</v>
      </c>
      <c r="AA2217">
        <v>115310</v>
      </c>
      <c r="AB2217">
        <v>30</v>
      </c>
      <c r="AC2217">
        <v>30</v>
      </c>
      <c r="AD2217" t="s">
        <v>79</v>
      </c>
      <c r="AE2217" t="s">
        <v>95</v>
      </c>
      <c r="AF2217">
        <v>40</v>
      </c>
      <c r="AG2217" s="4">
        <v>0.25</v>
      </c>
      <c r="AH2217" s="4">
        <v>0.625</v>
      </c>
      <c r="AI2217" s="5">
        <v>11.96</v>
      </c>
      <c r="AJ2217">
        <v>17.239999999999998</v>
      </c>
      <c r="AK2217">
        <v>33</v>
      </c>
      <c r="AL2217" t="s">
        <v>81</v>
      </c>
      <c r="AM2217" t="s">
        <v>82</v>
      </c>
      <c r="AO2217" t="s">
        <v>83</v>
      </c>
      <c r="AR2217" t="s">
        <v>82</v>
      </c>
      <c r="AT2217" t="s">
        <v>82</v>
      </c>
      <c r="AW2217" t="s">
        <v>82</v>
      </c>
      <c r="AY2217" t="s">
        <v>28843</v>
      </c>
      <c r="AZ2217" t="s">
        <v>28845</v>
      </c>
      <c r="BA2217" t="s">
        <v>821</v>
      </c>
      <c r="BB2217">
        <v>97703</v>
      </c>
      <c r="BC2217" t="s">
        <v>79</v>
      </c>
      <c r="BH2217" t="s">
        <v>32816</v>
      </c>
      <c r="BJ2217">
        <v>930994254</v>
      </c>
    </row>
    <row r="2218" spans="1:62" x14ac:dyDescent="0.25">
      <c r="A2218" t="s">
        <v>32996</v>
      </c>
      <c r="B2218" s="2">
        <v>43497</v>
      </c>
      <c r="C2218" t="s">
        <v>63</v>
      </c>
      <c r="D2218" s="3">
        <v>43472.377480856485</v>
      </c>
      <c r="E2218" t="s">
        <v>64</v>
      </c>
      <c r="F2218" s="2">
        <v>43556</v>
      </c>
      <c r="G2218" s="2">
        <v>43814</v>
      </c>
      <c r="H2218" t="s">
        <v>32997</v>
      </c>
      <c r="J2218" t="s">
        <v>32998</v>
      </c>
      <c r="L2218" t="s">
        <v>14621</v>
      </c>
      <c r="M2218" t="s">
        <v>166</v>
      </c>
      <c r="N2218">
        <v>84042</v>
      </c>
      <c r="O2218" t="s">
        <v>70</v>
      </c>
      <c r="Q2218" t="s">
        <v>32999</v>
      </c>
      <c r="S2218" t="s">
        <v>72</v>
      </c>
      <c r="T2218" t="s">
        <v>28836</v>
      </c>
      <c r="U2218" t="s">
        <v>28837</v>
      </c>
      <c r="V2218" t="s">
        <v>3515</v>
      </c>
      <c r="W2218" t="s">
        <v>166</v>
      </c>
      <c r="X2218" t="s">
        <v>28838</v>
      </c>
      <c r="Y2218" t="str">
        <f>"37-3011"</f>
        <v>37-3011</v>
      </c>
      <c r="Z2218" t="s">
        <v>94</v>
      </c>
      <c r="AA2218">
        <v>56173</v>
      </c>
      <c r="AB2218">
        <v>18</v>
      </c>
      <c r="AC2218">
        <v>18</v>
      </c>
      <c r="AD2218" t="s">
        <v>79</v>
      </c>
      <c r="AE2218" t="s">
        <v>80</v>
      </c>
      <c r="AF2218">
        <v>40</v>
      </c>
      <c r="AG2218" s="4">
        <v>0.29166666666666669</v>
      </c>
      <c r="AH2218" s="4">
        <v>0.66666666666666663</v>
      </c>
      <c r="AI2218" s="5">
        <v>13.52</v>
      </c>
      <c r="AL2218" t="s">
        <v>81</v>
      </c>
      <c r="AM2218" t="s">
        <v>82</v>
      </c>
      <c r="AO2218" t="s">
        <v>83</v>
      </c>
      <c r="AR2218" t="s">
        <v>82</v>
      </c>
      <c r="AT2218" t="s">
        <v>82</v>
      </c>
      <c r="AW2218" t="s">
        <v>82</v>
      </c>
      <c r="AY2218" t="s">
        <v>14621</v>
      </c>
      <c r="AZ2218" t="s">
        <v>263</v>
      </c>
      <c r="BA2218" t="s">
        <v>166</v>
      </c>
      <c r="BB2218">
        <v>84042</v>
      </c>
      <c r="BC2218" t="s">
        <v>79</v>
      </c>
      <c r="BH2218" t="s">
        <v>32998</v>
      </c>
      <c r="BJ2218">
        <v>202157037</v>
      </c>
    </row>
    <row r="2219" spans="1:62" x14ac:dyDescent="0.25">
      <c r="A2219" t="s">
        <v>33494</v>
      </c>
      <c r="B2219" s="2">
        <v>43497</v>
      </c>
      <c r="C2219" t="s">
        <v>63</v>
      </c>
      <c r="D2219" s="3">
        <v>43472.378251006943</v>
      </c>
      <c r="E2219" t="s">
        <v>64</v>
      </c>
      <c r="F2219" s="2">
        <v>43556</v>
      </c>
      <c r="G2219" s="2">
        <v>43799</v>
      </c>
      <c r="H2219" t="s">
        <v>3124</v>
      </c>
      <c r="I2219" t="s">
        <v>3125</v>
      </c>
      <c r="J2219" t="s">
        <v>3126</v>
      </c>
      <c r="L2219" t="s">
        <v>3110</v>
      </c>
      <c r="M2219" t="s">
        <v>2367</v>
      </c>
      <c r="N2219">
        <v>29928</v>
      </c>
      <c r="O2219" t="s">
        <v>70</v>
      </c>
      <c r="Q2219" t="s">
        <v>3127</v>
      </c>
      <c r="S2219" t="s">
        <v>72</v>
      </c>
      <c r="T2219" t="s">
        <v>2963</v>
      </c>
      <c r="U2219" t="s">
        <v>1425</v>
      </c>
      <c r="V2219" t="s">
        <v>1426</v>
      </c>
      <c r="W2219" t="s">
        <v>105</v>
      </c>
      <c r="X2219" t="s">
        <v>3266</v>
      </c>
      <c r="Y2219" t="str">
        <f>"35-9021"</f>
        <v>35-9021</v>
      </c>
      <c r="Z2219" t="s">
        <v>315</v>
      </c>
      <c r="AA2219">
        <v>721110</v>
      </c>
      <c r="AB2219">
        <v>8</v>
      </c>
      <c r="AC2219">
        <v>8</v>
      </c>
      <c r="AD2219" t="s">
        <v>79</v>
      </c>
      <c r="AE2219" t="s">
        <v>95</v>
      </c>
      <c r="AF2219">
        <v>35</v>
      </c>
      <c r="AG2219" s="4">
        <v>0.33333333333333331</v>
      </c>
      <c r="AH2219" s="4">
        <v>0.6875</v>
      </c>
      <c r="AI2219" s="5">
        <v>9.59</v>
      </c>
      <c r="AJ2219">
        <v>14.39</v>
      </c>
      <c r="AL2219" t="s">
        <v>81</v>
      </c>
      <c r="AM2219" t="s">
        <v>82</v>
      </c>
      <c r="AO2219" t="s">
        <v>83</v>
      </c>
      <c r="AR2219" t="s">
        <v>82</v>
      </c>
      <c r="AT2219" t="s">
        <v>82</v>
      </c>
      <c r="AW2219" t="s">
        <v>72</v>
      </c>
      <c r="AX2219">
        <v>1</v>
      </c>
      <c r="AY2219" t="s">
        <v>3110</v>
      </c>
      <c r="AZ2219" t="s">
        <v>3130</v>
      </c>
      <c r="BA2219" t="s">
        <v>2367</v>
      </c>
      <c r="BB2219">
        <v>29928</v>
      </c>
      <c r="BC2219" t="s">
        <v>87</v>
      </c>
      <c r="BH2219" t="s">
        <v>3126</v>
      </c>
      <c r="BJ2219">
        <v>570744063</v>
      </c>
    </row>
    <row r="2220" spans="1:62" x14ac:dyDescent="0.25">
      <c r="A2220" t="s">
        <v>34695</v>
      </c>
      <c r="B2220" s="2">
        <v>43497</v>
      </c>
      <c r="C2220" t="s">
        <v>63</v>
      </c>
      <c r="D2220" s="3">
        <v>43469.433433090278</v>
      </c>
      <c r="E2220" t="s">
        <v>282</v>
      </c>
      <c r="F2220" s="2">
        <v>43556</v>
      </c>
      <c r="G2220" s="2">
        <v>43799</v>
      </c>
      <c r="H2220" t="s">
        <v>34696</v>
      </c>
      <c r="I2220" t="s">
        <v>34697</v>
      </c>
      <c r="J2220" t="s">
        <v>34698</v>
      </c>
      <c r="K2220" t="s">
        <v>67</v>
      </c>
      <c r="L2220" t="s">
        <v>15149</v>
      </c>
      <c r="M2220" t="s">
        <v>207</v>
      </c>
      <c r="N2220">
        <v>2657</v>
      </c>
      <c r="O2220" t="s">
        <v>70</v>
      </c>
      <c r="P2220" t="s">
        <v>67</v>
      </c>
      <c r="Q2220" t="s">
        <v>34699</v>
      </c>
      <c r="S2220" t="s">
        <v>82</v>
      </c>
      <c r="U2220" t="s">
        <v>92</v>
      </c>
      <c r="X2220" t="s">
        <v>34700</v>
      </c>
      <c r="Y2220" t="str">
        <f>"43-4081"</f>
        <v>43-4081</v>
      </c>
      <c r="Z2220" t="s">
        <v>1983</v>
      </c>
      <c r="AA2220">
        <v>721110</v>
      </c>
      <c r="AB2220">
        <v>5</v>
      </c>
      <c r="AC2220">
        <v>3</v>
      </c>
      <c r="AD2220" t="s">
        <v>79</v>
      </c>
      <c r="AE2220" t="s">
        <v>80</v>
      </c>
      <c r="AF2220">
        <v>40</v>
      </c>
      <c r="AG2220" s="4">
        <v>0.33333333333333331</v>
      </c>
      <c r="AH2220" s="4">
        <v>0.5</v>
      </c>
      <c r="AI2220" s="5">
        <v>14.77</v>
      </c>
      <c r="AJ2220">
        <v>22.16</v>
      </c>
      <c r="AM2220" t="s">
        <v>82</v>
      </c>
      <c r="AO2220" t="s">
        <v>213</v>
      </c>
      <c r="AP2220" t="s">
        <v>67</v>
      </c>
      <c r="AQ2220" t="s">
        <v>67</v>
      </c>
      <c r="AR2220" t="s">
        <v>82</v>
      </c>
      <c r="AT2220" t="s">
        <v>82</v>
      </c>
      <c r="AW2220" t="s">
        <v>82</v>
      </c>
      <c r="AY2220" t="s">
        <v>15149</v>
      </c>
      <c r="AZ2220" t="s">
        <v>4065</v>
      </c>
      <c r="BA2220" t="s">
        <v>207</v>
      </c>
      <c r="BB2220">
        <v>2657</v>
      </c>
      <c r="BC2220" t="s">
        <v>87</v>
      </c>
      <c r="BD2220" t="s">
        <v>67</v>
      </c>
      <c r="BE2220" t="s">
        <v>67</v>
      </c>
      <c r="BH2220" t="s">
        <v>34698</v>
      </c>
      <c r="BI2220" t="s">
        <v>67</v>
      </c>
      <c r="BJ2220">
        <v>42543509</v>
      </c>
    </row>
    <row r="2221" spans="1:62" x14ac:dyDescent="0.25">
      <c r="A2221" t="s">
        <v>34708</v>
      </c>
      <c r="B2221" s="2">
        <v>43497</v>
      </c>
      <c r="C2221" t="s">
        <v>63</v>
      </c>
      <c r="D2221" s="3">
        <v>43469.53842045139</v>
      </c>
      <c r="E2221" t="s">
        <v>64</v>
      </c>
      <c r="F2221" s="2">
        <v>43556</v>
      </c>
      <c r="G2221" s="2">
        <v>43830</v>
      </c>
      <c r="H2221" t="s">
        <v>34709</v>
      </c>
      <c r="I2221" t="s">
        <v>188</v>
      </c>
      <c r="J2221" t="s">
        <v>189</v>
      </c>
      <c r="K2221" t="s">
        <v>190</v>
      </c>
      <c r="L2221" t="s">
        <v>191</v>
      </c>
      <c r="M2221" t="s">
        <v>192</v>
      </c>
      <c r="N2221">
        <v>55331</v>
      </c>
      <c r="O2221" t="s">
        <v>70</v>
      </c>
      <c r="P2221" t="s">
        <v>67</v>
      </c>
      <c r="Q2221" t="s">
        <v>34710</v>
      </c>
      <c r="S2221" t="s">
        <v>72</v>
      </c>
      <c r="T2221" t="s">
        <v>194</v>
      </c>
      <c r="U2221" t="s">
        <v>12045</v>
      </c>
      <c r="V2221" t="s">
        <v>12046</v>
      </c>
      <c r="W2221" t="s">
        <v>197</v>
      </c>
      <c r="X2221" t="s">
        <v>34711</v>
      </c>
      <c r="Y2221" t="str">
        <f>"47-3012"</f>
        <v>47-3012</v>
      </c>
      <c r="Z2221" t="s">
        <v>1540</v>
      </c>
      <c r="AA2221">
        <v>321214</v>
      </c>
      <c r="AB2221">
        <v>10</v>
      </c>
      <c r="AC2221">
        <v>10</v>
      </c>
      <c r="AD2221" t="s">
        <v>79</v>
      </c>
      <c r="AE2221" t="s">
        <v>95</v>
      </c>
      <c r="AF2221">
        <v>40</v>
      </c>
      <c r="AG2221" s="4">
        <v>0.14583333333333334</v>
      </c>
      <c r="AH2221" s="4">
        <v>0.58333333333333337</v>
      </c>
      <c r="AI2221" s="5">
        <v>18.04</v>
      </c>
      <c r="AJ2221">
        <v>27.06</v>
      </c>
      <c r="AL2221" t="s">
        <v>81</v>
      </c>
      <c r="AM2221" t="s">
        <v>82</v>
      </c>
      <c r="AO2221" t="s">
        <v>83</v>
      </c>
      <c r="AR2221" t="s">
        <v>82</v>
      </c>
      <c r="AT2221" t="s">
        <v>82</v>
      </c>
      <c r="AW2221" t="s">
        <v>82</v>
      </c>
      <c r="AY2221" t="s">
        <v>200</v>
      </c>
      <c r="AZ2221" t="s">
        <v>201</v>
      </c>
      <c r="BA2221" t="s">
        <v>192</v>
      </c>
      <c r="BB2221">
        <v>55363</v>
      </c>
      <c r="BC2221" t="s">
        <v>87</v>
      </c>
      <c r="BD2221" t="s">
        <v>67</v>
      </c>
      <c r="BE2221" t="s">
        <v>67</v>
      </c>
      <c r="BH2221" t="s">
        <v>202</v>
      </c>
      <c r="BI2221" t="s">
        <v>67</v>
      </c>
      <c r="BJ2221">
        <v>453569296</v>
      </c>
    </row>
    <row r="2222" spans="1:62" x14ac:dyDescent="0.25">
      <c r="A2222" t="s">
        <v>34712</v>
      </c>
      <c r="B2222" s="2">
        <v>43497</v>
      </c>
      <c r="C2222" t="s">
        <v>63</v>
      </c>
      <c r="D2222" s="3">
        <v>43469.453519155089</v>
      </c>
      <c r="E2222" t="s">
        <v>64</v>
      </c>
      <c r="F2222" s="2">
        <v>43556</v>
      </c>
      <c r="G2222" s="2">
        <v>43799</v>
      </c>
      <c r="H2222" t="s">
        <v>34713</v>
      </c>
      <c r="I2222" t="s">
        <v>34713</v>
      </c>
      <c r="J2222" t="s">
        <v>34714</v>
      </c>
      <c r="K2222" t="s">
        <v>34715</v>
      </c>
      <c r="L2222" t="s">
        <v>34716</v>
      </c>
      <c r="M2222" t="s">
        <v>86</v>
      </c>
      <c r="N2222">
        <v>33543</v>
      </c>
      <c r="O2222" t="s">
        <v>70</v>
      </c>
      <c r="P2222" t="s">
        <v>4898</v>
      </c>
      <c r="Q2222" t="s">
        <v>4899</v>
      </c>
      <c r="S2222" t="s">
        <v>72</v>
      </c>
      <c r="T2222" t="s">
        <v>4900</v>
      </c>
      <c r="U2222" t="s">
        <v>4901</v>
      </c>
      <c r="V2222" t="s">
        <v>4902</v>
      </c>
      <c r="W2222" t="s">
        <v>232</v>
      </c>
      <c r="X2222" t="s">
        <v>4903</v>
      </c>
      <c r="Y2222" t="str">
        <f>"51-6011"</f>
        <v>51-6011</v>
      </c>
      <c r="Z2222" t="s">
        <v>367</v>
      </c>
      <c r="AA2222">
        <v>561720</v>
      </c>
      <c r="AB2222">
        <v>50</v>
      </c>
      <c r="AC2222">
        <v>50</v>
      </c>
      <c r="AD2222" t="s">
        <v>79</v>
      </c>
      <c r="AE2222" t="s">
        <v>80</v>
      </c>
      <c r="AF2222">
        <v>40</v>
      </c>
      <c r="AG2222" s="4">
        <v>0.27083333333333331</v>
      </c>
      <c r="AH2222" s="4">
        <v>0.79166666666666663</v>
      </c>
      <c r="AI2222" s="5">
        <v>12.25</v>
      </c>
      <c r="AJ2222">
        <v>18.38</v>
      </c>
      <c r="AK2222">
        <v>18.38</v>
      </c>
      <c r="AL2222" t="s">
        <v>81</v>
      </c>
      <c r="AM2222" t="s">
        <v>82</v>
      </c>
      <c r="AO2222" t="s">
        <v>83</v>
      </c>
      <c r="AP2222" t="s">
        <v>662</v>
      </c>
      <c r="AQ2222" t="s">
        <v>662</v>
      </c>
      <c r="AR2222" t="s">
        <v>82</v>
      </c>
      <c r="AT2222" t="s">
        <v>82</v>
      </c>
      <c r="AW2222" t="s">
        <v>72</v>
      </c>
      <c r="AX2222">
        <v>3</v>
      </c>
      <c r="AY2222" t="s">
        <v>34717</v>
      </c>
      <c r="AZ2222" t="s">
        <v>34718</v>
      </c>
      <c r="BA2222" t="s">
        <v>308</v>
      </c>
      <c r="BB2222" t="s">
        <v>34719</v>
      </c>
      <c r="BC2222" t="s">
        <v>87</v>
      </c>
      <c r="BH2222" t="s">
        <v>34720</v>
      </c>
      <c r="BI2222" t="s">
        <v>34721</v>
      </c>
      <c r="BJ2222">
        <v>472202430</v>
      </c>
    </row>
    <row r="2223" spans="1:62" x14ac:dyDescent="0.25">
      <c r="A2223" t="s">
        <v>34824</v>
      </c>
      <c r="B2223" s="2">
        <v>43497</v>
      </c>
      <c r="C2223" t="s">
        <v>63</v>
      </c>
      <c r="D2223" s="3">
        <v>43469.432414444447</v>
      </c>
      <c r="E2223" t="s">
        <v>64</v>
      </c>
      <c r="F2223" s="2">
        <v>43556</v>
      </c>
      <c r="G2223" s="2">
        <v>43799</v>
      </c>
      <c r="H2223" t="s">
        <v>34696</v>
      </c>
      <c r="I2223" t="s">
        <v>34697</v>
      </c>
      <c r="J2223" t="s">
        <v>34698</v>
      </c>
      <c r="K2223" t="s">
        <v>67</v>
      </c>
      <c r="L2223" t="s">
        <v>15149</v>
      </c>
      <c r="M2223" t="s">
        <v>207</v>
      </c>
      <c r="N2223">
        <v>2657</v>
      </c>
      <c r="O2223" t="s">
        <v>70</v>
      </c>
      <c r="P2223" t="s">
        <v>67</v>
      </c>
      <c r="Q2223" t="s">
        <v>34699</v>
      </c>
      <c r="S2223" t="s">
        <v>82</v>
      </c>
      <c r="U2223" t="s">
        <v>92</v>
      </c>
      <c r="X2223" t="s">
        <v>1500</v>
      </c>
      <c r="Y2223" t="str">
        <f>"35-2014"</f>
        <v>35-2014</v>
      </c>
      <c r="Z2223" t="s">
        <v>301</v>
      </c>
      <c r="AA2223">
        <v>721110</v>
      </c>
      <c r="AB2223">
        <v>8</v>
      </c>
      <c r="AC2223">
        <v>8</v>
      </c>
      <c r="AD2223" t="s">
        <v>79</v>
      </c>
      <c r="AE2223" t="s">
        <v>80</v>
      </c>
      <c r="AF2223">
        <v>40</v>
      </c>
      <c r="AG2223" s="4">
        <v>0.375</v>
      </c>
      <c r="AH2223" s="4">
        <v>0.95833333333333337</v>
      </c>
      <c r="AI2223" s="5">
        <v>15.17</v>
      </c>
      <c r="AJ2223">
        <v>22.76</v>
      </c>
      <c r="AM2223" t="s">
        <v>82</v>
      </c>
      <c r="AO2223" t="s">
        <v>83</v>
      </c>
      <c r="AP2223" t="s">
        <v>67</v>
      </c>
      <c r="AQ2223" t="s">
        <v>67</v>
      </c>
      <c r="AR2223" t="s">
        <v>82</v>
      </c>
      <c r="AT2223" t="s">
        <v>82</v>
      </c>
      <c r="AW2223" t="s">
        <v>82</v>
      </c>
      <c r="AY2223" t="s">
        <v>15149</v>
      </c>
      <c r="AZ2223" t="s">
        <v>4065</v>
      </c>
      <c r="BA2223" t="s">
        <v>207</v>
      </c>
      <c r="BB2223">
        <v>2657</v>
      </c>
      <c r="BC2223" t="s">
        <v>87</v>
      </c>
      <c r="BD2223" t="s">
        <v>67</v>
      </c>
      <c r="BE2223" t="s">
        <v>67</v>
      </c>
      <c r="BH2223" t="s">
        <v>34698</v>
      </c>
      <c r="BI2223" t="s">
        <v>67</v>
      </c>
      <c r="BJ2223">
        <v>42543509</v>
      </c>
    </row>
    <row r="2224" spans="1:62" x14ac:dyDescent="0.25">
      <c r="A2224" t="s">
        <v>34825</v>
      </c>
      <c r="B2224" s="2">
        <v>43497</v>
      </c>
      <c r="C2224" t="s">
        <v>63</v>
      </c>
      <c r="D2224" s="3">
        <v>43469.51880849537</v>
      </c>
      <c r="E2224" t="s">
        <v>64</v>
      </c>
      <c r="F2224" s="2">
        <v>43556</v>
      </c>
      <c r="G2224" s="2">
        <v>43814</v>
      </c>
      <c r="H2224" t="s">
        <v>34826</v>
      </c>
      <c r="I2224" t="s">
        <v>67</v>
      </c>
      <c r="J2224" t="s">
        <v>34827</v>
      </c>
      <c r="K2224" t="s">
        <v>67</v>
      </c>
      <c r="L2224" t="s">
        <v>34828</v>
      </c>
      <c r="M2224" t="s">
        <v>197</v>
      </c>
      <c r="N2224">
        <v>51035</v>
      </c>
      <c r="O2224" t="s">
        <v>70</v>
      </c>
      <c r="P2224" t="s">
        <v>67</v>
      </c>
      <c r="Q2224" t="s">
        <v>34829</v>
      </c>
      <c r="S2224" t="s">
        <v>72</v>
      </c>
      <c r="T2224" t="s">
        <v>194</v>
      </c>
      <c r="U2224" t="s">
        <v>195</v>
      </c>
      <c r="V2224" t="s">
        <v>196</v>
      </c>
      <c r="W2224" t="s">
        <v>197</v>
      </c>
      <c r="X2224" t="s">
        <v>326</v>
      </c>
      <c r="Y2224" t="str">
        <f>"47-2061"</f>
        <v>47-2061</v>
      </c>
      <c r="Z2224" t="s">
        <v>326</v>
      </c>
      <c r="AA2224">
        <v>23611</v>
      </c>
      <c r="AB2224">
        <v>3</v>
      </c>
      <c r="AC2224">
        <v>3</v>
      </c>
      <c r="AD2224" t="s">
        <v>79</v>
      </c>
      <c r="AE2224" t="s">
        <v>80</v>
      </c>
      <c r="AF2224">
        <v>40</v>
      </c>
      <c r="AG2224" s="4">
        <v>0.29166666666666669</v>
      </c>
      <c r="AH2224" s="4">
        <v>0.72916666666666663</v>
      </c>
      <c r="AI2224" s="5">
        <v>17.25</v>
      </c>
      <c r="AJ2224">
        <v>25.88</v>
      </c>
      <c r="AM2224" t="s">
        <v>82</v>
      </c>
      <c r="AO2224" t="s">
        <v>83</v>
      </c>
      <c r="AP2224" t="s">
        <v>67</v>
      </c>
      <c r="AQ2224" t="s">
        <v>67</v>
      </c>
      <c r="AR2224" t="s">
        <v>82</v>
      </c>
      <c r="AT2224" t="s">
        <v>82</v>
      </c>
      <c r="AW2224" t="s">
        <v>72</v>
      </c>
      <c r="AX2224">
        <v>1</v>
      </c>
      <c r="AY2224" t="s">
        <v>34828</v>
      </c>
      <c r="AZ2224" t="s">
        <v>23211</v>
      </c>
      <c r="BA2224" t="s">
        <v>197</v>
      </c>
      <c r="BB2224">
        <v>51035</v>
      </c>
      <c r="BC2224" t="s">
        <v>79</v>
      </c>
      <c r="BD2224" t="s">
        <v>67</v>
      </c>
      <c r="BE2224" t="s">
        <v>67</v>
      </c>
      <c r="BH2224" t="s">
        <v>34830</v>
      </c>
      <c r="BI2224" t="s">
        <v>67</v>
      </c>
      <c r="BJ2224">
        <v>421499086</v>
      </c>
    </row>
    <row r="2225" spans="1:62" x14ac:dyDescent="0.25">
      <c r="A2225" t="s">
        <v>34846</v>
      </c>
      <c r="B2225" s="2">
        <v>43497</v>
      </c>
      <c r="C2225" t="s">
        <v>63</v>
      </c>
      <c r="D2225" s="3">
        <v>43469.487575763887</v>
      </c>
      <c r="E2225" t="s">
        <v>64</v>
      </c>
      <c r="F2225" s="2">
        <v>43556</v>
      </c>
      <c r="G2225" s="2">
        <v>43822</v>
      </c>
      <c r="H2225" t="s">
        <v>34847</v>
      </c>
      <c r="J2225" t="s">
        <v>34848</v>
      </c>
      <c r="L2225" t="s">
        <v>1308</v>
      </c>
      <c r="M2225" t="s">
        <v>147</v>
      </c>
      <c r="N2225">
        <v>19380</v>
      </c>
      <c r="O2225" t="s">
        <v>70</v>
      </c>
      <c r="Q2225" t="s">
        <v>34849</v>
      </c>
      <c r="S2225" t="s">
        <v>72</v>
      </c>
      <c r="T2225" t="s">
        <v>34850</v>
      </c>
      <c r="U2225" t="s">
        <v>34851</v>
      </c>
      <c r="V2225" t="s">
        <v>1308</v>
      </c>
      <c r="W2225" t="s">
        <v>147</v>
      </c>
      <c r="X2225" t="s">
        <v>106</v>
      </c>
      <c r="Y2225" t="str">
        <f>"37-3011"</f>
        <v>37-3011</v>
      </c>
      <c r="Z2225" t="s">
        <v>94</v>
      </c>
      <c r="AA2225">
        <v>561730</v>
      </c>
      <c r="AB2225">
        <v>8</v>
      </c>
      <c r="AC2225">
        <v>8</v>
      </c>
      <c r="AD2225" t="s">
        <v>79</v>
      </c>
      <c r="AE2225" t="s">
        <v>80</v>
      </c>
      <c r="AF2225">
        <v>40</v>
      </c>
      <c r="AG2225" s="4">
        <v>0.3125</v>
      </c>
      <c r="AH2225" s="4">
        <v>0.6875</v>
      </c>
      <c r="AI2225" s="5">
        <v>15.73</v>
      </c>
      <c r="AJ2225">
        <v>23.6</v>
      </c>
      <c r="AK2225">
        <v>23.6</v>
      </c>
      <c r="AL2225" t="s">
        <v>81</v>
      </c>
      <c r="AM2225" t="s">
        <v>82</v>
      </c>
      <c r="AO2225" t="s">
        <v>83</v>
      </c>
      <c r="AR2225" t="s">
        <v>82</v>
      </c>
      <c r="AT2225" t="s">
        <v>82</v>
      </c>
      <c r="AW2225" t="s">
        <v>82</v>
      </c>
      <c r="AY2225" t="s">
        <v>1308</v>
      </c>
      <c r="AZ2225" t="s">
        <v>1310</v>
      </c>
      <c r="BA2225" t="s">
        <v>147</v>
      </c>
      <c r="BB2225">
        <v>19380</v>
      </c>
      <c r="BC2225" t="s">
        <v>79</v>
      </c>
      <c r="BH2225" t="s">
        <v>34852</v>
      </c>
      <c r="BJ2225">
        <v>50628737</v>
      </c>
    </row>
    <row r="2226" spans="1:62" x14ac:dyDescent="0.25">
      <c r="A2226" t="s">
        <v>34874</v>
      </c>
      <c r="B2226" s="2">
        <v>43497</v>
      </c>
      <c r="C2226" t="s">
        <v>63</v>
      </c>
      <c r="D2226" s="3">
        <v>43469.502066886576</v>
      </c>
      <c r="E2226" t="s">
        <v>64</v>
      </c>
      <c r="F2226" s="2">
        <v>43556</v>
      </c>
      <c r="G2226" s="2">
        <v>43799</v>
      </c>
      <c r="H2226" t="s">
        <v>34875</v>
      </c>
      <c r="J2226" t="s">
        <v>34876</v>
      </c>
      <c r="L2226" t="s">
        <v>17869</v>
      </c>
      <c r="M2226" t="s">
        <v>226</v>
      </c>
      <c r="N2226">
        <v>48036</v>
      </c>
      <c r="O2226" t="s">
        <v>70</v>
      </c>
      <c r="Q2226" t="s">
        <v>34877</v>
      </c>
      <c r="S2226" t="s">
        <v>72</v>
      </c>
      <c r="T2226" t="s">
        <v>4554</v>
      </c>
      <c r="U2226" t="s">
        <v>8366</v>
      </c>
      <c r="V2226" t="s">
        <v>34744</v>
      </c>
      <c r="W2226" t="s">
        <v>761</v>
      </c>
      <c r="X2226" t="s">
        <v>1758</v>
      </c>
      <c r="Y2226" t="str">
        <f>"37-3011"</f>
        <v>37-3011</v>
      </c>
      <c r="Z2226" t="s">
        <v>94</v>
      </c>
      <c r="AA2226">
        <v>561730</v>
      </c>
      <c r="AB2226">
        <v>10</v>
      </c>
      <c r="AC2226">
        <v>10</v>
      </c>
      <c r="AD2226" t="s">
        <v>79</v>
      </c>
      <c r="AE2226" t="s">
        <v>95</v>
      </c>
      <c r="AF2226">
        <v>35</v>
      </c>
      <c r="AG2226" s="4">
        <v>0.29166666666666669</v>
      </c>
      <c r="AH2226" s="4">
        <v>0.625</v>
      </c>
      <c r="AI2226" s="5">
        <v>13.72</v>
      </c>
      <c r="AM2226" t="s">
        <v>82</v>
      </c>
      <c r="AO2226" t="s">
        <v>83</v>
      </c>
      <c r="AP2226" t="s">
        <v>67</v>
      </c>
      <c r="AQ2226" t="s">
        <v>67</v>
      </c>
      <c r="AR2226" t="s">
        <v>82</v>
      </c>
      <c r="AT2226" t="s">
        <v>82</v>
      </c>
      <c r="AW2226" t="s">
        <v>82</v>
      </c>
      <c r="AY2226" t="s">
        <v>17869</v>
      </c>
      <c r="AZ2226" t="s">
        <v>2333</v>
      </c>
      <c r="BA2226" t="s">
        <v>226</v>
      </c>
      <c r="BB2226">
        <v>48036</v>
      </c>
      <c r="BC2226" t="s">
        <v>79</v>
      </c>
      <c r="BD2226" t="s">
        <v>34878</v>
      </c>
      <c r="BH2226" t="s">
        <v>34876</v>
      </c>
      <c r="BJ2226">
        <v>382806696</v>
      </c>
    </row>
    <row r="2227" spans="1:62" x14ac:dyDescent="0.25">
      <c r="A2227" t="s">
        <v>34886</v>
      </c>
      <c r="B2227" s="2">
        <v>43497</v>
      </c>
      <c r="C2227" t="s">
        <v>63</v>
      </c>
      <c r="D2227" s="3">
        <v>43469.492271712959</v>
      </c>
      <c r="E2227" t="s">
        <v>64</v>
      </c>
      <c r="F2227" s="2">
        <v>43556</v>
      </c>
      <c r="G2227" s="2">
        <v>43800</v>
      </c>
      <c r="H2227" t="s">
        <v>34713</v>
      </c>
      <c r="I2227" t="s">
        <v>34713</v>
      </c>
      <c r="J2227" t="s">
        <v>34714</v>
      </c>
      <c r="K2227" t="s">
        <v>34715</v>
      </c>
      <c r="L2227" t="s">
        <v>34716</v>
      </c>
      <c r="M2227" t="s">
        <v>86</v>
      </c>
      <c r="N2227">
        <v>33543</v>
      </c>
      <c r="O2227" t="s">
        <v>70</v>
      </c>
      <c r="P2227" t="s">
        <v>4898</v>
      </c>
      <c r="Q2227" t="s">
        <v>4899</v>
      </c>
      <c r="S2227" t="s">
        <v>72</v>
      </c>
      <c r="T2227" t="s">
        <v>4900</v>
      </c>
      <c r="U2227" t="s">
        <v>4901</v>
      </c>
      <c r="V2227" t="s">
        <v>4902</v>
      </c>
      <c r="W2227" t="s">
        <v>232</v>
      </c>
      <c r="X2227" t="s">
        <v>4903</v>
      </c>
      <c r="Y2227" t="str">
        <f>"51-6011"</f>
        <v>51-6011</v>
      </c>
      <c r="Z2227" t="s">
        <v>367</v>
      </c>
      <c r="AA2227">
        <v>561720</v>
      </c>
      <c r="AB2227">
        <v>130</v>
      </c>
      <c r="AC2227">
        <v>130</v>
      </c>
      <c r="AD2227" t="s">
        <v>79</v>
      </c>
      <c r="AE2227" t="s">
        <v>80</v>
      </c>
      <c r="AF2227">
        <v>40</v>
      </c>
      <c r="AG2227" s="4">
        <v>0.27083333333333331</v>
      </c>
      <c r="AH2227" s="4">
        <v>0.79166666666666663</v>
      </c>
      <c r="AI2227" s="5">
        <v>13.07</v>
      </c>
      <c r="AJ2227">
        <v>19.61</v>
      </c>
      <c r="AK2227">
        <v>19.61</v>
      </c>
      <c r="AL2227" t="s">
        <v>81</v>
      </c>
      <c r="AM2227" t="s">
        <v>82</v>
      </c>
      <c r="AO2227" t="s">
        <v>83</v>
      </c>
      <c r="AP2227" t="s">
        <v>662</v>
      </c>
      <c r="AQ2227" t="s">
        <v>662</v>
      </c>
      <c r="AR2227" t="s">
        <v>82</v>
      </c>
      <c r="AT2227" t="s">
        <v>82</v>
      </c>
      <c r="AW2227" t="s">
        <v>72</v>
      </c>
      <c r="AX2227">
        <v>3</v>
      </c>
      <c r="AY2227" t="s">
        <v>565</v>
      </c>
      <c r="AZ2227" t="s">
        <v>214</v>
      </c>
      <c r="BA2227" t="s">
        <v>207</v>
      </c>
      <c r="BB2227" t="s">
        <v>34887</v>
      </c>
      <c r="BC2227" t="s">
        <v>79</v>
      </c>
      <c r="BH2227" t="s">
        <v>34888</v>
      </c>
      <c r="BI2227" t="s">
        <v>34889</v>
      </c>
      <c r="BJ2227">
        <v>472202430</v>
      </c>
    </row>
    <row r="2228" spans="1:62" x14ac:dyDescent="0.25">
      <c r="A2228" t="s">
        <v>34938</v>
      </c>
      <c r="B2228" s="2">
        <v>43497</v>
      </c>
      <c r="C2228" t="s">
        <v>63</v>
      </c>
      <c r="D2228" s="3">
        <v>43469.487782418983</v>
      </c>
      <c r="E2228" t="s">
        <v>64</v>
      </c>
      <c r="F2228" s="2">
        <v>43556</v>
      </c>
      <c r="G2228" s="2">
        <v>43814</v>
      </c>
      <c r="H2228" t="s">
        <v>34939</v>
      </c>
      <c r="I2228" t="s">
        <v>34939</v>
      </c>
      <c r="J2228" t="s">
        <v>34940</v>
      </c>
      <c r="L2228" t="s">
        <v>34769</v>
      </c>
      <c r="M2228" t="s">
        <v>298</v>
      </c>
      <c r="N2228">
        <v>4106</v>
      </c>
      <c r="O2228" t="s">
        <v>70</v>
      </c>
      <c r="P2228" t="s">
        <v>491</v>
      </c>
      <c r="Q2228" t="s">
        <v>34941</v>
      </c>
      <c r="S2228" t="s">
        <v>72</v>
      </c>
      <c r="T2228" t="s">
        <v>4900</v>
      </c>
      <c r="U2228" t="s">
        <v>34942</v>
      </c>
      <c r="V2228" t="s">
        <v>4902</v>
      </c>
      <c r="W2228" t="s">
        <v>232</v>
      </c>
      <c r="X2228" t="s">
        <v>1012</v>
      </c>
      <c r="Y2228" t="str">
        <f>"37-2012"</f>
        <v>37-2012</v>
      </c>
      <c r="Z2228" t="s">
        <v>373</v>
      </c>
      <c r="AA2228">
        <v>721191</v>
      </c>
      <c r="AB2228">
        <v>20</v>
      </c>
      <c r="AC2228">
        <v>20</v>
      </c>
      <c r="AD2228" t="s">
        <v>79</v>
      </c>
      <c r="AE2228" t="s">
        <v>80</v>
      </c>
      <c r="AF2228">
        <v>40</v>
      </c>
      <c r="AG2228" s="4">
        <v>0.33333333333333331</v>
      </c>
      <c r="AH2228" s="4">
        <v>0.66666666666666663</v>
      </c>
      <c r="AI2228" s="5">
        <v>11.56</v>
      </c>
      <c r="AJ2228">
        <v>17.34</v>
      </c>
      <c r="AK2228">
        <v>17.34</v>
      </c>
      <c r="AL2228" t="s">
        <v>81</v>
      </c>
      <c r="AM2228" t="s">
        <v>82</v>
      </c>
      <c r="AO2228" t="s">
        <v>83</v>
      </c>
      <c r="AP2228" t="s">
        <v>662</v>
      </c>
      <c r="AQ2228" t="s">
        <v>662</v>
      </c>
      <c r="AR2228" t="s">
        <v>82</v>
      </c>
      <c r="AS2228" t="s">
        <v>662</v>
      </c>
      <c r="AT2228" t="s">
        <v>82</v>
      </c>
      <c r="AU2228">
        <v>0</v>
      </c>
      <c r="AV2228" t="s">
        <v>662</v>
      </c>
      <c r="AW2228" t="s">
        <v>72</v>
      </c>
      <c r="AX2228">
        <v>3</v>
      </c>
      <c r="AY2228" t="s">
        <v>34769</v>
      </c>
      <c r="AZ2228" t="s">
        <v>491</v>
      </c>
      <c r="BA2228" t="s">
        <v>298</v>
      </c>
      <c r="BB2228" t="s">
        <v>34771</v>
      </c>
      <c r="BC2228" t="s">
        <v>87</v>
      </c>
      <c r="BH2228" t="s">
        <v>34943</v>
      </c>
      <c r="BI2228" t="s">
        <v>34940</v>
      </c>
      <c r="BJ2228">
        <v>82146689</v>
      </c>
    </row>
    <row r="2229" spans="1:62" x14ac:dyDescent="0.25">
      <c r="A2229" t="s">
        <v>34952</v>
      </c>
      <c r="B2229" s="2">
        <v>43497</v>
      </c>
      <c r="C2229" t="s">
        <v>63</v>
      </c>
      <c r="D2229" s="3">
        <v>43469.51844028935</v>
      </c>
      <c r="E2229" t="s">
        <v>64</v>
      </c>
      <c r="F2229" s="2">
        <v>43556</v>
      </c>
      <c r="G2229" s="2">
        <v>43799</v>
      </c>
      <c r="H2229" t="s">
        <v>34713</v>
      </c>
      <c r="I2229" t="s">
        <v>34713</v>
      </c>
      <c r="J2229" t="s">
        <v>34714</v>
      </c>
      <c r="K2229" t="s">
        <v>34715</v>
      </c>
      <c r="L2229" t="s">
        <v>34716</v>
      </c>
      <c r="M2229" t="s">
        <v>86</v>
      </c>
      <c r="N2229">
        <v>33543</v>
      </c>
      <c r="O2229" t="s">
        <v>70</v>
      </c>
      <c r="P2229" t="s">
        <v>4898</v>
      </c>
      <c r="Q2229" t="s">
        <v>4899</v>
      </c>
      <c r="S2229" t="s">
        <v>72</v>
      </c>
      <c r="T2229" t="s">
        <v>4900</v>
      </c>
      <c r="U2229" t="s">
        <v>4901</v>
      </c>
      <c r="V2229" t="s">
        <v>4902</v>
      </c>
      <c r="W2229" t="s">
        <v>232</v>
      </c>
      <c r="X2229" t="s">
        <v>4903</v>
      </c>
      <c r="Y2229" t="str">
        <f>"51-6011"</f>
        <v>51-6011</v>
      </c>
      <c r="Z2229" t="s">
        <v>367</v>
      </c>
      <c r="AA2229">
        <v>561720</v>
      </c>
      <c r="AB2229">
        <v>60</v>
      </c>
      <c r="AC2229">
        <v>60</v>
      </c>
      <c r="AD2229" t="s">
        <v>79</v>
      </c>
      <c r="AE2229" t="s">
        <v>80</v>
      </c>
      <c r="AF2229">
        <v>40</v>
      </c>
      <c r="AG2229" s="4">
        <v>0.27083333333333331</v>
      </c>
      <c r="AH2229" s="4">
        <v>0.79166666666666663</v>
      </c>
      <c r="AI2229" s="5">
        <v>13.49</v>
      </c>
      <c r="AJ2229">
        <v>20.239999999999998</v>
      </c>
      <c r="AK2229">
        <v>20.239999999999998</v>
      </c>
      <c r="AM2229" t="s">
        <v>82</v>
      </c>
      <c r="AO2229" t="s">
        <v>83</v>
      </c>
      <c r="AP2229" t="s">
        <v>662</v>
      </c>
      <c r="AQ2229" t="s">
        <v>662</v>
      </c>
      <c r="AR2229" t="s">
        <v>82</v>
      </c>
      <c r="AT2229" t="s">
        <v>82</v>
      </c>
      <c r="AW2229" t="s">
        <v>72</v>
      </c>
      <c r="AX2229">
        <v>3</v>
      </c>
      <c r="AY2229" t="s">
        <v>4904</v>
      </c>
      <c r="AZ2229" t="s">
        <v>34953</v>
      </c>
      <c r="BA2229" t="s">
        <v>804</v>
      </c>
      <c r="BB2229" t="s">
        <v>34954</v>
      </c>
      <c r="BC2229" t="s">
        <v>87</v>
      </c>
      <c r="BH2229" t="s">
        <v>34955</v>
      </c>
      <c r="BI2229" t="s">
        <v>34956</v>
      </c>
      <c r="BJ2229">
        <v>472202430</v>
      </c>
    </row>
    <row r="2230" spans="1:62" x14ac:dyDescent="0.25">
      <c r="A2230" t="s">
        <v>34957</v>
      </c>
      <c r="B2230" s="2">
        <v>43497</v>
      </c>
      <c r="C2230" t="s">
        <v>63</v>
      </c>
      <c r="D2230" s="3">
        <v>43469.523547719909</v>
      </c>
      <c r="E2230" t="s">
        <v>64</v>
      </c>
      <c r="F2230" s="2">
        <v>43556</v>
      </c>
      <c r="G2230" s="2">
        <v>43800</v>
      </c>
      <c r="H2230" t="s">
        <v>34958</v>
      </c>
      <c r="J2230" t="s">
        <v>34959</v>
      </c>
      <c r="L2230" t="s">
        <v>12046</v>
      </c>
      <c r="M2230" t="s">
        <v>197</v>
      </c>
      <c r="N2230">
        <v>50010</v>
      </c>
      <c r="O2230" t="s">
        <v>70</v>
      </c>
      <c r="Q2230" t="s">
        <v>34960</v>
      </c>
      <c r="S2230" t="s">
        <v>72</v>
      </c>
      <c r="T2230" t="s">
        <v>194</v>
      </c>
      <c r="U2230" t="s">
        <v>12045</v>
      </c>
      <c r="V2230" t="s">
        <v>12046</v>
      </c>
      <c r="W2230" t="s">
        <v>197</v>
      </c>
      <c r="X2230" t="s">
        <v>6704</v>
      </c>
      <c r="Y2230" t="str">
        <f>"45-2092"</f>
        <v>45-2092</v>
      </c>
      <c r="Z2230" t="s">
        <v>883</v>
      </c>
      <c r="AA2230">
        <v>56173</v>
      </c>
      <c r="AB2230">
        <v>4</v>
      </c>
      <c r="AC2230">
        <v>4</v>
      </c>
      <c r="AD2230" t="s">
        <v>79</v>
      </c>
      <c r="AE2230" t="s">
        <v>80</v>
      </c>
      <c r="AF2230">
        <v>40</v>
      </c>
      <c r="AG2230" s="4">
        <v>0.29166666666666669</v>
      </c>
      <c r="AH2230" s="4">
        <v>0.72916666666666663</v>
      </c>
      <c r="AI2230" s="5">
        <v>13.7</v>
      </c>
      <c r="AJ2230">
        <v>20.55</v>
      </c>
      <c r="AM2230" t="s">
        <v>82</v>
      </c>
      <c r="AO2230" t="s">
        <v>83</v>
      </c>
      <c r="AR2230" t="s">
        <v>82</v>
      </c>
      <c r="AT2230" t="s">
        <v>82</v>
      </c>
      <c r="AW2230" t="s">
        <v>82</v>
      </c>
      <c r="AY2230" t="s">
        <v>12046</v>
      </c>
      <c r="AZ2230" t="s">
        <v>34779</v>
      </c>
      <c r="BA2230" t="s">
        <v>197</v>
      </c>
      <c r="BB2230">
        <v>50010</v>
      </c>
      <c r="BC2230" t="s">
        <v>79</v>
      </c>
      <c r="BH2230" t="s">
        <v>34959</v>
      </c>
      <c r="BJ2230">
        <v>421344778</v>
      </c>
    </row>
    <row r="2231" spans="1:62" x14ac:dyDescent="0.25">
      <c r="A2231" t="s">
        <v>385</v>
      </c>
      <c r="B2231" s="2">
        <v>43500</v>
      </c>
      <c r="C2231" t="s">
        <v>63</v>
      </c>
      <c r="D2231" s="3">
        <v>43472.378018645832</v>
      </c>
      <c r="E2231" t="s">
        <v>282</v>
      </c>
      <c r="F2231" s="2">
        <v>43556</v>
      </c>
      <c r="G2231" s="2">
        <v>43770</v>
      </c>
      <c r="H2231" t="s">
        <v>386</v>
      </c>
      <c r="I2231" t="s">
        <v>67</v>
      </c>
      <c r="J2231" t="s">
        <v>387</v>
      </c>
      <c r="K2231" t="s">
        <v>388</v>
      </c>
      <c r="L2231" t="s">
        <v>389</v>
      </c>
      <c r="M2231" t="s">
        <v>207</v>
      </c>
      <c r="N2231">
        <v>2638</v>
      </c>
      <c r="O2231" t="s">
        <v>70</v>
      </c>
      <c r="P2231" t="s">
        <v>67</v>
      </c>
      <c r="Q2231" t="s">
        <v>390</v>
      </c>
      <c r="S2231" t="s">
        <v>72</v>
      </c>
      <c r="T2231" t="s">
        <v>275</v>
      </c>
      <c r="U2231" t="s">
        <v>276</v>
      </c>
      <c r="V2231" t="s">
        <v>277</v>
      </c>
      <c r="W2231" t="s">
        <v>278</v>
      </c>
      <c r="X2231" t="s">
        <v>391</v>
      </c>
      <c r="Y2231" t="str">
        <f>"53-7062"</f>
        <v>53-7062</v>
      </c>
      <c r="Z2231" t="s">
        <v>337</v>
      </c>
      <c r="AA2231">
        <v>452990</v>
      </c>
      <c r="AB2231">
        <v>2</v>
      </c>
      <c r="AC2231">
        <v>1</v>
      </c>
      <c r="AD2231" t="s">
        <v>79</v>
      </c>
      <c r="AE2231" t="s">
        <v>95</v>
      </c>
      <c r="AF2231">
        <v>35</v>
      </c>
      <c r="AG2231" s="4">
        <v>0.35416666666666669</v>
      </c>
      <c r="AH2231" s="4">
        <v>0.6875</v>
      </c>
      <c r="AI2231" s="5">
        <v>16.75</v>
      </c>
      <c r="AJ2231">
        <v>25.13</v>
      </c>
      <c r="AL2231" t="s">
        <v>81</v>
      </c>
      <c r="AM2231" t="s">
        <v>82</v>
      </c>
      <c r="AO2231" t="s">
        <v>83</v>
      </c>
      <c r="AP2231" t="s">
        <v>67</v>
      </c>
      <c r="AQ2231" t="s">
        <v>67</v>
      </c>
      <c r="AR2231" t="s">
        <v>82</v>
      </c>
      <c r="AT2231" t="s">
        <v>82</v>
      </c>
      <c r="AW2231" t="s">
        <v>72</v>
      </c>
      <c r="AX2231">
        <v>3</v>
      </c>
      <c r="AY2231" t="s">
        <v>389</v>
      </c>
      <c r="AZ2231" t="s">
        <v>214</v>
      </c>
      <c r="BA2231" t="s">
        <v>207</v>
      </c>
      <c r="BB2231">
        <v>2638</v>
      </c>
      <c r="BC2231" t="s">
        <v>79</v>
      </c>
      <c r="BH2231" t="s">
        <v>388</v>
      </c>
      <c r="BI2231" t="s">
        <v>67</v>
      </c>
      <c r="BJ2231">
        <v>42531718</v>
      </c>
    </row>
    <row r="2232" spans="1:62" x14ac:dyDescent="0.25">
      <c r="A2232" t="s">
        <v>808</v>
      </c>
      <c r="B2232" s="2">
        <v>43500</v>
      </c>
      <c r="C2232" t="s">
        <v>63</v>
      </c>
      <c r="D2232" s="3">
        <v>43472.378667060184</v>
      </c>
      <c r="E2232" t="s">
        <v>64</v>
      </c>
      <c r="F2232" s="2">
        <v>43556</v>
      </c>
      <c r="G2232" s="2">
        <v>43753</v>
      </c>
      <c r="H2232" t="s">
        <v>809</v>
      </c>
      <c r="I2232" t="s">
        <v>810</v>
      </c>
      <c r="J2232" t="s">
        <v>811</v>
      </c>
      <c r="K2232" t="s">
        <v>67</v>
      </c>
      <c r="L2232" t="s">
        <v>812</v>
      </c>
      <c r="M2232" t="s">
        <v>147</v>
      </c>
      <c r="N2232">
        <v>17402</v>
      </c>
      <c r="O2232" t="s">
        <v>70</v>
      </c>
      <c r="P2232" t="s">
        <v>67</v>
      </c>
      <c r="Q2232" t="s">
        <v>813</v>
      </c>
      <c r="S2232" t="s">
        <v>72</v>
      </c>
      <c r="T2232" t="s">
        <v>673</v>
      </c>
      <c r="U2232" t="s">
        <v>674</v>
      </c>
      <c r="V2232" t="s">
        <v>675</v>
      </c>
      <c r="W2232" t="s">
        <v>136</v>
      </c>
      <c r="X2232" t="s">
        <v>721</v>
      </c>
      <c r="Y2232" t="str">
        <f>"39-3091"</f>
        <v>39-3091</v>
      </c>
      <c r="Z2232" t="s">
        <v>677</v>
      </c>
      <c r="AA2232">
        <v>713990</v>
      </c>
      <c r="AB2232">
        <v>45</v>
      </c>
      <c r="AC2232">
        <v>45</v>
      </c>
      <c r="AD2232" t="s">
        <v>79</v>
      </c>
      <c r="AE2232" t="s">
        <v>80</v>
      </c>
      <c r="AF2232">
        <v>35</v>
      </c>
      <c r="AG2232" s="4">
        <v>0.66666666666666663</v>
      </c>
      <c r="AH2232" s="4">
        <v>0.95833333333333337</v>
      </c>
      <c r="AI2232" s="5">
        <v>8.5500000000000007</v>
      </c>
      <c r="AJ2232">
        <v>12.83</v>
      </c>
      <c r="AK2232">
        <v>17.899999999999999</v>
      </c>
      <c r="AL2232" t="s">
        <v>81</v>
      </c>
      <c r="AM2232" t="s">
        <v>82</v>
      </c>
      <c r="AO2232" t="s">
        <v>83</v>
      </c>
      <c r="AP2232" t="s">
        <v>67</v>
      </c>
      <c r="AQ2232" t="s">
        <v>67</v>
      </c>
      <c r="AR2232" t="s">
        <v>82</v>
      </c>
      <c r="AT2232" t="s">
        <v>82</v>
      </c>
      <c r="AW2232" t="s">
        <v>82</v>
      </c>
      <c r="AY2232" t="s">
        <v>814</v>
      </c>
      <c r="AZ2232" t="s">
        <v>812</v>
      </c>
      <c r="BA2232" t="s">
        <v>147</v>
      </c>
      <c r="BB2232">
        <v>17315</v>
      </c>
      <c r="BC2232" t="s">
        <v>79</v>
      </c>
      <c r="BH2232" t="s">
        <v>815</v>
      </c>
      <c r="BJ2232">
        <v>231920732</v>
      </c>
    </row>
    <row r="2233" spans="1:62" x14ac:dyDescent="0.25">
      <c r="A2233" t="s">
        <v>1242</v>
      </c>
      <c r="B2233" s="2">
        <v>43500</v>
      </c>
      <c r="C2233" t="s">
        <v>63</v>
      </c>
      <c r="D2233" s="3">
        <v>43454.346261932871</v>
      </c>
      <c r="E2233" t="s">
        <v>64</v>
      </c>
      <c r="F2233" s="2">
        <v>43529</v>
      </c>
      <c r="G2233" s="2">
        <v>43814</v>
      </c>
      <c r="H2233" t="s">
        <v>1243</v>
      </c>
      <c r="J2233" t="s">
        <v>1244</v>
      </c>
      <c r="L2233" t="s">
        <v>1245</v>
      </c>
      <c r="M2233" t="s">
        <v>1246</v>
      </c>
      <c r="N2233">
        <v>63005</v>
      </c>
      <c r="O2233" t="s">
        <v>70</v>
      </c>
      <c r="Q2233" t="s">
        <v>1247</v>
      </c>
      <c r="S2233" t="s">
        <v>72</v>
      </c>
      <c r="T2233" t="s">
        <v>73</v>
      </c>
      <c r="U2233" t="s">
        <v>1167</v>
      </c>
      <c r="V2233" t="s">
        <v>75</v>
      </c>
      <c r="W2233" t="s">
        <v>76</v>
      </c>
      <c r="X2233" t="s">
        <v>106</v>
      </c>
      <c r="Y2233" t="str">
        <f>"37-3011"</f>
        <v>37-3011</v>
      </c>
      <c r="Z2233" t="s">
        <v>94</v>
      </c>
      <c r="AA2233">
        <v>561730</v>
      </c>
      <c r="AB2233">
        <v>10</v>
      </c>
      <c r="AC2233">
        <v>10</v>
      </c>
      <c r="AD2233" t="s">
        <v>79</v>
      </c>
      <c r="AE2233" t="s">
        <v>80</v>
      </c>
      <c r="AF2233">
        <v>40</v>
      </c>
      <c r="AG2233" s="4">
        <v>0.29166666666666669</v>
      </c>
      <c r="AH2233" s="4">
        <v>0.70833333333333337</v>
      </c>
      <c r="AI2233" s="5">
        <v>12.34</v>
      </c>
      <c r="AJ2233">
        <v>18.510000000000002</v>
      </c>
      <c r="AK2233">
        <v>18.510000000000002</v>
      </c>
      <c r="AL2233" t="s">
        <v>81</v>
      </c>
      <c r="AM2233" t="s">
        <v>82</v>
      </c>
      <c r="AO2233" t="s">
        <v>83</v>
      </c>
      <c r="AR2233" t="s">
        <v>82</v>
      </c>
      <c r="AT2233" t="s">
        <v>82</v>
      </c>
      <c r="AW2233" t="s">
        <v>72</v>
      </c>
      <c r="AX2233">
        <v>1</v>
      </c>
      <c r="AY2233" t="s">
        <v>1248</v>
      </c>
      <c r="AZ2233" t="s">
        <v>1249</v>
      </c>
      <c r="BA2233" t="s">
        <v>1246</v>
      </c>
      <c r="BB2233">
        <v>65026</v>
      </c>
      <c r="BC2233" t="s">
        <v>79</v>
      </c>
      <c r="BH2233" t="s">
        <v>1250</v>
      </c>
      <c r="BJ2233">
        <v>611487480</v>
      </c>
    </row>
    <row r="2234" spans="1:62" x14ac:dyDescent="0.25">
      <c r="A2234" t="s">
        <v>5969</v>
      </c>
      <c r="B2234" s="2">
        <v>43500</v>
      </c>
      <c r="C2234" t="s">
        <v>63</v>
      </c>
      <c r="D2234" s="3">
        <v>43472.378267106484</v>
      </c>
      <c r="E2234" t="s">
        <v>64</v>
      </c>
      <c r="F2234" s="2">
        <v>43556</v>
      </c>
      <c r="G2234" s="2">
        <v>43768</v>
      </c>
      <c r="H2234" t="s">
        <v>5970</v>
      </c>
      <c r="I2234" t="s">
        <v>5971</v>
      </c>
      <c r="J2234" t="s">
        <v>5972</v>
      </c>
      <c r="L2234" t="s">
        <v>5973</v>
      </c>
      <c r="M2234" t="s">
        <v>2367</v>
      </c>
      <c r="N2234">
        <v>29607</v>
      </c>
      <c r="O2234" t="s">
        <v>70</v>
      </c>
      <c r="Q2234" t="s">
        <v>5974</v>
      </c>
      <c r="S2234" t="s">
        <v>72</v>
      </c>
      <c r="T2234" t="s">
        <v>878</v>
      </c>
      <c r="U2234" t="s">
        <v>3851</v>
      </c>
      <c r="V2234" t="s">
        <v>2620</v>
      </c>
      <c r="W2234" t="s">
        <v>881</v>
      </c>
      <c r="X2234" t="s">
        <v>1960</v>
      </c>
      <c r="Y2234" t="str">
        <f>"37-3011"</f>
        <v>37-3011</v>
      </c>
      <c r="Z2234" t="s">
        <v>94</v>
      </c>
      <c r="AA2234">
        <v>561730</v>
      </c>
      <c r="AB2234">
        <v>15</v>
      </c>
      <c r="AC2234">
        <v>15</v>
      </c>
      <c r="AD2234" t="s">
        <v>79</v>
      </c>
      <c r="AE2234" t="s">
        <v>80</v>
      </c>
      <c r="AF2234">
        <v>40</v>
      </c>
      <c r="AG2234" s="4">
        <v>0.29166666666666669</v>
      </c>
      <c r="AH2234" s="4">
        <v>0.72916666666666663</v>
      </c>
      <c r="AI2234" s="5">
        <v>12.16</v>
      </c>
      <c r="AJ2234">
        <v>18.239999999999998</v>
      </c>
      <c r="AK2234">
        <v>25.5</v>
      </c>
      <c r="AL2234" t="s">
        <v>81</v>
      </c>
      <c r="AM2234" t="s">
        <v>82</v>
      </c>
      <c r="AO2234" t="s">
        <v>83</v>
      </c>
      <c r="AR2234" t="s">
        <v>82</v>
      </c>
      <c r="AT2234" t="s">
        <v>82</v>
      </c>
      <c r="AW2234" t="s">
        <v>82</v>
      </c>
      <c r="AY2234" t="s">
        <v>5973</v>
      </c>
      <c r="AZ2234" t="s">
        <v>5973</v>
      </c>
      <c r="BA2234" t="s">
        <v>2367</v>
      </c>
      <c r="BB2234">
        <v>29607</v>
      </c>
      <c r="BC2234" t="s">
        <v>79</v>
      </c>
      <c r="BH2234" t="s">
        <v>5975</v>
      </c>
      <c r="BJ2234">
        <v>821069130</v>
      </c>
    </row>
    <row r="2235" spans="1:62" x14ac:dyDescent="0.25">
      <c r="A2235" t="s">
        <v>6847</v>
      </c>
      <c r="B2235" s="2">
        <v>43500</v>
      </c>
      <c r="C2235" t="s">
        <v>63</v>
      </c>
      <c r="D2235" s="3">
        <v>43472.378881493052</v>
      </c>
      <c r="E2235" t="s">
        <v>64</v>
      </c>
      <c r="F2235" s="2">
        <v>43556</v>
      </c>
      <c r="G2235" s="2">
        <v>43770</v>
      </c>
      <c r="H2235" t="s">
        <v>6076</v>
      </c>
      <c r="I2235" t="s">
        <v>6384</v>
      </c>
      <c r="J2235" t="s">
        <v>6078</v>
      </c>
      <c r="L2235" t="s">
        <v>3108</v>
      </c>
      <c r="M2235" t="s">
        <v>2367</v>
      </c>
      <c r="N2235">
        <v>29928</v>
      </c>
      <c r="O2235" t="s">
        <v>70</v>
      </c>
      <c r="Q2235" t="s">
        <v>6079</v>
      </c>
      <c r="S2235" t="s">
        <v>72</v>
      </c>
      <c r="T2235" t="s">
        <v>102</v>
      </c>
      <c r="U2235" t="s">
        <v>2630</v>
      </c>
      <c r="V2235" t="s">
        <v>2470</v>
      </c>
      <c r="W2235" t="s">
        <v>105</v>
      </c>
      <c r="X2235" t="s">
        <v>1427</v>
      </c>
      <c r="Y2235" t="str">
        <f>"37-2012"</f>
        <v>37-2012</v>
      </c>
      <c r="Z2235" t="s">
        <v>373</v>
      </c>
      <c r="AA2235">
        <v>72111</v>
      </c>
      <c r="AB2235">
        <v>50</v>
      </c>
      <c r="AC2235">
        <v>50</v>
      </c>
      <c r="AD2235" t="s">
        <v>79</v>
      </c>
      <c r="AE2235" t="s">
        <v>95</v>
      </c>
      <c r="AF2235">
        <v>35</v>
      </c>
      <c r="AG2235" s="4">
        <v>0.33333333333333331</v>
      </c>
      <c r="AH2235" s="4">
        <v>0.66666666666666663</v>
      </c>
      <c r="AI2235" s="5">
        <v>11.5</v>
      </c>
      <c r="AJ2235">
        <v>17.25</v>
      </c>
      <c r="AK2235">
        <v>17.25</v>
      </c>
      <c r="AL2235" t="s">
        <v>81</v>
      </c>
      <c r="AM2235" t="s">
        <v>82</v>
      </c>
      <c r="AO2235" t="s">
        <v>83</v>
      </c>
      <c r="AR2235" t="s">
        <v>82</v>
      </c>
      <c r="AT2235" t="s">
        <v>82</v>
      </c>
      <c r="AW2235" t="s">
        <v>72</v>
      </c>
      <c r="AX2235">
        <v>3</v>
      </c>
      <c r="AY2235" t="s">
        <v>3110</v>
      </c>
      <c r="AZ2235" t="s">
        <v>3111</v>
      </c>
      <c r="BA2235" t="s">
        <v>2367</v>
      </c>
      <c r="BB2235">
        <v>29928</v>
      </c>
      <c r="BC2235" t="s">
        <v>79</v>
      </c>
      <c r="BH2235" t="s">
        <v>6433</v>
      </c>
      <c r="BJ2235">
        <v>570715279</v>
      </c>
    </row>
    <row r="2236" spans="1:62" x14ac:dyDescent="0.25">
      <c r="A2236" t="s">
        <v>7167</v>
      </c>
      <c r="B2236" s="2">
        <v>43500</v>
      </c>
      <c r="C2236" t="s">
        <v>63</v>
      </c>
      <c r="D2236" s="3">
        <v>43472.379036516206</v>
      </c>
      <c r="E2236" t="s">
        <v>64</v>
      </c>
      <c r="F2236" s="2">
        <v>43556</v>
      </c>
      <c r="G2236" s="2">
        <v>43784</v>
      </c>
      <c r="H2236" t="s">
        <v>7168</v>
      </c>
      <c r="J2236" t="s">
        <v>7169</v>
      </c>
      <c r="L2236" t="s">
        <v>7170</v>
      </c>
      <c r="M2236" t="s">
        <v>783</v>
      </c>
      <c r="N2236">
        <v>43228</v>
      </c>
      <c r="O2236" t="s">
        <v>70</v>
      </c>
      <c r="Q2236" t="s">
        <v>7171</v>
      </c>
      <c r="S2236" t="s">
        <v>72</v>
      </c>
      <c r="T2236" t="s">
        <v>7052</v>
      </c>
      <c r="U2236" t="s">
        <v>6798</v>
      </c>
      <c r="V2236" t="s">
        <v>6799</v>
      </c>
      <c r="W2236" t="s">
        <v>783</v>
      </c>
      <c r="X2236" t="s">
        <v>93</v>
      </c>
      <c r="Y2236" t="str">
        <f>"37-3011"</f>
        <v>37-3011</v>
      </c>
      <c r="Z2236" t="s">
        <v>94</v>
      </c>
      <c r="AA2236">
        <v>561730</v>
      </c>
      <c r="AB2236">
        <v>45</v>
      </c>
      <c r="AC2236">
        <v>45</v>
      </c>
      <c r="AD2236" t="s">
        <v>79</v>
      </c>
      <c r="AE2236" t="s">
        <v>95</v>
      </c>
      <c r="AF2236">
        <v>40</v>
      </c>
      <c r="AG2236" s="4">
        <v>0.375</v>
      </c>
      <c r="AH2236" s="4">
        <v>0.70833333333333337</v>
      </c>
      <c r="AI2236" s="5">
        <v>13.83</v>
      </c>
      <c r="AJ2236">
        <v>20.75</v>
      </c>
      <c r="AK2236">
        <v>20.75</v>
      </c>
      <c r="AL2236" t="s">
        <v>81</v>
      </c>
      <c r="AM2236" t="s">
        <v>82</v>
      </c>
      <c r="AO2236" t="s">
        <v>83</v>
      </c>
      <c r="AR2236" t="s">
        <v>82</v>
      </c>
      <c r="AT2236" t="s">
        <v>82</v>
      </c>
      <c r="AW2236" t="s">
        <v>82</v>
      </c>
      <c r="AY2236" t="s">
        <v>7170</v>
      </c>
      <c r="AZ2236" t="s">
        <v>2675</v>
      </c>
      <c r="BA2236" t="s">
        <v>783</v>
      </c>
      <c r="BB2236">
        <v>43228</v>
      </c>
      <c r="BC2236" t="s">
        <v>79</v>
      </c>
      <c r="BH2236" t="s">
        <v>7169</v>
      </c>
      <c r="BJ2236">
        <v>311131560</v>
      </c>
    </row>
    <row r="2237" spans="1:62" x14ac:dyDescent="0.25">
      <c r="A2237" t="s">
        <v>7281</v>
      </c>
      <c r="B2237" s="2">
        <v>43500</v>
      </c>
      <c r="C2237" t="s">
        <v>63</v>
      </c>
      <c r="D2237" s="3">
        <v>43472.379022534726</v>
      </c>
      <c r="E2237" t="s">
        <v>64</v>
      </c>
      <c r="F2237" s="2">
        <v>43556</v>
      </c>
      <c r="G2237" s="2">
        <v>43799</v>
      </c>
      <c r="H2237" t="s">
        <v>7282</v>
      </c>
      <c r="J2237" t="s">
        <v>7283</v>
      </c>
      <c r="L2237" t="s">
        <v>3688</v>
      </c>
      <c r="M2237" t="s">
        <v>787</v>
      </c>
      <c r="N2237">
        <v>35811</v>
      </c>
      <c r="O2237" t="s">
        <v>70</v>
      </c>
      <c r="Q2237" t="s">
        <v>7284</v>
      </c>
      <c r="S2237" t="s">
        <v>72</v>
      </c>
      <c r="T2237" t="s">
        <v>878</v>
      </c>
      <c r="U2237" t="s">
        <v>3851</v>
      </c>
      <c r="V2237" t="s">
        <v>2620</v>
      </c>
      <c r="W2237" t="s">
        <v>881</v>
      </c>
      <c r="X2237" t="s">
        <v>527</v>
      </c>
      <c r="Y2237" t="str">
        <f>"37-3011"</f>
        <v>37-3011</v>
      </c>
      <c r="Z2237" t="s">
        <v>94</v>
      </c>
      <c r="AA2237">
        <v>561730</v>
      </c>
      <c r="AB2237">
        <v>15</v>
      </c>
      <c r="AC2237">
        <v>15</v>
      </c>
      <c r="AD2237" t="s">
        <v>79</v>
      </c>
      <c r="AE2237" t="s">
        <v>80</v>
      </c>
      <c r="AF2237">
        <v>40</v>
      </c>
      <c r="AG2237" s="4">
        <v>0.3125</v>
      </c>
      <c r="AH2237" s="4">
        <v>0.66666666666666663</v>
      </c>
      <c r="AI2237" s="5">
        <v>12.03</v>
      </c>
      <c r="AJ2237">
        <v>18.05</v>
      </c>
      <c r="AL2237" t="s">
        <v>81</v>
      </c>
      <c r="AM2237" t="s">
        <v>82</v>
      </c>
      <c r="AO2237" t="s">
        <v>83</v>
      </c>
      <c r="AR2237" t="s">
        <v>82</v>
      </c>
      <c r="AT2237" t="s">
        <v>82</v>
      </c>
      <c r="AW2237" t="s">
        <v>82</v>
      </c>
      <c r="AY2237" t="s">
        <v>3688</v>
      </c>
      <c r="AZ2237" t="s">
        <v>1921</v>
      </c>
      <c r="BA2237" t="s">
        <v>787</v>
      </c>
      <c r="BB2237">
        <v>35811</v>
      </c>
      <c r="BC2237" t="s">
        <v>79</v>
      </c>
      <c r="BH2237" t="s">
        <v>7285</v>
      </c>
      <c r="BJ2237">
        <v>460499797</v>
      </c>
    </row>
    <row r="2238" spans="1:62" x14ac:dyDescent="0.25">
      <c r="A2238" t="s">
        <v>11533</v>
      </c>
      <c r="B2238" s="2">
        <v>43500</v>
      </c>
      <c r="C2238" t="s">
        <v>63</v>
      </c>
      <c r="D2238" s="3">
        <v>43472.378743333335</v>
      </c>
      <c r="E2238" t="s">
        <v>64</v>
      </c>
      <c r="F2238" s="2">
        <v>43556</v>
      </c>
      <c r="G2238" s="2">
        <v>43787</v>
      </c>
      <c r="H2238" t="s">
        <v>11534</v>
      </c>
      <c r="J2238" t="s">
        <v>5929</v>
      </c>
      <c r="L2238" t="s">
        <v>5930</v>
      </c>
      <c r="M2238" t="s">
        <v>232</v>
      </c>
      <c r="N2238">
        <v>12845</v>
      </c>
      <c r="O2238" t="s">
        <v>70</v>
      </c>
      <c r="Q2238" t="s">
        <v>5931</v>
      </c>
      <c r="S2238" t="s">
        <v>72</v>
      </c>
      <c r="T2238" t="s">
        <v>102</v>
      </c>
      <c r="U2238" t="s">
        <v>2630</v>
      </c>
      <c r="V2238" t="s">
        <v>1426</v>
      </c>
      <c r="W2238" t="s">
        <v>105</v>
      </c>
      <c r="X2238" t="s">
        <v>1427</v>
      </c>
      <c r="Y2238" t="str">
        <f>"37-2012"</f>
        <v>37-2012</v>
      </c>
      <c r="Z2238" t="s">
        <v>373</v>
      </c>
      <c r="AA2238">
        <v>721110</v>
      </c>
      <c r="AB2238">
        <v>4</v>
      </c>
      <c r="AC2238">
        <v>4</v>
      </c>
      <c r="AD2238" t="s">
        <v>79</v>
      </c>
      <c r="AE2238" t="s">
        <v>95</v>
      </c>
      <c r="AF2238">
        <v>35</v>
      </c>
      <c r="AG2238" s="4">
        <v>0.29166666666666669</v>
      </c>
      <c r="AH2238" s="4">
        <v>0.625</v>
      </c>
      <c r="AI2238" s="6">
        <v>12</v>
      </c>
      <c r="AJ2238">
        <v>18</v>
      </c>
      <c r="AK2238">
        <v>18</v>
      </c>
      <c r="AL2238" t="s">
        <v>81</v>
      </c>
      <c r="AM2238" t="s">
        <v>82</v>
      </c>
      <c r="AO2238" t="s">
        <v>83</v>
      </c>
      <c r="AR2238" t="s">
        <v>82</v>
      </c>
      <c r="AT2238" t="s">
        <v>82</v>
      </c>
      <c r="AW2238" t="s">
        <v>72</v>
      </c>
      <c r="AX2238">
        <v>3</v>
      </c>
      <c r="AY2238" t="s">
        <v>5930</v>
      </c>
      <c r="AZ2238" t="s">
        <v>1047</v>
      </c>
      <c r="BA2238" t="s">
        <v>232</v>
      </c>
      <c r="BB2238">
        <v>12845</v>
      </c>
      <c r="BC2238" t="s">
        <v>87</v>
      </c>
      <c r="BH2238" t="s">
        <v>5929</v>
      </c>
      <c r="BJ2238">
        <v>141831620</v>
      </c>
    </row>
    <row r="2239" spans="1:62" x14ac:dyDescent="0.25">
      <c r="A2239" t="s">
        <v>11823</v>
      </c>
      <c r="B2239" s="2">
        <v>43500</v>
      </c>
      <c r="C2239" t="s">
        <v>63</v>
      </c>
      <c r="D2239" s="3">
        <v>43472.378804236112</v>
      </c>
      <c r="E2239" t="s">
        <v>64</v>
      </c>
      <c r="F2239" s="2">
        <v>43556</v>
      </c>
      <c r="G2239" s="2">
        <v>43769</v>
      </c>
      <c r="H2239" t="s">
        <v>11824</v>
      </c>
      <c r="I2239" t="s">
        <v>11825</v>
      </c>
      <c r="J2239" t="s">
        <v>11826</v>
      </c>
      <c r="K2239" t="s">
        <v>11827</v>
      </c>
      <c r="L2239" t="s">
        <v>7596</v>
      </c>
      <c r="M2239" t="s">
        <v>166</v>
      </c>
      <c r="N2239">
        <v>84036</v>
      </c>
      <c r="O2239" t="s">
        <v>70</v>
      </c>
      <c r="Q2239" t="s">
        <v>11828</v>
      </c>
      <c r="S2239" t="s">
        <v>72</v>
      </c>
      <c r="T2239" t="s">
        <v>2963</v>
      </c>
      <c r="U2239" t="s">
        <v>1425</v>
      </c>
      <c r="V2239" t="s">
        <v>2470</v>
      </c>
      <c r="W2239" t="s">
        <v>105</v>
      </c>
      <c r="X2239" t="s">
        <v>11829</v>
      </c>
      <c r="Y2239" t="str">
        <f>"37-3011"</f>
        <v>37-3011</v>
      </c>
      <c r="Z2239" t="s">
        <v>94</v>
      </c>
      <c r="AA2239">
        <v>71391</v>
      </c>
      <c r="AB2239">
        <v>12</v>
      </c>
      <c r="AC2239">
        <v>12</v>
      </c>
      <c r="AD2239" t="s">
        <v>79</v>
      </c>
      <c r="AE2239" t="s">
        <v>80</v>
      </c>
      <c r="AF2239">
        <v>35</v>
      </c>
      <c r="AG2239" s="4">
        <v>0.27083333333333331</v>
      </c>
      <c r="AH2239" s="4">
        <v>0.60416666666666663</v>
      </c>
      <c r="AI2239" s="5">
        <v>14.07</v>
      </c>
      <c r="AJ2239">
        <v>21.11</v>
      </c>
      <c r="AL2239" t="s">
        <v>81</v>
      </c>
      <c r="AM2239" t="s">
        <v>82</v>
      </c>
      <c r="AO2239" t="s">
        <v>83</v>
      </c>
      <c r="AR2239" t="s">
        <v>82</v>
      </c>
      <c r="AT2239" t="s">
        <v>82</v>
      </c>
      <c r="AW2239" t="s">
        <v>82</v>
      </c>
      <c r="AY2239" t="s">
        <v>7596</v>
      </c>
      <c r="AZ2239" t="s">
        <v>185</v>
      </c>
      <c r="BA2239" t="s">
        <v>166</v>
      </c>
      <c r="BB2239">
        <v>84036</v>
      </c>
      <c r="BC2239" t="s">
        <v>87</v>
      </c>
      <c r="BH2239" t="s">
        <v>11826</v>
      </c>
      <c r="BJ2239">
        <v>824913513</v>
      </c>
    </row>
    <row r="2240" spans="1:62" x14ac:dyDescent="0.25">
      <c r="A2240" t="s">
        <v>12086</v>
      </c>
      <c r="B2240" s="2">
        <v>43500</v>
      </c>
      <c r="C2240" t="s">
        <v>63</v>
      </c>
      <c r="D2240" s="3">
        <v>43472.37849599537</v>
      </c>
      <c r="E2240" t="s">
        <v>117</v>
      </c>
      <c r="H2240" t="s">
        <v>12087</v>
      </c>
      <c r="J2240" t="s">
        <v>12088</v>
      </c>
      <c r="L2240" t="s">
        <v>2898</v>
      </c>
      <c r="M2240" t="s">
        <v>1165</v>
      </c>
      <c r="N2240">
        <v>57032</v>
      </c>
      <c r="O2240" t="s">
        <v>70</v>
      </c>
      <c r="Q2240" t="s">
        <v>12089</v>
      </c>
      <c r="S2240" t="s">
        <v>72</v>
      </c>
      <c r="T2240" t="s">
        <v>12090</v>
      </c>
      <c r="U2240" t="s">
        <v>12091</v>
      </c>
      <c r="V2240" t="s">
        <v>12092</v>
      </c>
      <c r="W2240" t="s">
        <v>1165</v>
      </c>
      <c r="X2240" t="s">
        <v>1197</v>
      </c>
      <c r="Y2240" t="str">
        <f>"47-2061"</f>
        <v>47-2061</v>
      </c>
      <c r="Z2240" t="s">
        <v>326</v>
      </c>
      <c r="AA2240">
        <v>23611</v>
      </c>
      <c r="AB2240">
        <v>4</v>
      </c>
      <c r="AD2240" t="s">
        <v>79</v>
      </c>
      <c r="AE2240" t="s">
        <v>80</v>
      </c>
      <c r="AF2240">
        <v>40</v>
      </c>
      <c r="AG2240" s="4">
        <v>0.29166666666666669</v>
      </c>
      <c r="AH2240" s="4">
        <v>0.75</v>
      </c>
      <c r="AI2240" s="5">
        <v>15.86</v>
      </c>
      <c r="AJ2240">
        <v>23.79</v>
      </c>
      <c r="AK2240">
        <v>23.79</v>
      </c>
      <c r="AL2240" t="s">
        <v>81</v>
      </c>
      <c r="AM2240" t="s">
        <v>82</v>
      </c>
      <c r="AO2240" t="s">
        <v>83</v>
      </c>
      <c r="AR2240" t="s">
        <v>82</v>
      </c>
      <c r="AT2240" t="s">
        <v>82</v>
      </c>
      <c r="AW2240" t="s">
        <v>82</v>
      </c>
      <c r="AY2240" t="s">
        <v>9946</v>
      </c>
      <c r="AZ2240" t="s">
        <v>4750</v>
      </c>
      <c r="BA2240" t="s">
        <v>1165</v>
      </c>
      <c r="BB2240">
        <v>57032</v>
      </c>
      <c r="BC2240" t="s">
        <v>79</v>
      </c>
      <c r="BH2240" t="s">
        <v>12093</v>
      </c>
      <c r="BJ2240">
        <v>352271613</v>
      </c>
    </row>
    <row r="2241" spans="1:62" x14ac:dyDescent="0.25">
      <c r="A2241" t="s">
        <v>14127</v>
      </c>
      <c r="B2241" s="2">
        <v>43500</v>
      </c>
      <c r="C2241" t="s">
        <v>63</v>
      </c>
      <c r="D2241" s="3">
        <v>43472.378806898145</v>
      </c>
      <c r="E2241" t="s">
        <v>64</v>
      </c>
      <c r="F2241" s="2">
        <v>43556</v>
      </c>
      <c r="G2241" s="2">
        <v>43774</v>
      </c>
      <c r="H2241" t="s">
        <v>14128</v>
      </c>
      <c r="I2241" t="s">
        <v>14129</v>
      </c>
      <c r="J2241" t="s">
        <v>14130</v>
      </c>
      <c r="K2241" t="s">
        <v>14131</v>
      </c>
      <c r="L2241" t="s">
        <v>12138</v>
      </c>
      <c r="M2241" t="s">
        <v>226</v>
      </c>
      <c r="N2241">
        <v>49757</v>
      </c>
      <c r="O2241" t="s">
        <v>70</v>
      </c>
      <c r="Q2241" t="s">
        <v>14132</v>
      </c>
      <c r="S2241" t="s">
        <v>72</v>
      </c>
      <c r="T2241" t="s">
        <v>2118</v>
      </c>
      <c r="U2241" t="s">
        <v>2119</v>
      </c>
      <c r="V2241" t="s">
        <v>1633</v>
      </c>
      <c r="W2241" t="s">
        <v>192</v>
      </c>
      <c r="X2241" t="s">
        <v>14133</v>
      </c>
      <c r="Y2241" t="str">
        <f>"35-2014"</f>
        <v>35-2014</v>
      </c>
      <c r="Z2241" t="s">
        <v>301</v>
      </c>
      <c r="AA2241">
        <v>722511</v>
      </c>
      <c r="AB2241">
        <v>10</v>
      </c>
      <c r="AC2241">
        <v>10</v>
      </c>
      <c r="AD2241" t="s">
        <v>79</v>
      </c>
      <c r="AE2241" t="s">
        <v>80</v>
      </c>
      <c r="AF2241">
        <v>35</v>
      </c>
      <c r="AG2241" s="4">
        <v>0.33333333333333331</v>
      </c>
      <c r="AH2241" s="4">
        <v>0.66666666666666663</v>
      </c>
      <c r="AI2241" s="5">
        <v>11.35</v>
      </c>
      <c r="AJ2241">
        <v>17.03</v>
      </c>
      <c r="AL2241" t="s">
        <v>81</v>
      </c>
      <c r="AM2241" t="s">
        <v>82</v>
      </c>
      <c r="AO2241" t="s">
        <v>83</v>
      </c>
      <c r="AR2241" t="s">
        <v>82</v>
      </c>
      <c r="AT2241" t="s">
        <v>82</v>
      </c>
      <c r="AW2241" t="s">
        <v>82</v>
      </c>
      <c r="AY2241" t="s">
        <v>12138</v>
      </c>
      <c r="AZ2241" t="s">
        <v>10246</v>
      </c>
      <c r="BA2241" t="s">
        <v>226</v>
      </c>
      <c r="BB2241">
        <v>49757</v>
      </c>
      <c r="BC2241" t="s">
        <v>87</v>
      </c>
      <c r="BH2241" t="s">
        <v>14130</v>
      </c>
      <c r="BJ2241">
        <v>200702773</v>
      </c>
    </row>
    <row r="2242" spans="1:62" x14ac:dyDescent="0.25">
      <c r="A2242" t="s">
        <v>14321</v>
      </c>
      <c r="B2242" s="2">
        <v>43500</v>
      </c>
      <c r="C2242" t="s">
        <v>63</v>
      </c>
      <c r="D2242" s="3">
        <v>43472.380176736115</v>
      </c>
      <c r="E2242" t="s">
        <v>64</v>
      </c>
      <c r="F2242" s="2">
        <v>43556</v>
      </c>
      <c r="G2242" s="2">
        <v>43763</v>
      </c>
      <c r="H2242" t="s">
        <v>14322</v>
      </c>
      <c r="I2242" t="s">
        <v>67</v>
      </c>
      <c r="J2242" t="s">
        <v>14117</v>
      </c>
      <c r="K2242" t="s">
        <v>67</v>
      </c>
      <c r="L2242" t="s">
        <v>10585</v>
      </c>
      <c r="M2242" t="s">
        <v>774</v>
      </c>
      <c r="N2242">
        <v>80640</v>
      </c>
      <c r="O2242" t="s">
        <v>70</v>
      </c>
      <c r="P2242" t="s">
        <v>67</v>
      </c>
      <c r="Q2242" t="s">
        <v>14118</v>
      </c>
      <c r="S2242" t="s">
        <v>72</v>
      </c>
      <c r="T2242" t="s">
        <v>6285</v>
      </c>
      <c r="U2242" t="s">
        <v>6286</v>
      </c>
      <c r="V2242" t="s">
        <v>6287</v>
      </c>
      <c r="W2242" t="s">
        <v>774</v>
      </c>
      <c r="X2242" t="s">
        <v>94</v>
      </c>
      <c r="Y2242" t="str">
        <f>"37-3011"</f>
        <v>37-3011</v>
      </c>
      <c r="Z2242" t="s">
        <v>94</v>
      </c>
      <c r="AA2242">
        <v>561730</v>
      </c>
      <c r="AB2242">
        <v>40</v>
      </c>
      <c r="AC2242">
        <v>40</v>
      </c>
      <c r="AD2242" t="s">
        <v>79</v>
      </c>
      <c r="AE2242" t="s">
        <v>80</v>
      </c>
      <c r="AF2242">
        <v>40</v>
      </c>
      <c r="AG2242" s="4">
        <v>0.29166666666666669</v>
      </c>
      <c r="AH2242" s="4">
        <v>0.70833333333333337</v>
      </c>
      <c r="AI2242" s="5">
        <v>15.73</v>
      </c>
      <c r="AJ2242">
        <v>23.59</v>
      </c>
      <c r="AK2242">
        <v>28.5</v>
      </c>
      <c r="AL2242" t="s">
        <v>81</v>
      </c>
      <c r="AM2242" t="s">
        <v>82</v>
      </c>
      <c r="AO2242" t="s">
        <v>83</v>
      </c>
      <c r="AP2242" t="s">
        <v>67</v>
      </c>
      <c r="AQ2242" t="s">
        <v>67</v>
      </c>
      <c r="AR2242" t="s">
        <v>82</v>
      </c>
      <c r="AT2242" t="s">
        <v>82</v>
      </c>
      <c r="AW2242" t="s">
        <v>82</v>
      </c>
      <c r="AY2242" t="s">
        <v>7344</v>
      </c>
      <c r="AZ2242" t="s">
        <v>3364</v>
      </c>
      <c r="BA2242" t="s">
        <v>774</v>
      </c>
      <c r="BB2242">
        <v>80640</v>
      </c>
      <c r="BC2242" t="s">
        <v>79</v>
      </c>
      <c r="BH2242" t="s">
        <v>14119</v>
      </c>
      <c r="BI2242" t="s">
        <v>67</v>
      </c>
      <c r="BJ2242">
        <v>841292784</v>
      </c>
    </row>
    <row r="2243" spans="1:62" x14ac:dyDescent="0.25">
      <c r="A2243" t="s">
        <v>14403</v>
      </c>
      <c r="B2243" s="2">
        <v>43500</v>
      </c>
      <c r="C2243" t="s">
        <v>63</v>
      </c>
      <c r="D2243" s="3">
        <v>43472.378843391205</v>
      </c>
      <c r="E2243" t="s">
        <v>64</v>
      </c>
      <c r="F2243" s="2">
        <v>43556</v>
      </c>
      <c r="G2243" s="2">
        <v>43779</v>
      </c>
      <c r="H2243" t="s">
        <v>14404</v>
      </c>
      <c r="I2243" t="s">
        <v>14405</v>
      </c>
      <c r="J2243" t="s">
        <v>14406</v>
      </c>
      <c r="K2243" t="s">
        <v>14131</v>
      </c>
      <c r="L2243" t="s">
        <v>12138</v>
      </c>
      <c r="M2243" t="s">
        <v>226</v>
      </c>
      <c r="N2243">
        <v>49757</v>
      </c>
      <c r="O2243" t="s">
        <v>70</v>
      </c>
      <c r="Q2243" t="s">
        <v>14132</v>
      </c>
      <c r="S2243" t="s">
        <v>72</v>
      </c>
      <c r="T2243" t="s">
        <v>2118</v>
      </c>
      <c r="U2243" t="s">
        <v>2119</v>
      </c>
      <c r="V2243" t="s">
        <v>1633</v>
      </c>
      <c r="W2243" t="s">
        <v>192</v>
      </c>
      <c r="X2243" t="s">
        <v>8122</v>
      </c>
      <c r="Y2243" t="str">
        <f>"49-9071"</f>
        <v>49-9071</v>
      </c>
      <c r="Z2243" t="s">
        <v>3592</v>
      </c>
      <c r="AA2243">
        <v>721110</v>
      </c>
      <c r="AB2243">
        <v>5</v>
      </c>
      <c r="AC2243">
        <v>5</v>
      </c>
      <c r="AD2243" t="s">
        <v>79</v>
      </c>
      <c r="AE2243" t="s">
        <v>80</v>
      </c>
      <c r="AF2243">
        <v>35</v>
      </c>
      <c r="AG2243" s="4">
        <v>0.33333333333333331</v>
      </c>
      <c r="AH2243" s="4">
        <v>0.6875</v>
      </c>
      <c r="AI2243" s="5">
        <v>16.329999999999998</v>
      </c>
      <c r="AJ2243">
        <v>24.5</v>
      </c>
      <c r="AL2243" t="s">
        <v>81</v>
      </c>
      <c r="AM2243" t="s">
        <v>82</v>
      </c>
      <c r="AO2243" t="s">
        <v>83</v>
      </c>
      <c r="AR2243" t="s">
        <v>82</v>
      </c>
      <c r="AT2243" t="s">
        <v>82</v>
      </c>
      <c r="AW2243" t="s">
        <v>82</v>
      </c>
      <c r="AY2243" t="s">
        <v>12138</v>
      </c>
      <c r="AZ2243" t="s">
        <v>10246</v>
      </c>
      <c r="BA2243" t="s">
        <v>226</v>
      </c>
      <c r="BB2243">
        <v>49757</v>
      </c>
      <c r="BC2243" t="s">
        <v>79</v>
      </c>
      <c r="BH2243" t="s">
        <v>14406</v>
      </c>
      <c r="BJ2243">
        <v>381321090</v>
      </c>
    </row>
    <row r="2244" spans="1:62" x14ac:dyDescent="0.25">
      <c r="A2244" t="s">
        <v>14909</v>
      </c>
      <c r="B2244" s="2">
        <v>43500</v>
      </c>
      <c r="C2244" t="s">
        <v>63</v>
      </c>
      <c r="D2244" s="3">
        <v>43472.378795960649</v>
      </c>
      <c r="E2244" t="s">
        <v>64</v>
      </c>
      <c r="F2244" s="2">
        <v>43556</v>
      </c>
      <c r="G2244" s="2">
        <v>43800</v>
      </c>
      <c r="H2244" t="s">
        <v>3098</v>
      </c>
      <c r="I2244" t="s">
        <v>3099</v>
      </c>
      <c r="J2244" t="s">
        <v>3100</v>
      </c>
      <c r="K2244" t="s">
        <v>3101</v>
      </c>
      <c r="L2244" t="s">
        <v>1310</v>
      </c>
      <c r="M2244" t="s">
        <v>308</v>
      </c>
      <c r="N2244">
        <v>7930</v>
      </c>
      <c r="O2244" t="s">
        <v>70</v>
      </c>
      <c r="Q2244" t="s">
        <v>3102</v>
      </c>
      <c r="S2244" t="s">
        <v>72</v>
      </c>
      <c r="T2244" t="s">
        <v>2824</v>
      </c>
      <c r="U2244" t="s">
        <v>2825</v>
      </c>
      <c r="V2244" t="s">
        <v>642</v>
      </c>
      <c r="W2244" t="s">
        <v>105</v>
      </c>
      <c r="X2244" t="s">
        <v>14761</v>
      </c>
      <c r="Y2244" t="str">
        <f>"39-3091"</f>
        <v>39-3091</v>
      </c>
      <c r="Z2244" t="s">
        <v>677</v>
      </c>
      <c r="AA2244">
        <v>111421</v>
      </c>
      <c r="AB2244">
        <v>8</v>
      </c>
      <c r="AC2244">
        <v>8</v>
      </c>
      <c r="AD2244" t="s">
        <v>79</v>
      </c>
      <c r="AE2244" t="s">
        <v>95</v>
      </c>
      <c r="AF2244">
        <v>40</v>
      </c>
      <c r="AG2244" s="4">
        <v>0.29166666666666669</v>
      </c>
      <c r="AH2244" s="4">
        <v>0.79166666666666663</v>
      </c>
      <c r="AI2244" s="5">
        <v>11.97</v>
      </c>
      <c r="AJ2244">
        <v>17.96</v>
      </c>
      <c r="AL2244" t="s">
        <v>81</v>
      </c>
      <c r="AM2244" t="s">
        <v>82</v>
      </c>
      <c r="AO2244" t="s">
        <v>83</v>
      </c>
      <c r="AP2244" t="s">
        <v>67</v>
      </c>
      <c r="AQ2244" t="s">
        <v>67</v>
      </c>
      <c r="AR2244" t="s">
        <v>82</v>
      </c>
      <c r="AT2244" t="s">
        <v>82</v>
      </c>
      <c r="AW2244" t="s">
        <v>82</v>
      </c>
      <c r="AY2244" t="s">
        <v>1310</v>
      </c>
      <c r="AZ2244" t="s">
        <v>1303</v>
      </c>
      <c r="BA2244" t="s">
        <v>308</v>
      </c>
      <c r="BB2244">
        <v>7930</v>
      </c>
      <c r="BC2244" t="s">
        <v>79</v>
      </c>
      <c r="BH2244" t="s">
        <v>3100</v>
      </c>
      <c r="BI2244" t="s">
        <v>67</v>
      </c>
      <c r="BJ2244">
        <v>223411737</v>
      </c>
    </row>
    <row r="2245" spans="1:62" x14ac:dyDescent="0.25">
      <c r="A2245" t="s">
        <v>15127</v>
      </c>
      <c r="B2245" s="2">
        <v>43500</v>
      </c>
      <c r="C2245" t="s">
        <v>63</v>
      </c>
      <c r="D2245" s="3">
        <v>43472.378734386577</v>
      </c>
      <c r="E2245" t="s">
        <v>64</v>
      </c>
      <c r="F2245" s="2">
        <v>43556</v>
      </c>
      <c r="G2245" s="2">
        <v>43799</v>
      </c>
      <c r="H2245" t="s">
        <v>2914</v>
      </c>
      <c r="I2245" t="s">
        <v>2915</v>
      </c>
      <c r="J2245" t="s">
        <v>2916</v>
      </c>
      <c r="K2245" t="s">
        <v>67</v>
      </c>
      <c r="L2245" t="s">
        <v>1446</v>
      </c>
      <c r="M2245" t="s">
        <v>278</v>
      </c>
      <c r="N2245">
        <v>22152</v>
      </c>
      <c r="O2245" t="s">
        <v>70</v>
      </c>
      <c r="P2245" t="s">
        <v>67</v>
      </c>
      <c r="Q2245" t="s">
        <v>2917</v>
      </c>
      <c r="S2245" t="s">
        <v>72</v>
      </c>
      <c r="T2245" t="s">
        <v>2824</v>
      </c>
      <c r="U2245" t="s">
        <v>2825</v>
      </c>
      <c r="V2245" t="s">
        <v>642</v>
      </c>
      <c r="W2245" t="s">
        <v>105</v>
      </c>
      <c r="X2245" t="s">
        <v>6677</v>
      </c>
      <c r="Y2245" t="str">
        <f>"53-7062"</f>
        <v>53-7062</v>
      </c>
      <c r="Z2245" t="s">
        <v>337</v>
      </c>
      <c r="AA2245">
        <v>484210</v>
      </c>
      <c r="AB2245">
        <v>20</v>
      </c>
      <c r="AC2245">
        <v>20</v>
      </c>
      <c r="AD2245" t="s">
        <v>79</v>
      </c>
      <c r="AE2245" t="s">
        <v>95</v>
      </c>
      <c r="AF2245">
        <v>40</v>
      </c>
      <c r="AG2245" s="4">
        <v>0.28125</v>
      </c>
      <c r="AH2245" s="4">
        <v>0.83333333333333337</v>
      </c>
      <c r="AI2245" s="5">
        <v>15.03</v>
      </c>
      <c r="AJ2245">
        <v>22.55</v>
      </c>
      <c r="AL2245" t="s">
        <v>81</v>
      </c>
      <c r="AM2245" t="s">
        <v>82</v>
      </c>
      <c r="AO2245" t="s">
        <v>83</v>
      </c>
      <c r="AP2245" t="s">
        <v>67</v>
      </c>
      <c r="AQ2245" t="s">
        <v>67</v>
      </c>
      <c r="AR2245" t="s">
        <v>82</v>
      </c>
      <c r="AT2245" t="s">
        <v>72</v>
      </c>
      <c r="AU2245">
        <v>1</v>
      </c>
      <c r="AV2245" t="s">
        <v>10878</v>
      </c>
      <c r="AW2245" t="s">
        <v>82</v>
      </c>
      <c r="AY2245" t="s">
        <v>1446</v>
      </c>
      <c r="AZ2245" t="s">
        <v>2839</v>
      </c>
      <c r="BA2245" t="s">
        <v>278</v>
      </c>
      <c r="BB2245">
        <v>22152</v>
      </c>
      <c r="BC2245" t="s">
        <v>79</v>
      </c>
      <c r="BH2245" t="s">
        <v>2916</v>
      </c>
      <c r="BI2245" t="s">
        <v>67</v>
      </c>
      <c r="BJ2245">
        <v>530220544</v>
      </c>
    </row>
    <row r="2246" spans="1:62" x14ac:dyDescent="0.25">
      <c r="A2246" t="s">
        <v>15992</v>
      </c>
      <c r="B2246" s="2">
        <v>43500</v>
      </c>
      <c r="C2246" t="s">
        <v>63</v>
      </c>
      <c r="D2246" s="3">
        <v>43472.37882755787</v>
      </c>
      <c r="E2246" t="s">
        <v>64</v>
      </c>
      <c r="F2246" s="2">
        <v>43556</v>
      </c>
      <c r="G2246" s="2">
        <v>43830</v>
      </c>
      <c r="H2246" t="s">
        <v>15993</v>
      </c>
      <c r="I2246" t="s">
        <v>15994</v>
      </c>
      <c r="J2246" t="s">
        <v>15995</v>
      </c>
      <c r="L2246" t="s">
        <v>15996</v>
      </c>
      <c r="M2246" t="s">
        <v>207</v>
      </c>
      <c r="N2246">
        <v>2540</v>
      </c>
      <c r="O2246" t="s">
        <v>70</v>
      </c>
      <c r="Q2246" t="s">
        <v>15997</v>
      </c>
      <c r="S2246" t="s">
        <v>72</v>
      </c>
      <c r="T2246" t="s">
        <v>651</v>
      </c>
      <c r="U2246" t="s">
        <v>652</v>
      </c>
      <c r="V2246" t="s">
        <v>653</v>
      </c>
      <c r="W2246" t="s">
        <v>207</v>
      </c>
      <c r="X2246" t="s">
        <v>1241</v>
      </c>
      <c r="Y2246" t="str">
        <f>"35-9021"</f>
        <v>35-9021</v>
      </c>
      <c r="Z2246" t="s">
        <v>315</v>
      </c>
      <c r="AA2246">
        <v>7221</v>
      </c>
      <c r="AB2246">
        <v>4</v>
      </c>
      <c r="AC2246">
        <v>4</v>
      </c>
      <c r="AD2246" t="s">
        <v>79</v>
      </c>
      <c r="AE2246" t="s">
        <v>95</v>
      </c>
      <c r="AF2246">
        <v>35</v>
      </c>
      <c r="AG2246" s="4">
        <v>0.375</v>
      </c>
      <c r="AH2246" s="4">
        <v>0.66666666666666663</v>
      </c>
      <c r="AI2246" s="5">
        <v>12.34</v>
      </c>
      <c r="AJ2246">
        <v>18.510000000000002</v>
      </c>
      <c r="AK2246">
        <v>19.5</v>
      </c>
      <c r="AL2246" t="s">
        <v>81</v>
      </c>
      <c r="AM2246" t="s">
        <v>82</v>
      </c>
      <c r="AO2246" t="s">
        <v>83</v>
      </c>
      <c r="AR2246" t="s">
        <v>82</v>
      </c>
      <c r="AT2246" t="s">
        <v>82</v>
      </c>
      <c r="AW2246" t="s">
        <v>72</v>
      </c>
      <c r="AX2246">
        <v>3</v>
      </c>
      <c r="AY2246" t="s">
        <v>15996</v>
      </c>
      <c r="AZ2246" t="s">
        <v>15998</v>
      </c>
      <c r="BA2246" t="s">
        <v>207</v>
      </c>
      <c r="BB2246">
        <v>2540</v>
      </c>
      <c r="BC2246" t="s">
        <v>79</v>
      </c>
      <c r="BH2246" t="s">
        <v>15999</v>
      </c>
      <c r="BJ2246">
        <v>43145406</v>
      </c>
    </row>
    <row r="2247" spans="1:62" x14ac:dyDescent="0.25">
      <c r="A2247" t="s">
        <v>16333</v>
      </c>
      <c r="B2247" s="2">
        <v>43500</v>
      </c>
      <c r="C2247" t="s">
        <v>63</v>
      </c>
      <c r="D2247" s="3">
        <v>43425.858225636577</v>
      </c>
      <c r="E2247" t="s">
        <v>64</v>
      </c>
      <c r="F2247" s="2">
        <v>43501</v>
      </c>
      <c r="G2247" s="2">
        <v>43774</v>
      </c>
      <c r="H2247" t="s">
        <v>9217</v>
      </c>
      <c r="I2247" t="s">
        <v>9218</v>
      </c>
      <c r="J2247" t="s">
        <v>9219</v>
      </c>
      <c r="K2247" t="s">
        <v>2415</v>
      </c>
      <c r="L2247" t="s">
        <v>9220</v>
      </c>
      <c r="M2247" t="s">
        <v>308</v>
      </c>
      <c r="N2247">
        <v>8106</v>
      </c>
      <c r="O2247" t="s">
        <v>70</v>
      </c>
      <c r="Q2247" t="s">
        <v>9221</v>
      </c>
      <c r="S2247" t="s">
        <v>82</v>
      </c>
      <c r="U2247" t="s">
        <v>92</v>
      </c>
      <c r="X2247" t="s">
        <v>94</v>
      </c>
      <c r="Y2247" t="str">
        <f>"37-3011"</f>
        <v>37-3011</v>
      </c>
      <c r="Z2247" t="s">
        <v>94</v>
      </c>
      <c r="AA2247">
        <v>561730</v>
      </c>
      <c r="AB2247">
        <v>5</v>
      </c>
      <c r="AC2247">
        <v>5</v>
      </c>
      <c r="AD2247" t="s">
        <v>79</v>
      </c>
      <c r="AE2247" t="s">
        <v>80</v>
      </c>
      <c r="AF2247">
        <v>35</v>
      </c>
      <c r="AG2247" s="4">
        <v>0.27083333333333331</v>
      </c>
      <c r="AH2247" s="4">
        <v>0.8125</v>
      </c>
      <c r="AI2247" s="5">
        <v>13.47</v>
      </c>
      <c r="AJ2247">
        <v>20.2</v>
      </c>
      <c r="AL2247" t="s">
        <v>81</v>
      </c>
      <c r="AM2247" t="s">
        <v>82</v>
      </c>
      <c r="AO2247" t="s">
        <v>83</v>
      </c>
      <c r="AR2247" t="s">
        <v>82</v>
      </c>
      <c r="AT2247" t="s">
        <v>82</v>
      </c>
      <c r="AW2247" t="s">
        <v>82</v>
      </c>
      <c r="AY2247" t="s">
        <v>9222</v>
      </c>
      <c r="AZ2247" t="s">
        <v>2709</v>
      </c>
      <c r="BA2247" t="s">
        <v>308</v>
      </c>
      <c r="BB2247" t="s">
        <v>9223</v>
      </c>
      <c r="BC2247" t="s">
        <v>79</v>
      </c>
      <c r="BH2247" t="s">
        <v>9219</v>
      </c>
      <c r="BI2247" t="s">
        <v>2415</v>
      </c>
      <c r="BJ2247">
        <v>463734610</v>
      </c>
    </row>
    <row r="2248" spans="1:62" x14ac:dyDescent="0.25">
      <c r="A2248" t="s">
        <v>16900</v>
      </c>
      <c r="B2248" s="2">
        <v>43500</v>
      </c>
      <c r="C2248" t="s">
        <v>63</v>
      </c>
      <c r="D2248" s="3">
        <v>43472.378607719904</v>
      </c>
      <c r="E2248" t="s">
        <v>64</v>
      </c>
      <c r="F2248" s="2">
        <v>43556</v>
      </c>
      <c r="G2248" s="2">
        <v>43784</v>
      </c>
      <c r="H2248" t="s">
        <v>16901</v>
      </c>
      <c r="J2248" t="s">
        <v>16902</v>
      </c>
      <c r="K2248" t="s">
        <v>16903</v>
      </c>
      <c r="L2248" t="s">
        <v>244</v>
      </c>
      <c r="M2248" t="s">
        <v>147</v>
      </c>
      <c r="N2248">
        <v>15237</v>
      </c>
      <c r="O2248" t="s">
        <v>70</v>
      </c>
      <c r="Q2248" t="s">
        <v>16904</v>
      </c>
      <c r="S2248" t="s">
        <v>72</v>
      </c>
      <c r="T2248" t="s">
        <v>13303</v>
      </c>
      <c r="U2248" t="s">
        <v>3891</v>
      </c>
      <c r="V2248" t="s">
        <v>1757</v>
      </c>
      <c r="W2248" t="s">
        <v>278</v>
      </c>
      <c r="X2248" t="s">
        <v>106</v>
      </c>
      <c r="Y2248" t="str">
        <f>"37-3011"</f>
        <v>37-3011</v>
      </c>
      <c r="Z2248" t="s">
        <v>94</v>
      </c>
      <c r="AA2248">
        <v>561730</v>
      </c>
      <c r="AB2248">
        <v>8</v>
      </c>
      <c r="AC2248">
        <v>8</v>
      </c>
      <c r="AD2248" t="s">
        <v>79</v>
      </c>
      <c r="AE2248" t="s">
        <v>80</v>
      </c>
      <c r="AF2248">
        <v>40</v>
      </c>
      <c r="AG2248" s="4">
        <v>0.29166666666666669</v>
      </c>
      <c r="AH2248" s="4">
        <v>0.64583333333333337</v>
      </c>
      <c r="AI2248" s="5">
        <v>13.77</v>
      </c>
      <c r="AJ2248">
        <v>20.66</v>
      </c>
      <c r="AL2248" t="s">
        <v>81</v>
      </c>
      <c r="AM2248" t="s">
        <v>82</v>
      </c>
      <c r="AO2248" t="s">
        <v>83</v>
      </c>
      <c r="AP2248" t="s">
        <v>130</v>
      </c>
      <c r="AQ2248" t="s">
        <v>130</v>
      </c>
      <c r="AR2248" t="s">
        <v>82</v>
      </c>
      <c r="AT2248" t="s">
        <v>82</v>
      </c>
      <c r="AW2248" t="s">
        <v>82</v>
      </c>
      <c r="AY2248" t="s">
        <v>240</v>
      </c>
      <c r="AZ2248" t="s">
        <v>3309</v>
      </c>
      <c r="BA2248" t="s">
        <v>147</v>
      </c>
      <c r="BB2248">
        <v>15202</v>
      </c>
      <c r="BC2248" t="s">
        <v>79</v>
      </c>
      <c r="BH2248" t="s">
        <v>16905</v>
      </c>
      <c r="BI2248" t="s">
        <v>130</v>
      </c>
      <c r="BJ2248">
        <v>460876753</v>
      </c>
    </row>
    <row r="2249" spans="1:62" x14ac:dyDescent="0.25">
      <c r="A2249" t="s">
        <v>16990</v>
      </c>
      <c r="B2249" s="2">
        <v>43500</v>
      </c>
      <c r="C2249" t="s">
        <v>63</v>
      </c>
      <c r="D2249" s="3">
        <v>43460.574172592591</v>
      </c>
      <c r="E2249" t="s">
        <v>64</v>
      </c>
      <c r="F2249" s="2">
        <v>43549</v>
      </c>
      <c r="G2249" s="2">
        <v>43800</v>
      </c>
      <c r="H2249" t="s">
        <v>16991</v>
      </c>
      <c r="J2249" t="s">
        <v>16992</v>
      </c>
      <c r="L2249" t="s">
        <v>12456</v>
      </c>
      <c r="M2249" t="s">
        <v>2314</v>
      </c>
      <c r="N2249">
        <v>46033</v>
      </c>
      <c r="O2249" t="s">
        <v>70</v>
      </c>
      <c r="Q2249" t="s">
        <v>16993</v>
      </c>
      <c r="S2249" t="s">
        <v>72</v>
      </c>
      <c r="T2249" t="s">
        <v>1755</v>
      </c>
      <c r="U2249" t="s">
        <v>3646</v>
      </c>
      <c r="V2249" t="s">
        <v>3892</v>
      </c>
      <c r="W2249" t="s">
        <v>278</v>
      </c>
      <c r="X2249" t="s">
        <v>1673</v>
      </c>
      <c r="Y2249" t="str">
        <f>"37-3011"</f>
        <v>37-3011</v>
      </c>
      <c r="Z2249" t="s">
        <v>94</v>
      </c>
      <c r="AA2249">
        <v>561730</v>
      </c>
      <c r="AB2249">
        <v>20</v>
      </c>
      <c r="AC2249">
        <v>20</v>
      </c>
      <c r="AD2249" t="s">
        <v>79</v>
      </c>
      <c r="AE2249" t="s">
        <v>80</v>
      </c>
      <c r="AF2249">
        <v>40</v>
      </c>
      <c r="AG2249" s="4">
        <v>0.29166666666666669</v>
      </c>
      <c r="AH2249" s="4">
        <v>0.65625</v>
      </c>
      <c r="AI2249" s="5">
        <v>13.41</v>
      </c>
      <c r="AJ2249">
        <v>20.12</v>
      </c>
      <c r="AL2249" t="s">
        <v>81</v>
      </c>
      <c r="AM2249" t="s">
        <v>82</v>
      </c>
      <c r="AO2249" t="s">
        <v>83</v>
      </c>
      <c r="AR2249" t="s">
        <v>82</v>
      </c>
      <c r="AT2249" t="s">
        <v>82</v>
      </c>
      <c r="AW2249" t="s">
        <v>82</v>
      </c>
      <c r="AY2249" t="s">
        <v>12456</v>
      </c>
      <c r="AZ2249" t="s">
        <v>3667</v>
      </c>
      <c r="BA2249" t="s">
        <v>2314</v>
      </c>
      <c r="BB2249">
        <v>46033</v>
      </c>
      <c r="BC2249" t="s">
        <v>79</v>
      </c>
      <c r="BH2249" t="s">
        <v>16994</v>
      </c>
      <c r="BJ2249">
        <v>351603658</v>
      </c>
    </row>
    <row r="2250" spans="1:62" x14ac:dyDescent="0.25">
      <c r="A2250" t="s">
        <v>17084</v>
      </c>
      <c r="B2250" s="2">
        <v>43500</v>
      </c>
      <c r="C2250" t="s">
        <v>63</v>
      </c>
      <c r="D2250" s="3">
        <v>43472.378771805554</v>
      </c>
      <c r="E2250" t="s">
        <v>64</v>
      </c>
      <c r="F2250" s="2">
        <v>43556</v>
      </c>
      <c r="G2250" s="2">
        <v>43784</v>
      </c>
      <c r="H2250" t="s">
        <v>17085</v>
      </c>
      <c r="J2250" t="s">
        <v>17086</v>
      </c>
      <c r="L2250" t="s">
        <v>7416</v>
      </c>
      <c r="M2250" t="s">
        <v>147</v>
      </c>
      <c r="N2250">
        <v>19341</v>
      </c>
      <c r="O2250" t="s">
        <v>70</v>
      </c>
      <c r="Q2250" t="s">
        <v>17087</v>
      </c>
      <c r="S2250" t="s">
        <v>72</v>
      </c>
      <c r="T2250" t="s">
        <v>1917</v>
      </c>
      <c r="U2250" t="s">
        <v>1918</v>
      </c>
      <c r="V2250" t="s">
        <v>1919</v>
      </c>
      <c r="W2250" t="s">
        <v>105</v>
      </c>
      <c r="X2250" t="s">
        <v>106</v>
      </c>
      <c r="Y2250" t="str">
        <f>"37-3011"</f>
        <v>37-3011</v>
      </c>
      <c r="Z2250" t="s">
        <v>94</v>
      </c>
      <c r="AA2250">
        <v>561730</v>
      </c>
      <c r="AB2250">
        <v>50</v>
      </c>
      <c r="AC2250">
        <v>50</v>
      </c>
      <c r="AD2250" t="s">
        <v>79</v>
      </c>
      <c r="AE2250" t="s">
        <v>95</v>
      </c>
      <c r="AF2250">
        <v>40</v>
      </c>
      <c r="AG2250" s="4">
        <v>0.25</v>
      </c>
      <c r="AH2250" s="4">
        <v>0.66666666666666663</v>
      </c>
      <c r="AI2250" s="5">
        <v>15.73</v>
      </c>
      <c r="AJ2250">
        <v>23.6</v>
      </c>
      <c r="AL2250" t="s">
        <v>81</v>
      </c>
      <c r="AM2250" t="s">
        <v>82</v>
      </c>
      <c r="AO2250" t="s">
        <v>83</v>
      </c>
      <c r="AR2250" t="s">
        <v>82</v>
      </c>
      <c r="AT2250" t="s">
        <v>82</v>
      </c>
      <c r="AW2250" t="s">
        <v>82</v>
      </c>
      <c r="AY2250" t="s">
        <v>7416</v>
      </c>
      <c r="AZ2250" t="s">
        <v>1310</v>
      </c>
      <c r="BA2250" t="s">
        <v>147</v>
      </c>
      <c r="BB2250">
        <v>19341</v>
      </c>
      <c r="BC2250" t="s">
        <v>79</v>
      </c>
      <c r="BH2250" t="s">
        <v>17086</v>
      </c>
      <c r="BJ2250">
        <v>232952472</v>
      </c>
    </row>
    <row r="2251" spans="1:62" x14ac:dyDescent="0.25">
      <c r="A2251" t="s">
        <v>18434</v>
      </c>
      <c r="B2251" s="2">
        <v>43500</v>
      </c>
      <c r="C2251" t="s">
        <v>63</v>
      </c>
      <c r="D2251" s="3">
        <v>43472.3786271875</v>
      </c>
      <c r="E2251" t="s">
        <v>64</v>
      </c>
      <c r="F2251" s="2">
        <v>43556</v>
      </c>
      <c r="G2251" s="2">
        <v>43791</v>
      </c>
      <c r="H2251" t="s">
        <v>18435</v>
      </c>
      <c r="J2251" t="s">
        <v>18436</v>
      </c>
      <c r="K2251" t="s">
        <v>18437</v>
      </c>
      <c r="L2251" t="s">
        <v>3564</v>
      </c>
      <c r="M2251" t="s">
        <v>86</v>
      </c>
      <c r="N2251">
        <v>34238</v>
      </c>
      <c r="O2251" t="s">
        <v>70</v>
      </c>
      <c r="Q2251" t="s">
        <v>18438</v>
      </c>
      <c r="S2251" t="s">
        <v>72</v>
      </c>
      <c r="T2251" t="s">
        <v>1755</v>
      </c>
      <c r="U2251" t="s">
        <v>5811</v>
      </c>
      <c r="V2251" t="s">
        <v>1882</v>
      </c>
      <c r="W2251" t="s">
        <v>278</v>
      </c>
      <c r="X2251" t="s">
        <v>106</v>
      </c>
      <c r="Y2251" t="str">
        <f>"37-3011"</f>
        <v>37-3011</v>
      </c>
      <c r="Z2251" t="s">
        <v>94</v>
      </c>
      <c r="AA2251">
        <v>561730</v>
      </c>
      <c r="AB2251">
        <v>35</v>
      </c>
      <c r="AC2251">
        <v>35</v>
      </c>
      <c r="AD2251" t="s">
        <v>79</v>
      </c>
      <c r="AE2251" t="s">
        <v>95</v>
      </c>
      <c r="AF2251">
        <v>40</v>
      </c>
      <c r="AG2251" s="4">
        <v>0.29166666666666669</v>
      </c>
      <c r="AH2251" s="4">
        <v>0.72916666666666663</v>
      </c>
      <c r="AI2251" s="5">
        <v>12.57</v>
      </c>
      <c r="AJ2251">
        <v>18.86</v>
      </c>
      <c r="AL2251" t="s">
        <v>81</v>
      </c>
      <c r="AM2251" t="s">
        <v>82</v>
      </c>
      <c r="AO2251" t="s">
        <v>83</v>
      </c>
      <c r="AP2251" t="s">
        <v>67</v>
      </c>
      <c r="AQ2251" t="s">
        <v>67</v>
      </c>
      <c r="AR2251" t="s">
        <v>82</v>
      </c>
      <c r="AT2251" t="s">
        <v>82</v>
      </c>
      <c r="AW2251" t="s">
        <v>82</v>
      </c>
      <c r="AY2251" t="s">
        <v>3564</v>
      </c>
      <c r="AZ2251" t="s">
        <v>3564</v>
      </c>
      <c r="BA2251" t="s">
        <v>86</v>
      </c>
      <c r="BB2251">
        <v>34238</v>
      </c>
      <c r="BC2251" t="s">
        <v>79</v>
      </c>
      <c r="BH2251" t="s">
        <v>18436</v>
      </c>
      <c r="BJ2251">
        <v>593621470</v>
      </c>
    </row>
    <row r="2252" spans="1:62" x14ac:dyDescent="0.25">
      <c r="A2252" t="s">
        <v>18933</v>
      </c>
      <c r="B2252" s="2">
        <v>43500</v>
      </c>
      <c r="C2252" t="s">
        <v>63</v>
      </c>
      <c r="D2252" s="3">
        <v>43472.377390995367</v>
      </c>
      <c r="E2252" t="s">
        <v>64</v>
      </c>
      <c r="F2252" s="2">
        <v>43556</v>
      </c>
      <c r="G2252" s="2">
        <v>43799</v>
      </c>
      <c r="H2252" t="s">
        <v>18934</v>
      </c>
      <c r="J2252" t="s">
        <v>18935</v>
      </c>
      <c r="L2252" t="s">
        <v>18936</v>
      </c>
      <c r="M2252" t="s">
        <v>226</v>
      </c>
      <c r="N2252">
        <v>48390</v>
      </c>
      <c r="O2252" t="s">
        <v>70</v>
      </c>
      <c r="Q2252" t="s">
        <v>18937</v>
      </c>
      <c r="S2252" t="s">
        <v>72</v>
      </c>
      <c r="T2252" t="s">
        <v>18651</v>
      </c>
      <c r="U2252" t="s">
        <v>18652</v>
      </c>
      <c r="V2252" t="s">
        <v>18653</v>
      </c>
      <c r="W2252" t="s">
        <v>226</v>
      </c>
      <c r="X2252" t="s">
        <v>5677</v>
      </c>
      <c r="Y2252" t="str">
        <f>"37-3011"</f>
        <v>37-3011</v>
      </c>
      <c r="Z2252" t="s">
        <v>94</v>
      </c>
      <c r="AA2252">
        <v>561730</v>
      </c>
      <c r="AB2252">
        <v>150</v>
      </c>
      <c r="AC2252">
        <v>150</v>
      </c>
      <c r="AD2252" t="s">
        <v>79</v>
      </c>
      <c r="AE2252" t="s">
        <v>80</v>
      </c>
      <c r="AF2252">
        <v>40</v>
      </c>
      <c r="AG2252" s="4">
        <v>0.27083333333333331</v>
      </c>
      <c r="AH2252" s="4">
        <v>0.8125</v>
      </c>
      <c r="AI2252" s="5">
        <v>15.08</v>
      </c>
      <c r="AJ2252">
        <v>22.62</v>
      </c>
      <c r="AL2252" t="s">
        <v>81</v>
      </c>
      <c r="AM2252" t="s">
        <v>82</v>
      </c>
      <c r="AO2252" t="s">
        <v>83</v>
      </c>
      <c r="AP2252" t="s">
        <v>67</v>
      </c>
      <c r="AQ2252" t="s">
        <v>67</v>
      </c>
      <c r="AR2252" t="s">
        <v>82</v>
      </c>
      <c r="AT2252" t="s">
        <v>82</v>
      </c>
      <c r="AW2252" t="s">
        <v>82</v>
      </c>
      <c r="AY2252" t="s">
        <v>18936</v>
      </c>
      <c r="AZ2252" t="s">
        <v>18938</v>
      </c>
      <c r="BA2252" t="s">
        <v>226</v>
      </c>
      <c r="BB2252">
        <v>48390</v>
      </c>
      <c r="BC2252" t="s">
        <v>79</v>
      </c>
      <c r="BH2252" t="s">
        <v>18935</v>
      </c>
      <c r="BJ2252">
        <v>382446021</v>
      </c>
    </row>
    <row r="2253" spans="1:62" x14ac:dyDescent="0.25">
      <c r="A2253" t="s">
        <v>18987</v>
      </c>
      <c r="B2253" s="2">
        <v>43500</v>
      </c>
      <c r="C2253" t="s">
        <v>63</v>
      </c>
      <c r="D2253" s="3">
        <v>43472.378614780093</v>
      </c>
      <c r="E2253" t="s">
        <v>64</v>
      </c>
      <c r="F2253" s="2">
        <v>43556</v>
      </c>
      <c r="G2253" s="2">
        <v>43814</v>
      </c>
      <c r="H2253" t="s">
        <v>18988</v>
      </c>
      <c r="J2253" t="s">
        <v>18989</v>
      </c>
      <c r="K2253" t="s">
        <v>18990</v>
      </c>
      <c r="L2253" t="s">
        <v>18991</v>
      </c>
      <c r="M2253" t="s">
        <v>100</v>
      </c>
      <c r="N2253">
        <v>28613</v>
      </c>
      <c r="O2253" t="s">
        <v>70</v>
      </c>
      <c r="Q2253" t="s">
        <v>18992</v>
      </c>
      <c r="S2253" t="s">
        <v>72</v>
      </c>
      <c r="T2253" t="s">
        <v>13303</v>
      </c>
      <c r="U2253" t="s">
        <v>3891</v>
      </c>
      <c r="V2253" t="s">
        <v>1757</v>
      </c>
      <c r="W2253" t="s">
        <v>278</v>
      </c>
      <c r="X2253" t="s">
        <v>106</v>
      </c>
      <c r="Y2253" t="str">
        <f>"37-3011"</f>
        <v>37-3011</v>
      </c>
      <c r="Z2253" t="s">
        <v>94</v>
      </c>
      <c r="AA2253">
        <v>561730</v>
      </c>
      <c r="AB2253">
        <v>15</v>
      </c>
      <c r="AC2253">
        <v>15</v>
      </c>
      <c r="AD2253" t="s">
        <v>79</v>
      </c>
      <c r="AE2253" t="s">
        <v>95</v>
      </c>
      <c r="AF2253">
        <v>35</v>
      </c>
      <c r="AG2253" s="4">
        <v>0.25</v>
      </c>
      <c r="AH2253" s="4">
        <v>0.58333333333333337</v>
      </c>
      <c r="AI2253" s="5">
        <v>12.73</v>
      </c>
      <c r="AJ2253">
        <v>19.100000000000001</v>
      </c>
      <c r="AL2253" t="s">
        <v>81</v>
      </c>
      <c r="AM2253" t="s">
        <v>82</v>
      </c>
      <c r="AO2253" t="s">
        <v>83</v>
      </c>
      <c r="AP2253" t="s">
        <v>130</v>
      </c>
      <c r="AQ2253" t="s">
        <v>130</v>
      </c>
      <c r="AR2253" t="s">
        <v>82</v>
      </c>
      <c r="AT2253" t="s">
        <v>82</v>
      </c>
      <c r="AW2253" t="s">
        <v>82</v>
      </c>
      <c r="AY2253" t="s">
        <v>18993</v>
      </c>
      <c r="AZ2253" t="s">
        <v>18994</v>
      </c>
      <c r="BA2253" t="s">
        <v>100</v>
      </c>
      <c r="BB2253">
        <v>28613</v>
      </c>
      <c r="BC2253" t="s">
        <v>79</v>
      </c>
      <c r="BH2253" t="s">
        <v>18995</v>
      </c>
      <c r="BI2253" t="s">
        <v>130</v>
      </c>
      <c r="BJ2253">
        <v>561858084</v>
      </c>
    </row>
    <row r="2254" spans="1:62" x14ac:dyDescent="0.25">
      <c r="A2254" t="s">
        <v>19135</v>
      </c>
      <c r="B2254" s="2">
        <v>43500</v>
      </c>
      <c r="C2254" t="s">
        <v>63</v>
      </c>
      <c r="D2254" s="3">
        <v>43472.378773310185</v>
      </c>
      <c r="E2254" t="s">
        <v>64</v>
      </c>
      <c r="F2254" s="2">
        <v>43556</v>
      </c>
      <c r="G2254" s="2">
        <v>43830</v>
      </c>
      <c r="H2254" t="s">
        <v>19136</v>
      </c>
      <c r="J2254" t="s">
        <v>19137</v>
      </c>
      <c r="K2254" t="s">
        <v>19138</v>
      </c>
      <c r="L2254" t="s">
        <v>4050</v>
      </c>
      <c r="M2254" t="s">
        <v>761</v>
      </c>
      <c r="N2254">
        <v>30009</v>
      </c>
      <c r="O2254" t="s">
        <v>70</v>
      </c>
      <c r="Q2254" t="s">
        <v>19139</v>
      </c>
      <c r="S2254" t="s">
        <v>72</v>
      </c>
      <c r="T2254" t="s">
        <v>13303</v>
      </c>
      <c r="U2254" t="s">
        <v>5811</v>
      </c>
      <c r="V2254" t="s">
        <v>16460</v>
      </c>
      <c r="W2254" t="s">
        <v>278</v>
      </c>
      <c r="X2254" t="s">
        <v>106</v>
      </c>
      <c r="Y2254" t="str">
        <f>"37-3011"</f>
        <v>37-3011</v>
      </c>
      <c r="Z2254" t="s">
        <v>94</v>
      </c>
      <c r="AA2254">
        <v>561730</v>
      </c>
      <c r="AB2254">
        <v>5</v>
      </c>
      <c r="AC2254">
        <v>5</v>
      </c>
      <c r="AD2254" t="s">
        <v>79</v>
      </c>
      <c r="AE2254" t="s">
        <v>95</v>
      </c>
      <c r="AF2254">
        <v>40</v>
      </c>
      <c r="AG2254" s="4">
        <v>0.27083333333333331</v>
      </c>
      <c r="AH2254" s="4">
        <v>0.625</v>
      </c>
      <c r="AI2254" s="5">
        <v>14.24</v>
      </c>
      <c r="AJ2254">
        <v>21.36</v>
      </c>
      <c r="AL2254" t="s">
        <v>81</v>
      </c>
      <c r="AM2254" t="s">
        <v>82</v>
      </c>
      <c r="AO2254" t="s">
        <v>83</v>
      </c>
      <c r="AP2254" t="s">
        <v>67</v>
      </c>
      <c r="AQ2254" t="s">
        <v>67</v>
      </c>
      <c r="AR2254" t="s">
        <v>82</v>
      </c>
      <c r="AT2254" t="s">
        <v>82</v>
      </c>
      <c r="AW2254" t="s">
        <v>82</v>
      </c>
      <c r="AY2254" t="s">
        <v>4050</v>
      </c>
      <c r="AZ2254" t="s">
        <v>2593</v>
      </c>
      <c r="BA2254" t="s">
        <v>761</v>
      </c>
      <c r="BB2254">
        <v>30009</v>
      </c>
      <c r="BC2254" t="s">
        <v>79</v>
      </c>
      <c r="BH2254" t="s">
        <v>19137</v>
      </c>
      <c r="BJ2254">
        <v>520856598</v>
      </c>
    </row>
    <row r="2255" spans="1:62" x14ac:dyDescent="0.25">
      <c r="A2255" t="s">
        <v>19186</v>
      </c>
      <c r="B2255" s="2">
        <v>43500</v>
      </c>
      <c r="C2255" t="s">
        <v>63</v>
      </c>
      <c r="D2255" s="3">
        <v>43472.378836678239</v>
      </c>
      <c r="E2255" t="s">
        <v>64</v>
      </c>
      <c r="F2255" s="2">
        <v>43556</v>
      </c>
      <c r="G2255" s="2">
        <v>43820</v>
      </c>
      <c r="H2255" t="s">
        <v>19187</v>
      </c>
      <c r="J2255" t="s">
        <v>19188</v>
      </c>
      <c r="L2255" t="s">
        <v>19189</v>
      </c>
      <c r="M2255" t="s">
        <v>136</v>
      </c>
      <c r="N2255">
        <v>21014</v>
      </c>
      <c r="O2255" t="s">
        <v>70</v>
      </c>
      <c r="Q2255" t="s">
        <v>19190</v>
      </c>
      <c r="S2255" t="s">
        <v>72</v>
      </c>
      <c r="T2255" t="s">
        <v>13303</v>
      </c>
      <c r="U2255" t="s">
        <v>5811</v>
      </c>
      <c r="V2255" t="s">
        <v>16460</v>
      </c>
      <c r="W2255" t="s">
        <v>278</v>
      </c>
      <c r="X2255" t="s">
        <v>106</v>
      </c>
      <c r="Y2255" t="str">
        <f>"37-3011"</f>
        <v>37-3011</v>
      </c>
      <c r="Z2255" t="s">
        <v>94</v>
      </c>
      <c r="AA2255">
        <v>561730</v>
      </c>
      <c r="AB2255">
        <v>6</v>
      </c>
      <c r="AC2255">
        <v>6</v>
      </c>
      <c r="AD2255" t="s">
        <v>79</v>
      </c>
      <c r="AE2255" t="s">
        <v>80</v>
      </c>
      <c r="AF2255">
        <v>40</v>
      </c>
      <c r="AG2255" s="4">
        <v>0.29166666666666669</v>
      </c>
      <c r="AH2255" s="4">
        <v>0.64583333333333337</v>
      </c>
      <c r="AI2255" s="5">
        <v>14.64</v>
      </c>
      <c r="AJ2255">
        <v>21.96</v>
      </c>
      <c r="AL2255" t="s">
        <v>81</v>
      </c>
      <c r="AM2255" t="s">
        <v>82</v>
      </c>
      <c r="AO2255" t="s">
        <v>83</v>
      </c>
      <c r="AP2255" t="s">
        <v>67</v>
      </c>
      <c r="AQ2255" t="s">
        <v>67</v>
      </c>
      <c r="AR2255" t="s">
        <v>82</v>
      </c>
      <c r="AT2255" t="s">
        <v>82</v>
      </c>
      <c r="AW2255" t="s">
        <v>72</v>
      </c>
      <c r="AX2255">
        <v>3</v>
      </c>
      <c r="AY2255" t="s">
        <v>13198</v>
      </c>
      <c r="AZ2255" t="s">
        <v>8925</v>
      </c>
      <c r="BA2255" t="s">
        <v>136</v>
      </c>
      <c r="BB2255">
        <v>21014</v>
      </c>
      <c r="BC2255" t="s">
        <v>79</v>
      </c>
      <c r="BH2255" t="s">
        <v>19191</v>
      </c>
      <c r="BJ2255">
        <v>202210688</v>
      </c>
    </row>
    <row r="2256" spans="1:62" x14ac:dyDescent="0.25">
      <c r="A2256" t="s">
        <v>19461</v>
      </c>
      <c r="B2256" s="2">
        <v>43500</v>
      </c>
      <c r="C2256" t="s">
        <v>63</v>
      </c>
      <c r="D2256" s="3">
        <v>43472.378670798615</v>
      </c>
      <c r="E2256" t="s">
        <v>64</v>
      </c>
      <c r="F2256" s="2">
        <v>43556</v>
      </c>
      <c r="G2256" s="2">
        <v>43830</v>
      </c>
      <c r="H2256" t="s">
        <v>19462</v>
      </c>
      <c r="J2256" t="s">
        <v>19419</v>
      </c>
      <c r="K2256" t="s">
        <v>19463</v>
      </c>
      <c r="L2256" t="s">
        <v>10712</v>
      </c>
      <c r="M2256" t="s">
        <v>136</v>
      </c>
      <c r="N2256">
        <v>21797</v>
      </c>
      <c r="O2256" t="s">
        <v>70</v>
      </c>
      <c r="Q2256" t="s">
        <v>19139</v>
      </c>
      <c r="S2256" t="s">
        <v>72</v>
      </c>
      <c r="T2256" t="s">
        <v>13303</v>
      </c>
      <c r="U2256" t="s">
        <v>5811</v>
      </c>
      <c r="V2256" t="s">
        <v>16460</v>
      </c>
      <c r="W2256" t="s">
        <v>278</v>
      </c>
      <c r="X2256" t="s">
        <v>106</v>
      </c>
      <c r="Y2256" t="str">
        <f>"37-3011"</f>
        <v>37-3011</v>
      </c>
      <c r="Z2256" t="s">
        <v>94</v>
      </c>
      <c r="AA2256">
        <v>561730</v>
      </c>
      <c r="AB2256">
        <v>12</v>
      </c>
      <c r="AC2256">
        <v>12</v>
      </c>
      <c r="AD2256" t="s">
        <v>79</v>
      </c>
      <c r="AE2256" t="s">
        <v>95</v>
      </c>
      <c r="AF2256">
        <v>40</v>
      </c>
      <c r="AG2256" s="4">
        <v>0.27083333333333331</v>
      </c>
      <c r="AH2256" s="4">
        <v>0.625</v>
      </c>
      <c r="AI2256" s="5">
        <v>15.39</v>
      </c>
      <c r="AJ2256">
        <v>23.09</v>
      </c>
      <c r="AL2256" t="s">
        <v>81</v>
      </c>
      <c r="AM2256" t="s">
        <v>82</v>
      </c>
      <c r="AO2256" t="s">
        <v>83</v>
      </c>
      <c r="AP2256" t="s">
        <v>67</v>
      </c>
      <c r="AQ2256" t="s">
        <v>67</v>
      </c>
      <c r="AR2256" t="s">
        <v>82</v>
      </c>
      <c r="AT2256" t="s">
        <v>82</v>
      </c>
      <c r="AW2256" t="s">
        <v>82</v>
      </c>
      <c r="AY2256" t="s">
        <v>19464</v>
      </c>
      <c r="AZ2256" t="s">
        <v>3775</v>
      </c>
      <c r="BA2256" t="s">
        <v>136</v>
      </c>
      <c r="BB2256">
        <v>21797</v>
      </c>
      <c r="BC2256" t="s">
        <v>79</v>
      </c>
      <c r="BH2256" t="s">
        <v>19465</v>
      </c>
      <c r="BJ2256">
        <v>520856598</v>
      </c>
    </row>
    <row r="2257" spans="1:62" x14ac:dyDescent="0.25">
      <c r="A2257" t="s">
        <v>19512</v>
      </c>
      <c r="B2257" s="2">
        <v>43500</v>
      </c>
      <c r="C2257" t="s">
        <v>63</v>
      </c>
      <c r="D2257" s="3">
        <v>43472.377691284724</v>
      </c>
      <c r="E2257" t="s">
        <v>64</v>
      </c>
      <c r="F2257" s="2">
        <v>43556</v>
      </c>
      <c r="G2257" s="2">
        <v>43822</v>
      </c>
      <c r="H2257" t="s">
        <v>19513</v>
      </c>
      <c r="I2257" t="s">
        <v>19514</v>
      </c>
      <c r="J2257" t="s">
        <v>19515</v>
      </c>
      <c r="K2257" t="s">
        <v>19516</v>
      </c>
      <c r="L2257" t="s">
        <v>19517</v>
      </c>
      <c r="M2257" t="s">
        <v>105</v>
      </c>
      <c r="N2257">
        <v>76092</v>
      </c>
      <c r="O2257" t="s">
        <v>70</v>
      </c>
      <c r="Q2257" t="s">
        <v>19518</v>
      </c>
      <c r="S2257" t="s">
        <v>72</v>
      </c>
      <c r="T2257" t="s">
        <v>13303</v>
      </c>
      <c r="U2257" t="s">
        <v>3646</v>
      </c>
      <c r="V2257" t="s">
        <v>1757</v>
      </c>
      <c r="W2257" t="s">
        <v>278</v>
      </c>
      <c r="X2257" t="s">
        <v>106</v>
      </c>
      <c r="Y2257" t="str">
        <f>"37-3011"</f>
        <v>37-3011</v>
      </c>
      <c r="Z2257" t="s">
        <v>94</v>
      </c>
      <c r="AA2257">
        <v>561730</v>
      </c>
      <c r="AB2257">
        <v>12</v>
      </c>
      <c r="AC2257">
        <v>12</v>
      </c>
      <c r="AD2257" t="s">
        <v>79</v>
      </c>
      <c r="AE2257" t="s">
        <v>95</v>
      </c>
      <c r="AF2257">
        <v>40</v>
      </c>
      <c r="AG2257" s="4">
        <v>0.29166666666666669</v>
      </c>
      <c r="AH2257" s="4">
        <v>0.64583333333333337</v>
      </c>
      <c r="AI2257" s="5">
        <v>13.94</v>
      </c>
      <c r="AJ2257">
        <v>20.91</v>
      </c>
      <c r="AL2257" t="s">
        <v>81</v>
      </c>
      <c r="AM2257" t="s">
        <v>82</v>
      </c>
      <c r="AO2257" t="s">
        <v>83</v>
      </c>
      <c r="AR2257" t="s">
        <v>82</v>
      </c>
      <c r="AT2257" t="s">
        <v>82</v>
      </c>
      <c r="AW2257" t="s">
        <v>72</v>
      </c>
      <c r="AX2257">
        <v>3</v>
      </c>
      <c r="AY2257" t="s">
        <v>12593</v>
      </c>
      <c r="AZ2257" t="s">
        <v>1428</v>
      </c>
      <c r="BA2257" t="s">
        <v>105</v>
      </c>
      <c r="BB2257">
        <v>76092</v>
      </c>
      <c r="BC2257" t="s">
        <v>79</v>
      </c>
      <c r="BH2257" t="s">
        <v>19519</v>
      </c>
      <c r="BJ2257">
        <v>261470956</v>
      </c>
    </row>
    <row r="2258" spans="1:62" x14ac:dyDescent="0.25">
      <c r="A2258" t="s">
        <v>19551</v>
      </c>
      <c r="B2258" s="2">
        <v>43500</v>
      </c>
      <c r="C2258" t="s">
        <v>63</v>
      </c>
      <c r="D2258" s="3">
        <v>43472.379058726852</v>
      </c>
      <c r="E2258" t="s">
        <v>64</v>
      </c>
      <c r="F2258" s="2">
        <v>43556</v>
      </c>
      <c r="G2258" s="2">
        <v>43799</v>
      </c>
      <c r="H2258" t="s">
        <v>16518</v>
      </c>
      <c r="I2258" t="s">
        <v>67</v>
      </c>
      <c r="J2258" t="s">
        <v>16519</v>
      </c>
      <c r="K2258" t="s">
        <v>67</v>
      </c>
      <c r="L2258" t="s">
        <v>6540</v>
      </c>
      <c r="M2258" t="s">
        <v>232</v>
      </c>
      <c r="N2258">
        <v>11968</v>
      </c>
      <c r="O2258" t="s">
        <v>70</v>
      </c>
      <c r="P2258" t="s">
        <v>67</v>
      </c>
      <c r="Q2258" t="s">
        <v>16520</v>
      </c>
      <c r="S2258" t="s">
        <v>72</v>
      </c>
      <c r="T2258" t="s">
        <v>67</v>
      </c>
      <c r="U2258" t="s">
        <v>3530</v>
      </c>
      <c r="V2258" t="s">
        <v>3531</v>
      </c>
      <c r="W2258" t="s">
        <v>232</v>
      </c>
      <c r="X2258" t="s">
        <v>17591</v>
      </c>
      <c r="Y2258" t="str">
        <f>"35-3031"</f>
        <v>35-3031</v>
      </c>
      <c r="Z2258" t="s">
        <v>410</v>
      </c>
      <c r="AA2258">
        <v>713910</v>
      </c>
      <c r="AB2258">
        <v>8</v>
      </c>
      <c r="AC2258">
        <v>8</v>
      </c>
      <c r="AD2258" t="s">
        <v>79</v>
      </c>
      <c r="AE2258" t="s">
        <v>80</v>
      </c>
      <c r="AF2258">
        <v>40</v>
      </c>
      <c r="AG2258" s="4">
        <v>0.375</v>
      </c>
      <c r="AH2258" s="4">
        <v>0.91666666666666663</v>
      </c>
      <c r="AI2258" s="5">
        <v>14.2</v>
      </c>
      <c r="AJ2258">
        <v>21.3</v>
      </c>
      <c r="AK2258">
        <v>21.3</v>
      </c>
      <c r="AL2258" t="s">
        <v>81</v>
      </c>
      <c r="AM2258" t="s">
        <v>82</v>
      </c>
      <c r="AO2258" t="s">
        <v>83</v>
      </c>
      <c r="AP2258" t="s">
        <v>67</v>
      </c>
      <c r="AQ2258" t="s">
        <v>662</v>
      </c>
      <c r="AR2258" t="s">
        <v>82</v>
      </c>
      <c r="AT2258" t="s">
        <v>82</v>
      </c>
      <c r="AW2258" t="s">
        <v>72</v>
      </c>
      <c r="AX2258">
        <v>3</v>
      </c>
      <c r="AY2258" t="s">
        <v>6540</v>
      </c>
      <c r="AZ2258" t="s">
        <v>6542</v>
      </c>
      <c r="BA2258" t="s">
        <v>232</v>
      </c>
      <c r="BB2258">
        <v>11968</v>
      </c>
      <c r="BC2258" t="s">
        <v>87</v>
      </c>
      <c r="BH2258" t="s">
        <v>16519</v>
      </c>
      <c r="BI2258" t="s">
        <v>67</v>
      </c>
      <c r="BJ2258">
        <v>111353005</v>
      </c>
    </row>
    <row r="2259" spans="1:62" x14ac:dyDescent="0.25">
      <c r="A2259" t="s">
        <v>19558</v>
      </c>
      <c r="B2259" s="2">
        <v>43500</v>
      </c>
      <c r="C2259" t="s">
        <v>63</v>
      </c>
      <c r="D2259" s="3">
        <v>43472.378410034726</v>
      </c>
      <c r="E2259" t="s">
        <v>64</v>
      </c>
      <c r="F2259" s="2">
        <v>43556</v>
      </c>
      <c r="G2259" s="2">
        <v>43799</v>
      </c>
      <c r="H2259" t="s">
        <v>19559</v>
      </c>
      <c r="J2259" t="s">
        <v>19560</v>
      </c>
      <c r="L2259" t="s">
        <v>19561</v>
      </c>
      <c r="M2259" t="s">
        <v>783</v>
      </c>
      <c r="N2259">
        <v>44264</v>
      </c>
      <c r="O2259" t="s">
        <v>70</v>
      </c>
      <c r="Q2259" t="s">
        <v>19562</v>
      </c>
      <c r="S2259" t="s">
        <v>72</v>
      </c>
      <c r="T2259" t="s">
        <v>13303</v>
      </c>
      <c r="U2259" t="s">
        <v>3891</v>
      </c>
      <c r="V2259" t="s">
        <v>1757</v>
      </c>
      <c r="W2259" t="s">
        <v>278</v>
      </c>
      <c r="X2259" t="s">
        <v>106</v>
      </c>
      <c r="Y2259" t="str">
        <f>"37-3011"</f>
        <v>37-3011</v>
      </c>
      <c r="Z2259" t="s">
        <v>94</v>
      </c>
      <c r="AA2259">
        <v>561730</v>
      </c>
      <c r="AB2259">
        <v>40</v>
      </c>
      <c r="AC2259">
        <v>40</v>
      </c>
      <c r="AD2259" t="s">
        <v>79</v>
      </c>
      <c r="AE2259" t="s">
        <v>80</v>
      </c>
      <c r="AF2259">
        <v>40</v>
      </c>
      <c r="AG2259" s="4">
        <v>0.29166666666666669</v>
      </c>
      <c r="AH2259" s="4">
        <v>0.64583333333333337</v>
      </c>
      <c r="AI2259" s="5">
        <v>13.7</v>
      </c>
      <c r="AJ2259">
        <v>20.55</v>
      </c>
      <c r="AL2259" t="s">
        <v>81</v>
      </c>
      <c r="AM2259" t="s">
        <v>82</v>
      </c>
      <c r="AO2259" t="s">
        <v>83</v>
      </c>
      <c r="AR2259" t="s">
        <v>82</v>
      </c>
      <c r="AT2259" t="s">
        <v>82</v>
      </c>
      <c r="AW2259" t="s">
        <v>82</v>
      </c>
      <c r="AY2259" t="s">
        <v>19563</v>
      </c>
      <c r="AZ2259" t="s">
        <v>2541</v>
      </c>
      <c r="BA2259" t="s">
        <v>783</v>
      </c>
      <c r="BB2259">
        <v>44264</v>
      </c>
      <c r="BC2259" t="s">
        <v>79</v>
      </c>
      <c r="BH2259" t="s">
        <v>19564</v>
      </c>
      <c r="BJ2259">
        <v>341323903</v>
      </c>
    </row>
    <row r="2260" spans="1:62" x14ac:dyDescent="0.25">
      <c r="A2260" t="s">
        <v>19599</v>
      </c>
      <c r="B2260" s="2">
        <v>43500</v>
      </c>
      <c r="C2260" t="s">
        <v>63</v>
      </c>
      <c r="D2260" s="3">
        <v>43472.377656666664</v>
      </c>
      <c r="E2260" t="s">
        <v>64</v>
      </c>
      <c r="F2260" s="2">
        <v>43556</v>
      </c>
      <c r="G2260" s="2">
        <v>43814</v>
      </c>
      <c r="H2260" t="s">
        <v>19600</v>
      </c>
      <c r="J2260" t="s">
        <v>19601</v>
      </c>
      <c r="K2260" t="s">
        <v>19602</v>
      </c>
      <c r="L2260" t="s">
        <v>19603</v>
      </c>
      <c r="M2260" t="s">
        <v>147</v>
      </c>
      <c r="N2260">
        <v>18801</v>
      </c>
      <c r="O2260" t="s">
        <v>70</v>
      </c>
      <c r="Q2260" t="s">
        <v>19604</v>
      </c>
      <c r="S2260" t="s">
        <v>72</v>
      </c>
      <c r="T2260" t="s">
        <v>13303</v>
      </c>
      <c r="U2260" t="s">
        <v>5811</v>
      </c>
      <c r="V2260" t="s">
        <v>16460</v>
      </c>
      <c r="W2260" t="s">
        <v>278</v>
      </c>
      <c r="X2260" t="s">
        <v>19605</v>
      </c>
      <c r="Y2260" t="str">
        <f>"51-9031"</f>
        <v>51-9031</v>
      </c>
      <c r="Z2260" t="s">
        <v>13555</v>
      </c>
      <c r="AA2260">
        <v>212311</v>
      </c>
      <c r="AB2260">
        <v>10</v>
      </c>
      <c r="AC2260">
        <v>10</v>
      </c>
      <c r="AD2260" t="s">
        <v>79</v>
      </c>
      <c r="AE2260" t="s">
        <v>95</v>
      </c>
      <c r="AF2260">
        <v>40</v>
      </c>
      <c r="AG2260" s="4">
        <v>0.29166666666666669</v>
      </c>
      <c r="AH2260" s="4">
        <v>0.64583333333333337</v>
      </c>
      <c r="AI2260" s="5">
        <v>14.48</v>
      </c>
      <c r="AJ2260">
        <v>21.72</v>
      </c>
      <c r="AL2260" t="s">
        <v>81</v>
      </c>
      <c r="AM2260" t="s">
        <v>82</v>
      </c>
      <c r="AO2260" t="s">
        <v>83</v>
      </c>
      <c r="AP2260" t="s">
        <v>67</v>
      </c>
      <c r="AQ2260" t="s">
        <v>67</v>
      </c>
      <c r="AR2260" t="s">
        <v>82</v>
      </c>
      <c r="AT2260" t="s">
        <v>82</v>
      </c>
      <c r="AW2260" t="s">
        <v>82</v>
      </c>
      <c r="AY2260" t="s">
        <v>200</v>
      </c>
      <c r="AZ2260" t="s">
        <v>19606</v>
      </c>
      <c r="BA2260" t="s">
        <v>147</v>
      </c>
      <c r="BB2260">
        <v>18801</v>
      </c>
      <c r="BC2260" t="s">
        <v>79</v>
      </c>
      <c r="BH2260" t="s">
        <v>19607</v>
      </c>
      <c r="BJ2260">
        <v>510430757</v>
      </c>
    </row>
    <row r="2261" spans="1:62" x14ac:dyDescent="0.25">
      <c r="A2261" t="s">
        <v>19782</v>
      </c>
      <c r="B2261" s="2">
        <v>43500</v>
      </c>
      <c r="C2261" t="s">
        <v>63</v>
      </c>
      <c r="D2261" s="3">
        <v>43472.37902375</v>
      </c>
      <c r="E2261" t="s">
        <v>64</v>
      </c>
      <c r="F2261" s="2">
        <v>43556</v>
      </c>
      <c r="G2261" s="2">
        <v>43784</v>
      </c>
      <c r="H2261" t="s">
        <v>19783</v>
      </c>
      <c r="I2261" t="s">
        <v>19784</v>
      </c>
      <c r="J2261" t="s">
        <v>19785</v>
      </c>
      <c r="L2261" t="s">
        <v>19786</v>
      </c>
      <c r="M2261" t="s">
        <v>226</v>
      </c>
      <c r="N2261">
        <v>48309</v>
      </c>
      <c r="O2261" t="s">
        <v>70</v>
      </c>
      <c r="Q2261" t="s">
        <v>19787</v>
      </c>
      <c r="S2261" t="s">
        <v>72</v>
      </c>
      <c r="T2261" t="s">
        <v>1755</v>
      </c>
      <c r="U2261" t="s">
        <v>5811</v>
      </c>
      <c r="V2261" t="s">
        <v>1882</v>
      </c>
      <c r="W2261" t="s">
        <v>278</v>
      </c>
      <c r="X2261" t="s">
        <v>19788</v>
      </c>
      <c r="Y2261" t="str">
        <f>"47-3014"</f>
        <v>47-3014</v>
      </c>
      <c r="Z2261" t="s">
        <v>1320</v>
      </c>
      <c r="AA2261">
        <v>238320</v>
      </c>
      <c r="AB2261">
        <v>12</v>
      </c>
      <c r="AC2261">
        <v>12</v>
      </c>
      <c r="AD2261" t="s">
        <v>79</v>
      </c>
      <c r="AE2261" t="s">
        <v>80</v>
      </c>
      <c r="AF2261">
        <v>40</v>
      </c>
      <c r="AG2261" s="4">
        <v>0.29166666666666669</v>
      </c>
      <c r="AH2261" s="4">
        <v>0.66666666666666663</v>
      </c>
      <c r="AI2261" s="5">
        <v>15.64</v>
      </c>
      <c r="AJ2261">
        <v>23.46</v>
      </c>
      <c r="AL2261" t="s">
        <v>81</v>
      </c>
      <c r="AM2261" t="s">
        <v>82</v>
      </c>
      <c r="AO2261" t="s">
        <v>83</v>
      </c>
      <c r="AR2261" t="s">
        <v>82</v>
      </c>
      <c r="AT2261" t="s">
        <v>82</v>
      </c>
      <c r="AW2261" t="s">
        <v>82</v>
      </c>
      <c r="AY2261" t="s">
        <v>19786</v>
      </c>
      <c r="AZ2261" t="s">
        <v>3246</v>
      </c>
      <c r="BA2261" t="s">
        <v>226</v>
      </c>
      <c r="BB2261">
        <v>48309</v>
      </c>
      <c r="BC2261" t="s">
        <v>79</v>
      </c>
      <c r="BH2261" t="s">
        <v>19785</v>
      </c>
      <c r="BJ2261">
        <v>270634762</v>
      </c>
    </row>
    <row r="2262" spans="1:62" x14ac:dyDescent="0.25">
      <c r="A2262" t="s">
        <v>19924</v>
      </c>
      <c r="B2262" s="2">
        <v>43500</v>
      </c>
      <c r="C2262" t="s">
        <v>63</v>
      </c>
      <c r="D2262" s="3">
        <v>43472.378378564812</v>
      </c>
      <c r="E2262" t="s">
        <v>64</v>
      </c>
      <c r="F2262" s="2">
        <v>43556</v>
      </c>
      <c r="G2262" s="2">
        <v>43814</v>
      </c>
      <c r="H2262" t="s">
        <v>19925</v>
      </c>
      <c r="J2262" t="s">
        <v>19926</v>
      </c>
      <c r="L2262" t="s">
        <v>10543</v>
      </c>
      <c r="M2262" t="s">
        <v>278</v>
      </c>
      <c r="N2262">
        <v>23523</v>
      </c>
      <c r="O2262" t="s">
        <v>70</v>
      </c>
      <c r="Q2262" t="s">
        <v>19927</v>
      </c>
      <c r="S2262" t="s">
        <v>72</v>
      </c>
      <c r="T2262" t="s">
        <v>13303</v>
      </c>
      <c r="U2262" t="s">
        <v>5811</v>
      </c>
      <c r="V2262" t="s">
        <v>16460</v>
      </c>
      <c r="W2262" t="s">
        <v>278</v>
      </c>
      <c r="X2262" t="s">
        <v>19928</v>
      </c>
      <c r="Y2262" t="str">
        <f>"45-2092"</f>
        <v>45-2092</v>
      </c>
      <c r="Z2262" t="s">
        <v>883</v>
      </c>
      <c r="AA2262">
        <v>561730</v>
      </c>
      <c r="AB2262">
        <v>8</v>
      </c>
      <c r="AC2262">
        <v>8</v>
      </c>
      <c r="AD2262" t="s">
        <v>79</v>
      </c>
      <c r="AE2262" t="s">
        <v>95</v>
      </c>
      <c r="AF2262">
        <v>40</v>
      </c>
      <c r="AG2262" s="4">
        <v>0.29166666666666669</v>
      </c>
      <c r="AH2262" s="4">
        <v>0.66666666666666663</v>
      </c>
      <c r="AI2262" s="5">
        <v>10.38</v>
      </c>
      <c r="AJ2262">
        <v>15.57</v>
      </c>
      <c r="AL2262" t="s">
        <v>81</v>
      </c>
      <c r="AM2262" t="s">
        <v>82</v>
      </c>
      <c r="AO2262" t="s">
        <v>83</v>
      </c>
      <c r="AP2262" t="s">
        <v>67</v>
      </c>
      <c r="AQ2262" t="s">
        <v>67</v>
      </c>
      <c r="AR2262" t="s">
        <v>82</v>
      </c>
      <c r="AT2262" t="s">
        <v>82</v>
      </c>
      <c r="AW2262" t="s">
        <v>72</v>
      </c>
      <c r="AX2262">
        <v>3</v>
      </c>
      <c r="AY2262" t="s">
        <v>2760</v>
      </c>
      <c r="AZ2262" t="s">
        <v>2760</v>
      </c>
      <c r="BA2262" t="s">
        <v>278</v>
      </c>
      <c r="BB2262">
        <v>23523</v>
      </c>
      <c r="BC2262" t="s">
        <v>79</v>
      </c>
      <c r="BH2262" t="s">
        <v>19929</v>
      </c>
      <c r="BJ2262">
        <v>541308946</v>
      </c>
    </row>
    <row r="2263" spans="1:62" x14ac:dyDescent="0.25">
      <c r="A2263" t="s">
        <v>19966</v>
      </c>
      <c r="B2263" s="2">
        <v>43500</v>
      </c>
      <c r="C2263" t="s">
        <v>63</v>
      </c>
      <c r="D2263" s="3">
        <v>43472.377404803243</v>
      </c>
      <c r="E2263" t="s">
        <v>64</v>
      </c>
      <c r="F2263" s="2">
        <v>43556</v>
      </c>
      <c r="G2263" s="2">
        <v>43769</v>
      </c>
      <c r="H2263" t="s">
        <v>19967</v>
      </c>
      <c r="J2263" t="s">
        <v>19968</v>
      </c>
      <c r="K2263" t="s">
        <v>19969</v>
      </c>
      <c r="L2263" t="s">
        <v>19970</v>
      </c>
      <c r="M2263" t="s">
        <v>86</v>
      </c>
      <c r="N2263">
        <v>33773</v>
      </c>
      <c r="O2263" t="s">
        <v>70</v>
      </c>
      <c r="Q2263" t="s">
        <v>19971</v>
      </c>
      <c r="S2263" t="s">
        <v>72</v>
      </c>
      <c r="T2263" t="s">
        <v>13303</v>
      </c>
      <c r="U2263" t="s">
        <v>18510</v>
      </c>
      <c r="V2263" t="s">
        <v>1757</v>
      </c>
      <c r="W2263" t="s">
        <v>278</v>
      </c>
      <c r="X2263" t="s">
        <v>19972</v>
      </c>
      <c r="Y2263" t="str">
        <f>"37-3011"</f>
        <v>37-3011</v>
      </c>
      <c r="Z2263" t="s">
        <v>94</v>
      </c>
      <c r="AA2263">
        <v>561730</v>
      </c>
      <c r="AB2263">
        <v>25</v>
      </c>
      <c r="AC2263">
        <v>25</v>
      </c>
      <c r="AD2263" t="s">
        <v>79</v>
      </c>
      <c r="AE2263" t="s">
        <v>95</v>
      </c>
      <c r="AF2263">
        <v>40</v>
      </c>
      <c r="AG2263" s="4">
        <v>0.29166666666666669</v>
      </c>
      <c r="AH2263" s="4">
        <v>0.66666666666666663</v>
      </c>
      <c r="AI2263" s="5">
        <v>12.87</v>
      </c>
      <c r="AJ2263">
        <v>19.309999999999999</v>
      </c>
      <c r="AL2263" t="s">
        <v>81</v>
      </c>
      <c r="AM2263" t="s">
        <v>82</v>
      </c>
      <c r="AO2263" t="s">
        <v>83</v>
      </c>
      <c r="AR2263" t="s">
        <v>82</v>
      </c>
      <c r="AT2263" t="s">
        <v>82</v>
      </c>
      <c r="AW2263" t="s">
        <v>72</v>
      </c>
      <c r="AX2263">
        <v>3</v>
      </c>
      <c r="AY2263" t="s">
        <v>19973</v>
      </c>
      <c r="AZ2263" t="s">
        <v>3637</v>
      </c>
      <c r="BA2263" t="s">
        <v>86</v>
      </c>
      <c r="BB2263">
        <v>33773</v>
      </c>
      <c r="BC2263" t="s">
        <v>79</v>
      </c>
      <c r="BH2263" t="s">
        <v>19974</v>
      </c>
      <c r="BJ2263">
        <v>593689160</v>
      </c>
    </row>
    <row r="2264" spans="1:62" x14ac:dyDescent="0.25">
      <c r="A2264" t="s">
        <v>19981</v>
      </c>
      <c r="B2264" s="2">
        <v>43500</v>
      </c>
      <c r="C2264" t="s">
        <v>63</v>
      </c>
      <c r="D2264" s="3">
        <v>43472.37904871528</v>
      </c>
      <c r="E2264" t="s">
        <v>64</v>
      </c>
      <c r="F2264" s="2">
        <v>43556</v>
      </c>
      <c r="G2264" s="2">
        <v>43799</v>
      </c>
      <c r="H2264" t="s">
        <v>19863</v>
      </c>
      <c r="J2264" t="s">
        <v>19864</v>
      </c>
      <c r="L2264" t="s">
        <v>19380</v>
      </c>
      <c r="M2264" t="s">
        <v>8654</v>
      </c>
      <c r="N2264">
        <v>89511</v>
      </c>
      <c r="O2264" t="s">
        <v>70</v>
      </c>
      <c r="Q2264" t="s">
        <v>19865</v>
      </c>
      <c r="S2264" t="s">
        <v>72</v>
      </c>
      <c r="T2264" t="s">
        <v>13303</v>
      </c>
      <c r="U2264" t="s">
        <v>5811</v>
      </c>
      <c r="V2264" t="s">
        <v>16460</v>
      </c>
      <c r="W2264" t="s">
        <v>278</v>
      </c>
      <c r="X2264" t="s">
        <v>3244</v>
      </c>
      <c r="Y2264" t="str">
        <f>"53-1021"</f>
        <v>53-1021</v>
      </c>
      <c r="Z2264" t="s">
        <v>19982</v>
      </c>
      <c r="AA2264">
        <v>238130</v>
      </c>
      <c r="AB2264">
        <v>5</v>
      </c>
      <c r="AC2264">
        <v>5</v>
      </c>
      <c r="AD2264" t="s">
        <v>79</v>
      </c>
      <c r="AE2264" t="s">
        <v>95</v>
      </c>
      <c r="AF2264">
        <v>40</v>
      </c>
      <c r="AG2264" s="4">
        <v>0.29166666666666669</v>
      </c>
      <c r="AH2264" s="4">
        <v>0.64583333333333337</v>
      </c>
      <c r="AI2264" s="5">
        <v>26.26</v>
      </c>
      <c r="AJ2264">
        <v>39.39</v>
      </c>
      <c r="AL2264" t="s">
        <v>81</v>
      </c>
      <c r="AM2264" t="s">
        <v>72</v>
      </c>
      <c r="AN2264">
        <v>5</v>
      </c>
      <c r="AO2264" t="s">
        <v>83</v>
      </c>
      <c r="AP2264" t="s">
        <v>67</v>
      </c>
      <c r="AQ2264" t="s">
        <v>67</v>
      </c>
      <c r="AR2264" t="s">
        <v>82</v>
      </c>
      <c r="AT2264" t="s">
        <v>82</v>
      </c>
      <c r="AW2264" t="s">
        <v>72</v>
      </c>
      <c r="AX2264">
        <v>12</v>
      </c>
      <c r="AY2264" t="s">
        <v>17630</v>
      </c>
      <c r="AZ2264" t="s">
        <v>17632</v>
      </c>
      <c r="BA2264" t="s">
        <v>8654</v>
      </c>
      <c r="BB2264">
        <v>89511</v>
      </c>
      <c r="BC2264" t="s">
        <v>79</v>
      </c>
      <c r="BH2264" t="s">
        <v>19983</v>
      </c>
      <c r="BJ2264">
        <v>460838306</v>
      </c>
    </row>
    <row r="2265" spans="1:62" x14ac:dyDescent="0.25">
      <c r="A2265" t="s">
        <v>20088</v>
      </c>
      <c r="B2265" s="2">
        <v>43500</v>
      </c>
      <c r="C2265" t="s">
        <v>63</v>
      </c>
      <c r="D2265" s="3">
        <v>43472.377351828705</v>
      </c>
      <c r="E2265" t="s">
        <v>64</v>
      </c>
      <c r="F2265" s="2">
        <v>43556</v>
      </c>
      <c r="G2265" s="2">
        <v>43813</v>
      </c>
      <c r="H2265" t="s">
        <v>20089</v>
      </c>
      <c r="I2265" t="s">
        <v>20090</v>
      </c>
      <c r="J2265" t="s">
        <v>20091</v>
      </c>
      <c r="L2265" t="s">
        <v>10921</v>
      </c>
      <c r="M2265" t="s">
        <v>1246</v>
      </c>
      <c r="N2265">
        <v>63021</v>
      </c>
      <c r="O2265" t="s">
        <v>70</v>
      </c>
      <c r="Q2265" t="s">
        <v>20092</v>
      </c>
      <c r="R2265">
        <v>4</v>
      </c>
      <c r="S2265" t="s">
        <v>72</v>
      </c>
      <c r="T2265" t="s">
        <v>13303</v>
      </c>
      <c r="U2265" t="s">
        <v>3646</v>
      </c>
      <c r="V2265" t="s">
        <v>1757</v>
      </c>
      <c r="W2265" t="s">
        <v>278</v>
      </c>
      <c r="X2265" t="s">
        <v>705</v>
      </c>
      <c r="Y2265" t="str">
        <f>"37-3011"</f>
        <v>37-3011</v>
      </c>
      <c r="Z2265" t="s">
        <v>94</v>
      </c>
      <c r="AA2265">
        <v>561730</v>
      </c>
      <c r="AB2265">
        <v>12</v>
      </c>
      <c r="AC2265">
        <v>12</v>
      </c>
      <c r="AD2265" t="s">
        <v>79</v>
      </c>
      <c r="AE2265" t="s">
        <v>80</v>
      </c>
      <c r="AF2265">
        <v>40</v>
      </c>
      <c r="AG2265" s="4">
        <v>0.29166666666666669</v>
      </c>
      <c r="AH2265" s="4">
        <v>0.64583333333333337</v>
      </c>
      <c r="AI2265" s="5">
        <v>14.52</v>
      </c>
      <c r="AJ2265">
        <v>21.78</v>
      </c>
      <c r="AL2265" t="s">
        <v>81</v>
      </c>
      <c r="AM2265" t="s">
        <v>82</v>
      </c>
      <c r="AO2265" t="s">
        <v>83</v>
      </c>
      <c r="AR2265" t="s">
        <v>82</v>
      </c>
      <c r="AT2265" t="s">
        <v>82</v>
      </c>
      <c r="AW2265" t="s">
        <v>72</v>
      </c>
      <c r="AX2265">
        <v>3</v>
      </c>
      <c r="AY2265" t="s">
        <v>20093</v>
      </c>
      <c r="AZ2265" t="s">
        <v>1797</v>
      </c>
      <c r="BA2265" t="s">
        <v>1246</v>
      </c>
      <c r="BB2265">
        <v>63021</v>
      </c>
      <c r="BC2265" t="s">
        <v>79</v>
      </c>
      <c r="BH2265" t="s">
        <v>20094</v>
      </c>
      <c r="BJ2265">
        <v>431644032</v>
      </c>
    </row>
    <row r="2266" spans="1:62" x14ac:dyDescent="0.25">
      <c r="A2266" t="s">
        <v>20116</v>
      </c>
      <c r="B2266" s="2">
        <v>43500</v>
      </c>
      <c r="C2266" t="s">
        <v>63</v>
      </c>
      <c r="D2266" s="3">
        <v>43472.377222569441</v>
      </c>
      <c r="E2266" t="s">
        <v>64</v>
      </c>
      <c r="F2266" s="2">
        <v>43556</v>
      </c>
      <c r="G2266" s="2">
        <v>43766</v>
      </c>
      <c r="H2266" t="s">
        <v>20117</v>
      </c>
      <c r="J2266" t="s">
        <v>20118</v>
      </c>
      <c r="L2266" t="s">
        <v>20119</v>
      </c>
      <c r="M2266" t="s">
        <v>298</v>
      </c>
      <c r="N2266">
        <v>4575</v>
      </c>
      <c r="O2266" t="s">
        <v>70</v>
      </c>
      <c r="Q2266" t="s">
        <v>20120</v>
      </c>
      <c r="S2266" t="s">
        <v>72</v>
      </c>
      <c r="T2266" t="s">
        <v>13303</v>
      </c>
      <c r="U2266" t="s">
        <v>5811</v>
      </c>
      <c r="V2266" t="s">
        <v>16460</v>
      </c>
      <c r="W2266" t="s">
        <v>278</v>
      </c>
      <c r="X2266" t="s">
        <v>1533</v>
      </c>
      <c r="Y2266" t="str">
        <f>"35-3031"</f>
        <v>35-3031</v>
      </c>
      <c r="Z2266" t="s">
        <v>410</v>
      </c>
      <c r="AA2266">
        <v>713930</v>
      </c>
      <c r="AB2266">
        <v>3</v>
      </c>
      <c r="AC2266">
        <v>3</v>
      </c>
      <c r="AD2266" t="s">
        <v>79</v>
      </c>
      <c r="AE2266" t="s">
        <v>80</v>
      </c>
      <c r="AF2266">
        <v>40</v>
      </c>
      <c r="AG2266" s="4">
        <v>0.45833333333333331</v>
      </c>
      <c r="AH2266" s="4">
        <v>0.625</v>
      </c>
      <c r="AI2266" s="5">
        <v>12.39</v>
      </c>
      <c r="AJ2266">
        <v>18.59</v>
      </c>
      <c r="AL2266" t="s">
        <v>81</v>
      </c>
      <c r="AM2266" t="s">
        <v>82</v>
      </c>
      <c r="AO2266" t="s">
        <v>83</v>
      </c>
      <c r="AP2266" t="s">
        <v>67</v>
      </c>
      <c r="AQ2266" t="s">
        <v>67</v>
      </c>
      <c r="AR2266" t="s">
        <v>82</v>
      </c>
      <c r="AT2266" t="s">
        <v>82</v>
      </c>
      <c r="AW2266" t="s">
        <v>82</v>
      </c>
      <c r="AY2266" t="s">
        <v>20121</v>
      </c>
      <c r="AZ2266" t="s">
        <v>4750</v>
      </c>
      <c r="BA2266" t="s">
        <v>298</v>
      </c>
      <c r="BB2266">
        <v>4575</v>
      </c>
      <c r="BC2266" t="s">
        <v>87</v>
      </c>
      <c r="BH2266" t="s">
        <v>20122</v>
      </c>
      <c r="BJ2266">
        <v>10032215</v>
      </c>
    </row>
    <row r="2267" spans="1:62" x14ac:dyDescent="0.25">
      <c r="A2267" t="s">
        <v>20314</v>
      </c>
      <c r="B2267" s="2">
        <v>43500</v>
      </c>
      <c r="C2267" t="s">
        <v>63</v>
      </c>
      <c r="D2267" s="3">
        <v>43472.378803391206</v>
      </c>
      <c r="E2267" t="s">
        <v>64</v>
      </c>
      <c r="F2267" s="2">
        <v>43556</v>
      </c>
      <c r="G2267" s="2">
        <v>43811</v>
      </c>
      <c r="H2267" t="s">
        <v>20315</v>
      </c>
      <c r="J2267" t="s">
        <v>20316</v>
      </c>
      <c r="K2267" t="s">
        <v>20317</v>
      </c>
      <c r="L2267" t="s">
        <v>10543</v>
      </c>
      <c r="M2267" t="s">
        <v>278</v>
      </c>
      <c r="N2267">
        <v>23502</v>
      </c>
      <c r="O2267" t="s">
        <v>70</v>
      </c>
      <c r="Q2267" t="s">
        <v>20318</v>
      </c>
      <c r="S2267" t="s">
        <v>72</v>
      </c>
      <c r="T2267" t="s">
        <v>13303</v>
      </c>
      <c r="U2267" t="s">
        <v>3646</v>
      </c>
      <c r="V2267" t="s">
        <v>1757</v>
      </c>
      <c r="W2267" t="s">
        <v>278</v>
      </c>
      <c r="X2267" t="s">
        <v>106</v>
      </c>
      <c r="Y2267" t="str">
        <f>"37-3011"</f>
        <v>37-3011</v>
      </c>
      <c r="Z2267" t="s">
        <v>94</v>
      </c>
      <c r="AA2267">
        <v>561730</v>
      </c>
      <c r="AB2267">
        <v>30</v>
      </c>
      <c r="AC2267">
        <v>30</v>
      </c>
      <c r="AD2267" t="s">
        <v>79</v>
      </c>
      <c r="AE2267" t="s">
        <v>80</v>
      </c>
      <c r="AF2267">
        <v>40</v>
      </c>
      <c r="AG2267" s="4">
        <v>0.29166666666666669</v>
      </c>
      <c r="AH2267" s="4">
        <v>0.64583333333333337</v>
      </c>
      <c r="AI2267" s="5">
        <v>12.46</v>
      </c>
      <c r="AJ2267">
        <v>18.690000000000001</v>
      </c>
      <c r="AL2267" t="s">
        <v>81</v>
      </c>
      <c r="AM2267" t="s">
        <v>82</v>
      </c>
      <c r="AO2267" t="s">
        <v>83</v>
      </c>
      <c r="AP2267" t="s">
        <v>67</v>
      </c>
      <c r="AQ2267" t="s">
        <v>67</v>
      </c>
      <c r="AR2267" t="s">
        <v>82</v>
      </c>
      <c r="AT2267" t="s">
        <v>82</v>
      </c>
      <c r="AW2267" t="s">
        <v>82</v>
      </c>
      <c r="AY2267" t="s">
        <v>2760</v>
      </c>
      <c r="AZ2267" t="s">
        <v>2760</v>
      </c>
      <c r="BA2267" t="s">
        <v>278</v>
      </c>
      <c r="BB2267">
        <v>23502</v>
      </c>
      <c r="BC2267" t="s">
        <v>79</v>
      </c>
      <c r="BH2267" t="s">
        <v>20319</v>
      </c>
      <c r="BJ2267">
        <v>541868179</v>
      </c>
    </row>
    <row r="2268" spans="1:62" x14ac:dyDescent="0.25">
      <c r="A2268" t="s">
        <v>20400</v>
      </c>
      <c r="B2268" s="2">
        <v>43500</v>
      </c>
      <c r="C2268" t="s">
        <v>63</v>
      </c>
      <c r="D2268" s="3">
        <v>43472.378746423608</v>
      </c>
      <c r="E2268" t="s">
        <v>64</v>
      </c>
      <c r="F2268" s="2">
        <v>43556</v>
      </c>
      <c r="G2268" s="2">
        <v>43824</v>
      </c>
      <c r="H2268" t="s">
        <v>20401</v>
      </c>
      <c r="J2268" t="s">
        <v>20402</v>
      </c>
      <c r="K2268" t="s">
        <v>20403</v>
      </c>
      <c r="L2268" t="s">
        <v>20404</v>
      </c>
      <c r="M2268" t="s">
        <v>1064</v>
      </c>
      <c r="N2268">
        <v>38261</v>
      </c>
      <c r="O2268" t="s">
        <v>70</v>
      </c>
      <c r="Q2268" t="s">
        <v>15226</v>
      </c>
      <c r="S2268" t="s">
        <v>72</v>
      </c>
      <c r="T2268" t="s">
        <v>13303</v>
      </c>
      <c r="U2268" t="s">
        <v>3646</v>
      </c>
      <c r="V2268" t="s">
        <v>1757</v>
      </c>
      <c r="W2268" t="s">
        <v>278</v>
      </c>
      <c r="X2268" t="s">
        <v>15227</v>
      </c>
      <c r="Y2268" t="str">
        <f>"47-2061"</f>
        <v>47-2061</v>
      </c>
      <c r="Z2268" t="s">
        <v>326</v>
      </c>
      <c r="AA2268">
        <v>238990</v>
      </c>
      <c r="AB2268">
        <v>10</v>
      </c>
      <c r="AC2268">
        <v>10</v>
      </c>
      <c r="AD2268" t="s">
        <v>79</v>
      </c>
      <c r="AE2268" t="s">
        <v>80</v>
      </c>
      <c r="AF2268">
        <v>40</v>
      </c>
      <c r="AG2268" s="4">
        <v>0.29166666666666669</v>
      </c>
      <c r="AH2268" s="4">
        <v>0.64583333333333337</v>
      </c>
      <c r="AI2268" s="5">
        <v>18.27</v>
      </c>
      <c r="AJ2268">
        <v>27.41</v>
      </c>
      <c r="AL2268" t="s">
        <v>81</v>
      </c>
      <c r="AM2268" t="s">
        <v>82</v>
      </c>
      <c r="AO2268" t="s">
        <v>83</v>
      </c>
      <c r="AR2268" t="s">
        <v>82</v>
      </c>
      <c r="AT2268" t="s">
        <v>82</v>
      </c>
      <c r="AW2268" t="s">
        <v>72</v>
      </c>
      <c r="AX2268">
        <v>3</v>
      </c>
      <c r="AY2268" t="s">
        <v>20404</v>
      </c>
      <c r="AZ2268" t="s">
        <v>20405</v>
      </c>
      <c r="BA2268" t="s">
        <v>1064</v>
      </c>
      <c r="BB2268">
        <v>38261</v>
      </c>
      <c r="BC2268" t="s">
        <v>79</v>
      </c>
      <c r="BH2268" t="s">
        <v>20402</v>
      </c>
      <c r="BI2268" t="s">
        <v>130</v>
      </c>
      <c r="BJ2268">
        <v>208372336</v>
      </c>
    </row>
    <row r="2269" spans="1:62" x14ac:dyDescent="0.25">
      <c r="A2269" t="s">
        <v>20721</v>
      </c>
      <c r="B2269" s="2">
        <v>43500</v>
      </c>
      <c r="C2269" t="s">
        <v>63</v>
      </c>
      <c r="D2269" s="3">
        <v>43472.378042118056</v>
      </c>
      <c r="E2269" t="s">
        <v>64</v>
      </c>
      <c r="F2269" s="2">
        <v>43556</v>
      </c>
      <c r="G2269" s="2">
        <v>43799</v>
      </c>
      <c r="H2269" t="s">
        <v>20722</v>
      </c>
      <c r="I2269" t="s">
        <v>20723</v>
      </c>
      <c r="J2269" t="s">
        <v>20724</v>
      </c>
      <c r="L2269" t="s">
        <v>6921</v>
      </c>
      <c r="M2269" t="s">
        <v>745</v>
      </c>
      <c r="N2269">
        <v>66227</v>
      </c>
      <c r="O2269" t="s">
        <v>70</v>
      </c>
      <c r="Q2269" t="s">
        <v>20725</v>
      </c>
      <c r="S2269" t="s">
        <v>72</v>
      </c>
      <c r="T2269" t="s">
        <v>13303</v>
      </c>
      <c r="U2269" t="s">
        <v>18541</v>
      </c>
      <c r="V2269" t="s">
        <v>1757</v>
      </c>
      <c r="W2269" t="s">
        <v>278</v>
      </c>
      <c r="X2269" t="s">
        <v>106</v>
      </c>
      <c r="Y2269" t="str">
        <f>"37-3011"</f>
        <v>37-3011</v>
      </c>
      <c r="Z2269" t="s">
        <v>94</v>
      </c>
      <c r="AA2269">
        <v>561730</v>
      </c>
      <c r="AB2269">
        <v>21</v>
      </c>
      <c r="AC2269">
        <v>21</v>
      </c>
      <c r="AD2269" t="s">
        <v>79</v>
      </c>
      <c r="AE2269" t="s">
        <v>95</v>
      </c>
      <c r="AF2269">
        <v>40</v>
      </c>
      <c r="AG2269" s="4">
        <v>0.33333333333333331</v>
      </c>
      <c r="AH2269" s="4">
        <v>0.6875</v>
      </c>
      <c r="AI2269" s="5">
        <v>14.73</v>
      </c>
      <c r="AJ2269">
        <v>22.1</v>
      </c>
      <c r="AL2269" t="s">
        <v>81</v>
      </c>
      <c r="AM2269" t="s">
        <v>82</v>
      </c>
      <c r="AO2269" t="s">
        <v>83</v>
      </c>
      <c r="AR2269" t="s">
        <v>82</v>
      </c>
      <c r="AT2269" t="s">
        <v>82</v>
      </c>
      <c r="AW2269" t="s">
        <v>82</v>
      </c>
      <c r="AY2269" t="s">
        <v>1397</v>
      </c>
      <c r="AZ2269" t="s">
        <v>3053</v>
      </c>
      <c r="BA2269" t="s">
        <v>745</v>
      </c>
      <c r="BB2269">
        <v>66227</v>
      </c>
      <c r="BC2269" t="s">
        <v>79</v>
      </c>
      <c r="BH2269" t="s">
        <v>20726</v>
      </c>
      <c r="BJ2269">
        <v>480833928</v>
      </c>
    </row>
    <row r="2270" spans="1:62" x14ac:dyDescent="0.25">
      <c r="A2270" t="s">
        <v>20821</v>
      </c>
      <c r="B2270" s="2">
        <v>43500</v>
      </c>
      <c r="C2270" t="s">
        <v>63</v>
      </c>
      <c r="D2270" s="3">
        <v>43472.378244270833</v>
      </c>
      <c r="E2270" t="s">
        <v>64</v>
      </c>
      <c r="F2270" s="2">
        <v>43556</v>
      </c>
      <c r="G2270" s="2">
        <v>43799</v>
      </c>
      <c r="H2270" t="s">
        <v>1133</v>
      </c>
      <c r="I2270" t="s">
        <v>67</v>
      </c>
      <c r="J2270" t="s">
        <v>1134</v>
      </c>
      <c r="L2270" t="s">
        <v>1135</v>
      </c>
      <c r="M2270" t="s">
        <v>166</v>
      </c>
      <c r="N2270">
        <v>84065</v>
      </c>
      <c r="O2270" t="s">
        <v>70</v>
      </c>
      <c r="Q2270" t="s">
        <v>1136</v>
      </c>
      <c r="S2270" t="s">
        <v>72</v>
      </c>
      <c r="T2270" t="s">
        <v>20822</v>
      </c>
      <c r="U2270" t="s">
        <v>1138</v>
      </c>
      <c r="V2270" t="s">
        <v>1658</v>
      </c>
      <c r="W2270" t="s">
        <v>232</v>
      </c>
      <c r="X2270" t="s">
        <v>1140</v>
      </c>
      <c r="Y2270" t="str">
        <f>"37-3011"</f>
        <v>37-3011</v>
      </c>
      <c r="Z2270" t="s">
        <v>94</v>
      </c>
      <c r="AA2270">
        <v>5617</v>
      </c>
      <c r="AB2270">
        <v>5</v>
      </c>
      <c r="AC2270">
        <v>5</v>
      </c>
      <c r="AD2270" t="s">
        <v>79</v>
      </c>
      <c r="AE2270" t="s">
        <v>95</v>
      </c>
      <c r="AF2270">
        <v>40</v>
      </c>
      <c r="AG2270" s="4">
        <v>0.29166666666666669</v>
      </c>
      <c r="AH2270" s="4">
        <v>0.66666666666666663</v>
      </c>
      <c r="AI2270" s="5">
        <v>13.68</v>
      </c>
      <c r="AJ2270">
        <v>20.52</v>
      </c>
      <c r="AL2270" t="s">
        <v>81</v>
      </c>
      <c r="AM2270" t="s">
        <v>82</v>
      </c>
      <c r="AO2270" t="s">
        <v>83</v>
      </c>
      <c r="AP2270" t="s">
        <v>67</v>
      </c>
      <c r="AQ2270" t="s">
        <v>67</v>
      </c>
      <c r="AR2270" t="s">
        <v>82</v>
      </c>
      <c r="AT2270" t="s">
        <v>82</v>
      </c>
      <c r="AW2270" t="s">
        <v>82</v>
      </c>
      <c r="AY2270" t="s">
        <v>1141</v>
      </c>
      <c r="AZ2270" t="s">
        <v>1142</v>
      </c>
      <c r="BA2270" t="s">
        <v>166</v>
      </c>
      <c r="BB2270">
        <v>84093</v>
      </c>
      <c r="BC2270" t="s">
        <v>79</v>
      </c>
      <c r="BH2270" t="s">
        <v>1143</v>
      </c>
      <c r="BJ2270">
        <v>870581683</v>
      </c>
    </row>
    <row r="2271" spans="1:62" x14ac:dyDescent="0.25">
      <c r="A2271" t="s">
        <v>21314</v>
      </c>
      <c r="B2271" s="2">
        <v>43500</v>
      </c>
      <c r="C2271" t="s">
        <v>63</v>
      </c>
      <c r="D2271" s="3">
        <v>43472.378975335647</v>
      </c>
      <c r="E2271" t="s">
        <v>282</v>
      </c>
      <c r="F2271" s="2">
        <v>43556</v>
      </c>
      <c r="G2271" s="2">
        <v>43830</v>
      </c>
      <c r="H2271" t="s">
        <v>21315</v>
      </c>
      <c r="I2271" t="s">
        <v>21316</v>
      </c>
      <c r="J2271" t="s">
        <v>21317</v>
      </c>
      <c r="K2271" t="s">
        <v>67</v>
      </c>
      <c r="L2271" t="s">
        <v>10488</v>
      </c>
      <c r="M2271" t="s">
        <v>714</v>
      </c>
      <c r="N2271">
        <v>70605</v>
      </c>
      <c r="O2271" t="s">
        <v>70</v>
      </c>
      <c r="P2271" t="s">
        <v>67</v>
      </c>
      <c r="Q2271" t="s">
        <v>21318</v>
      </c>
      <c r="S2271" t="s">
        <v>72</v>
      </c>
      <c r="T2271" t="s">
        <v>2125</v>
      </c>
      <c r="U2271" t="s">
        <v>2126</v>
      </c>
      <c r="V2271" t="s">
        <v>2127</v>
      </c>
      <c r="W2271" t="s">
        <v>714</v>
      </c>
      <c r="X2271" t="s">
        <v>2385</v>
      </c>
      <c r="Y2271" t="str">
        <f>"51-3022"</f>
        <v>51-3022</v>
      </c>
      <c r="Z2271" t="s">
        <v>865</v>
      </c>
      <c r="AA2271">
        <v>311615</v>
      </c>
      <c r="AB2271">
        <v>60</v>
      </c>
      <c r="AC2271">
        <v>56</v>
      </c>
      <c r="AD2271" t="s">
        <v>79</v>
      </c>
      <c r="AE2271" t="s">
        <v>80</v>
      </c>
      <c r="AF2271">
        <v>40</v>
      </c>
      <c r="AG2271" s="4">
        <v>0.29166666666666669</v>
      </c>
      <c r="AH2271" s="4">
        <v>0.66666666666666663</v>
      </c>
      <c r="AI2271" s="5">
        <v>9.8000000000000007</v>
      </c>
      <c r="AJ2271">
        <v>14.7</v>
      </c>
      <c r="AK2271">
        <v>14.7</v>
      </c>
      <c r="AL2271" t="s">
        <v>81</v>
      </c>
      <c r="AM2271" t="s">
        <v>82</v>
      </c>
      <c r="AO2271" t="s">
        <v>83</v>
      </c>
      <c r="AP2271" t="s">
        <v>67</v>
      </c>
      <c r="AQ2271" t="s">
        <v>67</v>
      </c>
      <c r="AR2271" t="s">
        <v>82</v>
      </c>
      <c r="AT2271" t="s">
        <v>82</v>
      </c>
      <c r="AW2271" t="s">
        <v>72</v>
      </c>
      <c r="AX2271">
        <v>1</v>
      </c>
      <c r="AY2271" t="s">
        <v>10488</v>
      </c>
      <c r="AZ2271" t="s">
        <v>1730</v>
      </c>
      <c r="BA2271" t="s">
        <v>714</v>
      </c>
      <c r="BB2271">
        <v>70605</v>
      </c>
      <c r="BC2271" t="s">
        <v>87</v>
      </c>
      <c r="BH2271" t="s">
        <v>21317</v>
      </c>
      <c r="BI2271" t="s">
        <v>67</v>
      </c>
      <c r="BJ2271">
        <v>721239380</v>
      </c>
    </row>
    <row r="2272" spans="1:62" x14ac:dyDescent="0.25">
      <c r="A2272" t="s">
        <v>21338</v>
      </c>
      <c r="B2272" s="2">
        <v>43500</v>
      </c>
      <c r="C2272" t="s">
        <v>63</v>
      </c>
      <c r="D2272" s="3">
        <v>43472.378830879628</v>
      </c>
      <c r="E2272" t="s">
        <v>64</v>
      </c>
      <c r="F2272" s="2">
        <v>43556</v>
      </c>
      <c r="G2272" s="2">
        <v>43819</v>
      </c>
      <c r="H2272" t="s">
        <v>21339</v>
      </c>
      <c r="I2272" t="s">
        <v>21340</v>
      </c>
      <c r="J2272" t="s">
        <v>21027</v>
      </c>
      <c r="L2272" t="s">
        <v>2106</v>
      </c>
      <c r="M2272" t="s">
        <v>69</v>
      </c>
      <c r="N2272">
        <v>40219</v>
      </c>
      <c r="O2272" t="s">
        <v>70</v>
      </c>
      <c r="Q2272" t="s">
        <v>21341</v>
      </c>
      <c r="S2272" t="s">
        <v>72</v>
      </c>
      <c r="T2272" t="s">
        <v>1755</v>
      </c>
      <c r="U2272" t="s">
        <v>3891</v>
      </c>
      <c r="V2272" t="s">
        <v>3892</v>
      </c>
      <c r="W2272" t="s">
        <v>278</v>
      </c>
      <c r="X2272" t="s">
        <v>2948</v>
      </c>
      <c r="Y2272" t="str">
        <f>"37-3011"</f>
        <v>37-3011</v>
      </c>
      <c r="Z2272" t="s">
        <v>94</v>
      </c>
      <c r="AA2272">
        <v>561730</v>
      </c>
      <c r="AB2272">
        <v>6</v>
      </c>
      <c r="AC2272">
        <v>6</v>
      </c>
      <c r="AD2272" t="s">
        <v>79</v>
      </c>
      <c r="AE2272" t="s">
        <v>80</v>
      </c>
      <c r="AF2272">
        <v>40</v>
      </c>
      <c r="AG2272" s="4">
        <v>0.33333333333333331</v>
      </c>
      <c r="AH2272" s="4">
        <v>0.69791666666666663</v>
      </c>
      <c r="AI2272" s="5">
        <v>13.31</v>
      </c>
      <c r="AJ2272">
        <v>19.97</v>
      </c>
      <c r="AL2272" t="s">
        <v>81</v>
      </c>
      <c r="AM2272" t="s">
        <v>82</v>
      </c>
      <c r="AO2272" t="s">
        <v>83</v>
      </c>
      <c r="AR2272" t="s">
        <v>82</v>
      </c>
      <c r="AT2272" t="s">
        <v>82</v>
      </c>
      <c r="AW2272" t="s">
        <v>82</v>
      </c>
      <c r="AY2272" t="s">
        <v>2106</v>
      </c>
      <c r="AZ2272" t="s">
        <v>713</v>
      </c>
      <c r="BA2272" t="s">
        <v>69</v>
      </c>
      <c r="BB2272">
        <v>40219</v>
      </c>
      <c r="BC2272" t="s">
        <v>79</v>
      </c>
      <c r="BH2272" t="s">
        <v>21027</v>
      </c>
      <c r="BJ2272">
        <v>611439816</v>
      </c>
    </row>
    <row r="2273" spans="1:62" x14ac:dyDescent="0.25">
      <c r="A2273" t="s">
        <v>21554</v>
      </c>
      <c r="B2273" s="2">
        <v>43500</v>
      </c>
      <c r="C2273" t="s">
        <v>63</v>
      </c>
      <c r="D2273" s="3">
        <v>43472.378936747686</v>
      </c>
      <c r="E2273" t="s">
        <v>64</v>
      </c>
      <c r="F2273" s="2">
        <v>43556</v>
      </c>
      <c r="G2273" s="2">
        <v>43804</v>
      </c>
      <c r="H2273" t="s">
        <v>21555</v>
      </c>
      <c r="J2273" t="s">
        <v>21556</v>
      </c>
      <c r="K2273" t="s">
        <v>21557</v>
      </c>
      <c r="L2273" t="s">
        <v>4657</v>
      </c>
      <c r="M2273" t="s">
        <v>3224</v>
      </c>
      <c r="N2273">
        <v>39206</v>
      </c>
      <c r="O2273" t="s">
        <v>70</v>
      </c>
      <c r="Q2273" t="s">
        <v>21558</v>
      </c>
      <c r="S2273" t="s">
        <v>72</v>
      </c>
      <c r="T2273" t="s">
        <v>13303</v>
      </c>
      <c r="U2273" t="s">
        <v>16469</v>
      </c>
      <c r="V2273" t="s">
        <v>1757</v>
      </c>
      <c r="W2273" t="s">
        <v>278</v>
      </c>
      <c r="X2273" t="s">
        <v>705</v>
      </c>
      <c r="Y2273" t="str">
        <f>"37-3011"</f>
        <v>37-3011</v>
      </c>
      <c r="Z2273" t="s">
        <v>94</v>
      </c>
      <c r="AA2273">
        <v>561730</v>
      </c>
      <c r="AB2273">
        <v>28</v>
      </c>
      <c r="AC2273">
        <v>28</v>
      </c>
      <c r="AD2273" t="s">
        <v>79</v>
      </c>
      <c r="AE2273" t="s">
        <v>95</v>
      </c>
      <c r="AF2273">
        <v>40</v>
      </c>
      <c r="AG2273" s="4">
        <v>0.29166666666666669</v>
      </c>
      <c r="AH2273" s="4">
        <v>0.72916666666666663</v>
      </c>
      <c r="AI2273" s="5">
        <v>12.27</v>
      </c>
      <c r="AJ2273">
        <v>18.41</v>
      </c>
      <c r="AL2273" t="s">
        <v>81</v>
      </c>
      <c r="AM2273" t="s">
        <v>82</v>
      </c>
      <c r="AO2273" t="s">
        <v>83</v>
      </c>
      <c r="AR2273" t="s">
        <v>82</v>
      </c>
      <c r="AT2273" t="s">
        <v>82</v>
      </c>
      <c r="AW2273" t="s">
        <v>72</v>
      </c>
      <c r="AX2273">
        <v>3</v>
      </c>
      <c r="AY2273" t="s">
        <v>1588</v>
      </c>
      <c r="AZ2273" t="s">
        <v>8703</v>
      </c>
      <c r="BA2273" t="s">
        <v>3224</v>
      </c>
      <c r="BB2273">
        <v>39206</v>
      </c>
      <c r="BC2273" t="s">
        <v>79</v>
      </c>
      <c r="BH2273" t="s">
        <v>21559</v>
      </c>
      <c r="BJ2273">
        <v>640938204</v>
      </c>
    </row>
    <row r="2274" spans="1:62" x14ac:dyDescent="0.25">
      <c r="A2274" t="s">
        <v>22036</v>
      </c>
      <c r="B2274" s="2">
        <v>43500</v>
      </c>
      <c r="C2274" t="s">
        <v>63</v>
      </c>
      <c r="D2274" s="3">
        <v>43472.378788125003</v>
      </c>
      <c r="E2274" t="s">
        <v>64</v>
      </c>
      <c r="F2274" s="2">
        <v>43556</v>
      </c>
      <c r="G2274" s="2">
        <v>43809</v>
      </c>
      <c r="H2274" t="s">
        <v>22037</v>
      </c>
      <c r="J2274" t="s">
        <v>22038</v>
      </c>
      <c r="L2274" t="s">
        <v>244</v>
      </c>
      <c r="M2274" t="s">
        <v>147</v>
      </c>
      <c r="N2274">
        <v>15237</v>
      </c>
      <c r="O2274" t="s">
        <v>70</v>
      </c>
      <c r="Q2274" t="s">
        <v>22039</v>
      </c>
      <c r="S2274" t="s">
        <v>72</v>
      </c>
      <c r="T2274" t="s">
        <v>13303</v>
      </c>
      <c r="U2274" t="s">
        <v>18541</v>
      </c>
      <c r="V2274" t="s">
        <v>1757</v>
      </c>
      <c r="W2274" t="s">
        <v>278</v>
      </c>
      <c r="X2274" t="s">
        <v>106</v>
      </c>
      <c r="Y2274" t="str">
        <f>"37-3011"</f>
        <v>37-3011</v>
      </c>
      <c r="Z2274" t="s">
        <v>94</v>
      </c>
      <c r="AA2274">
        <v>561730</v>
      </c>
      <c r="AB2274">
        <v>10</v>
      </c>
      <c r="AC2274">
        <v>10</v>
      </c>
      <c r="AD2274" t="s">
        <v>79</v>
      </c>
      <c r="AE2274" t="s">
        <v>80</v>
      </c>
      <c r="AF2274">
        <v>40</v>
      </c>
      <c r="AG2274" s="4">
        <v>0.33333333333333331</v>
      </c>
      <c r="AH2274" s="4">
        <v>0.6875</v>
      </c>
      <c r="AI2274" s="5">
        <v>13.77</v>
      </c>
      <c r="AJ2274">
        <v>20.66</v>
      </c>
      <c r="AL2274" t="s">
        <v>81</v>
      </c>
      <c r="AM2274" t="s">
        <v>82</v>
      </c>
      <c r="AO2274" t="s">
        <v>83</v>
      </c>
      <c r="AR2274" t="s">
        <v>82</v>
      </c>
      <c r="AT2274" t="s">
        <v>82</v>
      </c>
      <c r="AW2274" t="s">
        <v>72</v>
      </c>
      <c r="AX2274">
        <v>3</v>
      </c>
      <c r="AY2274" t="s">
        <v>240</v>
      </c>
      <c r="AZ2274" t="s">
        <v>3309</v>
      </c>
      <c r="BA2274" t="s">
        <v>147</v>
      </c>
      <c r="BB2274">
        <v>15237</v>
      </c>
      <c r="BC2274" t="s">
        <v>79</v>
      </c>
      <c r="BH2274" t="s">
        <v>22040</v>
      </c>
      <c r="BJ2274">
        <v>20534637</v>
      </c>
    </row>
    <row r="2275" spans="1:62" x14ac:dyDescent="0.25">
      <c r="A2275" t="s">
        <v>22112</v>
      </c>
      <c r="B2275" s="2">
        <v>43500</v>
      </c>
      <c r="C2275" t="s">
        <v>63</v>
      </c>
      <c r="D2275" s="3">
        <v>43472.378417708336</v>
      </c>
      <c r="E2275" t="s">
        <v>64</v>
      </c>
      <c r="F2275" s="2">
        <v>43556</v>
      </c>
      <c r="G2275" s="2">
        <v>43799</v>
      </c>
      <c r="H2275" t="s">
        <v>22113</v>
      </c>
      <c r="J2275" t="s">
        <v>22114</v>
      </c>
      <c r="K2275" t="s">
        <v>22115</v>
      </c>
      <c r="L2275" t="s">
        <v>15097</v>
      </c>
      <c r="M2275" t="s">
        <v>844</v>
      </c>
      <c r="N2275">
        <v>60143</v>
      </c>
      <c r="O2275" t="s">
        <v>70</v>
      </c>
      <c r="Q2275" t="s">
        <v>22116</v>
      </c>
      <c r="S2275" t="s">
        <v>72</v>
      </c>
      <c r="T2275" t="s">
        <v>13303</v>
      </c>
      <c r="U2275" t="s">
        <v>3646</v>
      </c>
      <c r="V2275" t="s">
        <v>1757</v>
      </c>
      <c r="W2275" t="s">
        <v>278</v>
      </c>
      <c r="X2275" t="s">
        <v>22117</v>
      </c>
      <c r="Y2275" t="str">
        <f>"37-3011"</f>
        <v>37-3011</v>
      </c>
      <c r="Z2275" t="s">
        <v>94</v>
      </c>
      <c r="AA2275">
        <v>561730</v>
      </c>
      <c r="AB2275">
        <v>20</v>
      </c>
      <c r="AC2275">
        <v>20</v>
      </c>
      <c r="AD2275" t="s">
        <v>79</v>
      </c>
      <c r="AE2275" t="s">
        <v>80</v>
      </c>
      <c r="AF2275">
        <v>40</v>
      </c>
      <c r="AG2275" s="4">
        <v>0.25</v>
      </c>
      <c r="AH2275" s="4">
        <v>0.61458333333333337</v>
      </c>
      <c r="AI2275" s="5">
        <v>15.59</v>
      </c>
      <c r="AJ2275">
        <v>23.39</v>
      </c>
      <c r="AL2275" t="s">
        <v>81</v>
      </c>
      <c r="AM2275" t="s">
        <v>82</v>
      </c>
      <c r="AO2275" t="s">
        <v>83</v>
      </c>
      <c r="AR2275" t="s">
        <v>82</v>
      </c>
      <c r="AT2275" t="s">
        <v>82</v>
      </c>
      <c r="AW2275" t="s">
        <v>72</v>
      </c>
      <c r="AX2275">
        <v>3</v>
      </c>
      <c r="AY2275" t="s">
        <v>15097</v>
      </c>
      <c r="AZ2275" t="s">
        <v>16406</v>
      </c>
      <c r="BA2275" t="s">
        <v>844</v>
      </c>
      <c r="BB2275">
        <v>60143</v>
      </c>
      <c r="BC2275" t="s">
        <v>79</v>
      </c>
      <c r="BH2275" t="s">
        <v>22114</v>
      </c>
      <c r="BJ2275">
        <v>363799871</v>
      </c>
    </row>
    <row r="2276" spans="1:62" x14ac:dyDescent="0.25">
      <c r="A2276" t="s">
        <v>22145</v>
      </c>
      <c r="B2276" s="2">
        <v>43500</v>
      </c>
      <c r="C2276" t="s">
        <v>63</v>
      </c>
      <c r="D2276" s="3">
        <v>43472.378840335645</v>
      </c>
      <c r="E2276" t="s">
        <v>64</v>
      </c>
      <c r="F2276" s="2">
        <v>43556</v>
      </c>
      <c r="G2276" s="2">
        <v>43769</v>
      </c>
      <c r="H2276" t="s">
        <v>22146</v>
      </c>
      <c r="J2276" t="s">
        <v>22147</v>
      </c>
      <c r="K2276" t="s">
        <v>22148</v>
      </c>
      <c r="L2276" t="s">
        <v>22149</v>
      </c>
      <c r="M2276" t="s">
        <v>881</v>
      </c>
      <c r="N2276">
        <v>83346</v>
      </c>
      <c r="O2276" t="s">
        <v>70</v>
      </c>
      <c r="Q2276" t="s">
        <v>22150</v>
      </c>
      <c r="S2276" t="s">
        <v>82</v>
      </c>
      <c r="U2276" t="s">
        <v>92</v>
      </c>
      <c r="X2276" t="s">
        <v>962</v>
      </c>
      <c r="Y2276" t="str">
        <f>"53-7064"</f>
        <v>53-7064</v>
      </c>
      <c r="Z2276" t="s">
        <v>962</v>
      </c>
      <c r="AA2276">
        <v>212311</v>
      </c>
      <c r="AB2276">
        <v>65</v>
      </c>
      <c r="AC2276">
        <v>65</v>
      </c>
      <c r="AD2276" t="s">
        <v>79</v>
      </c>
      <c r="AE2276" t="s">
        <v>80</v>
      </c>
      <c r="AF2276">
        <v>40</v>
      </c>
      <c r="AG2276" s="4">
        <v>0.33333333333333331</v>
      </c>
      <c r="AH2276" s="4">
        <v>0.70833333333333337</v>
      </c>
      <c r="AI2276" s="5">
        <v>12.79</v>
      </c>
      <c r="AJ2276">
        <v>0</v>
      </c>
      <c r="AK2276">
        <v>0</v>
      </c>
      <c r="AL2276" t="s">
        <v>81</v>
      </c>
      <c r="AM2276" t="s">
        <v>82</v>
      </c>
      <c r="AO2276" t="s">
        <v>83</v>
      </c>
      <c r="AP2276" t="s">
        <v>67</v>
      </c>
      <c r="AQ2276" t="s">
        <v>67</v>
      </c>
      <c r="AR2276" t="s">
        <v>82</v>
      </c>
      <c r="AT2276" t="s">
        <v>82</v>
      </c>
      <c r="AW2276" t="s">
        <v>82</v>
      </c>
      <c r="AY2276" t="s">
        <v>4990</v>
      </c>
      <c r="AZ2276" t="s">
        <v>15199</v>
      </c>
      <c r="BA2276" t="s">
        <v>881</v>
      </c>
      <c r="BB2276">
        <v>83346</v>
      </c>
      <c r="BC2276" t="s">
        <v>87</v>
      </c>
      <c r="BH2276" t="s">
        <v>22151</v>
      </c>
      <c r="BI2276" t="s">
        <v>22152</v>
      </c>
      <c r="BJ2276">
        <v>880092988</v>
      </c>
    </row>
    <row r="2277" spans="1:62" x14ac:dyDescent="0.25">
      <c r="A2277" t="s">
        <v>22241</v>
      </c>
      <c r="B2277" s="2">
        <v>43500</v>
      </c>
      <c r="C2277" t="s">
        <v>63</v>
      </c>
      <c r="D2277" s="3">
        <v>43472.378672233797</v>
      </c>
      <c r="E2277" t="s">
        <v>64</v>
      </c>
      <c r="F2277" s="2">
        <v>43556</v>
      </c>
      <c r="G2277" s="2">
        <v>43769</v>
      </c>
      <c r="H2277" t="s">
        <v>22242</v>
      </c>
      <c r="J2277" t="s">
        <v>22243</v>
      </c>
      <c r="K2277" t="s">
        <v>22244</v>
      </c>
      <c r="L2277" t="s">
        <v>10743</v>
      </c>
      <c r="M2277" t="s">
        <v>761</v>
      </c>
      <c r="N2277">
        <v>30082</v>
      </c>
      <c r="O2277" t="s">
        <v>70</v>
      </c>
      <c r="Q2277" t="s">
        <v>22245</v>
      </c>
      <c r="S2277" t="s">
        <v>72</v>
      </c>
      <c r="T2277" t="s">
        <v>13303</v>
      </c>
      <c r="U2277" t="s">
        <v>5811</v>
      </c>
      <c r="V2277" t="s">
        <v>22246</v>
      </c>
      <c r="W2277" t="s">
        <v>278</v>
      </c>
      <c r="X2277" t="s">
        <v>1673</v>
      </c>
      <c r="Y2277" t="str">
        <f>"37-3011"</f>
        <v>37-3011</v>
      </c>
      <c r="Z2277" t="s">
        <v>94</v>
      </c>
      <c r="AA2277">
        <v>561730</v>
      </c>
      <c r="AB2277">
        <v>50</v>
      </c>
      <c r="AC2277">
        <v>50</v>
      </c>
      <c r="AD2277" t="s">
        <v>79</v>
      </c>
      <c r="AE2277" t="s">
        <v>95</v>
      </c>
      <c r="AF2277">
        <v>40</v>
      </c>
      <c r="AG2277" s="4">
        <v>0.29166666666666669</v>
      </c>
      <c r="AH2277" s="4">
        <v>0.64583333333333337</v>
      </c>
      <c r="AI2277" s="5">
        <v>14.24</v>
      </c>
      <c r="AJ2277">
        <v>21.36</v>
      </c>
      <c r="AL2277" t="s">
        <v>81</v>
      </c>
      <c r="AM2277" t="s">
        <v>82</v>
      </c>
      <c r="AO2277" t="s">
        <v>83</v>
      </c>
      <c r="AP2277" t="s">
        <v>67</v>
      </c>
      <c r="AQ2277" t="s">
        <v>67</v>
      </c>
      <c r="AR2277" t="s">
        <v>82</v>
      </c>
      <c r="AT2277" t="s">
        <v>82</v>
      </c>
      <c r="AW2277" t="s">
        <v>82</v>
      </c>
      <c r="AY2277" t="s">
        <v>10743</v>
      </c>
      <c r="AZ2277" t="s">
        <v>5461</v>
      </c>
      <c r="BA2277" t="s">
        <v>761</v>
      </c>
      <c r="BB2277">
        <v>30080</v>
      </c>
      <c r="BC2277" t="s">
        <v>79</v>
      </c>
      <c r="BH2277" t="s">
        <v>22247</v>
      </c>
      <c r="BJ2277">
        <v>202993503</v>
      </c>
    </row>
    <row r="2278" spans="1:62" x14ac:dyDescent="0.25">
      <c r="A2278" t="s">
        <v>22383</v>
      </c>
      <c r="B2278" s="2">
        <v>43500</v>
      </c>
      <c r="C2278" t="s">
        <v>63</v>
      </c>
      <c r="D2278" s="3">
        <v>43472.378998483793</v>
      </c>
      <c r="E2278" t="s">
        <v>64</v>
      </c>
      <c r="F2278" s="2">
        <v>43556</v>
      </c>
      <c r="G2278" s="2">
        <v>43769</v>
      </c>
      <c r="H2278" t="s">
        <v>22384</v>
      </c>
      <c r="J2278" t="s">
        <v>22385</v>
      </c>
      <c r="K2278" t="s">
        <v>22093</v>
      </c>
      <c r="L2278" t="s">
        <v>7105</v>
      </c>
      <c r="M2278" t="s">
        <v>86</v>
      </c>
      <c r="N2278">
        <v>32804</v>
      </c>
      <c r="O2278" t="s">
        <v>70</v>
      </c>
      <c r="Q2278" t="s">
        <v>22386</v>
      </c>
      <c r="S2278" t="s">
        <v>72</v>
      </c>
      <c r="T2278" t="s">
        <v>13303</v>
      </c>
      <c r="U2278" t="s">
        <v>5811</v>
      </c>
      <c r="V2278" t="s">
        <v>16460</v>
      </c>
      <c r="W2278" t="s">
        <v>278</v>
      </c>
      <c r="X2278" t="s">
        <v>1673</v>
      </c>
      <c r="Y2278" t="str">
        <f>"37-3011"</f>
        <v>37-3011</v>
      </c>
      <c r="Z2278" t="s">
        <v>94</v>
      </c>
      <c r="AA2278">
        <v>561730</v>
      </c>
      <c r="AB2278">
        <v>60</v>
      </c>
      <c r="AC2278">
        <v>60</v>
      </c>
      <c r="AD2278" t="s">
        <v>79</v>
      </c>
      <c r="AE2278" t="s">
        <v>95</v>
      </c>
      <c r="AF2278">
        <v>40</v>
      </c>
      <c r="AG2278" s="4">
        <v>0.29166666666666669</v>
      </c>
      <c r="AH2278" s="4">
        <v>0.64583333333333337</v>
      </c>
      <c r="AI2278" s="5">
        <v>12.74</v>
      </c>
      <c r="AJ2278">
        <v>19.11</v>
      </c>
      <c r="AL2278" t="s">
        <v>81</v>
      </c>
      <c r="AM2278" t="s">
        <v>82</v>
      </c>
      <c r="AO2278" t="s">
        <v>83</v>
      </c>
      <c r="AP2278" t="s">
        <v>67</v>
      </c>
      <c r="AQ2278" t="s">
        <v>67</v>
      </c>
      <c r="AR2278" t="s">
        <v>82</v>
      </c>
      <c r="AT2278" t="s">
        <v>82</v>
      </c>
      <c r="AW2278" t="s">
        <v>82</v>
      </c>
      <c r="AY2278" t="s">
        <v>7105</v>
      </c>
      <c r="AZ2278" t="s">
        <v>7106</v>
      </c>
      <c r="BA2278" t="s">
        <v>86</v>
      </c>
      <c r="BB2278">
        <v>34758</v>
      </c>
      <c r="BC2278" t="s">
        <v>79</v>
      </c>
      <c r="BH2278" t="s">
        <v>22387</v>
      </c>
      <c r="BJ2278">
        <v>202993503</v>
      </c>
    </row>
    <row r="2279" spans="1:62" x14ac:dyDescent="0.25">
      <c r="A2279" t="s">
        <v>22500</v>
      </c>
      <c r="B2279" s="2">
        <v>43500</v>
      </c>
      <c r="C2279" t="s">
        <v>63</v>
      </c>
      <c r="D2279" s="3">
        <v>43472.378942118055</v>
      </c>
      <c r="E2279" t="s">
        <v>64</v>
      </c>
      <c r="F2279" s="2">
        <v>43556</v>
      </c>
      <c r="G2279" s="2">
        <v>43769</v>
      </c>
      <c r="H2279" t="s">
        <v>22501</v>
      </c>
      <c r="J2279" t="s">
        <v>22502</v>
      </c>
      <c r="K2279" t="s">
        <v>22093</v>
      </c>
      <c r="L2279" t="s">
        <v>7328</v>
      </c>
      <c r="M2279" t="s">
        <v>86</v>
      </c>
      <c r="N2279">
        <v>34203</v>
      </c>
      <c r="O2279" t="s">
        <v>70</v>
      </c>
      <c r="Q2279" t="s">
        <v>22503</v>
      </c>
      <c r="S2279" t="s">
        <v>72</v>
      </c>
      <c r="T2279" t="s">
        <v>13303</v>
      </c>
      <c r="U2279" t="s">
        <v>5811</v>
      </c>
      <c r="V2279" t="s">
        <v>16460</v>
      </c>
      <c r="W2279" t="s">
        <v>278</v>
      </c>
      <c r="X2279" t="s">
        <v>1673</v>
      </c>
      <c r="Y2279" t="str">
        <f>"37-3011"</f>
        <v>37-3011</v>
      </c>
      <c r="Z2279" t="s">
        <v>94</v>
      </c>
      <c r="AA2279">
        <v>561730</v>
      </c>
      <c r="AB2279">
        <v>27</v>
      </c>
      <c r="AC2279">
        <v>27</v>
      </c>
      <c r="AD2279" t="s">
        <v>79</v>
      </c>
      <c r="AE2279" t="s">
        <v>95</v>
      </c>
      <c r="AF2279">
        <v>40</v>
      </c>
      <c r="AG2279" s="4">
        <v>0.29166666666666669</v>
      </c>
      <c r="AH2279" s="4">
        <v>0.64583333333333337</v>
      </c>
      <c r="AI2279" s="5">
        <v>12.87</v>
      </c>
      <c r="AJ2279">
        <v>19.309999999999999</v>
      </c>
      <c r="AL2279" t="s">
        <v>81</v>
      </c>
      <c r="AM2279" t="s">
        <v>82</v>
      </c>
      <c r="AO2279" t="s">
        <v>83</v>
      </c>
      <c r="AP2279" t="s">
        <v>67</v>
      </c>
      <c r="AQ2279" t="s">
        <v>67</v>
      </c>
      <c r="AR2279" t="s">
        <v>82</v>
      </c>
      <c r="AT2279" t="s">
        <v>82</v>
      </c>
      <c r="AW2279" t="s">
        <v>82</v>
      </c>
      <c r="AY2279" t="s">
        <v>7328</v>
      </c>
      <c r="AZ2279" t="s">
        <v>7335</v>
      </c>
      <c r="BA2279" t="s">
        <v>86</v>
      </c>
      <c r="BB2279">
        <v>34203</v>
      </c>
      <c r="BC2279" t="s">
        <v>79</v>
      </c>
      <c r="BH2279" t="s">
        <v>22502</v>
      </c>
      <c r="BJ2279">
        <v>202993503</v>
      </c>
    </row>
    <row r="2280" spans="1:62" x14ac:dyDescent="0.25">
      <c r="A2280" t="s">
        <v>22556</v>
      </c>
      <c r="B2280" s="2">
        <v>43500</v>
      </c>
      <c r="C2280" t="s">
        <v>63</v>
      </c>
      <c r="D2280" s="3">
        <v>43472.378221539351</v>
      </c>
      <c r="E2280" t="s">
        <v>64</v>
      </c>
      <c r="F2280" s="2">
        <v>43556</v>
      </c>
      <c r="G2280" s="2">
        <v>43799</v>
      </c>
      <c r="H2280" t="s">
        <v>22557</v>
      </c>
      <c r="J2280" t="s">
        <v>22558</v>
      </c>
      <c r="K2280" t="s">
        <v>22559</v>
      </c>
      <c r="L2280" t="s">
        <v>10446</v>
      </c>
      <c r="M2280" t="s">
        <v>226</v>
      </c>
      <c r="N2280">
        <v>48317</v>
      </c>
      <c r="O2280" t="s">
        <v>70</v>
      </c>
      <c r="Q2280" t="s">
        <v>22560</v>
      </c>
      <c r="S2280" t="s">
        <v>72</v>
      </c>
      <c r="T2280" t="s">
        <v>13303</v>
      </c>
      <c r="U2280" t="s">
        <v>3891</v>
      </c>
      <c r="V2280" t="s">
        <v>1757</v>
      </c>
      <c r="W2280" t="s">
        <v>278</v>
      </c>
      <c r="X2280" t="s">
        <v>106</v>
      </c>
      <c r="Y2280" t="str">
        <f>"37-3011"</f>
        <v>37-3011</v>
      </c>
      <c r="Z2280" t="s">
        <v>94</v>
      </c>
      <c r="AA2280">
        <v>561730</v>
      </c>
      <c r="AB2280">
        <v>9</v>
      </c>
      <c r="AC2280">
        <v>9</v>
      </c>
      <c r="AD2280" t="s">
        <v>79</v>
      </c>
      <c r="AE2280" t="s">
        <v>80</v>
      </c>
      <c r="AF2280">
        <v>40</v>
      </c>
      <c r="AG2280" s="4">
        <v>0.29166666666666669</v>
      </c>
      <c r="AH2280" s="4">
        <v>0.64583333333333337</v>
      </c>
      <c r="AI2280" s="5">
        <v>13.72</v>
      </c>
      <c r="AJ2280">
        <v>20.58</v>
      </c>
      <c r="AL2280" t="s">
        <v>81</v>
      </c>
      <c r="AM2280" t="s">
        <v>82</v>
      </c>
      <c r="AO2280" t="s">
        <v>83</v>
      </c>
      <c r="AR2280" t="s">
        <v>82</v>
      </c>
      <c r="AT2280" t="s">
        <v>82</v>
      </c>
      <c r="AW2280" t="s">
        <v>82</v>
      </c>
      <c r="AY2280" t="s">
        <v>10446</v>
      </c>
      <c r="AZ2280" t="s">
        <v>2333</v>
      </c>
      <c r="BA2280" t="s">
        <v>226</v>
      </c>
      <c r="BB2280">
        <v>48317</v>
      </c>
      <c r="BC2280" t="s">
        <v>79</v>
      </c>
      <c r="BH2280" t="s">
        <v>22558</v>
      </c>
      <c r="BJ2280">
        <v>383501637</v>
      </c>
    </row>
    <row r="2281" spans="1:62" x14ac:dyDescent="0.25">
      <c r="A2281" t="s">
        <v>22609</v>
      </c>
      <c r="B2281" s="2">
        <v>43500</v>
      </c>
      <c r="C2281" t="s">
        <v>63</v>
      </c>
      <c r="D2281" s="3">
        <v>43472.378984340277</v>
      </c>
      <c r="E2281" t="s">
        <v>64</v>
      </c>
      <c r="F2281" s="2">
        <v>43556</v>
      </c>
      <c r="G2281" s="2">
        <v>43830</v>
      </c>
      <c r="H2281" t="s">
        <v>22610</v>
      </c>
      <c r="I2281" t="s">
        <v>22611</v>
      </c>
      <c r="J2281" t="s">
        <v>22612</v>
      </c>
      <c r="L2281" t="s">
        <v>22613</v>
      </c>
      <c r="M2281" t="s">
        <v>147</v>
      </c>
      <c r="N2281">
        <v>18357</v>
      </c>
      <c r="O2281" t="s">
        <v>70</v>
      </c>
      <c r="Q2281" t="s">
        <v>22614</v>
      </c>
      <c r="S2281" t="s">
        <v>72</v>
      </c>
      <c r="T2281" t="s">
        <v>102</v>
      </c>
      <c r="U2281" t="s">
        <v>2630</v>
      </c>
      <c r="V2281" t="s">
        <v>2470</v>
      </c>
      <c r="W2281" t="s">
        <v>105</v>
      </c>
      <c r="X2281" t="s">
        <v>1533</v>
      </c>
      <c r="Y2281" t="str">
        <f>"35-3031"</f>
        <v>35-3031</v>
      </c>
      <c r="Z2281" t="s">
        <v>410</v>
      </c>
      <c r="AA2281">
        <v>721110</v>
      </c>
      <c r="AB2281">
        <v>14</v>
      </c>
      <c r="AC2281">
        <v>14</v>
      </c>
      <c r="AD2281" t="s">
        <v>79</v>
      </c>
      <c r="AE2281" t="s">
        <v>95</v>
      </c>
      <c r="AF2281">
        <v>35</v>
      </c>
      <c r="AG2281" s="4">
        <v>0.25</v>
      </c>
      <c r="AH2281" s="4">
        <v>0.58333333333333337</v>
      </c>
      <c r="AI2281" s="5">
        <v>11.05</v>
      </c>
      <c r="AJ2281">
        <v>16.579999999999998</v>
      </c>
      <c r="AK2281">
        <v>16.579999999999998</v>
      </c>
      <c r="AL2281" t="s">
        <v>81</v>
      </c>
      <c r="AM2281" t="s">
        <v>82</v>
      </c>
      <c r="AO2281" t="s">
        <v>83</v>
      </c>
      <c r="AR2281" t="s">
        <v>82</v>
      </c>
      <c r="AT2281" t="s">
        <v>82</v>
      </c>
      <c r="AW2281" t="s">
        <v>72</v>
      </c>
      <c r="AX2281">
        <v>3</v>
      </c>
      <c r="AY2281" t="s">
        <v>22615</v>
      </c>
      <c r="AZ2281" t="s">
        <v>4357</v>
      </c>
      <c r="BA2281" t="s">
        <v>147</v>
      </c>
      <c r="BB2281">
        <v>18357</v>
      </c>
      <c r="BC2281" t="s">
        <v>87</v>
      </c>
      <c r="BH2281" t="s">
        <v>22616</v>
      </c>
      <c r="BJ2281">
        <v>233012947</v>
      </c>
    </row>
    <row r="2282" spans="1:62" x14ac:dyDescent="0.25">
      <c r="A2282" t="s">
        <v>22651</v>
      </c>
      <c r="B2282" s="2">
        <v>43500</v>
      </c>
      <c r="C2282" t="s">
        <v>63</v>
      </c>
      <c r="D2282" s="3">
        <v>43472.378999259257</v>
      </c>
      <c r="E2282" t="s">
        <v>64</v>
      </c>
      <c r="F2282" s="2">
        <v>43556</v>
      </c>
      <c r="G2282" s="2">
        <v>43832</v>
      </c>
      <c r="H2282" t="s">
        <v>22652</v>
      </c>
      <c r="J2282" t="s">
        <v>22653</v>
      </c>
      <c r="L2282" t="s">
        <v>21798</v>
      </c>
      <c r="M2282" t="s">
        <v>1246</v>
      </c>
      <c r="N2282">
        <v>65616</v>
      </c>
      <c r="O2282" t="s">
        <v>70</v>
      </c>
      <c r="Q2282" t="s">
        <v>22654</v>
      </c>
      <c r="S2282" t="s">
        <v>72</v>
      </c>
      <c r="T2282" t="s">
        <v>22655</v>
      </c>
      <c r="U2282" t="s">
        <v>22656</v>
      </c>
      <c r="V2282" t="s">
        <v>22657</v>
      </c>
      <c r="W2282" t="s">
        <v>1246</v>
      </c>
      <c r="X2282" t="s">
        <v>22658</v>
      </c>
      <c r="Y2282" t="str">
        <f>"37-1011"</f>
        <v>37-1011</v>
      </c>
      <c r="Z2282" t="s">
        <v>19892</v>
      </c>
      <c r="AA2282">
        <v>722211</v>
      </c>
      <c r="AB2282">
        <v>5</v>
      </c>
      <c r="AC2282">
        <v>5</v>
      </c>
      <c r="AD2282" t="s">
        <v>79</v>
      </c>
      <c r="AE2282" t="s">
        <v>95</v>
      </c>
      <c r="AF2282">
        <v>40</v>
      </c>
      <c r="AG2282" s="4">
        <v>0.35416666666666669</v>
      </c>
      <c r="AH2282" s="4">
        <v>0.70833333333333337</v>
      </c>
      <c r="AI2282" s="5">
        <v>18.32</v>
      </c>
      <c r="AJ2282">
        <v>27.48</v>
      </c>
      <c r="AL2282" t="s">
        <v>81</v>
      </c>
      <c r="AM2282" t="s">
        <v>72</v>
      </c>
      <c r="AN2282">
        <v>18</v>
      </c>
      <c r="AO2282" t="s">
        <v>83</v>
      </c>
      <c r="AP2282" t="s">
        <v>67</v>
      </c>
      <c r="AQ2282" t="s">
        <v>67</v>
      </c>
      <c r="AR2282" t="s">
        <v>82</v>
      </c>
      <c r="AT2282" t="s">
        <v>82</v>
      </c>
      <c r="AW2282" t="s">
        <v>72</v>
      </c>
      <c r="AX2282">
        <v>12</v>
      </c>
      <c r="AY2282" t="s">
        <v>6080</v>
      </c>
      <c r="AZ2282" t="s">
        <v>6081</v>
      </c>
      <c r="BA2282" t="s">
        <v>1246</v>
      </c>
      <c r="BB2282">
        <v>65616</v>
      </c>
      <c r="BC2282" t="s">
        <v>87</v>
      </c>
      <c r="BH2282" t="s">
        <v>22659</v>
      </c>
      <c r="BJ2282">
        <v>431552109</v>
      </c>
    </row>
    <row r="2283" spans="1:62" x14ac:dyDescent="0.25">
      <c r="A2283" t="s">
        <v>22791</v>
      </c>
      <c r="B2283" s="2">
        <v>43500</v>
      </c>
      <c r="C2283" t="s">
        <v>63</v>
      </c>
      <c r="D2283" s="3">
        <v>43472.378635300927</v>
      </c>
      <c r="E2283" t="s">
        <v>64</v>
      </c>
      <c r="F2283" s="2">
        <v>43556</v>
      </c>
      <c r="G2283" s="2">
        <v>43799</v>
      </c>
      <c r="H2283" t="s">
        <v>22792</v>
      </c>
      <c r="J2283" t="s">
        <v>22426</v>
      </c>
      <c r="L2283" t="s">
        <v>10745</v>
      </c>
      <c r="M2283" t="s">
        <v>783</v>
      </c>
      <c r="N2283">
        <v>44240</v>
      </c>
      <c r="O2283" t="s">
        <v>70</v>
      </c>
      <c r="Q2283" t="s">
        <v>22398</v>
      </c>
      <c r="R2283">
        <v>8470</v>
      </c>
      <c r="S2283" t="s">
        <v>72</v>
      </c>
      <c r="T2283" t="s">
        <v>13303</v>
      </c>
      <c r="U2283" t="s">
        <v>22793</v>
      </c>
      <c r="V2283" t="s">
        <v>1757</v>
      </c>
      <c r="W2283" t="s">
        <v>278</v>
      </c>
      <c r="X2283" t="s">
        <v>1673</v>
      </c>
      <c r="Y2283" t="str">
        <f>"37-3011"</f>
        <v>37-3011</v>
      </c>
      <c r="Z2283" t="s">
        <v>94</v>
      </c>
      <c r="AA2283">
        <v>561730</v>
      </c>
      <c r="AB2283">
        <v>24</v>
      </c>
      <c r="AC2283">
        <v>24</v>
      </c>
      <c r="AD2283" t="s">
        <v>79</v>
      </c>
      <c r="AE2283" t="s">
        <v>80</v>
      </c>
      <c r="AF2283">
        <v>40</v>
      </c>
      <c r="AG2283" s="4">
        <v>0.29166666666666669</v>
      </c>
      <c r="AH2283" s="4">
        <v>0.64583333333333337</v>
      </c>
      <c r="AI2283" s="5">
        <v>13.18</v>
      </c>
      <c r="AJ2283">
        <v>19.77</v>
      </c>
      <c r="AL2283" t="s">
        <v>81</v>
      </c>
      <c r="AM2283" t="s">
        <v>82</v>
      </c>
      <c r="AO2283" t="s">
        <v>83</v>
      </c>
      <c r="AR2283" t="s">
        <v>82</v>
      </c>
      <c r="AT2283" t="s">
        <v>82</v>
      </c>
      <c r="AW2283" t="s">
        <v>82</v>
      </c>
      <c r="AY2283" t="s">
        <v>15802</v>
      </c>
      <c r="AZ2283" t="s">
        <v>2541</v>
      </c>
      <c r="BA2283" t="s">
        <v>783</v>
      </c>
      <c r="BB2283">
        <v>44056</v>
      </c>
      <c r="BC2283" t="s">
        <v>79</v>
      </c>
      <c r="BH2283" t="s">
        <v>22794</v>
      </c>
      <c r="BJ2283">
        <v>340176110</v>
      </c>
    </row>
    <row r="2284" spans="1:62" x14ac:dyDescent="0.25">
      <c r="A2284" t="s">
        <v>22889</v>
      </c>
      <c r="B2284" s="2">
        <v>43500</v>
      </c>
      <c r="C2284" t="s">
        <v>63</v>
      </c>
      <c r="D2284" s="3">
        <v>43472.378001342593</v>
      </c>
      <c r="E2284" t="s">
        <v>64</v>
      </c>
      <c r="F2284" s="2">
        <v>43556</v>
      </c>
      <c r="G2284" s="2">
        <v>43770</v>
      </c>
      <c r="H2284" t="s">
        <v>22890</v>
      </c>
      <c r="J2284" t="s">
        <v>22891</v>
      </c>
      <c r="L2284" t="s">
        <v>5009</v>
      </c>
      <c r="M2284" t="s">
        <v>626</v>
      </c>
      <c r="N2284">
        <v>71730</v>
      </c>
      <c r="O2284" t="s">
        <v>70</v>
      </c>
      <c r="Q2284" t="s">
        <v>22892</v>
      </c>
      <c r="S2284" t="s">
        <v>72</v>
      </c>
      <c r="T2284" t="s">
        <v>1755</v>
      </c>
      <c r="U2284" t="s">
        <v>3891</v>
      </c>
      <c r="V2284" t="s">
        <v>3892</v>
      </c>
      <c r="W2284" t="s">
        <v>278</v>
      </c>
      <c r="X2284" t="s">
        <v>5007</v>
      </c>
      <c r="Y2284" t="str">
        <f>"27-1023"</f>
        <v>27-1023</v>
      </c>
      <c r="Z2284" t="s">
        <v>5008</v>
      </c>
      <c r="AA2284">
        <v>321999</v>
      </c>
      <c r="AB2284">
        <v>10</v>
      </c>
      <c r="AC2284">
        <v>10</v>
      </c>
      <c r="AD2284" t="s">
        <v>79</v>
      </c>
      <c r="AE2284" t="s">
        <v>80</v>
      </c>
      <c r="AF2284">
        <v>40</v>
      </c>
      <c r="AG2284" s="4">
        <v>0.25</v>
      </c>
      <c r="AH2284" s="4">
        <v>0.625</v>
      </c>
      <c r="AI2284" s="5">
        <v>11.14</v>
      </c>
      <c r="AJ2284">
        <v>16.71</v>
      </c>
      <c r="AL2284" t="s">
        <v>81</v>
      </c>
      <c r="AM2284" t="s">
        <v>82</v>
      </c>
      <c r="AO2284" t="s">
        <v>83</v>
      </c>
      <c r="AP2284" t="s">
        <v>67</v>
      </c>
      <c r="AQ2284" t="s">
        <v>67</v>
      </c>
      <c r="AR2284" t="s">
        <v>82</v>
      </c>
      <c r="AT2284" t="s">
        <v>82</v>
      </c>
      <c r="AW2284" t="s">
        <v>82</v>
      </c>
      <c r="AY2284" t="s">
        <v>5009</v>
      </c>
      <c r="AZ2284" t="s">
        <v>7309</v>
      </c>
      <c r="BA2284" t="s">
        <v>626</v>
      </c>
      <c r="BB2284">
        <v>71730</v>
      </c>
      <c r="BC2284" t="s">
        <v>79</v>
      </c>
      <c r="BH2284" t="s">
        <v>22891</v>
      </c>
      <c r="BJ2284">
        <v>822793854</v>
      </c>
    </row>
    <row r="2285" spans="1:62" x14ac:dyDescent="0.25">
      <c r="A2285" t="s">
        <v>23026</v>
      </c>
      <c r="B2285" s="2">
        <v>43500</v>
      </c>
      <c r="C2285" t="s">
        <v>63</v>
      </c>
      <c r="D2285" s="3">
        <v>43472.378680682872</v>
      </c>
      <c r="E2285" t="s">
        <v>282</v>
      </c>
      <c r="F2285" s="2">
        <v>43556</v>
      </c>
      <c r="G2285" s="2">
        <v>43757</v>
      </c>
      <c r="H2285" t="s">
        <v>23027</v>
      </c>
      <c r="J2285" t="s">
        <v>23028</v>
      </c>
      <c r="L2285" t="s">
        <v>5188</v>
      </c>
      <c r="M2285" t="s">
        <v>2367</v>
      </c>
      <c r="N2285">
        <v>29526</v>
      </c>
      <c r="O2285" t="s">
        <v>70</v>
      </c>
      <c r="Q2285" t="s">
        <v>23029</v>
      </c>
      <c r="S2285" t="s">
        <v>72</v>
      </c>
      <c r="T2285" t="s">
        <v>878</v>
      </c>
      <c r="U2285" t="s">
        <v>8240</v>
      </c>
      <c r="V2285" t="s">
        <v>2620</v>
      </c>
      <c r="W2285" t="s">
        <v>881</v>
      </c>
      <c r="X2285" t="s">
        <v>23030</v>
      </c>
      <c r="Y2285" t="str">
        <f>"37-3011"</f>
        <v>37-3011</v>
      </c>
      <c r="Z2285" t="s">
        <v>94</v>
      </c>
      <c r="AA2285">
        <v>561730</v>
      </c>
      <c r="AB2285">
        <v>200</v>
      </c>
      <c r="AC2285">
        <v>199</v>
      </c>
      <c r="AD2285" t="s">
        <v>79</v>
      </c>
      <c r="AE2285" t="s">
        <v>80</v>
      </c>
      <c r="AF2285">
        <v>40</v>
      </c>
      <c r="AG2285" s="4">
        <v>0.29166666666666669</v>
      </c>
      <c r="AH2285" s="4">
        <v>0.79166666666666663</v>
      </c>
      <c r="AI2285" s="5">
        <v>10.64</v>
      </c>
      <c r="AJ2285">
        <v>15.96</v>
      </c>
      <c r="AK2285">
        <v>27.75</v>
      </c>
      <c r="AL2285" t="s">
        <v>81</v>
      </c>
      <c r="AM2285" t="s">
        <v>82</v>
      </c>
      <c r="AO2285" t="s">
        <v>83</v>
      </c>
      <c r="AR2285" t="s">
        <v>82</v>
      </c>
      <c r="AT2285" t="s">
        <v>82</v>
      </c>
      <c r="AW2285" t="s">
        <v>82</v>
      </c>
      <c r="AY2285" t="s">
        <v>1344</v>
      </c>
      <c r="AZ2285" t="s">
        <v>23031</v>
      </c>
      <c r="BA2285" t="s">
        <v>100</v>
      </c>
      <c r="BB2285">
        <v>28752</v>
      </c>
      <c r="BC2285" t="s">
        <v>79</v>
      </c>
      <c r="BH2285" t="s">
        <v>23032</v>
      </c>
      <c r="BJ2285">
        <v>570826603</v>
      </c>
    </row>
    <row r="2286" spans="1:62" x14ac:dyDescent="0.25">
      <c r="A2286" t="s">
        <v>23513</v>
      </c>
      <c r="B2286" s="2">
        <v>43500</v>
      </c>
      <c r="C2286" t="s">
        <v>63</v>
      </c>
      <c r="D2286" s="3">
        <v>43472.378915729169</v>
      </c>
      <c r="E2286" t="s">
        <v>64</v>
      </c>
      <c r="F2286" s="2">
        <v>43556</v>
      </c>
      <c r="G2286" s="2">
        <v>43779</v>
      </c>
      <c r="H2286" t="s">
        <v>23514</v>
      </c>
      <c r="J2286" t="s">
        <v>23515</v>
      </c>
      <c r="K2286" t="s">
        <v>23516</v>
      </c>
      <c r="L2286" t="s">
        <v>23517</v>
      </c>
      <c r="M2286" t="s">
        <v>105</v>
      </c>
      <c r="N2286">
        <v>78830</v>
      </c>
      <c r="O2286" t="s">
        <v>70</v>
      </c>
      <c r="Q2286" t="s">
        <v>23518</v>
      </c>
      <c r="S2286" t="s">
        <v>72</v>
      </c>
      <c r="T2286" t="s">
        <v>2963</v>
      </c>
      <c r="U2286" t="s">
        <v>1425</v>
      </c>
      <c r="V2286" t="s">
        <v>1426</v>
      </c>
      <c r="W2286" t="s">
        <v>105</v>
      </c>
      <c r="X2286" t="s">
        <v>676</v>
      </c>
      <c r="Y2286" t="str">
        <f>"35-3022"</f>
        <v>35-3022</v>
      </c>
      <c r="Z2286" t="s">
        <v>280</v>
      </c>
      <c r="AA2286">
        <v>713990</v>
      </c>
      <c r="AB2286">
        <v>6</v>
      </c>
      <c r="AC2286">
        <v>6</v>
      </c>
      <c r="AD2286" t="s">
        <v>79</v>
      </c>
      <c r="AE2286" t="s">
        <v>80</v>
      </c>
      <c r="AF2286">
        <v>35</v>
      </c>
      <c r="AG2286" s="4">
        <v>0.41666666666666669</v>
      </c>
      <c r="AH2286" s="4">
        <v>0.75</v>
      </c>
      <c r="AI2286" s="5">
        <v>8.89</v>
      </c>
      <c r="AJ2286">
        <v>13.34</v>
      </c>
      <c r="AK2286">
        <v>17.04</v>
      </c>
      <c r="AL2286" t="s">
        <v>81</v>
      </c>
      <c r="AM2286" t="s">
        <v>82</v>
      </c>
      <c r="AO2286" t="s">
        <v>83</v>
      </c>
      <c r="AR2286" t="s">
        <v>82</v>
      </c>
      <c r="AT2286" t="s">
        <v>82</v>
      </c>
      <c r="AW2286" t="s">
        <v>82</v>
      </c>
      <c r="AY2286" t="s">
        <v>23519</v>
      </c>
      <c r="AZ2286" t="s">
        <v>291</v>
      </c>
      <c r="BA2286" t="s">
        <v>105</v>
      </c>
      <c r="BB2286">
        <v>77303</v>
      </c>
      <c r="BC2286" t="s">
        <v>79</v>
      </c>
      <c r="BH2286" t="s">
        <v>23520</v>
      </c>
      <c r="BJ2286">
        <v>261697235</v>
      </c>
    </row>
    <row r="2287" spans="1:62" x14ac:dyDescent="0.25">
      <c r="A2287" t="s">
        <v>23651</v>
      </c>
      <c r="B2287" s="2">
        <v>43500</v>
      </c>
      <c r="C2287" t="s">
        <v>63</v>
      </c>
      <c r="D2287" s="3">
        <v>43472.378869583335</v>
      </c>
      <c r="E2287" t="s">
        <v>64</v>
      </c>
      <c r="F2287" s="2">
        <v>43556</v>
      </c>
      <c r="G2287" s="2">
        <v>43770</v>
      </c>
      <c r="H2287" t="s">
        <v>23652</v>
      </c>
      <c r="J2287" t="s">
        <v>23653</v>
      </c>
      <c r="L2287" t="s">
        <v>19934</v>
      </c>
      <c r="M2287" t="s">
        <v>226</v>
      </c>
      <c r="N2287">
        <v>49757</v>
      </c>
      <c r="O2287" t="s">
        <v>70</v>
      </c>
      <c r="Q2287" t="s">
        <v>23654</v>
      </c>
      <c r="S2287" t="s">
        <v>72</v>
      </c>
      <c r="T2287" t="s">
        <v>21201</v>
      </c>
      <c r="U2287" t="s">
        <v>2119</v>
      </c>
      <c r="V2287" t="s">
        <v>1633</v>
      </c>
      <c r="W2287" t="s">
        <v>192</v>
      </c>
      <c r="X2287" t="s">
        <v>23655</v>
      </c>
      <c r="Y2287" t="str">
        <f>"37-2011"</f>
        <v>37-2011</v>
      </c>
      <c r="Z2287" t="s">
        <v>424</v>
      </c>
      <c r="AA2287">
        <v>487110</v>
      </c>
      <c r="AB2287">
        <v>8</v>
      </c>
      <c r="AC2287">
        <v>8</v>
      </c>
      <c r="AD2287" t="s">
        <v>79</v>
      </c>
      <c r="AE2287" t="s">
        <v>80</v>
      </c>
      <c r="AF2287">
        <v>35</v>
      </c>
      <c r="AG2287" s="4">
        <v>0.75</v>
      </c>
      <c r="AH2287" s="4">
        <v>0.29166666666666669</v>
      </c>
      <c r="AI2287" s="5">
        <v>12.78</v>
      </c>
      <c r="AL2287" t="s">
        <v>81</v>
      </c>
      <c r="AM2287" t="s">
        <v>82</v>
      </c>
      <c r="AO2287" t="s">
        <v>83</v>
      </c>
      <c r="AR2287" t="s">
        <v>82</v>
      </c>
      <c r="AT2287" t="s">
        <v>82</v>
      </c>
      <c r="AW2287" t="s">
        <v>82</v>
      </c>
      <c r="AY2287" t="s">
        <v>12138</v>
      </c>
      <c r="AZ2287" t="s">
        <v>10246</v>
      </c>
      <c r="BA2287" t="s">
        <v>226</v>
      </c>
      <c r="BB2287">
        <v>49757</v>
      </c>
      <c r="BC2287" t="s">
        <v>87</v>
      </c>
      <c r="BH2287" t="s">
        <v>23656</v>
      </c>
      <c r="BJ2287">
        <v>381295136</v>
      </c>
    </row>
    <row r="2288" spans="1:62" x14ac:dyDescent="0.25">
      <c r="A2288" t="s">
        <v>24001</v>
      </c>
      <c r="B2288" s="2">
        <v>43500</v>
      </c>
      <c r="C2288" t="s">
        <v>63</v>
      </c>
      <c r="D2288" s="3">
        <v>43472.378183125002</v>
      </c>
      <c r="E2288" t="s">
        <v>64</v>
      </c>
      <c r="F2288" s="2">
        <v>43556</v>
      </c>
      <c r="G2288" s="2">
        <v>43791</v>
      </c>
      <c r="H2288" t="s">
        <v>24002</v>
      </c>
      <c r="J2288" t="s">
        <v>24003</v>
      </c>
      <c r="K2288" t="s">
        <v>24004</v>
      </c>
      <c r="L2288" t="s">
        <v>11530</v>
      </c>
      <c r="M2288" t="s">
        <v>232</v>
      </c>
      <c r="N2288">
        <v>11975</v>
      </c>
      <c r="O2288" t="s">
        <v>70</v>
      </c>
      <c r="Q2288" t="s">
        <v>24005</v>
      </c>
      <c r="S2288" t="s">
        <v>72</v>
      </c>
      <c r="T2288" t="s">
        <v>13303</v>
      </c>
      <c r="U2288" t="s">
        <v>16469</v>
      </c>
      <c r="V2288" t="s">
        <v>1757</v>
      </c>
      <c r="W2288" t="s">
        <v>278</v>
      </c>
      <c r="X2288" t="s">
        <v>705</v>
      </c>
      <c r="Y2288" t="str">
        <f>"37-3011"</f>
        <v>37-3011</v>
      </c>
      <c r="Z2288" t="s">
        <v>94</v>
      </c>
      <c r="AA2288">
        <v>561730</v>
      </c>
      <c r="AB2288">
        <v>15</v>
      </c>
      <c r="AC2288">
        <v>15</v>
      </c>
      <c r="AD2288" t="s">
        <v>79</v>
      </c>
      <c r="AE2288" t="s">
        <v>95</v>
      </c>
      <c r="AF2288">
        <v>40</v>
      </c>
      <c r="AG2288" s="4">
        <v>0.3125</v>
      </c>
      <c r="AH2288" s="4">
        <v>0.6875</v>
      </c>
      <c r="AI2288" s="5">
        <v>16.34</v>
      </c>
      <c r="AJ2288">
        <v>24.51</v>
      </c>
      <c r="AL2288" t="s">
        <v>81</v>
      </c>
      <c r="AM2288" t="s">
        <v>82</v>
      </c>
      <c r="AO2288" t="s">
        <v>83</v>
      </c>
      <c r="AR2288" t="s">
        <v>82</v>
      </c>
      <c r="AT2288" t="s">
        <v>82</v>
      </c>
      <c r="AW2288" t="s">
        <v>72</v>
      </c>
      <c r="AX2288">
        <v>3</v>
      </c>
      <c r="AY2288" t="s">
        <v>24006</v>
      </c>
      <c r="AZ2288" t="s">
        <v>6535</v>
      </c>
      <c r="BA2288" t="s">
        <v>232</v>
      </c>
      <c r="BB2288">
        <v>11932</v>
      </c>
      <c r="BC2288" t="s">
        <v>79</v>
      </c>
      <c r="BH2288" t="s">
        <v>24007</v>
      </c>
      <c r="BJ2288">
        <v>113387425</v>
      </c>
    </row>
    <row r="2289" spans="1:62" x14ac:dyDescent="0.25">
      <c r="A2289" t="s">
        <v>24008</v>
      </c>
      <c r="B2289" s="2">
        <v>43500</v>
      </c>
      <c r="C2289" t="s">
        <v>63</v>
      </c>
      <c r="D2289" s="3">
        <v>43472.378600173608</v>
      </c>
      <c r="E2289" t="s">
        <v>64</v>
      </c>
      <c r="F2289" s="2">
        <v>43556</v>
      </c>
      <c r="G2289" s="2">
        <v>43770</v>
      </c>
      <c r="H2289" t="s">
        <v>24009</v>
      </c>
      <c r="I2289" t="s">
        <v>24010</v>
      </c>
      <c r="J2289" t="s">
        <v>24011</v>
      </c>
      <c r="K2289" t="s">
        <v>24012</v>
      </c>
      <c r="L2289" t="s">
        <v>24013</v>
      </c>
      <c r="M2289" t="s">
        <v>192</v>
      </c>
      <c r="N2289">
        <v>56201</v>
      </c>
      <c r="O2289" t="s">
        <v>70</v>
      </c>
      <c r="Q2289" t="s">
        <v>24014</v>
      </c>
      <c r="S2289" t="s">
        <v>72</v>
      </c>
      <c r="T2289" t="s">
        <v>102</v>
      </c>
      <c r="U2289" t="s">
        <v>2630</v>
      </c>
      <c r="V2289" t="s">
        <v>2470</v>
      </c>
      <c r="W2289" t="s">
        <v>105</v>
      </c>
      <c r="X2289" t="s">
        <v>1427</v>
      </c>
      <c r="Y2289" t="str">
        <f>"37-2012"</f>
        <v>37-2012</v>
      </c>
      <c r="Z2289" t="s">
        <v>373</v>
      </c>
      <c r="AA2289">
        <v>721110</v>
      </c>
      <c r="AB2289">
        <v>8</v>
      </c>
      <c r="AC2289">
        <v>8</v>
      </c>
      <c r="AD2289" t="s">
        <v>79</v>
      </c>
      <c r="AE2289" t="s">
        <v>95</v>
      </c>
      <c r="AF2289">
        <v>35</v>
      </c>
      <c r="AG2289" s="4">
        <v>0.33333333333333331</v>
      </c>
      <c r="AH2289" s="4">
        <v>0.70833333333333337</v>
      </c>
      <c r="AI2289" s="5">
        <v>11.96</v>
      </c>
      <c r="AJ2289">
        <v>17.940000000000001</v>
      </c>
      <c r="AK2289">
        <v>17.940000000000001</v>
      </c>
      <c r="AL2289" t="s">
        <v>81</v>
      </c>
      <c r="AM2289" t="s">
        <v>82</v>
      </c>
      <c r="AO2289" t="s">
        <v>83</v>
      </c>
      <c r="AR2289" t="s">
        <v>82</v>
      </c>
      <c r="AT2289" t="s">
        <v>82</v>
      </c>
      <c r="AW2289" t="s">
        <v>72</v>
      </c>
      <c r="AX2289">
        <v>3</v>
      </c>
      <c r="AY2289" t="s">
        <v>5590</v>
      </c>
      <c r="AZ2289" t="s">
        <v>24015</v>
      </c>
      <c r="BA2289" t="s">
        <v>192</v>
      </c>
      <c r="BB2289">
        <v>55902</v>
      </c>
      <c r="BC2289" t="s">
        <v>79</v>
      </c>
      <c r="BH2289" t="s">
        <v>24016</v>
      </c>
      <c r="BJ2289">
        <v>410991920</v>
      </c>
    </row>
    <row r="2290" spans="1:62" x14ac:dyDescent="0.25">
      <c r="A2290" t="s">
        <v>24504</v>
      </c>
      <c r="B2290" s="2">
        <v>43500</v>
      </c>
      <c r="C2290" t="s">
        <v>63</v>
      </c>
      <c r="D2290" s="3">
        <v>43472.378785960645</v>
      </c>
      <c r="E2290" t="s">
        <v>64</v>
      </c>
      <c r="F2290" s="2">
        <v>43556</v>
      </c>
      <c r="G2290" s="2">
        <v>43830</v>
      </c>
      <c r="H2290" t="s">
        <v>24505</v>
      </c>
      <c r="J2290" t="s">
        <v>24506</v>
      </c>
      <c r="L2290" t="s">
        <v>1325</v>
      </c>
      <c r="M2290" t="s">
        <v>232</v>
      </c>
      <c r="N2290">
        <v>10604</v>
      </c>
      <c r="O2290" t="s">
        <v>70</v>
      </c>
      <c r="Q2290" t="s">
        <v>24507</v>
      </c>
      <c r="S2290" t="s">
        <v>72</v>
      </c>
      <c r="T2290" t="s">
        <v>1958</v>
      </c>
      <c r="U2290" t="s">
        <v>1959</v>
      </c>
      <c r="V2290" t="s">
        <v>232</v>
      </c>
      <c r="W2290" t="s">
        <v>232</v>
      </c>
      <c r="X2290" t="s">
        <v>2708</v>
      </c>
      <c r="Y2290" t="str">
        <f>"37-3011"</f>
        <v>37-3011</v>
      </c>
      <c r="Z2290" t="s">
        <v>94</v>
      </c>
      <c r="AA2290">
        <v>561730</v>
      </c>
      <c r="AB2290">
        <v>5</v>
      </c>
      <c r="AC2290">
        <v>5</v>
      </c>
      <c r="AD2290" t="s">
        <v>79</v>
      </c>
      <c r="AE2290" t="s">
        <v>80</v>
      </c>
      <c r="AF2290">
        <v>35</v>
      </c>
      <c r="AG2290" s="4">
        <v>0.33333333333333331</v>
      </c>
      <c r="AH2290" s="4">
        <v>0.66666666666666663</v>
      </c>
      <c r="AI2290" s="5">
        <v>16.809999999999999</v>
      </c>
      <c r="AL2290" t="s">
        <v>81</v>
      </c>
      <c r="AM2290" t="s">
        <v>82</v>
      </c>
      <c r="AO2290" t="s">
        <v>83</v>
      </c>
      <c r="AR2290" t="s">
        <v>82</v>
      </c>
      <c r="AT2290" t="s">
        <v>82</v>
      </c>
      <c r="AW2290" t="s">
        <v>82</v>
      </c>
      <c r="AY2290" t="s">
        <v>1325</v>
      </c>
      <c r="AZ2290" t="s">
        <v>1285</v>
      </c>
      <c r="BA2290" t="s">
        <v>232</v>
      </c>
      <c r="BB2290">
        <v>10604</v>
      </c>
      <c r="BC2290" t="s">
        <v>79</v>
      </c>
      <c r="BH2290" t="s">
        <v>24506</v>
      </c>
      <c r="BJ2290">
        <v>50563092</v>
      </c>
    </row>
    <row r="2291" spans="1:62" x14ac:dyDescent="0.25">
      <c r="A2291" t="s">
        <v>24855</v>
      </c>
      <c r="B2291" s="2">
        <v>43500</v>
      </c>
      <c r="C2291" t="s">
        <v>63</v>
      </c>
      <c r="D2291" s="3">
        <v>43472.378292604168</v>
      </c>
      <c r="E2291" t="s">
        <v>64</v>
      </c>
      <c r="F2291" s="2">
        <v>43556</v>
      </c>
      <c r="G2291" s="2">
        <v>43830</v>
      </c>
      <c r="H2291" t="s">
        <v>24856</v>
      </c>
      <c r="J2291" t="s">
        <v>24857</v>
      </c>
      <c r="L2291" t="s">
        <v>24858</v>
      </c>
      <c r="M2291" t="s">
        <v>232</v>
      </c>
      <c r="N2291">
        <v>10541</v>
      </c>
      <c r="O2291" t="s">
        <v>70</v>
      </c>
      <c r="Q2291" t="s">
        <v>24859</v>
      </c>
      <c r="S2291" t="s">
        <v>72</v>
      </c>
      <c r="T2291" t="s">
        <v>1958</v>
      </c>
      <c r="U2291" t="s">
        <v>1959</v>
      </c>
      <c r="V2291" t="s">
        <v>232</v>
      </c>
      <c r="W2291" t="s">
        <v>232</v>
      </c>
      <c r="X2291" t="s">
        <v>2708</v>
      </c>
      <c r="Y2291" t="str">
        <f>"37-3011"</f>
        <v>37-3011</v>
      </c>
      <c r="Z2291" t="s">
        <v>94</v>
      </c>
      <c r="AA2291">
        <v>561730</v>
      </c>
      <c r="AB2291">
        <v>4</v>
      </c>
      <c r="AC2291">
        <v>4</v>
      </c>
      <c r="AD2291" t="s">
        <v>79</v>
      </c>
      <c r="AE2291" t="s">
        <v>80</v>
      </c>
      <c r="AF2291">
        <v>35</v>
      </c>
      <c r="AG2291" s="4">
        <v>0.33333333333333331</v>
      </c>
      <c r="AH2291" s="4">
        <v>0.66666666666666663</v>
      </c>
      <c r="AI2291" s="5">
        <v>16.16</v>
      </c>
      <c r="AL2291" t="s">
        <v>81</v>
      </c>
      <c r="AM2291" t="s">
        <v>82</v>
      </c>
      <c r="AO2291" t="s">
        <v>83</v>
      </c>
      <c r="AR2291" t="s">
        <v>82</v>
      </c>
      <c r="AT2291" t="s">
        <v>82</v>
      </c>
      <c r="AW2291" t="s">
        <v>82</v>
      </c>
      <c r="AY2291" t="s">
        <v>24858</v>
      </c>
      <c r="AZ2291" t="s">
        <v>18615</v>
      </c>
      <c r="BA2291" t="s">
        <v>232</v>
      </c>
      <c r="BB2291">
        <v>10541</v>
      </c>
      <c r="BC2291" t="s">
        <v>79</v>
      </c>
      <c r="BH2291" t="s">
        <v>24857</v>
      </c>
      <c r="BJ2291">
        <v>61497175</v>
      </c>
    </row>
    <row r="2292" spans="1:62" x14ac:dyDescent="0.25">
      <c r="A2292" t="s">
        <v>25016</v>
      </c>
      <c r="B2292" s="2">
        <v>43500</v>
      </c>
      <c r="C2292" t="s">
        <v>63</v>
      </c>
      <c r="D2292" s="3">
        <v>43472.378916620371</v>
      </c>
      <c r="E2292" t="s">
        <v>64</v>
      </c>
      <c r="F2292" s="2">
        <v>43556</v>
      </c>
      <c r="G2292" s="2">
        <v>43799</v>
      </c>
      <c r="H2292" t="s">
        <v>24477</v>
      </c>
      <c r="I2292" t="s">
        <v>24478</v>
      </c>
      <c r="J2292" t="s">
        <v>24479</v>
      </c>
      <c r="L2292" t="s">
        <v>8797</v>
      </c>
      <c r="M2292" t="s">
        <v>2367</v>
      </c>
      <c r="N2292">
        <v>29455</v>
      </c>
      <c r="O2292" t="s">
        <v>70</v>
      </c>
      <c r="Q2292" t="s">
        <v>24480</v>
      </c>
      <c r="S2292" t="s">
        <v>72</v>
      </c>
      <c r="T2292" t="s">
        <v>102</v>
      </c>
      <c r="U2292" t="s">
        <v>2630</v>
      </c>
      <c r="V2292" t="s">
        <v>2470</v>
      </c>
      <c r="W2292" t="s">
        <v>105</v>
      </c>
      <c r="X2292" t="s">
        <v>25017</v>
      </c>
      <c r="Y2292" t="str">
        <f>"39-6011"</f>
        <v>39-6011</v>
      </c>
      <c r="Z2292" t="s">
        <v>3264</v>
      </c>
      <c r="AA2292">
        <v>72111</v>
      </c>
      <c r="AB2292">
        <v>7</v>
      </c>
      <c r="AC2292">
        <v>7</v>
      </c>
      <c r="AD2292" t="s">
        <v>79</v>
      </c>
      <c r="AE2292" t="s">
        <v>95</v>
      </c>
      <c r="AF2292">
        <v>35</v>
      </c>
      <c r="AG2292" s="4">
        <v>0.25</v>
      </c>
      <c r="AH2292" s="4">
        <v>0.58333333333333337</v>
      </c>
      <c r="AI2292" s="5">
        <v>8.61</v>
      </c>
      <c r="AJ2292">
        <v>12.92</v>
      </c>
      <c r="AK2292">
        <v>12.92</v>
      </c>
      <c r="AL2292" t="s">
        <v>81</v>
      </c>
      <c r="AM2292" t="s">
        <v>82</v>
      </c>
      <c r="AO2292" t="s">
        <v>83</v>
      </c>
      <c r="AR2292" t="s">
        <v>82</v>
      </c>
      <c r="AT2292" t="s">
        <v>82</v>
      </c>
      <c r="AW2292" t="s">
        <v>82</v>
      </c>
      <c r="AY2292" t="s">
        <v>8799</v>
      </c>
      <c r="AZ2292" t="s">
        <v>3743</v>
      </c>
      <c r="BA2292" t="s">
        <v>2367</v>
      </c>
      <c r="BB2292">
        <v>29455</v>
      </c>
      <c r="BC2292" t="s">
        <v>87</v>
      </c>
      <c r="BH2292" t="s">
        <v>24481</v>
      </c>
      <c r="BJ2292">
        <v>542014344</v>
      </c>
    </row>
    <row r="2293" spans="1:62" x14ac:dyDescent="0.25">
      <c r="A2293" t="s">
        <v>25119</v>
      </c>
      <c r="B2293" s="2">
        <v>43500</v>
      </c>
      <c r="C2293" t="s">
        <v>63</v>
      </c>
      <c r="D2293" s="3">
        <v>43472.378861736113</v>
      </c>
      <c r="E2293" t="s">
        <v>64</v>
      </c>
      <c r="F2293" s="2">
        <v>43556</v>
      </c>
      <c r="G2293" s="2">
        <v>43769</v>
      </c>
      <c r="H2293" t="s">
        <v>25120</v>
      </c>
      <c r="J2293" t="s">
        <v>25121</v>
      </c>
      <c r="L2293" t="s">
        <v>3178</v>
      </c>
      <c r="M2293" t="s">
        <v>86</v>
      </c>
      <c r="N2293">
        <v>33143</v>
      </c>
      <c r="O2293" t="s">
        <v>70</v>
      </c>
      <c r="Q2293" t="s">
        <v>25122</v>
      </c>
      <c r="S2293" t="s">
        <v>82</v>
      </c>
      <c r="U2293" t="s">
        <v>92</v>
      </c>
      <c r="X2293" t="s">
        <v>1427</v>
      </c>
      <c r="Y2293" t="str">
        <f>"37-2012"</f>
        <v>37-2012</v>
      </c>
      <c r="Z2293" t="s">
        <v>373</v>
      </c>
      <c r="AA2293">
        <v>561320</v>
      </c>
      <c r="AB2293">
        <v>50</v>
      </c>
      <c r="AC2293">
        <v>50</v>
      </c>
      <c r="AD2293" t="s">
        <v>79</v>
      </c>
      <c r="AE2293" t="s">
        <v>80</v>
      </c>
      <c r="AF2293">
        <v>35</v>
      </c>
      <c r="AG2293" s="4">
        <v>0.375</v>
      </c>
      <c r="AH2293" s="4">
        <v>0.70833333333333337</v>
      </c>
      <c r="AI2293" s="5">
        <v>10.36</v>
      </c>
      <c r="AJ2293">
        <v>15.54</v>
      </c>
      <c r="AL2293" t="s">
        <v>81</v>
      </c>
      <c r="AM2293" t="s">
        <v>82</v>
      </c>
      <c r="AO2293" t="s">
        <v>83</v>
      </c>
      <c r="AR2293" t="s">
        <v>82</v>
      </c>
      <c r="AT2293" t="s">
        <v>82</v>
      </c>
      <c r="AW2293" t="s">
        <v>72</v>
      </c>
      <c r="AX2293">
        <v>3</v>
      </c>
      <c r="AY2293" t="s">
        <v>3742</v>
      </c>
      <c r="AZ2293" t="s">
        <v>3743</v>
      </c>
      <c r="BA2293" t="s">
        <v>2367</v>
      </c>
      <c r="BB2293">
        <v>29464</v>
      </c>
      <c r="BC2293" t="s">
        <v>79</v>
      </c>
      <c r="BH2293" t="s">
        <v>25123</v>
      </c>
      <c r="BJ2293">
        <v>453937633</v>
      </c>
    </row>
    <row r="2294" spans="1:62" x14ac:dyDescent="0.25">
      <c r="A2294" t="s">
        <v>25156</v>
      </c>
      <c r="B2294" s="2">
        <v>43500</v>
      </c>
      <c r="C2294" t="s">
        <v>63</v>
      </c>
      <c r="D2294" s="3">
        <v>43472.378554849536</v>
      </c>
      <c r="E2294" t="s">
        <v>64</v>
      </c>
      <c r="F2294" s="2">
        <v>43556</v>
      </c>
      <c r="G2294" s="2">
        <v>43800</v>
      </c>
      <c r="H2294" t="s">
        <v>25157</v>
      </c>
      <c r="I2294" t="s">
        <v>25158</v>
      </c>
      <c r="J2294" t="s">
        <v>25159</v>
      </c>
      <c r="L2294" t="s">
        <v>25160</v>
      </c>
      <c r="M2294" t="s">
        <v>308</v>
      </c>
      <c r="N2294">
        <v>8062</v>
      </c>
      <c r="O2294" t="s">
        <v>70</v>
      </c>
      <c r="Q2294" t="s">
        <v>25161</v>
      </c>
      <c r="R2294">
        <v>10</v>
      </c>
      <c r="S2294" t="s">
        <v>72</v>
      </c>
      <c r="T2294" t="s">
        <v>13303</v>
      </c>
      <c r="U2294" t="s">
        <v>16469</v>
      </c>
      <c r="V2294" t="s">
        <v>1757</v>
      </c>
      <c r="W2294" t="s">
        <v>278</v>
      </c>
      <c r="X2294" t="s">
        <v>106</v>
      </c>
      <c r="Y2294" t="str">
        <f>"37-3011"</f>
        <v>37-3011</v>
      </c>
      <c r="Z2294" t="s">
        <v>94</v>
      </c>
      <c r="AA2294">
        <v>561730</v>
      </c>
      <c r="AB2294">
        <v>30</v>
      </c>
      <c r="AC2294">
        <v>30</v>
      </c>
      <c r="AD2294" t="s">
        <v>79</v>
      </c>
      <c r="AE2294" t="s">
        <v>80</v>
      </c>
      <c r="AF2294">
        <v>40</v>
      </c>
      <c r="AG2294" s="4">
        <v>0.29166666666666669</v>
      </c>
      <c r="AH2294" s="4">
        <v>0.64583333333333337</v>
      </c>
      <c r="AI2294" s="5">
        <v>13.47</v>
      </c>
      <c r="AJ2294">
        <v>20.21</v>
      </c>
      <c r="AL2294" t="s">
        <v>81</v>
      </c>
      <c r="AM2294" t="s">
        <v>82</v>
      </c>
      <c r="AO2294" t="s">
        <v>83</v>
      </c>
      <c r="AR2294" t="s">
        <v>82</v>
      </c>
      <c r="AT2294" t="s">
        <v>82</v>
      </c>
      <c r="AW2294" t="s">
        <v>82</v>
      </c>
      <c r="AY2294" t="s">
        <v>25160</v>
      </c>
      <c r="AZ2294" t="s">
        <v>5149</v>
      </c>
      <c r="BA2294" t="s">
        <v>308</v>
      </c>
      <c r="BB2294">
        <v>8062</v>
      </c>
      <c r="BC2294" t="s">
        <v>79</v>
      </c>
      <c r="BH2294" t="s">
        <v>25162</v>
      </c>
      <c r="BJ2294">
        <v>222315824</v>
      </c>
    </row>
    <row r="2295" spans="1:62" x14ac:dyDescent="0.25">
      <c r="A2295" t="s">
        <v>25192</v>
      </c>
      <c r="B2295" s="2">
        <v>43500</v>
      </c>
      <c r="C2295" t="s">
        <v>63</v>
      </c>
      <c r="D2295" s="3">
        <v>43472.377249050929</v>
      </c>
      <c r="E2295" t="s">
        <v>64</v>
      </c>
      <c r="F2295" s="2">
        <v>43556</v>
      </c>
      <c r="G2295" s="2">
        <v>43812</v>
      </c>
      <c r="H2295" t="s">
        <v>2819</v>
      </c>
      <c r="J2295" t="s">
        <v>2820</v>
      </c>
      <c r="K2295" t="s">
        <v>2821</v>
      </c>
      <c r="L2295" t="s">
        <v>2822</v>
      </c>
      <c r="M2295" t="s">
        <v>105</v>
      </c>
      <c r="N2295">
        <v>76248</v>
      </c>
      <c r="O2295" t="s">
        <v>70</v>
      </c>
      <c r="Q2295" t="s">
        <v>2823</v>
      </c>
      <c r="S2295" t="s">
        <v>72</v>
      </c>
      <c r="T2295" t="s">
        <v>2824</v>
      </c>
      <c r="U2295" t="s">
        <v>2825</v>
      </c>
      <c r="V2295" t="s">
        <v>642</v>
      </c>
      <c r="W2295" t="s">
        <v>105</v>
      </c>
      <c r="X2295" t="s">
        <v>106</v>
      </c>
      <c r="Y2295" t="str">
        <f>"37-3011"</f>
        <v>37-3011</v>
      </c>
      <c r="Z2295" t="s">
        <v>94</v>
      </c>
      <c r="AA2295">
        <v>561730</v>
      </c>
      <c r="AB2295">
        <v>12</v>
      </c>
      <c r="AC2295">
        <v>12</v>
      </c>
      <c r="AD2295" t="s">
        <v>79</v>
      </c>
      <c r="AE2295" t="s">
        <v>95</v>
      </c>
      <c r="AF2295">
        <v>40</v>
      </c>
      <c r="AG2295" s="4">
        <v>0.3125</v>
      </c>
      <c r="AH2295" s="4">
        <v>0.6875</v>
      </c>
      <c r="AI2295" s="5">
        <v>13.94</v>
      </c>
      <c r="AJ2295">
        <v>20.91</v>
      </c>
      <c r="AK2295">
        <v>33</v>
      </c>
      <c r="AL2295" t="s">
        <v>81</v>
      </c>
      <c r="AM2295" t="s">
        <v>82</v>
      </c>
      <c r="AO2295" t="s">
        <v>83</v>
      </c>
      <c r="AR2295" t="s">
        <v>82</v>
      </c>
      <c r="AT2295" t="s">
        <v>82</v>
      </c>
      <c r="AW2295" t="s">
        <v>82</v>
      </c>
      <c r="AY2295" t="s">
        <v>2822</v>
      </c>
      <c r="AZ2295" t="s">
        <v>1428</v>
      </c>
      <c r="BA2295" t="s">
        <v>105</v>
      </c>
      <c r="BB2295">
        <v>76248</v>
      </c>
      <c r="BC2295" t="s">
        <v>79</v>
      </c>
      <c r="BH2295" t="s">
        <v>2820</v>
      </c>
      <c r="BJ2295">
        <v>752825617</v>
      </c>
    </row>
    <row r="2296" spans="1:62" x14ac:dyDescent="0.25">
      <c r="A2296" t="s">
        <v>25217</v>
      </c>
      <c r="B2296" s="2">
        <v>43500</v>
      </c>
      <c r="C2296" t="s">
        <v>63</v>
      </c>
      <c r="D2296" s="3">
        <v>43465.24935568287</v>
      </c>
      <c r="E2296" t="s">
        <v>64</v>
      </c>
      <c r="F2296" s="2">
        <v>43554</v>
      </c>
      <c r="G2296" s="2">
        <v>43770</v>
      </c>
      <c r="H2296" t="s">
        <v>25218</v>
      </c>
      <c r="I2296" t="s">
        <v>67</v>
      </c>
      <c r="J2296" t="s">
        <v>25219</v>
      </c>
      <c r="K2296" t="s">
        <v>25220</v>
      </c>
      <c r="L2296" t="s">
        <v>25221</v>
      </c>
      <c r="M2296" t="s">
        <v>147</v>
      </c>
      <c r="N2296">
        <v>16066</v>
      </c>
      <c r="O2296" t="s">
        <v>70</v>
      </c>
      <c r="Q2296" t="s">
        <v>25222</v>
      </c>
      <c r="S2296" t="s">
        <v>72</v>
      </c>
      <c r="T2296" t="s">
        <v>1066</v>
      </c>
      <c r="U2296" t="s">
        <v>1067</v>
      </c>
      <c r="V2296" t="s">
        <v>1068</v>
      </c>
      <c r="W2296" t="s">
        <v>1064</v>
      </c>
      <c r="X2296" t="s">
        <v>3299</v>
      </c>
      <c r="Y2296" t="str">
        <f>"37-3011"</f>
        <v>37-3011</v>
      </c>
      <c r="Z2296" t="s">
        <v>94</v>
      </c>
      <c r="AA2296">
        <v>221310</v>
      </c>
      <c r="AB2296">
        <v>2</v>
      </c>
      <c r="AC2296">
        <v>2</v>
      </c>
      <c r="AD2296" t="s">
        <v>79</v>
      </c>
      <c r="AE2296" t="s">
        <v>80</v>
      </c>
      <c r="AF2296">
        <v>40</v>
      </c>
      <c r="AG2296" s="4">
        <v>0.29166666666666669</v>
      </c>
      <c r="AH2296" s="4">
        <v>0.66666666666666663</v>
      </c>
      <c r="AI2296" s="5">
        <v>13.77</v>
      </c>
      <c r="AJ2296">
        <v>20.66</v>
      </c>
      <c r="AL2296" t="s">
        <v>81</v>
      </c>
      <c r="AM2296" t="s">
        <v>82</v>
      </c>
      <c r="AO2296" t="s">
        <v>83</v>
      </c>
      <c r="AR2296" t="s">
        <v>82</v>
      </c>
      <c r="AT2296" t="s">
        <v>82</v>
      </c>
      <c r="AW2296" t="s">
        <v>82</v>
      </c>
      <c r="AY2296" t="s">
        <v>25221</v>
      </c>
      <c r="AZ2296" t="s">
        <v>24792</v>
      </c>
      <c r="BA2296" t="s">
        <v>147</v>
      </c>
      <c r="BB2296">
        <v>16066</v>
      </c>
      <c r="BC2296" t="s">
        <v>79</v>
      </c>
      <c r="BH2296" t="s">
        <v>25219</v>
      </c>
      <c r="BJ2296">
        <v>251878958</v>
      </c>
    </row>
    <row r="2297" spans="1:62" x14ac:dyDescent="0.25">
      <c r="A2297" t="s">
        <v>25356</v>
      </c>
      <c r="B2297" s="2">
        <v>43500</v>
      </c>
      <c r="C2297" t="s">
        <v>63</v>
      </c>
      <c r="D2297" s="3">
        <v>43472.377674247684</v>
      </c>
      <c r="E2297" t="s">
        <v>64</v>
      </c>
      <c r="F2297" s="2">
        <v>43556</v>
      </c>
      <c r="G2297" s="2">
        <v>43806</v>
      </c>
      <c r="H2297" t="s">
        <v>25357</v>
      </c>
      <c r="J2297" t="s">
        <v>25358</v>
      </c>
      <c r="L2297" t="s">
        <v>25359</v>
      </c>
      <c r="M2297" t="s">
        <v>761</v>
      </c>
      <c r="N2297">
        <v>30083</v>
      </c>
      <c r="O2297" t="s">
        <v>70</v>
      </c>
      <c r="Q2297" t="s">
        <v>25360</v>
      </c>
      <c r="S2297" t="s">
        <v>72</v>
      </c>
      <c r="T2297" t="s">
        <v>13303</v>
      </c>
      <c r="U2297" t="s">
        <v>3646</v>
      </c>
      <c r="V2297" t="s">
        <v>1757</v>
      </c>
      <c r="W2297" t="s">
        <v>278</v>
      </c>
      <c r="X2297" t="s">
        <v>25361</v>
      </c>
      <c r="Y2297" t="str">
        <f>"37-3011"</f>
        <v>37-3011</v>
      </c>
      <c r="Z2297" t="s">
        <v>94</v>
      </c>
      <c r="AA2297">
        <v>561730</v>
      </c>
      <c r="AB2297">
        <v>39</v>
      </c>
      <c r="AC2297">
        <v>39</v>
      </c>
      <c r="AD2297" t="s">
        <v>79</v>
      </c>
      <c r="AE2297" t="s">
        <v>95</v>
      </c>
      <c r="AF2297">
        <v>40</v>
      </c>
      <c r="AG2297" s="4">
        <v>0.27083333333333331</v>
      </c>
      <c r="AH2297" s="4">
        <v>0.625</v>
      </c>
      <c r="AI2297" s="5">
        <v>14.24</v>
      </c>
      <c r="AJ2297">
        <v>21.36</v>
      </c>
      <c r="AL2297" t="s">
        <v>81</v>
      </c>
      <c r="AM2297" t="s">
        <v>82</v>
      </c>
      <c r="AO2297" t="s">
        <v>83</v>
      </c>
      <c r="AR2297" t="s">
        <v>82</v>
      </c>
      <c r="AT2297" t="s">
        <v>82</v>
      </c>
      <c r="AW2297" t="s">
        <v>72</v>
      </c>
      <c r="AX2297">
        <v>3</v>
      </c>
      <c r="AY2297" t="s">
        <v>25362</v>
      </c>
      <c r="AZ2297" t="s">
        <v>25363</v>
      </c>
      <c r="BA2297" t="s">
        <v>761</v>
      </c>
      <c r="BB2297">
        <v>30083</v>
      </c>
      <c r="BC2297" t="s">
        <v>79</v>
      </c>
      <c r="BH2297" t="s">
        <v>25364</v>
      </c>
      <c r="BJ2297">
        <v>465723417</v>
      </c>
    </row>
    <row r="2298" spans="1:62" x14ac:dyDescent="0.25">
      <c r="A2298" t="s">
        <v>25518</v>
      </c>
      <c r="B2298" s="2">
        <v>43500</v>
      </c>
      <c r="C2298" t="s">
        <v>63</v>
      </c>
      <c r="D2298" s="3">
        <v>43472.37821516204</v>
      </c>
      <c r="E2298" t="s">
        <v>64</v>
      </c>
      <c r="F2298" s="2">
        <v>43556</v>
      </c>
      <c r="G2298" s="2">
        <v>43806</v>
      </c>
      <c r="H2298" t="s">
        <v>25519</v>
      </c>
      <c r="J2298" t="s">
        <v>25358</v>
      </c>
      <c r="L2298" t="s">
        <v>25359</v>
      </c>
      <c r="M2298" t="s">
        <v>761</v>
      </c>
      <c r="N2298">
        <v>30083</v>
      </c>
      <c r="O2298" t="s">
        <v>70</v>
      </c>
      <c r="Q2298" t="s">
        <v>25360</v>
      </c>
      <c r="S2298" t="s">
        <v>72</v>
      </c>
      <c r="T2298" t="s">
        <v>13303</v>
      </c>
      <c r="U2298" t="s">
        <v>3891</v>
      </c>
      <c r="V2298" t="s">
        <v>1757</v>
      </c>
      <c r="W2298" t="s">
        <v>278</v>
      </c>
      <c r="X2298" t="s">
        <v>25361</v>
      </c>
      <c r="Y2298" t="str">
        <f>"37-3011"</f>
        <v>37-3011</v>
      </c>
      <c r="Z2298" t="s">
        <v>94</v>
      </c>
      <c r="AA2298">
        <v>561730</v>
      </c>
      <c r="AB2298">
        <v>60</v>
      </c>
      <c r="AC2298">
        <v>60</v>
      </c>
      <c r="AD2298" t="s">
        <v>79</v>
      </c>
      <c r="AE2298" t="s">
        <v>95</v>
      </c>
      <c r="AF2298">
        <v>40</v>
      </c>
      <c r="AG2298" s="4">
        <v>0.27083333333333331</v>
      </c>
      <c r="AH2298" s="4">
        <v>0.625</v>
      </c>
      <c r="AI2298" s="5">
        <v>12.9</v>
      </c>
      <c r="AJ2298">
        <v>19.350000000000001</v>
      </c>
      <c r="AL2298" t="s">
        <v>81</v>
      </c>
      <c r="AM2298" t="s">
        <v>82</v>
      </c>
      <c r="AO2298" t="s">
        <v>83</v>
      </c>
      <c r="AR2298" t="s">
        <v>82</v>
      </c>
      <c r="AT2298" t="s">
        <v>82</v>
      </c>
      <c r="AW2298" t="s">
        <v>72</v>
      </c>
      <c r="AX2298">
        <v>3</v>
      </c>
      <c r="AY2298" t="s">
        <v>25520</v>
      </c>
      <c r="AZ2298" t="s">
        <v>5621</v>
      </c>
      <c r="BA2298" t="s">
        <v>2367</v>
      </c>
      <c r="BB2298">
        <v>29456</v>
      </c>
      <c r="BC2298" t="s">
        <v>79</v>
      </c>
      <c r="BH2298" t="s">
        <v>25521</v>
      </c>
      <c r="BJ2298">
        <v>465723417</v>
      </c>
    </row>
    <row r="2299" spans="1:62" x14ac:dyDescent="0.25">
      <c r="A2299" t="s">
        <v>25896</v>
      </c>
      <c r="B2299" s="2">
        <v>43500</v>
      </c>
      <c r="C2299" t="s">
        <v>63</v>
      </c>
      <c r="D2299" s="3">
        <v>43472.377706134263</v>
      </c>
      <c r="E2299" t="s">
        <v>64</v>
      </c>
      <c r="F2299" s="2">
        <v>43556</v>
      </c>
      <c r="G2299" s="2">
        <v>43830</v>
      </c>
      <c r="H2299" t="s">
        <v>25897</v>
      </c>
      <c r="J2299" t="s">
        <v>25898</v>
      </c>
      <c r="L2299" t="s">
        <v>24054</v>
      </c>
      <c r="M2299" t="s">
        <v>308</v>
      </c>
      <c r="N2299">
        <v>8515</v>
      </c>
      <c r="O2299" t="s">
        <v>70</v>
      </c>
      <c r="Q2299" t="s">
        <v>25899</v>
      </c>
      <c r="S2299" t="s">
        <v>72</v>
      </c>
      <c r="T2299" t="s">
        <v>13303</v>
      </c>
      <c r="U2299" t="s">
        <v>3891</v>
      </c>
      <c r="V2299" t="s">
        <v>1757</v>
      </c>
      <c r="W2299" t="s">
        <v>278</v>
      </c>
      <c r="X2299" t="s">
        <v>15492</v>
      </c>
      <c r="Y2299" t="str">
        <f>"37-3011"</f>
        <v>37-3011</v>
      </c>
      <c r="Z2299" t="s">
        <v>94</v>
      </c>
      <c r="AA2299">
        <v>561730</v>
      </c>
      <c r="AB2299">
        <v>17</v>
      </c>
      <c r="AC2299">
        <v>17</v>
      </c>
      <c r="AD2299" t="s">
        <v>79</v>
      </c>
      <c r="AE2299" t="s">
        <v>80</v>
      </c>
      <c r="AF2299">
        <v>40</v>
      </c>
      <c r="AG2299" s="4">
        <v>0.33333333333333331</v>
      </c>
      <c r="AH2299" s="4">
        <v>0.6875</v>
      </c>
      <c r="AI2299" s="5">
        <v>15.35</v>
      </c>
      <c r="AJ2299">
        <v>23.03</v>
      </c>
      <c r="AL2299" t="s">
        <v>81</v>
      </c>
      <c r="AM2299" t="s">
        <v>82</v>
      </c>
      <c r="AO2299" t="s">
        <v>83</v>
      </c>
      <c r="AR2299" t="s">
        <v>82</v>
      </c>
      <c r="AT2299" t="s">
        <v>82</v>
      </c>
      <c r="AW2299" t="s">
        <v>72</v>
      </c>
      <c r="AX2299">
        <v>3</v>
      </c>
      <c r="AY2299" t="s">
        <v>3004</v>
      </c>
      <c r="AZ2299" t="s">
        <v>522</v>
      </c>
      <c r="BA2299" t="s">
        <v>308</v>
      </c>
      <c r="BB2299">
        <v>8515</v>
      </c>
      <c r="BC2299" t="s">
        <v>79</v>
      </c>
      <c r="BH2299" t="s">
        <v>25900</v>
      </c>
      <c r="BJ2299">
        <v>465654546</v>
      </c>
    </row>
    <row r="2300" spans="1:62" x14ac:dyDescent="0.25">
      <c r="A2300" t="s">
        <v>26114</v>
      </c>
      <c r="B2300" s="2">
        <v>43500</v>
      </c>
      <c r="C2300" t="s">
        <v>63</v>
      </c>
      <c r="D2300" s="3">
        <v>43472.379039120373</v>
      </c>
      <c r="E2300" t="s">
        <v>64</v>
      </c>
      <c r="F2300" s="2">
        <v>43556</v>
      </c>
      <c r="G2300" s="2">
        <v>43814</v>
      </c>
      <c r="H2300" t="s">
        <v>26115</v>
      </c>
      <c r="I2300" t="s">
        <v>67</v>
      </c>
      <c r="J2300" t="s">
        <v>26116</v>
      </c>
      <c r="K2300" t="s">
        <v>67</v>
      </c>
      <c r="L2300" t="s">
        <v>10488</v>
      </c>
      <c r="M2300" t="s">
        <v>714</v>
      </c>
      <c r="N2300">
        <v>70605</v>
      </c>
      <c r="O2300" t="s">
        <v>70</v>
      </c>
      <c r="P2300" t="s">
        <v>67</v>
      </c>
      <c r="Q2300" t="s">
        <v>26117</v>
      </c>
      <c r="S2300" t="s">
        <v>72</v>
      </c>
      <c r="T2300" t="s">
        <v>2125</v>
      </c>
      <c r="U2300" t="s">
        <v>4913</v>
      </c>
      <c r="V2300" t="s">
        <v>2127</v>
      </c>
      <c r="W2300" t="s">
        <v>714</v>
      </c>
      <c r="X2300" t="s">
        <v>527</v>
      </c>
      <c r="Y2300" t="str">
        <f>"37-3011"</f>
        <v>37-3011</v>
      </c>
      <c r="Z2300" t="s">
        <v>94</v>
      </c>
      <c r="AA2300">
        <v>54132</v>
      </c>
      <c r="AB2300">
        <v>10</v>
      </c>
      <c r="AC2300">
        <v>10</v>
      </c>
      <c r="AD2300" t="s">
        <v>79</v>
      </c>
      <c r="AE2300" t="s">
        <v>95</v>
      </c>
      <c r="AF2300">
        <v>40</v>
      </c>
      <c r="AG2300" s="4">
        <v>0.29166666666666669</v>
      </c>
      <c r="AH2300" s="4">
        <v>0.66666666666666663</v>
      </c>
      <c r="AI2300" s="5">
        <v>13.96</v>
      </c>
      <c r="AJ2300">
        <v>20.94</v>
      </c>
      <c r="AL2300" t="s">
        <v>81</v>
      </c>
      <c r="AM2300" t="s">
        <v>82</v>
      </c>
      <c r="AO2300" t="s">
        <v>83</v>
      </c>
      <c r="AP2300" t="s">
        <v>67</v>
      </c>
      <c r="AQ2300" t="s">
        <v>67</v>
      </c>
      <c r="AR2300" t="s">
        <v>82</v>
      </c>
      <c r="AT2300" t="s">
        <v>82</v>
      </c>
      <c r="AW2300" t="s">
        <v>72</v>
      </c>
      <c r="AX2300">
        <v>3</v>
      </c>
      <c r="AY2300" t="s">
        <v>10488</v>
      </c>
      <c r="AZ2300" t="s">
        <v>1730</v>
      </c>
      <c r="BA2300" t="s">
        <v>714</v>
      </c>
      <c r="BB2300">
        <v>70605</v>
      </c>
      <c r="BC2300" t="s">
        <v>79</v>
      </c>
      <c r="BH2300" t="s">
        <v>26116</v>
      </c>
      <c r="BI2300" t="s">
        <v>67</v>
      </c>
      <c r="BJ2300">
        <v>901078253</v>
      </c>
    </row>
    <row r="2301" spans="1:62" x14ac:dyDescent="0.25">
      <c r="A2301" t="s">
        <v>26648</v>
      </c>
      <c r="B2301" s="2">
        <v>43500</v>
      </c>
      <c r="C2301" t="s">
        <v>63</v>
      </c>
      <c r="D2301" s="3">
        <v>43472.378709988428</v>
      </c>
      <c r="E2301" t="s">
        <v>64</v>
      </c>
      <c r="F2301" s="2">
        <v>43556</v>
      </c>
      <c r="G2301" s="2">
        <v>43777</v>
      </c>
      <c r="H2301" t="s">
        <v>26649</v>
      </c>
      <c r="J2301" t="s">
        <v>26650</v>
      </c>
      <c r="K2301" t="s">
        <v>26651</v>
      </c>
      <c r="L2301" t="s">
        <v>26652</v>
      </c>
      <c r="M2301" t="s">
        <v>136</v>
      </c>
      <c r="N2301">
        <v>21704</v>
      </c>
      <c r="O2301" t="s">
        <v>70</v>
      </c>
      <c r="Q2301" t="s">
        <v>26653</v>
      </c>
      <c r="S2301" t="s">
        <v>72</v>
      </c>
      <c r="T2301" t="s">
        <v>13303</v>
      </c>
      <c r="U2301" t="s">
        <v>5811</v>
      </c>
      <c r="V2301" t="s">
        <v>16460</v>
      </c>
      <c r="W2301" t="s">
        <v>278</v>
      </c>
      <c r="X2301" t="s">
        <v>106</v>
      </c>
      <c r="Y2301" t="str">
        <f>"37-3011"</f>
        <v>37-3011</v>
      </c>
      <c r="Z2301" t="s">
        <v>94</v>
      </c>
      <c r="AA2301">
        <v>561730</v>
      </c>
      <c r="AB2301">
        <v>25</v>
      </c>
      <c r="AC2301">
        <v>25</v>
      </c>
      <c r="AD2301" t="s">
        <v>79</v>
      </c>
      <c r="AE2301" t="s">
        <v>95</v>
      </c>
      <c r="AF2301">
        <v>40</v>
      </c>
      <c r="AG2301" s="4">
        <v>0.29166666666666669</v>
      </c>
      <c r="AH2301" s="4">
        <v>0.64583333333333337</v>
      </c>
      <c r="AI2301" s="5">
        <v>14.73</v>
      </c>
      <c r="AJ2301">
        <v>22.1</v>
      </c>
      <c r="AL2301" t="s">
        <v>81</v>
      </c>
      <c r="AM2301" t="s">
        <v>82</v>
      </c>
      <c r="AO2301" t="s">
        <v>83</v>
      </c>
      <c r="AP2301" t="s">
        <v>67</v>
      </c>
      <c r="AQ2301" t="s">
        <v>67</v>
      </c>
      <c r="AR2301" t="s">
        <v>82</v>
      </c>
      <c r="AT2301" t="s">
        <v>82</v>
      </c>
      <c r="AW2301" t="s">
        <v>82</v>
      </c>
      <c r="AY2301" t="s">
        <v>26654</v>
      </c>
      <c r="AZ2301" t="s">
        <v>6462</v>
      </c>
      <c r="BA2301" t="s">
        <v>136</v>
      </c>
      <c r="BB2301">
        <v>21704</v>
      </c>
      <c r="BC2301" t="s">
        <v>79</v>
      </c>
      <c r="BH2301" t="s">
        <v>26655</v>
      </c>
      <c r="BJ2301">
        <v>461628224</v>
      </c>
    </row>
    <row r="2302" spans="1:62" x14ac:dyDescent="0.25">
      <c r="A2302" t="s">
        <v>26682</v>
      </c>
      <c r="B2302" s="2">
        <v>43500</v>
      </c>
      <c r="C2302" t="s">
        <v>63</v>
      </c>
      <c r="D2302" s="3">
        <v>43472.378941643517</v>
      </c>
      <c r="E2302" t="s">
        <v>64</v>
      </c>
      <c r="F2302" s="2">
        <v>43556</v>
      </c>
      <c r="G2302" s="2">
        <v>43861</v>
      </c>
      <c r="H2302" t="s">
        <v>26683</v>
      </c>
      <c r="J2302" t="s">
        <v>14786</v>
      </c>
      <c r="K2302" t="s">
        <v>14787</v>
      </c>
      <c r="L2302" t="s">
        <v>14788</v>
      </c>
      <c r="M2302" t="s">
        <v>105</v>
      </c>
      <c r="N2302">
        <v>77465</v>
      </c>
      <c r="O2302" t="s">
        <v>70</v>
      </c>
      <c r="Q2302" t="s">
        <v>14789</v>
      </c>
      <c r="S2302" t="s">
        <v>72</v>
      </c>
      <c r="T2302" t="s">
        <v>2824</v>
      </c>
      <c r="U2302" t="s">
        <v>2825</v>
      </c>
      <c r="V2302" t="s">
        <v>642</v>
      </c>
      <c r="W2302" t="s">
        <v>105</v>
      </c>
      <c r="X2302" t="s">
        <v>14790</v>
      </c>
      <c r="Y2302" t="str">
        <f>"45-3011"</f>
        <v>45-3011</v>
      </c>
      <c r="Z2302" t="s">
        <v>1652</v>
      </c>
      <c r="AA2302">
        <v>114112</v>
      </c>
      <c r="AB2302">
        <v>4</v>
      </c>
      <c r="AC2302">
        <v>4</v>
      </c>
      <c r="AD2302" t="s">
        <v>79</v>
      </c>
      <c r="AE2302" t="s">
        <v>80</v>
      </c>
      <c r="AF2302">
        <v>40</v>
      </c>
      <c r="AG2302" s="4">
        <v>0.91666666666666663</v>
      </c>
      <c r="AH2302" s="4">
        <v>0.25</v>
      </c>
      <c r="AI2302" s="5">
        <v>10.24</v>
      </c>
      <c r="AJ2302">
        <v>15.36</v>
      </c>
      <c r="AL2302" t="s">
        <v>81</v>
      </c>
      <c r="AM2302" t="s">
        <v>82</v>
      </c>
      <c r="AO2302" t="s">
        <v>83</v>
      </c>
      <c r="AR2302" t="s">
        <v>82</v>
      </c>
      <c r="AT2302" t="s">
        <v>82</v>
      </c>
      <c r="AW2302" t="s">
        <v>82</v>
      </c>
      <c r="AY2302" t="s">
        <v>14788</v>
      </c>
      <c r="AZ2302" t="s">
        <v>14791</v>
      </c>
      <c r="BA2302" t="s">
        <v>105</v>
      </c>
      <c r="BB2302">
        <v>77465</v>
      </c>
      <c r="BC2302" t="s">
        <v>79</v>
      </c>
      <c r="BH2302" t="s">
        <v>14786</v>
      </c>
      <c r="BJ2302">
        <v>743022925</v>
      </c>
    </row>
    <row r="2303" spans="1:62" x14ac:dyDescent="0.25">
      <c r="A2303" t="s">
        <v>27253</v>
      </c>
      <c r="B2303" s="2">
        <v>43500</v>
      </c>
      <c r="C2303" t="s">
        <v>63</v>
      </c>
      <c r="D2303" s="3">
        <v>43472.38253609954</v>
      </c>
      <c r="E2303" t="s">
        <v>117</v>
      </c>
      <c r="H2303" t="s">
        <v>27254</v>
      </c>
      <c r="J2303" t="s">
        <v>27255</v>
      </c>
      <c r="L2303" t="s">
        <v>3523</v>
      </c>
      <c r="M2303" t="s">
        <v>105</v>
      </c>
      <c r="N2303">
        <v>76208</v>
      </c>
      <c r="O2303" t="s">
        <v>70</v>
      </c>
      <c r="Q2303" t="s">
        <v>27256</v>
      </c>
      <c r="S2303" t="s">
        <v>72</v>
      </c>
      <c r="T2303" t="s">
        <v>1917</v>
      </c>
      <c r="U2303" t="s">
        <v>1918</v>
      </c>
      <c r="V2303" t="s">
        <v>1919</v>
      </c>
      <c r="W2303" t="s">
        <v>105</v>
      </c>
      <c r="X2303" t="s">
        <v>27257</v>
      </c>
      <c r="Y2303" t="str">
        <f>"47-3011"</f>
        <v>47-3011</v>
      </c>
      <c r="Z2303" t="s">
        <v>5840</v>
      </c>
      <c r="AA2303">
        <v>238140</v>
      </c>
      <c r="AB2303">
        <v>10</v>
      </c>
      <c r="AD2303" t="s">
        <v>79</v>
      </c>
      <c r="AE2303" t="s">
        <v>95</v>
      </c>
      <c r="AF2303">
        <v>35</v>
      </c>
      <c r="AG2303" s="4">
        <v>0.3125</v>
      </c>
      <c r="AH2303" s="4">
        <v>0.6875</v>
      </c>
      <c r="AI2303" s="5">
        <v>15.15</v>
      </c>
      <c r="AJ2303">
        <v>22.73</v>
      </c>
      <c r="AL2303" t="s">
        <v>81</v>
      </c>
      <c r="AM2303" t="s">
        <v>82</v>
      </c>
      <c r="AO2303" t="s">
        <v>83</v>
      </c>
      <c r="AR2303" t="s">
        <v>82</v>
      </c>
      <c r="AT2303" t="s">
        <v>82</v>
      </c>
      <c r="AW2303" t="s">
        <v>82</v>
      </c>
      <c r="AY2303" t="s">
        <v>3523</v>
      </c>
      <c r="AZ2303" t="s">
        <v>3523</v>
      </c>
      <c r="BA2303" t="s">
        <v>105</v>
      </c>
      <c r="BB2303">
        <v>76208</v>
      </c>
      <c r="BC2303" t="s">
        <v>79</v>
      </c>
      <c r="BH2303" t="s">
        <v>27255</v>
      </c>
      <c r="BJ2303">
        <v>752688733</v>
      </c>
    </row>
    <row r="2304" spans="1:62" x14ac:dyDescent="0.25">
      <c r="A2304" t="s">
        <v>27923</v>
      </c>
      <c r="B2304" s="2">
        <v>43500</v>
      </c>
      <c r="C2304" t="s">
        <v>63</v>
      </c>
      <c r="D2304" s="3">
        <v>43472.378771331016</v>
      </c>
      <c r="E2304" t="s">
        <v>64</v>
      </c>
      <c r="F2304" s="2">
        <v>43556</v>
      </c>
      <c r="G2304" s="2">
        <v>43830</v>
      </c>
      <c r="H2304" t="s">
        <v>27924</v>
      </c>
      <c r="J2304" t="s">
        <v>27798</v>
      </c>
      <c r="L2304" t="s">
        <v>20763</v>
      </c>
      <c r="M2304" t="s">
        <v>232</v>
      </c>
      <c r="N2304">
        <v>11963</v>
      </c>
      <c r="O2304" t="s">
        <v>70</v>
      </c>
      <c r="Q2304" t="s">
        <v>27799</v>
      </c>
      <c r="S2304" t="s">
        <v>72</v>
      </c>
      <c r="T2304" t="s">
        <v>27925</v>
      </c>
      <c r="U2304" t="s">
        <v>27926</v>
      </c>
      <c r="V2304" t="s">
        <v>232</v>
      </c>
      <c r="W2304" t="s">
        <v>232</v>
      </c>
      <c r="X2304" t="s">
        <v>2708</v>
      </c>
      <c r="Y2304" t="str">
        <f>"37-3011"</f>
        <v>37-3011</v>
      </c>
      <c r="Z2304" t="s">
        <v>94</v>
      </c>
      <c r="AA2304">
        <v>561730</v>
      </c>
      <c r="AB2304">
        <v>52</v>
      </c>
      <c r="AC2304">
        <v>52</v>
      </c>
      <c r="AD2304" t="s">
        <v>79</v>
      </c>
      <c r="AE2304" t="s">
        <v>80</v>
      </c>
      <c r="AF2304">
        <v>40</v>
      </c>
      <c r="AG2304" s="4">
        <v>0.29166666666666669</v>
      </c>
      <c r="AH2304" s="4">
        <v>0.64583333333333337</v>
      </c>
      <c r="AI2304" s="5">
        <v>16.34</v>
      </c>
      <c r="AJ2304">
        <v>24.51</v>
      </c>
      <c r="AK2304">
        <v>32.25</v>
      </c>
      <c r="AL2304" t="s">
        <v>81</v>
      </c>
      <c r="AM2304" t="s">
        <v>82</v>
      </c>
      <c r="AO2304" t="s">
        <v>83</v>
      </c>
      <c r="AR2304" t="s">
        <v>82</v>
      </c>
      <c r="AT2304" t="s">
        <v>82</v>
      </c>
      <c r="AW2304" t="s">
        <v>82</v>
      </c>
      <c r="AY2304" t="s">
        <v>20763</v>
      </c>
      <c r="AZ2304" t="s">
        <v>6535</v>
      </c>
      <c r="BA2304" t="s">
        <v>232</v>
      </c>
      <c r="BB2304">
        <v>11963</v>
      </c>
      <c r="BC2304" t="s">
        <v>79</v>
      </c>
      <c r="BH2304" t="s">
        <v>27798</v>
      </c>
      <c r="BJ2304">
        <v>113151422</v>
      </c>
    </row>
    <row r="2305" spans="1:62" x14ac:dyDescent="0.25">
      <c r="A2305" t="s">
        <v>28021</v>
      </c>
      <c r="B2305" s="2">
        <v>43500</v>
      </c>
      <c r="C2305" t="s">
        <v>63</v>
      </c>
      <c r="D2305" s="3">
        <v>43472.378503958331</v>
      </c>
      <c r="E2305" t="s">
        <v>117</v>
      </c>
      <c r="H2305" t="s">
        <v>1079</v>
      </c>
      <c r="J2305" t="s">
        <v>1080</v>
      </c>
      <c r="L2305" t="s">
        <v>1081</v>
      </c>
      <c r="M2305" t="s">
        <v>105</v>
      </c>
      <c r="N2305">
        <v>77571</v>
      </c>
      <c r="O2305" t="s">
        <v>70</v>
      </c>
      <c r="Q2305" t="s">
        <v>1082</v>
      </c>
      <c r="S2305" t="s">
        <v>72</v>
      </c>
      <c r="T2305" t="s">
        <v>1083</v>
      </c>
      <c r="U2305" t="s">
        <v>1084</v>
      </c>
      <c r="V2305" t="s">
        <v>863</v>
      </c>
      <c r="W2305" t="s">
        <v>105</v>
      </c>
      <c r="X2305" t="s">
        <v>4395</v>
      </c>
      <c r="Y2305" t="str">
        <f>"47-2152"</f>
        <v>47-2152</v>
      </c>
      <c r="Z2305" t="s">
        <v>988</v>
      </c>
      <c r="AA2305">
        <v>237120</v>
      </c>
      <c r="AB2305">
        <v>300</v>
      </c>
      <c r="AD2305" t="s">
        <v>79</v>
      </c>
      <c r="AE2305" t="s">
        <v>599</v>
      </c>
      <c r="AF2305">
        <v>40</v>
      </c>
      <c r="AG2305" s="4">
        <v>0.29166666666666669</v>
      </c>
      <c r="AH2305" s="4">
        <v>0.72916666666666663</v>
      </c>
      <c r="AI2305" s="5">
        <v>27.82</v>
      </c>
      <c r="AJ2305">
        <v>41.73</v>
      </c>
      <c r="AL2305" t="s">
        <v>81</v>
      </c>
      <c r="AM2305" t="s">
        <v>82</v>
      </c>
      <c r="AO2305" t="s">
        <v>213</v>
      </c>
      <c r="AR2305" t="s">
        <v>82</v>
      </c>
      <c r="AT2305" t="s">
        <v>82</v>
      </c>
      <c r="AW2305" t="s">
        <v>72</v>
      </c>
      <c r="AX2305">
        <v>24</v>
      </c>
      <c r="AY2305" t="s">
        <v>1086</v>
      </c>
      <c r="AZ2305" t="s">
        <v>713</v>
      </c>
      <c r="BA2305" t="s">
        <v>105</v>
      </c>
      <c r="BB2305">
        <v>77642</v>
      </c>
      <c r="BC2305" t="s">
        <v>87</v>
      </c>
      <c r="BH2305" t="s">
        <v>28022</v>
      </c>
      <c r="BJ2305">
        <v>811693108</v>
      </c>
    </row>
    <row r="2306" spans="1:62" x14ac:dyDescent="0.25">
      <c r="A2306" t="s">
        <v>28469</v>
      </c>
      <c r="B2306" s="2">
        <v>43500</v>
      </c>
      <c r="C2306" t="s">
        <v>63</v>
      </c>
      <c r="D2306" s="3">
        <v>43472.377487291669</v>
      </c>
      <c r="E2306" t="s">
        <v>282</v>
      </c>
      <c r="F2306" s="2">
        <v>43556</v>
      </c>
      <c r="G2306" s="2">
        <v>43819</v>
      </c>
      <c r="H2306" t="s">
        <v>28470</v>
      </c>
      <c r="J2306" t="s">
        <v>28471</v>
      </c>
      <c r="L2306" t="s">
        <v>28472</v>
      </c>
      <c r="M2306" t="s">
        <v>232</v>
      </c>
      <c r="N2306">
        <v>10538</v>
      </c>
      <c r="O2306" t="s">
        <v>70</v>
      </c>
      <c r="Q2306" t="s">
        <v>28473</v>
      </c>
      <c r="S2306" t="s">
        <v>72</v>
      </c>
      <c r="T2306" t="s">
        <v>2824</v>
      </c>
      <c r="U2306" t="s">
        <v>3543</v>
      </c>
      <c r="V2306" t="s">
        <v>642</v>
      </c>
      <c r="W2306" t="s">
        <v>105</v>
      </c>
      <c r="X2306" t="s">
        <v>106</v>
      </c>
      <c r="Y2306" t="str">
        <f>"37-3011"</f>
        <v>37-3011</v>
      </c>
      <c r="Z2306" t="s">
        <v>94</v>
      </c>
      <c r="AA2306">
        <v>561730</v>
      </c>
      <c r="AB2306">
        <v>15</v>
      </c>
      <c r="AC2306">
        <v>14</v>
      </c>
      <c r="AD2306" t="s">
        <v>79</v>
      </c>
      <c r="AE2306" t="s">
        <v>95</v>
      </c>
      <c r="AF2306">
        <v>40</v>
      </c>
      <c r="AG2306" s="4">
        <v>0.33333333333333331</v>
      </c>
      <c r="AH2306" s="4">
        <v>0.66666666666666663</v>
      </c>
      <c r="AI2306" s="5">
        <v>16.809999999999999</v>
      </c>
      <c r="AJ2306">
        <v>25.22</v>
      </c>
      <c r="AK2306">
        <v>25.5</v>
      </c>
      <c r="AL2306" t="s">
        <v>81</v>
      </c>
      <c r="AM2306" t="s">
        <v>82</v>
      </c>
      <c r="AO2306" t="s">
        <v>83</v>
      </c>
      <c r="AR2306" t="s">
        <v>82</v>
      </c>
      <c r="AT2306" t="s">
        <v>82</v>
      </c>
      <c r="AW2306" t="s">
        <v>82</v>
      </c>
      <c r="AY2306" t="s">
        <v>28472</v>
      </c>
      <c r="AZ2306" t="s">
        <v>1285</v>
      </c>
      <c r="BA2306" t="s">
        <v>232</v>
      </c>
      <c r="BB2306">
        <v>10538</v>
      </c>
      <c r="BC2306" t="s">
        <v>79</v>
      </c>
      <c r="BH2306" t="s">
        <v>28471</v>
      </c>
      <c r="BJ2306">
        <v>131716708</v>
      </c>
    </row>
    <row r="2307" spans="1:62" x14ac:dyDescent="0.25">
      <c r="A2307" t="s">
        <v>28514</v>
      </c>
      <c r="B2307" s="2">
        <v>43500</v>
      </c>
      <c r="C2307" t="s">
        <v>63</v>
      </c>
      <c r="D2307" s="3">
        <v>43472.377392013892</v>
      </c>
      <c r="E2307" t="s">
        <v>64</v>
      </c>
      <c r="F2307" s="2">
        <v>43556</v>
      </c>
      <c r="G2307" s="2">
        <v>43800</v>
      </c>
      <c r="H2307" t="s">
        <v>28515</v>
      </c>
      <c r="J2307" t="s">
        <v>28516</v>
      </c>
      <c r="L2307" t="s">
        <v>28517</v>
      </c>
      <c r="M2307" t="s">
        <v>2314</v>
      </c>
      <c r="N2307">
        <v>46032</v>
      </c>
      <c r="O2307" t="s">
        <v>70</v>
      </c>
      <c r="Q2307" t="s">
        <v>22803</v>
      </c>
      <c r="S2307" t="s">
        <v>72</v>
      </c>
      <c r="T2307" t="s">
        <v>13303</v>
      </c>
      <c r="U2307" t="s">
        <v>18541</v>
      </c>
      <c r="V2307" t="s">
        <v>1757</v>
      </c>
      <c r="W2307" t="s">
        <v>278</v>
      </c>
      <c r="X2307" t="s">
        <v>106</v>
      </c>
      <c r="Y2307" t="str">
        <f>"37-3011"</f>
        <v>37-3011</v>
      </c>
      <c r="Z2307" t="s">
        <v>94</v>
      </c>
      <c r="AA2307">
        <v>561730</v>
      </c>
      <c r="AB2307">
        <v>68</v>
      </c>
      <c r="AC2307">
        <v>68</v>
      </c>
      <c r="AD2307" t="s">
        <v>79</v>
      </c>
      <c r="AE2307" t="s">
        <v>80</v>
      </c>
      <c r="AF2307">
        <v>40</v>
      </c>
      <c r="AG2307" s="4">
        <v>0.29166666666666669</v>
      </c>
      <c r="AH2307" s="4">
        <v>0.64583333333333337</v>
      </c>
      <c r="AI2307" s="5">
        <v>13.41</v>
      </c>
      <c r="AJ2307">
        <v>20.12</v>
      </c>
      <c r="AL2307" t="s">
        <v>81</v>
      </c>
      <c r="AM2307" t="s">
        <v>82</v>
      </c>
      <c r="AO2307" t="s">
        <v>83</v>
      </c>
      <c r="AR2307" t="s">
        <v>82</v>
      </c>
      <c r="AT2307" t="s">
        <v>82</v>
      </c>
      <c r="AW2307" t="s">
        <v>82</v>
      </c>
      <c r="AY2307" t="s">
        <v>12456</v>
      </c>
      <c r="AZ2307" t="s">
        <v>3667</v>
      </c>
      <c r="BA2307" t="s">
        <v>2314</v>
      </c>
      <c r="BB2307">
        <v>46032</v>
      </c>
      <c r="BC2307" t="s">
        <v>79</v>
      </c>
      <c r="BH2307" t="s">
        <v>28518</v>
      </c>
      <c r="BJ2307">
        <v>351066915</v>
      </c>
    </row>
    <row r="2308" spans="1:62" x14ac:dyDescent="0.25">
      <c r="A2308" t="s">
        <v>28832</v>
      </c>
      <c r="B2308" s="2">
        <v>43500</v>
      </c>
      <c r="C2308" t="s">
        <v>63</v>
      </c>
      <c r="D2308" s="3">
        <v>43472.378260798614</v>
      </c>
      <c r="E2308" t="s">
        <v>64</v>
      </c>
      <c r="F2308" s="2">
        <v>43556</v>
      </c>
      <c r="G2308" s="2">
        <v>43814</v>
      </c>
      <c r="H2308" t="s">
        <v>28833</v>
      </c>
      <c r="J2308" t="s">
        <v>28834</v>
      </c>
      <c r="L2308" t="s">
        <v>3515</v>
      </c>
      <c r="M2308" t="s">
        <v>166</v>
      </c>
      <c r="N2308">
        <v>84062</v>
      </c>
      <c r="O2308" t="s">
        <v>70</v>
      </c>
      <c r="Q2308" t="s">
        <v>28835</v>
      </c>
      <c r="S2308" t="s">
        <v>72</v>
      </c>
      <c r="T2308" t="s">
        <v>28836</v>
      </c>
      <c r="U2308" t="s">
        <v>28837</v>
      </c>
      <c r="V2308" t="s">
        <v>3515</v>
      </c>
      <c r="W2308" t="s">
        <v>166</v>
      </c>
      <c r="X2308" t="s">
        <v>28838</v>
      </c>
      <c r="Y2308" t="str">
        <f>"37-3011"</f>
        <v>37-3011</v>
      </c>
      <c r="Z2308" t="s">
        <v>94</v>
      </c>
      <c r="AA2308">
        <v>56173</v>
      </c>
      <c r="AB2308">
        <v>15</v>
      </c>
      <c r="AC2308">
        <v>15</v>
      </c>
      <c r="AD2308" t="s">
        <v>79</v>
      </c>
      <c r="AE2308" t="s">
        <v>80</v>
      </c>
      <c r="AF2308">
        <v>40</v>
      </c>
      <c r="AG2308" s="4">
        <v>0.29166666666666669</v>
      </c>
      <c r="AH2308" s="4">
        <v>0.66666666666666663</v>
      </c>
      <c r="AI2308" s="5">
        <v>13.52</v>
      </c>
      <c r="AJ2308">
        <v>20.28</v>
      </c>
      <c r="AL2308" t="s">
        <v>81</v>
      </c>
      <c r="AM2308" t="s">
        <v>82</v>
      </c>
      <c r="AO2308" t="s">
        <v>83</v>
      </c>
      <c r="AR2308" t="s">
        <v>82</v>
      </c>
      <c r="AT2308" t="s">
        <v>82</v>
      </c>
      <c r="AW2308" t="s">
        <v>82</v>
      </c>
      <c r="AY2308" t="s">
        <v>28839</v>
      </c>
      <c r="AZ2308" t="s">
        <v>263</v>
      </c>
      <c r="BA2308" t="s">
        <v>166</v>
      </c>
      <c r="BB2308">
        <v>84062</v>
      </c>
      <c r="BC2308" t="s">
        <v>79</v>
      </c>
      <c r="BH2308" t="s">
        <v>28834</v>
      </c>
      <c r="BJ2308">
        <v>760742480</v>
      </c>
    </row>
    <row r="2309" spans="1:62" x14ac:dyDescent="0.25">
      <c r="A2309" t="s">
        <v>29471</v>
      </c>
      <c r="B2309" s="2">
        <v>43500</v>
      </c>
      <c r="C2309" t="s">
        <v>63</v>
      </c>
      <c r="D2309" s="3">
        <v>43472.378816203702</v>
      </c>
      <c r="E2309" t="s">
        <v>64</v>
      </c>
      <c r="F2309" s="2">
        <v>43556</v>
      </c>
      <c r="G2309" s="2">
        <v>43808</v>
      </c>
      <c r="H2309" t="s">
        <v>29472</v>
      </c>
      <c r="J2309" t="s">
        <v>29473</v>
      </c>
      <c r="L2309" t="s">
        <v>29474</v>
      </c>
      <c r="M2309" t="s">
        <v>804</v>
      </c>
      <c r="N2309">
        <v>3106</v>
      </c>
      <c r="O2309" t="s">
        <v>70</v>
      </c>
      <c r="Q2309" t="s">
        <v>29475</v>
      </c>
      <c r="S2309" t="s">
        <v>72</v>
      </c>
      <c r="T2309" t="s">
        <v>878</v>
      </c>
      <c r="U2309" t="s">
        <v>879</v>
      </c>
      <c r="V2309" t="s">
        <v>880</v>
      </c>
      <c r="W2309" t="s">
        <v>881</v>
      </c>
      <c r="X2309" t="s">
        <v>106</v>
      </c>
      <c r="Y2309" t="str">
        <f>"37-3011"</f>
        <v>37-3011</v>
      </c>
      <c r="Z2309" t="s">
        <v>94</v>
      </c>
      <c r="AA2309">
        <v>561730</v>
      </c>
      <c r="AB2309">
        <v>6</v>
      </c>
      <c r="AC2309">
        <v>6</v>
      </c>
      <c r="AD2309" t="s">
        <v>79</v>
      </c>
      <c r="AE2309" t="s">
        <v>80</v>
      </c>
      <c r="AF2309">
        <v>40</v>
      </c>
      <c r="AG2309" s="4">
        <v>0.3125</v>
      </c>
      <c r="AH2309" s="4">
        <v>0.72916666666666663</v>
      </c>
      <c r="AI2309" s="5">
        <v>16.98</v>
      </c>
      <c r="AJ2309">
        <v>25.47</v>
      </c>
      <c r="AK2309">
        <v>83.72</v>
      </c>
      <c r="AL2309" t="s">
        <v>81</v>
      </c>
      <c r="AM2309" t="s">
        <v>82</v>
      </c>
      <c r="AO2309" t="s">
        <v>83</v>
      </c>
      <c r="AR2309" t="s">
        <v>82</v>
      </c>
      <c r="AT2309" t="s">
        <v>82</v>
      </c>
      <c r="AW2309" t="s">
        <v>72</v>
      </c>
      <c r="AX2309">
        <v>3</v>
      </c>
      <c r="AY2309" t="s">
        <v>29476</v>
      </c>
      <c r="AZ2309" t="s">
        <v>11876</v>
      </c>
      <c r="BA2309" t="s">
        <v>804</v>
      </c>
      <c r="BB2309">
        <v>3106</v>
      </c>
      <c r="BC2309" t="s">
        <v>79</v>
      </c>
      <c r="BH2309" t="s">
        <v>29477</v>
      </c>
      <c r="BJ2309">
        <v>20489722</v>
      </c>
    </row>
    <row r="2310" spans="1:62" x14ac:dyDescent="0.25">
      <c r="A2310" t="s">
        <v>30314</v>
      </c>
      <c r="B2310" s="2">
        <v>43500</v>
      </c>
      <c r="C2310" t="s">
        <v>63</v>
      </c>
      <c r="D2310" s="3">
        <v>43472.378269236113</v>
      </c>
      <c r="E2310" t="s">
        <v>64</v>
      </c>
      <c r="F2310" s="2">
        <v>43556</v>
      </c>
      <c r="G2310" s="2">
        <v>43830</v>
      </c>
      <c r="H2310" t="s">
        <v>30315</v>
      </c>
      <c r="I2310" t="s">
        <v>67</v>
      </c>
      <c r="J2310" t="s">
        <v>30316</v>
      </c>
      <c r="K2310" t="s">
        <v>67</v>
      </c>
      <c r="L2310" t="s">
        <v>30317</v>
      </c>
      <c r="M2310" t="s">
        <v>232</v>
      </c>
      <c r="N2310">
        <v>10507</v>
      </c>
      <c r="O2310" t="s">
        <v>70</v>
      </c>
      <c r="P2310" t="s">
        <v>67</v>
      </c>
      <c r="Q2310" t="s">
        <v>30318</v>
      </c>
      <c r="S2310" t="s">
        <v>72</v>
      </c>
      <c r="T2310" t="s">
        <v>27925</v>
      </c>
      <c r="U2310" t="s">
        <v>1959</v>
      </c>
      <c r="V2310" t="s">
        <v>232</v>
      </c>
      <c r="W2310" t="s">
        <v>232</v>
      </c>
      <c r="X2310" t="s">
        <v>2708</v>
      </c>
      <c r="Y2310" t="str">
        <f>"37-3011"</f>
        <v>37-3011</v>
      </c>
      <c r="Z2310" t="s">
        <v>94</v>
      </c>
      <c r="AA2310">
        <v>561730</v>
      </c>
      <c r="AB2310">
        <v>4</v>
      </c>
      <c r="AC2310">
        <v>4</v>
      </c>
      <c r="AD2310" t="s">
        <v>79</v>
      </c>
      <c r="AE2310" t="s">
        <v>80</v>
      </c>
      <c r="AF2310">
        <v>35</v>
      </c>
      <c r="AG2310" s="4">
        <v>0.33333333333333331</v>
      </c>
      <c r="AH2310" s="4">
        <v>0.66666666666666663</v>
      </c>
      <c r="AI2310" s="5">
        <v>16.809999999999999</v>
      </c>
      <c r="AL2310" t="s">
        <v>81</v>
      </c>
      <c r="AM2310" t="s">
        <v>82</v>
      </c>
      <c r="AO2310" t="s">
        <v>83</v>
      </c>
      <c r="AP2310" t="s">
        <v>67</v>
      </c>
      <c r="AQ2310" t="s">
        <v>67</v>
      </c>
      <c r="AR2310" t="s">
        <v>82</v>
      </c>
      <c r="AT2310" t="s">
        <v>82</v>
      </c>
      <c r="AW2310" t="s">
        <v>82</v>
      </c>
      <c r="AY2310" t="s">
        <v>30317</v>
      </c>
      <c r="AZ2310" t="s">
        <v>1285</v>
      </c>
      <c r="BA2310" t="s">
        <v>232</v>
      </c>
      <c r="BB2310">
        <v>10507</v>
      </c>
      <c r="BC2310" t="s">
        <v>79</v>
      </c>
      <c r="BH2310" t="s">
        <v>30316</v>
      </c>
      <c r="BI2310" t="s">
        <v>67</v>
      </c>
      <c r="BJ2310">
        <v>133861943</v>
      </c>
    </row>
    <row r="2311" spans="1:62" x14ac:dyDescent="0.25">
      <c r="A2311" t="s">
        <v>30388</v>
      </c>
      <c r="B2311" s="2">
        <v>43500</v>
      </c>
      <c r="C2311" t="s">
        <v>63</v>
      </c>
      <c r="D2311" s="3">
        <v>43472.377530844904</v>
      </c>
      <c r="E2311" t="s">
        <v>64</v>
      </c>
      <c r="F2311" s="2">
        <v>43556</v>
      </c>
      <c r="G2311" s="2">
        <v>43814</v>
      </c>
      <c r="H2311" t="s">
        <v>1778</v>
      </c>
      <c r="J2311" t="s">
        <v>1779</v>
      </c>
      <c r="K2311" t="s">
        <v>1780</v>
      </c>
      <c r="L2311" t="s">
        <v>1781</v>
      </c>
      <c r="M2311" t="s">
        <v>278</v>
      </c>
      <c r="N2311">
        <v>23035</v>
      </c>
      <c r="O2311" t="s">
        <v>70</v>
      </c>
      <c r="Q2311" t="s">
        <v>1782</v>
      </c>
      <c r="S2311" t="s">
        <v>72</v>
      </c>
      <c r="T2311" t="s">
        <v>1738</v>
      </c>
      <c r="U2311" t="s">
        <v>1739</v>
      </c>
      <c r="V2311" t="s">
        <v>1740</v>
      </c>
      <c r="W2311" t="s">
        <v>278</v>
      </c>
      <c r="X2311" t="s">
        <v>1783</v>
      </c>
      <c r="Y2311" t="str">
        <f>"47-2061"</f>
        <v>47-2061</v>
      </c>
      <c r="Z2311" t="s">
        <v>326</v>
      </c>
      <c r="AA2311">
        <v>238990</v>
      </c>
      <c r="AB2311">
        <v>8</v>
      </c>
      <c r="AC2311">
        <v>8</v>
      </c>
      <c r="AD2311" t="s">
        <v>79</v>
      </c>
      <c r="AE2311" t="s">
        <v>95</v>
      </c>
      <c r="AF2311">
        <v>40</v>
      </c>
      <c r="AG2311" s="4">
        <v>0.33333333333333331</v>
      </c>
      <c r="AH2311" s="4">
        <v>0.6875</v>
      </c>
      <c r="AI2311" s="5">
        <v>13.54</v>
      </c>
      <c r="AJ2311">
        <v>20.309999999999999</v>
      </c>
      <c r="AK2311">
        <v>20.309999999999999</v>
      </c>
      <c r="AL2311" t="s">
        <v>81</v>
      </c>
      <c r="AM2311" t="s">
        <v>82</v>
      </c>
      <c r="AO2311" t="s">
        <v>83</v>
      </c>
      <c r="AR2311" t="s">
        <v>82</v>
      </c>
      <c r="AT2311" t="s">
        <v>82</v>
      </c>
      <c r="AW2311" t="s">
        <v>82</v>
      </c>
      <c r="AY2311" t="s">
        <v>1781</v>
      </c>
      <c r="AZ2311" t="s">
        <v>1784</v>
      </c>
      <c r="BA2311" t="s">
        <v>278</v>
      </c>
      <c r="BB2311">
        <v>23035</v>
      </c>
      <c r="BC2311" t="s">
        <v>79</v>
      </c>
      <c r="BH2311" t="s">
        <v>1785</v>
      </c>
      <c r="BJ2311">
        <v>541438626</v>
      </c>
    </row>
    <row r="2312" spans="1:62" x14ac:dyDescent="0.25">
      <c r="A2312" t="s">
        <v>30647</v>
      </c>
      <c r="B2312" s="2">
        <v>43500</v>
      </c>
      <c r="C2312" t="s">
        <v>63</v>
      </c>
      <c r="D2312" s="3">
        <v>43472.378693159721</v>
      </c>
      <c r="E2312" t="s">
        <v>64</v>
      </c>
      <c r="F2312" s="2">
        <v>43556</v>
      </c>
      <c r="G2312" s="2">
        <v>43799</v>
      </c>
      <c r="H2312" t="s">
        <v>30648</v>
      </c>
      <c r="J2312" t="s">
        <v>30649</v>
      </c>
      <c r="L2312" t="s">
        <v>859</v>
      </c>
      <c r="M2312" t="s">
        <v>226</v>
      </c>
      <c r="N2312">
        <v>48094</v>
      </c>
      <c r="O2312" t="s">
        <v>70</v>
      </c>
      <c r="Q2312" t="s">
        <v>30650</v>
      </c>
      <c r="S2312" t="s">
        <v>72</v>
      </c>
      <c r="T2312" t="s">
        <v>13303</v>
      </c>
      <c r="U2312" t="s">
        <v>5811</v>
      </c>
      <c r="V2312" t="s">
        <v>16460</v>
      </c>
      <c r="W2312" t="s">
        <v>278</v>
      </c>
      <c r="X2312" t="s">
        <v>106</v>
      </c>
      <c r="Y2312" t="str">
        <f>"37-3011"</f>
        <v>37-3011</v>
      </c>
      <c r="Z2312" t="s">
        <v>94</v>
      </c>
      <c r="AA2312">
        <v>561730</v>
      </c>
      <c r="AB2312">
        <v>25</v>
      </c>
      <c r="AC2312">
        <v>25</v>
      </c>
      <c r="AD2312" t="s">
        <v>79</v>
      </c>
      <c r="AE2312" t="s">
        <v>80</v>
      </c>
      <c r="AF2312">
        <v>40</v>
      </c>
      <c r="AG2312" s="4">
        <v>0.27083333333333331</v>
      </c>
      <c r="AH2312" s="4">
        <v>0.625</v>
      </c>
      <c r="AI2312" s="5">
        <v>15.08</v>
      </c>
      <c r="AJ2312">
        <v>22.62</v>
      </c>
      <c r="AL2312" t="s">
        <v>81</v>
      </c>
      <c r="AM2312" t="s">
        <v>82</v>
      </c>
      <c r="AO2312" t="s">
        <v>83</v>
      </c>
      <c r="AR2312" t="s">
        <v>82</v>
      </c>
      <c r="AT2312" t="s">
        <v>82</v>
      </c>
      <c r="AW2312" t="s">
        <v>82</v>
      </c>
      <c r="AY2312" t="s">
        <v>19596</v>
      </c>
      <c r="AZ2312" t="s">
        <v>2493</v>
      </c>
      <c r="BA2312" t="s">
        <v>226</v>
      </c>
      <c r="BB2312">
        <v>48150</v>
      </c>
      <c r="BC2312" t="s">
        <v>79</v>
      </c>
      <c r="BH2312" t="s">
        <v>30651</v>
      </c>
      <c r="BJ2312">
        <v>383391854</v>
      </c>
    </row>
    <row r="2313" spans="1:62" x14ac:dyDescent="0.25">
      <c r="A2313" t="s">
        <v>30994</v>
      </c>
      <c r="B2313" s="2">
        <v>43500</v>
      </c>
      <c r="C2313" t="s">
        <v>63</v>
      </c>
      <c r="D2313" s="3">
        <v>43472.378408576391</v>
      </c>
      <c r="E2313" t="s">
        <v>64</v>
      </c>
      <c r="F2313" s="2">
        <v>43556</v>
      </c>
      <c r="G2313" s="2">
        <v>43784</v>
      </c>
      <c r="H2313" t="s">
        <v>30995</v>
      </c>
      <c r="J2313" t="s">
        <v>30996</v>
      </c>
      <c r="L2313" t="s">
        <v>1988</v>
      </c>
      <c r="M2313" t="s">
        <v>105</v>
      </c>
      <c r="N2313">
        <v>75006</v>
      </c>
      <c r="O2313" t="s">
        <v>70</v>
      </c>
      <c r="Q2313" t="s">
        <v>30997</v>
      </c>
      <c r="S2313" t="s">
        <v>72</v>
      </c>
      <c r="T2313" t="s">
        <v>4464</v>
      </c>
      <c r="U2313" t="s">
        <v>30998</v>
      </c>
      <c r="V2313" t="s">
        <v>3788</v>
      </c>
      <c r="W2313" t="s">
        <v>1246</v>
      </c>
      <c r="X2313" t="s">
        <v>1539</v>
      </c>
      <c r="Y2313" t="str">
        <f>"53-7064"</f>
        <v>53-7064</v>
      </c>
      <c r="Z2313" t="s">
        <v>962</v>
      </c>
      <c r="AA2313">
        <v>331316</v>
      </c>
      <c r="AB2313">
        <v>30</v>
      </c>
      <c r="AC2313">
        <v>30</v>
      </c>
      <c r="AD2313" t="s">
        <v>79</v>
      </c>
      <c r="AE2313" t="s">
        <v>95</v>
      </c>
      <c r="AF2313">
        <v>40</v>
      </c>
      <c r="AG2313" s="4">
        <v>0.25</v>
      </c>
      <c r="AH2313" s="4">
        <v>0.58333333333333337</v>
      </c>
      <c r="AI2313" s="6">
        <v>12</v>
      </c>
      <c r="AJ2313">
        <v>18</v>
      </c>
      <c r="AL2313" t="s">
        <v>81</v>
      </c>
      <c r="AM2313" t="s">
        <v>82</v>
      </c>
      <c r="AO2313" t="s">
        <v>83</v>
      </c>
      <c r="AR2313" t="s">
        <v>82</v>
      </c>
      <c r="AT2313" t="s">
        <v>82</v>
      </c>
      <c r="AW2313" t="s">
        <v>82</v>
      </c>
      <c r="AY2313" t="s">
        <v>1988</v>
      </c>
      <c r="AZ2313" t="s">
        <v>3523</v>
      </c>
      <c r="BA2313" t="s">
        <v>105</v>
      </c>
      <c r="BB2313">
        <v>75006</v>
      </c>
      <c r="BC2313" t="s">
        <v>87</v>
      </c>
      <c r="BH2313" t="s">
        <v>30996</v>
      </c>
      <c r="BJ2313">
        <v>751653063</v>
      </c>
    </row>
    <row r="2314" spans="1:62" x14ac:dyDescent="0.25">
      <c r="A2314" t="s">
        <v>31523</v>
      </c>
      <c r="B2314" s="2">
        <v>43500</v>
      </c>
      <c r="C2314" t="s">
        <v>63</v>
      </c>
      <c r="D2314" s="3">
        <v>43472.37864440972</v>
      </c>
      <c r="E2314" t="s">
        <v>117</v>
      </c>
      <c r="H2314" t="s">
        <v>31524</v>
      </c>
      <c r="I2314" t="s">
        <v>31525</v>
      </c>
      <c r="J2314" t="s">
        <v>31526</v>
      </c>
      <c r="K2314" t="s">
        <v>31527</v>
      </c>
      <c r="L2314" t="s">
        <v>5494</v>
      </c>
      <c r="M2314" t="s">
        <v>105</v>
      </c>
      <c r="N2314">
        <v>77573</v>
      </c>
      <c r="O2314" t="s">
        <v>70</v>
      </c>
      <c r="P2314" t="s">
        <v>67</v>
      </c>
      <c r="Q2314" t="s">
        <v>5600</v>
      </c>
      <c r="S2314" t="s">
        <v>72</v>
      </c>
      <c r="T2314" t="s">
        <v>194</v>
      </c>
      <c r="U2314" t="s">
        <v>195</v>
      </c>
      <c r="V2314" t="s">
        <v>196</v>
      </c>
      <c r="W2314" t="s">
        <v>197</v>
      </c>
      <c r="X2314" t="s">
        <v>31528</v>
      </c>
      <c r="Y2314" t="str">
        <f>"51-4121"</f>
        <v>51-4121</v>
      </c>
      <c r="Z2314" t="s">
        <v>993</v>
      </c>
      <c r="AA2314">
        <v>238190</v>
      </c>
      <c r="AB2314">
        <v>75</v>
      </c>
      <c r="AD2314" t="s">
        <v>79</v>
      </c>
      <c r="AE2314" t="s">
        <v>599</v>
      </c>
      <c r="AF2314">
        <v>40</v>
      </c>
      <c r="AG2314" s="4">
        <v>0.29166666666666669</v>
      </c>
      <c r="AH2314" s="4">
        <v>0.66666666666666663</v>
      </c>
      <c r="AI2314" s="5">
        <v>27.82</v>
      </c>
      <c r="AJ2314">
        <v>41.73</v>
      </c>
      <c r="AL2314" t="s">
        <v>81</v>
      </c>
      <c r="AM2314" t="s">
        <v>82</v>
      </c>
      <c r="AO2314" t="s">
        <v>213</v>
      </c>
      <c r="AP2314" t="s">
        <v>67</v>
      </c>
      <c r="AQ2314" t="s">
        <v>67</v>
      </c>
      <c r="AR2314" t="s">
        <v>82</v>
      </c>
      <c r="AT2314" t="s">
        <v>82</v>
      </c>
      <c r="AW2314" t="s">
        <v>72</v>
      </c>
      <c r="AX2314">
        <v>24</v>
      </c>
      <c r="AY2314" t="s">
        <v>1086</v>
      </c>
      <c r="AZ2314" t="s">
        <v>713</v>
      </c>
      <c r="BA2314" t="s">
        <v>105</v>
      </c>
      <c r="BB2314">
        <v>77642</v>
      </c>
      <c r="BC2314" t="s">
        <v>79</v>
      </c>
      <c r="BH2314" t="s">
        <v>31529</v>
      </c>
      <c r="BJ2314">
        <v>825336080</v>
      </c>
    </row>
    <row r="2315" spans="1:62" x14ac:dyDescent="0.25">
      <c r="A2315" t="s">
        <v>31530</v>
      </c>
      <c r="B2315" s="2">
        <v>43500</v>
      </c>
      <c r="C2315" t="s">
        <v>63</v>
      </c>
      <c r="D2315" s="3">
        <v>43472.377976863427</v>
      </c>
      <c r="E2315" t="s">
        <v>117</v>
      </c>
      <c r="H2315" t="s">
        <v>11412</v>
      </c>
      <c r="J2315" t="s">
        <v>11413</v>
      </c>
      <c r="L2315" t="s">
        <v>2726</v>
      </c>
      <c r="M2315" t="s">
        <v>1966</v>
      </c>
      <c r="N2315">
        <v>19808</v>
      </c>
      <c r="O2315" t="s">
        <v>70</v>
      </c>
      <c r="Q2315" t="s">
        <v>11414</v>
      </c>
      <c r="S2315" t="s">
        <v>72</v>
      </c>
      <c r="T2315" t="s">
        <v>11227</v>
      </c>
      <c r="U2315" t="s">
        <v>2437</v>
      </c>
      <c r="V2315" t="s">
        <v>2438</v>
      </c>
      <c r="W2315" t="s">
        <v>147</v>
      </c>
      <c r="X2315" t="s">
        <v>106</v>
      </c>
      <c r="Y2315" t="str">
        <f>"37-3011"</f>
        <v>37-3011</v>
      </c>
      <c r="Z2315" t="s">
        <v>94</v>
      </c>
      <c r="AA2315">
        <v>561730</v>
      </c>
      <c r="AB2315">
        <v>12</v>
      </c>
      <c r="AD2315" t="s">
        <v>79</v>
      </c>
      <c r="AE2315" t="s">
        <v>95</v>
      </c>
      <c r="AF2315">
        <v>40</v>
      </c>
      <c r="AG2315" s="4">
        <v>0.29166666666666669</v>
      </c>
      <c r="AH2315" s="4">
        <v>0.70833333333333337</v>
      </c>
      <c r="AI2315" s="5">
        <v>14.03</v>
      </c>
      <c r="AJ2315">
        <v>21.05</v>
      </c>
      <c r="AK2315">
        <v>21.05</v>
      </c>
      <c r="AL2315" t="s">
        <v>81</v>
      </c>
      <c r="AM2315" t="s">
        <v>82</v>
      </c>
      <c r="AO2315" t="s">
        <v>83</v>
      </c>
      <c r="AR2315" t="s">
        <v>82</v>
      </c>
      <c r="AT2315" t="s">
        <v>82</v>
      </c>
      <c r="AW2315" t="s">
        <v>82</v>
      </c>
      <c r="AY2315" t="s">
        <v>2726</v>
      </c>
      <c r="AZ2315" t="s">
        <v>1969</v>
      </c>
      <c r="BA2315" t="s">
        <v>1966</v>
      </c>
      <c r="BB2315">
        <v>19804</v>
      </c>
      <c r="BC2315" t="s">
        <v>79</v>
      </c>
      <c r="BH2315" t="s">
        <v>11415</v>
      </c>
      <c r="BJ2315">
        <v>510341974</v>
      </c>
    </row>
    <row r="2316" spans="1:62" x14ac:dyDescent="0.25">
      <c r="A2316" t="s">
        <v>31591</v>
      </c>
      <c r="B2316" s="2">
        <v>43500</v>
      </c>
      <c r="C2316" t="s">
        <v>63</v>
      </c>
      <c r="D2316" s="3">
        <v>43472.378090810183</v>
      </c>
      <c r="E2316" t="s">
        <v>64</v>
      </c>
      <c r="F2316" s="2">
        <v>43556</v>
      </c>
      <c r="G2316" s="2">
        <v>43769</v>
      </c>
      <c r="H2316" t="s">
        <v>31592</v>
      </c>
      <c r="J2316" t="s">
        <v>31593</v>
      </c>
      <c r="L2316" t="s">
        <v>4015</v>
      </c>
      <c r="M2316" t="s">
        <v>86</v>
      </c>
      <c r="N2316">
        <v>32407</v>
      </c>
      <c r="O2316" t="s">
        <v>70</v>
      </c>
      <c r="Q2316" t="s">
        <v>31577</v>
      </c>
      <c r="S2316" t="s">
        <v>72</v>
      </c>
      <c r="T2316" t="s">
        <v>2538</v>
      </c>
      <c r="U2316" t="s">
        <v>8302</v>
      </c>
      <c r="V2316" t="s">
        <v>4391</v>
      </c>
      <c r="W2316" t="s">
        <v>761</v>
      </c>
      <c r="X2316" t="s">
        <v>31578</v>
      </c>
      <c r="Y2316" t="str">
        <f>"37-2012"</f>
        <v>37-2012</v>
      </c>
      <c r="Z2316" t="s">
        <v>373</v>
      </c>
      <c r="AA2316">
        <v>721110</v>
      </c>
      <c r="AB2316">
        <v>50</v>
      </c>
      <c r="AC2316">
        <v>50</v>
      </c>
      <c r="AD2316" t="s">
        <v>79</v>
      </c>
      <c r="AE2316" t="s">
        <v>95</v>
      </c>
      <c r="AF2316">
        <v>35</v>
      </c>
      <c r="AG2316" s="4">
        <v>0.29166666666666669</v>
      </c>
      <c r="AH2316" s="4">
        <v>0.625</v>
      </c>
      <c r="AI2316" s="5">
        <v>10.47</v>
      </c>
      <c r="AJ2316">
        <v>15.71</v>
      </c>
      <c r="AL2316" t="s">
        <v>81</v>
      </c>
      <c r="AM2316" t="s">
        <v>82</v>
      </c>
      <c r="AO2316" t="s">
        <v>83</v>
      </c>
      <c r="AR2316" t="s">
        <v>82</v>
      </c>
      <c r="AT2316" t="s">
        <v>82</v>
      </c>
      <c r="AW2316" t="s">
        <v>82</v>
      </c>
      <c r="AY2316" t="s">
        <v>4015</v>
      </c>
      <c r="AZ2316" t="s">
        <v>4016</v>
      </c>
      <c r="BA2316" t="s">
        <v>86</v>
      </c>
      <c r="BB2316">
        <v>32407</v>
      </c>
      <c r="BC2316" t="s">
        <v>79</v>
      </c>
      <c r="BH2316" t="s">
        <v>31594</v>
      </c>
      <c r="BJ2316">
        <v>831971104</v>
      </c>
    </row>
    <row r="2317" spans="1:62" x14ac:dyDescent="0.25">
      <c r="A2317" t="s">
        <v>31872</v>
      </c>
      <c r="B2317" s="2">
        <v>43500</v>
      </c>
      <c r="C2317" t="s">
        <v>63</v>
      </c>
      <c r="D2317" s="3">
        <v>43472.378651250001</v>
      </c>
      <c r="E2317" t="s">
        <v>117</v>
      </c>
      <c r="H2317" t="s">
        <v>31524</v>
      </c>
      <c r="I2317" t="s">
        <v>31525</v>
      </c>
      <c r="J2317" t="s">
        <v>31526</v>
      </c>
      <c r="K2317" t="s">
        <v>31527</v>
      </c>
      <c r="L2317" t="s">
        <v>5494</v>
      </c>
      <c r="M2317" t="s">
        <v>105</v>
      </c>
      <c r="N2317">
        <v>77573</v>
      </c>
      <c r="O2317" t="s">
        <v>70</v>
      </c>
      <c r="P2317" t="s">
        <v>67</v>
      </c>
      <c r="Q2317" t="s">
        <v>5600</v>
      </c>
      <c r="S2317" t="s">
        <v>72</v>
      </c>
      <c r="T2317" t="s">
        <v>194</v>
      </c>
      <c r="U2317" t="s">
        <v>195</v>
      </c>
      <c r="V2317" t="s">
        <v>196</v>
      </c>
      <c r="W2317" t="s">
        <v>197</v>
      </c>
      <c r="X2317" t="s">
        <v>5614</v>
      </c>
      <c r="Y2317" t="str">
        <f>"47-2152"</f>
        <v>47-2152</v>
      </c>
      <c r="Z2317" t="s">
        <v>988</v>
      </c>
      <c r="AA2317">
        <v>238190</v>
      </c>
      <c r="AB2317">
        <v>80</v>
      </c>
      <c r="AD2317" t="s">
        <v>79</v>
      </c>
      <c r="AE2317" t="s">
        <v>599</v>
      </c>
      <c r="AF2317">
        <v>40</v>
      </c>
      <c r="AG2317" s="4">
        <v>0.29166666666666669</v>
      </c>
      <c r="AH2317" s="4">
        <v>0.66666666666666663</v>
      </c>
      <c r="AI2317" s="5">
        <v>27.65</v>
      </c>
      <c r="AJ2317">
        <v>41.48</v>
      </c>
      <c r="AL2317" t="s">
        <v>81</v>
      </c>
      <c r="AM2317" t="s">
        <v>82</v>
      </c>
      <c r="AO2317" t="s">
        <v>213</v>
      </c>
      <c r="AP2317" t="s">
        <v>67</v>
      </c>
      <c r="AQ2317" t="s">
        <v>67</v>
      </c>
      <c r="AR2317" t="s">
        <v>82</v>
      </c>
      <c r="AT2317" t="s">
        <v>82</v>
      </c>
      <c r="AW2317" t="s">
        <v>72</v>
      </c>
      <c r="AX2317">
        <v>24</v>
      </c>
      <c r="AY2317" t="s">
        <v>3391</v>
      </c>
      <c r="AZ2317" t="s">
        <v>713</v>
      </c>
      <c r="BA2317" t="s">
        <v>105</v>
      </c>
      <c r="BB2317">
        <v>77701</v>
      </c>
      <c r="BC2317" t="s">
        <v>79</v>
      </c>
      <c r="BH2317" t="s">
        <v>31873</v>
      </c>
      <c r="BI2317" t="s">
        <v>67</v>
      </c>
      <c r="BJ2317">
        <v>825336080</v>
      </c>
    </row>
    <row r="2318" spans="1:62" x14ac:dyDescent="0.25">
      <c r="A2318" t="s">
        <v>32237</v>
      </c>
      <c r="B2318" s="2">
        <v>43500</v>
      </c>
      <c r="C2318" t="s">
        <v>63</v>
      </c>
      <c r="D2318" s="3">
        <v>43472.378463043984</v>
      </c>
      <c r="E2318" t="s">
        <v>91</v>
      </c>
      <c r="H2318" t="s">
        <v>5306</v>
      </c>
      <c r="I2318" t="s">
        <v>5307</v>
      </c>
      <c r="J2318" t="s">
        <v>5308</v>
      </c>
      <c r="L2318" t="s">
        <v>5309</v>
      </c>
      <c r="M2318" t="s">
        <v>207</v>
      </c>
      <c r="N2318">
        <v>2472</v>
      </c>
      <c r="O2318" t="s">
        <v>70</v>
      </c>
      <c r="Q2318" t="s">
        <v>5310</v>
      </c>
      <c r="S2318" t="s">
        <v>72</v>
      </c>
      <c r="T2318" t="s">
        <v>640</v>
      </c>
      <c r="U2318" t="s">
        <v>641</v>
      </c>
      <c r="V2318" t="s">
        <v>642</v>
      </c>
      <c r="W2318" t="s">
        <v>105</v>
      </c>
      <c r="X2318" t="s">
        <v>5311</v>
      </c>
      <c r="Y2318" t="str">
        <f>"53-7062"</f>
        <v>53-7062</v>
      </c>
      <c r="Z2318" t="s">
        <v>337</v>
      </c>
      <c r="AA2318">
        <v>484210</v>
      </c>
      <c r="AB2318">
        <v>15</v>
      </c>
      <c r="AD2318" t="s">
        <v>79</v>
      </c>
      <c r="AE2318" t="s">
        <v>95</v>
      </c>
      <c r="AF2318">
        <v>40</v>
      </c>
      <c r="AG2318" s="4">
        <v>0.29166666666666669</v>
      </c>
      <c r="AH2318" s="4">
        <v>0.66666666666666663</v>
      </c>
      <c r="AI2318" s="5">
        <v>12.88</v>
      </c>
      <c r="AJ2318">
        <v>19.32</v>
      </c>
      <c r="AK2318">
        <v>36</v>
      </c>
      <c r="AL2318" t="s">
        <v>81</v>
      </c>
      <c r="AM2318" t="s">
        <v>82</v>
      </c>
      <c r="AO2318" t="s">
        <v>83</v>
      </c>
      <c r="AR2318" t="s">
        <v>82</v>
      </c>
      <c r="AT2318" t="s">
        <v>82</v>
      </c>
      <c r="AW2318" t="s">
        <v>82</v>
      </c>
      <c r="AY2318" t="s">
        <v>738</v>
      </c>
      <c r="AZ2318" t="s">
        <v>2422</v>
      </c>
      <c r="BA2318" t="s">
        <v>105</v>
      </c>
      <c r="BB2318">
        <v>78728</v>
      </c>
      <c r="BC2318" t="s">
        <v>79</v>
      </c>
      <c r="BH2318" t="s">
        <v>32238</v>
      </c>
      <c r="BJ2318">
        <v>43367077</v>
      </c>
    </row>
    <row r="2319" spans="1:62" x14ac:dyDescent="0.25">
      <c r="A2319" t="s">
        <v>32565</v>
      </c>
      <c r="B2319" s="2">
        <v>43500</v>
      </c>
      <c r="C2319" t="s">
        <v>63</v>
      </c>
      <c r="D2319" s="3">
        <v>43472.378609490741</v>
      </c>
      <c r="E2319" t="s">
        <v>64</v>
      </c>
      <c r="F2319" s="2">
        <v>43556</v>
      </c>
      <c r="G2319" s="2">
        <v>43773</v>
      </c>
      <c r="H2319" t="s">
        <v>11029</v>
      </c>
      <c r="J2319" t="s">
        <v>11030</v>
      </c>
      <c r="L2319" t="s">
        <v>4124</v>
      </c>
      <c r="M2319" t="s">
        <v>745</v>
      </c>
      <c r="N2319">
        <v>66215</v>
      </c>
      <c r="O2319" t="s">
        <v>70</v>
      </c>
      <c r="Q2319" t="s">
        <v>11031</v>
      </c>
      <c r="R2319">
        <v>272</v>
      </c>
      <c r="S2319" t="s">
        <v>72</v>
      </c>
      <c r="T2319" t="s">
        <v>13303</v>
      </c>
      <c r="U2319" t="s">
        <v>3646</v>
      </c>
      <c r="V2319" t="s">
        <v>1757</v>
      </c>
      <c r="W2319" t="s">
        <v>278</v>
      </c>
      <c r="X2319" t="s">
        <v>106</v>
      </c>
      <c r="Y2319" t="str">
        <f>"37-3011"</f>
        <v>37-3011</v>
      </c>
      <c r="Z2319" t="s">
        <v>94</v>
      </c>
      <c r="AA2319">
        <v>561730</v>
      </c>
      <c r="AB2319">
        <v>70</v>
      </c>
      <c r="AC2319">
        <v>70</v>
      </c>
      <c r="AD2319" t="s">
        <v>79</v>
      </c>
      <c r="AE2319" t="s">
        <v>80</v>
      </c>
      <c r="AF2319">
        <v>35</v>
      </c>
      <c r="AG2319" s="4">
        <v>0.3125</v>
      </c>
      <c r="AH2319" s="4">
        <v>0.63541666666666663</v>
      </c>
      <c r="AI2319" s="5">
        <v>14.73</v>
      </c>
      <c r="AJ2319">
        <v>22.1</v>
      </c>
      <c r="AL2319" t="s">
        <v>81</v>
      </c>
      <c r="AM2319" t="s">
        <v>82</v>
      </c>
      <c r="AO2319" t="s">
        <v>83</v>
      </c>
      <c r="AR2319" t="s">
        <v>82</v>
      </c>
      <c r="AT2319" t="s">
        <v>82</v>
      </c>
      <c r="AW2319" t="s">
        <v>82</v>
      </c>
      <c r="AY2319" t="s">
        <v>1397</v>
      </c>
      <c r="AZ2319" t="s">
        <v>3053</v>
      </c>
      <c r="BA2319" t="s">
        <v>745</v>
      </c>
      <c r="BB2319">
        <v>66218</v>
      </c>
      <c r="BC2319" t="s">
        <v>79</v>
      </c>
      <c r="BH2319" t="s">
        <v>11032</v>
      </c>
      <c r="BJ2319">
        <v>480776642</v>
      </c>
    </row>
    <row r="2320" spans="1:62" x14ac:dyDescent="0.25">
      <c r="A2320" t="s">
        <v>33512</v>
      </c>
      <c r="B2320" s="2">
        <v>43500</v>
      </c>
      <c r="C2320" t="s">
        <v>63</v>
      </c>
      <c r="D2320" s="3">
        <v>43472.37883105324</v>
      </c>
      <c r="E2320" t="s">
        <v>64</v>
      </c>
      <c r="F2320" s="2">
        <v>43556</v>
      </c>
      <c r="G2320" s="2">
        <v>43770</v>
      </c>
      <c r="H2320" t="s">
        <v>33513</v>
      </c>
      <c r="J2320" t="s">
        <v>33514</v>
      </c>
      <c r="L2320" t="s">
        <v>104</v>
      </c>
      <c r="M2320" t="s">
        <v>105</v>
      </c>
      <c r="N2320">
        <v>75220</v>
      </c>
      <c r="O2320" t="s">
        <v>70</v>
      </c>
      <c r="Q2320" t="s">
        <v>33515</v>
      </c>
      <c r="S2320" t="s">
        <v>72</v>
      </c>
      <c r="T2320" t="s">
        <v>102</v>
      </c>
      <c r="U2320" t="s">
        <v>2630</v>
      </c>
      <c r="V2320" t="s">
        <v>2470</v>
      </c>
      <c r="W2320" t="s">
        <v>105</v>
      </c>
      <c r="X2320" t="s">
        <v>106</v>
      </c>
      <c r="Y2320" t="str">
        <f>"37-3011"</f>
        <v>37-3011</v>
      </c>
      <c r="Z2320" t="s">
        <v>94</v>
      </c>
      <c r="AA2320">
        <v>561730</v>
      </c>
      <c r="AB2320">
        <v>50</v>
      </c>
      <c r="AC2320">
        <v>50</v>
      </c>
      <c r="AD2320" t="s">
        <v>79</v>
      </c>
      <c r="AE2320" t="s">
        <v>95</v>
      </c>
      <c r="AF2320">
        <v>35</v>
      </c>
      <c r="AG2320" s="4">
        <v>0.25</v>
      </c>
      <c r="AH2320" s="4">
        <v>0.61458333333333337</v>
      </c>
      <c r="AI2320" s="5">
        <v>13.94</v>
      </c>
      <c r="AJ2320">
        <v>20.91</v>
      </c>
      <c r="AK2320">
        <v>20.91</v>
      </c>
      <c r="AL2320" t="s">
        <v>81</v>
      </c>
      <c r="AM2320" t="s">
        <v>82</v>
      </c>
      <c r="AO2320" t="s">
        <v>83</v>
      </c>
      <c r="AR2320" t="s">
        <v>82</v>
      </c>
      <c r="AT2320" t="s">
        <v>82</v>
      </c>
      <c r="AW2320" t="s">
        <v>82</v>
      </c>
      <c r="AY2320" t="s">
        <v>1225</v>
      </c>
      <c r="AZ2320" t="s">
        <v>1225</v>
      </c>
      <c r="BA2320" t="s">
        <v>105</v>
      </c>
      <c r="BB2320">
        <v>75220</v>
      </c>
      <c r="BC2320" t="s">
        <v>79</v>
      </c>
      <c r="BH2320" t="s">
        <v>33516</v>
      </c>
      <c r="BJ2320">
        <v>471533243</v>
      </c>
    </row>
    <row r="2321" spans="1:62" x14ac:dyDescent="0.25">
      <c r="A2321" t="s">
        <v>33640</v>
      </c>
      <c r="B2321" s="2">
        <v>43500</v>
      </c>
      <c r="C2321" t="s">
        <v>63</v>
      </c>
      <c r="D2321" s="3">
        <v>43472.378943611111</v>
      </c>
      <c r="E2321" t="s">
        <v>64</v>
      </c>
      <c r="F2321" s="2">
        <v>43556</v>
      </c>
      <c r="G2321" s="2">
        <v>43822</v>
      </c>
      <c r="H2321" t="s">
        <v>6915</v>
      </c>
      <c r="J2321" t="s">
        <v>6916</v>
      </c>
      <c r="L2321" t="s">
        <v>6917</v>
      </c>
      <c r="M2321" t="s">
        <v>745</v>
      </c>
      <c r="N2321">
        <v>66610</v>
      </c>
      <c r="O2321" t="s">
        <v>70</v>
      </c>
      <c r="Q2321" t="s">
        <v>6918</v>
      </c>
      <c r="S2321" t="s">
        <v>82</v>
      </c>
      <c r="U2321" t="s">
        <v>92</v>
      </c>
      <c r="X2321" t="s">
        <v>6919</v>
      </c>
      <c r="Y2321" t="str">
        <f>"37-3011"</f>
        <v>37-3011</v>
      </c>
      <c r="Z2321" t="s">
        <v>94</v>
      </c>
      <c r="AA2321">
        <v>561730</v>
      </c>
      <c r="AB2321">
        <v>5</v>
      </c>
      <c r="AC2321">
        <v>5</v>
      </c>
      <c r="AD2321" t="s">
        <v>79</v>
      </c>
      <c r="AE2321" t="s">
        <v>80</v>
      </c>
      <c r="AF2321">
        <v>40</v>
      </c>
      <c r="AG2321" s="4">
        <v>0.33333333333333331</v>
      </c>
      <c r="AH2321" s="4">
        <v>0.66666666666666663</v>
      </c>
      <c r="AI2321" s="5">
        <v>12.67</v>
      </c>
      <c r="AJ2321">
        <v>19.010000000000002</v>
      </c>
      <c r="AL2321" t="s">
        <v>81</v>
      </c>
      <c r="AM2321" t="s">
        <v>82</v>
      </c>
      <c r="AO2321" t="s">
        <v>83</v>
      </c>
      <c r="AR2321" t="s">
        <v>82</v>
      </c>
      <c r="AT2321" t="s">
        <v>82</v>
      </c>
      <c r="AW2321" t="s">
        <v>82</v>
      </c>
      <c r="AY2321" t="s">
        <v>6920</v>
      </c>
      <c r="AZ2321" t="s">
        <v>6921</v>
      </c>
      <c r="BA2321" t="s">
        <v>745</v>
      </c>
      <c r="BB2321">
        <v>66610</v>
      </c>
      <c r="BC2321" t="s">
        <v>79</v>
      </c>
      <c r="BH2321" t="s">
        <v>6916</v>
      </c>
      <c r="BJ2321">
        <v>451059065</v>
      </c>
    </row>
    <row r="2322" spans="1:62" x14ac:dyDescent="0.25">
      <c r="A2322" t="s">
        <v>33723</v>
      </c>
      <c r="B2322" s="2">
        <v>43500</v>
      </c>
      <c r="C2322" t="s">
        <v>63</v>
      </c>
      <c r="D2322" s="3">
        <v>43472.378901909724</v>
      </c>
      <c r="E2322" t="s">
        <v>64</v>
      </c>
      <c r="F2322" s="2">
        <v>43556</v>
      </c>
      <c r="G2322" s="2">
        <v>43799</v>
      </c>
      <c r="H2322" t="s">
        <v>3124</v>
      </c>
      <c r="I2322" t="s">
        <v>3125</v>
      </c>
      <c r="J2322" t="s">
        <v>3126</v>
      </c>
      <c r="L2322" t="s">
        <v>3110</v>
      </c>
      <c r="M2322" t="s">
        <v>2367</v>
      </c>
      <c r="N2322">
        <v>29928</v>
      </c>
      <c r="O2322" t="s">
        <v>70</v>
      </c>
      <c r="Q2322" t="s">
        <v>3127</v>
      </c>
      <c r="S2322" t="s">
        <v>72</v>
      </c>
      <c r="T2322" t="s">
        <v>102</v>
      </c>
      <c r="U2322" t="s">
        <v>2630</v>
      </c>
      <c r="V2322" t="s">
        <v>2470</v>
      </c>
      <c r="W2322" t="s">
        <v>105</v>
      </c>
      <c r="X2322" t="s">
        <v>3263</v>
      </c>
      <c r="Y2322" t="str">
        <f>"39-6011"</f>
        <v>39-6011</v>
      </c>
      <c r="Z2322" t="s">
        <v>3264</v>
      </c>
      <c r="AA2322">
        <v>721110</v>
      </c>
      <c r="AB2322">
        <v>6</v>
      </c>
      <c r="AC2322">
        <v>6</v>
      </c>
      <c r="AD2322" t="s">
        <v>79</v>
      </c>
      <c r="AE2322" t="s">
        <v>95</v>
      </c>
      <c r="AF2322">
        <v>35</v>
      </c>
      <c r="AG2322" s="4">
        <v>0.29166666666666669</v>
      </c>
      <c r="AH2322" s="4">
        <v>0.64583333333333337</v>
      </c>
      <c r="AI2322" s="5">
        <v>8.56</v>
      </c>
      <c r="AJ2322">
        <v>12.84</v>
      </c>
      <c r="AL2322" t="s">
        <v>81</v>
      </c>
      <c r="AM2322" t="s">
        <v>82</v>
      </c>
      <c r="AO2322" t="s">
        <v>83</v>
      </c>
      <c r="AR2322" t="s">
        <v>82</v>
      </c>
      <c r="AT2322" t="s">
        <v>82</v>
      </c>
      <c r="AW2322" t="s">
        <v>72</v>
      </c>
      <c r="AX2322">
        <v>2</v>
      </c>
      <c r="AY2322" t="s">
        <v>3110</v>
      </c>
      <c r="AZ2322" t="s">
        <v>3130</v>
      </c>
      <c r="BA2322" t="s">
        <v>2367</v>
      </c>
      <c r="BB2322">
        <v>29928</v>
      </c>
      <c r="BC2322" t="s">
        <v>87</v>
      </c>
      <c r="BH2322" t="s">
        <v>3126</v>
      </c>
      <c r="BJ2322">
        <v>570744063</v>
      </c>
    </row>
    <row r="2323" spans="1:62" x14ac:dyDescent="0.25">
      <c r="A2323" t="s">
        <v>34019</v>
      </c>
      <c r="B2323" s="2">
        <v>43500</v>
      </c>
      <c r="C2323" t="s">
        <v>63</v>
      </c>
      <c r="D2323" s="3">
        <v>43472.377928993054</v>
      </c>
      <c r="E2323" t="s">
        <v>117</v>
      </c>
      <c r="H2323" t="s">
        <v>8546</v>
      </c>
      <c r="I2323" t="s">
        <v>67</v>
      </c>
      <c r="J2323" t="s">
        <v>8547</v>
      </c>
      <c r="L2323" t="s">
        <v>8408</v>
      </c>
      <c r="M2323" t="s">
        <v>105</v>
      </c>
      <c r="N2323">
        <v>76048</v>
      </c>
      <c r="O2323" t="s">
        <v>70</v>
      </c>
      <c r="Q2323" t="s">
        <v>8548</v>
      </c>
      <c r="S2323" t="s">
        <v>72</v>
      </c>
      <c r="T2323" t="s">
        <v>1855</v>
      </c>
      <c r="U2323" t="s">
        <v>6225</v>
      </c>
      <c r="V2323" t="s">
        <v>738</v>
      </c>
      <c r="W2323" t="s">
        <v>105</v>
      </c>
      <c r="X2323" t="s">
        <v>1758</v>
      </c>
      <c r="Y2323" t="str">
        <f>"47-5051"</f>
        <v>47-5051</v>
      </c>
      <c r="Z2323" t="s">
        <v>1474</v>
      </c>
      <c r="AA2323">
        <v>212311</v>
      </c>
      <c r="AB2323">
        <v>40</v>
      </c>
      <c r="AD2323" t="s">
        <v>79</v>
      </c>
      <c r="AE2323" t="s">
        <v>95</v>
      </c>
      <c r="AF2323">
        <v>40</v>
      </c>
      <c r="AG2323" s="4">
        <v>0.33333333333333331</v>
      </c>
      <c r="AH2323" s="4">
        <v>0.70833333333333337</v>
      </c>
      <c r="AI2323" s="5">
        <v>15.19</v>
      </c>
      <c r="AJ2323">
        <v>22.79</v>
      </c>
      <c r="AL2323" t="s">
        <v>81</v>
      </c>
      <c r="AM2323" t="s">
        <v>82</v>
      </c>
      <c r="AO2323" t="s">
        <v>83</v>
      </c>
      <c r="AR2323" t="s">
        <v>82</v>
      </c>
      <c r="AT2323" t="s">
        <v>82</v>
      </c>
      <c r="AW2323" t="s">
        <v>82</v>
      </c>
      <c r="AY2323" t="s">
        <v>8549</v>
      </c>
      <c r="AZ2323" t="s">
        <v>6894</v>
      </c>
      <c r="BA2323" t="s">
        <v>105</v>
      </c>
      <c r="BB2323">
        <v>79533</v>
      </c>
      <c r="BC2323" t="s">
        <v>87</v>
      </c>
      <c r="BH2323" t="s">
        <v>8550</v>
      </c>
      <c r="BJ2323">
        <v>264108161</v>
      </c>
    </row>
    <row r="2324" spans="1:62" x14ac:dyDescent="0.25">
      <c r="A2324" t="s">
        <v>34212</v>
      </c>
      <c r="B2324" s="2">
        <v>43500</v>
      </c>
      <c r="C2324" t="s">
        <v>63</v>
      </c>
      <c r="D2324" s="3">
        <v>43472.37901178241</v>
      </c>
      <c r="E2324" t="s">
        <v>64</v>
      </c>
      <c r="F2324" s="2">
        <v>43556</v>
      </c>
      <c r="G2324" s="2">
        <v>43784</v>
      </c>
      <c r="H2324" t="s">
        <v>34213</v>
      </c>
      <c r="I2324" t="s">
        <v>34214</v>
      </c>
      <c r="J2324" t="s">
        <v>34215</v>
      </c>
      <c r="L2324" t="s">
        <v>22301</v>
      </c>
      <c r="M2324" t="s">
        <v>745</v>
      </c>
      <c r="N2324">
        <v>66085</v>
      </c>
      <c r="O2324" t="s">
        <v>70</v>
      </c>
      <c r="Q2324" t="s">
        <v>34216</v>
      </c>
      <c r="S2324" t="s">
        <v>72</v>
      </c>
      <c r="T2324" t="s">
        <v>67</v>
      </c>
      <c r="U2324" t="s">
        <v>34217</v>
      </c>
      <c r="V2324" t="s">
        <v>1812</v>
      </c>
      <c r="W2324" t="s">
        <v>745</v>
      </c>
      <c r="X2324" t="s">
        <v>34218</v>
      </c>
      <c r="Y2324" t="str">
        <f>"37-3011"</f>
        <v>37-3011</v>
      </c>
      <c r="Z2324" t="s">
        <v>94</v>
      </c>
      <c r="AA2324">
        <v>561730</v>
      </c>
      <c r="AB2324">
        <v>5</v>
      </c>
      <c r="AC2324">
        <v>5</v>
      </c>
      <c r="AD2324" t="s">
        <v>79</v>
      </c>
      <c r="AE2324" t="s">
        <v>80</v>
      </c>
      <c r="AF2324">
        <v>40</v>
      </c>
      <c r="AG2324" s="4">
        <v>0.3125</v>
      </c>
      <c r="AH2324" s="4">
        <v>0.70833333333333337</v>
      </c>
      <c r="AI2324" s="5">
        <v>14.73</v>
      </c>
      <c r="AJ2324">
        <v>22.1</v>
      </c>
      <c r="AL2324" t="s">
        <v>81</v>
      </c>
      <c r="AM2324" t="s">
        <v>82</v>
      </c>
      <c r="AO2324" t="s">
        <v>83</v>
      </c>
      <c r="AR2324" t="s">
        <v>82</v>
      </c>
      <c r="AT2324" t="s">
        <v>82</v>
      </c>
      <c r="AW2324" t="s">
        <v>82</v>
      </c>
      <c r="AY2324" t="s">
        <v>3051</v>
      </c>
      <c r="AZ2324" t="s">
        <v>3053</v>
      </c>
      <c r="BA2324" t="s">
        <v>745</v>
      </c>
      <c r="BB2324">
        <v>66223</v>
      </c>
      <c r="BC2324" t="s">
        <v>79</v>
      </c>
      <c r="BH2324" t="s">
        <v>34219</v>
      </c>
      <c r="BJ2324">
        <v>481015271</v>
      </c>
    </row>
    <row r="2325" spans="1:62" x14ac:dyDescent="0.25">
      <c r="A2325" t="s">
        <v>34310</v>
      </c>
      <c r="B2325" s="2">
        <v>43500</v>
      </c>
      <c r="C2325" t="s">
        <v>63</v>
      </c>
      <c r="D2325" s="3">
        <v>43472.378950254628</v>
      </c>
      <c r="E2325" t="s">
        <v>64</v>
      </c>
      <c r="F2325" s="2">
        <v>43556</v>
      </c>
      <c r="G2325" s="2">
        <v>43770</v>
      </c>
      <c r="H2325" t="s">
        <v>34311</v>
      </c>
      <c r="J2325" t="s">
        <v>34312</v>
      </c>
      <c r="L2325" t="s">
        <v>5451</v>
      </c>
      <c r="M2325" t="s">
        <v>207</v>
      </c>
      <c r="N2325">
        <v>2539</v>
      </c>
      <c r="O2325" t="s">
        <v>70</v>
      </c>
      <c r="Q2325" t="s">
        <v>34313</v>
      </c>
      <c r="S2325" t="s">
        <v>72</v>
      </c>
      <c r="T2325" t="s">
        <v>33914</v>
      </c>
      <c r="U2325" t="s">
        <v>33915</v>
      </c>
      <c r="V2325" t="s">
        <v>608</v>
      </c>
      <c r="W2325" t="s">
        <v>207</v>
      </c>
      <c r="X2325" t="s">
        <v>1012</v>
      </c>
      <c r="Y2325" t="str">
        <f>"37-2012"</f>
        <v>37-2012</v>
      </c>
      <c r="Z2325" t="s">
        <v>373</v>
      </c>
      <c r="AA2325">
        <v>7211</v>
      </c>
      <c r="AB2325">
        <v>5</v>
      </c>
      <c r="AC2325">
        <v>5</v>
      </c>
      <c r="AD2325" t="s">
        <v>79</v>
      </c>
      <c r="AE2325" t="s">
        <v>80</v>
      </c>
      <c r="AF2325">
        <v>35</v>
      </c>
      <c r="AG2325" s="4">
        <v>0.33333333333333331</v>
      </c>
      <c r="AH2325" s="4">
        <v>0.625</v>
      </c>
      <c r="AI2325" s="5">
        <v>15.24</v>
      </c>
      <c r="AJ2325">
        <v>0</v>
      </c>
      <c r="AK2325">
        <v>0</v>
      </c>
      <c r="AL2325" t="s">
        <v>81</v>
      </c>
      <c r="AM2325" t="s">
        <v>82</v>
      </c>
      <c r="AO2325" t="s">
        <v>83</v>
      </c>
      <c r="AR2325" t="s">
        <v>82</v>
      </c>
      <c r="AT2325" t="s">
        <v>82</v>
      </c>
      <c r="AW2325" t="s">
        <v>82</v>
      </c>
      <c r="AY2325" t="s">
        <v>5451</v>
      </c>
      <c r="AZ2325" t="s">
        <v>5453</v>
      </c>
      <c r="BA2325" t="s">
        <v>207</v>
      </c>
      <c r="BB2325">
        <v>2539</v>
      </c>
      <c r="BC2325" t="s">
        <v>87</v>
      </c>
      <c r="BH2325" t="s">
        <v>34312</v>
      </c>
      <c r="BJ2325">
        <v>42620986</v>
      </c>
    </row>
    <row r="2326" spans="1:62" x14ac:dyDescent="0.25">
      <c r="A2326" t="s">
        <v>34590</v>
      </c>
      <c r="B2326" s="2">
        <v>43500</v>
      </c>
      <c r="C2326" t="s">
        <v>63</v>
      </c>
      <c r="D2326" s="3">
        <v>43472.377255810185</v>
      </c>
      <c r="E2326" t="s">
        <v>64</v>
      </c>
      <c r="F2326" s="2">
        <v>43556</v>
      </c>
      <c r="G2326" s="2">
        <v>43830</v>
      </c>
      <c r="H2326" t="s">
        <v>34591</v>
      </c>
      <c r="J2326" t="s">
        <v>34592</v>
      </c>
      <c r="K2326" t="s">
        <v>34593</v>
      </c>
      <c r="L2326" t="s">
        <v>34594</v>
      </c>
      <c r="M2326" t="s">
        <v>136</v>
      </c>
      <c r="N2326" t="s">
        <v>34595</v>
      </c>
      <c r="O2326" t="s">
        <v>70</v>
      </c>
      <c r="Q2326" t="s">
        <v>34596</v>
      </c>
      <c r="S2326" t="s">
        <v>72</v>
      </c>
      <c r="T2326" t="s">
        <v>34597</v>
      </c>
      <c r="U2326" t="s">
        <v>34598</v>
      </c>
      <c r="V2326" t="s">
        <v>885</v>
      </c>
      <c r="W2326" t="s">
        <v>986</v>
      </c>
      <c r="X2326" t="s">
        <v>1673</v>
      </c>
      <c r="Y2326" t="str">
        <f>"37-3011"</f>
        <v>37-3011</v>
      </c>
      <c r="Z2326" t="s">
        <v>94</v>
      </c>
      <c r="AA2326">
        <v>561730</v>
      </c>
      <c r="AB2326">
        <v>25</v>
      </c>
      <c r="AC2326">
        <v>25</v>
      </c>
      <c r="AD2326" t="s">
        <v>79</v>
      </c>
      <c r="AE2326" t="s">
        <v>95</v>
      </c>
      <c r="AF2326">
        <v>40</v>
      </c>
      <c r="AG2326" s="4">
        <v>0.27083333333333331</v>
      </c>
      <c r="AH2326" s="4">
        <v>0.64583333333333337</v>
      </c>
      <c r="AI2326" s="5">
        <v>15.39</v>
      </c>
      <c r="AL2326" t="s">
        <v>81</v>
      </c>
      <c r="AM2326" t="s">
        <v>82</v>
      </c>
      <c r="AO2326" t="s">
        <v>83</v>
      </c>
      <c r="AR2326" t="s">
        <v>82</v>
      </c>
      <c r="AT2326" t="s">
        <v>82</v>
      </c>
      <c r="AW2326" t="s">
        <v>82</v>
      </c>
      <c r="AY2326" t="s">
        <v>34594</v>
      </c>
      <c r="AZ2326" t="s">
        <v>291</v>
      </c>
      <c r="BA2326" t="s">
        <v>136</v>
      </c>
      <c r="BB2326" t="s">
        <v>34595</v>
      </c>
      <c r="BC2326" t="s">
        <v>79</v>
      </c>
      <c r="BH2326" t="s">
        <v>34592</v>
      </c>
      <c r="BI2326" t="s">
        <v>34593</v>
      </c>
      <c r="BJ2326">
        <v>208143293</v>
      </c>
    </row>
    <row r="2327" spans="1:62" x14ac:dyDescent="0.25">
      <c r="A2327" t="s">
        <v>34608</v>
      </c>
      <c r="B2327" s="2">
        <v>43500</v>
      </c>
      <c r="C2327" t="s">
        <v>63</v>
      </c>
      <c r="D2327" s="3">
        <v>43472.38486914352</v>
      </c>
      <c r="E2327" t="s">
        <v>91</v>
      </c>
      <c r="H2327" t="s">
        <v>34609</v>
      </c>
      <c r="J2327" t="s">
        <v>34610</v>
      </c>
      <c r="L2327" t="s">
        <v>31639</v>
      </c>
      <c r="M2327" t="s">
        <v>859</v>
      </c>
      <c r="N2327">
        <v>98052</v>
      </c>
      <c r="O2327" t="s">
        <v>70</v>
      </c>
      <c r="Q2327" t="s">
        <v>34611</v>
      </c>
      <c r="S2327" t="s">
        <v>72</v>
      </c>
      <c r="T2327" t="s">
        <v>2983</v>
      </c>
      <c r="U2327" t="s">
        <v>2984</v>
      </c>
      <c r="V2327" t="s">
        <v>2985</v>
      </c>
      <c r="W2327" t="s">
        <v>859</v>
      </c>
      <c r="X2327" t="s">
        <v>34612</v>
      </c>
      <c r="Y2327" t="str">
        <f>"47-2111"</f>
        <v>47-2111</v>
      </c>
      <c r="Z2327" t="s">
        <v>3145</v>
      </c>
      <c r="AA2327">
        <v>2211</v>
      </c>
      <c r="AB2327">
        <v>20</v>
      </c>
      <c r="AD2327" t="s">
        <v>79</v>
      </c>
      <c r="AE2327" t="s">
        <v>599</v>
      </c>
      <c r="AF2327">
        <v>40</v>
      </c>
      <c r="AG2327" s="4">
        <v>0.33333333333333331</v>
      </c>
      <c r="AH2327" s="4">
        <v>0.6875</v>
      </c>
      <c r="AI2327" s="5">
        <v>50.57</v>
      </c>
      <c r="AL2327" t="s">
        <v>81</v>
      </c>
      <c r="AM2327" t="s">
        <v>82</v>
      </c>
      <c r="AO2327" t="s">
        <v>83</v>
      </c>
      <c r="AR2327" t="s">
        <v>82</v>
      </c>
      <c r="AT2327" t="s">
        <v>82</v>
      </c>
      <c r="AW2327" t="s">
        <v>72</v>
      </c>
      <c r="AX2327">
        <v>48</v>
      </c>
      <c r="AY2327" t="s">
        <v>31639</v>
      </c>
      <c r="AZ2327" t="s">
        <v>2987</v>
      </c>
      <c r="BA2327" t="s">
        <v>859</v>
      </c>
      <c r="BB2327">
        <v>98052</v>
      </c>
      <c r="BC2327" t="s">
        <v>79</v>
      </c>
      <c r="BH2327" t="s">
        <v>34610</v>
      </c>
      <c r="BJ2327">
        <v>470898645</v>
      </c>
    </row>
    <row r="2328" spans="1:62" x14ac:dyDescent="0.25">
      <c r="A2328" t="s">
        <v>34776</v>
      </c>
      <c r="B2328" s="2">
        <v>43500</v>
      </c>
      <c r="C2328" t="s">
        <v>63</v>
      </c>
      <c r="D2328" s="3">
        <v>43469.561729884263</v>
      </c>
      <c r="E2328" t="s">
        <v>64</v>
      </c>
      <c r="F2328" s="2">
        <v>43556</v>
      </c>
      <c r="G2328" s="2">
        <v>43819</v>
      </c>
      <c r="H2328" t="s">
        <v>34737</v>
      </c>
      <c r="I2328" t="s">
        <v>15113</v>
      </c>
      <c r="J2328" t="s">
        <v>15114</v>
      </c>
      <c r="L2328" t="s">
        <v>15115</v>
      </c>
      <c r="M2328" t="s">
        <v>197</v>
      </c>
      <c r="N2328">
        <v>52040</v>
      </c>
      <c r="O2328" t="s">
        <v>70</v>
      </c>
      <c r="Q2328" t="s">
        <v>15116</v>
      </c>
      <c r="S2328" t="s">
        <v>72</v>
      </c>
      <c r="T2328" t="s">
        <v>194</v>
      </c>
      <c r="U2328" t="s">
        <v>12045</v>
      </c>
      <c r="V2328" t="s">
        <v>12046</v>
      </c>
      <c r="W2328" t="s">
        <v>197</v>
      </c>
      <c r="X2328" t="s">
        <v>34777</v>
      </c>
      <c r="Y2328" t="str">
        <f>"47-3012"</f>
        <v>47-3012</v>
      </c>
      <c r="Z2328" t="s">
        <v>1540</v>
      </c>
      <c r="AA2328">
        <v>321214</v>
      </c>
      <c r="AB2328">
        <v>27</v>
      </c>
      <c r="AC2328">
        <v>27</v>
      </c>
      <c r="AD2328" t="s">
        <v>79</v>
      </c>
      <c r="AE2328" t="s">
        <v>95</v>
      </c>
      <c r="AF2328">
        <v>40</v>
      </c>
      <c r="AG2328" s="4">
        <v>0.64583333333333337</v>
      </c>
      <c r="AH2328" s="4">
        <v>4.1666666666666664E-2</v>
      </c>
      <c r="AI2328" s="5">
        <v>12.85</v>
      </c>
      <c r="AJ2328">
        <v>19.28</v>
      </c>
      <c r="AL2328" t="s">
        <v>81</v>
      </c>
      <c r="AM2328" t="s">
        <v>82</v>
      </c>
      <c r="AO2328" t="s">
        <v>83</v>
      </c>
      <c r="AR2328" t="s">
        <v>82</v>
      </c>
      <c r="AT2328" t="s">
        <v>82</v>
      </c>
      <c r="AW2328" t="s">
        <v>72</v>
      </c>
      <c r="AX2328">
        <v>2</v>
      </c>
      <c r="AY2328" t="s">
        <v>34778</v>
      </c>
      <c r="AZ2328" t="s">
        <v>34779</v>
      </c>
      <c r="BA2328" t="s">
        <v>197</v>
      </c>
      <c r="BB2328">
        <v>50248</v>
      </c>
      <c r="BC2328" t="s">
        <v>87</v>
      </c>
      <c r="BH2328" t="s">
        <v>34780</v>
      </c>
      <c r="BJ2328">
        <v>472425554</v>
      </c>
    </row>
    <row r="2329" spans="1:62" x14ac:dyDescent="0.25">
      <c r="A2329" t="s">
        <v>34879</v>
      </c>
      <c r="B2329" s="2">
        <v>43500</v>
      </c>
      <c r="C2329" t="s">
        <v>63</v>
      </c>
      <c r="D2329" s="3">
        <v>43469.467781064814</v>
      </c>
      <c r="E2329" t="s">
        <v>64</v>
      </c>
      <c r="F2329" s="2">
        <v>43556</v>
      </c>
      <c r="G2329" s="2">
        <v>43809</v>
      </c>
      <c r="H2329" t="s">
        <v>34880</v>
      </c>
      <c r="I2329" t="s">
        <v>34880</v>
      </c>
      <c r="J2329" t="s">
        <v>34881</v>
      </c>
      <c r="L2329" t="s">
        <v>34882</v>
      </c>
      <c r="M2329" t="s">
        <v>298</v>
      </c>
      <c r="N2329">
        <v>4106</v>
      </c>
      <c r="O2329" t="s">
        <v>70</v>
      </c>
      <c r="P2329" t="s">
        <v>5551</v>
      </c>
      <c r="Q2329" t="s">
        <v>34883</v>
      </c>
      <c r="S2329" t="s">
        <v>72</v>
      </c>
      <c r="T2329" t="s">
        <v>34884</v>
      </c>
      <c r="U2329" t="s">
        <v>34885</v>
      </c>
      <c r="V2329" t="s">
        <v>28061</v>
      </c>
      <c r="W2329" t="s">
        <v>232</v>
      </c>
      <c r="X2329" t="s">
        <v>1012</v>
      </c>
      <c r="Y2329" t="str">
        <f>"37-2012"</f>
        <v>37-2012</v>
      </c>
      <c r="Z2329" t="s">
        <v>373</v>
      </c>
      <c r="AA2329">
        <v>721191</v>
      </c>
      <c r="AB2329">
        <v>10</v>
      </c>
      <c r="AC2329">
        <v>10</v>
      </c>
      <c r="AD2329" t="s">
        <v>79</v>
      </c>
      <c r="AE2329" t="s">
        <v>80</v>
      </c>
      <c r="AF2329">
        <v>40</v>
      </c>
      <c r="AG2329" s="4">
        <v>0.33333333333333331</v>
      </c>
      <c r="AH2329" s="4">
        <v>0.66666666666666663</v>
      </c>
      <c r="AI2329" s="5">
        <v>11.56</v>
      </c>
      <c r="AJ2329">
        <v>17.34</v>
      </c>
      <c r="AK2329">
        <v>17.34</v>
      </c>
      <c r="AL2329" t="s">
        <v>81</v>
      </c>
      <c r="AM2329" t="s">
        <v>82</v>
      </c>
      <c r="AO2329" t="s">
        <v>83</v>
      </c>
      <c r="AP2329" t="s">
        <v>83</v>
      </c>
      <c r="AQ2329" t="s">
        <v>83</v>
      </c>
      <c r="AR2329" t="s">
        <v>82</v>
      </c>
      <c r="AT2329" t="s">
        <v>82</v>
      </c>
      <c r="AW2329" t="s">
        <v>82</v>
      </c>
      <c r="AY2329" t="s">
        <v>34882</v>
      </c>
      <c r="AZ2329" t="s">
        <v>5551</v>
      </c>
      <c r="BA2329" t="s">
        <v>298</v>
      </c>
      <c r="BB2329" t="s">
        <v>34771</v>
      </c>
      <c r="BC2329" t="s">
        <v>87</v>
      </c>
      <c r="BH2329" t="s">
        <v>34881</v>
      </c>
      <c r="BJ2329">
        <v>473595723</v>
      </c>
    </row>
    <row r="2330" spans="1:62" x14ac:dyDescent="0.25">
      <c r="A2330" t="s">
        <v>34890</v>
      </c>
      <c r="B2330" s="2">
        <v>43500</v>
      </c>
      <c r="C2330" t="s">
        <v>63</v>
      </c>
      <c r="D2330" s="3">
        <v>43469.564373611109</v>
      </c>
      <c r="E2330" t="s">
        <v>64</v>
      </c>
      <c r="F2330" s="2">
        <v>43556</v>
      </c>
      <c r="G2330" s="2">
        <v>43819</v>
      </c>
      <c r="H2330" t="s">
        <v>34737</v>
      </c>
      <c r="I2330" t="s">
        <v>15113</v>
      </c>
      <c r="J2330" t="s">
        <v>15114</v>
      </c>
      <c r="L2330" t="s">
        <v>15115</v>
      </c>
      <c r="M2330" t="s">
        <v>197</v>
      </c>
      <c r="N2330">
        <v>52040</v>
      </c>
      <c r="O2330" t="s">
        <v>70</v>
      </c>
      <c r="P2330" t="s">
        <v>67</v>
      </c>
      <c r="Q2330" t="s">
        <v>15116</v>
      </c>
      <c r="S2330" t="s">
        <v>72</v>
      </c>
      <c r="T2330" t="s">
        <v>194</v>
      </c>
      <c r="U2330" t="s">
        <v>12045</v>
      </c>
      <c r="V2330" t="s">
        <v>12046</v>
      </c>
      <c r="W2330" t="s">
        <v>197</v>
      </c>
      <c r="X2330" t="s">
        <v>13662</v>
      </c>
      <c r="Y2330" t="str">
        <f>"51-7042"</f>
        <v>51-7042</v>
      </c>
      <c r="Z2330" t="s">
        <v>4985</v>
      </c>
      <c r="AA2330">
        <v>321214</v>
      </c>
      <c r="AB2330">
        <v>13</v>
      </c>
      <c r="AC2330">
        <v>13</v>
      </c>
      <c r="AD2330" t="s">
        <v>79</v>
      </c>
      <c r="AE2330" t="s">
        <v>95</v>
      </c>
      <c r="AF2330">
        <v>40</v>
      </c>
      <c r="AG2330" s="4">
        <v>0.64583333333333337</v>
      </c>
      <c r="AH2330" s="4">
        <v>4.1666666666666664E-2</v>
      </c>
      <c r="AI2330" s="5">
        <v>14.38</v>
      </c>
      <c r="AJ2330">
        <v>21.57</v>
      </c>
      <c r="AM2330" t="s">
        <v>82</v>
      </c>
      <c r="AO2330" t="s">
        <v>83</v>
      </c>
      <c r="AP2330" t="s">
        <v>67</v>
      </c>
      <c r="AQ2330" t="s">
        <v>67</v>
      </c>
      <c r="AR2330" t="s">
        <v>82</v>
      </c>
      <c r="AT2330" t="s">
        <v>82</v>
      </c>
      <c r="AW2330" t="s">
        <v>82</v>
      </c>
      <c r="AY2330" t="s">
        <v>34778</v>
      </c>
      <c r="AZ2330" t="s">
        <v>34779</v>
      </c>
      <c r="BA2330" t="s">
        <v>197</v>
      </c>
      <c r="BB2330">
        <v>50248</v>
      </c>
      <c r="BC2330" t="s">
        <v>87</v>
      </c>
      <c r="BH2330" t="s">
        <v>34891</v>
      </c>
      <c r="BI2330" t="s">
        <v>67</v>
      </c>
      <c r="BJ2330">
        <v>472425554</v>
      </c>
    </row>
    <row r="2331" spans="1:62" x14ac:dyDescent="0.25">
      <c r="A2331" t="s">
        <v>34913</v>
      </c>
      <c r="B2331" s="2">
        <v>43500</v>
      </c>
      <c r="C2331" t="s">
        <v>63</v>
      </c>
      <c r="D2331" s="3">
        <v>43469.559683113424</v>
      </c>
      <c r="E2331" t="s">
        <v>64</v>
      </c>
      <c r="F2331" s="2">
        <v>43556</v>
      </c>
      <c r="G2331" s="2">
        <v>43799</v>
      </c>
      <c r="H2331" t="s">
        <v>34914</v>
      </c>
      <c r="I2331" t="s">
        <v>67</v>
      </c>
      <c r="J2331" t="s">
        <v>34915</v>
      </c>
      <c r="K2331" t="s">
        <v>67</v>
      </c>
      <c r="L2331" t="s">
        <v>34916</v>
      </c>
      <c r="M2331" t="s">
        <v>197</v>
      </c>
      <c r="N2331">
        <v>50325</v>
      </c>
      <c r="O2331" t="s">
        <v>70</v>
      </c>
      <c r="P2331" t="s">
        <v>67</v>
      </c>
      <c r="Q2331" t="s">
        <v>34917</v>
      </c>
      <c r="S2331" t="s">
        <v>72</v>
      </c>
      <c r="T2331" t="s">
        <v>194</v>
      </c>
      <c r="U2331" t="s">
        <v>195</v>
      </c>
      <c r="V2331" t="s">
        <v>196</v>
      </c>
      <c r="W2331" t="s">
        <v>197</v>
      </c>
      <c r="X2331" t="s">
        <v>17506</v>
      </c>
      <c r="Y2331" t="str">
        <f>"47-3014"</f>
        <v>47-3014</v>
      </c>
      <c r="Z2331" t="s">
        <v>1320</v>
      </c>
      <c r="AA2331">
        <v>332812</v>
      </c>
      <c r="AB2331">
        <v>1</v>
      </c>
      <c r="AC2331">
        <v>1</v>
      </c>
      <c r="AD2331" t="s">
        <v>79</v>
      </c>
      <c r="AE2331" t="s">
        <v>95</v>
      </c>
      <c r="AF2331">
        <v>40</v>
      </c>
      <c r="AG2331" s="4">
        <v>0.25</v>
      </c>
      <c r="AH2331" s="4">
        <v>0.60416666666666663</v>
      </c>
      <c r="AI2331" s="5">
        <v>12.7</v>
      </c>
      <c r="AJ2331">
        <v>19.05</v>
      </c>
      <c r="AM2331" t="s">
        <v>82</v>
      </c>
      <c r="AO2331" t="s">
        <v>83</v>
      </c>
      <c r="AP2331" t="s">
        <v>67</v>
      </c>
      <c r="AQ2331" t="s">
        <v>67</v>
      </c>
      <c r="AR2331" t="s">
        <v>82</v>
      </c>
      <c r="AT2331" t="s">
        <v>82</v>
      </c>
      <c r="AW2331" t="s">
        <v>72</v>
      </c>
      <c r="AX2331">
        <v>3</v>
      </c>
      <c r="AY2331" t="s">
        <v>24400</v>
      </c>
      <c r="AZ2331" t="s">
        <v>2609</v>
      </c>
      <c r="BA2331" t="s">
        <v>197</v>
      </c>
      <c r="BB2331">
        <v>50131</v>
      </c>
      <c r="BC2331" t="s">
        <v>87</v>
      </c>
      <c r="BD2331" t="s">
        <v>67</v>
      </c>
      <c r="BE2331" t="s">
        <v>67</v>
      </c>
      <c r="BH2331" t="s">
        <v>34918</v>
      </c>
      <c r="BI2331" t="s">
        <v>67</v>
      </c>
      <c r="BJ2331">
        <v>272774124</v>
      </c>
    </row>
    <row r="2332" spans="1:62" x14ac:dyDescent="0.25">
      <c r="A2332" t="s">
        <v>2633</v>
      </c>
      <c r="B2332" s="2">
        <v>43501</v>
      </c>
      <c r="C2332" t="s">
        <v>63</v>
      </c>
      <c r="D2332" s="3">
        <v>43472.378348518519</v>
      </c>
      <c r="E2332" t="s">
        <v>64</v>
      </c>
      <c r="F2332" s="2">
        <v>43556</v>
      </c>
      <c r="G2332" s="2">
        <v>43830</v>
      </c>
      <c r="H2332" t="s">
        <v>2634</v>
      </c>
      <c r="J2332" t="s">
        <v>2635</v>
      </c>
      <c r="L2332" t="s">
        <v>2636</v>
      </c>
      <c r="M2332" t="s">
        <v>2356</v>
      </c>
      <c r="N2332">
        <v>68130</v>
      </c>
      <c r="O2332" t="s">
        <v>70</v>
      </c>
      <c r="Q2332" t="s">
        <v>2637</v>
      </c>
      <c r="S2332" t="s">
        <v>72</v>
      </c>
      <c r="T2332" t="s">
        <v>73</v>
      </c>
      <c r="U2332" t="s">
        <v>74</v>
      </c>
      <c r="V2332" t="s">
        <v>75</v>
      </c>
      <c r="W2332" t="s">
        <v>76</v>
      </c>
      <c r="X2332" t="s">
        <v>77</v>
      </c>
      <c r="Y2332" t="str">
        <f>"39-2021"</f>
        <v>39-2021</v>
      </c>
      <c r="Z2332" t="s">
        <v>78</v>
      </c>
      <c r="AA2332">
        <v>711212</v>
      </c>
      <c r="AB2332">
        <v>10</v>
      </c>
      <c r="AC2332">
        <v>10</v>
      </c>
      <c r="AD2332" t="s">
        <v>79</v>
      </c>
      <c r="AE2332" t="s">
        <v>80</v>
      </c>
      <c r="AF2332">
        <v>40</v>
      </c>
      <c r="AG2332" s="4">
        <v>0.20833333333333334</v>
      </c>
      <c r="AH2332" s="4">
        <v>0.70833333333333337</v>
      </c>
      <c r="AI2332" s="5">
        <v>11.85</v>
      </c>
      <c r="AJ2332">
        <v>17.77</v>
      </c>
      <c r="AK2332">
        <v>17.77</v>
      </c>
      <c r="AL2332" t="s">
        <v>81</v>
      </c>
      <c r="AM2332" t="s">
        <v>82</v>
      </c>
      <c r="AO2332" t="s">
        <v>83</v>
      </c>
      <c r="AR2332" t="s">
        <v>82</v>
      </c>
      <c r="AT2332" t="s">
        <v>82</v>
      </c>
      <c r="AW2332" t="s">
        <v>72</v>
      </c>
      <c r="AX2332">
        <v>1</v>
      </c>
      <c r="AY2332" t="s">
        <v>2600</v>
      </c>
      <c r="AZ2332" t="s">
        <v>2074</v>
      </c>
      <c r="BA2332" t="s">
        <v>192</v>
      </c>
      <c r="BB2332">
        <v>55379</v>
      </c>
      <c r="BC2332" t="s">
        <v>87</v>
      </c>
      <c r="BH2332" t="s">
        <v>2601</v>
      </c>
      <c r="BI2332" t="s">
        <v>2602</v>
      </c>
      <c r="BJ2332">
        <v>505211055</v>
      </c>
    </row>
    <row r="2333" spans="1:62" x14ac:dyDescent="0.25">
      <c r="A2333" t="s">
        <v>6470</v>
      </c>
      <c r="B2333" s="2">
        <v>43501</v>
      </c>
      <c r="C2333" t="s">
        <v>63</v>
      </c>
      <c r="D2333" s="3">
        <v>43472.378136817133</v>
      </c>
      <c r="E2333" t="s">
        <v>64</v>
      </c>
      <c r="F2333" s="2">
        <v>43556</v>
      </c>
      <c r="G2333" s="2">
        <v>43800</v>
      </c>
      <c r="H2333" t="s">
        <v>6471</v>
      </c>
      <c r="I2333" t="s">
        <v>6472</v>
      </c>
      <c r="J2333" t="s">
        <v>6472</v>
      </c>
      <c r="K2333" t="s">
        <v>6473</v>
      </c>
      <c r="L2333" t="s">
        <v>6474</v>
      </c>
      <c r="M2333" t="s">
        <v>1362</v>
      </c>
      <c r="N2333">
        <v>6905</v>
      </c>
      <c r="O2333" t="s">
        <v>70</v>
      </c>
      <c r="Q2333" t="s">
        <v>6475</v>
      </c>
      <c r="R2333">
        <v>238</v>
      </c>
      <c r="S2333" t="s">
        <v>72</v>
      </c>
      <c r="T2333" t="s">
        <v>6476</v>
      </c>
      <c r="U2333" t="s">
        <v>289</v>
      </c>
      <c r="V2333" t="s">
        <v>290</v>
      </c>
      <c r="W2333" t="s">
        <v>136</v>
      </c>
      <c r="X2333" t="s">
        <v>6477</v>
      </c>
      <c r="Y2333" t="str">
        <f>"37-3011"</f>
        <v>37-3011</v>
      </c>
      <c r="Z2333" t="s">
        <v>94</v>
      </c>
      <c r="AA2333">
        <v>561730</v>
      </c>
      <c r="AB2333">
        <v>17</v>
      </c>
      <c r="AC2333">
        <v>17</v>
      </c>
      <c r="AD2333" t="s">
        <v>79</v>
      </c>
      <c r="AE2333" t="s">
        <v>95</v>
      </c>
      <c r="AF2333">
        <v>40</v>
      </c>
      <c r="AG2333" s="4">
        <v>0.33333333333333331</v>
      </c>
      <c r="AH2333" s="4">
        <v>0.66666666666666663</v>
      </c>
      <c r="AI2333" s="5">
        <v>16.809999999999999</v>
      </c>
      <c r="AJ2333">
        <v>25.22</v>
      </c>
      <c r="AL2333" t="s">
        <v>81</v>
      </c>
      <c r="AM2333" t="s">
        <v>82</v>
      </c>
      <c r="AO2333" t="s">
        <v>83</v>
      </c>
      <c r="AR2333" t="s">
        <v>82</v>
      </c>
      <c r="AT2333" t="s">
        <v>82</v>
      </c>
      <c r="AW2333" t="s">
        <v>82</v>
      </c>
      <c r="AY2333" t="s">
        <v>6478</v>
      </c>
      <c r="AZ2333" t="s">
        <v>1285</v>
      </c>
      <c r="BA2333" t="s">
        <v>232</v>
      </c>
      <c r="BB2333">
        <v>10523</v>
      </c>
      <c r="BC2333" t="s">
        <v>79</v>
      </c>
      <c r="BH2333" t="s">
        <v>6472</v>
      </c>
      <c r="BI2333" t="s">
        <v>6479</v>
      </c>
      <c r="BJ2333">
        <v>60254490</v>
      </c>
    </row>
    <row r="2334" spans="1:62" x14ac:dyDescent="0.25">
      <c r="A2334" t="s">
        <v>7038</v>
      </c>
      <c r="B2334" s="2">
        <v>43501</v>
      </c>
      <c r="C2334" t="s">
        <v>63</v>
      </c>
      <c r="D2334" s="3">
        <v>43472.377474490742</v>
      </c>
      <c r="E2334" t="s">
        <v>64</v>
      </c>
      <c r="F2334" s="2">
        <v>43556</v>
      </c>
      <c r="G2334" s="2">
        <v>43763</v>
      </c>
      <c r="H2334" t="s">
        <v>7039</v>
      </c>
      <c r="J2334" t="s">
        <v>7040</v>
      </c>
      <c r="L2334" t="s">
        <v>4336</v>
      </c>
      <c r="M2334" t="s">
        <v>787</v>
      </c>
      <c r="N2334">
        <v>35216</v>
      </c>
      <c r="O2334" t="s">
        <v>70</v>
      </c>
      <c r="Q2334" t="s">
        <v>4337</v>
      </c>
      <c r="S2334" t="s">
        <v>72</v>
      </c>
      <c r="T2334" t="s">
        <v>102</v>
      </c>
      <c r="U2334" t="s">
        <v>1425</v>
      </c>
      <c r="V2334" t="s">
        <v>2470</v>
      </c>
      <c r="W2334" t="s">
        <v>105</v>
      </c>
      <c r="X2334" t="s">
        <v>106</v>
      </c>
      <c r="Y2334" t="str">
        <f>"37-3011"</f>
        <v>37-3011</v>
      </c>
      <c r="Z2334" t="s">
        <v>94</v>
      </c>
      <c r="AA2334">
        <v>561730</v>
      </c>
      <c r="AB2334">
        <v>107</v>
      </c>
      <c r="AC2334">
        <v>107</v>
      </c>
      <c r="AD2334" t="s">
        <v>79</v>
      </c>
      <c r="AE2334" t="s">
        <v>95</v>
      </c>
      <c r="AF2334">
        <v>35</v>
      </c>
      <c r="AG2334" s="4">
        <v>0.27083333333333331</v>
      </c>
      <c r="AH2334" s="4">
        <v>0.63541666666666663</v>
      </c>
      <c r="AI2334" s="5">
        <v>11.83</v>
      </c>
      <c r="AJ2334">
        <v>17.75</v>
      </c>
      <c r="AK2334">
        <v>17.75</v>
      </c>
      <c r="AL2334" t="s">
        <v>81</v>
      </c>
      <c r="AM2334" t="s">
        <v>82</v>
      </c>
      <c r="AO2334" t="s">
        <v>83</v>
      </c>
      <c r="AP2334" t="s">
        <v>67</v>
      </c>
      <c r="AQ2334" t="s">
        <v>67</v>
      </c>
      <c r="AR2334" t="s">
        <v>82</v>
      </c>
      <c r="AT2334" t="s">
        <v>82</v>
      </c>
      <c r="AW2334" t="s">
        <v>82</v>
      </c>
      <c r="AY2334" t="s">
        <v>7041</v>
      </c>
      <c r="AZ2334" t="s">
        <v>713</v>
      </c>
      <c r="BA2334" t="s">
        <v>787</v>
      </c>
      <c r="BB2334">
        <v>35022</v>
      </c>
      <c r="BC2334" t="s">
        <v>79</v>
      </c>
      <c r="BH2334" t="s">
        <v>7042</v>
      </c>
      <c r="BJ2334">
        <v>611666112</v>
      </c>
    </row>
    <row r="2335" spans="1:62" x14ac:dyDescent="0.25">
      <c r="A2335" t="s">
        <v>7047</v>
      </c>
      <c r="B2335" s="2">
        <v>43501</v>
      </c>
      <c r="C2335" t="s">
        <v>63</v>
      </c>
      <c r="D2335" s="3">
        <v>43472.378550150461</v>
      </c>
      <c r="E2335" t="s">
        <v>64</v>
      </c>
      <c r="F2335" s="2">
        <v>43556</v>
      </c>
      <c r="G2335" s="2">
        <v>43809</v>
      </c>
      <c r="H2335" t="s">
        <v>7048</v>
      </c>
      <c r="J2335" t="s">
        <v>7049</v>
      </c>
      <c r="L2335" t="s">
        <v>7050</v>
      </c>
      <c r="M2335" t="s">
        <v>783</v>
      </c>
      <c r="N2335">
        <v>44280</v>
      </c>
      <c r="O2335" t="s">
        <v>70</v>
      </c>
      <c r="Q2335" t="s">
        <v>7051</v>
      </c>
      <c r="S2335" t="s">
        <v>72</v>
      </c>
      <c r="T2335" t="s">
        <v>7052</v>
      </c>
      <c r="U2335" t="s">
        <v>6798</v>
      </c>
      <c r="V2335" t="s">
        <v>6799</v>
      </c>
      <c r="W2335" t="s">
        <v>783</v>
      </c>
      <c r="X2335" t="s">
        <v>93</v>
      </c>
      <c r="Y2335" t="str">
        <f>"37-3011"</f>
        <v>37-3011</v>
      </c>
      <c r="Z2335" t="s">
        <v>94</v>
      </c>
      <c r="AA2335">
        <v>561730</v>
      </c>
      <c r="AB2335">
        <v>7</v>
      </c>
      <c r="AC2335">
        <v>7</v>
      </c>
      <c r="AD2335" t="s">
        <v>79</v>
      </c>
      <c r="AE2335" t="s">
        <v>95</v>
      </c>
      <c r="AF2335">
        <v>40</v>
      </c>
      <c r="AG2335" s="4">
        <v>0.375</v>
      </c>
      <c r="AH2335" s="4">
        <v>0.70833333333333337</v>
      </c>
      <c r="AI2335" s="5">
        <v>13.7</v>
      </c>
      <c r="AJ2335">
        <v>20.55</v>
      </c>
      <c r="AK2335">
        <v>20.55</v>
      </c>
      <c r="AL2335" t="s">
        <v>81</v>
      </c>
      <c r="AM2335" t="s">
        <v>82</v>
      </c>
      <c r="AO2335" t="s">
        <v>83</v>
      </c>
      <c r="AR2335" t="s">
        <v>82</v>
      </c>
      <c r="AT2335" t="s">
        <v>82</v>
      </c>
      <c r="AW2335" t="s">
        <v>82</v>
      </c>
      <c r="AY2335" t="s">
        <v>7053</v>
      </c>
      <c r="AZ2335" t="s">
        <v>3408</v>
      </c>
      <c r="BA2335" t="s">
        <v>783</v>
      </c>
      <c r="BB2335">
        <v>44280</v>
      </c>
      <c r="BC2335" t="s">
        <v>79</v>
      </c>
      <c r="BH2335" t="s">
        <v>7054</v>
      </c>
      <c r="BJ2335">
        <v>208991839</v>
      </c>
    </row>
    <row r="2336" spans="1:62" x14ac:dyDescent="0.25">
      <c r="A2336" t="s">
        <v>7125</v>
      </c>
      <c r="B2336" s="2">
        <v>43501</v>
      </c>
      <c r="C2336" t="s">
        <v>63</v>
      </c>
      <c r="D2336" s="3">
        <v>43472.378622546297</v>
      </c>
      <c r="E2336" t="s">
        <v>64</v>
      </c>
      <c r="F2336" s="2">
        <v>43556</v>
      </c>
      <c r="G2336" s="2">
        <v>43742</v>
      </c>
      <c r="H2336" t="s">
        <v>3691</v>
      </c>
      <c r="I2336" t="s">
        <v>3692</v>
      </c>
      <c r="J2336" t="s">
        <v>3693</v>
      </c>
      <c r="L2336" t="s">
        <v>3694</v>
      </c>
      <c r="M2336" t="s">
        <v>2367</v>
      </c>
      <c r="N2336">
        <v>29572</v>
      </c>
      <c r="O2336" t="s">
        <v>70</v>
      </c>
      <c r="P2336" t="s">
        <v>67</v>
      </c>
      <c r="Q2336" t="s">
        <v>3695</v>
      </c>
      <c r="S2336" t="s">
        <v>72</v>
      </c>
      <c r="T2336" t="s">
        <v>102</v>
      </c>
      <c r="U2336" t="s">
        <v>2630</v>
      </c>
      <c r="V2336" t="s">
        <v>1426</v>
      </c>
      <c r="W2336" t="s">
        <v>105</v>
      </c>
      <c r="X2336" t="s">
        <v>7126</v>
      </c>
      <c r="Y2336" t="str">
        <f>"33-9092"</f>
        <v>33-9092</v>
      </c>
      <c r="Z2336" t="s">
        <v>3678</v>
      </c>
      <c r="AA2336">
        <v>721110</v>
      </c>
      <c r="AB2336">
        <v>4</v>
      </c>
      <c r="AC2336">
        <v>4</v>
      </c>
      <c r="AD2336" t="s">
        <v>79</v>
      </c>
      <c r="AE2336" t="s">
        <v>80</v>
      </c>
      <c r="AF2336">
        <v>35</v>
      </c>
      <c r="AG2336" s="4">
        <v>0.25</v>
      </c>
      <c r="AH2336" s="4">
        <v>0.625</v>
      </c>
      <c r="AI2336" s="5">
        <v>10.76</v>
      </c>
      <c r="AJ2336">
        <v>16.14</v>
      </c>
      <c r="AK2336">
        <v>16.14</v>
      </c>
      <c r="AL2336" t="s">
        <v>81</v>
      </c>
      <c r="AM2336" t="s">
        <v>82</v>
      </c>
      <c r="AO2336" t="s">
        <v>83</v>
      </c>
      <c r="AR2336" t="s">
        <v>82</v>
      </c>
      <c r="AT2336" t="s">
        <v>82</v>
      </c>
      <c r="AW2336" t="s">
        <v>72</v>
      </c>
      <c r="AX2336">
        <v>1</v>
      </c>
      <c r="AY2336" t="s">
        <v>3153</v>
      </c>
      <c r="AZ2336" t="s">
        <v>3155</v>
      </c>
      <c r="BA2336" t="s">
        <v>2367</v>
      </c>
      <c r="BB2336">
        <v>29572</v>
      </c>
      <c r="BC2336" t="s">
        <v>87</v>
      </c>
      <c r="BH2336" t="s">
        <v>3697</v>
      </c>
      <c r="BJ2336">
        <v>261101036</v>
      </c>
    </row>
    <row r="2337" spans="1:62" x14ac:dyDescent="0.25">
      <c r="A2337" t="s">
        <v>7140</v>
      </c>
      <c r="B2337" s="2">
        <v>43501</v>
      </c>
      <c r="C2337" t="s">
        <v>63</v>
      </c>
      <c r="D2337" s="3">
        <v>43472.379040995373</v>
      </c>
      <c r="E2337" t="s">
        <v>64</v>
      </c>
      <c r="F2337" s="2">
        <v>43556</v>
      </c>
      <c r="G2337" s="2">
        <v>43774</v>
      </c>
      <c r="H2337" t="s">
        <v>7034</v>
      </c>
      <c r="I2337" t="s">
        <v>7141</v>
      </c>
      <c r="J2337" t="s">
        <v>3693</v>
      </c>
      <c r="L2337" t="s">
        <v>3694</v>
      </c>
      <c r="M2337" t="s">
        <v>2367</v>
      </c>
      <c r="N2337">
        <v>29572</v>
      </c>
      <c r="O2337" t="s">
        <v>70</v>
      </c>
      <c r="P2337" t="s">
        <v>67</v>
      </c>
      <c r="Q2337" t="s">
        <v>3695</v>
      </c>
      <c r="S2337" t="s">
        <v>72</v>
      </c>
      <c r="T2337" t="s">
        <v>102</v>
      </c>
      <c r="U2337" t="s">
        <v>2630</v>
      </c>
      <c r="V2337" t="s">
        <v>1426</v>
      </c>
      <c r="W2337" t="s">
        <v>105</v>
      </c>
      <c r="X2337" t="s">
        <v>3696</v>
      </c>
      <c r="Y2337" t="str">
        <f>"51-6011"</f>
        <v>51-6011</v>
      </c>
      <c r="Z2337" t="s">
        <v>367</v>
      </c>
      <c r="AA2337">
        <v>721110</v>
      </c>
      <c r="AB2337">
        <v>24</v>
      </c>
      <c r="AC2337">
        <v>24</v>
      </c>
      <c r="AD2337" t="s">
        <v>79</v>
      </c>
      <c r="AE2337" t="s">
        <v>95</v>
      </c>
      <c r="AF2337">
        <v>35</v>
      </c>
      <c r="AG2337" s="4">
        <v>0.25</v>
      </c>
      <c r="AH2337" s="4">
        <v>0.58333333333333337</v>
      </c>
      <c r="AI2337" s="5">
        <v>9.52</v>
      </c>
      <c r="AJ2337">
        <v>14.28</v>
      </c>
      <c r="AK2337">
        <v>14.28</v>
      </c>
      <c r="AL2337" t="s">
        <v>81</v>
      </c>
      <c r="AM2337" t="s">
        <v>82</v>
      </c>
      <c r="AO2337" t="s">
        <v>83</v>
      </c>
      <c r="AR2337" t="s">
        <v>82</v>
      </c>
      <c r="AT2337" t="s">
        <v>82</v>
      </c>
      <c r="AW2337" t="s">
        <v>72</v>
      </c>
      <c r="AX2337">
        <v>1</v>
      </c>
      <c r="AY2337" t="s">
        <v>3153</v>
      </c>
      <c r="AZ2337" t="s">
        <v>3155</v>
      </c>
      <c r="BA2337" t="s">
        <v>2367</v>
      </c>
      <c r="BB2337">
        <v>29572</v>
      </c>
      <c r="BC2337" t="s">
        <v>87</v>
      </c>
      <c r="BH2337" t="s">
        <v>3697</v>
      </c>
      <c r="BJ2337">
        <v>261101036</v>
      </c>
    </row>
    <row r="2338" spans="1:62" x14ac:dyDescent="0.25">
      <c r="A2338" t="s">
        <v>8435</v>
      </c>
      <c r="B2338" s="2">
        <v>43501</v>
      </c>
      <c r="C2338" t="s">
        <v>63</v>
      </c>
      <c r="D2338" s="3">
        <v>43472.378698032408</v>
      </c>
      <c r="E2338" t="s">
        <v>64</v>
      </c>
      <c r="F2338" s="2">
        <v>43556</v>
      </c>
      <c r="G2338" s="2">
        <v>43769</v>
      </c>
      <c r="H2338" t="s">
        <v>8436</v>
      </c>
      <c r="J2338" t="s">
        <v>8437</v>
      </c>
      <c r="L2338" t="s">
        <v>8438</v>
      </c>
      <c r="M2338" t="s">
        <v>323</v>
      </c>
      <c r="N2338">
        <v>92264</v>
      </c>
      <c r="O2338" t="s">
        <v>70</v>
      </c>
      <c r="Q2338" t="s">
        <v>8439</v>
      </c>
      <c r="S2338" t="s">
        <v>72</v>
      </c>
      <c r="T2338" t="s">
        <v>878</v>
      </c>
      <c r="U2338" t="s">
        <v>4414</v>
      </c>
      <c r="V2338" t="s">
        <v>2620</v>
      </c>
      <c r="W2338" t="s">
        <v>881</v>
      </c>
      <c r="X2338" t="s">
        <v>8440</v>
      </c>
      <c r="Y2338" t="str">
        <f>"41-9091"</f>
        <v>41-9091</v>
      </c>
      <c r="Z2338" t="s">
        <v>6361</v>
      </c>
      <c r="AA2338">
        <v>311520</v>
      </c>
      <c r="AB2338">
        <v>30</v>
      </c>
      <c r="AC2338">
        <v>30</v>
      </c>
      <c r="AD2338" t="s">
        <v>79</v>
      </c>
      <c r="AE2338" t="s">
        <v>80</v>
      </c>
      <c r="AF2338">
        <v>40</v>
      </c>
      <c r="AG2338" s="4">
        <v>0.33333333333333331</v>
      </c>
      <c r="AH2338" s="4">
        <v>0.6875</v>
      </c>
      <c r="AI2338" s="5">
        <v>12.81</v>
      </c>
      <c r="AJ2338">
        <v>19.22</v>
      </c>
      <c r="AL2338" t="s">
        <v>81</v>
      </c>
      <c r="AM2338" t="s">
        <v>82</v>
      </c>
      <c r="AO2338" t="s">
        <v>83</v>
      </c>
      <c r="AR2338" t="s">
        <v>82</v>
      </c>
      <c r="AT2338" t="s">
        <v>82</v>
      </c>
      <c r="AW2338" t="s">
        <v>82</v>
      </c>
      <c r="AY2338" t="s">
        <v>8438</v>
      </c>
      <c r="AZ2338" t="s">
        <v>4530</v>
      </c>
      <c r="BA2338" t="s">
        <v>323</v>
      </c>
      <c r="BB2338">
        <v>92264</v>
      </c>
      <c r="BC2338" t="s">
        <v>79</v>
      </c>
      <c r="BH2338" t="s">
        <v>8441</v>
      </c>
      <c r="BJ2338">
        <v>330457221</v>
      </c>
    </row>
    <row r="2339" spans="1:62" x14ac:dyDescent="0.25">
      <c r="A2339" t="s">
        <v>9026</v>
      </c>
      <c r="B2339" s="2">
        <v>43501</v>
      </c>
      <c r="C2339" t="s">
        <v>63</v>
      </c>
      <c r="D2339" s="3">
        <v>43472.377711921297</v>
      </c>
      <c r="E2339" t="s">
        <v>64</v>
      </c>
      <c r="F2339" s="2">
        <v>43556</v>
      </c>
      <c r="G2339" s="2">
        <v>43784</v>
      </c>
      <c r="H2339" t="s">
        <v>4609</v>
      </c>
      <c r="J2339" t="s">
        <v>4610</v>
      </c>
      <c r="L2339" t="s">
        <v>3553</v>
      </c>
      <c r="M2339" t="s">
        <v>714</v>
      </c>
      <c r="N2339">
        <v>70809</v>
      </c>
      <c r="O2339" t="s">
        <v>70</v>
      </c>
      <c r="Q2339" t="s">
        <v>4611</v>
      </c>
      <c r="S2339" t="s">
        <v>72</v>
      </c>
      <c r="T2339" t="s">
        <v>1917</v>
      </c>
      <c r="U2339" t="s">
        <v>1918</v>
      </c>
      <c r="V2339" t="s">
        <v>1919</v>
      </c>
      <c r="W2339" t="s">
        <v>105</v>
      </c>
      <c r="X2339" t="s">
        <v>106</v>
      </c>
      <c r="Y2339" t="str">
        <f>"37-3011"</f>
        <v>37-3011</v>
      </c>
      <c r="Z2339" t="s">
        <v>94</v>
      </c>
      <c r="AA2339">
        <v>561730</v>
      </c>
      <c r="AB2339">
        <v>23</v>
      </c>
      <c r="AC2339">
        <v>23</v>
      </c>
      <c r="AD2339" t="s">
        <v>79</v>
      </c>
      <c r="AE2339" t="s">
        <v>95</v>
      </c>
      <c r="AF2339">
        <v>35</v>
      </c>
      <c r="AG2339" s="4">
        <v>0.20833333333333334</v>
      </c>
      <c r="AH2339" s="4">
        <v>0.66666666666666663</v>
      </c>
      <c r="AI2339" s="5">
        <v>13.42</v>
      </c>
      <c r="AJ2339">
        <v>20.13</v>
      </c>
      <c r="AL2339" t="s">
        <v>81</v>
      </c>
      <c r="AM2339" t="s">
        <v>82</v>
      </c>
      <c r="AO2339" t="s">
        <v>83</v>
      </c>
      <c r="AR2339" t="s">
        <v>82</v>
      </c>
      <c r="AT2339" t="s">
        <v>82</v>
      </c>
      <c r="AW2339" t="s">
        <v>82</v>
      </c>
      <c r="AY2339" t="s">
        <v>3553</v>
      </c>
      <c r="AZ2339" t="s">
        <v>4612</v>
      </c>
      <c r="BA2339" t="s">
        <v>714</v>
      </c>
      <c r="BB2339">
        <v>70809</v>
      </c>
      <c r="BC2339" t="s">
        <v>79</v>
      </c>
      <c r="BH2339" t="s">
        <v>4610</v>
      </c>
      <c r="BJ2339">
        <v>721367262</v>
      </c>
    </row>
    <row r="2340" spans="1:62" x14ac:dyDescent="0.25">
      <c r="A2340" t="s">
        <v>9065</v>
      </c>
      <c r="B2340" s="2">
        <v>43501</v>
      </c>
      <c r="C2340" t="s">
        <v>63</v>
      </c>
      <c r="D2340" s="3">
        <v>43472.378714768522</v>
      </c>
      <c r="E2340" t="s">
        <v>64</v>
      </c>
      <c r="F2340" s="2">
        <v>43556</v>
      </c>
      <c r="G2340" s="2">
        <v>43800</v>
      </c>
      <c r="H2340" t="s">
        <v>6471</v>
      </c>
      <c r="I2340" t="s">
        <v>6472</v>
      </c>
      <c r="J2340" t="s">
        <v>6472</v>
      </c>
      <c r="K2340" t="s">
        <v>6473</v>
      </c>
      <c r="L2340" t="s">
        <v>6474</v>
      </c>
      <c r="M2340" t="s">
        <v>1362</v>
      </c>
      <c r="N2340">
        <v>6905</v>
      </c>
      <c r="O2340" t="s">
        <v>70</v>
      </c>
      <c r="Q2340" t="s">
        <v>6475</v>
      </c>
      <c r="R2340">
        <v>238</v>
      </c>
      <c r="S2340" t="s">
        <v>72</v>
      </c>
      <c r="T2340" t="s">
        <v>6476</v>
      </c>
      <c r="U2340" t="s">
        <v>289</v>
      </c>
      <c r="V2340" t="s">
        <v>290</v>
      </c>
      <c r="W2340" t="s">
        <v>136</v>
      </c>
      <c r="X2340" t="s">
        <v>6477</v>
      </c>
      <c r="Y2340" t="str">
        <f>"37-3011"</f>
        <v>37-3011</v>
      </c>
      <c r="Z2340" t="s">
        <v>94</v>
      </c>
      <c r="AA2340">
        <v>561730</v>
      </c>
      <c r="AB2340">
        <v>11</v>
      </c>
      <c r="AC2340">
        <v>11</v>
      </c>
      <c r="AD2340" t="s">
        <v>79</v>
      </c>
      <c r="AE2340" t="s">
        <v>95</v>
      </c>
      <c r="AF2340">
        <v>40</v>
      </c>
      <c r="AG2340" s="4">
        <v>0.33333333333333331</v>
      </c>
      <c r="AH2340" s="4">
        <v>0.66666666666666663</v>
      </c>
      <c r="AI2340" s="5">
        <v>15.59</v>
      </c>
      <c r="AJ2340">
        <v>23.39</v>
      </c>
      <c r="AL2340" t="s">
        <v>81</v>
      </c>
      <c r="AM2340" t="s">
        <v>82</v>
      </c>
      <c r="AO2340" t="s">
        <v>83</v>
      </c>
      <c r="AR2340" t="s">
        <v>82</v>
      </c>
      <c r="AT2340" t="s">
        <v>82</v>
      </c>
      <c r="AW2340" t="s">
        <v>82</v>
      </c>
      <c r="AY2340" t="s">
        <v>9066</v>
      </c>
      <c r="AZ2340" t="s">
        <v>1500</v>
      </c>
      <c r="BA2340" t="s">
        <v>844</v>
      </c>
      <c r="BB2340">
        <v>60062</v>
      </c>
      <c r="BC2340" t="s">
        <v>79</v>
      </c>
      <c r="BH2340" t="s">
        <v>6472</v>
      </c>
      <c r="BI2340" t="s">
        <v>9067</v>
      </c>
      <c r="BJ2340">
        <v>60254490</v>
      </c>
    </row>
    <row r="2341" spans="1:62" x14ac:dyDescent="0.25">
      <c r="A2341" t="s">
        <v>9150</v>
      </c>
      <c r="B2341" s="2">
        <v>43501</v>
      </c>
      <c r="C2341" t="s">
        <v>63</v>
      </c>
      <c r="D2341" s="3">
        <v>43472.378729212964</v>
      </c>
      <c r="E2341" t="s">
        <v>64</v>
      </c>
      <c r="F2341" s="2">
        <v>43556</v>
      </c>
      <c r="G2341" s="2">
        <v>43738</v>
      </c>
      <c r="H2341" t="s">
        <v>9151</v>
      </c>
      <c r="I2341" t="s">
        <v>9152</v>
      </c>
      <c r="J2341" t="s">
        <v>9153</v>
      </c>
      <c r="L2341" t="s">
        <v>9154</v>
      </c>
      <c r="M2341" t="s">
        <v>595</v>
      </c>
      <c r="N2341">
        <v>99743</v>
      </c>
      <c r="O2341" t="s">
        <v>70</v>
      </c>
      <c r="Q2341" t="s">
        <v>9155</v>
      </c>
      <c r="S2341" t="s">
        <v>82</v>
      </c>
      <c r="U2341" t="s">
        <v>92</v>
      </c>
      <c r="X2341" t="s">
        <v>2781</v>
      </c>
      <c r="Y2341" t="str">
        <f>"37-2012"</f>
        <v>37-2012</v>
      </c>
      <c r="Z2341" t="s">
        <v>373</v>
      </c>
      <c r="AA2341">
        <v>721110</v>
      </c>
      <c r="AB2341">
        <v>4</v>
      </c>
      <c r="AC2341">
        <v>4</v>
      </c>
      <c r="AD2341" t="s">
        <v>79</v>
      </c>
      <c r="AE2341" t="s">
        <v>80</v>
      </c>
      <c r="AF2341">
        <v>40</v>
      </c>
      <c r="AG2341" s="4">
        <v>0.33333333333333331</v>
      </c>
      <c r="AH2341" s="4">
        <v>0.66666666666666663</v>
      </c>
      <c r="AI2341" s="5">
        <v>13.67</v>
      </c>
      <c r="AJ2341">
        <v>20.51</v>
      </c>
      <c r="AK2341">
        <v>20.51</v>
      </c>
      <c r="AL2341" t="s">
        <v>81</v>
      </c>
      <c r="AM2341" t="s">
        <v>82</v>
      </c>
      <c r="AO2341" t="s">
        <v>83</v>
      </c>
      <c r="AR2341" t="s">
        <v>82</v>
      </c>
      <c r="AT2341" t="s">
        <v>82</v>
      </c>
      <c r="AW2341" t="s">
        <v>82</v>
      </c>
      <c r="AY2341" t="s">
        <v>9156</v>
      </c>
      <c r="AZ2341" t="s">
        <v>9157</v>
      </c>
      <c r="BA2341" t="s">
        <v>595</v>
      </c>
      <c r="BB2341">
        <v>99743</v>
      </c>
      <c r="BC2341" t="s">
        <v>87</v>
      </c>
      <c r="BH2341" t="s">
        <v>9153</v>
      </c>
      <c r="BJ2341">
        <v>811906352</v>
      </c>
    </row>
    <row r="2342" spans="1:62" x14ac:dyDescent="0.25">
      <c r="A2342" t="s">
        <v>11308</v>
      </c>
      <c r="B2342" s="2">
        <v>43501</v>
      </c>
      <c r="C2342" t="s">
        <v>63</v>
      </c>
      <c r="D2342" s="3">
        <v>43472.378839618053</v>
      </c>
      <c r="E2342" t="s">
        <v>64</v>
      </c>
      <c r="F2342" s="2">
        <v>43556</v>
      </c>
      <c r="G2342" s="2">
        <v>43814</v>
      </c>
      <c r="H2342" t="s">
        <v>11309</v>
      </c>
      <c r="I2342" t="s">
        <v>67</v>
      </c>
      <c r="J2342" t="s">
        <v>11310</v>
      </c>
      <c r="K2342" t="s">
        <v>67</v>
      </c>
      <c r="L2342" t="s">
        <v>11311</v>
      </c>
      <c r="M2342" t="s">
        <v>232</v>
      </c>
      <c r="N2342">
        <v>11553</v>
      </c>
      <c r="O2342" t="s">
        <v>70</v>
      </c>
      <c r="P2342" t="s">
        <v>67</v>
      </c>
      <c r="Q2342" t="s">
        <v>11312</v>
      </c>
      <c r="S2342" t="s">
        <v>72</v>
      </c>
      <c r="T2342" t="s">
        <v>11313</v>
      </c>
      <c r="U2342" t="s">
        <v>3530</v>
      </c>
      <c r="V2342" t="s">
        <v>3531</v>
      </c>
      <c r="W2342" t="s">
        <v>232</v>
      </c>
      <c r="X2342" t="s">
        <v>93</v>
      </c>
      <c r="Y2342" t="str">
        <f>"37-3011"</f>
        <v>37-3011</v>
      </c>
      <c r="Z2342" t="s">
        <v>94</v>
      </c>
      <c r="AA2342">
        <v>56173</v>
      </c>
      <c r="AB2342">
        <v>4</v>
      </c>
      <c r="AC2342">
        <v>4</v>
      </c>
      <c r="AD2342" t="s">
        <v>79</v>
      </c>
      <c r="AE2342" t="s">
        <v>80</v>
      </c>
      <c r="AF2342">
        <v>40</v>
      </c>
      <c r="AG2342" s="4">
        <v>0.33333333333333331</v>
      </c>
      <c r="AH2342" s="4">
        <v>0.66666666666666663</v>
      </c>
      <c r="AI2342" s="5">
        <v>16.350000000000001</v>
      </c>
      <c r="AJ2342">
        <v>24.53</v>
      </c>
      <c r="AK2342">
        <v>24.53</v>
      </c>
      <c r="AL2342" t="s">
        <v>81</v>
      </c>
      <c r="AM2342" t="s">
        <v>82</v>
      </c>
      <c r="AO2342" t="s">
        <v>83</v>
      </c>
      <c r="AP2342" t="s">
        <v>130</v>
      </c>
      <c r="AQ2342" t="s">
        <v>158</v>
      </c>
      <c r="AR2342" t="s">
        <v>82</v>
      </c>
      <c r="AT2342" t="s">
        <v>82</v>
      </c>
      <c r="AW2342" t="s">
        <v>72</v>
      </c>
      <c r="AX2342">
        <v>1</v>
      </c>
      <c r="AY2342" t="s">
        <v>11311</v>
      </c>
      <c r="AZ2342" t="s">
        <v>6554</v>
      </c>
      <c r="BA2342" t="s">
        <v>232</v>
      </c>
      <c r="BB2342">
        <v>11533</v>
      </c>
      <c r="BC2342" t="s">
        <v>79</v>
      </c>
      <c r="BH2342" t="s">
        <v>11310</v>
      </c>
      <c r="BI2342" t="s">
        <v>67</v>
      </c>
      <c r="BJ2342">
        <v>208408790</v>
      </c>
    </row>
    <row r="2343" spans="1:62" x14ac:dyDescent="0.25">
      <c r="A2343" t="s">
        <v>11723</v>
      </c>
      <c r="B2343" s="2">
        <v>43501</v>
      </c>
      <c r="C2343" t="s">
        <v>63</v>
      </c>
      <c r="D2343" s="3">
        <v>43472.378431724537</v>
      </c>
      <c r="E2343" t="s">
        <v>282</v>
      </c>
      <c r="F2343" s="2">
        <v>43556</v>
      </c>
      <c r="G2343" s="2">
        <v>43738</v>
      </c>
      <c r="H2343" t="s">
        <v>11649</v>
      </c>
      <c r="J2343" t="s">
        <v>11650</v>
      </c>
      <c r="K2343" t="s">
        <v>11651</v>
      </c>
      <c r="L2343" t="s">
        <v>4711</v>
      </c>
      <c r="M2343" t="s">
        <v>136</v>
      </c>
      <c r="N2343" t="s">
        <v>11652</v>
      </c>
      <c r="O2343" t="s">
        <v>70</v>
      </c>
      <c r="Q2343" t="s">
        <v>11653</v>
      </c>
      <c r="S2343" t="s">
        <v>82</v>
      </c>
      <c r="U2343" t="s">
        <v>92</v>
      </c>
      <c r="X2343" t="s">
        <v>11654</v>
      </c>
      <c r="Y2343" t="str">
        <f>"37-2011"</f>
        <v>37-2011</v>
      </c>
      <c r="Z2343" t="s">
        <v>424</v>
      </c>
      <c r="AA2343">
        <v>713990</v>
      </c>
      <c r="AB2343">
        <v>115</v>
      </c>
      <c r="AC2343">
        <v>114</v>
      </c>
      <c r="AD2343" t="s">
        <v>79</v>
      </c>
      <c r="AE2343" t="s">
        <v>80</v>
      </c>
      <c r="AF2343">
        <v>40</v>
      </c>
      <c r="AG2343" s="4">
        <v>0.33333333333333331</v>
      </c>
      <c r="AH2343" s="4">
        <v>0.70833333333333337</v>
      </c>
      <c r="AI2343" s="5">
        <v>14.08</v>
      </c>
      <c r="AL2343" t="s">
        <v>81</v>
      </c>
      <c r="AM2343" t="s">
        <v>82</v>
      </c>
      <c r="AO2343" t="s">
        <v>83</v>
      </c>
      <c r="AR2343" t="s">
        <v>82</v>
      </c>
      <c r="AT2343" t="s">
        <v>82</v>
      </c>
      <c r="AW2343" t="s">
        <v>82</v>
      </c>
      <c r="AY2343" t="s">
        <v>7348</v>
      </c>
      <c r="AZ2343" t="s">
        <v>3775</v>
      </c>
      <c r="BA2343" t="s">
        <v>136</v>
      </c>
      <c r="BB2343">
        <v>21046</v>
      </c>
      <c r="BC2343" t="s">
        <v>79</v>
      </c>
      <c r="BH2343" t="s">
        <v>11724</v>
      </c>
      <c r="BI2343" t="s">
        <v>11725</v>
      </c>
      <c r="BJ2343">
        <v>510387108</v>
      </c>
    </row>
    <row r="2344" spans="1:62" x14ac:dyDescent="0.25">
      <c r="A2344" t="s">
        <v>12027</v>
      </c>
      <c r="B2344" s="2">
        <v>43501</v>
      </c>
      <c r="C2344" t="s">
        <v>63</v>
      </c>
      <c r="D2344" s="3">
        <v>43472.378355960645</v>
      </c>
      <c r="E2344" t="s">
        <v>64</v>
      </c>
      <c r="F2344" s="2">
        <v>43556</v>
      </c>
      <c r="G2344" s="2">
        <v>43800</v>
      </c>
      <c r="H2344" t="s">
        <v>12028</v>
      </c>
      <c r="J2344" t="s">
        <v>12029</v>
      </c>
      <c r="L2344" t="s">
        <v>12030</v>
      </c>
      <c r="M2344" t="s">
        <v>105</v>
      </c>
      <c r="N2344">
        <v>75019</v>
      </c>
      <c r="O2344" t="s">
        <v>70</v>
      </c>
      <c r="Q2344" t="s">
        <v>12031</v>
      </c>
      <c r="S2344" t="s">
        <v>72</v>
      </c>
      <c r="T2344" t="s">
        <v>1917</v>
      </c>
      <c r="U2344" t="s">
        <v>1918</v>
      </c>
      <c r="V2344" t="s">
        <v>1919</v>
      </c>
      <c r="W2344" t="s">
        <v>105</v>
      </c>
      <c r="X2344" t="s">
        <v>2013</v>
      </c>
      <c r="Y2344" t="str">
        <f>"37-3011"</f>
        <v>37-3011</v>
      </c>
      <c r="Z2344" t="s">
        <v>94</v>
      </c>
      <c r="AA2344">
        <v>561730</v>
      </c>
      <c r="AB2344">
        <v>8</v>
      </c>
      <c r="AC2344">
        <v>8</v>
      </c>
      <c r="AD2344" t="s">
        <v>79</v>
      </c>
      <c r="AE2344" t="s">
        <v>95</v>
      </c>
      <c r="AF2344">
        <v>35</v>
      </c>
      <c r="AG2344" s="4">
        <v>0.33333333333333331</v>
      </c>
      <c r="AH2344" s="4">
        <v>0.70833333333333337</v>
      </c>
      <c r="AI2344" s="5">
        <v>13.94</v>
      </c>
      <c r="AJ2344">
        <v>20.91</v>
      </c>
      <c r="AL2344" t="s">
        <v>81</v>
      </c>
      <c r="AM2344" t="s">
        <v>82</v>
      </c>
      <c r="AO2344" t="s">
        <v>83</v>
      </c>
      <c r="AR2344" t="s">
        <v>82</v>
      </c>
      <c r="AT2344" t="s">
        <v>82</v>
      </c>
      <c r="AW2344" t="s">
        <v>82</v>
      </c>
      <c r="AY2344" t="s">
        <v>12030</v>
      </c>
      <c r="AZ2344" t="s">
        <v>1225</v>
      </c>
      <c r="BA2344" t="s">
        <v>105</v>
      </c>
      <c r="BB2344">
        <v>75019</v>
      </c>
      <c r="BC2344" t="s">
        <v>79</v>
      </c>
      <c r="BH2344" t="s">
        <v>12029</v>
      </c>
      <c r="BJ2344">
        <v>752583672</v>
      </c>
    </row>
    <row r="2345" spans="1:62" x14ac:dyDescent="0.25">
      <c r="A2345" t="s">
        <v>13440</v>
      </c>
      <c r="B2345" s="2">
        <v>43501</v>
      </c>
      <c r="C2345" t="s">
        <v>63</v>
      </c>
      <c r="D2345" s="3">
        <v>43472.378050486113</v>
      </c>
      <c r="E2345" t="s">
        <v>64</v>
      </c>
      <c r="F2345" s="2">
        <v>43556</v>
      </c>
      <c r="G2345" s="2">
        <v>43772</v>
      </c>
      <c r="H2345" t="s">
        <v>13441</v>
      </c>
      <c r="I2345" t="s">
        <v>67</v>
      </c>
      <c r="J2345" t="s">
        <v>13442</v>
      </c>
      <c r="K2345" t="s">
        <v>67</v>
      </c>
      <c r="L2345" t="s">
        <v>6542</v>
      </c>
      <c r="M2345" t="s">
        <v>278</v>
      </c>
      <c r="N2345">
        <v>23435</v>
      </c>
      <c r="O2345" t="s">
        <v>70</v>
      </c>
      <c r="P2345" t="s">
        <v>67</v>
      </c>
      <c r="Q2345" t="s">
        <v>13443</v>
      </c>
      <c r="S2345" t="s">
        <v>72</v>
      </c>
      <c r="T2345" t="s">
        <v>13444</v>
      </c>
      <c r="U2345" t="s">
        <v>13445</v>
      </c>
      <c r="V2345" t="s">
        <v>689</v>
      </c>
      <c r="W2345" t="s">
        <v>86</v>
      </c>
      <c r="X2345" t="s">
        <v>13446</v>
      </c>
      <c r="Y2345" t="str">
        <f>"45-3011"</f>
        <v>45-3011</v>
      </c>
      <c r="Z2345" t="s">
        <v>1652</v>
      </c>
      <c r="AA2345">
        <v>114119</v>
      </c>
      <c r="AB2345">
        <v>27</v>
      </c>
      <c r="AC2345">
        <v>27</v>
      </c>
      <c r="AD2345" t="s">
        <v>79</v>
      </c>
      <c r="AE2345" t="s">
        <v>80</v>
      </c>
      <c r="AF2345">
        <v>35</v>
      </c>
      <c r="AG2345" s="4">
        <v>0.25</v>
      </c>
      <c r="AH2345" s="4">
        <v>0.75</v>
      </c>
      <c r="AI2345" s="6">
        <v>15</v>
      </c>
      <c r="AL2345" t="s">
        <v>81</v>
      </c>
      <c r="AM2345" t="s">
        <v>82</v>
      </c>
      <c r="AO2345" t="s">
        <v>83</v>
      </c>
      <c r="AP2345" t="s">
        <v>67</v>
      </c>
      <c r="AQ2345" t="s">
        <v>67</v>
      </c>
      <c r="AR2345" t="s">
        <v>82</v>
      </c>
      <c r="AT2345" t="s">
        <v>82</v>
      </c>
      <c r="AW2345" t="s">
        <v>72</v>
      </c>
      <c r="AX2345">
        <v>1</v>
      </c>
      <c r="AY2345" t="s">
        <v>4911</v>
      </c>
      <c r="AZ2345" t="s">
        <v>4915</v>
      </c>
      <c r="BA2345" t="s">
        <v>714</v>
      </c>
      <c r="BB2345">
        <v>70510</v>
      </c>
      <c r="BC2345" t="s">
        <v>87</v>
      </c>
      <c r="BH2345" t="s">
        <v>13447</v>
      </c>
      <c r="BI2345" t="s">
        <v>67</v>
      </c>
      <c r="BJ2345">
        <v>823273241</v>
      </c>
    </row>
    <row r="2346" spans="1:62" x14ac:dyDescent="0.25">
      <c r="A2346" t="s">
        <v>14533</v>
      </c>
      <c r="B2346" s="2">
        <v>43501</v>
      </c>
      <c r="C2346" t="s">
        <v>63</v>
      </c>
      <c r="D2346" s="3">
        <v>43472.378572719907</v>
      </c>
      <c r="E2346" t="s">
        <v>64</v>
      </c>
      <c r="F2346" s="2">
        <v>43556</v>
      </c>
      <c r="G2346" s="2">
        <v>43779</v>
      </c>
      <c r="H2346" t="s">
        <v>14534</v>
      </c>
      <c r="I2346" t="s">
        <v>14535</v>
      </c>
      <c r="J2346" t="s">
        <v>14536</v>
      </c>
      <c r="K2346" t="s">
        <v>14131</v>
      </c>
      <c r="L2346" t="s">
        <v>12138</v>
      </c>
      <c r="M2346" t="s">
        <v>226</v>
      </c>
      <c r="N2346">
        <v>49757</v>
      </c>
      <c r="O2346" t="s">
        <v>70</v>
      </c>
      <c r="Q2346" t="s">
        <v>14132</v>
      </c>
      <c r="S2346" t="s">
        <v>72</v>
      </c>
      <c r="T2346" t="s">
        <v>2118</v>
      </c>
      <c r="U2346" t="s">
        <v>2119</v>
      </c>
      <c r="V2346" t="s">
        <v>1633</v>
      </c>
      <c r="W2346" t="s">
        <v>192</v>
      </c>
      <c r="X2346" t="s">
        <v>13146</v>
      </c>
      <c r="Y2346" t="str">
        <f>"35-2021"</f>
        <v>35-2021</v>
      </c>
      <c r="Z2346" t="s">
        <v>221</v>
      </c>
      <c r="AA2346">
        <v>4452</v>
      </c>
      <c r="AB2346">
        <v>5</v>
      </c>
      <c r="AC2346">
        <v>5</v>
      </c>
      <c r="AD2346" t="s">
        <v>79</v>
      </c>
      <c r="AE2346" t="s">
        <v>80</v>
      </c>
      <c r="AF2346">
        <v>35</v>
      </c>
      <c r="AG2346" s="4">
        <v>0.25</v>
      </c>
      <c r="AH2346" s="4">
        <v>0.58333333333333337</v>
      </c>
      <c r="AI2346" s="5">
        <v>11.38</v>
      </c>
      <c r="AJ2346">
        <v>17.07</v>
      </c>
      <c r="AL2346" t="s">
        <v>81</v>
      </c>
      <c r="AM2346" t="s">
        <v>82</v>
      </c>
      <c r="AO2346" t="s">
        <v>83</v>
      </c>
      <c r="AR2346" t="s">
        <v>82</v>
      </c>
      <c r="AT2346" t="s">
        <v>82</v>
      </c>
      <c r="AW2346" t="s">
        <v>82</v>
      </c>
      <c r="AY2346" t="s">
        <v>12138</v>
      </c>
      <c r="AZ2346" t="s">
        <v>10246</v>
      </c>
      <c r="BA2346" t="s">
        <v>226</v>
      </c>
      <c r="BB2346">
        <v>49757</v>
      </c>
      <c r="BC2346" t="s">
        <v>79</v>
      </c>
      <c r="BH2346" t="s">
        <v>14537</v>
      </c>
      <c r="BJ2346">
        <v>382803061</v>
      </c>
    </row>
    <row r="2347" spans="1:62" x14ac:dyDescent="0.25">
      <c r="A2347" t="s">
        <v>14556</v>
      </c>
      <c r="B2347" s="2">
        <v>43501</v>
      </c>
      <c r="C2347" t="s">
        <v>63</v>
      </c>
      <c r="D2347" s="3">
        <v>43472.378606307873</v>
      </c>
      <c r="E2347" t="s">
        <v>64</v>
      </c>
      <c r="F2347" s="2">
        <v>43556</v>
      </c>
      <c r="G2347" s="2">
        <v>43799</v>
      </c>
      <c r="H2347" t="s">
        <v>14557</v>
      </c>
      <c r="I2347" t="s">
        <v>67</v>
      </c>
      <c r="J2347" t="s">
        <v>14558</v>
      </c>
      <c r="K2347" t="s">
        <v>67</v>
      </c>
      <c r="L2347" t="s">
        <v>6283</v>
      </c>
      <c r="M2347" t="s">
        <v>774</v>
      </c>
      <c r="N2347">
        <v>80923</v>
      </c>
      <c r="O2347" t="s">
        <v>70</v>
      </c>
      <c r="P2347" t="s">
        <v>67</v>
      </c>
      <c r="Q2347" t="s">
        <v>14559</v>
      </c>
      <c r="S2347" t="s">
        <v>72</v>
      </c>
      <c r="T2347" t="s">
        <v>6285</v>
      </c>
      <c r="U2347" t="s">
        <v>6286</v>
      </c>
      <c r="V2347" t="s">
        <v>6287</v>
      </c>
      <c r="W2347" t="s">
        <v>774</v>
      </c>
      <c r="X2347" t="s">
        <v>94</v>
      </c>
      <c r="Y2347" t="str">
        <f>"37-3011"</f>
        <v>37-3011</v>
      </c>
      <c r="Z2347" t="s">
        <v>94</v>
      </c>
      <c r="AA2347">
        <v>561730</v>
      </c>
      <c r="AB2347">
        <v>25</v>
      </c>
      <c r="AC2347">
        <v>25</v>
      </c>
      <c r="AD2347" t="s">
        <v>79</v>
      </c>
      <c r="AE2347" t="s">
        <v>80</v>
      </c>
      <c r="AF2347">
        <v>40</v>
      </c>
      <c r="AG2347" s="4">
        <v>0.29166666666666669</v>
      </c>
      <c r="AH2347" s="4">
        <v>0.72916666666666663</v>
      </c>
      <c r="AI2347" s="5">
        <v>13.48</v>
      </c>
      <c r="AJ2347">
        <v>20.22</v>
      </c>
      <c r="AK2347">
        <v>23.66</v>
      </c>
      <c r="AL2347" t="s">
        <v>81</v>
      </c>
      <c r="AM2347" t="s">
        <v>82</v>
      </c>
      <c r="AO2347" t="s">
        <v>83</v>
      </c>
      <c r="AP2347" t="s">
        <v>67</v>
      </c>
      <c r="AQ2347" t="s">
        <v>67</v>
      </c>
      <c r="AR2347" t="s">
        <v>82</v>
      </c>
      <c r="AT2347" t="s">
        <v>82</v>
      </c>
      <c r="AW2347" t="s">
        <v>82</v>
      </c>
      <c r="AY2347" t="s">
        <v>1552</v>
      </c>
      <c r="AZ2347" t="s">
        <v>1554</v>
      </c>
      <c r="BA2347" t="s">
        <v>774</v>
      </c>
      <c r="BB2347">
        <v>80923</v>
      </c>
      <c r="BC2347" t="s">
        <v>79</v>
      </c>
      <c r="BH2347" t="s">
        <v>14560</v>
      </c>
      <c r="BI2347" t="s">
        <v>67</v>
      </c>
      <c r="BJ2347">
        <v>263736100</v>
      </c>
    </row>
    <row r="2348" spans="1:62" x14ac:dyDescent="0.25">
      <c r="A2348" t="s">
        <v>14654</v>
      </c>
      <c r="B2348" s="2">
        <v>43501</v>
      </c>
      <c r="C2348" t="s">
        <v>63</v>
      </c>
      <c r="D2348" s="3">
        <v>43472.378020787037</v>
      </c>
      <c r="E2348" t="s">
        <v>64</v>
      </c>
      <c r="F2348" s="2">
        <v>43556</v>
      </c>
      <c r="G2348" s="2">
        <v>43769</v>
      </c>
      <c r="H2348" t="s">
        <v>14655</v>
      </c>
      <c r="I2348" t="s">
        <v>14656</v>
      </c>
      <c r="J2348" t="s">
        <v>14657</v>
      </c>
      <c r="K2348" t="s">
        <v>67</v>
      </c>
      <c r="L2348" t="s">
        <v>4330</v>
      </c>
      <c r="M2348" t="s">
        <v>774</v>
      </c>
      <c r="N2348">
        <v>80125</v>
      </c>
      <c r="O2348" t="s">
        <v>70</v>
      </c>
      <c r="P2348" t="s">
        <v>67</v>
      </c>
      <c r="Q2348" t="s">
        <v>14658</v>
      </c>
      <c r="S2348" t="s">
        <v>72</v>
      </c>
      <c r="T2348" t="s">
        <v>2824</v>
      </c>
      <c r="U2348" t="s">
        <v>3543</v>
      </c>
      <c r="V2348" t="s">
        <v>642</v>
      </c>
      <c r="W2348" t="s">
        <v>105</v>
      </c>
      <c r="X2348" t="s">
        <v>106</v>
      </c>
      <c r="Y2348" t="str">
        <f>"37-3011"</f>
        <v>37-3011</v>
      </c>
      <c r="Z2348" t="s">
        <v>94</v>
      </c>
      <c r="AA2348">
        <v>561730</v>
      </c>
      <c r="AB2348">
        <v>40</v>
      </c>
      <c r="AC2348">
        <v>40</v>
      </c>
      <c r="AD2348" t="s">
        <v>79</v>
      </c>
      <c r="AE2348" t="s">
        <v>95</v>
      </c>
      <c r="AF2348">
        <v>40</v>
      </c>
      <c r="AG2348" s="4">
        <v>0.29166666666666669</v>
      </c>
      <c r="AH2348" s="4">
        <v>0.70833333333333337</v>
      </c>
      <c r="AI2348" s="5">
        <v>15.17</v>
      </c>
      <c r="AJ2348">
        <v>22.76</v>
      </c>
      <c r="AK2348">
        <v>28.5</v>
      </c>
      <c r="AL2348" t="s">
        <v>81</v>
      </c>
      <c r="AM2348" t="s">
        <v>82</v>
      </c>
      <c r="AO2348" t="s">
        <v>83</v>
      </c>
      <c r="AP2348" t="s">
        <v>67</v>
      </c>
      <c r="AQ2348" t="s">
        <v>67</v>
      </c>
      <c r="AR2348" t="s">
        <v>82</v>
      </c>
      <c r="AT2348" t="s">
        <v>82</v>
      </c>
      <c r="AW2348" t="s">
        <v>82</v>
      </c>
      <c r="AY2348" t="s">
        <v>4330</v>
      </c>
      <c r="AZ2348" t="s">
        <v>4522</v>
      </c>
      <c r="BA2348" t="s">
        <v>774</v>
      </c>
      <c r="BB2348">
        <v>80125</v>
      </c>
      <c r="BC2348" t="s">
        <v>79</v>
      </c>
      <c r="BH2348" t="s">
        <v>14657</v>
      </c>
      <c r="BI2348" t="s">
        <v>67</v>
      </c>
      <c r="BJ2348">
        <v>841383017</v>
      </c>
    </row>
    <row r="2349" spans="1:62" x14ac:dyDescent="0.25">
      <c r="A2349" t="s">
        <v>14831</v>
      </c>
      <c r="B2349" s="2">
        <v>43501</v>
      </c>
      <c r="C2349" t="s">
        <v>63</v>
      </c>
      <c r="D2349" s="3">
        <v>43472.377829398145</v>
      </c>
      <c r="E2349" t="s">
        <v>64</v>
      </c>
      <c r="F2349" s="2">
        <v>43556</v>
      </c>
      <c r="G2349" s="2">
        <v>43819</v>
      </c>
      <c r="H2349" t="s">
        <v>3032</v>
      </c>
      <c r="I2349" t="s">
        <v>67</v>
      </c>
      <c r="J2349" t="s">
        <v>3033</v>
      </c>
      <c r="K2349" t="s">
        <v>3034</v>
      </c>
      <c r="L2349" t="s">
        <v>3035</v>
      </c>
      <c r="M2349" t="s">
        <v>308</v>
      </c>
      <c r="N2349">
        <v>8559</v>
      </c>
      <c r="O2349" t="s">
        <v>70</v>
      </c>
      <c r="P2349" t="s">
        <v>67</v>
      </c>
      <c r="Q2349" t="s">
        <v>3036</v>
      </c>
      <c r="S2349" t="s">
        <v>72</v>
      </c>
      <c r="T2349" t="s">
        <v>2824</v>
      </c>
      <c r="U2349" t="s">
        <v>2825</v>
      </c>
      <c r="V2349" t="s">
        <v>642</v>
      </c>
      <c r="W2349" t="s">
        <v>105</v>
      </c>
      <c r="X2349" t="s">
        <v>2948</v>
      </c>
      <c r="Y2349" t="str">
        <f>"47-4091"</f>
        <v>47-4091</v>
      </c>
      <c r="Z2349" t="s">
        <v>3037</v>
      </c>
      <c r="AA2349">
        <v>561730</v>
      </c>
      <c r="AB2349">
        <v>4</v>
      </c>
      <c r="AC2349">
        <v>4</v>
      </c>
      <c r="AD2349" t="s">
        <v>79</v>
      </c>
      <c r="AE2349" t="s">
        <v>80</v>
      </c>
      <c r="AF2349">
        <v>40</v>
      </c>
      <c r="AG2349" s="4">
        <v>0.33333333333333331</v>
      </c>
      <c r="AH2349" s="4">
        <v>0.66666666666666663</v>
      </c>
      <c r="AI2349" s="5">
        <v>17.260000000000002</v>
      </c>
      <c r="AJ2349">
        <v>25.89</v>
      </c>
      <c r="AK2349">
        <v>28.5</v>
      </c>
      <c r="AL2349" t="s">
        <v>81</v>
      </c>
      <c r="AM2349" t="s">
        <v>82</v>
      </c>
      <c r="AO2349" t="s">
        <v>83</v>
      </c>
      <c r="AP2349" t="s">
        <v>67</v>
      </c>
      <c r="AQ2349" t="s">
        <v>67</v>
      </c>
      <c r="AR2349" t="s">
        <v>82</v>
      </c>
      <c r="AT2349" t="s">
        <v>82</v>
      </c>
      <c r="AW2349" t="s">
        <v>82</v>
      </c>
      <c r="AY2349" t="s">
        <v>3035</v>
      </c>
      <c r="AZ2349" t="s">
        <v>3038</v>
      </c>
      <c r="BA2349" t="s">
        <v>308</v>
      </c>
      <c r="BB2349">
        <v>8559</v>
      </c>
      <c r="BC2349" t="s">
        <v>79</v>
      </c>
      <c r="BH2349" t="s">
        <v>3033</v>
      </c>
      <c r="BI2349" t="s">
        <v>67</v>
      </c>
      <c r="BJ2349">
        <v>421595245</v>
      </c>
    </row>
    <row r="2350" spans="1:62" x14ac:dyDescent="0.25">
      <c r="A2350" t="s">
        <v>14882</v>
      </c>
      <c r="B2350" s="2">
        <v>43501</v>
      </c>
      <c r="C2350" t="s">
        <v>63</v>
      </c>
      <c r="D2350" s="3">
        <v>43472.37738766204</v>
      </c>
      <c r="E2350" t="s">
        <v>64</v>
      </c>
      <c r="F2350" s="2">
        <v>43556</v>
      </c>
      <c r="G2350" s="2">
        <v>43830</v>
      </c>
      <c r="H2350" t="s">
        <v>3839</v>
      </c>
      <c r="J2350" t="s">
        <v>3840</v>
      </c>
      <c r="K2350" t="s">
        <v>14883</v>
      </c>
      <c r="L2350" t="s">
        <v>3842</v>
      </c>
      <c r="M2350" t="s">
        <v>308</v>
      </c>
      <c r="N2350">
        <v>7624</v>
      </c>
      <c r="O2350" t="s">
        <v>70</v>
      </c>
      <c r="Q2350" t="s">
        <v>14884</v>
      </c>
      <c r="S2350" t="s">
        <v>72</v>
      </c>
      <c r="T2350" t="s">
        <v>640</v>
      </c>
      <c r="U2350" t="s">
        <v>641</v>
      </c>
      <c r="V2350" t="s">
        <v>642</v>
      </c>
      <c r="W2350" t="s">
        <v>105</v>
      </c>
      <c r="X2350" t="s">
        <v>106</v>
      </c>
      <c r="Y2350" t="str">
        <f>"37-3011"</f>
        <v>37-3011</v>
      </c>
      <c r="Z2350" t="s">
        <v>94</v>
      </c>
      <c r="AA2350">
        <v>561730</v>
      </c>
      <c r="AB2350">
        <v>10</v>
      </c>
      <c r="AC2350">
        <v>10</v>
      </c>
      <c r="AD2350" t="s">
        <v>79</v>
      </c>
      <c r="AE2350" t="s">
        <v>95</v>
      </c>
      <c r="AF2350">
        <v>40</v>
      </c>
      <c r="AG2350" s="4">
        <v>0.29166666666666669</v>
      </c>
      <c r="AH2350" s="4">
        <v>0.66666666666666663</v>
      </c>
      <c r="AI2350" s="5">
        <v>16.809999999999999</v>
      </c>
      <c r="AJ2350">
        <v>25.22</v>
      </c>
      <c r="AK2350">
        <v>30</v>
      </c>
      <c r="AL2350" t="s">
        <v>81</v>
      </c>
      <c r="AM2350" t="s">
        <v>82</v>
      </c>
      <c r="AO2350" t="s">
        <v>83</v>
      </c>
      <c r="AR2350" t="s">
        <v>82</v>
      </c>
      <c r="AT2350" t="s">
        <v>82</v>
      </c>
      <c r="AW2350" t="s">
        <v>82</v>
      </c>
      <c r="AY2350" t="s">
        <v>3844</v>
      </c>
      <c r="AZ2350" t="s">
        <v>2858</v>
      </c>
      <c r="BA2350" t="s">
        <v>308</v>
      </c>
      <c r="BB2350">
        <v>7630</v>
      </c>
      <c r="BC2350" t="s">
        <v>79</v>
      </c>
      <c r="BH2350" t="s">
        <v>3845</v>
      </c>
      <c r="BJ2350">
        <v>222580443</v>
      </c>
    </row>
    <row r="2351" spans="1:62" x14ac:dyDescent="0.25">
      <c r="A2351" t="s">
        <v>14885</v>
      </c>
      <c r="B2351" s="2">
        <v>43501</v>
      </c>
      <c r="C2351" t="s">
        <v>63</v>
      </c>
      <c r="D2351" s="3">
        <v>43472.378839942132</v>
      </c>
      <c r="E2351" t="s">
        <v>64</v>
      </c>
      <c r="F2351" s="2">
        <v>43556</v>
      </c>
      <c r="G2351" s="2">
        <v>43780</v>
      </c>
      <c r="H2351" t="s">
        <v>14874</v>
      </c>
      <c r="J2351" t="s">
        <v>14875</v>
      </c>
      <c r="L2351" t="s">
        <v>4657</v>
      </c>
      <c r="M2351" t="s">
        <v>308</v>
      </c>
      <c r="N2351">
        <v>8527</v>
      </c>
      <c r="O2351" t="s">
        <v>70</v>
      </c>
      <c r="Q2351" t="s">
        <v>14876</v>
      </c>
      <c r="R2351">
        <v>2630</v>
      </c>
      <c r="S2351" t="s">
        <v>72</v>
      </c>
      <c r="T2351" t="s">
        <v>4709</v>
      </c>
      <c r="U2351" t="s">
        <v>4710</v>
      </c>
      <c r="V2351" t="s">
        <v>4711</v>
      </c>
      <c r="W2351" t="s">
        <v>136</v>
      </c>
      <c r="X2351" t="s">
        <v>7126</v>
      </c>
      <c r="Y2351" t="str">
        <f>"33-9092"</f>
        <v>33-9092</v>
      </c>
      <c r="Z2351" t="s">
        <v>3678</v>
      </c>
      <c r="AA2351">
        <v>7131</v>
      </c>
      <c r="AB2351">
        <v>30</v>
      </c>
      <c r="AC2351">
        <v>30</v>
      </c>
      <c r="AD2351" t="s">
        <v>79</v>
      </c>
      <c r="AE2351" t="s">
        <v>80</v>
      </c>
      <c r="AF2351">
        <v>36</v>
      </c>
      <c r="AG2351" s="4">
        <v>0.45833333333333331</v>
      </c>
      <c r="AH2351" s="4">
        <v>0.875</v>
      </c>
      <c r="AI2351" s="5">
        <v>12.92</v>
      </c>
      <c r="AL2351" t="s">
        <v>81</v>
      </c>
      <c r="AM2351" t="s">
        <v>82</v>
      </c>
      <c r="AO2351" t="s">
        <v>83</v>
      </c>
      <c r="AR2351" t="s">
        <v>82</v>
      </c>
      <c r="AT2351" t="s">
        <v>82</v>
      </c>
      <c r="AW2351" t="s">
        <v>82</v>
      </c>
      <c r="AY2351" t="s">
        <v>1588</v>
      </c>
      <c r="AZ2351" t="s">
        <v>317</v>
      </c>
      <c r="BA2351" t="s">
        <v>308</v>
      </c>
      <c r="BB2351">
        <v>8527</v>
      </c>
      <c r="BC2351" t="s">
        <v>87</v>
      </c>
      <c r="BH2351" t="s">
        <v>14877</v>
      </c>
      <c r="BJ2351">
        <v>208398235</v>
      </c>
    </row>
    <row r="2352" spans="1:62" x14ac:dyDescent="0.25">
      <c r="A2352" t="s">
        <v>15034</v>
      </c>
      <c r="B2352" s="2">
        <v>43501</v>
      </c>
      <c r="C2352" t="s">
        <v>63</v>
      </c>
      <c r="D2352" s="3">
        <v>43472.378469432871</v>
      </c>
      <c r="E2352" t="s">
        <v>64</v>
      </c>
      <c r="F2352" s="2">
        <v>43556</v>
      </c>
      <c r="G2352" s="2">
        <v>43780</v>
      </c>
      <c r="H2352" t="s">
        <v>14874</v>
      </c>
      <c r="J2352" t="s">
        <v>14875</v>
      </c>
      <c r="L2352" t="s">
        <v>4657</v>
      </c>
      <c r="M2352" t="s">
        <v>308</v>
      </c>
      <c r="N2352">
        <v>8527</v>
      </c>
      <c r="O2352" t="s">
        <v>70</v>
      </c>
      <c r="Q2352" t="s">
        <v>14876</v>
      </c>
      <c r="R2352">
        <v>2630</v>
      </c>
      <c r="S2352" t="s">
        <v>72</v>
      </c>
      <c r="T2352" t="s">
        <v>4709</v>
      </c>
      <c r="U2352" t="s">
        <v>4710</v>
      </c>
      <c r="V2352" t="s">
        <v>4711</v>
      </c>
      <c r="W2352" t="s">
        <v>136</v>
      </c>
      <c r="X2352" t="s">
        <v>12125</v>
      </c>
      <c r="Y2352" t="str">
        <f>"39-3091"</f>
        <v>39-3091</v>
      </c>
      <c r="Z2352" t="s">
        <v>677</v>
      </c>
      <c r="AA2352">
        <v>7131</v>
      </c>
      <c r="AB2352">
        <v>105</v>
      </c>
      <c r="AC2352">
        <v>105</v>
      </c>
      <c r="AD2352" t="s">
        <v>79</v>
      </c>
      <c r="AE2352" t="s">
        <v>80</v>
      </c>
      <c r="AF2352">
        <v>36</v>
      </c>
      <c r="AG2352" s="4">
        <v>0.45833333333333331</v>
      </c>
      <c r="AH2352" s="4">
        <v>0.875</v>
      </c>
      <c r="AI2352" s="5">
        <v>11.72</v>
      </c>
      <c r="AL2352" t="s">
        <v>81</v>
      </c>
      <c r="AM2352" t="s">
        <v>82</v>
      </c>
      <c r="AO2352" t="s">
        <v>213</v>
      </c>
      <c r="AR2352" t="s">
        <v>82</v>
      </c>
      <c r="AT2352" t="s">
        <v>82</v>
      </c>
      <c r="AW2352" t="s">
        <v>82</v>
      </c>
      <c r="AY2352" t="s">
        <v>1588</v>
      </c>
      <c r="AZ2352" t="s">
        <v>317</v>
      </c>
      <c r="BA2352" t="s">
        <v>308</v>
      </c>
      <c r="BB2352">
        <v>8527</v>
      </c>
      <c r="BC2352" t="s">
        <v>87</v>
      </c>
      <c r="BH2352" t="s">
        <v>14877</v>
      </c>
      <c r="BJ2352">
        <v>208398235</v>
      </c>
    </row>
    <row r="2353" spans="1:62" x14ac:dyDescent="0.25">
      <c r="A2353" t="s">
        <v>15207</v>
      </c>
      <c r="B2353" s="2">
        <v>43501</v>
      </c>
      <c r="C2353" t="s">
        <v>63</v>
      </c>
      <c r="D2353" s="3">
        <v>43472.377975567128</v>
      </c>
      <c r="E2353" t="s">
        <v>64</v>
      </c>
      <c r="F2353" s="2">
        <v>43556</v>
      </c>
      <c r="G2353" s="2">
        <v>43814</v>
      </c>
      <c r="H2353" t="s">
        <v>15208</v>
      </c>
      <c r="J2353" t="s">
        <v>15209</v>
      </c>
      <c r="L2353" t="s">
        <v>3169</v>
      </c>
      <c r="M2353" t="s">
        <v>2314</v>
      </c>
      <c r="N2353">
        <v>46229</v>
      </c>
      <c r="O2353" t="s">
        <v>70</v>
      </c>
      <c r="P2353" t="s">
        <v>67</v>
      </c>
      <c r="Q2353" t="s">
        <v>15210</v>
      </c>
      <c r="S2353" t="s">
        <v>72</v>
      </c>
      <c r="T2353" t="s">
        <v>2824</v>
      </c>
      <c r="U2353" t="s">
        <v>2825</v>
      </c>
      <c r="V2353" t="s">
        <v>642</v>
      </c>
      <c r="W2353" t="s">
        <v>105</v>
      </c>
      <c r="X2353" t="s">
        <v>106</v>
      </c>
      <c r="Y2353" t="str">
        <f>"37-3011"</f>
        <v>37-3011</v>
      </c>
      <c r="Z2353" t="s">
        <v>94</v>
      </c>
      <c r="AA2353">
        <v>561730</v>
      </c>
      <c r="AB2353">
        <v>6</v>
      </c>
      <c r="AC2353">
        <v>6</v>
      </c>
      <c r="AD2353" t="s">
        <v>79</v>
      </c>
      <c r="AE2353" t="s">
        <v>80</v>
      </c>
      <c r="AF2353">
        <v>40</v>
      </c>
      <c r="AG2353" s="4">
        <v>0.33333333333333331</v>
      </c>
      <c r="AH2353" s="4">
        <v>0.70833333333333337</v>
      </c>
      <c r="AI2353" s="5">
        <v>13.41</v>
      </c>
      <c r="AJ2353">
        <v>20.12</v>
      </c>
      <c r="AK2353">
        <v>24</v>
      </c>
      <c r="AL2353" t="s">
        <v>81</v>
      </c>
      <c r="AM2353" t="s">
        <v>82</v>
      </c>
      <c r="AO2353" t="s">
        <v>83</v>
      </c>
      <c r="AP2353" t="s">
        <v>67</v>
      </c>
      <c r="AQ2353" t="s">
        <v>67</v>
      </c>
      <c r="AR2353" t="s">
        <v>82</v>
      </c>
      <c r="AT2353" t="s">
        <v>82</v>
      </c>
      <c r="AW2353" t="s">
        <v>82</v>
      </c>
      <c r="AY2353" t="s">
        <v>3169</v>
      </c>
      <c r="AZ2353" t="s">
        <v>1344</v>
      </c>
      <c r="BA2353" t="s">
        <v>2314</v>
      </c>
      <c r="BB2353">
        <v>46229</v>
      </c>
      <c r="BC2353" t="s">
        <v>79</v>
      </c>
      <c r="BH2353" t="s">
        <v>15209</v>
      </c>
      <c r="BI2353" t="s">
        <v>67</v>
      </c>
      <c r="BJ2353">
        <v>351454101</v>
      </c>
    </row>
    <row r="2354" spans="1:62" x14ac:dyDescent="0.25">
      <c r="A2354" t="s">
        <v>15276</v>
      </c>
      <c r="B2354" s="2">
        <v>43501</v>
      </c>
      <c r="C2354" t="s">
        <v>63</v>
      </c>
      <c r="D2354" s="3">
        <v>43472.377266516203</v>
      </c>
      <c r="E2354" t="s">
        <v>64</v>
      </c>
      <c r="F2354" s="2">
        <v>43556</v>
      </c>
      <c r="G2354" s="2">
        <v>43784</v>
      </c>
      <c r="H2354" t="s">
        <v>15277</v>
      </c>
      <c r="I2354" t="s">
        <v>67</v>
      </c>
      <c r="J2354" t="s">
        <v>15278</v>
      </c>
      <c r="K2354" t="s">
        <v>67</v>
      </c>
      <c r="L2354" t="s">
        <v>6257</v>
      </c>
      <c r="M2354" t="s">
        <v>774</v>
      </c>
      <c r="N2354">
        <v>80011</v>
      </c>
      <c r="O2354" t="s">
        <v>70</v>
      </c>
      <c r="P2354" t="s">
        <v>67</v>
      </c>
      <c r="Q2354" t="s">
        <v>15279</v>
      </c>
      <c r="S2354" t="s">
        <v>72</v>
      </c>
      <c r="T2354" t="s">
        <v>2824</v>
      </c>
      <c r="U2354" t="s">
        <v>3543</v>
      </c>
      <c r="V2354" t="s">
        <v>642</v>
      </c>
      <c r="W2354" t="s">
        <v>105</v>
      </c>
      <c r="X2354" t="s">
        <v>106</v>
      </c>
      <c r="Y2354" t="str">
        <f>"37-3011"</f>
        <v>37-3011</v>
      </c>
      <c r="Z2354" t="s">
        <v>94</v>
      </c>
      <c r="AA2354">
        <v>561730</v>
      </c>
      <c r="AB2354">
        <v>250</v>
      </c>
      <c r="AC2354">
        <v>250</v>
      </c>
      <c r="AD2354" t="s">
        <v>79</v>
      </c>
      <c r="AE2354" t="s">
        <v>95</v>
      </c>
      <c r="AF2354">
        <v>40</v>
      </c>
      <c r="AG2354" s="4">
        <v>0.29166666666666669</v>
      </c>
      <c r="AH2354" s="4">
        <v>0.66666666666666663</v>
      </c>
      <c r="AI2354" s="5">
        <v>15.17</v>
      </c>
      <c r="AJ2354">
        <v>22.76</v>
      </c>
      <c r="AL2354" t="s">
        <v>81</v>
      </c>
      <c r="AM2354" t="s">
        <v>82</v>
      </c>
      <c r="AO2354" t="s">
        <v>83</v>
      </c>
      <c r="AP2354" t="s">
        <v>67</v>
      </c>
      <c r="AQ2354" t="s">
        <v>67</v>
      </c>
      <c r="AR2354" t="s">
        <v>82</v>
      </c>
      <c r="AT2354" t="s">
        <v>82</v>
      </c>
      <c r="AW2354" t="s">
        <v>82</v>
      </c>
      <c r="AY2354" t="s">
        <v>6257</v>
      </c>
      <c r="AZ2354" t="s">
        <v>3364</v>
      </c>
      <c r="BA2354" t="s">
        <v>774</v>
      </c>
      <c r="BB2354">
        <v>80011</v>
      </c>
      <c r="BC2354" t="s">
        <v>79</v>
      </c>
      <c r="BH2354" t="s">
        <v>15278</v>
      </c>
      <c r="BI2354" t="s">
        <v>67</v>
      </c>
      <c r="BJ2354">
        <v>841467610</v>
      </c>
    </row>
    <row r="2355" spans="1:62" x14ac:dyDescent="0.25">
      <c r="A2355" t="s">
        <v>15322</v>
      </c>
      <c r="B2355" s="2">
        <v>43501</v>
      </c>
      <c r="C2355" t="s">
        <v>63</v>
      </c>
      <c r="D2355" s="3">
        <v>43472.378457395833</v>
      </c>
      <c r="E2355" t="s">
        <v>64</v>
      </c>
      <c r="F2355" s="2">
        <v>43556</v>
      </c>
      <c r="G2355" s="2">
        <v>43769</v>
      </c>
      <c r="H2355" t="s">
        <v>14931</v>
      </c>
      <c r="J2355" t="s">
        <v>14932</v>
      </c>
      <c r="L2355" t="s">
        <v>14933</v>
      </c>
      <c r="M2355" t="s">
        <v>298</v>
      </c>
      <c r="N2355">
        <v>3907</v>
      </c>
      <c r="O2355" t="s">
        <v>70</v>
      </c>
      <c r="Q2355" t="s">
        <v>14934</v>
      </c>
      <c r="S2355" t="s">
        <v>72</v>
      </c>
      <c r="T2355" t="s">
        <v>651</v>
      </c>
      <c r="U2355" t="s">
        <v>652</v>
      </c>
      <c r="V2355" t="s">
        <v>653</v>
      </c>
      <c r="W2355" t="s">
        <v>207</v>
      </c>
      <c r="X2355" t="s">
        <v>1982</v>
      </c>
      <c r="Y2355" t="str">
        <f>"43-4081"</f>
        <v>43-4081</v>
      </c>
      <c r="Z2355" t="s">
        <v>1983</v>
      </c>
      <c r="AA2355">
        <v>721110</v>
      </c>
      <c r="AB2355">
        <v>7</v>
      </c>
      <c r="AC2355">
        <v>7</v>
      </c>
      <c r="AD2355" t="s">
        <v>79</v>
      </c>
      <c r="AE2355" t="s">
        <v>95</v>
      </c>
      <c r="AF2355">
        <v>35</v>
      </c>
      <c r="AG2355" s="4">
        <v>0.25</v>
      </c>
      <c r="AH2355" s="4">
        <v>0.54166666666666663</v>
      </c>
      <c r="AI2355" s="5">
        <v>11.99</v>
      </c>
      <c r="AJ2355">
        <v>17.989999999999998</v>
      </c>
      <c r="AK2355">
        <v>35.94</v>
      </c>
      <c r="AL2355" t="s">
        <v>81</v>
      </c>
      <c r="AM2355" t="s">
        <v>82</v>
      </c>
      <c r="AO2355" t="s">
        <v>83</v>
      </c>
      <c r="AR2355" t="s">
        <v>82</v>
      </c>
      <c r="AT2355" t="s">
        <v>82</v>
      </c>
      <c r="AW2355" t="s">
        <v>72</v>
      </c>
      <c r="AX2355">
        <v>3</v>
      </c>
      <c r="AY2355" t="s">
        <v>14933</v>
      </c>
      <c r="AZ2355" t="s">
        <v>14936</v>
      </c>
      <c r="BA2355" t="s">
        <v>298</v>
      </c>
      <c r="BB2355">
        <v>3907</v>
      </c>
      <c r="BC2355" t="s">
        <v>79</v>
      </c>
      <c r="BH2355" t="s">
        <v>14932</v>
      </c>
      <c r="BJ2355">
        <v>202587874</v>
      </c>
    </row>
    <row r="2356" spans="1:62" x14ac:dyDescent="0.25">
      <c r="A2356" t="s">
        <v>15493</v>
      </c>
      <c r="B2356" s="2">
        <v>43501</v>
      </c>
      <c r="C2356" t="s">
        <v>63</v>
      </c>
      <c r="D2356" s="3">
        <v>43472.377637546299</v>
      </c>
      <c r="E2356" t="s">
        <v>64</v>
      </c>
      <c r="F2356" s="2">
        <v>43556</v>
      </c>
      <c r="G2356" s="2">
        <v>43753</v>
      </c>
      <c r="H2356" t="s">
        <v>15494</v>
      </c>
      <c r="I2356" t="s">
        <v>67</v>
      </c>
      <c r="J2356" t="s">
        <v>15495</v>
      </c>
      <c r="K2356" t="s">
        <v>15496</v>
      </c>
      <c r="L2356" t="s">
        <v>4681</v>
      </c>
      <c r="M2356" t="s">
        <v>774</v>
      </c>
      <c r="N2356">
        <v>80231</v>
      </c>
      <c r="O2356" t="s">
        <v>70</v>
      </c>
      <c r="P2356" t="s">
        <v>67</v>
      </c>
      <c r="Q2356" t="s">
        <v>15497</v>
      </c>
      <c r="S2356" t="s">
        <v>72</v>
      </c>
      <c r="T2356" t="s">
        <v>640</v>
      </c>
      <c r="U2356" t="s">
        <v>641</v>
      </c>
      <c r="V2356" t="s">
        <v>642</v>
      </c>
      <c r="W2356" t="s">
        <v>105</v>
      </c>
      <c r="X2356" t="s">
        <v>106</v>
      </c>
      <c r="Y2356" t="str">
        <f>"37-3011"</f>
        <v>37-3011</v>
      </c>
      <c r="Z2356" t="s">
        <v>94</v>
      </c>
      <c r="AA2356">
        <v>561730</v>
      </c>
      <c r="AB2356">
        <v>25</v>
      </c>
      <c r="AC2356">
        <v>25</v>
      </c>
      <c r="AD2356" t="s">
        <v>79</v>
      </c>
      <c r="AE2356" t="s">
        <v>95</v>
      </c>
      <c r="AF2356">
        <v>40</v>
      </c>
      <c r="AG2356" s="4">
        <v>0.25</v>
      </c>
      <c r="AH2356" s="4">
        <v>0.6875</v>
      </c>
      <c r="AI2356" s="5">
        <v>15.17</v>
      </c>
      <c r="AJ2356">
        <v>22.76</v>
      </c>
      <c r="AK2356">
        <v>26.25</v>
      </c>
      <c r="AL2356" t="s">
        <v>81</v>
      </c>
      <c r="AM2356" t="s">
        <v>82</v>
      </c>
      <c r="AO2356" t="s">
        <v>83</v>
      </c>
      <c r="AP2356" t="s">
        <v>67</v>
      </c>
      <c r="AQ2356" t="s">
        <v>67</v>
      </c>
      <c r="AR2356" t="s">
        <v>82</v>
      </c>
      <c r="AT2356" t="s">
        <v>82</v>
      </c>
      <c r="AW2356" t="s">
        <v>82</v>
      </c>
      <c r="AY2356" t="s">
        <v>4681</v>
      </c>
      <c r="AZ2356" t="s">
        <v>4681</v>
      </c>
      <c r="BA2356" t="s">
        <v>774</v>
      </c>
      <c r="BB2356">
        <v>80231</v>
      </c>
      <c r="BC2356" t="s">
        <v>79</v>
      </c>
      <c r="BH2356" t="s">
        <v>15495</v>
      </c>
      <c r="BI2356" t="s">
        <v>67</v>
      </c>
      <c r="BJ2356">
        <v>841304239</v>
      </c>
    </row>
    <row r="2357" spans="1:62" x14ac:dyDescent="0.25">
      <c r="A2357" t="s">
        <v>15536</v>
      </c>
      <c r="B2357" s="2">
        <v>43501</v>
      </c>
      <c r="C2357" t="s">
        <v>63</v>
      </c>
      <c r="D2357" s="3">
        <v>43472.377993159724</v>
      </c>
      <c r="E2357" t="s">
        <v>64</v>
      </c>
      <c r="F2357" s="2">
        <v>43556</v>
      </c>
      <c r="G2357" s="2">
        <v>43799</v>
      </c>
      <c r="H2357" t="s">
        <v>15537</v>
      </c>
      <c r="J2357" t="s">
        <v>15538</v>
      </c>
      <c r="L2357" t="s">
        <v>15539</v>
      </c>
      <c r="M2357" t="s">
        <v>278</v>
      </c>
      <c r="N2357">
        <v>24161</v>
      </c>
      <c r="O2357" t="s">
        <v>70</v>
      </c>
      <c r="Q2357" t="s">
        <v>15540</v>
      </c>
      <c r="S2357" t="s">
        <v>72</v>
      </c>
      <c r="T2357" t="s">
        <v>2824</v>
      </c>
      <c r="U2357" t="s">
        <v>4073</v>
      </c>
      <c r="V2357" t="s">
        <v>642</v>
      </c>
      <c r="W2357" t="s">
        <v>105</v>
      </c>
      <c r="X2357" t="s">
        <v>106</v>
      </c>
      <c r="Y2357" t="str">
        <f>"37-3011"</f>
        <v>37-3011</v>
      </c>
      <c r="Z2357" t="s">
        <v>94</v>
      </c>
      <c r="AA2357">
        <v>561730</v>
      </c>
      <c r="AB2357">
        <v>4</v>
      </c>
      <c r="AC2357">
        <v>4</v>
      </c>
      <c r="AD2357" t="s">
        <v>79</v>
      </c>
      <c r="AE2357" t="s">
        <v>95</v>
      </c>
      <c r="AF2357">
        <v>40</v>
      </c>
      <c r="AG2357" s="4">
        <v>0.29166666666666669</v>
      </c>
      <c r="AH2357" s="4">
        <v>0.70833333333333337</v>
      </c>
      <c r="AI2357" s="5">
        <v>11.86</v>
      </c>
      <c r="AJ2357">
        <v>17.79</v>
      </c>
      <c r="AK2357">
        <v>18.899999999999999</v>
      </c>
      <c r="AL2357" t="s">
        <v>81</v>
      </c>
      <c r="AM2357" t="s">
        <v>82</v>
      </c>
      <c r="AO2357" t="s">
        <v>83</v>
      </c>
      <c r="AP2357" t="s">
        <v>67</v>
      </c>
      <c r="AQ2357" t="s">
        <v>67</v>
      </c>
      <c r="AR2357" t="s">
        <v>82</v>
      </c>
      <c r="AT2357" t="s">
        <v>82</v>
      </c>
      <c r="AW2357" t="s">
        <v>82</v>
      </c>
      <c r="AY2357" t="s">
        <v>15539</v>
      </c>
      <c r="AZ2357" t="s">
        <v>15541</v>
      </c>
      <c r="BA2357" t="s">
        <v>278</v>
      </c>
      <c r="BB2357">
        <v>24161</v>
      </c>
      <c r="BC2357" t="s">
        <v>79</v>
      </c>
      <c r="BH2357" t="s">
        <v>15538</v>
      </c>
      <c r="BJ2357">
        <v>300394858</v>
      </c>
    </row>
    <row r="2358" spans="1:62" x14ac:dyDescent="0.25">
      <c r="A2358" t="s">
        <v>15671</v>
      </c>
      <c r="B2358" s="2">
        <v>43501</v>
      </c>
      <c r="C2358" t="s">
        <v>63</v>
      </c>
      <c r="D2358" s="3">
        <v>43472.377418506941</v>
      </c>
      <c r="E2358" t="s">
        <v>64</v>
      </c>
      <c r="F2358" s="2">
        <v>43556</v>
      </c>
      <c r="G2358" s="2">
        <v>43799</v>
      </c>
      <c r="H2358" t="s">
        <v>15672</v>
      </c>
      <c r="J2358" t="s">
        <v>15673</v>
      </c>
      <c r="L2358" t="s">
        <v>13035</v>
      </c>
      <c r="M2358" t="s">
        <v>1276</v>
      </c>
      <c r="N2358">
        <v>53168</v>
      </c>
      <c r="O2358" t="s">
        <v>70</v>
      </c>
      <c r="Q2358" t="s">
        <v>15674</v>
      </c>
      <c r="S2358" t="s">
        <v>72</v>
      </c>
      <c r="T2358" t="s">
        <v>640</v>
      </c>
      <c r="U2358" t="s">
        <v>3571</v>
      </c>
      <c r="V2358" t="s">
        <v>642</v>
      </c>
      <c r="W2358" t="s">
        <v>105</v>
      </c>
      <c r="X2358" t="s">
        <v>1758</v>
      </c>
      <c r="Y2358" t="str">
        <f>"37-3011"</f>
        <v>37-3011</v>
      </c>
      <c r="Z2358" t="s">
        <v>94</v>
      </c>
      <c r="AA2358">
        <v>561730</v>
      </c>
      <c r="AB2358">
        <v>20</v>
      </c>
      <c r="AC2358">
        <v>20</v>
      </c>
      <c r="AD2358" t="s">
        <v>79</v>
      </c>
      <c r="AE2358" t="s">
        <v>80</v>
      </c>
      <c r="AF2358">
        <v>40</v>
      </c>
      <c r="AG2358" s="4">
        <v>0.25</v>
      </c>
      <c r="AH2358" s="4">
        <v>0.75</v>
      </c>
      <c r="AI2358" s="5">
        <v>14.49</v>
      </c>
      <c r="AJ2358">
        <v>21.74</v>
      </c>
      <c r="AL2358" t="s">
        <v>81</v>
      </c>
      <c r="AM2358" t="s">
        <v>82</v>
      </c>
      <c r="AO2358" t="s">
        <v>83</v>
      </c>
      <c r="AR2358" t="s">
        <v>82</v>
      </c>
      <c r="AT2358" t="s">
        <v>82</v>
      </c>
      <c r="AW2358" t="s">
        <v>82</v>
      </c>
      <c r="AY2358" t="s">
        <v>13035</v>
      </c>
      <c r="AZ2358" t="s">
        <v>15675</v>
      </c>
      <c r="BA2358" t="s">
        <v>1276</v>
      </c>
      <c r="BB2358">
        <v>53168</v>
      </c>
      <c r="BC2358" t="s">
        <v>79</v>
      </c>
      <c r="BH2358" t="s">
        <v>15673</v>
      </c>
      <c r="BJ2358">
        <v>391639542</v>
      </c>
    </row>
    <row r="2359" spans="1:62" x14ac:dyDescent="0.25">
      <c r="A2359" t="s">
        <v>15703</v>
      </c>
      <c r="B2359" s="2">
        <v>43501</v>
      </c>
      <c r="C2359" t="s">
        <v>63</v>
      </c>
      <c r="D2359" s="3">
        <v>43472.377197905094</v>
      </c>
      <c r="E2359" t="s">
        <v>282</v>
      </c>
      <c r="F2359" s="2">
        <v>43556</v>
      </c>
      <c r="G2359" s="2">
        <v>43770</v>
      </c>
      <c r="H2359" t="s">
        <v>3519</v>
      </c>
      <c r="J2359" t="s">
        <v>3520</v>
      </c>
      <c r="K2359" t="s">
        <v>15704</v>
      </c>
      <c r="L2359" t="s">
        <v>2689</v>
      </c>
      <c r="M2359" t="s">
        <v>105</v>
      </c>
      <c r="N2359">
        <v>75057</v>
      </c>
      <c r="O2359" t="s">
        <v>70</v>
      </c>
      <c r="Q2359" t="s">
        <v>3522</v>
      </c>
      <c r="S2359" t="s">
        <v>72</v>
      </c>
      <c r="T2359" t="s">
        <v>640</v>
      </c>
      <c r="U2359" t="s">
        <v>641</v>
      </c>
      <c r="V2359" t="s">
        <v>642</v>
      </c>
      <c r="W2359" t="s">
        <v>105</v>
      </c>
      <c r="X2359" t="s">
        <v>106</v>
      </c>
      <c r="Y2359" t="str">
        <f>"37-3011"</f>
        <v>37-3011</v>
      </c>
      <c r="Z2359" t="s">
        <v>94</v>
      </c>
      <c r="AA2359">
        <v>561730</v>
      </c>
      <c r="AB2359">
        <v>35</v>
      </c>
      <c r="AC2359">
        <v>34</v>
      </c>
      <c r="AD2359" t="s">
        <v>79</v>
      </c>
      <c r="AE2359" t="s">
        <v>95</v>
      </c>
      <c r="AF2359">
        <v>40</v>
      </c>
      <c r="AG2359" s="4">
        <v>0.29166666666666669</v>
      </c>
      <c r="AH2359" s="4">
        <v>0.66666666666666663</v>
      </c>
      <c r="AI2359" s="5">
        <v>13.94</v>
      </c>
      <c r="AJ2359">
        <v>20.91</v>
      </c>
      <c r="AL2359" t="s">
        <v>81</v>
      </c>
      <c r="AM2359" t="s">
        <v>82</v>
      </c>
      <c r="AO2359" t="s">
        <v>83</v>
      </c>
      <c r="AR2359" t="s">
        <v>82</v>
      </c>
      <c r="AT2359" t="s">
        <v>82</v>
      </c>
      <c r="AW2359" t="s">
        <v>82</v>
      </c>
      <c r="AY2359" t="s">
        <v>2689</v>
      </c>
      <c r="AZ2359" t="s">
        <v>3523</v>
      </c>
      <c r="BA2359" t="s">
        <v>105</v>
      </c>
      <c r="BB2359">
        <v>75057</v>
      </c>
      <c r="BC2359" t="s">
        <v>79</v>
      </c>
      <c r="BH2359" t="s">
        <v>3520</v>
      </c>
      <c r="BJ2359">
        <v>510436541</v>
      </c>
    </row>
    <row r="2360" spans="1:62" x14ac:dyDescent="0.25">
      <c r="A2360" t="s">
        <v>15782</v>
      </c>
      <c r="B2360" s="2">
        <v>43501</v>
      </c>
      <c r="C2360" t="s">
        <v>63</v>
      </c>
      <c r="D2360" s="3">
        <v>43472.377965798609</v>
      </c>
      <c r="E2360" t="s">
        <v>64</v>
      </c>
      <c r="F2360" s="2">
        <v>43556</v>
      </c>
      <c r="G2360" s="2">
        <v>43799</v>
      </c>
      <c r="H2360" t="s">
        <v>2944</v>
      </c>
      <c r="I2360" t="s">
        <v>67</v>
      </c>
      <c r="J2360" t="s">
        <v>2945</v>
      </c>
      <c r="K2360" t="s">
        <v>67</v>
      </c>
      <c r="L2360" t="s">
        <v>2946</v>
      </c>
      <c r="M2360" t="s">
        <v>1064</v>
      </c>
      <c r="N2360">
        <v>37087</v>
      </c>
      <c r="O2360" t="s">
        <v>70</v>
      </c>
      <c r="P2360" t="s">
        <v>67</v>
      </c>
      <c r="Q2360" t="s">
        <v>2947</v>
      </c>
      <c r="S2360" t="s">
        <v>72</v>
      </c>
      <c r="T2360" t="s">
        <v>2824</v>
      </c>
      <c r="U2360" t="s">
        <v>2825</v>
      </c>
      <c r="V2360" t="s">
        <v>642</v>
      </c>
      <c r="W2360" t="s">
        <v>105</v>
      </c>
      <c r="X2360" t="s">
        <v>2948</v>
      </c>
      <c r="Y2360" t="str">
        <f>"37-3011"</f>
        <v>37-3011</v>
      </c>
      <c r="Z2360" t="s">
        <v>94</v>
      </c>
      <c r="AA2360">
        <v>561730</v>
      </c>
      <c r="AB2360">
        <v>12</v>
      </c>
      <c r="AC2360">
        <v>12</v>
      </c>
      <c r="AD2360" t="s">
        <v>79</v>
      </c>
      <c r="AE2360" t="s">
        <v>95</v>
      </c>
      <c r="AF2360">
        <v>40</v>
      </c>
      <c r="AG2360" s="4">
        <v>0.29166666666666669</v>
      </c>
      <c r="AH2360" s="4">
        <v>0.66666666666666663</v>
      </c>
      <c r="AI2360" s="5">
        <v>12.56</v>
      </c>
      <c r="AJ2360">
        <v>18.84</v>
      </c>
      <c r="AK2360">
        <v>19.100000000000001</v>
      </c>
      <c r="AL2360" t="s">
        <v>81</v>
      </c>
      <c r="AM2360" t="s">
        <v>82</v>
      </c>
      <c r="AO2360" t="s">
        <v>83</v>
      </c>
      <c r="AP2360" t="s">
        <v>67</v>
      </c>
      <c r="AQ2360" t="s">
        <v>67</v>
      </c>
      <c r="AR2360" t="s">
        <v>82</v>
      </c>
      <c r="AT2360" t="s">
        <v>82</v>
      </c>
      <c r="AW2360" t="s">
        <v>82</v>
      </c>
      <c r="AY2360" t="s">
        <v>2946</v>
      </c>
      <c r="AZ2360" t="s">
        <v>2949</v>
      </c>
      <c r="BA2360" t="s">
        <v>1064</v>
      </c>
      <c r="BB2360">
        <v>37087</v>
      </c>
      <c r="BC2360" t="s">
        <v>79</v>
      </c>
      <c r="BH2360" t="s">
        <v>2945</v>
      </c>
      <c r="BJ2360">
        <v>261613335</v>
      </c>
    </row>
    <row r="2361" spans="1:62" x14ac:dyDescent="0.25">
      <c r="A2361" t="s">
        <v>15830</v>
      </c>
      <c r="B2361" s="2">
        <v>43501</v>
      </c>
      <c r="C2361" t="s">
        <v>63</v>
      </c>
      <c r="D2361" s="3">
        <v>43472.377960069447</v>
      </c>
      <c r="E2361" t="s">
        <v>64</v>
      </c>
      <c r="F2361" s="2">
        <v>43556</v>
      </c>
      <c r="G2361" s="2">
        <v>43813</v>
      </c>
      <c r="H2361" t="s">
        <v>15831</v>
      </c>
      <c r="I2361" t="s">
        <v>15832</v>
      </c>
      <c r="J2361" t="s">
        <v>15833</v>
      </c>
      <c r="L2361" t="s">
        <v>15834</v>
      </c>
      <c r="M2361" t="s">
        <v>308</v>
      </c>
      <c r="N2361">
        <v>7405</v>
      </c>
      <c r="O2361" t="s">
        <v>70</v>
      </c>
      <c r="Q2361" t="s">
        <v>15835</v>
      </c>
      <c r="S2361" t="s">
        <v>72</v>
      </c>
      <c r="T2361" t="s">
        <v>640</v>
      </c>
      <c r="U2361" t="s">
        <v>3571</v>
      </c>
      <c r="V2361" t="s">
        <v>642</v>
      </c>
      <c r="W2361" t="s">
        <v>105</v>
      </c>
      <c r="X2361" t="s">
        <v>106</v>
      </c>
      <c r="Y2361" t="str">
        <f>"37-3011"</f>
        <v>37-3011</v>
      </c>
      <c r="Z2361" t="s">
        <v>94</v>
      </c>
      <c r="AA2361">
        <v>561730</v>
      </c>
      <c r="AB2361">
        <v>10</v>
      </c>
      <c r="AC2361">
        <v>10</v>
      </c>
      <c r="AD2361" t="s">
        <v>79</v>
      </c>
      <c r="AE2361" t="s">
        <v>95</v>
      </c>
      <c r="AF2361">
        <v>40</v>
      </c>
      <c r="AG2361" s="4">
        <v>0.33333333333333331</v>
      </c>
      <c r="AH2361" s="4">
        <v>0.6875</v>
      </c>
      <c r="AI2361" s="5">
        <v>16.809999999999999</v>
      </c>
      <c r="AJ2361">
        <v>25.22</v>
      </c>
      <c r="AK2361">
        <v>25.5</v>
      </c>
      <c r="AL2361" t="s">
        <v>81</v>
      </c>
      <c r="AM2361" t="s">
        <v>82</v>
      </c>
      <c r="AO2361" t="s">
        <v>83</v>
      </c>
      <c r="AR2361" t="s">
        <v>82</v>
      </c>
      <c r="AT2361" t="s">
        <v>82</v>
      </c>
      <c r="AW2361" t="s">
        <v>82</v>
      </c>
      <c r="AY2361" t="s">
        <v>15834</v>
      </c>
      <c r="AZ2361" t="s">
        <v>1303</v>
      </c>
      <c r="BA2361" t="s">
        <v>308</v>
      </c>
      <c r="BB2361">
        <v>7405</v>
      </c>
      <c r="BC2361" t="s">
        <v>79</v>
      </c>
      <c r="BH2361" t="s">
        <v>15833</v>
      </c>
      <c r="BJ2361">
        <v>222888529</v>
      </c>
    </row>
    <row r="2362" spans="1:62" x14ac:dyDescent="0.25">
      <c r="A2362" t="s">
        <v>16256</v>
      </c>
      <c r="B2362" s="2">
        <v>43501</v>
      </c>
      <c r="C2362" t="s">
        <v>63</v>
      </c>
      <c r="D2362" s="3">
        <v>43472.378231793984</v>
      </c>
      <c r="E2362" t="s">
        <v>64</v>
      </c>
      <c r="F2362" s="2">
        <v>43556</v>
      </c>
      <c r="G2362" s="2">
        <v>43769</v>
      </c>
      <c r="H2362" t="s">
        <v>16154</v>
      </c>
      <c r="I2362" t="s">
        <v>16155</v>
      </c>
      <c r="J2362" t="s">
        <v>16156</v>
      </c>
      <c r="L2362" t="s">
        <v>16157</v>
      </c>
      <c r="M2362" t="s">
        <v>1101</v>
      </c>
      <c r="N2362">
        <v>5491</v>
      </c>
      <c r="O2362" t="s">
        <v>70</v>
      </c>
      <c r="P2362" t="s">
        <v>67</v>
      </c>
      <c r="Q2362" t="s">
        <v>16158</v>
      </c>
      <c r="S2362" t="s">
        <v>72</v>
      </c>
      <c r="T2362" t="s">
        <v>651</v>
      </c>
      <c r="U2362" t="s">
        <v>652</v>
      </c>
      <c r="V2362" t="s">
        <v>653</v>
      </c>
      <c r="W2362" t="s">
        <v>207</v>
      </c>
      <c r="X2362" t="s">
        <v>1427</v>
      </c>
      <c r="Y2362" t="str">
        <f>"37-2012"</f>
        <v>37-2012</v>
      </c>
      <c r="Z2362" t="s">
        <v>373</v>
      </c>
      <c r="AA2362">
        <v>721110</v>
      </c>
      <c r="AB2362">
        <v>12</v>
      </c>
      <c r="AC2362">
        <v>12</v>
      </c>
      <c r="AD2362" t="s">
        <v>79</v>
      </c>
      <c r="AE2362" t="s">
        <v>80</v>
      </c>
      <c r="AF2362">
        <v>35</v>
      </c>
      <c r="AG2362" s="4">
        <v>0.375</v>
      </c>
      <c r="AH2362" s="4">
        <v>0.66666666666666663</v>
      </c>
      <c r="AI2362" s="5">
        <v>11.66</v>
      </c>
      <c r="AJ2362">
        <v>17.489999999999998</v>
      </c>
      <c r="AL2362" t="s">
        <v>81</v>
      </c>
      <c r="AM2362" t="s">
        <v>82</v>
      </c>
      <c r="AO2362" t="s">
        <v>83</v>
      </c>
      <c r="AR2362" t="s">
        <v>82</v>
      </c>
      <c r="AT2362" t="s">
        <v>82</v>
      </c>
      <c r="AW2362" t="s">
        <v>72</v>
      </c>
      <c r="AX2362">
        <v>3</v>
      </c>
      <c r="AY2362" t="s">
        <v>16157</v>
      </c>
      <c r="AZ2362" t="s">
        <v>16159</v>
      </c>
      <c r="BA2362" t="s">
        <v>1101</v>
      </c>
      <c r="BB2362">
        <v>5491</v>
      </c>
      <c r="BC2362" t="s">
        <v>87</v>
      </c>
      <c r="BH2362" t="s">
        <v>16156</v>
      </c>
      <c r="BJ2362">
        <v>30210311</v>
      </c>
    </row>
    <row r="2363" spans="1:62" x14ac:dyDescent="0.25">
      <c r="A2363" t="s">
        <v>16280</v>
      </c>
      <c r="B2363" s="2">
        <v>43501</v>
      </c>
      <c r="C2363" t="s">
        <v>63</v>
      </c>
      <c r="D2363" s="3">
        <v>43472.377664953703</v>
      </c>
      <c r="E2363" t="s">
        <v>282</v>
      </c>
      <c r="F2363" s="2">
        <v>43556</v>
      </c>
      <c r="G2363" s="2">
        <v>43814</v>
      </c>
      <c r="H2363" t="s">
        <v>16281</v>
      </c>
      <c r="I2363" t="s">
        <v>16282</v>
      </c>
      <c r="J2363" t="s">
        <v>16283</v>
      </c>
      <c r="L2363" t="s">
        <v>11655</v>
      </c>
      <c r="M2363" t="s">
        <v>714</v>
      </c>
      <c r="N2363">
        <v>71301</v>
      </c>
      <c r="O2363" t="s">
        <v>70</v>
      </c>
      <c r="Q2363" t="s">
        <v>16284</v>
      </c>
      <c r="S2363" t="s">
        <v>72</v>
      </c>
      <c r="T2363" t="s">
        <v>758</v>
      </c>
      <c r="U2363" t="s">
        <v>903</v>
      </c>
      <c r="V2363" t="s">
        <v>760</v>
      </c>
      <c r="W2363" t="s">
        <v>761</v>
      </c>
      <c r="X2363" t="s">
        <v>1673</v>
      </c>
      <c r="Y2363" t="str">
        <f>"37-3011"</f>
        <v>37-3011</v>
      </c>
      <c r="Z2363" t="s">
        <v>94</v>
      </c>
      <c r="AA2363">
        <v>561730</v>
      </c>
      <c r="AB2363">
        <v>20</v>
      </c>
      <c r="AC2363">
        <v>18</v>
      </c>
      <c r="AD2363" t="s">
        <v>79</v>
      </c>
      <c r="AE2363" t="s">
        <v>95</v>
      </c>
      <c r="AF2363">
        <v>40</v>
      </c>
      <c r="AG2363" s="4">
        <v>0.29166666666666669</v>
      </c>
      <c r="AH2363" s="4">
        <v>0.64583333333333337</v>
      </c>
      <c r="AI2363" s="5">
        <v>11.01</v>
      </c>
      <c r="AJ2363">
        <v>16.52</v>
      </c>
      <c r="AL2363" t="s">
        <v>81</v>
      </c>
      <c r="AM2363" t="s">
        <v>82</v>
      </c>
      <c r="AO2363" t="s">
        <v>83</v>
      </c>
      <c r="AR2363" t="s">
        <v>82</v>
      </c>
      <c r="AT2363" t="s">
        <v>82</v>
      </c>
      <c r="AW2363" t="s">
        <v>82</v>
      </c>
      <c r="AY2363" t="s">
        <v>11655</v>
      </c>
      <c r="AZ2363" t="s">
        <v>16285</v>
      </c>
      <c r="BA2363" t="s">
        <v>714</v>
      </c>
      <c r="BB2363">
        <v>71301</v>
      </c>
      <c r="BC2363" t="s">
        <v>79</v>
      </c>
      <c r="BH2363" t="s">
        <v>16283</v>
      </c>
      <c r="BJ2363">
        <v>201113119</v>
      </c>
    </row>
    <row r="2364" spans="1:62" x14ac:dyDescent="0.25">
      <c r="A2364" t="s">
        <v>16599</v>
      </c>
      <c r="B2364" s="2">
        <v>43501</v>
      </c>
      <c r="C2364" t="s">
        <v>63</v>
      </c>
      <c r="D2364" s="3">
        <v>43472.378810069444</v>
      </c>
      <c r="E2364" t="s">
        <v>64</v>
      </c>
      <c r="F2364" s="2">
        <v>43556</v>
      </c>
      <c r="G2364" s="2">
        <v>43784</v>
      </c>
      <c r="H2364" t="s">
        <v>16544</v>
      </c>
      <c r="I2364" t="s">
        <v>16545</v>
      </c>
      <c r="J2364" t="s">
        <v>16546</v>
      </c>
      <c r="L2364" t="s">
        <v>12092</v>
      </c>
      <c r="M2364" t="s">
        <v>1165</v>
      </c>
      <c r="N2364">
        <v>57107</v>
      </c>
      <c r="O2364" t="s">
        <v>70</v>
      </c>
      <c r="Q2364" t="s">
        <v>16547</v>
      </c>
      <c r="S2364" t="s">
        <v>72</v>
      </c>
      <c r="T2364" t="s">
        <v>3529</v>
      </c>
      <c r="U2364" t="s">
        <v>3530</v>
      </c>
      <c r="V2364" t="s">
        <v>3531</v>
      </c>
      <c r="W2364" t="s">
        <v>232</v>
      </c>
      <c r="X2364" t="s">
        <v>7885</v>
      </c>
      <c r="Y2364" t="str">
        <f>"37-2012"</f>
        <v>37-2012</v>
      </c>
      <c r="Z2364" t="s">
        <v>373</v>
      </c>
      <c r="AA2364">
        <v>721110</v>
      </c>
      <c r="AB2364">
        <v>40</v>
      </c>
      <c r="AC2364">
        <v>40</v>
      </c>
      <c r="AD2364" t="s">
        <v>79</v>
      </c>
      <c r="AE2364" t="s">
        <v>80</v>
      </c>
      <c r="AF2364">
        <v>40</v>
      </c>
      <c r="AG2364" s="4">
        <v>0.33333333333333331</v>
      </c>
      <c r="AH2364" s="4">
        <v>0.83333333333333337</v>
      </c>
      <c r="AI2364" s="5">
        <v>10.5</v>
      </c>
      <c r="AJ2364">
        <v>15.75</v>
      </c>
      <c r="AK2364">
        <v>15.75</v>
      </c>
      <c r="AL2364" t="s">
        <v>81</v>
      </c>
      <c r="AM2364" t="s">
        <v>82</v>
      </c>
      <c r="AO2364" t="s">
        <v>83</v>
      </c>
      <c r="AP2364" t="s">
        <v>130</v>
      </c>
      <c r="AQ2364" t="s">
        <v>662</v>
      </c>
      <c r="AR2364" t="s">
        <v>82</v>
      </c>
      <c r="AT2364" t="s">
        <v>82</v>
      </c>
      <c r="AW2364" t="s">
        <v>82</v>
      </c>
      <c r="AY2364" t="s">
        <v>12092</v>
      </c>
      <c r="AZ2364" t="s">
        <v>15310</v>
      </c>
      <c r="BA2364" t="s">
        <v>1165</v>
      </c>
      <c r="BB2364">
        <v>57107</v>
      </c>
      <c r="BC2364" t="s">
        <v>87</v>
      </c>
      <c r="BH2364" t="s">
        <v>16546</v>
      </c>
      <c r="BI2364" t="s">
        <v>67</v>
      </c>
      <c r="BJ2364">
        <v>205896403</v>
      </c>
    </row>
    <row r="2365" spans="1:62" x14ac:dyDescent="0.25">
      <c r="A2365" t="s">
        <v>16761</v>
      </c>
      <c r="B2365" s="2">
        <v>43501</v>
      </c>
      <c r="C2365" t="s">
        <v>63</v>
      </c>
      <c r="D2365" s="3">
        <v>43472.378826886576</v>
      </c>
      <c r="E2365" t="s">
        <v>64</v>
      </c>
      <c r="F2365" s="2">
        <v>43556</v>
      </c>
      <c r="G2365" s="2">
        <v>43799</v>
      </c>
      <c r="H2365" t="s">
        <v>16762</v>
      </c>
      <c r="I2365" t="s">
        <v>67</v>
      </c>
      <c r="J2365" t="s">
        <v>16763</v>
      </c>
      <c r="K2365" t="s">
        <v>67</v>
      </c>
      <c r="L2365" t="s">
        <v>11335</v>
      </c>
      <c r="M2365" t="s">
        <v>1165</v>
      </c>
      <c r="N2365">
        <v>57362</v>
      </c>
      <c r="O2365" t="s">
        <v>70</v>
      </c>
      <c r="P2365" t="s">
        <v>67</v>
      </c>
      <c r="Q2365" t="s">
        <v>16764</v>
      </c>
      <c r="S2365" t="s">
        <v>72</v>
      </c>
      <c r="T2365" t="s">
        <v>14635</v>
      </c>
      <c r="U2365" t="s">
        <v>14636</v>
      </c>
      <c r="V2365" t="s">
        <v>14637</v>
      </c>
      <c r="W2365" t="s">
        <v>105</v>
      </c>
      <c r="X2365" t="s">
        <v>16765</v>
      </c>
      <c r="Y2365" t="str">
        <f>"37-3012"</f>
        <v>37-3012</v>
      </c>
      <c r="Z2365" t="s">
        <v>16180</v>
      </c>
      <c r="AA2365">
        <v>561730</v>
      </c>
      <c r="AB2365">
        <v>15</v>
      </c>
      <c r="AC2365">
        <v>15</v>
      </c>
      <c r="AD2365" t="s">
        <v>79</v>
      </c>
      <c r="AE2365" t="s">
        <v>80</v>
      </c>
      <c r="AF2365">
        <v>40</v>
      </c>
      <c r="AG2365" s="4">
        <v>0.33333333333333331</v>
      </c>
      <c r="AH2365" s="4">
        <v>0.70833333333333337</v>
      </c>
      <c r="AI2365" s="5">
        <v>15.02</v>
      </c>
      <c r="AJ2365">
        <v>22.53</v>
      </c>
      <c r="AK2365">
        <v>22.53</v>
      </c>
      <c r="AL2365" t="s">
        <v>81</v>
      </c>
      <c r="AM2365" t="s">
        <v>82</v>
      </c>
      <c r="AO2365" t="s">
        <v>83</v>
      </c>
      <c r="AP2365" t="s">
        <v>67</v>
      </c>
      <c r="AQ2365" t="s">
        <v>67</v>
      </c>
      <c r="AR2365" t="s">
        <v>82</v>
      </c>
      <c r="AT2365" t="s">
        <v>82</v>
      </c>
      <c r="AW2365" t="s">
        <v>82</v>
      </c>
      <c r="AY2365" t="s">
        <v>11335</v>
      </c>
      <c r="AZ2365" t="s">
        <v>16766</v>
      </c>
      <c r="BA2365" t="s">
        <v>1165</v>
      </c>
      <c r="BB2365">
        <v>57362</v>
      </c>
      <c r="BC2365" t="s">
        <v>79</v>
      </c>
      <c r="BH2365" t="s">
        <v>16763</v>
      </c>
      <c r="BI2365" t="s">
        <v>67</v>
      </c>
      <c r="BJ2365">
        <v>460448191</v>
      </c>
    </row>
    <row r="2366" spans="1:62" x14ac:dyDescent="0.25">
      <c r="A2366" t="s">
        <v>16818</v>
      </c>
      <c r="B2366" s="2">
        <v>43501</v>
      </c>
      <c r="C2366" t="s">
        <v>63</v>
      </c>
      <c r="D2366" s="3">
        <v>43472.378403414354</v>
      </c>
      <c r="E2366" t="s">
        <v>117</v>
      </c>
      <c r="H2366" t="s">
        <v>3114</v>
      </c>
      <c r="I2366" t="s">
        <v>67</v>
      </c>
      <c r="J2366" t="s">
        <v>3115</v>
      </c>
      <c r="K2366" t="s">
        <v>3116</v>
      </c>
      <c r="L2366" t="s">
        <v>3117</v>
      </c>
      <c r="M2366" t="s">
        <v>761</v>
      </c>
      <c r="N2366">
        <v>30830</v>
      </c>
      <c r="O2366" t="s">
        <v>70</v>
      </c>
      <c r="Q2366" t="s">
        <v>3118</v>
      </c>
      <c r="S2366" t="s">
        <v>72</v>
      </c>
      <c r="T2366" t="s">
        <v>2538</v>
      </c>
      <c r="U2366" t="s">
        <v>2539</v>
      </c>
      <c r="V2366" t="s">
        <v>3119</v>
      </c>
      <c r="W2366" t="s">
        <v>323</v>
      </c>
      <c r="X2366" t="s">
        <v>3120</v>
      </c>
      <c r="Y2366" t="str">
        <f>"47-2152"</f>
        <v>47-2152</v>
      </c>
      <c r="Z2366" t="s">
        <v>988</v>
      </c>
      <c r="AA2366">
        <v>237130</v>
      </c>
      <c r="AB2366">
        <v>100</v>
      </c>
      <c r="AD2366" t="s">
        <v>79</v>
      </c>
      <c r="AE2366" t="s">
        <v>599</v>
      </c>
      <c r="AF2366">
        <v>40</v>
      </c>
      <c r="AG2366" s="4">
        <v>0.29166666666666669</v>
      </c>
      <c r="AH2366" s="4">
        <v>0.625</v>
      </c>
      <c r="AI2366" s="5">
        <v>30.57</v>
      </c>
      <c r="AJ2366">
        <v>45.86</v>
      </c>
      <c r="AL2366" t="s">
        <v>81</v>
      </c>
      <c r="AM2366" t="s">
        <v>72</v>
      </c>
      <c r="AN2366">
        <v>1</v>
      </c>
      <c r="AO2366" t="s">
        <v>213</v>
      </c>
      <c r="AP2366" t="s">
        <v>67</v>
      </c>
      <c r="AQ2366" t="s">
        <v>67</v>
      </c>
      <c r="AR2366" t="s">
        <v>82</v>
      </c>
      <c r="AT2366" t="s">
        <v>82</v>
      </c>
      <c r="AW2366" t="s">
        <v>72</v>
      </c>
      <c r="AX2366">
        <v>60</v>
      </c>
      <c r="AY2366" t="s">
        <v>3117</v>
      </c>
      <c r="AZ2366" t="s">
        <v>3122</v>
      </c>
      <c r="BA2366" t="s">
        <v>761</v>
      </c>
      <c r="BB2366">
        <v>30830</v>
      </c>
      <c r="BC2366" t="s">
        <v>87</v>
      </c>
      <c r="BH2366" t="s">
        <v>3115</v>
      </c>
      <c r="BI2366" t="s">
        <v>3116</v>
      </c>
      <c r="BJ2366">
        <v>821037645</v>
      </c>
    </row>
    <row r="2367" spans="1:62" x14ac:dyDescent="0.25">
      <c r="A2367" t="s">
        <v>16847</v>
      </c>
      <c r="B2367" s="2">
        <v>43501</v>
      </c>
      <c r="C2367" t="s">
        <v>63</v>
      </c>
      <c r="D2367" s="3">
        <v>43472.377716585645</v>
      </c>
      <c r="E2367" t="s">
        <v>64</v>
      </c>
      <c r="F2367" s="2">
        <v>43556</v>
      </c>
      <c r="G2367" s="2">
        <v>43807</v>
      </c>
      <c r="H2367" t="s">
        <v>16848</v>
      </c>
      <c r="J2367" t="s">
        <v>16849</v>
      </c>
      <c r="L2367" t="s">
        <v>16850</v>
      </c>
      <c r="M2367" t="s">
        <v>278</v>
      </c>
      <c r="N2367">
        <v>24065</v>
      </c>
      <c r="O2367" t="s">
        <v>70</v>
      </c>
      <c r="Q2367" t="s">
        <v>16851</v>
      </c>
      <c r="S2367" t="s">
        <v>72</v>
      </c>
      <c r="T2367" t="s">
        <v>1855</v>
      </c>
      <c r="U2367" t="s">
        <v>1856</v>
      </c>
      <c r="V2367" t="s">
        <v>863</v>
      </c>
      <c r="W2367" t="s">
        <v>105</v>
      </c>
      <c r="X2367" t="s">
        <v>1758</v>
      </c>
      <c r="Y2367" t="str">
        <f>"37-3011"</f>
        <v>37-3011</v>
      </c>
      <c r="Z2367" t="s">
        <v>94</v>
      </c>
      <c r="AA2367">
        <v>561730</v>
      </c>
      <c r="AB2367">
        <v>12</v>
      </c>
      <c r="AC2367">
        <v>12</v>
      </c>
      <c r="AD2367" t="s">
        <v>79</v>
      </c>
      <c r="AE2367" t="s">
        <v>95</v>
      </c>
      <c r="AF2367">
        <v>40</v>
      </c>
      <c r="AG2367" s="4">
        <v>0.29166666666666669</v>
      </c>
      <c r="AH2367" s="4">
        <v>0.64583333333333337</v>
      </c>
      <c r="AI2367" s="5">
        <v>12.61</v>
      </c>
      <c r="AJ2367">
        <v>18.920000000000002</v>
      </c>
      <c r="AL2367" t="s">
        <v>81</v>
      </c>
      <c r="AM2367" t="s">
        <v>82</v>
      </c>
      <c r="AO2367" t="s">
        <v>83</v>
      </c>
      <c r="AR2367" t="s">
        <v>82</v>
      </c>
      <c r="AT2367" t="s">
        <v>82</v>
      </c>
      <c r="AW2367" t="s">
        <v>82</v>
      </c>
      <c r="AY2367" t="s">
        <v>16850</v>
      </c>
      <c r="AZ2367" t="s">
        <v>1418</v>
      </c>
      <c r="BA2367" t="s">
        <v>278</v>
      </c>
      <c r="BB2367">
        <v>24065</v>
      </c>
      <c r="BC2367" t="s">
        <v>79</v>
      </c>
      <c r="BH2367" t="s">
        <v>16849</v>
      </c>
      <c r="BJ2367">
        <v>540530108</v>
      </c>
    </row>
    <row r="2368" spans="1:62" x14ac:dyDescent="0.25">
      <c r="A2368" t="s">
        <v>16873</v>
      </c>
      <c r="B2368" s="2">
        <v>43501</v>
      </c>
      <c r="C2368" t="s">
        <v>63</v>
      </c>
      <c r="D2368" s="3">
        <v>43472.377491631945</v>
      </c>
      <c r="E2368" t="s">
        <v>64</v>
      </c>
      <c r="F2368" s="2">
        <v>43556</v>
      </c>
      <c r="G2368" s="2">
        <v>43808</v>
      </c>
      <c r="H2368" t="s">
        <v>6733</v>
      </c>
      <c r="J2368" t="s">
        <v>6734</v>
      </c>
      <c r="L2368" t="s">
        <v>1707</v>
      </c>
      <c r="M2368" t="s">
        <v>1246</v>
      </c>
      <c r="N2368">
        <v>63303</v>
      </c>
      <c r="O2368" t="s">
        <v>70</v>
      </c>
      <c r="P2368" t="s">
        <v>67</v>
      </c>
      <c r="Q2368" t="s">
        <v>6735</v>
      </c>
      <c r="S2368" t="s">
        <v>72</v>
      </c>
      <c r="T2368" t="s">
        <v>2824</v>
      </c>
      <c r="U2368" t="s">
        <v>4073</v>
      </c>
      <c r="V2368" t="s">
        <v>642</v>
      </c>
      <c r="W2368" t="s">
        <v>105</v>
      </c>
      <c r="X2368" t="s">
        <v>106</v>
      </c>
      <c r="Y2368" t="str">
        <f>"37-3011"</f>
        <v>37-3011</v>
      </c>
      <c r="Z2368" t="s">
        <v>94</v>
      </c>
      <c r="AA2368">
        <v>561730</v>
      </c>
      <c r="AB2368">
        <v>6</v>
      </c>
      <c r="AC2368">
        <v>6</v>
      </c>
      <c r="AD2368" t="s">
        <v>79</v>
      </c>
      <c r="AE2368" t="s">
        <v>80</v>
      </c>
      <c r="AF2368">
        <v>40</v>
      </c>
      <c r="AG2368" s="4">
        <v>0.33333333333333331</v>
      </c>
      <c r="AH2368" s="4">
        <v>0.66666666666666663</v>
      </c>
      <c r="AI2368" s="5">
        <v>14.52</v>
      </c>
      <c r="AJ2368">
        <v>21.78</v>
      </c>
      <c r="AK2368">
        <v>22.88</v>
      </c>
      <c r="AL2368" t="s">
        <v>81</v>
      </c>
      <c r="AM2368" t="s">
        <v>82</v>
      </c>
      <c r="AO2368" t="s">
        <v>83</v>
      </c>
      <c r="AP2368" t="s">
        <v>67</v>
      </c>
      <c r="AQ2368" t="s">
        <v>67</v>
      </c>
      <c r="AR2368" t="s">
        <v>82</v>
      </c>
      <c r="AT2368" t="s">
        <v>82</v>
      </c>
      <c r="AW2368" t="s">
        <v>82</v>
      </c>
      <c r="AY2368" t="s">
        <v>1707</v>
      </c>
      <c r="AZ2368" t="s">
        <v>1707</v>
      </c>
      <c r="BA2368" t="s">
        <v>1246</v>
      </c>
      <c r="BB2368">
        <v>63303</v>
      </c>
      <c r="BC2368" t="s">
        <v>79</v>
      </c>
      <c r="BH2368" t="s">
        <v>6734</v>
      </c>
      <c r="BJ2368">
        <v>431715500</v>
      </c>
    </row>
    <row r="2369" spans="1:62" x14ac:dyDescent="0.25">
      <c r="A2369" t="s">
        <v>16918</v>
      </c>
      <c r="B2369" s="2">
        <v>43501</v>
      </c>
      <c r="C2369" t="s">
        <v>63</v>
      </c>
      <c r="D2369" s="3">
        <v>43472.377479826391</v>
      </c>
      <c r="E2369" t="s">
        <v>64</v>
      </c>
      <c r="F2369" s="2">
        <v>43556</v>
      </c>
      <c r="G2369" s="2">
        <v>43784</v>
      </c>
      <c r="H2369" t="s">
        <v>16919</v>
      </c>
      <c r="J2369" t="s">
        <v>16920</v>
      </c>
      <c r="L2369" t="s">
        <v>1344</v>
      </c>
      <c r="M2369" t="s">
        <v>197</v>
      </c>
      <c r="N2369">
        <v>52302</v>
      </c>
      <c r="O2369" t="s">
        <v>70</v>
      </c>
      <c r="Q2369" t="s">
        <v>16921</v>
      </c>
      <c r="S2369" t="s">
        <v>72</v>
      </c>
      <c r="T2369" t="s">
        <v>3749</v>
      </c>
      <c r="U2369" t="s">
        <v>3750</v>
      </c>
      <c r="V2369" t="s">
        <v>642</v>
      </c>
      <c r="W2369" t="s">
        <v>105</v>
      </c>
      <c r="X2369" t="s">
        <v>106</v>
      </c>
      <c r="Y2369" t="str">
        <f>"37-3011"</f>
        <v>37-3011</v>
      </c>
      <c r="Z2369" t="s">
        <v>94</v>
      </c>
      <c r="AA2369">
        <v>561730</v>
      </c>
      <c r="AB2369">
        <v>22</v>
      </c>
      <c r="AC2369">
        <v>22</v>
      </c>
      <c r="AD2369" t="s">
        <v>79</v>
      </c>
      <c r="AE2369" t="s">
        <v>80</v>
      </c>
      <c r="AF2369">
        <v>40</v>
      </c>
      <c r="AG2369" s="4">
        <v>0.29166666666666669</v>
      </c>
      <c r="AH2369" s="4">
        <v>0.66666666666666663</v>
      </c>
      <c r="AI2369" s="5">
        <v>14.97</v>
      </c>
      <c r="AJ2369">
        <v>22.46</v>
      </c>
      <c r="AK2369">
        <v>24.75</v>
      </c>
      <c r="AL2369" t="s">
        <v>81</v>
      </c>
      <c r="AM2369" t="s">
        <v>82</v>
      </c>
      <c r="AO2369" t="s">
        <v>83</v>
      </c>
      <c r="AR2369" t="s">
        <v>82</v>
      </c>
      <c r="AT2369" t="s">
        <v>82</v>
      </c>
      <c r="AW2369" t="s">
        <v>82</v>
      </c>
      <c r="AY2369" t="s">
        <v>1344</v>
      </c>
      <c r="AZ2369" t="s">
        <v>6021</v>
      </c>
      <c r="BA2369" t="s">
        <v>197</v>
      </c>
      <c r="BB2369">
        <v>52302</v>
      </c>
      <c r="BC2369" t="s">
        <v>79</v>
      </c>
      <c r="BH2369" t="s">
        <v>16920</v>
      </c>
      <c r="BJ2369">
        <v>391875462</v>
      </c>
    </row>
    <row r="2370" spans="1:62" x14ac:dyDescent="0.25">
      <c r="A2370" t="s">
        <v>16928</v>
      </c>
      <c r="B2370" s="2">
        <v>43501</v>
      </c>
      <c r="C2370" t="s">
        <v>63</v>
      </c>
      <c r="D2370" s="3">
        <v>43472.378678483794</v>
      </c>
      <c r="E2370" t="s">
        <v>64</v>
      </c>
      <c r="F2370" s="2">
        <v>43556</v>
      </c>
      <c r="G2370" s="2">
        <v>43784</v>
      </c>
      <c r="H2370" t="s">
        <v>16923</v>
      </c>
      <c r="I2370" t="s">
        <v>16924</v>
      </c>
      <c r="J2370" t="s">
        <v>16925</v>
      </c>
      <c r="K2370" t="s">
        <v>16926</v>
      </c>
      <c r="L2370" t="s">
        <v>3873</v>
      </c>
      <c r="M2370" t="s">
        <v>207</v>
      </c>
      <c r="N2370">
        <v>2633</v>
      </c>
      <c r="O2370" t="s">
        <v>70</v>
      </c>
      <c r="Q2370" t="s">
        <v>16927</v>
      </c>
      <c r="S2370" t="s">
        <v>72</v>
      </c>
      <c r="T2370" t="s">
        <v>651</v>
      </c>
      <c r="U2370" t="s">
        <v>652</v>
      </c>
      <c r="V2370" t="s">
        <v>653</v>
      </c>
      <c r="W2370" t="s">
        <v>207</v>
      </c>
      <c r="X2370" t="s">
        <v>1427</v>
      </c>
      <c r="Y2370" t="str">
        <f>"37-2012"</f>
        <v>37-2012</v>
      </c>
      <c r="Z2370" t="s">
        <v>373</v>
      </c>
      <c r="AA2370">
        <v>721110</v>
      </c>
      <c r="AB2370">
        <v>5</v>
      </c>
      <c r="AC2370">
        <v>5</v>
      </c>
      <c r="AD2370" t="s">
        <v>79</v>
      </c>
      <c r="AE2370" t="s">
        <v>95</v>
      </c>
      <c r="AF2370">
        <v>35</v>
      </c>
      <c r="AG2370" s="4">
        <v>0.375</v>
      </c>
      <c r="AH2370" s="4">
        <v>0.66666666666666663</v>
      </c>
      <c r="AI2370" s="5">
        <v>14.58</v>
      </c>
      <c r="AJ2370">
        <v>21.87</v>
      </c>
      <c r="AL2370" t="s">
        <v>81</v>
      </c>
      <c r="AM2370" t="s">
        <v>82</v>
      </c>
      <c r="AO2370" t="s">
        <v>83</v>
      </c>
      <c r="AR2370" t="s">
        <v>82</v>
      </c>
      <c r="AT2370" t="s">
        <v>82</v>
      </c>
      <c r="AW2370" t="s">
        <v>72</v>
      </c>
      <c r="AX2370">
        <v>3</v>
      </c>
      <c r="AY2370" t="s">
        <v>3873</v>
      </c>
      <c r="AZ2370" t="s">
        <v>4065</v>
      </c>
      <c r="BA2370" t="s">
        <v>207</v>
      </c>
      <c r="BB2370">
        <v>2633</v>
      </c>
      <c r="BC2370" t="s">
        <v>87</v>
      </c>
      <c r="BH2370" t="s">
        <v>16925</v>
      </c>
      <c r="BJ2370">
        <v>43192940</v>
      </c>
    </row>
    <row r="2371" spans="1:62" x14ac:dyDescent="0.25">
      <c r="A2371" t="s">
        <v>17037</v>
      </c>
      <c r="B2371" s="2">
        <v>43501</v>
      </c>
      <c r="C2371" t="s">
        <v>63</v>
      </c>
      <c r="D2371" s="3">
        <v>43472.378910231484</v>
      </c>
      <c r="E2371" t="s">
        <v>64</v>
      </c>
      <c r="F2371" s="2">
        <v>43556</v>
      </c>
      <c r="G2371" s="2">
        <v>43774</v>
      </c>
      <c r="H2371" t="s">
        <v>17038</v>
      </c>
      <c r="J2371" t="s">
        <v>17039</v>
      </c>
      <c r="L2371" t="s">
        <v>2116</v>
      </c>
      <c r="M2371" t="s">
        <v>192</v>
      </c>
      <c r="N2371">
        <v>55612</v>
      </c>
      <c r="O2371" t="s">
        <v>70</v>
      </c>
      <c r="Q2371" t="s">
        <v>17040</v>
      </c>
      <c r="S2371" t="s">
        <v>72</v>
      </c>
      <c r="T2371" t="s">
        <v>2118</v>
      </c>
      <c r="U2371" t="s">
        <v>17041</v>
      </c>
      <c r="V2371" t="s">
        <v>1633</v>
      </c>
      <c r="W2371" t="s">
        <v>192</v>
      </c>
      <c r="X2371" t="s">
        <v>1427</v>
      </c>
      <c r="Y2371" t="str">
        <f>"37-2012"</f>
        <v>37-2012</v>
      </c>
      <c r="Z2371" t="s">
        <v>373</v>
      </c>
      <c r="AA2371">
        <v>72111</v>
      </c>
      <c r="AB2371">
        <v>6</v>
      </c>
      <c r="AC2371">
        <v>6</v>
      </c>
      <c r="AD2371" t="s">
        <v>79</v>
      </c>
      <c r="AE2371" t="s">
        <v>95</v>
      </c>
      <c r="AF2371">
        <v>35</v>
      </c>
      <c r="AG2371" s="4">
        <v>0.375</v>
      </c>
      <c r="AH2371" s="4">
        <v>0.66666666666666663</v>
      </c>
      <c r="AI2371" s="6">
        <v>13</v>
      </c>
      <c r="AJ2371">
        <v>19.5</v>
      </c>
      <c r="AL2371" t="s">
        <v>81</v>
      </c>
      <c r="AM2371" t="s">
        <v>82</v>
      </c>
      <c r="AO2371" t="s">
        <v>83</v>
      </c>
      <c r="AR2371" t="s">
        <v>82</v>
      </c>
      <c r="AT2371" t="s">
        <v>82</v>
      </c>
      <c r="AW2371" t="s">
        <v>82</v>
      </c>
      <c r="AY2371" t="s">
        <v>2116</v>
      </c>
      <c r="AZ2371" t="s">
        <v>1500</v>
      </c>
      <c r="BA2371" t="s">
        <v>192</v>
      </c>
      <c r="BB2371">
        <v>55612</v>
      </c>
      <c r="BC2371" t="s">
        <v>79</v>
      </c>
      <c r="BH2371" t="s">
        <v>17042</v>
      </c>
      <c r="BJ2371">
        <v>432055470</v>
      </c>
    </row>
    <row r="2372" spans="1:62" x14ac:dyDescent="0.25">
      <c r="A2372" t="s">
        <v>17049</v>
      </c>
      <c r="B2372" s="2">
        <v>43501</v>
      </c>
      <c r="C2372" t="s">
        <v>63</v>
      </c>
      <c r="D2372" s="3">
        <v>43472.377996817129</v>
      </c>
      <c r="E2372" t="s">
        <v>64</v>
      </c>
      <c r="F2372" s="2">
        <v>43556</v>
      </c>
      <c r="G2372" s="2">
        <v>43802</v>
      </c>
      <c r="H2372" t="s">
        <v>17050</v>
      </c>
      <c r="J2372" t="s">
        <v>17051</v>
      </c>
      <c r="L2372" t="s">
        <v>17052</v>
      </c>
      <c r="M2372" t="s">
        <v>761</v>
      </c>
      <c r="N2372">
        <v>30141</v>
      </c>
      <c r="O2372" t="s">
        <v>70</v>
      </c>
      <c r="Q2372" t="s">
        <v>17053</v>
      </c>
      <c r="S2372" t="s">
        <v>72</v>
      </c>
      <c r="T2372" t="s">
        <v>3749</v>
      </c>
      <c r="U2372" t="s">
        <v>3750</v>
      </c>
      <c r="V2372" t="s">
        <v>642</v>
      </c>
      <c r="W2372" t="s">
        <v>105</v>
      </c>
      <c r="X2372" t="s">
        <v>106</v>
      </c>
      <c r="Y2372" t="str">
        <f>"37-3011"</f>
        <v>37-3011</v>
      </c>
      <c r="Z2372" t="s">
        <v>94</v>
      </c>
      <c r="AA2372">
        <v>561730</v>
      </c>
      <c r="AB2372">
        <v>8</v>
      </c>
      <c r="AC2372">
        <v>8</v>
      </c>
      <c r="AD2372" t="s">
        <v>79</v>
      </c>
      <c r="AE2372" t="s">
        <v>95</v>
      </c>
      <c r="AF2372">
        <v>40</v>
      </c>
      <c r="AG2372" s="4">
        <v>0.27083333333333331</v>
      </c>
      <c r="AH2372" s="4">
        <v>0.64583333333333337</v>
      </c>
      <c r="AI2372" s="5">
        <v>14.24</v>
      </c>
      <c r="AJ2372">
        <v>21.36</v>
      </c>
      <c r="AL2372" t="s">
        <v>81</v>
      </c>
      <c r="AM2372" t="s">
        <v>82</v>
      </c>
      <c r="AO2372" t="s">
        <v>83</v>
      </c>
      <c r="AR2372" t="s">
        <v>82</v>
      </c>
      <c r="AT2372" t="s">
        <v>82</v>
      </c>
      <c r="AW2372" t="s">
        <v>82</v>
      </c>
      <c r="AY2372" t="s">
        <v>17052</v>
      </c>
      <c r="AZ2372" t="s">
        <v>17054</v>
      </c>
      <c r="BA2372" t="s">
        <v>761</v>
      </c>
      <c r="BB2372">
        <v>30141</v>
      </c>
      <c r="BC2372" t="s">
        <v>79</v>
      </c>
      <c r="BH2372" t="s">
        <v>17051</v>
      </c>
      <c r="BJ2372">
        <v>582189514</v>
      </c>
    </row>
    <row r="2373" spans="1:62" x14ac:dyDescent="0.25">
      <c r="A2373" t="s">
        <v>17103</v>
      </c>
      <c r="B2373" s="2">
        <v>43501</v>
      </c>
      <c r="C2373" t="s">
        <v>63</v>
      </c>
      <c r="D2373" s="3">
        <v>43472.377565543982</v>
      </c>
      <c r="E2373" t="s">
        <v>64</v>
      </c>
      <c r="F2373" s="2">
        <v>43556</v>
      </c>
      <c r="G2373" s="2">
        <v>43784</v>
      </c>
      <c r="H2373" t="s">
        <v>3567</v>
      </c>
      <c r="J2373" t="s">
        <v>3568</v>
      </c>
      <c r="K2373" t="s">
        <v>3569</v>
      </c>
      <c r="L2373" t="s">
        <v>1493</v>
      </c>
      <c r="M2373" t="s">
        <v>308</v>
      </c>
      <c r="N2373">
        <v>7726</v>
      </c>
      <c r="O2373" t="s">
        <v>70</v>
      </c>
      <c r="Q2373" t="s">
        <v>3570</v>
      </c>
      <c r="S2373" t="s">
        <v>72</v>
      </c>
      <c r="T2373" t="s">
        <v>640</v>
      </c>
      <c r="U2373" t="s">
        <v>3571</v>
      </c>
      <c r="V2373" t="s">
        <v>642</v>
      </c>
      <c r="W2373" t="s">
        <v>105</v>
      </c>
      <c r="X2373" t="s">
        <v>106</v>
      </c>
      <c r="Y2373" t="str">
        <f>"37-3011"</f>
        <v>37-3011</v>
      </c>
      <c r="Z2373" t="s">
        <v>94</v>
      </c>
      <c r="AA2373">
        <v>561730</v>
      </c>
      <c r="AB2373">
        <v>25</v>
      </c>
      <c r="AC2373">
        <v>25</v>
      </c>
      <c r="AD2373" t="s">
        <v>79</v>
      </c>
      <c r="AE2373" t="s">
        <v>80</v>
      </c>
      <c r="AF2373">
        <v>40</v>
      </c>
      <c r="AG2373" s="4">
        <v>0.29166666666666669</v>
      </c>
      <c r="AH2373" s="4">
        <v>0.66666666666666663</v>
      </c>
      <c r="AI2373" s="5">
        <v>16.809999999999999</v>
      </c>
      <c r="AJ2373">
        <v>25.22</v>
      </c>
      <c r="AK2373">
        <v>33</v>
      </c>
      <c r="AL2373" t="s">
        <v>81</v>
      </c>
      <c r="AM2373" t="s">
        <v>82</v>
      </c>
      <c r="AO2373" t="s">
        <v>83</v>
      </c>
      <c r="AR2373" t="s">
        <v>82</v>
      </c>
      <c r="AT2373" t="s">
        <v>82</v>
      </c>
      <c r="AW2373" t="s">
        <v>82</v>
      </c>
      <c r="AY2373" t="s">
        <v>1493</v>
      </c>
      <c r="AZ2373" t="s">
        <v>1467</v>
      </c>
      <c r="BA2373" t="s">
        <v>308</v>
      </c>
      <c r="BB2373">
        <v>7726</v>
      </c>
      <c r="BC2373" t="s">
        <v>79</v>
      </c>
      <c r="BH2373" t="s">
        <v>3568</v>
      </c>
      <c r="BJ2373">
        <v>223630831</v>
      </c>
    </row>
    <row r="2374" spans="1:62" x14ac:dyDescent="0.25">
      <c r="A2374" t="s">
        <v>17298</v>
      </c>
      <c r="B2374" s="2">
        <v>43501</v>
      </c>
      <c r="C2374" t="s">
        <v>63</v>
      </c>
      <c r="D2374" s="3">
        <v>43472.377801249997</v>
      </c>
      <c r="E2374" t="s">
        <v>64</v>
      </c>
      <c r="F2374" s="2">
        <v>43556</v>
      </c>
      <c r="G2374" s="2">
        <v>43799</v>
      </c>
      <c r="H2374" t="s">
        <v>17299</v>
      </c>
      <c r="J2374" t="s">
        <v>17300</v>
      </c>
      <c r="K2374" t="s">
        <v>17301</v>
      </c>
      <c r="L2374" t="s">
        <v>17302</v>
      </c>
      <c r="M2374" t="s">
        <v>147</v>
      </c>
      <c r="N2374">
        <v>15031</v>
      </c>
      <c r="O2374" t="s">
        <v>70</v>
      </c>
      <c r="Q2374" t="s">
        <v>17303</v>
      </c>
      <c r="S2374" t="s">
        <v>72</v>
      </c>
      <c r="T2374" t="s">
        <v>3749</v>
      </c>
      <c r="U2374" t="s">
        <v>3750</v>
      </c>
      <c r="V2374" t="s">
        <v>642</v>
      </c>
      <c r="W2374" t="s">
        <v>105</v>
      </c>
      <c r="X2374" t="s">
        <v>106</v>
      </c>
      <c r="Y2374" t="str">
        <f>"37-3011"</f>
        <v>37-3011</v>
      </c>
      <c r="Z2374" t="s">
        <v>94</v>
      </c>
      <c r="AA2374">
        <v>561730</v>
      </c>
      <c r="AB2374">
        <v>15</v>
      </c>
      <c r="AC2374">
        <v>15</v>
      </c>
      <c r="AD2374" t="s">
        <v>79</v>
      </c>
      <c r="AE2374" t="s">
        <v>95</v>
      </c>
      <c r="AF2374">
        <v>40</v>
      </c>
      <c r="AG2374" s="4">
        <v>0.29166666666666669</v>
      </c>
      <c r="AH2374" s="4">
        <v>0.66666666666666663</v>
      </c>
      <c r="AI2374" s="5">
        <v>13.77</v>
      </c>
      <c r="AJ2374">
        <v>20.66</v>
      </c>
      <c r="AK2374">
        <v>27</v>
      </c>
      <c r="AL2374" t="s">
        <v>81</v>
      </c>
      <c r="AM2374" t="s">
        <v>82</v>
      </c>
      <c r="AO2374" t="s">
        <v>83</v>
      </c>
      <c r="AR2374" t="s">
        <v>82</v>
      </c>
      <c r="AT2374" t="s">
        <v>82</v>
      </c>
      <c r="AW2374" t="s">
        <v>82</v>
      </c>
      <c r="AY2374" t="s">
        <v>17302</v>
      </c>
      <c r="AZ2374" t="s">
        <v>3309</v>
      </c>
      <c r="BA2374" t="s">
        <v>147</v>
      </c>
      <c r="BB2374">
        <v>15031</v>
      </c>
      <c r="BC2374" t="s">
        <v>79</v>
      </c>
      <c r="BH2374" t="s">
        <v>17300</v>
      </c>
      <c r="BJ2374">
        <v>472713726</v>
      </c>
    </row>
    <row r="2375" spans="1:62" x14ac:dyDescent="0.25">
      <c r="A2375" t="s">
        <v>17312</v>
      </c>
      <c r="B2375" s="2">
        <v>43501</v>
      </c>
      <c r="C2375" t="s">
        <v>63</v>
      </c>
      <c r="D2375" s="3">
        <v>43472.377923125001</v>
      </c>
      <c r="E2375" t="s">
        <v>64</v>
      </c>
      <c r="F2375" s="2">
        <v>43556</v>
      </c>
      <c r="G2375" s="2">
        <v>43779</v>
      </c>
      <c r="H2375" t="s">
        <v>17313</v>
      </c>
      <c r="J2375" t="s">
        <v>17314</v>
      </c>
      <c r="K2375" t="s">
        <v>17315</v>
      </c>
      <c r="L2375" t="s">
        <v>17316</v>
      </c>
      <c r="M2375" t="s">
        <v>226</v>
      </c>
      <c r="N2375">
        <v>48002</v>
      </c>
      <c r="O2375" t="s">
        <v>70</v>
      </c>
      <c r="Q2375" t="s">
        <v>17317</v>
      </c>
      <c r="S2375" t="s">
        <v>72</v>
      </c>
      <c r="T2375" t="s">
        <v>640</v>
      </c>
      <c r="U2375" t="s">
        <v>3571</v>
      </c>
      <c r="V2375" t="s">
        <v>642</v>
      </c>
      <c r="W2375" t="s">
        <v>105</v>
      </c>
      <c r="X2375" t="s">
        <v>1758</v>
      </c>
      <c r="Y2375" t="str">
        <f>"37-3011"</f>
        <v>37-3011</v>
      </c>
      <c r="Z2375" t="s">
        <v>94</v>
      </c>
      <c r="AA2375">
        <v>561730</v>
      </c>
      <c r="AB2375">
        <v>10</v>
      </c>
      <c r="AC2375">
        <v>10</v>
      </c>
      <c r="AD2375" t="s">
        <v>79</v>
      </c>
      <c r="AE2375" t="s">
        <v>80</v>
      </c>
      <c r="AF2375">
        <v>40</v>
      </c>
      <c r="AG2375" s="4">
        <v>0.33333333333333331</v>
      </c>
      <c r="AH2375" s="4">
        <v>0.6875</v>
      </c>
      <c r="AI2375" s="5">
        <v>13.72</v>
      </c>
      <c r="AJ2375">
        <v>20.58</v>
      </c>
      <c r="AL2375" t="s">
        <v>81</v>
      </c>
      <c r="AM2375" t="s">
        <v>82</v>
      </c>
      <c r="AO2375" t="s">
        <v>83</v>
      </c>
      <c r="AR2375" t="s">
        <v>82</v>
      </c>
      <c r="AT2375" t="s">
        <v>82</v>
      </c>
      <c r="AW2375" t="s">
        <v>82</v>
      </c>
      <c r="AY2375" t="s">
        <v>17316</v>
      </c>
      <c r="AZ2375" t="s">
        <v>17318</v>
      </c>
      <c r="BA2375" t="s">
        <v>226</v>
      </c>
      <c r="BB2375">
        <v>48002</v>
      </c>
      <c r="BC2375" t="s">
        <v>79</v>
      </c>
      <c r="BH2375" t="s">
        <v>17314</v>
      </c>
      <c r="BJ2375">
        <v>208515336</v>
      </c>
    </row>
    <row r="2376" spans="1:62" x14ac:dyDescent="0.25">
      <c r="A2376" t="s">
        <v>17435</v>
      </c>
      <c r="B2376" s="2">
        <v>43501</v>
      </c>
      <c r="C2376" t="s">
        <v>63</v>
      </c>
      <c r="D2376" s="3">
        <v>43472.37739603009</v>
      </c>
      <c r="E2376" t="s">
        <v>64</v>
      </c>
      <c r="F2376" s="2">
        <v>43556</v>
      </c>
      <c r="G2376" s="2">
        <v>43819</v>
      </c>
      <c r="H2376" t="s">
        <v>17436</v>
      </c>
      <c r="J2376" t="s">
        <v>17437</v>
      </c>
      <c r="K2376" t="s">
        <v>17438</v>
      </c>
      <c r="L2376" t="s">
        <v>17439</v>
      </c>
      <c r="M2376" t="s">
        <v>2367</v>
      </c>
      <c r="N2376">
        <v>29429</v>
      </c>
      <c r="O2376" t="s">
        <v>70</v>
      </c>
      <c r="Q2376" t="s">
        <v>17440</v>
      </c>
      <c r="S2376" t="s">
        <v>72</v>
      </c>
      <c r="T2376" t="s">
        <v>1738</v>
      </c>
      <c r="U2376" t="s">
        <v>1739</v>
      </c>
      <c r="V2376" t="s">
        <v>1740</v>
      </c>
      <c r="W2376" t="s">
        <v>278</v>
      </c>
      <c r="X2376" t="s">
        <v>2013</v>
      </c>
      <c r="Y2376" t="str">
        <f>"37-3011"</f>
        <v>37-3011</v>
      </c>
      <c r="Z2376" t="s">
        <v>94</v>
      </c>
      <c r="AA2376">
        <v>561730</v>
      </c>
      <c r="AB2376">
        <v>40</v>
      </c>
      <c r="AC2376">
        <v>40</v>
      </c>
      <c r="AD2376" t="s">
        <v>79</v>
      </c>
      <c r="AE2376" t="s">
        <v>95</v>
      </c>
      <c r="AF2376">
        <v>35</v>
      </c>
      <c r="AG2376" s="4">
        <v>0.3125</v>
      </c>
      <c r="AH2376" s="4">
        <v>0.6875</v>
      </c>
      <c r="AI2376" s="5">
        <v>12.9</v>
      </c>
      <c r="AJ2376">
        <v>19.350000000000001</v>
      </c>
      <c r="AK2376">
        <v>19.350000000000001</v>
      </c>
      <c r="AL2376" t="s">
        <v>81</v>
      </c>
      <c r="AM2376" t="s">
        <v>82</v>
      </c>
      <c r="AO2376" t="s">
        <v>83</v>
      </c>
      <c r="AR2376" t="s">
        <v>82</v>
      </c>
      <c r="AT2376" t="s">
        <v>82</v>
      </c>
      <c r="AW2376" t="s">
        <v>82</v>
      </c>
      <c r="AY2376" t="s">
        <v>17439</v>
      </c>
      <c r="AZ2376" t="s">
        <v>3464</v>
      </c>
      <c r="BA2376" t="s">
        <v>2367</v>
      </c>
      <c r="BB2376">
        <v>29429</v>
      </c>
      <c r="BC2376" t="s">
        <v>79</v>
      </c>
      <c r="BH2376" t="s">
        <v>17441</v>
      </c>
      <c r="BJ2376">
        <v>562141763</v>
      </c>
    </row>
    <row r="2377" spans="1:62" x14ac:dyDescent="0.25">
      <c r="A2377" t="s">
        <v>17479</v>
      </c>
      <c r="B2377" s="2">
        <v>43501</v>
      </c>
      <c r="C2377" t="s">
        <v>63</v>
      </c>
      <c r="D2377" s="3">
        <v>43472.377902615743</v>
      </c>
      <c r="E2377" t="s">
        <v>64</v>
      </c>
      <c r="F2377" s="2">
        <v>43556</v>
      </c>
      <c r="G2377" s="2">
        <v>43820</v>
      </c>
      <c r="H2377" t="s">
        <v>4114</v>
      </c>
      <c r="J2377" t="s">
        <v>4115</v>
      </c>
      <c r="K2377" t="s">
        <v>4116</v>
      </c>
      <c r="L2377" t="s">
        <v>4117</v>
      </c>
      <c r="M2377" t="s">
        <v>278</v>
      </c>
      <c r="N2377">
        <v>24092</v>
      </c>
      <c r="O2377" t="s">
        <v>70</v>
      </c>
      <c r="Q2377" t="s">
        <v>4118</v>
      </c>
      <c r="S2377" t="s">
        <v>72</v>
      </c>
      <c r="T2377" t="s">
        <v>3749</v>
      </c>
      <c r="U2377" t="s">
        <v>3750</v>
      </c>
      <c r="V2377" t="s">
        <v>642</v>
      </c>
      <c r="W2377" t="s">
        <v>105</v>
      </c>
      <c r="X2377" t="s">
        <v>106</v>
      </c>
      <c r="Y2377" t="str">
        <f>"37-3011"</f>
        <v>37-3011</v>
      </c>
      <c r="Z2377" t="s">
        <v>94</v>
      </c>
      <c r="AA2377">
        <v>561730</v>
      </c>
      <c r="AB2377">
        <v>25</v>
      </c>
      <c r="AC2377">
        <v>25</v>
      </c>
      <c r="AD2377" t="s">
        <v>79</v>
      </c>
      <c r="AE2377" t="s">
        <v>95</v>
      </c>
      <c r="AF2377">
        <v>40</v>
      </c>
      <c r="AG2377" s="4">
        <v>0.29166666666666669</v>
      </c>
      <c r="AH2377" s="4">
        <v>0.72916666666666663</v>
      </c>
      <c r="AI2377" s="5">
        <v>12.89</v>
      </c>
      <c r="AJ2377">
        <v>19.34</v>
      </c>
      <c r="AK2377">
        <v>20.84</v>
      </c>
      <c r="AL2377" t="s">
        <v>81</v>
      </c>
      <c r="AM2377" t="s">
        <v>82</v>
      </c>
      <c r="AO2377" t="s">
        <v>83</v>
      </c>
      <c r="AR2377" t="s">
        <v>82</v>
      </c>
      <c r="AT2377" t="s">
        <v>82</v>
      </c>
      <c r="AW2377" t="s">
        <v>82</v>
      </c>
      <c r="AY2377" t="s">
        <v>4117</v>
      </c>
      <c r="AZ2377" t="s">
        <v>1418</v>
      </c>
      <c r="BA2377" t="s">
        <v>278</v>
      </c>
      <c r="BB2377">
        <v>24092</v>
      </c>
      <c r="BC2377" t="s">
        <v>79</v>
      </c>
      <c r="BH2377" t="s">
        <v>4115</v>
      </c>
      <c r="BJ2377">
        <v>431953221</v>
      </c>
    </row>
    <row r="2378" spans="1:62" x14ac:dyDescent="0.25">
      <c r="A2378" t="s">
        <v>17557</v>
      </c>
      <c r="B2378" s="2">
        <v>43501</v>
      </c>
      <c r="C2378" t="s">
        <v>63</v>
      </c>
      <c r="D2378" s="3">
        <v>43472.377947233799</v>
      </c>
      <c r="E2378" t="s">
        <v>64</v>
      </c>
      <c r="F2378" s="2">
        <v>43556</v>
      </c>
      <c r="G2378" s="2">
        <v>43800</v>
      </c>
      <c r="H2378" t="s">
        <v>17558</v>
      </c>
      <c r="J2378" t="s">
        <v>17559</v>
      </c>
      <c r="L2378" t="s">
        <v>17560</v>
      </c>
      <c r="M2378" t="s">
        <v>147</v>
      </c>
      <c r="N2378">
        <v>19090</v>
      </c>
      <c r="O2378" t="s">
        <v>70</v>
      </c>
      <c r="Q2378" t="s">
        <v>17561</v>
      </c>
      <c r="S2378" t="s">
        <v>72</v>
      </c>
      <c r="T2378" t="s">
        <v>3645</v>
      </c>
      <c r="U2378" t="s">
        <v>3646</v>
      </c>
      <c r="V2378" t="s">
        <v>1757</v>
      </c>
      <c r="W2378" t="s">
        <v>278</v>
      </c>
      <c r="X2378" t="s">
        <v>106</v>
      </c>
      <c r="Y2378" t="str">
        <f>"37-3011"</f>
        <v>37-3011</v>
      </c>
      <c r="Z2378" t="s">
        <v>94</v>
      </c>
      <c r="AA2378">
        <v>561730</v>
      </c>
      <c r="AB2378">
        <v>4</v>
      </c>
      <c r="AC2378">
        <v>4</v>
      </c>
      <c r="AD2378" t="s">
        <v>79</v>
      </c>
      <c r="AE2378" t="s">
        <v>80</v>
      </c>
      <c r="AF2378">
        <v>40</v>
      </c>
      <c r="AG2378" s="4">
        <v>0.29166666666666669</v>
      </c>
      <c r="AH2378" s="4">
        <v>0.64583333333333337</v>
      </c>
      <c r="AI2378" s="5">
        <v>15.73</v>
      </c>
      <c r="AJ2378">
        <v>23.6</v>
      </c>
      <c r="AL2378" t="s">
        <v>81</v>
      </c>
      <c r="AM2378" t="s">
        <v>82</v>
      </c>
      <c r="AO2378" t="s">
        <v>83</v>
      </c>
      <c r="AR2378" t="s">
        <v>82</v>
      </c>
      <c r="AT2378" t="s">
        <v>82</v>
      </c>
      <c r="AW2378" t="s">
        <v>82</v>
      </c>
      <c r="AY2378" t="s">
        <v>17562</v>
      </c>
      <c r="AZ2378" t="s">
        <v>291</v>
      </c>
      <c r="BA2378" t="s">
        <v>147</v>
      </c>
      <c r="BB2378">
        <v>19090</v>
      </c>
      <c r="BC2378" t="s">
        <v>79</v>
      </c>
      <c r="BH2378" t="s">
        <v>17563</v>
      </c>
      <c r="BJ2378">
        <v>510629946</v>
      </c>
    </row>
    <row r="2379" spans="1:62" x14ac:dyDescent="0.25">
      <c r="A2379" t="s">
        <v>17564</v>
      </c>
      <c r="B2379" s="2">
        <v>43501</v>
      </c>
      <c r="C2379" t="s">
        <v>63</v>
      </c>
      <c r="D2379" s="3">
        <v>43472.377463935183</v>
      </c>
      <c r="E2379" t="s">
        <v>64</v>
      </c>
      <c r="F2379" s="2">
        <v>43556</v>
      </c>
      <c r="G2379" s="2">
        <v>43814</v>
      </c>
      <c r="H2379" t="s">
        <v>17565</v>
      </c>
      <c r="J2379" t="s">
        <v>17566</v>
      </c>
      <c r="K2379" t="s">
        <v>17567</v>
      </c>
      <c r="L2379" t="s">
        <v>2308</v>
      </c>
      <c r="M2379" t="s">
        <v>2367</v>
      </c>
      <c r="N2379">
        <v>29670</v>
      </c>
      <c r="O2379" t="s">
        <v>70</v>
      </c>
      <c r="Q2379" t="s">
        <v>17568</v>
      </c>
      <c r="S2379" t="s">
        <v>72</v>
      </c>
      <c r="T2379" t="s">
        <v>1738</v>
      </c>
      <c r="U2379" t="s">
        <v>1739</v>
      </c>
      <c r="V2379" t="s">
        <v>1740</v>
      </c>
      <c r="W2379" t="s">
        <v>278</v>
      </c>
      <c r="X2379" t="s">
        <v>2013</v>
      </c>
      <c r="Y2379" t="str">
        <f>"37-3011"</f>
        <v>37-3011</v>
      </c>
      <c r="Z2379" t="s">
        <v>94</v>
      </c>
      <c r="AA2379">
        <v>561730</v>
      </c>
      <c r="AB2379">
        <v>15</v>
      </c>
      <c r="AC2379">
        <v>15</v>
      </c>
      <c r="AD2379" t="s">
        <v>79</v>
      </c>
      <c r="AE2379" t="s">
        <v>95</v>
      </c>
      <c r="AF2379">
        <v>35</v>
      </c>
      <c r="AG2379" s="4">
        <v>0.27083333333333331</v>
      </c>
      <c r="AH2379" s="4">
        <v>0.6875</v>
      </c>
      <c r="AI2379" s="5">
        <v>12.15</v>
      </c>
      <c r="AJ2379">
        <v>18.23</v>
      </c>
      <c r="AK2379">
        <v>18.23</v>
      </c>
      <c r="AL2379" t="s">
        <v>81</v>
      </c>
      <c r="AM2379" t="s">
        <v>82</v>
      </c>
      <c r="AO2379" t="s">
        <v>83</v>
      </c>
      <c r="AR2379" t="s">
        <v>82</v>
      </c>
      <c r="AT2379" t="s">
        <v>82</v>
      </c>
      <c r="AW2379" t="s">
        <v>72</v>
      </c>
      <c r="AX2379">
        <v>3</v>
      </c>
      <c r="AY2379" t="s">
        <v>2308</v>
      </c>
      <c r="AZ2379" t="s">
        <v>17569</v>
      </c>
      <c r="BA2379" t="s">
        <v>2367</v>
      </c>
      <c r="BB2379">
        <v>29670</v>
      </c>
      <c r="BC2379" t="s">
        <v>79</v>
      </c>
      <c r="BH2379" t="s">
        <v>17570</v>
      </c>
      <c r="BJ2379">
        <v>571113693</v>
      </c>
    </row>
    <row r="2380" spans="1:62" x14ac:dyDescent="0.25">
      <c r="A2380" t="s">
        <v>17652</v>
      </c>
      <c r="B2380" s="2">
        <v>43501</v>
      </c>
      <c r="C2380" t="s">
        <v>63</v>
      </c>
      <c r="D2380" s="3">
        <v>43472.377411307869</v>
      </c>
      <c r="E2380" t="s">
        <v>282</v>
      </c>
      <c r="F2380" s="2">
        <v>43556</v>
      </c>
      <c r="G2380" s="2">
        <v>43814</v>
      </c>
      <c r="H2380" t="s">
        <v>17653</v>
      </c>
      <c r="J2380" t="s">
        <v>17654</v>
      </c>
      <c r="L2380" t="s">
        <v>9586</v>
      </c>
      <c r="M2380" t="s">
        <v>278</v>
      </c>
      <c r="N2380">
        <v>23704</v>
      </c>
      <c r="O2380" t="s">
        <v>70</v>
      </c>
      <c r="Q2380" t="s">
        <v>17655</v>
      </c>
      <c r="S2380" t="s">
        <v>72</v>
      </c>
      <c r="T2380" t="s">
        <v>1738</v>
      </c>
      <c r="U2380" t="s">
        <v>1739</v>
      </c>
      <c r="V2380" t="s">
        <v>1740</v>
      </c>
      <c r="W2380" t="s">
        <v>278</v>
      </c>
      <c r="X2380" t="s">
        <v>2013</v>
      </c>
      <c r="Y2380" t="str">
        <f>"37-3011"</f>
        <v>37-3011</v>
      </c>
      <c r="Z2380" t="s">
        <v>94</v>
      </c>
      <c r="AA2380">
        <v>561730</v>
      </c>
      <c r="AB2380">
        <v>20</v>
      </c>
      <c r="AC2380">
        <v>19</v>
      </c>
      <c r="AD2380" t="s">
        <v>79</v>
      </c>
      <c r="AE2380" t="s">
        <v>95</v>
      </c>
      <c r="AF2380">
        <v>40</v>
      </c>
      <c r="AG2380" s="4">
        <v>0.29166666666666669</v>
      </c>
      <c r="AH2380" s="4">
        <v>0.64583333333333337</v>
      </c>
      <c r="AI2380" s="5">
        <v>12.46</v>
      </c>
      <c r="AJ2380">
        <v>18.690000000000001</v>
      </c>
      <c r="AK2380">
        <v>18.690000000000001</v>
      </c>
      <c r="AL2380" t="s">
        <v>81</v>
      </c>
      <c r="AM2380" t="s">
        <v>82</v>
      </c>
      <c r="AO2380" t="s">
        <v>83</v>
      </c>
      <c r="AR2380" t="s">
        <v>82</v>
      </c>
      <c r="AT2380" t="s">
        <v>82</v>
      </c>
      <c r="AW2380" t="s">
        <v>82</v>
      </c>
      <c r="AY2380" t="s">
        <v>9586</v>
      </c>
      <c r="AZ2380" t="s">
        <v>17656</v>
      </c>
      <c r="BA2380" t="s">
        <v>278</v>
      </c>
      <c r="BB2380">
        <v>23704</v>
      </c>
      <c r="BC2380" t="s">
        <v>79</v>
      </c>
      <c r="BH2380" t="s">
        <v>17654</v>
      </c>
      <c r="BJ2380">
        <v>541485207</v>
      </c>
    </row>
    <row r="2381" spans="1:62" x14ac:dyDescent="0.25">
      <c r="A2381" t="s">
        <v>17657</v>
      </c>
      <c r="B2381" s="2">
        <v>43501</v>
      </c>
      <c r="C2381" t="s">
        <v>63</v>
      </c>
      <c r="D2381" s="3">
        <v>43472.379443032405</v>
      </c>
      <c r="E2381" t="s">
        <v>64</v>
      </c>
      <c r="F2381" s="2">
        <v>43556</v>
      </c>
      <c r="G2381" s="2">
        <v>43791</v>
      </c>
      <c r="H2381" t="s">
        <v>17537</v>
      </c>
      <c r="J2381" t="s">
        <v>17538</v>
      </c>
      <c r="L2381" t="s">
        <v>17539</v>
      </c>
      <c r="M2381" t="s">
        <v>844</v>
      </c>
      <c r="N2381">
        <v>60084</v>
      </c>
      <c r="O2381" t="s">
        <v>70</v>
      </c>
      <c r="Q2381" t="s">
        <v>17540</v>
      </c>
      <c r="S2381" t="s">
        <v>72</v>
      </c>
      <c r="T2381" t="s">
        <v>13303</v>
      </c>
      <c r="U2381" t="s">
        <v>5811</v>
      </c>
      <c r="V2381" t="s">
        <v>16460</v>
      </c>
      <c r="W2381" t="s">
        <v>278</v>
      </c>
      <c r="X2381" t="s">
        <v>17658</v>
      </c>
      <c r="Y2381" t="str">
        <f>"37-3011"</f>
        <v>37-3011</v>
      </c>
      <c r="Z2381" t="s">
        <v>94</v>
      </c>
      <c r="AA2381">
        <v>561730</v>
      </c>
      <c r="AB2381">
        <v>55</v>
      </c>
      <c r="AC2381">
        <v>55</v>
      </c>
      <c r="AD2381" t="s">
        <v>79</v>
      </c>
      <c r="AE2381" t="s">
        <v>80</v>
      </c>
      <c r="AF2381">
        <v>35</v>
      </c>
      <c r="AG2381" s="4">
        <v>0.27083333333333331</v>
      </c>
      <c r="AH2381" s="4">
        <v>0.58333333333333337</v>
      </c>
      <c r="AI2381" s="6">
        <v>14</v>
      </c>
      <c r="AJ2381">
        <v>21</v>
      </c>
      <c r="AL2381" t="s">
        <v>81</v>
      </c>
      <c r="AM2381" t="s">
        <v>72</v>
      </c>
      <c r="AN2381">
        <v>4</v>
      </c>
      <c r="AO2381" t="s">
        <v>83</v>
      </c>
      <c r="AR2381" t="s">
        <v>82</v>
      </c>
      <c r="AT2381" t="s">
        <v>82</v>
      </c>
      <c r="AW2381" t="s">
        <v>72</v>
      </c>
      <c r="AX2381">
        <v>3</v>
      </c>
      <c r="AY2381" t="s">
        <v>16210</v>
      </c>
      <c r="AZ2381" t="s">
        <v>1278</v>
      </c>
      <c r="BA2381" t="s">
        <v>844</v>
      </c>
      <c r="BB2381">
        <v>60084</v>
      </c>
      <c r="BC2381" t="s">
        <v>79</v>
      </c>
      <c r="BH2381" t="s">
        <v>17541</v>
      </c>
      <c r="BJ2381">
        <v>363887197</v>
      </c>
    </row>
    <row r="2382" spans="1:62" x14ac:dyDescent="0.25">
      <c r="A2382" t="s">
        <v>17660</v>
      </c>
      <c r="B2382" s="2">
        <v>43501</v>
      </c>
      <c r="C2382" t="s">
        <v>63</v>
      </c>
      <c r="D2382" s="3">
        <v>43472.377361192128</v>
      </c>
      <c r="E2382" t="s">
        <v>64</v>
      </c>
      <c r="F2382" s="2">
        <v>43556</v>
      </c>
      <c r="G2382" s="2">
        <v>43799</v>
      </c>
      <c r="H2382" t="s">
        <v>17661</v>
      </c>
      <c r="J2382" t="s">
        <v>17662</v>
      </c>
      <c r="K2382" t="s">
        <v>17663</v>
      </c>
      <c r="L2382" t="s">
        <v>1135</v>
      </c>
      <c r="M2382" t="s">
        <v>166</v>
      </c>
      <c r="N2382">
        <v>84065</v>
      </c>
      <c r="O2382" t="s">
        <v>70</v>
      </c>
      <c r="Q2382" t="s">
        <v>17664</v>
      </c>
      <c r="S2382" t="s">
        <v>72</v>
      </c>
      <c r="T2382" t="s">
        <v>3749</v>
      </c>
      <c r="U2382" t="s">
        <v>3750</v>
      </c>
      <c r="V2382" t="s">
        <v>642</v>
      </c>
      <c r="W2382" t="s">
        <v>105</v>
      </c>
      <c r="X2382" t="s">
        <v>106</v>
      </c>
      <c r="Y2382" t="str">
        <f>"37-3011"</f>
        <v>37-3011</v>
      </c>
      <c r="Z2382" t="s">
        <v>94</v>
      </c>
      <c r="AA2382">
        <v>561730</v>
      </c>
      <c r="AB2382">
        <v>25</v>
      </c>
      <c r="AC2382">
        <v>25</v>
      </c>
      <c r="AD2382" t="s">
        <v>79</v>
      </c>
      <c r="AE2382" t="s">
        <v>95</v>
      </c>
      <c r="AF2382">
        <v>40</v>
      </c>
      <c r="AG2382" s="4">
        <v>0.29166666666666669</v>
      </c>
      <c r="AH2382" s="4">
        <v>0.66666666666666663</v>
      </c>
      <c r="AI2382" s="5">
        <v>13.68</v>
      </c>
      <c r="AJ2382">
        <v>20.52</v>
      </c>
      <c r="AK2382">
        <v>24</v>
      </c>
      <c r="AL2382" t="s">
        <v>81</v>
      </c>
      <c r="AM2382" t="s">
        <v>82</v>
      </c>
      <c r="AO2382" t="s">
        <v>83</v>
      </c>
      <c r="AR2382" t="s">
        <v>82</v>
      </c>
      <c r="AT2382" t="s">
        <v>82</v>
      </c>
      <c r="AW2382" t="s">
        <v>82</v>
      </c>
      <c r="AY2382" t="s">
        <v>1135</v>
      </c>
      <c r="AZ2382" t="s">
        <v>172</v>
      </c>
      <c r="BA2382" t="s">
        <v>166</v>
      </c>
      <c r="BB2382">
        <v>84065</v>
      </c>
      <c r="BC2382" t="s">
        <v>79</v>
      </c>
      <c r="BH2382" t="s">
        <v>17662</v>
      </c>
      <c r="BJ2382">
        <v>274404900</v>
      </c>
    </row>
    <row r="2383" spans="1:62" x14ac:dyDescent="0.25">
      <c r="A2383" t="s">
        <v>17781</v>
      </c>
      <c r="B2383" s="2">
        <v>43501</v>
      </c>
      <c r="C2383" t="s">
        <v>63</v>
      </c>
      <c r="D2383" s="3">
        <v>43472.379009745368</v>
      </c>
      <c r="E2383" t="s">
        <v>64</v>
      </c>
      <c r="F2383" s="2">
        <v>43556</v>
      </c>
      <c r="G2383" s="2">
        <v>43799</v>
      </c>
      <c r="H2383" t="s">
        <v>3825</v>
      </c>
      <c r="J2383" t="s">
        <v>3826</v>
      </c>
      <c r="L2383" t="s">
        <v>1629</v>
      </c>
      <c r="M2383" t="s">
        <v>207</v>
      </c>
      <c r="N2383">
        <v>2155</v>
      </c>
      <c r="O2383" t="s">
        <v>70</v>
      </c>
      <c r="Q2383" t="s">
        <v>3827</v>
      </c>
      <c r="S2383" t="s">
        <v>72</v>
      </c>
      <c r="T2383" t="s">
        <v>2824</v>
      </c>
      <c r="U2383" t="s">
        <v>3543</v>
      </c>
      <c r="V2383" t="s">
        <v>642</v>
      </c>
      <c r="W2383" t="s">
        <v>105</v>
      </c>
      <c r="X2383" t="s">
        <v>4101</v>
      </c>
      <c r="Y2383" t="str">
        <f>"53-3033"</f>
        <v>53-3033</v>
      </c>
      <c r="Z2383" t="s">
        <v>4102</v>
      </c>
      <c r="AA2383">
        <v>484210</v>
      </c>
      <c r="AB2383">
        <v>10</v>
      </c>
      <c r="AC2383">
        <v>10</v>
      </c>
      <c r="AD2383" t="s">
        <v>79</v>
      </c>
      <c r="AE2383" t="s">
        <v>95</v>
      </c>
      <c r="AF2383">
        <v>40</v>
      </c>
      <c r="AG2383" s="4">
        <v>0.33333333333333331</v>
      </c>
      <c r="AH2383" s="4">
        <v>0.66666666666666663</v>
      </c>
      <c r="AI2383" s="5">
        <v>20.059999999999999</v>
      </c>
      <c r="AJ2383">
        <v>30.09</v>
      </c>
      <c r="AK2383">
        <v>37.5</v>
      </c>
      <c r="AL2383" t="s">
        <v>81</v>
      </c>
      <c r="AM2383" t="s">
        <v>82</v>
      </c>
      <c r="AO2383" t="s">
        <v>83</v>
      </c>
      <c r="AR2383" t="s">
        <v>82</v>
      </c>
      <c r="AT2383" t="s">
        <v>82</v>
      </c>
      <c r="AW2383" t="s">
        <v>82</v>
      </c>
      <c r="AY2383" t="s">
        <v>1629</v>
      </c>
      <c r="AZ2383" t="s">
        <v>3829</v>
      </c>
      <c r="BA2383" t="s">
        <v>207</v>
      </c>
      <c r="BB2383">
        <v>2155</v>
      </c>
      <c r="BC2383" t="s">
        <v>79</v>
      </c>
      <c r="BH2383" t="s">
        <v>3826</v>
      </c>
      <c r="BJ2383">
        <v>342062801</v>
      </c>
    </row>
    <row r="2384" spans="1:62" x14ac:dyDescent="0.25">
      <c r="A2384" t="s">
        <v>17840</v>
      </c>
      <c r="B2384" s="2">
        <v>43501</v>
      </c>
      <c r="C2384" t="s">
        <v>63</v>
      </c>
      <c r="D2384" s="3">
        <v>43472.37770892361</v>
      </c>
      <c r="E2384" t="s">
        <v>64</v>
      </c>
      <c r="F2384" s="2">
        <v>43556</v>
      </c>
      <c r="G2384" s="2">
        <v>43799</v>
      </c>
      <c r="H2384" t="s">
        <v>4715</v>
      </c>
      <c r="J2384" t="s">
        <v>4716</v>
      </c>
      <c r="K2384" t="s">
        <v>4717</v>
      </c>
      <c r="L2384" t="s">
        <v>4718</v>
      </c>
      <c r="M2384" t="s">
        <v>774</v>
      </c>
      <c r="N2384">
        <v>81147</v>
      </c>
      <c r="O2384" t="s">
        <v>70</v>
      </c>
      <c r="Q2384" t="s">
        <v>4719</v>
      </c>
      <c r="S2384" t="s">
        <v>72</v>
      </c>
      <c r="T2384" t="s">
        <v>3749</v>
      </c>
      <c r="U2384" t="s">
        <v>3750</v>
      </c>
      <c r="V2384" t="s">
        <v>642</v>
      </c>
      <c r="W2384" t="s">
        <v>105</v>
      </c>
      <c r="X2384" t="s">
        <v>1382</v>
      </c>
      <c r="Y2384" t="str">
        <f>"47-2051"</f>
        <v>47-2051</v>
      </c>
      <c r="Z2384" t="s">
        <v>1383</v>
      </c>
      <c r="AA2384">
        <v>238110</v>
      </c>
      <c r="AB2384">
        <v>7</v>
      </c>
      <c r="AC2384">
        <v>7</v>
      </c>
      <c r="AD2384" t="s">
        <v>79</v>
      </c>
      <c r="AE2384" t="s">
        <v>95</v>
      </c>
      <c r="AF2384">
        <v>40</v>
      </c>
      <c r="AG2384" s="4">
        <v>0.29166666666666669</v>
      </c>
      <c r="AH2384" s="4">
        <v>0.66666666666666663</v>
      </c>
      <c r="AI2384" s="5">
        <v>20.67</v>
      </c>
      <c r="AJ2384">
        <v>31.01</v>
      </c>
      <c r="AK2384">
        <v>37.5</v>
      </c>
      <c r="AL2384" t="s">
        <v>81</v>
      </c>
      <c r="AM2384" t="s">
        <v>82</v>
      </c>
      <c r="AO2384" t="s">
        <v>83</v>
      </c>
      <c r="AR2384" t="s">
        <v>82</v>
      </c>
      <c r="AT2384" t="s">
        <v>82</v>
      </c>
      <c r="AW2384" t="s">
        <v>82</v>
      </c>
      <c r="AY2384" t="s">
        <v>4718</v>
      </c>
      <c r="AZ2384" t="s">
        <v>4720</v>
      </c>
      <c r="BA2384" t="s">
        <v>774</v>
      </c>
      <c r="BB2384">
        <v>81147</v>
      </c>
      <c r="BC2384" t="s">
        <v>79</v>
      </c>
      <c r="BH2384" t="s">
        <v>4716</v>
      </c>
      <c r="BJ2384">
        <v>20636228</v>
      </c>
    </row>
    <row r="2385" spans="1:62" x14ac:dyDescent="0.25">
      <c r="A2385" t="s">
        <v>17846</v>
      </c>
      <c r="B2385" s="2">
        <v>43501</v>
      </c>
      <c r="C2385" t="s">
        <v>63</v>
      </c>
      <c r="D2385" s="3">
        <v>43472.377567013886</v>
      </c>
      <c r="E2385" t="s">
        <v>64</v>
      </c>
      <c r="F2385" s="2">
        <v>43556</v>
      </c>
      <c r="G2385" s="2">
        <v>43799</v>
      </c>
      <c r="H2385" t="s">
        <v>17847</v>
      </c>
      <c r="J2385" t="s">
        <v>17753</v>
      </c>
      <c r="L2385" t="s">
        <v>17754</v>
      </c>
      <c r="M2385" t="s">
        <v>278</v>
      </c>
      <c r="N2385">
        <v>22511</v>
      </c>
      <c r="O2385" t="s">
        <v>70</v>
      </c>
      <c r="Q2385" t="s">
        <v>17755</v>
      </c>
      <c r="S2385" t="s">
        <v>72</v>
      </c>
      <c r="T2385" t="s">
        <v>1738</v>
      </c>
      <c r="U2385" t="s">
        <v>1739</v>
      </c>
      <c r="V2385" t="s">
        <v>1740</v>
      </c>
      <c r="W2385" t="s">
        <v>278</v>
      </c>
      <c r="X2385" t="s">
        <v>17848</v>
      </c>
      <c r="Y2385" t="str">
        <f>"51-3022"</f>
        <v>51-3022</v>
      </c>
      <c r="Z2385" t="s">
        <v>865</v>
      </c>
      <c r="AA2385">
        <v>311712</v>
      </c>
      <c r="AB2385">
        <v>23</v>
      </c>
      <c r="AC2385">
        <v>23</v>
      </c>
      <c r="AD2385" t="s">
        <v>79</v>
      </c>
      <c r="AE2385" t="s">
        <v>80</v>
      </c>
      <c r="AF2385">
        <v>35</v>
      </c>
      <c r="AG2385" s="4">
        <v>0.20833333333333334</v>
      </c>
      <c r="AH2385" s="4">
        <v>0.58333333333333337</v>
      </c>
      <c r="AI2385" s="5">
        <v>12.13</v>
      </c>
      <c r="AJ2385">
        <v>18.2</v>
      </c>
      <c r="AK2385">
        <v>18.2</v>
      </c>
      <c r="AL2385" t="s">
        <v>81</v>
      </c>
      <c r="AM2385" t="s">
        <v>82</v>
      </c>
      <c r="AO2385" t="s">
        <v>83</v>
      </c>
      <c r="AR2385" t="s">
        <v>82</v>
      </c>
      <c r="AT2385" t="s">
        <v>82</v>
      </c>
      <c r="AW2385" t="s">
        <v>82</v>
      </c>
      <c r="AY2385" t="s">
        <v>17754</v>
      </c>
      <c r="AZ2385" t="s">
        <v>17757</v>
      </c>
      <c r="BA2385" t="s">
        <v>278</v>
      </c>
      <c r="BB2385">
        <v>22511</v>
      </c>
      <c r="BC2385" t="s">
        <v>87</v>
      </c>
      <c r="BH2385" t="s">
        <v>17753</v>
      </c>
      <c r="BJ2385">
        <v>540892268</v>
      </c>
    </row>
    <row r="2386" spans="1:62" x14ac:dyDescent="0.25">
      <c r="A2386" t="s">
        <v>17882</v>
      </c>
      <c r="B2386" s="2">
        <v>43501</v>
      </c>
      <c r="C2386" t="s">
        <v>63</v>
      </c>
      <c r="D2386" s="3">
        <v>43472.37864761574</v>
      </c>
      <c r="E2386" t="s">
        <v>64</v>
      </c>
      <c r="F2386" s="2">
        <v>43556</v>
      </c>
      <c r="G2386" s="2">
        <v>43814</v>
      </c>
      <c r="H2386" t="s">
        <v>17883</v>
      </c>
      <c r="I2386" t="s">
        <v>17884</v>
      </c>
      <c r="J2386" t="s">
        <v>17885</v>
      </c>
      <c r="L2386" t="s">
        <v>17886</v>
      </c>
      <c r="M2386" t="s">
        <v>207</v>
      </c>
      <c r="N2386">
        <v>2072</v>
      </c>
      <c r="O2386" t="s">
        <v>70</v>
      </c>
      <c r="Q2386" t="s">
        <v>14766</v>
      </c>
      <c r="S2386" t="s">
        <v>72</v>
      </c>
      <c r="T2386" t="s">
        <v>2824</v>
      </c>
      <c r="U2386" t="s">
        <v>3543</v>
      </c>
      <c r="V2386" t="s">
        <v>642</v>
      </c>
      <c r="W2386" t="s">
        <v>105</v>
      </c>
      <c r="X2386" t="s">
        <v>5311</v>
      </c>
      <c r="Y2386" t="str">
        <f>"53-7062"</f>
        <v>53-7062</v>
      </c>
      <c r="Z2386" t="s">
        <v>337</v>
      </c>
      <c r="AA2386">
        <v>484210</v>
      </c>
      <c r="AB2386">
        <v>25</v>
      </c>
      <c r="AC2386">
        <v>25</v>
      </c>
      <c r="AD2386" t="s">
        <v>79</v>
      </c>
      <c r="AE2386" t="s">
        <v>95</v>
      </c>
      <c r="AF2386">
        <v>40</v>
      </c>
      <c r="AG2386" s="4">
        <v>0.29166666666666669</v>
      </c>
      <c r="AH2386" s="4">
        <v>0.66666666666666663</v>
      </c>
      <c r="AI2386" s="5">
        <v>16.66</v>
      </c>
      <c r="AJ2386">
        <v>24.99</v>
      </c>
      <c r="AK2386">
        <v>27.75</v>
      </c>
      <c r="AL2386" t="s">
        <v>81</v>
      </c>
      <c r="AM2386" t="s">
        <v>82</v>
      </c>
      <c r="AO2386" t="s">
        <v>83</v>
      </c>
      <c r="AR2386" t="s">
        <v>82</v>
      </c>
      <c r="AT2386" t="s">
        <v>82</v>
      </c>
      <c r="AW2386" t="s">
        <v>82</v>
      </c>
      <c r="AY2386" t="s">
        <v>17886</v>
      </c>
      <c r="AZ2386" t="s">
        <v>2760</v>
      </c>
      <c r="BA2386" t="s">
        <v>207</v>
      </c>
      <c r="BB2386">
        <v>2072</v>
      </c>
      <c r="BC2386" t="s">
        <v>79</v>
      </c>
      <c r="BH2386" t="s">
        <v>17885</v>
      </c>
      <c r="BJ2386">
        <v>43209178</v>
      </c>
    </row>
    <row r="2387" spans="1:62" x14ac:dyDescent="0.25">
      <c r="A2387" t="s">
        <v>17944</v>
      </c>
      <c r="B2387" s="2">
        <v>43501</v>
      </c>
      <c r="C2387" t="s">
        <v>63</v>
      </c>
      <c r="D2387" s="3">
        <v>43472.377968148146</v>
      </c>
      <c r="E2387" t="s">
        <v>64</v>
      </c>
      <c r="F2387" s="2">
        <v>43556</v>
      </c>
      <c r="G2387" s="2">
        <v>43799</v>
      </c>
      <c r="H2387" t="s">
        <v>17945</v>
      </c>
      <c r="J2387" t="s">
        <v>17946</v>
      </c>
      <c r="L2387" t="s">
        <v>17947</v>
      </c>
      <c r="M2387" t="s">
        <v>147</v>
      </c>
      <c r="N2387">
        <v>19446</v>
      </c>
      <c r="O2387" t="s">
        <v>70</v>
      </c>
      <c r="Q2387" t="s">
        <v>17948</v>
      </c>
      <c r="S2387" t="s">
        <v>72</v>
      </c>
      <c r="T2387" t="s">
        <v>1738</v>
      </c>
      <c r="U2387" t="s">
        <v>1739</v>
      </c>
      <c r="V2387" t="s">
        <v>1740</v>
      </c>
      <c r="W2387" t="s">
        <v>278</v>
      </c>
      <c r="X2387" t="s">
        <v>2013</v>
      </c>
      <c r="Y2387" t="str">
        <f>"37-3011"</f>
        <v>37-3011</v>
      </c>
      <c r="Z2387" t="s">
        <v>94</v>
      </c>
      <c r="AA2387">
        <v>561730</v>
      </c>
      <c r="AB2387">
        <v>24</v>
      </c>
      <c r="AC2387">
        <v>24</v>
      </c>
      <c r="AD2387" t="s">
        <v>79</v>
      </c>
      <c r="AE2387" t="s">
        <v>80</v>
      </c>
      <c r="AF2387">
        <v>35</v>
      </c>
      <c r="AG2387" s="4">
        <v>0.25</v>
      </c>
      <c r="AH2387" s="4">
        <v>0.60416666666666663</v>
      </c>
      <c r="AI2387" s="5">
        <v>15.73</v>
      </c>
      <c r="AJ2387">
        <v>23.6</v>
      </c>
      <c r="AK2387">
        <v>23.6</v>
      </c>
      <c r="AL2387" t="s">
        <v>81</v>
      </c>
      <c r="AM2387" t="s">
        <v>82</v>
      </c>
      <c r="AO2387" t="s">
        <v>83</v>
      </c>
      <c r="AR2387" t="s">
        <v>82</v>
      </c>
      <c r="AT2387" t="s">
        <v>82</v>
      </c>
      <c r="AW2387" t="s">
        <v>82</v>
      </c>
      <c r="AY2387" t="s">
        <v>17947</v>
      </c>
      <c r="AZ2387" t="s">
        <v>291</v>
      </c>
      <c r="BA2387" t="s">
        <v>147</v>
      </c>
      <c r="BB2387">
        <v>19446</v>
      </c>
      <c r="BC2387" t="s">
        <v>79</v>
      </c>
      <c r="BH2387" t="s">
        <v>17946</v>
      </c>
      <c r="BJ2387">
        <v>203820285</v>
      </c>
    </row>
    <row r="2388" spans="1:62" x14ac:dyDescent="0.25">
      <c r="A2388" t="s">
        <v>18031</v>
      </c>
      <c r="B2388" s="2">
        <v>43501</v>
      </c>
      <c r="C2388" t="s">
        <v>63</v>
      </c>
      <c r="D2388" s="3">
        <v>43472.377236250002</v>
      </c>
      <c r="E2388" t="s">
        <v>64</v>
      </c>
      <c r="F2388" s="2">
        <v>43556</v>
      </c>
      <c r="G2388" s="2">
        <v>43814</v>
      </c>
      <c r="H2388" t="s">
        <v>4937</v>
      </c>
      <c r="J2388" t="s">
        <v>4938</v>
      </c>
      <c r="K2388" t="s">
        <v>4939</v>
      </c>
      <c r="L2388" t="s">
        <v>3074</v>
      </c>
      <c r="M2388" t="s">
        <v>308</v>
      </c>
      <c r="N2388">
        <v>7621</v>
      </c>
      <c r="O2388" t="s">
        <v>70</v>
      </c>
      <c r="Q2388" t="s">
        <v>4940</v>
      </c>
      <c r="S2388" t="s">
        <v>72</v>
      </c>
      <c r="T2388" t="s">
        <v>2824</v>
      </c>
      <c r="U2388" t="s">
        <v>4073</v>
      </c>
      <c r="V2388" t="s">
        <v>642</v>
      </c>
      <c r="W2388" t="s">
        <v>105</v>
      </c>
      <c r="X2388" t="s">
        <v>106</v>
      </c>
      <c r="Y2388" t="str">
        <f>"37-3011"</f>
        <v>37-3011</v>
      </c>
      <c r="Z2388" t="s">
        <v>94</v>
      </c>
      <c r="AA2388">
        <v>561730</v>
      </c>
      <c r="AB2388">
        <v>15</v>
      </c>
      <c r="AC2388">
        <v>15</v>
      </c>
      <c r="AD2388" t="s">
        <v>79</v>
      </c>
      <c r="AE2388" t="s">
        <v>80</v>
      </c>
      <c r="AF2388">
        <v>40</v>
      </c>
      <c r="AG2388" s="4">
        <v>0.29166666666666669</v>
      </c>
      <c r="AH2388" s="4">
        <v>0.66666666666666663</v>
      </c>
      <c r="AI2388" s="5">
        <v>16.809999999999999</v>
      </c>
      <c r="AJ2388">
        <v>25.22</v>
      </c>
      <c r="AL2388" t="s">
        <v>81</v>
      </c>
      <c r="AM2388" t="s">
        <v>82</v>
      </c>
      <c r="AO2388" t="s">
        <v>83</v>
      </c>
      <c r="AP2388" t="s">
        <v>67</v>
      </c>
      <c r="AQ2388" t="s">
        <v>67</v>
      </c>
      <c r="AR2388" t="s">
        <v>82</v>
      </c>
      <c r="AT2388" t="s">
        <v>82</v>
      </c>
      <c r="AW2388" t="s">
        <v>82</v>
      </c>
      <c r="AY2388" t="s">
        <v>3074</v>
      </c>
      <c r="AZ2388" t="s">
        <v>2858</v>
      </c>
      <c r="BA2388" t="s">
        <v>308</v>
      </c>
      <c r="BB2388">
        <v>7621</v>
      </c>
      <c r="BC2388" t="s">
        <v>79</v>
      </c>
      <c r="BH2388" t="s">
        <v>4941</v>
      </c>
      <c r="BJ2388">
        <v>223566032</v>
      </c>
    </row>
    <row r="2389" spans="1:62" x14ac:dyDescent="0.25">
      <c r="A2389" t="s">
        <v>18032</v>
      </c>
      <c r="B2389" s="2">
        <v>43501</v>
      </c>
      <c r="C2389" t="s">
        <v>63</v>
      </c>
      <c r="D2389" s="3">
        <v>43472.377346446759</v>
      </c>
      <c r="E2389" t="s">
        <v>64</v>
      </c>
      <c r="F2389" s="2">
        <v>43556</v>
      </c>
      <c r="G2389" s="2">
        <v>43784</v>
      </c>
      <c r="H2389" t="s">
        <v>18033</v>
      </c>
      <c r="I2389" t="s">
        <v>67</v>
      </c>
      <c r="J2389" t="s">
        <v>18034</v>
      </c>
      <c r="K2389" t="s">
        <v>67</v>
      </c>
      <c r="L2389" t="s">
        <v>18035</v>
      </c>
      <c r="M2389" t="s">
        <v>308</v>
      </c>
      <c r="N2389">
        <v>8067</v>
      </c>
      <c r="O2389" t="s">
        <v>70</v>
      </c>
      <c r="P2389" t="s">
        <v>67</v>
      </c>
      <c r="Q2389" t="s">
        <v>18036</v>
      </c>
      <c r="S2389" t="s">
        <v>72</v>
      </c>
      <c r="T2389" t="s">
        <v>2824</v>
      </c>
      <c r="U2389" t="s">
        <v>3543</v>
      </c>
      <c r="V2389" t="s">
        <v>642</v>
      </c>
      <c r="W2389" t="s">
        <v>105</v>
      </c>
      <c r="X2389" t="s">
        <v>106</v>
      </c>
      <c r="Y2389" t="str">
        <f>"37-3011"</f>
        <v>37-3011</v>
      </c>
      <c r="Z2389" t="s">
        <v>94</v>
      </c>
      <c r="AA2389">
        <v>561730</v>
      </c>
      <c r="AB2389">
        <v>13</v>
      </c>
      <c r="AC2389">
        <v>13</v>
      </c>
      <c r="AD2389" t="s">
        <v>79</v>
      </c>
      <c r="AE2389" t="s">
        <v>95</v>
      </c>
      <c r="AF2389">
        <v>40</v>
      </c>
      <c r="AG2389" s="4">
        <v>0.29166666666666669</v>
      </c>
      <c r="AH2389" s="4">
        <v>0.66666666666666663</v>
      </c>
      <c r="AI2389" s="5">
        <v>14.03</v>
      </c>
      <c r="AJ2389">
        <v>21.05</v>
      </c>
      <c r="AK2389">
        <v>24.75</v>
      </c>
      <c r="AL2389" t="s">
        <v>81</v>
      </c>
      <c r="AM2389" t="s">
        <v>82</v>
      </c>
      <c r="AO2389" t="s">
        <v>83</v>
      </c>
      <c r="AP2389" t="s">
        <v>67</v>
      </c>
      <c r="AQ2389" t="s">
        <v>67</v>
      </c>
      <c r="AR2389" t="s">
        <v>82</v>
      </c>
      <c r="AT2389" t="s">
        <v>82</v>
      </c>
      <c r="AW2389" t="s">
        <v>82</v>
      </c>
      <c r="AY2389" t="s">
        <v>18035</v>
      </c>
      <c r="AZ2389" t="s">
        <v>13035</v>
      </c>
      <c r="BA2389" t="s">
        <v>308</v>
      </c>
      <c r="BB2389">
        <v>8067</v>
      </c>
      <c r="BC2389" t="s">
        <v>79</v>
      </c>
      <c r="BH2389" t="s">
        <v>18034</v>
      </c>
      <c r="BI2389" t="s">
        <v>67</v>
      </c>
      <c r="BJ2389">
        <v>542102123</v>
      </c>
    </row>
    <row r="2390" spans="1:62" x14ac:dyDescent="0.25">
      <c r="A2390" t="s">
        <v>18107</v>
      </c>
      <c r="B2390" s="2">
        <v>43501</v>
      </c>
      <c r="C2390" t="s">
        <v>63</v>
      </c>
      <c r="D2390" s="3">
        <v>43472.378615821763</v>
      </c>
      <c r="E2390" t="s">
        <v>64</v>
      </c>
      <c r="F2390" s="2">
        <v>43556</v>
      </c>
      <c r="G2390" s="2">
        <v>43770</v>
      </c>
      <c r="H2390" t="s">
        <v>17746</v>
      </c>
      <c r="I2390" t="s">
        <v>17747</v>
      </c>
      <c r="J2390" t="s">
        <v>17748</v>
      </c>
      <c r="L2390" t="s">
        <v>10205</v>
      </c>
      <c r="M2390" t="s">
        <v>207</v>
      </c>
      <c r="N2390">
        <v>2554</v>
      </c>
      <c r="O2390" t="s">
        <v>70</v>
      </c>
      <c r="Q2390" t="s">
        <v>17749</v>
      </c>
      <c r="S2390" t="s">
        <v>72</v>
      </c>
      <c r="T2390" t="s">
        <v>651</v>
      </c>
      <c r="U2390" t="s">
        <v>652</v>
      </c>
      <c r="V2390" t="s">
        <v>653</v>
      </c>
      <c r="W2390" t="s">
        <v>207</v>
      </c>
      <c r="X2390" t="s">
        <v>1982</v>
      </c>
      <c r="Y2390" t="str">
        <f>"43-4081"</f>
        <v>43-4081</v>
      </c>
      <c r="Z2390" t="s">
        <v>1983</v>
      </c>
      <c r="AA2390">
        <v>721110</v>
      </c>
      <c r="AB2390">
        <v>7</v>
      </c>
      <c r="AC2390">
        <v>7</v>
      </c>
      <c r="AD2390" t="s">
        <v>79</v>
      </c>
      <c r="AE2390" t="s">
        <v>80</v>
      </c>
      <c r="AF2390">
        <v>35</v>
      </c>
      <c r="AG2390" s="4">
        <v>0.29166666666666669</v>
      </c>
      <c r="AH2390" s="4">
        <v>0.58333333333333337</v>
      </c>
      <c r="AI2390" s="5">
        <v>15.04</v>
      </c>
      <c r="AJ2390">
        <v>22.56</v>
      </c>
      <c r="AK2390">
        <v>24.5</v>
      </c>
      <c r="AL2390" t="s">
        <v>81</v>
      </c>
      <c r="AM2390" t="s">
        <v>82</v>
      </c>
      <c r="AO2390" t="s">
        <v>83</v>
      </c>
      <c r="AP2390" t="s">
        <v>67</v>
      </c>
      <c r="AQ2390" t="s">
        <v>67</v>
      </c>
      <c r="AR2390" t="s">
        <v>82</v>
      </c>
      <c r="AT2390" t="s">
        <v>82</v>
      </c>
      <c r="AW2390" t="s">
        <v>72</v>
      </c>
      <c r="AX2390">
        <v>3</v>
      </c>
      <c r="AY2390" t="s">
        <v>10205</v>
      </c>
      <c r="AZ2390" t="s">
        <v>17750</v>
      </c>
      <c r="BA2390" t="s">
        <v>207</v>
      </c>
      <c r="BB2390">
        <v>2554</v>
      </c>
      <c r="BC2390" t="s">
        <v>87</v>
      </c>
      <c r="BH2390" t="s">
        <v>17748</v>
      </c>
      <c r="BJ2390">
        <v>43192431</v>
      </c>
    </row>
    <row r="2391" spans="1:62" x14ac:dyDescent="0.25">
      <c r="A2391" t="s">
        <v>18115</v>
      </c>
      <c r="B2391" s="2">
        <v>43501</v>
      </c>
      <c r="C2391" t="s">
        <v>63</v>
      </c>
      <c r="D2391" s="3">
        <v>43472.377762974538</v>
      </c>
      <c r="E2391" t="s">
        <v>64</v>
      </c>
      <c r="F2391" s="2">
        <v>43556</v>
      </c>
      <c r="G2391" s="2">
        <v>43799</v>
      </c>
      <c r="H2391" t="s">
        <v>6104</v>
      </c>
      <c r="J2391" t="s">
        <v>6105</v>
      </c>
      <c r="K2391" t="s">
        <v>6106</v>
      </c>
      <c r="L2391" t="s">
        <v>6107</v>
      </c>
      <c r="M2391" t="s">
        <v>761</v>
      </c>
      <c r="N2391">
        <v>31324</v>
      </c>
      <c r="O2391" t="s">
        <v>70</v>
      </c>
      <c r="Q2391" t="s">
        <v>6108</v>
      </c>
      <c r="S2391" t="s">
        <v>72</v>
      </c>
      <c r="T2391" t="s">
        <v>2824</v>
      </c>
      <c r="U2391" t="s">
        <v>3543</v>
      </c>
      <c r="V2391" t="s">
        <v>642</v>
      </c>
      <c r="W2391" t="s">
        <v>105</v>
      </c>
      <c r="X2391" t="s">
        <v>6109</v>
      </c>
      <c r="Y2391" t="str">
        <f>"37-3011"</f>
        <v>37-3011</v>
      </c>
      <c r="Z2391" t="s">
        <v>94</v>
      </c>
      <c r="AA2391">
        <v>713910</v>
      </c>
      <c r="AB2391">
        <v>10</v>
      </c>
      <c r="AC2391">
        <v>10</v>
      </c>
      <c r="AD2391" t="s">
        <v>79</v>
      </c>
      <c r="AE2391" t="s">
        <v>95</v>
      </c>
      <c r="AF2391">
        <v>40</v>
      </c>
      <c r="AG2391" s="4">
        <v>0.27083333333333331</v>
      </c>
      <c r="AH2391" s="4">
        <v>0.625</v>
      </c>
      <c r="AI2391" s="5">
        <v>12.62</v>
      </c>
      <c r="AJ2391">
        <v>18.93</v>
      </c>
      <c r="AL2391" t="s">
        <v>81</v>
      </c>
      <c r="AM2391" t="s">
        <v>82</v>
      </c>
      <c r="AO2391" t="s">
        <v>83</v>
      </c>
      <c r="AR2391" t="s">
        <v>82</v>
      </c>
      <c r="AT2391" t="s">
        <v>82</v>
      </c>
      <c r="AW2391" t="s">
        <v>82</v>
      </c>
      <c r="AY2391" t="s">
        <v>6107</v>
      </c>
      <c r="AZ2391" t="s">
        <v>3834</v>
      </c>
      <c r="BA2391" t="s">
        <v>761</v>
      </c>
      <c r="BB2391">
        <v>31324</v>
      </c>
      <c r="BC2391" t="s">
        <v>87</v>
      </c>
      <c r="BH2391" t="s">
        <v>6110</v>
      </c>
      <c r="BJ2391">
        <v>582401922</v>
      </c>
    </row>
    <row r="2392" spans="1:62" x14ac:dyDescent="0.25">
      <c r="A2392" t="s">
        <v>18130</v>
      </c>
      <c r="B2392" s="2">
        <v>43501</v>
      </c>
      <c r="C2392" t="s">
        <v>63</v>
      </c>
      <c r="D2392" s="3">
        <v>43472.377263425929</v>
      </c>
      <c r="E2392" t="s">
        <v>64</v>
      </c>
      <c r="F2392" s="2">
        <v>43556</v>
      </c>
      <c r="G2392" s="2">
        <v>43830</v>
      </c>
      <c r="H2392" t="s">
        <v>3546</v>
      </c>
      <c r="J2392" t="s">
        <v>3547</v>
      </c>
      <c r="K2392" t="s">
        <v>3548</v>
      </c>
      <c r="L2392" t="s">
        <v>1493</v>
      </c>
      <c r="M2392" t="s">
        <v>308</v>
      </c>
      <c r="N2392">
        <v>7726</v>
      </c>
      <c r="O2392" t="s">
        <v>70</v>
      </c>
      <c r="Q2392" t="s">
        <v>3549</v>
      </c>
      <c r="S2392" t="s">
        <v>72</v>
      </c>
      <c r="T2392" t="s">
        <v>2824</v>
      </c>
      <c r="U2392" t="s">
        <v>3543</v>
      </c>
      <c r="V2392" t="s">
        <v>642</v>
      </c>
      <c r="W2392" t="s">
        <v>105</v>
      </c>
      <c r="X2392" t="s">
        <v>106</v>
      </c>
      <c r="Y2392" t="str">
        <f>"37-3011"</f>
        <v>37-3011</v>
      </c>
      <c r="Z2392" t="s">
        <v>94</v>
      </c>
      <c r="AA2392">
        <v>561730</v>
      </c>
      <c r="AB2392">
        <v>29</v>
      </c>
      <c r="AC2392">
        <v>29</v>
      </c>
      <c r="AD2392" t="s">
        <v>79</v>
      </c>
      <c r="AE2392" t="s">
        <v>95</v>
      </c>
      <c r="AF2392">
        <v>40</v>
      </c>
      <c r="AG2392" s="4">
        <v>0.3125</v>
      </c>
      <c r="AH2392" s="4">
        <v>0.6875</v>
      </c>
      <c r="AI2392" s="5">
        <v>16.809999999999999</v>
      </c>
      <c r="AL2392" t="s">
        <v>81</v>
      </c>
      <c r="AM2392" t="s">
        <v>82</v>
      </c>
      <c r="AO2392" t="s">
        <v>83</v>
      </c>
      <c r="AR2392" t="s">
        <v>82</v>
      </c>
      <c r="AT2392" t="s">
        <v>82</v>
      </c>
      <c r="AW2392" t="s">
        <v>82</v>
      </c>
      <c r="AY2392" t="s">
        <v>1493</v>
      </c>
      <c r="AZ2392" t="s">
        <v>1467</v>
      </c>
      <c r="BA2392" t="s">
        <v>308</v>
      </c>
      <c r="BB2392">
        <v>7726</v>
      </c>
      <c r="BC2392" t="s">
        <v>79</v>
      </c>
      <c r="BH2392" t="s">
        <v>3547</v>
      </c>
      <c r="BJ2392">
        <v>223369110</v>
      </c>
    </row>
    <row r="2393" spans="1:62" x14ac:dyDescent="0.25">
      <c r="A2393" t="s">
        <v>18177</v>
      </c>
      <c r="B2393" s="2">
        <v>43501</v>
      </c>
      <c r="C2393" t="s">
        <v>63</v>
      </c>
      <c r="D2393" s="3">
        <v>43472.377621319443</v>
      </c>
      <c r="E2393" t="s">
        <v>64</v>
      </c>
      <c r="F2393" s="2">
        <v>43556</v>
      </c>
      <c r="G2393" s="2">
        <v>43800</v>
      </c>
      <c r="H2393" t="s">
        <v>18178</v>
      </c>
      <c r="I2393" t="s">
        <v>18179</v>
      </c>
      <c r="J2393" t="s">
        <v>18180</v>
      </c>
      <c r="L2393" t="s">
        <v>5298</v>
      </c>
      <c r="M2393" t="s">
        <v>232</v>
      </c>
      <c r="N2393">
        <v>14564</v>
      </c>
      <c r="O2393" t="s">
        <v>70</v>
      </c>
      <c r="Q2393" t="s">
        <v>18181</v>
      </c>
      <c r="S2393" t="s">
        <v>72</v>
      </c>
      <c r="T2393" t="s">
        <v>2824</v>
      </c>
      <c r="U2393" t="s">
        <v>3717</v>
      </c>
      <c r="V2393" t="s">
        <v>642</v>
      </c>
      <c r="W2393" t="s">
        <v>105</v>
      </c>
      <c r="X2393" t="s">
        <v>106</v>
      </c>
      <c r="Y2393" t="str">
        <f>"37-3011"</f>
        <v>37-3011</v>
      </c>
      <c r="Z2393" t="s">
        <v>94</v>
      </c>
      <c r="AA2393">
        <v>561730</v>
      </c>
      <c r="AB2393">
        <v>28</v>
      </c>
      <c r="AC2393">
        <v>28</v>
      </c>
      <c r="AD2393" t="s">
        <v>79</v>
      </c>
      <c r="AE2393" t="s">
        <v>80</v>
      </c>
      <c r="AF2393">
        <v>40</v>
      </c>
      <c r="AG2393" s="4">
        <v>0.33333333333333331</v>
      </c>
      <c r="AH2393" s="4">
        <v>0.70833333333333337</v>
      </c>
      <c r="AI2393" s="5">
        <v>15.1</v>
      </c>
      <c r="AJ2393">
        <v>22.65</v>
      </c>
      <c r="AL2393" t="s">
        <v>81</v>
      </c>
      <c r="AM2393" t="s">
        <v>82</v>
      </c>
      <c r="AO2393" t="s">
        <v>83</v>
      </c>
      <c r="AR2393" t="s">
        <v>82</v>
      </c>
      <c r="AT2393" t="s">
        <v>82</v>
      </c>
      <c r="AW2393" t="s">
        <v>82</v>
      </c>
      <c r="AY2393" t="s">
        <v>5298</v>
      </c>
      <c r="AZ2393" t="s">
        <v>5300</v>
      </c>
      <c r="BA2393" t="s">
        <v>232</v>
      </c>
      <c r="BB2393">
        <v>14564</v>
      </c>
      <c r="BC2393" t="s">
        <v>79</v>
      </c>
      <c r="BH2393" t="s">
        <v>18180</v>
      </c>
      <c r="BJ2393">
        <v>161241943</v>
      </c>
    </row>
    <row r="2394" spans="1:62" x14ac:dyDescent="0.25">
      <c r="A2394" t="s">
        <v>18306</v>
      </c>
      <c r="B2394" s="2">
        <v>43501</v>
      </c>
      <c r="C2394" t="s">
        <v>63</v>
      </c>
      <c r="D2394" s="3">
        <v>43472.378408796299</v>
      </c>
      <c r="E2394" t="s">
        <v>64</v>
      </c>
      <c r="F2394" s="2">
        <v>43556</v>
      </c>
      <c r="G2394" s="2">
        <v>43814</v>
      </c>
      <c r="H2394" t="s">
        <v>18307</v>
      </c>
      <c r="J2394" t="s">
        <v>18308</v>
      </c>
      <c r="K2394" t="s">
        <v>18309</v>
      </c>
      <c r="L2394" t="s">
        <v>7590</v>
      </c>
      <c r="M2394" t="s">
        <v>3224</v>
      </c>
      <c r="N2394">
        <v>38737</v>
      </c>
      <c r="O2394" t="s">
        <v>70</v>
      </c>
      <c r="P2394" t="s">
        <v>67</v>
      </c>
      <c r="Q2394" t="s">
        <v>18310</v>
      </c>
      <c r="S2394" t="s">
        <v>72</v>
      </c>
      <c r="T2394" t="s">
        <v>1755</v>
      </c>
      <c r="U2394" t="s">
        <v>5811</v>
      </c>
      <c r="V2394" t="s">
        <v>1882</v>
      </c>
      <c r="W2394" t="s">
        <v>278</v>
      </c>
      <c r="X2394" t="s">
        <v>705</v>
      </c>
      <c r="Y2394" t="str">
        <f>"37-3011"</f>
        <v>37-3011</v>
      </c>
      <c r="Z2394" t="s">
        <v>94</v>
      </c>
      <c r="AA2394">
        <v>561730</v>
      </c>
      <c r="AB2394">
        <v>15</v>
      </c>
      <c r="AC2394">
        <v>15</v>
      </c>
      <c r="AD2394" t="s">
        <v>79</v>
      </c>
      <c r="AE2394" t="s">
        <v>80</v>
      </c>
      <c r="AF2394">
        <v>40</v>
      </c>
      <c r="AG2394" s="4">
        <v>0.29166666666666669</v>
      </c>
      <c r="AH2394" s="4">
        <v>0.64583333333333337</v>
      </c>
      <c r="AI2394" s="5">
        <v>10.81</v>
      </c>
      <c r="AJ2394">
        <v>16.22</v>
      </c>
      <c r="AL2394" t="s">
        <v>81</v>
      </c>
      <c r="AM2394" t="s">
        <v>82</v>
      </c>
      <c r="AO2394" t="s">
        <v>83</v>
      </c>
      <c r="AP2394" t="s">
        <v>67</v>
      </c>
      <c r="AQ2394" t="s">
        <v>67</v>
      </c>
      <c r="AR2394" t="s">
        <v>82</v>
      </c>
      <c r="AT2394" t="s">
        <v>82</v>
      </c>
      <c r="AW2394" t="s">
        <v>72</v>
      </c>
      <c r="AX2394">
        <v>3</v>
      </c>
      <c r="AY2394" t="s">
        <v>7590</v>
      </c>
      <c r="AZ2394" t="s">
        <v>18311</v>
      </c>
      <c r="BA2394" t="s">
        <v>3224</v>
      </c>
      <c r="BB2394">
        <v>38737</v>
      </c>
      <c r="BC2394" t="s">
        <v>79</v>
      </c>
      <c r="BH2394" t="s">
        <v>18308</v>
      </c>
      <c r="BJ2394">
        <v>640861434</v>
      </c>
    </row>
    <row r="2395" spans="1:62" x14ac:dyDescent="0.25">
      <c r="A2395" t="s">
        <v>18363</v>
      </c>
      <c r="B2395" s="2">
        <v>43501</v>
      </c>
      <c r="C2395" t="s">
        <v>63</v>
      </c>
      <c r="D2395" s="3">
        <v>43472.378872754627</v>
      </c>
      <c r="E2395" t="s">
        <v>64</v>
      </c>
      <c r="F2395" s="2">
        <v>43556</v>
      </c>
      <c r="G2395" s="2">
        <v>43800</v>
      </c>
      <c r="H2395" t="s">
        <v>18364</v>
      </c>
      <c r="J2395" t="s">
        <v>18365</v>
      </c>
      <c r="L2395" t="s">
        <v>14016</v>
      </c>
      <c r="M2395" t="s">
        <v>774</v>
      </c>
      <c r="N2395">
        <v>80538</v>
      </c>
      <c r="O2395" t="s">
        <v>70</v>
      </c>
      <c r="Q2395" t="s">
        <v>18366</v>
      </c>
      <c r="S2395" t="s">
        <v>72</v>
      </c>
      <c r="T2395" t="s">
        <v>13303</v>
      </c>
      <c r="U2395" t="s">
        <v>5811</v>
      </c>
      <c r="V2395" t="s">
        <v>1757</v>
      </c>
      <c r="W2395" t="s">
        <v>278</v>
      </c>
      <c r="X2395" t="s">
        <v>18367</v>
      </c>
      <c r="Y2395" t="str">
        <f>"51-9198"</f>
        <v>51-9198</v>
      </c>
      <c r="Z2395" t="s">
        <v>199</v>
      </c>
      <c r="AA2395">
        <v>212311</v>
      </c>
      <c r="AB2395">
        <v>14</v>
      </c>
      <c r="AC2395">
        <v>14</v>
      </c>
      <c r="AD2395" t="s">
        <v>79</v>
      </c>
      <c r="AE2395" t="s">
        <v>95</v>
      </c>
      <c r="AF2395">
        <v>40</v>
      </c>
      <c r="AG2395" s="4">
        <v>0.29166666666666669</v>
      </c>
      <c r="AH2395" s="4">
        <v>0.64583333333333337</v>
      </c>
      <c r="AI2395" s="5">
        <v>14.76</v>
      </c>
      <c r="AJ2395">
        <v>22.14</v>
      </c>
      <c r="AL2395" t="s">
        <v>81</v>
      </c>
      <c r="AM2395" t="s">
        <v>82</v>
      </c>
      <c r="AO2395" t="s">
        <v>83</v>
      </c>
      <c r="AP2395" t="s">
        <v>67</v>
      </c>
      <c r="AQ2395" t="s">
        <v>67</v>
      </c>
      <c r="AR2395" t="s">
        <v>82</v>
      </c>
      <c r="AT2395" t="s">
        <v>82</v>
      </c>
      <c r="AW2395" t="s">
        <v>82</v>
      </c>
      <c r="AY2395" t="s">
        <v>7397</v>
      </c>
      <c r="AZ2395" t="s">
        <v>3399</v>
      </c>
      <c r="BA2395" t="s">
        <v>774</v>
      </c>
      <c r="BB2395">
        <v>80538</v>
      </c>
      <c r="BC2395" t="s">
        <v>87</v>
      </c>
      <c r="BH2395" t="s">
        <v>18365</v>
      </c>
      <c r="BJ2395">
        <v>841174914</v>
      </c>
    </row>
    <row r="2396" spans="1:62" x14ac:dyDescent="0.25">
      <c r="A2396" t="s">
        <v>18692</v>
      </c>
      <c r="B2396" s="2">
        <v>43501</v>
      </c>
      <c r="C2396" t="s">
        <v>63</v>
      </c>
      <c r="D2396" s="3">
        <v>43472.377486956022</v>
      </c>
      <c r="E2396" t="s">
        <v>64</v>
      </c>
      <c r="F2396" s="2">
        <v>43556</v>
      </c>
      <c r="G2396" s="2">
        <v>43811</v>
      </c>
      <c r="H2396" t="s">
        <v>4292</v>
      </c>
      <c r="I2396" t="s">
        <v>4293</v>
      </c>
      <c r="J2396" t="s">
        <v>4294</v>
      </c>
      <c r="L2396" t="s">
        <v>4044</v>
      </c>
      <c r="M2396" t="s">
        <v>105</v>
      </c>
      <c r="N2396">
        <v>78666</v>
      </c>
      <c r="O2396" t="s">
        <v>70</v>
      </c>
      <c r="Q2396" t="s">
        <v>4295</v>
      </c>
      <c r="S2396" t="s">
        <v>72</v>
      </c>
      <c r="T2396" t="s">
        <v>2824</v>
      </c>
      <c r="U2396" t="s">
        <v>4073</v>
      </c>
      <c r="V2396" t="s">
        <v>642</v>
      </c>
      <c r="W2396" t="s">
        <v>105</v>
      </c>
      <c r="X2396" t="s">
        <v>4296</v>
      </c>
      <c r="Y2396" t="str">
        <f>"47-2051"</f>
        <v>47-2051</v>
      </c>
      <c r="Z2396" t="s">
        <v>1383</v>
      </c>
      <c r="AA2396">
        <v>238110</v>
      </c>
      <c r="AB2396">
        <v>20</v>
      </c>
      <c r="AC2396">
        <v>20</v>
      </c>
      <c r="AD2396" t="s">
        <v>79</v>
      </c>
      <c r="AE2396" t="s">
        <v>95</v>
      </c>
      <c r="AF2396">
        <v>40</v>
      </c>
      <c r="AG2396" s="4">
        <v>0.29166666666666669</v>
      </c>
      <c r="AH2396" s="4">
        <v>0.70833333333333337</v>
      </c>
      <c r="AI2396" s="5">
        <v>17.53</v>
      </c>
      <c r="AJ2396">
        <v>26.3</v>
      </c>
      <c r="AL2396" t="s">
        <v>81</v>
      </c>
      <c r="AM2396" t="s">
        <v>82</v>
      </c>
      <c r="AO2396" t="s">
        <v>83</v>
      </c>
      <c r="AP2396" t="s">
        <v>67</v>
      </c>
      <c r="AQ2396" t="s">
        <v>67</v>
      </c>
      <c r="AR2396" t="s">
        <v>82</v>
      </c>
      <c r="AT2396" t="s">
        <v>82</v>
      </c>
      <c r="AW2396" t="s">
        <v>82</v>
      </c>
      <c r="AY2396" t="s">
        <v>4044</v>
      </c>
      <c r="AZ2396" t="s">
        <v>953</v>
      </c>
      <c r="BA2396" t="s">
        <v>105</v>
      </c>
      <c r="BB2396">
        <v>78666</v>
      </c>
      <c r="BC2396" t="s">
        <v>79</v>
      </c>
      <c r="BH2396" t="s">
        <v>4294</v>
      </c>
      <c r="BJ2396">
        <v>472690090</v>
      </c>
    </row>
    <row r="2397" spans="1:62" x14ac:dyDescent="0.25">
      <c r="A2397" t="s">
        <v>18865</v>
      </c>
      <c r="B2397" s="2">
        <v>43501</v>
      </c>
      <c r="C2397" t="s">
        <v>63</v>
      </c>
      <c r="D2397" s="3">
        <v>43472.378102291666</v>
      </c>
      <c r="E2397" t="s">
        <v>64</v>
      </c>
      <c r="F2397" s="2">
        <v>43556</v>
      </c>
      <c r="G2397" s="2">
        <v>43784</v>
      </c>
      <c r="H2397" t="s">
        <v>18866</v>
      </c>
      <c r="I2397" t="s">
        <v>18867</v>
      </c>
      <c r="J2397" t="s">
        <v>18868</v>
      </c>
      <c r="L2397" t="s">
        <v>18869</v>
      </c>
      <c r="M2397" t="s">
        <v>147</v>
      </c>
      <c r="N2397">
        <v>18017</v>
      </c>
      <c r="O2397" t="s">
        <v>70</v>
      </c>
      <c r="Q2397" t="s">
        <v>18870</v>
      </c>
      <c r="S2397" t="s">
        <v>72</v>
      </c>
      <c r="T2397" t="s">
        <v>13303</v>
      </c>
      <c r="U2397" t="s">
        <v>5811</v>
      </c>
      <c r="V2397" t="s">
        <v>16460</v>
      </c>
      <c r="W2397" t="s">
        <v>278</v>
      </c>
      <c r="X2397" t="s">
        <v>18871</v>
      </c>
      <c r="Y2397" t="str">
        <f>"37-3011"</f>
        <v>37-3011</v>
      </c>
      <c r="Z2397" t="s">
        <v>94</v>
      </c>
      <c r="AA2397">
        <v>53131</v>
      </c>
      <c r="AB2397">
        <v>3</v>
      </c>
      <c r="AC2397">
        <v>3</v>
      </c>
      <c r="AD2397" t="s">
        <v>79</v>
      </c>
      <c r="AE2397" t="s">
        <v>80</v>
      </c>
      <c r="AF2397">
        <v>40</v>
      </c>
      <c r="AG2397" s="4">
        <v>0.3125</v>
      </c>
      <c r="AH2397" s="4">
        <v>0.66666666666666663</v>
      </c>
      <c r="AI2397" s="5">
        <v>13.08</v>
      </c>
      <c r="AJ2397">
        <v>19.62</v>
      </c>
      <c r="AL2397" t="s">
        <v>81</v>
      </c>
      <c r="AM2397" t="s">
        <v>82</v>
      </c>
      <c r="AO2397" t="s">
        <v>83</v>
      </c>
      <c r="AR2397" t="s">
        <v>82</v>
      </c>
      <c r="AT2397" t="s">
        <v>82</v>
      </c>
      <c r="AW2397" t="s">
        <v>72</v>
      </c>
      <c r="AX2397">
        <v>3</v>
      </c>
      <c r="AY2397" t="s">
        <v>8378</v>
      </c>
      <c r="AZ2397" t="s">
        <v>8380</v>
      </c>
      <c r="BA2397" t="s">
        <v>147</v>
      </c>
      <c r="BB2397">
        <v>18017</v>
      </c>
      <c r="BC2397" t="s">
        <v>79</v>
      </c>
      <c r="BH2397" t="s">
        <v>18872</v>
      </c>
      <c r="BJ2397">
        <v>262381416</v>
      </c>
    </row>
    <row r="2398" spans="1:62" x14ac:dyDescent="0.25">
      <c r="A2398" t="s">
        <v>18883</v>
      </c>
      <c r="B2398" s="2">
        <v>43501</v>
      </c>
      <c r="C2398" t="s">
        <v>63</v>
      </c>
      <c r="D2398" s="3">
        <v>43472.378528159723</v>
      </c>
      <c r="E2398" t="s">
        <v>64</v>
      </c>
      <c r="F2398" s="2">
        <v>43556</v>
      </c>
      <c r="G2398" s="2">
        <v>43800</v>
      </c>
      <c r="H2398" t="s">
        <v>18884</v>
      </c>
      <c r="J2398" t="s">
        <v>18885</v>
      </c>
      <c r="K2398" t="s">
        <v>18886</v>
      </c>
      <c r="L2398" t="s">
        <v>16486</v>
      </c>
      <c r="M2398" t="s">
        <v>783</v>
      </c>
      <c r="N2398">
        <v>44028</v>
      </c>
      <c r="O2398" t="s">
        <v>70</v>
      </c>
      <c r="Q2398" t="s">
        <v>18887</v>
      </c>
      <c r="S2398" t="s">
        <v>72</v>
      </c>
      <c r="T2398" t="s">
        <v>3645</v>
      </c>
      <c r="U2398" t="s">
        <v>3891</v>
      </c>
      <c r="V2398" t="s">
        <v>1757</v>
      </c>
      <c r="W2398" t="s">
        <v>278</v>
      </c>
      <c r="X2398" t="s">
        <v>705</v>
      </c>
      <c r="Y2398" t="str">
        <f>"37-3011"</f>
        <v>37-3011</v>
      </c>
      <c r="Z2398" t="s">
        <v>94</v>
      </c>
      <c r="AA2398">
        <v>561730</v>
      </c>
      <c r="AB2398">
        <v>12</v>
      </c>
      <c r="AC2398">
        <v>12</v>
      </c>
      <c r="AD2398" t="s">
        <v>79</v>
      </c>
      <c r="AE2398" t="s">
        <v>80</v>
      </c>
      <c r="AF2398">
        <v>40</v>
      </c>
      <c r="AG2398" s="4">
        <v>0.29166666666666669</v>
      </c>
      <c r="AH2398" s="4">
        <v>0.64583333333333337</v>
      </c>
      <c r="AI2398" s="5">
        <v>13.72</v>
      </c>
      <c r="AJ2398">
        <v>20.58</v>
      </c>
      <c r="AL2398" t="s">
        <v>81</v>
      </c>
      <c r="AM2398" t="s">
        <v>82</v>
      </c>
      <c r="AO2398" t="s">
        <v>83</v>
      </c>
      <c r="AR2398" t="s">
        <v>82</v>
      </c>
      <c r="AT2398" t="s">
        <v>82</v>
      </c>
      <c r="AW2398" t="s">
        <v>72</v>
      </c>
      <c r="AX2398">
        <v>3</v>
      </c>
      <c r="AY2398" t="s">
        <v>16488</v>
      </c>
      <c r="AZ2398" t="s">
        <v>8589</v>
      </c>
      <c r="BA2398" t="s">
        <v>783</v>
      </c>
      <c r="BB2398">
        <v>44028</v>
      </c>
      <c r="BC2398" t="s">
        <v>79</v>
      </c>
      <c r="BH2398" t="s">
        <v>18888</v>
      </c>
      <c r="BJ2398">
        <v>341971354</v>
      </c>
    </row>
    <row r="2399" spans="1:62" x14ac:dyDescent="0.25">
      <c r="A2399" t="s">
        <v>18889</v>
      </c>
      <c r="B2399" s="2">
        <v>43501</v>
      </c>
      <c r="C2399" t="s">
        <v>63</v>
      </c>
      <c r="D2399" s="3">
        <v>43472.377740254633</v>
      </c>
      <c r="E2399" t="s">
        <v>64</v>
      </c>
      <c r="F2399" s="2">
        <v>43556</v>
      </c>
      <c r="G2399" s="2">
        <v>43814</v>
      </c>
      <c r="H2399" t="s">
        <v>18890</v>
      </c>
      <c r="I2399" t="s">
        <v>18891</v>
      </c>
      <c r="J2399" t="s">
        <v>18892</v>
      </c>
      <c r="L2399" t="s">
        <v>3058</v>
      </c>
      <c r="M2399" t="s">
        <v>105</v>
      </c>
      <c r="N2399">
        <v>75050</v>
      </c>
      <c r="O2399" t="s">
        <v>70</v>
      </c>
      <c r="Q2399" t="s">
        <v>18893</v>
      </c>
      <c r="S2399" t="s">
        <v>72</v>
      </c>
      <c r="T2399" t="s">
        <v>2824</v>
      </c>
      <c r="U2399" t="s">
        <v>4073</v>
      </c>
      <c r="V2399" t="s">
        <v>642</v>
      </c>
      <c r="W2399" t="s">
        <v>105</v>
      </c>
      <c r="X2399" t="s">
        <v>106</v>
      </c>
      <c r="Y2399" t="str">
        <f>"37-3011"</f>
        <v>37-3011</v>
      </c>
      <c r="Z2399" t="s">
        <v>94</v>
      </c>
      <c r="AA2399">
        <v>561730</v>
      </c>
      <c r="AB2399">
        <v>45</v>
      </c>
      <c r="AC2399">
        <v>45</v>
      </c>
      <c r="AD2399" t="s">
        <v>79</v>
      </c>
      <c r="AE2399" t="s">
        <v>95</v>
      </c>
      <c r="AF2399">
        <v>40</v>
      </c>
      <c r="AG2399" s="4">
        <v>0.27083333333333331</v>
      </c>
      <c r="AH2399" s="4">
        <v>0.6875</v>
      </c>
      <c r="AI2399" s="5">
        <v>13.94</v>
      </c>
      <c r="AJ2399">
        <v>20.91</v>
      </c>
      <c r="AL2399" t="s">
        <v>81</v>
      </c>
      <c r="AM2399" t="s">
        <v>82</v>
      </c>
      <c r="AO2399" t="s">
        <v>83</v>
      </c>
      <c r="AP2399" t="s">
        <v>67</v>
      </c>
      <c r="AQ2399" t="s">
        <v>67</v>
      </c>
      <c r="AR2399" t="s">
        <v>82</v>
      </c>
      <c r="AT2399" t="s">
        <v>82</v>
      </c>
      <c r="AW2399" t="s">
        <v>82</v>
      </c>
      <c r="AY2399" t="s">
        <v>3058</v>
      </c>
      <c r="AZ2399" t="s">
        <v>1225</v>
      </c>
      <c r="BA2399" t="s">
        <v>105</v>
      </c>
      <c r="BB2399">
        <v>75050</v>
      </c>
      <c r="BC2399" t="s">
        <v>79</v>
      </c>
      <c r="BH2399" t="s">
        <v>18892</v>
      </c>
      <c r="BJ2399">
        <v>454120311</v>
      </c>
    </row>
    <row r="2400" spans="1:62" x14ac:dyDescent="0.25">
      <c r="A2400" t="s">
        <v>18917</v>
      </c>
      <c r="B2400" s="2">
        <v>43501</v>
      </c>
      <c r="C2400" t="s">
        <v>63</v>
      </c>
      <c r="D2400" s="3">
        <v>43472.378408865741</v>
      </c>
      <c r="E2400" t="s">
        <v>64</v>
      </c>
      <c r="F2400" s="2">
        <v>43556</v>
      </c>
      <c r="G2400" s="2">
        <v>43814</v>
      </c>
      <c r="H2400" t="s">
        <v>18918</v>
      </c>
      <c r="J2400" t="s">
        <v>18919</v>
      </c>
      <c r="L2400" t="s">
        <v>14806</v>
      </c>
      <c r="M2400" t="s">
        <v>1101</v>
      </c>
      <c r="N2400">
        <v>5495</v>
      </c>
      <c r="O2400" t="s">
        <v>70</v>
      </c>
      <c r="Q2400" t="s">
        <v>18920</v>
      </c>
      <c r="S2400" t="s">
        <v>72</v>
      </c>
      <c r="T2400" t="s">
        <v>13303</v>
      </c>
      <c r="U2400" t="s">
        <v>5811</v>
      </c>
      <c r="V2400" t="s">
        <v>16460</v>
      </c>
      <c r="W2400" t="s">
        <v>278</v>
      </c>
      <c r="X2400" t="s">
        <v>106</v>
      </c>
      <c r="Y2400" t="str">
        <f>"37-3011"</f>
        <v>37-3011</v>
      </c>
      <c r="Z2400" t="s">
        <v>94</v>
      </c>
      <c r="AA2400">
        <v>237990</v>
      </c>
      <c r="AB2400">
        <v>24</v>
      </c>
      <c r="AC2400">
        <v>24</v>
      </c>
      <c r="AD2400" t="s">
        <v>79</v>
      </c>
      <c r="AE2400" t="s">
        <v>80</v>
      </c>
      <c r="AF2400">
        <v>40</v>
      </c>
      <c r="AG2400" s="4">
        <v>0.29166666666666669</v>
      </c>
      <c r="AH2400" s="4">
        <v>0.64583333333333337</v>
      </c>
      <c r="AI2400" s="5">
        <v>16.75</v>
      </c>
      <c r="AJ2400">
        <v>25.13</v>
      </c>
      <c r="AL2400" t="s">
        <v>81</v>
      </c>
      <c r="AM2400" t="s">
        <v>82</v>
      </c>
      <c r="AO2400" t="s">
        <v>83</v>
      </c>
      <c r="AR2400" t="s">
        <v>82</v>
      </c>
      <c r="AT2400" t="s">
        <v>82</v>
      </c>
      <c r="AW2400" t="s">
        <v>72</v>
      </c>
      <c r="AX2400">
        <v>3</v>
      </c>
      <c r="AY2400" t="s">
        <v>1418</v>
      </c>
      <c r="AZ2400" t="s">
        <v>15069</v>
      </c>
      <c r="BA2400" t="s">
        <v>1362</v>
      </c>
      <c r="BB2400">
        <v>6254</v>
      </c>
      <c r="BC2400" t="s">
        <v>87</v>
      </c>
      <c r="BH2400" t="s">
        <v>18921</v>
      </c>
      <c r="BJ2400">
        <v>582398286</v>
      </c>
    </row>
    <row r="2401" spans="1:62" x14ac:dyDescent="0.25">
      <c r="A2401" t="s">
        <v>18922</v>
      </c>
      <c r="B2401" s="2">
        <v>43501</v>
      </c>
      <c r="C2401" t="s">
        <v>63</v>
      </c>
      <c r="D2401" s="3">
        <v>43472.377977418982</v>
      </c>
      <c r="E2401" t="s">
        <v>64</v>
      </c>
      <c r="F2401" s="2">
        <v>43556</v>
      </c>
      <c r="G2401" s="2">
        <v>43799</v>
      </c>
      <c r="H2401" t="s">
        <v>5442</v>
      </c>
      <c r="J2401" t="s">
        <v>5443</v>
      </c>
      <c r="L2401" t="s">
        <v>5444</v>
      </c>
      <c r="M2401" t="s">
        <v>308</v>
      </c>
      <c r="N2401">
        <v>8525</v>
      </c>
      <c r="O2401" t="s">
        <v>70</v>
      </c>
      <c r="Q2401" t="s">
        <v>5445</v>
      </c>
      <c r="S2401" t="s">
        <v>72</v>
      </c>
      <c r="T2401" t="s">
        <v>640</v>
      </c>
      <c r="U2401" t="s">
        <v>4688</v>
      </c>
      <c r="V2401" t="s">
        <v>642</v>
      </c>
      <c r="W2401" t="s">
        <v>105</v>
      </c>
      <c r="X2401" t="s">
        <v>106</v>
      </c>
      <c r="Y2401" t="str">
        <f>"37-3011"</f>
        <v>37-3011</v>
      </c>
      <c r="Z2401" t="s">
        <v>94</v>
      </c>
      <c r="AA2401">
        <v>561730</v>
      </c>
      <c r="AB2401">
        <v>30</v>
      </c>
      <c r="AC2401">
        <v>30</v>
      </c>
      <c r="AD2401" t="s">
        <v>79</v>
      </c>
      <c r="AE2401" t="s">
        <v>95</v>
      </c>
      <c r="AF2401">
        <v>40</v>
      </c>
      <c r="AG2401" s="4">
        <v>0.29166666666666669</v>
      </c>
      <c r="AH2401" s="4">
        <v>0.66666666666666663</v>
      </c>
      <c r="AI2401" s="5">
        <v>16.809999999999999</v>
      </c>
      <c r="AJ2401">
        <v>25.22</v>
      </c>
      <c r="AK2401">
        <v>25.5</v>
      </c>
      <c r="AL2401" t="s">
        <v>81</v>
      </c>
      <c r="AM2401" t="s">
        <v>82</v>
      </c>
      <c r="AO2401" t="s">
        <v>83</v>
      </c>
      <c r="AP2401" t="s">
        <v>67</v>
      </c>
      <c r="AQ2401" t="s">
        <v>67</v>
      </c>
      <c r="AR2401" t="s">
        <v>82</v>
      </c>
      <c r="AT2401" t="s">
        <v>82</v>
      </c>
      <c r="AW2401" t="s">
        <v>82</v>
      </c>
      <c r="AY2401" t="s">
        <v>5444</v>
      </c>
      <c r="AZ2401" t="s">
        <v>3038</v>
      </c>
      <c r="BA2401" t="s">
        <v>308</v>
      </c>
      <c r="BB2401">
        <v>8525</v>
      </c>
      <c r="BC2401" t="s">
        <v>79</v>
      </c>
      <c r="BH2401" t="s">
        <v>5443</v>
      </c>
      <c r="BJ2401">
        <v>222860545</v>
      </c>
    </row>
    <row r="2402" spans="1:62" x14ac:dyDescent="0.25">
      <c r="A2402" t="s">
        <v>18927</v>
      </c>
      <c r="B2402" s="2">
        <v>43501</v>
      </c>
      <c r="C2402" t="s">
        <v>63</v>
      </c>
      <c r="D2402" s="3">
        <v>43472.378619699077</v>
      </c>
      <c r="E2402" t="s">
        <v>64</v>
      </c>
      <c r="F2402" s="2">
        <v>43556</v>
      </c>
      <c r="G2402" s="2">
        <v>43799</v>
      </c>
      <c r="H2402" t="s">
        <v>18928</v>
      </c>
      <c r="J2402" t="s">
        <v>18929</v>
      </c>
      <c r="L2402" t="s">
        <v>18930</v>
      </c>
      <c r="M2402" t="s">
        <v>166</v>
      </c>
      <c r="N2402">
        <v>84320</v>
      </c>
      <c r="O2402" t="s">
        <v>70</v>
      </c>
      <c r="Q2402" t="s">
        <v>18931</v>
      </c>
      <c r="S2402" t="s">
        <v>72</v>
      </c>
      <c r="T2402" t="s">
        <v>13303</v>
      </c>
      <c r="U2402" t="s">
        <v>18541</v>
      </c>
      <c r="V2402" t="s">
        <v>1757</v>
      </c>
      <c r="W2402" t="s">
        <v>278</v>
      </c>
      <c r="X2402" t="s">
        <v>106</v>
      </c>
      <c r="Y2402" t="str">
        <f>"37-3011"</f>
        <v>37-3011</v>
      </c>
      <c r="Z2402" t="s">
        <v>94</v>
      </c>
      <c r="AA2402">
        <v>561730</v>
      </c>
      <c r="AB2402">
        <v>10</v>
      </c>
      <c r="AC2402">
        <v>10</v>
      </c>
      <c r="AD2402" t="s">
        <v>79</v>
      </c>
      <c r="AE2402" t="s">
        <v>80</v>
      </c>
      <c r="AF2402">
        <v>40</v>
      </c>
      <c r="AG2402" s="4">
        <v>0.29166666666666669</v>
      </c>
      <c r="AH2402" s="4">
        <v>0.64583333333333337</v>
      </c>
      <c r="AI2402" s="5">
        <v>13.52</v>
      </c>
      <c r="AJ2402">
        <v>20.28</v>
      </c>
      <c r="AL2402" t="s">
        <v>81</v>
      </c>
      <c r="AM2402" t="s">
        <v>82</v>
      </c>
      <c r="AO2402" t="s">
        <v>83</v>
      </c>
      <c r="AR2402" t="s">
        <v>82</v>
      </c>
      <c r="AT2402" t="s">
        <v>82</v>
      </c>
      <c r="AW2402" t="s">
        <v>82</v>
      </c>
      <c r="AY2402" t="s">
        <v>18932</v>
      </c>
      <c r="AZ2402" t="s">
        <v>4363</v>
      </c>
      <c r="BA2402" t="s">
        <v>166</v>
      </c>
      <c r="BB2402">
        <v>84320</v>
      </c>
      <c r="BC2402" t="s">
        <v>79</v>
      </c>
      <c r="BH2402" t="s">
        <v>18929</v>
      </c>
      <c r="BJ2402">
        <v>870647925</v>
      </c>
    </row>
    <row r="2403" spans="1:62" x14ac:dyDescent="0.25">
      <c r="A2403" t="s">
        <v>19255</v>
      </c>
      <c r="B2403" s="2">
        <v>43501</v>
      </c>
      <c r="C2403" t="s">
        <v>63</v>
      </c>
      <c r="D2403" s="3">
        <v>43472.378097962966</v>
      </c>
      <c r="E2403" t="s">
        <v>64</v>
      </c>
      <c r="F2403" s="2">
        <v>43556</v>
      </c>
      <c r="G2403" s="2">
        <v>43770</v>
      </c>
      <c r="H2403" t="s">
        <v>19256</v>
      </c>
      <c r="I2403" t="s">
        <v>19257</v>
      </c>
      <c r="J2403" t="s">
        <v>19258</v>
      </c>
      <c r="K2403" t="s">
        <v>19259</v>
      </c>
      <c r="L2403" t="s">
        <v>3856</v>
      </c>
      <c r="M2403" t="s">
        <v>3857</v>
      </c>
      <c r="N2403">
        <v>59758</v>
      </c>
      <c r="O2403" t="s">
        <v>70</v>
      </c>
      <c r="Q2403" t="s">
        <v>19260</v>
      </c>
      <c r="S2403" t="s">
        <v>72</v>
      </c>
      <c r="T2403" t="s">
        <v>13303</v>
      </c>
      <c r="U2403" t="s">
        <v>5811</v>
      </c>
      <c r="V2403" t="s">
        <v>16460</v>
      </c>
      <c r="W2403" t="s">
        <v>278</v>
      </c>
      <c r="X2403" t="s">
        <v>221</v>
      </c>
      <c r="Y2403" t="str">
        <f>"35-3021"</f>
        <v>35-3021</v>
      </c>
      <c r="Z2403" t="s">
        <v>354</v>
      </c>
      <c r="AA2403">
        <v>722211</v>
      </c>
      <c r="AB2403">
        <v>8</v>
      </c>
      <c r="AC2403">
        <v>8</v>
      </c>
      <c r="AD2403" t="s">
        <v>79</v>
      </c>
      <c r="AE2403" t="s">
        <v>95</v>
      </c>
      <c r="AF2403">
        <v>35</v>
      </c>
      <c r="AG2403" s="4">
        <v>0.20833333333333334</v>
      </c>
      <c r="AH2403" s="4">
        <v>4.1666666666666664E-2</v>
      </c>
      <c r="AI2403" s="5">
        <v>10.199999999999999</v>
      </c>
      <c r="AJ2403">
        <v>15.3</v>
      </c>
      <c r="AL2403" t="s">
        <v>81</v>
      </c>
      <c r="AM2403" t="s">
        <v>82</v>
      </c>
      <c r="AO2403" t="s">
        <v>83</v>
      </c>
      <c r="AR2403" t="s">
        <v>82</v>
      </c>
      <c r="AT2403" t="s">
        <v>82</v>
      </c>
      <c r="AW2403" t="s">
        <v>82</v>
      </c>
      <c r="AY2403" t="s">
        <v>3859</v>
      </c>
      <c r="AZ2403" t="s">
        <v>4191</v>
      </c>
      <c r="BA2403" t="s">
        <v>3857</v>
      </c>
      <c r="BB2403">
        <v>59758</v>
      </c>
      <c r="BC2403" t="s">
        <v>87</v>
      </c>
      <c r="BH2403" t="s">
        <v>19261</v>
      </c>
      <c r="BJ2403">
        <v>823549033</v>
      </c>
    </row>
    <row r="2404" spans="1:62" x14ac:dyDescent="0.25">
      <c r="A2404" t="s">
        <v>19468</v>
      </c>
      <c r="B2404" s="2">
        <v>43501</v>
      </c>
      <c r="C2404" t="s">
        <v>63</v>
      </c>
      <c r="D2404" s="3">
        <v>43472.378588506945</v>
      </c>
      <c r="E2404" t="s">
        <v>64</v>
      </c>
      <c r="F2404" s="2">
        <v>43556</v>
      </c>
      <c r="G2404" s="2">
        <v>43799</v>
      </c>
      <c r="H2404" t="s">
        <v>19469</v>
      </c>
      <c r="J2404" t="s">
        <v>19078</v>
      </c>
      <c r="L2404" t="s">
        <v>19079</v>
      </c>
      <c r="M2404" t="s">
        <v>147</v>
      </c>
      <c r="N2404">
        <v>19342</v>
      </c>
      <c r="O2404" t="s">
        <v>70</v>
      </c>
      <c r="Q2404" t="s">
        <v>19080</v>
      </c>
      <c r="S2404" t="s">
        <v>72</v>
      </c>
      <c r="T2404" t="s">
        <v>13303</v>
      </c>
      <c r="U2404" t="s">
        <v>5811</v>
      </c>
      <c r="V2404" t="s">
        <v>16460</v>
      </c>
      <c r="W2404" t="s">
        <v>278</v>
      </c>
      <c r="X2404" t="s">
        <v>106</v>
      </c>
      <c r="Y2404" t="str">
        <f>"37-3011"</f>
        <v>37-3011</v>
      </c>
      <c r="Z2404" t="s">
        <v>94</v>
      </c>
      <c r="AA2404">
        <v>561730</v>
      </c>
      <c r="AB2404">
        <v>30</v>
      </c>
      <c r="AC2404">
        <v>30</v>
      </c>
      <c r="AD2404" t="s">
        <v>79</v>
      </c>
      <c r="AE2404" t="s">
        <v>80</v>
      </c>
      <c r="AF2404">
        <v>40</v>
      </c>
      <c r="AG2404" s="4">
        <v>0.3125</v>
      </c>
      <c r="AH2404" s="4">
        <v>0.66666666666666663</v>
      </c>
      <c r="AI2404" s="5">
        <v>15.73</v>
      </c>
      <c r="AJ2404">
        <v>23.6</v>
      </c>
      <c r="AL2404" t="s">
        <v>81</v>
      </c>
      <c r="AM2404" t="s">
        <v>82</v>
      </c>
      <c r="AO2404" t="s">
        <v>83</v>
      </c>
      <c r="AR2404" t="s">
        <v>82</v>
      </c>
      <c r="AT2404" t="s">
        <v>82</v>
      </c>
      <c r="AW2404" t="s">
        <v>82</v>
      </c>
      <c r="AY2404" t="s">
        <v>13509</v>
      </c>
      <c r="AZ2404" t="s">
        <v>1449</v>
      </c>
      <c r="BA2404" t="s">
        <v>147</v>
      </c>
      <c r="BB2404">
        <v>19342</v>
      </c>
      <c r="BC2404" t="s">
        <v>79</v>
      </c>
      <c r="BH2404" t="s">
        <v>19470</v>
      </c>
      <c r="BJ2404">
        <v>232498456</v>
      </c>
    </row>
    <row r="2405" spans="1:62" x14ac:dyDescent="0.25">
      <c r="A2405" t="s">
        <v>19540</v>
      </c>
      <c r="B2405" s="2">
        <v>43501</v>
      </c>
      <c r="C2405" t="s">
        <v>63</v>
      </c>
      <c r="D2405" s="3">
        <v>43472.37854189815</v>
      </c>
      <c r="E2405" t="s">
        <v>64</v>
      </c>
      <c r="F2405" s="2">
        <v>43556</v>
      </c>
      <c r="G2405" s="2">
        <v>43814</v>
      </c>
      <c r="H2405" t="s">
        <v>19541</v>
      </c>
      <c r="J2405" t="s">
        <v>1450</v>
      </c>
      <c r="K2405" t="s">
        <v>19542</v>
      </c>
      <c r="L2405" t="s">
        <v>1448</v>
      </c>
      <c r="M2405" t="s">
        <v>147</v>
      </c>
      <c r="N2405">
        <v>19050</v>
      </c>
      <c r="O2405" t="s">
        <v>70</v>
      </c>
      <c r="Q2405" t="s">
        <v>19543</v>
      </c>
      <c r="S2405" t="s">
        <v>72</v>
      </c>
      <c r="T2405" t="s">
        <v>1755</v>
      </c>
      <c r="U2405" t="s">
        <v>5811</v>
      </c>
      <c r="V2405" t="s">
        <v>1882</v>
      </c>
      <c r="W2405" t="s">
        <v>278</v>
      </c>
      <c r="X2405" t="s">
        <v>106</v>
      </c>
      <c r="Y2405" t="str">
        <f>"37-3011"</f>
        <v>37-3011</v>
      </c>
      <c r="Z2405" t="s">
        <v>94</v>
      </c>
      <c r="AA2405">
        <v>561730</v>
      </c>
      <c r="AB2405">
        <v>10</v>
      </c>
      <c r="AC2405">
        <v>10</v>
      </c>
      <c r="AD2405" t="s">
        <v>79</v>
      </c>
      <c r="AE2405" t="s">
        <v>80</v>
      </c>
      <c r="AF2405">
        <v>40</v>
      </c>
      <c r="AG2405" s="4">
        <v>0.29166666666666669</v>
      </c>
      <c r="AH2405" s="4">
        <v>0.64583333333333337</v>
      </c>
      <c r="AI2405" s="5">
        <v>15.73</v>
      </c>
      <c r="AJ2405">
        <v>23.6</v>
      </c>
      <c r="AL2405" t="s">
        <v>81</v>
      </c>
      <c r="AM2405" t="s">
        <v>82</v>
      </c>
      <c r="AO2405" t="s">
        <v>83</v>
      </c>
      <c r="AP2405" t="s">
        <v>67</v>
      </c>
      <c r="AQ2405" t="s">
        <v>67</v>
      </c>
      <c r="AR2405" t="s">
        <v>82</v>
      </c>
      <c r="AT2405" t="s">
        <v>82</v>
      </c>
      <c r="AW2405" t="s">
        <v>72</v>
      </c>
      <c r="AX2405">
        <v>3</v>
      </c>
      <c r="AY2405" t="s">
        <v>1448</v>
      </c>
      <c r="AZ2405" t="s">
        <v>1449</v>
      </c>
      <c r="BA2405" t="s">
        <v>147</v>
      </c>
      <c r="BB2405">
        <v>19050</v>
      </c>
      <c r="BC2405" t="s">
        <v>79</v>
      </c>
      <c r="BH2405" t="s">
        <v>1450</v>
      </c>
      <c r="BJ2405">
        <v>232836169</v>
      </c>
    </row>
    <row r="2406" spans="1:62" x14ac:dyDescent="0.25">
      <c r="A2406" t="s">
        <v>19730</v>
      </c>
      <c r="B2406" s="2">
        <v>43501</v>
      </c>
      <c r="C2406" t="s">
        <v>63</v>
      </c>
      <c r="D2406" s="3">
        <v>43472.378970682868</v>
      </c>
      <c r="E2406" t="s">
        <v>64</v>
      </c>
      <c r="F2406" s="2">
        <v>43556</v>
      </c>
      <c r="G2406" s="2">
        <v>43813</v>
      </c>
      <c r="H2406" t="s">
        <v>19731</v>
      </c>
      <c r="J2406" t="s">
        <v>19732</v>
      </c>
      <c r="K2406" t="s">
        <v>19733</v>
      </c>
      <c r="L2406" t="s">
        <v>19734</v>
      </c>
      <c r="M2406" t="s">
        <v>278</v>
      </c>
      <c r="N2406">
        <v>24551</v>
      </c>
      <c r="O2406" t="s">
        <v>70</v>
      </c>
      <c r="Q2406" t="s">
        <v>19735</v>
      </c>
      <c r="S2406" t="s">
        <v>72</v>
      </c>
      <c r="T2406" t="s">
        <v>13303</v>
      </c>
      <c r="U2406" t="s">
        <v>3646</v>
      </c>
      <c r="V2406" t="s">
        <v>1757</v>
      </c>
      <c r="W2406" t="s">
        <v>278</v>
      </c>
      <c r="X2406" t="s">
        <v>106</v>
      </c>
      <c r="Y2406" t="str">
        <f>"37-3011"</f>
        <v>37-3011</v>
      </c>
      <c r="Z2406" t="s">
        <v>94</v>
      </c>
      <c r="AA2406">
        <v>561730</v>
      </c>
      <c r="AB2406">
        <v>9</v>
      </c>
      <c r="AC2406">
        <v>9</v>
      </c>
      <c r="AD2406" t="s">
        <v>79</v>
      </c>
      <c r="AE2406" t="s">
        <v>95</v>
      </c>
      <c r="AF2406">
        <v>40</v>
      </c>
      <c r="AG2406" s="4">
        <v>0.29166666666666669</v>
      </c>
      <c r="AH2406" s="4">
        <v>0.64583333333333337</v>
      </c>
      <c r="AI2406" s="5">
        <v>12.61</v>
      </c>
      <c r="AJ2406">
        <v>18.920000000000002</v>
      </c>
      <c r="AL2406" t="s">
        <v>81</v>
      </c>
      <c r="AM2406" t="s">
        <v>82</v>
      </c>
      <c r="AO2406" t="s">
        <v>83</v>
      </c>
      <c r="AR2406" t="s">
        <v>82</v>
      </c>
      <c r="AT2406" t="s">
        <v>82</v>
      </c>
      <c r="AW2406" t="s">
        <v>82</v>
      </c>
      <c r="AY2406" t="s">
        <v>19736</v>
      </c>
      <c r="AZ2406" t="s">
        <v>6481</v>
      </c>
      <c r="BA2406" t="s">
        <v>278</v>
      </c>
      <c r="BB2406">
        <v>24551</v>
      </c>
      <c r="BC2406" t="s">
        <v>79</v>
      </c>
      <c r="BH2406" t="s">
        <v>19737</v>
      </c>
      <c r="BJ2406">
        <v>264168633</v>
      </c>
    </row>
    <row r="2407" spans="1:62" x14ac:dyDescent="0.25">
      <c r="A2407" t="s">
        <v>19765</v>
      </c>
      <c r="B2407" s="2">
        <v>43501</v>
      </c>
      <c r="C2407" t="s">
        <v>63</v>
      </c>
      <c r="D2407" s="3">
        <v>43472.3790084375</v>
      </c>
      <c r="E2407" t="s">
        <v>64</v>
      </c>
      <c r="F2407" s="2">
        <v>43556</v>
      </c>
      <c r="G2407" s="2">
        <v>43799</v>
      </c>
      <c r="H2407" t="s">
        <v>19766</v>
      </c>
      <c r="J2407" t="s">
        <v>19767</v>
      </c>
      <c r="L2407" t="s">
        <v>18634</v>
      </c>
      <c r="M2407" t="s">
        <v>1148</v>
      </c>
      <c r="N2407">
        <v>26501</v>
      </c>
      <c r="O2407" t="s">
        <v>70</v>
      </c>
      <c r="Q2407" t="s">
        <v>19768</v>
      </c>
      <c r="S2407" t="s">
        <v>72</v>
      </c>
      <c r="T2407" t="s">
        <v>1755</v>
      </c>
      <c r="U2407" t="s">
        <v>5811</v>
      </c>
      <c r="V2407" t="s">
        <v>1882</v>
      </c>
      <c r="W2407" t="s">
        <v>278</v>
      </c>
      <c r="X2407" t="s">
        <v>106</v>
      </c>
      <c r="Y2407" t="str">
        <f>"37-3011"</f>
        <v>37-3011</v>
      </c>
      <c r="Z2407" t="s">
        <v>94</v>
      </c>
      <c r="AA2407">
        <v>561730</v>
      </c>
      <c r="AB2407">
        <v>8</v>
      </c>
      <c r="AC2407">
        <v>8</v>
      </c>
      <c r="AD2407" t="s">
        <v>79</v>
      </c>
      <c r="AE2407" t="s">
        <v>80</v>
      </c>
      <c r="AF2407">
        <v>40</v>
      </c>
      <c r="AG2407" s="4">
        <v>0.29166666666666669</v>
      </c>
      <c r="AH2407" s="4">
        <v>0.64583333333333337</v>
      </c>
      <c r="AI2407" s="5">
        <v>12.27</v>
      </c>
      <c r="AJ2407">
        <v>18.41</v>
      </c>
      <c r="AL2407" t="s">
        <v>81</v>
      </c>
      <c r="AM2407" t="s">
        <v>82</v>
      </c>
      <c r="AO2407" t="s">
        <v>83</v>
      </c>
      <c r="AR2407" t="s">
        <v>82</v>
      </c>
      <c r="AT2407" t="s">
        <v>82</v>
      </c>
      <c r="AW2407" t="s">
        <v>82</v>
      </c>
      <c r="AY2407" t="s">
        <v>18634</v>
      </c>
      <c r="AZ2407" t="s">
        <v>18635</v>
      </c>
      <c r="BA2407" t="s">
        <v>1148</v>
      </c>
      <c r="BB2407">
        <v>26501</v>
      </c>
      <c r="BC2407" t="s">
        <v>79</v>
      </c>
      <c r="BH2407" t="s">
        <v>19769</v>
      </c>
      <c r="BJ2407">
        <v>113647637</v>
      </c>
    </row>
    <row r="2408" spans="1:62" x14ac:dyDescent="0.25">
      <c r="A2408" t="s">
        <v>19838</v>
      </c>
      <c r="B2408" s="2">
        <v>43501</v>
      </c>
      <c r="C2408" t="s">
        <v>63</v>
      </c>
      <c r="D2408" s="3">
        <v>43472.378158159721</v>
      </c>
      <c r="E2408" t="s">
        <v>64</v>
      </c>
      <c r="F2408" s="2">
        <v>43556</v>
      </c>
      <c r="G2408" s="2">
        <v>43814</v>
      </c>
      <c r="H2408" t="s">
        <v>19810</v>
      </c>
      <c r="I2408" t="s">
        <v>67</v>
      </c>
      <c r="J2408" t="s">
        <v>19811</v>
      </c>
      <c r="K2408" t="s">
        <v>67</v>
      </c>
      <c r="L2408" t="s">
        <v>19812</v>
      </c>
      <c r="M2408" t="s">
        <v>1165</v>
      </c>
      <c r="N2408">
        <v>57520</v>
      </c>
      <c r="O2408" t="s">
        <v>70</v>
      </c>
      <c r="Q2408" t="s">
        <v>19813</v>
      </c>
      <c r="S2408" t="s">
        <v>72</v>
      </c>
      <c r="T2408" t="s">
        <v>651</v>
      </c>
      <c r="U2408" t="s">
        <v>652</v>
      </c>
      <c r="V2408" t="s">
        <v>653</v>
      </c>
      <c r="W2408" t="s">
        <v>207</v>
      </c>
      <c r="X2408" t="s">
        <v>1500</v>
      </c>
      <c r="Y2408" t="str">
        <f>"35-2014"</f>
        <v>35-2014</v>
      </c>
      <c r="Z2408" t="s">
        <v>301</v>
      </c>
      <c r="AA2408">
        <v>713910</v>
      </c>
      <c r="AB2408">
        <v>2</v>
      </c>
      <c r="AC2408">
        <v>2</v>
      </c>
      <c r="AD2408" t="s">
        <v>79</v>
      </c>
      <c r="AE2408" t="s">
        <v>80</v>
      </c>
      <c r="AF2408">
        <v>35</v>
      </c>
      <c r="AG2408" s="4">
        <v>0.375</v>
      </c>
      <c r="AH2408" s="4">
        <v>0.66666666666666663</v>
      </c>
      <c r="AI2408" s="5">
        <v>13.05</v>
      </c>
      <c r="AL2408" t="s">
        <v>81</v>
      </c>
      <c r="AM2408" t="s">
        <v>82</v>
      </c>
      <c r="AO2408" t="s">
        <v>83</v>
      </c>
      <c r="AR2408" t="s">
        <v>82</v>
      </c>
      <c r="AT2408" t="s">
        <v>82</v>
      </c>
      <c r="AW2408" t="s">
        <v>72</v>
      </c>
      <c r="AX2408">
        <v>6</v>
      </c>
      <c r="AY2408" t="s">
        <v>19812</v>
      </c>
      <c r="AZ2408" t="s">
        <v>19815</v>
      </c>
      <c r="BA2408" t="s">
        <v>1165</v>
      </c>
      <c r="BB2408">
        <v>57520</v>
      </c>
      <c r="BC2408" t="s">
        <v>87</v>
      </c>
      <c r="BH2408" t="s">
        <v>19811</v>
      </c>
      <c r="BJ2408">
        <v>470844234</v>
      </c>
    </row>
    <row r="2409" spans="1:62" x14ac:dyDescent="0.25">
      <c r="A2409" t="s">
        <v>19940</v>
      </c>
      <c r="B2409" s="2">
        <v>43501</v>
      </c>
      <c r="C2409" t="s">
        <v>63</v>
      </c>
      <c r="D2409" s="3">
        <v>43472.377236377317</v>
      </c>
      <c r="E2409" t="s">
        <v>64</v>
      </c>
      <c r="F2409" s="2">
        <v>43556</v>
      </c>
      <c r="G2409" s="2">
        <v>43800</v>
      </c>
      <c r="H2409" t="s">
        <v>19941</v>
      </c>
      <c r="I2409" t="s">
        <v>67</v>
      </c>
      <c r="J2409" t="s">
        <v>19942</v>
      </c>
      <c r="K2409" t="s">
        <v>67</v>
      </c>
      <c r="L2409" t="s">
        <v>19943</v>
      </c>
      <c r="M2409" t="s">
        <v>783</v>
      </c>
      <c r="N2409">
        <v>44883</v>
      </c>
      <c r="O2409" t="s">
        <v>70</v>
      </c>
      <c r="P2409" t="s">
        <v>67</v>
      </c>
      <c r="Q2409" t="s">
        <v>19944</v>
      </c>
      <c r="S2409" t="s">
        <v>72</v>
      </c>
      <c r="T2409" t="s">
        <v>14635</v>
      </c>
      <c r="U2409" t="s">
        <v>14636</v>
      </c>
      <c r="V2409" t="s">
        <v>14637</v>
      </c>
      <c r="W2409" t="s">
        <v>105</v>
      </c>
      <c r="X2409" t="s">
        <v>16644</v>
      </c>
      <c r="Y2409" t="str">
        <f>"47-3016"</f>
        <v>47-3016</v>
      </c>
      <c r="Z2409" t="s">
        <v>3995</v>
      </c>
      <c r="AA2409">
        <v>23816</v>
      </c>
      <c r="AB2409">
        <v>20</v>
      </c>
      <c r="AC2409">
        <v>20</v>
      </c>
      <c r="AD2409" t="s">
        <v>79</v>
      </c>
      <c r="AE2409" t="s">
        <v>95</v>
      </c>
      <c r="AF2409">
        <v>40</v>
      </c>
      <c r="AG2409" s="4">
        <v>0.33333333333333331</v>
      </c>
      <c r="AH2409" s="4">
        <v>0.70833333333333337</v>
      </c>
      <c r="AI2409" s="5">
        <v>15.39</v>
      </c>
      <c r="AJ2409">
        <v>23.09</v>
      </c>
      <c r="AK2409">
        <v>23.09</v>
      </c>
      <c r="AL2409" t="s">
        <v>81</v>
      </c>
      <c r="AM2409" t="s">
        <v>82</v>
      </c>
      <c r="AO2409" t="s">
        <v>83</v>
      </c>
      <c r="AP2409" t="s">
        <v>67</v>
      </c>
      <c r="AQ2409" t="s">
        <v>67</v>
      </c>
      <c r="AR2409" t="s">
        <v>82</v>
      </c>
      <c r="AT2409" t="s">
        <v>82</v>
      </c>
      <c r="AW2409" t="s">
        <v>82</v>
      </c>
      <c r="AY2409" t="s">
        <v>19943</v>
      </c>
      <c r="AZ2409" t="s">
        <v>19945</v>
      </c>
      <c r="BA2409" t="s">
        <v>783</v>
      </c>
      <c r="BB2409">
        <v>44883</v>
      </c>
      <c r="BC2409" t="s">
        <v>79</v>
      </c>
      <c r="BH2409" t="s">
        <v>19942</v>
      </c>
      <c r="BI2409" t="s">
        <v>67</v>
      </c>
      <c r="BJ2409">
        <v>814397282</v>
      </c>
    </row>
    <row r="2410" spans="1:62" x14ac:dyDescent="0.25">
      <c r="A2410" t="s">
        <v>19957</v>
      </c>
      <c r="B2410" s="2">
        <v>43501</v>
      </c>
      <c r="C2410" t="s">
        <v>63</v>
      </c>
      <c r="D2410" s="3">
        <v>43472.387677847219</v>
      </c>
      <c r="E2410" t="s">
        <v>91</v>
      </c>
      <c r="H2410" t="s">
        <v>19958</v>
      </c>
      <c r="J2410" t="s">
        <v>19959</v>
      </c>
      <c r="L2410" t="s">
        <v>19960</v>
      </c>
      <c r="M2410" t="s">
        <v>1165</v>
      </c>
      <c r="N2410">
        <v>57055</v>
      </c>
      <c r="O2410" t="s">
        <v>70</v>
      </c>
      <c r="Q2410" t="s">
        <v>19961</v>
      </c>
      <c r="S2410" t="s">
        <v>72</v>
      </c>
      <c r="T2410" t="s">
        <v>12090</v>
      </c>
      <c r="U2410" t="s">
        <v>12091</v>
      </c>
      <c r="V2410" t="s">
        <v>12092</v>
      </c>
      <c r="W2410" t="s">
        <v>1165</v>
      </c>
      <c r="X2410" t="s">
        <v>19962</v>
      </c>
      <c r="Y2410" t="str">
        <f>"47-2141"</f>
        <v>47-2141</v>
      </c>
      <c r="Z2410" t="s">
        <v>1722</v>
      </c>
      <c r="AA2410">
        <v>238320</v>
      </c>
      <c r="AB2410">
        <v>1</v>
      </c>
      <c r="AD2410" t="s">
        <v>79</v>
      </c>
      <c r="AE2410" t="s">
        <v>80</v>
      </c>
      <c r="AF2410">
        <v>40</v>
      </c>
      <c r="AG2410" s="4">
        <v>0.29166666666666669</v>
      </c>
      <c r="AH2410" s="4">
        <v>0.66666666666666663</v>
      </c>
      <c r="AI2410" s="5">
        <v>16.95</v>
      </c>
      <c r="AJ2410">
        <v>25.43</v>
      </c>
      <c r="AK2410">
        <v>25.43</v>
      </c>
      <c r="AL2410" t="s">
        <v>81</v>
      </c>
      <c r="AM2410" t="s">
        <v>82</v>
      </c>
      <c r="AO2410" t="s">
        <v>83</v>
      </c>
      <c r="AR2410" t="s">
        <v>82</v>
      </c>
      <c r="AT2410" t="s">
        <v>82</v>
      </c>
      <c r="AW2410" t="s">
        <v>72</v>
      </c>
      <c r="AX2410">
        <v>3</v>
      </c>
      <c r="AY2410" t="s">
        <v>19960</v>
      </c>
      <c r="AZ2410" t="s">
        <v>7703</v>
      </c>
      <c r="BA2410" t="s">
        <v>1165</v>
      </c>
      <c r="BB2410">
        <v>57055</v>
      </c>
      <c r="BC2410" t="s">
        <v>79</v>
      </c>
      <c r="BH2410" t="s">
        <v>19963</v>
      </c>
      <c r="BJ2410">
        <v>203190679</v>
      </c>
    </row>
    <row r="2411" spans="1:62" x14ac:dyDescent="0.25">
      <c r="A2411" t="s">
        <v>20009</v>
      </c>
      <c r="B2411" s="2">
        <v>43501</v>
      </c>
      <c r="C2411" t="s">
        <v>63</v>
      </c>
      <c r="D2411" s="3">
        <v>43472.378926909725</v>
      </c>
      <c r="E2411" t="s">
        <v>64</v>
      </c>
      <c r="F2411" s="2">
        <v>43556</v>
      </c>
      <c r="G2411" s="2">
        <v>43766</v>
      </c>
      <c r="H2411" t="s">
        <v>20010</v>
      </c>
      <c r="J2411" t="s">
        <v>20011</v>
      </c>
      <c r="K2411" t="s">
        <v>20012</v>
      </c>
      <c r="L2411" t="s">
        <v>20013</v>
      </c>
      <c r="M2411" t="s">
        <v>278</v>
      </c>
      <c r="N2411">
        <v>22546</v>
      </c>
      <c r="O2411" t="s">
        <v>70</v>
      </c>
      <c r="Q2411" t="s">
        <v>20014</v>
      </c>
      <c r="S2411" t="s">
        <v>72</v>
      </c>
      <c r="T2411" t="s">
        <v>1755</v>
      </c>
      <c r="U2411" t="s">
        <v>5811</v>
      </c>
      <c r="V2411" t="s">
        <v>1882</v>
      </c>
      <c r="W2411" t="s">
        <v>278</v>
      </c>
      <c r="X2411" t="s">
        <v>16461</v>
      </c>
      <c r="Y2411" t="str">
        <f>"37-3011"</f>
        <v>37-3011</v>
      </c>
      <c r="Z2411" t="s">
        <v>94</v>
      </c>
      <c r="AA2411">
        <v>713910</v>
      </c>
      <c r="AB2411">
        <v>4</v>
      </c>
      <c r="AC2411">
        <v>4</v>
      </c>
      <c r="AD2411" t="s">
        <v>79</v>
      </c>
      <c r="AE2411" t="s">
        <v>80</v>
      </c>
      <c r="AF2411">
        <v>40</v>
      </c>
      <c r="AG2411" s="4">
        <v>0.25</v>
      </c>
      <c r="AH2411" s="4">
        <v>0.60416666666666663</v>
      </c>
      <c r="AI2411" s="5">
        <v>14.32</v>
      </c>
      <c r="AJ2411">
        <v>21.48</v>
      </c>
      <c r="AL2411" t="s">
        <v>81</v>
      </c>
      <c r="AM2411" t="s">
        <v>82</v>
      </c>
      <c r="AO2411" t="s">
        <v>83</v>
      </c>
      <c r="AR2411" t="s">
        <v>82</v>
      </c>
      <c r="AT2411" t="s">
        <v>82</v>
      </c>
      <c r="AW2411" t="s">
        <v>82</v>
      </c>
      <c r="AY2411" t="s">
        <v>20013</v>
      </c>
      <c r="AZ2411" t="s">
        <v>20015</v>
      </c>
      <c r="BA2411" t="s">
        <v>278</v>
      </c>
      <c r="BB2411">
        <v>22546</v>
      </c>
      <c r="BC2411" t="s">
        <v>87</v>
      </c>
      <c r="BH2411" t="s">
        <v>20011</v>
      </c>
      <c r="BJ2411">
        <v>203856577</v>
      </c>
    </row>
    <row r="2412" spans="1:62" x14ac:dyDescent="0.25">
      <c r="A2412" t="s">
        <v>20376</v>
      </c>
      <c r="B2412" s="2">
        <v>43501</v>
      </c>
      <c r="C2412" t="s">
        <v>63</v>
      </c>
      <c r="D2412" s="3">
        <v>43472.378068761573</v>
      </c>
      <c r="E2412" t="s">
        <v>64</v>
      </c>
      <c r="F2412" s="2">
        <v>43556</v>
      </c>
      <c r="G2412" s="2">
        <v>43756</v>
      </c>
      <c r="H2412" t="s">
        <v>20377</v>
      </c>
      <c r="I2412" t="s">
        <v>20378</v>
      </c>
      <c r="J2412" t="s">
        <v>20379</v>
      </c>
      <c r="K2412" t="s">
        <v>20380</v>
      </c>
      <c r="L2412" t="s">
        <v>20381</v>
      </c>
      <c r="M2412" t="s">
        <v>136</v>
      </c>
      <c r="N2412">
        <v>21132</v>
      </c>
      <c r="O2412" t="s">
        <v>70</v>
      </c>
      <c r="Q2412" t="s">
        <v>20382</v>
      </c>
      <c r="S2412" t="s">
        <v>72</v>
      </c>
      <c r="T2412" t="s">
        <v>3645</v>
      </c>
      <c r="U2412" t="s">
        <v>3891</v>
      </c>
      <c r="V2412" t="s">
        <v>1757</v>
      </c>
      <c r="W2412" t="s">
        <v>278</v>
      </c>
      <c r="X2412" t="s">
        <v>106</v>
      </c>
      <c r="Y2412" t="str">
        <f>"37-3011"</f>
        <v>37-3011</v>
      </c>
      <c r="Z2412" t="s">
        <v>94</v>
      </c>
      <c r="AA2412">
        <v>561730</v>
      </c>
      <c r="AB2412">
        <v>15</v>
      </c>
      <c r="AC2412">
        <v>15</v>
      </c>
      <c r="AD2412" t="s">
        <v>79</v>
      </c>
      <c r="AE2412" t="s">
        <v>80</v>
      </c>
      <c r="AF2412">
        <v>40</v>
      </c>
      <c r="AG2412" s="4">
        <v>0.27083333333333331</v>
      </c>
      <c r="AH2412" s="4">
        <v>0.625</v>
      </c>
      <c r="AI2412" s="5">
        <v>14.64</v>
      </c>
      <c r="AJ2412">
        <v>21.96</v>
      </c>
      <c r="AL2412" t="s">
        <v>81</v>
      </c>
      <c r="AM2412" t="s">
        <v>82</v>
      </c>
      <c r="AO2412" t="s">
        <v>83</v>
      </c>
      <c r="AP2412" t="s">
        <v>67</v>
      </c>
      <c r="AQ2412" t="s">
        <v>67</v>
      </c>
      <c r="AR2412" t="s">
        <v>82</v>
      </c>
      <c r="AT2412" t="s">
        <v>82</v>
      </c>
      <c r="AW2412" t="s">
        <v>82</v>
      </c>
      <c r="AY2412" t="s">
        <v>20383</v>
      </c>
      <c r="AZ2412" t="s">
        <v>8925</v>
      </c>
      <c r="BA2412" t="s">
        <v>136</v>
      </c>
      <c r="BB2412">
        <v>21132</v>
      </c>
      <c r="BC2412" t="s">
        <v>79</v>
      </c>
      <c r="BH2412" t="s">
        <v>20384</v>
      </c>
      <c r="BJ2412">
        <v>203078777</v>
      </c>
    </row>
    <row r="2413" spans="1:62" x14ac:dyDescent="0.25">
      <c r="A2413" t="s">
        <v>20474</v>
      </c>
      <c r="B2413" s="2">
        <v>43501</v>
      </c>
      <c r="C2413" t="s">
        <v>63</v>
      </c>
      <c r="D2413" s="3">
        <v>43472.378383622687</v>
      </c>
      <c r="E2413" t="s">
        <v>64</v>
      </c>
      <c r="F2413" s="2">
        <v>43556</v>
      </c>
      <c r="G2413" s="2">
        <v>43770</v>
      </c>
      <c r="H2413" t="s">
        <v>20475</v>
      </c>
      <c r="I2413" t="s">
        <v>20476</v>
      </c>
      <c r="J2413" t="s">
        <v>20477</v>
      </c>
      <c r="K2413" t="s">
        <v>20478</v>
      </c>
      <c r="L2413" t="s">
        <v>20479</v>
      </c>
      <c r="M2413" t="s">
        <v>69</v>
      </c>
      <c r="N2413">
        <v>40383</v>
      </c>
      <c r="O2413" t="s">
        <v>70</v>
      </c>
      <c r="Q2413" t="s">
        <v>20480</v>
      </c>
      <c r="S2413" t="s">
        <v>72</v>
      </c>
      <c r="T2413" t="s">
        <v>13303</v>
      </c>
      <c r="U2413" t="s">
        <v>3891</v>
      </c>
      <c r="V2413" t="s">
        <v>1757</v>
      </c>
      <c r="W2413" t="s">
        <v>278</v>
      </c>
      <c r="X2413" t="s">
        <v>94</v>
      </c>
      <c r="Y2413" t="str">
        <f>"37-3011"</f>
        <v>37-3011</v>
      </c>
      <c r="Z2413" t="s">
        <v>94</v>
      </c>
      <c r="AA2413">
        <v>561730</v>
      </c>
      <c r="AB2413">
        <v>16</v>
      </c>
      <c r="AC2413">
        <v>16</v>
      </c>
      <c r="AD2413" t="s">
        <v>79</v>
      </c>
      <c r="AE2413" t="s">
        <v>80</v>
      </c>
      <c r="AF2413">
        <v>40</v>
      </c>
      <c r="AG2413" s="4">
        <v>0.3125</v>
      </c>
      <c r="AH2413" s="4">
        <v>0.66666666666666663</v>
      </c>
      <c r="AI2413" s="5">
        <v>13.12</v>
      </c>
      <c r="AJ2413">
        <v>19.68</v>
      </c>
      <c r="AL2413" t="s">
        <v>81</v>
      </c>
      <c r="AM2413" t="s">
        <v>82</v>
      </c>
      <c r="AO2413" t="s">
        <v>83</v>
      </c>
      <c r="AR2413" t="s">
        <v>82</v>
      </c>
      <c r="AT2413" t="s">
        <v>82</v>
      </c>
      <c r="AW2413" t="s">
        <v>82</v>
      </c>
      <c r="AY2413" t="s">
        <v>1746</v>
      </c>
      <c r="AZ2413" t="s">
        <v>1749</v>
      </c>
      <c r="BA2413" t="s">
        <v>69</v>
      </c>
      <c r="BB2413">
        <v>40383</v>
      </c>
      <c r="BC2413" t="s">
        <v>79</v>
      </c>
      <c r="BH2413" t="s">
        <v>20481</v>
      </c>
      <c r="BI2413" t="s">
        <v>130</v>
      </c>
      <c r="BJ2413">
        <v>453760558</v>
      </c>
    </row>
    <row r="2414" spans="1:62" x14ac:dyDescent="0.25">
      <c r="A2414" t="s">
        <v>20740</v>
      </c>
      <c r="B2414" s="2">
        <v>43501</v>
      </c>
      <c r="C2414" t="s">
        <v>63</v>
      </c>
      <c r="D2414" s="3">
        <v>43472.378574953706</v>
      </c>
      <c r="E2414" t="s">
        <v>64</v>
      </c>
      <c r="F2414" s="2">
        <v>43556</v>
      </c>
      <c r="G2414" s="2">
        <v>43805</v>
      </c>
      <c r="H2414" t="s">
        <v>20741</v>
      </c>
      <c r="J2414" t="s">
        <v>20742</v>
      </c>
      <c r="L2414" t="s">
        <v>1618</v>
      </c>
      <c r="M2414" t="s">
        <v>86</v>
      </c>
      <c r="N2414">
        <v>34736</v>
      </c>
      <c r="O2414" t="s">
        <v>70</v>
      </c>
      <c r="Q2414" t="s">
        <v>20743</v>
      </c>
      <c r="S2414" t="s">
        <v>72</v>
      </c>
      <c r="T2414" t="s">
        <v>1755</v>
      </c>
      <c r="U2414" t="s">
        <v>20744</v>
      </c>
      <c r="V2414" t="s">
        <v>3892</v>
      </c>
      <c r="W2414" t="s">
        <v>278</v>
      </c>
      <c r="X2414" t="s">
        <v>106</v>
      </c>
      <c r="Y2414" t="str">
        <f>"37-3011"</f>
        <v>37-3011</v>
      </c>
      <c r="Z2414" t="s">
        <v>94</v>
      </c>
      <c r="AA2414">
        <v>561730</v>
      </c>
      <c r="AB2414">
        <v>27</v>
      </c>
      <c r="AC2414">
        <v>27</v>
      </c>
      <c r="AD2414" t="s">
        <v>79</v>
      </c>
      <c r="AE2414" t="s">
        <v>95</v>
      </c>
      <c r="AF2414">
        <v>35</v>
      </c>
      <c r="AG2414" s="4">
        <v>0.29166666666666669</v>
      </c>
      <c r="AH2414" s="4">
        <v>0.60416666666666663</v>
      </c>
      <c r="AI2414" s="5">
        <v>12.54</v>
      </c>
      <c r="AJ2414">
        <v>18.809999999999999</v>
      </c>
      <c r="AL2414" t="s">
        <v>81</v>
      </c>
      <c r="AM2414" t="s">
        <v>82</v>
      </c>
      <c r="AO2414" t="s">
        <v>83</v>
      </c>
      <c r="AR2414" t="s">
        <v>82</v>
      </c>
      <c r="AT2414" t="s">
        <v>82</v>
      </c>
      <c r="AW2414" t="s">
        <v>72</v>
      </c>
      <c r="AX2414">
        <v>1</v>
      </c>
      <c r="AY2414" t="s">
        <v>1618</v>
      </c>
      <c r="AZ2414" t="s">
        <v>1278</v>
      </c>
      <c r="BA2414" t="s">
        <v>86</v>
      </c>
      <c r="BB2414">
        <v>34736</v>
      </c>
      <c r="BC2414" t="s">
        <v>79</v>
      </c>
      <c r="BH2414" t="s">
        <v>20745</v>
      </c>
      <c r="BJ2414">
        <v>593584888</v>
      </c>
    </row>
    <row r="2415" spans="1:62" x14ac:dyDescent="0.25">
      <c r="A2415" t="s">
        <v>20955</v>
      </c>
      <c r="B2415" s="2">
        <v>43501</v>
      </c>
      <c r="C2415" t="s">
        <v>63</v>
      </c>
      <c r="D2415" s="3">
        <v>43472.377435960647</v>
      </c>
      <c r="E2415" t="s">
        <v>64</v>
      </c>
      <c r="F2415" s="2">
        <v>43556</v>
      </c>
      <c r="G2415" s="2">
        <v>43814</v>
      </c>
      <c r="H2415" t="s">
        <v>20956</v>
      </c>
      <c r="J2415" t="s">
        <v>20957</v>
      </c>
      <c r="L2415" t="s">
        <v>8939</v>
      </c>
      <c r="M2415" t="s">
        <v>2314</v>
      </c>
      <c r="N2415">
        <v>46268</v>
      </c>
      <c r="O2415" t="s">
        <v>70</v>
      </c>
      <c r="Q2415" t="s">
        <v>20958</v>
      </c>
      <c r="S2415" t="s">
        <v>72</v>
      </c>
      <c r="T2415" t="s">
        <v>13303</v>
      </c>
      <c r="U2415" t="s">
        <v>16469</v>
      </c>
      <c r="V2415" t="s">
        <v>1757</v>
      </c>
      <c r="W2415" t="s">
        <v>278</v>
      </c>
      <c r="X2415" t="s">
        <v>106</v>
      </c>
      <c r="Y2415" t="str">
        <f>"37-3011"</f>
        <v>37-3011</v>
      </c>
      <c r="Z2415" t="s">
        <v>94</v>
      </c>
      <c r="AA2415">
        <v>561730</v>
      </c>
      <c r="AB2415">
        <v>20</v>
      </c>
      <c r="AC2415">
        <v>20</v>
      </c>
      <c r="AD2415" t="s">
        <v>79</v>
      </c>
      <c r="AE2415" t="s">
        <v>80</v>
      </c>
      <c r="AF2415">
        <v>40</v>
      </c>
      <c r="AG2415" s="4">
        <v>0.29166666666666669</v>
      </c>
      <c r="AH2415" s="4">
        <v>0.66666666666666663</v>
      </c>
      <c r="AI2415" s="5">
        <v>13.41</v>
      </c>
      <c r="AJ2415">
        <v>20.12</v>
      </c>
      <c r="AL2415" t="s">
        <v>81</v>
      </c>
      <c r="AM2415" t="s">
        <v>82</v>
      </c>
      <c r="AO2415" t="s">
        <v>83</v>
      </c>
      <c r="AR2415" t="s">
        <v>82</v>
      </c>
      <c r="AT2415" t="s">
        <v>82</v>
      </c>
      <c r="AW2415" t="s">
        <v>82</v>
      </c>
      <c r="AY2415" t="s">
        <v>3169</v>
      </c>
      <c r="AZ2415" t="s">
        <v>1344</v>
      </c>
      <c r="BA2415" t="s">
        <v>2314</v>
      </c>
      <c r="BB2415">
        <v>46268</v>
      </c>
      <c r="BC2415" t="s">
        <v>79</v>
      </c>
      <c r="BH2415" t="s">
        <v>20959</v>
      </c>
      <c r="BJ2415">
        <v>351821486</v>
      </c>
    </row>
    <row r="2416" spans="1:62" x14ac:dyDescent="0.25">
      <c r="A2416" t="s">
        <v>21146</v>
      </c>
      <c r="B2416" s="2">
        <v>43501</v>
      </c>
      <c r="C2416" t="s">
        <v>63</v>
      </c>
      <c r="D2416" s="3">
        <v>43472.379038715277</v>
      </c>
      <c r="E2416" t="s">
        <v>64</v>
      </c>
      <c r="F2416" s="2">
        <v>43556</v>
      </c>
      <c r="G2416" s="2">
        <v>43778</v>
      </c>
      <c r="H2416" t="s">
        <v>21147</v>
      </c>
      <c r="J2416" t="s">
        <v>21148</v>
      </c>
      <c r="K2416" t="s">
        <v>20779</v>
      </c>
      <c r="L2416" t="s">
        <v>21149</v>
      </c>
      <c r="M2416" t="s">
        <v>714</v>
      </c>
      <c r="N2416">
        <v>71459</v>
      </c>
      <c r="O2416" t="s">
        <v>70</v>
      </c>
      <c r="Q2416" t="s">
        <v>20738</v>
      </c>
      <c r="S2416" t="s">
        <v>72</v>
      </c>
      <c r="T2416" t="s">
        <v>13303</v>
      </c>
      <c r="U2416" t="s">
        <v>5811</v>
      </c>
      <c r="V2416" t="s">
        <v>16460</v>
      </c>
      <c r="W2416" t="s">
        <v>278</v>
      </c>
      <c r="X2416" t="s">
        <v>106</v>
      </c>
      <c r="Y2416" t="str">
        <f>"37-3011"</f>
        <v>37-3011</v>
      </c>
      <c r="Z2416" t="s">
        <v>94</v>
      </c>
      <c r="AA2416">
        <v>561730</v>
      </c>
      <c r="AB2416">
        <v>16</v>
      </c>
      <c r="AC2416">
        <v>16</v>
      </c>
      <c r="AD2416" t="s">
        <v>79</v>
      </c>
      <c r="AE2416" t="s">
        <v>95</v>
      </c>
      <c r="AF2416">
        <v>40</v>
      </c>
      <c r="AG2416" s="4">
        <v>0.29166666666666669</v>
      </c>
      <c r="AH2416" s="4">
        <v>0.64583333333333337</v>
      </c>
      <c r="AI2416" s="5">
        <v>11.53</v>
      </c>
      <c r="AJ2416">
        <v>17.3</v>
      </c>
      <c r="AL2416" t="s">
        <v>81</v>
      </c>
      <c r="AM2416" t="s">
        <v>82</v>
      </c>
      <c r="AO2416" t="s">
        <v>83</v>
      </c>
      <c r="AP2416" t="s">
        <v>67</v>
      </c>
      <c r="AQ2416" t="s">
        <v>67</v>
      </c>
      <c r="AR2416" t="s">
        <v>82</v>
      </c>
      <c r="AT2416" t="s">
        <v>82</v>
      </c>
      <c r="AW2416" t="s">
        <v>72</v>
      </c>
      <c r="AX2416">
        <v>3</v>
      </c>
      <c r="AY2416" t="s">
        <v>21149</v>
      </c>
      <c r="AZ2416" t="s">
        <v>8791</v>
      </c>
      <c r="BA2416" t="s">
        <v>714</v>
      </c>
      <c r="BB2416">
        <v>71459</v>
      </c>
      <c r="BC2416" t="s">
        <v>79</v>
      </c>
      <c r="BH2416" t="s">
        <v>21150</v>
      </c>
      <c r="BJ2416">
        <v>371268785</v>
      </c>
    </row>
    <row r="2417" spans="1:62" x14ac:dyDescent="0.25">
      <c r="A2417" t="s">
        <v>21298</v>
      </c>
      <c r="B2417" s="2">
        <v>43501</v>
      </c>
      <c r="C2417" t="s">
        <v>63</v>
      </c>
      <c r="D2417" s="3">
        <v>43444.199336527781</v>
      </c>
      <c r="E2417" t="s">
        <v>64</v>
      </c>
      <c r="F2417" s="2">
        <v>43521</v>
      </c>
      <c r="G2417" s="2">
        <v>43799</v>
      </c>
      <c r="H2417" t="s">
        <v>21299</v>
      </c>
      <c r="I2417" t="s">
        <v>21300</v>
      </c>
      <c r="J2417" t="s">
        <v>21301</v>
      </c>
      <c r="L2417" t="s">
        <v>1588</v>
      </c>
      <c r="M2417" t="s">
        <v>308</v>
      </c>
      <c r="N2417">
        <v>8527</v>
      </c>
      <c r="O2417" t="s">
        <v>70</v>
      </c>
      <c r="Q2417" t="s">
        <v>21302</v>
      </c>
      <c r="S2417" t="s">
        <v>72</v>
      </c>
      <c r="T2417" t="s">
        <v>21303</v>
      </c>
      <c r="U2417" t="s">
        <v>21304</v>
      </c>
      <c r="V2417" t="s">
        <v>8749</v>
      </c>
      <c r="W2417" t="s">
        <v>308</v>
      </c>
      <c r="X2417" t="s">
        <v>1500</v>
      </c>
      <c r="Y2417" t="str">
        <f>"35-2014"</f>
        <v>35-2014</v>
      </c>
      <c r="Z2417" t="s">
        <v>301</v>
      </c>
      <c r="AA2417">
        <v>7222</v>
      </c>
      <c r="AB2417">
        <v>1</v>
      </c>
      <c r="AC2417">
        <v>1</v>
      </c>
      <c r="AD2417" t="s">
        <v>79</v>
      </c>
      <c r="AE2417" t="s">
        <v>599</v>
      </c>
      <c r="AF2417">
        <v>40</v>
      </c>
      <c r="AG2417" s="4">
        <v>0.375</v>
      </c>
      <c r="AH2417" s="4">
        <v>0.83333333333333337</v>
      </c>
      <c r="AI2417" s="5">
        <v>13.71</v>
      </c>
      <c r="AJ2417">
        <v>20.56</v>
      </c>
      <c r="AL2417" t="s">
        <v>81</v>
      </c>
      <c r="AM2417" t="s">
        <v>82</v>
      </c>
      <c r="AO2417" t="s">
        <v>83</v>
      </c>
      <c r="AR2417" t="s">
        <v>82</v>
      </c>
      <c r="AT2417" t="s">
        <v>82</v>
      </c>
      <c r="AW2417" t="s">
        <v>82</v>
      </c>
      <c r="AY2417" t="s">
        <v>18976</v>
      </c>
      <c r="AZ2417" t="s">
        <v>6363</v>
      </c>
      <c r="BA2417" t="s">
        <v>308</v>
      </c>
      <c r="BB2417">
        <v>8540</v>
      </c>
      <c r="BC2417" t="s">
        <v>87</v>
      </c>
      <c r="BH2417" t="s">
        <v>21305</v>
      </c>
      <c r="BJ2417">
        <v>824265184</v>
      </c>
    </row>
    <row r="2418" spans="1:62" x14ac:dyDescent="0.25">
      <c r="A2418" t="s">
        <v>21325</v>
      </c>
      <c r="B2418" s="2">
        <v>43501</v>
      </c>
      <c r="C2418" t="s">
        <v>63</v>
      </c>
      <c r="D2418" s="3">
        <v>43472.37790284722</v>
      </c>
      <c r="E2418" t="s">
        <v>64</v>
      </c>
      <c r="F2418" s="2">
        <v>43556</v>
      </c>
      <c r="G2418" s="2">
        <v>43799</v>
      </c>
      <c r="H2418" t="s">
        <v>21326</v>
      </c>
      <c r="J2418" t="s">
        <v>21327</v>
      </c>
      <c r="L2418" t="s">
        <v>21328</v>
      </c>
      <c r="M2418" t="s">
        <v>783</v>
      </c>
      <c r="N2418">
        <v>45002</v>
      </c>
      <c r="O2418" t="s">
        <v>70</v>
      </c>
      <c r="Q2418" t="s">
        <v>21329</v>
      </c>
      <c r="S2418" t="s">
        <v>72</v>
      </c>
      <c r="T2418" t="s">
        <v>13303</v>
      </c>
      <c r="U2418" t="s">
        <v>16469</v>
      </c>
      <c r="V2418" t="s">
        <v>1757</v>
      </c>
      <c r="W2418" t="s">
        <v>278</v>
      </c>
      <c r="X2418" t="s">
        <v>705</v>
      </c>
      <c r="Y2418" t="str">
        <f>"37-3011"</f>
        <v>37-3011</v>
      </c>
      <c r="Z2418" t="s">
        <v>94</v>
      </c>
      <c r="AA2418">
        <v>561730</v>
      </c>
      <c r="AB2418">
        <v>8</v>
      </c>
      <c r="AC2418">
        <v>8</v>
      </c>
      <c r="AD2418" t="s">
        <v>79</v>
      </c>
      <c r="AE2418" t="s">
        <v>80</v>
      </c>
      <c r="AF2418">
        <v>40</v>
      </c>
      <c r="AG2418" s="4">
        <v>0.29166666666666669</v>
      </c>
      <c r="AH2418" s="4">
        <v>0.64583333333333337</v>
      </c>
      <c r="AI2418" s="5">
        <v>13.91</v>
      </c>
      <c r="AJ2418">
        <v>20.87</v>
      </c>
      <c r="AL2418" t="s">
        <v>81</v>
      </c>
      <c r="AM2418" t="s">
        <v>82</v>
      </c>
      <c r="AO2418" t="s">
        <v>83</v>
      </c>
      <c r="AR2418" t="s">
        <v>82</v>
      </c>
      <c r="AT2418" t="s">
        <v>82</v>
      </c>
      <c r="AW2418" t="s">
        <v>72</v>
      </c>
      <c r="AX2418">
        <v>3</v>
      </c>
      <c r="AY2418" t="s">
        <v>21330</v>
      </c>
      <c r="AZ2418" t="s">
        <v>3667</v>
      </c>
      <c r="BA2418" t="s">
        <v>783</v>
      </c>
      <c r="BB2418">
        <v>45002</v>
      </c>
      <c r="BC2418" t="s">
        <v>79</v>
      </c>
      <c r="BH2418" t="s">
        <v>21331</v>
      </c>
      <c r="BJ2418">
        <v>462897360</v>
      </c>
    </row>
    <row r="2419" spans="1:62" x14ac:dyDescent="0.25">
      <c r="A2419" t="s">
        <v>21363</v>
      </c>
      <c r="B2419" s="2">
        <v>43501</v>
      </c>
      <c r="C2419" t="s">
        <v>63</v>
      </c>
      <c r="D2419" s="3">
        <v>43472.377603090281</v>
      </c>
      <c r="E2419" t="s">
        <v>64</v>
      </c>
      <c r="F2419" s="2">
        <v>43556</v>
      </c>
      <c r="G2419" s="2">
        <v>43768</v>
      </c>
      <c r="H2419" t="s">
        <v>21364</v>
      </c>
      <c r="J2419" t="s">
        <v>21365</v>
      </c>
      <c r="K2419" t="s">
        <v>21366</v>
      </c>
      <c r="L2419" t="s">
        <v>21367</v>
      </c>
      <c r="M2419" t="s">
        <v>207</v>
      </c>
      <c r="N2419">
        <v>2575</v>
      </c>
      <c r="O2419" t="s">
        <v>70</v>
      </c>
      <c r="Q2419" t="s">
        <v>21368</v>
      </c>
      <c r="S2419" t="s">
        <v>72</v>
      </c>
      <c r="T2419" t="s">
        <v>13303</v>
      </c>
      <c r="U2419" t="s">
        <v>18541</v>
      </c>
      <c r="V2419" t="s">
        <v>1757</v>
      </c>
      <c r="W2419" t="s">
        <v>278</v>
      </c>
      <c r="X2419" t="s">
        <v>20586</v>
      </c>
      <c r="Y2419" t="str">
        <f>"45-2092"</f>
        <v>45-2092</v>
      </c>
      <c r="Z2419" t="s">
        <v>883</v>
      </c>
      <c r="AA2419">
        <v>111421</v>
      </c>
      <c r="AB2419">
        <v>14</v>
      </c>
      <c r="AC2419">
        <v>14</v>
      </c>
      <c r="AD2419" t="s">
        <v>79</v>
      </c>
      <c r="AE2419" t="s">
        <v>80</v>
      </c>
      <c r="AF2419">
        <v>40</v>
      </c>
      <c r="AG2419" s="4">
        <v>0.3125</v>
      </c>
      <c r="AH2419" s="4">
        <v>0.66666666666666663</v>
      </c>
      <c r="AI2419" s="5">
        <v>14.41</v>
      </c>
      <c r="AJ2419">
        <v>21.62</v>
      </c>
      <c r="AL2419" t="s">
        <v>81</v>
      </c>
      <c r="AM2419" t="s">
        <v>82</v>
      </c>
      <c r="AO2419" t="s">
        <v>83</v>
      </c>
      <c r="AR2419" t="s">
        <v>82</v>
      </c>
      <c r="AT2419" t="s">
        <v>82</v>
      </c>
      <c r="AW2419" t="s">
        <v>72</v>
      </c>
      <c r="AX2419">
        <v>3</v>
      </c>
      <c r="AY2419" t="s">
        <v>21369</v>
      </c>
      <c r="AZ2419" t="s">
        <v>5453</v>
      </c>
      <c r="BA2419" t="s">
        <v>207</v>
      </c>
      <c r="BB2419">
        <v>2575</v>
      </c>
      <c r="BC2419" t="s">
        <v>79</v>
      </c>
      <c r="BH2419" t="s">
        <v>21370</v>
      </c>
      <c r="BJ2419">
        <v>43182402</v>
      </c>
    </row>
    <row r="2420" spans="1:62" x14ac:dyDescent="0.25">
      <c r="A2420" t="s">
        <v>21473</v>
      </c>
      <c r="B2420" s="2">
        <v>43501</v>
      </c>
      <c r="C2420" t="s">
        <v>63</v>
      </c>
      <c r="D2420" s="3">
        <v>43472.378039988427</v>
      </c>
      <c r="E2420" t="s">
        <v>64</v>
      </c>
      <c r="F2420" s="2">
        <v>43556</v>
      </c>
      <c r="G2420" s="2">
        <v>43799</v>
      </c>
      <c r="H2420" t="s">
        <v>21474</v>
      </c>
      <c r="I2420" t="s">
        <v>21475</v>
      </c>
      <c r="J2420" t="s">
        <v>21476</v>
      </c>
      <c r="L2420" t="s">
        <v>21477</v>
      </c>
      <c r="M2420" t="s">
        <v>147</v>
      </c>
      <c r="N2420">
        <v>19506</v>
      </c>
      <c r="O2420" t="s">
        <v>70</v>
      </c>
      <c r="Q2420" t="s">
        <v>21478</v>
      </c>
      <c r="S2420" t="s">
        <v>72</v>
      </c>
      <c r="T2420" t="s">
        <v>13303</v>
      </c>
      <c r="U2420" t="s">
        <v>18541</v>
      </c>
      <c r="V2420" t="s">
        <v>1757</v>
      </c>
      <c r="W2420" t="s">
        <v>278</v>
      </c>
      <c r="X2420" t="s">
        <v>13620</v>
      </c>
      <c r="Y2420" t="str">
        <f>"53-7063"</f>
        <v>53-7063</v>
      </c>
      <c r="Z2420" t="s">
        <v>13279</v>
      </c>
      <c r="AA2420">
        <v>33999</v>
      </c>
      <c r="AB2420">
        <v>25</v>
      </c>
      <c r="AC2420">
        <v>25</v>
      </c>
      <c r="AD2420" t="s">
        <v>79</v>
      </c>
      <c r="AE2420" t="s">
        <v>80</v>
      </c>
      <c r="AF2420">
        <v>40</v>
      </c>
      <c r="AG2420" s="4">
        <v>0.66666666666666663</v>
      </c>
      <c r="AH2420" s="4">
        <v>0.17708333333333334</v>
      </c>
      <c r="AI2420" s="5">
        <v>15.3</v>
      </c>
      <c r="AJ2420">
        <v>22.95</v>
      </c>
      <c r="AL2420" t="s">
        <v>81</v>
      </c>
      <c r="AM2420" t="s">
        <v>82</v>
      </c>
      <c r="AO2420" t="s">
        <v>83</v>
      </c>
      <c r="AR2420" t="s">
        <v>82</v>
      </c>
      <c r="AT2420" t="s">
        <v>82</v>
      </c>
      <c r="AW2420" t="s">
        <v>72</v>
      </c>
      <c r="AX2420">
        <v>3</v>
      </c>
      <c r="AY2420" t="s">
        <v>21479</v>
      </c>
      <c r="AZ2420" t="s">
        <v>15275</v>
      </c>
      <c r="BA2420" t="s">
        <v>147</v>
      </c>
      <c r="BB2420">
        <v>19506</v>
      </c>
      <c r="BC2420" t="s">
        <v>87</v>
      </c>
      <c r="BH2420" t="s">
        <v>21480</v>
      </c>
      <c r="BJ2420">
        <v>10678557</v>
      </c>
    </row>
    <row r="2421" spans="1:62" x14ac:dyDescent="0.25">
      <c r="A2421" t="s">
        <v>21624</v>
      </c>
      <c r="B2421" s="2">
        <v>43501</v>
      </c>
      <c r="C2421" t="s">
        <v>63</v>
      </c>
      <c r="D2421" s="3">
        <v>43472.378434502316</v>
      </c>
      <c r="E2421" t="s">
        <v>64</v>
      </c>
      <c r="F2421" s="2">
        <v>43556</v>
      </c>
      <c r="G2421" s="2">
        <v>43799</v>
      </c>
      <c r="H2421" t="s">
        <v>21625</v>
      </c>
      <c r="J2421" t="s">
        <v>21626</v>
      </c>
      <c r="L2421" t="s">
        <v>14696</v>
      </c>
      <c r="M2421" t="s">
        <v>207</v>
      </c>
      <c r="N2421">
        <v>2465</v>
      </c>
      <c r="O2421" t="s">
        <v>70</v>
      </c>
      <c r="Q2421" t="s">
        <v>21627</v>
      </c>
      <c r="S2421" t="s">
        <v>72</v>
      </c>
      <c r="T2421" t="s">
        <v>651</v>
      </c>
      <c r="U2421" t="s">
        <v>652</v>
      </c>
      <c r="V2421" t="s">
        <v>653</v>
      </c>
      <c r="W2421" t="s">
        <v>207</v>
      </c>
      <c r="X2421" t="s">
        <v>1960</v>
      </c>
      <c r="Y2421" t="str">
        <f>"37-3011"</f>
        <v>37-3011</v>
      </c>
      <c r="Z2421" t="s">
        <v>94</v>
      </c>
      <c r="AA2421">
        <v>713910</v>
      </c>
      <c r="AB2421">
        <v>2</v>
      </c>
      <c r="AC2421">
        <v>2</v>
      </c>
      <c r="AD2421" t="s">
        <v>79</v>
      </c>
      <c r="AE2421" t="s">
        <v>95</v>
      </c>
      <c r="AF2421">
        <v>40</v>
      </c>
      <c r="AG2421" s="4">
        <v>0.25</v>
      </c>
      <c r="AH2421" s="4">
        <v>0.58333333333333337</v>
      </c>
      <c r="AI2421" s="5">
        <v>17.46</v>
      </c>
      <c r="AJ2421">
        <v>26.19</v>
      </c>
      <c r="AK2421">
        <v>27.45</v>
      </c>
      <c r="AL2421" t="s">
        <v>81</v>
      </c>
      <c r="AM2421" t="s">
        <v>82</v>
      </c>
      <c r="AO2421" t="s">
        <v>83</v>
      </c>
      <c r="AR2421" t="s">
        <v>82</v>
      </c>
      <c r="AT2421" t="s">
        <v>82</v>
      </c>
      <c r="AW2421" t="s">
        <v>72</v>
      </c>
      <c r="AX2421">
        <v>18</v>
      </c>
      <c r="AY2421" t="s">
        <v>14696</v>
      </c>
      <c r="AZ2421" t="s">
        <v>3829</v>
      </c>
      <c r="BA2421" t="s">
        <v>207</v>
      </c>
      <c r="BB2421">
        <v>2465</v>
      </c>
      <c r="BC2421" t="s">
        <v>87</v>
      </c>
      <c r="BH2421" t="s">
        <v>21626</v>
      </c>
      <c r="BJ2421">
        <v>41115000</v>
      </c>
    </row>
    <row r="2422" spans="1:62" x14ac:dyDescent="0.25">
      <c r="A2422" t="s">
        <v>21746</v>
      </c>
      <c r="B2422" s="2">
        <v>43501</v>
      </c>
      <c r="C2422" t="s">
        <v>63</v>
      </c>
      <c r="D2422" s="3">
        <v>43472.378003206017</v>
      </c>
      <c r="E2422" t="s">
        <v>64</v>
      </c>
      <c r="F2422" s="2">
        <v>43556</v>
      </c>
      <c r="G2422" s="2">
        <v>43814</v>
      </c>
      <c r="H2422" t="s">
        <v>21747</v>
      </c>
      <c r="J2422" t="s">
        <v>21748</v>
      </c>
      <c r="L2422" t="s">
        <v>21749</v>
      </c>
      <c r="M2422" t="s">
        <v>207</v>
      </c>
      <c r="N2422">
        <v>1938</v>
      </c>
      <c r="O2422" t="s">
        <v>70</v>
      </c>
      <c r="Q2422" t="s">
        <v>21750</v>
      </c>
      <c r="S2422" t="s">
        <v>82</v>
      </c>
      <c r="U2422" t="s">
        <v>92</v>
      </c>
      <c r="X2422" t="s">
        <v>21751</v>
      </c>
      <c r="Y2422" t="str">
        <f>"37-3011"</f>
        <v>37-3011</v>
      </c>
      <c r="Z2422" t="s">
        <v>94</v>
      </c>
      <c r="AA2422">
        <v>56173</v>
      </c>
      <c r="AB2422">
        <v>8</v>
      </c>
      <c r="AC2422">
        <v>8</v>
      </c>
      <c r="AD2422" t="s">
        <v>79</v>
      </c>
      <c r="AE2422" t="s">
        <v>80</v>
      </c>
      <c r="AF2422">
        <v>40</v>
      </c>
      <c r="AG2422" s="4">
        <v>0.29166666666666669</v>
      </c>
      <c r="AH2422" s="4">
        <v>0.70833333333333337</v>
      </c>
      <c r="AI2422" s="5">
        <v>17.97</v>
      </c>
      <c r="AJ2422">
        <v>26.96</v>
      </c>
      <c r="AK2422">
        <v>26.96</v>
      </c>
      <c r="AL2422" t="s">
        <v>81</v>
      </c>
      <c r="AM2422" t="s">
        <v>82</v>
      </c>
      <c r="AO2422" t="s">
        <v>83</v>
      </c>
      <c r="AP2422" t="s">
        <v>67</v>
      </c>
      <c r="AQ2422" t="s">
        <v>67</v>
      </c>
      <c r="AR2422" t="s">
        <v>82</v>
      </c>
      <c r="AT2422" t="s">
        <v>82</v>
      </c>
      <c r="AW2422" t="s">
        <v>82</v>
      </c>
      <c r="AY2422" t="s">
        <v>21752</v>
      </c>
      <c r="AZ2422" t="s">
        <v>1321</v>
      </c>
      <c r="BA2422" t="s">
        <v>207</v>
      </c>
      <c r="BB2422">
        <v>1938</v>
      </c>
      <c r="BC2422" t="s">
        <v>79</v>
      </c>
      <c r="BH2422" t="s">
        <v>21753</v>
      </c>
      <c r="BJ2422">
        <v>43531578</v>
      </c>
    </row>
    <row r="2423" spans="1:62" x14ac:dyDescent="0.25">
      <c r="A2423" t="s">
        <v>21763</v>
      </c>
      <c r="B2423" s="2">
        <v>43501</v>
      </c>
      <c r="C2423" t="s">
        <v>63</v>
      </c>
      <c r="D2423" s="3">
        <v>43472.377372013892</v>
      </c>
      <c r="E2423" t="s">
        <v>64</v>
      </c>
      <c r="F2423" s="2">
        <v>43556</v>
      </c>
      <c r="G2423" s="2">
        <v>43738</v>
      </c>
      <c r="H2423" t="s">
        <v>21722</v>
      </c>
      <c r="J2423" t="s">
        <v>21723</v>
      </c>
      <c r="L2423" t="s">
        <v>21724</v>
      </c>
      <c r="M2423" t="s">
        <v>787</v>
      </c>
      <c r="N2423">
        <v>35022</v>
      </c>
      <c r="O2423" t="s">
        <v>70</v>
      </c>
      <c r="Q2423" t="s">
        <v>21725</v>
      </c>
      <c r="S2423" t="s">
        <v>72</v>
      </c>
      <c r="T2423" t="s">
        <v>102</v>
      </c>
      <c r="U2423" t="s">
        <v>2630</v>
      </c>
      <c r="V2423" t="s">
        <v>2470</v>
      </c>
      <c r="W2423" t="s">
        <v>105</v>
      </c>
      <c r="X2423" t="s">
        <v>106</v>
      </c>
      <c r="Y2423" t="str">
        <f>"37-3011"</f>
        <v>37-3011</v>
      </c>
      <c r="Z2423" t="s">
        <v>94</v>
      </c>
      <c r="AA2423">
        <v>561730</v>
      </c>
      <c r="AB2423">
        <v>25</v>
      </c>
      <c r="AC2423">
        <v>25</v>
      </c>
      <c r="AD2423" t="s">
        <v>79</v>
      </c>
      <c r="AE2423" t="s">
        <v>95</v>
      </c>
      <c r="AF2423">
        <v>35</v>
      </c>
      <c r="AG2423" s="4">
        <v>0.27083333333333331</v>
      </c>
      <c r="AH2423" s="4">
        <v>0.64583333333333337</v>
      </c>
      <c r="AI2423" s="5">
        <v>11.83</v>
      </c>
      <c r="AJ2423">
        <v>17.75</v>
      </c>
      <c r="AK2423">
        <v>17.75</v>
      </c>
      <c r="AL2423" t="s">
        <v>81</v>
      </c>
      <c r="AM2423" t="s">
        <v>82</v>
      </c>
      <c r="AO2423" t="s">
        <v>83</v>
      </c>
      <c r="AR2423" t="s">
        <v>82</v>
      </c>
      <c r="AT2423" t="s">
        <v>82</v>
      </c>
      <c r="AW2423" t="s">
        <v>82</v>
      </c>
      <c r="AY2423" t="s">
        <v>7041</v>
      </c>
      <c r="AZ2423" t="s">
        <v>713</v>
      </c>
      <c r="BA2423" t="s">
        <v>787</v>
      </c>
      <c r="BB2423">
        <v>35022</v>
      </c>
      <c r="BC2423" t="s">
        <v>79</v>
      </c>
      <c r="BH2423" t="s">
        <v>21764</v>
      </c>
      <c r="BJ2423">
        <v>582605184</v>
      </c>
    </row>
    <row r="2424" spans="1:62" x14ac:dyDescent="0.25">
      <c r="A2424" t="s">
        <v>21795</v>
      </c>
      <c r="B2424" s="2">
        <v>43501</v>
      </c>
      <c r="C2424" t="s">
        <v>63</v>
      </c>
      <c r="D2424" s="3">
        <v>43472.377844421295</v>
      </c>
      <c r="E2424" t="s">
        <v>64</v>
      </c>
      <c r="F2424" s="2">
        <v>43556</v>
      </c>
      <c r="G2424" s="2">
        <v>43832</v>
      </c>
      <c r="H2424" t="s">
        <v>21796</v>
      </c>
      <c r="I2424" t="s">
        <v>67</v>
      </c>
      <c r="J2424" t="s">
        <v>21797</v>
      </c>
      <c r="K2424" t="s">
        <v>67</v>
      </c>
      <c r="L2424" t="s">
        <v>21798</v>
      </c>
      <c r="M2424" t="s">
        <v>1246</v>
      </c>
      <c r="N2424">
        <v>65616</v>
      </c>
      <c r="O2424" t="s">
        <v>70</v>
      </c>
      <c r="P2424" t="s">
        <v>67</v>
      </c>
      <c r="Q2424" t="s">
        <v>21799</v>
      </c>
      <c r="S2424" t="s">
        <v>72</v>
      </c>
      <c r="T2424" t="s">
        <v>21800</v>
      </c>
      <c r="U2424" t="s">
        <v>13445</v>
      </c>
      <c r="V2424" t="s">
        <v>689</v>
      </c>
      <c r="W2424" t="s">
        <v>86</v>
      </c>
      <c r="X2424" t="s">
        <v>1427</v>
      </c>
      <c r="Y2424" t="str">
        <f>"37-2012"</f>
        <v>37-2012</v>
      </c>
      <c r="Z2424" t="s">
        <v>373</v>
      </c>
      <c r="AA2424">
        <v>721110</v>
      </c>
      <c r="AB2424">
        <v>24</v>
      </c>
      <c r="AC2424">
        <v>24</v>
      </c>
      <c r="AD2424" t="s">
        <v>79</v>
      </c>
      <c r="AE2424" t="s">
        <v>95</v>
      </c>
      <c r="AF2424">
        <v>35</v>
      </c>
      <c r="AG2424" s="4">
        <v>0.35416666666666669</v>
      </c>
      <c r="AH2424" s="4">
        <v>0.70833333333333337</v>
      </c>
      <c r="AI2424" s="6">
        <v>11</v>
      </c>
      <c r="AJ2424">
        <v>16.5</v>
      </c>
      <c r="AL2424" t="s">
        <v>81</v>
      </c>
      <c r="AM2424" t="s">
        <v>82</v>
      </c>
      <c r="AO2424" t="s">
        <v>83</v>
      </c>
      <c r="AP2424" t="s">
        <v>67</v>
      </c>
      <c r="AQ2424" t="s">
        <v>67</v>
      </c>
      <c r="AR2424" t="s">
        <v>82</v>
      </c>
      <c r="AT2424" t="s">
        <v>82</v>
      </c>
      <c r="AW2424" t="s">
        <v>72</v>
      </c>
      <c r="AX2424">
        <v>3</v>
      </c>
      <c r="AY2424" t="s">
        <v>6080</v>
      </c>
      <c r="AZ2424" t="s">
        <v>6081</v>
      </c>
      <c r="BA2424" t="s">
        <v>1246</v>
      </c>
      <c r="BB2424">
        <v>65616</v>
      </c>
      <c r="BC2424" t="s">
        <v>87</v>
      </c>
      <c r="BH2424" t="s">
        <v>21801</v>
      </c>
      <c r="BI2424" t="s">
        <v>67</v>
      </c>
      <c r="BJ2424">
        <v>202273240</v>
      </c>
    </row>
    <row r="2425" spans="1:62" x14ac:dyDescent="0.25">
      <c r="A2425" t="s">
        <v>21873</v>
      </c>
      <c r="B2425" s="2">
        <v>43501</v>
      </c>
      <c r="C2425" t="s">
        <v>63</v>
      </c>
      <c r="D2425" s="3">
        <v>43472.378032395834</v>
      </c>
      <c r="E2425" t="s">
        <v>64</v>
      </c>
      <c r="F2425" s="2">
        <v>43556</v>
      </c>
      <c r="G2425" s="2">
        <v>43799</v>
      </c>
      <c r="H2425" t="s">
        <v>21874</v>
      </c>
      <c r="J2425" t="s">
        <v>21875</v>
      </c>
      <c r="L2425" t="s">
        <v>244</v>
      </c>
      <c r="M2425" t="s">
        <v>147</v>
      </c>
      <c r="N2425">
        <v>15237</v>
      </c>
      <c r="O2425" t="s">
        <v>70</v>
      </c>
      <c r="Q2425" t="s">
        <v>21876</v>
      </c>
      <c r="S2425" t="s">
        <v>72</v>
      </c>
      <c r="T2425" t="s">
        <v>13303</v>
      </c>
      <c r="U2425" t="s">
        <v>18541</v>
      </c>
      <c r="V2425" t="s">
        <v>1757</v>
      </c>
      <c r="W2425" t="s">
        <v>278</v>
      </c>
      <c r="X2425" t="s">
        <v>106</v>
      </c>
      <c r="Y2425" t="str">
        <f>"37-3011"</f>
        <v>37-3011</v>
      </c>
      <c r="Z2425" t="s">
        <v>94</v>
      </c>
      <c r="AA2425">
        <v>238990</v>
      </c>
      <c r="AB2425">
        <v>6</v>
      </c>
      <c r="AC2425">
        <v>6</v>
      </c>
      <c r="AD2425" t="s">
        <v>79</v>
      </c>
      <c r="AE2425" t="s">
        <v>80</v>
      </c>
      <c r="AF2425">
        <v>40</v>
      </c>
      <c r="AG2425" s="4">
        <v>0.3125</v>
      </c>
      <c r="AH2425" s="4">
        <v>0.66666666666666663</v>
      </c>
      <c r="AI2425" s="5">
        <v>13.77</v>
      </c>
      <c r="AJ2425">
        <v>20.66</v>
      </c>
      <c r="AL2425" t="s">
        <v>81</v>
      </c>
      <c r="AM2425" t="s">
        <v>82</v>
      </c>
      <c r="AO2425" t="s">
        <v>83</v>
      </c>
      <c r="AR2425" t="s">
        <v>82</v>
      </c>
      <c r="AT2425" t="s">
        <v>82</v>
      </c>
      <c r="AW2425" t="s">
        <v>82</v>
      </c>
      <c r="AY2425" t="s">
        <v>240</v>
      </c>
      <c r="AZ2425" t="s">
        <v>3309</v>
      </c>
      <c r="BA2425" t="s">
        <v>147</v>
      </c>
      <c r="BB2425">
        <v>15237</v>
      </c>
      <c r="BC2425" t="s">
        <v>79</v>
      </c>
      <c r="BH2425" t="s">
        <v>21877</v>
      </c>
      <c r="BJ2425">
        <v>300756562</v>
      </c>
    </row>
    <row r="2426" spans="1:62" x14ac:dyDescent="0.25">
      <c r="A2426" t="s">
        <v>21934</v>
      </c>
      <c r="B2426" s="2">
        <v>43501</v>
      </c>
      <c r="C2426" t="s">
        <v>63</v>
      </c>
      <c r="D2426" s="3">
        <v>43472.37773605324</v>
      </c>
      <c r="E2426" t="s">
        <v>64</v>
      </c>
      <c r="F2426" s="2">
        <v>43556</v>
      </c>
      <c r="G2426" s="2">
        <v>43799</v>
      </c>
      <c r="H2426" t="s">
        <v>21935</v>
      </c>
      <c r="J2426" t="s">
        <v>21936</v>
      </c>
      <c r="K2426" t="s">
        <v>21937</v>
      </c>
      <c r="L2426" t="s">
        <v>21938</v>
      </c>
      <c r="M2426" t="s">
        <v>86</v>
      </c>
      <c r="N2426">
        <v>33178</v>
      </c>
      <c r="O2426" t="s">
        <v>70</v>
      </c>
      <c r="Q2426" t="s">
        <v>21939</v>
      </c>
      <c r="S2426" t="s">
        <v>72</v>
      </c>
      <c r="T2426" t="s">
        <v>13303</v>
      </c>
      <c r="U2426" t="s">
        <v>18510</v>
      </c>
      <c r="V2426" t="s">
        <v>1757</v>
      </c>
      <c r="W2426" t="s">
        <v>278</v>
      </c>
      <c r="X2426" t="s">
        <v>21940</v>
      </c>
      <c r="Y2426" t="str">
        <f>"37-3011"</f>
        <v>37-3011</v>
      </c>
      <c r="Z2426" t="s">
        <v>94</v>
      </c>
      <c r="AA2426">
        <v>561730</v>
      </c>
      <c r="AB2426">
        <v>15</v>
      </c>
      <c r="AC2426">
        <v>15</v>
      </c>
      <c r="AD2426" t="s">
        <v>79</v>
      </c>
      <c r="AE2426" t="s">
        <v>95</v>
      </c>
      <c r="AF2426">
        <v>40</v>
      </c>
      <c r="AG2426" s="4">
        <v>0.27083333333333331</v>
      </c>
      <c r="AH2426" s="4">
        <v>0.625</v>
      </c>
      <c r="AI2426" s="5">
        <v>13.03</v>
      </c>
      <c r="AJ2426">
        <v>19.55</v>
      </c>
      <c r="AL2426" t="s">
        <v>81</v>
      </c>
      <c r="AM2426" t="s">
        <v>82</v>
      </c>
      <c r="AO2426" t="s">
        <v>83</v>
      </c>
      <c r="AR2426" t="s">
        <v>82</v>
      </c>
      <c r="AT2426" t="s">
        <v>82</v>
      </c>
      <c r="AW2426" t="s">
        <v>72</v>
      </c>
      <c r="AX2426">
        <v>3</v>
      </c>
      <c r="AY2426" t="s">
        <v>21941</v>
      </c>
      <c r="AZ2426" t="s">
        <v>690</v>
      </c>
      <c r="BA2426" t="s">
        <v>86</v>
      </c>
      <c r="BB2426">
        <v>33178</v>
      </c>
      <c r="BC2426" t="s">
        <v>79</v>
      </c>
      <c r="BH2426" t="s">
        <v>21942</v>
      </c>
      <c r="BJ2426">
        <v>592305363</v>
      </c>
    </row>
    <row r="2427" spans="1:62" x14ac:dyDescent="0.25">
      <c r="A2427" t="s">
        <v>21947</v>
      </c>
      <c r="B2427" s="2">
        <v>43501</v>
      </c>
      <c r="C2427" t="s">
        <v>63</v>
      </c>
      <c r="D2427" s="3">
        <v>43472.378166111113</v>
      </c>
      <c r="E2427" t="s">
        <v>64</v>
      </c>
      <c r="F2427" s="2">
        <v>43556</v>
      </c>
      <c r="G2427" s="2">
        <v>43794</v>
      </c>
      <c r="H2427" t="s">
        <v>21948</v>
      </c>
      <c r="J2427" t="s">
        <v>21949</v>
      </c>
      <c r="L2427" t="s">
        <v>21950</v>
      </c>
      <c r="M2427" t="s">
        <v>844</v>
      </c>
      <c r="N2427">
        <v>60033</v>
      </c>
      <c r="O2427" t="s">
        <v>70</v>
      </c>
      <c r="Q2427" t="s">
        <v>21951</v>
      </c>
      <c r="S2427" t="s">
        <v>72</v>
      </c>
      <c r="T2427" t="s">
        <v>1755</v>
      </c>
      <c r="U2427" t="s">
        <v>5811</v>
      </c>
      <c r="V2427" t="s">
        <v>1882</v>
      </c>
      <c r="W2427" t="s">
        <v>278</v>
      </c>
      <c r="X2427" t="s">
        <v>106</v>
      </c>
      <c r="Y2427" t="str">
        <f>"37-3011"</f>
        <v>37-3011</v>
      </c>
      <c r="Z2427" t="s">
        <v>94</v>
      </c>
      <c r="AA2427">
        <v>561730</v>
      </c>
      <c r="AB2427">
        <v>4</v>
      </c>
      <c r="AC2427">
        <v>4</v>
      </c>
      <c r="AD2427" t="s">
        <v>79</v>
      </c>
      <c r="AE2427" t="s">
        <v>80</v>
      </c>
      <c r="AF2427">
        <v>40</v>
      </c>
      <c r="AG2427" s="4">
        <v>0.29166666666666669</v>
      </c>
      <c r="AH2427" s="4">
        <v>0.64583333333333337</v>
      </c>
      <c r="AI2427" s="5">
        <v>15.59</v>
      </c>
      <c r="AJ2427">
        <v>23.39</v>
      </c>
      <c r="AL2427" t="s">
        <v>81</v>
      </c>
      <c r="AM2427" t="s">
        <v>82</v>
      </c>
      <c r="AO2427" t="s">
        <v>83</v>
      </c>
      <c r="AP2427" t="s">
        <v>67</v>
      </c>
      <c r="AQ2427" t="s">
        <v>67</v>
      </c>
      <c r="AR2427" t="s">
        <v>82</v>
      </c>
      <c r="AT2427" t="s">
        <v>82</v>
      </c>
      <c r="AW2427" t="s">
        <v>82</v>
      </c>
      <c r="AY2427" t="s">
        <v>21950</v>
      </c>
      <c r="AZ2427" t="s">
        <v>10213</v>
      </c>
      <c r="BA2427" t="s">
        <v>844</v>
      </c>
      <c r="BB2427">
        <v>60033</v>
      </c>
      <c r="BC2427" t="s">
        <v>79</v>
      </c>
      <c r="BH2427" t="s">
        <v>21952</v>
      </c>
      <c r="BJ2427">
        <v>462055843</v>
      </c>
    </row>
    <row r="2428" spans="1:62" x14ac:dyDescent="0.25">
      <c r="A2428" t="s">
        <v>22165</v>
      </c>
      <c r="B2428" s="2">
        <v>43501</v>
      </c>
      <c r="C2428" t="s">
        <v>63</v>
      </c>
      <c r="D2428" s="3">
        <v>43472.378333587963</v>
      </c>
      <c r="E2428" t="s">
        <v>64</v>
      </c>
      <c r="F2428" s="2">
        <v>43556</v>
      </c>
      <c r="G2428" s="2">
        <v>43813</v>
      </c>
      <c r="H2428" t="s">
        <v>22166</v>
      </c>
      <c r="J2428" t="s">
        <v>22167</v>
      </c>
      <c r="K2428" t="s">
        <v>22168</v>
      </c>
      <c r="L2428" t="s">
        <v>22169</v>
      </c>
      <c r="M2428" t="s">
        <v>278</v>
      </c>
      <c r="N2428">
        <v>23072</v>
      </c>
      <c r="O2428" t="s">
        <v>70</v>
      </c>
      <c r="Q2428" t="s">
        <v>22170</v>
      </c>
      <c r="S2428" t="s">
        <v>72</v>
      </c>
      <c r="T2428" t="s">
        <v>13303</v>
      </c>
      <c r="U2428" t="s">
        <v>3891</v>
      </c>
      <c r="V2428" t="s">
        <v>1757</v>
      </c>
      <c r="W2428" t="s">
        <v>278</v>
      </c>
      <c r="X2428" t="s">
        <v>15492</v>
      </c>
      <c r="Y2428" t="str">
        <f>"37-3011"</f>
        <v>37-3011</v>
      </c>
      <c r="Z2428" t="s">
        <v>94</v>
      </c>
      <c r="AA2428">
        <v>561730</v>
      </c>
      <c r="AB2428">
        <v>12</v>
      </c>
      <c r="AC2428">
        <v>12</v>
      </c>
      <c r="AD2428" t="s">
        <v>79</v>
      </c>
      <c r="AE2428" t="s">
        <v>95</v>
      </c>
      <c r="AF2428">
        <v>40</v>
      </c>
      <c r="AG2428" s="4">
        <v>0.29166666666666669</v>
      </c>
      <c r="AH2428" s="4">
        <v>0.64583333333333337</v>
      </c>
      <c r="AI2428" s="5">
        <v>12.46</v>
      </c>
      <c r="AJ2428">
        <v>18.690000000000001</v>
      </c>
      <c r="AL2428" t="s">
        <v>81</v>
      </c>
      <c r="AM2428" t="s">
        <v>82</v>
      </c>
      <c r="AO2428" t="s">
        <v>83</v>
      </c>
      <c r="AP2428" t="s">
        <v>67</v>
      </c>
      <c r="AQ2428" t="s">
        <v>67</v>
      </c>
      <c r="AR2428" t="s">
        <v>82</v>
      </c>
      <c r="AT2428" t="s">
        <v>82</v>
      </c>
      <c r="AW2428" t="s">
        <v>72</v>
      </c>
      <c r="AX2428">
        <v>3</v>
      </c>
      <c r="AY2428" t="s">
        <v>5149</v>
      </c>
      <c r="AZ2428" t="s">
        <v>5149</v>
      </c>
      <c r="BA2428" t="s">
        <v>278</v>
      </c>
      <c r="BB2428">
        <v>23061</v>
      </c>
      <c r="BC2428" t="s">
        <v>79</v>
      </c>
      <c r="BH2428" t="s">
        <v>22171</v>
      </c>
      <c r="BJ2428">
        <v>541364662</v>
      </c>
    </row>
    <row r="2429" spans="1:62" x14ac:dyDescent="0.25">
      <c r="A2429" t="s">
        <v>22225</v>
      </c>
      <c r="B2429" s="2">
        <v>43501</v>
      </c>
      <c r="C2429" t="s">
        <v>63</v>
      </c>
      <c r="D2429" s="3">
        <v>43472.379005937502</v>
      </c>
      <c r="E2429" t="s">
        <v>64</v>
      </c>
      <c r="F2429" s="2">
        <v>43556</v>
      </c>
      <c r="G2429" s="2">
        <v>43773</v>
      </c>
      <c r="H2429" t="s">
        <v>22226</v>
      </c>
      <c r="J2429" t="s">
        <v>22227</v>
      </c>
      <c r="L2429" t="s">
        <v>795</v>
      </c>
      <c r="M2429" t="s">
        <v>105</v>
      </c>
      <c r="N2429">
        <v>78257</v>
      </c>
      <c r="O2429" t="s">
        <v>70</v>
      </c>
      <c r="Q2429" t="s">
        <v>22228</v>
      </c>
      <c r="S2429" t="s">
        <v>72</v>
      </c>
      <c r="T2429" t="s">
        <v>4709</v>
      </c>
      <c r="U2429" t="s">
        <v>4710</v>
      </c>
      <c r="V2429" t="s">
        <v>4711</v>
      </c>
      <c r="W2429" t="s">
        <v>136</v>
      </c>
      <c r="X2429" t="s">
        <v>12125</v>
      </c>
      <c r="Y2429" t="str">
        <f>"39-3091"</f>
        <v>39-3091</v>
      </c>
      <c r="Z2429" t="s">
        <v>677</v>
      </c>
      <c r="AA2429">
        <v>7131</v>
      </c>
      <c r="AB2429">
        <v>20</v>
      </c>
      <c r="AC2429">
        <v>20</v>
      </c>
      <c r="AD2429" t="s">
        <v>79</v>
      </c>
      <c r="AE2429" t="s">
        <v>80</v>
      </c>
      <c r="AF2429">
        <v>35</v>
      </c>
      <c r="AG2429" s="4">
        <v>0.45833333333333331</v>
      </c>
      <c r="AH2429" s="4">
        <v>0.875</v>
      </c>
      <c r="AI2429" s="5">
        <v>10.34</v>
      </c>
      <c r="AL2429" t="s">
        <v>81</v>
      </c>
      <c r="AM2429" t="s">
        <v>82</v>
      </c>
      <c r="AO2429" t="s">
        <v>83</v>
      </c>
      <c r="AR2429" t="s">
        <v>82</v>
      </c>
      <c r="AT2429" t="s">
        <v>82</v>
      </c>
      <c r="AW2429" t="s">
        <v>82</v>
      </c>
      <c r="AY2429" t="s">
        <v>795</v>
      </c>
      <c r="AZ2429" t="s">
        <v>22229</v>
      </c>
      <c r="BA2429" t="s">
        <v>105</v>
      </c>
      <c r="BB2429">
        <v>78257</v>
      </c>
      <c r="BC2429" t="s">
        <v>87</v>
      </c>
      <c r="BH2429" t="s">
        <v>22227</v>
      </c>
      <c r="BJ2429">
        <v>522152900</v>
      </c>
    </row>
    <row r="2430" spans="1:62" x14ac:dyDescent="0.25">
      <c r="A2430" t="s">
        <v>22271</v>
      </c>
      <c r="B2430" s="2">
        <v>43501</v>
      </c>
      <c r="C2430" t="s">
        <v>63</v>
      </c>
      <c r="D2430" s="3">
        <v>43472.378610775464</v>
      </c>
      <c r="E2430" t="s">
        <v>64</v>
      </c>
      <c r="F2430" s="2">
        <v>43556</v>
      </c>
      <c r="G2430" s="2">
        <v>43819</v>
      </c>
      <c r="H2430" t="s">
        <v>22272</v>
      </c>
      <c r="J2430" t="s">
        <v>22273</v>
      </c>
      <c r="K2430" t="s">
        <v>22274</v>
      </c>
      <c r="L2430" t="s">
        <v>20839</v>
      </c>
      <c r="M2430" t="s">
        <v>232</v>
      </c>
      <c r="N2430">
        <v>11930</v>
      </c>
      <c r="O2430" t="s">
        <v>70</v>
      </c>
      <c r="Q2430" t="s">
        <v>22275</v>
      </c>
      <c r="S2430" t="s">
        <v>72</v>
      </c>
      <c r="T2430" t="s">
        <v>13303</v>
      </c>
      <c r="U2430" t="s">
        <v>5811</v>
      </c>
      <c r="V2430" t="s">
        <v>16460</v>
      </c>
      <c r="W2430" t="s">
        <v>278</v>
      </c>
      <c r="X2430" t="s">
        <v>705</v>
      </c>
      <c r="Y2430" t="str">
        <f>"37-3011"</f>
        <v>37-3011</v>
      </c>
      <c r="Z2430" t="s">
        <v>94</v>
      </c>
      <c r="AA2430">
        <v>561730</v>
      </c>
      <c r="AB2430">
        <v>10</v>
      </c>
      <c r="AC2430">
        <v>10</v>
      </c>
      <c r="AD2430" t="s">
        <v>79</v>
      </c>
      <c r="AE2430" t="s">
        <v>80</v>
      </c>
      <c r="AF2430">
        <v>40</v>
      </c>
      <c r="AG2430" s="4">
        <v>0.33333333333333331</v>
      </c>
      <c r="AH2430" s="4">
        <v>0.6875</v>
      </c>
      <c r="AI2430" s="5">
        <v>16.34</v>
      </c>
      <c r="AJ2430">
        <v>24.51</v>
      </c>
      <c r="AL2430" t="s">
        <v>81</v>
      </c>
      <c r="AM2430" t="s">
        <v>82</v>
      </c>
      <c r="AO2430" t="s">
        <v>83</v>
      </c>
      <c r="AR2430" t="s">
        <v>82</v>
      </c>
      <c r="AT2430" t="s">
        <v>82</v>
      </c>
      <c r="AW2430" t="s">
        <v>72</v>
      </c>
      <c r="AX2430">
        <v>3</v>
      </c>
      <c r="AY2430" t="s">
        <v>14267</v>
      </c>
      <c r="AZ2430" t="s">
        <v>6535</v>
      </c>
      <c r="BA2430" t="s">
        <v>232</v>
      </c>
      <c r="BB2430">
        <v>11937</v>
      </c>
      <c r="BC2430" t="s">
        <v>79</v>
      </c>
      <c r="BH2430" t="s">
        <v>22276</v>
      </c>
      <c r="BJ2430">
        <v>113127039</v>
      </c>
    </row>
    <row r="2431" spans="1:62" x14ac:dyDescent="0.25">
      <c r="A2431" t="s">
        <v>22315</v>
      </c>
      <c r="B2431" s="2">
        <v>43501</v>
      </c>
      <c r="C2431" t="s">
        <v>63</v>
      </c>
      <c r="D2431" s="3">
        <v>43472.378311643515</v>
      </c>
      <c r="E2431" t="s">
        <v>64</v>
      </c>
      <c r="F2431" s="2">
        <v>43556</v>
      </c>
      <c r="G2431" s="2">
        <v>43799</v>
      </c>
      <c r="H2431" t="s">
        <v>22316</v>
      </c>
      <c r="J2431" t="s">
        <v>22317</v>
      </c>
      <c r="L2431" t="s">
        <v>2011</v>
      </c>
      <c r="M2431" t="s">
        <v>783</v>
      </c>
      <c r="N2431">
        <v>44021</v>
      </c>
      <c r="O2431" t="s">
        <v>70</v>
      </c>
      <c r="Q2431" t="s">
        <v>22318</v>
      </c>
      <c r="R2431">
        <v>1103</v>
      </c>
      <c r="S2431" t="s">
        <v>72</v>
      </c>
      <c r="T2431" t="s">
        <v>13303</v>
      </c>
      <c r="U2431" t="s">
        <v>3891</v>
      </c>
      <c r="V2431" t="s">
        <v>1757</v>
      </c>
      <c r="W2431" t="s">
        <v>278</v>
      </c>
      <c r="X2431" t="s">
        <v>106</v>
      </c>
      <c r="Y2431" t="str">
        <f>"37-3011"</f>
        <v>37-3011</v>
      </c>
      <c r="Z2431" t="s">
        <v>94</v>
      </c>
      <c r="AA2431">
        <v>561730</v>
      </c>
      <c r="AB2431">
        <v>10</v>
      </c>
      <c r="AC2431">
        <v>10</v>
      </c>
      <c r="AD2431" t="s">
        <v>79</v>
      </c>
      <c r="AE2431" t="s">
        <v>80</v>
      </c>
      <c r="AF2431">
        <v>40</v>
      </c>
      <c r="AG2431" s="4">
        <v>0.30208333333333331</v>
      </c>
      <c r="AH2431" s="4">
        <v>0.65625</v>
      </c>
      <c r="AI2431" s="5">
        <v>13.7</v>
      </c>
      <c r="AJ2431">
        <v>20.55</v>
      </c>
      <c r="AL2431" t="s">
        <v>81</v>
      </c>
      <c r="AM2431" t="s">
        <v>82</v>
      </c>
      <c r="AO2431" t="s">
        <v>83</v>
      </c>
      <c r="AR2431" t="s">
        <v>82</v>
      </c>
      <c r="AT2431" t="s">
        <v>82</v>
      </c>
      <c r="AW2431" t="s">
        <v>82</v>
      </c>
      <c r="AY2431" t="s">
        <v>2011</v>
      </c>
      <c r="AZ2431" t="s">
        <v>10080</v>
      </c>
      <c r="BA2431" t="s">
        <v>783</v>
      </c>
      <c r="BB2431">
        <v>44021</v>
      </c>
      <c r="BC2431" t="s">
        <v>79</v>
      </c>
      <c r="BH2431" t="s">
        <v>22317</v>
      </c>
      <c r="BJ2431">
        <v>340961524</v>
      </c>
    </row>
    <row r="2432" spans="1:62" x14ac:dyDescent="0.25">
      <c r="A2432" t="s">
        <v>22382</v>
      </c>
      <c r="B2432" s="2">
        <v>43501</v>
      </c>
      <c r="C2432" t="s">
        <v>63</v>
      </c>
      <c r="D2432" s="3">
        <v>43472.378990219906</v>
      </c>
      <c r="E2432" t="s">
        <v>64</v>
      </c>
      <c r="F2432" s="2">
        <v>43556</v>
      </c>
      <c r="G2432" s="2">
        <v>43769</v>
      </c>
      <c r="H2432" t="s">
        <v>6442</v>
      </c>
      <c r="I2432" t="s">
        <v>6443</v>
      </c>
      <c r="J2432" t="s">
        <v>6444</v>
      </c>
      <c r="L2432" t="s">
        <v>6445</v>
      </c>
      <c r="M2432" t="s">
        <v>278</v>
      </c>
      <c r="N2432">
        <v>23605</v>
      </c>
      <c r="O2432" t="s">
        <v>70</v>
      </c>
      <c r="Q2432" t="s">
        <v>6446</v>
      </c>
      <c r="S2432" t="s">
        <v>72</v>
      </c>
      <c r="T2432" t="s">
        <v>878</v>
      </c>
      <c r="U2432" t="s">
        <v>2327</v>
      </c>
      <c r="V2432" t="s">
        <v>880</v>
      </c>
      <c r="W2432" t="s">
        <v>881</v>
      </c>
      <c r="X2432" t="s">
        <v>106</v>
      </c>
      <c r="Y2432" t="str">
        <f>"37-3011"</f>
        <v>37-3011</v>
      </c>
      <c r="Z2432" t="s">
        <v>94</v>
      </c>
      <c r="AA2432">
        <v>561730</v>
      </c>
      <c r="AB2432">
        <v>29</v>
      </c>
      <c r="AC2432">
        <v>29</v>
      </c>
      <c r="AD2432" t="s">
        <v>79</v>
      </c>
      <c r="AE2432" t="s">
        <v>95</v>
      </c>
      <c r="AF2432">
        <v>40</v>
      </c>
      <c r="AG2432" s="4">
        <v>0.3125</v>
      </c>
      <c r="AH2432" s="4">
        <v>0.70833333333333337</v>
      </c>
      <c r="AI2432" s="5">
        <v>12.46</v>
      </c>
      <c r="AJ2432">
        <v>18.690000000000001</v>
      </c>
      <c r="AK2432">
        <v>20.25</v>
      </c>
      <c r="AL2432" t="s">
        <v>81</v>
      </c>
      <c r="AM2432" t="s">
        <v>82</v>
      </c>
      <c r="AO2432" t="s">
        <v>83</v>
      </c>
      <c r="AR2432" t="s">
        <v>82</v>
      </c>
      <c r="AT2432" t="s">
        <v>82</v>
      </c>
      <c r="AW2432" t="s">
        <v>72</v>
      </c>
      <c r="AX2432">
        <v>3</v>
      </c>
      <c r="AY2432" t="s">
        <v>6445</v>
      </c>
      <c r="AZ2432" t="s">
        <v>6447</v>
      </c>
      <c r="BA2432" t="s">
        <v>278</v>
      </c>
      <c r="BB2432">
        <v>23605</v>
      </c>
      <c r="BC2432" t="s">
        <v>79</v>
      </c>
      <c r="BH2432" t="s">
        <v>6448</v>
      </c>
      <c r="BJ2432">
        <v>10751783</v>
      </c>
    </row>
    <row r="2433" spans="1:62" x14ac:dyDescent="0.25">
      <c r="A2433" t="s">
        <v>22484</v>
      </c>
      <c r="B2433" s="2">
        <v>43501</v>
      </c>
      <c r="C2433" t="s">
        <v>63</v>
      </c>
      <c r="D2433" s="3">
        <v>43472.378922453703</v>
      </c>
      <c r="E2433" t="s">
        <v>64</v>
      </c>
      <c r="F2433" s="2">
        <v>43556</v>
      </c>
      <c r="G2433" s="2">
        <v>43769</v>
      </c>
      <c r="H2433" t="s">
        <v>22485</v>
      </c>
      <c r="J2433" t="s">
        <v>22486</v>
      </c>
      <c r="K2433" t="s">
        <v>22093</v>
      </c>
      <c r="L2433" t="s">
        <v>22487</v>
      </c>
      <c r="M2433" t="s">
        <v>86</v>
      </c>
      <c r="N2433">
        <v>32114</v>
      </c>
      <c r="O2433" t="s">
        <v>70</v>
      </c>
      <c r="Q2433" t="s">
        <v>22488</v>
      </c>
      <c r="S2433" t="s">
        <v>72</v>
      </c>
      <c r="T2433" t="s">
        <v>13303</v>
      </c>
      <c r="U2433" t="s">
        <v>5811</v>
      </c>
      <c r="V2433" t="s">
        <v>16460</v>
      </c>
      <c r="W2433" t="s">
        <v>278</v>
      </c>
      <c r="X2433" t="s">
        <v>106</v>
      </c>
      <c r="Y2433" t="str">
        <f>"37-3011"</f>
        <v>37-3011</v>
      </c>
      <c r="Z2433" t="s">
        <v>94</v>
      </c>
      <c r="AA2433">
        <v>561730</v>
      </c>
      <c r="AB2433">
        <v>9</v>
      </c>
      <c r="AC2433">
        <v>9</v>
      </c>
      <c r="AD2433" t="s">
        <v>79</v>
      </c>
      <c r="AE2433" t="s">
        <v>95</v>
      </c>
      <c r="AF2433">
        <v>40</v>
      </c>
      <c r="AG2433" s="4">
        <v>0.29166666666666669</v>
      </c>
      <c r="AH2433" s="4">
        <v>0.64583333333333337</v>
      </c>
      <c r="AI2433" s="5">
        <v>12.21</v>
      </c>
      <c r="AJ2433">
        <v>18.32</v>
      </c>
      <c r="AL2433" t="s">
        <v>81</v>
      </c>
      <c r="AM2433" t="s">
        <v>82</v>
      </c>
      <c r="AO2433" t="s">
        <v>83</v>
      </c>
      <c r="AP2433" t="s">
        <v>67</v>
      </c>
      <c r="AQ2433" t="s">
        <v>67</v>
      </c>
      <c r="AR2433" t="s">
        <v>82</v>
      </c>
      <c r="AT2433" t="s">
        <v>82</v>
      </c>
      <c r="AW2433" t="s">
        <v>82</v>
      </c>
      <c r="AY2433" t="s">
        <v>22487</v>
      </c>
      <c r="AZ2433" t="s">
        <v>22489</v>
      </c>
      <c r="BA2433" t="s">
        <v>86</v>
      </c>
      <c r="BB2433">
        <v>32114</v>
      </c>
      <c r="BC2433" t="s">
        <v>79</v>
      </c>
      <c r="BH2433" t="s">
        <v>22486</v>
      </c>
      <c r="BJ2433">
        <v>202993503</v>
      </c>
    </row>
    <row r="2434" spans="1:62" x14ac:dyDescent="0.25">
      <c r="A2434" t="s">
        <v>22494</v>
      </c>
      <c r="B2434" s="2">
        <v>43501</v>
      </c>
      <c r="C2434" t="s">
        <v>63</v>
      </c>
      <c r="D2434" s="3">
        <v>43472.378979456022</v>
      </c>
      <c r="E2434" t="s">
        <v>64</v>
      </c>
      <c r="F2434" s="2">
        <v>43556</v>
      </c>
      <c r="G2434" s="2">
        <v>43814</v>
      </c>
      <c r="H2434" t="s">
        <v>22495</v>
      </c>
      <c r="J2434" t="s">
        <v>22496</v>
      </c>
      <c r="L2434" t="s">
        <v>22497</v>
      </c>
      <c r="M2434" t="s">
        <v>69</v>
      </c>
      <c r="N2434">
        <v>40023</v>
      </c>
      <c r="O2434" t="s">
        <v>70</v>
      </c>
      <c r="Q2434" t="s">
        <v>22498</v>
      </c>
      <c r="S2434" t="s">
        <v>72</v>
      </c>
      <c r="T2434" t="s">
        <v>13303</v>
      </c>
      <c r="U2434" t="s">
        <v>5811</v>
      </c>
      <c r="V2434" t="s">
        <v>16460</v>
      </c>
      <c r="W2434" t="s">
        <v>278</v>
      </c>
      <c r="X2434" t="s">
        <v>106</v>
      </c>
      <c r="Y2434" t="str">
        <f>"37-3011"</f>
        <v>37-3011</v>
      </c>
      <c r="Z2434" t="s">
        <v>94</v>
      </c>
      <c r="AA2434">
        <v>561730</v>
      </c>
      <c r="AB2434">
        <v>8</v>
      </c>
      <c r="AC2434">
        <v>8</v>
      </c>
      <c r="AD2434" t="s">
        <v>79</v>
      </c>
      <c r="AE2434" t="s">
        <v>80</v>
      </c>
      <c r="AF2434">
        <v>40</v>
      </c>
      <c r="AG2434" s="4">
        <v>0.33333333333333331</v>
      </c>
      <c r="AH2434" s="4">
        <v>0.70833333333333337</v>
      </c>
      <c r="AI2434" s="5">
        <v>13.31</v>
      </c>
      <c r="AJ2434">
        <v>19.97</v>
      </c>
      <c r="AL2434" t="s">
        <v>81</v>
      </c>
      <c r="AM2434" t="s">
        <v>82</v>
      </c>
      <c r="AO2434" t="s">
        <v>83</v>
      </c>
      <c r="AP2434" t="s">
        <v>67</v>
      </c>
      <c r="AQ2434" t="s">
        <v>67</v>
      </c>
      <c r="AR2434" t="s">
        <v>82</v>
      </c>
      <c r="AT2434" t="s">
        <v>82</v>
      </c>
      <c r="AW2434" t="s">
        <v>72</v>
      </c>
      <c r="AX2434">
        <v>3</v>
      </c>
      <c r="AY2434" t="s">
        <v>2106</v>
      </c>
      <c r="AZ2434" t="s">
        <v>713</v>
      </c>
      <c r="BA2434" t="s">
        <v>69</v>
      </c>
      <c r="BB2434">
        <v>40299</v>
      </c>
      <c r="BC2434" t="s">
        <v>79</v>
      </c>
      <c r="BH2434" t="s">
        <v>22499</v>
      </c>
      <c r="BJ2434">
        <v>275406383</v>
      </c>
    </row>
    <row r="2435" spans="1:62" x14ac:dyDescent="0.25">
      <c r="A2435" t="s">
        <v>22552</v>
      </c>
      <c r="B2435" s="2">
        <v>43501</v>
      </c>
      <c r="C2435" t="s">
        <v>63</v>
      </c>
      <c r="D2435" s="3">
        <v>43472.377887499999</v>
      </c>
      <c r="E2435" t="s">
        <v>64</v>
      </c>
      <c r="F2435" s="2">
        <v>43556</v>
      </c>
      <c r="G2435" s="2">
        <v>43814</v>
      </c>
      <c r="H2435" t="s">
        <v>22553</v>
      </c>
      <c r="J2435" t="s">
        <v>22554</v>
      </c>
      <c r="L2435" t="s">
        <v>14678</v>
      </c>
      <c r="M2435" t="s">
        <v>783</v>
      </c>
      <c r="N2435">
        <v>43207</v>
      </c>
      <c r="O2435" t="s">
        <v>70</v>
      </c>
      <c r="Q2435" t="s">
        <v>22555</v>
      </c>
      <c r="S2435" t="s">
        <v>72</v>
      </c>
      <c r="T2435" t="s">
        <v>13303</v>
      </c>
      <c r="U2435" t="s">
        <v>19509</v>
      </c>
      <c r="V2435" t="s">
        <v>1757</v>
      </c>
      <c r="W2435" t="s">
        <v>278</v>
      </c>
      <c r="X2435" t="s">
        <v>705</v>
      </c>
      <c r="Y2435" t="str">
        <f>"37-3011"</f>
        <v>37-3011</v>
      </c>
      <c r="Z2435" t="s">
        <v>94</v>
      </c>
      <c r="AA2435">
        <v>561730</v>
      </c>
      <c r="AB2435">
        <v>6</v>
      </c>
      <c r="AC2435">
        <v>6</v>
      </c>
      <c r="AD2435" t="s">
        <v>79</v>
      </c>
      <c r="AE2435" t="s">
        <v>80</v>
      </c>
      <c r="AF2435">
        <v>40</v>
      </c>
      <c r="AG2435" s="4">
        <v>0.33333333333333331</v>
      </c>
      <c r="AH2435" s="4">
        <v>0.6875</v>
      </c>
      <c r="AI2435" s="5">
        <v>13.83</v>
      </c>
      <c r="AJ2435">
        <v>20.75</v>
      </c>
      <c r="AL2435" t="s">
        <v>81</v>
      </c>
      <c r="AM2435" t="s">
        <v>82</v>
      </c>
      <c r="AO2435" t="s">
        <v>83</v>
      </c>
      <c r="AR2435" t="s">
        <v>82</v>
      </c>
      <c r="AT2435" t="s">
        <v>82</v>
      </c>
      <c r="AW2435" t="s">
        <v>72</v>
      </c>
      <c r="AX2435">
        <v>3</v>
      </c>
      <c r="AY2435" t="s">
        <v>14678</v>
      </c>
      <c r="AZ2435" t="s">
        <v>1418</v>
      </c>
      <c r="BA2435" t="s">
        <v>783</v>
      </c>
      <c r="BB2435">
        <v>43207</v>
      </c>
      <c r="BC2435" t="s">
        <v>79</v>
      </c>
      <c r="BH2435" t="s">
        <v>22554</v>
      </c>
      <c r="BJ2435">
        <v>310873609</v>
      </c>
    </row>
    <row r="2436" spans="1:62" x14ac:dyDescent="0.25">
      <c r="A2436" t="s">
        <v>22617</v>
      </c>
      <c r="B2436" s="2">
        <v>43501</v>
      </c>
      <c r="C2436" t="s">
        <v>63</v>
      </c>
      <c r="D2436" s="3">
        <v>43472.378528703703</v>
      </c>
      <c r="E2436" t="s">
        <v>64</v>
      </c>
      <c r="F2436" s="2">
        <v>43556</v>
      </c>
      <c r="G2436" s="2">
        <v>43800</v>
      </c>
      <c r="H2436" t="s">
        <v>22618</v>
      </c>
      <c r="J2436" t="s">
        <v>22619</v>
      </c>
      <c r="K2436" t="s">
        <v>22620</v>
      </c>
      <c r="L2436" t="s">
        <v>21603</v>
      </c>
      <c r="M2436" t="s">
        <v>226</v>
      </c>
      <c r="N2436">
        <v>49770</v>
      </c>
      <c r="O2436" t="s">
        <v>70</v>
      </c>
      <c r="Q2436" t="s">
        <v>22621</v>
      </c>
      <c r="S2436" t="s">
        <v>72</v>
      </c>
      <c r="T2436" t="s">
        <v>1755</v>
      </c>
      <c r="U2436" t="s">
        <v>3891</v>
      </c>
      <c r="V2436" t="s">
        <v>3892</v>
      </c>
      <c r="W2436" t="s">
        <v>278</v>
      </c>
      <c r="X2436" t="s">
        <v>106</v>
      </c>
      <c r="Y2436" t="str">
        <f>"37-3011"</f>
        <v>37-3011</v>
      </c>
      <c r="Z2436" t="s">
        <v>94</v>
      </c>
      <c r="AA2436">
        <v>561730</v>
      </c>
      <c r="AB2436">
        <v>5</v>
      </c>
      <c r="AC2436">
        <v>5</v>
      </c>
      <c r="AD2436" t="s">
        <v>79</v>
      </c>
      <c r="AE2436" t="s">
        <v>80</v>
      </c>
      <c r="AF2436">
        <v>40</v>
      </c>
      <c r="AG2436" s="4">
        <v>0.33333333333333331</v>
      </c>
      <c r="AH2436" s="4">
        <v>0.6875</v>
      </c>
      <c r="AI2436" s="5">
        <v>15.39</v>
      </c>
      <c r="AJ2436">
        <v>23.09</v>
      </c>
      <c r="AL2436" t="s">
        <v>81</v>
      </c>
      <c r="AM2436" t="s">
        <v>82</v>
      </c>
      <c r="AO2436" t="s">
        <v>83</v>
      </c>
      <c r="AR2436" t="s">
        <v>82</v>
      </c>
      <c r="AT2436" t="s">
        <v>82</v>
      </c>
      <c r="AW2436" t="s">
        <v>72</v>
      </c>
      <c r="AX2436">
        <v>3</v>
      </c>
      <c r="AY2436" t="s">
        <v>21603</v>
      </c>
      <c r="AZ2436" t="s">
        <v>14328</v>
      </c>
      <c r="BA2436" t="s">
        <v>226</v>
      </c>
      <c r="BB2436">
        <v>49770</v>
      </c>
      <c r="BC2436" t="s">
        <v>79</v>
      </c>
      <c r="BH2436" t="s">
        <v>22619</v>
      </c>
      <c r="BJ2436">
        <v>813551351</v>
      </c>
    </row>
    <row r="2437" spans="1:62" x14ac:dyDescent="0.25">
      <c r="A2437" t="s">
        <v>22679</v>
      </c>
      <c r="B2437" s="2">
        <v>43501</v>
      </c>
      <c r="C2437" t="s">
        <v>63</v>
      </c>
      <c r="D2437" s="3">
        <v>43472.378668935184</v>
      </c>
      <c r="E2437" t="s">
        <v>64</v>
      </c>
      <c r="F2437" s="2">
        <v>43556</v>
      </c>
      <c r="G2437" s="2">
        <v>43784</v>
      </c>
      <c r="H2437" t="s">
        <v>5415</v>
      </c>
      <c r="I2437" t="s">
        <v>67</v>
      </c>
      <c r="J2437" t="s">
        <v>5416</v>
      </c>
      <c r="K2437" t="s">
        <v>67</v>
      </c>
      <c r="L2437" t="s">
        <v>4124</v>
      </c>
      <c r="M2437" t="s">
        <v>745</v>
      </c>
      <c r="N2437">
        <v>66214</v>
      </c>
      <c r="O2437" t="s">
        <v>70</v>
      </c>
      <c r="P2437" t="s">
        <v>67</v>
      </c>
      <c r="Q2437" t="s">
        <v>5417</v>
      </c>
      <c r="R2437">
        <v>232</v>
      </c>
      <c r="S2437" t="s">
        <v>72</v>
      </c>
      <c r="T2437" t="s">
        <v>651</v>
      </c>
      <c r="U2437" t="s">
        <v>652</v>
      </c>
      <c r="V2437" t="s">
        <v>653</v>
      </c>
      <c r="W2437" t="s">
        <v>207</v>
      </c>
      <c r="X2437" t="s">
        <v>5418</v>
      </c>
      <c r="Y2437" t="str">
        <f>"39-9032"</f>
        <v>39-9032</v>
      </c>
      <c r="Z2437" t="s">
        <v>5419</v>
      </c>
      <c r="AA2437">
        <v>61162</v>
      </c>
      <c r="AB2437">
        <v>12</v>
      </c>
      <c r="AC2437">
        <v>12</v>
      </c>
      <c r="AD2437" t="s">
        <v>79</v>
      </c>
      <c r="AE2437" t="s">
        <v>80</v>
      </c>
      <c r="AF2437">
        <v>35</v>
      </c>
      <c r="AG2437" s="4">
        <v>0.58333333333333337</v>
      </c>
      <c r="AH2437" s="4">
        <v>0.875</v>
      </c>
      <c r="AI2437" s="5">
        <v>13.55</v>
      </c>
      <c r="AL2437" t="s">
        <v>81</v>
      </c>
      <c r="AM2437" t="s">
        <v>82</v>
      </c>
      <c r="AO2437" t="s">
        <v>5127</v>
      </c>
      <c r="AP2437" t="s">
        <v>67</v>
      </c>
      <c r="AQ2437" t="s">
        <v>5420</v>
      </c>
      <c r="AR2437" t="s">
        <v>82</v>
      </c>
      <c r="AT2437" t="s">
        <v>82</v>
      </c>
      <c r="AW2437" t="s">
        <v>82</v>
      </c>
      <c r="AY2437" t="s">
        <v>22680</v>
      </c>
      <c r="AZ2437" t="s">
        <v>8837</v>
      </c>
      <c r="BA2437" t="s">
        <v>9587</v>
      </c>
      <c r="BB2437">
        <v>2888</v>
      </c>
      <c r="BC2437" t="s">
        <v>79</v>
      </c>
      <c r="BH2437" t="s">
        <v>22681</v>
      </c>
      <c r="BJ2437">
        <v>742852234</v>
      </c>
    </row>
    <row r="2438" spans="1:62" x14ac:dyDescent="0.25">
      <c r="A2438" t="s">
        <v>22706</v>
      </c>
      <c r="B2438" s="2">
        <v>43501</v>
      </c>
      <c r="C2438" t="s">
        <v>63</v>
      </c>
      <c r="D2438" s="3">
        <v>43472.378548310182</v>
      </c>
      <c r="E2438" t="s">
        <v>64</v>
      </c>
      <c r="F2438" s="2">
        <v>43556</v>
      </c>
      <c r="G2438" s="2">
        <v>43800</v>
      </c>
      <c r="H2438" t="s">
        <v>22707</v>
      </c>
      <c r="J2438" t="s">
        <v>22708</v>
      </c>
      <c r="L2438" t="s">
        <v>22709</v>
      </c>
      <c r="M2438" t="s">
        <v>278</v>
      </c>
      <c r="N2438">
        <v>20175</v>
      </c>
      <c r="O2438" t="s">
        <v>70</v>
      </c>
      <c r="Q2438" t="s">
        <v>22710</v>
      </c>
      <c r="S2438" t="s">
        <v>72</v>
      </c>
      <c r="T2438" t="s">
        <v>13303</v>
      </c>
      <c r="U2438" t="s">
        <v>20505</v>
      </c>
      <c r="V2438" t="s">
        <v>1757</v>
      </c>
      <c r="W2438" t="s">
        <v>278</v>
      </c>
      <c r="X2438" t="s">
        <v>106</v>
      </c>
      <c r="Y2438" t="str">
        <f>"37-3011"</f>
        <v>37-3011</v>
      </c>
      <c r="Z2438" t="s">
        <v>94</v>
      </c>
      <c r="AA2438">
        <v>561730</v>
      </c>
      <c r="AB2438">
        <v>10</v>
      </c>
      <c r="AC2438">
        <v>10</v>
      </c>
      <c r="AD2438" t="s">
        <v>79</v>
      </c>
      <c r="AE2438" t="s">
        <v>95</v>
      </c>
      <c r="AF2438">
        <v>40</v>
      </c>
      <c r="AG2438" s="4">
        <v>0.29166666666666669</v>
      </c>
      <c r="AH2438" s="4">
        <v>0.66666666666666663</v>
      </c>
      <c r="AI2438" s="5">
        <v>15.39</v>
      </c>
      <c r="AJ2438">
        <v>23.09</v>
      </c>
      <c r="AL2438" t="s">
        <v>81</v>
      </c>
      <c r="AM2438" t="s">
        <v>82</v>
      </c>
      <c r="AO2438" t="s">
        <v>83</v>
      </c>
      <c r="AP2438" t="s">
        <v>67</v>
      </c>
      <c r="AQ2438" t="s">
        <v>67</v>
      </c>
      <c r="AR2438" t="s">
        <v>82</v>
      </c>
      <c r="AT2438" t="s">
        <v>82</v>
      </c>
      <c r="AW2438" t="s">
        <v>82</v>
      </c>
      <c r="AY2438" t="s">
        <v>13982</v>
      </c>
      <c r="AZ2438" t="s">
        <v>3812</v>
      </c>
      <c r="BA2438" t="s">
        <v>278</v>
      </c>
      <c r="BB2438">
        <v>20175</v>
      </c>
      <c r="BC2438" t="s">
        <v>79</v>
      </c>
      <c r="BH2438" t="s">
        <v>22711</v>
      </c>
      <c r="BJ2438">
        <v>542043026</v>
      </c>
    </row>
    <row r="2439" spans="1:62" x14ac:dyDescent="0.25">
      <c r="A2439" t="s">
        <v>22909</v>
      </c>
      <c r="B2439" s="2">
        <v>43501</v>
      </c>
      <c r="C2439" t="s">
        <v>63</v>
      </c>
      <c r="D2439" s="3">
        <v>43472.378002685182</v>
      </c>
      <c r="E2439" t="s">
        <v>64</v>
      </c>
      <c r="F2439" s="2">
        <v>43556</v>
      </c>
      <c r="G2439" s="2">
        <v>43798</v>
      </c>
      <c r="H2439" t="s">
        <v>22910</v>
      </c>
      <c r="J2439" t="s">
        <v>22911</v>
      </c>
      <c r="L2439" t="s">
        <v>22912</v>
      </c>
      <c r="M2439" t="s">
        <v>761</v>
      </c>
      <c r="N2439">
        <v>30518</v>
      </c>
      <c r="O2439" t="s">
        <v>70</v>
      </c>
      <c r="Q2439" t="s">
        <v>22913</v>
      </c>
      <c r="S2439" t="s">
        <v>72</v>
      </c>
      <c r="T2439" t="s">
        <v>13303</v>
      </c>
      <c r="U2439" t="s">
        <v>5811</v>
      </c>
      <c r="V2439" t="s">
        <v>1757</v>
      </c>
      <c r="W2439" t="s">
        <v>278</v>
      </c>
      <c r="X2439" t="s">
        <v>106</v>
      </c>
      <c r="Y2439" t="str">
        <f>"37-3011"</f>
        <v>37-3011</v>
      </c>
      <c r="Z2439" t="s">
        <v>94</v>
      </c>
      <c r="AA2439">
        <v>561730</v>
      </c>
      <c r="AB2439">
        <v>35</v>
      </c>
      <c r="AC2439">
        <v>35</v>
      </c>
      <c r="AD2439" t="s">
        <v>79</v>
      </c>
      <c r="AE2439" t="s">
        <v>95</v>
      </c>
      <c r="AF2439">
        <v>40</v>
      </c>
      <c r="AG2439" s="4">
        <v>0.27083333333333331</v>
      </c>
      <c r="AH2439" s="4">
        <v>0.64583333333333337</v>
      </c>
      <c r="AI2439" s="5">
        <v>14.24</v>
      </c>
      <c r="AJ2439">
        <v>21.36</v>
      </c>
      <c r="AL2439" t="s">
        <v>81</v>
      </c>
      <c r="AM2439" t="s">
        <v>82</v>
      </c>
      <c r="AO2439" t="s">
        <v>83</v>
      </c>
      <c r="AP2439" t="s">
        <v>67</v>
      </c>
      <c r="AQ2439" t="s">
        <v>67</v>
      </c>
      <c r="AR2439" t="s">
        <v>82</v>
      </c>
      <c r="AT2439" t="s">
        <v>82</v>
      </c>
      <c r="AW2439" t="s">
        <v>82</v>
      </c>
      <c r="AY2439" t="s">
        <v>13607</v>
      </c>
      <c r="AZ2439" t="s">
        <v>978</v>
      </c>
      <c r="BA2439" t="s">
        <v>761</v>
      </c>
      <c r="BB2439">
        <v>30518</v>
      </c>
      <c r="BC2439" t="s">
        <v>79</v>
      </c>
      <c r="BH2439" t="s">
        <v>22914</v>
      </c>
      <c r="BJ2439">
        <v>582616343</v>
      </c>
    </row>
    <row r="2440" spans="1:62" x14ac:dyDescent="0.25">
      <c r="A2440" t="s">
        <v>22955</v>
      </c>
      <c r="B2440" s="2">
        <v>43501</v>
      </c>
      <c r="C2440" t="s">
        <v>63</v>
      </c>
      <c r="D2440" s="3">
        <v>43472.378693842591</v>
      </c>
      <c r="E2440" t="s">
        <v>282</v>
      </c>
      <c r="F2440" s="2">
        <v>43556</v>
      </c>
      <c r="G2440" s="2">
        <v>43832</v>
      </c>
      <c r="H2440" t="s">
        <v>22956</v>
      </c>
      <c r="I2440" t="s">
        <v>22957</v>
      </c>
      <c r="J2440" t="s">
        <v>22653</v>
      </c>
      <c r="L2440" t="s">
        <v>21798</v>
      </c>
      <c r="M2440" t="s">
        <v>1246</v>
      </c>
      <c r="N2440">
        <v>65616</v>
      </c>
      <c r="O2440" t="s">
        <v>70</v>
      </c>
      <c r="Q2440" t="s">
        <v>22654</v>
      </c>
      <c r="S2440" t="s">
        <v>72</v>
      </c>
      <c r="T2440" t="s">
        <v>22655</v>
      </c>
      <c r="U2440" t="s">
        <v>22656</v>
      </c>
      <c r="V2440" t="s">
        <v>22657</v>
      </c>
      <c r="W2440" t="s">
        <v>1246</v>
      </c>
      <c r="X2440" t="s">
        <v>22958</v>
      </c>
      <c r="Y2440" t="str">
        <f>"35-9011"</f>
        <v>35-9011</v>
      </c>
      <c r="Z2440" t="s">
        <v>1925</v>
      </c>
      <c r="AA2440">
        <v>72111</v>
      </c>
      <c r="AB2440">
        <v>28</v>
      </c>
      <c r="AC2440">
        <v>27</v>
      </c>
      <c r="AD2440" t="s">
        <v>79</v>
      </c>
      <c r="AE2440" t="s">
        <v>95</v>
      </c>
      <c r="AF2440">
        <v>40</v>
      </c>
      <c r="AG2440" s="4">
        <v>0.25</v>
      </c>
      <c r="AH2440" s="4">
        <v>0.58333333333333337</v>
      </c>
      <c r="AI2440" s="5">
        <v>9.2200000000000006</v>
      </c>
      <c r="AJ2440">
        <v>13.83</v>
      </c>
      <c r="AL2440" t="s">
        <v>81</v>
      </c>
      <c r="AM2440" t="s">
        <v>82</v>
      </c>
      <c r="AO2440" t="s">
        <v>83</v>
      </c>
      <c r="AR2440" t="s">
        <v>82</v>
      </c>
      <c r="AT2440" t="s">
        <v>82</v>
      </c>
      <c r="AW2440" t="s">
        <v>82</v>
      </c>
      <c r="AY2440" t="s">
        <v>6080</v>
      </c>
      <c r="AZ2440" t="s">
        <v>6081</v>
      </c>
      <c r="BA2440" t="s">
        <v>1246</v>
      </c>
      <c r="BB2440">
        <v>65616</v>
      </c>
      <c r="BC2440" t="s">
        <v>87</v>
      </c>
      <c r="BH2440" t="s">
        <v>22959</v>
      </c>
      <c r="BJ2440">
        <v>431107960</v>
      </c>
    </row>
    <row r="2441" spans="1:62" x14ac:dyDescent="0.25">
      <c r="A2441" t="s">
        <v>22993</v>
      </c>
      <c r="B2441" s="2">
        <v>43501</v>
      </c>
      <c r="C2441" t="s">
        <v>63</v>
      </c>
      <c r="D2441" s="3">
        <v>43472.378738877313</v>
      </c>
      <c r="E2441" t="s">
        <v>64</v>
      </c>
      <c r="F2441" s="2">
        <v>43556</v>
      </c>
      <c r="G2441" s="2">
        <v>43799</v>
      </c>
      <c r="H2441" t="s">
        <v>22994</v>
      </c>
      <c r="J2441" t="s">
        <v>22426</v>
      </c>
      <c r="L2441" t="s">
        <v>10745</v>
      </c>
      <c r="M2441" t="s">
        <v>783</v>
      </c>
      <c r="N2441">
        <v>44240</v>
      </c>
      <c r="O2441" t="s">
        <v>70</v>
      </c>
      <c r="Q2441" t="s">
        <v>22398</v>
      </c>
      <c r="R2441">
        <v>8470</v>
      </c>
      <c r="S2441" t="s">
        <v>72</v>
      </c>
      <c r="T2441" t="s">
        <v>13303</v>
      </c>
      <c r="U2441" t="s">
        <v>5811</v>
      </c>
      <c r="V2441" t="s">
        <v>1757</v>
      </c>
      <c r="W2441" t="s">
        <v>278</v>
      </c>
      <c r="X2441" t="s">
        <v>1673</v>
      </c>
      <c r="Y2441" t="str">
        <f>"37-3011"</f>
        <v>37-3011</v>
      </c>
      <c r="Z2441" t="s">
        <v>94</v>
      </c>
      <c r="AA2441">
        <v>561730</v>
      </c>
      <c r="AB2441">
        <v>20</v>
      </c>
      <c r="AC2441">
        <v>20</v>
      </c>
      <c r="AD2441" t="s">
        <v>79</v>
      </c>
      <c r="AE2441" t="s">
        <v>95</v>
      </c>
      <c r="AF2441">
        <v>40</v>
      </c>
      <c r="AG2441" s="4">
        <v>0.29166666666666669</v>
      </c>
      <c r="AH2441" s="4">
        <v>0.64583333333333337</v>
      </c>
      <c r="AI2441" s="5">
        <v>12.87</v>
      </c>
      <c r="AJ2441">
        <v>19.309999999999999</v>
      </c>
      <c r="AL2441" t="s">
        <v>81</v>
      </c>
      <c r="AM2441" t="s">
        <v>82</v>
      </c>
      <c r="AO2441" t="s">
        <v>83</v>
      </c>
      <c r="AR2441" t="s">
        <v>82</v>
      </c>
      <c r="AT2441" t="s">
        <v>82</v>
      </c>
      <c r="AW2441" t="s">
        <v>82</v>
      </c>
      <c r="AY2441" t="s">
        <v>3446</v>
      </c>
      <c r="AZ2441" t="s">
        <v>730</v>
      </c>
      <c r="BA2441" t="s">
        <v>86</v>
      </c>
      <c r="BB2441">
        <v>33626</v>
      </c>
      <c r="BC2441" t="s">
        <v>79</v>
      </c>
      <c r="BH2441" t="s">
        <v>22995</v>
      </c>
      <c r="BJ2441">
        <v>340176110</v>
      </c>
    </row>
    <row r="2442" spans="1:62" x14ac:dyDescent="0.25">
      <c r="A2442" t="s">
        <v>23017</v>
      </c>
      <c r="B2442" s="2">
        <v>43501</v>
      </c>
      <c r="C2442" t="s">
        <v>63</v>
      </c>
      <c r="D2442" s="3">
        <v>43472.378308032406</v>
      </c>
      <c r="E2442" t="s">
        <v>64</v>
      </c>
      <c r="F2442" s="2">
        <v>43556</v>
      </c>
      <c r="G2442" s="2">
        <v>43800</v>
      </c>
      <c r="H2442" t="s">
        <v>23018</v>
      </c>
      <c r="J2442" t="s">
        <v>23019</v>
      </c>
      <c r="L2442" t="s">
        <v>211</v>
      </c>
      <c r="M2442" t="s">
        <v>278</v>
      </c>
      <c r="N2442">
        <v>24531</v>
      </c>
      <c r="O2442" t="s">
        <v>70</v>
      </c>
      <c r="Q2442" t="s">
        <v>23020</v>
      </c>
      <c r="S2442" t="s">
        <v>72</v>
      </c>
      <c r="T2442" t="s">
        <v>13303</v>
      </c>
      <c r="U2442" t="s">
        <v>8950</v>
      </c>
      <c r="V2442" t="s">
        <v>1757</v>
      </c>
      <c r="W2442" t="s">
        <v>278</v>
      </c>
      <c r="X2442" t="s">
        <v>705</v>
      </c>
      <c r="Y2442" t="str">
        <f>"37-3011"</f>
        <v>37-3011</v>
      </c>
      <c r="Z2442" t="s">
        <v>94</v>
      </c>
      <c r="AA2442">
        <v>561730</v>
      </c>
      <c r="AB2442">
        <v>12</v>
      </c>
      <c r="AC2442">
        <v>12</v>
      </c>
      <c r="AD2442" t="s">
        <v>79</v>
      </c>
      <c r="AE2442" t="s">
        <v>80</v>
      </c>
      <c r="AF2442">
        <v>40</v>
      </c>
      <c r="AG2442" s="4">
        <v>0.29166666666666669</v>
      </c>
      <c r="AH2442" s="4">
        <v>0.64583333333333337</v>
      </c>
      <c r="AI2442" s="5">
        <v>11.86</v>
      </c>
      <c r="AJ2442">
        <v>17.79</v>
      </c>
      <c r="AL2442" t="s">
        <v>81</v>
      </c>
      <c r="AM2442" t="s">
        <v>82</v>
      </c>
      <c r="AO2442" t="s">
        <v>83</v>
      </c>
      <c r="AP2442" t="s">
        <v>67</v>
      </c>
      <c r="AQ2442" t="s">
        <v>67</v>
      </c>
      <c r="AR2442" t="s">
        <v>82</v>
      </c>
      <c r="AT2442" t="s">
        <v>82</v>
      </c>
      <c r="AW2442" t="s">
        <v>72</v>
      </c>
      <c r="AX2442">
        <v>3</v>
      </c>
      <c r="AY2442" t="s">
        <v>3873</v>
      </c>
      <c r="AZ2442" t="s">
        <v>15541</v>
      </c>
      <c r="BA2442" t="s">
        <v>278</v>
      </c>
      <c r="BB2442">
        <v>24531</v>
      </c>
      <c r="BC2442" t="s">
        <v>79</v>
      </c>
      <c r="BH2442" t="s">
        <v>23021</v>
      </c>
      <c r="BJ2442">
        <v>541847061</v>
      </c>
    </row>
    <row r="2443" spans="1:62" x14ac:dyDescent="0.25">
      <c r="A2443" t="s">
        <v>23106</v>
      </c>
      <c r="B2443" s="2">
        <v>43501</v>
      </c>
      <c r="C2443" t="s">
        <v>63</v>
      </c>
      <c r="D2443" s="3">
        <v>43472.378743969908</v>
      </c>
      <c r="E2443" t="s">
        <v>64</v>
      </c>
      <c r="F2443" s="2">
        <v>43556</v>
      </c>
      <c r="G2443" s="2">
        <v>43768</v>
      </c>
      <c r="H2443" t="s">
        <v>19084</v>
      </c>
      <c r="I2443" t="s">
        <v>19085</v>
      </c>
      <c r="J2443" t="s">
        <v>19086</v>
      </c>
      <c r="L2443" t="s">
        <v>10205</v>
      </c>
      <c r="M2443" t="s">
        <v>207</v>
      </c>
      <c r="N2443">
        <v>2554</v>
      </c>
      <c r="O2443" t="s">
        <v>70</v>
      </c>
      <c r="Q2443" t="s">
        <v>19087</v>
      </c>
      <c r="S2443" t="s">
        <v>72</v>
      </c>
      <c r="T2443" t="s">
        <v>651</v>
      </c>
      <c r="U2443" t="s">
        <v>652</v>
      </c>
      <c r="V2443" t="s">
        <v>653</v>
      </c>
      <c r="W2443" t="s">
        <v>207</v>
      </c>
      <c r="X2443" t="s">
        <v>1982</v>
      </c>
      <c r="Y2443" t="str">
        <f>"43-4081"</f>
        <v>43-4081</v>
      </c>
      <c r="Z2443" t="s">
        <v>1983</v>
      </c>
      <c r="AA2443">
        <v>721110</v>
      </c>
      <c r="AB2443">
        <v>2</v>
      </c>
      <c r="AC2443">
        <v>2</v>
      </c>
      <c r="AD2443" t="s">
        <v>79</v>
      </c>
      <c r="AE2443" t="s">
        <v>80</v>
      </c>
      <c r="AF2443">
        <v>40</v>
      </c>
      <c r="AG2443" s="4">
        <v>0.375</v>
      </c>
      <c r="AH2443" s="4">
        <v>0.70833333333333337</v>
      </c>
      <c r="AI2443" s="5">
        <v>15.04</v>
      </c>
      <c r="AJ2443">
        <v>22.56</v>
      </c>
      <c r="AK2443">
        <v>34.369999999999997</v>
      </c>
      <c r="AL2443" t="s">
        <v>81</v>
      </c>
      <c r="AM2443" t="s">
        <v>82</v>
      </c>
      <c r="AO2443" t="s">
        <v>83</v>
      </c>
      <c r="AR2443" t="s">
        <v>82</v>
      </c>
      <c r="AT2443" t="s">
        <v>82</v>
      </c>
      <c r="AW2443" t="s">
        <v>72</v>
      </c>
      <c r="AX2443">
        <v>3</v>
      </c>
      <c r="AY2443" t="s">
        <v>10205</v>
      </c>
      <c r="AZ2443" t="s">
        <v>16063</v>
      </c>
      <c r="BA2443" t="s">
        <v>207</v>
      </c>
      <c r="BB2443">
        <v>2554</v>
      </c>
      <c r="BC2443" t="s">
        <v>79</v>
      </c>
      <c r="BH2443" t="s">
        <v>19086</v>
      </c>
      <c r="BJ2443">
        <v>462196583</v>
      </c>
    </row>
    <row r="2444" spans="1:62" x14ac:dyDescent="0.25">
      <c r="A2444" t="s">
        <v>23198</v>
      </c>
      <c r="B2444" s="2">
        <v>43501</v>
      </c>
      <c r="C2444" t="s">
        <v>63</v>
      </c>
      <c r="D2444" s="3">
        <v>43472.378566724539</v>
      </c>
      <c r="E2444" t="s">
        <v>64</v>
      </c>
      <c r="F2444" s="2">
        <v>43556</v>
      </c>
      <c r="G2444" s="2">
        <v>43807</v>
      </c>
      <c r="H2444" t="s">
        <v>23199</v>
      </c>
      <c r="J2444" t="s">
        <v>23200</v>
      </c>
      <c r="K2444" t="s">
        <v>23201</v>
      </c>
      <c r="L2444" t="s">
        <v>18113</v>
      </c>
      <c r="M2444" t="s">
        <v>783</v>
      </c>
      <c r="N2444">
        <v>44023</v>
      </c>
      <c r="O2444" t="s">
        <v>70</v>
      </c>
      <c r="Q2444" t="s">
        <v>23202</v>
      </c>
      <c r="S2444" t="s">
        <v>72</v>
      </c>
      <c r="T2444" t="s">
        <v>13303</v>
      </c>
      <c r="U2444" t="s">
        <v>3646</v>
      </c>
      <c r="V2444" t="s">
        <v>1757</v>
      </c>
      <c r="W2444" t="s">
        <v>278</v>
      </c>
      <c r="X2444" t="s">
        <v>106</v>
      </c>
      <c r="Y2444" t="str">
        <f>"37-3011"</f>
        <v>37-3011</v>
      </c>
      <c r="Z2444" t="s">
        <v>94</v>
      </c>
      <c r="AA2444">
        <v>561730</v>
      </c>
      <c r="AB2444">
        <v>18</v>
      </c>
      <c r="AC2444">
        <v>18</v>
      </c>
      <c r="AD2444" t="s">
        <v>79</v>
      </c>
      <c r="AE2444" t="s">
        <v>80</v>
      </c>
      <c r="AF2444">
        <v>40</v>
      </c>
      <c r="AG2444" s="4">
        <v>0.3125</v>
      </c>
      <c r="AH2444" s="4">
        <v>0.66666666666666663</v>
      </c>
      <c r="AI2444" s="5">
        <v>13.7</v>
      </c>
      <c r="AJ2444">
        <v>20.55</v>
      </c>
      <c r="AL2444" t="s">
        <v>81</v>
      </c>
      <c r="AM2444" t="s">
        <v>82</v>
      </c>
      <c r="AO2444" t="s">
        <v>83</v>
      </c>
      <c r="AR2444" t="s">
        <v>82</v>
      </c>
      <c r="AT2444" t="s">
        <v>82</v>
      </c>
      <c r="AW2444" t="s">
        <v>82</v>
      </c>
      <c r="AY2444" t="s">
        <v>18113</v>
      </c>
      <c r="AZ2444" t="s">
        <v>10080</v>
      </c>
      <c r="BA2444" t="s">
        <v>783</v>
      </c>
      <c r="BB2444">
        <v>44023</v>
      </c>
      <c r="BC2444" t="s">
        <v>79</v>
      </c>
      <c r="BH2444" t="s">
        <v>23203</v>
      </c>
      <c r="BJ2444">
        <v>341610406</v>
      </c>
    </row>
    <row r="2445" spans="1:62" x14ac:dyDescent="0.25">
      <c r="A2445" t="s">
        <v>23438</v>
      </c>
      <c r="B2445" s="2">
        <v>43501</v>
      </c>
      <c r="C2445" t="s">
        <v>63</v>
      </c>
      <c r="D2445" s="3">
        <v>43472.378092650462</v>
      </c>
      <c r="E2445" t="s">
        <v>64</v>
      </c>
      <c r="F2445" s="2">
        <v>43556</v>
      </c>
      <c r="G2445" s="2">
        <v>43830</v>
      </c>
      <c r="H2445" t="s">
        <v>23439</v>
      </c>
      <c r="I2445" t="s">
        <v>23440</v>
      </c>
      <c r="J2445" t="s">
        <v>23441</v>
      </c>
      <c r="L2445" t="s">
        <v>23442</v>
      </c>
      <c r="M2445" t="s">
        <v>105</v>
      </c>
      <c r="N2445">
        <v>75010</v>
      </c>
      <c r="O2445" t="s">
        <v>70</v>
      </c>
      <c r="Q2445" t="s">
        <v>23443</v>
      </c>
      <c r="S2445" t="s">
        <v>72</v>
      </c>
      <c r="T2445" t="s">
        <v>102</v>
      </c>
      <c r="U2445" t="s">
        <v>2630</v>
      </c>
      <c r="V2445" t="s">
        <v>2470</v>
      </c>
      <c r="W2445" t="s">
        <v>105</v>
      </c>
      <c r="X2445" t="s">
        <v>23444</v>
      </c>
      <c r="Y2445" t="str">
        <f>"37-3011"</f>
        <v>37-3011</v>
      </c>
      <c r="Z2445" t="s">
        <v>94</v>
      </c>
      <c r="AA2445">
        <v>561730</v>
      </c>
      <c r="AB2445">
        <v>30</v>
      </c>
      <c r="AC2445">
        <v>30</v>
      </c>
      <c r="AD2445" t="s">
        <v>79</v>
      </c>
      <c r="AE2445" t="s">
        <v>95</v>
      </c>
      <c r="AF2445">
        <v>35</v>
      </c>
      <c r="AG2445" s="4">
        <v>0.29166666666666669</v>
      </c>
      <c r="AH2445" s="4">
        <v>0.66666666666666663</v>
      </c>
      <c r="AI2445" s="5">
        <v>13.02</v>
      </c>
      <c r="AJ2445">
        <v>19.53</v>
      </c>
      <c r="AK2445">
        <v>19.53</v>
      </c>
      <c r="AL2445" t="s">
        <v>81</v>
      </c>
      <c r="AM2445" t="s">
        <v>82</v>
      </c>
      <c r="AO2445" t="s">
        <v>83</v>
      </c>
      <c r="AR2445" t="s">
        <v>82</v>
      </c>
      <c r="AT2445" t="s">
        <v>82</v>
      </c>
      <c r="AW2445" t="s">
        <v>72</v>
      </c>
      <c r="AX2445">
        <v>1</v>
      </c>
      <c r="AY2445" t="s">
        <v>795</v>
      </c>
      <c r="AZ2445" t="s">
        <v>797</v>
      </c>
      <c r="BA2445" t="s">
        <v>105</v>
      </c>
      <c r="BB2445">
        <v>78233</v>
      </c>
      <c r="BC2445" t="s">
        <v>79</v>
      </c>
      <c r="BH2445" t="s">
        <v>23445</v>
      </c>
      <c r="BJ2445">
        <v>61719381</v>
      </c>
    </row>
    <row r="2446" spans="1:62" x14ac:dyDescent="0.25">
      <c r="A2446" t="s">
        <v>23493</v>
      </c>
      <c r="B2446" s="2">
        <v>43501</v>
      </c>
      <c r="C2446" t="s">
        <v>63</v>
      </c>
      <c r="D2446" s="3">
        <v>43472.377544120369</v>
      </c>
      <c r="E2446" t="s">
        <v>64</v>
      </c>
      <c r="F2446" s="2">
        <v>43556</v>
      </c>
      <c r="G2446" s="2">
        <v>43819</v>
      </c>
      <c r="H2446" t="s">
        <v>23494</v>
      </c>
      <c r="J2446" t="s">
        <v>23495</v>
      </c>
      <c r="L2446" t="s">
        <v>23496</v>
      </c>
      <c r="M2446" t="s">
        <v>308</v>
      </c>
      <c r="N2446">
        <v>7463</v>
      </c>
      <c r="O2446" t="s">
        <v>70</v>
      </c>
      <c r="Q2446" t="s">
        <v>23497</v>
      </c>
      <c r="S2446" t="s">
        <v>72</v>
      </c>
      <c r="T2446" t="s">
        <v>23498</v>
      </c>
      <c r="U2446" t="s">
        <v>23499</v>
      </c>
      <c r="V2446" t="s">
        <v>4147</v>
      </c>
      <c r="W2446" t="s">
        <v>105</v>
      </c>
      <c r="X2446" t="s">
        <v>106</v>
      </c>
      <c r="Y2446" t="str">
        <f>"37-3011"</f>
        <v>37-3011</v>
      </c>
      <c r="Z2446" t="s">
        <v>94</v>
      </c>
      <c r="AA2446">
        <v>561730</v>
      </c>
      <c r="AB2446">
        <v>5</v>
      </c>
      <c r="AC2446">
        <v>5</v>
      </c>
      <c r="AD2446" t="s">
        <v>79</v>
      </c>
      <c r="AE2446" t="s">
        <v>80</v>
      </c>
      <c r="AF2446">
        <v>40</v>
      </c>
      <c r="AG2446" s="4">
        <v>0.3125</v>
      </c>
      <c r="AH2446" s="4">
        <v>0.66666666666666663</v>
      </c>
      <c r="AI2446" s="5">
        <v>16.809999999999999</v>
      </c>
      <c r="AJ2446">
        <v>25.22</v>
      </c>
      <c r="AL2446" t="s">
        <v>81</v>
      </c>
      <c r="AM2446" t="s">
        <v>82</v>
      </c>
      <c r="AO2446" t="s">
        <v>83</v>
      </c>
      <c r="AR2446" t="s">
        <v>82</v>
      </c>
      <c r="AT2446" t="s">
        <v>82</v>
      </c>
      <c r="AW2446" t="s">
        <v>82</v>
      </c>
      <c r="AY2446" t="s">
        <v>23496</v>
      </c>
      <c r="AZ2446" t="s">
        <v>2858</v>
      </c>
      <c r="BA2446" t="s">
        <v>308</v>
      </c>
      <c r="BB2446">
        <v>7463</v>
      </c>
      <c r="BC2446" t="s">
        <v>79</v>
      </c>
      <c r="BH2446" t="s">
        <v>23500</v>
      </c>
      <c r="BJ2446">
        <v>222970389</v>
      </c>
    </row>
    <row r="2447" spans="1:62" x14ac:dyDescent="0.25">
      <c r="A2447" t="s">
        <v>23643</v>
      </c>
      <c r="B2447" s="2">
        <v>43501</v>
      </c>
      <c r="C2447" t="s">
        <v>63</v>
      </c>
      <c r="D2447" s="3">
        <v>43472.378979560184</v>
      </c>
      <c r="E2447" t="s">
        <v>64</v>
      </c>
      <c r="F2447" s="2">
        <v>43556</v>
      </c>
      <c r="G2447" s="2">
        <v>43826</v>
      </c>
      <c r="H2447" t="s">
        <v>23644</v>
      </c>
      <c r="J2447" t="s">
        <v>23645</v>
      </c>
      <c r="L2447" t="s">
        <v>23646</v>
      </c>
      <c r="M2447" t="s">
        <v>86</v>
      </c>
      <c r="N2447">
        <v>34689</v>
      </c>
      <c r="O2447" t="s">
        <v>70</v>
      </c>
      <c r="Q2447" t="s">
        <v>23647</v>
      </c>
      <c r="S2447" t="s">
        <v>72</v>
      </c>
      <c r="T2447" t="s">
        <v>23648</v>
      </c>
      <c r="U2447" t="s">
        <v>23649</v>
      </c>
      <c r="V2447" t="s">
        <v>10468</v>
      </c>
      <c r="W2447" t="s">
        <v>105</v>
      </c>
      <c r="X2447" t="s">
        <v>23650</v>
      </c>
      <c r="Y2447" t="str">
        <f>"37-3011"</f>
        <v>37-3011</v>
      </c>
      <c r="Z2447" t="s">
        <v>94</v>
      </c>
      <c r="AA2447">
        <v>561730</v>
      </c>
      <c r="AB2447">
        <v>15</v>
      </c>
      <c r="AC2447">
        <v>15</v>
      </c>
      <c r="AD2447" t="s">
        <v>79</v>
      </c>
      <c r="AE2447" t="s">
        <v>95</v>
      </c>
      <c r="AF2447">
        <v>40</v>
      </c>
      <c r="AG2447" s="4">
        <v>0.29166666666666669</v>
      </c>
      <c r="AH2447" s="4">
        <v>0.66666666666666663</v>
      </c>
      <c r="AI2447" s="5">
        <v>12.87</v>
      </c>
      <c r="AJ2447">
        <v>0</v>
      </c>
      <c r="AK2447">
        <v>0</v>
      </c>
      <c r="AL2447" t="s">
        <v>81</v>
      </c>
      <c r="AM2447" t="s">
        <v>82</v>
      </c>
      <c r="AO2447" t="s">
        <v>83</v>
      </c>
      <c r="AP2447" t="s">
        <v>83</v>
      </c>
      <c r="AQ2447" t="s">
        <v>683</v>
      </c>
      <c r="AR2447" t="s">
        <v>82</v>
      </c>
      <c r="AT2447" t="s">
        <v>82</v>
      </c>
      <c r="AW2447" t="s">
        <v>72</v>
      </c>
      <c r="AX2447">
        <v>2</v>
      </c>
      <c r="AY2447" t="s">
        <v>23646</v>
      </c>
      <c r="AZ2447" t="s">
        <v>3637</v>
      </c>
      <c r="BA2447" t="s">
        <v>86</v>
      </c>
      <c r="BB2447">
        <v>34689</v>
      </c>
      <c r="BC2447" t="s">
        <v>79</v>
      </c>
      <c r="BH2447" t="s">
        <v>23645</v>
      </c>
      <c r="BJ2447">
        <v>260895742</v>
      </c>
    </row>
    <row r="2448" spans="1:62" x14ac:dyDescent="0.25">
      <c r="A2448" t="s">
        <v>23657</v>
      </c>
      <c r="B2448" s="2">
        <v>43501</v>
      </c>
      <c r="C2448" t="s">
        <v>63</v>
      </c>
      <c r="D2448" s="3">
        <v>43472.37762767361</v>
      </c>
      <c r="E2448" t="s">
        <v>64</v>
      </c>
      <c r="F2448" s="2">
        <v>43556</v>
      </c>
      <c r="G2448" s="2">
        <v>43744</v>
      </c>
      <c r="H2448" t="s">
        <v>23658</v>
      </c>
      <c r="J2448" t="s">
        <v>23659</v>
      </c>
      <c r="L2448" t="s">
        <v>23660</v>
      </c>
      <c r="M2448" t="s">
        <v>226</v>
      </c>
      <c r="N2448">
        <v>49408</v>
      </c>
      <c r="O2448" t="s">
        <v>70</v>
      </c>
      <c r="Q2448" t="s">
        <v>23661</v>
      </c>
      <c r="S2448" t="s">
        <v>72</v>
      </c>
      <c r="T2448" t="s">
        <v>102</v>
      </c>
      <c r="U2448" t="s">
        <v>2630</v>
      </c>
      <c r="V2448" t="s">
        <v>2470</v>
      </c>
      <c r="W2448" t="s">
        <v>105</v>
      </c>
      <c r="X2448" t="s">
        <v>676</v>
      </c>
      <c r="Y2448" t="str">
        <f>"39-3091"</f>
        <v>39-3091</v>
      </c>
      <c r="Z2448" t="s">
        <v>677</v>
      </c>
      <c r="AA2448">
        <v>713990</v>
      </c>
      <c r="AB2448">
        <v>35</v>
      </c>
      <c r="AC2448">
        <v>35</v>
      </c>
      <c r="AD2448" t="s">
        <v>79</v>
      </c>
      <c r="AE2448" t="s">
        <v>80</v>
      </c>
      <c r="AF2448">
        <v>35</v>
      </c>
      <c r="AG2448" s="4">
        <v>0.41666666666666669</v>
      </c>
      <c r="AH2448" s="4">
        <v>0.75</v>
      </c>
      <c r="AI2448" s="5">
        <v>9.17</v>
      </c>
      <c r="AJ2448">
        <v>13.76</v>
      </c>
      <c r="AK2448">
        <v>24.63</v>
      </c>
      <c r="AL2448" t="s">
        <v>81</v>
      </c>
      <c r="AM2448" t="s">
        <v>82</v>
      </c>
      <c r="AO2448" t="s">
        <v>83</v>
      </c>
      <c r="AR2448" t="s">
        <v>82</v>
      </c>
      <c r="AT2448" t="s">
        <v>82</v>
      </c>
      <c r="AW2448" t="s">
        <v>82</v>
      </c>
      <c r="AY2448" t="s">
        <v>23662</v>
      </c>
      <c r="AZ2448" t="s">
        <v>23663</v>
      </c>
      <c r="BA2448" t="s">
        <v>226</v>
      </c>
      <c r="BB2448">
        <v>49408</v>
      </c>
      <c r="BC2448" t="s">
        <v>79</v>
      </c>
      <c r="BH2448" t="s">
        <v>23664</v>
      </c>
      <c r="BJ2448">
        <v>471737504</v>
      </c>
    </row>
    <row r="2449" spans="1:62" x14ac:dyDescent="0.25">
      <c r="A2449" t="s">
        <v>23665</v>
      </c>
      <c r="B2449" s="2">
        <v>43501</v>
      </c>
      <c r="C2449" t="s">
        <v>63</v>
      </c>
      <c r="D2449" s="3">
        <v>43472.37732133102</v>
      </c>
      <c r="E2449" t="s">
        <v>64</v>
      </c>
      <c r="F2449" s="2">
        <v>43556</v>
      </c>
      <c r="G2449" s="2">
        <v>43799</v>
      </c>
      <c r="H2449" t="s">
        <v>23666</v>
      </c>
      <c r="J2449" t="s">
        <v>23667</v>
      </c>
      <c r="L2449" t="s">
        <v>1465</v>
      </c>
      <c r="M2449" t="s">
        <v>308</v>
      </c>
      <c r="N2449">
        <v>7722</v>
      </c>
      <c r="O2449" t="s">
        <v>70</v>
      </c>
      <c r="Q2449" t="s">
        <v>23668</v>
      </c>
      <c r="S2449" t="s">
        <v>72</v>
      </c>
      <c r="T2449" t="s">
        <v>3305</v>
      </c>
      <c r="U2449" t="s">
        <v>3306</v>
      </c>
      <c r="V2449" t="s">
        <v>3307</v>
      </c>
      <c r="W2449" t="s">
        <v>859</v>
      </c>
      <c r="X2449" t="s">
        <v>3261</v>
      </c>
      <c r="Y2449" t="str">
        <f>"39-2021"</f>
        <v>39-2021</v>
      </c>
      <c r="Z2449" t="s">
        <v>78</v>
      </c>
      <c r="AA2449">
        <v>115210</v>
      </c>
      <c r="AB2449">
        <v>8</v>
      </c>
      <c r="AC2449">
        <v>8</v>
      </c>
      <c r="AD2449" t="s">
        <v>79</v>
      </c>
      <c r="AE2449" t="s">
        <v>95</v>
      </c>
      <c r="AF2449">
        <v>40</v>
      </c>
      <c r="AG2449" s="4">
        <v>0.33333333333333331</v>
      </c>
      <c r="AH2449" s="4">
        <v>0.6875</v>
      </c>
      <c r="AI2449" s="5">
        <v>14.29</v>
      </c>
      <c r="AJ2449">
        <v>21.44</v>
      </c>
      <c r="AL2449" t="s">
        <v>81</v>
      </c>
      <c r="AM2449" t="s">
        <v>82</v>
      </c>
      <c r="AO2449" t="s">
        <v>83</v>
      </c>
      <c r="AP2449" t="s">
        <v>67</v>
      </c>
      <c r="AQ2449" t="s">
        <v>67</v>
      </c>
      <c r="AR2449" t="s">
        <v>82</v>
      </c>
      <c r="AT2449" t="s">
        <v>82</v>
      </c>
      <c r="AW2449" t="s">
        <v>72</v>
      </c>
      <c r="AX2449">
        <v>3</v>
      </c>
      <c r="AY2449" t="s">
        <v>1465</v>
      </c>
      <c r="AZ2449" t="s">
        <v>1467</v>
      </c>
      <c r="BA2449" t="s">
        <v>308</v>
      </c>
      <c r="BB2449">
        <v>7722</v>
      </c>
      <c r="BC2449" t="s">
        <v>87</v>
      </c>
      <c r="BH2449" t="s">
        <v>23667</v>
      </c>
      <c r="BI2449" t="s">
        <v>67</v>
      </c>
      <c r="BJ2449">
        <v>222483779</v>
      </c>
    </row>
    <row r="2450" spans="1:62" x14ac:dyDescent="0.25">
      <c r="A2450" t="s">
        <v>23697</v>
      </c>
      <c r="B2450" s="2">
        <v>43501</v>
      </c>
      <c r="C2450" t="s">
        <v>63</v>
      </c>
      <c r="D2450" s="3">
        <v>43472.378500578707</v>
      </c>
      <c r="E2450" t="s">
        <v>64</v>
      </c>
      <c r="F2450" s="2">
        <v>43556</v>
      </c>
      <c r="G2450" s="2">
        <v>43738</v>
      </c>
      <c r="H2450" t="s">
        <v>23698</v>
      </c>
      <c r="I2450" t="s">
        <v>23699</v>
      </c>
      <c r="J2450" t="s">
        <v>23700</v>
      </c>
      <c r="L2450" t="s">
        <v>3694</v>
      </c>
      <c r="M2450" t="s">
        <v>2367</v>
      </c>
      <c r="N2450">
        <v>29577</v>
      </c>
      <c r="O2450" t="s">
        <v>70</v>
      </c>
      <c r="Q2450" t="s">
        <v>23701</v>
      </c>
      <c r="S2450" t="s">
        <v>72</v>
      </c>
      <c r="T2450" t="s">
        <v>102</v>
      </c>
      <c r="U2450" t="s">
        <v>2630</v>
      </c>
      <c r="V2450" t="s">
        <v>2470</v>
      </c>
      <c r="W2450" t="s">
        <v>105</v>
      </c>
      <c r="X2450" t="s">
        <v>1427</v>
      </c>
      <c r="Y2450" t="str">
        <f>"37-2012"</f>
        <v>37-2012</v>
      </c>
      <c r="Z2450" t="s">
        <v>373</v>
      </c>
      <c r="AA2450">
        <v>721110</v>
      </c>
      <c r="AB2450">
        <v>15</v>
      </c>
      <c r="AC2450">
        <v>15</v>
      </c>
      <c r="AD2450" t="s">
        <v>79</v>
      </c>
      <c r="AE2450" t="s">
        <v>95</v>
      </c>
      <c r="AF2450">
        <v>35</v>
      </c>
      <c r="AG2450" s="4">
        <v>0.33333333333333331</v>
      </c>
      <c r="AH2450" s="4">
        <v>0.66666666666666663</v>
      </c>
      <c r="AI2450" s="5">
        <v>9.4499999999999993</v>
      </c>
      <c r="AJ2450">
        <v>14.18</v>
      </c>
      <c r="AK2450">
        <v>14.18</v>
      </c>
      <c r="AL2450" t="s">
        <v>81</v>
      </c>
      <c r="AM2450" t="s">
        <v>82</v>
      </c>
      <c r="AO2450" t="s">
        <v>83</v>
      </c>
      <c r="AR2450" t="s">
        <v>82</v>
      </c>
      <c r="AT2450" t="s">
        <v>82</v>
      </c>
      <c r="AW2450" t="s">
        <v>72</v>
      </c>
      <c r="AX2450">
        <v>1</v>
      </c>
      <c r="AY2450" t="s">
        <v>3153</v>
      </c>
      <c r="AZ2450" t="s">
        <v>23702</v>
      </c>
      <c r="BA2450" t="s">
        <v>2367</v>
      </c>
      <c r="BB2450">
        <v>29577</v>
      </c>
      <c r="BC2450" t="s">
        <v>87</v>
      </c>
      <c r="BH2450" t="s">
        <v>23703</v>
      </c>
      <c r="BJ2450">
        <v>270687343</v>
      </c>
    </row>
    <row r="2451" spans="1:62" x14ac:dyDescent="0.25">
      <c r="A2451" t="s">
        <v>23717</v>
      </c>
      <c r="B2451" s="2">
        <v>43501</v>
      </c>
      <c r="C2451" t="s">
        <v>63</v>
      </c>
      <c r="D2451" s="3">
        <v>43472.377386122687</v>
      </c>
      <c r="E2451" t="s">
        <v>64</v>
      </c>
      <c r="F2451" s="2">
        <v>43556</v>
      </c>
      <c r="G2451" s="2">
        <v>43814</v>
      </c>
      <c r="H2451" t="s">
        <v>23718</v>
      </c>
      <c r="J2451" t="s">
        <v>23719</v>
      </c>
      <c r="L2451" t="s">
        <v>23720</v>
      </c>
      <c r="M2451" t="s">
        <v>76</v>
      </c>
      <c r="N2451">
        <v>74085</v>
      </c>
      <c r="O2451" t="s">
        <v>70</v>
      </c>
      <c r="Q2451" t="s">
        <v>23721</v>
      </c>
      <c r="S2451" t="s">
        <v>82</v>
      </c>
      <c r="U2451" t="s">
        <v>92</v>
      </c>
      <c r="X2451" t="s">
        <v>23722</v>
      </c>
      <c r="Y2451" t="str">
        <f>"47-3014"</f>
        <v>47-3014</v>
      </c>
      <c r="Z2451" t="s">
        <v>1320</v>
      </c>
      <c r="AA2451">
        <v>238320</v>
      </c>
      <c r="AB2451">
        <v>12</v>
      </c>
      <c r="AC2451">
        <v>12</v>
      </c>
      <c r="AD2451" t="s">
        <v>79</v>
      </c>
      <c r="AE2451" t="s">
        <v>80</v>
      </c>
      <c r="AF2451">
        <v>35</v>
      </c>
      <c r="AG2451" s="4">
        <v>0.3125</v>
      </c>
      <c r="AH2451" s="4">
        <v>0.72916666666666663</v>
      </c>
      <c r="AI2451" s="5">
        <v>13.49</v>
      </c>
      <c r="AJ2451">
        <v>20.239999999999998</v>
      </c>
      <c r="AK2451">
        <v>20.239999999999998</v>
      </c>
      <c r="AL2451" t="s">
        <v>81</v>
      </c>
      <c r="AM2451" t="s">
        <v>82</v>
      </c>
      <c r="AO2451" t="s">
        <v>83</v>
      </c>
      <c r="AR2451" t="s">
        <v>82</v>
      </c>
      <c r="AT2451" t="s">
        <v>82</v>
      </c>
      <c r="AW2451" t="s">
        <v>82</v>
      </c>
      <c r="AY2451" t="s">
        <v>23723</v>
      </c>
      <c r="AZ2451" t="s">
        <v>7123</v>
      </c>
      <c r="BA2451" t="s">
        <v>76</v>
      </c>
      <c r="BB2451">
        <v>74023</v>
      </c>
      <c r="BC2451" t="s">
        <v>87</v>
      </c>
      <c r="BH2451" t="s">
        <v>23724</v>
      </c>
      <c r="BJ2451">
        <v>481159200</v>
      </c>
    </row>
    <row r="2452" spans="1:62" x14ac:dyDescent="0.25">
      <c r="A2452" t="s">
        <v>23958</v>
      </c>
      <c r="B2452" s="2">
        <v>43501</v>
      </c>
      <c r="C2452" t="s">
        <v>63</v>
      </c>
      <c r="D2452" s="3">
        <v>43472.378736006947</v>
      </c>
      <c r="E2452" t="s">
        <v>64</v>
      </c>
      <c r="F2452" s="2">
        <v>43556</v>
      </c>
      <c r="G2452" s="2">
        <v>43814</v>
      </c>
      <c r="H2452" t="s">
        <v>23959</v>
      </c>
      <c r="J2452" t="s">
        <v>23960</v>
      </c>
      <c r="L2452" t="s">
        <v>1711</v>
      </c>
      <c r="M2452" t="s">
        <v>1246</v>
      </c>
      <c r="N2452">
        <v>63123</v>
      </c>
      <c r="O2452" t="s">
        <v>70</v>
      </c>
      <c r="Q2452" t="s">
        <v>23961</v>
      </c>
      <c r="S2452" t="s">
        <v>72</v>
      </c>
      <c r="T2452" t="s">
        <v>13303</v>
      </c>
      <c r="U2452" t="s">
        <v>3891</v>
      </c>
      <c r="V2452" t="s">
        <v>1757</v>
      </c>
      <c r="W2452" t="s">
        <v>278</v>
      </c>
      <c r="X2452" t="s">
        <v>705</v>
      </c>
      <c r="Y2452" t="str">
        <f>"37-3011"</f>
        <v>37-3011</v>
      </c>
      <c r="Z2452" t="s">
        <v>94</v>
      </c>
      <c r="AA2452">
        <v>561730</v>
      </c>
      <c r="AB2452">
        <v>41</v>
      </c>
      <c r="AC2452">
        <v>41</v>
      </c>
      <c r="AD2452" t="s">
        <v>79</v>
      </c>
      <c r="AE2452" t="s">
        <v>80</v>
      </c>
      <c r="AF2452">
        <v>40</v>
      </c>
      <c r="AG2452" s="4">
        <v>0.29166666666666669</v>
      </c>
      <c r="AH2452" s="4">
        <v>0.64583333333333337</v>
      </c>
      <c r="AI2452" s="5">
        <v>14.52</v>
      </c>
      <c r="AJ2452">
        <v>21.78</v>
      </c>
      <c r="AL2452" t="s">
        <v>81</v>
      </c>
      <c r="AM2452" t="s">
        <v>82</v>
      </c>
      <c r="AO2452" t="s">
        <v>83</v>
      </c>
      <c r="AR2452" t="s">
        <v>82</v>
      </c>
      <c r="AT2452" t="s">
        <v>82</v>
      </c>
      <c r="AW2452" t="s">
        <v>82</v>
      </c>
      <c r="AY2452" t="s">
        <v>1797</v>
      </c>
      <c r="AZ2452" t="s">
        <v>1797</v>
      </c>
      <c r="BA2452" t="s">
        <v>1246</v>
      </c>
      <c r="BB2452">
        <v>63123</v>
      </c>
      <c r="BC2452" t="s">
        <v>79</v>
      </c>
      <c r="BH2452" t="s">
        <v>23962</v>
      </c>
      <c r="BJ2452">
        <v>431746894</v>
      </c>
    </row>
    <row r="2453" spans="1:62" x14ac:dyDescent="0.25">
      <c r="A2453" t="s">
        <v>24197</v>
      </c>
      <c r="B2453" s="2">
        <v>43501</v>
      </c>
      <c r="C2453" t="s">
        <v>63</v>
      </c>
      <c r="D2453" s="3">
        <v>43472.383388877315</v>
      </c>
      <c r="E2453" t="s">
        <v>91</v>
      </c>
      <c r="H2453" t="s">
        <v>24198</v>
      </c>
      <c r="I2453" t="s">
        <v>24199</v>
      </c>
      <c r="J2453" t="s">
        <v>24200</v>
      </c>
      <c r="K2453" t="s">
        <v>24201</v>
      </c>
      <c r="L2453" t="s">
        <v>5009</v>
      </c>
      <c r="M2453" t="s">
        <v>745</v>
      </c>
      <c r="N2453">
        <v>67042</v>
      </c>
      <c r="O2453" t="s">
        <v>70</v>
      </c>
      <c r="Q2453" t="s">
        <v>24202</v>
      </c>
      <c r="S2453" t="s">
        <v>72</v>
      </c>
      <c r="T2453" t="s">
        <v>3749</v>
      </c>
      <c r="U2453" t="s">
        <v>3750</v>
      </c>
      <c r="V2453" t="s">
        <v>642</v>
      </c>
      <c r="W2453" t="s">
        <v>105</v>
      </c>
      <c r="X2453" t="s">
        <v>106</v>
      </c>
      <c r="Y2453" t="str">
        <f>"37-3011"</f>
        <v>37-3011</v>
      </c>
      <c r="Z2453" t="s">
        <v>94</v>
      </c>
      <c r="AA2453">
        <v>561730</v>
      </c>
      <c r="AB2453">
        <v>6</v>
      </c>
      <c r="AD2453" t="s">
        <v>79</v>
      </c>
      <c r="AE2453" t="s">
        <v>80</v>
      </c>
      <c r="AF2453">
        <v>40</v>
      </c>
      <c r="AG2453" s="4">
        <v>0.3125</v>
      </c>
      <c r="AH2453" s="4">
        <v>0.6875</v>
      </c>
      <c r="AI2453" s="5">
        <v>13.32</v>
      </c>
      <c r="AJ2453">
        <v>19.98</v>
      </c>
      <c r="AL2453" t="s">
        <v>81</v>
      </c>
      <c r="AM2453" t="s">
        <v>82</v>
      </c>
      <c r="AO2453" t="s">
        <v>83</v>
      </c>
      <c r="AR2453" t="s">
        <v>82</v>
      </c>
      <c r="AT2453" t="s">
        <v>82</v>
      </c>
      <c r="AW2453" t="s">
        <v>82</v>
      </c>
      <c r="AY2453" t="s">
        <v>5009</v>
      </c>
      <c r="AZ2453" t="s">
        <v>3250</v>
      </c>
      <c r="BA2453" t="s">
        <v>745</v>
      </c>
      <c r="BB2453">
        <v>67042</v>
      </c>
      <c r="BC2453" t="s">
        <v>79</v>
      </c>
      <c r="BH2453" t="s">
        <v>24203</v>
      </c>
      <c r="BJ2453">
        <v>462929649</v>
      </c>
    </row>
    <row r="2454" spans="1:62" x14ac:dyDescent="0.25">
      <c r="A2454" t="s">
        <v>24340</v>
      </c>
      <c r="B2454" s="2">
        <v>43501</v>
      </c>
      <c r="C2454" t="s">
        <v>63</v>
      </c>
      <c r="D2454" s="3">
        <v>43472.377937430552</v>
      </c>
      <c r="E2454" t="s">
        <v>64</v>
      </c>
      <c r="F2454" s="2">
        <v>43556</v>
      </c>
      <c r="G2454" s="2">
        <v>43799</v>
      </c>
      <c r="H2454" t="s">
        <v>24341</v>
      </c>
      <c r="I2454" t="s">
        <v>67</v>
      </c>
      <c r="J2454" t="s">
        <v>24342</v>
      </c>
      <c r="L2454" t="s">
        <v>24343</v>
      </c>
      <c r="M2454" t="s">
        <v>2356</v>
      </c>
      <c r="N2454">
        <v>68862</v>
      </c>
      <c r="O2454" t="s">
        <v>70</v>
      </c>
      <c r="Q2454" t="s">
        <v>24344</v>
      </c>
      <c r="S2454" t="s">
        <v>72</v>
      </c>
      <c r="T2454" t="s">
        <v>24345</v>
      </c>
      <c r="U2454" t="s">
        <v>24346</v>
      </c>
      <c r="V2454" t="s">
        <v>6487</v>
      </c>
      <c r="W2454" t="s">
        <v>2356</v>
      </c>
      <c r="X2454" t="s">
        <v>1197</v>
      </c>
      <c r="Y2454" t="str">
        <f>"47-2061"</f>
        <v>47-2061</v>
      </c>
      <c r="Z2454" t="s">
        <v>326</v>
      </c>
      <c r="AA2454">
        <v>238110</v>
      </c>
      <c r="AB2454">
        <v>4</v>
      </c>
      <c r="AC2454">
        <v>4</v>
      </c>
      <c r="AD2454" t="s">
        <v>79</v>
      </c>
      <c r="AE2454" t="s">
        <v>80</v>
      </c>
      <c r="AF2454">
        <v>40</v>
      </c>
      <c r="AG2454" s="4">
        <v>0.33333333333333331</v>
      </c>
      <c r="AH2454" s="4">
        <v>0.70833333333333337</v>
      </c>
      <c r="AI2454" s="5">
        <v>14.64</v>
      </c>
      <c r="AJ2454">
        <v>21.96</v>
      </c>
      <c r="AL2454" t="s">
        <v>81</v>
      </c>
      <c r="AM2454" t="s">
        <v>82</v>
      </c>
      <c r="AO2454" t="s">
        <v>83</v>
      </c>
      <c r="AR2454" t="s">
        <v>82</v>
      </c>
      <c r="AT2454" t="s">
        <v>82</v>
      </c>
      <c r="AW2454" t="s">
        <v>82</v>
      </c>
      <c r="AY2454" t="s">
        <v>24347</v>
      </c>
      <c r="AZ2454" t="s">
        <v>18281</v>
      </c>
      <c r="BA2454" t="s">
        <v>2356</v>
      </c>
      <c r="BB2454">
        <v>68862</v>
      </c>
      <c r="BC2454" t="s">
        <v>79</v>
      </c>
      <c r="BH2454" t="s">
        <v>24348</v>
      </c>
      <c r="BJ2454">
        <v>272902578</v>
      </c>
    </row>
    <row r="2455" spans="1:62" x14ac:dyDescent="0.25">
      <c r="A2455" t="s">
        <v>24371</v>
      </c>
      <c r="B2455" s="2">
        <v>43501</v>
      </c>
      <c r="C2455" t="s">
        <v>63</v>
      </c>
      <c r="D2455" s="3">
        <v>43472.378473784724</v>
      </c>
      <c r="E2455" t="s">
        <v>64</v>
      </c>
      <c r="F2455" s="2">
        <v>43556</v>
      </c>
      <c r="G2455" s="2">
        <v>43769</v>
      </c>
      <c r="H2455" t="s">
        <v>24058</v>
      </c>
      <c r="I2455" t="s">
        <v>24059</v>
      </c>
      <c r="J2455" t="s">
        <v>24060</v>
      </c>
      <c r="L2455" t="s">
        <v>24061</v>
      </c>
      <c r="M2455" t="s">
        <v>787</v>
      </c>
      <c r="N2455">
        <v>36602</v>
      </c>
      <c r="O2455" t="s">
        <v>70</v>
      </c>
      <c r="Q2455" t="s">
        <v>24062</v>
      </c>
      <c r="S2455" t="s">
        <v>72</v>
      </c>
      <c r="T2455" t="s">
        <v>102</v>
      </c>
      <c r="U2455" t="s">
        <v>2630</v>
      </c>
      <c r="V2455" t="s">
        <v>2470</v>
      </c>
      <c r="W2455" t="s">
        <v>105</v>
      </c>
      <c r="X2455" t="s">
        <v>1500</v>
      </c>
      <c r="Y2455" t="str">
        <f>"35-2014"</f>
        <v>35-2014</v>
      </c>
      <c r="Z2455" t="s">
        <v>301</v>
      </c>
      <c r="AA2455">
        <v>721110</v>
      </c>
      <c r="AB2455">
        <v>6</v>
      </c>
      <c r="AC2455">
        <v>6</v>
      </c>
      <c r="AD2455" t="s">
        <v>79</v>
      </c>
      <c r="AE2455" t="s">
        <v>95</v>
      </c>
      <c r="AF2455">
        <v>35</v>
      </c>
      <c r="AG2455" s="4">
        <v>0.29166666666666669</v>
      </c>
      <c r="AH2455" s="4">
        <v>0.625</v>
      </c>
      <c r="AI2455" s="5">
        <v>12.83</v>
      </c>
      <c r="AJ2455">
        <v>19.25</v>
      </c>
      <c r="AK2455">
        <v>19.25</v>
      </c>
      <c r="AL2455" t="s">
        <v>81</v>
      </c>
      <c r="AM2455" t="s">
        <v>82</v>
      </c>
      <c r="AO2455" t="s">
        <v>83</v>
      </c>
      <c r="AR2455" t="s">
        <v>82</v>
      </c>
      <c r="AT2455" t="s">
        <v>82</v>
      </c>
      <c r="AW2455" t="s">
        <v>72</v>
      </c>
      <c r="AX2455">
        <v>3</v>
      </c>
      <c r="AY2455" t="s">
        <v>24063</v>
      </c>
      <c r="AZ2455" t="s">
        <v>24064</v>
      </c>
      <c r="BA2455" t="s">
        <v>787</v>
      </c>
      <c r="BB2455">
        <v>36564</v>
      </c>
      <c r="BC2455" t="s">
        <v>87</v>
      </c>
      <c r="BH2455" t="s">
        <v>24065</v>
      </c>
      <c r="BJ2455">
        <v>562216834</v>
      </c>
    </row>
    <row r="2456" spans="1:62" x14ac:dyDescent="0.25">
      <c r="A2456" t="s">
        <v>24659</v>
      </c>
      <c r="B2456" s="2">
        <v>43501</v>
      </c>
      <c r="C2456" t="s">
        <v>63</v>
      </c>
      <c r="D2456" s="3">
        <v>43472.377266412041</v>
      </c>
      <c r="E2456" t="s">
        <v>64</v>
      </c>
      <c r="F2456" s="2">
        <v>43556</v>
      </c>
      <c r="G2456" s="2">
        <v>43784</v>
      </c>
      <c r="H2456" t="s">
        <v>24660</v>
      </c>
      <c r="J2456" t="s">
        <v>24661</v>
      </c>
      <c r="K2456" t="s">
        <v>24662</v>
      </c>
      <c r="L2456" t="s">
        <v>13547</v>
      </c>
      <c r="M2456" t="s">
        <v>881</v>
      </c>
      <c r="N2456">
        <v>83402</v>
      </c>
      <c r="O2456" t="s">
        <v>70</v>
      </c>
      <c r="Q2456" t="s">
        <v>24663</v>
      </c>
      <c r="S2456" t="s">
        <v>72</v>
      </c>
      <c r="T2456" t="s">
        <v>102</v>
      </c>
      <c r="U2456" t="s">
        <v>2630</v>
      </c>
      <c r="V2456" t="s">
        <v>2470</v>
      </c>
      <c r="W2456" t="s">
        <v>105</v>
      </c>
      <c r="X2456" t="s">
        <v>106</v>
      </c>
      <c r="Y2456" t="str">
        <f>"37-3011"</f>
        <v>37-3011</v>
      </c>
      <c r="Z2456" t="s">
        <v>94</v>
      </c>
      <c r="AA2456">
        <v>561730</v>
      </c>
      <c r="AB2456">
        <v>20</v>
      </c>
      <c r="AC2456">
        <v>20</v>
      </c>
      <c r="AD2456" t="s">
        <v>79</v>
      </c>
      <c r="AE2456" t="s">
        <v>95</v>
      </c>
      <c r="AF2456">
        <v>35</v>
      </c>
      <c r="AG2456" s="4">
        <v>0.375</v>
      </c>
      <c r="AH2456" s="4">
        <v>0.75</v>
      </c>
      <c r="AI2456" s="5">
        <v>12.82</v>
      </c>
      <c r="AJ2456">
        <v>19.23</v>
      </c>
      <c r="AK2456">
        <v>19.23</v>
      </c>
      <c r="AL2456" t="s">
        <v>81</v>
      </c>
      <c r="AM2456" t="s">
        <v>82</v>
      </c>
      <c r="AO2456" t="s">
        <v>83</v>
      </c>
      <c r="AR2456" t="s">
        <v>82</v>
      </c>
      <c r="AT2456" t="s">
        <v>82</v>
      </c>
      <c r="AW2456" t="s">
        <v>72</v>
      </c>
      <c r="AX2456">
        <v>3</v>
      </c>
      <c r="AY2456" t="s">
        <v>13549</v>
      </c>
      <c r="AZ2456" t="s">
        <v>8268</v>
      </c>
      <c r="BA2456" t="s">
        <v>881</v>
      </c>
      <c r="BB2456">
        <v>83402</v>
      </c>
      <c r="BC2456" t="s">
        <v>87</v>
      </c>
      <c r="BH2456" t="s">
        <v>24664</v>
      </c>
      <c r="BJ2456">
        <v>204761756</v>
      </c>
    </row>
    <row r="2457" spans="1:62" x14ac:dyDescent="0.25">
      <c r="A2457" t="s">
        <v>24729</v>
      </c>
      <c r="B2457" s="2">
        <v>43501</v>
      </c>
      <c r="C2457" t="s">
        <v>63</v>
      </c>
      <c r="D2457" s="3">
        <v>43472.37868746528</v>
      </c>
      <c r="E2457" t="s">
        <v>64</v>
      </c>
      <c r="F2457" s="2">
        <v>43556</v>
      </c>
      <c r="G2457" s="2">
        <v>43814</v>
      </c>
      <c r="H2457" t="s">
        <v>24730</v>
      </c>
      <c r="J2457" t="s">
        <v>24731</v>
      </c>
      <c r="K2457" t="s">
        <v>24732</v>
      </c>
      <c r="L2457" t="s">
        <v>16411</v>
      </c>
      <c r="M2457" t="s">
        <v>3224</v>
      </c>
      <c r="N2457">
        <v>39046</v>
      </c>
      <c r="O2457" t="s">
        <v>70</v>
      </c>
      <c r="Q2457" t="s">
        <v>24733</v>
      </c>
      <c r="S2457" t="s">
        <v>72</v>
      </c>
      <c r="T2457" t="s">
        <v>13303</v>
      </c>
      <c r="U2457" t="s">
        <v>3891</v>
      </c>
      <c r="V2457" t="s">
        <v>3892</v>
      </c>
      <c r="W2457" t="s">
        <v>278</v>
      </c>
      <c r="X2457" t="s">
        <v>106</v>
      </c>
      <c r="Y2457" t="str">
        <f>"37-3011"</f>
        <v>37-3011</v>
      </c>
      <c r="Z2457" t="s">
        <v>94</v>
      </c>
      <c r="AA2457">
        <v>561730</v>
      </c>
      <c r="AB2457">
        <v>13</v>
      </c>
      <c r="AC2457">
        <v>13</v>
      </c>
      <c r="AD2457" t="s">
        <v>79</v>
      </c>
      <c r="AE2457" t="s">
        <v>95</v>
      </c>
      <c r="AF2457">
        <v>40</v>
      </c>
      <c r="AG2457" s="4">
        <v>0.29166666666666669</v>
      </c>
      <c r="AH2457" s="4">
        <v>0.66666666666666663</v>
      </c>
      <c r="AI2457" s="5">
        <v>12.27</v>
      </c>
      <c r="AJ2457">
        <v>18.41</v>
      </c>
      <c r="AL2457" t="s">
        <v>81</v>
      </c>
      <c r="AM2457" t="s">
        <v>82</v>
      </c>
      <c r="AO2457" t="s">
        <v>83</v>
      </c>
      <c r="AR2457" t="s">
        <v>82</v>
      </c>
      <c r="AT2457" t="s">
        <v>82</v>
      </c>
      <c r="AW2457" t="s">
        <v>82</v>
      </c>
      <c r="AY2457" t="s">
        <v>16411</v>
      </c>
      <c r="AZ2457" t="s">
        <v>1921</v>
      </c>
      <c r="BA2457" t="s">
        <v>3224</v>
      </c>
      <c r="BB2457">
        <v>39046</v>
      </c>
      <c r="BC2457" t="s">
        <v>79</v>
      </c>
      <c r="BH2457" t="s">
        <v>24731</v>
      </c>
      <c r="BJ2457">
        <v>640905381</v>
      </c>
    </row>
    <row r="2458" spans="1:62" x14ac:dyDescent="0.25">
      <c r="A2458" t="s">
        <v>24743</v>
      </c>
      <c r="B2458" s="2">
        <v>43501</v>
      </c>
      <c r="C2458" t="s">
        <v>63</v>
      </c>
      <c r="D2458" s="3">
        <v>43472.378034259258</v>
      </c>
      <c r="E2458" t="s">
        <v>64</v>
      </c>
      <c r="F2458" s="2">
        <v>43556</v>
      </c>
      <c r="G2458" s="2">
        <v>43800</v>
      </c>
      <c r="H2458" t="s">
        <v>24744</v>
      </c>
      <c r="J2458" t="s">
        <v>24745</v>
      </c>
      <c r="L2458" t="s">
        <v>24746</v>
      </c>
      <c r="M2458" t="s">
        <v>147</v>
      </c>
      <c r="N2458">
        <v>16056</v>
      </c>
      <c r="O2458" t="s">
        <v>70</v>
      </c>
      <c r="Q2458" t="s">
        <v>24747</v>
      </c>
      <c r="S2458" t="s">
        <v>72</v>
      </c>
      <c r="T2458" t="s">
        <v>13303</v>
      </c>
      <c r="U2458" t="s">
        <v>3646</v>
      </c>
      <c r="V2458" t="s">
        <v>1757</v>
      </c>
      <c r="W2458" t="s">
        <v>278</v>
      </c>
      <c r="X2458" t="s">
        <v>106</v>
      </c>
      <c r="Y2458" t="str">
        <f>"37-3011"</f>
        <v>37-3011</v>
      </c>
      <c r="Z2458" t="s">
        <v>94</v>
      </c>
      <c r="AA2458">
        <v>561730</v>
      </c>
      <c r="AB2458">
        <v>3</v>
      </c>
      <c r="AC2458">
        <v>3</v>
      </c>
      <c r="AD2458" t="s">
        <v>79</v>
      </c>
      <c r="AE2458" t="s">
        <v>80</v>
      </c>
      <c r="AF2458">
        <v>40</v>
      </c>
      <c r="AG2458" s="4">
        <v>0.29166666666666669</v>
      </c>
      <c r="AH2458" s="4">
        <v>0.64583333333333337</v>
      </c>
      <c r="AI2458" s="5">
        <v>13.77</v>
      </c>
      <c r="AJ2458">
        <v>20.66</v>
      </c>
      <c r="AL2458" t="s">
        <v>81</v>
      </c>
      <c r="AM2458" t="s">
        <v>82</v>
      </c>
      <c r="AO2458" t="s">
        <v>83</v>
      </c>
      <c r="AR2458" t="s">
        <v>82</v>
      </c>
      <c r="AT2458" t="s">
        <v>82</v>
      </c>
      <c r="AW2458" t="s">
        <v>72</v>
      </c>
      <c r="AX2458">
        <v>3</v>
      </c>
      <c r="AY2458" t="s">
        <v>24746</v>
      </c>
      <c r="AZ2458" t="s">
        <v>3250</v>
      </c>
      <c r="BA2458" t="s">
        <v>147</v>
      </c>
      <c r="BB2458">
        <v>16056</v>
      </c>
      <c r="BC2458" t="s">
        <v>79</v>
      </c>
      <c r="BH2458" t="s">
        <v>24745</v>
      </c>
      <c r="BJ2458">
        <v>251818401</v>
      </c>
    </row>
    <row r="2459" spans="1:62" x14ac:dyDescent="0.25">
      <c r="A2459" t="s">
        <v>24812</v>
      </c>
      <c r="B2459" s="2">
        <v>43501</v>
      </c>
      <c r="C2459" t="s">
        <v>63</v>
      </c>
      <c r="D2459" s="3">
        <v>43472.378416643522</v>
      </c>
      <c r="E2459" t="s">
        <v>64</v>
      </c>
      <c r="F2459" s="2">
        <v>43556</v>
      </c>
      <c r="G2459" s="2">
        <v>43799</v>
      </c>
      <c r="H2459" t="s">
        <v>24813</v>
      </c>
      <c r="J2459" t="s">
        <v>24814</v>
      </c>
      <c r="K2459" t="s">
        <v>24815</v>
      </c>
      <c r="L2459" t="s">
        <v>9484</v>
      </c>
      <c r="M2459" t="s">
        <v>86</v>
      </c>
      <c r="N2459">
        <v>32308</v>
      </c>
      <c r="O2459" t="s">
        <v>70</v>
      </c>
      <c r="Q2459" t="s">
        <v>24816</v>
      </c>
      <c r="S2459" t="s">
        <v>72</v>
      </c>
      <c r="T2459" t="s">
        <v>13303</v>
      </c>
      <c r="U2459" t="s">
        <v>3891</v>
      </c>
      <c r="V2459" t="s">
        <v>3892</v>
      </c>
      <c r="W2459" t="s">
        <v>278</v>
      </c>
      <c r="X2459" t="s">
        <v>705</v>
      </c>
      <c r="Y2459" t="str">
        <f>"37-3011"</f>
        <v>37-3011</v>
      </c>
      <c r="Z2459" t="s">
        <v>94</v>
      </c>
      <c r="AA2459">
        <v>561730</v>
      </c>
      <c r="AB2459">
        <v>30</v>
      </c>
      <c r="AC2459">
        <v>30</v>
      </c>
      <c r="AD2459" t="s">
        <v>79</v>
      </c>
      <c r="AE2459" t="s">
        <v>95</v>
      </c>
      <c r="AF2459">
        <v>40</v>
      </c>
      <c r="AG2459" s="4">
        <v>0.3125</v>
      </c>
      <c r="AH2459" s="4">
        <v>0.66666666666666663</v>
      </c>
      <c r="AI2459" s="5">
        <v>12.66</v>
      </c>
      <c r="AJ2459">
        <v>18.989999999999998</v>
      </c>
      <c r="AL2459" t="s">
        <v>81</v>
      </c>
      <c r="AM2459" t="s">
        <v>82</v>
      </c>
      <c r="AO2459" t="s">
        <v>83</v>
      </c>
      <c r="AR2459" t="s">
        <v>82</v>
      </c>
      <c r="AT2459" t="s">
        <v>82</v>
      </c>
      <c r="AW2459" t="s">
        <v>72</v>
      </c>
      <c r="AX2459">
        <v>3</v>
      </c>
      <c r="AY2459" t="s">
        <v>9484</v>
      </c>
      <c r="AZ2459" t="s">
        <v>9486</v>
      </c>
      <c r="BA2459" t="s">
        <v>86</v>
      </c>
      <c r="BB2459">
        <v>32308</v>
      </c>
      <c r="BC2459" t="s">
        <v>79</v>
      </c>
      <c r="BH2459" t="s">
        <v>24817</v>
      </c>
      <c r="BJ2459">
        <v>202068537</v>
      </c>
    </row>
    <row r="2460" spans="1:62" x14ac:dyDescent="0.25">
      <c r="A2460" t="s">
        <v>24842</v>
      </c>
      <c r="B2460" s="2">
        <v>43501</v>
      </c>
      <c r="C2460" t="s">
        <v>63</v>
      </c>
      <c r="D2460" s="3">
        <v>43472.378345335645</v>
      </c>
      <c r="E2460" t="s">
        <v>64</v>
      </c>
      <c r="F2460" s="2">
        <v>43556</v>
      </c>
      <c r="G2460" s="2">
        <v>43784</v>
      </c>
      <c r="H2460" t="s">
        <v>24843</v>
      </c>
      <c r="J2460" t="s">
        <v>24844</v>
      </c>
      <c r="L2460" t="s">
        <v>12106</v>
      </c>
      <c r="M2460" t="s">
        <v>147</v>
      </c>
      <c r="N2460">
        <v>19520</v>
      </c>
      <c r="O2460" t="s">
        <v>70</v>
      </c>
      <c r="Q2460" t="s">
        <v>24845</v>
      </c>
      <c r="S2460" t="s">
        <v>72</v>
      </c>
      <c r="T2460" t="s">
        <v>13303</v>
      </c>
      <c r="U2460" t="s">
        <v>5811</v>
      </c>
      <c r="V2460" t="s">
        <v>3892</v>
      </c>
      <c r="W2460" t="s">
        <v>278</v>
      </c>
      <c r="X2460" t="s">
        <v>24846</v>
      </c>
      <c r="Y2460" t="str">
        <f>"37-2011"</f>
        <v>37-2011</v>
      </c>
      <c r="Z2460" t="s">
        <v>424</v>
      </c>
      <c r="AA2460">
        <v>561720</v>
      </c>
      <c r="AB2460">
        <v>6</v>
      </c>
      <c r="AC2460">
        <v>6</v>
      </c>
      <c r="AD2460" t="s">
        <v>79</v>
      </c>
      <c r="AE2460" t="s">
        <v>80</v>
      </c>
      <c r="AF2460">
        <v>40</v>
      </c>
      <c r="AG2460" s="4">
        <v>0.29166666666666669</v>
      </c>
      <c r="AH2460" s="4">
        <v>0.64583333333333337</v>
      </c>
      <c r="AI2460" s="5">
        <v>15.18</v>
      </c>
      <c r="AJ2460">
        <v>22.77</v>
      </c>
      <c r="AL2460" t="s">
        <v>81</v>
      </c>
      <c r="AM2460" t="s">
        <v>82</v>
      </c>
      <c r="AO2460" t="s">
        <v>83</v>
      </c>
      <c r="AR2460" t="s">
        <v>82</v>
      </c>
      <c r="AT2460" t="s">
        <v>82</v>
      </c>
      <c r="AW2460" t="s">
        <v>72</v>
      </c>
      <c r="AX2460">
        <v>3</v>
      </c>
      <c r="AY2460" t="s">
        <v>12106</v>
      </c>
      <c r="AZ2460" t="s">
        <v>1310</v>
      </c>
      <c r="BA2460" t="s">
        <v>147</v>
      </c>
      <c r="BB2460">
        <v>19520</v>
      </c>
      <c r="BC2460" t="s">
        <v>79</v>
      </c>
      <c r="BH2460" t="s">
        <v>24844</v>
      </c>
      <c r="BJ2460">
        <v>710898246</v>
      </c>
    </row>
    <row r="2461" spans="1:62" x14ac:dyDescent="0.25">
      <c r="A2461" t="s">
        <v>25223</v>
      </c>
      <c r="B2461" s="2">
        <v>43501</v>
      </c>
      <c r="C2461" t="s">
        <v>63</v>
      </c>
      <c r="D2461" s="3">
        <v>43472.378925173609</v>
      </c>
      <c r="E2461" t="s">
        <v>64</v>
      </c>
      <c r="F2461" s="2">
        <v>43556</v>
      </c>
      <c r="G2461" s="2">
        <v>43800</v>
      </c>
      <c r="H2461" t="s">
        <v>25224</v>
      </c>
      <c r="J2461" t="s">
        <v>25225</v>
      </c>
      <c r="K2461" t="s">
        <v>25226</v>
      </c>
      <c r="L2461" t="s">
        <v>25227</v>
      </c>
      <c r="M2461" t="s">
        <v>147</v>
      </c>
      <c r="N2461">
        <v>19072</v>
      </c>
      <c r="O2461" t="s">
        <v>70</v>
      </c>
      <c r="Q2461" t="s">
        <v>25228</v>
      </c>
      <c r="S2461" t="s">
        <v>72</v>
      </c>
      <c r="T2461" t="s">
        <v>13303</v>
      </c>
      <c r="U2461" t="s">
        <v>3891</v>
      </c>
      <c r="V2461" t="s">
        <v>1757</v>
      </c>
      <c r="W2461" t="s">
        <v>278</v>
      </c>
      <c r="X2461" t="s">
        <v>94</v>
      </c>
      <c r="Y2461" t="str">
        <f>"37-3011"</f>
        <v>37-3011</v>
      </c>
      <c r="Z2461" t="s">
        <v>94</v>
      </c>
      <c r="AA2461">
        <v>561730</v>
      </c>
      <c r="AB2461">
        <v>25</v>
      </c>
      <c r="AC2461">
        <v>25</v>
      </c>
      <c r="AD2461" t="s">
        <v>79</v>
      </c>
      <c r="AE2461" t="s">
        <v>80</v>
      </c>
      <c r="AF2461">
        <v>40</v>
      </c>
      <c r="AG2461" s="4">
        <v>0.29166666666666669</v>
      </c>
      <c r="AH2461" s="4">
        <v>0.64583333333333337</v>
      </c>
      <c r="AI2461" s="5">
        <v>15.73</v>
      </c>
      <c r="AJ2461">
        <v>23.6</v>
      </c>
      <c r="AL2461" t="s">
        <v>81</v>
      </c>
      <c r="AM2461" t="s">
        <v>82</v>
      </c>
      <c r="AO2461" t="s">
        <v>83</v>
      </c>
      <c r="AR2461" t="s">
        <v>82</v>
      </c>
      <c r="AT2461" t="s">
        <v>82</v>
      </c>
      <c r="AW2461" t="s">
        <v>82</v>
      </c>
      <c r="AY2461" t="s">
        <v>10231</v>
      </c>
      <c r="AZ2461" t="s">
        <v>291</v>
      </c>
      <c r="BA2461" t="s">
        <v>147</v>
      </c>
      <c r="BB2461">
        <v>19406</v>
      </c>
      <c r="BC2461" t="s">
        <v>79</v>
      </c>
      <c r="BH2461" t="s">
        <v>25229</v>
      </c>
      <c r="BJ2461">
        <v>231707364</v>
      </c>
    </row>
    <row r="2462" spans="1:62" x14ac:dyDescent="0.25">
      <c r="A2462" t="s">
        <v>25684</v>
      </c>
      <c r="B2462" s="2">
        <v>43501</v>
      </c>
      <c r="C2462" t="s">
        <v>63</v>
      </c>
      <c r="D2462" s="3">
        <v>43472.378846817126</v>
      </c>
      <c r="E2462" t="s">
        <v>64</v>
      </c>
      <c r="F2462" s="2">
        <v>43556</v>
      </c>
      <c r="G2462" s="2">
        <v>43794</v>
      </c>
      <c r="H2462" t="s">
        <v>25685</v>
      </c>
      <c r="J2462" t="s">
        <v>25686</v>
      </c>
      <c r="L2462" t="s">
        <v>7170</v>
      </c>
      <c r="M2462" t="s">
        <v>783</v>
      </c>
      <c r="N2462">
        <v>43235</v>
      </c>
      <c r="O2462" t="s">
        <v>70</v>
      </c>
      <c r="Q2462" t="s">
        <v>25687</v>
      </c>
      <c r="S2462" t="s">
        <v>72</v>
      </c>
      <c r="T2462" t="s">
        <v>13303</v>
      </c>
      <c r="U2462" t="s">
        <v>5811</v>
      </c>
      <c r="V2462" t="s">
        <v>16460</v>
      </c>
      <c r="W2462" t="s">
        <v>278</v>
      </c>
      <c r="X2462" t="s">
        <v>1673</v>
      </c>
      <c r="Y2462" t="str">
        <f>"37-3011"</f>
        <v>37-3011</v>
      </c>
      <c r="Z2462" t="s">
        <v>94</v>
      </c>
      <c r="AA2462">
        <v>561730</v>
      </c>
      <c r="AB2462">
        <v>14</v>
      </c>
      <c r="AC2462">
        <v>14</v>
      </c>
      <c r="AD2462" t="s">
        <v>79</v>
      </c>
      <c r="AE2462" t="s">
        <v>80</v>
      </c>
      <c r="AF2462">
        <v>40</v>
      </c>
      <c r="AG2462" s="4">
        <v>0.33333333333333331</v>
      </c>
      <c r="AH2462" s="4">
        <v>0.6875</v>
      </c>
      <c r="AI2462" s="5">
        <v>13.83</v>
      </c>
      <c r="AJ2462">
        <v>20.75</v>
      </c>
      <c r="AL2462" t="s">
        <v>81</v>
      </c>
      <c r="AM2462" t="s">
        <v>82</v>
      </c>
      <c r="AO2462" t="s">
        <v>83</v>
      </c>
      <c r="AR2462" t="s">
        <v>82</v>
      </c>
      <c r="AT2462" t="s">
        <v>82</v>
      </c>
      <c r="AW2462" t="s">
        <v>72</v>
      </c>
      <c r="AX2462">
        <v>3</v>
      </c>
      <c r="AY2462" t="s">
        <v>4473</v>
      </c>
      <c r="AZ2462" t="s">
        <v>1418</v>
      </c>
      <c r="BA2462" t="s">
        <v>783</v>
      </c>
      <c r="BB2462">
        <v>43016</v>
      </c>
      <c r="BC2462" t="s">
        <v>79</v>
      </c>
      <c r="BH2462" t="s">
        <v>25688</v>
      </c>
      <c r="BJ2462">
        <v>202914762</v>
      </c>
    </row>
    <row r="2463" spans="1:62" x14ac:dyDescent="0.25">
      <c r="A2463" t="s">
        <v>25795</v>
      </c>
      <c r="B2463" s="2">
        <v>43501</v>
      </c>
      <c r="C2463" t="s">
        <v>63</v>
      </c>
      <c r="D2463" s="3">
        <v>43472.378557847223</v>
      </c>
      <c r="E2463" t="s">
        <v>64</v>
      </c>
      <c r="F2463" s="2">
        <v>43556</v>
      </c>
      <c r="G2463" s="2">
        <v>43770</v>
      </c>
      <c r="H2463" t="s">
        <v>2930</v>
      </c>
      <c r="J2463" t="s">
        <v>2931</v>
      </c>
      <c r="L2463" t="s">
        <v>1588</v>
      </c>
      <c r="M2463" t="s">
        <v>1612</v>
      </c>
      <c r="N2463">
        <v>83001</v>
      </c>
      <c r="O2463" t="s">
        <v>70</v>
      </c>
      <c r="Q2463" t="s">
        <v>2932</v>
      </c>
      <c r="S2463" t="s">
        <v>72</v>
      </c>
      <c r="T2463" t="s">
        <v>878</v>
      </c>
      <c r="U2463" t="s">
        <v>2878</v>
      </c>
      <c r="V2463" t="s">
        <v>2620</v>
      </c>
      <c r="W2463" t="s">
        <v>881</v>
      </c>
      <c r="X2463" t="s">
        <v>106</v>
      </c>
      <c r="Y2463" t="str">
        <f>"37-3011"</f>
        <v>37-3011</v>
      </c>
      <c r="Z2463" t="s">
        <v>94</v>
      </c>
      <c r="AA2463">
        <v>561730</v>
      </c>
      <c r="AB2463">
        <v>9</v>
      </c>
      <c r="AC2463">
        <v>9</v>
      </c>
      <c r="AD2463" t="s">
        <v>79</v>
      </c>
      <c r="AE2463" t="s">
        <v>95</v>
      </c>
      <c r="AF2463">
        <v>40</v>
      </c>
      <c r="AG2463" s="4">
        <v>0.33333333333333331</v>
      </c>
      <c r="AH2463" s="4">
        <v>0.70833333333333337</v>
      </c>
      <c r="AI2463" s="5">
        <v>16.36</v>
      </c>
      <c r="AJ2463">
        <v>24.54</v>
      </c>
      <c r="AL2463" t="s">
        <v>81</v>
      </c>
      <c r="AM2463" t="s">
        <v>82</v>
      </c>
      <c r="AO2463" t="s">
        <v>83</v>
      </c>
      <c r="AR2463" t="s">
        <v>82</v>
      </c>
      <c r="AT2463" t="s">
        <v>82</v>
      </c>
      <c r="AW2463" t="s">
        <v>82</v>
      </c>
      <c r="AY2463" t="s">
        <v>1588</v>
      </c>
      <c r="AZ2463" t="s">
        <v>2933</v>
      </c>
      <c r="BA2463" t="s">
        <v>1612</v>
      </c>
      <c r="BB2463">
        <v>83001</v>
      </c>
      <c r="BC2463" t="s">
        <v>79</v>
      </c>
      <c r="BH2463" t="s">
        <v>2934</v>
      </c>
      <c r="BJ2463">
        <v>202955145</v>
      </c>
    </row>
    <row r="2464" spans="1:62" x14ac:dyDescent="0.25">
      <c r="A2464" t="s">
        <v>25863</v>
      </c>
      <c r="B2464" s="2">
        <v>43501</v>
      </c>
      <c r="C2464" t="s">
        <v>63</v>
      </c>
      <c r="D2464" s="3">
        <v>43472.377647118054</v>
      </c>
      <c r="E2464" t="s">
        <v>64</v>
      </c>
      <c r="F2464" s="2">
        <v>43556</v>
      </c>
      <c r="G2464" s="2">
        <v>43799</v>
      </c>
      <c r="H2464" t="s">
        <v>25864</v>
      </c>
      <c r="J2464" t="s">
        <v>25865</v>
      </c>
      <c r="L2464" t="s">
        <v>6920</v>
      </c>
      <c r="M2464" t="s">
        <v>745</v>
      </c>
      <c r="N2464">
        <v>66614</v>
      </c>
      <c r="O2464" t="s">
        <v>70</v>
      </c>
      <c r="Q2464" t="s">
        <v>25866</v>
      </c>
      <c r="S2464" t="s">
        <v>72</v>
      </c>
      <c r="T2464" t="s">
        <v>13303</v>
      </c>
      <c r="U2464" t="s">
        <v>3646</v>
      </c>
      <c r="V2464" t="s">
        <v>1757</v>
      </c>
      <c r="W2464" t="s">
        <v>278</v>
      </c>
      <c r="X2464" t="s">
        <v>705</v>
      </c>
      <c r="Y2464" t="str">
        <f>"37-3011"</f>
        <v>37-3011</v>
      </c>
      <c r="Z2464" t="s">
        <v>94</v>
      </c>
      <c r="AA2464">
        <v>561730</v>
      </c>
      <c r="AB2464">
        <v>18</v>
      </c>
      <c r="AC2464">
        <v>18</v>
      </c>
      <c r="AD2464" t="s">
        <v>79</v>
      </c>
      <c r="AE2464" t="s">
        <v>95</v>
      </c>
      <c r="AF2464">
        <v>40</v>
      </c>
      <c r="AG2464" s="4">
        <v>0.3125</v>
      </c>
      <c r="AH2464" s="4">
        <v>0.67708333333333337</v>
      </c>
      <c r="AI2464" s="5">
        <v>12.67</v>
      </c>
      <c r="AJ2464">
        <v>19.010000000000002</v>
      </c>
      <c r="AL2464" t="s">
        <v>81</v>
      </c>
      <c r="AM2464" t="s">
        <v>82</v>
      </c>
      <c r="AO2464" t="s">
        <v>83</v>
      </c>
      <c r="AR2464" t="s">
        <v>82</v>
      </c>
      <c r="AT2464" t="s">
        <v>82</v>
      </c>
      <c r="AW2464" t="s">
        <v>72</v>
      </c>
      <c r="AX2464">
        <v>3</v>
      </c>
      <c r="AY2464" t="s">
        <v>6920</v>
      </c>
      <c r="AZ2464" t="s">
        <v>1397</v>
      </c>
      <c r="BA2464" t="s">
        <v>745</v>
      </c>
      <c r="BB2464">
        <v>66614</v>
      </c>
      <c r="BC2464" t="s">
        <v>79</v>
      </c>
      <c r="BH2464" t="s">
        <v>25867</v>
      </c>
      <c r="BJ2464">
        <v>481156493</v>
      </c>
    </row>
    <row r="2465" spans="1:62" x14ac:dyDescent="0.25">
      <c r="A2465" t="s">
        <v>25961</v>
      </c>
      <c r="B2465" s="2">
        <v>43501</v>
      </c>
      <c r="C2465" t="s">
        <v>63</v>
      </c>
      <c r="D2465" s="3">
        <v>43472.377697303244</v>
      </c>
      <c r="E2465" t="s">
        <v>64</v>
      </c>
      <c r="F2465" s="2">
        <v>43556</v>
      </c>
      <c r="G2465" s="2">
        <v>43799</v>
      </c>
      <c r="H2465" t="s">
        <v>25962</v>
      </c>
      <c r="I2465" t="s">
        <v>25963</v>
      </c>
      <c r="J2465" t="s">
        <v>25964</v>
      </c>
      <c r="L2465" t="s">
        <v>20705</v>
      </c>
      <c r="M2465" t="s">
        <v>1165</v>
      </c>
      <c r="N2465">
        <v>57401</v>
      </c>
      <c r="O2465" t="s">
        <v>70</v>
      </c>
      <c r="Q2465" t="s">
        <v>25965</v>
      </c>
      <c r="S2465" t="s">
        <v>72</v>
      </c>
      <c r="T2465" t="s">
        <v>9773</v>
      </c>
      <c r="U2465" t="s">
        <v>25966</v>
      </c>
      <c r="V2465" t="s">
        <v>9775</v>
      </c>
      <c r="W2465" t="s">
        <v>197</v>
      </c>
      <c r="X2465" t="s">
        <v>2708</v>
      </c>
      <c r="Y2465" t="str">
        <f>"37-3011"</f>
        <v>37-3011</v>
      </c>
      <c r="Z2465" t="s">
        <v>94</v>
      </c>
      <c r="AA2465">
        <v>561730</v>
      </c>
      <c r="AB2465">
        <v>12</v>
      </c>
      <c r="AC2465">
        <v>12</v>
      </c>
      <c r="AD2465" t="s">
        <v>79</v>
      </c>
      <c r="AE2465" t="s">
        <v>80</v>
      </c>
      <c r="AF2465">
        <v>40</v>
      </c>
      <c r="AG2465" s="4">
        <v>0.33333333333333331</v>
      </c>
      <c r="AH2465" s="4">
        <v>0.70833333333333337</v>
      </c>
      <c r="AI2465" s="5">
        <v>13.07</v>
      </c>
      <c r="AJ2465">
        <v>19.61</v>
      </c>
      <c r="AL2465" t="s">
        <v>81</v>
      </c>
      <c r="AM2465" t="s">
        <v>82</v>
      </c>
      <c r="AO2465" t="s">
        <v>83</v>
      </c>
      <c r="AR2465" t="s">
        <v>82</v>
      </c>
      <c r="AT2465" t="s">
        <v>82</v>
      </c>
      <c r="AW2465" t="s">
        <v>82</v>
      </c>
      <c r="AY2465" t="s">
        <v>20705</v>
      </c>
      <c r="AZ2465" t="s">
        <v>13663</v>
      </c>
      <c r="BA2465" t="s">
        <v>1165</v>
      </c>
      <c r="BB2465">
        <v>57401</v>
      </c>
      <c r="BC2465" t="s">
        <v>79</v>
      </c>
      <c r="BH2465" t="s">
        <v>25967</v>
      </c>
      <c r="BJ2465">
        <v>822962330</v>
      </c>
    </row>
    <row r="2466" spans="1:62" x14ac:dyDescent="0.25">
      <c r="A2466" t="s">
        <v>26031</v>
      </c>
      <c r="B2466" s="2">
        <v>43501</v>
      </c>
      <c r="C2466" t="s">
        <v>63</v>
      </c>
      <c r="D2466" s="3">
        <v>43472.378555717594</v>
      </c>
      <c r="E2466" t="s">
        <v>64</v>
      </c>
      <c r="F2466" s="2">
        <v>43556</v>
      </c>
      <c r="G2466" s="2">
        <v>43770</v>
      </c>
      <c r="H2466" t="s">
        <v>26032</v>
      </c>
      <c r="I2466" t="s">
        <v>26033</v>
      </c>
      <c r="J2466" t="s">
        <v>26034</v>
      </c>
      <c r="K2466" t="s">
        <v>26035</v>
      </c>
      <c r="L2466" t="s">
        <v>22149</v>
      </c>
      <c r="M2466" t="s">
        <v>881</v>
      </c>
      <c r="N2466">
        <v>83346</v>
      </c>
      <c r="O2466" t="s">
        <v>70</v>
      </c>
      <c r="Q2466" t="s">
        <v>26036</v>
      </c>
      <c r="S2466" t="s">
        <v>82</v>
      </c>
      <c r="U2466" t="s">
        <v>92</v>
      </c>
      <c r="X2466" t="s">
        <v>962</v>
      </c>
      <c r="Y2466" t="str">
        <f>"53-7064"</f>
        <v>53-7064</v>
      </c>
      <c r="Z2466" t="s">
        <v>962</v>
      </c>
      <c r="AA2466">
        <v>212311</v>
      </c>
      <c r="AB2466">
        <v>75</v>
      </c>
      <c r="AC2466">
        <v>75</v>
      </c>
      <c r="AD2466" t="s">
        <v>79</v>
      </c>
      <c r="AE2466" t="s">
        <v>80</v>
      </c>
      <c r="AF2466">
        <v>40</v>
      </c>
      <c r="AG2466" s="4">
        <v>0.33333333333333331</v>
      </c>
      <c r="AH2466" s="4">
        <v>0.70833333333333337</v>
      </c>
      <c r="AI2466" s="5">
        <v>12.79</v>
      </c>
      <c r="AL2466" t="s">
        <v>81</v>
      </c>
      <c r="AM2466" t="s">
        <v>82</v>
      </c>
      <c r="AO2466" t="s">
        <v>83</v>
      </c>
      <c r="AP2466" t="s">
        <v>67</v>
      </c>
      <c r="AQ2466" t="s">
        <v>67</v>
      </c>
      <c r="AR2466" t="s">
        <v>82</v>
      </c>
      <c r="AT2466" t="s">
        <v>82</v>
      </c>
      <c r="AW2466" t="s">
        <v>82</v>
      </c>
      <c r="AY2466" t="s">
        <v>4990</v>
      </c>
      <c r="AZ2466" t="s">
        <v>15199</v>
      </c>
      <c r="BA2466" t="s">
        <v>881</v>
      </c>
      <c r="BB2466">
        <v>83346</v>
      </c>
      <c r="BC2466" t="s">
        <v>87</v>
      </c>
      <c r="BH2466" t="s">
        <v>26037</v>
      </c>
      <c r="BI2466" t="s">
        <v>26038</v>
      </c>
      <c r="BJ2466">
        <v>202044122</v>
      </c>
    </row>
    <row r="2467" spans="1:62" x14ac:dyDescent="0.25">
      <c r="A2467" t="s">
        <v>26157</v>
      </c>
      <c r="B2467" s="2">
        <v>43501</v>
      </c>
      <c r="C2467" t="s">
        <v>63</v>
      </c>
      <c r="D2467" s="3">
        <v>43472.37872630787</v>
      </c>
      <c r="E2467" t="s">
        <v>64</v>
      </c>
      <c r="F2467" s="2">
        <v>43556</v>
      </c>
      <c r="G2467" s="2">
        <v>43769</v>
      </c>
      <c r="H2467" t="s">
        <v>26158</v>
      </c>
      <c r="J2467" t="s">
        <v>26159</v>
      </c>
      <c r="K2467" t="s">
        <v>17257</v>
      </c>
      <c r="L2467" t="s">
        <v>10086</v>
      </c>
      <c r="M2467" t="s">
        <v>105</v>
      </c>
      <c r="N2467">
        <v>75098</v>
      </c>
      <c r="O2467" t="s">
        <v>70</v>
      </c>
      <c r="Q2467" t="s">
        <v>17259</v>
      </c>
      <c r="S2467" t="s">
        <v>72</v>
      </c>
      <c r="T2467" t="s">
        <v>13303</v>
      </c>
      <c r="U2467" t="s">
        <v>5811</v>
      </c>
      <c r="V2467" t="s">
        <v>16460</v>
      </c>
      <c r="W2467" t="s">
        <v>278</v>
      </c>
      <c r="X2467" t="s">
        <v>199</v>
      </c>
      <c r="Y2467" t="str">
        <f>"51-9198"</f>
        <v>51-9198</v>
      </c>
      <c r="Z2467" t="s">
        <v>199</v>
      </c>
      <c r="AA2467">
        <v>331316</v>
      </c>
      <c r="AB2467">
        <v>32</v>
      </c>
      <c r="AC2467">
        <v>32</v>
      </c>
      <c r="AD2467" t="s">
        <v>79</v>
      </c>
      <c r="AE2467" t="s">
        <v>95</v>
      </c>
      <c r="AF2467">
        <v>40</v>
      </c>
      <c r="AG2467" s="4">
        <v>0.25</v>
      </c>
      <c r="AH2467" s="4">
        <v>0.75</v>
      </c>
      <c r="AI2467" s="5">
        <v>12.61</v>
      </c>
      <c r="AJ2467">
        <v>18.920000000000002</v>
      </c>
      <c r="AL2467" t="s">
        <v>81</v>
      </c>
      <c r="AM2467" t="s">
        <v>82</v>
      </c>
      <c r="AO2467" t="s">
        <v>83</v>
      </c>
      <c r="AR2467" t="s">
        <v>82</v>
      </c>
      <c r="AT2467" t="s">
        <v>82</v>
      </c>
      <c r="AW2467" t="s">
        <v>82</v>
      </c>
      <c r="AY2467" t="s">
        <v>10086</v>
      </c>
      <c r="AZ2467" t="s">
        <v>1594</v>
      </c>
      <c r="BA2467" t="s">
        <v>105</v>
      </c>
      <c r="BB2467">
        <v>75098</v>
      </c>
      <c r="BC2467" t="s">
        <v>79</v>
      </c>
      <c r="BH2467" t="s">
        <v>26159</v>
      </c>
      <c r="BJ2467">
        <v>742254034</v>
      </c>
    </row>
    <row r="2468" spans="1:62" x14ac:dyDescent="0.25">
      <c r="A2468" t="s">
        <v>26468</v>
      </c>
      <c r="B2468" s="2">
        <v>43501</v>
      </c>
      <c r="C2468" t="s">
        <v>63</v>
      </c>
      <c r="D2468" s="3">
        <v>43472.378102129631</v>
      </c>
      <c r="E2468" t="s">
        <v>117</v>
      </c>
      <c r="H2468" t="s">
        <v>1079</v>
      </c>
      <c r="J2468" t="s">
        <v>1080</v>
      </c>
      <c r="L2468" t="s">
        <v>1081</v>
      </c>
      <c r="M2468" t="s">
        <v>105</v>
      </c>
      <c r="N2468">
        <v>77571</v>
      </c>
      <c r="O2468" t="s">
        <v>70</v>
      </c>
      <c r="Q2468" t="s">
        <v>1082</v>
      </c>
      <c r="S2468" t="s">
        <v>72</v>
      </c>
      <c r="T2468" t="s">
        <v>1083</v>
      </c>
      <c r="U2468" t="s">
        <v>1084</v>
      </c>
      <c r="V2468" t="s">
        <v>863</v>
      </c>
      <c r="W2468" t="s">
        <v>105</v>
      </c>
      <c r="X2468" t="s">
        <v>1085</v>
      </c>
      <c r="Y2468" t="str">
        <f>"51-4121"</f>
        <v>51-4121</v>
      </c>
      <c r="Z2468" t="s">
        <v>993</v>
      </c>
      <c r="AA2468">
        <v>237120</v>
      </c>
      <c r="AB2468">
        <v>200</v>
      </c>
      <c r="AD2468" t="s">
        <v>79</v>
      </c>
      <c r="AE2468" t="s">
        <v>599</v>
      </c>
      <c r="AF2468">
        <v>40</v>
      </c>
      <c r="AG2468" s="4">
        <v>0.29166666666666669</v>
      </c>
      <c r="AH2468" s="4">
        <v>0.72916666666666663</v>
      </c>
      <c r="AI2468" s="5">
        <v>27.82</v>
      </c>
      <c r="AJ2468">
        <v>41.73</v>
      </c>
      <c r="AL2468" t="s">
        <v>81</v>
      </c>
      <c r="AM2468" t="s">
        <v>82</v>
      </c>
      <c r="AO2468" t="s">
        <v>213</v>
      </c>
      <c r="AR2468" t="s">
        <v>82</v>
      </c>
      <c r="AT2468" t="s">
        <v>82</v>
      </c>
      <c r="AW2468" t="s">
        <v>72</v>
      </c>
      <c r="AX2468">
        <v>24</v>
      </c>
      <c r="AY2468" t="s">
        <v>1086</v>
      </c>
      <c r="AZ2468" t="s">
        <v>713</v>
      </c>
      <c r="BA2468" t="s">
        <v>105</v>
      </c>
      <c r="BB2468">
        <v>77642</v>
      </c>
      <c r="BC2468" t="s">
        <v>87</v>
      </c>
      <c r="BH2468" t="s">
        <v>1087</v>
      </c>
      <c r="BJ2468">
        <v>811693108</v>
      </c>
    </row>
    <row r="2469" spans="1:62" x14ac:dyDescent="0.25">
      <c r="A2469" t="s">
        <v>26862</v>
      </c>
      <c r="B2469" s="2">
        <v>43501</v>
      </c>
      <c r="C2469" t="s">
        <v>63</v>
      </c>
      <c r="D2469" s="3">
        <v>43472.377404085652</v>
      </c>
      <c r="E2469" t="s">
        <v>64</v>
      </c>
      <c r="F2469" s="2">
        <v>43556</v>
      </c>
      <c r="G2469" s="2">
        <v>43800</v>
      </c>
      <c r="H2469" t="s">
        <v>26863</v>
      </c>
      <c r="J2469" t="s">
        <v>26864</v>
      </c>
      <c r="K2469" t="s">
        <v>26865</v>
      </c>
      <c r="L2469" t="s">
        <v>26866</v>
      </c>
      <c r="M2469" t="s">
        <v>226</v>
      </c>
      <c r="N2469">
        <v>48101</v>
      </c>
      <c r="O2469" t="s">
        <v>70</v>
      </c>
      <c r="Q2469" t="s">
        <v>26867</v>
      </c>
      <c r="S2469" t="s">
        <v>72</v>
      </c>
      <c r="T2469" t="s">
        <v>2824</v>
      </c>
      <c r="U2469" t="s">
        <v>4073</v>
      </c>
      <c r="V2469" t="s">
        <v>642</v>
      </c>
      <c r="W2469" t="s">
        <v>105</v>
      </c>
      <c r="X2469" t="s">
        <v>106</v>
      </c>
      <c r="Y2469" t="str">
        <f>"37-3011"</f>
        <v>37-3011</v>
      </c>
      <c r="Z2469" t="s">
        <v>94</v>
      </c>
      <c r="AA2469">
        <v>561730</v>
      </c>
      <c r="AB2469">
        <v>12</v>
      </c>
      <c r="AC2469">
        <v>12</v>
      </c>
      <c r="AD2469" t="s">
        <v>79</v>
      </c>
      <c r="AE2469" t="s">
        <v>80</v>
      </c>
      <c r="AF2469">
        <v>40</v>
      </c>
      <c r="AG2469" s="4">
        <v>0.33333333333333331</v>
      </c>
      <c r="AH2469" s="4">
        <v>0.70833333333333337</v>
      </c>
      <c r="AI2469" s="5">
        <v>15.08</v>
      </c>
      <c r="AJ2469">
        <v>22.62</v>
      </c>
      <c r="AL2469" t="s">
        <v>81</v>
      </c>
      <c r="AM2469" t="s">
        <v>82</v>
      </c>
      <c r="AO2469" t="s">
        <v>83</v>
      </c>
      <c r="AR2469" t="s">
        <v>82</v>
      </c>
      <c r="AT2469" t="s">
        <v>82</v>
      </c>
      <c r="AW2469" t="s">
        <v>82</v>
      </c>
      <c r="AY2469" t="s">
        <v>26868</v>
      </c>
      <c r="AZ2469" t="s">
        <v>2493</v>
      </c>
      <c r="BA2469" t="s">
        <v>226</v>
      </c>
      <c r="BB2469">
        <v>48186</v>
      </c>
      <c r="BC2469" t="s">
        <v>79</v>
      </c>
      <c r="BH2469" t="s">
        <v>26869</v>
      </c>
      <c r="BJ2469">
        <v>200306524</v>
      </c>
    </row>
    <row r="2470" spans="1:62" x14ac:dyDescent="0.25">
      <c r="A2470" t="s">
        <v>26870</v>
      </c>
      <c r="B2470" s="2">
        <v>43501</v>
      </c>
      <c r="C2470" t="s">
        <v>63</v>
      </c>
      <c r="D2470" s="3">
        <v>43472.377403587961</v>
      </c>
      <c r="E2470" t="s">
        <v>64</v>
      </c>
      <c r="F2470" s="2">
        <v>43556</v>
      </c>
      <c r="G2470" s="2">
        <v>43800</v>
      </c>
      <c r="H2470" t="s">
        <v>26871</v>
      </c>
      <c r="J2470" t="s">
        <v>26872</v>
      </c>
      <c r="L2470" t="s">
        <v>1700</v>
      </c>
      <c r="M2470" t="s">
        <v>76</v>
      </c>
      <c r="N2470">
        <v>74146</v>
      </c>
      <c r="O2470" t="s">
        <v>70</v>
      </c>
      <c r="Q2470" t="s">
        <v>26873</v>
      </c>
      <c r="S2470" t="s">
        <v>82</v>
      </c>
      <c r="U2470" t="s">
        <v>92</v>
      </c>
      <c r="X2470" t="s">
        <v>7122</v>
      </c>
      <c r="Y2470" t="str">
        <f>"37-3011"</f>
        <v>37-3011</v>
      </c>
      <c r="Z2470" t="s">
        <v>94</v>
      </c>
      <c r="AA2470">
        <v>561730</v>
      </c>
      <c r="AB2470">
        <v>65</v>
      </c>
      <c r="AC2470">
        <v>65</v>
      </c>
      <c r="AD2470" t="s">
        <v>79</v>
      </c>
      <c r="AE2470" t="s">
        <v>80</v>
      </c>
      <c r="AF2470">
        <v>35</v>
      </c>
      <c r="AG2470" s="4">
        <v>0.29166666666666669</v>
      </c>
      <c r="AH2470" s="4">
        <v>0.64583333333333337</v>
      </c>
      <c r="AI2470" s="5">
        <v>12.95</v>
      </c>
      <c r="AJ2470">
        <v>19.43</v>
      </c>
      <c r="AK2470">
        <v>19.43</v>
      </c>
      <c r="AL2470" t="s">
        <v>81</v>
      </c>
      <c r="AM2470" t="s">
        <v>82</v>
      </c>
      <c r="AO2470" t="s">
        <v>83</v>
      </c>
      <c r="AR2470" t="s">
        <v>82</v>
      </c>
      <c r="AT2470" t="s">
        <v>82</v>
      </c>
      <c r="AW2470" t="s">
        <v>82</v>
      </c>
      <c r="AY2470" t="s">
        <v>1703</v>
      </c>
      <c r="AZ2470" t="s">
        <v>1703</v>
      </c>
      <c r="BA2470" t="s">
        <v>76</v>
      </c>
      <c r="BB2470">
        <v>74146</v>
      </c>
      <c r="BC2470" t="s">
        <v>79</v>
      </c>
      <c r="BH2470" t="s">
        <v>26874</v>
      </c>
      <c r="BJ2470">
        <v>731539400</v>
      </c>
    </row>
    <row r="2471" spans="1:62" x14ac:dyDescent="0.25">
      <c r="A2471" t="s">
        <v>27071</v>
      </c>
      <c r="B2471" s="2">
        <v>43501</v>
      </c>
      <c r="C2471" t="s">
        <v>63</v>
      </c>
      <c r="D2471" s="3">
        <v>43472.377511562503</v>
      </c>
      <c r="E2471" t="s">
        <v>64</v>
      </c>
      <c r="F2471" s="2">
        <v>43556</v>
      </c>
      <c r="G2471" s="2">
        <v>43778</v>
      </c>
      <c r="H2471" t="s">
        <v>27072</v>
      </c>
      <c r="I2471" t="s">
        <v>27073</v>
      </c>
      <c r="J2471" t="s">
        <v>6865</v>
      </c>
      <c r="L2471" t="s">
        <v>6866</v>
      </c>
      <c r="M2471" t="s">
        <v>147</v>
      </c>
      <c r="N2471">
        <v>19462</v>
      </c>
      <c r="O2471" t="s">
        <v>70</v>
      </c>
      <c r="Q2471" t="s">
        <v>27074</v>
      </c>
      <c r="R2471">
        <v>23</v>
      </c>
      <c r="S2471" t="s">
        <v>72</v>
      </c>
      <c r="T2471" t="s">
        <v>5946</v>
      </c>
      <c r="U2471" t="s">
        <v>5854</v>
      </c>
      <c r="V2471" t="s">
        <v>6868</v>
      </c>
      <c r="W2471" t="s">
        <v>232</v>
      </c>
      <c r="X2471" t="s">
        <v>106</v>
      </c>
      <c r="Y2471" t="str">
        <f>"37-3011"</f>
        <v>37-3011</v>
      </c>
      <c r="Z2471" t="s">
        <v>94</v>
      </c>
      <c r="AA2471">
        <v>561730</v>
      </c>
      <c r="AB2471">
        <v>50</v>
      </c>
      <c r="AC2471">
        <v>50</v>
      </c>
      <c r="AD2471" t="s">
        <v>79</v>
      </c>
      <c r="AE2471" t="s">
        <v>80</v>
      </c>
      <c r="AF2471">
        <v>40</v>
      </c>
      <c r="AG2471" s="4">
        <v>0.29166666666666669</v>
      </c>
      <c r="AH2471" s="4">
        <v>0.72916666666666663</v>
      </c>
      <c r="AI2471" s="5">
        <v>16.07</v>
      </c>
      <c r="AJ2471">
        <v>24.11</v>
      </c>
      <c r="AL2471" t="s">
        <v>81</v>
      </c>
      <c r="AM2471" t="s">
        <v>82</v>
      </c>
      <c r="AO2471" t="s">
        <v>83</v>
      </c>
      <c r="AR2471" t="s">
        <v>82</v>
      </c>
      <c r="AT2471" t="s">
        <v>82</v>
      </c>
      <c r="AW2471" t="s">
        <v>82</v>
      </c>
      <c r="AY2471" t="s">
        <v>8716</v>
      </c>
      <c r="AZ2471" t="s">
        <v>8716</v>
      </c>
      <c r="BA2471" t="s">
        <v>774</v>
      </c>
      <c r="BB2471">
        <v>80020</v>
      </c>
      <c r="BC2471" t="s">
        <v>79</v>
      </c>
      <c r="BH2471" t="s">
        <v>27075</v>
      </c>
      <c r="BJ2471">
        <v>840617653</v>
      </c>
    </row>
    <row r="2472" spans="1:62" x14ac:dyDescent="0.25">
      <c r="A2472" t="s">
        <v>27206</v>
      </c>
      <c r="B2472" s="2">
        <v>43501</v>
      </c>
      <c r="C2472" t="s">
        <v>63</v>
      </c>
      <c r="D2472" s="3">
        <v>43472.377809224534</v>
      </c>
      <c r="E2472" t="s">
        <v>64</v>
      </c>
      <c r="F2472" s="2">
        <v>43556</v>
      </c>
      <c r="G2472" s="2">
        <v>43784</v>
      </c>
      <c r="H2472" t="s">
        <v>3802</v>
      </c>
      <c r="J2472" t="s">
        <v>3803</v>
      </c>
      <c r="L2472" t="s">
        <v>3804</v>
      </c>
      <c r="M2472" t="s">
        <v>1246</v>
      </c>
      <c r="N2472">
        <v>63044</v>
      </c>
      <c r="O2472" t="s">
        <v>70</v>
      </c>
      <c r="Q2472" t="s">
        <v>3805</v>
      </c>
      <c r="S2472" t="s">
        <v>72</v>
      </c>
      <c r="T2472" t="s">
        <v>3749</v>
      </c>
      <c r="U2472" t="s">
        <v>3750</v>
      </c>
      <c r="V2472" t="s">
        <v>642</v>
      </c>
      <c r="W2472" t="s">
        <v>105</v>
      </c>
      <c r="X2472" t="s">
        <v>106</v>
      </c>
      <c r="Y2472" t="str">
        <f>"37-3011"</f>
        <v>37-3011</v>
      </c>
      <c r="Z2472" t="s">
        <v>94</v>
      </c>
      <c r="AA2472">
        <v>561730</v>
      </c>
      <c r="AB2472">
        <v>45</v>
      </c>
      <c r="AC2472">
        <v>45</v>
      </c>
      <c r="AD2472" t="s">
        <v>79</v>
      </c>
      <c r="AE2472" t="s">
        <v>95</v>
      </c>
      <c r="AF2472">
        <v>40</v>
      </c>
      <c r="AG2472" s="4">
        <v>0.29166666666666669</v>
      </c>
      <c r="AH2472" s="4">
        <v>0.75</v>
      </c>
      <c r="AI2472" s="5">
        <v>14.52</v>
      </c>
      <c r="AJ2472">
        <v>21.78</v>
      </c>
      <c r="AL2472" t="s">
        <v>81</v>
      </c>
      <c r="AM2472" t="s">
        <v>82</v>
      </c>
      <c r="AO2472" t="s">
        <v>83</v>
      </c>
      <c r="AR2472" t="s">
        <v>82</v>
      </c>
      <c r="AT2472" t="s">
        <v>82</v>
      </c>
      <c r="AW2472" t="s">
        <v>82</v>
      </c>
      <c r="AY2472" t="s">
        <v>3804</v>
      </c>
      <c r="AZ2472" t="s">
        <v>1797</v>
      </c>
      <c r="BA2472" t="s">
        <v>1246</v>
      </c>
      <c r="BB2472">
        <v>63044</v>
      </c>
      <c r="BC2472" t="s">
        <v>79</v>
      </c>
      <c r="BH2472" t="s">
        <v>3803</v>
      </c>
      <c r="BJ2472">
        <v>431502867</v>
      </c>
    </row>
    <row r="2473" spans="1:62" x14ac:dyDescent="0.25">
      <c r="A2473" t="s">
        <v>27275</v>
      </c>
      <c r="B2473" s="2">
        <v>43501</v>
      </c>
      <c r="C2473" t="s">
        <v>63</v>
      </c>
      <c r="D2473" s="3">
        <v>43472.37808357639</v>
      </c>
      <c r="E2473" t="s">
        <v>64</v>
      </c>
      <c r="F2473" s="2">
        <v>43556</v>
      </c>
      <c r="G2473" s="2">
        <v>43789</v>
      </c>
      <c r="H2473" t="s">
        <v>8932</v>
      </c>
      <c r="J2473" t="s">
        <v>8933</v>
      </c>
      <c r="K2473" t="s">
        <v>8934</v>
      </c>
      <c r="L2473" t="s">
        <v>8935</v>
      </c>
      <c r="M2473" t="s">
        <v>2314</v>
      </c>
      <c r="N2473">
        <v>47340</v>
      </c>
      <c r="O2473" t="s">
        <v>70</v>
      </c>
      <c r="Q2473" t="s">
        <v>8936</v>
      </c>
      <c r="S2473" t="s">
        <v>72</v>
      </c>
      <c r="T2473" t="s">
        <v>8937</v>
      </c>
      <c r="U2473" t="s">
        <v>8938</v>
      </c>
      <c r="V2473" t="s">
        <v>8939</v>
      </c>
      <c r="W2473" t="s">
        <v>2314</v>
      </c>
      <c r="X2473" t="s">
        <v>3377</v>
      </c>
      <c r="Y2473" t="str">
        <f>"39-3091"</f>
        <v>39-3091</v>
      </c>
      <c r="Z2473" t="s">
        <v>677</v>
      </c>
      <c r="AA2473">
        <v>713990</v>
      </c>
      <c r="AB2473">
        <v>140</v>
      </c>
      <c r="AC2473">
        <v>140</v>
      </c>
      <c r="AD2473" t="s">
        <v>79</v>
      </c>
      <c r="AE2473" t="s">
        <v>80</v>
      </c>
      <c r="AF2473">
        <v>40</v>
      </c>
      <c r="AG2473" s="4">
        <v>0.5</v>
      </c>
      <c r="AH2473" s="4">
        <v>0.91666666666666663</v>
      </c>
      <c r="AI2473" s="5">
        <v>8.66</v>
      </c>
      <c r="AL2473" t="s">
        <v>81</v>
      </c>
      <c r="AM2473" t="s">
        <v>82</v>
      </c>
      <c r="AO2473" t="s">
        <v>83</v>
      </c>
      <c r="AP2473" t="s">
        <v>67</v>
      </c>
      <c r="AQ2473" t="s">
        <v>67</v>
      </c>
      <c r="AR2473" t="s">
        <v>82</v>
      </c>
      <c r="AT2473" t="s">
        <v>82</v>
      </c>
      <c r="AW2473" t="s">
        <v>82</v>
      </c>
      <c r="AY2473" t="s">
        <v>689</v>
      </c>
      <c r="AZ2473" t="s">
        <v>690</v>
      </c>
      <c r="BA2473" t="s">
        <v>86</v>
      </c>
      <c r="BB2473">
        <v>33165</v>
      </c>
      <c r="BC2473" t="s">
        <v>79</v>
      </c>
      <c r="BH2473" t="s">
        <v>691</v>
      </c>
      <c r="BI2473" t="s">
        <v>67</v>
      </c>
      <c r="BJ2473">
        <v>352139538</v>
      </c>
    </row>
    <row r="2474" spans="1:62" x14ac:dyDescent="0.25">
      <c r="A2474" t="s">
        <v>27283</v>
      </c>
      <c r="B2474" s="2">
        <v>43501</v>
      </c>
      <c r="C2474" t="s">
        <v>63</v>
      </c>
      <c r="D2474" s="3">
        <v>43472.377857928244</v>
      </c>
      <c r="E2474" t="s">
        <v>64</v>
      </c>
      <c r="F2474" s="2">
        <v>43556</v>
      </c>
      <c r="G2474" s="2">
        <v>43753</v>
      </c>
      <c r="H2474" t="s">
        <v>27284</v>
      </c>
      <c r="J2474" t="s">
        <v>27285</v>
      </c>
      <c r="K2474" t="s">
        <v>27286</v>
      </c>
      <c r="L2474" t="s">
        <v>3755</v>
      </c>
      <c r="M2474" t="s">
        <v>86</v>
      </c>
      <c r="N2474">
        <v>33781</v>
      </c>
      <c r="O2474" t="s">
        <v>70</v>
      </c>
      <c r="Q2474" t="s">
        <v>27287</v>
      </c>
      <c r="S2474" t="s">
        <v>72</v>
      </c>
      <c r="T2474" t="s">
        <v>3749</v>
      </c>
      <c r="U2474" t="s">
        <v>3750</v>
      </c>
      <c r="V2474" t="s">
        <v>642</v>
      </c>
      <c r="W2474" t="s">
        <v>105</v>
      </c>
      <c r="X2474" t="s">
        <v>106</v>
      </c>
      <c r="Y2474" t="str">
        <f>"37-3011"</f>
        <v>37-3011</v>
      </c>
      <c r="Z2474" t="s">
        <v>94</v>
      </c>
      <c r="AA2474">
        <v>561730</v>
      </c>
      <c r="AB2474">
        <v>30</v>
      </c>
      <c r="AC2474">
        <v>30</v>
      </c>
      <c r="AD2474" t="s">
        <v>79</v>
      </c>
      <c r="AE2474" t="s">
        <v>95</v>
      </c>
      <c r="AF2474">
        <v>40</v>
      </c>
      <c r="AG2474" s="4">
        <v>0.27083333333333331</v>
      </c>
      <c r="AH2474" s="4">
        <v>0.70833333333333337</v>
      </c>
      <c r="AI2474" s="5">
        <v>12.87</v>
      </c>
      <c r="AJ2474">
        <v>19.309999999999999</v>
      </c>
      <c r="AL2474" t="s">
        <v>81</v>
      </c>
      <c r="AM2474" t="s">
        <v>82</v>
      </c>
      <c r="AO2474" t="s">
        <v>83</v>
      </c>
      <c r="AR2474" t="s">
        <v>82</v>
      </c>
      <c r="AT2474" t="s">
        <v>82</v>
      </c>
      <c r="AW2474" t="s">
        <v>82</v>
      </c>
      <c r="AY2474" t="s">
        <v>3755</v>
      </c>
      <c r="AZ2474" t="s">
        <v>3637</v>
      </c>
      <c r="BA2474" t="s">
        <v>86</v>
      </c>
      <c r="BB2474">
        <v>33781</v>
      </c>
      <c r="BC2474" t="s">
        <v>79</v>
      </c>
      <c r="BH2474" t="s">
        <v>27285</v>
      </c>
      <c r="BJ2474">
        <v>204558149</v>
      </c>
    </row>
    <row r="2475" spans="1:62" x14ac:dyDescent="0.25">
      <c r="A2475" t="s">
        <v>27350</v>
      </c>
      <c r="B2475" s="2">
        <v>43501</v>
      </c>
      <c r="C2475" t="s">
        <v>63</v>
      </c>
      <c r="D2475" s="3">
        <v>43472.377664282409</v>
      </c>
      <c r="E2475" t="s">
        <v>64</v>
      </c>
      <c r="F2475" s="2">
        <v>43556</v>
      </c>
      <c r="G2475" s="2">
        <v>43813</v>
      </c>
      <c r="H2475" t="s">
        <v>27351</v>
      </c>
      <c r="J2475" t="s">
        <v>27352</v>
      </c>
      <c r="L2475" t="s">
        <v>3246</v>
      </c>
      <c r="M2475" t="s">
        <v>308</v>
      </c>
      <c r="N2475">
        <v>7436</v>
      </c>
      <c r="O2475" t="s">
        <v>70</v>
      </c>
      <c r="Q2475" t="s">
        <v>27353</v>
      </c>
      <c r="S2475" t="s">
        <v>72</v>
      </c>
      <c r="T2475" t="s">
        <v>640</v>
      </c>
      <c r="U2475" t="s">
        <v>4688</v>
      </c>
      <c r="V2475" t="s">
        <v>642</v>
      </c>
      <c r="W2475" t="s">
        <v>105</v>
      </c>
      <c r="X2475" t="s">
        <v>106</v>
      </c>
      <c r="Y2475" t="str">
        <f>"37-3011"</f>
        <v>37-3011</v>
      </c>
      <c r="Z2475" t="s">
        <v>94</v>
      </c>
      <c r="AA2475">
        <v>561730</v>
      </c>
      <c r="AB2475">
        <v>17</v>
      </c>
      <c r="AC2475">
        <v>17</v>
      </c>
      <c r="AD2475" t="s">
        <v>79</v>
      </c>
      <c r="AE2475" t="s">
        <v>95</v>
      </c>
      <c r="AF2475">
        <v>40</v>
      </c>
      <c r="AG2475" s="4">
        <v>0.3125</v>
      </c>
      <c r="AH2475" s="4">
        <v>0.6875</v>
      </c>
      <c r="AI2475" s="5">
        <v>16.809999999999999</v>
      </c>
      <c r="AJ2475">
        <v>25.22</v>
      </c>
      <c r="AK2475">
        <v>27.75</v>
      </c>
      <c r="AL2475" t="s">
        <v>81</v>
      </c>
      <c r="AM2475" t="s">
        <v>82</v>
      </c>
      <c r="AO2475" t="s">
        <v>83</v>
      </c>
      <c r="AP2475" t="s">
        <v>67</v>
      </c>
      <c r="AQ2475" t="s">
        <v>67</v>
      </c>
      <c r="AR2475" t="s">
        <v>82</v>
      </c>
      <c r="AT2475" t="s">
        <v>82</v>
      </c>
      <c r="AW2475" t="s">
        <v>82</v>
      </c>
      <c r="AY2475" t="s">
        <v>3246</v>
      </c>
      <c r="AZ2475" t="s">
        <v>2858</v>
      </c>
      <c r="BA2475" t="s">
        <v>308</v>
      </c>
      <c r="BB2475">
        <v>7436</v>
      </c>
      <c r="BC2475" t="s">
        <v>79</v>
      </c>
      <c r="BH2475" t="s">
        <v>27352</v>
      </c>
      <c r="BJ2475">
        <v>465053676</v>
      </c>
    </row>
    <row r="2476" spans="1:62" x14ac:dyDescent="0.25">
      <c r="A2476" t="s">
        <v>27593</v>
      </c>
      <c r="B2476" s="2">
        <v>43501</v>
      </c>
      <c r="C2476" t="s">
        <v>63</v>
      </c>
      <c r="D2476" s="3">
        <v>43472.377518344911</v>
      </c>
      <c r="E2476" t="s">
        <v>64</v>
      </c>
      <c r="F2476" s="2">
        <v>43556</v>
      </c>
      <c r="G2476" s="2">
        <v>43799</v>
      </c>
      <c r="H2476" t="s">
        <v>27594</v>
      </c>
      <c r="J2476" t="s">
        <v>27595</v>
      </c>
      <c r="L2476" t="s">
        <v>27596</v>
      </c>
      <c r="M2476" t="s">
        <v>207</v>
      </c>
      <c r="N2476">
        <v>2359</v>
      </c>
      <c r="O2476" t="s">
        <v>70</v>
      </c>
      <c r="Q2476" t="s">
        <v>27597</v>
      </c>
      <c r="S2476" t="s">
        <v>72</v>
      </c>
      <c r="T2476" t="s">
        <v>2824</v>
      </c>
      <c r="U2476" t="s">
        <v>3717</v>
      </c>
      <c r="V2476" t="s">
        <v>642</v>
      </c>
      <c r="W2476" t="s">
        <v>105</v>
      </c>
      <c r="X2476" t="s">
        <v>26049</v>
      </c>
      <c r="Y2476" t="str">
        <f>"47-4031"</f>
        <v>47-4031</v>
      </c>
      <c r="Z2476" t="s">
        <v>8131</v>
      </c>
      <c r="AA2476">
        <v>238990</v>
      </c>
      <c r="AB2476">
        <v>6</v>
      </c>
      <c r="AC2476">
        <v>6</v>
      </c>
      <c r="AD2476" t="s">
        <v>79</v>
      </c>
      <c r="AE2476" t="s">
        <v>95</v>
      </c>
      <c r="AF2476">
        <v>40</v>
      </c>
      <c r="AG2476" s="4">
        <v>0.25</v>
      </c>
      <c r="AH2476" s="4">
        <v>0.75</v>
      </c>
      <c r="AI2476" s="6">
        <v>17</v>
      </c>
      <c r="AJ2476">
        <v>25.5</v>
      </c>
      <c r="AL2476" t="s">
        <v>81</v>
      </c>
      <c r="AM2476" t="s">
        <v>82</v>
      </c>
      <c r="AO2476" t="s">
        <v>83</v>
      </c>
      <c r="AR2476" t="s">
        <v>82</v>
      </c>
      <c r="AT2476" t="s">
        <v>82</v>
      </c>
      <c r="AW2476" t="s">
        <v>82</v>
      </c>
      <c r="AY2476" t="s">
        <v>27596</v>
      </c>
      <c r="AZ2476" t="s">
        <v>2053</v>
      </c>
      <c r="BA2476" t="s">
        <v>207</v>
      </c>
      <c r="BB2476">
        <v>2359</v>
      </c>
      <c r="BC2476" t="s">
        <v>79</v>
      </c>
      <c r="BH2476" t="s">
        <v>27595</v>
      </c>
      <c r="BJ2476">
        <v>42989692</v>
      </c>
    </row>
    <row r="2477" spans="1:62" x14ac:dyDescent="0.25">
      <c r="A2477" t="s">
        <v>27677</v>
      </c>
      <c r="B2477" s="2">
        <v>43501</v>
      </c>
      <c r="C2477" t="s">
        <v>63</v>
      </c>
      <c r="D2477" s="3">
        <v>43472.377462708333</v>
      </c>
      <c r="E2477" t="s">
        <v>64</v>
      </c>
      <c r="F2477" s="2">
        <v>43556</v>
      </c>
      <c r="G2477" s="2">
        <v>43784</v>
      </c>
      <c r="H2477" t="s">
        <v>27678</v>
      </c>
      <c r="I2477" t="s">
        <v>27679</v>
      </c>
      <c r="J2477" t="s">
        <v>27680</v>
      </c>
      <c r="L2477" t="s">
        <v>1225</v>
      </c>
      <c r="M2477" t="s">
        <v>105</v>
      </c>
      <c r="N2477">
        <v>75212</v>
      </c>
      <c r="O2477" t="s">
        <v>70</v>
      </c>
      <c r="Q2477" t="s">
        <v>27681</v>
      </c>
      <c r="S2477" t="s">
        <v>72</v>
      </c>
      <c r="T2477" t="s">
        <v>2963</v>
      </c>
      <c r="U2477" t="s">
        <v>1425</v>
      </c>
      <c r="V2477" t="s">
        <v>1426</v>
      </c>
      <c r="W2477" t="s">
        <v>105</v>
      </c>
      <c r="X2477" t="s">
        <v>106</v>
      </c>
      <c r="Y2477" t="str">
        <f>"37-3011"</f>
        <v>37-3011</v>
      </c>
      <c r="Z2477" t="s">
        <v>94</v>
      </c>
      <c r="AA2477">
        <v>561730</v>
      </c>
      <c r="AB2477">
        <v>50</v>
      </c>
      <c r="AC2477">
        <v>50</v>
      </c>
      <c r="AD2477" t="s">
        <v>79</v>
      </c>
      <c r="AE2477" t="s">
        <v>95</v>
      </c>
      <c r="AF2477">
        <v>35</v>
      </c>
      <c r="AG2477" s="4">
        <v>0.25</v>
      </c>
      <c r="AH2477" s="4">
        <v>0.6875</v>
      </c>
      <c r="AI2477" s="5">
        <v>13.94</v>
      </c>
      <c r="AJ2477">
        <v>20.91</v>
      </c>
      <c r="AL2477" t="s">
        <v>81</v>
      </c>
      <c r="AM2477" t="s">
        <v>82</v>
      </c>
      <c r="AO2477" t="s">
        <v>83</v>
      </c>
      <c r="AR2477" t="s">
        <v>82</v>
      </c>
      <c r="AT2477" t="s">
        <v>82</v>
      </c>
      <c r="AW2477" t="s">
        <v>82</v>
      </c>
      <c r="AY2477" t="s">
        <v>1225</v>
      </c>
      <c r="AZ2477" t="s">
        <v>104</v>
      </c>
      <c r="BA2477" t="s">
        <v>105</v>
      </c>
      <c r="BB2477">
        <v>75212</v>
      </c>
      <c r="BC2477" t="s">
        <v>79</v>
      </c>
      <c r="BH2477" t="s">
        <v>27680</v>
      </c>
      <c r="BJ2477">
        <v>752932459</v>
      </c>
    </row>
    <row r="2478" spans="1:62" x14ac:dyDescent="0.25">
      <c r="A2478" t="s">
        <v>27704</v>
      </c>
      <c r="B2478" s="2">
        <v>43501</v>
      </c>
      <c r="C2478" t="s">
        <v>63</v>
      </c>
      <c r="D2478" s="3">
        <v>43472.378614548608</v>
      </c>
      <c r="E2478" t="s">
        <v>64</v>
      </c>
      <c r="F2478" s="2">
        <v>43556</v>
      </c>
      <c r="G2478" s="2">
        <v>43800</v>
      </c>
      <c r="H2478" t="s">
        <v>27705</v>
      </c>
      <c r="J2478" t="s">
        <v>27706</v>
      </c>
      <c r="L2478" t="s">
        <v>3479</v>
      </c>
      <c r="M2478" t="s">
        <v>105</v>
      </c>
      <c r="N2478">
        <v>75075</v>
      </c>
      <c r="O2478" t="s">
        <v>70</v>
      </c>
      <c r="Q2478" t="s">
        <v>27707</v>
      </c>
      <c r="S2478" t="s">
        <v>72</v>
      </c>
      <c r="T2478" t="s">
        <v>1917</v>
      </c>
      <c r="U2478" t="s">
        <v>1918</v>
      </c>
      <c r="V2478" t="s">
        <v>1919</v>
      </c>
      <c r="W2478" t="s">
        <v>105</v>
      </c>
      <c r="X2478" t="s">
        <v>106</v>
      </c>
      <c r="Y2478" t="str">
        <f>"37-3011"</f>
        <v>37-3011</v>
      </c>
      <c r="Z2478" t="s">
        <v>94</v>
      </c>
      <c r="AA2478">
        <v>561730</v>
      </c>
      <c r="AB2478">
        <v>8</v>
      </c>
      <c r="AC2478">
        <v>8</v>
      </c>
      <c r="AD2478" t="s">
        <v>79</v>
      </c>
      <c r="AE2478" t="s">
        <v>95</v>
      </c>
      <c r="AF2478">
        <v>35</v>
      </c>
      <c r="AG2478" s="4">
        <v>0.29166666666666669</v>
      </c>
      <c r="AH2478" s="4">
        <v>0.70833333333333337</v>
      </c>
      <c r="AI2478" s="5">
        <v>13.94</v>
      </c>
      <c r="AJ2478">
        <v>20.91</v>
      </c>
      <c r="AL2478" t="s">
        <v>81</v>
      </c>
      <c r="AM2478" t="s">
        <v>82</v>
      </c>
      <c r="AO2478" t="s">
        <v>83</v>
      </c>
      <c r="AR2478" t="s">
        <v>82</v>
      </c>
      <c r="AT2478" t="s">
        <v>82</v>
      </c>
      <c r="AW2478" t="s">
        <v>82</v>
      </c>
      <c r="AY2478" t="s">
        <v>3479</v>
      </c>
      <c r="AZ2478" t="s">
        <v>1225</v>
      </c>
      <c r="BA2478" t="s">
        <v>105</v>
      </c>
      <c r="BB2478">
        <v>75075</v>
      </c>
      <c r="BC2478" t="s">
        <v>79</v>
      </c>
      <c r="BH2478" t="s">
        <v>27706</v>
      </c>
      <c r="BJ2478">
        <v>820910019</v>
      </c>
    </row>
    <row r="2479" spans="1:62" x14ac:dyDescent="0.25">
      <c r="A2479" t="s">
        <v>27745</v>
      </c>
      <c r="B2479" s="2">
        <v>43501</v>
      </c>
      <c r="C2479" t="s">
        <v>63</v>
      </c>
      <c r="D2479" s="3">
        <v>43472.378266238426</v>
      </c>
      <c r="E2479" t="s">
        <v>64</v>
      </c>
      <c r="F2479" s="2">
        <v>43556</v>
      </c>
      <c r="G2479" s="2">
        <v>43800</v>
      </c>
      <c r="H2479" t="s">
        <v>11879</v>
      </c>
      <c r="J2479" t="s">
        <v>11880</v>
      </c>
      <c r="L2479" t="s">
        <v>11881</v>
      </c>
      <c r="M2479" t="s">
        <v>2367</v>
      </c>
      <c r="N2479">
        <v>29918</v>
      </c>
      <c r="O2479" t="s">
        <v>70</v>
      </c>
      <c r="Q2479" t="s">
        <v>11882</v>
      </c>
      <c r="S2479" t="s">
        <v>72</v>
      </c>
      <c r="T2479" t="s">
        <v>878</v>
      </c>
      <c r="U2479" t="s">
        <v>2327</v>
      </c>
      <c r="V2479" t="s">
        <v>880</v>
      </c>
      <c r="W2479" t="s">
        <v>881</v>
      </c>
      <c r="X2479" t="s">
        <v>1256</v>
      </c>
      <c r="Y2479" t="str">
        <f>"37-3011"</f>
        <v>37-3011</v>
      </c>
      <c r="Z2479" t="s">
        <v>94</v>
      </c>
      <c r="AA2479">
        <v>561730</v>
      </c>
      <c r="AB2479">
        <v>21</v>
      </c>
      <c r="AC2479">
        <v>21</v>
      </c>
      <c r="AD2479" t="s">
        <v>79</v>
      </c>
      <c r="AE2479" t="s">
        <v>80</v>
      </c>
      <c r="AF2479">
        <v>40</v>
      </c>
      <c r="AG2479" s="4">
        <v>0.29166666666666669</v>
      </c>
      <c r="AH2479" s="4">
        <v>0.70833333333333337</v>
      </c>
      <c r="AI2479" s="5">
        <v>12.81</v>
      </c>
      <c r="AJ2479">
        <v>19.22</v>
      </c>
      <c r="AL2479" t="s">
        <v>81</v>
      </c>
      <c r="AM2479" t="s">
        <v>82</v>
      </c>
      <c r="AO2479" t="s">
        <v>83</v>
      </c>
      <c r="AR2479" t="s">
        <v>82</v>
      </c>
      <c r="AT2479" t="s">
        <v>82</v>
      </c>
      <c r="AW2479" t="s">
        <v>82</v>
      </c>
      <c r="AY2479" t="s">
        <v>11881</v>
      </c>
      <c r="AZ2479" t="s">
        <v>2782</v>
      </c>
      <c r="BA2479" t="s">
        <v>2367</v>
      </c>
      <c r="BB2479">
        <v>29918</v>
      </c>
      <c r="BC2479" t="s">
        <v>79</v>
      </c>
      <c r="BH2479" t="s">
        <v>11883</v>
      </c>
      <c r="BJ2479">
        <v>462580677</v>
      </c>
    </row>
    <row r="2480" spans="1:62" x14ac:dyDescent="0.25">
      <c r="A2480" t="s">
        <v>27805</v>
      </c>
      <c r="B2480" s="2">
        <v>43501</v>
      </c>
      <c r="C2480" t="s">
        <v>63</v>
      </c>
      <c r="D2480" s="3">
        <v>43472.377651273149</v>
      </c>
      <c r="E2480" t="s">
        <v>64</v>
      </c>
      <c r="F2480" s="2">
        <v>43556</v>
      </c>
      <c r="G2480" s="2">
        <v>43798</v>
      </c>
      <c r="H2480" t="s">
        <v>27806</v>
      </c>
      <c r="J2480" t="s">
        <v>27807</v>
      </c>
      <c r="L2480" t="s">
        <v>170</v>
      </c>
      <c r="M2480" t="s">
        <v>166</v>
      </c>
      <c r="N2480">
        <v>84115</v>
      </c>
      <c r="O2480" t="s">
        <v>70</v>
      </c>
      <c r="Q2480" t="s">
        <v>27808</v>
      </c>
      <c r="S2480" t="s">
        <v>72</v>
      </c>
      <c r="T2480" t="s">
        <v>13303</v>
      </c>
      <c r="U2480" t="s">
        <v>19509</v>
      </c>
      <c r="V2480" t="s">
        <v>1757</v>
      </c>
      <c r="W2480" t="s">
        <v>278</v>
      </c>
      <c r="X2480" t="s">
        <v>106</v>
      </c>
      <c r="Y2480" t="str">
        <f>"37-3011"</f>
        <v>37-3011</v>
      </c>
      <c r="Z2480" t="s">
        <v>94</v>
      </c>
      <c r="AA2480">
        <v>561730</v>
      </c>
      <c r="AB2480">
        <v>60</v>
      </c>
      <c r="AC2480">
        <v>60</v>
      </c>
      <c r="AD2480" t="s">
        <v>79</v>
      </c>
      <c r="AE2480" t="s">
        <v>80</v>
      </c>
      <c r="AF2480">
        <v>40</v>
      </c>
      <c r="AG2480" s="4">
        <v>0.29166666666666669</v>
      </c>
      <c r="AH2480" s="4">
        <v>0.66666666666666663</v>
      </c>
      <c r="AI2480" s="5">
        <v>13.68</v>
      </c>
      <c r="AJ2480">
        <v>20.52</v>
      </c>
      <c r="AL2480" t="s">
        <v>81</v>
      </c>
      <c r="AM2480" t="s">
        <v>82</v>
      </c>
      <c r="AO2480" t="s">
        <v>83</v>
      </c>
      <c r="AR2480" t="s">
        <v>82</v>
      </c>
      <c r="AT2480" t="s">
        <v>82</v>
      </c>
      <c r="AW2480" t="s">
        <v>82</v>
      </c>
      <c r="AY2480" t="s">
        <v>170</v>
      </c>
      <c r="AZ2480" t="s">
        <v>172</v>
      </c>
      <c r="BA2480" t="s">
        <v>166</v>
      </c>
      <c r="BB2480">
        <v>84115</v>
      </c>
      <c r="BC2480" t="s">
        <v>79</v>
      </c>
      <c r="BH2480" t="s">
        <v>27809</v>
      </c>
      <c r="BJ2480">
        <v>870677341</v>
      </c>
    </row>
    <row r="2481" spans="1:62" x14ac:dyDescent="0.25">
      <c r="A2481" t="s">
        <v>27836</v>
      </c>
      <c r="B2481" s="2">
        <v>43501</v>
      </c>
      <c r="C2481" t="s">
        <v>63</v>
      </c>
      <c r="D2481" s="3">
        <v>43472.378929120372</v>
      </c>
      <c r="E2481" t="s">
        <v>64</v>
      </c>
      <c r="F2481" s="2">
        <v>43556</v>
      </c>
      <c r="G2481" s="2">
        <v>43769</v>
      </c>
      <c r="H2481" t="s">
        <v>27837</v>
      </c>
      <c r="I2481" t="s">
        <v>130</v>
      </c>
      <c r="J2481" t="s">
        <v>27838</v>
      </c>
      <c r="K2481" t="s">
        <v>130</v>
      </c>
      <c r="L2481" t="s">
        <v>27839</v>
      </c>
      <c r="M2481" t="s">
        <v>147</v>
      </c>
      <c r="N2481">
        <v>18944</v>
      </c>
      <c r="O2481" t="s">
        <v>70</v>
      </c>
      <c r="P2481" t="s">
        <v>130</v>
      </c>
      <c r="Q2481" t="s">
        <v>27840</v>
      </c>
      <c r="R2481">
        <v>0</v>
      </c>
      <c r="S2481" t="s">
        <v>72</v>
      </c>
      <c r="T2481" t="s">
        <v>27841</v>
      </c>
      <c r="U2481" t="s">
        <v>27842</v>
      </c>
      <c r="V2481" t="s">
        <v>1042</v>
      </c>
      <c r="W2481" t="s">
        <v>147</v>
      </c>
      <c r="X2481" t="s">
        <v>27843</v>
      </c>
      <c r="Y2481" t="str">
        <f>"47-2044"</f>
        <v>47-2044</v>
      </c>
      <c r="Z2481" t="s">
        <v>913</v>
      </c>
      <c r="AA2481">
        <v>238340</v>
      </c>
      <c r="AB2481">
        <v>4</v>
      </c>
      <c r="AC2481">
        <v>4</v>
      </c>
      <c r="AD2481" t="s">
        <v>79</v>
      </c>
      <c r="AE2481" t="s">
        <v>80</v>
      </c>
      <c r="AF2481">
        <v>40</v>
      </c>
      <c r="AG2481" s="4">
        <v>0.20833333333333334</v>
      </c>
      <c r="AH2481" s="4">
        <v>0.58333333333333337</v>
      </c>
      <c r="AI2481" s="5">
        <v>29.63</v>
      </c>
      <c r="AJ2481">
        <v>44.45</v>
      </c>
      <c r="AK2481">
        <v>44.45</v>
      </c>
      <c r="AL2481" t="s">
        <v>81</v>
      </c>
      <c r="AM2481" t="s">
        <v>82</v>
      </c>
      <c r="AO2481" t="s">
        <v>83</v>
      </c>
      <c r="AP2481" t="s">
        <v>158</v>
      </c>
      <c r="AQ2481" t="s">
        <v>158</v>
      </c>
      <c r="AR2481" t="s">
        <v>82</v>
      </c>
      <c r="AT2481" t="s">
        <v>82</v>
      </c>
      <c r="AW2481" t="s">
        <v>82</v>
      </c>
      <c r="AY2481" t="s">
        <v>27839</v>
      </c>
      <c r="AZ2481" t="s">
        <v>1521</v>
      </c>
      <c r="BA2481" t="s">
        <v>147</v>
      </c>
      <c r="BB2481">
        <v>18944</v>
      </c>
      <c r="BC2481" t="s">
        <v>79</v>
      </c>
      <c r="BH2481" t="s">
        <v>27838</v>
      </c>
      <c r="BI2481" t="s">
        <v>130</v>
      </c>
      <c r="BJ2481">
        <v>204691787</v>
      </c>
    </row>
    <row r="2482" spans="1:62" x14ac:dyDescent="0.25">
      <c r="A2482" t="s">
        <v>28099</v>
      </c>
      <c r="B2482" s="2">
        <v>43501</v>
      </c>
      <c r="C2482" t="s">
        <v>63</v>
      </c>
      <c r="D2482" s="3">
        <v>43472.378019826392</v>
      </c>
      <c r="E2482" t="s">
        <v>64</v>
      </c>
      <c r="F2482" s="2">
        <v>43556</v>
      </c>
      <c r="G2482" s="2">
        <v>43769</v>
      </c>
      <c r="H2482" t="s">
        <v>28100</v>
      </c>
      <c r="I2482" t="s">
        <v>130</v>
      </c>
      <c r="J2482" t="s">
        <v>28101</v>
      </c>
      <c r="K2482" t="s">
        <v>130</v>
      </c>
      <c r="L2482" t="s">
        <v>28102</v>
      </c>
      <c r="M2482" t="s">
        <v>147</v>
      </c>
      <c r="N2482">
        <v>18969</v>
      </c>
      <c r="O2482" t="s">
        <v>70</v>
      </c>
      <c r="P2482" t="s">
        <v>130</v>
      </c>
      <c r="Q2482" t="s">
        <v>28103</v>
      </c>
      <c r="R2482">
        <v>0</v>
      </c>
      <c r="S2482" t="s">
        <v>72</v>
      </c>
      <c r="T2482" t="s">
        <v>27841</v>
      </c>
      <c r="U2482" t="s">
        <v>27842</v>
      </c>
      <c r="V2482" t="s">
        <v>1042</v>
      </c>
      <c r="W2482" t="s">
        <v>147</v>
      </c>
      <c r="X2482" t="s">
        <v>28104</v>
      </c>
      <c r="Y2482" t="str">
        <f>"47-2161"</f>
        <v>47-2161</v>
      </c>
      <c r="Z2482" t="s">
        <v>6926</v>
      </c>
      <c r="AA2482">
        <v>238140</v>
      </c>
      <c r="AB2482">
        <v>30</v>
      </c>
      <c r="AC2482">
        <v>30</v>
      </c>
      <c r="AD2482" t="s">
        <v>79</v>
      </c>
      <c r="AE2482" t="s">
        <v>80</v>
      </c>
      <c r="AF2482">
        <v>40</v>
      </c>
      <c r="AG2482" s="4">
        <v>0.16666666666666666</v>
      </c>
      <c r="AH2482" s="4">
        <v>0.54166666666666663</v>
      </c>
      <c r="AI2482" s="5">
        <v>30.16</v>
      </c>
      <c r="AJ2482">
        <v>45.25</v>
      </c>
      <c r="AK2482">
        <v>45.25</v>
      </c>
      <c r="AL2482" t="s">
        <v>81</v>
      </c>
      <c r="AM2482" t="s">
        <v>82</v>
      </c>
      <c r="AO2482" t="s">
        <v>83</v>
      </c>
      <c r="AP2482" t="s">
        <v>83</v>
      </c>
      <c r="AQ2482" t="s">
        <v>83</v>
      </c>
      <c r="AR2482" t="s">
        <v>82</v>
      </c>
      <c r="AT2482" t="s">
        <v>82</v>
      </c>
      <c r="AW2482" t="s">
        <v>82</v>
      </c>
      <c r="AY2482" t="s">
        <v>28102</v>
      </c>
      <c r="AZ2482" t="s">
        <v>291</v>
      </c>
      <c r="BA2482" t="s">
        <v>147</v>
      </c>
      <c r="BB2482">
        <v>18969</v>
      </c>
      <c r="BC2482" t="s">
        <v>79</v>
      </c>
      <c r="BH2482" t="s">
        <v>28101</v>
      </c>
      <c r="BI2482" t="s">
        <v>67</v>
      </c>
      <c r="BJ2482">
        <v>204563990</v>
      </c>
    </row>
    <row r="2483" spans="1:62" x14ac:dyDescent="0.25">
      <c r="A2483" t="s">
        <v>28187</v>
      </c>
      <c r="B2483" s="2">
        <v>43501</v>
      </c>
      <c r="C2483" t="s">
        <v>63</v>
      </c>
      <c r="D2483" s="3">
        <v>43472.377800590279</v>
      </c>
      <c r="E2483" t="s">
        <v>64</v>
      </c>
      <c r="F2483" s="2">
        <v>43556</v>
      </c>
      <c r="G2483" s="2">
        <v>43789</v>
      </c>
      <c r="H2483" t="s">
        <v>28188</v>
      </c>
      <c r="J2483" t="s">
        <v>28189</v>
      </c>
      <c r="L2483" t="s">
        <v>28190</v>
      </c>
      <c r="M2483" t="s">
        <v>844</v>
      </c>
      <c r="N2483">
        <v>60030</v>
      </c>
      <c r="O2483" t="s">
        <v>70</v>
      </c>
      <c r="Q2483" t="s">
        <v>28191</v>
      </c>
      <c r="S2483" t="s">
        <v>72</v>
      </c>
      <c r="T2483" t="s">
        <v>640</v>
      </c>
      <c r="U2483" t="s">
        <v>4688</v>
      </c>
      <c r="V2483" t="s">
        <v>642</v>
      </c>
      <c r="W2483" t="s">
        <v>105</v>
      </c>
      <c r="X2483" t="s">
        <v>106</v>
      </c>
      <c r="Y2483" t="str">
        <f>"37-3011"</f>
        <v>37-3011</v>
      </c>
      <c r="Z2483" t="s">
        <v>94</v>
      </c>
      <c r="AA2483">
        <v>561730</v>
      </c>
      <c r="AB2483">
        <v>120</v>
      </c>
      <c r="AC2483">
        <v>120</v>
      </c>
      <c r="AD2483" t="s">
        <v>79</v>
      </c>
      <c r="AE2483" t="s">
        <v>95</v>
      </c>
      <c r="AF2483">
        <v>40</v>
      </c>
      <c r="AG2483" s="4">
        <v>0.25</v>
      </c>
      <c r="AH2483" s="4">
        <v>0.66666666666666663</v>
      </c>
      <c r="AI2483" s="5">
        <v>15.59</v>
      </c>
      <c r="AJ2483">
        <v>23.39</v>
      </c>
      <c r="AL2483" t="s">
        <v>81</v>
      </c>
      <c r="AM2483" t="s">
        <v>82</v>
      </c>
      <c r="AO2483" t="s">
        <v>83</v>
      </c>
      <c r="AP2483" t="s">
        <v>67</v>
      </c>
      <c r="AQ2483" t="s">
        <v>67</v>
      </c>
      <c r="AR2483" t="s">
        <v>82</v>
      </c>
      <c r="AT2483" t="s">
        <v>82</v>
      </c>
      <c r="AW2483" t="s">
        <v>82</v>
      </c>
      <c r="AY2483" t="s">
        <v>28190</v>
      </c>
      <c r="AZ2483" t="s">
        <v>1278</v>
      </c>
      <c r="BA2483" t="s">
        <v>844</v>
      </c>
      <c r="BB2483">
        <v>60030</v>
      </c>
      <c r="BC2483" t="s">
        <v>79</v>
      </c>
      <c r="BH2483" t="s">
        <v>28189</v>
      </c>
      <c r="BJ2483">
        <v>364283462</v>
      </c>
    </row>
    <row r="2484" spans="1:62" x14ac:dyDescent="0.25">
      <c r="A2484" t="s">
        <v>28305</v>
      </c>
      <c r="B2484" s="2">
        <v>43501</v>
      </c>
      <c r="C2484" t="s">
        <v>63</v>
      </c>
      <c r="D2484" s="3">
        <v>43472.377501990741</v>
      </c>
      <c r="E2484" t="s">
        <v>64</v>
      </c>
      <c r="F2484" s="2">
        <v>43556</v>
      </c>
      <c r="G2484" s="2">
        <v>43814</v>
      </c>
      <c r="H2484" t="s">
        <v>28306</v>
      </c>
      <c r="J2484" t="s">
        <v>28307</v>
      </c>
      <c r="L2484" t="s">
        <v>3095</v>
      </c>
      <c r="M2484" t="s">
        <v>308</v>
      </c>
      <c r="N2484">
        <v>7647</v>
      </c>
      <c r="O2484" t="s">
        <v>70</v>
      </c>
      <c r="Q2484" t="s">
        <v>28308</v>
      </c>
      <c r="S2484" t="s">
        <v>72</v>
      </c>
      <c r="T2484" t="s">
        <v>3749</v>
      </c>
      <c r="U2484" t="s">
        <v>3750</v>
      </c>
      <c r="V2484" t="s">
        <v>642</v>
      </c>
      <c r="W2484" t="s">
        <v>105</v>
      </c>
      <c r="X2484" t="s">
        <v>1758</v>
      </c>
      <c r="Y2484" t="str">
        <f>"37-3011"</f>
        <v>37-3011</v>
      </c>
      <c r="Z2484" t="s">
        <v>94</v>
      </c>
      <c r="AA2484">
        <v>561730</v>
      </c>
      <c r="AB2484">
        <v>6</v>
      </c>
      <c r="AC2484">
        <v>6</v>
      </c>
      <c r="AD2484" t="s">
        <v>79</v>
      </c>
      <c r="AE2484" t="s">
        <v>80</v>
      </c>
      <c r="AF2484">
        <v>35</v>
      </c>
      <c r="AG2484" s="4">
        <v>0.29166666666666669</v>
      </c>
      <c r="AH2484" s="4">
        <v>0.625</v>
      </c>
      <c r="AI2484" s="5">
        <v>16.809999999999999</v>
      </c>
      <c r="AJ2484">
        <v>25.22</v>
      </c>
      <c r="AL2484" t="s">
        <v>81</v>
      </c>
      <c r="AM2484" t="s">
        <v>82</v>
      </c>
      <c r="AO2484" t="s">
        <v>83</v>
      </c>
      <c r="AR2484" t="s">
        <v>82</v>
      </c>
      <c r="AT2484" t="s">
        <v>82</v>
      </c>
      <c r="AW2484" t="s">
        <v>82</v>
      </c>
      <c r="AY2484" t="s">
        <v>3095</v>
      </c>
      <c r="AZ2484" t="s">
        <v>2858</v>
      </c>
      <c r="BA2484" t="s">
        <v>308</v>
      </c>
      <c r="BB2484">
        <v>7647</v>
      </c>
      <c r="BC2484" t="s">
        <v>79</v>
      </c>
      <c r="BH2484" t="s">
        <v>28307</v>
      </c>
      <c r="BJ2484">
        <v>222683188</v>
      </c>
    </row>
    <row r="2485" spans="1:62" x14ac:dyDescent="0.25">
      <c r="A2485" t="s">
        <v>28310</v>
      </c>
      <c r="B2485" s="2">
        <v>43501</v>
      </c>
      <c r="C2485" t="s">
        <v>63</v>
      </c>
      <c r="D2485" s="3">
        <v>43472.378939456015</v>
      </c>
      <c r="E2485" t="s">
        <v>64</v>
      </c>
      <c r="F2485" s="2">
        <v>43556</v>
      </c>
      <c r="G2485" s="2">
        <v>43770</v>
      </c>
      <c r="H2485" t="s">
        <v>3536</v>
      </c>
      <c r="J2485" t="s">
        <v>3537</v>
      </c>
      <c r="L2485" t="s">
        <v>2277</v>
      </c>
      <c r="M2485" t="s">
        <v>714</v>
      </c>
      <c r="N2485">
        <v>70508</v>
      </c>
      <c r="O2485" t="s">
        <v>70</v>
      </c>
      <c r="Q2485" t="s">
        <v>3538</v>
      </c>
      <c r="S2485" t="s">
        <v>72</v>
      </c>
      <c r="T2485" t="s">
        <v>1917</v>
      </c>
      <c r="U2485" t="s">
        <v>1918</v>
      </c>
      <c r="V2485" t="s">
        <v>1919</v>
      </c>
      <c r="W2485" t="s">
        <v>105</v>
      </c>
      <c r="X2485" t="s">
        <v>1673</v>
      </c>
      <c r="Y2485" t="str">
        <f>"37-3011"</f>
        <v>37-3011</v>
      </c>
      <c r="Z2485" t="s">
        <v>94</v>
      </c>
      <c r="AA2485">
        <v>561730</v>
      </c>
      <c r="AB2485">
        <v>9</v>
      </c>
      <c r="AC2485">
        <v>9</v>
      </c>
      <c r="AD2485" t="s">
        <v>79</v>
      </c>
      <c r="AE2485" t="s">
        <v>95</v>
      </c>
      <c r="AF2485">
        <v>35</v>
      </c>
      <c r="AG2485" s="4">
        <v>0.29166666666666669</v>
      </c>
      <c r="AH2485" s="4">
        <v>0.66666666666666663</v>
      </c>
      <c r="AI2485" s="5">
        <v>11.38</v>
      </c>
      <c r="AJ2485">
        <v>17.07</v>
      </c>
      <c r="AL2485" t="s">
        <v>81</v>
      </c>
      <c r="AM2485" t="s">
        <v>82</v>
      </c>
      <c r="AO2485" t="s">
        <v>83</v>
      </c>
      <c r="AR2485" t="s">
        <v>82</v>
      </c>
      <c r="AT2485" t="s">
        <v>82</v>
      </c>
      <c r="AW2485" t="s">
        <v>82</v>
      </c>
      <c r="AY2485" t="s">
        <v>2277</v>
      </c>
      <c r="AZ2485" t="s">
        <v>2277</v>
      </c>
      <c r="BA2485" t="s">
        <v>714</v>
      </c>
      <c r="BB2485">
        <v>70508</v>
      </c>
      <c r="BC2485" t="s">
        <v>79</v>
      </c>
      <c r="BH2485" t="s">
        <v>3537</v>
      </c>
      <c r="BJ2485">
        <v>141848570</v>
      </c>
    </row>
    <row r="2486" spans="1:62" x14ac:dyDescent="0.25">
      <c r="A2486" t="s">
        <v>28349</v>
      </c>
      <c r="B2486" s="2">
        <v>43501</v>
      </c>
      <c r="C2486" t="s">
        <v>63</v>
      </c>
      <c r="D2486" s="3">
        <v>43472.378408807868</v>
      </c>
      <c r="E2486" t="s">
        <v>64</v>
      </c>
      <c r="F2486" s="2">
        <v>43556</v>
      </c>
      <c r="G2486" s="2">
        <v>43799</v>
      </c>
      <c r="H2486" t="s">
        <v>28350</v>
      </c>
      <c r="J2486" t="s">
        <v>28351</v>
      </c>
      <c r="L2486" t="s">
        <v>2084</v>
      </c>
      <c r="M2486" t="s">
        <v>1966</v>
      </c>
      <c r="N2486">
        <v>19968</v>
      </c>
      <c r="O2486" t="s">
        <v>70</v>
      </c>
      <c r="Q2486" t="s">
        <v>28352</v>
      </c>
      <c r="S2486" t="s">
        <v>72</v>
      </c>
      <c r="T2486" t="s">
        <v>2618</v>
      </c>
      <c r="U2486" t="s">
        <v>2619</v>
      </c>
      <c r="V2486" t="s">
        <v>2620</v>
      </c>
      <c r="W2486" t="s">
        <v>881</v>
      </c>
      <c r="X2486" t="s">
        <v>106</v>
      </c>
      <c r="Y2486" t="str">
        <f>"37-3011"</f>
        <v>37-3011</v>
      </c>
      <c r="Z2486" t="s">
        <v>94</v>
      </c>
      <c r="AA2486">
        <v>561730</v>
      </c>
      <c r="AB2486">
        <v>70</v>
      </c>
      <c r="AC2486">
        <v>70</v>
      </c>
      <c r="AD2486" t="s">
        <v>79</v>
      </c>
      <c r="AE2486" t="s">
        <v>95</v>
      </c>
      <c r="AF2486">
        <v>40</v>
      </c>
      <c r="AG2486" s="4">
        <v>0.29166666666666669</v>
      </c>
      <c r="AH2486" s="4">
        <v>0.6875</v>
      </c>
      <c r="AI2486" s="5">
        <v>13.13</v>
      </c>
      <c r="AJ2486">
        <v>19.7</v>
      </c>
      <c r="AK2486">
        <v>27</v>
      </c>
      <c r="AL2486" t="s">
        <v>81</v>
      </c>
      <c r="AM2486" t="s">
        <v>82</v>
      </c>
      <c r="AO2486" t="s">
        <v>83</v>
      </c>
      <c r="AR2486" t="s">
        <v>82</v>
      </c>
      <c r="AT2486" t="s">
        <v>82</v>
      </c>
      <c r="AW2486" t="s">
        <v>82</v>
      </c>
      <c r="AY2486" t="s">
        <v>2084</v>
      </c>
      <c r="AZ2486" t="s">
        <v>2086</v>
      </c>
      <c r="BA2486" t="s">
        <v>1966</v>
      </c>
      <c r="BB2486">
        <v>19968</v>
      </c>
      <c r="BC2486" t="s">
        <v>79</v>
      </c>
      <c r="BH2486" t="s">
        <v>28353</v>
      </c>
      <c r="BJ2486">
        <v>522072715</v>
      </c>
    </row>
    <row r="2487" spans="1:62" x14ac:dyDescent="0.25">
      <c r="A2487" t="s">
        <v>28481</v>
      </c>
      <c r="B2487" s="2">
        <v>43501</v>
      </c>
      <c r="C2487" t="s">
        <v>63</v>
      </c>
      <c r="D2487" s="3">
        <v>43472.377418391203</v>
      </c>
      <c r="E2487" t="s">
        <v>282</v>
      </c>
      <c r="F2487" s="2">
        <v>43556</v>
      </c>
      <c r="G2487" s="2">
        <v>43799</v>
      </c>
      <c r="H2487" t="s">
        <v>10167</v>
      </c>
      <c r="I2487" t="s">
        <v>10168</v>
      </c>
      <c r="J2487" t="s">
        <v>10169</v>
      </c>
      <c r="L2487" t="s">
        <v>2471</v>
      </c>
      <c r="M2487" t="s">
        <v>649</v>
      </c>
      <c r="N2487">
        <v>85040</v>
      </c>
      <c r="O2487" t="s">
        <v>70</v>
      </c>
      <c r="Q2487" t="s">
        <v>10170</v>
      </c>
      <c r="S2487" t="s">
        <v>72</v>
      </c>
      <c r="T2487" t="s">
        <v>640</v>
      </c>
      <c r="U2487" t="s">
        <v>3571</v>
      </c>
      <c r="V2487" t="s">
        <v>642</v>
      </c>
      <c r="W2487" t="s">
        <v>105</v>
      </c>
      <c r="X2487" t="s">
        <v>106</v>
      </c>
      <c r="Y2487" t="str">
        <f>"37-3011"</f>
        <v>37-3011</v>
      </c>
      <c r="Z2487" t="s">
        <v>94</v>
      </c>
      <c r="AA2487">
        <v>561730</v>
      </c>
      <c r="AB2487">
        <v>50</v>
      </c>
      <c r="AC2487">
        <v>44</v>
      </c>
      <c r="AD2487" t="s">
        <v>79</v>
      </c>
      <c r="AE2487" t="s">
        <v>95</v>
      </c>
      <c r="AF2487">
        <v>40</v>
      </c>
      <c r="AG2487" s="4">
        <v>0.20833333333333334</v>
      </c>
      <c r="AH2487" s="4">
        <v>0.5625</v>
      </c>
      <c r="AI2487" s="5">
        <v>13.61</v>
      </c>
      <c r="AJ2487">
        <v>20.420000000000002</v>
      </c>
      <c r="AL2487" t="s">
        <v>81</v>
      </c>
      <c r="AM2487" t="s">
        <v>82</v>
      </c>
      <c r="AO2487" t="s">
        <v>83</v>
      </c>
      <c r="AR2487" t="s">
        <v>82</v>
      </c>
      <c r="AT2487" t="s">
        <v>82</v>
      </c>
      <c r="AW2487" t="s">
        <v>82</v>
      </c>
      <c r="AY2487" t="s">
        <v>10256</v>
      </c>
      <c r="AZ2487" t="s">
        <v>10257</v>
      </c>
      <c r="BA2487" t="s">
        <v>649</v>
      </c>
      <c r="BB2487">
        <v>85705</v>
      </c>
      <c r="BC2487" t="s">
        <v>79</v>
      </c>
      <c r="BH2487" t="s">
        <v>10258</v>
      </c>
      <c r="BJ2487">
        <v>860396095</v>
      </c>
    </row>
    <row r="2488" spans="1:62" x14ac:dyDescent="0.25">
      <c r="A2488" t="s">
        <v>28502</v>
      </c>
      <c r="B2488" s="2">
        <v>43501</v>
      </c>
      <c r="C2488" t="s">
        <v>63</v>
      </c>
      <c r="D2488" s="3">
        <v>43472.378408553239</v>
      </c>
      <c r="E2488" t="s">
        <v>64</v>
      </c>
      <c r="F2488" s="2">
        <v>43556</v>
      </c>
      <c r="G2488" s="2">
        <v>43777</v>
      </c>
      <c r="H2488" t="s">
        <v>1991</v>
      </c>
      <c r="J2488" t="s">
        <v>1992</v>
      </c>
      <c r="L2488" t="s">
        <v>1919</v>
      </c>
      <c r="M2488" t="s">
        <v>105</v>
      </c>
      <c r="N2488">
        <v>75098</v>
      </c>
      <c r="O2488" t="s">
        <v>70</v>
      </c>
      <c r="Q2488" t="s">
        <v>1993</v>
      </c>
      <c r="S2488" t="s">
        <v>72</v>
      </c>
      <c r="T2488" t="s">
        <v>1917</v>
      </c>
      <c r="U2488" t="s">
        <v>1918</v>
      </c>
      <c r="V2488" t="s">
        <v>1919</v>
      </c>
      <c r="W2488" t="s">
        <v>105</v>
      </c>
      <c r="X2488" t="s">
        <v>106</v>
      </c>
      <c r="Y2488" t="str">
        <f>"37-3011"</f>
        <v>37-3011</v>
      </c>
      <c r="Z2488" t="s">
        <v>94</v>
      </c>
      <c r="AA2488">
        <v>561730</v>
      </c>
      <c r="AB2488">
        <v>35</v>
      </c>
      <c r="AC2488">
        <v>35</v>
      </c>
      <c r="AD2488" t="s">
        <v>79</v>
      </c>
      <c r="AE2488" t="s">
        <v>95</v>
      </c>
      <c r="AF2488">
        <v>40</v>
      </c>
      <c r="AG2488" s="4">
        <v>0.33333333333333331</v>
      </c>
      <c r="AH2488" s="4">
        <v>0.70833333333333337</v>
      </c>
      <c r="AI2488" s="5">
        <v>13.94</v>
      </c>
      <c r="AJ2488">
        <v>20.91</v>
      </c>
      <c r="AL2488" t="s">
        <v>81</v>
      </c>
      <c r="AM2488" t="s">
        <v>82</v>
      </c>
      <c r="AO2488" t="s">
        <v>83</v>
      </c>
      <c r="AR2488" t="s">
        <v>82</v>
      </c>
      <c r="AT2488" t="s">
        <v>82</v>
      </c>
      <c r="AW2488" t="s">
        <v>82</v>
      </c>
      <c r="AY2488" t="s">
        <v>1919</v>
      </c>
      <c r="AZ2488" t="s">
        <v>1994</v>
      </c>
      <c r="BA2488" t="s">
        <v>105</v>
      </c>
      <c r="BB2488">
        <v>75098</v>
      </c>
      <c r="BC2488" t="s">
        <v>79</v>
      </c>
      <c r="BH2488" t="s">
        <v>1992</v>
      </c>
      <c r="BJ2488">
        <v>752927679</v>
      </c>
    </row>
    <row r="2489" spans="1:62" x14ac:dyDescent="0.25">
      <c r="A2489" t="s">
        <v>28601</v>
      </c>
      <c r="B2489" s="2">
        <v>43501</v>
      </c>
      <c r="C2489" t="s">
        <v>63</v>
      </c>
      <c r="D2489" s="3">
        <v>43472.377699143515</v>
      </c>
      <c r="E2489" t="s">
        <v>64</v>
      </c>
      <c r="F2489" s="2">
        <v>43556</v>
      </c>
      <c r="G2489" s="2">
        <v>43814</v>
      </c>
      <c r="H2489" t="s">
        <v>3745</v>
      </c>
      <c r="J2489" t="s">
        <v>3746</v>
      </c>
      <c r="K2489" t="s">
        <v>3747</v>
      </c>
      <c r="L2489" t="s">
        <v>3442</v>
      </c>
      <c r="M2489" t="s">
        <v>1246</v>
      </c>
      <c r="N2489">
        <v>63043</v>
      </c>
      <c r="O2489" t="s">
        <v>70</v>
      </c>
      <c r="Q2489" t="s">
        <v>3748</v>
      </c>
      <c r="S2489" t="s">
        <v>72</v>
      </c>
      <c r="T2489" t="s">
        <v>3749</v>
      </c>
      <c r="U2489" t="s">
        <v>3750</v>
      </c>
      <c r="V2489" t="s">
        <v>642</v>
      </c>
      <c r="W2489" t="s">
        <v>105</v>
      </c>
      <c r="X2489" t="s">
        <v>106</v>
      </c>
      <c r="Y2489" t="str">
        <f>"37-3011"</f>
        <v>37-3011</v>
      </c>
      <c r="Z2489" t="s">
        <v>94</v>
      </c>
      <c r="AA2489">
        <v>561730</v>
      </c>
      <c r="AB2489">
        <v>20</v>
      </c>
      <c r="AC2489">
        <v>20</v>
      </c>
      <c r="AD2489" t="s">
        <v>79</v>
      </c>
      <c r="AE2489" t="s">
        <v>95</v>
      </c>
      <c r="AF2489">
        <v>40</v>
      </c>
      <c r="AG2489" s="4">
        <v>0.29166666666666669</v>
      </c>
      <c r="AH2489" s="4">
        <v>0.70833333333333337</v>
      </c>
      <c r="AI2489" s="5">
        <v>14.52</v>
      </c>
      <c r="AJ2489">
        <v>21.78</v>
      </c>
      <c r="AK2489">
        <v>26.25</v>
      </c>
      <c r="AL2489" t="s">
        <v>81</v>
      </c>
      <c r="AM2489" t="s">
        <v>82</v>
      </c>
      <c r="AO2489" t="s">
        <v>83</v>
      </c>
      <c r="AR2489" t="s">
        <v>82</v>
      </c>
      <c r="AT2489" t="s">
        <v>82</v>
      </c>
      <c r="AW2489" t="s">
        <v>82</v>
      </c>
      <c r="AY2489" t="s">
        <v>3442</v>
      </c>
      <c r="AZ2489" t="s">
        <v>1797</v>
      </c>
      <c r="BA2489" t="s">
        <v>1246</v>
      </c>
      <c r="BB2489">
        <v>63043</v>
      </c>
      <c r="BC2489" t="s">
        <v>79</v>
      </c>
      <c r="BH2489" t="s">
        <v>3746</v>
      </c>
      <c r="BJ2489">
        <v>331044406</v>
      </c>
    </row>
    <row r="2490" spans="1:62" x14ac:dyDescent="0.25">
      <c r="A2490" t="s">
        <v>28657</v>
      </c>
      <c r="B2490" s="2">
        <v>43501</v>
      </c>
      <c r="C2490" t="s">
        <v>63</v>
      </c>
      <c r="D2490" s="3">
        <v>43472.377169884261</v>
      </c>
      <c r="E2490" t="s">
        <v>64</v>
      </c>
      <c r="F2490" s="2">
        <v>43556</v>
      </c>
      <c r="G2490" s="2">
        <v>43814</v>
      </c>
      <c r="H2490" t="s">
        <v>11557</v>
      </c>
      <c r="I2490" t="s">
        <v>11558</v>
      </c>
      <c r="J2490" t="s">
        <v>11559</v>
      </c>
      <c r="K2490" t="s">
        <v>11560</v>
      </c>
      <c r="L2490" t="s">
        <v>11561</v>
      </c>
      <c r="M2490" t="s">
        <v>308</v>
      </c>
      <c r="N2490">
        <v>8054</v>
      </c>
      <c r="O2490" t="s">
        <v>70</v>
      </c>
      <c r="Q2490" t="s">
        <v>11562</v>
      </c>
      <c r="S2490" t="s">
        <v>72</v>
      </c>
      <c r="T2490" t="s">
        <v>2824</v>
      </c>
      <c r="U2490" t="s">
        <v>3717</v>
      </c>
      <c r="V2490" t="s">
        <v>642</v>
      </c>
      <c r="W2490" t="s">
        <v>105</v>
      </c>
      <c r="X2490" t="s">
        <v>1758</v>
      </c>
      <c r="Y2490" t="str">
        <f>"37-3011"</f>
        <v>37-3011</v>
      </c>
      <c r="Z2490" t="s">
        <v>94</v>
      </c>
      <c r="AA2490">
        <v>561730</v>
      </c>
      <c r="AB2490">
        <v>25</v>
      </c>
      <c r="AC2490">
        <v>25</v>
      </c>
      <c r="AD2490" t="s">
        <v>79</v>
      </c>
      <c r="AE2490" t="s">
        <v>80</v>
      </c>
      <c r="AF2490">
        <v>40</v>
      </c>
      <c r="AG2490" s="4">
        <v>0.29166666666666669</v>
      </c>
      <c r="AH2490" s="4">
        <v>0.66666666666666663</v>
      </c>
      <c r="AI2490" s="5">
        <v>13.47</v>
      </c>
      <c r="AJ2490">
        <v>20.21</v>
      </c>
      <c r="AK2490">
        <v>30</v>
      </c>
      <c r="AL2490" t="s">
        <v>81</v>
      </c>
      <c r="AM2490" t="s">
        <v>82</v>
      </c>
      <c r="AO2490" t="s">
        <v>83</v>
      </c>
      <c r="AR2490" t="s">
        <v>82</v>
      </c>
      <c r="AT2490" t="s">
        <v>82</v>
      </c>
      <c r="AW2490" t="s">
        <v>82</v>
      </c>
      <c r="AY2490" t="s">
        <v>11563</v>
      </c>
      <c r="AZ2490" t="s">
        <v>522</v>
      </c>
      <c r="BA2490" t="s">
        <v>308</v>
      </c>
      <c r="BB2490">
        <v>8075</v>
      </c>
      <c r="BC2490" t="s">
        <v>79</v>
      </c>
      <c r="BH2490" t="s">
        <v>11564</v>
      </c>
      <c r="BJ2490">
        <v>204163258</v>
      </c>
    </row>
    <row r="2491" spans="1:62" x14ac:dyDescent="0.25">
      <c r="A2491" t="s">
        <v>28861</v>
      </c>
      <c r="B2491" s="2">
        <v>43501</v>
      </c>
      <c r="C2491" t="s">
        <v>63</v>
      </c>
      <c r="D2491" s="3">
        <v>43472.37725597222</v>
      </c>
      <c r="E2491" t="s">
        <v>64</v>
      </c>
      <c r="F2491" s="2">
        <v>43556</v>
      </c>
      <c r="G2491" s="2">
        <v>43824</v>
      </c>
      <c r="H2491" t="s">
        <v>28862</v>
      </c>
      <c r="I2491" t="s">
        <v>28863</v>
      </c>
      <c r="J2491" t="s">
        <v>28864</v>
      </c>
      <c r="L2491" t="s">
        <v>13915</v>
      </c>
      <c r="M2491" t="s">
        <v>761</v>
      </c>
      <c r="N2491">
        <v>30071</v>
      </c>
      <c r="O2491" t="s">
        <v>70</v>
      </c>
      <c r="Q2491" t="s">
        <v>28865</v>
      </c>
      <c r="S2491" t="s">
        <v>72</v>
      </c>
      <c r="T2491" t="s">
        <v>2963</v>
      </c>
      <c r="U2491" t="s">
        <v>1425</v>
      </c>
      <c r="V2491" t="s">
        <v>1426</v>
      </c>
      <c r="W2491" t="s">
        <v>105</v>
      </c>
      <c r="X2491" t="s">
        <v>106</v>
      </c>
      <c r="Y2491" t="str">
        <f>"37-3011"</f>
        <v>37-3011</v>
      </c>
      <c r="Z2491" t="s">
        <v>94</v>
      </c>
      <c r="AA2491">
        <v>561730</v>
      </c>
      <c r="AB2491">
        <v>15</v>
      </c>
      <c r="AC2491">
        <v>15</v>
      </c>
      <c r="AD2491" t="s">
        <v>79</v>
      </c>
      <c r="AE2491" t="s">
        <v>95</v>
      </c>
      <c r="AF2491">
        <v>35</v>
      </c>
      <c r="AG2491" s="4">
        <v>0.26041666666666669</v>
      </c>
      <c r="AH2491" s="4">
        <v>0.75</v>
      </c>
      <c r="AI2491" s="5">
        <v>13.23</v>
      </c>
      <c r="AJ2491">
        <v>19.850000000000001</v>
      </c>
      <c r="AL2491" t="s">
        <v>81</v>
      </c>
      <c r="AM2491" t="s">
        <v>82</v>
      </c>
      <c r="AO2491" t="s">
        <v>83</v>
      </c>
      <c r="AR2491" t="s">
        <v>82</v>
      </c>
      <c r="AT2491" t="s">
        <v>82</v>
      </c>
      <c r="AW2491" t="s">
        <v>82</v>
      </c>
      <c r="AY2491" t="s">
        <v>1898</v>
      </c>
      <c r="AZ2491" t="s">
        <v>28866</v>
      </c>
      <c r="BA2491" t="s">
        <v>100</v>
      </c>
      <c r="BB2491">
        <v>28205</v>
      </c>
      <c r="BC2491" t="s">
        <v>79</v>
      </c>
      <c r="BH2491" t="s">
        <v>28867</v>
      </c>
      <c r="BJ2491">
        <v>582006275</v>
      </c>
    </row>
    <row r="2492" spans="1:62" x14ac:dyDescent="0.25">
      <c r="A2492" t="s">
        <v>28946</v>
      </c>
      <c r="B2492" s="2">
        <v>43501</v>
      </c>
      <c r="C2492" t="s">
        <v>63</v>
      </c>
      <c r="D2492" s="3">
        <v>43472.377782187497</v>
      </c>
      <c r="E2492" t="s">
        <v>64</v>
      </c>
      <c r="F2492" s="2">
        <v>43556</v>
      </c>
      <c r="G2492" s="2">
        <v>43800</v>
      </c>
      <c r="H2492" t="s">
        <v>28947</v>
      </c>
      <c r="J2492" t="s">
        <v>28948</v>
      </c>
      <c r="L2492" t="s">
        <v>1797</v>
      </c>
      <c r="M2492" t="s">
        <v>1246</v>
      </c>
      <c r="N2492">
        <v>63132</v>
      </c>
      <c r="O2492" t="s">
        <v>70</v>
      </c>
      <c r="Q2492" t="s">
        <v>28949</v>
      </c>
      <c r="S2492" t="s">
        <v>72</v>
      </c>
      <c r="T2492" t="s">
        <v>758</v>
      </c>
      <c r="U2492" t="s">
        <v>903</v>
      </c>
      <c r="V2492" t="s">
        <v>760</v>
      </c>
      <c r="W2492" t="s">
        <v>761</v>
      </c>
      <c r="X2492" t="s">
        <v>1673</v>
      </c>
      <c r="Y2492" t="str">
        <f>"37-3011"</f>
        <v>37-3011</v>
      </c>
      <c r="Z2492" t="s">
        <v>94</v>
      </c>
      <c r="AA2492">
        <v>561730</v>
      </c>
      <c r="AB2492">
        <v>30</v>
      </c>
      <c r="AC2492">
        <v>30</v>
      </c>
      <c r="AD2492" t="s">
        <v>79</v>
      </c>
      <c r="AE2492" t="s">
        <v>95</v>
      </c>
      <c r="AF2492">
        <v>40</v>
      </c>
      <c r="AG2492" s="4">
        <v>0.29166666666666669</v>
      </c>
      <c r="AH2492" s="4">
        <v>0.64583333333333337</v>
      </c>
      <c r="AI2492" s="5">
        <v>14.52</v>
      </c>
      <c r="AJ2492">
        <v>21.78</v>
      </c>
      <c r="AL2492" t="s">
        <v>81</v>
      </c>
      <c r="AM2492" t="s">
        <v>82</v>
      </c>
      <c r="AO2492" t="s">
        <v>83</v>
      </c>
      <c r="AR2492" t="s">
        <v>82</v>
      </c>
      <c r="AT2492" t="s">
        <v>82</v>
      </c>
      <c r="AW2492" t="s">
        <v>82</v>
      </c>
      <c r="AY2492" t="s">
        <v>1797</v>
      </c>
      <c r="AZ2492" t="s">
        <v>1797</v>
      </c>
      <c r="BA2492" t="s">
        <v>1246</v>
      </c>
      <c r="BB2492">
        <v>63132</v>
      </c>
      <c r="BC2492" t="s">
        <v>79</v>
      </c>
      <c r="BH2492" t="s">
        <v>28948</v>
      </c>
      <c r="BJ2492">
        <v>202665015</v>
      </c>
    </row>
    <row r="2493" spans="1:62" x14ac:dyDescent="0.25">
      <c r="A2493" t="s">
        <v>28950</v>
      </c>
      <c r="B2493" s="2">
        <v>43501</v>
      </c>
      <c r="C2493" t="s">
        <v>63</v>
      </c>
      <c r="D2493" s="3">
        <v>43472.378727384261</v>
      </c>
      <c r="E2493" t="s">
        <v>64</v>
      </c>
      <c r="F2493" s="2">
        <v>43556</v>
      </c>
      <c r="G2493" s="2">
        <v>43769</v>
      </c>
      <c r="H2493" t="s">
        <v>28951</v>
      </c>
      <c r="I2493" t="s">
        <v>28952</v>
      </c>
      <c r="J2493" t="s">
        <v>28953</v>
      </c>
      <c r="L2493" t="s">
        <v>3291</v>
      </c>
      <c r="M2493" t="s">
        <v>105</v>
      </c>
      <c r="N2493">
        <v>77069</v>
      </c>
      <c r="O2493" t="s">
        <v>70</v>
      </c>
      <c r="Q2493" t="s">
        <v>28954</v>
      </c>
      <c r="S2493" t="s">
        <v>72</v>
      </c>
      <c r="T2493" t="s">
        <v>12628</v>
      </c>
      <c r="U2493" t="s">
        <v>12629</v>
      </c>
      <c r="V2493" t="s">
        <v>12630</v>
      </c>
      <c r="W2493" t="s">
        <v>105</v>
      </c>
      <c r="X2493" t="s">
        <v>106</v>
      </c>
      <c r="Y2493" t="str">
        <f>"37-3011"</f>
        <v>37-3011</v>
      </c>
      <c r="Z2493" t="s">
        <v>94</v>
      </c>
      <c r="AA2493">
        <v>237990</v>
      </c>
      <c r="AB2493">
        <v>12</v>
      </c>
      <c r="AC2493">
        <v>12</v>
      </c>
      <c r="AD2493" t="s">
        <v>79</v>
      </c>
      <c r="AE2493" t="s">
        <v>80</v>
      </c>
      <c r="AF2493">
        <v>40</v>
      </c>
      <c r="AG2493" s="4">
        <v>0.29166666666666669</v>
      </c>
      <c r="AH2493" s="4">
        <v>0.70833333333333337</v>
      </c>
      <c r="AI2493" s="5">
        <v>15.41</v>
      </c>
      <c r="AJ2493">
        <v>23.12</v>
      </c>
      <c r="AL2493" t="s">
        <v>81</v>
      </c>
      <c r="AM2493" t="s">
        <v>82</v>
      </c>
      <c r="AO2493" t="s">
        <v>213</v>
      </c>
      <c r="AR2493" t="s">
        <v>82</v>
      </c>
      <c r="AT2493" t="s">
        <v>82</v>
      </c>
      <c r="AW2493" t="s">
        <v>72</v>
      </c>
      <c r="AX2493">
        <v>3</v>
      </c>
      <c r="AY2493" t="s">
        <v>28955</v>
      </c>
      <c r="AZ2493" t="s">
        <v>4422</v>
      </c>
      <c r="BA2493" t="s">
        <v>881</v>
      </c>
      <c r="BB2493">
        <v>83333</v>
      </c>
      <c r="BC2493" t="s">
        <v>87</v>
      </c>
      <c r="BH2493" t="s">
        <v>28956</v>
      </c>
      <c r="BJ2493">
        <v>710569150</v>
      </c>
    </row>
    <row r="2494" spans="1:62" x14ac:dyDescent="0.25">
      <c r="A2494" t="s">
        <v>29049</v>
      </c>
      <c r="B2494" s="2">
        <v>43501</v>
      </c>
      <c r="C2494" t="s">
        <v>63</v>
      </c>
      <c r="D2494" s="3">
        <v>43472.377470196756</v>
      </c>
      <c r="E2494" t="s">
        <v>64</v>
      </c>
      <c r="F2494" s="2">
        <v>43556</v>
      </c>
      <c r="G2494" s="2">
        <v>43799</v>
      </c>
      <c r="H2494" t="s">
        <v>29050</v>
      </c>
      <c r="I2494" t="s">
        <v>29051</v>
      </c>
      <c r="J2494" t="s">
        <v>29052</v>
      </c>
      <c r="L2494" t="s">
        <v>1703</v>
      </c>
      <c r="M2494" t="s">
        <v>76</v>
      </c>
      <c r="N2494">
        <v>74128</v>
      </c>
      <c r="O2494" t="s">
        <v>70</v>
      </c>
      <c r="Q2494" t="s">
        <v>29053</v>
      </c>
      <c r="S2494" t="s">
        <v>72</v>
      </c>
      <c r="T2494" t="s">
        <v>640</v>
      </c>
      <c r="U2494" t="s">
        <v>3571</v>
      </c>
      <c r="V2494" t="s">
        <v>642</v>
      </c>
      <c r="W2494" t="s">
        <v>105</v>
      </c>
      <c r="X2494" t="s">
        <v>106</v>
      </c>
      <c r="Y2494" t="str">
        <f>"37-3011"</f>
        <v>37-3011</v>
      </c>
      <c r="Z2494" t="s">
        <v>94</v>
      </c>
      <c r="AA2494">
        <v>561730</v>
      </c>
      <c r="AB2494">
        <v>65</v>
      </c>
      <c r="AC2494">
        <v>65</v>
      </c>
      <c r="AD2494" t="s">
        <v>79</v>
      </c>
      <c r="AE2494" t="s">
        <v>95</v>
      </c>
      <c r="AF2494">
        <v>40</v>
      </c>
      <c r="AG2494" s="4">
        <v>0.25</v>
      </c>
      <c r="AH2494" s="4">
        <v>0.70833333333333337</v>
      </c>
      <c r="AI2494" s="5">
        <v>12.95</v>
      </c>
      <c r="AJ2494">
        <v>19.43</v>
      </c>
      <c r="AL2494" t="s">
        <v>81</v>
      </c>
      <c r="AM2494" t="s">
        <v>82</v>
      </c>
      <c r="AO2494" t="s">
        <v>83</v>
      </c>
      <c r="AR2494" t="s">
        <v>82</v>
      </c>
      <c r="AT2494" t="s">
        <v>82</v>
      </c>
      <c r="AW2494" t="s">
        <v>82</v>
      </c>
      <c r="AY2494" t="s">
        <v>1703</v>
      </c>
      <c r="AZ2494" t="s">
        <v>1703</v>
      </c>
      <c r="BA2494" t="s">
        <v>76</v>
      </c>
      <c r="BB2494">
        <v>74128</v>
      </c>
      <c r="BC2494" t="s">
        <v>79</v>
      </c>
      <c r="BH2494" t="s">
        <v>29052</v>
      </c>
      <c r="BJ2494">
        <v>731575039</v>
      </c>
    </row>
    <row r="2495" spans="1:62" x14ac:dyDescent="0.25">
      <c r="A2495" t="s">
        <v>29229</v>
      </c>
      <c r="B2495" s="2">
        <v>43501</v>
      </c>
      <c r="C2495" t="s">
        <v>63</v>
      </c>
      <c r="D2495" s="3">
        <v>43472.378928645834</v>
      </c>
      <c r="E2495" t="s">
        <v>64</v>
      </c>
      <c r="F2495" s="2">
        <v>43556</v>
      </c>
      <c r="G2495" s="2">
        <v>43831</v>
      </c>
      <c r="H2495" t="s">
        <v>29067</v>
      </c>
      <c r="I2495" t="s">
        <v>29068</v>
      </c>
      <c r="J2495" t="s">
        <v>29069</v>
      </c>
      <c r="L2495" t="s">
        <v>28010</v>
      </c>
      <c r="M2495" t="s">
        <v>100</v>
      </c>
      <c r="N2495">
        <v>28804</v>
      </c>
      <c r="O2495" t="s">
        <v>70</v>
      </c>
      <c r="Q2495" t="s">
        <v>29070</v>
      </c>
      <c r="S2495" t="s">
        <v>72</v>
      </c>
      <c r="T2495" t="s">
        <v>2963</v>
      </c>
      <c r="U2495" t="s">
        <v>1425</v>
      </c>
      <c r="V2495" t="s">
        <v>1426</v>
      </c>
      <c r="W2495" t="s">
        <v>105</v>
      </c>
      <c r="X2495" t="s">
        <v>1500</v>
      </c>
      <c r="Y2495" t="str">
        <f>"35-2014"</f>
        <v>35-2014</v>
      </c>
      <c r="Z2495" t="s">
        <v>301</v>
      </c>
      <c r="AA2495">
        <v>721110</v>
      </c>
      <c r="AB2495">
        <v>25</v>
      </c>
      <c r="AC2495">
        <v>25</v>
      </c>
      <c r="AD2495" t="s">
        <v>79</v>
      </c>
      <c r="AE2495" t="s">
        <v>95</v>
      </c>
      <c r="AF2495">
        <v>35</v>
      </c>
      <c r="AG2495" s="4">
        <v>0.20833333333333334</v>
      </c>
      <c r="AH2495" s="4">
        <v>0.5625</v>
      </c>
      <c r="AI2495" s="6">
        <v>14</v>
      </c>
      <c r="AJ2495">
        <v>21</v>
      </c>
      <c r="AL2495" t="s">
        <v>81</v>
      </c>
      <c r="AM2495" t="s">
        <v>82</v>
      </c>
      <c r="AO2495" t="s">
        <v>83</v>
      </c>
      <c r="AR2495" t="s">
        <v>82</v>
      </c>
      <c r="AT2495" t="s">
        <v>82</v>
      </c>
      <c r="AW2495" t="s">
        <v>72</v>
      </c>
      <c r="AX2495">
        <v>3</v>
      </c>
      <c r="AY2495" t="s">
        <v>28010</v>
      </c>
      <c r="AZ2495" t="s">
        <v>28011</v>
      </c>
      <c r="BA2495" t="s">
        <v>100</v>
      </c>
      <c r="BB2495">
        <v>28804</v>
      </c>
      <c r="BC2495" t="s">
        <v>87</v>
      </c>
      <c r="BH2495" t="s">
        <v>29069</v>
      </c>
      <c r="BJ2495">
        <v>462939350</v>
      </c>
    </row>
    <row r="2496" spans="1:62" x14ac:dyDescent="0.25">
      <c r="A2496" t="s">
        <v>29351</v>
      </c>
      <c r="B2496" s="2">
        <v>43501</v>
      </c>
      <c r="C2496" t="s">
        <v>63</v>
      </c>
      <c r="D2496" s="3">
        <v>43472.377297685183</v>
      </c>
      <c r="E2496" t="s">
        <v>64</v>
      </c>
      <c r="F2496" s="2">
        <v>43556</v>
      </c>
      <c r="G2496" s="2">
        <v>43824</v>
      </c>
      <c r="H2496" t="s">
        <v>28862</v>
      </c>
      <c r="I2496" t="s">
        <v>28863</v>
      </c>
      <c r="J2496" t="s">
        <v>28864</v>
      </c>
      <c r="L2496" t="s">
        <v>13915</v>
      </c>
      <c r="M2496" t="s">
        <v>761</v>
      </c>
      <c r="N2496">
        <v>30071</v>
      </c>
      <c r="O2496" t="s">
        <v>70</v>
      </c>
      <c r="Q2496" t="s">
        <v>28865</v>
      </c>
      <c r="S2496" t="s">
        <v>72</v>
      </c>
      <c r="T2496" t="s">
        <v>2963</v>
      </c>
      <c r="U2496" t="s">
        <v>1425</v>
      </c>
      <c r="V2496" t="s">
        <v>1426</v>
      </c>
      <c r="W2496" t="s">
        <v>105</v>
      </c>
      <c r="X2496" t="s">
        <v>106</v>
      </c>
      <c r="Y2496" t="str">
        <f>"37-3011"</f>
        <v>37-3011</v>
      </c>
      <c r="Z2496" t="s">
        <v>94</v>
      </c>
      <c r="AA2496">
        <v>561730</v>
      </c>
      <c r="AB2496">
        <v>10</v>
      </c>
      <c r="AC2496">
        <v>10</v>
      </c>
      <c r="AD2496" t="s">
        <v>79</v>
      </c>
      <c r="AE2496" t="s">
        <v>95</v>
      </c>
      <c r="AF2496">
        <v>35</v>
      </c>
      <c r="AG2496" s="4">
        <v>0.26041666666666669</v>
      </c>
      <c r="AH2496" s="4">
        <v>0.75</v>
      </c>
      <c r="AI2496" s="5">
        <v>12.15</v>
      </c>
      <c r="AJ2496">
        <v>18.23</v>
      </c>
      <c r="AL2496" t="s">
        <v>81</v>
      </c>
      <c r="AM2496" t="s">
        <v>82</v>
      </c>
      <c r="AO2496" t="s">
        <v>83</v>
      </c>
      <c r="AR2496" t="s">
        <v>82</v>
      </c>
      <c r="AT2496" t="s">
        <v>82</v>
      </c>
      <c r="AW2496" t="s">
        <v>82</v>
      </c>
      <c r="AY2496" t="s">
        <v>5973</v>
      </c>
      <c r="AZ2496" t="s">
        <v>19178</v>
      </c>
      <c r="BA2496" t="s">
        <v>2367</v>
      </c>
      <c r="BB2496">
        <v>29611</v>
      </c>
      <c r="BC2496" t="s">
        <v>79</v>
      </c>
      <c r="BH2496" t="s">
        <v>29352</v>
      </c>
      <c r="BJ2496">
        <v>582006275</v>
      </c>
    </row>
    <row r="2497" spans="1:62" x14ac:dyDescent="0.25">
      <c r="A2497" t="s">
        <v>29759</v>
      </c>
      <c r="B2497" s="2">
        <v>43501</v>
      </c>
      <c r="C2497" t="s">
        <v>63</v>
      </c>
      <c r="D2497" s="3">
        <v>43472.378195590281</v>
      </c>
      <c r="E2497" t="s">
        <v>64</v>
      </c>
      <c r="F2497" s="2">
        <v>43556</v>
      </c>
      <c r="G2497" s="2">
        <v>43814</v>
      </c>
      <c r="H2497" t="s">
        <v>29760</v>
      </c>
      <c r="I2497" t="s">
        <v>29761</v>
      </c>
      <c r="J2497" t="s">
        <v>29762</v>
      </c>
      <c r="L2497" t="s">
        <v>29763</v>
      </c>
      <c r="M2497" t="s">
        <v>278</v>
      </c>
      <c r="N2497">
        <v>23103</v>
      </c>
      <c r="O2497" t="s">
        <v>70</v>
      </c>
      <c r="Q2497" t="s">
        <v>29764</v>
      </c>
      <c r="S2497" t="s">
        <v>72</v>
      </c>
      <c r="T2497" t="s">
        <v>5800</v>
      </c>
      <c r="U2497" t="s">
        <v>5801</v>
      </c>
      <c r="V2497" t="s">
        <v>5802</v>
      </c>
      <c r="W2497" t="s">
        <v>100</v>
      </c>
      <c r="X2497" t="s">
        <v>106</v>
      </c>
      <c r="Y2497" t="str">
        <f>"37-3011"</f>
        <v>37-3011</v>
      </c>
      <c r="Z2497" t="s">
        <v>94</v>
      </c>
      <c r="AA2497">
        <v>561730</v>
      </c>
      <c r="AB2497">
        <v>9</v>
      </c>
      <c r="AC2497">
        <v>9</v>
      </c>
      <c r="AD2497" t="s">
        <v>79</v>
      </c>
      <c r="AE2497" t="s">
        <v>95</v>
      </c>
      <c r="AF2497">
        <v>35</v>
      </c>
      <c r="AG2497" s="4">
        <v>0.29166666666666669</v>
      </c>
      <c r="AH2497" s="4">
        <v>0.625</v>
      </c>
      <c r="AI2497" s="5">
        <v>14.32</v>
      </c>
      <c r="AJ2497">
        <v>21.48</v>
      </c>
      <c r="AL2497" t="s">
        <v>81</v>
      </c>
      <c r="AM2497" t="s">
        <v>82</v>
      </c>
      <c r="AO2497" t="s">
        <v>83</v>
      </c>
      <c r="AR2497" t="s">
        <v>82</v>
      </c>
      <c r="AT2497" t="s">
        <v>82</v>
      </c>
      <c r="AW2497" t="s">
        <v>72</v>
      </c>
      <c r="AX2497">
        <v>3</v>
      </c>
      <c r="AY2497" t="s">
        <v>29763</v>
      </c>
      <c r="AZ2497" t="s">
        <v>29765</v>
      </c>
      <c r="BA2497" t="s">
        <v>278</v>
      </c>
      <c r="BB2497">
        <v>23103</v>
      </c>
      <c r="BC2497" t="s">
        <v>79</v>
      </c>
      <c r="BH2497" t="s">
        <v>29766</v>
      </c>
      <c r="BJ2497">
        <v>10671730</v>
      </c>
    </row>
    <row r="2498" spans="1:62" x14ac:dyDescent="0.25">
      <c r="A2498" t="s">
        <v>29823</v>
      </c>
      <c r="B2498" s="2">
        <v>43501</v>
      </c>
      <c r="C2498" t="s">
        <v>63</v>
      </c>
      <c r="D2498" s="3">
        <v>43472.378861423611</v>
      </c>
      <c r="E2498" t="s">
        <v>64</v>
      </c>
      <c r="F2498" s="2">
        <v>43556</v>
      </c>
      <c r="G2498" s="2">
        <v>43769</v>
      </c>
      <c r="H2498" t="s">
        <v>29637</v>
      </c>
      <c r="I2498" t="s">
        <v>29638</v>
      </c>
      <c r="J2498" t="s">
        <v>29639</v>
      </c>
      <c r="L2498" t="s">
        <v>8716</v>
      </c>
      <c r="M2498" t="s">
        <v>774</v>
      </c>
      <c r="N2498">
        <v>80021</v>
      </c>
      <c r="O2498" t="s">
        <v>70</v>
      </c>
      <c r="Q2498" t="s">
        <v>29640</v>
      </c>
      <c r="S2498" t="s">
        <v>72</v>
      </c>
      <c r="T2498" t="s">
        <v>2963</v>
      </c>
      <c r="U2498" t="s">
        <v>1425</v>
      </c>
      <c r="V2498" t="s">
        <v>1426</v>
      </c>
      <c r="W2498" t="s">
        <v>105</v>
      </c>
      <c r="X2498" t="s">
        <v>1427</v>
      </c>
      <c r="Y2498" t="str">
        <f>"37-2012"</f>
        <v>37-2012</v>
      </c>
      <c r="Z2498" t="s">
        <v>373</v>
      </c>
      <c r="AA2498">
        <v>721110</v>
      </c>
      <c r="AB2498">
        <v>26</v>
      </c>
      <c r="AC2498">
        <v>26</v>
      </c>
      <c r="AD2498" t="s">
        <v>79</v>
      </c>
      <c r="AE2498" t="s">
        <v>95</v>
      </c>
      <c r="AF2498">
        <v>35</v>
      </c>
      <c r="AG2498" s="4">
        <v>0.20833333333333334</v>
      </c>
      <c r="AH2498" s="4">
        <v>0.5625</v>
      </c>
      <c r="AI2498" s="6">
        <v>12</v>
      </c>
      <c r="AJ2498">
        <v>18</v>
      </c>
      <c r="AL2498" t="s">
        <v>81</v>
      </c>
      <c r="AM2498" t="s">
        <v>82</v>
      </c>
      <c r="AO2498" t="s">
        <v>83</v>
      </c>
      <c r="AR2498" t="s">
        <v>82</v>
      </c>
      <c r="AT2498" t="s">
        <v>82</v>
      </c>
      <c r="AW2498" t="s">
        <v>72</v>
      </c>
      <c r="AX2498">
        <v>3</v>
      </c>
      <c r="AY2498" t="s">
        <v>8716</v>
      </c>
      <c r="AZ2498" t="s">
        <v>14421</v>
      </c>
      <c r="BA2498" t="s">
        <v>774</v>
      </c>
      <c r="BB2498">
        <v>80021</v>
      </c>
      <c r="BC2498" t="s">
        <v>87</v>
      </c>
      <c r="BH2498" t="s">
        <v>29639</v>
      </c>
      <c r="BJ2498">
        <v>742542622</v>
      </c>
    </row>
    <row r="2499" spans="1:62" x14ac:dyDescent="0.25">
      <c r="A2499" t="s">
        <v>30035</v>
      </c>
      <c r="B2499" s="2">
        <v>43501</v>
      </c>
      <c r="C2499" t="s">
        <v>63</v>
      </c>
      <c r="D2499" s="3">
        <v>43472.377722997684</v>
      </c>
      <c r="E2499" t="s">
        <v>64</v>
      </c>
      <c r="F2499" s="2">
        <v>43556</v>
      </c>
      <c r="G2499" s="2">
        <v>43799</v>
      </c>
      <c r="H2499" t="s">
        <v>30023</v>
      </c>
      <c r="J2499" t="s">
        <v>30024</v>
      </c>
      <c r="L2499" t="s">
        <v>2955</v>
      </c>
      <c r="M2499" t="s">
        <v>2356</v>
      </c>
      <c r="N2499">
        <v>68516</v>
      </c>
      <c r="O2499" t="s">
        <v>70</v>
      </c>
      <c r="Q2499" t="s">
        <v>30025</v>
      </c>
      <c r="S2499" t="s">
        <v>72</v>
      </c>
      <c r="T2499" t="s">
        <v>24345</v>
      </c>
      <c r="U2499" t="s">
        <v>25479</v>
      </c>
      <c r="V2499" t="s">
        <v>6487</v>
      </c>
      <c r="W2499" t="s">
        <v>2356</v>
      </c>
      <c r="X2499" t="s">
        <v>18122</v>
      </c>
      <c r="Y2499" t="str">
        <f>"47-2181"</f>
        <v>47-2181</v>
      </c>
      <c r="Z2499" t="s">
        <v>14508</v>
      </c>
      <c r="AA2499">
        <v>238160</v>
      </c>
      <c r="AB2499">
        <v>30</v>
      </c>
      <c r="AC2499">
        <v>30</v>
      </c>
      <c r="AD2499" t="s">
        <v>79</v>
      </c>
      <c r="AE2499" t="s">
        <v>80</v>
      </c>
      <c r="AF2499">
        <v>40</v>
      </c>
      <c r="AG2499" s="4">
        <v>0.33333333333333331</v>
      </c>
      <c r="AH2499" s="4">
        <v>0.70833333333333337</v>
      </c>
      <c r="AI2499" s="5">
        <v>18.54</v>
      </c>
      <c r="AJ2499">
        <v>27.81</v>
      </c>
      <c r="AL2499" t="s">
        <v>81</v>
      </c>
      <c r="AM2499" t="s">
        <v>82</v>
      </c>
      <c r="AO2499" t="s">
        <v>83</v>
      </c>
      <c r="AR2499" t="s">
        <v>82</v>
      </c>
      <c r="AT2499" t="s">
        <v>82</v>
      </c>
      <c r="AW2499" t="s">
        <v>82</v>
      </c>
      <c r="AY2499" t="s">
        <v>4750</v>
      </c>
      <c r="AZ2499" t="s">
        <v>4003</v>
      </c>
      <c r="BA2499" t="s">
        <v>2356</v>
      </c>
      <c r="BB2499">
        <v>68522</v>
      </c>
      <c r="BC2499" t="s">
        <v>79</v>
      </c>
      <c r="BH2499" t="s">
        <v>30026</v>
      </c>
      <c r="BJ2499">
        <v>753006516</v>
      </c>
    </row>
    <row r="2500" spans="1:62" x14ac:dyDescent="0.25">
      <c r="A2500" t="s">
        <v>30051</v>
      </c>
      <c r="B2500" s="2">
        <v>43501</v>
      </c>
      <c r="C2500" t="s">
        <v>63</v>
      </c>
      <c r="D2500" s="3">
        <v>43472.37816615741</v>
      </c>
      <c r="E2500" t="s">
        <v>117</v>
      </c>
      <c r="H2500" t="s">
        <v>21058</v>
      </c>
      <c r="J2500" t="s">
        <v>21059</v>
      </c>
      <c r="L2500" t="s">
        <v>9279</v>
      </c>
      <c r="M2500" t="s">
        <v>136</v>
      </c>
      <c r="N2500">
        <v>20902</v>
      </c>
      <c r="O2500" t="s">
        <v>70</v>
      </c>
      <c r="Q2500" t="s">
        <v>21060</v>
      </c>
      <c r="S2500" t="s">
        <v>72</v>
      </c>
      <c r="T2500" t="s">
        <v>30052</v>
      </c>
      <c r="U2500" t="s">
        <v>30053</v>
      </c>
      <c r="V2500" t="s">
        <v>7113</v>
      </c>
      <c r="W2500" t="s">
        <v>278</v>
      </c>
      <c r="X2500" t="s">
        <v>1256</v>
      </c>
      <c r="Y2500" t="str">
        <f>"37-3011"</f>
        <v>37-3011</v>
      </c>
      <c r="Z2500" t="s">
        <v>94</v>
      </c>
      <c r="AA2500">
        <v>561730</v>
      </c>
      <c r="AB2500">
        <v>2</v>
      </c>
      <c r="AD2500" t="s">
        <v>79</v>
      </c>
      <c r="AE2500" t="s">
        <v>80</v>
      </c>
      <c r="AF2500">
        <v>40</v>
      </c>
      <c r="AG2500" s="4">
        <v>0.3125</v>
      </c>
      <c r="AH2500" s="4">
        <v>0.66666666666666663</v>
      </c>
      <c r="AI2500" s="5">
        <v>14.73</v>
      </c>
      <c r="AL2500" t="s">
        <v>81</v>
      </c>
      <c r="AM2500" t="s">
        <v>82</v>
      </c>
      <c r="AO2500" t="s">
        <v>83</v>
      </c>
      <c r="AQ2500" t="s">
        <v>130</v>
      </c>
      <c r="AR2500" t="s">
        <v>82</v>
      </c>
      <c r="AT2500" t="s">
        <v>82</v>
      </c>
      <c r="AW2500" t="s">
        <v>72</v>
      </c>
      <c r="AX2500">
        <v>3</v>
      </c>
      <c r="AY2500" t="s">
        <v>9279</v>
      </c>
      <c r="AZ2500" t="s">
        <v>291</v>
      </c>
      <c r="BA2500" t="s">
        <v>136</v>
      </c>
      <c r="BB2500">
        <v>20902</v>
      </c>
      <c r="BC2500" t="s">
        <v>79</v>
      </c>
      <c r="BH2500" t="s">
        <v>21059</v>
      </c>
      <c r="BJ2500">
        <v>272956621</v>
      </c>
    </row>
    <row r="2501" spans="1:62" x14ac:dyDescent="0.25">
      <c r="A2501" t="s">
        <v>30054</v>
      </c>
      <c r="B2501" s="2">
        <v>43501</v>
      </c>
      <c r="C2501" t="s">
        <v>63</v>
      </c>
      <c r="D2501" s="3">
        <v>43472.378127465279</v>
      </c>
      <c r="E2501" t="s">
        <v>64</v>
      </c>
      <c r="F2501" s="2">
        <v>43556</v>
      </c>
      <c r="G2501" s="2">
        <v>43784</v>
      </c>
      <c r="H2501" t="s">
        <v>30055</v>
      </c>
      <c r="I2501" t="s">
        <v>30056</v>
      </c>
      <c r="J2501" t="s">
        <v>30057</v>
      </c>
      <c r="L2501" t="s">
        <v>972</v>
      </c>
      <c r="M2501" t="s">
        <v>761</v>
      </c>
      <c r="N2501">
        <v>30501</v>
      </c>
      <c r="O2501" t="s">
        <v>70</v>
      </c>
      <c r="Q2501" t="s">
        <v>7717</v>
      </c>
      <c r="S2501" t="s">
        <v>72</v>
      </c>
      <c r="T2501" t="s">
        <v>1855</v>
      </c>
      <c r="U2501" t="s">
        <v>1856</v>
      </c>
      <c r="V2501" t="s">
        <v>863</v>
      </c>
      <c r="W2501" t="s">
        <v>105</v>
      </c>
      <c r="X2501" t="s">
        <v>106</v>
      </c>
      <c r="Y2501" t="str">
        <f>"37-3011"</f>
        <v>37-3011</v>
      </c>
      <c r="Z2501" t="s">
        <v>94</v>
      </c>
      <c r="AA2501">
        <v>551112</v>
      </c>
      <c r="AB2501">
        <v>35</v>
      </c>
      <c r="AC2501">
        <v>35</v>
      </c>
      <c r="AD2501" t="s">
        <v>79</v>
      </c>
      <c r="AE2501" t="s">
        <v>95</v>
      </c>
      <c r="AF2501">
        <v>40</v>
      </c>
      <c r="AG2501" s="4">
        <v>0.29166666666666669</v>
      </c>
      <c r="AH2501" s="4">
        <v>0.64583333333333337</v>
      </c>
      <c r="AI2501" s="5">
        <v>13.96</v>
      </c>
      <c r="AJ2501">
        <v>20.94</v>
      </c>
      <c r="AK2501">
        <v>25.44</v>
      </c>
      <c r="AL2501" t="s">
        <v>81</v>
      </c>
      <c r="AM2501" t="s">
        <v>82</v>
      </c>
      <c r="AO2501" t="s">
        <v>83</v>
      </c>
      <c r="AR2501" t="s">
        <v>82</v>
      </c>
      <c r="AT2501" t="s">
        <v>82</v>
      </c>
      <c r="AW2501" t="s">
        <v>72</v>
      </c>
      <c r="AX2501">
        <v>2</v>
      </c>
      <c r="AY2501" t="s">
        <v>972</v>
      </c>
      <c r="AZ2501" t="s">
        <v>978</v>
      </c>
      <c r="BA2501" t="s">
        <v>761</v>
      </c>
      <c r="BB2501">
        <v>30501</v>
      </c>
      <c r="BC2501" t="s">
        <v>79</v>
      </c>
      <c r="BH2501" t="s">
        <v>30057</v>
      </c>
      <c r="BJ2501">
        <v>611860433</v>
      </c>
    </row>
    <row r="2502" spans="1:62" x14ac:dyDescent="0.25">
      <c r="A2502" t="s">
        <v>30068</v>
      </c>
      <c r="B2502" s="2">
        <v>43501</v>
      </c>
      <c r="C2502" t="s">
        <v>63</v>
      </c>
      <c r="D2502" s="3">
        <v>43472.377528495374</v>
      </c>
      <c r="E2502" t="s">
        <v>64</v>
      </c>
      <c r="F2502" s="2">
        <v>43556</v>
      </c>
      <c r="G2502" s="2">
        <v>43789</v>
      </c>
      <c r="H2502" t="s">
        <v>30069</v>
      </c>
      <c r="J2502" t="s">
        <v>30070</v>
      </c>
      <c r="L2502" t="s">
        <v>30071</v>
      </c>
      <c r="M2502" t="s">
        <v>192</v>
      </c>
      <c r="N2502">
        <v>55044</v>
      </c>
      <c r="O2502" t="s">
        <v>70</v>
      </c>
      <c r="Q2502" t="s">
        <v>30072</v>
      </c>
      <c r="S2502" t="s">
        <v>72</v>
      </c>
      <c r="T2502" t="s">
        <v>640</v>
      </c>
      <c r="U2502" t="s">
        <v>641</v>
      </c>
      <c r="V2502" t="s">
        <v>642</v>
      </c>
      <c r="W2502" t="s">
        <v>105</v>
      </c>
      <c r="X2502" t="s">
        <v>106</v>
      </c>
      <c r="Y2502" t="str">
        <f>"37-3011"</f>
        <v>37-3011</v>
      </c>
      <c r="Z2502" t="s">
        <v>94</v>
      </c>
      <c r="AA2502">
        <v>238990</v>
      </c>
      <c r="AB2502">
        <v>6</v>
      </c>
      <c r="AC2502">
        <v>6</v>
      </c>
      <c r="AD2502" t="s">
        <v>79</v>
      </c>
      <c r="AE2502" t="s">
        <v>80</v>
      </c>
      <c r="AF2502">
        <v>40</v>
      </c>
      <c r="AG2502" s="4">
        <v>0.29166666666666669</v>
      </c>
      <c r="AH2502" s="4">
        <v>0.66666666666666663</v>
      </c>
      <c r="AI2502" s="5">
        <v>17.05</v>
      </c>
      <c r="AJ2502">
        <v>25.58</v>
      </c>
      <c r="AL2502" t="s">
        <v>81</v>
      </c>
      <c r="AM2502" t="s">
        <v>82</v>
      </c>
      <c r="AO2502" t="s">
        <v>83</v>
      </c>
      <c r="AR2502" t="s">
        <v>82</v>
      </c>
      <c r="AT2502" t="s">
        <v>82</v>
      </c>
      <c r="AW2502" t="s">
        <v>82</v>
      </c>
      <c r="AY2502" t="s">
        <v>30071</v>
      </c>
      <c r="AZ2502" t="s">
        <v>2074</v>
      </c>
      <c r="BA2502" t="s">
        <v>192</v>
      </c>
      <c r="BB2502">
        <v>55044</v>
      </c>
      <c r="BC2502" t="s">
        <v>79</v>
      </c>
      <c r="BH2502" t="s">
        <v>30073</v>
      </c>
      <c r="BJ2502">
        <v>411838741</v>
      </c>
    </row>
    <row r="2503" spans="1:62" x14ac:dyDescent="0.25">
      <c r="A2503" t="s">
        <v>30162</v>
      </c>
      <c r="B2503" s="2">
        <v>43501</v>
      </c>
      <c r="C2503" t="s">
        <v>63</v>
      </c>
      <c r="D2503" s="3">
        <v>43472.377232638886</v>
      </c>
      <c r="E2503" t="s">
        <v>64</v>
      </c>
      <c r="F2503" s="2">
        <v>43556</v>
      </c>
      <c r="G2503" s="2">
        <v>43800</v>
      </c>
      <c r="H2503" t="s">
        <v>3871</v>
      </c>
      <c r="J2503" t="s">
        <v>3872</v>
      </c>
      <c r="L2503" t="s">
        <v>3873</v>
      </c>
      <c r="M2503" t="s">
        <v>308</v>
      </c>
      <c r="N2503">
        <v>7928</v>
      </c>
      <c r="O2503" t="s">
        <v>70</v>
      </c>
      <c r="Q2503" t="s">
        <v>3874</v>
      </c>
      <c r="S2503" t="s">
        <v>72</v>
      </c>
      <c r="T2503" t="s">
        <v>640</v>
      </c>
      <c r="U2503" t="s">
        <v>641</v>
      </c>
      <c r="V2503" t="s">
        <v>642</v>
      </c>
      <c r="W2503" t="s">
        <v>105</v>
      </c>
      <c r="X2503" t="s">
        <v>106</v>
      </c>
      <c r="Y2503" t="str">
        <f>"37-3011"</f>
        <v>37-3011</v>
      </c>
      <c r="Z2503" t="s">
        <v>94</v>
      </c>
      <c r="AA2503">
        <v>561730</v>
      </c>
      <c r="AB2503">
        <v>12</v>
      </c>
      <c r="AC2503">
        <v>12</v>
      </c>
      <c r="AD2503" t="s">
        <v>79</v>
      </c>
      <c r="AE2503" t="s">
        <v>95</v>
      </c>
      <c r="AF2503">
        <v>40</v>
      </c>
      <c r="AG2503" s="4">
        <v>0.33333333333333331</v>
      </c>
      <c r="AH2503" s="4">
        <v>0.70833333333333337</v>
      </c>
      <c r="AI2503" s="5">
        <v>14.41</v>
      </c>
      <c r="AJ2503">
        <v>21.62</v>
      </c>
      <c r="AK2503">
        <v>25.5</v>
      </c>
      <c r="AL2503" t="s">
        <v>81</v>
      </c>
      <c r="AM2503" t="s">
        <v>82</v>
      </c>
      <c r="AO2503" t="s">
        <v>83</v>
      </c>
      <c r="AR2503" t="s">
        <v>82</v>
      </c>
      <c r="AT2503" t="s">
        <v>82</v>
      </c>
      <c r="AW2503" t="s">
        <v>82</v>
      </c>
      <c r="AY2503" t="s">
        <v>3875</v>
      </c>
      <c r="AZ2503" t="s">
        <v>1303</v>
      </c>
      <c r="BA2503" t="s">
        <v>308</v>
      </c>
      <c r="BB2503">
        <v>7032</v>
      </c>
      <c r="BC2503" t="s">
        <v>79</v>
      </c>
      <c r="BH2503" t="s">
        <v>3876</v>
      </c>
      <c r="BJ2503">
        <v>223238851</v>
      </c>
    </row>
    <row r="2504" spans="1:62" x14ac:dyDescent="0.25">
      <c r="A2504" t="s">
        <v>30221</v>
      </c>
      <c r="B2504" s="2">
        <v>43501</v>
      </c>
      <c r="C2504" t="s">
        <v>63</v>
      </c>
      <c r="D2504" s="3">
        <v>43472.378584791666</v>
      </c>
      <c r="E2504" t="s">
        <v>64</v>
      </c>
      <c r="F2504" s="2">
        <v>43556</v>
      </c>
      <c r="G2504" s="2">
        <v>43830</v>
      </c>
      <c r="H2504" t="s">
        <v>30189</v>
      </c>
      <c r="J2504" t="s">
        <v>30190</v>
      </c>
      <c r="L2504" t="s">
        <v>4180</v>
      </c>
      <c r="M2504" t="s">
        <v>626</v>
      </c>
      <c r="N2504">
        <v>72212</v>
      </c>
      <c r="O2504" t="s">
        <v>70</v>
      </c>
      <c r="Q2504" t="s">
        <v>30191</v>
      </c>
      <c r="S2504" t="s">
        <v>72</v>
      </c>
      <c r="T2504" t="s">
        <v>640</v>
      </c>
      <c r="U2504" t="s">
        <v>641</v>
      </c>
      <c r="V2504" t="s">
        <v>642</v>
      </c>
      <c r="W2504" t="s">
        <v>105</v>
      </c>
      <c r="X2504" t="s">
        <v>30222</v>
      </c>
      <c r="Y2504" t="str">
        <f>"35-3031"</f>
        <v>35-3031</v>
      </c>
      <c r="Z2504" t="s">
        <v>410</v>
      </c>
      <c r="AA2504">
        <v>713910</v>
      </c>
      <c r="AB2504">
        <v>8</v>
      </c>
      <c r="AC2504">
        <v>8</v>
      </c>
      <c r="AD2504" t="s">
        <v>79</v>
      </c>
      <c r="AE2504" t="s">
        <v>95</v>
      </c>
      <c r="AF2504">
        <v>40</v>
      </c>
      <c r="AG2504" s="4">
        <v>0.29166666666666669</v>
      </c>
      <c r="AH2504" s="4">
        <v>0.66666666666666663</v>
      </c>
      <c r="AI2504" s="5">
        <v>10.49</v>
      </c>
      <c r="AJ2504">
        <v>15.74</v>
      </c>
      <c r="AL2504" t="s">
        <v>81</v>
      </c>
      <c r="AM2504" t="s">
        <v>82</v>
      </c>
      <c r="AO2504" t="s">
        <v>83</v>
      </c>
      <c r="AR2504" t="s">
        <v>82</v>
      </c>
      <c r="AT2504" t="s">
        <v>82</v>
      </c>
      <c r="AW2504" t="s">
        <v>72</v>
      </c>
      <c r="AX2504">
        <v>3</v>
      </c>
      <c r="AY2504" t="s">
        <v>4180</v>
      </c>
      <c r="AZ2504" t="s">
        <v>4182</v>
      </c>
      <c r="BA2504" t="s">
        <v>626</v>
      </c>
      <c r="BB2504">
        <v>72212</v>
      </c>
      <c r="BC2504" t="s">
        <v>79</v>
      </c>
      <c r="BH2504" t="s">
        <v>30190</v>
      </c>
      <c r="BJ2504">
        <v>710221553</v>
      </c>
    </row>
    <row r="2505" spans="1:62" x14ac:dyDescent="0.25">
      <c r="A2505" t="s">
        <v>30333</v>
      </c>
      <c r="B2505" s="2">
        <v>43501</v>
      </c>
      <c r="C2505" t="s">
        <v>63</v>
      </c>
      <c r="D2505" s="3">
        <v>43472.378257928242</v>
      </c>
      <c r="E2505" t="s">
        <v>64</v>
      </c>
      <c r="F2505" s="2">
        <v>43556</v>
      </c>
      <c r="G2505" s="2">
        <v>43799</v>
      </c>
      <c r="H2505" t="s">
        <v>30334</v>
      </c>
      <c r="J2505" t="s">
        <v>30335</v>
      </c>
      <c r="L2505" t="s">
        <v>30336</v>
      </c>
      <c r="M2505" t="s">
        <v>197</v>
      </c>
      <c r="N2505">
        <v>51249</v>
      </c>
      <c r="O2505" t="s">
        <v>70</v>
      </c>
      <c r="Q2505" t="s">
        <v>30337</v>
      </c>
      <c r="S2505" t="s">
        <v>72</v>
      </c>
      <c r="T2505" t="s">
        <v>9773</v>
      </c>
      <c r="U2505" t="s">
        <v>25966</v>
      </c>
      <c r="V2505" t="s">
        <v>9775</v>
      </c>
      <c r="W2505" t="s">
        <v>197</v>
      </c>
      <c r="X2505" t="s">
        <v>1178</v>
      </c>
      <c r="Y2505" t="str">
        <f>"47-2061"</f>
        <v>47-2061</v>
      </c>
      <c r="Z2505" t="s">
        <v>326</v>
      </c>
      <c r="AA2505">
        <v>2362</v>
      </c>
      <c r="AB2505">
        <v>12</v>
      </c>
      <c r="AC2505">
        <v>12</v>
      </c>
      <c r="AD2505" t="s">
        <v>79</v>
      </c>
      <c r="AE2505" t="s">
        <v>80</v>
      </c>
      <c r="AF2505">
        <v>40</v>
      </c>
      <c r="AG2505" s="4">
        <v>0.29166666666666669</v>
      </c>
      <c r="AH2505" s="4">
        <v>0.70833333333333337</v>
      </c>
      <c r="AI2505" s="5">
        <v>17.25</v>
      </c>
      <c r="AJ2505">
        <v>25.88</v>
      </c>
      <c r="AL2505" t="s">
        <v>81</v>
      </c>
      <c r="AM2505" t="s">
        <v>82</v>
      </c>
      <c r="AO2505" t="s">
        <v>83</v>
      </c>
      <c r="AP2505" t="s">
        <v>67</v>
      </c>
      <c r="AQ2505" t="s">
        <v>67</v>
      </c>
      <c r="AR2505" t="s">
        <v>82</v>
      </c>
      <c r="AT2505" t="s">
        <v>82</v>
      </c>
      <c r="AW2505" t="s">
        <v>82</v>
      </c>
      <c r="AY2505" t="s">
        <v>30336</v>
      </c>
      <c r="AZ2505" t="s">
        <v>7106</v>
      </c>
      <c r="BA2505" t="s">
        <v>197</v>
      </c>
      <c r="BB2505">
        <v>51249</v>
      </c>
      <c r="BC2505" t="s">
        <v>79</v>
      </c>
      <c r="BH2505" t="s">
        <v>30338</v>
      </c>
      <c r="BJ2505">
        <v>205013266</v>
      </c>
    </row>
    <row r="2506" spans="1:62" x14ac:dyDescent="0.25">
      <c r="A2506" t="s">
        <v>30490</v>
      </c>
      <c r="B2506" s="2">
        <v>43501</v>
      </c>
      <c r="C2506" t="s">
        <v>63</v>
      </c>
      <c r="D2506" s="3">
        <v>43472.37757271991</v>
      </c>
      <c r="E2506" t="s">
        <v>64</v>
      </c>
      <c r="F2506" s="2">
        <v>43556</v>
      </c>
      <c r="G2506" s="2">
        <v>43800</v>
      </c>
      <c r="H2506" t="s">
        <v>4028</v>
      </c>
      <c r="J2506" t="s">
        <v>4029</v>
      </c>
      <c r="K2506" t="s">
        <v>4030</v>
      </c>
      <c r="L2506" t="s">
        <v>4031</v>
      </c>
      <c r="M2506" t="s">
        <v>844</v>
      </c>
      <c r="N2506">
        <v>62801</v>
      </c>
      <c r="O2506" t="s">
        <v>70</v>
      </c>
      <c r="Q2506" t="s">
        <v>4032</v>
      </c>
      <c r="S2506" t="s">
        <v>72</v>
      </c>
      <c r="T2506" t="s">
        <v>1738</v>
      </c>
      <c r="U2506" t="s">
        <v>1739</v>
      </c>
      <c r="V2506" t="s">
        <v>1740</v>
      </c>
      <c r="W2506" t="s">
        <v>278</v>
      </c>
      <c r="X2506" t="s">
        <v>2000</v>
      </c>
      <c r="Y2506" t="str">
        <f>"37-3011"</f>
        <v>37-3011</v>
      </c>
      <c r="Z2506" t="s">
        <v>94</v>
      </c>
      <c r="AA2506">
        <v>561730</v>
      </c>
      <c r="AB2506">
        <v>15</v>
      </c>
      <c r="AC2506">
        <v>15</v>
      </c>
      <c r="AD2506" t="s">
        <v>79</v>
      </c>
      <c r="AE2506" t="s">
        <v>80</v>
      </c>
      <c r="AF2506">
        <v>35</v>
      </c>
      <c r="AG2506" s="4">
        <v>0.29166666666666669</v>
      </c>
      <c r="AH2506" s="4">
        <v>0.70833333333333337</v>
      </c>
      <c r="AI2506" s="5">
        <v>14.62</v>
      </c>
      <c r="AJ2506">
        <v>21.93</v>
      </c>
      <c r="AK2506">
        <v>21.93</v>
      </c>
      <c r="AL2506" t="s">
        <v>81</v>
      </c>
      <c r="AM2506" t="s">
        <v>82</v>
      </c>
      <c r="AO2506" t="s">
        <v>83</v>
      </c>
      <c r="AR2506" t="s">
        <v>82</v>
      </c>
      <c r="AT2506" t="s">
        <v>82</v>
      </c>
      <c r="AW2506" t="s">
        <v>82</v>
      </c>
      <c r="AY2506" t="s">
        <v>4031</v>
      </c>
      <c r="AZ2506" t="s">
        <v>1344</v>
      </c>
      <c r="BA2506" t="s">
        <v>844</v>
      </c>
      <c r="BB2506">
        <v>62801</v>
      </c>
      <c r="BC2506" t="s">
        <v>79</v>
      </c>
      <c r="BH2506" t="s">
        <v>4033</v>
      </c>
      <c r="BJ2506">
        <v>822555017</v>
      </c>
    </row>
    <row r="2507" spans="1:62" x14ac:dyDescent="0.25">
      <c r="A2507" t="s">
        <v>30646</v>
      </c>
      <c r="B2507" s="2">
        <v>43501</v>
      </c>
      <c r="C2507" t="s">
        <v>63</v>
      </c>
      <c r="D2507" s="3">
        <v>43472.377597500003</v>
      </c>
      <c r="E2507" t="s">
        <v>64</v>
      </c>
      <c r="F2507" s="2">
        <v>43556</v>
      </c>
      <c r="G2507" s="2">
        <v>43800</v>
      </c>
      <c r="H2507" t="s">
        <v>17988</v>
      </c>
      <c r="I2507" t="s">
        <v>67</v>
      </c>
      <c r="J2507" t="s">
        <v>17989</v>
      </c>
      <c r="K2507" t="s">
        <v>67</v>
      </c>
      <c r="L2507" t="s">
        <v>12551</v>
      </c>
      <c r="M2507" t="s">
        <v>105</v>
      </c>
      <c r="N2507">
        <v>77904</v>
      </c>
      <c r="O2507" t="s">
        <v>70</v>
      </c>
      <c r="Q2507" t="s">
        <v>17990</v>
      </c>
      <c r="S2507" t="s">
        <v>72</v>
      </c>
      <c r="T2507" t="s">
        <v>1738</v>
      </c>
      <c r="U2507" t="s">
        <v>1739</v>
      </c>
      <c r="V2507" t="s">
        <v>1740</v>
      </c>
      <c r="W2507" t="s">
        <v>278</v>
      </c>
      <c r="X2507" t="s">
        <v>2013</v>
      </c>
      <c r="Y2507" t="str">
        <f>"37-3011"</f>
        <v>37-3011</v>
      </c>
      <c r="Z2507" t="s">
        <v>94</v>
      </c>
      <c r="AA2507">
        <v>561730</v>
      </c>
      <c r="AB2507">
        <v>10</v>
      </c>
      <c r="AC2507">
        <v>10</v>
      </c>
      <c r="AD2507" t="s">
        <v>79</v>
      </c>
      <c r="AE2507" t="s">
        <v>95</v>
      </c>
      <c r="AF2507">
        <v>35</v>
      </c>
      <c r="AG2507" s="4">
        <v>0.35416666666666669</v>
      </c>
      <c r="AH2507" s="4">
        <v>0.72916666666666663</v>
      </c>
      <c r="AI2507" s="5">
        <v>12.99</v>
      </c>
      <c r="AJ2507">
        <v>19.489999999999998</v>
      </c>
      <c r="AK2507">
        <v>19.489999999999998</v>
      </c>
      <c r="AL2507" t="s">
        <v>81</v>
      </c>
      <c r="AM2507" t="s">
        <v>82</v>
      </c>
      <c r="AO2507" t="s">
        <v>83</v>
      </c>
      <c r="AR2507" t="s">
        <v>82</v>
      </c>
      <c r="AT2507" t="s">
        <v>82</v>
      </c>
      <c r="AW2507" t="s">
        <v>82</v>
      </c>
      <c r="AY2507" t="s">
        <v>12551</v>
      </c>
      <c r="AZ2507" t="s">
        <v>12551</v>
      </c>
      <c r="BA2507" t="s">
        <v>105</v>
      </c>
      <c r="BB2507">
        <v>77904</v>
      </c>
      <c r="BC2507" t="s">
        <v>79</v>
      </c>
      <c r="BH2507" t="s">
        <v>17989</v>
      </c>
      <c r="BI2507" t="s">
        <v>67</v>
      </c>
      <c r="BJ2507">
        <v>742803923</v>
      </c>
    </row>
    <row r="2508" spans="1:62" x14ac:dyDescent="0.25">
      <c r="A2508" t="s">
        <v>30697</v>
      </c>
      <c r="B2508" s="2">
        <v>43501</v>
      </c>
      <c r="C2508" t="s">
        <v>63</v>
      </c>
      <c r="D2508" s="3">
        <v>43472.37893121528</v>
      </c>
      <c r="E2508" t="s">
        <v>64</v>
      </c>
      <c r="F2508" s="2">
        <v>43556</v>
      </c>
      <c r="G2508" s="2">
        <v>43800</v>
      </c>
      <c r="H2508" t="s">
        <v>30698</v>
      </c>
      <c r="J2508" t="s">
        <v>30699</v>
      </c>
      <c r="K2508" t="s">
        <v>30700</v>
      </c>
      <c r="L2508" t="s">
        <v>30701</v>
      </c>
      <c r="M2508" t="s">
        <v>761</v>
      </c>
      <c r="N2508">
        <v>30542</v>
      </c>
      <c r="O2508" t="s">
        <v>70</v>
      </c>
      <c r="Q2508" t="s">
        <v>30702</v>
      </c>
      <c r="S2508" t="s">
        <v>72</v>
      </c>
      <c r="T2508" t="s">
        <v>1066</v>
      </c>
      <c r="U2508" t="s">
        <v>1067</v>
      </c>
      <c r="V2508" t="s">
        <v>1068</v>
      </c>
      <c r="W2508" t="s">
        <v>1064</v>
      </c>
      <c r="X2508" t="s">
        <v>3299</v>
      </c>
      <c r="Y2508" t="str">
        <f>"37-3011"</f>
        <v>37-3011</v>
      </c>
      <c r="Z2508" t="s">
        <v>94</v>
      </c>
      <c r="AA2508">
        <v>561730</v>
      </c>
      <c r="AB2508">
        <v>5</v>
      </c>
      <c r="AC2508">
        <v>5</v>
      </c>
      <c r="AD2508" t="s">
        <v>79</v>
      </c>
      <c r="AE2508" t="s">
        <v>80</v>
      </c>
      <c r="AF2508">
        <v>40</v>
      </c>
      <c r="AG2508" s="4">
        <v>0.29166666666666669</v>
      </c>
      <c r="AH2508" s="4">
        <v>0.625</v>
      </c>
      <c r="AI2508" s="5">
        <v>14.24</v>
      </c>
      <c r="AJ2508">
        <v>21.36</v>
      </c>
      <c r="AL2508" t="s">
        <v>81</v>
      </c>
      <c r="AM2508" t="s">
        <v>82</v>
      </c>
      <c r="AO2508" t="s">
        <v>83</v>
      </c>
      <c r="AR2508" t="s">
        <v>82</v>
      </c>
      <c r="AT2508" t="s">
        <v>82</v>
      </c>
      <c r="AW2508" t="s">
        <v>82</v>
      </c>
      <c r="AY2508" t="s">
        <v>30701</v>
      </c>
      <c r="AZ2508" t="s">
        <v>29062</v>
      </c>
      <c r="BA2508" t="s">
        <v>761</v>
      </c>
      <c r="BB2508">
        <v>30542</v>
      </c>
      <c r="BC2508" t="s">
        <v>79</v>
      </c>
      <c r="BH2508" t="s">
        <v>30699</v>
      </c>
      <c r="BJ2508">
        <v>260149187</v>
      </c>
    </row>
    <row r="2509" spans="1:62" x14ac:dyDescent="0.25">
      <c r="A2509" t="s">
        <v>30789</v>
      </c>
      <c r="B2509" s="2">
        <v>43501</v>
      </c>
      <c r="C2509" t="s">
        <v>63</v>
      </c>
      <c r="D2509" s="3">
        <v>43472.378260347221</v>
      </c>
      <c r="E2509" t="s">
        <v>64</v>
      </c>
      <c r="F2509" s="2">
        <v>43556</v>
      </c>
      <c r="G2509" s="2">
        <v>43797</v>
      </c>
      <c r="H2509" t="s">
        <v>9536</v>
      </c>
      <c r="J2509" t="s">
        <v>9537</v>
      </c>
      <c r="L2509" t="s">
        <v>1564</v>
      </c>
      <c r="M2509" t="s">
        <v>1064</v>
      </c>
      <c r="N2509">
        <v>37211</v>
      </c>
      <c r="O2509" t="s">
        <v>70</v>
      </c>
      <c r="Q2509" t="s">
        <v>9538</v>
      </c>
      <c r="S2509" t="s">
        <v>72</v>
      </c>
      <c r="T2509" t="s">
        <v>9501</v>
      </c>
      <c r="U2509" t="s">
        <v>9502</v>
      </c>
      <c r="V2509" t="s">
        <v>1700</v>
      </c>
      <c r="W2509" t="s">
        <v>76</v>
      </c>
      <c r="X2509" t="s">
        <v>106</v>
      </c>
      <c r="Y2509" t="str">
        <f>"37-3011"</f>
        <v>37-3011</v>
      </c>
      <c r="Z2509" t="s">
        <v>94</v>
      </c>
      <c r="AA2509">
        <v>561730</v>
      </c>
      <c r="AB2509">
        <v>60</v>
      </c>
      <c r="AC2509">
        <v>60</v>
      </c>
      <c r="AD2509" t="s">
        <v>79</v>
      </c>
      <c r="AE2509" t="s">
        <v>95</v>
      </c>
      <c r="AF2509">
        <v>40</v>
      </c>
      <c r="AG2509" s="4">
        <v>0.25</v>
      </c>
      <c r="AH2509" s="4">
        <v>0.75</v>
      </c>
      <c r="AI2509" s="5">
        <v>12.73</v>
      </c>
      <c r="AJ2509">
        <v>19.100000000000001</v>
      </c>
      <c r="AK2509">
        <v>19.100000000000001</v>
      </c>
      <c r="AL2509" t="s">
        <v>81</v>
      </c>
      <c r="AM2509" t="s">
        <v>82</v>
      </c>
      <c r="AO2509" t="s">
        <v>213</v>
      </c>
      <c r="AR2509" t="s">
        <v>82</v>
      </c>
      <c r="AT2509" t="s">
        <v>82</v>
      </c>
      <c r="AW2509" t="s">
        <v>72</v>
      </c>
      <c r="AX2509">
        <v>3</v>
      </c>
      <c r="AY2509" t="s">
        <v>1564</v>
      </c>
      <c r="AZ2509" t="s">
        <v>1566</v>
      </c>
      <c r="BA2509" t="s">
        <v>1064</v>
      </c>
      <c r="BB2509">
        <v>37211</v>
      </c>
      <c r="BC2509" t="s">
        <v>79</v>
      </c>
      <c r="BH2509" t="s">
        <v>9537</v>
      </c>
      <c r="BJ2509">
        <v>621722900</v>
      </c>
    </row>
    <row r="2510" spans="1:62" x14ac:dyDescent="0.25">
      <c r="A2510" t="s">
        <v>31109</v>
      </c>
      <c r="B2510" s="2">
        <v>43501</v>
      </c>
      <c r="C2510" t="s">
        <v>63</v>
      </c>
      <c r="D2510" s="3">
        <v>43472.377838159722</v>
      </c>
      <c r="E2510" t="s">
        <v>282</v>
      </c>
      <c r="F2510" s="2">
        <v>43556</v>
      </c>
      <c r="G2510" s="2">
        <v>43784</v>
      </c>
      <c r="H2510" t="s">
        <v>31110</v>
      </c>
      <c r="J2510" t="s">
        <v>31111</v>
      </c>
      <c r="L2510" t="s">
        <v>2222</v>
      </c>
      <c r="M2510" t="s">
        <v>278</v>
      </c>
      <c r="N2510">
        <v>23230</v>
      </c>
      <c r="O2510" t="s">
        <v>70</v>
      </c>
      <c r="Q2510" t="s">
        <v>31112</v>
      </c>
      <c r="S2510" t="s">
        <v>72</v>
      </c>
      <c r="T2510" t="s">
        <v>2538</v>
      </c>
      <c r="U2510" t="s">
        <v>8302</v>
      </c>
      <c r="V2510" t="s">
        <v>4391</v>
      </c>
      <c r="W2510" t="s">
        <v>761</v>
      </c>
      <c r="X2510" t="s">
        <v>31113</v>
      </c>
      <c r="Y2510" t="str">
        <f>"37-2011"</f>
        <v>37-2011</v>
      </c>
      <c r="Z2510" t="s">
        <v>424</v>
      </c>
      <c r="AA2510">
        <v>561790</v>
      </c>
      <c r="AB2510">
        <v>8</v>
      </c>
      <c r="AC2510">
        <v>7</v>
      </c>
      <c r="AD2510" t="s">
        <v>79</v>
      </c>
      <c r="AE2510" t="s">
        <v>95</v>
      </c>
      <c r="AF2510">
        <v>40</v>
      </c>
      <c r="AG2510" s="4">
        <v>0.25</v>
      </c>
      <c r="AH2510" s="4">
        <v>0.54166666666666663</v>
      </c>
      <c r="AI2510" s="6">
        <v>12</v>
      </c>
      <c r="AJ2510">
        <v>18</v>
      </c>
      <c r="AL2510" t="s">
        <v>81</v>
      </c>
      <c r="AM2510" t="s">
        <v>82</v>
      </c>
      <c r="AO2510" t="s">
        <v>83</v>
      </c>
      <c r="AR2510" t="s">
        <v>82</v>
      </c>
      <c r="AT2510" t="s">
        <v>82</v>
      </c>
      <c r="AW2510" t="s">
        <v>72</v>
      </c>
      <c r="AX2510">
        <v>12</v>
      </c>
      <c r="AY2510" t="s">
        <v>2222</v>
      </c>
      <c r="AZ2510" t="s">
        <v>2222</v>
      </c>
      <c r="BA2510" t="s">
        <v>278</v>
      </c>
      <c r="BB2510">
        <v>23230</v>
      </c>
      <c r="BC2510" t="s">
        <v>79</v>
      </c>
      <c r="BH2510" t="s">
        <v>31111</v>
      </c>
      <c r="BJ2510">
        <v>800955481</v>
      </c>
    </row>
    <row r="2511" spans="1:62" x14ac:dyDescent="0.25">
      <c r="A2511" t="s">
        <v>31374</v>
      </c>
      <c r="B2511" s="2">
        <v>43501</v>
      </c>
      <c r="C2511" t="s">
        <v>63</v>
      </c>
      <c r="D2511" s="3">
        <v>43472.378823171297</v>
      </c>
      <c r="E2511" t="s">
        <v>64</v>
      </c>
      <c r="F2511" s="2">
        <v>43556</v>
      </c>
      <c r="G2511" s="2">
        <v>43738</v>
      </c>
      <c r="H2511" t="s">
        <v>12408</v>
      </c>
      <c r="J2511" t="s">
        <v>12409</v>
      </c>
      <c r="L2511" t="s">
        <v>10875</v>
      </c>
      <c r="M2511" t="s">
        <v>136</v>
      </c>
      <c r="N2511">
        <v>21076</v>
      </c>
      <c r="O2511" t="s">
        <v>70</v>
      </c>
      <c r="Q2511" t="s">
        <v>12410</v>
      </c>
      <c r="R2511">
        <v>104</v>
      </c>
      <c r="S2511" t="s">
        <v>82</v>
      </c>
      <c r="U2511" t="s">
        <v>92</v>
      </c>
      <c r="X2511" t="s">
        <v>31375</v>
      </c>
      <c r="Y2511" t="str">
        <f>"33-9092"</f>
        <v>33-9092</v>
      </c>
      <c r="Z2511" t="s">
        <v>3678</v>
      </c>
      <c r="AA2511">
        <v>561790</v>
      </c>
      <c r="AB2511">
        <v>12</v>
      </c>
      <c r="AC2511">
        <v>12</v>
      </c>
      <c r="AD2511" t="s">
        <v>79</v>
      </c>
      <c r="AE2511" t="s">
        <v>80</v>
      </c>
      <c r="AF2511">
        <v>40</v>
      </c>
      <c r="AG2511" s="4">
        <v>0.45833333333333331</v>
      </c>
      <c r="AH2511" s="4">
        <v>0.75</v>
      </c>
      <c r="AI2511" s="5">
        <v>11.88</v>
      </c>
      <c r="AL2511" t="s">
        <v>81</v>
      </c>
      <c r="AM2511" t="s">
        <v>72</v>
      </c>
      <c r="AN2511">
        <v>10</v>
      </c>
      <c r="AO2511" t="s">
        <v>83</v>
      </c>
      <c r="AR2511" t="s">
        <v>82</v>
      </c>
      <c r="AT2511" t="s">
        <v>82</v>
      </c>
      <c r="AW2511" t="s">
        <v>82</v>
      </c>
      <c r="AY2511" t="s">
        <v>8050</v>
      </c>
      <c r="AZ2511" t="s">
        <v>5510</v>
      </c>
      <c r="BA2511" t="s">
        <v>136</v>
      </c>
      <c r="BB2511">
        <v>21076</v>
      </c>
      <c r="BC2511" t="s">
        <v>79</v>
      </c>
      <c r="BH2511" t="s">
        <v>19832</v>
      </c>
      <c r="BI2511" t="s">
        <v>67</v>
      </c>
      <c r="BJ2511">
        <v>651290566</v>
      </c>
    </row>
    <row r="2512" spans="1:62" x14ac:dyDescent="0.25">
      <c r="A2512" t="s">
        <v>31678</v>
      </c>
      <c r="B2512" s="2">
        <v>43501</v>
      </c>
      <c r="C2512" t="s">
        <v>63</v>
      </c>
      <c r="D2512" s="3">
        <v>43472.378501400461</v>
      </c>
      <c r="E2512" t="s">
        <v>64</v>
      </c>
      <c r="F2512" s="2">
        <v>43556</v>
      </c>
      <c r="G2512" s="2">
        <v>43708</v>
      </c>
      <c r="H2512" t="s">
        <v>31679</v>
      </c>
      <c r="J2512" t="s">
        <v>31680</v>
      </c>
      <c r="L2512" t="s">
        <v>31681</v>
      </c>
      <c r="M2512" t="s">
        <v>714</v>
      </c>
      <c r="N2512">
        <v>70582</v>
      </c>
      <c r="O2512" t="s">
        <v>70</v>
      </c>
      <c r="Q2512" t="s">
        <v>31682</v>
      </c>
      <c r="S2512" t="s">
        <v>72</v>
      </c>
      <c r="T2512" t="s">
        <v>28254</v>
      </c>
      <c r="U2512" t="s">
        <v>28255</v>
      </c>
      <c r="V2512" t="s">
        <v>20716</v>
      </c>
      <c r="W2512" t="s">
        <v>714</v>
      </c>
      <c r="X2512" t="s">
        <v>31683</v>
      </c>
      <c r="Y2512" t="str">
        <f>"53-7062"</f>
        <v>53-7062</v>
      </c>
      <c r="Z2512" t="s">
        <v>337</v>
      </c>
      <c r="AA2512">
        <v>311311</v>
      </c>
      <c r="AB2512">
        <v>31</v>
      </c>
      <c r="AC2512">
        <v>31</v>
      </c>
      <c r="AD2512" t="s">
        <v>79</v>
      </c>
      <c r="AE2512" t="s">
        <v>80</v>
      </c>
      <c r="AF2512">
        <v>40</v>
      </c>
      <c r="AG2512" s="4">
        <v>0.29166666666666669</v>
      </c>
      <c r="AH2512" s="4">
        <v>0.66666666666666663</v>
      </c>
      <c r="AI2512" s="5">
        <v>13.14</v>
      </c>
      <c r="AJ2512">
        <v>19.71</v>
      </c>
      <c r="AL2512" t="s">
        <v>81</v>
      </c>
      <c r="AM2512" t="s">
        <v>82</v>
      </c>
      <c r="AO2512" t="s">
        <v>83</v>
      </c>
      <c r="AR2512" t="s">
        <v>82</v>
      </c>
      <c r="AT2512" t="s">
        <v>82</v>
      </c>
      <c r="AW2512" t="s">
        <v>72</v>
      </c>
      <c r="AX2512">
        <v>1</v>
      </c>
      <c r="AY2512" t="s">
        <v>31681</v>
      </c>
      <c r="AZ2512" t="s">
        <v>31684</v>
      </c>
      <c r="BA2512" t="s">
        <v>714</v>
      </c>
      <c r="BB2512">
        <v>70582</v>
      </c>
      <c r="BC2512" t="s">
        <v>87</v>
      </c>
      <c r="BH2512" t="s">
        <v>31680</v>
      </c>
      <c r="BJ2512">
        <v>720746995</v>
      </c>
    </row>
    <row r="2513" spans="1:62" x14ac:dyDescent="0.25">
      <c r="A2513" t="s">
        <v>31713</v>
      </c>
      <c r="B2513" s="2">
        <v>43501</v>
      </c>
      <c r="C2513" t="s">
        <v>63</v>
      </c>
      <c r="D2513" s="3">
        <v>43472.377642326392</v>
      </c>
      <c r="E2513" t="s">
        <v>282</v>
      </c>
      <c r="F2513" s="2">
        <v>43556</v>
      </c>
      <c r="G2513" s="2">
        <v>43799</v>
      </c>
      <c r="H2513" t="s">
        <v>31714</v>
      </c>
      <c r="J2513" t="s">
        <v>31715</v>
      </c>
      <c r="L2513" t="s">
        <v>20339</v>
      </c>
      <c r="M2513" t="s">
        <v>192</v>
      </c>
      <c r="N2513">
        <v>55024</v>
      </c>
      <c r="O2513" t="s">
        <v>70</v>
      </c>
      <c r="Q2513" t="s">
        <v>31716</v>
      </c>
      <c r="S2513" t="s">
        <v>82</v>
      </c>
      <c r="U2513" t="s">
        <v>92</v>
      </c>
      <c r="X2513" t="s">
        <v>106</v>
      </c>
      <c r="Y2513" t="str">
        <f>"37-3011"</f>
        <v>37-3011</v>
      </c>
      <c r="Z2513" t="s">
        <v>94</v>
      </c>
      <c r="AA2513">
        <v>561730</v>
      </c>
      <c r="AB2513">
        <v>32</v>
      </c>
      <c r="AC2513">
        <v>31</v>
      </c>
      <c r="AD2513" t="s">
        <v>79</v>
      </c>
      <c r="AE2513" t="s">
        <v>80</v>
      </c>
      <c r="AF2513">
        <v>40</v>
      </c>
      <c r="AG2513" s="4">
        <v>0.29166666666666669</v>
      </c>
      <c r="AH2513" s="4">
        <v>0.72916666666666663</v>
      </c>
      <c r="AI2513" s="5">
        <v>17.05</v>
      </c>
      <c r="AJ2513">
        <v>25.58</v>
      </c>
      <c r="AL2513" t="s">
        <v>81</v>
      </c>
      <c r="AM2513" t="s">
        <v>82</v>
      </c>
      <c r="AO2513" t="s">
        <v>83</v>
      </c>
      <c r="AR2513" t="s">
        <v>82</v>
      </c>
      <c r="AT2513" t="s">
        <v>82</v>
      </c>
      <c r="AW2513" t="s">
        <v>82</v>
      </c>
      <c r="AY2513" t="s">
        <v>9393</v>
      </c>
      <c r="AZ2513" t="s">
        <v>12284</v>
      </c>
      <c r="BA2513" t="s">
        <v>192</v>
      </c>
      <c r="BB2513">
        <v>55024</v>
      </c>
      <c r="BC2513" t="s">
        <v>79</v>
      </c>
      <c r="BH2513" t="s">
        <v>31717</v>
      </c>
      <c r="BJ2513">
        <v>411834545</v>
      </c>
    </row>
    <row r="2514" spans="1:62" x14ac:dyDescent="0.25">
      <c r="A2514" t="s">
        <v>31718</v>
      </c>
      <c r="B2514" s="2">
        <v>43501</v>
      </c>
      <c r="C2514" t="s">
        <v>63</v>
      </c>
      <c r="D2514" s="3">
        <v>43472.3785790162</v>
      </c>
      <c r="E2514" t="s">
        <v>64</v>
      </c>
      <c r="F2514" s="2">
        <v>43556</v>
      </c>
      <c r="G2514" s="2">
        <v>43784</v>
      </c>
      <c r="H2514" t="s">
        <v>31719</v>
      </c>
      <c r="I2514" t="s">
        <v>31720</v>
      </c>
      <c r="J2514" t="s">
        <v>31721</v>
      </c>
      <c r="L2514" t="s">
        <v>21239</v>
      </c>
      <c r="M2514" t="s">
        <v>136</v>
      </c>
      <c r="N2514">
        <v>21842</v>
      </c>
      <c r="O2514" t="s">
        <v>70</v>
      </c>
      <c r="Q2514" t="s">
        <v>31722</v>
      </c>
      <c r="R2514">
        <v>2126</v>
      </c>
      <c r="S2514" t="s">
        <v>82</v>
      </c>
      <c r="U2514" t="s">
        <v>92</v>
      </c>
      <c r="X2514" t="s">
        <v>10018</v>
      </c>
      <c r="Y2514" t="str">
        <f>"35-2014"</f>
        <v>35-2014</v>
      </c>
      <c r="Z2514" t="s">
        <v>301</v>
      </c>
      <c r="AA2514">
        <v>7221</v>
      </c>
      <c r="AB2514">
        <v>20</v>
      </c>
      <c r="AC2514">
        <v>20</v>
      </c>
      <c r="AD2514" t="s">
        <v>79</v>
      </c>
      <c r="AE2514" t="s">
        <v>80</v>
      </c>
      <c r="AF2514">
        <v>35</v>
      </c>
      <c r="AG2514" s="4">
        <v>0.58333333333333337</v>
      </c>
      <c r="AH2514" s="4">
        <v>0.875</v>
      </c>
      <c r="AI2514" s="5">
        <v>13.1</v>
      </c>
      <c r="AJ2514">
        <v>19.649999999999999</v>
      </c>
      <c r="AL2514" t="s">
        <v>81</v>
      </c>
      <c r="AM2514" t="s">
        <v>82</v>
      </c>
      <c r="AO2514" t="s">
        <v>83</v>
      </c>
      <c r="AR2514" t="s">
        <v>82</v>
      </c>
      <c r="AT2514" t="s">
        <v>82</v>
      </c>
      <c r="AW2514" t="s">
        <v>82</v>
      </c>
      <c r="AY2514" t="s">
        <v>12963</v>
      </c>
      <c r="AZ2514" t="s">
        <v>5639</v>
      </c>
      <c r="BA2514" t="s">
        <v>136</v>
      </c>
      <c r="BB2514">
        <v>21842</v>
      </c>
      <c r="BC2514" t="s">
        <v>87</v>
      </c>
      <c r="BH2514" t="s">
        <v>31723</v>
      </c>
      <c r="BJ2514">
        <v>520812274</v>
      </c>
    </row>
    <row r="2515" spans="1:62" x14ac:dyDescent="0.25">
      <c r="A2515" t="s">
        <v>31899</v>
      </c>
      <c r="B2515" s="2">
        <v>43501</v>
      </c>
      <c r="C2515" t="s">
        <v>63</v>
      </c>
      <c r="D2515" s="3">
        <v>43472.378930740742</v>
      </c>
      <c r="E2515" t="s">
        <v>117</v>
      </c>
      <c r="H2515" t="s">
        <v>11388</v>
      </c>
      <c r="J2515" t="s">
        <v>11389</v>
      </c>
      <c r="L2515" t="s">
        <v>11390</v>
      </c>
      <c r="M2515" t="s">
        <v>1966</v>
      </c>
      <c r="N2515">
        <v>19707</v>
      </c>
      <c r="O2515" t="s">
        <v>70</v>
      </c>
      <c r="Q2515" t="s">
        <v>11391</v>
      </c>
      <c r="S2515" t="s">
        <v>72</v>
      </c>
      <c r="T2515" t="s">
        <v>11227</v>
      </c>
      <c r="U2515" t="s">
        <v>2437</v>
      </c>
      <c r="V2515" t="s">
        <v>2438</v>
      </c>
      <c r="W2515" t="s">
        <v>147</v>
      </c>
      <c r="X2515" t="s">
        <v>106</v>
      </c>
      <c r="Y2515" t="str">
        <f>"37-3011"</f>
        <v>37-3011</v>
      </c>
      <c r="Z2515" t="s">
        <v>94</v>
      </c>
      <c r="AA2515">
        <v>561730</v>
      </c>
      <c r="AB2515">
        <v>7</v>
      </c>
      <c r="AD2515" t="s">
        <v>79</v>
      </c>
      <c r="AE2515" t="s">
        <v>80</v>
      </c>
      <c r="AF2515">
        <v>40</v>
      </c>
      <c r="AG2515" s="4">
        <v>0.33333333333333331</v>
      </c>
      <c r="AH2515" s="4">
        <v>0.6875</v>
      </c>
      <c r="AI2515" s="5">
        <v>14.03</v>
      </c>
      <c r="AJ2515">
        <v>21.05</v>
      </c>
      <c r="AK2515">
        <v>21.05</v>
      </c>
      <c r="AL2515" t="s">
        <v>81</v>
      </c>
      <c r="AM2515" t="s">
        <v>82</v>
      </c>
      <c r="AO2515" t="s">
        <v>83</v>
      </c>
      <c r="AR2515" t="s">
        <v>82</v>
      </c>
      <c r="AT2515" t="s">
        <v>82</v>
      </c>
      <c r="AW2515" t="s">
        <v>82</v>
      </c>
      <c r="AY2515" t="s">
        <v>11390</v>
      </c>
      <c r="AZ2515" t="s">
        <v>1969</v>
      </c>
      <c r="BA2515" t="s">
        <v>1966</v>
      </c>
      <c r="BB2515">
        <v>19707</v>
      </c>
      <c r="BC2515" t="s">
        <v>79</v>
      </c>
      <c r="BH2515" t="s">
        <v>11389</v>
      </c>
      <c r="BJ2515">
        <v>203031202</v>
      </c>
    </row>
    <row r="2516" spans="1:62" x14ac:dyDescent="0.25">
      <c r="A2516" t="s">
        <v>32071</v>
      </c>
      <c r="B2516" s="2">
        <v>43501</v>
      </c>
      <c r="C2516" t="s">
        <v>63</v>
      </c>
      <c r="D2516" s="3">
        <v>43472.379104583335</v>
      </c>
      <c r="E2516" t="s">
        <v>64</v>
      </c>
      <c r="F2516" s="2">
        <v>43556</v>
      </c>
      <c r="G2516" s="2">
        <v>43814</v>
      </c>
      <c r="H2516" t="s">
        <v>32072</v>
      </c>
      <c r="J2516" t="s">
        <v>32073</v>
      </c>
      <c r="K2516" t="s">
        <v>32074</v>
      </c>
      <c r="L2516" t="s">
        <v>32075</v>
      </c>
      <c r="M2516" t="s">
        <v>714</v>
      </c>
      <c r="N2516">
        <v>70714</v>
      </c>
      <c r="O2516" t="s">
        <v>70</v>
      </c>
      <c r="Q2516" t="s">
        <v>32076</v>
      </c>
      <c r="S2516" t="s">
        <v>72</v>
      </c>
      <c r="T2516" t="s">
        <v>6754</v>
      </c>
      <c r="U2516" t="s">
        <v>6755</v>
      </c>
      <c r="V2516" t="s">
        <v>6756</v>
      </c>
      <c r="W2516" t="s">
        <v>714</v>
      </c>
      <c r="X2516" t="s">
        <v>3299</v>
      </c>
      <c r="Y2516" t="str">
        <f>"37-3011"</f>
        <v>37-3011</v>
      </c>
      <c r="Z2516" t="s">
        <v>94</v>
      </c>
      <c r="AA2516">
        <v>561730</v>
      </c>
      <c r="AB2516">
        <v>2</v>
      </c>
      <c r="AC2516">
        <v>2</v>
      </c>
      <c r="AD2516" t="s">
        <v>79</v>
      </c>
      <c r="AE2516" t="s">
        <v>95</v>
      </c>
      <c r="AF2516">
        <v>35</v>
      </c>
      <c r="AG2516" s="4">
        <v>0.27083333333333331</v>
      </c>
      <c r="AH2516" s="4">
        <v>0.625</v>
      </c>
      <c r="AI2516" s="5">
        <v>13.42</v>
      </c>
      <c r="AJ2516">
        <v>20.13</v>
      </c>
      <c r="AL2516" t="s">
        <v>81</v>
      </c>
      <c r="AM2516" t="s">
        <v>82</v>
      </c>
      <c r="AO2516" t="s">
        <v>83</v>
      </c>
      <c r="AR2516" t="s">
        <v>82</v>
      </c>
      <c r="AT2516" t="s">
        <v>82</v>
      </c>
      <c r="AW2516" t="s">
        <v>82</v>
      </c>
      <c r="AY2516" t="s">
        <v>1741</v>
      </c>
      <c r="AZ2516" t="s">
        <v>4612</v>
      </c>
      <c r="BA2516" t="s">
        <v>714</v>
      </c>
      <c r="BB2516">
        <v>70714</v>
      </c>
      <c r="BC2516" t="s">
        <v>79</v>
      </c>
      <c r="BH2516" t="s">
        <v>32077</v>
      </c>
      <c r="BJ2516">
        <v>721355285</v>
      </c>
    </row>
    <row r="2517" spans="1:62" x14ac:dyDescent="0.25">
      <c r="A2517" t="s">
        <v>32558</v>
      </c>
      <c r="B2517" s="2">
        <v>43501</v>
      </c>
      <c r="C2517" t="s">
        <v>63</v>
      </c>
      <c r="D2517" s="3">
        <v>43472.378875740738</v>
      </c>
      <c r="E2517" t="s">
        <v>64</v>
      </c>
      <c r="F2517" s="2">
        <v>43556</v>
      </c>
      <c r="G2517" s="2">
        <v>43773</v>
      </c>
      <c r="H2517" t="s">
        <v>13155</v>
      </c>
      <c r="J2517" t="s">
        <v>13156</v>
      </c>
      <c r="L2517" t="s">
        <v>13157</v>
      </c>
      <c r="M2517" t="s">
        <v>105</v>
      </c>
      <c r="N2517">
        <v>75458</v>
      </c>
      <c r="O2517" t="s">
        <v>70</v>
      </c>
      <c r="Q2517" t="s">
        <v>13158</v>
      </c>
      <c r="S2517" t="s">
        <v>72</v>
      </c>
      <c r="T2517" t="s">
        <v>12907</v>
      </c>
      <c r="U2517" t="s">
        <v>12908</v>
      </c>
      <c r="V2517" t="s">
        <v>12909</v>
      </c>
      <c r="W2517" t="s">
        <v>105</v>
      </c>
      <c r="X2517" t="s">
        <v>106</v>
      </c>
      <c r="Y2517" t="str">
        <f>"37-3011"</f>
        <v>37-3011</v>
      </c>
      <c r="Z2517" t="s">
        <v>94</v>
      </c>
      <c r="AA2517">
        <v>561730</v>
      </c>
      <c r="AB2517">
        <v>14</v>
      </c>
      <c r="AC2517">
        <v>14</v>
      </c>
      <c r="AD2517" t="s">
        <v>79</v>
      </c>
      <c r="AE2517" t="s">
        <v>95</v>
      </c>
      <c r="AF2517">
        <v>40</v>
      </c>
      <c r="AG2517" s="4">
        <v>0.33333333333333331</v>
      </c>
      <c r="AH2517" s="4">
        <v>0.70833333333333337</v>
      </c>
      <c r="AI2517" s="5">
        <v>13.94</v>
      </c>
      <c r="AJ2517">
        <v>20.91</v>
      </c>
      <c r="AL2517" t="s">
        <v>81</v>
      </c>
      <c r="AM2517" t="s">
        <v>82</v>
      </c>
      <c r="AO2517" t="s">
        <v>83</v>
      </c>
      <c r="AP2517" t="s">
        <v>10693</v>
      </c>
      <c r="AQ2517" t="s">
        <v>10693</v>
      </c>
      <c r="AR2517" t="s">
        <v>82</v>
      </c>
      <c r="AT2517" t="s">
        <v>82</v>
      </c>
      <c r="AW2517" t="s">
        <v>82</v>
      </c>
      <c r="AY2517" t="s">
        <v>13157</v>
      </c>
      <c r="AZ2517" t="s">
        <v>12952</v>
      </c>
      <c r="BA2517" t="s">
        <v>105</v>
      </c>
      <c r="BB2517">
        <v>75458</v>
      </c>
      <c r="BC2517" t="s">
        <v>79</v>
      </c>
      <c r="BH2517" t="s">
        <v>13156</v>
      </c>
      <c r="BJ2517">
        <v>260432355</v>
      </c>
    </row>
    <row r="2518" spans="1:62" x14ac:dyDescent="0.25">
      <c r="A2518" t="s">
        <v>32841</v>
      </c>
      <c r="B2518" s="2">
        <v>43501</v>
      </c>
      <c r="C2518" t="s">
        <v>63</v>
      </c>
      <c r="D2518" s="3">
        <v>43472.378439583335</v>
      </c>
      <c r="E2518" t="s">
        <v>64</v>
      </c>
      <c r="F2518" s="2">
        <v>43556</v>
      </c>
      <c r="G2518" s="2">
        <v>43814</v>
      </c>
      <c r="H2518" t="s">
        <v>32842</v>
      </c>
      <c r="J2518" t="s">
        <v>32843</v>
      </c>
      <c r="L2518" t="s">
        <v>261</v>
      </c>
      <c r="M2518" t="s">
        <v>166</v>
      </c>
      <c r="N2518">
        <v>84097</v>
      </c>
      <c r="O2518" t="s">
        <v>70</v>
      </c>
      <c r="Q2518" t="s">
        <v>32844</v>
      </c>
      <c r="S2518" t="s">
        <v>72</v>
      </c>
      <c r="T2518" t="s">
        <v>28836</v>
      </c>
      <c r="U2518" t="s">
        <v>28837</v>
      </c>
      <c r="V2518" t="s">
        <v>3515</v>
      </c>
      <c r="W2518" t="s">
        <v>166</v>
      </c>
      <c r="X2518" t="s">
        <v>28838</v>
      </c>
      <c r="Y2518" t="str">
        <f>"37-3011"</f>
        <v>37-3011</v>
      </c>
      <c r="Z2518" t="s">
        <v>94</v>
      </c>
      <c r="AA2518">
        <v>56173</v>
      </c>
      <c r="AB2518">
        <v>6</v>
      </c>
      <c r="AC2518">
        <v>6</v>
      </c>
      <c r="AD2518" t="s">
        <v>79</v>
      </c>
      <c r="AE2518" t="s">
        <v>80</v>
      </c>
      <c r="AF2518">
        <v>40</v>
      </c>
      <c r="AG2518" s="4">
        <v>0.29166666666666669</v>
      </c>
      <c r="AH2518" s="4">
        <v>0.66666666666666663</v>
      </c>
      <c r="AI2518" s="5">
        <v>13.52</v>
      </c>
      <c r="AJ2518">
        <v>20.28</v>
      </c>
      <c r="AL2518" t="s">
        <v>81</v>
      </c>
      <c r="AM2518" t="s">
        <v>82</v>
      </c>
      <c r="AO2518" t="s">
        <v>83</v>
      </c>
      <c r="AR2518" t="s">
        <v>82</v>
      </c>
      <c r="AT2518" t="s">
        <v>82</v>
      </c>
      <c r="AW2518" t="s">
        <v>82</v>
      </c>
      <c r="AY2518" t="s">
        <v>14621</v>
      </c>
      <c r="AZ2518" t="s">
        <v>263</v>
      </c>
      <c r="BA2518" t="s">
        <v>166</v>
      </c>
      <c r="BB2518">
        <v>84042</v>
      </c>
      <c r="BC2518" t="s">
        <v>79</v>
      </c>
      <c r="BH2518" t="s">
        <v>32845</v>
      </c>
      <c r="BJ2518">
        <v>870538479</v>
      </c>
    </row>
    <row r="2519" spans="1:62" x14ac:dyDescent="0.25">
      <c r="A2519" t="s">
        <v>32920</v>
      </c>
      <c r="B2519" s="2">
        <v>43501</v>
      </c>
      <c r="C2519" t="s">
        <v>63</v>
      </c>
      <c r="D2519" s="3">
        <v>43472.379027847222</v>
      </c>
      <c r="E2519" t="s">
        <v>64</v>
      </c>
      <c r="F2519" s="2">
        <v>43556</v>
      </c>
      <c r="G2519" s="2">
        <v>43799</v>
      </c>
      <c r="H2519" t="s">
        <v>17850</v>
      </c>
      <c r="J2519" t="s">
        <v>17851</v>
      </c>
      <c r="L2519" t="s">
        <v>17852</v>
      </c>
      <c r="M2519" t="s">
        <v>69</v>
      </c>
      <c r="N2519">
        <v>40330</v>
      </c>
      <c r="O2519" t="s">
        <v>70</v>
      </c>
      <c r="Q2519" t="s">
        <v>17853</v>
      </c>
      <c r="S2519" t="s">
        <v>72</v>
      </c>
      <c r="T2519" t="s">
        <v>12918</v>
      </c>
      <c r="U2519" t="s">
        <v>4627</v>
      </c>
      <c r="V2519" t="s">
        <v>4628</v>
      </c>
      <c r="W2519" t="s">
        <v>323</v>
      </c>
      <c r="X2519" t="s">
        <v>12584</v>
      </c>
      <c r="Y2519" t="str">
        <f>"37-3011"</f>
        <v>37-3011</v>
      </c>
      <c r="Z2519" t="s">
        <v>94</v>
      </c>
      <c r="AA2519">
        <v>54132</v>
      </c>
      <c r="AB2519">
        <v>21</v>
      </c>
      <c r="AC2519">
        <v>21</v>
      </c>
      <c r="AD2519" t="s">
        <v>79</v>
      </c>
      <c r="AE2519" t="s">
        <v>95</v>
      </c>
      <c r="AF2519">
        <v>35</v>
      </c>
      <c r="AG2519" s="4">
        <v>0.29166666666666669</v>
      </c>
      <c r="AH2519" s="4">
        <v>0.625</v>
      </c>
      <c r="AI2519" s="5">
        <v>12.1</v>
      </c>
      <c r="AJ2519">
        <v>18.149999999999999</v>
      </c>
      <c r="AL2519" t="s">
        <v>81</v>
      </c>
      <c r="AM2519" t="s">
        <v>82</v>
      </c>
      <c r="AO2519" t="s">
        <v>83</v>
      </c>
      <c r="AR2519" t="s">
        <v>82</v>
      </c>
      <c r="AT2519" t="s">
        <v>82</v>
      </c>
      <c r="AW2519" t="s">
        <v>82</v>
      </c>
      <c r="AY2519" t="s">
        <v>17852</v>
      </c>
      <c r="AZ2519" t="s">
        <v>6363</v>
      </c>
      <c r="BA2519" t="s">
        <v>69</v>
      </c>
      <c r="BB2519">
        <v>40330</v>
      </c>
      <c r="BC2519" t="s">
        <v>79</v>
      </c>
      <c r="BH2519" t="s">
        <v>17854</v>
      </c>
      <c r="BJ2519">
        <v>383845550</v>
      </c>
    </row>
    <row r="2520" spans="1:62" x14ac:dyDescent="0.25">
      <c r="A2520" t="s">
        <v>34050</v>
      </c>
      <c r="B2520" s="2">
        <v>43501</v>
      </c>
      <c r="C2520" t="s">
        <v>63</v>
      </c>
      <c r="D2520" s="3">
        <v>43472.377463877317</v>
      </c>
      <c r="E2520" t="s">
        <v>64</v>
      </c>
      <c r="F2520" s="2">
        <v>43556</v>
      </c>
      <c r="G2520" s="2">
        <v>43792</v>
      </c>
      <c r="H2520" t="s">
        <v>34051</v>
      </c>
      <c r="I2520" t="s">
        <v>34052</v>
      </c>
      <c r="J2520" t="s">
        <v>34053</v>
      </c>
      <c r="L2520" t="s">
        <v>34054</v>
      </c>
      <c r="M2520" t="s">
        <v>192</v>
      </c>
      <c r="N2520">
        <v>55330</v>
      </c>
      <c r="O2520" t="s">
        <v>70</v>
      </c>
      <c r="Q2520" t="s">
        <v>34055</v>
      </c>
      <c r="S2520" t="s">
        <v>72</v>
      </c>
      <c r="T2520" t="s">
        <v>34056</v>
      </c>
      <c r="U2520" t="s">
        <v>34057</v>
      </c>
      <c r="V2520" t="s">
        <v>1633</v>
      </c>
      <c r="W2520" t="s">
        <v>192</v>
      </c>
      <c r="X2520" t="s">
        <v>1277</v>
      </c>
      <c r="Y2520" t="str">
        <f>"37-3011"</f>
        <v>37-3011</v>
      </c>
      <c r="Z2520" t="s">
        <v>94</v>
      </c>
      <c r="AA2520">
        <v>561730</v>
      </c>
      <c r="AB2520">
        <v>10</v>
      </c>
      <c r="AC2520">
        <v>10</v>
      </c>
      <c r="AD2520" t="s">
        <v>79</v>
      </c>
      <c r="AE2520" t="s">
        <v>80</v>
      </c>
      <c r="AF2520">
        <v>40</v>
      </c>
      <c r="AG2520" s="4">
        <v>0.27083333333333331</v>
      </c>
      <c r="AH2520" s="4">
        <v>0.60416666666666663</v>
      </c>
      <c r="AI2520" s="5">
        <v>17.05</v>
      </c>
      <c r="AJ2520">
        <v>25.58</v>
      </c>
      <c r="AL2520" t="s">
        <v>81</v>
      </c>
      <c r="AM2520" t="s">
        <v>82</v>
      </c>
      <c r="AO2520" t="s">
        <v>83</v>
      </c>
      <c r="AR2520" t="s">
        <v>82</v>
      </c>
      <c r="AT2520" t="s">
        <v>82</v>
      </c>
      <c r="AW2520" t="s">
        <v>82</v>
      </c>
      <c r="AY2520" t="s">
        <v>34054</v>
      </c>
      <c r="AZ2520" t="s">
        <v>31178</v>
      </c>
      <c r="BA2520" t="s">
        <v>192</v>
      </c>
      <c r="BB2520">
        <v>55330</v>
      </c>
      <c r="BC2520" t="s">
        <v>79</v>
      </c>
      <c r="BH2520" t="s">
        <v>34053</v>
      </c>
      <c r="BJ2520">
        <v>752992160</v>
      </c>
    </row>
    <row r="2521" spans="1:62" x14ac:dyDescent="0.25">
      <c r="A2521" t="s">
        <v>34121</v>
      </c>
      <c r="B2521" s="2">
        <v>43501</v>
      </c>
      <c r="C2521" t="s">
        <v>63</v>
      </c>
      <c r="D2521" s="3">
        <v>43472.38346297454</v>
      </c>
      <c r="E2521" t="s">
        <v>117</v>
      </c>
      <c r="H2521" t="s">
        <v>32776</v>
      </c>
      <c r="I2521" t="s">
        <v>67</v>
      </c>
      <c r="J2521" t="s">
        <v>32777</v>
      </c>
      <c r="K2521" t="s">
        <v>67</v>
      </c>
      <c r="L2521" t="s">
        <v>4015</v>
      </c>
      <c r="M2521" t="s">
        <v>86</v>
      </c>
      <c r="N2521">
        <v>32407</v>
      </c>
      <c r="O2521" t="s">
        <v>70</v>
      </c>
      <c r="P2521" t="s">
        <v>67</v>
      </c>
      <c r="Q2521" t="s">
        <v>32778</v>
      </c>
      <c r="S2521" t="s">
        <v>72</v>
      </c>
      <c r="T2521" t="s">
        <v>32779</v>
      </c>
      <c r="U2521" t="s">
        <v>32780</v>
      </c>
      <c r="V2521" t="s">
        <v>32781</v>
      </c>
      <c r="W2521" t="s">
        <v>1064</v>
      </c>
      <c r="X2521" t="s">
        <v>1427</v>
      </c>
      <c r="Y2521" t="str">
        <f>"37-2012"</f>
        <v>37-2012</v>
      </c>
      <c r="Z2521" t="s">
        <v>373</v>
      </c>
      <c r="AA2521">
        <v>72111</v>
      </c>
      <c r="AB2521">
        <v>80</v>
      </c>
      <c r="AD2521" t="s">
        <v>79</v>
      </c>
      <c r="AE2521" t="s">
        <v>95</v>
      </c>
      <c r="AF2521">
        <v>35</v>
      </c>
      <c r="AG2521" s="4">
        <v>0.33333333333333331</v>
      </c>
      <c r="AH2521" s="4">
        <v>0.66666666666666663</v>
      </c>
      <c r="AI2521" s="5">
        <v>10.47</v>
      </c>
      <c r="AJ2521">
        <v>15.71</v>
      </c>
      <c r="AK2521">
        <v>15.71</v>
      </c>
      <c r="AL2521" t="s">
        <v>81</v>
      </c>
      <c r="AM2521" t="s">
        <v>82</v>
      </c>
      <c r="AO2521" t="s">
        <v>83</v>
      </c>
      <c r="AP2521" t="s">
        <v>67</v>
      </c>
      <c r="AQ2521" t="s">
        <v>67</v>
      </c>
      <c r="AR2521" t="s">
        <v>82</v>
      </c>
      <c r="AT2521" t="s">
        <v>82</v>
      </c>
      <c r="AW2521" t="s">
        <v>82</v>
      </c>
      <c r="AY2521" t="s">
        <v>4015</v>
      </c>
      <c r="AZ2521" t="s">
        <v>4016</v>
      </c>
      <c r="BA2521" t="s">
        <v>86</v>
      </c>
      <c r="BB2521">
        <v>32407</v>
      </c>
      <c r="BC2521" t="s">
        <v>79</v>
      </c>
      <c r="BH2521" t="s">
        <v>32782</v>
      </c>
      <c r="BI2521" t="s">
        <v>67</v>
      </c>
      <c r="BJ2521">
        <v>464104627</v>
      </c>
    </row>
    <row r="2522" spans="1:62" x14ac:dyDescent="0.25">
      <c r="A2522" t="s">
        <v>34122</v>
      </c>
      <c r="B2522" s="2">
        <v>43501</v>
      </c>
      <c r="C2522" t="s">
        <v>63</v>
      </c>
      <c r="D2522" s="3">
        <v>43472.37848979167</v>
      </c>
      <c r="E2522" t="s">
        <v>64</v>
      </c>
      <c r="F2522" s="2">
        <v>43556</v>
      </c>
      <c r="G2522" s="2">
        <v>43819</v>
      </c>
      <c r="H2522" t="s">
        <v>34123</v>
      </c>
      <c r="J2522" t="s">
        <v>34124</v>
      </c>
      <c r="L2522" t="s">
        <v>1308</v>
      </c>
      <c r="M2522" t="s">
        <v>147</v>
      </c>
      <c r="N2522">
        <v>19380</v>
      </c>
      <c r="O2522" t="s">
        <v>70</v>
      </c>
      <c r="Q2522" t="s">
        <v>34125</v>
      </c>
      <c r="S2522" t="s">
        <v>72</v>
      </c>
      <c r="T2522" t="s">
        <v>34126</v>
      </c>
      <c r="U2522" t="s">
        <v>34127</v>
      </c>
      <c r="V2522" t="s">
        <v>34128</v>
      </c>
      <c r="W2522" t="s">
        <v>147</v>
      </c>
      <c r="X2522" t="s">
        <v>106</v>
      </c>
      <c r="Y2522" t="str">
        <f>"37-3011"</f>
        <v>37-3011</v>
      </c>
      <c r="Z2522" t="s">
        <v>94</v>
      </c>
      <c r="AA2522">
        <v>561730</v>
      </c>
      <c r="AB2522">
        <v>4</v>
      </c>
      <c r="AC2522">
        <v>4</v>
      </c>
      <c r="AD2522" t="s">
        <v>79</v>
      </c>
      <c r="AE2522" t="s">
        <v>80</v>
      </c>
      <c r="AF2522">
        <v>40</v>
      </c>
      <c r="AG2522" s="4">
        <v>0.33333333333333331</v>
      </c>
      <c r="AH2522" s="4">
        <v>0.70833333333333337</v>
      </c>
      <c r="AI2522" s="5">
        <v>15.35</v>
      </c>
      <c r="AJ2522">
        <v>23.03</v>
      </c>
      <c r="AL2522" t="s">
        <v>81</v>
      </c>
      <c r="AM2522" t="s">
        <v>82</v>
      </c>
      <c r="AO2522" t="s">
        <v>83</v>
      </c>
      <c r="AQ2522" t="s">
        <v>83</v>
      </c>
      <c r="AR2522" t="s">
        <v>82</v>
      </c>
      <c r="AT2522" t="s">
        <v>82</v>
      </c>
      <c r="AW2522" t="s">
        <v>82</v>
      </c>
      <c r="AY2522" t="s">
        <v>34129</v>
      </c>
      <c r="AZ2522" t="s">
        <v>1310</v>
      </c>
      <c r="BA2522" t="s">
        <v>147</v>
      </c>
      <c r="BB2522">
        <v>19367</v>
      </c>
      <c r="BC2522" t="s">
        <v>79</v>
      </c>
      <c r="BH2522" t="s">
        <v>34130</v>
      </c>
      <c r="BJ2522">
        <v>232930105</v>
      </c>
    </row>
    <row r="2523" spans="1:62" x14ac:dyDescent="0.25">
      <c r="A2523" t="s">
        <v>34237</v>
      </c>
      <c r="B2523" s="2">
        <v>43501</v>
      </c>
      <c r="C2523" t="s">
        <v>63</v>
      </c>
      <c r="D2523" s="3">
        <v>43472.377352048614</v>
      </c>
      <c r="E2523" t="s">
        <v>64</v>
      </c>
      <c r="F2523" s="2">
        <v>43556</v>
      </c>
      <c r="G2523" s="2">
        <v>43813</v>
      </c>
      <c r="H2523" t="s">
        <v>34238</v>
      </c>
      <c r="J2523" t="s">
        <v>34239</v>
      </c>
      <c r="L2523" t="s">
        <v>34240</v>
      </c>
      <c r="M2523" t="s">
        <v>136</v>
      </c>
      <c r="N2523">
        <v>20613</v>
      </c>
      <c r="O2523" t="s">
        <v>70</v>
      </c>
      <c r="Q2523" t="s">
        <v>17187</v>
      </c>
      <c r="S2523" t="s">
        <v>72</v>
      </c>
      <c r="T2523" t="s">
        <v>13303</v>
      </c>
      <c r="U2523" t="s">
        <v>3646</v>
      </c>
      <c r="V2523" t="s">
        <v>1757</v>
      </c>
      <c r="W2523" t="s">
        <v>278</v>
      </c>
      <c r="X2523" t="s">
        <v>705</v>
      </c>
      <c r="Y2523" t="str">
        <f>"37-3011"</f>
        <v>37-3011</v>
      </c>
      <c r="Z2523" t="s">
        <v>94</v>
      </c>
      <c r="AA2523">
        <v>561730</v>
      </c>
      <c r="AB2523">
        <v>20</v>
      </c>
      <c r="AC2523">
        <v>20</v>
      </c>
      <c r="AD2523" t="s">
        <v>79</v>
      </c>
      <c r="AE2523" t="s">
        <v>95</v>
      </c>
      <c r="AF2523">
        <v>35</v>
      </c>
      <c r="AG2523" s="4">
        <v>0.25</v>
      </c>
      <c r="AH2523" s="4">
        <v>0.5625</v>
      </c>
      <c r="AI2523" s="5">
        <v>15.39</v>
      </c>
      <c r="AJ2523">
        <v>23.09</v>
      </c>
      <c r="AL2523" t="s">
        <v>81</v>
      </c>
      <c r="AM2523" t="s">
        <v>82</v>
      </c>
      <c r="AO2523" t="s">
        <v>83</v>
      </c>
      <c r="AP2523" t="s">
        <v>67</v>
      </c>
      <c r="AQ2523" t="s">
        <v>67</v>
      </c>
      <c r="AR2523" t="s">
        <v>82</v>
      </c>
      <c r="AT2523" t="s">
        <v>82</v>
      </c>
      <c r="AW2523" t="s">
        <v>72</v>
      </c>
      <c r="AX2523">
        <v>3</v>
      </c>
      <c r="AY2523" t="s">
        <v>17186</v>
      </c>
      <c r="AZ2523" t="s">
        <v>139</v>
      </c>
      <c r="BA2523" t="s">
        <v>136</v>
      </c>
      <c r="BB2523">
        <v>20613</v>
      </c>
      <c r="BC2523" t="s">
        <v>79</v>
      </c>
      <c r="BH2523" t="s">
        <v>17185</v>
      </c>
      <c r="BJ2523">
        <v>521222695</v>
      </c>
    </row>
    <row r="2524" spans="1:62" x14ac:dyDescent="0.25">
      <c r="A2524" t="s">
        <v>34387</v>
      </c>
      <c r="B2524" s="2">
        <v>43501</v>
      </c>
      <c r="C2524" t="s">
        <v>63</v>
      </c>
      <c r="D2524" s="3">
        <v>43472.378480821761</v>
      </c>
      <c r="E2524" t="s">
        <v>64</v>
      </c>
      <c r="F2524" s="2">
        <v>43556</v>
      </c>
      <c r="G2524" s="2">
        <v>43769</v>
      </c>
      <c r="H2524" t="s">
        <v>34388</v>
      </c>
      <c r="I2524" t="s">
        <v>34388</v>
      </c>
      <c r="J2524" t="s">
        <v>34389</v>
      </c>
      <c r="L2524" t="s">
        <v>7113</v>
      </c>
      <c r="M2524" t="s">
        <v>278</v>
      </c>
      <c r="N2524">
        <v>22204</v>
      </c>
      <c r="O2524" t="s">
        <v>70</v>
      </c>
      <c r="Q2524" t="s">
        <v>34390</v>
      </c>
      <c r="R2524">
        <v>102</v>
      </c>
      <c r="S2524" t="s">
        <v>82</v>
      </c>
      <c r="U2524" t="s">
        <v>92</v>
      </c>
      <c r="X2524" t="s">
        <v>29775</v>
      </c>
      <c r="Y2524" t="str">
        <f>"37-2011"</f>
        <v>37-2011</v>
      </c>
      <c r="Z2524" t="s">
        <v>424</v>
      </c>
      <c r="AA2524">
        <v>561790</v>
      </c>
      <c r="AB2524">
        <v>75</v>
      </c>
      <c r="AC2524">
        <v>75</v>
      </c>
      <c r="AD2524" t="s">
        <v>79</v>
      </c>
      <c r="AE2524" t="s">
        <v>80</v>
      </c>
      <c r="AF2524">
        <v>40</v>
      </c>
      <c r="AG2524" s="4">
        <v>0.33333333333333331</v>
      </c>
      <c r="AH2524" s="4">
        <v>0.66666666666666663</v>
      </c>
      <c r="AI2524" s="5">
        <v>14.08</v>
      </c>
      <c r="AJ2524">
        <v>21.12</v>
      </c>
      <c r="AL2524" t="s">
        <v>81</v>
      </c>
      <c r="AM2524" t="s">
        <v>82</v>
      </c>
      <c r="AO2524" t="s">
        <v>213</v>
      </c>
      <c r="AP2524" t="s">
        <v>130</v>
      </c>
      <c r="AQ2524" t="s">
        <v>130</v>
      </c>
      <c r="AR2524" t="s">
        <v>82</v>
      </c>
      <c r="AT2524" t="s">
        <v>82</v>
      </c>
      <c r="AW2524" t="s">
        <v>82</v>
      </c>
      <c r="AY2524" t="s">
        <v>2355</v>
      </c>
      <c r="AZ2524" t="s">
        <v>34391</v>
      </c>
      <c r="BA2524" t="s">
        <v>278</v>
      </c>
      <c r="BB2524">
        <v>22203</v>
      </c>
      <c r="BC2524" t="s">
        <v>79</v>
      </c>
      <c r="BH2524" t="s">
        <v>34392</v>
      </c>
      <c r="BJ2524">
        <v>542052031</v>
      </c>
    </row>
    <row r="2525" spans="1:62" x14ac:dyDescent="0.25">
      <c r="A2525" t="s">
        <v>34527</v>
      </c>
      <c r="B2525" s="2">
        <v>43501</v>
      </c>
      <c r="C2525" t="s">
        <v>63</v>
      </c>
      <c r="D2525" s="3">
        <v>43472.377904062501</v>
      </c>
      <c r="E2525" t="s">
        <v>282</v>
      </c>
      <c r="F2525" s="2">
        <v>43556</v>
      </c>
      <c r="G2525" s="2">
        <v>43830</v>
      </c>
      <c r="H2525" t="s">
        <v>34528</v>
      </c>
      <c r="J2525" t="s">
        <v>34529</v>
      </c>
      <c r="K2525" t="s">
        <v>34530</v>
      </c>
      <c r="L2525" t="s">
        <v>34531</v>
      </c>
      <c r="M2525" t="s">
        <v>100</v>
      </c>
      <c r="N2525">
        <v>28564</v>
      </c>
      <c r="O2525" t="s">
        <v>70</v>
      </c>
      <c r="Q2525" t="s">
        <v>34532</v>
      </c>
      <c r="S2525" t="s">
        <v>72</v>
      </c>
      <c r="T2525" t="s">
        <v>1738</v>
      </c>
      <c r="U2525" t="s">
        <v>1739</v>
      </c>
      <c r="V2525" t="s">
        <v>1740</v>
      </c>
      <c r="W2525" t="s">
        <v>278</v>
      </c>
      <c r="X2525" t="s">
        <v>34533</v>
      </c>
      <c r="Y2525" t="str">
        <f>"51-3022"</f>
        <v>51-3022</v>
      </c>
      <c r="Z2525" t="s">
        <v>865</v>
      </c>
      <c r="AA2525">
        <v>311712</v>
      </c>
      <c r="AB2525">
        <v>30</v>
      </c>
      <c r="AC2525">
        <v>29</v>
      </c>
      <c r="AD2525" t="s">
        <v>79</v>
      </c>
      <c r="AE2525" t="s">
        <v>80</v>
      </c>
      <c r="AF2525">
        <v>35</v>
      </c>
      <c r="AG2525" s="4">
        <v>0.27083333333333331</v>
      </c>
      <c r="AH2525" s="4">
        <v>0.5625</v>
      </c>
      <c r="AI2525" s="5">
        <v>9.0299999999999994</v>
      </c>
      <c r="AJ2525">
        <v>13.55</v>
      </c>
      <c r="AK2525">
        <v>13.55</v>
      </c>
      <c r="AL2525" t="s">
        <v>81</v>
      </c>
      <c r="AM2525" t="s">
        <v>82</v>
      </c>
      <c r="AO2525" t="s">
        <v>83</v>
      </c>
      <c r="AR2525" t="s">
        <v>82</v>
      </c>
      <c r="AT2525" t="s">
        <v>82</v>
      </c>
      <c r="AW2525" t="s">
        <v>82</v>
      </c>
      <c r="AY2525" t="s">
        <v>34531</v>
      </c>
      <c r="AZ2525" t="s">
        <v>34534</v>
      </c>
      <c r="BA2525" t="s">
        <v>100</v>
      </c>
      <c r="BB2525">
        <v>28560</v>
      </c>
      <c r="BC2525" t="s">
        <v>87</v>
      </c>
      <c r="BH2525" t="s">
        <v>34535</v>
      </c>
      <c r="BJ2525">
        <v>522206253</v>
      </c>
    </row>
    <row r="2526" spans="1:62" x14ac:dyDescent="0.25">
      <c r="A2526" t="s">
        <v>34753</v>
      </c>
      <c r="B2526" s="2">
        <v>43501</v>
      </c>
      <c r="C2526" t="s">
        <v>63</v>
      </c>
      <c r="D2526" s="3">
        <v>43469.511270451389</v>
      </c>
      <c r="E2526" t="s">
        <v>64</v>
      </c>
      <c r="F2526" s="2">
        <v>43556</v>
      </c>
      <c r="G2526" s="2">
        <v>43814</v>
      </c>
      <c r="H2526" t="s">
        <v>34754</v>
      </c>
      <c r="J2526" t="s">
        <v>34755</v>
      </c>
      <c r="L2526" t="s">
        <v>34756</v>
      </c>
      <c r="M2526" t="s">
        <v>1276</v>
      </c>
      <c r="N2526">
        <v>54727</v>
      </c>
      <c r="O2526" t="s">
        <v>70</v>
      </c>
      <c r="Q2526" t="s">
        <v>34757</v>
      </c>
      <c r="S2526" t="s">
        <v>72</v>
      </c>
      <c r="T2526" t="s">
        <v>194</v>
      </c>
      <c r="U2526" t="s">
        <v>12045</v>
      </c>
      <c r="V2526" t="s">
        <v>12046</v>
      </c>
      <c r="W2526" t="s">
        <v>197</v>
      </c>
      <c r="X2526" t="s">
        <v>34758</v>
      </c>
      <c r="Y2526" t="str">
        <f>"47-3012"</f>
        <v>47-3012</v>
      </c>
      <c r="Z2526" t="s">
        <v>1540</v>
      </c>
      <c r="AA2526">
        <v>238110</v>
      </c>
      <c r="AB2526">
        <v>20</v>
      </c>
      <c r="AC2526">
        <v>20</v>
      </c>
      <c r="AD2526" t="s">
        <v>79</v>
      </c>
      <c r="AE2526" t="s">
        <v>80</v>
      </c>
      <c r="AF2526">
        <v>40</v>
      </c>
      <c r="AG2526" s="4">
        <v>0.25</v>
      </c>
      <c r="AH2526" s="4">
        <v>0.75</v>
      </c>
      <c r="AI2526" s="5">
        <v>14.09</v>
      </c>
      <c r="AJ2526">
        <v>21.14</v>
      </c>
      <c r="AM2526" t="s">
        <v>82</v>
      </c>
      <c r="AO2526" t="s">
        <v>83</v>
      </c>
      <c r="AR2526" t="s">
        <v>82</v>
      </c>
      <c r="AT2526" t="s">
        <v>82</v>
      </c>
      <c r="AW2526" t="s">
        <v>82</v>
      </c>
      <c r="AY2526" t="s">
        <v>34759</v>
      </c>
      <c r="AZ2526" t="s">
        <v>34760</v>
      </c>
      <c r="BA2526" t="s">
        <v>1276</v>
      </c>
      <c r="BB2526">
        <v>54729</v>
      </c>
      <c r="BC2526" t="s">
        <v>79</v>
      </c>
      <c r="BH2526" t="s">
        <v>34761</v>
      </c>
      <c r="BI2526" t="s">
        <v>34762</v>
      </c>
      <c r="BJ2526">
        <v>770589321</v>
      </c>
    </row>
    <row r="2527" spans="1:62" x14ac:dyDescent="0.25">
      <c r="A2527" t="s">
        <v>34766</v>
      </c>
      <c r="B2527" s="2">
        <v>43501</v>
      </c>
      <c r="C2527" t="s">
        <v>63</v>
      </c>
      <c r="D2527" s="3">
        <v>43469.494186215277</v>
      </c>
      <c r="E2527" t="s">
        <v>64</v>
      </c>
      <c r="F2527" s="2">
        <v>43556</v>
      </c>
      <c r="G2527" s="2">
        <v>43799</v>
      </c>
      <c r="H2527" t="s">
        <v>34767</v>
      </c>
      <c r="I2527" t="s">
        <v>34767</v>
      </c>
      <c r="J2527" t="s">
        <v>34768</v>
      </c>
      <c r="L2527" t="s">
        <v>34769</v>
      </c>
      <c r="M2527" t="s">
        <v>298</v>
      </c>
      <c r="N2527">
        <v>4106</v>
      </c>
      <c r="O2527" t="s">
        <v>70</v>
      </c>
      <c r="P2527" t="s">
        <v>491</v>
      </c>
      <c r="Q2527" t="s">
        <v>34770</v>
      </c>
      <c r="S2527" t="s">
        <v>72</v>
      </c>
      <c r="T2527" t="s">
        <v>4900</v>
      </c>
      <c r="U2527" t="s">
        <v>4901</v>
      </c>
      <c r="V2527" t="s">
        <v>4902</v>
      </c>
      <c r="W2527" t="s">
        <v>232</v>
      </c>
      <c r="X2527" t="s">
        <v>366</v>
      </c>
      <c r="Y2527" t="str">
        <f>"37-2012"</f>
        <v>37-2012</v>
      </c>
      <c r="Z2527" t="s">
        <v>373</v>
      </c>
      <c r="AA2527">
        <v>721191</v>
      </c>
      <c r="AB2527">
        <v>20</v>
      </c>
      <c r="AC2527">
        <v>20</v>
      </c>
      <c r="AD2527" t="s">
        <v>79</v>
      </c>
      <c r="AE2527" t="s">
        <v>80</v>
      </c>
      <c r="AF2527">
        <v>40</v>
      </c>
      <c r="AG2527" s="4">
        <v>0.33333333333333331</v>
      </c>
      <c r="AH2527" s="4">
        <v>0.66666666666666663</v>
      </c>
      <c r="AI2527" s="5">
        <v>11.56</v>
      </c>
      <c r="AJ2527">
        <v>17.34</v>
      </c>
      <c r="AK2527">
        <v>17.34</v>
      </c>
      <c r="AL2527" t="s">
        <v>81</v>
      </c>
      <c r="AM2527" t="s">
        <v>82</v>
      </c>
      <c r="AO2527" t="s">
        <v>83</v>
      </c>
      <c r="AP2527" t="s">
        <v>662</v>
      </c>
      <c r="AQ2527" t="s">
        <v>662</v>
      </c>
      <c r="AR2527" t="s">
        <v>82</v>
      </c>
      <c r="AT2527" t="s">
        <v>82</v>
      </c>
      <c r="AW2527" t="s">
        <v>72</v>
      </c>
      <c r="AX2527">
        <v>3</v>
      </c>
      <c r="AY2527" t="s">
        <v>34769</v>
      </c>
      <c r="AZ2527" t="s">
        <v>491</v>
      </c>
      <c r="BA2527" t="s">
        <v>298</v>
      </c>
      <c r="BB2527" t="s">
        <v>34771</v>
      </c>
      <c r="BC2527" t="s">
        <v>87</v>
      </c>
      <c r="BH2527" t="s">
        <v>34772</v>
      </c>
      <c r="BI2527" t="s">
        <v>34768</v>
      </c>
      <c r="BJ2527">
        <v>412008464</v>
      </c>
    </row>
    <row r="2528" spans="1:62" x14ac:dyDescent="0.25">
      <c r="A2528" t="s">
        <v>34810</v>
      </c>
      <c r="B2528" s="2">
        <v>43501</v>
      </c>
      <c r="C2528" t="s">
        <v>63</v>
      </c>
      <c r="D2528" s="3">
        <v>43469.545790821758</v>
      </c>
      <c r="E2528" t="s">
        <v>64</v>
      </c>
      <c r="F2528" s="2">
        <v>43556</v>
      </c>
      <c r="G2528" s="2">
        <v>43828</v>
      </c>
      <c r="H2528" t="s">
        <v>34811</v>
      </c>
      <c r="I2528" t="s">
        <v>6690</v>
      </c>
      <c r="J2528" t="s">
        <v>34812</v>
      </c>
      <c r="K2528" t="s">
        <v>67</v>
      </c>
      <c r="L2528" t="s">
        <v>6695</v>
      </c>
      <c r="M2528" t="s">
        <v>1276</v>
      </c>
      <c r="N2528">
        <v>54728</v>
      </c>
      <c r="O2528" t="s">
        <v>70</v>
      </c>
      <c r="P2528" t="s">
        <v>67</v>
      </c>
      <c r="Q2528" t="s">
        <v>6694</v>
      </c>
      <c r="S2528" t="s">
        <v>72</v>
      </c>
      <c r="T2528" t="s">
        <v>194</v>
      </c>
      <c r="U2528" t="s">
        <v>12045</v>
      </c>
      <c r="V2528" t="s">
        <v>12046</v>
      </c>
      <c r="W2528" t="s">
        <v>197</v>
      </c>
      <c r="X2528" t="s">
        <v>34813</v>
      </c>
      <c r="Y2528" t="str">
        <f>"51-7042"</f>
        <v>51-7042</v>
      </c>
      <c r="Z2528" t="s">
        <v>4985</v>
      </c>
      <c r="AA2528">
        <v>321214</v>
      </c>
      <c r="AB2528">
        <v>10</v>
      </c>
      <c r="AC2528">
        <v>10</v>
      </c>
      <c r="AD2528" t="s">
        <v>79</v>
      </c>
      <c r="AE2528" t="s">
        <v>95</v>
      </c>
      <c r="AF2528">
        <v>40</v>
      </c>
      <c r="AG2528" s="4">
        <v>0.29166666666666669</v>
      </c>
      <c r="AH2528" s="4">
        <v>0.64583333333333337</v>
      </c>
      <c r="AI2528" s="5">
        <v>14.68</v>
      </c>
      <c r="AJ2528">
        <v>22.02</v>
      </c>
      <c r="AL2528" t="s">
        <v>81</v>
      </c>
      <c r="AM2528" t="s">
        <v>82</v>
      </c>
      <c r="AO2528" t="s">
        <v>83</v>
      </c>
      <c r="AR2528" t="s">
        <v>82</v>
      </c>
      <c r="AT2528" t="s">
        <v>82</v>
      </c>
      <c r="AW2528" t="s">
        <v>72</v>
      </c>
      <c r="AX2528">
        <v>3</v>
      </c>
      <c r="AY2528" t="s">
        <v>34814</v>
      </c>
      <c r="AZ2528" t="s">
        <v>6696</v>
      </c>
      <c r="BA2528" t="s">
        <v>1276</v>
      </c>
      <c r="BB2528">
        <v>54728</v>
      </c>
      <c r="BC2528" t="s">
        <v>87</v>
      </c>
      <c r="BD2528" t="s">
        <v>67</v>
      </c>
      <c r="BE2528" t="s">
        <v>67</v>
      </c>
      <c r="BH2528" t="s">
        <v>34812</v>
      </c>
      <c r="BI2528" t="s">
        <v>67</v>
      </c>
      <c r="BJ2528">
        <v>453569296</v>
      </c>
    </row>
    <row r="2529" spans="1:62" x14ac:dyDescent="0.25">
      <c r="A2529" t="s">
        <v>816</v>
      </c>
      <c r="B2529" s="2">
        <v>43502</v>
      </c>
      <c r="C2529" t="s">
        <v>63</v>
      </c>
      <c r="D2529" s="3">
        <v>43472.378961481481</v>
      </c>
      <c r="E2529" t="s">
        <v>64</v>
      </c>
      <c r="F2529" s="2">
        <v>43556</v>
      </c>
      <c r="G2529" s="2">
        <v>43742</v>
      </c>
      <c r="H2529" t="s">
        <v>817</v>
      </c>
      <c r="I2529" t="s">
        <v>818</v>
      </c>
      <c r="J2529" t="s">
        <v>819</v>
      </c>
      <c r="K2529" t="s">
        <v>683</v>
      </c>
      <c r="L2529" t="s">
        <v>820</v>
      </c>
      <c r="M2529" t="s">
        <v>821</v>
      </c>
      <c r="N2529">
        <v>97266</v>
      </c>
      <c r="O2529" t="s">
        <v>70</v>
      </c>
      <c r="P2529" t="s">
        <v>683</v>
      </c>
      <c r="Q2529" t="s">
        <v>822</v>
      </c>
      <c r="S2529" t="s">
        <v>72</v>
      </c>
      <c r="T2529" t="s">
        <v>673</v>
      </c>
      <c r="U2529" t="s">
        <v>674</v>
      </c>
      <c r="V2529" t="s">
        <v>675</v>
      </c>
      <c r="W2529" t="s">
        <v>136</v>
      </c>
      <c r="X2529" t="s">
        <v>721</v>
      </c>
      <c r="Y2529" t="str">
        <f>"39-3091"</f>
        <v>39-3091</v>
      </c>
      <c r="Z2529" t="s">
        <v>677</v>
      </c>
      <c r="AA2529">
        <v>713990</v>
      </c>
      <c r="AB2529">
        <v>70</v>
      </c>
      <c r="AC2529">
        <v>70</v>
      </c>
      <c r="AD2529" t="s">
        <v>79</v>
      </c>
      <c r="AE2529" t="s">
        <v>80</v>
      </c>
      <c r="AF2529">
        <v>35</v>
      </c>
      <c r="AG2529" s="4">
        <v>0.66666666666666663</v>
      </c>
      <c r="AH2529" s="4">
        <v>0.95833333333333337</v>
      </c>
      <c r="AI2529" s="5">
        <v>10.96</v>
      </c>
      <c r="AJ2529">
        <v>16.440000000000001</v>
      </c>
      <c r="AK2529">
        <v>23.76</v>
      </c>
      <c r="AL2529" t="s">
        <v>81</v>
      </c>
      <c r="AM2529" t="s">
        <v>82</v>
      </c>
      <c r="AO2529" t="s">
        <v>83</v>
      </c>
      <c r="AP2529" t="s">
        <v>683</v>
      </c>
      <c r="AQ2529" t="s">
        <v>683</v>
      </c>
      <c r="AR2529" t="s">
        <v>82</v>
      </c>
      <c r="AT2529" t="s">
        <v>82</v>
      </c>
      <c r="AW2529" t="s">
        <v>82</v>
      </c>
      <c r="AY2529" t="s">
        <v>820</v>
      </c>
      <c r="AZ2529" t="s">
        <v>823</v>
      </c>
      <c r="BA2529" t="s">
        <v>821</v>
      </c>
      <c r="BB2529">
        <v>97266</v>
      </c>
      <c r="BC2529" t="s">
        <v>79</v>
      </c>
      <c r="BH2529" t="s">
        <v>824</v>
      </c>
      <c r="BJ2529">
        <v>910930497</v>
      </c>
    </row>
    <row r="2530" spans="1:62" x14ac:dyDescent="0.25">
      <c r="A2530" t="s">
        <v>2554</v>
      </c>
      <c r="B2530" s="2">
        <v>43502</v>
      </c>
      <c r="C2530" t="s">
        <v>63</v>
      </c>
      <c r="D2530" s="3">
        <v>43472.377804930555</v>
      </c>
      <c r="E2530" t="s">
        <v>64</v>
      </c>
      <c r="F2530" s="2">
        <v>43556</v>
      </c>
      <c r="G2530" s="2">
        <v>43799</v>
      </c>
      <c r="H2530" t="s">
        <v>2555</v>
      </c>
      <c r="J2530" t="s">
        <v>2556</v>
      </c>
      <c r="K2530" t="s">
        <v>2557</v>
      </c>
      <c r="L2530" t="s">
        <v>2558</v>
      </c>
      <c r="M2530" t="s">
        <v>136</v>
      </c>
      <c r="N2530">
        <v>21634</v>
      </c>
      <c r="O2530" t="s">
        <v>70</v>
      </c>
      <c r="Q2530" t="s">
        <v>2559</v>
      </c>
      <c r="S2530" t="s">
        <v>72</v>
      </c>
      <c r="T2530" t="s">
        <v>1738</v>
      </c>
      <c r="U2530" t="s">
        <v>1739</v>
      </c>
      <c r="V2530" t="s">
        <v>1740</v>
      </c>
      <c r="W2530" t="s">
        <v>278</v>
      </c>
      <c r="X2530" t="s">
        <v>2560</v>
      </c>
      <c r="Y2530" t="str">
        <f>"51-3093"</f>
        <v>51-3093</v>
      </c>
      <c r="Z2530" t="s">
        <v>2561</v>
      </c>
      <c r="AA2530">
        <v>311712</v>
      </c>
      <c r="AB2530">
        <v>35</v>
      </c>
      <c r="AC2530">
        <v>35</v>
      </c>
      <c r="AD2530" t="s">
        <v>79</v>
      </c>
      <c r="AE2530" t="s">
        <v>80</v>
      </c>
      <c r="AF2530">
        <v>35</v>
      </c>
      <c r="AG2530" s="4">
        <v>0.20833333333333334</v>
      </c>
      <c r="AH2530" s="4">
        <v>0.54166666666666663</v>
      </c>
      <c r="AI2530" s="5">
        <v>9.6</v>
      </c>
      <c r="AJ2530">
        <v>14.4</v>
      </c>
      <c r="AK2530">
        <v>14.4</v>
      </c>
      <c r="AL2530" t="s">
        <v>81</v>
      </c>
      <c r="AM2530" t="s">
        <v>82</v>
      </c>
      <c r="AO2530" t="s">
        <v>83</v>
      </c>
      <c r="AR2530" t="s">
        <v>82</v>
      </c>
      <c r="AT2530" t="s">
        <v>82</v>
      </c>
      <c r="AW2530" t="s">
        <v>82</v>
      </c>
      <c r="AY2530" t="s">
        <v>2558</v>
      </c>
      <c r="AZ2530" t="s">
        <v>2562</v>
      </c>
      <c r="BA2530" t="s">
        <v>136</v>
      </c>
      <c r="BB2530">
        <v>21634</v>
      </c>
      <c r="BC2530" t="s">
        <v>87</v>
      </c>
      <c r="BH2530" t="s">
        <v>2563</v>
      </c>
      <c r="BJ2530">
        <v>520821389</v>
      </c>
    </row>
    <row r="2531" spans="1:62" x14ac:dyDescent="0.25">
      <c r="A2531" t="s">
        <v>6689</v>
      </c>
      <c r="B2531" s="2">
        <v>43502</v>
      </c>
      <c r="C2531" t="s">
        <v>63</v>
      </c>
      <c r="D2531" s="3">
        <v>43472.378166273149</v>
      </c>
      <c r="E2531" t="s">
        <v>64</v>
      </c>
      <c r="F2531" s="2">
        <v>43556</v>
      </c>
      <c r="G2531" s="2">
        <v>43828</v>
      </c>
      <c r="H2531" t="s">
        <v>187</v>
      </c>
      <c r="I2531" t="s">
        <v>6690</v>
      </c>
      <c r="J2531" t="s">
        <v>6691</v>
      </c>
      <c r="K2531" t="s">
        <v>6692</v>
      </c>
      <c r="L2531" t="s">
        <v>6693</v>
      </c>
      <c r="M2531" t="s">
        <v>1276</v>
      </c>
      <c r="N2531">
        <v>54728</v>
      </c>
      <c r="O2531" t="s">
        <v>70</v>
      </c>
      <c r="P2531" t="s">
        <v>67</v>
      </c>
      <c r="Q2531" t="s">
        <v>6694</v>
      </c>
      <c r="S2531" t="s">
        <v>72</v>
      </c>
      <c r="T2531" t="s">
        <v>194</v>
      </c>
      <c r="U2531" t="s">
        <v>195</v>
      </c>
      <c r="V2531" t="s">
        <v>196</v>
      </c>
      <c r="W2531" t="s">
        <v>197</v>
      </c>
      <c r="X2531" t="s">
        <v>198</v>
      </c>
      <c r="Y2531" t="str">
        <f>"51-9198"</f>
        <v>51-9198</v>
      </c>
      <c r="Z2531" t="s">
        <v>199</v>
      </c>
      <c r="AA2531">
        <v>321214</v>
      </c>
      <c r="AB2531">
        <v>10</v>
      </c>
      <c r="AC2531">
        <v>10</v>
      </c>
      <c r="AD2531" t="s">
        <v>79</v>
      </c>
      <c r="AE2531" t="s">
        <v>95</v>
      </c>
      <c r="AF2531">
        <v>40</v>
      </c>
      <c r="AG2531" s="4">
        <v>0.29166666666666669</v>
      </c>
      <c r="AH2531" s="4">
        <v>0.64583333333333337</v>
      </c>
      <c r="AI2531" s="5">
        <v>14.11</v>
      </c>
      <c r="AJ2531">
        <v>21.17</v>
      </c>
      <c r="AL2531" t="s">
        <v>81</v>
      </c>
      <c r="AM2531" t="s">
        <v>82</v>
      </c>
      <c r="AO2531" t="s">
        <v>83</v>
      </c>
      <c r="AP2531" t="s">
        <v>67</v>
      </c>
      <c r="AQ2531" t="s">
        <v>67</v>
      </c>
      <c r="AR2531" t="s">
        <v>82</v>
      </c>
      <c r="AT2531" t="s">
        <v>82</v>
      </c>
      <c r="AW2531" t="s">
        <v>72</v>
      </c>
      <c r="AX2531">
        <v>3</v>
      </c>
      <c r="AY2531" t="s">
        <v>6695</v>
      </c>
      <c r="AZ2531" t="s">
        <v>6696</v>
      </c>
      <c r="BA2531" t="s">
        <v>1276</v>
      </c>
      <c r="BB2531">
        <v>54728</v>
      </c>
      <c r="BC2531" t="s">
        <v>87</v>
      </c>
      <c r="BH2531" t="s">
        <v>6697</v>
      </c>
      <c r="BJ2531">
        <v>453569296</v>
      </c>
    </row>
    <row r="2532" spans="1:62" x14ac:dyDescent="0.25">
      <c r="A2532" t="s">
        <v>7108</v>
      </c>
      <c r="B2532" s="2">
        <v>43502</v>
      </c>
      <c r="C2532" t="s">
        <v>63</v>
      </c>
      <c r="D2532" s="3">
        <v>43472.378510532406</v>
      </c>
      <c r="E2532" t="s">
        <v>64</v>
      </c>
      <c r="F2532" s="2">
        <v>43556</v>
      </c>
      <c r="G2532" s="2">
        <v>43774</v>
      </c>
      <c r="H2532" t="s">
        <v>7034</v>
      </c>
      <c r="I2532" t="s">
        <v>3692</v>
      </c>
      <c r="J2532" t="s">
        <v>3693</v>
      </c>
      <c r="L2532" t="s">
        <v>3694</v>
      </c>
      <c r="M2532" t="s">
        <v>2367</v>
      </c>
      <c r="N2532">
        <v>29572</v>
      </c>
      <c r="O2532" t="s">
        <v>70</v>
      </c>
      <c r="P2532" t="s">
        <v>67</v>
      </c>
      <c r="Q2532" t="s">
        <v>3695</v>
      </c>
      <c r="S2532" t="s">
        <v>72</v>
      </c>
      <c r="T2532" t="s">
        <v>102</v>
      </c>
      <c r="U2532" t="s">
        <v>2630</v>
      </c>
      <c r="V2532" t="s">
        <v>1426</v>
      </c>
      <c r="W2532" t="s">
        <v>105</v>
      </c>
      <c r="X2532" t="s">
        <v>1427</v>
      </c>
      <c r="Y2532" t="str">
        <f>"37-2012"</f>
        <v>37-2012</v>
      </c>
      <c r="Z2532" t="s">
        <v>373</v>
      </c>
      <c r="AA2532">
        <v>721110</v>
      </c>
      <c r="AB2532">
        <v>80</v>
      </c>
      <c r="AC2532">
        <v>80</v>
      </c>
      <c r="AD2532" t="s">
        <v>79</v>
      </c>
      <c r="AE2532" t="s">
        <v>95</v>
      </c>
      <c r="AF2532">
        <v>35</v>
      </c>
      <c r="AG2532" s="4">
        <v>0.25</v>
      </c>
      <c r="AH2532" s="4">
        <v>0.58333333333333337</v>
      </c>
      <c r="AI2532" s="6">
        <v>10</v>
      </c>
      <c r="AJ2532">
        <v>15</v>
      </c>
      <c r="AK2532">
        <v>15</v>
      </c>
      <c r="AL2532" t="s">
        <v>81</v>
      </c>
      <c r="AM2532" t="s">
        <v>82</v>
      </c>
      <c r="AO2532" t="s">
        <v>83</v>
      </c>
      <c r="AR2532" t="s">
        <v>82</v>
      </c>
      <c r="AT2532" t="s">
        <v>82</v>
      </c>
      <c r="AW2532" t="s">
        <v>72</v>
      </c>
      <c r="AX2532">
        <v>1</v>
      </c>
      <c r="AY2532" t="s">
        <v>3153</v>
      </c>
      <c r="AZ2532" t="s">
        <v>3155</v>
      </c>
      <c r="BA2532" t="s">
        <v>2367</v>
      </c>
      <c r="BB2532">
        <v>29572</v>
      </c>
      <c r="BC2532" t="s">
        <v>87</v>
      </c>
      <c r="BH2532" t="s">
        <v>3697</v>
      </c>
      <c r="BJ2532">
        <v>261101036</v>
      </c>
    </row>
    <row r="2533" spans="1:62" x14ac:dyDescent="0.25">
      <c r="A2533" t="s">
        <v>7219</v>
      </c>
      <c r="B2533" s="2">
        <v>43502</v>
      </c>
      <c r="C2533" t="s">
        <v>63</v>
      </c>
      <c r="D2533" s="3">
        <v>43472.37821372685</v>
      </c>
      <c r="E2533" t="s">
        <v>64</v>
      </c>
      <c r="F2533" s="2">
        <v>43556</v>
      </c>
      <c r="G2533" s="2">
        <v>43742</v>
      </c>
      <c r="H2533" t="s">
        <v>7034</v>
      </c>
      <c r="I2533" t="s">
        <v>3692</v>
      </c>
      <c r="J2533" t="s">
        <v>3693</v>
      </c>
      <c r="L2533" t="s">
        <v>3694</v>
      </c>
      <c r="M2533" t="s">
        <v>2367</v>
      </c>
      <c r="N2533">
        <v>29572</v>
      </c>
      <c r="O2533" t="s">
        <v>70</v>
      </c>
      <c r="P2533" t="s">
        <v>67</v>
      </c>
      <c r="Q2533" t="s">
        <v>3695</v>
      </c>
      <c r="S2533" t="s">
        <v>72</v>
      </c>
      <c r="T2533" t="s">
        <v>102</v>
      </c>
      <c r="U2533" t="s">
        <v>2630</v>
      </c>
      <c r="V2533" t="s">
        <v>1426</v>
      </c>
      <c r="W2533" t="s">
        <v>105</v>
      </c>
      <c r="X2533" t="s">
        <v>7220</v>
      </c>
      <c r="Y2533" t="str">
        <f>"33-9092"</f>
        <v>33-9092</v>
      </c>
      <c r="Z2533" t="s">
        <v>3678</v>
      </c>
      <c r="AA2533">
        <v>721110</v>
      </c>
      <c r="AB2533">
        <v>2</v>
      </c>
      <c r="AC2533">
        <v>2</v>
      </c>
      <c r="AD2533" t="s">
        <v>79</v>
      </c>
      <c r="AE2533" t="s">
        <v>80</v>
      </c>
      <c r="AF2533">
        <v>35</v>
      </c>
      <c r="AG2533" s="4">
        <v>0.25</v>
      </c>
      <c r="AH2533" s="4">
        <v>0.58333333333333337</v>
      </c>
      <c r="AI2533" s="6">
        <v>12</v>
      </c>
      <c r="AJ2533">
        <v>18</v>
      </c>
      <c r="AK2533">
        <v>18</v>
      </c>
      <c r="AL2533" t="s">
        <v>81</v>
      </c>
      <c r="AM2533" t="s">
        <v>82</v>
      </c>
      <c r="AO2533" t="s">
        <v>83</v>
      </c>
      <c r="AR2533" t="s">
        <v>82</v>
      </c>
      <c r="AT2533" t="s">
        <v>82</v>
      </c>
      <c r="AW2533" t="s">
        <v>72</v>
      </c>
      <c r="AX2533">
        <v>1</v>
      </c>
      <c r="AY2533" t="s">
        <v>3153</v>
      </c>
      <c r="AZ2533" t="s">
        <v>3155</v>
      </c>
      <c r="BA2533" t="s">
        <v>2367</v>
      </c>
      <c r="BB2533">
        <v>29572</v>
      </c>
      <c r="BC2533" t="s">
        <v>87</v>
      </c>
      <c r="BH2533" t="s">
        <v>3697</v>
      </c>
      <c r="BJ2533">
        <v>261101036</v>
      </c>
    </row>
    <row r="2534" spans="1:62" x14ac:dyDescent="0.25">
      <c r="A2534" t="s">
        <v>7245</v>
      </c>
      <c r="B2534" s="2">
        <v>43502</v>
      </c>
      <c r="C2534" t="s">
        <v>63</v>
      </c>
      <c r="D2534" s="3">
        <v>43472.378584247686</v>
      </c>
      <c r="E2534" t="s">
        <v>64</v>
      </c>
      <c r="F2534" s="2">
        <v>43556</v>
      </c>
      <c r="G2534" s="2">
        <v>43756</v>
      </c>
      <c r="H2534" t="s">
        <v>7034</v>
      </c>
      <c r="I2534" t="s">
        <v>3692</v>
      </c>
      <c r="J2534" t="s">
        <v>3693</v>
      </c>
      <c r="L2534" t="s">
        <v>3694</v>
      </c>
      <c r="M2534" t="s">
        <v>2367</v>
      </c>
      <c r="N2534">
        <v>29572</v>
      </c>
      <c r="O2534" t="s">
        <v>70</v>
      </c>
      <c r="P2534" t="s">
        <v>67</v>
      </c>
      <c r="Q2534" t="s">
        <v>3695</v>
      </c>
      <c r="S2534" t="s">
        <v>72</v>
      </c>
      <c r="T2534" t="s">
        <v>102</v>
      </c>
      <c r="U2534" t="s">
        <v>2630</v>
      </c>
      <c r="V2534" t="s">
        <v>1426</v>
      </c>
      <c r="W2534" t="s">
        <v>105</v>
      </c>
      <c r="X2534" t="s">
        <v>3252</v>
      </c>
      <c r="Y2534" t="str">
        <f>"35-9011"</f>
        <v>35-9011</v>
      </c>
      <c r="Z2534" t="s">
        <v>1925</v>
      </c>
      <c r="AA2534">
        <v>721110</v>
      </c>
      <c r="AB2534">
        <v>16</v>
      </c>
      <c r="AC2534">
        <v>16</v>
      </c>
      <c r="AD2534" t="s">
        <v>79</v>
      </c>
      <c r="AE2534" t="s">
        <v>95</v>
      </c>
      <c r="AF2534">
        <v>35</v>
      </c>
      <c r="AG2534" s="4">
        <v>0.25</v>
      </c>
      <c r="AH2534" s="4">
        <v>0.58333333333333337</v>
      </c>
      <c r="AI2534" s="5">
        <v>9.8699999999999992</v>
      </c>
      <c r="AJ2534">
        <v>14.81</v>
      </c>
      <c r="AK2534">
        <v>14.81</v>
      </c>
      <c r="AL2534" t="s">
        <v>81</v>
      </c>
      <c r="AM2534" t="s">
        <v>82</v>
      </c>
      <c r="AO2534" t="s">
        <v>83</v>
      </c>
      <c r="AR2534" t="s">
        <v>82</v>
      </c>
      <c r="AT2534" t="s">
        <v>82</v>
      </c>
      <c r="AW2534" t="s">
        <v>72</v>
      </c>
      <c r="AX2534">
        <v>1</v>
      </c>
      <c r="AY2534" t="s">
        <v>3153</v>
      </c>
      <c r="AZ2534" t="s">
        <v>3155</v>
      </c>
      <c r="BA2534" t="s">
        <v>2367</v>
      </c>
      <c r="BB2534">
        <v>29572</v>
      </c>
      <c r="BC2534" t="s">
        <v>87</v>
      </c>
      <c r="BH2534" t="s">
        <v>3697</v>
      </c>
      <c r="BJ2534">
        <v>261101036</v>
      </c>
    </row>
    <row r="2535" spans="1:62" x14ac:dyDescent="0.25">
      <c r="A2535" t="s">
        <v>7413</v>
      </c>
      <c r="B2535" s="2">
        <v>43502</v>
      </c>
      <c r="C2535" t="s">
        <v>63</v>
      </c>
      <c r="D2535" s="3">
        <v>43472.378634768516</v>
      </c>
      <c r="E2535" t="s">
        <v>64</v>
      </c>
      <c r="F2535" s="2">
        <v>43556</v>
      </c>
      <c r="G2535" s="2">
        <v>43814</v>
      </c>
      <c r="H2535" t="s">
        <v>7414</v>
      </c>
      <c r="J2535" t="s">
        <v>7415</v>
      </c>
      <c r="L2535" t="s">
        <v>7416</v>
      </c>
      <c r="M2535" t="s">
        <v>147</v>
      </c>
      <c r="N2535">
        <v>19341</v>
      </c>
      <c r="O2535" t="s">
        <v>70</v>
      </c>
      <c r="Q2535" t="s">
        <v>7417</v>
      </c>
      <c r="S2535" t="s">
        <v>72</v>
      </c>
      <c r="T2535" t="s">
        <v>878</v>
      </c>
      <c r="U2535" t="s">
        <v>879</v>
      </c>
      <c r="V2535" t="s">
        <v>880</v>
      </c>
      <c r="W2535" t="s">
        <v>881</v>
      </c>
      <c r="X2535" t="s">
        <v>106</v>
      </c>
      <c r="Y2535" t="str">
        <f>"37-3011"</f>
        <v>37-3011</v>
      </c>
      <c r="Z2535" t="s">
        <v>94</v>
      </c>
      <c r="AA2535">
        <v>561730</v>
      </c>
      <c r="AB2535">
        <v>13</v>
      </c>
      <c r="AC2535">
        <v>13</v>
      </c>
      <c r="AD2535" t="s">
        <v>79</v>
      </c>
      <c r="AE2535" t="s">
        <v>95</v>
      </c>
      <c r="AF2535">
        <v>40</v>
      </c>
      <c r="AG2535" s="4">
        <v>0.3125</v>
      </c>
      <c r="AH2535" s="4">
        <v>0.66666666666666663</v>
      </c>
      <c r="AI2535" s="5">
        <v>15.73</v>
      </c>
      <c r="AJ2535">
        <v>23.6</v>
      </c>
      <c r="AK2535">
        <v>28.5</v>
      </c>
      <c r="AL2535" t="s">
        <v>81</v>
      </c>
      <c r="AM2535" t="s">
        <v>82</v>
      </c>
      <c r="AO2535" t="s">
        <v>83</v>
      </c>
      <c r="AR2535" t="s">
        <v>82</v>
      </c>
      <c r="AT2535" t="s">
        <v>82</v>
      </c>
      <c r="AW2535" t="s">
        <v>72</v>
      </c>
      <c r="AX2535">
        <v>1</v>
      </c>
      <c r="AY2535" t="s">
        <v>7416</v>
      </c>
      <c r="AZ2535" t="s">
        <v>1310</v>
      </c>
      <c r="BA2535" t="s">
        <v>147</v>
      </c>
      <c r="BB2535">
        <v>19341</v>
      </c>
      <c r="BC2535" t="s">
        <v>79</v>
      </c>
      <c r="BH2535" t="s">
        <v>7418</v>
      </c>
      <c r="BJ2535">
        <v>232566160</v>
      </c>
    </row>
    <row r="2536" spans="1:62" x14ac:dyDescent="0.25">
      <c r="A2536" t="s">
        <v>7522</v>
      </c>
      <c r="B2536" s="2">
        <v>43502</v>
      </c>
      <c r="C2536" t="s">
        <v>63</v>
      </c>
      <c r="D2536" s="3">
        <v>43472.378796122684</v>
      </c>
      <c r="E2536" t="s">
        <v>64</v>
      </c>
      <c r="F2536" s="2">
        <v>43556</v>
      </c>
      <c r="G2536" s="2">
        <v>43795</v>
      </c>
      <c r="H2536" t="s">
        <v>7523</v>
      </c>
      <c r="I2536" t="s">
        <v>7524</v>
      </c>
      <c r="J2536" t="s">
        <v>7525</v>
      </c>
      <c r="L2536" t="s">
        <v>7526</v>
      </c>
      <c r="M2536" t="s">
        <v>147</v>
      </c>
      <c r="N2536">
        <v>19422</v>
      </c>
      <c r="O2536" t="s">
        <v>70</v>
      </c>
      <c r="Q2536" t="s">
        <v>7527</v>
      </c>
      <c r="S2536" t="s">
        <v>72</v>
      </c>
      <c r="T2536" t="s">
        <v>4802</v>
      </c>
      <c r="U2536" t="s">
        <v>4803</v>
      </c>
      <c r="V2536" t="s">
        <v>4804</v>
      </c>
      <c r="W2536" t="s">
        <v>147</v>
      </c>
      <c r="X2536" t="s">
        <v>94</v>
      </c>
      <c r="Y2536" t="str">
        <f>"37-3011"</f>
        <v>37-3011</v>
      </c>
      <c r="Z2536" t="s">
        <v>94</v>
      </c>
      <c r="AA2536">
        <v>713910</v>
      </c>
      <c r="AB2536">
        <v>8</v>
      </c>
      <c r="AC2536">
        <v>8</v>
      </c>
      <c r="AD2536" t="s">
        <v>79</v>
      </c>
      <c r="AE2536" t="s">
        <v>80</v>
      </c>
      <c r="AF2536">
        <v>40</v>
      </c>
      <c r="AG2536" s="4">
        <v>0.25</v>
      </c>
      <c r="AH2536" s="4">
        <v>0.60416666666666663</v>
      </c>
      <c r="AI2536" s="5">
        <v>15.35</v>
      </c>
      <c r="AJ2536">
        <v>23.03</v>
      </c>
      <c r="AL2536" t="s">
        <v>81</v>
      </c>
      <c r="AM2536" t="s">
        <v>82</v>
      </c>
      <c r="AO2536" t="s">
        <v>83</v>
      </c>
      <c r="AR2536" t="s">
        <v>82</v>
      </c>
      <c r="AT2536" t="s">
        <v>82</v>
      </c>
      <c r="AW2536" t="s">
        <v>72</v>
      </c>
      <c r="AX2536">
        <v>3</v>
      </c>
      <c r="AY2536" t="s">
        <v>7526</v>
      </c>
      <c r="AZ2536" t="s">
        <v>291</v>
      </c>
      <c r="BA2536" t="s">
        <v>147</v>
      </c>
      <c r="BB2536">
        <v>19422</v>
      </c>
      <c r="BC2536" t="s">
        <v>87</v>
      </c>
      <c r="BH2536" t="s">
        <v>7525</v>
      </c>
      <c r="BJ2536">
        <v>810980976</v>
      </c>
    </row>
    <row r="2537" spans="1:62" x14ac:dyDescent="0.25">
      <c r="A2537" t="s">
        <v>7766</v>
      </c>
      <c r="B2537" s="2">
        <v>43502</v>
      </c>
      <c r="C2537" t="s">
        <v>63</v>
      </c>
      <c r="D2537" s="3">
        <v>43472.378168356481</v>
      </c>
      <c r="E2537" t="s">
        <v>64</v>
      </c>
      <c r="F2537" s="2">
        <v>43556</v>
      </c>
      <c r="G2537" s="2">
        <v>43778</v>
      </c>
      <c r="H2537" t="s">
        <v>7767</v>
      </c>
      <c r="I2537" t="s">
        <v>7768</v>
      </c>
      <c r="J2537" t="s">
        <v>6865</v>
      </c>
      <c r="L2537" t="s">
        <v>6866</v>
      </c>
      <c r="M2537" t="s">
        <v>147</v>
      </c>
      <c r="N2537">
        <v>19462</v>
      </c>
      <c r="O2537" t="s">
        <v>70</v>
      </c>
      <c r="Q2537" t="s">
        <v>5788</v>
      </c>
      <c r="S2537" t="s">
        <v>72</v>
      </c>
      <c r="T2537" t="s">
        <v>5946</v>
      </c>
      <c r="U2537" t="s">
        <v>5854</v>
      </c>
      <c r="V2537" t="s">
        <v>6868</v>
      </c>
      <c r="W2537" t="s">
        <v>232</v>
      </c>
      <c r="X2537" t="s">
        <v>106</v>
      </c>
      <c r="Y2537" t="str">
        <f>"37-3011"</f>
        <v>37-3011</v>
      </c>
      <c r="Z2537" t="s">
        <v>94</v>
      </c>
      <c r="AA2537">
        <v>561730</v>
      </c>
      <c r="AB2537">
        <v>45</v>
      </c>
      <c r="AC2537">
        <v>45</v>
      </c>
      <c r="AD2537" t="s">
        <v>79</v>
      </c>
      <c r="AE2537" t="s">
        <v>80</v>
      </c>
      <c r="AF2537">
        <v>40</v>
      </c>
      <c r="AG2537" s="4">
        <v>0.29166666666666669</v>
      </c>
      <c r="AH2537" s="4">
        <v>0.72916666666666663</v>
      </c>
      <c r="AI2537" s="5">
        <v>13.48</v>
      </c>
      <c r="AJ2537">
        <v>20.22</v>
      </c>
      <c r="AL2537" t="s">
        <v>81</v>
      </c>
      <c r="AM2537" t="s">
        <v>82</v>
      </c>
      <c r="AO2537" t="s">
        <v>83</v>
      </c>
      <c r="AR2537" t="s">
        <v>82</v>
      </c>
      <c r="AT2537" t="s">
        <v>82</v>
      </c>
      <c r="AW2537" t="s">
        <v>82</v>
      </c>
      <c r="AY2537" t="s">
        <v>1552</v>
      </c>
      <c r="AZ2537" t="s">
        <v>1554</v>
      </c>
      <c r="BA2537" t="s">
        <v>774</v>
      </c>
      <c r="BB2537">
        <v>80915</v>
      </c>
      <c r="BC2537" t="s">
        <v>79</v>
      </c>
      <c r="BH2537" t="s">
        <v>7769</v>
      </c>
      <c r="BJ2537">
        <v>840617653</v>
      </c>
    </row>
    <row r="2538" spans="1:62" x14ac:dyDescent="0.25">
      <c r="A2538" t="s">
        <v>7843</v>
      </c>
      <c r="B2538" s="2">
        <v>43502</v>
      </c>
      <c r="C2538" t="s">
        <v>63</v>
      </c>
      <c r="D2538" s="3">
        <v>43472.378712905091</v>
      </c>
      <c r="E2538" t="s">
        <v>64</v>
      </c>
      <c r="F2538" s="2">
        <v>43556</v>
      </c>
      <c r="G2538" s="2">
        <v>43769</v>
      </c>
      <c r="H2538" t="s">
        <v>7844</v>
      </c>
      <c r="I2538" t="s">
        <v>7844</v>
      </c>
      <c r="J2538" t="s">
        <v>7845</v>
      </c>
      <c r="K2538" t="s">
        <v>7846</v>
      </c>
      <c r="L2538" t="s">
        <v>7847</v>
      </c>
      <c r="M2538" t="s">
        <v>761</v>
      </c>
      <c r="N2538">
        <v>30144</v>
      </c>
      <c r="O2538" t="s">
        <v>70</v>
      </c>
      <c r="Q2538" t="s">
        <v>7848</v>
      </c>
      <c r="S2538" t="s">
        <v>72</v>
      </c>
      <c r="T2538" t="s">
        <v>102</v>
      </c>
      <c r="U2538" t="s">
        <v>2630</v>
      </c>
      <c r="V2538" t="s">
        <v>2470</v>
      </c>
      <c r="W2538" t="s">
        <v>105</v>
      </c>
      <c r="X2538" t="s">
        <v>1673</v>
      </c>
      <c r="Y2538" t="str">
        <f>"37-3011"</f>
        <v>37-3011</v>
      </c>
      <c r="Z2538" t="s">
        <v>94</v>
      </c>
      <c r="AA2538">
        <v>561730</v>
      </c>
      <c r="AB2538">
        <v>6</v>
      </c>
      <c r="AC2538">
        <v>6</v>
      </c>
      <c r="AD2538" t="s">
        <v>79</v>
      </c>
      <c r="AE2538" t="s">
        <v>95</v>
      </c>
      <c r="AF2538">
        <v>35</v>
      </c>
      <c r="AG2538" s="4">
        <v>0.33333333333333331</v>
      </c>
      <c r="AH2538" s="4">
        <v>0.70833333333333337</v>
      </c>
      <c r="AI2538" s="5">
        <v>14.24</v>
      </c>
      <c r="AJ2538">
        <v>21.36</v>
      </c>
      <c r="AK2538">
        <v>21.36</v>
      </c>
      <c r="AL2538" t="s">
        <v>81</v>
      </c>
      <c r="AM2538" t="s">
        <v>82</v>
      </c>
      <c r="AO2538" t="s">
        <v>83</v>
      </c>
      <c r="AR2538" t="s">
        <v>82</v>
      </c>
      <c r="AT2538" t="s">
        <v>82</v>
      </c>
      <c r="AW2538" t="s">
        <v>82</v>
      </c>
      <c r="AY2538" t="s">
        <v>7849</v>
      </c>
      <c r="AZ2538" t="s">
        <v>7850</v>
      </c>
      <c r="BA2538" t="s">
        <v>761</v>
      </c>
      <c r="BB2538">
        <v>30344</v>
      </c>
      <c r="BC2538" t="s">
        <v>79</v>
      </c>
      <c r="BH2538" t="s">
        <v>7851</v>
      </c>
      <c r="BJ2538">
        <v>800040354</v>
      </c>
    </row>
    <row r="2539" spans="1:62" x14ac:dyDescent="0.25">
      <c r="A2539" t="s">
        <v>7937</v>
      </c>
      <c r="B2539" s="2">
        <v>43502</v>
      </c>
      <c r="C2539" t="s">
        <v>63</v>
      </c>
      <c r="D2539" s="3">
        <v>43472.379274432868</v>
      </c>
      <c r="E2539" t="s">
        <v>64</v>
      </c>
      <c r="F2539" s="2">
        <v>43556</v>
      </c>
      <c r="G2539" s="2">
        <v>43861</v>
      </c>
      <c r="H2539" t="s">
        <v>2958</v>
      </c>
      <c r="I2539" t="s">
        <v>7938</v>
      </c>
      <c r="J2539" t="s">
        <v>7939</v>
      </c>
      <c r="L2539" t="s">
        <v>7940</v>
      </c>
      <c r="M2539" t="s">
        <v>323</v>
      </c>
      <c r="N2539">
        <v>96150</v>
      </c>
      <c r="O2539" t="s">
        <v>70</v>
      </c>
      <c r="Q2539" t="s">
        <v>7941</v>
      </c>
      <c r="S2539" t="s">
        <v>72</v>
      </c>
      <c r="T2539" t="s">
        <v>102</v>
      </c>
      <c r="U2539" t="s">
        <v>1425</v>
      </c>
      <c r="V2539" t="s">
        <v>2470</v>
      </c>
      <c r="W2539" t="s">
        <v>105</v>
      </c>
      <c r="X2539" t="s">
        <v>1427</v>
      </c>
      <c r="Y2539" t="str">
        <f>"37-2012"</f>
        <v>37-2012</v>
      </c>
      <c r="Z2539" t="s">
        <v>373</v>
      </c>
      <c r="AA2539">
        <v>72111</v>
      </c>
      <c r="AB2539">
        <v>16</v>
      </c>
      <c r="AC2539">
        <v>16</v>
      </c>
      <c r="AD2539" t="s">
        <v>79</v>
      </c>
      <c r="AE2539" t="s">
        <v>95</v>
      </c>
      <c r="AF2539">
        <v>35</v>
      </c>
      <c r="AG2539" s="4">
        <v>0.3125</v>
      </c>
      <c r="AH2539" s="4">
        <v>0.6875</v>
      </c>
      <c r="AI2539" s="5">
        <v>14.7</v>
      </c>
      <c r="AJ2539">
        <v>22.05</v>
      </c>
      <c r="AK2539">
        <v>22.05</v>
      </c>
      <c r="AL2539" t="s">
        <v>81</v>
      </c>
      <c r="AM2539" t="s">
        <v>82</v>
      </c>
      <c r="AO2539" t="s">
        <v>83</v>
      </c>
      <c r="AR2539" t="s">
        <v>82</v>
      </c>
      <c r="AT2539" t="s">
        <v>82</v>
      </c>
      <c r="AW2539" t="s">
        <v>72</v>
      </c>
      <c r="AX2539">
        <v>3</v>
      </c>
      <c r="AY2539" t="s">
        <v>7940</v>
      </c>
      <c r="AZ2539" t="s">
        <v>5009</v>
      </c>
      <c r="BA2539" t="s">
        <v>323</v>
      </c>
      <c r="BB2539">
        <v>96150</v>
      </c>
      <c r="BC2539" t="s">
        <v>79</v>
      </c>
      <c r="BH2539" t="s">
        <v>7939</v>
      </c>
      <c r="BJ2539">
        <v>570715279</v>
      </c>
    </row>
    <row r="2540" spans="1:62" x14ac:dyDescent="0.25">
      <c r="A2540" t="s">
        <v>9954</v>
      </c>
      <c r="B2540" s="2">
        <v>43502</v>
      </c>
      <c r="C2540" t="s">
        <v>63</v>
      </c>
      <c r="D2540" s="3">
        <v>43472.378863958336</v>
      </c>
      <c r="E2540" t="s">
        <v>64</v>
      </c>
      <c r="F2540" s="2">
        <v>43556</v>
      </c>
      <c r="G2540" s="2">
        <v>43784</v>
      </c>
      <c r="H2540" t="s">
        <v>9955</v>
      </c>
      <c r="I2540" t="s">
        <v>9956</v>
      </c>
      <c r="J2540" t="s">
        <v>9957</v>
      </c>
      <c r="L2540" t="s">
        <v>322</v>
      </c>
      <c r="M2540" t="s">
        <v>226</v>
      </c>
      <c r="N2540">
        <v>48066</v>
      </c>
      <c r="O2540" t="s">
        <v>70</v>
      </c>
      <c r="Q2540" t="s">
        <v>9958</v>
      </c>
      <c r="S2540" t="s">
        <v>72</v>
      </c>
      <c r="T2540" t="s">
        <v>9959</v>
      </c>
      <c r="U2540" t="s">
        <v>9960</v>
      </c>
      <c r="V2540" t="s">
        <v>3243</v>
      </c>
      <c r="W2540" t="s">
        <v>226</v>
      </c>
      <c r="X2540" t="s">
        <v>1256</v>
      </c>
      <c r="Y2540" t="str">
        <f>"37-3011"</f>
        <v>37-3011</v>
      </c>
      <c r="Z2540" t="s">
        <v>94</v>
      </c>
      <c r="AA2540">
        <v>561730</v>
      </c>
      <c r="AB2540">
        <v>50</v>
      </c>
      <c r="AC2540">
        <v>50</v>
      </c>
      <c r="AD2540" t="s">
        <v>79</v>
      </c>
      <c r="AE2540" t="s">
        <v>80</v>
      </c>
      <c r="AF2540">
        <v>40</v>
      </c>
      <c r="AG2540" s="4">
        <v>0.29166666666666669</v>
      </c>
      <c r="AH2540" s="4">
        <v>0.75</v>
      </c>
      <c r="AI2540" s="5">
        <v>13.72</v>
      </c>
      <c r="AJ2540">
        <v>20.58</v>
      </c>
      <c r="AL2540" t="s">
        <v>81</v>
      </c>
      <c r="AM2540" t="s">
        <v>82</v>
      </c>
      <c r="AO2540" t="s">
        <v>83</v>
      </c>
      <c r="AR2540" t="s">
        <v>82</v>
      </c>
      <c r="AT2540" t="s">
        <v>82</v>
      </c>
      <c r="AW2540" t="s">
        <v>82</v>
      </c>
      <c r="AY2540" t="s">
        <v>322</v>
      </c>
      <c r="AZ2540" t="s">
        <v>9961</v>
      </c>
      <c r="BA2540" t="s">
        <v>226</v>
      </c>
      <c r="BB2540">
        <v>48066</v>
      </c>
      <c r="BC2540" t="s">
        <v>79</v>
      </c>
      <c r="BH2540" t="s">
        <v>9957</v>
      </c>
      <c r="BI2540" t="s">
        <v>67</v>
      </c>
      <c r="BJ2540">
        <v>203107873</v>
      </c>
    </row>
    <row r="2541" spans="1:62" x14ac:dyDescent="0.25">
      <c r="A2541" t="s">
        <v>10730</v>
      </c>
      <c r="B2541" s="2">
        <v>43502</v>
      </c>
      <c r="C2541" t="s">
        <v>63</v>
      </c>
      <c r="D2541" s="3">
        <v>43472.379362974534</v>
      </c>
      <c r="E2541" t="s">
        <v>64</v>
      </c>
      <c r="F2541" s="2">
        <v>43556</v>
      </c>
      <c r="G2541" s="2">
        <v>43814</v>
      </c>
      <c r="H2541" t="s">
        <v>10731</v>
      </c>
      <c r="I2541" t="s">
        <v>67</v>
      </c>
      <c r="J2541" t="s">
        <v>10732</v>
      </c>
      <c r="K2541" t="s">
        <v>67</v>
      </c>
      <c r="L2541" t="s">
        <v>10733</v>
      </c>
      <c r="M2541" t="s">
        <v>1246</v>
      </c>
      <c r="N2541">
        <v>63051</v>
      </c>
      <c r="O2541" t="s">
        <v>70</v>
      </c>
      <c r="P2541" t="s">
        <v>67</v>
      </c>
      <c r="Q2541" t="s">
        <v>10734</v>
      </c>
      <c r="S2541" t="s">
        <v>72</v>
      </c>
      <c r="T2541" t="s">
        <v>3529</v>
      </c>
      <c r="U2541" t="s">
        <v>3530</v>
      </c>
      <c r="V2541" t="s">
        <v>3531</v>
      </c>
      <c r="W2541" t="s">
        <v>232</v>
      </c>
      <c r="X2541" t="s">
        <v>93</v>
      </c>
      <c r="Y2541" t="str">
        <f>"37-3011"</f>
        <v>37-3011</v>
      </c>
      <c r="Z2541" t="s">
        <v>94</v>
      </c>
      <c r="AA2541">
        <v>56173</v>
      </c>
      <c r="AB2541">
        <v>11</v>
      </c>
      <c r="AC2541">
        <v>11</v>
      </c>
      <c r="AD2541" t="s">
        <v>79</v>
      </c>
      <c r="AE2541" t="s">
        <v>80</v>
      </c>
      <c r="AF2541">
        <v>40</v>
      </c>
      <c r="AG2541" s="4">
        <v>0.33333333333333331</v>
      </c>
      <c r="AH2541" s="4">
        <v>0.66666666666666663</v>
      </c>
      <c r="AI2541" s="5">
        <v>14.52</v>
      </c>
      <c r="AJ2541">
        <v>21.78</v>
      </c>
      <c r="AK2541">
        <v>21.78</v>
      </c>
      <c r="AL2541" t="s">
        <v>81</v>
      </c>
      <c r="AM2541" t="s">
        <v>82</v>
      </c>
      <c r="AO2541" t="s">
        <v>83</v>
      </c>
      <c r="AP2541" t="s">
        <v>130</v>
      </c>
      <c r="AQ2541" t="s">
        <v>662</v>
      </c>
      <c r="AR2541" t="s">
        <v>82</v>
      </c>
      <c r="AT2541" t="s">
        <v>82</v>
      </c>
      <c r="AW2541" t="s">
        <v>72</v>
      </c>
      <c r="AX2541">
        <v>1</v>
      </c>
      <c r="AY2541" t="s">
        <v>10733</v>
      </c>
      <c r="AZ2541" t="s">
        <v>9200</v>
      </c>
      <c r="BA2541" t="s">
        <v>1246</v>
      </c>
      <c r="BB2541">
        <v>63051</v>
      </c>
      <c r="BC2541" t="s">
        <v>79</v>
      </c>
      <c r="BH2541" t="s">
        <v>10732</v>
      </c>
      <c r="BI2541" t="s">
        <v>67</v>
      </c>
      <c r="BJ2541">
        <v>20747007</v>
      </c>
    </row>
    <row r="2542" spans="1:62" x14ac:dyDescent="0.25">
      <c r="A2542" t="s">
        <v>11648</v>
      </c>
      <c r="B2542" s="2">
        <v>43502</v>
      </c>
      <c r="C2542" t="s">
        <v>63</v>
      </c>
      <c r="D2542" s="3">
        <v>43472.378046747683</v>
      </c>
      <c r="E2542" t="s">
        <v>64</v>
      </c>
      <c r="F2542" s="2">
        <v>43556</v>
      </c>
      <c r="G2542" s="2">
        <v>43738</v>
      </c>
      <c r="H2542" t="s">
        <v>11649</v>
      </c>
      <c r="J2542" t="s">
        <v>11650</v>
      </c>
      <c r="K2542" t="s">
        <v>11651</v>
      </c>
      <c r="L2542" t="s">
        <v>4711</v>
      </c>
      <c r="M2542" t="s">
        <v>136</v>
      </c>
      <c r="N2542" t="s">
        <v>11652</v>
      </c>
      <c r="O2542" t="s">
        <v>70</v>
      </c>
      <c r="Q2542" t="s">
        <v>11653</v>
      </c>
      <c r="S2542" t="s">
        <v>82</v>
      </c>
      <c r="U2542" t="s">
        <v>92</v>
      </c>
      <c r="X2542" t="s">
        <v>11654</v>
      </c>
      <c r="Y2542" t="str">
        <f>"37-2011"</f>
        <v>37-2011</v>
      </c>
      <c r="Z2542" t="s">
        <v>424</v>
      </c>
      <c r="AA2542">
        <v>713990</v>
      </c>
      <c r="AB2542">
        <v>75</v>
      </c>
      <c r="AC2542">
        <v>75</v>
      </c>
      <c r="AD2542" t="s">
        <v>79</v>
      </c>
      <c r="AE2542" t="s">
        <v>80</v>
      </c>
      <c r="AF2542">
        <v>40</v>
      </c>
      <c r="AG2542" s="4">
        <v>0.33333333333333331</v>
      </c>
      <c r="AH2542" s="4">
        <v>0.70833333333333337</v>
      </c>
      <c r="AI2542" s="5">
        <v>14.08</v>
      </c>
      <c r="AL2542" t="s">
        <v>81</v>
      </c>
      <c r="AM2542" t="s">
        <v>82</v>
      </c>
      <c r="AO2542" t="s">
        <v>83</v>
      </c>
      <c r="AR2542" t="s">
        <v>82</v>
      </c>
      <c r="AT2542" t="s">
        <v>82</v>
      </c>
      <c r="AW2542" t="s">
        <v>82</v>
      </c>
      <c r="AY2542" t="s">
        <v>11655</v>
      </c>
      <c r="AZ2542" t="s">
        <v>2839</v>
      </c>
      <c r="BA2542" t="s">
        <v>278</v>
      </c>
      <c r="BB2542">
        <v>22310</v>
      </c>
      <c r="BC2542" t="s">
        <v>79</v>
      </c>
      <c r="BH2542" t="s">
        <v>11656</v>
      </c>
      <c r="BJ2542">
        <v>510387108</v>
      </c>
    </row>
    <row r="2543" spans="1:62" x14ac:dyDescent="0.25">
      <c r="A2543" t="s">
        <v>11667</v>
      </c>
      <c r="B2543" s="2">
        <v>43502</v>
      </c>
      <c r="C2543" t="s">
        <v>63</v>
      </c>
      <c r="D2543" s="3">
        <v>43472.377349525465</v>
      </c>
      <c r="E2543" t="s">
        <v>64</v>
      </c>
      <c r="F2543" s="2">
        <v>43556</v>
      </c>
      <c r="G2543" s="2">
        <v>43819</v>
      </c>
      <c r="H2543" t="s">
        <v>11668</v>
      </c>
      <c r="I2543" t="s">
        <v>11669</v>
      </c>
      <c r="J2543" t="s">
        <v>11670</v>
      </c>
      <c r="L2543" t="s">
        <v>11671</v>
      </c>
      <c r="M2543" t="s">
        <v>147</v>
      </c>
      <c r="N2543">
        <v>19426</v>
      </c>
      <c r="O2543" t="s">
        <v>70</v>
      </c>
      <c r="Q2543" t="s">
        <v>11672</v>
      </c>
      <c r="S2543" t="s">
        <v>72</v>
      </c>
      <c r="T2543" t="s">
        <v>1738</v>
      </c>
      <c r="U2543" t="s">
        <v>1739</v>
      </c>
      <c r="V2543" t="s">
        <v>1740</v>
      </c>
      <c r="W2543" t="s">
        <v>278</v>
      </c>
      <c r="X2543" t="s">
        <v>106</v>
      </c>
      <c r="Y2543" t="str">
        <f>"37-3011"</f>
        <v>37-3011</v>
      </c>
      <c r="Z2543" t="s">
        <v>94</v>
      </c>
      <c r="AA2543">
        <v>561730</v>
      </c>
      <c r="AB2543">
        <v>12</v>
      </c>
      <c r="AC2543">
        <v>14</v>
      </c>
      <c r="AD2543" t="s">
        <v>79</v>
      </c>
      <c r="AE2543" t="s">
        <v>95</v>
      </c>
      <c r="AF2543">
        <v>40</v>
      </c>
      <c r="AG2543" s="4">
        <v>0.29166666666666669</v>
      </c>
      <c r="AH2543" s="4">
        <v>0.70833333333333337</v>
      </c>
      <c r="AI2543" s="5">
        <v>15.73</v>
      </c>
      <c r="AJ2543">
        <v>23.6</v>
      </c>
      <c r="AK2543">
        <v>23.6</v>
      </c>
      <c r="AL2543" t="s">
        <v>81</v>
      </c>
      <c r="AM2543" t="s">
        <v>82</v>
      </c>
      <c r="AO2543" t="s">
        <v>83</v>
      </c>
      <c r="AR2543" t="s">
        <v>82</v>
      </c>
      <c r="AT2543" t="s">
        <v>82</v>
      </c>
      <c r="AW2543" t="s">
        <v>82</v>
      </c>
      <c r="AY2543" t="s">
        <v>11671</v>
      </c>
      <c r="AZ2543" t="s">
        <v>291</v>
      </c>
      <c r="BA2543" t="s">
        <v>147</v>
      </c>
      <c r="BB2543">
        <v>19426</v>
      </c>
      <c r="BC2543" t="s">
        <v>79</v>
      </c>
      <c r="BH2543" t="s">
        <v>11670</v>
      </c>
      <c r="BJ2543">
        <v>141861060</v>
      </c>
    </row>
    <row r="2544" spans="1:62" x14ac:dyDescent="0.25">
      <c r="A2544" t="s">
        <v>11732</v>
      </c>
      <c r="B2544" s="2">
        <v>43502</v>
      </c>
      <c r="C2544" t="s">
        <v>63</v>
      </c>
      <c r="D2544" s="3">
        <v>43472.377962766201</v>
      </c>
      <c r="E2544" t="s">
        <v>64</v>
      </c>
      <c r="F2544" s="2">
        <v>43556</v>
      </c>
      <c r="G2544" s="2">
        <v>43799</v>
      </c>
      <c r="H2544" t="s">
        <v>11733</v>
      </c>
      <c r="J2544" t="s">
        <v>11734</v>
      </c>
      <c r="K2544" t="s">
        <v>11735</v>
      </c>
      <c r="L2544" t="s">
        <v>11736</v>
      </c>
      <c r="M2544" t="s">
        <v>226</v>
      </c>
      <c r="N2544">
        <v>48108</v>
      </c>
      <c r="O2544" t="s">
        <v>70</v>
      </c>
      <c r="Q2544" t="s">
        <v>11737</v>
      </c>
      <c r="S2544" t="s">
        <v>72</v>
      </c>
      <c r="T2544" t="s">
        <v>1738</v>
      </c>
      <c r="U2544" t="s">
        <v>1739</v>
      </c>
      <c r="V2544" t="s">
        <v>1740</v>
      </c>
      <c r="W2544" t="s">
        <v>278</v>
      </c>
      <c r="X2544" t="s">
        <v>2013</v>
      </c>
      <c r="Y2544" t="str">
        <f>"37-3011"</f>
        <v>37-3011</v>
      </c>
      <c r="Z2544" t="s">
        <v>94</v>
      </c>
      <c r="AA2544">
        <v>561730</v>
      </c>
      <c r="AB2544">
        <v>8</v>
      </c>
      <c r="AC2544">
        <v>8</v>
      </c>
      <c r="AD2544" t="s">
        <v>79</v>
      </c>
      <c r="AE2544" t="s">
        <v>80</v>
      </c>
      <c r="AF2544">
        <v>35</v>
      </c>
      <c r="AG2544" s="4">
        <v>0.3125</v>
      </c>
      <c r="AH2544" s="4">
        <v>0.77083333333333337</v>
      </c>
      <c r="AI2544" s="5">
        <v>12.95</v>
      </c>
      <c r="AJ2544">
        <v>19.43</v>
      </c>
      <c r="AK2544">
        <v>19.43</v>
      </c>
      <c r="AL2544" t="s">
        <v>81</v>
      </c>
      <c r="AM2544" t="s">
        <v>82</v>
      </c>
      <c r="AO2544" t="s">
        <v>83</v>
      </c>
      <c r="AR2544" t="s">
        <v>82</v>
      </c>
      <c r="AT2544" t="s">
        <v>82</v>
      </c>
      <c r="AW2544" t="s">
        <v>82</v>
      </c>
      <c r="AY2544" t="s">
        <v>11736</v>
      </c>
      <c r="AZ2544" t="s">
        <v>11738</v>
      </c>
      <c r="BA2544" t="s">
        <v>226</v>
      </c>
      <c r="BB2544">
        <v>48108</v>
      </c>
      <c r="BC2544" t="s">
        <v>79</v>
      </c>
      <c r="BH2544" t="s">
        <v>11739</v>
      </c>
      <c r="BJ2544">
        <v>382484729</v>
      </c>
    </row>
    <row r="2545" spans="1:62" x14ac:dyDescent="0.25">
      <c r="A2545" t="s">
        <v>11897</v>
      </c>
      <c r="B2545" s="2">
        <v>43502</v>
      </c>
      <c r="C2545" t="s">
        <v>63</v>
      </c>
      <c r="D2545" s="3">
        <v>43472.377960694444</v>
      </c>
      <c r="E2545" t="s">
        <v>64</v>
      </c>
      <c r="F2545" s="2">
        <v>43556</v>
      </c>
      <c r="G2545" s="2">
        <v>43799</v>
      </c>
      <c r="H2545" t="s">
        <v>11898</v>
      </c>
      <c r="J2545" t="s">
        <v>11899</v>
      </c>
      <c r="L2545" t="s">
        <v>7411</v>
      </c>
      <c r="M2545" t="s">
        <v>232</v>
      </c>
      <c r="N2545">
        <v>11901</v>
      </c>
      <c r="O2545" t="s">
        <v>70</v>
      </c>
      <c r="Q2545" t="s">
        <v>11900</v>
      </c>
      <c r="S2545" t="s">
        <v>72</v>
      </c>
      <c r="T2545" t="s">
        <v>11901</v>
      </c>
      <c r="U2545" t="s">
        <v>11902</v>
      </c>
      <c r="V2545" t="s">
        <v>8610</v>
      </c>
      <c r="W2545" t="s">
        <v>232</v>
      </c>
      <c r="X2545" t="s">
        <v>106</v>
      </c>
      <c r="Y2545" t="str">
        <f>"37-3011"</f>
        <v>37-3011</v>
      </c>
      <c r="Z2545" t="s">
        <v>94</v>
      </c>
      <c r="AA2545">
        <v>561730</v>
      </c>
      <c r="AB2545">
        <v>4</v>
      </c>
      <c r="AC2545">
        <v>4</v>
      </c>
      <c r="AD2545" t="s">
        <v>79</v>
      </c>
      <c r="AE2545" t="s">
        <v>80</v>
      </c>
      <c r="AF2545">
        <v>40</v>
      </c>
      <c r="AG2545" s="4">
        <v>0.29166666666666669</v>
      </c>
      <c r="AH2545" s="4">
        <v>0.625</v>
      </c>
      <c r="AI2545" s="5">
        <v>16.34</v>
      </c>
      <c r="AJ2545">
        <v>24.51</v>
      </c>
      <c r="AK2545">
        <v>24.51</v>
      </c>
      <c r="AL2545" t="s">
        <v>81</v>
      </c>
      <c r="AM2545" t="s">
        <v>82</v>
      </c>
      <c r="AO2545" t="s">
        <v>83</v>
      </c>
      <c r="AR2545" t="s">
        <v>82</v>
      </c>
      <c r="AT2545" t="s">
        <v>82</v>
      </c>
      <c r="AW2545" t="s">
        <v>72</v>
      </c>
      <c r="AX2545">
        <v>3</v>
      </c>
      <c r="AY2545" t="s">
        <v>7411</v>
      </c>
      <c r="AZ2545" t="s">
        <v>6542</v>
      </c>
      <c r="BA2545" t="s">
        <v>232</v>
      </c>
      <c r="BB2545">
        <v>11901</v>
      </c>
      <c r="BC2545" t="s">
        <v>79</v>
      </c>
      <c r="BH2545" t="s">
        <v>11899</v>
      </c>
      <c r="BJ2545">
        <v>203380202</v>
      </c>
    </row>
    <row r="2546" spans="1:62" x14ac:dyDescent="0.25">
      <c r="A2546" t="s">
        <v>12119</v>
      </c>
      <c r="B2546" s="2">
        <v>43502</v>
      </c>
      <c r="C2546" t="s">
        <v>63</v>
      </c>
      <c r="D2546" s="3">
        <v>43472.378635879628</v>
      </c>
      <c r="E2546" t="s">
        <v>64</v>
      </c>
      <c r="F2546" s="2">
        <v>43556</v>
      </c>
      <c r="G2546" s="2">
        <v>43830</v>
      </c>
      <c r="H2546" t="s">
        <v>12120</v>
      </c>
      <c r="I2546" t="s">
        <v>12121</v>
      </c>
      <c r="J2546" t="s">
        <v>12122</v>
      </c>
      <c r="K2546" t="s">
        <v>130</v>
      </c>
      <c r="L2546" t="s">
        <v>12123</v>
      </c>
      <c r="M2546" t="s">
        <v>323</v>
      </c>
      <c r="N2546">
        <v>94589</v>
      </c>
      <c r="O2546" t="s">
        <v>70</v>
      </c>
      <c r="Q2546" t="s">
        <v>12124</v>
      </c>
      <c r="S2546" t="s">
        <v>72</v>
      </c>
      <c r="T2546" t="s">
        <v>4709</v>
      </c>
      <c r="U2546" t="s">
        <v>4710</v>
      </c>
      <c r="V2546" t="s">
        <v>4711</v>
      </c>
      <c r="W2546" t="s">
        <v>136</v>
      </c>
      <c r="X2546" t="s">
        <v>12125</v>
      </c>
      <c r="Y2546" t="str">
        <f>"35-3022"</f>
        <v>35-3022</v>
      </c>
      <c r="Z2546" t="s">
        <v>280</v>
      </c>
      <c r="AA2546">
        <v>71311</v>
      </c>
      <c r="AB2546">
        <v>50</v>
      </c>
      <c r="AC2546">
        <v>50</v>
      </c>
      <c r="AD2546" t="s">
        <v>79</v>
      </c>
      <c r="AE2546" t="s">
        <v>95</v>
      </c>
      <c r="AF2546">
        <v>35</v>
      </c>
      <c r="AG2546" s="4">
        <v>0.45833333333333331</v>
      </c>
      <c r="AH2546" s="4">
        <v>0.875</v>
      </c>
      <c r="AI2546" s="5">
        <v>13.06</v>
      </c>
      <c r="AL2546" t="s">
        <v>81</v>
      </c>
      <c r="AM2546" t="s">
        <v>82</v>
      </c>
      <c r="AO2546" t="s">
        <v>213</v>
      </c>
      <c r="AR2546" t="s">
        <v>82</v>
      </c>
      <c r="AT2546" t="s">
        <v>82</v>
      </c>
      <c r="AW2546" t="s">
        <v>82</v>
      </c>
      <c r="AY2546" t="s">
        <v>12123</v>
      </c>
      <c r="AZ2546" t="s">
        <v>12126</v>
      </c>
      <c r="BA2546" t="s">
        <v>323</v>
      </c>
      <c r="BB2546">
        <v>94589</v>
      </c>
      <c r="BC2546" t="s">
        <v>87</v>
      </c>
      <c r="BH2546" t="s">
        <v>12122</v>
      </c>
      <c r="BI2546" t="s">
        <v>130</v>
      </c>
      <c r="BJ2546">
        <v>911771641</v>
      </c>
    </row>
    <row r="2547" spans="1:62" x14ac:dyDescent="0.25">
      <c r="A2547" t="s">
        <v>12279</v>
      </c>
      <c r="B2547" s="2">
        <v>43502</v>
      </c>
      <c r="C2547" t="s">
        <v>63</v>
      </c>
      <c r="D2547" s="3">
        <v>43472.378775648147</v>
      </c>
      <c r="E2547" t="s">
        <v>64</v>
      </c>
      <c r="F2547" s="2">
        <v>43556</v>
      </c>
      <c r="G2547" s="2">
        <v>43792</v>
      </c>
      <c r="H2547" t="s">
        <v>12280</v>
      </c>
      <c r="J2547" t="s">
        <v>12281</v>
      </c>
      <c r="L2547" t="s">
        <v>12282</v>
      </c>
      <c r="M2547" t="s">
        <v>192</v>
      </c>
      <c r="N2547">
        <v>55033</v>
      </c>
      <c r="O2547" t="s">
        <v>70</v>
      </c>
      <c r="Q2547" t="s">
        <v>12283</v>
      </c>
      <c r="S2547" t="s">
        <v>72</v>
      </c>
      <c r="T2547" t="s">
        <v>878</v>
      </c>
      <c r="U2547" t="s">
        <v>12165</v>
      </c>
      <c r="V2547" t="s">
        <v>2620</v>
      </c>
      <c r="W2547" t="s">
        <v>881</v>
      </c>
      <c r="X2547" t="s">
        <v>106</v>
      </c>
      <c r="Y2547" t="str">
        <f>"37-3011"</f>
        <v>37-3011</v>
      </c>
      <c r="Z2547" t="s">
        <v>94</v>
      </c>
      <c r="AA2547">
        <v>561730</v>
      </c>
      <c r="AB2547">
        <v>16</v>
      </c>
      <c r="AC2547">
        <v>16</v>
      </c>
      <c r="AD2547" t="s">
        <v>79</v>
      </c>
      <c r="AE2547" t="s">
        <v>80</v>
      </c>
      <c r="AF2547">
        <v>40</v>
      </c>
      <c r="AG2547" s="4">
        <v>0.25</v>
      </c>
      <c r="AH2547" s="4">
        <v>0.60416666666666663</v>
      </c>
      <c r="AI2547" s="5">
        <v>17.05</v>
      </c>
      <c r="AJ2547">
        <v>25.58</v>
      </c>
      <c r="AK2547">
        <v>31.76</v>
      </c>
      <c r="AL2547" t="s">
        <v>81</v>
      </c>
      <c r="AM2547" t="s">
        <v>82</v>
      </c>
      <c r="AO2547" t="s">
        <v>83</v>
      </c>
      <c r="AR2547" t="s">
        <v>82</v>
      </c>
      <c r="AT2547" t="s">
        <v>82</v>
      </c>
      <c r="AW2547" t="s">
        <v>82</v>
      </c>
      <c r="AY2547" t="s">
        <v>12282</v>
      </c>
      <c r="AZ2547" t="s">
        <v>12284</v>
      </c>
      <c r="BA2547" t="s">
        <v>192</v>
      </c>
      <c r="BB2547">
        <v>55033</v>
      </c>
      <c r="BC2547" t="s">
        <v>79</v>
      </c>
      <c r="BH2547" t="s">
        <v>12285</v>
      </c>
      <c r="BJ2547">
        <v>411343614</v>
      </c>
    </row>
    <row r="2548" spans="1:62" x14ac:dyDescent="0.25">
      <c r="A2548" t="s">
        <v>12663</v>
      </c>
      <c r="B2548" s="2">
        <v>43502</v>
      </c>
      <c r="C2548" t="s">
        <v>63</v>
      </c>
      <c r="D2548" s="3">
        <v>43472.379596053244</v>
      </c>
      <c r="E2548" t="s">
        <v>64</v>
      </c>
      <c r="F2548" s="2">
        <v>43556</v>
      </c>
      <c r="G2548" s="2">
        <v>43770</v>
      </c>
      <c r="H2548" t="s">
        <v>6076</v>
      </c>
      <c r="I2548" t="s">
        <v>6384</v>
      </c>
      <c r="J2548" t="s">
        <v>6078</v>
      </c>
      <c r="L2548" t="s">
        <v>3108</v>
      </c>
      <c r="M2548" t="s">
        <v>2367</v>
      </c>
      <c r="N2548">
        <v>29928</v>
      </c>
      <c r="O2548" t="s">
        <v>70</v>
      </c>
      <c r="Q2548" t="s">
        <v>6079</v>
      </c>
      <c r="S2548" t="s">
        <v>72</v>
      </c>
      <c r="T2548" t="s">
        <v>102</v>
      </c>
      <c r="U2548" t="s">
        <v>2630</v>
      </c>
      <c r="V2548" t="s">
        <v>2470</v>
      </c>
      <c r="W2548" t="s">
        <v>105</v>
      </c>
      <c r="X2548" t="s">
        <v>12664</v>
      </c>
      <c r="Y2548" t="str">
        <f>"39-3091"</f>
        <v>39-3091</v>
      </c>
      <c r="Z2548" t="s">
        <v>677</v>
      </c>
      <c r="AA2548">
        <v>72111</v>
      </c>
      <c r="AB2548">
        <v>14</v>
      </c>
      <c r="AC2548">
        <v>14</v>
      </c>
      <c r="AD2548" t="s">
        <v>79</v>
      </c>
      <c r="AE2548" t="s">
        <v>95</v>
      </c>
      <c r="AF2548">
        <v>35</v>
      </c>
      <c r="AG2548" s="4">
        <v>0.29166666666666669</v>
      </c>
      <c r="AH2548" s="4">
        <v>0.625</v>
      </c>
      <c r="AI2548" s="5">
        <v>11.5</v>
      </c>
      <c r="AJ2548">
        <v>17.25</v>
      </c>
      <c r="AK2548">
        <v>17.25</v>
      </c>
      <c r="AL2548" t="s">
        <v>81</v>
      </c>
      <c r="AM2548" t="s">
        <v>82</v>
      </c>
      <c r="AO2548" t="s">
        <v>83</v>
      </c>
      <c r="AR2548" t="s">
        <v>82</v>
      </c>
      <c r="AT2548" t="s">
        <v>82</v>
      </c>
      <c r="AW2548" t="s">
        <v>82</v>
      </c>
      <c r="AY2548" t="s">
        <v>3110</v>
      </c>
      <c r="AZ2548" t="s">
        <v>3111</v>
      </c>
      <c r="BA2548" t="s">
        <v>2367</v>
      </c>
      <c r="BB2548">
        <v>29928</v>
      </c>
      <c r="BC2548" t="s">
        <v>79</v>
      </c>
      <c r="BH2548" t="s">
        <v>6433</v>
      </c>
      <c r="BJ2548">
        <v>570715279</v>
      </c>
    </row>
    <row r="2549" spans="1:62" x14ac:dyDescent="0.25">
      <c r="A2549" t="s">
        <v>13126</v>
      </c>
      <c r="B2549" s="2">
        <v>43502</v>
      </c>
      <c r="C2549" t="s">
        <v>63</v>
      </c>
      <c r="D2549" s="3">
        <v>43472.379521678238</v>
      </c>
      <c r="E2549" t="s">
        <v>64</v>
      </c>
      <c r="F2549" s="2">
        <v>43556</v>
      </c>
      <c r="G2549" s="2">
        <v>43819</v>
      </c>
      <c r="H2549" t="s">
        <v>13127</v>
      </c>
      <c r="I2549" t="s">
        <v>67</v>
      </c>
      <c r="J2549" t="s">
        <v>13128</v>
      </c>
      <c r="K2549" t="s">
        <v>13129</v>
      </c>
      <c r="L2549" t="s">
        <v>12562</v>
      </c>
      <c r="M2549" t="s">
        <v>232</v>
      </c>
      <c r="N2549">
        <v>11976</v>
      </c>
      <c r="O2549" t="s">
        <v>70</v>
      </c>
      <c r="P2549" t="s">
        <v>67</v>
      </c>
      <c r="Q2549" t="s">
        <v>13130</v>
      </c>
      <c r="S2549" t="s">
        <v>72</v>
      </c>
      <c r="T2549" t="s">
        <v>3529</v>
      </c>
      <c r="U2549" t="s">
        <v>3530</v>
      </c>
      <c r="V2549" t="s">
        <v>3531</v>
      </c>
      <c r="W2549" t="s">
        <v>232</v>
      </c>
      <c r="X2549" t="s">
        <v>93</v>
      </c>
      <c r="Y2549" t="str">
        <f>"37-3011"</f>
        <v>37-3011</v>
      </c>
      <c r="Z2549" t="s">
        <v>94</v>
      </c>
      <c r="AA2549">
        <v>561730</v>
      </c>
      <c r="AB2549">
        <v>8</v>
      </c>
      <c r="AC2549">
        <v>8</v>
      </c>
      <c r="AD2549" t="s">
        <v>79</v>
      </c>
      <c r="AE2549" t="s">
        <v>80</v>
      </c>
      <c r="AF2549">
        <v>40</v>
      </c>
      <c r="AG2549" s="4">
        <v>0.33333333333333331</v>
      </c>
      <c r="AH2549" s="4">
        <v>0.66666666666666663</v>
      </c>
      <c r="AI2549" s="5">
        <v>16.350000000000001</v>
      </c>
      <c r="AJ2549">
        <v>24.53</v>
      </c>
      <c r="AK2549">
        <v>24.53</v>
      </c>
      <c r="AL2549" t="s">
        <v>81</v>
      </c>
      <c r="AM2549" t="s">
        <v>82</v>
      </c>
      <c r="AO2549" t="s">
        <v>83</v>
      </c>
      <c r="AP2549" t="s">
        <v>67</v>
      </c>
      <c r="AQ2549" t="s">
        <v>13131</v>
      </c>
      <c r="AR2549" t="s">
        <v>82</v>
      </c>
      <c r="AT2549" t="s">
        <v>82</v>
      </c>
      <c r="AW2549" t="s">
        <v>72</v>
      </c>
      <c r="AX2549">
        <v>1</v>
      </c>
      <c r="AY2549" t="s">
        <v>12562</v>
      </c>
      <c r="AZ2549" t="s">
        <v>6542</v>
      </c>
      <c r="BA2549" t="s">
        <v>232</v>
      </c>
      <c r="BB2549">
        <v>11976</v>
      </c>
      <c r="BC2549" t="s">
        <v>79</v>
      </c>
      <c r="BH2549" t="s">
        <v>13128</v>
      </c>
      <c r="BI2549" t="s">
        <v>67</v>
      </c>
      <c r="BJ2549">
        <v>113196728</v>
      </c>
    </row>
    <row r="2550" spans="1:62" x14ac:dyDescent="0.25">
      <c r="A2550" t="s">
        <v>13216</v>
      </c>
      <c r="B2550" s="2">
        <v>43502</v>
      </c>
      <c r="C2550" t="s">
        <v>63</v>
      </c>
      <c r="D2550" s="3">
        <v>43472.379176458337</v>
      </c>
      <c r="E2550" t="s">
        <v>64</v>
      </c>
      <c r="F2550" s="2">
        <v>43556</v>
      </c>
      <c r="G2550" s="2">
        <v>43814</v>
      </c>
      <c r="H2550" t="s">
        <v>13217</v>
      </c>
      <c r="I2550" t="s">
        <v>67</v>
      </c>
      <c r="J2550" t="s">
        <v>13218</v>
      </c>
      <c r="K2550" t="s">
        <v>13219</v>
      </c>
      <c r="L2550" t="s">
        <v>13220</v>
      </c>
      <c r="M2550" t="s">
        <v>232</v>
      </c>
      <c r="N2550">
        <v>11977</v>
      </c>
      <c r="O2550" t="s">
        <v>70</v>
      </c>
      <c r="P2550" t="s">
        <v>67</v>
      </c>
      <c r="Q2550" t="s">
        <v>13221</v>
      </c>
      <c r="S2550" t="s">
        <v>72</v>
      </c>
      <c r="T2550" t="s">
        <v>3529</v>
      </c>
      <c r="U2550" t="s">
        <v>3530</v>
      </c>
      <c r="V2550" t="s">
        <v>3531</v>
      </c>
      <c r="W2550" t="s">
        <v>232</v>
      </c>
      <c r="X2550" t="s">
        <v>93</v>
      </c>
      <c r="Y2550" t="str">
        <f>"37-3011"</f>
        <v>37-3011</v>
      </c>
      <c r="Z2550" t="s">
        <v>94</v>
      </c>
      <c r="AA2550">
        <v>561730</v>
      </c>
      <c r="AB2550">
        <v>24</v>
      </c>
      <c r="AC2550">
        <v>24</v>
      </c>
      <c r="AD2550" t="s">
        <v>79</v>
      </c>
      <c r="AE2550" t="s">
        <v>80</v>
      </c>
      <c r="AF2550">
        <v>40</v>
      </c>
      <c r="AG2550" s="4">
        <v>0.33333333333333331</v>
      </c>
      <c r="AH2550" s="4">
        <v>0.66666666666666663</v>
      </c>
      <c r="AI2550" s="5">
        <v>16.350000000000001</v>
      </c>
      <c r="AJ2550">
        <v>24.53</v>
      </c>
      <c r="AK2550">
        <v>24.53</v>
      </c>
      <c r="AL2550" t="s">
        <v>81</v>
      </c>
      <c r="AM2550" t="s">
        <v>82</v>
      </c>
      <c r="AO2550" t="s">
        <v>83</v>
      </c>
      <c r="AP2550" t="s">
        <v>67</v>
      </c>
      <c r="AQ2550" t="s">
        <v>662</v>
      </c>
      <c r="AR2550" t="s">
        <v>82</v>
      </c>
      <c r="AT2550" t="s">
        <v>82</v>
      </c>
      <c r="AW2550" t="s">
        <v>72</v>
      </c>
      <c r="AX2550">
        <v>1</v>
      </c>
      <c r="AY2550" t="s">
        <v>13220</v>
      </c>
      <c r="AZ2550" t="s">
        <v>6542</v>
      </c>
      <c r="BA2550" t="s">
        <v>232</v>
      </c>
      <c r="BB2550">
        <v>11977</v>
      </c>
      <c r="BC2550" t="s">
        <v>79</v>
      </c>
      <c r="BH2550" t="s">
        <v>13218</v>
      </c>
      <c r="BI2550" t="s">
        <v>67</v>
      </c>
      <c r="BJ2550">
        <v>50593321</v>
      </c>
    </row>
    <row r="2551" spans="1:62" x14ac:dyDescent="0.25">
      <c r="A2551" t="s">
        <v>14334</v>
      </c>
      <c r="B2551" s="2">
        <v>43502</v>
      </c>
      <c r="C2551" t="s">
        <v>63</v>
      </c>
      <c r="D2551" s="3">
        <v>43472.379178530093</v>
      </c>
      <c r="E2551" t="s">
        <v>64</v>
      </c>
      <c r="F2551" s="2">
        <v>43556</v>
      </c>
      <c r="G2551" s="2">
        <v>43819</v>
      </c>
      <c r="H2551" t="s">
        <v>14335</v>
      </c>
      <c r="I2551" t="s">
        <v>67</v>
      </c>
      <c r="J2551" t="s">
        <v>14336</v>
      </c>
      <c r="K2551" t="s">
        <v>67</v>
      </c>
      <c r="L2551" t="s">
        <v>10845</v>
      </c>
      <c r="M2551" t="s">
        <v>232</v>
      </c>
      <c r="N2551">
        <v>11946</v>
      </c>
      <c r="O2551" t="s">
        <v>70</v>
      </c>
      <c r="P2551" t="s">
        <v>67</v>
      </c>
      <c r="Q2551" t="s">
        <v>14337</v>
      </c>
      <c r="S2551" t="s">
        <v>72</v>
      </c>
      <c r="T2551" t="s">
        <v>3529</v>
      </c>
      <c r="U2551" t="s">
        <v>3530</v>
      </c>
      <c r="V2551" t="s">
        <v>3531</v>
      </c>
      <c r="W2551" t="s">
        <v>232</v>
      </c>
      <c r="X2551" t="s">
        <v>93</v>
      </c>
      <c r="Y2551" t="str">
        <f>"37-3011"</f>
        <v>37-3011</v>
      </c>
      <c r="Z2551" t="s">
        <v>94</v>
      </c>
      <c r="AA2551">
        <v>332212</v>
      </c>
      <c r="AB2551">
        <v>3</v>
      </c>
      <c r="AC2551">
        <v>3</v>
      </c>
      <c r="AD2551" t="s">
        <v>79</v>
      </c>
      <c r="AE2551" t="s">
        <v>80</v>
      </c>
      <c r="AF2551">
        <v>40</v>
      </c>
      <c r="AG2551" s="4">
        <v>0.33333333333333331</v>
      </c>
      <c r="AH2551" s="4">
        <v>0.66666666666666663</v>
      </c>
      <c r="AI2551" s="5">
        <v>16.350000000000001</v>
      </c>
      <c r="AJ2551">
        <v>24.53</v>
      </c>
      <c r="AK2551">
        <v>24.53</v>
      </c>
      <c r="AL2551" t="s">
        <v>81</v>
      </c>
      <c r="AM2551" t="s">
        <v>82</v>
      </c>
      <c r="AO2551" t="s">
        <v>83</v>
      </c>
      <c r="AP2551" t="s">
        <v>67</v>
      </c>
      <c r="AQ2551" t="s">
        <v>662</v>
      </c>
      <c r="AR2551" t="s">
        <v>82</v>
      </c>
      <c r="AT2551" t="s">
        <v>82</v>
      </c>
      <c r="AW2551" t="s">
        <v>72</v>
      </c>
      <c r="AX2551">
        <v>1</v>
      </c>
      <c r="AY2551" t="s">
        <v>10845</v>
      </c>
      <c r="AZ2551" t="s">
        <v>6542</v>
      </c>
      <c r="BA2551" t="s">
        <v>232</v>
      </c>
      <c r="BB2551">
        <v>11946</v>
      </c>
      <c r="BC2551" t="s">
        <v>79</v>
      </c>
      <c r="BH2551" t="s">
        <v>14336</v>
      </c>
      <c r="BI2551" t="s">
        <v>67</v>
      </c>
      <c r="BJ2551">
        <v>113390622</v>
      </c>
    </row>
    <row r="2552" spans="1:62" x14ac:dyDescent="0.25">
      <c r="A2552" t="s">
        <v>14407</v>
      </c>
      <c r="B2552" s="2">
        <v>43502</v>
      </c>
      <c r="C2552" t="s">
        <v>63</v>
      </c>
      <c r="D2552" s="3">
        <v>43472.378797384263</v>
      </c>
      <c r="E2552" t="s">
        <v>64</v>
      </c>
      <c r="F2552" s="2">
        <v>43556</v>
      </c>
      <c r="G2552" s="2">
        <v>43761</v>
      </c>
      <c r="H2552" t="s">
        <v>14408</v>
      </c>
      <c r="J2552" t="s">
        <v>14409</v>
      </c>
      <c r="L2552" t="s">
        <v>1225</v>
      </c>
      <c r="M2552" t="s">
        <v>105</v>
      </c>
      <c r="N2552">
        <v>75247</v>
      </c>
      <c r="O2552" t="s">
        <v>70</v>
      </c>
      <c r="Q2552" t="s">
        <v>14410</v>
      </c>
      <c r="S2552" t="s">
        <v>72</v>
      </c>
      <c r="T2552" t="s">
        <v>1917</v>
      </c>
      <c r="U2552" t="s">
        <v>1918</v>
      </c>
      <c r="V2552" t="s">
        <v>1919</v>
      </c>
      <c r="W2552" t="s">
        <v>105</v>
      </c>
      <c r="X2552" t="s">
        <v>14411</v>
      </c>
      <c r="Y2552" t="str">
        <f>"37-3011"</f>
        <v>37-3011</v>
      </c>
      <c r="Z2552" t="s">
        <v>94</v>
      </c>
      <c r="AA2552">
        <v>561730</v>
      </c>
      <c r="AB2552">
        <v>65</v>
      </c>
      <c r="AC2552">
        <v>65</v>
      </c>
      <c r="AD2552" t="s">
        <v>79</v>
      </c>
      <c r="AE2552" t="s">
        <v>95</v>
      </c>
      <c r="AF2552">
        <v>35</v>
      </c>
      <c r="AG2552" s="4">
        <v>0.29166666666666669</v>
      </c>
      <c r="AH2552" s="4">
        <v>0.66666666666666663</v>
      </c>
      <c r="AI2552" s="5">
        <v>13.94</v>
      </c>
      <c r="AJ2552">
        <v>20.91</v>
      </c>
      <c r="AL2552" t="s">
        <v>81</v>
      </c>
      <c r="AM2552" t="s">
        <v>82</v>
      </c>
      <c r="AO2552" t="s">
        <v>83</v>
      </c>
      <c r="AR2552" t="s">
        <v>82</v>
      </c>
      <c r="AT2552" t="s">
        <v>82</v>
      </c>
      <c r="AW2552" t="s">
        <v>82</v>
      </c>
      <c r="AY2552" t="s">
        <v>1225</v>
      </c>
      <c r="AZ2552" t="s">
        <v>1225</v>
      </c>
      <c r="BA2552" t="s">
        <v>105</v>
      </c>
      <c r="BB2552">
        <v>75247</v>
      </c>
      <c r="BC2552" t="s">
        <v>79</v>
      </c>
      <c r="BH2552" t="s">
        <v>14409</v>
      </c>
      <c r="BJ2552">
        <v>752841715</v>
      </c>
    </row>
    <row r="2553" spans="1:62" x14ac:dyDescent="0.25">
      <c r="A2553" t="s">
        <v>14750</v>
      </c>
      <c r="B2553" s="2">
        <v>43502</v>
      </c>
      <c r="C2553" t="s">
        <v>63</v>
      </c>
      <c r="D2553" s="3">
        <v>43472.377616724538</v>
      </c>
      <c r="E2553" t="s">
        <v>282</v>
      </c>
      <c r="F2553" s="2">
        <v>43556</v>
      </c>
      <c r="G2553" s="2">
        <v>43813</v>
      </c>
      <c r="H2553" t="s">
        <v>14751</v>
      </c>
      <c r="I2553" t="s">
        <v>67</v>
      </c>
      <c r="J2553" t="s">
        <v>14752</v>
      </c>
      <c r="K2553" t="s">
        <v>14753</v>
      </c>
      <c r="L2553" t="s">
        <v>1493</v>
      </c>
      <c r="M2553" t="s">
        <v>308</v>
      </c>
      <c r="N2553">
        <v>7726</v>
      </c>
      <c r="O2553" t="s">
        <v>70</v>
      </c>
      <c r="P2553" t="s">
        <v>67</v>
      </c>
      <c r="Q2553" t="s">
        <v>14754</v>
      </c>
      <c r="S2553" t="s">
        <v>72</v>
      </c>
      <c r="T2553" t="s">
        <v>2824</v>
      </c>
      <c r="U2553" t="s">
        <v>3543</v>
      </c>
      <c r="V2553" t="s">
        <v>642</v>
      </c>
      <c r="W2553" t="s">
        <v>105</v>
      </c>
      <c r="X2553" t="s">
        <v>106</v>
      </c>
      <c r="Y2553" t="str">
        <f>"37-3011"</f>
        <v>37-3011</v>
      </c>
      <c r="Z2553" t="s">
        <v>94</v>
      </c>
      <c r="AA2553">
        <v>561730</v>
      </c>
      <c r="AB2553">
        <v>10</v>
      </c>
      <c r="AC2553">
        <v>9</v>
      </c>
      <c r="AD2553" t="s">
        <v>79</v>
      </c>
      <c r="AE2553" t="s">
        <v>80</v>
      </c>
      <c r="AF2553">
        <v>40</v>
      </c>
      <c r="AG2553" s="4">
        <v>0.29166666666666669</v>
      </c>
      <c r="AH2553" s="4">
        <v>0.66666666666666663</v>
      </c>
      <c r="AI2553" s="5">
        <v>16.809999999999999</v>
      </c>
      <c r="AJ2553">
        <v>25.22</v>
      </c>
      <c r="AK2553">
        <v>25.5</v>
      </c>
      <c r="AL2553" t="s">
        <v>81</v>
      </c>
      <c r="AM2553" t="s">
        <v>82</v>
      </c>
      <c r="AO2553" t="s">
        <v>83</v>
      </c>
      <c r="AP2553" t="s">
        <v>67</v>
      </c>
      <c r="AQ2553" t="s">
        <v>67</v>
      </c>
      <c r="AR2553" t="s">
        <v>82</v>
      </c>
      <c r="AT2553" t="s">
        <v>82</v>
      </c>
      <c r="AW2553" t="s">
        <v>82</v>
      </c>
      <c r="AY2553" t="s">
        <v>1493</v>
      </c>
      <c r="AZ2553" t="s">
        <v>1467</v>
      </c>
      <c r="BA2553" t="s">
        <v>308</v>
      </c>
      <c r="BB2553">
        <v>7726</v>
      </c>
      <c r="BC2553" t="s">
        <v>79</v>
      </c>
      <c r="BH2553" t="s">
        <v>14752</v>
      </c>
      <c r="BI2553" t="s">
        <v>67</v>
      </c>
      <c r="BJ2553">
        <v>462039156</v>
      </c>
    </row>
    <row r="2554" spans="1:62" x14ac:dyDescent="0.25">
      <c r="A2554" t="s">
        <v>14872</v>
      </c>
      <c r="B2554" s="2">
        <v>43502</v>
      </c>
      <c r="C2554" t="s">
        <v>63</v>
      </c>
      <c r="D2554" s="3">
        <v>43472.377902465276</v>
      </c>
      <c r="E2554" t="s">
        <v>64</v>
      </c>
      <c r="F2554" s="2">
        <v>43556</v>
      </c>
      <c r="G2554" s="2">
        <v>43799</v>
      </c>
      <c r="H2554" t="s">
        <v>3796</v>
      </c>
      <c r="I2554" t="s">
        <v>3797</v>
      </c>
      <c r="J2554" t="s">
        <v>3798</v>
      </c>
      <c r="K2554" t="s">
        <v>67</v>
      </c>
      <c r="L2554" t="s">
        <v>1245</v>
      </c>
      <c r="M2554" t="s">
        <v>1246</v>
      </c>
      <c r="N2554">
        <v>63038</v>
      </c>
      <c r="O2554" t="s">
        <v>70</v>
      </c>
      <c r="P2554" t="s">
        <v>67</v>
      </c>
      <c r="Q2554" t="s">
        <v>3799</v>
      </c>
      <c r="S2554" t="s">
        <v>72</v>
      </c>
      <c r="T2554" t="s">
        <v>2824</v>
      </c>
      <c r="U2554" t="s">
        <v>3543</v>
      </c>
      <c r="V2554" t="s">
        <v>642</v>
      </c>
      <c r="W2554" t="s">
        <v>105</v>
      </c>
      <c r="X2554" t="s">
        <v>106</v>
      </c>
      <c r="Y2554" t="str">
        <f>"37-3011"</f>
        <v>37-3011</v>
      </c>
      <c r="Z2554" t="s">
        <v>94</v>
      </c>
      <c r="AA2554">
        <v>561730</v>
      </c>
      <c r="AB2554">
        <v>8</v>
      </c>
      <c r="AC2554">
        <v>8</v>
      </c>
      <c r="AD2554" t="s">
        <v>79</v>
      </c>
      <c r="AE2554" t="s">
        <v>95</v>
      </c>
      <c r="AF2554">
        <v>40</v>
      </c>
      <c r="AG2554" s="4">
        <v>0.29166666666666669</v>
      </c>
      <c r="AH2554" s="4">
        <v>0.66666666666666663</v>
      </c>
      <c r="AI2554" s="5">
        <v>14.52</v>
      </c>
      <c r="AJ2554">
        <v>21.78</v>
      </c>
      <c r="AK2554">
        <v>25.95</v>
      </c>
      <c r="AL2554" t="s">
        <v>81</v>
      </c>
      <c r="AM2554" t="s">
        <v>82</v>
      </c>
      <c r="AO2554" t="s">
        <v>83</v>
      </c>
      <c r="AP2554" t="s">
        <v>67</v>
      </c>
      <c r="AQ2554" t="s">
        <v>67</v>
      </c>
      <c r="AR2554" t="s">
        <v>82</v>
      </c>
      <c r="AT2554" t="s">
        <v>82</v>
      </c>
      <c r="AW2554" t="s">
        <v>82</v>
      </c>
      <c r="AY2554" t="s">
        <v>1245</v>
      </c>
      <c r="AZ2554" t="s">
        <v>1797</v>
      </c>
      <c r="BA2554" t="s">
        <v>1246</v>
      </c>
      <c r="BB2554">
        <v>63038</v>
      </c>
      <c r="BC2554" t="s">
        <v>79</v>
      </c>
      <c r="BH2554" t="s">
        <v>3798</v>
      </c>
      <c r="BI2554" t="s">
        <v>67</v>
      </c>
      <c r="BJ2554">
        <v>431516485</v>
      </c>
    </row>
    <row r="2555" spans="1:62" x14ac:dyDescent="0.25">
      <c r="A2555" t="s">
        <v>14910</v>
      </c>
      <c r="B2555" s="2">
        <v>43502</v>
      </c>
      <c r="C2555" t="s">
        <v>63</v>
      </c>
      <c r="D2555" s="3">
        <v>43472.377845740739</v>
      </c>
      <c r="E2555" t="s">
        <v>64</v>
      </c>
      <c r="F2555" s="2">
        <v>43556</v>
      </c>
      <c r="G2555" s="2">
        <v>43813</v>
      </c>
      <c r="H2555" t="s">
        <v>14911</v>
      </c>
      <c r="J2555" t="s">
        <v>14912</v>
      </c>
      <c r="L2555" t="s">
        <v>1364</v>
      </c>
      <c r="M2555" t="s">
        <v>1362</v>
      </c>
      <c r="N2555">
        <v>6824</v>
      </c>
      <c r="O2555" t="s">
        <v>70</v>
      </c>
      <c r="Q2555" t="s">
        <v>14913</v>
      </c>
      <c r="S2555" t="s">
        <v>72</v>
      </c>
      <c r="T2555" t="s">
        <v>640</v>
      </c>
      <c r="U2555" t="s">
        <v>641</v>
      </c>
      <c r="V2555" t="s">
        <v>642</v>
      </c>
      <c r="W2555" t="s">
        <v>105</v>
      </c>
      <c r="X2555" t="s">
        <v>106</v>
      </c>
      <c r="Y2555" t="str">
        <f>"37-3011"</f>
        <v>37-3011</v>
      </c>
      <c r="Z2555" t="s">
        <v>94</v>
      </c>
      <c r="AA2555">
        <v>561730</v>
      </c>
      <c r="AB2555">
        <v>10</v>
      </c>
      <c r="AC2555">
        <v>10</v>
      </c>
      <c r="AD2555" t="s">
        <v>79</v>
      </c>
      <c r="AE2555" t="s">
        <v>80</v>
      </c>
      <c r="AF2555">
        <v>40</v>
      </c>
      <c r="AG2555" s="4">
        <v>0.3125</v>
      </c>
      <c r="AH2555" s="4">
        <v>0.6875</v>
      </c>
      <c r="AI2555" s="5">
        <v>18.36</v>
      </c>
      <c r="AJ2555">
        <v>27.54</v>
      </c>
      <c r="AK2555">
        <v>32.25</v>
      </c>
      <c r="AL2555" t="s">
        <v>81</v>
      </c>
      <c r="AM2555" t="s">
        <v>82</v>
      </c>
      <c r="AO2555" t="s">
        <v>83</v>
      </c>
      <c r="AR2555" t="s">
        <v>82</v>
      </c>
      <c r="AT2555" t="s">
        <v>82</v>
      </c>
      <c r="AW2555" t="s">
        <v>72</v>
      </c>
      <c r="AX2555">
        <v>3</v>
      </c>
      <c r="AY2555" t="s">
        <v>1364</v>
      </c>
      <c r="AZ2555" t="s">
        <v>1364</v>
      </c>
      <c r="BA2555" t="s">
        <v>1362</v>
      </c>
      <c r="BB2555">
        <v>6824</v>
      </c>
      <c r="BC2555" t="s">
        <v>79</v>
      </c>
      <c r="BH2555" t="s">
        <v>14912</v>
      </c>
      <c r="BJ2555">
        <v>60887610</v>
      </c>
    </row>
    <row r="2556" spans="1:62" x14ac:dyDescent="0.25">
      <c r="A2556" t="s">
        <v>14939</v>
      </c>
      <c r="B2556" s="2">
        <v>43502</v>
      </c>
      <c r="C2556" t="s">
        <v>63</v>
      </c>
      <c r="D2556" s="3">
        <v>43472.377664537038</v>
      </c>
      <c r="E2556" t="s">
        <v>64</v>
      </c>
      <c r="F2556" s="2">
        <v>43556</v>
      </c>
      <c r="G2556" s="2">
        <v>43799</v>
      </c>
      <c r="H2556" t="s">
        <v>3808</v>
      </c>
      <c r="I2556" t="s">
        <v>67</v>
      </c>
      <c r="J2556" t="s">
        <v>3809</v>
      </c>
      <c r="K2556" t="s">
        <v>67</v>
      </c>
      <c r="L2556" t="s">
        <v>3810</v>
      </c>
      <c r="M2556" t="s">
        <v>278</v>
      </c>
      <c r="N2556">
        <v>20135</v>
      </c>
      <c r="O2556" t="s">
        <v>70</v>
      </c>
      <c r="P2556" t="s">
        <v>67</v>
      </c>
      <c r="Q2556" t="s">
        <v>3811</v>
      </c>
      <c r="S2556" t="s">
        <v>72</v>
      </c>
      <c r="T2556" t="s">
        <v>2824</v>
      </c>
      <c r="U2556" t="s">
        <v>3543</v>
      </c>
      <c r="V2556" t="s">
        <v>642</v>
      </c>
      <c r="W2556" t="s">
        <v>105</v>
      </c>
      <c r="X2556" t="s">
        <v>106</v>
      </c>
      <c r="Y2556" t="str">
        <f>"37-3011"</f>
        <v>37-3011</v>
      </c>
      <c r="Z2556" t="s">
        <v>94</v>
      </c>
      <c r="AA2556">
        <v>561730</v>
      </c>
      <c r="AB2556">
        <v>27</v>
      </c>
      <c r="AC2556">
        <v>27</v>
      </c>
      <c r="AD2556" t="s">
        <v>79</v>
      </c>
      <c r="AE2556" t="s">
        <v>80</v>
      </c>
      <c r="AF2556">
        <v>40</v>
      </c>
      <c r="AG2556" s="4">
        <v>0.29166666666666669</v>
      </c>
      <c r="AH2556" s="4">
        <v>0.70833333333333337</v>
      </c>
      <c r="AI2556" s="5">
        <v>15.39</v>
      </c>
      <c r="AJ2556">
        <v>23.09</v>
      </c>
      <c r="AK2556">
        <v>30</v>
      </c>
      <c r="AL2556" t="s">
        <v>81</v>
      </c>
      <c r="AM2556" t="s">
        <v>82</v>
      </c>
      <c r="AO2556" t="s">
        <v>83</v>
      </c>
      <c r="AP2556" t="s">
        <v>67</v>
      </c>
      <c r="AQ2556" t="s">
        <v>67</v>
      </c>
      <c r="AR2556" t="s">
        <v>82</v>
      </c>
      <c r="AT2556" t="s">
        <v>82</v>
      </c>
      <c r="AW2556" t="s">
        <v>82</v>
      </c>
      <c r="AY2556" t="s">
        <v>3810</v>
      </c>
      <c r="AZ2556" t="s">
        <v>3812</v>
      </c>
      <c r="BA2556" t="s">
        <v>278</v>
      </c>
      <c r="BB2556">
        <v>20135</v>
      </c>
      <c r="BC2556" t="s">
        <v>79</v>
      </c>
      <c r="BH2556" t="s">
        <v>3809</v>
      </c>
      <c r="BI2556" t="s">
        <v>67</v>
      </c>
      <c r="BJ2556">
        <v>541766799</v>
      </c>
    </row>
    <row r="2557" spans="1:62" x14ac:dyDescent="0.25">
      <c r="A2557" t="s">
        <v>14953</v>
      </c>
      <c r="B2557" s="2">
        <v>43502</v>
      </c>
      <c r="C2557" t="s">
        <v>63</v>
      </c>
      <c r="D2557" s="3">
        <v>43472.37770921296</v>
      </c>
      <c r="E2557" t="s">
        <v>64</v>
      </c>
      <c r="F2557" s="2">
        <v>43556</v>
      </c>
      <c r="G2557" s="2">
        <v>43784</v>
      </c>
      <c r="H2557" t="s">
        <v>14954</v>
      </c>
      <c r="I2557" t="s">
        <v>67</v>
      </c>
      <c r="J2557" t="s">
        <v>14955</v>
      </c>
      <c r="K2557" t="s">
        <v>67</v>
      </c>
      <c r="L2557" t="s">
        <v>1552</v>
      </c>
      <c r="M2557" t="s">
        <v>774</v>
      </c>
      <c r="N2557">
        <v>80916</v>
      </c>
      <c r="O2557" t="s">
        <v>70</v>
      </c>
      <c r="P2557" t="s">
        <v>67</v>
      </c>
      <c r="Q2557" t="s">
        <v>14956</v>
      </c>
      <c r="S2557" t="s">
        <v>72</v>
      </c>
      <c r="T2557" t="s">
        <v>2824</v>
      </c>
      <c r="U2557" t="s">
        <v>3543</v>
      </c>
      <c r="V2557" t="s">
        <v>642</v>
      </c>
      <c r="W2557" t="s">
        <v>105</v>
      </c>
      <c r="X2557" t="s">
        <v>106</v>
      </c>
      <c r="Y2557" t="str">
        <f>"37-3011"</f>
        <v>37-3011</v>
      </c>
      <c r="Z2557" t="s">
        <v>94</v>
      </c>
      <c r="AA2557">
        <v>561730</v>
      </c>
      <c r="AB2557">
        <v>40</v>
      </c>
      <c r="AC2557">
        <v>40</v>
      </c>
      <c r="AD2557" t="s">
        <v>79</v>
      </c>
      <c r="AE2557" t="s">
        <v>95</v>
      </c>
      <c r="AF2557">
        <v>40</v>
      </c>
      <c r="AG2557" s="4">
        <v>0.29166666666666669</v>
      </c>
      <c r="AH2557" s="4">
        <v>0.66666666666666663</v>
      </c>
      <c r="AI2557" s="5">
        <v>13.48</v>
      </c>
      <c r="AJ2557">
        <v>20.22</v>
      </c>
      <c r="AL2557" t="s">
        <v>81</v>
      </c>
      <c r="AM2557" t="s">
        <v>82</v>
      </c>
      <c r="AO2557" t="s">
        <v>83</v>
      </c>
      <c r="AP2557" t="s">
        <v>67</v>
      </c>
      <c r="AQ2557" t="s">
        <v>67</v>
      </c>
      <c r="AR2557" t="s">
        <v>82</v>
      </c>
      <c r="AT2557" t="s">
        <v>82</v>
      </c>
      <c r="AW2557" t="s">
        <v>82</v>
      </c>
      <c r="AY2557" t="s">
        <v>1552</v>
      </c>
      <c r="AZ2557" t="s">
        <v>1554</v>
      </c>
      <c r="BA2557" t="s">
        <v>774</v>
      </c>
      <c r="BB2557">
        <v>80916</v>
      </c>
      <c r="BC2557" t="s">
        <v>79</v>
      </c>
      <c r="BH2557" t="s">
        <v>14955</v>
      </c>
      <c r="BI2557" t="s">
        <v>67</v>
      </c>
      <c r="BJ2557">
        <v>202452072</v>
      </c>
    </row>
    <row r="2558" spans="1:62" x14ac:dyDescent="0.25">
      <c r="A2558" t="s">
        <v>15128</v>
      </c>
      <c r="B2558" s="2">
        <v>43502</v>
      </c>
      <c r="C2558" t="s">
        <v>63</v>
      </c>
      <c r="D2558" s="3">
        <v>43472.377765694444</v>
      </c>
      <c r="E2558" t="s">
        <v>64</v>
      </c>
      <c r="F2558" s="2">
        <v>43556</v>
      </c>
      <c r="G2558" s="2">
        <v>43814</v>
      </c>
      <c r="H2558" t="s">
        <v>15129</v>
      </c>
      <c r="I2558" t="s">
        <v>67</v>
      </c>
      <c r="J2558" t="s">
        <v>15130</v>
      </c>
      <c r="K2558" t="s">
        <v>67</v>
      </c>
      <c r="L2558" t="s">
        <v>14696</v>
      </c>
      <c r="M2558" t="s">
        <v>197</v>
      </c>
      <c r="N2558">
        <v>50208</v>
      </c>
      <c r="O2558" t="s">
        <v>70</v>
      </c>
      <c r="Q2558" t="s">
        <v>15131</v>
      </c>
      <c r="S2558" t="s">
        <v>72</v>
      </c>
      <c r="T2558" t="s">
        <v>194</v>
      </c>
      <c r="U2558" t="s">
        <v>195</v>
      </c>
      <c r="V2558" t="s">
        <v>196</v>
      </c>
      <c r="W2558" t="s">
        <v>197</v>
      </c>
      <c r="X2558" t="s">
        <v>15117</v>
      </c>
      <c r="Y2558" t="str">
        <f>"47-3012"</f>
        <v>47-3012</v>
      </c>
      <c r="Z2558" t="s">
        <v>1540</v>
      </c>
      <c r="AA2558">
        <v>238110</v>
      </c>
      <c r="AB2558">
        <v>6</v>
      </c>
      <c r="AC2558">
        <v>6</v>
      </c>
      <c r="AD2558" t="s">
        <v>79</v>
      </c>
      <c r="AE2558" t="s">
        <v>80</v>
      </c>
      <c r="AF2558">
        <v>40</v>
      </c>
      <c r="AG2558" s="4">
        <v>0.29166666666666669</v>
      </c>
      <c r="AH2558" s="4">
        <v>0.70833333333333337</v>
      </c>
      <c r="AI2558" s="5">
        <v>13.61</v>
      </c>
      <c r="AJ2558">
        <v>20.420000000000002</v>
      </c>
      <c r="AL2558" t="s">
        <v>81</v>
      </c>
      <c r="AM2558" t="s">
        <v>82</v>
      </c>
      <c r="AO2558" t="s">
        <v>83</v>
      </c>
      <c r="AP2558" t="s">
        <v>67</v>
      </c>
      <c r="AR2558" t="s">
        <v>82</v>
      </c>
      <c r="AT2558" t="s">
        <v>82</v>
      </c>
      <c r="AW2558" t="s">
        <v>72</v>
      </c>
      <c r="AX2558">
        <v>2</v>
      </c>
      <c r="AY2558" t="s">
        <v>15132</v>
      </c>
      <c r="AZ2558" t="s">
        <v>15133</v>
      </c>
      <c r="BA2558" t="s">
        <v>197</v>
      </c>
      <c r="BB2558">
        <v>52222</v>
      </c>
      <c r="BC2558" t="s">
        <v>79</v>
      </c>
      <c r="BH2558" t="s">
        <v>15134</v>
      </c>
      <c r="BI2558" t="s">
        <v>15135</v>
      </c>
      <c r="BJ2558">
        <v>391870523</v>
      </c>
    </row>
    <row r="2559" spans="1:62" x14ac:dyDescent="0.25">
      <c r="A2559" t="s">
        <v>15235</v>
      </c>
      <c r="B2559" s="2">
        <v>43502</v>
      </c>
      <c r="C2559" t="s">
        <v>63</v>
      </c>
      <c r="D2559" s="3">
        <v>43472.377397534721</v>
      </c>
      <c r="E2559" t="s">
        <v>64</v>
      </c>
      <c r="F2559" s="2">
        <v>43556</v>
      </c>
      <c r="G2559" s="2">
        <v>43830</v>
      </c>
      <c r="H2559" t="s">
        <v>3910</v>
      </c>
      <c r="J2559" t="s">
        <v>3911</v>
      </c>
      <c r="K2559" t="s">
        <v>3912</v>
      </c>
      <c r="L2559" t="s">
        <v>3913</v>
      </c>
      <c r="M2559" t="s">
        <v>308</v>
      </c>
      <c r="N2559">
        <v>7649</v>
      </c>
      <c r="O2559" t="s">
        <v>70</v>
      </c>
      <c r="Q2559" t="s">
        <v>3914</v>
      </c>
      <c r="S2559" t="s">
        <v>72</v>
      </c>
      <c r="T2559" t="s">
        <v>640</v>
      </c>
      <c r="U2559" t="s">
        <v>641</v>
      </c>
      <c r="V2559" t="s">
        <v>642</v>
      </c>
      <c r="W2559" t="s">
        <v>105</v>
      </c>
      <c r="X2559" t="s">
        <v>106</v>
      </c>
      <c r="Y2559" t="str">
        <f>"37-3011"</f>
        <v>37-3011</v>
      </c>
      <c r="Z2559" t="s">
        <v>94</v>
      </c>
      <c r="AA2559">
        <v>561730</v>
      </c>
      <c r="AB2559">
        <v>5</v>
      </c>
      <c r="AC2559">
        <v>5</v>
      </c>
      <c r="AD2559" t="s">
        <v>79</v>
      </c>
      <c r="AE2559" t="s">
        <v>80</v>
      </c>
      <c r="AF2559">
        <v>40</v>
      </c>
      <c r="AG2559" s="4">
        <v>0.29166666666666669</v>
      </c>
      <c r="AH2559" s="4">
        <v>0.70833333333333337</v>
      </c>
      <c r="AI2559" s="5">
        <v>16.809999999999999</v>
      </c>
      <c r="AJ2559">
        <v>25.22</v>
      </c>
      <c r="AK2559">
        <v>25.5</v>
      </c>
      <c r="AL2559" t="s">
        <v>81</v>
      </c>
      <c r="AM2559" t="s">
        <v>82</v>
      </c>
      <c r="AO2559" t="s">
        <v>83</v>
      </c>
      <c r="AR2559" t="s">
        <v>82</v>
      </c>
      <c r="AT2559" t="s">
        <v>82</v>
      </c>
      <c r="AW2559" t="s">
        <v>72</v>
      </c>
      <c r="AX2559">
        <v>3</v>
      </c>
      <c r="AY2559" t="s">
        <v>3915</v>
      </c>
      <c r="AZ2559" t="s">
        <v>2858</v>
      </c>
      <c r="BA2559" t="s">
        <v>308</v>
      </c>
      <c r="BB2559">
        <v>7675</v>
      </c>
      <c r="BC2559" t="s">
        <v>79</v>
      </c>
      <c r="BH2559" t="s">
        <v>3916</v>
      </c>
      <c r="BJ2559">
        <v>223646813</v>
      </c>
    </row>
    <row r="2560" spans="1:62" x14ac:dyDescent="0.25">
      <c r="A2560" t="s">
        <v>15378</v>
      </c>
      <c r="B2560" s="2">
        <v>43502</v>
      </c>
      <c r="C2560" t="s">
        <v>63</v>
      </c>
      <c r="D2560" s="3">
        <v>43472.377386377317</v>
      </c>
      <c r="E2560" t="s">
        <v>64</v>
      </c>
      <c r="F2560" s="2">
        <v>43556</v>
      </c>
      <c r="G2560" s="2">
        <v>43814</v>
      </c>
      <c r="H2560" t="s">
        <v>15379</v>
      </c>
      <c r="J2560" t="s">
        <v>15380</v>
      </c>
      <c r="L2560" t="s">
        <v>4681</v>
      </c>
      <c r="M2560" t="s">
        <v>774</v>
      </c>
      <c r="N2560">
        <v>80231</v>
      </c>
      <c r="O2560" t="s">
        <v>70</v>
      </c>
      <c r="Q2560" t="s">
        <v>15381</v>
      </c>
      <c r="S2560" t="s">
        <v>72</v>
      </c>
      <c r="T2560" t="s">
        <v>640</v>
      </c>
      <c r="U2560" t="s">
        <v>641</v>
      </c>
      <c r="V2560" t="s">
        <v>642</v>
      </c>
      <c r="W2560" t="s">
        <v>105</v>
      </c>
      <c r="X2560" t="s">
        <v>106</v>
      </c>
      <c r="Y2560" t="str">
        <f>"37-3011"</f>
        <v>37-3011</v>
      </c>
      <c r="Z2560" t="s">
        <v>94</v>
      </c>
      <c r="AA2560">
        <v>561730</v>
      </c>
      <c r="AB2560">
        <v>25</v>
      </c>
      <c r="AC2560">
        <v>25</v>
      </c>
      <c r="AD2560" t="s">
        <v>79</v>
      </c>
      <c r="AE2560" t="s">
        <v>95</v>
      </c>
      <c r="AF2560">
        <v>40</v>
      </c>
      <c r="AG2560" s="4">
        <v>0.29166666666666669</v>
      </c>
      <c r="AH2560" s="4">
        <v>0.66666666666666663</v>
      </c>
      <c r="AI2560" s="5">
        <v>15.17</v>
      </c>
      <c r="AJ2560">
        <v>22.76</v>
      </c>
      <c r="AL2560" t="s">
        <v>81</v>
      </c>
      <c r="AM2560" t="s">
        <v>82</v>
      </c>
      <c r="AO2560" t="s">
        <v>83</v>
      </c>
      <c r="AR2560" t="s">
        <v>82</v>
      </c>
      <c r="AT2560" t="s">
        <v>82</v>
      </c>
      <c r="AW2560" t="s">
        <v>82</v>
      </c>
      <c r="AY2560" t="s">
        <v>4681</v>
      </c>
      <c r="AZ2560" t="s">
        <v>4331</v>
      </c>
      <c r="BA2560" t="s">
        <v>774</v>
      </c>
      <c r="BB2560">
        <v>80231</v>
      </c>
      <c r="BC2560" t="s">
        <v>79</v>
      </c>
      <c r="BH2560" t="s">
        <v>15380</v>
      </c>
      <c r="BJ2560">
        <v>841254241</v>
      </c>
    </row>
    <row r="2561" spans="1:62" x14ac:dyDescent="0.25">
      <c r="A2561" t="s">
        <v>15718</v>
      </c>
      <c r="B2561" s="2">
        <v>43502</v>
      </c>
      <c r="C2561" t="s">
        <v>63</v>
      </c>
      <c r="D2561" s="3">
        <v>43472.379008611111</v>
      </c>
      <c r="E2561" t="s">
        <v>64</v>
      </c>
      <c r="F2561" s="2">
        <v>43556</v>
      </c>
      <c r="G2561" s="2">
        <v>43799</v>
      </c>
      <c r="H2561" t="s">
        <v>15719</v>
      </c>
      <c r="I2561" t="s">
        <v>67</v>
      </c>
      <c r="J2561" t="s">
        <v>15720</v>
      </c>
      <c r="K2561" t="s">
        <v>67</v>
      </c>
      <c r="L2561" t="s">
        <v>13575</v>
      </c>
      <c r="M2561" t="s">
        <v>774</v>
      </c>
      <c r="N2561">
        <v>80524</v>
      </c>
      <c r="O2561" t="s">
        <v>70</v>
      </c>
      <c r="P2561" t="s">
        <v>67</v>
      </c>
      <c r="Q2561" t="s">
        <v>15721</v>
      </c>
      <c r="S2561" t="s">
        <v>72</v>
      </c>
      <c r="T2561" t="s">
        <v>6285</v>
      </c>
      <c r="U2561" t="s">
        <v>6286</v>
      </c>
      <c r="V2561" t="s">
        <v>6287</v>
      </c>
      <c r="W2561" t="s">
        <v>774</v>
      </c>
      <c r="X2561" t="s">
        <v>94</v>
      </c>
      <c r="Y2561" t="str">
        <f>"37-3011"</f>
        <v>37-3011</v>
      </c>
      <c r="Z2561" t="s">
        <v>94</v>
      </c>
      <c r="AA2561">
        <v>561730</v>
      </c>
      <c r="AB2561">
        <v>30</v>
      </c>
      <c r="AC2561">
        <v>30</v>
      </c>
      <c r="AD2561" t="s">
        <v>79</v>
      </c>
      <c r="AE2561" t="s">
        <v>80</v>
      </c>
      <c r="AF2561">
        <v>40</v>
      </c>
      <c r="AG2561" s="4">
        <v>0.29166666666666669</v>
      </c>
      <c r="AH2561" s="4">
        <v>0.75</v>
      </c>
      <c r="AI2561" s="5">
        <v>15.73</v>
      </c>
      <c r="AJ2561">
        <v>23.59</v>
      </c>
      <c r="AK2561">
        <v>26.59</v>
      </c>
      <c r="AL2561" t="s">
        <v>81</v>
      </c>
      <c r="AM2561" t="s">
        <v>82</v>
      </c>
      <c r="AO2561" t="s">
        <v>83</v>
      </c>
      <c r="AP2561" t="s">
        <v>67</v>
      </c>
      <c r="AQ2561" t="s">
        <v>67</v>
      </c>
      <c r="AR2561" t="s">
        <v>82</v>
      </c>
      <c r="AT2561" t="s">
        <v>82</v>
      </c>
      <c r="AW2561" t="s">
        <v>82</v>
      </c>
      <c r="AY2561" t="s">
        <v>11506</v>
      </c>
      <c r="AZ2561" t="s">
        <v>3399</v>
      </c>
      <c r="BA2561" t="s">
        <v>774</v>
      </c>
      <c r="BB2561">
        <v>80524</v>
      </c>
      <c r="BC2561" t="s">
        <v>79</v>
      </c>
      <c r="BH2561" t="s">
        <v>15722</v>
      </c>
      <c r="BI2561" t="s">
        <v>67</v>
      </c>
      <c r="BJ2561">
        <v>203959540</v>
      </c>
    </row>
    <row r="2562" spans="1:62" x14ac:dyDescent="0.25">
      <c r="A2562" t="s">
        <v>15773</v>
      </c>
      <c r="B2562" s="2">
        <v>43502</v>
      </c>
      <c r="C2562" t="s">
        <v>63</v>
      </c>
      <c r="D2562" s="3">
        <v>43472.378381828705</v>
      </c>
      <c r="E2562" t="s">
        <v>64</v>
      </c>
      <c r="F2562" s="2">
        <v>43556</v>
      </c>
      <c r="G2562" s="2">
        <v>43822</v>
      </c>
      <c r="H2562" t="s">
        <v>15774</v>
      </c>
      <c r="I2562" t="s">
        <v>15775</v>
      </c>
      <c r="J2562" t="s">
        <v>15776</v>
      </c>
      <c r="K2562" t="s">
        <v>67</v>
      </c>
      <c r="L2562" t="s">
        <v>13566</v>
      </c>
      <c r="M2562" t="s">
        <v>308</v>
      </c>
      <c r="N2562">
        <v>7060</v>
      </c>
      <c r="O2562" t="s">
        <v>70</v>
      </c>
      <c r="P2562" t="s">
        <v>67</v>
      </c>
      <c r="Q2562" t="s">
        <v>15777</v>
      </c>
      <c r="S2562" t="s">
        <v>72</v>
      </c>
      <c r="T2562" t="s">
        <v>640</v>
      </c>
      <c r="U2562" t="s">
        <v>641</v>
      </c>
      <c r="V2562" t="s">
        <v>642</v>
      </c>
      <c r="W2562" t="s">
        <v>105</v>
      </c>
      <c r="X2562" t="s">
        <v>106</v>
      </c>
      <c r="Y2562" t="str">
        <f>"37-3011"</f>
        <v>37-3011</v>
      </c>
      <c r="Z2562" t="s">
        <v>94</v>
      </c>
      <c r="AA2562">
        <v>561730</v>
      </c>
      <c r="AB2562">
        <v>12</v>
      </c>
      <c r="AC2562">
        <v>12</v>
      </c>
      <c r="AD2562" t="s">
        <v>79</v>
      </c>
      <c r="AE2562" t="s">
        <v>80</v>
      </c>
      <c r="AF2562">
        <v>40</v>
      </c>
      <c r="AG2562" s="4">
        <v>0.25</v>
      </c>
      <c r="AH2562" s="4">
        <v>0.625</v>
      </c>
      <c r="AI2562" s="5">
        <v>16.809999999999999</v>
      </c>
      <c r="AJ2562">
        <v>25.22</v>
      </c>
      <c r="AL2562" t="s">
        <v>81</v>
      </c>
      <c r="AM2562" t="s">
        <v>82</v>
      </c>
      <c r="AO2562" t="s">
        <v>83</v>
      </c>
      <c r="AP2562" t="s">
        <v>67</v>
      </c>
      <c r="AQ2562" t="s">
        <v>67</v>
      </c>
      <c r="AR2562" t="s">
        <v>82</v>
      </c>
      <c r="AT2562" t="s">
        <v>82</v>
      </c>
      <c r="AW2562" t="s">
        <v>82</v>
      </c>
      <c r="AY2562" t="s">
        <v>13566</v>
      </c>
      <c r="AZ2562" t="s">
        <v>7309</v>
      </c>
      <c r="BA2562" t="s">
        <v>308</v>
      </c>
      <c r="BB2562">
        <v>7060</v>
      </c>
      <c r="BC2562" t="s">
        <v>79</v>
      </c>
      <c r="BH2562" t="s">
        <v>15776</v>
      </c>
      <c r="BI2562" t="s">
        <v>67</v>
      </c>
      <c r="BJ2562">
        <v>223825103</v>
      </c>
    </row>
    <row r="2563" spans="1:62" x14ac:dyDescent="0.25">
      <c r="A2563" t="s">
        <v>15815</v>
      </c>
      <c r="B2563" s="2">
        <v>43502</v>
      </c>
      <c r="C2563" t="s">
        <v>63</v>
      </c>
      <c r="D2563" s="3">
        <v>43472.377831226855</v>
      </c>
      <c r="E2563" t="s">
        <v>64</v>
      </c>
      <c r="F2563" s="2">
        <v>43556</v>
      </c>
      <c r="G2563" s="2">
        <v>43793</v>
      </c>
      <c r="H2563" t="s">
        <v>5539</v>
      </c>
      <c r="J2563" t="s">
        <v>5540</v>
      </c>
      <c r="L2563" t="s">
        <v>5541</v>
      </c>
      <c r="M2563" t="s">
        <v>147</v>
      </c>
      <c r="N2563">
        <v>19355</v>
      </c>
      <c r="O2563" t="s">
        <v>70</v>
      </c>
      <c r="Q2563" t="s">
        <v>5542</v>
      </c>
      <c r="S2563" t="s">
        <v>72</v>
      </c>
      <c r="T2563" t="s">
        <v>640</v>
      </c>
      <c r="U2563" t="s">
        <v>641</v>
      </c>
      <c r="V2563" t="s">
        <v>642</v>
      </c>
      <c r="W2563" t="s">
        <v>105</v>
      </c>
      <c r="X2563" t="s">
        <v>5543</v>
      </c>
      <c r="Y2563" t="str">
        <f>"37-3011"</f>
        <v>37-3011</v>
      </c>
      <c r="Z2563" t="s">
        <v>94</v>
      </c>
      <c r="AA2563">
        <v>561730</v>
      </c>
      <c r="AB2563">
        <v>8</v>
      </c>
      <c r="AC2563">
        <v>8</v>
      </c>
      <c r="AD2563" t="s">
        <v>79</v>
      </c>
      <c r="AE2563" t="s">
        <v>80</v>
      </c>
      <c r="AF2563">
        <v>40</v>
      </c>
      <c r="AG2563" s="4">
        <v>0.29166666666666669</v>
      </c>
      <c r="AH2563" s="4">
        <v>0.66666666666666663</v>
      </c>
      <c r="AI2563" s="5">
        <v>15.73</v>
      </c>
      <c r="AJ2563">
        <v>23.6</v>
      </c>
      <c r="AK2563">
        <v>34.5</v>
      </c>
      <c r="AL2563" t="s">
        <v>81</v>
      </c>
      <c r="AM2563" t="s">
        <v>82</v>
      </c>
      <c r="AO2563" t="s">
        <v>83</v>
      </c>
      <c r="AR2563" t="s">
        <v>82</v>
      </c>
      <c r="AT2563" t="s">
        <v>82</v>
      </c>
      <c r="AW2563" t="s">
        <v>82</v>
      </c>
      <c r="AY2563" t="s">
        <v>5541</v>
      </c>
      <c r="AZ2563" t="s">
        <v>1310</v>
      </c>
      <c r="BA2563" t="s">
        <v>147</v>
      </c>
      <c r="BB2563">
        <v>19355</v>
      </c>
      <c r="BC2563" t="s">
        <v>79</v>
      </c>
      <c r="BH2563" t="s">
        <v>5540</v>
      </c>
      <c r="BJ2563">
        <v>202329213</v>
      </c>
    </row>
    <row r="2564" spans="1:62" x14ac:dyDescent="0.25">
      <c r="A2564" t="s">
        <v>15855</v>
      </c>
      <c r="B2564" s="2">
        <v>43502</v>
      </c>
      <c r="C2564" t="s">
        <v>63</v>
      </c>
      <c r="D2564" s="3">
        <v>43472.377689085646</v>
      </c>
      <c r="E2564" t="s">
        <v>64</v>
      </c>
      <c r="F2564" s="2">
        <v>43556</v>
      </c>
      <c r="G2564" s="2">
        <v>43795</v>
      </c>
      <c r="H2564" t="s">
        <v>3026</v>
      </c>
      <c r="J2564" t="s">
        <v>3027</v>
      </c>
      <c r="K2564" t="s">
        <v>3028</v>
      </c>
      <c r="L2564" t="s">
        <v>3029</v>
      </c>
      <c r="M2564" t="s">
        <v>136</v>
      </c>
      <c r="N2564">
        <v>20854</v>
      </c>
      <c r="O2564" t="s">
        <v>70</v>
      </c>
      <c r="P2564" t="s">
        <v>67</v>
      </c>
      <c r="Q2564" t="s">
        <v>3030</v>
      </c>
      <c r="S2564" t="s">
        <v>72</v>
      </c>
      <c r="T2564" t="s">
        <v>2824</v>
      </c>
      <c r="U2564" t="s">
        <v>2825</v>
      </c>
      <c r="V2564" t="s">
        <v>642</v>
      </c>
      <c r="W2564" t="s">
        <v>105</v>
      </c>
      <c r="X2564" t="s">
        <v>106</v>
      </c>
      <c r="Y2564" t="str">
        <f>"37-3011"</f>
        <v>37-3011</v>
      </c>
      <c r="Z2564" t="s">
        <v>94</v>
      </c>
      <c r="AA2564">
        <v>561730</v>
      </c>
      <c r="AB2564">
        <v>85</v>
      </c>
      <c r="AC2564">
        <v>85</v>
      </c>
      <c r="AD2564" t="s">
        <v>79</v>
      </c>
      <c r="AE2564" t="s">
        <v>95</v>
      </c>
      <c r="AF2564">
        <v>40</v>
      </c>
      <c r="AG2564" s="4">
        <v>0.29166666666666669</v>
      </c>
      <c r="AH2564" s="4">
        <v>0.66666666666666663</v>
      </c>
      <c r="AI2564" s="5">
        <v>14.73</v>
      </c>
      <c r="AJ2564">
        <v>22.1</v>
      </c>
      <c r="AL2564" t="s">
        <v>81</v>
      </c>
      <c r="AM2564" t="s">
        <v>82</v>
      </c>
      <c r="AO2564" t="s">
        <v>83</v>
      </c>
      <c r="AP2564" t="s">
        <v>67</v>
      </c>
      <c r="AQ2564" t="s">
        <v>67</v>
      </c>
      <c r="AR2564" t="s">
        <v>82</v>
      </c>
      <c r="AT2564" t="s">
        <v>82</v>
      </c>
      <c r="AW2564" t="s">
        <v>82</v>
      </c>
      <c r="AY2564" t="s">
        <v>3029</v>
      </c>
      <c r="AZ2564" t="s">
        <v>291</v>
      </c>
      <c r="BA2564" t="s">
        <v>136</v>
      </c>
      <c r="BB2564">
        <v>20854</v>
      </c>
      <c r="BC2564" t="s">
        <v>79</v>
      </c>
      <c r="BH2564" t="s">
        <v>3027</v>
      </c>
      <c r="BI2564" t="s">
        <v>67</v>
      </c>
      <c r="BJ2564">
        <v>541529739</v>
      </c>
    </row>
    <row r="2565" spans="1:62" x14ac:dyDescent="0.25">
      <c r="A2565" t="s">
        <v>15883</v>
      </c>
      <c r="B2565" s="2">
        <v>43502</v>
      </c>
      <c r="C2565" t="s">
        <v>63</v>
      </c>
      <c r="D2565" s="3">
        <v>43472.377988495369</v>
      </c>
      <c r="E2565" t="s">
        <v>64</v>
      </c>
      <c r="F2565" s="2">
        <v>43556</v>
      </c>
      <c r="G2565" s="2">
        <v>43678</v>
      </c>
      <c r="H2565" t="s">
        <v>15856</v>
      </c>
      <c r="I2565" t="s">
        <v>67</v>
      </c>
      <c r="J2565" t="s">
        <v>15857</v>
      </c>
      <c r="L2565" t="s">
        <v>5298</v>
      </c>
      <c r="M2565" t="s">
        <v>197</v>
      </c>
      <c r="N2565">
        <v>52347</v>
      </c>
      <c r="O2565" t="s">
        <v>70</v>
      </c>
      <c r="P2565" t="s">
        <v>67</v>
      </c>
      <c r="Q2565" t="s">
        <v>15858</v>
      </c>
      <c r="S2565" t="s">
        <v>72</v>
      </c>
      <c r="T2565" t="s">
        <v>194</v>
      </c>
      <c r="U2565" t="s">
        <v>195</v>
      </c>
      <c r="V2565" t="s">
        <v>196</v>
      </c>
      <c r="W2565" t="s">
        <v>197</v>
      </c>
      <c r="X2565" t="s">
        <v>326</v>
      </c>
      <c r="Y2565" t="str">
        <f>"47-2061"</f>
        <v>47-2061</v>
      </c>
      <c r="Z2565" t="s">
        <v>326</v>
      </c>
      <c r="AA2565">
        <v>23731</v>
      </c>
      <c r="AB2565">
        <v>10</v>
      </c>
      <c r="AC2565">
        <v>10</v>
      </c>
      <c r="AD2565" t="s">
        <v>79</v>
      </c>
      <c r="AE2565" t="s">
        <v>80</v>
      </c>
      <c r="AF2565">
        <v>40</v>
      </c>
      <c r="AG2565" s="4">
        <v>0.27083333333333331</v>
      </c>
      <c r="AH2565" s="4">
        <v>0.72916666666666663</v>
      </c>
      <c r="AI2565" s="5">
        <v>16.5</v>
      </c>
      <c r="AJ2565">
        <v>24.75</v>
      </c>
      <c r="AL2565" t="s">
        <v>81</v>
      </c>
      <c r="AM2565" t="s">
        <v>82</v>
      </c>
      <c r="AO2565" t="s">
        <v>83</v>
      </c>
      <c r="AP2565" t="s">
        <v>67</v>
      </c>
      <c r="AQ2565" t="s">
        <v>67</v>
      </c>
      <c r="AR2565" t="s">
        <v>82</v>
      </c>
      <c r="AT2565" t="s">
        <v>82</v>
      </c>
      <c r="AW2565" t="s">
        <v>82</v>
      </c>
      <c r="AY2565" t="s">
        <v>15884</v>
      </c>
      <c r="AZ2565" t="s">
        <v>15885</v>
      </c>
      <c r="BA2565" t="s">
        <v>2356</v>
      </c>
      <c r="BB2565">
        <v>68017</v>
      </c>
      <c r="BC2565" t="s">
        <v>79</v>
      </c>
      <c r="BH2565" t="s">
        <v>15886</v>
      </c>
      <c r="BJ2565">
        <v>420989684</v>
      </c>
    </row>
    <row r="2566" spans="1:62" x14ac:dyDescent="0.25">
      <c r="A2566" t="s">
        <v>15948</v>
      </c>
      <c r="B2566" s="2">
        <v>43502</v>
      </c>
      <c r="C2566" t="s">
        <v>63</v>
      </c>
      <c r="D2566" s="3">
        <v>43472.377890462965</v>
      </c>
      <c r="E2566" t="s">
        <v>64</v>
      </c>
      <c r="F2566" s="2">
        <v>43556</v>
      </c>
      <c r="G2566" s="2">
        <v>43800</v>
      </c>
      <c r="H2566" t="s">
        <v>8601</v>
      </c>
      <c r="I2566" t="s">
        <v>67</v>
      </c>
      <c r="J2566" t="s">
        <v>8602</v>
      </c>
      <c r="K2566" t="s">
        <v>15949</v>
      </c>
      <c r="L2566" t="s">
        <v>8604</v>
      </c>
      <c r="M2566" t="s">
        <v>1064</v>
      </c>
      <c r="N2566">
        <v>37663</v>
      </c>
      <c r="O2566" t="s">
        <v>70</v>
      </c>
      <c r="P2566" t="s">
        <v>67</v>
      </c>
      <c r="Q2566" t="s">
        <v>8605</v>
      </c>
      <c r="S2566" t="s">
        <v>72</v>
      </c>
      <c r="T2566" t="s">
        <v>640</v>
      </c>
      <c r="U2566" t="s">
        <v>641</v>
      </c>
      <c r="V2566" t="s">
        <v>642</v>
      </c>
      <c r="W2566" t="s">
        <v>105</v>
      </c>
      <c r="X2566" t="s">
        <v>106</v>
      </c>
      <c r="Y2566" t="str">
        <f>"37-3011"</f>
        <v>37-3011</v>
      </c>
      <c r="Z2566" t="s">
        <v>94</v>
      </c>
      <c r="AA2566">
        <v>561730</v>
      </c>
      <c r="AB2566">
        <v>6</v>
      </c>
      <c r="AC2566">
        <v>6</v>
      </c>
      <c r="AD2566" t="s">
        <v>79</v>
      </c>
      <c r="AE2566" t="s">
        <v>80</v>
      </c>
      <c r="AF2566">
        <v>40</v>
      </c>
      <c r="AG2566" s="4">
        <v>0.3125</v>
      </c>
      <c r="AH2566" s="4">
        <v>0.77083333333333337</v>
      </c>
      <c r="AI2566" s="5">
        <v>11.56</v>
      </c>
      <c r="AJ2566">
        <v>17.34</v>
      </c>
      <c r="AK2566">
        <v>17.690000000000001</v>
      </c>
      <c r="AL2566" t="s">
        <v>81</v>
      </c>
      <c r="AM2566" t="s">
        <v>82</v>
      </c>
      <c r="AO2566" t="s">
        <v>83</v>
      </c>
      <c r="AP2566" t="s">
        <v>67</v>
      </c>
      <c r="AQ2566" t="s">
        <v>67</v>
      </c>
      <c r="AR2566" t="s">
        <v>82</v>
      </c>
      <c r="AT2566" t="s">
        <v>82</v>
      </c>
      <c r="AW2566" t="s">
        <v>82</v>
      </c>
      <c r="AY2566" t="s">
        <v>8604</v>
      </c>
      <c r="AZ2566" t="s">
        <v>2397</v>
      </c>
      <c r="BA2566" t="s">
        <v>1064</v>
      </c>
      <c r="BB2566">
        <v>37663</v>
      </c>
      <c r="BC2566" t="s">
        <v>79</v>
      </c>
      <c r="BH2566" t="s">
        <v>8602</v>
      </c>
      <c r="BI2566" t="s">
        <v>67</v>
      </c>
      <c r="BJ2566">
        <v>364624171</v>
      </c>
    </row>
    <row r="2567" spans="1:62" x14ac:dyDescent="0.25">
      <c r="A2567" t="s">
        <v>16153</v>
      </c>
      <c r="B2567" s="2">
        <v>43502</v>
      </c>
      <c r="C2567" t="s">
        <v>63</v>
      </c>
      <c r="D2567" s="3">
        <v>43472.377351423609</v>
      </c>
      <c r="E2567" t="s">
        <v>64</v>
      </c>
      <c r="F2567" s="2">
        <v>43556</v>
      </c>
      <c r="G2567" s="2">
        <v>43769</v>
      </c>
      <c r="H2567" t="s">
        <v>16154</v>
      </c>
      <c r="I2567" t="s">
        <v>16155</v>
      </c>
      <c r="J2567" t="s">
        <v>16156</v>
      </c>
      <c r="L2567" t="s">
        <v>16157</v>
      </c>
      <c r="M2567" t="s">
        <v>1101</v>
      </c>
      <c r="N2567">
        <v>5491</v>
      </c>
      <c r="O2567" t="s">
        <v>70</v>
      </c>
      <c r="P2567" t="s">
        <v>67</v>
      </c>
      <c r="Q2567" t="s">
        <v>16158</v>
      </c>
      <c r="S2567" t="s">
        <v>72</v>
      </c>
      <c r="T2567" t="s">
        <v>651</v>
      </c>
      <c r="U2567" t="s">
        <v>652</v>
      </c>
      <c r="V2567" t="s">
        <v>653</v>
      </c>
      <c r="W2567" t="s">
        <v>207</v>
      </c>
      <c r="X2567" t="s">
        <v>1241</v>
      </c>
      <c r="Y2567" t="str">
        <f>"35-9021"</f>
        <v>35-9021</v>
      </c>
      <c r="Z2567" t="s">
        <v>315</v>
      </c>
      <c r="AA2567">
        <v>721110</v>
      </c>
      <c r="AB2567">
        <v>10</v>
      </c>
      <c r="AC2567">
        <v>10</v>
      </c>
      <c r="AD2567" t="s">
        <v>79</v>
      </c>
      <c r="AE2567" t="s">
        <v>80</v>
      </c>
      <c r="AF2567">
        <v>35</v>
      </c>
      <c r="AG2567" s="4">
        <v>0.33333333333333331</v>
      </c>
      <c r="AH2567" s="4">
        <v>0.625</v>
      </c>
      <c r="AI2567" s="5">
        <v>11.35</v>
      </c>
      <c r="AJ2567">
        <v>17.03</v>
      </c>
      <c r="AK2567">
        <v>18.75</v>
      </c>
      <c r="AL2567" t="s">
        <v>81</v>
      </c>
      <c r="AM2567" t="s">
        <v>82</v>
      </c>
      <c r="AO2567" t="s">
        <v>83</v>
      </c>
      <c r="AR2567" t="s">
        <v>82</v>
      </c>
      <c r="AT2567" t="s">
        <v>82</v>
      </c>
      <c r="AW2567" t="s">
        <v>72</v>
      </c>
      <c r="AX2567">
        <v>3</v>
      </c>
      <c r="AY2567" t="s">
        <v>16157</v>
      </c>
      <c r="AZ2567" t="s">
        <v>16159</v>
      </c>
      <c r="BA2567" t="s">
        <v>1101</v>
      </c>
      <c r="BB2567">
        <v>5491</v>
      </c>
      <c r="BC2567" t="s">
        <v>87</v>
      </c>
      <c r="BH2567" t="s">
        <v>16156</v>
      </c>
      <c r="BJ2567">
        <v>30210311</v>
      </c>
    </row>
    <row r="2568" spans="1:62" x14ac:dyDescent="0.25">
      <c r="A2568" t="s">
        <v>16470</v>
      </c>
      <c r="B2568" s="2">
        <v>43502</v>
      </c>
      <c r="C2568" t="s">
        <v>63</v>
      </c>
      <c r="D2568" s="3">
        <v>43472.378585520833</v>
      </c>
      <c r="E2568" t="s">
        <v>64</v>
      </c>
      <c r="F2568" s="2">
        <v>43556</v>
      </c>
      <c r="G2568" s="2">
        <v>43769</v>
      </c>
      <c r="H2568" t="s">
        <v>16471</v>
      </c>
      <c r="I2568" t="s">
        <v>16472</v>
      </c>
      <c r="J2568" t="s">
        <v>16473</v>
      </c>
      <c r="K2568" t="s">
        <v>16474</v>
      </c>
      <c r="L2568" t="s">
        <v>3856</v>
      </c>
      <c r="M2568" t="s">
        <v>3857</v>
      </c>
      <c r="N2568">
        <v>59758</v>
      </c>
      <c r="O2568" t="s">
        <v>70</v>
      </c>
      <c r="Q2568" t="s">
        <v>16475</v>
      </c>
      <c r="S2568" t="s">
        <v>72</v>
      </c>
      <c r="T2568" t="s">
        <v>13303</v>
      </c>
      <c r="U2568" t="s">
        <v>5811</v>
      </c>
      <c r="V2568" t="s">
        <v>16460</v>
      </c>
      <c r="W2568" t="s">
        <v>278</v>
      </c>
      <c r="X2568" t="s">
        <v>1012</v>
      </c>
      <c r="Y2568" t="str">
        <f>"37-2012"</f>
        <v>37-2012</v>
      </c>
      <c r="Z2568" t="s">
        <v>373</v>
      </c>
      <c r="AA2568">
        <v>721110</v>
      </c>
      <c r="AB2568">
        <v>30</v>
      </c>
      <c r="AC2568">
        <v>30</v>
      </c>
      <c r="AD2568" t="s">
        <v>79</v>
      </c>
      <c r="AE2568" t="s">
        <v>95</v>
      </c>
      <c r="AF2568">
        <v>35</v>
      </c>
      <c r="AG2568" s="4">
        <v>0.33333333333333331</v>
      </c>
      <c r="AH2568" s="4">
        <v>0.66666666666666663</v>
      </c>
      <c r="AI2568" s="5">
        <v>11.39</v>
      </c>
      <c r="AJ2568">
        <v>17.09</v>
      </c>
      <c r="AL2568" t="s">
        <v>81</v>
      </c>
      <c r="AM2568" t="s">
        <v>82</v>
      </c>
      <c r="AO2568" t="s">
        <v>83</v>
      </c>
      <c r="AR2568" t="s">
        <v>82</v>
      </c>
      <c r="AT2568" t="s">
        <v>82</v>
      </c>
      <c r="AW2568" t="s">
        <v>82</v>
      </c>
      <c r="AY2568" t="s">
        <v>3859</v>
      </c>
      <c r="AZ2568" t="s">
        <v>4191</v>
      </c>
      <c r="BA2568" t="s">
        <v>3857</v>
      </c>
      <c r="BB2568">
        <v>59758</v>
      </c>
      <c r="BC2568" t="s">
        <v>79</v>
      </c>
      <c r="BH2568" t="s">
        <v>16476</v>
      </c>
      <c r="BJ2568">
        <v>262210919</v>
      </c>
    </row>
    <row r="2569" spans="1:62" x14ac:dyDescent="0.25">
      <c r="A2569" t="s">
        <v>16516</v>
      </c>
      <c r="B2569" s="2">
        <v>43502</v>
      </c>
      <c r="C2569" t="s">
        <v>63</v>
      </c>
      <c r="D2569" s="3">
        <v>43472.378627708335</v>
      </c>
      <c r="E2569" t="s">
        <v>64</v>
      </c>
      <c r="F2569" s="2">
        <v>43556</v>
      </c>
      <c r="G2569" s="2">
        <v>43799</v>
      </c>
      <c r="H2569" t="s">
        <v>6336</v>
      </c>
      <c r="J2569" t="s">
        <v>6337</v>
      </c>
      <c r="L2569" t="s">
        <v>6338</v>
      </c>
      <c r="M2569" t="s">
        <v>821</v>
      </c>
      <c r="N2569">
        <v>97503</v>
      </c>
      <c r="O2569" t="s">
        <v>70</v>
      </c>
      <c r="Q2569" t="s">
        <v>6339</v>
      </c>
      <c r="S2569" t="s">
        <v>72</v>
      </c>
      <c r="T2569" t="s">
        <v>878</v>
      </c>
      <c r="U2569" t="s">
        <v>2327</v>
      </c>
      <c r="V2569" t="s">
        <v>880</v>
      </c>
      <c r="W2569" t="s">
        <v>881</v>
      </c>
      <c r="X2569" t="s">
        <v>1092</v>
      </c>
      <c r="Y2569" t="str">
        <f>"45-4011"</f>
        <v>45-4011</v>
      </c>
      <c r="Z2569" t="s">
        <v>763</v>
      </c>
      <c r="AA2569">
        <v>115310</v>
      </c>
      <c r="AB2569">
        <v>24</v>
      </c>
      <c r="AC2569">
        <v>24</v>
      </c>
      <c r="AD2569" t="s">
        <v>79</v>
      </c>
      <c r="AE2569" t="s">
        <v>95</v>
      </c>
      <c r="AF2569">
        <v>40</v>
      </c>
      <c r="AG2569" s="4">
        <v>0.25</v>
      </c>
      <c r="AH2569" s="4">
        <v>0.625</v>
      </c>
      <c r="AI2569" s="6">
        <v>12</v>
      </c>
      <c r="AJ2569">
        <v>18</v>
      </c>
      <c r="AK2569">
        <v>33</v>
      </c>
      <c r="AL2569" t="s">
        <v>81</v>
      </c>
      <c r="AM2569" t="s">
        <v>82</v>
      </c>
      <c r="AO2569" t="s">
        <v>83</v>
      </c>
      <c r="AR2569" t="s">
        <v>82</v>
      </c>
      <c r="AT2569" t="s">
        <v>82</v>
      </c>
      <c r="AW2569" t="s">
        <v>72</v>
      </c>
      <c r="AX2569">
        <v>3</v>
      </c>
      <c r="AY2569" t="s">
        <v>6338</v>
      </c>
      <c r="AZ2569" t="s">
        <v>1588</v>
      </c>
      <c r="BA2569" t="s">
        <v>821</v>
      </c>
      <c r="BB2569">
        <v>97503</v>
      </c>
      <c r="BC2569" t="s">
        <v>79</v>
      </c>
      <c r="BH2569" t="s">
        <v>6340</v>
      </c>
      <c r="BJ2569">
        <v>810832590</v>
      </c>
    </row>
    <row r="2570" spans="1:62" x14ac:dyDescent="0.25">
      <c r="A2570" t="s">
        <v>16517</v>
      </c>
      <c r="B2570" s="2">
        <v>43502</v>
      </c>
      <c r="C2570" t="s">
        <v>63</v>
      </c>
      <c r="D2570" s="3">
        <v>43472.378136805557</v>
      </c>
      <c r="E2570" t="s">
        <v>64</v>
      </c>
      <c r="F2570" s="2">
        <v>43556</v>
      </c>
      <c r="G2570" s="2">
        <v>43799</v>
      </c>
      <c r="H2570" t="s">
        <v>16518</v>
      </c>
      <c r="I2570" t="s">
        <v>67</v>
      </c>
      <c r="J2570" t="s">
        <v>16519</v>
      </c>
      <c r="L2570" t="s">
        <v>6540</v>
      </c>
      <c r="M2570" t="s">
        <v>232</v>
      </c>
      <c r="N2570">
        <v>11968</v>
      </c>
      <c r="O2570" t="s">
        <v>70</v>
      </c>
      <c r="P2570" t="s">
        <v>67</v>
      </c>
      <c r="Q2570" t="s">
        <v>16520</v>
      </c>
      <c r="S2570" t="s">
        <v>72</v>
      </c>
      <c r="T2570" t="s">
        <v>67</v>
      </c>
      <c r="U2570" t="s">
        <v>3530</v>
      </c>
      <c r="V2570" t="s">
        <v>3531</v>
      </c>
      <c r="W2570" t="s">
        <v>232</v>
      </c>
      <c r="X2570" t="s">
        <v>93</v>
      </c>
      <c r="Y2570" t="str">
        <f>"37-3011"</f>
        <v>37-3011</v>
      </c>
      <c r="Z2570" t="s">
        <v>94</v>
      </c>
      <c r="AA2570">
        <v>713910</v>
      </c>
      <c r="AB2570">
        <v>9</v>
      </c>
      <c r="AC2570">
        <v>9</v>
      </c>
      <c r="AD2570" t="s">
        <v>79</v>
      </c>
      <c r="AE2570" t="s">
        <v>80</v>
      </c>
      <c r="AF2570">
        <v>40</v>
      </c>
      <c r="AG2570" s="4">
        <v>0.25</v>
      </c>
      <c r="AH2570" s="4">
        <v>0.58333333333333337</v>
      </c>
      <c r="AI2570" s="5">
        <v>16.350000000000001</v>
      </c>
      <c r="AJ2570">
        <v>24.53</v>
      </c>
      <c r="AK2570">
        <v>24.53</v>
      </c>
      <c r="AL2570" t="s">
        <v>81</v>
      </c>
      <c r="AM2570" t="s">
        <v>82</v>
      </c>
      <c r="AO2570" t="s">
        <v>83</v>
      </c>
      <c r="AP2570" t="s">
        <v>67</v>
      </c>
      <c r="AQ2570" t="s">
        <v>662</v>
      </c>
      <c r="AR2570" t="s">
        <v>82</v>
      </c>
      <c r="AT2570" t="s">
        <v>82</v>
      </c>
      <c r="AW2570" t="s">
        <v>72</v>
      </c>
      <c r="AX2570">
        <v>6</v>
      </c>
      <c r="AY2570" t="s">
        <v>6540</v>
      </c>
      <c r="AZ2570" t="s">
        <v>6542</v>
      </c>
      <c r="BA2570" t="s">
        <v>232</v>
      </c>
      <c r="BB2570">
        <v>11968</v>
      </c>
      <c r="BC2570" t="s">
        <v>87</v>
      </c>
      <c r="BH2570" t="s">
        <v>16519</v>
      </c>
      <c r="BI2570" t="s">
        <v>67</v>
      </c>
      <c r="BJ2570">
        <v>111353005</v>
      </c>
    </row>
    <row r="2571" spans="1:62" x14ac:dyDescent="0.25">
      <c r="A2571" t="s">
        <v>16521</v>
      </c>
      <c r="B2571" s="2">
        <v>43502</v>
      </c>
      <c r="C2571" t="s">
        <v>63</v>
      </c>
      <c r="D2571" s="3">
        <v>43472.378736030092</v>
      </c>
      <c r="E2571" t="s">
        <v>64</v>
      </c>
      <c r="F2571" s="2">
        <v>43556</v>
      </c>
      <c r="G2571" s="2">
        <v>43770</v>
      </c>
      <c r="H2571" t="s">
        <v>16522</v>
      </c>
      <c r="I2571" t="s">
        <v>16523</v>
      </c>
      <c r="J2571" t="s">
        <v>16524</v>
      </c>
      <c r="K2571" t="s">
        <v>16525</v>
      </c>
      <c r="L2571" t="s">
        <v>16011</v>
      </c>
      <c r="M2571" t="s">
        <v>1165</v>
      </c>
      <c r="N2571">
        <v>57751</v>
      </c>
      <c r="O2571" t="s">
        <v>70</v>
      </c>
      <c r="P2571" t="s">
        <v>67</v>
      </c>
      <c r="Q2571" t="s">
        <v>16526</v>
      </c>
      <c r="S2571" t="s">
        <v>72</v>
      </c>
      <c r="T2571" t="s">
        <v>14635</v>
      </c>
      <c r="U2571" t="s">
        <v>14636</v>
      </c>
      <c r="V2571" t="s">
        <v>14637</v>
      </c>
      <c r="W2571" t="s">
        <v>105</v>
      </c>
      <c r="X2571" t="s">
        <v>379</v>
      </c>
      <c r="Y2571" t="str">
        <f>"37-2012"</f>
        <v>37-2012</v>
      </c>
      <c r="Z2571" t="s">
        <v>373</v>
      </c>
      <c r="AA2571">
        <v>722110</v>
      </c>
      <c r="AB2571">
        <v>15</v>
      </c>
      <c r="AC2571">
        <v>15</v>
      </c>
      <c r="AD2571" t="s">
        <v>79</v>
      </c>
      <c r="AE2571" t="s">
        <v>80</v>
      </c>
      <c r="AF2571">
        <v>40</v>
      </c>
      <c r="AG2571" s="4">
        <v>0.33333333333333331</v>
      </c>
      <c r="AH2571" s="4">
        <v>0.70833333333333337</v>
      </c>
      <c r="AI2571" s="5">
        <v>10.5</v>
      </c>
      <c r="AJ2571">
        <v>15.75</v>
      </c>
      <c r="AK2571">
        <v>15.75</v>
      </c>
      <c r="AL2571" t="s">
        <v>81</v>
      </c>
      <c r="AM2571" t="s">
        <v>82</v>
      </c>
      <c r="AO2571" t="s">
        <v>83</v>
      </c>
      <c r="AP2571" t="s">
        <v>67</v>
      </c>
      <c r="AQ2571" t="s">
        <v>67</v>
      </c>
      <c r="AR2571" t="s">
        <v>82</v>
      </c>
      <c r="AT2571" t="s">
        <v>82</v>
      </c>
      <c r="AW2571" t="s">
        <v>82</v>
      </c>
      <c r="AY2571" t="s">
        <v>16011</v>
      </c>
      <c r="AZ2571" t="s">
        <v>11430</v>
      </c>
      <c r="BA2571" t="s">
        <v>1165</v>
      </c>
      <c r="BB2571">
        <v>57751</v>
      </c>
      <c r="BC2571" t="s">
        <v>87</v>
      </c>
      <c r="BH2571" t="s">
        <v>16524</v>
      </c>
      <c r="BI2571" t="s">
        <v>67</v>
      </c>
      <c r="BJ2571">
        <v>260098512</v>
      </c>
    </row>
    <row r="2572" spans="1:62" x14ac:dyDescent="0.25">
      <c r="A2572" t="s">
        <v>16668</v>
      </c>
      <c r="B2572" s="2">
        <v>43502</v>
      </c>
      <c r="C2572" t="s">
        <v>63</v>
      </c>
      <c r="D2572" s="3">
        <v>43472.379092199073</v>
      </c>
      <c r="E2572" t="s">
        <v>64</v>
      </c>
      <c r="F2572" s="2">
        <v>43556</v>
      </c>
      <c r="G2572" s="2">
        <v>43779</v>
      </c>
      <c r="H2572" t="s">
        <v>16669</v>
      </c>
      <c r="I2572" t="s">
        <v>67</v>
      </c>
      <c r="J2572" t="s">
        <v>16670</v>
      </c>
      <c r="K2572" t="s">
        <v>16671</v>
      </c>
      <c r="L2572" t="s">
        <v>498</v>
      </c>
      <c r="M2572" t="s">
        <v>298</v>
      </c>
      <c r="N2572">
        <v>4090</v>
      </c>
      <c r="O2572" t="s">
        <v>70</v>
      </c>
      <c r="P2572" t="s">
        <v>67</v>
      </c>
      <c r="Q2572" t="s">
        <v>16672</v>
      </c>
      <c r="S2572" t="s">
        <v>72</v>
      </c>
      <c r="T2572" t="s">
        <v>3529</v>
      </c>
      <c r="U2572" t="s">
        <v>3530</v>
      </c>
      <c r="V2572" t="s">
        <v>3531</v>
      </c>
      <c r="W2572" t="s">
        <v>232</v>
      </c>
      <c r="X2572" t="s">
        <v>7885</v>
      </c>
      <c r="Y2572" t="str">
        <f>"37-2012"</f>
        <v>37-2012</v>
      </c>
      <c r="Z2572" t="s">
        <v>373</v>
      </c>
      <c r="AA2572">
        <v>72111</v>
      </c>
      <c r="AB2572">
        <v>7</v>
      </c>
      <c r="AC2572">
        <v>7</v>
      </c>
      <c r="AD2572" t="s">
        <v>79</v>
      </c>
      <c r="AE2572" t="s">
        <v>95</v>
      </c>
      <c r="AF2572">
        <v>35</v>
      </c>
      <c r="AG2572" s="4">
        <v>0.33333333333333331</v>
      </c>
      <c r="AH2572" s="4">
        <v>0.625</v>
      </c>
      <c r="AI2572" s="5">
        <v>11.5</v>
      </c>
      <c r="AJ2572">
        <v>17.25</v>
      </c>
      <c r="AK2572">
        <v>17.25</v>
      </c>
      <c r="AL2572" t="s">
        <v>81</v>
      </c>
      <c r="AM2572" t="s">
        <v>82</v>
      </c>
      <c r="AO2572" t="s">
        <v>83</v>
      </c>
      <c r="AP2572" t="s">
        <v>67</v>
      </c>
      <c r="AQ2572" t="s">
        <v>662</v>
      </c>
      <c r="AR2572" t="s">
        <v>82</v>
      </c>
      <c r="AT2572" t="s">
        <v>82</v>
      </c>
      <c r="AW2572" t="s">
        <v>72</v>
      </c>
      <c r="AX2572">
        <v>1</v>
      </c>
      <c r="AY2572" t="s">
        <v>498</v>
      </c>
      <c r="AZ2572" t="s">
        <v>302</v>
      </c>
      <c r="BA2572" t="s">
        <v>298</v>
      </c>
      <c r="BB2572">
        <v>4090</v>
      </c>
      <c r="BC2572" t="s">
        <v>87</v>
      </c>
      <c r="BH2572" t="s">
        <v>16670</v>
      </c>
      <c r="BI2572" t="s">
        <v>67</v>
      </c>
      <c r="BJ2572">
        <v>10450527</v>
      </c>
    </row>
    <row r="2573" spans="1:62" x14ac:dyDescent="0.25">
      <c r="A2573" t="s">
        <v>16813</v>
      </c>
      <c r="B2573" s="2">
        <v>43502</v>
      </c>
      <c r="C2573" t="s">
        <v>63</v>
      </c>
      <c r="D2573" s="3">
        <v>43472.377295671293</v>
      </c>
      <c r="E2573" t="s">
        <v>64</v>
      </c>
      <c r="F2573" s="2">
        <v>43556</v>
      </c>
      <c r="G2573" s="2">
        <v>43799</v>
      </c>
      <c r="H2573" t="s">
        <v>16814</v>
      </c>
      <c r="J2573" t="s">
        <v>16815</v>
      </c>
      <c r="K2573" t="s">
        <v>16816</v>
      </c>
      <c r="L2573" t="s">
        <v>4288</v>
      </c>
      <c r="M2573" t="s">
        <v>774</v>
      </c>
      <c r="N2573">
        <v>80022</v>
      </c>
      <c r="O2573" t="s">
        <v>70</v>
      </c>
      <c r="Q2573" t="s">
        <v>16817</v>
      </c>
      <c r="S2573" t="s">
        <v>72</v>
      </c>
      <c r="T2573" t="s">
        <v>640</v>
      </c>
      <c r="U2573" t="s">
        <v>3571</v>
      </c>
      <c r="V2573" t="s">
        <v>642</v>
      </c>
      <c r="W2573" t="s">
        <v>105</v>
      </c>
      <c r="X2573" t="s">
        <v>106</v>
      </c>
      <c r="Y2573" t="str">
        <f>"37-3011"</f>
        <v>37-3011</v>
      </c>
      <c r="Z2573" t="s">
        <v>94</v>
      </c>
      <c r="AA2573">
        <v>561730</v>
      </c>
      <c r="AB2573">
        <v>32</v>
      </c>
      <c r="AC2573">
        <v>32</v>
      </c>
      <c r="AD2573" t="s">
        <v>79</v>
      </c>
      <c r="AE2573" t="s">
        <v>95</v>
      </c>
      <c r="AF2573">
        <v>40</v>
      </c>
      <c r="AG2573" s="4">
        <v>0.29166666666666669</v>
      </c>
      <c r="AH2573" s="4">
        <v>0.6875</v>
      </c>
      <c r="AI2573" s="5">
        <v>15.17</v>
      </c>
      <c r="AJ2573">
        <v>22.76</v>
      </c>
      <c r="AL2573" t="s">
        <v>81</v>
      </c>
      <c r="AM2573" t="s">
        <v>82</v>
      </c>
      <c r="AO2573" t="s">
        <v>83</v>
      </c>
      <c r="AR2573" t="s">
        <v>82</v>
      </c>
      <c r="AT2573" t="s">
        <v>82</v>
      </c>
      <c r="AW2573" t="s">
        <v>82</v>
      </c>
      <c r="AY2573" t="s">
        <v>4288</v>
      </c>
      <c r="AZ2573" t="s">
        <v>3364</v>
      </c>
      <c r="BA2573" t="s">
        <v>774</v>
      </c>
      <c r="BB2573">
        <v>80022</v>
      </c>
      <c r="BC2573" t="s">
        <v>79</v>
      </c>
      <c r="BH2573" t="s">
        <v>16815</v>
      </c>
      <c r="BJ2573">
        <v>10625920</v>
      </c>
    </row>
    <row r="2574" spans="1:62" x14ac:dyDescent="0.25">
      <c r="A2574" t="s">
        <v>16843</v>
      </c>
      <c r="B2574" s="2">
        <v>43502</v>
      </c>
      <c r="C2574" t="s">
        <v>63</v>
      </c>
      <c r="D2574" s="3">
        <v>43472.377750312502</v>
      </c>
      <c r="E2574" t="s">
        <v>64</v>
      </c>
      <c r="F2574" s="2">
        <v>43556</v>
      </c>
      <c r="G2574" s="2">
        <v>43803</v>
      </c>
      <c r="H2574" t="s">
        <v>16844</v>
      </c>
      <c r="J2574" t="s">
        <v>16845</v>
      </c>
      <c r="L2574" t="s">
        <v>2968</v>
      </c>
      <c r="M2574" t="s">
        <v>105</v>
      </c>
      <c r="N2574">
        <v>76040</v>
      </c>
      <c r="O2574" t="s">
        <v>70</v>
      </c>
      <c r="Q2574" t="s">
        <v>16846</v>
      </c>
      <c r="S2574" t="s">
        <v>72</v>
      </c>
      <c r="T2574" t="s">
        <v>3749</v>
      </c>
      <c r="U2574" t="s">
        <v>3750</v>
      </c>
      <c r="V2574" t="s">
        <v>642</v>
      </c>
      <c r="W2574" t="s">
        <v>105</v>
      </c>
      <c r="X2574" t="s">
        <v>1758</v>
      </c>
      <c r="Y2574" t="str">
        <f>"47-3011"</f>
        <v>47-3011</v>
      </c>
      <c r="Z2574" t="s">
        <v>5840</v>
      </c>
      <c r="AA2574">
        <v>238990</v>
      </c>
      <c r="AB2574">
        <v>35</v>
      </c>
      <c r="AC2574">
        <v>35</v>
      </c>
      <c r="AD2574" t="s">
        <v>79</v>
      </c>
      <c r="AE2574" t="s">
        <v>95</v>
      </c>
      <c r="AF2574">
        <v>40</v>
      </c>
      <c r="AG2574" s="4">
        <v>0.29166666666666669</v>
      </c>
      <c r="AH2574" s="4">
        <v>0.66666666666666663</v>
      </c>
      <c r="AI2574" s="5">
        <v>15.15</v>
      </c>
      <c r="AJ2574">
        <v>22.73</v>
      </c>
      <c r="AL2574" t="s">
        <v>81</v>
      </c>
      <c r="AM2574" t="s">
        <v>82</v>
      </c>
      <c r="AO2574" t="s">
        <v>83</v>
      </c>
      <c r="AR2574" t="s">
        <v>82</v>
      </c>
      <c r="AT2574" t="s">
        <v>82</v>
      </c>
      <c r="AW2574" t="s">
        <v>82</v>
      </c>
      <c r="AY2574" t="s">
        <v>2968</v>
      </c>
      <c r="AZ2574" t="s">
        <v>1428</v>
      </c>
      <c r="BA2574" t="s">
        <v>105</v>
      </c>
      <c r="BB2574">
        <v>76040</v>
      </c>
      <c r="BC2574" t="s">
        <v>79</v>
      </c>
      <c r="BH2574" t="s">
        <v>16845</v>
      </c>
      <c r="BJ2574">
        <v>461648864</v>
      </c>
    </row>
    <row r="2575" spans="1:62" x14ac:dyDescent="0.25">
      <c r="A2575" t="s">
        <v>16929</v>
      </c>
      <c r="B2575" s="2">
        <v>43502</v>
      </c>
      <c r="C2575" t="s">
        <v>63</v>
      </c>
      <c r="D2575" s="3">
        <v>43472.377817696761</v>
      </c>
      <c r="E2575" t="s">
        <v>64</v>
      </c>
      <c r="F2575" s="2">
        <v>43556</v>
      </c>
      <c r="G2575" s="2">
        <v>43769</v>
      </c>
      <c r="H2575" t="s">
        <v>16930</v>
      </c>
      <c r="J2575" t="s">
        <v>16931</v>
      </c>
      <c r="L2575" t="s">
        <v>4681</v>
      </c>
      <c r="M2575" t="s">
        <v>774</v>
      </c>
      <c r="N2575">
        <v>80216</v>
      </c>
      <c r="O2575" t="s">
        <v>70</v>
      </c>
      <c r="Q2575" t="s">
        <v>16932</v>
      </c>
      <c r="S2575" t="s">
        <v>72</v>
      </c>
      <c r="T2575" t="s">
        <v>640</v>
      </c>
      <c r="U2575" t="s">
        <v>3571</v>
      </c>
      <c r="V2575" t="s">
        <v>642</v>
      </c>
      <c r="W2575" t="s">
        <v>105</v>
      </c>
      <c r="X2575" t="s">
        <v>16933</v>
      </c>
      <c r="Y2575" t="str">
        <f>"37-3011"</f>
        <v>37-3011</v>
      </c>
      <c r="Z2575" t="s">
        <v>94</v>
      </c>
      <c r="AA2575">
        <v>561730</v>
      </c>
      <c r="AB2575">
        <v>14</v>
      </c>
      <c r="AC2575">
        <v>14</v>
      </c>
      <c r="AD2575" t="s">
        <v>79</v>
      </c>
      <c r="AE2575" t="s">
        <v>95</v>
      </c>
      <c r="AF2575">
        <v>40</v>
      </c>
      <c r="AG2575" s="4">
        <v>0.3125</v>
      </c>
      <c r="AH2575" s="4">
        <v>0.6875</v>
      </c>
      <c r="AI2575" s="5">
        <v>16.07</v>
      </c>
      <c r="AJ2575">
        <v>24.11</v>
      </c>
      <c r="AL2575" t="s">
        <v>81</v>
      </c>
      <c r="AM2575" t="s">
        <v>82</v>
      </c>
      <c r="AO2575" t="s">
        <v>83</v>
      </c>
      <c r="AR2575" t="s">
        <v>82</v>
      </c>
      <c r="AT2575" t="s">
        <v>82</v>
      </c>
      <c r="AW2575" t="s">
        <v>82</v>
      </c>
      <c r="AY2575" t="s">
        <v>4681</v>
      </c>
      <c r="AZ2575" t="s">
        <v>3364</v>
      </c>
      <c r="BA2575" t="s">
        <v>774</v>
      </c>
      <c r="BB2575">
        <v>80216</v>
      </c>
      <c r="BC2575" t="s">
        <v>79</v>
      </c>
      <c r="BH2575" t="s">
        <v>16931</v>
      </c>
      <c r="BJ2575">
        <v>274914857</v>
      </c>
    </row>
    <row r="2576" spans="1:62" x14ac:dyDescent="0.25">
      <c r="A2576" t="s">
        <v>16953</v>
      </c>
      <c r="B2576" s="2">
        <v>43502</v>
      </c>
      <c r="C2576" t="s">
        <v>63</v>
      </c>
      <c r="D2576" s="3">
        <v>43472.379406770837</v>
      </c>
      <c r="E2576" t="s">
        <v>117</v>
      </c>
      <c r="H2576" t="s">
        <v>3114</v>
      </c>
      <c r="I2576" t="s">
        <v>67</v>
      </c>
      <c r="J2576" t="s">
        <v>3115</v>
      </c>
      <c r="K2576" t="s">
        <v>3116</v>
      </c>
      <c r="L2576" t="s">
        <v>3117</v>
      </c>
      <c r="M2576" t="s">
        <v>761</v>
      </c>
      <c r="N2576">
        <v>30830</v>
      </c>
      <c r="O2576" t="s">
        <v>70</v>
      </c>
      <c r="Q2576" t="s">
        <v>3118</v>
      </c>
      <c r="S2576" t="s">
        <v>72</v>
      </c>
      <c r="T2576" t="s">
        <v>2538</v>
      </c>
      <c r="U2576" t="s">
        <v>2539</v>
      </c>
      <c r="V2576" t="s">
        <v>3119</v>
      </c>
      <c r="W2576" t="s">
        <v>323</v>
      </c>
      <c r="X2576" t="s">
        <v>3227</v>
      </c>
      <c r="Y2576" t="str">
        <f>"51-4121"</f>
        <v>51-4121</v>
      </c>
      <c r="Z2576" t="s">
        <v>993</v>
      </c>
      <c r="AA2576">
        <v>237130</v>
      </c>
      <c r="AB2576">
        <v>100</v>
      </c>
      <c r="AD2576" t="s">
        <v>79</v>
      </c>
      <c r="AE2576" t="s">
        <v>599</v>
      </c>
      <c r="AF2576">
        <v>40</v>
      </c>
      <c r="AG2576" s="4">
        <v>0.29166666666666669</v>
      </c>
      <c r="AH2576" s="4">
        <v>0.625</v>
      </c>
      <c r="AI2576" s="5">
        <v>35.22</v>
      </c>
      <c r="AJ2576">
        <v>52.83</v>
      </c>
      <c r="AL2576" t="s">
        <v>81</v>
      </c>
      <c r="AM2576" t="s">
        <v>72</v>
      </c>
      <c r="AN2576">
        <v>1</v>
      </c>
      <c r="AO2576" t="s">
        <v>213</v>
      </c>
      <c r="AP2576" t="s">
        <v>67</v>
      </c>
      <c r="AQ2576" t="s">
        <v>67</v>
      </c>
      <c r="AR2576" t="s">
        <v>82</v>
      </c>
      <c r="AT2576" t="s">
        <v>82</v>
      </c>
      <c r="AW2576" t="s">
        <v>72</v>
      </c>
      <c r="AX2576">
        <v>60</v>
      </c>
      <c r="AY2576" t="s">
        <v>3117</v>
      </c>
      <c r="AZ2576" t="s">
        <v>3147</v>
      </c>
      <c r="BA2576" t="s">
        <v>761</v>
      </c>
      <c r="BB2576">
        <v>30830</v>
      </c>
      <c r="BC2576" t="s">
        <v>87</v>
      </c>
      <c r="BH2576" t="s">
        <v>3115</v>
      </c>
      <c r="BI2576" t="s">
        <v>3116</v>
      </c>
      <c r="BJ2576">
        <v>821037645</v>
      </c>
    </row>
    <row r="2577" spans="1:62" x14ac:dyDescent="0.25">
      <c r="A2577" t="s">
        <v>16982</v>
      </c>
      <c r="B2577" s="2">
        <v>43502</v>
      </c>
      <c r="C2577" t="s">
        <v>63</v>
      </c>
      <c r="D2577" s="3">
        <v>43472.377696759257</v>
      </c>
      <c r="E2577" t="s">
        <v>64</v>
      </c>
      <c r="F2577" s="2">
        <v>43556</v>
      </c>
      <c r="G2577" s="2">
        <v>43814</v>
      </c>
      <c r="H2577" t="s">
        <v>5498</v>
      </c>
      <c r="J2577" t="s">
        <v>5499</v>
      </c>
      <c r="K2577" t="s">
        <v>5500</v>
      </c>
      <c r="L2577" t="s">
        <v>1624</v>
      </c>
      <c r="M2577" t="s">
        <v>147</v>
      </c>
      <c r="N2577">
        <v>18964</v>
      </c>
      <c r="O2577" t="s">
        <v>70</v>
      </c>
      <c r="Q2577" t="s">
        <v>5501</v>
      </c>
      <c r="S2577" t="s">
        <v>72</v>
      </c>
      <c r="T2577" t="s">
        <v>640</v>
      </c>
      <c r="U2577" t="s">
        <v>3571</v>
      </c>
      <c r="V2577" t="s">
        <v>642</v>
      </c>
      <c r="W2577" t="s">
        <v>105</v>
      </c>
      <c r="X2577" t="s">
        <v>106</v>
      </c>
      <c r="Y2577" t="str">
        <f>"37-3011"</f>
        <v>37-3011</v>
      </c>
      <c r="Z2577" t="s">
        <v>94</v>
      </c>
      <c r="AA2577">
        <v>561730</v>
      </c>
      <c r="AB2577">
        <v>20</v>
      </c>
      <c r="AC2577">
        <v>20</v>
      </c>
      <c r="AD2577" t="s">
        <v>79</v>
      </c>
      <c r="AE2577" t="s">
        <v>80</v>
      </c>
      <c r="AF2577">
        <v>40</v>
      </c>
      <c r="AG2577" s="4">
        <v>0.29166666666666669</v>
      </c>
      <c r="AH2577" s="4">
        <v>0.66666666666666663</v>
      </c>
      <c r="AI2577" s="5">
        <v>15.35</v>
      </c>
      <c r="AJ2577">
        <v>23.03</v>
      </c>
      <c r="AK2577">
        <v>24.15</v>
      </c>
      <c r="AL2577" t="s">
        <v>81</v>
      </c>
      <c r="AM2577" t="s">
        <v>82</v>
      </c>
      <c r="AO2577" t="s">
        <v>83</v>
      </c>
      <c r="AR2577" t="s">
        <v>82</v>
      </c>
      <c r="AT2577" t="s">
        <v>82</v>
      </c>
      <c r="AW2577" t="s">
        <v>82</v>
      </c>
      <c r="AY2577" t="s">
        <v>1624</v>
      </c>
      <c r="AZ2577" t="s">
        <v>1521</v>
      </c>
      <c r="BA2577" t="s">
        <v>147</v>
      </c>
      <c r="BB2577">
        <v>18964</v>
      </c>
      <c r="BC2577" t="s">
        <v>79</v>
      </c>
      <c r="BH2577" t="s">
        <v>5499</v>
      </c>
      <c r="BJ2577">
        <v>232992301</v>
      </c>
    </row>
    <row r="2578" spans="1:62" x14ac:dyDescent="0.25">
      <c r="A2578" t="s">
        <v>17030</v>
      </c>
      <c r="B2578" s="2">
        <v>43502</v>
      </c>
      <c r="C2578" t="s">
        <v>63</v>
      </c>
      <c r="D2578" s="3">
        <v>43472.381022766203</v>
      </c>
      <c r="E2578" t="s">
        <v>117</v>
      </c>
      <c r="H2578" t="s">
        <v>3114</v>
      </c>
      <c r="I2578" t="s">
        <v>67</v>
      </c>
      <c r="J2578" t="s">
        <v>3115</v>
      </c>
      <c r="K2578" t="s">
        <v>3116</v>
      </c>
      <c r="L2578" t="s">
        <v>3117</v>
      </c>
      <c r="M2578" t="s">
        <v>761</v>
      </c>
      <c r="N2578">
        <v>30830</v>
      </c>
      <c r="O2578" t="s">
        <v>70</v>
      </c>
      <c r="Q2578" t="s">
        <v>3118</v>
      </c>
      <c r="S2578" t="s">
        <v>72</v>
      </c>
      <c r="T2578" t="s">
        <v>2538</v>
      </c>
      <c r="U2578" t="s">
        <v>2539</v>
      </c>
      <c r="V2578" t="s">
        <v>3119</v>
      </c>
      <c r="W2578" t="s">
        <v>323</v>
      </c>
      <c r="X2578" t="s">
        <v>3157</v>
      </c>
      <c r="Y2578" t="str">
        <f>"51-4121"</f>
        <v>51-4121</v>
      </c>
      <c r="Z2578" t="s">
        <v>993</v>
      </c>
      <c r="AA2578">
        <v>237130</v>
      </c>
      <c r="AB2578">
        <v>150</v>
      </c>
      <c r="AD2578" t="s">
        <v>79</v>
      </c>
      <c r="AE2578" t="s">
        <v>599</v>
      </c>
      <c r="AF2578">
        <v>40</v>
      </c>
      <c r="AG2578" s="4">
        <v>0.29166666666666669</v>
      </c>
      <c r="AH2578" s="4">
        <v>0.625</v>
      </c>
      <c r="AI2578" s="5">
        <v>37.57</v>
      </c>
      <c r="AJ2578">
        <v>56.36</v>
      </c>
      <c r="AL2578" t="s">
        <v>81</v>
      </c>
      <c r="AM2578" t="s">
        <v>72</v>
      </c>
      <c r="AN2578">
        <v>1</v>
      </c>
      <c r="AO2578" t="s">
        <v>213</v>
      </c>
      <c r="AP2578" t="s">
        <v>67</v>
      </c>
      <c r="AQ2578" t="s">
        <v>67</v>
      </c>
      <c r="AR2578" t="s">
        <v>82</v>
      </c>
      <c r="AT2578" t="s">
        <v>82</v>
      </c>
      <c r="AW2578" t="s">
        <v>72</v>
      </c>
      <c r="AX2578">
        <v>60</v>
      </c>
      <c r="AY2578" t="s">
        <v>3117</v>
      </c>
      <c r="AZ2578" t="s">
        <v>3122</v>
      </c>
      <c r="BA2578" t="s">
        <v>761</v>
      </c>
      <c r="BB2578">
        <v>30830</v>
      </c>
      <c r="BC2578" t="s">
        <v>87</v>
      </c>
      <c r="BH2578" t="s">
        <v>3115</v>
      </c>
      <c r="BI2578" t="s">
        <v>3116</v>
      </c>
      <c r="BJ2578">
        <v>821037645</v>
      </c>
    </row>
    <row r="2579" spans="1:62" x14ac:dyDescent="0.25">
      <c r="A2579" t="s">
        <v>17296</v>
      </c>
      <c r="B2579" s="2">
        <v>43502</v>
      </c>
      <c r="C2579" t="s">
        <v>63</v>
      </c>
      <c r="D2579" s="3">
        <v>43472.377979560188</v>
      </c>
      <c r="E2579" t="s">
        <v>64</v>
      </c>
      <c r="F2579" s="2">
        <v>43556</v>
      </c>
      <c r="G2579" s="2">
        <v>43799</v>
      </c>
      <c r="H2579" t="s">
        <v>17297</v>
      </c>
      <c r="J2579" t="s">
        <v>17211</v>
      </c>
      <c r="K2579" t="s">
        <v>17212</v>
      </c>
      <c r="L2579" t="s">
        <v>17213</v>
      </c>
      <c r="M2579" t="s">
        <v>136</v>
      </c>
      <c r="N2579">
        <v>21915</v>
      </c>
      <c r="O2579" t="s">
        <v>70</v>
      </c>
      <c r="Q2579" t="s">
        <v>17214</v>
      </c>
      <c r="S2579" t="s">
        <v>72</v>
      </c>
      <c r="T2579" t="s">
        <v>640</v>
      </c>
      <c r="U2579" t="s">
        <v>3571</v>
      </c>
      <c r="V2579" t="s">
        <v>642</v>
      </c>
      <c r="W2579" t="s">
        <v>105</v>
      </c>
      <c r="X2579" t="s">
        <v>106</v>
      </c>
      <c r="Y2579" t="str">
        <f>"37-3011"</f>
        <v>37-3011</v>
      </c>
      <c r="Z2579" t="s">
        <v>94</v>
      </c>
      <c r="AA2579">
        <v>561730</v>
      </c>
      <c r="AB2579">
        <v>30</v>
      </c>
      <c r="AC2579">
        <v>30</v>
      </c>
      <c r="AD2579" t="s">
        <v>79</v>
      </c>
      <c r="AE2579" t="s">
        <v>95</v>
      </c>
      <c r="AF2579">
        <v>35</v>
      </c>
      <c r="AG2579" s="4">
        <v>0.29166666666666669</v>
      </c>
      <c r="AH2579" s="4">
        <v>0.625</v>
      </c>
      <c r="AI2579" s="5">
        <v>14.64</v>
      </c>
      <c r="AJ2579">
        <v>21.96</v>
      </c>
      <c r="AL2579" t="s">
        <v>81</v>
      </c>
      <c r="AM2579" t="s">
        <v>82</v>
      </c>
      <c r="AO2579" t="s">
        <v>83</v>
      </c>
      <c r="AR2579" t="s">
        <v>82</v>
      </c>
      <c r="AT2579" t="s">
        <v>82</v>
      </c>
      <c r="AW2579" t="s">
        <v>82</v>
      </c>
      <c r="AY2579" t="s">
        <v>17213</v>
      </c>
      <c r="AZ2579" t="s">
        <v>2662</v>
      </c>
      <c r="BA2579" t="s">
        <v>136</v>
      </c>
      <c r="BB2579">
        <v>21915</v>
      </c>
      <c r="BC2579" t="s">
        <v>79</v>
      </c>
      <c r="BH2579" t="s">
        <v>17211</v>
      </c>
      <c r="BJ2579">
        <v>232793442</v>
      </c>
    </row>
    <row r="2580" spans="1:62" x14ac:dyDescent="0.25">
      <c r="A2580" t="s">
        <v>17392</v>
      </c>
      <c r="B2580" s="2">
        <v>43502</v>
      </c>
      <c r="C2580" t="s">
        <v>63</v>
      </c>
      <c r="D2580" s="3">
        <v>43472.377616273145</v>
      </c>
      <c r="E2580" t="s">
        <v>64</v>
      </c>
      <c r="F2580" s="2">
        <v>43556</v>
      </c>
      <c r="G2580" s="2">
        <v>43769</v>
      </c>
      <c r="H2580" t="s">
        <v>3878</v>
      </c>
      <c r="I2580" t="s">
        <v>3879</v>
      </c>
      <c r="J2580" t="s">
        <v>3880</v>
      </c>
      <c r="K2580" t="s">
        <v>17393</v>
      </c>
      <c r="L2580" t="s">
        <v>3882</v>
      </c>
      <c r="M2580" t="s">
        <v>105</v>
      </c>
      <c r="N2580">
        <v>76119</v>
      </c>
      <c r="O2580" t="s">
        <v>70</v>
      </c>
      <c r="Q2580" t="s">
        <v>3883</v>
      </c>
      <c r="S2580" t="s">
        <v>72</v>
      </c>
      <c r="T2580" t="s">
        <v>3749</v>
      </c>
      <c r="U2580" t="s">
        <v>3750</v>
      </c>
      <c r="V2580" t="s">
        <v>642</v>
      </c>
      <c r="W2580" t="s">
        <v>105</v>
      </c>
      <c r="X2580" t="s">
        <v>106</v>
      </c>
      <c r="Y2580" t="str">
        <f>"37-3011"</f>
        <v>37-3011</v>
      </c>
      <c r="Z2580" t="s">
        <v>94</v>
      </c>
      <c r="AA2580">
        <v>561730</v>
      </c>
      <c r="AB2580">
        <v>12</v>
      </c>
      <c r="AC2580">
        <v>12</v>
      </c>
      <c r="AD2580" t="s">
        <v>79</v>
      </c>
      <c r="AE2580" t="s">
        <v>95</v>
      </c>
      <c r="AF2580">
        <v>40</v>
      </c>
      <c r="AG2580" s="4">
        <v>0.29166666666666669</v>
      </c>
      <c r="AH2580" s="4">
        <v>0.66666666666666663</v>
      </c>
      <c r="AI2580" s="5">
        <v>13.94</v>
      </c>
      <c r="AJ2580">
        <v>20.91</v>
      </c>
      <c r="AL2580" t="s">
        <v>81</v>
      </c>
      <c r="AM2580" t="s">
        <v>82</v>
      </c>
      <c r="AO2580" t="s">
        <v>83</v>
      </c>
      <c r="AR2580" t="s">
        <v>82</v>
      </c>
      <c r="AT2580" t="s">
        <v>82</v>
      </c>
      <c r="AW2580" t="s">
        <v>82</v>
      </c>
      <c r="AY2580" t="s">
        <v>3882</v>
      </c>
      <c r="AZ2580" t="s">
        <v>1428</v>
      </c>
      <c r="BA2580" t="s">
        <v>105</v>
      </c>
      <c r="BB2580">
        <v>76119</v>
      </c>
      <c r="BC2580" t="s">
        <v>79</v>
      </c>
      <c r="BH2580" t="s">
        <v>3880</v>
      </c>
      <c r="BJ2580">
        <v>814518048</v>
      </c>
    </row>
    <row r="2581" spans="1:62" x14ac:dyDescent="0.25">
      <c r="A2581" t="s">
        <v>17502</v>
      </c>
      <c r="B2581" s="2">
        <v>43502</v>
      </c>
      <c r="C2581" t="s">
        <v>63</v>
      </c>
      <c r="D2581" s="3">
        <v>43472.377430497683</v>
      </c>
      <c r="E2581" t="s">
        <v>64</v>
      </c>
      <c r="F2581" s="2">
        <v>43556</v>
      </c>
      <c r="G2581" s="2">
        <v>43799</v>
      </c>
      <c r="H2581" t="s">
        <v>17503</v>
      </c>
      <c r="J2581" t="s">
        <v>17504</v>
      </c>
      <c r="L2581" t="s">
        <v>11750</v>
      </c>
      <c r="M2581" t="s">
        <v>1246</v>
      </c>
      <c r="N2581">
        <v>64734</v>
      </c>
      <c r="O2581" t="s">
        <v>70</v>
      </c>
      <c r="Q2581" t="s">
        <v>17505</v>
      </c>
      <c r="S2581" t="s">
        <v>72</v>
      </c>
      <c r="T2581" t="s">
        <v>3749</v>
      </c>
      <c r="U2581" t="s">
        <v>3750</v>
      </c>
      <c r="V2581" t="s">
        <v>642</v>
      </c>
      <c r="W2581" t="s">
        <v>105</v>
      </c>
      <c r="X2581" t="s">
        <v>17506</v>
      </c>
      <c r="Y2581" t="str">
        <f>"47-3014"</f>
        <v>47-3014</v>
      </c>
      <c r="Z2581" t="s">
        <v>1320</v>
      </c>
      <c r="AA2581">
        <v>238320</v>
      </c>
      <c r="AB2581">
        <v>9</v>
      </c>
      <c r="AC2581">
        <v>9</v>
      </c>
      <c r="AD2581" t="s">
        <v>79</v>
      </c>
      <c r="AE2581" t="s">
        <v>95</v>
      </c>
      <c r="AF2581">
        <v>40</v>
      </c>
      <c r="AG2581" s="4">
        <v>0.29166666666666669</v>
      </c>
      <c r="AH2581" s="4">
        <v>0.66666666666666663</v>
      </c>
      <c r="AI2581" s="5">
        <v>18.55</v>
      </c>
      <c r="AJ2581">
        <v>27.83</v>
      </c>
      <c r="AL2581" t="s">
        <v>81</v>
      </c>
      <c r="AM2581" t="s">
        <v>82</v>
      </c>
      <c r="AO2581" t="s">
        <v>83</v>
      </c>
      <c r="AR2581" t="s">
        <v>82</v>
      </c>
      <c r="AT2581" t="s">
        <v>82</v>
      </c>
      <c r="AW2581" t="s">
        <v>82</v>
      </c>
      <c r="AY2581" t="s">
        <v>11750</v>
      </c>
      <c r="AZ2581" t="s">
        <v>2069</v>
      </c>
      <c r="BA2581" t="s">
        <v>1246</v>
      </c>
      <c r="BB2581">
        <v>64734</v>
      </c>
      <c r="BC2581" t="s">
        <v>79</v>
      </c>
      <c r="BH2581" t="s">
        <v>17504</v>
      </c>
      <c r="BJ2581">
        <v>431858981</v>
      </c>
    </row>
    <row r="2582" spans="1:62" x14ac:dyDescent="0.25">
      <c r="A2582" t="s">
        <v>17571</v>
      </c>
      <c r="B2582" s="2">
        <v>43502</v>
      </c>
      <c r="C2582" t="s">
        <v>63</v>
      </c>
      <c r="D2582" s="3">
        <v>43472.3779444213</v>
      </c>
      <c r="E2582" t="s">
        <v>64</v>
      </c>
      <c r="F2582" s="2">
        <v>43556</v>
      </c>
      <c r="G2582" s="2">
        <v>43800</v>
      </c>
      <c r="H2582" t="s">
        <v>5320</v>
      </c>
      <c r="J2582" t="s">
        <v>5321</v>
      </c>
      <c r="K2582" t="s">
        <v>17572</v>
      </c>
      <c r="L2582" t="s">
        <v>5323</v>
      </c>
      <c r="M2582" t="s">
        <v>308</v>
      </c>
      <c r="N2582">
        <v>8867</v>
      </c>
      <c r="O2582" t="s">
        <v>70</v>
      </c>
      <c r="Q2582" t="s">
        <v>5324</v>
      </c>
      <c r="S2582" t="s">
        <v>72</v>
      </c>
      <c r="T2582" t="s">
        <v>3749</v>
      </c>
      <c r="U2582" t="s">
        <v>3750</v>
      </c>
      <c r="V2582" t="s">
        <v>642</v>
      </c>
      <c r="W2582" t="s">
        <v>105</v>
      </c>
      <c r="X2582" t="s">
        <v>106</v>
      </c>
      <c r="Y2582" t="str">
        <f>"37-3011"</f>
        <v>37-3011</v>
      </c>
      <c r="Z2582" t="s">
        <v>94</v>
      </c>
      <c r="AA2582">
        <v>561730</v>
      </c>
      <c r="AB2582">
        <v>8</v>
      </c>
      <c r="AC2582">
        <v>8</v>
      </c>
      <c r="AD2582" t="s">
        <v>79</v>
      </c>
      <c r="AE2582" t="s">
        <v>80</v>
      </c>
      <c r="AF2582">
        <v>40</v>
      </c>
      <c r="AG2582" s="4">
        <v>0.33333333333333331</v>
      </c>
      <c r="AH2582" s="4">
        <v>0.70833333333333337</v>
      </c>
      <c r="AI2582" s="5">
        <v>14.41</v>
      </c>
      <c r="AJ2582">
        <v>21.62</v>
      </c>
      <c r="AK2582">
        <v>24</v>
      </c>
      <c r="AL2582" t="s">
        <v>81</v>
      </c>
      <c r="AM2582" t="s">
        <v>82</v>
      </c>
      <c r="AO2582" t="s">
        <v>83</v>
      </c>
      <c r="AR2582" t="s">
        <v>82</v>
      </c>
      <c r="AT2582" t="s">
        <v>82</v>
      </c>
      <c r="AW2582" t="s">
        <v>82</v>
      </c>
      <c r="AY2582" t="s">
        <v>5323</v>
      </c>
      <c r="AZ2582" t="s">
        <v>3038</v>
      </c>
      <c r="BA2582" t="s">
        <v>308</v>
      </c>
      <c r="BB2582">
        <v>8867</v>
      </c>
      <c r="BC2582" t="s">
        <v>79</v>
      </c>
      <c r="BH2582" t="s">
        <v>5321</v>
      </c>
      <c r="BJ2582">
        <v>272558692</v>
      </c>
    </row>
    <row r="2583" spans="1:62" x14ac:dyDescent="0.25">
      <c r="A2583" t="s">
        <v>17599</v>
      </c>
      <c r="B2583" s="2">
        <v>43502</v>
      </c>
      <c r="C2583" t="s">
        <v>63</v>
      </c>
      <c r="D2583" s="3">
        <v>43472.378022256948</v>
      </c>
      <c r="E2583" t="s">
        <v>64</v>
      </c>
      <c r="F2583" s="2">
        <v>43556</v>
      </c>
      <c r="G2583" s="2">
        <v>43800</v>
      </c>
      <c r="H2583" t="s">
        <v>17600</v>
      </c>
      <c r="I2583" t="s">
        <v>17601</v>
      </c>
      <c r="J2583" t="s">
        <v>17602</v>
      </c>
      <c r="L2583" t="s">
        <v>7272</v>
      </c>
      <c r="M2583" t="s">
        <v>1246</v>
      </c>
      <c r="N2583">
        <v>63376</v>
      </c>
      <c r="O2583" t="s">
        <v>70</v>
      </c>
      <c r="Q2583" t="s">
        <v>17603</v>
      </c>
      <c r="S2583" t="s">
        <v>72</v>
      </c>
      <c r="T2583" t="s">
        <v>2824</v>
      </c>
      <c r="U2583" t="s">
        <v>3717</v>
      </c>
      <c r="V2583" t="s">
        <v>642</v>
      </c>
      <c r="W2583" t="s">
        <v>105</v>
      </c>
      <c r="X2583" t="s">
        <v>106</v>
      </c>
      <c r="Y2583" t="str">
        <f>"37-3011"</f>
        <v>37-3011</v>
      </c>
      <c r="Z2583" t="s">
        <v>94</v>
      </c>
      <c r="AA2583">
        <v>561730</v>
      </c>
      <c r="AB2583">
        <v>3</v>
      </c>
      <c r="AC2583">
        <v>3</v>
      </c>
      <c r="AD2583" t="s">
        <v>79</v>
      </c>
      <c r="AE2583" t="s">
        <v>95</v>
      </c>
      <c r="AF2583">
        <v>40</v>
      </c>
      <c r="AG2583" s="4">
        <v>0.29166666666666669</v>
      </c>
      <c r="AH2583" s="4">
        <v>0.70833333333333337</v>
      </c>
      <c r="AI2583" s="5">
        <v>14.52</v>
      </c>
      <c r="AJ2583">
        <v>21.78</v>
      </c>
      <c r="AK2583">
        <v>22.22</v>
      </c>
      <c r="AL2583" t="s">
        <v>81</v>
      </c>
      <c r="AM2583" t="s">
        <v>82</v>
      </c>
      <c r="AO2583" t="s">
        <v>83</v>
      </c>
      <c r="AR2583" t="s">
        <v>82</v>
      </c>
      <c r="AT2583" t="s">
        <v>82</v>
      </c>
      <c r="AW2583" t="s">
        <v>82</v>
      </c>
      <c r="AY2583" t="s">
        <v>7272</v>
      </c>
      <c r="AZ2583" t="s">
        <v>1707</v>
      </c>
      <c r="BA2583" t="s">
        <v>1246</v>
      </c>
      <c r="BB2583">
        <v>63376</v>
      </c>
      <c r="BC2583" t="s">
        <v>79</v>
      </c>
      <c r="BH2583" t="s">
        <v>17602</v>
      </c>
      <c r="BJ2583">
        <v>830423448</v>
      </c>
    </row>
    <row r="2584" spans="1:62" x14ac:dyDescent="0.25">
      <c r="A2584" t="s">
        <v>17677</v>
      </c>
      <c r="B2584" s="2">
        <v>43502</v>
      </c>
      <c r="C2584" t="s">
        <v>63</v>
      </c>
      <c r="D2584" s="3">
        <v>43472.377346053239</v>
      </c>
      <c r="E2584" t="s">
        <v>64</v>
      </c>
      <c r="F2584" s="2">
        <v>43556</v>
      </c>
      <c r="G2584" s="2">
        <v>43799</v>
      </c>
      <c r="H2584" t="s">
        <v>17678</v>
      </c>
      <c r="J2584" t="s">
        <v>17679</v>
      </c>
      <c r="K2584" t="s">
        <v>17680</v>
      </c>
      <c r="L2584" t="s">
        <v>17681</v>
      </c>
      <c r="M2584" t="s">
        <v>105</v>
      </c>
      <c r="N2584">
        <v>78010</v>
      </c>
      <c r="O2584" t="s">
        <v>70</v>
      </c>
      <c r="Q2584" t="s">
        <v>17682</v>
      </c>
      <c r="S2584" t="s">
        <v>72</v>
      </c>
      <c r="T2584" t="s">
        <v>1738</v>
      </c>
      <c r="U2584" t="s">
        <v>1739</v>
      </c>
      <c r="V2584" t="s">
        <v>1740</v>
      </c>
      <c r="W2584" t="s">
        <v>278</v>
      </c>
      <c r="X2584" t="s">
        <v>1178</v>
      </c>
      <c r="Y2584" t="str">
        <f>"47-2061"</f>
        <v>47-2061</v>
      </c>
      <c r="Z2584" t="s">
        <v>326</v>
      </c>
      <c r="AA2584">
        <v>237310</v>
      </c>
      <c r="AB2584">
        <v>15</v>
      </c>
      <c r="AC2584">
        <v>15</v>
      </c>
      <c r="AD2584" t="s">
        <v>79</v>
      </c>
      <c r="AE2584" t="s">
        <v>95</v>
      </c>
      <c r="AF2584">
        <v>40</v>
      </c>
      <c r="AG2584" s="4">
        <v>0.29166666666666669</v>
      </c>
      <c r="AH2584" s="4">
        <v>0.70833333333333337</v>
      </c>
      <c r="AI2584" s="5">
        <v>15.07</v>
      </c>
      <c r="AJ2584">
        <v>22.61</v>
      </c>
      <c r="AK2584">
        <v>22.61</v>
      </c>
      <c r="AL2584" t="s">
        <v>81</v>
      </c>
      <c r="AM2584" t="s">
        <v>82</v>
      </c>
      <c r="AO2584" t="s">
        <v>83</v>
      </c>
      <c r="AR2584" t="s">
        <v>82</v>
      </c>
      <c r="AT2584" t="s">
        <v>82</v>
      </c>
      <c r="AW2584" t="s">
        <v>82</v>
      </c>
      <c r="AY2584" t="s">
        <v>17681</v>
      </c>
      <c r="AZ2584" t="s">
        <v>8581</v>
      </c>
      <c r="BA2584" t="s">
        <v>105</v>
      </c>
      <c r="BB2584">
        <v>78010</v>
      </c>
      <c r="BC2584" t="s">
        <v>79</v>
      </c>
      <c r="BH2584" t="s">
        <v>17683</v>
      </c>
      <c r="BJ2584">
        <v>742342224</v>
      </c>
    </row>
    <row r="2585" spans="1:62" x14ac:dyDescent="0.25">
      <c r="A2585" t="s">
        <v>17931</v>
      </c>
      <c r="B2585" s="2">
        <v>43502</v>
      </c>
      <c r="C2585" t="s">
        <v>63</v>
      </c>
      <c r="D2585" s="3">
        <v>43472.377289872682</v>
      </c>
      <c r="E2585" t="s">
        <v>64</v>
      </c>
      <c r="F2585" s="2">
        <v>43556</v>
      </c>
      <c r="G2585" s="2">
        <v>43800</v>
      </c>
      <c r="H2585" t="s">
        <v>17932</v>
      </c>
      <c r="J2585" t="s">
        <v>17933</v>
      </c>
      <c r="L2585" t="s">
        <v>17934</v>
      </c>
      <c r="M2585" t="s">
        <v>844</v>
      </c>
      <c r="N2585">
        <v>61568</v>
      </c>
      <c r="O2585" t="s">
        <v>70</v>
      </c>
      <c r="Q2585" t="s">
        <v>17935</v>
      </c>
      <c r="S2585" t="s">
        <v>72</v>
      </c>
      <c r="T2585" t="s">
        <v>1738</v>
      </c>
      <c r="U2585" t="s">
        <v>1739</v>
      </c>
      <c r="V2585" t="s">
        <v>1740</v>
      </c>
      <c r="W2585" t="s">
        <v>278</v>
      </c>
      <c r="X2585" t="s">
        <v>2013</v>
      </c>
      <c r="Y2585" t="str">
        <f>"37-3011"</f>
        <v>37-3011</v>
      </c>
      <c r="Z2585" t="s">
        <v>94</v>
      </c>
      <c r="AA2585">
        <v>561730</v>
      </c>
      <c r="AB2585">
        <v>5</v>
      </c>
      <c r="AC2585">
        <v>5</v>
      </c>
      <c r="AD2585" t="s">
        <v>79</v>
      </c>
      <c r="AE2585" t="s">
        <v>80</v>
      </c>
      <c r="AF2585">
        <v>40</v>
      </c>
      <c r="AG2585" s="4">
        <v>0.29166666666666669</v>
      </c>
      <c r="AH2585" s="4">
        <v>0.64583333333333337</v>
      </c>
      <c r="AI2585" s="5">
        <v>12.9</v>
      </c>
      <c r="AJ2585">
        <v>19.350000000000001</v>
      </c>
      <c r="AK2585">
        <v>19.350000000000001</v>
      </c>
      <c r="AL2585" t="s">
        <v>81</v>
      </c>
      <c r="AM2585" t="s">
        <v>82</v>
      </c>
      <c r="AO2585" t="s">
        <v>83</v>
      </c>
      <c r="AR2585" t="s">
        <v>82</v>
      </c>
      <c r="AT2585" t="s">
        <v>82</v>
      </c>
      <c r="AW2585" t="s">
        <v>72</v>
      </c>
      <c r="AX2585">
        <v>3</v>
      </c>
      <c r="AY2585" t="s">
        <v>17936</v>
      </c>
      <c r="AZ2585" t="s">
        <v>17937</v>
      </c>
      <c r="BA2585" t="s">
        <v>844</v>
      </c>
      <c r="BB2585">
        <v>61568</v>
      </c>
      <c r="BC2585" t="s">
        <v>79</v>
      </c>
      <c r="BH2585" t="s">
        <v>17933</v>
      </c>
      <c r="BJ2585">
        <v>364224518</v>
      </c>
    </row>
    <row r="2586" spans="1:62" x14ac:dyDescent="0.25">
      <c r="A2586" t="s">
        <v>18038</v>
      </c>
      <c r="B2586" s="2">
        <v>43502</v>
      </c>
      <c r="C2586" t="s">
        <v>63</v>
      </c>
      <c r="D2586" s="3">
        <v>43472.377670868053</v>
      </c>
      <c r="E2586" t="s">
        <v>64</v>
      </c>
      <c r="F2586" s="2">
        <v>43556</v>
      </c>
      <c r="G2586" s="2">
        <v>43814</v>
      </c>
      <c r="H2586" t="s">
        <v>18039</v>
      </c>
      <c r="I2586" t="s">
        <v>18040</v>
      </c>
      <c r="J2586" t="s">
        <v>18041</v>
      </c>
      <c r="L2586" t="s">
        <v>18042</v>
      </c>
      <c r="M2586" t="s">
        <v>859</v>
      </c>
      <c r="N2586">
        <v>98034</v>
      </c>
      <c r="O2586" t="s">
        <v>70</v>
      </c>
      <c r="Q2586" t="s">
        <v>18043</v>
      </c>
      <c r="S2586" t="s">
        <v>72</v>
      </c>
      <c r="T2586" t="s">
        <v>2824</v>
      </c>
      <c r="U2586" t="s">
        <v>4073</v>
      </c>
      <c r="V2586" t="s">
        <v>642</v>
      </c>
      <c r="W2586" t="s">
        <v>105</v>
      </c>
      <c r="X2586" t="s">
        <v>18044</v>
      </c>
      <c r="Y2586" t="str">
        <f>"53-7062"</f>
        <v>53-7062</v>
      </c>
      <c r="Z2586" t="s">
        <v>337</v>
      </c>
      <c r="AA2586">
        <v>484210</v>
      </c>
      <c r="AB2586">
        <v>26</v>
      </c>
      <c r="AC2586">
        <v>26</v>
      </c>
      <c r="AD2586" t="s">
        <v>79</v>
      </c>
      <c r="AE2586" t="s">
        <v>95</v>
      </c>
      <c r="AF2586">
        <v>40</v>
      </c>
      <c r="AG2586" s="4">
        <v>0.33333333333333331</v>
      </c>
      <c r="AH2586" s="4">
        <v>0.66666666666666663</v>
      </c>
      <c r="AI2586" s="5">
        <v>16.96</v>
      </c>
      <c r="AJ2586">
        <v>25.44</v>
      </c>
      <c r="AK2586">
        <v>27</v>
      </c>
      <c r="AL2586" t="s">
        <v>81</v>
      </c>
      <c r="AM2586" t="s">
        <v>82</v>
      </c>
      <c r="AO2586" t="s">
        <v>83</v>
      </c>
      <c r="AP2586" t="s">
        <v>67</v>
      </c>
      <c r="AQ2586" t="s">
        <v>67</v>
      </c>
      <c r="AR2586" t="s">
        <v>82</v>
      </c>
      <c r="AT2586" t="s">
        <v>82</v>
      </c>
      <c r="AW2586" t="s">
        <v>82</v>
      </c>
      <c r="AY2586" t="s">
        <v>18042</v>
      </c>
      <c r="AZ2586" t="s">
        <v>2987</v>
      </c>
      <c r="BA2586" t="s">
        <v>859</v>
      </c>
      <c r="BB2586">
        <v>98034</v>
      </c>
      <c r="BC2586" t="s">
        <v>79</v>
      </c>
      <c r="BH2586" t="s">
        <v>18041</v>
      </c>
      <c r="BJ2586">
        <v>261820599</v>
      </c>
    </row>
    <row r="2587" spans="1:62" x14ac:dyDescent="0.25">
      <c r="A2587" t="s">
        <v>18077</v>
      </c>
      <c r="B2587" s="2">
        <v>43502</v>
      </c>
      <c r="C2587" t="s">
        <v>63</v>
      </c>
      <c r="D2587" s="3">
        <v>43472.377805775461</v>
      </c>
      <c r="E2587" t="s">
        <v>282</v>
      </c>
      <c r="F2587" s="2">
        <v>43556</v>
      </c>
      <c r="G2587" s="2">
        <v>43830</v>
      </c>
      <c r="H2587" t="s">
        <v>18078</v>
      </c>
      <c r="I2587" t="s">
        <v>18079</v>
      </c>
      <c r="J2587" t="s">
        <v>18080</v>
      </c>
      <c r="L2587" t="s">
        <v>18081</v>
      </c>
      <c r="M2587" t="s">
        <v>105</v>
      </c>
      <c r="N2587">
        <v>79758</v>
      </c>
      <c r="O2587" t="s">
        <v>70</v>
      </c>
      <c r="Q2587" t="s">
        <v>18082</v>
      </c>
      <c r="S2587" t="s">
        <v>72</v>
      </c>
      <c r="T2587" t="s">
        <v>3749</v>
      </c>
      <c r="U2587" t="s">
        <v>3750</v>
      </c>
      <c r="V2587" t="s">
        <v>642</v>
      </c>
      <c r="W2587" t="s">
        <v>105</v>
      </c>
      <c r="X2587" t="s">
        <v>5141</v>
      </c>
      <c r="Y2587" t="str">
        <f>"47-4051"</f>
        <v>47-4051</v>
      </c>
      <c r="Z2587" t="s">
        <v>2976</v>
      </c>
      <c r="AA2587">
        <v>237310</v>
      </c>
      <c r="AB2587">
        <v>25</v>
      </c>
      <c r="AC2587">
        <v>24</v>
      </c>
      <c r="AD2587" t="s">
        <v>79</v>
      </c>
      <c r="AE2587" t="s">
        <v>95</v>
      </c>
      <c r="AF2587">
        <v>40</v>
      </c>
      <c r="AG2587" s="4">
        <v>0.29166666666666669</v>
      </c>
      <c r="AH2587" s="4">
        <v>0.66666666666666663</v>
      </c>
      <c r="AI2587" s="5">
        <v>18.170000000000002</v>
      </c>
      <c r="AJ2587">
        <v>27.26</v>
      </c>
      <c r="AL2587" t="s">
        <v>81</v>
      </c>
      <c r="AM2587" t="s">
        <v>82</v>
      </c>
      <c r="AO2587" t="s">
        <v>83</v>
      </c>
      <c r="AR2587" t="s">
        <v>82</v>
      </c>
      <c r="AT2587" t="s">
        <v>82</v>
      </c>
      <c r="AW2587" t="s">
        <v>82</v>
      </c>
      <c r="AY2587" t="s">
        <v>2973</v>
      </c>
      <c r="AZ2587" t="s">
        <v>2977</v>
      </c>
      <c r="BA2587" t="s">
        <v>105</v>
      </c>
      <c r="BB2587">
        <v>79761</v>
      </c>
      <c r="BC2587" t="s">
        <v>79</v>
      </c>
      <c r="BH2587" t="s">
        <v>18083</v>
      </c>
      <c r="BJ2587">
        <v>261704520</v>
      </c>
    </row>
    <row r="2588" spans="1:62" x14ac:dyDescent="0.25">
      <c r="A2588" t="s">
        <v>18404</v>
      </c>
      <c r="B2588" s="2">
        <v>43502</v>
      </c>
      <c r="C2588" t="s">
        <v>63</v>
      </c>
      <c r="D2588" s="3">
        <v>43472.378337118054</v>
      </c>
      <c r="E2588" t="s">
        <v>64</v>
      </c>
      <c r="F2588" s="2">
        <v>43556</v>
      </c>
      <c r="G2588" s="2">
        <v>43809</v>
      </c>
      <c r="H2588" t="s">
        <v>18405</v>
      </c>
      <c r="J2588" t="s">
        <v>18406</v>
      </c>
      <c r="L2588" t="s">
        <v>18407</v>
      </c>
      <c r="M2588" t="s">
        <v>308</v>
      </c>
      <c r="N2588">
        <v>8048</v>
      </c>
      <c r="O2588" t="s">
        <v>70</v>
      </c>
      <c r="Q2588" t="s">
        <v>18408</v>
      </c>
      <c r="S2588" t="s">
        <v>72</v>
      </c>
      <c r="T2588" t="s">
        <v>13303</v>
      </c>
      <c r="U2588" t="s">
        <v>5811</v>
      </c>
      <c r="V2588" t="s">
        <v>16460</v>
      </c>
      <c r="W2588" t="s">
        <v>278</v>
      </c>
      <c r="X2588" t="s">
        <v>18409</v>
      </c>
      <c r="Y2588" t="str">
        <f>"37-3011"</f>
        <v>37-3011</v>
      </c>
      <c r="Z2588" t="s">
        <v>94</v>
      </c>
      <c r="AA2588">
        <v>561730</v>
      </c>
      <c r="AB2588">
        <v>10</v>
      </c>
      <c r="AC2588">
        <v>10</v>
      </c>
      <c r="AD2588" t="s">
        <v>79</v>
      </c>
      <c r="AE2588" t="s">
        <v>80</v>
      </c>
      <c r="AF2588">
        <v>40</v>
      </c>
      <c r="AG2588" s="4">
        <v>0.29166666666666669</v>
      </c>
      <c r="AH2588" s="4">
        <v>0.64583333333333337</v>
      </c>
      <c r="AI2588" s="5">
        <v>13.47</v>
      </c>
      <c r="AJ2588">
        <v>20.21</v>
      </c>
      <c r="AL2588" t="s">
        <v>81</v>
      </c>
      <c r="AM2588" t="s">
        <v>82</v>
      </c>
      <c r="AO2588" t="s">
        <v>83</v>
      </c>
      <c r="AR2588" t="s">
        <v>82</v>
      </c>
      <c r="AT2588" t="s">
        <v>82</v>
      </c>
      <c r="AW2588" t="s">
        <v>82</v>
      </c>
      <c r="AY2588" t="s">
        <v>18410</v>
      </c>
      <c r="AZ2588" t="s">
        <v>522</v>
      </c>
      <c r="BA2588" t="s">
        <v>308</v>
      </c>
      <c r="BB2588">
        <v>8048</v>
      </c>
      <c r="BC2588" t="s">
        <v>79</v>
      </c>
      <c r="BH2588" t="s">
        <v>18411</v>
      </c>
      <c r="BJ2588">
        <v>223647051</v>
      </c>
    </row>
    <row r="2589" spans="1:62" x14ac:dyDescent="0.25">
      <c r="A2589" t="s">
        <v>18446</v>
      </c>
      <c r="B2589" s="2">
        <v>43502</v>
      </c>
      <c r="C2589" t="s">
        <v>63</v>
      </c>
      <c r="D2589" s="3">
        <v>43472.377960046295</v>
      </c>
      <c r="E2589" t="s">
        <v>64</v>
      </c>
      <c r="F2589" s="2">
        <v>43556</v>
      </c>
      <c r="G2589" s="2">
        <v>43799</v>
      </c>
      <c r="H2589" t="s">
        <v>5698</v>
      </c>
      <c r="J2589" t="s">
        <v>5699</v>
      </c>
      <c r="L2589" t="s">
        <v>5700</v>
      </c>
      <c r="M2589" t="s">
        <v>147</v>
      </c>
      <c r="N2589">
        <v>18940</v>
      </c>
      <c r="O2589" t="s">
        <v>70</v>
      </c>
      <c r="Q2589" t="s">
        <v>5701</v>
      </c>
      <c r="S2589" t="s">
        <v>72</v>
      </c>
      <c r="T2589" t="s">
        <v>640</v>
      </c>
      <c r="U2589" t="s">
        <v>4688</v>
      </c>
      <c r="V2589" t="s">
        <v>642</v>
      </c>
      <c r="W2589" t="s">
        <v>105</v>
      </c>
      <c r="X2589" t="s">
        <v>106</v>
      </c>
      <c r="Y2589" t="str">
        <f>"37-3011"</f>
        <v>37-3011</v>
      </c>
      <c r="Z2589" t="s">
        <v>94</v>
      </c>
      <c r="AA2589">
        <v>561730</v>
      </c>
      <c r="AB2589">
        <v>123</v>
      </c>
      <c r="AC2589">
        <v>123</v>
      </c>
      <c r="AD2589" t="s">
        <v>79</v>
      </c>
      <c r="AE2589" t="s">
        <v>95</v>
      </c>
      <c r="AF2589">
        <v>40</v>
      </c>
      <c r="AG2589" s="4">
        <v>0.27083333333333331</v>
      </c>
      <c r="AH2589" s="4">
        <v>0.6875</v>
      </c>
      <c r="AI2589" s="5">
        <v>15.35</v>
      </c>
      <c r="AJ2589">
        <v>23.03</v>
      </c>
      <c r="AL2589" t="s">
        <v>81</v>
      </c>
      <c r="AM2589" t="s">
        <v>82</v>
      </c>
      <c r="AO2589" t="s">
        <v>83</v>
      </c>
      <c r="AP2589" t="s">
        <v>67</v>
      </c>
      <c r="AQ2589" t="s">
        <v>67</v>
      </c>
      <c r="AR2589" t="s">
        <v>82</v>
      </c>
      <c r="AT2589" t="s">
        <v>82</v>
      </c>
      <c r="AW2589" t="s">
        <v>82</v>
      </c>
      <c r="AY2589" t="s">
        <v>5700</v>
      </c>
      <c r="AZ2589" t="s">
        <v>1521</v>
      </c>
      <c r="BA2589" t="s">
        <v>147</v>
      </c>
      <c r="BB2589">
        <v>18940</v>
      </c>
      <c r="BC2589" t="s">
        <v>79</v>
      </c>
      <c r="BH2589" t="s">
        <v>5699</v>
      </c>
      <c r="BJ2589">
        <v>232376410</v>
      </c>
    </row>
    <row r="2590" spans="1:62" x14ac:dyDescent="0.25">
      <c r="A2590" t="s">
        <v>18779</v>
      </c>
      <c r="B2590" s="2">
        <v>43502</v>
      </c>
      <c r="C2590" t="s">
        <v>63</v>
      </c>
      <c r="D2590" s="3">
        <v>43472.377513981482</v>
      </c>
      <c r="E2590" t="s">
        <v>64</v>
      </c>
      <c r="F2590" s="2">
        <v>43556</v>
      </c>
      <c r="G2590" s="2">
        <v>43799</v>
      </c>
      <c r="H2590" t="s">
        <v>6495</v>
      </c>
      <c r="J2590" t="s">
        <v>6496</v>
      </c>
      <c r="L2590" t="s">
        <v>6467</v>
      </c>
      <c r="M2590" t="s">
        <v>76</v>
      </c>
      <c r="N2590">
        <v>73099</v>
      </c>
      <c r="O2590" t="s">
        <v>70</v>
      </c>
      <c r="Q2590" t="s">
        <v>6497</v>
      </c>
      <c r="S2590" t="s">
        <v>72</v>
      </c>
      <c r="T2590" t="s">
        <v>640</v>
      </c>
      <c r="U2590" t="s">
        <v>4688</v>
      </c>
      <c r="V2590" t="s">
        <v>642</v>
      </c>
      <c r="W2590" t="s">
        <v>105</v>
      </c>
      <c r="X2590" t="s">
        <v>106</v>
      </c>
      <c r="Y2590" t="str">
        <f>"37-3011"</f>
        <v>37-3011</v>
      </c>
      <c r="Z2590" t="s">
        <v>94</v>
      </c>
      <c r="AA2590">
        <v>561730</v>
      </c>
      <c r="AB2590">
        <v>8</v>
      </c>
      <c r="AC2590">
        <v>8</v>
      </c>
      <c r="AD2590" t="s">
        <v>79</v>
      </c>
      <c r="AE2590" t="s">
        <v>95</v>
      </c>
      <c r="AF2590">
        <v>40</v>
      </c>
      <c r="AG2590" s="4">
        <v>0.29166666666666669</v>
      </c>
      <c r="AH2590" s="4">
        <v>0.66666666666666663</v>
      </c>
      <c r="AI2590" s="5">
        <v>12.92</v>
      </c>
      <c r="AJ2590">
        <v>19.38</v>
      </c>
      <c r="AL2590" t="s">
        <v>81</v>
      </c>
      <c r="AM2590" t="s">
        <v>82</v>
      </c>
      <c r="AO2590" t="s">
        <v>83</v>
      </c>
      <c r="AP2590" t="s">
        <v>67</v>
      </c>
      <c r="AQ2590" t="s">
        <v>67</v>
      </c>
      <c r="AR2590" t="s">
        <v>82</v>
      </c>
      <c r="AT2590" t="s">
        <v>82</v>
      </c>
      <c r="AW2590" t="s">
        <v>82</v>
      </c>
      <c r="AY2590" t="s">
        <v>6467</v>
      </c>
      <c r="AZ2590" t="s">
        <v>6469</v>
      </c>
      <c r="BA2590" t="s">
        <v>76</v>
      </c>
      <c r="BB2590">
        <v>73099</v>
      </c>
      <c r="BC2590" t="s">
        <v>79</v>
      </c>
      <c r="BH2590" t="s">
        <v>6496</v>
      </c>
      <c r="BJ2590">
        <v>275374008</v>
      </c>
    </row>
    <row r="2591" spans="1:62" x14ac:dyDescent="0.25">
      <c r="A2591" t="s">
        <v>18802</v>
      </c>
      <c r="B2591" s="2">
        <v>43502</v>
      </c>
      <c r="C2591" t="s">
        <v>63</v>
      </c>
      <c r="D2591" s="3">
        <v>43472.379435532406</v>
      </c>
      <c r="E2591" t="s">
        <v>64</v>
      </c>
      <c r="F2591" s="2">
        <v>43556</v>
      </c>
      <c r="G2591" s="2">
        <v>43814</v>
      </c>
      <c r="H2591" t="s">
        <v>18803</v>
      </c>
      <c r="I2591" t="s">
        <v>18804</v>
      </c>
      <c r="J2591" t="s">
        <v>18805</v>
      </c>
      <c r="L2591" t="s">
        <v>18806</v>
      </c>
      <c r="M2591" t="s">
        <v>308</v>
      </c>
      <c r="N2591">
        <v>8816</v>
      </c>
      <c r="O2591" t="s">
        <v>70</v>
      </c>
      <c r="Q2591" t="s">
        <v>18807</v>
      </c>
      <c r="S2591" t="s">
        <v>72</v>
      </c>
      <c r="T2591" t="s">
        <v>7215</v>
      </c>
      <c r="U2591" t="s">
        <v>7216</v>
      </c>
      <c r="V2591" t="s">
        <v>7217</v>
      </c>
      <c r="W2591" t="s">
        <v>147</v>
      </c>
      <c r="X2591" t="s">
        <v>18808</v>
      </c>
      <c r="Y2591" t="str">
        <f>"39-9032"</f>
        <v>39-9032</v>
      </c>
      <c r="Z2591" t="s">
        <v>5419</v>
      </c>
      <c r="AA2591">
        <v>611620</v>
      </c>
      <c r="AB2591">
        <v>12</v>
      </c>
      <c r="AC2591">
        <v>12</v>
      </c>
      <c r="AD2591" t="s">
        <v>79</v>
      </c>
      <c r="AE2591" t="s">
        <v>80</v>
      </c>
      <c r="AF2591">
        <v>35</v>
      </c>
      <c r="AG2591" s="4">
        <v>0.33333333333333331</v>
      </c>
      <c r="AH2591" s="4">
        <v>0.75</v>
      </c>
      <c r="AI2591" s="6">
        <v>20</v>
      </c>
      <c r="AL2591" t="s">
        <v>81</v>
      </c>
      <c r="AM2591" t="s">
        <v>82</v>
      </c>
      <c r="AO2591" t="s">
        <v>1045</v>
      </c>
      <c r="AQ2591" t="s">
        <v>18809</v>
      </c>
      <c r="AR2591" t="s">
        <v>82</v>
      </c>
      <c r="AT2591" t="s">
        <v>82</v>
      </c>
      <c r="AW2591" t="s">
        <v>72</v>
      </c>
      <c r="AX2591">
        <v>12</v>
      </c>
      <c r="AY2591" t="s">
        <v>18810</v>
      </c>
      <c r="AZ2591" t="s">
        <v>3829</v>
      </c>
      <c r="BA2591" t="s">
        <v>308</v>
      </c>
      <c r="BB2591">
        <v>8816</v>
      </c>
      <c r="BC2591" t="s">
        <v>79</v>
      </c>
      <c r="BH2591" t="s">
        <v>18811</v>
      </c>
      <c r="BJ2591">
        <v>223735107</v>
      </c>
    </row>
    <row r="2592" spans="1:62" x14ac:dyDescent="0.25">
      <c r="A2592" t="s">
        <v>18939</v>
      </c>
      <c r="B2592" s="2">
        <v>43502</v>
      </c>
      <c r="C2592" t="s">
        <v>63</v>
      </c>
      <c r="D2592" s="3">
        <v>43472.377521261573</v>
      </c>
      <c r="E2592" t="s">
        <v>64</v>
      </c>
      <c r="F2592" s="2">
        <v>43556</v>
      </c>
      <c r="G2592" s="2">
        <v>43830</v>
      </c>
      <c r="H2592" t="s">
        <v>18940</v>
      </c>
      <c r="J2592" t="s">
        <v>18941</v>
      </c>
      <c r="K2592" t="s">
        <v>18942</v>
      </c>
      <c r="L2592" t="s">
        <v>1703</v>
      </c>
      <c r="M2592" t="s">
        <v>76</v>
      </c>
      <c r="N2592">
        <v>74146</v>
      </c>
      <c r="O2592" t="s">
        <v>70</v>
      </c>
      <c r="Q2592" t="s">
        <v>18943</v>
      </c>
      <c r="S2592" t="s">
        <v>72</v>
      </c>
      <c r="T2592" t="s">
        <v>2824</v>
      </c>
      <c r="U2592" t="s">
        <v>4073</v>
      </c>
      <c r="V2592" t="s">
        <v>642</v>
      </c>
      <c r="W2592" t="s">
        <v>105</v>
      </c>
      <c r="X2592" t="s">
        <v>106</v>
      </c>
      <c r="Y2592" t="str">
        <f>"37-3011"</f>
        <v>37-3011</v>
      </c>
      <c r="Z2592" t="s">
        <v>94</v>
      </c>
      <c r="AA2592">
        <v>561730</v>
      </c>
      <c r="AB2592">
        <v>15</v>
      </c>
      <c r="AC2592">
        <v>15</v>
      </c>
      <c r="AD2592" t="s">
        <v>79</v>
      </c>
      <c r="AE2592" t="s">
        <v>95</v>
      </c>
      <c r="AF2592">
        <v>40</v>
      </c>
      <c r="AG2592" s="4">
        <v>0.29166666666666669</v>
      </c>
      <c r="AH2592" s="4">
        <v>0.66666666666666663</v>
      </c>
      <c r="AI2592" s="5">
        <v>12.95</v>
      </c>
      <c r="AJ2592">
        <v>19.43</v>
      </c>
      <c r="AL2592" t="s">
        <v>81</v>
      </c>
      <c r="AM2592" t="s">
        <v>82</v>
      </c>
      <c r="AO2592" t="s">
        <v>83</v>
      </c>
      <c r="AP2592" t="s">
        <v>67</v>
      </c>
      <c r="AQ2592" t="s">
        <v>67</v>
      </c>
      <c r="AR2592" t="s">
        <v>82</v>
      </c>
      <c r="AT2592" t="s">
        <v>82</v>
      </c>
      <c r="AW2592" t="s">
        <v>82</v>
      </c>
      <c r="AY2592" t="s">
        <v>1703</v>
      </c>
      <c r="AZ2592" t="s">
        <v>1703</v>
      </c>
      <c r="BA2592" t="s">
        <v>76</v>
      </c>
      <c r="BB2592">
        <v>74146</v>
      </c>
      <c r="BC2592" t="s">
        <v>79</v>
      </c>
      <c r="BH2592" t="s">
        <v>18941</v>
      </c>
      <c r="BJ2592">
        <v>412124583</v>
      </c>
    </row>
    <row r="2593" spans="1:62" x14ac:dyDescent="0.25">
      <c r="A2593" t="s">
        <v>19154</v>
      </c>
      <c r="B2593" s="2">
        <v>43502</v>
      </c>
      <c r="C2593" t="s">
        <v>63</v>
      </c>
      <c r="D2593" s="3">
        <v>43472.378929444443</v>
      </c>
      <c r="E2593" t="s">
        <v>64</v>
      </c>
      <c r="F2593" s="2">
        <v>43556</v>
      </c>
      <c r="G2593" s="2">
        <v>43788</v>
      </c>
      <c r="H2593" t="s">
        <v>19155</v>
      </c>
      <c r="J2593" t="s">
        <v>19156</v>
      </c>
      <c r="L2593" t="s">
        <v>4354</v>
      </c>
      <c r="M2593" t="s">
        <v>278</v>
      </c>
      <c r="N2593">
        <v>23226</v>
      </c>
      <c r="O2593" t="s">
        <v>70</v>
      </c>
      <c r="Q2593" t="s">
        <v>19157</v>
      </c>
      <c r="S2593" t="s">
        <v>72</v>
      </c>
      <c r="T2593" t="s">
        <v>13303</v>
      </c>
      <c r="U2593" t="s">
        <v>5811</v>
      </c>
      <c r="V2593" t="s">
        <v>16460</v>
      </c>
      <c r="W2593" t="s">
        <v>278</v>
      </c>
      <c r="X2593" t="s">
        <v>17637</v>
      </c>
      <c r="Y2593" t="str">
        <f>"37-3011"</f>
        <v>37-3011</v>
      </c>
      <c r="Z2593" t="s">
        <v>94</v>
      </c>
      <c r="AA2593">
        <v>713910</v>
      </c>
      <c r="AB2593">
        <v>28</v>
      </c>
      <c r="AC2593">
        <v>28</v>
      </c>
      <c r="AD2593" t="s">
        <v>79</v>
      </c>
      <c r="AE2593" t="s">
        <v>95</v>
      </c>
      <c r="AF2593">
        <v>40</v>
      </c>
      <c r="AG2593" s="4">
        <v>0.25</v>
      </c>
      <c r="AH2593" s="4">
        <v>0.60416666666666663</v>
      </c>
      <c r="AI2593" s="5">
        <v>14.32</v>
      </c>
      <c r="AJ2593">
        <v>21.48</v>
      </c>
      <c r="AL2593" t="s">
        <v>81</v>
      </c>
      <c r="AM2593" t="s">
        <v>82</v>
      </c>
      <c r="AO2593" t="s">
        <v>83</v>
      </c>
      <c r="AR2593" t="s">
        <v>82</v>
      </c>
      <c r="AT2593" t="s">
        <v>82</v>
      </c>
      <c r="AW2593" t="s">
        <v>72</v>
      </c>
      <c r="AX2593">
        <v>3</v>
      </c>
      <c r="AY2593" t="s">
        <v>2222</v>
      </c>
      <c r="AZ2593" t="s">
        <v>19158</v>
      </c>
      <c r="BA2593" t="s">
        <v>278</v>
      </c>
      <c r="BB2593">
        <v>23226</v>
      </c>
      <c r="BC2593" t="s">
        <v>79</v>
      </c>
      <c r="BH2593" t="s">
        <v>19159</v>
      </c>
      <c r="BJ2593">
        <v>540181850</v>
      </c>
    </row>
    <row r="2594" spans="1:62" x14ac:dyDescent="0.25">
      <c r="A2594" t="s">
        <v>19587</v>
      </c>
      <c r="B2594" s="2">
        <v>43502</v>
      </c>
      <c r="C2594" t="s">
        <v>63</v>
      </c>
      <c r="D2594" s="3">
        <v>43472.37812267361</v>
      </c>
      <c r="E2594" t="s">
        <v>64</v>
      </c>
      <c r="F2594" s="2">
        <v>43556</v>
      </c>
      <c r="G2594" s="2">
        <v>43814</v>
      </c>
      <c r="H2594" t="s">
        <v>19588</v>
      </c>
      <c r="J2594" t="s">
        <v>19589</v>
      </c>
      <c r="L2594" t="s">
        <v>3788</v>
      </c>
      <c r="M2594" t="s">
        <v>1246</v>
      </c>
      <c r="N2594">
        <v>64148</v>
      </c>
      <c r="O2594" t="s">
        <v>70</v>
      </c>
      <c r="Q2594" t="s">
        <v>19590</v>
      </c>
      <c r="S2594" t="s">
        <v>72</v>
      </c>
      <c r="T2594" t="s">
        <v>13303</v>
      </c>
      <c r="U2594" t="s">
        <v>3646</v>
      </c>
      <c r="V2594" t="s">
        <v>1757</v>
      </c>
      <c r="W2594" t="s">
        <v>278</v>
      </c>
      <c r="X2594" t="s">
        <v>106</v>
      </c>
      <c r="Y2594" t="str">
        <f>"37-3011"</f>
        <v>37-3011</v>
      </c>
      <c r="Z2594" t="s">
        <v>94</v>
      </c>
      <c r="AA2594">
        <v>561730</v>
      </c>
      <c r="AB2594">
        <v>25</v>
      </c>
      <c r="AC2594">
        <v>25</v>
      </c>
      <c r="AD2594" t="s">
        <v>79</v>
      </c>
      <c r="AE2594" t="s">
        <v>95</v>
      </c>
      <c r="AF2594">
        <v>40</v>
      </c>
      <c r="AG2594" s="4">
        <v>0.3125</v>
      </c>
      <c r="AH2594" s="4">
        <v>0.67708333333333337</v>
      </c>
      <c r="AI2594" s="5">
        <v>14.73</v>
      </c>
      <c r="AJ2594">
        <v>22.1</v>
      </c>
      <c r="AL2594" t="s">
        <v>81</v>
      </c>
      <c r="AM2594" t="s">
        <v>82</v>
      </c>
      <c r="AO2594" t="s">
        <v>83</v>
      </c>
      <c r="AR2594" t="s">
        <v>82</v>
      </c>
      <c r="AT2594" t="s">
        <v>82</v>
      </c>
      <c r="AW2594" t="s">
        <v>72</v>
      </c>
      <c r="AX2594">
        <v>3</v>
      </c>
      <c r="AY2594" t="s">
        <v>19591</v>
      </c>
      <c r="AZ2594" t="s">
        <v>2069</v>
      </c>
      <c r="BA2594" t="s">
        <v>1246</v>
      </c>
      <c r="BB2594">
        <v>64012</v>
      </c>
      <c r="BC2594" t="s">
        <v>79</v>
      </c>
      <c r="BH2594" t="s">
        <v>19592</v>
      </c>
      <c r="BJ2594">
        <v>440567353</v>
      </c>
    </row>
    <row r="2595" spans="1:62" x14ac:dyDescent="0.25">
      <c r="A2595" t="s">
        <v>20406</v>
      </c>
      <c r="B2595" s="2">
        <v>43502</v>
      </c>
      <c r="C2595" t="s">
        <v>63</v>
      </c>
      <c r="D2595" s="3">
        <v>43472.37835353009</v>
      </c>
      <c r="E2595" t="s">
        <v>64</v>
      </c>
      <c r="F2595" s="2">
        <v>43556</v>
      </c>
      <c r="G2595" s="2">
        <v>43800</v>
      </c>
      <c r="H2595" t="s">
        <v>20407</v>
      </c>
      <c r="J2595" t="s">
        <v>20408</v>
      </c>
      <c r="L2595" t="s">
        <v>7170</v>
      </c>
      <c r="M2595" t="s">
        <v>783</v>
      </c>
      <c r="N2595">
        <v>43232</v>
      </c>
      <c r="O2595" t="s">
        <v>70</v>
      </c>
      <c r="Q2595" t="s">
        <v>20409</v>
      </c>
      <c r="S2595" t="s">
        <v>72</v>
      </c>
      <c r="T2595" t="s">
        <v>13303</v>
      </c>
      <c r="U2595" t="s">
        <v>3891</v>
      </c>
      <c r="V2595" t="s">
        <v>1757</v>
      </c>
      <c r="W2595" t="s">
        <v>278</v>
      </c>
      <c r="X2595" t="s">
        <v>20410</v>
      </c>
      <c r="Y2595" t="str">
        <f>"37-3011"</f>
        <v>37-3011</v>
      </c>
      <c r="Z2595" t="s">
        <v>94</v>
      </c>
      <c r="AA2595">
        <v>561730</v>
      </c>
      <c r="AB2595">
        <v>20</v>
      </c>
      <c r="AC2595">
        <v>20</v>
      </c>
      <c r="AD2595" t="s">
        <v>79</v>
      </c>
      <c r="AE2595" t="s">
        <v>95</v>
      </c>
      <c r="AF2595">
        <v>40</v>
      </c>
      <c r="AG2595" s="4">
        <v>0.29166666666666669</v>
      </c>
      <c r="AH2595" s="4">
        <v>0.64583333333333337</v>
      </c>
      <c r="AI2595" s="5">
        <v>13.83</v>
      </c>
      <c r="AJ2595">
        <v>20.75</v>
      </c>
      <c r="AL2595" t="s">
        <v>81</v>
      </c>
      <c r="AM2595" t="s">
        <v>82</v>
      </c>
      <c r="AO2595" t="s">
        <v>83</v>
      </c>
      <c r="AR2595" t="s">
        <v>82</v>
      </c>
      <c r="AT2595" t="s">
        <v>82</v>
      </c>
      <c r="AW2595" t="s">
        <v>82</v>
      </c>
      <c r="AY2595" t="s">
        <v>14678</v>
      </c>
      <c r="AZ2595" t="s">
        <v>1418</v>
      </c>
      <c r="BA2595" t="s">
        <v>783</v>
      </c>
      <c r="BB2595">
        <v>43232</v>
      </c>
      <c r="BC2595" t="s">
        <v>79</v>
      </c>
      <c r="BH2595" t="s">
        <v>20411</v>
      </c>
      <c r="BJ2595">
        <v>311027889</v>
      </c>
    </row>
    <row r="2596" spans="1:62" x14ac:dyDescent="0.25">
      <c r="A2596" t="s">
        <v>20545</v>
      </c>
      <c r="B2596" s="2">
        <v>43502</v>
      </c>
      <c r="C2596" t="s">
        <v>63</v>
      </c>
      <c r="D2596" s="3">
        <v>43472.378281793979</v>
      </c>
      <c r="E2596" t="s">
        <v>64</v>
      </c>
      <c r="F2596" s="2">
        <v>43556</v>
      </c>
      <c r="G2596" s="2">
        <v>43799</v>
      </c>
      <c r="H2596" t="s">
        <v>20546</v>
      </c>
      <c r="I2596" t="s">
        <v>20547</v>
      </c>
      <c r="J2596" t="s">
        <v>20548</v>
      </c>
      <c r="L2596" t="s">
        <v>9946</v>
      </c>
      <c r="M2596" t="s">
        <v>1165</v>
      </c>
      <c r="N2596">
        <v>57110</v>
      </c>
      <c r="O2596" t="s">
        <v>70</v>
      </c>
      <c r="Q2596" t="s">
        <v>20549</v>
      </c>
      <c r="S2596" t="s">
        <v>72</v>
      </c>
      <c r="T2596" t="s">
        <v>9773</v>
      </c>
      <c r="U2596" t="s">
        <v>9774</v>
      </c>
      <c r="V2596" t="s">
        <v>9775</v>
      </c>
      <c r="W2596" t="s">
        <v>197</v>
      </c>
      <c r="X2596" t="s">
        <v>20550</v>
      </c>
      <c r="Y2596" t="str">
        <f>"47-3016"</f>
        <v>47-3016</v>
      </c>
      <c r="Z2596" t="s">
        <v>3995</v>
      </c>
      <c r="AA2596">
        <v>238160</v>
      </c>
      <c r="AB2596">
        <v>6</v>
      </c>
      <c r="AC2596">
        <v>6</v>
      </c>
      <c r="AD2596" t="s">
        <v>79</v>
      </c>
      <c r="AE2596" t="s">
        <v>80</v>
      </c>
      <c r="AF2596">
        <v>40</v>
      </c>
      <c r="AG2596" s="4">
        <v>0.29166666666666669</v>
      </c>
      <c r="AH2596" s="4">
        <v>0.75</v>
      </c>
      <c r="AI2596" s="5">
        <v>12.09</v>
      </c>
      <c r="AJ2596">
        <v>18.14</v>
      </c>
      <c r="AL2596" t="s">
        <v>81</v>
      </c>
      <c r="AM2596" t="s">
        <v>82</v>
      </c>
      <c r="AO2596" t="s">
        <v>83</v>
      </c>
      <c r="AP2596" t="s">
        <v>130</v>
      </c>
      <c r="AQ2596" t="s">
        <v>130</v>
      </c>
      <c r="AR2596" t="s">
        <v>82</v>
      </c>
      <c r="AT2596" t="s">
        <v>82</v>
      </c>
      <c r="AW2596" t="s">
        <v>82</v>
      </c>
      <c r="AY2596" t="s">
        <v>9946</v>
      </c>
      <c r="AZ2596" t="s">
        <v>7703</v>
      </c>
      <c r="BA2596" t="s">
        <v>1165</v>
      </c>
      <c r="BB2596">
        <v>57104</v>
      </c>
      <c r="BC2596" t="s">
        <v>79</v>
      </c>
      <c r="BH2596" t="s">
        <v>20551</v>
      </c>
      <c r="BJ2596">
        <v>823103586</v>
      </c>
    </row>
    <row r="2597" spans="1:62" x14ac:dyDescent="0.25">
      <c r="A2597" t="s">
        <v>20635</v>
      </c>
      <c r="B2597" s="2">
        <v>43502</v>
      </c>
      <c r="C2597" t="s">
        <v>63</v>
      </c>
      <c r="D2597" s="3">
        <v>43472.378741643515</v>
      </c>
      <c r="E2597" t="s">
        <v>64</v>
      </c>
      <c r="F2597" s="2">
        <v>43556</v>
      </c>
      <c r="G2597" s="2">
        <v>43814</v>
      </c>
      <c r="H2597" t="s">
        <v>20636</v>
      </c>
      <c r="I2597" t="s">
        <v>20637</v>
      </c>
      <c r="J2597" t="s">
        <v>20638</v>
      </c>
      <c r="L2597" t="s">
        <v>20639</v>
      </c>
      <c r="M2597" t="s">
        <v>278</v>
      </c>
      <c r="N2597">
        <v>23692</v>
      </c>
      <c r="O2597" t="s">
        <v>70</v>
      </c>
      <c r="Q2597" t="s">
        <v>20640</v>
      </c>
      <c r="S2597" t="s">
        <v>72</v>
      </c>
      <c r="T2597" t="s">
        <v>13303</v>
      </c>
      <c r="U2597" t="s">
        <v>18510</v>
      </c>
      <c r="V2597" t="s">
        <v>1757</v>
      </c>
      <c r="W2597" t="s">
        <v>278</v>
      </c>
      <c r="X2597" t="s">
        <v>106</v>
      </c>
      <c r="Y2597" t="str">
        <f>"37-3011"</f>
        <v>37-3011</v>
      </c>
      <c r="Z2597" t="s">
        <v>94</v>
      </c>
      <c r="AA2597">
        <v>561730</v>
      </c>
      <c r="AB2597">
        <v>4</v>
      </c>
      <c r="AC2597">
        <v>4</v>
      </c>
      <c r="AD2597" t="s">
        <v>79</v>
      </c>
      <c r="AE2597" t="s">
        <v>80</v>
      </c>
      <c r="AF2597">
        <v>35</v>
      </c>
      <c r="AG2597" s="4">
        <v>0.3125</v>
      </c>
      <c r="AH2597" s="4">
        <v>0.625</v>
      </c>
      <c r="AI2597" s="5">
        <v>12.46</v>
      </c>
      <c r="AJ2597">
        <v>18.690000000000001</v>
      </c>
      <c r="AL2597" t="s">
        <v>81</v>
      </c>
      <c r="AM2597" t="s">
        <v>82</v>
      </c>
      <c r="AO2597" t="s">
        <v>83</v>
      </c>
      <c r="AR2597" t="s">
        <v>82</v>
      </c>
      <c r="AT2597" t="s">
        <v>82</v>
      </c>
      <c r="AW2597" t="s">
        <v>72</v>
      </c>
      <c r="AX2597">
        <v>3</v>
      </c>
      <c r="AY2597" t="s">
        <v>6787</v>
      </c>
      <c r="AZ2597" t="s">
        <v>812</v>
      </c>
      <c r="BA2597" t="s">
        <v>278</v>
      </c>
      <c r="BB2597">
        <v>23962</v>
      </c>
      <c r="BC2597" t="s">
        <v>79</v>
      </c>
      <c r="BH2597" t="s">
        <v>20641</v>
      </c>
      <c r="BI2597" t="s">
        <v>130</v>
      </c>
      <c r="BJ2597">
        <v>541039925</v>
      </c>
    </row>
    <row r="2598" spans="1:62" x14ac:dyDescent="0.25">
      <c r="A2598" t="s">
        <v>20727</v>
      </c>
      <c r="B2598" s="2">
        <v>43502</v>
      </c>
      <c r="C2598" t="s">
        <v>63</v>
      </c>
      <c r="D2598" s="3">
        <v>43472.377737291667</v>
      </c>
      <c r="E2598" t="s">
        <v>282</v>
      </c>
      <c r="F2598" s="2">
        <v>43556</v>
      </c>
      <c r="G2598" s="2">
        <v>43799</v>
      </c>
      <c r="H2598" t="s">
        <v>20728</v>
      </c>
      <c r="J2598" t="s">
        <v>20729</v>
      </c>
      <c r="K2598" t="s">
        <v>20730</v>
      </c>
      <c r="L2598" t="s">
        <v>20731</v>
      </c>
      <c r="M2598" t="s">
        <v>787</v>
      </c>
      <c r="N2598">
        <v>35010</v>
      </c>
      <c r="O2598" t="s">
        <v>70</v>
      </c>
      <c r="Q2598" t="s">
        <v>20732</v>
      </c>
      <c r="S2598" t="s">
        <v>72</v>
      </c>
      <c r="T2598" t="s">
        <v>1755</v>
      </c>
      <c r="U2598" t="s">
        <v>5811</v>
      </c>
      <c r="V2598" t="s">
        <v>1882</v>
      </c>
      <c r="W2598" t="s">
        <v>278</v>
      </c>
      <c r="X2598" t="s">
        <v>106</v>
      </c>
      <c r="Y2598" t="str">
        <f>"37-3011"</f>
        <v>37-3011</v>
      </c>
      <c r="Z2598" t="s">
        <v>94</v>
      </c>
      <c r="AA2598">
        <v>561730</v>
      </c>
      <c r="AB2598">
        <v>12</v>
      </c>
      <c r="AC2598">
        <v>11</v>
      </c>
      <c r="AD2598" t="s">
        <v>79</v>
      </c>
      <c r="AE2598" t="s">
        <v>95</v>
      </c>
      <c r="AF2598">
        <v>40</v>
      </c>
      <c r="AG2598" s="4">
        <v>0.29166666666666669</v>
      </c>
      <c r="AH2598" s="4">
        <v>0.64583333333333337</v>
      </c>
      <c r="AI2598" s="5">
        <v>11.71</v>
      </c>
      <c r="AJ2598">
        <v>17.57</v>
      </c>
      <c r="AL2598" t="s">
        <v>81</v>
      </c>
      <c r="AM2598" t="s">
        <v>82</v>
      </c>
      <c r="AO2598" t="s">
        <v>83</v>
      </c>
      <c r="AR2598" t="s">
        <v>82</v>
      </c>
      <c r="AT2598" t="s">
        <v>82</v>
      </c>
      <c r="AW2598" t="s">
        <v>82</v>
      </c>
      <c r="AY2598" t="s">
        <v>20731</v>
      </c>
      <c r="AZ2598" t="s">
        <v>20733</v>
      </c>
      <c r="BA2598" t="s">
        <v>787</v>
      </c>
      <c r="BB2598">
        <v>35010</v>
      </c>
      <c r="BC2598" t="s">
        <v>79</v>
      </c>
      <c r="BH2598" t="s">
        <v>20734</v>
      </c>
      <c r="BJ2598">
        <v>631117052</v>
      </c>
    </row>
    <row r="2599" spans="1:62" x14ac:dyDescent="0.25">
      <c r="A2599" t="s">
        <v>20765</v>
      </c>
      <c r="B2599" s="2">
        <v>43502</v>
      </c>
      <c r="C2599" t="s">
        <v>63</v>
      </c>
      <c r="D2599" s="3">
        <v>43472.378615879628</v>
      </c>
      <c r="E2599" t="s">
        <v>64</v>
      </c>
      <c r="F2599" s="2">
        <v>43556</v>
      </c>
      <c r="G2599" s="2">
        <v>43769</v>
      </c>
      <c r="H2599" t="s">
        <v>20766</v>
      </c>
      <c r="I2599" t="s">
        <v>20767</v>
      </c>
      <c r="J2599" t="s">
        <v>20768</v>
      </c>
      <c r="L2599" t="s">
        <v>19987</v>
      </c>
      <c r="M2599" t="s">
        <v>308</v>
      </c>
      <c r="N2599">
        <v>8005</v>
      </c>
      <c r="O2599" t="s">
        <v>70</v>
      </c>
      <c r="Q2599" t="s">
        <v>20769</v>
      </c>
      <c r="S2599" t="s">
        <v>72</v>
      </c>
      <c r="T2599" t="s">
        <v>1755</v>
      </c>
      <c r="U2599" t="s">
        <v>5811</v>
      </c>
      <c r="V2599" t="s">
        <v>1882</v>
      </c>
      <c r="W2599" t="s">
        <v>278</v>
      </c>
      <c r="X2599" t="s">
        <v>315</v>
      </c>
      <c r="Y2599" t="str">
        <f>"35-9021"</f>
        <v>35-9021</v>
      </c>
      <c r="Z2599" t="s">
        <v>315</v>
      </c>
      <c r="AA2599">
        <v>722110</v>
      </c>
      <c r="AB2599">
        <v>8</v>
      </c>
      <c r="AC2599">
        <v>8</v>
      </c>
      <c r="AD2599" t="s">
        <v>79</v>
      </c>
      <c r="AE2599" t="s">
        <v>95</v>
      </c>
      <c r="AF2599">
        <v>40</v>
      </c>
      <c r="AG2599" s="4">
        <v>0.375</v>
      </c>
      <c r="AH2599" s="4">
        <v>0.70833333333333337</v>
      </c>
      <c r="AI2599" s="5">
        <v>12.1</v>
      </c>
      <c r="AJ2599">
        <v>18.149999999999999</v>
      </c>
      <c r="AL2599" t="s">
        <v>81</v>
      </c>
      <c r="AM2599" t="s">
        <v>82</v>
      </c>
      <c r="AO2599" t="s">
        <v>83</v>
      </c>
      <c r="AR2599" t="s">
        <v>82</v>
      </c>
      <c r="AT2599" t="s">
        <v>82</v>
      </c>
      <c r="AW2599" t="s">
        <v>82</v>
      </c>
      <c r="AY2599" t="s">
        <v>19987</v>
      </c>
      <c r="AZ2599" t="s">
        <v>317</v>
      </c>
      <c r="BA2599" t="s">
        <v>308</v>
      </c>
      <c r="BB2599">
        <v>8008</v>
      </c>
      <c r="BC2599" t="s">
        <v>79</v>
      </c>
      <c r="BH2599" t="s">
        <v>20770</v>
      </c>
      <c r="BJ2599">
        <v>815324135</v>
      </c>
    </row>
    <row r="2600" spans="1:62" x14ac:dyDescent="0.25">
      <c r="A2600" t="s">
        <v>20800</v>
      </c>
      <c r="B2600" s="2">
        <v>43502</v>
      </c>
      <c r="C2600" t="s">
        <v>63</v>
      </c>
      <c r="D2600" s="3">
        <v>43472.378133495367</v>
      </c>
      <c r="E2600" t="s">
        <v>64</v>
      </c>
      <c r="F2600" s="2">
        <v>43556</v>
      </c>
      <c r="G2600" s="2">
        <v>43778</v>
      </c>
      <c r="H2600" t="s">
        <v>20801</v>
      </c>
      <c r="J2600" t="s">
        <v>20802</v>
      </c>
      <c r="K2600" t="s">
        <v>20779</v>
      </c>
      <c r="L2600" t="s">
        <v>20803</v>
      </c>
      <c r="M2600" t="s">
        <v>745</v>
      </c>
      <c r="N2600">
        <v>66442</v>
      </c>
      <c r="O2600" t="s">
        <v>70</v>
      </c>
      <c r="Q2600" t="s">
        <v>20738</v>
      </c>
      <c r="S2600" t="s">
        <v>72</v>
      </c>
      <c r="T2600" t="s">
        <v>13303</v>
      </c>
      <c r="U2600" t="s">
        <v>5811</v>
      </c>
      <c r="V2600" t="s">
        <v>16460</v>
      </c>
      <c r="W2600" t="s">
        <v>278</v>
      </c>
      <c r="X2600" t="s">
        <v>106</v>
      </c>
      <c r="Y2600" t="str">
        <f>"37-3011"</f>
        <v>37-3011</v>
      </c>
      <c r="Z2600" t="s">
        <v>94</v>
      </c>
      <c r="AA2600">
        <v>561730</v>
      </c>
      <c r="AB2600">
        <v>30</v>
      </c>
      <c r="AC2600">
        <v>30</v>
      </c>
      <c r="AD2600" t="s">
        <v>79</v>
      </c>
      <c r="AE2600" t="s">
        <v>95</v>
      </c>
      <c r="AF2600">
        <v>40</v>
      </c>
      <c r="AG2600" s="4">
        <v>0.29166666666666669</v>
      </c>
      <c r="AH2600" s="4">
        <v>0.64583333333333337</v>
      </c>
      <c r="AI2600" s="5">
        <v>12.28</v>
      </c>
      <c r="AJ2600">
        <v>18.420000000000002</v>
      </c>
      <c r="AL2600" t="s">
        <v>81</v>
      </c>
      <c r="AM2600" t="s">
        <v>82</v>
      </c>
      <c r="AO2600" t="s">
        <v>83</v>
      </c>
      <c r="AP2600" t="s">
        <v>67</v>
      </c>
      <c r="AQ2600" t="s">
        <v>67</v>
      </c>
      <c r="AR2600" t="s">
        <v>82</v>
      </c>
      <c r="AT2600" t="s">
        <v>82</v>
      </c>
      <c r="AW2600" t="s">
        <v>72</v>
      </c>
      <c r="AX2600">
        <v>3</v>
      </c>
      <c r="AY2600" t="s">
        <v>20803</v>
      </c>
      <c r="AZ2600" t="s">
        <v>20804</v>
      </c>
      <c r="BA2600" t="s">
        <v>745</v>
      </c>
      <c r="BB2600">
        <v>66442</v>
      </c>
      <c r="BC2600" t="s">
        <v>79</v>
      </c>
      <c r="BH2600" t="s">
        <v>20805</v>
      </c>
      <c r="BJ2600">
        <v>371268785</v>
      </c>
    </row>
    <row r="2601" spans="1:62" x14ac:dyDescent="0.25">
      <c r="A2601" t="s">
        <v>21081</v>
      </c>
      <c r="B2601" s="2">
        <v>43502</v>
      </c>
      <c r="C2601" t="s">
        <v>63</v>
      </c>
      <c r="D2601" s="3">
        <v>43472.378667106481</v>
      </c>
      <c r="E2601" t="s">
        <v>64</v>
      </c>
      <c r="F2601" s="2">
        <v>43556</v>
      </c>
      <c r="G2601" s="2">
        <v>43778</v>
      </c>
      <c r="H2601" t="s">
        <v>21082</v>
      </c>
      <c r="J2601" t="s">
        <v>21083</v>
      </c>
      <c r="K2601" t="s">
        <v>20779</v>
      </c>
      <c r="L2601" t="s">
        <v>21084</v>
      </c>
      <c r="M2601" t="s">
        <v>100</v>
      </c>
      <c r="N2601">
        <v>27534</v>
      </c>
      <c r="O2601" t="s">
        <v>70</v>
      </c>
      <c r="Q2601" t="s">
        <v>20738</v>
      </c>
      <c r="S2601" t="s">
        <v>72</v>
      </c>
      <c r="T2601" t="s">
        <v>13303</v>
      </c>
      <c r="U2601" t="s">
        <v>5811</v>
      </c>
      <c r="V2601" t="s">
        <v>16460</v>
      </c>
      <c r="W2601" t="s">
        <v>278</v>
      </c>
      <c r="X2601" t="s">
        <v>106</v>
      </c>
      <c r="Y2601" t="str">
        <f>"37-3011"</f>
        <v>37-3011</v>
      </c>
      <c r="Z2601" t="s">
        <v>94</v>
      </c>
      <c r="AA2601">
        <v>561730</v>
      </c>
      <c r="AB2601">
        <v>7</v>
      </c>
      <c r="AC2601">
        <v>7</v>
      </c>
      <c r="AD2601" t="s">
        <v>79</v>
      </c>
      <c r="AE2601" t="s">
        <v>95</v>
      </c>
      <c r="AF2601">
        <v>40</v>
      </c>
      <c r="AG2601" s="4">
        <v>0.29166666666666669</v>
      </c>
      <c r="AH2601" s="4">
        <v>0.64583333333333337</v>
      </c>
      <c r="AI2601" s="5">
        <v>11.7</v>
      </c>
      <c r="AJ2601">
        <v>17.55</v>
      </c>
      <c r="AL2601" t="s">
        <v>81</v>
      </c>
      <c r="AM2601" t="s">
        <v>82</v>
      </c>
      <c r="AO2601" t="s">
        <v>83</v>
      </c>
      <c r="AP2601" t="s">
        <v>67</v>
      </c>
      <c r="AQ2601" t="s">
        <v>67</v>
      </c>
      <c r="AR2601" t="s">
        <v>82</v>
      </c>
      <c r="AT2601" t="s">
        <v>82</v>
      </c>
      <c r="AW2601" t="s">
        <v>72</v>
      </c>
      <c r="AX2601">
        <v>3</v>
      </c>
      <c r="AY2601" t="s">
        <v>21084</v>
      </c>
      <c r="AZ2601" t="s">
        <v>2493</v>
      </c>
      <c r="BA2601" t="s">
        <v>100</v>
      </c>
      <c r="BB2601">
        <v>27534</v>
      </c>
      <c r="BC2601" t="s">
        <v>87</v>
      </c>
      <c r="BH2601" t="s">
        <v>21083</v>
      </c>
      <c r="BJ2601">
        <v>371268785</v>
      </c>
    </row>
    <row r="2602" spans="1:62" x14ac:dyDescent="0.25">
      <c r="A2602" t="s">
        <v>21112</v>
      </c>
      <c r="B2602" s="2">
        <v>43502</v>
      </c>
      <c r="C2602" t="s">
        <v>63</v>
      </c>
      <c r="D2602" s="3">
        <v>43472.378541655089</v>
      </c>
      <c r="E2602" t="s">
        <v>64</v>
      </c>
      <c r="F2602" s="2">
        <v>43556</v>
      </c>
      <c r="G2602" s="2">
        <v>43800</v>
      </c>
      <c r="H2602" t="s">
        <v>21113</v>
      </c>
      <c r="J2602" t="s">
        <v>21114</v>
      </c>
      <c r="L2602" t="s">
        <v>18767</v>
      </c>
      <c r="M2602" t="s">
        <v>147</v>
      </c>
      <c r="N2602">
        <v>15317</v>
      </c>
      <c r="O2602" t="s">
        <v>70</v>
      </c>
      <c r="Q2602" t="s">
        <v>21115</v>
      </c>
      <c r="S2602" t="s">
        <v>72</v>
      </c>
      <c r="T2602" t="s">
        <v>13303</v>
      </c>
      <c r="U2602" t="s">
        <v>16469</v>
      </c>
      <c r="V2602" t="s">
        <v>1757</v>
      </c>
      <c r="W2602" t="s">
        <v>278</v>
      </c>
      <c r="X2602" t="s">
        <v>106</v>
      </c>
      <c r="Y2602" t="str">
        <f>"37-3011"</f>
        <v>37-3011</v>
      </c>
      <c r="Z2602" t="s">
        <v>94</v>
      </c>
      <c r="AA2602">
        <v>561730</v>
      </c>
      <c r="AB2602">
        <v>40</v>
      </c>
      <c r="AC2602">
        <v>40</v>
      </c>
      <c r="AD2602" t="s">
        <v>79</v>
      </c>
      <c r="AE2602" t="s">
        <v>80</v>
      </c>
      <c r="AF2602">
        <v>40</v>
      </c>
      <c r="AG2602" s="4">
        <v>0.29166666666666669</v>
      </c>
      <c r="AH2602" s="4">
        <v>0.64583333333333337</v>
      </c>
      <c r="AI2602" s="5">
        <v>13.77</v>
      </c>
      <c r="AJ2602">
        <v>20.66</v>
      </c>
      <c r="AL2602" t="s">
        <v>81</v>
      </c>
      <c r="AM2602" t="s">
        <v>82</v>
      </c>
      <c r="AO2602" t="s">
        <v>83</v>
      </c>
      <c r="AR2602" t="s">
        <v>82</v>
      </c>
      <c r="AT2602" t="s">
        <v>82</v>
      </c>
      <c r="AW2602" t="s">
        <v>82</v>
      </c>
      <c r="AY2602" t="s">
        <v>4368</v>
      </c>
      <c r="AZ2602" t="s">
        <v>885</v>
      </c>
      <c r="BA2602" t="s">
        <v>147</v>
      </c>
      <c r="BB2602">
        <v>15317</v>
      </c>
      <c r="BC2602" t="s">
        <v>79</v>
      </c>
      <c r="BH2602" t="s">
        <v>21116</v>
      </c>
      <c r="BJ2602">
        <v>823846118</v>
      </c>
    </row>
    <row r="2603" spans="1:62" x14ac:dyDescent="0.25">
      <c r="A2603" t="s">
        <v>21543</v>
      </c>
      <c r="B2603" s="2">
        <v>43502</v>
      </c>
      <c r="C2603" t="s">
        <v>63</v>
      </c>
      <c r="D2603" s="3">
        <v>43472.378560243058</v>
      </c>
      <c r="E2603" t="s">
        <v>64</v>
      </c>
      <c r="F2603" s="2">
        <v>43556</v>
      </c>
      <c r="G2603" s="2">
        <v>43819</v>
      </c>
      <c r="H2603" t="s">
        <v>21544</v>
      </c>
      <c r="J2603" t="s">
        <v>21545</v>
      </c>
      <c r="L2603" t="s">
        <v>1588</v>
      </c>
      <c r="M2603" t="s">
        <v>3224</v>
      </c>
      <c r="N2603">
        <v>39213</v>
      </c>
      <c r="O2603" t="s">
        <v>70</v>
      </c>
      <c r="Q2603" t="s">
        <v>21546</v>
      </c>
      <c r="S2603" t="s">
        <v>72</v>
      </c>
      <c r="T2603" t="s">
        <v>1755</v>
      </c>
      <c r="U2603" t="s">
        <v>8950</v>
      </c>
      <c r="V2603" t="s">
        <v>1882</v>
      </c>
      <c r="W2603" t="s">
        <v>278</v>
      </c>
      <c r="X2603" t="s">
        <v>8434</v>
      </c>
      <c r="Y2603" t="str">
        <f>"37-3011"</f>
        <v>37-3011</v>
      </c>
      <c r="Z2603" t="s">
        <v>94</v>
      </c>
      <c r="AA2603">
        <v>561730</v>
      </c>
      <c r="AB2603">
        <v>8</v>
      </c>
      <c r="AC2603">
        <v>8</v>
      </c>
      <c r="AD2603" t="s">
        <v>79</v>
      </c>
      <c r="AE2603" t="s">
        <v>95</v>
      </c>
      <c r="AF2603">
        <v>40</v>
      </c>
      <c r="AG2603" s="4">
        <v>0.27083333333333331</v>
      </c>
      <c r="AH2603" s="4">
        <v>0.625</v>
      </c>
      <c r="AI2603" s="5">
        <v>12.27</v>
      </c>
      <c r="AJ2603">
        <v>18.41</v>
      </c>
      <c r="AL2603" t="s">
        <v>81</v>
      </c>
      <c r="AM2603" t="s">
        <v>82</v>
      </c>
      <c r="AO2603" t="s">
        <v>83</v>
      </c>
      <c r="AR2603" t="s">
        <v>82</v>
      </c>
      <c r="AT2603" t="s">
        <v>82</v>
      </c>
      <c r="AW2603" t="s">
        <v>82</v>
      </c>
      <c r="AY2603" t="s">
        <v>1588</v>
      </c>
      <c r="AZ2603" t="s">
        <v>8703</v>
      </c>
      <c r="BA2603" t="s">
        <v>3224</v>
      </c>
      <c r="BB2603">
        <v>39213</v>
      </c>
      <c r="BC2603" t="s">
        <v>79</v>
      </c>
      <c r="BH2603" t="s">
        <v>21545</v>
      </c>
      <c r="BJ2603">
        <v>640865317</v>
      </c>
    </row>
    <row r="2604" spans="1:62" x14ac:dyDescent="0.25">
      <c r="A2604" t="s">
        <v>21662</v>
      </c>
      <c r="B2604" s="2">
        <v>43502</v>
      </c>
      <c r="C2604" t="s">
        <v>63</v>
      </c>
      <c r="D2604" s="3">
        <v>43472.378269293979</v>
      </c>
      <c r="E2604" t="s">
        <v>64</v>
      </c>
      <c r="F2604" s="2">
        <v>43556</v>
      </c>
      <c r="G2604" s="2">
        <v>43799</v>
      </c>
      <c r="H2604" t="s">
        <v>21663</v>
      </c>
      <c r="J2604" t="s">
        <v>21664</v>
      </c>
      <c r="L2604" t="s">
        <v>21665</v>
      </c>
      <c r="M2604" t="s">
        <v>821</v>
      </c>
      <c r="N2604">
        <v>97124</v>
      </c>
      <c r="O2604" t="s">
        <v>70</v>
      </c>
      <c r="Q2604" t="s">
        <v>21666</v>
      </c>
      <c r="S2604" t="s">
        <v>72</v>
      </c>
      <c r="T2604" t="s">
        <v>13303</v>
      </c>
      <c r="U2604" t="s">
        <v>5811</v>
      </c>
      <c r="V2604" t="s">
        <v>1757</v>
      </c>
      <c r="W2604" t="s">
        <v>278</v>
      </c>
      <c r="X2604" t="s">
        <v>106</v>
      </c>
      <c r="Y2604" t="str">
        <f>"37-3011"</f>
        <v>37-3011</v>
      </c>
      <c r="Z2604" t="s">
        <v>94</v>
      </c>
      <c r="AA2604">
        <v>561730</v>
      </c>
      <c r="AB2604">
        <v>65</v>
      </c>
      <c r="AC2604">
        <v>65</v>
      </c>
      <c r="AD2604" t="s">
        <v>79</v>
      </c>
      <c r="AE2604" t="s">
        <v>95</v>
      </c>
      <c r="AF2604">
        <v>40</v>
      </c>
      <c r="AG2604" s="4">
        <v>0.27083333333333331</v>
      </c>
      <c r="AH2604" s="4">
        <v>0.625</v>
      </c>
      <c r="AI2604" s="5">
        <v>16.84</v>
      </c>
      <c r="AJ2604">
        <v>25.26</v>
      </c>
      <c r="AL2604" t="s">
        <v>81</v>
      </c>
      <c r="AM2604" t="s">
        <v>82</v>
      </c>
      <c r="AO2604" t="s">
        <v>83</v>
      </c>
      <c r="AR2604" t="s">
        <v>82</v>
      </c>
      <c r="AT2604" t="s">
        <v>82</v>
      </c>
      <c r="AW2604" t="s">
        <v>82</v>
      </c>
      <c r="AY2604" t="s">
        <v>9004</v>
      </c>
      <c r="AZ2604" t="s">
        <v>885</v>
      </c>
      <c r="BA2604" t="s">
        <v>821</v>
      </c>
      <c r="BB2604">
        <v>97124</v>
      </c>
      <c r="BC2604" t="s">
        <v>79</v>
      </c>
      <c r="BH2604" t="s">
        <v>21667</v>
      </c>
      <c r="BJ2604">
        <v>931312472</v>
      </c>
    </row>
    <row r="2605" spans="1:62" x14ac:dyDescent="0.25">
      <c r="A2605" t="s">
        <v>21740</v>
      </c>
      <c r="B2605" s="2">
        <v>43502</v>
      </c>
      <c r="C2605" t="s">
        <v>63</v>
      </c>
      <c r="D2605" s="3">
        <v>43472.378844780091</v>
      </c>
      <c r="E2605" t="s">
        <v>64</v>
      </c>
      <c r="F2605" s="2">
        <v>43556</v>
      </c>
      <c r="G2605" s="2">
        <v>43787</v>
      </c>
      <c r="H2605" t="s">
        <v>21741</v>
      </c>
      <c r="I2605" t="s">
        <v>67</v>
      </c>
      <c r="J2605" t="s">
        <v>21742</v>
      </c>
      <c r="K2605" t="s">
        <v>67</v>
      </c>
      <c r="L2605" t="s">
        <v>10488</v>
      </c>
      <c r="M2605" t="s">
        <v>714</v>
      </c>
      <c r="N2605">
        <v>70611</v>
      </c>
      <c r="O2605" t="s">
        <v>70</v>
      </c>
      <c r="P2605" t="s">
        <v>67</v>
      </c>
      <c r="Q2605" t="s">
        <v>21743</v>
      </c>
      <c r="S2605" t="s">
        <v>72</v>
      </c>
      <c r="T2605" t="s">
        <v>102</v>
      </c>
      <c r="U2605" t="s">
        <v>2630</v>
      </c>
      <c r="V2605" t="s">
        <v>2470</v>
      </c>
      <c r="W2605" t="s">
        <v>105</v>
      </c>
      <c r="X2605" t="s">
        <v>676</v>
      </c>
      <c r="Y2605" t="str">
        <f>"39-3091"</f>
        <v>39-3091</v>
      </c>
      <c r="Z2605" t="s">
        <v>677</v>
      </c>
      <c r="AA2605">
        <v>713990</v>
      </c>
      <c r="AB2605">
        <v>10</v>
      </c>
      <c r="AC2605">
        <v>10</v>
      </c>
      <c r="AD2605" t="s">
        <v>79</v>
      </c>
      <c r="AE2605" t="s">
        <v>80</v>
      </c>
      <c r="AF2605">
        <v>35</v>
      </c>
      <c r="AG2605" s="4">
        <v>0.41666666666666669</v>
      </c>
      <c r="AH2605" s="4">
        <v>0.75</v>
      </c>
      <c r="AI2605" s="5">
        <v>9.16</v>
      </c>
      <c r="AJ2605">
        <v>13.74</v>
      </c>
      <c r="AK2605">
        <v>17.72</v>
      </c>
      <c r="AL2605" t="s">
        <v>81</v>
      </c>
      <c r="AM2605" t="s">
        <v>82</v>
      </c>
      <c r="AO2605" t="s">
        <v>83</v>
      </c>
      <c r="AP2605" t="s">
        <v>67</v>
      </c>
      <c r="AQ2605" t="s">
        <v>67</v>
      </c>
      <c r="AR2605" t="s">
        <v>82</v>
      </c>
      <c r="AT2605" t="s">
        <v>82</v>
      </c>
      <c r="AW2605" t="s">
        <v>82</v>
      </c>
      <c r="AY2605" t="s">
        <v>21744</v>
      </c>
      <c r="AZ2605" t="s">
        <v>4969</v>
      </c>
      <c r="BA2605" t="s">
        <v>714</v>
      </c>
      <c r="BB2605">
        <v>70576</v>
      </c>
      <c r="BC2605" t="s">
        <v>79</v>
      </c>
      <c r="BH2605" t="s">
        <v>21745</v>
      </c>
      <c r="BJ2605">
        <v>721319810</v>
      </c>
    </row>
    <row r="2606" spans="1:62" x14ac:dyDescent="0.25">
      <c r="A2606" t="s">
        <v>21772</v>
      </c>
      <c r="B2606" s="2">
        <v>43502</v>
      </c>
      <c r="C2606" t="s">
        <v>63</v>
      </c>
      <c r="D2606" s="3">
        <v>43472.377890821757</v>
      </c>
      <c r="E2606" t="s">
        <v>64</v>
      </c>
      <c r="F2606" s="2">
        <v>43556</v>
      </c>
      <c r="G2606" s="2">
        <v>43814</v>
      </c>
      <c r="H2606" t="s">
        <v>21773</v>
      </c>
      <c r="J2606" t="s">
        <v>21774</v>
      </c>
      <c r="L2606" t="s">
        <v>21775</v>
      </c>
      <c r="M2606" t="s">
        <v>9587</v>
      </c>
      <c r="N2606">
        <v>2874</v>
      </c>
      <c r="O2606" t="s">
        <v>70</v>
      </c>
      <c r="Q2606" t="s">
        <v>21776</v>
      </c>
      <c r="S2606" t="s">
        <v>72</v>
      </c>
      <c r="T2606" t="s">
        <v>13303</v>
      </c>
      <c r="U2606" t="s">
        <v>3891</v>
      </c>
      <c r="V2606" t="s">
        <v>1757</v>
      </c>
      <c r="W2606" t="s">
        <v>278</v>
      </c>
      <c r="X2606" t="s">
        <v>106</v>
      </c>
      <c r="Y2606" t="str">
        <f>"37-3011"</f>
        <v>37-3011</v>
      </c>
      <c r="Z2606" t="s">
        <v>94</v>
      </c>
      <c r="AA2606">
        <v>561730</v>
      </c>
      <c r="AB2606">
        <v>20</v>
      </c>
      <c r="AC2606">
        <v>20</v>
      </c>
      <c r="AD2606" t="s">
        <v>79</v>
      </c>
      <c r="AE2606" t="s">
        <v>80</v>
      </c>
      <c r="AF2606">
        <v>40</v>
      </c>
      <c r="AG2606" s="4">
        <v>0.29166666666666669</v>
      </c>
      <c r="AH2606" s="4">
        <v>0.64583333333333337</v>
      </c>
      <c r="AI2606" s="5">
        <v>17.46</v>
      </c>
      <c r="AJ2606">
        <v>26.19</v>
      </c>
      <c r="AL2606" t="s">
        <v>81</v>
      </c>
      <c r="AM2606" t="s">
        <v>82</v>
      </c>
      <c r="AO2606" t="s">
        <v>83</v>
      </c>
      <c r="AR2606" t="s">
        <v>82</v>
      </c>
      <c r="AT2606" t="s">
        <v>82</v>
      </c>
      <c r="AW2606" t="s">
        <v>72</v>
      </c>
      <c r="AX2606">
        <v>2</v>
      </c>
      <c r="AY2606" t="s">
        <v>21777</v>
      </c>
      <c r="AZ2606" t="s">
        <v>21778</v>
      </c>
      <c r="BA2606" t="s">
        <v>9587</v>
      </c>
      <c r="BB2606">
        <v>2874</v>
      </c>
      <c r="BC2606" t="s">
        <v>79</v>
      </c>
      <c r="BH2606" t="s">
        <v>21779</v>
      </c>
      <c r="BJ2606">
        <v>300239171</v>
      </c>
    </row>
    <row r="2607" spans="1:62" x14ac:dyDescent="0.25">
      <c r="A2607" t="s">
        <v>21953</v>
      </c>
      <c r="B2607" s="2">
        <v>43502</v>
      </c>
      <c r="C2607" t="s">
        <v>63</v>
      </c>
      <c r="D2607" s="3">
        <v>43472.377666342596</v>
      </c>
      <c r="E2607" t="s">
        <v>64</v>
      </c>
      <c r="F2607" s="2">
        <v>43556</v>
      </c>
      <c r="G2607" s="2">
        <v>43738</v>
      </c>
      <c r="H2607" t="s">
        <v>21954</v>
      </c>
      <c r="J2607" t="s">
        <v>21955</v>
      </c>
      <c r="L2607" t="s">
        <v>21956</v>
      </c>
      <c r="M2607" t="s">
        <v>105</v>
      </c>
      <c r="N2607">
        <v>75501</v>
      </c>
      <c r="O2607" t="s">
        <v>70</v>
      </c>
      <c r="Q2607" t="s">
        <v>21957</v>
      </c>
      <c r="S2607" t="s">
        <v>72</v>
      </c>
      <c r="T2607" t="s">
        <v>1755</v>
      </c>
      <c r="U2607" t="s">
        <v>3891</v>
      </c>
      <c r="V2607" t="s">
        <v>3892</v>
      </c>
      <c r="W2607" t="s">
        <v>278</v>
      </c>
      <c r="X2607" t="s">
        <v>21958</v>
      </c>
      <c r="Y2607" t="str">
        <f>"27-1023"</f>
        <v>27-1023</v>
      </c>
      <c r="Z2607" t="s">
        <v>5008</v>
      </c>
      <c r="AA2607">
        <v>321999</v>
      </c>
      <c r="AB2607">
        <v>10</v>
      </c>
      <c r="AC2607">
        <v>10</v>
      </c>
      <c r="AD2607" t="s">
        <v>79</v>
      </c>
      <c r="AE2607" t="s">
        <v>80</v>
      </c>
      <c r="AF2607">
        <v>40</v>
      </c>
      <c r="AG2607" s="4">
        <v>0.33333333333333331</v>
      </c>
      <c r="AH2607" s="4">
        <v>0.70833333333333337</v>
      </c>
      <c r="AI2607" s="5">
        <v>10.51</v>
      </c>
      <c r="AJ2607">
        <v>15.77</v>
      </c>
      <c r="AL2607" t="s">
        <v>81</v>
      </c>
      <c r="AM2607" t="s">
        <v>82</v>
      </c>
      <c r="AO2607" t="s">
        <v>83</v>
      </c>
      <c r="AR2607" t="s">
        <v>82</v>
      </c>
      <c r="AT2607" t="s">
        <v>82</v>
      </c>
      <c r="AW2607" t="s">
        <v>82</v>
      </c>
      <c r="AY2607" t="s">
        <v>6003</v>
      </c>
      <c r="AZ2607" t="s">
        <v>6004</v>
      </c>
      <c r="BA2607" t="s">
        <v>714</v>
      </c>
      <c r="BB2607">
        <v>71473</v>
      </c>
      <c r="BC2607" t="s">
        <v>79</v>
      </c>
      <c r="BH2607" t="s">
        <v>21959</v>
      </c>
      <c r="BJ2607">
        <v>812662479</v>
      </c>
    </row>
    <row r="2608" spans="1:62" x14ac:dyDescent="0.25">
      <c r="A2608" t="s">
        <v>22209</v>
      </c>
      <c r="B2608" s="2">
        <v>43502</v>
      </c>
      <c r="C2608" t="s">
        <v>63</v>
      </c>
      <c r="D2608" s="3">
        <v>43472.380056319445</v>
      </c>
      <c r="E2608" t="s">
        <v>64</v>
      </c>
      <c r="F2608" s="2">
        <v>43556</v>
      </c>
      <c r="G2608" s="2">
        <v>43805</v>
      </c>
      <c r="H2608" t="s">
        <v>22210</v>
      </c>
      <c r="J2608" t="s">
        <v>22211</v>
      </c>
      <c r="L2608" t="s">
        <v>22212</v>
      </c>
      <c r="M2608" t="s">
        <v>844</v>
      </c>
      <c r="N2608">
        <v>60064</v>
      </c>
      <c r="O2608" t="s">
        <v>70</v>
      </c>
      <c r="Q2608" t="s">
        <v>22213</v>
      </c>
      <c r="S2608" t="s">
        <v>72</v>
      </c>
      <c r="T2608" t="s">
        <v>13303</v>
      </c>
      <c r="U2608" t="s">
        <v>18541</v>
      </c>
      <c r="V2608" t="s">
        <v>1757</v>
      </c>
      <c r="W2608" t="s">
        <v>278</v>
      </c>
      <c r="X2608" t="s">
        <v>22214</v>
      </c>
      <c r="Y2608" t="str">
        <f>"37-3011"</f>
        <v>37-3011</v>
      </c>
      <c r="Z2608" t="s">
        <v>94</v>
      </c>
      <c r="AA2608">
        <v>561730</v>
      </c>
      <c r="AB2608">
        <v>48</v>
      </c>
      <c r="AC2608">
        <v>48</v>
      </c>
      <c r="AD2608" t="s">
        <v>79</v>
      </c>
      <c r="AE2608" t="s">
        <v>80</v>
      </c>
      <c r="AF2608">
        <v>40</v>
      </c>
      <c r="AG2608" s="4">
        <v>0.29166666666666669</v>
      </c>
      <c r="AH2608" s="4">
        <v>0.65625</v>
      </c>
      <c r="AI2608" s="6">
        <v>12</v>
      </c>
      <c r="AJ2608">
        <v>18</v>
      </c>
      <c r="AL2608" t="s">
        <v>81</v>
      </c>
      <c r="AM2608" t="s">
        <v>82</v>
      </c>
      <c r="AO2608" t="s">
        <v>83</v>
      </c>
      <c r="AR2608" t="s">
        <v>82</v>
      </c>
      <c r="AT2608" t="s">
        <v>82</v>
      </c>
      <c r="AW2608" t="s">
        <v>82</v>
      </c>
      <c r="AY2608" t="s">
        <v>12321</v>
      </c>
      <c r="AZ2608" t="s">
        <v>1278</v>
      </c>
      <c r="BA2608" t="s">
        <v>844</v>
      </c>
      <c r="BB2608">
        <v>60064</v>
      </c>
      <c r="BC2608" t="s">
        <v>79</v>
      </c>
      <c r="BH2608" t="s">
        <v>22215</v>
      </c>
      <c r="BJ2608">
        <v>363243621</v>
      </c>
    </row>
    <row r="2609" spans="1:62" x14ac:dyDescent="0.25">
      <c r="A2609" t="s">
        <v>22254</v>
      </c>
      <c r="B2609" s="2">
        <v>43502</v>
      </c>
      <c r="C2609" t="s">
        <v>63</v>
      </c>
      <c r="D2609" s="3">
        <v>43472.378382164352</v>
      </c>
      <c r="E2609" t="s">
        <v>64</v>
      </c>
      <c r="F2609" s="2">
        <v>43556</v>
      </c>
      <c r="G2609" s="2">
        <v>43799</v>
      </c>
      <c r="H2609" t="s">
        <v>22255</v>
      </c>
      <c r="I2609" t="s">
        <v>22256</v>
      </c>
      <c r="J2609" t="s">
        <v>22257</v>
      </c>
      <c r="L2609" t="s">
        <v>8834</v>
      </c>
      <c r="M2609" t="s">
        <v>226</v>
      </c>
      <c r="N2609">
        <v>49512</v>
      </c>
      <c r="O2609" t="s">
        <v>70</v>
      </c>
      <c r="Q2609" t="s">
        <v>22258</v>
      </c>
      <c r="S2609" t="s">
        <v>82</v>
      </c>
      <c r="U2609" t="s">
        <v>92</v>
      </c>
      <c r="X2609" t="s">
        <v>7122</v>
      </c>
      <c r="Y2609" t="str">
        <f>"37-3011"</f>
        <v>37-3011</v>
      </c>
      <c r="Z2609" t="s">
        <v>94</v>
      </c>
      <c r="AA2609">
        <v>561730</v>
      </c>
      <c r="AB2609">
        <v>55</v>
      </c>
      <c r="AC2609">
        <v>55</v>
      </c>
      <c r="AD2609" t="s">
        <v>79</v>
      </c>
      <c r="AE2609" t="s">
        <v>80</v>
      </c>
      <c r="AF2609">
        <v>35</v>
      </c>
      <c r="AG2609" s="4">
        <v>0.29166666666666669</v>
      </c>
      <c r="AH2609" s="4">
        <v>0.72916666666666663</v>
      </c>
      <c r="AI2609" s="5">
        <v>14.08</v>
      </c>
      <c r="AJ2609">
        <v>21.12</v>
      </c>
      <c r="AK2609">
        <v>21.12</v>
      </c>
      <c r="AL2609" t="s">
        <v>81</v>
      </c>
      <c r="AM2609" t="s">
        <v>82</v>
      </c>
      <c r="AO2609" t="s">
        <v>83</v>
      </c>
      <c r="AR2609" t="s">
        <v>82</v>
      </c>
      <c r="AT2609" t="s">
        <v>82</v>
      </c>
      <c r="AW2609" t="s">
        <v>82</v>
      </c>
      <c r="AY2609" t="s">
        <v>8834</v>
      </c>
      <c r="AZ2609" t="s">
        <v>10745</v>
      </c>
      <c r="BA2609" t="s">
        <v>226</v>
      </c>
      <c r="BB2609">
        <v>49512</v>
      </c>
      <c r="BC2609" t="s">
        <v>79</v>
      </c>
      <c r="BH2609" t="s">
        <v>22259</v>
      </c>
      <c r="BJ2609">
        <v>383570274</v>
      </c>
    </row>
    <row r="2610" spans="1:62" x14ac:dyDescent="0.25">
      <c r="A2610" t="s">
        <v>22473</v>
      </c>
      <c r="B2610" s="2">
        <v>43502</v>
      </c>
      <c r="C2610" t="s">
        <v>63</v>
      </c>
      <c r="D2610" s="3">
        <v>43472.378568541666</v>
      </c>
      <c r="E2610" t="s">
        <v>64</v>
      </c>
      <c r="F2610" s="2">
        <v>43556</v>
      </c>
      <c r="G2610" s="2">
        <v>43769</v>
      </c>
      <c r="H2610" t="s">
        <v>22474</v>
      </c>
      <c r="J2610" t="s">
        <v>22475</v>
      </c>
      <c r="K2610" t="s">
        <v>22093</v>
      </c>
      <c r="L2610" t="s">
        <v>22476</v>
      </c>
      <c r="M2610" t="s">
        <v>761</v>
      </c>
      <c r="N2610">
        <v>31024</v>
      </c>
      <c r="O2610" t="s">
        <v>70</v>
      </c>
      <c r="Q2610" t="s">
        <v>22477</v>
      </c>
      <c r="S2610" t="s">
        <v>72</v>
      </c>
      <c r="T2610" t="s">
        <v>13303</v>
      </c>
      <c r="U2610" t="s">
        <v>5811</v>
      </c>
      <c r="V2610" t="s">
        <v>16460</v>
      </c>
      <c r="W2610" t="s">
        <v>278</v>
      </c>
      <c r="X2610" t="s">
        <v>1673</v>
      </c>
      <c r="Y2610" t="str">
        <f>"37-3011"</f>
        <v>37-3011</v>
      </c>
      <c r="Z2610" t="s">
        <v>94</v>
      </c>
      <c r="AA2610">
        <v>561730</v>
      </c>
      <c r="AB2610">
        <v>12</v>
      </c>
      <c r="AC2610">
        <v>12</v>
      </c>
      <c r="AD2610" t="s">
        <v>79</v>
      </c>
      <c r="AE2610" t="s">
        <v>95</v>
      </c>
      <c r="AF2610">
        <v>40</v>
      </c>
      <c r="AG2610" s="4">
        <v>0.29166666666666669</v>
      </c>
      <c r="AH2610" s="4">
        <v>0.64583333333333337</v>
      </c>
      <c r="AI2610" s="5">
        <v>12.83</v>
      </c>
      <c r="AJ2610">
        <v>19.25</v>
      </c>
      <c r="AL2610" t="s">
        <v>81</v>
      </c>
      <c r="AM2610" t="s">
        <v>82</v>
      </c>
      <c r="AO2610" t="s">
        <v>83</v>
      </c>
      <c r="AP2610" t="s">
        <v>67</v>
      </c>
      <c r="AQ2610" t="s">
        <v>67</v>
      </c>
      <c r="AR2610" t="s">
        <v>82</v>
      </c>
      <c r="AT2610" t="s">
        <v>82</v>
      </c>
      <c r="AW2610" t="s">
        <v>82</v>
      </c>
      <c r="AY2610" t="s">
        <v>22476</v>
      </c>
      <c r="AZ2610" t="s">
        <v>18615</v>
      </c>
      <c r="BA2610" t="s">
        <v>761</v>
      </c>
      <c r="BB2610">
        <v>31024</v>
      </c>
      <c r="BC2610" t="s">
        <v>79</v>
      </c>
      <c r="BH2610" t="s">
        <v>22475</v>
      </c>
      <c r="BJ2610">
        <v>202993503</v>
      </c>
    </row>
    <row r="2611" spans="1:62" x14ac:dyDescent="0.25">
      <c r="A2611" t="s">
        <v>22504</v>
      </c>
      <c r="B2611" s="2">
        <v>43502</v>
      </c>
      <c r="C2611" t="s">
        <v>63</v>
      </c>
      <c r="D2611" s="3">
        <v>43472.378410752317</v>
      </c>
      <c r="E2611" t="s">
        <v>64</v>
      </c>
      <c r="F2611" s="2">
        <v>43556</v>
      </c>
      <c r="G2611" s="2">
        <v>43784</v>
      </c>
      <c r="H2611" t="s">
        <v>22505</v>
      </c>
      <c r="J2611" t="s">
        <v>22506</v>
      </c>
      <c r="K2611" t="s">
        <v>22056</v>
      </c>
      <c r="L2611" t="s">
        <v>10033</v>
      </c>
      <c r="M2611" t="s">
        <v>105</v>
      </c>
      <c r="N2611">
        <v>79607</v>
      </c>
      <c r="O2611" t="s">
        <v>70</v>
      </c>
      <c r="Q2611" t="s">
        <v>12466</v>
      </c>
      <c r="S2611" t="s">
        <v>72</v>
      </c>
      <c r="T2611" t="s">
        <v>13303</v>
      </c>
      <c r="U2611" t="s">
        <v>5811</v>
      </c>
      <c r="V2611" t="s">
        <v>16460</v>
      </c>
      <c r="W2611" t="s">
        <v>278</v>
      </c>
      <c r="X2611" t="s">
        <v>106</v>
      </c>
      <c r="Y2611" t="str">
        <f>"37-3011"</f>
        <v>37-3011</v>
      </c>
      <c r="Z2611" t="s">
        <v>94</v>
      </c>
      <c r="AA2611">
        <v>561730</v>
      </c>
      <c r="AB2611">
        <v>3</v>
      </c>
      <c r="AC2611">
        <v>3</v>
      </c>
      <c r="AD2611" t="s">
        <v>79</v>
      </c>
      <c r="AE2611" t="s">
        <v>80</v>
      </c>
      <c r="AF2611">
        <v>40</v>
      </c>
      <c r="AG2611" s="4">
        <v>0.29166666666666669</v>
      </c>
      <c r="AH2611" s="4">
        <v>0.66666666666666663</v>
      </c>
      <c r="AI2611" s="5">
        <v>10.75</v>
      </c>
      <c r="AJ2611">
        <v>16.13</v>
      </c>
      <c r="AL2611" t="s">
        <v>81</v>
      </c>
      <c r="AM2611" t="s">
        <v>82</v>
      </c>
      <c r="AO2611" t="s">
        <v>83</v>
      </c>
      <c r="AP2611" t="s">
        <v>67</v>
      </c>
      <c r="AQ2611" t="s">
        <v>67</v>
      </c>
      <c r="AR2611" t="s">
        <v>82</v>
      </c>
      <c r="AT2611" t="s">
        <v>82</v>
      </c>
      <c r="AW2611" t="s">
        <v>82</v>
      </c>
      <c r="AY2611" t="s">
        <v>10033</v>
      </c>
      <c r="AZ2611" t="s">
        <v>1636</v>
      </c>
      <c r="BA2611" t="s">
        <v>105</v>
      </c>
      <c r="BB2611">
        <v>79607</v>
      </c>
      <c r="BC2611" t="s">
        <v>79</v>
      </c>
      <c r="BH2611" t="s">
        <v>22506</v>
      </c>
      <c r="BJ2611">
        <v>562488125</v>
      </c>
    </row>
    <row r="2612" spans="1:62" x14ac:dyDescent="0.25">
      <c r="A2612" t="s">
        <v>22589</v>
      </c>
      <c r="B2612" s="2">
        <v>43502</v>
      </c>
      <c r="C2612" t="s">
        <v>63</v>
      </c>
      <c r="D2612" s="3">
        <v>43472.378353101849</v>
      </c>
      <c r="E2612" t="s">
        <v>64</v>
      </c>
      <c r="F2612" s="2">
        <v>43556</v>
      </c>
      <c r="G2612" s="2">
        <v>43819</v>
      </c>
      <c r="H2612" t="s">
        <v>22590</v>
      </c>
      <c r="J2612" t="s">
        <v>22591</v>
      </c>
      <c r="L2612" t="s">
        <v>22592</v>
      </c>
      <c r="M2612" t="s">
        <v>147</v>
      </c>
      <c r="N2612">
        <v>19073</v>
      </c>
      <c r="O2612" t="s">
        <v>70</v>
      </c>
      <c r="Q2612" t="s">
        <v>22593</v>
      </c>
      <c r="S2612" t="s">
        <v>72</v>
      </c>
      <c r="T2612" t="s">
        <v>1917</v>
      </c>
      <c r="U2612" t="s">
        <v>1918</v>
      </c>
      <c r="V2612" t="s">
        <v>1919</v>
      </c>
      <c r="W2612" t="s">
        <v>105</v>
      </c>
      <c r="X2612" t="s">
        <v>106</v>
      </c>
      <c r="Y2612" t="str">
        <f>"37-3011"</f>
        <v>37-3011</v>
      </c>
      <c r="Z2612" t="s">
        <v>94</v>
      </c>
      <c r="AA2612">
        <v>561730</v>
      </c>
      <c r="AB2612">
        <v>5</v>
      </c>
      <c r="AC2612">
        <v>5</v>
      </c>
      <c r="AD2612" t="s">
        <v>79</v>
      </c>
      <c r="AE2612" t="s">
        <v>80</v>
      </c>
      <c r="AF2612">
        <v>40</v>
      </c>
      <c r="AG2612" s="4">
        <v>0.29166666666666669</v>
      </c>
      <c r="AH2612" s="4">
        <v>0.70833333333333337</v>
      </c>
      <c r="AI2612" s="5">
        <v>15.73</v>
      </c>
      <c r="AJ2612">
        <v>23.6</v>
      </c>
      <c r="AL2612" t="s">
        <v>81</v>
      </c>
      <c r="AM2612" t="s">
        <v>82</v>
      </c>
      <c r="AO2612" t="s">
        <v>83</v>
      </c>
      <c r="AR2612" t="s">
        <v>82</v>
      </c>
      <c r="AT2612" t="s">
        <v>82</v>
      </c>
      <c r="AW2612" t="s">
        <v>82</v>
      </c>
      <c r="AY2612" t="s">
        <v>22592</v>
      </c>
      <c r="AZ2612" t="s">
        <v>1449</v>
      </c>
      <c r="BA2612" t="s">
        <v>147</v>
      </c>
      <c r="BB2612">
        <v>19073</v>
      </c>
      <c r="BC2612" t="s">
        <v>79</v>
      </c>
      <c r="BH2612" t="s">
        <v>22591</v>
      </c>
      <c r="BJ2612">
        <v>300622759</v>
      </c>
    </row>
    <row r="2613" spans="1:62" x14ac:dyDescent="0.25">
      <c r="A2613" t="s">
        <v>23035</v>
      </c>
      <c r="B2613" s="2">
        <v>43502</v>
      </c>
      <c r="C2613" t="s">
        <v>63</v>
      </c>
      <c r="D2613" s="3">
        <v>43472.379595590275</v>
      </c>
      <c r="E2613" t="s">
        <v>64</v>
      </c>
      <c r="F2613" s="2">
        <v>43556</v>
      </c>
      <c r="G2613" s="2">
        <v>43830</v>
      </c>
      <c r="H2613" t="s">
        <v>22610</v>
      </c>
      <c r="I2613" t="s">
        <v>22611</v>
      </c>
      <c r="J2613" t="s">
        <v>22612</v>
      </c>
      <c r="L2613" t="s">
        <v>22613</v>
      </c>
      <c r="M2613" t="s">
        <v>147</v>
      </c>
      <c r="N2613">
        <v>18357</v>
      </c>
      <c r="O2613" t="s">
        <v>70</v>
      </c>
      <c r="Q2613" t="s">
        <v>22614</v>
      </c>
      <c r="S2613" t="s">
        <v>72</v>
      </c>
      <c r="T2613" t="s">
        <v>102</v>
      </c>
      <c r="U2613" t="s">
        <v>2630</v>
      </c>
      <c r="V2613" t="s">
        <v>2470</v>
      </c>
      <c r="W2613" t="s">
        <v>105</v>
      </c>
      <c r="X2613" t="s">
        <v>1241</v>
      </c>
      <c r="Y2613" t="str">
        <f>"35-9021"</f>
        <v>35-9021</v>
      </c>
      <c r="Z2613" t="s">
        <v>315</v>
      </c>
      <c r="AA2613">
        <v>721110</v>
      </c>
      <c r="AB2613">
        <v>3</v>
      </c>
      <c r="AC2613">
        <v>3</v>
      </c>
      <c r="AD2613" t="s">
        <v>79</v>
      </c>
      <c r="AE2613" t="s">
        <v>95</v>
      </c>
      <c r="AF2613">
        <v>35</v>
      </c>
      <c r="AG2613" s="4">
        <v>0.25</v>
      </c>
      <c r="AH2613" s="4">
        <v>0.58333333333333337</v>
      </c>
      <c r="AI2613" s="5">
        <v>9.7799999999999994</v>
      </c>
      <c r="AJ2613">
        <v>14.67</v>
      </c>
      <c r="AK2613">
        <v>14.67</v>
      </c>
      <c r="AL2613" t="s">
        <v>81</v>
      </c>
      <c r="AM2613" t="s">
        <v>82</v>
      </c>
      <c r="AO2613" t="s">
        <v>83</v>
      </c>
      <c r="AR2613" t="s">
        <v>82</v>
      </c>
      <c r="AT2613" t="s">
        <v>82</v>
      </c>
      <c r="AW2613" t="s">
        <v>72</v>
      </c>
      <c r="AX2613">
        <v>3</v>
      </c>
      <c r="AY2613" t="s">
        <v>22615</v>
      </c>
      <c r="AZ2613" t="s">
        <v>4357</v>
      </c>
      <c r="BA2613" t="s">
        <v>147</v>
      </c>
      <c r="BB2613">
        <v>18357</v>
      </c>
      <c r="BC2613" t="s">
        <v>87</v>
      </c>
      <c r="BH2613" t="s">
        <v>22616</v>
      </c>
      <c r="BJ2613">
        <v>233012947</v>
      </c>
    </row>
    <row r="2614" spans="1:62" x14ac:dyDescent="0.25">
      <c r="A2614" t="s">
        <v>23256</v>
      </c>
      <c r="B2614" s="2">
        <v>43502</v>
      </c>
      <c r="C2614" t="s">
        <v>63</v>
      </c>
      <c r="D2614" s="3">
        <v>43472.378785277775</v>
      </c>
      <c r="E2614" t="s">
        <v>91</v>
      </c>
      <c r="H2614" t="s">
        <v>20702</v>
      </c>
      <c r="I2614" t="s">
        <v>67</v>
      </c>
      <c r="J2614" t="s">
        <v>20703</v>
      </c>
      <c r="K2614" t="s">
        <v>67</v>
      </c>
      <c r="L2614" t="s">
        <v>2355</v>
      </c>
      <c r="M2614" t="s">
        <v>1165</v>
      </c>
      <c r="N2614">
        <v>57212</v>
      </c>
      <c r="O2614" t="s">
        <v>70</v>
      </c>
      <c r="P2614" t="s">
        <v>67</v>
      </c>
      <c r="Q2614" t="s">
        <v>20704</v>
      </c>
      <c r="S2614" t="s">
        <v>72</v>
      </c>
      <c r="T2614" t="s">
        <v>194</v>
      </c>
      <c r="U2614" t="s">
        <v>195</v>
      </c>
      <c r="V2614" t="s">
        <v>196</v>
      </c>
      <c r="W2614" t="s">
        <v>197</v>
      </c>
      <c r="X2614" t="s">
        <v>326</v>
      </c>
      <c r="Y2614" t="str">
        <f>"47-2061"</f>
        <v>47-2061</v>
      </c>
      <c r="Z2614" t="s">
        <v>326</v>
      </c>
      <c r="AA2614">
        <v>238110</v>
      </c>
      <c r="AB2614">
        <v>15</v>
      </c>
      <c r="AD2614" t="s">
        <v>79</v>
      </c>
      <c r="AE2614" t="s">
        <v>80</v>
      </c>
      <c r="AF2614">
        <v>40</v>
      </c>
      <c r="AG2614" s="4">
        <v>0.29166666666666669</v>
      </c>
      <c r="AH2614" s="4">
        <v>0.75</v>
      </c>
      <c r="AI2614" s="5">
        <v>15.86</v>
      </c>
      <c r="AJ2614">
        <v>23.79</v>
      </c>
      <c r="AL2614" t="s">
        <v>81</v>
      </c>
      <c r="AM2614" t="s">
        <v>82</v>
      </c>
      <c r="AO2614" t="s">
        <v>83</v>
      </c>
      <c r="AP2614" t="s">
        <v>67</v>
      </c>
      <c r="AQ2614" t="s">
        <v>67</v>
      </c>
      <c r="AR2614" t="s">
        <v>82</v>
      </c>
      <c r="AT2614" t="s">
        <v>82</v>
      </c>
      <c r="AW2614" t="s">
        <v>72</v>
      </c>
      <c r="AX2614">
        <v>3</v>
      </c>
      <c r="AY2614" t="s">
        <v>20705</v>
      </c>
      <c r="AZ2614" t="s">
        <v>13663</v>
      </c>
      <c r="BA2614" t="s">
        <v>1165</v>
      </c>
      <c r="BB2614">
        <v>57401</v>
      </c>
      <c r="BC2614" t="s">
        <v>79</v>
      </c>
      <c r="BH2614" t="s">
        <v>23214</v>
      </c>
      <c r="BI2614" t="s">
        <v>67</v>
      </c>
      <c r="BJ2614">
        <v>200318395</v>
      </c>
    </row>
    <row r="2615" spans="1:62" x14ac:dyDescent="0.25">
      <c r="A2615" t="s">
        <v>23457</v>
      </c>
      <c r="B2615" s="2">
        <v>43502</v>
      </c>
      <c r="C2615" t="s">
        <v>63</v>
      </c>
      <c r="D2615" s="3">
        <v>43472.377256377316</v>
      </c>
      <c r="E2615" t="s">
        <v>64</v>
      </c>
      <c r="F2615" s="2">
        <v>43556</v>
      </c>
      <c r="G2615" s="2">
        <v>43770</v>
      </c>
      <c r="H2615" t="s">
        <v>23458</v>
      </c>
      <c r="I2615" t="s">
        <v>23459</v>
      </c>
      <c r="J2615" t="s">
        <v>23460</v>
      </c>
      <c r="L2615" t="s">
        <v>13841</v>
      </c>
      <c r="M2615" t="s">
        <v>761</v>
      </c>
      <c r="N2615">
        <v>30004</v>
      </c>
      <c r="O2615" t="s">
        <v>70</v>
      </c>
      <c r="Q2615" t="s">
        <v>23461</v>
      </c>
      <c r="S2615" t="s">
        <v>72</v>
      </c>
      <c r="T2615" t="s">
        <v>102</v>
      </c>
      <c r="U2615" t="s">
        <v>2630</v>
      </c>
      <c r="V2615" t="s">
        <v>2470</v>
      </c>
      <c r="W2615" t="s">
        <v>105</v>
      </c>
      <c r="X2615" t="s">
        <v>106</v>
      </c>
      <c r="Y2615" t="str">
        <f>"37-3011"</f>
        <v>37-3011</v>
      </c>
      <c r="Z2615" t="s">
        <v>94</v>
      </c>
      <c r="AA2615">
        <v>561730</v>
      </c>
      <c r="AB2615">
        <v>75</v>
      </c>
      <c r="AC2615">
        <v>75</v>
      </c>
      <c r="AD2615" t="s">
        <v>79</v>
      </c>
      <c r="AE2615" t="s">
        <v>95</v>
      </c>
      <c r="AF2615">
        <v>35</v>
      </c>
      <c r="AG2615" s="4">
        <v>0.27083333333333331</v>
      </c>
      <c r="AH2615" s="4">
        <v>0.625</v>
      </c>
      <c r="AI2615" s="5">
        <v>14.24</v>
      </c>
      <c r="AJ2615">
        <v>21.36</v>
      </c>
      <c r="AK2615">
        <v>21.36</v>
      </c>
      <c r="AL2615" t="s">
        <v>81</v>
      </c>
      <c r="AM2615" t="s">
        <v>82</v>
      </c>
      <c r="AO2615" t="s">
        <v>83</v>
      </c>
      <c r="AR2615" t="s">
        <v>82</v>
      </c>
      <c r="AT2615" t="s">
        <v>82</v>
      </c>
      <c r="AW2615" t="s">
        <v>72</v>
      </c>
      <c r="AX2615">
        <v>1</v>
      </c>
      <c r="AY2615" t="s">
        <v>4050</v>
      </c>
      <c r="AZ2615" t="s">
        <v>2593</v>
      </c>
      <c r="BA2615" t="s">
        <v>761</v>
      </c>
      <c r="BB2615">
        <v>30004</v>
      </c>
      <c r="BC2615" t="s">
        <v>79</v>
      </c>
      <c r="BH2615" t="s">
        <v>23462</v>
      </c>
      <c r="BJ2615">
        <v>582009556</v>
      </c>
    </row>
    <row r="2616" spans="1:62" x14ac:dyDescent="0.25">
      <c r="A2616" t="s">
        <v>23733</v>
      </c>
      <c r="B2616" s="2">
        <v>43502</v>
      </c>
      <c r="C2616" t="s">
        <v>63</v>
      </c>
      <c r="D2616" s="3">
        <v>43472.378651817133</v>
      </c>
      <c r="E2616" t="s">
        <v>64</v>
      </c>
      <c r="F2616" s="2">
        <v>43556</v>
      </c>
      <c r="G2616" s="2">
        <v>43827</v>
      </c>
      <c r="H2616" t="s">
        <v>23130</v>
      </c>
      <c r="I2616" t="s">
        <v>23131</v>
      </c>
      <c r="J2616" t="s">
        <v>23132</v>
      </c>
      <c r="L2616" t="s">
        <v>23133</v>
      </c>
      <c r="M2616" t="s">
        <v>1246</v>
      </c>
      <c r="N2616">
        <v>65739</v>
      </c>
      <c r="O2616" t="s">
        <v>70</v>
      </c>
      <c r="Q2616" t="s">
        <v>23134</v>
      </c>
      <c r="S2616" t="s">
        <v>72</v>
      </c>
      <c r="T2616" t="s">
        <v>910</v>
      </c>
      <c r="U2616" t="s">
        <v>22143</v>
      </c>
      <c r="V2616" t="s">
        <v>6487</v>
      </c>
      <c r="W2616" t="s">
        <v>2356</v>
      </c>
      <c r="X2616" t="s">
        <v>1427</v>
      </c>
      <c r="Y2616" t="str">
        <f>"37-2012"</f>
        <v>37-2012</v>
      </c>
      <c r="Z2616" t="s">
        <v>373</v>
      </c>
      <c r="AA2616">
        <v>721110</v>
      </c>
      <c r="AB2616">
        <v>32</v>
      </c>
      <c r="AC2616">
        <v>32</v>
      </c>
      <c r="AD2616" t="s">
        <v>79</v>
      </c>
      <c r="AE2616" t="s">
        <v>95</v>
      </c>
      <c r="AF2616">
        <v>40</v>
      </c>
      <c r="AG2616" s="4">
        <v>0.29166666666666669</v>
      </c>
      <c r="AH2616" s="4">
        <v>0.66666666666666663</v>
      </c>
      <c r="AI2616" s="6">
        <v>11</v>
      </c>
      <c r="AJ2616">
        <v>16.5</v>
      </c>
      <c r="AL2616" t="s">
        <v>81</v>
      </c>
      <c r="AM2616" t="s">
        <v>82</v>
      </c>
      <c r="AO2616" t="s">
        <v>83</v>
      </c>
      <c r="AR2616" t="s">
        <v>82</v>
      </c>
      <c r="AT2616" t="s">
        <v>82</v>
      </c>
      <c r="AW2616" t="s">
        <v>82</v>
      </c>
      <c r="AY2616" t="s">
        <v>23133</v>
      </c>
      <c r="AZ2616" t="s">
        <v>6081</v>
      </c>
      <c r="BA2616" t="s">
        <v>1246</v>
      </c>
      <c r="BB2616">
        <v>65739</v>
      </c>
      <c r="BC2616" t="s">
        <v>87</v>
      </c>
      <c r="BH2616" t="s">
        <v>23132</v>
      </c>
      <c r="BJ2616">
        <v>431647673</v>
      </c>
    </row>
    <row r="2617" spans="1:62" x14ac:dyDescent="0.25">
      <c r="A2617" t="s">
        <v>23829</v>
      </c>
      <c r="B2617" s="2">
        <v>43502</v>
      </c>
      <c r="C2617" t="s">
        <v>63</v>
      </c>
      <c r="D2617" s="3">
        <v>43472.377773495369</v>
      </c>
      <c r="E2617" t="s">
        <v>64</v>
      </c>
      <c r="F2617" s="2">
        <v>43556</v>
      </c>
      <c r="G2617" s="2">
        <v>43799</v>
      </c>
      <c r="H2617" t="s">
        <v>23830</v>
      </c>
      <c r="J2617" t="s">
        <v>23831</v>
      </c>
      <c r="L2617" t="s">
        <v>8716</v>
      </c>
      <c r="M2617" t="s">
        <v>774</v>
      </c>
      <c r="N2617">
        <v>80021</v>
      </c>
      <c r="O2617" t="s">
        <v>70</v>
      </c>
      <c r="Q2617" t="s">
        <v>23832</v>
      </c>
      <c r="S2617" t="s">
        <v>72</v>
      </c>
      <c r="T2617" t="s">
        <v>2824</v>
      </c>
      <c r="U2617" t="s">
        <v>3717</v>
      </c>
      <c r="V2617" t="s">
        <v>642</v>
      </c>
      <c r="W2617" t="s">
        <v>105</v>
      </c>
      <c r="X2617" t="s">
        <v>106</v>
      </c>
      <c r="Y2617" t="str">
        <f>"37-3011"</f>
        <v>37-3011</v>
      </c>
      <c r="Z2617" t="s">
        <v>94</v>
      </c>
      <c r="AA2617">
        <v>561730</v>
      </c>
      <c r="AB2617">
        <v>85</v>
      </c>
      <c r="AC2617">
        <v>85</v>
      </c>
      <c r="AD2617" t="s">
        <v>79</v>
      </c>
      <c r="AE2617" t="s">
        <v>95</v>
      </c>
      <c r="AF2617">
        <v>40</v>
      </c>
      <c r="AG2617" s="4">
        <v>0.29166666666666669</v>
      </c>
      <c r="AH2617" s="4">
        <v>0.72916666666666663</v>
      </c>
      <c r="AI2617" s="5">
        <v>16.07</v>
      </c>
      <c r="AJ2617">
        <v>24.11</v>
      </c>
      <c r="AL2617" t="s">
        <v>81</v>
      </c>
      <c r="AM2617" t="s">
        <v>82</v>
      </c>
      <c r="AO2617" t="s">
        <v>83</v>
      </c>
      <c r="AR2617" t="s">
        <v>82</v>
      </c>
      <c r="AT2617" t="s">
        <v>82</v>
      </c>
      <c r="AW2617" t="s">
        <v>82</v>
      </c>
      <c r="AY2617" t="s">
        <v>8716</v>
      </c>
      <c r="AZ2617" t="s">
        <v>8716</v>
      </c>
      <c r="BA2617" t="s">
        <v>774</v>
      </c>
      <c r="BB2617">
        <v>80021</v>
      </c>
      <c r="BC2617" t="s">
        <v>79</v>
      </c>
      <c r="BH2617" t="s">
        <v>23831</v>
      </c>
      <c r="BJ2617">
        <v>841337217</v>
      </c>
    </row>
    <row r="2618" spans="1:62" x14ac:dyDescent="0.25">
      <c r="A2618" t="s">
        <v>23944</v>
      </c>
      <c r="B2618" s="2">
        <v>43502</v>
      </c>
      <c r="C2618" t="s">
        <v>63</v>
      </c>
      <c r="D2618" s="3">
        <v>43472.37787236111</v>
      </c>
      <c r="E2618" t="s">
        <v>64</v>
      </c>
      <c r="F2618" s="2">
        <v>43556</v>
      </c>
      <c r="G2618" s="2">
        <v>43769</v>
      </c>
      <c r="H2618" t="s">
        <v>23945</v>
      </c>
      <c r="J2618" t="s">
        <v>23946</v>
      </c>
      <c r="K2618" t="s">
        <v>23947</v>
      </c>
      <c r="L2618" t="s">
        <v>6612</v>
      </c>
      <c r="M2618" t="s">
        <v>323</v>
      </c>
      <c r="N2618">
        <v>96161</v>
      </c>
      <c r="O2618" t="s">
        <v>70</v>
      </c>
      <c r="Q2618" t="s">
        <v>23948</v>
      </c>
      <c r="S2618" t="s">
        <v>72</v>
      </c>
      <c r="T2618" t="s">
        <v>2824</v>
      </c>
      <c r="U2618" t="s">
        <v>4073</v>
      </c>
      <c r="V2618" t="s">
        <v>642</v>
      </c>
      <c r="W2618" t="s">
        <v>105</v>
      </c>
      <c r="X2618" t="s">
        <v>5216</v>
      </c>
      <c r="Y2618" t="str">
        <f>"37-3011"</f>
        <v>37-3011</v>
      </c>
      <c r="Z2618" t="s">
        <v>94</v>
      </c>
      <c r="AA2618">
        <v>713910</v>
      </c>
      <c r="AB2618">
        <v>10</v>
      </c>
      <c r="AC2618">
        <v>10</v>
      </c>
      <c r="AD2618" t="s">
        <v>79</v>
      </c>
      <c r="AE2618" t="s">
        <v>80</v>
      </c>
      <c r="AF2618">
        <v>40</v>
      </c>
      <c r="AG2618" s="4">
        <v>0.25</v>
      </c>
      <c r="AH2618" s="4">
        <v>0.60416666666666663</v>
      </c>
      <c r="AI2618" s="5">
        <v>16.059999999999999</v>
      </c>
      <c r="AJ2618">
        <v>24.09</v>
      </c>
      <c r="AL2618" t="s">
        <v>81</v>
      </c>
      <c r="AM2618" t="s">
        <v>82</v>
      </c>
      <c r="AO2618" t="s">
        <v>83</v>
      </c>
      <c r="AR2618" t="s">
        <v>82</v>
      </c>
      <c r="AT2618" t="s">
        <v>82</v>
      </c>
      <c r="AW2618" t="s">
        <v>82</v>
      </c>
      <c r="AY2618" t="s">
        <v>6612</v>
      </c>
      <c r="AZ2618" t="s">
        <v>2202</v>
      </c>
      <c r="BA2618" t="s">
        <v>323</v>
      </c>
      <c r="BB2618">
        <v>96161</v>
      </c>
      <c r="BC2618" t="s">
        <v>87</v>
      </c>
      <c r="BH2618" t="s">
        <v>23946</v>
      </c>
      <c r="BJ2618">
        <v>320178033</v>
      </c>
    </row>
    <row r="2619" spans="1:62" x14ac:dyDescent="0.25">
      <c r="A2619" t="s">
        <v>23980</v>
      </c>
      <c r="B2619" s="2">
        <v>43502</v>
      </c>
      <c r="C2619" t="s">
        <v>63</v>
      </c>
      <c r="D2619" s="3">
        <v>43472.377616990743</v>
      </c>
      <c r="E2619" t="s">
        <v>64</v>
      </c>
      <c r="F2619" s="2">
        <v>43556</v>
      </c>
      <c r="G2619" s="2">
        <v>43799</v>
      </c>
      <c r="H2619" t="s">
        <v>6465</v>
      </c>
      <c r="J2619" t="s">
        <v>6466</v>
      </c>
      <c r="L2619" t="s">
        <v>6467</v>
      </c>
      <c r="M2619" t="s">
        <v>76</v>
      </c>
      <c r="N2619">
        <v>73099</v>
      </c>
      <c r="O2619" t="s">
        <v>70</v>
      </c>
      <c r="Q2619" t="s">
        <v>6468</v>
      </c>
      <c r="S2619" t="s">
        <v>72</v>
      </c>
      <c r="T2619" t="s">
        <v>640</v>
      </c>
      <c r="U2619" t="s">
        <v>4688</v>
      </c>
      <c r="V2619" t="s">
        <v>642</v>
      </c>
      <c r="W2619" t="s">
        <v>105</v>
      </c>
      <c r="X2619" t="s">
        <v>106</v>
      </c>
      <c r="Y2619" t="str">
        <f>"37-3011"</f>
        <v>37-3011</v>
      </c>
      <c r="Z2619" t="s">
        <v>94</v>
      </c>
      <c r="AA2619">
        <v>561730</v>
      </c>
      <c r="AB2619">
        <v>8</v>
      </c>
      <c r="AC2619">
        <v>8</v>
      </c>
      <c r="AD2619" t="s">
        <v>79</v>
      </c>
      <c r="AE2619" t="s">
        <v>95</v>
      </c>
      <c r="AF2619">
        <v>40</v>
      </c>
      <c r="AG2619" s="4">
        <v>0.29166666666666669</v>
      </c>
      <c r="AH2619" s="4">
        <v>0.66666666666666663</v>
      </c>
      <c r="AI2619" s="5">
        <v>12.92</v>
      </c>
      <c r="AJ2619">
        <v>19.38</v>
      </c>
      <c r="AL2619" t="s">
        <v>81</v>
      </c>
      <c r="AM2619" t="s">
        <v>82</v>
      </c>
      <c r="AO2619" t="s">
        <v>83</v>
      </c>
      <c r="AP2619" t="s">
        <v>67</v>
      </c>
      <c r="AQ2619" t="s">
        <v>67</v>
      </c>
      <c r="AR2619" t="s">
        <v>82</v>
      </c>
      <c r="AT2619" t="s">
        <v>82</v>
      </c>
      <c r="AW2619" t="s">
        <v>82</v>
      </c>
      <c r="AY2619" t="s">
        <v>6467</v>
      </c>
      <c r="AZ2619" t="s">
        <v>6469</v>
      </c>
      <c r="BA2619" t="s">
        <v>76</v>
      </c>
      <c r="BB2619">
        <v>73099</v>
      </c>
      <c r="BC2619" t="s">
        <v>79</v>
      </c>
      <c r="BH2619" t="s">
        <v>6466</v>
      </c>
      <c r="BJ2619">
        <v>900484268</v>
      </c>
    </row>
    <row r="2620" spans="1:62" x14ac:dyDescent="0.25">
      <c r="A2620" t="s">
        <v>23981</v>
      </c>
      <c r="B2620" s="2">
        <v>43502</v>
      </c>
      <c r="C2620" t="s">
        <v>63</v>
      </c>
      <c r="D2620" s="3">
        <v>43472.378654375003</v>
      </c>
      <c r="E2620" t="s">
        <v>64</v>
      </c>
      <c r="F2620" s="2">
        <v>43556</v>
      </c>
      <c r="G2620" s="2">
        <v>43769</v>
      </c>
      <c r="H2620" t="s">
        <v>23982</v>
      </c>
      <c r="I2620" t="s">
        <v>23983</v>
      </c>
      <c r="J2620" t="s">
        <v>23984</v>
      </c>
      <c r="L2620" t="s">
        <v>3694</v>
      </c>
      <c r="M2620" t="s">
        <v>2367</v>
      </c>
      <c r="N2620">
        <v>29577</v>
      </c>
      <c r="O2620" t="s">
        <v>70</v>
      </c>
      <c r="Q2620" t="s">
        <v>23985</v>
      </c>
      <c r="S2620" t="s">
        <v>72</v>
      </c>
      <c r="T2620" t="s">
        <v>102</v>
      </c>
      <c r="U2620" t="s">
        <v>2630</v>
      </c>
      <c r="V2620" t="s">
        <v>2470</v>
      </c>
      <c r="W2620" t="s">
        <v>105</v>
      </c>
      <c r="X2620" t="s">
        <v>1427</v>
      </c>
      <c r="Y2620" t="str">
        <f>"37-2012"</f>
        <v>37-2012</v>
      </c>
      <c r="Z2620" t="s">
        <v>373</v>
      </c>
      <c r="AA2620">
        <v>721110</v>
      </c>
      <c r="AB2620">
        <v>5</v>
      </c>
      <c r="AC2620">
        <v>5</v>
      </c>
      <c r="AD2620" t="s">
        <v>79</v>
      </c>
      <c r="AE2620" t="s">
        <v>95</v>
      </c>
      <c r="AF2620">
        <v>35</v>
      </c>
      <c r="AG2620" s="4">
        <v>0.29166666666666669</v>
      </c>
      <c r="AH2620" s="4">
        <v>0.625</v>
      </c>
      <c r="AI2620" s="5">
        <v>9.4499999999999993</v>
      </c>
      <c r="AJ2620">
        <v>14.18</v>
      </c>
      <c r="AK2620">
        <v>14.18</v>
      </c>
      <c r="AL2620" t="s">
        <v>81</v>
      </c>
      <c r="AM2620" t="s">
        <v>82</v>
      </c>
      <c r="AO2620" t="s">
        <v>83</v>
      </c>
      <c r="AR2620" t="s">
        <v>82</v>
      </c>
      <c r="AT2620" t="s">
        <v>82</v>
      </c>
      <c r="AW2620" t="s">
        <v>72</v>
      </c>
      <c r="AX2620">
        <v>1</v>
      </c>
      <c r="AY2620" t="s">
        <v>3153</v>
      </c>
      <c r="AZ2620" t="s">
        <v>3155</v>
      </c>
      <c r="BA2620" t="s">
        <v>2367</v>
      </c>
      <c r="BB2620">
        <v>29577</v>
      </c>
      <c r="BC2620" t="s">
        <v>87</v>
      </c>
      <c r="BH2620" t="s">
        <v>23986</v>
      </c>
      <c r="BJ2620">
        <v>570677550</v>
      </c>
    </row>
    <row r="2621" spans="1:62" x14ac:dyDescent="0.25">
      <c r="A2621" t="s">
        <v>23987</v>
      </c>
      <c r="B2621" s="2">
        <v>43502</v>
      </c>
      <c r="C2621" t="s">
        <v>63</v>
      </c>
      <c r="D2621" s="3">
        <v>43472.377739629628</v>
      </c>
      <c r="E2621" t="s">
        <v>64</v>
      </c>
      <c r="F2621" s="2">
        <v>43556</v>
      </c>
      <c r="G2621" s="2">
        <v>43799</v>
      </c>
      <c r="H2621" t="s">
        <v>23988</v>
      </c>
      <c r="I2621" t="s">
        <v>23989</v>
      </c>
      <c r="J2621" t="s">
        <v>23990</v>
      </c>
      <c r="L2621" t="s">
        <v>7259</v>
      </c>
      <c r="M2621" t="s">
        <v>783</v>
      </c>
      <c r="N2621">
        <v>45014</v>
      </c>
      <c r="O2621" t="s">
        <v>70</v>
      </c>
      <c r="Q2621" t="s">
        <v>23991</v>
      </c>
      <c r="S2621" t="s">
        <v>72</v>
      </c>
      <c r="T2621" t="s">
        <v>102</v>
      </c>
      <c r="U2621" t="s">
        <v>2630</v>
      </c>
      <c r="V2621" t="s">
        <v>2470</v>
      </c>
      <c r="W2621" t="s">
        <v>105</v>
      </c>
      <c r="X2621" t="s">
        <v>106</v>
      </c>
      <c r="Y2621" t="str">
        <f>"37-3011"</f>
        <v>37-3011</v>
      </c>
      <c r="Z2621" t="s">
        <v>94</v>
      </c>
      <c r="AA2621">
        <v>561730</v>
      </c>
      <c r="AB2621">
        <v>30</v>
      </c>
      <c r="AC2621">
        <v>30</v>
      </c>
      <c r="AD2621" t="s">
        <v>79</v>
      </c>
      <c r="AE2621" t="s">
        <v>95</v>
      </c>
      <c r="AF2621">
        <v>35</v>
      </c>
      <c r="AG2621" s="4">
        <v>0.3125</v>
      </c>
      <c r="AH2621" s="4">
        <v>0.75</v>
      </c>
      <c r="AI2621" s="5">
        <v>13.91</v>
      </c>
      <c r="AJ2621">
        <v>20.87</v>
      </c>
      <c r="AK2621">
        <v>20.87</v>
      </c>
      <c r="AL2621" t="s">
        <v>81</v>
      </c>
      <c r="AM2621" t="s">
        <v>82</v>
      </c>
      <c r="AO2621" t="s">
        <v>83</v>
      </c>
      <c r="AR2621" t="s">
        <v>82</v>
      </c>
      <c r="AT2621" t="s">
        <v>82</v>
      </c>
      <c r="AW2621" t="s">
        <v>82</v>
      </c>
      <c r="AY2621" t="s">
        <v>1364</v>
      </c>
      <c r="AZ2621" t="s">
        <v>3250</v>
      </c>
      <c r="BA2621" t="s">
        <v>783</v>
      </c>
      <c r="BB2621">
        <v>45014</v>
      </c>
      <c r="BC2621" t="s">
        <v>79</v>
      </c>
      <c r="BH2621" t="s">
        <v>23992</v>
      </c>
      <c r="BJ2621">
        <v>352513055</v>
      </c>
    </row>
    <row r="2622" spans="1:62" x14ac:dyDescent="0.25">
      <c r="A2622" t="s">
        <v>24045</v>
      </c>
      <c r="B2622" s="2">
        <v>43502</v>
      </c>
      <c r="C2622" t="s">
        <v>63</v>
      </c>
      <c r="D2622" s="3">
        <v>43472.378076423614</v>
      </c>
      <c r="E2622" t="s">
        <v>64</v>
      </c>
      <c r="F2622" s="2">
        <v>43556</v>
      </c>
      <c r="G2622" s="2">
        <v>43774</v>
      </c>
      <c r="H2622" t="s">
        <v>24046</v>
      </c>
      <c r="I2622" t="s">
        <v>24047</v>
      </c>
      <c r="J2622" t="s">
        <v>24048</v>
      </c>
      <c r="K2622" t="s">
        <v>24049</v>
      </c>
      <c r="L2622" t="s">
        <v>8203</v>
      </c>
      <c r="M2622" t="s">
        <v>232</v>
      </c>
      <c r="N2622">
        <v>11959</v>
      </c>
      <c r="O2622" t="s">
        <v>70</v>
      </c>
      <c r="Q2622" t="s">
        <v>24050</v>
      </c>
      <c r="S2622" t="s">
        <v>72</v>
      </c>
      <c r="T2622" t="s">
        <v>3529</v>
      </c>
      <c r="U2622" t="s">
        <v>3530</v>
      </c>
      <c r="V2622" t="s">
        <v>3531</v>
      </c>
      <c r="W2622" t="s">
        <v>232</v>
      </c>
      <c r="X2622" t="s">
        <v>300</v>
      </c>
      <c r="Y2622" t="str">
        <f>"35-2014"</f>
        <v>35-2014</v>
      </c>
      <c r="Z2622" t="s">
        <v>301</v>
      </c>
      <c r="AA2622">
        <v>72211</v>
      </c>
      <c r="AB2622">
        <v>5</v>
      </c>
      <c r="AC2622">
        <v>5</v>
      </c>
      <c r="AD2622" t="s">
        <v>79</v>
      </c>
      <c r="AE2622" t="s">
        <v>80</v>
      </c>
      <c r="AF2622">
        <v>40</v>
      </c>
      <c r="AG2622" s="4">
        <v>0.41666666666666669</v>
      </c>
      <c r="AH2622" s="4">
        <v>0.91666666666666663</v>
      </c>
      <c r="AI2622" s="5">
        <v>14.1</v>
      </c>
      <c r="AJ2622">
        <v>21.15</v>
      </c>
      <c r="AK2622">
        <v>21.15</v>
      </c>
      <c r="AL2622" t="s">
        <v>81</v>
      </c>
      <c r="AM2622" t="s">
        <v>82</v>
      </c>
      <c r="AO2622" t="s">
        <v>83</v>
      </c>
      <c r="AP2622" t="s">
        <v>67</v>
      </c>
      <c r="AQ2622" t="s">
        <v>662</v>
      </c>
      <c r="AR2622" t="s">
        <v>82</v>
      </c>
      <c r="AT2622" t="s">
        <v>82</v>
      </c>
      <c r="AW2622" t="s">
        <v>72</v>
      </c>
      <c r="AX2622">
        <v>1</v>
      </c>
      <c r="AY2622" t="s">
        <v>8203</v>
      </c>
      <c r="AZ2622" t="s">
        <v>6542</v>
      </c>
      <c r="BA2622" t="s">
        <v>232</v>
      </c>
      <c r="BB2622">
        <v>11959</v>
      </c>
      <c r="BC2622" t="s">
        <v>87</v>
      </c>
      <c r="BH2622" t="s">
        <v>24049</v>
      </c>
      <c r="BI2622" t="s">
        <v>67</v>
      </c>
      <c r="BJ2622">
        <v>800590676</v>
      </c>
    </row>
    <row r="2623" spans="1:62" x14ac:dyDescent="0.25">
      <c r="A2623" t="s">
        <v>24051</v>
      </c>
      <c r="B2623" s="2">
        <v>43502</v>
      </c>
      <c r="C2623" t="s">
        <v>63</v>
      </c>
      <c r="D2623" s="3">
        <v>43472.377620370367</v>
      </c>
      <c r="E2623" t="s">
        <v>64</v>
      </c>
      <c r="F2623" s="2">
        <v>43556</v>
      </c>
      <c r="G2623" s="2">
        <v>43799</v>
      </c>
      <c r="H2623" t="s">
        <v>24052</v>
      </c>
      <c r="J2623" t="s">
        <v>24053</v>
      </c>
      <c r="L2623" t="s">
        <v>24054</v>
      </c>
      <c r="M2623" t="s">
        <v>1246</v>
      </c>
      <c r="N2623">
        <v>63005</v>
      </c>
      <c r="O2623" t="s">
        <v>70</v>
      </c>
      <c r="Q2623" t="s">
        <v>24055</v>
      </c>
      <c r="S2623" t="s">
        <v>72</v>
      </c>
      <c r="T2623" t="s">
        <v>102</v>
      </c>
      <c r="U2623" t="s">
        <v>2630</v>
      </c>
      <c r="V2623" t="s">
        <v>2470</v>
      </c>
      <c r="W2623" t="s">
        <v>105</v>
      </c>
      <c r="X2623" t="s">
        <v>106</v>
      </c>
      <c r="Y2623" t="str">
        <f>"37-3011"</f>
        <v>37-3011</v>
      </c>
      <c r="Z2623" t="s">
        <v>94</v>
      </c>
      <c r="AA2623">
        <v>561730</v>
      </c>
      <c r="AB2623">
        <v>15</v>
      </c>
      <c r="AC2623">
        <v>15</v>
      </c>
      <c r="AD2623" t="s">
        <v>79</v>
      </c>
      <c r="AE2623" t="s">
        <v>95</v>
      </c>
      <c r="AF2623">
        <v>35</v>
      </c>
      <c r="AG2623" s="4">
        <v>0.32291666666666669</v>
      </c>
      <c r="AH2623" s="4">
        <v>0.76041666666666663</v>
      </c>
      <c r="AI2623" s="5">
        <v>14.52</v>
      </c>
      <c r="AJ2623">
        <v>21.78</v>
      </c>
      <c r="AK2623">
        <v>21.78</v>
      </c>
      <c r="AL2623" t="s">
        <v>81</v>
      </c>
      <c r="AM2623" t="s">
        <v>82</v>
      </c>
      <c r="AO2623" t="s">
        <v>83</v>
      </c>
      <c r="AR2623" t="s">
        <v>82</v>
      </c>
      <c r="AT2623" t="s">
        <v>82</v>
      </c>
      <c r="AW2623" t="s">
        <v>82</v>
      </c>
      <c r="AY2623" t="s">
        <v>24054</v>
      </c>
      <c r="AZ2623" t="s">
        <v>9200</v>
      </c>
      <c r="BA2623" t="s">
        <v>1246</v>
      </c>
      <c r="BB2623">
        <v>63005</v>
      </c>
      <c r="BC2623" t="s">
        <v>79</v>
      </c>
      <c r="BH2623" t="s">
        <v>24056</v>
      </c>
      <c r="BJ2623">
        <v>431506948</v>
      </c>
    </row>
    <row r="2624" spans="1:62" x14ac:dyDescent="0.25">
      <c r="A2624" t="s">
        <v>24209</v>
      </c>
      <c r="B2624" s="2">
        <v>43502</v>
      </c>
      <c r="C2624" t="s">
        <v>63</v>
      </c>
      <c r="D2624" s="3">
        <v>43472.377341238425</v>
      </c>
      <c r="E2624" t="s">
        <v>64</v>
      </c>
      <c r="F2624" s="2">
        <v>43556</v>
      </c>
      <c r="G2624" s="2">
        <v>43799</v>
      </c>
      <c r="H2624" t="s">
        <v>24210</v>
      </c>
      <c r="I2624" t="s">
        <v>24211</v>
      </c>
      <c r="J2624" t="s">
        <v>24212</v>
      </c>
      <c r="L2624" t="s">
        <v>1152</v>
      </c>
      <c r="M2624" t="s">
        <v>774</v>
      </c>
      <c r="N2624">
        <v>80223</v>
      </c>
      <c r="O2624" t="s">
        <v>70</v>
      </c>
      <c r="Q2624" t="s">
        <v>24213</v>
      </c>
      <c r="S2624" t="s">
        <v>72</v>
      </c>
      <c r="T2624" t="s">
        <v>102</v>
      </c>
      <c r="U2624" t="s">
        <v>2630</v>
      </c>
      <c r="V2624" t="s">
        <v>2470</v>
      </c>
      <c r="W2624" t="s">
        <v>105</v>
      </c>
      <c r="X2624" t="s">
        <v>106</v>
      </c>
      <c r="Y2624" t="str">
        <f>"37-3011"</f>
        <v>37-3011</v>
      </c>
      <c r="Z2624" t="s">
        <v>94</v>
      </c>
      <c r="AA2624">
        <v>561730</v>
      </c>
      <c r="AB2624">
        <v>45</v>
      </c>
      <c r="AC2624">
        <v>45</v>
      </c>
      <c r="AD2624" t="s">
        <v>79</v>
      </c>
      <c r="AE2624" t="s">
        <v>95</v>
      </c>
      <c r="AF2624">
        <v>35</v>
      </c>
      <c r="AG2624" s="4">
        <v>0.29166666666666669</v>
      </c>
      <c r="AH2624" s="4">
        <v>0.66666666666666663</v>
      </c>
      <c r="AI2624" s="5">
        <v>15.17</v>
      </c>
      <c r="AJ2624">
        <v>22.76</v>
      </c>
      <c r="AK2624">
        <v>22.76</v>
      </c>
      <c r="AL2624" t="s">
        <v>81</v>
      </c>
      <c r="AM2624" t="s">
        <v>82</v>
      </c>
      <c r="AO2624" t="s">
        <v>83</v>
      </c>
      <c r="AR2624" t="s">
        <v>82</v>
      </c>
      <c r="AT2624" t="s">
        <v>82</v>
      </c>
      <c r="AW2624" t="s">
        <v>82</v>
      </c>
      <c r="AY2624" t="s">
        <v>4681</v>
      </c>
      <c r="AZ2624" t="s">
        <v>4681</v>
      </c>
      <c r="BA2624" t="s">
        <v>774</v>
      </c>
      <c r="BB2624">
        <v>80223</v>
      </c>
      <c r="BC2624" t="s">
        <v>79</v>
      </c>
      <c r="BH2624" t="s">
        <v>24214</v>
      </c>
      <c r="BJ2624">
        <v>841107384</v>
      </c>
    </row>
    <row r="2625" spans="1:62" x14ac:dyDescent="0.25">
      <c r="A2625" t="s">
        <v>24278</v>
      </c>
      <c r="B2625" s="2">
        <v>43502</v>
      </c>
      <c r="C2625" t="s">
        <v>63</v>
      </c>
      <c r="D2625" s="3">
        <v>43472.378078668982</v>
      </c>
      <c r="E2625" t="s">
        <v>64</v>
      </c>
      <c r="F2625" s="2">
        <v>43556</v>
      </c>
      <c r="G2625" s="2">
        <v>43769</v>
      </c>
      <c r="H2625" t="s">
        <v>24058</v>
      </c>
      <c r="I2625" t="s">
        <v>24059</v>
      </c>
      <c r="J2625" t="s">
        <v>24060</v>
      </c>
      <c r="L2625" t="s">
        <v>24061</v>
      </c>
      <c r="M2625" t="s">
        <v>787</v>
      </c>
      <c r="N2625">
        <v>36602</v>
      </c>
      <c r="O2625" t="s">
        <v>70</v>
      </c>
      <c r="Q2625" t="s">
        <v>24062</v>
      </c>
      <c r="S2625" t="s">
        <v>72</v>
      </c>
      <c r="T2625" t="s">
        <v>102</v>
      </c>
      <c r="U2625" t="s">
        <v>2630</v>
      </c>
      <c r="V2625" t="s">
        <v>2470</v>
      </c>
      <c r="W2625" t="s">
        <v>105</v>
      </c>
      <c r="X2625" t="s">
        <v>21966</v>
      </c>
      <c r="Y2625" t="str">
        <f>"35-3031"</f>
        <v>35-3031</v>
      </c>
      <c r="Z2625" t="s">
        <v>410</v>
      </c>
      <c r="AA2625">
        <v>721110</v>
      </c>
      <c r="AB2625">
        <v>6</v>
      </c>
      <c r="AC2625">
        <v>6</v>
      </c>
      <c r="AD2625" t="s">
        <v>79</v>
      </c>
      <c r="AE2625" t="s">
        <v>95</v>
      </c>
      <c r="AF2625">
        <v>35</v>
      </c>
      <c r="AG2625" s="4">
        <v>0.29166666666666669</v>
      </c>
      <c r="AH2625" s="4">
        <v>0.625</v>
      </c>
      <c r="AI2625" s="6">
        <v>12</v>
      </c>
      <c r="AJ2625">
        <v>18</v>
      </c>
      <c r="AK2625">
        <v>18</v>
      </c>
      <c r="AL2625" t="s">
        <v>81</v>
      </c>
      <c r="AM2625" t="s">
        <v>82</v>
      </c>
      <c r="AO2625" t="s">
        <v>83</v>
      </c>
      <c r="AR2625" t="s">
        <v>82</v>
      </c>
      <c r="AT2625" t="s">
        <v>82</v>
      </c>
      <c r="AW2625" t="s">
        <v>72</v>
      </c>
      <c r="AX2625">
        <v>3</v>
      </c>
      <c r="AY2625" t="s">
        <v>24063</v>
      </c>
      <c r="AZ2625" t="s">
        <v>24064</v>
      </c>
      <c r="BA2625" t="s">
        <v>787</v>
      </c>
      <c r="BB2625">
        <v>36564</v>
      </c>
      <c r="BC2625" t="s">
        <v>87</v>
      </c>
      <c r="BH2625" t="s">
        <v>24065</v>
      </c>
      <c r="BJ2625">
        <v>562216834</v>
      </c>
    </row>
    <row r="2626" spans="1:62" x14ac:dyDescent="0.25">
      <c r="A2626" t="s">
        <v>24607</v>
      </c>
      <c r="B2626" s="2">
        <v>43502</v>
      </c>
      <c r="C2626" t="s">
        <v>63</v>
      </c>
      <c r="D2626" s="3">
        <v>43472.378235995369</v>
      </c>
      <c r="E2626" t="s">
        <v>64</v>
      </c>
      <c r="F2626" s="2">
        <v>43556</v>
      </c>
      <c r="G2626" s="2">
        <v>43799</v>
      </c>
      <c r="H2626" t="s">
        <v>24447</v>
      </c>
      <c r="I2626" t="s">
        <v>24448</v>
      </c>
      <c r="J2626" t="s">
        <v>24449</v>
      </c>
      <c r="K2626" t="s">
        <v>24450</v>
      </c>
      <c r="L2626" t="s">
        <v>3108</v>
      </c>
      <c r="M2626" t="s">
        <v>2367</v>
      </c>
      <c r="N2626">
        <v>29928</v>
      </c>
      <c r="O2626" t="s">
        <v>70</v>
      </c>
      <c r="Q2626" t="s">
        <v>24451</v>
      </c>
      <c r="S2626" t="s">
        <v>72</v>
      </c>
      <c r="T2626" t="s">
        <v>102</v>
      </c>
      <c r="U2626" t="s">
        <v>2630</v>
      </c>
      <c r="V2626" t="s">
        <v>2470</v>
      </c>
      <c r="W2626" t="s">
        <v>105</v>
      </c>
      <c r="X2626" t="s">
        <v>1982</v>
      </c>
      <c r="Y2626" t="str">
        <f>"43-4081"</f>
        <v>43-4081</v>
      </c>
      <c r="Z2626" t="s">
        <v>1983</v>
      </c>
      <c r="AA2626">
        <v>721110</v>
      </c>
      <c r="AB2626">
        <v>2</v>
      </c>
      <c r="AC2626">
        <v>2</v>
      </c>
      <c r="AD2626" t="s">
        <v>79</v>
      </c>
      <c r="AE2626" t="s">
        <v>95</v>
      </c>
      <c r="AF2626">
        <v>35</v>
      </c>
      <c r="AG2626" s="4">
        <v>0.33333333333333331</v>
      </c>
      <c r="AH2626" s="4">
        <v>0.70833333333333337</v>
      </c>
      <c r="AI2626" s="5">
        <v>11.22</v>
      </c>
      <c r="AJ2626">
        <v>16.829999999999998</v>
      </c>
      <c r="AK2626">
        <v>16.829999999999998</v>
      </c>
      <c r="AL2626" t="s">
        <v>81</v>
      </c>
      <c r="AM2626" t="s">
        <v>82</v>
      </c>
      <c r="AO2626" t="s">
        <v>83</v>
      </c>
      <c r="AR2626" t="s">
        <v>82</v>
      </c>
      <c r="AT2626" t="s">
        <v>82</v>
      </c>
      <c r="AW2626" t="s">
        <v>72</v>
      </c>
      <c r="AX2626">
        <v>3</v>
      </c>
      <c r="AY2626" t="s">
        <v>3110</v>
      </c>
      <c r="AZ2626" t="s">
        <v>3111</v>
      </c>
      <c r="BA2626" t="s">
        <v>2367</v>
      </c>
      <c r="BB2626">
        <v>29928</v>
      </c>
      <c r="BC2626" t="s">
        <v>87</v>
      </c>
      <c r="BH2626" t="s">
        <v>24452</v>
      </c>
      <c r="BJ2626">
        <v>570675588</v>
      </c>
    </row>
    <row r="2627" spans="1:62" x14ac:dyDescent="0.25">
      <c r="A2627" t="s">
        <v>24721</v>
      </c>
      <c r="B2627" s="2">
        <v>43502</v>
      </c>
      <c r="C2627" t="s">
        <v>63</v>
      </c>
      <c r="D2627" s="3">
        <v>43472.377655879631</v>
      </c>
      <c r="E2627" t="s">
        <v>64</v>
      </c>
      <c r="F2627" s="2">
        <v>43556</v>
      </c>
      <c r="G2627" s="2">
        <v>43763</v>
      </c>
      <c r="H2627" t="s">
        <v>24097</v>
      </c>
      <c r="J2627" t="s">
        <v>24098</v>
      </c>
      <c r="L2627" t="s">
        <v>24099</v>
      </c>
      <c r="M2627" t="s">
        <v>787</v>
      </c>
      <c r="N2627">
        <v>35216</v>
      </c>
      <c r="O2627" t="s">
        <v>70</v>
      </c>
      <c r="Q2627" t="s">
        <v>4337</v>
      </c>
      <c r="S2627" t="s">
        <v>72</v>
      </c>
      <c r="T2627" t="s">
        <v>102</v>
      </c>
      <c r="U2627" t="s">
        <v>2630</v>
      </c>
      <c r="V2627" t="s">
        <v>2470</v>
      </c>
      <c r="W2627" t="s">
        <v>105</v>
      </c>
      <c r="X2627" t="s">
        <v>106</v>
      </c>
      <c r="Y2627" t="str">
        <f>"37-3011"</f>
        <v>37-3011</v>
      </c>
      <c r="Z2627" t="s">
        <v>94</v>
      </c>
      <c r="AA2627">
        <v>561730</v>
      </c>
      <c r="AB2627">
        <v>35</v>
      </c>
      <c r="AC2627">
        <v>35</v>
      </c>
      <c r="AD2627" t="s">
        <v>79</v>
      </c>
      <c r="AE2627" t="s">
        <v>95</v>
      </c>
      <c r="AF2627">
        <v>35</v>
      </c>
      <c r="AG2627" s="4">
        <v>0.27083333333333331</v>
      </c>
      <c r="AH2627" s="4">
        <v>0.63541666666666663</v>
      </c>
      <c r="AI2627" s="5">
        <v>12.82</v>
      </c>
      <c r="AJ2627">
        <v>19.23</v>
      </c>
      <c r="AK2627">
        <v>19.23</v>
      </c>
      <c r="AM2627" t="s">
        <v>82</v>
      </c>
      <c r="AO2627" t="s">
        <v>83</v>
      </c>
      <c r="AR2627" t="s">
        <v>82</v>
      </c>
      <c r="AT2627" t="s">
        <v>82</v>
      </c>
      <c r="AW2627" t="s">
        <v>82</v>
      </c>
      <c r="AY2627" t="s">
        <v>22663</v>
      </c>
      <c r="AZ2627" t="s">
        <v>2001</v>
      </c>
      <c r="BA2627" t="s">
        <v>1064</v>
      </c>
      <c r="BB2627">
        <v>38134</v>
      </c>
      <c r="BC2627" t="s">
        <v>79</v>
      </c>
      <c r="BH2627" t="s">
        <v>24722</v>
      </c>
      <c r="BJ2627">
        <v>611666112</v>
      </c>
    </row>
    <row r="2628" spans="1:62" x14ac:dyDescent="0.25">
      <c r="A2628" t="s">
        <v>24753</v>
      </c>
      <c r="B2628" s="2">
        <v>43502</v>
      </c>
      <c r="C2628" t="s">
        <v>63</v>
      </c>
      <c r="D2628" s="3">
        <v>43472.378706342592</v>
      </c>
      <c r="E2628" t="s">
        <v>64</v>
      </c>
      <c r="F2628" s="2">
        <v>43556</v>
      </c>
      <c r="G2628" s="2">
        <v>43814</v>
      </c>
      <c r="H2628" t="s">
        <v>24754</v>
      </c>
      <c r="I2628" t="s">
        <v>24755</v>
      </c>
      <c r="J2628" t="s">
        <v>24756</v>
      </c>
      <c r="K2628" t="s">
        <v>24757</v>
      </c>
      <c r="L2628" t="s">
        <v>10707</v>
      </c>
      <c r="M2628" t="s">
        <v>147</v>
      </c>
      <c r="N2628">
        <v>15126</v>
      </c>
      <c r="O2628" t="s">
        <v>70</v>
      </c>
      <c r="Q2628" t="s">
        <v>24758</v>
      </c>
      <c r="S2628" t="s">
        <v>72</v>
      </c>
      <c r="T2628" t="s">
        <v>13303</v>
      </c>
      <c r="U2628" t="s">
        <v>3646</v>
      </c>
      <c r="V2628" t="s">
        <v>1757</v>
      </c>
      <c r="W2628" t="s">
        <v>278</v>
      </c>
      <c r="X2628" t="s">
        <v>4433</v>
      </c>
      <c r="Y2628" t="str">
        <f>"37-3011"</f>
        <v>37-3011</v>
      </c>
      <c r="Z2628" t="s">
        <v>94</v>
      </c>
      <c r="AA2628">
        <v>561730</v>
      </c>
      <c r="AB2628">
        <v>12</v>
      </c>
      <c r="AC2628">
        <v>12</v>
      </c>
      <c r="AD2628" t="s">
        <v>79</v>
      </c>
      <c r="AE2628" t="s">
        <v>80</v>
      </c>
      <c r="AF2628">
        <v>40</v>
      </c>
      <c r="AG2628" s="4">
        <v>0.3125</v>
      </c>
      <c r="AH2628" s="4">
        <v>0.66666666666666663</v>
      </c>
      <c r="AI2628" s="5">
        <v>13.77</v>
      </c>
      <c r="AJ2628">
        <v>20.66</v>
      </c>
      <c r="AL2628" t="s">
        <v>81</v>
      </c>
      <c r="AM2628" t="s">
        <v>82</v>
      </c>
      <c r="AO2628" t="s">
        <v>83</v>
      </c>
      <c r="AR2628" t="s">
        <v>82</v>
      </c>
      <c r="AT2628" t="s">
        <v>82</v>
      </c>
      <c r="AW2628" t="s">
        <v>82</v>
      </c>
      <c r="AY2628" t="s">
        <v>10707</v>
      </c>
      <c r="AZ2628" t="s">
        <v>3309</v>
      </c>
      <c r="BA2628" t="s">
        <v>147</v>
      </c>
      <c r="BB2628">
        <v>15126</v>
      </c>
      <c r="BC2628" t="s">
        <v>79</v>
      </c>
      <c r="BH2628" t="s">
        <v>24759</v>
      </c>
      <c r="BJ2628">
        <v>464921914</v>
      </c>
    </row>
    <row r="2629" spans="1:62" x14ac:dyDescent="0.25">
      <c r="A2629" t="s">
        <v>24787</v>
      </c>
      <c r="B2629" s="2">
        <v>43502</v>
      </c>
      <c r="C2629" t="s">
        <v>63</v>
      </c>
      <c r="D2629" s="3">
        <v>43472.377685937499</v>
      </c>
      <c r="E2629" t="s">
        <v>64</v>
      </c>
      <c r="F2629" s="2">
        <v>43556</v>
      </c>
      <c r="G2629" s="2">
        <v>43799</v>
      </c>
      <c r="H2629" t="s">
        <v>24788</v>
      </c>
      <c r="J2629" t="s">
        <v>24789</v>
      </c>
      <c r="K2629" t="s">
        <v>24790</v>
      </c>
      <c r="L2629" t="s">
        <v>7259</v>
      </c>
      <c r="M2629" t="s">
        <v>783</v>
      </c>
      <c r="N2629">
        <v>45014</v>
      </c>
      <c r="O2629" t="s">
        <v>70</v>
      </c>
      <c r="Q2629" t="s">
        <v>24791</v>
      </c>
      <c r="S2629" t="s">
        <v>72</v>
      </c>
      <c r="T2629" t="s">
        <v>102</v>
      </c>
      <c r="U2629" t="s">
        <v>2630</v>
      </c>
      <c r="V2629" t="s">
        <v>2470</v>
      </c>
      <c r="W2629" t="s">
        <v>105</v>
      </c>
      <c r="X2629" t="s">
        <v>3726</v>
      </c>
      <c r="Y2629" t="str">
        <f>"47-3015"</f>
        <v>47-3015</v>
      </c>
      <c r="Z2629" t="s">
        <v>3727</v>
      </c>
      <c r="AA2629">
        <v>238910</v>
      </c>
      <c r="AB2629">
        <v>6</v>
      </c>
      <c r="AC2629">
        <v>6</v>
      </c>
      <c r="AD2629" t="s">
        <v>79</v>
      </c>
      <c r="AE2629" t="s">
        <v>95</v>
      </c>
      <c r="AF2629">
        <v>35</v>
      </c>
      <c r="AG2629" s="4">
        <v>0.29166666666666669</v>
      </c>
      <c r="AH2629" s="4">
        <v>0.6875</v>
      </c>
      <c r="AI2629" s="5">
        <v>13.16</v>
      </c>
      <c r="AJ2629">
        <v>19.739999999999998</v>
      </c>
      <c r="AK2629">
        <v>19.739999999999998</v>
      </c>
      <c r="AL2629" t="s">
        <v>81</v>
      </c>
      <c r="AM2629" t="s">
        <v>82</v>
      </c>
      <c r="AO2629" t="s">
        <v>83</v>
      </c>
      <c r="AR2629" t="s">
        <v>82</v>
      </c>
      <c r="AT2629" t="s">
        <v>82</v>
      </c>
      <c r="AW2629" t="s">
        <v>72</v>
      </c>
      <c r="AX2629">
        <v>1</v>
      </c>
      <c r="AY2629" t="s">
        <v>1364</v>
      </c>
      <c r="AZ2629" t="s">
        <v>24792</v>
      </c>
      <c r="BA2629" t="s">
        <v>783</v>
      </c>
      <c r="BB2629">
        <v>45014</v>
      </c>
      <c r="BC2629" t="s">
        <v>79</v>
      </c>
      <c r="BH2629" t="s">
        <v>24793</v>
      </c>
      <c r="BJ2629">
        <v>341709796</v>
      </c>
    </row>
    <row r="2630" spans="1:62" x14ac:dyDescent="0.25">
      <c r="A2630" t="s">
        <v>24985</v>
      </c>
      <c r="B2630" s="2">
        <v>43502</v>
      </c>
      <c r="C2630" t="s">
        <v>63</v>
      </c>
      <c r="D2630" s="3">
        <v>43472.378353541666</v>
      </c>
      <c r="E2630" t="s">
        <v>64</v>
      </c>
      <c r="F2630" s="2">
        <v>43556</v>
      </c>
      <c r="G2630" s="2">
        <v>43799</v>
      </c>
      <c r="H2630" t="s">
        <v>24477</v>
      </c>
      <c r="I2630" t="s">
        <v>24478</v>
      </c>
      <c r="J2630" t="s">
        <v>24479</v>
      </c>
      <c r="L2630" t="s">
        <v>8797</v>
      </c>
      <c r="M2630" t="s">
        <v>2367</v>
      </c>
      <c r="N2630">
        <v>29455</v>
      </c>
      <c r="O2630" t="s">
        <v>70</v>
      </c>
      <c r="Q2630" t="s">
        <v>24480</v>
      </c>
      <c r="S2630" t="s">
        <v>72</v>
      </c>
      <c r="T2630" t="s">
        <v>102</v>
      </c>
      <c r="U2630" t="s">
        <v>2630</v>
      </c>
      <c r="V2630" t="s">
        <v>2470</v>
      </c>
      <c r="W2630" t="s">
        <v>105</v>
      </c>
      <c r="X2630" t="s">
        <v>1500</v>
      </c>
      <c r="Y2630" t="str">
        <f>"35-2014"</f>
        <v>35-2014</v>
      </c>
      <c r="Z2630" t="s">
        <v>301</v>
      </c>
      <c r="AA2630">
        <v>72111</v>
      </c>
      <c r="AB2630">
        <v>22</v>
      </c>
      <c r="AC2630">
        <v>22</v>
      </c>
      <c r="AD2630" t="s">
        <v>79</v>
      </c>
      <c r="AE2630" t="s">
        <v>95</v>
      </c>
      <c r="AF2630">
        <v>35</v>
      </c>
      <c r="AG2630" s="4">
        <v>0.25</v>
      </c>
      <c r="AH2630" s="4">
        <v>0.58333333333333337</v>
      </c>
      <c r="AI2630" s="5">
        <v>11.83</v>
      </c>
      <c r="AJ2630">
        <v>17.75</v>
      </c>
      <c r="AK2630">
        <v>17.75</v>
      </c>
      <c r="AL2630" t="s">
        <v>81</v>
      </c>
      <c r="AM2630" t="s">
        <v>82</v>
      </c>
      <c r="AO2630" t="s">
        <v>83</v>
      </c>
      <c r="AR2630" t="s">
        <v>82</v>
      </c>
      <c r="AT2630" t="s">
        <v>82</v>
      </c>
      <c r="AW2630" t="s">
        <v>82</v>
      </c>
      <c r="AY2630" t="s">
        <v>8799</v>
      </c>
      <c r="AZ2630" t="s">
        <v>3743</v>
      </c>
      <c r="BA2630" t="s">
        <v>2367</v>
      </c>
      <c r="BB2630">
        <v>29455</v>
      </c>
      <c r="BC2630" t="s">
        <v>87</v>
      </c>
      <c r="BH2630" t="s">
        <v>24481</v>
      </c>
      <c r="BJ2630">
        <v>542014344</v>
      </c>
    </row>
    <row r="2631" spans="1:62" x14ac:dyDescent="0.25">
      <c r="A2631" t="s">
        <v>25065</v>
      </c>
      <c r="B2631" s="2">
        <v>43502</v>
      </c>
      <c r="C2631" t="s">
        <v>63</v>
      </c>
      <c r="D2631" s="3">
        <v>43472.378108124998</v>
      </c>
      <c r="E2631" t="s">
        <v>64</v>
      </c>
      <c r="F2631" s="2">
        <v>43556</v>
      </c>
      <c r="G2631" s="2">
        <v>43814</v>
      </c>
      <c r="H2631" t="s">
        <v>25066</v>
      </c>
      <c r="J2631" t="s">
        <v>25067</v>
      </c>
      <c r="L2631" t="s">
        <v>25068</v>
      </c>
      <c r="M2631" t="s">
        <v>308</v>
      </c>
      <c r="N2631">
        <v>7645</v>
      </c>
      <c r="O2631" t="s">
        <v>70</v>
      </c>
      <c r="Q2631" t="s">
        <v>25069</v>
      </c>
      <c r="S2631" t="s">
        <v>72</v>
      </c>
      <c r="T2631" t="s">
        <v>13303</v>
      </c>
      <c r="U2631" t="s">
        <v>20505</v>
      </c>
      <c r="V2631" t="s">
        <v>1757</v>
      </c>
      <c r="W2631" t="s">
        <v>278</v>
      </c>
      <c r="X2631" t="s">
        <v>94</v>
      </c>
      <c r="Y2631" t="str">
        <f>"37-3011"</f>
        <v>37-3011</v>
      </c>
      <c r="Z2631" t="s">
        <v>94</v>
      </c>
      <c r="AA2631">
        <v>561730</v>
      </c>
      <c r="AB2631">
        <v>20</v>
      </c>
      <c r="AC2631">
        <v>20</v>
      </c>
      <c r="AD2631" t="s">
        <v>79</v>
      </c>
      <c r="AE2631" t="s">
        <v>80</v>
      </c>
      <c r="AF2631">
        <v>40</v>
      </c>
      <c r="AG2631" s="4">
        <v>0.29166666666666669</v>
      </c>
      <c r="AH2631" s="4">
        <v>0.66666666666666663</v>
      </c>
      <c r="AI2631" s="5">
        <v>16.809999999999999</v>
      </c>
      <c r="AJ2631">
        <v>25.22</v>
      </c>
      <c r="AL2631" t="s">
        <v>81</v>
      </c>
      <c r="AM2631" t="s">
        <v>82</v>
      </c>
      <c r="AO2631" t="s">
        <v>83</v>
      </c>
      <c r="AR2631" t="s">
        <v>82</v>
      </c>
      <c r="AT2631" t="s">
        <v>82</v>
      </c>
      <c r="AW2631" t="s">
        <v>82</v>
      </c>
      <c r="AY2631" t="s">
        <v>25068</v>
      </c>
      <c r="AZ2631" t="s">
        <v>2858</v>
      </c>
      <c r="BA2631" t="s">
        <v>308</v>
      </c>
      <c r="BB2631">
        <v>7645</v>
      </c>
      <c r="BC2631" t="s">
        <v>79</v>
      </c>
      <c r="BH2631" t="s">
        <v>25070</v>
      </c>
      <c r="BJ2631">
        <v>222591509</v>
      </c>
    </row>
    <row r="2632" spans="1:62" x14ac:dyDescent="0.25">
      <c r="A2632" t="s">
        <v>25141</v>
      </c>
      <c r="B2632" s="2">
        <v>43502</v>
      </c>
      <c r="C2632" t="s">
        <v>63</v>
      </c>
      <c r="D2632" s="3">
        <v>43472.377974467592</v>
      </c>
      <c r="E2632" t="s">
        <v>64</v>
      </c>
      <c r="F2632" s="2">
        <v>43556</v>
      </c>
      <c r="G2632" s="2">
        <v>43799</v>
      </c>
      <c r="H2632" t="s">
        <v>25142</v>
      </c>
      <c r="J2632" t="s">
        <v>25143</v>
      </c>
      <c r="L2632" t="s">
        <v>3667</v>
      </c>
      <c r="M2632" t="s">
        <v>783</v>
      </c>
      <c r="N2632">
        <v>45011</v>
      </c>
      <c r="O2632" t="s">
        <v>70</v>
      </c>
      <c r="Q2632" t="s">
        <v>25144</v>
      </c>
      <c r="S2632" t="s">
        <v>72</v>
      </c>
      <c r="T2632" t="s">
        <v>25145</v>
      </c>
      <c r="U2632" t="s">
        <v>25146</v>
      </c>
      <c r="V2632" t="s">
        <v>738</v>
      </c>
      <c r="W2632" t="s">
        <v>105</v>
      </c>
      <c r="X2632" t="s">
        <v>326</v>
      </c>
      <c r="Y2632" t="str">
        <f>"47-2061"</f>
        <v>47-2061</v>
      </c>
      <c r="Z2632" t="s">
        <v>326</v>
      </c>
      <c r="AA2632">
        <v>236220</v>
      </c>
      <c r="AB2632">
        <v>40</v>
      </c>
      <c r="AC2632">
        <v>40</v>
      </c>
      <c r="AD2632" t="s">
        <v>79</v>
      </c>
      <c r="AE2632" t="s">
        <v>95</v>
      </c>
      <c r="AF2632">
        <v>40</v>
      </c>
      <c r="AG2632" s="4">
        <v>0.33333333333333331</v>
      </c>
      <c r="AH2632" s="4">
        <v>0.70833333333333337</v>
      </c>
      <c r="AI2632" s="5">
        <v>15.28</v>
      </c>
      <c r="AJ2632">
        <v>22.92</v>
      </c>
      <c r="AL2632" t="s">
        <v>81</v>
      </c>
      <c r="AM2632" t="s">
        <v>82</v>
      </c>
      <c r="AO2632" t="s">
        <v>83</v>
      </c>
      <c r="AR2632" t="s">
        <v>82</v>
      </c>
      <c r="AT2632" t="s">
        <v>82</v>
      </c>
      <c r="AW2632" t="s">
        <v>82</v>
      </c>
      <c r="AY2632" t="s">
        <v>25147</v>
      </c>
      <c r="AZ2632" t="s">
        <v>1047</v>
      </c>
      <c r="BA2632" t="s">
        <v>69</v>
      </c>
      <c r="BB2632">
        <v>42103</v>
      </c>
      <c r="BC2632" t="s">
        <v>87</v>
      </c>
      <c r="BH2632" t="s">
        <v>25148</v>
      </c>
      <c r="BJ2632">
        <v>421633149</v>
      </c>
    </row>
    <row r="2633" spans="1:62" x14ac:dyDescent="0.25">
      <c r="A2633" t="s">
        <v>25291</v>
      </c>
      <c r="B2633" s="2">
        <v>43502</v>
      </c>
      <c r="C2633" t="s">
        <v>63</v>
      </c>
      <c r="D2633" s="3">
        <v>43472.378901770833</v>
      </c>
      <c r="E2633" t="s">
        <v>64</v>
      </c>
      <c r="F2633" s="2">
        <v>43556</v>
      </c>
      <c r="G2633" s="2">
        <v>43769</v>
      </c>
      <c r="H2633" t="s">
        <v>25292</v>
      </c>
      <c r="J2633" t="s">
        <v>25293</v>
      </c>
      <c r="L2633" t="s">
        <v>25294</v>
      </c>
      <c r="M2633" t="s">
        <v>105</v>
      </c>
      <c r="N2633">
        <v>75454</v>
      </c>
      <c r="O2633" t="s">
        <v>70</v>
      </c>
      <c r="Q2633" t="s">
        <v>25295</v>
      </c>
      <c r="S2633" t="s">
        <v>72</v>
      </c>
      <c r="T2633" t="s">
        <v>1917</v>
      </c>
      <c r="U2633" t="s">
        <v>1918</v>
      </c>
      <c r="V2633" t="s">
        <v>1919</v>
      </c>
      <c r="W2633" t="s">
        <v>105</v>
      </c>
      <c r="X2633" t="s">
        <v>22214</v>
      </c>
      <c r="Y2633" t="str">
        <f>"37-3011"</f>
        <v>37-3011</v>
      </c>
      <c r="Z2633" t="s">
        <v>94</v>
      </c>
      <c r="AA2633">
        <v>561730</v>
      </c>
      <c r="AB2633">
        <v>10</v>
      </c>
      <c r="AC2633">
        <v>10</v>
      </c>
      <c r="AD2633" t="s">
        <v>79</v>
      </c>
      <c r="AE2633" t="s">
        <v>95</v>
      </c>
      <c r="AF2633">
        <v>35</v>
      </c>
      <c r="AG2633" s="4">
        <v>0.29166666666666669</v>
      </c>
      <c r="AH2633" s="4">
        <v>0.66666666666666663</v>
      </c>
      <c r="AI2633" s="5">
        <v>13.94</v>
      </c>
      <c r="AJ2633">
        <v>20.91</v>
      </c>
      <c r="AL2633" t="s">
        <v>81</v>
      </c>
      <c r="AM2633" t="s">
        <v>82</v>
      </c>
      <c r="AO2633" t="s">
        <v>83</v>
      </c>
      <c r="AR2633" t="s">
        <v>82</v>
      </c>
      <c r="AT2633" t="s">
        <v>82</v>
      </c>
      <c r="AW2633" t="s">
        <v>82</v>
      </c>
      <c r="AY2633" t="s">
        <v>25294</v>
      </c>
      <c r="AZ2633" t="s">
        <v>1594</v>
      </c>
      <c r="BA2633" t="s">
        <v>105</v>
      </c>
      <c r="BB2633">
        <v>75454</v>
      </c>
      <c r="BC2633" t="s">
        <v>79</v>
      </c>
      <c r="BH2633" t="s">
        <v>25293</v>
      </c>
      <c r="BJ2633">
        <v>751837029</v>
      </c>
    </row>
    <row r="2634" spans="1:62" x14ac:dyDescent="0.25">
      <c r="A2634" t="s">
        <v>25334</v>
      </c>
      <c r="B2634" s="2">
        <v>43502</v>
      </c>
      <c r="C2634" t="s">
        <v>63</v>
      </c>
      <c r="D2634" s="3">
        <v>43472.37896021991</v>
      </c>
      <c r="E2634" t="s">
        <v>64</v>
      </c>
      <c r="F2634" s="2">
        <v>43556</v>
      </c>
      <c r="G2634" s="2">
        <v>43784</v>
      </c>
      <c r="H2634" t="s">
        <v>14640</v>
      </c>
      <c r="I2634" t="s">
        <v>25093</v>
      </c>
      <c r="J2634" t="s">
        <v>14642</v>
      </c>
      <c r="K2634" t="s">
        <v>67</v>
      </c>
      <c r="L2634" t="s">
        <v>12092</v>
      </c>
      <c r="M2634" t="s">
        <v>1165</v>
      </c>
      <c r="N2634">
        <v>57107</v>
      </c>
      <c r="O2634" t="s">
        <v>70</v>
      </c>
      <c r="P2634" t="s">
        <v>67</v>
      </c>
      <c r="Q2634" t="s">
        <v>25094</v>
      </c>
      <c r="S2634" t="s">
        <v>72</v>
      </c>
      <c r="T2634" t="s">
        <v>14635</v>
      </c>
      <c r="U2634" t="s">
        <v>14636</v>
      </c>
      <c r="V2634" t="s">
        <v>14637</v>
      </c>
      <c r="W2634" t="s">
        <v>105</v>
      </c>
      <c r="X2634" t="s">
        <v>379</v>
      </c>
      <c r="Y2634" t="str">
        <f>"37-2012"</f>
        <v>37-2012</v>
      </c>
      <c r="Z2634" t="s">
        <v>373</v>
      </c>
      <c r="AA2634">
        <v>722110</v>
      </c>
      <c r="AB2634">
        <v>6</v>
      </c>
      <c r="AC2634">
        <v>6</v>
      </c>
      <c r="AD2634" t="s">
        <v>79</v>
      </c>
      <c r="AE2634" t="s">
        <v>95</v>
      </c>
      <c r="AF2634">
        <v>40</v>
      </c>
      <c r="AG2634" s="4">
        <v>0.375</v>
      </c>
      <c r="AH2634" s="4">
        <v>0.70833333333333337</v>
      </c>
      <c r="AI2634" s="5">
        <v>10.87</v>
      </c>
      <c r="AJ2634">
        <v>16.309999999999999</v>
      </c>
      <c r="AK2634">
        <v>16.309999999999999</v>
      </c>
      <c r="AL2634" t="s">
        <v>81</v>
      </c>
      <c r="AM2634" t="s">
        <v>82</v>
      </c>
      <c r="AO2634" t="s">
        <v>83</v>
      </c>
      <c r="AP2634" t="s">
        <v>67</v>
      </c>
      <c r="AQ2634" t="s">
        <v>67</v>
      </c>
      <c r="AR2634" t="s">
        <v>82</v>
      </c>
      <c r="AT2634" t="s">
        <v>82</v>
      </c>
      <c r="AW2634" t="s">
        <v>72</v>
      </c>
      <c r="AX2634">
        <v>3</v>
      </c>
      <c r="AY2634" t="s">
        <v>14644</v>
      </c>
      <c r="AZ2634" t="s">
        <v>14645</v>
      </c>
      <c r="BA2634" t="s">
        <v>1165</v>
      </c>
      <c r="BB2634">
        <v>57365</v>
      </c>
      <c r="BC2634" t="s">
        <v>87</v>
      </c>
      <c r="BH2634" t="s">
        <v>25095</v>
      </c>
      <c r="BI2634" t="s">
        <v>67</v>
      </c>
      <c r="BJ2634">
        <v>364754959</v>
      </c>
    </row>
    <row r="2635" spans="1:62" x14ac:dyDescent="0.25">
      <c r="A2635" t="s">
        <v>25466</v>
      </c>
      <c r="B2635" s="2">
        <v>43502</v>
      </c>
      <c r="C2635" t="s">
        <v>63</v>
      </c>
      <c r="D2635" s="3">
        <v>43472.37856646991</v>
      </c>
      <c r="E2635" t="s">
        <v>64</v>
      </c>
      <c r="F2635" s="2">
        <v>43556</v>
      </c>
      <c r="G2635" s="2">
        <v>43861</v>
      </c>
      <c r="H2635" t="s">
        <v>25467</v>
      </c>
      <c r="J2635" t="s">
        <v>14786</v>
      </c>
      <c r="K2635" t="s">
        <v>14787</v>
      </c>
      <c r="L2635" t="s">
        <v>14788</v>
      </c>
      <c r="M2635" t="s">
        <v>105</v>
      </c>
      <c r="N2635">
        <v>77465</v>
      </c>
      <c r="O2635" t="s">
        <v>70</v>
      </c>
      <c r="Q2635" t="s">
        <v>14789</v>
      </c>
      <c r="S2635" t="s">
        <v>72</v>
      </c>
      <c r="T2635" t="s">
        <v>2824</v>
      </c>
      <c r="U2635" t="s">
        <v>2825</v>
      </c>
      <c r="V2635" t="s">
        <v>642</v>
      </c>
      <c r="W2635" t="s">
        <v>105</v>
      </c>
      <c r="X2635" t="s">
        <v>14790</v>
      </c>
      <c r="Y2635" t="str">
        <f>"45-3011"</f>
        <v>45-3011</v>
      </c>
      <c r="Z2635" t="s">
        <v>1652</v>
      </c>
      <c r="AA2635">
        <v>114112</v>
      </c>
      <c r="AB2635">
        <v>4</v>
      </c>
      <c r="AC2635">
        <v>4</v>
      </c>
      <c r="AD2635" t="s">
        <v>79</v>
      </c>
      <c r="AE2635" t="s">
        <v>80</v>
      </c>
      <c r="AF2635">
        <v>40</v>
      </c>
      <c r="AG2635" s="4">
        <v>0.91666666666666663</v>
      </c>
      <c r="AH2635" s="4">
        <v>0.25</v>
      </c>
      <c r="AI2635" s="5">
        <v>10.24</v>
      </c>
      <c r="AJ2635">
        <v>15.36</v>
      </c>
      <c r="AL2635" t="s">
        <v>81</v>
      </c>
      <c r="AM2635" t="s">
        <v>82</v>
      </c>
      <c r="AO2635" t="s">
        <v>83</v>
      </c>
      <c r="AR2635" t="s">
        <v>82</v>
      </c>
      <c r="AT2635" t="s">
        <v>82</v>
      </c>
      <c r="AW2635" t="s">
        <v>82</v>
      </c>
      <c r="AY2635" t="s">
        <v>14788</v>
      </c>
      <c r="AZ2635" t="s">
        <v>14791</v>
      </c>
      <c r="BA2635" t="s">
        <v>105</v>
      </c>
      <c r="BB2635">
        <v>77465</v>
      </c>
      <c r="BC2635" t="s">
        <v>79</v>
      </c>
      <c r="BH2635" t="s">
        <v>14786</v>
      </c>
      <c r="BJ2635">
        <v>743022927</v>
      </c>
    </row>
    <row r="2636" spans="1:62" x14ac:dyDescent="0.25">
      <c r="A2636" t="s">
        <v>25468</v>
      </c>
      <c r="B2636" s="2">
        <v>43502</v>
      </c>
      <c r="C2636" t="s">
        <v>63</v>
      </c>
      <c r="D2636" s="3">
        <v>43472.377782800926</v>
      </c>
      <c r="E2636" t="s">
        <v>64</v>
      </c>
      <c r="F2636" s="2">
        <v>43556</v>
      </c>
      <c r="G2636" s="2">
        <v>43799</v>
      </c>
      <c r="H2636" t="s">
        <v>25469</v>
      </c>
      <c r="J2636" t="s">
        <v>25470</v>
      </c>
      <c r="L2636" t="s">
        <v>5309</v>
      </c>
      <c r="M2636" t="s">
        <v>1165</v>
      </c>
      <c r="N2636">
        <v>57201</v>
      </c>
      <c r="O2636" t="s">
        <v>70</v>
      </c>
      <c r="Q2636" t="s">
        <v>25471</v>
      </c>
      <c r="S2636" t="s">
        <v>72</v>
      </c>
      <c r="T2636" t="s">
        <v>9773</v>
      </c>
      <c r="U2636" t="s">
        <v>9774</v>
      </c>
      <c r="V2636" t="s">
        <v>9775</v>
      </c>
      <c r="W2636" t="s">
        <v>197</v>
      </c>
      <c r="X2636" t="s">
        <v>20550</v>
      </c>
      <c r="Y2636" t="str">
        <f>"47-2181"</f>
        <v>47-2181</v>
      </c>
      <c r="Z2636" t="s">
        <v>14508</v>
      </c>
      <c r="AA2636">
        <v>238160</v>
      </c>
      <c r="AB2636">
        <v>8</v>
      </c>
      <c r="AC2636">
        <v>8</v>
      </c>
      <c r="AD2636" t="s">
        <v>79</v>
      </c>
      <c r="AE2636" t="s">
        <v>80</v>
      </c>
      <c r="AF2636">
        <v>40</v>
      </c>
      <c r="AG2636" s="4">
        <v>0.29166666666666669</v>
      </c>
      <c r="AH2636" s="4">
        <v>0.75</v>
      </c>
      <c r="AI2636" s="6">
        <v>16</v>
      </c>
      <c r="AJ2636">
        <v>24</v>
      </c>
      <c r="AL2636" t="s">
        <v>81</v>
      </c>
      <c r="AM2636" t="s">
        <v>82</v>
      </c>
      <c r="AO2636" t="s">
        <v>83</v>
      </c>
      <c r="AP2636" t="s">
        <v>130</v>
      </c>
      <c r="AQ2636" t="s">
        <v>130</v>
      </c>
      <c r="AR2636" t="s">
        <v>82</v>
      </c>
      <c r="AT2636" t="s">
        <v>82</v>
      </c>
      <c r="AW2636" t="s">
        <v>82</v>
      </c>
      <c r="AY2636" t="s">
        <v>5309</v>
      </c>
      <c r="AZ2636" t="s">
        <v>25472</v>
      </c>
      <c r="BA2636" t="s">
        <v>1165</v>
      </c>
      <c r="BB2636">
        <v>57201</v>
      </c>
      <c r="BC2636" t="s">
        <v>79</v>
      </c>
      <c r="BH2636" t="s">
        <v>25470</v>
      </c>
      <c r="BJ2636">
        <v>460395279</v>
      </c>
    </row>
    <row r="2637" spans="1:62" x14ac:dyDescent="0.25">
      <c r="A2637" t="s">
        <v>26144</v>
      </c>
      <c r="B2637" s="2">
        <v>43502</v>
      </c>
      <c r="C2637" t="s">
        <v>63</v>
      </c>
      <c r="D2637" s="3">
        <v>43472.377746886574</v>
      </c>
      <c r="E2637" t="s">
        <v>64</v>
      </c>
      <c r="F2637" s="2">
        <v>43556</v>
      </c>
      <c r="G2637" s="2">
        <v>43784</v>
      </c>
      <c r="H2637" t="s">
        <v>26145</v>
      </c>
      <c r="I2637" t="s">
        <v>26146</v>
      </c>
      <c r="J2637" t="s">
        <v>26147</v>
      </c>
      <c r="L2637" t="s">
        <v>24978</v>
      </c>
      <c r="M2637" t="s">
        <v>761</v>
      </c>
      <c r="N2637">
        <v>30605</v>
      </c>
      <c r="O2637" t="s">
        <v>70</v>
      </c>
      <c r="Q2637" t="s">
        <v>26148</v>
      </c>
      <c r="S2637" t="s">
        <v>72</v>
      </c>
      <c r="T2637" t="s">
        <v>13303</v>
      </c>
      <c r="U2637" t="s">
        <v>5811</v>
      </c>
      <c r="V2637" t="s">
        <v>16460</v>
      </c>
      <c r="W2637" t="s">
        <v>278</v>
      </c>
      <c r="X2637" t="s">
        <v>106</v>
      </c>
      <c r="Y2637" t="str">
        <f>"37-3011"</f>
        <v>37-3011</v>
      </c>
      <c r="Z2637" t="s">
        <v>94</v>
      </c>
      <c r="AA2637">
        <v>561730</v>
      </c>
      <c r="AB2637">
        <v>6</v>
      </c>
      <c r="AC2637">
        <v>6</v>
      </c>
      <c r="AD2637" t="s">
        <v>79</v>
      </c>
      <c r="AE2637" t="s">
        <v>95</v>
      </c>
      <c r="AF2637">
        <v>40</v>
      </c>
      <c r="AG2637" s="4">
        <v>0.3125</v>
      </c>
      <c r="AH2637" s="4">
        <v>0.66666666666666663</v>
      </c>
      <c r="AI2637" s="5">
        <v>13.83</v>
      </c>
      <c r="AJ2637">
        <v>20.75</v>
      </c>
      <c r="AL2637" t="s">
        <v>81</v>
      </c>
      <c r="AM2637" t="s">
        <v>82</v>
      </c>
      <c r="AO2637" t="s">
        <v>83</v>
      </c>
      <c r="AP2637" t="s">
        <v>67</v>
      </c>
      <c r="AQ2637" t="s">
        <v>67</v>
      </c>
      <c r="AR2637" t="s">
        <v>82</v>
      </c>
      <c r="AT2637" t="s">
        <v>82</v>
      </c>
      <c r="AW2637" t="s">
        <v>72</v>
      </c>
      <c r="AX2637">
        <v>3</v>
      </c>
      <c r="AY2637" t="s">
        <v>24982</v>
      </c>
      <c r="AZ2637" t="s">
        <v>4434</v>
      </c>
      <c r="BA2637" t="s">
        <v>761</v>
      </c>
      <c r="BB2637">
        <v>30607</v>
      </c>
      <c r="BC2637" t="s">
        <v>79</v>
      </c>
      <c r="BH2637" t="s">
        <v>26149</v>
      </c>
      <c r="BJ2637">
        <v>581777554</v>
      </c>
    </row>
    <row r="2638" spans="1:62" x14ac:dyDescent="0.25">
      <c r="A2638" t="s">
        <v>26701</v>
      </c>
      <c r="B2638" s="2">
        <v>43502</v>
      </c>
      <c r="C2638" t="s">
        <v>63</v>
      </c>
      <c r="D2638" s="3">
        <v>43472.378369050923</v>
      </c>
      <c r="E2638" t="s">
        <v>64</v>
      </c>
      <c r="F2638" s="2">
        <v>43556</v>
      </c>
      <c r="G2638" s="2">
        <v>43778</v>
      </c>
      <c r="H2638" t="s">
        <v>26702</v>
      </c>
      <c r="I2638" t="s">
        <v>26703</v>
      </c>
      <c r="J2638" t="s">
        <v>6865</v>
      </c>
      <c r="L2638" t="s">
        <v>6866</v>
      </c>
      <c r="M2638" t="s">
        <v>147</v>
      </c>
      <c r="N2638">
        <v>19462</v>
      </c>
      <c r="O2638" t="s">
        <v>70</v>
      </c>
      <c r="Q2638" t="s">
        <v>5788</v>
      </c>
      <c r="S2638" t="s">
        <v>72</v>
      </c>
      <c r="T2638" t="s">
        <v>5946</v>
      </c>
      <c r="U2638" t="s">
        <v>5854</v>
      </c>
      <c r="V2638" t="s">
        <v>6868</v>
      </c>
      <c r="W2638" t="s">
        <v>232</v>
      </c>
      <c r="X2638" t="s">
        <v>106</v>
      </c>
      <c r="Y2638" t="str">
        <f>"37-3011"</f>
        <v>37-3011</v>
      </c>
      <c r="Z2638" t="s">
        <v>94</v>
      </c>
      <c r="AA2638">
        <v>561730</v>
      </c>
      <c r="AB2638">
        <v>60</v>
      </c>
      <c r="AC2638">
        <v>60</v>
      </c>
      <c r="AD2638" t="s">
        <v>79</v>
      </c>
      <c r="AE2638" t="s">
        <v>80</v>
      </c>
      <c r="AF2638">
        <v>40</v>
      </c>
      <c r="AG2638" s="4">
        <v>0.29166666666666669</v>
      </c>
      <c r="AH2638" s="4">
        <v>0.72916666666666663</v>
      </c>
      <c r="AI2638" s="5">
        <v>16.25</v>
      </c>
      <c r="AJ2638">
        <v>24.38</v>
      </c>
      <c r="AL2638" t="s">
        <v>81</v>
      </c>
      <c r="AM2638" t="s">
        <v>82</v>
      </c>
      <c r="AO2638" t="s">
        <v>83</v>
      </c>
      <c r="AR2638" t="s">
        <v>82</v>
      </c>
      <c r="AT2638" t="s">
        <v>82</v>
      </c>
      <c r="AW2638" t="s">
        <v>82</v>
      </c>
      <c r="AY2638" t="s">
        <v>6875</v>
      </c>
      <c r="AZ2638" t="s">
        <v>4522</v>
      </c>
      <c r="BA2638" t="s">
        <v>774</v>
      </c>
      <c r="BB2638">
        <v>80134</v>
      </c>
      <c r="BC2638" t="s">
        <v>79</v>
      </c>
      <c r="BH2638" t="s">
        <v>26704</v>
      </c>
      <c r="BJ2638">
        <v>840617653</v>
      </c>
    </row>
    <row r="2639" spans="1:62" x14ac:dyDescent="0.25">
      <c r="A2639" t="s">
        <v>26828</v>
      </c>
      <c r="B2639" s="2">
        <v>43502</v>
      </c>
      <c r="C2639" t="s">
        <v>63</v>
      </c>
      <c r="D2639" s="3">
        <v>43472.37773255787</v>
      </c>
      <c r="E2639" t="s">
        <v>64</v>
      </c>
      <c r="F2639" s="2">
        <v>43556</v>
      </c>
      <c r="G2639" s="2">
        <v>43790</v>
      </c>
      <c r="H2639" t="s">
        <v>9986</v>
      </c>
      <c r="I2639" t="s">
        <v>9987</v>
      </c>
      <c r="J2639" t="s">
        <v>9988</v>
      </c>
      <c r="L2639" t="s">
        <v>9989</v>
      </c>
      <c r="M2639" t="s">
        <v>761</v>
      </c>
      <c r="N2639">
        <v>30126</v>
      </c>
      <c r="O2639" t="s">
        <v>70</v>
      </c>
      <c r="Q2639" t="s">
        <v>9990</v>
      </c>
      <c r="S2639" t="s">
        <v>72</v>
      </c>
      <c r="T2639" t="s">
        <v>640</v>
      </c>
      <c r="U2639" t="s">
        <v>641</v>
      </c>
      <c r="V2639" t="s">
        <v>642</v>
      </c>
      <c r="W2639" t="s">
        <v>105</v>
      </c>
      <c r="X2639" t="s">
        <v>106</v>
      </c>
      <c r="Y2639" t="str">
        <f>"37-3011"</f>
        <v>37-3011</v>
      </c>
      <c r="Z2639" t="s">
        <v>94</v>
      </c>
      <c r="AA2639">
        <v>561730</v>
      </c>
      <c r="AB2639">
        <v>20</v>
      </c>
      <c r="AC2639">
        <v>20</v>
      </c>
      <c r="AD2639" t="s">
        <v>79</v>
      </c>
      <c r="AE2639" t="s">
        <v>95</v>
      </c>
      <c r="AF2639">
        <v>40</v>
      </c>
      <c r="AG2639" s="4">
        <v>0.25</v>
      </c>
      <c r="AH2639" s="4">
        <v>0.66666666666666663</v>
      </c>
      <c r="AI2639" s="5">
        <v>14.24</v>
      </c>
      <c r="AJ2639">
        <v>21.36</v>
      </c>
      <c r="AL2639" t="s">
        <v>81</v>
      </c>
      <c r="AM2639" t="s">
        <v>82</v>
      </c>
      <c r="AO2639" t="s">
        <v>83</v>
      </c>
      <c r="AR2639" t="s">
        <v>82</v>
      </c>
      <c r="AT2639" t="s">
        <v>82</v>
      </c>
      <c r="AW2639" t="s">
        <v>82</v>
      </c>
      <c r="AY2639" t="s">
        <v>9989</v>
      </c>
      <c r="AZ2639" t="s">
        <v>5461</v>
      </c>
      <c r="BA2639" t="s">
        <v>761</v>
      </c>
      <c r="BB2639">
        <v>30126</v>
      </c>
      <c r="BC2639" t="s">
        <v>79</v>
      </c>
      <c r="BH2639" t="s">
        <v>9988</v>
      </c>
      <c r="BJ2639">
        <v>581867287</v>
      </c>
    </row>
    <row r="2640" spans="1:62" x14ac:dyDescent="0.25">
      <c r="A2640" t="s">
        <v>26995</v>
      </c>
      <c r="B2640" s="2">
        <v>43502</v>
      </c>
      <c r="C2640" t="s">
        <v>63</v>
      </c>
      <c r="D2640" s="3">
        <v>43472.378645509256</v>
      </c>
      <c r="E2640" t="s">
        <v>64</v>
      </c>
      <c r="F2640" s="2">
        <v>43556</v>
      </c>
      <c r="G2640" s="2">
        <v>43784</v>
      </c>
      <c r="H2640" t="s">
        <v>4238</v>
      </c>
      <c r="I2640" t="s">
        <v>4239</v>
      </c>
      <c r="J2640" t="s">
        <v>4240</v>
      </c>
      <c r="L2640" t="s">
        <v>4241</v>
      </c>
      <c r="M2640" t="s">
        <v>105</v>
      </c>
      <c r="N2640">
        <v>75094</v>
      </c>
      <c r="O2640" t="s">
        <v>70</v>
      </c>
      <c r="Q2640" t="s">
        <v>4242</v>
      </c>
      <c r="S2640" t="s">
        <v>72</v>
      </c>
      <c r="T2640" t="s">
        <v>2060</v>
      </c>
      <c r="U2640" t="s">
        <v>1918</v>
      </c>
      <c r="V2640" t="s">
        <v>1919</v>
      </c>
      <c r="W2640" t="s">
        <v>105</v>
      </c>
      <c r="X2640" t="s">
        <v>106</v>
      </c>
      <c r="Y2640" t="str">
        <f>"37-3011"</f>
        <v>37-3011</v>
      </c>
      <c r="Z2640" t="s">
        <v>94</v>
      </c>
      <c r="AA2640">
        <v>561730</v>
      </c>
      <c r="AB2640">
        <v>86</v>
      </c>
      <c r="AC2640">
        <v>86</v>
      </c>
      <c r="AD2640" t="s">
        <v>79</v>
      </c>
      <c r="AE2640" t="s">
        <v>95</v>
      </c>
      <c r="AF2640">
        <v>35</v>
      </c>
      <c r="AG2640" s="4">
        <v>0.29166666666666669</v>
      </c>
      <c r="AH2640" s="4">
        <v>0.625</v>
      </c>
      <c r="AI2640" s="5">
        <v>13.94</v>
      </c>
      <c r="AJ2640">
        <v>20.91</v>
      </c>
      <c r="AL2640" t="s">
        <v>81</v>
      </c>
      <c r="AM2640" t="s">
        <v>82</v>
      </c>
      <c r="AO2640" t="s">
        <v>83</v>
      </c>
      <c r="AR2640" t="s">
        <v>82</v>
      </c>
      <c r="AT2640" t="s">
        <v>82</v>
      </c>
      <c r="AW2640" t="s">
        <v>82</v>
      </c>
      <c r="AY2640" t="s">
        <v>4241</v>
      </c>
      <c r="AZ2640" t="s">
        <v>1594</v>
      </c>
      <c r="BA2640" t="s">
        <v>105</v>
      </c>
      <c r="BB2640">
        <v>75094</v>
      </c>
      <c r="BC2640" t="s">
        <v>79</v>
      </c>
      <c r="BH2640" t="s">
        <v>4240</v>
      </c>
      <c r="BJ2640">
        <v>201959484</v>
      </c>
    </row>
    <row r="2641" spans="1:62" x14ac:dyDescent="0.25">
      <c r="A2641" t="s">
        <v>27226</v>
      </c>
      <c r="B2641" s="2">
        <v>43502</v>
      </c>
      <c r="C2641" t="s">
        <v>63</v>
      </c>
      <c r="D2641" s="3">
        <v>43472.377377951387</v>
      </c>
      <c r="E2641" t="s">
        <v>64</v>
      </c>
      <c r="F2641" s="2">
        <v>43556</v>
      </c>
      <c r="G2641" s="2">
        <v>43799</v>
      </c>
      <c r="H2641" t="s">
        <v>6491</v>
      </c>
      <c r="J2641" t="s">
        <v>6492</v>
      </c>
      <c r="L2641" t="s">
        <v>6467</v>
      </c>
      <c r="M2641" t="s">
        <v>76</v>
      </c>
      <c r="N2641">
        <v>73099</v>
      </c>
      <c r="O2641" t="s">
        <v>70</v>
      </c>
      <c r="Q2641" t="s">
        <v>6493</v>
      </c>
      <c r="S2641" t="s">
        <v>72</v>
      </c>
      <c r="T2641" t="s">
        <v>640</v>
      </c>
      <c r="U2641" t="s">
        <v>4688</v>
      </c>
      <c r="V2641" t="s">
        <v>642</v>
      </c>
      <c r="W2641" t="s">
        <v>105</v>
      </c>
      <c r="X2641" t="s">
        <v>106</v>
      </c>
      <c r="Y2641" t="str">
        <f>"37-3011"</f>
        <v>37-3011</v>
      </c>
      <c r="Z2641" t="s">
        <v>94</v>
      </c>
      <c r="AA2641">
        <v>561730</v>
      </c>
      <c r="AB2641">
        <v>8</v>
      </c>
      <c r="AC2641">
        <v>8</v>
      </c>
      <c r="AD2641" t="s">
        <v>79</v>
      </c>
      <c r="AE2641" t="s">
        <v>95</v>
      </c>
      <c r="AF2641">
        <v>40</v>
      </c>
      <c r="AG2641" s="4">
        <v>0.29166666666666669</v>
      </c>
      <c r="AH2641" s="4">
        <v>0.66666666666666663</v>
      </c>
      <c r="AI2641" s="5">
        <v>12.92</v>
      </c>
      <c r="AJ2641">
        <v>19.38</v>
      </c>
      <c r="AL2641" t="s">
        <v>81</v>
      </c>
      <c r="AM2641" t="s">
        <v>82</v>
      </c>
      <c r="AO2641" t="s">
        <v>83</v>
      </c>
      <c r="AP2641" t="s">
        <v>67</v>
      </c>
      <c r="AQ2641" t="s">
        <v>67</v>
      </c>
      <c r="AR2641" t="s">
        <v>82</v>
      </c>
      <c r="AT2641" t="s">
        <v>82</v>
      </c>
      <c r="AW2641" t="s">
        <v>82</v>
      </c>
      <c r="AY2641" t="s">
        <v>6467</v>
      </c>
      <c r="AZ2641" t="s">
        <v>6469</v>
      </c>
      <c r="BA2641" t="s">
        <v>76</v>
      </c>
      <c r="BB2641">
        <v>73099</v>
      </c>
      <c r="BC2641" t="s">
        <v>79</v>
      </c>
      <c r="BH2641" t="s">
        <v>6492</v>
      </c>
      <c r="BJ2641">
        <v>900459285</v>
      </c>
    </row>
    <row r="2642" spans="1:62" x14ac:dyDescent="0.25">
      <c r="A2642" t="s">
        <v>27422</v>
      </c>
      <c r="B2642" s="2">
        <v>43502</v>
      </c>
      <c r="C2642" t="s">
        <v>63</v>
      </c>
      <c r="D2642" s="3">
        <v>43472.377684583334</v>
      </c>
      <c r="E2642" t="s">
        <v>64</v>
      </c>
      <c r="F2642" s="2">
        <v>43556</v>
      </c>
      <c r="G2642" s="2">
        <v>43814</v>
      </c>
      <c r="H2642" t="s">
        <v>27423</v>
      </c>
      <c r="J2642" t="s">
        <v>27424</v>
      </c>
      <c r="L2642" t="s">
        <v>27425</v>
      </c>
      <c r="M2642" t="s">
        <v>308</v>
      </c>
      <c r="N2642">
        <v>7656</v>
      </c>
      <c r="O2642" t="s">
        <v>70</v>
      </c>
      <c r="Q2642" t="s">
        <v>27426</v>
      </c>
      <c r="S2642" t="s">
        <v>72</v>
      </c>
      <c r="T2642" t="s">
        <v>2824</v>
      </c>
      <c r="U2642" t="s">
        <v>3717</v>
      </c>
      <c r="V2642" t="s">
        <v>642</v>
      </c>
      <c r="W2642" t="s">
        <v>105</v>
      </c>
      <c r="X2642" t="s">
        <v>106</v>
      </c>
      <c r="Y2642" t="str">
        <f>"37-3011"</f>
        <v>37-3011</v>
      </c>
      <c r="Z2642" t="s">
        <v>94</v>
      </c>
      <c r="AA2642">
        <v>561730</v>
      </c>
      <c r="AB2642">
        <v>6</v>
      </c>
      <c r="AC2642">
        <v>6</v>
      </c>
      <c r="AD2642" t="s">
        <v>79</v>
      </c>
      <c r="AE2642" t="s">
        <v>95</v>
      </c>
      <c r="AF2642">
        <v>35</v>
      </c>
      <c r="AG2642" s="4">
        <v>0.33333333333333331</v>
      </c>
      <c r="AH2642" s="4">
        <v>0.66666666666666663</v>
      </c>
      <c r="AI2642" s="5">
        <v>16.809999999999999</v>
      </c>
      <c r="AJ2642">
        <v>25.22</v>
      </c>
      <c r="AL2642" t="s">
        <v>81</v>
      </c>
      <c r="AM2642" t="s">
        <v>82</v>
      </c>
      <c r="AO2642" t="s">
        <v>83</v>
      </c>
      <c r="AR2642" t="s">
        <v>82</v>
      </c>
      <c r="AT2642" t="s">
        <v>82</v>
      </c>
      <c r="AW2642" t="s">
        <v>82</v>
      </c>
      <c r="AY2642" t="s">
        <v>3095</v>
      </c>
      <c r="AZ2642" t="s">
        <v>2858</v>
      </c>
      <c r="BA2642" t="s">
        <v>308</v>
      </c>
      <c r="BB2642">
        <v>7647</v>
      </c>
      <c r="BC2642" t="s">
        <v>79</v>
      </c>
      <c r="BH2642" t="s">
        <v>27427</v>
      </c>
      <c r="BJ2642">
        <v>222946341</v>
      </c>
    </row>
    <row r="2643" spans="1:62" x14ac:dyDescent="0.25">
      <c r="A2643" t="s">
        <v>27433</v>
      </c>
      <c r="B2643" s="2">
        <v>43502</v>
      </c>
      <c r="C2643" t="s">
        <v>63</v>
      </c>
      <c r="D2643" s="3">
        <v>43472.378417094907</v>
      </c>
      <c r="E2643" t="s">
        <v>64</v>
      </c>
      <c r="F2643" s="2">
        <v>43556</v>
      </c>
      <c r="G2643" s="2">
        <v>43799</v>
      </c>
      <c r="H2643" t="s">
        <v>27434</v>
      </c>
      <c r="J2643" t="s">
        <v>27435</v>
      </c>
      <c r="K2643" t="s">
        <v>27436</v>
      </c>
      <c r="L2643" t="s">
        <v>19536</v>
      </c>
      <c r="M2643" t="s">
        <v>1148</v>
      </c>
      <c r="N2643">
        <v>26003</v>
      </c>
      <c r="O2643" t="s">
        <v>70</v>
      </c>
      <c r="Q2643" t="s">
        <v>27437</v>
      </c>
      <c r="R2643">
        <v>1405</v>
      </c>
      <c r="S2643" t="s">
        <v>72</v>
      </c>
      <c r="T2643" t="s">
        <v>13303</v>
      </c>
      <c r="U2643" t="s">
        <v>3891</v>
      </c>
      <c r="V2643" t="s">
        <v>1757</v>
      </c>
      <c r="W2643" t="s">
        <v>278</v>
      </c>
      <c r="X2643" t="s">
        <v>27438</v>
      </c>
      <c r="Y2643" t="str">
        <f>"47-2181"</f>
        <v>47-2181</v>
      </c>
      <c r="Z2643" t="s">
        <v>14508</v>
      </c>
      <c r="AA2643">
        <v>238160</v>
      </c>
      <c r="AB2643">
        <v>12</v>
      </c>
      <c r="AC2643">
        <v>12</v>
      </c>
      <c r="AD2643" t="s">
        <v>79</v>
      </c>
      <c r="AE2643" t="s">
        <v>95</v>
      </c>
      <c r="AF2643">
        <v>35</v>
      </c>
      <c r="AG2643" s="4">
        <v>0.25</v>
      </c>
      <c r="AH2643" s="4">
        <v>0.58333333333333337</v>
      </c>
      <c r="AI2643" s="5">
        <v>27.18</v>
      </c>
      <c r="AJ2643">
        <v>40.770000000000003</v>
      </c>
      <c r="AL2643" t="s">
        <v>81</v>
      </c>
      <c r="AM2643" t="s">
        <v>82</v>
      </c>
      <c r="AO2643" t="s">
        <v>83</v>
      </c>
      <c r="AP2643" t="s">
        <v>67</v>
      </c>
      <c r="AQ2643" t="s">
        <v>67</v>
      </c>
      <c r="AR2643" t="s">
        <v>82</v>
      </c>
      <c r="AT2643" t="s">
        <v>82</v>
      </c>
      <c r="AW2643" t="s">
        <v>82</v>
      </c>
      <c r="AY2643" t="s">
        <v>19119</v>
      </c>
      <c r="AZ2643" t="s">
        <v>1449</v>
      </c>
      <c r="BA2643" t="s">
        <v>783</v>
      </c>
      <c r="BB2643">
        <v>43035</v>
      </c>
      <c r="BC2643" t="s">
        <v>79</v>
      </c>
      <c r="BH2643" t="s">
        <v>27439</v>
      </c>
      <c r="BJ2643">
        <v>550647319</v>
      </c>
    </row>
    <row r="2644" spans="1:62" x14ac:dyDescent="0.25">
      <c r="A2644" t="s">
        <v>27513</v>
      </c>
      <c r="B2644" s="2">
        <v>43502</v>
      </c>
      <c r="C2644" t="s">
        <v>63</v>
      </c>
      <c r="D2644" s="3">
        <v>43472.377633449076</v>
      </c>
      <c r="E2644" t="s">
        <v>64</v>
      </c>
      <c r="F2644" s="2">
        <v>43556</v>
      </c>
      <c r="G2644" s="2">
        <v>43799</v>
      </c>
      <c r="H2644" t="s">
        <v>27434</v>
      </c>
      <c r="J2644" t="s">
        <v>27435</v>
      </c>
      <c r="K2644" t="s">
        <v>27436</v>
      </c>
      <c r="L2644" t="s">
        <v>19536</v>
      </c>
      <c r="M2644" t="s">
        <v>1148</v>
      </c>
      <c r="N2644">
        <v>26003</v>
      </c>
      <c r="O2644" t="s">
        <v>70</v>
      </c>
      <c r="Q2644" t="s">
        <v>27437</v>
      </c>
      <c r="S2644" t="s">
        <v>72</v>
      </c>
      <c r="T2644" t="s">
        <v>13303</v>
      </c>
      <c r="U2644" t="s">
        <v>3891</v>
      </c>
      <c r="V2644" t="s">
        <v>1757</v>
      </c>
      <c r="W2644" t="s">
        <v>278</v>
      </c>
      <c r="X2644" t="s">
        <v>27438</v>
      </c>
      <c r="Y2644" t="str">
        <f>"47-2181"</f>
        <v>47-2181</v>
      </c>
      <c r="Z2644" t="s">
        <v>14508</v>
      </c>
      <c r="AA2644">
        <v>238160</v>
      </c>
      <c r="AB2644">
        <v>6</v>
      </c>
      <c r="AC2644">
        <v>6</v>
      </c>
      <c r="AD2644" t="s">
        <v>79</v>
      </c>
      <c r="AE2644" t="s">
        <v>95</v>
      </c>
      <c r="AF2644">
        <v>35</v>
      </c>
      <c r="AG2644" s="4">
        <v>0.25</v>
      </c>
      <c r="AH2644" s="4">
        <v>0.58333333333333337</v>
      </c>
      <c r="AI2644" s="5">
        <v>24.43</v>
      </c>
      <c r="AJ2644">
        <v>36.65</v>
      </c>
      <c r="AL2644" t="s">
        <v>81</v>
      </c>
      <c r="AM2644" t="s">
        <v>82</v>
      </c>
      <c r="AO2644" t="s">
        <v>83</v>
      </c>
      <c r="AP2644" t="s">
        <v>67</v>
      </c>
      <c r="AQ2644" t="s">
        <v>67</v>
      </c>
      <c r="AR2644" t="s">
        <v>82</v>
      </c>
      <c r="AT2644" t="s">
        <v>82</v>
      </c>
      <c r="AW2644" t="s">
        <v>82</v>
      </c>
      <c r="AY2644" t="s">
        <v>68</v>
      </c>
      <c r="AZ2644" t="s">
        <v>1837</v>
      </c>
      <c r="BA2644" t="s">
        <v>69</v>
      </c>
      <c r="BB2644">
        <v>40511</v>
      </c>
      <c r="BC2644" t="s">
        <v>79</v>
      </c>
      <c r="BH2644" t="s">
        <v>27514</v>
      </c>
      <c r="BJ2644">
        <v>550647319</v>
      </c>
    </row>
    <row r="2645" spans="1:62" x14ac:dyDescent="0.25">
      <c r="A2645" t="s">
        <v>27971</v>
      </c>
      <c r="B2645" s="2">
        <v>43502</v>
      </c>
      <c r="C2645" t="s">
        <v>63</v>
      </c>
      <c r="D2645" s="3">
        <v>43472.38164068287</v>
      </c>
      <c r="E2645" t="s">
        <v>117</v>
      </c>
      <c r="H2645" t="s">
        <v>27972</v>
      </c>
      <c r="J2645" t="s">
        <v>27973</v>
      </c>
      <c r="L2645" t="s">
        <v>20304</v>
      </c>
      <c r="M2645" t="s">
        <v>69</v>
      </c>
      <c r="N2645">
        <v>41018</v>
      </c>
      <c r="O2645" t="s">
        <v>70</v>
      </c>
      <c r="Q2645" t="s">
        <v>27974</v>
      </c>
      <c r="S2645" t="s">
        <v>72</v>
      </c>
      <c r="T2645" t="s">
        <v>878</v>
      </c>
      <c r="U2645" t="s">
        <v>2878</v>
      </c>
      <c r="V2645" t="s">
        <v>4039</v>
      </c>
      <c r="W2645" t="s">
        <v>881</v>
      </c>
      <c r="X2645" t="s">
        <v>1197</v>
      </c>
      <c r="Y2645" t="str">
        <f>"47-2061"</f>
        <v>47-2061</v>
      </c>
      <c r="Z2645" t="s">
        <v>326</v>
      </c>
      <c r="AA2645">
        <v>238130</v>
      </c>
      <c r="AB2645">
        <v>25</v>
      </c>
      <c r="AD2645" t="s">
        <v>79</v>
      </c>
      <c r="AE2645" t="s">
        <v>95</v>
      </c>
      <c r="AF2645">
        <v>40</v>
      </c>
      <c r="AG2645" s="4">
        <v>0.29166666666666669</v>
      </c>
      <c r="AH2645" s="4">
        <v>0.6875</v>
      </c>
      <c r="AI2645" s="5">
        <v>18.89</v>
      </c>
      <c r="AJ2645">
        <v>28.34</v>
      </c>
      <c r="AL2645" t="s">
        <v>81</v>
      </c>
      <c r="AM2645" t="s">
        <v>82</v>
      </c>
      <c r="AO2645" t="s">
        <v>83</v>
      </c>
      <c r="AR2645" t="s">
        <v>82</v>
      </c>
      <c r="AT2645" t="s">
        <v>82</v>
      </c>
      <c r="AW2645" t="s">
        <v>82</v>
      </c>
      <c r="AY2645" t="s">
        <v>20304</v>
      </c>
      <c r="AZ2645" t="s">
        <v>20305</v>
      </c>
      <c r="BA2645" t="s">
        <v>69</v>
      </c>
      <c r="BB2645">
        <v>41018</v>
      </c>
      <c r="BC2645" t="s">
        <v>79</v>
      </c>
      <c r="BH2645" t="s">
        <v>27975</v>
      </c>
      <c r="BJ2645">
        <v>261603116</v>
      </c>
    </row>
    <row r="2646" spans="1:62" x14ac:dyDescent="0.25">
      <c r="A2646" t="s">
        <v>28284</v>
      </c>
      <c r="B2646" s="2">
        <v>43502</v>
      </c>
      <c r="C2646" t="s">
        <v>63</v>
      </c>
      <c r="D2646" s="3">
        <v>43472.377955995369</v>
      </c>
      <c r="E2646" t="s">
        <v>64</v>
      </c>
      <c r="F2646" s="2">
        <v>43556</v>
      </c>
      <c r="G2646" s="2">
        <v>43799</v>
      </c>
      <c r="H2646" t="s">
        <v>10167</v>
      </c>
      <c r="I2646" t="s">
        <v>10168</v>
      </c>
      <c r="J2646" t="s">
        <v>10169</v>
      </c>
      <c r="L2646" t="s">
        <v>2471</v>
      </c>
      <c r="M2646" t="s">
        <v>649</v>
      </c>
      <c r="N2646">
        <v>85040</v>
      </c>
      <c r="O2646" t="s">
        <v>70</v>
      </c>
      <c r="Q2646" t="s">
        <v>10170</v>
      </c>
      <c r="S2646" t="s">
        <v>72</v>
      </c>
      <c r="T2646" t="s">
        <v>640</v>
      </c>
      <c r="U2646" t="s">
        <v>3571</v>
      </c>
      <c r="V2646" t="s">
        <v>642</v>
      </c>
      <c r="W2646" t="s">
        <v>105</v>
      </c>
      <c r="X2646" t="s">
        <v>106</v>
      </c>
      <c r="Y2646" t="str">
        <f>"37-3011"</f>
        <v>37-3011</v>
      </c>
      <c r="Z2646" t="s">
        <v>94</v>
      </c>
      <c r="AA2646">
        <v>561730</v>
      </c>
      <c r="AB2646">
        <v>32</v>
      </c>
      <c r="AC2646">
        <v>32</v>
      </c>
      <c r="AD2646" t="s">
        <v>79</v>
      </c>
      <c r="AE2646" t="s">
        <v>95</v>
      </c>
      <c r="AF2646">
        <v>40</v>
      </c>
      <c r="AG2646" s="4">
        <v>0.20833333333333334</v>
      </c>
      <c r="AH2646" s="4">
        <v>0.5625</v>
      </c>
      <c r="AI2646" s="5">
        <v>13.23</v>
      </c>
      <c r="AJ2646">
        <v>19.850000000000001</v>
      </c>
      <c r="AL2646" t="s">
        <v>81</v>
      </c>
      <c r="AM2646" t="s">
        <v>82</v>
      </c>
      <c r="AO2646" t="s">
        <v>83</v>
      </c>
      <c r="AR2646" t="s">
        <v>82</v>
      </c>
      <c r="AT2646" t="s">
        <v>82</v>
      </c>
      <c r="AW2646" t="s">
        <v>82</v>
      </c>
      <c r="AY2646" t="s">
        <v>2471</v>
      </c>
      <c r="AZ2646" t="s">
        <v>655</v>
      </c>
      <c r="BA2646" t="s">
        <v>649</v>
      </c>
      <c r="BB2646">
        <v>85040</v>
      </c>
      <c r="BC2646" t="s">
        <v>79</v>
      </c>
      <c r="BH2646" t="s">
        <v>10169</v>
      </c>
      <c r="BJ2646">
        <v>860396095</v>
      </c>
    </row>
    <row r="2647" spans="1:62" x14ac:dyDescent="0.25">
      <c r="A2647" t="s">
        <v>28285</v>
      </c>
      <c r="B2647" s="2">
        <v>43502</v>
      </c>
      <c r="C2647" t="s">
        <v>63</v>
      </c>
      <c r="D2647" s="3">
        <v>43472.3771647338</v>
      </c>
      <c r="E2647" t="s">
        <v>64</v>
      </c>
      <c r="F2647" s="2">
        <v>43556</v>
      </c>
      <c r="G2647" s="2">
        <v>43796</v>
      </c>
      <c r="H2647" t="s">
        <v>3540</v>
      </c>
      <c r="J2647" t="s">
        <v>3541</v>
      </c>
      <c r="L2647" t="s">
        <v>795</v>
      </c>
      <c r="M2647" t="s">
        <v>105</v>
      </c>
      <c r="N2647">
        <v>78213</v>
      </c>
      <c r="O2647" t="s">
        <v>70</v>
      </c>
      <c r="Q2647" t="s">
        <v>3542</v>
      </c>
      <c r="S2647" t="s">
        <v>72</v>
      </c>
      <c r="T2647" t="s">
        <v>2824</v>
      </c>
      <c r="U2647" t="s">
        <v>3543</v>
      </c>
      <c r="V2647" t="s">
        <v>642</v>
      </c>
      <c r="W2647" t="s">
        <v>105</v>
      </c>
      <c r="X2647" t="s">
        <v>106</v>
      </c>
      <c r="Y2647" t="str">
        <f>"37-3011"</f>
        <v>37-3011</v>
      </c>
      <c r="Z2647" t="s">
        <v>94</v>
      </c>
      <c r="AA2647">
        <v>561730</v>
      </c>
      <c r="AB2647">
        <v>17</v>
      </c>
      <c r="AC2647">
        <v>17</v>
      </c>
      <c r="AD2647" t="s">
        <v>79</v>
      </c>
      <c r="AE2647" t="s">
        <v>95</v>
      </c>
      <c r="AF2647">
        <v>40</v>
      </c>
      <c r="AG2647" s="4">
        <v>0.29166666666666669</v>
      </c>
      <c r="AH2647" s="4">
        <v>0.72916666666666663</v>
      </c>
      <c r="AI2647" s="5">
        <v>13.02</v>
      </c>
      <c r="AJ2647">
        <v>19.53</v>
      </c>
      <c r="AK2647">
        <v>21.62</v>
      </c>
      <c r="AL2647" t="s">
        <v>81</v>
      </c>
      <c r="AM2647" t="s">
        <v>82</v>
      </c>
      <c r="AO2647" t="s">
        <v>83</v>
      </c>
      <c r="AR2647" t="s">
        <v>82</v>
      </c>
      <c r="AT2647" t="s">
        <v>82</v>
      </c>
      <c r="AW2647" t="s">
        <v>82</v>
      </c>
      <c r="AY2647" t="s">
        <v>795</v>
      </c>
      <c r="AZ2647" t="s">
        <v>797</v>
      </c>
      <c r="BA2647" t="s">
        <v>105</v>
      </c>
      <c r="BB2647">
        <v>78213</v>
      </c>
      <c r="BC2647" t="s">
        <v>79</v>
      </c>
      <c r="BH2647" t="s">
        <v>3541</v>
      </c>
      <c r="BJ2647">
        <v>742849491</v>
      </c>
    </row>
    <row r="2648" spans="1:62" x14ac:dyDescent="0.25">
      <c r="A2648" t="s">
        <v>28355</v>
      </c>
      <c r="B2648" s="2">
        <v>43502</v>
      </c>
      <c r="C2648" t="s">
        <v>63</v>
      </c>
      <c r="D2648" s="3">
        <v>43472.377395451389</v>
      </c>
      <c r="E2648" t="s">
        <v>64</v>
      </c>
      <c r="F2648" s="2">
        <v>43556</v>
      </c>
      <c r="G2648" s="2">
        <v>43738</v>
      </c>
      <c r="H2648" t="s">
        <v>28356</v>
      </c>
      <c r="J2648" t="s">
        <v>28357</v>
      </c>
      <c r="L2648" t="s">
        <v>28358</v>
      </c>
      <c r="M2648" t="s">
        <v>226</v>
      </c>
      <c r="N2648" t="s">
        <v>28359</v>
      </c>
      <c r="O2648" t="s">
        <v>70</v>
      </c>
      <c r="Q2648" t="s">
        <v>28360</v>
      </c>
      <c r="S2648" t="s">
        <v>72</v>
      </c>
      <c r="T2648" t="s">
        <v>10192</v>
      </c>
      <c r="U2648" t="s">
        <v>10193</v>
      </c>
      <c r="V2648" t="s">
        <v>10194</v>
      </c>
      <c r="W2648" t="s">
        <v>226</v>
      </c>
      <c r="X2648" t="s">
        <v>28361</v>
      </c>
      <c r="Y2648" t="str">
        <f>"47-3011"</f>
        <v>47-3011</v>
      </c>
      <c r="Z2648" t="s">
        <v>5840</v>
      </c>
      <c r="AA2648">
        <v>23814</v>
      </c>
      <c r="AB2648">
        <v>14</v>
      </c>
      <c r="AC2648">
        <v>14</v>
      </c>
      <c r="AD2648" t="s">
        <v>79</v>
      </c>
      <c r="AE2648" t="s">
        <v>80</v>
      </c>
      <c r="AF2648">
        <v>40</v>
      </c>
      <c r="AG2648" s="4">
        <v>0.375</v>
      </c>
      <c r="AH2648" s="4">
        <v>0.70833333333333337</v>
      </c>
      <c r="AI2648" s="5">
        <v>16.8</v>
      </c>
      <c r="AJ2648">
        <v>25.2</v>
      </c>
      <c r="AK2648">
        <v>25.2</v>
      </c>
      <c r="AL2648" t="s">
        <v>81</v>
      </c>
      <c r="AM2648" t="s">
        <v>82</v>
      </c>
      <c r="AO2648" t="s">
        <v>83</v>
      </c>
      <c r="AQ2648" t="s">
        <v>662</v>
      </c>
      <c r="AR2648" t="s">
        <v>82</v>
      </c>
      <c r="AT2648" t="s">
        <v>82</v>
      </c>
      <c r="AW2648" t="s">
        <v>82</v>
      </c>
      <c r="AY2648" t="s">
        <v>28358</v>
      </c>
      <c r="AZ2648" t="s">
        <v>9518</v>
      </c>
      <c r="BA2648" t="s">
        <v>226</v>
      </c>
      <c r="BB2648" t="s">
        <v>28359</v>
      </c>
      <c r="BC2648" t="s">
        <v>79</v>
      </c>
      <c r="BH2648" t="s">
        <v>28362</v>
      </c>
      <c r="BJ2648">
        <v>900832720</v>
      </c>
    </row>
    <row r="2649" spans="1:62" x14ac:dyDescent="0.25">
      <c r="A2649" t="s">
        <v>28590</v>
      </c>
      <c r="B2649" s="2">
        <v>43502</v>
      </c>
      <c r="C2649" t="s">
        <v>63</v>
      </c>
      <c r="D2649" s="3">
        <v>43472.381305949071</v>
      </c>
      <c r="E2649" t="s">
        <v>117</v>
      </c>
      <c r="H2649" t="s">
        <v>3114</v>
      </c>
      <c r="I2649" t="s">
        <v>67</v>
      </c>
      <c r="J2649" t="s">
        <v>3115</v>
      </c>
      <c r="K2649" t="s">
        <v>3116</v>
      </c>
      <c r="L2649" t="s">
        <v>3117</v>
      </c>
      <c r="M2649" t="s">
        <v>761</v>
      </c>
      <c r="N2649">
        <v>30830</v>
      </c>
      <c r="O2649" t="s">
        <v>70</v>
      </c>
      <c r="Q2649" t="s">
        <v>3118</v>
      </c>
      <c r="S2649" t="s">
        <v>72</v>
      </c>
      <c r="T2649" t="s">
        <v>21800</v>
      </c>
      <c r="U2649" t="s">
        <v>17083</v>
      </c>
      <c r="V2649" t="s">
        <v>2540</v>
      </c>
      <c r="W2649" t="s">
        <v>323</v>
      </c>
      <c r="X2649" t="s">
        <v>3144</v>
      </c>
      <c r="Y2649" t="str">
        <f>"47-2111"</f>
        <v>47-2111</v>
      </c>
      <c r="Z2649" t="s">
        <v>3145</v>
      </c>
      <c r="AA2649">
        <v>237130</v>
      </c>
      <c r="AB2649">
        <v>100</v>
      </c>
      <c r="AD2649" t="s">
        <v>79</v>
      </c>
      <c r="AE2649" t="s">
        <v>599</v>
      </c>
      <c r="AF2649">
        <v>40</v>
      </c>
      <c r="AG2649" s="4">
        <v>0.29166666666666669</v>
      </c>
      <c r="AH2649" s="4">
        <v>0.625</v>
      </c>
      <c r="AI2649" s="5">
        <v>28.22</v>
      </c>
      <c r="AJ2649">
        <v>42.33</v>
      </c>
      <c r="AL2649" t="s">
        <v>81</v>
      </c>
      <c r="AM2649" t="s">
        <v>72</v>
      </c>
      <c r="AN2649">
        <v>1</v>
      </c>
      <c r="AO2649" t="s">
        <v>213</v>
      </c>
      <c r="AP2649" t="s">
        <v>67</v>
      </c>
      <c r="AQ2649" t="s">
        <v>67</v>
      </c>
      <c r="AR2649" t="s">
        <v>82</v>
      </c>
      <c r="AT2649" t="s">
        <v>82</v>
      </c>
      <c r="AW2649" t="s">
        <v>72</v>
      </c>
      <c r="AX2649">
        <v>60</v>
      </c>
      <c r="AY2649" t="s">
        <v>3117</v>
      </c>
      <c r="AZ2649" t="s">
        <v>3147</v>
      </c>
      <c r="BA2649" t="s">
        <v>761</v>
      </c>
      <c r="BB2649">
        <v>30830</v>
      </c>
      <c r="BC2649" t="s">
        <v>87</v>
      </c>
      <c r="BH2649" t="s">
        <v>3115</v>
      </c>
      <c r="BI2649" t="s">
        <v>3116</v>
      </c>
      <c r="BJ2649">
        <v>821037645</v>
      </c>
    </row>
    <row r="2650" spans="1:62" x14ac:dyDescent="0.25">
      <c r="A2650" t="s">
        <v>28652</v>
      </c>
      <c r="B2650" s="2">
        <v>43502</v>
      </c>
      <c r="C2650" t="s">
        <v>63</v>
      </c>
      <c r="D2650" s="3">
        <v>43472.378717662039</v>
      </c>
      <c r="E2650" t="s">
        <v>117</v>
      </c>
      <c r="H2650" t="s">
        <v>3114</v>
      </c>
      <c r="I2650" t="s">
        <v>67</v>
      </c>
      <c r="J2650" t="s">
        <v>3115</v>
      </c>
      <c r="K2650" t="s">
        <v>3116</v>
      </c>
      <c r="L2650" t="s">
        <v>3117</v>
      </c>
      <c r="M2650" t="s">
        <v>761</v>
      </c>
      <c r="N2650">
        <v>30830</v>
      </c>
      <c r="O2650" t="s">
        <v>70</v>
      </c>
      <c r="Q2650" t="s">
        <v>3118</v>
      </c>
      <c r="S2650" t="s">
        <v>72</v>
      </c>
      <c r="T2650" t="s">
        <v>2538</v>
      </c>
      <c r="U2650" t="s">
        <v>2539</v>
      </c>
      <c r="V2650" t="s">
        <v>3119</v>
      </c>
      <c r="W2650" t="s">
        <v>323</v>
      </c>
      <c r="X2650" t="s">
        <v>3227</v>
      </c>
      <c r="Y2650" t="str">
        <f>"51-4121"</f>
        <v>51-4121</v>
      </c>
      <c r="Z2650" t="s">
        <v>993</v>
      </c>
      <c r="AA2650">
        <v>237130</v>
      </c>
      <c r="AB2650">
        <v>100</v>
      </c>
      <c r="AD2650" t="s">
        <v>79</v>
      </c>
      <c r="AE2650" t="s">
        <v>599</v>
      </c>
      <c r="AF2650">
        <v>40</v>
      </c>
      <c r="AG2650" s="4">
        <v>0.29166666666666669</v>
      </c>
      <c r="AH2650" s="4">
        <v>0.625</v>
      </c>
      <c r="AI2650" s="5">
        <v>35.22</v>
      </c>
      <c r="AJ2650">
        <v>52.83</v>
      </c>
      <c r="AL2650" t="s">
        <v>81</v>
      </c>
      <c r="AM2650" t="s">
        <v>72</v>
      </c>
      <c r="AN2650">
        <v>1</v>
      </c>
      <c r="AO2650" t="s">
        <v>213</v>
      </c>
      <c r="AP2650" t="s">
        <v>67</v>
      </c>
      <c r="AQ2650" t="s">
        <v>67</v>
      </c>
      <c r="AR2650" t="s">
        <v>82</v>
      </c>
      <c r="AT2650" t="s">
        <v>82</v>
      </c>
      <c r="AW2650" t="s">
        <v>72</v>
      </c>
      <c r="AX2650">
        <v>60</v>
      </c>
      <c r="AY2650" t="s">
        <v>3117</v>
      </c>
      <c r="AZ2650" t="s">
        <v>3147</v>
      </c>
      <c r="BA2650" t="s">
        <v>761</v>
      </c>
      <c r="BB2650">
        <v>30830</v>
      </c>
      <c r="BC2650" t="s">
        <v>87</v>
      </c>
      <c r="BH2650" t="s">
        <v>3115</v>
      </c>
      <c r="BI2650" t="s">
        <v>3116</v>
      </c>
      <c r="BJ2650">
        <v>821037645</v>
      </c>
    </row>
    <row r="2651" spans="1:62" x14ac:dyDescent="0.25">
      <c r="A2651" t="s">
        <v>28682</v>
      </c>
      <c r="B2651" s="2">
        <v>43502</v>
      </c>
      <c r="C2651" t="s">
        <v>63</v>
      </c>
      <c r="D2651" s="3">
        <v>43472.377528958335</v>
      </c>
      <c r="E2651" t="s">
        <v>282</v>
      </c>
      <c r="F2651" s="2">
        <v>43556</v>
      </c>
      <c r="G2651" s="2">
        <v>43799</v>
      </c>
      <c r="H2651" t="s">
        <v>10282</v>
      </c>
      <c r="J2651" t="s">
        <v>10283</v>
      </c>
      <c r="L2651" t="s">
        <v>8390</v>
      </c>
      <c r="M2651" t="s">
        <v>105</v>
      </c>
      <c r="N2651">
        <v>76571</v>
      </c>
      <c r="O2651" t="s">
        <v>70</v>
      </c>
      <c r="Q2651" t="s">
        <v>10284</v>
      </c>
      <c r="S2651" t="s">
        <v>72</v>
      </c>
      <c r="T2651" t="s">
        <v>2824</v>
      </c>
      <c r="U2651" t="s">
        <v>3717</v>
      </c>
      <c r="V2651" t="s">
        <v>642</v>
      </c>
      <c r="W2651" t="s">
        <v>105</v>
      </c>
      <c r="X2651" t="s">
        <v>106</v>
      </c>
      <c r="Y2651" t="str">
        <f>"37-3011"</f>
        <v>37-3011</v>
      </c>
      <c r="Z2651" t="s">
        <v>94</v>
      </c>
      <c r="AA2651">
        <v>561730</v>
      </c>
      <c r="AB2651">
        <v>52</v>
      </c>
      <c r="AC2651">
        <v>51</v>
      </c>
      <c r="AD2651" t="s">
        <v>79</v>
      </c>
      <c r="AE2651" t="s">
        <v>95</v>
      </c>
      <c r="AF2651">
        <v>40</v>
      </c>
      <c r="AG2651" s="4">
        <v>0.29166666666666669</v>
      </c>
      <c r="AH2651" s="4">
        <v>0.72916666666666663</v>
      </c>
      <c r="AI2651" s="5">
        <v>12.56</v>
      </c>
      <c r="AJ2651">
        <v>18.84</v>
      </c>
      <c r="AK2651">
        <v>30</v>
      </c>
      <c r="AL2651" t="s">
        <v>81</v>
      </c>
      <c r="AM2651" t="s">
        <v>82</v>
      </c>
      <c r="AO2651" t="s">
        <v>83</v>
      </c>
      <c r="AR2651" t="s">
        <v>82</v>
      </c>
      <c r="AT2651" t="s">
        <v>82</v>
      </c>
      <c r="AW2651" t="s">
        <v>82</v>
      </c>
      <c r="AY2651" t="s">
        <v>8390</v>
      </c>
      <c r="AZ2651" t="s">
        <v>10150</v>
      </c>
      <c r="BA2651" t="s">
        <v>105</v>
      </c>
      <c r="BB2651">
        <v>76571</v>
      </c>
      <c r="BC2651" t="s">
        <v>79</v>
      </c>
      <c r="BH2651" t="s">
        <v>10283</v>
      </c>
      <c r="BJ2651">
        <v>742879988</v>
      </c>
    </row>
    <row r="2652" spans="1:62" x14ac:dyDescent="0.25">
      <c r="A2652" t="s">
        <v>28771</v>
      </c>
      <c r="B2652" s="2">
        <v>43502</v>
      </c>
      <c r="C2652" t="s">
        <v>63</v>
      </c>
      <c r="D2652" s="3">
        <v>43472.377532407409</v>
      </c>
      <c r="E2652" t="s">
        <v>282</v>
      </c>
      <c r="F2652" s="2">
        <v>43556</v>
      </c>
      <c r="G2652" s="2">
        <v>43799</v>
      </c>
      <c r="H2652" t="s">
        <v>28772</v>
      </c>
      <c r="J2652" t="s">
        <v>28773</v>
      </c>
      <c r="L2652" t="s">
        <v>4215</v>
      </c>
      <c r="M2652" t="s">
        <v>166</v>
      </c>
      <c r="N2652">
        <v>84404</v>
      </c>
      <c r="O2652" t="s">
        <v>70</v>
      </c>
      <c r="Q2652" t="s">
        <v>28774</v>
      </c>
      <c r="S2652" t="s">
        <v>72</v>
      </c>
      <c r="T2652" t="s">
        <v>640</v>
      </c>
      <c r="U2652" t="s">
        <v>3571</v>
      </c>
      <c r="V2652" t="s">
        <v>642</v>
      </c>
      <c r="W2652" t="s">
        <v>105</v>
      </c>
      <c r="X2652" t="s">
        <v>28775</v>
      </c>
      <c r="Y2652" t="str">
        <f>"37-3011"</f>
        <v>37-3011</v>
      </c>
      <c r="Z2652" t="s">
        <v>94</v>
      </c>
      <c r="AA2652">
        <v>561730</v>
      </c>
      <c r="AB2652">
        <v>15</v>
      </c>
      <c r="AC2652">
        <v>14</v>
      </c>
      <c r="AD2652" t="s">
        <v>79</v>
      </c>
      <c r="AE2652" t="s">
        <v>95</v>
      </c>
      <c r="AF2652">
        <v>40</v>
      </c>
      <c r="AG2652" s="4">
        <v>0.33333333333333331</v>
      </c>
      <c r="AH2652" s="4">
        <v>0.70833333333333337</v>
      </c>
      <c r="AI2652" s="5">
        <v>13.52</v>
      </c>
      <c r="AJ2652">
        <v>20.28</v>
      </c>
      <c r="AL2652" t="s">
        <v>81</v>
      </c>
      <c r="AM2652" t="s">
        <v>82</v>
      </c>
      <c r="AO2652" t="s">
        <v>83</v>
      </c>
      <c r="AR2652" t="s">
        <v>82</v>
      </c>
      <c r="AT2652" t="s">
        <v>82</v>
      </c>
      <c r="AW2652" t="s">
        <v>82</v>
      </c>
      <c r="AY2652" t="s">
        <v>4215</v>
      </c>
      <c r="AZ2652" t="s">
        <v>4221</v>
      </c>
      <c r="BA2652" t="s">
        <v>166</v>
      </c>
      <c r="BB2652">
        <v>84404</v>
      </c>
      <c r="BC2652" t="s">
        <v>79</v>
      </c>
      <c r="BH2652" t="s">
        <v>28773</v>
      </c>
      <c r="BJ2652">
        <v>204170095</v>
      </c>
    </row>
    <row r="2653" spans="1:62" x14ac:dyDescent="0.25">
      <c r="A2653" t="s">
        <v>28848</v>
      </c>
      <c r="B2653" s="2">
        <v>43502</v>
      </c>
      <c r="C2653" t="s">
        <v>63</v>
      </c>
      <c r="D2653" s="3">
        <v>43472.377392881943</v>
      </c>
      <c r="E2653" t="s">
        <v>64</v>
      </c>
      <c r="F2653" s="2">
        <v>43556</v>
      </c>
      <c r="G2653" s="2">
        <v>43800</v>
      </c>
      <c r="H2653" t="s">
        <v>28849</v>
      </c>
      <c r="J2653" t="s">
        <v>28850</v>
      </c>
      <c r="L2653" t="s">
        <v>19280</v>
      </c>
      <c r="M2653" t="s">
        <v>105</v>
      </c>
      <c r="N2653">
        <v>75067</v>
      </c>
      <c r="O2653" t="s">
        <v>70</v>
      </c>
      <c r="Q2653" t="s">
        <v>28851</v>
      </c>
      <c r="S2653" t="s">
        <v>72</v>
      </c>
      <c r="T2653" t="s">
        <v>102</v>
      </c>
      <c r="U2653" t="s">
        <v>2630</v>
      </c>
      <c r="V2653" t="s">
        <v>2470</v>
      </c>
      <c r="W2653" t="s">
        <v>105</v>
      </c>
      <c r="X2653" t="s">
        <v>11963</v>
      </c>
      <c r="Y2653" t="str">
        <f>"37-3011"</f>
        <v>37-3011</v>
      </c>
      <c r="Z2653" t="s">
        <v>94</v>
      </c>
      <c r="AA2653">
        <v>561730</v>
      </c>
      <c r="AB2653">
        <v>50</v>
      </c>
      <c r="AC2653">
        <v>50</v>
      </c>
      <c r="AD2653" t="s">
        <v>79</v>
      </c>
      <c r="AE2653" t="s">
        <v>95</v>
      </c>
      <c r="AF2653">
        <v>35</v>
      </c>
      <c r="AG2653" s="4">
        <v>0.29166666666666669</v>
      </c>
      <c r="AH2653" s="4">
        <v>0.6875</v>
      </c>
      <c r="AI2653" s="5">
        <v>13.94</v>
      </c>
      <c r="AJ2653">
        <v>20.91</v>
      </c>
      <c r="AK2653">
        <v>20.91</v>
      </c>
      <c r="AL2653" t="s">
        <v>81</v>
      </c>
      <c r="AM2653" t="s">
        <v>82</v>
      </c>
      <c r="AO2653" t="s">
        <v>83</v>
      </c>
      <c r="AR2653" t="s">
        <v>82</v>
      </c>
      <c r="AT2653" t="s">
        <v>82</v>
      </c>
      <c r="AW2653" t="s">
        <v>72</v>
      </c>
      <c r="AX2653">
        <v>3</v>
      </c>
      <c r="AY2653" t="s">
        <v>2689</v>
      </c>
      <c r="AZ2653" t="s">
        <v>3523</v>
      </c>
      <c r="BA2653" t="s">
        <v>105</v>
      </c>
      <c r="BB2653">
        <v>75067</v>
      </c>
      <c r="BC2653" t="s">
        <v>79</v>
      </c>
      <c r="BH2653" t="s">
        <v>28852</v>
      </c>
      <c r="BJ2653">
        <v>10559864</v>
      </c>
    </row>
    <row r="2654" spans="1:62" x14ac:dyDescent="0.25">
      <c r="A2654" t="s">
        <v>28855</v>
      </c>
      <c r="B2654" s="2">
        <v>43502</v>
      </c>
      <c r="C2654" t="s">
        <v>63</v>
      </c>
      <c r="D2654" s="3">
        <v>43472.377721273151</v>
      </c>
      <c r="E2654" t="s">
        <v>64</v>
      </c>
      <c r="F2654" s="2">
        <v>43556</v>
      </c>
      <c r="G2654" s="2">
        <v>43819</v>
      </c>
      <c r="H2654" t="s">
        <v>28856</v>
      </c>
      <c r="J2654" t="s">
        <v>28857</v>
      </c>
      <c r="L2654" t="s">
        <v>28858</v>
      </c>
      <c r="M2654" t="s">
        <v>105</v>
      </c>
      <c r="N2654">
        <v>78025</v>
      </c>
      <c r="O2654" t="s">
        <v>70</v>
      </c>
      <c r="Q2654" t="s">
        <v>28859</v>
      </c>
      <c r="S2654" t="s">
        <v>82</v>
      </c>
      <c r="U2654" t="s">
        <v>92</v>
      </c>
      <c r="X2654" t="s">
        <v>28860</v>
      </c>
      <c r="Y2654" t="str">
        <f>"37-3011"</f>
        <v>37-3011</v>
      </c>
      <c r="Z2654" t="s">
        <v>94</v>
      </c>
      <c r="AA2654">
        <v>721214</v>
      </c>
      <c r="AB2654">
        <v>11</v>
      </c>
      <c r="AC2654">
        <v>11</v>
      </c>
      <c r="AD2654" t="s">
        <v>79</v>
      </c>
      <c r="AE2654" t="s">
        <v>80</v>
      </c>
      <c r="AF2654">
        <v>40</v>
      </c>
      <c r="AG2654" s="4">
        <v>0.33333333333333331</v>
      </c>
      <c r="AH2654" s="4">
        <v>0.70833333333333337</v>
      </c>
      <c r="AI2654" s="5">
        <v>13.3</v>
      </c>
      <c r="AL2654" t="s">
        <v>81</v>
      </c>
      <c r="AM2654" t="s">
        <v>82</v>
      </c>
      <c r="AO2654" t="s">
        <v>83</v>
      </c>
      <c r="AR2654" t="s">
        <v>82</v>
      </c>
      <c r="AT2654" t="s">
        <v>82</v>
      </c>
      <c r="AW2654" t="s">
        <v>82</v>
      </c>
      <c r="AY2654" t="s">
        <v>28858</v>
      </c>
      <c r="AZ2654" t="s">
        <v>8581</v>
      </c>
      <c r="BA2654" t="s">
        <v>105</v>
      </c>
      <c r="BB2654">
        <v>78025</v>
      </c>
      <c r="BC2654" t="s">
        <v>87</v>
      </c>
      <c r="BH2654" t="s">
        <v>28857</v>
      </c>
      <c r="BJ2654">
        <v>742090358</v>
      </c>
    </row>
    <row r="2655" spans="1:62" x14ac:dyDescent="0.25">
      <c r="A2655" t="s">
        <v>28912</v>
      </c>
      <c r="B2655" s="2">
        <v>43502</v>
      </c>
      <c r="C2655" t="s">
        <v>63</v>
      </c>
      <c r="D2655" s="3">
        <v>43472.377834166669</v>
      </c>
      <c r="E2655" t="s">
        <v>64</v>
      </c>
      <c r="F2655" s="2">
        <v>43556</v>
      </c>
      <c r="G2655" s="2">
        <v>43824</v>
      </c>
      <c r="H2655" t="s">
        <v>28862</v>
      </c>
      <c r="I2655" t="s">
        <v>28863</v>
      </c>
      <c r="J2655" t="s">
        <v>28864</v>
      </c>
      <c r="L2655" t="s">
        <v>13915</v>
      </c>
      <c r="M2655" t="s">
        <v>761</v>
      </c>
      <c r="N2655">
        <v>30071</v>
      </c>
      <c r="O2655" t="s">
        <v>70</v>
      </c>
      <c r="Q2655" t="s">
        <v>28865</v>
      </c>
      <c r="S2655" t="s">
        <v>72</v>
      </c>
      <c r="T2655" t="s">
        <v>2963</v>
      </c>
      <c r="U2655" t="s">
        <v>1425</v>
      </c>
      <c r="V2655" t="s">
        <v>1426</v>
      </c>
      <c r="W2655" t="s">
        <v>105</v>
      </c>
      <c r="X2655" t="s">
        <v>106</v>
      </c>
      <c r="Y2655" t="str">
        <f>"37-3011"</f>
        <v>37-3011</v>
      </c>
      <c r="Z2655" t="s">
        <v>94</v>
      </c>
      <c r="AA2655">
        <v>561730</v>
      </c>
      <c r="AB2655">
        <v>65</v>
      </c>
      <c r="AC2655">
        <v>65</v>
      </c>
      <c r="AD2655" t="s">
        <v>79</v>
      </c>
      <c r="AE2655" t="s">
        <v>95</v>
      </c>
      <c r="AF2655">
        <v>35</v>
      </c>
      <c r="AG2655" s="4">
        <v>0.26041666666666669</v>
      </c>
      <c r="AH2655" s="4">
        <v>0.75</v>
      </c>
      <c r="AI2655" s="5">
        <v>14.24</v>
      </c>
      <c r="AJ2655">
        <v>21.36</v>
      </c>
      <c r="AL2655" t="s">
        <v>81</v>
      </c>
      <c r="AM2655" t="s">
        <v>82</v>
      </c>
      <c r="AO2655" t="s">
        <v>83</v>
      </c>
      <c r="AR2655" t="s">
        <v>82</v>
      </c>
      <c r="AT2655" t="s">
        <v>82</v>
      </c>
      <c r="AW2655" t="s">
        <v>82</v>
      </c>
      <c r="AY2655" t="s">
        <v>13915</v>
      </c>
      <c r="AZ2655" t="s">
        <v>13917</v>
      </c>
      <c r="BA2655" t="s">
        <v>761</v>
      </c>
      <c r="BB2655">
        <v>30071</v>
      </c>
      <c r="BC2655" t="s">
        <v>79</v>
      </c>
      <c r="BH2655" t="s">
        <v>28864</v>
      </c>
      <c r="BJ2655">
        <v>582006275</v>
      </c>
    </row>
    <row r="2656" spans="1:62" x14ac:dyDescent="0.25">
      <c r="A2656" t="s">
        <v>29135</v>
      </c>
      <c r="B2656" s="2">
        <v>43502</v>
      </c>
      <c r="C2656" t="s">
        <v>63</v>
      </c>
      <c r="D2656" s="3">
        <v>43472.377840543981</v>
      </c>
      <c r="E2656" t="s">
        <v>64</v>
      </c>
      <c r="F2656" s="2">
        <v>43556</v>
      </c>
      <c r="G2656" s="2">
        <v>43799</v>
      </c>
      <c r="H2656" t="s">
        <v>29136</v>
      </c>
      <c r="I2656" t="s">
        <v>29137</v>
      </c>
      <c r="J2656" t="s">
        <v>29138</v>
      </c>
      <c r="L2656" t="s">
        <v>8285</v>
      </c>
      <c r="M2656" t="s">
        <v>774</v>
      </c>
      <c r="N2656">
        <v>80112</v>
      </c>
      <c r="O2656" t="s">
        <v>70</v>
      </c>
      <c r="Q2656" t="s">
        <v>29139</v>
      </c>
      <c r="S2656" t="s">
        <v>72</v>
      </c>
      <c r="T2656" t="s">
        <v>2963</v>
      </c>
      <c r="U2656" t="s">
        <v>1425</v>
      </c>
      <c r="V2656" t="s">
        <v>1426</v>
      </c>
      <c r="W2656" t="s">
        <v>105</v>
      </c>
      <c r="X2656" t="s">
        <v>106</v>
      </c>
      <c r="Y2656" t="str">
        <f>"37-3011"</f>
        <v>37-3011</v>
      </c>
      <c r="Z2656" t="s">
        <v>94</v>
      </c>
      <c r="AA2656">
        <v>561730</v>
      </c>
      <c r="AB2656">
        <v>170</v>
      </c>
      <c r="AC2656">
        <v>170</v>
      </c>
      <c r="AD2656" t="s">
        <v>79</v>
      </c>
      <c r="AE2656" t="s">
        <v>95</v>
      </c>
      <c r="AF2656">
        <v>35</v>
      </c>
      <c r="AG2656" s="4">
        <v>0.29166666666666669</v>
      </c>
      <c r="AH2656" s="4">
        <v>0.66666666666666663</v>
      </c>
      <c r="AI2656" s="5">
        <v>15.17</v>
      </c>
      <c r="AJ2656">
        <v>22.76</v>
      </c>
      <c r="AL2656" t="s">
        <v>81</v>
      </c>
      <c r="AM2656" t="s">
        <v>82</v>
      </c>
      <c r="AO2656" t="s">
        <v>83</v>
      </c>
      <c r="AR2656" t="s">
        <v>82</v>
      </c>
      <c r="AT2656" t="s">
        <v>82</v>
      </c>
      <c r="AW2656" t="s">
        <v>82</v>
      </c>
      <c r="AY2656" t="s">
        <v>8285</v>
      </c>
      <c r="AZ2656" t="s">
        <v>14355</v>
      </c>
      <c r="BA2656" t="s">
        <v>774</v>
      </c>
      <c r="BB2656">
        <v>80112</v>
      </c>
      <c r="BC2656" t="s">
        <v>79</v>
      </c>
      <c r="BH2656" t="s">
        <v>29138</v>
      </c>
      <c r="BJ2656">
        <v>841197138</v>
      </c>
    </row>
    <row r="2657" spans="1:62" x14ac:dyDescent="0.25">
      <c r="A2657" t="s">
        <v>29213</v>
      </c>
      <c r="B2657" s="2">
        <v>43502</v>
      </c>
      <c r="C2657" t="s">
        <v>63</v>
      </c>
      <c r="D2657" s="3">
        <v>43472.378269131943</v>
      </c>
      <c r="E2657" t="s">
        <v>282</v>
      </c>
      <c r="F2657" s="2">
        <v>43556</v>
      </c>
      <c r="G2657" s="2">
        <v>43678</v>
      </c>
      <c r="H2657" t="s">
        <v>28951</v>
      </c>
      <c r="I2657" t="s">
        <v>28952</v>
      </c>
      <c r="J2657" t="s">
        <v>28953</v>
      </c>
      <c r="L2657" t="s">
        <v>3291</v>
      </c>
      <c r="M2657" t="s">
        <v>105</v>
      </c>
      <c r="N2657">
        <v>77069</v>
      </c>
      <c r="O2657" t="s">
        <v>70</v>
      </c>
      <c r="Q2657" t="s">
        <v>28954</v>
      </c>
      <c r="S2657" t="s">
        <v>72</v>
      </c>
      <c r="T2657" t="s">
        <v>12628</v>
      </c>
      <c r="U2657" t="s">
        <v>12629</v>
      </c>
      <c r="V2657" t="s">
        <v>12630</v>
      </c>
      <c r="W2657" t="s">
        <v>105</v>
      </c>
      <c r="X2657" t="s">
        <v>106</v>
      </c>
      <c r="Y2657" t="str">
        <f>"37-3011"</f>
        <v>37-3011</v>
      </c>
      <c r="Z2657" t="s">
        <v>94</v>
      </c>
      <c r="AA2657">
        <v>237990</v>
      </c>
      <c r="AB2657">
        <v>12</v>
      </c>
      <c r="AC2657">
        <v>11</v>
      </c>
      <c r="AD2657" t="s">
        <v>79</v>
      </c>
      <c r="AE2657" t="s">
        <v>80</v>
      </c>
      <c r="AF2657">
        <v>40</v>
      </c>
      <c r="AG2657" s="4">
        <v>0.29166666666666669</v>
      </c>
      <c r="AH2657" s="4">
        <v>0.70833333333333337</v>
      </c>
      <c r="AI2657" s="5">
        <v>13.23</v>
      </c>
      <c r="AJ2657">
        <v>19.850000000000001</v>
      </c>
      <c r="AL2657" t="s">
        <v>81</v>
      </c>
      <c r="AM2657" t="s">
        <v>82</v>
      </c>
      <c r="AO2657" t="s">
        <v>213</v>
      </c>
      <c r="AR2657" t="s">
        <v>82</v>
      </c>
      <c r="AT2657" t="s">
        <v>82</v>
      </c>
      <c r="AW2657" t="s">
        <v>72</v>
      </c>
      <c r="AX2657">
        <v>3</v>
      </c>
      <c r="AY2657" t="s">
        <v>27045</v>
      </c>
      <c r="AZ2657" t="s">
        <v>12470</v>
      </c>
      <c r="BA2657" t="s">
        <v>649</v>
      </c>
      <c r="BB2657">
        <v>85388</v>
      </c>
      <c r="BC2657" t="s">
        <v>79</v>
      </c>
      <c r="BH2657" t="s">
        <v>29214</v>
      </c>
      <c r="BI2657" t="s">
        <v>27776</v>
      </c>
      <c r="BJ2657">
        <v>710569150</v>
      </c>
    </row>
    <row r="2658" spans="1:62" x14ac:dyDescent="0.25">
      <c r="A2658" t="s">
        <v>29215</v>
      </c>
      <c r="B2658" s="2">
        <v>43502</v>
      </c>
      <c r="C2658" t="s">
        <v>63</v>
      </c>
      <c r="D2658" s="3">
        <v>43472.378203043983</v>
      </c>
      <c r="E2658" t="s">
        <v>64</v>
      </c>
      <c r="F2658" s="2">
        <v>43556</v>
      </c>
      <c r="G2658" s="2">
        <v>43746</v>
      </c>
      <c r="H2658" t="s">
        <v>28766</v>
      </c>
      <c r="J2658" t="s">
        <v>28767</v>
      </c>
      <c r="L2658" t="s">
        <v>28768</v>
      </c>
      <c r="M2658" t="s">
        <v>2356</v>
      </c>
      <c r="N2658">
        <v>69201</v>
      </c>
      <c r="O2658" t="s">
        <v>70</v>
      </c>
      <c r="Q2658" t="s">
        <v>28769</v>
      </c>
      <c r="S2658" t="s">
        <v>72</v>
      </c>
      <c r="T2658" t="s">
        <v>12628</v>
      </c>
      <c r="U2658" t="s">
        <v>12629</v>
      </c>
      <c r="V2658" t="s">
        <v>12630</v>
      </c>
      <c r="W2658" t="s">
        <v>105</v>
      </c>
      <c r="X2658" t="s">
        <v>1500</v>
      </c>
      <c r="Y2658" t="str">
        <f>"35-2015"</f>
        <v>35-2015</v>
      </c>
      <c r="Z2658" t="s">
        <v>346</v>
      </c>
      <c r="AA2658">
        <v>713910</v>
      </c>
      <c r="AB2658">
        <v>3</v>
      </c>
      <c r="AC2658">
        <v>3</v>
      </c>
      <c r="AD2658" t="s">
        <v>79</v>
      </c>
      <c r="AE2658" t="s">
        <v>80</v>
      </c>
      <c r="AF2658">
        <v>40</v>
      </c>
      <c r="AG2658" s="4">
        <v>0.33333333333333331</v>
      </c>
      <c r="AH2658" s="4">
        <v>0.70833333333333337</v>
      </c>
      <c r="AI2658" s="5">
        <v>11.43</v>
      </c>
      <c r="AL2658" t="s">
        <v>81</v>
      </c>
      <c r="AM2658" t="s">
        <v>82</v>
      </c>
      <c r="AO2658" t="s">
        <v>83</v>
      </c>
      <c r="AP2658" t="s">
        <v>67</v>
      </c>
      <c r="AQ2658" t="s">
        <v>67</v>
      </c>
      <c r="AR2658" t="s">
        <v>82</v>
      </c>
      <c r="AT2658" t="s">
        <v>82</v>
      </c>
      <c r="AW2658" t="s">
        <v>82</v>
      </c>
      <c r="AY2658" t="s">
        <v>28768</v>
      </c>
      <c r="AZ2658" t="s">
        <v>28770</v>
      </c>
      <c r="BA2658" t="s">
        <v>2356</v>
      </c>
      <c r="BB2658">
        <v>69201</v>
      </c>
      <c r="BC2658" t="s">
        <v>87</v>
      </c>
      <c r="BH2658" t="s">
        <v>28767</v>
      </c>
      <c r="BJ2658">
        <v>352338858</v>
      </c>
    </row>
    <row r="2659" spans="1:62" x14ac:dyDescent="0.25">
      <c r="A2659" t="s">
        <v>29267</v>
      </c>
      <c r="B2659" s="2">
        <v>43502</v>
      </c>
      <c r="C2659" t="s">
        <v>63</v>
      </c>
      <c r="D2659" s="3">
        <v>43472.379298587963</v>
      </c>
      <c r="E2659" t="s">
        <v>64</v>
      </c>
      <c r="F2659" s="2">
        <v>43556</v>
      </c>
      <c r="G2659" s="2">
        <v>43831</v>
      </c>
      <c r="H2659" t="s">
        <v>29067</v>
      </c>
      <c r="I2659" t="s">
        <v>29068</v>
      </c>
      <c r="J2659" t="s">
        <v>29069</v>
      </c>
      <c r="L2659" t="s">
        <v>28010</v>
      </c>
      <c r="M2659" t="s">
        <v>100</v>
      </c>
      <c r="N2659">
        <v>28804</v>
      </c>
      <c r="O2659" t="s">
        <v>70</v>
      </c>
      <c r="Q2659" t="s">
        <v>29070</v>
      </c>
      <c r="R2659">
        <v>3004</v>
      </c>
      <c r="S2659" t="s">
        <v>72</v>
      </c>
      <c r="T2659" t="s">
        <v>2963</v>
      </c>
      <c r="U2659" t="s">
        <v>1425</v>
      </c>
      <c r="V2659" t="s">
        <v>1426</v>
      </c>
      <c r="W2659" t="s">
        <v>105</v>
      </c>
      <c r="X2659" t="s">
        <v>3266</v>
      </c>
      <c r="Y2659" t="str">
        <f>"35-9021"</f>
        <v>35-9021</v>
      </c>
      <c r="Z2659" t="s">
        <v>315</v>
      </c>
      <c r="AA2659">
        <v>721110</v>
      </c>
      <c r="AB2659">
        <v>8</v>
      </c>
      <c r="AC2659">
        <v>8</v>
      </c>
      <c r="AD2659" t="s">
        <v>79</v>
      </c>
      <c r="AE2659" t="s">
        <v>95</v>
      </c>
      <c r="AF2659">
        <v>35</v>
      </c>
      <c r="AG2659" s="4">
        <v>0.25</v>
      </c>
      <c r="AH2659" s="4">
        <v>0.60416666666666663</v>
      </c>
      <c r="AI2659" s="5">
        <v>10.5</v>
      </c>
      <c r="AJ2659">
        <v>15.75</v>
      </c>
      <c r="AL2659" t="s">
        <v>81</v>
      </c>
      <c r="AM2659" t="s">
        <v>82</v>
      </c>
      <c r="AO2659" t="s">
        <v>83</v>
      </c>
      <c r="AR2659" t="s">
        <v>82</v>
      </c>
      <c r="AT2659" t="s">
        <v>82</v>
      </c>
      <c r="AW2659" t="s">
        <v>72</v>
      </c>
      <c r="AX2659">
        <v>1</v>
      </c>
      <c r="AY2659" t="s">
        <v>28010</v>
      </c>
      <c r="AZ2659" t="s">
        <v>28011</v>
      </c>
      <c r="BA2659" t="s">
        <v>100</v>
      </c>
      <c r="BB2659">
        <v>28804</v>
      </c>
      <c r="BC2659" t="s">
        <v>87</v>
      </c>
      <c r="BH2659" t="s">
        <v>29069</v>
      </c>
      <c r="BJ2659">
        <v>462939350</v>
      </c>
    </row>
    <row r="2660" spans="1:62" x14ac:dyDescent="0.25">
      <c r="A2660" t="s">
        <v>29393</v>
      </c>
      <c r="B2660" s="2">
        <v>43502</v>
      </c>
      <c r="C2660" t="s">
        <v>63</v>
      </c>
      <c r="D2660" s="3">
        <v>43472.377842951391</v>
      </c>
      <c r="E2660" t="s">
        <v>64</v>
      </c>
      <c r="F2660" s="2">
        <v>43556</v>
      </c>
      <c r="G2660" s="2">
        <v>43770</v>
      </c>
      <c r="H2660" t="s">
        <v>9210</v>
      </c>
      <c r="J2660" t="s">
        <v>9211</v>
      </c>
      <c r="K2660" t="s">
        <v>9212</v>
      </c>
      <c r="L2660" t="s">
        <v>9213</v>
      </c>
      <c r="M2660" t="s">
        <v>136</v>
      </c>
      <c r="N2660">
        <v>20882</v>
      </c>
      <c r="O2660" t="s">
        <v>70</v>
      </c>
      <c r="Q2660" t="s">
        <v>29394</v>
      </c>
      <c r="S2660" t="s">
        <v>72</v>
      </c>
      <c r="T2660" t="s">
        <v>13303</v>
      </c>
      <c r="U2660" t="s">
        <v>3891</v>
      </c>
      <c r="V2660" t="s">
        <v>1757</v>
      </c>
      <c r="W2660" t="s">
        <v>278</v>
      </c>
      <c r="X2660" t="s">
        <v>106</v>
      </c>
      <c r="Y2660" t="str">
        <f>"37-3011"</f>
        <v>37-3011</v>
      </c>
      <c r="Z2660" t="s">
        <v>94</v>
      </c>
      <c r="AA2660">
        <v>561730</v>
      </c>
      <c r="AB2660">
        <v>20</v>
      </c>
      <c r="AC2660">
        <v>20</v>
      </c>
      <c r="AD2660" t="s">
        <v>79</v>
      </c>
      <c r="AE2660" t="s">
        <v>95</v>
      </c>
      <c r="AF2660">
        <v>40</v>
      </c>
      <c r="AG2660" s="4">
        <v>0.29166666666666669</v>
      </c>
      <c r="AH2660" s="4">
        <v>0.64583333333333337</v>
      </c>
      <c r="AI2660" s="5">
        <v>14.73</v>
      </c>
      <c r="AJ2660">
        <v>22.1</v>
      </c>
      <c r="AL2660" t="s">
        <v>81</v>
      </c>
      <c r="AM2660" t="s">
        <v>82</v>
      </c>
      <c r="AO2660" t="s">
        <v>83</v>
      </c>
      <c r="AR2660" t="s">
        <v>82</v>
      </c>
      <c r="AT2660" t="s">
        <v>82</v>
      </c>
      <c r="AW2660" t="s">
        <v>82</v>
      </c>
      <c r="AY2660" t="s">
        <v>9213</v>
      </c>
      <c r="AZ2660" t="s">
        <v>291</v>
      </c>
      <c r="BA2660" t="s">
        <v>136</v>
      </c>
      <c r="BB2660">
        <v>20882</v>
      </c>
      <c r="BC2660" t="s">
        <v>79</v>
      </c>
      <c r="BH2660" t="s">
        <v>9211</v>
      </c>
      <c r="BJ2660">
        <v>521696425</v>
      </c>
    </row>
    <row r="2661" spans="1:62" x14ac:dyDescent="0.25">
      <c r="A2661" t="s">
        <v>29492</v>
      </c>
      <c r="B2661" s="2">
        <v>43502</v>
      </c>
      <c r="C2661" t="s">
        <v>63</v>
      </c>
      <c r="D2661" s="3">
        <v>43472.37747230324</v>
      </c>
      <c r="E2661" t="s">
        <v>64</v>
      </c>
      <c r="F2661" s="2">
        <v>43556</v>
      </c>
      <c r="G2661" s="2">
        <v>43799</v>
      </c>
      <c r="H2661" t="s">
        <v>29493</v>
      </c>
      <c r="J2661" t="s">
        <v>29494</v>
      </c>
      <c r="L2661" t="s">
        <v>170</v>
      </c>
      <c r="M2661" t="s">
        <v>166</v>
      </c>
      <c r="N2661">
        <v>84104</v>
      </c>
      <c r="O2661" t="s">
        <v>70</v>
      </c>
      <c r="Q2661" t="s">
        <v>29495</v>
      </c>
      <c r="S2661" t="s">
        <v>72</v>
      </c>
      <c r="T2661" t="s">
        <v>1137</v>
      </c>
      <c r="U2661" t="s">
        <v>1138</v>
      </c>
      <c r="V2661" t="s">
        <v>1139</v>
      </c>
      <c r="W2661" t="s">
        <v>232</v>
      </c>
      <c r="X2661" t="s">
        <v>1673</v>
      </c>
      <c r="Y2661" t="str">
        <f>"37-3011"</f>
        <v>37-3011</v>
      </c>
      <c r="Z2661" t="s">
        <v>94</v>
      </c>
      <c r="AA2661">
        <v>561730</v>
      </c>
      <c r="AB2661">
        <v>30</v>
      </c>
      <c r="AC2661">
        <v>30</v>
      </c>
      <c r="AD2661" t="s">
        <v>79</v>
      </c>
      <c r="AE2661" t="s">
        <v>80</v>
      </c>
      <c r="AF2661">
        <v>40</v>
      </c>
      <c r="AG2661" s="4">
        <v>0.29166666666666669</v>
      </c>
      <c r="AH2661" s="4">
        <v>0.75</v>
      </c>
      <c r="AI2661" s="5">
        <v>13.68</v>
      </c>
      <c r="AJ2661">
        <v>20.52</v>
      </c>
      <c r="AL2661" t="s">
        <v>81</v>
      </c>
      <c r="AM2661" t="s">
        <v>82</v>
      </c>
      <c r="AO2661" t="s">
        <v>83</v>
      </c>
      <c r="AP2661" t="s">
        <v>67</v>
      </c>
      <c r="AQ2661" t="s">
        <v>67</v>
      </c>
      <c r="AR2661" t="s">
        <v>82</v>
      </c>
      <c r="AT2661" t="s">
        <v>82</v>
      </c>
      <c r="AW2661" t="s">
        <v>82</v>
      </c>
      <c r="AY2661" t="s">
        <v>170</v>
      </c>
      <c r="AZ2661" t="s">
        <v>1142</v>
      </c>
      <c r="BA2661" t="s">
        <v>166</v>
      </c>
      <c r="BB2661">
        <v>84104</v>
      </c>
      <c r="BC2661" t="s">
        <v>79</v>
      </c>
      <c r="BH2661" t="s">
        <v>29494</v>
      </c>
      <c r="BJ2661">
        <v>30416505</v>
      </c>
    </row>
    <row r="2662" spans="1:62" x14ac:dyDescent="0.25">
      <c r="A2662" t="s">
        <v>29636</v>
      </c>
      <c r="B2662" s="2">
        <v>43502</v>
      </c>
      <c r="C2662" t="s">
        <v>63</v>
      </c>
      <c r="D2662" s="3">
        <v>43472.379195289352</v>
      </c>
      <c r="E2662" t="s">
        <v>64</v>
      </c>
      <c r="F2662" s="2">
        <v>43556</v>
      </c>
      <c r="G2662" s="2">
        <v>43769</v>
      </c>
      <c r="H2662" t="s">
        <v>29637</v>
      </c>
      <c r="I2662" t="s">
        <v>29638</v>
      </c>
      <c r="J2662" t="s">
        <v>29639</v>
      </c>
      <c r="L2662" t="s">
        <v>8716</v>
      </c>
      <c r="M2662" t="s">
        <v>774</v>
      </c>
      <c r="N2662">
        <v>80021</v>
      </c>
      <c r="O2662" t="s">
        <v>70</v>
      </c>
      <c r="Q2662" t="s">
        <v>29640</v>
      </c>
      <c r="S2662" t="s">
        <v>72</v>
      </c>
      <c r="T2662" t="s">
        <v>2963</v>
      </c>
      <c r="U2662" t="s">
        <v>1425</v>
      </c>
      <c r="V2662" t="s">
        <v>1426</v>
      </c>
      <c r="W2662" t="s">
        <v>105</v>
      </c>
      <c r="X2662" t="s">
        <v>1500</v>
      </c>
      <c r="Y2662" t="str">
        <f>"35-2014"</f>
        <v>35-2014</v>
      </c>
      <c r="Z2662" t="s">
        <v>301</v>
      </c>
      <c r="AA2662">
        <v>721110</v>
      </c>
      <c r="AB2662">
        <v>5</v>
      </c>
      <c r="AC2662">
        <v>5</v>
      </c>
      <c r="AD2662" t="s">
        <v>79</v>
      </c>
      <c r="AE2662" t="s">
        <v>95</v>
      </c>
      <c r="AF2662">
        <v>35</v>
      </c>
      <c r="AG2662" s="4">
        <v>0.16666666666666666</v>
      </c>
      <c r="AH2662" s="4">
        <v>0.5</v>
      </c>
      <c r="AI2662" s="5">
        <v>13.21</v>
      </c>
      <c r="AJ2662">
        <v>19.82</v>
      </c>
      <c r="AL2662" t="s">
        <v>81</v>
      </c>
      <c r="AM2662" t="s">
        <v>82</v>
      </c>
      <c r="AO2662" t="s">
        <v>83</v>
      </c>
      <c r="AR2662" t="s">
        <v>82</v>
      </c>
      <c r="AT2662" t="s">
        <v>82</v>
      </c>
      <c r="AW2662" t="s">
        <v>72</v>
      </c>
      <c r="AX2662">
        <v>3</v>
      </c>
      <c r="AY2662" t="s">
        <v>8716</v>
      </c>
      <c r="AZ2662" t="s">
        <v>8716</v>
      </c>
      <c r="BA2662" t="s">
        <v>774</v>
      </c>
      <c r="BB2662">
        <v>80021</v>
      </c>
      <c r="BC2662" t="s">
        <v>87</v>
      </c>
      <c r="BH2662" t="s">
        <v>29639</v>
      </c>
      <c r="BJ2662">
        <v>742542622</v>
      </c>
    </row>
    <row r="2663" spans="1:62" x14ac:dyDescent="0.25">
      <c r="A2663" t="s">
        <v>29916</v>
      </c>
      <c r="B2663" s="2">
        <v>43502</v>
      </c>
      <c r="C2663" t="s">
        <v>63</v>
      </c>
      <c r="D2663" s="3">
        <v>43472.377631863426</v>
      </c>
      <c r="E2663" t="s">
        <v>64</v>
      </c>
      <c r="F2663" s="2">
        <v>43556</v>
      </c>
      <c r="G2663" s="2">
        <v>43796</v>
      </c>
      <c r="H2663" t="s">
        <v>29917</v>
      </c>
      <c r="J2663" t="s">
        <v>29918</v>
      </c>
      <c r="K2663" t="s">
        <v>29919</v>
      </c>
      <c r="L2663" t="s">
        <v>26973</v>
      </c>
      <c r="M2663" t="s">
        <v>783</v>
      </c>
      <c r="N2663">
        <v>43566</v>
      </c>
      <c r="O2663" t="s">
        <v>70</v>
      </c>
      <c r="Q2663" t="s">
        <v>29920</v>
      </c>
      <c r="S2663" t="s">
        <v>72</v>
      </c>
      <c r="T2663" t="s">
        <v>640</v>
      </c>
      <c r="U2663" t="s">
        <v>641</v>
      </c>
      <c r="V2663" t="s">
        <v>642</v>
      </c>
      <c r="W2663" t="s">
        <v>105</v>
      </c>
      <c r="X2663" t="s">
        <v>29921</v>
      </c>
      <c r="Y2663" t="str">
        <f>"37-3011"</f>
        <v>37-3011</v>
      </c>
      <c r="Z2663" t="s">
        <v>94</v>
      </c>
      <c r="AA2663">
        <v>561730</v>
      </c>
      <c r="AB2663">
        <v>6</v>
      </c>
      <c r="AC2663">
        <v>6</v>
      </c>
      <c r="AD2663" t="s">
        <v>79</v>
      </c>
      <c r="AE2663" t="s">
        <v>80</v>
      </c>
      <c r="AF2663">
        <v>40</v>
      </c>
      <c r="AG2663" s="4">
        <v>0.3125</v>
      </c>
      <c r="AH2663" s="4">
        <v>0.72916666666666663</v>
      </c>
      <c r="AI2663" s="5">
        <v>12.81</v>
      </c>
      <c r="AJ2663">
        <v>19.22</v>
      </c>
      <c r="AK2663">
        <v>21</v>
      </c>
      <c r="AL2663" t="s">
        <v>81</v>
      </c>
      <c r="AM2663" t="s">
        <v>82</v>
      </c>
      <c r="AO2663" t="s">
        <v>83</v>
      </c>
      <c r="AR2663" t="s">
        <v>82</v>
      </c>
      <c r="AT2663" t="s">
        <v>82</v>
      </c>
      <c r="AW2663" t="s">
        <v>82</v>
      </c>
      <c r="AY2663" t="s">
        <v>26973</v>
      </c>
      <c r="AZ2663" t="s">
        <v>9477</v>
      </c>
      <c r="BA2663" t="s">
        <v>783</v>
      </c>
      <c r="BB2663">
        <v>43566</v>
      </c>
      <c r="BC2663" t="s">
        <v>79</v>
      </c>
      <c r="BH2663" t="s">
        <v>29918</v>
      </c>
      <c r="BJ2663">
        <v>341641700</v>
      </c>
    </row>
    <row r="2664" spans="1:62" x14ac:dyDescent="0.25">
      <c r="A2664" t="s">
        <v>29932</v>
      </c>
      <c r="B2664" s="2">
        <v>43502</v>
      </c>
      <c r="C2664" t="s">
        <v>63</v>
      </c>
      <c r="D2664" s="3">
        <v>43472.377235960645</v>
      </c>
      <c r="E2664" t="s">
        <v>64</v>
      </c>
      <c r="F2664" s="2">
        <v>43556</v>
      </c>
      <c r="G2664" s="2">
        <v>43808</v>
      </c>
      <c r="H2664" t="s">
        <v>29933</v>
      </c>
      <c r="J2664" t="s">
        <v>29934</v>
      </c>
      <c r="L2664" t="s">
        <v>3842</v>
      </c>
      <c r="M2664" t="s">
        <v>308</v>
      </c>
      <c r="N2664">
        <v>7624</v>
      </c>
      <c r="O2664" t="s">
        <v>70</v>
      </c>
      <c r="Q2664" t="s">
        <v>29935</v>
      </c>
      <c r="S2664" t="s">
        <v>72</v>
      </c>
      <c r="T2664" t="s">
        <v>640</v>
      </c>
      <c r="U2664" t="s">
        <v>641</v>
      </c>
      <c r="V2664" t="s">
        <v>642</v>
      </c>
      <c r="W2664" t="s">
        <v>105</v>
      </c>
      <c r="X2664" t="s">
        <v>106</v>
      </c>
      <c r="Y2664" t="str">
        <f>"37-3011"</f>
        <v>37-3011</v>
      </c>
      <c r="Z2664" t="s">
        <v>94</v>
      </c>
      <c r="AA2664">
        <v>561730</v>
      </c>
      <c r="AB2664">
        <v>11</v>
      </c>
      <c r="AC2664">
        <v>11</v>
      </c>
      <c r="AD2664" t="s">
        <v>79</v>
      </c>
      <c r="AE2664" t="s">
        <v>80</v>
      </c>
      <c r="AF2664">
        <v>40</v>
      </c>
      <c r="AG2664" s="4">
        <v>0.3125</v>
      </c>
      <c r="AH2664" s="4">
        <v>0.66666666666666663</v>
      </c>
      <c r="AI2664" s="5">
        <v>16.809999999999999</v>
      </c>
      <c r="AJ2664">
        <v>25.22</v>
      </c>
      <c r="AK2664">
        <v>32.49</v>
      </c>
      <c r="AL2664" t="s">
        <v>81</v>
      </c>
      <c r="AM2664" t="s">
        <v>82</v>
      </c>
      <c r="AO2664" t="s">
        <v>83</v>
      </c>
      <c r="AR2664" t="s">
        <v>82</v>
      </c>
      <c r="AT2664" t="s">
        <v>82</v>
      </c>
      <c r="AW2664" t="s">
        <v>82</v>
      </c>
      <c r="AY2664" t="s">
        <v>3842</v>
      </c>
      <c r="AZ2664" t="s">
        <v>2858</v>
      </c>
      <c r="BA2664" t="s">
        <v>308</v>
      </c>
      <c r="BB2664">
        <v>7624</v>
      </c>
      <c r="BC2664" t="s">
        <v>79</v>
      </c>
      <c r="BH2664" t="s">
        <v>29934</v>
      </c>
      <c r="BJ2664">
        <v>222242328</v>
      </c>
    </row>
    <row r="2665" spans="1:62" x14ac:dyDescent="0.25">
      <c r="A2665" t="s">
        <v>30014</v>
      </c>
      <c r="B2665" s="2">
        <v>43502</v>
      </c>
      <c r="C2665" t="s">
        <v>63</v>
      </c>
      <c r="D2665" s="3">
        <v>43472.379291527781</v>
      </c>
      <c r="E2665" t="s">
        <v>117</v>
      </c>
      <c r="H2665" t="s">
        <v>9163</v>
      </c>
      <c r="I2665" t="s">
        <v>9164</v>
      </c>
      <c r="J2665" t="s">
        <v>9165</v>
      </c>
      <c r="L2665" t="s">
        <v>9166</v>
      </c>
      <c r="M2665" t="s">
        <v>1246</v>
      </c>
      <c r="N2665">
        <v>63011</v>
      </c>
      <c r="O2665" t="s">
        <v>70</v>
      </c>
      <c r="Q2665" t="s">
        <v>9167</v>
      </c>
      <c r="S2665" t="s">
        <v>72</v>
      </c>
      <c r="T2665" t="s">
        <v>1855</v>
      </c>
      <c r="U2665" t="s">
        <v>1856</v>
      </c>
      <c r="V2665" t="s">
        <v>863</v>
      </c>
      <c r="W2665" t="s">
        <v>105</v>
      </c>
      <c r="X2665" t="s">
        <v>1758</v>
      </c>
      <c r="Y2665" t="str">
        <f>"37-3011"</f>
        <v>37-3011</v>
      </c>
      <c r="Z2665" t="s">
        <v>94</v>
      </c>
      <c r="AA2665">
        <v>541320</v>
      </c>
      <c r="AB2665">
        <v>39</v>
      </c>
      <c r="AD2665" t="s">
        <v>79</v>
      </c>
      <c r="AE2665" t="s">
        <v>95</v>
      </c>
      <c r="AF2665">
        <v>40</v>
      </c>
      <c r="AG2665" s="4">
        <v>0.29166666666666669</v>
      </c>
      <c r="AH2665" s="4">
        <v>0.66666666666666663</v>
      </c>
      <c r="AI2665" s="5">
        <v>14.52</v>
      </c>
      <c r="AJ2665">
        <v>21.78</v>
      </c>
      <c r="AL2665" t="s">
        <v>81</v>
      </c>
      <c r="AM2665" t="s">
        <v>82</v>
      </c>
      <c r="AO2665" t="s">
        <v>83</v>
      </c>
      <c r="AR2665" t="s">
        <v>82</v>
      </c>
      <c r="AT2665" t="s">
        <v>82</v>
      </c>
      <c r="AW2665" t="s">
        <v>82</v>
      </c>
      <c r="AY2665" t="s">
        <v>9169</v>
      </c>
      <c r="AZ2665" t="s">
        <v>1418</v>
      </c>
      <c r="BA2665" t="s">
        <v>1246</v>
      </c>
      <c r="BB2665">
        <v>63069</v>
      </c>
      <c r="BC2665" t="s">
        <v>79</v>
      </c>
      <c r="BH2665" t="s">
        <v>9170</v>
      </c>
      <c r="BJ2665">
        <v>721546896</v>
      </c>
    </row>
    <row r="2666" spans="1:62" x14ac:dyDescent="0.25">
      <c r="A2666" t="s">
        <v>30131</v>
      </c>
      <c r="B2666" s="2">
        <v>43502</v>
      </c>
      <c r="C2666" t="s">
        <v>63</v>
      </c>
      <c r="D2666" s="3">
        <v>43472.377626678244</v>
      </c>
      <c r="E2666" t="s">
        <v>64</v>
      </c>
      <c r="F2666" s="2">
        <v>43556</v>
      </c>
      <c r="G2666" s="2">
        <v>43799</v>
      </c>
      <c r="H2666" t="s">
        <v>30132</v>
      </c>
      <c r="J2666" t="s">
        <v>30133</v>
      </c>
      <c r="K2666" t="s">
        <v>30134</v>
      </c>
      <c r="L2666" t="s">
        <v>3610</v>
      </c>
      <c r="M2666" t="s">
        <v>166</v>
      </c>
      <c r="N2666">
        <v>84020</v>
      </c>
      <c r="O2666" t="s">
        <v>70</v>
      </c>
      <c r="Q2666" t="s">
        <v>30135</v>
      </c>
      <c r="S2666" t="s">
        <v>72</v>
      </c>
      <c r="T2666" t="s">
        <v>640</v>
      </c>
      <c r="U2666" t="s">
        <v>641</v>
      </c>
      <c r="V2666" t="s">
        <v>642</v>
      </c>
      <c r="W2666" t="s">
        <v>105</v>
      </c>
      <c r="X2666" t="s">
        <v>106</v>
      </c>
      <c r="Y2666" t="str">
        <f>"37-3011"</f>
        <v>37-3011</v>
      </c>
      <c r="Z2666" t="s">
        <v>94</v>
      </c>
      <c r="AA2666">
        <v>561730</v>
      </c>
      <c r="AB2666">
        <v>30</v>
      </c>
      <c r="AC2666">
        <v>30</v>
      </c>
      <c r="AD2666" t="s">
        <v>79</v>
      </c>
      <c r="AE2666" t="s">
        <v>80</v>
      </c>
      <c r="AF2666">
        <v>40</v>
      </c>
      <c r="AG2666" s="4">
        <v>0.33333333333333331</v>
      </c>
      <c r="AH2666" s="4">
        <v>0.6875</v>
      </c>
      <c r="AI2666" s="5">
        <v>13.68</v>
      </c>
      <c r="AJ2666">
        <v>20.52</v>
      </c>
      <c r="AK2666">
        <v>27</v>
      </c>
      <c r="AL2666" t="s">
        <v>81</v>
      </c>
      <c r="AM2666" t="s">
        <v>82</v>
      </c>
      <c r="AO2666" t="s">
        <v>83</v>
      </c>
      <c r="AR2666" t="s">
        <v>82</v>
      </c>
      <c r="AT2666" t="s">
        <v>82</v>
      </c>
      <c r="AW2666" t="s">
        <v>82</v>
      </c>
      <c r="AY2666" t="s">
        <v>3610</v>
      </c>
      <c r="AZ2666" t="s">
        <v>172</v>
      </c>
      <c r="BA2666" t="s">
        <v>166</v>
      </c>
      <c r="BB2666">
        <v>84020</v>
      </c>
      <c r="BC2666" t="s">
        <v>79</v>
      </c>
      <c r="BH2666" t="s">
        <v>30133</v>
      </c>
      <c r="BJ2666">
        <v>461510101</v>
      </c>
    </row>
    <row r="2667" spans="1:62" x14ac:dyDescent="0.25">
      <c r="A2667" t="s">
        <v>30467</v>
      </c>
      <c r="B2667" s="2">
        <v>43502</v>
      </c>
      <c r="C2667" t="s">
        <v>63</v>
      </c>
      <c r="D2667" s="3">
        <v>43472.379579386572</v>
      </c>
      <c r="E2667" t="s">
        <v>64</v>
      </c>
      <c r="F2667" s="2">
        <v>43556</v>
      </c>
      <c r="G2667" s="2">
        <v>43769</v>
      </c>
      <c r="H2667" t="s">
        <v>30468</v>
      </c>
      <c r="J2667" t="s">
        <v>30469</v>
      </c>
      <c r="L2667" t="s">
        <v>30470</v>
      </c>
      <c r="M2667" t="s">
        <v>783</v>
      </c>
      <c r="N2667">
        <v>45068</v>
      </c>
      <c r="O2667" t="s">
        <v>70</v>
      </c>
      <c r="Q2667" t="s">
        <v>30471</v>
      </c>
      <c r="S2667" t="s">
        <v>72</v>
      </c>
      <c r="T2667" t="s">
        <v>1066</v>
      </c>
      <c r="U2667" t="s">
        <v>1067</v>
      </c>
      <c r="V2667" t="s">
        <v>1068</v>
      </c>
      <c r="W2667" t="s">
        <v>1064</v>
      </c>
      <c r="X2667" t="s">
        <v>3299</v>
      </c>
      <c r="Y2667" t="str">
        <f>"37-3011"</f>
        <v>37-3011</v>
      </c>
      <c r="Z2667" t="s">
        <v>94</v>
      </c>
      <c r="AA2667">
        <v>561730</v>
      </c>
      <c r="AB2667">
        <v>10</v>
      </c>
      <c r="AC2667">
        <v>10</v>
      </c>
      <c r="AD2667" t="s">
        <v>79</v>
      </c>
      <c r="AE2667" t="s">
        <v>80</v>
      </c>
      <c r="AF2667">
        <v>40</v>
      </c>
      <c r="AG2667" s="4">
        <v>0.29166666666666669</v>
      </c>
      <c r="AH2667" s="4">
        <v>0.625</v>
      </c>
      <c r="AI2667" s="5">
        <v>13.91</v>
      </c>
      <c r="AJ2667">
        <v>20.87</v>
      </c>
      <c r="AL2667" t="s">
        <v>81</v>
      </c>
      <c r="AM2667" t="s">
        <v>82</v>
      </c>
      <c r="AO2667" t="s">
        <v>83</v>
      </c>
      <c r="AR2667" t="s">
        <v>82</v>
      </c>
      <c r="AT2667" t="s">
        <v>82</v>
      </c>
      <c r="AW2667" t="s">
        <v>82</v>
      </c>
      <c r="AY2667" t="s">
        <v>30470</v>
      </c>
      <c r="AZ2667" t="s">
        <v>10196</v>
      </c>
      <c r="BA2667" t="s">
        <v>783</v>
      </c>
      <c r="BB2667">
        <v>45068</v>
      </c>
      <c r="BC2667" t="s">
        <v>79</v>
      </c>
      <c r="BH2667" t="s">
        <v>30469</v>
      </c>
      <c r="BJ2667">
        <v>270869313</v>
      </c>
    </row>
    <row r="2668" spans="1:62" x14ac:dyDescent="0.25">
      <c r="A2668" t="s">
        <v>30570</v>
      </c>
      <c r="B2668" s="2">
        <v>43502</v>
      </c>
      <c r="C2668" t="s">
        <v>63</v>
      </c>
      <c r="D2668" s="3">
        <v>43472.377110752313</v>
      </c>
      <c r="E2668" t="s">
        <v>64</v>
      </c>
      <c r="F2668" s="2">
        <v>43556</v>
      </c>
      <c r="G2668" s="2">
        <v>43814</v>
      </c>
      <c r="H2668" t="s">
        <v>2758</v>
      </c>
      <c r="J2668" t="s">
        <v>2759</v>
      </c>
      <c r="L2668" t="s">
        <v>2760</v>
      </c>
      <c r="M2668" t="s">
        <v>278</v>
      </c>
      <c r="N2668">
        <v>23504</v>
      </c>
      <c r="O2668" t="s">
        <v>70</v>
      </c>
      <c r="Q2668" t="s">
        <v>2761</v>
      </c>
      <c r="S2668" t="s">
        <v>72</v>
      </c>
      <c r="T2668" t="s">
        <v>1738</v>
      </c>
      <c r="U2668" t="s">
        <v>1739</v>
      </c>
      <c r="V2668" t="s">
        <v>1740</v>
      </c>
      <c r="W2668" t="s">
        <v>278</v>
      </c>
      <c r="X2668" t="s">
        <v>106</v>
      </c>
      <c r="Y2668" t="str">
        <f>"37-3011"</f>
        <v>37-3011</v>
      </c>
      <c r="Z2668" t="s">
        <v>94</v>
      </c>
      <c r="AA2668">
        <v>561730</v>
      </c>
      <c r="AB2668">
        <v>25</v>
      </c>
      <c r="AC2668">
        <v>25</v>
      </c>
      <c r="AD2668" t="s">
        <v>79</v>
      </c>
      <c r="AE2668" t="s">
        <v>95</v>
      </c>
      <c r="AF2668">
        <v>40</v>
      </c>
      <c r="AG2668" s="4">
        <v>0.29166666666666669</v>
      </c>
      <c r="AH2668" s="4">
        <v>0.64583333333333337</v>
      </c>
      <c r="AI2668" s="5">
        <v>12.46</v>
      </c>
      <c r="AJ2668">
        <v>18.690000000000001</v>
      </c>
      <c r="AK2668">
        <v>18.690000000000001</v>
      </c>
      <c r="AL2668" t="s">
        <v>81</v>
      </c>
      <c r="AM2668" t="s">
        <v>82</v>
      </c>
      <c r="AO2668" t="s">
        <v>83</v>
      </c>
      <c r="AR2668" t="s">
        <v>82</v>
      </c>
      <c r="AT2668" t="s">
        <v>82</v>
      </c>
      <c r="AW2668" t="s">
        <v>72</v>
      </c>
      <c r="AX2668">
        <v>3</v>
      </c>
      <c r="AY2668" t="s">
        <v>2760</v>
      </c>
      <c r="AZ2668" t="s">
        <v>2762</v>
      </c>
      <c r="BA2668" t="s">
        <v>278</v>
      </c>
      <c r="BB2668">
        <v>23504</v>
      </c>
      <c r="BC2668" t="s">
        <v>79</v>
      </c>
      <c r="BH2668" t="s">
        <v>2759</v>
      </c>
      <c r="BJ2668">
        <v>260774560</v>
      </c>
    </row>
    <row r="2669" spans="1:62" x14ac:dyDescent="0.25">
      <c r="A2669" t="s">
        <v>30572</v>
      </c>
      <c r="B2669" s="2">
        <v>43502</v>
      </c>
      <c r="C2669" t="s">
        <v>63</v>
      </c>
      <c r="D2669" s="3">
        <v>43472.378564340281</v>
      </c>
      <c r="E2669" t="s">
        <v>64</v>
      </c>
      <c r="F2669" s="2">
        <v>43556</v>
      </c>
      <c r="G2669" s="2">
        <v>43769</v>
      </c>
      <c r="H2669" t="s">
        <v>30573</v>
      </c>
      <c r="J2669" t="s">
        <v>30574</v>
      </c>
      <c r="L2669" t="s">
        <v>30575</v>
      </c>
      <c r="M2669" t="s">
        <v>787</v>
      </c>
      <c r="N2669">
        <v>35151</v>
      </c>
      <c r="O2669" t="s">
        <v>70</v>
      </c>
      <c r="Q2669" t="s">
        <v>30576</v>
      </c>
      <c r="S2669" t="s">
        <v>72</v>
      </c>
      <c r="T2669" t="s">
        <v>30577</v>
      </c>
      <c r="U2669" t="s">
        <v>8302</v>
      </c>
      <c r="V2669" t="s">
        <v>4391</v>
      </c>
      <c r="W2669" t="s">
        <v>761</v>
      </c>
      <c r="X2669" t="s">
        <v>30578</v>
      </c>
      <c r="Y2669" t="str">
        <f>"37-3011"</f>
        <v>37-3011</v>
      </c>
      <c r="Z2669" t="s">
        <v>94</v>
      </c>
      <c r="AA2669">
        <v>71391</v>
      </c>
      <c r="AB2669">
        <v>13</v>
      </c>
      <c r="AC2669">
        <v>13</v>
      </c>
      <c r="AD2669" t="s">
        <v>79</v>
      </c>
      <c r="AE2669" t="s">
        <v>95</v>
      </c>
      <c r="AF2669">
        <v>35</v>
      </c>
      <c r="AG2669" s="4">
        <v>0.25</v>
      </c>
      <c r="AH2669" s="4">
        <v>0.70833333333333337</v>
      </c>
      <c r="AI2669" s="5">
        <v>11.71</v>
      </c>
      <c r="AJ2669">
        <v>17.57</v>
      </c>
      <c r="AL2669" t="s">
        <v>81</v>
      </c>
      <c r="AM2669" t="s">
        <v>82</v>
      </c>
      <c r="AO2669" t="s">
        <v>83</v>
      </c>
      <c r="AR2669" t="s">
        <v>82</v>
      </c>
      <c r="AT2669" t="s">
        <v>82</v>
      </c>
      <c r="AW2669" t="s">
        <v>82</v>
      </c>
      <c r="AY2669" t="s">
        <v>30575</v>
      </c>
      <c r="AZ2669" t="s">
        <v>30579</v>
      </c>
      <c r="BA2669" t="s">
        <v>787</v>
      </c>
      <c r="BB2669">
        <v>35151</v>
      </c>
      <c r="BC2669" t="s">
        <v>87</v>
      </c>
      <c r="BH2669" t="s">
        <v>30574</v>
      </c>
      <c r="BJ2669">
        <v>631278919</v>
      </c>
    </row>
    <row r="2670" spans="1:62" x14ac:dyDescent="0.25">
      <c r="A2670" t="s">
        <v>30762</v>
      </c>
      <c r="B2670" s="2">
        <v>43502</v>
      </c>
      <c r="C2670" t="s">
        <v>63</v>
      </c>
      <c r="D2670" s="3">
        <v>43472.378525196757</v>
      </c>
      <c r="E2670" t="s">
        <v>64</v>
      </c>
      <c r="F2670" s="2">
        <v>43556</v>
      </c>
      <c r="G2670" s="2">
        <v>43812</v>
      </c>
      <c r="H2670" t="s">
        <v>30763</v>
      </c>
      <c r="I2670" t="s">
        <v>130</v>
      </c>
      <c r="J2670" t="s">
        <v>30764</v>
      </c>
      <c r="K2670" t="s">
        <v>130</v>
      </c>
      <c r="L2670" t="s">
        <v>30765</v>
      </c>
      <c r="M2670" t="s">
        <v>147</v>
      </c>
      <c r="N2670">
        <v>19067</v>
      </c>
      <c r="O2670" t="s">
        <v>70</v>
      </c>
      <c r="P2670" t="s">
        <v>130</v>
      </c>
      <c r="Q2670" t="s">
        <v>30766</v>
      </c>
      <c r="R2670">
        <v>0</v>
      </c>
      <c r="S2670" t="s">
        <v>72</v>
      </c>
      <c r="T2670" t="s">
        <v>27841</v>
      </c>
      <c r="U2670" t="s">
        <v>27842</v>
      </c>
      <c r="V2670" t="s">
        <v>1042</v>
      </c>
      <c r="W2670" t="s">
        <v>147</v>
      </c>
      <c r="X2670" t="s">
        <v>1673</v>
      </c>
      <c r="Y2670" t="str">
        <f>"37-3011"</f>
        <v>37-3011</v>
      </c>
      <c r="Z2670" t="s">
        <v>94</v>
      </c>
      <c r="AA2670">
        <v>561730</v>
      </c>
      <c r="AB2670">
        <v>22</v>
      </c>
      <c r="AC2670">
        <v>22</v>
      </c>
      <c r="AD2670" t="s">
        <v>79</v>
      </c>
      <c r="AE2670" t="s">
        <v>80</v>
      </c>
      <c r="AF2670">
        <v>40</v>
      </c>
      <c r="AG2670" s="4">
        <v>0.27083333333333331</v>
      </c>
      <c r="AH2670" s="4">
        <v>0.64583333333333337</v>
      </c>
      <c r="AI2670" s="5">
        <v>15.73</v>
      </c>
      <c r="AJ2670">
        <v>23.6</v>
      </c>
      <c r="AK2670">
        <v>23.6</v>
      </c>
      <c r="AL2670" t="s">
        <v>81</v>
      </c>
      <c r="AM2670" t="s">
        <v>82</v>
      </c>
      <c r="AO2670" t="s">
        <v>83</v>
      </c>
      <c r="AP2670" t="s">
        <v>130</v>
      </c>
      <c r="AQ2670" t="s">
        <v>158</v>
      </c>
      <c r="AR2670" t="s">
        <v>82</v>
      </c>
      <c r="AT2670" t="s">
        <v>82</v>
      </c>
      <c r="AW2670" t="s">
        <v>82</v>
      </c>
      <c r="AY2670" t="s">
        <v>30765</v>
      </c>
      <c r="AZ2670" t="s">
        <v>1521</v>
      </c>
      <c r="BA2670" t="s">
        <v>147</v>
      </c>
      <c r="BB2670">
        <v>19067</v>
      </c>
      <c r="BC2670" t="s">
        <v>79</v>
      </c>
      <c r="BH2670" t="s">
        <v>30764</v>
      </c>
      <c r="BI2670" t="s">
        <v>67</v>
      </c>
      <c r="BJ2670">
        <v>233093872</v>
      </c>
    </row>
    <row r="2671" spans="1:62" x14ac:dyDescent="0.25">
      <c r="A2671" t="s">
        <v>30790</v>
      </c>
      <c r="B2671" s="2">
        <v>43502</v>
      </c>
      <c r="C2671" t="s">
        <v>63</v>
      </c>
      <c r="D2671" s="3">
        <v>43472.379289108794</v>
      </c>
      <c r="E2671" t="s">
        <v>64</v>
      </c>
      <c r="F2671" s="2">
        <v>43556</v>
      </c>
      <c r="G2671" s="2">
        <v>43800</v>
      </c>
      <c r="H2671" t="s">
        <v>30791</v>
      </c>
      <c r="J2671" t="s">
        <v>30792</v>
      </c>
      <c r="L2671" t="s">
        <v>30793</v>
      </c>
      <c r="M2671" t="s">
        <v>197</v>
      </c>
      <c r="N2671">
        <v>51331</v>
      </c>
      <c r="O2671" t="s">
        <v>70</v>
      </c>
      <c r="Q2671" t="s">
        <v>30794</v>
      </c>
      <c r="S2671" t="s">
        <v>72</v>
      </c>
      <c r="T2671" t="s">
        <v>9501</v>
      </c>
      <c r="U2671" t="s">
        <v>9597</v>
      </c>
      <c r="V2671" t="s">
        <v>1703</v>
      </c>
      <c r="W2671" t="s">
        <v>76</v>
      </c>
      <c r="X2671" t="s">
        <v>677</v>
      </c>
      <c r="Y2671" t="str">
        <f>"39-3091"</f>
        <v>39-3091</v>
      </c>
      <c r="Z2671" t="s">
        <v>677</v>
      </c>
      <c r="AA2671">
        <v>713110</v>
      </c>
      <c r="AB2671">
        <v>10</v>
      </c>
      <c r="AC2671">
        <v>10</v>
      </c>
      <c r="AD2671" t="s">
        <v>79</v>
      </c>
      <c r="AE2671" t="s">
        <v>80</v>
      </c>
      <c r="AF2671">
        <v>40</v>
      </c>
      <c r="AG2671" s="4">
        <v>0.33333333333333331</v>
      </c>
      <c r="AH2671" s="4">
        <v>0.83333333333333337</v>
      </c>
      <c r="AI2671" s="5">
        <v>10.39</v>
      </c>
      <c r="AJ2671">
        <v>15.59</v>
      </c>
      <c r="AK2671">
        <v>0</v>
      </c>
      <c r="AL2671" t="s">
        <v>81</v>
      </c>
      <c r="AM2671" t="s">
        <v>82</v>
      </c>
      <c r="AO2671" t="s">
        <v>213</v>
      </c>
      <c r="AR2671" t="s">
        <v>82</v>
      </c>
      <c r="AT2671" t="s">
        <v>82</v>
      </c>
      <c r="AW2671" t="s">
        <v>82</v>
      </c>
      <c r="AY2671" t="s">
        <v>30793</v>
      </c>
      <c r="AZ2671" t="s">
        <v>30795</v>
      </c>
      <c r="BA2671" t="s">
        <v>197</v>
      </c>
      <c r="BB2671">
        <v>51331</v>
      </c>
      <c r="BC2671" t="s">
        <v>87</v>
      </c>
      <c r="BH2671" t="s">
        <v>30792</v>
      </c>
      <c r="BJ2671">
        <v>421231405</v>
      </c>
    </row>
    <row r="2672" spans="1:62" x14ac:dyDescent="0.25">
      <c r="A2672" t="s">
        <v>31750</v>
      </c>
      <c r="B2672" s="2">
        <v>43502</v>
      </c>
      <c r="C2672" t="s">
        <v>63</v>
      </c>
      <c r="D2672" s="3">
        <v>43472.379334259262</v>
      </c>
      <c r="E2672" t="s">
        <v>64</v>
      </c>
      <c r="F2672" s="2">
        <v>43556</v>
      </c>
      <c r="G2672" s="2">
        <v>43758</v>
      </c>
      <c r="H2672" t="s">
        <v>31236</v>
      </c>
      <c r="J2672" t="s">
        <v>31237</v>
      </c>
      <c r="K2672" t="s">
        <v>31238</v>
      </c>
      <c r="L2672" t="s">
        <v>31239</v>
      </c>
      <c r="M2672" t="s">
        <v>5997</v>
      </c>
      <c r="N2672">
        <v>58645</v>
      </c>
      <c r="O2672" t="s">
        <v>70</v>
      </c>
      <c r="Q2672" t="s">
        <v>31240</v>
      </c>
      <c r="S2672" t="s">
        <v>72</v>
      </c>
      <c r="T2672" t="s">
        <v>9501</v>
      </c>
      <c r="U2672" t="s">
        <v>9502</v>
      </c>
      <c r="V2672" t="s">
        <v>1700</v>
      </c>
      <c r="W2672" t="s">
        <v>76</v>
      </c>
      <c r="X2672" t="s">
        <v>10018</v>
      </c>
      <c r="Y2672" t="str">
        <f>"35-2014"</f>
        <v>35-2014</v>
      </c>
      <c r="Z2672" t="s">
        <v>301</v>
      </c>
      <c r="AA2672">
        <v>721110</v>
      </c>
      <c r="AB2672">
        <v>30</v>
      </c>
      <c r="AC2672">
        <v>30</v>
      </c>
      <c r="AD2672" t="s">
        <v>79</v>
      </c>
      <c r="AE2672" t="s">
        <v>95</v>
      </c>
      <c r="AF2672">
        <v>40</v>
      </c>
      <c r="AG2672" s="4">
        <v>0.25</v>
      </c>
      <c r="AH2672" s="4">
        <v>0.91666666666666663</v>
      </c>
      <c r="AI2672" s="5">
        <v>12.89</v>
      </c>
      <c r="AJ2672">
        <v>19.34</v>
      </c>
      <c r="AL2672" t="s">
        <v>81</v>
      </c>
      <c r="AM2672" t="s">
        <v>82</v>
      </c>
      <c r="AO2672" t="s">
        <v>83</v>
      </c>
      <c r="AR2672" t="s">
        <v>82</v>
      </c>
      <c r="AT2672" t="s">
        <v>82</v>
      </c>
      <c r="AW2672" t="s">
        <v>72</v>
      </c>
      <c r="AX2672">
        <v>3</v>
      </c>
      <c r="AY2672" t="s">
        <v>31239</v>
      </c>
      <c r="AZ2672" t="s">
        <v>17702</v>
      </c>
      <c r="BA2672" t="s">
        <v>5997</v>
      </c>
      <c r="BB2672">
        <v>58645</v>
      </c>
      <c r="BC2672" t="s">
        <v>79</v>
      </c>
      <c r="BH2672" t="s">
        <v>31751</v>
      </c>
      <c r="BJ2672">
        <v>450397662</v>
      </c>
    </row>
    <row r="2673" spans="1:62" x14ac:dyDescent="0.25">
      <c r="A2673" t="s">
        <v>32414</v>
      </c>
      <c r="B2673" s="2">
        <v>43502</v>
      </c>
      <c r="C2673" t="s">
        <v>63</v>
      </c>
      <c r="D2673" s="3">
        <v>43472.378077094909</v>
      </c>
      <c r="E2673" t="s">
        <v>64</v>
      </c>
      <c r="F2673" s="2">
        <v>43556</v>
      </c>
      <c r="G2673" s="2">
        <v>43783</v>
      </c>
      <c r="H2673" t="s">
        <v>12954</v>
      </c>
      <c r="J2673" t="s">
        <v>12955</v>
      </c>
      <c r="L2673" t="s">
        <v>2689</v>
      </c>
      <c r="M2673" t="s">
        <v>105</v>
      </c>
      <c r="N2673">
        <v>75077</v>
      </c>
      <c r="O2673" t="s">
        <v>70</v>
      </c>
      <c r="Q2673" t="s">
        <v>12956</v>
      </c>
      <c r="S2673" t="s">
        <v>72</v>
      </c>
      <c r="T2673" t="s">
        <v>12907</v>
      </c>
      <c r="U2673" t="s">
        <v>12908</v>
      </c>
      <c r="V2673" t="s">
        <v>12909</v>
      </c>
      <c r="W2673" t="s">
        <v>105</v>
      </c>
      <c r="X2673" t="s">
        <v>106</v>
      </c>
      <c r="Y2673" t="str">
        <f>"37-3011"</f>
        <v>37-3011</v>
      </c>
      <c r="Z2673" t="s">
        <v>94</v>
      </c>
      <c r="AA2673">
        <v>561730</v>
      </c>
      <c r="AB2673">
        <v>28</v>
      </c>
      <c r="AC2673">
        <v>28</v>
      </c>
      <c r="AD2673" t="s">
        <v>79</v>
      </c>
      <c r="AE2673" t="s">
        <v>95</v>
      </c>
      <c r="AF2673">
        <v>40</v>
      </c>
      <c r="AG2673" s="4">
        <v>0.33333333333333331</v>
      </c>
      <c r="AH2673" s="4">
        <v>0.70833333333333337</v>
      </c>
      <c r="AI2673" s="5">
        <v>13.94</v>
      </c>
      <c r="AL2673" t="s">
        <v>81</v>
      </c>
      <c r="AM2673" t="s">
        <v>82</v>
      </c>
      <c r="AO2673" t="s">
        <v>83</v>
      </c>
      <c r="AP2673" t="s">
        <v>10693</v>
      </c>
      <c r="AQ2673" t="s">
        <v>10693</v>
      </c>
      <c r="AR2673" t="s">
        <v>82</v>
      </c>
      <c r="AT2673" t="s">
        <v>82</v>
      </c>
      <c r="AW2673" t="s">
        <v>82</v>
      </c>
      <c r="AY2673" t="s">
        <v>2689</v>
      </c>
      <c r="AZ2673" t="s">
        <v>3523</v>
      </c>
      <c r="BA2673" t="s">
        <v>105</v>
      </c>
      <c r="BB2673">
        <v>75077</v>
      </c>
      <c r="BC2673" t="s">
        <v>79</v>
      </c>
      <c r="BH2673" t="s">
        <v>12955</v>
      </c>
      <c r="BJ2673">
        <v>752701182</v>
      </c>
    </row>
    <row r="2674" spans="1:62" x14ac:dyDescent="0.25">
      <c r="A2674" t="s">
        <v>32659</v>
      </c>
      <c r="B2674" s="2">
        <v>43502</v>
      </c>
      <c r="C2674" t="s">
        <v>63</v>
      </c>
      <c r="D2674" s="3">
        <v>43472.377153726855</v>
      </c>
      <c r="E2674" t="s">
        <v>64</v>
      </c>
      <c r="F2674" s="2">
        <v>43556</v>
      </c>
      <c r="G2674" s="2">
        <v>43831</v>
      </c>
      <c r="H2674" t="s">
        <v>10058</v>
      </c>
      <c r="J2674" t="s">
        <v>10059</v>
      </c>
      <c r="L2674" t="s">
        <v>10060</v>
      </c>
      <c r="M2674" t="s">
        <v>2314</v>
      </c>
      <c r="N2674">
        <v>47006</v>
      </c>
      <c r="O2674" t="s">
        <v>70</v>
      </c>
      <c r="Q2674" t="s">
        <v>10061</v>
      </c>
      <c r="S2674" t="s">
        <v>82</v>
      </c>
      <c r="U2674" t="s">
        <v>92</v>
      </c>
      <c r="X2674" t="s">
        <v>1758</v>
      </c>
      <c r="Y2674" t="str">
        <f>"37-3011"</f>
        <v>37-3011</v>
      </c>
      <c r="Z2674" t="s">
        <v>94</v>
      </c>
      <c r="AA2674">
        <v>23899</v>
      </c>
      <c r="AB2674">
        <v>30</v>
      </c>
      <c r="AC2674">
        <v>30</v>
      </c>
      <c r="AD2674" t="s">
        <v>79</v>
      </c>
      <c r="AE2674" t="s">
        <v>80</v>
      </c>
      <c r="AF2674">
        <v>40</v>
      </c>
      <c r="AG2674" s="4">
        <v>0.29166666666666669</v>
      </c>
      <c r="AH2674" s="4">
        <v>0.75</v>
      </c>
      <c r="AI2674" s="5">
        <v>12.2</v>
      </c>
      <c r="AJ2674">
        <v>18.3</v>
      </c>
      <c r="AL2674" t="s">
        <v>81</v>
      </c>
      <c r="AM2674" t="s">
        <v>82</v>
      </c>
      <c r="AO2674" t="s">
        <v>83</v>
      </c>
      <c r="AR2674" t="s">
        <v>82</v>
      </c>
      <c r="AT2674" t="s">
        <v>82</v>
      </c>
      <c r="AW2674" t="s">
        <v>82</v>
      </c>
      <c r="AY2674" t="s">
        <v>10062</v>
      </c>
      <c r="AZ2674" t="s">
        <v>1418</v>
      </c>
      <c r="BA2674" t="s">
        <v>2314</v>
      </c>
      <c r="BB2674">
        <v>47006</v>
      </c>
      <c r="BC2674" t="s">
        <v>79</v>
      </c>
      <c r="BH2674" t="s">
        <v>10063</v>
      </c>
      <c r="BJ2674">
        <v>351606893</v>
      </c>
    </row>
    <row r="2675" spans="1:62" x14ac:dyDescent="0.25">
      <c r="A2675" t="s">
        <v>32937</v>
      </c>
      <c r="B2675" s="2">
        <v>43502</v>
      </c>
      <c r="C2675" t="s">
        <v>63</v>
      </c>
      <c r="D2675" s="3">
        <v>43472.378127256947</v>
      </c>
      <c r="E2675" t="s">
        <v>64</v>
      </c>
      <c r="F2675" s="2">
        <v>43556</v>
      </c>
      <c r="G2675" s="2">
        <v>43814</v>
      </c>
      <c r="H2675" t="s">
        <v>32938</v>
      </c>
      <c r="J2675" t="s">
        <v>32939</v>
      </c>
      <c r="L2675" t="s">
        <v>2771</v>
      </c>
      <c r="M2675" t="s">
        <v>166</v>
      </c>
      <c r="N2675">
        <v>84335</v>
      </c>
      <c r="O2675" t="s">
        <v>70</v>
      </c>
      <c r="Q2675" t="s">
        <v>32940</v>
      </c>
      <c r="S2675" t="s">
        <v>72</v>
      </c>
      <c r="T2675" t="s">
        <v>28836</v>
      </c>
      <c r="U2675" t="s">
        <v>32941</v>
      </c>
      <c r="V2675" t="s">
        <v>3515</v>
      </c>
      <c r="W2675" t="s">
        <v>166</v>
      </c>
      <c r="X2675" t="s">
        <v>28838</v>
      </c>
      <c r="Y2675" t="str">
        <f>"37-3011"</f>
        <v>37-3011</v>
      </c>
      <c r="Z2675" t="s">
        <v>94</v>
      </c>
      <c r="AA2675">
        <v>56173</v>
      </c>
      <c r="AB2675">
        <v>5</v>
      </c>
      <c r="AC2675">
        <v>5</v>
      </c>
      <c r="AD2675" t="s">
        <v>79</v>
      </c>
      <c r="AE2675" t="s">
        <v>80</v>
      </c>
      <c r="AF2675">
        <v>40</v>
      </c>
      <c r="AG2675" s="4">
        <v>0.29166666666666669</v>
      </c>
      <c r="AH2675" s="4">
        <v>0.66666666666666663</v>
      </c>
      <c r="AI2675" s="5">
        <v>12.83</v>
      </c>
      <c r="AL2675" t="s">
        <v>81</v>
      </c>
      <c r="AM2675" t="s">
        <v>82</v>
      </c>
      <c r="AO2675" t="s">
        <v>83</v>
      </c>
      <c r="AR2675" t="s">
        <v>82</v>
      </c>
      <c r="AT2675" t="s">
        <v>82</v>
      </c>
      <c r="AW2675" t="s">
        <v>82</v>
      </c>
      <c r="AY2675" t="s">
        <v>2771</v>
      </c>
      <c r="AZ2675" t="s">
        <v>4363</v>
      </c>
      <c r="BA2675" t="s">
        <v>166</v>
      </c>
      <c r="BB2675">
        <v>84335</v>
      </c>
      <c r="BC2675" t="s">
        <v>79</v>
      </c>
      <c r="BH2675" t="s">
        <v>32942</v>
      </c>
      <c r="BJ2675">
        <v>273305819</v>
      </c>
    </row>
    <row r="2676" spans="1:62" x14ac:dyDescent="0.25">
      <c r="A2676" t="s">
        <v>33329</v>
      </c>
      <c r="B2676" s="2">
        <v>43502</v>
      </c>
      <c r="C2676" t="s">
        <v>63</v>
      </c>
      <c r="D2676" s="3">
        <v>43472.377639618055</v>
      </c>
      <c r="E2676" t="s">
        <v>64</v>
      </c>
      <c r="F2676" s="2">
        <v>43556</v>
      </c>
      <c r="G2676" s="2">
        <v>43769</v>
      </c>
      <c r="H2676" t="s">
        <v>33330</v>
      </c>
      <c r="I2676" t="s">
        <v>33331</v>
      </c>
      <c r="J2676" t="s">
        <v>33332</v>
      </c>
      <c r="K2676" t="s">
        <v>33333</v>
      </c>
      <c r="L2676" t="s">
        <v>3450</v>
      </c>
      <c r="M2676" t="s">
        <v>626</v>
      </c>
      <c r="N2676">
        <v>71913</v>
      </c>
      <c r="O2676" t="s">
        <v>70</v>
      </c>
      <c r="Q2676" t="s">
        <v>33334</v>
      </c>
      <c r="S2676" t="s">
        <v>72</v>
      </c>
      <c r="T2676" t="s">
        <v>7626</v>
      </c>
      <c r="U2676" t="s">
        <v>1739</v>
      </c>
      <c r="V2676" t="s">
        <v>1740</v>
      </c>
      <c r="W2676" t="s">
        <v>278</v>
      </c>
      <c r="X2676" t="s">
        <v>106</v>
      </c>
      <c r="Y2676" t="str">
        <f>"37-3011"</f>
        <v>37-3011</v>
      </c>
      <c r="Z2676" t="s">
        <v>94</v>
      </c>
      <c r="AA2676">
        <v>561730</v>
      </c>
      <c r="AB2676">
        <v>20</v>
      </c>
      <c r="AC2676">
        <v>20</v>
      </c>
      <c r="AD2676" t="s">
        <v>79</v>
      </c>
      <c r="AE2676" t="s">
        <v>95</v>
      </c>
      <c r="AF2676">
        <v>40</v>
      </c>
      <c r="AG2676" s="4">
        <v>0.29166666666666669</v>
      </c>
      <c r="AH2676" s="4">
        <v>0.72916666666666663</v>
      </c>
      <c r="AI2676" s="5">
        <v>12.5</v>
      </c>
      <c r="AJ2676">
        <v>18.75</v>
      </c>
      <c r="AK2676">
        <v>18.75</v>
      </c>
      <c r="AL2676" t="s">
        <v>81</v>
      </c>
      <c r="AM2676" t="s">
        <v>82</v>
      </c>
      <c r="AO2676" t="s">
        <v>83</v>
      </c>
      <c r="AR2676" t="s">
        <v>82</v>
      </c>
      <c r="AT2676" t="s">
        <v>82</v>
      </c>
      <c r="AW2676" t="s">
        <v>72</v>
      </c>
      <c r="AX2676">
        <v>3</v>
      </c>
      <c r="AY2676" t="s">
        <v>33335</v>
      </c>
      <c r="AZ2676" t="s">
        <v>4182</v>
      </c>
      <c r="BA2676" t="s">
        <v>626</v>
      </c>
      <c r="BB2676">
        <v>72913</v>
      </c>
      <c r="BC2676" t="s">
        <v>79</v>
      </c>
      <c r="BH2676" t="s">
        <v>33336</v>
      </c>
      <c r="BJ2676">
        <v>463050575</v>
      </c>
    </row>
    <row r="2677" spans="1:62" x14ac:dyDescent="0.25">
      <c r="A2677" t="s">
        <v>33686</v>
      </c>
      <c r="B2677" s="2">
        <v>43502</v>
      </c>
      <c r="C2677" t="s">
        <v>63</v>
      </c>
      <c r="D2677" s="3">
        <v>43472.379252604165</v>
      </c>
      <c r="E2677" t="s">
        <v>64</v>
      </c>
      <c r="F2677" s="2">
        <v>43556</v>
      </c>
      <c r="G2677" s="2">
        <v>43799</v>
      </c>
      <c r="H2677" t="s">
        <v>3124</v>
      </c>
      <c r="I2677" t="s">
        <v>3125</v>
      </c>
      <c r="J2677" t="s">
        <v>3126</v>
      </c>
      <c r="L2677" t="s">
        <v>3110</v>
      </c>
      <c r="M2677" t="s">
        <v>2367</v>
      </c>
      <c r="N2677">
        <v>29928</v>
      </c>
      <c r="O2677" t="s">
        <v>70</v>
      </c>
      <c r="Q2677" t="s">
        <v>3127</v>
      </c>
      <c r="S2677" t="s">
        <v>72</v>
      </c>
      <c r="T2677" t="s">
        <v>2963</v>
      </c>
      <c r="U2677" t="s">
        <v>1425</v>
      </c>
      <c r="V2677" t="s">
        <v>1426</v>
      </c>
      <c r="W2677" t="s">
        <v>105</v>
      </c>
      <c r="X2677" t="s">
        <v>3142</v>
      </c>
      <c r="Y2677" t="str">
        <f>"39-3091"</f>
        <v>39-3091</v>
      </c>
      <c r="Z2677" t="s">
        <v>677</v>
      </c>
      <c r="AA2677">
        <v>721110</v>
      </c>
      <c r="AB2677">
        <v>2</v>
      </c>
      <c r="AC2677">
        <v>2</v>
      </c>
      <c r="AD2677" t="s">
        <v>79</v>
      </c>
      <c r="AE2677" t="s">
        <v>95</v>
      </c>
      <c r="AF2677">
        <v>35</v>
      </c>
      <c r="AG2677" s="4">
        <v>0.29166666666666669</v>
      </c>
      <c r="AH2677" s="4">
        <v>0.625</v>
      </c>
      <c r="AI2677" s="5">
        <v>9.7799999999999994</v>
      </c>
      <c r="AJ2677">
        <v>14.67</v>
      </c>
      <c r="AL2677" t="s">
        <v>81</v>
      </c>
      <c r="AM2677" t="s">
        <v>82</v>
      </c>
      <c r="AO2677" t="s">
        <v>83</v>
      </c>
      <c r="AR2677" t="s">
        <v>82</v>
      </c>
      <c r="AT2677" t="s">
        <v>82</v>
      </c>
      <c r="AW2677" t="s">
        <v>72</v>
      </c>
      <c r="AX2677">
        <v>1</v>
      </c>
      <c r="AY2677" t="s">
        <v>3110</v>
      </c>
      <c r="AZ2677" t="s">
        <v>3130</v>
      </c>
      <c r="BA2677" t="s">
        <v>2367</v>
      </c>
      <c r="BB2677">
        <v>29928</v>
      </c>
      <c r="BC2677" t="s">
        <v>87</v>
      </c>
      <c r="BH2677" t="s">
        <v>3126</v>
      </c>
      <c r="BJ2677">
        <v>570744063</v>
      </c>
    </row>
    <row r="2678" spans="1:62" x14ac:dyDescent="0.25">
      <c r="A2678" t="s">
        <v>33826</v>
      </c>
      <c r="B2678" s="2">
        <v>43502</v>
      </c>
      <c r="C2678" t="s">
        <v>63</v>
      </c>
      <c r="D2678" s="3">
        <v>43472.379133263887</v>
      </c>
      <c r="E2678" t="s">
        <v>64</v>
      </c>
      <c r="F2678" s="2">
        <v>43556</v>
      </c>
      <c r="G2678" s="2">
        <v>43799</v>
      </c>
      <c r="H2678" t="s">
        <v>12915</v>
      </c>
      <c r="J2678" t="s">
        <v>12916</v>
      </c>
      <c r="L2678" t="s">
        <v>4462</v>
      </c>
      <c r="M2678" t="s">
        <v>166</v>
      </c>
      <c r="N2678">
        <v>84084</v>
      </c>
      <c r="O2678" t="s">
        <v>70</v>
      </c>
      <c r="Q2678" t="s">
        <v>12917</v>
      </c>
      <c r="S2678" t="s">
        <v>72</v>
      </c>
      <c r="T2678" t="s">
        <v>12918</v>
      </c>
      <c r="U2678" t="s">
        <v>4627</v>
      </c>
      <c r="V2678" t="s">
        <v>4628</v>
      </c>
      <c r="W2678" t="s">
        <v>323</v>
      </c>
      <c r="X2678" t="s">
        <v>12584</v>
      </c>
      <c r="Y2678" t="str">
        <f>"37-3011"</f>
        <v>37-3011</v>
      </c>
      <c r="Z2678" t="s">
        <v>94</v>
      </c>
      <c r="AA2678">
        <v>54132</v>
      </c>
      <c r="AB2678">
        <v>60</v>
      </c>
      <c r="AC2678">
        <v>60</v>
      </c>
      <c r="AD2678" t="s">
        <v>79</v>
      </c>
      <c r="AE2678" t="s">
        <v>95</v>
      </c>
      <c r="AF2678">
        <v>40</v>
      </c>
      <c r="AG2678" s="4">
        <v>0.3125</v>
      </c>
      <c r="AH2678" s="4">
        <v>0.66666666666666663</v>
      </c>
      <c r="AI2678" s="5">
        <v>13.68</v>
      </c>
      <c r="AJ2678">
        <v>20.52</v>
      </c>
      <c r="AL2678" t="s">
        <v>81</v>
      </c>
      <c r="AM2678" t="s">
        <v>82</v>
      </c>
      <c r="AO2678" t="s">
        <v>83</v>
      </c>
      <c r="AR2678" t="s">
        <v>82</v>
      </c>
      <c r="AT2678" t="s">
        <v>82</v>
      </c>
      <c r="AW2678" t="s">
        <v>72</v>
      </c>
      <c r="AX2678">
        <v>1</v>
      </c>
      <c r="AY2678" t="s">
        <v>4462</v>
      </c>
      <c r="AZ2678" t="s">
        <v>12919</v>
      </c>
      <c r="BA2678" t="s">
        <v>166</v>
      </c>
      <c r="BB2678">
        <v>84084</v>
      </c>
      <c r="BC2678" t="s">
        <v>79</v>
      </c>
      <c r="BH2678" t="s">
        <v>12916</v>
      </c>
      <c r="BJ2678">
        <v>870609859</v>
      </c>
    </row>
    <row r="2679" spans="1:62" x14ac:dyDescent="0.25">
      <c r="A2679" t="s">
        <v>33880</v>
      </c>
      <c r="B2679" s="2">
        <v>43502</v>
      </c>
      <c r="C2679" t="s">
        <v>63</v>
      </c>
      <c r="D2679" s="3">
        <v>43472.377527592595</v>
      </c>
      <c r="E2679" t="s">
        <v>64</v>
      </c>
      <c r="F2679" s="2">
        <v>43556</v>
      </c>
      <c r="G2679" s="2">
        <v>43799</v>
      </c>
      <c r="H2679" t="s">
        <v>33823</v>
      </c>
      <c r="J2679" t="s">
        <v>33824</v>
      </c>
      <c r="L2679" t="s">
        <v>33825</v>
      </c>
      <c r="M2679" t="s">
        <v>787</v>
      </c>
      <c r="N2679">
        <v>35968</v>
      </c>
      <c r="O2679" t="s">
        <v>70</v>
      </c>
      <c r="Q2679" t="s">
        <v>3665</v>
      </c>
      <c r="S2679" t="s">
        <v>72</v>
      </c>
      <c r="T2679" t="s">
        <v>102</v>
      </c>
      <c r="U2679" t="s">
        <v>2630</v>
      </c>
      <c r="V2679" t="s">
        <v>2470</v>
      </c>
      <c r="W2679" t="s">
        <v>105</v>
      </c>
      <c r="X2679" t="s">
        <v>106</v>
      </c>
      <c r="Y2679" t="str">
        <f>"37-3011"</f>
        <v>37-3011</v>
      </c>
      <c r="Z2679" t="s">
        <v>94</v>
      </c>
      <c r="AA2679">
        <v>561730</v>
      </c>
      <c r="AB2679">
        <v>20</v>
      </c>
      <c r="AC2679">
        <v>20</v>
      </c>
      <c r="AD2679" t="s">
        <v>79</v>
      </c>
      <c r="AE2679" t="s">
        <v>95</v>
      </c>
      <c r="AF2679">
        <v>35</v>
      </c>
      <c r="AG2679" s="4">
        <v>0.25</v>
      </c>
      <c r="AH2679" s="4">
        <v>0.66666666666666663</v>
      </c>
      <c r="AI2679" s="5">
        <v>12.81</v>
      </c>
      <c r="AJ2679">
        <v>19.22</v>
      </c>
      <c r="AL2679" t="s">
        <v>81</v>
      </c>
      <c r="AM2679" t="s">
        <v>82</v>
      </c>
      <c r="AO2679" t="s">
        <v>83</v>
      </c>
      <c r="AR2679" t="s">
        <v>82</v>
      </c>
      <c r="AT2679" t="s">
        <v>82</v>
      </c>
      <c r="AW2679" t="s">
        <v>82</v>
      </c>
      <c r="AY2679" t="s">
        <v>3666</v>
      </c>
      <c r="AZ2679" t="s">
        <v>3667</v>
      </c>
      <c r="BA2679" t="s">
        <v>1064</v>
      </c>
      <c r="BB2679">
        <v>37407</v>
      </c>
      <c r="BC2679" t="s">
        <v>79</v>
      </c>
      <c r="BH2679" t="s">
        <v>3668</v>
      </c>
      <c r="BJ2679">
        <v>631189976</v>
      </c>
    </row>
    <row r="2680" spans="1:62" x14ac:dyDescent="0.25">
      <c r="A2680" t="s">
        <v>33947</v>
      </c>
      <c r="B2680" s="2">
        <v>43502</v>
      </c>
      <c r="C2680" t="s">
        <v>63</v>
      </c>
      <c r="D2680" s="3">
        <v>43472.378692025464</v>
      </c>
      <c r="E2680" t="s">
        <v>117</v>
      </c>
      <c r="H2680" t="s">
        <v>33948</v>
      </c>
      <c r="J2680" t="s">
        <v>33949</v>
      </c>
      <c r="K2680" t="s">
        <v>20300</v>
      </c>
      <c r="L2680" t="s">
        <v>33950</v>
      </c>
      <c r="M2680" t="s">
        <v>105</v>
      </c>
      <c r="N2680">
        <v>78577</v>
      </c>
      <c r="O2680" t="s">
        <v>70</v>
      </c>
      <c r="Q2680" t="s">
        <v>33951</v>
      </c>
      <c r="S2680" t="s">
        <v>72</v>
      </c>
      <c r="T2680" t="s">
        <v>25905</v>
      </c>
      <c r="U2680" t="s">
        <v>25906</v>
      </c>
      <c r="V2680" t="s">
        <v>3421</v>
      </c>
      <c r="W2680" t="s">
        <v>105</v>
      </c>
      <c r="X2680" t="s">
        <v>5086</v>
      </c>
      <c r="Y2680" t="str">
        <f>"53-3032"</f>
        <v>53-3032</v>
      </c>
      <c r="Z2680" t="s">
        <v>157</v>
      </c>
      <c r="AA2680">
        <v>484121</v>
      </c>
      <c r="AB2680">
        <v>40</v>
      </c>
      <c r="AD2680" t="s">
        <v>79</v>
      </c>
      <c r="AE2680" t="s">
        <v>95</v>
      </c>
      <c r="AF2680">
        <v>35</v>
      </c>
      <c r="AG2680" s="4">
        <v>0.29166666666666669</v>
      </c>
      <c r="AH2680" s="4">
        <v>0.5</v>
      </c>
      <c r="AI2680" s="5">
        <v>22.12</v>
      </c>
      <c r="AJ2680">
        <v>33.18</v>
      </c>
      <c r="AL2680" t="s">
        <v>81</v>
      </c>
      <c r="AM2680" t="s">
        <v>82</v>
      </c>
      <c r="AO2680" t="s">
        <v>83</v>
      </c>
      <c r="AP2680" t="s">
        <v>67</v>
      </c>
      <c r="AQ2680" t="s">
        <v>67</v>
      </c>
      <c r="AR2680" t="s">
        <v>82</v>
      </c>
      <c r="AT2680" t="s">
        <v>82</v>
      </c>
      <c r="AW2680" t="s">
        <v>72</v>
      </c>
      <c r="AX2680">
        <v>12</v>
      </c>
      <c r="AY2680" t="s">
        <v>33950</v>
      </c>
      <c r="AZ2680" t="s">
        <v>4382</v>
      </c>
      <c r="BA2680" t="s">
        <v>105</v>
      </c>
      <c r="BB2680">
        <v>78577</v>
      </c>
      <c r="BC2680" t="s">
        <v>79</v>
      </c>
      <c r="BH2680" t="s">
        <v>33952</v>
      </c>
      <c r="BI2680" t="s">
        <v>20300</v>
      </c>
      <c r="BJ2680">
        <v>272335927</v>
      </c>
    </row>
    <row r="2681" spans="1:62" x14ac:dyDescent="0.25">
      <c r="A2681" t="s">
        <v>34749</v>
      </c>
      <c r="B2681" s="2">
        <v>43502</v>
      </c>
      <c r="C2681" t="s">
        <v>63</v>
      </c>
      <c r="D2681" s="3">
        <v>43469.492006747685</v>
      </c>
      <c r="E2681" t="s">
        <v>64</v>
      </c>
      <c r="F2681" s="2">
        <v>43556</v>
      </c>
      <c r="G2681" s="2">
        <v>43769</v>
      </c>
      <c r="H2681" t="s">
        <v>34750</v>
      </c>
      <c r="I2681" t="s">
        <v>67</v>
      </c>
      <c r="J2681" t="s">
        <v>5225</v>
      </c>
      <c r="K2681" t="s">
        <v>67</v>
      </c>
      <c r="L2681" t="s">
        <v>5226</v>
      </c>
      <c r="M2681" t="s">
        <v>197</v>
      </c>
      <c r="N2681">
        <v>50313</v>
      </c>
      <c r="O2681" t="s">
        <v>70</v>
      </c>
      <c r="P2681" t="s">
        <v>67</v>
      </c>
      <c r="Q2681" t="s">
        <v>5227</v>
      </c>
      <c r="S2681" t="s">
        <v>72</v>
      </c>
      <c r="T2681" t="s">
        <v>194</v>
      </c>
      <c r="U2681" t="s">
        <v>12045</v>
      </c>
      <c r="V2681" t="s">
        <v>12046</v>
      </c>
      <c r="W2681" t="s">
        <v>197</v>
      </c>
      <c r="X2681" t="s">
        <v>4433</v>
      </c>
      <c r="Y2681" t="str">
        <f>"37-3011"</f>
        <v>37-3011</v>
      </c>
      <c r="Z2681" t="s">
        <v>94</v>
      </c>
      <c r="AA2681">
        <v>541320</v>
      </c>
      <c r="AB2681">
        <v>25</v>
      </c>
      <c r="AC2681">
        <v>25</v>
      </c>
      <c r="AD2681" t="s">
        <v>79</v>
      </c>
      <c r="AE2681" t="s">
        <v>80</v>
      </c>
      <c r="AF2681">
        <v>40</v>
      </c>
      <c r="AG2681" s="4">
        <v>0.33333333333333331</v>
      </c>
      <c r="AH2681" s="4">
        <v>0.70833333333333337</v>
      </c>
      <c r="AI2681" s="5">
        <v>14.11</v>
      </c>
      <c r="AJ2681">
        <v>21.17</v>
      </c>
      <c r="AM2681" t="s">
        <v>82</v>
      </c>
      <c r="AO2681" t="s">
        <v>83</v>
      </c>
      <c r="AR2681" t="s">
        <v>82</v>
      </c>
      <c r="AT2681" t="s">
        <v>82</v>
      </c>
      <c r="AW2681" t="s">
        <v>82</v>
      </c>
      <c r="AY2681" t="s">
        <v>5226</v>
      </c>
      <c r="AZ2681" t="s">
        <v>2609</v>
      </c>
      <c r="BA2681" t="s">
        <v>197</v>
      </c>
      <c r="BB2681">
        <v>50313</v>
      </c>
      <c r="BC2681" t="s">
        <v>79</v>
      </c>
      <c r="BH2681" t="s">
        <v>5225</v>
      </c>
      <c r="BJ2681">
        <v>421433275</v>
      </c>
    </row>
    <row r="2682" spans="1:62" x14ac:dyDescent="0.25">
      <c r="A2682" t="s">
        <v>34853</v>
      </c>
      <c r="B2682" s="2">
        <v>43502</v>
      </c>
      <c r="C2682" t="s">
        <v>63</v>
      </c>
      <c r="D2682" s="3">
        <v>43469.489133773146</v>
      </c>
      <c r="E2682" t="s">
        <v>64</v>
      </c>
      <c r="F2682" s="2">
        <v>43556</v>
      </c>
      <c r="G2682" s="2">
        <v>43770</v>
      </c>
      <c r="H2682" t="s">
        <v>34854</v>
      </c>
      <c r="I2682" t="s">
        <v>34855</v>
      </c>
      <c r="J2682" t="s">
        <v>34856</v>
      </c>
      <c r="K2682" t="s">
        <v>67</v>
      </c>
      <c r="L2682" t="s">
        <v>24023</v>
      </c>
      <c r="M2682" t="s">
        <v>226</v>
      </c>
      <c r="N2682">
        <v>49654</v>
      </c>
      <c r="O2682" t="s">
        <v>70</v>
      </c>
      <c r="P2682" t="s">
        <v>67</v>
      </c>
      <c r="Q2682" t="s">
        <v>34857</v>
      </c>
      <c r="S2682" t="s">
        <v>72</v>
      </c>
      <c r="T2682" t="s">
        <v>34858</v>
      </c>
      <c r="U2682" t="s">
        <v>34859</v>
      </c>
      <c r="V2682" t="s">
        <v>34860</v>
      </c>
      <c r="W2682" t="s">
        <v>226</v>
      </c>
      <c r="X2682" t="s">
        <v>221</v>
      </c>
      <c r="Y2682" t="str">
        <f>"35-2021"</f>
        <v>35-2021</v>
      </c>
      <c r="Z2682" t="s">
        <v>221</v>
      </c>
      <c r="AA2682">
        <v>722110</v>
      </c>
      <c r="AB2682">
        <v>8</v>
      </c>
      <c r="AC2682">
        <v>8</v>
      </c>
      <c r="AD2682" t="s">
        <v>79</v>
      </c>
      <c r="AE2682" t="s">
        <v>80</v>
      </c>
      <c r="AF2682">
        <v>40</v>
      </c>
      <c r="AG2682" s="4">
        <v>0.375</v>
      </c>
      <c r="AH2682" s="4">
        <v>0.70833333333333337</v>
      </c>
      <c r="AI2682" s="5">
        <v>11.64</v>
      </c>
      <c r="AJ2682">
        <v>17.46</v>
      </c>
      <c r="AK2682">
        <v>17.46</v>
      </c>
      <c r="AM2682" t="s">
        <v>82</v>
      </c>
      <c r="AO2682" t="s">
        <v>83</v>
      </c>
      <c r="AR2682" t="s">
        <v>82</v>
      </c>
      <c r="AT2682" t="s">
        <v>82</v>
      </c>
      <c r="AW2682" t="s">
        <v>82</v>
      </c>
      <c r="AY2682" t="s">
        <v>24023</v>
      </c>
      <c r="AZ2682" t="s">
        <v>34861</v>
      </c>
      <c r="BA2682" t="s">
        <v>226</v>
      </c>
      <c r="BB2682">
        <v>49654</v>
      </c>
      <c r="BC2682" t="s">
        <v>87</v>
      </c>
      <c r="BH2682" t="s">
        <v>34856</v>
      </c>
      <c r="BJ2682">
        <v>382657656</v>
      </c>
    </row>
    <row r="2683" spans="1:62" x14ac:dyDescent="0.25">
      <c r="A2683" t="s">
        <v>34906</v>
      </c>
      <c r="B2683" s="2">
        <v>43502</v>
      </c>
      <c r="C2683" t="s">
        <v>63</v>
      </c>
      <c r="D2683" s="3">
        <v>43469.483284085647</v>
      </c>
      <c r="E2683" t="s">
        <v>64</v>
      </c>
      <c r="F2683" s="2">
        <v>43556</v>
      </c>
      <c r="G2683" s="2">
        <v>43799</v>
      </c>
      <c r="H2683" t="s">
        <v>34907</v>
      </c>
      <c r="J2683" t="s">
        <v>34908</v>
      </c>
      <c r="L2683" t="s">
        <v>14554</v>
      </c>
      <c r="M2683" t="s">
        <v>1246</v>
      </c>
      <c r="N2683">
        <v>64089</v>
      </c>
      <c r="O2683" t="s">
        <v>70</v>
      </c>
      <c r="Q2683" t="s">
        <v>34909</v>
      </c>
      <c r="S2683" t="s">
        <v>72</v>
      </c>
      <c r="T2683" t="s">
        <v>34743</v>
      </c>
      <c r="U2683" t="s">
        <v>8366</v>
      </c>
      <c r="V2683" t="s">
        <v>34744</v>
      </c>
      <c r="W2683" t="s">
        <v>761</v>
      </c>
      <c r="X2683" t="s">
        <v>1758</v>
      </c>
      <c r="Y2683" t="str">
        <f>"37-3011"</f>
        <v>37-3011</v>
      </c>
      <c r="Z2683" t="s">
        <v>94</v>
      </c>
      <c r="AA2683">
        <v>561730</v>
      </c>
      <c r="AB2683">
        <v>11</v>
      </c>
      <c r="AC2683">
        <v>11</v>
      </c>
      <c r="AD2683" t="s">
        <v>79</v>
      </c>
      <c r="AE2683" t="s">
        <v>95</v>
      </c>
      <c r="AF2683">
        <v>35</v>
      </c>
      <c r="AG2683" s="4">
        <v>0.27083333333333331</v>
      </c>
      <c r="AH2683" s="4">
        <v>0.60416666666666663</v>
      </c>
      <c r="AI2683" s="5">
        <v>14.73</v>
      </c>
      <c r="AM2683" t="s">
        <v>82</v>
      </c>
      <c r="AO2683" t="s">
        <v>83</v>
      </c>
      <c r="AR2683" t="s">
        <v>82</v>
      </c>
      <c r="AT2683" t="s">
        <v>82</v>
      </c>
      <c r="AW2683" t="s">
        <v>82</v>
      </c>
      <c r="AY2683" t="s">
        <v>14554</v>
      </c>
      <c r="AZ2683" t="s">
        <v>679</v>
      </c>
      <c r="BA2683" t="s">
        <v>1246</v>
      </c>
      <c r="BB2683">
        <v>64089</v>
      </c>
      <c r="BC2683" t="s">
        <v>79</v>
      </c>
      <c r="BD2683" t="s">
        <v>34910</v>
      </c>
      <c r="BH2683" t="s">
        <v>34908</v>
      </c>
      <c r="BJ2683">
        <v>431945718</v>
      </c>
    </row>
    <row r="2684" spans="1:62" x14ac:dyDescent="0.25">
      <c r="A2684" t="s">
        <v>34944</v>
      </c>
      <c r="B2684" s="2">
        <v>43502</v>
      </c>
      <c r="C2684" t="s">
        <v>63</v>
      </c>
      <c r="D2684" s="3">
        <v>43469.570342476851</v>
      </c>
      <c r="E2684" t="s">
        <v>64</v>
      </c>
      <c r="F2684" s="2">
        <v>43556</v>
      </c>
      <c r="G2684" s="2">
        <v>43822</v>
      </c>
      <c r="H2684" t="s">
        <v>34945</v>
      </c>
      <c r="I2684" t="s">
        <v>130</v>
      </c>
      <c r="J2684" t="s">
        <v>34946</v>
      </c>
      <c r="K2684" t="s">
        <v>130</v>
      </c>
      <c r="L2684" t="s">
        <v>7416</v>
      </c>
      <c r="M2684" t="s">
        <v>147</v>
      </c>
      <c r="N2684">
        <v>19341</v>
      </c>
      <c r="O2684" t="s">
        <v>70</v>
      </c>
      <c r="P2684" t="s">
        <v>130</v>
      </c>
      <c r="Q2684" t="s">
        <v>34947</v>
      </c>
      <c r="S2684" t="s">
        <v>72</v>
      </c>
      <c r="T2684" t="s">
        <v>34948</v>
      </c>
      <c r="U2684" t="s">
        <v>34851</v>
      </c>
      <c r="V2684" t="s">
        <v>1308</v>
      </c>
      <c r="W2684" t="s">
        <v>147</v>
      </c>
      <c r="X2684" t="s">
        <v>5516</v>
      </c>
      <c r="Y2684" t="str">
        <f>"37-3011"</f>
        <v>37-3011</v>
      </c>
      <c r="Z2684" t="s">
        <v>94</v>
      </c>
      <c r="AA2684">
        <v>561730</v>
      </c>
      <c r="AB2684">
        <v>17</v>
      </c>
      <c r="AC2684">
        <v>17</v>
      </c>
      <c r="AD2684" t="s">
        <v>79</v>
      </c>
      <c r="AE2684" t="s">
        <v>80</v>
      </c>
      <c r="AF2684">
        <v>40</v>
      </c>
      <c r="AG2684" s="4">
        <v>0.3125</v>
      </c>
      <c r="AH2684" s="4">
        <v>0.6875</v>
      </c>
      <c r="AI2684" s="5">
        <v>15.35</v>
      </c>
      <c r="AJ2684">
        <v>23.03</v>
      </c>
      <c r="AK2684">
        <v>23.03</v>
      </c>
      <c r="AM2684" t="s">
        <v>82</v>
      </c>
      <c r="AO2684" t="s">
        <v>83</v>
      </c>
      <c r="AR2684" t="s">
        <v>82</v>
      </c>
      <c r="AT2684" t="s">
        <v>82</v>
      </c>
      <c r="AW2684" t="s">
        <v>82</v>
      </c>
      <c r="AY2684" t="s">
        <v>2434</v>
      </c>
      <c r="AZ2684" t="s">
        <v>1310</v>
      </c>
      <c r="BA2684" t="s">
        <v>147</v>
      </c>
      <c r="BB2684">
        <v>19335</v>
      </c>
      <c r="BC2684" t="s">
        <v>79</v>
      </c>
      <c r="BD2684" t="s">
        <v>34949</v>
      </c>
      <c r="BE2684">
        <v>12698960</v>
      </c>
      <c r="BH2684" t="s">
        <v>34950</v>
      </c>
      <c r="BI2684" t="s">
        <v>31527</v>
      </c>
      <c r="BJ2684">
        <v>205681327</v>
      </c>
    </row>
    <row r="2685" spans="1:62" x14ac:dyDescent="0.25">
      <c r="A2685" t="s">
        <v>392</v>
      </c>
      <c r="B2685" s="2">
        <v>43503</v>
      </c>
      <c r="C2685" t="s">
        <v>63</v>
      </c>
      <c r="D2685" s="3">
        <v>43472.377348657406</v>
      </c>
      <c r="E2685" t="s">
        <v>282</v>
      </c>
      <c r="F2685" s="2">
        <v>43556</v>
      </c>
      <c r="G2685" s="2">
        <v>43770</v>
      </c>
      <c r="H2685" t="s">
        <v>393</v>
      </c>
      <c r="I2685" t="s">
        <v>394</v>
      </c>
      <c r="J2685" t="s">
        <v>342</v>
      </c>
      <c r="K2685" t="s">
        <v>67</v>
      </c>
      <c r="L2685" t="s">
        <v>343</v>
      </c>
      <c r="M2685" t="s">
        <v>207</v>
      </c>
      <c r="N2685">
        <v>2655</v>
      </c>
      <c r="O2685" t="s">
        <v>70</v>
      </c>
      <c r="P2685" t="s">
        <v>67</v>
      </c>
      <c r="Q2685" t="s">
        <v>344</v>
      </c>
      <c r="S2685" t="s">
        <v>72</v>
      </c>
      <c r="T2685" t="s">
        <v>275</v>
      </c>
      <c r="U2685" t="s">
        <v>276</v>
      </c>
      <c r="V2685" t="s">
        <v>277</v>
      </c>
      <c r="W2685" t="s">
        <v>278</v>
      </c>
      <c r="X2685" t="s">
        <v>345</v>
      </c>
      <c r="Y2685" t="str">
        <f>"35-2015"</f>
        <v>35-2015</v>
      </c>
      <c r="Z2685" t="s">
        <v>346</v>
      </c>
      <c r="AA2685">
        <v>722211</v>
      </c>
      <c r="AB2685">
        <v>39</v>
      </c>
      <c r="AC2685">
        <v>8</v>
      </c>
      <c r="AD2685" t="s">
        <v>79</v>
      </c>
      <c r="AE2685" t="s">
        <v>95</v>
      </c>
      <c r="AF2685">
        <v>35</v>
      </c>
      <c r="AG2685" s="4">
        <v>0.33333333333333331</v>
      </c>
      <c r="AH2685" s="4">
        <v>0.91666666666666663</v>
      </c>
      <c r="AI2685" s="5">
        <v>15.71</v>
      </c>
      <c r="AJ2685">
        <v>23.57</v>
      </c>
      <c r="AL2685" t="s">
        <v>81</v>
      </c>
      <c r="AM2685" t="s">
        <v>82</v>
      </c>
      <c r="AO2685" t="s">
        <v>83</v>
      </c>
      <c r="AP2685" t="s">
        <v>67</v>
      </c>
      <c r="AQ2685" t="s">
        <v>67</v>
      </c>
      <c r="AR2685" t="s">
        <v>82</v>
      </c>
      <c r="AT2685" t="s">
        <v>82</v>
      </c>
      <c r="AW2685" t="s">
        <v>72</v>
      </c>
      <c r="AX2685">
        <v>3</v>
      </c>
      <c r="AY2685" t="s">
        <v>343</v>
      </c>
      <c r="AZ2685" t="s">
        <v>214</v>
      </c>
      <c r="BA2685" t="s">
        <v>207</v>
      </c>
      <c r="BB2685">
        <v>2655</v>
      </c>
      <c r="BC2685" t="s">
        <v>79</v>
      </c>
      <c r="BH2685" t="s">
        <v>342</v>
      </c>
      <c r="BI2685" t="s">
        <v>67</v>
      </c>
      <c r="BJ2685">
        <v>43474304</v>
      </c>
    </row>
    <row r="2686" spans="1:62" x14ac:dyDescent="0.25">
      <c r="A2686" t="s">
        <v>681</v>
      </c>
      <c r="B2686" s="2">
        <v>43503</v>
      </c>
      <c r="C2686" t="s">
        <v>63</v>
      </c>
      <c r="D2686" s="3">
        <v>43472.379255717591</v>
      </c>
      <c r="E2686" t="s">
        <v>64</v>
      </c>
      <c r="F2686" s="2">
        <v>43556</v>
      </c>
      <c r="G2686" s="2">
        <v>43789</v>
      </c>
      <c r="H2686" t="s">
        <v>682</v>
      </c>
      <c r="I2686" t="s">
        <v>683</v>
      </c>
      <c r="J2686" t="s">
        <v>684</v>
      </c>
      <c r="K2686" t="s">
        <v>685</v>
      </c>
      <c r="L2686" t="s">
        <v>686</v>
      </c>
      <c r="M2686" t="s">
        <v>86</v>
      </c>
      <c r="N2686">
        <v>33534</v>
      </c>
      <c r="O2686" t="s">
        <v>70</v>
      </c>
      <c r="P2686" t="s">
        <v>683</v>
      </c>
      <c r="Q2686" t="s">
        <v>687</v>
      </c>
      <c r="S2686" t="s">
        <v>72</v>
      </c>
      <c r="T2686" t="s">
        <v>673</v>
      </c>
      <c r="U2686" t="s">
        <v>674</v>
      </c>
      <c r="V2686" t="s">
        <v>675</v>
      </c>
      <c r="W2686" t="s">
        <v>136</v>
      </c>
      <c r="X2686" t="s">
        <v>688</v>
      </c>
      <c r="Y2686" t="str">
        <f>"35-3022"</f>
        <v>35-3022</v>
      </c>
      <c r="Z2686" t="s">
        <v>280</v>
      </c>
      <c r="AA2686">
        <v>722330</v>
      </c>
      <c r="AB2686">
        <v>10</v>
      </c>
      <c r="AC2686">
        <v>10</v>
      </c>
      <c r="AD2686" t="s">
        <v>79</v>
      </c>
      <c r="AE2686" t="s">
        <v>80</v>
      </c>
      <c r="AF2686">
        <v>35</v>
      </c>
      <c r="AG2686" s="4">
        <v>0.66666666666666663</v>
      </c>
      <c r="AH2686" s="4">
        <v>0.95833333333333337</v>
      </c>
      <c r="AI2686" s="5">
        <v>8.89</v>
      </c>
      <c r="AJ2686">
        <v>13.34</v>
      </c>
      <c r="AK2686">
        <v>18.3</v>
      </c>
      <c r="AL2686" t="s">
        <v>81</v>
      </c>
      <c r="AM2686" t="s">
        <v>82</v>
      </c>
      <c r="AO2686" t="s">
        <v>83</v>
      </c>
      <c r="AP2686" t="s">
        <v>683</v>
      </c>
      <c r="AQ2686" t="s">
        <v>683</v>
      </c>
      <c r="AR2686" t="s">
        <v>82</v>
      </c>
      <c r="AT2686" t="s">
        <v>82</v>
      </c>
      <c r="AW2686" t="s">
        <v>82</v>
      </c>
      <c r="AY2686" t="s">
        <v>689</v>
      </c>
      <c r="AZ2686" t="s">
        <v>690</v>
      </c>
      <c r="BA2686" t="s">
        <v>86</v>
      </c>
      <c r="BB2686">
        <v>33165</v>
      </c>
      <c r="BC2686" t="s">
        <v>79</v>
      </c>
      <c r="BH2686" t="s">
        <v>691</v>
      </c>
      <c r="BJ2686">
        <v>593050258</v>
      </c>
    </row>
    <row r="2687" spans="1:62" x14ac:dyDescent="0.25">
      <c r="A2687" t="s">
        <v>1490</v>
      </c>
      <c r="B2687" s="2">
        <v>43503</v>
      </c>
      <c r="C2687" t="s">
        <v>63</v>
      </c>
      <c r="D2687" s="3">
        <v>43472.378265243053</v>
      </c>
      <c r="E2687" t="s">
        <v>64</v>
      </c>
      <c r="F2687" s="2">
        <v>43556</v>
      </c>
      <c r="G2687" s="2">
        <v>43799</v>
      </c>
      <c r="H2687" t="s">
        <v>1491</v>
      </c>
      <c r="J2687" t="s">
        <v>1492</v>
      </c>
      <c r="L2687" t="s">
        <v>1493</v>
      </c>
      <c r="M2687" t="s">
        <v>308</v>
      </c>
      <c r="N2687">
        <v>7726</v>
      </c>
      <c r="O2687" t="s">
        <v>70</v>
      </c>
      <c r="Q2687" t="s">
        <v>1494</v>
      </c>
      <c r="S2687" t="s">
        <v>72</v>
      </c>
      <c r="T2687" t="s">
        <v>73</v>
      </c>
      <c r="U2687" t="s">
        <v>1167</v>
      </c>
      <c r="V2687" t="s">
        <v>75</v>
      </c>
      <c r="W2687" t="s">
        <v>76</v>
      </c>
      <c r="X2687" t="s">
        <v>1256</v>
      </c>
      <c r="Y2687" t="str">
        <f>"37-3011"</f>
        <v>37-3011</v>
      </c>
      <c r="Z2687" t="s">
        <v>94</v>
      </c>
      <c r="AA2687">
        <v>561730</v>
      </c>
      <c r="AB2687">
        <v>10</v>
      </c>
      <c r="AC2687">
        <v>10</v>
      </c>
      <c r="AD2687" t="s">
        <v>79</v>
      </c>
      <c r="AE2687" t="s">
        <v>80</v>
      </c>
      <c r="AF2687">
        <v>40</v>
      </c>
      <c r="AG2687" s="4">
        <v>0.33333333333333331</v>
      </c>
      <c r="AH2687" s="4">
        <v>0.70833333333333337</v>
      </c>
      <c r="AI2687" s="5">
        <v>16.809999999999999</v>
      </c>
      <c r="AJ2687">
        <v>25.22</v>
      </c>
      <c r="AK2687">
        <v>25.22</v>
      </c>
      <c r="AL2687" t="s">
        <v>81</v>
      </c>
      <c r="AM2687" t="s">
        <v>82</v>
      </c>
      <c r="AO2687" t="s">
        <v>83</v>
      </c>
      <c r="AR2687" t="s">
        <v>82</v>
      </c>
      <c r="AT2687" t="s">
        <v>82</v>
      </c>
      <c r="AW2687" t="s">
        <v>82</v>
      </c>
      <c r="AY2687" t="s">
        <v>1493</v>
      </c>
      <c r="AZ2687" t="s">
        <v>1467</v>
      </c>
      <c r="BA2687" t="s">
        <v>308</v>
      </c>
      <c r="BB2687">
        <v>7726</v>
      </c>
      <c r="BC2687" t="s">
        <v>79</v>
      </c>
      <c r="BH2687" t="s">
        <v>1492</v>
      </c>
      <c r="BJ2687">
        <v>222942247</v>
      </c>
    </row>
    <row r="2688" spans="1:62" x14ac:dyDescent="0.25">
      <c r="A2688" t="s">
        <v>1743</v>
      </c>
      <c r="B2688" s="2">
        <v>43503</v>
      </c>
      <c r="C2688" t="s">
        <v>63</v>
      </c>
      <c r="D2688" s="3">
        <v>43390.269093541669</v>
      </c>
      <c r="E2688" t="s">
        <v>91</v>
      </c>
      <c r="H2688" t="s">
        <v>1744</v>
      </c>
      <c r="J2688" t="s">
        <v>1745</v>
      </c>
      <c r="L2688" t="s">
        <v>1746</v>
      </c>
      <c r="M2688" t="s">
        <v>69</v>
      </c>
      <c r="N2688">
        <v>40383</v>
      </c>
      <c r="O2688" t="s">
        <v>70</v>
      </c>
      <c r="Q2688" t="s">
        <v>1747</v>
      </c>
      <c r="S2688" t="s">
        <v>72</v>
      </c>
      <c r="T2688" t="s">
        <v>524</v>
      </c>
      <c r="U2688" t="s">
        <v>525</v>
      </c>
      <c r="V2688" t="s">
        <v>526</v>
      </c>
      <c r="W2688" t="s">
        <v>69</v>
      </c>
      <c r="X2688" t="s">
        <v>1748</v>
      </c>
      <c r="Y2688" t="str">
        <f>"39-2021"</f>
        <v>39-2021</v>
      </c>
      <c r="Z2688" t="s">
        <v>78</v>
      </c>
      <c r="AA2688">
        <v>112920</v>
      </c>
      <c r="AB2688">
        <v>1</v>
      </c>
      <c r="AD2688" t="s">
        <v>79</v>
      </c>
      <c r="AE2688" t="s">
        <v>95</v>
      </c>
      <c r="AF2688">
        <v>35</v>
      </c>
      <c r="AG2688" s="4">
        <v>0.33333333333333331</v>
      </c>
      <c r="AH2688" s="4">
        <v>0.66666666666666663</v>
      </c>
      <c r="AI2688" s="5">
        <v>12.56</v>
      </c>
      <c r="AJ2688">
        <v>18.84</v>
      </c>
      <c r="AK2688">
        <v>18.84</v>
      </c>
      <c r="AL2688" t="s">
        <v>81</v>
      </c>
      <c r="AM2688" t="s">
        <v>82</v>
      </c>
      <c r="AO2688" t="s">
        <v>83</v>
      </c>
      <c r="AP2688" t="s">
        <v>130</v>
      </c>
      <c r="AQ2688" t="s">
        <v>130</v>
      </c>
      <c r="AR2688" t="s">
        <v>82</v>
      </c>
      <c r="AT2688" t="s">
        <v>82</v>
      </c>
      <c r="AW2688" t="s">
        <v>82</v>
      </c>
      <c r="AY2688" t="s">
        <v>1746</v>
      </c>
      <c r="AZ2688" t="s">
        <v>1749</v>
      </c>
      <c r="BA2688" t="s">
        <v>69</v>
      </c>
      <c r="BB2688">
        <v>40383</v>
      </c>
      <c r="BC2688" t="s">
        <v>79</v>
      </c>
      <c r="BH2688" t="s">
        <v>1745</v>
      </c>
      <c r="BJ2688">
        <v>471667728</v>
      </c>
    </row>
    <row r="2689" spans="1:62" x14ac:dyDescent="0.25">
      <c r="A2689" t="s">
        <v>3082</v>
      </c>
      <c r="B2689" s="2">
        <v>43503</v>
      </c>
      <c r="C2689" t="s">
        <v>63</v>
      </c>
      <c r="D2689" s="3">
        <v>43472.378710983794</v>
      </c>
      <c r="E2689" t="s">
        <v>64</v>
      </c>
      <c r="F2689" s="2">
        <v>43556</v>
      </c>
      <c r="G2689" s="2">
        <v>43806</v>
      </c>
      <c r="H2689" t="s">
        <v>3083</v>
      </c>
      <c r="J2689" t="s">
        <v>3084</v>
      </c>
      <c r="K2689" t="s">
        <v>3085</v>
      </c>
      <c r="L2689" t="s">
        <v>3086</v>
      </c>
      <c r="M2689" t="s">
        <v>136</v>
      </c>
      <c r="N2689">
        <v>21634</v>
      </c>
      <c r="O2689" t="s">
        <v>70</v>
      </c>
      <c r="Q2689" t="s">
        <v>3087</v>
      </c>
      <c r="S2689" t="s">
        <v>72</v>
      </c>
      <c r="T2689" t="s">
        <v>1738</v>
      </c>
      <c r="U2689" t="s">
        <v>1739</v>
      </c>
      <c r="V2689" t="s">
        <v>1740</v>
      </c>
      <c r="W2689" t="s">
        <v>278</v>
      </c>
      <c r="X2689" t="s">
        <v>3088</v>
      </c>
      <c r="Y2689" t="str">
        <f>"51-3093"</f>
        <v>51-3093</v>
      </c>
      <c r="Z2689" t="s">
        <v>2561</v>
      </c>
      <c r="AA2689">
        <v>311712</v>
      </c>
      <c r="AB2689">
        <v>30</v>
      </c>
      <c r="AC2689">
        <v>30</v>
      </c>
      <c r="AD2689" t="s">
        <v>79</v>
      </c>
      <c r="AE2689" t="s">
        <v>80</v>
      </c>
      <c r="AF2689">
        <v>35</v>
      </c>
      <c r="AG2689" s="4">
        <v>0.16666666666666666</v>
      </c>
      <c r="AH2689" s="4">
        <v>0.5</v>
      </c>
      <c r="AI2689" s="5">
        <v>9.6</v>
      </c>
      <c r="AJ2689">
        <v>14.4</v>
      </c>
      <c r="AK2689">
        <v>14.4</v>
      </c>
      <c r="AL2689" t="s">
        <v>81</v>
      </c>
      <c r="AM2689" t="s">
        <v>82</v>
      </c>
      <c r="AO2689" t="s">
        <v>83</v>
      </c>
      <c r="AR2689" t="s">
        <v>82</v>
      </c>
      <c r="AT2689" t="s">
        <v>82</v>
      </c>
      <c r="AW2689" t="s">
        <v>82</v>
      </c>
      <c r="AY2689" t="s">
        <v>3086</v>
      </c>
      <c r="AZ2689" t="s">
        <v>2562</v>
      </c>
      <c r="BA2689" t="s">
        <v>136</v>
      </c>
      <c r="BB2689">
        <v>21634</v>
      </c>
      <c r="BC2689" t="s">
        <v>87</v>
      </c>
      <c r="BH2689" t="s">
        <v>3089</v>
      </c>
      <c r="BJ2689">
        <v>521251629</v>
      </c>
    </row>
    <row r="2690" spans="1:62" x14ac:dyDescent="0.25">
      <c r="A2690" t="s">
        <v>4053</v>
      </c>
      <c r="B2690" s="2">
        <v>43503</v>
      </c>
      <c r="C2690" t="s">
        <v>63</v>
      </c>
      <c r="D2690" s="3">
        <v>43472.378269050925</v>
      </c>
      <c r="E2690" t="s">
        <v>64</v>
      </c>
      <c r="F2690" s="2">
        <v>43556</v>
      </c>
      <c r="G2690" s="2">
        <v>43830</v>
      </c>
      <c r="H2690" t="s">
        <v>4054</v>
      </c>
      <c r="J2690" t="s">
        <v>4055</v>
      </c>
      <c r="L2690" t="s">
        <v>2106</v>
      </c>
      <c r="M2690" t="s">
        <v>1064</v>
      </c>
      <c r="N2690">
        <v>37777</v>
      </c>
      <c r="O2690" t="s">
        <v>70</v>
      </c>
      <c r="Q2690" t="s">
        <v>4056</v>
      </c>
      <c r="S2690" t="s">
        <v>72</v>
      </c>
      <c r="T2690" t="s">
        <v>73</v>
      </c>
      <c r="U2690" t="s">
        <v>114</v>
      </c>
      <c r="V2690" t="s">
        <v>75</v>
      </c>
      <c r="W2690" t="s">
        <v>76</v>
      </c>
      <c r="X2690" t="s">
        <v>4057</v>
      </c>
      <c r="Y2690" t="str">
        <f>"39-2021"</f>
        <v>39-2021</v>
      </c>
      <c r="Z2690" t="s">
        <v>78</v>
      </c>
      <c r="AA2690">
        <v>711212</v>
      </c>
      <c r="AB2690">
        <v>4</v>
      </c>
      <c r="AC2690">
        <v>4</v>
      </c>
      <c r="AD2690" t="s">
        <v>79</v>
      </c>
      <c r="AE2690" t="s">
        <v>80</v>
      </c>
      <c r="AF2690">
        <v>40</v>
      </c>
      <c r="AG2690" s="4">
        <v>0.3125</v>
      </c>
      <c r="AH2690" s="4">
        <v>0.75</v>
      </c>
      <c r="AI2690" s="5">
        <v>10.28</v>
      </c>
      <c r="AJ2690">
        <v>15.42</v>
      </c>
      <c r="AK2690">
        <v>15.42</v>
      </c>
      <c r="AL2690" t="s">
        <v>81</v>
      </c>
      <c r="AM2690" t="s">
        <v>82</v>
      </c>
      <c r="AO2690" t="s">
        <v>83</v>
      </c>
      <c r="AR2690" t="s">
        <v>82</v>
      </c>
      <c r="AT2690" t="s">
        <v>82</v>
      </c>
      <c r="AW2690" t="s">
        <v>72</v>
      </c>
      <c r="AX2690">
        <v>1</v>
      </c>
      <c r="AY2690" t="s">
        <v>2106</v>
      </c>
      <c r="AZ2690" t="s">
        <v>4058</v>
      </c>
      <c r="BA2690" t="s">
        <v>1064</v>
      </c>
      <c r="BB2690">
        <v>37777</v>
      </c>
      <c r="BC2690" t="s">
        <v>87</v>
      </c>
      <c r="BH2690" t="s">
        <v>4055</v>
      </c>
      <c r="BJ2690">
        <v>562140846</v>
      </c>
    </row>
    <row r="2691" spans="1:62" x14ac:dyDescent="0.25">
      <c r="A2691" t="s">
        <v>5927</v>
      </c>
      <c r="B2691" s="2">
        <v>43503</v>
      </c>
      <c r="C2691" t="s">
        <v>63</v>
      </c>
      <c r="D2691" s="3">
        <v>43472.379410925925</v>
      </c>
      <c r="E2691" t="s">
        <v>64</v>
      </c>
      <c r="F2691" s="2">
        <v>43556</v>
      </c>
      <c r="G2691" s="2">
        <v>43784</v>
      </c>
      <c r="H2691" t="s">
        <v>5928</v>
      </c>
      <c r="J2691" t="s">
        <v>5929</v>
      </c>
      <c r="L2691" t="s">
        <v>5930</v>
      </c>
      <c r="M2691" t="s">
        <v>232</v>
      </c>
      <c r="N2691">
        <v>12845</v>
      </c>
      <c r="O2691" t="s">
        <v>70</v>
      </c>
      <c r="Q2691" t="s">
        <v>5931</v>
      </c>
      <c r="S2691" t="s">
        <v>72</v>
      </c>
      <c r="T2691" t="s">
        <v>102</v>
      </c>
      <c r="U2691" t="s">
        <v>2630</v>
      </c>
      <c r="V2691" t="s">
        <v>1426</v>
      </c>
      <c r="W2691" t="s">
        <v>105</v>
      </c>
      <c r="X2691" t="s">
        <v>1500</v>
      </c>
      <c r="Y2691" t="str">
        <f>"35-2014"</f>
        <v>35-2014</v>
      </c>
      <c r="Z2691" t="s">
        <v>301</v>
      </c>
      <c r="AA2691">
        <v>72211</v>
      </c>
      <c r="AB2691">
        <v>2</v>
      </c>
      <c r="AC2691">
        <v>2</v>
      </c>
      <c r="AD2691" t="s">
        <v>79</v>
      </c>
      <c r="AE2691" t="s">
        <v>80</v>
      </c>
      <c r="AF2691">
        <v>35</v>
      </c>
      <c r="AG2691" s="4">
        <v>0.33333333333333331</v>
      </c>
      <c r="AH2691" s="4">
        <v>0.66666666666666663</v>
      </c>
      <c r="AI2691" s="5">
        <v>12.81</v>
      </c>
      <c r="AJ2691">
        <v>19.22</v>
      </c>
      <c r="AK2691">
        <v>19.22</v>
      </c>
      <c r="AL2691" t="s">
        <v>81</v>
      </c>
      <c r="AM2691" t="s">
        <v>82</v>
      </c>
      <c r="AO2691" t="s">
        <v>83</v>
      </c>
      <c r="AR2691" t="s">
        <v>82</v>
      </c>
      <c r="AT2691" t="s">
        <v>82</v>
      </c>
      <c r="AW2691" t="s">
        <v>72</v>
      </c>
      <c r="AX2691">
        <v>6</v>
      </c>
      <c r="AY2691" t="s">
        <v>5930</v>
      </c>
      <c r="AZ2691" t="s">
        <v>1047</v>
      </c>
      <c r="BA2691" t="s">
        <v>232</v>
      </c>
      <c r="BB2691">
        <v>12845</v>
      </c>
      <c r="BC2691" t="s">
        <v>87</v>
      </c>
      <c r="BH2691" t="s">
        <v>5929</v>
      </c>
      <c r="BJ2691">
        <v>200720507</v>
      </c>
    </row>
    <row r="2692" spans="1:62" x14ac:dyDescent="0.25">
      <c r="A2692" t="s">
        <v>6383</v>
      </c>
      <c r="B2692" s="2">
        <v>43503</v>
      </c>
      <c r="C2692" t="s">
        <v>63</v>
      </c>
      <c r="D2692" s="3">
        <v>43472.379480868054</v>
      </c>
      <c r="E2692" t="s">
        <v>64</v>
      </c>
      <c r="F2692" s="2">
        <v>43556</v>
      </c>
      <c r="G2692" s="2">
        <v>43770</v>
      </c>
      <c r="H2692" t="s">
        <v>6076</v>
      </c>
      <c r="I2692" t="s">
        <v>6384</v>
      </c>
      <c r="J2692" t="s">
        <v>6078</v>
      </c>
      <c r="L2692" t="s">
        <v>3108</v>
      </c>
      <c r="M2692" t="s">
        <v>2367</v>
      </c>
      <c r="N2692">
        <v>29928</v>
      </c>
      <c r="O2692" t="s">
        <v>70</v>
      </c>
      <c r="Q2692" t="s">
        <v>6079</v>
      </c>
      <c r="S2692" t="s">
        <v>72</v>
      </c>
      <c r="T2692" t="s">
        <v>102</v>
      </c>
      <c r="U2692" t="s">
        <v>2630</v>
      </c>
      <c r="V2692" t="s">
        <v>1426</v>
      </c>
      <c r="W2692" t="s">
        <v>105</v>
      </c>
      <c r="X2692" t="s">
        <v>6385</v>
      </c>
      <c r="Y2692" t="str">
        <f>"37-2011"</f>
        <v>37-2011</v>
      </c>
      <c r="Z2692" t="s">
        <v>424</v>
      </c>
      <c r="AA2692">
        <v>72111</v>
      </c>
      <c r="AB2692">
        <v>16</v>
      </c>
      <c r="AC2692">
        <v>16</v>
      </c>
      <c r="AD2692" t="s">
        <v>79</v>
      </c>
      <c r="AE2692" t="s">
        <v>95</v>
      </c>
      <c r="AF2692">
        <v>35</v>
      </c>
      <c r="AG2692" s="4">
        <v>0.29166666666666669</v>
      </c>
      <c r="AH2692" s="4">
        <v>0.625</v>
      </c>
      <c r="AI2692" s="5">
        <v>12.6</v>
      </c>
      <c r="AJ2692">
        <v>18.899999999999999</v>
      </c>
      <c r="AK2692">
        <v>18.899999999999999</v>
      </c>
      <c r="AL2692" t="s">
        <v>81</v>
      </c>
      <c r="AM2692" t="s">
        <v>82</v>
      </c>
      <c r="AO2692" t="s">
        <v>83</v>
      </c>
      <c r="AR2692" t="s">
        <v>82</v>
      </c>
      <c r="AT2692" t="s">
        <v>82</v>
      </c>
      <c r="AW2692" t="s">
        <v>82</v>
      </c>
      <c r="AY2692" t="s">
        <v>3108</v>
      </c>
      <c r="AZ2692" t="s">
        <v>3111</v>
      </c>
      <c r="BA2692" t="s">
        <v>2367</v>
      </c>
      <c r="BB2692">
        <v>29928</v>
      </c>
      <c r="BC2692" t="s">
        <v>79</v>
      </c>
      <c r="BH2692" t="s">
        <v>6078</v>
      </c>
      <c r="BJ2692">
        <v>570715279</v>
      </c>
    </row>
    <row r="2693" spans="1:62" x14ac:dyDescent="0.25">
      <c r="A2693" t="s">
        <v>6431</v>
      </c>
      <c r="B2693" s="2">
        <v>43503</v>
      </c>
      <c r="C2693" t="s">
        <v>63</v>
      </c>
      <c r="D2693" s="3">
        <v>43472.380186006943</v>
      </c>
      <c r="E2693" t="s">
        <v>64</v>
      </c>
      <c r="F2693" s="2">
        <v>43556</v>
      </c>
      <c r="G2693" s="2">
        <v>43770</v>
      </c>
      <c r="H2693" t="s">
        <v>6076</v>
      </c>
      <c r="I2693" t="s">
        <v>6384</v>
      </c>
      <c r="J2693" t="s">
        <v>6078</v>
      </c>
      <c r="L2693" t="s">
        <v>3108</v>
      </c>
      <c r="M2693" t="s">
        <v>2367</v>
      </c>
      <c r="N2693">
        <v>29928</v>
      </c>
      <c r="O2693" t="s">
        <v>70</v>
      </c>
      <c r="Q2693" t="s">
        <v>6079</v>
      </c>
      <c r="S2693" t="s">
        <v>72</v>
      </c>
      <c r="T2693" t="s">
        <v>102</v>
      </c>
      <c r="U2693" t="s">
        <v>2630</v>
      </c>
      <c r="V2693" t="s">
        <v>1426</v>
      </c>
      <c r="W2693" t="s">
        <v>105</v>
      </c>
      <c r="X2693" t="s">
        <v>6432</v>
      </c>
      <c r="Y2693" t="str">
        <f>"35-2015"</f>
        <v>35-2015</v>
      </c>
      <c r="Z2693" t="s">
        <v>346</v>
      </c>
      <c r="AA2693">
        <v>72111</v>
      </c>
      <c r="AB2693">
        <v>17</v>
      </c>
      <c r="AC2693">
        <v>17</v>
      </c>
      <c r="AD2693" t="s">
        <v>79</v>
      </c>
      <c r="AE2693" t="s">
        <v>95</v>
      </c>
      <c r="AF2693">
        <v>35</v>
      </c>
      <c r="AG2693" s="4">
        <v>0.41666666666666669</v>
      </c>
      <c r="AH2693" s="4">
        <v>0.75</v>
      </c>
      <c r="AI2693" s="5">
        <v>11.5</v>
      </c>
      <c r="AJ2693">
        <v>17.25</v>
      </c>
      <c r="AK2693">
        <v>17.25</v>
      </c>
      <c r="AL2693" t="s">
        <v>81</v>
      </c>
      <c r="AM2693" t="s">
        <v>82</v>
      </c>
      <c r="AO2693" t="s">
        <v>83</v>
      </c>
      <c r="AR2693" t="s">
        <v>82</v>
      </c>
      <c r="AT2693" t="s">
        <v>82</v>
      </c>
      <c r="AW2693" t="s">
        <v>82</v>
      </c>
      <c r="AY2693" t="s">
        <v>3110</v>
      </c>
      <c r="AZ2693" t="s">
        <v>3111</v>
      </c>
      <c r="BA2693" t="s">
        <v>2367</v>
      </c>
      <c r="BB2693">
        <v>29928</v>
      </c>
      <c r="BC2693" t="s">
        <v>79</v>
      </c>
      <c r="BH2693" t="s">
        <v>6433</v>
      </c>
      <c r="BJ2693">
        <v>570715279</v>
      </c>
    </row>
    <row r="2694" spans="1:62" x14ac:dyDescent="0.25">
      <c r="A2694" t="s">
        <v>7036</v>
      </c>
      <c r="B2694" s="2">
        <v>43503</v>
      </c>
      <c r="C2694" t="s">
        <v>63</v>
      </c>
      <c r="D2694" s="3">
        <v>43472.37940810185</v>
      </c>
      <c r="E2694" t="s">
        <v>64</v>
      </c>
      <c r="F2694" s="2">
        <v>43556</v>
      </c>
      <c r="G2694" s="2">
        <v>43756</v>
      </c>
      <c r="H2694" t="s">
        <v>7034</v>
      </c>
      <c r="I2694" t="s">
        <v>7037</v>
      </c>
      <c r="J2694" t="s">
        <v>3693</v>
      </c>
      <c r="L2694" t="s">
        <v>3694</v>
      </c>
      <c r="M2694" t="s">
        <v>2367</v>
      </c>
      <c r="N2694">
        <v>29572</v>
      </c>
      <c r="O2694" t="s">
        <v>70</v>
      </c>
      <c r="P2694" t="s">
        <v>67</v>
      </c>
      <c r="Q2694" t="s">
        <v>3695</v>
      </c>
      <c r="S2694" t="s">
        <v>72</v>
      </c>
      <c r="T2694" t="s">
        <v>102</v>
      </c>
      <c r="U2694" t="s">
        <v>2630</v>
      </c>
      <c r="V2694" t="s">
        <v>1426</v>
      </c>
      <c r="W2694" t="s">
        <v>105</v>
      </c>
      <c r="X2694" t="s">
        <v>3266</v>
      </c>
      <c r="Y2694" t="str">
        <f>"35-9021"</f>
        <v>35-9021</v>
      </c>
      <c r="Z2694" t="s">
        <v>315</v>
      </c>
      <c r="AA2694">
        <v>721110</v>
      </c>
      <c r="AB2694">
        <v>6</v>
      </c>
      <c r="AC2694">
        <v>6</v>
      </c>
      <c r="AD2694" t="s">
        <v>79</v>
      </c>
      <c r="AE2694" t="s">
        <v>95</v>
      </c>
      <c r="AF2694">
        <v>35</v>
      </c>
      <c r="AG2694" s="4">
        <v>0.25</v>
      </c>
      <c r="AH2694" s="4">
        <v>0.58333333333333337</v>
      </c>
      <c r="AI2694" s="5">
        <v>9.39</v>
      </c>
      <c r="AJ2694">
        <v>14.09</v>
      </c>
      <c r="AK2694">
        <v>14.09</v>
      </c>
      <c r="AL2694" t="s">
        <v>81</v>
      </c>
      <c r="AM2694" t="s">
        <v>82</v>
      </c>
      <c r="AO2694" t="s">
        <v>83</v>
      </c>
      <c r="AR2694" t="s">
        <v>82</v>
      </c>
      <c r="AT2694" t="s">
        <v>82</v>
      </c>
      <c r="AW2694" t="s">
        <v>72</v>
      </c>
      <c r="AX2694">
        <v>1</v>
      </c>
      <c r="AY2694" t="s">
        <v>3153</v>
      </c>
      <c r="AZ2694" t="s">
        <v>3155</v>
      </c>
      <c r="BA2694" t="s">
        <v>2367</v>
      </c>
      <c r="BB2694">
        <v>29572</v>
      </c>
      <c r="BC2694" t="s">
        <v>87</v>
      </c>
      <c r="BH2694" t="s">
        <v>3697</v>
      </c>
      <c r="BJ2694">
        <v>261101036</v>
      </c>
    </row>
    <row r="2695" spans="1:62" x14ac:dyDescent="0.25">
      <c r="A2695" t="s">
        <v>7293</v>
      </c>
      <c r="B2695" s="2">
        <v>43503</v>
      </c>
      <c r="C2695" t="s">
        <v>63</v>
      </c>
      <c r="D2695" s="3">
        <v>43472.379465104168</v>
      </c>
      <c r="E2695" t="s">
        <v>64</v>
      </c>
      <c r="F2695" s="2">
        <v>43556</v>
      </c>
      <c r="G2695" s="2">
        <v>43800</v>
      </c>
      <c r="H2695" t="s">
        <v>7294</v>
      </c>
      <c r="I2695" t="s">
        <v>7295</v>
      </c>
      <c r="J2695" t="s">
        <v>7296</v>
      </c>
      <c r="K2695" t="s">
        <v>67</v>
      </c>
      <c r="L2695" t="s">
        <v>7297</v>
      </c>
      <c r="M2695" t="s">
        <v>783</v>
      </c>
      <c r="N2695">
        <v>44143</v>
      </c>
      <c r="O2695" t="s">
        <v>70</v>
      </c>
      <c r="P2695" t="s">
        <v>67</v>
      </c>
      <c r="Q2695" t="s">
        <v>7298</v>
      </c>
      <c r="S2695" t="s">
        <v>72</v>
      </c>
      <c r="T2695" t="s">
        <v>7052</v>
      </c>
      <c r="U2695" t="s">
        <v>6798</v>
      </c>
      <c r="V2695" t="s">
        <v>6799</v>
      </c>
      <c r="W2695" t="s">
        <v>783</v>
      </c>
      <c r="X2695" t="s">
        <v>106</v>
      </c>
      <c r="Y2695" t="str">
        <f>"37-3011"</f>
        <v>37-3011</v>
      </c>
      <c r="Z2695" t="s">
        <v>94</v>
      </c>
      <c r="AA2695">
        <v>561730</v>
      </c>
      <c r="AB2695">
        <v>20</v>
      </c>
      <c r="AC2695">
        <v>20</v>
      </c>
      <c r="AD2695" t="s">
        <v>79</v>
      </c>
      <c r="AE2695" t="s">
        <v>95</v>
      </c>
      <c r="AF2695">
        <v>40</v>
      </c>
      <c r="AG2695" s="4">
        <v>0.375</v>
      </c>
      <c r="AH2695" s="4">
        <v>0.70833333333333337</v>
      </c>
      <c r="AI2695" s="5">
        <v>13.7</v>
      </c>
      <c r="AJ2695">
        <v>20.55</v>
      </c>
      <c r="AK2695">
        <v>20.55</v>
      </c>
      <c r="AL2695" t="s">
        <v>81</v>
      </c>
      <c r="AM2695" t="s">
        <v>82</v>
      </c>
      <c r="AO2695" t="s">
        <v>83</v>
      </c>
      <c r="AR2695" t="s">
        <v>82</v>
      </c>
      <c r="AT2695" t="s">
        <v>82</v>
      </c>
      <c r="AW2695" t="s">
        <v>82</v>
      </c>
      <c r="AY2695" t="s">
        <v>7297</v>
      </c>
      <c r="AZ2695" t="s">
        <v>7299</v>
      </c>
      <c r="BA2695" t="s">
        <v>783</v>
      </c>
      <c r="BB2695">
        <v>44143</v>
      </c>
      <c r="BC2695" t="s">
        <v>79</v>
      </c>
      <c r="BH2695" t="s">
        <v>7296</v>
      </c>
      <c r="BJ2695">
        <v>340876508</v>
      </c>
    </row>
    <row r="2696" spans="1:62" x14ac:dyDescent="0.25">
      <c r="A2696" t="s">
        <v>7734</v>
      </c>
      <c r="B2696" s="2">
        <v>43503</v>
      </c>
      <c r="C2696" t="s">
        <v>63</v>
      </c>
      <c r="D2696" s="3">
        <v>43472.378157037034</v>
      </c>
      <c r="E2696" t="s">
        <v>64</v>
      </c>
      <c r="F2696" s="2">
        <v>43556</v>
      </c>
      <c r="G2696" s="2">
        <v>43819</v>
      </c>
      <c r="H2696" t="s">
        <v>7735</v>
      </c>
      <c r="I2696" t="s">
        <v>130</v>
      </c>
      <c r="J2696" t="s">
        <v>7736</v>
      </c>
      <c r="K2696" t="s">
        <v>67</v>
      </c>
      <c r="L2696" t="s">
        <v>7737</v>
      </c>
      <c r="M2696" t="s">
        <v>197</v>
      </c>
      <c r="N2696">
        <v>51342</v>
      </c>
      <c r="O2696" t="s">
        <v>70</v>
      </c>
      <c r="Q2696" t="s">
        <v>7738</v>
      </c>
      <c r="S2696" t="s">
        <v>72</v>
      </c>
      <c r="T2696" t="s">
        <v>194</v>
      </c>
      <c r="U2696" t="s">
        <v>195</v>
      </c>
      <c r="V2696" t="s">
        <v>196</v>
      </c>
      <c r="W2696" t="s">
        <v>197</v>
      </c>
      <c r="X2696" t="s">
        <v>199</v>
      </c>
      <c r="Y2696" t="str">
        <f>"51-9198"</f>
        <v>51-9198</v>
      </c>
      <c r="Z2696" t="s">
        <v>199</v>
      </c>
      <c r="AA2696">
        <v>321214</v>
      </c>
      <c r="AB2696">
        <v>11</v>
      </c>
      <c r="AC2696">
        <v>11</v>
      </c>
      <c r="AD2696" t="s">
        <v>79</v>
      </c>
      <c r="AE2696" t="s">
        <v>95</v>
      </c>
      <c r="AF2696">
        <v>40</v>
      </c>
      <c r="AG2696" s="4">
        <v>0.27083333333333331</v>
      </c>
      <c r="AH2696" s="4">
        <v>0.70833333333333337</v>
      </c>
      <c r="AI2696" s="5">
        <v>15.32</v>
      </c>
      <c r="AJ2696">
        <v>22.98</v>
      </c>
      <c r="AL2696" t="s">
        <v>81</v>
      </c>
      <c r="AM2696" t="s">
        <v>82</v>
      </c>
      <c r="AO2696" t="s">
        <v>83</v>
      </c>
      <c r="AP2696" t="s">
        <v>67</v>
      </c>
      <c r="AQ2696" t="s">
        <v>67</v>
      </c>
      <c r="AR2696" t="s">
        <v>82</v>
      </c>
      <c r="AT2696" t="s">
        <v>82</v>
      </c>
      <c r="AW2696" t="s">
        <v>82</v>
      </c>
      <c r="AY2696" t="s">
        <v>7739</v>
      </c>
      <c r="AZ2696" t="s">
        <v>7740</v>
      </c>
      <c r="BA2696" t="s">
        <v>197</v>
      </c>
      <c r="BB2696">
        <v>51342</v>
      </c>
      <c r="BC2696" t="s">
        <v>87</v>
      </c>
      <c r="BH2696" t="s">
        <v>7741</v>
      </c>
      <c r="BI2696" t="s">
        <v>67</v>
      </c>
      <c r="BJ2696">
        <v>411400906</v>
      </c>
    </row>
    <row r="2697" spans="1:62" x14ac:dyDescent="0.25">
      <c r="A2697" t="s">
        <v>8274</v>
      </c>
      <c r="B2697" s="2">
        <v>43503</v>
      </c>
      <c r="C2697" t="s">
        <v>63</v>
      </c>
      <c r="D2697" s="3">
        <v>43472.379560474539</v>
      </c>
      <c r="E2697" t="s">
        <v>64</v>
      </c>
      <c r="F2697" s="2">
        <v>43556</v>
      </c>
      <c r="G2697" s="2">
        <v>43794</v>
      </c>
      <c r="H2697" t="s">
        <v>8275</v>
      </c>
      <c r="J2697" t="s">
        <v>8276</v>
      </c>
      <c r="L2697" t="s">
        <v>5999</v>
      </c>
      <c r="M2697" t="s">
        <v>5997</v>
      </c>
      <c r="N2697">
        <v>58103</v>
      </c>
      <c r="O2697" t="s">
        <v>70</v>
      </c>
      <c r="Q2697" t="s">
        <v>8277</v>
      </c>
      <c r="S2697" t="s">
        <v>72</v>
      </c>
      <c r="T2697" t="s">
        <v>2618</v>
      </c>
      <c r="U2697" t="s">
        <v>8240</v>
      </c>
      <c r="V2697" t="s">
        <v>2620</v>
      </c>
      <c r="W2697" t="s">
        <v>881</v>
      </c>
      <c r="X2697" t="s">
        <v>106</v>
      </c>
      <c r="Y2697" t="str">
        <f>"37-3011"</f>
        <v>37-3011</v>
      </c>
      <c r="Z2697" t="s">
        <v>94</v>
      </c>
      <c r="AA2697">
        <v>561730</v>
      </c>
      <c r="AB2697">
        <v>30</v>
      </c>
      <c r="AC2697">
        <v>30</v>
      </c>
      <c r="AD2697" t="s">
        <v>79</v>
      </c>
      <c r="AE2697" t="s">
        <v>95</v>
      </c>
      <c r="AF2697">
        <v>40</v>
      </c>
      <c r="AG2697" s="4">
        <v>0.3125</v>
      </c>
      <c r="AH2697" s="4">
        <v>0.77083333333333337</v>
      </c>
      <c r="AI2697" s="5">
        <v>15.96</v>
      </c>
      <c r="AJ2697">
        <v>23.94</v>
      </c>
      <c r="AK2697">
        <v>38.1</v>
      </c>
      <c r="AL2697" t="s">
        <v>81</v>
      </c>
      <c r="AM2697" t="s">
        <v>82</v>
      </c>
      <c r="AO2697" t="s">
        <v>83</v>
      </c>
      <c r="AR2697" t="s">
        <v>82</v>
      </c>
      <c r="AT2697" t="s">
        <v>82</v>
      </c>
      <c r="AW2697" t="s">
        <v>72</v>
      </c>
      <c r="AX2697">
        <v>1</v>
      </c>
      <c r="AY2697" t="s">
        <v>5999</v>
      </c>
      <c r="AZ2697" t="s">
        <v>2069</v>
      </c>
      <c r="BA2697" t="s">
        <v>5997</v>
      </c>
      <c r="BB2697">
        <v>58103</v>
      </c>
      <c r="BC2697" t="s">
        <v>79</v>
      </c>
      <c r="BH2697" t="s">
        <v>8278</v>
      </c>
      <c r="BJ2697">
        <v>450349893</v>
      </c>
    </row>
    <row r="2698" spans="1:62" x14ac:dyDescent="0.25">
      <c r="A2698" t="s">
        <v>8346</v>
      </c>
      <c r="B2698" s="2">
        <v>43503</v>
      </c>
      <c r="C2698" t="s">
        <v>63</v>
      </c>
      <c r="D2698" s="3">
        <v>43472.378284363425</v>
      </c>
      <c r="E2698" t="s">
        <v>282</v>
      </c>
      <c r="F2698" s="2">
        <v>43556</v>
      </c>
      <c r="G2698" s="2">
        <v>43769</v>
      </c>
      <c r="H2698" t="s">
        <v>8347</v>
      </c>
      <c r="J2698" t="s">
        <v>8348</v>
      </c>
      <c r="L2698" t="s">
        <v>738</v>
      </c>
      <c r="M2698" t="s">
        <v>105</v>
      </c>
      <c r="N2698">
        <v>78728</v>
      </c>
      <c r="O2698" t="s">
        <v>70</v>
      </c>
      <c r="Q2698" t="s">
        <v>8349</v>
      </c>
      <c r="S2698" t="s">
        <v>72</v>
      </c>
      <c r="T2698" t="s">
        <v>6178</v>
      </c>
      <c r="U2698" t="s">
        <v>6179</v>
      </c>
      <c r="V2698" t="s">
        <v>6180</v>
      </c>
      <c r="W2698" t="s">
        <v>774</v>
      </c>
      <c r="X2698" t="s">
        <v>106</v>
      </c>
      <c r="Y2698" t="str">
        <f>"37-3011"</f>
        <v>37-3011</v>
      </c>
      <c r="Z2698" t="s">
        <v>94</v>
      </c>
      <c r="AA2698">
        <v>561730</v>
      </c>
      <c r="AB2698">
        <v>35</v>
      </c>
      <c r="AC2698">
        <v>34</v>
      </c>
      <c r="AD2698" t="s">
        <v>79</v>
      </c>
      <c r="AE2698" t="s">
        <v>95</v>
      </c>
      <c r="AF2698">
        <v>40</v>
      </c>
      <c r="AG2698" s="4">
        <v>0.27083333333333331</v>
      </c>
      <c r="AH2698" s="4">
        <v>0.72916666666666663</v>
      </c>
      <c r="AI2698" s="5">
        <v>13.91</v>
      </c>
      <c r="AJ2698">
        <v>20.87</v>
      </c>
      <c r="AL2698" t="s">
        <v>81</v>
      </c>
      <c r="AM2698" t="s">
        <v>82</v>
      </c>
      <c r="AO2698" t="s">
        <v>83</v>
      </c>
      <c r="AR2698" t="s">
        <v>82</v>
      </c>
      <c r="AT2698" t="s">
        <v>82</v>
      </c>
      <c r="AW2698" t="s">
        <v>72</v>
      </c>
      <c r="AX2698">
        <v>1</v>
      </c>
      <c r="AY2698" t="s">
        <v>738</v>
      </c>
      <c r="AZ2698" t="s">
        <v>2422</v>
      </c>
      <c r="BA2698" t="s">
        <v>105</v>
      </c>
      <c r="BB2698">
        <v>78728</v>
      </c>
      <c r="BC2698" t="s">
        <v>79</v>
      </c>
      <c r="BH2698" t="s">
        <v>8348</v>
      </c>
      <c r="BJ2698">
        <v>452658303</v>
      </c>
    </row>
    <row r="2699" spans="1:62" x14ac:dyDescent="0.25">
      <c r="A2699" t="s">
        <v>9509</v>
      </c>
      <c r="B2699" s="2">
        <v>43503</v>
      </c>
      <c r="C2699" t="s">
        <v>63</v>
      </c>
      <c r="D2699" s="3">
        <v>43472.377964988424</v>
      </c>
      <c r="E2699" t="s">
        <v>64</v>
      </c>
      <c r="F2699" s="2">
        <v>43556</v>
      </c>
      <c r="G2699" s="2">
        <v>43814</v>
      </c>
      <c r="H2699" t="s">
        <v>9510</v>
      </c>
      <c r="I2699" t="s">
        <v>67</v>
      </c>
      <c r="J2699" t="s">
        <v>9511</v>
      </c>
      <c r="L2699" t="s">
        <v>9512</v>
      </c>
      <c r="M2699" t="s">
        <v>226</v>
      </c>
      <c r="N2699">
        <v>48320</v>
      </c>
      <c r="O2699" t="s">
        <v>70</v>
      </c>
      <c r="Q2699" t="s">
        <v>9513</v>
      </c>
      <c r="S2699" t="s">
        <v>72</v>
      </c>
      <c r="T2699" t="s">
        <v>9514</v>
      </c>
      <c r="U2699" t="s">
        <v>9515</v>
      </c>
      <c r="V2699" t="s">
        <v>9516</v>
      </c>
      <c r="W2699" t="s">
        <v>226</v>
      </c>
      <c r="X2699" t="s">
        <v>9517</v>
      </c>
      <c r="Y2699" t="str">
        <f>"37-3011"</f>
        <v>37-3011</v>
      </c>
      <c r="Z2699" t="s">
        <v>94</v>
      </c>
      <c r="AA2699">
        <v>561730</v>
      </c>
      <c r="AB2699">
        <v>12</v>
      </c>
      <c r="AC2699">
        <v>12</v>
      </c>
      <c r="AD2699" t="s">
        <v>79</v>
      </c>
      <c r="AE2699" t="s">
        <v>80</v>
      </c>
      <c r="AF2699">
        <v>40</v>
      </c>
      <c r="AG2699" s="4">
        <v>0.33333333333333331</v>
      </c>
      <c r="AH2699" s="4">
        <v>0.70833333333333337</v>
      </c>
      <c r="AI2699" s="5">
        <v>15.08</v>
      </c>
      <c r="AJ2699">
        <v>22.62</v>
      </c>
      <c r="AK2699">
        <v>22.62</v>
      </c>
      <c r="AL2699" t="s">
        <v>81</v>
      </c>
      <c r="AM2699" t="s">
        <v>82</v>
      </c>
      <c r="AO2699" t="s">
        <v>83</v>
      </c>
      <c r="AP2699" t="s">
        <v>67</v>
      </c>
      <c r="AQ2699" t="s">
        <v>67</v>
      </c>
      <c r="AR2699" t="s">
        <v>82</v>
      </c>
      <c r="AT2699" t="s">
        <v>82</v>
      </c>
      <c r="AW2699" t="s">
        <v>82</v>
      </c>
      <c r="AY2699" t="s">
        <v>9512</v>
      </c>
      <c r="AZ2699" t="s">
        <v>9518</v>
      </c>
      <c r="BA2699" t="s">
        <v>226</v>
      </c>
      <c r="BB2699">
        <v>48320</v>
      </c>
      <c r="BC2699" t="s">
        <v>79</v>
      </c>
      <c r="BH2699" t="s">
        <v>9519</v>
      </c>
      <c r="BJ2699">
        <v>382784736</v>
      </c>
    </row>
    <row r="2700" spans="1:62" x14ac:dyDescent="0.25">
      <c r="A2700" t="s">
        <v>10187</v>
      </c>
      <c r="B2700" s="2">
        <v>43503</v>
      </c>
      <c r="C2700" t="s">
        <v>63</v>
      </c>
      <c r="D2700" s="3">
        <v>43472.378211307871</v>
      </c>
      <c r="E2700" t="s">
        <v>117</v>
      </c>
      <c r="H2700" t="s">
        <v>10188</v>
      </c>
      <c r="I2700" t="s">
        <v>67</v>
      </c>
      <c r="J2700" t="s">
        <v>10189</v>
      </c>
      <c r="K2700" t="s">
        <v>67</v>
      </c>
      <c r="L2700" t="s">
        <v>10190</v>
      </c>
      <c r="M2700" t="s">
        <v>226</v>
      </c>
      <c r="N2700">
        <v>48083</v>
      </c>
      <c r="O2700" t="s">
        <v>70</v>
      </c>
      <c r="P2700" t="s">
        <v>67</v>
      </c>
      <c r="Q2700" t="s">
        <v>10191</v>
      </c>
      <c r="S2700" t="s">
        <v>72</v>
      </c>
      <c r="T2700" t="s">
        <v>10192</v>
      </c>
      <c r="U2700" t="s">
        <v>10193</v>
      </c>
      <c r="V2700" t="s">
        <v>10194</v>
      </c>
      <c r="W2700" t="s">
        <v>226</v>
      </c>
      <c r="X2700" t="s">
        <v>10195</v>
      </c>
      <c r="Y2700" t="str">
        <f>"37-2011"</f>
        <v>37-2011</v>
      </c>
      <c r="Z2700" t="s">
        <v>424</v>
      </c>
      <c r="AA2700">
        <v>56121</v>
      </c>
      <c r="AB2700">
        <v>15</v>
      </c>
      <c r="AD2700" t="s">
        <v>79</v>
      </c>
      <c r="AE2700" t="s">
        <v>95</v>
      </c>
      <c r="AF2700">
        <v>40</v>
      </c>
      <c r="AG2700" s="4">
        <v>0.89583333333333337</v>
      </c>
      <c r="AH2700" s="4">
        <v>0.25</v>
      </c>
      <c r="AI2700" s="5">
        <v>12.27</v>
      </c>
      <c r="AJ2700">
        <v>18.399999999999999</v>
      </c>
      <c r="AL2700" t="s">
        <v>81</v>
      </c>
      <c r="AM2700" t="s">
        <v>82</v>
      </c>
      <c r="AO2700" t="s">
        <v>83</v>
      </c>
      <c r="AP2700" t="s">
        <v>67</v>
      </c>
      <c r="AQ2700" t="s">
        <v>67</v>
      </c>
      <c r="AR2700" t="s">
        <v>82</v>
      </c>
      <c r="AT2700" t="s">
        <v>82</v>
      </c>
      <c r="AW2700" t="s">
        <v>82</v>
      </c>
      <c r="AY2700" t="s">
        <v>10196</v>
      </c>
      <c r="AZ2700" t="s">
        <v>9961</v>
      </c>
      <c r="BA2700" t="s">
        <v>226</v>
      </c>
      <c r="BB2700">
        <v>48093</v>
      </c>
      <c r="BC2700" t="s">
        <v>87</v>
      </c>
      <c r="BH2700" t="s">
        <v>10197</v>
      </c>
      <c r="BI2700" t="s">
        <v>67</v>
      </c>
      <c r="BJ2700">
        <v>474554302</v>
      </c>
    </row>
    <row r="2701" spans="1:62" x14ac:dyDescent="0.25">
      <c r="A2701" t="s">
        <v>11330</v>
      </c>
      <c r="B2701" s="2">
        <v>43503</v>
      </c>
      <c r="C2701" t="s">
        <v>63</v>
      </c>
      <c r="D2701" s="3">
        <v>43472.379965474538</v>
      </c>
      <c r="E2701" t="s">
        <v>64</v>
      </c>
      <c r="F2701" s="2">
        <v>43556</v>
      </c>
      <c r="G2701" s="2">
        <v>43799</v>
      </c>
      <c r="H2701" t="s">
        <v>11331</v>
      </c>
      <c r="I2701" t="s">
        <v>130</v>
      </c>
      <c r="J2701" t="s">
        <v>11332</v>
      </c>
      <c r="K2701" t="s">
        <v>11333</v>
      </c>
      <c r="L2701" t="s">
        <v>11255</v>
      </c>
      <c r="M2701" t="s">
        <v>1246</v>
      </c>
      <c r="N2701">
        <v>65049</v>
      </c>
      <c r="O2701" t="s">
        <v>70</v>
      </c>
      <c r="P2701" t="s">
        <v>130</v>
      </c>
      <c r="Q2701" t="s">
        <v>11334</v>
      </c>
      <c r="S2701" t="s">
        <v>72</v>
      </c>
      <c r="T2701" t="s">
        <v>3529</v>
      </c>
      <c r="U2701" t="s">
        <v>3530</v>
      </c>
      <c r="V2701" t="s">
        <v>3531</v>
      </c>
      <c r="W2701" t="s">
        <v>232</v>
      </c>
      <c r="X2701" t="s">
        <v>93</v>
      </c>
      <c r="Y2701" t="str">
        <f>"37-3011"</f>
        <v>37-3011</v>
      </c>
      <c r="Z2701" t="s">
        <v>94</v>
      </c>
      <c r="AA2701">
        <v>56173</v>
      </c>
      <c r="AB2701">
        <v>22</v>
      </c>
      <c r="AC2701">
        <v>22</v>
      </c>
      <c r="AD2701" t="s">
        <v>79</v>
      </c>
      <c r="AE2701" t="s">
        <v>80</v>
      </c>
      <c r="AF2701">
        <v>40</v>
      </c>
      <c r="AG2701" s="4">
        <v>0.33333333333333331</v>
      </c>
      <c r="AH2701" s="4">
        <v>0.66666666666666663</v>
      </c>
      <c r="AI2701" s="5">
        <v>12.34</v>
      </c>
      <c r="AJ2701">
        <v>18.510000000000002</v>
      </c>
      <c r="AK2701">
        <v>18.510000000000002</v>
      </c>
      <c r="AL2701" t="s">
        <v>81</v>
      </c>
      <c r="AM2701" t="s">
        <v>82</v>
      </c>
      <c r="AO2701" t="s">
        <v>83</v>
      </c>
      <c r="AP2701" t="s">
        <v>67</v>
      </c>
      <c r="AQ2701" t="s">
        <v>662</v>
      </c>
      <c r="AR2701" t="s">
        <v>82</v>
      </c>
      <c r="AT2701" t="s">
        <v>82</v>
      </c>
      <c r="AW2701" t="s">
        <v>72</v>
      </c>
      <c r="AX2701">
        <v>1</v>
      </c>
      <c r="AY2701" t="s">
        <v>11255</v>
      </c>
      <c r="AZ2701" t="s">
        <v>11335</v>
      </c>
      <c r="BA2701" t="s">
        <v>1246</v>
      </c>
      <c r="BB2701">
        <v>65049</v>
      </c>
      <c r="BC2701" t="s">
        <v>79</v>
      </c>
      <c r="BH2701" t="s">
        <v>11332</v>
      </c>
      <c r="BI2701" t="s">
        <v>67</v>
      </c>
      <c r="BJ2701">
        <v>432002195</v>
      </c>
    </row>
    <row r="2702" spans="1:62" x14ac:dyDescent="0.25">
      <c r="A2702" t="s">
        <v>11757</v>
      </c>
      <c r="B2702" s="2">
        <v>43503</v>
      </c>
      <c r="C2702" t="s">
        <v>63</v>
      </c>
      <c r="D2702" s="3">
        <v>43472.379152905094</v>
      </c>
      <c r="E2702" t="s">
        <v>282</v>
      </c>
      <c r="F2702" s="2">
        <v>43556</v>
      </c>
      <c r="G2702" s="2">
        <v>43738</v>
      </c>
      <c r="H2702" t="s">
        <v>11758</v>
      </c>
      <c r="J2702" t="s">
        <v>11650</v>
      </c>
      <c r="K2702" t="s">
        <v>11651</v>
      </c>
      <c r="L2702" t="s">
        <v>11759</v>
      </c>
      <c r="M2702" t="s">
        <v>136</v>
      </c>
      <c r="N2702">
        <v>21117</v>
      </c>
      <c r="O2702" t="s">
        <v>70</v>
      </c>
      <c r="Q2702" t="s">
        <v>11653</v>
      </c>
      <c r="S2702" t="s">
        <v>82</v>
      </c>
      <c r="U2702" t="s">
        <v>92</v>
      </c>
      <c r="X2702" t="s">
        <v>11760</v>
      </c>
      <c r="Y2702" t="str">
        <f>"43-9061"</f>
        <v>43-9061</v>
      </c>
      <c r="Z2702" t="s">
        <v>6975</v>
      </c>
      <c r="AA2702">
        <v>713990</v>
      </c>
      <c r="AB2702">
        <v>16</v>
      </c>
      <c r="AC2702">
        <v>13</v>
      </c>
      <c r="AD2702" t="s">
        <v>79</v>
      </c>
      <c r="AE2702" t="s">
        <v>80</v>
      </c>
      <c r="AF2702">
        <v>40</v>
      </c>
      <c r="AG2702" s="4">
        <v>0.33333333333333331</v>
      </c>
      <c r="AH2702" s="4">
        <v>0.70833333333333337</v>
      </c>
      <c r="AI2702" s="5">
        <v>15.66</v>
      </c>
      <c r="AL2702" t="s">
        <v>81</v>
      </c>
      <c r="AM2702" t="s">
        <v>82</v>
      </c>
      <c r="AO2702" t="s">
        <v>213</v>
      </c>
      <c r="AR2702" t="s">
        <v>82</v>
      </c>
      <c r="AT2702" t="s">
        <v>82</v>
      </c>
      <c r="AW2702" t="s">
        <v>72</v>
      </c>
      <c r="AX2702">
        <v>12</v>
      </c>
      <c r="AY2702" t="s">
        <v>7945</v>
      </c>
      <c r="AZ2702" t="s">
        <v>3775</v>
      </c>
      <c r="BA2702" t="s">
        <v>136</v>
      </c>
      <c r="BB2702">
        <v>20763</v>
      </c>
      <c r="BC2702" t="s">
        <v>87</v>
      </c>
      <c r="BH2702" t="s">
        <v>11761</v>
      </c>
      <c r="BI2702" t="s">
        <v>9417</v>
      </c>
      <c r="BJ2702">
        <v>510387108</v>
      </c>
    </row>
    <row r="2703" spans="1:62" x14ac:dyDescent="0.25">
      <c r="A2703" t="s">
        <v>12417</v>
      </c>
      <c r="B2703" s="2">
        <v>43503</v>
      </c>
      <c r="C2703" t="s">
        <v>63</v>
      </c>
      <c r="D2703" s="3">
        <v>43472.377890682874</v>
      </c>
      <c r="E2703" t="s">
        <v>64</v>
      </c>
      <c r="F2703" s="2">
        <v>43556</v>
      </c>
      <c r="G2703" s="2">
        <v>43830</v>
      </c>
      <c r="H2703" t="s">
        <v>12414</v>
      </c>
      <c r="I2703" t="s">
        <v>67</v>
      </c>
      <c r="J2703" t="s">
        <v>12415</v>
      </c>
      <c r="K2703" t="s">
        <v>67</v>
      </c>
      <c r="L2703" t="s">
        <v>297</v>
      </c>
      <c r="M2703" t="s">
        <v>298</v>
      </c>
      <c r="N2703">
        <v>3907</v>
      </c>
      <c r="O2703" t="s">
        <v>70</v>
      </c>
      <c r="P2703" t="s">
        <v>67</v>
      </c>
      <c r="Q2703" t="s">
        <v>12416</v>
      </c>
      <c r="S2703" t="s">
        <v>72</v>
      </c>
      <c r="T2703" t="s">
        <v>3529</v>
      </c>
      <c r="U2703" t="s">
        <v>3530</v>
      </c>
      <c r="V2703" t="s">
        <v>3531</v>
      </c>
      <c r="W2703" t="s">
        <v>232</v>
      </c>
      <c r="X2703" t="s">
        <v>12418</v>
      </c>
      <c r="Y2703" t="str">
        <f>"35-9011"</f>
        <v>35-9011</v>
      </c>
      <c r="Z2703" t="s">
        <v>1925</v>
      </c>
      <c r="AA2703">
        <v>72211</v>
      </c>
      <c r="AB2703">
        <v>6</v>
      </c>
      <c r="AC2703">
        <v>6</v>
      </c>
      <c r="AD2703" t="s">
        <v>79</v>
      </c>
      <c r="AE2703" t="s">
        <v>80</v>
      </c>
      <c r="AF2703">
        <v>40</v>
      </c>
      <c r="AG2703" s="4">
        <v>0.375</v>
      </c>
      <c r="AH2703" s="4">
        <v>0.95833333333333337</v>
      </c>
      <c r="AI2703" s="5">
        <v>11.57</v>
      </c>
      <c r="AJ2703">
        <v>17.36</v>
      </c>
      <c r="AK2703">
        <v>17.36</v>
      </c>
      <c r="AL2703" t="s">
        <v>81</v>
      </c>
      <c r="AM2703" t="s">
        <v>82</v>
      </c>
      <c r="AO2703" t="s">
        <v>83</v>
      </c>
      <c r="AP2703" t="s">
        <v>67</v>
      </c>
      <c r="AQ2703" t="s">
        <v>662</v>
      </c>
      <c r="AR2703" t="s">
        <v>82</v>
      </c>
      <c r="AT2703" t="s">
        <v>82</v>
      </c>
      <c r="AW2703" t="s">
        <v>72</v>
      </c>
      <c r="AX2703">
        <v>4</v>
      </c>
      <c r="AY2703" t="s">
        <v>297</v>
      </c>
      <c r="AZ2703" t="s">
        <v>302</v>
      </c>
      <c r="BA2703" t="s">
        <v>298</v>
      </c>
      <c r="BB2703">
        <v>3907</v>
      </c>
      <c r="BC2703" t="s">
        <v>87</v>
      </c>
      <c r="BH2703" t="s">
        <v>12415</v>
      </c>
      <c r="BI2703" t="s">
        <v>67</v>
      </c>
      <c r="BJ2703">
        <v>10342626</v>
      </c>
    </row>
    <row r="2704" spans="1:62" x14ac:dyDescent="0.25">
      <c r="A2704" t="s">
        <v>12585</v>
      </c>
      <c r="B2704" s="2">
        <v>43503</v>
      </c>
      <c r="C2704" t="s">
        <v>63</v>
      </c>
      <c r="D2704" s="3">
        <v>43472.379460185184</v>
      </c>
      <c r="E2704" t="s">
        <v>64</v>
      </c>
      <c r="F2704" s="2">
        <v>43556</v>
      </c>
      <c r="G2704" s="2">
        <v>43771</v>
      </c>
      <c r="H2704" t="s">
        <v>12586</v>
      </c>
      <c r="J2704" t="s">
        <v>12587</v>
      </c>
      <c r="L2704" t="s">
        <v>2355</v>
      </c>
      <c r="M2704" t="s">
        <v>105</v>
      </c>
      <c r="N2704">
        <v>76010</v>
      </c>
      <c r="O2704" t="s">
        <v>70</v>
      </c>
      <c r="Q2704" t="s">
        <v>12588</v>
      </c>
      <c r="S2704" t="s">
        <v>72</v>
      </c>
      <c r="T2704" t="s">
        <v>4709</v>
      </c>
      <c r="U2704" t="s">
        <v>4710</v>
      </c>
      <c r="V2704" t="s">
        <v>4711</v>
      </c>
      <c r="W2704" t="s">
        <v>136</v>
      </c>
      <c r="X2704" t="s">
        <v>12125</v>
      </c>
      <c r="Y2704" t="str">
        <f>"39-3091"</f>
        <v>39-3091</v>
      </c>
      <c r="Z2704" t="s">
        <v>677</v>
      </c>
      <c r="AA2704">
        <v>7131</v>
      </c>
      <c r="AB2704">
        <v>150</v>
      </c>
      <c r="AC2704">
        <v>35</v>
      </c>
      <c r="AD2704" t="s">
        <v>79</v>
      </c>
      <c r="AE2704" t="s">
        <v>95</v>
      </c>
      <c r="AF2704">
        <v>35</v>
      </c>
      <c r="AG2704" s="4">
        <v>0.45833333333333331</v>
      </c>
      <c r="AH2704" s="4">
        <v>0.875</v>
      </c>
      <c r="AI2704" s="5">
        <v>11.48</v>
      </c>
      <c r="AL2704" t="s">
        <v>81</v>
      </c>
      <c r="AM2704" t="s">
        <v>82</v>
      </c>
      <c r="AO2704" t="s">
        <v>213</v>
      </c>
      <c r="AR2704" t="s">
        <v>82</v>
      </c>
      <c r="AT2704" t="s">
        <v>82</v>
      </c>
      <c r="AW2704" t="s">
        <v>82</v>
      </c>
      <c r="AY2704" t="s">
        <v>2355</v>
      </c>
      <c r="AZ2704" t="s">
        <v>1428</v>
      </c>
      <c r="BA2704" t="s">
        <v>105</v>
      </c>
      <c r="BB2704">
        <v>76011</v>
      </c>
      <c r="BC2704" t="s">
        <v>87</v>
      </c>
      <c r="BH2704" t="s">
        <v>12587</v>
      </c>
      <c r="BJ2704">
        <v>752737424</v>
      </c>
    </row>
    <row r="2705" spans="1:62" x14ac:dyDescent="0.25">
      <c r="A2705" t="s">
        <v>12746</v>
      </c>
      <c r="B2705" s="2">
        <v>43503</v>
      </c>
      <c r="C2705" t="s">
        <v>63</v>
      </c>
      <c r="D2705" s="3">
        <v>43472.37961556713</v>
      </c>
      <c r="E2705" t="s">
        <v>64</v>
      </c>
      <c r="F2705" s="2">
        <v>43556</v>
      </c>
      <c r="G2705" s="2">
        <v>43770</v>
      </c>
      <c r="H2705" t="s">
        <v>12747</v>
      </c>
      <c r="I2705" t="s">
        <v>67</v>
      </c>
      <c r="J2705" t="s">
        <v>12748</v>
      </c>
      <c r="K2705" t="s">
        <v>67</v>
      </c>
      <c r="L2705" t="s">
        <v>12749</v>
      </c>
      <c r="M2705" t="s">
        <v>2356</v>
      </c>
      <c r="N2705">
        <v>68028</v>
      </c>
      <c r="O2705" t="s">
        <v>70</v>
      </c>
      <c r="Q2705" t="s">
        <v>12750</v>
      </c>
      <c r="S2705" t="s">
        <v>72</v>
      </c>
      <c r="T2705" t="s">
        <v>3529</v>
      </c>
      <c r="U2705" t="s">
        <v>3530</v>
      </c>
      <c r="V2705" t="s">
        <v>3531</v>
      </c>
      <c r="W2705" t="s">
        <v>232</v>
      </c>
      <c r="X2705" t="s">
        <v>93</v>
      </c>
      <c r="Y2705" t="str">
        <f>"37-3011"</f>
        <v>37-3011</v>
      </c>
      <c r="Z2705" t="s">
        <v>94</v>
      </c>
      <c r="AA2705">
        <v>561730</v>
      </c>
      <c r="AB2705">
        <v>6</v>
      </c>
      <c r="AC2705">
        <v>6</v>
      </c>
      <c r="AD2705" t="s">
        <v>79</v>
      </c>
      <c r="AE2705" t="s">
        <v>80</v>
      </c>
      <c r="AF2705">
        <v>40</v>
      </c>
      <c r="AG2705" s="4">
        <v>0.33333333333333331</v>
      </c>
      <c r="AH2705" s="4">
        <v>0.66666666666666663</v>
      </c>
      <c r="AI2705" s="6">
        <v>15</v>
      </c>
      <c r="AJ2705">
        <v>22.5</v>
      </c>
      <c r="AK2705">
        <v>22.5</v>
      </c>
      <c r="AL2705" t="s">
        <v>81</v>
      </c>
      <c r="AM2705" t="s">
        <v>82</v>
      </c>
      <c r="AO2705" t="s">
        <v>83</v>
      </c>
      <c r="AP2705" t="s">
        <v>67</v>
      </c>
      <c r="AQ2705" t="s">
        <v>12751</v>
      </c>
      <c r="AR2705" t="s">
        <v>82</v>
      </c>
      <c r="AT2705" t="s">
        <v>82</v>
      </c>
      <c r="AW2705" t="s">
        <v>82</v>
      </c>
      <c r="AY2705" t="s">
        <v>12749</v>
      </c>
      <c r="AZ2705" t="s">
        <v>12752</v>
      </c>
      <c r="BA2705" t="s">
        <v>2356</v>
      </c>
      <c r="BB2705">
        <v>68028</v>
      </c>
      <c r="BC2705" t="s">
        <v>79</v>
      </c>
      <c r="BH2705" t="s">
        <v>12748</v>
      </c>
      <c r="BI2705" t="s">
        <v>67</v>
      </c>
      <c r="BJ2705">
        <v>470795616</v>
      </c>
    </row>
    <row r="2706" spans="1:62" x14ac:dyDescent="0.25">
      <c r="A2706" t="s">
        <v>12828</v>
      </c>
      <c r="B2706" s="2">
        <v>43503</v>
      </c>
      <c r="C2706" t="s">
        <v>63</v>
      </c>
      <c r="D2706" s="3">
        <v>43472.378852048612</v>
      </c>
      <c r="E2706" t="s">
        <v>64</v>
      </c>
      <c r="F2706" s="2">
        <v>43556</v>
      </c>
      <c r="G2706" s="2">
        <v>43771</v>
      </c>
      <c r="H2706" t="s">
        <v>12829</v>
      </c>
      <c r="I2706" t="s">
        <v>12830</v>
      </c>
      <c r="J2706" t="s">
        <v>12831</v>
      </c>
      <c r="L2706" t="s">
        <v>12832</v>
      </c>
      <c r="M2706" t="s">
        <v>207</v>
      </c>
      <c r="N2706">
        <v>1001</v>
      </c>
      <c r="O2706" t="s">
        <v>70</v>
      </c>
      <c r="Q2706" t="s">
        <v>12833</v>
      </c>
      <c r="S2706" t="s">
        <v>72</v>
      </c>
      <c r="T2706" t="s">
        <v>4709</v>
      </c>
      <c r="U2706" t="s">
        <v>4710</v>
      </c>
      <c r="V2706" t="s">
        <v>4711</v>
      </c>
      <c r="W2706" t="s">
        <v>136</v>
      </c>
      <c r="X2706" t="s">
        <v>12125</v>
      </c>
      <c r="Y2706" t="str">
        <f>"39-3091"</f>
        <v>39-3091</v>
      </c>
      <c r="Z2706" t="s">
        <v>677</v>
      </c>
      <c r="AA2706">
        <v>71311</v>
      </c>
      <c r="AB2706">
        <v>70</v>
      </c>
      <c r="AC2706">
        <v>70</v>
      </c>
      <c r="AD2706" t="s">
        <v>79</v>
      </c>
      <c r="AE2706" t="s">
        <v>80</v>
      </c>
      <c r="AF2706">
        <v>35</v>
      </c>
      <c r="AG2706" s="4">
        <v>0.45833333333333331</v>
      </c>
      <c r="AH2706" s="4">
        <v>0.875</v>
      </c>
      <c r="AI2706" s="5">
        <v>13.34</v>
      </c>
      <c r="AL2706" t="s">
        <v>81</v>
      </c>
      <c r="AM2706" t="s">
        <v>82</v>
      </c>
      <c r="AO2706" t="s">
        <v>213</v>
      </c>
      <c r="AR2706" t="s">
        <v>82</v>
      </c>
      <c r="AT2706" t="s">
        <v>82</v>
      </c>
      <c r="AW2706" t="s">
        <v>82</v>
      </c>
      <c r="AY2706" t="s">
        <v>12832</v>
      </c>
      <c r="AZ2706" t="s">
        <v>12834</v>
      </c>
      <c r="BA2706" t="s">
        <v>207</v>
      </c>
      <c r="BB2706">
        <v>1001</v>
      </c>
      <c r="BC2706" t="s">
        <v>87</v>
      </c>
      <c r="BH2706" t="s">
        <v>12831</v>
      </c>
      <c r="BJ2706">
        <v>41777486</v>
      </c>
    </row>
    <row r="2707" spans="1:62" x14ac:dyDescent="0.25">
      <c r="A2707" t="s">
        <v>12882</v>
      </c>
      <c r="B2707" s="2">
        <v>43503</v>
      </c>
      <c r="C2707" t="s">
        <v>63</v>
      </c>
      <c r="D2707" s="3">
        <v>43472.377739166666</v>
      </c>
      <c r="E2707" t="s">
        <v>64</v>
      </c>
      <c r="F2707" s="2">
        <v>43556</v>
      </c>
      <c r="G2707" s="2">
        <v>43799</v>
      </c>
      <c r="H2707" t="s">
        <v>12883</v>
      </c>
      <c r="I2707" t="s">
        <v>12884</v>
      </c>
      <c r="J2707" t="s">
        <v>12885</v>
      </c>
      <c r="K2707" t="s">
        <v>12886</v>
      </c>
      <c r="L2707" t="s">
        <v>7137</v>
      </c>
      <c r="M2707" t="s">
        <v>787</v>
      </c>
      <c r="N2707">
        <v>36542</v>
      </c>
      <c r="O2707" t="s">
        <v>70</v>
      </c>
      <c r="Q2707" t="s">
        <v>12887</v>
      </c>
      <c r="S2707" t="s">
        <v>72</v>
      </c>
      <c r="T2707" t="s">
        <v>102</v>
      </c>
      <c r="U2707" t="s">
        <v>1425</v>
      </c>
      <c r="V2707" t="s">
        <v>2470</v>
      </c>
      <c r="W2707" t="s">
        <v>105</v>
      </c>
      <c r="X2707" t="s">
        <v>4648</v>
      </c>
      <c r="Y2707" t="str">
        <f>"37-2012"</f>
        <v>37-2012</v>
      </c>
      <c r="Z2707" t="s">
        <v>373</v>
      </c>
      <c r="AA2707">
        <v>531190</v>
      </c>
      <c r="AB2707">
        <v>20</v>
      </c>
      <c r="AC2707">
        <v>20</v>
      </c>
      <c r="AD2707" t="s">
        <v>79</v>
      </c>
      <c r="AE2707" t="s">
        <v>95</v>
      </c>
      <c r="AF2707">
        <v>35</v>
      </c>
      <c r="AG2707" s="4">
        <v>0.33333333333333331</v>
      </c>
      <c r="AH2707" s="4">
        <v>0.6875</v>
      </c>
      <c r="AI2707" s="5">
        <v>10.07</v>
      </c>
      <c r="AJ2707">
        <v>15.11</v>
      </c>
      <c r="AL2707" t="s">
        <v>81</v>
      </c>
      <c r="AM2707" t="s">
        <v>82</v>
      </c>
      <c r="AO2707" t="s">
        <v>83</v>
      </c>
      <c r="AR2707" t="s">
        <v>82</v>
      </c>
      <c r="AT2707" t="s">
        <v>82</v>
      </c>
      <c r="AW2707" t="s">
        <v>72</v>
      </c>
      <c r="AX2707">
        <v>3</v>
      </c>
      <c r="AY2707" t="s">
        <v>12888</v>
      </c>
      <c r="AZ2707" t="s">
        <v>3922</v>
      </c>
      <c r="BA2707" t="s">
        <v>787</v>
      </c>
      <c r="BB2707">
        <v>36561</v>
      </c>
      <c r="BC2707" t="s">
        <v>79</v>
      </c>
      <c r="BH2707" t="s">
        <v>12889</v>
      </c>
      <c r="BJ2707">
        <v>630970112</v>
      </c>
    </row>
    <row r="2708" spans="1:62" x14ac:dyDescent="0.25">
      <c r="A2708" t="s">
        <v>13022</v>
      </c>
      <c r="B2708" s="2">
        <v>43503</v>
      </c>
      <c r="C2708" t="s">
        <v>63</v>
      </c>
      <c r="D2708" s="3">
        <v>43472.379531192128</v>
      </c>
      <c r="E2708" t="s">
        <v>64</v>
      </c>
      <c r="F2708" s="2">
        <v>43556</v>
      </c>
      <c r="G2708" s="2">
        <v>43738</v>
      </c>
      <c r="H2708" t="s">
        <v>11649</v>
      </c>
      <c r="J2708" t="s">
        <v>11650</v>
      </c>
      <c r="K2708" t="s">
        <v>11651</v>
      </c>
      <c r="L2708" t="s">
        <v>4711</v>
      </c>
      <c r="M2708" t="s">
        <v>136</v>
      </c>
      <c r="N2708" t="s">
        <v>11652</v>
      </c>
      <c r="O2708" t="s">
        <v>70</v>
      </c>
      <c r="Q2708" t="s">
        <v>11653</v>
      </c>
      <c r="S2708" t="s">
        <v>82</v>
      </c>
      <c r="U2708" t="s">
        <v>92</v>
      </c>
      <c r="X2708" t="s">
        <v>11654</v>
      </c>
      <c r="Y2708" t="str">
        <f>"37-2011"</f>
        <v>37-2011</v>
      </c>
      <c r="Z2708" t="s">
        <v>424</v>
      </c>
      <c r="AA2708">
        <v>713990</v>
      </c>
      <c r="AB2708">
        <v>18</v>
      </c>
      <c r="AC2708">
        <v>18</v>
      </c>
      <c r="AD2708" t="s">
        <v>79</v>
      </c>
      <c r="AE2708" t="s">
        <v>80</v>
      </c>
      <c r="AF2708">
        <v>40</v>
      </c>
      <c r="AG2708" s="4">
        <v>0.33333333333333331</v>
      </c>
      <c r="AH2708" s="4">
        <v>0.70833333333333337</v>
      </c>
      <c r="AI2708" s="5">
        <v>17.899999999999999</v>
      </c>
      <c r="AL2708" t="s">
        <v>81</v>
      </c>
      <c r="AM2708" t="s">
        <v>82</v>
      </c>
      <c r="AO2708" t="s">
        <v>83</v>
      </c>
      <c r="AR2708" t="s">
        <v>82</v>
      </c>
      <c r="AT2708" t="s">
        <v>82</v>
      </c>
      <c r="AW2708" t="s">
        <v>82</v>
      </c>
      <c r="AY2708" t="s">
        <v>13023</v>
      </c>
      <c r="AZ2708" t="s">
        <v>3829</v>
      </c>
      <c r="BA2708" t="s">
        <v>207</v>
      </c>
      <c r="BB2708">
        <v>1801</v>
      </c>
      <c r="BC2708" t="s">
        <v>79</v>
      </c>
      <c r="BH2708" t="s">
        <v>13024</v>
      </c>
      <c r="BJ2708">
        <v>510387018</v>
      </c>
    </row>
    <row r="2709" spans="1:62" x14ac:dyDescent="0.25">
      <c r="A2709" t="s">
        <v>13050</v>
      </c>
      <c r="B2709" s="2">
        <v>43503</v>
      </c>
      <c r="C2709" t="s">
        <v>63</v>
      </c>
      <c r="D2709" s="3">
        <v>43472.378703090275</v>
      </c>
      <c r="E2709" t="s">
        <v>64</v>
      </c>
      <c r="F2709" s="2">
        <v>43556</v>
      </c>
      <c r="G2709" s="2">
        <v>43814</v>
      </c>
      <c r="H2709" t="s">
        <v>13051</v>
      </c>
      <c r="I2709" t="s">
        <v>67</v>
      </c>
      <c r="J2709" t="s">
        <v>13052</v>
      </c>
      <c r="L2709" t="s">
        <v>1554</v>
      </c>
      <c r="M2709" t="s">
        <v>105</v>
      </c>
      <c r="N2709">
        <v>79928</v>
      </c>
      <c r="O2709" t="s">
        <v>70</v>
      </c>
      <c r="Q2709" t="s">
        <v>13053</v>
      </c>
      <c r="S2709" t="s">
        <v>72</v>
      </c>
      <c r="T2709" t="s">
        <v>1855</v>
      </c>
      <c r="U2709" t="s">
        <v>1856</v>
      </c>
      <c r="V2709" t="s">
        <v>863</v>
      </c>
      <c r="W2709" t="s">
        <v>105</v>
      </c>
      <c r="X2709" t="s">
        <v>2708</v>
      </c>
      <c r="Y2709" t="str">
        <f>"37-3011"</f>
        <v>37-3011</v>
      </c>
      <c r="Z2709" t="s">
        <v>94</v>
      </c>
      <c r="AA2709">
        <v>54132</v>
      </c>
      <c r="AB2709">
        <v>25</v>
      </c>
      <c r="AC2709">
        <v>25</v>
      </c>
      <c r="AD2709" t="s">
        <v>79</v>
      </c>
      <c r="AE2709" t="s">
        <v>95</v>
      </c>
      <c r="AF2709">
        <v>40</v>
      </c>
      <c r="AG2709" s="4">
        <v>0.33333333333333331</v>
      </c>
      <c r="AH2709" s="4">
        <v>0.70833333333333337</v>
      </c>
      <c r="AI2709" s="5">
        <v>11.42</v>
      </c>
      <c r="AJ2709">
        <v>17.13</v>
      </c>
      <c r="AL2709" t="s">
        <v>81</v>
      </c>
      <c r="AM2709" t="s">
        <v>82</v>
      </c>
      <c r="AO2709" t="s">
        <v>83</v>
      </c>
      <c r="AR2709" t="s">
        <v>82</v>
      </c>
      <c r="AT2709" t="s">
        <v>82</v>
      </c>
      <c r="AW2709" t="s">
        <v>82</v>
      </c>
      <c r="AY2709" t="s">
        <v>1554</v>
      </c>
      <c r="AZ2709" t="s">
        <v>1554</v>
      </c>
      <c r="BA2709" t="s">
        <v>105</v>
      </c>
      <c r="BB2709">
        <v>79928</v>
      </c>
      <c r="BC2709" t="s">
        <v>79</v>
      </c>
      <c r="BH2709" t="s">
        <v>13052</v>
      </c>
      <c r="BJ2709">
        <v>461048385</v>
      </c>
    </row>
    <row r="2710" spans="1:62" x14ac:dyDescent="0.25">
      <c r="A2710" t="s">
        <v>13671</v>
      </c>
      <c r="B2710" s="2">
        <v>43503</v>
      </c>
      <c r="C2710" t="s">
        <v>63</v>
      </c>
      <c r="D2710" s="3">
        <v>43472.379525185184</v>
      </c>
      <c r="E2710" t="s">
        <v>64</v>
      </c>
      <c r="F2710" s="2">
        <v>43556</v>
      </c>
      <c r="G2710" s="2">
        <v>43772</v>
      </c>
      <c r="H2710" t="s">
        <v>13672</v>
      </c>
      <c r="I2710" t="s">
        <v>67</v>
      </c>
      <c r="J2710" t="s">
        <v>13673</v>
      </c>
      <c r="K2710" t="s">
        <v>13674</v>
      </c>
      <c r="L2710" t="s">
        <v>297</v>
      </c>
      <c r="M2710" t="s">
        <v>298</v>
      </c>
      <c r="N2710">
        <v>3907</v>
      </c>
      <c r="O2710" t="s">
        <v>70</v>
      </c>
      <c r="P2710" t="s">
        <v>67</v>
      </c>
      <c r="Q2710" t="s">
        <v>13675</v>
      </c>
      <c r="S2710" t="s">
        <v>72</v>
      </c>
      <c r="T2710" t="s">
        <v>3529</v>
      </c>
      <c r="U2710" t="s">
        <v>3530</v>
      </c>
      <c r="V2710" t="s">
        <v>3531</v>
      </c>
      <c r="W2710" t="s">
        <v>232</v>
      </c>
      <c r="X2710" t="s">
        <v>7885</v>
      </c>
      <c r="Y2710" t="str">
        <f>"37-2012"</f>
        <v>37-2012</v>
      </c>
      <c r="Z2710" t="s">
        <v>373</v>
      </c>
      <c r="AA2710">
        <v>721110</v>
      </c>
      <c r="AB2710">
        <v>3</v>
      </c>
      <c r="AC2710">
        <v>3</v>
      </c>
      <c r="AD2710" t="s">
        <v>79</v>
      </c>
      <c r="AE2710" t="s">
        <v>80</v>
      </c>
      <c r="AF2710">
        <v>40</v>
      </c>
      <c r="AG2710" s="4">
        <v>0.33333333333333331</v>
      </c>
      <c r="AH2710" s="4">
        <v>0.83333333333333337</v>
      </c>
      <c r="AI2710" s="5">
        <v>11.15</v>
      </c>
      <c r="AJ2710">
        <v>16.73</v>
      </c>
      <c r="AK2710">
        <v>16.73</v>
      </c>
      <c r="AL2710" t="s">
        <v>81</v>
      </c>
      <c r="AM2710" t="s">
        <v>82</v>
      </c>
      <c r="AO2710" t="s">
        <v>83</v>
      </c>
      <c r="AP2710" t="s">
        <v>67</v>
      </c>
      <c r="AQ2710" t="s">
        <v>662</v>
      </c>
      <c r="AR2710" t="s">
        <v>82</v>
      </c>
      <c r="AT2710" t="s">
        <v>82</v>
      </c>
      <c r="AW2710" t="s">
        <v>72</v>
      </c>
      <c r="AX2710">
        <v>1</v>
      </c>
      <c r="AY2710" t="s">
        <v>297</v>
      </c>
      <c r="AZ2710" t="s">
        <v>302</v>
      </c>
      <c r="BA2710" t="s">
        <v>298</v>
      </c>
      <c r="BB2710">
        <v>3907</v>
      </c>
      <c r="BC2710" t="s">
        <v>87</v>
      </c>
      <c r="BH2710" t="s">
        <v>13673</v>
      </c>
      <c r="BI2710" t="s">
        <v>67</v>
      </c>
      <c r="BJ2710">
        <v>202571913</v>
      </c>
    </row>
    <row r="2711" spans="1:62" x14ac:dyDescent="0.25">
      <c r="A2711" t="s">
        <v>13792</v>
      </c>
      <c r="B2711" s="2">
        <v>43503</v>
      </c>
      <c r="C2711" t="s">
        <v>63</v>
      </c>
      <c r="D2711" s="3">
        <v>43472.378562129627</v>
      </c>
      <c r="E2711" t="s">
        <v>64</v>
      </c>
      <c r="F2711" s="2">
        <v>43556</v>
      </c>
      <c r="G2711" s="2">
        <v>43772</v>
      </c>
      <c r="H2711" t="s">
        <v>13441</v>
      </c>
      <c r="I2711" t="s">
        <v>67</v>
      </c>
      <c r="J2711" t="s">
        <v>13442</v>
      </c>
      <c r="K2711" t="s">
        <v>67</v>
      </c>
      <c r="L2711" t="s">
        <v>6542</v>
      </c>
      <c r="M2711" t="s">
        <v>278</v>
      </c>
      <c r="N2711">
        <v>23435</v>
      </c>
      <c r="O2711" t="s">
        <v>70</v>
      </c>
      <c r="Q2711" t="s">
        <v>13443</v>
      </c>
      <c r="S2711" t="s">
        <v>72</v>
      </c>
      <c r="T2711" t="s">
        <v>13444</v>
      </c>
      <c r="U2711" t="s">
        <v>13445</v>
      </c>
      <c r="V2711" t="s">
        <v>689</v>
      </c>
      <c r="W2711" t="s">
        <v>86</v>
      </c>
      <c r="X2711" t="s">
        <v>13446</v>
      </c>
      <c r="Y2711" t="str">
        <f>"45-3011"</f>
        <v>45-3011</v>
      </c>
      <c r="Z2711" t="s">
        <v>1652</v>
      </c>
      <c r="AA2711">
        <v>114119</v>
      </c>
      <c r="AB2711">
        <v>19</v>
      </c>
      <c r="AC2711">
        <v>19</v>
      </c>
      <c r="AD2711" t="s">
        <v>79</v>
      </c>
      <c r="AE2711" t="s">
        <v>80</v>
      </c>
      <c r="AF2711">
        <v>35</v>
      </c>
      <c r="AG2711" s="4">
        <v>0.25</v>
      </c>
      <c r="AH2711" s="4">
        <v>0.75</v>
      </c>
      <c r="AI2711" s="5">
        <v>18.579999999999998</v>
      </c>
      <c r="AL2711" t="s">
        <v>81</v>
      </c>
      <c r="AM2711" t="s">
        <v>82</v>
      </c>
      <c r="AO2711" t="s">
        <v>83</v>
      </c>
      <c r="AP2711" t="s">
        <v>67</v>
      </c>
      <c r="AQ2711" t="s">
        <v>67</v>
      </c>
      <c r="AR2711" t="s">
        <v>82</v>
      </c>
      <c r="AT2711" t="s">
        <v>82</v>
      </c>
      <c r="AW2711" t="s">
        <v>72</v>
      </c>
      <c r="AX2711">
        <v>1</v>
      </c>
      <c r="AY2711" t="s">
        <v>13793</v>
      </c>
      <c r="AZ2711" t="s">
        <v>1588</v>
      </c>
      <c r="BA2711" t="s">
        <v>3224</v>
      </c>
      <c r="BB2711">
        <v>39563</v>
      </c>
      <c r="BC2711" t="s">
        <v>87</v>
      </c>
      <c r="BH2711" t="s">
        <v>13794</v>
      </c>
      <c r="BI2711" t="s">
        <v>67</v>
      </c>
      <c r="BJ2711">
        <v>823273241</v>
      </c>
    </row>
    <row r="2712" spans="1:62" x14ac:dyDescent="0.25">
      <c r="A2712" t="s">
        <v>14177</v>
      </c>
      <c r="B2712" s="2">
        <v>43503</v>
      </c>
      <c r="C2712" t="s">
        <v>63</v>
      </c>
      <c r="D2712" s="3">
        <v>43472.378439814813</v>
      </c>
      <c r="E2712" t="s">
        <v>64</v>
      </c>
      <c r="F2712" s="2">
        <v>43556</v>
      </c>
      <c r="G2712" s="2">
        <v>43801</v>
      </c>
      <c r="H2712" t="s">
        <v>14178</v>
      </c>
      <c r="I2712" t="s">
        <v>67</v>
      </c>
      <c r="J2712" t="s">
        <v>14179</v>
      </c>
      <c r="K2712" t="s">
        <v>67</v>
      </c>
      <c r="L2712" t="s">
        <v>14180</v>
      </c>
      <c r="M2712" t="s">
        <v>100</v>
      </c>
      <c r="N2712">
        <v>28557</v>
      </c>
      <c r="O2712" t="s">
        <v>70</v>
      </c>
      <c r="P2712" t="s">
        <v>67</v>
      </c>
      <c r="Q2712" t="s">
        <v>14181</v>
      </c>
      <c r="S2712" t="s">
        <v>72</v>
      </c>
      <c r="T2712" t="s">
        <v>3529</v>
      </c>
      <c r="U2712" t="s">
        <v>3530</v>
      </c>
      <c r="V2712" t="s">
        <v>3531</v>
      </c>
      <c r="W2712" t="s">
        <v>232</v>
      </c>
      <c r="X2712" t="s">
        <v>93</v>
      </c>
      <c r="Y2712" t="str">
        <f>"37-3011"</f>
        <v>37-3011</v>
      </c>
      <c r="Z2712" t="s">
        <v>94</v>
      </c>
      <c r="AA2712">
        <v>561730</v>
      </c>
      <c r="AB2712">
        <v>6</v>
      </c>
      <c r="AC2712">
        <v>6</v>
      </c>
      <c r="AD2712" t="s">
        <v>79</v>
      </c>
      <c r="AE2712" t="s">
        <v>80</v>
      </c>
      <c r="AF2712">
        <v>40</v>
      </c>
      <c r="AG2712" s="4">
        <v>0.33333333333333331</v>
      </c>
      <c r="AH2712" s="4">
        <v>0.70833333333333337</v>
      </c>
      <c r="AI2712" s="5">
        <v>12.25</v>
      </c>
      <c r="AJ2712">
        <v>18.38</v>
      </c>
      <c r="AK2712">
        <v>18.38</v>
      </c>
      <c r="AL2712" t="s">
        <v>81</v>
      </c>
      <c r="AM2712" t="s">
        <v>82</v>
      </c>
      <c r="AO2712" t="s">
        <v>83</v>
      </c>
      <c r="AP2712" t="s">
        <v>67</v>
      </c>
      <c r="AQ2712" t="s">
        <v>662</v>
      </c>
      <c r="AR2712" t="s">
        <v>82</v>
      </c>
      <c r="AT2712" t="s">
        <v>82</v>
      </c>
      <c r="AW2712" t="s">
        <v>72</v>
      </c>
      <c r="AX2712">
        <v>3</v>
      </c>
      <c r="AY2712" t="s">
        <v>14180</v>
      </c>
      <c r="AZ2712" t="s">
        <v>6585</v>
      </c>
      <c r="BA2712" t="s">
        <v>100</v>
      </c>
      <c r="BB2712">
        <v>28557</v>
      </c>
      <c r="BC2712" t="s">
        <v>79</v>
      </c>
      <c r="BH2712" t="s">
        <v>14179</v>
      </c>
      <c r="BI2712" t="s">
        <v>67</v>
      </c>
      <c r="BJ2712">
        <v>205227445</v>
      </c>
    </row>
    <row r="2713" spans="1:62" x14ac:dyDescent="0.25">
      <c r="A2713" t="s">
        <v>14436</v>
      </c>
      <c r="B2713" s="2">
        <v>43503</v>
      </c>
      <c r="C2713" t="s">
        <v>63</v>
      </c>
      <c r="D2713" s="3">
        <v>43472.379504409721</v>
      </c>
      <c r="E2713" t="s">
        <v>64</v>
      </c>
      <c r="F2713" s="2">
        <v>43556</v>
      </c>
      <c r="G2713" s="2">
        <v>43779</v>
      </c>
      <c r="H2713" t="s">
        <v>14404</v>
      </c>
      <c r="I2713" t="s">
        <v>14405</v>
      </c>
      <c r="J2713" t="s">
        <v>14406</v>
      </c>
      <c r="K2713" t="s">
        <v>14131</v>
      </c>
      <c r="L2713" t="s">
        <v>12138</v>
      </c>
      <c r="M2713" t="s">
        <v>226</v>
      </c>
      <c r="N2713">
        <v>49757</v>
      </c>
      <c r="O2713" t="s">
        <v>70</v>
      </c>
      <c r="Q2713" t="s">
        <v>14132</v>
      </c>
      <c r="S2713" t="s">
        <v>72</v>
      </c>
      <c r="T2713" t="s">
        <v>2118</v>
      </c>
      <c r="U2713" t="s">
        <v>2119</v>
      </c>
      <c r="V2713" t="s">
        <v>1633</v>
      </c>
      <c r="W2713" t="s">
        <v>192</v>
      </c>
      <c r="X2713" t="s">
        <v>1427</v>
      </c>
      <c r="Y2713" t="str">
        <f>"37-2012"</f>
        <v>37-2012</v>
      </c>
      <c r="Z2713" t="s">
        <v>373</v>
      </c>
      <c r="AA2713">
        <v>721110</v>
      </c>
      <c r="AB2713">
        <v>18</v>
      </c>
      <c r="AC2713">
        <v>18</v>
      </c>
      <c r="AD2713" t="s">
        <v>79</v>
      </c>
      <c r="AE2713" t="s">
        <v>80</v>
      </c>
      <c r="AF2713">
        <v>35</v>
      </c>
      <c r="AG2713" s="4">
        <v>0.33333333333333331</v>
      </c>
      <c r="AH2713" s="4">
        <v>0.6875</v>
      </c>
      <c r="AI2713" s="5">
        <v>10.75</v>
      </c>
      <c r="AJ2713">
        <v>16.13</v>
      </c>
      <c r="AL2713" t="s">
        <v>81</v>
      </c>
      <c r="AM2713" t="s">
        <v>82</v>
      </c>
      <c r="AO2713" t="s">
        <v>83</v>
      </c>
      <c r="AR2713" t="s">
        <v>82</v>
      </c>
      <c r="AT2713" t="s">
        <v>82</v>
      </c>
      <c r="AW2713" t="s">
        <v>82</v>
      </c>
      <c r="AY2713" t="s">
        <v>12138</v>
      </c>
      <c r="AZ2713" t="s">
        <v>10246</v>
      </c>
      <c r="BA2713" t="s">
        <v>226</v>
      </c>
      <c r="BB2713">
        <v>49757</v>
      </c>
      <c r="BC2713" t="s">
        <v>79</v>
      </c>
      <c r="BH2713" t="s">
        <v>14406</v>
      </c>
      <c r="BJ2713">
        <v>381321090</v>
      </c>
    </row>
    <row r="2714" spans="1:62" x14ac:dyDescent="0.25">
      <c r="A2714" t="s">
        <v>14630</v>
      </c>
      <c r="B2714" s="2">
        <v>43503</v>
      </c>
      <c r="C2714" t="s">
        <v>63</v>
      </c>
      <c r="D2714" s="3">
        <v>43472.377643159722</v>
      </c>
      <c r="E2714" t="s">
        <v>64</v>
      </c>
      <c r="F2714" s="2">
        <v>43556</v>
      </c>
      <c r="G2714" s="2">
        <v>43789</v>
      </c>
      <c r="H2714" t="s">
        <v>14631</v>
      </c>
      <c r="I2714" t="s">
        <v>67</v>
      </c>
      <c r="J2714" t="s">
        <v>14632</v>
      </c>
      <c r="K2714" t="s">
        <v>14633</v>
      </c>
      <c r="L2714" t="s">
        <v>9444</v>
      </c>
      <c r="M2714" t="s">
        <v>881</v>
      </c>
      <c r="N2714">
        <v>83719</v>
      </c>
      <c r="O2714" t="s">
        <v>70</v>
      </c>
      <c r="P2714" t="s">
        <v>67</v>
      </c>
      <c r="Q2714" t="s">
        <v>14634</v>
      </c>
      <c r="S2714" t="s">
        <v>72</v>
      </c>
      <c r="T2714" t="s">
        <v>14635</v>
      </c>
      <c r="U2714" t="s">
        <v>14636</v>
      </c>
      <c r="V2714" t="s">
        <v>14637</v>
      </c>
      <c r="W2714" t="s">
        <v>105</v>
      </c>
      <c r="X2714" t="s">
        <v>452</v>
      </c>
      <c r="Y2714" t="str">
        <f>"37-3011"</f>
        <v>37-3011</v>
      </c>
      <c r="Z2714" t="s">
        <v>94</v>
      </c>
      <c r="AA2714">
        <v>541320</v>
      </c>
      <c r="AB2714">
        <v>16</v>
      </c>
      <c r="AC2714">
        <v>16</v>
      </c>
      <c r="AD2714" t="s">
        <v>79</v>
      </c>
      <c r="AE2714" t="s">
        <v>80</v>
      </c>
      <c r="AF2714">
        <v>40</v>
      </c>
      <c r="AG2714" s="4">
        <v>0.33333333333333331</v>
      </c>
      <c r="AH2714" s="4">
        <v>0.70833333333333337</v>
      </c>
      <c r="AI2714" s="5">
        <v>13.5</v>
      </c>
      <c r="AJ2714">
        <v>20.25</v>
      </c>
      <c r="AK2714">
        <v>20.25</v>
      </c>
      <c r="AL2714" t="s">
        <v>81</v>
      </c>
      <c r="AM2714" t="s">
        <v>82</v>
      </c>
      <c r="AO2714" t="s">
        <v>83</v>
      </c>
      <c r="AP2714" t="s">
        <v>67</v>
      </c>
      <c r="AQ2714" t="s">
        <v>67</v>
      </c>
      <c r="AR2714" t="s">
        <v>82</v>
      </c>
      <c r="AT2714" t="s">
        <v>82</v>
      </c>
      <c r="AW2714" t="s">
        <v>82</v>
      </c>
      <c r="AY2714" t="s">
        <v>9444</v>
      </c>
      <c r="AZ2714" t="s">
        <v>14638</v>
      </c>
      <c r="BA2714" t="s">
        <v>881</v>
      </c>
      <c r="BB2714">
        <v>83719</v>
      </c>
      <c r="BC2714" t="s">
        <v>79</v>
      </c>
      <c r="BH2714" t="s">
        <v>14632</v>
      </c>
      <c r="BI2714" t="s">
        <v>67</v>
      </c>
      <c r="BJ2714">
        <v>205935532</v>
      </c>
    </row>
    <row r="2715" spans="1:62" x14ac:dyDescent="0.25">
      <c r="A2715" t="s">
        <v>14647</v>
      </c>
      <c r="B2715" s="2">
        <v>43503</v>
      </c>
      <c r="C2715" t="s">
        <v>63</v>
      </c>
      <c r="D2715" s="3">
        <v>43472.378042719909</v>
      </c>
      <c r="E2715" t="s">
        <v>64</v>
      </c>
      <c r="F2715" s="2">
        <v>43556</v>
      </c>
      <c r="G2715" s="2">
        <v>43816</v>
      </c>
      <c r="H2715" t="s">
        <v>2835</v>
      </c>
      <c r="I2715" t="s">
        <v>67</v>
      </c>
      <c r="J2715" t="s">
        <v>2836</v>
      </c>
      <c r="K2715" t="s">
        <v>67</v>
      </c>
      <c r="L2715" t="s">
        <v>2837</v>
      </c>
      <c r="M2715" t="s">
        <v>278</v>
      </c>
      <c r="N2715">
        <v>22079</v>
      </c>
      <c r="O2715" t="s">
        <v>70</v>
      </c>
      <c r="Q2715" t="s">
        <v>2838</v>
      </c>
      <c r="S2715" t="s">
        <v>72</v>
      </c>
      <c r="T2715" t="s">
        <v>2824</v>
      </c>
      <c r="U2715" t="s">
        <v>2825</v>
      </c>
      <c r="V2715" t="s">
        <v>642</v>
      </c>
      <c r="W2715" t="s">
        <v>105</v>
      </c>
      <c r="X2715" t="s">
        <v>106</v>
      </c>
      <c r="Y2715" t="str">
        <f>"37-3011"</f>
        <v>37-3011</v>
      </c>
      <c r="Z2715" t="s">
        <v>94</v>
      </c>
      <c r="AA2715">
        <v>561730</v>
      </c>
      <c r="AB2715">
        <v>10</v>
      </c>
      <c r="AC2715">
        <v>10</v>
      </c>
      <c r="AD2715" t="s">
        <v>79</v>
      </c>
      <c r="AE2715" t="s">
        <v>95</v>
      </c>
      <c r="AF2715">
        <v>40</v>
      </c>
      <c r="AG2715" s="4">
        <v>0.29166666666666669</v>
      </c>
      <c r="AH2715" s="4">
        <v>0.72916666666666663</v>
      </c>
      <c r="AI2715" s="5">
        <v>15.39</v>
      </c>
      <c r="AJ2715">
        <v>23.09</v>
      </c>
      <c r="AK2715">
        <v>24.59</v>
      </c>
      <c r="AL2715" t="s">
        <v>81</v>
      </c>
      <c r="AM2715" t="s">
        <v>82</v>
      </c>
      <c r="AO2715" t="s">
        <v>83</v>
      </c>
      <c r="AP2715" t="s">
        <v>67</v>
      </c>
      <c r="AQ2715" t="s">
        <v>67</v>
      </c>
      <c r="AR2715" t="s">
        <v>82</v>
      </c>
      <c r="AT2715" t="s">
        <v>82</v>
      </c>
      <c r="AW2715" t="s">
        <v>82</v>
      </c>
      <c r="AY2715" t="s">
        <v>2837</v>
      </c>
      <c r="AZ2715" t="s">
        <v>2839</v>
      </c>
      <c r="BA2715" t="s">
        <v>278</v>
      </c>
      <c r="BB2715">
        <v>22079</v>
      </c>
      <c r="BC2715" t="s">
        <v>79</v>
      </c>
      <c r="BH2715" t="s">
        <v>2836</v>
      </c>
      <c r="BI2715" t="s">
        <v>67</v>
      </c>
      <c r="BJ2715">
        <v>542040567</v>
      </c>
    </row>
    <row r="2716" spans="1:62" x14ac:dyDescent="0.25">
      <c r="A2716" t="s">
        <v>14659</v>
      </c>
      <c r="B2716" s="2">
        <v>43503</v>
      </c>
      <c r="C2716" t="s">
        <v>63</v>
      </c>
      <c r="D2716" s="3">
        <v>43472.378335717593</v>
      </c>
      <c r="E2716" t="s">
        <v>64</v>
      </c>
      <c r="F2716" s="2">
        <v>43556</v>
      </c>
      <c r="G2716" s="2">
        <v>43814</v>
      </c>
      <c r="H2716" t="s">
        <v>14660</v>
      </c>
      <c r="I2716" t="s">
        <v>14661</v>
      </c>
      <c r="J2716" t="s">
        <v>14662</v>
      </c>
      <c r="K2716" t="s">
        <v>67</v>
      </c>
      <c r="L2716" t="s">
        <v>11655</v>
      </c>
      <c r="M2716" t="s">
        <v>278</v>
      </c>
      <c r="N2716">
        <v>22312</v>
      </c>
      <c r="O2716" t="s">
        <v>70</v>
      </c>
      <c r="P2716" t="s">
        <v>67</v>
      </c>
      <c r="Q2716" t="s">
        <v>14663</v>
      </c>
      <c r="S2716" t="s">
        <v>72</v>
      </c>
      <c r="T2716" t="s">
        <v>2824</v>
      </c>
      <c r="U2716" t="s">
        <v>3543</v>
      </c>
      <c r="V2716" t="s">
        <v>642</v>
      </c>
      <c r="W2716" t="s">
        <v>105</v>
      </c>
      <c r="X2716" t="s">
        <v>106</v>
      </c>
      <c r="Y2716" t="str">
        <f>"37-3011"</f>
        <v>37-3011</v>
      </c>
      <c r="Z2716" t="s">
        <v>94</v>
      </c>
      <c r="AA2716">
        <v>561730</v>
      </c>
      <c r="AB2716">
        <v>16</v>
      </c>
      <c r="AC2716">
        <v>16</v>
      </c>
      <c r="AD2716" t="s">
        <v>79</v>
      </c>
      <c r="AE2716" t="s">
        <v>95</v>
      </c>
      <c r="AF2716">
        <v>40</v>
      </c>
      <c r="AG2716" s="4">
        <v>0.27083333333333331</v>
      </c>
      <c r="AH2716" s="4">
        <v>0.70833333333333337</v>
      </c>
      <c r="AI2716" s="5">
        <v>15.39</v>
      </c>
      <c r="AJ2716">
        <v>23.09</v>
      </c>
      <c r="AL2716" t="s">
        <v>81</v>
      </c>
      <c r="AM2716" t="s">
        <v>82</v>
      </c>
      <c r="AO2716" t="s">
        <v>83</v>
      </c>
      <c r="AP2716" t="s">
        <v>67</v>
      </c>
      <c r="AQ2716" t="s">
        <v>67</v>
      </c>
      <c r="AR2716" t="s">
        <v>82</v>
      </c>
      <c r="AT2716" t="s">
        <v>82</v>
      </c>
      <c r="AW2716" t="s">
        <v>82</v>
      </c>
      <c r="AY2716" t="s">
        <v>11655</v>
      </c>
      <c r="AZ2716" t="s">
        <v>2839</v>
      </c>
      <c r="BA2716" t="s">
        <v>278</v>
      </c>
      <c r="BB2716">
        <v>22312</v>
      </c>
      <c r="BC2716" t="s">
        <v>79</v>
      </c>
      <c r="BH2716" t="s">
        <v>14662</v>
      </c>
      <c r="BI2716" t="s">
        <v>67</v>
      </c>
      <c r="BJ2716">
        <v>541881192</v>
      </c>
    </row>
    <row r="2717" spans="1:62" x14ac:dyDescent="0.25">
      <c r="A2717" t="s">
        <v>14722</v>
      </c>
      <c r="B2717" s="2">
        <v>43503</v>
      </c>
      <c r="C2717" t="s">
        <v>63</v>
      </c>
      <c r="D2717" s="3">
        <v>43472.378750266202</v>
      </c>
      <c r="E2717" t="s">
        <v>64</v>
      </c>
      <c r="F2717" s="2">
        <v>43556</v>
      </c>
      <c r="G2717" s="2">
        <v>43814</v>
      </c>
      <c r="H2717" t="s">
        <v>2854</v>
      </c>
      <c r="I2717" t="s">
        <v>67</v>
      </c>
      <c r="J2717" t="s">
        <v>2855</v>
      </c>
      <c r="K2717" t="s">
        <v>67</v>
      </c>
      <c r="L2717" t="s">
        <v>2856</v>
      </c>
      <c r="M2717" t="s">
        <v>308</v>
      </c>
      <c r="N2717">
        <v>7401</v>
      </c>
      <c r="O2717" t="s">
        <v>70</v>
      </c>
      <c r="Q2717" t="s">
        <v>2857</v>
      </c>
      <c r="S2717" t="s">
        <v>72</v>
      </c>
      <c r="T2717" t="s">
        <v>2824</v>
      </c>
      <c r="U2717" t="s">
        <v>2825</v>
      </c>
      <c r="V2717" t="s">
        <v>642</v>
      </c>
      <c r="W2717" t="s">
        <v>105</v>
      </c>
      <c r="X2717" t="s">
        <v>106</v>
      </c>
      <c r="Y2717" t="str">
        <f>"37-3011"</f>
        <v>37-3011</v>
      </c>
      <c r="Z2717" t="s">
        <v>94</v>
      </c>
      <c r="AA2717">
        <v>561730</v>
      </c>
      <c r="AB2717">
        <v>19</v>
      </c>
      <c r="AC2717">
        <v>19</v>
      </c>
      <c r="AD2717" t="s">
        <v>79</v>
      </c>
      <c r="AE2717" t="s">
        <v>95</v>
      </c>
      <c r="AF2717">
        <v>40</v>
      </c>
      <c r="AG2717" s="4">
        <v>0.30208333333333331</v>
      </c>
      <c r="AH2717" s="4">
        <v>0.65625</v>
      </c>
      <c r="AI2717" s="5">
        <v>16.809999999999999</v>
      </c>
      <c r="AJ2717">
        <v>25.22</v>
      </c>
      <c r="AL2717" t="s">
        <v>81</v>
      </c>
      <c r="AM2717" t="s">
        <v>82</v>
      </c>
      <c r="AO2717" t="s">
        <v>83</v>
      </c>
      <c r="AP2717" t="s">
        <v>67</v>
      </c>
      <c r="AQ2717" t="s">
        <v>67</v>
      </c>
      <c r="AR2717" t="s">
        <v>82</v>
      </c>
      <c r="AT2717" t="s">
        <v>82</v>
      </c>
      <c r="AW2717" t="s">
        <v>82</v>
      </c>
      <c r="AY2717" t="s">
        <v>2856</v>
      </c>
      <c r="AZ2717" t="s">
        <v>2858</v>
      </c>
      <c r="BA2717" t="s">
        <v>308</v>
      </c>
      <c r="BB2717">
        <v>7401</v>
      </c>
      <c r="BC2717" t="s">
        <v>79</v>
      </c>
      <c r="BH2717" t="s">
        <v>14723</v>
      </c>
      <c r="BI2717" t="s">
        <v>67</v>
      </c>
      <c r="BJ2717">
        <v>223285413</v>
      </c>
    </row>
    <row r="2718" spans="1:62" x14ac:dyDescent="0.25">
      <c r="A2718" t="s">
        <v>14777</v>
      </c>
      <c r="B2718" s="2">
        <v>43503</v>
      </c>
      <c r="C2718" t="s">
        <v>63</v>
      </c>
      <c r="D2718" s="3">
        <v>43472.378451377313</v>
      </c>
      <c r="E2718" t="s">
        <v>64</v>
      </c>
      <c r="F2718" s="2">
        <v>43556</v>
      </c>
      <c r="G2718" s="2">
        <v>43799</v>
      </c>
      <c r="H2718" t="s">
        <v>14778</v>
      </c>
      <c r="I2718" t="s">
        <v>14779</v>
      </c>
      <c r="J2718" t="s">
        <v>14780</v>
      </c>
      <c r="L2718" t="s">
        <v>14781</v>
      </c>
      <c r="M2718" t="s">
        <v>783</v>
      </c>
      <c r="N2718">
        <v>44094</v>
      </c>
      <c r="O2718" t="s">
        <v>70</v>
      </c>
      <c r="Q2718" t="s">
        <v>14782</v>
      </c>
      <c r="S2718" t="s">
        <v>72</v>
      </c>
      <c r="T2718" t="s">
        <v>3410</v>
      </c>
      <c r="U2718" t="s">
        <v>3411</v>
      </c>
      <c r="V2718" t="s">
        <v>3412</v>
      </c>
      <c r="W2718" t="s">
        <v>783</v>
      </c>
      <c r="X2718" t="s">
        <v>106</v>
      </c>
      <c r="Y2718" t="str">
        <f>"37-3011"</f>
        <v>37-3011</v>
      </c>
      <c r="Z2718" t="s">
        <v>94</v>
      </c>
      <c r="AA2718">
        <v>561730</v>
      </c>
      <c r="AB2718">
        <v>33</v>
      </c>
      <c r="AC2718">
        <v>33</v>
      </c>
      <c r="AD2718" t="s">
        <v>79</v>
      </c>
      <c r="AE2718" t="s">
        <v>80</v>
      </c>
      <c r="AF2718">
        <v>40</v>
      </c>
      <c r="AG2718" s="4">
        <v>0.33333333333333331</v>
      </c>
      <c r="AH2718" s="4">
        <v>0.70833333333333337</v>
      </c>
      <c r="AI2718" s="5">
        <v>13.7</v>
      </c>
      <c r="AJ2718">
        <v>20.55</v>
      </c>
      <c r="AL2718" t="s">
        <v>81</v>
      </c>
      <c r="AM2718" t="s">
        <v>82</v>
      </c>
      <c r="AO2718" t="s">
        <v>83</v>
      </c>
      <c r="AR2718" t="s">
        <v>82</v>
      </c>
      <c r="AT2718" t="s">
        <v>82</v>
      </c>
      <c r="AW2718" t="s">
        <v>82</v>
      </c>
      <c r="AY2718" t="s">
        <v>10054</v>
      </c>
      <c r="AZ2718" t="s">
        <v>7299</v>
      </c>
      <c r="BA2718" t="s">
        <v>783</v>
      </c>
      <c r="BB2718">
        <v>44117</v>
      </c>
      <c r="BC2718" t="s">
        <v>79</v>
      </c>
      <c r="BH2718" t="s">
        <v>14783</v>
      </c>
      <c r="BJ2718">
        <v>311516346</v>
      </c>
    </row>
    <row r="2719" spans="1:62" x14ac:dyDescent="0.25">
      <c r="A2719" t="s">
        <v>15006</v>
      </c>
      <c r="B2719" s="2">
        <v>43503</v>
      </c>
      <c r="C2719" t="s">
        <v>63</v>
      </c>
      <c r="D2719" s="3">
        <v>43472.377220671297</v>
      </c>
      <c r="E2719" t="s">
        <v>64</v>
      </c>
      <c r="F2719" s="2">
        <v>43556</v>
      </c>
      <c r="G2719" s="2">
        <v>43814</v>
      </c>
      <c r="H2719" t="s">
        <v>15007</v>
      </c>
      <c r="I2719" t="s">
        <v>67</v>
      </c>
      <c r="J2719" t="s">
        <v>15008</v>
      </c>
      <c r="K2719" t="s">
        <v>67</v>
      </c>
      <c r="L2719" t="s">
        <v>2379</v>
      </c>
      <c r="M2719" t="s">
        <v>783</v>
      </c>
      <c r="N2719">
        <v>45417</v>
      </c>
      <c r="O2719" t="s">
        <v>70</v>
      </c>
      <c r="P2719" t="s">
        <v>67</v>
      </c>
      <c r="Q2719" t="s">
        <v>15009</v>
      </c>
      <c r="S2719" t="s">
        <v>72</v>
      </c>
      <c r="T2719" t="s">
        <v>2824</v>
      </c>
      <c r="U2719" t="s">
        <v>3543</v>
      </c>
      <c r="V2719" t="s">
        <v>642</v>
      </c>
      <c r="W2719" t="s">
        <v>105</v>
      </c>
      <c r="X2719" t="s">
        <v>106</v>
      </c>
      <c r="Y2719" t="str">
        <f>"37-3011"</f>
        <v>37-3011</v>
      </c>
      <c r="Z2719" t="s">
        <v>94</v>
      </c>
      <c r="AA2719">
        <v>561730</v>
      </c>
      <c r="AB2719">
        <v>10</v>
      </c>
      <c r="AC2719">
        <v>10</v>
      </c>
      <c r="AD2719" t="s">
        <v>79</v>
      </c>
      <c r="AE2719" t="s">
        <v>95</v>
      </c>
      <c r="AF2719">
        <v>40</v>
      </c>
      <c r="AG2719" s="4">
        <v>0.29166666666666669</v>
      </c>
      <c r="AH2719" s="4">
        <v>0.70833333333333337</v>
      </c>
      <c r="AI2719" s="5">
        <v>13.91</v>
      </c>
      <c r="AJ2719">
        <v>20.87</v>
      </c>
      <c r="AK2719">
        <v>29.25</v>
      </c>
      <c r="AL2719" t="s">
        <v>81</v>
      </c>
      <c r="AM2719" t="s">
        <v>82</v>
      </c>
      <c r="AO2719" t="s">
        <v>83</v>
      </c>
      <c r="AP2719" t="s">
        <v>67</v>
      </c>
      <c r="AQ2719" t="s">
        <v>67</v>
      </c>
      <c r="AR2719" t="s">
        <v>82</v>
      </c>
      <c r="AT2719" t="s">
        <v>82</v>
      </c>
      <c r="AW2719" t="s">
        <v>82</v>
      </c>
      <c r="AY2719" t="s">
        <v>2379</v>
      </c>
      <c r="AZ2719" t="s">
        <v>291</v>
      </c>
      <c r="BA2719" t="s">
        <v>783</v>
      </c>
      <c r="BB2719">
        <v>45417</v>
      </c>
      <c r="BC2719" t="s">
        <v>79</v>
      </c>
      <c r="BH2719" t="s">
        <v>15008</v>
      </c>
      <c r="BI2719" t="s">
        <v>67</v>
      </c>
      <c r="BJ2719">
        <v>310964569</v>
      </c>
    </row>
    <row r="2720" spans="1:62" x14ac:dyDescent="0.25">
      <c r="A2720" t="s">
        <v>15021</v>
      </c>
      <c r="B2720" s="2">
        <v>43503</v>
      </c>
      <c r="C2720" t="s">
        <v>63</v>
      </c>
      <c r="D2720" s="3">
        <v>43472.378546307868</v>
      </c>
      <c r="E2720" t="s">
        <v>64</v>
      </c>
      <c r="F2720" s="2">
        <v>43556</v>
      </c>
      <c r="G2720" s="2">
        <v>43814</v>
      </c>
      <c r="H2720" t="s">
        <v>15022</v>
      </c>
      <c r="J2720" t="s">
        <v>15023</v>
      </c>
      <c r="L2720" t="s">
        <v>15024</v>
      </c>
      <c r="M2720" t="s">
        <v>308</v>
      </c>
      <c r="N2720">
        <v>7417</v>
      </c>
      <c r="O2720" t="s">
        <v>70</v>
      </c>
      <c r="Q2720" t="s">
        <v>15025</v>
      </c>
      <c r="S2720" t="s">
        <v>72</v>
      </c>
      <c r="T2720" t="s">
        <v>640</v>
      </c>
      <c r="U2720" t="s">
        <v>641</v>
      </c>
      <c r="V2720" t="s">
        <v>642</v>
      </c>
      <c r="W2720" t="s">
        <v>105</v>
      </c>
      <c r="X2720" t="s">
        <v>106</v>
      </c>
      <c r="Y2720" t="str">
        <f>"37-3011"</f>
        <v>37-3011</v>
      </c>
      <c r="Z2720" t="s">
        <v>94</v>
      </c>
      <c r="AA2720">
        <v>561730</v>
      </c>
      <c r="AB2720">
        <v>4</v>
      </c>
      <c r="AC2720">
        <v>4</v>
      </c>
      <c r="AD2720" t="s">
        <v>79</v>
      </c>
      <c r="AE2720" t="s">
        <v>80</v>
      </c>
      <c r="AF2720">
        <v>40</v>
      </c>
      <c r="AG2720" s="4">
        <v>0.3125</v>
      </c>
      <c r="AH2720" s="4">
        <v>0.66666666666666663</v>
      </c>
      <c r="AI2720" s="5">
        <v>16.809999999999999</v>
      </c>
      <c r="AJ2720">
        <v>25.22</v>
      </c>
      <c r="AL2720" t="s">
        <v>81</v>
      </c>
      <c r="AM2720" t="s">
        <v>82</v>
      </c>
      <c r="AO2720" t="s">
        <v>83</v>
      </c>
      <c r="AR2720" t="s">
        <v>82</v>
      </c>
      <c r="AT2720" t="s">
        <v>82</v>
      </c>
      <c r="AW2720" t="s">
        <v>82</v>
      </c>
      <c r="AY2720" t="s">
        <v>15026</v>
      </c>
      <c r="AZ2720" t="s">
        <v>2858</v>
      </c>
      <c r="BA2720" t="s">
        <v>308</v>
      </c>
      <c r="BB2720">
        <v>7430</v>
      </c>
      <c r="BC2720" t="s">
        <v>79</v>
      </c>
      <c r="BH2720" t="s">
        <v>15027</v>
      </c>
      <c r="BJ2720">
        <v>223428284</v>
      </c>
    </row>
    <row r="2721" spans="1:62" x14ac:dyDescent="0.25">
      <c r="A2721" t="s">
        <v>15058</v>
      </c>
      <c r="B2721" s="2">
        <v>43503</v>
      </c>
      <c r="C2721" t="s">
        <v>63</v>
      </c>
      <c r="D2721" s="3">
        <v>43472.378112349536</v>
      </c>
      <c r="E2721" t="s">
        <v>64</v>
      </c>
      <c r="F2721" s="2">
        <v>43556</v>
      </c>
      <c r="G2721" s="2">
        <v>43799</v>
      </c>
      <c r="H2721" t="s">
        <v>3896</v>
      </c>
      <c r="I2721" t="s">
        <v>67</v>
      </c>
      <c r="J2721" t="s">
        <v>3897</v>
      </c>
      <c r="K2721" t="s">
        <v>67</v>
      </c>
      <c r="L2721" t="s">
        <v>3898</v>
      </c>
      <c r="M2721" t="s">
        <v>86</v>
      </c>
      <c r="N2721">
        <v>34695</v>
      </c>
      <c r="O2721" t="s">
        <v>70</v>
      </c>
      <c r="P2721" t="s">
        <v>67</v>
      </c>
      <c r="Q2721" t="s">
        <v>3899</v>
      </c>
      <c r="S2721" t="s">
        <v>72</v>
      </c>
      <c r="T2721" t="s">
        <v>2824</v>
      </c>
      <c r="U2721" t="s">
        <v>3543</v>
      </c>
      <c r="V2721" t="s">
        <v>642</v>
      </c>
      <c r="W2721" t="s">
        <v>105</v>
      </c>
      <c r="X2721" t="s">
        <v>106</v>
      </c>
      <c r="Y2721" t="str">
        <f>"37-3011"</f>
        <v>37-3011</v>
      </c>
      <c r="Z2721" t="s">
        <v>94</v>
      </c>
      <c r="AA2721">
        <v>561730</v>
      </c>
      <c r="AB2721">
        <v>15</v>
      </c>
      <c r="AC2721">
        <v>15</v>
      </c>
      <c r="AD2721" t="s">
        <v>79</v>
      </c>
      <c r="AE2721" t="s">
        <v>95</v>
      </c>
      <c r="AF2721">
        <v>40</v>
      </c>
      <c r="AG2721" s="4">
        <v>0.29166666666666669</v>
      </c>
      <c r="AH2721" s="4">
        <v>0.66666666666666663</v>
      </c>
      <c r="AI2721" s="5">
        <v>12.87</v>
      </c>
      <c r="AJ2721">
        <v>19.309999999999999</v>
      </c>
      <c r="AK2721">
        <v>22.5</v>
      </c>
      <c r="AL2721" t="s">
        <v>81</v>
      </c>
      <c r="AM2721" t="s">
        <v>82</v>
      </c>
      <c r="AO2721" t="s">
        <v>83</v>
      </c>
      <c r="AP2721" t="s">
        <v>67</v>
      </c>
      <c r="AQ2721" t="s">
        <v>67</v>
      </c>
      <c r="AR2721" t="s">
        <v>82</v>
      </c>
      <c r="AT2721" t="s">
        <v>82</v>
      </c>
      <c r="AW2721" t="s">
        <v>82</v>
      </c>
      <c r="AY2721" t="s">
        <v>3898</v>
      </c>
      <c r="AZ2721" t="s">
        <v>3637</v>
      </c>
      <c r="BA2721" t="s">
        <v>86</v>
      </c>
      <c r="BB2721">
        <v>34695</v>
      </c>
      <c r="BC2721" t="s">
        <v>79</v>
      </c>
      <c r="BH2721" t="s">
        <v>3897</v>
      </c>
      <c r="BI2721" t="s">
        <v>67</v>
      </c>
      <c r="BJ2721">
        <v>205616429</v>
      </c>
    </row>
    <row r="2722" spans="1:62" x14ac:dyDescent="0.25">
      <c r="A2722" t="s">
        <v>15059</v>
      </c>
      <c r="B2722" s="2">
        <v>43503</v>
      </c>
      <c r="C2722" t="s">
        <v>63</v>
      </c>
      <c r="D2722" s="3">
        <v>43472.378174212965</v>
      </c>
      <c r="E2722" t="s">
        <v>64</v>
      </c>
      <c r="F2722" s="2">
        <v>43556</v>
      </c>
      <c r="G2722" s="2">
        <v>43799</v>
      </c>
      <c r="H2722" t="s">
        <v>3736</v>
      </c>
      <c r="I2722" t="s">
        <v>3737</v>
      </c>
      <c r="J2722" t="s">
        <v>3738</v>
      </c>
      <c r="K2722" t="s">
        <v>15060</v>
      </c>
      <c r="L2722" t="s">
        <v>3740</v>
      </c>
      <c r="M2722" t="s">
        <v>2367</v>
      </c>
      <c r="N2722">
        <v>29466</v>
      </c>
      <c r="O2722" t="s">
        <v>70</v>
      </c>
      <c r="P2722" t="s">
        <v>67</v>
      </c>
      <c r="Q2722" t="s">
        <v>3741</v>
      </c>
      <c r="S2722" t="s">
        <v>72</v>
      </c>
      <c r="T2722" t="s">
        <v>2824</v>
      </c>
      <c r="U2722" t="s">
        <v>3543</v>
      </c>
      <c r="V2722" t="s">
        <v>642</v>
      </c>
      <c r="W2722" t="s">
        <v>105</v>
      </c>
      <c r="X2722" t="s">
        <v>106</v>
      </c>
      <c r="Y2722" t="str">
        <f>"37-3011"</f>
        <v>37-3011</v>
      </c>
      <c r="Z2722" t="s">
        <v>94</v>
      </c>
      <c r="AA2722">
        <v>561730</v>
      </c>
      <c r="AB2722">
        <v>25</v>
      </c>
      <c r="AC2722">
        <v>25</v>
      </c>
      <c r="AD2722" t="s">
        <v>79</v>
      </c>
      <c r="AE2722" t="s">
        <v>95</v>
      </c>
      <c r="AF2722">
        <v>40</v>
      </c>
      <c r="AG2722" s="4">
        <v>0.3125</v>
      </c>
      <c r="AH2722" s="4">
        <v>0.66666666666666663</v>
      </c>
      <c r="AI2722" s="5">
        <v>12.9</v>
      </c>
      <c r="AJ2722">
        <v>19.350000000000001</v>
      </c>
      <c r="AK2722">
        <v>21</v>
      </c>
      <c r="AL2722" t="s">
        <v>81</v>
      </c>
      <c r="AM2722" t="s">
        <v>82</v>
      </c>
      <c r="AO2722" t="s">
        <v>83</v>
      </c>
      <c r="AP2722" t="s">
        <v>67</v>
      </c>
      <c r="AQ2722" t="s">
        <v>67</v>
      </c>
      <c r="AR2722" t="s">
        <v>82</v>
      </c>
      <c r="AT2722" t="s">
        <v>82</v>
      </c>
      <c r="AW2722" t="s">
        <v>82</v>
      </c>
      <c r="AY2722" t="s">
        <v>3742</v>
      </c>
      <c r="AZ2722" t="s">
        <v>3743</v>
      </c>
      <c r="BA2722" t="s">
        <v>2367</v>
      </c>
      <c r="BB2722">
        <v>29466</v>
      </c>
      <c r="BC2722" t="s">
        <v>79</v>
      </c>
      <c r="BH2722" t="s">
        <v>3738</v>
      </c>
      <c r="BJ2722">
        <v>943434467</v>
      </c>
    </row>
    <row r="2723" spans="1:62" x14ac:dyDescent="0.25">
      <c r="A2723" t="s">
        <v>15317</v>
      </c>
      <c r="B2723" s="2">
        <v>43503</v>
      </c>
      <c r="C2723" t="s">
        <v>63</v>
      </c>
      <c r="D2723" s="3">
        <v>43472.378118564811</v>
      </c>
      <c r="E2723" t="s">
        <v>64</v>
      </c>
      <c r="F2723" s="2">
        <v>43556</v>
      </c>
      <c r="G2723" s="2">
        <v>43764</v>
      </c>
      <c r="H2723" t="s">
        <v>15318</v>
      </c>
      <c r="J2723" t="s">
        <v>15319</v>
      </c>
      <c r="L2723" t="s">
        <v>15320</v>
      </c>
      <c r="M2723" t="s">
        <v>761</v>
      </c>
      <c r="N2723">
        <v>31046</v>
      </c>
      <c r="O2723" t="s">
        <v>70</v>
      </c>
      <c r="Q2723" t="s">
        <v>15321</v>
      </c>
      <c r="S2723" t="s">
        <v>72</v>
      </c>
      <c r="T2723" t="s">
        <v>640</v>
      </c>
      <c r="U2723" t="s">
        <v>641</v>
      </c>
      <c r="V2723" t="s">
        <v>642</v>
      </c>
      <c r="W2723" t="s">
        <v>105</v>
      </c>
      <c r="X2723" t="s">
        <v>2708</v>
      </c>
      <c r="Y2723" t="str">
        <f>"37-3011"</f>
        <v>37-3011</v>
      </c>
      <c r="Z2723" t="s">
        <v>94</v>
      </c>
      <c r="AA2723">
        <v>561730</v>
      </c>
      <c r="AB2723">
        <v>12</v>
      </c>
      <c r="AC2723">
        <v>12</v>
      </c>
      <c r="AD2723" t="s">
        <v>79</v>
      </c>
      <c r="AE2723" t="s">
        <v>95</v>
      </c>
      <c r="AF2723">
        <v>40</v>
      </c>
      <c r="AG2723" s="4">
        <v>0.3125</v>
      </c>
      <c r="AH2723" s="4">
        <v>0.70833333333333337</v>
      </c>
      <c r="AI2723" s="5">
        <v>12.83</v>
      </c>
      <c r="AJ2723">
        <v>19.25</v>
      </c>
      <c r="AK2723">
        <v>24</v>
      </c>
      <c r="AL2723" t="s">
        <v>81</v>
      </c>
      <c r="AM2723" t="s">
        <v>82</v>
      </c>
      <c r="AO2723" t="s">
        <v>83</v>
      </c>
      <c r="AR2723" t="s">
        <v>82</v>
      </c>
      <c r="AT2723" t="s">
        <v>82</v>
      </c>
      <c r="AW2723" t="s">
        <v>82</v>
      </c>
      <c r="AY2723" t="s">
        <v>15320</v>
      </c>
      <c r="AZ2723" t="s">
        <v>4357</v>
      </c>
      <c r="BA2723" t="s">
        <v>761</v>
      </c>
      <c r="BB2723">
        <v>31046</v>
      </c>
      <c r="BC2723" t="s">
        <v>79</v>
      </c>
      <c r="BH2723" t="s">
        <v>15319</v>
      </c>
      <c r="BJ2723">
        <v>510462264</v>
      </c>
    </row>
    <row r="2724" spans="1:62" x14ac:dyDescent="0.25">
      <c r="A2724" t="s">
        <v>15442</v>
      </c>
      <c r="B2724" s="2">
        <v>43503</v>
      </c>
      <c r="C2724" t="s">
        <v>63</v>
      </c>
      <c r="D2724" s="3">
        <v>43472.378104120369</v>
      </c>
      <c r="E2724" t="s">
        <v>64</v>
      </c>
      <c r="F2724" s="2">
        <v>43556</v>
      </c>
      <c r="G2724" s="2">
        <v>43784</v>
      </c>
      <c r="H2724" t="s">
        <v>15443</v>
      </c>
      <c r="J2724" t="s">
        <v>3948</v>
      </c>
      <c r="K2724" t="s">
        <v>67</v>
      </c>
      <c r="L2724" t="s">
        <v>3949</v>
      </c>
      <c r="M2724" t="s">
        <v>2314</v>
      </c>
      <c r="N2724">
        <v>46074</v>
      </c>
      <c r="O2724" t="s">
        <v>70</v>
      </c>
      <c r="P2724" t="s">
        <v>67</v>
      </c>
      <c r="Q2724" t="s">
        <v>3950</v>
      </c>
      <c r="S2724" t="s">
        <v>72</v>
      </c>
      <c r="T2724" t="s">
        <v>640</v>
      </c>
      <c r="U2724" t="s">
        <v>641</v>
      </c>
      <c r="V2724" t="s">
        <v>642</v>
      </c>
      <c r="W2724" t="s">
        <v>105</v>
      </c>
      <c r="X2724" t="s">
        <v>106</v>
      </c>
      <c r="Y2724" t="str">
        <f>"37-3011"</f>
        <v>37-3011</v>
      </c>
      <c r="Z2724" t="s">
        <v>94</v>
      </c>
      <c r="AA2724">
        <v>561730</v>
      </c>
      <c r="AB2724">
        <v>85</v>
      </c>
      <c r="AC2724">
        <v>85</v>
      </c>
      <c r="AD2724" t="s">
        <v>79</v>
      </c>
      <c r="AE2724" t="s">
        <v>95</v>
      </c>
      <c r="AF2724">
        <v>40</v>
      </c>
      <c r="AG2724" s="4">
        <v>0.29166666666666669</v>
      </c>
      <c r="AH2724" s="4">
        <v>0.66666666666666663</v>
      </c>
      <c r="AI2724" s="5">
        <v>13.41</v>
      </c>
      <c r="AJ2724">
        <v>20.12</v>
      </c>
      <c r="AL2724" t="s">
        <v>81</v>
      </c>
      <c r="AM2724" t="s">
        <v>82</v>
      </c>
      <c r="AO2724" t="s">
        <v>83</v>
      </c>
      <c r="AP2724" t="s">
        <v>67</v>
      </c>
      <c r="AQ2724" t="s">
        <v>67</v>
      </c>
      <c r="AR2724" t="s">
        <v>82</v>
      </c>
      <c r="AT2724" t="s">
        <v>82</v>
      </c>
      <c r="AW2724" t="s">
        <v>82</v>
      </c>
      <c r="AY2724" t="s">
        <v>3949</v>
      </c>
      <c r="AZ2724" t="s">
        <v>3667</v>
      </c>
      <c r="BA2724" t="s">
        <v>2314</v>
      </c>
      <c r="BB2724">
        <v>46074</v>
      </c>
      <c r="BC2724" t="s">
        <v>79</v>
      </c>
      <c r="BH2724" t="s">
        <v>3948</v>
      </c>
      <c r="BI2724" t="s">
        <v>67</v>
      </c>
      <c r="BJ2724">
        <v>352112152</v>
      </c>
    </row>
    <row r="2725" spans="1:62" x14ac:dyDescent="0.25">
      <c r="A2725" t="s">
        <v>15622</v>
      </c>
      <c r="B2725" s="2">
        <v>43503</v>
      </c>
      <c r="C2725" t="s">
        <v>63</v>
      </c>
      <c r="D2725" s="3">
        <v>43472.377712303241</v>
      </c>
      <c r="E2725" t="s">
        <v>64</v>
      </c>
      <c r="F2725" s="2">
        <v>43556</v>
      </c>
      <c r="G2725" s="2">
        <v>43814</v>
      </c>
      <c r="H2725" t="s">
        <v>6806</v>
      </c>
      <c r="I2725" t="s">
        <v>6807</v>
      </c>
      <c r="J2725" t="s">
        <v>6808</v>
      </c>
      <c r="L2725" t="s">
        <v>6809</v>
      </c>
      <c r="M2725" t="s">
        <v>844</v>
      </c>
      <c r="N2725">
        <v>60451</v>
      </c>
      <c r="O2725" t="s">
        <v>70</v>
      </c>
      <c r="Q2725" t="s">
        <v>6810</v>
      </c>
      <c r="S2725" t="s">
        <v>72</v>
      </c>
      <c r="T2725" t="s">
        <v>640</v>
      </c>
      <c r="U2725" t="s">
        <v>641</v>
      </c>
      <c r="V2725" t="s">
        <v>642</v>
      </c>
      <c r="W2725" t="s">
        <v>105</v>
      </c>
      <c r="X2725" t="s">
        <v>6309</v>
      </c>
      <c r="Y2725" t="str">
        <f>"37-3011"</f>
        <v>37-3011</v>
      </c>
      <c r="Z2725" t="s">
        <v>94</v>
      </c>
      <c r="AA2725">
        <v>561730</v>
      </c>
      <c r="AB2725">
        <v>6</v>
      </c>
      <c r="AC2725">
        <v>6</v>
      </c>
      <c r="AD2725" t="s">
        <v>79</v>
      </c>
      <c r="AE2725" t="s">
        <v>95</v>
      </c>
      <c r="AF2725">
        <v>40</v>
      </c>
      <c r="AG2725" s="4">
        <v>0.3125</v>
      </c>
      <c r="AH2725" s="4">
        <v>0.75</v>
      </c>
      <c r="AI2725" s="5">
        <v>15.59</v>
      </c>
      <c r="AJ2725">
        <v>23.39</v>
      </c>
      <c r="AL2725" t="s">
        <v>81</v>
      </c>
      <c r="AM2725" t="s">
        <v>82</v>
      </c>
      <c r="AO2725" t="s">
        <v>83</v>
      </c>
      <c r="AR2725" t="s">
        <v>82</v>
      </c>
      <c r="AT2725" t="s">
        <v>82</v>
      </c>
      <c r="AW2725" t="s">
        <v>82</v>
      </c>
      <c r="AY2725" t="s">
        <v>6809</v>
      </c>
      <c r="AZ2725" t="s">
        <v>847</v>
      </c>
      <c r="BA2725" t="s">
        <v>844</v>
      </c>
      <c r="BB2725">
        <v>60451</v>
      </c>
      <c r="BC2725" t="s">
        <v>79</v>
      </c>
      <c r="BH2725" t="s">
        <v>6808</v>
      </c>
      <c r="BJ2725">
        <v>260680142</v>
      </c>
    </row>
    <row r="2726" spans="1:62" x14ac:dyDescent="0.25">
      <c r="A2726" t="s">
        <v>15853</v>
      </c>
      <c r="B2726" s="2">
        <v>43503</v>
      </c>
      <c r="C2726" t="s">
        <v>63</v>
      </c>
      <c r="D2726" s="3">
        <v>43472.379353576391</v>
      </c>
      <c r="E2726" t="s">
        <v>64</v>
      </c>
      <c r="F2726" s="2">
        <v>43556</v>
      </c>
      <c r="G2726" s="2">
        <v>43861</v>
      </c>
      <c r="H2726" t="s">
        <v>15854</v>
      </c>
      <c r="I2726" t="s">
        <v>67</v>
      </c>
      <c r="J2726" t="s">
        <v>14786</v>
      </c>
      <c r="K2726" t="s">
        <v>14787</v>
      </c>
      <c r="L2726" t="s">
        <v>14788</v>
      </c>
      <c r="M2726" t="s">
        <v>105</v>
      </c>
      <c r="N2726">
        <v>77465</v>
      </c>
      <c r="O2726" t="s">
        <v>70</v>
      </c>
      <c r="P2726" t="s">
        <v>67</v>
      </c>
      <c r="Q2726" t="s">
        <v>14789</v>
      </c>
      <c r="S2726" t="s">
        <v>72</v>
      </c>
      <c r="T2726" t="s">
        <v>2824</v>
      </c>
      <c r="U2726" t="s">
        <v>2825</v>
      </c>
      <c r="V2726" t="s">
        <v>642</v>
      </c>
      <c r="W2726" t="s">
        <v>105</v>
      </c>
      <c r="X2726" t="s">
        <v>14790</v>
      </c>
      <c r="Y2726" t="str">
        <f>"45-3011"</f>
        <v>45-3011</v>
      </c>
      <c r="Z2726" t="s">
        <v>1652</v>
      </c>
      <c r="AA2726">
        <v>114112</v>
      </c>
      <c r="AB2726">
        <v>3</v>
      </c>
      <c r="AC2726">
        <v>3</v>
      </c>
      <c r="AD2726" t="s">
        <v>79</v>
      </c>
      <c r="AE2726" t="s">
        <v>80</v>
      </c>
      <c r="AF2726">
        <v>40</v>
      </c>
      <c r="AG2726" s="4">
        <v>0.91666666666666663</v>
      </c>
      <c r="AH2726" s="4">
        <v>0.25</v>
      </c>
      <c r="AI2726" s="5">
        <v>10.24</v>
      </c>
      <c r="AJ2726">
        <v>15.36</v>
      </c>
      <c r="AL2726" t="s">
        <v>81</v>
      </c>
      <c r="AM2726" t="s">
        <v>82</v>
      </c>
      <c r="AO2726" t="s">
        <v>83</v>
      </c>
      <c r="AP2726" t="s">
        <v>67</v>
      </c>
      <c r="AQ2726" t="s">
        <v>67</v>
      </c>
      <c r="AR2726" t="s">
        <v>82</v>
      </c>
      <c r="AT2726" t="s">
        <v>82</v>
      </c>
      <c r="AW2726" t="s">
        <v>82</v>
      </c>
      <c r="AY2726" t="s">
        <v>14788</v>
      </c>
      <c r="AZ2726" t="s">
        <v>14791</v>
      </c>
      <c r="BA2726" t="s">
        <v>105</v>
      </c>
      <c r="BB2726">
        <v>77465</v>
      </c>
      <c r="BC2726" t="s">
        <v>79</v>
      </c>
      <c r="BH2726" t="s">
        <v>14786</v>
      </c>
      <c r="BI2726" t="s">
        <v>67</v>
      </c>
      <c r="BJ2726">
        <v>450470428</v>
      </c>
    </row>
    <row r="2727" spans="1:62" x14ac:dyDescent="0.25">
      <c r="A2727" t="s">
        <v>15878</v>
      </c>
      <c r="B2727" s="2">
        <v>43503</v>
      </c>
      <c r="C2727" t="s">
        <v>63</v>
      </c>
      <c r="D2727" s="3">
        <v>43472.378221990744</v>
      </c>
      <c r="E2727" t="s">
        <v>64</v>
      </c>
      <c r="F2727" s="2">
        <v>43556</v>
      </c>
      <c r="G2727" s="2">
        <v>43815</v>
      </c>
      <c r="H2727" t="s">
        <v>15879</v>
      </c>
      <c r="J2727" t="s">
        <v>15880</v>
      </c>
      <c r="L2727" t="s">
        <v>773</v>
      </c>
      <c r="M2727" t="s">
        <v>278</v>
      </c>
      <c r="N2727">
        <v>20166</v>
      </c>
      <c r="O2727" t="s">
        <v>70</v>
      </c>
      <c r="Q2727" t="s">
        <v>15881</v>
      </c>
      <c r="S2727" t="s">
        <v>72</v>
      </c>
      <c r="T2727" t="s">
        <v>640</v>
      </c>
      <c r="U2727" t="s">
        <v>641</v>
      </c>
      <c r="V2727" t="s">
        <v>642</v>
      </c>
      <c r="W2727" t="s">
        <v>105</v>
      </c>
      <c r="X2727" t="s">
        <v>106</v>
      </c>
      <c r="Y2727" t="str">
        <f>"37-3011"</f>
        <v>37-3011</v>
      </c>
      <c r="Z2727" t="s">
        <v>94</v>
      </c>
      <c r="AA2727">
        <v>561730</v>
      </c>
      <c r="AB2727">
        <v>12</v>
      </c>
      <c r="AC2727">
        <v>12</v>
      </c>
      <c r="AD2727" t="s">
        <v>79</v>
      </c>
      <c r="AE2727" t="s">
        <v>95</v>
      </c>
      <c r="AF2727">
        <v>40</v>
      </c>
      <c r="AG2727" s="4">
        <v>0.29166666666666669</v>
      </c>
      <c r="AH2727" s="4">
        <v>0.70833333333333337</v>
      </c>
      <c r="AI2727" s="5">
        <v>15.39</v>
      </c>
      <c r="AJ2727">
        <v>23.09</v>
      </c>
      <c r="AL2727" t="s">
        <v>81</v>
      </c>
      <c r="AM2727" t="s">
        <v>82</v>
      </c>
      <c r="AO2727" t="s">
        <v>83</v>
      </c>
      <c r="AR2727" t="s">
        <v>82</v>
      </c>
      <c r="AT2727" t="s">
        <v>82</v>
      </c>
      <c r="AW2727" t="s">
        <v>82</v>
      </c>
      <c r="AY2727" t="s">
        <v>773</v>
      </c>
      <c r="AZ2727" t="s">
        <v>9494</v>
      </c>
      <c r="BA2727" t="s">
        <v>278</v>
      </c>
      <c r="BB2727">
        <v>20166</v>
      </c>
      <c r="BC2727" t="s">
        <v>79</v>
      </c>
      <c r="BH2727" t="s">
        <v>15880</v>
      </c>
      <c r="BJ2727">
        <v>541374126</v>
      </c>
    </row>
    <row r="2728" spans="1:62" x14ac:dyDescent="0.25">
      <c r="A2728" t="s">
        <v>15962</v>
      </c>
      <c r="B2728" s="2">
        <v>43503</v>
      </c>
      <c r="C2728" t="s">
        <v>63</v>
      </c>
      <c r="D2728" s="3">
        <v>43472.378003935184</v>
      </c>
      <c r="E2728" t="s">
        <v>64</v>
      </c>
      <c r="F2728" s="2">
        <v>43556</v>
      </c>
      <c r="G2728" s="2">
        <v>43769</v>
      </c>
      <c r="H2728" t="s">
        <v>15963</v>
      </c>
      <c r="I2728" t="s">
        <v>67</v>
      </c>
      <c r="J2728" t="s">
        <v>15964</v>
      </c>
      <c r="K2728" t="s">
        <v>15965</v>
      </c>
      <c r="L2728" t="s">
        <v>941</v>
      </c>
      <c r="M2728" t="s">
        <v>774</v>
      </c>
      <c r="N2728">
        <v>81631</v>
      </c>
      <c r="O2728" t="s">
        <v>70</v>
      </c>
      <c r="P2728" t="s">
        <v>67</v>
      </c>
      <c r="Q2728" t="s">
        <v>15966</v>
      </c>
      <c r="S2728" t="s">
        <v>72</v>
      </c>
      <c r="T2728" t="s">
        <v>2824</v>
      </c>
      <c r="U2728" t="s">
        <v>2825</v>
      </c>
      <c r="V2728" t="s">
        <v>642</v>
      </c>
      <c r="W2728" t="s">
        <v>105</v>
      </c>
      <c r="X2728" t="s">
        <v>106</v>
      </c>
      <c r="Y2728" t="str">
        <f>"47-4091"</f>
        <v>47-4091</v>
      </c>
      <c r="Z2728" t="s">
        <v>3037</v>
      </c>
      <c r="AA2728">
        <v>561730</v>
      </c>
      <c r="AB2728">
        <v>15</v>
      </c>
      <c r="AC2728">
        <v>15</v>
      </c>
      <c r="AD2728" t="s">
        <v>79</v>
      </c>
      <c r="AE2728" t="s">
        <v>80</v>
      </c>
      <c r="AF2728">
        <v>40</v>
      </c>
      <c r="AG2728" s="4">
        <v>0.33333333333333331</v>
      </c>
      <c r="AH2728" s="4">
        <v>0.6875</v>
      </c>
      <c r="AI2728" s="5">
        <v>19.57</v>
      </c>
      <c r="AJ2728">
        <v>29.36</v>
      </c>
      <c r="AL2728" t="s">
        <v>81</v>
      </c>
      <c r="AM2728" t="s">
        <v>82</v>
      </c>
      <c r="AO2728" t="s">
        <v>83</v>
      </c>
      <c r="AP2728" t="s">
        <v>67</v>
      </c>
      <c r="AQ2728" t="s">
        <v>67</v>
      </c>
      <c r="AR2728" t="s">
        <v>82</v>
      </c>
      <c r="AT2728" t="s">
        <v>82</v>
      </c>
      <c r="AW2728" t="s">
        <v>82</v>
      </c>
      <c r="AY2728" t="s">
        <v>7808</v>
      </c>
      <c r="AZ2728" t="s">
        <v>941</v>
      </c>
      <c r="BA2728" t="s">
        <v>774</v>
      </c>
      <c r="BB2728">
        <v>81637</v>
      </c>
      <c r="BC2728" t="s">
        <v>79</v>
      </c>
      <c r="BH2728" t="s">
        <v>15967</v>
      </c>
      <c r="BI2728" t="s">
        <v>67</v>
      </c>
      <c r="BJ2728">
        <v>841181038</v>
      </c>
    </row>
    <row r="2729" spans="1:62" x14ac:dyDescent="0.25">
      <c r="A2729" t="s">
        <v>16857</v>
      </c>
      <c r="B2729" s="2">
        <v>43503</v>
      </c>
      <c r="C2729" t="s">
        <v>63</v>
      </c>
      <c r="D2729" s="3">
        <v>43472.378462569446</v>
      </c>
      <c r="E2729" t="s">
        <v>64</v>
      </c>
      <c r="F2729" s="2">
        <v>43556</v>
      </c>
      <c r="G2729" s="2">
        <v>43799</v>
      </c>
      <c r="H2729" t="s">
        <v>16858</v>
      </c>
      <c r="J2729" t="s">
        <v>16859</v>
      </c>
      <c r="L2729" t="s">
        <v>3169</v>
      </c>
      <c r="M2729" t="s">
        <v>2314</v>
      </c>
      <c r="N2729">
        <v>46280</v>
      </c>
      <c r="O2729" t="s">
        <v>70</v>
      </c>
      <c r="Q2729" t="s">
        <v>16860</v>
      </c>
      <c r="S2729" t="s">
        <v>72</v>
      </c>
      <c r="T2729" t="s">
        <v>640</v>
      </c>
      <c r="U2729" t="s">
        <v>3571</v>
      </c>
      <c r="V2729" t="s">
        <v>642</v>
      </c>
      <c r="W2729" t="s">
        <v>105</v>
      </c>
      <c r="X2729" t="s">
        <v>106</v>
      </c>
      <c r="Y2729" t="str">
        <f>"47-4091"</f>
        <v>47-4091</v>
      </c>
      <c r="Z2729" t="s">
        <v>3037</v>
      </c>
      <c r="AA2729">
        <v>561730</v>
      </c>
      <c r="AB2729">
        <v>3</v>
      </c>
      <c r="AC2729">
        <v>3</v>
      </c>
      <c r="AD2729" t="s">
        <v>79</v>
      </c>
      <c r="AE2729" t="s">
        <v>80</v>
      </c>
      <c r="AF2729">
        <v>40</v>
      </c>
      <c r="AG2729" s="4">
        <v>0.3125</v>
      </c>
      <c r="AH2729" s="4">
        <v>0.75</v>
      </c>
      <c r="AI2729" s="5">
        <v>18.79</v>
      </c>
      <c r="AJ2729">
        <v>28.19</v>
      </c>
      <c r="AK2729">
        <v>31.13</v>
      </c>
      <c r="AL2729" t="s">
        <v>81</v>
      </c>
      <c r="AM2729" t="s">
        <v>82</v>
      </c>
      <c r="AO2729" t="s">
        <v>83</v>
      </c>
      <c r="AR2729" t="s">
        <v>82</v>
      </c>
      <c r="AT2729" t="s">
        <v>82</v>
      </c>
      <c r="AW2729" t="s">
        <v>82</v>
      </c>
      <c r="AY2729" t="s">
        <v>3169</v>
      </c>
      <c r="AZ2729" t="s">
        <v>3667</v>
      </c>
      <c r="BA2729" t="s">
        <v>2314</v>
      </c>
      <c r="BB2729">
        <v>46280</v>
      </c>
      <c r="BC2729" t="s">
        <v>79</v>
      </c>
      <c r="BH2729" t="s">
        <v>16859</v>
      </c>
      <c r="BJ2729">
        <v>351785793</v>
      </c>
    </row>
    <row r="2730" spans="1:62" x14ac:dyDescent="0.25">
      <c r="A2730" t="s">
        <v>17082</v>
      </c>
      <c r="B2730" s="2">
        <v>43503</v>
      </c>
      <c r="C2730" t="s">
        <v>63</v>
      </c>
      <c r="D2730" s="3">
        <v>43472.380175625003</v>
      </c>
      <c r="E2730" t="s">
        <v>117</v>
      </c>
      <c r="H2730" t="s">
        <v>3114</v>
      </c>
      <c r="I2730" t="s">
        <v>67</v>
      </c>
      <c r="J2730" t="s">
        <v>3115</v>
      </c>
      <c r="K2730" t="s">
        <v>3116</v>
      </c>
      <c r="L2730" t="s">
        <v>3117</v>
      </c>
      <c r="M2730" t="s">
        <v>761</v>
      </c>
      <c r="N2730">
        <v>30830</v>
      </c>
      <c r="O2730" t="s">
        <v>70</v>
      </c>
      <c r="Q2730" t="s">
        <v>3118</v>
      </c>
      <c r="S2730" t="s">
        <v>72</v>
      </c>
      <c r="T2730" t="s">
        <v>13444</v>
      </c>
      <c r="U2730" t="s">
        <v>17083</v>
      </c>
      <c r="V2730" t="s">
        <v>2540</v>
      </c>
      <c r="W2730" t="s">
        <v>323</v>
      </c>
      <c r="X2730" t="s">
        <v>3144</v>
      </c>
      <c r="Y2730" t="str">
        <f>"47-2111"</f>
        <v>47-2111</v>
      </c>
      <c r="Z2730" t="s">
        <v>3145</v>
      </c>
      <c r="AA2730">
        <v>237130</v>
      </c>
      <c r="AB2730">
        <v>200</v>
      </c>
      <c r="AD2730" t="s">
        <v>79</v>
      </c>
      <c r="AE2730" t="s">
        <v>599</v>
      </c>
      <c r="AF2730">
        <v>40</v>
      </c>
      <c r="AG2730" s="4">
        <v>0.29166666666666669</v>
      </c>
      <c r="AH2730" s="4">
        <v>0.625</v>
      </c>
      <c r="AI2730" s="5">
        <v>28.22</v>
      </c>
      <c r="AJ2730">
        <v>42.33</v>
      </c>
      <c r="AL2730" t="s">
        <v>81</v>
      </c>
      <c r="AM2730" t="s">
        <v>72</v>
      </c>
      <c r="AN2730">
        <v>1</v>
      </c>
      <c r="AO2730" t="s">
        <v>213</v>
      </c>
      <c r="AP2730" t="s">
        <v>67</v>
      </c>
      <c r="AQ2730" t="s">
        <v>67</v>
      </c>
      <c r="AR2730" t="s">
        <v>82</v>
      </c>
      <c r="AT2730" t="s">
        <v>82</v>
      </c>
      <c r="AW2730" t="s">
        <v>72</v>
      </c>
      <c r="AX2730">
        <v>60</v>
      </c>
      <c r="AY2730" t="s">
        <v>3117</v>
      </c>
      <c r="AZ2730" t="s">
        <v>3147</v>
      </c>
      <c r="BA2730" t="s">
        <v>761</v>
      </c>
      <c r="BB2730">
        <v>30830</v>
      </c>
      <c r="BC2730" t="s">
        <v>87</v>
      </c>
      <c r="BH2730" t="s">
        <v>3115</v>
      </c>
      <c r="BI2730" t="s">
        <v>3116</v>
      </c>
      <c r="BJ2730">
        <v>821037645</v>
      </c>
    </row>
    <row r="2731" spans="1:62" x14ac:dyDescent="0.25">
      <c r="A2731" t="s">
        <v>17093</v>
      </c>
      <c r="B2731" s="2">
        <v>43503</v>
      </c>
      <c r="C2731" t="s">
        <v>63</v>
      </c>
      <c r="D2731" s="3">
        <v>43472.378833159724</v>
      </c>
      <c r="E2731" t="s">
        <v>64</v>
      </c>
      <c r="F2731" s="2">
        <v>43556</v>
      </c>
      <c r="G2731" s="2">
        <v>43830</v>
      </c>
      <c r="H2731" t="s">
        <v>3604</v>
      </c>
      <c r="J2731" t="s">
        <v>3605</v>
      </c>
      <c r="L2731" t="s">
        <v>795</v>
      </c>
      <c r="M2731" t="s">
        <v>105</v>
      </c>
      <c r="N2731">
        <v>78266</v>
      </c>
      <c r="O2731" t="s">
        <v>70</v>
      </c>
      <c r="Q2731" t="s">
        <v>3606</v>
      </c>
      <c r="S2731" t="s">
        <v>72</v>
      </c>
      <c r="T2731" t="s">
        <v>640</v>
      </c>
      <c r="U2731" t="s">
        <v>3571</v>
      </c>
      <c r="V2731" t="s">
        <v>642</v>
      </c>
      <c r="W2731" t="s">
        <v>105</v>
      </c>
      <c r="X2731" t="s">
        <v>106</v>
      </c>
      <c r="Y2731" t="str">
        <f>"37-3011"</f>
        <v>37-3011</v>
      </c>
      <c r="Z2731" t="s">
        <v>94</v>
      </c>
      <c r="AA2731">
        <v>561730</v>
      </c>
      <c r="AB2731">
        <v>12</v>
      </c>
      <c r="AC2731">
        <v>12</v>
      </c>
      <c r="AD2731" t="s">
        <v>79</v>
      </c>
      <c r="AE2731" t="s">
        <v>95</v>
      </c>
      <c r="AF2731">
        <v>40</v>
      </c>
      <c r="AG2731" s="4">
        <v>0.29166666666666669</v>
      </c>
      <c r="AH2731" s="4">
        <v>0.66666666666666663</v>
      </c>
      <c r="AI2731" s="5">
        <v>13.02</v>
      </c>
      <c r="AJ2731">
        <v>19.53</v>
      </c>
      <c r="AL2731" t="s">
        <v>81</v>
      </c>
      <c r="AM2731" t="s">
        <v>82</v>
      </c>
      <c r="AO2731" t="s">
        <v>83</v>
      </c>
      <c r="AR2731" t="s">
        <v>82</v>
      </c>
      <c r="AT2731" t="s">
        <v>82</v>
      </c>
      <c r="AW2731" t="s">
        <v>82</v>
      </c>
      <c r="AY2731" t="s">
        <v>795</v>
      </c>
      <c r="AZ2731" t="s">
        <v>1792</v>
      </c>
      <c r="BA2731" t="s">
        <v>105</v>
      </c>
      <c r="BB2731">
        <v>78266</v>
      </c>
      <c r="BC2731" t="s">
        <v>79</v>
      </c>
      <c r="BH2731" t="s">
        <v>3605</v>
      </c>
      <c r="BJ2731">
        <v>271618250</v>
      </c>
    </row>
    <row r="2732" spans="1:62" x14ac:dyDescent="0.25">
      <c r="A2732" t="s">
        <v>17176</v>
      </c>
      <c r="B2732" s="2">
        <v>43503</v>
      </c>
      <c r="C2732" t="s">
        <v>63</v>
      </c>
      <c r="D2732" s="3">
        <v>43472.378338912036</v>
      </c>
      <c r="E2732" t="s">
        <v>64</v>
      </c>
      <c r="F2732" s="2">
        <v>43556</v>
      </c>
      <c r="G2732" s="2">
        <v>43785</v>
      </c>
      <c r="H2732" t="s">
        <v>17177</v>
      </c>
      <c r="J2732" t="s">
        <v>17178</v>
      </c>
      <c r="K2732" t="s">
        <v>17179</v>
      </c>
      <c r="L2732" t="s">
        <v>6612</v>
      </c>
      <c r="M2732" t="s">
        <v>323</v>
      </c>
      <c r="N2732">
        <v>96161</v>
      </c>
      <c r="O2732" t="s">
        <v>70</v>
      </c>
      <c r="Q2732" t="s">
        <v>17180</v>
      </c>
      <c r="S2732" t="s">
        <v>72</v>
      </c>
      <c r="T2732" t="s">
        <v>640</v>
      </c>
      <c r="U2732" t="s">
        <v>3571</v>
      </c>
      <c r="V2732" t="s">
        <v>642</v>
      </c>
      <c r="W2732" t="s">
        <v>105</v>
      </c>
      <c r="X2732" t="s">
        <v>1758</v>
      </c>
      <c r="Y2732" t="str">
        <f>"37-3011"</f>
        <v>37-3011</v>
      </c>
      <c r="Z2732" t="s">
        <v>94</v>
      </c>
      <c r="AA2732">
        <v>561730</v>
      </c>
      <c r="AB2732">
        <v>12</v>
      </c>
      <c r="AC2732">
        <v>12</v>
      </c>
      <c r="AD2732" t="s">
        <v>79</v>
      </c>
      <c r="AE2732" t="s">
        <v>80</v>
      </c>
      <c r="AF2732">
        <v>40</v>
      </c>
      <c r="AG2732" s="4">
        <v>0.29166666666666669</v>
      </c>
      <c r="AH2732" s="4">
        <v>0.64583333333333337</v>
      </c>
      <c r="AI2732" s="5">
        <v>16.059999999999999</v>
      </c>
      <c r="AJ2732">
        <v>24.09</v>
      </c>
      <c r="AK2732">
        <v>25.5</v>
      </c>
      <c r="AL2732" t="s">
        <v>81</v>
      </c>
      <c r="AM2732" t="s">
        <v>82</v>
      </c>
      <c r="AO2732" t="s">
        <v>83</v>
      </c>
      <c r="AR2732" t="s">
        <v>82</v>
      </c>
      <c r="AT2732" t="s">
        <v>82</v>
      </c>
      <c r="AW2732" t="s">
        <v>82</v>
      </c>
      <c r="AY2732" t="s">
        <v>6612</v>
      </c>
      <c r="AZ2732" t="s">
        <v>11216</v>
      </c>
      <c r="BA2732" t="s">
        <v>323</v>
      </c>
      <c r="BB2732">
        <v>96161</v>
      </c>
      <c r="BC2732" t="s">
        <v>79</v>
      </c>
      <c r="BH2732" t="s">
        <v>17181</v>
      </c>
      <c r="BJ2732">
        <v>260098627</v>
      </c>
    </row>
    <row r="2733" spans="1:62" x14ac:dyDescent="0.25">
      <c r="A2733" t="s">
        <v>17209</v>
      </c>
      <c r="B2733" s="2">
        <v>43503</v>
      </c>
      <c r="C2733" t="s">
        <v>63</v>
      </c>
      <c r="D2733" s="3">
        <v>43472.378472569442</v>
      </c>
      <c r="E2733" t="s">
        <v>64</v>
      </c>
      <c r="F2733" s="2">
        <v>43556</v>
      </c>
      <c r="G2733" s="2">
        <v>43799</v>
      </c>
      <c r="H2733" t="s">
        <v>17210</v>
      </c>
      <c r="J2733" t="s">
        <v>17211</v>
      </c>
      <c r="K2733" t="s">
        <v>17212</v>
      </c>
      <c r="L2733" t="s">
        <v>17213</v>
      </c>
      <c r="M2733" t="s">
        <v>136</v>
      </c>
      <c r="N2733">
        <v>21915</v>
      </c>
      <c r="O2733" t="s">
        <v>70</v>
      </c>
      <c r="Q2733" t="s">
        <v>17214</v>
      </c>
      <c r="S2733" t="s">
        <v>72</v>
      </c>
      <c r="T2733" t="s">
        <v>640</v>
      </c>
      <c r="U2733" t="s">
        <v>3571</v>
      </c>
      <c r="V2733" t="s">
        <v>642</v>
      </c>
      <c r="W2733" t="s">
        <v>105</v>
      </c>
      <c r="X2733" t="s">
        <v>106</v>
      </c>
      <c r="Y2733" t="str">
        <f>"37-3011"</f>
        <v>37-3011</v>
      </c>
      <c r="Z2733" t="s">
        <v>94</v>
      </c>
      <c r="AA2733">
        <v>561730</v>
      </c>
      <c r="AB2733">
        <v>20</v>
      </c>
      <c r="AC2733">
        <v>20</v>
      </c>
      <c r="AD2733" t="s">
        <v>79</v>
      </c>
      <c r="AE2733" t="s">
        <v>95</v>
      </c>
      <c r="AF2733">
        <v>35</v>
      </c>
      <c r="AG2733" s="4">
        <v>0.29166666666666669</v>
      </c>
      <c r="AH2733" s="4">
        <v>0.625</v>
      </c>
      <c r="AI2733" s="5">
        <v>15.73</v>
      </c>
      <c r="AJ2733">
        <v>23.6</v>
      </c>
      <c r="AK2733">
        <v>25.5</v>
      </c>
      <c r="AL2733" t="s">
        <v>81</v>
      </c>
      <c r="AM2733" t="s">
        <v>82</v>
      </c>
      <c r="AO2733" t="s">
        <v>83</v>
      </c>
      <c r="AR2733" t="s">
        <v>82</v>
      </c>
      <c r="AT2733" t="s">
        <v>82</v>
      </c>
      <c r="AW2733" t="s">
        <v>82</v>
      </c>
      <c r="AY2733" t="s">
        <v>17215</v>
      </c>
      <c r="AZ2733" t="s">
        <v>5149</v>
      </c>
      <c r="BA2733" t="s">
        <v>308</v>
      </c>
      <c r="BB2733">
        <v>8094</v>
      </c>
      <c r="BC2733" t="s">
        <v>79</v>
      </c>
      <c r="BH2733" t="s">
        <v>17216</v>
      </c>
      <c r="BJ2733">
        <v>231920250</v>
      </c>
    </row>
    <row r="2734" spans="1:62" x14ac:dyDescent="0.25">
      <c r="A2734" t="s">
        <v>17247</v>
      </c>
      <c r="B2734" s="2">
        <v>43503</v>
      </c>
      <c r="C2734" t="s">
        <v>63</v>
      </c>
      <c r="D2734" s="3">
        <v>43472.37828960648</v>
      </c>
      <c r="E2734" t="s">
        <v>64</v>
      </c>
      <c r="F2734" s="2">
        <v>43556</v>
      </c>
      <c r="G2734" s="2">
        <v>43784</v>
      </c>
      <c r="H2734" t="s">
        <v>6657</v>
      </c>
      <c r="J2734" t="s">
        <v>6658</v>
      </c>
      <c r="K2734" t="s">
        <v>17248</v>
      </c>
      <c r="L2734" t="s">
        <v>6660</v>
      </c>
      <c r="M2734" t="s">
        <v>1064</v>
      </c>
      <c r="N2734">
        <v>37334</v>
      </c>
      <c r="O2734" t="s">
        <v>70</v>
      </c>
      <c r="Q2734" t="s">
        <v>6661</v>
      </c>
      <c r="S2734" t="s">
        <v>72</v>
      </c>
      <c r="T2734" t="s">
        <v>3749</v>
      </c>
      <c r="U2734" t="s">
        <v>3750</v>
      </c>
      <c r="V2734" t="s">
        <v>642</v>
      </c>
      <c r="W2734" t="s">
        <v>105</v>
      </c>
      <c r="X2734" t="s">
        <v>106</v>
      </c>
      <c r="Y2734" t="str">
        <f>"47-3011"</f>
        <v>47-3011</v>
      </c>
      <c r="Z2734" t="s">
        <v>5840</v>
      </c>
      <c r="AA2734">
        <v>561730</v>
      </c>
      <c r="AB2734">
        <v>20</v>
      </c>
      <c r="AC2734">
        <v>20</v>
      </c>
      <c r="AD2734" t="s">
        <v>79</v>
      </c>
      <c r="AE2734" t="s">
        <v>95</v>
      </c>
      <c r="AF2734">
        <v>40</v>
      </c>
      <c r="AG2734" s="4">
        <v>0.29166666666666669</v>
      </c>
      <c r="AH2734" s="4">
        <v>0.70833333333333337</v>
      </c>
      <c r="AI2734" s="5">
        <v>14.29</v>
      </c>
      <c r="AJ2734">
        <v>21.44</v>
      </c>
      <c r="AL2734" t="s">
        <v>81</v>
      </c>
      <c r="AM2734" t="s">
        <v>82</v>
      </c>
      <c r="AO2734" t="s">
        <v>83</v>
      </c>
      <c r="AR2734" t="s">
        <v>82</v>
      </c>
      <c r="AT2734" t="s">
        <v>82</v>
      </c>
      <c r="AW2734" t="s">
        <v>82</v>
      </c>
      <c r="AY2734" t="s">
        <v>6660</v>
      </c>
      <c r="AZ2734" t="s">
        <v>4750</v>
      </c>
      <c r="BA2734" t="s">
        <v>1064</v>
      </c>
      <c r="BB2734">
        <v>37334</v>
      </c>
      <c r="BC2734" t="s">
        <v>79</v>
      </c>
      <c r="BH2734" t="s">
        <v>6662</v>
      </c>
      <c r="BJ2734">
        <v>830370069</v>
      </c>
    </row>
    <row r="2735" spans="1:62" x14ac:dyDescent="0.25">
      <c r="A2735" t="s">
        <v>17346</v>
      </c>
      <c r="B2735" s="2">
        <v>43503</v>
      </c>
      <c r="C2735" t="s">
        <v>63</v>
      </c>
      <c r="D2735" s="3">
        <v>43460.262953750003</v>
      </c>
      <c r="E2735" t="s">
        <v>64</v>
      </c>
      <c r="F2735" s="2">
        <v>43549</v>
      </c>
      <c r="G2735" s="2">
        <v>43806</v>
      </c>
      <c r="H2735" t="s">
        <v>17347</v>
      </c>
      <c r="J2735" t="s">
        <v>17348</v>
      </c>
      <c r="L2735" t="s">
        <v>13749</v>
      </c>
      <c r="M2735" t="s">
        <v>147</v>
      </c>
      <c r="N2735">
        <v>15108</v>
      </c>
      <c r="O2735" t="s">
        <v>70</v>
      </c>
      <c r="Q2735" t="s">
        <v>16871</v>
      </c>
      <c r="S2735" t="s">
        <v>72</v>
      </c>
      <c r="T2735" t="s">
        <v>1755</v>
      </c>
      <c r="U2735" t="s">
        <v>3891</v>
      </c>
      <c r="V2735" t="s">
        <v>3892</v>
      </c>
      <c r="W2735" t="s">
        <v>278</v>
      </c>
      <c r="X2735" t="s">
        <v>106</v>
      </c>
      <c r="Y2735" t="str">
        <f>"37-3011"</f>
        <v>37-3011</v>
      </c>
      <c r="Z2735" t="s">
        <v>94</v>
      </c>
      <c r="AA2735">
        <v>561730</v>
      </c>
      <c r="AB2735">
        <v>15</v>
      </c>
      <c r="AC2735">
        <v>15</v>
      </c>
      <c r="AD2735" t="s">
        <v>79</v>
      </c>
      <c r="AE2735" t="s">
        <v>80</v>
      </c>
      <c r="AF2735">
        <v>40</v>
      </c>
      <c r="AG2735" s="4">
        <v>0.29166666666666669</v>
      </c>
      <c r="AH2735" s="4">
        <v>0.64583333333333337</v>
      </c>
      <c r="AI2735" s="5">
        <v>13.77</v>
      </c>
      <c r="AJ2735">
        <v>20.66</v>
      </c>
      <c r="AL2735" t="s">
        <v>81</v>
      </c>
      <c r="AM2735" t="s">
        <v>82</v>
      </c>
      <c r="AO2735" t="s">
        <v>83</v>
      </c>
      <c r="AR2735" t="s">
        <v>82</v>
      </c>
      <c r="AT2735" t="s">
        <v>82</v>
      </c>
      <c r="AW2735" t="s">
        <v>82</v>
      </c>
      <c r="AY2735" t="s">
        <v>13749</v>
      </c>
      <c r="AZ2735" t="s">
        <v>3309</v>
      </c>
      <c r="BA2735" t="s">
        <v>147</v>
      </c>
      <c r="BB2735">
        <v>15108</v>
      </c>
      <c r="BC2735" t="s">
        <v>79</v>
      </c>
      <c r="BH2735" t="s">
        <v>17348</v>
      </c>
      <c r="BJ2735">
        <v>454211374</v>
      </c>
    </row>
    <row r="2736" spans="1:62" x14ac:dyDescent="0.25">
      <c r="A2736" t="s">
        <v>17493</v>
      </c>
      <c r="B2736" s="2">
        <v>43503</v>
      </c>
      <c r="C2736" t="s">
        <v>63</v>
      </c>
      <c r="D2736" s="3">
        <v>43472.377436273149</v>
      </c>
      <c r="E2736" t="s">
        <v>64</v>
      </c>
      <c r="F2736" s="2">
        <v>43556</v>
      </c>
      <c r="G2736" s="2">
        <v>43811</v>
      </c>
      <c r="H2736" t="s">
        <v>3864</v>
      </c>
      <c r="J2736" t="s">
        <v>3865</v>
      </c>
      <c r="K2736" t="s">
        <v>17494</v>
      </c>
      <c r="L2736" t="s">
        <v>773</v>
      </c>
      <c r="M2736" t="s">
        <v>278</v>
      </c>
      <c r="N2736">
        <v>20166</v>
      </c>
      <c r="O2736" t="s">
        <v>70</v>
      </c>
      <c r="Q2736" t="s">
        <v>3867</v>
      </c>
      <c r="S2736" t="s">
        <v>72</v>
      </c>
      <c r="T2736" t="s">
        <v>3749</v>
      </c>
      <c r="U2736" t="s">
        <v>3750</v>
      </c>
      <c r="V2736" t="s">
        <v>642</v>
      </c>
      <c r="W2736" t="s">
        <v>105</v>
      </c>
      <c r="X2736" t="s">
        <v>106</v>
      </c>
      <c r="Y2736" t="str">
        <f>"37-3011"</f>
        <v>37-3011</v>
      </c>
      <c r="Z2736" t="s">
        <v>94</v>
      </c>
      <c r="AA2736">
        <v>561730</v>
      </c>
      <c r="AB2736">
        <v>10</v>
      </c>
      <c r="AC2736">
        <v>10</v>
      </c>
      <c r="AD2736" t="s">
        <v>79</v>
      </c>
      <c r="AE2736" t="s">
        <v>95</v>
      </c>
      <c r="AF2736">
        <v>40</v>
      </c>
      <c r="AG2736" s="4">
        <v>0.29166666666666669</v>
      </c>
      <c r="AH2736" s="4">
        <v>0.66666666666666663</v>
      </c>
      <c r="AI2736" s="5">
        <v>15.39</v>
      </c>
      <c r="AJ2736">
        <v>23.09</v>
      </c>
      <c r="AL2736" t="s">
        <v>81</v>
      </c>
      <c r="AM2736" t="s">
        <v>82</v>
      </c>
      <c r="AO2736" t="s">
        <v>83</v>
      </c>
      <c r="AR2736" t="s">
        <v>82</v>
      </c>
      <c r="AT2736" t="s">
        <v>82</v>
      </c>
      <c r="AW2736" t="s">
        <v>82</v>
      </c>
      <c r="AY2736" t="s">
        <v>773</v>
      </c>
      <c r="AZ2736" t="s">
        <v>3812</v>
      </c>
      <c r="BA2736" t="s">
        <v>278</v>
      </c>
      <c r="BB2736">
        <v>20166</v>
      </c>
      <c r="BC2736" t="s">
        <v>79</v>
      </c>
      <c r="BH2736" t="s">
        <v>3865</v>
      </c>
      <c r="BJ2736">
        <v>541817252</v>
      </c>
    </row>
    <row r="2737" spans="1:62" x14ac:dyDescent="0.25">
      <c r="A2737" t="s">
        <v>17543</v>
      </c>
      <c r="B2737" s="2">
        <v>43503</v>
      </c>
      <c r="C2737" t="s">
        <v>63</v>
      </c>
      <c r="D2737" s="3">
        <v>43472.378946435187</v>
      </c>
      <c r="E2737" t="s">
        <v>64</v>
      </c>
      <c r="F2737" s="2">
        <v>43556</v>
      </c>
      <c r="G2737" s="2">
        <v>43800</v>
      </c>
      <c r="H2737" t="s">
        <v>17544</v>
      </c>
      <c r="J2737" t="s">
        <v>17545</v>
      </c>
      <c r="K2737" t="s">
        <v>17546</v>
      </c>
      <c r="L2737" t="s">
        <v>17547</v>
      </c>
      <c r="M2737" t="s">
        <v>147</v>
      </c>
      <c r="N2737">
        <v>15001</v>
      </c>
      <c r="O2737" t="s">
        <v>70</v>
      </c>
      <c r="Q2737" t="s">
        <v>17548</v>
      </c>
      <c r="S2737" t="s">
        <v>72</v>
      </c>
      <c r="T2737" t="s">
        <v>13303</v>
      </c>
      <c r="U2737" t="s">
        <v>5811</v>
      </c>
      <c r="V2737" t="s">
        <v>16460</v>
      </c>
      <c r="W2737" t="s">
        <v>278</v>
      </c>
      <c r="X2737" t="s">
        <v>106</v>
      </c>
      <c r="Y2737" t="str">
        <f>"37-3011"</f>
        <v>37-3011</v>
      </c>
      <c r="Z2737" t="s">
        <v>94</v>
      </c>
      <c r="AA2737">
        <v>561730</v>
      </c>
      <c r="AB2737">
        <v>4</v>
      </c>
      <c r="AC2737">
        <v>4</v>
      </c>
      <c r="AD2737" t="s">
        <v>79</v>
      </c>
      <c r="AE2737" t="s">
        <v>80</v>
      </c>
      <c r="AF2737">
        <v>40</v>
      </c>
      <c r="AG2737" s="4">
        <v>0.3125</v>
      </c>
      <c r="AH2737" s="4">
        <v>0.66666666666666663</v>
      </c>
      <c r="AI2737" s="5">
        <v>13.77</v>
      </c>
      <c r="AJ2737">
        <v>20.66</v>
      </c>
      <c r="AL2737" t="s">
        <v>81</v>
      </c>
      <c r="AM2737" t="s">
        <v>82</v>
      </c>
      <c r="AO2737" t="s">
        <v>83</v>
      </c>
      <c r="AR2737" t="s">
        <v>82</v>
      </c>
      <c r="AT2737" t="s">
        <v>82</v>
      </c>
      <c r="AW2737" t="s">
        <v>72</v>
      </c>
      <c r="AX2737">
        <v>3</v>
      </c>
      <c r="AY2737" t="s">
        <v>17549</v>
      </c>
      <c r="AZ2737" t="s">
        <v>9948</v>
      </c>
      <c r="BA2737" t="s">
        <v>147</v>
      </c>
      <c r="BB2737">
        <v>15001</v>
      </c>
      <c r="BC2737" t="s">
        <v>79</v>
      </c>
      <c r="BH2737" t="s">
        <v>17550</v>
      </c>
      <c r="BJ2737">
        <v>821991176</v>
      </c>
    </row>
    <row r="2738" spans="1:62" x14ac:dyDescent="0.25">
      <c r="A2738" t="s">
        <v>17733</v>
      </c>
      <c r="B2738" s="2">
        <v>43503</v>
      </c>
      <c r="C2738" t="s">
        <v>63</v>
      </c>
      <c r="D2738" s="3">
        <v>43472.378415694446</v>
      </c>
      <c r="E2738" t="s">
        <v>64</v>
      </c>
      <c r="F2738" s="2">
        <v>43556</v>
      </c>
      <c r="G2738" s="2">
        <v>43791</v>
      </c>
      <c r="H2738" t="s">
        <v>17734</v>
      </c>
      <c r="J2738" t="s">
        <v>17735</v>
      </c>
      <c r="K2738" t="s">
        <v>17736</v>
      </c>
      <c r="L2738" t="s">
        <v>3882</v>
      </c>
      <c r="M2738" t="s">
        <v>105</v>
      </c>
      <c r="N2738">
        <v>76134</v>
      </c>
      <c r="O2738" t="s">
        <v>70</v>
      </c>
      <c r="Q2738" t="s">
        <v>17737</v>
      </c>
      <c r="S2738" t="s">
        <v>72</v>
      </c>
      <c r="T2738" t="s">
        <v>3749</v>
      </c>
      <c r="U2738" t="s">
        <v>3750</v>
      </c>
      <c r="V2738" t="s">
        <v>642</v>
      </c>
      <c r="W2738" t="s">
        <v>105</v>
      </c>
      <c r="X2738" t="s">
        <v>106</v>
      </c>
      <c r="Y2738" t="str">
        <f>"37-3011"</f>
        <v>37-3011</v>
      </c>
      <c r="Z2738" t="s">
        <v>94</v>
      </c>
      <c r="AA2738">
        <v>561730</v>
      </c>
      <c r="AB2738">
        <v>30</v>
      </c>
      <c r="AC2738">
        <v>30</v>
      </c>
      <c r="AD2738" t="s">
        <v>79</v>
      </c>
      <c r="AE2738" t="s">
        <v>95</v>
      </c>
      <c r="AF2738">
        <v>40</v>
      </c>
      <c r="AG2738" s="4">
        <v>0.25</v>
      </c>
      <c r="AH2738" s="4">
        <v>0.625</v>
      </c>
      <c r="AI2738" s="5">
        <v>13.94</v>
      </c>
      <c r="AJ2738">
        <v>20.91</v>
      </c>
      <c r="AK2738">
        <v>22.41</v>
      </c>
      <c r="AL2738" t="s">
        <v>81</v>
      </c>
      <c r="AM2738" t="s">
        <v>82</v>
      </c>
      <c r="AO2738" t="s">
        <v>83</v>
      </c>
      <c r="AR2738" t="s">
        <v>82</v>
      </c>
      <c r="AT2738" t="s">
        <v>82</v>
      </c>
      <c r="AW2738" t="s">
        <v>82</v>
      </c>
      <c r="AY2738" t="s">
        <v>3882</v>
      </c>
      <c r="AZ2738" t="s">
        <v>1428</v>
      </c>
      <c r="BA2738" t="s">
        <v>105</v>
      </c>
      <c r="BB2738">
        <v>76134</v>
      </c>
      <c r="BC2738" t="s">
        <v>79</v>
      </c>
      <c r="BH2738" t="s">
        <v>17735</v>
      </c>
      <c r="BJ2738">
        <v>752912770</v>
      </c>
    </row>
    <row r="2739" spans="1:62" x14ac:dyDescent="0.25">
      <c r="A2739" t="s">
        <v>17887</v>
      </c>
      <c r="B2739" s="2">
        <v>43503</v>
      </c>
      <c r="C2739" t="s">
        <v>63</v>
      </c>
      <c r="D2739" s="3">
        <v>43472.378497858794</v>
      </c>
      <c r="E2739" t="s">
        <v>64</v>
      </c>
      <c r="F2739" s="2">
        <v>43556</v>
      </c>
      <c r="G2739" s="2">
        <v>43800</v>
      </c>
      <c r="H2739" t="s">
        <v>17888</v>
      </c>
      <c r="I2739" t="s">
        <v>17889</v>
      </c>
      <c r="J2739" t="s">
        <v>17890</v>
      </c>
      <c r="L2739" t="s">
        <v>17264</v>
      </c>
      <c r="M2739" t="s">
        <v>232</v>
      </c>
      <c r="N2739">
        <v>14502</v>
      </c>
      <c r="O2739" t="s">
        <v>70</v>
      </c>
      <c r="Q2739" t="s">
        <v>17891</v>
      </c>
      <c r="S2739" t="s">
        <v>72</v>
      </c>
      <c r="T2739" t="s">
        <v>2824</v>
      </c>
      <c r="U2739" t="s">
        <v>3717</v>
      </c>
      <c r="V2739" t="s">
        <v>642</v>
      </c>
      <c r="W2739" t="s">
        <v>105</v>
      </c>
      <c r="X2739" t="s">
        <v>106</v>
      </c>
      <c r="Y2739" t="str">
        <f>"37-3011"</f>
        <v>37-3011</v>
      </c>
      <c r="Z2739" t="s">
        <v>94</v>
      </c>
      <c r="AA2739">
        <v>561730</v>
      </c>
      <c r="AB2739">
        <v>18</v>
      </c>
      <c r="AC2739">
        <v>18</v>
      </c>
      <c r="AD2739" t="s">
        <v>79</v>
      </c>
      <c r="AE2739" t="s">
        <v>80</v>
      </c>
      <c r="AF2739">
        <v>40</v>
      </c>
      <c r="AG2739" s="4">
        <v>0.29166666666666669</v>
      </c>
      <c r="AH2739" s="4">
        <v>0.66666666666666663</v>
      </c>
      <c r="AI2739" s="5">
        <v>15.1</v>
      </c>
      <c r="AJ2739">
        <v>22.65</v>
      </c>
      <c r="AK2739">
        <v>23.25</v>
      </c>
      <c r="AL2739" t="s">
        <v>81</v>
      </c>
      <c r="AM2739" t="s">
        <v>82</v>
      </c>
      <c r="AO2739" t="s">
        <v>83</v>
      </c>
      <c r="AR2739" t="s">
        <v>82</v>
      </c>
      <c r="AT2739" t="s">
        <v>82</v>
      </c>
      <c r="AW2739" t="s">
        <v>82</v>
      </c>
      <c r="AY2739" t="s">
        <v>17264</v>
      </c>
      <c r="AZ2739" t="s">
        <v>2493</v>
      </c>
      <c r="BA2739" t="s">
        <v>232</v>
      </c>
      <c r="BB2739">
        <v>14502</v>
      </c>
      <c r="BC2739" t="s">
        <v>79</v>
      </c>
      <c r="BH2739" t="s">
        <v>17890</v>
      </c>
      <c r="BJ2739">
        <v>161426014</v>
      </c>
    </row>
    <row r="2740" spans="1:62" x14ac:dyDescent="0.25">
      <c r="A2740" t="s">
        <v>17938</v>
      </c>
      <c r="B2740" s="2">
        <v>43503</v>
      </c>
      <c r="C2740" t="s">
        <v>63</v>
      </c>
      <c r="D2740" s="3">
        <v>43472.378209895833</v>
      </c>
      <c r="E2740" t="s">
        <v>64</v>
      </c>
      <c r="F2740" s="2">
        <v>43556</v>
      </c>
      <c r="G2740" s="2">
        <v>43830</v>
      </c>
      <c r="H2740" t="s">
        <v>17939</v>
      </c>
      <c r="I2740" t="s">
        <v>17940</v>
      </c>
      <c r="J2740" t="s">
        <v>17941</v>
      </c>
      <c r="K2740" t="s">
        <v>17942</v>
      </c>
      <c r="L2740" t="s">
        <v>7089</v>
      </c>
      <c r="M2740" t="s">
        <v>86</v>
      </c>
      <c r="N2740">
        <v>33559</v>
      </c>
      <c r="O2740" t="s">
        <v>70</v>
      </c>
      <c r="Q2740" t="s">
        <v>17943</v>
      </c>
      <c r="S2740" t="s">
        <v>72</v>
      </c>
      <c r="T2740" t="s">
        <v>640</v>
      </c>
      <c r="U2740" t="s">
        <v>3571</v>
      </c>
      <c r="V2740" t="s">
        <v>642</v>
      </c>
      <c r="W2740" t="s">
        <v>105</v>
      </c>
      <c r="X2740" t="s">
        <v>17328</v>
      </c>
      <c r="Y2740" t="str">
        <f>"37-3011"</f>
        <v>37-3011</v>
      </c>
      <c r="Z2740" t="s">
        <v>94</v>
      </c>
      <c r="AA2740">
        <v>561730</v>
      </c>
      <c r="AB2740">
        <v>40</v>
      </c>
      <c r="AC2740">
        <v>40</v>
      </c>
      <c r="AD2740" t="s">
        <v>79</v>
      </c>
      <c r="AE2740" t="s">
        <v>95</v>
      </c>
      <c r="AF2740">
        <v>40</v>
      </c>
      <c r="AG2740" s="4">
        <v>0.27083333333333331</v>
      </c>
      <c r="AH2740" s="4">
        <v>0.75</v>
      </c>
      <c r="AI2740" s="5">
        <v>12.87</v>
      </c>
      <c r="AJ2740">
        <v>19.309999999999999</v>
      </c>
      <c r="AK2740">
        <v>19.5</v>
      </c>
      <c r="AL2740" t="s">
        <v>81</v>
      </c>
      <c r="AM2740" t="s">
        <v>82</v>
      </c>
      <c r="AO2740" t="s">
        <v>83</v>
      </c>
      <c r="AR2740" t="s">
        <v>82</v>
      </c>
      <c r="AT2740" t="s">
        <v>82</v>
      </c>
      <c r="AW2740" t="s">
        <v>82</v>
      </c>
      <c r="AY2740" t="s">
        <v>7089</v>
      </c>
      <c r="AZ2740" t="s">
        <v>730</v>
      </c>
      <c r="BA2740" t="s">
        <v>86</v>
      </c>
      <c r="BB2740">
        <v>33559</v>
      </c>
      <c r="BC2740" t="s">
        <v>79</v>
      </c>
      <c r="BH2740" t="s">
        <v>17941</v>
      </c>
      <c r="BJ2740">
        <v>593667914</v>
      </c>
    </row>
    <row r="2741" spans="1:62" x14ac:dyDescent="0.25">
      <c r="A2741" t="s">
        <v>17965</v>
      </c>
      <c r="B2741" s="2">
        <v>43503</v>
      </c>
      <c r="C2741" t="s">
        <v>63</v>
      </c>
      <c r="D2741" s="3">
        <v>43472.378034409725</v>
      </c>
      <c r="E2741" t="s">
        <v>64</v>
      </c>
      <c r="F2741" s="2">
        <v>43556</v>
      </c>
      <c r="G2741" s="2">
        <v>43799</v>
      </c>
      <c r="H2741" t="s">
        <v>17966</v>
      </c>
      <c r="J2741" t="s">
        <v>3753</v>
      </c>
      <c r="K2741" t="s">
        <v>17967</v>
      </c>
      <c r="L2741" t="s">
        <v>3755</v>
      </c>
      <c r="M2741" t="s">
        <v>86</v>
      </c>
      <c r="N2741">
        <v>33781</v>
      </c>
      <c r="O2741" t="s">
        <v>70</v>
      </c>
      <c r="Q2741" t="s">
        <v>3756</v>
      </c>
      <c r="S2741" t="s">
        <v>72</v>
      </c>
      <c r="T2741" t="s">
        <v>3749</v>
      </c>
      <c r="U2741" t="s">
        <v>3750</v>
      </c>
      <c r="V2741" t="s">
        <v>642</v>
      </c>
      <c r="W2741" t="s">
        <v>105</v>
      </c>
      <c r="X2741" t="s">
        <v>106</v>
      </c>
      <c r="Y2741" t="str">
        <f>"37-3011"</f>
        <v>37-3011</v>
      </c>
      <c r="Z2741" t="s">
        <v>94</v>
      </c>
      <c r="AA2741">
        <v>561730</v>
      </c>
      <c r="AB2741">
        <v>110</v>
      </c>
      <c r="AC2741">
        <v>110</v>
      </c>
      <c r="AD2741" t="s">
        <v>79</v>
      </c>
      <c r="AE2741" t="s">
        <v>95</v>
      </c>
      <c r="AF2741">
        <v>40</v>
      </c>
      <c r="AG2741" s="4">
        <v>0.29166666666666669</v>
      </c>
      <c r="AH2741" s="4">
        <v>0.66666666666666663</v>
      </c>
      <c r="AI2741" s="5">
        <v>12.87</v>
      </c>
      <c r="AJ2741">
        <v>19.309999999999999</v>
      </c>
      <c r="AK2741">
        <v>21.38</v>
      </c>
      <c r="AL2741" t="s">
        <v>81</v>
      </c>
      <c r="AM2741" t="s">
        <v>82</v>
      </c>
      <c r="AO2741" t="s">
        <v>83</v>
      </c>
      <c r="AR2741" t="s">
        <v>82</v>
      </c>
      <c r="AT2741" t="s">
        <v>82</v>
      </c>
      <c r="AW2741" t="s">
        <v>82</v>
      </c>
      <c r="AY2741" t="s">
        <v>3755</v>
      </c>
      <c r="AZ2741" t="s">
        <v>3637</v>
      </c>
      <c r="BA2741" t="s">
        <v>86</v>
      </c>
      <c r="BB2741">
        <v>33781</v>
      </c>
      <c r="BC2741" t="s">
        <v>79</v>
      </c>
      <c r="BH2741" t="s">
        <v>3753</v>
      </c>
      <c r="BJ2741">
        <v>201848697</v>
      </c>
    </row>
    <row r="2742" spans="1:62" x14ac:dyDescent="0.25">
      <c r="A2742" t="s">
        <v>18098</v>
      </c>
      <c r="B2742" s="2">
        <v>43503</v>
      </c>
      <c r="C2742" t="s">
        <v>63</v>
      </c>
      <c r="D2742" s="3">
        <v>43472.378195462959</v>
      </c>
      <c r="E2742" t="s">
        <v>64</v>
      </c>
      <c r="F2742" s="2">
        <v>43556</v>
      </c>
      <c r="G2742" s="2">
        <v>43814</v>
      </c>
      <c r="H2742" t="s">
        <v>18099</v>
      </c>
      <c r="J2742" t="s">
        <v>18100</v>
      </c>
      <c r="L2742" t="s">
        <v>3446</v>
      </c>
      <c r="M2742" t="s">
        <v>86</v>
      </c>
      <c r="N2742">
        <v>33616</v>
      </c>
      <c r="O2742" t="s">
        <v>70</v>
      </c>
      <c r="Q2742" t="s">
        <v>18101</v>
      </c>
      <c r="S2742" t="s">
        <v>72</v>
      </c>
      <c r="T2742" t="s">
        <v>1738</v>
      </c>
      <c r="U2742" t="s">
        <v>1739</v>
      </c>
      <c r="V2742" t="s">
        <v>1740</v>
      </c>
      <c r="W2742" t="s">
        <v>278</v>
      </c>
      <c r="X2742" t="s">
        <v>2013</v>
      </c>
      <c r="Y2742" t="str">
        <f>"37-3011"</f>
        <v>37-3011</v>
      </c>
      <c r="Z2742" t="s">
        <v>94</v>
      </c>
      <c r="AA2742">
        <v>561730</v>
      </c>
      <c r="AB2742">
        <v>24</v>
      </c>
      <c r="AC2742">
        <v>24</v>
      </c>
      <c r="AD2742" t="s">
        <v>79</v>
      </c>
      <c r="AE2742" t="s">
        <v>95</v>
      </c>
      <c r="AF2742">
        <v>35</v>
      </c>
      <c r="AG2742" s="4">
        <v>0.29166666666666669</v>
      </c>
      <c r="AH2742" s="4">
        <v>0.625</v>
      </c>
      <c r="AI2742" s="5">
        <v>12.87</v>
      </c>
      <c r="AJ2742">
        <v>19.309999999999999</v>
      </c>
      <c r="AK2742">
        <v>19.309999999999999</v>
      </c>
      <c r="AL2742" t="s">
        <v>81</v>
      </c>
      <c r="AM2742" t="s">
        <v>82</v>
      </c>
      <c r="AO2742" t="s">
        <v>83</v>
      </c>
      <c r="AR2742" t="s">
        <v>82</v>
      </c>
      <c r="AT2742" t="s">
        <v>82</v>
      </c>
      <c r="AW2742" t="s">
        <v>82</v>
      </c>
      <c r="AY2742" t="s">
        <v>3446</v>
      </c>
      <c r="AZ2742" t="s">
        <v>6762</v>
      </c>
      <c r="BA2742" t="s">
        <v>86</v>
      </c>
      <c r="BB2742">
        <v>33616</v>
      </c>
      <c r="BC2742" t="s">
        <v>79</v>
      </c>
      <c r="BH2742" t="s">
        <v>18100</v>
      </c>
      <c r="BJ2742">
        <v>593439170</v>
      </c>
    </row>
    <row r="2743" spans="1:62" x14ac:dyDescent="0.25">
      <c r="A2743" t="s">
        <v>18131</v>
      </c>
      <c r="B2743" s="2">
        <v>43503</v>
      </c>
      <c r="C2743" t="s">
        <v>63</v>
      </c>
      <c r="D2743" s="3">
        <v>43472.378147986114</v>
      </c>
      <c r="E2743" t="s">
        <v>64</v>
      </c>
      <c r="F2743" s="2">
        <v>43556</v>
      </c>
      <c r="G2743" s="2">
        <v>43779</v>
      </c>
      <c r="H2743" t="s">
        <v>18132</v>
      </c>
      <c r="J2743" t="s">
        <v>18133</v>
      </c>
      <c r="K2743" t="s">
        <v>18134</v>
      </c>
      <c r="L2743" t="s">
        <v>3010</v>
      </c>
      <c r="M2743" t="s">
        <v>626</v>
      </c>
      <c r="N2743">
        <v>72916</v>
      </c>
      <c r="O2743" t="s">
        <v>70</v>
      </c>
      <c r="Q2743" t="s">
        <v>18135</v>
      </c>
      <c r="S2743" t="s">
        <v>72</v>
      </c>
      <c r="T2743" t="s">
        <v>2824</v>
      </c>
      <c r="U2743" t="s">
        <v>3717</v>
      </c>
      <c r="V2743" t="s">
        <v>642</v>
      </c>
      <c r="W2743" t="s">
        <v>105</v>
      </c>
      <c r="X2743" t="s">
        <v>106</v>
      </c>
      <c r="Y2743" t="str">
        <f>"37-3011"</f>
        <v>37-3011</v>
      </c>
      <c r="Z2743" t="s">
        <v>94</v>
      </c>
      <c r="AA2743">
        <v>561730</v>
      </c>
      <c r="AB2743">
        <v>15</v>
      </c>
      <c r="AC2743">
        <v>15</v>
      </c>
      <c r="AD2743" t="s">
        <v>79</v>
      </c>
      <c r="AE2743" t="s">
        <v>95</v>
      </c>
      <c r="AF2743">
        <v>40</v>
      </c>
      <c r="AG2743" s="4">
        <v>0.29166666666666669</v>
      </c>
      <c r="AH2743" s="4">
        <v>0.66666666666666663</v>
      </c>
      <c r="AI2743" s="5">
        <v>12.49</v>
      </c>
      <c r="AJ2743">
        <v>18.739999999999998</v>
      </c>
      <c r="AK2743">
        <v>19.5</v>
      </c>
      <c r="AL2743" t="s">
        <v>81</v>
      </c>
      <c r="AM2743" t="s">
        <v>82</v>
      </c>
      <c r="AO2743" t="s">
        <v>83</v>
      </c>
      <c r="AR2743" t="s">
        <v>82</v>
      </c>
      <c r="AT2743" t="s">
        <v>82</v>
      </c>
      <c r="AW2743" t="s">
        <v>82</v>
      </c>
      <c r="AY2743" t="s">
        <v>3010</v>
      </c>
      <c r="AZ2743" t="s">
        <v>3012</v>
      </c>
      <c r="BA2743" t="s">
        <v>626</v>
      </c>
      <c r="BB2743">
        <v>72905</v>
      </c>
      <c r="BC2743" t="s">
        <v>79</v>
      </c>
      <c r="BH2743" t="s">
        <v>18136</v>
      </c>
      <c r="BJ2743">
        <v>200793866</v>
      </c>
    </row>
    <row r="2744" spans="1:62" x14ac:dyDescent="0.25">
      <c r="A2744" t="s">
        <v>18154</v>
      </c>
      <c r="B2744" s="2">
        <v>43503</v>
      </c>
      <c r="C2744" t="s">
        <v>63</v>
      </c>
      <c r="D2744" s="3">
        <v>43472.378201678242</v>
      </c>
      <c r="E2744" t="s">
        <v>64</v>
      </c>
      <c r="F2744" s="2">
        <v>43556</v>
      </c>
      <c r="G2744" s="2">
        <v>43799</v>
      </c>
      <c r="H2744" t="s">
        <v>18155</v>
      </c>
      <c r="J2744" t="s">
        <v>18156</v>
      </c>
      <c r="K2744" t="s">
        <v>18157</v>
      </c>
      <c r="L2744" t="s">
        <v>8169</v>
      </c>
      <c r="M2744" t="s">
        <v>783</v>
      </c>
      <c r="N2744">
        <v>44026</v>
      </c>
      <c r="O2744" t="s">
        <v>70</v>
      </c>
      <c r="Q2744" t="s">
        <v>18158</v>
      </c>
      <c r="S2744" t="s">
        <v>72</v>
      </c>
      <c r="T2744" t="s">
        <v>1738</v>
      </c>
      <c r="U2744" t="s">
        <v>1739</v>
      </c>
      <c r="V2744" t="s">
        <v>1740</v>
      </c>
      <c r="W2744" t="s">
        <v>278</v>
      </c>
      <c r="X2744" t="s">
        <v>106</v>
      </c>
      <c r="Y2744" t="str">
        <f>"37-3011"</f>
        <v>37-3011</v>
      </c>
      <c r="Z2744" t="s">
        <v>94</v>
      </c>
      <c r="AA2744">
        <v>561730</v>
      </c>
      <c r="AB2744">
        <v>10</v>
      </c>
      <c r="AC2744">
        <v>10</v>
      </c>
      <c r="AD2744" t="s">
        <v>79</v>
      </c>
      <c r="AE2744" t="s">
        <v>95</v>
      </c>
      <c r="AF2744">
        <v>40</v>
      </c>
      <c r="AG2744" s="4">
        <v>0.3125</v>
      </c>
      <c r="AH2744" s="4">
        <v>0.75</v>
      </c>
      <c r="AI2744" s="5">
        <v>13.75</v>
      </c>
      <c r="AJ2744">
        <v>20.63</v>
      </c>
      <c r="AK2744">
        <v>20.63</v>
      </c>
      <c r="AL2744" t="s">
        <v>81</v>
      </c>
      <c r="AM2744" t="s">
        <v>82</v>
      </c>
      <c r="AO2744" t="s">
        <v>83</v>
      </c>
      <c r="AR2744" t="s">
        <v>82</v>
      </c>
      <c r="AT2744" t="s">
        <v>82</v>
      </c>
      <c r="AW2744" t="s">
        <v>82</v>
      </c>
      <c r="AY2744" t="s">
        <v>8169</v>
      </c>
      <c r="AZ2744" t="s">
        <v>10080</v>
      </c>
      <c r="BA2744" t="s">
        <v>783</v>
      </c>
      <c r="BB2744">
        <v>44026</v>
      </c>
      <c r="BC2744" t="s">
        <v>79</v>
      </c>
      <c r="BH2744" t="s">
        <v>18159</v>
      </c>
      <c r="BJ2744">
        <v>272025410</v>
      </c>
    </row>
    <row r="2745" spans="1:62" x14ac:dyDescent="0.25">
      <c r="A2745" t="s">
        <v>18422</v>
      </c>
      <c r="B2745" s="2">
        <v>43503</v>
      </c>
      <c r="C2745" t="s">
        <v>63</v>
      </c>
      <c r="D2745" s="3">
        <v>43472.378574247683</v>
      </c>
      <c r="E2745" t="s">
        <v>64</v>
      </c>
      <c r="F2745" s="2">
        <v>43556</v>
      </c>
      <c r="G2745" s="2">
        <v>43814</v>
      </c>
      <c r="H2745" t="s">
        <v>5211</v>
      </c>
      <c r="J2745" t="s">
        <v>5212</v>
      </c>
      <c r="K2745" t="s">
        <v>18423</v>
      </c>
      <c r="L2745" t="s">
        <v>5214</v>
      </c>
      <c r="M2745" t="s">
        <v>1064</v>
      </c>
      <c r="N2745">
        <v>37082</v>
      </c>
      <c r="O2745" t="s">
        <v>70</v>
      </c>
      <c r="P2745" t="s">
        <v>67</v>
      </c>
      <c r="Q2745" t="s">
        <v>5215</v>
      </c>
      <c r="S2745" t="s">
        <v>72</v>
      </c>
      <c r="T2745" t="s">
        <v>2824</v>
      </c>
      <c r="U2745" t="s">
        <v>4073</v>
      </c>
      <c r="V2745" t="s">
        <v>642</v>
      </c>
      <c r="W2745" t="s">
        <v>105</v>
      </c>
      <c r="X2745" t="s">
        <v>18424</v>
      </c>
      <c r="Y2745" t="str">
        <f>"37-3011"</f>
        <v>37-3011</v>
      </c>
      <c r="Z2745" t="s">
        <v>94</v>
      </c>
      <c r="AA2745">
        <v>713910</v>
      </c>
      <c r="AB2745">
        <v>12</v>
      </c>
      <c r="AC2745">
        <v>12</v>
      </c>
      <c r="AD2745" t="s">
        <v>79</v>
      </c>
      <c r="AE2745" t="s">
        <v>80</v>
      </c>
      <c r="AF2745">
        <v>40</v>
      </c>
      <c r="AG2745" s="4">
        <v>0.27083333333333331</v>
      </c>
      <c r="AH2745" s="4">
        <v>0.625</v>
      </c>
      <c r="AI2745" s="5">
        <v>12.56</v>
      </c>
      <c r="AJ2745">
        <v>18.84</v>
      </c>
      <c r="AL2745" t="s">
        <v>81</v>
      </c>
      <c r="AM2745" t="s">
        <v>82</v>
      </c>
      <c r="AO2745" t="s">
        <v>83</v>
      </c>
      <c r="AP2745" t="s">
        <v>67</v>
      </c>
      <c r="AQ2745" t="s">
        <v>67</v>
      </c>
      <c r="AR2745" t="s">
        <v>82</v>
      </c>
      <c r="AT2745" t="s">
        <v>82</v>
      </c>
      <c r="AW2745" t="s">
        <v>82</v>
      </c>
      <c r="AY2745" t="s">
        <v>5214</v>
      </c>
      <c r="AZ2745" t="s">
        <v>5217</v>
      </c>
      <c r="BA2745" t="s">
        <v>1064</v>
      </c>
      <c r="BB2745">
        <v>37082</v>
      </c>
      <c r="BC2745" t="s">
        <v>87</v>
      </c>
      <c r="BH2745" t="s">
        <v>5212</v>
      </c>
      <c r="BJ2745">
        <v>581831848</v>
      </c>
    </row>
    <row r="2746" spans="1:62" x14ac:dyDescent="0.25">
      <c r="A2746" t="s">
        <v>18637</v>
      </c>
      <c r="B2746" s="2">
        <v>43503</v>
      </c>
      <c r="C2746" t="s">
        <v>63</v>
      </c>
      <c r="D2746" s="3">
        <v>43472.377563344904</v>
      </c>
      <c r="E2746" t="s">
        <v>64</v>
      </c>
      <c r="F2746" s="2">
        <v>43556</v>
      </c>
      <c r="G2746" s="2">
        <v>43784</v>
      </c>
      <c r="H2746" t="s">
        <v>18638</v>
      </c>
      <c r="J2746" t="s">
        <v>18639</v>
      </c>
      <c r="L2746" t="s">
        <v>18640</v>
      </c>
      <c r="M2746" t="s">
        <v>783</v>
      </c>
      <c r="N2746">
        <v>45750</v>
      </c>
      <c r="O2746" t="s">
        <v>70</v>
      </c>
      <c r="Q2746" t="s">
        <v>18641</v>
      </c>
      <c r="S2746" t="s">
        <v>72</v>
      </c>
      <c r="T2746" t="s">
        <v>13303</v>
      </c>
      <c r="U2746" t="s">
        <v>5811</v>
      </c>
      <c r="V2746" t="s">
        <v>16460</v>
      </c>
      <c r="W2746" t="s">
        <v>278</v>
      </c>
      <c r="X2746" t="s">
        <v>106</v>
      </c>
      <c r="Y2746" t="str">
        <f>"37-3011"</f>
        <v>37-3011</v>
      </c>
      <c r="Z2746" t="s">
        <v>94</v>
      </c>
      <c r="AA2746">
        <v>561730</v>
      </c>
      <c r="AB2746">
        <v>14</v>
      </c>
      <c r="AC2746">
        <v>14</v>
      </c>
      <c r="AD2746" t="s">
        <v>79</v>
      </c>
      <c r="AE2746" t="s">
        <v>80</v>
      </c>
      <c r="AF2746">
        <v>40</v>
      </c>
      <c r="AG2746" s="4">
        <v>0.29166666666666669</v>
      </c>
      <c r="AH2746" s="4">
        <v>0.64583333333333337</v>
      </c>
      <c r="AI2746" s="5">
        <v>11.96</v>
      </c>
      <c r="AJ2746">
        <v>17.940000000000001</v>
      </c>
      <c r="AL2746" t="s">
        <v>81</v>
      </c>
      <c r="AM2746" t="s">
        <v>82</v>
      </c>
      <c r="AO2746" t="s">
        <v>83</v>
      </c>
      <c r="AP2746" t="s">
        <v>67</v>
      </c>
      <c r="AQ2746" t="s">
        <v>67</v>
      </c>
      <c r="AR2746" t="s">
        <v>82</v>
      </c>
      <c r="AT2746" t="s">
        <v>82</v>
      </c>
      <c r="AW2746" t="s">
        <v>82</v>
      </c>
      <c r="AY2746" t="s">
        <v>18642</v>
      </c>
      <c r="AZ2746" t="s">
        <v>885</v>
      </c>
      <c r="BA2746" t="s">
        <v>783</v>
      </c>
      <c r="BB2746">
        <v>45750</v>
      </c>
      <c r="BC2746" t="s">
        <v>79</v>
      </c>
      <c r="BH2746" t="s">
        <v>18643</v>
      </c>
      <c r="BJ2746">
        <v>310988356</v>
      </c>
    </row>
    <row r="2747" spans="1:62" x14ac:dyDescent="0.25">
      <c r="A2747" t="s">
        <v>18646</v>
      </c>
      <c r="B2747" s="2">
        <v>43503</v>
      </c>
      <c r="C2747" t="s">
        <v>63</v>
      </c>
      <c r="D2747" s="3">
        <v>43472.377880555556</v>
      </c>
      <c r="E2747" t="s">
        <v>64</v>
      </c>
      <c r="F2747" s="2">
        <v>43556</v>
      </c>
      <c r="G2747" s="2">
        <v>43830</v>
      </c>
      <c r="H2747" t="s">
        <v>18647</v>
      </c>
      <c r="I2747" t="s">
        <v>67</v>
      </c>
      <c r="J2747" t="s">
        <v>18648</v>
      </c>
      <c r="K2747" t="s">
        <v>67</v>
      </c>
      <c r="L2747" t="s">
        <v>18649</v>
      </c>
      <c r="M2747" t="s">
        <v>226</v>
      </c>
      <c r="N2747">
        <v>48326</v>
      </c>
      <c r="O2747" t="s">
        <v>70</v>
      </c>
      <c r="P2747" t="s">
        <v>67</v>
      </c>
      <c r="Q2747" t="s">
        <v>18650</v>
      </c>
      <c r="S2747" t="s">
        <v>72</v>
      </c>
      <c r="T2747" t="s">
        <v>18651</v>
      </c>
      <c r="U2747" t="s">
        <v>18652</v>
      </c>
      <c r="V2747" t="s">
        <v>18653</v>
      </c>
      <c r="W2747" t="s">
        <v>226</v>
      </c>
      <c r="X2747" t="s">
        <v>18654</v>
      </c>
      <c r="Y2747" t="str">
        <f>"47-3012"</f>
        <v>47-3012</v>
      </c>
      <c r="Z2747" t="s">
        <v>1540</v>
      </c>
      <c r="AA2747">
        <v>238130</v>
      </c>
      <c r="AB2747">
        <v>16</v>
      </c>
      <c r="AC2747">
        <v>16</v>
      </c>
      <c r="AD2747" t="s">
        <v>79</v>
      </c>
      <c r="AE2747" t="s">
        <v>95</v>
      </c>
      <c r="AF2747">
        <v>40</v>
      </c>
      <c r="AG2747" s="4">
        <v>0.29166666666666669</v>
      </c>
      <c r="AH2747" s="4">
        <v>0.75</v>
      </c>
      <c r="AI2747" s="5">
        <v>14.03</v>
      </c>
      <c r="AJ2747">
        <v>21.05</v>
      </c>
      <c r="AL2747" t="s">
        <v>81</v>
      </c>
      <c r="AM2747" t="s">
        <v>82</v>
      </c>
      <c r="AO2747" t="s">
        <v>83</v>
      </c>
      <c r="AP2747" t="s">
        <v>67</v>
      </c>
      <c r="AQ2747" t="s">
        <v>67</v>
      </c>
      <c r="AR2747" t="s">
        <v>82</v>
      </c>
      <c r="AT2747" t="s">
        <v>82</v>
      </c>
      <c r="AW2747" t="s">
        <v>82</v>
      </c>
      <c r="AY2747" t="s">
        <v>18649</v>
      </c>
      <c r="AZ2747" t="s">
        <v>3246</v>
      </c>
      <c r="BA2747" t="s">
        <v>226</v>
      </c>
      <c r="BB2747">
        <v>48326</v>
      </c>
      <c r="BC2747" t="s">
        <v>79</v>
      </c>
      <c r="BH2747" t="s">
        <v>18648</v>
      </c>
      <c r="BI2747" t="s">
        <v>67</v>
      </c>
      <c r="BJ2747">
        <v>275429658</v>
      </c>
    </row>
    <row r="2748" spans="1:62" x14ac:dyDescent="0.25">
      <c r="A2748" t="s">
        <v>18659</v>
      </c>
      <c r="B2748" s="2">
        <v>43503</v>
      </c>
      <c r="C2748" t="s">
        <v>63</v>
      </c>
      <c r="D2748" s="3">
        <v>43472.379201377313</v>
      </c>
      <c r="E2748" t="s">
        <v>64</v>
      </c>
      <c r="F2748" s="2">
        <v>43556</v>
      </c>
      <c r="G2748" s="2">
        <v>43800</v>
      </c>
      <c r="H2748" t="s">
        <v>18660</v>
      </c>
      <c r="J2748" t="s">
        <v>18661</v>
      </c>
      <c r="L2748" t="s">
        <v>11750</v>
      </c>
      <c r="M2748" t="s">
        <v>783</v>
      </c>
      <c r="N2748">
        <v>44125</v>
      </c>
      <c r="O2748" t="s">
        <v>70</v>
      </c>
      <c r="Q2748" t="s">
        <v>18662</v>
      </c>
      <c r="S2748" t="s">
        <v>72</v>
      </c>
      <c r="T2748" t="s">
        <v>13303</v>
      </c>
      <c r="U2748" t="s">
        <v>3646</v>
      </c>
      <c r="V2748" t="s">
        <v>1757</v>
      </c>
      <c r="W2748" t="s">
        <v>278</v>
      </c>
      <c r="X2748" t="s">
        <v>106</v>
      </c>
      <c r="Y2748" t="str">
        <f>"37-3011"</f>
        <v>37-3011</v>
      </c>
      <c r="Z2748" t="s">
        <v>94</v>
      </c>
      <c r="AA2748">
        <v>541320</v>
      </c>
      <c r="AB2748">
        <v>15</v>
      </c>
      <c r="AC2748">
        <v>15</v>
      </c>
      <c r="AD2748" t="s">
        <v>79</v>
      </c>
      <c r="AE2748" t="s">
        <v>80</v>
      </c>
      <c r="AF2748">
        <v>40</v>
      </c>
      <c r="AG2748" s="4">
        <v>0.25</v>
      </c>
      <c r="AH2748" s="4">
        <v>0.60416666666666663</v>
      </c>
      <c r="AI2748" s="5">
        <v>13.7</v>
      </c>
      <c r="AJ2748">
        <v>20.55</v>
      </c>
      <c r="AL2748" t="s">
        <v>81</v>
      </c>
      <c r="AM2748" t="s">
        <v>82</v>
      </c>
      <c r="AO2748" t="s">
        <v>83</v>
      </c>
      <c r="AR2748" t="s">
        <v>82</v>
      </c>
      <c r="AT2748" t="s">
        <v>82</v>
      </c>
      <c r="AW2748" t="s">
        <v>82</v>
      </c>
      <c r="AY2748" t="s">
        <v>11750</v>
      </c>
      <c r="AZ2748" t="s">
        <v>7299</v>
      </c>
      <c r="BA2748" t="s">
        <v>783</v>
      </c>
      <c r="BB2748">
        <v>44125</v>
      </c>
      <c r="BC2748" t="s">
        <v>79</v>
      </c>
      <c r="BH2748" t="s">
        <v>18661</v>
      </c>
      <c r="BJ2748">
        <v>341872798</v>
      </c>
    </row>
    <row r="2749" spans="1:62" x14ac:dyDescent="0.25">
      <c r="A2749" t="s">
        <v>18668</v>
      </c>
      <c r="B2749" s="2">
        <v>43503</v>
      </c>
      <c r="C2749" t="s">
        <v>63</v>
      </c>
      <c r="D2749" s="3">
        <v>43472.378247372682</v>
      </c>
      <c r="E2749" t="s">
        <v>64</v>
      </c>
      <c r="F2749" s="2">
        <v>43556</v>
      </c>
      <c r="G2749" s="2">
        <v>43791</v>
      </c>
      <c r="H2749" t="s">
        <v>18669</v>
      </c>
      <c r="J2749" t="s">
        <v>18670</v>
      </c>
      <c r="L2749" t="s">
        <v>13438</v>
      </c>
      <c r="M2749" t="s">
        <v>774</v>
      </c>
      <c r="N2749">
        <v>80135</v>
      </c>
      <c r="O2749" t="s">
        <v>70</v>
      </c>
      <c r="Q2749" t="s">
        <v>18671</v>
      </c>
      <c r="S2749" t="s">
        <v>72</v>
      </c>
      <c r="T2749" t="s">
        <v>640</v>
      </c>
      <c r="U2749" t="s">
        <v>4688</v>
      </c>
      <c r="V2749" t="s">
        <v>642</v>
      </c>
      <c r="W2749" t="s">
        <v>105</v>
      </c>
      <c r="X2749" t="s">
        <v>106</v>
      </c>
      <c r="Y2749" t="str">
        <f>"37-3011"</f>
        <v>37-3011</v>
      </c>
      <c r="Z2749" t="s">
        <v>94</v>
      </c>
      <c r="AA2749">
        <v>713910</v>
      </c>
      <c r="AB2749">
        <v>30</v>
      </c>
      <c r="AC2749">
        <v>30</v>
      </c>
      <c r="AD2749" t="s">
        <v>79</v>
      </c>
      <c r="AE2749" t="s">
        <v>95</v>
      </c>
      <c r="AF2749">
        <v>40</v>
      </c>
      <c r="AG2749" s="4">
        <v>0.25</v>
      </c>
      <c r="AH2749" s="4">
        <v>0.58333333333333337</v>
      </c>
      <c r="AI2749" s="5">
        <v>15.17</v>
      </c>
      <c r="AJ2749">
        <v>22.76</v>
      </c>
      <c r="AL2749" t="s">
        <v>81</v>
      </c>
      <c r="AM2749" t="s">
        <v>82</v>
      </c>
      <c r="AO2749" t="s">
        <v>83</v>
      </c>
      <c r="AP2749" t="s">
        <v>67</v>
      </c>
      <c r="AQ2749" t="s">
        <v>67</v>
      </c>
      <c r="AR2749" t="s">
        <v>82</v>
      </c>
      <c r="AT2749" t="s">
        <v>82</v>
      </c>
      <c r="AW2749" t="s">
        <v>82</v>
      </c>
      <c r="AY2749" t="s">
        <v>13438</v>
      </c>
      <c r="AZ2749" t="s">
        <v>4522</v>
      </c>
      <c r="BA2749" t="s">
        <v>774</v>
      </c>
      <c r="BB2749">
        <v>80135</v>
      </c>
      <c r="BC2749" t="s">
        <v>79</v>
      </c>
      <c r="BH2749" t="s">
        <v>18670</v>
      </c>
      <c r="BJ2749">
        <v>841256733</v>
      </c>
    </row>
    <row r="2750" spans="1:62" x14ac:dyDescent="0.25">
      <c r="A2750" t="s">
        <v>18748</v>
      </c>
      <c r="B2750" s="2">
        <v>43503</v>
      </c>
      <c r="C2750" t="s">
        <v>63</v>
      </c>
      <c r="D2750" s="3">
        <v>43472.379644409724</v>
      </c>
      <c r="E2750" t="s">
        <v>64</v>
      </c>
      <c r="F2750" s="2">
        <v>43556</v>
      </c>
      <c r="G2750" s="2">
        <v>43812</v>
      </c>
      <c r="H2750" t="s">
        <v>18749</v>
      </c>
      <c r="I2750" t="s">
        <v>18750</v>
      </c>
      <c r="J2750" t="s">
        <v>18751</v>
      </c>
      <c r="L2750" t="s">
        <v>2187</v>
      </c>
      <c r="M2750" t="s">
        <v>783</v>
      </c>
      <c r="N2750">
        <v>44236</v>
      </c>
      <c r="O2750" t="s">
        <v>70</v>
      </c>
      <c r="Q2750" t="s">
        <v>18752</v>
      </c>
      <c r="S2750" t="s">
        <v>72</v>
      </c>
      <c r="T2750" t="s">
        <v>13303</v>
      </c>
      <c r="U2750" t="s">
        <v>3646</v>
      </c>
      <c r="V2750" t="s">
        <v>1757</v>
      </c>
      <c r="W2750" t="s">
        <v>278</v>
      </c>
      <c r="X2750" t="s">
        <v>106</v>
      </c>
      <c r="Y2750" t="str">
        <f>"37-3011"</f>
        <v>37-3011</v>
      </c>
      <c r="Z2750" t="s">
        <v>94</v>
      </c>
      <c r="AA2750">
        <v>561730</v>
      </c>
      <c r="AB2750">
        <v>20</v>
      </c>
      <c r="AC2750">
        <v>20</v>
      </c>
      <c r="AD2750" t="s">
        <v>79</v>
      </c>
      <c r="AE2750" t="s">
        <v>80</v>
      </c>
      <c r="AF2750">
        <v>40</v>
      </c>
      <c r="AG2750" s="4">
        <v>0.33333333333333331</v>
      </c>
      <c r="AH2750" s="4">
        <v>0.6875</v>
      </c>
      <c r="AI2750" s="5">
        <v>13.7</v>
      </c>
      <c r="AJ2750">
        <v>20.55</v>
      </c>
      <c r="AL2750" t="s">
        <v>81</v>
      </c>
      <c r="AM2750" t="s">
        <v>82</v>
      </c>
      <c r="AO2750" t="s">
        <v>83</v>
      </c>
      <c r="AR2750" t="s">
        <v>82</v>
      </c>
      <c r="AT2750" t="s">
        <v>82</v>
      </c>
      <c r="AW2750" t="s">
        <v>72</v>
      </c>
      <c r="AX2750">
        <v>3</v>
      </c>
      <c r="AY2750" t="s">
        <v>18746</v>
      </c>
      <c r="AZ2750" t="s">
        <v>2541</v>
      </c>
      <c r="BA2750" t="s">
        <v>783</v>
      </c>
      <c r="BB2750">
        <v>44087</v>
      </c>
      <c r="BC2750" t="s">
        <v>79</v>
      </c>
      <c r="BH2750" t="s">
        <v>18753</v>
      </c>
      <c r="BJ2750">
        <v>452126586</v>
      </c>
    </row>
    <row r="2751" spans="1:62" x14ac:dyDescent="0.25">
      <c r="A2751" t="s">
        <v>18841</v>
      </c>
      <c r="B2751" s="2">
        <v>43503</v>
      </c>
      <c r="C2751" t="s">
        <v>63</v>
      </c>
      <c r="D2751" s="3">
        <v>43472.377696469906</v>
      </c>
      <c r="E2751" t="s">
        <v>64</v>
      </c>
      <c r="F2751" s="2">
        <v>43556</v>
      </c>
      <c r="G2751" s="2">
        <v>43785</v>
      </c>
      <c r="H2751" t="s">
        <v>5263</v>
      </c>
      <c r="J2751" t="s">
        <v>5264</v>
      </c>
      <c r="L2751" t="s">
        <v>5265</v>
      </c>
      <c r="M2751" t="s">
        <v>774</v>
      </c>
      <c r="N2751">
        <v>80110</v>
      </c>
      <c r="O2751" t="s">
        <v>70</v>
      </c>
      <c r="Q2751" t="s">
        <v>5266</v>
      </c>
      <c r="S2751" t="s">
        <v>72</v>
      </c>
      <c r="T2751" t="s">
        <v>640</v>
      </c>
      <c r="U2751" t="s">
        <v>4688</v>
      </c>
      <c r="V2751" t="s">
        <v>642</v>
      </c>
      <c r="W2751" t="s">
        <v>105</v>
      </c>
      <c r="X2751" t="s">
        <v>106</v>
      </c>
      <c r="Y2751" t="str">
        <f>"37-3011"</f>
        <v>37-3011</v>
      </c>
      <c r="Z2751" t="s">
        <v>94</v>
      </c>
      <c r="AA2751">
        <v>561730</v>
      </c>
      <c r="AB2751">
        <v>180</v>
      </c>
      <c r="AC2751">
        <v>180</v>
      </c>
      <c r="AD2751" t="s">
        <v>79</v>
      </c>
      <c r="AE2751" t="s">
        <v>95</v>
      </c>
      <c r="AF2751">
        <v>40</v>
      </c>
      <c r="AG2751" s="4">
        <v>0.27083333333333331</v>
      </c>
      <c r="AH2751" s="4">
        <v>0.6875</v>
      </c>
      <c r="AI2751" s="5">
        <v>15.17</v>
      </c>
      <c r="AJ2751">
        <v>22.76</v>
      </c>
      <c r="AK2751">
        <v>25.5</v>
      </c>
      <c r="AL2751" t="s">
        <v>81</v>
      </c>
      <c r="AM2751" t="s">
        <v>82</v>
      </c>
      <c r="AO2751" t="s">
        <v>83</v>
      </c>
      <c r="AP2751" t="s">
        <v>67</v>
      </c>
      <c r="AQ2751" t="s">
        <v>67</v>
      </c>
      <c r="AR2751" t="s">
        <v>82</v>
      </c>
      <c r="AT2751" t="s">
        <v>82</v>
      </c>
      <c r="AW2751" t="s">
        <v>82</v>
      </c>
      <c r="AY2751" t="s">
        <v>5265</v>
      </c>
      <c r="AZ2751" t="s">
        <v>5267</v>
      </c>
      <c r="BA2751" t="s">
        <v>774</v>
      </c>
      <c r="BB2751">
        <v>80110</v>
      </c>
      <c r="BC2751" t="s">
        <v>79</v>
      </c>
      <c r="BH2751" t="s">
        <v>5264</v>
      </c>
      <c r="BJ2751">
        <v>840622483</v>
      </c>
    </row>
    <row r="2752" spans="1:62" x14ac:dyDescent="0.25">
      <c r="A2752" t="s">
        <v>18894</v>
      </c>
      <c r="B2752" s="2">
        <v>43503</v>
      </c>
      <c r="C2752" t="s">
        <v>63</v>
      </c>
      <c r="D2752" s="3">
        <v>43472.379558275461</v>
      </c>
      <c r="E2752" t="s">
        <v>64</v>
      </c>
      <c r="F2752" s="2">
        <v>43556</v>
      </c>
      <c r="G2752" s="2">
        <v>43799</v>
      </c>
      <c r="H2752" t="s">
        <v>18895</v>
      </c>
      <c r="J2752" t="s">
        <v>18896</v>
      </c>
      <c r="L2752" t="s">
        <v>18897</v>
      </c>
      <c r="M2752" t="s">
        <v>2314</v>
      </c>
      <c r="N2752">
        <v>46582</v>
      </c>
      <c r="O2752" t="s">
        <v>70</v>
      </c>
      <c r="Q2752" t="s">
        <v>18898</v>
      </c>
      <c r="S2752" t="s">
        <v>72</v>
      </c>
      <c r="T2752" t="s">
        <v>878</v>
      </c>
      <c r="U2752" t="s">
        <v>4038</v>
      </c>
      <c r="V2752" t="s">
        <v>4039</v>
      </c>
      <c r="W2752" t="s">
        <v>881</v>
      </c>
      <c r="X2752" t="s">
        <v>18899</v>
      </c>
      <c r="Y2752" t="str">
        <f>"37-3011"</f>
        <v>37-3011</v>
      </c>
      <c r="Z2752" t="s">
        <v>94</v>
      </c>
      <c r="AA2752">
        <v>561730</v>
      </c>
      <c r="AB2752">
        <v>8</v>
      </c>
      <c r="AC2752">
        <v>8</v>
      </c>
      <c r="AD2752" t="s">
        <v>79</v>
      </c>
      <c r="AE2752" t="s">
        <v>80</v>
      </c>
      <c r="AF2752">
        <v>40</v>
      </c>
      <c r="AG2752" s="4">
        <v>0.29166666666666669</v>
      </c>
      <c r="AH2752" s="4">
        <v>0.70833333333333337</v>
      </c>
      <c r="AI2752" s="5">
        <v>13.52</v>
      </c>
      <c r="AJ2752">
        <v>20.28</v>
      </c>
      <c r="AK2752">
        <v>27</v>
      </c>
      <c r="AL2752" t="s">
        <v>81</v>
      </c>
      <c r="AM2752" t="s">
        <v>82</v>
      </c>
      <c r="AO2752" t="s">
        <v>83</v>
      </c>
      <c r="AR2752" t="s">
        <v>82</v>
      </c>
      <c r="AT2752" t="s">
        <v>82</v>
      </c>
      <c r="AW2752" t="s">
        <v>82</v>
      </c>
      <c r="AY2752" t="s">
        <v>18897</v>
      </c>
      <c r="AZ2752" t="s">
        <v>18900</v>
      </c>
      <c r="BA2752" t="s">
        <v>2314</v>
      </c>
      <c r="BB2752">
        <v>46582</v>
      </c>
      <c r="BC2752" t="s">
        <v>79</v>
      </c>
      <c r="BH2752" t="s">
        <v>18901</v>
      </c>
      <c r="BJ2752">
        <v>473504071</v>
      </c>
    </row>
    <row r="2753" spans="1:62" x14ac:dyDescent="0.25">
      <c r="A2753" t="s">
        <v>19198</v>
      </c>
      <c r="B2753" s="2">
        <v>43503</v>
      </c>
      <c r="C2753" t="s">
        <v>63</v>
      </c>
      <c r="D2753" s="3">
        <v>43472.380172847224</v>
      </c>
      <c r="E2753" t="s">
        <v>64</v>
      </c>
      <c r="F2753" s="2">
        <v>43556</v>
      </c>
      <c r="G2753" s="2">
        <v>43784</v>
      </c>
      <c r="H2753" t="s">
        <v>19199</v>
      </c>
      <c r="I2753" t="s">
        <v>19200</v>
      </c>
      <c r="J2753" t="s">
        <v>19201</v>
      </c>
      <c r="L2753" t="s">
        <v>735</v>
      </c>
      <c r="M2753" t="s">
        <v>192</v>
      </c>
      <c r="N2753">
        <v>55419</v>
      </c>
      <c r="O2753" t="s">
        <v>70</v>
      </c>
      <c r="Q2753" t="s">
        <v>19202</v>
      </c>
      <c r="S2753" t="s">
        <v>72</v>
      </c>
      <c r="T2753" t="s">
        <v>19203</v>
      </c>
      <c r="U2753" t="s">
        <v>2119</v>
      </c>
      <c r="V2753" t="s">
        <v>1633</v>
      </c>
      <c r="W2753" t="s">
        <v>192</v>
      </c>
      <c r="X2753" t="s">
        <v>19204</v>
      </c>
      <c r="Y2753" t="str">
        <f>"37-1012"</f>
        <v>37-1012</v>
      </c>
      <c r="Z2753" t="s">
        <v>19205</v>
      </c>
      <c r="AA2753">
        <v>444220</v>
      </c>
      <c r="AB2753">
        <v>4</v>
      </c>
      <c r="AC2753">
        <v>4</v>
      </c>
      <c r="AD2753" t="s">
        <v>79</v>
      </c>
      <c r="AE2753" t="s">
        <v>80</v>
      </c>
      <c r="AF2753">
        <v>40</v>
      </c>
      <c r="AG2753" s="4">
        <v>0.29166666666666669</v>
      </c>
      <c r="AH2753" s="4">
        <v>0.64583333333333337</v>
      </c>
      <c r="AI2753" s="5">
        <v>20.52</v>
      </c>
      <c r="AJ2753">
        <v>30.78</v>
      </c>
      <c r="AK2753">
        <v>30.78</v>
      </c>
      <c r="AL2753" t="s">
        <v>81</v>
      </c>
      <c r="AM2753" t="s">
        <v>82</v>
      </c>
      <c r="AO2753" t="s">
        <v>83</v>
      </c>
      <c r="AR2753" t="s">
        <v>82</v>
      </c>
      <c r="AT2753" t="s">
        <v>82</v>
      </c>
      <c r="AW2753" t="s">
        <v>72</v>
      </c>
      <c r="AX2753">
        <v>24</v>
      </c>
      <c r="AY2753" t="s">
        <v>735</v>
      </c>
      <c r="AZ2753" t="s">
        <v>1032</v>
      </c>
      <c r="BA2753" t="s">
        <v>192</v>
      </c>
      <c r="BB2753">
        <v>55419</v>
      </c>
      <c r="BC2753" t="s">
        <v>79</v>
      </c>
      <c r="BH2753" t="s">
        <v>19201</v>
      </c>
      <c r="BJ2753">
        <v>411708088</v>
      </c>
    </row>
    <row r="2754" spans="1:62" x14ac:dyDescent="0.25">
      <c r="A2754" t="s">
        <v>19323</v>
      </c>
      <c r="B2754" s="2">
        <v>43503</v>
      </c>
      <c r="C2754" t="s">
        <v>63</v>
      </c>
      <c r="D2754" s="3">
        <v>43472.379676655095</v>
      </c>
      <c r="E2754" t="s">
        <v>64</v>
      </c>
      <c r="F2754" s="2">
        <v>43556</v>
      </c>
      <c r="G2754" s="2">
        <v>43787</v>
      </c>
      <c r="H2754" t="s">
        <v>19324</v>
      </c>
      <c r="J2754" t="s">
        <v>19325</v>
      </c>
      <c r="K2754" t="s">
        <v>19326</v>
      </c>
      <c r="L2754" t="s">
        <v>8082</v>
      </c>
      <c r="M2754" t="s">
        <v>3224</v>
      </c>
      <c r="N2754">
        <v>38732</v>
      </c>
      <c r="O2754" t="s">
        <v>70</v>
      </c>
      <c r="Q2754" t="s">
        <v>19327</v>
      </c>
      <c r="S2754" t="s">
        <v>72</v>
      </c>
      <c r="T2754" t="s">
        <v>13303</v>
      </c>
      <c r="U2754" t="s">
        <v>18541</v>
      </c>
      <c r="V2754" t="s">
        <v>1757</v>
      </c>
      <c r="W2754" t="s">
        <v>278</v>
      </c>
      <c r="X2754" t="s">
        <v>19328</v>
      </c>
      <c r="Y2754" t="str">
        <f>"37-3011"</f>
        <v>37-3011</v>
      </c>
      <c r="Z2754" t="s">
        <v>94</v>
      </c>
      <c r="AA2754">
        <v>561730</v>
      </c>
      <c r="AB2754">
        <v>5</v>
      </c>
      <c r="AC2754">
        <v>5</v>
      </c>
      <c r="AD2754" t="s">
        <v>79</v>
      </c>
      <c r="AE2754" t="s">
        <v>80</v>
      </c>
      <c r="AF2754">
        <v>40</v>
      </c>
      <c r="AG2754" s="4">
        <v>0.29166666666666669</v>
      </c>
      <c r="AH2754" s="4">
        <v>0.66666666666666663</v>
      </c>
      <c r="AI2754" s="5">
        <v>10.81</v>
      </c>
      <c r="AJ2754">
        <v>16.22</v>
      </c>
      <c r="AL2754" t="s">
        <v>81</v>
      </c>
      <c r="AM2754" t="s">
        <v>82</v>
      </c>
      <c r="AO2754" t="s">
        <v>83</v>
      </c>
      <c r="AR2754" t="s">
        <v>82</v>
      </c>
      <c r="AT2754" t="s">
        <v>82</v>
      </c>
      <c r="AW2754" t="s">
        <v>72</v>
      </c>
      <c r="AX2754">
        <v>3</v>
      </c>
      <c r="AY2754" t="s">
        <v>11750</v>
      </c>
      <c r="AZ2754" t="s">
        <v>19329</v>
      </c>
      <c r="BA2754" t="s">
        <v>3224</v>
      </c>
      <c r="BB2754">
        <v>38732</v>
      </c>
      <c r="BC2754" t="s">
        <v>79</v>
      </c>
      <c r="BH2754" t="s">
        <v>19330</v>
      </c>
      <c r="BJ2754">
        <v>274648904</v>
      </c>
    </row>
    <row r="2755" spans="1:62" x14ac:dyDescent="0.25">
      <c r="A2755" t="s">
        <v>19682</v>
      </c>
      <c r="B2755" s="2">
        <v>43503</v>
      </c>
      <c r="C2755" t="s">
        <v>63</v>
      </c>
      <c r="D2755" s="3">
        <v>43472.379926018519</v>
      </c>
      <c r="E2755" t="s">
        <v>64</v>
      </c>
      <c r="F2755" s="2">
        <v>43556</v>
      </c>
      <c r="G2755" s="2">
        <v>43792</v>
      </c>
      <c r="H2755" t="s">
        <v>19683</v>
      </c>
      <c r="J2755" t="s">
        <v>19684</v>
      </c>
      <c r="L2755" t="s">
        <v>8013</v>
      </c>
      <c r="M2755" t="s">
        <v>783</v>
      </c>
      <c r="N2755">
        <v>44233</v>
      </c>
      <c r="O2755" t="s">
        <v>70</v>
      </c>
      <c r="Q2755" t="s">
        <v>19685</v>
      </c>
      <c r="S2755" t="s">
        <v>72</v>
      </c>
      <c r="T2755" t="s">
        <v>13303</v>
      </c>
      <c r="U2755" t="s">
        <v>3646</v>
      </c>
      <c r="V2755" t="s">
        <v>1757</v>
      </c>
      <c r="W2755" t="s">
        <v>278</v>
      </c>
      <c r="X2755" t="s">
        <v>106</v>
      </c>
      <c r="Y2755" t="str">
        <f>"37-3011"</f>
        <v>37-3011</v>
      </c>
      <c r="Z2755" t="s">
        <v>94</v>
      </c>
      <c r="AA2755">
        <v>561730</v>
      </c>
      <c r="AB2755">
        <v>4</v>
      </c>
      <c r="AC2755">
        <v>4</v>
      </c>
      <c r="AD2755" t="s">
        <v>79</v>
      </c>
      <c r="AE2755" t="s">
        <v>80</v>
      </c>
      <c r="AF2755">
        <v>40</v>
      </c>
      <c r="AG2755" s="4">
        <v>0.33333333333333331</v>
      </c>
      <c r="AH2755" s="4">
        <v>0.6875</v>
      </c>
      <c r="AI2755" s="5">
        <v>13.7</v>
      </c>
      <c r="AJ2755">
        <v>20.55</v>
      </c>
      <c r="AL2755" t="s">
        <v>81</v>
      </c>
      <c r="AM2755" t="s">
        <v>82</v>
      </c>
      <c r="AO2755" t="s">
        <v>83</v>
      </c>
      <c r="AR2755" t="s">
        <v>82</v>
      </c>
      <c r="AT2755" t="s">
        <v>82</v>
      </c>
      <c r="AW2755" t="s">
        <v>82</v>
      </c>
      <c r="AY2755" t="s">
        <v>19686</v>
      </c>
      <c r="AZ2755" t="s">
        <v>3408</v>
      </c>
      <c r="BA2755" t="s">
        <v>783</v>
      </c>
      <c r="BB2755">
        <v>44233</v>
      </c>
      <c r="BC2755" t="s">
        <v>79</v>
      </c>
      <c r="BH2755" t="s">
        <v>19687</v>
      </c>
      <c r="BJ2755">
        <v>341794308</v>
      </c>
    </row>
    <row r="2756" spans="1:62" x14ac:dyDescent="0.25">
      <c r="A2756" t="s">
        <v>19862</v>
      </c>
      <c r="B2756" s="2">
        <v>43503</v>
      </c>
      <c r="C2756" t="s">
        <v>63</v>
      </c>
      <c r="D2756" s="3">
        <v>43472.379387835645</v>
      </c>
      <c r="E2756" t="s">
        <v>64</v>
      </c>
      <c r="F2756" s="2">
        <v>43556</v>
      </c>
      <c r="G2756" s="2">
        <v>43799</v>
      </c>
      <c r="H2756" t="s">
        <v>19863</v>
      </c>
      <c r="J2756" t="s">
        <v>19864</v>
      </c>
      <c r="L2756" t="s">
        <v>19380</v>
      </c>
      <c r="M2756" t="s">
        <v>8654</v>
      </c>
      <c r="N2756">
        <v>89511</v>
      </c>
      <c r="O2756" t="s">
        <v>70</v>
      </c>
      <c r="Q2756" t="s">
        <v>19865</v>
      </c>
      <c r="S2756" t="s">
        <v>72</v>
      </c>
      <c r="T2756" t="s">
        <v>13303</v>
      </c>
      <c r="U2756" t="s">
        <v>5811</v>
      </c>
      <c r="V2756" t="s">
        <v>16460</v>
      </c>
      <c r="W2756" t="s">
        <v>278</v>
      </c>
      <c r="X2756" t="s">
        <v>19866</v>
      </c>
      <c r="Y2756" t="str">
        <f>"51-9198"</f>
        <v>51-9198</v>
      </c>
      <c r="Z2756" t="s">
        <v>199</v>
      </c>
      <c r="AA2756">
        <v>238130</v>
      </c>
      <c r="AB2756">
        <v>15</v>
      </c>
      <c r="AC2756">
        <v>15</v>
      </c>
      <c r="AD2756" t="s">
        <v>79</v>
      </c>
      <c r="AE2756" t="s">
        <v>95</v>
      </c>
      <c r="AF2756">
        <v>40</v>
      </c>
      <c r="AG2756" s="4">
        <v>0.25</v>
      </c>
      <c r="AH2756" s="4">
        <v>0.60416666666666663</v>
      </c>
      <c r="AI2756" s="5">
        <v>12.14</v>
      </c>
      <c r="AJ2756">
        <v>18.21</v>
      </c>
      <c r="AL2756" t="s">
        <v>81</v>
      </c>
      <c r="AM2756" t="s">
        <v>82</v>
      </c>
      <c r="AO2756" t="s">
        <v>83</v>
      </c>
      <c r="AP2756" t="s">
        <v>67</v>
      </c>
      <c r="AQ2756" t="s">
        <v>67</v>
      </c>
      <c r="AR2756" t="s">
        <v>82</v>
      </c>
      <c r="AT2756" t="s">
        <v>82</v>
      </c>
      <c r="AW2756" t="s">
        <v>82</v>
      </c>
      <c r="AY2756" t="s">
        <v>17630</v>
      </c>
      <c r="AZ2756" t="s">
        <v>17632</v>
      </c>
      <c r="BA2756" t="s">
        <v>8654</v>
      </c>
      <c r="BB2756">
        <v>89512</v>
      </c>
      <c r="BC2756" t="s">
        <v>87</v>
      </c>
      <c r="BH2756" t="s">
        <v>19867</v>
      </c>
      <c r="BJ2756">
        <v>460838306</v>
      </c>
    </row>
    <row r="2757" spans="1:62" x14ac:dyDescent="0.25">
      <c r="A2757" t="s">
        <v>19879</v>
      </c>
      <c r="B2757" s="2">
        <v>43503</v>
      </c>
      <c r="C2757" t="s">
        <v>63</v>
      </c>
      <c r="D2757" s="3">
        <v>43472.379241944443</v>
      </c>
      <c r="E2757" t="s">
        <v>64</v>
      </c>
      <c r="F2757" s="2">
        <v>43556</v>
      </c>
      <c r="G2757" s="2">
        <v>43814</v>
      </c>
      <c r="H2757" t="s">
        <v>19880</v>
      </c>
      <c r="J2757" t="s">
        <v>19881</v>
      </c>
      <c r="K2757" t="s">
        <v>19882</v>
      </c>
      <c r="L2757" t="s">
        <v>1177</v>
      </c>
      <c r="M2757" t="s">
        <v>136</v>
      </c>
      <c r="N2757">
        <v>21131</v>
      </c>
      <c r="O2757" t="s">
        <v>70</v>
      </c>
      <c r="Q2757" t="s">
        <v>19883</v>
      </c>
      <c r="S2757" t="s">
        <v>72</v>
      </c>
      <c r="T2757" t="s">
        <v>13303</v>
      </c>
      <c r="U2757" t="s">
        <v>5811</v>
      </c>
      <c r="V2757" t="s">
        <v>16460</v>
      </c>
      <c r="W2757" t="s">
        <v>278</v>
      </c>
      <c r="X2757" t="s">
        <v>106</v>
      </c>
      <c r="Y2757" t="str">
        <f>"37-3011"</f>
        <v>37-3011</v>
      </c>
      <c r="Z2757" t="s">
        <v>94</v>
      </c>
      <c r="AA2757">
        <v>561730</v>
      </c>
      <c r="AB2757">
        <v>20</v>
      </c>
      <c r="AC2757">
        <v>20</v>
      </c>
      <c r="AD2757" t="s">
        <v>79</v>
      </c>
      <c r="AE2757" t="s">
        <v>80</v>
      </c>
      <c r="AF2757">
        <v>40</v>
      </c>
      <c r="AG2757" s="4">
        <v>0.33333333333333331</v>
      </c>
      <c r="AH2757" s="4">
        <v>0.6875</v>
      </c>
      <c r="AI2757" s="5">
        <v>14.64</v>
      </c>
      <c r="AJ2757">
        <v>21.96</v>
      </c>
      <c r="AL2757" t="s">
        <v>81</v>
      </c>
      <c r="AM2757" t="s">
        <v>82</v>
      </c>
      <c r="AO2757" t="s">
        <v>83</v>
      </c>
      <c r="AP2757" t="s">
        <v>67</v>
      </c>
      <c r="AQ2757" t="s">
        <v>67</v>
      </c>
      <c r="AR2757" t="s">
        <v>82</v>
      </c>
      <c r="AT2757" t="s">
        <v>82</v>
      </c>
      <c r="AW2757" t="s">
        <v>82</v>
      </c>
      <c r="AY2757" t="s">
        <v>2471</v>
      </c>
      <c r="AZ2757" t="s">
        <v>3199</v>
      </c>
      <c r="BA2757" t="s">
        <v>136</v>
      </c>
      <c r="BB2757">
        <v>21131</v>
      </c>
      <c r="BC2757" t="s">
        <v>79</v>
      </c>
      <c r="BH2757" t="s">
        <v>19884</v>
      </c>
      <c r="BJ2757">
        <v>522008461</v>
      </c>
    </row>
    <row r="2758" spans="1:62" x14ac:dyDescent="0.25">
      <c r="A2758" t="s">
        <v>19984</v>
      </c>
      <c r="B2758" s="2">
        <v>43503</v>
      </c>
      <c r="C2758" t="s">
        <v>63</v>
      </c>
      <c r="D2758" s="3">
        <v>43472.378662858799</v>
      </c>
      <c r="E2758" t="s">
        <v>64</v>
      </c>
      <c r="F2758" s="2">
        <v>43556</v>
      </c>
      <c r="G2758" s="2">
        <v>43784</v>
      </c>
      <c r="H2758" t="s">
        <v>19985</v>
      </c>
      <c r="J2758" t="s">
        <v>19986</v>
      </c>
      <c r="L2758" t="s">
        <v>19987</v>
      </c>
      <c r="M2758" t="s">
        <v>308</v>
      </c>
      <c r="N2758">
        <v>8008</v>
      </c>
      <c r="O2758" t="s">
        <v>70</v>
      </c>
      <c r="Q2758" t="s">
        <v>19988</v>
      </c>
      <c r="S2758" t="s">
        <v>72</v>
      </c>
      <c r="T2758" t="s">
        <v>1755</v>
      </c>
      <c r="U2758" t="s">
        <v>5811</v>
      </c>
      <c r="V2758" t="s">
        <v>1882</v>
      </c>
      <c r="W2758" t="s">
        <v>278</v>
      </c>
      <c r="X2758" t="s">
        <v>19989</v>
      </c>
      <c r="Y2758" t="str">
        <f>"35-3021"</f>
        <v>35-3021</v>
      </c>
      <c r="Z2758" t="s">
        <v>354</v>
      </c>
      <c r="AA2758">
        <v>531120</v>
      </c>
      <c r="AB2758">
        <v>3</v>
      </c>
      <c r="AC2758">
        <v>3</v>
      </c>
      <c r="AD2758" t="s">
        <v>79</v>
      </c>
      <c r="AE2758" t="s">
        <v>95</v>
      </c>
      <c r="AF2758">
        <v>40</v>
      </c>
      <c r="AG2758" s="4">
        <v>0.33333333333333331</v>
      </c>
      <c r="AH2758" s="4">
        <v>0.6875</v>
      </c>
      <c r="AI2758" s="5">
        <v>11.26</v>
      </c>
      <c r="AJ2758">
        <v>16.89</v>
      </c>
      <c r="AL2758" t="s">
        <v>81</v>
      </c>
      <c r="AM2758" t="s">
        <v>82</v>
      </c>
      <c r="AO2758" t="s">
        <v>83</v>
      </c>
      <c r="AP2758" t="s">
        <v>67</v>
      </c>
      <c r="AQ2758" t="s">
        <v>67</v>
      </c>
      <c r="AR2758" t="s">
        <v>82</v>
      </c>
      <c r="AT2758" t="s">
        <v>82</v>
      </c>
      <c r="AW2758" t="s">
        <v>82</v>
      </c>
      <c r="AY2758" t="s">
        <v>19987</v>
      </c>
      <c r="AZ2758" t="s">
        <v>317</v>
      </c>
      <c r="BA2758" t="s">
        <v>308</v>
      </c>
      <c r="BB2758">
        <v>8008</v>
      </c>
      <c r="BC2758" t="s">
        <v>87</v>
      </c>
      <c r="BH2758" t="s">
        <v>19990</v>
      </c>
      <c r="BJ2758">
        <v>221809725</v>
      </c>
    </row>
    <row r="2759" spans="1:62" x14ac:dyDescent="0.25">
      <c r="A2759" t="s">
        <v>20071</v>
      </c>
      <c r="B2759" s="2">
        <v>43503</v>
      </c>
      <c r="C2759" t="s">
        <v>63</v>
      </c>
      <c r="D2759" s="3">
        <v>43472.379149016204</v>
      </c>
      <c r="E2759" t="s">
        <v>64</v>
      </c>
      <c r="F2759" s="2">
        <v>43556</v>
      </c>
      <c r="G2759" s="2">
        <v>43830</v>
      </c>
      <c r="H2759" t="s">
        <v>20072</v>
      </c>
      <c r="J2759" t="s">
        <v>20073</v>
      </c>
      <c r="K2759" t="s">
        <v>20074</v>
      </c>
      <c r="L2759" t="s">
        <v>2515</v>
      </c>
      <c r="M2759" t="s">
        <v>100</v>
      </c>
      <c r="N2759">
        <v>28205</v>
      </c>
      <c r="O2759" t="s">
        <v>70</v>
      </c>
      <c r="Q2759" t="s">
        <v>20075</v>
      </c>
      <c r="S2759" t="s">
        <v>72</v>
      </c>
      <c r="T2759" t="s">
        <v>13303</v>
      </c>
      <c r="U2759" t="s">
        <v>5811</v>
      </c>
      <c r="V2759" t="s">
        <v>16460</v>
      </c>
      <c r="W2759" t="s">
        <v>278</v>
      </c>
      <c r="X2759" t="s">
        <v>3248</v>
      </c>
      <c r="Y2759" t="str">
        <f>"37-3011"</f>
        <v>37-3011</v>
      </c>
      <c r="Z2759" t="s">
        <v>94</v>
      </c>
      <c r="AA2759">
        <v>561730</v>
      </c>
      <c r="AB2759">
        <v>16</v>
      </c>
      <c r="AC2759">
        <v>16</v>
      </c>
      <c r="AD2759" t="s">
        <v>79</v>
      </c>
      <c r="AE2759" t="s">
        <v>95</v>
      </c>
      <c r="AF2759">
        <v>40</v>
      </c>
      <c r="AG2759" s="4">
        <v>0.27083333333333331</v>
      </c>
      <c r="AH2759" s="4">
        <v>0.625</v>
      </c>
      <c r="AI2759" s="5">
        <v>13.23</v>
      </c>
      <c r="AJ2759">
        <v>19.850000000000001</v>
      </c>
      <c r="AL2759" t="s">
        <v>81</v>
      </c>
      <c r="AM2759" t="s">
        <v>82</v>
      </c>
      <c r="AO2759" t="s">
        <v>83</v>
      </c>
      <c r="AR2759" t="s">
        <v>82</v>
      </c>
      <c r="AT2759" t="s">
        <v>82</v>
      </c>
      <c r="AW2759" t="s">
        <v>72</v>
      </c>
      <c r="AX2759">
        <v>3</v>
      </c>
      <c r="AY2759" t="s">
        <v>1898</v>
      </c>
      <c r="AZ2759" t="s">
        <v>1899</v>
      </c>
      <c r="BA2759" t="s">
        <v>100</v>
      </c>
      <c r="BB2759">
        <v>28205</v>
      </c>
      <c r="BC2759" t="s">
        <v>79</v>
      </c>
      <c r="BH2759" t="s">
        <v>20076</v>
      </c>
      <c r="BJ2759">
        <v>272194213</v>
      </c>
    </row>
    <row r="2760" spans="1:62" x14ac:dyDescent="0.25">
      <c r="A2760" t="s">
        <v>20129</v>
      </c>
      <c r="B2760" s="2">
        <v>43503</v>
      </c>
      <c r="C2760" t="s">
        <v>63</v>
      </c>
      <c r="D2760" s="3">
        <v>43472.379335335645</v>
      </c>
      <c r="E2760" t="s">
        <v>64</v>
      </c>
      <c r="F2760" s="2">
        <v>43556</v>
      </c>
      <c r="G2760" s="2">
        <v>43739</v>
      </c>
      <c r="H2760" t="s">
        <v>19699</v>
      </c>
      <c r="I2760" t="s">
        <v>67</v>
      </c>
      <c r="J2760" t="s">
        <v>19700</v>
      </c>
      <c r="K2760" t="s">
        <v>67</v>
      </c>
      <c r="L2760" t="s">
        <v>19701</v>
      </c>
      <c r="M2760" t="s">
        <v>308</v>
      </c>
      <c r="N2760">
        <v>8742</v>
      </c>
      <c r="O2760" t="s">
        <v>70</v>
      </c>
      <c r="P2760" t="s">
        <v>67</v>
      </c>
      <c r="Q2760" t="s">
        <v>19702</v>
      </c>
      <c r="S2760" t="s">
        <v>72</v>
      </c>
      <c r="T2760" t="s">
        <v>2538</v>
      </c>
      <c r="U2760" t="s">
        <v>2539</v>
      </c>
      <c r="V2760" t="s">
        <v>3119</v>
      </c>
      <c r="W2760" t="s">
        <v>323</v>
      </c>
      <c r="X2760" t="s">
        <v>20130</v>
      </c>
      <c r="Y2760" t="str">
        <f>"35-2021"</f>
        <v>35-2021</v>
      </c>
      <c r="Z2760" t="s">
        <v>221</v>
      </c>
      <c r="AA2760">
        <v>713930</v>
      </c>
      <c r="AB2760">
        <v>4</v>
      </c>
      <c r="AC2760">
        <v>4</v>
      </c>
      <c r="AD2760" t="s">
        <v>79</v>
      </c>
      <c r="AE2760" t="s">
        <v>95</v>
      </c>
      <c r="AF2760">
        <v>35</v>
      </c>
      <c r="AG2760" s="4">
        <v>0.47916666666666669</v>
      </c>
      <c r="AH2760" s="4">
        <v>0.91666666666666663</v>
      </c>
      <c r="AI2760" s="5">
        <v>12.5</v>
      </c>
      <c r="AJ2760">
        <v>18.75</v>
      </c>
      <c r="AL2760" t="s">
        <v>81</v>
      </c>
      <c r="AM2760" t="s">
        <v>82</v>
      </c>
      <c r="AO2760" t="s">
        <v>83</v>
      </c>
      <c r="AP2760" t="s">
        <v>67</v>
      </c>
      <c r="AQ2760" t="s">
        <v>67</v>
      </c>
      <c r="AR2760" t="s">
        <v>82</v>
      </c>
      <c r="AT2760" t="s">
        <v>82</v>
      </c>
      <c r="AW2760" t="s">
        <v>82</v>
      </c>
      <c r="AY2760" t="s">
        <v>19701</v>
      </c>
      <c r="AZ2760" t="s">
        <v>317</v>
      </c>
      <c r="BA2760" t="s">
        <v>308</v>
      </c>
      <c r="BB2760">
        <v>8742</v>
      </c>
      <c r="BC2760" t="s">
        <v>87</v>
      </c>
      <c r="BH2760" t="s">
        <v>19700</v>
      </c>
      <c r="BI2760" t="s">
        <v>67</v>
      </c>
      <c r="BJ2760">
        <v>210403203</v>
      </c>
    </row>
    <row r="2761" spans="1:62" x14ac:dyDescent="0.25">
      <c r="A2761" t="s">
        <v>20131</v>
      </c>
      <c r="B2761" s="2">
        <v>43503</v>
      </c>
      <c r="C2761" t="s">
        <v>63</v>
      </c>
      <c r="D2761" s="3">
        <v>43472.379110706017</v>
      </c>
      <c r="E2761" t="s">
        <v>64</v>
      </c>
      <c r="F2761" s="2">
        <v>43556</v>
      </c>
      <c r="G2761" s="2">
        <v>43814</v>
      </c>
      <c r="H2761" t="s">
        <v>20132</v>
      </c>
      <c r="J2761" t="s">
        <v>20133</v>
      </c>
      <c r="L2761" t="s">
        <v>7181</v>
      </c>
      <c r="M2761" t="s">
        <v>649</v>
      </c>
      <c r="N2761">
        <v>85226</v>
      </c>
      <c r="O2761" t="s">
        <v>70</v>
      </c>
      <c r="Q2761" t="s">
        <v>20134</v>
      </c>
      <c r="S2761" t="s">
        <v>72</v>
      </c>
      <c r="T2761" t="s">
        <v>13303</v>
      </c>
      <c r="U2761" t="s">
        <v>5811</v>
      </c>
      <c r="V2761" t="s">
        <v>16460</v>
      </c>
      <c r="W2761" t="s">
        <v>278</v>
      </c>
      <c r="X2761" t="s">
        <v>15841</v>
      </c>
      <c r="Y2761" t="str">
        <f>"47-3012"</f>
        <v>47-3012</v>
      </c>
      <c r="Z2761" t="s">
        <v>1540</v>
      </c>
      <c r="AA2761">
        <v>238130</v>
      </c>
      <c r="AB2761">
        <v>120</v>
      </c>
      <c r="AC2761">
        <v>120</v>
      </c>
      <c r="AD2761" t="s">
        <v>79</v>
      </c>
      <c r="AE2761" t="s">
        <v>95</v>
      </c>
      <c r="AF2761">
        <v>40</v>
      </c>
      <c r="AG2761" s="4">
        <v>0.20833333333333334</v>
      </c>
      <c r="AH2761" s="4">
        <v>0.58333333333333337</v>
      </c>
      <c r="AI2761" s="5">
        <v>15.81</v>
      </c>
      <c r="AJ2761">
        <v>23.72</v>
      </c>
      <c r="AL2761" t="s">
        <v>81</v>
      </c>
      <c r="AM2761" t="s">
        <v>82</v>
      </c>
      <c r="AO2761" t="s">
        <v>83</v>
      </c>
      <c r="AP2761" t="s">
        <v>67</v>
      </c>
      <c r="AQ2761" t="s">
        <v>67</v>
      </c>
      <c r="AR2761" t="s">
        <v>82</v>
      </c>
      <c r="AT2761" t="s">
        <v>82</v>
      </c>
      <c r="AW2761" t="s">
        <v>72</v>
      </c>
      <c r="AX2761">
        <v>3</v>
      </c>
      <c r="AY2761" t="s">
        <v>11131</v>
      </c>
      <c r="AZ2761" t="s">
        <v>655</v>
      </c>
      <c r="BA2761" t="s">
        <v>649</v>
      </c>
      <c r="BB2761">
        <v>85226</v>
      </c>
      <c r="BC2761" t="s">
        <v>79</v>
      </c>
      <c r="BH2761" t="s">
        <v>20135</v>
      </c>
      <c r="BJ2761">
        <v>460804105</v>
      </c>
    </row>
    <row r="2762" spans="1:62" x14ac:dyDescent="0.25">
      <c r="A2762" t="s">
        <v>20193</v>
      </c>
      <c r="B2762" s="2">
        <v>43503</v>
      </c>
      <c r="C2762" t="s">
        <v>63</v>
      </c>
      <c r="D2762" s="3">
        <v>43472.378661574076</v>
      </c>
      <c r="E2762" t="s">
        <v>64</v>
      </c>
      <c r="F2762" s="2">
        <v>43556</v>
      </c>
      <c r="G2762" s="2">
        <v>43806</v>
      </c>
      <c r="H2762" t="s">
        <v>20194</v>
      </c>
      <c r="I2762" t="s">
        <v>20195</v>
      </c>
      <c r="J2762" t="s">
        <v>20196</v>
      </c>
      <c r="L2762" t="s">
        <v>20197</v>
      </c>
      <c r="M2762" t="s">
        <v>226</v>
      </c>
      <c r="N2762">
        <v>48320</v>
      </c>
      <c r="O2762" t="s">
        <v>70</v>
      </c>
      <c r="Q2762" t="s">
        <v>20198</v>
      </c>
      <c r="S2762" t="s">
        <v>72</v>
      </c>
      <c r="T2762" t="s">
        <v>20199</v>
      </c>
      <c r="U2762" t="s">
        <v>19756</v>
      </c>
      <c r="V2762" t="s">
        <v>20200</v>
      </c>
      <c r="W2762" t="s">
        <v>226</v>
      </c>
      <c r="X2762" t="s">
        <v>106</v>
      </c>
      <c r="Y2762" t="str">
        <f>"37-3011"</f>
        <v>37-3011</v>
      </c>
      <c r="Z2762" t="s">
        <v>94</v>
      </c>
      <c r="AA2762">
        <v>541320</v>
      </c>
      <c r="AB2762">
        <v>7</v>
      </c>
      <c r="AC2762">
        <v>7</v>
      </c>
      <c r="AD2762" t="s">
        <v>79</v>
      </c>
      <c r="AE2762" t="s">
        <v>80</v>
      </c>
      <c r="AF2762">
        <v>40</v>
      </c>
      <c r="AG2762" s="4">
        <v>0.3125</v>
      </c>
      <c r="AH2762" s="4">
        <v>0.66666666666666663</v>
      </c>
      <c r="AI2762" s="5">
        <v>13.72</v>
      </c>
      <c r="AJ2762">
        <v>20.58</v>
      </c>
      <c r="AL2762" t="s">
        <v>81</v>
      </c>
      <c r="AM2762" t="s">
        <v>82</v>
      </c>
      <c r="AO2762" t="s">
        <v>83</v>
      </c>
      <c r="AR2762" t="s">
        <v>82</v>
      </c>
      <c r="AT2762" t="s">
        <v>82</v>
      </c>
      <c r="AW2762" t="s">
        <v>82</v>
      </c>
      <c r="AY2762" t="s">
        <v>20197</v>
      </c>
      <c r="AZ2762" t="s">
        <v>3246</v>
      </c>
      <c r="BA2762" t="s">
        <v>226</v>
      </c>
      <c r="BB2762">
        <v>48320</v>
      </c>
      <c r="BC2762" t="s">
        <v>79</v>
      </c>
      <c r="BH2762" t="s">
        <v>20196</v>
      </c>
      <c r="BJ2762">
        <v>382796738</v>
      </c>
    </row>
    <row r="2763" spans="1:62" x14ac:dyDescent="0.25">
      <c r="A2763" t="s">
        <v>20231</v>
      </c>
      <c r="B2763" s="2">
        <v>43503</v>
      </c>
      <c r="C2763" t="s">
        <v>63</v>
      </c>
      <c r="D2763" s="3">
        <v>43472.379565740739</v>
      </c>
      <c r="E2763" t="s">
        <v>64</v>
      </c>
      <c r="F2763" s="2">
        <v>43556</v>
      </c>
      <c r="G2763" s="2">
        <v>43814</v>
      </c>
      <c r="H2763" t="s">
        <v>20132</v>
      </c>
      <c r="J2763" t="s">
        <v>20133</v>
      </c>
      <c r="L2763" t="s">
        <v>7181</v>
      </c>
      <c r="M2763" t="s">
        <v>649</v>
      </c>
      <c r="N2763">
        <v>85226</v>
      </c>
      <c r="O2763" t="s">
        <v>70</v>
      </c>
      <c r="Q2763" t="s">
        <v>20134</v>
      </c>
      <c r="S2763" t="s">
        <v>72</v>
      </c>
      <c r="T2763" t="s">
        <v>13303</v>
      </c>
      <c r="U2763" t="s">
        <v>5811</v>
      </c>
      <c r="V2763" t="s">
        <v>16460</v>
      </c>
      <c r="W2763" t="s">
        <v>278</v>
      </c>
      <c r="X2763" t="s">
        <v>9457</v>
      </c>
      <c r="Y2763" t="str">
        <f>"51-9198"</f>
        <v>51-9198</v>
      </c>
      <c r="Z2763" t="s">
        <v>199</v>
      </c>
      <c r="AA2763">
        <v>238130</v>
      </c>
      <c r="AB2763">
        <v>50</v>
      </c>
      <c r="AC2763">
        <v>50</v>
      </c>
      <c r="AD2763" t="s">
        <v>79</v>
      </c>
      <c r="AE2763" t="s">
        <v>95</v>
      </c>
      <c r="AF2763">
        <v>40</v>
      </c>
      <c r="AG2763" s="4">
        <v>0.20833333333333334</v>
      </c>
      <c r="AH2763" s="4">
        <v>0.58333333333333337</v>
      </c>
      <c r="AI2763" s="5">
        <v>13.14</v>
      </c>
      <c r="AJ2763">
        <v>19.71</v>
      </c>
      <c r="AL2763" t="s">
        <v>81</v>
      </c>
      <c r="AM2763" t="s">
        <v>82</v>
      </c>
      <c r="AO2763" t="s">
        <v>83</v>
      </c>
      <c r="AP2763" t="s">
        <v>67</v>
      </c>
      <c r="AQ2763" t="s">
        <v>67</v>
      </c>
      <c r="AR2763" t="s">
        <v>82</v>
      </c>
      <c r="AT2763" t="s">
        <v>82</v>
      </c>
      <c r="AW2763" t="s">
        <v>82</v>
      </c>
      <c r="AY2763" t="s">
        <v>11131</v>
      </c>
      <c r="AZ2763" t="s">
        <v>655</v>
      </c>
      <c r="BA2763" t="s">
        <v>649</v>
      </c>
      <c r="BB2763">
        <v>85226</v>
      </c>
      <c r="BC2763" t="s">
        <v>79</v>
      </c>
      <c r="BH2763" t="s">
        <v>20135</v>
      </c>
      <c r="BJ2763">
        <v>460804105</v>
      </c>
    </row>
    <row r="2764" spans="1:62" x14ac:dyDescent="0.25">
      <c r="A2764" t="s">
        <v>20694</v>
      </c>
      <c r="B2764" s="2">
        <v>43503</v>
      </c>
      <c r="C2764" t="s">
        <v>63</v>
      </c>
      <c r="D2764" s="3">
        <v>43472.378964965275</v>
      </c>
      <c r="E2764" t="s">
        <v>64</v>
      </c>
      <c r="F2764" s="2">
        <v>43556</v>
      </c>
      <c r="G2764" s="2">
        <v>43737</v>
      </c>
      <c r="H2764" t="s">
        <v>20695</v>
      </c>
      <c r="I2764" t="s">
        <v>20696</v>
      </c>
      <c r="J2764" t="s">
        <v>20697</v>
      </c>
      <c r="L2764" t="s">
        <v>20698</v>
      </c>
      <c r="M2764" t="s">
        <v>323</v>
      </c>
      <c r="N2764">
        <v>95651</v>
      </c>
      <c r="O2764" t="s">
        <v>70</v>
      </c>
      <c r="Q2764" t="s">
        <v>20699</v>
      </c>
      <c r="S2764" t="s">
        <v>72</v>
      </c>
      <c r="T2764" t="s">
        <v>7215</v>
      </c>
      <c r="U2764" t="s">
        <v>7216</v>
      </c>
      <c r="V2764" t="s">
        <v>7217</v>
      </c>
      <c r="W2764" t="s">
        <v>147</v>
      </c>
      <c r="X2764" t="s">
        <v>20700</v>
      </c>
      <c r="Y2764" t="str">
        <f>"39-7012"</f>
        <v>39-7012</v>
      </c>
      <c r="Z2764" t="s">
        <v>13762</v>
      </c>
      <c r="AA2764">
        <v>71399</v>
      </c>
      <c r="AB2764">
        <v>6</v>
      </c>
      <c r="AC2764">
        <v>6</v>
      </c>
      <c r="AD2764" t="s">
        <v>79</v>
      </c>
      <c r="AE2764" t="s">
        <v>80</v>
      </c>
      <c r="AF2764">
        <v>35</v>
      </c>
      <c r="AG2764" s="4">
        <v>0.29166666666666669</v>
      </c>
      <c r="AH2764" s="4">
        <v>0.75</v>
      </c>
      <c r="AI2764" s="5">
        <v>17.87</v>
      </c>
      <c r="AL2764" t="s">
        <v>81</v>
      </c>
      <c r="AM2764" t="s">
        <v>82</v>
      </c>
      <c r="AO2764" t="s">
        <v>213</v>
      </c>
      <c r="AP2764" t="s">
        <v>130</v>
      </c>
      <c r="AQ2764" t="s">
        <v>130</v>
      </c>
      <c r="AR2764" t="s">
        <v>82</v>
      </c>
      <c r="AT2764" t="s">
        <v>82</v>
      </c>
      <c r="AW2764" t="s">
        <v>72</v>
      </c>
      <c r="AX2764">
        <v>12</v>
      </c>
      <c r="AY2764" t="s">
        <v>20698</v>
      </c>
      <c r="AZ2764" t="s">
        <v>5009</v>
      </c>
      <c r="BA2764" t="s">
        <v>323</v>
      </c>
      <c r="BB2764">
        <v>95651</v>
      </c>
      <c r="BC2764" t="s">
        <v>79</v>
      </c>
      <c r="BH2764" t="s">
        <v>20697</v>
      </c>
      <c r="BJ2764">
        <v>680073722</v>
      </c>
    </row>
    <row r="2765" spans="1:62" x14ac:dyDescent="0.25">
      <c r="A2765" t="s">
        <v>20815</v>
      </c>
      <c r="B2765" s="2">
        <v>43503</v>
      </c>
      <c r="C2765" t="s">
        <v>63</v>
      </c>
      <c r="D2765" s="3">
        <v>43472.379165162034</v>
      </c>
      <c r="E2765" t="s">
        <v>64</v>
      </c>
      <c r="F2765" s="2">
        <v>43556</v>
      </c>
      <c r="G2765" s="2">
        <v>43779</v>
      </c>
      <c r="H2765" t="s">
        <v>20816</v>
      </c>
      <c r="J2765" t="s">
        <v>20817</v>
      </c>
      <c r="K2765" t="s">
        <v>20818</v>
      </c>
      <c r="L2765" t="s">
        <v>3908</v>
      </c>
      <c r="M2765" t="s">
        <v>3224</v>
      </c>
      <c r="N2765">
        <v>39130</v>
      </c>
      <c r="O2765" t="s">
        <v>70</v>
      </c>
      <c r="Q2765" t="s">
        <v>20819</v>
      </c>
      <c r="S2765" t="s">
        <v>72</v>
      </c>
      <c r="T2765" t="s">
        <v>13303</v>
      </c>
      <c r="U2765" t="s">
        <v>16469</v>
      </c>
      <c r="V2765" t="s">
        <v>1757</v>
      </c>
      <c r="W2765" t="s">
        <v>278</v>
      </c>
      <c r="X2765" t="s">
        <v>2948</v>
      </c>
      <c r="Y2765" t="str">
        <f>"37-3011"</f>
        <v>37-3011</v>
      </c>
      <c r="Z2765" t="s">
        <v>94</v>
      </c>
      <c r="AA2765">
        <v>561730</v>
      </c>
      <c r="AB2765">
        <v>3</v>
      </c>
      <c r="AC2765">
        <v>3</v>
      </c>
      <c r="AD2765" t="s">
        <v>79</v>
      </c>
      <c r="AE2765" t="s">
        <v>95</v>
      </c>
      <c r="AF2765">
        <v>40</v>
      </c>
      <c r="AG2765" s="4">
        <v>0.29166666666666669</v>
      </c>
      <c r="AH2765" s="4">
        <v>0.64583333333333337</v>
      </c>
      <c r="AI2765" s="5">
        <v>12.27</v>
      </c>
      <c r="AJ2765">
        <v>18.41</v>
      </c>
      <c r="AL2765" t="s">
        <v>81</v>
      </c>
      <c r="AM2765" t="s">
        <v>82</v>
      </c>
      <c r="AO2765" t="s">
        <v>83</v>
      </c>
      <c r="AR2765" t="s">
        <v>82</v>
      </c>
      <c r="AT2765" t="s">
        <v>82</v>
      </c>
      <c r="AW2765" t="s">
        <v>82</v>
      </c>
      <c r="AY2765" t="s">
        <v>5804</v>
      </c>
      <c r="AZ2765" t="s">
        <v>1921</v>
      </c>
      <c r="BA2765" t="s">
        <v>3224</v>
      </c>
      <c r="BB2765">
        <v>39157</v>
      </c>
      <c r="BC2765" t="s">
        <v>79</v>
      </c>
      <c r="BH2765" t="s">
        <v>20820</v>
      </c>
      <c r="BJ2765">
        <v>640859143</v>
      </c>
    </row>
    <row r="2766" spans="1:62" x14ac:dyDescent="0.25">
      <c r="A2766" t="s">
        <v>20857</v>
      </c>
      <c r="B2766" s="2">
        <v>43503</v>
      </c>
      <c r="C2766" t="s">
        <v>63</v>
      </c>
      <c r="D2766" s="3">
        <v>43472.37889565972</v>
      </c>
      <c r="E2766" t="s">
        <v>64</v>
      </c>
      <c r="F2766" s="2">
        <v>43556</v>
      </c>
      <c r="G2766" s="2">
        <v>43812</v>
      </c>
      <c r="H2766" t="s">
        <v>20858</v>
      </c>
      <c r="J2766" t="s">
        <v>20859</v>
      </c>
      <c r="L2766" t="s">
        <v>20860</v>
      </c>
      <c r="M2766" t="s">
        <v>1246</v>
      </c>
      <c r="N2766">
        <v>63044</v>
      </c>
      <c r="O2766" t="s">
        <v>70</v>
      </c>
      <c r="Q2766" t="s">
        <v>20861</v>
      </c>
      <c r="S2766" t="s">
        <v>72</v>
      </c>
      <c r="T2766" t="s">
        <v>13303</v>
      </c>
      <c r="U2766" t="s">
        <v>3646</v>
      </c>
      <c r="V2766" t="s">
        <v>1757</v>
      </c>
      <c r="W2766" t="s">
        <v>278</v>
      </c>
      <c r="X2766" t="s">
        <v>705</v>
      </c>
      <c r="Y2766" t="str">
        <f>"37-3011"</f>
        <v>37-3011</v>
      </c>
      <c r="Z2766" t="s">
        <v>94</v>
      </c>
      <c r="AA2766">
        <v>561730</v>
      </c>
      <c r="AB2766">
        <v>30</v>
      </c>
      <c r="AC2766">
        <v>30</v>
      </c>
      <c r="AD2766" t="s">
        <v>79</v>
      </c>
      <c r="AE2766" t="s">
        <v>80</v>
      </c>
      <c r="AF2766">
        <v>40</v>
      </c>
      <c r="AG2766" s="4">
        <v>0.3125</v>
      </c>
      <c r="AH2766" s="4">
        <v>0.66666666666666663</v>
      </c>
      <c r="AI2766" s="5">
        <v>14.52</v>
      </c>
      <c r="AJ2766">
        <v>21.78</v>
      </c>
      <c r="AL2766" t="s">
        <v>81</v>
      </c>
      <c r="AM2766" t="s">
        <v>82</v>
      </c>
      <c r="AO2766" t="s">
        <v>83</v>
      </c>
      <c r="AR2766" t="s">
        <v>82</v>
      </c>
      <c r="AT2766" t="s">
        <v>82</v>
      </c>
      <c r="AW2766" t="s">
        <v>72</v>
      </c>
      <c r="AX2766">
        <v>3</v>
      </c>
      <c r="AY2766" t="s">
        <v>3804</v>
      </c>
      <c r="AZ2766" t="s">
        <v>1797</v>
      </c>
      <c r="BA2766" t="s">
        <v>1246</v>
      </c>
      <c r="BB2766">
        <v>63044</v>
      </c>
      <c r="BC2766" t="s">
        <v>79</v>
      </c>
      <c r="BH2766" t="s">
        <v>20862</v>
      </c>
      <c r="BI2766" t="s">
        <v>130</v>
      </c>
      <c r="BJ2766">
        <v>431561827</v>
      </c>
    </row>
    <row r="2767" spans="1:62" x14ac:dyDescent="0.25">
      <c r="A2767" t="s">
        <v>20951</v>
      </c>
      <c r="B2767" s="2">
        <v>43503</v>
      </c>
      <c r="C2767" t="s">
        <v>63</v>
      </c>
      <c r="D2767" s="3">
        <v>43472.379061493055</v>
      </c>
      <c r="E2767" t="s">
        <v>64</v>
      </c>
      <c r="F2767" s="2">
        <v>43556</v>
      </c>
      <c r="G2767" s="2">
        <v>43778</v>
      </c>
      <c r="H2767" t="s">
        <v>20952</v>
      </c>
      <c r="J2767" t="s">
        <v>20953</v>
      </c>
      <c r="K2767" t="s">
        <v>20779</v>
      </c>
      <c r="L2767" t="s">
        <v>20954</v>
      </c>
      <c r="M2767" t="s">
        <v>86</v>
      </c>
      <c r="N2767">
        <v>32542</v>
      </c>
      <c r="O2767" t="s">
        <v>70</v>
      </c>
      <c r="Q2767" t="s">
        <v>20738</v>
      </c>
      <c r="S2767" t="s">
        <v>72</v>
      </c>
      <c r="T2767" t="s">
        <v>13303</v>
      </c>
      <c r="U2767" t="s">
        <v>5811</v>
      </c>
      <c r="V2767" t="s">
        <v>16460</v>
      </c>
      <c r="W2767" t="s">
        <v>278</v>
      </c>
      <c r="X2767" t="s">
        <v>106</v>
      </c>
      <c r="Y2767" t="str">
        <f>"37-3011"</f>
        <v>37-3011</v>
      </c>
      <c r="Z2767" t="s">
        <v>94</v>
      </c>
      <c r="AA2767">
        <v>561730</v>
      </c>
      <c r="AB2767">
        <v>18</v>
      </c>
      <c r="AC2767">
        <v>18</v>
      </c>
      <c r="AD2767" t="s">
        <v>79</v>
      </c>
      <c r="AE2767" t="s">
        <v>95</v>
      </c>
      <c r="AF2767">
        <v>40</v>
      </c>
      <c r="AG2767" s="4">
        <v>0.29166666666666669</v>
      </c>
      <c r="AH2767" s="4">
        <v>0.64583333333333337</v>
      </c>
      <c r="AI2767" s="5">
        <v>14.63</v>
      </c>
      <c r="AJ2767">
        <v>21.95</v>
      </c>
      <c r="AL2767" t="s">
        <v>81</v>
      </c>
      <c r="AM2767" t="s">
        <v>82</v>
      </c>
      <c r="AO2767" t="s">
        <v>83</v>
      </c>
      <c r="AP2767" t="s">
        <v>67</v>
      </c>
      <c r="AQ2767" t="s">
        <v>67</v>
      </c>
      <c r="AR2767" t="s">
        <v>82</v>
      </c>
      <c r="AT2767" t="s">
        <v>82</v>
      </c>
      <c r="AW2767" t="s">
        <v>72</v>
      </c>
      <c r="AX2767">
        <v>3</v>
      </c>
      <c r="AY2767" t="s">
        <v>20954</v>
      </c>
      <c r="AZ2767" t="s">
        <v>3986</v>
      </c>
      <c r="BA2767" t="s">
        <v>86</v>
      </c>
      <c r="BB2767">
        <v>32542</v>
      </c>
      <c r="BC2767" t="s">
        <v>79</v>
      </c>
      <c r="BH2767" t="s">
        <v>20953</v>
      </c>
      <c r="BJ2767">
        <v>371268785</v>
      </c>
    </row>
    <row r="2768" spans="1:62" x14ac:dyDescent="0.25">
      <c r="A2768" t="s">
        <v>21025</v>
      </c>
      <c r="B2768" s="2">
        <v>43503</v>
      </c>
      <c r="C2768" t="s">
        <v>63</v>
      </c>
      <c r="D2768" s="3">
        <v>43472.379177569448</v>
      </c>
      <c r="E2768" t="s">
        <v>64</v>
      </c>
      <c r="F2768" s="2">
        <v>43556</v>
      </c>
      <c r="G2768" s="2">
        <v>43819</v>
      </c>
      <c r="H2768" t="s">
        <v>21026</v>
      </c>
      <c r="J2768" t="s">
        <v>21027</v>
      </c>
      <c r="L2768" t="s">
        <v>2106</v>
      </c>
      <c r="M2768" t="s">
        <v>69</v>
      </c>
      <c r="N2768">
        <v>40219</v>
      </c>
      <c r="O2768" t="s">
        <v>70</v>
      </c>
      <c r="Q2768" t="s">
        <v>21028</v>
      </c>
      <c r="S2768" t="s">
        <v>72</v>
      </c>
      <c r="T2768" t="s">
        <v>1755</v>
      </c>
      <c r="U2768" t="s">
        <v>3891</v>
      </c>
      <c r="V2768" t="s">
        <v>3892</v>
      </c>
      <c r="W2768" t="s">
        <v>278</v>
      </c>
      <c r="X2768" t="s">
        <v>2948</v>
      </c>
      <c r="Y2768" t="str">
        <f>"37-3011"</f>
        <v>37-3011</v>
      </c>
      <c r="Z2768" t="s">
        <v>94</v>
      </c>
      <c r="AA2768">
        <v>561730</v>
      </c>
      <c r="AB2768">
        <v>4</v>
      </c>
      <c r="AC2768">
        <v>4</v>
      </c>
      <c r="AD2768" t="s">
        <v>79</v>
      </c>
      <c r="AE2768" t="s">
        <v>80</v>
      </c>
      <c r="AF2768">
        <v>40</v>
      </c>
      <c r="AG2768" s="4">
        <v>0.33333333333333331</v>
      </c>
      <c r="AH2768" s="4">
        <v>0.69791666666666663</v>
      </c>
      <c r="AI2768" s="5">
        <v>13.31</v>
      </c>
      <c r="AJ2768">
        <v>19.97</v>
      </c>
      <c r="AL2768" t="s">
        <v>81</v>
      </c>
      <c r="AM2768" t="s">
        <v>82</v>
      </c>
      <c r="AO2768" t="s">
        <v>83</v>
      </c>
      <c r="AR2768" t="s">
        <v>82</v>
      </c>
      <c r="AT2768" t="s">
        <v>82</v>
      </c>
      <c r="AW2768" t="s">
        <v>82</v>
      </c>
      <c r="AY2768" t="s">
        <v>2106</v>
      </c>
      <c r="AZ2768" t="s">
        <v>713</v>
      </c>
      <c r="BA2768" t="s">
        <v>69</v>
      </c>
      <c r="BB2768">
        <v>40219</v>
      </c>
      <c r="BC2768" t="s">
        <v>79</v>
      </c>
      <c r="BH2768" t="s">
        <v>21027</v>
      </c>
      <c r="BJ2768">
        <v>471684299</v>
      </c>
    </row>
    <row r="2769" spans="1:62" x14ac:dyDescent="0.25">
      <c r="A2769" t="s">
        <v>21214</v>
      </c>
      <c r="B2769" s="2">
        <v>43503</v>
      </c>
      <c r="C2769" t="s">
        <v>63</v>
      </c>
      <c r="D2769" s="3">
        <v>43472.379221898147</v>
      </c>
      <c r="E2769" t="s">
        <v>64</v>
      </c>
      <c r="F2769" s="2">
        <v>43556</v>
      </c>
      <c r="G2769" s="2">
        <v>43799</v>
      </c>
      <c r="H2769" t="s">
        <v>21215</v>
      </c>
      <c r="J2769" t="s">
        <v>21216</v>
      </c>
      <c r="L2769" t="s">
        <v>14781</v>
      </c>
      <c r="M2769" t="s">
        <v>783</v>
      </c>
      <c r="N2769">
        <v>44094</v>
      </c>
      <c r="O2769" t="s">
        <v>70</v>
      </c>
      <c r="Q2769" t="s">
        <v>21217</v>
      </c>
      <c r="S2769" t="s">
        <v>72</v>
      </c>
      <c r="T2769" t="s">
        <v>13303</v>
      </c>
      <c r="U2769" t="s">
        <v>3646</v>
      </c>
      <c r="V2769" t="s">
        <v>1757</v>
      </c>
      <c r="W2769" t="s">
        <v>278</v>
      </c>
      <c r="X2769" t="s">
        <v>705</v>
      </c>
      <c r="Y2769" t="str">
        <f>"37-3011"</f>
        <v>37-3011</v>
      </c>
      <c r="Z2769" t="s">
        <v>94</v>
      </c>
      <c r="AA2769">
        <v>561730</v>
      </c>
      <c r="AB2769">
        <v>6</v>
      </c>
      <c r="AC2769">
        <v>6</v>
      </c>
      <c r="AD2769" t="s">
        <v>79</v>
      </c>
      <c r="AE2769" t="s">
        <v>80</v>
      </c>
      <c r="AF2769">
        <v>40</v>
      </c>
      <c r="AG2769" s="4">
        <v>0.27083333333333331</v>
      </c>
      <c r="AH2769" s="4">
        <v>0.625</v>
      </c>
      <c r="AI2769" s="5">
        <v>13.7</v>
      </c>
      <c r="AJ2769">
        <v>20.55</v>
      </c>
      <c r="AL2769" t="s">
        <v>81</v>
      </c>
      <c r="AM2769" t="s">
        <v>82</v>
      </c>
      <c r="AO2769" t="s">
        <v>83</v>
      </c>
      <c r="AR2769" t="s">
        <v>82</v>
      </c>
      <c r="AT2769" t="s">
        <v>82</v>
      </c>
      <c r="AW2769" t="s">
        <v>72</v>
      </c>
      <c r="AX2769">
        <v>3</v>
      </c>
      <c r="AY2769" t="s">
        <v>14781</v>
      </c>
      <c r="AZ2769" t="s">
        <v>1278</v>
      </c>
      <c r="BA2769" t="s">
        <v>783</v>
      </c>
      <c r="BB2769">
        <v>44094</v>
      </c>
      <c r="BC2769" t="s">
        <v>79</v>
      </c>
      <c r="BH2769" t="s">
        <v>21218</v>
      </c>
      <c r="BJ2769">
        <v>311501344</v>
      </c>
    </row>
    <row r="2770" spans="1:62" x14ac:dyDescent="0.25">
      <c r="A2770" t="s">
        <v>21332</v>
      </c>
      <c r="B2770" s="2">
        <v>43503</v>
      </c>
      <c r="C2770" t="s">
        <v>63</v>
      </c>
      <c r="D2770" s="3">
        <v>43472.378923599535</v>
      </c>
      <c r="E2770" t="s">
        <v>64</v>
      </c>
      <c r="F2770" s="2">
        <v>43556</v>
      </c>
      <c r="G2770" s="2">
        <v>43799</v>
      </c>
      <c r="H2770" t="s">
        <v>21333</v>
      </c>
      <c r="J2770" t="s">
        <v>21334</v>
      </c>
      <c r="K2770" t="s">
        <v>21335</v>
      </c>
      <c r="L2770" t="s">
        <v>21336</v>
      </c>
      <c r="M2770" t="s">
        <v>844</v>
      </c>
      <c r="N2770">
        <v>60432</v>
      </c>
      <c r="O2770" t="s">
        <v>70</v>
      </c>
      <c r="Q2770" t="s">
        <v>21337</v>
      </c>
      <c r="S2770" t="s">
        <v>72</v>
      </c>
      <c r="T2770" t="s">
        <v>1755</v>
      </c>
      <c r="U2770" t="s">
        <v>8950</v>
      </c>
      <c r="V2770" t="s">
        <v>1882</v>
      </c>
      <c r="W2770" t="s">
        <v>278</v>
      </c>
      <c r="X2770" t="s">
        <v>1673</v>
      </c>
      <c r="Y2770" t="str">
        <f>"37-3011"</f>
        <v>37-3011</v>
      </c>
      <c r="Z2770" t="s">
        <v>94</v>
      </c>
      <c r="AA2770">
        <v>561730</v>
      </c>
      <c r="AB2770">
        <v>8</v>
      </c>
      <c r="AC2770">
        <v>8</v>
      </c>
      <c r="AD2770" t="s">
        <v>79</v>
      </c>
      <c r="AE2770" t="s">
        <v>80</v>
      </c>
      <c r="AF2770">
        <v>40</v>
      </c>
      <c r="AG2770" s="4">
        <v>0.29166666666666669</v>
      </c>
      <c r="AH2770" s="4">
        <v>0.66666666666666663</v>
      </c>
      <c r="AI2770" s="5">
        <v>15.59</v>
      </c>
      <c r="AJ2770">
        <v>23.39</v>
      </c>
      <c r="AL2770" t="s">
        <v>81</v>
      </c>
      <c r="AM2770" t="s">
        <v>82</v>
      </c>
      <c r="AO2770" t="s">
        <v>83</v>
      </c>
      <c r="AR2770" t="s">
        <v>82</v>
      </c>
      <c r="AT2770" t="s">
        <v>82</v>
      </c>
      <c r="AW2770" t="s">
        <v>82</v>
      </c>
      <c r="AY2770" t="s">
        <v>21336</v>
      </c>
      <c r="AZ2770" t="s">
        <v>847</v>
      </c>
      <c r="BA2770" t="s">
        <v>844</v>
      </c>
      <c r="BB2770">
        <v>60432</v>
      </c>
      <c r="BC2770" t="s">
        <v>79</v>
      </c>
      <c r="BH2770" t="s">
        <v>21334</v>
      </c>
      <c r="BJ2770">
        <v>422542662</v>
      </c>
    </row>
    <row r="2771" spans="1:62" x14ac:dyDescent="0.25">
      <c r="A2771" t="s">
        <v>21381</v>
      </c>
      <c r="B2771" s="2">
        <v>43503</v>
      </c>
      <c r="C2771" t="s">
        <v>63</v>
      </c>
      <c r="D2771" s="3">
        <v>43472.379123287035</v>
      </c>
      <c r="E2771" t="s">
        <v>64</v>
      </c>
      <c r="F2771" s="2">
        <v>43556</v>
      </c>
      <c r="G2771" s="2">
        <v>43736</v>
      </c>
      <c r="H2771" t="s">
        <v>21382</v>
      </c>
      <c r="J2771" t="s">
        <v>21383</v>
      </c>
      <c r="K2771" t="s">
        <v>21384</v>
      </c>
      <c r="L2771" t="s">
        <v>2317</v>
      </c>
      <c r="M2771" t="s">
        <v>783</v>
      </c>
      <c r="N2771">
        <v>45030</v>
      </c>
      <c r="O2771" t="s">
        <v>70</v>
      </c>
      <c r="Q2771" t="s">
        <v>21385</v>
      </c>
      <c r="S2771" t="s">
        <v>72</v>
      </c>
      <c r="T2771" t="s">
        <v>102</v>
      </c>
      <c r="U2771" t="s">
        <v>2630</v>
      </c>
      <c r="V2771" t="s">
        <v>2470</v>
      </c>
      <c r="W2771" t="s">
        <v>105</v>
      </c>
      <c r="X2771" t="s">
        <v>676</v>
      </c>
      <c r="Y2771" t="str">
        <f>"39-3091"</f>
        <v>39-3091</v>
      </c>
      <c r="Z2771" t="s">
        <v>677</v>
      </c>
      <c r="AA2771">
        <v>713990</v>
      </c>
      <c r="AB2771">
        <v>8</v>
      </c>
      <c r="AC2771">
        <v>8</v>
      </c>
      <c r="AD2771" t="s">
        <v>79</v>
      </c>
      <c r="AE2771" t="s">
        <v>80</v>
      </c>
      <c r="AF2771">
        <v>35</v>
      </c>
      <c r="AG2771" s="4">
        <v>0.41666666666666669</v>
      </c>
      <c r="AH2771" s="4">
        <v>0.75</v>
      </c>
      <c r="AI2771" s="5">
        <v>8.6</v>
      </c>
      <c r="AJ2771">
        <v>12.9</v>
      </c>
      <c r="AK2771">
        <v>15.3</v>
      </c>
      <c r="AL2771" t="s">
        <v>81</v>
      </c>
      <c r="AM2771" t="s">
        <v>82</v>
      </c>
      <c r="AO2771" t="s">
        <v>83</v>
      </c>
      <c r="AR2771" t="s">
        <v>82</v>
      </c>
      <c r="AT2771" t="s">
        <v>82</v>
      </c>
      <c r="AW2771" t="s">
        <v>82</v>
      </c>
      <c r="AY2771" t="s">
        <v>2317</v>
      </c>
      <c r="AZ2771" t="s">
        <v>3667</v>
      </c>
      <c r="BA2771" t="s">
        <v>783</v>
      </c>
      <c r="BB2771">
        <v>45030</v>
      </c>
      <c r="BC2771" t="s">
        <v>79</v>
      </c>
      <c r="BH2771" t="s">
        <v>21383</v>
      </c>
      <c r="BJ2771">
        <v>311347190</v>
      </c>
    </row>
    <row r="2772" spans="1:62" x14ac:dyDescent="0.25">
      <c r="A2772" t="s">
        <v>21468</v>
      </c>
      <c r="B2772" s="2">
        <v>43503</v>
      </c>
      <c r="C2772" t="s">
        <v>63</v>
      </c>
      <c r="D2772" s="3">
        <v>43472.379736180555</v>
      </c>
      <c r="E2772" t="s">
        <v>64</v>
      </c>
      <c r="F2772" s="2">
        <v>43556</v>
      </c>
      <c r="G2772" s="2">
        <v>43752</v>
      </c>
      <c r="H2772" t="s">
        <v>21469</v>
      </c>
      <c r="I2772" t="s">
        <v>21470</v>
      </c>
      <c r="J2772" t="s">
        <v>21471</v>
      </c>
      <c r="L2772" t="s">
        <v>21379</v>
      </c>
      <c r="M2772" t="s">
        <v>323</v>
      </c>
      <c r="N2772">
        <v>95236</v>
      </c>
      <c r="O2772" t="s">
        <v>70</v>
      </c>
      <c r="Q2772" t="s">
        <v>21472</v>
      </c>
      <c r="S2772" t="s">
        <v>72</v>
      </c>
      <c r="T2772" t="s">
        <v>2963</v>
      </c>
      <c r="U2772" t="s">
        <v>1425</v>
      </c>
      <c r="V2772" t="s">
        <v>1426</v>
      </c>
      <c r="W2772" t="s">
        <v>105</v>
      </c>
      <c r="X2772" t="s">
        <v>676</v>
      </c>
      <c r="Y2772" t="str">
        <f>"35-3022"</f>
        <v>35-3022</v>
      </c>
      <c r="Z2772" t="s">
        <v>280</v>
      </c>
      <c r="AA2772">
        <v>713990</v>
      </c>
      <c r="AB2772">
        <v>10</v>
      </c>
      <c r="AC2772">
        <v>10</v>
      </c>
      <c r="AD2772" t="s">
        <v>79</v>
      </c>
      <c r="AE2772" t="s">
        <v>80</v>
      </c>
      <c r="AF2772">
        <v>35</v>
      </c>
      <c r="AG2772" s="4">
        <v>0.41666666666666669</v>
      </c>
      <c r="AH2772" s="4">
        <v>0.75</v>
      </c>
      <c r="AI2772" s="5">
        <v>11.59</v>
      </c>
      <c r="AJ2772">
        <v>17.39</v>
      </c>
      <c r="AK2772">
        <v>22.65</v>
      </c>
      <c r="AL2772" t="s">
        <v>81</v>
      </c>
      <c r="AM2772" t="s">
        <v>82</v>
      </c>
      <c r="AO2772" t="s">
        <v>83</v>
      </c>
      <c r="AR2772" t="s">
        <v>82</v>
      </c>
      <c r="AT2772" t="s">
        <v>82</v>
      </c>
      <c r="AW2772" t="s">
        <v>82</v>
      </c>
      <c r="AY2772" t="s">
        <v>21379</v>
      </c>
      <c r="AZ2772" t="s">
        <v>7755</v>
      </c>
      <c r="BA2772" t="s">
        <v>323</v>
      </c>
      <c r="BB2772">
        <v>95236</v>
      </c>
      <c r="BC2772" t="s">
        <v>79</v>
      </c>
      <c r="BH2772" t="s">
        <v>21471</v>
      </c>
      <c r="BJ2772">
        <v>942768250</v>
      </c>
    </row>
    <row r="2773" spans="1:62" x14ac:dyDescent="0.25">
      <c r="A2773" t="s">
        <v>21491</v>
      </c>
      <c r="B2773" s="2">
        <v>43503</v>
      </c>
      <c r="C2773" t="s">
        <v>63</v>
      </c>
      <c r="D2773" s="3">
        <v>43472.379476099537</v>
      </c>
      <c r="E2773" t="s">
        <v>64</v>
      </c>
      <c r="F2773" s="2">
        <v>43556</v>
      </c>
      <c r="G2773" s="2">
        <v>43811</v>
      </c>
      <c r="H2773" t="s">
        <v>21492</v>
      </c>
      <c r="J2773" t="s">
        <v>21493</v>
      </c>
      <c r="L2773" t="s">
        <v>21494</v>
      </c>
      <c r="M2773" t="s">
        <v>147</v>
      </c>
      <c r="N2773">
        <v>19355</v>
      </c>
      <c r="O2773" t="s">
        <v>70</v>
      </c>
      <c r="Q2773" t="s">
        <v>21495</v>
      </c>
      <c r="S2773" t="s">
        <v>72</v>
      </c>
      <c r="T2773" t="s">
        <v>13303</v>
      </c>
      <c r="U2773" t="s">
        <v>18541</v>
      </c>
      <c r="V2773" t="s">
        <v>1757</v>
      </c>
      <c r="W2773" t="s">
        <v>278</v>
      </c>
      <c r="X2773" t="s">
        <v>106</v>
      </c>
      <c r="Y2773" t="str">
        <f>"37-3011"</f>
        <v>37-3011</v>
      </c>
      <c r="Z2773" t="s">
        <v>94</v>
      </c>
      <c r="AA2773">
        <v>561730</v>
      </c>
      <c r="AB2773">
        <v>35</v>
      </c>
      <c r="AC2773">
        <v>35</v>
      </c>
      <c r="AD2773" t="s">
        <v>79</v>
      </c>
      <c r="AE2773" t="s">
        <v>80</v>
      </c>
      <c r="AF2773">
        <v>40</v>
      </c>
      <c r="AG2773" s="4">
        <v>0.27083333333333331</v>
      </c>
      <c r="AH2773" s="4">
        <v>0.625</v>
      </c>
      <c r="AI2773" s="5">
        <v>15.35</v>
      </c>
      <c r="AJ2773">
        <v>23.03</v>
      </c>
      <c r="AL2773" t="s">
        <v>81</v>
      </c>
      <c r="AM2773" t="s">
        <v>82</v>
      </c>
      <c r="AO2773" t="s">
        <v>83</v>
      </c>
      <c r="AR2773" t="s">
        <v>82</v>
      </c>
      <c r="AT2773" t="s">
        <v>82</v>
      </c>
      <c r="AW2773" t="s">
        <v>72</v>
      </c>
      <c r="AX2773">
        <v>3</v>
      </c>
      <c r="AY2773" t="s">
        <v>5541</v>
      </c>
      <c r="AZ2773" t="s">
        <v>1310</v>
      </c>
      <c r="BA2773" t="s">
        <v>147</v>
      </c>
      <c r="BB2773">
        <v>19355</v>
      </c>
      <c r="BC2773" t="s">
        <v>79</v>
      </c>
      <c r="BH2773" t="s">
        <v>21496</v>
      </c>
      <c r="BJ2773">
        <v>232835386</v>
      </c>
    </row>
    <row r="2774" spans="1:62" x14ac:dyDescent="0.25">
      <c r="A2774" t="s">
        <v>21596</v>
      </c>
      <c r="B2774" s="2">
        <v>43503</v>
      </c>
      <c r="C2774" t="s">
        <v>63</v>
      </c>
      <c r="D2774" s="3">
        <v>43472.379389421294</v>
      </c>
      <c r="E2774" t="s">
        <v>64</v>
      </c>
      <c r="F2774" s="2">
        <v>43556</v>
      </c>
      <c r="G2774" s="2">
        <v>43769</v>
      </c>
      <c r="H2774" t="s">
        <v>21597</v>
      </c>
      <c r="I2774" t="s">
        <v>21598</v>
      </c>
      <c r="J2774" t="s">
        <v>21599</v>
      </c>
      <c r="L2774" t="s">
        <v>21600</v>
      </c>
      <c r="M2774" t="s">
        <v>226</v>
      </c>
      <c r="N2774">
        <v>49770</v>
      </c>
      <c r="O2774" t="s">
        <v>70</v>
      </c>
      <c r="Q2774" t="s">
        <v>21601</v>
      </c>
      <c r="S2774" t="s">
        <v>72</v>
      </c>
      <c r="T2774" t="s">
        <v>13303</v>
      </c>
      <c r="U2774" t="s">
        <v>18541</v>
      </c>
      <c r="V2774" t="s">
        <v>1757</v>
      </c>
      <c r="W2774" t="s">
        <v>278</v>
      </c>
      <c r="X2774" t="s">
        <v>21602</v>
      </c>
      <c r="Y2774" t="str">
        <f>"37-2012"</f>
        <v>37-2012</v>
      </c>
      <c r="Z2774" t="s">
        <v>373</v>
      </c>
      <c r="AA2774">
        <v>721110</v>
      </c>
      <c r="AB2774">
        <v>4</v>
      </c>
      <c r="AC2774">
        <v>4</v>
      </c>
      <c r="AD2774" t="s">
        <v>79</v>
      </c>
      <c r="AE2774" t="s">
        <v>95</v>
      </c>
      <c r="AF2774">
        <v>40</v>
      </c>
      <c r="AG2774" s="4">
        <v>0.375</v>
      </c>
      <c r="AH2774" s="4">
        <v>0.72916666666666663</v>
      </c>
      <c r="AI2774" s="5">
        <v>10.53</v>
      </c>
      <c r="AJ2774">
        <v>15.8</v>
      </c>
      <c r="AL2774" t="s">
        <v>81</v>
      </c>
      <c r="AM2774" t="s">
        <v>82</v>
      </c>
      <c r="AO2774" t="s">
        <v>83</v>
      </c>
      <c r="AR2774" t="s">
        <v>82</v>
      </c>
      <c r="AT2774" t="s">
        <v>82</v>
      </c>
      <c r="AW2774" t="s">
        <v>82</v>
      </c>
      <c r="AY2774" t="s">
        <v>21603</v>
      </c>
      <c r="AZ2774" t="s">
        <v>14328</v>
      </c>
      <c r="BA2774" t="s">
        <v>226</v>
      </c>
      <c r="BB2774">
        <v>49770</v>
      </c>
      <c r="BC2774" t="s">
        <v>87</v>
      </c>
      <c r="BH2774" t="s">
        <v>21604</v>
      </c>
      <c r="BJ2774">
        <v>461806192</v>
      </c>
    </row>
    <row r="2775" spans="1:62" x14ac:dyDescent="0.25">
      <c r="A2775" t="s">
        <v>21638</v>
      </c>
      <c r="B2775" s="2">
        <v>43503</v>
      </c>
      <c r="C2775" t="s">
        <v>63</v>
      </c>
      <c r="D2775" s="3">
        <v>43472.378160555556</v>
      </c>
      <c r="E2775" t="s">
        <v>64</v>
      </c>
      <c r="F2775" s="2">
        <v>43556</v>
      </c>
      <c r="G2775" s="2">
        <v>43800</v>
      </c>
      <c r="H2775" t="s">
        <v>21639</v>
      </c>
      <c r="I2775" t="s">
        <v>21640</v>
      </c>
      <c r="J2775" t="s">
        <v>21641</v>
      </c>
      <c r="L2775" t="s">
        <v>21642</v>
      </c>
      <c r="M2775" t="s">
        <v>3224</v>
      </c>
      <c r="N2775">
        <v>39157</v>
      </c>
      <c r="O2775" t="s">
        <v>70</v>
      </c>
      <c r="Q2775" t="s">
        <v>21643</v>
      </c>
      <c r="S2775" t="s">
        <v>72</v>
      </c>
      <c r="T2775" t="s">
        <v>102</v>
      </c>
      <c r="U2775" t="s">
        <v>2630</v>
      </c>
      <c r="V2775" t="s">
        <v>2470</v>
      </c>
      <c r="W2775" t="s">
        <v>105</v>
      </c>
      <c r="X2775" t="s">
        <v>106</v>
      </c>
      <c r="Y2775" t="str">
        <f>"37-3011"</f>
        <v>37-3011</v>
      </c>
      <c r="Z2775" t="s">
        <v>94</v>
      </c>
      <c r="AA2775">
        <v>561730</v>
      </c>
      <c r="AB2775">
        <v>22</v>
      </c>
      <c r="AC2775">
        <v>22</v>
      </c>
      <c r="AD2775" t="s">
        <v>79</v>
      </c>
      <c r="AE2775" t="s">
        <v>95</v>
      </c>
      <c r="AF2775">
        <v>35</v>
      </c>
      <c r="AG2775" s="4">
        <v>0.27083333333333331</v>
      </c>
      <c r="AH2775" s="4">
        <v>0.625</v>
      </c>
      <c r="AI2775" s="5">
        <v>12.27</v>
      </c>
      <c r="AJ2775">
        <v>18.41</v>
      </c>
      <c r="AK2775">
        <v>18.41</v>
      </c>
      <c r="AL2775" t="s">
        <v>81</v>
      </c>
      <c r="AM2775" t="s">
        <v>82</v>
      </c>
      <c r="AO2775" t="s">
        <v>83</v>
      </c>
      <c r="AR2775" t="s">
        <v>82</v>
      </c>
      <c r="AT2775" t="s">
        <v>82</v>
      </c>
      <c r="AW2775" t="s">
        <v>82</v>
      </c>
      <c r="AY2775" t="s">
        <v>5804</v>
      </c>
      <c r="AZ2775" t="s">
        <v>1921</v>
      </c>
      <c r="BA2775" t="s">
        <v>3224</v>
      </c>
      <c r="BB2775">
        <v>39157</v>
      </c>
      <c r="BC2775" t="s">
        <v>79</v>
      </c>
      <c r="BH2775" t="s">
        <v>21644</v>
      </c>
      <c r="BJ2775">
        <v>640922158</v>
      </c>
    </row>
    <row r="2776" spans="1:62" x14ac:dyDescent="0.25">
      <c r="A2776" t="s">
        <v>21815</v>
      </c>
      <c r="B2776" s="2">
        <v>43503</v>
      </c>
      <c r="C2776" t="s">
        <v>63</v>
      </c>
      <c r="D2776" s="3">
        <v>43472.379550798614</v>
      </c>
      <c r="E2776" t="s">
        <v>64</v>
      </c>
      <c r="F2776" s="2">
        <v>43556</v>
      </c>
      <c r="G2776" s="2">
        <v>43738</v>
      </c>
      <c r="H2776" t="s">
        <v>21816</v>
      </c>
      <c r="J2776" t="s">
        <v>21817</v>
      </c>
      <c r="L2776" t="s">
        <v>21818</v>
      </c>
      <c r="M2776" t="s">
        <v>86</v>
      </c>
      <c r="N2776">
        <v>32541</v>
      </c>
      <c r="O2776" t="s">
        <v>70</v>
      </c>
      <c r="Q2776" t="s">
        <v>21819</v>
      </c>
      <c r="S2776" t="s">
        <v>72</v>
      </c>
      <c r="T2776" t="s">
        <v>7215</v>
      </c>
      <c r="U2776" t="s">
        <v>7216</v>
      </c>
      <c r="V2776" t="s">
        <v>7217</v>
      </c>
      <c r="W2776" t="s">
        <v>147</v>
      </c>
      <c r="X2776" t="s">
        <v>21820</v>
      </c>
      <c r="Y2776" t="str">
        <f>"33-9092"</f>
        <v>33-9092</v>
      </c>
      <c r="Z2776" t="s">
        <v>3678</v>
      </c>
      <c r="AA2776">
        <v>92216</v>
      </c>
      <c r="AB2776">
        <v>10</v>
      </c>
      <c r="AC2776">
        <v>10</v>
      </c>
      <c r="AD2776" t="s">
        <v>79</v>
      </c>
      <c r="AE2776" t="s">
        <v>80</v>
      </c>
      <c r="AF2776">
        <v>40</v>
      </c>
      <c r="AG2776" s="4">
        <v>0.3125</v>
      </c>
      <c r="AH2776" s="4">
        <v>0.8125</v>
      </c>
      <c r="AI2776" s="5">
        <v>14.67</v>
      </c>
      <c r="AL2776" t="s">
        <v>81</v>
      </c>
      <c r="AM2776" t="s">
        <v>82</v>
      </c>
      <c r="AO2776" t="s">
        <v>213</v>
      </c>
      <c r="AR2776" t="s">
        <v>82</v>
      </c>
      <c r="AT2776" t="s">
        <v>82</v>
      </c>
      <c r="AW2776" t="s">
        <v>72</v>
      </c>
      <c r="AX2776">
        <v>24</v>
      </c>
      <c r="AY2776" t="s">
        <v>7151</v>
      </c>
      <c r="AZ2776" t="s">
        <v>21821</v>
      </c>
      <c r="BA2776" t="s">
        <v>86</v>
      </c>
      <c r="BB2776">
        <v>32541</v>
      </c>
      <c r="BC2776" t="s">
        <v>87</v>
      </c>
      <c r="BH2776" t="s">
        <v>21822</v>
      </c>
      <c r="BJ2776">
        <v>591510380</v>
      </c>
    </row>
    <row r="2777" spans="1:62" x14ac:dyDescent="0.25">
      <c r="A2777" t="s">
        <v>21836</v>
      </c>
      <c r="B2777" s="2">
        <v>43503</v>
      </c>
      <c r="C2777" t="s">
        <v>63</v>
      </c>
      <c r="D2777" s="3">
        <v>43472.377355914352</v>
      </c>
      <c r="E2777" t="s">
        <v>64</v>
      </c>
      <c r="F2777" s="2">
        <v>43556</v>
      </c>
      <c r="G2777" s="2">
        <v>43799</v>
      </c>
      <c r="H2777" t="s">
        <v>21837</v>
      </c>
      <c r="I2777" t="s">
        <v>21838</v>
      </c>
      <c r="J2777" t="s">
        <v>21839</v>
      </c>
      <c r="L2777" t="s">
        <v>21840</v>
      </c>
      <c r="M2777" t="s">
        <v>714</v>
      </c>
      <c r="N2777">
        <v>71111</v>
      </c>
      <c r="O2777" t="s">
        <v>70</v>
      </c>
      <c r="Q2777" t="s">
        <v>21841</v>
      </c>
      <c r="S2777" t="s">
        <v>72</v>
      </c>
      <c r="T2777" t="s">
        <v>13303</v>
      </c>
      <c r="U2777" t="s">
        <v>3646</v>
      </c>
      <c r="V2777" t="s">
        <v>1757</v>
      </c>
      <c r="W2777" t="s">
        <v>278</v>
      </c>
      <c r="X2777" t="s">
        <v>705</v>
      </c>
      <c r="Y2777" t="str">
        <f>"37-3011"</f>
        <v>37-3011</v>
      </c>
      <c r="Z2777" t="s">
        <v>94</v>
      </c>
      <c r="AA2777">
        <v>561730</v>
      </c>
      <c r="AB2777">
        <v>25</v>
      </c>
      <c r="AC2777">
        <v>25</v>
      </c>
      <c r="AD2777" t="s">
        <v>79</v>
      </c>
      <c r="AE2777" t="s">
        <v>95</v>
      </c>
      <c r="AF2777">
        <v>40</v>
      </c>
      <c r="AG2777" s="4">
        <v>0.3125</v>
      </c>
      <c r="AH2777" s="4">
        <v>0.72916666666666663</v>
      </c>
      <c r="AI2777" s="5">
        <v>12.35</v>
      </c>
      <c r="AJ2777">
        <v>18.53</v>
      </c>
      <c r="AL2777" t="s">
        <v>81</v>
      </c>
      <c r="AM2777" t="s">
        <v>82</v>
      </c>
      <c r="AO2777" t="s">
        <v>83</v>
      </c>
      <c r="AP2777" t="s">
        <v>67</v>
      </c>
      <c r="AQ2777" t="s">
        <v>67</v>
      </c>
      <c r="AR2777" t="s">
        <v>82</v>
      </c>
      <c r="AT2777" t="s">
        <v>82</v>
      </c>
      <c r="AW2777" t="s">
        <v>72</v>
      </c>
      <c r="AX2777">
        <v>3</v>
      </c>
      <c r="AY2777" t="s">
        <v>20127</v>
      </c>
      <c r="AZ2777" t="s">
        <v>7195</v>
      </c>
      <c r="BA2777" t="s">
        <v>714</v>
      </c>
      <c r="BB2777">
        <v>71111</v>
      </c>
      <c r="BC2777" t="s">
        <v>79</v>
      </c>
      <c r="BH2777" t="s">
        <v>21842</v>
      </c>
      <c r="BJ2777">
        <v>134228234</v>
      </c>
    </row>
    <row r="2778" spans="1:62" x14ac:dyDescent="0.25">
      <c r="A2778" t="s">
        <v>21843</v>
      </c>
      <c r="B2778" s="2">
        <v>43503</v>
      </c>
      <c r="C2778" t="s">
        <v>63</v>
      </c>
      <c r="D2778" s="3">
        <v>43472.378745011571</v>
      </c>
      <c r="E2778" t="s">
        <v>64</v>
      </c>
      <c r="F2778" s="2">
        <v>43556</v>
      </c>
      <c r="G2778" s="2">
        <v>43809</v>
      </c>
      <c r="H2778" t="s">
        <v>21844</v>
      </c>
      <c r="I2778" t="s">
        <v>67</v>
      </c>
      <c r="J2778" t="s">
        <v>21845</v>
      </c>
      <c r="K2778" t="s">
        <v>21846</v>
      </c>
      <c r="L2778" t="s">
        <v>21600</v>
      </c>
      <c r="M2778" t="s">
        <v>226</v>
      </c>
      <c r="N2778">
        <v>49770</v>
      </c>
      <c r="O2778" t="s">
        <v>70</v>
      </c>
      <c r="P2778" t="s">
        <v>67</v>
      </c>
      <c r="Q2778" t="s">
        <v>21847</v>
      </c>
      <c r="S2778" t="s">
        <v>72</v>
      </c>
      <c r="T2778" t="s">
        <v>3529</v>
      </c>
      <c r="U2778" t="s">
        <v>3530</v>
      </c>
      <c r="V2778" t="s">
        <v>3531</v>
      </c>
      <c r="W2778" t="s">
        <v>232</v>
      </c>
      <c r="X2778" t="s">
        <v>93</v>
      </c>
      <c r="Y2778" t="str">
        <f>"37-3011"</f>
        <v>37-3011</v>
      </c>
      <c r="Z2778" t="s">
        <v>94</v>
      </c>
      <c r="AA2778">
        <v>561730</v>
      </c>
      <c r="AB2778">
        <v>3</v>
      </c>
      <c r="AC2778">
        <v>3</v>
      </c>
      <c r="AD2778" t="s">
        <v>79</v>
      </c>
      <c r="AE2778" t="s">
        <v>80</v>
      </c>
      <c r="AF2778">
        <v>40</v>
      </c>
      <c r="AG2778" s="4">
        <v>0.33333333333333331</v>
      </c>
      <c r="AH2778" s="4">
        <v>0.66666666666666663</v>
      </c>
      <c r="AI2778" s="5">
        <v>15.4</v>
      </c>
      <c r="AJ2778">
        <v>23.1</v>
      </c>
      <c r="AK2778">
        <v>23.1</v>
      </c>
      <c r="AL2778" t="s">
        <v>81</v>
      </c>
      <c r="AM2778" t="s">
        <v>82</v>
      </c>
      <c r="AO2778" t="s">
        <v>83</v>
      </c>
      <c r="AP2778" t="s">
        <v>67</v>
      </c>
      <c r="AQ2778" t="s">
        <v>662</v>
      </c>
      <c r="AR2778" t="s">
        <v>82</v>
      </c>
      <c r="AT2778" t="s">
        <v>82</v>
      </c>
      <c r="AW2778" t="s">
        <v>82</v>
      </c>
      <c r="AY2778" t="s">
        <v>21600</v>
      </c>
      <c r="AZ2778" t="s">
        <v>21848</v>
      </c>
      <c r="BA2778" t="s">
        <v>226</v>
      </c>
      <c r="BB2778">
        <v>49770</v>
      </c>
      <c r="BC2778" t="s">
        <v>79</v>
      </c>
      <c r="BH2778" t="s">
        <v>21849</v>
      </c>
      <c r="BI2778" t="s">
        <v>67</v>
      </c>
      <c r="BJ2778">
        <v>261298120</v>
      </c>
    </row>
    <row r="2779" spans="1:62" x14ac:dyDescent="0.25">
      <c r="A2779" t="s">
        <v>21926</v>
      </c>
      <c r="B2779" s="2">
        <v>43503</v>
      </c>
      <c r="C2779" t="s">
        <v>63</v>
      </c>
      <c r="D2779" s="3">
        <v>43472.378270185189</v>
      </c>
      <c r="E2779" t="s">
        <v>64</v>
      </c>
      <c r="F2779" s="2">
        <v>43556</v>
      </c>
      <c r="G2779" s="2">
        <v>43800</v>
      </c>
      <c r="H2779" t="s">
        <v>21927</v>
      </c>
      <c r="J2779" t="s">
        <v>21928</v>
      </c>
      <c r="L2779" t="s">
        <v>19079</v>
      </c>
      <c r="M2779" t="s">
        <v>147</v>
      </c>
      <c r="N2779">
        <v>19342</v>
      </c>
      <c r="O2779" t="s">
        <v>70</v>
      </c>
      <c r="Q2779" t="s">
        <v>21929</v>
      </c>
      <c r="S2779" t="s">
        <v>72</v>
      </c>
      <c r="T2779" t="s">
        <v>13303</v>
      </c>
      <c r="U2779" t="s">
        <v>18541</v>
      </c>
      <c r="V2779" t="s">
        <v>1757</v>
      </c>
      <c r="W2779" t="s">
        <v>278</v>
      </c>
      <c r="X2779" t="s">
        <v>21930</v>
      </c>
      <c r="Y2779" t="str">
        <f>"37-3011"</f>
        <v>37-3011</v>
      </c>
      <c r="Z2779" t="s">
        <v>94</v>
      </c>
      <c r="AA2779">
        <v>111421</v>
      </c>
      <c r="AB2779">
        <v>3</v>
      </c>
      <c r="AC2779">
        <v>3</v>
      </c>
      <c r="AD2779" t="s">
        <v>79</v>
      </c>
      <c r="AE2779" t="s">
        <v>80</v>
      </c>
      <c r="AF2779">
        <v>40</v>
      </c>
      <c r="AG2779" s="4">
        <v>0.3125</v>
      </c>
      <c r="AH2779" s="4">
        <v>0.66666666666666663</v>
      </c>
      <c r="AI2779" s="5">
        <v>15.73</v>
      </c>
      <c r="AJ2779">
        <v>23.6</v>
      </c>
      <c r="AL2779" t="s">
        <v>81</v>
      </c>
      <c r="AM2779" t="s">
        <v>82</v>
      </c>
      <c r="AO2779" t="s">
        <v>83</v>
      </c>
      <c r="AR2779" t="s">
        <v>82</v>
      </c>
      <c r="AT2779" t="s">
        <v>82</v>
      </c>
      <c r="AW2779" t="s">
        <v>82</v>
      </c>
      <c r="AY2779" t="s">
        <v>13509</v>
      </c>
      <c r="AZ2779" t="s">
        <v>1449</v>
      </c>
      <c r="BA2779" t="s">
        <v>147</v>
      </c>
      <c r="BB2779">
        <v>19342</v>
      </c>
      <c r="BC2779" t="s">
        <v>79</v>
      </c>
      <c r="BH2779" t="s">
        <v>21931</v>
      </c>
      <c r="BJ2779">
        <v>232434916</v>
      </c>
    </row>
    <row r="2780" spans="1:62" x14ac:dyDescent="0.25">
      <c r="A2780" t="s">
        <v>22124</v>
      </c>
      <c r="B2780" s="2">
        <v>43503</v>
      </c>
      <c r="C2780" t="s">
        <v>63</v>
      </c>
      <c r="D2780" s="3">
        <v>43472.379419976853</v>
      </c>
      <c r="E2780" t="s">
        <v>64</v>
      </c>
      <c r="F2780" s="2">
        <v>43556</v>
      </c>
      <c r="G2780" s="2">
        <v>43784</v>
      </c>
      <c r="H2780" t="s">
        <v>22125</v>
      </c>
      <c r="J2780" t="s">
        <v>22126</v>
      </c>
      <c r="K2780" t="s">
        <v>22127</v>
      </c>
      <c r="L2780" t="s">
        <v>6664</v>
      </c>
      <c r="M2780" t="s">
        <v>2367</v>
      </c>
      <c r="N2780">
        <v>29418</v>
      </c>
      <c r="O2780" t="s">
        <v>70</v>
      </c>
      <c r="Q2780" t="s">
        <v>22128</v>
      </c>
      <c r="S2780" t="s">
        <v>72</v>
      </c>
      <c r="T2780" t="s">
        <v>13303</v>
      </c>
      <c r="U2780" t="s">
        <v>5811</v>
      </c>
      <c r="V2780" t="s">
        <v>16460</v>
      </c>
      <c r="W2780" t="s">
        <v>278</v>
      </c>
      <c r="X2780" t="s">
        <v>106</v>
      </c>
      <c r="Y2780" t="str">
        <f>"37-3011"</f>
        <v>37-3011</v>
      </c>
      <c r="Z2780" t="s">
        <v>94</v>
      </c>
      <c r="AA2780">
        <v>561730</v>
      </c>
      <c r="AB2780">
        <v>66</v>
      </c>
      <c r="AC2780">
        <v>66</v>
      </c>
      <c r="AD2780" t="s">
        <v>79</v>
      </c>
      <c r="AE2780" t="s">
        <v>95</v>
      </c>
      <c r="AF2780">
        <v>40</v>
      </c>
      <c r="AG2780" s="4">
        <v>0.29166666666666669</v>
      </c>
      <c r="AH2780" s="4">
        <v>0.64583333333333337</v>
      </c>
      <c r="AI2780" s="5">
        <v>12.9</v>
      </c>
      <c r="AJ2780">
        <v>19.350000000000001</v>
      </c>
      <c r="AL2780" t="s">
        <v>81</v>
      </c>
      <c r="AM2780" t="s">
        <v>82</v>
      </c>
      <c r="AO2780" t="s">
        <v>83</v>
      </c>
      <c r="AP2780" t="s">
        <v>67</v>
      </c>
      <c r="AQ2780" t="s">
        <v>67</v>
      </c>
      <c r="AR2780" t="s">
        <v>82</v>
      </c>
      <c r="AT2780" t="s">
        <v>82</v>
      </c>
      <c r="AW2780" t="s">
        <v>82</v>
      </c>
      <c r="AY2780" t="s">
        <v>6664</v>
      </c>
      <c r="AZ2780" t="s">
        <v>3743</v>
      </c>
      <c r="BA2780" t="s">
        <v>2367</v>
      </c>
      <c r="BB2780">
        <v>29418</v>
      </c>
      <c r="BC2780" t="s">
        <v>79</v>
      </c>
      <c r="BH2780" t="s">
        <v>22126</v>
      </c>
      <c r="BJ2780">
        <v>202993503</v>
      </c>
    </row>
    <row r="2781" spans="1:62" x14ac:dyDescent="0.25">
      <c r="A2781" t="s">
        <v>22216</v>
      </c>
      <c r="B2781" s="2">
        <v>43503</v>
      </c>
      <c r="C2781" t="s">
        <v>63</v>
      </c>
      <c r="D2781" s="3">
        <v>43472.379170567132</v>
      </c>
      <c r="E2781" t="s">
        <v>64</v>
      </c>
      <c r="F2781" s="2">
        <v>43556</v>
      </c>
      <c r="G2781" s="2">
        <v>43799</v>
      </c>
      <c r="H2781" t="s">
        <v>22217</v>
      </c>
      <c r="I2781" t="s">
        <v>22218</v>
      </c>
      <c r="J2781" t="s">
        <v>22219</v>
      </c>
      <c r="K2781" t="s">
        <v>10223</v>
      </c>
      <c r="L2781" t="s">
        <v>8939</v>
      </c>
      <c r="M2781" t="s">
        <v>2314</v>
      </c>
      <c r="N2781">
        <v>46236</v>
      </c>
      <c r="O2781" t="s">
        <v>70</v>
      </c>
      <c r="Q2781" t="s">
        <v>10224</v>
      </c>
      <c r="S2781" t="s">
        <v>72</v>
      </c>
      <c r="T2781" t="s">
        <v>13303</v>
      </c>
      <c r="U2781" t="s">
        <v>3646</v>
      </c>
      <c r="V2781" t="s">
        <v>1757</v>
      </c>
      <c r="W2781" t="s">
        <v>278</v>
      </c>
      <c r="X2781" t="s">
        <v>106</v>
      </c>
      <c r="Y2781" t="str">
        <f>"37-3011"</f>
        <v>37-3011</v>
      </c>
      <c r="Z2781" t="s">
        <v>94</v>
      </c>
      <c r="AA2781">
        <v>561730</v>
      </c>
      <c r="AB2781">
        <v>15</v>
      </c>
      <c r="AC2781">
        <v>15</v>
      </c>
      <c r="AD2781" t="s">
        <v>79</v>
      </c>
      <c r="AE2781" t="s">
        <v>80</v>
      </c>
      <c r="AF2781">
        <v>40</v>
      </c>
      <c r="AG2781" s="4">
        <v>0.33333333333333331</v>
      </c>
      <c r="AH2781" s="4">
        <v>0.70833333333333337</v>
      </c>
      <c r="AI2781" s="5">
        <v>13.41</v>
      </c>
      <c r="AJ2781">
        <v>20.12</v>
      </c>
      <c r="AL2781" t="s">
        <v>81</v>
      </c>
      <c r="AM2781" t="s">
        <v>82</v>
      </c>
      <c r="AO2781" t="s">
        <v>83</v>
      </c>
      <c r="AR2781" t="s">
        <v>82</v>
      </c>
      <c r="AT2781" t="s">
        <v>82</v>
      </c>
      <c r="AW2781" t="s">
        <v>82</v>
      </c>
      <c r="AY2781" t="s">
        <v>3169</v>
      </c>
      <c r="AZ2781" t="s">
        <v>1344</v>
      </c>
      <c r="BA2781" t="s">
        <v>2314</v>
      </c>
      <c r="BB2781">
        <v>46236</v>
      </c>
      <c r="BC2781" t="s">
        <v>79</v>
      </c>
      <c r="BH2781" t="s">
        <v>10225</v>
      </c>
      <c r="BJ2781">
        <v>263940221</v>
      </c>
    </row>
    <row r="2782" spans="1:62" x14ac:dyDescent="0.25">
      <c r="A2782" t="s">
        <v>22230</v>
      </c>
      <c r="B2782" s="2">
        <v>43503</v>
      </c>
      <c r="C2782" t="s">
        <v>63</v>
      </c>
      <c r="D2782" s="3">
        <v>43472.379171273147</v>
      </c>
      <c r="E2782" t="s">
        <v>64</v>
      </c>
      <c r="F2782" s="2">
        <v>43556</v>
      </c>
      <c r="G2782" s="2">
        <v>43796</v>
      </c>
      <c r="H2782" t="s">
        <v>22231</v>
      </c>
      <c r="I2782" t="s">
        <v>22232</v>
      </c>
      <c r="J2782" t="s">
        <v>22233</v>
      </c>
      <c r="L2782" t="s">
        <v>22234</v>
      </c>
      <c r="M2782" t="s">
        <v>226</v>
      </c>
      <c r="N2782">
        <v>48310</v>
      </c>
      <c r="O2782" t="s">
        <v>70</v>
      </c>
      <c r="Q2782" t="s">
        <v>22235</v>
      </c>
      <c r="S2782" t="s">
        <v>72</v>
      </c>
      <c r="T2782" t="s">
        <v>13303</v>
      </c>
      <c r="U2782" t="s">
        <v>3891</v>
      </c>
      <c r="V2782" t="s">
        <v>1757</v>
      </c>
      <c r="W2782" t="s">
        <v>278</v>
      </c>
      <c r="X2782" t="s">
        <v>106</v>
      </c>
      <c r="Y2782" t="str">
        <f>"37-3011"</f>
        <v>37-3011</v>
      </c>
      <c r="Z2782" t="s">
        <v>94</v>
      </c>
      <c r="AA2782">
        <v>561730</v>
      </c>
      <c r="AB2782">
        <v>10</v>
      </c>
      <c r="AC2782">
        <v>10</v>
      </c>
      <c r="AD2782" t="s">
        <v>79</v>
      </c>
      <c r="AE2782" t="s">
        <v>80</v>
      </c>
      <c r="AF2782">
        <v>40</v>
      </c>
      <c r="AG2782" s="4">
        <v>0.33333333333333331</v>
      </c>
      <c r="AH2782" s="4">
        <v>0.70833333333333337</v>
      </c>
      <c r="AI2782" s="5">
        <v>15.08</v>
      </c>
      <c r="AJ2782">
        <v>22.62</v>
      </c>
      <c r="AL2782" t="s">
        <v>81</v>
      </c>
      <c r="AM2782" t="s">
        <v>82</v>
      </c>
      <c r="AO2782" t="s">
        <v>83</v>
      </c>
      <c r="AR2782" t="s">
        <v>82</v>
      </c>
      <c r="AT2782" t="s">
        <v>82</v>
      </c>
      <c r="AW2782" t="s">
        <v>82</v>
      </c>
      <c r="AY2782" t="s">
        <v>22234</v>
      </c>
      <c r="AZ2782" t="s">
        <v>2333</v>
      </c>
      <c r="BA2782" t="s">
        <v>226</v>
      </c>
      <c r="BB2782">
        <v>48310</v>
      </c>
      <c r="BC2782" t="s">
        <v>79</v>
      </c>
      <c r="BH2782" t="s">
        <v>22233</v>
      </c>
      <c r="BJ2782">
        <v>454277010</v>
      </c>
    </row>
    <row r="2783" spans="1:62" x14ac:dyDescent="0.25">
      <c r="A2783" t="s">
        <v>22248</v>
      </c>
      <c r="B2783" s="2">
        <v>43503</v>
      </c>
      <c r="C2783" t="s">
        <v>63</v>
      </c>
      <c r="D2783" s="3">
        <v>43472.378369351849</v>
      </c>
      <c r="E2783" t="s">
        <v>64</v>
      </c>
      <c r="F2783" s="2">
        <v>43556</v>
      </c>
      <c r="G2783" s="2">
        <v>43784</v>
      </c>
      <c r="H2783" t="s">
        <v>22249</v>
      </c>
      <c r="I2783" t="s">
        <v>67</v>
      </c>
      <c r="J2783" t="s">
        <v>22250</v>
      </c>
      <c r="L2783" t="s">
        <v>4842</v>
      </c>
      <c r="M2783" t="s">
        <v>745</v>
      </c>
      <c r="N2783">
        <v>66062</v>
      </c>
      <c r="O2783" t="s">
        <v>70</v>
      </c>
      <c r="Q2783" t="s">
        <v>22251</v>
      </c>
      <c r="S2783" t="s">
        <v>72</v>
      </c>
      <c r="T2783" t="s">
        <v>102</v>
      </c>
      <c r="U2783" t="s">
        <v>1425</v>
      </c>
      <c r="V2783" t="s">
        <v>2470</v>
      </c>
      <c r="W2783" t="s">
        <v>105</v>
      </c>
      <c r="X2783" t="s">
        <v>106</v>
      </c>
      <c r="Y2783" t="str">
        <f>"37-3011"</f>
        <v>37-3011</v>
      </c>
      <c r="Z2783" t="s">
        <v>94</v>
      </c>
      <c r="AA2783">
        <v>561730</v>
      </c>
      <c r="AB2783">
        <v>15</v>
      </c>
      <c r="AC2783">
        <v>15</v>
      </c>
      <c r="AD2783" t="s">
        <v>79</v>
      </c>
      <c r="AE2783" t="s">
        <v>95</v>
      </c>
      <c r="AF2783">
        <v>35</v>
      </c>
      <c r="AG2783" s="4">
        <v>0.33333333333333331</v>
      </c>
      <c r="AH2783" s="4">
        <v>0.70833333333333337</v>
      </c>
      <c r="AI2783" s="5">
        <v>14.73</v>
      </c>
      <c r="AJ2783">
        <v>22.1</v>
      </c>
      <c r="AK2783">
        <v>22.1</v>
      </c>
      <c r="AL2783" t="s">
        <v>81</v>
      </c>
      <c r="AM2783" t="s">
        <v>82</v>
      </c>
      <c r="AO2783" t="s">
        <v>83</v>
      </c>
      <c r="AR2783" t="s">
        <v>82</v>
      </c>
      <c r="AT2783" t="s">
        <v>82</v>
      </c>
      <c r="AW2783" t="s">
        <v>82</v>
      </c>
      <c r="AY2783" t="s">
        <v>4842</v>
      </c>
      <c r="AZ2783" t="s">
        <v>3053</v>
      </c>
      <c r="BA2783" t="s">
        <v>745</v>
      </c>
      <c r="BB2783">
        <v>66062</v>
      </c>
      <c r="BC2783" t="s">
        <v>79</v>
      </c>
      <c r="BH2783" t="s">
        <v>22252</v>
      </c>
      <c r="BJ2783">
        <v>270577377</v>
      </c>
    </row>
    <row r="2784" spans="1:62" x14ac:dyDescent="0.25">
      <c r="A2784" t="s">
        <v>22355</v>
      </c>
      <c r="B2784" s="2">
        <v>43503</v>
      </c>
      <c r="C2784" t="s">
        <v>63</v>
      </c>
      <c r="D2784" s="3">
        <v>43472.379553055558</v>
      </c>
      <c r="E2784" t="s">
        <v>64</v>
      </c>
      <c r="F2784" s="2">
        <v>43556</v>
      </c>
      <c r="G2784" s="2">
        <v>43793</v>
      </c>
      <c r="H2784" t="s">
        <v>22356</v>
      </c>
      <c r="I2784" t="s">
        <v>22357</v>
      </c>
      <c r="J2784" t="s">
        <v>22358</v>
      </c>
      <c r="K2784" t="s">
        <v>22295</v>
      </c>
      <c r="L2784" t="s">
        <v>15996</v>
      </c>
      <c r="M2784" t="s">
        <v>207</v>
      </c>
      <c r="N2784">
        <v>2540</v>
      </c>
      <c r="O2784" t="s">
        <v>70</v>
      </c>
      <c r="Q2784" t="s">
        <v>22296</v>
      </c>
      <c r="S2784" t="s">
        <v>72</v>
      </c>
      <c r="T2784" t="s">
        <v>13303</v>
      </c>
      <c r="U2784" t="s">
        <v>5811</v>
      </c>
      <c r="V2784" t="s">
        <v>16460</v>
      </c>
      <c r="W2784" t="s">
        <v>278</v>
      </c>
      <c r="X2784" t="s">
        <v>21602</v>
      </c>
      <c r="Y2784" t="str">
        <f>"37-2012"</f>
        <v>37-2012</v>
      </c>
      <c r="Z2784" t="s">
        <v>373</v>
      </c>
      <c r="AA2784">
        <v>721110</v>
      </c>
      <c r="AB2784">
        <v>5</v>
      </c>
      <c r="AC2784">
        <v>5</v>
      </c>
      <c r="AD2784" t="s">
        <v>79</v>
      </c>
      <c r="AE2784" t="s">
        <v>95</v>
      </c>
      <c r="AF2784">
        <v>35</v>
      </c>
      <c r="AG2784" s="4">
        <v>0.35416666666666669</v>
      </c>
      <c r="AH2784" s="4">
        <v>0.70833333333333337</v>
      </c>
      <c r="AI2784" s="5">
        <v>14.9</v>
      </c>
      <c r="AJ2784">
        <v>22.35</v>
      </c>
      <c r="AL2784" t="s">
        <v>81</v>
      </c>
      <c r="AM2784" t="s">
        <v>82</v>
      </c>
      <c r="AO2784" t="s">
        <v>83</v>
      </c>
      <c r="AP2784" t="s">
        <v>67</v>
      </c>
      <c r="AQ2784" t="s">
        <v>67</v>
      </c>
      <c r="AR2784" t="s">
        <v>82</v>
      </c>
      <c r="AT2784" t="s">
        <v>82</v>
      </c>
      <c r="AW2784" t="s">
        <v>82</v>
      </c>
      <c r="AY2784" t="s">
        <v>15996</v>
      </c>
      <c r="AZ2784" t="s">
        <v>4065</v>
      </c>
      <c r="BA2784" t="s">
        <v>207</v>
      </c>
      <c r="BB2784">
        <v>2540</v>
      </c>
      <c r="BC2784" t="s">
        <v>87</v>
      </c>
      <c r="BH2784" t="s">
        <v>22358</v>
      </c>
      <c r="BJ2784">
        <v>651251944</v>
      </c>
    </row>
    <row r="2785" spans="1:62" x14ac:dyDescent="0.25">
      <c r="A2785" t="s">
        <v>22452</v>
      </c>
      <c r="B2785" s="2">
        <v>43503</v>
      </c>
      <c r="C2785" t="s">
        <v>63</v>
      </c>
      <c r="D2785" s="3">
        <v>43472.379896180559</v>
      </c>
      <c r="E2785" t="s">
        <v>117</v>
      </c>
      <c r="H2785" t="s">
        <v>22453</v>
      </c>
      <c r="J2785" t="s">
        <v>22454</v>
      </c>
      <c r="L2785" t="s">
        <v>6769</v>
      </c>
      <c r="M2785" t="s">
        <v>787</v>
      </c>
      <c r="N2785">
        <v>36606</v>
      </c>
      <c r="O2785" t="s">
        <v>70</v>
      </c>
      <c r="Q2785" t="s">
        <v>22455</v>
      </c>
      <c r="S2785" t="s">
        <v>72</v>
      </c>
      <c r="T2785" t="s">
        <v>878</v>
      </c>
      <c r="U2785" t="s">
        <v>22456</v>
      </c>
      <c r="V2785" t="s">
        <v>4039</v>
      </c>
      <c r="W2785" t="s">
        <v>881</v>
      </c>
      <c r="X2785" t="s">
        <v>3994</v>
      </c>
      <c r="Y2785" t="str">
        <f>"47-3016"</f>
        <v>47-3016</v>
      </c>
      <c r="Z2785" t="s">
        <v>3995</v>
      </c>
      <c r="AA2785">
        <v>238160</v>
      </c>
      <c r="AB2785">
        <v>25</v>
      </c>
      <c r="AD2785" t="s">
        <v>79</v>
      </c>
      <c r="AE2785" t="s">
        <v>95</v>
      </c>
      <c r="AF2785">
        <v>40</v>
      </c>
      <c r="AG2785" s="4">
        <v>0.29166666666666669</v>
      </c>
      <c r="AH2785" s="4">
        <v>0.64583333333333337</v>
      </c>
      <c r="AI2785" s="5">
        <v>13.62</v>
      </c>
      <c r="AJ2785">
        <v>20.43</v>
      </c>
      <c r="AK2785">
        <v>37.5</v>
      </c>
      <c r="AL2785" t="s">
        <v>81</v>
      </c>
      <c r="AM2785" t="s">
        <v>82</v>
      </c>
      <c r="AO2785" t="s">
        <v>83</v>
      </c>
      <c r="AR2785" t="s">
        <v>82</v>
      </c>
      <c r="AT2785" t="s">
        <v>82</v>
      </c>
      <c r="AW2785" t="s">
        <v>82</v>
      </c>
      <c r="AY2785" t="s">
        <v>6769</v>
      </c>
      <c r="AZ2785" t="s">
        <v>6769</v>
      </c>
      <c r="BA2785" t="s">
        <v>787</v>
      </c>
      <c r="BB2785">
        <v>36606</v>
      </c>
      <c r="BC2785" t="s">
        <v>79</v>
      </c>
      <c r="BH2785" t="s">
        <v>22457</v>
      </c>
      <c r="BJ2785">
        <v>475521881</v>
      </c>
    </row>
    <row r="2786" spans="1:62" x14ac:dyDescent="0.25">
      <c r="A2786" t="s">
        <v>22535</v>
      </c>
      <c r="B2786" s="2">
        <v>43503</v>
      </c>
      <c r="C2786" t="s">
        <v>63</v>
      </c>
      <c r="D2786" s="3">
        <v>43472.379346076392</v>
      </c>
      <c r="E2786" t="s">
        <v>282</v>
      </c>
      <c r="F2786" s="2">
        <v>43556</v>
      </c>
      <c r="G2786" s="2">
        <v>43774</v>
      </c>
      <c r="H2786" t="s">
        <v>22536</v>
      </c>
      <c r="I2786" t="s">
        <v>67</v>
      </c>
      <c r="J2786" t="s">
        <v>22537</v>
      </c>
      <c r="K2786" t="s">
        <v>22538</v>
      </c>
      <c r="L2786" t="s">
        <v>2291</v>
      </c>
      <c r="M2786" t="s">
        <v>714</v>
      </c>
      <c r="N2786">
        <v>70130</v>
      </c>
      <c r="O2786" t="s">
        <v>70</v>
      </c>
      <c r="Q2786" t="s">
        <v>22539</v>
      </c>
      <c r="S2786" t="s">
        <v>72</v>
      </c>
      <c r="T2786" t="s">
        <v>22540</v>
      </c>
      <c r="U2786" t="s">
        <v>22541</v>
      </c>
      <c r="V2786" t="s">
        <v>20716</v>
      </c>
      <c r="W2786" t="s">
        <v>714</v>
      </c>
      <c r="X2786" t="s">
        <v>22542</v>
      </c>
      <c r="Y2786" t="str">
        <f>"45-3011"</f>
        <v>45-3011</v>
      </c>
      <c r="Z2786" t="s">
        <v>1652</v>
      </c>
      <c r="AA2786">
        <v>114111</v>
      </c>
      <c r="AB2786">
        <v>143</v>
      </c>
      <c r="AC2786">
        <v>142</v>
      </c>
      <c r="AD2786" t="s">
        <v>79</v>
      </c>
      <c r="AE2786" t="s">
        <v>80</v>
      </c>
      <c r="AF2786">
        <v>40</v>
      </c>
      <c r="AG2786" s="4">
        <v>0.33333333333333331</v>
      </c>
      <c r="AH2786" s="4">
        <v>0.70833333333333337</v>
      </c>
      <c r="AI2786" s="6">
        <v>15</v>
      </c>
      <c r="AJ2786">
        <v>22.5</v>
      </c>
      <c r="AL2786" t="s">
        <v>81</v>
      </c>
      <c r="AM2786" t="s">
        <v>82</v>
      </c>
      <c r="AO2786" t="s">
        <v>83</v>
      </c>
      <c r="AP2786" t="s">
        <v>67</v>
      </c>
      <c r="AQ2786" t="s">
        <v>67</v>
      </c>
      <c r="AR2786" t="s">
        <v>82</v>
      </c>
      <c r="AT2786" t="s">
        <v>82</v>
      </c>
      <c r="AW2786" t="s">
        <v>72</v>
      </c>
      <c r="AX2786">
        <v>1</v>
      </c>
      <c r="AY2786" t="s">
        <v>22543</v>
      </c>
      <c r="AZ2786" t="s">
        <v>22544</v>
      </c>
      <c r="BA2786" t="s">
        <v>714</v>
      </c>
      <c r="BB2786">
        <v>70050</v>
      </c>
      <c r="BC2786" t="s">
        <v>87</v>
      </c>
      <c r="BH2786" t="s">
        <v>22545</v>
      </c>
      <c r="BI2786" t="s">
        <v>67</v>
      </c>
      <c r="BJ2786">
        <v>223143093</v>
      </c>
    </row>
    <row r="2787" spans="1:62" x14ac:dyDescent="0.25">
      <c r="A2787" t="s">
        <v>22674</v>
      </c>
      <c r="B2787" s="2">
        <v>43503</v>
      </c>
      <c r="C2787" t="s">
        <v>63</v>
      </c>
      <c r="D2787" s="3">
        <v>43472.378615254631</v>
      </c>
      <c r="E2787" t="s">
        <v>64</v>
      </c>
      <c r="F2787" s="2">
        <v>43556</v>
      </c>
      <c r="G2787" s="2">
        <v>43772</v>
      </c>
      <c r="H2787" t="s">
        <v>22675</v>
      </c>
      <c r="I2787" t="s">
        <v>67</v>
      </c>
      <c r="J2787" t="s">
        <v>22676</v>
      </c>
      <c r="K2787" t="s">
        <v>67</v>
      </c>
      <c r="L2787" t="s">
        <v>22677</v>
      </c>
      <c r="M2787" t="s">
        <v>3224</v>
      </c>
      <c r="N2787">
        <v>39563</v>
      </c>
      <c r="O2787" t="s">
        <v>70</v>
      </c>
      <c r="P2787" t="s">
        <v>67</v>
      </c>
      <c r="Q2787" t="s">
        <v>22678</v>
      </c>
      <c r="S2787" t="s">
        <v>72</v>
      </c>
      <c r="T2787" t="s">
        <v>13444</v>
      </c>
      <c r="U2787" t="s">
        <v>13445</v>
      </c>
      <c r="V2787" t="s">
        <v>689</v>
      </c>
      <c r="W2787" t="s">
        <v>86</v>
      </c>
      <c r="X2787" t="s">
        <v>1758</v>
      </c>
      <c r="Y2787" t="str">
        <f>"53-7062"</f>
        <v>53-7062</v>
      </c>
      <c r="Z2787" t="s">
        <v>337</v>
      </c>
      <c r="AA2787">
        <v>114119</v>
      </c>
      <c r="AB2787">
        <v>8</v>
      </c>
      <c r="AC2787">
        <v>8</v>
      </c>
      <c r="AD2787" t="s">
        <v>79</v>
      </c>
      <c r="AE2787" t="s">
        <v>80</v>
      </c>
      <c r="AF2787">
        <v>35</v>
      </c>
      <c r="AG2787" s="4">
        <v>0.29166666666666669</v>
      </c>
      <c r="AH2787" s="4">
        <v>0.64583333333333337</v>
      </c>
      <c r="AI2787" s="5">
        <v>14.11</v>
      </c>
      <c r="AJ2787">
        <v>21.17</v>
      </c>
      <c r="AL2787" t="s">
        <v>81</v>
      </c>
      <c r="AM2787" t="s">
        <v>82</v>
      </c>
      <c r="AO2787" t="s">
        <v>83</v>
      </c>
      <c r="AP2787" t="s">
        <v>67</v>
      </c>
      <c r="AQ2787" t="s">
        <v>67</v>
      </c>
      <c r="AR2787" t="s">
        <v>82</v>
      </c>
      <c r="AT2787" t="s">
        <v>82</v>
      </c>
      <c r="AW2787" t="s">
        <v>72</v>
      </c>
      <c r="AX2787">
        <v>1</v>
      </c>
      <c r="AY2787" t="s">
        <v>13793</v>
      </c>
      <c r="AZ2787" t="s">
        <v>1588</v>
      </c>
      <c r="BA2787" t="s">
        <v>3224</v>
      </c>
      <c r="BB2787">
        <v>39563</v>
      </c>
      <c r="BC2787" t="s">
        <v>87</v>
      </c>
      <c r="BH2787" t="s">
        <v>13794</v>
      </c>
      <c r="BI2787" t="s">
        <v>67</v>
      </c>
      <c r="BJ2787">
        <v>540353060</v>
      </c>
    </row>
    <row r="2788" spans="1:62" x14ac:dyDescent="0.25">
      <c r="A2788" t="s">
        <v>22784</v>
      </c>
      <c r="B2788" s="2">
        <v>43503</v>
      </c>
      <c r="C2788" t="s">
        <v>63</v>
      </c>
      <c r="D2788" s="3">
        <v>43472.379132534719</v>
      </c>
      <c r="E2788" t="s">
        <v>64</v>
      </c>
      <c r="F2788" s="2">
        <v>43556</v>
      </c>
      <c r="G2788" s="2">
        <v>43765</v>
      </c>
      <c r="H2788" t="s">
        <v>22785</v>
      </c>
      <c r="J2788" t="s">
        <v>22786</v>
      </c>
      <c r="L2788" t="s">
        <v>22787</v>
      </c>
      <c r="M2788" t="s">
        <v>323</v>
      </c>
      <c r="N2788">
        <v>92618</v>
      </c>
      <c r="O2788" t="s">
        <v>70</v>
      </c>
      <c r="Q2788" t="s">
        <v>22788</v>
      </c>
      <c r="S2788" t="s">
        <v>72</v>
      </c>
      <c r="T2788" t="s">
        <v>102</v>
      </c>
      <c r="U2788" t="s">
        <v>2630</v>
      </c>
      <c r="V2788" t="s">
        <v>2470</v>
      </c>
      <c r="W2788" t="s">
        <v>105</v>
      </c>
      <c r="X2788" t="s">
        <v>676</v>
      </c>
      <c r="Y2788" t="str">
        <f>"35-3022"</f>
        <v>35-3022</v>
      </c>
      <c r="Z2788" t="s">
        <v>280</v>
      </c>
      <c r="AA2788">
        <v>713990</v>
      </c>
      <c r="AB2788">
        <v>10</v>
      </c>
      <c r="AC2788">
        <v>10</v>
      </c>
      <c r="AD2788" t="s">
        <v>79</v>
      </c>
      <c r="AE2788" t="s">
        <v>80</v>
      </c>
      <c r="AF2788">
        <v>35</v>
      </c>
      <c r="AG2788" s="4">
        <v>0.41666666666666669</v>
      </c>
      <c r="AH2788" s="4">
        <v>0.75</v>
      </c>
      <c r="AI2788" s="5">
        <v>11.52</v>
      </c>
      <c r="AJ2788">
        <v>17.28</v>
      </c>
      <c r="AK2788">
        <v>19.91</v>
      </c>
      <c r="AL2788" t="s">
        <v>81</v>
      </c>
      <c r="AM2788" t="s">
        <v>82</v>
      </c>
      <c r="AO2788" t="s">
        <v>83</v>
      </c>
      <c r="AR2788" t="s">
        <v>82</v>
      </c>
      <c r="AT2788" t="s">
        <v>82</v>
      </c>
      <c r="AW2788" t="s">
        <v>82</v>
      </c>
      <c r="AY2788" t="s">
        <v>22789</v>
      </c>
      <c r="AZ2788" t="s">
        <v>2540</v>
      </c>
      <c r="BA2788" t="s">
        <v>323</v>
      </c>
      <c r="BB2788">
        <v>90802</v>
      </c>
      <c r="BC2788" t="s">
        <v>79</v>
      </c>
      <c r="BH2788" t="s">
        <v>22790</v>
      </c>
      <c r="BJ2788">
        <v>815124847</v>
      </c>
    </row>
    <row r="2789" spans="1:62" x14ac:dyDescent="0.25">
      <c r="A2789" t="s">
        <v>22855</v>
      </c>
      <c r="B2789" s="2">
        <v>43503</v>
      </c>
      <c r="C2789" t="s">
        <v>63</v>
      </c>
      <c r="D2789" s="3">
        <v>43472.379431990739</v>
      </c>
      <c r="E2789" t="s">
        <v>64</v>
      </c>
      <c r="F2789" s="2">
        <v>43556</v>
      </c>
      <c r="G2789" s="2">
        <v>43766</v>
      </c>
      <c r="H2789" t="s">
        <v>5415</v>
      </c>
      <c r="I2789" t="s">
        <v>67</v>
      </c>
      <c r="J2789" t="s">
        <v>5416</v>
      </c>
      <c r="K2789" t="s">
        <v>67</v>
      </c>
      <c r="L2789" t="s">
        <v>4124</v>
      </c>
      <c r="M2789" t="s">
        <v>745</v>
      </c>
      <c r="N2789">
        <v>66214</v>
      </c>
      <c r="O2789" t="s">
        <v>70</v>
      </c>
      <c r="P2789" t="s">
        <v>67</v>
      </c>
      <c r="Q2789" t="s">
        <v>5417</v>
      </c>
      <c r="R2789">
        <v>232</v>
      </c>
      <c r="S2789" t="s">
        <v>72</v>
      </c>
      <c r="T2789" t="s">
        <v>651</v>
      </c>
      <c r="U2789" t="s">
        <v>652</v>
      </c>
      <c r="V2789" t="s">
        <v>653</v>
      </c>
      <c r="W2789" t="s">
        <v>207</v>
      </c>
      <c r="X2789" t="s">
        <v>5418</v>
      </c>
      <c r="Y2789" t="str">
        <f>"39-9032"</f>
        <v>39-9032</v>
      </c>
      <c r="Z2789" t="s">
        <v>5419</v>
      </c>
      <c r="AA2789">
        <v>61162</v>
      </c>
      <c r="AB2789">
        <v>16</v>
      </c>
      <c r="AC2789">
        <v>16</v>
      </c>
      <c r="AD2789" t="s">
        <v>79</v>
      </c>
      <c r="AE2789" t="s">
        <v>80</v>
      </c>
      <c r="AF2789">
        <v>35</v>
      </c>
      <c r="AG2789" s="4">
        <v>0.58333333333333337</v>
      </c>
      <c r="AH2789" s="4">
        <v>0.875</v>
      </c>
      <c r="AI2789" s="5">
        <v>13.29</v>
      </c>
      <c r="AL2789" t="s">
        <v>81</v>
      </c>
      <c r="AM2789" t="s">
        <v>82</v>
      </c>
      <c r="AO2789" t="s">
        <v>5127</v>
      </c>
      <c r="AP2789" t="s">
        <v>67</v>
      </c>
      <c r="AQ2789" t="s">
        <v>5420</v>
      </c>
      <c r="AR2789" t="s">
        <v>82</v>
      </c>
      <c r="AT2789" t="s">
        <v>82</v>
      </c>
      <c r="AW2789" t="s">
        <v>82</v>
      </c>
      <c r="AY2789" t="s">
        <v>4357</v>
      </c>
      <c r="AZ2789" t="s">
        <v>3250</v>
      </c>
      <c r="BA2789" t="s">
        <v>783</v>
      </c>
      <c r="BB2789">
        <v>45050</v>
      </c>
      <c r="BC2789" t="s">
        <v>79</v>
      </c>
      <c r="BH2789" t="s">
        <v>22856</v>
      </c>
      <c r="BJ2789">
        <v>742852234</v>
      </c>
    </row>
    <row r="2790" spans="1:62" x14ac:dyDescent="0.25">
      <c r="A2790" t="s">
        <v>22885</v>
      </c>
      <c r="B2790" s="2">
        <v>43503</v>
      </c>
      <c r="C2790" t="s">
        <v>63</v>
      </c>
      <c r="D2790" s="3">
        <v>43472.379372430558</v>
      </c>
      <c r="E2790" t="s">
        <v>64</v>
      </c>
      <c r="F2790" s="2">
        <v>43556</v>
      </c>
      <c r="G2790" s="2">
        <v>43799</v>
      </c>
      <c r="H2790" t="s">
        <v>22886</v>
      </c>
      <c r="J2790" t="s">
        <v>22887</v>
      </c>
      <c r="L2790" t="s">
        <v>13048</v>
      </c>
      <c r="M2790" t="s">
        <v>147</v>
      </c>
      <c r="N2790">
        <v>15143</v>
      </c>
      <c r="O2790" t="s">
        <v>70</v>
      </c>
      <c r="Q2790" t="s">
        <v>22888</v>
      </c>
      <c r="S2790" t="s">
        <v>72</v>
      </c>
      <c r="T2790" t="s">
        <v>13303</v>
      </c>
      <c r="U2790" t="s">
        <v>3646</v>
      </c>
      <c r="V2790" t="s">
        <v>1757</v>
      </c>
      <c r="W2790" t="s">
        <v>278</v>
      </c>
      <c r="X2790" t="s">
        <v>106</v>
      </c>
      <c r="Y2790" t="str">
        <f>"37-3011"</f>
        <v>37-3011</v>
      </c>
      <c r="Z2790" t="s">
        <v>94</v>
      </c>
      <c r="AA2790">
        <v>561730</v>
      </c>
      <c r="AB2790">
        <v>4</v>
      </c>
      <c r="AC2790">
        <v>4</v>
      </c>
      <c r="AD2790" t="s">
        <v>79</v>
      </c>
      <c r="AE2790" t="s">
        <v>80</v>
      </c>
      <c r="AF2790">
        <v>40</v>
      </c>
      <c r="AG2790" s="4">
        <v>0.29166666666666669</v>
      </c>
      <c r="AH2790" s="4">
        <v>0.64583333333333337</v>
      </c>
      <c r="AI2790" s="5">
        <v>13.77</v>
      </c>
      <c r="AJ2790">
        <v>20.66</v>
      </c>
      <c r="AL2790" t="s">
        <v>81</v>
      </c>
      <c r="AM2790" t="s">
        <v>82</v>
      </c>
      <c r="AO2790" t="s">
        <v>83</v>
      </c>
      <c r="AR2790" t="s">
        <v>82</v>
      </c>
      <c r="AT2790" t="s">
        <v>82</v>
      </c>
      <c r="AW2790" t="s">
        <v>82</v>
      </c>
      <c r="AY2790" t="s">
        <v>13048</v>
      </c>
      <c r="AZ2790" t="s">
        <v>3309</v>
      </c>
      <c r="BA2790" t="s">
        <v>147</v>
      </c>
      <c r="BB2790">
        <v>15143</v>
      </c>
      <c r="BC2790" t="s">
        <v>79</v>
      </c>
      <c r="BH2790" t="s">
        <v>22887</v>
      </c>
      <c r="BJ2790">
        <v>454092556</v>
      </c>
    </row>
    <row r="2791" spans="1:62" x14ac:dyDescent="0.25">
      <c r="A2791" t="s">
        <v>23129</v>
      </c>
      <c r="B2791" s="2">
        <v>43503</v>
      </c>
      <c r="C2791" t="s">
        <v>63</v>
      </c>
      <c r="D2791" s="3">
        <v>43472.379165520833</v>
      </c>
      <c r="E2791" t="s">
        <v>64</v>
      </c>
      <c r="F2791" s="2">
        <v>43556</v>
      </c>
      <c r="G2791" s="2">
        <v>43827</v>
      </c>
      <c r="H2791" t="s">
        <v>23130</v>
      </c>
      <c r="I2791" t="s">
        <v>23131</v>
      </c>
      <c r="J2791" t="s">
        <v>23132</v>
      </c>
      <c r="L2791" t="s">
        <v>23133</v>
      </c>
      <c r="M2791" t="s">
        <v>1246</v>
      </c>
      <c r="N2791">
        <v>65739</v>
      </c>
      <c r="O2791" t="s">
        <v>70</v>
      </c>
      <c r="Q2791" t="s">
        <v>23134</v>
      </c>
      <c r="S2791" t="s">
        <v>72</v>
      </c>
      <c r="T2791" t="s">
        <v>910</v>
      </c>
      <c r="U2791" t="s">
        <v>22143</v>
      </c>
      <c r="V2791" t="s">
        <v>6487</v>
      </c>
      <c r="W2791" t="s">
        <v>2356</v>
      </c>
      <c r="X2791" t="s">
        <v>1960</v>
      </c>
      <c r="Y2791" t="str">
        <f>"37-3011"</f>
        <v>37-3011</v>
      </c>
      <c r="Z2791" t="s">
        <v>94</v>
      </c>
      <c r="AA2791">
        <v>721110</v>
      </c>
      <c r="AB2791">
        <v>35</v>
      </c>
      <c r="AC2791">
        <v>35</v>
      </c>
      <c r="AD2791" t="s">
        <v>79</v>
      </c>
      <c r="AE2791" t="s">
        <v>95</v>
      </c>
      <c r="AF2791">
        <v>40</v>
      </c>
      <c r="AG2791" s="4">
        <v>0.20833333333333334</v>
      </c>
      <c r="AH2791" s="4">
        <v>0.75</v>
      </c>
      <c r="AI2791" s="5">
        <v>12.48</v>
      </c>
      <c r="AJ2791">
        <v>18.72</v>
      </c>
      <c r="AL2791" t="s">
        <v>81</v>
      </c>
      <c r="AM2791" t="s">
        <v>82</v>
      </c>
      <c r="AO2791" t="s">
        <v>83</v>
      </c>
      <c r="AR2791" t="s">
        <v>82</v>
      </c>
      <c r="AT2791" t="s">
        <v>82</v>
      </c>
      <c r="AW2791" t="s">
        <v>82</v>
      </c>
      <c r="AY2791" t="s">
        <v>23133</v>
      </c>
      <c r="AZ2791" t="s">
        <v>6081</v>
      </c>
      <c r="BA2791" t="s">
        <v>1246</v>
      </c>
      <c r="BB2791">
        <v>65739</v>
      </c>
      <c r="BC2791" t="s">
        <v>87</v>
      </c>
      <c r="BH2791" t="s">
        <v>23132</v>
      </c>
      <c r="BJ2791">
        <v>431647673</v>
      </c>
    </row>
    <row r="2792" spans="1:62" x14ac:dyDescent="0.25">
      <c r="A2792" t="s">
        <v>23152</v>
      </c>
      <c r="B2792" s="2">
        <v>43503</v>
      </c>
      <c r="C2792" t="s">
        <v>63</v>
      </c>
      <c r="D2792" s="3">
        <v>43472.379294351849</v>
      </c>
      <c r="E2792" t="s">
        <v>64</v>
      </c>
      <c r="F2792" s="2">
        <v>43556</v>
      </c>
      <c r="G2792" s="2">
        <v>43800</v>
      </c>
      <c r="H2792" t="s">
        <v>23153</v>
      </c>
      <c r="J2792" t="s">
        <v>23154</v>
      </c>
      <c r="L2792" t="s">
        <v>23155</v>
      </c>
      <c r="M2792" t="s">
        <v>136</v>
      </c>
      <c r="N2792">
        <v>21740</v>
      </c>
      <c r="O2792" t="s">
        <v>70</v>
      </c>
      <c r="Q2792" t="s">
        <v>23156</v>
      </c>
      <c r="S2792" t="s">
        <v>72</v>
      </c>
      <c r="T2792" t="s">
        <v>1755</v>
      </c>
      <c r="U2792" t="s">
        <v>3891</v>
      </c>
      <c r="V2792" t="s">
        <v>3892</v>
      </c>
      <c r="W2792" t="s">
        <v>278</v>
      </c>
      <c r="X2792" t="s">
        <v>106</v>
      </c>
      <c r="Y2792" t="str">
        <f>"37-3011"</f>
        <v>37-3011</v>
      </c>
      <c r="Z2792" t="s">
        <v>94</v>
      </c>
      <c r="AA2792">
        <v>561730</v>
      </c>
      <c r="AB2792">
        <v>16</v>
      </c>
      <c r="AC2792">
        <v>16</v>
      </c>
      <c r="AD2792" t="s">
        <v>79</v>
      </c>
      <c r="AE2792" t="s">
        <v>80</v>
      </c>
      <c r="AF2792">
        <v>40</v>
      </c>
      <c r="AG2792" s="4">
        <v>0.33333333333333331</v>
      </c>
      <c r="AH2792" s="4">
        <v>0.6875</v>
      </c>
      <c r="AI2792" s="6">
        <v>13</v>
      </c>
      <c r="AJ2792">
        <v>19.5</v>
      </c>
      <c r="AL2792" t="s">
        <v>81</v>
      </c>
      <c r="AM2792" t="s">
        <v>82</v>
      </c>
      <c r="AO2792" t="s">
        <v>83</v>
      </c>
      <c r="AR2792" t="s">
        <v>82</v>
      </c>
      <c r="AT2792" t="s">
        <v>82</v>
      </c>
      <c r="AW2792" t="s">
        <v>82</v>
      </c>
      <c r="AY2792" t="s">
        <v>23157</v>
      </c>
      <c r="AZ2792" t="s">
        <v>885</v>
      </c>
      <c r="BA2792" t="s">
        <v>136</v>
      </c>
      <c r="BB2792">
        <v>21740</v>
      </c>
      <c r="BC2792" t="s">
        <v>79</v>
      </c>
      <c r="BH2792" t="s">
        <v>23158</v>
      </c>
      <c r="BJ2792">
        <v>201822992</v>
      </c>
    </row>
    <row r="2793" spans="1:62" x14ac:dyDescent="0.25">
      <c r="A2793" t="s">
        <v>23249</v>
      </c>
      <c r="B2793" s="2">
        <v>43503</v>
      </c>
      <c r="C2793" t="s">
        <v>63</v>
      </c>
      <c r="D2793" s="3">
        <v>43472.378096886576</v>
      </c>
      <c r="E2793" t="s">
        <v>64</v>
      </c>
      <c r="F2793" s="2">
        <v>43556</v>
      </c>
      <c r="G2793" s="2">
        <v>43799</v>
      </c>
      <c r="H2793" t="s">
        <v>3269</v>
      </c>
      <c r="J2793" t="s">
        <v>23250</v>
      </c>
      <c r="L2793" t="s">
        <v>104</v>
      </c>
      <c r="M2793" t="s">
        <v>105</v>
      </c>
      <c r="N2793">
        <v>75247</v>
      </c>
      <c r="O2793" t="s">
        <v>70</v>
      </c>
      <c r="P2793" t="s">
        <v>683</v>
      </c>
      <c r="Q2793" t="s">
        <v>3271</v>
      </c>
      <c r="S2793" t="s">
        <v>72</v>
      </c>
      <c r="T2793" t="s">
        <v>102</v>
      </c>
      <c r="U2793" t="s">
        <v>1425</v>
      </c>
      <c r="V2793" t="s">
        <v>1426</v>
      </c>
      <c r="W2793" t="s">
        <v>105</v>
      </c>
      <c r="X2793" t="s">
        <v>106</v>
      </c>
      <c r="Y2793" t="str">
        <f>"37-3011"</f>
        <v>37-3011</v>
      </c>
      <c r="Z2793" t="s">
        <v>94</v>
      </c>
      <c r="AA2793">
        <v>561730</v>
      </c>
      <c r="AB2793">
        <v>63</v>
      </c>
      <c r="AC2793">
        <v>63</v>
      </c>
      <c r="AD2793" t="s">
        <v>79</v>
      </c>
      <c r="AE2793" t="s">
        <v>95</v>
      </c>
      <c r="AF2793">
        <v>35</v>
      </c>
      <c r="AG2793" s="4">
        <v>0.27083333333333331</v>
      </c>
      <c r="AH2793" s="4">
        <v>0.64583333333333337</v>
      </c>
      <c r="AI2793" s="5">
        <v>13.94</v>
      </c>
      <c r="AJ2793">
        <v>20.91</v>
      </c>
      <c r="AK2793">
        <v>20.91</v>
      </c>
      <c r="AL2793" t="s">
        <v>81</v>
      </c>
      <c r="AM2793" t="s">
        <v>82</v>
      </c>
      <c r="AO2793" t="s">
        <v>83</v>
      </c>
      <c r="AR2793" t="s">
        <v>82</v>
      </c>
      <c r="AT2793" t="s">
        <v>82</v>
      </c>
      <c r="AW2793" t="s">
        <v>82</v>
      </c>
      <c r="AY2793" t="s">
        <v>1225</v>
      </c>
      <c r="AZ2793" t="s">
        <v>1225</v>
      </c>
      <c r="BA2793" t="s">
        <v>105</v>
      </c>
      <c r="BB2793">
        <v>75247</v>
      </c>
      <c r="BC2793" t="s">
        <v>79</v>
      </c>
      <c r="BH2793" t="s">
        <v>23250</v>
      </c>
      <c r="BJ2793">
        <v>752753077</v>
      </c>
    </row>
    <row r="2794" spans="1:62" x14ac:dyDescent="0.25">
      <c r="A2794" t="s">
        <v>23269</v>
      </c>
      <c r="B2794" s="2">
        <v>43503</v>
      </c>
      <c r="C2794" t="s">
        <v>63</v>
      </c>
      <c r="D2794" s="3">
        <v>43472.379545115742</v>
      </c>
      <c r="E2794" t="s">
        <v>91</v>
      </c>
      <c r="H2794" t="s">
        <v>20702</v>
      </c>
      <c r="I2794" t="s">
        <v>67</v>
      </c>
      <c r="J2794" t="s">
        <v>20703</v>
      </c>
      <c r="K2794" t="s">
        <v>67</v>
      </c>
      <c r="L2794" t="s">
        <v>2355</v>
      </c>
      <c r="M2794" t="s">
        <v>1165</v>
      </c>
      <c r="N2794">
        <v>57212</v>
      </c>
      <c r="O2794" t="s">
        <v>70</v>
      </c>
      <c r="P2794" t="s">
        <v>67</v>
      </c>
      <c r="Q2794" t="s">
        <v>20704</v>
      </c>
      <c r="S2794" t="s">
        <v>72</v>
      </c>
      <c r="T2794" t="s">
        <v>194</v>
      </c>
      <c r="U2794" t="s">
        <v>195</v>
      </c>
      <c r="V2794" t="s">
        <v>196</v>
      </c>
      <c r="W2794" t="s">
        <v>197</v>
      </c>
      <c r="X2794" t="s">
        <v>326</v>
      </c>
      <c r="Y2794" t="str">
        <f>"47-2061"</f>
        <v>47-2061</v>
      </c>
      <c r="Z2794" t="s">
        <v>326</v>
      </c>
      <c r="AA2794">
        <v>238110</v>
      </c>
      <c r="AB2794">
        <v>20</v>
      </c>
      <c r="AD2794" t="s">
        <v>79</v>
      </c>
      <c r="AE2794" t="s">
        <v>80</v>
      </c>
      <c r="AF2794">
        <v>40</v>
      </c>
      <c r="AG2794" s="4">
        <v>0.29166666666666669</v>
      </c>
      <c r="AH2794" s="4">
        <v>0.75</v>
      </c>
      <c r="AI2794" s="5">
        <v>15.86</v>
      </c>
      <c r="AJ2794">
        <v>23.79</v>
      </c>
      <c r="AL2794" t="s">
        <v>81</v>
      </c>
      <c r="AM2794" t="s">
        <v>82</v>
      </c>
      <c r="AO2794" t="s">
        <v>83</v>
      </c>
      <c r="AP2794" t="s">
        <v>67</v>
      </c>
      <c r="AQ2794" t="s">
        <v>67</v>
      </c>
      <c r="AR2794" t="s">
        <v>82</v>
      </c>
      <c r="AT2794" t="s">
        <v>82</v>
      </c>
      <c r="AW2794" t="s">
        <v>72</v>
      </c>
      <c r="AX2794">
        <v>3</v>
      </c>
      <c r="AY2794" t="s">
        <v>20705</v>
      </c>
      <c r="AZ2794" t="s">
        <v>13663</v>
      </c>
      <c r="BA2794" t="s">
        <v>1165</v>
      </c>
      <c r="BB2794">
        <v>57401</v>
      </c>
      <c r="BC2794" t="s">
        <v>79</v>
      </c>
      <c r="BH2794" t="s">
        <v>23214</v>
      </c>
      <c r="BI2794" t="s">
        <v>67</v>
      </c>
      <c r="BJ2794">
        <v>200318395</v>
      </c>
    </row>
    <row r="2795" spans="1:62" x14ac:dyDescent="0.25">
      <c r="A2795" t="s">
        <v>23398</v>
      </c>
      <c r="B2795" s="2">
        <v>43503</v>
      </c>
      <c r="C2795" t="s">
        <v>63</v>
      </c>
      <c r="D2795" s="3">
        <v>43472.378610243053</v>
      </c>
      <c r="E2795" t="s">
        <v>117</v>
      </c>
      <c r="H2795" t="s">
        <v>23399</v>
      </c>
      <c r="I2795" t="s">
        <v>67</v>
      </c>
      <c r="J2795" t="s">
        <v>23400</v>
      </c>
      <c r="K2795" t="s">
        <v>67</v>
      </c>
      <c r="L2795" t="s">
        <v>5659</v>
      </c>
      <c r="M2795" t="s">
        <v>105</v>
      </c>
      <c r="N2795">
        <v>76052</v>
      </c>
      <c r="O2795" t="s">
        <v>70</v>
      </c>
      <c r="P2795" t="s">
        <v>67</v>
      </c>
      <c r="Q2795" t="s">
        <v>23401</v>
      </c>
      <c r="S2795" t="s">
        <v>72</v>
      </c>
      <c r="T2795" t="s">
        <v>22526</v>
      </c>
      <c r="U2795" t="s">
        <v>22527</v>
      </c>
      <c r="V2795" t="s">
        <v>16294</v>
      </c>
      <c r="W2795" t="s">
        <v>105</v>
      </c>
      <c r="X2795" t="s">
        <v>23402</v>
      </c>
      <c r="Y2795" t="str">
        <f>"51-9122"</f>
        <v>51-9122</v>
      </c>
      <c r="Z2795" t="s">
        <v>11602</v>
      </c>
      <c r="AA2795">
        <v>811121</v>
      </c>
      <c r="AB2795">
        <v>8</v>
      </c>
      <c r="AD2795" t="s">
        <v>79</v>
      </c>
      <c r="AE2795" t="s">
        <v>95</v>
      </c>
      <c r="AF2795">
        <v>40</v>
      </c>
      <c r="AG2795" s="4">
        <v>0.33333333333333331</v>
      </c>
      <c r="AH2795" s="4">
        <v>0.70833333333333337</v>
      </c>
      <c r="AI2795" s="5">
        <v>18.559999999999999</v>
      </c>
      <c r="AL2795" t="s">
        <v>81</v>
      </c>
      <c r="AM2795" t="s">
        <v>82</v>
      </c>
      <c r="AO2795" t="s">
        <v>83</v>
      </c>
      <c r="AP2795" t="s">
        <v>67</v>
      </c>
      <c r="AQ2795" t="s">
        <v>67</v>
      </c>
      <c r="AR2795" t="s">
        <v>82</v>
      </c>
      <c r="AT2795" t="s">
        <v>82</v>
      </c>
      <c r="AW2795" t="s">
        <v>82</v>
      </c>
      <c r="AY2795" t="s">
        <v>23403</v>
      </c>
      <c r="AZ2795" t="s">
        <v>1428</v>
      </c>
      <c r="BA2795" t="s">
        <v>105</v>
      </c>
      <c r="BB2795">
        <v>76135</v>
      </c>
      <c r="BC2795" t="s">
        <v>87</v>
      </c>
      <c r="BH2795" t="s">
        <v>23404</v>
      </c>
      <c r="BI2795" t="s">
        <v>67</v>
      </c>
      <c r="BJ2795">
        <v>752942086</v>
      </c>
    </row>
    <row r="2796" spans="1:62" x14ac:dyDescent="0.25">
      <c r="A2796" t="s">
        <v>23537</v>
      </c>
      <c r="B2796" s="2">
        <v>43503</v>
      </c>
      <c r="C2796" t="s">
        <v>63</v>
      </c>
      <c r="D2796" s="3">
        <v>43472.379612708333</v>
      </c>
      <c r="E2796" t="s">
        <v>64</v>
      </c>
      <c r="F2796" s="2">
        <v>43556</v>
      </c>
      <c r="G2796" s="2">
        <v>43799</v>
      </c>
      <c r="H2796" t="s">
        <v>23538</v>
      </c>
      <c r="J2796" t="s">
        <v>23539</v>
      </c>
      <c r="K2796" t="s">
        <v>23540</v>
      </c>
      <c r="L2796" t="s">
        <v>23541</v>
      </c>
      <c r="M2796" t="s">
        <v>2314</v>
      </c>
      <c r="N2796">
        <v>47150</v>
      </c>
      <c r="O2796" t="s">
        <v>70</v>
      </c>
      <c r="Q2796" t="s">
        <v>23542</v>
      </c>
      <c r="S2796" t="s">
        <v>72</v>
      </c>
      <c r="T2796" t="s">
        <v>13303</v>
      </c>
      <c r="U2796" t="s">
        <v>3891</v>
      </c>
      <c r="V2796" t="s">
        <v>1757</v>
      </c>
      <c r="W2796" t="s">
        <v>278</v>
      </c>
      <c r="X2796" t="s">
        <v>106</v>
      </c>
      <c r="Y2796" t="str">
        <f>"37-3011"</f>
        <v>37-3011</v>
      </c>
      <c r="Z2796" t="s">
        <v>94</v>
      </c>
      <c r="AA2796">
        <v>561730</v>
      </c>
      <c r="AB2796">
        <v>7</v>
      </c>
      <c r="AC2796">
        <v>7</v>
      </c>
      <c r="AD2796" t="s">
        <v>79</v>
      </c>
      <c r="AE2796" t="s">
        <v>80</v>
      </c>
      <c r="AF2796">
        <v>40</v>
      </c>
      <c r="AG2796" s="4">
        <v>0.29166666666666669</v>
      </c>
      <c r="AH2796" s="4">
        <v>0.64583333333333337</v>
      </c>
      <c r="AI2796" s="5">
        <v>13.31</v>
      </c>
      <c r="AJ2796">
        <v>19.97</v>
      </c>
      <c r="AL2796" t="s">
        <v>81</v>
      </c>
      <c r="AM2796" t="s">
        <v>82</v>
      </c>
      <c r="AO2796" t="s">
        <v>83</v>
      </c>
      <c r="AR2796" t="s">
        <v>82</v>
      </c>
      <c r="AT2796" t="s">
        <v>82</v>
      </c>
      <c r="AW2796" t="s">
        <v>72</v>
      </c>
      <c r="AX2796">
        <v>3</v>
      </c>
      <c r="AY2796" t="s">
        <v>23543</v>
      </c>
      <c r="AZ2796" t="s">
        <v>4401</v>
      </c>
      <c r="BA2796" t="s">
        <v>2314</v>
      </c>
      <c r="BB2796">
        <v>47150</v>
      </c>
      <c r="BC2796" t="s">
        <v>79</v>
      </c>
      <c r="BH2796" t="s">
        <v>23544</v>
      </c>
      <c r="BJ2796">
        <v>352108600</v>
      </c>
    </row>
    <row r="2797" spans="1:62" x14ac:dyDescent="0.25">
      <c r="A2797" t="s">
        <v>23577</v>
      </c>
      <c r="B2797" s="2">
        <v>43503</v>
      </c>
      <c r="C2797" t="s">
        <v>63</v>
      </c>
      <c r="D2797" s="3">
        <v>43472.378325150465</v>
      </c>
      <c r="E2797" t="s">
        <v>64</v>
      </c>
      <c r="F2797" s="2">
        <v>43556</v>
      </c>
      <c r="G2797" s="2">
        <v>43799</v>
      </c>
      <c r="H2797" t="s">
        <v>23578</v>
      </c>
      <c r="J2797" t="s">
        <v>23579</v>
      </c>
      <c r="L2797" t="s">
        <v>23580</v>
      </c>
      <c r="M2797" t="s">
        <v>192</v>
      </c>
      <c r="N2797">
        <v>55337</v>
      </c>
      <c r="O2797" t="s">
        <v>70</v>
      </c>
      <c r="Q2797" t="s">
        <v>23581</v>
      </c>
      <c r="S2797" t="s">
        <v>72</v>
      </c>
      <c r="T2797" t="s">
        <v>2824</v>
      </c>
      <c r="U2797" t="s">
        <v>3717</v>
      </c>
      <c r="V2797" t="s">
        <v>642</v>
      </c>
      <c r="W2797" t="s">
        <v>105</v>
      </c>
      <c r="X2797" t="s">
        <v>106</v>
      </c>
      <c r="Y2797" t="str">
        <f>"37-3011"</f>
        <v>37-3011</v>
      </c>
      <c r="Z2797" t="s">
        <v>94</v>
      </c>
      <c r="AA2797">
        <v>561730</v>
      </c>
      <c r="AB2797">
        <v>40</v>
      </c>
      <c r="AC2797">
        <v>40</v>
      </c>
      <c r="AD2797" t="s">
        <v>79</v>
      </c>
      <c r="AE2797" t="s">
        <v>95</v>
      </c>
      <c r="AF2797">
        <v>40</v>
      </c>
      <c r="AG2797" s="4">
        <v>0.29166666666666669</v>
      </c>
      <c r="AH2797" s="4">
        <v>0.66666666666666663</v>
      </c>
      <c r="AI2797" s="5">
        <v>17.05</v>
      </c>
      <c r="AJ2797">
        <v>25.58</v>
      </c>
      <c r="AK2797">
        <v>28.5</v>
      </c>
      <c r="AL2797" t="s">
        <v>81</v>
      </c>
      <c r="AM2797" t="s">
        <v>82</v>
      </c>
      <c r="AO2797" t="s">
        <v>83</v>
      </c>
      <c r="AR2797" t="s">
        <v>82</v>
      </c>
      <c r="AT2797" t="s">
        <v>82</v>
      </c>
      <c r="AW2797" t="s">
        <v>82</v>
      </c>
      <c r="AY2797" t="s">
        <v>23580</v>
      </c>
      <c r="AZ2797" t="s">
        <v>12284</v>
      </c>
      <c r="BA2797" t="s">
        <v>192</v>
      </c>
      <c r="BB2797">
        <v>55337</v>
      </c>
      <c r="BC2797" t="s">
        <v>79</v>
      </c>
      <c r="BH2797" t="s">
        <v>23579</v>
      </c>
      <c r="BJ2797">
        <v>411813138</v>
      </c>
    </row>
    <row r="2798" spans="1:62" x14ac:dyDescent="0.25">
      <c r="A2798" t="s">
        <v>23629</v>
      </c>
      <c r="B2798" s="2">
        <v>43503</v>
      </c>
      <c r="C2798" t="s">
        <v>63</v>
      </c>
      <c r="D2798" s="3">
        <v>43472.378473900462</v>
      </c>
      <c r="E2798" t="s">
        <v>64</v>
      </c>
      <c r="F2798" s="2">
        <v>43556</v>
      </c>
      <c r="G2798" s="2">
        <v>43814</v>
      </c>
      <c r="H2798" t="s">
        <v>23630</v>
      </c>
      <c r="J2798" t="s">
        <v>23631</v>
      </c>
      <c r="K2798" t="s">
        <v>23632</v>
      </c>
      <c r="L2798" t="s">
        <v>2782</v>
      </c>
      <c r="M2798" t="s">
        <v>278</v>
      </c>
      <c r="N2798">
        <v>23666</v>
      </c>
      <c r="O2798" t="s">
        <v>70</v>
      </c>
      <c r="Q2798" t="s">
        <v>23633</v>
      </c>
      <c r="S2798" t="s">
        <v>72</v>
      </c>
      <c r="T2798" t="s">
        <v>3749</v>
      </c>
      <c r="U2798" t="s">
        <v>3750</v>
      </c>
      <c r="V2798" t="s">
        <v>642</v>
      </c>
      <c r="W2798" t="s">
        <v>105</v>
      </c>
      <c r="X2798" t="s">
        <v>106</v>
      </c>
      <c r="Y2798" t="str">
        <f>"37-3011"</f>
        <v>37-3011</v>
      </c>
      <c r="Z2798" t="s">
        <v>94</v>
      </c>
      <c r="AA2798">
        <v>561730</v>
      </c>
      <c r="AB2798">
        <v>4</v>
      </c>
      <c r="AC2798">
        <v>4</v>
      </c>
      <c r="AD2798" t="s">
        <v>79</v>
      </c>
      <c r="AE2798" t="s">
        <v>95</v>
      </c>
      <c r="AF2798">
        <v>40</v>
      </c>
      <c r="AG2798" s="4">
        <v>0.29166666666666669</v>
      </c>
      <c r="AH2798" s="4">
        <v>0.66666666666666663</v>
      </c>
      <c r="AI2798" s="5">
        <v>12.46</v>
      </c>
      <c r="AJ2798">
        <v>18.690000000000001</v>
      </c>
      <c r="AL2798" t="s">
        <v>81</v>
      </c>
      <c r="AM2798" t="s">
        <v>82</v>
      </c>
      <c r="AO2798" t="s">
        <v>83</v>
      </c>
      <c r="AR2798" t="s">
        <v>82</v>
      </c>
      <c r="AT2798" t="s">
        <v>82</v>
      </c>
      <c r="AW2798" t="s">
        <v>82</v>
      </c>
      <c r="AY2798" t="s">
        <v>2782</v>
      </c>
      <c r="AZ2798" t="s">
        <v>2783</v>
      </c>
      <c r="BA2798" t="s">
        <v>278</v>
      </c>
      <c r="BB2798">
        <v>23666</v>
      </c>
      <c r="BC2798" t="s">
        <v>79</v>
      </c>
      <c r="BH2798" t="s">
        <v>23631</v>
      </c>
      <c r="BJ2798">
        <v>113689815</v>
      </c>
    </row>
    <row r="2799" spans="1:62" x14ac:dyDescent="0.25">
      <c r="A2799" t="s">
        <v>23786</v>
      </c>
      <c r="B2799" s="2">
        <v>43503</v>
      </c>
      <c r="C2799" t="s">
        <v>63</v>
      </c>
      <c r="D2799" s="3">
        <v>43472.379258171299</v>
      </c>
      <c r="E2799" t="s">
        <v>64</v>
      </c>
      <c r="F2799" s="2">
        <v>43556</v>
      </c>
      <c r="G2799" s="2">
        <v>43799</v>
      </c>
      <c r="H2799" t="s">
        <v>23787</v>
      </c>
      <c r="I2799" t="s">
        <v>23788</v>
      </c>
      <c r="J2799" t="s">
        <v>23789</v>
      </c>
      <c r="L2799" t="s">
        <v>23790</v>
      </c>
      <c r="M2799" t="s">
        <v>649</v>
      </c>
      <c r="N2799">
        <v>86336</v>
      </c>
      <c r="O2799" t="s">
        <v>70</v>
      </c>
      <c r="Q2799" t="s">
        <v>23791</v>
      </c>
      <c r="S2799" t="s">
        <v>72</v>
      </c>
      <c r="T2799" t="s">
        <v>651</v>
      </c>
      <c r="U2799" t="s">
        <v>652</v>
      </c>
      <c r="V2799" t="s">
        <v>653</v>
      </c>
      <c r="W2799" t="s">
        <v>207</v>
      </c>
      <c r="X2799" t="s">
        <v>1427</v>
      </c>
      <c r="Y2799" t="str">
        <f>"37-2012"</f>
        <v>37-2012</v>
      </c>
      <c r="Z2799" t="s">
        <v>373</v>
      </c>
      <c r="AA2799">
        <v>721110</v>
      </c>
      <c r="AB2799">
        <v>30</v>
      </c>
      <c r="AC2799">
        <v>30</v>
      </c>
      <c r="AD2799" t="s">
        <v>79</v>
      </c>
      <c r="AE2799" t="s">
        <v>95</v>
      </c>
      <c r="AF2799">
        <v>35</v>
      </c>
      <c r="AG2799" s="4">
        <v>0.33333333333333331</v>
      </c>
      <c r="AH2799" s="4">
        <v>0.625</v>
      </c>
      <c r="AI2799" s="5">
        <v>11.48</v>
      </c>
      <c r="AJ2799">
        <v>17.22</v>
      </c>
      <c r="AK2799">
        <v>19.5</v>
      </c>
      <c r="AL2799" t="s">
        <v>81</v>
      </c>
      <c r="AM2799" t="s">
        <v>82</v>
      </c>
      <c r="AO2799" t="s">
        <v>83</v>
      </c>
      <c r="AR2799" t="s">
        <v>82</v>
      </c>
      <c r="AT2799" t="s">
        <v>82</v>
      </c>
      <c r="AW2799" t="s">
        <v>72</v>
      </c>
      <c r="AX2799">
        <v>3</v>
      </c>
      <c r="AY2799" t="s">
        <v>23790</v>
      </c>
      <c r="AZ2799" t="s">
        <v>23792</v>
      </c>
      <c r="BA2799" t="s">
        <v>649</v>
      </c>
      <c r="BB2799">
        <v>86336</v>
      </c>
      <c r="BC2799" t="s">
        <v>87</v>
      </c>
      <c r="BH2799" t="s">
        <v>23789</v>
      </c>
      <c r="BJ2799">
        <v>205927322</v>
      </c>
    </row>
    <row r="2800" spans="1:62" x14ac:dyDescent="0.25">
      <c r="A2800" t="s">
        <v>23951</v>
      </c>
      <c r="B2800" s="2">
        <v>43503</v>
      </c>
      <c r="C2800" t="s">
        <v>63</v>
      </c>
      <c r="D2800" s="3">
        <v>43472.379115405092</v>
      </c>
      <c r="E2800" t="s">
        <v>64</v>
      </c>
      <c r="F2800" s="2">
        <v>43556</v>
      </c>
      <c r="G2800" s="2">
        <v>43770</v>
      </c>
      <c r="H2800" t="s">
        <v>23952</v>
      </c>
      <c r="J2800" t="s">
        <v>23953</v>
      </c>
      <c r="L2800" t="s">
        <v>5298</v>
      </c>
      <c r="M2800" t="s">
        <v>3857</v>
      </c>
      <c r="N2800">
        <v>59875</v>
      </c>
      <c r="O2800" t="s">
        <v>70</v>
      </c>
      <c r="Q2800" t="s">
        <v>23954</v>
      </c>
      <c r="S2800" t="s">
        <v>72</v>
      </c>
      <c r="T2800" t="s">
        <v>878</v>
      </c>
      <c r="U2800" t="s">
        <v>4414</v>
      </c>
      <c r="V2800" t="s">
        <v>2620</v>
      </c>
      <c r="W2800" t="s">
        <v>881</v>
      </c>
      <c r="X2800" t="s">
        <v>23955</v>
      </c>
      <c r="Y2800" t="str">
        <f>"47-2181"</f>
        <v>47-2181</v>
      </c>
      <c r="Z2800" t="s">
        <v>14508</v>
      </c>
      <c r="AA2800">
        <v>238160</v>
      </c>
      <c r="AB2800">
        <v>6</v>
      </c>
      <c r="AC2800">
        <v>6</v>
      </c>
      <c r="AD2800" t="s">
        <v>79</v>
      </c>
      <c r="AE2800" t="s">
        <v>95</v>
      </c>
      <c r="AF2800">
        <v>40</v>
      </c>
      <c r="AG2800" s="4">
        <v>0.33333333333333331</v>
      </c>
      <c r="AH2800" s="4">
        <v>0.70833333333333337</v>
      </c>
      <c r="AI2800" s="5">
        <v>16.41</v>
      </c>
      <c r="AJ2800">
        <v>24.62</v>
      </c>
      <c r="AK2800">
        <v>57</v>
      </c>
      <c r="AL2800" t="s">
        <v>81</v>
      </c>
      <c r="AM2800" t="s">
        <v>82</v>
      </c>
      <c r="AO2800" t="s">
        <v>83</v>
      </c>
      <c r="AR2800" t="s">
        <v>82</v>
      </c>
      <c r="AT2800" t="s">
        <v>82</v>
      </c>
      <c r="AW2800" t="s">
        <v>82</v>
      </c>
      <c r="AY2800" t="s">
        <v>5298</v>
      </c>
      <c r="AZ2800" t="s">
        <v>23956</v>
      </c>
      <c r="BA2800" t="s">
        <v>3857</v>
      </c>
      <c r="BB2800">
        <v>59875</v>
      </c>
      <c r="BC2800" t="s">
        <v>79</v>
      </c>
      <c r="BH2800" t="s">
        <v>23957</v>
      </c>
      <c r="BJ2800">
        <v>465400248</v>
      </c>
    </row>
    <row r="2801" spans="1:62" x14ac:dyDescent="0.25">
      <c r="A2801" t="s">
        <v>23975</v>
      </c>
      <c r="B2801" s="2">
        <v>43503</v>
      </c>
      <c r="C2801" t="s">
        <v>63</v>
      </c>
      <c r="D2801" s="3">
        <v>43472.379352025462</v>
      </c>
      <c r="E2801" t="s">
        <v>282</v>
      </c>
      <c r="F2801" s="2">
        <v>43556</v>
      </c>
      <c r="G2801" s="2">
        <v>43739</v>
      </c>
      <c r="H2801" t="s">
        <v>23976</v>
      </c>
      <c r="J2801" t="s">
        <v>23977</v>
      </c>
      <c r="L2801" t="s">
        <v>1254</v>
      </c>
      <c r="M2801" t="s">
        <v>76</v>
      </c>
      <c r="N2801">
        <v>73129</v>
      </c>
      <c r="O2801" t="s">
        <v>70</v>
      </c>
      <c r="Q2801" t="s">
        <v>23978</v>
      </c>
      <c r="S2801" t="s">
        <v>72</v>
      </c>
      <c r="T2801" t="s">
        <v>7215</v>
      </c>
      <c r="U2801" t="s">
        <v>7216</v>
      </c>
      <c r="V2801" t="s">
        <v>7217</v>
      </c>
      <c r="W2801" t="s">
        <v>147</v>
      </c>
      <c r="X2801" t="s">
        <v>5419</v>
      </c>
      <c r="Y2801" t="str">
        <f>"39-9032"</f>
        <v>39-9032</v>
      </c>
      <c r="Z2801" t="s">
        <v>5419</v>
      </c>
      <c r="AA2801">
        <v>713940</v>
      </c>
      <c r="AB2801">
        <v>20</v>
      </c>
      <c r="AC2801">
        <v>18</v>
      </c>
      <c r="AD2801" t="s">
        <v>79</v>
      </c>
      <c r="AE2801" t="s">
        <v>80</v>
      </c>
      <c r="AF2801">
        <v>35</v>
      </c>
      <c r="AG2801" s="4">
        <v>0.375</v>
      </c>
      <c r="AH2801" s="4">
        <v>0.875</v>
      </c>
      <c r="AI2801" s="5">
        <v>12.24</v>
      </c>
      <c r="AJ2801">
        <v>18.36</v>
      </c>
      <c r="AL2801" t="s">
        <v>81</v>
      </c>
      <c r="AM2801" t="s">
        <v>82</v>
      </c>
      <c r="AO2801" t="s">
        <v>213</v>
      </c>
      <c r="AR2801" t="s">
        <v>82</v>
      </c>
      <c r="AT2801" t="s">
        <v>82</v>
      </c>
      <c r="AW2801" t="s">
        <v>72</v>
      </c>
      <c r="AX2801">
        <v>12</v>
      </c>
      <c r="AY2801" t="s">
        <v>1254</v>
      </c>
      <c r="AZ2801" t="s">
        <v>1257</v>
      </c>
      <c r="BA2801" t="s">
        <v>76</v>
      </c>
      <c r="BB2801">
        <v>73129</v>
      </c>
      <c r="BC2801" t="s">
        <v>87</v>
      </c>
      <c r="BH2801" t="s">
        <v>23979</v>
      </c>
      <c r="BJ2801">
        <v>201837237</v>
      </c>
    </row>
    <row r="2802" spans="1:62" x14ac:dyDescent="0.25">
      <c r="A2802" t="s">
        <v>23993</v>
      </c>
      <c r="B2802" s="2">
        <v>43503</v>
      </c>
      <c r="C2802" t="s">
        <v>63</v>
      </c>
      <c r="D2802" s="3">
        <v>43472.378039409719</v>
      </c>
      <c r="E2802" t="s">
        <v>64</v>
      </c>
      <c r="F2802" s="2">
        <v>43556</v>
      </c>
      <c r="G2802" s="2">
        <v>43799</v>
      </c>
      <c r="H2802" t="s">
        <v>23994</v>
      </c>
      <c r="I2802" t="s">
        <v>23995</v>
      </c>
      <c r="J2802" t="s">
        <v>23996</v>
      </c>
      <c r="L2802" t="s">
        <v>3291</v>
      </c>
      <c r="M2802" t="s">
        <v>105</v>
      </c>
      <c r="N2802">
        <v>77024</v>
      </c>
      <c r="O2802" t="s">
        <v>70</v>
      </c>
      <c r="Q2802" t="s">
        <v>23997</v>
      </c>
      <c r="S2802" t="s">
        <v>72</v>
      </c>
      <c r="T2802" t="s">
        <v>3305</v>
      </c>
      <c r="U2802" t="s">
        <v>3306</v>
      </c>
      <c r="V2802" t="s">
        <v>3307</v>
      </c>
      <c r="W2802" t="s">
        <v>859</v>
      </c>
      <c r="X2802" t="s">
        <v>3261</v>
      </c>
      <c r="Y2802" t="str">
        <f>"39-2021"</f>
        <v>39-2021</v>
      </c>
      <c r="Z2802" t="s">
        <v>78</v>
      </c>
      <c r="AA2802">
        <v>115210</v>
      </c>
      <c r="AB2802">
        <v>7</v>
      </c>
      <c r="AC2802">
        <v>7</v>
      </c>
      <c r="AD2802" t="s">
        <v>79</v>
      </c>
      <c r="AE2802" t="s">
        <v>95</v>
      </c>
      <c r="AF2802">
        <v>40</v>
      </c>
      <c r="AG2802" s="4">
        <v>0.25</v>
      </c>
      <c r="AH2802" s="4">
        <v>0.75</v>
      </c>
      <c r="AI2802" s="5">
        <v>10.54</v>
      </c>
      <c r="AJ2802">
        <v>15.81</v>
      </c>
      <c r="AL2802" t="s">
        <v>81</v>
      </c>
      <c r="AM2802" t="s">
        <v>82</v>
      </c>
      <c r="AO2802" t="s">
        <v>83</v>
      </c>
      <c r="AR2802" t="s">
        <v>82</v>
      </c>
      <c r="AT2802" t="s">
        <v>82</v>
      </c>
      <c r="AW2802" t="s">
        <v>72</v>
      </c>
      <c r="AX2802">
        <v>3</v>
      </c>
      <c r="AY2802" t="s">
        <v>3291</v>
      </c>
      <c r="AZ2802" t="s">
        <v>3292</v>
      </c>
      <c r="BA2802" t="s">
        <v>105</v>
      </c>
      <c r="BB2802">
        <v>77024</v>
      </c>
      <c r="BC2802" t="s">
        <v>87</v>
      </c>
      <c r="BH2802" t="s">
        <v>23996</v>
      </c>
      <c r="BJ2802">
        <v>271984340</v>
      </c>
    </row>
    <row r="2803" spans="1:62" x14ac:dyDescent="0.25">
      <c r="A2803" t="s">
        <v>24101</v>
      </c>
      <c r="B2803" s="2">
        <v>43503</v>
      </c>
      <c r="C2803" t="s">
        <v>63</v>
      </c>
      <c r="D2803" s="3">
        <v>43472.378258159719</v>
      </c>
      <c r="E2803" t="s">
        <v>64</v>
      </c>
      <c r="F2803" s="2">
        <v>43556</v>
      </c>
      <c r="G2803" s="2">
        <v>43812</v>
      </c>
      <c r="H2803" t="s">
        <v>24102</v>
      </c>
      <c r="J2803" t="s">
        <v>24103</v>
      </c>
      <c r="L2803" t="s">
        <v>15955</v>
      </c>
      <c r="M2803" t="s">
        <v>761</v>
      </c>
      <c r="N2803">
        <v>30076</v>
      </c>
      <c r="O2803" t="s">
        <v>70</v>
      </c>
      <c r="Q2803" t="s">
        <v>24104</v>
      </c>
      <c r="R2803">
        <v>110</v>
      </c>
      <c r="S2803" t="s">
        <v>72</v>
      </c>
      <c r="T2803" t="s">
        <v>13303</v>
      </c>
      <c r="U2803" t="s">
        <v>19509</v>
      </c>
      <c r="V2803" t="s">
        <v>1757</v>
      </c>
      <c r="W2803" t="s">
        <v>278</v>
      </c>
      <c r="X2803" t="s">
        <v>24105</v>
      </c>
      <c r="Y2803" t="str">
        <f>"45-2092"</f>
        <v>45-2092</v>
      </c>
      <c r="Z2803" t="s">
        <v>883</v>
      </c>
      <c r="AA2803">
        <v>423490</v>
      </c>
      <c r="AB2803">
        <v>20</v>
      </c>
      <c r="AC2803">
        <v>20</v>
      </c>
      <c r="AD2803" t="s">
        <v>79</v>
      </c>
      <c r="AE2803" t="s">
        <v>95</v>
      </c>
      <c r="AF2803">
        <v>40</v>
      </c>
      <c r="AG2803" s="4">
        <v>0.29166666666666669</v>
      </c>
      <c r="AH2803" s="4">
        <v>0.64583333333333337</v>
      </c>
      <c r="AI2803" s="6">
        <v>12</v>
      </c>
      <c r="AJ2803">
        <v>18</v>
      </c>
      <c r="AL2803" t="s">
        <v>81</v>
      </c>
      <c r="AM2803" t="s">
        <v>82</v>
      </c>
      <c r="AO2803" t="s">
        <v>83</v>
      </c>
      <c r="AR2803" t="s">
        <v>82</v>
      </c>
      <c r="AT2803" t="s">
        <v>82</v>
      </c>
      <c r="AW2803" t="s">
        <v>82</v>
      </c>
      <c r="AY2803" t="s">
        <v>24106</v>
      </c>
      <c r="AZ2803" t="s">
        <v>6535</v>
      </c>
      <c r="BA2803" t="s">
        <v>232</v>
      </c>
      <c r="BB2803">
        <v>11742</v>
      </c>
      <c r="BC2803" t="s">
        <v>87</v>
      </c>
      <c r="BH2803" t="s">
        <v>24107</v>
      </c>
      <c r="BJ2803">
        <v>364485550</v>
      </c>
    </row>
    <row r="2804" spans="1:62" x14ac:dyDescent="0.25">
      <c r="A2804" t="s">
        <v>24427</v>
      </c>
      <c r="B2804" s="2">
        <v>43503</v>
      </c>
      <c r="C2804" t="s">
        <v>63</v>
      </c>
      <c r="D2804" s="3">
        <v>43472.378593726855</v>
      </c>
      <c r="E2804" t="s">
        <v>64</v>
      </c>
      <c r="F2804" s="2">
        <v>43556</v>
      </c>
      <c r="G2804" s="2">
        <v>43813</v>
      </c>
      <c r="H2804" t="s">
        <v>24428</v>
      </c>
      <c r="J2804" t="s">
        <v>24429</v>
      </c>
      <c r="L2804" t="s">
        <v>24430</v>
      </c>
      <c r="M2804" t="s">
        <v>298</v>
      </c>
      <c r="N2804">
        <v>3903</v>
      </c>
      <c r="O2804" t="s">
        <v>70</v>
      </c>
      <c r="Q2804" t="s">
        <v>24431</v>
      </c>
      <c r="S2804" t="s">
        <v>72</v>
      </c>
      <c r="T2804" t="s">
        <v>2824</v>
      </c>
      <c r="U2804" t="s">
        <v>3543</v>
      </c>
      <c r="V2804" t="s">
        <v>642</v>
      </c>
      <c r="W2804" t="s">
        <v>105</v>
      </c>
      <c r="X2804" t="s">
        <v>106</v>
      </c>
      <c r="Y2804" t="str">
        <f>"37-3011"</f>
        <v>37-3011</v>
      </c>
      <c r="Z2804" t="s">
        <v>94</v>
      </c>
      <c r="AA2804">
        <v>561730</v>
      </c>
      <c r="AB2804">
        <v>25</v>
      </c>
      <c r="AC2804">
        <v>25</v>
      </c>
      <c r="AD2804" t="s">
        <v>79</v>
      </c>
      <c r="AE2804" t="s">
        <v>95</v>
      </c>
      <c r="AF2804">
        <v>40</v>
      </c>
      <c r="AG2804" s="4">
        <v>0.29166666666666669</v>
      </c>
      <c r="AH2804" s="4">
        <v>0.70833333333333337</v>
      </c>
      <c r="AI2804" s="5">
        <v>15.96</v>
      </c>
      <c r="AJ2804">
        <v>23.94</v>
      </c>
      <c r="AK2804">
        <v>25.5</v>
      </c>
      <c r="AL2804" t="s">
        <v>81</v>
      </c>
      <c r="AM2804" t="s">
        <v>82</v>
      </c>
      <c r="AO2804" t="s">
        <v>83</v>
      </c>
      <c r="AR2804" t="s">
        <v>82</v>
      </c>
      <c r="AT2804" t="s">
        <v>82</v>
      </c>
      <c r="AW2804" t="s">
        <v>82</v>
      </c>
      <c r="AY2804" t="s">
        <v>24430</v>
      </c>
      <c r="AZ2804" t="s">
        <v>812</v>
      </c>
      <c r="BA2804" t="s">
        <v>298</v>
      </c>
      <c r="BB2804">
        <v>3903</v>
      </c>
      <c r="BC2804" t="s">
        <v>79</v>
      </c>
      <c r="BH2804" t="s">
        <v>24429</v>
      </c>
      <c r="BJ2804">
        <v>300951912</v>
      </c>
    </row>
    <row r="2805" spans="1:62" x14ac:dyDescent="0.25">
      <c r="A2805" t="s">
        <v>24592</v>
      </c>
      <c r="B2805" s="2">
        <v>43503</v>
      </c>
      <c r="C2805" t="s">
        <v>63</v>
      </c>
      <c r="D2805" s="3">
        <v>43472.379396550925</v>
      </c>
      <c r="E2805" t="s">
        <v>64</v>
      </c>
      <c r="F2805" s="2">
        <v>43556</v>
      </c>
      <c r="G2805" s="2">
        <v>43799</v>
      </c>
      <c r="H2805" t="s">
        <v>24477</v>
      </c>
      <c r="I2805" t="s">
        <v>24478</v>
      </c>
      <c r="J2805" t="s">
        <v>24479</v>
      </c>
      <c r="L2805" t="s">
        <v>8797</v>
      </c>
      <c r="M2805" t="s">
        <v>2367</v>
      </c>
      <c r="N2805">
        <v>29455</v>
      </c>
      <c r="O2805" t="s">
        <v>70</v>
      </c>
      <c r="Q2805" t="s">
        <v>24480</v>
      </c>
      <c r="S2805" t="s">
        <v>72</v>
      </c>
      <c r="T2805" t="s">
        <v>102</v>
      </c>
      <c r="U2805" t="s">
        <v>2630</v>
      </c>
      <c r="V2805" t="s">
        <v>2470</v>
      </c>
      <c r="W2805" t="s">
        <v>105</v>
      </c>
      <c r="X2805" t="s">
        <v>1533</v>
      </c>
      <c r="Y2805" t="str">
        <f>"35-3031"</f>
        <v>35-3031</v>
      </c>
      <c r="Z2805" t="s">
        <v>410</v>
      </c>
      <c r="AA2805">
        <v>72111</v>
      </c>
      <c r="AB2805">
        <v>52</v>
      </c>
      <c r="AC2805">
        <v>52</v>
      </c>
      <c r="AD2805" t="s">
        <v>79</v>
      </c>
      <c r="AE2805" t="s">
        <v>95</v>
      </c>
      <c r="AF2805">
        <v>35</v>
      </c>
      <c r="AG2805" s="4">
        <v>0.25</v>
      </c>
      <c r="AH2805" s="4">
        <v>0.58333333333333337</v>
      </c>
      <c r="AI2805" s="5">
        <v>10.36</v>
      </c>
      <c r="AJ2805">
        <v>15.54</v>
      </c>
      <c r="AK2805">
        <v>15.54</v>
      </c>
      <c r="AL2805" t="s">
        <v>81</v>
      </c>
      <c r="AM2805" t="s">
        <v>82</v>
      </c>
      <c r="AO2805" t="s">
        <v>83</v>
      </c>
      <c r="AR2805" t="s">
        <v>82</v>
      </c>
      <c r="AT2805" t="s">
        <v>82</v>
      </c>
      <c r="AW2805" t="s">
        <v>82</v>
      </c>
      <c r="AY2805" t="s">
        <v>8799</v>
      </c>
      <c r="AZ2805" t="s">
        <v>3743</v>
      </c>
      <c r="BA2805" t="s">
        <v>2367</v>
      </c>
      <c r="BB2805">
        <v>29455</v>
      </c>
      <c r="BC2805" t="s">
        <v>87</v>
      </c>
      <c r="BH2805" t="s">
        <v>24481</v>
      </c>
      <c r="BJ2805">
        <v>542014344</v>
      </c>
    </row>
    <row r="2806" spans="1:62" x14ac:dyDescent="0.25">
      <c r="A2806" t="s">
        <v>24665</v>
      </c>
      <c r="B2806" s="2">
        <v>43503</v>
      </c>
      <c r="C2806" t="s">
        <v>63</v>
      </c>
      <c r="D2806" s="3">
        <v>43472.378862835649</v>
      </c>
      <c r="E2806" t="s">
        <v>64</v>
      </c>
      <c r="F2806" s="2">
        <v>43556</v>
      </c>
      <c r="G2806" s="2">
        <v>43820</v>
      </c>
      <c r="H2806" t="s">
        <v>24666</v>
      </c>
      <c r="J2806" t="s">
        <v>24667</v>
      </c>
      <c r="L2806" t="s">
        <v>773</v>
      </c>
      <c r="M2806" t="s">
        <v>278</v>
      </c>
      <c r="N2806">
        <v>20166</v>
      </c>
      <c r="O2806" t="s">
        <v>70</v>
      </c>
      <c r="Q2806" t="s">
        <v>24668</v>
      </c>
      <c r="S2806" t="s">
        <v>72</v>
      </c>
      <c r="T2806" t="s">
        <v>13303</v>
      </c>
      <c r="U2806" t="s">
        <v>19509</v>
      </c>
      <c r="V2806" t="s">
        <v>3892</v>
      </c>
      <c r="W2806" t="s">
        <v>278</v>
      </c>
      <c r="X2806" t="s">
        <v>106</v>
      </c>
      <c r="Y2806" t="str">
        <f>"37-3011"</f>
        <v>37-3011</v>
      </c>
      <c r="Z2806" t="s">
        <v>94</v>
      </c>
      <c r="AA2806">
        <v>561730</v>
      </c>
      <c r="AB2806">
        <v>30</v>
      </c>
      <c r="AC2806">
        <v>30</v>
      </c>
      <c r="AD2806" t="s">
        <v>79</v>
      </c>
      <c r="AE2806" t="s">
        <v>95</v>
      </c>
      <c r="AF2806">
        <v>40</v>
      </c>
      <c r="AG2806" s="4">
        <v>0.25</v>
      </c>
      <c r="AH2806" s="4">
        <v>0.60416666666666663</v>
      </c>
      <c r="AI2806" s="5">
        <v>15.39</v>
      </c>
      <c r="AJ2806">
        <v>23.09</v>
      </c>
      <c r="AL2806" t="s">
        <v>81</v>
      </c>
      <c r="AM2806" t="s">
        <v>82</v>
      </c>
      <c r="AO2806" t="s">
        <v>83</v>
      </c>
      <c r="AR2806" t="s">
        <v>82</v>
      </c>
      <c r="AT2806" t="s">
        <v>82</v>
      </c>
      <c r="AW2806" t="s">
        <v>82</v>
      </c>
      <c r="AY2806" t="s">
        <v>773</v>
      </c>
      <c r="AZ2806" t="s">
        <v>3812</v>
      </c>
      <c r="BA2806" t="s">
        <v>278</v>
      </c>
      <c r="BB2806">
        <v>20166</v>
      </c>
      <c r="BC2806" t="s">
        <v>79</v>
      </c>
      <c r="BH2806" t="s">
        <v>24669</v>
      </c>
      <c r="BJ2806">
        <v>541608980</v>
      </c>
    </row>
    <row r="2807" spans="1:62" x14ac:dyDescent="0.25">
      <c r="A2807" t="s">
        <v>24739</v>
      </c>
      <c r="B2807" s="2">
        <v>43503</v>
      </c>
      <c r="C2807" t="s">
        <v>63</v>
      </c>
      <c r="D2807" s="3">
        <v>43472.379483310186</v>
      </c>
      <c r="E2807" t="s">
        <v>64</v>
      </c>
      <c r="F2807" s="2">
        <v>43556</v>
      </c>
      <c r="G2807" s="2">
        <v>43830</v>
      </c>
      <c r="H2807" t="s">
        <v>24740</v>
      </c>
      <c r="J2807" t="s">
        <v>24741</v>
      </c>
      <c r="L2807" t="s">
        <v>1325</v>
      </c>
      <c r="M2807" t="s">
        <v>232</v>
      </c>
      <c r="N2807">
        <v>10604</v>
      </c>
      <c r="O2807" t="s">
        <v>70</v>
      </c>
      <c r="Q2807" t="s">
        <v>24742</v>
      </c>
      <c r="S2807" t="s">
        <v>72</v>
      </c>
      <c r="T2807" t="s">
        <v>1958</v>
      </c>
      <c r="U2807" t="s">
        <v>1959</v>
      </c>
      <c r="V2807" t="s">
        <v>232</v>
      </c>
      <c r="W2807" t="s">
        <v>232</v>
      </c>
      <c r="X2807" t="s">
        <v>106</v>
      </c>
      <c r="Y2807" t="str">
        <f>"37-3011"</f>
        <v>37-3011</v>
      </c>
      <c r="Z2807" t="s">
        <v>94</v>
      </c>
      <c r="AA2807">
        <v>561730</v>
      </c>
      <c r="AB2807">
        <v>6</v>
      </c>
      <c r="AC2807">
        <v>6</v>
      </c>
      <c r="AD2807" t="s">
        <v>79</v>
      </c>
      <c r="AE2807" t="s">
        <v>80</v>
      </c>
      <c r="AF2807">
        <v>35</v>
      </c>
      <c r="AG2807" s="4">
        <v>0.33333333333333331</v>
      </c>
      <c r="AH2807" s="4">
        <v>0.66666666666666663</v>
      </c>
      <c r="AI2807" s="5">
        <v>16.809999999999999</v>
      </c>
      <c r="AL2807" t="s">
        <v>81</v>
      </c>
      <c r="AM2807" t="s">
        <v>82</v>
      </c>
      <c r="AO2807" t="s">
        <v>83</v>
      </c>
      <c r="AR2807" t="s">
        <v>82</v>
      </c>
      <c r="AT2807" t="s">
        <v>82</v>
      </c>
      <c r="AW2807" t="s">
        <v>82</v>
      </c>
      <c r="AY2807" t="s">
        <v>1325</v>
      </c>
      <c r="AZ2807" t="s">
        <v>1285</v>
      </c>
      <c r="BA2807" t="s">
        <v>232</v>
      </c>
      <c r="BB2807">
        <v>10604</v>
      </c>
      <c r="BC2807" t="s">
        <v>79</v>
      </c>
      <c r="BH2807" t="s">
        <v>24741</v>
      </c>
      <c r="BJ2807">
        <v>133126462</v>
      </c>
    </row>
    <row r="2808" spans="1:62" x14ac:dyDescent="0.25">
      <c r="A2808" t="s">
        <v>24760</v>
      </c>
      <c r="B2808" s="2">
        <v>43503</v>
      </c>
      <c r="C2808" t="s">
        <v>63</v>
      </c>
      <c r="D2808" s="3">
        <v>43472.379108981484</v>
      </c>
      <c r="E2808" t="s">
        <v>64</v>
      </c>
      <c r="F2808" s="2">
        <v>43556</v>
      </c>
      <c r="G2808" s="2">
        <v>43830</v>
      </c>
      <c r="H2808" t="s">
        <v>24761</v>
      </c>
      <c r="J2808" t="s">
        <v>24762</v>
      </c>
      <c r="L2808" t="s">
        <v>24763</v>
      </c>
      <c r="M2808" t="s">
        <v>232</v>
      </c>
      <c r="N2808">
        <v>10543</v>
      </c>
      <c r="O2808" t="s">
        <v>70</v>
      </c>
      <c r="Q2808" t="s">
        <v>24764</v>
      </c>
      <c r="S2808" t="s">
        <v>72</v>
      </c>
      <c r="T2808" t="s">
        <v>1958</v>
      </c>
      <c r="U2808" t="s">
        <v>1959</v>
      </c>
      <c r="V2808" t="s">
        <v>232</v>
      </c>
      <c r="W2808" t="s">
        <v>232</v>
      </c>
      <c r="X2808" t="s">
        <v>2708</v>
      </c>
      <c r="Y2808" t="str">
        <f>"37-3011"</f>
        <v>37-3011</v>
      </c>
      <c r="Z2808" t="s">
        <v>94</v>
      </c>
      <c r="AA2808">
        <v>561730</v>
      </c>
      <c r="AB2808">
        <v>7</v>
      </c>
      <c r="AC2808">
        <v>7</v>
      </c>
      <c r="AD2808" t="s">
        <v>79</v>
      </c>
      <c r="AE2808" t="s">
        <v>80</v>
      </c>
      <c r="AF2808">
        <v>35</v>
      </c>
      <c r="AG2808" s="4">
        <v>0.33333333333333331</v>
      </c>
      <c r="AH2808" s="4">
        <v>0.66666666666666663</v>
      </c>
      <c r="AI2808" s="5">
        <v>16.809999999999999</v>
      </c>
      <c r="AL2808" t="s">
        <v>81</v>
      </c>
      <c r="AM2808" t="s">
        <v>82</v>
      </c>
      <c r="AO2808" t="s">
        <v>83</v>
      </c>
      <c r="AR2808" t="s">
        <v>82</v>
      </c>
      <c r="AT2808" t="s">
        <v>82</v>
      </c>
      <c r="AW2808" t="s">
        <v>82</v>
      </c>
      <c r="AY2808" t="s">
        <v>24763</v>
      </c>
      <c r="AZ2808" t="s">
        <v>1285</v>
      </c>
      <c r="BA2808" t="s">
        <v>232</v>
      </c>
      <c r="BB2808">
        <v>10543</v>
      </c>
      <c r="BC2808" t="s">
        <v>79</v>
      </c>
      <c r="BH2808" t="s">
        <v>24762</v>
      </c>
      <c r="BJ2808">
        <v>453909670</v>
      </c>
    </row>
    <row r="2809" spans="1:62" x14ac:dyDescent="0.25">
      <c r="A2809" t="s">
        <v>24911</v>
      </c>
      <c r="B2809" s="2">
        <v>43503</v>
      </c>
      <c r="C2809" t="s">
        <v>63</v>
      </c>
      <c r="D2809" s="3">
        <v>43472.378810925926</v>
      </c>
      <c r="E2809" t="s">
        <v>64</v>
      </c>
      <c r="F2809" s="2">
        <v>43556</v>
      </c>
      <c r="G2809" s="2">
        <v>43799</v>
      </c>
      <c r="H2809" t="s">
        <v>24912</v>
      </c>
      <c r="I2809" t="s">
        <v>24913</v>
      </c>
      <c r="J2809" t="s">
        <v>24914</v>
      </c>
      <c r="K2809" t="s">
        <v>67</v>
      </c>
      <c r="L2809" t="s">
        <v>15455</v>
      </c>
      <c r="M2809" t="s">
        <v>774</v>
      </c>
      <c r="N2809">
        <v>80542</v>
      </c>
      <c r="O2809" t="s">
        <v>70</v>
      </c>
      <c r="P2809" t="s">
        <v>67</v>
      </c>
      <c r="Q2809" t="s">
        <v>24915</v>
      </c>
      <c r="S2809" t="s">
        <v>72</v>
      </c>
      <c r="T2809" t="s">
        <v>23801</v>
      </c>
      <c r="U2809" t="s">
        <v>24916</v>
      </c>
      <c r="V2809" t="s">
        <v>15812</v>
      </c>
      <c r="W2809" t="s">
        <v>774</v>
      </c>
      <c r="X2809" t="s">
        <v>106</v>
      </c>
      <c r="Y2809" t="str">
        <f>"37-3011"</f>
        <v>37-3011</v>
      </c>
      <c r="Z2809" t="s">
        <v>94</v>
      </c>
      <c r="AA2809">
        <v>561730</v>
      </c>
      <c r="AB2809">
        <v>16</v>
      </c>
      <c r="AC2809">
        <v>16</v>
      </c>
      <c r="AD2809" t="s">
        <v>79</v>
      </c>
      <c r="AE2809" t="s">
        <v>80</v>
      </c>
      <c r="AF2809">
        <v>40</v>
      </c>
      <c r="AG2809" s="4">
        <v>0.33333333333333331</v>
      </c>
      <c r="AH2809" s="4">
        <v>0.66666666666666663</v>
      </c>
      <c r="AI2809" s="5">
        <v>16.07</v>
      </c>
      <c r="AJ2809">
        <v>24.11</v>
      </c>
      <c r="AL2809" t="s">
        <v>81</v>
      </c>
      <c r="AM2809" t="s">
        <v>82</v>
      </c>
      <c r="AO2809" t="s">
        <v>83</v>
      </c>
      <c r="AP2809" t="s">
        <v>67</v>
      </c>
      <c r="AQ2809" t="s">
        <v>67</v>
      </c>
      <c r="AR2809" t="s">
        <v>82</v>
      </c>
      <c r="AT2809" t="s">
        <v>82</v>
      </c>
      <c r="AW2809" t="s">
        <v>82</v>
      </c>
      <c r="AY2809" t="s">
        <v>15455</v>
      </c>
      <c r="AZ2809" t="s">
        <v>6829</v>
      </c>
      <c r="BA2809" t="s">
        <v>774</v>
      </c>
      <c r="BB2809">
        <v>80542</v>
      </c>
      <c r="BC2809" t="s">
        <v>79</v>
      </c>
      <c r="BH2809" t="s">
        <v>24914</v>
      </c>
      <c r="BI2809" t="s">
        <v>67</v>
      </c>
      <c r="BJ2809">
        <v>384088069</v>
      </c>
    </row>
    <row r="2810" spans="1:62" x14ac:dyDescent="0.25">
      <c r="A2810" t="s">
        <v>25097</v>
      </c>
      <c r="B2810" s="2">
        <v>43503</v>
      </c>
      <c r="C2810" t="s">
        <v>63</v>
      </c>
      <c r="D2810" s="3">
        <v>43472.37875689815</v>
      </c>
      <c r="E2810" t="s">
        <v>64</v>
      </c>
      <c r="F2810" s="2">
        <v>43556</v>
      </c>
      <c r="G2810" s="2">
        <v>43830</v>
      </c>
      <c r="H2810" t="s">
        <v>25098</v>
      </c>
      <c r="I2810" t="s">
        <v>130</v>
      </c>
      <c r="J2810" t="s">
        <v>25099</v>
      </c>
      <c r="K2810" t="s">
        <v>25100</v>
      </c>
      <c r="L2810" t="s">
        <v>25101</v>
      </c>
      <c r="M2810" t="s">
        <v>714</v>
      </c>
      <c r="N2810">
        <v>70528</v>
      </c>
      <c r="O2810" t="s">
        <v>70</v>
      </c>
      <c r="P2810" t="s">
        <v>25102</v>
      </c>
      <c r="Q2810" t="s">
        <v>25103</v>
      </c>
      <c r="S2810" t="s">
        <v>72</v>
      </c>
      <c r="T2810" t="s">
        <v>4208</v>
      </c>
      <c r="U2810" t="s">
        <v>4209</v>
      </c>
      <c r="V2810" t="s">
        <v>4210</v>
      </c>
      <c r="W2810" t="s">
        <v>714</v>
      </c>
      <c r="X2810" t="s">
        <v>25104</v>
      </c>
      <c r="Y2810" t="str">
        <f>"35-2021"</f>
        <v>35-2021</v>
      </c>
      <c r="Z2810" t="s">
        <v>221</v>
      </c>
      <c r="AA2810">
        <v>31171</v>
      </c>
      <c r="AB2810">
        <v>60</v>
      </c>
      <c r="AC2810">
        <v>60</v>
      </c>
      <c r="AD2810" t="s">
        <v>79</v>
      </c>
      <c r="AE2810" t="s">
        <v>80</v>
      </c>
      <c r="AF2810">
        <v>35</v>
      </c>
      <c r="AG2810" s="4">
        <v>0.29166666666666669</v>
      </c>
      <c r="AH2810" s="4">
        <v>0.625</v>
      </c>
      <c r="AI2810" s="5">
        <v>8.85</v>
      </c>
      <c r="AJ2810">
        <v>13.28</v>
      </c>
      <c r="AK2810">
        <v>13.28</v>
      </c>
      <c r="AL2810" t="s">
        <v>81</v>
      </c>
      <c r="AM2810" t="s">
        <v>82</v>
      </c>
      <c r="AO2810" t="s">
        <v>83</v>
      </c>
      <c r="AR2810" t="s">
        <v>82</v>
      </c>
      <c r="AT2810" t="s">
        <v>82</v>
      </c>
      <c r="AW2810" t="s">
        <v>82</v>
      </c>
      <c r="AY2810" t="s">
        <v>25101</v>
      </c>
      <c r="AZ2810" t="s">
        <v>25102</v>
      </c>
      <c r="BA2810" t="s">
        <v>714</v>
      </c>
      <c r="BB2810">
        <v>70528</v>
      </c>
      <c r="BC2810" t="s">
        <v>87</v>
      </c>
      <c r="BH2810" t="s">
        <v>25105</v>
      </c>
      <c r="BJ2810">
        <v>721273744</v>
      </c>
    </row>
    <row r="2811" spans="1:62" x14ac:dyDescent="0.25">
      <c r="A2811" t="s">
        <v>25150</v>
      </c>
      <c r="B2811" s="2">
        <v>43503</v>
      </c>
      <c r="C2811" t="s">
        <v>63</v>
      </c>
      <c r="D2811" s="3">
        <v>43472.377949895832</v>
      </c>
      <c r="E2811" t="s">
        <v>64</v>
      </c>
      <c r="F2811" s="2">
        <v>43556</v>
      </c>
      <c r="G2811" s="2">
        <v>43799</v>
      </c>
      <c r="H2811" t="s">
        <v>2166</v>
      </c>
      <c r="J2811" t="s">
        <v>2167</v>
      </c>
      <c r="K2811" t="s">
        <v>2168</v>
      </c>
      <c r="L2811" t="s">
        <v>2169</v>
      </c>
      <c r="M2811" t="s">
        <v>232</v>
      </c>
      <c r="N2811">
        <v>11003</v>
      </c>
      <c r="O2811" t="s">
        <v>70</v>
      </c>
      <c r="Q2811" t="s">
        <v>2170</v>
      </c>
      <c r="S2811" t="s">
        <v>72</v>
      </c>
      <c r="T2811" t="s">
        <v>524</v>
      </c>
      <c r="U2811" t="s">
        <v>525</v>
      </c>
      <c r="V2811" t="s">
        <v>526</v>
      </c>
      <c r="W2811" t="s">
        <v>69</v>
      </c>
      <c r="X2811" t="s">
        <v>1748</v>
      </c>
      <c r="Y2811" t="str">
        <f>"39-2021"</f>
        <v>39-2021</v>
      </c>
      <c r="Z2811" t="s">
        <v>78</v>
      </c>
      <c r="AA2811">
        <v>711212</v>
      </c>
      <c r="AB2811">
        <v>80</v>
      </c>
      <c r="AC2811">
        <v>80</v>
      </c>
      <c r="AD2811" t="s">
        <v>79</v>
      </c>
      <c r="AE2811" t="s">
        <v>95</v>
      </c>
      <c r="AF2811">
        <v>35</v>
      </c>
      <c r="AG2811" s="4">
        <v>0.27083333333333331</v>
      </c>
      <c r="AH2811" s="4">
        <v>0.5</v>
      </c>
      <c r="AI2811" s="5">
        <v>14.29</v>
      </c>
      <c r="AJ2811">
        <v>21.44</v>
      </c>
      <c r="AK2811">
        <v>21.44</v>
      </c>
      <c r="AL2811" t="s">
        <v>81</v>
      </c>
      <c r="AM2811" t="s">
        <v>82</v>
      </c>
      <c r="AO2811" t="s">
        <v>83</v>
      </c>
      <c r="AP2811" t="s">
        <v>67</v>
      </c>
      <c r="AQ2811" t="s">
        <v>67</v>
      </c>
      <c r="AR2811" t="s">
        <v>82</v>
      </c>
      <c r="AT2811" t="s">
        <v>82</v>
      </c>
      <c r="AW2811" t="s">
        <v>82</v>
      </c>
      <c r="AY2811" t="s">
        <v>2169</v>
      </c>
      <c r="AZ2811" t="s">
        <v>698</v>
      </c>
      <c r="BA2811" t="s">
        <v>232</v>
      </c>
      <c r="BB2811">
        <v>11003</v>
      </c>
      <c r="BC2811" t="s">
        <v>79</v>
      </c>
      <c r="BH2811" t="s">
        <v>2167</v>
      </c>
      <c r="BJ2811">
        <v>261259245</v>
      </c>
    </row>
    <row r="2812" spans="1:62" x14ac:dyDescent="0.25">
      <c r="A2812" t="s">
        <v>25212</v>
      </c>
      <c r="B2812" s="2">
        <v>43503</v>
      </c>
      <c r="C2812" t="s">
        <v>63</v>
      </c>
      <c r="D2812" s="3">
        <v>43472.378138275461</v>
      </c>
      <c r="E2812" t="s">
        <v>64</v>
      </c>
      <c r="F2812" s="2">
        <v>43556</v>
      </c>
      <c r="G2812" s="2">
        <v>43778</v>
      </c>
      <c r="H2812" t="s">
        <v>25213</v>
      </c>
      <c r="I2812" t="s">
        <v>25214</v>
      </c>
      <c r="J2812" t="s">
        <v>5787</v>
      </c>
      <c r="L2812" t="s">
        <v>5477</v>
      </c>
      <c r="M2812" t="s">
        <v>147</v>
      </c>
      <c r="N2812">
        <v>19462</v>
      </c>
      <c r="O2812" t="s">
        <v>70</v>
      </c>
      <c r="P2812" t="s">
        <v>67</v>
      </c>
      <c r="Q2812" t="s">
        <v>5788</v>
      </c>
      <c r="S2812" t="s">
        <v>72</v>
      </c>
      <c r="T2812" t="s">
        <v>5946</v>
      </c>
      <c r="U2812" t="s">
        <v>5854</v>
      </c>
      <c r="V2812" t="s">
        <v>5791</v>
      </c>
      <c r="W2812" t="s">
        <v>232</v>
      </c>
      <c r="X2812" t="s">
        <v>106</v>
      </c>
      <c r="Y2812" t="str">
        <f>"37-3011"</f>
        <v>37-3011</v>
      </c>
      <c r="Z2812" t="s">
        <v>94</v>
      </c>
      <c r="AA2812">
        <v>561730</v>
      </c>
      <c r="AB2812">
        <v>40</v>
      </c>
      <c r="AC2812">
        <v>40</v>
      </c>
      <c r="AD2812" t="s">
        <v>79</v>
      </c>
      <c r="AE2812" t="s">
        <v>80</v>
      </c>
      <c r="AF2812">
        <v>40</v>
      </c>
      <c r="AG2812" s="4">
        <v>0.29166666666666669</v>
      </c>
      <c r="AH2812" s="4">
        <v>0.64583333333333337</v>
      </c>
      <c r="AI2812" s="5">
        <v>14.07</v>
      </c>
      <c r="AJ2812">
        <v>21.11</v>
      </c>
      <c r="AL2812" t="s">
        <v>81</v>
      </c>
      <c r="AM2812" t="s">
        <v>82</v>
      </c>
      <c r="AO2812" t="s">
        <v>83</v>
      </c>
      <c r="AP2812" t="s">
        <v>67</v>
      </c>
      <c r="AQ2812" t="s">
        <v>67</v>
      </c>
      <c r="AR2812" t="s">
        <v>82</v>
      </c>
      <c r="AT2812" t="s">
        <v>82</v>
      </c>
      <c r="AW2812" t="s">
        <v>82</v>
      </c>
      <c r="AY2812" t="s">
        <v>3683</v>
      </c>
      <c r="AZ2812" t="s">
        <v>172</v>
      </c>
      <c r="BA2812" t="s">
        <v>166</v>
      </c>
      <c r="BB2812">
        <v>84047</v>
      </c>
      <c r="BC2812" t="s">
        <v>79</v>
      </c>
      <c r="BH2812" t="s">
        <v>25215</v>
      </c>
      <c r="BJ2812">
        <v>840617653</v>
      </c>
    </row>
    <row r="2813" spans="1:62" x14ac:dyDescent="0.25">
      <c r="A2813" t="s">
        <v>25394</v>
      </c>
      <c r="B2813" s="2">
        <v>43503</v>
      </c>
      <c r="C2813" t="s">
        <v>63</v>
      </c>
      <c r="D2813" s="3">
        <v>43472.379310752316</v>
      </c>
      <c r="E2813" t="s">
        <v>64</v>
      </c>
      <c r="F2813" s="2">
        <v>43556</v>
      </c>
      <c r="G2813" s="2">
        <v>43814</v>
      </c>
      <c r="H2813" t="s">
        <v>25395</v>
      </c>
      <c r="J2813" t="s">
        <v>25396</v>
      </c>
      <c r="L2813" t="s">
        <v>5865</v>
      </c>
      <c r="M2813" t="s">
        <v>105</v>
      </c>
      <c r="N2813">
        <v>78642</v>
      </c>
      <c r="O2813" t="s">
        <v>70</v>
      </c>
      <c r="Q2813" t="s">
        <v>25397</v>
      </c>
      <c r="S2813" t="s">
        <v>72</v>
      </c>
      <c r="T2813" t="s">
        <v>1855</v>
      </c>
      <c r="U2813" t="s">
        <v>6225</v>
      </c>
      <c r="V2813" t="s">
        <v>738</v>
      </c>
      <c r="W2813" t="s">
        <v>105</v>
      </c>
      <c r="X2813" t="s">
        <v>1758</v>
      </c>
      <c r="Y2813" t="str">
        <f>"37-3011"</f>
        <v>37-3011</v>
      </c>
      <c r="Z2813" t="s">
        <v>94</v>
      </c>
      <c r="AA2813">
        <v>54132</v>
      </c>
      <c r="AB2813">
        <v>25</v>
      </c>
      <c r="AC2813">
        <v>25</v>
      </c>
      <c r="AD2813" t="s">
        <v>79</v>
      </c>
      <c r="AE2813" t="s">
        <v>95</v>
      </c>
      <c r="AF2813">
        <v>40</v>
      </c>
      <c r="AG2813" s="4">
        <v>0.33333333333333331</v>
      </c>
      <c r="AH2813" s="4">
        <v>0.70833333333333337</v>
      </c>
      <c r="AI2813" s="5">
        <v>13.91</v>
      </c>
      <c r="AJ2813">
        <v>20.87</v>
      </c>
      <c r="AL2813" t="s">
        <v>81</v>
      </c>
      <c r="AM2813" t="s">
        <v>82</v>
      </c>
      <c r="AO2813" t="s">
        <v>83</v>
      </c>
      <c r="AR2813" t="s">
        <v>82</v>
      </c>
      <c r="AT2813" t="s">
        <v>82</v>
      </c>
      <c r="AW2813" t="s">
        <v>82</v>
      </c>
      <c r="AY2813" t="s">
        <v>5865</v>
      </c>
      <c r="AZ2813" t="s">
        <v>2062</v>
      </c>
      <c r="BA2813" t="s">
        <v>105</v>
      </c>
      <c r="BB2813">
        <v>78642</v>
      </c>
      <c r="BC2813" t="s">
        <v>79</v>
      </c>
      <c r="BH2813" t="s">
        <v>25396</v>
      </c>
      <c r="BJ2813">
        <v>811124086</v>
      </c>
    </row>
    <row r="2814" spans="1:62" x14ac:dyDescent="0.25">
      <c r="A2814" t="s">
        <v>25437</v>
      </c>
      <c r="B2814" s="2">
        <v>43503</v>
      </c>
      <c r="C2814" t="s">
        <v>63</v>
      </c>
      <c r="D2814" s="3">
        <v>43472.379480104166</v>
      </c>
      <c r="E2814" t="s">
        <v>117</v>
      </c>
      <c r="H2814" t="s">
        <v>2242</v>
      </c>
      <c r="I2814" t="s">
        <v>2243</v>
      </c>
      <c r="J2814" t="s">
        <v>2244</v>
      </c>
      <c r="K2814" t="s">
        <v>2245</v>
      </c>
      <c r="L2814" t="s">
        <v>2246</v>
      </c>
      <c r="M2814" t="s">
        <v>69</v>
      </c>
      <c r="N2814">
        <v>40014</v>
      </c>
      <c r="O2814" t="s">
        <v>70</v>
      </c>
      <c r="P2814" t="s">
        <v>67</v>
      </c>
      <c r="Q2814" t="s">
        <v>2247</v>
      </c>
      <c r="S2814" t="s">
        <v>72</v>
      </c>
      <c r="T2814" t="s">
        <v>2248</v>
      </c>
      <c r="U2814" t="s">
        <v>2091</v>
      </c>
      <c r="V2814" t="s">
        <v>68</v>
      </c>
      <c r="W2814" t="s">
        <v>69</v>
      </c>
      <c r="X2814" t="s">
        <v>2249</v>
      </c>
      <c r="Y2814" t="str">
        <f>"35-3021"</f>
        <v>35-3021</v>
      </c>
      <c r="Z2814" t="s">
        <v>354</v>
      </c>
      <c r="AA2814">
        <v>722110</v>
      </c>
      <c r="AB2814">
        <v>20</v>
      </c>
      <c r="AD2814" t="s">
        <v>79</v>
      </c>
      <c r="AE2814" t="s">
        <v>95</v>
      </c>
      <c r="AF2814">
        <v>35</v>
      </c>
      <c r="AG2814" s="4">
        <v>0.45833333333333331</v>
      </c>
      <c r="AH2814" s="4">
        <v>0.83333333333333337</v>
      </c>
      <c r="AI2814" s="5">
        <v>9.1199999999999992</v>
      </c>
      <c r="AJ2814">
        <v>13.68</v>
      </c>
      <c r="AK2814">
        <v>13.68</v>
      </c>
      <c r="AL2814" t="s">
        <v>81</v>
      </c>
      <c r="AM2814" t="s">
        <v>82</v>
      </c>
      <c r="AO2814" t="s">
        <v>83</v>
      </c>
      <c r="AP2814" t="s">
        <v>67</v>
      </c>
      <c r="AQ2814" t="s">
        <v>67</v>
      </c>
      <c r="AR2814" t="s">
        <v>82</v>
      </c>
      <c r="AT2814" t="s">
        <v>82</v>
      </c>
      <c r="AW2814" t="s">
        <v>82</v>
      </c>
      <c r="AY2814" t="s">
        <v>2246</v>
      </c>
      <c r="AZ2814" t="s">
        <v>2250</v>
      </c>
      <c r="BA2814" t="s">
        <v>69</v>
      </c>
      <c r="BB2814">
        <v>40014</v>
      </c>
      <c r="BC2814" t="s">
        <v>79</v>
      </c>
      <c r="BH2814" t="s">
        <v>2244</v>
      </c>
      <c r="BI2814" t="s">
        <v>2251</v>
      </c>
      <c r="BJ2814">
        <v>900619417</v>
      </c>
    </row>
    <row r="2815" spans="1:62" x14ac:dyDescent="0.25">
      <c r="A2815" t="s">
        <v>25689</v>
      </c>
      <c r="B2815" s="2">
        <v>43503</v>
      </c>
      <c r="C2815" t="s">
        <v>63</v>
      </c>
      <c r="D2815" s="3">
        <v>43472.378716238425</v>
      </c>
      <c r="E2815" t="s">
        <v>64</v>
      </c>
      <c r="F2815" s="2">
        <v>43556</v>
      </c>
      <c r="G2815" s="2">
        <v>43791</v>
      </c>
      <c r="H2815" t="s">
        <v>25690</v>
      </c>
      <c r="I2815" t="s">
        <v>25691</v>
      </c>
      <c r="J2815" t="s">
        <v>25692</v>
      </c>
      <c r="L2815" t="s">
        <v>10743</v>
      </c>
      <c r="M2815" t="s">
        <v>1966</v>
      </c>
      <c r="N2815">
        <v>19977</v>
      </c>
      <c r="O2815" t="s">
        <v>70</v>
      </c>
      <c r="Q2815" t="s">
        <v>25693</v>
      </c>
      <c r="S2815" t="s">
        <v>72</v>
      </c>
      <c r="T2815" t="s">
        <v>13303</v>
      </c>
      <c r="U2815" t="s">
        <v>3891</v>
      </c>
      <c r="V2815" t="s">
        <v>1757</v>
      </c>
      <c r="W2815" t="s">
        <v>278</v>
      </c>
      <c r="X2815" t="s">
        <v>882</v>
      </c>
      <c r="Y2815" t="str">
        <f>"45-2092"</f>
        <v>45-2092</v>
      </c>
      <c r="Z2815" t="s">
        <v>883</v>
      </c>
      <c r="AA2815">
        <v>444220</v>
      </c>
      <c r="AB2815">
        <v>8</v>
      </c>
      <c r="AC2815">
        <v>8</v>
      </c>
      <c r="AD2815" t="s">
        <v>79</v>
      </c>
      <c r="AE2815" t="s">
        <v>80</v>
      </c>
      <c r="AF2815">
        <v>40</v>
      </c>
      <c r="AG2815" s="4">
        <v>0.33333333333333331</v>
      </c>
      <c r="AH2815" s="4">
        <v>0.6875</v>
      </c>
      <c r="AI2815" s="5">
        <v>12.25</v>
      </c>
      <c r="AJ2815">
        <v>18.38</v>
      </c>
      <c r="AL2815" t="s">
        <v>81</v>
      </c>
      <c r="AM2815" t="s">
        <v>82</v>
      </c>
      <c r="AO2815" t="s">
        <v>83</v>
      </c>
      <c r="AR2815" t="s">
        <v>82</v>
      </c>
      <c r="AT2815" t="s">
        <v>82</v>
      </c>
      <c r="AW2815" t="s">
        <v>72</v>
      </c>
      <c r="AX2815">
        <v>3</v>
      </c>
      <c r="AY2815" t="s">
        <v>10743</v>
      </c>
      <c r="AZ2815" t="s">
        <v>1969</v>
      </c>
      <c r="BA2815" t="s">
        <v>1966</v>
      </c>
      <c r="BB2815">
        <v>19977</v>
      </c>
      <c r="BC2815" t="s">
        <v>87</v>
      </c>
      <c r="BH2815" t="s">
        <v>25692</v>
      </c>
      <c r="BJ2815">
        <v>510111241</v>
      </c>
    </row>
    <row r="2816" spans="1:62" x14ac:dyDescent="0.25">
      <c r="A2816" t="s">
        <v>25806</v>
      </c>
      <c r="B2816" s="2">
        <v>43503</v>
      </c>
      <c r="C2816" t="s">
        <v>63</v>
      </c>
      <c r="D2816" s="3">
        <v>43472.37817236111</v>
      </c>
      <c r="E2816" t="s">
        <v>64</v>
      </c>
      <c r="F2816" s="2">
        <v>43556</v>
      </c>
      <c r="G2816" s="2">
        <v>43753</v>
      </c>
      <c r="H2816" t="s">
        <v>25807</v>
      </c>
      <c r="I2816" t="s">
        <v>25808</v>
      </c>
      <c r="J2816" t="s">
        <v>25809</v>
      </c>
      <c r="L2816" t="s">
        <v>7213</v>
      </c>
      <c r="M2816" t="s">
        <v>1612</v>
      </c>
      <c r="N2816">
        <v>82414</v>
      </c>
      <c r="O2816" t="s">
        <v>70</v>
      </c>
      <c r="Q2816" t="s">
        <v>25810</v>
      </c>
      <c r="R2816">
        <v>661</v>
      </c>
      <c r="S2816" t="s">
        <v>72</v>
      </c>
      <c r="T2816" t="s">
        <v>1738</v>
      </c>
      <c r="U2816" t="s">
        <v>1739</v>
      </c>
      <c r="V2816" t="s">
        <v>1740</v>
      </c>
      <c r="W2816" t="s">
        <v>278</v>
      </c>
      <c r="X2816" t="s">
        <v>18198</v>
      </c>
      <c r="Y2816" t="str">
        <f>"37-2012"</f>
        <v>37-2012</v>
      </c>
      <c r="Z2816" t="s">
        <v>373</v>
      </c>
      <c r="AA2816">
        <v>721110</v>
      </c>
      <c r="AB2816">
        <v>5</v>
      </c>
      <c r="AC2816">
        <v>5</v>
      </c>
      <c r="AD2816" t="s">
        <v>79</v>
      </c>
      <c r="AE2816" t="s">
        <v>95</v>
      </c>
      <c r="AF2816">
        <v>35</v>
      </c>
      <c r="AG2816" s="4">
        <v>0.33333333333333331</v>
      </c>
      <c r="AH2816" s="4">
        <v>0.66666666666666663</v>
      </c>
      <c r="AI2816" s="6">
        <v>12</v>
      </c>
      <c r="AJ2816">
        <v>18</v>
      </c>
      <c r="AK2816">
        <v>18</v>
      </c>
      <c r="AL2816" t="s">
        <v>81</v>
      </c>
      <c r="AM2816" t="s">
        <v>82</v>
      </c>
      <c r="AO2816" t="s">
        <v>83</v>
      </c>
      <c r="AR2816" t="s">
        <v>82</v>
      </c>
      <c r="AT2816" t="s">
        <v>82</v>
      </c>
      <c r="AW2816" t="s">
        <v>82</v>
      </c>
      <c r="AY2816" t="s">
        <v>7213</v>
      </c>
      <c r="AZ2816" t="s">
        <v>7218</v>
      </c>
      <c r="BA2816" t="s">
        <v>1612</v>
      </c>
      <c r="BB2816">
        <v>82414</v>
      </c>
      <c r="BC2816" t="s">
        <v>87</v>
      </c>
      <c r="BH2816" t="s">
        <v>25809</v>
      </c>
      <c r="BJ2816">
        <v>830298184</v>
      </c>
    </row>
    <row r="2817" spans="1:62" x14ac:dyDescent="0.25">
      <c r="A2817" t="s">
        <v>25857</v>
      </c>
      <c r="B2817" s="2">
        <v>43503</v>
      </c>
      <c r="C2817" t="s">
        <v>63</v>
      </c>
      <c r="D2817" s="3">
        <v>43472.378473726851</v>
      </c>
      <c r="E2817" t="s">
        <v>282</v>
      </c>
      <c r="F2817" s="2">
        <v>43556</v>
      </c>
      <c r="G2817" s="2">
        <v>43814</v>
      </c>
      <c r="H2817" t="s">
        <v>25858</v>
      </c>
      <c r="J2817" t="s">
        <v>25859</v>
      </c>
      <c r="L2817" t="s">
        <v>25860</v>
      </c>
      <c r="M2817" t="s">
        <v>1148</v>
      </c>
      <c r="N2817">
        <v>26554</v>
      </c>
      <c r="O2817" t="s">
        <v>70</v>
      </c>
      <c r="Q2817" t="s">
        <v>25861</v>
      </c>
      <c r="S2817" t="s">
        <v>72</v>
      </c>
      <c r="T2817" t="s">
        <v>13303</v>
      </c>
      <c r="U2817" t="s">
        <v>3646</v>
      </c>
      <c r="V2817" t="s">
        <v>1757</v>
      </c>
      <c r="W2817" t="s">
        <v>278</v>
      </c>
      <c r="X2817" t="s">
        <v>25862</v>
      </c>
      <c r="Y2817" t="str">
        <f>"53-7062"</f>
        <v>53-7062</v>
      </c>
      <c r="Z2817" t="s">
        <v>337</v>
      </c>
      <c r="AA2817">
        <v>562920</v>
      </c>
      <c r="AB2817">
        <v>5</v>
      </c>
      <c r="AC2817">
        <v>4</v>
      </c>
      <c r="AD2817" t="s">
        <v>79</v>
      </c>
      <c r="AE2817" t="s">
        <v>95</v>
      </c>
      <c r="AF2817">
        <v>40</v>
      </c>
      <c r="AG2817" s="4">
        <v>0.3125</v>
      </c>
      <c r="AH2817" s="4">
        <v>0.66666666666666663</v>
      </c>
      <c r="AI2817" s="5">
        <v>13.13</v>
      </c>
      <c r="AJ2817">
        <v>19.7</v>
      </c>
      <c r="AL2817" t="s">
        <v>81</v>
      </c>
      <c r="AM2817" t="s">
        <v>82</v>
      </c>
      <c r="AO2817" t="s">
        <v>83</v>
      </c>
      <c r="AR2817" t="s">
        <v>82</v>
      </c>
      <c r="AT2817" t="s">
        <v>82</v>
      </c>
      <c r="AW2817" t="s">
        <v>82</v>
      </c>
      <c r="AY2817" t="s">
        <v>25860</v>
      </c>
      <c r="AZ2817" t="s">
        <v>1344</v>
      </c>
      <c r="BA2817" t="s">
        <v>1148</v>
      </c>
      <c r="BB2817">
        <v>26554</v>
      </c>
      <c r="BC2817" t="s">
        <v>79</v>
      </c>
      <c r="BH2817" t="s">
        <v>25859</v>
      </c>
      <c r="BJ2817">
        <v>550686407</v>
      </c>
    </row>
    <row r="2818" spans="1:62" x14ac:dyDescent="0.25">
      <c r="A2818" t="s">
        <v>25949</v>
      </c>
      <c r="B2818" s="2">
        <v>43503</v>
      </c>
      <c r="C2818" t="s">
        <v>63</v>
      </c>
      <c r="D2818" s="3">
        <v>43472.378135624997</v>
      </c>
      <c r="E2818" t="s">
        <v>64</v>
      </c>
      <c r="F2818" s="2">
        <v>43556</v>
      </c>
      <c r="G2818" s="2">
        <v>43799</v>
      </c>
      <c r="H2818" t="s">
        <v>25950</v>
      </c>
      <c r="J2818" t="s">
        <v>25951</v>
      </c>
      <c r="L2818" t="s">
        <v>12018</v>
      </c>
      <c r="M2818" t="s">
        <v>783</v>
      </c>
      <c r="N2818">
        <v>44077</v>
      </c>
      <c r="O2818" t="s">
        <v>70</v>
      </c>
      <c r="Q2818" t="s">
        <v>25952</v>
      </c>
      <c r="S2818" t="s">
        <v>72</v>
      </c>
      <c r="T2818" t="s">
        <v>3410</v>
      </c>
      <c r="U2818" t="s">
        <v>3411</v>
      </c>
      <c r="V2818" t="s">
        <v>3412</v>
      </c>
      <c r="W2818" t="s">
        <v>783</v>
      </c>
      <c r="X2818" t="s">
        <v>106</v>
      </c>
      <c r="Y2818" t="str">
        <f>"37-3011"</f>
        <v>37-3011</v>
      </c>
      <c r="Z2818" t="s">
        <v>94</v>
      </c>
      <c r="AA2818">
        <v>561730</v>
      </c>
      <c r="AB2818">
        <v>8</v>
      </c>
      <c r="AC2818">
        <v>8</v>
      </c>
      <c r="AD2818" t="s">
        <v>79</v>
      </c>
      <c r="AE2818" t="s">
        <v>80</v>
      </c>
      <c r="AF2818">
        <v>40</v>
      </c>
      <c r="AG2818" s="4">
        <v>0.33333333333333331</v>
      </c>
      <c r="AH2818" s="4">
        <v>0.70833333333333337</v>
      </c>
      <c r="AI2818" s="5">
        <v>13.7</v>
      </c>
      <c r="AJ2818">
        <v>20.55</v>
      </c>
      <c r="AL2818" t="s">
        <v>81</v>
      </c>
      <c r="AM2818" t="s">
        <v>82</v>
      </c>
      <c r="AO2818" t="s">
        <v>83</v>
      </c>
      <c r="AR2818" t="s">
        <v>82</v>
      </c>
      <c r="AT2818" t="s">
        <v>82</v>
      </c>
      <c r="AW2818" t="s">
        <v>82</v>
      </c>
      <c r="AY2818" t="s">
        <v>12018</v>
      </c>
      <c r="AZ2818" t="s">
        <v>1278</v>
      </c>
      <c r="BA2818" t="s">
        <v>783</v>
      </c>
      <c r="BB2818">
        <v>44077</v>
      </c>
      <c r="BC2818" t="s">
        <v>79</v>
      </c>
      <c r="BH2818" t="s">
        <v>25951</v>
      </c>
      <c r="BJ2818">
        <v>200792726</v>
      </c>
    </row>
    <row r="2819" spans="1:62" x14ac:dyDescent="0.25">
      <c r="A2819" t="s">
        <v>25990</v>
      </c>
      <c r="B2819" s="2">
        <v>43503</v>
      </c>
      <c r="C2819" t="s">
        <v>63</v>
      </c>
      <c r="D2819" s="3">
        <v>43472.382331967594</v>
      </c>
      <c r="E2819" t="s">
        <v>91</v>
      </c>
      <c r="H2819" t="s">
        <v>25991</v>
      </c>
      <c r="I2819" t="s">
        <v>25992</v>
      </c>
      <c r="J2819" t="s">
        <v>25993</v>
      </c>
      <c r="L2819" t="s">
        <v>2455</v>
      </c>
      <c r="M2819" t="s">
        <v>105</v>
      </c>
      <c r="N2819">
        <v>79928</v>
      </c>
      <c r="O2819" t="s">
        <v>70</v>
      </c>
      <c r="Q2819" t="s">
        <v>25994</v>
      </c>
      <c r="S2819" t="s">
        <v>72</v>
      </c>
      <c r="T2819" t="s">
        <v>25905</v>
      </c>
      <c r="U2819" t="s">
        <v>25906</v>
      </c>
      <c r="V2819" t="s">
        <v>3421</v>
      </c>
      <c r="W2819" t="s">
        <v>105</v>
      </c>
      <c r="X2819" t="s">
        <v>5086</v>
      </c>
      <c r="Y2819" t="str">
        <f>"53-3032"</f>
        <v>53-3032</v>
      </c>
      <c r="Z2819" t="s">
        <v>157</v>
      </c>
      <c r="AA2819">
        <v>484121</v>
      </c>
      <c r="AB2819">
        <v>15</v>
      </c>
      <c r="AD2819" t="s">
        <v>79</v>
      </c>
      <c r="AE2819" t="s">
        <v>95</v>
      </c>
      <c r="AF2819">
        <v>35</v>
      </c>
      <c r="AG2819" s="4">
        <v>0.29166666666666669</v>
      </c>
      <c r="AH2819" s="4">
        <v>0.5</v>
      </c>
      <c r="AI2819" s="5">
        <v>22.12</v>
      </c>
      <c r="AJ2819">
        <v>33.18</v>
      </c>
      <c r="AL2819" t="s">
        <v>81</v>
      </c>
      <c r="AM2819" t="s">
        <v>82</v>
      </c>
      <c r="AO2819" t="s">
        <v>83</v>
      </c>
      <c r="AP2819" t="s">
        <v>67</v>
      </c>
      <c r="AQ2819" t="s">
        <v>67</v>
      </c>
      <c r="AR2819" t="s">
        <v>82</v>
      </c>
      <c r="AT2819" t="s">
        <v>82</v>
      </c>
      <c r="AW2819" t="s">
        <v>72</v>
      </c>
      <c r="AX2819">
        <v>12</v>
      </c>
      <c r="AY2819" t="s">
        <v>2455</v>
      </c>
      <c r="AZ2819" t="s">
        <v>2455</v>
      </c>
      <c r="BA2819" t="s">
        <v>105</v>
      </c>
      <c r="BB2819">
        <v>79928</v>
      </c>
      <c r="BC2819" t="s">
        <v>79</v>
      </c>
      <c r="BH2819" t="s">
        <v>25993</v>
      </c>
      <c r="BJ2819">
        <v>462075991</v>
      </c>
    </row>
    <row r="2820" spans="1:62" x14ac:dyDescent="0.25">
      <c r="A2820" t="s">
        <v>26045</v>
      </c>
      <c r="B2820" s="2">
        <v>43503</v>
      </c>
      <c r="C2820" t="s">
        <v>63</v>
      </c>
      <c r="D2820" s="3">
        <v>43472.380416597225</v>
      </c>
      <c r="E2820" t="s">
        <v>117</v>
      </c>
      <c r="H2820" t="s">
        <v>26046</v>
      </c>
      <c r="I2820" t="s">
        <v>67</v>
      </c>
      <c r="J2820" t="s">
        <v>26047</v>
      </c>
      <c r="K2820" t="s">
        <v>67</v>
      </c>
      <c r="L2820" t="s">
        <v>10488</v>
      </c>
      <c r="M2820" t="s">
        <v>714</v>
      </c>
      <c r="N2820">
        <v>70601</v>
      </c>
      <c r="O2820" t="s">
        <v>70</v>
      </c>
      <c r="P2820" t="s">
        <v>67</v>
      </c>
      <c r="Q2820" t="s">
        <v>26048</v>
      </c>
      <c r="S2820" t="s">
        <v>72</v>
      </c>
      <c r="T2820" t="s">
        <v>2125</v>
      </c>
      <c r="U2820" t="s">
        <v>2126</v>
      </c>
      <c r="V2820" t="s">
        <v>2127</v>
      </c>
      <c r="W2820" t="s">
        <v>714</v>
      </c>
      <c r="X2820" t="s">
        <v>26049</v>
      </c>
      <c r="Y2820" t="str">
        <f>"47-4031"</f>
        <v>47-4031</v>
      </c>
      <c r="Z2820" t="s">
        <v>8131</v>
      </c>
      <c r="AA2820">
        <v>238990</v>
      </c>
      <c r="AB2820">
        <v>5</v>
      </c>
      <c r="AD2820" t="s">
        <v>79</v>
      </c>
      <c r="AE2820" t="s">
        <v>95</v>
      </c>
      <c r="AF2820">
        <v>40</v>
      </c>
      <c r="AG2820" s="4">
        <v>0.3125</v>
      </c>
      <c r="AH2820" s="4">
        <v>0.66666666666666663</v>
      </c>
      <c r="AI2820" s="5">
        <v>12.21</v>
      </c>
      <c r="AJ2820">
        <v>18.32</v>
      </c>
      <c r="AK2820">
        <v>18.32</v>
      </c>
      <c r="AL2820" t="s">
        <v>81</v>
      </c>
      <c r="AM2820" t="s">
        <v>82</v>
      </c>
      <c r="AO2820" t="s">
        <v>83</v>
      </c>
      <c r="AP2820" t="s">
        <v>67</v>
      </c>
      <c r="AQ2820" t="s">
        <v>67</v>
      </c>
      <c r="AR2820" t="s">
        <v>82</v>
      </c>
      <c r="AT2820" t="s">
        <v>82</v>
      </c>
      <c r="AW2820" t="s">
        <v>72</v>
      </c>
      <c r="AX2820">
        <v>3</v>
      </c>
      <c r="AY2820" t="s">
        <v>10488</v>
      </c>
      <c r="AZ2820" t="s">
        <v>1730</v>
      </c>
      <c r="BA2820" t="s">
        <v>714</v>
      </c>
      <c r="BB2820">
        <v>70601</v>
      </c>
      <c r="BC2820" t="s">
        <v>79</v>
      </c>
      <c r="BH2820" t="s">
        <v>26047</v>
      </c>
      <c r="BI2820" t="s">
        <v>67</v>
      </c>
      <c r="BJ2820">
        <v>720741601</v>
      </c>
    </row>
    <row r="2821" spans="1:62" x14ac:dyDescent="0.25">
      <c r="A2821" t="s">
        <v>26382</v>
      </c>
      <c r="B2821" s="2">
        <v>43503</v>
      </c>
      <c r="C2821" t="s">
        <v>63</v>
      </c>
      <c r="D2821" s="3">
        <v>43472.379172222223</v>
      </c>
      <c r="E2821" t="s">
        <v>64</v>
      </c>
      <c r="F2821" s="2">
        <v>43556</v>
      </c>
      <c r="G2821" s="2">
        <v>43799</v>
      </c>
      <c r="H2821" t="s">
        <v>26383</v>
      </c>
      <c r="J2821" t="s">
        <v>22426</v>
      </c>
      <c r="L2821" t="s">
        <v>10745</v>
      </c>
      <c r="M2821" t="s">
        <v>783</v>
      </c>
      <c r="N2821">
        <v>44240</v>
      </c>
      <c r="O2821" t="s">
        <v>70</v>
      </c>
      <c r="Q2821" t="s">
        <v>22398</v>
      </c>
      <c r="R2821">
        <v>8470</v>
      </c>
      <c r="S2821" t="s">
        <v>72</v>
      </c>
      <c r="T2821" t="s">
        <v>13303</v>
      </c>
      <c r="U2821" t="s">
        <v>3646</v>
      </c>
      <c r="V2821" t="s">
        <v>1757</v>
      </c>
      <c r="W2821" t="s">
        <v>278</v>
      </c>
      <c r="X2821" t="s">
        <v>1673</v>
      </c>
      <c r="Y2821" t="str">
        <f>"37-3011"</f>
        <v>37-3011</v>
      </c>
      <c r="Z2821" t="s">
        <v>94</v>
      </c>
      <c r="AA2821">
        <v>561730</v>
      </c>
      <c r="AB2821">
        <v>60</v>
      </c>
      <c r="AC2821">
        <v>60</v>
      </c>
      <c r="AD2821" t="s">
        <v>79</v>
      </c>
      <c r="AE2821" t="s">
        <v>80</v>
      </c>
      <c r="AF2821">
        <v>40</v>
      </c>
      <c r="AG2821" s="4">
        <v>0.29166666666666669</v>
      </c>
      <c r="AH2821" s="4">
        <v>0.64583333333333337</v>
      </c>
      <c r="AI2821" s="5">
        <v>12.46</v>
      </c>
      <c r="AJ2821">
        <v>18.690000000000001</v>
      </c>
      <c r="AL2821" t="s">
        <v>81</v>
      </c>
      <c r="AM2821" t="s">
        <v>82</v>
      </c>
      <c r="AO2821" t="s">
        <v>83</v>
      </c>
      <c r="AP2821" t="s">
        <v>67</v>
      </c>
      <c r="AQ2821" t="s">
        <v>67</v>
      </c>
      <c r="AR2821" t="s">
        <v>82</v>
      </c>
      <c r="AT2821" t="s">
        <v>82</v>
      </c>
      <c r="AW2821" t="s">
        <v>82</v>
      </c>
      <c r="AY2821" t="s">
        <v>6535</v>
      </c>
      <c r="AZ2821" t="s">
        <v>26384</v>
      </c>
      <c r="BA2821" t="s">
        <v>278</v>
      </c>
      <c r="BB2821">
        <v>23435</v>
      </c>
      <c r="BC2821" t="s">
        <v>79</v>
      </c>
      <c r="BH2821" t="s">
        <v>26385</v>
      </c>
      <c r="BJ2821">
        <v>340176110</v>
      </c>
    </row>
    <row r="2822" spans="1:62" x14ac:dyDescent="0.25">
      <c r="A2822" t="s">
        <v>26486</v>
      </c>
      <c r="B2822" s="2">
        <v>43503</v>
      </c>
      <c r="C2822" t="s">
        <v>63</v>
      </c>
      <c r="D2822" s="3">
        <v>43472.378089942133</v>
      </c>
      <c r="E2822" t="s">
        <v>64</v>
      </c>
      <c r="F2822" s="2">
        <v>43556</v>
      </c>
      <c r="G2822" s="2">
        <v>43830</v>
      </c>
      <c r="H2822" t="s">
        <v>26487</v>
      </c>
      <c r="J2822" t="s">
        <v>26488</v>
      </c>
      <c r="L2822" t="s">
        <v>26489</v>
      </c>
      <c r="M2822" t="s">
        <v>278</v>
      </c>
      <c r="N2822">
        <v>22488</v>
      </c>
      <c r="O2822" t="s">
        <v>70</v>
      </c>
      <c r="Q2822" t="s">
        <v>26490</v>
      </c>
      <c r="S2822" t="s">
        <v>72</v>
      </c>
      <c r="T2822" t="s">
        <v>1855</v>
      </c>
      <c r="U2822" t="s">
        <v>1856</v>
      </c>
      <c r="V2822" t="s">
        <v>863</v>
      </c>
      <c r="W2822" t="s">
        <v>105</v>
      </c>
      <c r="X2822" t="s">
        <v>26491</v>
      </c>
      <c r="Y2822" t="str">
        <f>"53-7064"</f>
        <v>53-7064</v>
      </c>
      <c r="Z2822" t="s">
        <v>962</v>
      </c>
      <c r="AA2822">
        <v>311712</v>
      </c>
      <c r="AB2822">
        <v>110</v>
      </c>
      <c r="AC2822">
        <v>110</v>
      </c>
      <c r="AD2822" t="s">
        <v>79</v>
      </c>
      <c r="AE2822" t="s">
        <v>80</v>
      </c>
      <c r="AF2822">
        <v>35</v>
      </c>
      <c r="AG2822" s="4">
        <v>0.125</v>
      </c>
      <c r="AH2822" s="4">
        <v>0.47916666666666669</v>
      </c>
      <c r="AI2822" s="5">
        <v>10.82</v>
      </c>
      <c r="AJ2822">
        <v>16.23</v>
      </c>
      <c r="AL2822" t="s">
        <v>81</v>
      </c>
      <c r="AM2822" t="s">
        <v>82</v>
      </c>
      <c r="AO2822" t="s">
        <v>83</v>
      </c>
      <c r="AR2822" t="s">
        <v>82</v>
      </c>
      <c r="AT2822" t="s">
        <v>82</v>
      </c>
      <c r="AW2822" t="s">
        <v>82</v>
      </c>
      <c r="AY2822" t="s">
        <v>26489</v>
      </c>
      <c r="AZ2822" t="s">
        <v>20374</v>
      </c>
      <c r="BA2822" t="s">
        <v>278</v>
      </c>
      <c r="BB2822">
        <v>22488</v>
      </c>
      <c r="BC2822" t="s">
        <v>87</v>
      </c>
      <c r="BH2822" t="s">
        <v>26492</v>
      </c>
      <c r="BJ2822">
        <v>540976734</v>
      </c>
    </row>
    <row r="2823" spans="1:62" x14ac:dyDescent="0.25">
      <c r="A2823" t="s">
        <v>26689</v>
      </c>
      <c r="B2823" s="2">
        <v>43503</v>
      </c>
      <c r="C2823" t="s">
        <v>63</v>
      </c>
      <c r="D2823" s="3">
        <v>43472.378278692129</v>
      </c>
      <c r="E2823" t="s">
        <v>64</v>
      </c>
      <c r="F2823" s="2">
        <v>43556</v>
      </c>
      <c r="G2823" s="2">
        <v>43799</v>
      </c>
      <c r="H2823" t="s">
        <v>26690</v>
      </c>
      <c r="J2823" t="s">
        <v>26691</v>
      </c>
      <c r="K2823" t="s">
        <v>26692</v>
      </c>
      <c r="L2823" t="s">
        <v>2955</v>
      </c>
      <c r="M2823" t="s">
        <v>2356</v>
      </c>
      <c r="N2823">
        <v>68502</v>
      </c>
      <c r="O2823" t="s">
        <v>70</v>
      </c>
      <c r="Q2823" t="s">
        <v>26693</v>
      </c>
      <c r="S2823" t="s">
        <v>72</v>
      </c>
      <c r="T2823" t="s">
        <v>24345</v>
      </c>
      <c r="U2823" t="s">
        <v>24346</v>
      </c>
      <c r="V2823" t="s">
        <v>6487</v>
      </c>
      <c r="W2823" t="s">
        <v>2356</v>
      </c>
      <c r="X2823" t="s">
        <v>26694</v>
      </c>
      <c r="Y2823" t="str">
        <f>"37-3011"</f>
        <v>37-3011</v>
      </c>
      <c r="Z2823" t="s">
        <v>94</v>
      </c>
      <c r="AA2823">
        <v>561730</v>
      </c>
      <c r="AB2823">
        <v>7</v>
      </c>
      <c r="AC2823">
        <v>7</v>
      </c>
      <c r="AD2823" t="s">
        <v>79</v>
      </c>
      <c r="AE2823" t="s">
        <v>80</v>
      </c>
      <c r="AF2823">
        <v>40</v>
      </c>
      <c r="AG2823" s="4">
        <v>0.33333333333333331</v>
      </c>
      <c r="AH2823" s="4">
        <v>0.70833333333333337</v>
      </c>
      <c r="AI2823" s="5">
        <v>14.55</v>
      </c>
      <c r="AJ2823">
        <v>21.83</v>
      </c>
      <c r="AL2823" t="s">
        <v>81</v>
      </c>
      <c r="AM2823" t="s">
        <v>82</v>
      </c>
      <c r="AO2823" t="s">
        <v>83</v>
      </c>
      <c r="AR2823" t="s">
        <v>82</v>
      </c>
      <c r="AT2823" t="s">
        <v>82</v>
      </c>
      <c r="AW2823" t="s">
        <v>82</v>
      </c>
      <c r="AY2823" t="s">
        <v>4750</v>
      </c>
      <c r="AZ2823" t="s">
        <v>4003</v>
      </c>
      <c r="BA2823" t="s">
        <v>2356</v>
      </c>
      <c r="BB2823">
        <v>68502</v>
      </c>
      <c r="BC2823" t="s">
        <v>79</v>
      </c>
      <c r="BH2823" t="s">
        <v>26695</v>
      </c>
      <c r="BI2823" t="s">
        <v>26696</v>
      </c>
      <c r="BJ2823">
        <v>371799255</v>
      </c>
    </row>
    <row r="2824" spans="1:62" x14ac:dyDescent="0.25">
      <c r="A2824" t="s">
        <v>26771</v>
      </c>
      <c r="B2824" s="2">
        <v>43503</v>
      </c>
      <c r="C2824" t="s">
        <v>63</v>
      </c>
      <c r="D2824" s="3">
        <v>43472.377799224538</v>
      </c>
      <c r="E2824" t="s">
        <v>282</v>
      </c>
      <c r="F2824" s="2">
        <v>43556</v>
      </c>
      <c r="G2824" s="2">
        <v>43799</v>
      </c>
      <c r="H2824" t="s">
        <v>26772</v>
      </c>
      <c r="J2824" t="s">
        <v>26773</v>
      </c>
      <c r="L2824" t="s">
        <v>26774</v>
      </c>
      <c r="M2824" t="s">
        <v>761</v>
      </c>
      <c r="N2824">
        <v>31561</v>
      </c>
      <c r="O2824" t="s">
        <v>70</v>
      </c>
      <c r="Q2824" t="s">
        <v>26775</v>
      </c>
      <c r="S2824" t="s">
        <v>72</v>
      </c>
      <c r="T2824" t="s">
        <v>1150</v>
      </c>
      <c r="U2824" t="s">
        <v>26776</v>
      </c>
      <c r="V2824" t="s">
        <v>4391</v>
      </c>
      <c r="W2824" t="s">
        <v>761</v>
      </c>
      <c r="X2824" t="s">
        <v>1500</v>
      </c>
      <c r="Y2824" t="str">
        <f>"35-2012"</f>
        <v>35-2012</v>
      </c>
      <c r="Z2824" t="s">
        <v>24882</v>
      </c>
      <c r="AA2824">
        <v>721110</v>
      </c>
      <c r="AB2824">
        <v>13</v>
      </c>
      <c r="AC2824">
        <v>12</v>
      </c>
      <c r="AD2824" t="s">
        <v>79</v>
      </c>
      <c r="AE2824" t="s">
        <v>80</v>
      </c>
      <c r="AF2824">
        <v>35</v>
      </c>
      <c r="AG2824" s="4">
        <v>0.29166666666666669</v>
      </c>
      <c r="AH2824" s="4">
        <v>0.625</v>
      </c>
      <c r="AI2824" s="5">
        <v>11.07</v>
      </c>
      <c r="AJ2824">
        <v>16.61</v>
      </c>
      <c r="AL2824" t="s">
        <v>81</v>
      </c>
      <c r="AM2824" t="s">
        <v>82</v>
      </c>
      <c r="AO2824" t="s">
        <v>83</v>
      </c>
      <c r="AR2824" t="s">
        <v>82</v>
      </c>
      <c r="AT2824" t="s">
        <v>82</v>
      </c>
      <c r="AW2824" t="s">
        <v>72</v>
      </c>
      <c r="AX2824">
        <v>12</v>
      </c>
      <c r="AY2824" t="s">
        <v>26777</v>
      </c>
      <c r="AZ2824" t="s">
        <v>26778</v>
      </c>
      <c r="BA2824" t="s">
        <v>761</v>
      </c>
      <c r="BB2824">
        <v>31561</v>
      </c>
      <c r="BC2824" t="s">
        <v>87</v>
      </c>
      <c r="BH2824" t="s">
        <v>26779</v>
      </c>
      <c r="BJ2824">
        <v>273164607</v>
      </c>
    </row>
    <row r="2825" spans="1:62" x14ac:dyDescent="0.25">
      <c r="A2825" t="s">
        <v>26857</v>
      </c>
      <c r="B2825" s="2">
        <v>43503</v>
      </c>
      <c r="C2825" t="s">
        <v>63</v>
      </c>
      <c r="D2825" s="3">
        <v>43472.380177118059</v>
      </c>
      <c r="E2825" t="s">
        <v>64</v>
      </c>
      <c r="F2825" s="2">
        <v>43556</v>
      </c>
      <c r="G2825" s="2">
        <v>43770</v>
      </c>
      <c r="H2825" t="s">
        <v>25923</v>
      </c>
      <c r="J2825" t="s">
        <v>25924</v>
      </c>
      <c r="K2825" t="s">
        <v>25925</v>
      </c>
      <c r="L2825" t="s">
        <v>10508</v>
      </c>
      <c r="M2825" t="s">
        <v>323</v>
      </c>
      <c r="N2825">
        <v>95606</v>
      </c>
      <c r="O2825" t="s">
        <v>70</v>
      </c>
      <c r="Q2825" t="s">
        <v>25926</v>
      </c>
      <c r="S2825" t="s">
        <v>72</v>
      </c>
      <c r="T2825" t="s">
        <v>102</v>
      </c>
      <c r="U2825" t="s">
        <v>2630</v>
      </c>
      <c r="V2825" t="s">
        <v>2470</v>
      </c>
      <c r="W2825" t="s">
        <v>105</v>
      </c>
      <c r="X2825" t="s">
        <v>1533</v>
      </c>
      <c r="Y2825" t="str">
        <f>"35-3031"</f>
        <v>35-3031</v>
      </c>
      <c r="Z2825" t="s">
        <v>410</v>
      </c>
      <c r="AA2825">
        <v>721120</v>
      </c>
      <c r="AB2825">
        <v>25</v>
      </c>
      <c r="AC2825">
        <v>25</v>
      </c>
      <c r="AD2825" t="s">
        <v>79</v>
      </c>
      <c r="AE2825" t="s">
        <v>95</v>
      </c>
      <c r="AF2825">
        <v>35</v>
      </c>
      <c r="AG2825" s="4">
        <v>0.25</v>
      </c>
      <c r="AH2825" s="4">
        <v>0.58333333333333337</v>
      </c>
      <c r="AI2825" s="6">
        <v>12</v>
      </c>
      <c r="AJ2825">
        <v>18</v>
      </c>
      <c r="AK2825">
        <v>18</v>
      </c>
      <c r="AL2825" t="s">
        <v>81</v>
      </c>
      <c r="AM2825" t="s">
        <v>82</v>
      </c>
      <c r="AO2825" t="s">
        <v>83</v>
      </c>
      <c r="AR2825" t="s">
        <v>82</v>
      </c>
      <c r="AT2825" t="s">
        <v>82</v>
      </c>
      <c r="AW2825" t="s">
        <v>72</v>
      </c>
      <c r="AX2825">
        <v>3</v>
      </c>
      <c r="AY2825" t="s">
        <v>10508</v>
      </c>
      <c r="AZ2825" t="s">
        <v>25928</v>
      </c>
      <c r="BA2825" t="s">
        <v>323</v>
      </c>
      <c r="BB2825">
        <v>95606</v>
      </c>
      <c r="BC2825" t="s">
        <v>87</v>
      </c>
      <c r="BH2825" t="s">
        <v>25924</v>
      </c>
      <c r="BJ2825">
        <v>930893432</v>
      </c>
    </row>
    <row r="2826" spans="1:62" x14ac:dyDescent="0.25">
      <c r="A2826" t="s">
        <v>26885</v>
      </c>
      <c r="B2826" s="2">
        <v>43503</v>
      </c>
      <c r="C2826" t="s">
        <v>63</v>
      </c>
      <c r="D2826" s="3">
        <v>43472.378662511575</v>
      </c>
      <c r="E2826" t="s">
        <v>64</v>
      </c>
      <c r="F2826" s="2">
        <v>43556</v>
      </c>
      <c r="G2826" s="2">
        <v>43830</v>
      </c>
      <c r="H2826" t="s">
        <v>26487</v>
      </c>
      <c r="J2826" t="s">
        <v>26488</v>
      </c>
      <c r="L2826" t="s">
        <v>26489</v>
      </c>
      <c r="M2826" t="s">
        <v>278</v>
      </c>
      <c r="N2826">
        <v>22488</v>
      </c>
      <c r="O2826" t="s">
        <v>70</v>
      </c>
      <c r="Q2826" t="s">
        <v>26490</v>
      </c>
      <c r="S2826" t="s">
        <v>72</v>
      </c>
      <c r="T2826" t="s">
        <v>1855</v>
      </c>
      <c r="U2826" t="s">
        <v>1856</v>
      </c>
      <c r="V2826" t="s">
        <v>863</v>
      </c>
      <c r="W2826" t="s">
        <v>105</v>
      </c>
      <c r="X2826" t="s">
        <v>864</v>
      </c>
      <c r="Y2826" t="str">
        <f>"53-7064"</f>
        <v>53-7064</v>
      </c>
      <c r="Z2826" t="s">
        <v>962</v>
      </c>
      <c r="AA2826">
        <v>311712</v>
      </c>
      <c r="AB2826">
        <v>12</v>
      </c>
      <c r="AC2826">
        <v>12</v>
      </c>
      <c r="AD2826" t="s">
        <v>79</v>
      </c>
      <c r="AE2826" t="s">
        <v>80</v>
      </c>
      <c r="AF2826">
        <v>35</v>
      </c>
      <c r="AG2826" s="4">
        <v>0.125</v>
      </c>
      <c r="AH2826" s="4">
        <v>0.47916666666666669</v>
      </c>
      <c r="AI2826" s="5">
        <v>11.36</v>
      </c>
      <c r="AJ2826">
        <v>17.04</v>
      </c>
      <c r="AL2826" t="s">
        <v>81</v>
      </c>
      <c r="AM2826" t="s">
        <v>82</v>
      </c>
      <c r="AO2826" t="s">
        <v>83</v>
      </c>
      <c r="AR2826" t="s">
        <v>82</v>
      </c>
      <c r="AT2826" t="s">
        <v>82</v>
      </c>
      <c r="AW2826" t="s">
        <v>82</v>
      </c>
      <c r="AY2826" t="s">
        <v>26489</v>
      </c>
      <c r="AZ2826" t="s">
        <v>20374</v>
      </c>
      <c r="BA2826" t="s">
        <v>278</v>
      </c>
      <c r="BB2826">
        <v>22488</v>
      </c>
      <c r="BC2826" t="s">
        <v>87</v>
      </c>
      <c r="BH2826" t="s">
        <v>26492</v>
      </c>
      <c r="BJ2826">
        <v>540976734</v>
      </c>
    </row>
    <row r="2827" spans="1:62" x14ac:dyDescent="0.25">
      <c r="A2827" t="s">
        <v>26889</v>
      </c>
      <c r="B2827" s="2">
        <v>43503</v>
      </c>
      <c r="C2827" t="s">
        <v>63</v>
      </c>
      <c r="D2827" s="3">
        <v>43472.377684618055</v>
      </c>
      <c r="E2827" t="s">
        <v>64</v>
      </c>
      <c r="F2827" s="2">
        <v>43556</v>
      </c>
      <c r="G2827" s="2">
        <v>43813</v>
      </c>
      <c r="H2827" t="s">
        <v>5332</v>
      </c>
      <c r="I2827" t="s">
        <v>5333</v>
      </c>
      <c r="J2827" t="s">
        <v>5334</v>
      </c>
      <c r="K2827" t="s">
        <v>26890</v>
      </c>
      <c r="L2827" t="s">
        <v>5336</v>
      </c>
      <c r="M2827" t="s">
        <v>1064</v>
      </c>
      <c r="N2827">
        <v>37027</v>
      </c>
      <c r="O2827" t="s">
        <v>70</v>
      </c>
      <c r="Q2827" t="s">
        <v>5337</v>
      </c>
      <c r="S2827" t="s">
        <v>72</v>
      </c>
      <c r="T2827" t="s">
        <v>640</v>
      </c>
      <c r="U2827" t="s">
        <v>641</v>
      </c>
      <c r="V2827" t="s">
        <v>642</v>
      </c>
      <c r="W2827" t="s">
        <v>105</v>
      </c>
      <c r="X2827" t="s">
        <v>106</v>
      </c>
      <c r="Y2827" t="str">
        <f>"37-3011"</f>
        <v>37-3011</v>
      </c>
      <c r="Z2827" t="s">
        <v>94</v>
      </c>
      <c r="AA2827">
        <v>561730</v>
      </c>
      <c r="AB2827">
        <v>23</v>
      </c>
      <c r="AC2827">
        <v>23</v>
      </c>
      <c r="AD2827" t="s">
        <v>79</v>
      </c>
      <c r="AE2827" t="s">
        <v>95</v>
      </c>
      <c r="AF2827">
        <v>40</v>
      </c>
      <c r="AG2827" s="4">
        <v>0.25</v>
      </c>
      <c r="AH2827" s="4">
        <v>0.61458333333333337</v>
      </c>
      <c r="AI2827" s="5">
        <v>12.56</v>
      </c>
      <c r="AJ2827">
        <v>18.84</v>
      </c>
      <c r="AK2827">
        <v>19.5</v>
      </c>
      <c r="AL2827" t="s">
        <v>81</v>
      </c>
      <c r="AM2827" t="s">
        <v>82</v>
      </c>
      <c r="AO2827" t="s">
        <v>83</v>
      </c>
      <c r="AR2827" t="s">
        <v>82</v>
      </c>
      <c r="AT2827" t="s">
        <v>82</v>
      </c>
      <c r="AW2827" t="s">
        <v>82</v>
      </c>
      <c r="AY2827" t="s">
        <v>5336</v>
      </c>
      <c r="AZ2827" t="s">
        <v>2062</v>
      </c>
      <c r="BA2827" t="s">
        <v>1064</v>
      </c>
      <c r="BB2827">
        <v>37027</v>
      </c>
      <c r="BC2827" t="s">
        <v>79</v>
      </c>
      <c r="BH2827" t="s">
        <v>5334</v>
      </c>
      <c r="BJ2827">
        <v>412098902</v>
      </c>
    </row>
    <row r="2828" spans="1:62" x14ac:dyDescent="0.25">
      <c r="A2828" t="s">
        <v>26910</v>
      </c>
      <c r="B2828" s="2">
        <v>43503</v>
      </c>
      <c r="C2828" t="s">
        <v>63</v>
      </c>
      <c r="D2828" s="3">
        <v>43472.381285405092</v>
      </c>
      <c r="E2828" t="s">
        <v>91</v>
      </c>
      <c r="H2828" t="s">
        <v>6724</v>
      </c>
      <c r="J2828" t="s">
        <v>6725</v>
      </c>
      <c r="K2828" t="s">
        <v>6726</v>
      </c>
      <c r="L2828" t="s">
        <v>6727</v>
      </c>
      <c r="M2828" t="s">
        <v>714</v>
      </c>
      <c r="N2828">
        <v>70452</v>
      </c>
      <c r="O2828" t="s">
        <v>70</v>
      </c>
      <c r="Q2828" t="s">
        <v>6728</v>
      </c>
      <c r="S2828" t="s">
        <v>72</v>
      </c>
      <c r="T2828" t="s">
        <v>2824</v>
      </c>
      <c r="U2828" t="s">
        <v>4073</v>
      </c>
      <c r="V2828" t="s">
        <v>642</v>
      </c>
      <c r="W2828" t="s">
        <v>105</v>
      </c>
      <c r="X2828" t="s">
        <v>6729</v>
      </c>
      <c r="Y2828" t="str">
        <f>"47-2051"</f>
        <v>47-2051</v>
      </c>
      <c r="Z2828" t="s">
        <v>1383</v>
      </c>
      <c r="AA2828">
        <v>238110</v>
      </c>
      <c r="AB2828">
        <v>10</v>
      </c>
      <c r="AD2828" t="s">
        <v>79</v>
      </c>
      <c r="AE2828" t="s">
        <v>95</v>
      </c>
      <c r="AF2828">
        <v>40</v>
      </c>
      <c r="AG2828" s="4">
        <v>0.22916666666666666</v>
      </c>
      <c r="AH2828" s="4">
        <v>0.60416666666666663</v>
      </c>
      <c r="AI2828" s="5">
        <v>16.38</v>
      </c>
      <c r="AJ2828">
        <v>24.57</v>
      </c>
      <c r="AL2828" t="s">
        <v>81</v>
      </c>
      <c r="AM2828" t="s">
        <v>82</v>
      </c>
      <c r="AO2828" t="s">
        <v>83</v>
      </c>
      <c r="AR2828" t="s">
        <v>82</v>
      </c>
      <c r="AT2828" t="s">
        <v>82</v>
      </c>
      <c r="AW2828" t="s">
        <v>72</v>
      </c>
      <c r="AX2828">
        <v>3</v>
      </c>
      <c r="AY2828" t="s">
        <v>6727</v>
      </c>
      <c r="AZ2828" t="s">
        <v>6730</v>
      </c>
      <c r="BA2828" t="s">
        <v>714</v>
      </c>
      <c r="BB2828">
        <v>70452</v>
      </c>
      <c r="BC2828" t="s">
        <v>79</v>
      </c>
      <c r="BH2828" t="s">
        <v>6725</v>
      </c>
      <c r="BJ2828">
        <v>201843419</v>
      </c>
    </row>
    <row r="2829" spans="1:62" x14ac:dyDescent="0.25">
      <c r="A2829" t="s">
        <v>26983</v>
      </c>
      <c r="B2829" s="2">
        <v>43503</v>
      </c>
      <c r="C2829" t="s">
        <v>63</v>
      </c>
      <c r="D2829" s="3">
        <v>43472.378080347225</v>
      </c>
      <c r="E2829" t="s">
        <v>64</v>
      </c>
      <c r="F2829" s="2">
        <v>43556</v>
      </c>
      <c r="G2829" s="2">
        <v>43799</v>
      </c>
      <c r="H2829" t="s">
        <v>10155</v>
      </c>
      <c r="I2829" t="s">
        <v>10156</v>
      </c>
      <c r="J2829" t="s">
        <v>10157</v>
      </c>
      <c r="K2829" t="s">
        <v>10158</v>
      </c>
      <c r="L2829" t="s">
        <v>8128</v>
      </c>
      <c r="M2829" t="s">
        <v>105</v>
      </c>
      <c r="N2829">
        <v>77437</v>
      </c>
      <c r="O2829" t="s">
        <v>70</v>
      </c>
      <c r="Q2829" t="s">
        <v>10159</v>
      </c>
      <c r="S2829" t="s">
        <v>72</v>
      </c>
      <c r="T2829" t="s">
        <v>2824</v>
      </c>
      <c r="U2829" t="s">
        <v>4073</v>
      </c>
      <c r="V2829" t="s">
        <v>642</v>
      </c>
      <c r="W2829" t="s">
        <v>105</v>
      </c>
      <c r="X2829" t="s">
        <v>106</v>
      </c>
      <c r="Y2829" t="str">
        <f>"37-3011"</f>
        <v>37-3011</v>
      </c>
      <c r="Z2829" t="s">
        <v>94</v>
      </c>
      <c r="AA2829">
        <v>561730</v>
      </c>
      <c r="AB2829">
        <v>15</v>
      </c>
      <c r="AC2829">
        <v>15</v>
      </c>
      <c r="AD2829" t="s">
        <v>79</v>
      </c>
      <c r="AE2829" t="s">
        <v>80</v>
      </c>
      <c r="AF2829">
        <v>40</v>
      </c>
      <c r="AG2829" s="4">
        <v>0.29166666666666669</v>
      </c>
      <c r="AH2829" s="4">
        <v>0.66666666666666663</v>
      </c>
      <c r="AI2829" s="5">
        <v>12.99</v>
      </c>
      <c r="AJ2829">
        <v>19.489999999999998</v>
      </c>
      <c r="AK2829">
        <v>20.87</v>
      </c>
      <c r="AL2829" t="s">
        <v>81</v>
      </c>
      <c r="AM2829" t="s">
        <v>82</v>
      </c>
      <c r="AO2829" t="s">
        <v>83</v>
      </c>
      <c r="AR2829" t="s">
        <v>82</v>
      </c>
      <c r="AT2829" t="s">
        <v>82</v>
      </c>
      <c r="AW2829" t="s">
        <v>82</v>
      </c>
      <c r="AY2829" t="s">
        <v>8128</v>
      </c>
      <c r="AZ2829" t="s">
        <v>8132</v>
      </c>
      <c r="BA2829" t="s">
        <v>105</v>
      </c>
      <c r="BB2829">
        <v>77437</v>
      </c>
      <c r="BC2829" t="s">
        <v>79</v>
      </c>
      <c r="BH2829" t="s">
        <v>10157</v>
      </c>
      <c r="BJ2829">
        <v>202256740</v>
      </c>
    </row>
    <row r="2830" spans="1:62" x14ac:dyDescent="0.25">
      <c r="A2830" t="s">
        <v>27037</v>
      </c>
      <c r="B2830" s="2">
        <v>43503</v>
      </c>
      <c r="C2830" t="s">
        <v>63</v>
      </c>
      <c r="D2830" s="3">
        <v>43472.381768888888</v>
      </c>
      <c r="E2830" t="s">
        <v>91</v>
      </c>
      <c r="H2830" t="s">
        <v>6724</v>
      </c>
      <c r="J2830" t="s">
        <v>6725</v>
      </c>
      <c r="K2830" t="s">
        <v>6726</v>
      </c>
      <c r="L2830" t="s">
        <v>6727</v>
      </c>
      <c r="M2830" t="s">
        <v>714</v>
      </c>
      <c r="N2830">
        <v>70452</v>
      </c>
      <c r="O2830" t="s">
        <v>70</v>
      </c>
      <c r="Q2830" t="s">
        <v>6728</v>
      </c>
      <c r="S2830" t="s">
        <v>72</v>
      </c>
      <c r="T2830" t="s">
        <v>2824</v>
      </c>
      <c r="U2830" t="s">
        <v>4073</v>
      </c>
      <c r="V2830" t="s">
        <v>642</v>
      </c>
      <c r="W2830" t="s">
        <v>105</v>
      </c>
      <c r="X2830" t="s">
        <v>6729</v>
      </c>
      <c r="Y2830" t="str">
        <f>"47-2051"</f>
        <v>47-2051</v>
      </c>
      <c r="Z2830" t="s">
        <v>1383</v>
      </c>
      <c r="AA2830">
        <v>238110</v>
      </c>
      <c r="AB2830">
        <v>5</v>
      </c>
      <c r="AD2830" t="s">
        <v>79</v>
      </c>
      <c r="AE2830" t="s">
        <v>95</v>
      </c>
      <c r="AF2830">
        <v>40</v>
      </c>
      <c r="AG2830" s="4">
        <v>0.22916666666666666</v>
      </c>
      <c r="AH2830" s="4">
        <v>0.60416666666666663</v>
      </c>
      <c r="AI2830" s="5">
        <v>19.52</v>
      </c>
      <c r="AJ2830">
        <v>29.28</v>
      </c>
      <c r="AL2830" t="s">
        <v>81</v>
      </c>
      <c r="AM2830" t="s">
        <v>82</v>
      </c>
      <c r="AO2830" t="s">
        <v>83</v>
      </c>
      <c r="AR2830" t="s">
        <v>82</v>
      </c>
      <c r="AT2830" t="s">
        <v>82</v>
      </c>
      <c r="AW2830" t="s">
        <v>72</v>
      </c>
      <c r="AX2830">
        <v>3</v>
      </c>
      <c r="AY2830" t="s">
        <v>6768</v>
      </c>
      <c r="AZ2830" t="s">
        <v>6769</v>
      </c>
      <c r="BA2830" t="s">
        <v>787</v>
      </c>
      <c r="BB2830">
        <v>36582</v>
      </c>
      <c r="BC2830" t="s">
        <v>79</v>
      </c>
      <c r="BH2830" t="s">
        <v>6770</v>
      </c>
      <c r="BJ2830">
        <v>201843419</v>
      </c>
    </row>
    <row r="2831" spans="1:62" x14ac:dyDescent="0.25">
      <c r="A2831" t="s">
        <v>27125</v>
      </c>
      <c r="B2831" s="2">
        <v>43503</v>
      </c>
      <c r="C2831" t="s">
        <v>63</v>
      </c>
      <c r="D2831" s="3">
        <v>43472.377484652781</v>
      </c>
      <c r="E2831" t="s">
        <v>64</v>
      </c>
      <c r="F2831" s="2">
        <v>43556</v>
      </c>
      <c r="G2831" s="2">
        <v>43799</v>
      </c>
      <c r="H2831" t="s">
        <v>27126</v>
      </c>
      <c r="J2831" t="s">
        <v>27127</v>
      </c>
      <c r="L2831" t="s">
        <v>1525</v>
      </c>
      <c r="M2831" t="s">
        <v>76</v>
      </c>
      <c r="N2831">
        <v>73013</v>
      </c>
      <c r="O2831" t="s">
        <v>70</v>
      </c>
      <c r="Q2831" t="s">
        <v>27128</v>
      </c>
      <c r="S2831" t="s">
        <v>72</v>
      </c>
      <c r="T2831" t="s">
        <v>102</v>
      </c>
      <c r="U2831" t="s">
        <v>1425</v>
      </c>
      <c r="V2831" t="s">
        <v>2470</v>
      </c>
      <c r="W2831" t="s">
        <v>105</v>
      </c>
      <c r="X2831" t="s">
        <v>106</v>
      </c>
      <c r="Y2831" t="str">
        <f>"37-3011"</f>
        <v>37-3011</v>
      </c>
      <c r="Z2831" t="s">
        <v>94</v>
      </c>
      <c r="AA2831">
        <v>561730</v>
      </c>
      <c r="AB2831">
        <v>40</v>
      </c>
      <c r="AC2831">
        <v>40</v>
      </c>
      <c r="AD2831" t="s">
        <v>79</v>
      </c>
      <c r="AE2831" t="s">
        <v>95</v>
      </c>
      <c r="AF2831">
        <v>35</v>
      </c>
      <c r="AG2831" s="4">
        <v>0.33333333333333331</v>
      </c>
      <c r="AH2831" s="4">
        <v>0.70833333333333337</v>
      </c>
      <c r="AI2831" s="5">
        <v>12.92</v>
      </c>
      <c r="AJ2831">
        <v>19.38</v>
      </c>
      <c r="AK2831">
        <v>19.38</v>
      </c>
      <c r="AL2831" t="s">
        <v>81</v>
      </c>
      <c r="AM2831" t="s">
        <v>82</v>
      </c>
      <c r="AO2831" t="s">
        <v>83</v>
      </c>
      <c r="AR2831" t="s">
        <v>82</v>
      </c>
      <c r="AT2831" t="s">
        <v>82</v>
      </c>
      <c r="AW2831" t="s">
        <v>82</v>
      </c>
      <c r="AY2831" t="s">
        <v>1525</v>
      </c>
      <c r="AZ2831" t="s">
        <v>1257</v>
      </c>
      <c r="BA2831" t="s">
        <v>76</v>
      </c>
      <c r="BB2831">
        <v>73013</v>
      </c>
      <c r="BC2831" t="s">
        <v>79</v>
      </c>
      <c r="BH2831" t="s">
        <v>27127</v>
      </c>
      <c r="BJ2831">
        <v>731418230</v>
      </c>
    </row>
    <row r="2832" spans="1:62" x14ac:dyDescent="0.25">
      <c r="A2832" t="s">
        <v>27133</v>
      </c>
      <c r="B2832" s="2">
        <v>43503</v>
      </c>
      <c r="C2832" t="s">
        <v>63</v>
      </c>
      <c r="D2832" s="3">
        <v>43472.378934386572</v>
      </c>
      <c r="E2832" t="s">
        <v>64</v>
      </c>
      <c r="F2832" s="2">
        <v>43556</v>
      </c>
      <c r="G2832" s="2">
        <v>43617</v>
      </c>
      <c r="H2832" t="s">
        <v>20152</v>
      </c>
      <c r="J2832" t="s">
        <v>8933</v>
      </c>
      <c r="K2832" t="s">
        <v>8934</v>
      </c>
      <c r="L2832" t="s">
        <v>8935</v>
      </c>
      <c r="M2832" t="s">
        <v>2314</v>
      </c>
      <c r="N2832">
        <v>47340</v>
      </c>
      <c r="O2832" t="s">
        <v>70</v>
      </c>
      <c r="Q2832" t="s">
        <v>20153</v>
      </c>
      <c r="R2832">
        <v>241</v>
      </c>
      <c r="S2832" t="s">
        <v>72</v>
      </c>
      <c r="T2832" t="s">
        <v>8937</v>
      </c>
      <c r="U2832" t="s">
        <v>8938</v>
      </c>
      <c r="V2832" t="s">
        <v>8939</v>
      </c>
      <c r="W2832" t="s">
        <v>2314</v>
      </c>
      <c r="X2832" t="s">
        <v>13019</v>
      </c>
      <c r="Y2832" t="str">
        <f>"39-3091"</f>
        <v>39-3091</v>
      </c>
      <c r="Z2832" t="s">
        <v>677</v>
      </c>
      <c r="AA2832">
        <v>713990</v>
      </c>
      <c r="AB2832">
        <v>175</v>
      </c>
      <c r="AC2832">
        <v>175</v>
      </c>
      <c r="AD2832" t="s">
        <v>79</v>
      </c>
      <c r="AE2832" t="s">
        <v>80</v>
      </c>
      <c r="AF2832">
        <v>40</v>
      </c>
      <c r="AG2832" s="4">
        <v>0.5</v>
      </c>
      <c r="AH2832" s="4">
        <v>0.91666666666666663</v>
      </c>
      <c r="AI2832" s="5">
        <v>9.6300000000000008</v>
      </c>
      <c r="AL2832" t="s">
        <v>81</v>
      </c>
      <c r="AM2832" t="s">
        <v>82</v>
      </c>
      <c r="AO2832" t="s">
        <v>83</v>
      </c>
      <c r="AP2832" t="s">
        <v>67</v>
      </c>
      <c r="AQ2832" t="s">
        <v>67</v>
      </c>
      <c r="AR2832" t="s">
        <v>82</v>
      </c>
      <c r="AT2832" t="s">
        <v>82</v>
      </c>
      <c r="AW2832" t="s">
        <v>82</v>
      </c>
      <c r="AY2832" t="s">
        <v>689</v>
      </c>
      <c r="AZ2832" t="s">
        <v>690</v>
      </c>
      <c r="BA2832" t="s">
        <v>86</v>
      </c>
      <c r="BB2832">
        <v>33165</v>
      </c>
      <c r="BC2832" t="s">
        <v>79</v>
      </c>
      <c r="BH2832" t="s">
        <v>691</v>
      </c>
      <c r="BI2832" t="s">
        <v>67</v>
      </c>
      <c r="BJ2832">
        <v>201838400</v>
      </c>
    </row>
    <row r="2833" spans="1:62" x14ac:dyDescent="0.25">
      <c r="A2833" t="s">
        <v>27169</v>
      </c>
      <c r="B2833" s="2">
        <v>43503</v>
      </c>
      <c r="C2833" t="s">
        <v>63</v>
      </c>
      <c r="D2833" s="3">
        <v>43472.379313865742</v>
      </c>
      <c r="E2833" t="s">
        <v>64</v>
      </c>
      <c r="F2833" s="2">
        <v>43556</v>
      </c>
      <c r="G2833" s="2">
        <v>43753</v>
      </c>
      <c r="H2833" t="s">
        <v>27170</v>
      </c>
      <c r="I2833" t="s">
        <v>27171</v>
      </c>
      <c r="J2833" t="s">
        <v>27172</v>
      </c>
      <c r="L2833" t="s">
        <v>9588</v>
      </c>
      <c r="M2833" t="s">
        <v>821</v>
      </c>
      <c r="N2833">
        <v>97365</v>
      </c>
      <c r="O2833" t="s">
        <v>70</v>
      </c>
      <c r="Q2833" t="s">
        <v>27173</v>
      </c>
      <c r="S2833" t="s">
        <v>72</v>
      </c>
      <c r="T2833" t="s">
        <v>4709</v>
      </c>
      <c r="U2833" t="s">
        <v>4710</v>
      </c>
      <c r="V2833" t="s">
        <v>4711</v>
      </c>
      <c r="W2833" t="s">
        <v>136</v>
      </c>
      <c r="X2833" t="s">
        <v>864</v>
      </c>
      <c r="Y2833" t="str">
        <f>"51-3022"</f>
        <v>51-3022</v>
      </c>
      <c r="Z2833" t="s">
        <v>865</v>
      </c>
      <c r="AA2833">
        <v>311712</v>
      </c>
      <c r="AB2833">
        <v>110</v>
      </c>
      <c r="AC2833">
        <v>110</v>
      </c>
      <c r="AD2833" t="s">
        <v>79</v>
      </c>
      <c r="AE2833" t="s">
        <v>95</v>
      </c>
      <c r="AF2833">
        <v>35</v>
      </c>
      <c r="AG2833" s="4">
        <v>0.25</v>
      </c>
      <c r="AH2833" s="4">
        <v>0.91666666666666663</v>
      </c>
      <c r="AI2833" s="5">
        <v>12.08</v>
      </c>
      <c r="AJ2833">
        <v>18.12</v>
      </c>
      <c r="AL2833" t="s">
        <v>81</v>
      </c>
      <c r="AM2833" t="s">
        <v>82</v>
      </c>
      <c r="AO2833" t="s">
        <v>83</v>
      </c>
      <c r="AR2833" t="s">
        <v>82</v>
      </c>
      <c r="AT2833" t="s">
        <v>82</v>
      </c>
      <c r="AW2833" t="s">
        <v>82</v>
      </c>
      <c r="AY2833" t="s">
        <v>9588</v>
      </c>
      <c r="AZ2833" t="s">
        <v>4750</v>
      </c>
      <c r="BA2833" t="s">
        <v>821</v>
      </c>
      <c r="BB2833">
        <v>97365</v>
      </c>
      <c r="BC2833" t="s">
        <v>87</v>
      </c>
      <c r="BH2833" t="s">
        <v>27172</v>
      </c>
      <c r="BJ2833">
        <v>930941072</v>
      </c>
    </row>
    <row r="2834" spans="1:62" x14ac:dyDescent="0.25">
      <c r="A2834" t="s">
        <v>27228</v>
      </c>
      <c r="B2834" s="2">
        <v>43503</v>
      </c>
      <c r="C2834" t="s">
        <v>63</v>
      </c>
      <c r="D2834" s="3">
        <v>43472.379302986112</v>
      </c>
      <c r="E2834" t="s">
        <v>64</v>
      </c>
      <c r="F2834" s="2">
        <v>43556</v>
      </c>
      <c r="G2834" s="2">
        <v>43789</v>
      </c>
      <c r="H2834" t="s">
        <v>12173</v>
      </c>
      <c r="J2834" t="s">
        <v>12174</v>
      </c>
      <c r="L2834" t="s">
        <v>12175</v>
      </c>
      <c r="M2834" t="s">
        <v>844</v>
      </c>
      <c r="N2834">
        <v>60169</v>
      </c>
      <c r="O2834" t="s">
        <v>70</v>
      </c>
      <c r="Q2834" t="s">
        <v>12176</v>
      </c>
      <c r="S2834" t="s">
        <v>72</v>
      </c>
      <c r="T2834" t="s">
        <v>8937</v>
      </c>
      <c r="U2834" t="s">
        <v>8938</v>
      </c>
      <c r="V2834" t="s">
        <v>8939</v>
      </c>
      <c r="W2834" t="s">
        <v>2314</v>
      </c>
      <c r="X2834" t="s">
        <v>3377</v>
      </c>
      <c r="Y2834" t="str">
        <f>"39-3091"</f>
        <v>39-3091</v>
      </c>
      <c r="Z2834" t="s">
        <v>677</v>
      </c>
      <c r="AA2834">
        <v>713990</v>
      </c>
      <c r="AB2834">
        <v>98</v>
      </c>
      <c r="AC2834">
        <v>98</v>
      </c>
      <c r="AD2834" t="s">
        <v>79</v>
      </c>
      <c r="AE2834" t="s">
        <v>80</v>
      </c>
      <c r="AF2834">
        <v>40</v>
      </c>
      <c r="AG2834" s="4">
        <v>0.5</v>
      </c>
      <c r="AH2834" s="4">
        <v>0.91666666666666663</v>
      </c>
      <c r="AI2834" s="5">
        <v>9.1999999999999993</v>
      </c>
      <c r="AL2834" t="s">
        <v>81</v>
      </c>
      <c r="AM2834" t="s">
        <v>82</v>
      </c>
      <c r="AO2834" t="s">
        <v>83</v>
      </c>
      <c r="AP2834" t="s">
        <v>67</v>
      </c>
      <c r="AQ2834" t="s">
        <v>67</v>
      </c>
      <c r="AR2834" t="s">
        <v>82</v>
      </c>
      <c r="AT2834" t="s">
        <v>82</v>
      </c>
      <c r="AW2834" t="s">
        <v>82</v>
      </c>
      <c r="AY2834" t="s">
        <v>689</v>
      </c>
      <c r="AZ2834" t="s">
        <v>690</v>
      </c>
      <c r="BA2834" t="s">
        <v>86</v>
      </c>
      <c r="BB2834">
        <v>33165</v>
      </c>
      <c r="BC2834" t="s">
        <v>79</v>
      </c>
      <c r="BH2834" t="s">
        <v>691</v>
      </c>
      <c r="BI2834" t="s">
        <v>67</v>
      </c>
      <c r="BJ2834">
        <v>362815271</v>
      </c>
    </row>
    <row r="2835" spans="1:62" x14ac:dyDescent="0.25">
      <c r="A2835" t="s">
        <v>27263</v>
      </c>
      <c r="B2835" s="2">
        <v>43503</v>
      </c>
      <c r="C2835" t="s">
        <v>63</v>
      </c>
      <c r="D2835" s="3">
        <v>43472.378740821761</v>
      </c>
      <c r="E2835" t="s">
        <v>64</v>
      </c>
      <c r="F2835" s="2">
        <v>43556</v>
      </c>
      <c r="G2835" s="2">
        <v>43799</v>
      </c>
      <c r="H2835" t="s">
        <v>9907</v>
      </c>
      <c r="I2835" t="s">
        <v>9908</v>
      </c>
      <c r="J2835" t="s">
        <v>9909</v>
      </c>
      <c r="L2835" t="s">
        <v>638</v>
      </c>
      <c r="M2835" t="s">
        <v>147</v>
      </c>
      <c r="N2835">
        <v>19464</v>
      </c>
      <c r="O2835" t="s">
        <v>70</v>
      </c>
      <c r="Q2835" t="s">
        <v>9910</v>
      </c>
      <c r="S2835" t="s">
        <v>72</v>
      </c>
      <c r="T2835" t="s">
        <v>640</v>
      </c>
      <c r="U2835" t="s">
        <v>4688</v>
      </c>
      <c r="V2835" t="s">
        <v>642</v>
      </c>
      <c r="W2835" t="s">
        <v>105</v>
      </c>
      <c r="X2835" t="s">
        <v>106</v>
      </c>
      <c r="Y2835" t="str">
        <f>"37-3011"</f>
        <v>37-3011</v>
      </c>
      <c r="Z2835" t="s">
        <v>94</v>
      </c>
      <c r="AA2835">
        <v>713910</v>
      </c>
      <c r="AB2835">
        <v>30</v>
      </c>
      <c r="AC2835">
        <v>30</v>
      </c>
      <c r="AD2835" t="s">
        <v>79</v>
      </c>
      <c r="AE2835" t="s">
        <v>80</v>
      </c>
      <c r="AF2835">
        <v>40</v>
      </c>
      <c r="AG2835" s="4">
        <v>0.27083333333333331</v>
      </c>
      <c r="AH2835" s="4">
        <v>0.66666666666666663</v>
      </c>
      <c r="AI2835" s="5">
        <v>15.35</v>
      </c>
      <c r="AJ2835">
        <v>23.03</v>
      </c>
      <c r="AL2835" t="s">
        <v>81</v>
      </c>
      <c r="AM2835" t="s">
        <v>82</v>
      </c>
      <c r="AO2835" t="s">
        <v>83</v>
      </c>
      <c r="AP2835" t="s">
        <v>67</v>
      </c>
      <c r="AQ2835" t="s">
        <v>67</v>
      </c>
      <c r="AR2835" t="s">
        <v>82</v>
      </c>
      <c r="AT2835" t="s">
        <v>82</v>
      </c>
      <c r="AW2835" t="s">
        <v>82</v>
      </c>
      <c r="AY2835" t="s">
        <v>638</v>
      </c>
      <c r="AZ2835" t="s">
        <v>291</v>
      </c>
      <c r="BA2835" t="s">
        <v>147</v>
      </c>
      <c r="BB2835">
        <v>19464</v>
      </c>
      <c r="BC2835" t="s">
        <v>87</v>
      </c>
      <c r="BH2835" t="s">
        <v>9909</v>
      </c>
      <c r="BJ2835">
        <v>760729776</v>
      </c>
    </row>
    <row r="2836" spans="1:62" x14ac:dyDescent="0.25">
      <c r="A2836" t="s">
        <v>27345</v>
      </c>
      <c r="B2836" s="2">
        <v>43503</v>
      </c>
      <c r="C2836" t="s">
        <v>63</v>
      </c>
      <c r="D2836" s="3">
        <v>43472.379587199073</v>
      </c>
      <c r="E2836" t="s">
        <v>64</v>
      </c>
      <c r="F2836" s="2">
        <v>43556</v>
      </c>
      <c r="G2836" s="2">
        <v>43784</v>
      </c>
      <c r="H2836" t="s">
        <v>27346</v>
      </c>
      <c r="I2836" t="s">
        <v>67</v>
      </c>
      <c r="J2836" t="s">
        <v>27347</v>
      </c>
      <c r="K2836" t="s">
        <v>67</v>
      </c>
      <c r="L2836" t="s">
        <v>15310</v>
      </c>
      <c r="M2836" t="s">
        <v>1165</v>
      </c>
      <c r="N2836">
        <v>57730</v>
      </c>
      <c r="O2836" t="s">
        <v>70</v>
      </c>
      <c r="P2836" t="s">
        <v>67</v>
      </c>
      <c r="Q2836" t="s">
        <v>27348</v>
      </c>
      <c r="S2836" t="s">
        <v>72</v>
      </c>
      <c r="T2836" t="s">
        <v>16548</v>
      </c>
      <c r="U2836" t="s">
        <v>16549</v>
      </c>
      <c r="V2836" t="s">
        <v>3531</v>
      </c>
      <c r="W2836" t="s">
        <v>232</v>
      </c>
      <c r="X2836" t="s">
        <v>12396</v>
      </c>
      <c r="Y2836" t="str">
        <f>"43-4081"</f>
        <v>43-4081</v>
      </c>
      <c r="Z2836" t="s">
        <v>1983</v>
      </c>
      <c r="AA2836">
        <v>721110</v>
      </c>
      <c r="AB2836">
        <v>10</v>
      </c>
      <c r="AC2836">
        <v>10</v>
      </c>
      <c r="AD2836" t="s">
        <v>79</v>
      </c>
      <c r="AE2836" t="s">
        <v>95</v>
      </c>
      <c r="AF2836">
        <v>40</v>
      </c>
      <c r="AG2836" s="4">
        <v>0.25</v>
      </c>
      <c r="AH2836" s="4">
        <v>0.95833333333333337</v>
      </c>
      <c r="AI2836" s="5">
        <v>10.5</v>
      </c>
      <c r="AJ2836">
        <v>15.75</v>
      </c>
      <c r="AK2836">
        <v>15.75</v>
      </c>
      <c r="AL2836" t="s">
        <v>81</v>
      </c>
      <c r="AM2836" t="s">
        <v>82</v>
      </c>
      <c r="AO2836" t="s">
        <v>83</v>
      </c>
      <c r="AP2836" t="s">
        <v>130</v>
      </c>
      <c r="AQ2836" t="s">
        <v>662</v>
      </c>
      <c r="AR2836" t="s">
        <v>82</v>
      </c>
      <c r="AT2836" t="s">
        <v>82</v>
      </c>
      <c r="AW2836" t="s">
        <v>82</v>
      </c>
      <c r="AY2836" t="s">
        <v>15310</v>
      </c>
      <c r="AZ2836" t="s">
        <v>15310</v>
      </c>
      <c r="BA2836" t="s">
        <v>1165</v>
      </c>
      <c r="BB2836">
        <v>57730</v>
      </c>
      <c r="BC2836" t="s">
        <v>87</v>
      </c>
      <c r="BH2836" t="s">
        <v>27347</v>
      </c>
      <c r="BI2836" t="s">
        <v>67</v>
      </c>
      <c r="BJ2836">
        <v>460429250</v>
      </c>
    </row>
    <row r="2837" spans="1:62" x14ac:dyDescent="0.25">
      <c r="A2837" t="s">
        <v>27384</v>
      </c>
      <c r="B2837" s="2">
        <v>43503</v>
      </c>
      <c r="C2837" t="s">
        <v>63</v>
      </c>
      <c r="D2837" s="3">
        <v>43472.377954305557</v>
      </c>
      <c r="E2837" t="s">
        <v>64</v>
      </c>
      <c r="F2837" s="2">
        <v>43556</v>
      </c>
      <c r="G2837" s="2">
        <v>43784</v>
      </c>
      <c r="H2837" t="s">
        <v>15277</v>
      </c>
      <c r="J2837" t="s">
        <v>15278</v>
      </c>
      <c r="L2837" t="s">
        <v>6257</v>
      </c>
      <c r="M2837" t="s">
        <v>774</v>
      </c>
      <c r="N2837">
        <v>80011</v>
      </c>
      <c r="O2837" t="s">
        <v>70</v>
      </c>
      <c r="Q2837" t="s">
        <v>15279</v>
      </c>
      <c r="S2837" t="s">
        <v>72</v>
      </c>
      <c r="T2837" t="s">
        <v>2824</v>
      </c>
      <c r="U2837" t="s">
        <v>3543</v>
      </c>
      <c r="V2837" t="s">
        <v>642</v>
      </c>
      <c r="W2837" t="s">
        <v>105</v>
      </c>
      <c r="X2837" t="s">
        <v>106</v>
      </c>
      <c r="Y2837" t="str">
        <f>"37-3011"</f>
        <v>37-3011</v>
      </c>
      <c r="Z2837" t="s">
        <v>94</v>
      </c>
      <c r="AA2837">
        <v>561730</v>
      </c>
      <c r="AB2837">
        <v>250</v>
      </c>
      <c r="AC2837">
        <v>15</v>
      </c>
      <c r="AD2837" t="s">
        <v>79</v>
      </c>
      <c r="AE2837" t="s">
        <v>95</v>
      </c>
      <c r="AF2837">
        <v>40</v>
      </c>
      <c r="AG2837" s="4">
        <v>0.29166666666666669</v>
      </c>
      <c r="AH2837" s="4">
        <v>0.66666666666666663</v>
      </c>
      <c r="AI2837" s="5">
        <v>13.48</v>
      </c>
      <c r="AJ2837">
        <v>20.22</v>
      </c>
      <c r="AL2837" t="s">
        <v>81</v>
      </c>
      <c r="AM2837" t="s">
        <v>82</v>
      </c>
      <c r="AO2837" t="s">
        <v>83</v>
      </c>
      <c r="AR2837" t="s">
        <v>82</v>
      </c>
      <c r="AT2837" t="s">
        <v>82</v>
      </c>
      <c r="AW2837" t="s">
        <v>82</v>
      </c>
      <c r="AY2837" t="s">
        <v>1552</v>
      </c>
      <c r="AZ2837" t="s">
        <v>1554</v>
      </c>
      <c r="BA2837" t="s">
        <v>774</v>
      </c>
      <c r="BB2837">
        <v>80909</v>
      </c>
      <c r="BC2837" t="s">
        <v>79</v>
      </c>
      <c r="BH2837" t="s">
        <v>27385</v>
      </c>
      <c r="BJ2837">
        <v>841467610</v>
      </c>
    </row>
    <row r="2838" spans="1:62" x14ac:dyDescent="0.25">
      <c r="A2838" t="s">
        <v>27828</v>
      </c>
      <c r="B2838" s="2">
        <v>43503</v>
      </c>
      <c r="C2838" t="s">
        <v>63</v>
      </c>
      <c r="D2838" s="3">
        <v>43460.270720949076</v>
      </c>
      <c r="E2838" t="s">
        <v>282</v>
      </c>
      <c r="F2838" s="2">
        <v>43543</v>
      </c>
      <c r="G2838" s="2">
        <v>43730</v>
      </c>
      <c r="H2838" t="s">
        <v>27829</v>
      </c>
      <c r="I2838" t="s">
        <v>27830</v>
      </c>
      <c r="J2838" t="s">
        <v>27831</v>
      </c>
      <c r="K2838" t="s">
        <v>27832</v>
      </c>
      <c r="L2838" t="s">
        <v>27833</v>
      </c>
      <c r="M2838" t="s">
        <v>821</v>
      </c>
      <c r="N2838">
        <v>97045</v>
      </c>
      <c r="O2838" t="s">
        <v>70</v>
      </c>
      <c r="Q2838" t="s">
        <v>27834</v>
      </c>
      <c r="S2838" t="s">
        <v>72</v>
      </c>
      <c r="T2838" t="s">
        <v>5156</v>
      </c>
      <c r="U2838" t="s">
        <v>5157</v>
      </c>
      <c r="V2838" t="s">
        <v>5158</v>
      </c>
      <c r="W2838" t="s">
        <v>105</v>
      </c>
      <c r="X2838" t="s">
        <v>677</v>
      </c>
      <c r="Y2838" t="str">
        <f>"39-3091"</f>
        <v>39-3091</v>
      </c>
      <c r="Z2838" t="s">
        <v>677</v>
      </c>
      <c r="AA2838">
        <v>711190</v>
      </c>
      <c r="AB2838">
        <v>45</v>
      </c>
      <c r="AC2838">
        <v>44</v>
      </c>
      <c r="AD2838" t="s">
        <v>79</v>
      </c>
      <c r="AE2838" t="s">
        <v>80</v>
      </c>
      <c r="AF2838">
        <v>40</v>
      </c>
      <c r="AG2838" s="4">
        <v>0.54166666666666663</v>
      </c>
      <c r="AH2838" s="4">
        <v>0.91666666666666663</v>
      </c>
      <c r="AI2838" s="5">
        <v>394.4</v>
      </c>
      <c r="AJ2838">
        <v>0</v>
      </c>
      <c r="AK2838">
        <v>0</v>
      </c>
      <c r="AL2838" t="s">
        <v>81</v>
      </c>
      <c r="AM2838" t="s">
        <v>82</v>
      </c>
      <c r="AO2838" t="s">
        <v>83</v>
      </c>
      <c r="AR2838" t="s">
        <v>82</v>
      </c>
      <c r="AT2838" t="s">
        <v>82</v>
      </c>
      <c r="AW2838" t="s">
        <v>82</v>
      </c>
      <c r="AY2838" t="s">
        <v>5681</v>
      </c>
      <c r="AZ2838" t="s">
        <v>5628</v>
      </c>
      <c r="BA2838" t="s">
        <v>821</v>
      </c>
      <c r="BB2838">
        <v>97045</v>
      </c>
      <c r="BC2838" t="s">
        <v>79</v>
      </c>
      <c r="BH2838" t="s">
        <v>27835</v>
      </c>
      <c r="BI2838" t="s">
        <v>67</v>
      </c>
      <c r="BJ2838">
        <v>931106447</v>
      </c>
    </row>
    <row r="2839" spans="1:62" x14ac:dyDescent="0.25">
      <c r="A2839" t="s">
        <v>27851</v>
      </c>
      <c r="B2839" s="2">
        <v>43503</v>
      </c>
      <c r="C2839" t="s">
        <v>63</v>
      </c>
      <c r="D2839" s="3">
        <v>43472.379441724537</v>
      </c>
      <c r="E2839" t="s">
        <v>64</v>
      </c>
      <c r="F2839" s="2">
        <v>43556</v>
      </c>
      <c r="G2839" s="2">
        <v>43800</v>
      </c>
      <c r="H2839" t="s">
        <v>27852</v>
      </c>
      <c r="J2839" t="s">
        <v>27853</v>
      </c>
      <c r="L2839" t="s">
        <v>11421</v>
      </c>
      <c r="M2839" t="s">
        <v>1246</v>
      </c>
      <c r="N2839">
        <v>64030</v>
      </c>
      <c r="O2839" t="s">
        <v>70</v>
      </c>
      <c r="Q2839" t="s">
        <v>27854</v>
      </c>
      <c r="S2839" t="s">
        <v>72</v>
      </c>
      <c r="T2839" t="s">
        <v>1755</v>
      </c>
      <c r="U2839" t="s">
        <v>5811</v>
      </c>
      <c r="V2839" t="s">
        <v>1882</v>
      </c>
      <c r="W2839" t="s">
        <v>278</v>
      </c>
      <c r="X2839" t="s">
        <v>106</v>
      </c>
      <c r="Y2839" t="str">
        <f>"37-3011"</f>
        <v>37-3011</v>
      </c>
      <c r="Z2839" t="s">
        <v>94</v>
      </c>
      <c r="AA2839">
        <v>561730</v>
      </c>
      <c r="AB2839">
        <v>5</v>
      </c>
      <c r="AC2839">
        <v>5</v>
      </c>
      <c r="AD2839" t="s">
        <v>79</v>
      </c>
      <c r="AE2839" t="s">
        <v>80</v>
      </c>
      <c r="AF2839">
        <v>40</v>
      </c>
      <c r="AG2839" s="4">
        <v>0.3125</v>
      </c>
      <c r="AH2839" s="4">
        <v>0.64583333333333337</v>
      </c>
      <c r="AI2839" s="5">
        <v>14.73</v>
      </c>
      <c r="AJ2839">
        <v>22.1</v>
      </c>
      <c r="AL2839" t="s">
        <v>81</v>
      </c>
      <c r="AM2839" t="s">
        <v>82</v>
      </c>
      <c r="AO2839" t="s">
        <v>83</v>
      </c>
      <c r="AP2839" t="s">
        <v>67</v>
      </c>
      <c r="AQ2839" t="s">
        <v>67</v>
      </c>
      <c r="AR2839" t="s">
        <v>82</v>
      </c>
      <c r="AT2839" t="s">
        <v>82</v>
      </c>
      <c r="AW2839" t="s">
        <v>82</v>
      </c>
      <c r="AY2839" t="s">
        <v>11421</v>
      </c>
      <c r="AZ2839" t="s">
        <v>1588</v>
      </c>
      <c r="BA2839" t="s">
        <v>1246</v>
      </c>
      <c r="BB2839">
        <v>64030</v>
      </c>
      <c r="BC2839" t="s">
        <v>79</v>
      </c>
      <c r="BH2839" t="s">
        <v>27855</v>
      </c>
      <c r="BJ2839">
        <v>811737199</v>
      </c>
    </row>
    <row r="2840" spans="1:62" x14ac:dyDescent="0.25">
      <c r="A2840" t="s">
        <v>27871</v>
      </c>
      <c r="B2840" s="2">
        <v>43503</v>
      </c>
      <c r="C2840" t="s">
        <v>63</v>
      </c>
      <c r="D2840" s="3">
        <v>43453.522610324071</v>
      </c>
      <c r="E2840" t="s">
        <v>64</v>
      </c>
      <c r="F2840" s="2">
        <v>43539</v>
      </c>
      <c r="G2840" s="2">
        <v>43769</v>
      </c>
      <c r="H2840" t="s">
        <v>7985</v>
      </c>
      <c r="J2840" t="s">
        <v>7993</v>
      </c>
      <c r="L2840" t="s">
        <v>7991</v>
      </c>
      <c r="M2840" t="s">
        <v>226</v>
      </c>
      <c r="N2840">
        <v>48105</v>
      </c>
      <c r="O2840" t="s">
        <v>70</v>
      </c>
      <c r="Q2840" t="s">
        <v>7989</v>
      </c>
      <c r="S2840" t="s">
        <v>82</v>
      </c>
      <c r="U2840" t="s">
        <v>92</v>
      </c>
      <c r="X2840" t="s">
        <v>1673</v>
      </c>
      <c r="Y2840" t="str">
        <f>"37-3011"</f>
        <v>37-3011</v>
      </c>
      <c r="Z2840" t="s">
        <v>94</v>
      </c>
      <c r="AA2840">
        <v>56173</v>
      </c>
      <c r="AB2840">
        <v>8</v>
      </c>
      <c r="AC2840">
        <v>8</v>
      </c>
      <c r="AD2840" t="s">
        <v>79</v>
      </c>
      <c r="AE2840" t="s">
        <v>80</v>
      </c>
      <c r="AF2840">
        <v>40</v>
      </c>
      <c r="AG2840" s="4">
        <v>0.33333333333333331</v>
      </c>
      <c r="AH2840" s="4">
        <v>0.75</v>
      </c>
      <c r="AI2840" s="6">
        <v>14</v>
      </c>
      <c r="AJ2840">
        <v>21</v>
      </c>
      <c r="AK2840">
        <v>24</v>
      </c>
      <c r="AL2840" t="s">
        <v>81</v>
      </c>
      <c r="AM2840" t="s">
        <v>82</v>
      </c>
      <c r="AO2840" t="s">
        <v>83</v>
      </c>
      <c r="AR2840" t="s">
        <v>82</v>
      </c>
      <c r="AT2840" t="s">
        <v>82</v>
      </c>
      <c r="AW2840" t="s">
        <v>82</v>
      </c>
      <c r="AY2840" t="s">
        <v>7991</v>
      </c>
      <c r="AZ2840" t="s">
        <v>22883</v>
      </c>
      <c r="BA2840" t="s">
        <v>226</v>
      </c>
      <c r="BB2840">
        <v>48105</v>
      </c>
      <c r="BC2840" t="s">
        <v>79</v>
      </c>
      <c r="BH2840" t="s">
        <v>7993</v>
      </c>
      <c r="BJ2840">
        <v>331148821</v>
      </c>
    </row>
    <row r="2841" spans="1:62" ht="45" x14ac:dyDescent="0.25">
      <c r="A2841" t="s">
        <v>27915</v>
      </c>
      <c r="B2841" s="2">
        <v>43503</v>
      </c>
      <c r="C2841" t="s">
        <v>63</v>
      </c>
      <c r="D2841" s="3">
        <v>43472.378521145831</v>
      </c>
      <c r="E2841" t="s">
        <v>64</v>
      </c>
      <c r="F2841" s="2">
        <v>43556</v>
      </c>
      <c r="G2841" s="2">
        <v>43786</v>
      </c>
      <c r="H2841" t="s">
        <v>27916</v>
      </c>
      <c r="I2841" t="s">
        <v>27917</v>
      </c>
      <c r="J2841" t="s">
        <v>27918</v>
      </c>
      <c r="L2841" t="s">
        <v>9133</v>
      </c>
      <c r="M2841" t="s">
        <v>232</v>
      </c>
      <c r="N2841">
        <v>14626</v>
      </c>
      <c r="O2841" t="s">
        <v>70</v>
      </c>
      <c r="Q2841" t="s">
        <v>27919</v>
      </c>
      <c r="S2841" t="s">
        <v>82</v>
      </c>
      <c r="U2841" t="s">
        <v>92</v>
      </c>
      <c r="X2841" t="s">
        <v>27920</v>
      </c>
      <c r="Y2841" t="str">
        <f>"37-3011"</f>
        <v>37-3011</v>
      </c>
      <c r="Z2841" t="s">
        <v>94</v>
      </c>
      <c r="AA2841">
        <v>1114</v>
      </c>
      <c r="AB2841">
        <v>8</v>
      </c>
      <c r="AC2841">
        <v>8</v>
      </c>
      <c r="AD2841" t="s">
        <v>79</v>
      </c>
      <c r="AE2841" t="s">
        <v>80</v>
      </c>
      <c r="AF2841">
        <v>40</v>
      </c>
      <c r="AG2841" s="4">
        <v>0.29166666666666669</v>
      </c>
      <c r="AH2841" s="4">
        <v>0.625</v>
      </c>
      <c r="AI2841" s="5">
        <v>15.1</v>
      </c>
      <c r="AJ2841">
        <v>22.65</v>
      </c>
      <c r="AL2841" t="s">
        <v>81</v>
      </c>
      <c r="AM2841" t="s">
        <v>82</v>
      </c>
      <c r="AO2841" t="s">
        <v>213</v>
      </c>
      <c r="AR2841" t="s">
        <v>82</v>
      </c>
      <c r="AT2841" t="s">
        <v>72</v>
      </c>
      <c r="AU2841">
        <v>3</v>
      </c>
      <c r="AV2841" s="7" t="s">
        <v>27921</v>
      </c>
      <c r="AW2841" t="s">
        <v>72</v>
      </c>
      <c r="AX2841">
        <v>3</v>
      </c>
      <c r="AY2841" t="s">
        <v>5590</v>
      </c>
      <c r="AZ2841" t="s">
        <v>4357</v>
      </c>
      <c r="BA2841" t="s">
        <v>232</v>
      </c>
      <c r="BB2841">
        <v>14626</v>
      </c>
      <c r="BC2841" t="s">
        <v>79</v>
      </c>
      <c r="BH2841" t="s">
        <v>27922</v>
      </c>
      <c r="BJ2841">
        <v>161081930</v>
      </c>
    </row>
    <row r="2842" spans="1:62" x14ac:dyDescent="0.25">
      <c r="A2842" t="s">
        <v>28047</v>
      </c>
      <c r="B2842" s="2">
        <v>43503</v>
      </c>
      <c r="C2842" t="s">
        <v>63</v>
      </c>
      <c r="D2842" s="3">
        <v>43472.378517534722</v>
      </c>
      <c r="E2842" t="s">
        <v>64</v>
      </c>
      <c r="F2842" s="2">
        <v>43556</v>
      </c>
      <c r="G2842" s="2">
        <v>43789</v>
      </c>
      <c r="H2842" t="s">
        <v>12911</v>
      </c>
      <c r="J2842" t="s">
        <v>12174</v>
      </c>
      <c r="L2842" t="s">
        <v>12175</v>
      </c>
      <c r="M2842" t="s">
        <v>844</v>
      </c>
      <c r="N2842">
        <v>60169</v>
      </c>
      <c r="O2842" t="s">
        <v>70</v>
      </c>
      <c r="Q2842" t="s">
        <v>12176</v>
      </c>
      <c r="S2842" t="s">
        <v>72</v>
      </c>
      <c r="T2842" t="s">
        <v>8937</v>
      </c>
      <c r="U2842" t="s">
        <v>8938</v>
      </c>
      <c r="V2842" t="s">
        <v>8939</v>
      </c>
      <c r="W2842" t="s">
        <v>2314</v>
      </c>
      <c r="X2842" t="s">
        <v>3377</v>
      </c>
      <c r="Y2842" t="str">
        <f>"39-3091"</f>
        <v>39-3091</v>
      </c>
      <c r="Z2842" t="s">
        <v>677</v>
      </c>
      <c r="AA2842">
        <v>713990</v>
      </c>
      <c r="AB2842">
        <v>120</v>
      </c>
      <c r="AC2842">
        <v>120</v>
      </c>
      <c r="AD2842" t="s">
        <v>79</v>
      </c>
      <c r="AE2842" t="s">
        <v>80</v>
      </c>
      <c r="AF2842">
        <v>40</v>
      </c>
      <c r="AG2842" s="4">
        <v>0.5</v>
      </c>
      <c r="AH2842" s="4">
        <v>0.91666666666666663</v>
      </c>
      <c r="AI2842" s="5">
        <v>8.83</v>
      </c>
      <c r="AL2842" t="s">
        <v>81</v>
      </c>
      <c r="AM2842" t="s">
        <v>82</v>
      </c>
      <c r="AO2842" t="s">
        <v>83</v>
      </c>
      <c r="AP2842" t="s">
        <v>67</v>
      </c>
      <c r="AQ2842" t="s">
        <v>67</v>
      </c>
      <c r="AR2842" t="s">
        <v>82</v>
      </c>
      <c r="AT2842" t="s">
        <v>82</v>
      </c>
      <c r="AW2842" t="s">
        <v>82</v>
      </c>
      <c r="AY2842" t="s">
        <v>3425</v>
      </c>
      <c r="AZ2842" t="s">
        <v>665</v>
      </c>
      <c r="BA2842" t="s">
        <v>105</v>
      </c>
      <c r="BB2842">
        <v>78501</v>
      </c>
      <c r="BC2842" t="s">
        <v>79</v>
      </c>
      <c r="BH2842" t="s">
        <v>28048</v>
      </c>
      <c r="BJ2842">
        <v>362776896</v>
      </c>
    </row>
    <row r="2843" spans="1:62" x14ac:dyDescent="0.25">
      <c r="A2843" t="s">
        <v>28146</v>
      </c>
      <c r="B2843" s="2">
        <v>43503</v>
      </c>
      <c r="C2843" t="s">
        <v>63</v>
      </c>
      <c r="D2843" s="3">
        <v>43472.379306736111</v>
      </c>
      <c r="E2843" t="s">
        <v>64</v>
      </c>
      <c r="F2843" s="2">
        <v>43556</v>
      </c>
      <c r="G2843" s="2">
        <v>43770</v>
      </c>
      <c r="H2843" t="s">
        <v>6372</v>
      </c>
      <c r="J2843" t="s">
        <v>6373</v>
      </c>
      <c r="L2843" t="s">
        <v>1629</v>
      </c>
      <c r="M2843" t="s">
        <v>821</v>
      </c>
      <c r="N2843">
        <v>97504</v>
      </c>
      <c r="O2843" t="s">
        <v>70</v>
      </c>
      <c r="Q2843" t="s">
        <v>6374</v>
      </c>
      <c r="S2843" t="s">
        <v>72</v>
      </c>
      <c r="T2843" t="s">
        <v>878</v>
      </c>
      <c r="U2843" t="s">
        <v>2327</v>
      </c>
      <c r="V2843" t="s">
        <v>880</v>
      </c>
      <c r="W2843" t="s">
        <v>881</v>
      </c>
      <c r="X2843" t="s">
        <v>1092</v>
      </c>
      <c r="Y2843" t="str">
        <f>"45-4011"</f>
        <v>45-4011</v>
      </c>
      <c r="Z2843" t="s">
        <v>763</v>
      </c>
      <c r="AA2843">
        <v>115310</v>
      </c>
      <c r="AB2843">
        <v>31</v>
      </c>
      <c r="AC2843">
        <v>31</v>
      </c>
      <c r="AD2843" t="s">
        <v>79</v>
      </c>
      <c r="AE2843" t="s">
        <v>95</v>
      </c>
      <c r="AF2843">
        <v>40</v>
      </c>
      <c r="AG2843" s="4">
        <v>0.25</v>
      </c>
      <c r="AH2843" s="4">
        <v>0.60416666666666663</v>
      </c>
      <c r="AI2843" s="6">
        <v>12</v>
      </c>
      <c r="AJ2843">
        <v>18</v>
      </c>
      <c r="AK2843">
        <v>31.05</v>
      </c>
      <c r="AL2843" t="s">
        <v>81</v>
      </c>
      <c r="AM2843" t="s">
        <v>82</v>
      </c>
      <c r="AO2843" t="s">
        <v>83</v>
      </c>
      <c r="AR2843" t="s">
        <v>82</v>
      </c>
      <c r="AT2843" t="s">
        <v>82</v>
      </c>
      <c r="AW2843" t="s">
        <v>72</v>
      </c>
      <c r="AX2843">
        <v>3</v>
      </c>
      <c r="AY2843" t="s">
        <v>1629</v>
      </c>
      <c r="AZ2843" t="s">
        <v>1588</v>
      </c>
      <c r="BA2843" t="s">
        <v>821</v>
      </c>
      <c r="BB2843">
        <v>97504</v>
      </c>
      <c r="BC2843" t="s">
        <v>79</v>
      </c>
      <c r="BH2843" t="s">
        <v>6375</v>
      </c>
      <c r="BJ2843">
        <v>461913345</v>
      </c>
    </row>
    <row r="2844" spans="1:62" x14ac:dyDescent="0.25">
      <c r="A2844" t="s">
        <v>28148</v>
      </c>
      <c r="B2844" s="2">
        <v>43503</v>
      </c>
      <c r="C2844" t="s">
        <v>63</v>
      </c>
      <c r="D2844" s="3">
        <v>43472.379076307872</v>
      </c>
      <c r="E2844" t="s">
        <v>64</v>
      </c>
      <c r="F2844" s="2">
        <v>43556</v>
      </c>
      <c r="G2844" s="2">
        <v>43770</v>
      </c>
      <c r="H2844" t="s">
        <v>6233</v>
      </c>
      <c r="J2844" t="s">
        <v>6234</v>
      </c>
      <c r="L2844" t="s">
        <v>6235</v>
      </c>
      <c r="M2844" t="s">
        <v>745</v>
      </c>
      <c r="N2844">
        <v>66030</v>
      </c>
      <c r="O2844" t="s">
        <v>70</v>
      </c>
      <c r="Q2844" t="s">
        <v>6236</v>
      </c>
      <c r="S2844" t="s">
        <v>72</v>
      </c>
      <c r="T2844" t="s">
        <v>878</v>
      </c>
      <c r="U2844" t="s">
        <v>6237</v>
      </c>
      <c r="V2844" t="s">
        <v>2620</v>
      </c>
      <c r="W2844" t="s">
        <v>881</v>
      </c>
      <c r="X2844" t="s">
        <v>106</v>
      </c>
      <c r="Y2844" t="str">
        <f>"37-3011"</f>
        <v>37-3011</v>
      </c>
      <c r="Z2844" t="s">
        <v>94</v>
      </c>
      <c r="AA2844">
        <v>561730</v>
      </c>
      <c r="AB2844">
        <v>61</v>
      </c>
      <c r="AC2844">
        <v>61</v>
      </c>
      <c r="AD2844" t="s">
        <v>79</v>
      </c>
      <c r="AE2844" t="s">
        <v>80</v>
      </c>
      <c r="AF2844">
        <v>40</v>
      </c>
      <c r="AG2844" s="4">
        <v>0.3125</v>
      </c>
      <c r="AH2844" s="4">
        <v>0.6875</v>
      </c>
      <c r="AI2844" s="5">
        <v>14.73</v>
      </c>
      <c r="AJ2844">
        <v>22.1</v>
      </c>
      <c r="AK2844">
        <v>28.88</v>
      </c>
      <c r="AL2844" t="s">
        <v>81</v>
      </c>
      <c r="AM2844" t="s">
        <v>82</v>
      </c>
      <c r="AO2844" t="s">
        <v>83</v>
      </c>
      <c r="AR2844" t="s">
        <v>82</v>
      </c>
      <c r="AT2844" t="s">
        <v>82</v>
      </c>
      <c r="AW2844" t="s">
        <v>72</v>
      </c>
      <c r="AX2844">
        <v>3</v>
      </c>
      <c r="AY2844" t="s">
        <v>6235</v>
      </c>
      <c r="AZ2844" t="s">
        <v>3053</v>
      </c>
      <c r="BA2844" t="s">
        <v>745</v>
      </c>
      <c r="BB2844">
        <v>66030</v>
      </c>
      <c r="BC2844" t="s">
        <v>79</v>
      </c>
      <c r="BH2844" t="s">
        <v>6238</v>
      </c>
      <c r="BJ2844">
        <v>481179779</v>
      </c>
    </row>
    <row r="2845" spans="1:62" x14ac:dyDescent="0.25">
      <c r="A2845" t="s">
        <v>28363</v>
      </c>
      <c r="B2845" s="2">
        <v>43503</v>
      </c>
      <c r="C2845" t="s">
        <v>63</v>
      </c>
      <c r="D2845" s="3">
        <v>43472.378321886572</v>
      </c>
      <c r="E2845" t="s">
        <v>64</v>
      </c>
      <c r="F2845" s="2">
        <v>43556</v>
      </c>
      <c r="G2845" s="2">
        <v>43768</v>
      </c>
      <c r="H2845" t="s">
        <v>4697</v>
      </c>
      <c r="J2845" t="s">
        <v>4698</v>
      </c>
      <c r="L2845" t="s">
        <v>4699</v>
      </c>
      <c r="M2845" t="s">
        <v>105</v>
      </c>
      <c r="N2845">
        <v>77430</v>
      </c>
      <c r="O2845" t="s">
        <v>70</v>
      </c>
      <c r="Q2845" t="s">
        <v>4700</v>
      </c>
      <c r="S2845" t="s">
        <v>72</v>
      </c>
      <c r="T2845" t="s">
        <v>3749</v>
      </c>
      <c r="U2845" t="s">
        <v>3750</v>
      </c>
      <c r="V2845" t="s">
        <v>642</v>
      </c>
      <c r="W2845" t="s">
        <v>105</v>
      </c>
      <c r="X2845" t="s">
        <v>106</v>
      </c>
      <c r="Y2845" t="str">
        <f>"37-3011"</f>
        <v>37-3011</v>
      </c>
      <c r="Z2845" t="s">
        <v>94</v>
      </c>
      <c r="AA2845">
        <v>561730</v>
      </c>
      <c r="AB2845">
        <v>4</v>
      </c>
      <c r="AC2845">
        <v>4</v>
      </c>
      <c r="AD2845" t="s">
        <v>79</v>
      </c>
      <c r="AE2845" t="s">
        <v>95</v>
      </c>
      <c r="AF2845">
        <v>40</v>
      </c>
      <c r="AG2845" s="4">
        <v>0.33333333333333331</v>
      </c>
      <c r="AH2845" s="4">
        <v>0.70833333333333337</v>
      </c>
      <c r="AI2845" s="5">
        <v>13.44</v>
      </c>
      <c r="AJ2845">
        <v>20.16</v>
      </c>
      <c r="AL2845" t="s">
        <v>81</v>
      </c>
      <c r="AM2845" t="s">
        <v>82</v>
      </c>
      <c r="AO2845" t="s">
        <v>83</v>
      </c>
      <c r="AR2845" t="s">
        <v>82</v>
      </c>
      <c r="AT2845" t="s">
        <v>82</v>
      </c>
      <c r="AW2845" t="s">
        <v>82</v>
      </c>
      <c r="AY2845" t="s">
        <v>4699</v>
      </c>
      <c r="AZ2845" t="s">
        <v>4149</v>
      </c>
      <c r="BA2845" t="s">
        <v>105</v>
      </c>
      <c r="BB2845">
        <v>77430</v>
      </c>
      <c r="BC2845" t="s">
        <v>79</v>
      </c>
      <c r="BH2845" t="s">
        <v>4698</v>
      </c>
      <c r="BJ2845">
        <v>272332887</v>
      </c>
    </row>
    <row r="2846" spans="1:62" x14ac:dyDescent="0.25">
      <c r="A2846" t="s">
        <v>28384</v>
      </c>
      <c r="B2846" s="2">
        <v>43503</v>
      </c>
      <c r="C2846" t="s">
        <v>63</v>
      </c>
      <c r="D2846" s="3">
        <v>43472.379166886574</v>
      </c>
      <c r="E2846" t="s">
        <v>64</v>
      </c>
      <c r="F2846" s="2">
        <v>43556</v>
      </c>
      <c r="G2846" s="2">
        <v>43830</v>
      </c>
      <c r="H2846" t="s">
        <v>28385</v>
      </c>
      <c r="I2846" t="s">
        <v>28386</v>
      </c>
      <c r="J2846" t="s">
        <v>28387</v>
      </c>
      <c r="L2846" t="s">
        <v>28388</v>
      </c>
      <c r="M2846" t="s">
        <v>232</v>
      </c>
      <c r="N2846">
        <v>10567</v>
      </c>
      <c r="O2846" t="s">
        <v>70</v>
      </c>
      <c r="Q2846" t="s">
        <v>28389</v>
      </c>
      <c r="S2846" t="s">
        <v>72</v>
      </c>
      <c r="T2846" t="s">
        <v>27925</v>
      </c>
      <c r="U2846" t="s">
        <v>1959</v>
      </c>
      <c r="V2846" t="s">
        <v>232</v>
      </c>
      <c r="W2846" t="s">
        <v>232</v>
      </c>
      <c r="X2846" t="s">
        <v>106</v>
      </c>
      <c r="Y2846" t="str">
        <f>"37-3011"</f>
        <v>37-3011</v>
      </c>
      <c r="Z2846" t="s">
        <v>94</v>
      </c>
      <c r="AA2846">
        <v>561730</v>
      </c>
      <c r="AB2846">
        <v>5</v>
      </c>
      <c r="AC2846">
        <v>5</v>
      </c>
      <c r="AD2846" t="s">
        <v>79</v>
      </c>
      <c r="AE2846" t="s">
        <v>80</v>
      </c>
      <c r="AF2846">
        <v>35</v>
      </c>
      <c r="AG2846" s="4">
        <v>0.33333333333333331</v>
      </c>
      <c r="AH2846" s="4">
        <v>0.66666666666666663</v>
      </c>
      <c r="AI2846" s="5">
        <v>16.809999999999999</v>
      </c>
      <c r="AL2846" t="s">
        <v>81</v>
      </c>
      <c r="AM2846" t="s">
        <v>82</v>
      </c>
      <c r="AO2846" t="s">
        <v>83</v>
      </c>
      <c r="AP2846" t="s">
        <v>67</v>
      </c>
      <c r="AQ2846" t="s">
        <v>67</v>
      </c>
      <c r="AR2846" t="s">
        <v>82</v>
      </c>
      <c r="AT2846" t="s">
        <v>82</v>
      </c>
      <c r="AW2846" t="s">
        <v>82</v>
      </c>
      <c r="AY2846" t="s">
        <v>28388</v>
      </c>
      <c r="AZ2846" t="s">
        <v>1285</v>
      </c>
      <c r="BA2846" t="s">
        <v>232</v>
      </c>
      <c r="BB2846">
        <v>10567</v>
      </c>
      <c r="BC2846" t="s">
        <v>79</v>
      </c>
      <c r="BH2846" t="s">
        <v>28387</v>
      </c>
      <c r="BI2846" t="s">
        <v>67</v>
      </c>
      <c r="BJ2846">
        <v>133334971</v>
      </c>
    </row>
    <row r="2847" spans="1:62" x14ac:dyDescent="0.25">
      <c r="A2847" t="s">
        <v>28449</v>
      </c>
      <c r="B2847" s="2">
        <v>43503</v>
      </c>
      <c r="C2847" t="s">
        <v>63</v>
      </c>
      <c r="D2847" s="3">
        <v>43472.378217025464</v>
      </c>
      <c r="E2847" t="s">
        <v>64</v>
      </c>
      <c r="F2847" s="2">
        <v>43556</v>
      </c>
      <c r="G2847" s="2">
        <v>43799</v>
      </c>
      <c r="H2847" t="s">
        <v>10167</v>
      </c>
      <c r="I2847" t="s">
        <v>10168</v>
      </c>
      <c r="J2847" t="s">
        <v>10169</v>
      </c>
      <c r="L2847" t="s">
        <v>2471</v>
      </c>
      <c r="M2847" t="s">
        <v>649</v>
      </c>
      <c r="N2847">
        <v>85040</v>
      </c>
      <c r="O2847" t="s">
        <v>70</v>
      </c>
      <c r="Q2847" t="s">
        <v>10170</v>
      </c>
      <c r="S2847" t="s">
        <v>72</v>
      </c>
      <c r="T2847" t="s">
        <v>640</v>
      </c>
      <c r="U2847" t="s">
        <v>3571</v>
      </c>
      <c r="V2847" t="s">
        <v>642</v>
      </c>
      <c r="W2847" t="s">
        <v>105</v>
      </c>
      <c r="X2847" t="s">
        <v>106</v>
      </c>
      <c r="Y2847" t="str">
        <f>"37-3011"</f>
        <v>37-3011</v>
      </c>
      <c r="Z2847" t="s">
        <v>94</v>
      </c>
      <c r="AA2847">
        <v>561730</v>
      </c>
      <c r="AB2847">
        <v>6</v>
      </c>
      <c r="AC2847">
        <v>6</v>
      </c>
      <c r="AD2847" t="s">
        <v>79</v>
      </c>
      <c r="AE2847" t="s">
        <v>95</v>
      </c>
      <c r="AF2847">
        <v>40</v>
      </c>
      <c r="AG2847" s="4">
        <v>0.20833333333333334</v>
      </c>
      <c r="AH2847" s="4">
        <v>0.5625</v>
      </c>
      <c r="AI2847" s="5">
        <v>13.3</v>
      </c>
      <c r="AJ2847">
        <v>19.95</v>
      </c>
      <c r="AL2847" t="s">
        <v>81</v>
      </c>
      <c r="AM2847" t="s">
        <v>82</v>
      </c>
      <c r="AO2847" t="s">
        <v>83</v>
      </c>
      <c r="AR2847" t="s">
        <v>82</v>
      </c>
      <c r="AT2847" t="s">
        <v>82</v>
      </c>
      <c r="AW2847" t="s">
        <v>82</v>
      </c>
      <c r="AY2847" t="s">
        <v>795</v>
      </c>
      <c r="AZ2847" t="s">
        <v>797</v>
      </c>
      <c r="BA2847" t="s">
        <v>105</v>
      </c>
      <c r="BB2847">
        <v>78217</v>
      </c>
      <c r="BC2847" t="s">
        <v>79</v>
      </c>
      <c r="BH2847" t="s">
        <v>10346</v>
      </c>
      <c r="BJ2847">
        <v>860396095</v>
      </c>
    </row>
    <row r="2848" spans="1:62" x14ac:dyDescent="0.25">
      <c r="A2848" t="s">
        <v>28536</v>
      </c>
      <c r="B2848" s="2">
        <v>43503</v>
      </c>
      <c r="C2848" t="s">
        <v>63</v>
      </c>
      <c r="D2848" s="3">
        <v>43472.378976377317</v>
      </c>
      <c r="E2848" t="s">
        <v>64</v>
      </c>
      <c r="F2848" s="2">
        <v>43556</v>
      </c>
      <c r="G2848" s="2">
        <v>43770</v>
      </c>
      <c r="H2848" t="s">
        <v>8259</v>
      </c>
      <c r="J2848" t="s">
        <v>8260</v>
      </c>
      <c r="L2848" t="s">
        <v>6462</v>
      </c>
      <c r="M2848" t="s">
        <v>136</v>
      </c>
      <c r="N2848">
        <v>21703</v>
      </c>
      <c r="O2848" t="s">
        <v>70</v>
      </c>
      <c r="Q2848" t="s">
        <v>8261</v>
      </c>
      <c r="S2848" t="s">
        <v>72</v>
      </c>
      <c r="T2848" t="s">
        <v>878</v>
      </c>
      <c r="U2848" t="s">
        <v>8240</v>
      </c>
      <c r="V2848" t="s">
        <v>880</v>
      </c>
      <c r="W2848" t="s">
        <v>881</v>
      </c>
      <c r="X2848" t="s">
        <v>1968</v>
      </c>
      <c r="Y2848" t="str">
        <f>"53-7062"</f>
        <v>53-7062</v>
      </c>
      <c r="Z2848" t="s">
        <v>337</v>
      </c>
      <c r="AA2848">
        <v>532299</v>
      </c>
      <c r="AB2848">
        <v>12</v>
      </c>
      <c r="AC2848">
        <v>12</v>
      </c>
      <c r="AD2848" t="s">
        <v>79</v>
      </c>
      <c r="AE2848" t="s">
        <v>95</v>
      </c>
      <c r="AF2848">
        <v>40</v>
      </c>
      <c r="AG2848" s="4">
        <v>0.33333333333333331</v>
      </c>
      <c r="AH2848" s="4">
        <v>0.66666666666666663</v>
      </c>
      <c r="AI2848" s="5">
        <v>15.03</v>
      </c>
      <c r="AJ2848">
        <v>22.55</v>
      </c>
      <c r="AK2848">
        <v>25.5</v>
      </c>
      <c r="AL2848" t="s">
        <v>81</v>
      </c>
      <c r="AM2848" t="s">
        <v>82</v>
      </c>
      <c r="AO2848" t="s">
        <v>83</v>
      </c>
      <c r="AR2848" t="s">
        <v>82</v>
      </c>
      <c r="AT2848" t="s">
        <v>82</v>
      </c>
      <c r="AW2848" t="s">
        <v>82</v>
      </c>
      <c r="AY2848" t="s">
        <v>6462</v>
      </c>
      <c r="AZ2848" t="s">
        <v>6462</v>
      </c>
      <c r="BA2848" t="s">
        <v>136</v>
      </c>
      <c r="BB2848">
        <v>21702</v>
      </c>
      <c r="BC2848" t="s">
        <v>79</v>
      </c>
      <c r="BH2848" t="s">
        <v>8262</v>
      </c>
      <c r="BJ2848">
        <v>814041431</v>
      </c>
    </row>
    <row r="2849" spans="1:62" x14ac:dyDescent="0.25">
      <c r="A2849" t="s">
        <v>28562</v>
      </c>
      <c r="B2849" s="2">
        <v>43503</v>
      </c>
      <c r="C2849" t="s">
        <v>63</v>
      </c>
      <c r="D2849" s="3">
        <v>43472.378377835645</v>
      </c>
      <c r="E2849" t="s">
        <v>64</v>
      </c>
      <c r="F2849" s="2">
        <v>43556</v>
      </c>
      <c r="G2849" s="2">
        <v>43792</v>
      </c>
      <c r="H2849" t="s">
        <v>5313</v>
      </c>
      <c r="J2849" t="s">
        <v>5314</v>
      </c>
      <c r="K2849" t="s">
        <v>5315</v>
      </c>
      <c r="L2849" t="s">
        <v>5316</v>
      </c>
      <c r="M2849" t="s">
        <v>105</v>
      </c>
      <c r="N2849">
        <v>77494</v>
      </c>
      <c r="O2849" t="s">
        <v>70</v>
      </c>
      <c r="Q2849" t="s">
        <v>5317</v>
      </c>
      <c r="S2849" t="s">
        <v>72</v>
      </c>
      <c r="T2849" t="s">
        <v>640</v>
      </c>
      <c r="U2849" t="s">
        <v>4688</v>
      </c>
      <c r="V2849" t="s">
        <v>642</v>
      </c>
      <c r="W2849" t="s">
        <v>105</v>
      </c>
      <c r="X2849" t="s">
        <v>106</v>
      </c>
      <c r="Y2849" t="str">
        <f>"37-3011"</f>
        <v>37-3011</v>
      </c>
      <c r="Z2849" t="s">
        <v>94</v>
      </c>
      <c r="AA2849">
        <v>561730</v>
      </c>
      <c r="AB2849">
        <v>55</v>
      </c>
      <c r="AC2849">
        <v>55</v>
      </c>
      <c r="AD2849" t="s">
        <v>79</v>
      </c>
      <c r="AE2849" t="s">
        <v>95</v>
      </c>
      <c r="AF2849">
        <v>40</v>
      </c>
      <c r="AG2849" s="4">
        <v>0.29166666666666669</v>
      </c>
      <c r="AH2849" s="4">
        <v>0.64583333333333337</v>
      </c>
      <c r="AI2849" s="5">
        <v>13.44</v>
      </c>
      <c r="AJ2849">
        <v>20.16</v>
      </c>
      <c r="AL2849" t="s">
        <v>81</v>
      </c>
      <c r="AM2849" t="s">
        <v>82</v>
      </c>
      <c r="AO2849" t="s">
        <v>83</v>
      </c>
      <c r="AP2849" t="s">
        <v>67</v>
      </c>
      <c r="AQ2849" t="s">
        <v>67</v>
      </c>
      <c r="AR2849" t="s">
        <v>82</v>
      </c>
      <c r="AT2849" t="s">
        <v>82</v>
      </c>
      <c r="AW2849" t="s">
        <v>82</v>
      </c>
      <c r="AY2849" t="s">
        <v>5316</v>
      </c>
      <c r="AZ2849" t="s">
        <v>5318</v>
      </c>
      <c r="BA2849" t="s">
        <v>105</v>
      </c>
      <c r="BB2849">
        <v>77494</v>
      </c>
      <c r="BC2849" t="s">
        <v>79</v>
      </c>
      <c r="BH2849" t="s">
        <v>5314</v>
      </c>
      <c r="BJ2849">
        <v>760319093</v>
      </c>
    </row>
    <row r="2850" spans="1:62" x14ac:dyDescent="0.25">
      <c r="A2850" t="s">
        <v>28599</v>
      </c>
      <c r="B2850" s="2">
        <v>43503</v>
      </c>
      <c r="C2850" t="s">
        <v>63</v>
      </c>
      <c r="D2850" s="3">
        <v>43472.378032245368</v>
      </c>
      <c r="E2850" t="s">
        <v>282</v>
      </c>
      <c r="F2850" s="2">
        <v>43556</v>
      </c>
      <c r="G2850" s="2">
        <v>43771</v>
      </c>
      <c r="H2850" t="s">
        <v>25726</v>
      </c>
      <c r="I2850" t="s">
        <v>25727</v>
      </c>
      <c r="J2850" t="s">
        <v>25728</v>
      </c>
      <c r="K2850" t="s">
        <v>25729</v>
      </c>
      <c r="L2850" t="s">
        <v>19934</v>
      </c>
      <c r="M2850" t="s">
        <v>226</v>
      </c>
      <c r="N2850">
        <v>49757</v>
      </c>
      <c r="O2850" t="s">
        <v>70</v>
      </c>
      <c r="P2850" t="s">
        <v>67</v>
      </c>
      <c r="Q2850" t="s">
        <v>25730</v>
      </c>
      <c r="S2850" t="s">
        <v>72</v>
      </c>
      <c r="T2850" t="s">
        <v>25731</v>
      </c>
      <c r="U2850" t="s">
        <v>25732</v>
      </c>
      <c r="V2850" t="s">
        <v>10190</v>
      </c>
      <c r="W2850" t="s">
        <v>226</v>
      </c>
      <c r="X2850" t="s">
        <v>28600</v>
      </c>
      <c r="Y2850" t="str">
        <f>"35-2021"</f>
        <v>35-2021</v>
      </c>
      <c r="Z2850" t="s">
        <v>221</v>
      </c>
      <c r="AA2850">
        <v>72111</v>
      </c>
      <c r="AB2850">
        <v>120</v>
      </c>
      <c r="AC2850">
        <v>111</v>
      </c>
      <c r="AD2850" t="s">
        <v>79</v>
      </c>
      <c r="AE2850" t="s">
        <v>80</v>
      </c>
      <c r="AF2850">
        <v>40</v>
      </c>
      <c r="AG2850" s="4">
        <v>0.29166666666666669</v>
      </c>
      <c r="AH2850" s="4">
        <v>0.625</v>
      </c>
      <c r="AI2850" s="5">
        <v>11.38</v>
      </c>
      <c r="AJ2850">
        <v>17.07</v>
      </c>
      <c r="AK2850">
        <v>0</v>
      </c>
      <c r="AL2850" t="s">
        <v>81</v>
      </c>
      <c r="AM2850" t="s">
        <v>82</v>
      </c>
      <c r="AO2850" t="s">
        <v>83</v>
      </c>
      <c r="AP2850" t="s">
        <v>67</v>
      </c>
      <c r="AQ2850" t="s">
        <v>67</v>
      </c>
      <c r="AR2850" t="s">
        <v>82</v>
      </c>
      <c r="AT2850" t="s">
        <v>82</v>
      </c>
      <c r="AW2850" t="s">
        <v>82</v>
      </c>
      <c r="AY2850" t="s">
        <v>19934</v>
      </c>
      <c r="AZ2850" t="s">
        <v>9074</v>
      </c>
      <c r="BA2850" t="s">
        <v>226</v>
      </c>
      <c r="BB2850">
        <v>49757</v>
      </c>
      <c r="BC2850" t="s">
        <v>87</v>
      </c>
      <c r="BH2850" t="s">
        <v>25728</v>
      </c>
      <c r="BI2850" t="s">
        <v>25729</v>
      </c>
      <c r="BJ2850">
        <v>262420274</v>
      </c>
    </row>
    <row r="2851" spans="1:62" x14ac:dyDescent="0.25">
      <c r="A2851" t="s">
        <v>28765</v>
      </c>
      <c r="B2851" s="2">
        <v>43503</v>
      </c>
      <c r="C2851" t="s">
        <v>63</v>
      </c>
      <c r="D2851" s="3">
        <v>43472.380025659724</v>
      </c>
      <c r="E2851" t="s">
        <v>282</v>
      </c>
      <c r="F2851" s="2">
        <v>43556</v>
      </c>
      <c r="G2851" s="2">
        <v>43749</v>
      </c>
      <c r="H2851" t="s">
        <v>28766</v>
      </c>
      <c r="J2851" t="s">
        <v>28767</v>
      </c>
      <c r="L2851" t="s">
        <v>28768</v>
      </c>
      <c r="M2851" t="s">
        <v>2356</v>
      </c>
      <c r="N2851">
        <v>69201</v>
      </c>
      <c r="O2851" t="s">
        <v>70</v>
      </c>
      <c r="Q2851" t="s">
        <v>28769</v>
      </c>
      <c r="S2851" t="s">
        <v>72</v>
      </c>
      <c r="T2851" t="s">
        <v>12628</v>
      </c>
      <c r="U2851" t="s">
        <v>12629</v>
      </c>
      <c r="V2851" t="s">
        <v>12630</v>
      </c>
      <c r="W2851" t="s">
        <v>105</v>
      </c>
      <c r="X2851" t="s">
        <v>1427</v>
      </c>
      <c r="Y2851" t="str">
        <f>"37-2012"</f>
        <v>37-2012</v>
      </c>
      <c r="Z2851" t="s">
        <v>373</v>
      </c>
      <c r="AA2851">
        <v>713910</v>
      </c>
      <c r="AB2851">
        <v>5</v>
      </c>
      <c r="AC2851">
        <v>4</v>
      </c>
      <c r="AD2851" t="s">
        <v>79</v>
      </c>
      <c r="AE2851" t="s">
        <v>80</v>
      </c>
      <c r="AF2851">
        <v>40</v>
      </c>
      <c r="AG2851" s="4">
        <v>0.33333333333333331</v>
      </c>
      <c r="AH2851" s="4">
        <v>0.70833333333333337</v>
      </c>
      <c r="AI2851" s="5">
        <v>10.75</v>
      </c>
      <c r="AL2851" t="s">
        <v>81</v>
      </c>
      <c r="AM2851" t="s">
        <v>82</v>
      </c>
      <c r="AO2851" t="s">
        <v>83</v>
      </c>
      <c r="AP2851" t="s">
        <v>67</v>
      </c>
      <c r="AQ2851" t="s">
        <v>67</v>
      </c>
      <c r="AR2851" t="s">
        <v>82</v>
      </c>
      <c r="AT2851" t="s">
        <v>82</v>
      </c>
      <c r="AW2851" t="s">
        <v>82</v>
      </c>
      <c r="AY2851" t="s">
        <v>28768</v>
      </c>
      <c r="AZ2851" t="s">
        <v>28770</v>
      </c>
      <c r="BA2851" t="s">
        <v>2356</v>
      </c>
      <c r="BB2851">
        <v>69201</v>
      </c>
      <c r="BC2851" t="s">
        <v>87</v>
      </c>
      <c r="BH2851" t="s">
        <v>28767</v>
      </c>
      <c r="BJ2851">
        <v>352338858</v>
      </c>
    </row>
    <row r="2852" spans="1:62" x14ac:dyDescent="0.25">
      <c r="A2852" t="s">
        <v>28825</v>
      </c>
      <c r="B2852" s="2">
        <v>43503</v>
      </c>
      <c r="C2852" t="s">
        <v>63</v>
      </c>
      <c r="D2852" s="3">
        <v>43472.379407777778</v>
      </c>
      <c r="E2852" t="s">
        <v>64</v>
      </c>
      <c r="F2852" s="2">
        <v>43556</v>
      </c>
      <c r="G2852" s="2">
        <v>43799</v>
      </c>
      <c r="H2852" t="s">
        <v>3202</v>
      </c>
      <c r="I2852" t="s">
        <v>3203</v>
      </c>
      <c r="J2852" t="s">
        <v>3107</v>
      </c>
      <c r="L2852" t="s">
        <v>3108</v>
      </c>
      <c r="M2852" t="s">
        <v>2367</v>
      </c>
      <c r="N2852">
        <v>29928</v>
      </c>
      <c r="O2852" t="s">
        <v>70</v>
      </c>
      <c r="Q2852" t="s">
        <v>3109</v>
      </c>
      <c r="S2852" t="s">
        <v>72</v>
      </c>
      <c r="T2852" t="s">
        <v>102</v>
      </c>
      <c r="U2852" t="s">
        <v>2630</v>
      </c>
      <c r="V2852" t="s">
        <v>2470</v>
      </c>
      <c r="W2852" t="s">
        <v>105</v>
      </c>
      <c r="X2852" t="s">
        <v>1500</v>
      </c>
      <c r="Y2852" t="str">
        <f>"35-2014"</f>
        <v>35-2014</v>
      </c>
      <c r="Z2852" t="s">
        <v>301</v>
      </c>
      <c r="AA2852">
        <v>721110</v>
      </c>
      <c r="AB2852">
        <v>12</v>
      </c>
      <c r="AC2852">
        <v>12</v>
      </c>
      <c r="AD2852" t="s">
        <v>79</v>
      </c>
      <c r="AE2852" t="s">
        <v>95</v>
      </c>
      <c r="AF2852">
        <v>35</v>
      </c>
      <c r="AG2852" s="4">
        <v>0.33333333333333331</v>
      </c>
      <c r="AH2852" s="4">
        <v>0.66666666666666663</v>
      </c>
      <c r="AI2852" s="5">
        <v>12.41</v>
      </c>
      <c r="AJ2852">
        <v>18.62</v>
      </c>
      <c r="AK2852">
        <v>18.62</v>
      </c>
      <c r="AL2852" t="s">
        <v>81</v>
      </c>
      <c r="AM2852" t="s">
        <v>82</v>
      </c>
      <c r="AO2852" t="s">
        <v>83</v>
      </c>
      <c r="AR2852" t="s">
        <v>82</v>
      </c>
      <c r="AT2852" t="s">
        <v>82</v>
      </c>
      <c r="AW2852" t="s">
        <v>72</v>
      </c>
      <c r="AX2852">
        <v>1</v>
      </c>
      <c r="AY2852" t="s">
        <v>3110</v>
      </c>
      <c r="AZ2852" t="s">
        <v>3111</v>
      </c>
      <c r="BA2852" t="s">
        <v>2367</v>
      </c>
      <c r="BB2852">
        <v>29928</v>
      </c>
      <c r="BC2852" t="s">
        <v>87</v>
      </c>
      <c r="BH2852" t="s">
        <v>3112</v>
      </c>
      <c r="BJ2852">
        <v>453784316</v>
      </c>
    </row>
    <row r="2853" spans="1:62" x14ac:dyDescent="0.25">
      <c r="A2853" t="s">
        <v>28826</v>
      </c>
      <c r="B2853" s="2">
        <v>43503</v>
      </c>
      <c r="C2853" t="s">
        <v>63</v>
      </c>
      <c r="D2853" s="3">
        <v>43472.378692337959</v>
      </c>
      <c r="E2853" t="s">
        <v>282</v>
      </c>
      <c r="F2853" s="2">
        <v>43556</v>
      </c>
      <c r="G2853" s="2">
        <v>43799</v>
      </c>
      <c r="H2853" t="s">
        <v>28827</v>
      </c>
      <c r="I2853" t="s">
        <v>28828</v>
      </c>
      <c r="J2853" t="s">
        <v>28829</v>
      </c>
      <c r="L2853" t="s">
        <v>18013</v>
      </c>
      <c r="M2853" t="s">
        <v>100</v>
      </c>
      <c r="N2853">
        <v>27909</v>
      </c>
      <c r="O2853" t="s">
        <v>70</v>
      </c>
      <c r="Q2853" t="s">
        <v>28830</v>
      </c>
      <c r="S2853" t="s">
        <v>72</v>
      </c>
      <c r="T2853" t="s">
        <v>1738</v>
      </c>
      <c r="U2853" t="s">
        <v>1739</v>
      </c>
      <c r="V2853" t="s">
        <v>1740</v>
      </c>
      <c r="W2853" t="s">
        <v>278</v>
      </c>
      <c r="X2853" t="s">
        <v>2410</v>
      </c>
      <c r="Y2853" t="str">
        <f>"53-7062"</f>
        <v>53-7062</v>
      </c>
      <c r="Z2853" t="s">
        <v>337</v>
      </c>
      <c r="AA2853">
        <v>311712</v>
      </c>
      <c r="AB2853">
        <v>40</v>
      </c>
      <c r="AC2853">
        <v>39</v>
      </c>
      <c r="AD2853" t="s">
        <v>79</v>
      </c>
      <c r="AE2853" t="s">
        <v>80</v>
      </c>
      <c r="AF2853">
        <v>35</v>
      </c>
      <c r="AG2853" s="4">
        <v>0.33333333333333331</v>
      </c>
      <c r="AH2853" s="4">
        <v>0.66666666666666663</v>
      </c>
      <c r="AI2853" s="5">
        <v>9.0299999999999994</v>
      </c>
      <c r="AJ2853">
        <v>13.55</v>
      </c>
      <c r="AK2853">
        <v>13.55</v>
      </c>
      <c r="AL2853" t="s">
        <v>81</v>
      </c>
      <c r="AM2853" t="s">
        <v>82</v>
      </c>
      <c r="AO2853" t="s">
        <v>83</v>
      </c>
      <c r="AR2853" t="s">
        <v>82</v>
      </c>
      <c r="AT2853" t="s">
        <v>82</v>
      </c>
      <c r="AW2853" t="s">
        <v>82</v>
      </c>
      <c r="AY2853" t="s">
        <v>18013</v>
      </c>
      <c r="AZ2853" t="s">
        <v>28831</v>
      </c>
      <c r="BA2853" t="s">
        <v>100</v>
      </c>
      <c r="BB2853">
        <v>27909</v>
      </c>
      <c r="BC2853" t="s">
        <v>87</v>
      </c>
      <c r="BH2853" t="s">
        <v>28829</v>
      </c>
      <c r="BJ2853">
        <v>561769392</v>
      </c>
    </row>
    <row r="2854" spans="1:62" x14ac:dyDescent="0.25">
      <c r="A2854" t="s">
        <v>28967</v>
      </c>
      <c r="B2854" s="2">
        <v>43503</v>
      </c>
      <c r="C2854" t="s">
        <v>63</v>
      </c>
      <c r="D2854" s="3">
        <v>43472.378587766201</v>
      </c>
      <c r="E2854" t="s">
        <v>64</v>
      </c>
      <c r="F2854" s="2">
        <v>43556</v>
      </c>
      <c r="G2854" s="2">
        <v>43814</v>
      </c>
      <c r="H2854" t="s">
        <v>28968</v>
      </c>
      <c r="J2854" t="s">
        <v>28969</v>
      </c>
      <c r="L2854" t="s">
        <v>14621</v>
      </c>
      <c r="M2854" t="s">
        <v>166</v>
      </c>
      <c r="N2854">
        <v>84042</v>
      </c>
      <c r="O2854" t="s">
        <v>70</v>
      </c>
      <c r="Q2854" t="s">
        <v>28970</v>
      </c>
      <c r="S2854" t="s">
        <v>72</v>
      </c>
      <c r="T2854" t="s">
        <v>2963</v>
      </c>
      <c r="U2854" t="s">
        <v>1425</v>
      </c>
      <c r="V2854" t="s">
        <v>1426</v>
      </c>
      <c r="W2854" t="s">
        <v>105</v>
      </c>
      <c r="X2854" t="s">
        <v>11963</v>
      </c>
      <c r="Y2854" t="str">
        <f>"37-3011"</f>
        <v>37-3011</v>
      </c>
      <c r="Z2854" t="s">
        <v>94</v>
      </c>
      <c r="AA2854">
        <v>561730</v>
      </c>
      <c r="AB2854">
        <v>25</v>
      </c>
      <c r="AC2854">
        <v>25</v>
      </c>
      <c r="AD2854" t="s">
        <v>79</v>
      </c>
      <c r="AE2854" t="s">
        <v>95</v>
      </c>
      <c r="AF2854">
        <v>35</v>
      </c>
      <c r="AG2854" s="4">
        <v>0.33333333333333331</v>
      </c>
      <c r="AH2854" s="4">
        <v>0.70833333333333337</v>
      </c>
      <c r="AI2854" s="5">
        <v>13.68</v>
      </c>
      <c r="AJ2854">
        <v>20.52</v>
      </c>
      <c r="AL2854" t="s">
        <v>81</v>
      </c>
      <c r="AM2854" t="s">
        <v>82</v>
      </c>
      <c r="AO2854" t="s">
        <v>83</v>
      </c>
      <c r="AR2854" t="s">
        <v>82</v>
      </c>
      <c r="AT2854" t="s">
        <v>82</v>
      </c>
      <c r="AW2854" t="s">
        <v>72</v>
      </c>
      <c r="AX2854">
        <v>1</v>
      </c>
      <c r="AY2854" t="s">
        <v>14200</v>
      </c>
      <c r="AZ2854" t="s">
        <v>166</v>
      </c>
      <c r="BA2854" t="s">
        <v>166</v>
      </c>
      <c r="BB2854">
        <v>84003</v>
      </c>
      <c r="BC2854" t="s">
        <v>79</v>
      </c>
      <c r="BH2854" t="s">
        <v>28971</v>
      </c>
      <c r="BJ2854">
        <v>263007837</v>
      </c>
    </row>
    <row r="2855" spans="1:62" x14ac:dyDescent="0.25">
      <c r="A2855" t="s">
        <v>29058</v>
      </c>
      <c r="B2855" s="2">
        <v>43503</v>
      </c>
      <c r="C2855" t="s">
        <v>63</v>
      </c>
      <c r="D2855" s="3">
        <v>43472.378182673609</v>
      </c>
      <c r="E2855" t="s">
        <v>64</v>
      </c>
      <c r="F2855" s="2">
        <v>43556</v>
      </c>
      <c r="G2855" s="2">
        <v>43799</v>
      </c>
      <c r="H2855" t="s">
        <v>29059</v>
      </c>
      <c r="J2855" t="s">
        <v>29060</v>
      </c>
      <c r="L2855" t="s">
        <v>972</v>
      </c>
      <c r="M2855" t="s">
        <v>761</v>
      </c>
      <c r="N2855">
        <v>30507</v>
      </c>
      <c r="O2855" t="s">
        <v>70</v>
      </c>
      <c r="Q2855" t="s">
        <v>29061</v>
      </c>
      <c r="S2855" t="s">
        <v>72</v>
      </c>
      <c r="T2855" t="s">
        <v>2963</v>
      </c>
      <c r="U2855" t="s">
        <v>1425</v>
      </c>
      <c r="V2855" t="s">
        <v>1426</v>
      </c>
      <c r="W2855" t="s">
        <v>105</v>
      </c>
      <c r="X2855" t="s">
        <v>106</v>
      </c>
      <c r="Y2855" t="str">
        <f>"37-3011"</f>
        <v>37-3011</v>
      </c>
      <c r="Z2855" t="s">
        <v>94</v>
      </c>
      <c r="AA2855">
        <v>561730</v>
      </c>
      <c r="AB2855">
        <v>35</v>
      </c>
      <c r="AC2855">
        <v>35</v>
      </c>
      <c r="AD2855" t="s">
        <v>79</v>
      </c>
      <c r="AE2855" t="s">
        <v>95</v>
      </c>
      <c r="AF2855">
        <v>35</v>
      </c>
      <c r="AG2855" s="4">
        <v>0.29166666666666669</v>
      </c>
      <c r="AH2855" s="4">
        <v>0.77083333333333337</v>
      </c>
      <c r="AI2855" s="5">
        <v>13.96</v>
      </c>
      <c r="AJ2855">
        <v>20.94</v>
      </c>
      <c r="AL2855" t="s">
        <v>81</v>
      </c>
      <c r="AM2855" t="s">
        <v>82</v>
      </c>
      <c r="AO2855" t="s">
        <v>83</v>
      </c>
      <c r="AR2855" t="s">
        <v>82</v>
      </c>
      <c r="AT2855" t="s">
        <v>82</v>
      </c>
      <c r="AW2855" t="s">
        <v>82</v>
      </c>
      <c r="AY2855" t="s">
        <v>972</v>
      </c>
      <c r="AZ2855" t="s">
        <v>29062</v>
      </c>
      <c r="BA2855" t="s">
        <v>761</v>
      </c>
      <c r="BB2855">
        <v>30507</v>
      </c>
      <c r="BC2855" t="s">
        <v>79</v>
      </c>
      <c r="BH2855" t="s">
        <v>29060</v>
      </c>
      <c r="BJ2855">
        <v>582613689</v>
      </c>
    </row>
    <row r="2856" spans="1:62" x14ac:dyDescent="0.25">
      <c r="A2856" t="s">
        <v>29121</v>
      </c>
      <c r="B2856" s="2">
        <v>43503</v>
      </c>
      <c r="C2856" t="s">
        <v>63</v>
      </c>
      <c r="D2856" s="3">
        <v>43472.386207002317</v>
      </c>
      <c r="E2856" t="s">
        <v>91</v>
      </c>
      <c r="H2856" t="s">
        <v>28951</v>
      </c>
      <c r="I2856" t="s">
        <v>28952</v>
      </c>
      <c r="J2856" t="s">
        <v>28953</v>
      </c>
      <c r="L2856" t="s">
        <v>3291</v>
      </c>
      <c r="M2856" t="s">
        <v>105</v>
      </c>
      <c r="N2856">
        <v>77069</v>
      </c>
      <c r="O2856" t="s">
        <v>70</v>
      </c>
      <c r="Q2856" t="s">
        <v>28954</v>
      </c>
      <c r="S2856" t="s">
        <v>72</v>
      </c>
      <c r="T2856" t="s">
        <v>12628</v>
      </c>
      <c r="U2856" t="s">
        <v>12629</v>
      </c>
      <c r="V2856" t="s">
        <v>12630</v>
      </c>
      <c r="W2856" t="s">
        <v>105</v>
      </c>
      <c r="X2856" t="s">
        <v>106</v>
      </c>
      <c r="Y2856" t="str">
        <f>"37-3011"</f>
        <v>37-3011</v>
      </c>
      <c r="Z2856" t="s">
        <v>94</v>
      </c>
      <c r="AA2856">
        <v>237990</v>
      </c>
      <c r="AB2856">
        <v>12</v>
      </c>
      <c r="AD2856" t="s">
        <v>79</v>
      </c>
      <c r="AE2856" t="s">
        <v>80</v>
      </c>
      <c r="AF2856">
        <v>40</v>
      </c>
      <c r="AG2856" s="4">
        <v>0.29166666666666669</v>
      </c>
      <c r="AH2856" s="4">
        <v>0.70833333333333337</v>
      </c>
      <c r="AI2856" s="5">
        <v>12.6</v>
      </c>
      <c r="AJ2856">
        <v>18.899999999999999</v>
      </c>
      <c r="AL2856" t="s">
        <v>81</v>
      </c>
      <c r="AM2856" t="s">
        <v>82</v>
      </c>
      <c r="AO2856" t="s">
        <v>213</v>
      </c>
      <c r="AR2856" t="s">
        <v>82</v>
      </c>
      <c r="AT2856" t="s">
        <v>82</v>
      </c>
      <c r="AW2856" t="s">
        <v>72</v>
      </c>
      <c r="AX2856">
        <v>3</v>
      </c>
      <c r="AY2856" t="s">
        <v>29122</v>
      </c>
      <c r="AZ2856" t="s">
        <v>29123</v>
      </c>
      <c r="BA2856" t="s">
        <v>761</v>
      </c>
      <c r="BB2856">
        <v>31024</v>
      </c>
      <c r="BC2856" t="s">
        <v>87</v>
      </c>
      <c r="BH2856" t="s">
        <v>29124</v>
      </c>
      <c r="BJ2856">
        <v>710569150</v>
      </c>
    </row>
    <row r="2857" spans="1:62" x14ac:dyDescent="0.25">
      <c r="A2857" t="s">
        <v>29130</v>
      </c>
      <c r="B2857" s="2">
        <v>43503</v>
      </c>
      <c r="C2857" t="s">
        <v>63</v>
      </c>
      <c r="D2857" s="3">
        <v>43472.377892557874</v>
      </c>
      <c r="E2857" t="s">
        <v>64</v>
      </c>
      <c r="F2857" s="2">
        <v>43556</v>
      </c>
      <c r="G2857" s="2">
        <v>43799</v>
      </c>
      <c r="H2857" t="s">
        <v>29131</v>
      </c>
      <c r="J2857" t="s">
        <v>29132</v>
      </c>
      <c r="L2857" t="s">
        <v>13588</v>
      </c>
      <c r="M2857" t="s">
        <v>774</v>
      </c>
      <c r="N2857">
        <v>80504</v>
      </c>
      <c r="O2857" t="s">
        <v>70</v>
      </c>
      <c r="Q2857" t="s">
        <v>29133</v>
      </c>
      <c r="S2857" t="s">
        <v>72</v>
      </c>
      <c r="T2857" t="s">
        <v>2963</v>
      </c>
      <c r="U2857" t="s">
        <v>1425</v>
      </c>
      <c r="V2857" t="s">
        <v>1426</v>
      </c>
      <c r="W2857" t="s">
        <v>105</v>
      </c>
      <c r="X2857" t="s">
        <v>29134</v>
      </c>
      <c r="Y2857" t="str">
        <f>"37-3011"</f>
        <v>37-3011</v>
      </c>
      <c r="Z2857" t="s">
        <v>94</v>
      </c>
      <c r="AA2857">
        <v>561730</v>
      </c>
      <c r="AB2857">
        <v>20</v>
      </c>
      <c r="AC2857">
        <v>20</v>
      </c>
      <c r="AD2857" t="s">
        <v>79</v>
      </c>
      <c r="AE2857" t="s">
        <v>80</v>
      </c>
      <c r="AF2857">
        <v>35</v>
      </c>
      <c r="AG2857" s="4">
        <v>0.33333333333333331</v>
      </c>
      <c r="AH2857" s="4">
        <v>0.70833333333333337</v>
      </c>
      <c r="AI2857" s="5">
        <v>16.07</v>
      </c>
      <c r="AJ2857">
        <v>24.11</v>
      </c>
      <c r="AL2857" t="s">
        <v>81</v>
      </c>
      <c r="AM2857" t="s">
        <v>82</v>
      </c>
      <c r="AO2857" t="s">
        <v>83</v>
      </c>
      <c r="AR2857" t="s">
        <v>82</v>
      </c>
      <c r="AT2857" t="s">
        <v>82</v>
      </c>
      <c r="AW2857" t="s">
        <v>82</v>
      </c>
      <c r="AY2857" t="s">
        <v>13588</v>
      </c>
      <c r="AZ2857" t="s">
        <v>15812</v>
      </c>
      <c r="BA2857" t="s">
        <v>774</v>
      </c>
      <c r="BB2857">
        <v>80504</v>
      </c>
      <c r="BC2857" t="s">
        <v>79</v>
      </c>
      <c r="BH2857" t="s">
        <v>29132</v>
      </c>
      <c r="BJ2857">
        <v>840502283</v>
      </c>
    </row>
    <row r="2858" spans="1:62" x14ac:dyDescent="0.25">
      <c r="A2858" t="s">
        <v>29369</v>
      </c>
      <c r="B2858" s="2">
        <v>43503</v>
      </c>
      <c r="C2858" t="s">
        <v>63</v>
      </c>
      <c r="D2858" s="3">
        <v>43472.379019618056</v>
      </c>
      <c r="E2858" t="s">
        <v>282</v>
      </c>
      <c r="F2858" s="2">
        <v>43556</v>
      </c>
      <c r="G2858" s="2">
        <v>43756</v>
      </c>
      <c r="H2858" t="s">
        <v>28766</v>
      </c>
      <c r="J2858" t="s">
        <v>28767</v>
      </c>
      <c r="L2858" t="s">
        <v>28768</v>
      </c>
      <c r="M2858" t="s">
        <v>2356</v>
      </c>
      <c r="N2858">
        <v>69201</v>
      </c>
      <c r="O2858" t="s">
        <v>70</v>
      </c>
      <c r="Q2858" t="s">
        <v>28769</v>
      </c>
      <c r="S2858" t="s">
        <v>72</v>
      </c>
      <c r="T2858" t="s">
        <v>12628</v>
      </c>
      <c r="U2858" t="s">
        <v>12629</v>
      </c>
      <c r="V2858" t="s">
        <v>12630</v>
      </c>
      <c r="W2858" t="s">
        <v>105</v>
      </c>
      <c r="X2858" t="s">
        <v>19814</v>
      </c>
      <c r="Y2858" t="str">
        <f>"37-3011"</f>
        <v>37-3011</v>
      </c>
      <c r="Z2858" t="s">
        <v>94</v>
      </c>
      <c r="AA2858">
        <v>713910</v>
      </c>
      <c r="AB2858">
        <v>15</v>
      </c>
      <c r="AC2858">
        <v>14</v>
      </c>
      <c r="AD2858" t="s">
        <v>79</v>
      </c>
      <c r="AE2858" t="s">
        <v>80</v>
      </c>
      <c r="AF2858">
        <v>40</v>
      </c>
      <c r="AG2858" s="4">
        <v>0.25</v>
      </c>
      <c r="AH2858" s="4">
        <v>0.60416666666666663</v>
      </c>
      <c r="AI2858" s="5">
        <v>12.91</v>
      </c>
      <c r="AL2858" t="s">
        <v>81</v>
      </c>
      <c r="AM2858" t="s">
        <v>82</v>
      </c>
      <c r="AO2858" t="s">
        <v>83</v>
      </c>
      <c r="AP2858" t="s">
        <v>67</v>
      </c>
      <c r="AQ2858" t="s">
        <v>67</v>
      </c>
      <c r="AR2858" t="s">
        <v>82</v>
      </c>
      <c r="AT2858" t="s">
        <v>82</v>
      </c>
      <c r="AW2858" t="s">
        <v>82</v>
      </c>
      <c r="AY2858" t="s">
        <v>28768</v>
      </c>
      <c r="AZ2858" t="s">
        <v>28770</v>
      </c>
      <c r="BA2858" t="s">
        <v>2356</v>
      </c>
      <c r="BB2858">
        <v>69201</v>
      </c>
      <c r="BC2858" t="s">
        <v>87</v>
      </c>
      <c r="BH2858" t="s">
        <v>28767</v>
      </c>
      <c r="BJ2858">
        <v>352338858</v>
      </c>
    </row>
    <row r="2859" spans="1:62" x14ac:dyDescent="0.25">
      <c r="A2859" t="s">
        <v>29420</v>
      </c>
      <c r="B2859" s="2">
        <v>43503</v>
      </c>
      <c r="C2859" t="s">
        <v>63</v>
      </c>
      <c r="D2859" s="3">
        <v>43472.379151678244</v>
      </c>
      <c r="E2859" t="s">
        <v>64</v>
      </c>
      <c r="F2859" s="2">
        <v>43556</v>
      </c>
      <c r="G2859" s="2">
        <v>43799</v>
      </c>
      <c r="H2859" t="s">
        <v>29421</v>
      </c>
      <c r="J2859" t="s">
        <v>29422</v>
      </c>
      <c r="K2859" t="s">
        <v>29423</v>
      </c>
      <c r="L2859" t="s">
        <v>1054</v>
      </c>
      <c r="M2859" t="s">
        <v>100</v>
      </c>
      <c r="N2859">
        <v>27915</v>
      </c>
      <c r="O2859" t="s">
        <v>70</v>
      </c>
      <c r="Q2859" t="s">
        <v>29424</v>
      </c>
      <c r="S2859" t="s">
        <v>72</v>
      </c>
      <c r="T2859" t="s">
        <v>2963</v>
      </c>
      <c r="U2859" t="s">
        <v>1425</v>
      </c>
      <c r="V2859" t="s">
        <v>1426</v>
      </c>
      <c r="W2859" t="s">
        <v>105</v>
      </c>
      <c r="X2859" t="s">
        <v>1427</v>
      </c>
      <c r="Y2859" t="str">
        <f>"37-2012"</f>
        <v>37-2012</v>
      </c>
      <c r="Z2859" t="s">
        <v>373</v>
      </c>
      <c r="AA2859">
        <v>721110</v>
      </c>
      <c r="AB2859">
        <v>28</v>
      </c>
      <c r="AC2859">
        <v>28</v>
      </c>
      <c r="AD2859" t="s">
        <v>79</v>
      </c>
      <c r="AE2859" t="s">
        <v>95</v>
      </c>
      <c r="AF2859">
        <v>35</v>
      </c>
      <c r="AG2859" s="4">
        <v>0.35416666666666669</v>
      </c>
      <c r="AH2859" s="4">
        <v>0.72916666666666663</v>
      </c>
      <c r="AI2859" s="5">
        <v>11.92</v>
      </c>
      <c r="AJ2859">
        <v>17.88</v>
      </c>
      <c r="AL2859" t="s">
        <v>81</v>
      </c>
      <c r="AM2859" t="s">
        <v>82</v>
      </c>
      <c r="AO2859" t="s">
        <v>83</v>
      </c>
      <c r="AR2859" t="s">
        <v>82</v>
      </c>
      <c r="AT2859" t="s">
        <v>82</v>
      </c>
      <c r="AW2859" t="s">
        <v>82</v>
      </c>
      <c r="AY2859" t="s">
        <v>1054</v>
      </c>
      <c r="AZ2859" t="s">
        <v>21871</v>
      </c>
      <c r="BA2859" t="s">
        <v>100</v>
      </c>
      <c r="BB2859">
        <v>27915</v>
      </c>
      <c r="BC2859" t="s">
        <v>79</v>
      </c>
      <c r="BH2859" t="s">
        <v>29422</v>
      </c>
      <c r="BJ2859">
        <v>561346455</v>
      </c>
    </row>
    <row r="2860" spans="1:62" x14ac:dyDescent="0.25">
      <c r="A2860" t="s">
        <v>29431</v>
      </c>
      <c r="B2860" s="2">
        <v>43503</v>
      </c>
      <c r="C2860" t="s">
        <v>63</v>
      </c>
      <c r="D2860" s="3">
        <v>43472.379396018521</v>
      </c>
      <c r="E2860" t="s">
        <v>64</v>
      </c>
      <c r="F2860" s="2">
        <v>43556</v>
      </c>
      <c r="G2860" s="2">
        <v>43831</v>
      </c>
      <c r="H2860" t="s">
        <v>29432</v>
      </c>
      <c r="I2860" t="s">
        <v>683</v>
      </c>
      <c r="J2860" t="s">
        <v>29433</v>
      </c>
      <c r="K2860" t="s">
        <v>683</v>
      </c>
      <c r="L2860" t="s">
        <v>1700</v>
      </c>
      <c r="M2860" t="s">
        <v>76</v>
      </c>
      <c r="N2860">
        <v>74135</v>
      </c>
      <c r="O2860" t="s">
        <v>70</v>
      </c>
      <c r="P2860" t="s">
        <v>683</v>
      </c>
      <c r="Q2860" t="s">
        <v>29434</v>
      </c>
      <c r="S2860" t="s">
        <v>72</v>
      </c>
      <c r="T2860" t="s">
        <v>5730</v>
      </c>
      <c r="U2860" t="s">
        <v>5731</v>
      </c>
      <c r="V2860" t="s">
        <v>5732</v>
      </c>
      <c r="W2860" t="s">
        <v>76</v>
      </c>
      <c r="X2860" t="s">
        <v>93</v>
      </c>
      <c r="Y2860" t="str">
        <f>"37-3011"</f>
        <v>37-3011</v>
      </c>
      <c r="Z2860" t="s">
        <v>94</v>
      </c>
      <c r="AA2860">
        <v>561730</v>
      </c>
      <c r="AB2860">
        <v>6</v>
      </c>
      <c r="AC2860">
        <v>6</v>
      </c>
      <c r="AD2860" t="s">
        <v>79</v>
      </c>
      <c r="AE2860" t="s">
        <v>95</v>
      </c>
      <c r="AF2860">
        <v>40</v>
      </c>
      <c r="AG2860" s="4">
        <v>0.29166666666666669</v>
      </c>
      <c r="AH2860" s="4">
        <v>0.64583333333333337</v>
      </c>
      <c r="AI2860" s="5">
        <v>12.95</v>
      </c>
      <c r="AJ2860">
        <v>0</v>
      </c>
      <c r="AK2860">
        <v>0</v>
      </c>
      <c r="AL2860" t="s">
        <v>81</v>
      </c>
      <c r="AM2860" t="s">
        <v>82</v>
      </c>
      <c r="AO2860" t="s">
        <v>213</v>
      </c>
      <c r="AP2860" t="s">
        <v>683</v>
      </c>
      <c r="AQ2860" t="s">
        <v>683</v>
      </c>
      <c r="AR2860" t="s">
        <v>82</v>
      </c>
      <c r="AT2860" t="s">
        <v>82</v>
      </c>
      <c r="AW2860" t="s">
        <v>82</v>
      </c>
      <c r="AY2860" t="s">
        <v>1700</v>
      </c>
      <c r="AZ2860" t="s">
        <v>1700</v>
      </c>
      <c r="BA2860" t="s">
        <v>76</v>
      </c>
      <c r="BB2860">
        <v>74135</v>
      </c>
      <c r="BC2860" t="s">
        <v>79</v>
      </c>
      <c r="BH2860" t="s">
        <v>29433</v>
      </c>
      <c r="BI2860" t="s">
        <v>683</v>
      </c>
      <c r="BJ2860">
        <v>731474815</v>
      </c>
    </row>
    <row r="2861" spans="1:62" x14ac:dyDescent="0.25">
      <c r="A2861" t="s">
        <v>29496</v>
      </c>
      <c r="B2861" s="2">
        <v>43503</v>
      </c>
      <c r="C2861" t="s">
        <v>63</v>
      </c>
      <c r="D2861" s="3">
        <v>43472.378649733793</v>
      </c>
      <c r="E2861" t="s">
        <v>64</v>
      </c>
      <c r="F2861" s="2">
        <v>43556</v>
      </c>
      <c r="G2861" s="2">
        <v>43753</v>
      </c>
      <c r="H2861" t="s">
        <v>29497</v>
      </c>
      <c r="I2861" t="s">
        <v>29498</v>
      </c>
      <c r="J2861" t="s">
        <v>29499</v>
      </c>
      <c r="K2861" t="s">
        <v>29500</v>
      </c>
      <c r="L2861" t="s">
        <v>29501</v>
      </c>
      <c r="M2861" t="s">
        <v>76</v>
      </c>
      <c r="N2861">
        <v>73533</v>
      </c>
      <c r="O2861" t="s">
        <v>70</v>
      </c>
      <c r="Q2861" t="s">
        <v>29502</v>
      </c>
      <c r="S2861" t="s">
        <v>72</v>
      </c>
      <c r="T2861" t="s">
        <v>2824</v>
      </c>
      <c r="U2861" t="s">
        <v>4073</v>
      </c>
      <c r="V2861" t="s">
        <v>642</v>
      </c>
      <c r="W2861" t="s">
        <v>105</v>
      </c>
      <c r="X2861" t="s">
        <v>8122</v>
      </c>
      <c r="Y2861" t="str">
        <f>"37-3011"</f>
        <v>37-3011</v>
      </c>
      <c r="Z2861" t="s">
        <v>94</v>
      </c>
      <c r="AA2861">
        <v>713910</v>
      </c>
      <c r="AB2861">
        <v>7</v>
      </c>
      <c r="AC2861">
        <v>7</v>
      </c>
      <c r="AD2861" t="s">
        <v>79</v>
      </c>
      <c r="AE2861" t="s">
        <v>95</v>
      </c>
      <c r="AF2861">
        <v>40</v>
      </c>
      <c r="AG2861" s="4">
        <v>0.29166666666666669</v>
      </c>
      <c r="AH2861" s="4">
        <v>0.60416666666666663</v>
      </c>
      <c r="AI2861" s="5">
        <v>11.6</v>
      </c>
      <c r="AJ2861">
        <v>17.399999999999999</v>
      </c>
      <c r="AL2861" t="s">
        <v>81</v>
      </c>
      <c r="AM2861" t="s">
        <v>82</v>
      </c>
      <c r="AO2861" t="s">
        <v>83</v>
      </c>
      <c r="AR2861" t="s">
        <v>82</v>
      </c>
      <c r="AT2861" t="s">
        <v>82</v>
      </c>
      <c r="AW2861" t="s">
        <v>82</v>
      </c>
      <c r="AY2861" t="s">
        <v>29501</v>
      </c>
      <c r="AZ2861" t="s">
        <v>29503</v>
      </c>
      <c r="BA2861" t="s">
        <v>76</v>
      </c>
      <c r="BB2861">
        <v>73533</v>
      </c>
      <c r="BC2861" t="s">
        <v>87</v>
      </c>
      <c r="BH2861" t="s">
        <v>29499</v>
      </c>
      <c r="BJ2861">
        <v>202464948</v>
      </c>
    </row>
    <row r="2862" spans="1:62" x14ac:dyDescent="0.25">
      <c r="A2862" t="s">
        <v>29713</v>
      </c>
      <c r="B2862" s="2">
        <v>43503</v>
      </c>
      <c r="C2862" t="s">
        <v>63</v>
      </c>
      <c r="D2862" s="3">
        <v>43472.378396423614</v>
      </c>
      <c r="E2862" t="s">
        <v>64</v>
      </c>
      <c r="F2862" s="2">
        <v>43556</v>
      </c>
      <c r="G2862" s="2">
        <v>43784</v>
      </c>
      <c r="H2862" t="s">
        <v>29714</v>
      </c>
      <c r="J2862" t="s">
        <v>29715</v>
      </c>
      <c r="L2862" t="s">
        <v>29716</v>
      </c>
      <c r="M2862" t="s">
        <v>2356</v>
      </c>
      <c r="N2862">
        <v>68313</v>
      </c>
      <c r="O2862" t="s">
        <v>70</v>
      </c>
      <c r="Q2862" t="s">
        <v>29717</v>
      </c>
      <c r="S2862" t="s">
        <v>72</v>
      </c>
      <c r="T2862" t="s">
        <v>24345</v>
      </c>
      <c r="U2862" t="s">
        <v>25479</v>
      </c>
      <c r="V2862" t="s">
        <v>6487</v>
      </c>
      <c r="W2862" t="s">
        <v>2356</v>
      </c>
      <c r="X2862" t="s">
        <v>18122</v>
      </c>
      <c r="Y2862" t="str">
        <f>"47-2181"</f>
        <v>47-2181</v>
      </c>
      <c r="Z2862" t="s">
        <v>14508</v>
      </c>
      <c r="AA2862">
        <v>238160</v>
      </c>
      <c r="AB2862">
        <v>7</v>
      </c>
      <c r="AC2862">
        <v>7</v>
      </c>
      <c r="AD2862" t="s">
        <v>79</v>
      </c>
      <c r="AE2862" t="s">
        <v>80</v>
      </c>
      <c r="AF2862">
        <v>40</v>
      </c>
      <c r="AG2862" s="4">
        <v>0.33333333333333331</v>
      </c>
      <c r="AH2862" s="4">
        <v>0.70833333333333337</v>
      </c>
      <c r="AI2862" s="5">
        <v>18.54</v>
      </c>
      <c r="AJ2862">
        <v>27.81</v>
      </c>
      <c r="AL2862" t="s">
        <v>81</v>
      </c>
      <c r="AM2862" t="s">
        <v>82</v>
      </c>
      <c r="AO2862" t="s">
        <v>83</v>
      </c>
      <c r="AR2862" t="s">
        <v>82</v>
      </c>
      <c r="AT2862" t="s">
        <v>82</v>
      </c>
      <c r="AW2862" t="s">
        <v>82</v>
      </c>
      <c r="AY2862" t="s">
        <v>29718</v>
      </c>
      <c r="AZ2862" t="s">
        <v>5380</v>
      </c>
      <c r="BA2862" t="s">
        <v>2356</v>
      </c>
      <c r="BB2862">
        <v>68313</v>
      </c>
      <c r="BC2862" t="s">
        <v>79</v>
      </c>
      <c r="BH2862" t="s">
        <v>29719</v>
      </c>
      <c r="BJ2862">
        <v>470801574</v>
      </c>
    </row>
    <row r="2863" spans="1:62" x14ac:dyDescent="0.25">
      <c r="A2863" t="s">
        <v>30359</v>
      </c>
      <c r="B2863" s="2">
        <v>43503</v>
      </c>
      <c r="C2863" t="s">
        <v>63</v>
      </c>
      <c r="D2863" s="3">
        <v>43472.379486319442</v>
      </c>
      <c r="E2863" t="s">
        <v>64</v>
      </c>
      <c r="F2863" s="2">
        <v>43556</v>
      </c>
      <c r="G2863" s="2">
        <v>43814</v>
      </c>
      <c r="H2863" t="s">
        <v>30360</v>
      </c>
      <c r="I2863" t="s">
        <v>30361</v>
      </c>
      <c r="J2863" t="s">
        <v>30362</v>
      </c>
      <c r="L2863" t="s">
        <v>30363</v>
      </c>
      <c r="M2863" t="s">
        <v>783</v>
      </c>
      <c r="N2863">
        <v>44124</v>
      </c>
      <c r="O2863" t="s">
        <v>70</v>
      </c>
      <c r="Q2863" t="s">
        <v>30364</v>
      </c>
      <c r="S2863" t="s">
        <v>82</v>
      </c>
      <c r="U2863" t="s">
        <v>92</v>
      </c>
      <c r="X2863" t="s">
        <v>30365</v>
      </c>
      <c r="Y2863" t="str">
        <f>"37-3011"</f>
        <v>37-3011</v>
      </c>
      <c r="Z2863" t="s">
        <v>94</v>
      </c>
      <c r="AA2863">
        <v>561730</v>
      </c>
      <c r="AB2863">
        <v>5</v>
      </c>
      <c r="AC2863">
        <v>5</v>
      </c>
      <c r="AD2863" t="s">
        <v>79</v>
      </c>
      <c r="AE2863" t="s">
        <v>80</v>
      </c>
      <c r="AF2863">
        <v>40</v>
      </c>
      <c r="AG2863" s="4">
        <v>0.33333333333333331</v>
      </c>
      <c r="AH2863" s="4">
        <v>0.70833333333333337</v>
      </c>
      <c r="AI2863" s="5">
        <v>13.7</v>
      </c>
      <c r="AL2863" t="s">
        <v>81</v>
      </c>
      <c r="AM2863" t="s">
        <v>82</v>
      </c>
      <c r="AO2863" t="s">
        <v>83</v>
      </c>
      <c r="AR2863" t="s">
        <v>82</v>
      </c>
      <c r="AT2863" t="s">
        <v>82</v>
      </c>
      <c r="AW2863" t="s">
        <v>72</v>
      </c>
      <c r="AX2863">
        <v>1</v>
      </c>
      <c r="AY2863" t="s">
        <v>24674</v>
      </c>
      <c r="AZ2863" t="s">
        <v>7299</v>
      </c>
      <c r="BA2863" t="s">
        <v>783</v>
      </c>
      <c r="BB2863">
        <v>44124</v>
      </c>
      <c r="BC2863" t="s">
        <v>79</v>
      </c>
      <c r="BH2863" t="s">
        <v>30366</v>
      </c>
      <c r="BJ2863">
        <v>341468259</v>
      </c>
    </row>
    <row r="2864" spans="1:62" x14ac:dyDescent="0.25">
      <c r="A2864" t="s">
        <v>30543</v>
      </c>
      <c r="B2864" s="2">
        <v>43503</v>
      </c>
      <c r="C2864" t="s">
        <v>63</v>
      </c>
      <c r="D2864" s="3">
        <v>43472.378095324071</v>
      </c>
      <c r="E2864" t="s">
        <v>64</v>
      </c>
      <c r="F2864" s="2">
        <v>43556</v>
      </c>
      <c r="G2864" s="2">
        <v>43799</v>
      </c>
      <c r="H2864" t="s">
        <v>28874</v>
      </c>
      <c r="J2864" t="s">
        <v>28875</v>
      </c>
      <c r="L2864" t="s">
        <v>28876</v>
      </c>
      <c r="M2864" t="s">
        <v>105</v>
      </c>
      <c r="N2864">
        <v>77598</v>
      </c>
      <c r="O2864" t="s">
        <v>70</v>
      </c>
      <c r="Q2864" t="s">
        <v>28877</v>
      </c>
      <c r="S2864" t="s">
        <v>72</v>
      </c>
      <c r="T2864" t="s">
        <v>11207</v>
      </c>
      <c r="U2864" t="s">
        <v>11208</v>
      </c>
      <c r="V2864" t="s">
        <v>11209</v>
      </c>
      <c r="W2864" t="s">
        <v>105</v>
      </c>
      <c r="X2864" t="s">
        <v>28878</v>
      </c>
      <c r="Y2864" t="str">
        <f>"37-3013"</f>
        <v>37-3013</v>
      </c>
      <c r="Z2864" t="s">
        <v>1932</v>
      </c>
      <c r="AA2864">
        <v>561730</v>
      </c>
      <c r="AB2864">
        <v>125</v>
      </c>
      <c r="AC2864">
        <v>125</v>
      </c>
      <c r="AD2864" t="s">
        <v>79</v>
      </c>
      <c r="AE2864" t="s">
        <v>80</v>
      </c>
      <c r="AF2864">
        <v>40</v>
      </c>
      <c r="AG2864" s="4">
        <v>0.29166666666666669</v>
      </c>
      <c r="AH2864" s="4">
        <v>0.66666666666666663</v>
      </c>
      <c r="AI2864" s="5">
        <v>14.67</v>
      </c>
      <c r="AJ2864">
        <v>22.01</v>
      </c>
      <c r="AL2864" t="s">
        <v>81</v>
      </c>
      <c r="AM2864" t="s">
        <v>82</v>
      </c>
      <c r="AO2864" t="s">
        <v>83</v>
      </c>
      <c r="AR2864" t="s">
        <v>82</v>
      </c>
      <c r="AT2864" t="s">
        <v>82</v>
      </c>
      <c r="AW2864" t="s">
        <v>82</v>
      </c>
      <c r="AY2864" t="s">
        <v>23519</v>
      </c>
      <c r="AZ2864" t="s">
        <v>291</v>
      </c>
      <c r="BA2864" t="s">
        <v>105</v>
      </c>
      <c r="BB2864">
        <v>77303</v>
      </c>
      <c r="BC2864" t="s">
        <v>79</v>
      </c>
      <c r="BH2864" t="s">
        <v>30544</v>
      </c>
      <c r="BJ2864">
        <v>760686297</v>
      </c>
    </row>
    <row r="2865" spans="1:62" x14ac:dyDescent="0.25">
      <c r="A2865" t="s">
        <v>30630</v>
      </c>
      <c r="B2865" s="2">
        <v>43503</v>
      </c>
      <c r="C2865" t="s">
        <v>63</v>
      </c>
      <c r="D2865" s="3">
        <v>43472.380019479169</v>
      </c>
      <c r="E2865" t="s">
        <v>64</v>
      </c>
      <c r="F2865" s="2">
        <v>43556</v>
      </c>
      <c r="G2865" s="2">
        <v>43830</v>
      </c>
      <c r="H2865" t="s">
        <v>30631</v>
      </c>
      <c r="J2865" t="s">
        <v>30632</v>
      </c>
      <c r="L2865" t="s">
        <v>28686</v>
      </c>
      <c r="M2865" t="s">
        <v>226</v>
      </c>
      <c r="N2865">
        <v>48307</v>
      </c>
      <c r="O2865" t="s">
        <v>70</v>
      </c>
      <c r="Q2865" t="s">
        <v>30633</v>
      </c>
      <c r="S2865" t="s">
        <v>72</v>
      </c>
      <c r="T2865" t="s">
        <v>1066</v>
      </c>
      <c r="U2865" t="s">
        <v>1067</v>
      </c>
      <c r="V2865" t="s">
        <v>1068</v>
      </c>
      <c r="W2865" t="s">
        <v>1064</v>
      </c>
      <c r="X2865" t="s">
        <v>3299</v>
      </c>
      <c r="Y2865" t="str">
        <f>"37-3011"</f>
        <v>37-3011</v>
      </c>
      <c r="Z2865" t="s">
        <v>94</v>
      </c>
      <c r="AA2865">
        <v>561730</v>
      </c>
      <c r="AB2865">
        <v>20</v>
      </c>
      <c r="AC2865">
        <v>20</v>
      </c>
      <c r="AD2865" t="s">
        <v>79</v>
      </c>
      <c r="AE2865" t="s">
        <v>80</v>
      </c>
      <c r="AF2865">
        <v>40</v>
      </c>
      <c r="AG2865" s="4">
        <v>0.29166666666666669</v>
      </c>
      <c r="AH2865" s="4">
        <v>0.625</v>
      </c>
      <c r="AI2865" s="5">
        <v>13.72</v>
      </c>
      <c r="AJ2865">
        <v>20.58</v>
      </c>
      <c r="AL2865" t="s">
        <v>81</v>
      </c>
      <c r="AM2865" t="s">
        <v>82</v>
      </c>
      <c r="AO2865" t="s">
        <v>83</v>
      </c>
      <c r="AR2865" t="s">
        <v>82</v>
      </c>
      <c r="AT2865" t="s">
        <v>82</v>
      </c>
      <c r="AW2865" t="s">
        <v>82</v>
      </c>
      <c r="AY2865" t="s">
        <v>28686</v>
      </c>
      <c r="AZ2865" t="s">
        <v>9518</v>
      </c>
      <c r="BA2865" t="s">
        <v>226</v>
      </c>
      <c r="BB2865">
        <v>48307</v>
      </c>
      <c r="BC2865" t="s">
        <v>79</v>
      </c>
      <c r="BH2865" t="s">
        <v>30632</v>
      </c>
      <c r="BJ2865">
        <v>823541155</v>
      </c>
    </row>
    <row r="2866" spans="1:62" x14ac:dyDescent="0.25">
      <c r="A2866" t="s">
        <v>30892</v>
      </c>
      <c r="B2866" s="2">
        <v>43503</v>
      </c>
      <c r="C2866" t="s">
        <v>63</v>
      </c>
      <c r="D2866" s="3">
        <v>43472.380100682873</v>
      </c>
      <c r="E2866" t="s">
        <v>64</v>
      </c>
      <c r="F2866" s="2">
        <v>43556</v>
      </c>
      <c r="G2866" s="2">
        <v>43799</v>
      </c>
      <c r="H2866" t="s">
        <v>30893</v>
      </c>
      <c r="I2866" t="s">
        <v>30894</v>
      </c>
      <c r="J2866" t="s">
        <v>30895</v>
      </c>
      <c r="L2866" t="s">
        <v>30896</v>
      </c>
      <c r="M2866" t="s">
        <v>226</v>
      </c>
      <c r="N2866">
        <v>48005</v>
      </c>
      <c r="O2866" t="s">
        <v>70</v>
      </c>
      <c r="Q2866" t="s">
        <v>30897</v>
      </c>
      <c r="S2866" t="s">
        <v>72</v>
      </c>
      <c r="T2866" t="s">
        <v>1066</v>
      </c>
      <c r="U2866" t="s">
        <v>1067</v>
      </c>
      <c r="V2866" t="s">
        <v>30898</v>
      </c>
      <c r="W2866" t="s">
        <v>1064</v>
      </c>
      <c r="X2866" t="s">
        <v>30899</v>
      </c>
      <c r="Y2866" t="str">
        <f>"37-3011"</f>
        <v>37-3011</v>
      </c>
      <c r="Z2866" t="s">
        <v>94</v>
      </c>
      <c r="AA2866">
        <v>561730</v>
      </c>
      <c r="AB2866">
        <v>10</v>
      </c>
      <c r="AC2866">
        <v>10</v>
      </c>
      <c r="AD2866" t="s">
        <v>79</v>
      </c>
      <c r="AE2866" t="s">
        <v>80</v>
      </c>
      <c r="AF2866">
        <v>40</v>
      </c>
      <c r="AG2866" s="4">
        <v>0.29166666666666669</v>
      </c>
      <c r="AH2866" s="4">
        <v>0.66666666666666663</v>
      </c>
      <c r="AI2866" s="5">
        <v>13.72</v>
      </c>
      <c r="AJ2866">
        <v>20.58</v>
      </c>
      <c r="AL2866" t="s">
        <v>81</v>
      </c>
      <c r="AM2866" t="s">
        <v>82</v>
      </c>
      <c r="AO2866" t="s">
        <v>83</v>
      </c>
      <c r="AR2866" t="s">
        <v>82</v>
      </c>
      <c r="AT2866" t="s">
        <v>82</v>
      </c>
      <c r="AW2866" t="s">
        <v>72</v>
      </c>
      <c r="AX2866">
        <v>3</v>
      </c>
      <c r="AY2866" t="s">
        <v>30896</v>
      </c>
      <c r="AZ2866" t="s">
        <v>9961</v>
      </c>
      <c r="BA2866" t="s">
        <v>226</v>
      </c>
      <c r="BB2866">
        <v>48005</v>
      </c>
      <c r="BC2866" t="s">
        <v>79</v>
      </c>
      <c r="BH2866" t="s">
        <v>30895</v>
      </c>
      <c r="BJ2866">
        <v>383304871</v>
      </c>
    </row>
    <row r="2867" spans="1:62" x14ac:dyDescent="0.25">
      <c r="A2867" t="s">
        <v>30940</v>
      </c>
      <c r="B2867" s="2">
        <v>43503</v>
      </c>
      <c r="C2867" t="s">
        <v>63</v>
      </c>
      <c r="D2867" s="3">
        <v>43472.37950909722</v>
      </c>
      <c r="E2867" t="s">
        <v>64</v>
      </c>
      <c r="F2867" s="2">
        <v>43556</v>
      </c>
      <c r="G2867" s="2">
        <v>43799</v>
      </c>
      <c r="H2867" t="s">
        <v>30941</v>
      </c>
      <c r="J2867" t="s">
        <v>30942</v>
      </c>
      <c r="L2867" t="s">
        <v>4657</v>
      </c>
      <c r="M2867" t="s">
        <v>1064</v>
      </c>
      <c r="N2867" t="s">
        <v>30943</v>
      </c>
      <c r="O2867" t="s">
        <v>70</v>
      </c>
      <c r="Q2867" t="s">
        <v>3497</v>
      </c>
      <c r="S2867" t="s">
        <v>72</v>
      </c>
      <c r="T2867" t="s">
        <v>1066</v>
      </c>
      <c r="U2867" t="s">
        <v>1067</v>
      </c>
      <c r="V2867" t="s">
        <v>1068</v>
      </c>
      <c r="W2867" t="s">
        <v>1064</v>
      </c>
      <c r="X2867" t="s">
        <v>7424</v>
      </c>
      <c r="Y2867" t="str">
        <f>"47-2061"</f>
        <v>47-2061</v>
      </c>
      <c r="Z2867" t="s">
        <v>326</v>
      </c>
      <c r="AA2867">
        <v>238990</v>
      </c>
      <c r="AB2867">
        <v>9</v>
      </c>
      <c r="AC2867">
        <v>9</v>
      </c>
      <c r="AD2867" t="s">
        <v>79</v>
      </c>
      <c r="AE2867" t="s">
        <v>95</v>
      </c>
      <c r="AF2867">
        <v>40</v>
      </c>
      <c r="AG2867" s="4">
        <v>0.33333333333333331</v>
      </c>
      <c r="AH2867" s="4">
        <v>0.70833333333333337</v>
      </c>
      <c r="AI2867" s="5">
        <v>14.47</v>
      </c>
      <c r="AJ2867">
        <v>21.71</v>
      </c>
      <c r="AL2867" t="s">
        <v>81</v>
      </c>
      <c r="AM2867" t="s">
        <v>82</v>
      </c>
      <c r="AO2867" t="s">
        <v>83</v>
      </c>
      <c r="AR2867" t="s">
        <v>82</v>
      </c>
      <c r="AT2867" t="s">
        <v>82</v>
      </c>
      <c r="AW2867" t="s">
        <v>82</v>
      </c>
      <c r="AY2867" t="s">
        <v>4657</v>
      </c>
      <c r="AZ2867" t="s">
        <v>3908</v>
      </c>
      <c r="BA2867" t="s">
        <v>1064</v>
      </c>
      <c r="BB2867">
        <v>38305</v>
      </c>
      <c r="BC2867" t="s">
        <v>79</v>
      </c>
      <c r="BH2867" t="s">
        <v>30942</v>
      </c>
      <c r="BJ2867">
        <v>621806535</v>
      </c>
    </row>
    <row r="2868" spans="1:62" x14ac:dyDescent="0.25">
      <c r="A2868" t="s">
        <v>30962</v>
      </c>
      <c r="B2868" s="2">
        <v>43503</v>
      </c>
      <c r="C2868" t="s">
        <v>63</v>
      </c>
      <c r="D2868" s="3">
        <v>43472.377436365743</v>
      </c>
      <c r="E2868" t="s">
        <v>64</v>
      </c>
      <c r="F2868" s="2">
        <v>43556</v>
      </c>
      <c r="G2868" s="2">
        <v>43777</v>
      </c>
      <c r="H2868" t="s">
        <v>10128</v>
      </c>
      <c r="I2868" t="s">
        <v>10129</v>
      </c>
      <c r="J2868" t="s">
        <v>10130</v>
      </c>
      <c r="L2868" t="s">
        <v>10131</v>
      </c>
      <c r="M2868" t="s">
        <v>86</v>
      </c>
      <c r="N2868">
        <v>32550</v>
      </c>
      <c r="O2868" t="s">
        <v>70</v>
      </c>
      <c r="Q2868" t="s">
        <v>10132</v>
      </c>
      <c r="S2868" t="s">
        <v>72</v>
      </c>
      <c r="T2868" t="s">
        <v>4133</v>
      </c>
      <c r="U2868" t="s">
        <v>3783</v>
      </c>
      <c r="V2868" t="s">
        <v>2207</v>
      </c>
      <c r="W2868" t="s">
        <v>86</v>
      </c>
      <c r="X2868" t="s">
        <v>1960</v>
      </c>
      <c r="Y2868" t="str">
        <f>"37-3011"</f>
        <v>37-3011</v>
      </c>
      <c r="Z2868" t="s">
        <v>94</v>
      </c>
      <c r="AA2868">
        <v>721110</v>
      </c>
      <c r="AB2868">
        <v>15</v>
      </c>
      <c r="AC2868">
        <v>15</v>
      </c>
      <c r="AD2868" t="s">
        <v>79</v>
      </c>
      <c r="AE2868" t="s">
        <v>95</v>
      </c>
      <c r="AF2868">
        <v>35</v>
      </c>
      <c r="AG2868" s="4">
        <v>0.25</v>
      </c>
      <c r="AH2868" s="4">
        <v>0.54166666666666663</v>
      </c>
      <c r="AI2868" s="5">
        <v>14.63</v>
      </c>
      <c r="AJ2868">
        <v>21.95</v>
      </c>
      <c r="AL2868" t="s">
        <v>81</v>
      </c>
      <c r="AM2868" t="s">
        <v>82</v>
      </c>
      <c r="AO2868" t="s">
        <v>83</v>
      </c>
      <c r="AR2868" t="s">
        <v>82</v>
      </c>
      <c r="AT2868" t="s">
        <v>82</v>
      </c>
      <c r="AW2868" t="s">
        <v>72</v>
      </c>
      <c r="AX2868">
        <v>1</v>
      </c>
      <c r="AY2868" t="s">
        <v>10131</v>
      </c>
      <c r="AZ2868" t="s">
        <v>2024</v>
      </c>
      <c r="BA2868" t="s">
        <v>86</v>
      </c>
      <c r="BB2868">
        <v>32550</v>
      </c>
      <c r="BC2868" t="s">
        <v>87</v>
      </c>
      <c r="BH2868" t="s">
        <v>10130</v>
      </c>
      <c r="BJ2868">
        <v>271254413</v>
      </c>
    </row>
    <row r="2869" spans="1:62" x14ac:dyDescent="0.25">
      <c r="A2869" t="s">
        <v>31418</v>
      </c>
      <c r="B2869" s="2">
        <v>43503</v>
      </c>
      <c r="C2869" t="s">
        <v>63</v>
      </c>
      <c r="D2869" s="3">
        <v>43472.378303275465</v>
      </c>
      <c r="E2869" t="s">
        <v>64</v>
      </c>
      <c r="F2869" s="2">
        <v>43556</v>
      </c>
      <c r="G2869" s="2">
        <v>43769</v>
      </c>
      <c r="H2869" t="s">
        <v>10341</v>
      </c>
      <c r="J2869" t="s">
        <v>2205</v>
      </c>
      <c r="K2869" t="s">
        <v>10342</v>
      </c>
      <c r="L2869" t="s">
        <v>2207</v>
      </c>
      <c r="M2869" t="s">
        <v>86</v>
      </c>
      <c r="N2869">
        <v>33141</v>
      </c>
      <c r="O2869" t="s">
        <v>70</v>
      </c>
      <c r="Q2869" t="s">
        <v>10343</v>
      </c>
      <c r="S2869" t="s">
        <v>82</v>
      </c>
      <c r="U2869" t="s">
        <v>92</v>
      </c>
      <c r="X2869" t="s">
        <v>1427</v>
      </c>
      <c r="Y2869" t="str">
        <f>"37-2012"</f>
        <v>37-2012</v>
      </c>
      <c r="Z2869" t="s">
        <v>373</v>
      </c>
      <c r="AA2869">
        <v>561720</v>
      </c>
      <c r="AB2869">
        <v>45</v>
      </c>
      <c r="AC2869">
        <v>45</v>
      </c>
      <c r="AD2869" t="s">
        <v>79</v>
      </c>
      <c r="AE2869" t="s">
        <v>95</v>
      </c>
      <c r="AF2869">
        <v>35</v>
      </c>
      <c r="AG2869" s="4">
        <v>0.375</v>
      </c>
      <c r="AH2869" s="4">
        <v>0.66666666666666663</v>
      </c>
      <c r="AI2869" s="5">
        <v>11.39</v>
      </c>
      <c r="AJ2869">
        <v>17.09</v>
      </c>
      <c r="AL2869" t="s">
        <v>81</v>
      </c>
      <c r="AM2869" t="s">
        <v>82</v>
      </c>
      <c r="AO2869" t="s">
        <v>83</v>
      </c>
      <c r="AR2869" t="s">
        <v>82</v>
      </c>
      <c r="AT2869" t="s">
        <v>82</v>
      </c>
      <c r="AW2869" t="s">
        <v>72</v>
      </c>
      <c r="AX2869">
        <v>1</v>
      </c>
      <c r="AY2869" t="s">
        <v>21660</v>
      </c>
      <c r="AZ2869" t="s">
        <v>10636</v>
      </c>
      <c r="BA2869" t="s">
        <v>298</v>
      </c>
      <c r="BB2869">
        <v>4609</v>
      </c>
      <c r="BC2869" t="s">
        <v>79</v>
      </c>
      <c r="BH2869" t="s">
        <v>31263</v>
      </c>
      <c r="BJ2869">
        <v>454961450</v>
      </c>
    </row>
    <row r="2870" spans="1:62" x14ac:dyDescent="0.25">
      <c r="A2870" t="s">
        <v>31580</v>
      </c>
      <c r="B2870" s="2">
        <v>43503</v>
      </c>
      <c r="C2870" t="s">
        <v>63</v>
      </c>
      <c r="D2870" s="3">
        <v>43472.378095324071</v>
      </c>
      <c r="E2870" t="s">
        <v>64</v>
      </c>
      <c r="F2870" s="2">
        <v>43556</v>
      </c>
      <c r="G2870" s="2">
        <v>43784</v>
      </c>
      <c r="H2870" t="s">
        <v>31581</v>
      </c>
      <c r="J2870" t="s">
        <v>31582</v>
      </c>
      <c r="L2870" t="s">
        <v>31583</v>
      </c>
      <c r="M2870" t="s">
        <v>76</v>
      </c>
      <c r="N2870">
        <v>73034</v>
      </c>
      <c r="O2870" t="s">
        <v>70</v>
      </c>
      <c r="Q2870" t="s">
        <v>3438</v>
      </c>
      <c r="S2870" t="s">
        <v>72</v>
      </c>
      <c r="T2870" t="s">
        <v>2963</v>
      </c>
      <c r="U2870" t="s">
        <v>1425</v>
      </c>
      <c r="V2870" t="s">
        <v>1426</v>
      </c>
      <c r="W2870" t="s">
        <v>105</v>
      </c>
      <c r="X2870" t="s">
        <v>106</v>
      </c>
      <c r="Y2870" t="str">
        <f>"37-3011"</f>
        <v>37-3011</v>
      </c>
      <c r="Z2870" t="s">
        <v>94</v>
      </c>
      <c r="AA2870">
        <v>561730</v>
      </c>
      <c r="AB2870">
        <v>87</v>
      </c>
      <c r="AC2870">
        <v>87</v>
      </c>
      <c r="AD2870" t="s">
        <v>79</v>
      </c>
      <c r="AE2870" t="s">
        <v>95</v>
      </c>
      <c r="AF2870">
        <v>35</v>
      </c>
      <c r="AG2870" s="4">
        <v>0.33333333333333331</v>
      </c>
      <c r="AH2870" s="4">
        <v>0.70833333333333337</v>
      </c>
      <c r="AI2870" s="5">
        <v>12.92</v>
      </c>
      <c r="AJ2870">
        <v>19.38</v>
      </c>
      <c r="AL2870" t="s">
        <v>81</v>
      </c>
      <c r="AM2870" t="s">
        <v>82</v>
      </c>
      <c r="AO2870" t="s">
        <v>83</v>
      </c>
      <c r="AR2870" t="s">
        <v>82</v>
      </c>
      <c r="AT2870" t="s">
        <v>82</v>
      </c>
      <c r="AW2870" t="s">
        <v>82</v>
      </c>
      <c r="AY2870" t="s">
        <v>1525</v>
      </c>
      <c r="AZ2870" t="s">
        <v>776</v>
      </c>
      <c r="BA2870" t="s">
        <v>76</v>
      </c>
      <c r="BB2870">
        <v>73034</v>
      </c>
      <c r="BC2870" t="s">
        <v>79</v>
      </c>
      <c r="BH2870" t="s">
        <v>3437</v>
      </c>
      <c r="BJ2870">
        <v>731541797</v>
      </c>
    </row>
    <row r="2871" spans="1:62" x14ac:dyDescent="0.25">
      <c r="A2871" t="s">
        <v>31586</v>
      </c>
      <c r="B2871" s="2">
        <v>43503</v>
      </c>
      <c r="C2871" t="s">
        <v>63</v>
      </c>
      <c r="D2871" s="3">
        <v>43472.378233124997</v>
      </c>
      <c r="E2871" t="s">
        <v>64</v>
      </c>
      <c r="F2871" s="2">
        <v>43556</v>
      </c>
      <c r="G2871" s="2">
        <v>43827</v>
      </c>
      <c r="H2871" t="s">
        <v>31587</v>
      </c>
      <c r="J2871" t="s">
        <v>31588</v>
      </c>
      <c r="L2871" t="s">
        <v>14678</v>
      </c>
      <c r="M2871" t="s">
        <v>308</v>
      </c>
      <c r="N2871">
        <v>8022</v>
      </c>
      <c r="O2871" t="s">
        <v>70</v>
      </c>
      <c r="Q2871" t="s">
        <v>31589</v>
      </c>
      <c r="S2871" t="s">
        <v>72</v>
      </c>
      <c r="T2871" t="s">
        <v>13303</v>
      </c>
      <c r="U2871" t="s">
        <v>5811</v>
      </c>
      <c r="V2871" t="s">
        <v>1757</v>
      </c>
      <c r="W2871" t="s">
        <v>278</v>
      </c>
      <c r="X2871" t="s">
        <v>106</v>
      </c>
      <c r="Y2871" t="str">
        <f>"37-3011"</f>
        <v>37-3011</v>
      </c>
      <c r="Z2871" t="s">
        <v>94</v>
      </c>
      <c r="AA2871">
        <v>561730</v>
      </c>
      <c r="AB2871">
        <v>18</v>
      </c>
      <c r="AC2871">
        <v>18</v>
      </c>
      <c r="AD2871" t="s">
        <v>79</v>
      </c>
      <c r="AE2871" t="s">
        <v>80</v>
      </c>
      <c r="AF2871">
        <v>40</v>
      </c>
      <c r="AG2871" s="4">
        <v>0.29166666666666669</v>
      </c>
      <c r="AH2871" s="4">
        <v>0.66666666666666663</v>
      </c>
      <c r="AI2871" s="5">
        <v>13.47</v>
      </c>
      <c r="AJ2871">
        <v>20.21</v>
      </c>
      <c r="AL2871" t="s">
        <v>81</v>
      </c>
      <c r="AM2871" t="s">
        <v>82</v>
      </c>
      <c r="AO2871" t="s">
        <v>83</v>
      </c>
      <c r="AR2871" t="s">
        <v>82</v>
      </c>
      <c r="AT2871" t="s">
        <v>82</v>
      </c>
      <c r="AW2871" t="s">
        <v>82</v>
      </c>
      <c r="AY2871" t="s">
        <v>14678</v>
      </c>
      <c r="AZ2871" t="s">
        <v>522</v>
      </c>
      <c r="BA2871" t="s">
        <v>308</v>
      </c>
      <c r="BB2871">
        <v>8022</v>
      </c>
      <c r="BC2871" t="s">
        <v>79</v>
      </c>
      <c r="BH2871" t="s">
        <v>31590</v>
      </c>
      <c r="BJ2871">
        <v>223639696</v>
      </c>
    </row>
    <row r="2872" spans="1:62" x14ac:dyDescent="0.25">
      <c r="A2872" t="s">
        <v>31624</v>
      </c>
      <c r="B2872" s="2">
        <v>43503</v>
      </c>
      <c r="C2872" t="s">
        <v>63</v>
      </c>
      <c r="D2872" s="3">
        <v>43472.379636967591</v>
      </c>
      <c r="E2872" t="s">
        <v>117</v>
      </c>
      <c r="H2872" t="s">
        <v>31625</v>
      </c>
      <c r="J2872" t="s">
        <v>31626</v>
      </c>
      <c r="L2872" t="s">
        <v>31627</v>
      </c>
      <c r="M2872" t="s">
        <v>2314</v>
      </c>
      <c r="N2872">
        <v>47977</v>
      </c>
      <c r="O2872" t="s">
        <v>70</v>
      </c>
      <c r="Q2872" t="s">
        <v>31628</v>
      </c>
      <c r="S2872" t="s">
        <v>72</v>
      </c>
      <c r="T2872" t="s">
        <v>13303</v>
      </c>
      <c r="U2872" t="s">
        <v>18541</v>
      </c>
      <c r="V2872" t="s">
        <v>1757</v>
      </c>
      <c r="W2872" t="s">
        <v>278</v>
      </c>
      <c r="X2872" t="s">
        <v>15841</v>
      </c>
      <c r="Y2872" t="str">
        <f>"47-3012"</f>
        <v>47-3012</v>
      </c>
      <c r="Z2872" t="s">
        <v>1540</v>
      </c>
      <c r="AA2872">
        <v>236220</v>
      </c>
      <c r="AB2872">
        <v>20</v>
      </c>
      <c r="AD2872" t="s">
        <v>79</v>
      </c>
      <c r="AE2872" t="s">
        <v>95</v>
      </c>
      <c r="AF2872">
        <v>40</v>
      </c>
      <c r="AG2872" s="4">
        <v>0.25</v>
      </c>
      <c r="AH2872" s="4">
        <v>0.625</v>
      </c>
      <c r="AI2872" s="5">
        <v>12.43</v>
      </c>
      <c r="AJ2872">
        <v>18.649999999999999</v>
      </c>
      <c r="AL2872" t="s">
        <v>81</v>
      </c>
      <c r="AM2872" t="s">
        <v>82</v>
      </c>
      <c r="AO2872" t="s">
        <v>83</v>
      </c>
      <c r="AR2872" t="s">
        <v>82</v>
      </c>
      <c r="AT2872" t="s">
        <v>82</v>
      </c>
      <c r="AW2872" t="s">
        <v>72</v>
      </c>
      <c r="AX2872">
        <v>3</v>
      </c>
      <c r="AY2872" t="s">
        <v>31629</v>
      </c>
      <c r="AZ2872" t="s">
        <v>3334</v>
      </c>
      <c r="BA2872" t="s">
        <v>2314</v>
      </c>
      <c r="BB2872">
        <v>47977</v>
      </c>
      <c r="BC2872" t="s">
        <v>79</v>
      </c>
      <c r="BH2872" t="s">
        <v>31626</v>
      </c>
      <c r="BJ2872">
        <v>351064841</v>
      </c>
    </row>
    <row r="2873" spans="1:62" x14ac:dyDescent="0.25">
      <c r="A2873" t="s">
        <v>31770</v>
      </c>
      <c r="B2873" s="2">
        <v>43503</v>
      </c>
      <c r="C2873" t="s">
        <v>63</v>
      </c>
      <c r="D2873" s="3">
        <v>43472.379060671294</v>
      </c>
      <c r="E2873" t="s">
        <v>64</v>
      </c>
      <c r="F2873" s="2">
        <v>43556</v>
      </c>
      <c r="G2873" s="2">
        <v>43830</v>
      </c>
      <c r="H2873" t="s">
        <v>27924</v>
      </c>
      <c r="J2873" t="s">
        <v>27798</v>
      </c>
      <c r="K2873" t="s">
        <v>67</v>
      </c>
      <c r="L2873" t="s">
        <v>20763</v>
      </c>
      <c r="M2873" t="s">
        <v>232</v>
      </c>
      <c r="N2873">
        <v>11963</v>
      </c>
      <c r="O2873" t="s">
        <v>70</v>
      </c>
      <c r="P2873" t="s">
        <v>67</v>
      </c>
      <c r="Q2873" t="s">
        <v>27799</v>
      </c>
      <c r="S2873" t="s">
        <v>72</v>
      </c>
      <c r="T2873" t="s">
        <v>27925</v>
      </c>
      <c r="U2873" t="s">
        <v>1959</v>
      </c>
      <c r="V2873" t="s">
        <v>232</v>
      </c>
      <c r="W2873" t="s">
        <v>232</v>
      </c>
      <c r="X2873" t="s">
        <v>31116</v>
      </c>
      <c r="Y2873" t="str">
        <f>"37-3011"</f>
        <v>37-3011</v>
      </c>
      <c r="Z2873" t="s">
        <v>94</v>
      </c>
      <c r="AA2873">
        <v>561730</v>
      </c>
      <c r="AB2873">
        <v>25</v>
      </c>
      <c r="AC2873">
        <v>25</v>
      </c>
      <c r="AD2873" t="s">
        <v>79</v>
      </c>
      <c r="AE2873" t="s">
        <v>80</v>
      </c>
      <c r="AF2873">
        <v>40</v>
      </c>
      <c r="AG2873" s="4">
        <v>0.29166666666666669</v>
      </c>
      <c r="AH2873" s="4">
        <v>0.64583333333333337</v>
      </c>
      <c r="AI2873" s="5">
        <v>16.34</v>
      </c>
      <c r="AJ2873">
        <v>24.51</v>
      </c>
      <c r="AK2873">
        <v>32.25</v>
      </c>
      <c r="AL2873" t="s">
        <v>81</v>
      </c>
      <c r="AM2873" t="s">
        <v>82</v>
      </c>
      <c r="AO2873" t="s">
        <v>83</v>
      </c>
      <c r="AP2873" t="s">
        <v>67</v>
      </c>
      <c r="AQ2873" t="s">
        <v>67</v>
      </c>
      <c r="AR2873" t="s">
        <v>82</v>
      </c>
      <c r="AT2873" t="s">
        <v>82</v>
      </c>
      <c r="AW2873" t="s">
        <v>82</v>
      </c>
      <c r="AY2873" t="s">
        <v>20763</v>
      </c>
      <c r="AZ2873" t="s">
        <v>6535</v>
      </c>
      <c r="BA2873" t="s">
        <v>232</v>
      </c>
      <c r="BB2873">
        <v>11963</v>
      </c>
      <c r="BC2873" t="s">
        <v>79</v>
      </c>
      <c r="BH2873" t="s">
        <v>27798</v>
      </c>
      <c r="BI2873" t="s">
        <v>67</v>
      </c>
      <c r="BJ2873">
        <v>113151422</v>
      </c>
    </row>
    <row r="2874" spans="1:62" x14ac:dyDescent="0.25">
      <c r="A2874" t="s">
        <v>32019</v>
      </c>
      <c r="B2874" s="2">
        <v>43503</v>
      </c>
      <c r="C2874" t="s">
        <v>63</v>
      </c>
      <c r="D2874" s="3">
        <v>43472.37926303241</v>
      </c>
      <c r="E2874" t="s">
        <v>64</v>
      </c>
      <c r="F2874" s="2">
        <v>43556</v>
      </c>
      <c r="G2874" s="2">
        <v>43845</v>
      </c>
      <c r="H2874" t="s">
        <v>32020</v>
      </c>
      <c r="I2874" t="s">
        <v>32021</v>
      </c>
      <c r="J2874" t="s">
        <v>32022</v>
      </c>
      <c r="L2874" t="s">
        <v>32023</v>
      </c>
      <c r="M2874" t="s">
        <v>787</v>
      </c>
      <c r="N2874">
        <v>36544</v>
      </c>
      <c r="O2874" t="s">
        <v>70</v>
      </c>
      <c r="Q2874" t="s">
        <v>32024</v>
      </c>
      <c r="S2874" t="s">
        <v>72</v>
      </c>
      <c r="T2874" t="s">
        <v>2618</v>
      </c>
      <c r="U2874" t="s">
        <v>2619</v>
      </c>
      <c r="V2874" t="s">
        <v>2620</v>
      </c>
      <c r="W2874" t="s">
        <v>881</v>
      </c>
      <c r="X2874" t="s">
        <v>3044</v>
      </c>
      <c r="Y2874" t="str">
        <f>"51-3022"</f>
        <v>51-3022</v>
      </c>
      <c r="Z2874" t="s">
        <v>865</v>
      </c>
      <c r="AA2874">
        <v>311712</v>
      </c>
      <c r="AB2874">
        <v>9</v>
      </c>
      <c r="AC2874">
        <v>9</v>
      </c>
      <c r="AD2874" t="s">
        <v>79</v>
      </c>
      <c r="AE2874" t="s">
        <v>80</v>
      </c>
      <c r="AF2874">
        <v>35</v>
      </c>
      <c r="AG2874" s="4">
        <v>0.25</v>
      </c>
      <c r="AH2874" s="4">
        <v>0.54166666666666663</v>
      </c>
      <c r="AI2874" s="5">
        <v>11.39</v>
      </c>
      <c r="AJ2874">
        <v>17.09</v>
      </c>
      <c r="AK2874">
        <v>28.5</v>
      </c>
      <c r="AL2874" t="s">
        <v>81</v>
      </c>
      <c r="AM2874" t="s">
        <v>82</v>
      </c>
      <c r="AO2874" t="s">
        <v>83</v>
      </c>
      <c r="AR2874" t="s">
        <v>82</v>
      </c>
      <c r="AT2874" t="s">
        <v>82</v>
      </c>
      <c r="AW2874" t="s">
        <v>72</v>
      </c>
      <c r="AX2874">
        <v>3</v>
      </c>
      <c r="AY2874" t="s">
        <v>32023</v>
      </c>
      <c r="AZ2874" t="s">
        <v>6769</v>
      </c>
      <c r="BA2874" t="s">
        <v>787</v>
      </c>
      <c r="BB2874">
        <v>36544</v>
      </c>
      <c r="BC2874" t="s">
        <v>87</v>
      </c>
      <c r="BH2874" t="s">
        <v>32025</v>
      </c>
      <c r="BJ2874">
        <v>901131473</v>
      </c>
    </row>
    <row r="2875" spans="1:62" x14ac:dyDescent="0.25">
      <c r="A2875" t="s">
        <v>32205</v>
      </c>
      <c r="B2875" s="2">
        <v>43503</v>
      </c>
      <c r="C2875" t="s">
        <v>63</v>
      </c>
      <c r="D2875" s="3">
        <v>43472.380087303238</v>
      </c>
      <c r="E2875" t="s">
        <v>64</v>
      </c>
      <c r="F2875" s="2">
        <v>43556</v>
      </c>
      <c r="G2875" s="2">
        <v>43822</v>
      </c>
      <c r="H2875" t="s">
        <v>32206</v>
      </c>
      <c r="J2875" t="s">
        <v>32207</v>
      </c>
      <c r="L2875" t="s">
        <v>3553</v>
      </c>
      <c r="M2875" t="s">
        <v>714</v>
      </c>
      <c r="N2875">
        <v>70806</v>
      </c>
      <c r="O2875" t="s">
        <v>70</v>
      </c>
      <c r="Q2875" t="s">
        <v>32208</v>
      </c>
      <c r="S2875" t="s">
        <v>72</v>
      </c>
      <c r="T2875" t="s">
        <v>6754</v>
      </c>
      <c r="U2875" t="s">
        <v>6755</v>
      </c>
      <c r="V2875" t="s">
        <v>6756</v>
      </c>
      <c r="W2875" t="s">
        <v>714</v>
      </c>
      <c r="X2875" t="s">
        <v>32209</v>
      </c>
      <c r="Y2875" t="str">
        <f>"37-3011"</f>
        <v>37-3011</v>
      </c>
      <c r="Z2875" t="s">
        <v>94</v>
      </c>
      <c r="AA2875">
        <v>561730</v>
      </c>
      <c r="AB2875">
        <v>7</v>
      </c>
      <c r="AC2875">
        <v>7</v>
      </c>
      <c r="AD2875" t="s">
        <v>79</v>
      </c>
      <c r="AE2875" t="s">
        <v>95</v>
      </c>
      <c r="AF2875">
        <v>35</v>
      </c>
      <c r="AG2875" s="4">
        <v>0.27083333333333331</v>
      </c>
      <c r="AH2875" s="4">
        <v>0.625</v>
      </c>
      <c r="AI2875" s="5">
        <v>13.42</v>
      </c>
      <c r="AJ2875">
        <v>20.13</v>
      </c>
      <c r="AL2875" t="s">
        <v>81</v>
      </c>
      <c r="AM2875" t="s">
        <v>82</v>
      </c>
      <c r="AO2875" t="s">
        <v>83</v>
      </c>
      <c r="AR2875" t="s">
        <v>82</v>
      </c>
      <c r="AT2875" t="s">
        <v>82</v>
      </c>
      <c r="AW2875" t="s">
        <v>82</v>
      </c>
      <c r="AY2875" t="s">
        <v>3553</v>
      </c>
      <c r="AZ2875" t="s">
        <v>4612</v>
      </c>
      <c r="BA2875" t="s">
        <v>714</v>
      </c>
      <c r="BB2875">
        <v>70806</v>
      </c>
      <c r="BC2875" t="s">
        <v>79</v>
      </c>
      <c r="BH2875" t="s">
        <v>32207</v>
      </c>
      <c r="BJ2875">
        <v>431965466</v>
      </c>
    </row>
    <row r="2876" spans="1:62" x14ac:dyDescent="0.25">
      <c r="A2876" t="s">
        <v>32609</v>
      </c>
      <c r="B2876" s="2">
        <v>43503</v>
      </c>
      <c r="C2876" t="s">
        <v>63</v>
      </c>
      <c r="D2876" s="3">
        <v>43472.378267442131</v>
      </c>
      <c r="E2876" t="s">
        <v>64</v>
      </c>
      <c r="F2876" s="2">
        <v>43556</v>
      </c>
      <c r="G2876" s="2">
        <v>43814</v>
      </c>
      <c r="H2876" t="s">
        <v>32610</v>
      </c>
      <c r="J2876" t="s">
        <v>32611</v>
      </c>
      <c r="K2876" t="s">
        <v>32612</v>
      </c>
      <c r="L2876" t="s">
        <v>12617</v>
      </c>
      <c r="M2876" t="s">
        <v>783</v>
      </c>
      <c r="N2876">
        <v>44065</v>
      </c>
      <c r="O2876" t="s">
        <v>70</v>
      </c>
      <c r="Q2876" t="s">
        <v>32613</v>
      </c>
      <c r="S2876" t="s">
        <v>72</v>
      </c>
      <c r="T2876" t="s">
        <v>32104</v>
      </c>
      <c r="U2876" t="s">
        <v>32105</v>
      </c>
      <c r="V2876" t="s">
        <v>31351</v>
      </c>
      <c r="W2876" t="s">
        <v>859</v>
      </c>
      <c r="X2876" t="s">
        <v>2708</v>
      </c>
      <c r="Y2876" t="str">
        <f>"37-3011"</f>
        <v>37-3011</v>
      </c>
      <c r="Z2876" t="s">
        <v>94</v>
      </c>
      <c r="AA2876">
        <v>56173</v>
      </c>
      <c r="AB2876">
        <v>12</v>
      </c>
      <c r="AC2876">
        <v>12</v>
      </c>
      <c r="AD2876" t="s">
        <v>79</v>
      </c>
      <c r="AE2876" t="s">
        <v>80</v>
      </c>
      <c r="AF2876">
        <v>40</v>
      </c>
      <c r="AG2876" s="4">
        <v>0.29166666666666669</v>
      </c>
      <c r="AH2876" s="4">
        <v>0.66666666666666663</v>
      </c>
      <c r="AI2876" s="5">
        <v>13.7</v>
      </c>
      <c r="AJ2876">
        <v>20.55</v>
      </c>
      <c r="AL2876" t="s">
        <v>81</v>
      </c>
      <c r="AM2876" t="s">
        <v>82</v>
      </c>
      <c r="AO2876" t="s">
        <v>83</v>
      </c>
      <c r="AR2876" t="s">
        <v>82</v>
      </c>
      <c r="AT2876" t="s">
        <v>82</v>
      </c>
      <c r="AW2876" t="s">
        <v>82</v>
      </c>
      <c r="AY2876" t="s">
        <v>12617</v>
      </c>
      <c r="AZ2876" t="s">
        <v>10080</v>
      </c>
      <c r="BA2876" t="s">
        <v>783</v>
      </c>
      <c r="BB2876">
        <v>44065</v>
      </c>
      <c r="BC2876" t="s">
        <v>79</v>
      </c>
      <c r="BH2876" t="s">
        <v>32611</v>
      </c>
      <c r="BJ2876">
        <v>341718988</v>
      </c>
    </row>
    <row r="2877" spans="1:62" x14ac:dyDescent="0.25">
      <c r="A2877" t="s">
        <v>32958</v>
      </c>
      <c r="B2877" s="2">
        <v>43503</v>
      </c>
      <c r="C2877" t="s">
        <v>63</v>
      </c>
      <c r="D2877" s="3">
        <v>43472.3796147338</v>
      </c>
      <c r="E2877" t="s">
        <v>64</v>
      </c>
      <c r="F2877" s="2">
        <v>43556</v>
      </c>
      <c r="G2877" s="2">
        <v>43799</v>
      </c>
      <c r="H2877" t="s">
        <v>13064</v>
      </c>
      <c r="J2877" t="s">
        <v>13065</v>
      </c>
      <c r="L2877" t="s">
        <v>13066</v>
      </c>
      <c r="M2877" t="s">
        <v>714</v>
      </c>
      <c r="N2877">
        <v>70420</v>
      </c>
      <c r="O2877" t="s">
        <v>70</v>
      </c>
      <c r="Q2877" t="s">
        <v>13067</v>
      </c>
      <c r="S2877" t="s">
        <v>72</v>
      </c>
      <c r="T2877" t="s">
        <v>12918</v>
      </c>
      <c r="U2877" t="s">
        <v>4627</v>
      </c>
      <c r="V2877" t="s">
        <v>4628</v>
      </c>
      <c r="W2877" t="s">
        <v>323</v>
      </c>
      <c r="X2877" t="s">
        <v>12584</v>
      </c>
      <c r="Y2877" t="str">
        <f>"37-3011"</f>
        <v>37-3011</v>
      </c>
      <c r="Z2877" t="s">
        <v>94</v>
      </c>
      <c r="AA2877">
        <v>54132</v>
      </c>
      <c r="AB2877">
        <v>12</v>
      </c>
      <c r="AC2877">
        <v>12</v>
      </c>
      <c r="AD2877" t="s">
        <v>79</v>
      </c>
      <c r="AE2877" t="s">
        <v>95</v>
      </c>
      <c r="AF2877">
        <v>40</v>
      </c>
      <c r="AG2877" s="4">
        <v>0.3125</v>
      </c>
      <c r="AH2877" s="4">
        <v>0.66666666666666663</v>
      </c>
      <c r="AI2877" s="5">
        <v>11.93</v>
      </c>
      <c r="AL2877" t="s">
        <v>81</v>
      </c>
      <c r="AM2877" t="s">
        <v>82</v>
      </c>
      <c r="AO2877" t="s">
        <v>83</v>
      </c>
      <c r="AR2877" t="s">
        <v>82</v>
      </c>
      <c r="AT2877" t="s">
        <v>82</v>
      </c>
      <c r="AW2877" t="s">
        <v>82</v>
      </c>
      <c r="AY2877" t="s">
        <v>13066</v>
      </c>
      <c r="AZ2877" t="s">
        <v>6730</v>
      </c>
      <c r="BA2877" t="s">
        <v>714</v>
      </c>
      <c r="BB2877">
        <v>70420</v>
      </c>
      <c r="BC2877" t="s">
        <v>79</v>
      </c>
      <c r="BH2877" t="s">
        <v>13065</v>
      </c>
      <c r="BJ2877">
        <v>800849200</v>
      </c>
    </row>
    <row r="2878" spans="1:62" x14ac:dyDescent="0.25">
      <c r="A2878" t="s">
        <v>33371</v>
      </c>
      <c r="B2878" s="2">
        <v>43503</v>
      </c>
      <c r="C2878" t="s">
        <v>63</v>
      </c>
      <c r="D2878" s="3">
        <v>43472.379424988423</v>
      </c>
      <c r="E2878" t="s">
        <v>282</v>
      </c>
      <c r="F2878" s="2">
        <v>43556</v>
      </c>
      <c r="G2878" s="2">
        <v>43800</v>
      </c>
      <c r="H2878" t="s">
        <v>17205</v>
      </c>
      <c r="J2878" t="s">
        <v>17206</v>
      </c>
      <c r="L2878" t="s">
        <v>3197</v>
      </c>
      <c r="M2878" t="s">
        <v>136</v>
      </c>
      <c r="N2878">
        <v>21230</v>
      </c>
      <c r="O2878" t="s">
        <v>70</v>
      </c>
      <c r="Q2878" t="s">
        <v>17207</v>
      </c>
      <c r="S2878" t="s">
        <v>72</v>
      </c>
      <c r="T2878" t="s">
        <v>4626</v>
      </c>
      <c r="U2878" t="s">
        <v>4627</v>
      </c>
      <c r="V2878" t="s">
        <v>4628</v>
      </c>
      <c r="W2878" t="s">
        <v>323</v>
      </c>
      <c r="X2878" t="s">
        <v>326</v>
      </c>
      <c r="Y2878" t="str">
        <f>"47-2061"</f>
        <v>47-2061</v>
      </c>
      <c r="Z2878" t="s">
        <v>326</v>
      </c>
      <c r="AA2878">
        <v>23622</v>
      </c>
      <c r="AB2878">
        <v>20</v>
      </c>
      <c r="AC2878">
        <v>17</v>
      </c>
      <c r="AD2878" t="s">
        <v>79</v>
      </c>
      <c r="AE2878" t="s">
        <v>95</v>
      </c>
      <c r="AF2878">
        <v>40</v>
      </c>
      <c r="AG2878" s="4">
        <v>0.33333333333333331</v>
      </c>
      <c r="AH2878" s="4">
        <v>0.66666666666666663</v>
      </c>
      <c r="AI2878" s="5">
        <v>16.54</v>
      </c>
      <c r="AJ2878">
        <v>24.81</v>
      </c>
      <c r="AL2878" t="s">
        <v>81</v>
      </c>
      <c r="AM2878" t="s">
        <v>82</v>
      </c>
      <c r="AO2878" t="s">
        <v>83</v>
      </c>
      <c r="AR2878" t="s">
        <v>82</v>
      </c>
      <c r="AT2878" t="s">
        <v>72</v>
      </c>
      <c r="AU2878">
        <v>3</v>
      </c>
      <c r="AV2878" t="s">
        <v>17208</v>
      </c>
      <c r="AW2878" t="s">
        <v>72</v>
      </c>
      <c r="AX2878">
        <v>3</v>
      </c>
      <c r="AY2878" t="s">
        <v>3197</v>
      </c>
      <c r="AZ2878" t="s">
        <v>3199</v>
      </c>
      <c r="BA2878" t="s">
        <v>136</v>
      </c>
      <c r="BB2878">
        <v>21230</v>
      </c>
      <c r="BC2878" t="s">
        <v>79</v>
      </c>
      <c r="BH2878" t="s">
        <v>17206</v>
      </c>
      <c r="BJ2878">
        <v>521972802</v>
      </c>
    </row>
    <row r="2879" spans="1:62" x14ac:dyDescent="0.25">
      <c r="A2879" t="s">
        <v>33621</v>
      </c>
      <c r="B2879" s="2">
        <v>43503</v>
      </c>
      <c r="C2879" t="s">
        <v>63</v>
      </c>
      <c r="D2879" s="3">
        <v>43472.378322766206</v>
      </c>
      <c r="E2879" t="s">
        <v>64</v>
      </c>
      <c r="F2879" s="2">
        <v>43556</v>
      </c>
      <c r="G2879" s="2">
        <v>43799</v>
      </c>
      <c r="H2879" t="s">
        <v>33622</v>
      </c>
      <c r="J2879" t="s">
        <v>33623</v>
      </c>
      <c r="L2879" t="s">
        <v>2187</v>
      </c>
      <c r="M2879" t="s">
        <v>232</v>
      </c>
      <c r="N2879">
        <v>12534</v>
      </c>
      <c r="O2879" t="s">
        <v>70</v>
      </c>
      <c r="Q2879" t="s">
        <v>33624</v>
      </c>
      <c r="S2879" t="s">
        <v>72</v>
      </c>
      <c r="T2879" t="s">
        <v>33443</v>
      </c>
      <c r="U2879" t="s">
        <v>33444</v>
      </c>
      <c r="V2879" t="s">
        <v>25526</v>
      </c>
      <c r="W2879" t="s">
        <v>232</v>
      </c>
      <c r="X2879" t="s">
        <v>93</v>
      </c>
      <c r="Y2879" t="str">
        <f>"37-3011"</f>
        <v>37-3011</v>
      </c>
      <c r="Z2879" t="s">
        <v>94</v>
      </c>
      <c r="AA2879">
        <v>561730</v>
      </c>
      <c r="AB2879">
        <v>2</v>
      </c>
      <c r="AC2879">
        <v>2</v>
      </c>
      <c r="AD2879" t="s">
        <v>79</v>
      </c>
      <c r="AE2879" t="s">
        <v>80</v>
      </c>
      <c r="AF2879">
        <v>40</v>
      </c>
      <c r="AG2879" s="4">
        <v>0.375</v>
      </c>
      <c r="AH2879" s="4">
        <v>0.70833333333333337</v>
      </c>
      <c r="AI2879" s="5">
        <v>14.85</v>
      </c>
      <c r="AJ2879">
        <v>22.27</v>
      </c>
      <c r="AK2879">
        <v>22.27</v>
      </c>
      <c r="AL2879" t="s">
        <v>81</v>
      </c>
      <c r="AM2879" t="s">
        <v>82</v>
      </c>
      <c r="AO2879" t="s">
        <v>83</v>
      </c>
      <c r="AR2879" t="s">
        <v>82</v>
      </c>
      <c r="AT2879" t="s">
        <v>82</v>
      </c>
      <c r="AW2879" t="s">
        <v>72</v>
      </c>
      <c r="AX2879">
        <v>1</v>
      </c>
      <c r="AY2879" t="s">
        <v>2187</v>
      </c>
      <c r="AZ2879" t="s">
        <v>29027</v>
      </c>
      <c r="BA2879" t="s">
        <v>232</v>
      </c>
      <c r="BB2879">
        <v>12534</v>
      </c>
      <c r="BC2879" t="s">
        <v>79</v>
      </c>
      <c r="BH2879" t="s">
        <v>33623</v>
      </c>
      <c r="BJ2879">
        <v>141776851</v>
      </c>
    </row>
    <row r="2880" spans="1:62" x14ac:dyDescent="0.25">
      <c r="A2880" t="s">
        <v>34098</v>
      </c>
      <c r="B2880" s="2">
        <v>43503</v>
      </c>
      <c r="C2880" t="s">
        <v>63</v>
      </c>
      <c r="D2880" s="3">
        <v>43472.378556053241</v>
      </c>
      <c r="E2880" t="s">
        <v>64</v>
      </c>
      <c r="F2880" s="2">
        <v>43556</v>
      </c>
      <c r="G2880" s="2">
        <v>43769</v>
      </c>
      <c r="H2880" t="s">
        <v>34099</v>
      </c>
      <c r="I2880" t="s">
        <v>34100</v>
      </c>
      <c r="J2880" t="s">
        <v>34101</v>
      </c>
      <c r="L2880" t="s">
        <v>9588</v>
      </c>
      <c r="M2880" t="s">
        <v>9587</v>
      </c>
      <c r="N2880">
        <v>2840</v>
      </c>
      <c r="O2880" t="s">
        <v>70</v>
      </c>
      <c r="Q2880" t="s">
        <v>34102</v>
      </c>
      <c r="S2880" t="s">
        <v>72</v>
      </c>
      <c r="T2880" t="s">
        <v>33914</v>
      </c>
      <c r="U2880" t="s">
        <v>33915</v>
      </c>
      <c r="V2880" t="s">
        <v>608</v>
      </c>
      <c r="W2880" t="s">
        <v>207</v>
      </c>
      <c r="X2880" t="s">
        <v>1012</v>
      </c>
      <c r="Y2880" t="str">
        <f>"37-2012"</f>
        <v>37-2012</v>
      </c>
      <c r="Z2880" t="s">
        <v>373</v>
      </c>
      <c r="AA2880">
        <v>72111</v>
      </c>
      <c r="AB2880">
        <v>7</v>
      </c>
      <c r="AC2880">
        <v>7</v>
      </c>
      <c r="AD2880" t="s">
        <v>79</v>
      </c>
      <c r="AE2880" t="s">
        <v>80</v>
      </c>
      <c r="AF2880">
        <v>35</v>
      </c>
      <c r="AG2880" s="4">
        <v>0.35416666666666669</v>
      </c>
      <c r="AH2880" s="4">
        <v>0.64583333333333337</v>
      </c>
      <c r="AI2880" s="5">
        <v>15.24</v>
      </c>
      <c r="AJ2880">
        <v>0</v>
      </c>
      <c r="AK2880">
        <v>0</v>
      </c>
      <c r="AL2880" t="s">
        <v>81</v>
      </c>
      <c r="AM2880" t="s">
        <v>82</v>
      </c>
      <c r="AO2880" t="s">
        <v>83</v>
      </c>
      <c r="AR2880" t="s">
        <v>82</v>
      </c>
      <c r="AT2880" t="s">
        <v>82</v>
      </c>
      <c r="AW2880" t="s">
        <v>82</v>
      </c>
      <c r="AY2880" t="s">
        <v>19800</v>
      </c>
      <c r="AZ2880" t="s">
        <v>5453</v>
      </c>
      <c r="BA2880" t="s">
        <v>207</v>
      </c>
      <c r="BB2880">
        <v>2557</v>
      </c>
      <c r="BC2880" t="s">
        <v>87</v>
      </c>
      <c r="BH2880" t="s">
        <v>34103</v>
      </c>
      <c r="BJ2880">
        <v>650639342</v>
      </c>
    </row>
    <row r="2881" spans="1:62" x14ac:dyDescent="0.25">
      <c r="A2881" t="s">
        <v>34146</v>
      </c>
      <c r="B2881" s="2">
        <v>43503</v>
      </c>
      <c r="C2881" t="s">
        <v>63</v>
      </c>
      <c r="D2881" s="3">
        <v>43472.381217164351</v>
      </c>
      <c r="E2881" t="s">
        <v>91</v>
      </c>
      <c r="H2881" t="s">
        <v>34147</v>
      </c>
      <c r="J2881" t="s">
        <v>34148</v>
      </c>
      <c r="L2881" t="s">
        <v>2973</v>
      </c>
      <c r="M2881" t="s">
        <v>105</v>
      </c>
      <c r="N2881">
        <v>79766</v>
      </c>
      <c r="O2881" t="s">
        <v>70</v>
      </c>
      <c r="Q2881" t="s">
        <v>34149</v>
      </c>
      <c r="S2881" t="s">
        <v>72</v>
      </c>
      <c r="T2881" t="s">
        <v>34150</v>
      </c>
      <c r="U2881" t="s">
        <v>34151</v>
      </c>
      <c r="V2881" t="s">
        <v>2455</v>
      </c>
      <c r="W2881" t="s">
        <v>105</v>
      </c>
      <c r="X2881" t="s">
        <v>31365</v>
      </c>
      <c r="Y2881" t="str">
        <f>"49-3031"</f>
        <v>49-3031</v>
      </c>
      <c r="Z2881" t="s">
        <v>23285</v>
      </c>
      <c r="AA2881">
        <v>213112</v>
      </c>
      <c r="AB2881">
        <v>4</v>
      </c>
      <c r="AD2881" t="s">
        <v>79</v>
      </c>
      <c r="AE2881" t="s">
        <v>95</v>
      </c>
      <c r="AF2881">
        <v>40</v>
      </c>
      <c r="AG2881" s="4">
        <v>0.33333333333333331</v>
      </c>
      <c r="AH2881" s="4">
        <v>0.70833333333333337</v>
      </c>
      <c r="AI2881" s="5">
        <v>25.7</v>
      </c>
      <c r="AL2881" t="s">
        <v>81</v>
      </c>
      <c r="AM2881" t="s">
        <v>82</v>
      </c>
      <c r="AO2881" t="s">
        <v>83</v>
      </c>
      <c r="AR2881" t="s">
        <v>82</v>
      </c>
      <c r="AT2881" t="s">
        <v>82</v>
      </c>
      <c r="AW2881" t="s">
        <v>72</v>
      </c>
      <c r="AX2881">
        <v>12</v>
      </c>
      <c r="AY2881" t="s">
        <v>2973</v>
      </c>
      <c r="AZ2881" t="s">
        <v>2977</v>
      </c>
      <c r="BA2881" t="s">
        <v>105</v>
      </c>
      <c r="BB2881">
        <v>79766</v>
      </c>
      <c r="BC2881" t="s">
        <v>87</v>
      </c>
      <c r="BH2881" t="s">
        <v>34148</v>
      </c>
      <c r="BJ2881">
        <v>472437843</v>
      </c>
    </row>
    <row r="2882" spans="1:62" x14ac:dyDescent="0.25">
      <c r="A2882" t="s">
        <v>34400</v>
      </c>
      <c r="B2882" s="2">
        <v>43503</v>
      </c>
      <c r="C2882" t="s">
        <v>63</v>
      </c>
      <c r="D2882" s="3">
        <v>43472.378293773145</v>
      </c>
      <c r="E2882" t="s">
        <v>64</v>
      </c>
      <c r="F2882" s="2">
        <v>43556</v>
      </c>
      <c r="G2882" s="2">
        <v>43800</v>
      </c>
      <c r="H2882" t="s">
        <v>20446</v>
      </c>
      <c r="J2882" t="s">
        <v>20447</v>
      </c>
      <c r="L2882" t="s">
        <v>1564</v>
      </c>
      <c r="M2882" t="s">
        <v>1064</v>
      </c>
      <c r="N2882">
        <v>37214</v>
      </c>
      <c r="O2882" t="s">
        <v>70</v>
      </c>
      <c r="Q2882" t="s">
        <v>20448</v>
      </c>
      <c r="S2882" t="s">
        <v>72</v>
      </c>
      <c r="T2882" t="s">
        <v>102</v>
      </c>
      <c r="U2882" t="s">
        <v>2630</v>
      </c>
      <c r="V2882" t="s">
        <v>2470</v>
      </c>
      <c r="W2882" t="s">
        <v>105</v>
      </c>
      <c r="X2882" t="s">
        <v>106</v>
      </c>
      <c r="Y2882" t="str">
        <f>"37-3011"</f>
        <v>37-3011</v>
      </c>
      <c r="Z2882" t="s">
        <v>94</v>
      </c>
      <c r="AA2882">
        <v>561730</v>
      </c>
      <c r="AB2882">
        <v>10</v>
      </c>
      <c r="AC2882">
        <v>10</v>
      </c>
      <c r="AD2882" t="s">
        <v>79</v>
      </c>
      <c r="AE2882" t="s">
        <v>95</v>
      </c>
      <c r="AF2882">
        <v>35</v>
      </c>
      <c r="AG2882" s="4">
        <v>0.3125</v>
      </c>
      <c r="AH2882" s="4">
        <v>0.70833333333333337</v>
      </c>
      <c r="AI2882" s="5">
        <v>12.56</v>
      </c>
      <c r="AJ2882">
        <v>18.84</v>
      </c>
      <c r="AL2882" t="s">
        <v>81</v>
      </c>
      <c r="AM2882" t="s">
        <v>82</v>
      </c>
      <c r="AO2882" t="s">
        <v>83</v>
      </c>
      <c r="AR2882" t="s">
        <v>82</v>
      </c>
      <c r="AT2882" t="s">
        <v>82</v>
      </c>
      <c r="AW2882" t="s">
        <v>82</v>
      </c>
      <c r="AY2882" t="s">
        <v>3590</v>
      </c>
      <c r="AZ2882" t="s">
        <v>20449</v>
      </c>
      <c r="BA2882" t="s">
        <v>1064</v>
      </c>
      <c r="BB2882">
        <v>37214</v>
      </c>
      <c r="BC2882" t="s">
        <v>79</v>
      </c>
      <c r="BH2882" t="s">
        <v>20450</v>
      </c>
      <c r="BJ2882">
        <v>621728988</v>
      </c>
    </row>
    <row r="2883" spans="1:62" x14ac:dyDescent="0.25">
      <c r="A2883" t="s">
        <v>34560</v>
      </c>
      <c r="B2883" s="2">
        <v>43503</v>
      </c>
      <c r="C2883" t="s">
        <v>63</v>
      </c>
      <c r="D2883" s="3">
        <v>43472.379462719909</v>
      </c>
      <c r="E2883" t="s">
        <v>64</v>
      </c>
      <c r="F2883" s="2">
        <v>43556</v>
      </c>
      <c r="G2883" s="2">
        <v>43738</v>
      </c>
      <c r="H2883" t="s">
        <v>11393</v>
      </c>
      <c r="J2883" t="s">
        <v>11394</v>
      </c>
      <c r="K2883" t="s">
        <v>11395</v>
      </c>
      <c r="L2883" t="s">
        <v>11396</v>
      </c>
      <c r="M2883" t="s">
        <v>86</v>
      </c>
      <c r="N2883">
        <v>32034</v>
      </c>
      <c r="O2883" t="s">
        <v>70</v>
      </c>
      <c r="Q2883" t="s">
        <v>11397</v>
      </c>
      <c r="S2883" t="s">
        <v>72</v>
      </c>
      <c r="T2883" t="s">
        <v>2963</v>
      </c>
      <c r="U2883" t="s">
        <v>1425</v>
      </c>
      <c r="V2883" t="s">
        <v>1426</v>
      </c>
      <c r="W2883" t="s">
        <v>105</v>
      </c>
      <c r="X2883" t="s">
        <v>1533</v>
      </c>
      <c r="Y2883" t="str">
        <f>"35-3031"</f>
        <v>35-3031</v>
      </c>
      <c r="Z2883" t="s">
        <v>410</v>
      </c>
      <c r="AA2883">
        <v>722110</v>
      </c>
      <c r="AB2883">
        <v>16</v>
      </c>
      <c r="AC2883">
        <v>16</v>
      </c>
      <c r="AD2883" t="s">
        <v>79</v>
      </c>
      <c r="AE2883" t="s">
        <v>95</v>
      </c>
      <c r="AF2883">
        <v>35</v>
      </c>
      <c r="AG2883" s="4">
        <v>0.33333333333333331</v>
      </c>
      <c r="AH2883" s="4">
        <v>0.70833333333333337</v>
      </c>
      <c r="AI2883" s="6">
        <v>13</v>
      </c>
      <c r="AJ2883">
        <v>19.5</v>
      </c>
      <c r="AL2883" t="s">
        <v>81</v>
      </c>
      <c r="AM2883" t="s">
        <v>82</v>
      </c>
      <c r="AO2883" t="s">
        <v>83</v>
      </c>
      <c r="AR2883" t="s">
        <v>82</v>
      </c>
      <c r="AT2883" t="s">
        <v>82</v>
      </c>
      <c r="AW2883" t="s">
        <v>82</v>
      </c>
      <c r="AY2883" t="s">
        <v>11396</v>
      </c>
      <c r="AZ2883" t="s">
        <v>6554</v>
      </c>
      <c r="BA2883" t="s">
        <v>86</v>
      </c>
      <c r="BB2883">
        <v>32034</v>
      </c>
      <c r="BC2883" t="s">
        <v>87</v>
      </c>
      <c r="BH2883" t="s">
        <v>11394</v>
      </c>
      <c r="BJ2883">
        <v>20656890</v>
      </c>
    </row>
    <row r="2884" spans="1:62" x14ac:dyDescent="0.25">
      <c r="A2884" t="s">
        <v>34575</v>
      </c>
      <c r="B2884" s="2">
        <v>43503</v>
      </c>
      <c r="C2884" t="s">
        <v>63</v>
      </c>
      <c r="D2884" s="3">
        <v>43472.384522129629</v>
      </c>
      <c r="E2884" t="s">
        <v>91</v>
      </c>
      <c r="H2884" t="s">
        <v>34147</v>
      </c>
      <c r="J2884" t="s">
        <v>34148</v>
      </c>
      <c r="L2884" t="s">
        <v>2973</v>
      </c>
      <c r="M2884" t="s">
        <v>105</v>
      </c>
      <c r="N2884">
        <v>79766</v>
      </c>
      <c r="O2884" t="s">
        <v>70</v>
      </c>
      <c r="Q2884" t="s">
        <v>34149</v>
      </c>
      <c r="S2884" t="s">
        <v>72</v>
      </c>
      <c r="T2884" t="s">
        <v>34150</v>
      </c>
      <c r="U2884" t="s">
        <v>34151</v>
      </c>
      <c r="V2884" t="s">
        <v>2455</v>
      </c>
      <c r="W2884" t="s">
        <v>105</v>
      </c>
      <c r="X2884" t="s">
        <v>34576</v>
      </c>
      <c r="Y2884" t="str">
        <f>"53-3032"</f>
        <v>53-3032</v>
      </c>
      <c r="Z2884" t="s">
        <v>157</v>
      </c>
      <c r="AA2884">
        <v>213112</v>
      </c>
      <c r="AB2884">
        <v>15</v>
      </c>
      <c r="AD2884" t="s">
        <v>79</v>
      </c>
      <c r="AE2884" t="s">
        <v>95</v>
      </c>
      <c r="AF2884">
        <v>40</v>
      </c>
      <c r="AG2884" s="4">
        <v>0.33333333333333331</v>
      </c>
      <c r="AH2884" s="4">
        <v>0.70833333333333337</v>
      </c>
      <c r="AI2884" s="5">
        <v>21.97</v>
      </c>
      <c r="AL2884" t="s">
        <v>81</v>
      </c>
      <c r="AM2884" t="s">
        <v>82</v>
      </c>
      <c r="AO2884" t="s">
        <v>83</v>
      </c>
      <c r="AR2884" t="s">
        <v>82</v>
      </c>
      <c r="AT2884" t="s">
        <v>82</v>
      </c>
      <c r="AW2884" t="s">
        <v>72</v>
      </c>
      <c r="AX2884">
        <v>24</v>
      </c>
      <c r="AY2884" t="s">
        <v>2973</v>
      </c>
      <c r="AZ2884" t="s">
        <v>2977</v>
      </c>
      <c r="BA2884" t="s">
        <v>105</v>
      </c>
      <c r="BB2884">
        <v>79766</v>
      </c>
      <c r="BC2884" t="s">
        <v>79</v>
      </c>
      <c r="BH2884" t="s">
        <v>34148</v>
      </c>
      <c r="BJ2884">
        <v>472437843</v>
      </c>
    </row>
    <row r="2885" spans="1:62" x14ac:dyDescent="0.25">
      <c r="A2885" t="s">
        <v>34751</v>
      </c>
      <c r="B2885" s="2">
        <v>43503</v>
      </c>
      <c r="C2885" t="s">
        <v>63</v>
      </c>
      <c r="D2885" s="3">
        <v>43469.536828738426</v>
      </c>
      <c r="E2885" t="s">
        <v>64</v>
      </c>
      <c r="F2885" s="2">
        <v>43556</v>
      </c>
      <c r="G2885" s="2">
        <v>43814</v>
      </c>
      <c r="H2885" t="s">
        <v>11914</v>
      </c>
      <c r="J2885" t="s">
        <v>11915</v>
      </c>
      <c r="L2885" t="s">
        <v>11916</v>
      </c>
      <c r="M2885" t="s">
        <v>100</v>
      </c>
      <c r="N2885">
        <v>28366</v>
      </c>
      <c r="O2885" t="s">
        <v>70</v>
      </c>
      <c r="Q2885" t="s">
        <v>11917</v>
      </c>
      <c r="S2885" t="s">
        <v>72</v>
      </c>
      <c r="T2885" t="s">
        <v>34704</v>
      </c>
      <c r="U2885" t="s">
        <v>12045</v>
      </c>
      <c r="V2885" t="s">
        <v>12046</v>
      </c>
      <c r="W2885" t="s">
        <v>197</v>
      </c>
      <c r="X2885" t="s">
        <v>199</v>
      </c>
      <c r="Y2885" t="str">
        <f>"51-9198"</f>
        <v>51-9198</v>
      </c>
      <c r="Z2885" t="s">
        <v>199</v>
      </c>
      <c r="AA2885">
        <v>327390</v>
      </c>
      <c r="AB2885">
        <v>10</v>
      </c>
      <c r="AC2885">
        <v>10</v>
      </c>
      <c r="AD2885" t="s">
        <v>79</v>
      </c>
      <c r="AE2885" t="s">
        <v>95</v>
      </c>
      <c r="AF2885">
        <v>40</v>
      </c>
      <c r="AG2885" s="4">
        <v>0.6875</v>
      </c>
      <c r="AH2885" s="4">
        <v>0.14583333333333334</v>
      </c>
      <c r="AI2885" s="5">
        <v>15.32</v>
      </c>
      <c r="AJ2885">
        <v>22.98</v>
      </c>
      <c r="AM2885" t="s">
        <v>82</v>
      </c>
      <c r="AO2885" t="s">
        <v>83</v>
      </c>
      <c r="AR2885" t="s">
        <v>82</v>
      </c>
      <c r="AT2885" t="s">
        <v>82</v>
      </c>
      <c r="AW2885" t="s">
        <v>72</v>
      </c>
      <c r="AX2885">
        <v>1</v>
      </c>
      <c r="AY2885" t="s">
        <v>16050</v>
      </c>
      <c r="AZ2885" t="s">
        <v>16050</v>
      </c>
      <c r="BA2885" t="s">
        <v>197</v>
      </c>
      <c r="BB2885">
        <v>50548</v>
      </c>
      <c r="BC2885" t="s">
        <v>87</v>
      </c>
      <c r="BH2885" t="s">
        <v>34752</v>
      </c>
      <c r="BJ2885">
        <v>560945951</v>
      </c>
    </row>
    <row r="2886" spans="1:62" x14ac:dyDescent="0.25">
      <c r="A2886" t="s">
        <v>34927</v>
      </c>
      <c r="B2886" s="2">
        <v>43503</v>
      </c>
      <c r="C2886" t="s">
        <v>63</v>
      </c>
      <c r="D2886" s="3">
        <v>43469.51882232639</v>
      </c>
      <c r="E2886" t="s">
        <v>64</v>
      </c>
      <c r="F2886" s="2">
        <v>43556</v>
      </c>
      <c r="G2886" s="2">
        <v>43814</v>
      </c>
      <c r="H2886" t="s">
        <v>11914</v>
      </c>
      <c r="I2886" t="s">
        <v>67</v>
      </c>
      <c r="J2886" t="s">
        <v>11915</v>
      </c>
      <c r="K2886" t="s">
        <v>67</v>
      </c>
      <c r="L2886" t="s">
        <v>11916</v>
      </c>
      <c r="M2886" t="s">
        <v>100</v>
      </c>
      <c r="N2886">
        <v>28366</v>
      </c>
      <c r="O2886" t="s">
        <v>70</v>
      </c>
      <c r="Q2886" t="s">
        <v>11917</v>
      </c>
      <c r="S2886" t="s">
        <v>72</v>
      </c>
      <c r="T2886" t="s">
        <v>194</v>
      </c>
      <c r="U2886" t="s">
        <v>12045</v>
      </c>
      <c r="V2886" t="s">
        <v>12046</v>
      </c>
      <c r="W2886" t="s">
        <v>197</v>
      </c>
      <c r="X2886" t="s">
        <v>199</v>
      </c>
      <c r="Y2886" t="str">
        <f>"51-9198"</f>
        <v>51-9198</v>
      </c>
      <c r="Z2886" t="s">
        <v>199</v>
      </c>
      <c r="AA2886">
        <v>327390</v>
      </c>
      <c r="AB2886">
        <v>4</v>
      </c>
      <c r="AC2886">
        <v>4</v>
      </c>
      <c r="AD2886" t="s">
        <v>79</v>
      </c>
      <c r="AE2886" t="s">
        <v>95</v>
      </c>
      <c r="AF2886">
        <v>40</v>
      </c>
      <c r="AG2886" s="4">
        <v>0.27083333333333331</v>
      </c>
      <c r="AH2886" s="4">
        <v>0.6875</v>
      </c>
      <c r="AI2886" s="5">
        <v>13.53</v>
      </c>
      <c r="AJ2886">
        <v>20.3</v>
      </c>
      <c r="AL2886" t="s">
        <v>81</v>
      </c>
      <c r="AM2886" t="s">
        <v>82</v>
      </c>
      <c r="AO2886" t="s">
        <v>83</v>
      </c>
      <c r="AP2886" t="s">
        <v>67</v>
      </c>
      <c r="AQ2886" t="s">
        <v>67</v>
      </c>
      <c r="AR2886" t="s">
        <v>82</v>
      </c>
      <c r="AT2886" t="s">
        <v>82</v>
      </c>
      <c r="AW2886" t="s">
        <v>72</v>
      </c>
      <c r="AX2886">
        <v>1</v>
      </c>
      <c r="AY2886" t="s">
        <v>5638</v>
      </c>
      <c r="AZ2886" t="s">
        <v>9948</v>
      </c>
      <c r="BA2886" t="s">
        <v>166</v>
      </c>
      <c r="BB2886">
        <v>84751</v>
      </c>
      <c r="BC2886" t="s">
        <v>87</v>
      </c>
      <c r="BH2886" t="s">
        <v>11918</v>
      </c>
      <c r="BI2886" t="s">
        <v>67</v>
      </c>
      <c r="BJ2886">
        <v>560945951</v>
      </c>
    </row>
    <row r="2887" spans="1:62" x14ac:dyDescent="0.25">
      <c r="A2887" t="s">
        <v>741</v>
      </c>
      <c r="B2887" s="2">
        <v>43504</v>
      </c>
      <c r="C2887" t="s">
        <v>63</v>
      </c>
      <c r="D2887" s="3">
        <v>43472.379911539349</v>
      </c>
      <c r="E2887" t="s">
        <v>64</v>
      </c>
      <c r="F2887" s="2">
        <v>43556</v>
      </c>
      <c r="G2887" s="2">
        <v>43774</v>
      </c>
      <c r="H2887" t="s">
        <v>742</v>
      </c>
      <c r="I2887" t="s">
        <v>683</v>
      </c>
      <c r="J2887" t="s">
        <v>743</v>
      </c>
      <c r="K2887" t="s">
        <v>67</v>
      </c>
      <c r="L2887" t="s">
        <v>744</v>
      </c>
      <c r="M2887" t="s">
        <v>745</v>
      </c>
      <c r="N2887">
        <v>66521</v>
      </c>
      <c r="O2887" t="s">
        <v>70</v>
      </c>
      <c r="P2887" t="s">
        <v>67</v>
      </c>
      <c r="Q2887" t="s">
        <v>746</v>
      </c>
      <c r="S2887" t="s">
        <v>72</v>
      </c>
      <c r="T2887" t="s">
        <v>673</v>
      </c>
      <c r="U2887" t="s">
        <v>674</v>
      </c>
      <c r="V2887" t="s">
        <v>675</v>
      </c>
      <c r="W2887" t="s">
        <v>136</v>
      </c>
      <c r="X2887" t="s">
        <v>676</v>
      </c>
      <c r="Y2887" t="str">
        <f>"35-3022"</f>
        <v>35-3022</v>
      </c>
      <c r="Z2887" t="s">
        <v>280</v>
      </c>
      <c r="AA2887">
        <v>713990</v>
      </c>
      <c r="AB2887">
        <v>35</v>
      </c>
      <c r="AC2887">
        <v>35</v>
      </c>
      <c r="AD2887" t="s">
        <v>79</v>
      </c>
      <c r="AE2887" t="s">
        <v>80</v>
      </c>
      <c r="AF2887">
        <v>35</v>
      </c>
      <c r="AG2887" s="4">
        <v>0.66666666666666663</v>
      </c>
      <c r="AH2887" s="4">
        <v>0.95833333333333337</v>
      </c>
      <c r="AI2887" s="5">
        <v>8.52</v>
      </c>
      <c r="AJ2887">
        <v>12.78</v>
      </c>
      <c r="AK2887">
        <v>14.81</v>
      </c>
      <c r="AL2887" t="s">
        <v>81</v>
      </c>
      <c r="AM2887" t="s">
        <v>82</v>
      </c>
      <c r="AO2887" t="s">
        <v>83</v>
      </c>
      <c r="AP2887" t="s">
        <v>67</v>
      </c>
      <c r="AQ2887" t="s">
        <v>67</v>
      </c>
      <c r="AR2887" t="s">
        <v>82</v>
      </c>
      <c r="AT2887" t="s">
        <v>82</v>
      </c>
      <c r="AW2887" t="s">
        <v>82</v>
      </c>
      <c r="AY2887" t="s">
        <v>747</v>
      </c>
      <c r="AZ2887" t="s">
        <v>748</v>
      </c>
      <c r="BA2887" t="s">
        <v>745</v>
      </c>
      <c r="BB2887">
        <v>67202</v>
      </c>
      <c r="BC2887" t="s">
        <v>79</v>
      </c>
      <c r="BH2887" t="s">
        <v>749</v>
      </c>
      <c r="BJ2887">
        <v>480870749</v>
      </c>
    </row>
    <row r="2888" spans="1:62" x14ac:dyDescent="0.25">
      <c r="A2888" t="s">
        <v>770</v>
      </c>
      <c r="B2888" s="2">
        <v>43504</v>
      </c>
      <c r="C2888" t="s">
        <v>63</v>
      </c>
      <c r="D2888" s="3">
        <v>43472.380469062497</v>
      </c>
      <c r="E2888" t="s">
        <v>64</v>
      </c>
      <c r="F2888" s="2">
        <v>43556</v>
      </c>
      <c r="G2888" s="2">
        <v>43784</v>
      </c>
      <c r="H2888" t="s">
        <v>771</v>
      </c>
      <c r="I2888" t="s">
        <v>683</v>
      </c>
      <c r="J2888" t="s">
        <v>772</v>
      </c>
      <c r="K2888" t="s">
        <v>683</v>
      </c>
      <c r="L2888" t="s">
        <v>773</v>
      </c>
      <c r="M2888" t="s">
        <v>774</v>
      </c>
      <c r="N2888">
        <v>80751</v>
      </c>
      <c r="O2888" t="s">
        <v>70</v>
      </c>
      <c r="P2888" t="s">
        <v>683</v>
      </c>
      <c r="Q2888" t="s">
        <v>775</v>
      </c>
      <c r="S2888" t="s">
        <v>72</v>
      </c>
      <c r="T2888" t="s">
        <v>673</v>
      </c>
      <c r="U2888" t="s">
        <v>674</v>
      </c>
      <c r="V2888" t="s">
        <v>675</v>
      </c>
      <c r="W2888" t="s">
        <v>136</v>
      </c>
      <c r="X2888" t="s">
        <v>721</v>
      </c>
      <c r="Y2888" t="str">
        <f>"39-3091"</f>
        <v>39-3091</v>
      </c>
      <c r="Z2888" t="s">
        <v>677</v>
      </c>
      <c r="AA2888">
        <v>713990</v>
      </c>
      <c r="AB2888">
        <v>10</v>
      </c>
      <c r="AC2888">
        <v>10</v>
      </c>
      <c r="AD2888" t="s">
        <v>79</v>
      </c>
      <c r="AE2888" t="s">
        <v>80</v>
      </c>
      <c r="AF2888">
        <v>35</v>
      </c>
      <c r="AG2888" s="4">
        <v>0.66666666666666663</v>
      </c>
      <c r="AH2888" s="4">
        <v>0.95833333333333337</v>
      </c>
      <c r="AI2888" s="5">
        <v>10.38</v>
      </c>
      <c r="AJ2888">
        <v>15.57</v>
      </c>
      <c r="AK2888">
        <v>17.78</v>
      </c>
      <c r="AL2888" t="s">
        <v>81</v>
      </c>
      <c r="AM2888" t="s">
        <v>82</v>
      </c>
      <c r="AO2888" t="s">
        <v>83</v>
      </c>
      <c r="AP2888" t="s">
        <v>683</v>
      </c>
      <c r="AQ2888" t="s">
        <v>683</v>
      </c>
      <c r="AR2888" t="s">
        <v>82</v>
      </c>
      <c r="AT2888" t="s">
        <v>82</v>
      </c>
      <c r="AW2888" t="s">
        <v>82</v>
      </c>
      <c r="AY2888" t="s">
        <v>773</v>
      </c>
      <c r="AZ2888" t="s">
        <v>776</v>
      </c>
      <c r="BA2888" t="s">
        <v>774</v>
      </c>
      <c r="BB2888">
        <v>80751</v>
      </c>
      <c r="BC2888" t="s">
        <v>79</v>
      </c>
      <c r="BH2888" t="s">
        <v>777</v>
      </c>
      <c r="BJ2888">
        <v>840761830</v>
      </c>
    </row>
    <row r="2889" spans="1:62" x14ac:dyDescent="0.25">
      <c r="A2889" t="s">
        <v>840</v>
      </c>
      <c r="B2889" s="2">
        <v>43504</v>
      </c>
      <c r="C2889" t="s">
        <v>63</v>
      </c>
      <c r="D2889" s="3">
        <v>43472.380212060183</v>
      </c>
      <c r="E2889" t="s">
        <v>64</v>
      </c>
      <c r="F2889" s="2">
        <v>43556</v>
      </c>
      <c r="G2889" s="2">
        <v>43769</v>
      </c>
      <c r="H2889" t="s">
        <v>841</v>
      </c>
      <c r="I2889" t="s">
        <v>683</v>
      </c>
      <c r="J2889" t="s">
        <v>842</v>
      </c>
      <c r="K2889" t="s">
        <v>683</v>
      </c>
      <c r="L2889" t="s">
        <v>843</v>
      </c>
      <c r="M2889" t="s">
        <v>844</v>
      </c>
      <c r="N2889">
        <v>60004</v>
      </c>
      <c r="O2889" t="s">
        <v>70</v>
      </c>
      <c r="P2889" t="s">
        <v>67</v>
      </c>
      <c r="Q2889" t="s">
        <v>845</v>
      </c>
      <c r="S2889" t="s">
        <v>72</v>
      </c>
      <c r="T2889" t="s">
        <v>673</v>
      </c>
      <c r="U2889" t="s">
        <v>674</v>
      </c>
      <c r="V2889" t="s">
        <v>675</v>
      </c>
      <c r="W2889" t="s">
        <v>136</v>
      </c>
      <c r="X2889" t="s">
        <v>721</v>
      </c>
      <c r="Y2889" t="str">
        <f>"39-3091"</f>
        <v>39-3091</v>
      </c>
      <c r="Z2889" t="s">
        <v>677</v>
      </c>
      <c r="AA2889">
        <v>713990</v>
      </c>
      <c r="AB2889">
        <v>46</v>
      </c>
      <c r="AC2889">
        <v>46</v>
      </c>
      <c r="AD2889" t="s">
        <v>79</v>
      </c>
      <c r="AE2889" t="s">
        <v>80</v>
      </c>
      <c r="AF2889">
        <v>35</v>
      </c>
      <c r="AG2889" s="4">
        <v>0.66666666666666663</v>
      </c>
      <c r="AH2889" s="4">
        <v>0.95833333333333337</v>
      </c>
      <c r="AI2889" s="5">
        <v>8.6</v>
      </c>
      <c r="AJ2889">
        <v>12.9</v>
      </c>
      <c r="AK2889">
        <v>18.739999999999998</v>
      </c>
      <c r="AL2889" t="s">
        <v>81</v>
      </c>
      <c r="AM2889" t="s">
        <v>82</v>
      </c>
      <c r="AO2889" t="s">
        <v>83</v>
      </c>
      <c r="AP2889" t="s">
        <v>683</v>
      </c>
      <c r="AQ2889" t="s">
        <v>683</v>
      </c>
      <c r="AR2889" t="s">
        <v>82</v>
      </c>
      <c r="AT2889" t="s">
        <v>82</v>
      </c>
      <c r="AW2889" t="s">
        <v>82</v>
      </c>
      <c r="AY2889" t="s">
        <v>846</v>
      </c>
      <c r="AZ2889" t="s">
        <v>847</v>
      </c>
      <c r="BA2889" t="s">
        <v>844</v>
      </c>
      <c r="BB2889">
        <v>60468</v>
      </c>
      <c r="BC2889" t="s">
        <v>79</v>
      </c>
      <c r="BH2889" t="s">
        <v>848</v>
      </c>
      <c r="BJ2889">
        <v>363431172</v>
      </c>
    </row>
    <row r="2890" spans="1:62" x14ac:dyDescent="0.25">
      <c r="A2890" t="s">
        <v>852</v>
      </c>
      <c r="B2890" s="2">
        <v>43504</v>
      </c>
      <c r="C2890" t="s">
        <v>63</v>
      </c>
      <c r="D2890" s="3">
        <v>43472.379546469907</v>
      </c>
      <c r="E2890" t="s">
        <v>64</v>
      </c>
      <c r="F2890" s="2">
        <v>43556</v>
      </c>
      <c r="G2890" s="2">
        <v>43779</v>
      </c>
      <c r="H2890" t="s">
        <v>853</v>
      </c>
      <c r="I2890" t="s">
        <v>67</v>
      </c>
      <c r="J2890" t="s">
        <v>709</v>
      </c>
      <c r="K2890" t="s">
        <v>683</v>
      </c>
      <c r="L2890" t="s">
        <v>710</v>
      </c>
      <c r="M2890" t="s">
        <v>192</v>
      </c>
      <c r="N2890">
        <v>55021</v>
      </c>
      <c r="O2890" t="s">
        <v>70</v>
      </c>
      <c r="P2890" t="s">
        <v>683</v>
      </c>
      <c r="Q2890" t="s">
        <v>711</v>
      </c>
      <c r="S2890" t="s">
        <v>72</v>
      </c>
      <c r="T2890" t="s">
        <v>673</v>
      </c>
      <c r="U2890" t="s">
        <v>674</v>
      </c>
      <c r="V2890" t="s">
        <v>675</v>
      </c>
      <c r="W2890" t="s">
        <v>136</v>
      </c>
      <c r="X2890" t="s">
        <v>676</v>
      </c>
      <c r="Y2890" t="str">
        <f>"39-3091"</f>
        <v>39-3091</v>
      </c>
      <c r="Z2890" t="s">
        <v>677</v>
      </c>
      <c r="AA2890">
        <v>713990</v>
      </c>
      <c r="AB2890">
        <v>35</v>
      </c>
      <c r="AC2890">
        <v>35</v>
      </c>
      <c r="AD2890" t="s">
        <v>79</v>
      </c>
      <c r="AE2890" t="s">
        <v>80</v>
      </c>
      <c r="AF2890">
        <v>35</v>
      </c>
      <c r="AG2890" s="4">
        <v>0.66666666666666663</v>
      </c>
      <c r="AH2890" s="4">
        <v>0.95833333333333337</v>
      </c>
      <c r="AI2890" s="5">
        <v>9.2899999999999991</v>
      </c>
      <c r="AJ2890">
        <v>13.94</v>
      </c>
      <c r="AK2890">
        <v>17.78</v>
      </c>
      <c r="AL2890" t="s">
        <v>81</v>
      </c>
      <c r="AM2890" t="s">
        <v>82</v>
      </c>
      <c r="AO2890" t="s">
        <v>83</v>
      </c>
      <c r="AP2890" t="s">
        <v>683</v>
      </c>
      <c r="AQ2890" t="s">
        <v>683</v>
      </c>
      <c r="AR2890" t="s">
        <v>82</v>
      </c>
      <c r="AT2890" t="s">
        <v>82</v>
      </c>
      <c r="AW2890" t="s">
        <v>82</v>
      </c>
      <c r="AY2890" t="s">
        <v>712</v>
      </c>
      <c r="AZ2890" t="s">
        <v>713</v>
      </c>
      <c r="BA2890" t="s">
        <v>714</v>
      </c>
      <c r="BB2890">
        <v>70072</v>
      </c>
      <c r="BC2890" t="s">
        <v>79</v>
      </c>
      <c r="BH2890" t="s">
        <v>854</v>
      </c>
      <c r="BJ2890">
        <v>411722389</v>
      </c>
    </row>
    <row r="2891" spans="1:62" x14ac:dyDescent="0.25">
      <c r="A2891" t="s">
        <v>1161</v>
      </c>
      <c r="B2891" s="2">
        <v>43504</v>
      </c>
      <c r="C2891" t="s">
        <v>63</v>
      </c>
      <c r="D2891" s="3">
        <v>43472.377787199075</v>
      </c>
      <c r="E2891" t="s">
        <v>64</v>
      </c>
      <c r="F2891" s="2">
        <v>43556</v>
      </c>
      <c r="G2891" s="2">
        <v>43830</v>
      </c>
      <c r="H2891" t="s">
        <v>1162</v>
      </c>
      <c r="J2891" t="s">
        <v>1163</v>
      </c>
      <c r="L2891" t="s">
        <v>1164</v>
      </c>
      <c r="M2891" t="s">
        <v>1165</v>
      </c>
      <c r="N2891">
        <v>57226</v>
      </c>
      <c r="O2891" t="s">
        <v>70</v>
      </c>
      <c r="Q2891" t="s">
        <v>1166</v>
      </c>
      <c r="S2891" t="s">
        <v>72</v>
      </c>
      <c r="T2891" t="s">
        <v>73</v>
      </c>
      <c r="U2891" t="s">
        <v>1167</v>
      </c>
      <c r="V2891" t="s">
        <v>75</v>
      </c>
      <c r="W2891" t="s">
        <v>76</v>
      </c>
      <c r="X2891" t="s">
        <v>1168</v>
      </c>
      <c r="Y2891" t="str">
        <f>"47-2221"</f>
        <v>47-2221</v>
      </c>
      <c r="Z2891" t="s">
        <v>1169</v>
      </c>
      <c r="AA2891">
        <v>237120</v>
      </c>
      <c r="AB2891">
        <v>55</v>
      </c>
      <c r="AC2891">
        <v>55</v>
      </c>
      <c r="AD2891" t="s">
        <v>79</v>
      </c>
      <c r="AE2891" t="s">
        <v>95</v>
      </c>
      <c r="AF2891">
        <v>40</v>
      </c>
      <c r="AG2891" s="4">
        <v>0.29166666666666669</v>
      </c>
      <c r="AH2891" s="4">
        <v>0.70833333333333337</v>
      </c>
      <c r="AI2891" s="5">
        <v>16.18</v>
      </c>
      <c r="AJ2891">
        <v>24.27</v>
      </c>
      <c r="AK2891">
        <v>24.27</v>
      </c>
      <c r="AL2891" t="s">
        <v>81</v>
      </c>
      <c r="AM2891" t="s">
        <v>82</v>
      </c>
      <c r="AO2891" t="s">
        <v>83</v>
      </c>
      <c r="AR2891" t="s">
        <v>82</v>
      </c>
      <c r="AT2891" t="s">
        <v>82</v>
      </c>
      <c r="AW2891" t="s">
        <v>72</v>
      </c>
      <c r="AX2891">
        <v>1</v>
      </c>
      <c r="AY2891" t="s">
        <v>1164</v>
      </c>
      <c r="AZ2891" t="s">
        <v>1170</v>
      </c>
      <c r="BA2891" t="s">
        <v>1165</v>
      </c>
      <c r="BB2891">
        <v>57226</v>
      </c>
      <c r="BC2891" t="s">
        <v>87</v>
      </c>
      <c r="BH2891" t="s">
        <v>1163</v>
      </c>
      <c r="BJ2891">
        <v>562341449</v>
      </c>
    </row>
    <row r="2892" spans="1:62" x14ac:dyDescent="0.25">
      <c r="A2892" t="s">
        <v>1251</v>
      </c>
      <c r="B2892" s="2">
        <v>43504</v>
      </c>
      <c r="C2892" t="s">
        <v>63</v>
      </c>
      <c r="D2892" s="3">
        <v>43472.378398217596</v>
      </c>
      <c r="E2892" t="s">
        <v>64</v>
      </c>
      <c r="F2892" s="2">
        <v>43556</v>
      </c>
      <c r="G2892" s="2">
        <v>43769</v>
      </c>
      <c r="H2892" t="s">
        <v>1252</v>
      </c>
      <c r="J2892" t="s">
        <v>1253</v>
      </c>
      <c r="L2892" t="s">
        <v>1254</v>
      </c>
      <c r="M2892" t="s">
        <v>76</v>
      </c>
      <c r="N2892">
        <v>73114</v>
      </c>
      <c r="O2892" t="s">
        <v>70</v>
      </c>
      <c r="Q2892" t="s">
        <v>1255</v>
      </c>
      <c r="S2892" t="s">
        <v>72</v>
      </c>
      <c r="T2892" t="s">
        <v>73</v>
      </c>
      <c r="U2892" t="s">
        <v>1167</v>
      </c>
      <c r="V2892" t="s">
        <v>75</v>
      </c>
      <c r="W2892" t="s">
        <v>76</v>
      </c>
      <c r="X2892" t="s">
        <v>1256</v>
      </c>
      <c r="Y2892" t="str">
        <f>"37-3011"</f>
        <v>37-3011</v>
      </c>
      <c r="Z2892" t="s">
        <v>94</v>
      </c>
      <c r="AA2892">
        <v>111421</v>
      </c>
      <c r="AB2892">
        <v>7</v>
      </c>
      <c r="AC2892">
        <v>7</v>
      </c>
      <c r="AD2892" t="s">
        <v>79</v>
      </c>
      <c r="AE2892" t="s">
        <v>80</v>
      </c>
      <c r="AF2892">
        <v>40</v>
      </c>
      <c r="AG2892" s="4">
        <v>0.33333333333333331</v>
      </c>
      <c r="AH2892" s="4">
        <v>0.70833333333333337</v>
      </c>
      <c r="AI2892" s="5">
        <v>12.92</v>
      </c>
      <c r="AJ2892">
        <v>19.38</v>
      </c>
      <c r="AK2892">
        <v>19.38</v>
      </c>
      <c r="AL2892" t="s">
        <v>81</v>
      </c>
      <c r="AM2892" t="s">
        <v>82</v>
      </c>
      <c r="AO2892" t="s">
        <v>83</v>
      </c>
      <c r="AR2892" t="s">
        <v>82</v>
      </c>
      <c r="AT2892" t="s">
        <v>82</v>
      </c>
      <c r="AW2892" t="s">
        <v>82</v>
      </c>
      <c r="AY2892" t="s">
        <v>1254</v>
      </c>
      <c r="AZ2892" t="s">
        <v>1257</v>
      </c>
      <c r="BA2892" t="s">
        <v>76</v>
      </c>
      <c r="BB2892">
        <v>73114</v>
      </c>
      <c r="BC2892" t="s">
        <v>79</v>
      </c>
      <c r="BH2892" t="s">
        <v>1253</v>
      </c>
      <c r="BJ2892">
        <v>731093663</v>
      </c>
    </row>
    <row r="2893" spans="1:62" x14ac:dyDescent="0.25">
      <c r="A2893" t="s">
        <v>1258</v>
      </c>
      <c r="B2893" s="2">
        <v>43504</v>
      </c>
      <c r="C2893" t="s">
        <v>63</v>
      </c>
      <c r="D2893" s="3">
        <v>43472.37897020833</v>
      </c>
      <c r="E2893" t="s">
        <v>64</v>
      </c>
      <c r="F2893" s="2">
        <v>43556</v>
      </c>
      <c r="G2893" s="2">
        <v>43814</v>
      </c>
      <c r="H2893" t="s">
        <v>1243</v>
      </c>
      <c r="J2893" t="s">
        <v>1244</v>
      </c>
      <c r="L2893" t="s">
        <v>1245</v>
      </c>
      <c r="M2893" t="s">
        <v>1246</v>
      </c>
      <c r="N2893">
        <v>63005</v>
      </c>
      <c r="O2893" t="s">
        <v>70</v>
      </c>
      <c r="Q2893" t="s">
        <v>1247</v>
      </c>
      <c r="S2893" t="s">
        <v>72</v>
      </c>
      <c r="T2893" t="s">
        <v>73</v>
      </c>
      <c r="U2893" t="s">
        <v>1167</v>
      </c>
      <c r="V2893" t="s">
        <v>75</v>
      </c>
      <c r="W2893" t="s">
        <v>76</v>
      </c>
      <c r="X2893" t="s">
        <v>106</v>
      </c>
      <c r="Y2893" t="str">
        <f>"37-3011"</f>
        <v>37-3011</v>
      </c>
      <c r="Z2893" t="s">
        <v>94</v>
      </c>
      <c r="AA2893">
        <v>561730</v>
      </c>
      <c r="AB2893">
        <v>18</v>
      </c>
      <c r="AC2893">
        <v>18</v>
      </c>
      <c r="AD2893" t="s">
        <v>79</v>
      </c>
      <c r="AE2893" t="s">
        <v>80</v>
      </c>
      <c r="AF2893">
        <v>40</v>
      </c>
      <c r="AG2893" s="4">
        <v>0.29166666666666669</v>
      </c>
      <c r="AH2893" s="4">
        <v>0.70833333333333337</v>
      </c>
      <c r="AI2893" s="5">
        <v>14.52</v>
      </c>
      <c r="AJ2893">
        <v>21.78</v>
      </c>
      <c r="AK2893">
        <v>21.78</v>
      </c>
      <c r="AL2893" t="s">
        <v>81</v>
      </c>
      <c r="AM2893" t="s">
        <v>82</v>
      </c>
      <c r="AO2893" t="s">
        <v>83</v>
      </c>
      <c r="AR2893" t="s">
        <v>82</v>
      </c>
      <c r="AT2893" t="s">
        <v>82</v>
      </c>
      <c r="AW2893" t="s">
        <v>72</v>
      </c>
      <c r="AX2893">
        <v>1</v>
      </c>
      <c r="AY2893" t="s">
        <v>1245</v>
      </c>
      <c r="AZ2893" t="s">
        <v>1259</v>
      </c>
      <c r="BA2893" t="s">
        <v>1246</v>
      </c>
      <c r="BB2893">
        <v>63005</v>
      </c>
      <c r="BC2893" t="s">
        <v>79</v>
      </c>
      <c r="BH2893" t="s">
        <v>1244</v>
      </c>
      <c r="BJ2893">
        <v>611487480</v>
      </c>
    </row>
    <row r="2894" spans="1:62" x14ac:dyDescent="0.25">
      <c r="A2894" t="s">
        <v>1579</v>
      </c>
      <c r="B2894" s="2">
        <v>43504</v>
      </c>
      <c r="C2894" t="s">
        <v>63</v>
      </c>
      <c r="D2894" s="3">
        <v>43472.378757453705</v>
      </c>
      <c r="E2894" t="s">
        <v>64</v>
      </c>
      <c r="F2894" s="2">
        <v>43556</v>
      </c>
      <c r="G2894" s="2">
        <v>43814</v>
      </c>
      <c r="H2894" t="s">
        <v>1580</v>
      </c>
      <c r="J2894" t="s">
        <v>1581</v>
      </c>
      <c r="L2894" t="s">
        <v>1525</v>
      </c>
      <c r="M2894" t="s">
        <v>76</v>
      </c>
      <c r="N2894">
        <v>73025</v>
      </c>
      <c r="O2894" t="s">
        <v>70</v>
      </c>
      <c r="Q2894" t="s">
        <v>1582</v>
      </c>
      <c r="S2894" t="s">
        <v>72</v>
      </c>
      <c r="T2894" t="s">
        <v>73</v>
      </c>
      <c r="U2894" t="s">
        <v>1167</v>
      </c>
      <c r="V2894" t="s">
        <v>75</v>
      </c>
      <c r="W2894" t="s">
        <v>76</v>
      </c>
      <c r="X2894" t="s">
        <v>1256</v>
      </c>
      <c r="Y2894" t="str">
        <f>"37-3011"</f>
        <v>37-3011</v>
      </c>
      <c r="Z2894" t="s">
        <v>94</v>
      </c>
      <c r="AA2894">
        <v>541320</v>
      </c>
      <c r="AB2894">
        <v>15</v>
      </c>
      <c r="AC2894">
        <v>15</v>
      </c>
      <c r="AD2894" t="s">
        <v>79</v>
      </c>
      <c r="AE2894" t="s">
        <v>80</v>
      </c>
      <c r="AF2894">
        <v>40</v>
      </c>
      <c r="AG2894" s="4">
        <v>0.29166666666666669</v>
      </c>
      <c r="AH2894" s="4">
        <v>0.70833333333333337</v>
      </c>
      <c r="AI2894" s="5">
        <v>12.92</v>
      </c>
      <c r="AJ2894">
        <v>19.38</v>
      </c>
      <c r="AK2894">
        <v>19.38</v>
      </c>
      <c r="AL2894" t="s">
        <v>81</v>
      </c>
      <c r="AM2894" t="s">
        <v>82</v>
      </c>
      <c r="AO2894" t="s">
        <v>83</v>
      </c>
      <c r="AR2894" t="s">
        <v>82</v>
      </c>
      <c r="AT2894" t="s">
        <v>82</v>
      </c>
      <c r="AW2894" t="s">
        <v>82</v>
      </c>
      <c r="AY2894" t="s">
        <v>1525</v>
      </c>
      <c r="AZ2894" t="s">
        <v>1257</v>
      </c>
      <c r="BA2894" t="s">
        <v>76</v>
      </c>
      <c r="BB2894">
        <v>73025</v>
      </c>
      <c r="BC2894" t="s">
        <v>79</v>
      </c>
      <c r="BH2894" t="s">
        <v>1581</v>
      </c>
      <c r="BJ2894">
        <v>731457053</v>
      </c>
    </row>
    <row r="2895" spans="1:62" x14ac:dyDescent="0.25">
      <c r="A2895" t="s">
        <v>1732</v>
      </c>
      <c r="B2895" s="2">
        <v>43504</v>
      </c>
      <c r="C2895" t="s">
        <v>63</v>
      </c>
      <c r="D2895" s="3">
        <v>43472.378211099538</v>
      </c>
      <c r="E2895" t="s">
        <v>64</v>
      </c>
      <c r="F2895" s="2">
        <v>43556</v>
      </c>
      <c r="G2895" s="2">
        <v>43814</v>
      </c>
      <c r="H2895" t="s">
        <v>1733</v>
      </c>
      <c r="J2895" t="s">
        <v>1734</v>
      </c>
      <c r="K2895" t="s">
        <v>1735</v>
      </c>
      <c r="L2895" t="s">
        <v>1736</v>
      </c>
      <c r="M2895" t="s">
        <v>232</v>
      </c>
      <c r="N2895">
        <v>12928</v>
      </c>
      <c r="O2895" t="s">
        <v>70</v>
      </c>
      <c r="Q2895" t="s">
        <v>1737</v>
      </c>
      <c r="S2895" t="s">
        <v>72</v>
      </c>
      <c r="T2895" t="s">
        <v>1738</v>
      </c>
      <c r="U2895" t="s">
        <v>1739</v>
      </c>
      <c r="V2895" t="s">
        <v>1740</v>
      </c>
      <c r="W2895" t="s">
        <v>278</v>
      </c>
      <c r="X2895" t="s">
        <v>1741</v>
      </c>
      <c r="Y2895" t="str">
        <f>"51-3011"</f>
        <v>51-3011</v>
      </c>
      <c r="Z2895" t="s">
        <v>1230</v>
      </c>
      <c r="AA2895">
        <v>111331</v>
      </c>
      <c r="AB2895">
        <v>1</v>
      </c>
      <c r="AC2895">
        <v>1</v>
      </c>
      <c r="AD2895" t="s">
        <v>79</v>
      </c>
      <c r="AE2895" t="s">
        <v>80</v>
      </c>
      <c r="AF2895">
        <v>40</v>
      </c>
      <c r="AG2895" s="4">
        <v>8.3333333333333329E-2</v>
      </c>
      <c r="AH2895" s="4">
        <v>0.5</v>
      </c>
      <c r="AI2895" s="5">
        <v>12.73</v>
      </c>
      <c r="AJ2895">
        <v>19.100000000000001</v>
      </c>
      <c r="AK2895">
        <v>19.100000000000001</v>
      </c>
      <c r="AL2895" t="s">
        <v>81</v>
      </c>
      <c r="AM2895" t="s">
        <v>82</v>
      </c>
      <c r="AO2895" t="s">
        <v>83</v>
      </c>
      <c r="AR2895" t="s">
        <v>82</v>
      </c>
      <c r="AT2895" t="s">
        <v>82</v>
      </c>
      <c r="AW2895" t="s">
        <v>72</v>
      </c>
      <c r="AX2895">
        <v>1</v>
      </c>
      <c r="AY2895" t="s">
        <v>1736</v>
      </c>
      <c r="AZ2895" t="s">
        <v>1321</v>
      </c>
      <c r="BA2895" t="s">
        <v>232</v>
      </c>
      <c r="BB2895">
        <v>12928</v>
      </c>
      <c r="BC2895" t="s">
        <v>87</v>
      </c>
      <c r="BH2895" t="s">
        <v>1742</v>
      </c>
      <c r="BJ2895">
        <v>141448529</v>
      </c>
    </row>
    <row r="2896" spans="1:62" x14ac:dyDescent="0.25">
      <c r="A2896" t="s">
        <v>2655</v>
      </c>
      <c r="B2896" s="2">
        <v>43504</v>
      </c>
      <c r="C2896" t="s">
        <v>63</v>
      </c>
      <c r="D2896" s="3">
        <v>43472.378648831022</v>
      </c>
      <c r="E2896" t="s">
        <v>64</v>
      </c>
      <c r="F2896" s="2">
        <v>43556</v>
      </c>
      <c r="G2896" s="2">
        <v>43861</v>
      </c>
      <c r="H2896" t="s">
        <v>2656</v>
      </c>
      <c r="J2896" t="s">
        <v>2657</v>
      </c>
      <c r="L2896" t="s">
        <v>2658</v>
      </c>
      <c r="M2896" t="s">
        <v>2659</v>
      </c>
      <c r="N2896">
        <v>21921</v>
      </c>
      <c r="O2896" t="s">
        <v>70</v>
      </c>
      <c r="Q2896" t="s">
        <v>2660</v>
      </c>
      <c r="S2896" t="s">
        <v>72</v>
      </c>
      <c r="T2896" t="s">
        <v>73</v>
      </c>
      <c r="U2896" t="s">
        <v>74</v>
      </c>
      <c r="V2896" t="s">
        <v>75</v>
      </c>
      <c r="W2896" t="s">
        <v>76</v>
      </c>
      <c r="X2896" t="s">
        <v>77</v>
      </c>
      <c r="Y2896" t="str">
        <f>"39-2021"</f>
        <v>39-2021</v>
      </c>
      <c r="Z2896" t="s">
        <v>78</v>
      </c>
      <c r="AA2896">
        <v>711212</v>
      </c>
      <c r="AB2896">
        <v>26</v>
      </c>
      <c r="AC2896">
        <v>26</v>
      </c>
      <c r="AD2896" t="s">
        <v>79</v>
      </c>
      <c r="AE2896" t="s">
        <v>80</v>
      </c>
      <c r="AF2896">
        <v>40</v>
      </c>
      <c r="AG2896" s="4">
        <v>0.20833333333333334</v>
      </c>
      <c r="AH2896" s="4">
        <v>0.70833333333333337</v>
      </c>
      <c r="AI2896" s="5">
        <v>11.2</v>
      </c>
      <c r="AJ2896">
        <v>16.8</v>
      </c>
      <c r="AK2896">
        <v>16.8</v>
      </c>
      <c r="AL2896" t="s">
        <v>81</v>
      </c>
      <c r="AM2896" t="s">
        <v>82</v>
      </c>
      <c r="AO2896" t="s">
        <v>83</v>
      </c>
      <c r="AR2896" t="s">
        <v>82</v>
      </c>
      <c r="AT2896" t="s">
        <v>82</v>
      </c>
      <c r="AW2896" t="s">
        <v>72</v>
      </c>
      <c r="AX2896">
        <v>1</v>
      </c>
      <c r="AY2896" t="s">
        <v>2661</v>
      </c>
      <c r="AZ2896" t="s">
        <v>2662</v>
      </c>
      <c r="BA2896" t="s">
        <v>136</v>
      </c>
      <c r="BB2896">
        <v>21921</v>
      </c>
      <c r="BC2896" t="s">
        <v>87</v>
      </c>
      <c r="BH2896" t="s">
        <v>2663</v>
      </c>
      <c r="BI2896" t="s">
        <v>2657</v>
      </c>
      <c r="BJ2896">
        <v>522067078</v>
      </c>
    </row>
    <row r="2897" spans="1:62" x14ac:dyDescent="0.25">
      <c r="A2897" t="s">
        <v>2753</v>
      </c>
      <c r="B2897" s="2">
        <v>43504</v>
      </c>
      <c r="C2897" t="s">
        <v>63</v>
      </c>
      <c r="D2897" s="3">
        <v>43472.379938368053</v>
      </c>
      <c r="E2897" t="s">
        <v>64</v>
      </c>
      <c r="F2897" s="2">
        <v>43556</v>
      </c>
      <c r="G2897" s="2">
        <v>43861</v>
      </c>
      <c r="H2897" t="s">
        <v>2754</v>
      </c>
      <c r="J2897" t="s">
        <v>2755</v>
      </c>
      <c r="L2897" t="s">
        <v>2661</v>
      </c>
      <c r="M2897" t="s">
        <v>136</v>
      </c>
      <c r="N2897">
        <v>21921</v>
      </c>
      <c r="O2897" t="s">
        <v>70</v>
      </c>
      <c r="Q2897" t="s">
        <v>2756</v>
      </c>
      <c r="S2897" t="s">
        <v>72</v>
      </c>
      <c r="T2897" t="s">
        <v>73</v>
      </c>
      <c r="U2897" t="s">
        <v>74</v>
      </c>
      <c r="V2897" t="s">
        <v>75</v>
      </c>
      <c r="W2897" t="s">
        <v>76</v>
      </c>
      <c r="X2897" t="s">
        <v>77</v>
      </c>
      <c r="Y2897" t="str">
        <f>"39-2021"</f>
        <v>39-2021</v>
      </c>
      <c r="Z2897" t="s">
        <v>78</v>
      </c>
      <c r="AA2897">
        <v>711212</v>
      </c>
      <c r="AB2897">
        <v>4</v>
      </c>
      <c r="AC2897">
        <v>4</v>
      </c>
      <c r="AD2897" t="s">
        <v>79</v>
      </c>
      <c r="AE2897" t="s">
        <v>80</v>
      </c>
      <c r="AF2897">
        <v>40</v>
      </c>
      <c r="AG2897" s="4">
        <v>0.20833333333333334</v>
      </c>
      <c r="AH2897" s="4">
        <v>0.70833333333333337</v>
      </c>
      <c r="AI2897" s="5">
        <v>11.2</v>
      </c>
      <c r="AJ2897">
        <v>16.8</v>
      </c>
      <c r="AK2897">
        <v>16.8</v>
      </c>
      <c r="AL2897" t="s">
        <v>81</v>
      </c>
      <c r="AM2897" t="s">
        <v>82</v>
      </c>
      <c r="AO2897" t="s">
        <v>83</v>
      </c>
      <c r="AR2897" t="s">
        <v>82</v>
      </c>
      <c r="AT2897" t="s">
        <v>82</v>
      </c>
      <c r="AW2897" t="s">
        <v>72</v>
      </c>
      <c r="AX2897">
        <v>1</v>
      </c>
      <c r="AY2897" t="s">
        <v>2661</v>
      </c>
      <c r="AZ2897" t="s">
        <v>2662</v>
      </c>
      <c r="BA2897" t="s">
        <v>136</v>
      </c>
      <c r="BB2897">
        <v>21921</v>
      </c>
      <c r="BC2897" t="s">
        <v>87</v>
      </c>
      <c r="BH2897" t="s">
        <v>2663</v>
      </c>
      <c r="BI2897" t="s">
        <v>2691</v>
      </c>
      <c r="BJ2897">
        <v>271396679</v>
      </c>
    </row>
    <row r="2898" spans="1:62" x14ac:dyDescent="0.25">
      <c r="A2898" t="s">
        <v>2763</v>
      </c>
      <c r="B2898" s="2">
        <v>43504</v>
      </c>
      <c r="C2898" t="s">
        <v>63</v>
      </c>
      <c r="D2898" s="3">
        <v>43472.38016896991</v>
      </c>
      <c r="E2898" t="s">
        <v>64</v>
      </c>
      <c r="F2898" s="2">
        <v>43556</v>
      </c>
      <c r="G2898" s="2">
        <v>43830</v>
      </c>
      <c r="H2898" t="s">
        <v>2764</v>
      </c>
      <c r="J2898" t="s">
        <v>2765</v>
      </c>
      <c r="L2898" t="s">
        <v>2766</v>
      </c>
      <c r="M2898" t="s">
        <v>86</v>
      </c>
      <c r="N2898">
        <v>34677</v>
      </c>
      <c r="O2898" t="s">
        <v>70</v>
      </c>
      <c r="Q2898" t="s">
        <v>2767</v>
      </c>
      <c r="S2898" t="s">
        <v>72</v>
      </c>
      <c r="T2898" t="s">
        <v>73</v>
      </c>
      <c r="U2898" t="s">
        <v>74</v>
      </c>
      <c r="V2898" t="s">
        <v>75</v>
      </c>
      <c r="W2898" t="s">
        <v>76</v>
      </c>
      <c r="X2898" t="s">
        <v>77</v>
      </c>
      <c r="Y2898" t="str">
        <f>"39-2021"</f>
        <v>39-2021</v>
      </c>
      <c r="Z2898" t="s">
        <v>78</v>
      </c>
      <c r="AA2898">
        <v>711212</v>
      </c>
      <c r="AB2898">
        <v>10</v>
      </c>
      <c r="AC2898">
        <v>10</v>
      </c>
      <c r="AD2898" t="s">
        <v>79</v>
      </c>
      <c r="AE2898" t="s">
        <v>80</v>
      </c>
      <c r="AF2898">
        <v>40</v>
      </c>
      <c r="AG2898" s="4">
        <v>0.20833333333333334</v>
      </c>
      <c r="AH2898" s="4">
        <v>0.70833333333333337</v>
      </c>
      <c r="AI2898" s="5">
        <v>11.85</v>
      </c>
      <c r="AJ2898">
        <v>17.77</v>
      </c>
      <c r="AK2898">
        <v>17.77</v>
      </c>
      <c r="AL2898" t="s">
        <v>81</v>
      </c>
      <c r="AM2898" t="s">
        <v>82</v>
      </c>
      <c r="AO2898" t="s">
        <v>83</v>
      </c>
      <c r="AR2898" t="s">
        <v>82</v>
      </c>
      <c r="AT2898" t="s">
        <v>82</v>
      </c>
      <c r="AW2898" t="s">
        <v>72</v>
      </c>
      <c r="AX2898">
        <v>1</v>
      </c>
      <c r="AY2898" t="s">
        <v>2600</v>
      </c>
      <c r="AZ2898" t="s">
        <v>2074</v>
      </c>
      <c r="BA2898" t="s">
        <v>192</v>
      </c>
      <c r="BB2898">
        <v>55379</v>
      </c>
      <c r="BC2898" t="s">
        <v>87</v>
      </c>
      <c r="BH2898" t="s">
        <v>2601</v>
      </c>
      <c r="BJ2898">
        <v>260022410</v>
      </c>
    </row>
    <row r="2899" spans="1:62" x14ac:dyDescent="0.25">
      <c r="A2899" t="s">
        <v>3013</v>
      </c>
      <c r="B2899" s="2">
        <v>43504</v>
      </c>
      <c r="C2899" t="s">
        <v>63</v>
      </c>
      <c r="D2899" s="3">
        <v>43472.378970115744</v>
      </c>
      <c r="E2899" t="s">
        <v>282</v>
      </c>
      <c r="F2899" s="2">
        <v>43556</v>
      </c>
      <c r="G2899" s="2">
        <v>43799</v>
      </c>
      <c r="H2899" t="s">
        <v>3014</v>
      </c>
      <c r="J2899" t="s">
        <v>3015</v>
      </c>
      <c r="L2899" t="s">
        <v>3016</v>
      </c>
      <c r="M2899" t="s">
        <v>323</v>
      </c>
      <c r="N2899">
        <v>96064</v>
      </c>
      <c r="O2899" t="s">
        <v>70</v>
      </c>
      <c r="Q2899" t="s">
        <v>3017</v>
      </c>
      <c r="S2899" t="s">
        <v>72</v>
      </c>
      <c r="T2899" t="s">
        <v>878</v>
      </c>
      <c r="U2899" t="s">
        <v>2878</v>
      </c>
      <c r="V2899" t="s">
        <v>2620</v>
      </c>
      <c r="W2899" t="s">
        <v>881</v>
      </c>
      <c r="X2899" t="s">
        <v>3018</v>
      </c>
      <c r="Y2899" t="str">
        <f>"45-4011"</f>
        <v>45-4011</v>
      </c>
      <c r="Z2899" t="s">
        <v>763</v>
      </c>
      <c r="AA2899">
        <v>115310</v>
      </c>
      <c r="AB2899">
        <v>13</v>
      </c>
      <c r="AC2899">
        <v>12</v>
      </c>
      <c r="AD2899" t="s">
        <v>79</v>
      </c>
      <c r="AE2899" t="s">
        <v>95</v>
      </c>
      <c r="AF2899">
        <v>40</v>
      </c>
      <c r="AG2899" s="4">
        <v>0.25</v>
      </c>
      <c r="AH2899" s="4">
        <v>0.60416666666666663</v>
      </c>
      <c r="AI2899" s="6">
        <v>12</v>
      </c>
      <c r="AJ2899">
        <v>18</v>
      </c>
      <c r="AK2899">
        <v>34.5</v>
      </c>
      <c r="AL2899" t="s">
        <v>81</v>
      </c>
      <c r="AM2899" t="s">
        <v>82</v>
      </c>
      <c r="AO2899" t="s">
        <v>83</v>
      </c>
      <c r="AR2899" t="s">
        <v>82</v>
      </c>
      <c r="AT2899" t="s">
        <v>82</v>
      </c>
      <c r="AW2899" t="s">
        <v>82</v>
      </c>
      <c r="AY2899" t="s">
        <v>3016</v>
      </c>
      <c r="AZ2899" t="s">
        <v>3019</v>
      </c>
      <c r="BA2899" t="s">
        <v>323</v>
      </c>
      <c r="BB2899">
        <v>96064</v>
      </c>
      <c r="BC2899" t="s">
        <v>79</v>
      </c>
      <c r="BH2899" t="s">
        <v>3020</v>
      </c>
      <c r="BJ2899">
        <v>263618113</v>
      </c>
    </row>
    <row r="2900" spans="1:62" x14ac:dyDescent="0.25">
      <c r="A2900" t="s">
        <v>3703</v>
      </c>
      <c r="B2900" s="2">
        <v>43504</v>
      </c>
      <c r="C2900" t="s">
        <v>63</v>
      </c>
      <c r="D2900" s="3">
        <v>43472.379396759257</v>
      </c>
      <c r="E2900" t="s">
        <v>64</v>
      </c>
      <c r="F2900" s="2">
        <v>43556</v>
      </c>
      <c r="G2900" s="2">
        <v>43738</v>
      </c>
      <c r="H2900" t="s">
        <v>3704</v>
      </c>
      <c r="I2900" t="s">
        <v>3705</v>
      </c>
      <c r="J2900" t="s">
        <v>3706</v>
      </c>
      <c r="K2900" t="s">
        <v>3707</v>
      </c>
      <c r="L2900" t="s">
        <v>2540</v>
      </c>
      <c r="M2900" t="s">
        <v>323</v>
      </c>
      <c r="N2900">
        <v>90025</v>
      </c>
      <c r="O2900" t="s">
        <v>70</v>
      </c>
      <c r="Q2900" t="s">
        <v>3708</v>
      </c>
      <c r="S2900" t="s">
        <v>72</v>
      </c>
      <c r="T2900" t="s">
        <v>102</v>
      </c>
      <c r="U2900" t="s">
        <v>2630</v>
      </c>
      <c r="V2900" t="s">
        <v>2470</v>
      </c>
      <c r="W2900" t="s">
        <v>105</v>
      </c>
      <c r="X2900" t="s">
        <v>1427</v>
      </c>
      <c r="Y2900" t="str">
        <f>"37-2012"</f>
        <v>37-2012</v>
      </c>
      <c r="Z2900" t="s">
        <v>373</v>
      </c>
      <c r="AA2900">
        <v>72111</v>
      </c>
      <c r="AB2900">
        <v>10</v>
      </c>
      <c r="AC2900">
        <v>10</v>
      </c>
      <c r="AD2900" t="s">
        <v>79</v>
      </c>
      <c r="AE2900" t="s">
        <v>95</v>
      </c>
      <c r="AF2900">
        <v>35</v>
      </c>
      <c r="AG2900" s="4">
        <v>0.375</v>
      </c>
      <c r="AH2900" s="4">
        <v>0.70833333333333337</v>
      </c>
      <c r="AI2900" s="5">
        <v>10.5</v>
      </c>
      <c r="AJ2900">
        <v>15.75</v>
      </c>
      <c r="AK2900">
        <v>15.75</v>
      </c>
      <c r="AL2900" t="s">
        <v>81</v>
      </c>
      <c r="AM2900" t="s">
        <v>82</v>
      </c>
      <c r="AO2900" t="s">
        <v>83</v>
      </c>
      <c r="AR2900" t="s">
        <v>82</v>
      </c>
      <c r="AT2900" t="s">
        <v>82</v>
      </c>
      <c r="AW2900" t="s">
        <v>72</v>
      </c>
      <c r="AX2900">
        <v>1</v>
      </c>
      <c r="AY2900" t="s">
        <v>3153</v>
      </c>
      <c r="AZ2900" t="s">
        <v>3155</v>
      </c>
      <c r="BA2900" t="s">
        <v>2367</v>
      </c>
      <c r="BB2900">
        <v>29577</v>
      </c>
      <c r="BC2900" t="s">
        <v>87</v>
      </c>
      <c r="BH2900" t="s">
        <v>3709</v>
      </c>
      <c r="BJ2900">
        <v>352516992</v>
      </c>
    </row>
    <row r="2901" spans="1:62" x14ac:dyDescent="0.25">
      <c r="A2901" t="s">
        <v>6586</v>
      </c>
      <c r="B2901" s="2">
        <v>43504</v>
      </c>
      <c r="C2901" t="s">
        <v>63</v>
      </c>
      <c r="D2901" s="3">
        <v>43472.3791346875</v>
      </c>
      <c r="E2901" t="s">
        <v>64</v>
      </c>
      <c r="F2901" s="2">
        <v>43556</v>
      </c>
      <c r="G2901" s="2">
        <v>43819</v>
      </c>
      <c r="H2901" t="s">
        <v>6587</v>
      </c>
      <c r="I2901" t="s">
        <v>67</v>
      </c>
      <c r="J2901" t="s">
        <v>6588</v>
      </c>
      <c r="K2901" t="s">
        <v>67</v>
      </c>
      <c r="L2901" t="s">
        <v>6589</v>
      </c>
      <c r="M2901" t="s">
        <v>232</v>
      </c>
      <c r="N2901">
        <v>11596</v>
      </c>
      <c r="O2901" t="s">
        <v>70</v>
      </c>
      <c r="P2901" t="s">
        <v>67</v>
      </c>
      <c r="Q2901" t="s">
        <v>6590</v>
      </c>
      <c r="S2901" t="s">
        <v>72</v>
      </c>
      <c r="T2901" t="s">
        <v>3529</v>
      </c>
      <c r="U2901" t="s">
        <v>3530</v>
      </c>
      <c r="V2901" t="s">
        <v>3531</v>
      </c>
      <c r="W2901" t="s">
        <v>232</v>
      </c>
      <c r="X2901" t="s">
        <v>93</v>
      </c>
      <c r="Y2901" t="str">
        <f>"37-3011"</f>
        <v>37-3011</v>
      </c>
      <c r="Z2901" t="s">
        <v>94</v>
      </c>
      <c r="AA2901">
        <v>332212</v>
      </c>
      <c r="AB2901">
        <v>7</v>
      </c>
      <c r="AC2901">
        <v>7</v>
      </c>
      <c r="AD2901" t="s">
        <v>79</v>
      </c>
      <c r="AE2901" t="s">
        <v>80</v>
      </c>
      <c r="AF2901">
        <v>40</v>
      </c>
      <c r="AG2901" s="4">
        <v>0.33333333333333331</v>
      </c>
      <c r="AH2901" s="4">
        <v>0.66666666666666663</v>
      </c>
      <c r="AI2901" s="5">
        <v>16.350000000000001</v>
      </c>
      <c r="AJ2901">
        <v>24.53</v>
      </c>
      <c r="AK2901">
        <v>24.53</v>
      </c>
      <c r="AL2901" t="s">
        <v>81</v>
      </c>
      <c r="AM2901" t="s">
        <v>82</v>
      </c>
      <c r="AO2901" t="s">
        <v>83</v>
      </c>
      <c r="AP2901" t="s">
        <v>67</v>
      </c>
      <c r="AQ2901" t="s">
        <v>662</v>
      </c>
      <c r="AR2901" t="s">
        <v>82</v>
      </c>
      <c r="AT2901" t="s">
        <v>82</v>
      </c>
      <c r="AW2901" t="s">
        <v>72</v>
      </c>
      <c r="AX2901">
        <v>1</v>
      </c>
      <c r="AY2901" t="s">
        <v>6589</v>
      </c>
      <c r="AZ2901" t="s">
        <v>6554</v>
      </c>
      <c r="BA2901" t="s">
        <v>232</v>
      </c>
      <c r="BB2901">
        <v>11596</v>
      </c>
      <c r="BC2901" t="s">
        <v>79</v>
      </c>
      <c r="BH2901" t="s">
        <v>6588</v>
      </c>
      <c r="BI2901" t="s">
        <v>67</v>
      </c>
      <c r="BJ2901">
        <v>203199054</v>
      </c>
    </row>
    <row r="2902" spans="1:62" x14ac:dyDescent="0.25">
      <c r="A2902" t="s">
        <v>7306</v>
      </c>
      <c r="B2902" s="2">
        <v>43504</v>
      </c>
      <c r="C2902" t="s">
        <v>63</v>
      </c>
      <c r="D2902" s="3">
        <v>43472.37975511574</v>
      </c>
      <c r="E2902" t="s">
        <v>64</v>
      </c>
      <c r="F2902" s="2">
        <v>43556</v>
      </c>
      <c r="G2902" s="2">
        <v>43770</v>
      </c>
      <c r="H2902" t="s">
        <v>6076</v>
      </c>
      <c r="I2902" t="s">
        <v>6384</v>
      </c>
      <c r="J2902" t="s">
        <v>6078</v>
      </c>
      <c r="L2902" t="s">
        <v>3108</v>
      </c>
      <c r="M2902" t="s">
        <v>2367</v>
      </c>
      <c r="N2902">
        <v>29928</v>
      </c>
      <c r="O2902" t="s">
        <v>70</v>
      </c>
      <c r="Q2902" t="s">
        <v>6079</v>
      </c>
      <c r="S2902" t="s">
        <v>72</v>
      </c>
      <c r="T2902" t="s">
        <v>102</v>
      </c>
      <c r="U2902" t="s">
        <v>2630</v>
      </c>
      <c r="V2902" t="s">
        <v>2470</v>
      </c>
      <c r="W2902" t="s">
        <v>105</v>
      </c>
      <c r="X2902" t="s">
        <v>1427</v>
      </c>
      <c r="Y2902" t="str">
        <f>"37-2012"</f>
        <v>37-2012</v>
      </c>
      <c r="Z2902" t="s">
        <v>373</v>
      </c>
      <c r="AA2902">
        <v>721110</v>
      </c>
      <c r="AB2902">
        <v>25</v>
      </c>
      <c r="AC2902">
        <v>25</v>
      </c>
      <c r="AD2902" t="s">
        <v>79</v>
      </c>
      <c r="AE2902" t="s">
        <v>95</v>
      </c>
      <c r="AF2902">
        <v>35</v>
      </c>
      <c r="AG2902" s="4">
        <v>0.33333333333333331</v>
      </c>
      <c r="AH2902" s="4">
        <v>0.66666666666666663</v>
      </c>
      <c r="AI2902" s="5">
        <v>10.25</v>
      </c>
      <c r="AJ2902">
        <v>15.38</v>
      </c>
      <c r="AK2902">
        <v>15.38</v>
      </c>
      <c r="AL2902" t="s">
        <v>81</v>
      </c>
      <c r="AM2902" t="s">
        <v>82</v>
      </c>
      <c r="AO2902" t="s">
        <v>83</v>
      </c>
      <c r="AR2902" t="s">
        <v>82</v>
      </c>
      <c r="AT2902" t="s">
        <v>82</v>
      </c>
      <c r="AW2902" t="s">
        <v>72</v>
      </c>
      <c r="AX2902">
        <v>3</v>
      </c>
      <c r="AY2902" t="s">
        <v>3153</v>
      </c>
      <c r="AZ2902" t="s">
        <v>3155</v>
      </c>
      <c r="BA2902" t="s">
        <v>2367</v>
      </c>
      <c r="BB2902">
        <v>29572</v>
      </c>
      <c r="BC2902" t="s">
        <v>87</v>
      </c>
      <c r="BH2902" t="s">
        <v>7307</v>
      </c>
      <c r="BJ2902">
        <v>570715279</v>
      </c>
    </row>
    <row r="2903" spans="1:62" x14ac:dyDescent="0.25">
      <c r="A2903" t="s">
        <v>8003</v>
      </c>
      <c r="B2903" s="2">
        <v>43504</v>
      </c>
      <c r="C2903" t="s">
        <v>63</v>
      </c>
      <c r="D2903" s="3">
        <v>43472.379960046295</v>
      </c>
      <c r="E2903" t="s">
        <v>64</v>
      </c>
      <c r="F2903" s="2">
        <v>43556</v>
      </c>
      <c r="G2903" s="2">
        <v>43814</v>
      </c>
      <c r="H2903" t="s">
        <v>8004</v>
      </c>
      <c r="I2903" t="s">
        <v>8005</v>
      </c>
      <c r="J2903" t="s">
        <v>8006</v>
      </c>
      <c r="L2903" t="s">
        <v>8007</v>
      </c>
      <c r="M2903" t="s">
        <v>86</v>
      </c>
      <c r="N2903">
        <v>32580</v>
      </c>
      <c r="O2903" t="s">
        <v>70</v>
      </c>
      <c r="Q2903" t="s">
        <v>8008</v>
      </c>
      <c r="S2903" t="s">
        <v>72</v>
      </c>
      <c r="T2903" t="s">
        <v>878</v>
      </c>
      <c r="U2903" t="s">
        <v>2327</v>
      </c>
      <c r="V2903" t="s">
        <v>880</v>
      </c>
      <c r="W2903" t="s">
        <v>881</v>
      </c>
      <c r="X2903" t="s">
        <v>1256</v>
      </c>
      <c r="Y2903" t="str">
        <f>"37-3011"</f>
        <v>37-3011</v>
      </c>
      <c r="Z2903" t="s">
        <v>94</v>
      </c>
      <c r="AA2903">
        <v>561730</v>
      </c>
      <c r="AB2903">
        <v>15</v>
      </c>
      <c r="AC2903">
        <v>15</v>
      </c>
      <c r="AD2903" t="s">
        <v>79</v>
      </c>
      <c r="AE2903" t="s">
        <v>95</v>
      </c>
      <c r="AF2903">
        <v>40</v>
      </c>
      <c r="AG2903" s="4">
        <v>0.27083333333333331</v>
      </c>
      <c r="AH2903" s="4">
        <v>0.64583333333333337</v>
      </c>
      <c r="AI2903" s="5">
        <v>14.63</v>
      </c>
      <c r="AJ2903">
        <v>21.95</v>
      </c>
      <c r="AK2903">
        <v>24</v>
      </c>
      <c r="AL2903" t="s">
        <v>81</v>
      </c>
      <c r="AM2903" t="s">
        <v>82</v>
      </c>
      <c r="AO2903" t="s">
        <v>83</v>
      </c>
      <c r="AR2903" t="s">
        <v>82</v>
      </c>
      <c r="AT2903" t="s">
        <v>82</v>
      </c>
      <c r="AW2903" t="s">
        <v>82</v>
      </c>
      <c r="AY2903" t="s">
        <v>8007</v>
      </c>
      <c r="AZ2903" t="s">
        <v>3986</v>
      </c>
      <c r="BA2903" t="s">
        <v>86</v>
      </c>
      <c r="BB2903">
        <v>32580</v>
      </c>
      <c r="BC2903" t="s">
        <v>79</v>
      </c>
      <c r="BH2903" t="s">
        <v>8009</v>
      </c>
      <c r="BJ2903">
        <v>593307033</v>
      </c>
    </row>
    <row r="2904" spans="1:62" x14ac:dyDescent="0.25">
      <c r="A2904" t="s">
        <v>8073</v>
      </c>
      <c r="B2904" s="2">
        <v>43504</v>
      </c>
      <c r="C2904" t="s">
        <v>63</v>
      </c>
      <c r="D2904" s="3">
        <v>43472.380174895836</v>
      </c>
      <c r="E2904" t="s">
        <v>117</v>
      </c>
      <c r="H2904" t="s">
        <v>8074</v>
      </c>
      <c r="I2904" t="s">
        <v>67</v>
      </c>
      <c r="J2904" t="s">
        <v>8075</v>
      </c>
      <c r="K2904" t="s">
        <v>67</v>
      </c>
      <c r="L2904" t="s">
        <v>8076</v>
      </c>
      <c r="M2904" t="s">
        <v>783</v>
      </c>
      <c r="N2904">
        <v>44124</v>
      </c>
      <c r="O2904" t="s">
        <v>70</v>
      </c>
      <c r="Q2904" t="s">
        <v>8077</v>
      </c>
      <c r="S2904" t="s">
        <v>72</v>
      </c>
      <c r="T2904" t="s">
        <v>7052</v>
      </c>
      <c r="U2904" t="s">
        <v>6798</v>
      </c>
      <c r="V2904" t="s">
        <v>6799</v>
      </c>
      <c r="W2904" t="s">
        <v>783</v>
      </c>
      <c r="X2904" t="s">
        <v>106</v>
      </c>
      <c r="Y2904" t="str">
        <f>"37-3011"</f>
        <v>37-3011</v>
      </c>
      <c r="Z2904" t="s">
        <v>94</v>
      </c>
      <c r="AA2904">
        <v>561730</v>
      </c>
      <c r="AB2904">
        <v>10</v>
      </c>
      <c r="AD2904" t="s">
        <v>79</v>
      </c>
      <c r="AE2904" t="s">
        <v>95</v>
      </c>
      <c r="AF2904">
        <v>40</v>
      </c>
      <c r="AG2904" s="4">
        <v>0.375</v>
      </c>
      <c r="AH2904" s="4">
        <v>0.70833333333333337</v>
      </c>
      <c r="AI2904" s="5">
        <v>13.7</v>
      </c>
      <c r="AJ2904">
        <v>20.55</v>
      </c>
      <c r="AK2904">
        <v>20.55</v>
      </c>
      <c r="AL2904" t="s">
        <v>81</v>
      </c>
      <c r="AM2904" t="s">
        <v>82</v>
      </c>
      <c r="AO2904" t="s">
        <v>83</v>
      </c>
      <c r="AR2904" t="s">
        <v>82</v>
      </c>
      <c r="AT2904" t="s">
        <v>82</v>
      </c>
      <c r="AW2904" t="s">
        <v>82</v>
      </c>
      <c r="AY2904" t="s">
        <v>8076</v>
      </c>
      <c r="AZ2904" t="s">
        <v>7299</v>
      </c>
      <c r="BA2904" t="s">
        <v>783</v>
      </c>
      <c r="BB2904">
        <v>44124</v>
      </c>
      <c r="BC2904" t="s">
        <v>79</v>
      </c>
      <c r="BH2904" t="s">
        <v>8075</v>
      </c>
      <c r="BJ2904">
        <v>272874483</v>
      </c>
    </row>
    <row r="2905" spans="1:62" x14ac:dyDescent="0.25">
      <c r="A2905" t="s">
        <v>8125</v>
      </c>
      <c r="B2905" s="2">
        <v>43504</v>
      </c>
      <c r="C2905" t="s">
        <v>63</v>
      </c>
      <c r="D2905" s="3">
        <v>43472.378663310184</v>
      </c>
      <c r="E2905" t="s">
        <v>64</v>
      </c>
      <c r="F2905" s="2">
        <v>43556</v>
      </c>
      <c r="G2905" s="2">
        <v>43819</v>
      </c>
      <c r="H2905" t="s">
        <v>8126</v>
      </c>
      <c r="J2905" t="s">
        <v>8127</v>
      </c>
      <c r="L2905" t="s">
        <v>8128</v>
      </c>
      <c r="M2905" t="s">
        <v>105</v>
      </c>
      <c r="N2905">
        <v>77437</v>
      </c>
      <c r="O2905" t="s">
        <v>70</v>
      </c>
      <c r="Q2905" t="s">
        <v>8129</v>
      </c>
      <c r="S2905" t="s">
        <v>72</v>
      </c>
      <c r="T2905" t="s">
        <v>6178</v>
      </c>
      <c r="U2905" t="s">
        <v>6179</v>
      </c>
      <c r="V2905" t="s">
        <v>6180</v>
      </c>
      <c r="W2905" t="s">
        <v>774</v>
      </c>
      <c r="X2905" t="s">
        <v>8130</v>
      </c>
      <c r="Y2905" t="str">
        <f>"47-4031"</f>
        <v>47-4031</v>
      </c>
      <c r="Z2905" t="s">
        <v>8131</v>
      </c>
      <c r="AA2905">
        <v>238990</v>
      </c>
      <c r="AB2905">
        <v>22</v>
      </c>
      <c r="AC2905">
        <v>22</v>
      </c>
      <c r="AD2905" t="s">
        <v>79</v>
      </c>
      <c r="AE2905" t="s">
        <v>95</v>
      </c>
      <c r="AF2905">
        <v>40</v>
      </c>
      <c r="AG2905" s="4">
        <v>0.29166666666666669</v>
      </c>
      <c r="AH2905" s="4">
        <v>0.66666666666666663</v>
      </c>
      <c r="AI2905" s="5">
        <v>14.29</v>
      </c>
      <c r="AJ2905">
        <v>21.44</v>
      </c>
      <c r="AL2905" t="s">
        <v>81</v>
      </c>
      <c r="AM2905" t="s">
        <v>82</v>
      </c>
      <c r="AO2905" t="s">
        <v>83</v>
      </c>
      <c r="AR2905" t="s">
        <v>82</v>
      </c>
      <c r="AT2905" t="s">
        <v>82</v>
      </c>
      <c r="AW2905" t="s">
        <v>72</v>
      </c>
      <c r="AX2905">
        <v>2</v>
      </c>
      <c r="AY2905" t="s">
        <v>8128</v>
      </c>
      <c r="AZ2905" t="s">
        <v>8132</v>
      </c>
      <c r="BA2905" t="s">
        <v>105</v>
      </c>
      <c r="BB2905">
        <v>77437</v>
      </c>
      <c r="BC2905" t="s">
        <v>79</v>
      </c>
      <c r="BH2905" t="s">
        <v>8127</v>
      </c>
      <c r="BJ2905">
        <v>200775891</v>
      </c>
    </row>
    <row r="2906" spans="1:62" x14ac:dyDescent="0.25">
      <c r="A2906" t="s">
        <v>8774</v>
      </c>
      <c r="B2906" s="2">
        <v>43504</v>
      </c>
      <c r="C2906" t="s">
        <v>63</v>
      </c>
      <c r="D2906" s="3">
        <v>43472.379572905091</v>
      </c>
      <c r="E2906" t="s">
        <v>64</v>
      </c>
      <c r="F2906" s="2">
        <v>43556</v>
      </c>
      <c r="G2906" s="2">
        <v>43822</v>
      </c>
      <c r="H2906" t="s">
        <v>7706</v>
      </c>
      <c r="I2906" t="s">
        <v>7707</v>
      </c>
      <c r="J2906" t="s">
        <v>7708</v>
      </c>
      <c r="L2906" t="s">
        <v>7709</v>
      </c>
      <c r="M2906" t="s">
        <v>147</v>
      </c>
      <c r="N2906">
        <v>19082</v>
      </c>
      <c r="O2906" t="s">
        <v>70</v>
      </c>
      <c r="P2906" t="s">
        <v>130</v>
      </c>
      <c r="Q2906" t="s">
        <v>7710</v>
      </c>
      <c r="R2906">
        <v>0</v>
      </c>
      <c r="S2906" t="s">
        <v>82</v>
      </c>
      <c r="U2906" t="s">
        <v>92</v>
      </c>
      <c r="X2906" t="s">
        <v>94</v>
      </c>
      <c r="Y2906" t="str">
        <f>"37-3011"</f>
        <v>37-3011</v>
      </c>
      <c r="Z2906" t="s">
        <v>94</v>
      </c>
      <c r="AA2906">
        <v>561730</v>
      </c>
      <c r="AB2906">
        <v>4</v>
      </c>
      <c r="AC2906">
        <v>4</v>
      </c>
      <c r="AD2906" t="s">
        <v>79</v>
      </c>
      <c r="AE2906" t="s">
        <v>80</v>
      </c>
      <c r="AF2906">
        <v>40</v>
      </c>
      <c r="AG2906" s="4">
        <v>0.27083333333333331</v>
      </c>
      <c r="AH2906" s="4">
        <v>0.60416666666666663</v>
      </c>
      <c r="AI2906" s="5">
        <v>15.73</v>
      </c>
      <c r="AJ2906">
        <v>23.6</v>
      </c>
      <c r="AL2906" t="s">
        <v>81</v>
      </c>
      <c r="AM2906" t="s">
        <v>82</v>
      </c>
      <c r="AO2906" t="s">
        <v>83</v>
      </c>
      <c r="AP2906" t="s">
        <v>67</v>
      </c>
      <c r="AQ2906" t="s">
        <v>130</v>
      </c>
      <c r="AR2906" t="s">
        <v>82</v>
      </c>
      <c r="AT2906" t="s">
        <v>82</v>
      </c>
      <c r="AW2906" t="s">
        <v>72</v>
      </c>
      <c r="AX2906">
        <v>3</v>
      </c>
      <c r="AY2906" t="s">
        <v>4804</v>
      </c>
      <c r="AZ2906" t="s">
        <v>4806</v>
      </c>
      <c r="BA2906" t="s">
        <v>147</v>
      </c>
      <c r="BB2906">
        <v>19026</v>
      </c>
      <c r="BC2906" t="s">
        <v>79</v>
      </c>
      <c r="BH2906" t="s">
        <v>8775</v>
      </c>
      <c r="BI2906" t="s">
        <v>8776</v>
      </c>
      <c r="BJ2906">
        <v>461480966</v>
      </c>
    </row>
    <row r="2907" spans="1:62" x14ac:dyDescent="0.25">
      <c r="A2907" t="s">
        <v>8884</v>
      </c>
      <c r="B2907" s="2">
        <v>43504</v>
      </c>
      <c r="C2907" t="s">
        <v>63</v>
      </c>
      <c r="D2907" s="3">
        <v>43472.377240833332</v>
      </c>
      <c r="E2907" t="s">
        <v>64</v>
      </c>
      <c r="F2907" s="2">
        <v>43556</v>
      </c>
      <c r="G2907" s="2">
        <v>43814</v>
      </c>
      <c r="H2907" t="s">
        <v>8885</v>
      </c>
      <c r="J2907" t="s">
        <v>8886</v>
      </c>
      <c r="L2907" t="s">
        <v>8749</v>
      </c>
      <c r="M2907" t="s">
        <v>308</v>
      </c>
      <c r="N2907">
        <v>7728</v>
      </c>
      <c r="O2907" t="s">
        <v>70</v>
      </c>
      <c r="Q2907" t="s">
        <v>8887</v>
      </c>
      <c r="S2907" t="s">
        <v>82</v>
      </c>
      <c r="U2907" t="s">
        <v>92</v>
      </c>
      <c r="X2907" t="s">
        <v>106</v>
      </c>
      <c r="Y2907" t="str">
        <f>"37-3011"</f>
        <v>37-3011</v>
      </c>
      <c r="Z2907" t="s">
        <v>94</v>
      </c>
      <c r="AA2907">
        <v>56173</v>
      </c>
      <c r="AB2907">
        <v>10</v>
      </c>
      <c r="AC2907">
        <v>10</v>
      </c>
      <c r="AD2907" t="s">
        <v>79</v>
      </c>
      <c r="AE2907" t="s">
        <v>80</v>
      </c>
      <c r="AF2907">
        <v>40</v>
      </c>
      <c r="AG2907" s="4">
        <v>0.29166666666666669</v>
      </c>
      <c r="AH2907" s="4">
        <v>0.66666666666666663</v>
      </c>
      <c r="AI2907" s="5">
        <v>16.809999999999999</v>
      </c>
      <c r="AJ2907">
        <v>25.21</v>
      </c>
      <c r="AK2907">
        <v>25.21</v>
      </c>
      <c r="AL2907" t="s">
        <v>81</v>
      </c>
      <c r="AM2907" t="s">
        <v>82</v>
      </c>
      <c r="AO2907" t="s">
        <v>83</v>
      </c>
      <c r="AR2907" t="s">
        <v>82</v>
      </c>
      <c r="AT2907" t="s">
        <v>82</v>
      </c>
      <c r="AW2907" t="s">
        <v>82</v>
      </c>
      <c r="AY2907" t="s">
        <v>8749</v>
      </c>
      <c r="AZ2907" t="s">
        <v>2709</v>
      </c>
      <c r="BA2907" t="s">
        <v>308</v>
      </c>
      <c r="BB2907">
        <v>7728</v>
      </c>
      <c r="BC2907" t="s">
        <v>79</v>
      </c>
      <c r="BH2907" t="s">
        <v>8888</v>
      </c>
      <c r="BJ2907">
        <v>680596452</v>
      </c>
    </row>
    <row r="2908" spans="1:62" x14ac:dyDescent="0.25">
      <c r="A2908" t="s">
        <v>9269</v>
      </c>
      <c r="B2908" s="2">
        <v>43504</v>
      </c>
      <c r="C2908" t="s">
        <v>63</v>
      </c>
      <c r="D2908" s="3">
        <v>43472.378614861111</v>
      </c>
      <c r="E2908" t="s">
        <v>64</v>
      </c>
      <c r="F2908" s="2">
        <v>43556</v>
      </c>
      <c r="G2908" s="2">
        <v>43798</v>
      </c>
      <c r="H2908" t="s">
        <v>9270</v>
      </c>
      <c r="I2908" t="s">
        <v>9271</v>
      </c>
      <c r="J2908" t="s">
        <v>5787</v>
      </c>
      <c r="L2908" t="s">
        <v>5477</v>
      </c>
      <c r="M2908" t="s">
        <v>147</v>
      </c>
      <c r="N2908">
        <v>19462</v>
      </c>
      <c r="O2908" t="s">
        <v>70</v>
      </c>
      <c r="Q2908" t="s">
        <v>5788</v>
      </c>
      <c r="S2908" t="s">
        <v>72</v>
      </c>
      <c r="T2908" t="s">
        <v>5946</v>
      </c>
      <c r="U2908" t="s">
        <v>5854</v>
      </c>
      <c r="V2908" t="s">
        <v>5791</v>
      </c>
      <c r="W2908" t="s">
        <v>232</v>
      </c>
      <c r="X2908" t="s">
        <v>106</v>
      </c>
      <c r="Y2908" t="str">
        <f>"37-3011"</f>
        <v>37-3011</v>
      </c>
      <c r="Z2908" t="s">
        <v>94</v>
      </c>
      <c r="AA2908">
        <v>561730</v>
      </c>
      <c r="AB2908">
        <v>60</v>
      </c>
      <c r="AC2908">
        <v>60</v>
      </c>
      <c r="AD2908" t="s">
        <v>79</v>
      </c>
      <c r="AE2908" t="s">
        <v>80</v>
      </c>
      <c r="AF2908">
        <v>40</v>
      </c>
      <c r="AG2908" s="4">
        <v>0.29166666666666669</v>
      </c>
      <c r="AH2908" s="4">
        <v>0.64583333333333337</v>
      </c>
      <c r="AI2908" s="5">
        <v>16.07</v>
      </c>
      <c r="AJ2908">
        <v>24.11</v>
      </c>
      <c r="AL2908" t="s">
        <v>81</v>
      </c>
      <c r="AM2908" t="s">
        <v>82</v>
      </c>
      <c r="AO2908" t="s">
        <v>83</v>
      </c>
      <c r="AP2908" t="s">
        <v>67</v>
      </c>
      <c r="AQ2908" t="s">
        <v>67</v>
      </c>
      <c r="AR2908" t="s">
        <v>82</v>
      </c>
      <c r="AT2908" t="s">
        <v>82</v>
      </c>
      <c r="AW2908" t="s">
        <v>82</v>
      </c>
      <c r="AY2908" t="s">
        <v>6875</v>
      </c>
      <c r="AZ2908" t="s">
        <v>4522</v>
      </c>
      <c r="BA2908" t="s">
        <v>774</v>
      </c>
      <c r="BB2908">
        <v>80134</v>
      </c>
      <c r="BC2908" t="s">
        <v>79</v>
      </c>
      <c r="BH2908" t="s">
        <v>9161</v>
      </c>
      <c r="BJ2908">
        <v>840499123</v>
      </c>
    </row>
    <row r="2909" spans="1:62" x14ac:dyDescent="0.25">
      <c r="A2909" t="s">
        <v>11580</v>
      </c>
      <c r="B2909" s="2">
        <v>43504</v>
      </c>
      <c r="C2909" t="s">
        <v>63</v>
      </c>
      <c r="D2909" s="3">
        <v>43472.378665486111</v>
      </c>
      <c r="E2909" t="s">
        <v>64</v>
      </c>
      <c r="F2909" s="2">
        <v>43556</v>
      </c>
      <c r="G2909" s="2">
        <v>43769</v>
      </c>
      <c r="H2909" t="s">
        <v>11424</v>
      </c>
      <c r="I2909" t="s">
        <v>67</v>
      </c>
      <c r="J2909" t="s">
        <v>11425</v>
      </c>
      <c r="K2909" t="s">
        <v>11426</v>
      </c>
      <c r="L2909" t="s">
        <v>11427</v>
      </c>
      <c r="M2909" t="s">
        <v>1165</v>
      </c>
      <c r="N2909">
        <v>57790</v>
      </c>
      <c r="O2909" t="s">
        <v>70</v>
      </c>
      <c r="P2909" t="s">
        <v>67</v>
      </c>
      <c r="Q2909" t="s">
        <v>11428</v>
      </c>
      <c r="S2909" t="s">
        <v>72</v>
      </c>
      <c r="T2909" t="s">
        <v>3529</v>
      </c>
      <c r="U2909" t="s">
        <v>3530</v>
      </c>
      <c r="V2909" t="s">
        <v>3531</v>
      </c>
      <c r="W2909" t="s">
        <v>232</v>
      </c>
      <c r="X2909" t="s">
        <v>589</v>
      </c>
      <c r="Y2909" t="str">
        <f>"37-2011"</f>
        <v>37-2011</v>
      </c>
      <c r="Z2909" t="s">
        <v>424</v>
      </c>
      <c r="AA2909">
        <v>722110</v>
      </c>
      <c r="AB2909">
        <v>5</v>
      </c>
      <c r="AC2909">
        <v>5</v>
      </c>
      <c r="AD2909" t="s">
        <v>79</v>
      </c>
      <c r="AE2909" t="s">
        <v>95</v>
      </c>
      <c r="AF2909">
        <v>40</v>
      </c>
      <c r="AG2909" s="4">
        <v>0.33333333333333331</v>
      </c>
      <c r="AH2909" s="4">
        <v>0.91666666666666663</v>
      </c>
      <c r="AI2909" s="5">
        <v>11.75</v>
      </c>
      <c r="AJ2909">
        <v>17.63</v>
      </c>
      <c r="AK2909">
        <v>17.63</v>
      </c>
      <c r="AL2909" t="s">
        <v>81</v>
      </c>
      <c r="AM2909" t="s">
        <v>82</v>
      </c>
      <c r="AO2909" t="s">
        <v>83</v>
      </c>
      <c r="AP2909" t="s">
        <v>67</v>
      </c>
      <c r="AQ2909" t="s">
        <v>662</v>
      </c>
      <c r="AR2909" t="s">
        <v>82</v>
      </c>
      <c r="AT2909" t="s">
        <v>82</v>
      </c>
      <c r="AW2909" t="s">
        <v>82</v>
      </c>
      <c r="AY2909" t="s">
        <v>11427</v>
      </c>
      <c r="AZ2909" t="s">
        <v>11430</v>
      </c>
      <c r="BA2909" t="s">
        <v>1165</v>
      </c>
      <c r="BB2909">
        <v>57790</v>
      </c>
      <c r="BC2909" t="s">
        <v>87</v>
      </c>
      <c r="BH2909" t="s">
        <v>11425</v>
      </c>
      <c r="BI2909" t="s">
        <v>67</v>
      </c>
      <c r="BJ2909">
        <v>460233939</v>
      </c>
    </row>
    <row r="2910" spans="1:62" x14ac:dyDescent="0.25">
      <c r="A2910" t="s">
        <v>11952</v>
      </c>
      <c r="B2910" s="2">
        <v>43504</v>
      </c>
      <c r="C2910" t="s">
        <v>63</v>
      </c>
      <c r="D2910" s="3">
        <v>43472.380052210647</v>
      </c>
      <c r="E2910" t="s">
        <v>64</v>
      </c>
      <c r="F2910" s="2">
        <v>43556</v>
      </c>
      <c r="G2910" s="2">
        <v>43799</v>
      </c>
      <c r="H2910" t="s">
        <v>11953</v>
      </c>
      <c r="J2910" t="s">
        <v>11954</v>
      </c>
      <c r="K2910" t="s">
        <v>11955</v>
      </c>
      <c r="L2910" t="s">
        <v>11956</v>
      </c>
      <c r="M2910" t="s">
        <v>774</v>
      </c>
      <c r="N2910">
        <v>81522</v>
      </c>
      <c r="O2910" t="s">
        <v>70</v>
      </c>
      <c r="Q2910" t="s">
        <v>11957</v>
      </c>
      <c r="S2910" t="s">
        <v>72</v>
      </c>
      <c r="T2910" t="s">
        <v>102</v>
      </c>
      <c r="U2910" t="s">
        <v>1425</v>
      </c>
      <c r="V2910" t="s">
        <v>1426</v>
      </c>
      <c r="W2910" t="s">
        <v>105</v>
      </c>
      <c r="X2910" t="s">
        <v>1012</v>
      </c>
      <c r="Y2910" t="str">
        <f>"37-2012"</f>
        <v>37-2012</v>
      </c>
      <c r="Z2910" t="s">
        <v>373</v>
      </c>
      <c r="AA2910">
        <v>721110</v>
      </c>
      <c r="AB2910">
        <v>12</v>
      </c>
      <c r="AC2910">
        <v>12</v>
      </c>
      <c r="AD2910" t="s">
        <v>79</v>
      </c>
      <c r="AE2910" t="s">
        <v>95</v>
      </c>
      <c r="AF2910">
        <v>35</v>
      </c>
      <c r="AG2910" s="4">
        <v>0.33333333333333331</v>
      </c>
      <c r="AH2910" s="4">
        <v>0.6875</v>
      </c>
      <c r="AI2910" s="5">
        <v>11.5</v>
      </c>
      <c r="AJ2910">
        <v>17.25</v>
      </c>
      <c r="AK2910">
        <v>17.25</v>
      </c>
      <c r="AM2910" t="s">
        <v>82</v>
      </c>
      <c r="AO2910" t="s">
        <v>83</v>
      </c>
      <c r="AP2910" t="s">
        <v>67</v>
      </c>
      <c r="AQ2910" t="s">
        <v>67</v>
      </c>
      <c r="AR2910" t="s">
        <v>82</v>
      </c>
      <c r="AT2910" t="s">
        <v>82</v>
      </c>
      <c r="AW2910" t="s">
        <v>72</v>
      </c>
      <c r="AX2910">
        <v>3</v>
      </c>
      <c r="AY2910" t="s">
        <v>11956</v>
      </c>
      <c r="AZ2910" t="s">
        <v>1773</v>
      </c>
      <c r="BA2910" t="s">
        <v>774</v>
      </c>
      <c r="BB2910">
        <v>81522</v>
      </c>
      <c r="BC2910" t="s">
        <v>87</v>
      </c>
      <c r="BH2910" t="s">
        <v>11954</v>
      </c>
      <c r="BJ2910">
        <v>452755147</v>
      </c>
    </row>
    <row r="2911" spans="1:62" x14ac:dyDescent="0.25">
      <c r="A2911" t="s">
        <v>12020</v>
      </c>
      <c r="B2911" s="2">
        <v>43504</v>
      </c>
      <c r="C2911" t="s">
        <v>63</v>
      </c>
      <c r="D2911" s="3">
        <v>43472.380374652777</v>
      </c>
      <c r="E2911" t="s">
        <v>64</v>
      </c>
      <c r="F2911" s="2">
        <v>43556</v>
      </c>
      <c r="G2911" s="2">
        <v>43799</v>
      </c>
      <c r="H2911" t="s">
        <v>12021</v>
      </c>
      <c r="I2911" t="s">
        <v>67</v>
      </c>
      <c r="J2911" t="s">
        <v>12022</v>
      </c>
      <c r="K2911" t="s">
        <v>67</v>
      </c>
      <c r="L2911" t="s">
        <v>12023</v>
      </c>
      <c r="M2911" t="s">
        <v>298</v>
      </c>
      <c r="N2911">
        <v>4043</v>
      </c>
      <c r="O2911" t="s">
        <v>70</v>
      </c>
      <c r="P2911" t="s">
        <v>67</v>
      </c>
      <c r="Q2911" t="s">
        <v>12024</v>
      </c>
      <c r="S2911" t="s">
        <v>72</v>
      </c>
      <c r="T2911" t="s">
        <v>3529</v>
      </c>
      <c r="U2911" t="s">
        <v>3530</v>
      </c>
      <c r="V2911" t="s">
        <v>3531</v>
      </c>
      <c r="W2911" t="s">
        <v>232</v>
      </c>
      <c r="X2911" t="s">
        <v>12025</v>
      </c>
      <c r="Y2911" t="str">
        <f>"37-2011"</f>
        <v>37-2011</v>
      </c>
      <c r="Z2911" t="s">
        <v>424</v>
      </c>
      <c r="AA2911">
        <v>721110</v>
      </c>
      <c r="AB2911">
        <v>2</v>
      </c>
      <c r="AC2911">
        <v>2</v>
      </c>
      <c r="AD2911" t="s">
        <v>79</v>
      </c>
      <c r="AE2911" t="s">
        <v>80</v>
      </c>
      <c r="AF2911">
        <v>40</v>
      </c>
      <c r="AG2911" s="4">
        <v>0.375</v>
      </c>
      <c r="AH2911" s="4">
        <v>0.83333333333333337</v>
      </c>
      <c r="AI2911" s="5">
        <v>14.02</v>
      </c>
      <c r="AJ2911">
        <v>21.03</v>
      </c>
      <c r="AK2911">
        <v>21.03</v>
      </c>
      <c r="AL2911" t="s">
        <v>81</v>
      </c>
      <c r="AM2911" t="s">
        <v>82</v>
      </c>
      <c r="AO2911" t="s">
        <v>83</v>
      </c>
      <c r="AQ2911" t="s">
        <v>662</v>
      </c>
      <c r="AR2911" t="s">
        <v>82</v>
      </c>
      <c r="AT2911" t="s">
        <v>82</v>
      </c>
      <c r="AW2911" t="s">
        <v>72</v>
      </c>
      <c r="AX2911">
        <v>1</v>
      </c>
      <c r="AY2911" t="s">
        <v>12023</v>
      </c>
      <c r="AZ2911" t="s">
        <v>302</v>
      </c>
      <c r="BA2911" t="s">
        <v>298</v>
      </c>
      <c r="BB2911">
        <v>4043</v>
      </c>
      <c r="BC2911" t="s">
        <v>87</v>
      </c>
      <c r="BH2911" t="s">
        <v>12026</v>
      </c>
      <c r="BI2911" t="s">
        <v>67</v>
      </c>
      <c r="BJ2911">
        <v>10544705</v>
      </c>
    </row>
    <row r="2912" spans="1:62" x14ac:dyDescent="0.25">
      <c r="A2912" t="s">
        <v>12055</v>
      </c>
      <c r="B2912" s="2">
        <v>43504</v>
      </c>
      <c r="C2912" t="s">
        <v>63</v>
      </c>
      <c r="D2912" s="3">
        <v>43472.379773333334</v>
      </c>
      <c r="E2912" t="s">
        <v>64</v>
      </c>
      <c r="F2912" s="2">
        <v>43556</v>
      </c>
      <c r="G2912" s="2">
        <v>43799</v>
      </c>
      <c r="H2912" t="s">
        <v>12021</v>
      </c>
      <c r="J2912" t="s">
        <v>12022</v>
      </c>
      <c r="L2912" t="s">
        <v>12023</v>
      </c>
      <c r="M2912" t="s">
        <v>298</v>
      </c>
      <c r="N2912">
        <v>4043</v>
      </c>
      <c r="O2912" t="s">
        <v>70</v>
      </c>
      <c r="Q2912" t="s">
        <v>12024</v>
      </c>
      <c r="S2912" t="s">
        <v>72</v>
      </c>
      <c r="T2912" t="s">
        <v>3529</v>
      </c>
      <c r="U2912" t="s">
        <v>3530</v>
      </c>
      <c r="V2912" t="s">
        <v>3531</v>
      </c>
      <c r="W2912" t="s">
        <v>232</v>
      </c>
      <c r="X2912" t="s">
        <v>12056</v>
      </c>
      <c r="Y2912" t="str">
        <f>"35-2014"</f>
        <v>35-2014</v>
      </c>
      <c r="Z2912" t="s">
        <v>301</v>
      </c>
      <c r="AA2912">
        <v>721110</v>
      </c>
      <c r="AB2912">
        <v>2</v>
      </c>
      <c r="AC2912">
        <v>2</v>
      </c>
      <c r="AD2912" t="s">
        <v>79</v>
      </c>
      <c r="AE2912" t="s">
        <v>80</v>
      </c>
      <c r="AF2912">
        <v>40</v>
      </c>
      <c r="AG2912" s="4">
        <v>0.29166666666666669</v>
      </c>
      <c r="AH2912" s="4">
        <v>0.83333333333333337</v>
      </c>
      <c r="AI2912" s="5">
        <v>13.25</v>
      </c>
      <c r="AJ2912">
        <v>19.88</v>
      </c>
      <c r="AK2912">
        <v>19.88</v>
      </c>
      <c r="AL2912" t="s">
        <v>81</v>
      </c>
      <c r="AM2912" t="s">
        <v>82</v>
      </c>
      <c r="AO2912" t="s">
        <v>83</v>
      </c>
      <c r="AQ2912" t="s">
        <v>662</v>
      </c>
      <c r="AR2912" t="s">
        <v>82</v>
      </c>
      <c r="AT2912" t="s">
        <v>82</v>
      </c>
      <c r="AW2912" t="s">
        <v>72</v>
      </c>
      <c r="AX2912">
        <v>1</v>
      </c>
      <c r="AY2912" t="s">
        <v>12023</v>
      </c>
      <c r="AZ2912" t="s">
        <v>302</v>
      </c>
      <c r="BA2912" t="s">
        <v>298</v>
      </c>
      <c r="BB2912">
        <v>4043</v>
      </c>
      <c r="BC2912" t="s">
        <v>87</v>
      </c>
      <c r="BH2912" t="s">
        <v>12026</v>
      </c>
      <c r="BI2912" t="s">
        <v>67</v>
      </c>
      <c r="BJ2912">
        <v>10544705</v>
      </c>
    </row>
    <row r="2913" spans="1:62" x14ac:dyDescent="0.25">
      <c r="A2913" t="s">
        <v>12492</v>
      </c>
      <c r="B2913" s="2">
        <v>43504</v>
      </c>
      <c r="C2913" t="s">
        <v>63</v>
      </c>
      <c r="D2913" s="3">
        <v>43472.380140243054</v>
      </c>
      <c r="E2913" t="s">
        <v>64</v>
      </c>
      <c r="F2913" s="2">
        <v>43556</v>
      </c>
      <c r="G2913" s="2">
        <v>43769</v>
      </c>
      <c r="H2913" t="s">
        <v>12493</v>
      </c>
      <c r="J2913" t="s">
        <v>12494</v>
      </c>
      <c r="L2913" t="s">
        <v>5999</v>
      </c>
      <c r="M2913" t="s">
        <v>5997</v>
      </c>
      <c r="N2913">
        <v>58103</v>
      </c>
      <c r="O2913" t="s">
        <v>70</v>
      </c>
      <c r="Q2913" t="s">
        <v>12495</v>
      </c>
      <c r="S2913" t="s">
        <v>72</v>
      </c>
      <c r="T2913" t="s">
        <v>2618</v>
      </c>
      <c r="U2913" t="s">
        <v>12496</v>
      </c>
      <c r="V2913" t="s">
        <v>2620</v>
      </c>
      <c r="W2913" t="s">
        <v>881</v>
      </c>
      <c r="X2913" t="s">
        <v>106</v>
      </c>
      <c r="Y2913" t="str">
        <f>"37-3011"</f>
        <v>37-3011</v>
      </c>
      <c r="Z2913" t="s">
        <v>94</v>
      </c>
      <c r="AA2913">
        <v>561730</v>
      </c>
      <c r="AB2913">
        <v>12</v>
      </c>
      <c r="AC2913">
        <v>12</v>
      </c>
      <c r="AD2913" t="s">
        <v>79</v>
      </c>
      <c r="AE2913" t="s">
        <v>80</v>
      </c>
      <c r="AF2913">
        <v>40</v>
      </c>
      <c r="AG2913" s="4">
        <v>0.3125</v>
      </c>
      <c r="AH2913" s="4">
        <v>0.72916666666666663</v>
      </c>
      <c r="AI2913" s="5">
        <v>15.96</v>
      </c>
      <c r="AJ2913">
        <v>23.94</v>
      </c>
      <c r="AK2913">
        <v>24</v>
      </c>
      <c r="AL2913" t="s">
        <v>81</v>
      </c>
      <c r="AM2913" t="s">
        <v>82</v>
      </c>
      <c r="AO2913" t="s">
        <v>83</v>
      </c>
      <c r="AR2913" t="s">
        <v>82</v>
      </c>
      <c r="AT2913" t="s">
        <v>82</v>
      </c>
      <c r="AW2913" t="s">
        <v>82</v>
      </c>
      <c r="AY2913" t="s">
        <v>5999</v>
      </c>
      <c r="AZ2913" t="s">
        <v>2069</v>
      </c>
      <c r="BA2913" t="s">
        <v>5997</v>
      </c>
      <c r="BB2913">
        <v>58102</v>
      </c>
      <c r="BC2913" t="s">
        <v>79</v>
      </c>
      <c r="BH2913" t="s">
        <v>12497</v>
      </c>
      <c r="BJ2913">
        <v>450323643</v>
      </c>
    </row>
    <row r="2914" spans="1:62" x14ac:dyDescent="0.25">
      <c r="A2914" t="s">
        <v>12504</v>
      </c>
      <c r="B2914" s="2">
        <v>43504</v>
      </c>
      <c r="C2914" t="s">
        <v>63</v>
      </c>
      <c r="D2914" s="3">
        <v>43472.379835451386</v>
      </c>
      <c r="E2914" t="s">
        <v>64</v>
      </c>
      <c r="F2914" s="2">
        <v>43556</v>
      </c>
      <c r="G2914" s="2">
        <v>43819</v>
      </c>
      <c r="H2914" t="s">
        <v>12505</v>
      </c>
      <c r="I2914" t="s">
        <v>67</v>
      </c>
      <c r="J2914" t="s">
        <v>12506</v>
      </c>
      <c r="K2914" t="s">
        <v>67</v>
      </c>
      <c r="L2914" t="s">
        <v>6540</v>
      </c>
      <c r="M2914" t="s">
        <v>232</v>
      </c>
      <c r="N2914">
        <v>11968</v>
      </c>
      <c r="O2914" t="s">
        <v>70</v>
      </c>
      <c r="Q2914" t="s">
        <v>12507</v>
      </c>
      <c r="S2914" t="s">
        <v>72</v>
      </c>
      <c r="T2914" t="s">
        <v>3529</v>
      </c>
      <c r="U2914" t="s">
        <v>3530</v>
      </c>
      <c r="V2914" t="s">
        <v>3531</v>
      </c>
      <c r="W2914" t="s">
        <v>232</v>
      </c>
      <c r="X2914" t="s">
        <v>93</v>
      </c>
      <c r="Y2914" t="str">
        <f>"37-3011"</f>
        <v>37-3011</v>
      </c>
      <c r="Z2914" t="s">
        <v>94</v>
      </c>
      <c r="AA2914">
        <v>561730</v>
      </c>
      <c r="AB2914">
        <v>4</v>
      </c>
      <c r="AC2914">
        <v>4</v>
      </c>
      <c r="AD2914" t="s">
        <v>79</v>
      </c>
      <c r="AE2914" t="s">
        <v>80</v>
      </c>
      <c r="AF2914">
        <v>40</v>
      </c>
      <c r="AG2914" s="4">
        <v>0.33333333333333331</v>
      </c>
      <c r="AH2914" s="4">
        <v>0.66666666666666663</v>
      </c>
      <c r="AI2914" s="5">
        <v>16.350000000000001</v>
      </c>
      <c r="AJ2914">
        <v>24.53</v>
      </c>
      <c r="AK2914">
        <v>24.53</v>
      </c>
      <c r="AL2914" t="s">
        <v>81</v>
      </c>
      <c r="AM2914" t="s">
        <v>82</v>
      </c>
      <c r="AO2914" t="s">
        <v>83</v>
      </c>
      <c r="AP2914" t="s">
        <v>67</v>
      </c>
      <c r="AQ2914" t="s">
        <v>662</v>
      </c>
      <c r="AR2914" t="s">
        <v>82</v>
      </c>
      <c r="AT2914" t="s">
        <v>82</v>
      </c>
      <c r="AW2914" t="s">
        <v>72</v>
      </c>
      <c r="AX2914">
        <v>1</v>
      </c>
      <c r="AY2914" t="s">
        <v>6540</v>
      </c>
      <c r="AZ2914" t="s">
        <v>6542</v>
      </c>
      <c r="BA2914" t="s">
        <v>232</v>
      </c>
      <c r="BB2914">
        <v>11968</v>
      </c>
      <c r="BC2914" t="s">
        <v>79</v>
      </c>
      <c r="BH2914" t="s">
        <v>12506</v>
      </c>
      <c r="BI2914" t="s">
        <v>67</v>
      </c>
      <c r="BJ2914">
        <v>260005797</v>
      </c>
    </row>
    <row r="2915" spans="1:62" x14ac:dyDescent="0.25">
      <c r="A2915" t="s">
        <v>12524</v>
      </c>
      <c r="B2915" s="2">
        <v>43504</v>
      </c>
      <c r="C2915" t="s">
        <v>63</v>
      </c>
      <c r="D2915" s="3">
        <v>43472.379896157407</v>
      </c>
      <c r="E2915" t="s">
        <v>282</v>
      </c>
      <c r="F2915" s="2">
        <v>43556</v>
      </c>
      <c r="G2915" s="2">
        <v>43748</v>
      </c>
      <c r="H2915" t="s">
        <v>12525</v>
      </c>
      <c r="J2915" t="s">
        <v>12526</v>
      </c>
      <c r="L2915" t="s">
        <v>12527</v>
      </c>
      <c r="M2915" t="s">
        <v>881</v>
      </c>
      <c r="N2915">
        <v>83814</v>
      </c>
      <c r="O2915" t="s">
        <v>70</v>
      </c>
      <c r="Q2915" t="s">
        <v>12528</v>
      </c>
      <c r="S2915" t="s">
        <v>72</v>
      </c>
      <c r="T2915" t="s">
        <v>878</v>
      </c>
      <c r="U2915" t="s">
        <v>2327</v>
      </c>
      <c r="V2915" t="s">
        <v>880</v>
      </c>
      <c r="W2915" t="s">
        <v>881</v>
      </c>
      <c r="X2915" t="s">
        <v>1256</v>
      </c>
      <c r="Y2915" t="str">
        <f>"37-3011"</f>
        <v>37-3011</v>
      </c>
      <c r="Z2915" t="s">
        <v>94</v>
      </c>
      <c r="AA2915">
        <v>561730</v>
      </c>
      <c r="AB2915">
        <v>10</v>
      </c>
      <c r="AC2915">
        <v>9</v>
      </c>
      <c r="AD2915" t="s">
        <v>79</v>
      </c>
      <c r="AE2915" t="s">
        <v>95</v>
      </c>
      <c r="AF2915">
        <v>40</v>
      </c>
      <c r="AG2915" s="4">
        <v>0.25</v>
      </c>
      <c r="AH2915" s="4">
        <v>0.625</v>
      </c>
      <c r="AI2915" s="5">
        <v>14.33</v>
      </c>
      <c r="AJ2915">
        <v>21.5</v>
      </c>
      <c r="AK2915">
        <v>24</v>
      </c>
      <c r="AL2915" t="s">
        <v>81</v>
      </c>
      <c r="AM2915" t="s">
        <v>82</v>
      </c>
      <c r="AO2915" t="s">
        <v>83</v>
      </c>
      <c r="AR2915" t="s">
        <v>82</v>
      </c>
      <c r="AT2915" t="s">
        <v>82</v>
      </c>
      <c r="AW2915" t="s">
        <v>82</v>
      </c>
      <c r="AY2915" t="s">
        <v>12527</v>
      </c>
      <c r="AZ2915" t="s">
        <v>1185</v>
      </c>
      <c r="BA2915" t="s">
        <v>881</v>
      </c>
      <c r="BB2915">
        <v>83814</v>
      </c>
      <c r="BC2915" t="s">
        <v>79</v>
      </c>
      <c r="BH2915" t="s">
        <v>12529</v>
      </c>
      <c r="BJ2915">
        <v>273462005</v>
      </c>
    </row>
    <row r="2916" spans="1:62" x14ac:dyDescent="0.25">
      <c r="A2916" t="s">
        <v>13000</v>
      </c>
      <c r="B2916" s="2">
        <v>43504</v>
      </c>
      <c r="C2916" t="s">
        <v>63</v>
      </c>
      <c r="D2916" s="3">
        <v>43472.379528854166</v>
      </c>
      <c r="E2916" t="s">
        <v>64</v>
      </c>
      <c r="F2916" s="2">
        <v>43556</v>
      </c>
      <c r="G2916" s="2">
        <v>43770</v>
      </c>
      <c r="H2916" t="s">
        <v>13001</v>
      </c>
      <c r="J2916" t="s">
        <v>13002</v>
      </c>
      <c r="L2916" t="s">
        <v>13003</v>
      </c>
      <c r="M2916" t="s">
        <v>105</v>
      </c>
      <c r="N2916">
        <v>77377</v>
      </c>
      <c r="O2916" t="s">
        <v>70</v>
      </c>
      <c r="Q2916" t="s">
        <v>13004</v>
      </c>
      <c r="S2916" t="s">
        <v>72</v>
      </c>
      <c r="T2916" t="s">
        <v>12907</v>
      </c>
      <c r="U2916" t="s">
        <v>12908</v>
      </c>
      <c r="V2916" t="s">
        <v>12909</v>
      </c>
      <c r="W2916" t="s">
        <v>105</v>
      </c>
      <c r="X2916" t="s">
        <v>106</v>
      </c>
      <c r="Y2916" t="str">
        <f>"37-3011"</f>
        <v>37-3011</v>
      </c>
      <c r="Z2916" t="s">
        <v>94</v>
      </c>
      <c r="AA2916">
        <v>561730</v>
      </c>
      <c r="AB2916">
        <v>15</v>
      </c>
      <c r="AC2916">
        <v>15</v>
      </c>
      <c r="AD2916" t="s">
        <v>79</v>
      </c>
      <c r="AE2916" t="s">
        <v>95</v>
      </c>
      <c r="AF2916">
        <v>40</v>
      </c>
      <c r="AG2916" s="4">
        <v>0.29166666666666669</v>
      </c>
      <c r="AH2916" s="4">
        <v>0.70833333333333337</v>
      </c>
      <c r="AI2916" s="5">
        <v>13.44</v>
      </c>
      <c r="AL2916" t="s">
        <v>81</v>
      </c>
      <c r="AM2916" t="s">
        <v>82</v>
      </c>
      <c r="AO2916" t="s">
        <v>83</v>
      </c>
      <c r="AP2916" t="s">
        <v>10693</v>
      </c>
      <c r="AQ2916" t="s">
        <v>10693</v>
      </c>
      <c r="AR2916" t="s">
        <v>82</v>
      </c>
      <c r="AT2916" t="s">
        <v>82</v>
      </c>
      <c r="AW2916" t="s">
        <v>82</v>
      </c>
      <c r="AY2916" t="s">
        <v>13003</v>
      </c>
      <c r="AZ2916" t="s">
        <v>3292</v>
      </c>
      <c r="BA2916" t="s">
        <v>105</v>
      </c>
      <c r="BB2916">
        <v>77377</v>
      </c>
      <c r="BC2916" t="s">
        <v>79</v>
      </c>
      <c r="BH2916" t="s">
        <v>13002</v>
      </c>
      <c r="BJ2916">
        <v>472313962</v>
      </c>
    </row>
    <row r="2917" spans="1:62" x14ac:dyDescent="0.25">
      <c r="A2917" t="s">
        <v>14667</v>
      </c>
      <c r="B2917" s="2">
        <v>43504</v>
      </c>
      <c r="C2917" t="s">
        <v>63</v>
      </c>
      <c r="D2917" s="3">
        <v>43472.378281793979</v>
      </c>
      <c r="E2917" t="s">
        <v>64</v>
      </c>
      <c r="F2917" s="2">
        <v>43556</v>
      </c>
      <c r="G2917" s="2">
        <v>43812</v>
      </c>
      <c r="H2917" t="s">
        <v>14668</v>
      </c>
      <c r="I2917" t="s">
        <v>67</v>
      </c>
      <c r="J2917" t="s">
        <v>3078</v>
      </c>
      <c r="K2917" t="s">
        <v>3079</v>
      </c>
      <c r="L2917" t="s">
        <v>3080</v>
      </c>
      <c r="M2917" t="s">
        <v>1246</v>
      </c>
      <c r="N2917">
        <v>65079</v>
      </c>
      <c r="O2917" t="s">
        <v>70</v>
      </c>
      <c r="P2917" t="s">
        <v>67</v>
      </c>
      <c r="Q2917" t="s">
        <v>3052</v>
      </c>
      <c r="S2917" t="s">
        <v>72</v>
      </c>
      <c r="T2917" t="s">
        <v>2824</v>
      </c>
      <c r="U2917" t="s">
        <v>2825</v>
      </c>
      <c r="V2917" t="s">
        <v>642</v>
      </c>
      <c r="W2917" t="s">
        <v>105</v>
      </c>
      <c r="X2917" t="s">
        <v>106</v>
      </c>
      <c r="Y2917" t="str">
        <f>"37-3011"</f>
        <v>37-3011</v>
      </c>
      <c r="Z2917" t="s">
        <v>94</v>
      </c>
      <c r="AA2917">
        <v>561730</v>
      </c>
      <c r="AB2917">
        <v>20</v>
      </c>
      <c r="AC2917">
        <v>20</v>
      </c>
      <c r="AD2917" t="s">
        <v>79</v>
      </c>
      <c r="AE2917" t="s">
        <v>95</v>
      </c>
      <c r="AF2917">
        <v>40</v>
      </c>
      <c r="AG2917" s="4">
        <v>0.3125</v>
      </c>
      <c r="AH2917" s="4">
        <v>0.6875</v>
      </c>
      <c r="AI2917" s="5">
        <v>12.34</v>
      </c>
      <c r="AJ2917">
        <v>18.510000000000002</v>
      </c>
      <c r="AK2917">
        <v>22.5</v>
      </c>
      <c r="AL2917" t="s">
        <v>81</v>
      </c>
      <c r="AM2917" t="s">
        <v>82</v>
      </c>
      <c r="AO2917" t="s">
        <v>83</v>
      </c>
      <c r="AP2917" t="s">
        <v>67</v>
      </c>
      <c r="AQ2917" t="s">
        <v>67</v>
      </c>
      <c r="AR2917" t="s">
        <v>82</v>
      </c>
      <c r="AT2917" t="s">
        <v>82</v>
      </c>
      <c r="AW2917" t="s">
        <v>82</v>
      </c>
      <c r="AY2917" t="s">
        <v>3080</v>
      </c>
      <c r="AZ2917" t="s">
        <v>3081</v>
      </c>
      <c r="BA2917" t="s">
        <v>1246</v>
      </c>
      <c r="BB2917">
        <v>65079</v>
      </c>
      <c r="BC2917" t="s">
        <v>79</v>
      </c>
      <c r="BH2917" t="s">
        <v>3078</v>
      </c>
      <c r="BJ2917">
        <v>201475771</v>
      </c>
    </row>
    <row r="2918" spans="1:62" x14ac:dyDescent="0.25">
      <c r="A2918" t="s">
        <v>15035</v>
      </c>
      <c r="B2918" s="2">
        <v>43504</v>
      </c>
      <c r="C2918" t="s">
        <v>63</v>
      </c>
      <c r="D2918" s="3">
        <v>43472.379003159724</v>
      </c>
      <c r="E2918" t="s">
        <v>64</v>
      </c>
      <c r="F2918" s="2">
        <v>43556</v>
      </c>
      <c r="G2918" s="2">
        <v>43799</v>
      </c>
      <c r="H2918" t="s">
        <v>15036</v>
      </c>
      <c r="I2918" t="s">
        <v>67</v>
      </c>
      <c r="J2918" t="s">
        <v>15037</v>
      </c>
      <c r="K2918" t="s">
        <v>67</v>
      </c>
      <c r="L2918" t="s">
        <v>4681</v>
      </c>
      <c r="M2918" t="s">
        <v>774</v>
      </c>
      <c r="N2918">
        <v>80229</v>
      </c>
      <c r="O2918" t="s">
        <v>70</v>
      </c>
      <c r="P2918" t="s">
        <v>67</v>
      </c>
      <c r="Q2918" t="s">
        <v>15038</v>
      </c>
      <c r="S2918" t="s">
        <v>72</v>
      </c>
      <c r="T2918" t="s">
        <v>2824</v>
      </c>
      <c r="U2918" t="s">
        <v>3543</v>
      </c>
      <c r="V2918" t="s">
        <v>642</v>
      </c>
      <c r="W2918" t="s">
        <v>105</v>
      </c>
      <c r="X2918" t="s">
        <v>106</v>
      </c>
      <c r="Y2918" t="str">
        <f>"37-3011"</f>
        <v>37-3011</v>
      </c>
      <c r="Z2918" t="s">
        <v>94</v>
      </c>
      <c r="AA2918">
        <v>561730</v>
      </c>
      <c r="AB2918">
        <v>30</v>
      </c>
      <c r="AC2918">
        <v>30</v>
      </c>
      <c r="AD2918" t="s">
        <v>79</v>
      </c>
      <c r="AE2918" t="s">
        <v>95</v>
      </c>
      <c r="AF2918">
        <v>40</v>
      </c>
      <c r="AG2918" s="4">
        <v>0.27083333333333331</v>
      </c>
      <c r="AH2918" s="4">
        <v>0.64583333333333337</v>
      </c>
      <c r="AI2918" s="5">
        <v>15.17</v>
      </c>
      <c r="AJ2918">
        <v>22.76</v>
      </c>
      <c r="AK2918">
        <v>23.13</v>
      </c>
      <c r="AL2918" t="s">
        <v>81</v>
      </c>
      <c r="AM2918" t="s">
        <v>82</v>
      </c>
      <c r="AO2918" t="s">
        <v>83</v>
      </c>
      <c r="AP2918" t="s">
        <v>67</v>
      </c>
      <c r="AQ2918" t="s">
        <v>67</v>
      </c>
      <c r="AR2918" t="s">
        <v>82</v>
      </c>
      <c r="AT2918" t="s">
        <v>82</v>
      </c>
      <c r="AW2918" t="s">
        <v>82</v>
      </c>
      <c r="AY2918" t="s">
        <v>4681</v>
      </c>
      <c r="AZ2918" t="s">
        <v>3364</v>
      </c>
      <c r="BA2918" t="s">
        <v>774</v>
      </c>
      <c r="BB2918">
        <v>80229</v>
      </c>
      <c r="BC2918" t="s">
        <v>79</v>
      </c>
      <c r="BH2918" t="s">
        <v>15037</v>
      </c>
      <c r="BI2918" t="s">
        <v>67</v>
      </c>
      <c r="BJ2918">
        <v>841461134</v>
      </c>
    </row>
    <row r="2919" spans="1:62" x14ac:dyDescent="0.25">
      <c r="A2919" t="s">
        <v>15142</v>
      </c>
      <c r="B2919" s="2">
        <v>43504</v>
      </c>
      <c r="C2919" t="s">
        <v>63</v>
      </c>
      <c r="D2919" s="3">
        <v>43472.378307083331</v>
      </c>
      <c r="E2919" t="s">
        <v>64</v>
      </c>
      <c r="F2919" s="2">
        <v>43556</v>
      </c>
      <c r="G2919" s="2">
        <v>43814</v>
      </c>
      <c r="H2919" t="s">
        <v>15129</v>
      </c>
      <c r="I2919" t="s">
        <v>67</v>
      </c>
      <c r="J2919" t="s">
        <v>15130</v>
      </c>
      <c r="K2919" t="s">
        <v>67</v>
      </c>
      <c r="L2919" t="s">
        <v>14696</v>
      </c>
      <c r="M2919" t="s">
        <v>197</v>
      </c>
      <c r="N2919">
        <v>50208</v>
      </c>
      <c r="O2919" t="s">
        <v>70</v>
      </c>
      <c r="Q2919" t="s">
        <v>15131</v>
      </c>
      <c r="S2919" t="s">
        <v>72</v>
      </c>
      <c r="T2919" t="s">
        <v>194</v>
      </c>
      <c r="U2919" t="s">
        <v>195</v>
      </c>
      <c r="V2919" t="s">
        <v>196</v>
      </c>
      <c r="W2919" t="s">
        <v>197</v>
      </c>
      <c r="X2919" t="s">
        <v>15117</v>
      </c>
      <c r="Y2919" t="str">
        <f>"47-3012"</f>
        <v>47-3012</v>
      </c>
      <c r="Z2919" t="s">
        <v>1540</v>
      </c>
      <c r="AA2919">
        <v>238110</v>
      </c>
      <c r="AB2919">
        <v>6</v>
      </c>
      <c r="AC2919">
        <v>6</v>
      </c>
      <c r="AD2919" t="s">
        <v>79</v>
      </c>
      <c r="AE2919" t="s">
        <v>80</v>
      </c>
      <c r="AF2919">
        <v>40</v>
      </c>
      <c r="AG2919" s="4">
        <v>0.29166666666666669</v>
      </c>
      <c r="AH2919" s="4">
        <v>0.70833333333333337</v>
      </c>
      <c r="AI2919" s="5">
        <v>13.47</v>
      </c>
      <c r="AJ2919">
        <v>20.21</v>
      </c>
      <c r="AL2919" t="s">
        <v>81</v>
      </c>
      <c r="AM2919" t="s">
        <v>82</v>
      </c>
      <c r="AO2919" t="s">
        <v>83</v>
      </c>
      <c r="AP2919" t="s">
        <v>67</v>
      </c>
      <c r="AR2919" t="s">
        <v>82</v>
      </c>
      <c r="AT2919" t="s">
        <v>82</v>
      </c>
      <c r="AW2919" t="s">
        <v>72</v>
      </c>
      <c r="AX2919">
        <v>2</v>
      </c>
      <c r="AY2919" t="s">
        <v>15143</v>
      </c>
      <c r="AZ2919" t="s">
        <v>13386</v>
      </c>
      <c r="BA2919" t="s">
        <v>197</v>
      </c>
      <c r="BB2919">
        <v>51566</v>
      </c>
      <c r="BC2919" t="s">
        <v>79</v>
      </c>
      <c r="BH2919" t="s">
        <v>15144</v>
      </c>
      <c r="BJ2919">
        <v>391870523</v>
      </c>
    </row>
    <row r="2920" spans="1:62" x14ac:dyDescent="0.25">
      <c r="A2920" t="s">
        <v>15145</v>
      </c>
      <c r="B2920" s="2">
        <v>43504</v>
      </c>
      <c r="C2920" t="s">
        <v>63</v>
      </c>
      <c r="D2920" s="3">
        <v>43472.379553749997</v>
      </c>
      <c r="E2920" t="s">
        <v>64</v>
      </c>
      <c r="F2920" s="2">
        <v>43556</v>
      </c>
      <c r="G2920" s="2">
        <v>43774</v>
      </c>
      <c r="H2920" t="s">
        <v>15146</v>
      </c>
      <c r="I2920" t="s">
        <v>15147</v>
      </c>
      <c r="J2920" t="s">
        <v>15148</v>
      </c>
      <c r="L2920" t="s">
        <v>15149</v>
      </c>
      <c r="M2920" t="s">
        <v>207</v>
      </c>
      <c r="N2920">
        <v>2657</v>
      </c>
      <c r="O2920" t="s">
        <v>70</v>
      </c>
      <c r="Q2920" t="s">
        <v>15150</v>
      </c>
      <c r="S2920" t="s">
        <v>72</v>
      </c>
      <c r="T2920" t="s">
        <v>651</v>
      </c>
      <c r="U2920" t="s">
        <v>652</v>
      </c>
      <c r="V2920" t="s">
        <v>653</v>
      </c>
      <c r="W2920" t="s">
        <v>207</v>
      </c>
      <c r="X2920" t="s">
        <v>1012</v>
      </c>
      <c r="Y2920" t="str">
        <f>"37-2012"</f>
        <v>37-2012</v>
      </c>
      <c r="Z2920" t="s">
        <v>373</v>
      </c>
      <c r="AA2920">
        <v>721110</v>
      </c>
      <c r="AB2920">
        <v>20</v>
      </c>
      <c r="AC2920">
        <v>20</v>
      </c>
      <c r="AD2920" t="s">
        <v>79</v>
      </c>
      <c r="AE2920" t="s">
        <v>95</v>
      </c>
      <c r="AF2920">
        <v>35</v>
      </c>
      <c r="AG2920" s="4">
        <v>0.375</v>
      </c>
      <c r="AH2920" s="4">
        <v>0.66666666666666663</v>
      </c>
      <c r="AI2920" s="5">
        <v>15.24</v>
      </c>
      <c r="AJ2920">
        <v>22.86</v>
      </c>
      <c r="AK2920">
        <v>24</v>
      </c>
      <c r="AL2920" t="s">
        <v>81</v>
      </c>
      <c r="AM2920" t="s">
        <v>82</v>
      </c>
      <c r="AO2920" t="s">
        <v>83</v>
      </c>
      <c r="AR2920" t="s">
        <v>82</v>
      </c>
      <c r="AT2920" t="s">
        <v>82</v>
      </c>
      <c r="AW2920" t="s">
        <v>72</v>
      </c>
      <c r="AX2920">
        <v>3</v>
      </c>
      <c r="AY2920" t="s">
        <v>15149</v>
      </c>
      <c r="AZ2920" t="s">
        <v>4065</v>
      </c>
      <c r="BA2920" t="s">
        <v>207</v>
      </c>
      <c r="BB2920">
        <v>2657</v>
      </c>
      <c r="BC2920" t="s">
        <v>79</v>
      </c>
      <c r="BH2920" t="s">
        <v>15148</v>
      </c>
      <c r="BJ2920">
        <v>43445636</v>
      </c>
    </row>
    <row r="2921" spans="1:62" x14ac:dyDescent="0.25">
      <c r="A2921" t="s">
        <v>15403</v>
      </c>
      <c r="B2921" s="2">
        <v>43504</v>
      </c>
      <c r="C2921" t="s">
        <v>63</v>
      </c>
      <c r="D2921" s="3">
        <v>43472.384472442129</v>
      </c>
      <c r="E2921" t="s">
        <v>117</v>
      </c>
      <c r="H2921" t="s">
        <v>15404</v>
      </c>
      <c r="I2921" t="s">
        <v>15404</v>
      </c>
      <c r="J2921" t="s">
        <v>15405</v>
      </c>
      <c r="L2921" t="s">
        <v>12669</v>
      </c>
      <c r="M2921" t="s">
        <v>1165</v>
      </c>
      <c r="N2921">
        <v>57064</v>
      </c>
      <c r="O2921" t="s">
        <v>70</v>
      </c>
      <c r="Q2921" t="s">
        <v>15406</v>
      </c>
      <c r="S2921" t="s">
        <v>72</v>
      </c>
      <c r="T2921" t="s">
        <v>12090</v>
      </c>
      <c r="U2921" t="s">
        <v>12091</v>
      </c>
      <c r="V2921" t="s">
        <v>12092</v>
      </c>
      <c r="W2921" t="s">
        <v>1165</v>
      </c>
      <c r="X2921" t="s">
        <v>1722</v>
      </c>
      <c r="Y2921" t="str">
        <f>"47-2141"</f>
        <v>47-2141</v>
      </c>
      <c r="Z2921" t="s">
        <v>1722</v>
      </c>
      <c r="AA2921">
        <v>325510</v>
      </c>
      <c r="AB2921">
        <v>3</v>
      </c>
      <c r="AD2921" t="s">
        <v>79</v>
      </c>
      <c r="AE2921" t="s">
        <v>80</v>
      </c>
      <c r="AF2921">
        <v>40</v>
      </c>
      <c r="AG2921" s="4">
        <v>0.33333333333333331</v>
      </c>
      <c r="AH2921" s="4">
        <v>0.70833333333333337</v>
      </c>
      <c r="AI2921" s="5">
        <v>16.95</v>
      </c>
      <c r="AJ2921">
        <v>25.43</v>
      </c>
      <c r="AK2921">
        <v>25.43</v>
      </c>
      <c r="AL2921" t="s">
        <v>81</v>
      </c>
      <c r="AM2921" t="s">
        <v>82</v>
      </c>
      <c r="AO2921" t="s">
        <v>83</v>
      </c>
      <c r="AP2921" t="s">
        <v>683</v>
      </c>
      <c r="AQ2921" t="s">
        <v>683</v>
      </c>
      <c r="AR2921" t="s">
        <v>82</v>
      </c>
      <c r="AT2921" t="s">
        <v>82</v>
      </c>
      <c r="AW2921" t="s">
        <v>82</v>
      </c>
      <c r="AY2921" t="s">
        <v>12669</v>
      </c>
      <c r="AZ2921" t="s">
        <v>4750</v>
      </c>
      <c r="BA2921" t="s">
        <v>1165</v>
      </c>
      <c r="BB2921">
        <v>57064</v>
      </c>
      <c r="BC2921" t="s">
        <v>79</v>
      </c>
      <c r="BH2921" t="s">
        <v>15407</v>
      </c>
      <c r="BJ2921">
        <v>453029344</v>
      </c>
    </row>
    <row r="2922" spans="1:62" x14ac:dyDescent="0.25">
      <c r="A2922" t="s">
        <v>15836</v>
      </c>
      <c r="B2922" s="2">
        <v>43504</v>
      </c>
      <c r="C2922" t="s">
        <v>63</v>
      </c>
      <c r="D2922" s="3">
        <v>43472.378217638892</v>
      </c>
      <c r="E2922" t="s">
        <v>64</v>
      </c>
      <c r="F2922" s="2">
        <v>43556</v>
      </c>
      <c r="G2922" s="2">
        <v>43800</v>
      </c>
      <c r="H2922" t="s">
        <v>15837</v>
      </c>
      <c r="I2922" t="s">
        <v>67</v>
      </c>
      <c r="J2922" t="s">
        <v>15838</v>
      </c>
      <c r="K2922" t="s">
        <v>67</v>
      </c>
      <c r="L2922" t="s">
        <v>15839</v>
      </c>
      <c r="M2922" t="s">
        <v>147</v>
      </c>
      <c r="N2922">
        <v>19518</v>
      </c>
      <c r="O2922" t="s">
        <v>70</v>
      </c>
      <c r="Q2922" t="s">
        <v>15840</v>
      </c>
      <c r="S2922" t="s">
        <v>72</v>
      </c>
      <c r="T2922" t="s">
        <v>2824</v>
      </c>
      <c r="U2922" t="s">
        <v>4073</v>
      </c>
      <c r="V2922" t="s">
        <v>642</v>
      </c>
      <c r="W2922" t="s">
        <v>105</v>
      </c>
      <c r="X2922" t="s">
        <v>15841</v>
      </c>
      <c r="Y2922" t="str">
        <f>"47-2061"</f>
        <v>47-2061</v>
      </c>
      <c r="Z2922" t="s">
        <v>326</v>
      </c>
      <c r="AA2922">
        <v>423390</v>
      </c>
      <c r="AB2922">
        <v>3</v>
      </c>
      <c r="AC2922">
        <v>3</v>
      </c>
      <c r="AD2922" t="s">
        <v>79</v>
      </c>
      <c r="AE2922" t="s">
        <v>95</v>
      </c>
      <c r="AF2922">
        <v>40</v>
      </c>
      <c r="AG2922" s="4">
        <v>0.29166666666666669</v>
      </c>
      <c r="AH2922" s="4">
        <v>0.70833333333333337</v>
      </c>
      <c r="AI2922" s="5">
        <v>17.78</v>
      </c>
      <c r="AJ2922">
        <v>26.67</v>
      </c>
      <c r="AL2922" t="s">
        <v>81</v>
      </c>
      <c r="AM2922" t="s">
        <v>82</v>
      </c>
      <c r="AO2922" t="s">
        <v>83</v>
      </c>
      <c r="AP2922" t="s">
        <v>67</v>
      </c>
      <c r="AQ2922" t="s">
        <v>67</v>
      </c>
      <c r="AR2922" t="s">
        <v>82</v>
      </c>
      <c r="AT2922" t="s">
        <v>82</v>
      </c>
      <c r="AW2922" t="s">
        <v>82</v>
      </c>
      <c r="AY2922" t="s">
        <v>15839</v>
      </c>
      <c r="AZ2922" t="s">
        <v>15275</v>
      </c>
      <c r="BA2922" t="s">
        <v>147</v>
      </c>
      <c r="BB2922">
        <v>19518</v>
      </c>
      <c r="BC2922" t="s">
        <v>79</v>
      </c>
      <c r="BH2922" t="s">
        <v>15838</v>
      </c>
      <c r="BJ2922">
        <v>251838509</v>
      </c>
    </row>
    <row r="2923" spans="1:62" x14ac:dyDescent="0.25">
      <c r="A2923" t="s">
        <v>15842</v>
      </c>
      <c r="B2923" s="2">
        <v>43504</v>
      </c>
      <c r="C2923" t="s">
        <v>63</v>
      </c>
      <c r="D2923" s="3">
        <v>43472.37835900463</v>
      </c>
      <c r="E2923" t="s">
        <v>64</v>
      </c>
      <c r="F2923" s="2">
        <v>43556</v>
      </c>
      <c r="G2923" s="2">
        <v>43800</v>
      </c>
      <c r="H2923" t="s">
        <v>15843</v>
      </c>
      <c r="J2923" t="s">
        <v>15844</v>
      </c>
      <c r="L2923" t="s">
        <v>15845</v>
      </c>
      <c r="M2923" t="s">
        <v>308</v>
      </c>
      <c r="N2923">
        <v>7834</v>
      </c>
      <c r="O2923" t="s">
        <v>70</v>
      </c>
      <c r="Q2923" t="s">
        <v>15846</v>
      </c>
      <c r="S2923" t="s">
        <v>72</v>
      </c>
      <c r="T2923" t="s">
        <v>640</v>
      </c>
      <c r="U2923" t="s">
        <v>641</v>
      </c>
      <c r="V2923" t="s">
        <v>642</v>
      </c>
      <c r="W2923" t="s">
        <v>105</v>
      </c>
      <c r="X2923" t="s">
        <v>106</v>
      </c>
      <c r="Y2923" t="str">
        <f>"37-3011"</f>
        <v>37-3011</v>
      </c>
      <c r="Z2923" t="s">
        <v>94</v>
      </c>
      <c r="AA2923">
        <v>561730</v>
      </c>
      <c r="AB2923">
        <v>3</v>
      </c>
      <c r="AC2923">
        <v>3</v>
      </c>
      <c r="AD2923" t="s">
        <v>79</v>
      </c>
      <c r="AE2923" t="s">
        <v>80</v>
      </c>
      <c r="AF2923">
        <v>40</v>
      </c>
      <c r="AG2923" s="4">
        <v>0.29166666666666669</v>
      </c>
      <c r="AH2923" s="4">
        <v>0.66666666666666663</v>
      </c>
      <c r="AI2923" s="5">
        <v>14.41</v>
      </c>
      <c r="AJ2923">
        <v>21.62</v>
      </c>
      <c r="AK2923">
        <v>24</v>
      </c>
      <c r="AL2923" t="s">
        <v>81</v>
      </c>
      <c r="AM2923" t="s">
        <v>82</v>
      </c>
      <c r="AO2923" t="s">
        <v>83</v>
      </c>
      <c r="AR2923" t="s">
        <v>82</v>
      </c>
      <c r="AT2923" t="s">
        <v>82</v>
      </c>
      <c r="AW2923" t="s">
        <v>82</v>
      </c>
      <c r="AY2923" t="s">
        <v>15845</v>
      </c>
      <c r="AZ2923" t="s">
        <v>1303</v>
      </c>
      <c r="BA2923" t="s">
        <v>308</v>
      </c>
      <c r="BB2923">
        <v>7834</v>
      </c>
      <c r="BC2923" t="s">
        <v>79</v>
      </c>
      <c r="BH2923" t="s">
        <v>15847</v>
      </c>
      <c r="BJ2923">
        <v>371461084</v>
      </c>
    </row>
    <row r="2924" spans="1:62" x14ac:dyDescent="0.25">
      <c r="A2924" t="s">
        <v>15882</v>
      </c>
      <c r="B2924" s="2">
        <v>43504</v>
      </c>
      <c r="C2924" t="s">
        <v>63</v>
      </c>
      <c r="D2924" s="3">
        <v>43472.378465532405</v>
      </c>
      <c r="E2924" t="s">
        <v>64</v>
      </c>
      <c r="F2924" s="2">
        <v>43556</v>
      </c>
      <c r="G2924" s="2">
        <v>43816</v>
      </c>
      <c r="H2924" t="s">
        <v>2971</v>
      </c>
      <c r="I2924" t="s">
        <v>67</v>
      </c>
      <c r="J2924" t="s">
        <v>2972</v>
      </c>
      <c r="K2924" t="s">
        <v>67</v>
      </c>
      <c r="L2924" t="s">
        <v>2973</v>
      </c>
      <c r="M2924" t="s">
        <v>105</v>
      </c>
      <c r="N2924">
        <v>79763</v>
      </c>
      <c r="O2924" t="s">
        <v>70</v>
      </c>
      <c r="P2924" t="s">
        <v>67</v>
      </c>
      <c r="Q2924" t="s">
        <v>2974</v>
      </c>
      <c r="S2924" t="s">
        <v>72</v>
      </c>
      <c r="T2924" t="s">
        <v>2824</v>
      </c>
      <c r="U2924" t="s">
        <v>2825</v>
      </c>
      <c r="V2924" t="s">
        <v>642</v>
      </c>
      <c r="W2924" t="s">
        <v>105</v>
      </c>
      <c r="X2924" t="s">
        <v>2975</v>
      </c>
      <c r="Y2924" t="str">
        <f>"47-4051"</f>
        <v>47-4051</v>
      </c>
      <c r="Z2924" t="s">
        <v>2976</v>
      </c>
      <c r="AA2924">
        <v>237310</v>
      </c>
      <c r="AB2924">
        <v>23</v>
      </c>
      <c r="AC2924">
        <v>23</v>
      </c>
      <c r="AD2924" t="s">
        <v>79</v>
      </c>
      <c r="AE2924" t="s">
        <v>80</v>
      </c>
      <c r="AF2924">
        <v>40</v>
      </c>
      <c r="AG2924" s="4">
        <v>0.29166666666666669</v>
      </c>
      <c r="AH2924" s="4">
        <v>0.66666666666666663</v>
      </c>
      <c r="AI2924" s="5">
        <v>18.170000000000002</v>
      </c>
      <c r="AJ2924">
        <v>27.26</v>
      </c>
      <c r="AL2924" t="s">
        <v>81</v>
      </c>
      <c r="AM2924" t="s">
        <v>82</v>
      </c>
      <c r="AO2924" t="s">
        <v>83</v>
      </c>
      <c r="AP2924" t="s">
        <v>67</v>
      </c>
      <c r="AQ2924" t="s">
        <v>67</v>
      </c>
      <c r="AR2924" t="s">
        <v>82</v>
      </c>
      <c r="AT2924" t="s">
        <v>82</v>
      </c>
      <c r="AW2924" t="s">
        <v>82</v>
      </c>
      <c r="AY2924" t="s">
        <v>2973</v>
      </c>
      <c r="AZ2924" t="s">
        <v>2977</v>
      </c>
      <c r="BA2924" t="s">
        <v>105</v>
      </c>
      <c r="BB2924">
        <v>79763</v>
      </c>
      <c r="BC2924" t="s">
        <v>79</v>
      </c>
      <c r="BH2924" t="s">
        <v>2972</v>
      </c>
      <c r="BI2924" t="s">
        <v>67</v>
      </c>
      <c r="BJ2924">
        <v>900014101</v>
      </c>
    </row>
    <row r="2925" spans="1:62" x14ac:dyDescent="0.25">
      <c r="A2925" t="s">
        <v>15951</v>
      </c>
      <c r="B2925" s="2">
        <v>43504</v>
      </c>
      <c r="C2925" t="s">
        <v>63</v>
      </c>
      <c r="D2925" s="3">
        <v>43472.379011643519</v>
      </c>
      <c r="E2925" t="s">
        <v>64</v>
      </c>
      <c r="F2925" s="2">
        <v>43556</v>
      </c>
      <c r="G2925" s="2">
        <v>43830</v>
      </c>
      <c r="H2925" t="s">
        <v>15952</v>
      </c>
      <c r="I2925" t="s">
        <v>15953</v>
      </c>
      <c r="J2925" t="s">
        <v>15954</v>
      </c>
      <c r="K2925" t="s">
        <v>67</v>
      </c>
      <c r="L2925" t="s">
        <v>15955</v>
      </c>
      <c r="M2925" t="s">
        <v>761</v>
      </c>
      <c r="N2925">
        <v>30076</v>
      </c>
      <c r="O2925" t="s">
        <v>70</v>
      </c>
      <c r="P2925" t="s">
        <v>67</v>
      </c>
      <c r="Q2925" t="s">
        <v>15956</v>
      </c>
      <c r="S2925" t="s">
        <v>72</v>
      </c>
      <c r="T2925" t="s">
        <v>640</v>
      </c>
      <c r="U2925" t="s">
        <v>641</v>
      </c>
      <c r="V2925" t="s">
        <v>642</v>
      </c>
      <c r="W2925" t="s">
        <v>105</v>
      </c>
      <c r="X2925" t="s">
        <v>106</v>
      </c>
      <c r="Y2925" t="str">
        <f>"37-3011"</f>
        <v>37-3011</v>
      </c>
      <c r="Z2925" t="s">
        <v>94</v>
      </c>
      <c r="AA2925">
        <v>561730</v>
      </c>
      <c r="AB2925">
        <v>10</v>
      </c>
      <c r="AC2925">
        <v>10</v>
      </c>
      <c r="AD2925" t="s">
        <v>79</v>
      </c>
      <c r="AE2925" t="s">
        <v>95</v>
      </c>
      <c r="AF2925">
        <v>40</v>
      </c>
      <c r="AG2925" s="4">
        <v>0.29166666666666669</v>
      </c>
      <c r="AH2925" s="4">
        <v>0.66666666666666663</v>
      </c>
      <c r="AI2925" s="5">
        <v>14.24</v>
      </c>
      <c r="AJ2925">
        <v>21.36</v>
      </c>
      <c r="AL2925" t="s">
        <v>81</v>
      </c>
      <c r="AM2925" t="s">
        <v>82</v>
      </c>
      <c r="AO2925" t="s">
        <v>83</v>
      </c>
      <c r="AP2925" t="s">
        <v>67</v>
      </c>
      <c r="AQ2925" t="s">
        <v>67</v>
      </c>
      <c r="AR2925" t="s">
        <v>82</v>
      </c>
      <c r="AT2925" t="s">
        <v>82</v>
      </c>
      <c r="AW2925" t="s">
        <v>82</v>
      </c>
      <c r="AY2925" t="s">
        <v>15955</v>
      </c>
      <c r="AZ2925" t="s">
        <v>2593</v>
      </c>
      <c r="BA2925" t="s">
        <v>761</v>
      </c>
      <c r="BB2925">
        <v>30076</v>
      </c>
      <c r="BC2925" t="s">
        <v>79</v>
      </c>
      <c r="BH2925" t="s">
        <v>15954</v>
      </c>
      <c r="BI2925" t="s">
        <v>67</v>
      </c>
      <c r="BJ2925">
        <v>161752781</v>
      </c>
    </row>
    <row r="2926" spans="1:62" x14ac:dyDescent="0.25">
      <c r="A2926" t="s">
        <v>16287</v>
      </c>
      <c r="B2926" s="2">
        <v>43504</v>
      </c>
      <c r="C2926" t="s">
        <v>63</v>
      </c>
      <c r="D2926" s="3">
        <v>43472.379507268517</v>
      </c>
      <c r="E2926" t="s">
        <v>64</v>
      </c>
      <c r="F2926" s="2">
        <v>43556</v>
      </c>
      <c r="G2926" s="2">
        <v>43769</v>
      </c>
      <c r="H2926" t="s">
        <v>15993</v>
      </c>
      <c r="I2926" t="s">
        <v>15994</v>
      </c>
      <c r="J2926" t="s">
        <v>15995</v>
      </c>
      <c r="L2926" t="s">
        <v>15996</v>
      </c>
      <c r="M2926" t="s">
        <v>207</v>
      </c>
      <c r="N2926">
        <v>2540</v>
      </c>
      <c r="O2926" t="s">
        <v>70</v>
      </c>
      <c r="Q2926" t="s">
        <v>15997</v>
      </c>
      <c r="S2926" t="s">
        <v>72</v>
      </c>
      <c r="T2926" t="s">
        <v>651</v>
      </c>
      <c r="U2926" t="s">
        <v>652</v>
      </c>
      <c r="V2926" t="s">
        <v>653</v>
      </c>
      <c r="W2926" t="s">
        <v>207</v>
      </c>
      <c r="X2926" t="s">
        <v>1241</v>
      </c>
      <c r="Y2926" t="str">
        <f>"35-9021"</f>
        <v>35-9021</v>
      </c>
      <c r="Z2926" t="s">
        <v>315</v>
      </c>
      <c r="AA2926">
        <v>7221</v>
      </c>
      <c r="AB2926">
        <v>12</v>
      </c>
      <c r="AC2926">
        <v>12</v>
      </c>
      <c r="AD2926" t="s">
        <v>79</v>
      </c>
      <c r="AE2926" t="s">
        <v>95</v>
      </c>
      <c r="AF2926">
        <v>35</v>
      </c>
      <c r="AG2926" s="4">
        <v>0.375</v>
      </c>
      <c r="AH2926" s="4">
        <v>0.66666666666666663</v>
      </c>
      <c r="AI2926" s="5">
        <v>12.34</v>
      </c>
      <c r="AJ2926">
        <v>18.510000000000002</v>
      </c>
      <c r="AK2926">
        <v>19.5</v>
      </c>
      <c r="AL2926" t="s">
        <v>81</v>
      </c>
      <c r="AM2926" t="s">
        <v>82</v>
      </c>
      <c r="AO2926" t="s">
        <v>83</v>
      </c>
      <c r="AR2926" t="s">
        <v>82</v>
      </c>
      <c r="AT2926" t="s">
        <v>82</v>
      </c>
      <c r="AW2926" t="s">
        <v>72</v>
      </c>
      <c r="AX2926">
        <v>3</v>
      </c>
      <c r="AY2926" t="s">
        <v>15996</v>
      </c>
      <c r="AZ2926" t="s">
        <v>15998</v>
      </c>
      <c r="BA2926" t="s">
        <v>207</v>
      </c>
      <c r="BB2926">
        <v>2540</v>
      </c>
      <c r="BC2926" t="s">
        <v>79</v>
      </c>
      <c r="BH2926" t="s">
        <v>15999</v>
      </c>
      <c r="BJ2926">
        <v>43145406</v>
      </c>
    </row>
    <row r="2927" spans="1:62" x14ac:dyDescent="0.25">
      <c r="A2927" t="s">
        <v>16394</v>
      </c>
      <c r="B2927" s="2">
        <v>43504</v>
      </c>
      <c r="C2927" t="s">
        <v>63</v>
      </c>
      <c r="D2927" s="3">
        <v>43457.792614444443</v>
      </c>
      <c r="E2927" t="s">
        <v>64</v>
      </c>
      <c r="F2927" s="2">
        <v>43548</v>
      </c>
      <c r="G2927" s="2">
        <v>43819</v>
      </c>
      <c r="H2927" t="s">
        <v>16395</v>
      </c>
      <c r="J2927" t="s">
        <v>16396</v>
      </c>
      <c r="L2927" t="s">
        <v>2949</v>
      </c>
      <c r="M2927" t="s">
        <v>100</v>
      </c>
      <c r="N2927">
        <v>27893</v>
      </c>
      <c r="O2927" t="s">
        <v>70</v>
      </c>
      <c r="Q2927" t="s">
        <v>16397</v>
      </c>
      <c r="S2927" t="s">
        <v>72</v>
      </c>
      <c r="T2927" t="s">
        <v>9281</v>
      </c>
      <c r="U2927" t="s">
        <v>9419</v>
      </c>
      <c r="V2927" t="s">
        <v>9283</v>
      </c>
      <c r="W2927" t="s">
        <v>86</v>
      </c>
      <c r="X2927" t="s">
        <v>16398</v>
      </c>
      <c r="Y2927" t="str">
        <f>"47-3016"</f>
        <v>47-3016</v>
      </c>
      <c r="Z2927" t="s">
        <v>3995</v>
      </c>
      <c r="AA2927">
        <v>23611</v>
      </c>
      <c r="AB2927">
        <v>18</v>
      </c>
      <c r="AC2927">
        <v>18</v>
      </c>
      <c r="AD2927" t="s">
        <v>79</v>
      </c>
      <c r="AE2927" t="s">
        <v>95</v>
      </c>
      <c r="AF2927">
        <v>40</v>
      </c>
      <c r="AG2927" s="4">
        <v>0.20833333333333334</v>
      </c>
      <c r="AH2927" s="4">
        <v>0.64583333333333337</v>
      </c>
      <c r="AI2927" s="5">
        <v>13.39</v>
      </c>
      <c r="AJ2927">
        <v>20.09</v>
      </c>
      <c r="AK2927">
        <v>20.09</v>
      </c>
      <c r="AL2927" t="s">
        <v>81</v>
      </c>
      <c r="AM2927" t="s">
        <v>82</v>
      </c>
      <c r="AO2927" t="s">
        <v>83</v>
      </c>
      <c r="AP2927" t="s">
        <v>67</v>
      </c>
      <c r="AQ2927" t="s">
        <v>67</v>
      </c>
      <c r="AR2927" t="s">
        <v>82</v>
      </c>
      <c r="AT2927" t="s">
        <v>82</v>
      </c>
      <c r="AW2927" t="s">
        <v>72</v>
      </c>
      <c r="AX2927">
        <v>1</v>
      </c>
      <c r="AY2927" t="s">
        <v>5973</v>
      </c>
      <c r="AZ2927" t="s">
        <v>16399</v>
      </c>
      <c r="BA2927" t="s">
        <v>100</v>
      </c>
      <c r="BB2927">
        <v>27893</v>
      </c>
      <c r="BC2927" t="s">
        <v>79</v>
      </c>
      <c r="BH2927" t="s">
        <v>16400</v>
      </c>
      <c r="BJ2927">
        <v>271619912</v>
      </c>
    </row>
    <row r="2928" spans="1:62" x14ac:dyDescent="0.25">
      <c r="A2928" t="s">
        <v>16483</v>
      </c>
      <c r="B2928" s="2">
        <v>43504</v>
      </c>
      <c r="C2928" t="s">
        <v>63</v>
      </c>
      <c r="D2928" s="3">
        <v>43472.379779895833</v>
      </c>
      <c r="E2928" t="s">
        <v>64</v>
      </c>
      <c r="F2928" s="2">
        <v>43556</v>
      </c>
      <c r="G2928" s="2">
        <v>43784</v>
      </c>
      <c r="H2928" t="s">
        <v>16484</v>
      </c>
      <c r="J2928" t="s">
        <v>16485</v>
      </c>
      <c r="L2928" t="s">
        <v>16486</v>
      </c>
      <c r="M2928" t="s">
        <v>783</v>
      </c>
      <c r="N2928">
        <v>44028</v>
      </c>
      <c r="O2928" t="s">
        <v>70</v>
      </c>
      <c r="Q2928" t="s">
        <v>16487</v>
      </c>
      <c r="S2928" t="s">
        <v>72</v>
      </c>
      <c r="T2928" t="s">
        <v>13303</v>
      </c>
      <c r="U2928" t="s">
        <v>5811</v>
      </c>
      <c r="V2928" t="s">
        <v>16460</v>
      </c>
      <c r="W2928" t="s">
        <v>278</v>
      </c>
      <c r="X2928" t="s">
        <v>106</v>
      </c>
      <c r="Y2928" t="str">
        <f>"37-3011"</f>
        <v>37-3011</v>
      </c>
      <c r="Z2928" t="s">
        <v>94</v>
      </c>
      <c r="AA2928">
        <v>561730</v>
      </c>
      <c r="AB2928">
        <v>8</v>
      </c>
      <c r="AC2928">
        <v>8</v>
      </c>
      <c r="AD2928" t="s">
        <v>79</v>
      </c>
      <c r="AE2928" t="s">
        <v>80</v>
      </c>
      <c r="AF2928">
        <v>40</v>
      </c>
      <c r="AG2928" s="4">
        <v>0.3125</v>
      </c>
      <c r="AH2928" s="4">
        <v>0.66666666666666663</v>
      </c>
      <c r="AI2928" s="5">
        <v>13.7</v>
      </c>
      <c r="AJ2928">
        <v>20.55</v>
      </c>
      <c r="AL2928" t="s">
        <v>81</v>
      </c>
      <c r="AM2928" t="s">
        <v>82</v>
      </c>
      <c r="AO2928" t="s">
        <v>83</v>
      </c>
      <c r="AR2928" t="s">
        <v>82</v>
      </c>
      <c r="AT2928" t="s">
        <v>82</v>
      </c>
      <c r="AW2928" t="s">
        <v>82</v>
      </c>
      <c r="AY2928" t="s">
        <v>16488</v>
      </c>
      <c r="AZ2928" t="s">
        <v>8589</v>
      </c>
      <c r="BA2928" t="s">
        <v>783</v>
      </c>
      <c r="BB2928">
        <v>44028</v>
      </c>
      <c r="BC2928" t="s">
        <v>79</v>
      </c>
      <c r="BH2928" t="s">
        <v>16489</v>
      </c>
      <c r="BJ2928">
        <v>341805414</v>
      </c>
    </row>
    <row r="2929" spans="1:62" x14ac:dyDescent="0.25">
      <c r="A2929" t="s">
        <v>16495</v>
      </c>
      <c r="B2929" s="2">
        <v>43504</v>
      </c>
      <c r="C2929" t="s">
        <v>63</v>
      </c>
      <c r="D2929" s="3">
        <v>43472.377663032406</v>
      </c>
      <c r="E2929" t="s">
        <v>64</v>
      </c>
      <c r="F2929" s="2">
        <v>43556</v>
      </c>
      <c r="G2929" s="2">
        <v>43819</v>
      </c>
      <c r="H2929" t="s">
        <v>16496</v>
      </c>
      <c r="I2929" t="s">
        <v>16497</v>
      </c>
      <c r="J2929" t="s">
        <v>16498</v>
      </c>
      <c r="L2929" t="s">
        <v>7170</v>
      </c>
      <c r="M2929" t="s">
        <v>783</v>
      </c>
      <c r="N2929">
        <v>43204</v>
      </c>
      <c r="O2929" t="s">
        <v>70</v>
      </c>
      <c r="Q2929" t="s">
        <v>16499</v>
      </c>
      <c r="S2929" t="s">
        <v>72</v>
      </c>
      <c r="T2929" t="s">
        <v>13303</v>
      </c>
      <c r="U2929" t="s">
        <v>5811</v>
      </c>
      <c r="V2929" t="s">
        <v>16460</v>
      </c>
      <c r="W2929" t="s">
        <v>278</v>
      </c>
      <c r="X2929" t="s">
        <v>326</v>
      </c>
      <c r="Y2929" t="str">
        <f>"47-2061"</f>
        <v>47-2061</v>
      </c>
      <c r="Z2929" t="s">
        <v>326</v>
      </c>
      <c r="AA2929">
        <v>238990</v>
      </c>
      <c r="AB2929">
        <v>7</v>
      </c>
      <c r="AC2929">
        <v>7</v>
      </c>
      <c r="AD2929" t="s">
        <v>79</v>
      </c>
      <c r="AE2929" t="s">
        <v>95</v>
      </c>
      <c r="AF2929">
        <v>40</v>
      </c>
      <c r="AG2929" s="4">
        <v>0.29166666666666669</v>
      </c>
      <c r="AH2929" s="4">
        <v>0.64583333333333337</v>
      </c>
      <c r="AI2929" s="5">
        <v>21.55</v>
      </c>
      <c r="AJ2929">
        <v>32.33</v>
      </c>
      <c r="AL2929" t="s">
        <v>81</v>
      </c>
      <c r="AM2929" t="s">
        <v>82</v>
      </c>
      <c r="AO2929" t="s">
        <v>83</v>
      </c>
      <c r="AR2929" t="s">
        <v>82</v>
      </c>
      <c r="AT2929" t="s">
        <v>82</v>
      </c>
      <c r="AW2929" t="s">
        <v>72</v>
      </c>
      <c r="AX2929">
        <v>6</v>
      </c>
      <c r="AY2929" t="s">
        <v>14678</v>
      </c>
      <c r="AZ2929" t="s">
        <v>1418</v>
      </c>
      <c r="BA2929" t="s">
        <v>783</v>
      </c>
      <c r="BB2929">
        <v>43204</v>
      </c>
      <c r="BC2929" t="s">
        <v>79</v>
      </c>
      <c r="BH2929" t="s">
        <v>16500</v>
      </c>
      <c r="BJ2929">
        <v>311278344</v>
      </c>
    </row>
    <row r="2930" spans="1:62" x14ac:dyDescent="0.25">
      <c r="A2930" t="s">
        <v>16527</v>
      </c>
      <c r="B2930" s="2">
        <v>43504</v>
      </c>
      <c r="C2930" t="s">
        <v>63</v>
      </c>
      <c r="D2930" s="3">
        <v>43472.379247731478</v>
      </c>
      <c r="E2930" t="s">
        <v>64</v>
      </c>
      <c r="F2930" s="2">
        <v>43556</v>
      </c>
      <c r="G2930" s="2">
        <v>43770</v>
      </c>
      <c r="H2930" t="s">
        <v>16528</v>
      </c>
      <c r="I2930" t="s">
        <v>67</v>
      </c>
      <c r="J2930" t="s">
        <v>16529</v>
      </c>
      <c r="K2930" t="s">
        <v>67</v>
      </c>
      <c r="L2930" t="s">
        <v>614</v>
      </c>
      <c r="M2930" t="s">
        <v>298</v>
      </c>
      <c r="N2930">
        <v>4064</v>
      </c>
      <c r="O2930" t="s">
        <v>70</v>
      </c>
      <c r="P2930" t="s">
        <v>67</v>
      </c>
      <c r="Q2930" t="s">
        <v>16530</v>
      </c>
      <c r="S2930" t="s">
        <v>72</v>
      </c>
      <c r="T2930" t="s">
        <v>14635</v>
      </c>
      <c r="U2930" t="s">
        <v>14636</v>
      </c>
      <c r="V2930" t="s">
        <v>14637</v>
      </c>
      <c r="W2930" t="s">
        <v>105</v>
      </c>
      <c r="X2930" t="s">
        <v>379</v>
      </c>
      <c r="Y2930" t="str">
        <f>"37-2012"</f>
        <v>37-2012</v>
      </c>
      <c r="Z2930" t="s">
        <v>373</v>
      </c>
      <c r="AA2930">
        <v>72111</v>
      </c>
      <c r="AB2930">
        <v>11</v>
      </c>
      <c r="AC2930">
        <v>11</v>
      </c>
      <c r="AD2930" t="s">
        <v>79</v>
      </c>
      <c r="AE2930" t="s">
        <v>80</v>
      </c>
      <c r="AF2930">
        <v>40</v>
      </c>
      <c r="AG2930" s="4">
        <v>0.33333333333333331</v>
      </c>
      <c r="AH2930" s="4">
        <v>0.66666666666666663</v>
      </c>
      <c r="AI2930" s="5">
        <v>11.56</v>
      </c>
      <c r="AJ2930">
        <v>17.34</v>
      </c>
      <c r="AK2930">
        <v>17.34</v>
      </c>
      <c r="AL2930" t="s">
        <v>81</v>
      </c>
      <c r="AM2930" t="s">
        <v>82</v>
      </c>
      <c r="AO2930" t="s">
        <v>83</v>
      </c>
      <c r="AP2930" t="s">
        <v>67</v>
      </c>
      <c r="AQ2930" t="s">
        <v>67</v>
      </c>
      <c r="AR2930" t="s">
        <v>82</v>
      </c>
      <c r="AT2930" t="s">
        <v>82</v>
      </c>
      <c r="AW2930" t="s">
        <v>72</v>
      </c>
      <c r="AX2930">
        <v>3</v>
      </c>
      <c r="AY2930" t="s">
        <v>614</v>
      </c>
      <c r="AZ2930" t="s">
        <v>302</v>
      </c>
      <c r="BA2930" t="s">
        <v>298</v>
      </c>
      <c r="BB2930">
        <v>4064</v>
      </c>
      <c r="BC2930" t="s">
        <v>87</v>
      </c>
      <c r="BH2930" t="s">
        <v>16529</v>
      </c>
      <c r="BI2930" t="s">
        <v>67</v>
      </c>
      <c r="BJ2930">
        <v>10405996</v>
      </c>
    </row>
    <row r="2931" spans="1:62" x14ac:dyDescent="0.25">
      <c r="A2931" t="s">
        <v>16601</v>
      </c>
      <c r="B2931" s="2">
        <v>43504</v>
      </c>
      <c r="C2931" t="s">
        <v>63</v>
      </c>
      <c r="D2931" s="3">
        <v>43472.379186689817</v>
      </c>
      <c r="E2931" t="s">
        <v>64</v>
      </c>
      <c r="F2931" s="2">
        <v>43556</v>
      </c>
      <c r="G2931" s="2">
        <v>43784</v>
      </c>
      <c r="H2931" t="s">
        <v>16544</v>
      </c>
      <c r="I2931" t="s">
        <v>16545</v>
      </c>
      <c r="J2931" t="s">
        <v>16546</v>
      </c>
      <c r="K2931" t="s">
        <v>67</v>
      </c>
      <c r="L2931" t="s">
        <v>12092</v>
      </c>
      <c r="M2931" t="s">
        <v>1165</v>
      </c>
      <c r="N2931">
        <v>57107</v>
      </c>
      <c r="O2931" t="s">
        <v>70</v>
      </c>
      <c r="P2931" t="s">
        <v>67</v>
      </c>
      <c r="Q2931" t="s">
        <v>16547</v>
      </c>
      <c r="S2931" t="s">
        <v>72</v>
      </c>
      <c r="T2931" t="s">
        <v>3529</v>
      </c>
      <c r="U2931" t="s">
        <v>3530</v>
      </c>
      <c r="V2931" t="s">
        <v>3531</v>
      </c>
      <c r="W2931" t="s">
        <v>232</v>
      </c>
      <c r="X2931" t="s">
        <v>16602</v>
      </c>
      <c r="Y2931" t="str">
        <f>"35-3031"</f>
        <v>35-3031</v>
      </c>
      <c r="Z2931" t="s">
        <v>410</v>
      </c>
      <c r="AA2931">
        <v>721110</v>
      </c>
      <c r="AB2931">
        <v>20</v>
      </c>
      <c r="AC2931">
        <v>20</v>
      </c>
      <c r="AD2931" t="s">
        <v>79</v>
      </c>
      <c r="AE2931" t="s">
        <v>80</v>
      </c>
      <c r="AF2931">
        <v>40</v>
      </c>
      <c r="AG2931" s="4">
        <v>0.25</v>
      </c>
      <c r="AH2931" s="4">
        <v>0.95833333333333337</v>
      </c>
      <c r="AI2931" s="5">
        <v>10.050000000000001</v>
      </c>
      <c r="AJ2931">
        <v>15.08</v>
      </c>
      <c r="AK2931">
        <v>15.08</v>
      </c>
      <c r="AL2931" t="s">
        <v>81</v>
      </c>
      <c r="AM2931" t="s">
        <v>82</v>
      </c>
      <c r="AO2931" t="s">
        <v>83</v>
      </c>
      <c r="AP2931" t="s">
        <v>130</v>
      </c>
      <c r="AQ2931" t="s">
        <v>662</v>
      </c>
      <c r="AR2931" t="s">
        <v>82</v>
      </c>
      <c r="AT2931" t="s">
        <v>82</v>
      </c>
      <c r="AW2931" t="s">
        <v>82</v>
      </c>
      <c r="AY2931" t="s">
        <v>12092</v>
      </c>
      <c r="AZ2931" t="s">
        <v>15310</v>
      </c>
      <c r="BA2931" t="s">
        <v>1165</v>
      </c>
      <c r="BB2931">
        <v>57107</v>
      </c>
      <c r="BC2931" t="s">
        <v>87</v>
      </c>
      <c r="BH2931" t="s">
        <v>16546</v>
      </c>
      <c r="BI2931" t="s">
        <v>67</v>
      </c>
      <c r="BJ2931">
        <v>205896403</v>
      </c>
    </row>
    <row r="2932" spans="1:62" x14ac:dyDescent="0.25">
      <c r="A2932" t="s">
        <v>16743</v>
      </c>
      <c r="B2932" s="2">
        <v>43504</v>
      </c>
      <c r="C2932" t="s">
        <v>63</v>
      </c>
      <c r="D2932" s="3">
        <v>43472.380391724539</v>
      </c>
      <c r="E2932" t="s">
        <v>64</v>
      </c>
      <c r="F2932" s="2">
        <v>43556</v>
      </c>
      <c r="G2932" s="2">
        <v>43784</v>
      </c>
      <c r="H2932" t="s">
        <v>16744</v>
      </c>
      <c r="I2932" t="s">
        <v>67</v>
      </c>
      <c r="J2932" t="s">
        <v>16745</v>
      </c>
      <c r="K2932" t="s">
        <v>16746</v>
      </c>
      <c r="L2932" t="s">
        <v>9813</v>
      </c>
      <c r="M2932" t="s">
        <v>232</v>
      </c>
      <c r="N2932">
        <v>11954</v>
      </c>
      <c r="O2932" t="s">
        <v>70</v>
      </c>
      <c r="P2932" t="s">
        <v>67</v>
      </c>
      <c r="Q2932" t="s">
        <v>16747</v>
      </c>
      <c r="S2932" t="s">
        <v>72</v>
      </c>
      <c r="T2932" t="s">
        <v>3529</v>
      </c>
      <c r="U2932" t="s">
        <v>3530</v>
      </c>
      <c r="V2932" t="s">
        <v>3531</v>
      </c>
      <c r="W2932" t="s">
        <v>232</v>
      </c>
      <c r="X2932" t="s">
        <v>16748</v>
      </c>
      <c r="Y2932" t="str">
        <f>"35-3021"</f>
        <v>35-3021</v>
      </c>
      <c r="Z2932" t="s">
        <v>354</v>
      </c>
      <c r="AA2932">
        <v>722110</v>
      </c>
      <c r="AB2932">
        <v>8</v>
      </c>
      <c r="AC2932">
        <v>8</v>
      </c>
      <c r="AD2932" t="s">
        <v>79</v>
      </c>
      <c r="AE2932" t="s">
        <v>80</v>
      </c>
      <c r="AF2932">
        <v>40</v>
      </c>
      <c r="AG2932" s="4">
        <v>0.45833333333333331</v>
      </c>
      <c r="AH2932" s="4">
        <v>0.95833333333333337</v>
      </c>
      <c r="AI2932" s="6">
        <v>12</v>
      </c>
      <c r="AJ2932">
        <v>18</v>
      </c>
      <c r="AK2932">
        <v>18</v>
      </c>
      <c r="AL2932" t="s">
        <v>81</v>
      </c>
      <c r="AM2932" t="s">
        <v>82</v>
      </c>
      <c r="AO2932" t="s">
        <v>83</v>
      </c>
      <c r="AP2932" t="s">
        <v>67</v>
      </c>
      <c r="AQ2932" t="s">
        <v>662</v>
      </c>
      <c r="AR2932" t="s">
        <v>82</v>
      </c>
      <c r="AT2932" t="s">
        <v>82</v>
      </c>
      <c r="AW2932" t="s">
        <v>82</v>
      </c>
      <c r="AY2932" t="s">
        <v>9813</v>
      </c>
      <c r="AZ2932" t="s">
        <v>6542</v>
      </c>
      <c r="BA2932" t="s">
        <v>232</v>
      </c>
      <c r="BB2932">
        <v>11954</v>
      </c>
      <c r="BC2932" t="s">
        <v>87</v>
      </c>
      <c r="BH2932" t="s">
        <v>16746</v>
      </c>
      <c r="BI2932" t="s">
        <v>67</v>
      </c>
      <c r="BJ2932">
        <v>412075859</v>
      </c>
    </row>
    <row r="2933" spans="1:62" x14ac:dyDescent="0.25">
      <c r="A2933" t="s">
        <v>16784</v>
      </c>
      <c r="B2933" s="2">
        <v>43504</v>
      </c>
      <c r="C2933" t="s">
        <v>63</v>
      </c>
      <c r="D2933" s="3">
        <v>43472.377998587966</v>
      </c>
      <c r="E2933" t="s">
        <v>64</v>
      </c>
      <c r="F2933" s="2">
        <v>43556</v>
      </c>
      <c r="G2933" s="2">
        <v>43814</v>
      </c>
      <c r="H2933" t="s">
        <v>16785</v>
      </c>
      <c r="I2933" t="s">
        <v>67</v>
      </c>
      <c r="J2933" t="s">
        <v>16786</v>
      </c>
      <c r="K2933" t="s">
        <v>67</v>
      </c>
      <c r="L2933" t="s">
        <v>16787</v>
      </c>
      <c r="M2933" t="s">
        <v>5997</v>
      </c>
      <c r="N2933">
        <v>58602</v>
      </c>
      <c r="O2933" t="s">
        <v>70</v>
      </c>
      <c r="P2933" t="s">
        <v>67</v>
      </c>
      <c r="Q2933" t="s">
        <v>16788</v>
      </c>
      <c r="S2933" t="s">
        <v>72</v>
      </c>
      <c r="T2933" t="s">
        <v>14635</v>
      </c>
      <c r="U2933" t="s">
        <v>14636</v>
      </c>
      <c r="V2933" t="s">
        <v>14637</v>
      </c>
      <c r="W2933" t="s">
        <v>105</v>
      </c>
      <c r="X2933" t="s">
        <v>16698</v>
      </c>
      <c r="Y2933" t="str">
        <f>"47-2051"</f>
        <v>47-2051</v>
      </c>
      <c r="Z2933" t="s">
        <v>1383</v>
      </c>
      <c r="AA2933">
        <v>238110</v>
      </c>
      <c r="AB2933">
        <v>35</v>
      </c>
      <c r="AC2933">
        <v>35</v>
      </c>
      <c r="AD2933" t="s">
        <v>79</v>
      </c>
      <c r="AE2933" t="s">
        <v>95</v>
      </c>
      <c r="AF2933">
        <v>40</v>
      </c>
      <c r="AG2933" s="4">
        <v>0.33333333333333331</v>
      </c>
      <c r="AH2933" s="4">
        <v>0.70833333333333337</v>
      </c>
      <c r="AI2933" s="5">
        <v>21.14</v>
      </c>
      <c r="AJ2933">
        <v>31.71</v>
      </c>
      <c r="AK2933">
        <v>31.71</v>
      </c>
      <c r="AL2933" t="s">
        <v>81</v>
      </c>
      <c r="AM2933" t="s">
        <v>82</v>
      </c>
      <c r="AO2933" t="s">
        <v>83</v>
      </c>
      <c r="AP2933" t="s">
        <v>67</v>
      </c>
      <c r="AQ2933" t="s">
        <v>67</v>
      </c>
      <c r="AR2933" t="s">
        <v>82</v>
      </c>
      <c r="AT2933" t="s">
        <v>82</v>
      </c>
      <c r="AW2933" t="s">
        <v>82</v>
      </c>
      <c r="AY2933" t="s">
        <v>16787</v>
      </c>
      <c r="AZ2933" t="s">
        <v>16789</v>
      </c>
      <c r="BA2933" t="s">
        <v>5997</v>
      </c>
      <c r="BB2933">
        <v>58602</v>
      </c>
      <c r="BC2933" t="s">
        <v>79</v>
      </c>
      <c r="BH2933" t="s">
        <v>16786</v>
      </c>
      <c r="BI2933" t="s">
        <v>67</v>
      </c>
      <c r="BJ2933">
        <v>450435257</v>
      </c>
    </row>
    <row r="2934" spans="1:62" x14ac:dyDescent="0.25">
      <c r="A2934" t="s">
        <v>16970</v>
      </c>
      <c r="B2934" s="2">
        <v>43504</v>
      </c>
      <c r="C2934" t="s">
        <v>63</v>
      </c>
      <c r="D2934" s="3">
        <v>43472.379593761572</v>
      </c>
      <c r="E2934" t="s">
        <v>64</v>
      </c>
      <c r="F2934" s="2">
        <v>43556</v>
      </c>
      <c r="G2934" s="2">
        <v>43819</v>
      </c>
      <c r="H2934" t="s">
        <v>16971</v>
      </c>
      <c r="J2934" t="s">
        <v>16972</v>
      </c>
      <c r="L2934" t="s">
        <v>16973</v>
      </c>
      <c r="M2934" t="s">
        <v>226</v>
      </c>
      <c r="N2934">
        <v>48315</v>
      </c>
      <c r="O2934" t="s">
        <v>70</v>
      </c>
      <c r="Q2934" t="s">
        <v>16974</v>
      </c>
      <c r="S2934" t="s">
        <v>72</v>
      </c>
      <c r="T2934" t="s">
        <v>16975</v>
      </c>
      <c r="U2934" t="s">
        <v>16976</v>
      </c>
      <c r="V2934" t="s">
        <v>9516</v>
      </c>
      <c r="W2934" t="s">
        <v>226</v>
      </c>
      <c r="X2934" t="s">
        <v>1256</v>
      </c>
      <c r="Y2934" t="str">
        <f>"37-3011"</f>
        <v>37-3011</v>
      </c>
      <c r="Z2934" t="s">
        <v>94</v>
      </c>
      <c r="AA2934">
        <v>561730</v>
      </c>
      <c r="AB2934">
        <v>28</v>
      </c>
      <c r="AC2934">
        <v>28</v>
      </c>
      <c r="AD2934" t="s">
        <v>79</v>
      </c>
      <c r="AE2934" t="s">
        <v>95</v>
      </c>
      <c r="AF2934">
        <v>40</v>
      </c>
      <c r="AG2934" s="4">
        <v>0.29166666666666669</v>
      </c>
      <c r="AH2934" s="4">
        <v>0.625</v>
      </c>
      <c r="AI2934" s="5">
        <v>13.72</v>
      </c>
      <c r="AJ2934">
        <v>20.58</v>
      </c>
      <c r="AK2934">
        <v>20.58</v>
      </c>
      <c r="AL2934" t="s">
        <v>81</v>
      </c>
      <c r="AM2934" t="s">
        <v>82</v>
      </c>
      <c r="AO2934" t="s">
        <v>83</v>
      </c>
      <c r="AR2934" t="s">
        <v>82</v>
      </c>
      <c r="AT2934" t="s">
        <v>82</v>
      </c>
      <c r="AW2934" t="s">
        <v>82</v>
      </c>
      <c r="AY2934" t="s">
        <v>16973</v>
      </c>
      <c r="AZ2934" t="s">
        <v>2333</v>
      </c>
      <c r="BA2934" t="s">
        <v>226</v>
      </c>
      <c r="BB2934">
        <v>48315</v>
      </c>
      <c r="BC2934" t="s">
        <v>79</v>
      </c>
      <c r="BH2934" t="s">
        <v>16972</v>
      </c>
      <c r="BJ2934">
        <v>382848225</v>
      </c>
    </row>
    <row r="2935" spans="1:62" x14ac:dyDescent="0.25">
      <c r="A2935" t="s">
        <v>17088</v>
      </c>
      <c r="B2935" s="2">
        <v>43504</v>
      </c>
      <c r="C2935" t="s">
        <v>63</v>
      </c>
      <c r="D2935" s="3">
        <v>43472.37834844907</v>
      </c>
      <c r="E2935" t="s">
        <v>64</v>
      </c>
      <c r="F2935" s="2">
        <v>43556</v>
      </c>
      <c r="G2935" s="2">
        <v>43803</v>
      </c>
      <c r="H2935" t="s">
        <v>17089</v>
      </c>
      <c r="I2935" t="s">
        <v>17090</v>
      </c>
      <c r="J2935" t="s">
        <v>17091</v>
      </c>
      <c r="L2935" t="s">
        <v>5590</v>
      </c>
      <c r="M2935" t="s">
        <v>232</v>
      </c>
      <c r="N2935">
        <v>14625</v>
      </c>
      <c r="O2935" t="s">
        <v>70</v>
      </c>
      <c r="Q2935" t="s">
        <v>17092</v>
      </c>
      <c r="S2935" t="s">
        <v>72</v>
      </c>
      <c r="T2935" t="s">
        <v>3749</v>
      </c>
      <c r="U2935" t="s">
        <v>3750</v>
      </c>
      <c r="V2935" t="s">
        <v>642</v>
      </c>
      <c r="W2935" t="s">
        <v>105</v>
      </c>
      <c r="X2935" t="s">
        <v>106</v>
      </c>
      <c r="Y2935" t="str">
        <f>"37-3011"</f>
        <v>37-3011</v>
      </c>
      <c r="Z2935" t="s">
        <v>94</v>
      </c>
      <c r="AA2935">
        <v>561730</v>
      </c>
      <c r="AB2935">
        <v>12</v>
      </c>
      <c r="AC2935">
        <v>12</v>
      </c>
      <c r="AD2935" t="s">
        <v>79</v>
      </c>
      <c r="AE2935" t="s">
        <v>95</v>
      </c>
      <c r="AF2935">
        <v>40</v>
      </c>
      <c r="AG2935" s="4">
        <v>0.3125</v>
      </c>
      <c r="AH2935" s="4">
        <v>0.6875</v>
      </c>
      <c r="AI2935" s="5">
        <v>15.1</v>
      </c>
      <c r="AJ2935">
        <v>22.65</v>
      </c>
      <c r="AL2935" t="s">
        <v>81</v>
      </c>
      <c r="AM2935" t="s">
        <v>82</v>
      </c>
      <c r="AO2935" t="s">
        <v>83</v>
      </c>
      <c r="AR2935" t="s">
        <v>82</v>
      </c>
      <c r="AT2935" t="s">
        <v>82</v>
      </c>
      <c r="AW2935" t="s">
        <v>82</v>
      </c>
      <c r="AY2935" t="s">
        <v>5590</v>
      </c>
      <c r="AZ2935" t="s">
        <v>4357</v>
      </c>
      <c r="BA2935" t="s">
        <v>232</v>
      </c>
      <c r="BB2935">
        <v>14625</v>
      </c>
      <c r="BC2935" t="s">
        <v>79</v>
      </c>
      <c r="BH2935" t="s">
        <v>17091</v>
      </c>
      <c r="BJ2935">
        <v>222595643</v>
      </c>
    </row>
    <row r="2936" spans="1:62" x14ac:dyDescent="0.25">
      <c r="A2936" t="s">
        <v>17455</v>
      </c>
      <c r="B2936" s="2">
        <v>43504</v>
      </c>
      <c r="C2936" t="s">
        <v>63</v>
      </c>
      <c r="D2936" s="3">
        <v>43472.378665289354</v>
      </c>
      <c r="E2936" t="s">
        <v>64</v>
      </c>
      <c r="F2936" s="2">
        <v>43556</v>
      </c>
      <c r="G2936" s="2">
        <v>43814</v>
      </c>
      <c r="H2936" t="s">
        <v>17456</v>
      </c>
      <c r="J2936" t="s">
        <v>17457</v>
      </c>
      <c r="K2936" t="s">
        <v>17458</v>
      </c>
      <c r="L2936" t="s">
        <v>17459</v>
      </c>
      <c r="M2936" t="s">
        <v>278</v>
      </c>
      <c r="N2936">
        <v>23175</v>
      </c>
      <c r="O2936" t="s">
        <v>70</v>
      </c>
      <c r="Q2936" t="s">
        <v>17460</v>
      </c>
      <c r="S2936" t="s">
        <v>72</v>
      </c>
      <c r="T2936" t="s">
        <v>1738</v>
      </c>
      <c r="U2936" t="s">
        <v>1739</v>
      </c>
      <c r="V2936" t="s">
        <v>1740</v>
      </c>
      <c r="W2936" t="s">
        <v>278</v>
      </c>
      <c r="X2936" t="s">
        <v>1783</v>
      </c>
      <c r="Y2936" t="str">
        <f>"47-2061"</f>
        <v>47-2061</v>
      </c>
      <c r="Z2936" t="s">
        <v>326</v>
      </c>
      <c r="AA2936">
        <v>238990</v>
      </c>
      <c r="AB2936">
        <v>6</v>
      </c>
      <c r="AC2936">
        <v>6</v>
      </c>
      <c r="AD2936" t="s">
        <v>79</v>
      </c>
      <c r="AE2936" t="s">
        <v>80</v>
      </c>
      <c r="AF2936">
        <v>40</v>
      </c>
      <c r="AG2936" s="4">
        <v>0.3125</v>
      </c>
      <c r="AH2936" s="4">
        <v>0.66666666666666663</v>
      </c>
      <c r="AI2936" s="5">
        <v>13.77</v>
      </c>
      <c r="AJ2936">
        <v>20.66</v>
      </c>
      <c r="AK2936">
        <v>20.66</v>
      </c>
      <c r="AL2936" t="s">
        <v>81</v>
      </c>
      <c r="AM2936" t="s">
        <v>82</v>
      </c>
      <c r="AO2936" t="s">
        <v>83</v>
      </c>
      <c r="AR2936" t="s">
        <v>82</v>
      </c>
      <c r="AT2936" t="s">
        <v>82</v>
      </c>
      <c r="AW2936" t="s">
        <v>82</v>
      </c>
      <c r="AY2936" t="s">
        <v>17459</v>
      </c>
      <c r="AZ2936" t="s">
        <v>17461</v>
      </c>
      <c r="BA2936" t="s">
        <v>278</v>
      </c>
      <c r="BB2936">
        <v>23175</v>
      </c>
      <c r="BC2936" t="s">
        <v>79</v>
      </c>
      <c r="BH2936" t="s">
        <v>17462</v>
      </c>
      <c r="BJ2936">
        <v>541624750</v>
      </c>
    </row>
    <row r="2937" spans="1:62" x14ac:dyDescent="0.25">
      <c r="A2937" t="s">
        <v>17528</v>
      </c>
      <c r="B2937" s="2">
        <v>43504</v>
      </c>
      <c r="C2937" t="s">
        <v>63</v>
      </c>
      <c r="D2937" s="3">
        <v>43472.379573969905</v>
      </c>
      <c r="E2937" t="s">
        <v>64</v>
      </c>
      <c r="F2937" s="2">
        <v>43556</v>
      </c>
      <c r="G2937" s="2">
        <v>43799</v>
      </c>
      <c r="H2937" t="s">
        <v>3825</v>
      </c>
      <c r="J2937" t="s">
        <v>3826</v>
      </c>
      <c r="L2937" t="s">
        <v>1629</v>
      </c>
      <c r="M2937" t="s">
        <v>207</v>
      </c>
      <c r="N2937">
        <v>2155</v>
      </c>
      <c r="O2937" t="s">
        <v>70</v>
      </c>
      <c r="Q2937" t="s">
        <v>3827</v>
      </c>
      <c r="S2937" t="s">
        <v>72</v>
      </c>
      <c r="T2937" t="s">
        <v>2824</v>
      </c>
      <c r="U2937" t="s">
        <v>3543</v>
      </c>
      <c r="V2937" t="s">
        <v>642</v>
      </c>
      <c r="W2937" t="s">
        <v>105</v>
      </c>
      <c r="X2937" t="s">
        <v>3828</v>
      </c>
      <c r="Y2937" t="str">
        <f>"53-7062"</f>
        <v>53-7062</v>
      </c>
      <c r="Z2937" t="s">
        <v>337</v>
      </c>
      <c r="AA2937">
        <v>484210</v>
      </c>
      <c r="AB2937">
        <v>30</v>
      </c>
      <c r="AC2937">
        <v>30</v>
      </c>
      <c r="AD2937" t="s">
        <v>79</v>
      </c>
      <c r="AE2937" t="s">
        <v>95</v>
      </c>
      <c r="AF2937">
        <v>40</v>
      </c>
      <c r="AG2937" s="4">
        <v>0.33333333333333331</v>
      </c>
      <c r="AH2937" s="4">
        <v>0.66666666666666663</v>
      </c>
      <c r="AI2937" s="5">
        <v>16.25</v>
      </c>
      <c r="AJ2937">
        <v>24.38</v>
      </c>
      <c r="AK2937">
        <v>36</v>
      </c>
      <c r="AL2937" t="s">
        <v>81</v>
      </c>
      <c r="AM2937" t="s">
        <v>82</v>
      </c>
      <c r="AO2937" t="s">
        <v>83</v>
      </c>
      <c r="AR2937" t="s">
        <v>82</v>
      </c>
      <c r="AT2937" t="s">
        <v>82</v>
      </c>
      <c r="AW2937" t="s">
        <v>82</v>
      </c>
      <c r="AY2937" t="s">
        <v>1629</v>
      </c>
      <c r="AZ2937" t="s">
        <v>3829</v>
      </c>
      <c r="BA2937" t="s">
        <v>207</v>
      </c>
      <c r="BB2937">
        <v>2155</v>
      </c>
      <c r="BC2937" t="s">
        <v>79</v>
      </c>
      <c r="BH2937" t="s">
        <v>3826</v>
      </c>
      <c r="BJ2937">
        <v>342062801</v>
      </c>
    </row>
    <row r="2938" spans="1:62" x14ac:dyDescent="0.25">
      <c r="A2938" t="s">
        <v>17579</v>
      </c>
      <c r="B2938" s="2">
        <v>43504</v>
      </c>
      <c r="C2938" t="s">
        <v>63</v>
      </c>
      <c r="D2938" s="3">
        <v>43472.378906261576</v>
      </c>
      <c r="E2938" t="s">
        <v>64</v>
      </c>
      <c r="F2938" s="2">
        <v>43556</v>
      </c>
      <c r="G2938" s="2">
        <v>43770</v>
      </c>
      <c r="H2938" t="s">
        <v>17580</v>
      </c>
      <c r="J2938" t="s">
        <v>17581</v>
      </c>
      <c r="K2938" t="s">
        <v>17582</v>
      </c>
      <c r="L2938" t="s">
        <v>1588</v>
      </c>
      <c r="M2938" t="s">
        <v>1612</v>
      </c>
      <c r="N2938">
        <v>83001</v>
      </c>
      <c r="O2938" t="s">
        <v>70</v>
      </c>
      <c r="Q2938" t="s">
        <v>17583</v>
      </c>
      <c r="S2938" t="s">
        <v>72</v>
      </c>
      <c r="T2938" t="s">
        <v>2824</v>
      </c>
      <c r="U2938" t="s">
        <v>3717</v>
      </c>
      <c r="V2938" t="s">
        <v>642</v>
      </c>
      <c r="W2938" t="s">
        <v>105</v>
      </c>
      <c r="X2938" t="s">
        <v>106</v>
      </c>
      <c r="Y2938" t="str">
        <f>"37-3011"</f>
        <v>37-3011</v>
      </c>
      <c r="Z2938" t="s">
        <v>94</v>
      </c>
      <c r="AA2938">
        <v>561730</v>
      </c>
      <c r="AB2938">
        <v>10</v>
      </c>
      <c r="AC2938">
        <v>10</v>
      </c>
      <c r="AD2938" t="s">
        <v>79</v>
      </c>
      <c r="AE2938" t="s">
        <v>80</v>
      </c>
      <c r="AF2938">
        <v>40</v>
      </c>
      <c r="AG2938" s="4">
        <v>0.29166666666666669</v>
      </c>
      <c r="AH2938" s="4">
        <v>0.70833333333333337</v>
      </c>
      <c r="AI2938" s="5">
        <v>16.36</v>
      </c>
      <c r="AJ2938">
        <v>24.54</v>
      </c>
      <c r="AK2938">
        <v>27</v>
      </c>
      <c r="AL2938" t="s">
        <v>81</v>
      </c>
      <c r="AM2938" t="s">
        <v>82</v>
      </c>
      <c r="AO2938" t="s">
        <v>83</v>
      </c>
      <c r="AR2938" t="s">
        <v>82</v>
      </c>
      <c r="AT2938" t="s">
        <v>82</v>
      </c>
      <c r="AW2938" t="s">
        <v>82</v>
      </c>
      <c r="AY2938" t="s">
        <v>1588</v>
      </c>
      <c r="AZ2938" t="s">
        <v>1760</v>
      </c>
      <c r="BA2938" t="s">
        <v>1612</v>
      </c>
      <c r="BB2938">
        <v>83001</v>
      </c>
      <c r="BC2938" t="s">
        <v>79</v>
      </c>
      <c r="BH2938" t="s">
        <v>17581</v>
      </c>
      <c r="BJ2938">
        <v>830319804</v>
      </c>
    </row>
    <row r="2939" spans="1:62" x14ac:dyDescent="0.25">
      <c r="A2939" t="s">
        <v>17689</v>
      </c>
      <c r="B2939" s="2">
        <v>43504</v>
      </c>
      <c r="C2939" t="s">
        <v>63</v>
      </c>
      <c r="D2939" s="3">
        <v>43472.378917800925</v>
      </c>
      <c r="E2939" t="s">
        <v>64</v>
      </c>
      <c r="F2939" s="2">
        <v>43556</v>
      </c>
      <c r="G2939" s="2">
        <v>43800</v>
      </c>
      <c r="H2939" t="s">
        <v>17690</v>
      </c>
      <c r="J2939" t="s">
        <v>17691</v>
      </c>
      <c r="K2939" t="s">
        <v>17692</v>
      </c>
      <c r="L2939" t="s">
        <v>17693</v>
      </c>
      <c r="M2939" t="s">
        <v>192</v>
      </c>
      <c r="N2939">
        <v>55384</v>
      </c>
      <c r="O2939" t="s">
        <v>70</v>
      </c>
      <c r="Q2939" t="s">
        <v>17694</v>
      </c>
      <c r="S2939" t="s">
        <v>72</v>
      </c>
      <c r="T2939" t="s">
        <v>2824</v>
      </c>
      <c r="U2939" t="s">
        <v>3543</v>
      </c>
      <c r="V2939" t="s">
        <v>642</v>
      </c>
      <c r="W2939" t="s">
        <v>105</v>
      </c>
      <c r="X2939" t="s">
        <v>106</v>
      </c>
      <c r="Y2939" t="str">
        <f>"37-3011"</f>
        <v>37-3011</v>
      </c>
      <c r="Z2939" t="s">
        <v>94</v>
      </c>
      <c r="AA2939">
        <v>561730</v>
      </c>
      <c r="AB2939">
        <v>9</v>
      </c>
      <c r="AC2939">
        <v>9</v>
      </c>
      <c r="AD2939" t="s">
        <v>79</v>
      </c>
      <c r="AE2939" t="s">
        <v>80</v>
      </c>
      <c r="AF2939">
        <v>40</v>
      </c>
      <c r="AG2939" s="4">
        <v>0.29166666666666669</v>
      </c>
      <c r="AH2939" s="4">
        <v>0.70833333333333337</v>
      </c>
      <c r="AI2939" s="5">
        <v>17.05</v>
      </c>
      <c r="AJ2939">
        <v>25.58</v>
      </c>
      <c r="AK2939">
        <v>27</v>
      </c>
      <c r="AL2939" t="s">
        <v>81</v>
      </c>
      <c r="AM2939" t="s">
        <v>82</v>
      </c>
      <c r="AO2939" t="s">
        <v>83</v>
      </c>
      <c r="AR2939" t="s">
        <v>82</v>
      </c>
      <c r="AT2939" t="s">
        <v>82</v>
      </c>
      <c r="AW2939" t="s">
        <v>82</v>
      </c>
      <c r="AY2939" t="s">
        <v>17693</v>
      </c>
      <c r="AZ2939" t="s">
        <v>1032</v>
      </c>
      <c r="BA2939" t="s">
        <v>192</v>
      </c>
      <c r="BB2939">
        <v>55384</v>
      </c>
      <c r="BC2939" t="s">
        <v>79</v>
      </c>
      <c r="BH2939" t="s">
        <v>17691</v>
      </c>
      <c r="BJ2939">
        <v>411500101</v>
      </c>
    </row>
    <row r="2940" spans="1:62" x14ac:dyDescent="0.25">
      <c r="A2940" t="s">
        <v>17819</v>
      </c>
      <c r="B2940" s="2">
        <v>43504</v>
      </c>
      <c r="C2940" t="s">
        <v>63</v>
      </c>
      <c r="D2940" s="3">
        <v>43472.37754804398</v>
      </c>
      <c r="E2940" t="s">
        <v>282</v>
      </c>
      <c r="F2940" s="2">
        <v>43556</v>
      </c>
      <c r="G2940" s="2">
        <v>43799</v>
      </c>
      <c r="H2940" t="s">
        <v>17820</v>
      </c>
      <c r="I2940" t="s">
        <v>17821</v>
      </c>
      <c r="J2940" t="s">
        <v>17822</v>
      </c>
      <c r="K2940" t="s">
        <v>17823</v>
      </c>
      <c r="L2940" t="s">
        <v>7808</v>
      </c>
      <c r="M2940" t="s">
        <v>774</v>
      </c>
      <c r="N2940">
        <v>81637</v>
      </c>
      <c r="O2940" t="s">
        <v>70</v>
      </c>
      <c r="Q2940" t="s">
        <v>17824</v>
      </c>
      <c r="S2940" t="s">
        <v>72</v>
      </c>
      <c r="T2940" t="s">
        <v>3749</v>
      </c>
      <c r="U2940" t="s">
        <v>3750</v>
      </c>
      <c r="V2940" t="s">
        <v>642</v>
      </c>
      <c r="W2940" t="s">
        <v>105</v>
      </c>
      <c r="X2940" t="s">
        <v>106</v>
      </c>
      <c r="Y2940" t="str">
        <f>"37-3011"</f>
        <v>37-3011</v>
      </c>
      <c r="Z2940" t="s">
        <v>94</v>
      </c>
      <c r="AA2940">
        <v>561730</v>
      </c>
      <c r="AB2940">
        <v>55</v>
      </c>
      <c r="AC2940">
        <v>54</v>
      </c>
      <c r="AD2940" t="s">
        <v>79</v>
      </c>
      <c r="AE2940" t="s">
        <v>95</v>
      </c>
      <c r="AF2940">
        <v>40</v>
      </c>
      <c r="AG2940" s="4">
        <v>0.3125</v>
      </c>
      <c r="AH2940" s="4">
        <v>0.75</v>
      </c>
      <c r="AI2940" s="5">
        <v>17.5</v>
      </c>
      <c r="AJ2940">
        <v>26.25</v>
      </c>
      <c r="AK2940">
        <v>28.88</v>
      </c>
      <c r="AL2940" t="s">
        <v>81</v>
      </c>
      <c r="AM2940" t="s">
        <v>82</v>
      </c>
      <c r="AO2940" t="s">
        <v>83</v>
      </c>
      <c r="AR2940" t="s">
        <v>82</v>
      </c>
      <c r="AT2940" t="s">
        <v>82</v>
      </c>
      <c r="AW2940" t="s">
        <v>82</v>
      </c>
      <c r="AY2940" t="s">
        <v>7808</v>
      </c>
      <c r="AZ2940" t="s">
        <v>941</v>
      </c>
      <c r="BA2940" t="s">
        <v>774</v>
      </c>
      <c r="BB2940">
        <v>81637</v>
      </c>
      <c r="BC2940" t="s">
        <v>79</v>
      </c>
      <c r="BH2940" t="s">
        <v>17822</v>
      </c>
      <c r="BJ2940">
        <v>204779663</v>
      </c>
    </row>
    <row r="2941" spans="1:62" x14ac:dyDescent="0.25">
      <c r="A2941" t="s">
        <v>17983</v>
      </c>
      <c r="B2941" s="2">
        <v>43504</v>
      </c>
      <c r="C2941" t="s">
        <v>63</v>
      </c>
      <c r="D2941" s="3">
        <v>43472.379850949073</v>
      </c>
      <c r="E2941" t="s">
        <v>64</v>
      </c>
      <c r="F2941" s="2">
        <v>43556</v>
      </c>
      <c r="G2941" s="2">
        <v>43830</v>
      </c>
      <c r="H2941" t="s">
        <v>17984</v>
      </c>
      <c r="J2941" t="s">
        <v>17985</v>
      </c>
      <c r="L2941" t="s">
        <v>12572</v>
      </c>
      <c r="M2941" t="s">
        <v>86</v>
      </c>
      <c r="N2941">
        <v>34761</v>
      </c>
      <c r="O2941" t="s">
        <v>70</v>
      </c>
      <c r="Q2941" t="s">
        <v>12573</v>
      </c>
      <c r="S2941" t="s">
        <v>72</v>
      </c>
      <c r="T2941" t="s">
        <v>2618</v>
      </c>
      <c r="U2941" t="s">
        <v>12496</v>
      </c>
      <c r="V2941" t="s">
        <v>2620</v>
      </c>
      <c r="W2941" t="s">
        <v>881</v>
      </c>
      <c r="X2941" t="s">
        <v>1256</v>
      </c>
      <c r="Y2941" t="str">
        <f>"37-3011"</f>
        <v>37-3011</v>
      </c>
      <c r="Z2941" t="s">
        <v>94</v>
      </c>
      <c r="AA2941">
        <v>561730</v>
      </c>
      <c r="AB2941">
        <v>20</v>
      </c>
      <c r="AC2941">
        <v>20</v>
      </c>
      <c r="AD2941" t="s">
        <v>79</v>
      </c>
      <c r="AE2941" t="s">
        <v>95</v>
      </c>
      <c r="AF2941">
        <v>40</v>
      </c>
      <c r="AG2941" s="4">
        <v>0.27083333333333331</v>
      </c>
      <c r="AH2941" s="4">
        <v>0.70833333333333337</v>
      </c>
      <c r="AI2941" s="5">
        <v>12.54</v>
      </c>
      <c r="AJ2941">
        <v>18.809999999999999</v>
      </c>
      <c r="AK2941">
        <v>24</v>
      </c>
      <c r="AL2941" t="s">
        <v>81</v>
      </c>
      <c r="AM2941" t="s">
        <v>82</v>
      </c>
      <c r="AO2941" t="s">
        <v>83</v>
      </c>
      <c r="AR2941" t="s">
        <v>82</v>
      </c>
      <c r="AT2941" t="s">
        <v>82</v>
      </c>
      <c r="AW2941" t="s">
        <v>82</v>
      </c>
      <c r="AY2941" t="s">
        <v>12572</v>
      </c>
      <c r="AZ2941" t="s">
        <v>769</v>
      </c>
      <c r="BA2941" t="s">
        <v>86</v>
      </c>
      <c r="BB2941">
        <v>34761</v>
      </c>
      <c r="BC2941" t="s">
        <v>79</v>
      </c>
      <c r="BH2941" t="s">
        <v>17986</v>
      </c>
      <c r="BJ2941">
        <v>263882902</v>
      </c>
    </row>
    <row r="2942" spans="1:62" x14ac:dyDescent="0.25">
      <c r="A2942" t="s">
        <v>18049</v>
      </c>
      <c r="B2942" s="2">
        <v>43504</v>
      </c>
      <c r="C2942" t="s">
        <v>63</v>
      </c>
      <c r="D2942" s="3">
        <v>43472.378306724539</v>
      </c>
      <c r="E2942" t="s">
        <v>64</v>
      </c>
      <c r="F2942" s="2">
        <v>43556</v>
      </c>
      <c r="G2942" s="2">
        <v>43799</v>
      </c>
      <c r="H2942" t="s">
        <v>18050</v>
      </c>
      <c r="J2942" t="s">
        <v>18051</v>
      </c>
      <c r="L2942" t="s">
        <v>2608</v>
      </c>
      <c r="M2942" t="s">
        <v>147</v>
      </c>
      <c r="N2942">
        <v>16602</v>
      </c>
      <c r="O2942" t="s">
        <v>70</v>
      </c>
      <c r="Q2942" t="s">
        <v>18052</v>
      </c>
      <c r="S2942" t="s">
        <v>72</v>
      </c>
      <c r="T2942" t="s">
        <v>18053</v>
      </c>
      <c r="U2942" t="s">
        <v>18054</v>
      </c>
      <c r="V2942" t="s">
        <v>18055</v>
      </c>
      <c r="W2942" t="s">
        <v>278</v>
      </c>
      <c r="X2942" t="s">
        <v>106</v>
      </c>
      <c r="Y2942" t="str">
        <f>"37-3011"</f>
        <v>37-3011</v>
      </c>
      <c r="Z2942" t="s">
        <v>94</v>
      </c>
      <c r="AA2942">
        <v>561730</v>
      </c>
      <c r="AB2942">
        <v>8</v>
      </c>
      <c r="AC2942">
        <v>8</v>
      </c>
      <c r="AD2942" t="s">
        <v>79</v>
      </c>
      <c r="AE2942" t="s">
        <v>80</v>
      </c>
      <c r="AF2942">
        <v>40</v>
      </c>
      <c r="AG2942" s="4">
        <v>0.375</v>
      </c>
      <c r="AH2942" s="4">
        <v>0.75</v>
      </c>
      <c r="AI2942" s="5">
        <v>10.67</v>
      </c>
      <c r="AJ2942">
        <v>16.010000000000002</v>
      </c>
      <c r="AK2942">
        <v>16.010000000000002</v>
      </c>
      <c r="AL2942" t="s">
        <v>81</v>
      </c>
      <c r="AM2942" t="s">
        <v>82</v>
      </c>
      <c r="AO2942" t="s">
        <v>83</v>
      </c>
      <c r="AR2942" t="s">
        <v>82</v>
      </c>
      <c r="AT2942" t="s">
        <v>82</v>
      </c>
      <c r="AW2942" t="s">
        <v>82</v>
      </c>
      <c r="AY2942" t="s">
        <v>2608</v>
      </c>
      <c r="AZ2942" t="s">
        <v>18056</v>
      </c>
      <c r="BA2942" t="s">
        <v>147</v>
      </c>
      <c r="BB2942">
        <v>16602</v>
      </c>
      <c r="BC2942" t="s">
        <v>79</v>
      </c>
      <c r="BH2942" t="s">
        <v>18051</v>
      </c>
      <c r="BJ2942">
        <v>251562256</v>
      </c>
    </row>
    <row r="2943" spans="1:62" x14ac:dyDescent="0.25">
      <c r="A2943" t="s">
        <v>18084</v>
      </c>
      <c r="B2943" s="2">
        <v>43504</v>
      </c>
      <c r="C2943" t="s">
        <v>63</v>
      </c>
      <c r="D2943" s="3">
        <v>43472.378672013889</v>
      </c>
      <c r="E2943" t="s">
        <v>64</v>
      </c>
      <c r="F2943" s="2">
        <v>43556</v>
      </c>
      <c r="G2943" s="2">
        <v>43814</v>
      </c>
      <c r="H2943" t="s">
        <v>18085</v>
      </c>
      <c r="J2943" t="s">
        <v>18086</v>
      </c>
      <c r="L2943" t="s">
        <v>240</v>
      </c>
      <c r="M2943" t="s">
        <v>147</v>
      </c>
      <c r="N2943">
        <v>15216</v>
      </c>
      <c r="O2943" t="s">
        <v>70</v>
      </c>
      <c r="Q2943" t="s">
        <v>18087</v>
      </c>
      <c r="S2943" t="s">
        <v>72</v>
      </c>
      <c r="T2943" t="s">
        <v>1738</v>
      </c>
      <c r="U2943" t="s">
        <v>1739</v>
      </c>
      <c r="V2943" t="s">
        <v>1740</v>
      </c>
      <c r="W2943" t="s">
        <v>278</v>
      </c>
      <c r="X2943" t="s">
        <v>106</v>
      </c>
      <c r="Y2943" t="str">
        <f>"37-3011"</f>
        <v>37-3011</v>
      </c>
      <c r="Z2943" t="s">
        <v>94</v>
      </c>
      <c r="AA2943">
        <v>561730</v>
      </c>
      <c r="AB2943">
        <v>6</v>
      </c>
      <c r="AC2943">
        <v>6</v>
      </c>
      <c r="AD2943" t="s">
        <v>79</v>
      </c>
      <c r="AE2943" t="s">
        <v>80</v>
      </c>
      <c r="AF2943">
        <v>40</v>
      </c>
      <c r="AG2943" s="4">
        <v>0.33333333333333331</v>
      </c>
      <c r="AH2943" s="4">
        <v>0.6875</v>
      </c>
      <c r="AI2943" s="5">
        <v>13.77</v>
      </c>
      <c r="AJ2943">
        <v>20.66</v>
      </c>
      <c r="AK2943">
        <v>20.66</v>
      </c>
      <c r="AL2943" t="s">
        <v>81</v>
      </c>
      <c r="AM2943" t="s">
        <v>82</v>
      </c>
      <c r="AO2943" t="s">
        <v>83</v>
      </c>
      <c r="AR2943" t="s">
        <v>82</v>
      </c>
      <c r="AT2943" t="s">
        <v>82</v>
      </c>
      <c r="AW2943" t="s">
        <v>82</v>
      </c>
      <c r="AY2943" t="s">
        <v>6310</v>
      </c>
      <c r="AZ2943" t="s">
        <v>3309</v>
      </c>
      <c r="BA2943" t="s">
        <v>147</v>
      </c>
      <c r="BB2943">
        <v>15102</v>
      </c>
      <c r="BC2943" t="s">
        <v>79</v>
      </c>
      <c r="BH2943" t="s">
        <v>18088</v>
      </c>
      <c r="BJ2943">
        <v>352467948</v>
      </c>
    </row>
    <row r="2944" spans="1:62" x14ac:dyDescent="0.25">
      <c r="A2944" t="s">
        <v>18176</v>
      </c>
      <c r="B2944" s="2">
        <v>43504</v>
      </c>
      <c r="C2944" t="s">
        <v>63</v>
      </c>
      <c r="D2944" s="3">
        <v>43472.378915833331</v>
      </c>
      <c r="E2944" t="s">
        <v>64</v>
      </c>
      <c r="F2944" s="2">
        <v>43556</v>
      </c>
      <c r="G2944" s="2">
        <v>43799</v>
      </c>
      <c r="H2944" t="s">
        <v>6567</v>
      </c>
      <c r="J2944" t="s">
        <v>6568</v>
      </c>
      <c r="L2944" t="s">
        <v>4180</v>
      </c>
      <c r="M2944" t="s">
        <v>626</v>
      </c>
      <c r="N2944">
        <v>72223</v>
      </c>
      <c r="O2944" t="s">
        <v>70</v>
      </c>
      <c r="Q2944" t="s">
        <v>6569</v>
      </c>
      <c r="S2944" t="s">
        <v>72</v>
      </c>
      <c r="T2944" t="s">
        <v>2824</v>
      </c>
      <c r="U2944" t="s">
        <v>3543</v>
      </c>
      <c r="V2944" t="s">
        <v>642</v>
      </c>
      <c r="W2944" t="s">
        <v>105</v>
      </c>
      <c r="X2944" t="s">
        <v>106</v>
      </c>
      <c r="Y2944" t="str">
        <f>"37-3011"</f>
        <v>37-3011</v>
      </c>
      <c r="Z2944" t="s">
        <v>94</v>
      </c>
      <c r="AA2944">
        <v>561730</v>
      </c>
      <c r="AB2944">
        <v>35</v>
      </c>
      <c r="AC2944">
        <v>35</v>
      </c>
      <c r="AD2944" t="s">
        <v>79</v>
      </c>
      <c r="AE2944" t="s">
        <v>95</v>
      </c>
      <c r="AF2944">
        <v>40</v>
      </c>
      <c r="AG2944" s="4">
        <v>0.3125</v>
      </c>
      <c r="AH2944" s="4">
        <v>0.66666666666666663</v>
      </c>
      <c r="AI2944" s="5">
        <v>11.86</v>
      </c>
      <c r="AJ2944">
        <v>17.79</v>
      </c>
      <c r="AL2944" t="s">
        <v>81</v>
      </c>
      <c r="AM2944" t="s">
        <v>82</v>
      </c>
      <c r="AO2944" t="s">
        <v>83</v>
      </c>
      <c r="AR2944" t="s">
        <v>82</v>
      </c>
      <c r="AT2944" t="s">
        <v>82</v>
      </c>
      <c r="AW2944" t="s">
        <v>82</v>
      </c>
      <c r="AY2944" t="s">
        <v>4180</v>
      </c>
      <c r="AZ2944" t="s">
        <v>4182</v>
      </c>
      <c r="BA2944" t="s">
        <v>626</v>
      </c>
      <c r="BB2944">
        <v>72223</v>
      </c>
      <c r="BC2944" t="s">
        <v>79</v>
      </c>
      <c r="BH2944" t="s">
        <v>6568</v>
      </c>
      <c r="BJ2944">
        <v>710386506</v>
      </c>
    </row>
    <row r="2945" spans="1:62" x14ac:dyDescent="0.25">
      <c r="A2945" t="s">
        <v>18210</v>
      </c>
      <c r="B2945" s="2">
        <v>43504</v>
      </c>
      <c r="C2945" t="s">
        <v>63</v>
      </c>
      <c r="D2945" s="3">
        <v>43472.378592465277</v>
      </c>
      <c r="E2945" t="s">
        <v>64</v>
      </c>
      <c r="F2945" s="2">
        <v>43556</v>
      </c>
      <c r="G2945" s="2">
        <v>43830</v>
      </c>
      <c r="H2945" t="s">
        <v>18211</v>
      </c>
      <c r="J2945" t="s">
        <v>18212</v>
      </c>
      <c r="L2945" t="s">
        <v>1879</v>
      </c>
      <c r="M2945" t="s">
        <v>105</v>
      </c>
      <c r="N2945">
        <v>79830</v>
      </c>
      <c r="O2945" t="s">
        <v>70</v>
      </c>
      <c r="P2945" t="s">
        <v>67</v>
      </c>
      <c r="Q2945" t="s">
        <v>18213</v>
      </c>
      <c r="S2945" t="s">
        <v>72</v>
      </c>
      <c r="T2945" t="s">
        <v>3749</v>
      </c>
      <c r="U2945" t="s">
        <v>3750</v>
      </c>
      <c r="V2945" t="s">
        <v>642</v>
      </c>
      <c r="W2945" t="s">
        <v>105</v>
      </c>
      <c r="X2945" t="s">
        <v>5141</v>
      </c>
      <c r="Y2945" t="str">
        <f>"47-4051"</f>
        <v>47-4051</v>
      </c>
      <c r="Z2945" t="s">
        <v>2976</v>
      </c>
      <c r="AA2945">
        <v>237310</v>
      </c>
      <c r="AB2945">
        <v>12</v>
      </c>
      <c r="AC2945">
        <v>12</v>
      </c>
      <c r="AD2945" t="s">
        <v>79</v>
      </c>
      <c r="AE2945" t="s">
        <v>95</v>
      </c>
      <c r="AF2945">
        <v>40</v>
      </c>
      <c r="AG2945" s="4">
        <v>0.29166666666666669</v>
      </c>
      <c r="AH2945" s="4">
        <v>0.66666666666666663</v>
      </c>
      <c r="AI2945" s="5">
        <v>18.170000000000002</v>
      </c>
      <c r="AJ2945">
        <v>27.26</v>
      </c>
      <c r="AK2945">
        <v>40.5</v>
      </c>
      <c r="AL2945" t="s">
        <v>81</v>
      </c>
      <c r="AM2945" t="s">
        <v>82</v>
      </c>
      <c r="AO2945" t="s">
        <v>83</v>
      </c>
      <c r="AR2945" t="s">
        <v>82</v>
      </c>
      <c r="AT2945" t="s">
        <v>82</v>
      </c>
      <c r="AW2945" t="s">
        <v>72</v>
      </c>
      <c r="AX2945">
        <v>3</v>
      </c>
      <c r="AY2945" t="s">
        <v>1879</v>
      </c>
      <c r="AZ2945" t="s">
        <v>1946</v>
      </c>
      <c r="BA2945" t="s">
        <v>105</v>
      </c>
      <c r="BB2945">
        <v>79830</v>
      </c>
      <c r="BC2945" t="s">
        <v>79</v>
      </c>
      <c r="BH2945" t="s">
        <v>18212</v>
      </c>
      <c r="BJ2945">
        <v>200023346</v>
      </c>
    </row>
    <row r="2946" spans="1:62" x14ac:dyDescent="0.25">
      <c r="A2946" t="s">
        <v>18452</v>
      </c>
      <c r="B2946" s="2">
        <v>43504</v>
      </c>
      <c r="C2946" t="s">
        <v>63</v>
      </c>
      <c r="D2946" s="3">
        <v>43472.379628090275</v>
      </c>
      <c r="E2946" t="s">
        <v>64</v>
      </c>
      <c r="F2946" s="2">
        <v>43556</v>
      </c>
      <c r="G2946" s="2">
        <v>43770</v>
      </c>
      <c r="H2946" t="s">
        <v>18453</v>
      </c>
      <c r="J2946" t="s">
        <v>18454</v>
      </c>
      <c r="K2946" t="s">
        <v>2195</v>
      </c>
      <c r="L2946" t="s">
        <v>18455</v>
      </c>
      <c r="M2946" t="s">
        <v>232</v>
      </c>
      <c r="N2946">
        <v>12804</v>
      </c>
      <c r="O2946" t="s">
        <v>70</v>
      </c>
      <c r="Q2946" t="s">
        <v>18456</v>
      </c>
      <c r="S2946" t="s">
        <v>72</v>
      </c>
      <c r="T2946" t="s">
        <v>7215</v>
      </c>
      <c r="U2946" t="s">
        <v>7216</v>
      </c>
      <c r="V2946" t="s">
        <v>7217</v>
      </c>
      <c r="W2946" t="s">
        <v>147</v>
      </c>
      <c r="X2946" t="s">
        <v>4819</v>
      </c>
      <c r="Y2946" t="str">
        <f>"47-2061"</f>
        <v>47-2061</v>
      </c>
      <c r="Z2946" t="s">
        <v>326</v>
      </c>
      <c r="AA2946">
        <v>327390</v>
      </c>
      <c r="AB2946">
        <v>15</v>
      </c>
      <c r="AC2946">
        <v>15</v>
      </c>
      <c r="AD2946" t="s">
        <v>79</v>
      </c>
      <c r="AE2946" t="s">
        <v>80</v>
      </c>
      <c r="AF2946">
        <v>35</v>
      </c>
      <c r="AG2946" s="4">
        <v>0.25</v>
      </c>
      <c r="AH2946" s="4">
        <v>0</v>
      </c>
      <c r="AI2946" s="5">
        <v>20.37</v>
      </c>
      <c r="AJ2946">
        <v>30.55</v>
      </c>
      <c r="AL2946" t="s">
        <v>81</v>
      </c>
      <c r="AM2946" t="s">
        <v>82</v>
      </c>
      <c r="AO2946" t="s">
        <v>83</v>
      </c>
      <c r="AR2946" t="s">
        <v>82</v>
      </c>
      <c r="AT2946" t="s">
        <v>82</v>
      </c>
      <c r="AW2946" t="s">
        <v>82</v>
      </c>
      <c r="AY2946" t="s">
        <v>18455</v>
      </c>
      <c r="AZ2946" t="s">
        <v>1047</v>
      </c>
      <c r="BA2946" t="s">
        <v>232</v>
      </c>
      <c r="BB2946">
        <v>12804</v>
      </c>
      <c r="BC2946" t="s">
        <v>79</v>
      </c>
      <c r="BH2946" t="s">
        <v>18454</v>
      </c>
      <c r="BI2946" t="s">
        <v>2195</v>
      </c>
      <c r="BJ2946">
        <v>133493213</v>
      </c>
    </row>
    <row r="2947" spans="1:62" x14ac:dyDescent="0.25">
      <c r="A2947" t="s">
        <v>18497</v>
      </c>
      <c r="B2947" s="2">
        <v>43504</v>
      </c>
      <c r="C2947" t="s">
        <v>63</v>
      </c>
      <c r="D2947" s="3">
        <v>43472.379312592595</v>
      </c>
      <c r="E2947" t="s">
        <v>64</v>
      </c>
      <c r="F2947" s="2">
        <v>43556</v>
      </c>
      <c r="G2947" s="2">
        <v>43806</v>
      </c>
      <c r="H2947" t="s">
        <v>18427</v>
      </c>
      <c r="J2947" t="s">
        <v>18428</v>
      </c>
      <c r="L2947" t="s">
        <v>18429</v>
      </c>
      <c r="M2947" t="s">
        <v>207</v>
      </c>
      <c r="N2947">
        <v>2025</v>
      </c>
      <c r="O2947" t="s">
        <v>70</v>
      </c>
      <c r="Q2947" t="s">
        <v>18430</v>
      </c>
      <c r="S2947" t="s">
        <v>72</v>
      </c>
      <c r="T2947" t="s">
        <v>651</v>
      </c>
      <c r="U2947" t="s">
        <v>652</v>
      </c>
      <c r="V2947" t="s">
        <v>653</v>
      </c>
      <c r="W2947" t="s">
        <v>207</v>
      </c>
      <c r="X2947" t="s">
        <v>1844</v>
      </c>
      <c r="Y2947" t="str">
        <f>"35-2014"</f>
        <v>35-2014</v>
      </c>
      <c r="Z2947" t="s">
        <v>301</v>
      </c>
      <c r="AA2947">
        <v>713910</v>
      </c>
      <c r="AB2947">
        <v>2</v>
      </c>
      <c r="AC2947">
        <v>2</v>
      </c>
      <c r="AD2947" t="s">
        <v>79</v>
      </c>
      <c r="AE2947" t="s">
        <v>80</v>
      </c>
      <c r="AF2947">
        <v>40</v>
      </c>
      <c r="AG2947" s="4">
        <v>0.58333333333333337</v>
      </c>
      <c r="AH2947" s="4">
        <v>0.91666666666666663</v>
      </c>
      <c r="AI2947" s="5">
        <v>15.38</v>
      </c>
      <c r="AJ2947">
        <v>23.07</v>
      </c>
      <c r="AL2947" t="s">
        <v>81</v>
      </c>
      <c r="AM2947" t="s">
        <v>82</v>
      </c>
      <c r="AO2947" t="s">
        <v>83</v>
      </c>
      <c r="AR2947" t="s">
        <v>82</v>
      </c>
      <c r="AT2947" t="s">
        <v>82</v>
      </c>
      <c r="AW2947" t="s">
        <v>72</v>
      </c>
      <c r="AX2947">
        <v>6</v>
      </c>
      <c r="AY2947" t="s">
        <v>18429</v>
      </c>
      <c r="AZ2947" t="s">
        <v>2760</v>
      </c>
      <c r="BA2947" t="s">
        <v>207</v>
      </c>
      <c r="BB2947">
        <v>2025</v>
      </c>
      <c r="BC2947" t="s">
        <v>87</v>
      </c>
      <c r="BH2947" t="s">
        <v>18428</v>
      </c>
      <c r="BJ2947">
        <v>41189290</v>
      </c>
    </row>
    <row r="2948" spans="1:62" x14ac:dyDescent="0.25">
      <c r="A2948" t="s">
        <v>18499</v>
      </c>
      <c r="B2948" s="2">
        <v>43504</v>
      </c>
      <c r="C2948" t="s">
        <v>63</v>
      </c>
      <c r="D2948" s="3">
        <v>43472.378534837961</v>
      </c>
      <c r="E2948" t="s">
        <v>64</v>
      </c>
      <c r="F2948" s="2">
        <v>43556</v>
      </c>
      <c r="G2948" s="2">
        <v>43784</v>
      </c>
      <c r="H2948" t="s">
        <v>18500</v>
      </c>
      <c r="J2948" t="s">
        <v>18501</v>
      </c>
      <c r="L2948" t="s">
        <v>18502</v>
      </c>
      <c r="M2948" t="s">
        <v>308</v>
      </c>
      <c r="N2948">
        <v>8050</v>
      </c>
      <c r="O2948" t="s">
        <v>70</v>
      </c>
      <c r="Q2948" t="s">
        <v>18503</v>
      </c>
      <c r="S2948" t="s">
        <v>72</v>
      </c>
      <c r="T2948" t="s">
        <v>2824</v>
      </c>
      <c r="U2948" t="s">
        <v>4073</v>
      </c>
      <c r="V2948" t="s">
        <v>642</v>
      </c>
      <c r="W2948" t="s">
        <v>105</v>
      </c>
      <c r="X2948" t="s">
        <v>106</v>
      </c>
      <c r="Y2948" t="str">
        <f>"37-3011"</f>
        <v>37-3011</v>
      </c>
      <c r="Z2948" t="s">
        <v>94</v>
      </c>
      <c r="AA2948">
        <v>561730</v>
      </c>
      <c r="AB2948">
        <v>28</v>
      </c>
      <c r="AC2948">
        <v>28</v>
      </c>
      <c r="AD2948" t="s">
        <v>79</v>
      </c>
      <c r="AE2948" t="s">
        <v>95</v>
      </c>
      <c r="AF2948">
        <v>40</v>
      </c>
      <c r="AG2948" s="4">
        <v>0.33333333333333331</v>
      </c>
      <c r="AH2948" s="4">
        <v>0.72916666666666663</v>
      </c>
      <c r="AI2948" s="5">
        <v>16.809999999999999</v>
      </c>
      <c r="AJ2948">
        <v>25.22</v>
      </c>
      <c r="AK2948">
        <v>31.5</v>
      </c>
      <c r="AL2948" t="s">
        <v>81</v>
      </c>
      <c r="AM2948" t="s">
        <v>82</v>
      </c>
      <c r="AO2948" t="s">
        <v>83</v>
      </c>
      <c r="AP2948" t="s">
        <v>67</v>
      </c>
      <c r="AQ2948" t="s">
        <v>67</v>
      </c>
      <c r="AR2948" t="s">
        <v>82</v>
      </c>
      <c r="AT2948" t="s">
        <v>82</v>
      </c>
      <c r="AW2948" t="s">
        <v>82</v>
      </c>
      <c r="AY2948" t="s">
        <v>18502</v>
      </c>
      <c r="AZ2948" t="s">
        <v>317</v>
      </c>
      <c r="BA2948" t="s">
        <v>308</v>
      </c>
      <c r="BB2948">
        <v>8050</v>
      </c>
      <c r="BC2948" t="s">
        <v>79</v>
      </c>
      <c r="BH2948" t="s">
        <v>18504</v>
      </c>
      <c r="BJ2948">
        <v>222355729</v>
      </c>
    </row>
    <row r="2949" spans="1:62" x14ac:dyDescent="0.25">
      <c r="A2949" t="s">
        <v>18812</v>
      </c>
      <c r="B2949" s="2">
        <v>43504</v>
      </c>
      <c r="C2949" t="s">
        <v>63</v>
      </c>
      <c r="D2949" s="3">
        <v>43472.379142939812</v>
      </c>
      <c r="E2949" t="s">
        <v>64</v>
      </c>
      <c r="F2949" s="2">
        <v>43556</v>
      </c>
      <c r="G2949" s="2">
        <v>43799</v>
      </c>
      <c r="H2949" t="s">
        <v>18813</v>
      </c>
      <c r="I2949" t="s">
        <v>18814</v>
      </c>
      <c r="J2949" t="s">
        <v>18815</v>
      </c>
      <c r="L2949" t="s">
        <v>4427</v>
      </c>
      <c r="M2949" t="s">
        <v>105</v>
      </c>
      <c r="N2949">
        <v>78613</v>
      </c>
      <c r="O2949" t="s">
        <v>70</v>
      </c>
      <c r="Q2949" t="s">
        <v>18816</v>
      </c>
      <c r="S2949" t="s">
        <v>72</v>
      </c>
      <c r="T2949" t="s">
        <v>1917</v>
      </c>
      <c r="U2949" t="s">
        <v>1918</v>
      </c>
      <c r="V2949" t="s">
        <v>1919</v>
      </c>
      <c r="W2949" t="s">
        <v>105</v>
      </c>
      <c r="X2949" t="s">
        <v>106</v>
      </c>
      <c r="Y2949" t="str">
        <f>"37-3011"</f>
        <v>37-3011</v>
      </c>
      <c r="Z2949" t="s">
        <v>94</v>
      </c>
      <c r="AA2949">
        <v>561730</v>
      </c>
      <c r="AB2949">
        <v>6</v>
      </c>
      <c r="AC2949">
        <v>6</v>
      </c>
      <c r="AD2949" t="s">
        <v>79</v>
      </c>
      <c r="AE2949" t="s">
        <v>95</v>
      </c>
      <c r="AF2949">
        <v>35</v>
      </c>
      <c r="AG2949" s="4">
        <v>0.29166666666666669</v>
      </c>
      <c r="AH2949" s="4">
        <v>0.66666666666666663</v>
      </c>
      <c r="AI2949" s="5">
        <v>13.91</v>
      </c>
      <c r="AJ2949">
        <v>20.87</v>
      </c>
      <c r="AL2949" t="s">
        <v>81</v>
      </c>
      <c r="AM2949" t="s">
        <v>82</v>
      </c>
      <c r="AO2949" t="s">
        <v>83</v>
      </c>
      <c r="AR2949" t="s">
        <v>82</v>
      </c>
      <c r="AT2949" t="s">
        <v>82</v>
      </c>
      <c r="AW2949" t="s">
        <v>82</v>
      </c>
      <c r="AY2949" t="s">
        <v>4427</v>
      </c>
      <c r="AZ2949" t="s">
        <v>2062</v>
      </c>
      <c r="BA2949" t="s">
        <v>105</v>
      </c>
      <c r="BB2949">
        <v>78613</v>
      </c>
      <c r="BC2949" t="s">
        <v>79</v>
      </c>
      <c r="BH2949" t="s">
        <v>18815</v>
      </c>
      <c r="BJ2949">
        <v>990370358</v>
      </c>
    </row>
    <row r="2950" spans="1:62" x14ac:dyDescent="0.25">
      <c r="A2950" t="s">
        <v>18834</v>
      </c>
      <c r="B2950" s="2">
        <v>43504</v>
      </c>
      <c r="C2950" t="s">
        <v>63</v>
      </c>
      <c r="D2950" s="3">
        <v>43472.37965703704</v>
      </c>
      <c r="E2950" t="s">
        <v>64</v>
      </c>
      <c r="F2950" s="2">
        <v>43556</v>
      </c>
      <c r="G2950" s="2">
        <v>43779</v>
      </c>
      <c r="H2950" t="s">
        <v>18835</v>
      </c>
      <c r="J2950" t="s">
        <v>18836</v>
      </c>
      <c r="L2950" t="s">
        <v>18837</v>
      </c>
      <c r="M2950" t="s">
        <v>147</v>
      </c>
      <c r="N2950">
        <v>19608</v>
      </c>
      <c r="O2950" t="s">
        <v>70</v>
      </c>
      <c r="Q2950" t="s">
        <v>18838</v>
      </c>
      <c r="S2950" t="s">
        <v>72</v>
      </c>
      <c r="T2950" t="s">
        <v>13303</v>
      </c>
      <c r="U2950" t="s">
        <v>5811</v>
      </c>
      <c r="V2950" t="s">
        <v>16460</v>
      </c>
      <c r="W2950" t="s">
        <v>278</v>
      </c>
      <c r="X2950" t="s">
        <v>326</v>
      </c>
      <c r="Y2950" t="str">
        <f>"47-2061"</f>
        <v>47-2061</v>
      </c>
      <c r="Z2950" t="s">
        <v>326</v>
      </c>
      <c r="AA2950">
        <v>561730</v>
      </c>
      <c r="AB2950">
        <v>4</v>
      </c>
      <c r="AC2950">
        <v>4</v>
      </c>
      <c r="AD2950" t="s">
        <v>79</v>
      </c>
      <c r="AE2950" t="s">
        <v>80</v>
      </c>
      <c r="AF2950">
        <v>40</v>
      </c>
      <c r="AG2950" s="4">
        <v>0.29166666666666669</v>
      </c>
      <c r="AH2950" s="4">
        <v>0.64583333333333337</v>
      </c>
      <c r="AI2950" s="5">
        <v>17.78</v>
      </c>
      <c r="AJ2950">
        <v>26.67</v>
      </c>
      <c r="AL2950" t="s">
        <v>81</v>
      </c>
      <c r="AM2950" t="s">
        <v>82</v>
      </c>
      <c r="AO2950" t="s">
        <v>83</v>
      </c>
      <c r="AR2950" t="s">
        <v>82</v>
      </c>
      <c r="AT2950" t="s">
        <v>82</v>
      </c>
      <c r="AW2950" t="s">
        <v>82</v>
      </c>
      <c r="AY2950" t="s">
        <v>18839</v>
      </c>
      <c r="AZ2950" t="s">
        <v>15275</v>
      </c>
      <c r="BA2950" t="s">
        <v>147</v>
      </c>
      <c r="BB2950">
        <v>19608</v>
      </c>
      <c r="BC2950" t="s">
        <v>79</v>
      </c>
      <c r="BH2950" t="s">
        <v>18840</v>
      </c>
      <c r="BJ2950">
        <v>275166341</v>
      </c>
    </row>
    <row r="2951" spans="1:62" x14ac:dyDescent="0.25">
      <c r="A2951" t="s">
        <v>18880</v>
      </c>
      <c r="B2951" s="2">
        <v>43504</v>
      </c>
      <c r="C2951" t="s">
        <v>63</v>
      </c>
      <c r="D2951" s="3">
        <v>43472.378286689818</v>
      </c>
      <c r="E2951" t="s">
        <v>64</v>
      </c>
      <c r="F2951" s="2">
        <v>43556</v>
      </c>
      <c r="G2951" s="2">
        <v>43814</v>
      </c>
      <c r="H2951" t="s">
        <v>4303</v>
      </c>
      <c r="J2951" t="s">
        <v>4304</v>
      </c>
      <c r="K2951" t="s">
        <v>18881</v>
      </c>
      <c r="L2951" t="s">
        <v>4306</v>
      </c>
      <c r="M2951" t="s">
        <v>308</v>
      </c>
      <c r="N2951">
        <v>8081</v>
      </c>
      <c r="O2951" t="s">
        <v>70</v>
      </c>
      <c r="Q2951" t="s">
        <v>4307</v>
      </c>
      <c r="S2951" t="s">
        <v>72</v>
      </c>
      <c r="T2951" t="s">
        <v>2824</v>
      </c>
      <c r="U2951" t="s">
        <v>4073</v>
      </c>
      <c r="V2951" t="s">
        <v>642</v>
      </c>
      <c r="W2951" t="s">
        <v>105</v>
      </c>
      <c r="X2951" t="s">
        <v>106</v>
      </c>
      <c r="Y2951" t="str">
        <f>"37-3011"</f>
        <v>37-3011</v>
      </c>
      <c r="Z2951" t="s">
        <v>94</v>
      </c>
      <c r="AA2951">
        <v>561730</v>
      </c>
      <c r="AB2951">
        <v>11</v>
      </c>
      <c r="AC2951">
        <v>11</v>
      </c>
      <c r="AD2951" t="s">
        <v>79</v>
      </c>
      <c r="AE2951" t="s">
        <v>80</v>
      </c>
      <c r="AF2951">
        <v>40</v>
      </c>
      <c r="AG2951" s="4">
        <v>0.29166666666666669</v>
      </c>
      <c r="AH2951" s="4">
        <v>0.66666666666666663</v>
      </c>
      <c r="AI2951" s="5">
        <v>15.73</v>
      </c>
      <c r="AJ2951">
        <v>23.6</v>
      </c>
      <c r="AL2951" t="s">
        <v>81</v>
      </c>
      <c r="AM2951" t="s">
        <v>82</v>
      </c>
      <c r="AO2951" t="s">
        <v>83</v>
      </c>
      <c r="AP2951" t="s">
        <v>67</v>
      </c>
      <c r="AQ2951" t="s">
        <v>67</v>
      </c>
      <c r="AR2951" t="s">
        <v>82</v>
      </c>
      <c r="AT2951" t="s">
        <v>82</v>
      </c>
      <c r="AW2951" t="s">
        <v>82</v>
      </c>
      <c r="AY2951" t="s">
        <v>4308</v>
      </c>
      <c r="AZ2951" t="s">
        <v>1449</v>
      </c>
      <c r="BA2951" t="s">
        <v>147</v>
      </c>
      <c r="BB2951">
        <v>19070</v>
      </c>
      <c r="BC2951" t="s">
        <v>79</v>
      </c>
      <c r="BH2951" t="s">
        <v>18882</v>
      </c>
      <c r="BJ2951">
        <v>320269505</v>
      </c>
    </row>
    <row r="2952" spans="1:62" x14ac:dyDescent="0.25">
      <c r="A2952" t="s">
        <v>19160</v>
      </c>
      <c r="B2952" s="2">
        <v>43504</v>
      </c>
      <c r="C2952" t="s">
        <v>63</v>
      </c>
      <c r="D2952" s="3">
        <v>43472.379074340279</v>
      </c>
      <c r="E2952" t="s">
        <v>64</v>
      </c>
      <c r="F2952" s="2">
        <v>43556</v>
      </c>
      <c r="G2952" s="2">
        <v>43800</v>
      </c>
      <c r="H2952" t="s">
        <v>19161</v>
      </c>
      <c r="I2952" t="s">
        <v>19162</v>
      </c>
      <c r="J2952" t="s">
        <v>19163</v>
      </c>
      <c r="L2952" t="s">
        <v>19164</v>
      </c>
      <c r="M2952" t="s">
        <v>232</v>
      </c>
      <c r="N2952">
        <v>12601</v>
      </c>
      <c r="O2952" t="s">
        <v>70</v>
      </c>
      <c r="Q2952" t="s">
        <v>19165</v>
      </c>
      <c r="S2952" t="s">
        <v>72</v>
      </c>
      <c r="T2952" t="s">
        <v>1755</v>
      </c>
      <c r="U2952" t="s">
        <v>5811</v>
      </c>
      <c r="V2952" t="s">
        <v>1882</v>
      </c>
      <c r="W2952" t="s">
        <v>278</v>
      </c>
      <c r="X2952" t="s">
        <v>19166</v>
      </c>
      <c r="Y2952" t="str">
        <f>"35-9021"</f>
        <v>35-9021</v>
      </c>
      <c r="Z2952" t="s">
        <v>315</v>
      </c>
      <c r="AA2952">
        <v>561720</v>
      </c>
      <c r="AB2952">
        <v>6</v>
      </c>
      <c r="AC2952">
        <v>6</v>
      </c>
      <c r="AD2952" t="s">
        <v>79</v>
      </c>
      <c r="AE2952" t="s">
        <v>95</v>
      </c>
      <c r="AF2952">
        <v>40</v>
      </c>
      <c r="AG2952" s="4">
        <v>0.33333333333333331</v>
      </c>
      <c r="AH2952" s="4">
        <v>0.66666666666666663</v>
      </c>
      <c r="AI2952" s="5">
        <v>11.1</v>
      </c>
      <c r="AJ2952">
        <v>16.649999999999999</v>
      </c>
      <c r="AL2952" t="s">
        <v>81</v>
      </c>
      <c r="AM2952" t="s">
        <v>82</v>
      </c>
      <c r="AO2952" t="s">
        <v>83</v>
      </c>
      <c r="AP2952" t="s">
        <v>67</v>
      </c>
      <c r="AQ2952" t="s">
        <v>67</v>
      </c>
      <c r="AR2952" t="s">
        <v>82</v>
      </c>
      <c r="AT2952" t="s">
        <v>82</v>
      </c>
      <c r="AW2952" t="s">
        <v>72</v>
      </c>
      <c r="AX2952">
        <v>3</v>
      </c>
      <c r="AY2952" t="s">
        <v>19167</v>
      </c>
      <c r="AZ2952" t="s">
        <v>9556</v>
      </c>
      <c r="BA2952" t="s">
        <v>232</v>
      </c>
      <c r="BB2952">
        <v>12538</v>
      </c>
      <c r="BC2952" t="s">
        <v>87</v>
      </c>
      <c r="BH2952" t="s">
        <v>19168</v>
      </c>
      <c r="BJ2952">
        <v>141836001</v>
      </c>
    </row>
    <row r="2953" spans="1:62" x14ac:dyDescent="0.25">
      <c r="A2953" t="s">
        <v>19268</v>
      </c>
      <c r="B2953" s="2">
        <v>43504</v>
      </c>
      <c r="C2953" t="s">
        <v>63</v>
      </c>
      <c r="D2953" s="3">
        <v>43472.379753009256</v>
      </c>
      <c r="E2953" t="s">
        <v>64</v>
      </c>
      <c r="F2953" s="2">
        <v>43556</v>
      </c>
      <c r="G2953" s="2">
        <v>43769</v>
      </c>
      <c r="H2953" t="s">
        <v>19269</v>
      </c>
      <c r="I2953" t="s">
        <v>19270</v>
      </c>
      <c r="J2953" t="s">
        <v>19271</v>
      </c>
      <c r="K2953" t="s">
        <v>19272</v>
      </c>
      <c r="L2953" t="s">
        <v>4657</v>
      </c>
      <c r="M2953" t="s">
        <v>1612</v>
      </c>
      <c r="N2953">
        <v>83001</v>
      </c>
      <c r="O2953" t="s">
        <v>70</v>
      </c>
      <c r="Q2953" t="s">
        <v>19273</v>
      </c>
      <c r="S2953" t="s">
        <v>72</v>
      </c>
      <c r="T2953" t="s">
        <v>13303</v>
      </c>
      <c r="U2953" t="s">
        <v>5811</v>
      </c>
      <c r="V2953" t="s">
        <v>16460</v>
      </c>
      <c r="W2953" t="s">
        <v>278</v>
      </c>
      <c r="X2953" t="s">
        <v>17637</v>
      </c>
      <c r="Y2953" t="str">
        <f>"37-3011"</f>
        <v>37-3011</v>
      </c>
      <c r="Z2953" t="s">
        <v>94</v>
      </c>
      <c r="AA2953">
        <v>713910</v>
      </c>
      <c r="AB2953">
        <v>21</v>
      </c>
      <c r="AC2953">
        <v>21</v>
      </c>
      <c r="AD2953" t="s">
        <v>79</v>
      </c>
      <c r="AE2953" t="s">
        <v>80</v>
      </c>
      <c r="AF2953">
        <v>40</v>
      </c>
      <c r="AG2953" s="4">
        <v>0.25</v>
      </c>
      <c r="AH2953" s="4">
        <v>0.58333333333333337</v>
      </c>
      <c r="AI2953" s="5">
        <v>16.36</v>
      </c>
      <c r="AJ2953">
        <v>24.54</v>
      </c>
      <c r="AL2953" t="s">
        <v>81</v>
      </c>
      <c r="AM2953" t="s">
        <v>82</v>
      </c>
      <c r="AO2953" t="s">
        <v>83</v>
      </c>
      <c r="AP2953" t="s">
        <v>67</v>
      </c>
      <c r="AQ2953" t="s">
        <v>67</v>
      </c>
      <c r="AR2953" t="s">
        <v>82</v>
      </c>
      <c r="AT2953" t="s">
        <v>82</v>
      </c>
      <c r="AW2953" t="s">
        <v>72</v>
      </c>
      <c r="AX2953">
        <v>3</v>
      </c>
      <c r="AY2953" t="s">
        <v>1588</v>
      </c>
      <c r="AZ2953" t="s">
        <v>1760</v>
      </c>
      <c r="BA2953" t="s">
        <v>1612</v>
      </c>
      <c r="BB2953">
        <v>83001</v>
      </c>
      <c r="BC2953" t="s">
        <v>87</v>
      </c>
      <c r="BH2953" t="s">
        <v>19274</v>
      </c>
      <c r="BJ2953">
        <v>200271843</v>
      </c>
    </row>
    <row r="2954" spans="1:62" x14ac:dyDescent="0.25">
      <c r="A2954" t="s">
        <v>19311</v>
      </c>
      <c r="B2954" s="2">
        <v>43504</v>
      </c>
      <c r="C2954" t="s">
        <v>63</v>
      </c>
      <c r="D2954" s="3">
        <v>43472.379010810182</v>
      </c>
      <c r="E2954" t="s">
        <v>64</v>
      </c>
      <c r="F2954" s="2">
        <v>43556</v>
      </c>
      <c r="G2954" s="2">
        <v>43793</v>
      </c>
      <c r="H2954" t="s">
        <v>19312</v>
      </c>
      <c r="J2954" t="s">
        <v>19313</v>
      </c>
      <c r="K2954" t="s">
        <v>19314</v>
      </c>
      <c r="L2954" t="s">
        <v>19315</v>
      </c>
      <c r="M2954" t="s">
        <v>308</v>
      </c>
      <c r="N2954">
        <v>7927</v>
      </c>
      <c r="O2954" t="s">
        <v>70</v>
      </c>
      <c r="Q2954" t="s">
        <v>19316</v>
      </c>
      <c r="S2954" t="s">
        <v>72</v>
      </c>
      <c r="T2954" t="s">
        <v>19317</v>
      </c>
      <c r="U2954" t="s">
        <v>19318</v>
      </c>
      <c r="V2954" t="s">
        <v>19319</v>
      </c>
      <c r="W2954" t="s">
        <v>147</v>
      </c>
      <c r="X2954" t="s">
        <v>19320</v>
      </c>
      <c r="Y2954" t="str">
        <f>"39-9032"</f>
        <v>39-9032</v>
      </c>
      <c r="Z2954" t="s">
        <v>5419</v>
      </c>
      <c r="AA2954">
        <v>611620</v>
      </c>
      <c r="AB2954">
        <v>14</v>
      </c>
      <c r="AC2954">
        <v>14</v>
      </c>
      <c r="AD2954" t="s">
        <v>79</v>
      </c>
      <c r="AE2954" t="s">
        <v>80</v>
      </c>
      <c r="AF2954">
        <v>35</v>
      </c>
      <c r="AG2954" s="4">
        <v>0.45833333333333331</v>
      </c>
      <c r="AH2954" s="4">
        <v>0.79166666666666663</v>
      </c>
      <c r="AI2954" s="5">
        <v>15.58</v>
      </c>
      <c r="AJ2954">
        <v>0</v>
      </c>
      <c r="AL2954" t="s">
        <v>81</v>
      </c>
      <c r="AM2954" t="s">
        <v>82</v>
      </c>
      <c r="AO2954" t="s">
        <v>213</v>
      </c>
      <c r="AP2954" t="s">
        <v>130</v>
      </c>
      <c r="AQ2954" t="s">
        <v>130</v>
      </c>
      <c r="AR2954" t="s">
        <v>82</v>
      </c>
      <c r="AT2954" t="s">
        <v>82</v>
      </c>
      <c r="AW2954" t="s">
        <v>72</v>
      </c>
      <c r="AX2954">
        <v>24</v>
      </c>
      <c r="AY2954" t="s">
        <v>2053</v>
      </c>
      <c r="AZ2954" t="s">
        <v>2053</v>
      </c>
      <c r="BA2954" t="s">
        <v>207</v>
      </c>
      <c r="BB2954">
        <v>2360</v>
      </c>
      <c r="BC2954" t="s">
        <v>79</v>
      </c>
      <c r="BH2954" t="s">
        <v>19321</v>
      </c>
      <c r="BI2954" t="s">
        <v>19322</v>
      </c>
      <c r="BJ2954">
        <v>223197693</v>
      </c>
    </row>
    <row r="2955" spans="1:62" x14ac:dyDescent="0.25">
      <c r="A2955" t="s">
        <v>19364</v>
      </c>
      <c r="B2955" s="2">
        <v>43504</v>
      </c>
      <c r="C2955" t="s">
        <v>63</v>
      </c>
      <c r="D2955" s="3">
        <v>43472.37824795139</v>
      </c>
      <c r="E2955" t="s">
        <v>64</v>
      </c>
      <c r="F2955" s="2">
        <v>43556</v>
      </c>
      <c r="G2955" s="2">
        <v>43814</v>
      </c>
      <c r="H2955" t="s">
        <v>19365</v>
      </c>
      <c r="I2955" t="s">
        <v>67</v>
      </c>
      <c r="J2955" t="s">
        <v>19366</v>
      </c>
      <c r="K2955" t="s">
        <v>19367</v>
      </c>
      <c r="L2955" t="s">
        <v>18055</v>
      </c>
      <c r="M2955" t="s">
        <v>278</v>
      </c>
      <c r="N2955">
        <v>24521</v>
      </c>
      <c r="O2955" t="s">
        <v>70</v>
      </c>
      <c r="Q2955" t="s">
        <v>19368</v>
      </c>
      <c r="S2955" t="s">
        <v>72</v>
      </c>
      <c r="T2955" t="s">
        <v>1738</v>
      </c>
      <c r="U2955" t="s">
        <v>1739</v>
      </c>
      <c r="V2955" t="s">
        <v>1740</v>
      </c>
      <c r="W2955" t="s">
        <v>278</v>
      </c>
      <c r="X2955" t="s">
        <v>1178</v>
      </c>
      <c r="Y2955" t="str">
        <f>"47-2061"</f>
        <v>47-2061</v>
      </c>
      <c r="Z2955" t="s">
        <v>326</v>
      </c>
      <c r="AA2955">
        <v>238110</v>
      </c>
      <c r="AB2955">
        <v>5</v>
      </c>
      <c r="AC2955">
        <v>5</v>
      </c>
      <c r="AD2955" t="s">
        <v>79</v>
      </c>
      <c r="AE2955" t="s">
        <v>95</v>
      </c>
      <c r="AF2955">
        <v>40</v>
      </c>
      <c r="AG2955" s="4">
        <v>0.3125</v>
      </c>
      <c r="AH2955" s="4">
        <v>0.66666666666666663</v>
      </c>
      <c r="AI2955" s="5">
        <v>12.47</v>
      </c>
      <c r="AJ2955">
        <v>18.71</v>
      </c>
      <c r="AK2955">
        <v>18.71</v>
      </c>
      <c r="AL2955" t="s">
        <v>81</v>
      </c>
      <c r="AM2955" t="s">
        <v>82</v>
      </c>
      <c r="AO2955" t="s">
        <v>83</v>
      </c>
      <c r="AR2955" t="s">
        <v>82</v>
      </c>
      <c r="AT2955" t="s">
        <v>82</v>
      </c>
      <c r="AW2955" t="s">
        <v>82</v>
      </c>
      <c r="AY2955" t="s">
        <v>18055</v>
      </c>
      <c r="AZ2955" t="s">
        <v>18055</v>
      </c>
      <c r="BA2955" t="s">
        <v>278</v>
      </c>
      <c r="BB2955">
        <v>24521</v>
      </c>
      <c r="BC2955" t="s">
        <v>79</v>
      </c>
      <c r="BH2955" t="s">
        <v>19369</v>
      </c>
      <c r="BJ2955">
        <v>311641846</v>
      </c>
    </row>
    <row r="2956" spans="1:62" x14ac:dyDescent="0.25">
      <c r="A2956" t="s">
        <v>19467</v>
      </c>
      <c r="B2956" s="2">
        <v>43504</v>
      </c>
      <c r="C2956" t="s">
        <v>63</v>
      </c>
      <c r="D2956" s="3">
        <v>43472.3801183912</v>
      </c>
      <c r="E2956" t="s">
        <v>64</v>
      </c>
      <c r="F2956" s="2">
        <v>43556</v>
      </c>
      <c r="G2956" s="2">
        <v>43781</v>
      </c>
      <c r="H2956" t="s">
        <v>19371</v>
      </c>
      <c r="J2956" t="s">
        <v>19372</v>
      </c>
      <c r="L2956" t="s">
        <v>19373</v>
      </c>
      <c r="M2956" t="s">
        <v>308</v>
      </c>
      <c r="N2956">
        <v>8889</v>
      </c>
      <c r="O2956" t="s">
        <v>70</v>
      </c>
      <c r="Q2956" t="s">
        <v>19374</v>
      </c>
      <c r="S2956" t="s">
        <v>72</v>
      </c>
      <c r="T2956" t="s">
        <v>7215</v>
      </c>
      <c r="U2956" t="s">
        <v>7216</v>
      </c>
      <c r="V2956" t="s">
        <v>7217</v>
      </c>
      <c r="W2956" t="s">
        <v>147</v>
      </c>
      <c r="X2956" t="s">
        <v>19375</v>
      </c>
      <c r="Y2956" t="str">
        <f>"39-9032.00"</f>
        <v>39-9032.00</v>
      </c>
      <c r="Z2956" t="s">
        <v>5419</v>
      </c>
      <c r="AA2956">
        <v>611620</v>
      </c>
      <c r="AB2956">
        <v>10</v>
      </c>
      <c r="AC2956">
        <v>10</v>
      </c>
      <c r="AD2956" t="s">
        <v>79</v>
      </c>
      <c r="AE2956" t="s">
        <v>95</v>
      </c>
      <c r="AF2956">
        <v>35</v>
      </c>
      <c r="AG2956" s="4">
        <v>0.41666666666666669</v>
      </c>
      <c r="AH2956" s="4">
        <v>0.83333333333333337</v>
      </c>
      <c r="AI2956" s="5">
        <v>16.64</v>
      </c>
      <c r="AL2956" t="s">
        <v>81</v>
      </c>
      <c r="AM2956" t="s">
        <v>82</v>
      </c>
      <c r="AO2956" t="s">
        <v>213</v>
      </c>
      <c r="AP2956" t="s">
        <v>130</v>
      </c>
      <c r="AQ2956" t="s">
        <v>130</v>
      </c>
      <c r="AR2956" t="s">
        <v>82</v>
      </c>
      <c r="AT2956" t="s">
        <v>82</v>
      </c>
      <c r="AW2956" t="s">
        <v>72</v>
      </c>
      <c r="AX2956">
        <v>12</v>
      </c>
      <c r="AY2956" t="s">
        <v>19373</v>
      </c>
      <c r="AZ2956" t="s">
        <v>3038</v>
      </c>
      <c r="BA2956" t="s">
        <v>308</v>
      </c>
      <c r="BB2956">
        <v>8889</v>
      </c>
      <c r="BC2956" t="s">
        <v>79</v>
      </c>
      <c r="BH2956" t="s">
        <v>19372</v>
      </c>
      <c r="BJ2956">
        <v>562323859</v>
      </c>
    </row>
    <row r="2957" spans="1:62" x14ac:dyDescent="0.25">
      <c r="A2957" t="s">
        <v>19487</v>
      </c>
      <c r="B2957" s="2">
        <v>43504</v>
      </c>
      <c r="C2957" t="s">
        <v>63</v>
      </c>
      <c r="D2957" s="3">
        <v>43472.379656817131</v>
      </c>
      <c r="E2957" t="s">
        <v>64</v>
      </c>
      <c r="F2957" s="2">
        <v>43556</v>
      </c>
      <c r="G2957" s="2">
        <v>43793</v>
      </c>
      <c r="H2957" t="s">
        <v>19312</v>
      </c>
      <c r="J2957" t="s">
        <v>19313</v>
      </c>
      <c r="K2957" t="s">
        <v>19314</v>
      </c>
      <c r="L2957" t="s">
        <v>19315</v>
      </c>
      <c r="M2957" t="s">
        <v>308</v>
      </c>
      <c r="N2957">
        <v>7927</v>
      </c>
      <c r="O2957" t="s">
        <v>70</v>
      </c>
      <c r="Q2957" t="s">
        <v>19316</v>
      </c>
      <c r="S2957" t="s">
        <v>72</v>
      </c>
      <c r="T2957" t="s">
        <v>19488</v>
      </c>
      <c r="U2957" t="s">
        <v>19318</v>
      </c>
      <c r="V2957" t="s">
        <v>19319</v>
      </c>
      <c r="W2957" t="s">
        <v>147</v>
      </c>
      <c r="X2957" t="s">
        <v>19320</v>
      </c>
      <c r="Y2957" t="str">
        <f>"39-9032"</f>
        <v>39-9032</v>
      </c>
      <c r="Z2957" t="s">
        <v>5419</v>
      </c>
      <c r="AA2957">
        <v>611620</v>
      </c>
      <c r="AB2957">
        <v>16</v>
      </c>
      <c r="AC2957">
        <v>16</v>
      </c>
      <c r="AD2957" t="s">
        <v>79</v>
      </c>
      <c r="AE2957" t="s">
        <v>80</v>
      </c>
      <c r="AF2957">
        <v>35</v>
      </c>
      <c r="AG2957" s="4">
        <v>0.45833333333333331</v>
      </c>
      <c r="AH2957" s="4">
        <v>0.79166666666666663</v>
      </c>
      <c r="AI2957" s="5">
        <v>14.06</v>
      </c>
      <c r="AJ2957">
        <v>0</v>
      </c>
      <c r="AL2957" t="s">
        <v>81</v>
      </c>
      <c r="AM2957" t="s">
        <v>82</v>
      </c>
      <c r="AO2957" t="s">
        <v>213</v>
      </c>
      <c r="AP2957" t="s">
        <v>130</v>
      </c>
      <c r="AQ2957" t="s">
        <v>130</v>
      </c>
      <c r="AR2957" t="s">
        <v>82</v>
      </c>
      <c r="AT2957" t="s">
        <v>82</v>
      </c>
      <c r="AW2957" t="s">
        <v>72</v>
      </c>
      <c r="AX2957">
        <v>24</v>
      </c>
      <c r="AY2957" t="s">
        <v>19315</v>
      </c>
      <c r="AZ2957" t="s">
        <v>1303</v>
      </c>
      <c r="BA2957" t="s">
        <v>308</v>
      </c>
      <c r="BB2957">
        <v>7927</v>
      </c>
      <c r="BC2957" t="s">
        <v>79</v>
      </c>
      <c r="BH2957" t="s">
        <v>19489</v>
      </c>
      <c r="BI2957" t="s">
        <v>15627</v>
      </c>
      <c r="BJ2957">
        <v>223197693</v>
      </c>
    </row>
    <row r="2958" spans="1:62" x14ac:dyDescent="0.25">
      <c r="A2958" t="s">
        <v>19549</v>
      </c>
      <c r="B2958" s="2">
        <v>43504</v>
      </c>
      <c r="C2958" t="s">
        <v>63</v>
      </c>
      <c r="D2958" s="3">
        <v>43472.379196886577</v>
      </c>
      <c r="E2958" t="s">
        <v>282</v>
      </c>
      <c r="F2958" s="2">
        <v>43556</v>
      </c>
      <c r="G2958" s="2">
        <v>43784</v>
      </c>
      <c r="H2958" t="s">
        <v>19199</v>
      </c>
      <c r="I2958" t="s">
        <v>19200</v>
      </c>
      <c r="J2958" t="s">
        <v>19201</v>
      </c>
      <c r="L2958" t="s">
        <v>735</v>
      </c>
      <c r="M2958" t="s">
        <v>192</v>
      </c>
      <c r="N2958">
        <v>55419</v>
      </c>
      <c r="O2958" t="s">
        <v>70</v>
      </c>
      <c r="Q2958" t="s">
        <v>19202</v>
      </c>
      <c r="S2958" t="s">
        <v>72</v>
      </c>
      <c r="T2958" t="s">
        <v>19203</v>
      </c>
      <c r="U2958" t="s">
        <v>2119</v>
      </c>
      <c r="V2958" t="s">
        <v>1633</v>
      </c>
      <c r="W2958" t="s">
        <v>192</v>
      </c>
      <c r="X2958" t="s">
        <v>19550</v>
      </c>
      <c r="Y2958" t="str">
        <f>"37-3011"</f>
        <v>37-3011</v>
      </c>
      <c r="Z2958" t="s">
        <v>94</v>
      </c>
      <c r="AA2958">
        <v>444220</v>
      </c>
      <c r="AB2958">
        <v>20</v>
      </c>
      <c r="AC2958">
        <v>18</v>
      </c>
      <c r="AD2958" t="s">
        <v>79</v>
      </c>
      <c r="AE2958" t="s">
        <v>80</v>
      </c>
      <c r="AF2958">
        <v>40</v>
      </c>
      <c r="AG2958" s="4">
        <v>0.29166666666666669</v>
      </c>
      <c r="AH2958" s="4">
        <v>0.64583333333333337</v>
      </c>
      <c r="AI2958" s="5">
        <v>17.05</v>
      </c>
      <c r="AJ2958">
        <v>25.58</v>
      </c>
      <c r="AK2958">
        <v>27.08</v>
      </c>
      <c r="AL2958" t="s">
        <v>81</v>
      </c>
      <c r="AM2958" t="s">
        <v>82</v>
      </c>
      <c r="AO2958" t="s">
        <v>83</v>
      </c>
      <c r="AP2958" t="s">
        <v>67</v>
      </c>
      <c r="AQ2958" t="s">
        <v>67</v>
      </c>
      <c r="AR2958" t="s">
        <v>82</v>
      </c>
      <c r="AT2958" t="s">
        <v>82</v>
      </c>
      <c r="AW2958" t="s">
        <v>72</v>
      </c>
      <c r="AX2958">
        <v>3</v>
      </c>
      <c r="AY2958" t="s">
        <v>735</v>
      </c>
      <c r="AZ2958" t="s">
        <v>1032</v>
      </c>
      <c r="BA2958" t="s">
        <v>192</v>
      </c>
      <c r="BB2958">
        <v>55419</v>
      </c>
      <c r="BC2958" t="s">
        <v>79</v>
      </c>
      <c r="BH2958" t="s">
        <v>19201</v>
      </c>
      <c r="BJ2958">
        <v>411708088</v>
      </c>
    </row>
    <row r="2959" spans="1:62" x14ac:dyDescent="0.25">
      <c r="A2959" t="s">
        <v>19552</v>
      </c>
      <c r="B2959" s="2">
        <v>43504</v>
      </c>
      <c r="C2959" t="s">
        <v>63</v>
      </c>
      <c r="D2959" s="3">
        <v>43472.380333460649</v>
      </c>
      <c r="E2959" t="s">
        <v>64</v>
      </c>
      <c r="F2959" s="2">
        <v>43556</v>
      </c>
      <c r="G2959" s="2">
        <v>43784</v>
      </c>
      <c r="H2959" t="s">
        <v>19553</v>
      </c>
      <c r="I2959" t="s">
        <v>19554</v>
      </c>
      <c r="J2959" t="s">
        <v>19555</v>
      </c>
      <c r="L2959" t="s">
        <v>18468</v>
      </c>
      <c r="M2959" t="s">
        <v>226</v>
      </c>
      <c r="N2959">
        <v>48317</v>
      </c>
      <c r="O2959" t="s">
        <v>70</v>
      </c>
      <c r="Q2959" t="s">
        <v>19556</v>
      </c>
      <c r="S2959" t="s">
        <v>72</v>
      </c>
      <c r="T2959" t="s">
        <v>13303</v>
      </c>
      <c r="U2959" t="s">
        <v>3646</v>
      </c>
      <c r="V2959" t="s">
        <v>1757</v>
      </c>
      <c r="W2959" t="s">
        <v>278</v>
      </c>
      <c r="X2959" t="s">
        <v>106</v>
      </c>
      <c r="Y2959" t="str">
        <f>"37-3011"</f>
        <v>37-3011</v>
      </c>
      <c r="Z2959" t="s">
        <v>94</v>
      </c>
      <c r="AA2959">
        <v>561730</v>
      </c>
      <c r="AB2959">
        <v>12</v>
      </c>
      <c r="AC2959">
        <v>12</v>
      </c>
      <c r="AD2959" t="s">
        <v>79</v>
      </c>
      <c r="AE2959" t="s">
        <v>80</v>
      </c>
      <c r="AF2959">
        <v>40</v>
      </c>
      <c r="AG2959" s="4">
        <v>0.29166666666666669</v>
      </c>
      <c r="AH2959" s="4">
        <v>0.64583333333333337</v>
      </c>
      <c r="AI2959" s="5">
        <v>13.72</v>
      </c>
      <c r="AJ2959">
        <v>20.58</v>
      </c>
      <c r="AL2959" t="s">
        <v>81</v>
      </c>
      <c r="AM2959" t="s">
        <v>82</v>
      </c>
      <c r="AO2959" t="s">
        <v>83</v>
      </c>
      <c r="AR2959" t="s">
        <v>82</v>
      </c>
      <c r="AT2959" t="s">
        <v>82</v>
      </c>
      <c r="AW2959" t="s">
        <v>72</v>
      </c>
      <c r="AX2959">
        <v>3</v>
      </c>
      <c r="AY2959" t="s">
        <v>16973</v>
      </c>
      <c r="AZ2959" t="s">
        <v>2333</v>
      </c>
      <c r="BA2959" t="s">
        <v>226</v>
      </c>
      <c r="BB2959">
        <v>48317</v>
      </c>
      <c r="BC2959" t="s">
        <v>79</v>
      </c>
      <c r="BH2959" t="s">
        <v>19557</v>
      </c>
      <c r="BJ2959">
        <v>382988495</v>
      </c>
    </row>
    <row r="2960" spans="1:62" x14ac:dyDescent="0.25">
      <c r="A2960" t="s">
        <v>19698</v>
      </c>
      <c r="B2960" s="2">
        <v>43504</v>
      </c>
      <c r="C2960" t="s">
        <v>63</v>
      </c>
      <c r="D2960" s="3">
        <v>43472.379983935185</v>
      </c>
      <c r="E2960" t="s">
        <v>64</v>
      </c>
      <c r="F2960" s="2">
        <v>43556</v>
      </c>
      <c r="G2960" s="2">
        <v>43739</v>
      </c>
      <c r="H2960" t="s">
        <v>19699</v>
      </c>
      <c r="I2960" t="s">
        <v>67</v>
      </c>
      <c r="J2960" t="s">
        <v>19700</v>
      </c>
      <c r="K2960" t="s">
        <v>67</v>
      </c>
      <c r="L2960" t="s">
        <v>19701</v>
      </c>
      <c r="M2960" t="s">
        <v>308</v>
      </c>
      <c r="N2960">
        <v>8742</v>
      </c>
      <c r="O2960" t="s">
        <v>70</v>
      </c>
      <c r="P2960" t="s">
        <v>67</v>
      </c>
      <c r="Q2960" t="s">
        <v>19702</v>
      </c>
      <c r="S2960" t="s">
        <v>72</v>
      </c>
      <c r="T2960" t="s">
        <v>2538</v>
      </c>
      <c r="U2960" t="s">
        <v>2539</v>
      </c>
      <c r="V2960" t="s">
        <v>3119</v>
      </c>
      <c r="W2960" t="s">
        <v>323</v>
      </c>
      <c r="X2960" t="s">
        <v>19703</v>
      </c>
      <c r="Y2960" t="str">
        <f>"35-3031"</f>
        <v>35-3031</v>
      </c>
      <c r="Z2960" t="s">
        <v>410</v>
      </c>
      <c r="AA2960">
        <v>713930</v>
      </c>
      <c r="AB2960">
        <v>4</v>
      </c>
      <c r="AC2960">
        <v>4</v>
      </c>
      <c r="AD2960" t="s">
        <v>79</v>
      </c>
      <c r="AE2960" t="s">
        <v>95</v>
      </c>
      <c r="AF2960">
        <v>35</v>
      </c>
      <c r="AG2960" s="4">
        <v>0.47916666666666669</v>
      </c>
      <c r="AH2960" s="4">
        <v>0.91666666666666663</v>
      </c>
      <c r="AI2960" s="5">
        <v>15.27</v>
      </c>
      <c r="AJ2960">
        <v>22.91</v>
      </c>
      <c r="AL2960" t="s">
        <v>81</v>
      </c>
      <c r="AM2960" t="s">
        <v>82</v>
      </c>
      <c r="AO2960" t="s">
        <v>83</v>
      </c>
      <c r="AP2960" t="s">
        <v>67</v>
      </c>
      <c r="AQ2960" t="s">
        <v>67</v>
      </c>
      <c r="AR2960" t="s">
        <v>82</v>
      </c>
      <c r="AT2960" t="s">
        <v>82</v>
      </c>
      <c r="AW2960" t="s">
        <v>82</v>
      </c>
      <c r="AY2960" t="s">
        <v>19701</v>
      </c>
      <c r="AZ2960" t="s">
        <v>317</v>
      </c>
      <c r="BA2960" t="s">
        <v>308</v>
      </c>
      <c r="BB2960">
        <v>8742</v>
      </c>
      <c r="BC2960" t="s">
        <v>87</v>
      </c>
      <c r="BH2960" t="s">
        <v>19700</v>
      </c>
      <c r="BI2960" t="s">
        <v>67</v>
      </c>
      <c r="BJ2960">
        <v>210403203</v>
      </c>
    </row>
    <row r="2961" spans="1:62" x14ac:dyDescent="0.25">
      <c r="A2961" t="s">
        <v>19713</v>
      </c>
      <c r="B2961" s="2">
        <v>43504</v>
      </c>
      <c r="C2961" t="s">
        <v>63</v>
      </c>
      <c r="D2961" s="3">
        <v>43472.379999988429</v>
      </c>
      <c r="E2961" t="s">
        <v>64</v>
      </c>
      <c r="F2961" s="2">
        <v>43556</v>
      </c>
      <c r="G2961" s="2">
        <v>43784</v>
      </c>
      <c r="H2961" t="s">
        <v>19714</v>
      </c>
      <c r="J2961" t="s">
        <v>19715</v>
      </c>
      <c r="K2961" t="s">
        <v>19716</v>
      </c>
      <c r="L2961" t="s">
        <v>4462</v>
      </c>
      <c r="M2961" t="s">
        <v>166</v>
      </c>
      <c r="N2961">
        <v>84088</v>
      </c>
      <c r="O2961" t="s">
        <v>70</v>
      </c>
      <c r="Q2961" t="s">
        <v>19717</v>
      </c>
      <c r="S2961" t="s">
        <v>72</v>
      </c>
      <c r="T2961" t="s">
        <v>1755</v>
      </c>
      <c r="U2961" t="s">
        <v>5811</v>
      </c>
      <c r="V2961" t="s">
        <v>1882</v>
      </c>
      <c r="W2961" t="s">
        <v>278</v>
      </c>
      <c r="X2961" t="s">
        <v>106</v>
      </c>
      <c r="Y2961" t="str">
        <f>"37-3011"</f>
        <v>37-3011</v>
      </c>
      <c r="Z2961" t="s">
        <v>94</v>
      </c>
      <c r="AA2961">
        <v>561730</v>
      </c>
      <c r="AB2961">
        <v>25</v>
      </c>
      <c r="AC2961">
        <v>25</v>
      </c>
      <c r="AD2961" t="s">
        <v>79</v>
      </c>
      <c r="AE2961" t="s">
        <v>80</v>
      </c>
      <c r="AF2961">
        <v>40</v>
      </c>
      <c r="AG2961" s="4">
        <v>0.29166666666666669</v>
      </c>
      <c r="AH2961" s="4">
        <v>0.64583333333333337</v>
      </c>
      <c r="AI2961" s="5">
        <v>13.68</v>
      </c>
      <c r="AJ2961">
        <v>20.52</v>
      </c>
      <c r="AL2961" t="s">
        <v>81</v>
      </c>
      <c r="AM2961" t="s">
        <v>82</v>
      </c>
      <c r="AO2961" t="s">
        <v>83</v>
      </c>
      <c r="AR2961" t="s">
        <v>82</v>
      </c>
      <c r="AT2961" t="s">
        <v>82</v>
      </c>
      <c r="AW2961" t="s">
        <v>82</v>
      </c>
      <c r="AY2961" t="s">
        <v>4462</v>
      </c>
      <c r="AZ2961" t="s">
        <v>172</v>
      </c>
      <c r="BA2961" t="s">
        <v>166</v>
      </c>
      <c r="BB2961">
        <v>84088</v>
      </c>
      <c r="BC2961" t="s">
        <v>79</v>
      </c>
      <c r="BH2961" t="s">
        <v>19718</v>
      </c>
      <c r="BJ2961">
        <v>202603372</v>
      </c>
    </row>
    <row r="2962" spans="1:62" x14ac:dyDescent="0.25">
      <c r="A2962" t="s">
        <v>19975</v>
      </c>
      <c r="B2962" s="2">
        <v>43504</v>
      </c>
      <c r="C2962" t="s">
        <v>63</v>
      </c>
      <c r="D2962" s="3">
        <v>43472.378963541669</v>
      </c>
      <c r="E2962" t="s">
        <v>64</v>
      </c>
      <c r="F2962" s="2">
        <v>43556</v>
      </c>
      <c r="G2962" s="2">
        <v>43814</v>
      </c>
      <c r="H2962" t="s">
        <v>19976</v>
      </c>
      <c r="I2962" t="s">
        <v>130</v>
      </c>
      <c r="J2962" t="s">
        <v>19977</v>
      </c>
      <c r="L2962" t="s">
        <v>5645</v>
      </c>
      <c r="M2962" t="s">
        <v>1246</v>
      </c>
      <c r="N2962">
        <v>63366</v>
      </c>
      <c r="O2962" t="s">
        <v>70</v>
      </c>
      <c r="Q2962" t="s">
        <v>19978</v>
      </c>
      <c r="S2962" t="s">
        <v>72</v>
      </c>
      <c r="T2962" t="s">
        <v>6709</v>
      </c>
      <c r="U2962" t="s">
        <v>19979</v>
      </c>
      <c r="V2962" t="s">
        <v>1711</v>
      </c>
      <c r="W2962" t="s">
        <v>1246</v>
      </c>
      <c r="X2962" t="s">
        <v>106</v>
      </c>
      <c r="Y2962" t="str">
        <f>"37-3011"</f>
        <v>37-3011</v>
      </c>
      <c r="Z2962" t="s">
        <v>94</v>
      </c>
      <c r="AA2962">
        <v>56173</v>
      </c>
      <c r="AB2962">
        <v>7</v>
      </c>
      <c r="AC2962">
        <v>7</v>
      </c>
      <c r="AD2962" t="s">
        <v>79</v>
      </c>
      <c r="AE2962" t="s">
        <v>80</v>
      </c>
      <c r="AF2962">
        <v>40</v>
      </c>
      <c r="AG2962" s="4">
        <v>0.29166666666666669</v>
      </c>
      <c r="AH2962" s="4">
        <v>0.64583333333333337</v>
      </c>
      <c r="AI2962" s="5">
        <v>14.52</v>
      </c>
      <c r="AJ2962">
        <v>21.78</v>
      </c>
      <c r="AK2962">
        <v>22.5</v>
      </c>
      <c r="AL2962" t="s">
        <v>81</v>
      </c>
      <c r="AM2962" t="s">
        <v>82</v>
      </c>
      <c r="AO2962" t="s">
        <v>83</v>
      </c>
      <c r="AP2962" t="s">
        <v>130</v>
      </c>
      <c r="AQ2962" t="s">
        <v>130</v>
      </c>
      <c r="AR2962" t="s">
        <v>82</v>
      </c>
      <c r="AT2962" t="s">
        <v>82</v>
      </c>
      <c r="AW2962" t="s">
        <v>82</v>
      </c>
      <c r="AY2962" t="s">
        <v>5645</v>
      </c>
      <c r="AZ2962" t="s">
        <v>1707</v>
      </c>
      <c r="BA2962" t="s">
        <v>1246</v>
      </c>
      <c r="BB2962">
        <v>63366</v>
      </c>
      <c r="BC2962" t="s">
        <v>79</v>
      </c>
      <c r="BH2962" t="s">
        <v>19980</v>
      </c>
      <c r="BI2962" t="s">
        <v>130</v>
      </c>
      <c r="BJ2962">
        <v>431485846</v>
      </c>
    </row>
    <row r="2963" spans="1:62" x14ac:dyDescent="0.25">
      <c r="A2963" t="s">
        <v>20109</v>
      </c>
      <c r="B2963" s="2">
        <v>43504</v>
      </c>
      <c r="C2963" t="s">
        <v>63</v>
      </c>
      <c r="D2963" s="3">
        <v>43472.379823136573</v>
      </c>
      <c r="E2963" t="s">
        <v>64</v>
      </c>
      <c r="F2963" s="2">
        <v>43556</v>
      </c>
      <c r="G2963" s="2">
        <v>43770</v>
      </c>
      <c r="H2963" t="s">
        <v>20110</v>
      </c>
      <c r="J2963" t="s">
        <v>20111</v>
      </c>
      <c r="L2963" t="s">
        <v>20112</v>
      </c>
      <c r="M2963" t="s">
        <v>844</v>
      </c>
      <c r="N2963">
        <v>60083</v>
      </c>
      <c r="O2963" t="s">
        <v>70</v>
      </c>
      <c r="Q2963" t="s">
        <v>20113</v>
      </c>
      <c r="S2963" t="s">
        <v>72</v>
      </c>
      <c r="T2963" t="s">
        <v>13303</v>
      </c>
      <c r="U2963" t="s">
        <v>5811</v>
      </c>
      <c r="V2963" t="s">
        <v>16460</v>
      </c>
      <c r="W2963" t="s">
        <v>278</v>
      </c>
      <c r="X2963" t="s">
        <v>1758</v>
      </c>
      <c r="Y2963" t="str">
        <f>"47-2061"</f>
        <v>47-2061</v>
      </c>
      <c r="Z2963" t="s">
        <v>326</v>
      </c>
      <c r="AA2963">
        <v>237310</v>
      </c>
      <c r="AB2963">
        <v>15</v>
      </c>
      <c r="AC2963">
        <v>15</v>
      </c>
      <c r="AD2963" t="s">
        <v>79</v>
      </c>
      <c r="AE2963" t="s">
        <v>80</v>
      </c>
      <c r="AF2963">
        <v>40</v>
      </c>
      <c r="AG2963" s="4">
        <v>0.25</v>
      </c>
      <c r="AH2963" s="4">
        <v>0.60416666666666663</v>
      </c>
      <c r="AI2963" s="6">
        <v>12</v>
      </c>
      <c r="AJ2963">
        <v>18</v>
      </c>
      <c r="AL2963" t="s">
        <v>81</v>
      </c>
      <c r="AM2963" t="s">
        <v>82</v>
      </c>
      <c r="AO2963" t="s">
        <v>83</v>
      </c>
      <c r="AP2963" t="s">
        <v>67</v>
      </c>
      <c r="AQ2963" t="s">
        <v>67</v>
      </c>
      <c r="AR2963" t="s">
        <v>82</v>
      </c>
      <c r="AT2963" t="s">
        <v>82</v>
      </c>
      <c r="AW2963" t="s">
        <v>82</v>
      </c>
      <c r="AY2963" t="s">
        <v>20114</v>
      </c>
      <c r="AZ2963" t="s">
        <v>16406</v>
      </c>
      <c r="BA2963" t="s">
        <v>844</v>
      </c>
      <c r="BB2963">
        <v>60148</v>
      </c>
      <c r="BC2963" t="s">
        <v>79</v>
      </c>
      <c r="BH2963" t="s">
        <v>20115</v>
      </c>
      <c r="BJ2963">
        <v>364347259</v>
      </c>
    </row>
    <row r="2964" spans="1:62" x14ac:dyDescent="0.25">
      <c r="A2964" t="s">
        <v>20136</v>
      </c>
      <c r="B2964" s="2">
        <v>43504</v>
      </c>
      <c r="C2964" t="s">
        <v>63</v>
      </c>
      <c r="D2964" s="3">
        <v>43472.379634143515</v>
      </c>
      <c r="E2964" t="s">
        <v>64</v>
      </c>
      <c r="F2964" s="2">
        <v>43556</v>
      </c>
      <c r="G2964" s="2">
        <v>43767</v>
      </c>
      <c r="H2964" t="s">
        <v>20137</v>
      </c>
      <c r="J2964" t="s">
        <v>20138</v>
      </c>
      <c r="L2964" t="s">
        <v>20139</v>
      </c>
      <c r="M2964" t="s">
        <v>232</v>
      </c>
      <c r="N2964">
        <v>13021</v>
      </c>
      <c r="O2964" t="s">
        <v>70</v>
      </c>
      <c r="Q2964" t="s">
        <v>20140</v>
      </c>
      <c r="S2964" t="s">
        <v>72</v>
      </c>
      <c r="T2964" t="s">
        <v>102</v>
      </c>
      <c r="U2964" t="s">
        <v>2630</v>
      </c>
      <c r="V2964" t="s">
        <v>2470</v>
      </c>
      <c r="W2964" t="s">
        <v>105</v>
      </c>
      <c r="X2964" t="s">
        <v>2068</v>
      </c>
      <c r="Y2964" t="str">
        <f>"39-3091"</f>
        <v>39-3091</v>
      </c>
      <c r="Z2964" t="s">
        <v>677</v>
      </c>
      <c r="AA2964">
        <v>713990</v>
      </c>
      <c r="AB2964">
        <v>10</v>
      </c>
      <c r="AC2964">
        <v>10</v>
      </c>
      <c r="AD2964" t="s">
        <v>79</v>
      </c>
      <c r="AE2964" t="s">
        <v>80</v>
      </c>
      <c r="AF2964">
        <v>35</v>
      </c>
      <c r="AG2964" s="4">
        <v>0.41666666666666669</v>
      </c>
      <c r="AH2964" s="4">
        <v>0.75</v>
      </c>
      <c r="AI2964" s="5">
        <v>11.1</v>
      </c>
      <c r="AJ2964">
        <v>16.649999999999999</v>
      </c>
      <c r="AK2964">
        <v>18.98</v>
      </c>
      <c r="AL2964" t="s">
        <v>81</v>
      </c>
      <c r="AM2964" t="s">
        <v>82</v>
      </c>
      <c r="AO2964" t="s">
        <v>83</v>
      </c>
      <c r="AP2964" t="s">
        <v>67</v>
      </c>
      <c r="AR2964" t="s">
        <v>82</v>
      </c>
      <c r="AT2964" t="s">
        <v>82</v>
      </c>
      <c r="AW2964" t="s">
        <v>82</v>
      </c>
      <c r="AY2964" t="s">
        <v>20139</v>
      </c>
      <c r="AZ2964" t="s">
        <v>20141</v>
      </c>
      <c r="BA2964" t="s">
        <v>232</v>
      </c>
      <c r="BB2964">
        <v>13021</v>
      </c>
      <c r="BC2964" t="s">
        <v>79</v>
      </c>
      <c r="BH2964" t="s">
        <v>20142</v>
      </c>
      <c r="BJ2964">
        <v>161468051</v>
      </c>
    </row>
    <row r="2965" spans="1:62" x14ac:dyDescent="0.25">
      <c r="A2965" t="s">
        <v>20143</v>
      </c>
      <c r="B2965" s="2">
        <v>43504</v>
      </c>
      <c r="C2965" t="s">
        <v>63</v>
      </c>
      <c r="D2965" s="3">
        <v>43472.380050162035</v>
      </c>
      <c r="E2965" t="s">
        <v>64</v>
      </c>
      <c r="F2965" s="2">
        <v>43556</v>
      </c>
      <c r="G2965" s="2">
        <v>43790</v>
      </c>
      <c r="H2965" t="s">
        <v>20144</v>
      </c>
      <c r="I2965" t="s">
        <v>20145</v>
      </c>
      <c r="J2965" t="s">
        <v>20146</v>
      </c>
      <c r="L2965" t="s">
        <v>20147</v>
      </c>
      <c r="M2965" t="s">
        <v>278</v>
      </c>
      <c r="N2965">
        <v>20110</v>
      </c>
      <c r="O2965" t="s">
        <v>70</v>
      </c>
      <c r="Q2965" t="s">
        <v>20148</v>
      </c>
      <c r="S2965" t="s">
        <v>72</v>
      </c>
      <c r="T2965" t="s">
        <v>13303</v>
      </c>
      <c r="U2965" t="s">
        <v>5811</v>
      </c>
      <c r="V2965" t="s">
        <v>16460</v>
      </c>
      <c r="W2965" t="s">
        <v>278</v>
      </c>
      <c r="X2965" t="s">
        <v>106</v>
      </c>
      <c r="Y2965" t="str">
        <f>"37-3011"</f>
        <v>37-3011</v>
      </c>
      <c r="Z2965" t="s">
        <v>94</v>
      </c>
      <c r="AA2965">
        <v>561730</v>
      </c>
      <c r="AB2965">
        <v>6</v>
      </c>
      <c r="AC2965">
        <v>6</v>
      </c>
      <c r="AD2965" t="s">
        <v>79</v>
      </c>
      <c r="AE2965" t="s">
        <v>95</v>
      </c>
      <c r="AF2965">
        <v>40</v>
      </c>
      <c r="AG2965" s="4">
        <v>0.29166666666666669</v>
      </c>
      <c r="AH2965" s="4">
        <v>0.64583333333333337</v>
      </c>
      <c r="AI2965" s="5">
        <v>15.39</v>
      </c>
      <c r="AJ2965">
        <v>23.09</v>
      </c>
      <c r="AL2965" t="s">
        <v>81</v>
      </c>
      <c r="AM2965" t="s">
        <v>82</v>
      </c>
      <c r="AO2965" t="s">
        <v>83</v>
      </c>
      <c r="AP2965" t="s">
        <v>67</v>
      </c>
      <c r="AQ2965" t="s">
        <v>67</v>
      </c>
      <c r="AR2965" t="s">
        <v>82</v>
      </c>
      <c r="AT2965" t="s">
        <v>82</v>
      </c>
      <c r="AW2965" t="s">
        <v>72</v>
      </c>
      <c r="AX2965">
        <v>3</v>
      </c>
      <c r="AY2965" t="s">
        <v>10163</v>
      </c>
      <c r="AZ2965" t="s">
        <v>10163</v>
      </c>
      <c r="BA2965" t="s">
        <v>278</v>
      </c>
      <c r="BB2965">
        <v>20110</v>
      </c>
      <c r="BC2965" t="s">
        <v>79</v>
      </c>
      <c r="BH2965" t="s">
        <v>20149</v>
      </c>
      <c r="BJ2965">
        <v>541290952</v>
      </c>
    </row>
    <row r="2966" spans="1:62" x14ac:dyDescent="0.25">
      <c r="A2966" t="s">
        <v>20492</v>
      </c>
      <c r="B2966" s="2">
        <v>43504</v>
      </c>
      <c r="C2966" t="s">
        <v>63</v>
      </c>
      <c r="D2966" s="3">
        <v>43472.37983795139</v>
      </c>
      <c r="E2966" t="s">
        <v>64</v>
      </c>
      <c r="F2966" s="2">
        <v>43556</v>
      </c>
      <c r="G2966" s="2">
        <v>43791</v>
      </c>
      <c r="H2966" t="s">
        <v>20493</v>
      </c>
      <c r="J2966" t="s">
        <v>20494</v>
      </c>
      <c r="L2966" t="s">
        <v>20495</v>
      </c>
      <c r="M2966" t="s">
        <v>783</v>
      </c>
      <c r="N2966">
        <v>44131</v>
      </c>
      <c r="O2966" t="s">
        <v>70</v>
      </c>
      <c r="Q2966" t="s">
        <v>20496</v>
      </c>
      <c r="R2966">
        <v>802</v>
      </c>
      <c r="S2966" t="s">
        <v>72</v>
      </c>
      <c r="T2966" t="s">
        <v>13303</v>
      </c>
      <c r="U2966" t="s">
        <v>19509</v>
      </c>
      <c r="V2966" t="s">
        <v>1757</v>
      </c>
      <c r="W2966" t="s">
        <v>278</v>
      </c>
      <c r="X2966" t="s">
        <v>18367</v>
      </c>
      <c r="Y2966" t="str">
        <f>"51-9199"</f>
        <v>51-9199</v>
      </c>
      <c r="Z2966" t="s">
        <v>1814</v>
      </c>
      <c r="AA2966">
        <v>562920</v>
      </c>
      <c r="AB2966">
        <v>6</v>
      </c>
      <c r="AC2966">
        <v>6</v>
      </c>
      <c r="AD2966" t="s">
        <v>79</v>
      </c>
      <c r="AE2966" t="s">
        <v>95</v>
      </c>
      <c r="AF2966">
        <v>40</v>
      </c>
      <c r="AG2966" s="4">
        <v>0.29166666666666669</v>
      </c>
      <c r="AH2966" s="4">
        <v>0.64583333333333337</v>
      </c>
      <c r="AI2966" s="5">
        <v>13.98</v>
      </c>
      <c r="AJ2966">
        <v>20.97</v>
      </c>
      <c r="AL2966" t="s">
        <v>81</v>
      </c>
      <c r="AM2966" t="s">
        <v>82</v>
      </c>
      <c r="AO2966" t="s">
        <v>83</v>
      </c>
      <c r="AR2966" t="s">
        <v>82</v>
      </c>
      <c r="AT2966" t="s">
        <v>82</v>
      </c>
      <c r="AW2966" t="s">
        <v>72</v>
      </c>
      <c r="AX2966">
        <v>3</v>
      </c>
      <c r="AY2966" t="s">
        <v>20497</v>
      </c>
      <c r="AZ2966" t="s">
        <v>7299</v>
      </c>
      <c r="BA2966" t="s">
        <v>783</v>
      </c>
      <c r="BB2966">
        <v>44131</v>
      </c>
      <c r="BC2966" t="s">
        <v>87</v>
      </c>
      <c r="BH2966" t="s">
        <v>20498</v>
      </c>
      <c r="BJ2966">
        <v>341740841</v>
      </c>
    </row>
    <row r="2967" spans="1:62" x14ac:dyDescent="0.25">
      <c r="A2967" t="s">
        <v>20603</v>
      </c>
      <c r="B2967" s="2">
        <v>43504</v>
      </c>
      <c r="C2967" t="s">
        <v>63</v>
      </c>
      <c r="D2967" s="3">
        <v>43472.379714155089</v>
      </c>
      <c r="E2967" t="s">
        <v>64</v>
      </c>
      <c r="F2967" s="2">
        <v>43556</v>
      </c>
      <c r="G2967" s="2">
        <v>43799</v>
      </c>
      <c r="H2967" t="s">
        <v>20604</v>
      </c>
      <c r="I2967" t="s">
        <v>20605</v>
      </c>
      <c r="J2967" t="s">
        <v>20606</v>
      </c>
      <c r="L2967" t="s">
        <v>20607</v>
      </c>
      <c r="M2967" t="s">
        <v>100</v>
      </c>
      <c r="N2967">
        <v>28150</v>
      </c>
      <c r="O2967" t="s">
        <v>70</v>
      </c>
      <c r="Q2967" t="s">
        <v>20608</v>
      </c>
      <c r="S2967" t="s">
        <v>72</v>
      </c>
      <c r="T2967" t="s">
        <v>13303</v>
      </c>
      <c r="U2967" t="s">
        <v>3646</v>
      </c>
      <c r="V2967" t="s">
        <v>1757</v>
      </c>
      <c r="W2967" t="s">
        <v>278</v>
      </c>
      <c r="X2967" t="s">
        <v>94</v>
      </c>
      <c r="Y2967" t="str">
        <f>"37-3011"</f>
        <v>37-3011</v>
      </c>
      <c r="Z2967" t="s">
        <v>94</v>
      </c>
      <c r="AA2967">
        <v>561730</v>
      </c>
      <c r="AB2967">
        <v>5</v>
      </c>
      <c r="AC2967">
        <v>5</v>
      </c>
      <c r="AD2967" t="s">
        <v>79</v>
      </c>
      <c r="AE2967" t="s">
        <v>80</v>
      </c>
      <c r="AF2967">
        <v>40</v>
      </c>
      <c r="AG2967" s="4">
        <v>0.29166666666666669</v>
      </c>
      <c r="AH2967" s="4">
        <v>0.65625</v>
      </c>
      <c r="AI2967" s="5">
        <v>11.5</v>
      </c>
      <c r="AJ2967">
        <v>17.25</v>
      </c>
      <c r="AL2967" t="s">
        <v>81</v>
      </c>
      <c r="AM2967" t="s">
        <v>82</v>
      </c>
      <c r="AO2967" t="s">
        <v>83</v>
      </c>
      <c r="AR2967" t="s">
        <v>82</v>
      </c>
      <c r="AT2967" t="s">
        <v>82</v>
      </c>
      <c r="AW2967" t="s">
        <v>72</v>
      </c>
      <c r="AX2967">
        <v>3</v>
      </c>
      <c r="AY2967" t="s">
        <v>2001</v>
      </c>
      <c r="AZ2967" t="s">
        <v>11750</v>
      </c>
      <c r="BA2967" t="s">
        <v>100</v>
      </c>
      <c r="BB2967">
        <v>28150</v>
      </c>
      <c r="BC2967" t="s">
        <v>79</v>
      </c>
      <c r="BH2967" t="s">
        <v>20609</v>
      </c>
      <c r="BI2967" t="s">
        <v>130</v>
      </c>
      <c r="BJ2967">
        <v>454500616</v>
      </c>
    </row>
    <row r="2968" spans="1:62" x14ac:dyDescent="0.25">
      <c r="A2968" t="s">
        <v>20889</v>
      </c>
      <c r="B2968" s="2">
        <v>43504</v>
      </c>
      <c r="C2968" t="s">
        <v>63</v>
      </c>
      <c r="D2968" s="3">
        <v>43472.379229537037</v>
      </c>
      <c r="E2968" t="s">
        <v>64</v>
      </c>
      <c r="F2968" s="2">
        <v>43556</v>
      </c>
      <c r="G2968" s="2">
        <v>43806</v>
      </c>
      <c r="H2968" t="s">
        <v>20890</v>
      </c>
      <c r="I2968" t="s">
        <v>20891</v>
      </c>
      <c r="J2968" t="s">
        <v>20892</v>
      </c>
      <c r="K2968" t="s">
        <v>20893</v>
      </c>
      <c r="L2968" t="s">
        <v>20894</v>
      </c>
      <c r="M2968" t="s">
        <v>226</v>
      </c>
      <c r="N2968">
        <v>48317</v>
      </c>
      <c r="O2968" t="s">
        <v>70</v>
      </c>
      <c r="Q2968" t="s">
        <v>20895</v>
      </c>
      <c r="S2968" t="s">
        <v>72</v>
      </c>
      <c r="T2968" t="s">
        <v>13303</v>
      </c>
      <c r="U2968" t="s">
        <v>3646</v>
      </c>
      <c r="V2968" t="s">
        <v>1757</v>
      </c>
      <c r="W2968" t="s">
        <v>278</v>
      </c>
      <c r="X2968" t="s">
        <v>1673</v>
      </c>
      <c r="Y2968" t="str">
        <f>"37-3011"</f>
        <v>37-3011</v>
      </c>
      <c r="Z2968" t="s">
        <v>94</v>
      </c>
      <c r="AA2968">
        <v>561730</v>
      </c>
      <c r="AB2968">
        <v>10</v>
      </c>
      <c r="AC2968">
        <v>10</v>
      </c>
      <c r="AD2968" t="s">
        <v>79</v>
      </c>
      <c r="AE2968" t="s">
        <v>80</v>
      </c>
      <c r="AF2968">
        <v>40</v>
      </c>
      <c r="AG2968" s="4">
        <v>0.33333333333333331</v>
      </c>
      <c r="AH2968" s="4">
        <v>0.6875</v>
      </c>
      <c r="AI2968" s="5">
        <v>13.72</v>
      </c>
      <c r="AJ2968">
        <v>20.58</v>
      </c>
      <c r="AL2968" t="s">
        <v>81</v>
      </c>
      <c r="AM2968" t="s">
        <v>82</v>
      </c>
      <c r="AO2968" t="s">
        <v>83</v>
      </c>
      <c r="AR2968" t="s">
        <v>82</v>
      </c>
      <c r="AT2968" t="s">
        <v>82</v>
      </c>
      <c r="AW2968" t="s">
        <v>82</v>
      </c>
      <c r="AY2968" t="s">
        <v>20896</v>
      </c>
      <c r="AZ2968" t="s">
        <v>2333</v>
      </c>
      <c r="BA2968" t="s">
        <v>226</v>
      </c>
      <c r="BB2968">
        <v>48317</v>
      </c>
      <c r="BC2968" t="s">
        <v>79</v>
      </c>
      <c r="BH2968" t="s">
        <v>20897</v>
      </c>
      <c r="BJ2968">
        <v>450494227</v>
      </c>
    </row>
    <row r="2969" spans="1:62" x14ac:dyDescent="0.25">
      <c r="A2969" t="s">
        <v>21038</v>
      </c>
      <c r="B2969" s="2">
        <v>43504</v>
      </c>
      <c r="C2969" t="s">
        <v>63</v>
      </c>
      <c r="D2969" s="3">
        <v>43472.379686875</v>
      </c>
      <c r="E2969" t="s">
        <v>64</v>
      </c>
      <c r="F2969" s="2">
        <v>43556</v>
      </c>
      <c r="G2969" s="2">
        <v>43784</v>
      </c>
      <c r="H2969" t="s">
        <v>21039</v>
      </c>
      <c r="J2969" t="s">
        <v>21040</v>
      </c>
      <c r="L2969" t="s">
        <v>16973</v>
      </c>
      <c r="M2969" t="s">
        <v>226</v>
      </c>
      <c r="N2969">
        <v>48317</v>
      </c>
      <c r="O2969" t="s">
        <v>70</v>
      </c>
      <c r="Q2969" t="s">
        <v>21041</v>
      </c>
      <c r="S2969" t="s">
        <v>72</v>
      </c>
      <c r="T2969" t="s">
        <v>1755</v>
      </c>
      <c r="U2969" t="s">
        <v>5811</v>
      </c>
      <c r="V2969" t="s">
        <v>1882</v>
      </c>
      <c r="W2969" t="s">
        <v>278</v>
      </c>
      <c r="X2969" t="s">
        <v>106</v>
      </c>
      <c r="Y2969" t="str">
        <f>"37-3011"</f>
        <v>37-3011</v>
      </c>
      <c r="Z2969" t="s">
        <v>94</v>
      </c>
      <c r="AA2969">
        <v>561730</v>
      </c>
      <c r="AB2969">
        <v>10</v>
      </c>
      <c r="AC2969">
        <v>10</v>
      </c>
      <c r="AD2969" t="s">
        <v>79</v>
      </c>
      <c r="AE2969" t="s">
        <v>80</v>
      </c>
      <c r="AF2969">
        <v>40</v>
      </c>
      <c r="AG2969" s="4">
        <v>0.3125</v>
      </c>
      <c r="AH2969" s="4">
        <v>0.6875</v>
      </c>
      <c r="AI2969" s="5">
        <v>13.72</v>
      </c>
      <c r="AJ2969">
        <v>20.58</v>
      </c>
      <c r="AL2969" t="s">
        <v>81</v>
      </c>
      <c r="AM2969" t="s">
        <v>82</v>
      </c>
      <c r="AO2969" t="s">
        <v>83</v>
      </c>
      <c r="AR2969" t="s">
        <v>82</v>
      </c>
      <c r="AT2969" t="s">
        <v>82</v>
      </c>
      <c r="AW2969" t="s">
        <v>82</v>
      </c>
      <c r="AY2969" t="s">
        <v>21042</v>
      </c>
      <c r="AZ2969" t="s">
        <v>2333</v>
      </c>
      <c r="BA2969" t="s">
        <v>226</v>
      </c>
      <c r="BB2969">
        <v>48317</v>
      </c>
      <c r="BC2969" t="s">
        <v>79</v>
      </c>
      <c r="BH2969" t="s">
        <v>21040</v>
      </c>
      <c r="BJ2969">
        <v>382996425</v>
      </c>
    </row>
    <row r="2970" spans="1:62" x14ac:dyDescent="0.25">
      <c r="A2970" t="s">
        <v>21140</v>
      </c>
      <c r="B2970" s="2">
        <v>43504</v>
      </c>
      <c r="C2970" t="s">
        <v>63</v>
      </c>
      <c r="D2970" s="3">
        <v>43472.379880509259</v>
      </c>
      <c r="E2970" t="s">
        <v>64</v>
      </c>
      <c r="F2970" s="2">
        <v>43556</v>
      </c>
      <c r="G2970" s="2">
        <v>43814</v>
      </c>
      <c r="H2970" t="s">
        <v>21141</v>
      </c>
      <c r="J2970" t="s">
        <v>21142</v>
      </c>
      <c r="L2970" t="s">
        <v>21143</v>
      </c>
      <c r="M2970" t="s">
        <v>147</v>
      </c>
      <c r="N2970">
        <v>19055</v>
      </c>
      <c r="O2970" t="s">
        <v>70</v>
      </c>
      <c r="Q2970" t="s">
        <v>21144</v>
      </c>
      <c r="S2970" t="s">
        <v>72</v>
      </c>
      <c r="T2970" t="s">
        <v>13303</v>
      </c>
      <c r="U2970" t="s">
        <v>3891</v>
      </c>
      <c r="V2970" t="s">
        <v>1757</v>
      </c>
      <c r="W2970" t="s">
        <v>278</v>
      </c>
      <c r="X2970" t="s">
        <v>705</v>
      </c>
      <c r="Y2970" t="str">
        <f>"37-3011"</f>
        <v>37-3011</v>
      </c>
      <c r="Z2970" t="s">
        <v>94</v>
      </c>
      <c r="AA2970">
        <v>561730</v>
      </c>
      <c r="AB2970">
        <v>16</v>
      </c>
      <c r="AC2970">
        <v>16</v>
      </c>
      <c r="AD2970" t="s">
        <v>79</v>
      </c>
      <c r="AE2970" t="s">
        <v>80</v>
      </c>
      <c r="AF2970">
        <v>40</v>
      </c>
      <c r="AG2970" s="4">
        <v>0.29166666666666669</v>
      </c>
      <c r="AH2970" s="4">
        <v>0.64583333333333337</v>
      </c>
      <c r="AI2970" s="5">
        <v>15.35</v>
      </c>
      <c r="AJ2970">
        <v>23.03</v>
      </c>
      <c r="AL2970" t="s">
        <v>81</v>
      </c>
      <c r="AM2970" t="s">
        <v>82</v>
      </c>
      <c r="AO2970" t="s">
        <v>83</v>
      </c>
      <c r="AR2970" t="s">
        <v>82</v>
      </c>
      <c r="AT2970" t="s">
        <v>82</v>
      </c>
      <c r="AW2970" t="s">
        <v>72</v>
      </c>
      <c r="AX2970">
        <v>3</v>
      </c>
      <c r="AY2970" t="s">
        <v>12556</v>
      </c>
      <c r="AZ2970" t="s">
        <v>1521</v>
      </c>
      <c r="BA2970" t="s">
        <v>147</v>
      </c>
      <c r="BB2970">
        <v>19057</v>
      </c>
      <c r="BC2970" t="s">
        <v>79</v>
      </c>
      <c r="BH2970" t="s">
        <v>21145</v>
      </c>
      <c r="BJ2970">
        <v>272004428</v>
      </c>
    </row>
    <row r="2971" spans="1:62" x14ac:dyDescent="0.25">
      <c r="A2971" t="s">
        <v>21212</v>
      </c>
      <c r="B2971" s="2">
        <v>43504</v>
      </c>
      <c r="C2971" t="s">
        <v>63</v>
      </c>
      <c r="D2971" s="3">
        <v>43472.379589456017</v>
      </c>
      <c r="E2971" t="s">
        <v>64</v>
      </c>
      <c r="F2971" s="2">
        <v>43556</v>
      </c>
      <c r="G2971" s="2">
        <v>43799</v>
      </c>
      <c r="H2971" t="s">
        <v>16518</v>
      </c>
      <c r="I2971" t="s">
        <v>67</v>
      </c>
      <c r="J2971" t="s">
        <v>16519</v>
      </c>
      <c r="K2971" t="s">
        <v>67</v>
      </c>
      <c r="L2971" t="s">
        <v>6540</v>
      </c>
      <c r="M2971" t="s">
        <v>232</v>
      </c>
      <c r="N2971">
        <v>11968</v>
      </c>
      <c r="O2971" t="s">
        <v>70</v>
      </c>
      <c r="P2971" t="s">
        <v>67</v>
      </c>
      <c r="Q2971" t="s">
        <v>16520</v>
      </c>
      <c r="S2971" t="s">
        <v>72</v>
      </c>
      <c r="T2971" t="s">
        <v>67</v>
      </c>
      <c r="U2971" t="s">
        <v>3530</v>
      </c>
      <c r="V2971" t="s">
        <v>3531</v>
      </c>
      <c r="W2971" t="s">
        <v>232</v>
      </c>
      <c r="X2971" t="s">
        <v>21213</v>
      </c>
      <c r="Y2971" t="str">
        <f>"39-3091"</f>
        <v>39-3091</v>
      </c>
      <c r="Z2971" t="s">
        <v>677</v>
      </c>
      <c r="AA2971">
        <v>713910</v>
      </c>
      <c r="AB2971">
        <v>4</v>
      </c>
      <c r="AC2971">
        <v>4</v>
      </c>
      <c r="AD2971" t="s">
        <v>79</v>
      </c>
      <c r="AE2971" t="s">
        <v>80</v>
      </c>
      <c r="AF2971">
        <v>40</v>
      </c>
      <c r="AG2971" s="4">
        <v>0.25</v>
      </c>
      <c r="AH2971" s="4">
        <v>0.83333333333333337</v>
      </c>
      <c r="AI2971" s="5">
        <v>12.5</v>
      </c>
      <c r="AJ2971">
        <v>18.75</v>
      </c>
      <c r="AK2971">
        <v>18.75</v>
      </c>
      <c r="AL2971" t="s">
        <v>81</v>
      </c>
      <c r="AM2971" t="s">
        <v>82</v>
      </c>
      <c r="AO2971" t="s">
        <v>83</v>
      </c>
      <c r="AP2971" t="s">
        <v>67</v>
      </c>
      <c r="AQ2971" t="s">
        <v>662</v>
      </c>
      <c r="AR2971" t="s">
        <v>82</v>
      </c>
      <c r="AT2971" t="s">
        <v>82</v>
      </c>
      <c r="AW2971" t="s">
        <v>82</v>
      </c>
      <c r="AY2971" t="s">
        <v>6540</v>
      </c>
      <c r="AZ2971" t="s">
        <v>6542</v>
      </c>
      <c r="BA2971" t="s">
        <v>232</v>
      </c>
      <c r="BB2971">
        <v>11968</v>
      </c>
      <c r="BC2971" t="s">
        <v>87</v>
      </c>
      <c r="BH2971" t="s">
        <v>16519</v>
      </c>
      <c r="BI2971" t="s">
        <v>67</v>
      </c>
      <c r="BJ2971">
        <v>111353005</v>
      </c>
    </row>
    <row r="2972" spans="1:62" x14ac:dyDescent="0.25">
      <c r="A2972" t="s">
        <v>21631</v>
      </c>
      <c r="B2972" s="2">
        <v>43504</v>
      </c>
      <c r="C2972" t="s">
        <v>63</v>
      </c>
      <c r="D2972" s="3">
        <v>43472.380713055558</v>
      </c>
      <c r="E2972" t="s">
        <v>64</v>
      </c>
      <c r="F2972" s="2">
        <v>43556</v>
      </c>
      <c r="G2972" s="2">
        <v>43792</v>
      </c>
      <c r="H2972" t="s">
        <v>21632</v>
      </c>
      <c r="J2972" t="s">
        <v>21633</v>
      </c>
      <c r="L2972" t="s">
        <v>21634</v>
      </c>
      <c r="M2972" t="s">
        <v>1148</v>
      </c>
      <c r="N2972">
        <v>25560</v>
      </c>
      <c r="O2972" t="s">
        <v>70</v>
      </c>
      <c r="Q2972" t="s">
        <v>21635</v>
      </c>
      <c r="S2972" t="s">
        <v>72</v>
      </c>
      <c r="T2972" t="s">
        <v>13303</v>
      </c>
      <c r="U2972" t="s">
        <v>5811</v>
      </c>
      <c r="V2972" t="s">
        <v>1757</v>
      </c>
      <c r="W2972" t="s">
        <v>278</v>
      </c>
      <c r="X2972" t="s">
        <v>705</v>
      </c>
      <c r="Y2972" t="str">
        <f>"37-3011"</f>
        <v>37-3011</v>
      </c>
      <c r="Z2972" t="s">
        <v>94</v>
      </c>
      <c r="AA2972">
        <v>561730</v>
      </c>
      <c r="AB2972">
        <v>8</v>
      </c>
      <c r="AC2972">
        <v>8</v>
      </c>
      <c r="AD2972" t="s">
        <v>79</v>
      </c>
      <c r="AE2972" t="s">
        <v>80</v>
      </c>
      <c r="AF2972">
        <v>40</v>
      </c>
      <c r="AG2972" s="4">
        <v>0.33333333333333331</v>
      </c>
      <c r="AH2972" s="4">
        <v>0.6875</v>
      </c>
      <c r="AI2972" s="5">
        <v>11.81</v>
      </c>
      <c r="AJ2972">
        <v>17.72</v>
      </c>
      <c r="AL2972" t="s">
        <v>81</v>
      </c>
      <c r="AM2972" t="s">
        <v>82</v>
      </c>
      <c r="AO2972" t="s">
        <v>83</v>
      </c>
      <c r="AR2972" t="s">
        <v>82</v>
      </c>
      <c r="AT2972" t="s">
        <v>82</v>
      </c>
      <c r="AW2972" t="s">
        <v>72</v>
      </c>
      <c r="AX2972">
        <v>3</v>
      </c>
      <c r="AY2972" t="s">
        <v>21636</v>
      </c>
      <c r="AZ2972" t="s">
        <v>18615</v>
      </c>
      <c r="BA2972" t="s">
        <v>1148</v>
      </c>
      <c r="BB2972">
        <v>25560</v>
      </c>
      <c r="BC2972" t="s">
        <v>79</v>
      </c>
      <c r="BH2972" t="s">
        <v>21637</v>
      </c>
      <c r="BJ2972">
        <v>300680096</v>
      </c>
    </row>
    <row r="2973" spans="1:62" x14ac:dyDescent="0.25">
      <c r="A2973" t="s">
        <v>21961</v>
      </c>
      <c r="B2973" s="2">
        <v>43504</v>
      </c>
      <c r="C2973" t="s">
        <v>63</v>
      </c>
      <c r="D2973" s="3">
        <v>43472.379376180557</v>
      </c>
      <c r="E2973" t="s">
        <v>64</v>
      </c>
      <c r="F2973" s="2">
        <v>43556</v>
      </c>
      <c r="G2973" s="2">
        <v>43799</v>
      </c>
      <c r="H2973" t="s">
        <v>21962</v>
      </c>
      <c r="I2973" t="s">
        <v>67</v>
      </c>
      <c r="J2973" t="s">
        <v>21963</v>
      </c>
      <c r="K2973" t="s">
        <v>67</v>
      </c>
      <c r="L2973" t="s">
        <v>2277</v>
      </c>
      <c r="M2973" t="s">
        <v>714</v>
      </c>
      <c r="N2973">
        <v>70508</v>
      </c>
      <c r="O2973" t="s">
        <v>70</v>
      </c>
      <c r="P2973" t="s">
        <v>67</v>
      </c>
      <c r="Q2973" t="s">
        <v>21964</v>
      </c>
      <c r="S2973" t="s">
        <v>72</v>
      </c>
      <c r="T2973" t="s">
        <v>2125</v>
      </c>
      <c r="U2973" t="s">
        <v>2126</v>
      </c>
      <c r="V2973" t="s">
        <v>2127</v>
      </c>
      <c r="W2973" t="s">
        <v>714</v>
      </c>
      <c r="X2973" t="s">
        <v>1758</v>
      </c>
      <c r="Y2973" t="str">
        <f>"37-3011"</f>
        <v>37-3011</v>
      </c>
      <c r="Z2973" t="s">
        <v>94</v>
      </c>
      <c r="AA2973">
        <v>561730</v>
      </c>
      <c r="AB2973">
        <v>3</v>
      </c>
      <c r="AC2973">
        <v>3</v>
      </c>
      <c r="AD2973" t="s">
        <v>79</v>
      </c>
      <c r="AE2973" t="s">
        <v>95</v>
      </c>
      <c r="AF2973">
        <v>40</v>
      </c>
      <c r="AG2973" s="4">
        <v>0.29166666666666669</v>
      </c>
      <c r="AH2973" s="4">
        <v>0.66666666666666663</v>
      </c>
      <c r="AI2973" s="5">
        <v>11.38</v>
      </c>
      <c r="AJ2973">
        <v>17.07</v>
      </c>
      <c r="AK2973">
        <v>17.07</v>
      </c>
      <c r="AL2973" t="s">
        <v>81</v>
      </c>
      <c r="AM2973" t="s">
        <v>82</v>
      </c>
      <c r="AO2973" t="s">
        <v>83</v>
      </c>
      <c r="AP2973" t="s">
        <v>67</v>
      </c>
      <c r="AQ2973" t="s">
        <v>67</v>
      </c>
      <c r="AR2973" t="s">
        <v>82</v>
      </c>
      <c r="AT2973" t="s">
        <v>82</v>
      </c>
      <c r="AW2973" t="s">
        <v>72</v>
      </c>
      <c r="AX2973">
        <v>1</v>
      </c>
      <c r="AY2973" t="s">
        <v>2277</v>
      </c>
      <c r="AZ2973" t="s">
        <v>2277</v>
      </c>
      <c r="BA2973" t="s">
        <v>714</v>
      </c>
      <c r="BB2973">
        <v>70508</v>
      </c>
      <c r="BC2973" t="s">
        <v>79</v>
      </c>
      <c r="BH2973" t="s">
        <v>21963</v>
      </c>
      <c r="BI2973" t="s">
        <v>67</v>
      </c>
      <c r="BJ2973">
        <v>462754549</v>
      </c>
    </row>
    <row r="2974" spans="1:62" x14ac:dyDescent="0.25">
      <c r="A2974" t="s">
        <v>22009</v>
      </c>
      <c r="B2974" s="2">
        <v>43504</v>
      </c>
      <c r="C2974" t="s">
        <v>63</v>
      </c>
      <c r="D2974" s="3">
        <v>43472.378704791663</v>
      </c>
      <c r="E2974" t="s">
        <v>64</v>
      </c>
      <c r="F2974" s="2">
        <v>43556</v>
      </c>
      <c r="G2974" s="2">
        <v>43799</v>
      </c>
      <c r="H2974" t="s">
        <v>6192</v>
      </c>
      <c r="J2974" t="s">
        <v>6193</v>
      </c>
      <c r="L2974" t="s">
        <v>6194</v>
      </c>
      <c r="M2974" t="s">
        <v>714</v>
      </c>
      <c r="N2974">
        <v>70062</v>
      </c>
      <c r="O2974" t="s">
        <v>70</v>
      </c>
      <c r="Q2974" t="s">
        <v>6195</v>
      </c>
      <c r="S2974" t="s">
        <v>72</v>
      </c>
      <c r="T2974" t="s">
        <v>758</v>
      </c>
      <c r="U2974" t="s">
        <v>903</v>
      </c>
      <c r="V2974" t="s">
        <v>760</v>
      </c>
      <c r="W2974" t="s">
        <v>761</v>
      </c>
      <c r="X2974" t="s">
        <v>1673</v>
      </c>
      <c r="Y2974" t="str">
        <f>"37-3011"</f>
        <v>37-3011</v>
      </c>
      <c r="Z2974" t="s">
        <v>94</v>
      </c>
      <c r="AA2974">
        <v>561730</v>
      </c>
      <c r="AB2974">
        <v>10</v>
      </c>
      <c r="AC2974">
        <v>10</v>
      </c>
      <c r="AD2974" t="s">
        <v>79</v>
      </c>
      <c r="AE2974" t="s">
        <v>95</v>
      </c>
      <c r="AF2974">
        <v>40</v>
      </c>
      <c r="AG2974" s="4">
        <v>0.29166666666666669</v>
      </c>
      <c r="AH2974" s="4">
        <v>0.65625</v>
      </c>
      <c r="AI2974" s="5">
        <v>11.93</v>
      </c>
      <c r="AJ2974">
        <v>17.899999999999999</v>
      </c>
      <c r="AL2974" t="s">
        <v>81</v>
      </c>
      <c r="AM2974" t="s">
        <v>82</v>
      </c>
      <c r="AO2974" t="s">
        <v>83</v>
      </c>
      <c r="AR2974" t="s">
        <v>82</v>
      </c>
      <c r="AT2974" t="s">
        <v>82</v>
      </c>
      <c r="AW2974" t="s">
        <v>82</v>
      </c>
      <c r="AY2974" t="s">
        <v>6194</v>
      </c>
      <c r="AZ2974" t="s">
        <v>713</v>
      </c>
      <c r="BA2974" t="s">
        <v>714</v>
      </c>
      <c r="BB2974">
        <v>70062</v>
      </c>
      <c r="BC2974" t="s">
        <v>79</v>
      </c>
      <c r="BH2974" t="s">
        <v>6193</v>
      </c>
      <c r="BJ2974">
        <v>721139382</v>
      </c>
    </row>
    <row r="2975" spans="1:62" x14ac:dyDescent="0.25">
      <c r="A2975" t="s">
        <v>22058</v>
      </c>
      <c r="B2975" s="2">
        <v>43504</v>
      </c>
      <c r="C2975" t="s">
        <v>63</v>
      </c>
      <c r="D2975" s="3">
        <v>43472.379542511575</v>
      </c>
      <c r="E2975" t="s">
        <v>64</v>
      </c>
      <c r="F2975" s="2">
        <v>43556</v>
      </c>
      <c r="G2975" s="2">
        <v>43797</v>
      </c>
      <c r="H2975" t="s">
        <v>22059</v>
      </c>
      <c r="J2975" t="s">
        <v>22060</v>
      </c>
      <c r="L2975" t="s">
        <v>22061</v>
      </c>
      <c r="M2975" t="s">
        <v>2367</v>
      </c>
      <c r="N2975">
        <v>29303</v>
      </c>
      <c r="O2975" t="s">
        <v>70</v>
      </c>
      <c r="Q2975" t="s">
        <v>22062</v>
      </c>
      <c r="S2975" t="s">
        <v>72</v>
      </c>
      <c r="T2975" t="s">
        <v>878</v>
      </c>
      <c r="U2975" t="s">
        <v>879</v>
      </c>
      <c r="V2975" t="s">
        <v>2620</v>
      </c>
      <c r="W2975" t="s">
        <v>881</v>
      </c>
      <c r="X2975" t="s">
        <v>1673</v>
      </c>
      <c r="Y2975" t="str">
        <f>"37-3011"</f>
        <v>37-3011</v>
      </c>
      <c r="Z2975" t="s">
        <v>94</v>
      </c>
      <c r="AA2975">
        <v>561730</v>
      </c>
      <c r="AB2975">
        <v>18</v>
      </c>
      <c r="AC2975">
        <v>18</v>
      </c>
      <c r="AD2975" t="s">
        <v>79</v>
      </c>
      <c r="AE2975" t="s">
        <v>95</v>
      </c>
      <c r="AF2975">
        <v>40</v>
      </c>
      <c r="AG2975" s="4">
        <v>0.29166666666666669</v>
      </c>
      <c r="AH2975" s="4">
        <v>0.70833333333333337</v>
      </c>
      <c r="AI2975" s="5">
        <v>12.16</v>
      </c>
      <c r="AJ2975">
        <v>18.239999999999998</v>
      </c>
      <c r="AK2975">
        <v>30</v>
      </c>
      <c r="AL2975" t="s">
        <v>81</v>
      </c>
      <c r="AM2975" t="s">
        <v>82</v>
      </c>
      <c r="AO2975" t="s">
        <v>83</v>
      </c>
      <c r="AR2975" t="s">
        <v>82</v>
      </c>
      <c r="AT2975" t="s">
        <v>82</v>
      </c>
      <c r="AW2975" t="s">
        <v>72</v>
      </c>
      <c r="AX2975">
        <v>3</v>
      </c>
      <c r="AY2975" t="s">
        <v>22061</v>
      </c>
      <c r="AZ2975" t="s">
        <v>22061</v>
      </c>
      <c r="BA2975" t="s">
        <v>2367</v>
      </c>
      <c r="BB2975">
        <v>29303</v>
      </c>
      <c r="BC2975" t="s">
        <v>79</v>
      </c>
      <c r="BH2975" t="s">
        <v>22063</v>
      </c>
      <c r="BJ2975">
        <v>570918519</v>
      </c>
    </row>
    <row r="2976" spans="1:62" x14ac:dyDescent="0.25">
      <c r="A2976" t="s">
        <v>22195</v>
      </c>
      <c r="B2976" s="2">
        <v>43504</v>
      </c>
      <c r="C2976" t="s">
        <v>63</v>
      </c>
      <c r="D2976" s="3">
        <v>43472.379361250001</v>
      </c>
      <c r="E2976" t="s">
        <v>64</v>
      </c>
      <c r="F2976" s="2">
        <v>43556</v>
      </c>
      <c r="G2976" s="2">
        <v>43800</v>
      </c>
      <c r="H2976" t="s">
        <v>22196</v>
      </c>
      <c r="J2976" t="s">
        <v>22197</v>
      </c>
      <c r="L2976" t="s">
        <v>22198</v>
      </c>
      <c r="M2976" t="s">
        <v>804</v>
      </c>
      <c r="N2976">
        <v>3062</v>
      </c>
      <c r="O2976" t="s">
        <v>70</v>
      </c>
      <c r="Q2976" t="s">
        <v>22199</v>
      </c>
      <c r="S2976" t="s">
        <v>72</v>
      </c>
      <c r="T2976" t="s">
        <v>13303</v>
      </c>
      <c r="U2976" t="s">
        <v>3646</v>
      </c>
      <c r="V2976" t="s">
        <v>1757</v>
      </c>
      <c r="W2976" t="s">
        <v>278</v>
      </c>
      <c r="X2976" t="s">
        <v>106</v>
      </c>
      <c r="Y2976" t="str">
        <f>"37-3011"</f>
        <v>37-3011</v>
      </c>
      <c r="Z2976" t="s">
        <v>94</v>
      </c>
      <c r="AA2976">
        <v>561730</v>
      </c>
      <c r="AB2976">
        <v>10</v>
      </c>
      <c r="AC2976">
        <v>10</v>
      </c>
      <c r="AD2976" t="s">
        <v>79</v>
      </c>
      <c r="AE2976" t="s">
        <v>80</v>
      </c>
      <c r="AF2976">
        <v>40</v>
      </c>
      <c r="AG2976" s="4">
        <v>0.27083333333333331</v>
      </c>
      <c r="AH2976" s="4">
        <v>0.625</v>
      </c>
      <c r="AI2976" s="5">
        <v>14.62</v>
      </c>
      <c r="AJ2976">
        <v>21.93</v>
      </c>
      <c r="AL2976" t="s">
        <v>81</v>
      </c>
      <c r="AM2976" t="s">
        <v>82</v>
      </c>
      <c r="AO2976" t="s">
        <v>83</v>
      </c>
      <c r="AR2976" t="s">
        <v>82</v>
      </c>
      <c r="AT2976" t="s">
        <v>82</v>
      </c>
      <c r="AW2976" t="s">
        <v>82</v>
      </c>
      <c r="AY2976" t="s">
        <v>22200</v>
      </c>
      <c r="AZ2976" t="s">
        <v>730</v>
      </c>
      <c r="BA2976" t="s">
        <v>804</v>
      </c>
      <c r="BB2976">
        <v>3062</v>
      </c>
      <c r="BC2976" t="s">
        <v>79</v>
      </c>
      <c r="BH2976" t="s">
        <v>22201</v>
      </c>
      <c r="BJ2976">
        <v>383802512</v>
      </c>
    </row>
    <row r="2977" spans="1:62" x14ac:dyDescent="0.25">
      <c r="A2977" t="s">
        <v>22359</v>
      </c>
      <c r="B2977" s="2">
        <v>43504</v>
      </c>
      <c r="C2977" t="s">
        <v>63</v>
      </c>
      <c r="D2977" s="3">
        <v>43472.378884710648</v>
      </c>
      <c r="E2977" t="s">
        <v>64</v>
      </c>
      <c r="F2977" s="2">
        <v>43556</v>
      </c>
      <c r="G2977" s="2">
        <v>43819</v>
      </c>
      <c r="H2977" t="s">
        <v>22360</v>
      </c>
      <c r="I2977" t="s">
        <v>67</v>
      </c>
      <c r="J2977" t="s">
        <v>22361</v>
      </c>
      <c r="K2977" t="s">
        <v>67</v>
      </c>
      <c r="L2977" t="s">
        <v>3208</v>
      </c>
      <c r="M2977" t="s">
        <v>147</v>
      </c>
      <c r="N2977">
        <v>19380</v>
      </c>
      <c r="O2977" t="s">
        <v>70</v>
      </c>
      <c r="P2977" t="s">
        <v>67</v>
      </c>
      <c r="Q2977" t="s">
        <v>22362</v>
      </c>
      <c r="S2977" t="s">
        <v>82</v>
      </c>
      <c r="U2977" t="s">
        <v>92</v>
      </c>
      <c r="X2977" t="s">
        <v>7122</v>
      </c>
      <c r="Y2977" t="str">
        <f>"37-3011"</f>
        <v>37-3011</v>
      </c>
      <c r="Z2977" t="s">
        <v>94</v>
      </c>
      <c r="AA2977">
        <v>561730</v>
      </c>
      <c r="AB2977">
        <v>10</v>
      </c>
      <c r="AC2977">
        <v>10</v>
      </c>
      <c r="AD2977" t="s">
        <v>79</v>
      </c>
      <c r="AE2977" t="s">
        <v>80</v>
      </c>
      <c r="AF2977">
        <v>40</v>
      </c>
      <c r="AG2977" s="4">
        <v>0.29166666666666669</v>
      </c>
      <c r="AH2977" s="4">
        <v>0.70833333333333337</v>
      </c>
      <c r="AI2977" s="5">
        <v>15.73</v>
      </c>
      <c r="AJ2977">
        <v>23.6</v>
      </c>
      <c r="AK2977">
        <v>23.6</v>
      </c>
      <c r="AL2977" t="s">
        <v>81</v>
      </c>
      <c r="AM2977" t="s">
        <v>82</v>
      </c>
      <c r="AO2977" t="s">
        <v>83</v>
      </c>
      <c r="AP2977" t="s">
        <v>67</v>
      </c>
      <c r="AQ2977" t="s">
        <v>67</v>
      </c>
      <c r="AR2977" t="s">
        <v>82</v>
      </c>
      <c r="AT2977" t="s">
        <v>82</v>
      </c>
      <c r="AW2977" t="s">
        <v>82</v>
      </c>
      <c r="AY2977" t="s">
        <v>3208</v>
      </c>
      <c r="AZ2977" t="s">
        <v>19877</v>
      </c>
      <c r="BA2977" t="s">
        <v>147</v>
      </c>
      <c r="BB2977">
        <v>19380</v>
      </c>
      <c r="BC2977" t="s">
        <v>79</v>
      </c>
      <c r="BH2977" t="s">
        <v>22363</v>
      </c>
      <c r="BI2977" t="s">
        <v>67</v>
      </c>
      <c r="BJ2977">
        <v>233063623</v>
      </c>
    </row>
    <row r="2978" spans="1:62" x14ac:dyDescent="0.25">
      <c r="A2978" t="s">
        <v>22520</v>
      </c>
      <c r="B2978" s="2">
        <v>43504</v>
      </c>
      <c r="C2978" t="s">
        <v>63</v>
      </c>
      <c r="D2978" s="3">
        <v>43472.378181643522</v>
      </c>
      <c r="E2978" t="s">
        <v>64</v>
      </c>
      <c r="F2978" s="2">
        <v>43556</v>
      </c>
      <c r="G2978" s="2">
        <v>43814</v>
      </c>
      <c r="H2978" t="s">
        <v>22521</v>
      </c>
      <c r="I2978" t="s">
        <v>22522</v>
      </c>
      <c r="J2978" t="s">
        <v>22523</v>
      </c>
      <c r="K2978" t="s">
        <v>67</v>
      </c>
      <c r="L2978" t="s">
        <v>22524</v>
      </c>
      <c r="M2978" t="s">
        <v>105</v>
      </c>
      <c r="N2978">
        <v>76087</v>
      </c>
      <c r="O2978" t="s">
        <v>70</v>
      </c>
      <c r="P2978" t="s">
        <v>67</v>
      </c>
      <c r="Q2978" t="s">
        <v>22525</v>
      </c>
      <c r="S2978" t="s">
        <v>72</v>
      </c>
      <c r="T2978" t="s">
        <v>22526</v>
      </c>
      <c r="U2978" t="s">
        <v>22527</v>
      </c>
      <c r="V2978" t="s">
        <v>16294</v>
      </c>
      <c r="W2978" t="s">
        <v>105</v>
      </c>
      <c r="X2978" t="s">
        <v>2708</v>
      </c>
      <c r="Y2978" t="str">
        <f>"37-3011"</f>
        <v>37-3011</v>
      </c>
      <c r="Z2978" t="s">
        <v>94</v>
      </c>
      <c r="AA2978">
        <v>56173</v>
      </c>
      <c r="AB2978">
        <v>14</v>
      </c>
      <c r="AC2978">
        <v>14</v>
      </c>
      <c r="AD2978" t="s">
        <v>79</v>
      </c>
      <c r="AE2978" t="s">
        <v>95</v>
      </c>
      <c r="AF2978">
        <v>40</v>
      </c>
      <c r="AG2978" s="4">
        <v>0.3125</v>
      </c>
      <c r="AH2978" s="4">
        <v>0.75</v>
      </c>
      <c r="AI2978" s="5">
        <v>12.43</v>
      </c>
      <c r="AJ2978">
        <v>18.649999999999999</v>
      </c>
      <c r="AL2978" t="s">
        <v>81</v>
      </c>
      <c r="AM2978" t="s">
        <v>82</v>
      </c>
      <c r="AO2978" t="s">
        <v>83</v>
      </c>
      <c r="AP2978" t="s">
        <v>67</v>
      </c>
      <c r="AQ2978" t="s">
        <v>67</v>
      </c>
      <c r="AR2978" t="s">
        <v>82</v>
      </c>
      <c r="AT2978" t="s">
        <v>82</v>
      </c>
      <c r="AW2978" t="s">
        <v>82</v>
      </c>
      <c r="AY2978" t="s">
        <v>22524</v>
      </c>
      <c r="AZ2978" t="s">
        <v>6875</v>
      </c>
      <c r="BA2978" t="s">
        <v>105</v>
      </c>
      <c r="BB2978">
        <v>76087</v>
      </c>
      <c r="BC2978" t="s">
        <v>79</v>
      </c>
      <c r="BH2978" t="s">
        <v>22523</v>
      </c>
      <c r="BI2978" t="s">
        <v>67</v>
      </c>
      <c r="BJ2978">
        <v>752574003</v>
      </c>
    </row>
    <row r="2979" spans="1:62" x14ac:dyDescent="0.25">
      <c r="A2979" t="s">
        <v>22915</v>
      </c>
      <c r="B2979" s="2">
        <v>43504</v>
      </c>
      <c r="C2979" t="s">
        <v>63</v>
      </c>
      <c r="D2979" s="3">
        <v>43472.378645266203</v>
      </c>
      <c r="E2979" t="s">
        <v>282</v>
      </c>
      <c r="F2979" s="2">
        <v>43556</v>
      </c>
      <c r="G2979" s="2">
        <v>43814</v>
      </c>
      <c r="H2979" t="s">
        <v>22916</v>
      </c>
      <c r="I2979" t="s">
        <v>22917</v>
      </c>
      <c r="J2979" t="s">
        <v>22918</v>
      </c>
      <c r="L2979" t="s">
        <v>10068</v>
      </c>
      <c r="M2979" t="s">
        <v>278</v>
      </c>
      <c r="N2979">
        <v>23324</v>
      </c>
      <c r="O2979" t="s">
        <v>70</v>
      </c>
      <c r="Q2979" t="s">
        <v>22919</v>
      </c>
      <c r="S2979" t="s">
        <v>72</v>
      </c>
      <c r="T2979" t="s">
        <v>1755</v>
      </c>
      <c r="U2979" t="s">
        <v>18510</v>
      </c>
      <c r="V2979" t="s">
        <v>3892</v>
      </c>
      <c r="W2979" t="s">
        <v>278</v>
      </c>
      <c r="X2979" t="s">
        <v>106</v>
      </c>
      <c r="Y2979" t="str">
        <f>"37-3011"</f>
        <v>37-3011</v>
      </c>
      <c r="Z2979" t="s">
        <v>94</v>
      </c>
      <c r="AA2979">
        <v>561730</v>
      </c>
      <c r="AB2979">
        <v>34</v>
      </c>
      <c r="AC2979">
        <v>33</v>
      </c>
      <c r="AD2979" t="s">
        <v>79</v>
      </c>
      <c r="AE2979" t="s">
        <v>80</v>
      </c>
      <c r="AF2979">
        <v>40</v>
      </c>
      <c r="AG2979" s="4">
        <v>0.29166666666666669</v>
      </c>
      <c r="AH2979" s="4">
        <v>0.64583333333333337</v>
      </c>
      <c r="AI2979" s="5">
        <v>12.46</v>
      </c>
      <c r="AJ2979">
        <v>18.690000000000001</v>
      </c>
      <c r="AL2979" t="s">
        <v>81</v>
      </c>
      <c r="AM2979" t="s">
        <v>82</v>
      </c>
      <c r="AO2979" t="s">
        <v>83</v>
      </c>
      <c r="AP2979" t="s">
        <v>67</v>
      </c>
      <c r="AQ2979" t="s">
        <v>67</v>
      </c>
      <c r="AR2979" t="s">
        <v>82</v>
      </c>
      <c r="AT2979" t="s">
        <v>82</v>
      </c>
      <c r="AW2979" t="s">
        <v>82</v>
      </c>
      <c r="AY2979" t="s">
        <v>10068</v>
      </c>
      <c r="AZ2979" t="s">
        <v>17213</v>
      </c>
      <c r="BA2979" t="s">
        <v>278</v>
      </c>
      <c r="BB2979">
        <v>23324</v>
      </c>
      <c r="BC2979" t="s">
        <v>79</v>
      </c>
      <c r="BH2979" t="s">
        <v>22918</v>
      </c>
      <c r="BJ2979">
        <v>232332783</v>
      </c>
    </row>
    <row r="2980" spans="1:62" x14ac:dyDescent="0.25">
      <c r="A2980" t="s">
        <v>22960</v>
      </c>
      <c r="B2980" s="2">
        <v>43504</v>
      </c>
      <c r="C2980" t="s">
        <v>63</v>
      </c>
      <c r="D2980" s="3">
        <v>43472.379216620371</v>
      </c>
      <c r="E2980" t="s">
        <v>64</v>
      </c>
      <c r="F2980" s="2">
        <v>43556</v>
      </c>
      <c r="G2980" s="2">
        <v>43813</v>
      </c>
      <c r="H2980" t="s">
        <v>22961</v>
      </c>
      <c r="I2980" t="s">
        <v>22962</v>
      </c>
      <c r="J2980" t="s">
        <v>22963</v>
      </c>
      <c r="K2980" t="s">
        <v>22964</v>
      </c>
      <c r="L2980" t="s">
        <v>19734</v>
      </c>
      <c r="M2980" t="s">
        <v>278</v>
      </c>
      <c r="N2980">
        <v>24551</v>
      </c>
      <c r="O2980" t="s">
        <v>70</v>
      </c>
      <c r="Q2980" t="s">
        <v>22965</v>
      </c>
      <c r="S2980" t="s">
        <v>72</v>
      </c>
      <c r="T2980" t="s">
        <v>13303</v>
      </c>
      <c r="U2980" t="s">
        <v>3891</v>
      </c>
      <c r="V2980" t="s">
        <v>1757</v>
      </c>
      <c r="W2980" t="s">
        <v>278</v>
      </c>
      <c r="X2980" t="s">
        <v>705</v>
      </c>
      <c r="Y2980" t="str">
        <f>"37-3011"</f>
        <v>37-3011</v>
      </c>
      <c r="Z2980" t="s">
        <v>94</v>
      </c>
      <c r="AA2980">
        <v>561730</v>
      </c>
      <c r="AB2980">
        <v>14</v>
      </c>
      <c r="AC2980">
        <v>14</v>
      </c>
      <c r="AD2980" t="s">
        <v>79</v>
      </c>
      <c r="AE2980" t="s">
        <v>95</v>
      </c>
      <c r="AF2980">
        <v>40</v>
      </c>
      <c r="AG2980" s="4">
        <v>0.3125</v>
      </c>
      <c r="AH2980" s="4">
        <v>0.66666666666666663</v>
      </c>
      <c r="AI2980" s="5">
        <v>12.61</v>
      </c>
      <c r="AJ2980">
        <v>18.920000000000002</v>
      </c>
      <c r="AL2980" t="s">
        <v>81</v>
      </c>
      <c r="AM2980" t="s">
        <v>82</v>
      </c>
      <c r="AO2980" t="s">
        <v>83</v>
      </c>
      <c r="AP2980" t="s">
        <v>67</v>
      </c>
      <c r="AQ2980" t="s">
        <v>67</v>
      </c>
      <c r="AR2980" t="s">
        <v>82</v>
      </c>
      <c r="AT2980" t="s">
        <v>82</v>
      </c>
      <c r="AW2980" t="s">
        <v>72</v>
      </c>
      <c r="AX2980">
        <v>3</v>
      </c>
      <c r="AY2980" t="s">
        <v>19736</v>
      </c>
      <c r="AZ2980" t="s">
        <v>6481</v>
      </c>
      <c r="BA2980" t="s">
        <v>278</v>
      </c>
      <c r="BB2980">
        <v>24551</v>
      </c>
      <c r="BC2980" t="s">
        <v>79</v>
      </c>
      <c r="BH2980" t="s">
        <v>22966</v>
      </c>
      <c r="BJ2980">
        <v>205911066</v>
      </c>
    </row>
    <row r="2981" spans="1:62" x14ac:dyDescent="0.25">
      <c r="A2981" t="s">
        <v>22968</v>
      </c>
      <c r="B2981" s="2">
        <v>43504</v>
      </c>
      <c r="C2981" t="s">
        <v>63</v>
      </c>
      <c r="D2981" s="3">
        <v>43472.380279189812</v>
      </c>
      <c r="E2981" t="s">
        <v>64</v>
      </c>
      <c r="F2981" s="2">
        <v>43556</v>
      </c>
      <c r="G2981" s="2">
        <v>43770</v>
      </c>
      <c r="H2981" t="s">
        <v>22969</v>
      </c>
      <c r="I2981" t="s">
        <v>22970</v>
      </c>
      <c r="J2981" t="s">
        <v>22971</v>
      </c>
      <c r="K2981" t="s">
        <v>67</v>
      </c>
      <c r="L2981" t="s">
        <v>15310</v>
      </c>
      <c r="M2981" t="s">
        <v>1165</v>
      </c>
      <c r="N2981">
        <v>57730</v>
      </c>
      <c r="O2981" t="s">
        <v>70</v>
      </c>
      <c r="Q2981" t="s">
        <v>22972</v>
      </c>
      <c r="S2981" t="s">
        <v>72</v>
      </c>
      <c r="T2981" t="s">
        <v>3529</v>
      </c>
      <c r="U2981" t="s">
        <v>3530</v>
      </c>
      <c r="V2981" t="s">
        <v>3531</v>
      </c>
      <c r="W2981" t="s">
        <v>232</v>
      </c>
      <c r="X2981" t="s">
        <v>300</v>
      </c>
      <c r="Y2981" t="str">
        <f>"35-2014"</f>
        <v>35-2014</v>
      </c>
      <c r="Z2981" t="s">
        <v>301</v>
      </c>
      <c r="AA2981">
        <v>721110</v>
      </c>
      <c r="AB2981">
        <v>4</v>
      </c>
      <c r="AC2981">
        <v>4</v>
      </c>
      <c r="AD2981" t="s">
        <v>79</v>
      </c>
      <c r="AE2981" t="s">
        <v>80</v>
      </c>
      <c r="AF2981">
        <v>40</v>
      </c>
      <c r="AG2981" s="4">
        <v>0.41666666666666669</v>
      </c>
      <c r="AH2981" s="4">
        <v>0.95833333333333337</v>
      </c>
      <c r="AI2981" s="5">
        <v>12.35</v>
      </c>
      <c r="AJ2981">
        <v>18.53</v>
      </c>
      <c r="AK2981">
        <v>18.53</v>
      </c>
      <c r="AL2981" t="s">
        <v>81</v>
      </c>
      <c r="AM2981" t="s">
        <v>82</v>
      </c>
      <c r="AO2981" t="s">
        <v>83</v>
      </c>
      <c r="AP2981" t="s">
        <v>130</v>
      </c>
      <c r="AQ2981" t="s">
        <v>662</v>
      </c>
      <c r="AR2981" t="s">
        <v>82</v>
      </c>
      <c r="AT2981" t="s">
        <v>82</v>
      </c>
      <c r="AW2981" t="s">
        <v>72</v>
      </c>
      <c r="AX2981">
        <v>6</v>
      </c>
      <c r="AY2981" t="s">
        <v>15310</v>
      </c>
      <c r="AZ2981" t="s">
        <v>15310</v>
      </c>
      <c r="BA2981" t="s">
        <v>1165</v>
      </c>
      <c r="BB2981">
        <v>57730</v>
      </c>
      <c r="BC2981" t="s">
        <v>87</v>
      </c>
      <c r="BH2981" t="s">
        <v>22973</v>
      </c>
      <c r="BI2981" t="s">
        <v>67</v>
      </c>
      <c r="BJ2981">
        <v>460451309</v>
      </c>
    </row>
    <row r="2982" spans="1:62" x14ac:dyDescent="0.25">
      <c r="A2982" t="s">
        <v>22996</v>
      </c>
      <c r="B2982" s="2">
        <v>43504</v>
      </c>
      <c r="C2982" t="s">
        <v>63</v>
      </c>
      <c r="D2982" s="3">
        <v>43472.379282303242</v>
      </c>
      <c r="E2982" t="s">
        <v>64</v>
      </c>
      <c r="F2982" s="2">
        <v>43556</v>
      </c>
      <c r="G2982" s="2">
        <v>43784</v>
      </c>
      <c r="H2982" t="s">
        <v>22997</v>
      </c>
      <c r="J2982" t="s">
        <v>22998</v>
      </c>
      <c r="L2982" t="s">
        <v>22999</v>
      </c>
      <c r="M2982" t="s">
        <v>783</v>
      </c>
      <c r="N2982">
        <v>43912</v>
      </c>
      <c r="O2982" t="s">
        <v>70</v>
      </c>
      <c r="Q2982" t="s">
        <v>23000</v>
      </c>
      <c r="S2982" t="s">
        <v>72</v>
      </c>
      <c r="T2982" t="s">
        <v>1755</v>
      </c>
      <c r="U2982" t="s">
        <v>3646</v>
      </c>
      <c r="V2982" t="s">
        <v>3892</v>
      </c>
      <c r="W2982" t="s">
        <v>278</v>
      </c>
      <c r="X2982" t="s">
        <v>106</v>
      </c>
      <c r="Y2982" t="str">
        <f>"37-3011"</f>
        <v>37-3011</v>
      </c>
      <c r="Z2982" t="s">
        <v>94</v>
      </c>
      <c r="AA2982">
        <v>561730</v>
      </c>
      <c r="AB2982">
        <v>9</v>
      </c>
      <c r="AC2982">
        <v>9</v>
      </c>
      <c r="AD2982" t="s">
        <v>79</v>
      </c>
      <c r="AE2982" t="s">
        <v>80</v>
      </c>
      <c r="AF2982">
        <v>40</v>
      </c>
      <c r="AG2982" s="4">
        <v>0.29166666666666669</v>
      </c>
      <c r="AH2982" s="4">
        <v>0.64583333333333337</v>
      </c>
      <c r="AI2982" s="5">
        <v>12.68</v>
      </c>
      <c r="AJ2982">
        <v>19.02</v>
      </c>
      <c r="AL2982" t="s">
        <v>81</v>
      </c>
      <c r="AM2982" t="s">
        <v>82</v>
      </c>
      <c r="AO2982" t="s">
        <v>83</v>
      </c>
      <c r="AR2982" t="s">
        <v>82</v>
      </c>
      <c r="AT2982" t="s">
        <v>82</v>
      </c>
      <c r="AW2982" t="s">
        <v>82</v>
      </c>
      <c r="AY2982" t="s">
        <v>22999</v>
      </c>
      <c r="AZ2982" t="s">
        <v>17906</v>
      </c>
      <c r="BA2982" t="s">
        <v>783</v>
      </c>
      <c r="BB2982">
        <v>43912</v>
      </c>
      <c r="BC2982" t="s">
        <v>79</v>
      </c>
      <c r="BH2982" t="s">
        <v>22998</v>
      </c>
      <c r="BJ2982">
        <v>311417835</v>
      </c>
    </row>
    <row r="2983" spans="1:62" x14ac:dyDescent="0.25">
      <c r="A2983" t="s">
        <v>23099</v>
      </c>
      <c r="B2983" s="2">
        <v>43504</v>
      </c>
      <c r="C2983" t="s">
        <v>63</v>
      </c>
      <c r="D2983" s="3">
        <v>43472.379782037038</v>
      </c>
      <c r="E2983" t="s">
        <v>64</v>
      </c>
      <c r="F2983" s="2">
        <v>43556</v>
      </c>
      <c r="G2983" s="2">
        <v>43799</v>
      </c>
      <c r="H2983" t="s">
        <v>23100</v>
      </c>
      <c r="J2983" t="s">
        <v>22426</v>
      </c>
      <c r="L2983" t="s">
        <v>10745</v>
      </c>
      <c r="M2983" t="s">
        <v>783</v>
      </c>
      <c r="N2983">
        <v>44240</v>
      </c>
      <c r="O2983" t="s">
        <v>70</v>
      </c>
      <c r="Q2983" t="s">
        <v>22398</v>
      </c>
      <c r="R2983">
        <v>8470</v>
      </c>
      <c r="S2983" t="s">
        <v>72</v>
      </c>
      <c r="T2983" t="s">
        <v>13303</v>
      </c>
      <c r="U2983" t="s">
        <v>5811</v>
      </c>
      <c r="V2983" t="s">
        <v>1757</v>
      </c>
      <c r="W2983" t="s">
        <v>278</v>
      </c>
      <c r="X2983" t="s">
        <v>1673</v>
      </c>
      <c r="Y2983" t="str">
        <f>"37-3011"</f>
        <v>37-3011</v>
      </c>
      <c r="Z2983" t="s">
        <v>94</v>
      </c>
      <c r="AA2983">
        <v>561730</v>
      </c>
      <c r="AB2983">
        <v>38</v>
      </c>
      <c r="AC2983">
        <v>38</v>
      </c>
      <c r="AD2983" t="s">
        <v>79</v>
      </c>
      <c r="AE2983" t="s">
        <v>80</v>
      </c>
      <c r="AF2983">
        <v>40</v>
      </c>
      <c r="AG2983" s="4">
        <v>0.29166666666666669</v>
      </c>
      <c r="AH2983" s="4">
        <v>0.64583333333333337</v>
      </c>
      <c r="AI2983" s="5">
        <v>13.83</v>
      </c>
      <c r="AJ2983">
        <v>20.75</v>
      </c>
      <c r="AL2983" t="s">
        <v>81</v>
      </c>
      <c r="AM2983" t="s">
        <v>82</v>
      </c>
      <c r="AO2983" t="s">
        <v>83</v>
      </c>
      <c r="AR2983" t="s">
        <v>82</v>
      </c>
      <c r="AT2983" t="s">
        <v>82</v>
      </c>
      <c r="AW2983" t="s">
        <v>82</v>
      </c>
      <c r="AY2983" t="s">
        <v>14678</v>
      </c>
      <c r="AZ2983" t="s">
        <v>1418</v>
      </c>
      <c r="BA2983" t="s">
        <v>783</v>
      </c>
      <c r="BB2983">
        <v>43224</v>
      </c>
      <c r="BC2983" t="s">
        <v>79</v>
      </c>
      <c r="BH2983" t="s">
        <v>23101</v>
      </c>
      <c r="BJ2983">
        <v>340176110</v>
      </c>
    </row>
    <row r="2984" spans="1:62" x14ac:dyDescent="0.25">
      <c r="A2984" t="s">
        <v>23138</v>
      </c>
      <c r="B2984" s="2">
        <v>43504</v>
      </c>
      <c r="C2984" t="s">
        <v>63</v>
      </c>
      <c r="D2984" s="3">
        <v>43472.379201319447</v>
      </c>
      <c r="E2984" t="s">
        <v>64</v>
      </c>
      <c r="F2984" s="2">
        <v>43556</v>
      </c>
      <c r="G2984" s="2">
        <v>43799</v>
      </c>
      <c r="H2984" t="s">
        <v>23139</v>
      </c>
      <c r="J2984" t="s">
        <v>22426</v>
      </c>
      <c r="L2984" t="s">
        <v>10745</v>
      </c>
      <c r="M2984" t="s">
        <v>783</v>
      </c>
      <c r="N2984">
        <v>44240</v>
      </c>
      <c r="O2984" t="s">
        <v>70</v>
      </c>
      <c r="Q2984" t="s">
        <v>22398</v>
      </c>
      <c r="R2984">
        <v>8470</v>
      </c>
      <c r="S2984" t="s">
        <v>72</v>
      </c>
      <c r="T2984" t="s">
        <v>13303</v>
      </c>
      <c r="U2984" t="s">
        <v>5811</v>
      </c>
      <c r="V2984" t="s">
        <v>1757</v>
      </c>
      <c r="W2984" t="s">
        <v>278</v>
      </c>
      <c r="X2984" t="s">
        <v>1673</v>
      </c>
      <c r="Y2984" t="str">
        <f>"37-3011"</f>
        <v>37-3011</v>
      </c>
      <c r="Z2984" t="s">
        <v>94</v>
      </c>
      <c r="AA2984">
        <v>561730</v>
      </c>
      <c r="AB2984">
        <v>16</v>
      </c>
      <c r="AC2984">
        <v>16</v>
      </c>
      <c r="AD2984" t="s">
        <v>79</v>
      </c>
      <c r="AE2984" t="s">
        <v>95</v>
      </c>
      <c r="AF2984">
        <v>40</v>
      </c>
      <c r="AG2984" s="4">
        <v>0.29166666666666669</v>
      </c>
      <c r="AH2984" s="4">
        <v>0.64583333333333337</v>
      </c>
      <c r="AI2984" s="5">
        <v>13.27</v>
      </c>
      <c r="AJ2984">
        <v>19.91</v>
      </c>
      <c r="AL2984" t="s">
        <v>81</v>
      </c>
      <c r="AM2984" t="s">
        <v>82</v>
      </c>
      <c r="AO2984" t="s">
        <v>83</v>
      </c>
      <c r="AR2984" t="s">
        <v>82</v>
      </c>
      <c r="AT2984" t="s">
        <v>82</v>
      </c>
      <c r="AW2984" t="s">
        <v>82</v>
      </c>
      <c r="AY2984" t="s">
        <v>23140</v>
      </c>
      <c r="AZ2984" t="s">
        <v>85</v>
      </c>
      <c r="BA2984" t="s">
        <v>86</v>
      </c>
      <c r="BB2984">
        <v>33073</v>
      </c>
      <c r="BC2984" t="s">
        <v>79</v>
      </c>
      <c r="BH2984" t="s">
        <v>23141</v>
      </c>
      <c r="BJ2984">
        <v>340176110</v>
      </c>
    </row>
    <row r="2985" spans="1:62" x14ac:dyDescent="0.25">
      <c r="A2985" t="s">
        <v>23204</v>
      </c>
      <c r="B2985" s="2">
        <v>43504</v>
      </c>
      <c r="C2985" t="s">
        <v>63</v>
      </c>
      <c r="D2985" s="3">
        <v>43472.37967775463</v>
      </c>
      <c r="E2985" t="s">
        <v>64</v>
      </c>
      <c r="F2985" s="2">
        <v>43556</v>
      </c>
      <c r="G2985" s="2">
        <v>43822</v>
      </c>
      <c r="H2985" t="s">
        <v>19084</v>
      </c>
      <c r="I2985" t="s">
        <v>19085</v>
      </c>
      <c r="J2985" t="s">
        <v>19086</v>
      </c>
      <c r="L2985" t="s">
        <v>10205</v>
      </c>
      <c r="M2985" t="s">
        <v>207</v>
      </c>
      <c r="N2985">
        <v>2554</v>
      </c>
      <c r="O2985" t="s">
        <v>70</v>
      </c>
      <c r="Q2985" t="s">
        <v>19087</v>
      </c>
      <c r="S2985" t="s">
        <v>72</v>
      </c>
      <c r="T2985" t="s">
        <v>651</v>
      </c>
      <c r="U2985" t="s">
        <v>652</v>
      </c>
      <c r="V2985" t="s">
        <v>653</v>
      </c>
      <c r="W2985" t="s">
        <v>207</v>
      </c>
      <c r="X2985" t="s">
        <v>1982</v>
      </c>
      <c r="Y2985" t="str">
        <f>"43-4081"</f>
        <v>43-4081</v>
      </c>
      <c r="Z2985" t="s">
        <v>1983</v>
      </c>
      <c r="AA2985">
        <v>721110</v>
      </c>
      <c r="AB2985">
        <v>2</v>
      </c>
      <c r="AC2985">
        <v>2</v>
      </c>
      <c r="AD2985" t="s">
        <v>79</v>
      </c>
      <c r="AE2985" t="s">
        <v>80</v>
      </c>
      <c r="AF2985">
        <v>40</v>
      </c>
      <c r="AG2985" s="4">
        <v>0.375</v>
      </c>
      <c r="AH2985" s="4">
        <v>0.70833333333333337</v>
      </c>
      <c r="AI2985" s="5">
        <v>15.04</v>
      </c>
      <c r="AJ2985">
        <v>22.56</v>
      </c>
      <c r="AK2985">
        <v>34.67</v>
      </c>
      <c r="AL2985" t="s">
        <v>81</v>
      </c>
      <c r="AM2985" t="s">
        <v>82</v>
      </c>
      <c r="AO2985" t="s">
        <v>83</v>
      </c>
      <c r="AR2985" t="s">
        <v>82</v>
      </c>
      <c r="AT2985" t="s">
        <v>82</v>
      </c>
      <c r="AW2985" t="s">
        <v>72</v>
      </c>
      <c r="AX2985">
        <v>3</v>
      </c>
      <c r="AY2985" t="s">
        <v>10205</v>
      </c>
      <c r="AZ2985" t="s">
        <v>16063</v>
      </c>
      <c r="BA2985" t="s">
        <v>207</v>
      </c>
      <c r="BB2985">
        <v>2554</v>
      </c>
      <c r="BC2985" t="s">
        <v>79</v>
      </c>
      <c r="BH2985" t="s">
        <v>19086</v>
      </c>
      <c r="BJ2985">
        <v>462196583</v>
      </c>
    </row>
    <row r="2986" spans="1:62" x14ac:dyDescent="0.25">
      <c r="A2986" t="s">
        <v>23485</v>
      </c>
      <c r="B2986" s="2">
        <v>43504</v>
      </c>
      <c r="C2986" t="s">
        <v>63</v>
      </c>
      <c r="D2986" s="3">
        <v>43472.379445879633</v>
      </c>
      <c r="E2986" t="s">
        <v>64</v>
      </c>
      <c r="F2986" s="2">
        <v>43556</v>
      </c>
      <c r="G2986" s="2">
        <v>43830</v>
      </c>
      <c r="H2986" t="s">
        <v>23439</v>
      </c>
      <c r="I2986" t="s">
        <v>23440</v>
      </c>
      <c r="J2986" t="s">
        <v>23441</v>
      </c>
      <c r="L2986" t="s">
        <v>23442</v>
      </c>
      <c r="M2986" t="s">
        <v>105</v>
      </c>
      <c r="N2986">
        <v>75010</v>
      </c>
      <c r="O2986" t="s">
        <v>70</v>
      </c>
      <c r="Q2986" t="s">
        <v>23443</v>
      </c>
      <c r="S2986" t="s">
        <v>72</v>
      </c>
      <c r="T2986" t="s">
        <v>102</v>
      </c>
      <c r="U2986" t="s">
        <v>2630</v>
      </c>
      <c r="V2986" t="s">
        <v>2470</v>
      </c>
      <c r="W2986" t="s">
        <v>105</v>
      </c>
      <c r="X2986" t="s">
        <v>23444</v>
      </c>
      <c r="Y2986" t="str">
        <f>"37-3011"</f>
        <v>37-3011</v>
      </c>
      <c r="Z2986" t="s">
        <v>94</v>
      </c>
      <c r="AA2986">
        <v>561730</v>
      </c>
      <c r="AB2986">
        <v>40</v>
      </c>
      <c r="AC2986">
        <v>40</v>
      </c>
      <c r="AD2986" t="s">
        <v>79</v>
      </c>
      <c r="AE2986" t="s">
        <v>95</v>
      </c>
      <c r="AF2986">
        <v>35</v>
      </c>
      <c r="AG2986" s="4">
        <v>0.29166666666666669</v>
      </c>
      <c r="AH2986" s="4">
        <v>0.66666666666666663</v>
      </c>
      <c r="AI2986" s="5">
        <v>13.91</v>
      </c>
      <c r="AJ2986">
        <v>20.87</v>
      </c>
      <c r="AK2986">
        <v>20.87</v>
      </c>
      <c r="AL2986" t="s">
        <v>81</v>
      </c>
      <c r="AM2986" t="s">
        <v>82</v>
      </c>
      <c r="AO2986" t="s">
        <v>83</v>
      </c>
      <c r="AR2986" t="s">
        <v>82</v>
      </c>
      <c r="AT2986" t="s">
        <v>82</v>
      </c>
      <c r="AW2986" t="s">
        <v>72</v>
      </c>
      <c r="AX2986">
        <v>1</v>
      </c>
      <c r="AY2986" t="s">
        <v>2058</v>
      </c>
      <c r="AZ2986" t="s">
        <v>2062</v>
      </c>
      <c r="BA2986" t="s">
        <v>105</v>
      </c>
      <c r="BB2986">
        <v>78626</v>
      </c>
      <c r="BC2986" t="s">
        <v>79</v>
      </c>
      <c r="BH2986" t="s">
        <v>23486</v>
      </c>
      <c r="BJ2986">
        <v>61719381</v>
      </c>
    </row>
    <row r="2987" spans="1:62" x14ac:dyDescent="0.25">
      <c r="A2987" t="s">
        <v>23556</v>
      </c>
      <c r="B2987" s="2">
        <v>43504</v>
      </c>
      <c r="C2987" t="s">
        <v>63</v>
      </c>
      <c r="D2987" s="3">
        <v>43472.378960416667</v>
      </c>
      <c r="E2987" t="s">
        <v>64</v>
      </c>
      <c r="F2987" s="2">
        <v>43556</v>
      </c>
      <c r="G2987" s="2">
        <v>43759</v>
      </c>
      <c r="H2987" t="s">
        <v>23557</v>
      </c>
      <c r="J2987" t="s">
        <v>23558</v>
      </c>
      <c r="K2987" t="s">
        <v>23559</v>
      </c>
      <c r="L2987" t="s">
        <v>23560</v>
      </c>
      <c r="M2987" t="s">
        <v>1276</v>
      </c>
      <c r="N2987">
        <v>54212</v>
      </c>
      <c r="O2987" t="s">
        <v>70</v>
      </c>
      <c r="Q2987" t="s">
        <v>23561</v>
      </c>
      <c r="S2987" t="s">
        <v>72</v>
      </c>
      <c r="T2987" t="s">
        <v>1755</v>
      </c>
      <c r="U2987" t="s">
        <v>3646</v>
      </c>
      <c r="V2987" t="s">
        <v>3892</v>
      </c>
      <c r="W2987" t="s">
        <v>278</v>
      </c>
      <c r="X2987" t="s">
        <v>23562</v>
      </c>
      <c r="Y2987" t="str">
        <f>"37-2012"</f>
        <v>37-2012</v>
      </c>
      <c r="Z2987" t="s">
        <v>373</v>
      </c>
      <c r="AA2987">
        <v>561720</v>
      </c>
      <c r="AB2987">
        <v>4</v>
      </c>
      <c r="AC2987">
        <v>4</v>
      </c>
      <c r="AD2987" t="s">
        <v>79</v>
      </c>
      <c r="AE2987" t="s">
        <v>80</v>
      </c>
      <c r="AF2987">
        <v>40</v>
      </c>
      <c r="AG2987" s="4">
        <v>0.33333333333333331</v>
      </c>
      <c r="AH2987" s="4">
        <v>0.6875</v>
      </c>
      <c r="AI2987" s="5">
        <v>10.16</v>
      </c>
      <c r="AJ2987">
        <v>15.24</v>
      </c>
      <c r="AL2987" t="s">
        <v>81</v>
      </c>
      <c r="AM2987" t="s">
        <v>82</v>
      </c>
      <c r="AO2987" t="s">
        <v>83</v>
      </c>
      <c r="AR2987" t="s">
        <v>82</v>
      </c>
      <c r="AT2987" t="s">
        <v>82</v>
      </c>
      <c r="AW2987" t="s">
        <v>72</v>
      </c>
      <c r="AX2987">
        <v>3</v>
      </c>
      <c r="AY2987" t="s">
        <v>23560</v>
      </c>
      <c r="AZ2987" t="s">
        <v>14207</v>
      </c>
      <c r="BA2987" t="s">
        <v>1276</v>
      </c>
      <c r="BB2987">
        <v>54212</v>
      </c>
      <c r="BC2987" t="s">
        <v>79</v>
      </c>
      <c r="BH2987" t="s">
        <v>23563</v>
      </c>
      <c r="BJ2987">
        <v>391890307</v>
      </c>
    </row>
    <row r="2988" spans="1:62" x14ac:dyDescent="0.25">
      <c r="A2988" t="s">
        <v>23575</v>
      </c>
      <c r="B2988" s="2">
        <v>43504</v>
      </c>
      <c r="C2988" t="s">
        <v>63</v>
      </c>
      <c r="D2988" s="3">
        <v>43472.380239872684</v>
      </c>
      <c r="E2988" t="s">
        <v>64</v>
      </c>
      <c r="F2988" s="2">
        <v>43556</v>
      </c>
      <c r="G2988" s="2">
        <v>43861</v>
      </c>
      <c r="H2988" t="s">
        <v>23576</v>
      </c>
      <c r="J2988" t="s">
        <v>17993</v>
      </c>
      <c r="K2988" t="s">
        <v>17994</v>
      </c>
      <c r="L2988" t="s">
        <v>14788</v>
      </c>
      <c r="M2988" t="s">
        <v>105</v>
      </c>
      <c r="N2988">
        <v>77465</v>
      </c>
      <c r="O2988" t="s">
        <v>70</v>
      </c>
      <c r="Q2988" t="s">
        <v>14789</v>
      </c>
      <c r="S2988" t="s">
        <v>72</v>
      </c>
      <c r="T2988" t="s">
        <v>2824</v>
      </c>
      <c r="U2988" t="s">
        <v>3543</v>
      </c>
      <c r="V2988" t="s">
        <v>642</v>
      </c>
      <c r="W2988" t="s">
        <v>105</v>
      </c>
      <c r="X2988" t="s">
        <v>14790</v>
      </c>
      <c r="Y2988" t="str">
        <f>"45-3011"</f>
        <v>45-3011</v>
      </c>
      <c r="Z2988" t="s">
        <v>1652</v>
      </c>
      <c r="AA2988">
        <v>114112</v>
      </c>
      <c r="AB2988">
        <v>2</v>
      </c>
      <c r="AC2988">
        <v>2</v>
      </c>
      <c r="AD2988" t="s">
        <v>79</v>
      </c>
      <c r="AE2988" t="s">
        <v>80</v>
      </c>
      <c r="AF2988">
        <v>40</v>
      </c>
      <c r="AG2988" s="4">
        <v>0.41666666666666669</v>
      </c>
      <c r="AH2988" s="4">
        <v>0.75</v>
      </c>
      <c r="AI2988" s="5">
        <v>10.24</v>
      </c>
      <c r="AJ2988">
        <v>15.36</v>
      </c>
      <c r="AL2988" t="s">
        <v>81</v>
      </c>
      <c r="AM2988" t="s">
        <v>82</v>
      </c>
      <c r="AO2988" t="s">
        <v>83</v>
      </c>
      <c r="AR2988" t="s">
        <v>82</v>
      </c>
      <c r="AT2988" t="s">
        <v>82</v>
      </c>
      <c r="AW2988" t="s">
        <v>82</v>
      </c>
      <c r="AY2988" t="s">
        <v>14788</v>
      </c>
      <c r="AZ2988" t="s">
        <v>14791</v>
      </c>
      <c r="BA2988" t="s">
        <v>105</v>
      </c>
      <c r="BB2988">
        <v>77465</v>
      </c>
      <c r="BC2988" t="s">
        <v>79</v>
      </c>
      <c r="BH2988" t="s">
        <v>17993</v>
      </c>
      <c r="BJ2988">
        <v>202086045</v>
      </c>
    </row>
    <row r="2989" spans="1:62" x14ac:dyDescent="0.25">
      <c r="A2989" t="s">
        <v>23833</v>
      </c>
      <c r="B2989" s="2">
        <v>43504</v>
      </c>
      <c r="C2989" t="s">
        <v>63</v>
      </c>
      <c r="D2989" s="3">
        <v>43472.380570520836</v>
      </c>
      <c r="E2989" t="s">
        <v>64</v>
      </c>
      <c r="F2989" s="2">
        <v>43556</v>
      </c>
      <c r="G2989" s="2">
        <v>43861</v>
      </c>
      <c r="H2989" t="s">
        <v>23834</v>
      </c>
      <c r="J2989" t="s">
        <v>17993</v>
      </c>
      <c r="K2989" t="s">
        <v>17994</v>
      </c>
      <c r="L2989" t="s">
        <v>14788</v>
      </c>
      <c r="M2989" t="s">
        <v>105</v>
      </c>
      <c r="N2989">
        <v>77465</v>
      </c>
      <c r="O2989" t="s">
        <v>70</v>
      </c>
      <c r="Q2989" t="s">
        <v>14789</v>
      </c>
      <c r="S2989" t="s">
        <v>72</v>
      </c>
      <c r="T2989" t="s">
        <v>2824</v>
      </c>
      <c r="U2989" t="s">
        <v>3543</v>
      </c>
      <c r="V2989" t="s">
        <v>642</v>
      </c>
      <c r="W2989" t="s">
        <v>105</v>
      </c>
      <c r="X2989" t="s">
        <v>14790</v>
      </c>
      <c r="Y2989" t="str">
        <f>"45-3011"</f>
        <v>45-3011</v>
      </c>
      <c r="Z2989" t="s">
        <v>1652</v>
      </c>
      <c r="AA2989">
        <v>114112</v>
      </c>
      <c r="AB2989">
        <v>2</v>
      </c>
      <c r="AC2989">
        <v>2</v>
      </c>
      <c r="AD2989" t="s">
        <v>79</v>
      </c>
      <c r="AE2989" t="s">
        <v>80</v>
      </c>
      <c r="AF2989">
        <v>40</v>
      </c>
      <c r="AG2989" s="4">
        <v>0.41666666666666669</v>
      </c>
      <c r="AH2989" s="4">
        <v>0.75</v>
      </c>
      <c r="AI2989" s="5">
        <v>10.24</v>
      </c>
      <c r="AJ2989">
        <v>15.36</v>
      </c>
      <c r="AL2989" t="s">
        <v>81</v>
      </c>
      <c r="AM2989" t="s">
        <v>82</v>
      </c>
      <c r="AO2989" t="s">
        <v>83</v>
      </c>
      <c r="AR2989" t="s">
        <v>82</v>
      </c>
      <c r="AT2989" t="s">
        <v>82</v>
      </c>
      <c r="AW2989" t="s">
        <v>82</v>
      </c>
      <c r="AY2989" t="s">
        <v>14788</v>
      </c>
      <c r="AZ2989" t="s">
        <v>14791</v>
      </c>
      <c r="BA2989" t="s">
        <v>105</v>
      </c>
      <c r="BB2989">
        <v>77465</v>
      </c>
      <c r="BC2989" t="s">
        <v>79</v>
      </c>
      <c r="BH2989" t="s">
        <v>17993</v>
      </c>
      <c r="BJ2989">
        <v>202087039</v>
      </c>
    </row>
    <row r="2990" spans="1:62" x14ac:dyDescent="0.25">
      <c r="A2990" t="s">
        <v>23887</v>
      </c>
      <c r="B2990" s="2">
        <v>43504</v>
      </c>
      <c r="C2990" t="s">
        <v>63</v>
      </c>
      <c r="D2990" s="3">
        <v>43472.378810347225</v>
      </c>
      <c r="E2990" t="s">
        <v>64</v>
      </c>
      <c r="F2990" s="2">
        <v>43556</v>
      </c>
      <c r="G2990" s="2">
        <v>43780</v>
      </c>
      <c r="H2990" t="s">
        <v>23888</v>
      </c>
      <c r="J2990" t="s">
        <v>23889</v>
      </c>
      <c r="K2990" t="s">
        <v>23890</v>
      </c>
      <c r="L2990" t="s">
        <v>22999</v>
      </c>
      <c r="M2990" t="s">
        <v>1362</v>
      </c>
      <c r="N2990">
        <v>6604</v>
      </c>
      <c r="O2990" t="s">
        <v>70</v>
      </c>
      <c r="Q2990" t="s">
        <v>23891</v>
      </c>
      <c r="S2990" t="s">
        <v>72</v>
      </c>
      <c r="T2990" t="s">
        <v>7215</v>
      </c>
      <c r="U2990" t="s">
        <v>7216</v>
      </c>
      <c r="V2990" t="s">
        <v>7217</v>
      </c>
      <c r="W2990" t="s">
        <v>147</v>
      </c>
      <c r="X2990" t="s">
        <v>23892</v>
      </c>
      <c r="Y2990" t="str">
        <f>"39-9032"</f>
        <v>39-9032</v>
      </c>
      <c r="Z2990" t="s">
        <v>5419</v>
      </c>
      <c r="AA2990">
        <v>611620</v>
      </c>
      <c r="AB2990">
        <v>3</v>
      </c>
      <c r="AC2990">
        <v>3</v>
      </c>
      <c r="AD2990" t="s">
        <v>79</v>
      </c>
      <c r="AE2990" t="s">
        <v>95</v>
      </c>
      <c r="AF2990">
        <v>35</v>
      </c>
      <c r="AG2990" s="4">
        <v>0.625</v>
      </c>
      <c r="AH2990" s="4">
        <v>0.83333333333333337</v>
      </c>
      <c r="AI2990" s="5">
        <v>16.21</v>
      </c>
      <c r="AL2990" t="s">
        <v>81</v>
      </c>
      <c r="AM2990" t="s">
        <v>82</v>
      </c>
      <c r="AO2990" t="s">
        <v>213</v>
      </c>
      <c r="AR2990" t="s">
        <v>82</v>
      </c>
      <c r="AT2990" t="s">
        <v>82</v>
      </c>
      <c r="AW2990" t="s">
        <v>72</v>
      </c>
      <c r="AX2990">
        <v>24</v>
      </c>
      <c r="AY2990" t="s">
        <v>22999</v>
      </c>
      <c r="AZ2990" t="s">
        <v>1364</v>
      </c>
      <c r="BA2990" t="s">
        <v>1362</v>
      </c>
      <c r="BB2990">
        <v>6604</v>
      </c>
      <c r="BC2990" t="s">
        <v>79</v>
      </c>
      <c r="BH2990" t="s">
        <v>23889</v>
      </c>
      <c r="BI2990" t="s">
        <v>23890</v>
      </c>
      <c r="BJ2990">
        <v>462134009</v>
      </c>
    </row>
    <row r="2991" spans="1:62" x14ac:dyDescent="0.25">
      <c r="A2991" t="s">
        <v>24072</v>
      </c>
      <c r="B2991" s="2">
        <v>43504</v>
      </c>
      <c r="C2991" t="s">
        <v>63</v>
      </c>
      <c r="D2991" s="3">
        <v>43472.380659409719</v>
      </c>
      <c r="E2991" t="s">
        <v>64</v>
      </c>
      <c r="F2991" s="2">
        <v>43556</v>
      </c>
      <c r="G2991" s="2">
        <v>43799</v>
      </c>
      <c r="H2991" t="s">
        <v>24073</v>
      </c>
      <c r="J2991" t="s">
        <v>24074</v>
      </c>
      <c r="L2991" t="s">
        <v>12998</v>
      </c>
      <c r="M2991" t="s">
        <v>166</v>
      </c>
      <c r="N2991">
        <v>84660</v>
      </c>
      <c r="O2991" t="s">
        <v>70</v>
      </c>
      <c r="Q2991" t="s">
        <v>24075</v>
      </c>
      <c r="S2991" t="s">
        <v>72</v>
      </c>
      <c r="T2991" t="s">
        <v>12918</v>
      </c>
      <c r="U2991" t="s">
        <v>4627</v>
      </c>
      <c r="V2991" t="s">
        <v>4628</v>
      </c>
      <c r="W2991" t="s">
        <v>323</v>
      </c>
      <c r="X2991" t="s">
        <v>12584</v>
      </c>
      <c r="Y2991" t="str">
        <f>"37-3011"</f>
        <v>37-3011</v>
      </c>
      <c r="Z2991" t="s">
        <v>94</v>
      </c>
      <c r="AA2991">
        <v>54132</v>
      </c>
      <c r="AB2991">
        <v>15</v>
      </c>
      <c r="AC2991">
        <v>15</v>
      </c>
      <c r="AD2991" t="s">
        <v>79</v>
      </c>
      <c r="AE2991" t="s">
        <v>95</v>
      </c>
      <c r="AF2991">
        <v>40</v>
      </c>
      <c r="AG2991" s="4">
        <v>0.3125</v>
      </c>
      <c r="AH2991" s="4">
        <v>0.66666666666666663</v>
      </c>
      <c r="AI2991" s="5">
        <v>13.52</v>
      </c>
      <c r="AL2991" t="s">
        <v>81</v>
      </c>
      <c r="AM2991" t="s">
        <v>82</v>
      </c>
      <c r="AO2991" t="s">
        <v>83</v>
      </c>
      <c r="AR2991" t="s">
        <v>82</v>
      </c>
      <c r="AT2991" t="s">
        <v>82</v>
      </c>
      <c r="AW2991" t="s">
        <v>72</v>
      </c>
      <c r="AX2991">
        <v>2</v>
      </c>
      <c r="AY2991" t="s">
        <v>267</v>
      </c>
      <c r="AZ2991" t="s">
        <v>263</v>
      </c>
      <c r="BA2991" t="s">
        <v>166</v>
      </c>
      <c r="BB2991">
        <v>84663</v>
      </c>
      <c r="BC2991" t="s">
        <v>79</v>
      </c>
      <c r="BH2991" t="s">
        <v>24076</v>
      </c>
      <c r="BJ2991">
        <v>271800787</v>
      </c>
    </row>
    <row r="2992" spans="1:62" x14ac:dyDescent="0.25">
      <c r="A2992" t="s">
        <v>24121</v>
      </c>
      <c r="B2992" s="2">
        <v>43504</v>
      </c>
      <c r="C2992" t="s">
        <v>63</v>
      </c>
      <c r="D2992" s="3">
        <v>43472.379901388886</v>
      </c>
      <c r="E2992" t="s">
        <v>64</v>
      </c>
      <c r="F2992" s="2">
        <v>43556</v>
      </c>
      <c r="G2992" s="2">
        <v>43760</v>
      </c>
      <c r="H2992" t="s">
        <v>23860</v>
      </c>
      <c r="J2992" t="s">
        <v>23861</v>
      </c>
      <c r="L2992" t="s">
        <v>23862</v>
      </c>
      <c r="M2992" t="s">
        <v>226</v>
      </c>
      <c r="N2992">
        <v>49701</v>
      </c>
      <c r="O2992" t="s">
        <v>70</v>
      </c>
      <c r="Q2992" t="s">
        <v>23863</v>
      </c>
      <c r="S2992" t="s">
        <v>72</v>
      </c>
      <c r="T2992" t="s">
        <v>19936</v>
      </c>
      <c r="U2992" t="s">
        <v>19937</v>
      </c>
      <c r="V2992" t="s">
        <v>3243</v>
      </c>
      <c r="W2992" t="s">
        <v>226</v>
      </c>
      <c r="X2992" t="s">
        <v>13146</v>
      </c>
      <c r="Y2992" t="str">
        <f>"35-9021"</f>
        <v>35-9021</v>
      </c>
      <c r="Z2992" t="s">
        <v>315</v>
      </c>
      <c r="AA2992">
        <v>721110</v>
      </c>
      <c r="AB2992">
        <v>10</v>
      </c>
      <c r="AC2992">
        <v>10</v>
      </c>
      <c r="AD2992" t="s">
        <v>79</v>
      </c>
      <c r="AE2992" t="s">
        <v>95</v>
      </c>
      <c r="AF2992">
        <v>35</v>
      </c>
      <c r="AG2992" s="4">
        <v>0.29166666666666669</v>
      </c>
      <c r="AH2992" s="4">
        <v>0.52083333333333337</v>
      </c>
      <c r="AI2992" s="5">
        <v>9.49</v>
      </c>
      <c r="AJ2992">
        <v>14.24</v>
      </c>
      <c r="AK2992">
        <v>14.24</v>
      </c>
      <c r="AL2992" t="s">
        <v>81</v>
      </c>
      <c r="AM2992" t="s">
        <v>82</v>
      </c>
      <c r="AO2992" t="s">
        <v>83</v>
      </c>
      <c r="AR2992" t="s">
        <v>82</v>
      </c>
      <c r="AT2992" t="s">
        <v>82</v>
      </c>
      <c r="AW2992" t="s">
        <v>82</v>
      </c>
      <c r="AY2992" t="s">
        <v>23864</v>
      </c>
      <c r="AZ2992" t="s">
        <v>23865</v>
      </c>
      <c r="BA2992" t="s">
        <v>226</v>
      </c>
      <c r="BB2992">
        <v>49701</v>
      </c>
      <c r="BC2992" t="s">
        <v>87</v>
      </c>
      <c r="BH2992" t="s">
        <v>24122</v>
      </c>
      <c r="BJ2992">
        <v>43672618</v>
      </c>
    </row>
    <row r="2993" spans="1:62" x14ac:dyDescent="0.25">
      <c r="A2993" t="s">
        <v>24267</v>
      </c>
      <c r="B2993" s="2">
        <v>43504</v>
      </c>
      <c r="C2993" t="s">
        <v>63</v>
      </c>
      <c r="D2993" s="3">
        <v>43472.379152199072</v>
      </c>
      <c r="E2993" t="s">
        <v>64</v>
      </c>
      <c r="F2993" s="2">
        <v>43556</v>
      </c>
      <c r="G2993" s="2">
        <v>43814</v>
      </c>
      <c r="H2993" t="s">
        <v>23296</v>
      </c>
      <c r="I2993" t="s">
        <v>23297</v>
      </c>
      <c r="J2993" t="s">
        <v>23298</v>
      </c>
      <c r="L2993" t="s">
        <v>23299</v>
      </c>
      <c r="M2993" t="s">
        <v>1966</v>
      </c>
      <c r="N2993">
        <v>19971</v>
      </c>
      <c r="O2993" t="s">
        <v>70</v>
      </c>
      <c r="Q2993" t="s">
        <v>23300</v>
      </c>
      <c r="S2993" t="s">
        <v>72</v>
      </c>
      <c r="T2993" t="s">
        <v>21237</v>
      </c>
      <c r="U2993" t="s">
        <v>21238</v>
      </c>
      <c r="V2993" t="s">
        <v>21239</v>
      </c>
      <c r="W2993" t="s">
        <v>136</v>
      </c>
      <c r="X2993" t="s">
        <v>1500</v>
      </c>
      <c r="Y2993" t="str">
        <f>"51-3092"</f>
        <v>51-3092</v>
      </c>
      <c r="Z2993" t="s">
        <v>6248</v>
      </c>
      <c r="AA2993">
        <v>31135</v>
      </c>
      <c r="AB2993">
        <v>4</v>
      </c>
      <c r="AC2993">
        <v>4</v>
      </c>
      <c r="AD2993" t="s">
        <v>79</v>
      </c>
      <c r="AE2993" t="s">
        <v>95</v>
      </c>
      <c r="AF2993">
        <v>35</v>
      </c>
      <c r="AG2993" s="4">
        <v>0.375</v>
      </c>
      <c r="AH2993" s="4">
        <v>0.66666666666666663</v>
      </c>
      <c r="AI2993" s="5">
        <v>14.22</v>
      </c>
      <c r="AL2993" t="s">
        <v>81</v>
      </c>
      <c r="AM2993" t="s">
        <v>82</v>
      </c>
      <c r="AO2993" t="s">
        <v>83</v>
      </c>
      <c r="AP2993" t="s">
        <v>67</v>
      </c>
      <c r="AQ2993" t="s">
        <v>67</v>
      </c>
      <c r="AR2993" t="s">
        <v>82</v>
      </c>
      <c r="AT2993" t="s">
        <v>82</v>
      </c>
      <c r="AW2993" t="s">
        <v>82</v>
      </c>
      <c r="AY2993" t="s">
        <v>23299</v>
      </c>
      <c r="AZ2993" t="s">
        <v>2086</v>
      </c>
      <c r="BA2993" t="s">
        <v>1966</v>
      </c>
      <c r="BB2993">
        <v>19971</v>
      </c>
      <c r="BC2993" t="s">
        <v>87</v>
      </c>
      <c r="BH2993" t="s">
        <v>23298</v>
      </c>
      <c r="BJ2993">
        <v>510372448</v>
      </c>
    </row>
    <row r="2994" spans="1:62" x14ac:dyDescent="0.25">
      <c r="A2994" t="s">
        <v>24268</v>
      </c>
      <c r="B2994" s="2">
        <v>43504</v>
      </c>
      <c r="C2994" t="s">
        <v>63</v>
      </c>
      <c r="D2994" s="3">
        <v>43472.379337280094</v>
      </c>
      <c r="E2994" t="s">
        <v>64</v>
      </c>
      <c r="F2994" s="2">
        <v>43556</v>
      </c>
      <c r="G2994" s="2">
        <v>43769</v>
      </c>
      <c r="H2994" t="s">
        <v>24058</v>
      </c>
      <c r="I2994" t="s">
        <v>24059</v>
      </c>
      <c r="J2994" t="s">
        <v>24060</v>
      </c>
      <c r="L2994" t="s">
        <v>24061</v>
      </c>
      <c r="M2994" t="s">
        <v>787</v>
      </c>
      <c r="N2994">
        <v>36602</v>
      </c>
      <c r="O2994" t="s">
        <v>70</v>
      </c>
      <c r="Q2994" t="s">
        <v>24062</v>
      </c>
      <c r="S2994" t="s">
        <v>72</v>
      </c>
      <c r="T2994" t="s">
        <v>102</v>
      </c>
      <c r="U2994" t="s">
        <v>2630</v>
      </c>
      <c r="V2994" t="s">
        <v>2470</v>
      </c>
      <c r="W2994" t="s">
        <v>105</v>
      </c>
      <c r="X2994" t="s">
        <v>24269</v>
      </c>
      <c r="Y2994" t="str">
        <f>"35-3031"</f>
        <v>35-3031</v>
      </c>
      <c r="Z2994" t="s">
        <v>410</v>
      </c>
      <c r="AA2994">
        <v>721110</v>
      </c>
      <c r="AB2994">
        <v>10</v>
      </c>
      <c r="AC2994">
        <v>10</v>
      </c>
      <c r="AD2994" t="s">
        <v>79</v>
      </c>
      <c r="AE2994" t="s">
        <v>80</v>
      </c>
      <c r="AF2994">
        <v>35</v>
      </c>
      <c r="AG2994" s="4">
        <v>0.29166666666666669</v>
      </c>
      <c r="AH2994" s="4">
        <v>0.625</v>
      </c>
      <c r="AI2994" s="5">
        <v>11.38</v>
      </c>
      <c r="AJ2994">
        <v>17.07</v>
      </c>
      <c r="AK2994">
        <v>17.07</v>
      </c>
      <c r="AL2994" t="s">
        <v>81</v>
      </c>
      <c r="AM2994" t="s">
        <v>82</v>
      </c>
      <c r="AO2994" t="s">
        <v>83</v>
      </c>
      <c r="AR2994" t="s">
        <v>82</v>
      </c>
      <c r="AT2994" t="s">
        <v>82</v>
      </c>
      <c r="AW2994" t="s">
        <v>72</v>
      </c>
      <c r="AX2994">
        <v>3</v>
      </c>
      <c r="AY2994" t="s">
        <v>24063</v>
      </c>
      <c r="AZ2994" t="s">
        <v>24064</v>
      </c>
      <c r="BA2994" t="s">
        <v>787</v>
      </c>
      <c r="BB2994">
        <v>36564</v>
      </c>
      <c r="BC2994" t="s">
        <v>87</v>
      </c>
      <c r="BH2994" t="s">
        <v>24065</v>
      </c>
      <c r="BJ2994">
        <v>562216834</v>
      </c>
    </row>
    <row r="2995" spans="1:62" x14ac:dyDescent="0.25">
      <c r="A2995" t="s">
        <v>24279</v>
      </c>
      <c r="B2995" s="2">
        <v>43504</v>
      </c>
      <c r="C2995" t="s">
        <v>63</v>
      </c>
      <c r="D2995" s="3">
        <v>43472.380132326391</v>
      </c>
      <c r="E2995" t="s">
        <v>64</v>
      </c>
      <c r="F2995" s="2">
        <v>43556</v>
      </c>
      <c r="G2995" s="2">
        <v>43769</v>
      </c>
      <c r="H2995" t="s">
        <v>24058</v>
      </c>
      <c r="I2995" t="s">
        <v>24059</v>
      </c>
      <c r="J2995" t="s">
        <v>24060</v>
      </c>
      <c r="L2995" t="s">
        <v>24061</v>
      </c>
      <c r="M2995" t="s">
        <v>787</v>
      </c>
      <c r="N2995">
        <v>36602</v>
      </c>
      <c r="O2995" t="s">
        <v>70</v>
      </c>
      <c r="Q2995" t="s">
        <v>24062</v>
      </c>
      <c r="S2995" t="s">
        <v>72</v>
      </c>
      <c r="T2995" t="s">
        <v>102</v>
      </c>
      <c r="U2995" t="s">
        <v>2630</v>
      </c>
      <c r="V2995" t="s">
        <v>2470</v>
      </c>
      <c r="W2995" t="s">
        <v>105</v>
      </c>
      <c r="X2995" t="s">
        <v>3263</v>
      </c>
      <c r="Y2995" t="str">
        <f>"39-6011"</f>
        <v>39-6011</v>
      </c>
      <c r="Z2995" t="s">
        <v>3264</v>
      </c>
      <c r="AA2995">
        <v>721110</v>
      </c>
      <c r="AB2995">
        <v>4</v>
      </c>
      <c r="AC2995">
        <v>4</v>
      </c>
      <c r="AD2995" t="s">
        <v>79</v>
      </c>
      <c r="AE2995" t="s">
        <v>95</v>
      </c>
      <c r="AF2995">
        <v>35</v>
      </c>
      <c r="AG2995" s="4">
        <v>0.29166666666666669</v>
      </c>
      <c r="AH2995" s="4">
        <v>0.625</v>
      </c>
      <c r="AI2995" s="5">
        <v>9.09</v>
      </c>
      <c r="AJ2995">
        <v>13.64</v>
      </c>
      <c r="AK2995">
        <v>13.64</v>
      </c>
      <c r="AL2995" t="s">
        <v>81</v>
      </c>
      <c r="AM2995" t="s">
        <v>82</v>
      </c>
      <c r="AO2995" t="s">
        <v>83</v>
      </c>
      <c r="AR2995" t="s">
        <v>82</v>
      </c>
      <c r="AT2995" t="s">
        <v>82</v>
      </c>
      <c r="AW2995" t="s">
        <v>72</v>
      </c>
      <c r="AX2995">
        <v>3</v>
      </c>
      <c r="AY2995" t="s">
        <v>24063</v>
      </c>
      <c r="AZ2995" t="s">
        <v>24064</v>
      </c>
      <c r="BA2995" t="s">
        <v>787</v>
      </c>
      <c r="BB2995">
        <v>36564</v>
      </c>
      <c r="BC2995" t="s">
        <v>87</v>
      </c>
      <c r="BH2995" t="s">
        <v>24065</v>
      </c>
      <c r="BJ2995">
        <v>562216834</v>
      </c>
    </row>
    <row r="2996" spans="1:62" x14ac:dyDescent="0.25">
      <c r="A2996" t="s">
        <v>24304</v>
      </c>
      <c r="B2996" s="2">
        <v>43504</v>
      </c>
      <c r="C2996" t="s">
        <v>63</v>
      </c>
      <c r="D2996" s="3">
        <v>43472.379935393517</v>
      </c>
      <c r="E2996" t="s">
        <v>64</v>
      </c>
      <c r="F2996" s="2">
        <v>43556</v>
      </c>
      <c r="G2996" s="2">
        <v>43799</v>
      </c>
      <c r="H2996" t="s">
        <v>24305</v>
      </c>
      <c r="J2996" t="s">
        <v>24306</v>
      </c>
      <c r="L2996" t="s">
        <v>24307</v>
      </c>
      <c r="M2996" t="s">
        <v>783</v>
      </c>
      <c r="N2996">
        <v>44065</v>
      </c>
      <c r="O2996" t="s">
        <v>70</v>
      </c>
      <c r="Q2996" t="s">
        <v>24308</v>
      </c>
      <c r="S2996" t="s">
        <v>72</v>
      </c>
      <c r="T2996" t="s">
        <v>878</v>
      </c>
      <c r="U2996" t="s">
        <v>879</v>
      </c>
      <c r="V2996" t="s">
        <v>880</v>
      </c>
      <c r="W2996" t="s">
        <v>881</v>
      </c>
      <c r="X2996" t="s">
        <v>106</v>
      </c>
      <c r="Y2996" t="str">
        <f>"37-3011"</f>
        <v>37-3011</v>
      </c>
      <c r="Z2996" t="s">
        <v>94</v>
      </c>
      <c r="AA2996">
        <v>561730</v>
      </c>
      <c r="AB2996">
        <v>95</v>
      </c>
      <c r="AC2996">
        <v>95</v>
      </c>
      <c r="AD2996" t="s">
        <v>79</v>
      </c>
      <c r="AE2996" t="s">
        <v>80</v>
      </c>
      <c r="AF2996">
        <v>40</v>
      </c>
      <c r="AG2996" s="4">
        <v>0.27083333333333331</v>
      </c>
      <c r="AH2996" s="4">
        <v>0.58333333333333337</v>
      </c>
      <c r="AI2996" s="5">
        <v>13.7</v>
      </c>
      <c r="AJ2996">
        <v>20.55</v>
      </c>
      <c r="AK2996">
        <v>30</v>
      </c>
      <c r="AL2996" t="s">
        <v>81</v>
      </c>
      <c r="AM2996" t="s">
        <v>82</v>
      </c>
      <c r="AO2996" t="s">
        <v>83</v>
      </c>
      <c r="AR2996" t="s">
        <v>82</v>
      </c>
      <c r="AT2996" t="s">
        <v>82</v>
      </c>
      <c r="AW2996" t="s">
        <v>82</v>
      </c>
      <c r="AY2996" t="s">
        <v>24307</v>
      </c>
      <c r="AZ2996" t="s">
        <v>10080</v>
      </c>
      <c r="BA2996" t="s">
        <v>783</v>
      </c>
      <c r="BB2996">
        <v>44065</v>
      </c>
      <c r="BC2996" t="s">
        <v>79</v>
      </c>
      <c r="BH2996" t="s">
        <v>24309</v>
      </c>
      <c r="BJ2996">
        <v>202576375</v>
      </c>
    </row>
    <row r="2997" spans="1:62" x14ac:dyDescent="0.25">
      <c r="A2997" t="s">
        <v>24356</v>
      </c>
      <c r="B2997" s="2">
        <v>43504</v>
      </c>
      <c r="C2997" t="s">
        <v>63</v>
      </c>
      <c r="D2997" s="3">
        <v>43472.377749004627</v>
      </c>
      <c r="E2997" t="s">
        <v>64</v>
      </c>
      <c r="F2997" s="2">
        <v>43556</v>
      </c>
      <c r="G2997" s="2">
        <v>43784</v>
      </c>
      <c r="H2997" t="s">
        <v>24357</v>
      </c>
      <c r="J2997" t="s">
        <v>24358</v>
      </c>
      <c r="L2997" t="s">
        <v>9383</v>
      </c>
      <c r="M2997" t="s">
        <v>232</v>
      </c>
      <c r="N2997">
        <v>14424</v>
      </c>
      <c r="O2997" t="s">
        <v>70</v>
      </c>
      <c r="Q2997" t="s">
        <v>24359</v>
      </c>
      <c r="S2997" t="s">
        <v>72</v>
      </c>
      <c r="T2997" t="s">
        <v>1755</v>
      </c>
      <c r="U2997" t="s">
        <v>5811</v>
      </c>
      <c r="V2997" t="s">
        <v>3892</v>
      </c>
      <c r="W2997" t="s">
        <v>278</v>
      </c>
      <c r="X2997" t="s">
        <v>15492</v>
      </c>
      <c r="Y2997" t="str">
        <f>"37-3011"</f>
        <v>37-3011</v>
      </c>
      <c r="Z2997" t="s">
        <v>94</v>
      </c>
      <c r="AA2997">
        <v>561730</v>
      </c>
      <c r="AB2997">
        <v>20</v>
      </c>
      <c r="AC2997">
        <v>20</v>
      </c>
      <c r="AD2997" t="s">
        <v>79</v>
      </c>
      <c r="AE2997" t="s">
        <v>80</v>
      </c>
      <c r="AF2997">
        <v>40</v>
      </c>
      <c r="AG2997" s="4">
        <v>0.29166666666666669</v>
      </c>
      <c r="AH2997" s="4">
        <v>0.64583333333333337</v>
      </c>
      <c r="AI2997" s="5">
        <v>15.1</v>
      </c>
      <c r="AJ2997">
        <v>22.65</v>
      </c>
      <c r="AL2997" t="s">
        <v>81</v>
      </c>
      <c r="AM2997" t="s">
        <v>82</v>
      </c>
      <c r="AO2997" t="s">
        <v>83</v>
      </c>
      <c r="AR2997" t="s">
        <v>82</v>
      </c>
      <c r="AT2997" t="s">
        <v>82</v>
      </c>
      <c r="AW2997" t="s">
        <v>72</v>
      </c>
      <c r="AX2997">
        <v>3</v>
      </c>
      <c r="AY2997" t="s">
        <v>9383</v>
      </c>
      <c r="AZ2997" t="s">
        <v>5300</v>
      </c>
      <c r="BA2997" t="s">
        <v>232</v>
      </c>
      <c r="BB2997">
        <v>14424</v>
      </c>
      <c r="BC2997" t="s">
        <v>79</v>
      </c>
      <c r="BH2997" t="s">
        <v>24358</v>
      </c>
      <c r="BJ2997">
        <v>161288368</v>
      </c>
    </row>
    <row r="2998" spans="1:62" x14ac:dyDescent="0.25">
      <c r="A2998" t="s">
        <v>24369</v>
      </c>
      <c r="B2998" s="2">
        <v>43504</v>
      </c>
      <c r="C2998" t="s">
        <v>63</v>
      </c>
      <c r="D2998" s="3">
        <v>43472.378453321762</v>
      </c>
      <c r="E2998" t="s">
        <v>64</v>
      </c>
      <c r="F2998" s="2">
        <v>43556</v>
      </c>
      <c r="G2998" s="2">
        <v>43763</v>
      </c>
      <c r="H2998" t="s">
        <v>24097</v>
      </c>
      <c r="J2998" t="s">
        <v>24098</v>
      </c>
      <c r="L2998" t="s">
        <v>24099</v>
      </c>
      <c r="M2998" t="s">
        <v>787</v>
      </c>
      <c r="N2998">
        <v>35216</v>
      </c>
      <c r="O2998" t="s">
        <v>70</v>
      </c>
      <c r="Q2998" t="s">
        <v>4337</v>
      </c>
      <c r="S2998" t="s">
        <v>72</v>
      </c>
      <c r="T2998" t="s">
        <v>102</v>
      </c>
      <c r="U2998" t="s">
        <v>2630</v>
      </c>
      <c r="V2998" t="s">
        <v>2470</v>
      </c>
      <c r="W2998" t="s">
        <v>105</v>
      </c>
      <c r="X2998" t="s">
        <v>106</v>
      </c>
      <c r="Y2998" t="str">
        <f>"37-3011"</f>
        <v>37-3011</v>
      </c>
      <c r="Z2998" t="s">
        <v>94</v>
      </c>
      <c r="AA2998">
        <v>561730</v>
      </c>
      <c r="AB2998">
        <v>30</v>
      </c>
      <c r="AC2998">
        <v>30</v>
      </c>
      <c r="AD2998" t="s">
        <v>79</v>
      </c>
      <c r="AE2998" t="s">
        <v>95</v>
      </c>
      <c r="AF2998">
        <v>35</v>
      </c>
      <c r="AG2998" s="4">
        <v>0.27083333333333331</v>
      </c>
      <c r="AH2998" s="4">
        <v>0.63541666666666663</v>
      </c>
      <c r="AI2998" s="5">
        <v>11.6</v>
      </c>
      <c r="AJ2998">
        <v>17.399999999999999</v>
      </c>
      <c r="AK2998">
        <v>17.399999999999999</v>
      </c>
      <c r="AL2998" t="s">
        <v>81</v>
      </c>
      <c r="AM2998" t="s">
        <v>82</v>
      </c>
      <c r="AO2998" t="s">
        <v>83</v>
      </c>
      <c r="AR2998" t="s">
        <v>82</v>
      </c>
      <c r="AT2998" t="s">
        <v>82</v>
      </c>
      <c r="AW2998" t="s">
        <v>82</v>
      </c>
      <c r="AY2998" t="s">
        <v>291</v>
      </c>
      <c r="AZ2998" t="s">
        <v>291</v>
      </c>
      <c r="BA2998" t="s">
        <v>787</v>
      </c>
      <c r="BB2998">
        <v>36117</v>
      </c>
      <c r="BC2998" t="s">
        <v>79</v>
      </c>
      <c r="BH2998" t="s">
        <v>24370</v>
      </c>
      <c r="BJ2998">
        <v>611666112</v>
      </c>
    </row>
    <row r="2999" spans="1:62" x14ac:dyDescent="0.25">
      <c r="A2999" t="s">
        <v>24446</v>
      </c>
      <c r="B2999" s="2">
        <v>43504</v>
      </c>
      <c r="C2999" t="s">
        <v>63</v>
      </c>
      <c r="D2999" s="3">
        <v>43472.378138622684</v>
      </c>
      <c r="E2999" t="s">
        <v>64</v>
      </c>
      <c r="F2999" s="2">
        <v>43556</v>
      </c>
      <c r="G2999" s="2">
        <v>43799</v>
      </c>
      <c r="H2999" t="s">
        <v>24447</v>
      </c>
      <c r="I2999" t="s">
        <v>24448</v>
      </c>
      <c r="J2999" t="s">
        <v>24449</v>
      </c>
      <c r="K2999" t="s">
        <v>24450</v>
      </c>
      <c r="L2999" t="s">
        <v>3108</v>
      </c>
      <c r="M2999" t="s">
        <v>2367</v>
      </c>
      <c r="N2999">
        <v>29938</v>
      </c>
      <c r="O2999" t="s">
        <v>70</v>
      </c>
      <c r="Q2999" t="s">
        <v>24451</v>
      </c>
      <c r="S2999" t="s">
        <v>72</v>
      </c>
      <c r="T2999" t="s">
        <v>102</v>
      </c>
      <c r="U2999" t="s">
        <v>2630</v>
      </c>
      <c r="V2999" t="s">
        <v>2470</v>
      </c>
      <c r="W2999" t="s">
        <v>105</v>
      </c>
      <c r="X2999" t="s">
        <v>1533</v>
      </c>
      <c r="Y2999" t="str">
        <f>"35-3031"</f>
        <v>35-3031</v>
      </c>
      <c r="Z2999" t="s">
        <v>410</v>
      </c>
      <c r="AA2999">
        <v>721110</v>
      </c>
      <c r="AB2999">
        <v>8</v>
      </c>
      <c r="AC2999">
        <v>8</v>
      </c>
      <c r="AD2999" t="s">
        <v>79</v>
      </c>
      <c r="AE2999" t="s">
        <v>95</v>
      </c>
      <c r="AF2999">
        <v>35</v>
      </c>
      <c r="AG2999" s="4">
        <v>0.27083333333333331</v>
      </c>
      <c r="AH2999" s="4">
        <v>0.60416666666666663</v>
      </c>
      <c r="AI2999" s="5">
        <v>9.3699999999999992</v>
      </c>
      <c r="AJ2999">
        <v>14.06</v>
      </c>
      <c r="AK2999">
        <v>14.06</v>
      </c>
      <c r="AL2999" t="s">
        <v>81</v>
      </c>
      <c r="AM2999" t="s">
        <v>82</v>
      </c>
      <c r="AO2999" t="s">
        <v>83</v>
      </c>
      <c r="AR2999" t="s">
        <v>82</v>
      </c>
      <c r="AT2999" t="s">
        <v>82</v>
      </c>
      <c r="AW2999" t="s">
        <v>72</v>
      </c>
      <c r="AX2999">
        <v>3</v>
      </c>
      <c r="AY2999" t="s">
        <v>3110</v>
      </c>
      <c r="AZ2999" t="s">
        <v>3111</v>
      </c>
      <c r="BA2999" t="s">
        <v>2367</v>
      </c>
      <c r="BB2999">
        <v>29928</v>
      </c>
      <c r="BC2999" t="s">
        <v>87</v>
      </c>
      <c r="BH2999" t="s">
        <v>24452</v>
      </c>
      <c r="BJ2999">
        <v>570675588</v>
      </c>
    </row>
    <row r="3000" spans="1:62" x14ac:dyDescent="0.25">
      <c r="A3000" t="s">
        <v>24476</v>
      </c>
      <c r="B3000" s="2">
        <v>43504</v>
      </c>
      <c r="C3000" t="s">
        <v>63</v>
      </c>
      <c r="D3000" s="3">
        <v>43472.380455879633</v>
      </c>
      <c r="E3000" t="s">
        <v>64</v>
      </c>
      <c r="F3000" s="2">
        <v>43556</v>
      </c>
      <c r="G3000" s="2">
        <v>43799</v>
      </c>
      <c r="H3000" t="s">
        <v>24477</v>
      </c>
      <c r="I3000" t="s">
        <v>24478</v>
      </c>
      <c r="J3000" t="s">
        <v>24479</v>
      </c>
      <c r="L3000" t="s">
        <v>8797</v>
      </c>
      <c r="M3000" t="s">
        <v>2367</v>
      </c>
      <c r="N3000">
        <v>29455</v>
      </c>
      <c r="O3000" t="s">
        <v>70</v>
      </c>
      <c r="Q3000" t="s">
        <v>24480</v>
      </c>
      <c r="S3000" t="s">
        <v>72</v>
      </c>
      <c r="T3000" t="s">
        <v>102</v>
      </c>
      <c r="U3000" t="s">
        <v>2630</v>
      </c>
      <c r="V3000" t="s">
        <v>2470</v>
      </c>
      <c r="W3000" t="s">
        <v>105</v>
      </c>
      <c r="X3000" t="s">
        <v>13146</v>
      </c>
      <c r="Y3000" t="str">
        <f>"35-2021"</f>
        <v>35-2021</v>
      </c>
      <c r="Z3000" t="s">
        <v>221</v>
      </c>
      <c r="AA3000">
        <v>72111</v>
      </c>
      <c r="AB3000">
        <v>16</v>
      </c>
      <c r="AC3000">
        <v>16</v>
      </c>
      <c r="AD3000" t="s">
        <v>79</v>
      </c>
      <c r="AE3000" t="s">
        <v>95</v>
      </c>
      <c r="AF3000">
        <v>35</v>
      </c>
      <c r="AG3000" s="4">
        <v>0.25</v>
      </c>
      <c r="AH3000" s="4">
        <v>0.58333333333333337</v>
      </c>
      <c r="AI3000" s="5">
        <v>11.62</v>
      </c>
      <c r="AJ3000">
        <v>17.43</v>
      </c>
      <c r="AK3000">
        <v>17.43</v>
      </c>
      <c r="AL3000" t="s">
        <v>81</v>
      </c>
      <c r="AM3000" t="s">
        <v>82</v>
      </c>
      <c r="AO3000" t="s">
        <v>83</v>
      </c>
      <c r="AR3000" t="s">
        <v>82</v>
      </c>
      <c r="AT3000" t="s">
        <v>82</v>
      </c>
      <c r="AW3000" t="s">
        <v>82</v>
      </c>
      <c r="AY3000" t="s">
        <v>8799</v>
      </c>
      <c r="AZ3000" t="s">
        <v>3743</v>
      </c>
      <c r="BA3000" t="s">
        <v>2367</v>
      </c>
      <c r="BB3000">
        <v>29455</v>
      </c>
      <c r="BC3000" t="s">
        <v>87</v>
      </c>
      <c r="BH3000" t="s">
        <v>24481</v>
      </c>
      <c r="BJ3000">
        <v>542014344</v>
      </c>
    </row>
    <row r="3001" spans="1:62" x14ac:dyDescent="0.25">
      <c r="A3001" t="s">
        <v>24541</v>
      </c>
      <c r="B3001" s="2">
        <v>43504</v>
      </c>
      <c r="C3001" t="s">
        <v>63</v>
      </c>
      <c r="D3001" s="3">
        <v>43472.378324317127</v>
      </c>
      <c r="E3001" t="s">
        <v>64</v>
      </c>
      <c r="F3001" s="2">
        <v>43556</v>
      </c>
      <c r="G3001" s="2">
        <v>43799</v>
      </c>
      <c r="H3001" t="s">
        <v>24542</v>
      </c>
      <c r="I3001" t="s">
        <v>67</v>
      </c>
      <c r="J3001" t="s">
        <v>24543</v>
      </c>
      <c r="K3001" t="s">
        <v>67</v>
      </c>
      <c r="L3001" t="s">
        <v>16710</v>
      </c>
      <c r="M3001" t="s">
        <v>5997</v>
      </c>
      <c r="N3001">
        <v>58554</v>
      </c>
      <c r="O3001" t="s">
        <v>70</v>
      </c>
      <c r="P3001" t="s">
        <v>67</v>
      </c>
      <c r="Q3001" t="s">
        <v>24544</v>
      </c>
      <c r="S3001" t="s">
        <v>72</v>
      </c>
      <c r="T3001" t="s">
        <v>14635</v>
      </c>
      <c r="U3001" t="s">
        <v>14636</v>
      </c>
      <c r="V3001" t="s">
        <v>14637</v>
      </c>
      <c r="W3001" t="s">
        <v>105</v>
      </c>
      <c r="X3001" t="s">
        <v>467</v>
      </c>
      <c r="Y3001" t="str">
        <f>"47-2061"</f>
        <v>47-2061</v>
      </c>
      <c r="Z3001" t="s">
        <v>326</v>
      </c>
      <c r="AA3001">
        <v>23811</v>
      </c>
      <c r="AB3001">
        <v>15</v>
      </c>
      <c r="AC3001">
        <v>15</v>
      </c>
      <c r="AD3001" t="s">
        <v>79</v>
      </c>
      <c r="AE3001" t="s">
        <v>80</v>
      </c>
      <c r="AF3001">
        <v>40</v>
      </c>
      <c r="AG3001" s="4">
        <v>0.33333333333333331</v>
      </c>
      <c r="AH3001" s="4">
        <v>0.70833333333333337</v>
      </c>
      <c r="AI3001" s="5">
        <v>14.98</v>
      </c>
      <c r="AJ3001">
        <v>22.47</v>
      </c>
      <c r="AK3001">
        <v>22.47</v>
      </c>
      <c r="AL3001" t="s">
        <v>81</v>
      </c>
      <c r="AM3001" t="s">
        <v>82</v>
      </c>
      <c r="AO3001" t="s">
        <v>83</v>
      </c>
      <c r="AP3001" t="s">
        <v>67</v>
      </c>
      <c r="AQ3001" t="s">
        <v>67</v>
      </c>
      <c r="AR3001" t="s">
        <v>82</v>
      </c>
      <c r="AT3001" t="s">
        <v>82</v>
      </c>
      <c r="AW3001" t="s">
        <v>82</v>
      </c>
      <c r="AY3001" t="s">
        <v>16244</v>
      </c>
      <c r="AZ3001" t="s">
        <v>11430</v>
      </c>
      <c r="BA3001" t="s">
        <v>1165</v>
      </c>
      <c r="BB3001">
        <v>57701</v>
      </c>
      <c r="BC3001" t="s">
        <v>79</v>
      </c>
      <c r="BH3001" t="s">
        <v>24545</v>
      </c>
      <c r="BI3001" t="s">
        <v>67</v>
      </c>
      <c r="BJ3001">
        <v>901033262</v>
      </c>
    </row>
    <row r="3002" spans="1:62" x14ac:dyDescent="0.25">
      <c r="A3002" t="s">
        <v>24627</v>
      </c>
      <c r="B3002" s="2">
        <v>43504</v>
      </c>
      <c r="C3002" t="s">
        <v>63</v>
      </c>
      <c r="D3002" s="3">
        <v>43472.379771956017</v>
      </c>
      <c r="E3002" t="s">
        <v>64</v>
      </c>
      <c r="F3002" s="2">
        <v>43556</v>
      </c>
      <c r="G3002" s="2">
        <v>43770</v>
      </c>
      <c r="H3002" t="s">
        <v>23652</v>
      </c>
      <c r="J3002" t="s">
        <v>23653</v>
      </c>
      <c r="L3002" t="s">
        <v>19934</v>
      </c>
      <c r="M3002" t="s">
        <v>226</v>
      </c>
      <c r="N3002">
        <v>49757</v>
      </c>
      <c r="O3002" t="s">
        <v>70</v>
      </c>
      <c r="Q3002" t="s">
        <v>23654</v>
      </c>
      <c r="S3002" t="s">
        <v>72</v>
      </c>
      <c r="T3002" t="s">
        <v>19203</v>
      </c>
      <c r="U3002" t="s">
        <v>2119</v>
      </c>
      <c r="V3002" t="s">
        <v>1633</v>
      </c>
      <c r="W3002" t="s">
        <v>192</v>
      </c>
      <c r="X3002" t="s">
        <v>24628</v>
      </c>
      <c r="Y3002" t="str">
        <f>"39-2021"</f>
        <v>39-2021</v>
      </c>
      <c r="Z3002" t="s">
        <v>78</v>
      </c>
      <c r="AA3002">
        <v>487110</v>
      </c>
      <c r="AB3002">
        <v>4</v>
      </c>
      <c r="AC3002">
        <v>4</v>
      </c>
      <c r="AD3002" t="s">
        <v>79</v>
      </c>
      <c r="AE3002" t="s">
        <v>80</v>
      </c>
      <c r="AF3002">
        <v>35</v>
      </c>
      <c r="AG3002" s="4">
        <v>0.33333333333333331</v>
      </c>
      <c r="AH3002" s="4">
        <v>0.70833333333333337</v>
      </c>
      <c r="AI3002" s="6">
        <v>15</v>
      </c>
      <c r="AL3002" t="s">
        <v>81</v>
      </c>
      <c r="AM3002" t="s">
        <v>82</v>
      </c>
      <c r="AO3002" t="s">
        <v>213</v>
      </c>
      <c r="AR3002" t="s">
        <v>82</v>
      </c>
      <c r="AT3002" t="s">
        <v>72</v>
      </c>
      <c r="AU3002">
        <v>24</v>
      </c>
      <c r="AV3002" t="s">
        <v>24629</v>
      </c>
      <c r="AW3002" t="s">
        <v>82</v>
      </c>
      <c r="AY3002" t="s">
        <v>12138</v>
      </c>
      <c r="AZ3002" t="s">
        <v>10246</v>
      </c>
      <c r="BA3002" t="s">
        <v>226</v>
      </c>
      <c r="BB3002">
        <v>49757</v>
      </c>
      <c r="BC3002" t="s">
        <v>87</v>
      </c>
      <c r="BH3002" t="s">
        <v>23656</v>
      </c>
      <c r="BJ3002">
        <v>381295136</v>
      </c>
    </row>
    <row r="3003" spans="1:62" x14ac:dyDescent="0.25">
      <c r="A3003" t="s">
        <v>24678</v>
      </c>
      <c r="B3003" s="2">
        <v>43504</v>
      </c>
      <c r="C3003" t="s">
        <v>63</v>
      </c>
      <c r="D3003" s="3">
        <v>43472.379876064813</v>
      </c>
      <c r="E3003" t="s">
        <v>64</v>
      </c>
      <c r="F3003" s="2">
        <v>43556</v>
      </c>
      <c r="G3003" s="2">
        <v>43799</v>
      </c>
      <c r="H3003" t="s">
        <v>24477</v>
      </c>
      <c r="I3003" t="s">
        <v>24478</v>
      </c>
      <c r="J3003" t="s">
        <v>24479</v>
      </c>
      <c r="L3003" t="s">
        <v>8797</v>
      </c>
      <c r="M3003" t="s">
        <v>2367</v>
      </c>
      <c r="N3003">
        <v>29455</v>
      </c>
      <c r="O3003" t="s">
        <v>70</v>
      </c>
      <c r="Q3003" t="s">
        <v>24480</v>
      </c>
      <c r="S3003" t="s">
        <v>72</v>
      </c>
      <c r="T3003" t="s">
        <v>102</v>
      </c>
      <c r="U3003" t="s">
        <v>2630</v>
      </c>
      <c r="V3003" t="s">
        <v>2470</v>
      </c>
      <c r="W3003" t="s">
        <v>105</v>
      </c>
      <c r="X3003" t="s">
        <v>24679</v>
      </c>
      <c r="Y3003" t="str">
        <f>"39-3091"</f>
        <v>39-3091</v>
      </c>
      <c r="Z3003" t="s">
        <v>677</v>
      </c>
      <c r="AA3003">
        <v>72111</v>
      </c>
      <c r="AB3003">
        <v>21</v>
      </c>
      <c r="AC3003">
        <v>21</v>
      </c>
      <c r="AD3003" t="s">
        <v>79</v>
      </c>
      <c r="AE3003" t="s">
        <v>95</v>
      </c>
      <c r="AF3003">
        <v>35</v>
      </c>
      <c r="AG3003" s="4">
        <v>0.25</v>
      </c>
      <c r="AH3003" s="4">
        <v>0.58333333333333337</v>
      </c>
      <c r="AI3003" s="5">
        <v>11.53</v>
      </c>
      <c r="AJ3003">
        <v>17.3</v>
      </c>
      <c r="AK3003">
        <v>17.3</v>
      </c>
      <c r="AL3003" t="s">
        <v>81</v>
      </c>
      <c r="AM3003" t="s">
        <v>82</v>
      </c>
      <c r="AO3003" t="s">
        <v>83</v>
      </c>
      <c r="AR3003" t="s">
        <v>82</v>
      </c>
      <c r="AT3003" t="s">
        <v>82</v>
      </c>
      <c r="AW3003" t="s">
        <v>82</v>
      </c>
      <c r="AY3003" t="s">
        <v>8799</v>
      </c>
      <c r="AZ3003" t="s">
        <v>3743</v>
      </c>
      <c r="BA3003" t="s">
        <v>2367</v>
      </c>
      <c r="BB3003">
        <v>29455</v>
      </c>
      <c r="BC3003" t="s">
        <v>87</v>
      </c>
      <c r="BH3003" t="s">
        <v>24481</v>
      </c>
      <c r="BJ3003">
        <v>542014344</v>
      </c>
    </row>
    <row r="3004" spans="1:62" x14ac:dyDescent="0.25">
      <c r="A3004" t="s">
        <v>24701</v>
      </c>
      <c r="B3004" s="2">
        <v>43504</v>
      </c>
      <c r="C3004" t="s">
        <v>63</v>
      </c>
      <c r="D3004" s="3">
        <v>43472.380108414349</v>
      </c>
      <c r="E3004" t="s">
        <v>64</v>
      </c>
      <c r="F3004" s="2">
        <v>43556</v>
      </c>
      <c r="G3004" s="2">
        <v>43800</v>
      </c>
      <c r="H3004" t="s">
        <v>24702</v>
      </c>
      <c r="I3004" t="s">
        <v>24703</v>
      </c>
      <c r="J3004" t="s">
        <v>24704</v>
      </c>
      <c r="L3004" t="s">
        <v>21479</v>
      </c>
      <c r="M3004" t="s">
        <v>147</v>
      </c>
      <c r="N3004">
        <v>19506</v>
      </c>
      <c r="O3004" t="s">
        <v>70</v>
      </c>
      <c r="Q3004" t="s">
        <v>24705</v>
      </c>
      <c r="S3004" t="s">
        <v>72</v>
      </c>
      <c r="T3004" t="s">
        <v>13303</v>
      </c>
      <c r="U3004" t="s">
        <v>24706</v>
      </c>
      <c r="V3004" t="s">
        <v>1757</v>
      </c>
      <c r="W3004" t="s">
        <v>278</v>
      </c>
      <c r="X3004" t="s">
        <v>24707</v>
      </c>
      <c r="Y3004" t="str">
        <f>"37-3011"</f>
        <v>37-3011</v>
      </c>
      <c r="Z3004" t="s">
        <v>94</v>
      </c>
      <c r="AA3004">
        <v>561730</v>
      </c>
      <c r="AB3004">
        <v>8</v>
      </c>
      <c r="AC3004">
        <v>8</v>
      </c>
      <c r="AD3004" t="s">
        <v>79</v>
      </c>
      <c r="AE3004" t="s">
        <v>80</v>
      </c>
      <c r="AF3004">
        <v>40</v>
      </c>
      <c r="AG3004" s="4">
        <v>0.29166666666666669</v>
      </c>
      <c r="AH3004" s="4">
        <v>0.64583333333333337</v>
      </c>
      <c r="AI3004" s="5">
        <v>13.69</v>
      </c>
      <c r="AJ3004">
        <v>20.54</v>
      </c>
      <c r="AL3004" t="s">
        <v>81</v>
      </c>
      <c r="AM3004" t="s">
        <v>82</v>
      </c>
      <c r="AO3004" t="s">
        <v>83</v>
      </c>
      <c r="AR3004" t="s">
        <v>82</v>
      </c>
      <c r="AT3004" t="s">
        <v>82</v>
      </c>
      <c r="AW3004" t="s">
        <v>82</v>
      </c>
      <c r="AY3004" t="s">
        <v>21479</v>
      </c>
      <c r="AZ3004" t="s">
        <v>15275</v>
      </c>
      <c r="BA3004" t="s">
        <v>147</v>
      </c>
      <c r="BB3004">
        <v>19506</v>
      </c>
      <c r="BC3004" t="s">
        <v>79</v>
      </c>
      <c r="BH3004" t="s">
        <v>24704</v>
      </c>
      <c r="BJ3004">
        <v>232946312</v>
      </c>
    </row>
    <row r="3005" spans="1:62" x14ac:dyDescent="0.25">
      <c r="A3005" t="s">
        <v>24836</v>
      </c>
      <c r="B3005" s="2">
        <v>43504</v>
      </c>
      <c r="C3005" t="s">
        <v>63</v>
      </c>
      <c r="D3005" s="3">
        <v>43472.378805474538</v>
      </c>
      <c r="E3005" t="s">
        <v>64</v>
      </c>
      <c r="F3005" s="2">
        <v>43556</v>
      </c>
      <c r="G3005" s="2">
        <v>43809</v>
      </c>
      <c r="H3005" t="s">
        <v>24837</v>
      </c>
      <c r="J3005" t="s">
        <v>24838</v>
      </c>
      <c r="L3005" t="s">
        <v>10265</v>
      </c>
      <c r="M3005" t="s">
        <v>278</v>
      </c>
      <c r="N3005">
        <v>23229</v>
      </c>
      <c r="O3005" t="s">
        <v>70</v>
      </c>
      <c r="Q3005" t="s">
        <v>24839</v>
      </c>
      <c r="S3005" t="s">
        <v>72</v>
      </c>
      <c r="T3005" t="s">
        <v>13303</v>
      </c>
      <c r="U3005" t="s">
        <v>5811</v>
      </c>
      <c r="V3005" t="s">
        <v>3892</v>
      </c>
      <c r="W3005" t="s">
        <v>278</v>
      </c>
      <c r="X3005" t="s">
        <v>705</v>
      </c>
      <c r="Y3005" t="str">
        <f>"37-3011"</f>
        <v>37-3011</v>
      </c>
      <c r="Z3005" t="s">
        <v>94</v>
      </c>
      <c r="AA3005">
        <v>561730</v>
      </c>
      <c r="AB3005">
        <v>6</v>
      </c>
      <c r="AC3005">
        <v>6</v>
      </c>
      <c r="AD3005" t="s">
        <v>79</v>
      </c>
      <c r="AE3005" t="s">
        <v>80</v>
      </c>
      <c r="AF3005">
        <v>40</v>
      </c>
      <c r="AG3005" s="4">
        <v>0.33333333333333331</v>
      </c>
      <c r="AH3005" s="4">
        <v>0.6875</v>
      </c>
      <c r="AI3005" s="5">
        <v>14.32</v>
      </c>
      <c r="AJ3005">
        <v>21.48</v>
      </c>
      <c r="AL3005" t="s">
        <v>81</v>
      </c>
      <c r="AM3005" t="s">
        <v>82</v>
      </c>
      <c r="AO3005" t="s">
        <v>83</v>
      </c>
      <c r="AR3005" t="s">
        <v>82</v>
      </c>
      <c r="AT3005" t="s">
        <v>82</v>
      </c>
      <c r="AW3005" t="s">
        <v>72</v>
      </c>
      <c r="AX3005">
        <v>3</v>
      </c>
      <c r="AY3005" t="s">
        <v>24840</v>
      </c>
      <c r="AZ3005" t="s">
        <v>3004</v>
      </c>
      <c r="BA3005" t="s">
        <v>278</v>
      </c>
      <c r="BB3005">
        <v>23235</v>
      </c>
      <c r="BC3005" t="s">
        <v>79</v>
      </c>
      <c r="BH3005" t="s">
        <v>24841</v>
      </c>
      <c r="BJ3005">
        <v>223899146</v>
      </c>
    </row>
    <row r="3006" spans="1:62" x14ac:dyDescent="0.25">
      <c r="A3006" t="s">
        <v>24881</v>
      </c>
      <c r="B3006" s="2">
        <v>43504</v>
      </c>
      <c r="C3006" t="s">
        <v>63</v>
      </c>
      <c r="D3006" s="3">
        <v>43472.379314247686</v>
      </c>
      <c r="E3006" t="s">
        <v>64</v>
      </c>
      <c r="F3006" s="2">
        <v>43556</v>
      </c>
      <c r="G3006" s="2">
        <v>43770</v>
      </c>
      <c r="H3006" t="s">
        <v>23652</v>
      </c>
      <c r="J3006" t="s">
        <v>23653</v>
      </c>
      <c r="L3006" t="s">
        <v>19934</v>
      </c>
      <c r="M3006" t="s">
        <v>226</v>
      </c>
      <c r="N3006">
        <v>49757</v>
      </c>
      <c r="O3006" t="s">
        <v>70</v>
      </c>
      <c r="Q3006" t="s">
        <v>23654</v>
      </c>
      <c r="S3006" t="s">
        <v>72</v>
      </c>
      <c r="T3006" t="s">
        <v>21201</v>
      </c>
      <c r="U3006" t="s">
        <v>2119</v>
      </c>
      <c r="V3006" t="s">
        <v>1633</v>
      </c>
      <c r="W3006" t="s">
        <v>192</v>
      </c>
      <c r="X3006" t="s">
        <v>300</v>
      </c>
      <c r="Y3006" t="str">
        <f>"35-2012"</f>
        <v>35-2012</v>
      </c>
      <c r="Z3006" t="s">
        <v>24882</v>
      </c>
      <c r="AA3006">
        <v>487110</v>
      </c>
      <c r="AB3006">
        <v>6</v>
      </c>
      <c r="AC3006">
        <v>6</v>
      </c>
      <c r="AD3006" t="s">
        <v>79</v>
      </c>
      <c r="AE3006" t="s">
        <v>80</v>
      </c>
      <c r="AF3006">
        <v>35</v>
      </c>
      <c r="AG3006" s="4">
        <v>0.16666666666666666</v>
      </c>
      <c r="AH3006" s="4">
        <v>0.5</v>
      </c>
      <c r="AI3006" s="5">
        <v>12.5</v>
      </c>
      <c r="AL3006" t="s">
        <v>81</v>
      </c>
      <c r="AM3006" t="s">
        <v>82</v>
      </c>
      <c r="AO3006" t="s">
        <v>83</v>
      </c>
      <c r="AR3006" t="s">
        <v>82</v>
      </c>
      <c r="AT3006" t="s">
        <v>82</v>
      </c>
      <c r="AW3006" t="s">
        <v>82</v>
      </c>
      <c r="AY3006" t="s">
        <v>12138</v>
      </c>
      <c r="AZ3006" t="s">
        <v>10246</v>
      </c>
      <c r="BA3006" t="s">
        <v>226</v>
      </c>
      <c r="BB3006">
        <v>49757</v>
      </c>
      <c r="BC3006" t="s">
        <v>87</v>
      </c>
      <c r="BH3006" t="s">
        <v>23656</v>
      </c>
      <c r="BJ3006">
        <v>381295136</v>
      </c>
    </row>
    <row r="3007" spans="1:62" x14ac:dyDescent="0.25">
      <c r="A3007" t="s">
        <v>25134</v>
      </c>
      <c r="B3007" s="2">
        <v>43504</v>
      </c>
      <c r="C3007" t="s">
        <v>63</v>
      </c>
      <c r="D3007" s="3">
        <v>43472.379163356483</v>
      </c>
      <c r="E3007" t="s">
        <v>64</v>
      </c>
      <c r="F3007" s="2">
        <v>43556</v>
      </c>
      <c r="G3007" s="2">
        <v>43769</v>
      </c>
      <c r="H3007" t="s">
        <v>25135</v>
      </c>
      <c r="J3007" t="s">
        <v>25136</v>
      </c>
      <c r="L3007" t="s">
        <v>25137</v>
      </c>
      <c r="M3007" t="s">
        <v>105</v>
      </c>
      <c r="N3007">
        <v>75762</v>
      </c>
      <c r="O3007" t="s">
        <v>70</v>
      </c>
      <c r="Q3007" t="s">
        <v>25138</v>
      </c>
      <c r="S3007" t="s">
        <v>72</v>
      </c>
      <c r="T3007" t="s">
        <v>25139</v>
      </c>
      <c r="U3007" t="s">
        <v>1918</v>
      </c>
      <c r="V3007" t="s">
        <v>1919</v>
      </c>
      <c r="W3007" t="s">
        <v>105</v>
      </c>
      <c r="X3007" t="s">
        <v>25140</v>
      </c>
      <c r="Y3007" t="str">
        <f>"37-3011"</f>
        <v>37-3011</v>
      </c>
      <c r="Z3007" t="s">
        <v>94</v>
      </c>
      <c r="AA3007">
        <v>561730</v>
      </c>
      <c r="AB3007">
        <v>11</v>
      </c>
      <c r="AC3007">
        <v>11</v>
      </c>
      <c r="AD3007" t="s">
        <v>79</v>
      </c>
      <c r="AE3007" t="s">
        <v>95</v>
      </c>
      <c r="AF3007">
        <v>35</v>
      </c>
      <c r="AG3007" s="4">
        <v>0.3125</v>
      </c>
      <c r="AH3007" s="4">
        <v>0.6875</v>
      </c>
      <c r="AI3007" s="5">
        <v>13.94</v>
      </c>
      <c r="AJ3007">
        <v>20.91</v>
      </c>
      <c r="AL3007" t="s">
        <v>81</v>
      </c>
      <c r="AM3007" t="s">
        <v>82</v>
      </c>
      <c r="AO3007" t="s">
        <v>83</v>
      </c>
      <c r="AR3007" t="s">
        <v>82</v>
      </c>
      <c r="AT3007" t="s">
        <v>82</v>
      </c>
      <c r="AW3007" t="s">
        <v>82</v>
      </c>
      <c r="AY3007" t="s">
        <v>25137</v>
      </c>
      <c r="AZ3007" t="s">
        <v>16825</v>
      </c>
      <c r="BA3007" t="s">
        <v>105</v>
      </c>
      <c r="BB3007">
        <v>75762</v>
      </c>
      <c r="BC3007" t="s">
        <v>79</v>
      </c>
      <c r="BH3007" t="s">
        <v>25136</v>
      </c>
      <c r="BJ3007">
        <v>271838292</v>
      </c>
    </row>
    <row r="3008" spans="1:62" x14ac:dyDescent="0.25">
      <c r="A3008" t="s">
        <v>25235</v>
      </c>
      <c r="B3008" s="2">
        <v>43504</v>
      </c>
      <c r="C3008" t="s">
        <v>63</v>
      </c>
      <c r="D3008" s="3">
        <v>43472.379615162034</v>
      </c>
      <c r="E3008" t="s">
        <v>64</v>
      </c>
      <c r="F3008" s="2">
        <v>43556</v>
      </c>
      <c r="G3008" s="2">
        <v>43814</v>
      </c>
      <c r="H3008" t="s">
        <v>12145</v>
      </c>
      <c r="J3008" t="s">
        <v>12146</v>
      </c>
      <c r="L3008" t="s">
        <v>6478</v>
      </c>
      <c r="M3008" t="s">
        <v>232</v>
      </c>
      <c r="N3008">
        <v>10523</v>
      </c>
      <c r="O3008" t="s">
        <v>70</v>
      </c>
      <c r="Q3008" t="s">
        <v>12147</v>
      </c>
      <c r="S3008" t="s">
        <v>72</v>
      </c>
      <c r="T3008" t="s">
        <v>878</v>
      </c>
      <c r="U3008" t="s">
        <v>3851</v>
      </c>
      <c r="V3008" t="s">
        <v>2620</v>
      </c>
      <c r="W3008" t="s">
        <v>881</v>
      </c>
      <c r="X3008" t="s">
        <v>12148</v>
      </c>
      <c r="Y3008" t="str">
        <f>"37-3011"</f>
        <v>37-3011</v>
      </c>
      <c r="Z3008" t="s">
        <v>94</v>
      </c>
      <c r="AA3008">
        <v>221310</v>
      </c>
      <c r="AB3008">
        <v>30</v>
      </c>
      <c r="AC3008">
        <v>30</v>
      </c>
      <c r="AD3008" t="s">
        <v>79</v>
      </c>
      <c r="AE3008" t="s">
        <v>95</v>
      </c>
      <c r="AF3008">
        <v>40</v>
      </c>
      <c r="AG3008" s="4">
        <v>0.29166666666666669</v>
      </c>
      <c r="AH3008" s="4">
        <v>0.72916666666666663</v>
      </c>
      <c r="AI3008" s="5">
        <v>17.46</v>
      </c>
      <c r="AJ3008">
        <v>26.19</v>
      </c>
      <c r="AK3008">
        <v>27.75</v>
      </c>
      <c r="AL3008" t="s">
        <v>81</v>
      </c>
      <c r="AM3008" t="s">
        <v>82</v>
      </c>
      <c r="AO3008" t="s">
        <v>83</v>
      </c>
      <c r="AR3008" t="s">
        <v>82</v>
      </c>
      <c r="AT3008" t="s">
        <v>82</v>
      </c>
      <c r="AW3008" t="s">
        <v>82</v>
      </c>
      <c r="AY3008" t="s">
        <v>12359</v>
      </c>
      <c r="AZ3008" t="s">
        <v>12360</v>
      </c>
      <c r="BA3008" t="s">
        <v>207</v>
      </c>
      <c r="BB3008">
        <v>2451</v>
      </c>
      <c r="BC3008" t="s">
        <v>79</v>
      </c>
      <c r="BH3008" t="s">
        <v>12361</v>
      </c>
      <c r="BJ3008">
        <v>43668962</v>
      </c>
    </row>
    <row r="3009" spans="1:62" x14ac:dyDescent="0.25">
      <c r="A3009" t="s">
        <v>25282</v>
      </c>
      <c r="B3009" s="2">
        <v>43504</v>
      </c>
      <c r="C3009" t="s">
        <v>63</v>
      </c>
      <c r="D3009" s="3">
        <v>43472.378522430554</v>
      </c>
      <c r="E3009" t="s">
        <v>64</v>
      </c>
      <c r="F3009" s="2">
        <v>43556</v>
      </c>
      <c r="G3009" s="2">
        <v>43779</v>
      </c>
      <c r="H3009" t="s">
        <v>25283</v>
      </c>
      <c r="I3009" t="s">
        <v>25284</v>
      </c>
      <c r="J3009" t="s">
        <v>25285</v>
      </c>
      <c r="K3009" t="s">
        <v>25286</v>
      </c>
      <c r="L3009" t="s">
        <v>22663</v>
      </c>
      <c r="M3009" t="s">
        <v>1064</v>
      </c>
      <c r="N3009">
        <v>38120</v>
      </c>
      <c r="O3009" t="s">
        <v>70</v>
      </c>
      <c r="Q3009" t="s">
        <v>25287</v>
      </c>
      <c r="S3009" t="s">
        <v>72</v>
      </c>
      <c r="T3009" t="s">
        <v>3305</v>
      </c>
      <c r="U3009" t="s">
        <v>3306</v>
      </c>
      <c r="V3009" t="s">
        <v>3307</v>
      </c>
      <c r="W3009" t="s">
        <v>859</v>
      </c>
      <c r="X3009" t="s">
        <v>25288</v>
      </c>
      <c r="Y3009" t="str">
        <f>"39-2021"</f>
        <v>39-2021</v>
      </c>
      <c r="Z3009" t="s">
        <v>78</v>
      </c>
      <c r="AA3009">
        <v>115210</v>
      </c>
      <c r="AB3009">
        <v>5</v>
      </c>
      <c r="AC3009">
        <v>5</v>
      </c>
      <c r="AD3009" t="s">
        <v>79</v>
      </c>
      <c r="AE3009" t="s">
        <v>80</v>
      </c>
      <c r="AF3009">
        <v>40</v>
      </c>
      <c r="AG3009" s="4">
        <v>0.25</v>
      </c>
      <c r="AH3009" s="4">
        <v>0.75</v>
      </c>
      <c r="AI3009" s="5">
        <v>11.58</v>
      </c>
      <c r="AJ3009">
        <v>17.37</v>
      </c>
      <c r="AL3009" t="s">
        <v>81</v>
      </c>
      <c r="AM3009" t="s">
        <v>82</v>
      </c>
      <c r="AO3009" t="s">
        <v>83</v>
      </c>
      <c r="AP3009" t="s">
        <v>67</v>
      </c>
      <c r="AQ3009" t="s">
        <v>67</v>
      </c>
      <c r="AR3009" t="s">
        <v>82</v>
      </c>
      <c r="AT3009" t="s">
        <v>82</v>
      </c>
      <c r="AW3009" t="s">
        <v>72</v>
      </c>
      <c r="AX3009">
        <v>1</v>
      </c>
      <c r="AY3009" t="s">
        <v>20444</v>
      </c>
      <c r="AZ3009" t="s">
        <v>1837</v>
      </c>
      <c r="BA3009" t="s">
        <v>1064</v>
      </c>
      <c r="BB3009">
        <v>38066</v>
      </c>
      <c r="BC3009" t="s">
        <v>87</v>
      </c>
      <c r="BH3009" t="s">
        <v>25289</v>
      </c>
      <c r="BI3009" t="s">
        <v>67</v>
      </c>
      <c r="BJ3009">
        <v>10707305</v>
      </c>
    </row>
    <row r="3010" spans="1:62" x14ac:dyDescent="0.25">
      <c r="A3010" t="s">
        <v>25290</v>
      </c>
      <c r="B3010" s="2">
        <v>43504</v>
      </c>
      <c r="C3010" t="s">
        <v>63</v>
      </c>
      <c r="D3010" s="3">
        <v>43472.37810721065</v>
      </c>
      <c r="E3010" t="s">
        <v>64</v>
      </c>
      <c r="F3010" s="2">
        <v>43556</v>
      </c>
      <c r="G3010" s="2">
        <v>43799</v>
      </c>
      <c r="H3010" t="s">
        <v>2347</v>
      </c>
      <c r="J3010" t="s">
        <v>2348</v>
      </c>
      <c r="L3010" t="s">
        <v>2349</v>
      </c>
      <c r="M3010" t="s">
        <v>69</v>
      </c>
      <c r="N3010">
        <v>41076</v>
      </c>
      <c r="O3010" t="s">
        <v>70</v>
      </c>
      <c r="Q3010" t="s">
        <v>2350</v>
      </c>
      <c r="S3010" t="s">
        <v>72</v>
      </c>
      <c r="T3010" t="s">
        <v>524</v>
      </c>
      <c r="U3010" t="s">
        <v>2217</v>
      </c>
      <c r="V3010" t="s">
        <v>526</v>
      </c>
      <c r="W3010" t="s">
        <v>69</v>
      </c>
      <c r="X3010" t="s">
        <v>2031</v>
      </c>
      <c r="Y3010" t="str">
        <f>"37-3011"</f>
        <v>37-3011</v>
      </c>
      <c r="Z3010" t="s">
        <v>94</v>
      </c>
      <c r="AA3010">
        <v>561730</v>
      </c>
      <c r="AB3010">
        <v>50</v>
      </c>
      <c r="AC3010">
        <v>50</v>
      </c>
      <c r="AD3010" t="s">
        <v>79</v>
      </c>
      <c r="AE3010" t="s">
        <v>95</v>
      </c>
      <c r="AF3010">
        <v>35</v>
      </c>
      <c r="AG3010" s="4">
        <v>0.33333333333333331</v>
      </c>
      <c r="AH3010" s="4">
        <v>0.66666666666666663</v>
      </c>
      <c r="AI3010" s="5">
        <v>13.91</v>
      </c>
      <c r="AJ3010">
        <v>20.87</v>
      </c>
      <c r="AK3010">
        <v>20.87</v>
      </c>
      <c r="AL3010" t="s">
        <v>81</v>
      </c>
      <c r="AM3010" t="s">
        <v>82</v>
      </c>
      <c r="AO3010" t="s">
        <v>83</v>
      </c>
      <c r="AP3010" t="s">
        <v>130</v>
      </c>
      <c r="AQ3010" t="s">
        <v>130</v>
      </c>
      <c r="AR3010" t="s">
        <v>82</v>
      </c>
      <c r="AT3010" t="s">
        <v>82</v>
      </c>
      <c r="AW3010" t="s">
        <v>82</v>
      </c>
      <c r="AY3010" t="s">
        <v>2349</v>
      </c>
      <c r="AZ3010" t="s">
        <v>2351</v>
      </c>
      <c r="BA3010" t="s">
        <v>69</v>
      </c>
      <c r="BB3010">
        <v>41076</v>
      </c>
      <c r="BC3010" t="s">
        <v>79</v>
      </c>
      <c r="BH3010" t="s">
        <v>2348</v>
      </c>
      <c r="BJ3010">
        <v>611176353</v>
      </c>
    </row>
    <row r="3011" spans="1:62" x14ac:dyDescent="0.25">
      <c r="A3011" t="s">
        <v>25312</v>
      </c>
      <c r="B3011" s="2">
        <v>43504</v>
      </c>
      <c r="C3011" t="s">
        <v>63</v>
      </c>
      <c r="D3011" s="3">
        <v>43472.379451909721</v>
      </c>
      <c r="E3011" t="s">
        <v>64</v>
      </c>
      <c r="F3011" s="2">
        <v>43556</v>
      </c>
      <c r="G3011" s="2">
        <v>43784</v>
      </c>
      <c r="H3011" t="s">
        <v>25313</v>
      </c>
      <c r="J3011" t="s">
        <v>25314</v>
      </c>
      <c r="L3011" t="s">
        <v>9393</v>
      </c>
      <c r="M3011" t="s">
        <v>226</v>
      </c>
      <c r="N3011">
        <v>48335</v>
      </c>
      <c r="O3011" t="s">
        <v>70</v>
      </c>
      <c r="Q3011" t="s">
        <v>25315</v>
      </c>
      <c r="S3011" t="s">
        <v>72</v>
      </c>
      <c r="T3011" t="s">
        <v>1917</v>
      </c>
      <c r="U3011" t="s">
        <v>1918</v>
      </c>
      <c r="V3011" t="s">
        <v>1919</v>
      </c>
      <c r="W3011" t="s">
        <v>105</v>
      </c>
      <c r="X3011" t="s">
        <v>2013</v>
      </c>
      <c r="Y3011" t="str">
        <f>"37-3011"</f>
        <v>37-3011</v>
      </c>
      <c r="Z3011" t="s">
        <v>94</v>
      </c>
      <c r="AA3011">
        <v>561730</v>
      </c>
      <c r="AB3011">
        <v>3</v>
      </c>
      <c r="AC3011">
        <v>3</v>
      </c>
      <c r="AD3011" t="s">
        <v>79</v>
      </c>
      <c r="AE3011" t="s">
        <v>80</v>
      </c>
      <c r="AF3011">
        <v>35</v>
      </c>
      <c r="AG3011" s="4">
        <v>0.33333333333333331</v>
      </c>
      <c r="AH3011" s="4">
        <v>0.70833333333333337</v>
      </c>
      <c r="AI3011" s="5">
        <v>15.08</v>
      </c>
      <c r="AJ3011">
        <v>22.62</v>
      </c>
      <c r="AL3011" t="s">
        <v>81</v>
      </c>
      <c r="AM3011" t="s">
        <v>82</v>
      </c>
      <c r="AO3011" t="s">
        <v>83</v>
      </c>
      <c r="AR3011" t="s">
        <v>82</v>
      </c>
      <c r="AT3011" t="s">
        <v>82</v>
      </c>
      <c r="AW3011" t="s">
        <v>82</v>
      </c>
      <c r="AY3011" t="s">
        <v>9393</v>
      </c>
      <c r="AZ3011" t="s">
        <v>3246</v>
      </c>
      <c r="BA3011" t="s">
        <v>226</v>
      </c>
      <c r="BB3011">
        <v>48335</v>
      </c>
      <c r="BC3011" t="s">
        <v>79</v>
      </c>
      <c r="BH3011" t="s">
        <v>25314</v>
      </c>
      <c r="BJ3011">
        <v>464673606</v>
      </c>
    </row>
    <row r="3012" spans="1:62" x14ac:dyDescent="0.25">
      <c r="A3012" t="s">
        <v>25378</v>
      </c>
      <c r="B3012" s="2">
        <v>43504</v>
      </c>
      <c r="C3012" t="s">
        <v>63</v>
      </c>
      <c r="D3012" s="3">
        <v>43472.379756435184</v>
      </c>
      <c r="E3012" t="s">
        <v>64</v>
      </c>
      <c r="F3012" s="2">
        <v>43556</v>
      </c>
      <c r="G3012" s="2">
        <v>43800</v>
      </c>
      <c r="H3012" t="s">
        <v>25379</v>
      </c>
      <c r="J3012" t="s">
        <v>25380</v>
      </c>
      <c r="L3012" t="s">
        <v>1449</v>
      </c>
      <c r="M3012" t="s">
        <v>783</v>
      </c>
      <c r="N3012">
        <v>43015</v>
      </c>
      <c r="O3012" t="s">
        <v>70</v>
      </c>
      <c r="Q3012" t="s">
        <v>25381</v>
      </c>
      <c r="S3012" t="s">
        <v>72</v>
      </c>
      <c r="T3012" t="s">
        <v>1755</v>
      </c>
      <c r="U3012" t="s">
        <v>5811</v>
      </c>
      <c r="V3012" t="s">
        <v>1882</v>
      </c>
      <c r="W3012" t="s">
        <v>278</v>
      </c>
      <c r="X3012" t="s">
        <v>25382</v>
      </c>
      <c r="Y3012" t="str">
        <f>"37-3011"</f>
        <v>37-3011</v>
      </c>
      <c r="Z3012" t="s">
        <v>94</v>
      </c>
      <c r="AA3012">
        <v>561730</v>
      </c>
      <c r="AB3012">
        <v>5</v>
      </c>
      <c r="AC3012">
        <v>5</v>
      </c>
      <c r="AD3012" t="s">
        <v>79</v>
      </c>
      <c r="AE3012" t="s">
        <v>80</v>
      </c>
      <c r="AF3012">
        <v>40</v>
      </c>
      <c r="AG3012" s="4">
        <v>0.29166666666666669</v>
      </c>
      <c r="AH3012" s="4">
        <v>0.64583333333333337</v>
      </c>
      <c r="AI3012" s="5">
        <v>13.83</v>
      </c>
      <c r="AJ3012">
        <v>20.75</v>
      </c>
      <c r="AL3012" t="s">
        <v>81</v>
      </c>
      <c r="AM3012" t="s">
        <v>82</v>
      </c>
      <c r="AO3012" t="s">
        <v>83</v>
      </c>
      <c r="AR3012" t="s">
        <v>82</v>
      </c>
      <c r="AT3012" t="s">
        <v>82</v>
      </c>
      <c r="AW3012" t="s">
        <v>72</v>
      </c>
      <c r="AX3012">
        <v>3</v>
      </c>
      <c r="AY3012" t="s">
        <v>1449</v>
      </c>
      <c r="AZ3012" t="s">
        <v>1449</v>
      </c>
      <c r="BA3012" t="s">
        <v>783</v>
      </c>
      <c r="BB3012">
        <v>43015</v>
      </c>
      <c r="BC3012" t="s">
        <v>79</v>
      </c>
      <c r="BH3012" t="s">
        <v>25383</v>
      </c>
      <c r="BJ3012">
        <v>812569473</v>
      </c>
    </row>
    <row r="3013" spans="1:62" x14ac:dyDescent="0.25">
      <c r="A3013" t="s">
        <v>25412</v>
      </c>
      <c r="B3013" s="2">
        <v>43504</v>
      </c>
      <c r="C3013" t="s">
        <v>63</v>
      </c>
      <c r="D3013" s="3">
        <v>43472.38014778935</v>
      </c>
      <c r="E3013" t="s">
        <v>64</v>
      </c>
      <c r="F3013" s="2">
        <v>43556</v>
      </c>
      <c r="G3013" s="2">
        <v>43814</v>
      </c>
      <c r="H3013" t="s">
        <v>12145</v>
      </c>
      <c r="J3013" t="s">
        <v>12146</v>
      </c>
      <c r="L3013" t="s">
        <v>6478</v>
      </c>
      <c r="M3013" t="s">
        <v>232</v>
      </c>
      <c r="N3013">
        <v>10523</v>
      </c>
      <c r="O3013" t="s">
        <v>70</v>
      </c>
      <c r="Q3013" t="s">
        <v>12147</v>
      </c>
      <c r="S3013" t="s">
        <v>72</v>
      </c>
      <c r="T3013" t="s">
        <v>878</v>
      </c>
      <c r="U3013" t="s">
        <v>3851</v>
      </c>
      <c r="V3013" t="s">
        <v>2620</v>
      </c>
      <c r="W3013" t="s">
        <v>881</v>
      </c>
      <c r="X3013" t="s">
        <v>12148</v>
      </c>
      <c r="Y3013" t="str">
        <f>"37-3011"</f>
        <v>37-3011</v>
      </c>
      <c r="Z3013" t="s">
        <v>94</v>
      </c>
      <c r="AA3013">
        <v>221310</v>
      </c>
      <c r="AB3013">
        <v>30</v>
      </c>
      <c r="AC3013">
        <v>30</v>
      </c>
      <c r="AD3013" t="s">
        <v>79</v>
      </c>
      <c r="AE3013" t="s">
        <v>95</v>
      </c>
      <c r="AF3013">
        <v>40</v>
      </c>
      <c r="AG3013" s="4">
        <v>0.29166666666666669</v>
      </c>
      <c r="AH3013" s="4">
        <v>0.72916666666666663</v>
      </c>
      <c r="AI3013" s="5">
        <v>16.809999999999999</v>
      </c>
      <c r="AJ3013">
        <v>25.22</v>
      </c>
      <c r="AK3013">
        <v>27.75</v>
      </c>
      <c r="AL3013" t="s">
        <v>81</v>
      </c>
      <c r="AM3013" t="s">
        <v>82</v>
      </c>
      <c r="AO3013" t="s">
        <v>83</v>
      </c>
      <c r="AR3013" t="s">
        <v>82</v>
      </c>
      <c r="AT3013" t="s">
        <v>82</v>
      </c>
      <c r="AW3013" t="s">
        <v>82</v>
      </c>
      <c r="AY3013" t="s">
        <v>6478</v>
      </c>
      <c r="AZ3013" t="s">
        <v>1285</v>
      </c>
      <c r="BA3013" t="s">
        <v>232</v>
      </c>
      <c r="BB3013">
        <v>10523</v>
      </c>
      <c r="BC3013" t="s">
        <v>79</v>
      </c>
      <c r="BH3013" t="s">
        <v>12149</v>
      </c>
      <c r="BJ3013">
        <v>43668962</v>
      </c>
    </row>
    <row r="3014" spans="1:62" x14ac:dyDescent="0.25">
      <c r="A3014" t="s">
        <v>25497</v>
      </c>
      <c r="B3014" s="2">
        <v>43504</v>
      </c>
      <c r="C3014" t="s">
        <v>63</v>
      </c>
      <c r="D3014" s="3">
        <v>43472.378196898149</v>
      </c>
      <c r="E3014" t="s">
        <v>64</v>
      </c>
      <c r="F3014" s="2">
        <v>43556</v>
      </c>
      <c r="G3014" s="2">
        <v>43809</v>
      </c>
      <c r="H3014" t="s">
        <v>2965</v>
      </c>
      <c r="J3014" t="s">
        <v>2966</v>
      </c>
      <c r="K3014" t="s">
        <v>2967</v>
      </c>
      <c r="L3014" t="s">
        <v>2968</v>
      </c>
      <c r="M3014" t="s">
        <v>105</v>
      </c>
      <c r="N3014">
        <v>76040</v>
      </c>
      <c r="O3014" t="s">
        <v>70</v>
      </c>
      <c r="Q3014" t="s">
        <v>2969</v>
      </c>
      <c r="S3014" t="s">
        <v>72</v>
      </c>
      <c r="T3014" t="s">
        <v>2824</v>
      </c>
      <c r="U3014" t="s">
        <v>2825</v>
      </c>
      <c r="V3014" t="s">
        <v>642</v>
      </c>
      <c r="W3014" t="s">
        <v>105</v>
      </c>
      <c r="X3014" t="s">
        <v>106</v>
      </c>
      <c r="Y3014" t="str">
        <f>"37-3011"</f>
        <v>37-3011</v>
      </c>
      <c r="Z3014" t="s">
        <v>94</v>
      </c>
      <c r="AA3014">
        <v>561730</v>
      </c>
      <c r="AB3014">
        <v>27</v>
      </c>
      <c r="AC3014">
        <v>27</v>
      </c>
      <c r="AD3014" t="s">
        <v>79</v>
      </c>
      <c r="AE3014" t="s">
        <v>95</v>
      </c>
      <c r="AF3014">
        <v>40</v>
      </c>
      <c r="AG3014" s="4">
        <v>0.29166666666666669</v>
      </c>
      <c r="AH3014" s="4">
        <v>0.70833333333333337</v>
      </c>
      <c r="AI3014" s="5">
        <v>13.94</v>
      </c>
      <c r="AJ3014">
        <v>20.91</v>
      </c>
      <c r="AK3014">
        <v>21.75</v>
      </c>
      <c r="AL3014" t="s">
        <v>81</v>
      </c>
      <c r="AM3014" t="s">
        <v>82</v>
      </c>
      <c r="AO3014" t="s">
        <v>83</v>
      </c>
      <c r="AR3014" t="s">
        <v>82</v>
      </c>
      <c r="AT3014" t="s">
        <v>82</v>
      </c>
      <c r="AW3014" t="s">
        <v>82</v>
      </c>
      <c r="AY3014" t="s">
        <v>2968</v>
      </c>
      <c r="AZ3014" t="s">
        <v>1428</v>
      </c>
      <c r="BA3014" t="s">
        <v>105</v>
      </c>
      <c r="BB3014">
        <v>76040</v>
      </c>
      <c r="BC3014" t="s">
        <v>79</v>
      </c>
      <c r="BH3014" t="s">
        <v>2966</v>
      </c>
      <c r="BJ3014">
        <v>752276372</v>
      </c>
    </row>
    <row r="3015" spans="1:62" x14ac:dyDescent="0.25">
      <c r="A3015" t="s">
        <v>25829</v>
      </c>
      <c r="B3015" s="2">
        <v>43504</v>
      </c>
      <c r="C3015" t="s">
        <v>63</v>
      </c>
      <c r="D3015" s="3">
        <v>43472.37825386574</v>
      </c>
      <c r="E3015" t="s">
        <v>64</v>
      </c>
      <c r="F3015" s="2">
        <v>43556</v>
      </c>
      <c r="G3015" s="2">
        <v>43800</v>
      </c>
      <c r="H3015" t="s">
        <v>25830</v>
      </c>
      <c r="J3015" t="s">
        <v>13387</v>
      </c>
      <c r="L3015" t="s">
        <v>13382</v>
      </c>
      <c r="M3015" t="s">
        <v>197</v>
      </c>
      <c r="N3015">
        <v>51360</v>
      </c>
      <c r="O3015" t="s">
        <v>70</v>
      </c>
      <c r="Q3015" t="s">
        <v>13383</v>
      </c>
      <c r="S3015" t="s">
        <v>82</v>
      </c>
      <c r="U3015" t="s">
        <v>92</v>
      </c>
      <c r="X3015" t="s">
        <v>13384</v>
      </c>
      <c r="Y3015" t="str">
        <f>"47-2061"</f>
        <v>47-2061</v>
      </c>
      <c r="Z3015" t="s">
        <v>326</v>
      </c>
      <c r="AA3015">
        <v>237310</v>
      </c>
      <c r="AB3015">
        <v>6</v>
      </c>
      <c r="AC3015">
        <v>6</v>
      </c>
      <c r="AD3015" t="s">
        <v>87</v>
      </c>
      <c r="AE3015" t="s">
        <v>80</v>
      </c>
      <c r="AF3015">
        <v>40</v>
      </c>
      <c r="AG3015" s="4">
        <v>0.29166666666666669</v>
      </c>
      <c r="AH3015" s="4">
        <v>0.70833333333333337</v>
      </c>
      <c r="AI3015" s="5">
        <v>17.25</v>
      </c>
      <c r="AJ3015">
        <v>25.88</v>
      </c>
      <c r="AL3015" t="s">
        <v>81</v>
      </c>
      <c r="AM3015" t="s">
        <v>82</v>
      </c>
      <c r="AO3015" t="s">
        <v>83</v>
      </c>
      <c r="AR3015" t="s">
        <v>82</v>
      </c>
      <c r="AT3015" t="s">
        <v>82</v>
      </c>
      <c r="AW3015" t="s">
        <v>82</v>
      </c>
      <c r="AY3015" t="s">
        <v>13385</v>
      </c>
      <c r="AZ3015" t="s">
        <v>13386</v>
      </c>
      <c r="BA3015" t="s">
        <v>197</v>
      </c>
      <c r="BB3015">
        <v>51360</v>
      </c>
      <c r="BC3015" t="s">
        <v>79</v>
      </c>
      <c r="BH3015" t="s">
        <v>13387</v>
      </c>
      <c r="BJ3015">
        <v>421234167</v>
      </c>
    </row>
    <row r="3016" spans="1:62" x14ac:dyDescent="0.25">
      <c r="A3016" t="s">
        <v>26898</v>
      </c>
      <c r="B3016" s="2">
        <v>43504</v>
      </c>
      <c r="C3016" t="s">
        <v>63</v>
      </c>
      <c r="D3016" s="3">
        <v>43472.37888222222</v>
      </c>
      <c r="E3016" t="s">
        <v>64</v>
      </c>
      <c r="F3016" s="2">
        <v>43556</v>
      </c>
      <c r="G3016" s="2">
        <v>43799</v>
      </c>
      <c r="H3016" t="s">
        <v>26899</v>
      </c>
      <c r="J3016" t="s">
        <v>26900</v>
      </c>
      <c r="K3016" t="s">
        <v>26901</v>
      </c>
      <c r="L3016" t="s">
        <v>2955</v>
      </c>
      <c r="M3016" t="s">
        <v>2356</v>
      </c>
      <c r="N3016">
        <v>68506</v>
      </c>
      <c r="O3016" t="s">
        <v>70</v>
      </c>
      <c r="Q3016" t="s">
        <v>26902</v>
      </c>
      <c r="S3016" t="s">
        <v>72</v>
      </c>
      <c r="T3016" t="s">
        <v>24345</v>
      </c>
      <c r="U3016" t="s">
        <v>24346</v>
      </c>
      <c r="V3016" t="s">
        <v>6487</v>
      </c>
      <c r="W3016" t="s">
        <v>2356</v>
      </c>
      <c r="X3016" t="s">
        <v>18122</v>
      </c>
      <c r="Y3016" t="str">
        <f>"47-2181"</f>
        <v>47-2181</v>
      </c>
      <c r="Z3016" t="s">
        <v>14508</v>
      </c>
      <c r="AA3016">
        <v>238160</v>
      </c>
      <c r="AB3016">
        <v>1</v>
      </c>
      <c r="AC3016">
        <v>1</v>
      </c>
      <c r="AD3016" t="s">
        <v>79</v>
      </c>
      <c r="AE3016" t="s">
        <v>80</v>
      </c>
      <c r="AF3016">
        <v>40</v>
      </c>
      <c r="AG3016" s="4">
        <v>0.33333333333333331</v>
      </c>
      <c r="AH3016" s="4">
        <v>0.70833333333333337</v>
      </c>
      <c r="AI3016" s="5">
        <v>18.54</v>
      </c>
      <c r="AJ3016">
        <v>27.81</v>
      </c>
      <c r="AL3016" t="s">
        <v>81</v>
      </c>
      <c r="AM3016" t="s">
        <v>82</v>
      </c>
      <c r="AO3016" t="s">
        <v>83</v>
      </c>
      <c r="AR3016" t="s">
        <v>82</v>
      </c>
      <c r="AT3016" t="s">
        <v>82</v>
      </c>
      <c r="AW3016" t="s">
        <v>72</v>
      </c>
      <c r="AX3016">
        <v>12</v>
      </c>
      <c r="AY3016" t="s">
        <v>4750</v>
      </c>
      <c r="AZ3016" t="s">
        <v>4003</v>
      </c>
      <c r="BA3016" t="s">
        <v>2356</v>
      </c>
      <c r="BB3016">
        <v>68506</v>
      </c>
      <c r="BC3016" t="s">
        <v>79</v>
      </c>
      <c r="BH3016" t="s">
        <v>26903</v>
      </c>
      <c r="BI3016" t="s">
        <v>11725</v>
      </c>
      <c r="BJ3016">
        <v>813219987</v>
      </c>
    </row>
    <row r="3017" spans="1:62" x14ac:dyDescent="0.25">
      <c r="A3017" t="s">
        <v>27104</v>
      </c>
      <c r="B3017" s="2">
        <v>43504</v>
      </c>
      <c r="C3017" t="s">
        <v>63</v>
      </c>
      <c r="D3017" s="3">
        <v>43472.378461666667</v>
      </c>
      <c r="E3017" t="s">
        <v>64</v>
      </c>
      <c r="F3017" s="2">
        <v>43556</v>
      </c>
      <c r="G3017" s="2">
        <v>43812</v>
      </c>
      <c r="H3017" t="s">
        <v>3048</v>
      </c>
      <c r="I3017" t="s">
        <v>3049</v>
      </c>
      <c r="J3017" t="s">
        <v>3050</v>
      </c>
      <c r="L3017" t="s">
        <v>3051</v>
      </c>
      <c r="M3017" t="s">
        <v>745</v>
      </c>
      <c r="N3017">
        <v>66085</v>
      </c>
      <c r="O3017" t="s">
        <v>70</v>
      </c>
      <c r="Q3017" t="s">
        <v>3052</v>
      </c>
      <c r="S3017" t="s">
        <v>72</v>
      </c>
      <c r="T3017" t="s">
        <v>2824</v>
      </c>
      <c r="U3017" t="s">
        <v>2825</v>
      </c>
      <c r="V3017" t="s">
        <v>642</v>
      </c>
      <c r="W3017" t="s">
        <v>105</v>
      </c>
      <c r="X3017" t="s">
        <v>106</v>
      </c>
      <c r="Y3017" t="str">
        <f>"37-3011"</f>
        <v>37-3011</v>
      </c>
      <c r="Z3017" t="s">
        <v>94</v>
      </c>
      <c r="AA3017">
        <v>561730</v>
      </c>
      <c r="AB3017">
        <v>18</v>
      </c>
      <c r="AC3017">
        <v>18</v>
      </c>
      <c r="AD3017" t="s">
        <v>79</v>
      </c>
      <c r="AE3017" t="s">
        <v>95</v>
      </c>
      <c r="AF3017">
        <v>40</v>
      </c>
      <c r="AG3017" s="4">
        <v>0.3125</v>
      </c>
      <c r="AH3017" s="4">
        <v>0.6875</v>
      </c>
      <c r="AI3017" s="5">
        <v>14.73</v>
      </c>
      <c r="AJ3017">
        <v>22.1</v>
      </c>
      <c r="AL3017" t="s">
        <v>81</v>
      </c>
      <c r="AM3017" t="s">
        <v>82</v>
      </c>
      <c r="AO3017" t="s">
        <v>83</v>
      </c>
      <c r="AR3017" t="s">
        <v>82</v>
      </c>
      <c r="AT3017" t="s">
        <v>82</v>
      </c>
      <c r="AW3017" t="s">
        <v>82</v>
      </c>
      <c r="AY3017" t="s">
        <v>3051</v>
      </c>
      <c r="AZ3017" t="s">
        <v>3053</v>
      </c>
      <c r="BA3017" t="s">
        <v>745</v>
      </c>
      <c r="BB3017">
        <v>66085</v>
      </c>
      <c r="BC3017" t="s">
        <v>79</v>
      </c>
      <c r="BH3017" t="s">
        <v>3050</v>
      </c>
      <c r="BJ3017">
        <v>481155511</v>
      </c>
    </row>
    <row r="3018" spans="1:62" x14ac:dyDescent="0.25">
      <c r="A3018" t="s">
        <v>27359</v>
      </c>
      <c r="B3018" s="2">
        <v>43504</v>
      </c>
      <c r="C3018" t="s">
        <v>63</v>
      </c>
      <c r="D3018" s="3">
        <v>43472.378660057868</v>
      </c>
      <c r="E3018" t="s">
        <v>282</v>
      </c>
      <c r="F3018" s="2">
        <v>43556</v>
      </c>
      <c r="G3018" s="2">
        <v>43813</v>
      </c>
      <c r="H3018" t="s">
        <v>5492</v>
      </c>
      <c r="J3018" t="s">
        <v>5493</v>
      </c>
      <c r="L3018" t="s">
        <v>5494</v>
      </c>
      <c r="M3018" t="s">
        <v>105</v>
      </c>
      <c r="N3018">
        <v>77573</v>
      </c>
      <c r="O3018" t="s">
        <v>70</v>
      </c>
      <c r="Q3018" t="s">
        <v>5495</v>
      </c>
      <c r="S3018" t="s">
        <v>72</v>
      </c>
      <c r="T3018" t="s">
        <v>640</v>
      </c>
      <c r="U3018" t="s">
        <v>4688</v>
      </c>
      <c r="V3018" t="s">
        <v>642</v>
      </c>
      <c r="W3018" t="s">
        <v>105</v>
      </c>
      <c r="X3018" t="s">
        <v>106</v>
      </c>
      <c r="Y3018" t="str">
        <f>"37-3011"</f>
        <v>37-3011</v>
      </c>
      <c r="Z3018" t="s">
        <v>94</v>
      </c>
      <c r="AA3018">
        <v>561730</v>
      </c>
      <c r="AB3018">
        <v>30</v>
      </c>
      <c r="AC3018">
        <v>28</v>
      </c>
      <c r="AD3018" t="s">
        <v>79</v>
      </c>
      <c r="AE3018" t="s">
        <v>95</v>
      </c>
      <c r="AF3018">
        <v>40</v>
      </c>
      <c r="AG3018" s="4">
        <v>0.29166666666666669</v>
      </c>
      <c r="AH3018" s="4">
        <v>0.66666666666666663</v>
      </c>
      <c r="AI3018" s="5">
        <v>13.44</v>
      </c>
      <c r="AJ3018">
        <v>20.16</v>
      </c>
      <c r="AK3018">
        <v>24</v>
      </c>
      <c r="AL3018" t="s">
        <v>81</v>
      </c>
      <c r="AM3018" t="s">
        <v>82</v>
      </c>
      <c r="AO3018" t="s">
        <v>83</v>
      </c>
      <c r="AP3018" t="s">
        <v>67</v>
      </c>
      <c r="AQ3018" t="s">
        <v>67</v>
      </c>
      <c r="AR3018" t="s">
        <v>82</v>
      </c>
      <c r="AT3018" t="s">
        <v>82</v>
      </c>
      <c r="AW3018" t="s">
        <v>82</v>
      </c>
      <c r="AY3018" t="s">
        <v>5494</v>
      </c>
      <c r="AZ3018" t="s">
        <v>4935</v>
      </c>
      <c r="BA3018" t="s">
        <v>105</v>
      </c>
      <c r="BB3018">
        <v>77573</v>
      </c>
      <c r="BC3018" t="s">
        <v>79</v>
      </c>
      <c r="BH3018" t="s">
        <v>5493</v>
      </c>
      <c r="BJ3018">
        <v>760483128</v>
      </c>
    </row>
    <row r="3019" spans="1:62" x14ac:dyDescent="0.25">
      <c r="A3019" t="s">
        <v>27408</v>
      </c>
      <c r="B3019" s="2">
        <v>43504</v>
      </c>
      <c r="C3019" t="s">
        <v>63</v>
      </c>
      <c r="D3019" s="3">
        <v>43472.380285995372</v>
      </c>
      <c r="E3019" t="s">
        <v>64</v>
      </c>
      <c r="F3019" s="2">
        <v>43556</v>
      </c>
      <c r="G3019" s="2">
        <v>43800</v>
      </c>
      <c r="H3019" t="s">
        <v>4437</v>
      </c>
      <c r="J3019" t="s">
        <v>4438</v>
      </c>
      <c r="L3019" t="s">
        <v>4439</v>
      </c>
      <c r="M3019" t="s">
        <v>69</v>
      </c>
      <c r="N3019">
        <v>42301</v>
      </c>
      <c r="O3019" t="s">
        <v>70</v>
      </c>
      <c r="Q3019" t="s">
        <v>4440</v>
      </c>
      <c r="S3019" t="s">
        <v>72</v>
      </c>
      <c r="T3019" t="s">
        <v>878</v>
      </c>
      <c r="U3019" t="s">
        <v>4414</v>
      </c>
      <c r="V3019" t="s">
        <v>2620</v>
      </c>
      <c r="W3019" t="s">
        <v>881</v>
      </c>
      <c r="X3019" t="s">
        <v>1256</v>
      </c>
      <c r="Y3019" t="str">
        <f>"37-3011"</f>
        <v>37-3011</v>
      </c>
      <c r="Z3019" t="s">
        <v>94</v>
      </c>
      <c r="AA3019">
        <v>561730</v>
      </c>
      <c r="AB3019">
        <v>5</v>
      </c>
      <c r="AC3019">
        <v>5</v>
      </c>
      <c r="AD3019" t="s">
        <v>79</v>
      </c>
      <c r="AE3019" t="s">
        <v>80</v>
      </c>
      <c r="AF3019">
        <v>40</v>
      </c>
      <c r="AG3019" s="4">
        <v>0.29166666666666669</v>
      </c>
      <c r="AH3019" s="4">
        <v>0.70833333333333337</v>
      </c>
      <c r="AI3019" s="5">
        <v>11.73</v>
      </c>
      <c r="AJ3019">
        <v>17.600000000000001</v>
      </c>
      <c r="AK3019">
        <v>22.5</v>
      </c>
      <c r="AL3019" t="s">
        <v>81</v>
      </c>
      <c r="AM3019" t="s">
        <v>82</v>
      </c>
      <c r="AO3019" t="s">
        <v>83</v>
      </c>
      <c r="AR3019" t="s">
        <v>82</v>
      </c>
      <c r="AT3019" t="s">
        <v>82</v>
      </c>
      <c r="AW3019" t="s">
        <v>82</v>
      </c>
      <c r="AY3019" t="s">
        <v>4439</v>
      </c>
      <c r="AZ3019" t="s">
        <v>4441</v>
      </c>
      <c r="BA3019" t="s">
        <v>69</v>
      </c>
      <c r="BB3019">
        <v>42301</v>
      </c>
      <c r="BC3019" t="s">
        <v>79</v>
      </c>
      <c r="BH3019" t="s">
        <v>4442</v>
      </c>
      <c r="BJ3019">
        <v>202372202</v>
      </c>
    </row>
    <row r="3020" spans="1:62" x14ac:dyDescent="0.25">
      <c r="A3020" t="s">
        <v>27804</v>
      </c>
      <c r="B3020" s="2">
        <v>43504</v>
      </c>
      <c r="C3020" t="s">
        <v>63</v>
      </c>
      <c r="D3020" s="3">
        <v>43472.378770856485</v>
      </c>
      <c r="E3020" t="s">
        <v>282</v>
      </c>
      <c r="F3020" s="2">
        <v>43556</v>
      </c>
      <c r="G3020" s="2">
        <v>43799</v>
      </c>
      <c r="H3020" t="s">
        <v>26772</v>
      </c>
      <c r="J3020" t="s">
        <v>26773</v>
      </c>
      <c r="L3020" t="s">
        <v>26774</v>
      </c>
      <c r="M3020" t="s">
        <v>761</v>
      </c>
      <c r="N3020">
        <v>31561</v>
      </c>
      <c r="O3020" t="s">
        <v>70</v>
      </c>
      <c r="Q3020" t="s">
        <v>26775</v>
      </c>
      <c r="S3020" t="s">
        <v>72</v>
      </c>
      <c r="T3020" t="s">
        <v>1150</v>
      </c>
      <c r="U3020" t="s">
        <v>26776</v>
      </c>
      <c r="V3020" t="s">
        <v>4391</v>
      </c>
      <c r="W3020" t="s">
        <v>761</v>
      </c>
      <c r="X3020" t="s">
        <v>1533</v>
      </c>
      <c r="Y3020" t="str">
        <f>"35-3031"</f>
        <v>35-3031</v>
      </c>
      <c r="Z3020" t="s">
        <v>410</v>
      </c>
      <c r="AA3020">
        <v>721110</v>
      </c>
      <c r="AB3020">
        <v>52</v>
      </c>
      <c r="AC3020">
        <v>50</v>
      </c>
      <c r="AD3020" t="s">
        <v>79</v>
      </c>
      <c r="AE3020" t="s">
        <v>80</v>
      </c>
      <c r="AF3020">
        <v>35</v>
      </c>
      <c r="AG3020" s="4">
        <v>0.29166666666666669</v>
      </c>
      <c r="AH3020" s="4">
        <v>0.625</v>
      </c>
      <c r="AI3020" s="5">
        <v>9.1</v>
      </c>
      <c r="AJ3020">
        <v>13.65</v>
      </c>
      <c r="AL3020" t="s">
        <v>81</v>
      </c>
      <c r="AM3020" t="s">
        <v>82</v>
      </c>
      <c r="AO3020" t="s">
        <v>83</v>
      </c>
      <c r="AR3020" t="s">
        <v>82</v>
      </c>
      <c r="AT3020" t="s">
        <v>82</v>
      </c>
      <c r="AW3020" t="s">
        <v>72</v>
      </c>
      <c r="AX3020">
        <v>3</v>
      </c>
      <c r="AY3020" t="s">
        <v>26777</v>
      </c>
      <c r="AZ3020" t="s">
        <v>26778</v>
      </c>
      <c r="BA3020" t="s">
        <v>761</v>
      </c>
      <c r="BB3020">
        <v>31561</v>
      </c>
      <c r="BC3020" t="s">
        <v>87</v>
      </c>
      <c r="BH3020" t="s">
        <v>26779</v>
      </c>
      <c r="BJ3020">
        <v>273164607</v>
      </c>
    </row>
    <row r="3021" spans="1:62" x14ac:dyDescent="0.25">
      <c r="A3021" t="s">
        <v>27935</v>
      </c>
      <c r="B3021" s="2">
        <v>43504</v>
      </c>
      <c r="C3021" t="s">
        <v>63</v>
      </c>
      <c r="D3021" s="3">
        <v>43472.379334050929</v>
      </c>
      <c r="E3021" t="s">
        <v>64</v>
      </c>
      <c r="F3021" s="2">
        <v>43556</v>
      </c>
      <c r="G3021" s="2">
        <v>43784</v>
      </c>
      <c r="H3021" t="s">
        <v>27714</v>
      </c>
      <c r="I3021" t="s">
        <v>27715</v>
      </c>
      <c r="J3021" t="s">
        <v>27716</v>
      </c>
      <c r="K3021" t="s">
        <v>27717</v>
      </c>
      <c r="L3021" t="s">
        <v>27718</v>
      </c>
      <c r="M3021" t="s">
        <v>207</v>
      </c>
      <c r="N3021">
        <v>2667</v>
      </c>
      <c r="O3021" t="s">
        <v>70</v>
      </c>
      <c r="Q3021" t="s">
        <v>27719</v>
      </c>
      <c r="S3021" t="s">
        <v>72</v>
      </c>
      <c r="T3021" t="s">
        <v>27720</v>
      </c>
      <c r="U3021" t="s">
        <v>27721</v>
      </c>
      <c r="V3021" t="s">
        <v>27722</v>
      </c>
      <c r="W3021" t="s">
        <v>323</v>
      </c>
      <c r="X3021" t="s">
        <v>462</v>
      </c>
      <c r="Y3021" t="str">
        <f>"35-2021"</f>
        <v>35-2021</v>
      </c>
      <c r="Z3021" t="s">
        <v>221</v>
      </c>
      <c r="AA3021">
        <v>722511</v>
      </c>
      <c r="AB3021">
        <v>40</v>
      </c>
      <c r="AC3021">
        <v>40</v>
      </c>
      <c r="AD3021" t="s">
        <v>79</v>
      </c>
      <c r="AE3021" t="s">
        <v>95</v>
      </c>
      <c r="AF3021">
        <v>35</v>
      </c>
      <c r="AG3021" s="4">
        <v>0.375</v>
      </c>
      <c r="AH3021" s="4">
        <v>0.70833333333333337</v>
      </c>
      <c r="AI3021" s="5">
        <v>16.760000000000002</v>
      </c>
      <c r="AJ3021">
        <v>25.14</v>
      </c>
      <c r="AK3021">
        <v>29.63</v>
      </c>
      <c r="AL3021" t="s">
        <v>81</v>
      </c>
      <c r="AM3021" t="s">
        <v>82</v>
      </c>
      <c r="AO3021" t="s">
        <v>83</v>
      </c>
      <c r="AR3021" t="s">
        <v>82</v>
      </c>
      <c r="AT3021" t="s">
        <v>82</v>
      </c>
      <c r="AW3021" t="s">
        <v>72</v>
      </c>
      <c r="AX3021">
        <v>2</v>
      </c>
      <c r="AY3021" t="s">
        <v>15149</v>
      </c>
      <c r="AZ3021" t="s">
        <v>4065</v>
      </c>
      <c r="BA3021" t="s">
        <v>207</v>
      </c>
      <c r="BB3021">
        <v>2657</v>
      </c>
      <c r="BC3021" t="s">
        <v>79</v>
      </c>
      <c r="BH3021" t="s">
        <v>27883</v>
      </c>
      <c r="BJ3021">
        <v>43494456</v>
      </c>
    </row>
    <row r="3022" spans="1:62" x14ac:dyDescent="0.25">
      <c r="A3022" t="s">
        <v>28005</v>
      </c>
      <c r="B3022" s="2">
        <v>43504</v>
      </c>
      <c r="C3022" t="s">
        <v>63</v>
      </c>
      <c r="D3022" s="3">
        <v>43472.378295671297</v>
      </c>
      <c r="E3022" t="s">
        <v>282</v>
      </c>
      <c r="F3022" s="2">
        <v>43556</v>
      </c>
      <c r="G3022" s="2">
        <v>43831</v>
      </c>
      <c r="H3022" t="s">
        <v>28006</v>
      </c>
      <c r="J3022" t="s">
        <v>28007</v>
      </c>
      <c r="L3022" t="s">
        <v>28008</v>
      </c>
      <c r="M3022" t="s">
        <v>100</v>
      </c>
      <c r="N3022">
        <v>28801</v>
      </c>
      <c r="O3022" t="s">
        <v>70</v>
      </c>
      <c r="Q3022" t="s">
        <v>28009</v>
      </c>
      <c r="S3022" t="s">
        <v>72</v>
      </c>
      <c r="T3022" t="s">
        <v>1150</v>
      </c>
      <c r="U3022" t="s">
        <v>26776</v>
      </c>
      <c r="V3022" t="s">
        <v>4391</v>
      </c>
      <c r="W3022" t="s">
        <v>761</v>
      </c>
      <c r="X3022" t="s">
        <v>1500</v>
      </c>
      <c r="Y3022" t="str">
        <f>"35-2014"</f>
        <v>35-2014</v>
      </c>
      <c r="Z3022" t="s">
        <v>301</v>
      </c>
      <c r="AA3022">
        <v>721110</v>
      </c>
      <c r="AB3022">
        <v>38</v>
      </c>
      <c r="AC3022">
        <v>37</v>
      </c>
      <c r="AD3022" t="s">
        <v>79</v>
      </c>
      <c r="AE3022" t="s">
        <v>80</v>
      </c>
      <c r="AF3022">
        <v>35</v>
      </c>
      <c r="AG3022" s="4">
        <v>0.29166666666666669</v>
      </c>
      <c r="AH3022" s="4">
        <v>0.625</v>
      </c>
      <c r="AI3022" s="5">
        <v>13.15</v>
      </c>
      <c r="AJ3022">
        <v>19.75</v>
      </c>
      <c r="AL3022" t="s">
        <v>81</v>
      </c>
      <c r="AM3022" t="s">
        <v>82</v>
      </c>
      <c r="AO3022" t="s">
        <v>83</v>
      </c>
      <c r="AR3022" t="s">
        <v>82</v>
      </c>
      <c r="AT3022" t="s">
        <v>82</v>
      </c>
      <c r="AW3022" t="s">
        <v>82</v>
      </c>
      <c r="AY3022" t="s">
        <v>28010</v>
      </c>
      <c r="AZ3022" t="s">
        <v>28011</v>
      </c>
      <c r="BA3022" t="s">
        <v>100</v>
      </c>
      <c r="BB3022">
        <v>28803</v>
      </c>
      <c r="BC3022" t="s">
        <v>87</v>
      </c>
      <c r="BH3022" t="s">
        <v>28012</v>
      </c>
      <c r="BI3022" t="s">
        <v>28013</v>
      </c>
      <c r="BJ3022">
        <v>560141915</v>
      </c>
    </row>
    <row r="3023" spans="1:62" x14ac:dyDescent="0.25">
      <c r="A3023" t="s">
        <v>28083</v>
      </c>
      <c r="B3023" s="2">
        <v>43504</v>
      </c>
      <c r="C3023" t="s">
        <v>63</v>
      </c>
      <c r="D3023" s="3">
        <v>43472.379684120373</v>
      </c>
      <c r="E3023" t="s">
        <v>64</v>
      </c>
      <c r="F3023" s="2">
        <v>43556</v>
      </c>
      <c r="G3023" s="2">
        <v>43799</v>
      </c>
      <c r="H3023" t="s">
        <v>6629</v>
      </c>
      <c r="J3023" t="s">
        <v>6630</v>
      </c>
      <c r="L3023" t="s">
        <v>6631</v>
      </c>
      <c r="M3023" t="s">
        <v>100</v>
      </c>
      <c r="N3023">
        <v>28657</v>
      </c>
      <c r="O3023" t="s">
        <v>70</v>
      </c>
      <c r="Q3023" t="s">
        <v>6632</v>
      </c>
      <c r="S3023" t="s">
        <v>72</v>
      </c>
      <c r="T3023" t="s">
        <v>878</v>
      </c>
      <c r="U3023" t="s">
        <v>879</v>
      </c>
      <c r="V3023" t="s">
        <v>880</v>
      </c>
      <c r="W3023" t="s">
        <v>881</v>
      </c>
      <c r="X3023" t="s">
        <v>106</v>
      </c>
      <c r="Y3023" t="str">
        <f>"37-3011"</f>
        <v>37-3011</v>
      </c>
      <c r="Z3023" t="s">
        <v>94</v>
      </c>
      <c r="AA3023">
        <v>561730</v>
      </c>
      <c r="AB3023">
        <v>185</v>
      </c>
      <c r="AC3023">
        <v>185</v>
      </c>
      <c r="AD3023" t="s">
        <v>79</v>
      </c>
      <c r="AE3023" t="s">
        <v>80</v>
      </c>
      <c r="AF3023">
        <v>40</v>
      </c>
      <c r="AG3023" s="4">
        <v>0.25</v>
      </c>
      <c r="AH3023" s="4">
        <v>0.60416666666666663</v>
      </c>
      <c r="AI3023" s="5">
        <v>12.27</v>
      </c>
      <c r="AJ3023">
        <v>18.41</v>
      </c>
      <c r="AK3023">
        <v>22.5</v>
      </c>
      <c r="AL3023" t="s">
        <v>81</v>
      </c>
      <c r="AM3023" t="s">
        <v>82</v>
      </c>
      <c r="AO3023" t="s">
        <v>83</v>
      </c>
      <c r="AR3023" t="s">
        <v>82</v>
      </c>
      <c r="AT3023" t="s">
        <v>82</v>
      </c>
      <c r="AW3023" t="s">
        <v>82</v>
      </c>
      <c r="AY3023" t="s">
        <v>6631</v>
      </c>
      <c r="AZ3023" t="s">
        <v>17711</v>
      </c>
      <c r="BA3023" t="s">
        <v>100</v>
      </c>
      <c r="BB3023">
        <v>28657</v>
      </c>
      <c r="BC3023" t="s">
        <v>79</v>
      </c>
      <c r="BH3023" t="s">
        <v>28084</v>
      </c>
      <c r="BJ3023">
        <v>261577045</v>
      </c>
    </row>
    <row r="3024" spans="1:62" x14ac:dyDescent="0.25">
      <c r="A3024" t="s">
        <v>28331</v>
      </c>
      <c r="B3024" s="2">
        <v>43504</v>
      </c>
      <c r="C3024" t="s">
        <v>63</v>
      </c>
      <c r="D3024" s="3">
        <v>43472.379839189816</v>
      </c>
      <c r="E3024" t="s">
        <v>64</v>
      </c>
      <c r="F3024" s="2">
        <v>43556</v>
      </c>
      <c r="G3024" s="2">
        <v>43830</v>
      </c>
      <c r="H3024" t="s">
        <v>28332</v>
      </c>
      <c r="I3024" t="s">
        <v>67</v>
      </c>
      <c r="J3024" t="s">
        <v>28333</v>
      </c>
      <c r="K3024" t="s">
        <v>67</v>
      </c>
      <c r="L3024" t="s">
        <v>28334</v>
      </c>
      <c r="M3024" t="s">
        <v>232</v>
      </c>
      <c r="N3024">
        <v>10505</v>
      </c>
      <c r="O3024" t="s">
        <v>70</v>
      </c>
      <c r="P3024" t="s">
        <v>67</v>
      </c>
      <c r="Q3024" t="s">
        <v>28335</v>
      </c>
      <c r="S3024" t="s">
        <v>72</v>
      </c>
      <c r="T3024" t="s">
        <v>27925</v>
      </c>
      <c r="U3024" t="s">
        <v>1959</v>
      </c>
      <c r="V3024" t="s">
        <v>232</v>
      </c>
      <c r="W3024" t="s">
        <v>232</v>
      </c>
      <c r="X3024" t="s">
        <v>2708</v>
      </c>
      <c r="Y3024" t="str">
        <f>"37-3011"</f>
        <v>37-3011</v>
      </c>
      <c r="Z3024" t="s">
        <v>94</v>
      </c>
      <c r="AA3024">
        <v>561730</v>
      </c>
      <c r="AB3024">
        <v>3</v>
      </c>
      <c r="AC3024">
        <v>3</v>
      </c>
      <c r="AD3024" t="s">
        <v>79</v>
      </c>
      <c r="AE3024" t="s">
        <v>80</v>
      </c>
      <c r="AF3024">
        <v>35</v>
      </c>
      <c r="AG3024" s="4">
        <v>0.33333333333333331</v>
      </c>
      <c r="AH3024" s="4">
        <v>0.66666666666666663</v>
      </c>
      <c r="AI3024" s="5">
        <v>16.809999999999999</v>
      </c>
      <c r="AL3024" t="s">
        <v>81</v>
      </c>
      <c r="AM3024" t="s">
        <v>82</v>
      </c>
      <c r="AO3024" t="s">
        <v>83</v>
      </c>
      <c r="AP3024" t="s">
        <v>67</v>
      </c>
      <c r="AQ3024" t="s">
        <v>67</v>
      </c>
      <c r="AR3024" t="s">
        <v>82</v>
      </c>
      <c r="AT3024" t="s">
        <v>82</v>
      </c>
      <c r="AW3024" t="s">
        <v>82</v>
      </c>
      <c r="AY3024" t="s">
        <v>28334</v>
      </c>
      <c r="AZ3024" t="s">
        <v>1285</v>
      </c>
      <c r="BA3024" t="s">
        <v>232</v>
      </c>
      <c r="BB3024">
        <v>10505</v>
      </c>
      <c r="BC3024" t="s">
        <v>79</v>
      </c>
      <c r="BH3024" t="s">
        <v>28333</v>
      </c>
      <c r="BI3024" t="s">
        <v>67</v>
      </c>
      <c r="BJ3024">
        <v>133565229</v>
      </c>
    </row>
    <row r="3025" spans="1:62" x14ac:dyDescent="0.25">
      <c r="A3025" t="s">
        <v>28382</v>
      </c>
      <c r="B3025" s="2">
        <v>43504</v>
      </c>
      <c r="C3025" t="s">
        <v>63</v>
      </c>
      <c r="D3025" s="3">
        <v>43472.378257546297</v>
      </c>
      <c r="E3025" t="s">
        <v>64</v>
      </c>
      <c r="F3025" s="2">
        <v>43556</v>
      </c>
      <c r="G3025" s="2">
        <v>43770</v>
      </c>
      <c r="H3025" t="s">
        <v>3918</v>
      </c>
      <c r="J3025" t="s">
        <v>3919</v>
      </c>
      <c r="L3025" t="s">
        <v>3920</v>
      </c>
      <c r="M3025" t="s">
        <v>761</v>
      </c>
      <c r="N3025">
        <v>31061</v>
      </c>
      <c r="O3025" t="s">
        <v>70</v>
      </c>
      <c r="Q3025" t="s">
        <v>3921</v>
      </c>
      <c r="S3025" t="s">
        <v>72</v>
      </c>
      <c r="T3025" t="s">
        <v>3749</v>
      </c>
      <c r="U3025" t="s">
        <v>3750</v>
      </c>
      <c r="V3025" t="s">
        <v>642</v>
      </c>
      <c r="W3025" t="s">
        <v>105</v>
      </c>
      <c r="X3025" t="s">
        <v>1758</v>
      </c>
      <c r="Y3025" t="str">
        <f>"47-2061"</f>
        <v>47-2061</v>
      </c>
      <c r="Z3025" t="s">
        <v>326</v>
      </c>
      <c r="AA3025">
        <v>238990</v>
      </c>
      <c r="AB3025">
        <v>14</v>
      </c>
      <c r="AC3025">
        <v>14</v>
      </c>
      <c r="AD3025" t="s">
        <v>79</v>
      </c>
      <c r="AE3025" t="s">
        <v>95</v>
      </c>
      <c r="AF3025">
        <v>40</v>
      </c>
      <c r="AG3025" s="4">
        <v>0.29166666666666669</v>
      </c>
      <c r="AH3025" s="4">
        <v>0.66666666666666663</v>
      </c>
      <c r="AI3025" s="5">
        <v>13.48</v>
      </c>
      <c r="AJ3025">
        <v>20.22</v>
      </c>
      <c r="AL3025" t="s">
        <v>81</v>
      </c>
      <c r="AM3025" t="s">
        <v>82</v>
      </c>
      <c r="AO3025" t="s">
        <v>83</v>
      </c>
      <c r="AR3025" t="s">
        <v>82</v>
      </c>
      <c r="AT3025" t="s">
        <v>82</v>
      </c>
      <c r="AW3025" t="s">
        <v>82</v>
      </c>
      <c r="AY3025" t="s">
        <v>3920</v>
      </c>
      <c r="AZ3025" t="s">
        <v>3922</v>
      </c>
      <c r="BA3025" t="s">
        <v>761</v>
      </c>
      <c r="BB3025">
        <v>31061</v>
      </c>
      <c r="BC3025" t="s">
        <v>79</v>
      </c>
      <c r="BH3025" t="s">
        <v>3919</v>
      </c>
      <c r="BJ3025">
        <v>582478862</v>
      </c>
    </row>
    <row r="3026" spans="1:62" x14ac:dyDescent="0.25">
      <c r="A3026" t="s">
        <v>28509</v>
      </c>
      <c r="B3026" s="2">
        <v>43504</v>
      </c>
      <c r="C3026" t="s">
        <v>63</v>
      </c>
      <c r="D3026" s="3">
        <v>43472.379227997684</v>
      </c>
      <c r="E3026" t="s">
        <v>64</v>
      </c>
      <c r="F3026" s="2">
        <v>43556</v>
      </c>
      <c r="G3026" s="2">
        <v>43784</v>
      </c>
      <c r="H3026" t="s">
        <v>7367</v>
      </c>
      <c r="J3026" t="s">
        <v>7368</v>
      </c>
      <c r="L3026" t="s">
        <v>4755</v>
      </c>
      <c r="M3026" t="s">
        <v>105</v>
      </c>
      <c r="N3026">
        <v>75087</v>
      </c>
      <c r="O3026" t="s">
        <v>70</v>
      </c>
      <c r="Q3026" t="s">
        <v>7369</v>
      </c>
      <c r="S3026" t="s">
        <v>72</v>
      </c>
      <c r="T3026" t="s">
        <v>2060</v>
      </c>
      <c r="U3026" t="s">
        <v>1918</v>
      </c>
      <c r="V3026" t="s">
        <v>1919</v>
      </c>
      <c r="W3026" t="s">
        <v>105</v>
      </c>
      <c r="X3026" t="s">
        <v>106</v>
      </c>
      <c r="Y3026" t="str">
        <f>"37-3011"</f>
        <v>37-3011</v>
      </c>
      <c r="Z3026" t="s">
        <v>94</v>
      </c>
      <c r="AA3026">
        <v>561730</v>
      </c>
      <c r="AB3026">
        <v>7</v>
      </c>
      <c r="AC3026">
        <v>7</v>
      </c>
      <c r="AD3026" t="s">
        <v>79</v>
      </c>
      <c r="AE3026" t="s">
        <v>95</v>
      </c>
      <c r="AF3026">
        <v>35</v>
      </c>
      <c r="AG3026" s="4">
        <v>0.33333333333333331</v>
      </c>
      <c r="AH3026" s="4">
        <v>0.70833333333333337</v>
      </c>
      <c r="AI3026" s="5">
        <v>13.94</v>
      </c>
      <c r="AJ3026">
        <v>20.91</v>
      </c>
      <c r="AL3026" t="s">
        <v>81</v>
      </c>
      <c r="AM3026" t="s">
        <v>82</v>
      </c>
      <c r="AO3026" t="s">
        <v>83</v>
      </c>
      <c r="AR3026" t="s">
        <v>82</v>
      </c>
      <c r="AT3026" t="s">
        <v>82</v>
      </c>
      <c r="AW3026" t="s">
        <v>82</v>
      </c>
      <c r="AY3026" t="s">
        <v>4755</v>
      </c>
      <c r="AZ3026" t="s">
        <v>4755</v>
      </c>
      <c r="BA3026" t="s">
        <v>105</v>
      </c>
      <c r="BB3026">
        <v>75087</v>
      </c>
      <c r="BC3026" t="s">
        <v>79</v>
      </c>
      <c r="BH3026" t="s">
        <v>7368</v>
      </c>
      <c r="BJ3026">
        <v>752921687</v>
      </c>
    </row>
    <row r="3027" spans="1:62" x14ac:dyDescent="0.25">
      <c r="A3027" t="s">
        <v>28696</v>
      </c>
      <c r="B3027" s="2">
        <v>43504</v>
      </c>
      <c r="C3027" t="s">
        <v>63</v>
      </c>
      <c r="D3027" s="3">
        <v>43472.378727326388</v>
      </c>
      <c r="E3027" t="s">
        <v>282</v>
      </c>
      <c r="F3027" s="2">
        <v>43556</v>
      </c>
      <c r="G3027" s="2">
        <v>43769</v>
      </c>
      <c r="H3027" t="s">
        <v>10119</v>
      </c>
      <c r="J3027" t="s">
        <v>10120</v>
      </c>
      <c r="L3027" t="s">
        <v>3959</v>
      </c>
      <c r="M3027" t="s">
        <v>714</v>
      </c>
      <c r="N3027">
        <v>70769</v>
      </c>
      <c r="O3027" t="s">
        <v>70</v>
      </c>
      <c r="Q3027" t="s">
        <v>10121</v>
      </c>
      <c r="S3027" t="s">
        <v>72</v>
      </c>
      <c r="T3027" t="s">
        <v>3749</v>
      </c>
      <c r="U3027" t="s">
        <v>3750</v>
      </c>
      <c r="V3027" t="s">
        <v>642</v>
      </c>
      <c r="W3027" t="s">
        <v>105</v>
      </c>
      <c r="X3027" t="s">
        <v>3994</v>
      </c>
      <c r="Y3027" t="str">
        <f>"47-3016"</f>
        <v>47-3016</v>
      </c>
      <c r="Z3027" t="s">
        <v>3995</v>
      </c>
      <c r="AA3027">
        <v>236115</v>
      </c>
      <c r="AB3027">
        <v>10</v>
      </c>
      <c r="AC3027">
        <v>9</v>
      </c>
      <c r="AD3027" t="s">
        <v>79</v>
      </c>
      <c r="AE3027" t="s">
        <v>95</v>
      </c>
      <c r="AF3027">
        <v>40</v>
      </c>
      <c r="AG3027" s="4">
        <v>0.25</v>
      </c>
      <c r="AH3027" s="4">
        <v>0.625</v>
      </c>
      <c r="AI3027" s="5">
        <v>12.49</v>
      </c>
      <c r="AJ3027">
        <v>18.739999999999998</v>
      </c>
      <c r="AK3027">
        <v>21.32</v>
      </c>
      <c r="AL3027" t="s">
        <v>81</v>
      </c>
      <c r="AM3027" t="s">
        <v>82</v>
      </c>
      <c r="AO3027" t="s">
        <v>83</v>
      </c>
      <c r="AR3027" t="s">
        <v>82</v>
      </c>
      <c r="AT3027" t="s">
        <v>82</v>
      </c>
      <c r="AW3027" t="s">
        <v>82</v>
      </c>
      <c r="AY3027" t="s">
        <v>3959</v>
      </c>
      <c r="AZ3027" t="s">
        <v>3961</v>
      </c>
      <c r="BA3027" t="s">
        <v>714</v>
      </c>
      <c r="BB3027">
        <v>70769</v>
      </c>
      <c r="BC3027" t="s">
        <v>79</v>
      </c>
      <c r="BH3027" t="s">
        <v>10120</v>
      </c>
      <c r="BJ3027">
        <v>200737604</v>
      </c>
    </row>
    <row r="3028" spans="1:62" x14ac:dyDescent="0.25">
      <c r="A3028" t="s">
        <v>28809</v>
      </c>
      <c r="B3028" s="2">
        <v>43504</v>
      </c>
      <c r="C3028" t="s">
        <v>63</v>
      </c>
      <c r="D3028" s="3">
        <v>43472.379296041669</v>
      </c>
      <c r="E3028" t="s">
        <v>64</v>
      </c>
      <c r="F3028" s="2">
        <v>43556</v>
      </c>
      <c r="G3028" s="2">
        <v>43814</v>
      </c>
      <c r="H3028" t="s">
        <v>28810</v>
      </c>
      <c r="J3028" t="s">
        <v>28811</v>
      </c>
      <c r="L3028" t="s">
        <v>3511</v>
      </c>
      <c r="M3028" t="s">
        <v>166</v>
      </c>
      <c r="N3028">
        <v>84070</v>
      </c>
      <c r="O3028" t="s">
        <v>70</v>
      </c>
      <c r="Q3028" t="s">
        <v>28812</v>
      </c>
      <c r="S3028" t="s">
        <v>72</v>
      </c>
      <c r="T3028" t="s">
        <v>2963</v>
      </c>
      <c r="U3028" t="s">
        <v>1425</v>
      </c>
      <c r="V3028" t="s">
        <v>1426</v>
      </c>
      <c r="W3028" t="s">
        <v>105</v>
      </c>
      <c r="X3028" t="s">
        <v>106</v>
      </c>
      <c r="Y3028" t="str">
        <f>"37-3011"</f>
        <v>37-3011</v>
      </c>
      <c r="Z3028" t="s">
        <v>94</v>
      </c>
      <c r="AA3028">
        <v>561730</v>
      </c>
      <c r="AB3028">
        <v>110</v>
      </c>
      <c r="AC3028">
        <v>110</v>
      </c>
      <c r="AD3028" t="s">
        <v>79</v>
      </c>
      <c r="AE3028" t="s">
        <v>95</v>
      </c>
      <c r="AF3028">
        <v>35</v>
      </c>
      <c r="AG3028" s="4">
        <v>0.29166666666666669</v>
      </c>
      <c r="AH3028" s="4">
        <v>0.64583333333333337</v>
      </c>
      <c r="AI3028" s="5">
        <v>13.68</v>
      </c>
      <c r="AJ3028">
        <v>20.52</v>
      </c>
      <c r="AL3028" t="s">
        <v>81</v>
      </c>
      <c r="AM3028" t="s">
        <v>82</v>
      </c>
      <c r="AO3028" t="s">
        <v>83</v>
      </c>
      <c r="AR3028" t="s">
        <v>82</v>
      </c>
      <c r="AT3028" t="s">
        <v>82</v>
      </c>
      <c r="AW3028" t="s">
        <v>82</v>
      </c>
      <c r="AY3028" t="s">
        <v>1135</v>
      </c>
      <c r="AZ3028" t="s">
        <v>172</v>
      </c>
      <c r="BA3028" t="s">
        <v>166</v>
      </c>
      <c r="BB3028">
        <v>84065</v>
      </c>
      <c r="BC3028" t="s">
        <v>79</v>
      </c>
      <c r="BH3028" t="s">
        <v>28813</v>
      </c>
      <c r="BJ3028">
        <v>611729947</v>
      </c>
    </row>
    <row r="3029" spans="1:62" x14ac:dyDescent="0.25">
      <c r="A3029" t="s">
        <v>28820</v>
      </c>
      <c r="B3029" s="2">
        <v>43504</v>
      </c>
      <c r="C3029" t="s">
        <v>63</v>
      </c>
      <c r="D3029" s="3">
        <v>43472.380033321759</v>
      </c>
      <c r="E3029" t="s">
        <v>64</v>
      </c>
      <c r="F3029" s="2">
        <v>43556</v>
      </c>
      <c r="G3029" s="2">
        <v>43769</v>
      </c>
      <c r="H3029" t="s">
        <v>28821</v>
      </c>
      <c r="J3029" t="s">
        <v>12626</v>
      </c>
      <c r="L3029" t="s">
        <v>4750</v>
      </c>
      <c r="M3029" t="s">
        <v>2356</v>
      </c>
      <c r="N3029">
        <v>68512</v>
      </c>
      <c r="O3029" t="s">
        <v>70</v>
      </c>
      <c r="Q3029" t="s">
        <v>12627</v>
      </c>
      <c r="S3029" t="s">
        <v>72</v>
      </c>
      <c r="T3029" t="s">
        <v>12628</v>
      </c>
      <c r="U3029" t="s">
        <v>12629</v>
      </c>
      <c r="V3029" t="s">
        <v>12630</v>
      </c>
      <c r="W3029" t="s">
        <v>105</v>
      </c>
      <c r="X3029" t="s">
        <v>12631</v>
      </c>
      <c r="Y3029" t="str">
        <f>"37-3011"</f>
        <v>37-3011</v>
      </c>
      <c r="Z3029" t="s">
        <v>94</v>
      </c>
      <c r="AA3029">
        <v>237990</v>
      </c>
      <c r="AB3029">
        <v>5</v>
      </c>
      <c r="AC3029">
        <v>5</v>
      </c>
      <c r="AD3029" t="s">
        <v>79</v>
      </c>
      <c r="AE3029" t="s">
        <v>80</v>
      </c>
      <c r="AF3029">
        <v>40</v>
      </c>
      <c r="AG3029" s="4">
        <v>0.25</v>
      </c>
      <c r="AH3029" s="4">
        <v>0.60416666666666663</v>
      </c>
      <c r="AI3029" s="5">
        <v>15.1</v>
      </c>
      <c r="AL3029" t="s">
        <v>81</v>
      </c>
      <c r="AM3029" t="s">
        <v>82</v>
      </c>
      <c r="AO3029" t="s">
        <v>83</v>
      </c>
      <c r="AR3029" t="s">
        <v>82</v>
      </c>
      <c r="AT3029" t="s">
        <v>82</v>
      </c>
      <c r="AW3029" t="s">
        <v>72</v>
      </c>
      <c r="AX3029">
        <v>6</v>
      </c>
      <c r="AY3029" t="s">
        <v>28822</v>
      </c>
      <c r="AZ3029" t="s">
        <v>28823</v>
      </c>
      <c r="BA3029" t="s">
        <v>1612</v>
      </c>
      <c r="BB3029">
        <v>82720</v>
      </c>
      <c r="BC3029" t="s">
        <v>79</v>
      </c>
      <c r="BH3029" t="s">
        <v>28824</v>
      </c>
      <c r="BI3029" t="s">
        <v>12634</v>
      </c>
      <c r="BJ3029">
        <v>271165243</v>
      </c>
    </row>
    <row r="3030" spans="1:62" x14ac:dyDescent="0.25">
      <c r="A3030" t="s">
        <v>28898</v>
      </c>
      <c r="B3030" s="2">
        <v>43504</v>
      </c>
      <c r="C3030" t="s">
        <v>63</v>
      </c>
      <c r="D3030" s="3">
        <v>43472.379183333331</v>
      </c>
      <c r="E3030" t="s">
        <v>64</v>
      </c>
      <c r="F3030" s="2">
        <v>43556</v>
      </c>
      <c r="G3030" s="2">
        <v>43833</v>
      </c>
      <c r="H3030" t="s">
        <v>28899</v>
      </c>
      <c r="I3030" t="s">
        <v>28900</v>
      </c>
      <c r="J3030" t="s">
        <v>28901</v>
      </c>
      <c r="L3030" t="s">
        <v>22017</v>
      </c>
      <c r="M3030" t="s">
        <v>1064</v>
      </c>
      <c r="N3030">
        <v>37862</v>
      </c>
      <c r="O3030" t="s">
        <v>70</v>
      </c>
      <c r="Q3030" t="s">
        <v>28902</v>
      </c>
      <c r="S3030" t="s">
        <v>72</v>
      </c>
      <c r="T3030" t="s">
        <v>2963</v>
      </c>
      <c r="U3030" t="s">
        <v>1425</v>
      </c>
      <c r="V3030" t="s">
        <v>1426</v>
      </c>
      <c r="W3030" t="s">
        <v>105</v>
      </c>
      <c r="X3030" t="s">
        <v>1427</v>
      </c>
      <c r="Y3030" t="str">
        <f>"37-2012"</f>
        <v>37-2012</v>
      </c>
      <c r="Z3030" t="s">
        <v>373</v>
      </c>
      <c r="AA3030">
        <v>721110</v>
      </c>
      <c r="AB3030">
        <v>6</v>
      </c>
      <c r="AC3030">
        <v>6</v>
      </c>
      <c r="AD3030" t="s">
        <v>79</v>
      </c>
      <c r="AE3030" t="s">
        <v>95</v>
      </c>
      <c r="AF3030">
        <v>35</v>
      </c>
      <c r="AG3030" s="4">
        <v>0.35416666666666669</v>
      </c>
      <c r="AH3030" s="4">
        <v>0.70833333333333337</v>
      </c>
      <c r="AI3030" s="5">
        <v>9.9700000000000006</v>
      </c>
      <c r="AJ3030">
        <v>14.96</v>
      </c>
      <c r="AL3030" t="s">
        <v>81</v>
      </c>
      <c r="AM3030" t="s">
        <v>82</v>
      </c>
      <c r="AO3030" t="s">
        <v>83</v>
      </c>
      <c r="AR3030" t="s">
        <v>82</v>
      </c>
      <c r="AT3030" t="s">
        <v>82</v>
      </c>
      <c r="AW3030" t="s">
        <v>82</v>
      </c>
      <c r="AY3030" t="s">
        <v>22017</v>
      </c>
      <c r="AZ3030" t="s">
        <v>28903</v>
      </c>
      <c r="BA3030" t="s">
        <v>1064</v>
      </c>
      <c r="BB3030">
        <v>37862</v>
      </c>
      <c r="BC3030" t="s">
        <v>87</v>
      </c>
      <c r="BH3030" t="s">
        <v>28901</v>
      </c>
      <c r="BJ3030">
        <v>621444121</v>
      </c>
    </row>
    <row r="3031" spans="1:62" x14ac:dyDescent="0.25">
      <c r="A3031" t="s">
        <v>29096</v>
      </c>
      <c r="B3031" s="2">
        <v>43504</v>
      </c>
      <c r="C3031" t="s">
        <v>63</v>
      </c>
      <c r="D3031" s="3">
        <v>43472.37946502315</v>
      </c>
      <c r="E3031" t="s">
        <v>282</v>
      </c>
      <c r="F3031" s="2">
        <v>43556</v>
      </c>
      <c r="G3031" s="2">
        <v>43692</v>
      </c>
      <c r="H3031" t="s">
        <v>12625</v>
      </c>
      <c r="J3031" t="s">
        <v>12626</v>
      </c>
      <c r="L3031" t="s">
        <v>4750</v>
      </c>
      <c r="M3031" t="s">
        <v>2356</v>
      </c>
      <c r="N3031">
        <v>68512</v>
      </c>
      <c r="O3031" t="s">
        <v>70</v>
      </c>
      <c r="Q3031" t="s">
        <v>12627</v>
      </c>
      <c r="S3031" t="s">
        <v>72</v>
      </c>
      <c r="T3031" t="s">
        <v>12628</v>
      </c>
      <c r="U3031" t="s">
        <v>12629</v>
      </c>
      <c r="V3031" t="s">
        <v>12630</v>
      </c>
      <c r="W3031" t="s">
        <v>105</v>
      </c>
      <c r="X3031" t="s">
        <v>12631</v>
      </c>
      <c r="Y3031" t="str">
        <f>"37-3011"</f>
        <v>37-3011</v>
      </c>
      <c r="Z3031" t="s">
        <v>94</v>
      </c>
      <c r="AA3031">
        <v>237990</v>
      </c>
      <c r="AB3031">
        <v>10</v>
      </c>
      <c r="AC3031">
        <v>9</v>
      </c>
      <c r="AD3031" t="s">
        <v>79</v>
      </c>
      <c r="AE3031" t="s">
        <v>80</v>
      </c>
      <c r="AF3031">
        <v>40</v>
      </c>
      <c r="AG3031" s="4">
        <v>0.25</v>
      </c>
      <c r="AH3031" s="4">
        <v>0.60416666666666663</v>
      </c>
      <c r="AI3031" s="5">
        <v>12.92</v>
      </c>
      <c r="AJ3031">
        <v>19.38</v>
      </c>
      <c r="AL3031" t="s">
        <v>81</v>
      </c>
      <c r="AM3031" t="s">
        <v>82</v>
      </c>
      <c r="AO3031" t="s">
        <v>83</v>
      </c>
      <c r="AR3031" t="s">
        <v>82</v>
      </c>
      <c r="AT3031" t="s">
        <v>82</v>
      </c>
      <c r="AW3031" t="s">
        <v>72</v>
      </c>
      <c r="AX3031">
        <v>6</v>
      </c>
      <c r="AY3031" t="s">
        <v>29097</v>
      </c>
      <c r="AZ3031" t="s">
        <v>76</v>
      </c>
      <c r="BA3031" t="s">
        <v>76</v>
      </c>
      <c r="BB3031">
        <v>73116</v>
      </c>
      <c r="BC3031" t="s">
        <v>79</v>
      </c>
      <c r="BH3031" t="s">
        <v>29098</v>
      </c>
      <c r="BI3031" t="s">
        <v>27776</v>
      </c>
      <c r="BJ3031">
        <v>470822871</v>
      </c>
    </row>
    <row r="3032" spans="1:62" x14ac:dyDescent="0.25">
      <c r="A3032" t="s">
        <v>29266</v>
      </c>
      <c r="B3032" s="2">
        <v>43504</v>
      </c>
      <c r="C3032" t="s">
        <v>63</v>
      </c>
      <c r="D3032" s="3">
        <v>43472.378897430557</v>
      </c>
      <c r="E3032" t="s">
        <v>64</v>
      </c>
      <c r="F3032" s="2">
        <v>43556</v>
      </c>
      <c r="G3032" s="2">
        <v>43746</v>
      </c>
      <c r="H3032" t="s">
        <v>28766</v>
      </c>
      <c r="J3032" t="s">
        <v>28767</v>
      </c>
      <c r="L3032" t="s">
        <v>28768</v>
      </c>
      <c r="M3032" t="s">
        <v>2356</v>
      </c>
      <c r="N3032">
        <v>69201</v>
      </c>
      <c r="O3032" t="s">
        <v>70</v>
      </c>
      <c r="Q3032" t="s">
        <v>28769</v>
      </c>
      <c r="S3032" t="s">
        <v>72</v>
      </c>
      <c r="T3032" t="s">
        <v>12628</v>
      </c>
      <c r="U3032" t="s">
        <v>12629</v>
      </c>
      <c r="V3032" t="s">
        <v>12630</v>
      </c>
      <c r="W3032" t="s">
        <v>105</v>
      </c>
      <c r="X3032" t="s">
        <v>19703</v>
      </c>
      <c r="Y3032" t="str">
        <f>"35-3031"</f>
        <v>35-3031</v>
      </c>
      <c r="Z3032" t="s">
        <v>410</v>
      </c>
      <c r="AA3032">
        <v>713910</v>
      </c>
      <c r="AB3032">
        <v>4</v>
      </c>
      <c r="AC3032">
        <v>4</v>
      </c>
      <c r="AD3032" t="s">
        <v>79</v>
      </c>
      <c r="AE3032" t="s">
        <v>80</v>
      </c>
      <c r="AF3032">
        <v>40</v>
      </c>
      <c r="AG3032" s="4">
        <v>0.25</v>
      </c>
      <c r="AH3032" s="4">
        <v>0.58333333333333337</v>
      </c>
      <c r="AI3032" s="5">
        <v>11.36</v>
      </c>
      <c r="AL3032" t="s">
        <v>81</v>
      </c>
      <c r="AM3032" t="s">
        <v>82</v>
      </c>
      <c r="AO3032" t="s">
        <v>83</v>
      </c>
      <c r="AP3032" t="s">
        <v>67</v>
      </c>
      <c r="AQ3032" t="s">
        <v>67</v>
      </c>
      <c r="AR3032" t="s">
        <v>82</v>
      </c>
      <c r="AT3032" t="s">
        <v>82</v>
      </c>
      <c r="AW3032" t="s">
        <v>82</v>
      </c>
      <c r="AY3032" t="s">
        <v>28768</v>
      </c>
      <c r="AZ3032" t="s">
        <v>28770</v>
      </c>
      <c r="BA3032" t="s">
        <v>2356</v>
      </c>
      <c r="BB3032">
        <v>69201</v>
      </c>
      <c r="BC3032" t="s">
        <v>87</v>
      </c>
      <c r="BH3032" t="s">
        <v>28767</v>
      </c>
      <c r="BJ3032">
        <v>352338858</v>
      </c>
    </row>
    <row r="3033" spans="1:62" x14ac:dyDescent="0.25">
      <c r="A3033" t="s">
        <v>29350</v>
      </c>
      <c r="B3033" s="2">
        <v>43504</v>
      </c>
      <c r="C3033" t="s">
        <v>63</v>
      </c>
      <c r="D3033" s="3">
        <v>43472.379443483798</v>
      </c>
      <c r="E3033" t="s">
        <v>64</v>
      </c>
      <c r="F3033" s="2">
        <v>43556</v>
      </c>
      <c r="G3033" s="2">
        <v>43799</v>
      </c>
      <c r="H3033" t="s">
        <v>3202</v>
      </c>
      <c r="I3033" t="s">
        <v>3203</v>
      </c>
      <c r="J3033" t="s">
        <v>3107</v>
      </c>
      <c r="L3033" t="s">
        <v>3108</v>
      </c>
      <c r="M3033" t="s">
        <v>2367</v>
      </c>
      <c r="N3033">
        <v>29928</v>
      </c>
      <c r="O3033" t="s">
        <v>70</v>
      </c>
      <c r="Q3033" t="s">
        <v>3109</v>
      </c>
      <c r="S3033" t="s">
        <v>72</v>
      </c>
      <c r="T3033" t="s">
        <v>102</v>
      </c>
      <c r="U3033" t="s">
        <v>2630</v>
      </c>
      <c r="V3033" t="s">
        <v>2470</v>
      </c>
      <c r="W3033" t="s">
        <v>105</v>
      </c>
      <c r="X3033" t="s">
        <v>1427</v>
      </c>
      <c r="Y3033" t="str">
        <f>"37-2012"</f>
        <v>37-2012</v>
      </c>
      <c r="Z3033" t="s">
        <v>373</v>
      </c>
      <c r="AA3033">
        <v>721110</v>
      </c>
      <c r="AB3033">
        <v>38</v>
      </c>
      <c r="AC3033">
        <v>38</v>
      </c>
      <c r="AD3033" t="s">
        <v>79</v>
      </c>
      <c r="AE3033" t="s">
        <v>95</v>
      </c>
      <c r="AF3033">
        <v>35</v>
      </c>
      <c r="AG3033" s="4">
        <v>0.33333333333333331</v>
      </c>
      <c r="AH3033" s="4">
        <v>0.66666666666666663</v>
      </c>
      <c r="AI3033" s="5">
        <v>11.31</v>
      </c>
      <c r="AJ3033">
        <v>16.97</v>
      </c>
      <c r="AK3033">
        <v>16.97</v>
      </c>
      <c r="AL3033" t="s">
        <v>81</v>
      </c>
      <c r="AM3033" t="s">
        <v>82</v>
      </c>
      <c r="AO3033" t="s">
        <v>83</v>
      </c>
      <c r="AR3033" t="s">
        <v>82</v>
      </c>
      <c r="AT3033" t="s">
        <v>82</v>
      </c>
      <c r="AW3033" t="s">
        <v>72</v>
      </c>
      <c r="AX3033">
        <v>1</v>
      </c>
      <c r="AY3033" t="s">
        <v>3110</v>
      </c>
      <c r="AZ3033" t="s">
        <v>3111</v>
      </c>
      <c r="BA3033" t="s">
        <v>2367</v>
      </c>
      <c r="BB3033">
        <v>29928</v>
      </c>
      <c r="BC3033" t="s">
        <v>87</v>
      </c>
      <c r="BH3033" t="s">
        <v>3112</v>
      </c>
      <c r="BJ3033">
        <v>453784316</v>
      </c>
    </row>
    <row r="3034" spans="1:62" x14ac:dyDescent="0.25">
      <c r="A3034" t="s">
        <v>29485</v>
      </c>
      <c r="B3034" s="2">
        <v>43504</v>
      </c>
      <c r="C3034" t="s">
        <v>63</v>
      </c>
      <c r="D3034" s="3">
        <v>43472.3791571412</v>
      </c>
      <c r="E3034" t="s">
        <v>64</v>
      </c>
      <c r="F3034" s="2">
        <v>43556</v>
      </c>
      <c r="G3034" s="2">
        <v>43784</v>
      </c>
      <c r="H3034" t="s">
        <v>29486</v>
      </c>
      <c r="I3034" t="s">
        <v>29487</v>
      </c>
      <c r="J3034" t="s">
        <v>29488</v>
      </c>
      <c r="L3034" t="s">
        <v>29489</v>
      </c>
      <c r="M3034" t="s">
        <v>207</v>
      </c>
      <c r="N3034">
        <v>1862</v>
      </c>
      <c r="O3034" t="s">
        <v>70</v>
      </c>
      <c r="Q3034" t="s">
        <v>29490</v>
      </c>
      <c r="S3034" t="s">
        <v>72</v>
      </c>
      <c r="T3034" t="s">
        <v>2963</v>
      </c>
      <c r="U3034" t="s">
        <v>1425</v>
      </c>
      <c r="V3034" t="s">
        <v>1426</v>
      </c>
      <c r="W3034" t="s">
        <v>105</v>
      </c>
      <c r="X3034" t="s">
        <v>1539</v>
      </c>
      <c r="Y3034" t="str">
        <f>"53-7062"</f>
        <v>53-7062</v>
      </c>
      <c r="Z3034" t="s">
        <v>337</v>
      </c>
      <c r="AA3034">
        <v>238990</v>
      </c>
      <c r="AB3034">
        <v>10</v>
      </c>
      <c r="AC3034">
        <v>10</v>
      </c>
      <c r="AD3034" t="s">
        <v>79</v>
      </c>
      <c r="AE3034" t="s">
        <v>80</v>
      </c>
      <c r="AF3034">
        <v>35</v>
      </c>
      <c r="AG3034" s="4">
        <v>0.25</v>
      </c>
      <c r="AH3034" s="4">
        <v>0.70833333333333337</v>
      </c>
      <c r="AI3034" s="5">
        <v>15.39</v>
      </c>
      <c r="AJ3034">
        <v>23.09</v>
      </c>
      <c r="AL3034" t="s">
        <v>81</v>
      </c>
      <c r="AM3034" t="s">
        <v>82</v>
      </c>
      <c r="AO3034" t="s">
        <v>83</v>
      </c>
      <c r="AR3034" t="s">
        <v>82</v>
      </c>
      <c r="AT3034" t="s">
        <v>82</v>
      </c>
      <c r="AW3034" t="s">
        <v>82</v>
      </c>
      <c r="AY3034" t="s">
        <v>29489</v>
      </c>
      <c r="AZ3034" t="s">
        <v>29491</v>
      </c>
      <c r="BA3034" t="s">
        <v>207</v>
      </c>
      <c r="BB3034">
        <v>1862</v>
      </c>
      <c r="BC3034" t="s">
        <v>79</v>
      </c>
      <c r="BH3034" t="s">
        <v>29488</v>
      </c>
      <c r="BJ3034">
        <v>42320532</v>
      </c>
    </row>
    <row r="3035" spans="1:62" x14ac:dyDescent="0.25">
      <c r="A3035" t="s">
        <v>29690</v>
      </c>
      <c r="B3035" s="2">
        <v>43504</v>
      </c>
      <c r="C3035" t="s">
        <v>63</v>
      </c>
      <c r="D3035" s="3">
        <v>43472.378815254633</v>
      </c>
      <c r="E3035" t="s">
        <v>64</v>
      </c>
      <c r="F3035" s="2">
        <v>43556</v>
      </c>
      <c r="G3035" s="2">
        <v>43799</v>
      </c>
      <c r="H3035" t="s">
        <v>12973</v>
      </c>
      <c r="I3035" t="s">
        <v>12974</v>
      </c>
      <c r="J3035" t="s">
        <v>12975</v>
      </c>
      <c r="K3035" t="s">
        <v>12976</v>
      </c>
      <c r="L3035" t="s">
        <v>12977</v>
      </c>
      <c r="M3035" t="s">
        <v>323</v>
      </c>
      <c r="N3035">
        <v>95345</v>
      </c>
      <c r="O3035" t="s">
        <v>70</v>
      </c>
      <c r="Q3035" t="s">
        <v>12978</v>
      </c>
      <c r="S3035" t="s">
        <v>72</v>
      </c>
      <c r="T3035" t="s">
        <v>5800</v>
      </c>
      <c r="U3035" t="s">
        <v>5801</v>
      </c>
      <c r="V3035" t="s">
        <v>5802</v>
      </c>
      <c r="W3035" t="s">
        <v>100</v>
      </c>
      <c r="X3035" t="s">
        <v>1241</v>
      </c>
      <c r="Y3035" t="str">
        <f>"35-9021"</f>
        <v>35-9021</v>
      </c>
      <c r="Z3035" t="s">
        <v>315</v>
      </c>
      <c r="AA3035">
        <v>721199</v>
      </c>
      <c r="AB3035">
        <v>6</v>
      </c>
      <c r="AC3035">
        <v>6</v>
      </c>
      <c r="AD3035" t="s">
        <v>79</v>
      </c>
      <c r="AE3035" t="s">
        <v>95</v>
      </c>
      <c r="AF3035">
        <v>35</v>
      </c>
      <c r="AG3035" s="4">
        <v>0.29166666666666669</v>
      </c>
      <c r="AH3035" s="4">
        <v>0.625</v>
      </c>
      <c r="AI3035" s="5">
        <v>11.44</v>
      </c>
      <c r="AJ3035">
        <v>17.16</v>
      </c>
      <c r="AL3035" t="s">
        <v>81</v>
      </c>
      <c r="AM3035" t="s">
        <v>82</v>
      </c>
      <c r="AO3035" t="s">
        <v>83</v>
      </c>
      <c r="AR3035" t="s">
        <v>82</v>
      </c>
      <c r="AT3035" t="s">
        <v>82</v>
      </c>
      <c r="AW3035" t="s">
        <v>82</v>
      </c>
      <c r="AY3035" t="s">
        <v>12977</v>
      </c>
      <c r="AZ3035" t="s">
        <v>12979</v>
      </c>
      <c r="BA3035" t="s">
        <v>323</v>
      </c>
      <c r="BB3035">
        <v>95345</v>
      </c>
      <c r="BC3035" t="s">
        <v>87</v>
      </c>
      <c r="BH3035" t="s">
        <v>12975</v>
      </c>
      <c r="BJ3035">
        <v>770434285</v>
      </c>
    </row>
    <row r="3036" spans="1:62" x14ac:dyDescent="0.25">
      <c r="A3036" t="s">
        <v>29720</v>
      </c>
      <c r="B3036" s="2">
        <v>43504</v>
      </c>
      <c r="C3036" t="s">
        <v>63</v>
      </c>
      <c r="D3036" s="3">
        <v>43472.37936684028</v>
      </c>
      <c r="E3036" t="s">
        <v>64</v>
      </c>
      <c r="F3036" s="2">
        <v>43556</v>
      </c>
      <c r="G3036" s="2">
        <v>43769</v>
      </c>
      <c r="H3036" t="s">
        <v>12973</v>
      </c>
      <c r="I3036" t="s">
        <v>12974</v>
      </c>
      <c r="J3036" t="s">
        <v>12975</v>
      </c>
      <c r="K3036" t="s">
        <v>12976</v>
      </c>
      <c r="L3036" t="s">
        <v>12977</v>
      </c>
      <c r="M3036" t="s">
        <v>323</v>
      </c>
      <c r="N3036">
        <v>95345</v>
      </c>
      <c r="O3036" t="s">
        <v>70</v>
      </c>
      <c r="Q3036" t="s">
        <v>12978</v>
      </c>
      <c r="S3036" t="s">
        <v>72</v>
      </c>
      <c r="T3036" t="s">
        <v>5800</v>
      </c>
      <c r="U3036" t="s">
        <v>5801</v>
      </c>
      <c r="V3036" t="s">
        <v>5802</v>
      </c>
      <c r="W3036" t="s">
        <v>100</v>
      </c>
      <c r="X3036" t="s">
        <v>1012</v>
      </c>
      <c r="Y3036" t="str">
        <f>"37-2012"</f>
        <v>37-2012</v>
      </c>
      <c r="Z3036" t="s">
        <v>373</v>
      </c>
      <c r="AA3036">
        <v>721199</v>
      </c>
      <c r="AB3036">
        <v>9</v>
      </c>
      <c r="AC3036">
        <v>9</v>
      </c>
      <c r="AD3036" t="s">
        <v>79</v>
      </c>
      <c r="AE3036" t="s">
        <v>95</v>
      </c>
      <c r="AF3036">
        <v>35</v>
      </c>
      <c r="AG3036" s="4">
        <v>0.29166666666666669</v>
      </c>
      <c r="AH3036" s="4">
        <v>0.625</v>
      </c>
      <c r="AI3036" s="5">
        <v>12.23</v>
      </c>
      <c r="AJ3036">
        <v>18.350000000000001</v>
      </c>
      <c r="AL3036" t="s">
        <v>81</v>
      </c>
      <c r="AM3036" t="s">
        <v>82</v>
      </c>
      <c r="AO3036" t="s">
        <v>83</v>
      </c>
      <c r="AR3036" t="s">
        <v>82</v>
      </c>
      <c r="AT3036" t="s">
        <v>82</v>
      </c>
      <c r="AW3036" t="s">
        <v>82</v>
      </c>
      <c r="AY3036" t="s">
        <v>12977</v>
      </c>
      <c r="AZ3036" t="s">
        <v>12979</v>
      </c>
      <c r="BA3036" t="s">
        <v>323</v>
      </c>
      <c r="BB3036">
        <v>95345</v>
      </c>
      <c r="BC3036" t="s">
        <v>87</v>
      </c>
      <c r="BH3036" t="s">
        <v>12975</v>
      </c>
      <c r="BJ3036">
        <v>770434285</v>
      </c>
    </row>
    <row r="3037" spans="1:62" x14ac:dyDescent="0.25">
      <c r="A3037" t="s">
        <v>29767</v>
      </c>
      <c r="B3037" s="2">
        <v>43504</v>
      </c>
      <c r="C3037" t="s">
        <v>63</v>
      </c>
      <c r="D3037" s="3">
        <v>43472.379637534723</v>
      </c>
      <c r="E3037" t="s">
        <v>64</v>
      </c>
      <c r="F3037" s="2">
        <v>43556</v>
      </c>
      <c r="G3037" s="2">
        <v>43784</v>
      </c>
      <c r="H3037" t="s">
        <v>29659</v>
      </c>
      <c r="J3037" t="s">
        <v>29768</v>
      </c>
      <c r="L3037" t="s">
        <v>3882</v>
      </c>
      <c r="M3037" t="s">
        <v>105</v>
      </c>
      <c r="N3037">
        <v>76111</v>
      </c>
      <c r="O3037" t="s">
        <v>70</v>
      </c>
      <c r="Q3037" t="s">
        <v>29769</v>
      </c>
      <c r="R3037">
        <v>100</v>
      </c>
      <c r="S3037" t="s">
        <v>72</v>
      </c>
      <c r="T3037" t="s">
        <v>2963</v>
      </c>
      <c r="U3037" t="s">
        <v>1425</v>
      </c>
      <c r="V3037" t="s">
        <v>1426</v>
      </c>
      <c r="W3037" t="s">
        <v>105</v>
      </c>
      <c r="X3037" t="s">
        <v>29662</v>
      </c>
      <c r="Y3037" t="str">
        <f>"37-3011"</f>
        <v>37-3011</v>
      </c>
      <c r="Z3037" t="s">
        <v>94</v>
      </c>
      <c r="AA3037">
        <v>561730</v>
      </c>
      <c r="AB3037">
        <v>15</v>
      </c>
      <c r="AC3037">
        <v>15</v>
      </c>
      <c r="AD3037" t="s">
        <v>79</v>
      </c>
      <c r="AE3037" t="s">
        <v>95</v>
      </c>
      <c r="AF3037">
        <v>35</v>
      </c>
      <c r="AG3037" s="4">
        <v>0.29166666666666669</v>
      </c>
      <c r="AH3037" s="4">
        <v>0.75</v>
      </c>
      <c r="AI3037" s="5">
        <v>13.94</v>
      </c>
      <c r="AJ3037">
        <v>20.91</v>
      </c>
      <c r="AL3037" t="s">
        <v>81</v>
      </c>
      <c r="AM3037" t="s">
        <v>82</v>
      </c>
      <c r="AO3037" t="s">
        <v>83</v>
      </c>
      <c r="AR3037" t="s">
        <v>82</v>
      </c>
      <c r="AT3037" t="s">
        <v>82</v>
      </c>
      <c r="AW3037" t="s">
        <v>72</v>
      </c>
      <c r="AX3037">
        <v>3</v>
      </c>
      <c r="AY3037" t="s">
        <v>3882</v>
      </c>
      <c r="AZ3037" t="s">
        <v>1428</v>
      </c>
      <c r="BA3037" t="s">
        <v>105</v>
      </c>
      <c r="BB3037">
        <v>76111</v>
      </c>
      <c r="BC3037" t="s">
        <v>79</v>
      </c>
      <c r="BH3037" t="s">
        <v>29768</v>
      </c>
      <c r="BJ3037">
        <v>200260776</v>
      </c>
    </row>
    <row r="3038" spans="1:62" x14ac:dyDescent="0.25">
      <c r="A3038" t="s">
        <v>29776</v>
      </c>
      <c r="B3038" s="2">
        <v>43504</v>
      </c>
      <c r="C3038" t="s">
        <v>63</v>
      </c>
      <c r="D3038" s="3">
        <v>43472.379309965276</v>
      </c>
      <c r="E3038" t="s">
        <v>64</v>
      </c>
      <c r="F3038" s="2">
        <v>43556</v>
      </c>
      <c r="G3038" s="2">
        <v>43769</v>
      </c>
      <c r="H3038" t="s">
        <v>29777</v>
      </c>
      <c r="J3038" t="s">
        <v>29778</v>
      </c>
      <c r="L3038" t="s">
        <v>10317</v>
      </c>
      <c r="M3038" t="s">
        <v>761</v>
      </c>
      <c r="N3038">
        <v>30047</v>
      </c>
      <c r="O3038" t="s">
        <v>70</v>
      </c>
      <c r="Q3038" t="s">
        <v>29779</v>
      </c>
      <c r="S3038" t="s">
        <v>72</v>
      </c>
      <c r="T3038" t="s">
        <v>2963</v>
      </c>
      <c r="U3038" t="s">
        <v>1425</v>
      </c>
      <c r="V3038" t="s">
        <v>1426</v>
      </c>
      <c r="W3038" t="s">
        <v>105</v>
      </c>
      <c r="X3038" t="s">
        <v>11963</v>
      </c>
      <c r="Y3038" t="str">
        <f>"37-3011"</f>
        <v>37-3011</v>
      </c>
      <c r="Z3038" t="s">
        <v>94</v>
      </c>
      <c r="AA3038">
        <v>561730</v>
      </c>
      <c r="AB3038">
        <v>15</v>
      </c>
      <c r="AC3038">
        <v>15</v>
      </c>
      <c r="AD3038" t="s">
        <v>79</v>
      </c>
      <c r="AE3038" t="s">
        <v>95</v>
      </c>
      <c r="AF3038">
        <v>35</v>
      </c>
      <c r="AG3038" s="4">
        <v>0.25</v>
      </c>
      <c r="AH3038" s="4">
        <v>0.70833333333333337</v>
      </c>
      <c r="AI3038" s="5">
        <v>14.24</v>
      </c>
      <c r="AJ3038">
        <v>21.36</v>
      </c>
      <c r="AL3038" t="s">
        <v>81</v>
      </c>
      <c r="AM3038" t="s">
        <v>82</v>
      </c>
      <c r="AO3038" t="s">
        <v>83</v>
      </c>
      <c r="AR3038" t="s">
        <v>82</v>
      </c>
      <c r="AT3038" t="s">
        <v>82</v>
      </c>
      <c r="AW3038" t="s">
        <v>82</v>
      </c>
      <c r="AY3038" t="s">
        <v>10317</v>
      </c>
      <c r="AZ3038" t="s">
        <v>13917</v>
      </c>
      <c r="BA3038" t="s">
        <v>761</v>
      </c>
      <c r="BB3038">
        <v>30047</v>
      </c>
      <c r="BC3038" t="s">
        <v>79</v>
      </c>
      <c r="BH3038" t="s">
        <v>29778</v>
      </c>
      <c r="BJ3038">
        <v>581898106</v>
      </c>
    </row>
    <row r="3039" spans="1:62" x14ac:dyDescent="0.25">
      <c r="A3039" t="s">
        <v>29808</v>
      </c>
      <c r="B3039" s="2">
        <v>43504</v>
      </c>
      <c r="C3039" t="s">
        <v>63</v>
      </c>
      <c r="D3039" s="3">
        <v>43472.377834918982</v>
      </c>
      <c r="E3039" t="s">
        <v>64</v>
      </c>
      <c r="F3039" s="2">
        <v>43556</v>
      </c>
      <c r="G3039" s="2">
        <v>43799</v>
      </c>
      <c r="H3039" t="s">
        <v>29809</v>
      </c>
      <c r="J3039" t="s">
        <v>29810</v>
      </c>
      <c r="L3039" t="s">
        <v>10743</v>
      </c>
      <c r="M3039" t="s">
        <v>761</v>
      </c>
      <c r="N3039">
        <v>30080</v>
      </c>
      <c r="O3039" t="s">
        <v>70</v>
      </c>
      <c r="Q3039" t="s">
        <v>29811</v>
      </c>
      <c r="S3039" t="s">
        <v>72</v>
      </c>
      <c r="T3039" t="s">
        <v>2963</v>
      </c>
      <c r="U3039" t="s">
        <v>1425</v>
      </c>
      <c r="V3039" t="s">
        <v>1426</v>
      </c>
      <c r="W3039" t="s">
        <v>105</v>
      </c>
      <c r="X3039" t="s">
        <v>106</v>
      </c>
      <c r="Y3039" t="str">
        <f>"37-3011"</f>
        <v>37-3011</v>
      </c>
      <c r="Z3039" t="s">
        <v>94</v>
      </c>
      <c r="AA3039">
        <v>561730</v>
      </c>
      <c r="AB3039">
        <v>60</v>
      </c>
      <c r="AC3039">
        <v>60</v>
      </c>
      <c r="AD3039" t="s">
        <v>79</v>
      </c>
      <c r="AE3039" t="s">
        <v>95</v>
      </c>
      <c r="AF3039">
        <v>35</v>
      </c>
      <c r="AG3039" s="4">
        <v>0.27083333333333331</v>
      </c>
      <c r="AH3039" s="4">
        <v>0.64583333333333337</v>
      </c>
      <c r="AI3039" s="5">
        <v>14.24</v>
      </c>
      <c r="AJ3039">
        <v>21.36</v>
      </c>
      <c r="AL3039" t="s">
        <v>81</v>
      </c>
      <c r="AM3039" t="s">
        <v>82</v>
      </c>
      <c r="AO3039" t="s">
        <v>83</v>
      </c>
      <c r="AR3039" t="s">
        <v>82</v>
      </c>
      <c r="AT3039" t="s">
        <v>82</v>
      </c>
      <c r="AW3039" t="s">
        <v>82</v>
      </c>
      <c r="AY3039" t="s">
        <v>10743</v>
      </c>
      <c r="AZ3039" t="s">
        <v>5461</v>
      </c>
      <c r="BA3039" t="s">
        <v>761</v>
      </c>
      <c r="BB3039">
        <v>30080</v>
      </c>
      <c r="BC3039" t="s">
        <v>79</v>
      </c>
      <c r="BH3039" t="s">
        <v>29810</v>
      </c>
      <c r="BJ3039">
        <v>581096895</v>
      </c>
    </row>
    <row r="3040" spans="1:62" x14ac:dyDescent="0.25">
      <c r="A3040" t="s">
        <v>29850</v>
      </c>
      <c r="B3040" s="2">
        <v>43504</v>
      </c>
      <c r="C3040" t="s">
        <v>63</v>
      </c>
      <c r="D3040" s="3">
        <v>43472.380237534722</v>
      </c>
      <c r="E3040" t="s">
        <v>64</v>
      </c>
      <c r="F3040" s="2">
        <v>43556</v>
      </c>
      <c r="G3040" s="2">
        <v>43769</v>
      </c>
      <c r="H3040" t="s">
        <v>29637</v>
      </c>
      <c r="I3040" t="s">
        <v>29638</v>
      </c>
      <c r="J3040" t="s">
        <v>29639</v>
      </c>
      <c r="L3040" t="s">
        <v>8716</v>
      </c>
      <c r="M3040" t="s">
        <v>774</v>
      </c>
      <c r="N3040">
        <v>80021</v>
      </c>
      <c r="O3040" t="s">
        <v>70</v>
      </c>
      <c r="Q3040" t="s">
        <v>29640</v>
      </c>
      <c r="S3040" t="s">
        <v>72</v>
      </c>
      <c r="T3040" t="s">
        <v>2963</v>
      </c>
      <c r="U3040" t="s">
        <v>1425</v>
      </c>
      <c r="V3040" t="s">
        <v>1426</v>
      </c>
      <c r="W3040" t="s">
        <v>105</v>
      </c>
      <c r="X3040" t="s">
        <v>3696</v>
      </c>
      <c r="Y3040" t="str">
        <f>"51-6011"</f>
        <v>51-6011</v>
      </c>
      <c r="Z3040" t="s">
        <v>367</v>
      </c>
      <c r="AA3040">
        <v>721110</v>
      </c>
      <c r="AB3040">
        <v>6</v>
      </c>
      <c r="AC3040">
        <v>6</v>
      </c>
      <c r="AD3040" t="s">
        <v>79</v>
      </c>
      <c r="AE3040" t="s">
        <v>95</v>
      </c>
      <c r="AF3040">
        <v>35</v>
      </c>
      <c r="AG3040" s="4">
        <v>0.25</v>
      </c>
      <c r="AH3040" s="4">
        <v>0.60416666666666663</v>
      </c>
      <c r="AI3040" s="6">
        <v>12</v>
      </c>
      <c r="AJ3040">
        <v>18</v>
      </c>
      <c r="AL3040" t="s">
        <v>81</v>
      </c>
      <c r="AM3040" t="s">
        <v>82</v>
      </c>
      <c r="AO3040" t="s">
        <v>83</v>
      </c>
      <c r="AR3040" t="s">
        <v>82</v>
      </c>
      <c r="AT3040" t="s">
        <v>82</v>
      </c>
      <c r="AW3040" t="s">
        <v>72</v>
      </c>
      <c r="AX3040">
        <v>1</v>
      </c>
      <c r="AY3040" t="s">
        <v>8716</v>
      </c>
      <c r="AZ3040" t="s">
        <v>8716</v>
      </c>
      <c r="BA3040" t="s">
        <v>774</v>
      </c>
      <c r="BB3040">
        <v>80021</v>
      </c>
      <c r="BC3040" t="s">
        <v>87</v>
      </c>
      <c r="BH3040" t="s">
        <v>29639</v>
      </c>
      <c r="BJ3040">
        <v>742542622</v>
      </c>
    </row>
    <row r="3041" spans="1:62" x14ac:dyDescent="0.25">
      <c r="A3041" t="s">
        <v>30021</v>
      </c>
      <c r="B3041" s="2">
        <v>43504</v>
      </c>
      <c r="C3041" t="s">
        <v>63</v>
      </c>
      <c r="D3041" s="3">
        <v>43472.377895763886</v>
      </c>
      <c r="E3041" t="s">
        <v>282</v>
      </c>
      <c r="F3041" s="2">
        <v>43556</v>
      </c>
      <c r="G3041" s="2">
        <v>43799</v>
      </c>
      <c r="H3041" t="s">
        <v>5283</v>
      </c>
      <c r="I3041" t="s">
        <v>5284</v>
      </c>
      <c r="J3041" t="s">
        <v>5285</v>
      </c>
      <c r="K3041" t="s">
        <v>5286</v>
      </c>
      <c r="L3041" t="s">
        <v>5287</v>
      </c>
      <c r="M3041" t="s">
        <v>761</v>
      </c>
      <c r="N3041">
        <v>31632</v>
      </c>
      <c r="O3041" t="s">
        <v>70</v>
      </c>
      <c r="Q3041" t="s">
        <v>5288</v>
      </c>
      <c r="S3041" t="s">
        <v>72</v>
      </c>
      <c r="T3041" t="s">
        <v>640</v>
      </c>
      <c r="U3041" t="s">
        <v>641</v>
      </c>
      <c r="V3041" t="s">
        <v>642</v>
      </c>
      <c r="W3041" t="s">
        <v>105</v>
      </c>
      <c r="X3041" t="s">
        <v>106</v>
      </c>
      <c r="Y3041" t="str">
        <f>"37-3011"</f>
        <v>37-3011</v>
      </c>
      <c r="Z3041" t="s">
        <v>94</v>
      </c>
      <c r="AA3041">
        <v>561730</v>
      </c>
      <c r="AB3041">
        <v>12</v>
      </c>
      <c r="AC3041">
        <v>10</v>
      </c>
      <c r="AD3041" t="s">
        <v>79</v>
      </c>
      <c r="AE3041" t="s">
        <v>95</v>
      </c>
      <c r="AF3041">
        <v>40</v>
      </c>
      <c r="AG3041" s="4">
        <v>0.33333333333333331</v>
      </c>
      <c r="AH3041" s="4">
        <v>0.70833333333333337</v>
      </c>
      <c r="AI3041" s="5">
        <v>11.07</v>
      </c>
      <c r="AJ3041">
        <v>16.61</v>
      </c>
      <c r="AL3041" t="s">
        <v>81</v>
      </c>
      <c r="AM3041" t="s">
        <v>82</v>
      </c>
      <c r="AO3041" t="s">
        <v>83</v>
      </c>
      <c r="AR3041" t="s">
        <v>82</v>
      </c>
      <c r="AT3041" t="s">
        <v>82</v>
      </c>
      <c r="AW3041" t="s">
        <v>82</v>
      </c>
      <c r="AY3041" t="s">
        <v>5287</v>
      </c>
      <c r="AZ3041" t="s">
        <v>5289</v>
      </c>
      <c r="BA3041" t="s">
        <v>761</v>
      </c>
      <c r="BB3041">
        <v>31632</v>
      </c>
      <c r="BC3041" t="s">
        <v>79</v>
      </c>
      <c r="BH3041" t="s">
        <v>5285</v>
      </c>
      <c r="BJ3041">
        <v>581709559</v>
      </c>
    </row>
    <row r="3042" spans="1:62" x14ac:dyDescent="0.25">
      <c r="A3042" t="s">
        <v>30083</v>
      </c>
      <c r="B3042" s="2">
        <v>43504</v>
      </c>
      <c r="C3042" t="s">
        <v>63</v>
      </c>
      <c r="D3042" s="3">
        <v>43472.379658969905</v>
      </c>
      <c r="E3042" t="s">
        <v>64</v>
      </c>
      <c r="F3042" s="2">
        <v>43556</v>
      </c>
      <c r="G3042" s="2">
        <v>43738</v>
      </c>
      <c r="H3042" t="s">
        <v>10138</v>
      </c>
      <c r="J3042" t="s">
        <v>10139</v>
      </c>
      <c r="L3042" t="s">
        <v>1629</v>
      </c>
      <c r="M3042" t="s">
        <v>821</v>
      </c>
      <c r="N3042">
        <v>97501</v>
      </c>
      <c r="O3042" t="s">
        <v>70</v>
      </c>
      <c r="Q3042" t="s">
        <v>10140</v>
      </c>
      <c r="S3042" t="s">
        <v>72</v>
      </c>
      <c r="T3042" t="s">
        <v>878</v>
      </c>
      <c r="U3042" t="s">
        <v>8240</v>
      </c>
      <c r="V3042" t="s">
        <v>880</v>
      </c>
      <c r="W3042" t="s">
        <v>881</v>
      </c>
      <c r="X3042" t="s">
        <v>1092</v>
      </c>
      <c r="Y3042" t="str">
        <f>"45-4011"</f>
        <v>45-4011</v>
      </c>
      <c r="Z3042" t="s">
        <v>763</v>
      </c>
      <c r="AA3042">
        <v>115310</v>
      </c>
      <c r="AB3042">
        <v>69</v>
      </c>
      <c r="AC3042">
        <v>69</v>
      </c>
      <c r="AD3042" t="s">
        <v>79</v>
      </c>
      <c r="AE3042" t="s">
        <v>95</v>
      </c>
      <c r="AF3042">
        <v>40</v>
      </c>
      <c r="AG3042" s="4">
        <v>0.29166666666666669</v>
      </c>
      <c r="AH3042" s="4">
        <v>0.66666666666666663</v>
      </c>
      <c r="AI3042" s="6">
        <v>12</v>
      </c>
      <c r="AJ3042">
        <v>18</v>
      </c>
      <c r="AK3042">
        <v>27.02</v>
      </c>
      <c r="AL3042" t="s">
        <v>81</v>
      </c>
      <c r="AM3042" t="s">
        <v>82</v>
      </c>
      <c r="AO3042" t="s">
        <v>83</v>
      </c>
      <c r="AR3042" t="s">
        <v>82</v>
      </c>
      <c r="AT3042" t="s">
        <v>82</v>
      </c>
      <c r="AW3042" t="s">
        <v>82</v>
      </c>
      <c r="AY3042" t="s">
        <v>1629</v>
      </c>
      <c r="AZ3042" t="s">
        <v>1588</v>
      </c>
      <c r="BA3042" t="s">
        <v>821</v>
      </c>
      <c r="BB3042">
        <v>97501</v>
      </c>
      <c r="BC3042" t="s">
        <v>79</v>
      </c>
      <c r="BH3042" t="s">
        <v>10141</v>
      </c>
      <c r="BJ3042">
        <v>821855673</v>
      </c>
    </row>
    <row r="3043" spans="1:62" x14ac:dyDescent="0.25">
      <c r="A3043" t="s">
        <v>30254</v>
      </c>
      <c r="B3043" s="2">
        <v>43504</v>
      </c>
      <c r="C3043" t="s">
        <v>63</v>
      </c>
      <c r="D3043" s="3">
        <v>43472.378224467589</v>
      </c>
      <c r="E3043" t="s">
        <v>64</v>
      </c>
      <c r="F3043" s="2">
        <v>43556</v>
      </c>
      <c r="G3043" s="2">
        <v>43799</v>
      </c>
      <c r="H3043" t="s">
        <v>30239</v>
      </c>
      <c r="I3043" t="s">
        <v>30239</v>
      </c>
      <c r="J3043" t="s">
        <v>30240</v>
      </c>
      <c r="K3043" t="s">
        <v>30244</v>
      </c>
      <c r="L3043" t="s">
        <v>4835</v>
      </c>
      <c r="M3043" t="s">
        <v>100</v>
      </c>
      <c r="N3043">
        <v>28717</v>
      </c>
      <c r="O3043" t="s">
        <v>70</v>
      </c>
      <c r="Q3043" t="s">
        <v>30241</v>
      </c>
      <c r="S3043" t="s">
        <v>72</v>
      </c>
      <c r="T3043" t="s">
        <v>2538</v>
      </c>
      <c r="U3043" t="s">
        <v>8302</v>
      </c>
      <c r="V3043" t="s">
        <v>4391</v>
      </c>
      <c r="W3043" t="s">
        <v>761</v>
      </c>
      <c r="X3043" t="s">
        <v>19703</v>
      </c>
      <c r="Y3043" t="str">
        <f>"35-3031"</f>
        <v>35-3031</v>
      </c>
      <c r="Z3043" t="s">
        <v>410</v>
      </c>
      <c r="AA3043">
        <v>713910</v>
      </c>
      <c r="AB3043">
        <v>21</v>
      </c>
      <c r="AC3043">
        <v>21</v>
      </c>
      <c r="AD3043" t="s">
        <v>79</v>
      </c>
      <c r="AE3043" t="s">
        <v>95</v>
      </c>
      <c r="AF3043">
        <v>35</v>
      </c>
      <c r="AG3043" s="4">
        <v>0.25</v>
      </c>
      <c r="AH3043" s="4">
        <v>0.625</v>
      </c>
      <c r="AI3043" s="6">
        <v>11</v>
      </c>
      <c r="AJ3043">
        <v>16.5</v>
      </c>
      <c r="AL3043" t="s">
        <v>81</v>
      </c>
      <c r="AM3043" t="s">
        <v>82</v>
      </c>
      <c r="AO3043" t="s">
        <v>83</v>
      </c>
      <c r="AR3043" t="s">
        <v>82</v>
      </c>
      <c r="AT3043" t="s">
        <v>82</v>
      </c>
      <c r="AW3043" t="s">
        <v>72</v>
      </c>
      <c r="AX3043">
        <v>3</v>
      </c>
      <c r="AY3043" t="s">
        <v>4835</v>
      </c>
      <c r="AZ3043" t="s">
        <v>1588</v>
      </c>
      <c r="BA3043" t="s">
        <v>100</v>
      </c>
      <c r="BB3043">
        <v>28717</v>
      </c>
      <c r="BC3043" t="s">
        <v>87</v>
      </c>
      <c r="BH3043" t="s">
        <v>30240</v>
      </c>
      <c r="BJ3043">
        <v>561518201</v>
      </c>
    </row>
    <row r="3044" spans="1:62" x14ac:dyDescent="0.25">
      <c r="A3044" t="s">
        <v>30319</v>
      </c>
      <c r="B3044" s="2">
        <v>43504</v>
      </c>
      <c r="C3044" t="s">
        <v>63</v>
      </c>
      <c r="D3044" s="3">
        <v>43472.380407627315</v>
      </c>
      <c r="E3044" t="s">
        <v>64</v>
      </c>
      <c r="F3044" s="2">
        <v>43556</v>
      </c>
      <c r="G3044" s="2">
        <v>43770</v>
      </c>
      <c r="H3044" t="s">
        <v>30320</v>
      </c>
      <c r="J3044" t="s">
        <v>30321</v>
      </c>
      <c r="L3044" t="s">
        <v>30322</v>
      </c>
      <c r="M3044" t="s">
        <v>226</v>
      </c>
      <c r="N3044">
        <v>49285</v>
      </c>
      <c r="O3044" t="s">
        <v>70</v>
      </c>
      <c r="Q3044" t="s">
        <v>30323</v>
      </c>
      <c r="S3044" t="s">
        <v>72</v>
      </c>
      <c r="T3044" t="s">
        <v>1066</v>
      </c>
      <c r="U3044" t="s">
        <v>1067</v>
      </c>
      <c r="V3044" t="s">
        <v>1068</v>
      </c>
      <c r="W3044" t="s">
        <v>1064</v>
      </c>
      <c r="X3044" t="s">
        <v>3299</v>
      </c>
      <c r="Y3044" t="str">
        <f>"37-3011"</f>
        <v>37-3011</v>
      </c>
      <c r="Z3044" t="s">
        <v>94</v>
      </c>
      <c r="AA3044">
        <v>561730</v>
      </c>
      <c r="AB3044">
        <v>4</v>
      </c>
      <c r="AC3044">
        <v>4</v>
      </c>
      <c r="AD3044" t="s">
        <v>79</v>
      </c>
      <c r="AE3044" t="s">
        <v>80</v>
      </c>
      <c r="AF3044">
        <v>40</v>
      </c>
      <c r="AG3044" s="4">
        <v>0.29166666666666669</v>
      </c>
      <c r="AH3044" s="4">
        <v>0.625</v>
      </c>
      <c r="AI3044" s="5">
        <v>12.78</v>
      </c>
      <c r="AJ3044">
        <v>19.170000000000002</v>
      </c>
      <c r="AL3044" t="s">
        <v>81</v>
      </c>
      <c r="AM3044" t="s">
        <v>82</v>
      </c>
      <c r="AO3044" t="s">
        <v>83</v>
      </c>
      <c r="AR3044" t="s">
        <v>82</v>
      </c>
      <c r="AT3044" t="s">
        <v>82</v>
      </c>
      <c r="AW3044" t="s">
        <v>82</v>
      </c>
      <c r="AY3044" t="s">
        <v>30322</v>
      </c>
      <c r="AZ3044" t="s">
        <v>4657</v>
      </c>
      <c r="BA3044" t="s">
        <v>226</v>
      </c>
      <c r="BB3044">
        <v>49285</v>
      </c>
      <c r="BC3044" t="s">
        <v>79</v>
      </c>
      <c r="BH3044" t="s">
        <v>30321</v>
      </c>
      <c r="BJ3044">
        <v>320000629</v>
      </c>
    </row>
    <row r="3045" spans="1:62" x14ac:dyDescent="0.25">
      <c r="A3045" t="s">
        <v>30522</v>
      </c>
      <c r="B3045" s="2">
        <v>43504</v>
      </c>
      <c r="C3045" t="s">
        <v>63</v>
      </c>
      <c r="D3045" s="3">
        <v>43472.378361724535</v>
      </c>
      <c r="E3045" t="s">
        <v>282</v>
      </c>
      <c r="F3045" s="2">
        <v>43556</v>
      </c>
      <c r="G3045" s="2">
        <v>43830</v>
      </c>
      <c r="H3045" t="s">
        <v>30523</v>
      </c>
      <c r="J3045" t="s">
        <v>30524</v>
      </c>
      <c r="K3045" t="s">
        <v>30525</v>
      </c>
      <c r="L3045" t="s">
        <v>30526</v>
      </c>
      <c r="M3045" t="s">
        <v>278</v>
      </c>
      <c r="N3045">
        <v>23043</v>
      </c>
      <c r="O3045" t="s">
        <v>70</v>
      </c>
      <c r="Q3045" t="s">
        <v>30527</v>
      </c>
      <c r="S3045" t="s">
        <v>72</v>
      </c>
      <c r="T3045" t="s">
        <v>1738</v>
      </c>
      <c r="U3045" t="s">
        <v>1739</v>
      </c>
      <c r="V3045" t="s">
        <v>1740</v>
      </c>
      <c r="W3045" t="s">
        <v>278</v>
      </c>
      <c r="X3045" t="s">
        <v>18151</v>
      </c>
      <c r="Y3045" t="str">
        <f>"51-3093"</f>
        <v>51-3093</v>
      </c>
      <c r="Z3045" t="s">
        <v>2561</v>
      </c>
      <c r="AA3045">
        <v>311712</v>
      </c>
      <c r="AB3045">
        <v>28</v>
      </c>
      <c r="AC3045">
        <v>27</v>
      </c>
      <c r="AD3045" t="s">
        <v>79</v>
      </c>
      <c r="AE3045" t="s">
        <v>80</v>
      </c>
      <c r="AF3045">
        <v>35</v>
      </c>
      <c r="AG3045" s="4">
        <v>0.25</v>
      </c>
      <c r="AH3045" s="4">
        <v>0.60416666666666663</v>
      </c>
      <c r="AI3045" s="5">
        <v>10.67</v>
      </c>
      <c r="AJ3045">
        <v>16.010000000000002</v>
      </c>
      <c r="AK3045">
        <v>16.010000000000002</v>
      </c>
      <c r="AL3045" t="s">
        <v>81</v>
      </c>
      <c r="AM3045" t="s">
        <v>82</v>
      </c>
      <c r="AO3045" t="s">
        <v>83</v>
      </c>
      <c r="AR3045" t="s">
        <v>82</v>
      </c>
      <c r="AT3045" t="s">
        <v>82</v>
      </c>
      <c r="AW3045" t="s">
        <v>82</v>
      </c>
      <c r="AY3045" t="s">
        <v>30526</v>
      </c>
      <c r="AZ3045" t="s">
        <v>3829</v>
      </c>
      <c r="BA3045" t="s">
        <v>278</v>
      </c>
      <c r="BB3045">
        <v>23043</v>
      </c>
      <c r="BC3045" t="s">
        <v>79</v>
      </c>
      <c r="BH3045" t="s">
        <v>30528</v>
      </c>
      <c r="BJ3045">
        <v>541211899</v>
      </c>
    </row>
    <row r="3046" spans="1:62" x14ac:dyDescent="0.25">
      <c r="A3046" t="s">
        <v>30666</v>
      </c>
      <c r="B3046" s="2">
        <v>43504</v>
      </c>
      <c r="C3046" t="s">
        <v>63</v>
      </c>
      <c r="D3046" s="3">
        <v>43472.378081296294</v>
      </c>
      <c r="E3046" t="s">
        <v>64</v>
      </c>
      <c r="F3046" s="2">
        <v>43556</v>
      </c>
      <c r="G3046" s="2">
        <v>43799</v>
      </c>
      <c r="H3046" t="s">
        <v>17593</v>
      </c>
      <c r="J3046" t="s">
        <v>17594</v>
      </c>
      <c r="K3046" t="s">
        <v>17595</v>
      </c>
      <c r="L3046" t="s">
        <v>17596</v>
      </c>
      <c r="M3046" t="s">
        <v>1064</v>
      </c>
      <c r="N3046">
        <v>38242</v>
      </c>
      <c r="O3046" t="s">
        <v>70</v>
      </c>
      <c r="Q3046" t="s">
        <v>17597</v>
      </c>
      <c r="S3046" t="s">
        <v>72</v>
      </c>
      <c r="T3046" t="s">
        <v>1738</v>
      </c>
      <c r="U3046" t="s">
        <v>1739</v>
      </c>
      <c r="V3046" t="s">
        <v>1740</v>
      </c>
      <c r="W3046" t="s">
        <v>278</v>
      </c>
      <c r="X3046" t="s">
        <v>16398</v>
      </c>
      <c r="Y3046" t="str">
        <f>"47-3016"</f>
        <v>47-3016</v>
      </c>
      <c r="Z3046" t="s">
        <v>3995</v>
      </c>
      <c r="AA3046">
        <v>238160</v>
      </c>
      <c r="AB3046">
        <v>6</v>
      </c>
      <c r="AC3046">
        <v>6</v>
      </c>
      <c r="AD3046" t="s">
        <v>79</v>
      </c>
      <c r="AE3046" t="s">
        <v>95</v>
      </c>
      <c r="AF3046">
        <v>40</v>
      </c>
      <c r="AG3046" s="4">
        <v>0.25</v>
      </c>
      <c r="AH3046" s="4">
        <v>0.66666666666666663</v>
      </c>
      <c r="AI3046" s="5">
        <v>15.36</v>
      </c>
      <c r="AJ3046">
        <v>23.04</v>
      </c>
      <c r="AK3046">
        <v>23.04</v>
      </c>
      <c r="AL3046" t="s">
        <v>81</v>
      </c>
      <c r="AM3046" t="s">
        <v>82</v>
      </c>
      <c r="AO3046" t="s">
        <v>83</v>
      </c>
      <c r="AR3046" t="s">
        <v>82</v>
      </c>
      <c r="AT3046" t="s">
        <v>82</v>
      </c>
      <c r="AW3046" t="s">
        <v>82</v>
      </c>
      <c r="AY3046" t="s">
        <v>17596</v>
      </c>
      <c r="AZ3046" t="s">
        <v>1199</v>
      </c>
      <c r="BA3046" t="s">
        <v>1064</v>
      </c>
      <c r="BB3046">
        <v>38242</v>
      </c>
      <c r="BC3046" t="s">
        <v>79</v>
      </c>
      <c r="BH3046" t="s">
        <v>17598</v>
      </c>
      <c r="BJ3046">
        <v>481262725</v>
      </c>
    </row>
    <row r="3047" spans="1:62" x14ac:dyDescent="0.25">
      <c r="A3047" t="s">
        <v>30966</v>
      </c>
      <c r="B3047" s="2">
        <v>43504</v>
      </c>
      <c r="C3047" t="s">
        <v>63</v>
      </c>
      <c r="D3047" s="3">
        <v>43472.380873831018</v>
      </c>
      <c r="E3047" t="s">
        <v>64</v>
      </c>
      <c r="F3047" s="2">
        <v>43556</v>
      </c>
      <c r="G3047" s="2">
        <v>43800</v>
      </c>
      <c r="H3047" t="s">
        <v>30967</v>
      </c>
      <c r="J3047" t="s">
        <v>30968</v>
      </c>
      <c r="L3047" t="s">
        <v>18932</v>
      </c>
      <c r="M3047" t="s">
        <v>232</v>
      </c>
      <c r="N3047">
        <v>14092</v>
      </c>
      <c r="O3047" t="s">
        <v>70</v>
      </c>
      <c r="Q3047" t="s">
        <v>30969</v>
      </c>
      <c r="S3047" t="s">
        <v>72</v>
      </c>
      <c r="T3047" t="s">
        <v>30841</v>
      </c>
      <c r="U3047" t="s">
        <v>5508</v>
      </c>
      <c r="V3047" t="s">
        <v>4796</v>
      </c>
      <c r="W3047" t="s">
        <v>308</v>
      </c>
      <c r="X3047" t="s">
        <v>1673</v>
      </c>
      <c r="Y3047" t="str">
        <f>"37-3011"</f>
        <v>37-3011</v>
      </c>
      <c r="Z3047" t="s">
        <v>94</v>
      </c>
      <c r="AA3047">
        <v>561730</v>
      </c>
      <c r="AB3047">
        <v>4</v>
      </c>
      <c r="AC3047">
        <v>4</v>
      </c>
      <c r="AD3047" t="s">
        <v>79</v>
      </c>
      <c r="AE3047" t="s">
        <v>80</v>
      </c>
      <c r="AF3047">
        <v>40</v>
      </c>
      <c r="AG3047" s="4">
        <v>0.33333333333333331</v>
      </c>
      <c r="AH3047" s="4">
        <v>0.66666666666666663</v>
      </c>
      <c r="AI3047" s="5">
        <v>14.78</v>
      </c>
      <c r="AJ3047">
        <v>22.17</v>
      </c>
      <c r="AL3047" t="s">
        <v>81</v>
      </c>
      <c r="AM3047" t="s">
        <v>82</v>
      </c>
      <c r="AO3047" t="s">
        <v>83</v>
      </c>
      <c r="AR3047" t="s">
        <v>82</v>
      </c>
      <c r="AT3047" t="s">
        <v>82</v>
      </c>
      <c r="AW3047" t="s">
        <v>82</v>
      </c>
      <c r="AY3047" t="s">
        <v>18932</v>
      </c>
      <c r="AZ3047" t="s">
        <v>24567</v>
      </c>
      <c r="BA3047" t="s">
        <v>232</v>
      </c>
      <c r="BB3047">
        <v>14092</v>
      </c>
      <c r="BC3047" t="s">
        <v>79</v>
      </c>
      <c r="BH3047" t="s">
        <v>30968</v>
      </c>
      <c r="BJ3047">
        <v>161505179</v>
      </c>
    </row>
    <row r="3048" spans="1:62" x14ac:dyDescent="0.25">
      <c r="A3048" t="s">
        <v>31281</v>
      </c>
      <c r="B3048" s="2">
        <v>43504</v>
      </c>
      <c r="C3048" t="s">
        <v>63</v>
      </c>
      <c r="D3048" s="3">
        <v>43472.378348136575</v>
      </c>
      <c r="E3048" t="s">
        <v>64</v>
      </c>
      <c r="F3048" s="2">
        <v>43556</v>
      </c>
      <c r="G3048" s="2">
        <v>43799</v>
      </c>
      <c r="H3048" t="s">
        <v>31282</v>
      </c>
      <c r="J3048" t="s">
        <v>31283</v>
      </c>
      <c r="L3048" t="s">
        <v>12436</v>
      </c>
      <c r="M3048" t="s">
        <v>147</v>
      </c>
      <c r="N3048">
        <v>15104</v>
      </c>
      <c r="O3048" t="s">
        <v>70</v>
      </c>
      <c r="Q3048" t="s">
        <v>31284</v>
      </c>
      <c r="S3048" t="s">
        <v>72</v>
      </c>
      <c r="T3048" t="s">
        <v>31131</v>
      </c>
      <c r="U3048" t="s">
        <v>31132</v>
      </c>
      <c r="V3048" t="s">
        <v>244</v>
      </c>
      <c r="W3048" t="s">
        <v>147</v>
      </c>
      <c r="X3048" t="s">
        <v>2708</v>
      </c>
      <c r="Y3048" t="str">
        <f>"37-3011"</f>
        <v>37-3011</v>
      </c>
      <c r="Z3048" t="s">
        <v>94</v>
      </c>
      <c r="AA3048">
        <v>561730</v>
      </c>
      <c r="AB3048">
        <v>8</v>
      </c>
      <c r="AC3048">
        <v>8</v>
      </c>
      <c r="AD3048" t="s">
        <v>79</v>
      </c>
      <c r="AE3048" t="s">
        <v>80</v>
      </c>
      <c r="AF3048">
        <v>40</v>
      </c>
      <c r="AG3048" s="4">
        <v>0.29166666666666669</v>
      </c>
      <c r="AH3048" s="4">
        <v>0.66666666666666663</v>
      </c>
      <c r="AI3048" s="5">
        <v>13.77</v>
      </c>
      <c r="AJ3048">
        <v>20.66</v>
      </c>
      <c r="AL3048" t="s">
        <v>81</v>
      </c>
      <c r="AM3048" t="s">
        <v>82</v>
      </c>
      <c r="AO3048" t="s">
        <v>83</v>
      </c>
      <c r="AR3048" t="s">
        <v>82</v>
      </c>
      <c r="AT3048" t="s">
        <v>82</v>
      </c>
      <c r="AW3048" t="s">
        <v>82</v>
      </c>
      <c r="AY3048" t="s">
        <v>12436</v>
      </c>
      <c r="AZ3048" t="s">
        <v>3309</v>
      </c>
      <c r="BA3048" t="s">
        <v>147</v>
      </c>
      <c r="BB3048">
        <v>15104</v>
      </c>
      <c r="BC3048" t="s">
        <v>79</v>
      </c>
      <c r="BH3048" t="s">
        <v>31283</v>
      </c>
      <c r="BJ3048">
        <v>232688708</v>
      </c>
    </row>
    <row r="3049" spans="1:62" x14ac:dyDescent="0.25">
      <c r="A3049" t="s">
        <v>31313</v>
      </c>
      <c r="B3049" s="2">
        <v>43504</v>
      </c>
      <c r="C3049" t="s">
        <v>63</v>
      </c>
      <c r="D3049" s="3">
        <v>43472.378100590278</v>
      </c>
      <c r="E3049" t="s">
        <v>64</v>
      </c>
      <c r="F3049" s="2">
        <v>43556</v>
      </c>
      <c r="G3049" s="2">
        <v>43769</v>
      </c>
      <c r="H3049" t="s">
        <v>31314</v>
      </c>
      <c r="I3049" t="s">
        <v>31315</v>
      </c>
      <c r="J3049" t="s">
        <v>31316</v>
      </c>
      <c r="K3049" t="s">
        <v>31317</v>
      </c>
      <c r="L3049" t="s">
        <v>21864</v>
      </c>
      <c r="M3049" t="s">
        <v>100</v>
      </c>
      <c r="N3049">
        <v>27948</v>
      </c>
      <c r="O3049" t="s">
        <v>70</v>
      </c>
      <c r="Q3049" t="s">
        <v>31318</v>
      </c>
      <c r="S3049" t="s">
        <v>72</v>
      </c>
      <c r="T3049" t="s">
        <v>2538</v>
      </c>
      <c r="U3049" t="s">
        <v>8302</v>
      </c>
      <c r="V3049" t="s">
        <v>4391</v>
      </c>
      <c r="W3049" t="s">
        <v>761</v>
      </c>
      <c r="X3049" t="s">
        <v>31319</v>
      </c>
      <c r="Y3049" t="str">
        <f>"35-2021"</f>
        <v>35-2021</v>
      </c>
      <c r="Z3049" t="s">
        <v>221</v>
      </c>
      <c r="AA3049">
        <v>722110</v>
      </c>
      <c r="AB3049">
        <v>20</v>
      </c>
      <c r="AC3049">
        <v>20</v>
      </c>
      <c r="AD3049" t="s">
        <v>79</v>
      </c>
      <c r="AE3049" t="s">
        <v>80</v>
      </c>
      <c r="AF3049">
        <v>40</v>
      </c>
      <c r="AG3049" s="4">
        <v>0.25</v>
      </c>
      <c r="AH3049" s="4">
        <v>0.54166666666666663</v>
      </c>
      <c r="AI3049" s="5">
        <v>10.29</v>
      </c>
      <c r="AJ3049">
        <v>15.44</v>
      </c>
      <c r="AL3049" t="s">
        <v>81</v>
      </c>
      <c r="AM3049" t="s">
        <v>82</v>
      </c>
      <c r="AO3049" t="s">
        <v>83</v>
      </c>
      <c r="AR3049" t="s">
        <v>82</v>
      </c>
      <c r="AT3049" t="s">
        <v>82</v>
      </c>
      <c r="AW3049" t="s">
        <v>82</v>
      </c>
      <c r="AY3049" t="s">
        <v>21864</v>
      </c>
      <c r="AZ3049" t="s">
        <v>23642</v>
      </c>
      <c r="BA3049" t="s">
        <v>100</v>
      </c>
      <c r="BB3049">
        <v>27948</v>
      </c>
      <c r="BC3049" t="s">
        <v>79</v>
      </c>
      <c r="BH3049" t="s">
        <v>31320</v>
      </c>
      <c r="BJ3049">
        <v>208571470</v>
      </c>
    </row>
    <row r="3050" spans="1:62" x14ac:dyDescent="0.25">
      <c r="A3050" t="s">
        <v>31321</v>
      </c>
      <c r="B3050" s="2">
        <v>43504</v>
      </c>
      <c r="C3050" t="s">
        <v>63</v>
      </c>
      <c r="D3050" s="3">
        <v>43472.379351597221</v>
      </c>
      <c r="E3050" t="s">
        <v>64</v>
      </c>
      <c r="F3050" s="2">
        <v>43556</v>
      </c>
      <c r="G3050" s="2">
        <v>43768</v>
      </c>
      <c r="H3050" t="s">
        <v>3551</v>
      </c>
      <c r="J3050" t="s">
        <v>3552</v>
      </c>
      <c r="L3050" t="s">
        <v>3553</v>
      </c>
      <c r="M3050" t="s">
        <v>714</v>
      </c>
      <c r="N3050">
        <v>70817</v>
      </c>
      <c r="O3050" t="s">
        <v>70</v>
      </c>
      <c r="Q3050" t="s">
        <v>3554</v>
      </c>
      <c r="S3050" t="s">
        <v>72</v>
      </c>
      <c r="T3050" t="s">
        <v>1917</v>
      </c>
      <c r="U3050" t="s">
        <v>1918</v>
      </c>
      <c r="V3050" t="s">
        <v>1919</v>
      </c>
      <c r="W3050" t="s">
        <v>105</v>
      </c>
      <c r="X3050" t="s">
        <v>106</v>
      </c>
      <c r="Y3050" t="str">
        <f>"37-3011"</f>
        <v>37-3011</v>
      </c>
      <c r="Z3050" t="s">
        <v>94</v>
      </c>
      <c r="AA3050">
        <v>561730</v>
      </c>
      <c r="AB3050">
        <v>8</v>
      </c>
      <c r="AC3050">
        <v>8</v>
      </c>
      <c r="AD3050" t="s">
        <v>79</v>
      </c>
      <c r="AE3050" t="s">
        <v>95</v>
      </c>
      <c r="AF3050">
        <v>35</v>
      </c>
      <c r="AG3050" s="4">
        <v>0.29166666666666669</v>
      </c>
      <c r="AH3050" s="4">
        <v>0.66666666666666663</v>
      </c>
      <c r="AI3050" s="5">
        <v>13.42</v>
      </c>
      <c r="AJ3050">
        <v>20.13</v>
      </c>
      <c r="AL3050" t="s">
        <v>81</v>
      </c>
      <c r="AM3050" t="s">
        <v>82</v>
      </c>
      <c r="AO3050" t="s">
        <v>83</v>
      </c>
      <c r="AR3050" t="s">
        <v>82</v>
      </c>
      <c r="AT3050" t="s">
        <v>82</v>
      </c>
      <c r="AW3050" t="s">
        <v>82</v>
      </c>
      <c r="AY3050" t="s">
        <v>3553</v>
      </c>
      <c r="AZ3050" t="s">
        <v>3555</v>
      </c>
      <c r="BA3050" t="s">
        <v>714</v>
      </c>
      <c r="BB3050">
        <v>70817</v>
      </c>
      <c r="BC3050" t="s">
        <v>79</v>
      </c>
      <c r="BH3050" t="s">
        <v>3552</v>
      </c>
      <c r="BJ3050">
        <v>721458533</v>
      </c>
    </row>
    <row r="3051" spans="1:62" x14ac:dyDescent="0.25">
      <c r="A3051" t="s">
        <v>32038</v>
      </c>
      <c r="B3051" s="2">
        <v>43504</v>
      </c>
      <c r="C3051" t="s">
        <v>63</v>
      </c>
      <c r="D3051" s="3">
        <v>43472.379734780094</v>
      </c>
      <c r="E3051" t="s">
        <v>64</v>
      </c>
      <c r="F3051" s="2">
        <v>43556</v>
      </c>
      <c r="G3051" s="2">
        <v>43763</v>
      </c>
      <c r="H3051" t="s">
        <v>10267</v>
      </c>
      <c r="J3051" t="s">
        <v>10268</v>
      </c>
      <c r="L3051" t="s">
        <v>10269</v>
      </c>
      <c r="M3051" t="s">
        <v>714</v>
      </c>
      <c r="N3051">
        <v>70548</v>
      </c>
      <c r="O3051" t="s">
        <v>70</v>
      </c>
      <c r="Q3051" t="s">
        <v>10270</v>
      </c>
      <c r="S3051" t="s">
        <v>72</v>
      </c>
      <c r="T3051" t="s">
        <v>6754</v>
      </c>
      <c r="U3051" t="s">
        <v>6755</v>
      </c>
      <c r="V3051" t="s">
        <v>6756</v>
      </c>
      <c r="W3051" t="s">
        <v>714</v>
      </c>
      <c r="X3051" t="s">
        <v>9457</v>
      </c>
      <c r="Y3051" t="str">
        <f>"53-6099"</f>
        <v>53-6099</v>
      </c>
      <c r="Z3051" t="s">
        <v>9458</v>
      </c>
      <c r="AA3051">
        <v>115112</v>
      </c>
      <c r="AB3051">
        <v>4</v>
      </c>
      <c r="AC3051">
        <v>4</v>
      </c>
      <c r="AD3051" t="s">
        <v>79</v>
      </c>
      <c r="AE3051" t="s">
        <v>95</v>
      </c>
      <c r="AF3051">
        <v>35</v>
      </c>
      <c r="AG3051" s="4">
        <v>0.27083333333333331</v>
      </c>
      <c r="AH3051" s="4">
        <v>0.625</v>
      </c>
      <c r="AI3051" s="5">
        <v>9.6999999999999993</v>
      </c>
      <c r="AJ3051">
        <v>14.55</v>
      </c>
      <c r="AL3051" t="s">
        <v>81</v>
      </c>
      <c r="AM3051" t="s">
        <v>82</v>
      </c>
      <c r="AO3051" t="s">
        <v>83</v>
      </c>
      <c r="AR3051" t="s">
        <v>82</v>
      </c>
      <c r="AT3051" t="s">
        <v>82</v>
      </c>
      <c r="AW3051" t="s">
        <v>82</v>
      </c>
      <c r="AY3051" t="s">
        <v>10269</v>
      </c>
      <c r="AZ3051" t="s">
        <v>4915</v>
      </c>
      <c r="BA3051" t="s">
        <v>714</v>
      </c>
      <c r="BB3051">
        <v>70548</v>
      </c>
      <c r="BC3051" t="s">
        <v>79</v>
      </c>
      <c r="BH3051" t="s">
        <v>10268</v>
      </c>
      <c r="BJ3051">
        <v>721401218</v>
      </c>
    </row>
    <row r="3052" spans="1:62" x14ac:dyDescent="0.25">
      <c r="A3052" t="s">
        <v>32189</v>
      </c>
      <c r="B3052" s="2">
        <v>43504</v>
      </c>
      <c r="C3052" t="s">
        <v>63</v>
      </c>
      <c r="D3052" s="3">
        <v>43472.379990335648</v>
      </c>
      <c r="E3052" t="s">
        <v>64</v>
      </c>
      <c r="F3052" s="2">
        <v>43556</v>
      </c>
      <c r="G3052" s="2">
        <v>43799</v>
      </c>
      <c r="H3052" t="s">
        <v>6629</v>
      </c>
      <c r="J3052" t="s">
        <v>6630</v>
      </c>
      <c r="L3052" t="s">
        <v>6631</v>
      </c>
      <c r="M3052" t="s">
        <v>100</v>
      </c>
      <c r="N3052">
        <v>28657</v>
      </c>
      <c r="O3052" t="s">
        <v>70</v>
      </c>
      <c r="Q3052" t="s">
        <v>6632</v>
      </c>
      <c r="S3052" t="s">
        <v>72</v>
      </c>
      <c r="T3052" t="s">
        <v>878</v>
      </c>
      <c r="U3052" t="s">
        <v>879</v>
      </c>
      <c r="V3052" t="s">
        <v>880</v>
      </c>
      <c r="W3052" t="s">
        <v>881</v>
      </c>
      <c r="X3052" t="s">
        <v>106</v>
      </c>
      <c r="Y3052" t="str">
        <f>"37-3011"</f>
        <v>37-3011</v>
      </c>
      <c r="Z3052" t="s">
        <v>94</v>
      </c>
      <c r="AA3052">
        <v>561730</v>
      </c>
      <c r="AB3052">
        <v>156</v>
      </c>
      <c r="AC3052">
        <v>156</v>
      </c>
      <c r="AD3052" t="s">
        <v>79</v>
      </c>
      <c r="AE3052" t="s">
        <v>80</v>
      </c>
      <c r="AF3052">
        <v>40</v>
      </c>
      <c r="AG3052" s="4">
        <v>0.25</v>
      </c>
      <c r="AH3052" s="4">
        <v>0.60416666666666663</v>
      </c>
      <c r="AI3052" s="5">
        <v>12.9</v>
      </c>
      <c r="AJ3052">
        <v>19.350000000000001</v>
      </c>
      <c r="AK3052">
        <v>22.5</v>
      </c>
      <c r="AL3052" t="s">
        <v>81</v>
      </c>
      <c r="AM3052" t="s">
        <v>82</v>
      </c>
      <c r="AO3052" t="s">
        <v>83</v>
      </c>
      <c r="AR3052" t="s">
        <v>82</v>
      </c>
      <c r="AT3052" t="s">
        <v>82</v>
      </c>
      <c r="AW3052" t="s">
        <v>82</v>
      </c>
      <c r="AY3052" t="s">
        <v>6664</v>
      </c>
      <c r="AZ3052" t="s">
        <v>3743</v>
      </c>
      <c r="BA3052" t="s">
        <v>2367</v>
      </c>
      <c r="BB3052">
        <v>29423</v>
      </c>
      <c r="BC3052" t="s">
        <v>79</v>
      </c>
      <c r="BH3052" t="s">
        <v>6665</v>
      </c>
      <c r="BI3052" t="s">
        <v>6666</v>
      </c>
      <c r="BJ3052">
        <v>261577045</v>
      </c>
    </row>
    <row r="3053" spans="1:62" x14ac:dyDescent="0.25">
      <c r="A3053" t="s">
        <v>32346</v>
      </c>
      <c r="B3053" s="2">
        <v>43504</v>
      </c>
      <c r="C3053" t="s">
        <v>63</v>
      </c>
      <c r="D3053" s="3">
        <v>43472.379345960646</v>
      </c>
      <c r="E3053" t="s">
        <v>282</v>
      </c>
      <c r="F3053" s="2">
        <v>43556</v>
      </c>
      <c r="G3053" s="2">
        <v>43799</v>
      </c>
      <c r="H3053" t="s">
        <v>32347</v>
      </c>
      <c r="J3053" t="s">
        <v>32348</v>
      </c>
      <c r="L3053" t="s">
        <v>4574</v>
      </c>
      <c r="M3053" t="s">
        <v>859</v>
      </c>
      <c r="N3053">
        <v>98144</v>
      </c>
      <c r="O3053" t="s">
        <v>70</v>
      </c>
      <c r="Q3053" t="s">
        <v>32349</v>
      </c>
      <c r="S3053" t="s">
        <v>72</v>
      </c>
      <c r="T3053" t="s">
        <v>32350</v>
      </c>
      <c r="U3053" t="s">
        <v>31641</v>
      </c>
      <c r="V3053" t="s">
        <v>32351</v>
      </c>
      <c r="W3053" t="s">
        <v>859</v>
      </c>
      <c r="X3053" t="s">
        <v>1256</v>
      </c>
      <c r="Y3053" t="str">
        <f>"37-3011"</f>
        <v>37-3011</v>
      </c>
      <c r="Z3053" t="s">
        <v>94</v>
      </c>
      <c r="AA3053">
        <v>561730</v>
      </c>
      <c r="AB3053">
        <v>30</v>
      </c>
      <c r="AC3053">
        <v>29</v>
      </c>
      <c r="AD3053" t="s">
        <v>79</v>
      </c>
      <c r="AE3053" t="s">
        <v>80</v>
      </c>
      <c r="AF3053">
        <v>40</v>
      </c>
      <c r="AG3053" s="4">
        <v>0.29166666666666669</v>
      </c>
      <c r="AH3053" s="4">
        <v>0.64583333333333337</v>
      </c>
      <c r="AI3053" s="5">
        <v>16.079999999999998</v>
      </c>
      <c r="AL3053" t="s">
        <v>81</v>
      </c>
      <c r="AM3053" t="s">
        <v>82</v>
      </c>
      <c r="AO3053" t="s">
        <v>83</v>
      </c>
      <c r="AR3053" t="s">
        <v>82</v>
      </c>
      <c r="AT3053" t="s">
        <v>82</v>
      </c>
      <c r="AW3053" t="s">
        <v>82</v>
      </c>
      <c r="AY3053" t="s">
        <v>4574</v>
      </c>
      <c r="AZ3053" t="s">
        <v>2987</v>
      </c>
      <c r="BA3053" t="s">
        <v>859</v>
      </c>
      <c r="BB3053">
        <v>98144</v>
      </c>
      <c r="BC3053" t="s">
        <v>79</v>
      </c>
      <c r="BH3053" t="s">
        <v>32348</v>
      </c>
      <c r="BJ3053">
        <v>911222963</v>
      </c>
    </row>
    <row r="3054" spans="1:62" x14ac:dyDescent="0.25">
      <c r="A3054" t="s">
        <v>32510</v>
      </c>
      <c r="B3054" s="2">
        <v>43504</v>
      </c>
      <c r="C3054" t="s">
        <v>63</v>
      </c>
      <c r="D3054" s="3">
        <v>43472.379359224535</v>
      </c>
      <c r="E3054" t="s">
        <v>64</v>
      </c>
      <c r="F3054" s="2">
        <v>43556</v>
      </c>
      <c r="G3054" s="2">
        <v>43797</v>
      </c>
      <c r="H3054" t="s">
        <v>32511</v>
      </c>
      <c r="I3054" t="s">
        <v>32512</v>
      </c>
      <c r="J3054" t="s">
        <v>32513</v>
      </c>
      <c r="L3054" t="s">
        <v>32514</v>
      </c>
      <c r="M3054" t="s">
        <v>2367</v>
      </c>
      <c r="N3054">
        <v>29303</v>
      </c>
      <c r="O3054" t="s">
        <v>70</v>
      </c>
      <c r="Q3054" t="s">
        <v>32515</v>
      </c>
      <c r="S3054" t="s">
        <v>82</v>
      </c>
      <c r="U3054" t="s">
        <v>92</v>
      </c>
      <c r="X3054" t="s">
        <v>1673</v>
      </c>
      <c r="Y3054" t="str">
        <f>"37-3011"</f>
        <v>37-3011</v>
      </c>
      <c r="Z3054" t="s">
        <v>94</v>
      </c>
      <c r="AA3054">
        <v>56173</v>
      </c>
      <c r="AB3054">
        <v>6</v>
      </c>
      <c r="AC3054">
        <v>6</v>
      </c>
      <c r="AD3054" t="s">
        <v>79</v>
      </c>
      <c r="AE3054" t="s">
        <v>95</v>
      </c>
      <c r="AF3054">
        <v>40</v>
      </c>
      <c r="AG3054" s="4">
        <v>0.30208333333333331</v>
      </c>
      <c r="AH3054" s="4">
        <v>0.67708333333333337</v>
      </c>
      <c r="AI3054" s="5">
        <v>12.9</v>
      </c>
      <c r="AJ3054">
        <v>19.350000000000001</v>
      </c>
      <c r="AL3054" t="s">
        <v>81</v>
      </c>
      <c r="AM3054" t="s">
        <v>82</v>
      </c>
      <c r="AO3054" t="s">
        <v>83</v>
      </c>
      <c r="AR3054" t="s">
        <v>82</v>
      </c>
      <c r="AT3054" t="s">
        <v>82</v>
      </c>
      <c r="AW3054" t="s">
        <v>72</v>
      </c>
      <c r="AX3054">
        <v>3</v>
      </c>
      <c r="AY3054" t="s">
        <v>12163</v>
      </c>
      <c r="AZ3054" t="s">
        <v>3743</v>
      </c>
      <c r="BA3054" t="s">
        <v>2367</v>
      </c>
      <c r="BB3054">
        <v>29455</v>
      </c>
      <c r="BC3054" t="s">
        <v>79</v>
      </c>
      <c r="BH3054" t="s">
        <v>32516</v>
      </c>
      <c r="BJ3054">
        <v>570918519</v>
      </c>
    </row>
    <row r="3055" spans="1:62" x14ac:dyDescent="0.25">
      <c r="A3055" t="s">
        <v>32634</v>
      </c>
      <c r="B3055" s="2">
        <v>43504</v>
      </c>
      <c r="C3055" t="s">
        <v>63</v>
      </c>
      <c r="D3055" s="3">
        <v>43472.379377430552</v>
      </c>
      <c r="E3055" t="s">
        <v>64</v>
      </c>
      <c r="F3055" s="2">
        <v>43556</v>
      </c>
      <c r="G3055" s="2">
        <v>43776</v>
      </c>
      <c r="H3055" t="s">
        <v>28297</v>
      </c>
      <c r="I3055" t="s">
        <v>28298</v>
      </c>
      <c r="J3055" t="s">
        <v>28299</v>
      </c>
      <c r="L3055" t="s">
        <v>28300</v>
      </c>
      <c r="M3055" t="s">
        <v>1276</v>
      </c>
      <c r="N3055">
        <v>54014</v>
      </c>
      <c r="O3055" t="s">
        <v>70</v>
      </c>
      <c r="Q3055" t="s">
        <v>28301</v>
      </c>
      <c r="S3055" t="s">
        <v>82</v>
      </c>
      <c r="U3055" t="s">
        <v>92</v>
      </c>
      <c r="X3055" t="s">
        <v>32635</v>
      </c>
      <c r="Y3055" t="str">
        <f>"35-3031"</f>
        <v>35-3031</v>
      </c>
      <c r="Z3055" t="s">
        <v>410</v>
      </c>
      <c r="AA3055">
        <v>722211</v>
      </c>
      <c r="AB3055">
        <v>10</v>
      </c>
      <c r="AC3055">
        <v>10</v>
      </c>
      <c r="AD3055" t="s">
        <v>79</v>
      </c>
      <c r="AE3055" t="s">
        <v>80</v>
      </c>
      <c r="AF3055">
        <v>12.77</v>
      </c>
      <c r="AG3055" s="4">
        <v>0.41666666666666669</v>
      </c>
      <c r="AH3055" s="4">
        <v>0.75</v>
      </c>
      <c r="AI3055" s="5">
        <v>12.77</v>
      </c>
      <c r="AJ3055">
        <v>19.16</v>
      </c>
      <c r="AL3055" t="s">
        <v>81</v>
      </c>
      <c r="AM3055" t="s">
        <v>82</v>
      </c>
      <c r="AO3055" t="s">
        <v>83</v>
      </c>
      <c r="AR3055" t="s">
        <v>82</v>
      </c>
      <c r="AT3055" t="s">
        <v>82</v>
      </c>
      <c r="AW3055" t="s">
        <v>72</v>
      </c>
      <c r="AX3055">
        <v>3</v>
      </c>
      <c r="AY3055" t="s">
        <v>28302</v>
      </c>
      <c r="AZ3055" t="s">
        <v>8311</v>
      </c>
      <c r="BA3055" t="s">
        <v>1276</v>
      </c>
      <c r="BB3055">
        <v>54014</v>
      </c>
      <c r="BC3055" t="s">
        <v>87</v>
      </c>
      <c r="BH3055" t="s">
        <v>32422</v>
      </c>
      <c r="BJ3055">
        <v>391035317</v>
      </c>
    </row>
    <row r="3056" spans="1:62" x14ac:dyDescent="0.25">
      <c r="A3056" t="s">
        <v>32869</v>
      </c>
      <c r="B3056" s="2">
        <v>43504</v>
      </c>
      <c r="C3056" t="s">
        <v>63</v>
      </c>
      <c r="D3056" s="3">
        <v>43472.379905057867</v>
      </c>
      <c r="E3056" t="s">
        <v>64</v>
      </c>
      <c r="F3056" s="2">
        <v>43556</v>
      </c>
      <c r="G3056" s="2">
        <v>43814</v>
      </c>
      <c r="H3056" t="s">
        <v>21646</v>
      </c>
      <c r="I3056" t="s">
        <v>21647</v>
      </c>
      <c r="J3056" t="s">
        <v>21648</v>
      </c>
      <c r="L3056" t="s">
        <v>21649</v>
      </c>
      <c r="M3056" t="s">
        <v>323</v>
      </c>
      <c r="N3056">
        <v>93221</v>
      </c>
      <c r="O3056" t="s">
        <v>70</v>
      </c>
      <c r="Q3056" t="s">
        <v>21650</v>
      </c>
      <c r="S3056" t="s">
        <v>72</v>
      </c>
      <c r="T3056" t="s">
        <v>12918</v>
      </c>
      <c r="U3056" t="s">
        <v>4627</v>
      </c>
      <c r="V3056" t="s">
        <v>4628</v>
      </c>
      <c r="W3056" t="s">
        <v>323</v>
      </c>
      <c r="X3056" t="s">
        <v>21651</v>
      </c>
      <c r="Y3056" t="str">
        <f>"37-3011"</f>
        <v>37-3011</v>
      </c>
      <c r="Z3056" t="s">
        <v>94</v>
      </c>
      <c r="AA3056">
        <v>1153</v>
      </c>
      <c r="AB3056">
        <v>30</v>
      </c>
      <c r="AC3056">
        <v>30</v>
      </c>
      <c r="AD3056" t="s">
        <v>79</v>
      </c>
      <c r="AE3056" t="s">
        <v>95</v>
      </c>
      <c r="AF3056">
        <v>40</v>
      </c>
      <c r="AG3056" s="4">
        <v>0.25</v>
      </c>
      <c r="AH3056" s="4">
        <v>0.625</v>
      </c>
      <c r="AI3056" s="5">
        <v>13.87</v>
      </c>
      <c r="AL3056" t="s">
        <v>81</v>
      </c>
      <c r="AM3056" t="s">
        <v>82</v>
      </c>
      <c r="AO3056" t="s">
        <v>83</v>
      </c>
      <c r="AR3056" t="s">
        <v>82</v>
      </c>
      <c r="AT3056" t="s">
        <v>82</v>
      </c>
      <c r="AW3056" t="s">
        <v>82</v>
      </c>
      <c r="AY3056" t="s">
        <v>21649</v>
      </c>
      <c r="AZ3056" t="s">
        <v>21652</v>
      </c>
      <c r="BA3056" t="s">
        <v>323</v>
      </c>
      <c r="BB3056">
        <v>93221</v>
      </c>
      <c r="BC3056" t="s">
        <v>79</v>
      </c>
      <c r="BH3056" t="s">
        <v>21653</v>
      </c>
      <c r="BJ3056">
        <v>770287274</v>
      </c>
    </row>
    <row r="3057" spans="1:62" x14ac:dyDescent="0.25">
      <c r="A3057" t="s">
        <v>33000</v>
      </c>
      <c r="B3057" s="2">
        <v>43504</v>
      </c>
      <c r="C3057" t="s">
        <v>63</v>
      </c>
      <c r="D3057" s="3">
        <v>43472.380271030095</v>
      </c>
      <c r="E3057" t="s">
        <v>64</v>
      </c>
      <c r="F3057" s="2">
        <v>43556</v>
      </c>
      <c r="G3057" s="2">
        <v>43799</v>
      </c>
      <c r="H3057" t="s">
        <v>33001</v>
      </c>
      <c r="J3057" t="s">
        <v>33002</v>
      </c>
      <c r="K3057" t="s">
        <v>33003</v>
      </c>
      <c r="L3057" t="s">
        <v>33004</v>
      </c>
      <c r="M3057" t="s">
        <v>100</v>
      </c>
      <c r="N3057">
        <v>28745</v>
      </c>
      <c r="O3057" t="s">
        <v>70</v>
      </c>
      <c r="Q3057" t="s">
        <v>33005</v>
      </c>
      <c r="S3057" t="s">
        <v>72</v>
      </c>
      <c r="T3057" t="s">
        <v>4626</v>
      </c>
      <c r="U3057" t="s">
        <v>4627</v>
      </c>
      <c r="V3057" t="s">
        <v>4628</v>
      </c>
      <c r="W3057" t="s">
        <v>323</v>
      </c>
      <c r="X3057" t="s">
        <v>12584</v>
      </c>
      <c r="Y3057" t="str">
        <f>"37-3011"</f>
        <v>37-3011</v>
      </c>
      <c r="Z3057" t="s">
        <v>94</v>
      </c>
      <c r="AA3057">
        <v>54132</v>
      </c>
      <c r="AB3057">
        <v>8</v>
      </c>
      <c r="AC3057">
        <v>8</v>
      </c>
      <c r="AD3057" t="s">
        <v>79</v>
      </c>
      <c r="AE3057" t="s">
        <v>95</v>
      </c>
      <c r="AF3057">
        <v>40</v>
      </c>
      <c r="AG3057" s="4">
        <v>0.29166666666666669</v>
      </c>
      <c r="AH3057" s="4">
        <v>0.66666666666666663</v>
      </c>
      <c r="AI3057" s="5">
        <v>13.76</v>
      </c>
      <c r="AL3057" t="s">
        <v>81</v>
      </c>
      <c r="AM3057" t="s">
        <v>82</v>
      </c>
      <c r="AO3057" t="s">
        <v>83</v>
      </c>
      <c r="AR3057" t="s">
        <v>82</v>
      </c>
      <c r="AT3057" t="s">
        <v>82</v>
      </c>
      <c r="AW3057" t="s">
        <v>82</v>
      </c>
      <c r="AY3057" t="s">
        <v>15779</v>
      </c>
      <c r="AZ3057" t="s">
        <v>33006</v>
      </c>
      <c r="BA3057" t="s">
        <v>100</v>
      </c>
      <c r="BB3057">
        <v>28721</v>
      </c>
      <c r="BC3057" t="s">
        <v>79</v>
      </c>
      <c r="BH3057" t="s">
        <v>33007</v>
      </c>
      <c r="BJ3057">
        <v>272247124</v>
      </c>
    </row>
    <row r="3058" spans="1:62" x14ac:dyDescent="0.25">
      <c r="A3058" t="s">
        <v>33138</v>
      </c>
      <c r="B3058" s="2">
        <v>43504</v>
      </c>
      <c r="C3058" t="s">
        <v>63</v>
      </c>
      <c r="D3058" s="3">
        <v>43472.380164675924</v>
      </c>
      <c r="E3058" t="s">
        <v>64</v>
      </c>
      <c r="F3058" s="2">
        <v>43556</v>
      </c>
      <c r="G3058" s="2">
        <v>43799</v>
      </c>
      <c r="H3058" t="s">
        <v>18119</v>
      </c>
      <c r="J3058" t="s">
        <v>18120</v>
      </c>
      <c r="L3058" t="s">
        <v>2946</v>
      </c>
      <c r="M3058" t="s">
        <v>69</v>
      </c>
      <c r="N3058">
        <v>40033</v>
      </c>
      <c r="O3058" t="s">
        <v>70</v>
      </c>
      <c r="Q3058" t="s">
        <v>18121</v>
      </c>
      <c r="S3058" t="s">
        <v>72</v>
      </c>
      <c r="T3058" t="s">
        <v>4626</v>
      </c>
      <c r="U3058" t="s">
        <v>4627</v>
      </c>
      <c r="V3058" t="s">
        <v>4628</v>
      </c>
      <c r="W3058" t="s">
        <v>323</v>
      </c>
      <c r="X3058" t="s">
        <v>18122</v>
      </c>
      <c r="Y3058" t="str">
        <f>"47-2181"</f>
        <v>47-2181</v>
      </c>
      <c r="Z3058" t="s">
        <v>14508</v>
      </c>
      <c r="AA3058">
        <v>23816</v>
      </c>
      <c r="AB3058">
        <v>8</v>
      </c>
      <c r="AC3058">
        <v>8</v>
      </c>
      <c r="AD3058" t="s">
        <v>79</v>
      </c>
      <c r="AE3058" t="s">
        <v>80</v>
      </c>
      <c r="AF3058">
        <v>40</v>
      </c>
      <c r="AG3058" s="4">
        <v>0.27083333333333331</v>
      </c>
      <c r="AH3058" s="4">
        <v>0.66666666666666663</v>
      </c>
      <c r="AI3058" s="5">
        <v>16.82</v>
      </c>
      <c r="AL3058" t="s">
        <v>81</v>
      </c>
      <c r="AM3058" t="s">
        <v>82</v>
      </c>
      <c r="AO3058" t="s">
        <v>83</v>
      </c>
      <c r="AR3058" t="s">
        <v>82</v>
      </c>
      <c r="AT3058" t="s">
        <v>82</v>
      </c>
      <c r="AW3058" t="s">
        <v>72</v>
      </c>
      <c r="AX3058">
        <v>6</v>
      </c>
      <c r="AY3058" t="s">
        <v>2946</v>
      </c>
      <c r="AZ3058" t="s">
        <v>1344</v>
      </c>
      <c r="BA3058" t="s">
        <v>69</v>
      </c>
      <c r="BB3058">
        <v>40033</v>
      </c>
      <c r="BC3058" t="s">
        <v>79</v>
      </c>
      <c r="BH3058" t="s">
        <v>18123</v>
      </c>
      <c r="BJ3058">
        <v>271760810</v>
      </c>
    </row>
    <row r="3059" spans="1:62" x14ac:dyDescent="0.25">
      <c r="A3059" t="s">
        <v>33446</v>
      </c>
      <c r="B3059" s="2">
        <v>43504</v>
      </c>
      <c r="C3059" t="s">
        <v>63</v>
      </c>
      <c r="D3059" s="3">
        <v>43472.380969675927</v>
      </c>
      <c r="E3059" t="s">
        <v>64</v>
      </c>
      <c r="F3059" s="2">
        <v>43556</v>
      </c>
      <c r="G3059" s="2">
        <v>43799</v>
      </c>
      <c r="H3059" t="s">
        <v>33447</v>
      </c>
      <c r="J3059" t="s">
        <v>33448</v>
      </c>
      <c r="L3059" t="s">
        <v>68</v>
      </c>
      <c r="M3059" t="s">
        <v>69</v>
      </c>
      <c r="N3059">
        <v>40514</v>
      </c>
      <c r="O3059" t="s">
        <v>70</v>
      </c>
      <c r="Q3059" t="s">
        <v>33449</v>
      </c>
      <c r="S3059" t="s">
        <v>72</v>
      </c>
      <c r="T3059" t="s">
        <v>12918</v>
      </c>
      <c r="U3059" t="s">
        <v>4627</v>
      </c>
      <c r="V3059" t="s">
        <v>4628</v>
      </c>
      <c r="W3059" t="s">
        <v>323</v>
      </c>
      <c r="X3059" t="s">
        <v>12584</v>
      </c>
      <c r="Y3059" t="str">
        <f>"37-3011"</f>
        <v>37-3011</v>
      </c>
      <c r="Z3059" t="s">
        <v>94</v>
      </c>
      <c r="AA3059">
        <v>54132</v>
      </c>
      <c r="AB3059">
        <v>6</v>
      </c>
      <c r="AC3059">
        <v>6</v>
      </c>
      <c r="AD3059" t="s">
        <v>79</v>
      </c>
      <c r="AE3059" t="s">
        <v>95</v>
      </c>
      <c r="AF3059">
        <v>40</v>
      </c>
      <c r="AG3059" s="4">
        <v>0.3125</v>
      </c>
      <c r="AH3059" s="4">
        <v>0.66666666666666663</v>
      </c>
      <c r="AI3059" s="5">
        <v>13.12</v>
      </c>
      <c r="AL3059" t="s">
        <v>81</v>
      </c>
      <c r="AM3059" t="s">
        <v>82</v>
      </c>
      <c r="AO3059" t="s">
        <v>83</v>
      </c>
      <c r="AR3059" t="s">
        <v>82</v>
      </c>
      <c r="AT3059" t="s">
        <v>82</v>
      </c>
      <c r="AW3059" t="s">
        <v>82</v>
      </c>
      <c r="AY3059" t="s">
        <v>68</v>
      </c>
      <c r="AZ3059" t="s">
        <v>1837</v>
      </c>
      <c r="BA3059" t="s">
        <v>69</v>
      </c>
      <c r="BB3059">
        <v>40515</v>
      </c>
      <c r="BC3059" t="s">
        <v>79</v>
      </c>
      <c r="BH3059" t="s">
        <v>33450</v>
      </c>
      <c r="BJ3059">
        <v>463157427</v>
      </c>
    </row>
    <row r="3060" spans="1:62" x14ac:dyDescent="0.25">
      <c r="A3060" t="s">
        <v>33460</v>
      </c>
      <c r="B3060" s="2">
        <v>43504</v>
      </c>
      <c r="C3060" t="s">
        <v>63</v>
      </c>
      <c r="D3060" s="3">
        <v>43472.386736875</v>
      </c>
      <c r="E3060" t="s">
        <v>91</v>
      </c>
      <c r="H3060" t="s">
        <v>33461</v>
      </c>
      <c r="J3060" t="s">
        <v>33462</v>
      </c>
      <c r="L3060" t="s">
        <v>16294</v>
      </c>
      <c r="M3060" t="s">
        <v>105</v>
      </c>
      <c r="N3060">
        <v>76179</v>
      </c>
      <c r="O3060" t="s">
        <v>70</v>
      </c>
      <c r="Q3060" t="s">
        <v>33463</v>
      </c>
      <c r="S3060" t="s">
        <v>72</v>
      </c>
      <c r="T3060" t="s">
        <v>6561</v>
      </c>
      <c r="U3060" t="s">
        <v>6562</v>
      </c>
      <c r="V3060" t="s">
        <v>6563</v>
      </c>
      <c r="W3060" t="s">
        <v>76</v>
      </c>
      <c r="X3060" t="s">
        <v>93</v>
      </c>
      <c r="Y3060" t="str">
        <f>"37-3011"</f>
        <v>37-3011</v>
      </c>
      <c r="Z3060" t="s">
        <v>94</v>
      </c>
      <c r="AA3060">
        <v>561730</v>
      </c>
      <c r="AB3060">
        <v>20</v>
      </c>
      <c r="AD3060" t="s">
        <v>79</v>
      </c>
      <c r="AE3060" t="s">
        <v>95</v>
      </c>
      <c r="AF3060">
        <v>40</v>
      </c>
      <c r="AG3060" s="4">
        <v>0.33333333333333331</v>
      </c>
      <c r="AH3060" s="4">
        <v>0.70833333333333337</v>
      </c>
      <c r="AI3060" s="5">
        <v>18.11</v>
      </c>
      <c r="AJ3060">
        <v>27.17</v>
      </c>
      <c r="AK3060">
        <v>27.17</v>
      </c>
      <c r="AL3060" t="s">
        <v>81</v>
      </c>
      <c r="AM3060" t="s">
        <v>82</v>
      </c>
      <c r="AO3060" t="s">
        <v>83</v>
      </c>
      <c r="AR3060" t="s">
        <v>82</v>
      </c>
      <c r="AT3060" t="s">
        <v>82</v>
      </c>
      <c r="AW3060" t="s">
        <v>82</v>
      </c>
      <c r="AY3060" t="s">
        <v>16294</v>
      </c>
      <c r="AZ3060" t="s">
        <v>29396</v>
      </c>
      <c r="BA3060" t="s">
        <v>105</v>
      </c>
      <c r="BB3060">
        <v>76179</v>
      </c>
      <c r="BC3060" t="s">
        <v>79</v>
      </c>
      <c r="BH3060" t="s">
        <v>33462</v>
      </c>
      <c r="BJ3060">
        <v>451824112</v>
      </c>
    </row>
    <row r="3061" spans="1:62" x14ac:dyDescent="0.25">
      <c r="A3061" t="s">
        <v>33484</v>
      </c>
      <c r="B3061" s="2">
        <v>43504</v>
      </c>
      <c r="C3061" t="s">
        <v>63</v>
      </c>
      <c r="D3061" s="3">
        <v>43472.37937923611</v>
      </c>
      <c r="E3061" t="s">
        <v>64</v>
      </c>
      <c r="F3061" s="2">
        <v>43556</v>
      </c>
      <c r="G3061" s="2">
        <v>43738</v>
      </c>
      <c r="H3061" t="s">
        <v>33485</v>
      </c>
      <c r="I3061" t="s">
        <v>67</v>
      </c>
      <c r="J3061" t="s">
        <v>33486</v>
      </c>
      <c r="K3061" t="s">
        <v>67</v>
      </c>
      <c r="L3061" t="s">
        <v>33487</v>
      </c>
      <c r="M3061" t="s">
        <v>1276</v>
      </c>
      <c r="N3061">
        <v>54613</v>
      </c>
      <c r="O3061" t="s">
        <v>70</v>
      </c>
      <c r="P3061" t="s">
        <v>67</v>
      </c>
      <c r="Q3061" t="s">
        <v>33488</v>
      </c>
      <c r="S3061" t="s">
        <v>72</v>
      </c>
      <c r="T3061" t="s">
        <v>14635</v>
      </c>
      <c r="U3061" t="s">
        <v>14636</v>
      </c>
      <c r="V3061" t="s">
        <v>14637</v>
      </c>
      <c r="W3061" t="s">
        <v>105</v>
      </c>
      <c r="X3061" t="s">
        <v>379</v>
      </c>
      <c r="Y3061" t="str">
        <f>"37-2012"</f>
        <v>37-2012</v>
      </c>
      <c r="Z3061" t="s">
        <v>373</v>
      </c>
      <c r="AA3061">
        <v>71391</v>
      </c>
      <c r="AB3061">
        <v>4</v>
      </c>
      <c r="AC3061">
        <v>4</v>
      </c>
      <c r="AD3061" t="s">
        <v>79</v>
      </c>
      <c r="AE3061" t="s">
        <v>95</v>
      </c>
      <c r="AF3061">
        <v>40</v>
      </c>
      <c r="AG3061" s="4">
        <v>0.375</v>
      </c>
      <c r="AH3061" s="4">
        <v>0.70833333333333337</v>
      </c>
      <c r="AI3061" s="5">
        <v>10.16</v>
      </c>
      <c r="AJ3061">
        <v>15.24</v>
      </c>
      <c r="AK3061">
        <v>15.24</v>
      </c>
      <c r="AL3061" t="s">
        <v>81</v>
      </c>
      <c r="AM3061" t="s">
        <v>82</v>
      </c>
      <c r="AO3061" t="s">
        <v>83</v>
      </c>
      <c r="AP3061" t="s">
        <v>67</v>
      </c>
      <c r="AQ3061" t="s">
        <v>130</v>
      </c>
      <c r="AR3061" t="s">
        <v>82</v>
      </c>
      <c r="AT3061" t="s">
        <v>82</v>
      </c>
      <c r="AW3061" t="s">
        <v>72</v>
      </c>
      <c r="AX3061">
        <v>3</v>
      </c>
      <c r="AY3061" t="s">
        <v>33487</v>
      </c>
      <c r="AZ3061" t="s">
        <v>13403</v>
      </c>
      <c r="BA3061" t="s">
        <v>1276</v>
      </c>
      <c r="BB3061">
        <v>54613</v>
      </c>
      <c r="BC3061" t="s">
        <v>87</v>
      </c>
      <c r="BH3061" t="s">
        <v>33486</v>
      </c>
      <c r="BI3061" t="s">
        <v>67</v>
      </c>
      <c r="BJ3061">
        <v>824043033</v>
      </c>
    </row>
    <row r="3062" spans="1:62" x14ac:dyDescent="0.25">
      <c r="A3062" t="s">
        <v>33599</v>
      </c>
      <c r="B3062" s="2">
        <v>43504</v>
      </c>
      <c r="C3062" t="s">
        <v>63</v>
      </c>
      <c r="D3062" s="3">
        <v>43472.379531979168</v>
      </c>
      <c r="E3062" t="s">
        <v>64</v>
      </c>
      <c r="F3062" s="2">
        <v>43556</v>
      </c>
      <c r="G3062" s="2">
        <v>43770</v>
      </c>
      <c r="H3062" t="s">
        <v>33600</v>
      </c>
      <c r="J3062" t="s">
        <v>33601</v>
      </c>
      <c r="L3062" t="s">
        <v>21416</v>
      </c>
      <c r="M3062" t="s">
        <v>207</v>
      </c>
      <c r="N3062">
        <v>2653</v>
      </c>
      <c r="O3062" t="s">
        <v>70</v>
      </c>
      <c r="Q3062" t="s">
        <v>33602</v>
      </c>
      <c r="S3062" t="s">
        <v>72</v>
      </c>
      <c r="T3062" t="s">
        <v>33603</v>
      </c>
      <c r="U3062" t="s">
        <v>33604</v>
      </c>
      <c r="V3062" t="s">
        <v>2051</v>
      </c>
      <c r="W3062" t="s">
        <v>207</v>
      </c>
      <c r="X3062" t="s">
        <v>440</v>
      </c>
      <c r="Y3062" t="str">
        <f>"35-9021"</f>
        <v>35-9021</v>
      </c>
      <c r="Z3062" t="s">
        <v>315</v>
      </c>
      <c r="AA3062">
        <v>722110</v>
      </c>
      <c r="AB3062">
        <v>15</v>
      </c>
      <c r="AC3062">
        <v>15</v>
      </c>
      <c r="AD3062" t="s">
        <v>79</v>
      </c>
      <c r="AE3062" t="s">
        <v>80</v>
      </c>
      <c r="AF3062">
        <v>40</v>
      </c>
      <c r="AG3062" s="4">
        <v>0.45833333333333331</v>
      </c>
      <c r="AH3062" s="4">
        <v>0.79166666666666663</v>
      </c>
      <c r="AI3062" s="5">
        <v>12.5</v>
      </c>
      <c r="AL3062" t="s">
        <v>81</v>
      </c>
      <c r="AM3062" t="s">
        <v>82</v>
      </c>
      <c r="AO3062" t="s">
        <v>83</v>
      </c>
      <c r="AR3062" t="s">
        <v>82</v>
      </c>
      <c r="AT3062" t="s">
        <v>82</v>
      </c>
      <c r="AW3062" t="s">
        <v>82</v>
      </c>
      <c r="AY3062" t="s">
        <v>2292</v>
      </c>
      <c r="AZ3062" t="s">
        <v>4065</v>
      </c>
      <c r="BA3062" t="s">
        <v>207</v>
      </c>
      <c r="BB3062">
        <v>2653</v>
      </c>
      <c r="BC3062" t="s">
        <v>87</v>
      </c>
      <c r="BH3062" t="s">
        <v>33605</v>
      </c>
      <c r="BJ3062">
        <v>42272766</v>
      </c>
    </row>
    <row r="3063" spans="1:62" x14ac:dyDescent="0.25">
      <c r="A3063" t="s">
        <v>33678</v>
      </c>
      <c r="B3063" s="2">
        <v>43504</v>
      </c>
      <c r="C3063" t="s">
        <v>63</v>
      </c>
      <c r="D3063" s="3">
        <v>43472.379649247683</v>
      </c>
      <c r="E3063" t="s">
        <v>64</v>
      </c>
      <c r="F3063" s="2">
        <v>43556</v>
      </c>
      <c r="G3063" s="2">
        <v>43819</v>
      </c>
      <c r="H3063" t="s">
        <v>16907</v>
      </c>
      <c r="J3063" t="s">
        <v>16908</v>
      </c>
      <c r="L3063" t="s">
        <v>16909</v>
      </c>
      <c r="M3063" t="s">
        <v>76</v>
      </c>
      <c r="N3063">
        <v>74073</v>
      </c>
      <c r="O3063" t="s">
        <v>70</v>
      </c>
      <c r="Q3063" t="s">
        <v>16910</v>
      </c>
      <c r="S3063" t="s">
        <v>72</v>
      </c>
      <c r="T3063" t="s">
        <v>878</v>
      </c>
      <c r="U3063" t="s">
        <v>2327</v>
      </c>
      <c r="V3063" t="s">
        <v>880</v>
      </c>
      <c r="W3063" t="s">
        <v>881</v>
      </c>
      <c r="X3063" t="s">
        <v>16911</v>
      </c>
      <c r="Y3063" t="str">
        <f>"47-3011"</f>
        <v>47-3011</v>
      </c>
      <c r="Z3063" t="s">
        <v>5840</v>
      </c>
      <c r="AA3063">
        <v>238140</v>
      </c>
      <c r="AB3063">
        <v>15</v>
      </c>
      <c r="AC3063">
        <v>15</v>
      </c>
      <c r="AD3063" t="s">
        <v>79</v>
      </c>
      <c r="AE3063" t="s">
        <v>95</v>
      </c>
      <c r="AF3063">
        <v>40</v>
      </c>
      <c r="AG3063" s="4">
        <v>0.29166666666666669</v>
      </c>
      <c r="AH3063" s="4">
        <v>0.66666666666666663</v>
      </c>
      <c r="AI3063" s="5">
        <v>13.19</v>
      </c>
      <c r="AJ3063">
        <v>19.79</v>
      </c>
      <c r="AK3063">
        <v>21</v>
      </c>
      <c r="AL3063" t="s">
        <v>81</v>
      </c>
      <c r="AM3063" t="s">
        <v>82</v>
      </c>
      <c r="AO3063" t="s">
        <v>83</v>
      </c>
      <c r="AR3063" t="s">
        <v>82</v>
      </c>
      <c r="AT3063" t="s">
        <v>82</v>
      </c>
      <c r="AW3063" t="s">
        <v>82</v>
      </c>
      <c r="AY3063" t="s">
        <v>16909</v>
      </c>
      <c r="AZ3063" t="s">
        <v>1703</v>
      </c>
      <c r="BA3063" t="s">
        <v>76</v>
      </c>
      <c r="BB3063">
        <v>74073</v>
      </c>
      <c r="BC3063" t="s">
        <v>79</v>
      </c>
      <c r="BH3063" t="s">
        <v>16912</v>
      </c>
      <c r="BJ3063">
        <v>261339914</v>
      </c>
    </row>
    <row r="3064" spans="1:62" x14ac:dyDescent="0.25">
      <c r="A3064" t="s">
        <v>33822</v>
      </c>
      <c r="B3064" s="2">
        <v>43504</v>
      </c>
      <c r="C3064" t="s">
        <v>63</v>
      </c>
      <c r="D3064" s="3">
        <v>43472.378283252314</v>
      </c>
      <c r="E3064" t="s">
        <v>64</v>
      </c>
      <c r="F3064" s="2">
        <v>43556</v>
      </c>
      <c r="G3064" s="2">
        <v>43799</v>
      </c>
      <c r="H3064" t="s">
        <v>33823</v>
      </c>
      <c r="J3064" t="s">
        <v>33824</v>
      </c>
      <c r="L3064" t="s">
        <v>33825</v>
      </c>
      <c r="M3064" t="s">
        <v>787</v>
      </c>
      <c r="N3064">
        <v>35968</v>
      </c>
      <c r="O3064" t="s">
        <v>70</v>
      </c>
      <c r="Q3064" t="s">
        <v>3665</v>
      </c>
      <c r="S3064" t="s">
        <v>72</v>
      </c>
      <c r="T3064" t="s">
        <v>102</v>
      </c>
      <c r="U3064" t="s">
        <v>2630</v>
      </c>
      <c r="V3064" t="s">
        <v>2470</v>
      </c>
      <c r="W3064" t="s">
        <v>105</v>
      </c>
      <c r="X3064" t="s">
        <v>106</v>
      </c>
      <c r="Y3064" t="str">
        <f>"37-3011"</f>
        <v>37-3011</v>
      </c>
      <c r="Z3064" t="s">
        <v>94</v>
      </c>
      <c r="AA3064">
        <v>561730</v>
      </c>
      <c r="AB3064">
        <v>12</v>
      </c>
      <c r="AC3064">
        <v>12</v>
      </c>
      <c r="AD3064" t="s">
        <v>79</v>
      </c>
      <c r="AE3064" t="s">
        <v>95</v>
      </c>
      <c r="AF3064">
        <v>35</v>
      </c>
      <c r="AG3064" s="4">
        <v>0.25</v>
      </c>
      <c r="AH3064" s="4">
        <v>0.66666666666666663</v>
      </c>
      <c r="AI3064" s="5">
        <v>12.03</v>
      </c>
      <c r="AJ3064">
        <v>18.05</v>
      </c>
      <c r="AL3064" t="s">
        <v>81</v>
      </c>
      <c r="AM3064" t="s">
        <v>82</v>
      </c>
      <c r="AO3064" t="s">
        <v>83</v>
      </c>
      <c r="AR3064" t="s">
        <v>82</v>
      </c>
      <c r="AT3064" t="s">
        <v>82</v>
      </c>
      <c r="AW3064" t="s">
        <v>82</v>
      </c>
      <c r="AY3064" t="s">
        <v>3688</v>
      </c>
      <c r="AZ3064" t="s">
        <v>1921</v>
      </c>
      <c r="BA3064" t="s">
        <v>787</v>
      </c>
      <c r="BB3064">
        <v>35816</v>
      </c>
      <c r="BC3064" t="s">
        <v>79</v>
      </c>
      <c r="BH3064" t="s">
        <v>3689</v>
      </c>
      <c r="BJ3064">
        <v>631189976</v>
      </c>
    </row>
    <row r="3065" spans="1:62" x14ac:dyDescent="0.25">
      <c r="A3065" t="s">
        <v>34144</v>
      </c>
      <c r="B3065" s="2">
        <v>43504</v>
      </c>
      <c r="C3065" t="s">
        <v>63</v>
      </c>
      <c r="D3065" s="3">
        <v>43472.380637303242</v>
      </c>
      <c r="E3065" t="s">
        <v>64</v>
      </c>
      <c r="F3065" s="2">
        <v>43556</v>
      </c>
      <c r="G3065" s="2">
        <v>43738</v>
      </c>
      <c r="H3065" t="s">
        <v>11393</v>
      </c>
      <c r="J3065" t="s">
        <v>11394</v>
      </c>
      <c r="K3065" t="s">
        <v>11395</v>
      </c>
      <c r="L3065" t="s">
        <v>11396</v>
      </c>
      <c r="M3065" t="s">
        <v>86</v>
      </c>
      <c r="N3065">
        <v>32034</v>
      </c>
      <c r="O3065" t="s">
        <v>70</v>
      </c>
      <c r="Q3065" t="s">
        <v>11397</v>
      </c>
      <c r="S3065" t="s">
        <v>72</v>
      </c>
      <c r="T3065" t="s">
        <v>2963</v>
      </c>
      <c r="U3065" t="s">
        <v>1425</v>
      </c>
      <c r="V3065" t="s">
        <v>1426</v>
      </c>
      <c r="W3065" t="s">
        <v>105</v>
      </c>
      <c r="X3065" t="s">
        <v>3128</v>
      </c>
      <c r="Y3065" t="str">
        <f>"35-3011"</f>
        <v>35-3011</v>
      </c>
      <c r="Z3065" t="s">
        <v>3129</v>
      </c>
      <c r="AA3065">
        <v>722110</v>
      </c>
      <c r="AB3065">
        <v>10</v>
      </c>
      <c r="AC3065">
        <v>10</v>
      </c>
      <c r="AD3065" t="s">
        <v>79</v>
      </c>
      <c r="AE3065" t="s">
        <v>95</v>
      </c>
      <c r="AF3065">
        <v>35</v>
      </c>
      <c r="AG3065" s="4">
        <v>0.33333333333333331</v>
      </c>
      <c r="AH3065" s="4">
        <v>0.70833333333333337</v>
      </c>
      <c r="AI3065" s="5">
        <v>14.27</v>
      </c>
      <c r="AJ3065">
        <v>21.41</v>
      </c>
      <c r="AL3065" t="s">
        <v>81</v>
      </c>
      <c r="AM3065" t="s">
        <v>82</v>
      </c>
      <c r="AO3065" t="s">
        <v>83</v>
      </c>
      <c r="AR3065" t="s">
        <v>82</v>
      </c>
      <c r="AT3065" t="s">
        <v>82</v>
      </c>
      <c r="AW3065" t="s">
        <v>72</v>
      </c>
      <c r="AX3065">
        <v>3</v>
      </c>
      <c r="AY3065" t="s">
        <v>11396</v>
      </c>
      <c r="AZ3065" t="s">
        <v>6554</v>
      </c>
      <c r="BA3065" t="s">
        <v>86</v>
      </c>
      <c r="BB3065">
        <v>32034</v>
      </c>
      <c r="BC3065" t="s">
        <v>87</v>
      </c>
      <c r="BH3065" t="s">
        <v>11394</v>
      </c>
      <c r="BJ3065">
        <v>20656890</v>
      </c>
    </row>
    <row r="3066" spans="1:62" x14ac:dyDescent="0.25">
      <c r="A3066" t="s">
        <v>34288</v>
      </c>
      <c r="B3066" s="2">
        <v>43504</v>
      </c>
      <c r="C3066" t="s">
        <v>63</v>
      </c>
      <c r="D3066" s="3">
        <v>43472.380327766201</v>
      </c>
      <c r="E3066" t="s">
        <v>64</v>
      </c>
      <c r="F3066" s="2">
        <v>43556</v>
      </c>
      <c r="G3066" s="2">
        <v>43786</v>
      </c>
      <c r="H3066" t="s">
        <v>34289</v>
      </c>
      <c r="I3066" t="s">
        <v>34290</v>
      </c>
      <c r="J3066" t="s">
        <v>34291</v>
      </c>
      <c r="L3066" t="s">
        <v>5451</v>
      </c>
      <c r="M3066" t="s">
        <v>207</v>
      </c>
      <c r="N3066">
        <v>2539</v>
      </c>
      <c r="O3066" t="s">
        <v>70</v>
      </c>
      <c r="Q3066" t="s">
        <v>34292</v>
      </c>
      <c r="S3066" t="s">
        <v>72</v>
      </c>
      <c r="T3066" t="s">
        <v>33914</v>
      </c>
      <c r="U3066" t="s">
        <v>33915</v>
      </c>
      <c r="V3066" t="s">
        <v>608</v>
      </c>
      <c r="W3066" t="s">
        <v>207</v>
      </c>
      <c r="X3066" t="s">
        <v>1012</v>
      </c>
      <c r="Y3066" t="str">
        <f>"37-2012"</f>
        <v>37-2012</v>
      </c>
      <c r="Z3066" t="s">
        <v>373</v>
      </c>
      <c r="AA3066">
        <v>7211</v>
      </c>
      <c r="AB3066">
        <v>16</v>
      </c>
      <c r="AC3066">
        <v>16</v>
      </c>
      <c r="AD3066" t="s">
        <v>79</v>
      </c>
      <c r="AE3066" t="s">
        <v>80</v>
      </c>
      <c r="AF3066">
        <v>35</v>
      </c>
      <c r="AG3066" s="4">
        <v>0.33333333333333331</v>
      </c>
      <c r="AH3066" s="4">
        <v>0.625</v>
      </c>
      <c r="AI3066" s="5">
        <v>15.24</v>
      </c>
      <c r="AJ3066">
        <v>22.86</v>
      </c>
      <c r="AK3066">
        <v>22.86</v>
      </c>
      <c r="AL3066" t="s">
        <v>81</v>
      </c>
      <c r="AM3066" t="s">
        <v>82</v>
      </c>
      <c r="AO3066" t="s">
        <v>83</v>
      </c>
      <c r="AR3066" t="s">
        <v>82</v>
      </c>
      <c r="AT3066" t="s">
        <v>82</v>
      </c>
      <c r="AW3066" t="s">
        <v>82</v>
      </c>
      <c r="AY3066" t="s">
        <v>5451</v>
      </c>
      <c r="AZ3066" t="s">
        <v>5453</v>
      </c>
      <c r="BA3066" t="s">
        <v>207</v>
      </c>
      <c r="BB3066">
        <v>2539</v>
      </c>
      <c r="BC3066" t="s">
        <v>87</v>
      </c>
      <c r="BH3066" t="s">
        <v>34291</v>
      </c>
      <c r="BJ3066">
        <v>46445781</v>
      </c>
    </row>
    <row r="3067" spans="1:62" x14ac:dyDescent="0.25">
      <c r="A3067" t="s">
        <v>34815</v>
      </c>
      <c r="B3067" s="2">
        <v>43504</v>
      </c>
      <c r="C3067" t="s">
        <v>63</v>
      </c>
      <c r="D3067" s="3">
        <v>43469.540816516201</v>
      </c>
      <c r="E3067" t="s">
        <v>64</v>
      </c>
      <c r="F3067" s="2">
        <v>43556</v>
      </c>
      <c r="G3067" s="2">
        <v>43800</v>
      </c>
      <c r="H3067" t="s">
        <v>34816</v>
      </c>
      <c r="I3067" t="s">
        <v>34816</v>
      </c>
      <c r="J3067" t="s">
        <v>34817</v>
      </c>
      <c r="K3067" t="s">
        <v>34818</v>
      </c>
      <c r="L3067" t="s">
        <v>21798</v>
      </c>
      <c r="M3067" t="s">
        <v>1246</v>
      </c>
      <c r="N3067">
        <v>85616</v>
      </c>
      <c r="O3067" t="s">
        <v>70</v>
      </c>
      <c r="P3067" t="s">
        <v>34819</v>
      </c>
      <c r="Q3067" t="s">
        <v>34820</v>
      </c>
      <c r="S3067" t="s">
        <v>72</v>
      </c>
      <c r="T3067" t="s">
        <v>4900</v>
      </c>
      <c r="U3067" t="s">
        <v>4901</v>
      </c>
      <c r="V3067" t="s">
        <v>4902</v>
      </c>
      <c r="W3067" t="s">
        <v>232</v>
      </c>
      <c r="X3067" t="s">
        <v>366</v>
      </c>
      <c r="Y3067" t="str">
        <f>"37-2012"</f>
        <v>37-2012</v>
      </c>
      <c r="Z3067" t="s">
        <v>373</v>
      </c>
      <c r="AA3067">
        <v>56172</v>
      </c>
      <c r="AB3067">
        <v>75</v>
      </c>
      <c r="AC3067">
        <v>75</v>
      </c>
      <c r="AD3067" t="s">
        <v>79</v>
      </c>
      <c r="AE3067" t="s">
        <v>80</v>
      </c>
      <c r="AF3067">
        <v>40</v>
      </c>
      <c r="AG3067" s="4">
        <v>0.33333333333333331</v>
      </c>
      <c r="AH3067" s="4">
        <v>0.66666666666666663</v>
      </c>
      <c r="AI3067" s="5">
        <v>10.3</v>
      </c>
      <c r="AJ3067">
        <v>15.45</v>
      </c>
      <c r="AK3067">
        <v>15.45</v>
      </c>
      <c r="AL3067" t="s">
        <v>81</v>
      </c>
      <c r="AM3067" t="s">
        <v>82</v>
      </c>
      <c r="AO3067" t="s">
        <v>83</v>
      </c>
      <c r="AP3067" t="s">
        <v>662</v>
      </c>
      <c r="AQ3067" t="s">
        <v>662</v>
      </c>
      <c r="AR3067" t="s">
        <v>82</v>
      </c>
      <c r="AT3067" t="s">
        <v>82</v>
      </c>
      <c r="AW3067" t="s">
        <v>72</v>
      </c>
      <c r="AX3067">
        <v>3</v>
      </c>
      <c r="AY3067" t="s">
        <v>21798</v>
      </c>
      <c r="AZ3067" t="s">
        <v>34819</v>
      </c>
      <c r="BA3067" t="s">
        <v>1246</v>
      </c>
      <c r="BB3067" t="s">
        <v>34821</v>
      </c>
      <c r="BC3067" t="s">
        <v>79</v>
      </c>
      <c r="BD3067" t="s">
        <v>67</v>
      </c>
      <c r="BE3067" t="s">
        <v>67</v>
      </c>
      <c r="BH3067" t="s">
        <v>34822</v>
      </c>
      <c r="BI3067" t="s">
        <v>34823</v>
      </c>
      <c r="BJ3067">
        <v>811638876</v>
      </c>
    </row>
    <row r="3068" spans="1:62" x14ac:dyDescent="0.25">
      <c r="A3068" t="s">
        <v>34835</v>
      </c>
      <c r="B3068" s="2">
        <v>43504</v>
      </c>
      <c r="C3068" t="s">
        <v>63</v>
      </c>
      <c r="D3068" s="3">
        <v>43469.497728472219</v>
      </c>
      <c r="E3068" t="s">
        <v>64</v>
      </c>
      <c r="F3068" s="2">
        <v>43556</v>
      </c>
      <c r="G3068" s="2">
        <v>43814</v>
      </c>
      <c r="H3068" t="s">
        <v>34836</v>
      </c>
      <c r="I3068" t="s">
        <v>67</v>
      </c>
      <c r="J3068" t="s">
        <v>34837</v>
      </c>
      <c r="K3068" t="s">
        <v>67</v>
      </c>
      <c r="L3068" t="s">
        <v>1344</v>
      </c>
      <c r="M3068" t="s">
        <v>197</v>
      </c>
      <c r="N3068">
        <v>52302</v>
      </c>
      <c r="O3068" t="s">
        <v>70</v>
      </c>
      <c r="P3068" t="s">
        <v>67</v>
      </c>
      <c r="Q3068" t="s">
        <v>34838</v>
      </c>
      <c r="S3068" t="s">
        <v>72</v>
      </c>
      <c r="T3068" t="s">
        <v>194</v>
      </c>
      <c r="U3068" t="s">
        <v>12045</v>
      </c>
      <c r="V3068" t="s">
        <v>12046</v>
      </c>
      <c r="W3068" t="s">
        <v>197</v>
      </c>
      <c r="X3068" t="s">
        <v>34839</v>
      </c>
      <c r="Y3068" t="str">
        <f>"47-2061"</f>
        <v>47-2061</v>
      </c>
      <c r="Z3068" t="s">
        <v>326</v>
      </c>
      <c r="AA3068">
        <v>238110</v>
      </c>
      <c r="AB3068">
        <v>15</v>
      </c>
      <c r="AC3068">
        <v>15</v>
      </c>
      <c r="AD3068" t="s">
        <v>79</v>
      </c>
      <c r="AE3068" t="s">
        <v>95</v>
      </c>
      <c r="AF3068">
        <v>40</v>
      </c>
      <c r="AG3068" s="4">
        <v>0.29166666666666669</v>
      </c>
      <c r="AH3068" s="4">
        <v>0.75</v>
      </c>
      <c r="AI3068" s="5">
        <v>19.13</v>
      </c>
      <c r="AJ3068">
        <v>28.7</v>
      </c>
      <c r="AL3068" t="s">
        <v>81</v>
      </c>
      <c r="AM3068" t="s">
        <v>82</v>
      </c>
      <c r="AO3068" t="s">
        <v>83</v>
      </c>
      <c r="AR3068" t="s">
        <v>82</v>
      </c>
      <c r="AT3068" t="s">
        <v>82</v>
      </c>
      <c r="AW3068" t="s">
        <v>72</v>
      </c>
      <c r="AX3068">
        <v>2</v>
      </c>
      <c r="AY3068" t="s">
        <v>14867</v>
      </c>
      <c r="AZ3068" t="s">
        <v>6021</v>
      </c>
      <c r="BA3068" t="s">
        <v>197</v>
      </c>
      <c r="BB3068">
        <v>52402</v>
      </c>
      <c r="BC3068" t="s">
        <v>79</v>
      </c>
      <c r="BH3068" t="s">
        <v>34840</v>
      </c>
      <c r="BI3068" t="s">
        <v>67</v>
      </c>
      <c r="BJ3068">
        <v>202416174</v>
      </c>
    </row>
    <row r="3069" spans="1:62" x14ac:dyDescent="0.25">
      <c r="A3069" t="s">
        <v>270</v>
      </c>
      <c r="B3069" s="2">
        <v>43507</v>
      </c>
      <c r="C3069" t="s">
        <v>63</v>
      </c>
      <c r="D3069" s="3">
        <v>43472.380450798613</v>
      </c>
      <c r="E3069" t="s">
        <v>64</v>
      </c>
      <c r="F3069" s="2">
        <v>43556</v>
      </c>
      <c r="G3069" s="2">
        <v>43769</v>
      </c>
      <c r="H3069" t="s">
        <v>271</v>
      </c>
      <c r="I3069" t="s">
        <v>67</v>
      </c>
      <c r="J3069" t="s">
        <v>272</v>
      </c>
      <c r="K3069" t="s">
        <v>67</v>
      </c>
      <c r="L3069" t="s">
        <v>273</v>
      </c>
      <c r="M3069" t="s">
        <v>207</v>
      </c>
      <c r="N3069">
        <v>2657</v>
      </c>
      <c r="O3069" t="s">
        <v>70</v>
      </c>
      <c r="Q3069" t="s">
        <v>274</v>
      </c>
      <c r="S3069" t="s">
        <v>72</v>
      </c>
      <c r="T3069" t="s">
        <v>275</v>
      </c>
      <c r="U3069" t="s">
        <v>276</v>
      </c>
      <c r="V3069" t="s">
        <v>277</v>
      </c>
      <c r="W3069" t="s">
        <v>278</v>
      </c>
      <c r="X3069" t="s">
        <v>279</v>
      </c>
      <c r="Y3069" t="str">
        <f>"35-3022"</f>
        <v>35-3022</v>
      </c>
      <c r="Z3069" t="s">
        <v>280</v>
      </c>
      <c r="AA3069">
        <v>72221</v>
      </c>
      <c r="AB3069">
        <v>12</v>
      </c>
      <c r="AC3069">
        <v>12</v>
      </c>
      <c r="AD3069" t="s">
        <v>79</v>
      </c>
      <c r="AE3069" t="s">
        <v>80</v>
      </c>
      <c r="AF3069">
        <v>35</v>
      </c>
      <c r="AG3069" s="4">
        <v>0.29166666666666669</v>
      </c>
      <c r="AH3069" s="4">
        <v>0</v>
      </c>
      <c r="AI3069" s="5">
        <v>13.02</v>
      </c>
      <c r="AJ3069">
        <v>19.53</v>
      </c>
      <c r="AL3069" t="s">
        <v>81</v>
      </c>
      <c r="AM3069" t="s">
        <v>82</v>
      </c>
      <c r="AO3069" t="s">
        <v>83</v>
      </c>
      <c r="AP3069" t="s">
        <v>67</v>
      </c>
      <c r="AQ3069" t="s">
        <v>67</v>
      </c>
      <c r="AR3069" t="s">
        <v>82</v>
      </c>
      <c r="AT3069" t="s">
        <v>82</v>
      </c>
      <c r="AW3069" t="s">
        <v>72</v>
      </c>
      <c r="AX3069">
        <v>3</v>
      </c>
      <c r="AY3069" t="s">
        <v>273</v>
      </c>
      <c r="AZ3069" t="s">
        <v>214</v>
      </c>
      <c r="BA3069" t="s">
        <v>207</v>
      </c>
      <c r="BB3069">
        <v>2657</v>
      </c>
      <c r="BC3069" t="s">
        <v>87</v>
      </c>
      <c r="BH3069" t="s">
        <v>272</v>
      </c>
      <c r="BJ3069">
        <v>43358147</v>
      </c>
    </row>
    <row r="3070" spans="1:62" x14ac:dyDescent="0.25">
      <c r="A3070" t="s">
        <v>561</v>
      </c>
      <c r="B3070" s="2">
        <v>43507</v>
      </c>
      <c r="C3070" t="s">
        <v>63</v>
      </c>
      <c r="D3070" s="3">
        <v>43472.379178993055</v>
      </c>
      <c r="E3070" t="s">
        <v>64</v>
      </c>
      <c r="F3070" s="2">
        <v>43556</v>
      </c>
      <c r="G3070" s="2">
        <v>43762</v>
      </c>
      <c r="H3070" t="s">
        <v>562</v>
      </c>
      <c r="I3070" t="s">
        <v>563</v>
      </c>
      <c r="J3070" t="s">
        <v>564</v>
      </c>
      <c r="K3070" t="s">
        <v>67</v>
      </c>
      <c r="L3070" t="s">
        <v>565</v>
      </c>
      <c r="M3070" t="s">
        <v>207</v>
      </c>
      <c r="N3070">
        <v>2601</v>
      </c>
      <c r="O3070" t="s">
        <v>70</v>
      </c>
      <c r="P3070" t="s">
        <v>67</v>
      </c>
      <c r="Q3070" t="s">
        <v>566</v>
      </c>
      <c r="S3070" t="s">
        <v>72</v>
      </c>
      <c r="T3070" t="s">
        <v>275</v>
      </c>
      <c r="U3070" t="s">
        <v>276</v>
      </c>
      <c r="V3070" t="s">
        <v>277</v>
      </c>
      <c r="W3070" t="s">
        <v>278</v>
      </c>
      <c r="X3070" t="s">
        <v>366</v>
      </c>
      <c r="Y3070" t="str">
        <f>"37-2012"</f>
        <v>37-2012</v>
      </c>
      <c r="Z3070" t="s">
        <v>373</v>
      </c>
      <c r="AA3070">
        <v>721110</v>
      </c>
      <c r="AB3070">
        <v>7</v>
      </c>
      <c r="AC3070">
        <v>7</v>
      </c>
      <c r="AD3070" t="s">
        <v>79</v>
      </c>
      <c r="AE3070" t="s">
        <v>80</v>
      </c>
      <c r="AF3070">
        <v>35</v>
      </c>
      <c r="AG3070" s="4">
        <v>0.375</v>
      </c>
      <c r="AH3070" s="4">
        <v>0.91666666666666663</v>
      </c>
      <c r="AI3070" s="5">
        <v>14.58</v>
      </c>
      <c r="AJ3070">
        <v>21.87</v>
      </c>
      <c r="AL3070" t="s">
        <v>81</v>
      </c>
      <c r="AM3070" t="s">
        <v>82</v>
      </c>
      <c r="AO3070" t="s">
        <v>83</v>
      </c>
      <c r="AP3070" t="s">
        <v>67</v>
      </c>
      <c r="AQ3070" t="s">
        <v>67</v>
      </c>
      <c r="AR3070" t="s">
        <v>82</v>
      </c>
      <c r="AT3070" t="s">
        <v>82</v>
      </c>
      <c r="AW3070" t="s">
        <v>72</v>
      </c>
      <c r="AX3070">
        <v>3</v>
      </c>
      <c r="AY3070" t="s">
        <v>565</v>
      </c>
      <c r="AZ3070" t="s">
        <v>214</v>
      </c>
      <c r="BA3070" t="s">
        <v>207</v>
      </c>
      <c r="BB3070">
        <v>2601</v>
      </c>
      <c r="BC3070" t="s">
        <v>79</v>
      </c>
      <c r="BH3070" t="s">
        <v>564</v>
      </c>
      <c r="BI3070" t="s">
        <v>67</v>
      </c>
      <c r="BJ3070">
        <v>42261018</v>
      </c>
    </row>
    <row r="3071" spans="1:62" x14ac:dyDescent="0.25">
      <c r="A3071" t="s">
        <v>716</v>
      </c>
      <c r="B3071" s="2">
        <v>43507</v>
      </c>
      <c r="C3071" t="s">
        <v>63</v>
      </c>
      <c r="D3071" s="3">
        <v>43472.38072833333</v>
      </c>
      <c r="E3071" t="s">
        <v>64</v>
      </c>
      <c r="F3071" s="2">
        <v>43556</v>
      </c>
      <c r="G3071" s="2">
        <v>43769</v>
      </c>
      <c r="H3071" t="s">
        <v>717</v>
      </c>
      <c r="I3071" t="s">
        <v>683</v>
      </c>
      <c r="J3071" t="s">
        <v>718</v>
      </c>
      <c r="L3071" t="s">
        <v>719</v>
      </c>
      <c r="M3071" t="s">
        <v>105</v>
      </c>
      <c r="N3071">
        <v>78639</v>
      </c>
      <c r="O3071" t="s">
        <v>70</v>
      </c>
      <c r="P3071" t="s">
        <v>67</v>
      </c>
      <c r="Q3071" t="s">
        <v>720</v>
      </c>
      <c r="S3071" t="s">
        <v>72</v>
      </c>
      <c r="T3071" t="s">
        <v>673</v>
      </c>
      <c r="U3071" t="s">
        <v>674</v>
      </c>
      <c r="V3071" t="s">
        <v>675</v>
      </c>
      <c r="W3071" t="s">
        <v>136</v>
      </c>
      <c r="X3071" t="s">
        <v>721</v>
      </c>
      <c r="Y3071" t="str">
        <f>"39-3091"</f>
        <v>39-3091</v>
      </c>
      <c r="Z3071" t="s">
        <v>677</v>
      </c>
      <c r="AA3071">
        <v>713990</v>
      </c>
      <c r="AB3071">
        <v>5</v>
      </c>
      <c r="AC3071">
        <v>5</v>
      </c>
      <c r="AD3071" t="s">
        <v>79</v>
      </c>
      <c r="AE3071" t="s">
        <v>80</v>
      </c>
      <c r="AF3071">
        <v>35</v>
      </c>
      <c r="AG3071" s="4">
        <v>0.66666666666666663</v>
      </c>
      <c r="AH3071" s="4">
        <v>0.95833333333333337</v>
      </c>
      <c r="AI3071" s="5">
        <v>8.5399999999999991</v>
      </c>
      <c r="AJ3071">
        <v>12.81</v>
      </c>
      <c r="AK3071">
        <v>21.47</v>
      </c>
      <c r="AL3071" t="s">
        <v>81</v>
      </c>
      <c r="AM3071" t="s">
        <v>82</v>
      </c>
      <c r="AO3071" t="s">
        <v>83</v>
      </c>
      <c r="AP3071" t="s">
        <v>683</v>
      </c>
      <c r="AQ3071" t="s">
        <v>683</v>
      </c>
      <c r="AR3071" t="s">
        <v>82</v>
      </c>
      <c r="AT3071" t="s">
        <v>82</v>
      </c>
      <c r="AW3071" t="s">
        <v>82</v>
      </c>
      <c r="AY3071" t="s">
        <v>722</v>
      </c>
      <c r="AZ3071" t="s">
        <v>723</v>
      </c>
      <c r="BA3071" t="s">
        <v>105</v>
      </c>
      <c r="BB3071">
        <v>78654</v>
      </c>
      <c r="BC3071" t="s">
        <v>79</v>
      </c>
      <c r="BH3071" t="s">
        <v>724</v>
      </c>
      <c r="BJ3071">
        <v>261874989</v>
      </c>
    </row>
    <row r="3072" spans="1:62" x14ac:dyDescent="0.25">
      <c r="A3072" t="s">
        <v>799</v>
      </c>
      <c r="B3072" s="2">
        <v>43507</v>
      </c>
      <c r="C3072" t="s">
        <v>63</v>
      </c>
      <c r="D3072" s="3">
        <v>43472.380977604167</v>
      </c>
      <c r="E3072" t="s">
        <v>64</v>
      </c>
      <c r="F3072" s="2">
        <v>43556</v>
      </c>
      <c r="G3072" s="2">
        <v>43773</v>
      </c>
      <c r="H3072" t="s">
        <v>800</v>
      </c>
      <c r="I3072" t="s">
        <v>683</v>
      </c>
      <c r="J3072" t="s">
        <v>801</v>
      </c>
      <c r="K3072" t="s">
        <v>802</v>
      </c>
      <c r="L3072" t="s">
        <v>803</v>
      </c>
      <c r="M3072" t="s">
        <v>804</v>
      </c>
      <c r="N3072">
        <v>3874</v>
      </c>
      <c r="O3072" t="s">
        <v>70</v>
      </c>
      <c r="P3072" t="s">
        <v>683</v>
      </c>
      <c r="Q3072" t="s">
        <v>805</v>
      </c>
      <c r="S3072" t="s">
        <v>72</v>
      </c>
      <c r="T3072" t="s">
        <v>673</v>
      </c>
      <c r="U3072" t="s">
        <v>674</v>
      </c>
      <c r="V3072" t="s">
        <v>675</v>
      </c>
      <c r="W3072" t="s">
        <v>136</v>
      </c>
      <c r="X3072" t="s">
        <v>676</v>
      </c>
      <c r="Y3072" t="str">
        <f>"35-3022"</f>
        <v>35-3022</v>
      </c>
      <c r="Z3072" t="s">
        <v>280</v>
      </c>
      <c r="AA3072">
        <v>713990</v>
      </c>
      <c r="AB3072">
        <v>48</v>
      </c>
      <c r="AC3072">
        <v>48</v>
      </c>
      <c r="AD3072" t="s">
        <v>79</v>
      </c>
      <c r="AE3072" t="s">
        <v>80</v>
      </c>
      <c r="AF3072">
        <v>35</v>
      </c>
      <c r="AG3072" s="4">
        <v>0.66666666666666663</v>
      </c>
      <c r="AH3072" s="4">
        <v>0.95833333333333337</v>
      </c>
      <c r="AI3072" s="5">
        <v>9.82</v>
      </c>
      <c r="AJ3072">
        <v>14.73</v>
      </c>
      <c r="AK3072">
        <v>20.010000000000002</v>
      </c>
      <c r="AL3072" t="s">
        <v>81</v>
      </c>
      <c r="AM3072" t="s">
        <v>82</v>
      </c>
      <c r="AO3072" t="s">
        <v>83</v>
      </c>
      <c r="AP3072" t="s">
        <v>683</v>
      </c>
      <c r="AQ3072" t="s">
        <v>683</v>
      </c>
      <c r="AR3072" t="s">
        <v>82</v>
      </c>
      <c r="AT3072" t="s">
        <v>82</v>
      </c>
      <c r="AW3072" t="s">
        <v>82</v>
      </c>
      <c r="AY3072" t="s">
        <v>803</v>
      </c>
      <c r="AZ3072" t="s">
        <v>806</v>
      </c>
      <c r="BA3072" t="s">
        <v>804</v>
      </c>
      <c r="BB3072">
        <v>3874</v>
      </c>
      <c r="BC3072" t="s">
        <v>79</v>
      </c>
      <c r="BH3072" t="s">
        <v>807</v>
      </c>
      <c r="BJ3072">
        <v>20493671</v>
      </c>
    </row>
    <row r="3073" spans="1:62" x14ac:dyDescent="0.25">
      <c r="A3073" t="s">
        <v>1366</v>
      </c>
      <c r="B3073" s="2">
        <v>43507</v>
      </c>
      <c r="C3073" t="s">
        <v>63</v>
      </c>
      <c r="D3073" s="3">
        <v>43472.379469317129</v>
      </c>
      <c r="E3073" t="s">
        <v>64</v>
      </c>
      <c r="F3073" s="2">
        <v>43556</v>
      </c>
      <c r="G3073" s="2">
        <v>43814</v>
      </c>
      <c r="H3073" t="s">
        <v>1367</v>
      </c>
      <c r="I3073" t="s">
        <v>67</v>
      </c>
      <c r="J3073" t="s">
        <v>1368</v>
      </c>
      <c r="K3073" t="s">
        <v>67</v>
      </c>
      <c r="L3073" t="s">
        <v>1047</v>
      </c>
      <c r="M3073" t="s">
        <v>308</v>
      </c>
      <c r="N3073">
        <v>7059</v>
      </c>
      <c r="O3073" t="s">
        <v>70</v>
      </c>
      <c r="P3073" t="s">
        <v>67</v>
      </c>
      <c r="Q3073" t="s">
        <v>1369</v>
      </c>
      <c r="S3073" t="s">
        <v>72</v>
      </c>
      <c r="T3073" t="s">
        <v>1273</v>
      </c>
      <c r="U3073" t="s">
        <v>1274</v>
      </c>
      <c r="V3073" t="s">
        <v>1275</v>
      </c>
      <c r="W3073" t="s">
        <v>1276</v>
      </c>
      <c r="X3073" t="s">
        <v>1301</v>
      </c>
      <c r="Y3073" t="str">
        <f>"37-3011"</f>
        <v>37-3011</v>
      </c>
      <c r="Z3073" t="s">
        <v>94</v>
      </c>
      <c r="AA3073">
        <v>561730</v>
      </c>
      <c r="AB3073">
        <v>12</v>
      </c>
      <c r="AC3073">
        <v>12</v>
      </c>
      <c r="AD3073" t="s">
        <v>79</v>
      </c>
      <c r="AE3073" t="s">
        <v>95</v>
      </c>
      <c r="AF3073">
        <v>40</v>
      </c>
      <c r="AG3073" s="4">
        <v>0.29166666666666669</v>
      </c>
      <c r="AH3073" s="4">
        <v>0.64583333333333337</v>
      </c>
      <c r="AI3073" s="5">
        <v>14.41</v>
      </c>
      <c r="AL3073" t="s">
        <v>81</v>
      </c>
      <c r="AM3073" t="s">
        <v>82</v>
      </c>
      <c r="AO3073" t="s">
        <v>83</v>
      </c>
      <c r="AP3073" t="s">
        <v>67</v>
      </c>
      <c r="AQ3073" t="s">
        <v>67</v>
      </c>
      <c r="AR3073" t="s">
        <v>82</v>
      </c>
      <c r="AT3073" t="s">
        <v>82</v>
      </c>
      <c r="AW3073" t="s">
        <v>82</v>
      </c>
      <c r="AY3073" t="s">
        <v>1047</v>
      </c>
      <c r="AZ3073" t="s">
        <v>1370</v>
      </c>
      <c r="BA3073" t="s">
        <v>308</v>
      </c>
      <c r="BB3073">
        <v>7059</v>
      </c>
      <c r="BC3073" t="s">
        <v>79</v>
      </c>
      <c r="BH3073" t="s">
        <v>1368</v>
      </c>
      <c r="BI3073" t="s">
        <v>67</v>
      </c>
      <c r="BJ3073">
        <v>223090718</v>
      </c>
    </row>
    <row r="3074" spans="1:62" x14ac:dyDescent="0.25">
      <c r="A3074" t="s">
        <v>2729</v>
      </c>
      <c r="B3074" s="2">
        <v>43507</v>
      </c>
      <c r="C3074" t="s">
        <v>63</v>
      </c>
      <c r="D3074" s="3">
        <v>43472.380853738425</v>
      </c>
      <c r="E3074" t="s">
        <v>117</v>
      </c>
      <c r="H3074" t="s">
        <v>2730</v>
      </c>
      <c r="J3074" t="s">
        <v>2731</v>
      </c>
      <c r="L3074" t="s">
        <v>68</v>
      </c>
      <c r="M3074" t="s">
        <v>76</v>
      </c>
      <c r="N3074">
        <v>73051</v>
      </c>
      <c r="O3074" t="s">
        <v>70</v>
      </c>
      <c r="Q3074" t="s">
        <v>2732</v>
      </c>
      <c r="S3074" t="s">
        <v>72</v>
      </c>
      <c r="T3074" t="s">
        <v>73</v>
      </c>
      <c r="U3074" t="s">
        <v>2665</v>
      </c>
      <c r="V3074" t="s">
        <v>75</v>
      </c>
      <c r="W3074" t="s">
        <v>76</v>
      </c>
      <c r="X3074" t="s">
        <v>77</v>
      </c>
      <c r="Y3074" t="str">
        <f>"39-2021"</f>
        <v>39-2021</v>
      </c>
      <c r="Z3074" t="s">
        <v>78</v>
      </c>
      <c r="AA3074">
        <v>711212</v>
      </c>
      <c r="AB3074">
        <v>3</v>
      </c>
      <c r="AD3074" t="s">
        <v>79</v>
      </c>
      <c r="AE3074" t="s">
        <v>80</v>
      </c>
      <c r="AF3074">
        <v>40</v>
      </c>
      <c r="AG3074" s="4">
        <v>0.20833333333333334</v>
      </c>
      <c r="AH3074" s="4">
        <v>0.70833333333333337</v>
      </c>
      <c r="AI3074" s="5">
        <v>11.85</v>
      </c>
      <c r="AJ3074">
        <v>17.760000000000002</v>
      </c>
      <c r="AK3074">
        <v>17.760000000000002</v>
      </c>
      <c r="AL3074" t="s">
        <v>81</v>
      </c>
      <c r="AM3074" t="s">
        <v>82</v>
      </c>
      <c r="AO3074" t="s">
        <v>83</v>
      </c>
      <c r="AR3074" t="s">
        <v>82</v>
      </c>
      <c r="AT3074" t="s">
        <v>82</v>
      </c>
      <c r="AW3074" t="s">
        <v>72</v>
      </c>
      <c r="AX3074">
        <v>1</v>
      </c>
      <c r="AY3074" t="s">
        <v>2600</v>
      </c>
      <c r="AZ3074" t="s">
        <v>2074</v>
      </c>
      <c r="BA3074" t="s">
        <v>192</v>
      </c>
      <c r="BB3074">
        <v>55379</v>
      </c>
      <c r="BC3074" t="s">
        <v>87</v>
      </c>
      <c r="BH3074" t="s">
        <v>2601</v>
      </c>
      <c r="BI3074" t="s">
        <v>2602</v>
      </c>
      <c r="BJ3074">
        <v>205957279</v>
      </c>
    </row>
    <row r="3075" spans="1:62" x14ac:dyDescent="0.25">
      <c r="A3075" t="s">
        <v>2950</v>
      </c>
      <c r="B3075" s="2">
        <v>43507</v>
      </c>
      <c r="C3075" t="s">
        <v>63</v>
      </c>
      <c r="D3075" s="3">
        <v>43472.380521087965</v>
      </c>
      <c r="E3075" t="s">
        <v>64</v>
      </c>
      <c r="F3075" s="2">
        <v>43556</v>
      </c>
      <c r="G3075" s="2">
        <v>43814</v>
      </c>
      <c r="H3075" t="s">
        <v>2951</v>
      </c>
      <c r="J3075" t="s">
        <v>2952</v>
      </c>
      <c r="L3075" t="s">
        <v>2953</v>
      </c>
      <c r="M3075" t="s">
        <v>1276</v>
      </c>
      <c r="N3075">
        <v>54452</v>
      </c>
      <c r="O3075" t="s">
        <v>70</v>
      </c>
      <c r="Q3075" t="s">
        <v>2954</v>
      </c>
      <c r="S3075" t="s">
        <v>72</v>
      </c>
      <c r="T3075" t="s">
        <v>878</v>
      </c>
      <c r="U3075" t="s">
        <v>2878</v>
      </c>
      <c r="V3075" t="s">
        <v>2620</v>
      </c>
      <c r="W3075" t="s">
        <v>881</v>
      </c>
      <c r="X3075" t="s">
        <v>106</v>
      </c>
      <c r="Y3075" t="str">
        <f>"37-3011"</f>
        <v>37-3011</v>
      </c>
      <c r="Z3075" t="s">
        <v>94</v>
      </c>
      <c r="AA3075">
        <v>561730</v>
      </c>
      <c r="AB3075">
        <v>5</v>
      </c>
      <c r="AC3075">
        <v>5</v>
      </c>
      <c r="AD3075" t="s">
        <v>79</v>
      </c>
      <c r="AE3075" t="s">
        <v>80</v>
      </c>
      <c r="AF3075">
        <v>40</v>
      </c>
      <c r="AG3075" s="4">
        <v>0.29166666666666669</v>
      </c>
      <c r="AH3075" s="4">
        <v>0.72916666666666663</v>
      </c>
      <c r="AI3075" s="5">
        <v>13.91</v>
      </c>
      <c r="AJ3075">
        <v>20.87</v>
      </c>
      <c r="AL3075" t="s">
        <v>81</v>
      </c>
      <c r="AM3075" t="s">
        <v>82</v>
      </c>
      <c r="AO3075" t="s">
        <v>83</v>
      </c>
      <c r="AR3075" t="s">
        <v>82</v>
      </c>
      <c r="AT3075" t="s">
        <v>82</v>
      </c>
      <c r="AW3075" t="s">
        <v>82</v>
      </c>
      <c r="AY3075" t="s">
        <v>2953</v>
      </c>
      <c r="AZ3075" t="s">
        <v>2955</v>
      </c>
      <c r="BA3075" t="s">
        <v>1276</v>
      </c>
      <c r="BB3075">
        <v>54452</v>
      </c>
      <c r="BC3075" t="s">
        <v>79</v>
      </c>
      <c r="BH3075" t="s">
        <v>2956</v>
      </c>
      <c r="BJ3075">
        <v>391917645</v>
      </c>
    </row>
    <row r="3076" spans="1:62" x14ac:dyDescent="0.25">
      <c r="A3076" t="s">
        <v>3039</v>
      </c>
      <c r="B3076" s="2">
        <v>43507</v>
      </c>
      <c r="C3076" t="s">
        <v>63</v>
      </c>
      <c r="D3076" s="3">
        <v>43472.380836388889</v>
      </c>
      <c r="E3076" t="s">
        <v>64</v>
      </c>
      <c r="F3076" s="2">
        <v>43556</v>
      </c>
      <c r="G3076" s="2">
        <v>43820</v>
      </c>
      <c r="H3076" t="s">
        <v>3040</v>
      </c>
      <c r="J3076" t="s">
        <v>3041</v>
      </c>
      <c r="L3076" t="s">
        <v>3042</v>
      </c>
      <c r="M3076" t="s">
        <v>714</v>
      </c>
      <c r="N3076">
        <v>70421</v>
      </c>
      <c r="O3076" t="s">
        <v>70</v>
      </c>
      <c r="Q3076" t="s">
        <v>3043</v>
      </c>
      <c r="S3076" t="s">
        <v>72</v>
      </c>
      <c r="T3076" t="s">
        <v>878</v>
      </c>
      <c r="U3076" t="s">
        <v>2878</v>
      </c>
      <c r="V3076" t="s">
        <v>2620</v>
      </c>
      <c r="W3076" t="s">
        <v>881</v>
      </c>
      <c r="X3076" t="s">
        <v>3044</v>
      </c>
      <c r="Y3076" t="str">
        <f>"51-3022"</f>
        <v>51-3022</v>
      </c>
      <c r="Z3076" t="s">
        <v>865</v>
      </c>
      <c r="AA3076">
        <v>311712</v>
      </c>
      <c r="AB3076">
        <v>20</v>
      </c>
      <c r="AC3076">
        <v>20</v>
      </c>
      <c r="AD3076" t="s">
        <v>79</v>
      </c>
      <c r="AE3076" t="s">
        <v>80</v>
      </c>
      <c r="AF3076">
        <v>40</v>
      </c>
      <c r="AG3076" s="4">
        <v>0.375</v>
      </c>
      <c r="AH3076" s="4">
        <v>0.70833333333333337</v>
      </c>
      <c r="AI3076" s="5">
        <v>11.45</v>
      </c>
      <c r="AJ3076">
        <v>17.18</v>
      </c>
      <c r="AL3076" t="s">
        <v>81</v>
      </c>
      <c r="AM3076" t="s">
        <v>82</v>
      </c>
      <c r="AO3076" t="s">
        <v>83</v>
      </c>
      <c r="AR3076" t="s">
        <v>82</v>
      </c>
      <c r="AT3076" t="s">
        <v>82</v>
      </c>
      <c r="AW3076" t="s">
        <v>82</v>
      </c>
      <c r="AY3076" t="s">
        <v>3042</v>
      </c>
      <c r="AZ3076" t="s">
        <v>3045</v>
      </c>
      <c r="BA3076" t="s">
        <v>714</v>
      </c>
      <c r="BB3076">
        <v>70421</v>
      </c>
      <c r="BC3076" t="s">
        <v>87</v>
      </c>
      <c r="BH3076" t="s">
        <v>3046</v>
      </c>
      <c r="BJ3076">
        <v>743245896</v>
      </c>
    </row>
    <row r="3077" spans="1:62" x14ac:dyDescent="0.25">
      <c r="A3077" t="s">
        <v>3987</v>
      </c>
      <c r="B3077" s="2">
        <v>43507</v>
      </c>
      <c r="C3077" t="s">
        <v>63</v>
      </c>
      <c r="D3077" s="3">
        <v>43472.380450578705</v>
      </c>
      <c r="E3077" t="s">
        <v>64</v>
      </c>
      <c r="F3077" s="2">
        <v>43556</v>
      </c>
      <c r="G3077" s="2">
        <v>43738</v>
      </c>
      <c r="H3077" t="s">
        <v>3704</v>
      </c>
      <c r="I3077" t="s">
        <v>3988</v>
      </c>
      <c r="J3077" t="s">
        <v>3706</v>
      </c>
      <c r="K3077" t="s">
        <v>3989</v>
      </c>
      <c r="L3077" t="s">
        <v>2540</v>
      </c>
      <c r="M3077" t="s">
        <v>323</v>
      </c>
      <c r="N3077">
        <v>90025</v>
      </c>
      <c r="O3077" t="s">
        <v>70</v>
      </c>
      <c r="Q3077" t="s">
        <v>3708</v>
      </c>
      <c r="S3077" t="s">
        <v>72</v>
      </c>
      <c r="T3077" t="s">
        <v>102</v>
      </c>
      <c r="U3077" t="s">
        <v>2630</v>
      </c>
      <c r="V3077" t="s">
        <v>2470</v>
      </c>
      <c r="W3077" t="s">
        <v>105</v>
      </c>
      <c r="X3077" t="s">
        <v>3266</v>
      </c>
      <c r="Y3077" t="str">
        <f>"35-9021"</f>
        <v>35-9021</v>
      </c>
      <c r="Z3077" t="s">
        <v>315</v>
      </c>
      <c r="AA3077">
        <v>72111</v>
      </c>
      <c r="AB3077">
        <v>2</v>
      </c>
      <c r="AC3077">
        <v>2</v>
      </c>
      <c r="AD3077" t="s">
        <v>79</v>
      </c>
      <c r="AE3077" t="s">
        <v>95</v>
      </c>
      <c r="AF3077">
        <v>35</v>
      </c>
      <c r="AG3077" s="4">
        <v>0.375</v>
      </c>
      <c r="AH3077" s="4">
        <v>0.70833333333333337</v>
      </c>
      <c r="AI3077" s="5">
        <v>9.1199999999999992</v>
      </c>
      <c r="AJ3077">
        <v>13.68</v>
      </c>
      <c r="AK3077">
        <v>13.68</v>
      </c>
      <c r="AL3077" t="s">
        <v>81</v>
      </c>
      <c r="AM3077" t="s">
        <v>82</v>
      </c>
      <c r="AO3077" t="s">
        <v>83</v>
      </c>
      <c r="AR3077" t="s">
        <v>82</v>
      </c>
      <c r="AT3077" t="s">
        <v>82</v>
      </c>
      <c r="AW3077" t="s">
        <v>72</v>
      </c>
      <c r="AX3077">
        <v>1</v>
      </c>
      <c r="AY3077" t="s">
        <v>3153</v>
      </c>
      <c r="AZ3077" t="s">
        <v>3155</v>
      </c>
      <c r="BA3077" t="s">
        <v>2367</v>
      </c>
      <c r="BB3077">
        <v>29577</v>
      </c>
      <c r="BC3077" t="s">
        <v>87</v>
      </c>
      <c r="BH3077" t="s">
        <v>3709</v>
      </c>
      <c r="BJ3077">
        <v>352516992</v>
      </c>
    </row>
    <row r="3078" spans="1:62" x14ac:dyDescent="0.25">
      <c r="A3078" t="s">
        <v>7345</v>
      </c>
      <c r="B3078" s="2">
        <v>43507</v>
      </c>
      <c r="C3078" t="s">
        <v>63</v>
      </c>
      <c r="D3078" s="3">
        <v>43472.380574814815</v>
      </c>
      <c r="E3078" t="s">
        <v>64</v>
      </c>
      <c r="F3078" s="2">
        <v>43556</v>
      </c>
      <c r="G3078" s="2">
        <v>43784</v>
      </c>
      <c r="H3078" t="s">
        <v>7346</v>
      </c>
      <c r="J3078" t="s">
        <v>7347</v>
      </c>
      <c r="L3078" t="s">
        <v>7348</v>
      </c>
      <c r="M3078" t="s">
        <v>1246</v>
      </c>
      <c r="N3078">
        <v>65202</v>
      </c>
      <c r="O3078" t="s">
        <v>70</v>
      </c>
      <c r="Q3078" t="s">
        <v>7349</v>
      </c>
      <c r="S3078" t="s">
        <v>72</v>
      </c>
      <c r="T3078" t="s">
        <v>878</v>
      </c>
      <c r="U3078" t="s">
        <v>3851</v>
      </c>
      <c r="V3078" t="s">
        <v>2620</v>
      </c>
      <c r="W3078" t="s">
        <v>881</v>
      </c>
      <c r="X3078" t="s">
        <v>1960</v>
      </c>
      <c r="Y3078" t="str">
        <f>"37-3011"</f>
        <v>37-3011</v>
      </c>
      <c r="Z3078" t="s">
        <v>94</v>
      </c>
      <c r="AA3078">
        <v>561730</v>
      </c>
      <c r="AB3078">
        <v>8</v>
      </c>
      <c r="AC3078">
        <v>8</v>
      </c>
      <c r="AD3078" t="s">
        <v>79</v>
      </c>
      <c r="AE3078" t="s">
        <v>80</v>
      </c>
      <c r="AF3078">
        <v>40</v>
      </c>
      <c r="AG3078" s="4">
        <v>0.3125</v>
      </c>
      <c r="AH3078" s="4">
        <v>0.6875</v>
      </c>
      <c r="AI3078" s="5">
        <v>13.36</v>
      </c>
      <c r="AJ3078">
        <v>20.04</v>
      </c>
      <c r="AK3078">
        <v>27</v>
      </c>
      <c r="AL3078" t="s">
        <v>81</v>
      </c>
      <c r="AM3078" t="s">
        <v>82</v>
      </c>
      <c r="AO3078" t="s">
        <v>83</v>
      </c>
      <c r="AR3078" t="s">
        <v>82</v>
      </c>
      <c r="AT3078" t="s">
        <v>82</v>
      </c>
      <c r="AW3078" t="s">
        <v>82</v>
      </c>
      <c r="AY3078" t="s">
        <v>7348</v>
      </c>
      <c r="AZ3078" t="s">
        <v>528</v>
      </c>
      <c r="BA3078" t="s">
        <v>1246</v>
      </c>
      <c r="BB3078">
        <v>65202</v>
      </c>
      <c r="BC3078" t="s">
        <v>79</v>
      </c>
      <c r="BH3078" t="s">
        <v>7350</v>
      </c>
      <c r="BJ3078">
        <v>472078857</v>
      </c>
    </row>
    <row r="3079" spans="1:62" x14ac:dyDescent="0.25">
      <c r="A3079" t="s">
        <v>7534</v>
      </c>
      <c r="B3079" s="2">
        <v>43507</v>
      </c>
      <c r="C3079" t="s">
        <v>63</v>
      </c>
      <c r="D3079" s="3">
        <v>43472.380896493058</v>
      </c>
      <c r="E3079" t="s">
        <v>64</v>
      </c>
      <c r="F3079" s="2">
        <v>43556</v>
      </c>
      <c r="G3079" s="2">
        <v>43799</v>
      </c>
      <c r="H3079" t="s">
        <v>7535</v>
      </c>
      <c r="J3079" t="s">
        <v>7536</v>
      </c>
      <c r="L3079" t="s">
        <v>5999</v>
      </c>
      <c r="M3079" t="s">
        <v>5997</v>
      </c>
      <c r="N3079">
        <v>58102</v>
      </c>
      <c r="O3079" t="s">
        <v>70</v>
      </c>
      <c r="Q3079" t="s">
        <v>7537</v>
      </c>
      <c r="S3079" t="s">
        <v>72</v>
      </c>
      <c r="T3079" t="s">
        <v>878</v>
      </c>
      <c r="U3079" t="s">
        <v>3851</v>
      </c>
      <c r="V3079" t="s">
        <v>2620</v>
      </c>
      <c r="W3079" t="s">
        <v>881</v>
      </c>
      <c r="X3079" t="s">
        <v>1256</v>
      </c>
      <c r="Y3079" t="str">
        <f>"37-3011"</f>
        <v>37-3011</v>
      </c>
      <c r="Z3079" t="s">
        <v>94</v>
      </c>
      <c r="AA3079">
        <v>561730</v>
      </c>
      <c r="AB3079">
        <v>25</v>
      </c>
      <c r="AC3079">
        <v>25</v>
      </c>
      <c r="AD3079" t="s">
        <v>79</v>
      </c>
      <c r="AE3079" t="s">
        <v>80</v>
      </c>
      <c r="AF3079">
        <v>40</v>
      </c>
      <c r="AG3079" s="4">
        <v>0.33333333333333331</v>
      </c>
      <c r="AH3079" s="4">
        <v>0.75</v>
      </c>
      <c r="AI3079" s="5">
        <v>15.96</v>
      </c>
      <c r="AJ3079">
        <v>23.94</v>
      </c>
      <c r="AK3079">
        <v>34.799999999999997</v>
      </c>
      <c r="AL3079" t="s">
        <v>81</v>
      </c>
      <c r="AM3079" t="s">
        <v>82</v>
      </c>
      <c r="AO3079" t="s">
        <v>83</v>
      </c>
      <c r="AR3079" t="s">
        <v>82</v>
      </c>
      <c r="AT3079" t="s">
        <v>82</v>
      </c>
      <c r="AW3079" t="s">
        <v>82</v>
      </c>
      <c r="AY3079" t="s">
        <v>5999</v>
      </c>
      <c r="AZ3079" t="s">
        <v>2069</v>
      </c>
      <c r="BA3079" t="s">
        <v>5997</v>
      </c>
      <c r="BB3079">
        <v>58102</v>
      </c>
      <c r="BC3079" t="s">
        <v>79</v>
      </c>
      <c r="BH3079" t="s">
        <v>7538</v>
      </c>
      <c r="BJ3079">
        <v>10611482</v>
      </c>
    </row>
    <row r="3080" spans="1:62" x14ac:dyDescent="0.25">
      <c r="A3080" t="s">
        <v>7779</v>
      </c>
      <c r="B3080" s="2">
        <v>43507</v>
      </c>
      <c r="C3080" t="s">
        <v>63</v>
      </c>
      <c r="D3080" s="3">
        <v>43472.378938298614</v>
      </c>
      <c r="E3080" t="s">
        <v>64</v>
      </c>
      <c r="F3080" s="2">
        <v>43556</v>
      </c>
      <c r="G3080" s="2">
        <v>43771</v>
      </c>
      <c r="H3080" t="s">
        <v>7780</v>
      </c>
      <c r="J3080" t="s">
        <v>7781</v>
      </c>
      <c r="L3080" t="s">
        <v>6866</v>
      </c>
      <c r="M3080" t="s">
        <v>147</v>
      </c>
      <c r="N3080">
        <v>19462</v>
      </c>
      <c r="O3080" t="s">
        <v>70</v>
      </c>
      <c r="Q3080" t="s">
        <v>5788</v>
      </c>
      <c r="S3080" t="s">
        <v>72</v>
      </c>
      <c r="T3080" t="s">
        <v>5946</v>
      </c>
      <c r="U3080" t="s">
        <v>5854</v>
      </c>
      <c r="V3080" t="s">
        <v>6868</v>
      </c>
      <c r="W3080" t="s">
        <v>232</v>
      </c>
      <c r="X3080" t="s">
        <v>106</v>
      </c>
      <c r="Y3080" t="str">
        <f>"37-3011"</f>
        <v>37-3011</v>
      </c>
      <c r="Z3080" t="s">
        <v>94</v>
      </c>
      <c r="AA3080">
        <v>561730</v>
      </c>
      <c r="AB3080">
        <v>21</v>
      </c>
      <c r="AC3080">
        <v>21</v>
      </c>
      <c r="AD3080" t="s">
        <v>79</v>
      </c>
      <c r="AE3080" t="s">
        <v>95</v>
      </c>
      <c r="AF3080">
        <v>40</v>
      </c>
      <c r="AG3080" s="4">
        <v>0.27083333333333331</v>
      </c>
      <c r="AH3080" s="4">
        <v>0.6875</v>
      </c>
      <c r="AI3080" s="5">
        <v>13.91</v>
      </c>
      <c r="AJ3080">
        <v>20.87</v>
      </c>
      <c r="AL3080" t="s">
        <v>81</v>
      </c>
      <c r="AM3080" t="s">
        <v>82</v>
      </c>
      <c r="AO3080" t="s">
        <v>83</v>
      </c>
      <c r="AR3080" t="s">
        <v>82</v>
      </c>
      <c r="AT3080" t="s">
        <v>82</v>
      </c>
      <c r="AW3080" t="s">
        <v>82</v>
      </c>
      <c r="AY3080" t="s">
        <v>738</v>
      </c>
      <c r="AZ3080" t="s">
        <v>2422</v>
      </c>
      <c r="BA3080" t="s">
        <v>105</v>
      </c>
      <c r="BB3080">
        <v>78748</v>
      </c>
      <c r="BC3080" t="s">
        <v>79</v>
      </c>
      <c r="BH3080" t="s">
        <v>7782</v>
      </c>
      <c r="BJ3080">
        <v>742209471</v>
      </c>
    </row>
    <row r="3081" spans="1:62" x14ac:dyDescent="0.25">
      <c r="A3081" t="s">
        <v>7919</v>
      </c>
      <c r="B3081" s="2">
        <v>43507</v>
      </c>
      <c r="C3081" t="s">
        <v>63</v>
      </c>
      <c r="D3081" s="3">
        <v>43472.380542650462</v>
      </c>
      <c r="E3081" t="s">
        <v>64</v>
      </c>
      <c r="F3081" s="2">
        <v>43556</v>
      </c>
      <c r="G3081" s="2">
        <v>43800</v>
      </c>
      <c r="H3081" t="s">
        <v>7920</v>
      </c>
      <c r="I3081" t="s">
        <v>7921</v>
      </c>
      <c r="J3081" t="s">
        <v>7922</v>
      </c>
      <c r="L3081" t="s">
        <v>3169</v>
      </c>
      <c r="M3081" t="s">
        <v>2314</v>
      </c>
      <c r="N3081">
        <v>46235</v>
      </c>
      <c r="O3081" t="s">
        <v>70</v>
      </c>
      <c r="Q3081" t="s">
        <v>7923</v>
      </c>
      <c r="S3081" t="s">
        <v>72</v>
      </c>
      <c r="T3081" t="s">
        <v>6797</v>
      </c>
      <c r="U3081" t="s">
        <v>6798</v>
      </c>
      <c r="V3081" t="s">
        <v>6799</v>
      </c>
      <c r="W3081" t="s">
        <v>783</v>
      </c>
      <c r="X3081" t="s">
        <v>3994</v>
      </c>
      <c r="Y3081" t="str">
        <f>"47-3016"</f>
        <v>47-3016</v>
      </c>
      <c r="Z3081" t="s">
        <v>3995</v>
      </c>
      <c r="AA3081">
        <v>23816</v>
      </c>
      <c r="AB3081">
        <v>10</v>
      </c>
      <c r="AC3081">
        <v>10</v>
      </c>
      <c r="AD3081" t="s">
        <v>79</v>
      </c>
      <c r="AE3081" t="s">
        <v>95</v>
      </c>
      <c r="AF3081">
        <v>40</v>
      </c>
      <c r="AG3081" s="4">
        <v>0.375</v>
      </c>
      <c r="AH3081" s="4">
        <v>0.70833333333333337</v>
      </c>
      <c r="AI3081" s="5">
        <v>13.17</v>
      </c>
      <c r="AJ3081">
        <v>19.760000000000002</v>
      </c>
      <c r="AK3081">
        <v>19.760000000000002</v>
      </c>
      <c r="AL3081" t="s">
        <v>81</v>
      </c>
      <c r="AM3081" t="s">
        <v>82</v>
      </c>
      <c r="AO3081" t="s">
        <v>83</v>
      </c>
      <c r="AR3081" t="s">
        <v>82</v>
      </c>
      <c r="AT3081" t="s">
        <v>82</v>
      </c>
      <c r="AW3081" t="s">
        <v>82</v>
      </c>
      <c r="AY3081" t="s">
        <v>3169</v>
      </c>
      <c r="AZ3081" t="s">
        <v>1344</v>
      </c>
      <c r="BA3081" t="s">
        <v>2314</v>
      </c>
      <c r="BB3081">
        <v>46235</v>
      </c>
      <c r="BC3081" t="s">
        <v>79</v>
      </c>
      <c r="BH3081" t="s">
        <v>7922</v>
      </c>
      <c r="BJ3081">
        <v>800224315</v>
      </c>
    </row>
    <row r="3082" spans="1:62" x14ac:dyDescent="0.25">
      <c r="A3082" t="s">
        <v>8015</v>
      </c>
      <c r="B3082" s="2">
        <v>43507</v>
      </c>
      <c r="C3082" t="s">
        <v>63</v>
      </c>
      <c r="D3082" s="3">
        <v>43472.37862984954</v>
      </c>
      <c r="E3082" t="s">
        <v>64</v>
      </c>
      <c r="F3082" s="2">
        <v>43556</v>
      </c>
      <c r="G3082" s="2">
        <v>43784</v>
      </c>
      <c r="H3082" t="s">
        <v>8016</v>
      </c>
      <c r="J3082" t="s">
        <v>8017</v>
      </c>
      <c r="L3082" t="s">
        <v>7348</v>
      </c>
      <c r="M3082" t="s">
        <v>1246</v>
      </c>
      <c r="N3082">
        <v>65202</v>
      </c>
      <c r="O3082" t="s">
        <v>70</v>
      </c>
      <c r="Q3082" t="s">
        <v>8018</v>
      </c>
      <c r="S3082" t="s">
        <v>72</v>
      </c>
      <c r="T3082" t="s">
        <v>2963</v>
      </c>
      <c r="U3082" t="s">
        <v>1425</v>
      </c>
      <c r="V3082" t="s">
        <v>1426</v>
      </c>
      <c r="W3082" t="s">
        <v>105</v>
      </c>
      <c r="X3082" t="s">
        <v>106</v>
      </c>
      <c r="Y3082" t="str">
        <f>"37-3011"</f>
        <v>37-3011</v>
      </c>
      <c r="Z3082" t="s">
        <v>94</v>
      </c>
      <c r="AA3082">
        <v>561730</v>
      </c>
      <c r="AB3082">
        <v>35</v>
      </c>
      <c r="AC3082">
        <v>35</v>
      </c>
      <c r="AD3082" t="s">
        <v>79</v>
      </c>
      <c r="AE3082" t="s">
        <v>95</v>
      </c>
      <c r="AF3082">
        <v>35</v>
      </c>
      <c r="AG3082" s="4">
        <v>0.29166666666666669</v>
      </c>
      <c r="AH3082" s="4">
        <v>0.75</v>
      </c>
      <c r="AI3082" s="5">
        <v>13.36</v>
      </c>
      <c r="AJ3082">
        <v>20.04</v>
      </c>
      <c r="AK3082">
        <v>20.04</v>
      </c>
      <c r="AL3082" t="s">
        <v>81</v>
      </c>
      <c r="AM3082" t="s">
        <v>82</v>
      </c>
      <c r="AO3082" t="s">
        <v>83</v>
      </c>
      <c r="AP3082" t="s">
        <v>67</v>
      </c>
      <c r="AQ3082" t="s">
        <v>67</v>
      </c>
      <c r="AR3082" t="s">
        <v>82</v>
      </c>
      <c r="AT3082" t="s">
        <v>82</v>
      </c>
      <c r="AW3082" t="s">
        <v>72</v>
      </c>
      <c r="AX3082">
        <v>1</v>
      </c>
      <c r="AY3082" t="s">
        <v>7348</v>
      </c>
      <c r="AZ3082" t="s">
        <v>528</v>
      </c>
      <c r="BA3082" t="s">
        <v>1246</v>
      </c>
      <c r="BB3082">
        <v>65202</v>
      </c>
      <c r="BC3082" t="s">
        <v>79</v>
      </c>
      <c r="BH3082" t="s">
        <v>8017</v>
      </c>
      <c r="BJ3082">
        <v>825305100</v>
      </c>
    </row>
    <row r="3083" spans="1:62" x14ac:dyDescent="0.25">
      <c r="A3083" t="s">
        <v>8040</v>
      </c>
      <c r="B3083" s="2">
        <v>43507</v>
      </c>
      <c r="C3083" t="s">
        <v>63</v>
      </c>
      <c r="D3083" s="3">
        <v>43472.378988194447</v>
      </c>
      <c r="E3083" t="s">
        <v>64</v>
      </c>
      <c r="F3083" s="2">
        <v>43556</v>
      </c>
      <c r="G3083" s="2">
        <v>43799</v>
      </c>
      <c r="H3083" t="s">
        <v>8041</v>
      </c>
      <c r="J3083" t="s">
        <v>8042</v>
      </c>
      <c r="L3083" t="s">
        <v>5471</v>
      </c>
      <c r="M3083" t="s">
        <v>105</v>
      </c>
      <c r="N3083">
        <v>75061</v>
      </c>
      <c r="O3083" t="s">
        <v>70</v>
      </c>
      <c r="Q3083" t="s">
        <v>8043</v>
      </c>
      <c r="S3083" t="s">
        <v>72</v>
      </c>
      <c r="T3083" t="s">
        <v>102</v>
      </c>
      <c r="U3083" t="s">
        <v>1425</v>
      </c>
      <c r="V3083" t="s">
        <v>2470</v>
      </c>
      <c r="W3083" t="s">
        <v>105</v>
      </c>
      <c r="X3083" t="s">
        <v>106</v>
      </c>
      <c r="Y3083" t="str">
        <f>"37-3011"</f>
        <v>37-3011</v>
      </c>
      <c r="Z3083" t="s">
        <v>94</v>
      </c>
      <c r="AA3083">
        <v>561730</v>
      </c>
      <c r="AB3083">
        <v>10</v>
      </c>
      <c r="AC3083">
        <v>10</v>
      </c>
      <c r="AD3083" t="s">
        <v>79</v>
      </c>
      <c r="AE3083" t="s">
        <v>95</v>
      </c>
      <c r="AF3083">
        <v>35</v>
      </c>
      <c r="AG3083" s="4">
        <v>0.26041666666666669</v>
      </c>
      <c r="AH3083" s="4">
        <v>0.70833333333333337</v>
      </c>
      <c r="AI3083" s="5">
        <v>13.94</v>
      </c>
      <c r="AJ3083">
        <v>20.91</v>
      </c>
      <c r="AK3083">
        <v>20.91</v>
      </c>
      <c r="AL3083" t="s">
        <v>81</v>
      </c>
      <c r="AM3083" t="s">
        <v>82</v>
      </c>
      <c r="AO3083" t="s">
        <v>83</v>
      </c>
      <c r="AR3083" t="s">
        <v>82</v>
      </c>
      <c r="AT3083" t="s">
        <v>82</v>
      </c>
      <c r="AW3083" t="s">
        <v>82</v>
      </c>
      <c r="AY3083" t="s">
        <v>5471</v>
      </c>
      <c r="AZ3083" t="s">
        <v>1225</v>
      </c>
      <c r="BA3083" t="s">
        <v>105</v>
      </c>
      <c r="BB3083">
        <v>75061</v>
      </c>
      <c r="BC3083" t="s">
        <v>79</v>
      </c>
      <c r="BH3083" t="s">
        <v>8042</v>
      </c>
      <c r="BJ3083">
        <v>752364167</v>
      </c>
    </row>
    <row r="3084" spans="1:62" x14ac:dyDescent="0.25">
      <c r="A3084" t="s">
        <v>8051</v>
      </c>
      <c r="B3084" s="2">
        <v>43507</v>
      </c>
      <c r="C3084" t="s">
        <v>63</v>
      </c>
      <c r="D3084" s="3">
        <v>43472.380461782406</v>
      </c>
      <c r="E3084" t="s">
        <v>64</v>
      </c>
      <c r="F3084" s="2">
        <v>43556</v>
      </c>
      <c r="G3084" s="2">
        <v>43800</v>
      </c>
      <c r="H3084" t="s">
        <v>8052</v>
      </c>
      <c r="J3084" t="s">
        <v>8053</v>
      </c>
      <c r="L3084" t="s">
        <v>4813</v>
      </c>
      <c r="M3084" t="s">
        <v>278</v>
      </c>
      <c r="N3084">
        <v>22611</v>
      </c>
      <c r="O3084" t="s">
        <v>70</v>
      </c>
      <c r="Q3084" t="s">
        <v>8054</v>
      </c>
      <c r="S3084" t="s">
        <v>72</v>
      </c>
      <c r="T3084" t="s">
        <v>878</v>
      </c>
      <c r="U3084" t="s">
        <v>2327</v>
      </c>
      <c r="V3084" t="s">
        <v>880</v>
      </c>
      <c r="W3084" t="s">
        <v>881</v>
      </c>
      <c r="X3084" t="s">
        <v>1256</v>
      </c>
      <c r="Y3084" t="str">
        <f>"37-3011"</f>
        <v>37-3011</v>
      </c>
      <c r="Z3084" t="s">
        <v>94</v>
      </c>
      <c r="AA3084">
        <v>561730</v>
      </c>
      <c r="AB3084">
        <v>3</v>
      </c>
      <c r="AC3084">
        <v>3</v>
      </c>
      <c r="AD3084" t="s">
        <v>79</v>
      </c>
      <c r="AE3084" t="s">
        <v>80</v>
      </c>
      <c r="AF3084">
        <v>40</v>
      </c>
      <c r="AG3084" s="4">
        <v>0.29166666666666669</v>
      </c>
      <c r="AH3084" s="4">
        <v>0.64583333333333337</v>
      </c>
      <c r="AI3084" s="5">
        <v>15.39</v>
      </c>
      <c r="AJ3084">
        <v>23.09</v>
      </c>
      <c r="AK3084">
        <v>27</v>
      </c>
      <c r="AL3084" t="s">
        <v>81</v>
      </c>
      <c r="AM3084" t="s">
        <v>82</v>
      </c>
      <c r="AO3084" t="s">
        <v>83</v>
      </c>
      <c r="AR3084" t="s">
        <v>82</v>
      </c>
      <c r="AT3084" t="s">
        <v>82</v>
      </c>
      <c r="AW3084" t="s">
        <v>82</v>
      </c>
      <c r="AY3084" t="s">
        <v>6517</v>
      </c>
      <c r="AZ3084" t="s">
        <v>3812</v>
      </c>
      <c r="BA3084" t="s">
        <v>278</v>
      </c>
      <c r="BB3084">
        <v>20141</v>
      </c>
      <c r="BC3084" t="s">
        <v>79</v>
      </c>
      <c r="BH3084" t="s">
        <v>8055</v>
      </c>
      <c r="BJ3084">
        <v>272789531</v>
      </c>
    </row>
    <row r="3085" spans="1:62" x14ac:dyDescent="0.25">
      <c r="A3085" t="s">
        <v>8067</v>
      </c>
      <c r="B3085" s="2">
        <v>43507</v>
      </c>
      <c r="C3085" t="s">
        <v>63</v>
      </c>
      <c r="D3085" s="3">
        <v>43472.380714421299</v>
      </c>
      <c r="E3085" t="s">
        <v>64</v>
      </c>
      <c r="F3085" s="2">
        <v>43556</v>
      </c>
      <c r="G3085" s="2">
        <v>43799</v>
      </c>
      <c r="H3085" t="s">
        <v>7891</v>
      </c>
      <c r="J3085" t="s">
        <v>7892</v>
      </c>
      <c r="L3085" t="s">
        <v>7893</v>
      </c>
      <c r="M3085" t="s">
        <v>844</v>
      </c>
      <c r="N3085">
        <v>60016</v>
      </c>
      <c r="O3085" t="s">
        <v>70</v>
      </c>
      <c r="Q3085" t="s">
        <v>7894</v>
      </c>
      <c r="S3085" t="s">
        <v>72</v>
      </c>
      <c r="T3085" t="s">
        <v>878</v>
      </c>
      <c r="U3085" t="s">
        <v>2327</v>
      </c>
      <c r="V3085" t="s">
        <v>880</v>
      </c>
      <c r="W3085" t="s">
        <v>881</v>
      </c>
      <c r="X3085" t="s">
        <v>7895</v>
      </c>
      <c r="Y3085" t="str">
        <f>"37-2011"</f>
        <v>37-2011</v>
      </c>
      <c r="Z3085" t="s">
        <v>424</v>
      </c>
      <c r="AA3085">
        <v>561720</v>
      </c>
      <c r="AB3085">
        <v>8</v>
      </c>
      <c r="AC3085">
        <v>8</v>
      </c>
      <c r="AD3085" t="s">
        <v>79</v>
      </c>
      <c r="AE3085" t="s">
        <v>95</v>
      </c>
      <c r="AF3085">
        <v>40</v>
      </c>
      <c r="AG3085" s="4">
        <v>0.25</v>
      </c>
      <c r="AH3085" s="4">
        <v>0.64583333333333337</v>
      </c>
      <c r="AI3085" s="5">
        <v>14.61</v>
      </c>
      <c r="AJ3085">
        <v>21.92</v>
      </c>
      <c r="AK3085">
        <v>30</v>
      </c>
      <c r="AL3085" t="s">
        <v>81</v>
      </c>
      <c r="AM3085" t="s">
        <v>82</v>
      </c>
      <c r="AO3085" t="s">
        <v>83</v>
      </c>
      <c r="AR3085" t="s">
        <v>82</v>
      </c>
      <c r="AT3085" t="s">
        <v>82</v>
      </c>
      <c r="AW3085" t="s">
        <v>72</v>
      </c>
      <c r="AX3085">
        <v>3</v>
      </c>
      <c r="AY3085" t="s">
        <v>7893</v>
      </c>
      <c r="AZ3085" t="s">
        <v>1500</v>
      </c>
      <c r="BA3085" t="s">
        <v>844</v>
      </c>
      <c r="BB3085">
        <v>60016</v>
      </c>
      <c r="BC3085" t="s">
        <v>79</v>
      </c>
      <c r="BH3085" t="s">
        <v>8068</v>
      </c>
      <c r="BJ3085">
        <v>731685841</v>
      </c>
    </row>
    <row r="3086" spans="1:62" x14ac:dyDescent="0.25">
      <c r="A3086" t="s">
        <v>8106</v>
      </c>
      <c r="B3086" s="2">
        <v>43507</v>
      </c>
      <c r="C3086" t="s">
        <v>63</v>
      </c>
      <c r="D3086" s="3">
        <v>43472.379807604164</v>
      </c>
      <c r="E3086" t="s">
        <v>64</v>
      </c>
      <c r="F3086" s="2">
        <v>43556</v>
      </c>
      <c r="G3086" s="2">
        <v>43800</v>
      </c>
      <c r="H3086" t="s">
        <v>8107</v>
      </c>
      <c r="I3086" t="s">
        <v>8108</v>
      </c>
      <c r="J3086" t="s">
        <v>8084</v>
      </c>
      <c r="L3086" t="s">
        <v>8082</v>
      </c>
      <c r="M3086" t="s">
        <v>783</v>
      </c>
      <c r="N3086">
        <v>44104</v>
      </c>
      <c r="O3086" t="s">
        <v>70</v>
      </c>
      <c r="Q3086" t="s">
        <v>8109</v>
      </c>
      <c r="S3086" t="s">
        <v>72</v>
      </c>
      <c r="T3086" t="s">
        <v>7052</v>
      </c>
      <c r="U3086" t="s">
        <v>6798</v>
      </c>
      <c r="V3086" t="s">
        <v>6799</v>
      </c>
      <c r="W3086" t="s">
        <v>783</v>
      </c>
      <c r="X3086" t="s">
        <v>106</v>
      </c>
      <c r="Y3086" t="str">
        <f>"37-3011"</f>
        <v>37-3011</v>
      </c>
      <c r="Z3086" t="s">
        <v>94</v>
      </c>
      <c r="AA3086">
        <v>561730</v>
      </c>
      <c r="AB3086">
        <v>10</v>
      </c>
      <c r="AC3086">
        <v>10</v>
      </c>
      <c r="AD3086" t="s">
        <v>79</v>
      </c>
      <c r="AE3086" t="s">
        <v>95</v>
      </c>
      <c r="AF3086">
        <v>40</v>
      </c>
      <c r="AG3086" s="4">
        <v>0.375</v>
      </c>
      <c r="AH3086" s="4">
        <v>0.70833333333333337</v>
      </c>
      <c r="AI3086" s="5">
        <v>13.7</v>
      </c>
      <c r="AJ3086">
        <v>20.55</v>
      </c>
      <c r="AK3086">
        <v>20.55</v>
      </c>
      <c r="AL3086" t="s">
        <v>81</v>
      </c>
      <c r="AM3086" t="s">
        <v>82</v>
      </c>
      <c r="AO3086" t="s">
        <v>83</v>
      </c>
      <c r="AR3086" t="s">
        <v>82</v>
      </c>
      <c r="AT3086" t="s">
        <v>82</v>
      </c>
      <c r="AW3086" t="s">
        <v>82</v>
      </c>
      <c r="AY3086" t="s">
        <v>8082</v>
      </c>
      <c r="AZ3086" t="s">
        <v>7439</v>
      </c>
      <c r="BA3086" t="s">
        <v>783</v>
      </c>
      <c r="BB3086">
        <v>44104</v>
      </c>
      <c r="BC3086" t="s">
        <v>79</v>
      </c>
      <c r="BH3086" t="s">
        <v>8084</v>
      </c>
      <c r="BJ3086">
        <v>364392068</v>
      </c>
    </row>
    <row r="3087" spans="1:62" x14ac:dyDescent="0.25">
      <c r="A3087" t="s">
        <v>8159</v>
      </c>
      <c r="B3087" s="2">
        <v>43507</v>
      </c>
      <c r="C3087" t="s">
        <v>63</v>
      </c>
      <c r="D3087" s="3">
        <v>43472.380943865741</v>
      </c>
      <c r="E3087" t="s">
        <v>64</v>
      </c>
      <c r="F3087" s="2">
        <v>43556</v>
      </c>
      <c r="G3087" s="2">
        <v>43784</v>
      </c>
      <c r="H3087" t="s">
        <v>8160</v>
      </c>
      <c r="I3087" t="s">
        <v>8161</v>
      </c>
      <c r="J3087" t="s">
        <v>8162</v>
      </c>
      <c r="L3087" t="s">
        <v>8163</v>
      </c>
      <c r="M3087" t="s">
        <v>783</v>
      </c>
      <c r="N3087">
        <v>43302</v>
      </c>
      <c r="O3087" t="s">
        <v>70</v>
      </c>
      <c r="Q3087" t="s">
        <v>8164</v>
      </c>
      <c r="S3087" t="s">
        <v>72</v>
      </c>
      <c r="T3087" t="s">
        <v>7052</v>
      </c>
      <c r="U3087" t="s">
        <v>6798</v>
      </c>
      <c r="V3087" t="s">
        <v>6799</v>
      </c>
      <c r="W3087" t="s">
        <v>783</v>
      </c>
      <c r="X3087" t="s">
        <v>93</v>
      </c>
      <c r="Y3087" t="str">
        <f>"37-3011"</f>
        <v>37-3011</v>
      </c>
      <c r="Z3087" t="s">
        <v>94</v>
      </c>
      <c r="AA3087">
        <v>561730</v>
      </c>
      <c r="AB3087">
        <v>16</v>
      </c>
      <c r="AC3087">
        <v>16</v>
      </c>
      <c r="AD3087" t="s">
        <v>79</v>
      </c>
      <c r="AE3087" t="s">
        <v>95</v>
      </c>
      <c r="AF3087">
        <v>40</v>
      </c>
      <c r="AG3087" s="4">
        <v>0.375</v>
      </c>
      <c r="AH3087" s="4">
        <v>0.70833333333333337</v>
      </c>
      <c r="AI3087" s="5">
        <v>13.83</v>
      </c>
      <c r="AJ3087">
        <v>20.75</v>
      </c>
      <c r="AK3087">
        <v>20.75</v>
      </c>
      <c r="AL3087" t="s">
        <v>81</v>
      </c>
      <c r="AM3087" t="s">
        <v>82</v>
      </c>
      <c r="AO3087" t="s">
        <v>83</v>
      </c>
      <c r="AR3087" t="s">
        <v>82</v>
      </c>
      <c r="AT3087" t="s">
        <v>82</v>
      </c>
      <c r="AW3087" t="s">
        <v>82</v>
      </c>
      <c r="AY3087" t="s">
        <v>8163</v>
      </c>
      <c r="AZ3087" t="s">
        <v>1344</v>
      </c>
      <c r="BA3087" t="s">
        <v>783</v>
      </c>
      <c r="BB3087">
        <v>43302</v>
      </c>
      <c r="BC3087" t="s">
        <v>79</v>
      </c>
      <c r="BH3087" t="s">
        <v>8162</v>
      </c>
      <c r="BJ3087">
        <v>421660765</v>
      </c>
    </row>
    <row r="3088" spans="1:62" x14ac:dyDescent="0.25">
      <c r="A3088" t="s">
        <v>8236</v>
      </c>
      <c r="B3088" s="2">
        <v>43507</v>
      </c>
      <c r="C3088" t="s">
        <v>63</v>
      </c>
      <c r="D3088" s="3">
        <v>43472.379998657409</v>
      </c>
      <c r="E3088" t="s">
        <v>64</v>
      </c>
      <c r="F3088" s="2">
        <v>43556</v>
      </c>
      <c r="G3088" s="2">
        <v>43769</v>
      </c>
      <c r="H3088" t="s">
        <v>8237</v>
      </c>
      <c r="J3088" t="s">
        <v>8238</v>
      </c>
      <c r="L3088" t="s">
        <v>5619</v>
      </c>
      <c r="M3088" t="s">
        <v>2367</v>
      </c>
      <c r="N3088">
        <v>29464</v>
      </c>
      <c r="O3088" t="s">
        <v>70</v>
      </c>
      <c r="Q3088" t="s">
        <v>8239</v>
      </c>
      <c r="S3088" t="s">
        <v>72</v>
      </c>
      <c r="T3088" t="s">
        <v>878</v>
      </c>
      <c r="U3088" t="s">
        <v>8240</v>
      </c>
      <c r="V3088" t="s">
        <v>880</v>
      </c>
      <c r="W3088" t="s">
        <v>881</v>
      </c>
      <c r="X3088" t="s">
        <v>7607</v>
      </c>
      <c r="Y3088" t="str">
        <f>"37-2012"</f>
        <v>37-2012</v>
      </c>
      <c r="Z3088" t="s">
        <v>373</v>
      </c>
      <c r="AA3088">
        <v>721199</v>
      </c>
      <c r="AB3088">
        <v>20</v>
      </c>
      <c r="AC3088">
        <v>20</v>
      </c>
      <c r="AD3088" t="s">
        <v>79</v>
      </c>
      <c r="AE3088" t="s">
        <v>95</v>
      </c>
      <c r="AF3088">
        <v>40</v>
      </c>
      <c r="AG3088" s="4">
        <v>0.35416666666666669</v>
      </c>
      <c r="AH3088" s="4">
        <v>0.70833333333333337</v>
      </c>
      <c r="AI3088" s="5">
        <v>10.36</v>
      </c>
      <c r="AJ3088">
        <v>15.54</v>
      </c>
      <c r="AK3088">
        <v>21</v>
      </c>
      <c r="AL3088" t="s">
        <v>81</v>
      </c>
      <c r="AM3088" t="s">
        <v>82</v>
      </c>
      <c r="AO3088" t="s">
        <v>83</v>
      </c>
      <c r="AR3088" t="s">
        <v>82</v>
      </c>
      <c r="AT3088" t="s">
        <v>82</v>
      </c>
      <c r="AW3088" t="s">
        <v>82</v>
      </c>
      <c r="AY3088" t="s">
        <v>8241</v>
      </c>
      <c r="AZ3088" t="s">
        <v>3743</v>
      </c>
      <c r="BA3088" t="s">
        <v>2367</v>
      </c>
      <c r="BB3088">
        <v>29451</v>
      </c>
      <c r="BC3088" t="s">
        <v>79</v>
      </c>
      <c r="BH3088" t="s">
        <v>8242</v>
      </c>
      <c r="BJ3088">
        <v>823522890</v>
      </c>
    </row>
    <row r="3089" spans="1:62" x14ac:dyDescent="0.25">
      <c r="A3089" t="s">
        <v>8632</v>
      </c>
      <c r="B3089" s="2">
        <v>43507</v>
      </c>
      <c r="C3089" t="s">
        <v>63</v>
      </c>
      <c r="D3089" s="3">
        <v>43472.37928158565</v>
      </c>
      <c r="E3089" t="s">
        <v>64</v>
      </c>
      <c r="F3089" s="2">
        <v>43556</v>
      </c>
      <c r="G3089" s="2">
        <v>43814</v>
      </c>
      <c r="H3089" t="s">
        <v>8633</v>
      </c>
      <c r="J3089" t="s">
        <v>8634</v>
      </c>
      <c r="L3089" t="s">
        <v>1969</v>
      </c>
      <c r="M3089" t="s">
        <v>1966</v>
      </c>
      <c r="N3089">
        <v>19720</v>
      </c>
      <c r="O3089" t="s">
        <v>70</v>
      </c>
      <c r="Q3089" t="s">
        <v>8635</v>
      </c>
      <c r="S3089" t="s">
        <v>72</v>
      </c>
      <c r="T3089" t="s">
        <v>4802</v>
      </c>
      <c r="U3089" t="s">
        <v>4803</v>
      </c>
      <c r="V3089" t="s">
        <v>4804</v>
      </c>
      <c r="W3089" t="s">
        <v>147</v>
      </c>
      <c r="X3089" t="s">
        <v>8636</v>
      </c>
      <c r="Y3089" t="str">
        <f>"37-3011"</f>
        <v>37-3011</v>
      </c>
      <c r="Z3089" t="s">
        <v>94</v>
      </c>
      <c r="AA3089">
        <v>561730</v>
      </c>
      <c r="AB3089">
        <v>20</v>
      </c>
      <c r="AC3089">
        <v>20</v>
      </c>
      <c r="AD3089" t="s">
        <v>79</v>
      </c>
      <c r="AE3089" t="s">
        <v>80</v>
      </c>
      <c r="AF3089">
        <v>40</v>
      </c>
      <c r="AG3089" s="4">
        <v>0.29166666666666669</v>
      </c>
      <c r="AH3089" s="4">
        <v>0.64583333333333337</v>
      </c>
      <c r="AI3089" s="5">
        <v>15.73</v>
      </c>
      <c r="AJ3089">
        <v>23.6</v>
      </c>
      <c r="AL3089" t="s">
        <v>81</v>
      </c>
      <c r="AM3089" t="s">
        <v>82</v>
      </c>
      <c r="AO3089" t="s">
        <v>83</v>
      </c>
      <c r="AR3089" t="s">
        <v>82</v>
      </c>
      <c r="AT3089" t="s">
        <v>82</v>
      </c>
      <c r="AW3089" t="s">
        <v>72</v>
      </c>
      <c r="AX3089">
        <v>3</v>
      </c>
      <c r="AY3089" t="s">
        <v>1969</v>
      </c>
      <c r="AZ3089" t="s">
        <v>1969</v>
      </c>
      <c r="BA3089" t="s">
        <v>1966</v>
      </c>
      <c r="BB3089">
        <v>19720</v>
      </c>
      <c r="BC3089" t="s">
        <v>79</v>
      </c>
      <c r="BH3089" t="s">
        <v>8634</v>
      </c>
      <c r="BJ3089">
        <v>510354168</v>
      </c>
    </row>
    <row r="3090" spans="1:62" x14ac:dyDescent="0.25">
      <c r="A3090" t="s">
        <v>8705</v>
      </c>
      <c r="B3090" s="2">
        <v>43507</v>
      </c>
      <c r="C3090" t="s">
        <v>63</v>
      </c>
      <c r="D3090" s="3">
        <v>43472.379709918983</v>
      </c>
      <c r="E3090" t="s">
        <v>64</v>
      </c>
      <c r="F3090" s="2">
        <v>43556</v>
      </c>
      <c r="G3090" s="2">
        <v>43800</v>
      </c>
      <c r="H3090" t="s">
        <v>8706</v>
      </c>
      <c r="J3090" t="s">
        <v>8707</v>
      </c>
      <c r="L3090" t="s">
        <v>8708</v>
      </c>
      <c r="M3090" t="s">
        <v>147</v>
      </c>
      <c r="N3090">
        <v>19053</v>
      </c>
      <c r="O3090" t="s">
        <v>70</v>
      </c>
      <c r="Q3090" t="s">
        <v>8709</v>
      </c>
      <c r="S3090" t="s">
        <v>72</v>
      </c>
      <c r="T3090" t="s">
        <v>4802</v>
      </c>
      <c r="U3090" t="s">
        <v>4803</v>
      </c>
      <c r="V3090" t="s">
        <v>4804</v>
      </c>
      <c r="W3090" t="s">
        <v>147</v>
      </c>
      <c r="X3090" t="s">
        <v>94</v>
      </c>
      <c r="Y3090" t="str">
        <f>"37-3011"</f>
        <v>37-3011</v>
      </c>
      <c r="Z3090" t="s">
        <v>94</v>
      </c>
      <c r="AA3090">
        <v>561730</v>
      </c>
      <c r="AB3090">
        <v>10</v>
      </c>
      <c r="AC3090">
        <v>10</v>
      </c>
      <c r="AD3090" t="s">
        <v>79</v>
      </c>
      <c r="AE3090" t="s">
        <v>80</v>
      </c>
      <c r="AF3090">
        <v>40</v>
      </c>
      <c r="AG3090" s="4">
        <v>0.28125</v>
      </c>
      <c r="AH3090" s="4">
        <v>0.625</v>
      </c>
      <c r="AI3090" s="5">
        <v>15.73</v>
      </c>
      <c r="AJ3090">
        <v>23.6</v>
      </c>
      <c r="AL3090" t="s">
        <v>81</v>
      </c>
      <c r="AM3090" t="s">
        <v>82</v>
      </c>
      <c r="AO3090" t="s">
        <v>83</v>
      </c>
      <c r="AR3090" t="s">
        <v>82</v>
      </c>
      <c r="AT3090" t="s">
        <v>82</v>
      </c>
      <c r="AW3090" t="s">
        <v>72</v>
      </c>
      <c r="AX3090">
        <v>3</v>
      </c>
      <c r="AY3090" t="s">
        <v>8708</v>
      </c>
      <c r="AZ3090" t="s">
        <v>1521</v>
      </c>
      <c r="BA3090" t="s">
        <v>147</v>
      </c>
      <c r="BB3090">
        <v>19053</v>
      </c>
      <c r="BC3090" t="s">
        <v>79</v>
      </c>
      <c r="BH3090" t="s">
        <v>8710</v>
      </c>
      <c r="BJ3090">
        <v>202704054</v>
      </c>
    </row>
    <row r="3091" spans="1:62" x14ac:dyDescent="0.25">
      <c r="A3091" t="s">
        <v>8777</v>
      </c>
      <c r="B3091" s="2">
        <v>43507</v>
      </c>
      <c r="C3091" t="s">
        <v>63</v>
      </c>
      <c r="D3091" s="3">
        <v>43472.380112673614</v>
      </c>
      <c r="E3091" t="s">
        <v>64</v>
      </c>
      <c r="F3091" s="2">
        <v>43556</v>
      </c>
      <c r="G3091" s="2">
        <v>43807</v>
      </c>
      <c r="H3091" t="s">
        <v>8778</v>
      </c>
      <c r="J3091" t="s">
        <v>8779</v>
      </c>
      <c r="L3091" t="s">
        <v>8780</v>
      </c>
      <c r="M3091" t="s">
        <v>147</v>
      </c>
      <c r="N3091">
        <v>19022</v>
      </c>
      <c r="O3091" t="s">
        <v>70</v>
      </c>
      <c r="Q3091" t="s">
        <v>8781</v>
      </c>
      <c r="S3091" t="s">
        <v>72</v>
      </c>
      <c r="T3091" t="s">
        <v>4802</v>
      </c>
      <c r="U3091" t="s">
        <v>4803</v>
      </c>
      <c r="V3091" t="s">
        <v>4804</v>
      </c>
      <c r="W3091" t="s">
        <v>147</v>
      </c>
      <c r="X3091" t="s">
        <v>94</v>
      </c>
      <c r="Y3091" t="str">
        <f>"37-3011"</f>
        <v>37-3011</v>
      </c>
      <c r="Z3091" t="s">
        <v>94</v>
      </c>
      <c r="AA3091">
        <v>561730</v>
      </c>
      <c r="AB3091">
        <v>12</v>
      </c>
      <c r="AC3091">
        <v>12</v>
      </c>
      <c r="AD3091" t="s">
        <v>79</v>
      </c>
      <c r="AE3091" t="s">
        <v>80</v>
      </c>
      <c r="AF3091">
        <v>40</v>
      </c>
      <c r="AG3091" s="4">
        <v>0.27083333333333331</v>
      </c>
      <c r="AH3091" s="4">
        <v>0.66666666666666663</v>
      </c>
      <c r="AI3091" s="5">
        <v>15.73</v>
      </c>
      <c r="AJ3091">
        <v>23.6</v>
      </c>
      <c r="AL3091" t="s">
        <v>81</v>
      </c>
      <c r="AM3091" t="s">
        <v>82</v>
      </c>
      <c r="AO3091" t="s">
        <v>83</v>
      </c>
      <c r="AR3091" t="s">
        <v>82</v>
      </c>
      <c r="AT3091" t="s">
        <v>82</v>
      </c>
      <c r="AW3091" t="s">
        <v>72</v>
      </c>
      <c r="AX3091">
        <v>3</v>
      </c>
      <c r="AY3091" t="s">
        <v>8780</v>
      </c>
      <c r="AZ3091" t="s">
        <v>1449</v>
      </c>
      <c r="BA3091" t="s">
        <v>147</v>
      </c>
      <c r="BB3091">
        <v>19022</v>
      </c>
      <c r="BC3091" t="s">
        <v>79</v>
      </c>
      <c r="BH3091" t="s">
        <v>8779</v>
      </c>
      <c r="BJ3091">
        <v>204890015</v>
      </c>
    </row>
    <row r="3092" spans="1:62" x14ac:dyDescent="0.25">
      <c r="A3092" t="s">
        <v>8852</v>
      </c>
      <c r="B3092" s="2">
        <v>43507</v>
      </c>
      <c r="C3092" t="s">
        <v>63</v>
      </c>
      <c r="D3092" s="3">
        <v>43472.3782799537</v>
      </c>
      <c r="E3092" t="s">
        <v>64</v>
      </c>
      <c r="F3092" s="2">
        <v>43556</v>
      </c>
      <c r="G3092" s="2">
        <v>43822</v>
      </c>
      <c r="H3092" t="s">
        <v>7706</v>
      </c>
      <c r="I3092" t="s">
        <v>7707</v>
      </c>
      <c r="J3092" t="s">
        <v>7708</v>
      </c>
      <c r="L3092" t="s">
        <v>7709</v>
      </c>
      <c r="M3092" t="s">
        <v>147</v>
      </c>
      <c r="N3092">
        <v>19082</v>
      </c>
      <c r="O3092" t="s">
        <v>70</v>
      </c>
      <c r="P3092" t="s">
        <v>130</v>
      </c>
      <c r="Q3092" t="s">
        <v>7710</v>
      </c>
      <c r="R3092">
        <v>0</v>
      </c>
      <c r="S3092" t="s">
        <v>82</v>
      </c>
      <c r="U3092" t="s">
        <v>92</v>
      </c>
      <c r="X3092" t="s">
        <v>94</v>
      </c>
      <c r="Y3092" t="str">
        <f>"37-3011"</f>
        <v>37-3011</v>
      </c>
      <c r="Z3092" t="s">
        <v>94</v>
      </c>
      <c r="AA3092">
        <v>561730</v>
      </c>
      <c r="AB3092">
        <v>2</v>
      </c>
      <c r="AC3092">
        <v>2</v>
      </c>
      <c r="AD3092" t="s">
        <v>79</v>
      </c>
      <c r="AE3092" t="s">
        <v>80</v>
      </c>
      <c r="AF3092">
        <v>40</v>
      </c>
      <c r="AG3092" s="4">
        <v>0.27083333333333331</v>
      </c>
      <c r="AH3092" s="4">
        <v>0.60416666666666663</v>
      </c>
      <c r="AI3092" s="5">
        <v>15.73</v>
      </c>
      <c r="AJ3092">
        <v>23.6</v>
      </c>
      <c r="AL3092" t="s">
        <v>81</v>
      </c>
      <c r="AM3092" t="s">
        <v>82</v>
      </c>
      <c r="AO3092" t="s">
        <v>83</v>
      </c>
      <c r="AP3092" t="s">
        <v>67</v>
      </c>
      <c r="AQ3092" t="s">
        <v>130</v>
      </c>
      <c r="AR3092" t="s">
        <v>82</v>
      </c>
      <c r="AT3092" t="s">
        <v>82</v>
      </c>
      <c r="AW3092" t="s">
        <v>72</v>
      </c>
      <c r="AX3092">
        <v>3</v>
      </c>
      <c r="AY3092" t="s">
        <v>8037</v>
      </c>
      <c r="AZ3092" t="s">
        <v>1449</v>
      </c>
      <c r="BA3092" t="s">
        <v>147</v>
      </c>
      <c r="BB3092">
        <v>19083</v>
      </c>
      <c r="BC3092" t="s">
        <v>79</v>
      </c>
      <c r="BH3092" t="s">
        <v>8853</v>
      </c>
      <c r="BI3092" t="s">
        <v>8854</v>
      </c>
      <c r="BJ3092">
        <v>461480966</v>
      </c>
    </row>
    <row r="3093" spans="1:62" x14ac:dyDescent="0.25">
      <c r="A3093" t="s">
        <v>8898</v>
      </c>
      <c r="B3093" s="2">
        <v>43507</v>
      </c>
      <c r="C3093" t="s">
        <v>63</v>
      </c>
      <c r="D3093" s="3">
        <v>43472.38050550926</v>
      </c>
      <c r="E3093" t="s">
        <v>64</v>
      </c>
      <c r="F3093" s="2">
        <v>43556</v>
      </c>
      <c r="G3093" s="2">
        <v>43814</v>
      </c>
      <c r="H3093" t="s">
        <v>8899</v>
      </c>
      <c r="J3093" t="s">
        <v>8900</v>
      </c>
      <c r="L3093" t="s">
        <v>1446</v>
      </c>
      <c r="M3093" t="s">
        <v>147</v>
      </c>
      <c r="N3093">
        <v>19064</v>
      </c>
      <c r="O3093" t="s">
        <v>70</v>
      </c>
      <c r="Q3093" t="s">
        <v>8901</v>
      </c>
      <c r="S3093" t="s">
        <v>72</v>
      </c>
      <c r="T3093" t="s">
        <v>4802</v>
      </c>
      <c r="U3093" t="s">
        <v>4803</v>
      </c>
      <c r="V3093" t="s">
        <v>4804</v>
      </c>
      <c r="W3093" t="s">
        <v>147</v>
      </c>
      <c r="X3093" t="s">
        <v>94</v>
      </c>
      <c r="Y3093" t="str">
        <f>"37-3011"</f>
        <v>37-3011</v>
      </c>
      <c r="Z3093" t="s">
        <v>94</v>
      </c>
      <c r="AA3093">
        <v>561730</v>
      </c>
      <c r="AB3093">
        <v>6</v>
      </c>
      <c r="AC3093">
        <v>6</v>
      </c>
      <c r="AD3093" t="s">
        <v>79</v>
      </c>
      <c r="AE3093" t="s">
        <v>80</v>
      </c>
      <c r="AF3093">
        <v>40</v>
      </c>
      <c r="AG3093" s="4">
        <v>0.29166666666666669</v>
      </c>
      <c r="AH3093" s="4">
        <v>0.66666666666666663</v>
      </c>
      <c r="AI3093" s="5">
        <v>15.73</v>
      </c>
      <c r="AJ3093">
        <v>23.6</v>
      </c>
      <c r="AL3093" t="s">
        <v>81</v>
      </c>
      <c r="AM3093" t="s">
        <v>82</v>
      </c>
      <c r="AO3093" t="s">
        <v>83</v>
      </c>
      <c r="AR3093" t="s">
        <v>82</v>
      </c>
      <c r="AT3093" t="s">
        <v>82</v>
      </c>
      <c r="AW3093" t="s">
        <v>72</v>
      </c>
      <c r="AX3093">
        <v>3</v>
      </c>
      <c r="AY3093" t="s">
        <v>1446</v>
      </c>
      <c r="AZ3093" t="s">
        <v>1449</v>
      </c>
      <c r="BA3093" t="s">
        <v>147</v>
      </c>
      <c r="BB3093">
        <v>19064</v>
      </c>
      <c r="BC3093" t="s">
        <v>79</v>
      </c>
      <c r="BH3093" t="s">
        <v>8902</v>
      </c>
      <c r="BJ3093">
        <v>232964632</v>
      </c>
    </row>
    <row r="3094" spans="1:62" x14ac:dyDescent="0.25">
      <c r="A3094" t="s">
        <v>9116</v>
      </c>
      <c r="B3094" s="2">
        <v>43507</v>
      </c>
      <c r="C3094" t="s">
        <v>63</v>
      </c>
      <c r="D3094" s="3">
        <v>43472.380440266206</v>
      </c>
      <c r="E3094" t="s">
        <v>64</v>
      </c>
      <c r="F3094" s="2">
        <v>43556</v>
      </c>
      <c r="G3094" s="2">
        <v>43769</v>
      </c>
      <c r="H3094" t="s">
        <v>9117</v>
      </c>
      <c r="I3094" t="s">
        <v>9118</v>
      </c>
      <c r="J3094" t="s">
        <v>9119</v>
      </c>
      <c r="L3094" t="s">
        <v>9120</v>
      </c>
      <c r="M3094" t="s">
        <v>859</v>
      </c>
      <c r="N3094">
        <v>98250</v>
      </c>
      <c r="O3094" t="s">
        <v>70</v>
      </c>
      <c r="Q3094" t="s">
        <v>9121</v>
      </c>
      <c r="S3094" t="s">
        <v>72</v>
      </c>
      <c r="T3094" t="s">
        <v>878</v>
      </c>
      <c r="U3094" t="s">
        <v>8240</v>
      </c>
      <c r="V3094" t="s">
        <v>880</v>
      </c>
      <c r="W3094" t="s">
        <v>881</v>
      </c>
      <c r="X3094" t="s">
        <v>9122</v>
      </c>
      <c r="Y3094" t="str">
        <f>"35-3021"</f>
        <v>35-3021</v>
      </c>
      <c r="Z3094" t="s">
        <v>354</v>
      </c>
      <c r="AA3094">
        <v>722511</v>
      </c>
      <c r="AB3094">
        <v>25</v>
      </c>
      <c r="AC3094">
        <v>25</v>
      </c>
      <c r="AD3094" t="s">
        <v>79</v>
      </c>
      <c r="AE3094" t="s">
        <v>95</v>
      </c>
      <c r="AF3094">
        <v>40</v>
      </c>
      <c r="AG3094" s="4">
        <v>0.29166666666666669</v>
      </c>
      <c r="AH3094" s="4">
        <v>0.66666666666666663</v>
      </c>
      <c r="AI3094" s="5">
        <v>12.38</v>
      </c>
      <c r="AJ3094">
        <v>18.57</v>
      </c>
      <c r="AK3094">
        <v>33</v>
      </c>
      <c r="AL3094" t="s">
        <v>81</v>
      </c>
      <c r="AM3094" t="s">
        <v>82</v>
      </c>
      <c r="AO3094" t="s">
        <v>83</v>
      </c>
      <c r="AR3094" t="s">
        <v>82</v>
      </c>
      <c r="AT3094" t="s">
        <v>82</v>
      </c>
      <c r="AW3094" t="s">
        <v>82</v>
      </c>
      <c r="AY3094" t="s">
        <v>9120</v>
      </c>
      <c r="AZ3094" t="s">
        <v>9123</v>
      </c>
      <c r="BA3094" t="s">
        <v>859</v>
      </c>
      <c r="BB3094">
        <v>98250</v>
      </c>
      <c r="BC3094" t="s">
        <v>87</v>
      </c>
      <c r="BH3094" t="s">
        <v>9124</v>
      </c>
      <c r="BJ3094">
        <v>911505420</v>
      </c>
    </row>
    <row r="3095" spans="1:62" x14ac:dyDescent="0.25">
      <c r="A3095" t="s">
        <v>11704</v>
      </c>
      <c r="B3095" s="2">
        <v>43507</v>
      </c>
      <c r="C3095" t="s">
        <v>63</v>
      </c>
      <c r="D3095" s="3">
        <v>43472.380735416664</v>
      </c>
      <c r="E3095" t="s">
        <v>64</v>
      </c>
      <c r="F3095" s="2">
        <v>43556</v>
      </c>
      <c r="G3095" s="2">
        <v>43799</v>
      </c>
      <c r="H3095" t="s">
        <v>11705</v>
      </c>
      <c r="J3095" t="s">
        <v>11706</v>
      </c>
      <c r="L3095" t="s">
        <v>11707</v>
      </c>
      <c r="M3095" t="s">
        <v>100</v>
      </c>
      <c r="N3095">
        <v>28129</v>
      </c>
      <c r="O3095" t="s">
        <v>70</v>
      </c>
      <c r="Q3095" t="s">
        <v>11708</v>
      </c>
      <c r="S3095" t="s">
        <v>72</v>
      </c>
      <c r="T3095" t="s">
        <v>878</v>
      </c>
      <c r="U3095" t="s">
        <v>8240</v>
      </c>
      <c r="V3095" t="s">
        <v>880</v>
      </c>
      <c r="W3095" t="s">
        <v>881</v>
      </c>
      <c r="X3095" t="s">
        <v>1540</v>
      </c>
      <c r="Y3095" t="str">
        <f>"47-3012"</f>
        <v>47-3012</v>
      </c>
      <c r="Z3095" t="s">
        <v>1540</v>
      </c>
      <c r="AA3095">
        <v>238130</v>
      </c>
      <c r="AB3095">
        <v>15</v>
      </c>
      <c r="AC3095">
        <v>15</v>
      </c>
      <c r="AD3095" t="s">
        <v>79</v>
      </c>
      <c r="AE3095" t="s">
        <v>80</v>
      </c>
      <c r="AF3095">
        <v>40</v>
      </c>
      <c r="AG3095" s="4">
        <v>0.33333333333333331</v>
      </c>
      <c r="AH3095" s="4">
        <v>0.70833333333333337</v>
      </c>
      <c r="AI3095" s="5">
        <v>19.23</v>
      </c>
      <c r="AJ3095">
        <v>28.85</v>
      </c>
      <c r="AL3095" t="s">
        <v>81</v>
      </c>
      <c r="AM3095" t="s">
        <v>82</v>
      </c>
      <c r="AO3095" t="s">
        <v>83</v>
      </c>
      <c r="AR3095" t="s">
        <v>82</v>
      </c>
      <c r="AT3095" t="s">
        <v>82</v>
      </c>
      <c r="AW3095" t="s">
        <v>72</v>
      </c>
      <c r="AX3095">
        <v>3</v>
      </c>
      <c r="AY3095" t="s">
        <v>3431</v>
      </c>
      <c r="AZ3095" t="s">
        <v>3432</v>
      </c>
      <c r="BA3095" t="s">
        <v>783</v>
      </c>
      <c r="BB3095">
        <v>44509</v>
      </c>
      <c r="BC3095" t="s">
        <v>79</v>
      </c>
      <c r="BH3095" t="s">
        <v>11709</v>
      </c>
      <c r="BJ3095">
        <v>452675691</v>
      </c>
    </row>
    <row r="3096" spans="1:62" x14ac:dyDescent="0.25">
      <c r="A3096" t="s">
        <v>12134</v>
      </c>
      <c r="B3096" s="2">
        <v>43507</v>
      </c>
      <c r="C3096" t="s">
        <v>63</v>
      </c>
      <c r="D3096" s="3">
        <v>43472.37990266204</v>
      </c>
      <c r="E3096" t="s">
        <v>64</v>
      </c>
      <c r="F3096" s="2">
        <v>43556</v>
      </c>
      <c r="G3096" s="2">
        <v>43770</v>
      </c>
      <c r="H3096" t="s">
        <v>12135</v>
      </c>
      <c r="I3096" t="s">
        <v>67</v>
      </c>
      <c r="J3096" t="s">
        <v>12136</v>
      </c>
      <c r="K3096" t="s">
        <v>12137</v>
      </c>
      <c r="L3096" t="s">
        <v>12138</v>
      </c>
      <c r="M3096" t="s">
        <v>226</v>
      </c>
      <c r="N3096">
        <v>49757</v>
      </c>
      <c r="O3096" t="s">
        <v>70</v>
      </c>
      <c r="P3096" t="s">
        <v>67</v>
      </c>
      <c r="Q3096" t="s">
        <v>12139</v>
      </c>
      <c r="S3096" t="s">
        <v>72</v>
      </c>
      <c r="T3096" t="s">
        <v>9959</v>
      </c>
      <c r="U3096" t="s">
        <v>9960</v>
      </c>
      <c r="V3096" t="s">
        <v>3243</v>
      </c>
      <c r="W3096" t="s">
        <v>226</v>
      </c>
      <c r="X3096" t="s">
        <v>1427</v>
      </c>
      <c r="Y3096" t="str">
        <f>"37-2012"</f>
        <v>37-2012</v>
      </c>
      <c r="Z3096" t="s">
        <v>373</v>
      </c>
      <c r="AA3096">
        <v>721110</v>
      </c>
      <c r="AB3096">
        <v>8</v>
      </c>
      <c r="AC3096">
        <v>8</v>
      </c>
      <c r="AD3096" t="s">
        <v>79</v>
      </c>
      <c r="AE3096" t="s">
        <v>80</v>
      </c>
      <c r="AF3096">
        <v>40</v>
      </c>
      <c r="AG3096" s="4">
        <v>0.375</v>
      </c>
      <c r="AH3096" s="4">
        <v>0.70833333333333337</v>
      </c>
      <c r="AI3096" s="5">
        <v>10.75</v>
      </c>
      <c r="AJ3096">
        <v>16.13</v>
      </c>
      <c r="AL3096" t="s">
        <v>81</v>
      </c>
      <c r="AM3096" t="s">
        <v>82</v>
      </c>
      <c r="AO3096" t="s">
        <v>83</v>
      </c>
      <c r="AR3096" t="s">
        <v>82</v>
      </c>
      <c r="AT3096" t="s">
        <v>82</v>
      </c>
      <c r="AW3096" t="s">
        <v>82</v>
      </c>
      <c r="AY3096" t="s">
        <v>12138</v>
      </c>
      <c r="AZ3096" t="s">
        <v>10246</v>
      </c>
      <c r="BA3096" t="s">
        <v>226</v>
      </c>
      <c r="BB3096">
        <v>49757</v>
      </c>
      <c r="BC3096" t="s">
        <v>87</v>
      </c>
      <c r="BH3096" t="s">
        <v>12136</v>
      </c>
      <c r="BJ3096">
        <v>200507479</v>
      </c>
    </row>
    <row r="3097" spans="1:62" x14ac:dyDescent="0.25">
      <c r="A3097" t="s">
        <v>12248</v>
      </c>
      <c r="B3097" s="2">
        <v>43507</v>
      </c>
      <c r="C3097" t="s">
        <v>63</v>
      </c>
      <c r="D3097" s="3">
        <v>43472.380067141203</v>
      </c>
      <c r="E3097" t="s">
        <v>64</v>
      </c>
      <c r="F3097" s="2">
        <v>43556</v>
      </c>
      <c r="G3097" s="2">
        <v>43790</v>
      </c>
      <c r="H3097" t="s">
        <v>12249</v>
      </c>
      <c r="J3097" t="s">
        <v>12250</v>
      </c>
      <c r="K3097" t="s">
        <v>12251</v>
      </c>
      <c r="L3097" t="s">
        <v>170</v>
      </c>
      <c r="M3097" t="s">
        <v>166</v>
      </c>
      <c r="N3097">
        <v>84105</v>
      </c>
      <c r="O3097" t="s">
        <v>70</v>
      </c>
      <c r="Q3097" t="s">
        <v>12252</v>
      </c>
      <c r="S3097" t="s">
        <v>72</v>
      </c>
      <c r="T3097" t="s">
        <v>2118</v>
      </c>
      <c r="U3097" t="s">
        <v>2119</v>
      </c>
      <c r="V3097" t="s">
        <v>1633</v>
      </c>
      <c r="W3097" t="s">
        <v>192</v>
      </c>
      <c r="X3097" t="s">
        <v>12253</v>
      </c>
      <c r="Y3097" t="str">
        <f>"37-3011"</f>
        <v>37-3011</v>
      </c>
      <c r="Z3097" t="s">
        <v>94</v>
      </c>
      <c r="AA3097">
        <v>561790</v>
      </c>
      <c r="AB3097">
        <v>12</v>
      </c>
      <c r="AC3097">
        <v>12</v>
      </c>
      <c r="AD3097" t="s">
        <v>79</v>
      </c>
      <c r="AE3097" t="s">
        <v>80</v>
      </c>
      <c r="AF3097">
        <v>35</v>
      </c>
      <c r="AG3097" s="4">
        <v>0.33333333333333331</v>
      </c>
      <c r="AH3097" s="4">
        <v>0.70833333333333337</v>
      </c>
      <c r="AI3097" s="5">
        <v>14.07</v>
      </c>
      <c r="AJ3097">
        <v>21.1</v>
      </c>
      <c r="AL3097" t="s">
        <v>81</v>
      </c>
      <c r="AM3097" t="s">
        <v>82</v>
      </c>
      <c r="AO3097" t="s">
        <v>83</v>
      </c>
      <c r="AR3097" t="s">
        <v>82</v>
      </c>
      <c r="AT3097" t="s">
        <v>82</v>
      </c>
      <c r="AW3097" t="s">
        <v>82</v>
      </c>
      <c r="AY3097" t="s">
        <v>170</v>
      </c>
      <c r="AZ3097" t="s">
        <v>172</v>
      </c>
      <c r="BA3097" t="s">
        <v>166</v>
      </c>
      <c r="BB3097">
        <v>84115</v>
      </c>
      <c r="BC3097" t="s">
        <v>79</v>
      </c>
      <c r="BH3097" t="s">
        <v>12254</v>
      </c>
      <c r="BJ3097">
        <v>274471700</v>
      </c>
    </row>
    <row r="3098" spans="1:62" x14ac:dyDescent="0.25">
      <c r="A3098" t="s">
        <v>12323</v>
      </c>
      <c r="B3098" s="2">
        <v>43507</v>
      </c>
      <c r="C3098" t="s">
        <v>63</v>
      </c>
      <c r="D3098" s="3">
        <v>43472.379898460647</v>
      </c>
      <c r="E3098" t="s">
        <v>64</v>
      </c>
      <c r="F3098" s="2">
        <v>43556</v>
      </c>
      <c r="G3098" s="2">
        <v>43814</v>
      </c>
      <c r="H3098" t="s">
        <v>12324</v>
      </c>
      <c r="J3098" t="s">
        <v>12325</v>
      </c>
      <c r="L3098" t="s">
        <v>9946</v>
      </c>
      <c r="M3098" t="s">
        <v>1165</v>
      </c>
      <c r="N3098">
        <v>57108</v>
      </c>
      <c r="O3098" t="s">
        <v>70</v>
      </c>
      <c r="Q3098" t="s">
        <v>12326</v>
      </c>
      <c r="S3098" t="s">
        <v>72</v>
      </c>
      <c r="T3098" t="s">
        <v>12090</v>
      </c>
      <c r="U3098" t="s">
        <v>12091</v>
      </c>
      <c r="V3098" t="s">
        <v>12092</v>
      </c>
      <c r="W3098" t="s">
        <v>1165</v>
      </c>
      <c r="X3098" t="s">
        <v>527</v>
      </c>
      <c r="Y3098" t="str">
        <f>"37-3011"</f>
        <v>37-3011</v>
      </c>
      <c r="Z3098" t="s">
        <v>94</v>
      </c>
      <c r="AA3098">
        <v>561730</v>
      </c>
      <c r="AB3098">
        <v>15</v>
      </c>
      <c r="AC3098">
        <v>15</v>
      </c>
      <c r="AD3098" t="s">
        <v>79</v>
      </c>
      <c r="AE3098" t="s">
        <v>80</v>
      </c>
      <c r="AF3098">
        <v>40</v>
      </c>
      <c r="AG3098" s="4">
        <v>0.29166666666666669</v>
      </c>
      <c r="AH3098" s="4">
        <v>0.70833333333333337</v>
      </c>
      <c r="AI3098" s="5">
        <v>13.05</v>
      </c>
      <c r="AJ3098">
        <v>19.579999999999998</v>
      </c>
      <c r="AK3098">
        <v>19.579999999999998</v>
      </c>
      <c r="AL3098" t="s">
        <v>81</v>
      </c>
      <c r="AM3098" t="s">
        <v>82</v>
      </c>
      <c r="AO3098" t="s">
        <v>83</v>
      </c>
      <c r="AR3098" t="s">
        <v>82</v>
      </c>
      <c r="AT3098" t="s">
        <v>82</v>
      </c>
      <c r="AW3098" t="s">
        <v>72</v>
      </c>
      <c r="AX3098">
        <v>3</v>
      </c>
      <c r="AY3098" t="s">
        <v>9946</v>
      </c>
      <c r="AZ3098" t="s">
        <v>7703</v>
      </c>
      <c r="BA3098" t="s">
        <v>1165</v>
      </c>
      <c r="BB3098">
        <v>57108</v>
      </c>
      <c r="BC3098" t="s">
        <v>79</v>
      </c>
      <c r="BH3098" t="s">
        <v>12325</v>
      </c>
      <c r="BJ3098">
        <v>460402301</v>
      </c>
    </row>
    <row r="3099" spans="1:62" x14ac:dyDescent="0.25">
      <c r="A3099" t="s">
        <v>12327</v>
      </c>
      <c r="B3099" s="2">
        <v>43507</v>
      </c>
      <c r="C3099" t="s">
        <v>63</v>
      </c>
      <c r="D3099" s="3">
        <v>43472.379831238424</v>
      </c>
      <c r="E3099" t="s">
        <v>64</v>
      </c>
      <c r="F3099" s="2">
        <v>43556</v>
      </c>
      <c r="G3099" s="2">
        <v>43830</v>
      </c>
      <c r="H3099" t="s">
        <v>12328</v>
      </c>
      <c r="J3099" t="s">
        <v>12329</v>
      </c>
      <c r="L3099" t="s">
        <v>12330</v>
      </c>
      <c r="M3099" t="s">
        <v>1246</v>
      </c>
      <c r="N3099">
        <v>63025</v>
      </c>
      <c r="O3099" t="s">
        <v>70</v>
      </c>
      <c r="Q3099" t="s">
        <v>12331</v>
      </c>
      <c r="S3099" t="s">
        <v>72</v>
      </c>
      <c r="T3099" t="s">
        <v>4709</v>
      </c>
      <c r="U3099" t="s">
        <v>4710</v>
      </c>
      <c r="V3099" t="s">
        <v>4711</v>
      </c>
      <c r="W3099" t="s">
        <v>136</v>
      </c>
      <c r="X3099" t="s">
        <v>12125</v>
      </c>
      <c r="Y3099" t="str">
        <f>"39-3091"</f>
        <v>39-3091</v>
      </c>
      <c r="Z3099" t="s">
        <v>677</v>
      </c>
      <c r="AA3099">
        <v>71311</v>
      </c>
      <c r="AB3099">
        <v>36</v>
      </c>
      <c r="AC3099">
        <v>36</v>
      </c>
      <c r="AD3099" t="s">
        <v>79</v>
      </c>
      <c r="AE3099" t="s">
        <v>80</v>
      </c>
      <c r="AF3099">
        <v>36</v>
      </c>
      <c r="AG3099" s="4">
        <v>0.45833333333333331</v>
      </c>
      <c r="AH3099" s="4">
        <v>0.875</v>
      </c>
      <c r="AI3099" s="6">
        <v>10</v>
      </c>
      <c r="AL3099" t="s">
        <v>81</v>
      </c>
      <c r="AM3099" t="s">
        <v>82</v>
      </c>
      <c r="AO3099" t="s">
        <v>213</v>
      </c>
      <c r="AR3099" t="s">
        <v>82</v>
      </c>
      <c r="AT3099" t="s">
        <v>82</v>
      </c>
      <c r="AW3099" t="s">
        <v>82</v>
      </c>
      <c r="AY3099" t="s">
        <v>12330</v>
      </c>
      <c r="AZ3099" t="s">
        <v>1797</v>
      </c>
      <c r="BA3099" t="s">
        <v>1246</v>
      </c>
      <c r="BB3099">
        <v>63025</v>
      </c>
      <c r="BC3099" t="s">
        <v>87</v>
      </c>
      <c r="BH3099" t="s">
        <v>12329</v>
      </c>
      <c r="BJ3099">
        <v>208398378</v>
      </c>
    </row>
    <row r="3100" spans="1:62" x14ac:dyDescent="0.25">
      <c r="A3100" t="s">
        <v>12448</v>
      </c>
      <c r="B3100" s="2">
        <v>43507</v>
      </c>
      <c r="C3100" t="s">
        <v>63</v>
      </c>
      <c r="D3100" s="3">
        <v>43472.379542650466</v>
      </c>
      <c r="E3100" t="s">
        <v>64</v>
      </c>
      <c r="F3100" s="2">
        <v>43556</v>
      </c>
      <c r="G3100" s="2">
        <v>43800</v>
      </c>
      <c r="H3100" t="s">
        <v>12449</v>
      </c>
      <c r="J3100" t="s">
        <v>12450</v>
      </c>
      <c r="L3100" t="s">
        <v>5999</v>
      </c>
      <c r="M3100" t="s">
        <v>5997</v>
      </c>
      <c r="N3100">
        <v>58102</v>
      </c>
      <c r="O3100" t="s">
        <v>70</v>
      </c>
      <c r="Q3100" t="s">
        <v>12451</v>
      </c>
      <c r="S3100" t="s">
        <v>72</v>
      </c>
      <c r="T3100" t="s">
        <v>878</v>
      </c>
      <c r="U3100" t="s">
        <v>12165</v>
      </c>
      <c r="V3100" t="s">
        <v>2620</v>
      </c>
      <c r="W3100" t="s">
        <v>881</v>
      </c>
      <c r="X3100" t="s">
        <v>1197</v>
      </c>
      <c r="Y3100" t="str">
        <f>"47-2061"</f>
        <v>47-2061</v>
      </c>
      <c r="Z3100" t="s">
        <v>326</v>
      </c>
      <c r="AA3100">
        <v>238130</v>
      </c>
      <c r="AB3100">
        <v>25</v>
      </c>
      <c r="AC3100">
        <v>25</v>
      </c>
      <c r="AD3100" t="s">
        <v>79</v>
      </c>
      <c r="AE3100" t="s">
        <v>80</v>
      </c>
      <c r="AF3100">
        <v>40</v>
      </c>
      <c r="AG3100" s="4">
        <v>0.29166666666666669</v>
      </c>
      <c r="AH3100" s="4">
        <v>0.70833333333333337</v>
      </c>
      <c r="AI3100" s="5">
        <v>18.489999999999998</v>
      </c>
      <c r="AJ3100">
        <v>27.74</v>
      </c>
      <c r="AL3100" t="s">
        <v>81</v>
      </c>
      <c r="AM3100" t="s">
        <v>82</v>
      </c>
      <c r="AO3100" t="s">
        <v>83</v>
      </c>
      <c r="AR3100" t="s">
        <v>82</v>
      </c>
      <c r="AT3100" t="s">
        <v>82</v>
      </c>
      <c r="AW3100" t="s">
        <v>72</v>
      </c>
      <c r="AX3100">
        <v>3</v>
      </c>
      <c r="AY3100" t="s">
        <v>5999</v>
      </c>
      <c r="AZ3100" t="s">
        <v>2069</v>
      </c>
      <c r="BA3100" t="s">
        <v>5997</v>
      </c>
      <c r="BB3100">
        <v>58102</v>
      </c>
      <c r="BC3100" t="s">
        <v>79</v>
      </c>
      <c r="BH3100" t="s">
        <v>12452</v>
      </c>
      <c r="BJ3100">
        <v>200360101</v>
      </c>
    </row>
    <row r="3101" spans="1:62" x14ac:dyDescent="0.25">
      <c r="A3101" t="s">
        <v>12602</v>
      </c>
      <c r="B3101" s="2">
        <v>43507</v>
      </c>
      <c r="C3101" t="s">
        <v>63</v>
      </c>
      <c r="D3101" s="3">
        <v>43472.379168969906</v>
      </c>
      <c r="E3101" t="s">
        <v>64</v>
      </c>
      <c r="F3101" s="2">
        <v>43556</v>
      </c>
      <c r="G3101" s="2">
        <v>43830</v>
      </c>
      <c r="H3101" t="s">
        <v>12603</v>
      </c>
      <c r="J3101" t="s">
        <v>12604</v>
      </c>
      <c r="L3101" t="s">
        <v>12605</v>
      </c>
      <c r="M3101" t="s">
        <v>1064</v>
      </c>
      <c r="N3101">
        <v>37385</v>
      </c>
      <c r="O3101" t="s">
        <v>70</v>
      </c>
      <c r="Q3101" t="s">
        <v>12606</v>
      </c>
      <c r="S3101" t="s">
        <v>72</v>
      </c>
      <c r="T3101" t="s">
        <v>878</v>
      </c>
      <c r="U3101" t="s">
        <v>12165</v>
      </c>
      <c r="V3101" t="s">
        <v>2620</v>
      </c>
      <c r="W3101" t="s">
        <v>881</v>
      </c>
      <c r="X3101" t="s">
        <v>5141</v>
      </c>
      <c r="Y3101" t="str">
        <f>"47-4051"</f>
        <v>47-4051</v>
      </c>
      <c r="Z3101" t="s">
        <v>5141</v>
      </c>
      <c r="AA3101">
        <v>561730</v>
      </c>
      <c r="AB3101">
        <v>24</v>
      </c>
      <c r="AC3101">
        <v>24</v>
      </c>
      <c r="AD3101" t="s">
        <v>79</v>
      </c>
      <c r="AE3101" t="s">
        <v>80</v>
      </c>
      <c r="AF3101">
        <v>40</v>
      </c>
      <c r="AG3101" s="4">
        <v>0.29166666666666669</v>
      </c>
      <c r="AH3101" s="4">
        <v>0.79166666666666663</v>
      </c>
      <c r="AI3101" s="5">
        <v>15.74</v>
      </c>
      <c r="AJ3101">
        <v>23.61</v>
      </c>
      <c r="AL3101" t="s">
        <v>81</v>
      </c>
      <c r="AM3101" t="s">
        <v>82</v>
      </c>
      <c r="AO3101" t="s">
        <v>83</v>
      </c>
      <c r="AR3101" t="s">
        <v>82</v>
      </c>
      <c r="AT3101" t="s">
        <v>82</v>
      </c>
      <c r="AW3101" t="s">
        <v>82</v>
      </c>
      <c r="AY3101" t="s">
        <v>12605</v>
      </c>
      <c r="AZ3101" t="s">
        <v>4357</v>
      </c>
      <c r="BA3101" t="s">
        <v>1064</v>
      </c>
      <c r="BB3101">
        <v>37385</v>
      </c>
      <c r="BC3101" t="s">
        <v>79</v>
      </c>
      <c r="BH3101" t="s">
        <v>12607</v>
      </c>
      <c r="BJ3101">
        <v>205793585</v>
      </c>
    </row>
    <row r="3102" spans="1:62" x14ac:dyDescent="0.25">
      <c r="A3102" t="s">
        <v>13106</v>
      </c>
      <c r="B3102" s="2">
        <v>43507</v>
      </c>
      <c r="C3102" t="s">
        <v>63</v>
      </c>
      <c r="D3102" s="3">
        <v>43472.37990359954</v>
      </c>
      <c r="E3102" t="s">
        <v>64</v>
      </c>
      <c r="F3102" s="2">
        <v>43556</v>
      </c>
      <c r="G3102" s="2">
        <v>43770</v>
      </c>
      <c r="H3102" t="s">
        <v>13107</v>
      </c>
      <c r="J3102" t="s">
        <v>13108</v>
      </c>
      <c r="L3102" t="s">
        <v>5590</v>
      </c>
      <c r="M3102" t="s">
        <v>192</v>
      </c>
      <c r="N3102">
        <v>55901</v>
      </c>
      <c r="O3102" t="s">
        <v>70</v>
      </c>
      <c r="Q3102" t="s">
        <v>13109</v>
      </c>
      <c r="S3102" t="s">
        <v>72</v>
      </c>
      <c r="T3102" t="s">
        <v>12907</v>
      </c>
      <c r="U3102" t="s">
        <v>12908</v>
      </c>
      <c r="V3102" t="s">
        <v>12909</v>
      </c>
      <c r="W3102" t="s">
        <v>105</v>
      </c>
      <c r="X3102" t="s">
        <v>106</v>
      </c>
      <c r="Y3102" t="str">
        <f>"37-3011"</f>
        <v>37-3011</v>
      </c>
      <c r="Z3102" t="s">
        <v>94</v>
      </c>
      <c r="AA3102">
        <v>561730</v>
      </c>
      <c r="AB3102">
        <v>5</v>
      </c>
      <c r="AC3102">
        <v>5</v>
      </c>
      <c r="AD3102" t="s">
        <v>79</v>
      </c>
      <c r="AE3102" t="s">
        <v>80</v>
      </c>
      <c r="AF3102">
        <v>40</v>
      </c>
      <c r="AG3102" s="4">
        <v>0.33333333333333331</v>
      </c>
      <c r="AH3102" s="4">
        <v>0.70833333333333337</v>
      </c>
      <c r="AI3102" s="5">
        <v>14.64</v>
      </c>
      <c r="AL3102" t="s">
        <v>81</v>
      </c>
      <c r="AM3102" t="s">
        <v>82</v>
      </c>
      <c r="AO3102" t="s">
        <v>83</v>
      </c>
      <c r="AP3102" t="s">
        <v>10693</v>
      </c>
      <c r="AQ3102" t="s">
        <v>10693</v>
      </c>
      <c r="AR3102" t="s">
        <v>82</v>
      </c>
      <c r="AT3102" t="s">
        <v>82</v>
      </c>
      <c r="AW3102" t="s">
        <v>82</v>
      </c>
      <c r="AY3102" t="s">
        <v>5590</v>
      </c>
      <c r="AZ3102" t="s">
        <v>13110</v>
      </c>
      <c r="BA3102" t="s">
        <v>192</v>
      </c>
      <c r="BB3102">
        <v>55901</v>
      </c>
      <c r="BC3102" t="s">
        <v>79</v>
      </c>
      <c r="BH3102" t="s">
        <v>13108</v>
      </c>
      <c r="BJ3102">
        <v>411386022</v>
      </c>
    </row>
    <row r="3103" spans="1:62" x14ac:dyDescent="0.25">
      <c r="A3103" t="s">
        <v>13310</v>
      </c>
      <c r="B3103" s="2">
        <v>43507</v>
      </c>
      <c r="C3103" t="s">
        <v>63</v>
      </c>
      <c r="D3103" s="3">
        <v>43472.381117407407</v>
      </c>
      <c r="E3103" t="s">
        <v>64</v>
      </c>
      <c r="F3103" s="2">
        <v>43556</v>
      </c>
      <c r="G3103" s="2">
        <v>43769</v>
      </c>
      <c r="H3103" t="s">
        <v>13311</v>
      </c>
      <c r="J3103" t="s">
        <v>13312</v>
      </c>
      <c r="K3103" t="s">
        <v>13313</v>
      </c>
      <c r="L3103" t="s">
        <v>13314</v>
      </c>
      <c r="M3103" t="s">
        <v>105</v>
      </c>
      <c r="N3103">
        <v>77511</v>
      </c>
      <c r="O3103" t="s">
        <v>70</v>
      </c>
      <c r="Q3103" t="s">
        <v>13315</v>
      </c>
      <c r="S3103" t="s">
        <v>72</v>
      </c>
      <c r="T3103" t="s">
        <v>12907</v>
      </c>
      <c r="U3103" t="s">
        <v>12908</v>
      </c>
      <c r="V3103" t="s">
        <v>12909</v>
      </c>
      <c r="W3103" t="s">
        <v>105</v>
      </c>
      <c r="X3103" t="s">
        <v>5516</v>
      </c>
      <c r="Y3103" t="str">
        <f>"37-3011"</f>
        <v>37-3011</v>
      </c>
      <c r="Z3103" t="s">
        <v>94</v>
      </c>
      <c r="AA3103">
        <v>561730</v>
      </c>
      <c r="AB3103">
        <v>10</v>
      </c>
      <c r="AC3103">
        <v>10</v>
      </c>
      <c r="AD3103" t="s">
        <v>79</v>
      </c>
      <c r="AE3103" t="s">
        <v>95</v>
      </c>
      <c r="AF3103">
        <v>40</v>
      </c>
      <c r="AG3103" s="4">
        <v>0.33333333333333331</v>
      </c>
      <c r="AH3103" s="4">
        <v>0.70833333333333337</v>
      </c>
      <c r="AI3103" s="5">
        <v>13.35</v>
      </c>
      <c r="AL3103" t="s">
        <v>81</v>
      </c>
      <c r="AM3103" t="s">
        <v>82</v>
      </c>
      <c r="AO3103" t="s">
        <v>83</v>
      </c>
      <c r="AP3103" t="s">
        <v>10693</v>
      </c>
      <c r="AQ3103" t="s">
        <v>10693</v>
      </c>
      <c r="AR3103" t="s">
        <v>82</v>
      </c>
      <c r="AT3103" t="s">
        <v>82</v>
      </c>
      <c r="AW3103" t="s">
        <v>82</v>
      </c>
      <c r="AY3103" t="s">
        <v>13314</v>
      </c>
      <c r="AZ3103" t="s">
        <v>4149</v>
      </c>
      <c r="BA3103" t="s">
        <v>105</v>
      </c>
      <c r="BB3103">
        <v>77511</v>
      </c>
      <c r="BC3103" t="s">
        <v>79</v>
      </c>
      <c r="BH3103" t="s">
        <v>13312</v>
      </c>
      <c r="BJ3103">
        <v>813315653</v>
      </c>
    </row>
    <row r="3104" spans="1:62" x14ac:dyDescent="0.25">
      <c r="A3104" t="s">
        <v>13320</v>
      </c>
      <c r="B3104" s="2">
        <v>43507</v>
      </c>
      <c r="C3104" t="s">
        <v>63</v>
      </c>
      <c r="D3104" s="3">
        <v>43472.38030271991</v>
      </c>
      <c r="E3104" t="s">
        <v>64</v>
      </c>
      <c r="F3104" s="2">
        <v>43556</v>
      </c>
      <c r="G3104" s="2">
        <v>43799</v>
      </c>
      <c r="H3104" t="s">
        <v>13321</v>
      </c>
      <c r="J3104" t="s">
        <v>13322</v>
      </c>
      <c r="L3104" t="s">
        <v>13323</v>
      </c>
      <c r="M3104" t="s">
        <v>3224</v>
      </c>
      <c r="N3104">
        <v>39735</v>
      </c>
      <c r="O3104" t="s">
        <v>70</v>
      </c>
      <c r="Q3104" t="s">
        <v>13324</v>
      </c>
      <c r="S3104" t="s">
        <v>82</v>
      </c>
      <c r="U3104" t="s">
        <v>92</v>
      </c>
      <c r="X3104" t="s">
        <v>1092</v>
      </c>
      <c r="Y3104" t="str">
        <f>"45-4011"</f>
        <v>45-4011</v>
      </c>
      <c r="Z3104" t="s">
        <v>763</v>
      </c>
      <c r="AA3104">
        <v>115310</v>
      </c>
      <c r="AB3104">
        <v>90</v>
      </c>
      <c r="AC3104">
        <v>90</v>
      </c>
      <c r="AD3104" t="s">
        <v>79</v>
      </c>
      <c r="AE3104" t="s">
        <v>80</v>
      </c>
      <c r="AF3104">
        <v>35</v>
      </c>
      <c r="AG3104" s="4">
        <v>0.29166666666666669</v>
      </c>
      <c r="AH3104" s="4">
        <v>0.70833333333333337</v>
      </c>
      <c r="AI3104" s="5">
        <v>9.83</v>
      </c>
      <c r="AJ3104">
        <v>14.75</v>
      </c>
      <c r="AK3104">
        <v>37.19</v>
      </c>
      <c r="AL3104" t="s">
        <v>81</v>
      </c>
      <c r="AM3104" t="s">
        <v>82</v>
      </c>
      <c r="AO3104" t="s">
        <v>83</v>
      </c>
      <c r="AP3104" t="s">
        <v>67</v>
      </c>
      <c r="AQ3104" t="s">
        <v>67</v>
      </c>
      <c r="AR3104" t="s">
        <v>82</v>
      </c>
      <c r="AT3104" t="s">
        <v>82</v>
      </c>
      <c r="AW3104" t="s">
        <v>82</v>
      </c>
      <c r="AY3104" t="s">
        <v>13323</v>
      </c>
      <c r="AZ3104" t="s">
        <v>7405</v>
      </c>
      <c r="BA3104" t="s">
        <v>3224</v>
      </c>
      <c r="BB3104">
        <v>39735</v>
      </c>
      <c r="BC3104" t="s">
        <v>79</v>
      </c>
      <c r="BH3104" t="s">
        <v>13325</v>
      </c>
      <c r="BJ3104">
        <v>731640543</v>
      </c>
    </row>
    <row r="3105" spans="1:62" x14ac:dyDescent="0.25">
      <c r="A3105" t="s">
        <v>14084</v>
      </c>
      <c r="B3105" s="2">
        <v>43507</v>
      </c>
      <c r="C3105" t="s">
        <v>63</v>
      </c>
      <c r="D3105" s="3">
        <v>43472.38033521991</v>
      </c>
      <c r="E3105" t="s">
        <v>64</v>
      </c>
      <c r="F3105" s="2">
        <v>43556</v>
      </c>
      <c r="G3105" s="2">
        <v>43799</v>
      </c>
      <c r="H3105" t="s">
        <v>14085</v>
      </c>
      <c r="I3105" t="s">
        <v>67</v>
      </c>
      <c r="J3105" t="s">
        <v>14086</v>
      </c>
      <c r="K3105" t="s">
        <v>14087</v>
      </c>
      <c r="L3105" t="s">
        <v>12562</v>
      </c>
      <c r="M3105" t="s">
        <v>232</v>
      </c>
      <c r="N3105">
        <v>11976</v>
      </c>
      <c r="O3105" t="s">
        <v>70</v>
      </c>
      <c r="P3105" t="s">
        <v>67</v>
      </c>
      <c r="Q3105" t="s">
        <v>14088</v>
      </c>
      <c r="S3105" t="s">
        <v>72</v>
      </c>
      <c r="T3105" t="s">
        <v>3529</v>
      </c>
      <c r="U3105" t="s">
        <v>3530</v>
      </c>
      <c r="V3105" t="s">
        <v>3531</v>
      </c>
      <c r="W3105" t="s">
        <v>232</v>
      </c>
      <c r="X3105" t="s">
        <v>882</v>
      </c>
      <c r="Y3105" t="str">
        <f>"45-2092"</f>
        <v>45-2092</v>
      </c>
      <c r="Z3105" t="s">
        <v>14089</v>
      </c>
      <c r="AA3105">
        <v>444220</v>
      </c>
      <c r="AB3105">
        <v>4</v>
      </c>
      <c r="AC3105">
        <v>50</v>
      </c>
      <c r="AD3105" t="s">
        <v>79</v>
      </c>
      <c r="AE3105" t="s">
        <v>80</v>
      </c>
      <c r="AF3105">
        <v>40</v>
      </c>
      <c r="AG3105" s="4">
        <v>0.33333333333333331</v>
      </c>
      <c r="AH3105" s="4">
        <v>0.66666666666666663</v>
      </c>
      <c r="AI3105" s="6">
        <v>12</v>
      </c>
      <c r="AJ3105">
        <v>18</v>
      </c>
      <c r="AK3105">
        <v>18</v>
      </c>
      <c r="AL3105" t="s">
        <v>81</v>
      </c>
      <c r="AM3105" t="s">
        <v>82</v>
      </c>
      <c r="AO3105" t="s">
        <v>83</v>
      </c>
      <c r="AP3105" t="s">
        <v>67</v>
      </c>
      <c r="AQ3105" t="s">
        <v>662</v>
      </c>
      <c r="AR3105" t="s">
        <v>82</v>
      </c>
      <c r="AT3105" t="s">
        <v>82</v>
      </c>
      <c r="AW3105" t="s">
        <v>82</v>
      </c>
      <c r="AY3105" t="s">
        <v>12562</v>
      </c>
      <c r="AZ3105" t="s">
        <v>6542</v>
      </c>
      <c r="BA3105" t="s">
        <v>232</v>
      </c>
      <c r="BB3105">
        <v>11976</v>
      </c>
      <c r="BC3105" t="s">
        <v>87</v>
      </c>
      <c r="BH3105" t="s">
        <v>14087</v>
      </c>
      <c r="BJ3105">
        <v>113909964</v>
      </c>
    </row>
    <row r="3106" spans="1:62" x14ac:dyDescent="0.25">
      <c r="A3106" t="s">
        <v>14173</v>
      </c>
      <c r="B3106" s="2">
        <v>43507</v>
      </c>
      <c r="C3106" t="s">
        <v>63</v>
      </c>
      <c r="D3106" s="3">
        <v>43472.380174791666</v>
      </c>
      <c r="E3106" t="s">
        <v>64</v>
      </c>
      <c r="F3106" s="2">
        <v>43556</v>
      </c>
      <c r="G3106" s="2">
        <v>43819</v>
      </c>
      <c r="H3106" t="s">
        <v>14174</v>
      </c>
      <c r="I3106" t="s">
        <v>67</v>
      </c>
      <c r="J3106" t="s">
        <v>14175</v>
      </c>
      <c r="K3106" t="s">
        <v>67</v>
      </c>
      <c r="L3106" t="s">
        <v>6540</v>
      </c>
      <c r="M3106" t="s">
        <v>232</v>
      </c>
      <c r="N3106">
        <v>11968</v>
      </c>
      <c r="O3106" t="s">
        <v>70</v>
      </c>
      <c r="P3106" t="s">
        <v>67</v>
      </c>
      <c r="Q3106" t="s">
        <v>14176</v>
      </c>
      <c r="S3106" t="s">
        <v>72</v>
      </c>
      <c r="T3106" t="s">
        <v>3529</v>
      </c>
      <c r="U3106" t="s">
        <v>3530</v>
      </c>
      <c r="V3106" t="s">
        <v>3531</v>
      </c>
      <c r="W3106" t="s">
        <v>232</v>
      </c>
      <c r="X3106" t="s">
        <v>93</v>
      </c>
      <c r="Y3106" t="str">
        <f>"37-3011"</f>
        <v>37-3011</v>
      </c>
      <c r="Z3106" t="s">
        <v>94</v>
      </c>
      <c r="AA3106">
        <v>332212</v>
      </c>
      <c r="AB3106">
        <v>6</v>
      </c>
      <c r="AC3106">
        <v>6</v>
      </c>
      <c r="AD3106" t="s">
        <v>79</v>
      </c>
      <c r="AE3106" t="s">
        <v>80</v>
      </c>
      <c r="AF3106">
        <v>40</v>
      </c>
      <c r="AG3106" s="4">
        <v>0.33333333333333331</v>
      </c>
      <c r="AH3106" s="4">
        <v>0.66666666666666663</v>
      </c>
      <c r="AI3106" s="5">
        <v>16.350000000000001</v>
      </c>
      <c r="AJ3106">
        <v>24.53</v>
      </c>
      <c r="AK3106">
        <v>24.53</v>
      </c>
      <c r="AL3106" t="s">
        <v>81</v>
      </c>
      <c r="AM3106" t="s">
        <v>82</v>
      </c>
      <c r="AO3106" t="s">
        <v>83</v>
      </c>
      <c r="AP3106" t="s">
        <v>67</v>
      </c>
      <c r="AQ3106" t="s">
        <v>662</v>
      </c>
      <c r="AR3106" t="s">
        <v>82</v>
      </c>
      <c r="AT3106" t="s">
        <v>82</v>
      </c>
      <c r="AW3106" t="s">
        <v>72</v>
      </c>
      <c r="AX3106">
        <v>1</v>
      </c>
      <c r="AY3106" t="s">
        <v>6540</v>
      </c>
      <c r="AZ3106" t="s">
        <v>6542</v>
      </c>
      <c r="BA3106" t="s">
        <v>232</v>
      </c>
      <c r="BB3106">
        <v>11968</v>
      </c>
      <c r="BC3106" t="s">
        <v>79</v>
      </c>
      <c r="BH3106" t="s">
        <v>14175</v>
      </c>
      <c r="BI3106" t="s">
        <v>67</v>
      </c>
      <c r="BJ3106">
        <v>201041806</v>
      </c>
    </row>
    <row r="3107" spans="1:62" x14ac:dyDescent="0.25">
      <c r="A3107" t="s">
        <v>14285</v>
      </c>
      <c r="B3107" s="2">
        <v>43507</v>
      </c>
      <c r="C3107" t="s">
        <v>63</v>
      </c>
      <c r="D3107" s="3">
        <v>43472.380708622688</v>
      </c>
      <c r="E3107" t="s">
        <v>64</v>
      </c>
      <c r="F3107" s="2">
        <v>43556</v>
      </c>
      <c r="G3107" s="2">
        <v>43784</v>
      </c>
      <c r="H3107" t="s">
        <v>14286</v>
      </c>
      <c r="I3107" t="s">
        <v>67</v>
      </c>
      <c r="J3107" t="s">
        <v>14287</v>
      </c>
      <c r="K3107" t="s">
        <v>14288</v>
      </c>
      <c r="L3107" t="s">
        <v>14289</v>
      </c>
      <c r="M3107" t="s">
        <v>232</v>
      </c>
      <c r="N3107">
        <v>11965</v>
      </c>
      <c r="O3107" t="s">
        <v>70</v>
      </c>
      <c r="P3107" t="s">
        <v>67</v>
      </c>
      <c r="Q3107" t="s">
        <v>14290</v>
      </c>
      <c r="S3107" t="s">
        <v>72</v>
      </c>
      <c r="T3107" t="s">
        <v>3529</v>
      </c>
      <c r="U3107" t="s">
        <v>3530</v>
      </c>
      <c r="V3107" t="s">
        <v>3531</v>
      </c>
      <c r="W3107" t="s">
        <v>232</v>
      </c>
      <c r="X3107" t="s">
        <v>93</v>
      </c>
      <c r="Y3107" t="str">
        <f>"37-3011"</f>
        <v>37-3011</v>
      </c>
      <c r="Z3107" t="s">
        <v>94</v>
      </c>
      <c r="AA3107">
        <v>332212</v>
      </c>
      <c r="AB3107">
        <v>8</v>
      </c>
      <c r="AC3107">
        <v>8</v>
      </c>
      <c r="AD3107" t="s">
        <v>79</v>
      </c>
      <c r="AE3107" t="s">
        <v>80</v>
      </c>
      <c r="AF3107">
        <v>40</v>
      </c>
      <c r="AG3107" s="4">
        <v>0.25</v>
      </c>
      <c r="AH3107" s="4">
        <v>0.58333333333333337</v>
      </c>
      <c r="AI3107" s="5">
        <v>16.350000000000001</v>
      </c>
      <c r="AJ3107">
        <v>24.53</v>
      </c>
      <c r="AK3107">
        <v>24.53</v>
      </c>
      <c r="AL3107" t="s">
        <v>81</v>
      </c>
      <c r="AM3107" t="s">
        <v>82</v>
      </c>
      <c r="AO3107" t="s">
        <v>83</v>
      </c>
      <c r="AP3107" t="s">
        <v>67</v>
      </c>
      <c r="AQ3107" t="s">
        <v>662</v>
      </c>
      <c r="AR3107" t="s">
        <v>82</v>
      </c>
      <c r="AT3107" t="s">
        <v>82</v>
      </c>
      <c r="AW3107" t="s">
        <v>72</v>
      </c>
      <c r="AX3107">
        <v>1</v>
      </c>
      <c r="AY3107" t="s">
        <v>14289</v>
      </c>
      <c r="AZ3107" t="s">
        <v>6542</v>
      </c>
      <c r="BA3107" t="s">
        <v>232</v>
      </c>
      <c r="BB3107">
        <v>11965</v>
      </c>
      <c r="BC3107" t="s">
        <v>87</v>
      </c>
      <c r="BH3107" t="s">
        <v>14288</v>
      </c>
      <c r="BI3107" t="s">
        <v>67</v>
      </c>
      <c r="BJ3107">
        <v>111679626</v>
      </c>
    </row>
    <row r="3108" spans="1:62" x14ac:dyDescent="0.25">
      <c r="A3108" t="s">
        <v>14500</v>
      </c>
      <c r="B3108" s="2">
        <v>43507</v>
      </c>
      <c r="C3108" t="s">
        <v>63</v>
      </c>
      <c r="D3108" s="3">
        <v>43472.379971863425</v>
      </c>
      <c r="E3108" t="s">
        <v>64</v>
      </c>
      <c r="F3108" s="2">
        <v>43556</v>
      </c>
      <c r="G3108" s="2">
        <v>43779</v>
      </c>
      <c r="H3108" t="s">
        <v>14404</v>
      </c>
      <c r="I3108" t="s">
        <v>14405</v>
      </c>
      <c r="J3108" t="s">
        <v>14406</v>
      </c>
      <c r="K3108" t="s">
        <v>14131</v>
      </c>
      <c r="L3108" t="s">
        <v>12138</v>
      </c>
      <c r="M3108" t="s">
        <v>226</v>
      </c>
      <c r="N3108">
        <v>49757</v>
      </c>
      <c r="O3108" t="s">
        <v>70</v>
      </c>
      <c r="Q3108" t="s">
        <v>14132</v>
      </c>
      <c r="S3108" t="s">
        <v>72</v>
      </c>
      <c r="T3108" t="s">
        <v>2118</v>
      </c>
      <c r="U3108" t="s">
        <v>2119</v>
      </c>
      <c r="V3108" t="s">
        <v>1633</v>
      </c>
      <c r="W3108" t="s">
        <v>192</v>
      </c>
      <c r="X3108" t="s">
        <v>14501</v>
      </c>
      <c r="Y3108" t="str">
        <f>"37-2012"</f>
        <v>37-2012</v>
      </c>
      <c r="Z3108" t="s">
        <v>373</v>
      </c>
      <c r="AA3108">
        <v>721110</v>
      </c>
      <c r="AB3108">
        <v>3</v>
      </c>
      <c r="AC3108">
        <v>3</v>
      </c>
      <c r="AD3108" t="s">
        <v>79</v>
      </c>
      <c r="AE3108" t="s">
        <v>80</v>
      </c>
      <c r="AF3108">
        <v>35</v>
      </c>
      <c r="AG3108" s="4">
        <v>0.33333333333333331</v>
      </c>
      <c r="AH3108" s="4">
        <v>0.6875</v>
      </c>
      <c r="AI3108" s="5">
        <v>10.75</v>
      </c>
      <c r="AJ3108">
        <v>16.13</v>
      </c>
      <c r="AL3108" t="s">
        <v>81</v>
      </c>
      <c r="AM3108" t="s">
        <v>82</v>
      </c>
      <c r="AO3108" t="s">
        <v>83</v>
      </c>
      <c r="AR3108" t="s">
        <v>82</v>
      </c>
      <c r="AT3108" t="s">
        <v>82</v>
      </c>
      <c r="AW3108" t="s">
        <v>82</v>
      </c>
      <c r="AY3108" t="s">
        <v>12138</v>
      </c>
      <c r="AZ3108" t="s">
        <v>10246</v>
      </c>
      <c r="BA3108" t="s">
        <v>226</v>
      </c>
      <c r="BB3108">
        <v>49757</v>
      </c>
      <c r="BC3108" t="s">
        <v>79</v>
      </c>
      <c r="BH3108" t="s">
        <v>14406</v>
      </c>
      <c r="BJ3108">
        <v>381321090</v>
      </c>
    </row>
    <row r="3109" spans="1:62" x14ac:dyDescent="0.25">
      <c r="A3109" t="s">
        <v>14755</v>
      </c>
      <c r="B3109" s="2">
        <v>43507</v>
      </c>
      <c r="C3109" t="s">
        <v>63</v>
      </c>
      <c r="D3109" s="3">
        <v>43472.380816504628</v>
      </c>
      <c r="E3109" t="s">
        <v>64</v>
      </c>
      <c r="F3109" s="2">
        <v>43556</v>
      </c>
      <c r="G3109" s="2">
        <v>43769</v>
      </c>
      <c r="H3109" t="s">
        <v>14756</v>
      </c>
      <c r="I3109" t="s">
        <v>67</v>
      </c>
      <c r="J3109" t="s">
        <v>14757</v>
      </c>
      <c r="K3109" t="s">
        <v>67</v>
      </c>
      <c r="L3109" t="s">
        <v>14758</v>
      </c>
      <c r="M3109" t="s">
        <v>298</v>
      </c>
      <c r="N3109">
        <v>4074</v>
      </c>
      <c r="O3109" t="s">
        <v>70</v>
      </c>
      <c r="P3109" t="s">
        <v>67</v>
      </c>
      <c r="Q3109" t="s">
        <v>14759</v>
      </c>
      <c r="S3109" t="s">
        <v>72</v>
      </c>
      <c r="T3109" t="s">
        <v>14635</v>
      </c>
      <c r="U3109" t="s">
        <v>14636</v>
      </c>
      <c r="V3109" t="s">
        <v>14637</v>
      </c>
      <c r="W3109" t="s">
        <v>105</v>
      </c>
      <c r="X3109" t="s">
        <v>362</v>
      </c>
      <c r="Y3109" t="str">
        <f>"35-2015"</f>
        <v>35-2015</v>
      </c>
      <c r="Z3109" t="s">
        <v>346</v>
      </c>
      <c r="AA3109">
        <v>7221</v>
      </c>
      <c r="AB3109">
        <v>5</v>
      </c>
      <c r="AC3109">
        <v>5</v>
      </c>
      <c r="AD3109" t="s">
        <v>79</v>
      </c>
      <c r="AE3109" t="s">
        <v>80</v>
      </c>
      <c r="AF3109">
        <v>40</v>
      </c>
      <c r="AG3109" s="4">
        <v>0.35416666666666669</v>
      </c>
      <c r="AH3109" s="4">
        <v>0.6875</v>
      </c>
      <c r="AI3109" s="5">
        <v>12.73</v>
      </c>
      <c r="AJ3109">
        <v>19.100000000000001</v>
      </c>
      <c r="AK3109">
        <v>19.100000000000001</v>
      </c>
      <c r="AL3109" t="s">
        <v>81</v>
      </c>
      <c r="AM3109" t="s">
        <v>82</v>
      </c>
      <c r="AO3109" t="s">
        <v>83</v>
      </c>
      <c r="AP3109" t="s">
        <v>67</v>
      </c>
      <c r="AQ3109" t="s">
        <v>67</v>
      </c>
      <c r="AR3109" t="s">
        <v>82</v>
      </c>
      <c r="AT3109" t="s">
        <v>82</v>
      </c>
      <c r="AW3109" t="s">
        <v>72</v>
      </c>
      <c r="AX3109">
        <v>3</v>
      </c>
      <c r="AY3109" t="s">
        <v>14758</v>
      </c>
      <c r="AZ3109" t="s">
        <v>491</v>
      </c>
      <c r="BA3109" t="s">
        <v>298</v>
      </c>
      <c r="BB3109">
        <v>4074</v>
      </c>
      <c r="BC3109" t="s">
        <v>87</v>
      </c>
      <c r="BH3109" t="s">
        <v>14757</v>
      </c>
      <c r="BI3109" t="s">
        <v>67</v>
      </c>
      <c r="BJ3109">
        <v>910396137</v>
      </c>
    </row>
    <row r="3110" spans="1:62" x14ac:dyDescent="0.25">
      <c r="A3110" t="s">
        <v>14760</v>
      </c>
      <c r="B3110" s="2">
        <v>43507</v>
      </c>
      <c r="C3110" t="s">
        <v>63</v>
      </c>
      <c r="D3110" s="3">
        <v>43472.379406134256</v>
      </c>
      <c r="E3110" t="s">
        <v>64</v>
      </c>
      <c r="F3110" s="2">
        <v>43556</v>
      </c>
      <c r="G3110" s="2">
        <v>43772</v>
      </c>
      <c r="H3110" t="s">
        <v>3098</v>
      </c>
      <c r="I3110" t="s">
        <v>3099</v>
      </c>
      <c r="J3110" t="s">
        <v>3100</v>
      </c>
      <c r="K3110" t="s">
        <v>3101</v>
      </c>
      <c r="L3110" t="s">
        <v>1310</v>
      </c>
      <c r="M3110" t="s">
        <v>308</v>
      </c>
      <c r="N3110">
        <v>7930</v>
      </c>
      <c r="O3110" t="s">
        <v>70</v>
      </c>
      <c r="P3110" t="s">
        <v>67</v>
      </c>
      <c r="Q3110" t="s">
        <v>3102</v>
      </c>
      <c r="S3110" t="s">
        <v>72</v>
      </c>
      <c r="T3110" t="s">
        <v>2824</v>
      </c>
      <c r="U3110" t="s">
        <v>2825</v>
      </c>
      <c r="V3110" t="s">
        <v>642</v>
      </c>
      <c r="W3110" t="s">
        <v>105</v>
      </c>
      <c r="X3110" t="s">
        <v>14761</v>
      </c>
      <c r="Y3110" t="str">
        <f>"39-3091"</f>
        <v>39-3091</v>
      </c>
      <c r="Z3110" t="s">
        <v>677</v>
      </c>
      <c r="AA3110">
        <v>111421</v>
      </c>
      <c r="AB3110">
        <v>10</v>
      </c>
      <c r="AC3110">
        <v>10</v>
      </c>
      <c r="AD3110" t="s">
        <v>79</v>
      </c>
      <c r="AE3110" t="s">
        <v>95</v>
      </c>
      <c r="AF3110">
        <v>40</v>
      </c>
      <c r="AG3110" s="4">
        <v>0.29166666666666669</v>
      </c>
      <c r="AH3110" s="4">
        <v>0.79166666666666663</v>
      </c>
      <c r="AI3110" s="5">
        <v>11.97</v>
      </c>
      <c r="AJ3110">
        <v>17.96</v>
      </c>
      <c r="AL3110" t="s">
        <v>81</v>
      </c>
      <c r="AM3110" t="s">
        <v>82</v>
      </c>
      <c r="AO3110" t="s">
        <v>83</v>
      </c>
      <c r="AP3110" t="s">
        <v>67</v>
      </c>
      <c r="AQ3110" t="s">
        <v>67</v>
      </c>
      <c r="AR3110" t="s">
        <v>82</v>
      </c>
      <c r="AT3110" t="s">
        <v>82</v>
      </c>
      <c r="AW3110" t="s">
        <v>82</v>
      </c>
      <c r="AY3110" t="s">
        <v>1310</v>
      </c>
      <c r="AZ3110" t="s">
        <v>1303</v>
      </c>
      <c r="BA3110" t="s">
        <v>308</v>
      </c>
      <c r="BB3110">
        <v>7930</v>
      </c>
      <c r="BC3110" t="s">
        <v>79</v>
      </c>
      <c r="BH3110" t="s">
        <v>3100</v>
      </c>
      <c r="BI3110" t="s">
        <v>67</v>
      </c>
      <c r="BJ3110">
        <v>223411737</v>
      </c>
    </row>
    <row r="3111" spans="1:62" x14ac:dyDescent="0.25">
      <c r="A3111" t="s">
        <v>14801</v>
      </c>
      <c r="B3111" s="2">
        <v>43507</v>
      </c>
      <c r="C3111" t="s">
        <v>63</v>
      </c>
      <c r="D3111" s="3">
        <v>43472.380481342596</v>
      </c>
      <c r="E3111" t="s">
        <v>64</v>
      </c>
      <c r="F3111" s="2">
        <v>43556</v>
      </c>
      <c r="G3111" s="2">
        <v>43829</v>
      </c>
      <c r="H3111" t="s">
        <v>14640</v>
      </c>
      <c r="I3111" t="s">
        <v>14641</v>
      </c>
      <c r="J3111" t="s">
        <v>14642</v>
      </c>
      <c r="K3111" t="s">
        <v>67</v>
      </c>
      <c r="L3111" t="s">
        <v>12092</v>
      </c>
      <c r="M3111" t="s">
        <v>1165</v>
      </c>
      <c r="N3111">
        <v>57107</v>
      </c>
      <c r="O3111" t="s">
        <v>70</v>
      </c>
      <c r="P3111" t="s">
        <v>67</v>
      </c>
      <c r="Q3111" t="s">
        <v>14643</v>
      </c>
      <c r="S3111" t="s">
        <v>72</v>
      </c>
      <c r="T3111" t="s">
        <v>14635</v>
      </c>
      <c r="U3111" t="s">
        <v>14636</v>
      </c>
      <c r="V3111" t="s">
        <v>14637</v>
      </c>
      <c r="W3111" t="s">
        <v>105</v>
      </c>
      <c r="X3111" t="s">
        <v>11429</v>
      </c>
      <c r="Y3111" t="str">
        <f>"35-2021"</f>
        <v>35-2021</v>
      </c>
      <c r="Z3111" t="s">
        <v>221</v>
      </c>
      <c r="AA3111">
        <v>722110</v>
      </c>
      <c r="AB3111">
        <v>11</v>
      </c>
      <c r="AC3111">
        <v>11</v>
      </c>
      <c r="AD3111" t="s">
        <v>79</v>
      </c>
      <c r="AE3111" t="s">
        <v>95</v>
      </c>
      <c r="AF3111">
        <v>40</v>
      </c>
      <c r="AG3111" s="4">
        <v>0.33333333333333331</v>
      </c>
      <c r="AH3111" s="4">
        <v>0.66666666666666663</v>
      </c>
      <c r="AI3111" s="5">
        <v>10.63</v>
      </c>
      <c r="AJ3111">
        <v>15.95</v>
      </c>
      <c r="AK3111">
        <v>15.95</v>
      </c>
      <c r="AL3111" t="s">
        <v>81</v>
      </c>
      <c r="AM3111" t="s">
        <v>82</v>
      </c>
      <c r="AO3111" t="s">
        <v>83</v>
      </c>
      <c r="AQ3111" t="s">
        <v>67</v>
      </c>
      <c r="AR3111" t="s">
        <v>82</v>
      </c>
      <c r="AT3111" t="s">
        <v>82</v>
      </c>
      <c r="AW3111" t="s">
        <v>82</v>
      </c>
      <c r="AY3111" t="s">
        <v>14644</v>
      </c>
      <c r="AZ3111" t="s">
        <v>14645</v>
      </c>
      <c r="BA3111" t="s">
        <v>1165</v>
      </c>
      <c r="BB3111">
        <v>57365</v>
      </c>
      <c r="BC3111" t="s">
        <v>87</v>
      </c>
      <c r="BH3111" t="s">
        <v>14646</v>
      </c>
      <c r="BI3111" t="s">
        <v>67</v>
      </c>
      <c r="BJ3111">
        <v>364754959</v>
      </c>
    </row>
    <row r="3112" spans="1:62" x14ac:dyDescent="0.25">
      <c r="A3112" t="s">
        <v>14914</v>
      </c>
      <c r="B3112" s="2">
        <v>43507</v>
      </c>
      <c r="C3112" t="s">
        <v>63</v>
      </c>
      <c r="D3112" s="3">
        <v>43472.378431805555</v>
      </c>
      <c r="E3112" t="s">
        <v>64</v>
      </c>
      <c r="F3112" s="2">
        <v>43556</v>
      </c>
      <c r="G3112" s="2">
        <v>43812</v>
      </c>
      <c r="H3112" t="s">
        <v>14915</v>
      </c>
      <c r="J3112" t="s">
        <v>14916</v>
      </c>
      <c r="L3112" t="s">
        <v>14917</v>
      </c>
      <c r="M3112" t="s">
        <v>147</v>
      </c>
      <c r="N3112">
        <v>19428</v>
      </c>
      <c r="O3112" t="s">
        <v>70</v>
      </c>
      <c r="Q3112" t="s">
        <v>14918</v>
      </c>
      <c r="S3112" t="s">
        <v>72</v>
      </c>
      <c r="T3112" t="s">
        <v>640</v>
      </c>
      <c r="U3112" t="s">
        <v>641</v>
      </c>
      <c r="V3112" t="s">
        <v>642</v>
      </c>
      <c r="W3112" t="s">
        <v>105</v>
      </c>
      <c r="X3112" t="s">
        <v>106</v>
      </c>
      <c r="Y3112" t="str">
        <f>"37-3011"</f>
        <v>37-3011</v>
      </c>
      <c r="Z3112" t="s">
        <v>94</v>
      </c>
      <c r="AA3112">
        <v>561730</v>
      </c>
      <c r="AB3112">
        <v>12</v>
      </c>
      <c r="AC3112">
        <v>12</v>
      </c>
      <c r="AD3112" t="s">
        <v>79</v>
      </c>
      <c r="AE3112" t="s">
        <v>80</v>
      </c>
      <c r="AF3112">
        <v>40</v>
      </c>
      <c r="AG3112" s="4">
        <v>0.29166666666666669</v>
      </c>
      <c r="AH3112" s="4">
        <v>0.64583333333333337</v>
      </c>
      <c r="AI3112" s="5">
        <v>15.73</v>
      </c>
      <c r="AJ3112">
        <v>23.6</v>
      </c>
      <c r="AK3112">
        <v>24</v>
      </c>
      <c r="AL3112" t="s">
        <v>81</v>
      </c>
      <c r="AM3112" t="s">
        <v>82</v>
      </c>
      <c r="AO3112" t="s">
        <v>83</v>
      </c>
      <c r="AR3112" t="s">
        <v>82</v>
      </c>
      <c r="AT3112" t="s">
        <v>82</v>
      </c>
      <c r="AW3112" t="s">
        <v>82</v>
      </c>
      <c r="AY3112" t="s">
        <v>10231</v>
      </c>
      <c r="AZ3112" t="s">
        <v>291</v>
      </c>
      <c r="BA3112" t="s">
        <v>147</v>
      </c>
      <c r="BB3112">
        <v>19406</v>
      </c>
      <c r="BC3112" t="s">
        <v>79</v>
      </c>
      <c r="BH3112" t="s">
        <v>14919</v>
      </c>
      <c r="BJ3112">
        <v>300183921</v>
      </c>
    </row>
    <row r="3113" spans="1:62" x14ac:dyDescent="0.25">
      <c r="A3113" t="s">
        <v>15046</v>
      </c>
      <c r="B3113" s="2">
        <v>43507</v>
      </c>
      <c r="C3113" t="s">
        <v>63</v>
      </c>
      <c r="D3113" s="3">
        <v>43472.37993751157</v>
      </c>
      <c r="E3113" t="s">
        <v>64</v>
      </c>
      <c r="F3113" s="2">
        <v>43556</v>
      </c>
      <c r="G3113" s="2">
        <v>43799</v>
      </c>
      <c r="H3113" t="s">
        <v>15047</v>
      </c>
      <c r="J3113" t="s">
        <v>15048</v>
      </c>
      <c r="L3113" t="s">
        <v>15049</v>
      </c>
      <c r="M3113" t="s">
        <v>76</v>
      </c>
      <c r="N3113">
        <v>73067</v>
      </c>
      <c r="O3113" t="s">
        <v>70</v>
      </c>
      <c r="Q3113" t="s">
        <v>15050</v>
      </c>
      <c r="S3113" t="s">
        <v>72</v>
      </c>
      <c r="T3113" t="s">
        <v>878</v>
      </c>
      <c r="U3113" t="s">
        <v>12165</v>
      </c>
      <c r="V3113" t="s">
        <v>2620</v>
      </c>
      <c r="W3113" t="s">
        <v>881</v>
      </c>
      <c r="X3113" t="s">
        <v>3994</v>
      </c>
      <c r="Y3113" t="str">
        <f>"47-3016"</f>
        <v>47-3016</v>
      </c>
      <c r="Z3113" t="s">
        <v>3995</v>
      </c>
      <c r="AA3113">
        <v>238160</v>
      </c>
      <c r="AB3113">
        <v>8</v>
      </c>
      <c r="AC3113">
        <v>8</v>
      </c>
      <c r="AD3113" t="s">
        <v>79</v>
      </c>
      <c r="AE3113" t="s">
        <v>80</v>
      </c>
      <c r="AF3113">
        <v>40</v>
      </c>
      <c r="AG3113" s="4">
        <v>0.29166666666666669</v>
      </c>
      <c r="AH3113" s="4">
        <v>0.70833333333333337</v>
      </c>
      <c r="AI3113" s="5">
        <v>12.9</v>
      </c>
      <c r="AJ3113">
        <v>19.350000000000001</v>
      </c>
      <c r="AK3113">
        <v>30</v>
      </c>
      <c r="AL3113" t="s">
        <v>81</v>
      </c>
      <c r="AM3113" t="s">
        <v>82</v>
      </c>
      <c r="AO3113" t="s">
        <v>83</v>
      </c>
      <c r="AR3113" t="s">
        <v>82</v>
      </c>
      <c r="AT3113" t="s">
        <v>82</v>
      </c>
      <c r="AW3113" t="s">
        <v>82</v>
      </c>
      <c r="AY3113" t="s">
        <v>15049</v>
      </c>
      <c r="AZ3113" t="s">
        <v>8876</v>
      </c>
      <c r="BA3113" t="s">
        <v>76</v>
      </c>
      <c r="BB3113">
        <v>73067</v>
      </c>
      <c r="BC3113" t="s">
        <v>79</v>
      </c>
      <c r="BH3113" t="s">
        <v>15051</v>
      </c>
      <c r="BJ3113">
        <v>825114597</v>
      </c>
    </row>
    <row r="3114" spans="1:62" x14ac:dyDescent="0.25">
      <c r="A3114" t="s">
        <v>15506</v>
      </c>
      <c r="B3114" s="2">
        <v>43507</v>
      </c>
      <c r="C3114" t="s">
        <v>63</v>
      </c>
      <c r="D3114" s="3">
        <v>43472.380589780092</v>
      </c>
      <c r="E3114" t="s">
        <v>64</v>
      </c>
      <c r="F3114" s="2">
        <v>43556</v>
      </c>
      <c r="G3114" s="2">
        <v>43774</v>
      </c>
      <c r="H3114" t="s">
        <v>15146</v>
      </c>
      <c r="I3114" t="s">
        <v>15147</v>
      </c>
      <c r="J3114" t="s">
        <v>15148</v>
      </c>
      <c r="L3114" t="s">
        <v>15149</v>
      </c>
      <c r="M3114" t="s">
        <v>207</v>
      </c>
      <c r="N3114">
        <v>2657</v>
      </c>
      <c r="O3114" t="s">
        <v>70</v>
      </c>
      <c r="Q3114" t="s">
        <v>15150</v>
      </c>
      <c r="S3114" t="s">
        <v>72</v>
      </c>
      <c r="T3114" t="s">
        <v>651</v>
      </c>
      <c r="U3114" t="s">
        <v>652</v>
      </c>
      <c r="V3114" t="s">
        <v>653</v>
      </c>
      <c r="W3114" t="s">
        <v>207</v>
      </c>
      <c r="X3114" t="s">
        <v>15507</v>
      </c>
      <c r="Y3114" t="str">
        <f>"35-3021"</f>
        <v>35-3021</v>
      </c>
      <c r="Z3114" t="s">
        <v>354</v>
      </c>
      <c r="AA3114">
        <v>721110</v>
      </c>
      <c r="AB3114">
        <v>4</v>
      </c>
      <c r="AC3114">
        <v>4</v>
      </c>
      <c r="AD3114" t="s">
        <v>79</v>
      </c>
      <c r="AE3114" t="s">
        <v>95</v>
      </c>
      <c r="AF3114">
        <v>35</v>
      </c>
      <c r="AG3114" s="4">
        <v>0.25</v>
      </c>
      <c r="AH3114" s="4">
        <v>0.54166666666666663</v>
      </c>
      <c r="AI3114" s="5">
        <v>14.82</v>
      </c>
      <c r="AJ3114">
        <v>22.23</v>
      </c>
      <c r="AK3114">
        <v>24</v>
      </c>
      <c r="AL3114" t="s">
        <v>81</v>
      </c>
      <c r="AM3114" t="s">
        <v>82</v>
      </c>
      <c r="AO3114" t="s">
        <v>83</v>
      </c>
      <c r="AR3114" t="s">
        <v>82</v>
      </c>
      <c r="AT3114" t="s">
        <v>82</v>
      </c>
      <c r="AW3114" t="s">
        <v>72</v>
      </c>
      <c r="AX3114">
        <v>3</v>
      </c>
      <c r="AY3114" t="s">
        <v>15149</v>
      </c>
      <c r="AZ3114" t="s">
        <v>4065</v>
      </c>
      <c r="BA3114" t="s">
        <v>207</v>
      </c>
      <c r="BB3114">
        <v>2657</v>
      </c>
      <c r="BC3114" t="s">
        <v>79</v>
      </c>
      <c r="BH3114" t="s">
        <v>15148</v>
      </c>
      <c r="BJ3114">
        <v>43445636</v>
      </c>
    </row>
    <row r="3115" spans="1:62" x14ac:dyDescent="0.25">
      <c r="A3115" t="s">
        <v>15781</v>
      </c>
      <c r="B3115" s="2">
        <v>43507</v>
      </c>
      <c r="C3115" t="s">
        <v>63</v>
      </c>
      <c r="D3115" s="3">
        <v>43472.379471886576</v>
      </c>
      <c r="E3115" t="s">
        <v>64</v>
      </c>
      <c r="F3115" s="2">
        <v>43556</v>
      </c>
      <c r="G3115" s="2">
        <v>43785</v>
      </c>
      <c r="H3115" t="s">
        <v>15387</v>
      </c>
      <c r="J3115" t="s">
        <v>15388</v>
      </c>
      <c r="L3115" t="s">
        <v>3479</v>
      </c>
      <c r="M3115" t="s">
        <v>105</v>
      </c>
      <c r="N3115">
        <v>75074</v>
      </c>
      <c r="O3115" t="s">
        <v>70</v>
      </c>
      <c r="Q3115" t="s">
        <v>15389</v>
      </c>
      <c r="S3115" t="s">
        <v>72</v>
      </c>
      <c r="T3115" t="s">
        <v>1917</v>
      </c>
      <c r="U3115" t="s">
        <v>1918</v>
      </c>
      <c r="V3115" t="s">
        <v>1919</v>
      </c>
      <c r="W3115" t="s">
        <v>105</v>
      </c>
      <c r="X3115" t="s">
        <v>2000</v>
      </c>
      <c r="Y3115" t="str">
        <f>"37-3011"</f>
        <v>37-3011</v>
      </c>
      <c r="Z3115" t="s">
        <v>94</v>
      </c>
      <c r="AA3115">
        <v>561730</v>
      </c>
      <c r="AB3115">
        <v>20</v>
      </c>
      <c r="AC3115">
        <v>20</v>
      </c>
      <c r="AD3115" t="s">
        <v>79</v>
      </c>
      <c r="AE3115" t="s">
        <v>95</v>
      </c>
      <c r="AF3115">
        <v>35</v>
      </c>
      <c r="AG3115" s="4">
        <v>0.29166666666666669</v>
      </c>
      <c r="AH3115" s="4">
        <v>0.66666666666666663</v>
      </c>
      <c r="AI3115" s="5">
        <v>13.94</v>
      </c>
      <c r="AJ3115">
        <v>20.91</v>
      </c>
      <c r="AL3115" t="s">
        <v>81</v>
      </c>
      <c r="AM3115" t="s">
        <v>82</v>
      </c>
      <c r="AO3115" t="s">
        <v>83</v>
      </c>
      <c r="AR3115" t="s">
        <v>82</v>
      </c>
      <c r="AT3115" t="s">
        <v>82</v>
      </c>
      <c r="AW3115" t="s">
        <v>82</v>
      </c>
      <c r="AY3115" t="s">
        <v>3479</v>
      </c>
      <c r="AZ3115" t="s">
        <v>1594</v>
      </c>
      <c r="BA3115" t="s">
        <v>105</v>
      </c>
      <c r="BB3115">
        <v>75074</v>
      </c>
      <c r="BC3115" t="s">
        <v>79</v>
      </c>
      <c r="BH3115" t="s">
        <v>15388</v>
      </c>
      <c r="BJ3115">
        <v>752912942</v>
      </c>
    </row>
    <row r="3116" spans="1:62" x14ac:dyDescent="0.25">
      <c r="A3116" t="s">
        <v>15808</v>
      </c>
      <c r="B3116" s="2">
        <v>43507</v>
      </c>
      <c r="C3116" t="s">
        <v>63</v>
      </c>
      <c r="D3116" s="3">
        <v>43472.380118020832</v>
      </c>
      <c r="E3116" t="s">
        <v>64</v>
      </c>
      <c r="F3116" s="2">
        <v>43556</v>
      </c>
      <c r="G3116" s="2">
        <v>43799</v>
      </c>
      <c r="H3116" t="s">
        <v>15809</v>
      </c>
      <c r="I3116" t="s">
        <v>15810</v>
      </c>
      <c r="J3116" t="s">
        <v>15811</v>
      </c>
      <c r="K3116" t="s">
        <v>67</v>
      </c>
      <c r="L3116" t="s">
        <v>15812</v>
      </c>
      <c r="M3116" t="s">
        <v>774</v>
      </c>
      <c r="N3116">
        <v>80301</v>
      </c>
      <c r="O3116" t="s">
        <v>70</v>
      </c>
      <c r="P3116" t="s">
        <v>67</v>
      </c>
      <c r="Q3116" t="s">
        <v>15813</v>
      </c>
      <c r="S3116" t="s">
        <v>72</v>
      </c>
      <c r="T3116" t="s">
        <v>6285</v>
      </c>
      <c r="U3116" t="s">
        <v>6286</v>
      </c>
      <c r="V3116" t="s">
        <v>6287</v>
      </c>
      <c r="W3116" t="s">
        <v>774</v>
      </c>
      <c r="X3116" t="s">
        <v>94</v>
      </c>
      <c r="Y3116" t="str">
        <f>"37-3011"</f>
        <v>37-3011</v>
      </c>
      <c r="Z3116" t="s">
        <v>94</v>
      </c>
      <c r="AA3116">
        <v>561730</v>
      </c>
      <c r="AB3116">
        <v>12</v>
      </c>
      <c r="AC3116">
        <v>12</v>
      </c>
      <c r="AD3116" t="s">
        <v>79</v>
      </c>
      <c r="AE3116" t="s">
        <v>80</v>
      </c>
      <c r="AF3116">
        <v>40</v>
      </c>
      <c r="AG3116" s="4">
        <v>0.29166666666666669</v>
      </c>
      <c r="AH3116" s="4">
        <v>0.72916666666666663</v>
      </c>
      <c r="AI3116" s="5">
        <v>16.07</v>
      </c>
      <c r="AJ3116">
        <v>24.1</v>
      </c>
      <c r="AK3116">
        <v>27</v>
      </c>
      <c r="AL3116" t="s">
        <v>81</v>
      </c>
      <c r="AM3116" t="s">
        <v>82</v>
      </c>
      <c r="AO3116" t="s">
        <v>83</v>
      </c>
      <c r="AP3116" t="s">
        <v>67</v>
      </c>
      <c r="AQ3116" t="s">
        <v>67</v>
      </c>
      <c r="AR3116" t="s">
        <v>82</v>
      </c>
      <c r="AT3116" t="s">
        <v>82</v>
      </c>
      <c r="AW3116" t="s">
        <v>82</v>
      </c>
      <c r="AY3116" t="s">
        <v>6244</v>
      </c>
      <c r="AZ3116" t="s">
        <v>6244</v>
      </c>
      <c r="BA3116" t="s">
        <v>774</v>
      </c>
      <c r="BB3116">
        <v>80301</v>
      </c>
      <c r="BC3116" t="s">
        <v>79</v>
      </c>
      <c r="BH3116" t="s">
        <v>15814</v>
      </c>
      <c r="BI3116" t="s">
        <v>67</v>
      </c>
      <c r="BJ3116">
        <v>43831316</v>
      </c>
    </row>
    <row r="3117" spans="1:62" x14ac:dyDescent="0.25">
      <c r="A3117" t="s">
        <v>15950</v>
      </c>
      <c r="B3117" s="2">
        <v>43507</v>
      </c>
      <c r="C3117" t="s">
        <v>63</v>
      </c>
      <c r="D3117" s="3">
        <v>43472.379886805553</v>
      </c>
      <c r="E3117" t="s">
        <v>64</v>
      </c>
      <c r="F3117" s="2">
        <v>43556</v>
      </c>
      <c r="G3117" s="2">
        <v>43769</v>
      </c>
      <c r="H3117" t="s">
        <v>14931</v>
      </c>
      <c r="J3117" t="s">
        <v>14932</v>
      </c>
      <c r="L3117" t="s">
        <v>14933</v>
      </c>
      <c r="M3117" t="s">
        <v>298</v>
      </c>
      <c r="N3117">
        <v>3907</v>
      </c>
      <c r="O3117" t="s">
        <v>70</v>
      </c>
      <c r="Q3117" t="s">
        <v>14934</v>
      </c>
      <c r="S3117" t="s">
        <v>72</v>
      </c>
      <c r="T3117" t="s">
        <v>651</v>
      </c>
      <c r="U3117" t="s">
        <v>652</v>
      </c>
      <c r="V3117" t="s">
        <v>653</v>
      </c>
      <c r="W3117" t="s">
        <v>207</v>
      </c>
      <c r="X3117" t="s">
        <v>1427</v>
      </c>
      <c r="Y3117" t="str">
        <f>"37-2012"</f>
        <v>37-2012</v>
      </c>
      <c r="Z3117" t="s">
        <v>373</v>
      </c>
      <c r="AA3117">
        <v>721110</v>
      </c>
      <c r="AB3117">
        <v>15</v>
      </c>
      <c r="AC3117">
        <v>15</v>
      </c>
      <c r="AD3117" t="s">
        <v>79</v>
      </c>
      <c r="AE3117" t="s">
        <v>95</v>
      </c>
      <c r="AF3117">
        <v>35</v>
      </c>
      <c r="AG3117" s="4">
        <v>0.25</v>
      </c>
      <c r="AH3117" s="4">
        <v>0.54166666666666663</v>
      </c>
      <c r="AI3117" s="5">
        <v>11.15</v>
      </c>
      <c r="AJ3117">
        <v>16.73</v>
      </c>
      <c r="AK3117">
        <v>31.89</v>
      </c>
      <c r="AL3117" t="s">
        <v>81</v>
      </c>
      <c r="AM3117" t="s">
        <v>82</v>
      </c>
      <c r="AO3117" t="s">
        <v>83</v>
      </c>
      <c r="AR3117" t="s">
        <v>82</v>
      </c>
      <c r="AT3117" t="s">
        <v>82</v>
      </c>
      <c r="AW3117" t="s">
        <v>72</v>
      </c>
      <c r="AX3117">
        <v>3</v>
      </c>
      <c r="AY3117" t="s">
        <v>14933</v>
      </c>
      <c r="AZ3117" t="s">
        <v>14936</v>
      </c>
      <c r="BA3117" t="s">
        <v>298</v>
      </c>
      <c r="BB3117">
        <v>3907</v>
      </c>
      <c r="BC3117" t="s">
        <v>79</v>
      </c>
      <c r="BH3117" t="s">
        <v>14932</v>
      </c>
      <c r="BJ3117">
        <v>202587874</v>
      </c>
    </row>
    <row r="3118" spans="1:62" x14ac:dyDescent="0.25">
      <c r="A3118" t="s">
        <v>16114</v>
      </c>
      <c r="B3118" s="2">
        <v>43507</v>
      </c>
      <c r="C3118" t="s">
        <v>63</v>
      </c>
      <c r="D3118" s="3">
        <v>43472.380983067131</v>
      </c>
      <c r="E3118" t="s">
        <v>64</v>
      </c>
      <c r="F3118" s="2">
        <v>43556</v>
      </c>
      <c r="G3118" s="2">
        <v>43799</v>
      </c>
      <c r="H3118" t="s">
        <v>16115</v>
      </c>
      <c r="J3118" t="s">
        <v>16116</v>
      </c>
      <c r="L3118" t="s">
        <v>16117</v>
      </c>
      <c r="M3118" t="s">
        <v>881</v>
      </c>
      <c r="N3118">
        <v>83554</v>
      </c>
      <c r="O3118" t="s">
        <v>70</v>
      </c>
      <c r="Q3118" t="s">
        <v>16118</v>
      </c>
      <c r="S3118" t="s">
        <v>72</v>
      </c>
      <c r="T3118" t="s">
        <v>878</v>
      </c>
      <c r="U3118" t="s">
        <v>879</v>
      </c>
      <c r="V3118" t="s">
        <v>2620</v>
      </c>
      <c r="W3118" t="s">
        <v>881</v>
      </c>
      <c r="X3118" t="s">
        <v>1092</v>
      </c>
      <c r="Y3118" t="str">
        <f>"45-4011"</f>
        <v>45-4011</v>
      </c>
      <c r="Z3118" t="s">
        <v>763</v>
      </c>
      <c r="AA3118">
        <v>115310</v>
      </c>
      <c r="AB3118">
        <v>15</v>
      </c>
      <c r="AC3118">
        <v>15</v>
      </c>
      <c r="AD3118" t="s">
        <v>79</v>
      </c>
      <c r="AE3118" t="s">
        <v>80</v>
      </c>
      <c r="AF3118">
        <v>40</v>
      </c>
      <c r="AG3118" s="4">
        <v>0.25</v>
      </c>
      <c r="AH3118" s="4">
        <v>0.60416666666666663</v>
      </c>
      <c r="AI3118" s="5">
        <v>15.82</v>
      </c>
      <c r="AJ3118">
        <v>23.73</v>
      </c>
      <c r="AK3118">
        <v>30</v>
      </c>
      <c r="AL3118" t="s">
        <v>81</v>
      </c>
      <c r="AM3118" t="s">
        <v>82</v>
      </c>
      <c r="AO3118" t="s">
        <v>83</v>
      </c>
      <c r="AR3118" t="s">
        <v>82</v>
      </c>
      <c r="AT3118" t="s">
        <v>82</v>
      </c>
      <c r="AW3118" t="s">
        <v>82</v>
      </c>
      <c r="AY3118" t="s">
        <v>16117</v>
      </c>
      <c r="AZ3118" t="s">
        <v>16119</v>
      </c>
      <c r="BA3118" t="s">
        <v>881</v>
      </c>
      <c r="BB3118">
        <v>83554</v>
      </c>
      <c r="BC3118" t="s">
        <v>79</v>
      </c>
      <c r="BH3118" t="s">
        <v>16120</v>
      </c>
      <c r="BJ3118">
        <v>820530474</v>
      </c>
    </row>
    <row r="3119" spans="1:62" x14ac:dyDescent="0.25">
      <c r="A3119" t="s">
        <v>16151</v>
      </c>
      <c r="B3119" s="2">
        <v>43507</v>
      </c>
      <c r="C3119" t="s">
        <v>63</v>
      </c>
      <c r="D3119" s="3">
        <v>43472.380327534724</v>
      </c>
      <c r="E3119" t="s">
        <v>64</v>
      </c>
      <c r="F3119" s="2">
        <v>43556</v>
      </c>
      <c r="G3119" s="2">
        <v>43769</v>
      </c>
      <c r="H3119" t="s">
        <v>15993</v>
      </c>
      <c r="I3119" t="s">
        <v>15994</v>
      </c>
      <c r="J3119" t="s">
        <v>15995</v>
      </c>
      <c r="L3119" t="s">
        <v>15996</v>
      </c>
      <c r="M3119" t="s">
        <v>207</v>
      </c>
      <c r="N3119">
        <v>2540</v>
      </c>
      <c r="O3119" t="s">
        <v>70</v>
      </c>
      <c r="Q3119" t="s">
        <v>15997</v>
      </c>
      <c r="S3119" t="s">
        <v>72</v>
      </c>
      <c r="T3119" t="s">
        <v>651</v>
      </c>
      <c r="U3119" t="s">
        <v>652</v>
      </c>
      <c r="V3119" t="s">
        <v>653</v>
      </c>
      <c r="W3119" t="s">
        <v>207</v>
      </c>
      <c r="X3119" t="s">
        <v>16152</v>
      </c>
      <c r="Y3119" t="str">
        <f>"35-3031"</f>
        <v>35-3031</v>
      </c>
      <c r="Z3119" t="s">
        <v>410</v>
      </c>
      <c r="AA3119">
        <v>7221</v>
      </c>
      <c r="AB3119">
        <v>20</v>
      </c>
      <c r="AC3119">
        <v>20</v>
      </c>
      <c r="AD3119" t="s">
        <v>79</v>
      </c>
      <c r="AE3119" t="s">
        <v>95</v>
      </c>
      <c r="AF3119">
        <v>35</v>
      </c>
      <c r="AG3119" s="4">
        <v>0.375</v>
      </c>
      <c r="AH3119" s="4">
        <v>0.66666666666666663</v>
      </c>
      <c r="AI3119" s="5">
        <v>15.01</v>
      </c>
      <c r="AJ3119">
        <v>22.52</v>
      </c>
      <c r="AL3119" t="s">
        <v>81</v>
      </c>
      <c r="AM3119" t="s">
        <v>82</v>
      </c>
      <c r="AO3119" t="s">
        <v>83</v>
      </c>
      <c r="AR3119" t="s">
        <v>82</v>
      </c>
      <c r="AT3119" t="s">
        <v>82</v>
      </c>
      <c r="AW3119" t="s">
        <v>72</v>
      </c>
      <c r="AX3119">
        <v>3</v>
      </c>
      <c r="AY3119" t="s">
        <v>15996</v>
      </c>
      <c r="AZ3119" t="s">
        <v>4065</v>
      </c>
      <c r="BA3119" t="s">
        <v>207</v>
      </c>
      <c r="BB3119">
        <v>2540</v>
      </c>
      <c r="BC3119" t="s">
        <v>79</v>
      </c>
      <c r="BH3119" t="s">
        <v>15999</v>
      </c>
      <c r="BJ3119">
        <v>43145406</v>
      </c>
    </row>
    <row r="3120" spans="1:62" x14ac:dyDescent="0.25">
      <c r="A3120" t="s">
        <v>16195</v>
      </c>
      <c r="B3120" s="2">
        <v>43507</v>
      </c>
      <c r="C3120" t="s">
        <v>63</v>
      </c>
      <c r="D3120" s="3">
        <v>43472.378155706021</v>
      </c>
      <c r="E3120" t="s">
        <v>64</v>
      </c>
      <c r="F3120" s="2">
        <v>43556</v>
      </c>
      <c r="G3120" s="2">
        <v>43800</v>
      </c>
      <c r="H3120" t="s">
        <v>16196</v>
      </c>
      <c r="I3120" t="s">
        <v>67</v>
      </c>
      <c r="J3120" t="s">
        <v>16197</v>
      </c>
      <c r="K3120" t="s">
        <v>16198</v>
      </c>
      <c r="L3120" t="s">
        <v>2443</v>
      </c>
      <c r="M3120" t="s">
        <v>774</v>
      </c>
      <c r="N3120">
        <v>80477</v>
      </c>
      <c r="O3120" t="s">
        <v>70</v>
      </c>
      <c r="P3120" t="s">
        <v>67</v>
      </c>
      <c r="Q3120" t="s">
        <v>16199</v>
      </c>
      <c r="S3120" t="s">
        <v>72</v>
      </c>
      <c r="T3120" t="s">
        <v>14635</v>
      </c>
      <c r="U3120" t="s">
        <v>14636</v>
      </c>
      <c r="V3120" t="s">
        <v>14637</v>
      </c>
      <c r="W3120" t="s">
        <v>105</v>
      </c>
      <c r="X3120" t="s">
        <v>16193</v>
      </c>
      <c r="Y3120" t="str">
        <f>"47-2061"</f>
        <v>47-2061</v>
      </c>
      <c r="Z3120" t="s">
        <v>326</v>
      </c>
      <c r="AA3120">
        <v>23811</v>
      </c>
      <c r="AB3120">
        <v>10</v>
      </c>
      <c r="AC3120">
        <v>10</v>
      </c>
      <c r="AD3120" t="s">
        <v>79</v>
      </c>
      <c r="AE3120" t="s">
        <v>95</v>
      </c>
      <c r="AF3120">
        <v>40</v>
      </c>
      <c r="AG3120" s="4">
        <v>0.29166666666666669</v>
      </c>
      <c r="AH3120" s="4">
        <v>0.66666666666666663</v>
      </c>
      <c r="AI3120" s="5">
        <v>17.13</v>
      </c>
      <c r="AJ3120">
        <v>25.7</v>
      </c>
      <c r="AK3120">
        <v>25.7</v>
      </c>
      <c r="AL3120" t="s">
        <v>81</v>
      </c>
      <c r="AM3120" t="s">
        <v>82</v>
      </c>
      <c r="AO3120" t="s">
        <v>83</v>
      </c>
      <c r="AP3120" t="s">
        <v>67</v>
      </c>
      <c r="AQ3120" t="s">
        <v>67</v>
      </c>
      <c r="AR3120" t="s">
        <v>82</v>
      </c>
      <c r="AT3120" t="s">
        <v>82</v>
      </c>
      <c r="AW3120" t="s">
        <v>82</v>
      </c>
      <c r="AY3120" t="s">
        <v>2443</v>
      </c>
      <c r="AZ3120" t="s">
        <v>16200</v>
      </c>
      <c r="BA3120" t="s">
        <v>774</v>
      </c>
      <c r="BB3120">
        <v>80477</v>
      </c>
      <c r="BC3120" t="s">
        <v>79</v>
      </c>
      <c r="BH3120" t="s">
        <v>16197</v>
      </c>
      <c r="BI3120" t="s">
        <v>67</v>
      </c>
      <c r="BJ3120">
        <v>472218178</v>
      </c>
    </row>
    <row r="3121" spans="1:62" x14ac:dyDescent="0.25">
      <c r="A3121" t="s">
        <v>16257</v>
      </c>
      <c r="B3121" s="2">
        <v>43507</v>
      </c>
      <c r="C3121" t="s">
        <v>63</v>
      </c>
      <c r="D3121" s="3">
        <v>43472.380623101853</v>
      </c>
      <c r="E3121" t="s">
        <v>64</v>
      </c>
      <c r="F3121" s="2">
        <v>43556</v>
      </c>
      <c r="G3121" s="2">
        <v>43799</v>
      </c>
      <c r="H3121" t="s">
        <v>16258</v>
      </c>
      <c r="J3121" t="s">
        <v>16259</v>
      </c>
      <c r="L3121" t="s">
        <v>1797</v>
      </c>
      <c r="M3121" t="s">
        <v>1246</v>
      </c>
      <c r="N3121">
        <v>63102</v>
      </c>
      <c r="O3121" t="s">
        <v>70</v>
      </c>
      <c r="Q3121" t="s">
        <v>16260</v>
      </c>
      <c r="S3121" t="s">
        <v>72</v>
      </c>
      <c r="T3121" t="s">
        <v>878</v>
      </c>
      <c r="U3121" t="s">
        <v>879</v>
      </c>
      <c r="V3121" t="s">
        <v>2620</v>
      </c>
      <c r="W3121" t="s">
        <v>881</v>
      </c>
      <c r="X3121" t="s">
        <v>16261</v>
      </c>
      <c r="Y3121" t="str">
        <f>"49-9098"</f>
        <v>49-9098</v>
      </c>
      <c r="Z3121" t="s">
        <v>1263</v>
      </c>
      <c r="AA3121">
        <v>238170</v>
      </c>
      <c r="AB3121">
        <v>6</v>
      </c>
      <c r="AC3121">
        <v>6</v>
      </c>
      <c r="AD3121" t="s">
        <v>79</v>
      </c>
      <c r="AE3121" t="s">
        <v>95</v>
      </c>
      <c r="AF3121">
        <v>40</v>
      </c>
      <c r="AG3121" s="4">
        <v>0.25</v>
      </c>
      <c r="AH3121" s="4">
        <v>0.60416666666666663</v>
      </c>
      <c r="AI3121" s="5">
        <v>13.68</v>
      </c>
      <c r="AJ3121">
        <v>20.52</v>
      </c>
      <c r="AK3121">
        <v>30</v>
      </c>
      <c r="AL3121" t="s">
        <v>81</v>
      </c>
      <c r="AM3121" t="s">
        <v>82</v>
      </c>
      <c r="AO3121" t="s">
        <v>83</v>
      </c>
      <c r="AR3121" t="s">
        <v>82</v>
      </c>
      <c r="AT3121" t="s">
        <v>82</v>
      </c>
      <c r="AW3121" t="s">
        <v>82</v>
      </c>
      <c r="AY3121" t="s">
        <v>1797</v>
      </c>
      <c r="AZ3121" t="s">
        <v>10495</v>
      </c>
      <c r="BA3121" t="s">
        <v>1246</v>
      </c>
      <c r="BB3121">
        <v>63102</v>
      </c>
      <c r="BC3121" t="s">
        <v>79</v>
      </c>
      <c r="BH3121" t="s">
        <v>16262</v>
      </c>
      <c r="BJ3121">
        <v>202776329</v>
      </c>
    </row>
    <row r="3122" spans="1:62" x14ac:dyDescent="0.25">
      <c r="A3122" t="s">
        <v>16550</v>
      </c>
      <c r="B3122" s="2">
        <v>43507</v>
      </c>
      <c r="C3122" t="s">
        <v>63</v>
      </c>
      <c r="D3122" s="3">
        <v>43472.381096377314</v>
      </c>
      <c r="E3122" t="s">
        <v>64</v>
      </c>
      <c r="F3122" s="2">
        <v>43556</v>
      </c>
      <c r="G3122" s="2">
        <v>43770</v>
      </c>
      <c r="H3122" t="s">
        <v>16522</v>
      </c>
      <c r="I3122" t="s">
        <v>16523</v>
      </c>
      <c r="J3122" t="s">
        <v>16524</v>
      </c>
      <c r="K3122" t="s">
        <v>16525</v>
      </c>
      <c r="L3122" t="s">
        <v>16011</v>
      </c>
      <c r="M3122" t="s">
        <v>1165</v>
      </c>
      <c r="N3122">
        <v>57751</v>
      </c>
      <c r="O3122" t="s">
        <v>70</v>
      </c>
      <c r="P3122" t="s">
        <v>67</v>
      </c>
      <c r="Q3122" t="s">
        <v>16526</v>
      </c>
      <c r="S3122" t="s">
        <v>72</v>
      </c>
      <c r="T3122" t="s">
        <v>14635</v>
      </c>
      <c r="U3122" t="s">
        <v>14636</v>
      </c>
      <c r="V3122" t="s">
        <v>14637</v>
      </c>
      <c r="W3122" t="s">
        <v>105</v>
      </c>
      <c r="X3122" t="s">
        <v>362</v>
      </c>
      <c r="Y3122" t="str">
        <f>"35-2015"</f>
        <v>35-2015</v>
      </c>
      <c r="Z3122" t="s">
        <v>346</v>
      </c>
      <c r="AA3122">
        <v>722110</v>
      </c>
      <c r="AB3122">
        <v>10</v>
      </c>
      <c r="AC3122">
        <v>10</v>
      </c>
      <c r="AD3122" t="s">
        <v>79</v>
      </c>
      <c r="AE3122" t="s">
        <v>80</v>
      </c>
      <c r="AF3122">
        <v>40</v>
      </c>
      <c r="AG3122" s="4">
        <v>0.25</v>
      </c>
      <c r="AH3122" s="4">
        <v>0.625</v>
      </c>
      <c r="AI3122" s="5">
        <v>11.62</v>
      </c>
      <c r="AJ3122">
        <v>17.43</v>
      </c>
      <c r="AK3122">
        <v>17.43</v>
      </c>
      <c r="AL3122" t="s">
        <v>81</v>
      </c>
      <c r="AM3122" t="s">
        <v>82</v>
      </c>
      <c r="AO3122" t="s">
        <v>83</v>
      </c>
      <c r="AP3122" t="s">
        <v>67</v>
      </c>
      <c r="AQ3122" t="s">
        <v>67</v>
      </c>
      <c r="AR3122" t="s">
        <v>82</v>
      </c>
      <c r="AT3122" t="s">
        <v>82</v>
      </c>
      <c r="AW3122" t="s">
        <v>82</v>
      </c>
      <c r="AY3122" t="s">
        <v>16011</v>
      </c>
      <c r="AZ3122" t="s">
        <v>11430</v>
      </c>
      <c r="BA3122" t="s">
        <v>1165</v>
      </c>
      <c r="BB3122">
        <v>57751</v>
      </c>
      <c r="BC3122" t="s">
        <v>87</v>
      </c>
      <c r="BH3122" t="s">
        <v>16524</v>
      </c>
      <c r="BI3122" t="s">
        <v>67</v>
      </c>
      <c r="BJ3122">
        <v>260098512</v>
      </c>
    </row>
    <row r="3123" spans="1:62" x14ac:dyDescent="0.25">
      <c r="A3123" t="s">
        <v>16558</v>
      </c>
      <c r="B3123" s="2">
        <v>43507</v>
      </c>
      <c r="C3123" t="s">
        <v>63</v>
      </c>
      <c r="D3123" s="3">
        <v>43472.37973641204</v>
      </c>
      <c r="E3123" t="s">
        <v>64</v>
      </c>
      <c r="F3123" s="2">
        <v>43556</v>
      </c>
      <c r="G3123" s="2">
        <v>43799</v>
      </c>
      <c r="H3123" t="s">
        <v>16559</v>
      </c>
      <c r="I3123" t="s">
        <v>16560</v>
      </c>
      <c r="J3123" t="s">
        <v>16561</v>
      </c>
      <c r="K3123" t="s">
        <v>16562</v>
      </c>
      <c r="L3123" t="s">
        <v>15064</v>
      </c>
      <c r="M3123" t="s">
        <v>1165</v>
      </c>
      <c r="N3123">
        <v>57745</v>
      </c>
      <c r="O3123" t="s">
        <v>70</v>
      </c>
      <c r="P3123" t="s">
        <v>67</v>
      </c>
      <c r="Q3123" t="s">
        <v>16563</v>
      </c>
      <c r="S3123" t="s">
        <v>72</v>
      </c>
      <c r="T3123" t="s">
        <v>14635</v>
      </c>
      <c r="U3123" t="s">
        <v>14636</v>
      </c>
      <c r="V3123" t="s">
        <v>14637</v>
      </c>
      <c r="W3123" t="s">
        <v>105</v>
      </c>
      <c r="X3123" t="s">
        <v>15165</v>
      </c>
      <c r="Y3123" t="str">
        <f>"43-4081"</f>
        <v>43-4081</v>
      </c>
      <c r="Z3123" t="s">
        <v>1983</v>
      </c>
      <c r="AA3123">
        <v>721110</v>
      </c>
      <c r="AB3123">
        <v>8</v>
      </c>
      <c r="AC3123">
        <v>8</v>
      </c>
      <c r="AD3123" t="s">
        <v>79</v>
      </c>
      <c r="AE3123" t="s">
        <v>80</v>
      </c>
      <c r="AF3123">
        <v>40</v>
      </c>
      <c r="AG3123" s="4">
        <v>0.33333333333333331</v>
      </c>
      <c r="AH3123" s="4">
        <v>0.66666666666666663</v>
      </c>
      <c r="AI3123" s="5">
        <v>10.5</v>
      </c>
      <c r="AJ3123">
        <v>15.75</v>
      </c>
      <c r="AK3123">
        <v>15.75</v>
      </c>
      <c r="AL3123" t="s">
        <v>81</v>
      </c>
      <c r="AM3123" t="s">
        <v>82</v>
      </c>
      <c r="AO3123" t="s">
        <v>83</v>
      </c>
      <c r="AP3123" t="s">
        <v>67</v>
      </c>
      <c r="AQ3123" t="s">
        <v>67</v>
      </c>
      <c r="AR3123" t="s">
        <v>82</v>
      </c>
      <c r="AT3123" t="s">
        <v>82</v>
      </c>
      <c r="AW3123" t="s">
        <v>82</v>
      </c>
      <c r="AY3123" t="s">
        <v>15064</v>
      </c>
      <c r="AZ3123" t="s">
        <v>11430</v>
      </c>
      <c r="BA3123" t="s">
        <v>1165</v>
      </c>
      <c r="BB3123">
        <v>57745</v>
      </c>
      <c r="BC3123" t="s">
        <v>87</v>
      </c>
      <c r="BH3123" t="s">
        <v>16561</v>
      </c>
      <c r="BI3123" t="s">
        <v>67</v>
      </c>
      <c r="BJ3123">
        <v>473986264</v>
      </c>
    </row>
    <row r="3124" spans="1:62" x14ac:dyDescent="0.25">
      <c r="A3124" t="s">
        <v>16570</v>
      </c>
      <c r="B3124" s="2">
        <v>43507</v>
      </c>
      <c r="C3124" t="s">
        <v>63</v>
      </c>
      <c r="D3124" s="3">
        <v>43472.380789826391</v>
      </c>
      <c r="E3124" t="s">
        <v>64</v>
      </c>
      <c r="F3124" s="2">
        <v>43556</v>
      </c>
      <c r="G3124" s="2">
        <v>43799</v>
      </c>
      <c r="H3124" t="s">
        <v>16571</v>
      </c>
      <c r="I3124" t="s">
        <v>16572</v>
      </c>
      <c r="J3124" t="s">
        <v>16573</v>
      </c>
      <c r="K3124" t="s">
        <v>67</v>
      </c>
      <c r="L3124" t="s">
        <v>16011</v>
      </c>
      <c r="M3124" t="s">
        <v>1165</v>
      </c>
      <c r="N3124">
        <v>57751</v>
      </c>
      <c r="O3124" t="s">
        <v>70</v>
      </c>
      <c r="P3124" t="s">
        <v>67</v>
      </c>
      <c r="Q3124" t="s">
        <v>16574</v>
      </c>
      <c r="S3124" t="s">
        <v>72</v>
      </c>
      <c r="T3124" t="s">
        <v>14635</v>
      </c>
      <c r="U3124" t="s">
        <v>14636</v>
      </c>
      <c r="V3124" t="s">
        <v>14637</v>
      </c>
      <c r="W3124" t="s">
        <v>105</v>
      </c>
      <c r="X3124" t="s">
        <v>379</v>
      </c>
      <c r="Y3124" t="str">
        <f>"37-2012"</f>
        <v>37-2012</v>
      </c>
      <c r="Z3124" t="s">
        <v>373</v>
      </c>
      <c r="AA3124">
        <v>721110</v>
      </c>
      <c r="AB3124">
        <v>10</v>
      </c>
      <c r="AC3124">
        <v>10</v>
      </c>
      <c r="AD3124" t="s">
        <v>79</v>
      </c>
      <c r="AE3124" t="s">
        <v>80</v>
      </c>
      <c r="AF3124">
        <v>40</v>
      </c>
      <c r="AG3124" s="4">
        <v>0.33333333333333331</v>
      </c>
      <c r="AH3124" s="4">
        <v>0.66666666666666663</v>
      </c>
      <c r="AI3124" s="5">
        <v>10.5</v>
      </c>
      <c r="AJ3124">
        <v>15.75</v>
      </c>
      <c r="AK3124">
        <v>15.75</v>
      </c>
      <c r="AL3124" t="s">
        <v>81</v>
      </c>
      <c r="AM3124" t="s">
        <v>82</v>
      </c>
      <c r="AO3124" t="s">
        <v>83</v>
      </c>
      <c r="AP3124" t="s">
        <v>67</v>
      </c>
      <c r="AQ3124" t="s">
        <v>67</v>
      </c>
      <c r="AR3124" t="s">
        <v>82</v>
      </c>
      <c r="AT3124" t="s">
        <v>82</v>
      </c>
      <c r="AW3124" t="s">
        <v>82</v>
      </c>
      <c r="AY3124" t="s">
        <v>16011</v>
      </c>
      <c r="AZ3124" t="s">
        <v>11430</v>
      </c>
      <c r="BA3124" t="s">
        <v>1165</v>
      </c>
      <c r="BB3124">
        <v>57751</v>
      </c>
      <c r="BC3124" t="s">
        <v>87</v>
      </c>
      <c r="BH3124" t="s">
        <v>16573</v>
      </c>
      <c r="BI3124" t="s">
        <v>67</v>
      </c>
      <c r="BJ3124">
        <v>815466923</v>
      </c>
    </row>
    <row r="3125" spans="1:62" x14ac:dyDescent="0.25">
      <c r="A3125" t="s">
        <v>16609</v>
      </c>
      <c r="B3125" s="2">
        <v>43507</v>
      </c>
      <c r="C3125" t="s">
        <v>63</v>
      </c>
      <c r="D3125" s="3">
        <v>43472.380541226848</v>
      </c>
      <c r="E3125" t="s">
        <v>64</v>
      </c>
      <c r="F3125" s="2">
        <v>43556</v>
      </c>
      <c r="G3125" s="2">
        <v>43799</v>
      </c>
      <c r="H3125" t="s">
        <v>16604</v>
      </c>
      <c r="I3125" t="s">
        <v>16605</v>
      </c>
      <c r="J3125" t="s">
        <v>16606</v>
      </c>
      <c r="K3125" t="s">
        <v>16562</v>
      </c>
      <c r="L3125" t="s">
        <v>15064</v>
      </c>
      <c r="M3125" t="s">
        <v>1165</v>
      </c>
      <c r="N3125">
        <v>57745</v>
      </c>
      <c r="O3125" t="s">
        <v>70</v>
      </c>
      <c r="P3125" t="s">
        <v>67</v>
      </c>
      <c r="Q3125" t="s">
        <v>16607</v>
      </c>
      <c r="S3125" t="s">
        <v>72</v>
      </c>
      <c r="T3125" t="s">
        <v>14635</v>
      </c>
      <c r="U3125" t="s">
        <v>14636</v>
      </c>
      <c r="V3125" t="s">
        <v>14637</v>
      </c>
      <c r="W3125" t="s">
        <v>105</v>
      </c>
      <c r="X3125" t="s">
        <v>379</v>
      </c>
      <c r="Y3125" t="str">
        <f>"37-2012"</f>
        <v>37-2012</v>
      </c>
      <c r="Z3125" t="s">
        <v>373</v>
      </c>
      <c r="AA3125">
        <v>721110</v>
      </c>
      <c r="AB3125">
        <v>12</v>
      </c>
      <c r="AC3125">
        <v>12</v>
      </c>
      <c r="AD3125" t="s">
        <v>79</v>
      </c>
      <c r="AE3125" t="s">
        <v>80</v>
      </c>
      <c r="AF3125">
        <v>40</v>
      </c>
      <c r="AG3125" s="4">
        <v>0.33333333333333331</v>
      </c>
      <c r="AH3125" s="4">
        <v>0.70833333333333337</v>
      </c>
      <c r="AI3125" s="5">
        <v>10.5</v>
      </c>
      <c r="AJ3125">
        <v>15.75</v>
      </c>
      <c r="AK3125">
        <v>15.75</v>
      </c>
      <c r="AL3125" t="s">
        <v>81</v>
      </c>
      <c r="AM3125" t="s">
        <v>82</v>
      </c>
      <c r="AO3125" t="s">
        <v>83</v>
      </c>
      <c r="AP3125" t="s">
        <v>67</v>
      </c>
      <c r="AQ3125" t="s">
        <v>67</v>
      </c>
      <c r="AR3125" t="s">
        <v>82</v>
      </c>
      <c r="AT3125" t="s">
        <v>82</v>
      </c>
      <c r="AW3125" t="s">
        <v>82</v>
      </c>
      <c r="AY3125" t="s">
        <v>15064</v>
      </c>
      <c r="AZ3125" t="s">
        <v>11430</v>
      </c>
      <c r="BA3125" t="s">
        <v>1165</v>
      </c>
      <c r="BB3125">
        <v>57745</v>
      </c>
      <c r="BC3125" t="s">
        <v>87</v>
      </c>
      <c r="BH3125" t="s">
        <v>16608</v>
      </c>
      <c r="BI3125" t="s">
        <v>67</v>
      </c>
      <c r="BJ3125">
        <v>472349963</v>
      </c>
    </row>
    <row r="3126" spans="1:62" x14ac:dyDescent="0.25">
      <c r="A3126" t="s">
        <v>16612</v>
      </c>
      <c r="B3126" s="2">
        <v>43507</v>
      </c>
      <c r="C3126" t="s">
        <v>63</v>
      </c>
      <c r="D3126" s="3">
        <v>43472.380198541665</v>
      </c>
      <c r="E3126" t="s">
        <v>64</v>
      </c>
      <c r="F3126" s="2">
        <v>43556</v>
      </c>
      <c r="G3126" s="2">
        <v>43784</v>
      </c>
      <c r="H3126" t="s">
        <v>16532</v>
      </c>
      <c r="I3126" t="s">
        <v>16597</v>
      </c>
      <c r="J3126" t="s">
        <v>16598</v>
      </c>
      <c r="K3126" t="s">
        <v>16535</v>
      </c>
      <c r="L3126" t="s">
        <v>16011</v>
      </c>
      <c r="M3126" t="s">
        <v>1165</v>
      </c>
      <c r="N3126">
        <v>57751</v>
      </c>
      <c r="O3126" t="s">
        <v>70</v>
      </c>
      <c r="P3126" t="s">
        <v>67</v>
      </c>
      <c r="Q3126" t="s">
        <v>16536</v>
      </c>
      <c r="S3126" t="s">
        <v>72</v>
      </c>
      <c r="T3126" t="s">
        <v>14635</v>
      </c>
      <c r="U3126" t="s">
        <v>14636</v>
      </c>
      <c r="V3126" t="s">
        <v>14637</v>
      </c>
      <c r="W3126" t="s">
        <v>105</v>
      </c>
      <c r="X3126" t="s">
        <v>379</v>
      </c>
      <c r="Y3126" t="str">
        <f>"37-2012"</f>
        <v>37-2012</v>
      </c>
      <c r="Z3126" t="s">
        <v>373</v>
      </c>
      <c r="AA3126">
        <v>72111</v>
      </c>
      <c r="AB3126">
        <v>13</v>
      </c>
      <c r="AC3126">
        <v>13</v>
      </c>
      <c r="AD3126" t="s">
        <v>79</v>
      </c>
      <c r="AE3126" t="s">
        <v>80</v>
      </c>
      <c r="AF3126">
        <v>40</v>
      </c>
      <c r="AG3126" s="4">
        <v>0.33333333333333331</v>
      </c>
      <c r="AH3126" s="4">
        <v>0.66666666666666663</v>
      </c>
      <c r="AI3126" s="5">
        <v>10.5</v>
      </c>
      <c r="AJ3126">
        <v>15.75</v>
      </c>
      <c r="AK3126">
        <v>15.75</v>
      </c>
      <c r="AL3126" t="s">
        <v>81</v>
      </c>
      <c r="AM3126" t="s">
        <v>82</v>
      </c>
      <c r="AO3126" t="s">
        <v>83</v>
      </c>
      <c r="AP3126" t="s">
        <v>67</v>
      </c>
      <c r="AQ3126" t="s">
        <v>67</v>
      </c>
      <c r="AR3126" t="s">
        <v>82</v>
      </c>
      <c r="AT3126" t="s">
        <v>82</v>
      </c>
      <c r="AW3126" t="s">
        <v>72</v>
      </c>
      <c r="AX3126">
        <v>3</v>
      </c>
      <c r="AY3126" t="s">
        <v>16011</v>
      </c>
      <c r="AZ3126" t="s">
        <v>11430</v>
      </c>
      <c r="BA3126" t="s">
        <v>1165</v>
      </c>
      <c r="BB3126">
        <v>57751</v>
      </c>
      <c r="BC3126" t="s">
        <v>87</v>
      </c>
      <c r="BH3126" t="s">
        <v>16598</v>
      </c>
      <c r="BI3126" t="s">
        <v>67</v>
      </c>
      <c r="BJ3126">
        <v>815245401</v>
      </c>
    </row>
    <row r="3127" spans="1:62" x14ac:dyDescent="0.25">
      <c r="A3127" t="s">
        <v>16631</v>
      </c>
      <c r="B3127" s="2">
        <v>43507</v>
      </c>
      <c r="C3127" t="s">
        <v>63</v>
      </c>
      <c r="D3127" s="3">
        <v>43472.380194293983</v>
      </c>
      <c r="E3127" t="s">
        <v>64</v>
      </c>
      <c r="F3127" s="2">
        <v>43556</v>
      </c>
      <c r="G3127" s="2">
        <v>43800</v>
      </c>
      <c r="H3127" t="s">
        <v>16632</v>
      </c>
      <c r="I3127" t="s">
        <v>16633</v>
      </c>
      <c r="J3127" t="s">
        <v>16634</v>
      </c>
      <c r="K3127" t="s">
        <v>67</v>
      </c>
      <c r="L3127" t="s">
        <v>16635</v>
      </c>
      <c r="M3127" t="s">
        <v>3857</v>
      </c>
      <c r="N3127">
        <v>59701</v>
      </c>
      <c r="O3127" t="s">
        <v>70</v>
      </c>
      <c r="P3127" t="s">
        <v>67</v>
      </c>
      <c r="Q3127" t="s">
        <v>16636</v>
      </c>
      <c r="S3127" t="s">
        <v>72</v>
      </c>
      <c r="T3127" t="s">
        <v>14635</v>
      </c>
      <c r="U3127" t="s">
        <v>14636</v>
      </c>
      <c r="V3127" t="s">
        <v>14637</v>
      </c>
      <c r="W3127" t="s">
        <v>105</v>
      </c>
      <c r="X3127" t="s">
        <v>5252</v>
      </c>
      <c r="Y3127" t="str">
        <f>"37-2012"</f>
        <v>37-2012</v>
      </c>
      <c r="Z3127" t="s">
        <v>373</v>
      </c>
      <c r="AA3127">
        <v>72111</v>
      </c>
      <c r="AB3127">
        <v>7</v>
      </c>
      <c r="AC3127">
        <v>7</v>
      </c>
      <c r="AD3127" t="s">
        <v>79</v>
      </c>
      <c r="AE3127" t="s">
        <v>95</v>
      </c>
      <c r="AF3127">
        <v>40</v>
      </c>
      <c r="AG3127" s="4">
        <v>0.33333333333333331</v>
      </c>
      <c r="AH3127" s="4">
        <v>0.70833333333333337</v>
      </c>
      <c r="AI3127" s="5">
        <v>11.39</v>
      </c>
      <c r="AJ3127">
        <v>17.09</v>
      </c>
      <c r="AK3127">
        <v>17.09</v>
      </c>
      <c r="AL3127" t="s">
        <v>81</v>
      </c>
      <c r="AM3127" t="s">
        <v>82</v>
      </c>
      <c r="AO3127" t="s">
        <v>83</v>
      </c>
      <c r="AP3127" t="s">
        <v>67</v>
      </c>
      <c r="AQ3127" t="s">
        <v>67</v>
      </c>
      <c r="AR3127" t="s">
        <v>82</v>
      </c>
      <c r="AT3127" t="s">
        <v>82</v>
      </c>
      <c r="AW3127" t="s">
        <v>72</v>
      </c>
      <c r="AX3127">
        <v>3</v>
      </c>
      <c r="AY3127" t="s">
        <v>16637</v>
      </c>
      <c r="AZ3127" t="s">
        <v>14944</v>
      </c>
      <c r="BA3127" t="s">
        <v>3857</v>
      </c>
      <c r="BB3127">
        <v>59714</v>
      </c>
      <c r="BC3127" t="s">
        <v>87</v>
      </c>
      <c r="BH3127" t="s">
        <v>16638</v>
      </c>
      <c r="BI3127" t="s">
        <v>67</v>
      </c>
      <c r="BJ3127">
        <v>810485090</v>
      </c>
    </row>
    <row r="3128" spans="1:62" x14ac:dyDescent="0.25">
      <c r="A3128" t="s">
        <v>16892</v>
      </c>
      <c r="B3128" s="2">
        <v>43507</v>
      </c>
      <c r="C3128" t="s">
        <v>63</v>
      </c>
      <c r="D3128" s="3">
        <v>43472.380904710648</v>
      </c>
      <c r="E3128" t="s">
        <v>1763</v>
      </c>
      <c r="F3128" s="2">
        <v>43556</v>
      </c>
      <c r="G3128" s="2">
        <v>43769</v>
      </c>
      <c r="H3128" t="s">
        <v>16893</v>
      </c>
      <c r="I3128" t="s">
        <v>16894</v>
      </c>
      <c r="J3128" t="s">
        <v>16895</v>
      </c>
      <c r="L3128" t="s">
        <v>16896</v>
      </c>
      <c r="M3128" t="s">
        <v>1612</v>
      </c>
      <c r="N3128">
        <v>82414</v>
      </c>
      <c r="O3128" t="s">
        <v>70</v>
      </c>
      <c r="Q3128" t="s">
        <v>16897</v>
      </c>
      <c r="S3128" t="s">
        <v>72</v>
      </c>
      <c r="T3128" t="s">
        <v>13303</v>
      </c>
      <c r="U3128" t="s">
        <v>5811</v>
      </c>
      <c r="V3128" t="s">
        <v>16460</v>
      </c>
      <c r="W3128" t="s">
        <v>278</v>
      </c>
      <c r="X3128" t="s">
        <v>1012</v>
      </c>
      <c r="Y3128" t="str">
        <f>"37-2012"</f>
        <v>37-2012</v>
      </c>
      <c r="Z3128" t="s">
        <v>373</v>
      </c>
      <c r="AA3128">
        <v>721110</v>
      </c>
      <c r="AB3128">
        <v>5</v>
      </c>
      <c r="AC3128">
        <v>5</v>
      </c>
      <c r="AD3128" t="s">
        <v>79</v>
      </c>
      <c r="AE3128" t="s">
        <v>95</v>
      </c>
      <c r="AF3128">
        <v>35</v>
      </c>
      <c r="AG3128" s="4">
        <v>0.33333333333333331</v>
      </c>
      <c r="AH3128" s="4">
        <v>0.66666666666666663</v>
      </c>
      <c r="AI3128" s="5">
        <v>11.97</v>
      </c>
      <c r="AJ3128">
        <v>17.96</v>
      </c>
      <c r="AL3128" t="s">
        <v>81</v>
      </c>
      <c r="AM3128" t="s">
        <v>82</v>
      </c>
      <c r="AO3128" t="s">
        <v>83</v>
      </c>
      <c r="AR3128" t="s">
        <v>82</v>
      </c>
      <c r="AT3128" t="s">
        <v>82</v>
      </c>
      <c r="AW3128" t="s">
        <v>82</v>
      </c>
      <c r="AY3128" t="s">
        <v>7213</v>
      </c>
      <c r="AZ3128" t="s">
        <v>7218</v>
      </c>
      <c r="BA3128" t="s">
        <v>1612</v>
      </c>
      <c r="BB3128">
        <v>82414</v>
      </c>
      <c r="BC3128" t="s">
        <v>87</v>
      </c>
      <c r="BH3128" t="s">
        <v>16898</v>
      </c>
      <c r="BJ3128">
        <v>462926288</v>
      </c>
    </row>
    <row r="3129" spans="1:62" x14ac:dyDescent="0.25">
      <c r="A3129" t="s">
        <v>17323</v>
      </c>
      <c r="B3129" s="2">
        <v>43507</v>
      </c>
      <c r="C3129" t="s">
        <v>63</v>
      </c>
      <c r="D3129" s="3">
        <v>43472.37899740741</v>
      </c>
      <c r="E3129" t="s">
        <v>64</v>
      </c>
      <c r="F3129" s="2">
        <v>43556</v>
      </c>
      <c r="G3129" s="2">
        <v>43769</v>
      </c>
      <c r="H3129" t="s">
        <v>17324</v>
      </c>
      <c r="J3129" t="s">
        <v>17325</v>
      </c>
      <c r="L3129" t="s">
        <v>17326</v>
      </c>
      <c r="M3129" t="s">
        <v>86</v>
      </c>
      <c r="N3129">
        <v>33762</v>
      </c>
      <c r="O3129" t="s">
        <v>70</v>
      </c>
      <c r="Q3129" t="s">
        <v>17327</v>
      </c>
      <c r="S3129" t="s">
        <v>72</v>
      </c>
      <c r="T3129" t="s">
        <v>640</v>
      </c>
      <c r="U3129" t="s">
        <v>3571</v>
      </c>
      <c r="V3129" t="s">
        <v>642</v>
      </c>
      <c r="W3129" t="s">
        <v>105</v>
      </c>
      <c r="X3129" t="s">
        <v>17328</v>
      </c>
      <c r="Y3129" t="str">
        <f>"37-3011"</f>
        <v>37-3011</v>
      </c>
      <c r="Z3129" t="s">
        <v>94</v>
      </c>
      <c r="AA3129">
        <v>561730</v>
      </c>
      <c r="AB3129">
        <v>20</v>
      </c>
      <c r="AC3129">
        <v>20</v>
      </c>
      <c r="AD3129" t="s">
        <v>79</v>
      </c>
      <c r="AE3129" t="s">
        <v>95</v>
      </c>
      <c r="AF3129">
        <v>40</v>
      </c>
      <c r="AG3129" s="4">
        <v>0.25</v>
      </c>
      <c r="AH3129" s="4">
        <v>0.75</v>
      </c>
      <c r="AI3129" s="5">
        <v>12.87</v>
      </c>
      <c r="AJ3129">
        <v>19.309999999999999</v>
      </c>
      <c r="AL3129" t="s">
        <v>81</v>
      </c>
      <c r="AM3129" t="s">
        <v>82</v>
      </c>
      <c r="AO3129" t="s">
        <v>83</v>
      </c>
      <c r="AR3129" t="s">
        <v>82</v>
      </c>
      <c r="AT3129" t="s">
        <v>82</v>
      </c>
      <c r="AW3129" t="s">
        <v>82</v>
      </c>
      <c r="AY3129" t="s">
        <v>17326</v>
      </c>
      <c r="AZ3129" t="s">
        <v>3637</v>
      </c>
      <c r="BA3129" t="s">
        <v>86</v>
      </c>
      <c r="BB3129">
        <v>33762</v>
      </c>
      <c r="BC3129" t="s">
        <v>79</v>
      </c>
      <c r="BH3129" t="s">
        <v>17325</v>
      </c>
      <c r="BJ3129">
        <v>510626052</v>
      </c>
    </row>
    <row r="3130" spans="1:62" x14ac:dyDescent="0.25">
      <c r="A3130" t="s">
        <v>17368</v>
      </c>
      <c r="B3130" s="2">
        <v>43507</v>
      </c>
      <c r="C3130" t="s">
        <v>63</v>
      </c>
      <c r="D3130" s="3">
        <v>43472.378369027778</v>
      </c>
      <c r="E3130" t="s">
        <v>64</v>
      </c>
      <c r="F3130" s="2">
        <v>43556</v>
      </c>
      <c r="G3130" s="2">
        <v>43769</v>
      </c>
      <c r="H3130" t="s">
        <v>17369</v>
      </c>
      <c r="I3130" t="s">
        <v>17370</v>
      </c>
      <c r="J3130" t="s">
        <v>17371</v>
      </c>
      <c r="K3130" t="s">
        <v>17372</v>
      </c>
      <c r="L3130" t="s">
        <v>17373</v>
      </c>
      <c r="M3130" t="s">
        <v>626</v>
      </c>
      <c r="N3130">
        <v>72404</v>
      </c>
      <c r="O3130" t="s">
        <v>70</v>
      </c>
      <c r="Q3130" t="s">
        <v>17374</v>
      </c>
      <c r="S3130" t="s">
        <v>72</v>
      </c>
      <c r="T3130" t="s">
        <v>1738</v>
      </c>
      <c r="U3130" t="s">
        <v>1739</v>
      </c>
      <c r="V3130" t="s">
        <v>1740</v>
      </c>
      <c r="W3130" t="s">
        <v>278</v>
      </c>
      <c r="X3130" t="s">
        <v>5677</v>
      </c>
      <c r="Y3130" t="str">
        <f>"37-3011"</f>
        <v>37-3011</v>
      </c>
      <c r="Z3130" t="s">
        <v>94</v>
      </c>
      <c r="AA3130">
        <v>561730</v>
      </c>
      <c r="AB3130">
        <v>7</v>
      </c>
      <c r="AC3130">
        <v>7</v>
      </c>
      <c r="AD3130" t="s">
        <v>79</v>
      </c>
      <c r="AE3130" t="s">
        <v>95</v>
      </c>
      <c r="AF3130">
        <v>40</v>
      </c>
      <c r="AG3130" s="4">
        <v>0.29166666666666669</v>
      </c>
      <c r="AH3130" s="4">
        <v>0.72916666666666663</v>
      </c>
      <c r="AI3130" s="6">
        <v>12</v>
      </c>
      <c r="AJ3130">
        <v>18</v>
      </c>
      <c r="AK3130">
        <v>18</v>
      </c>
      <c r="AL3130" t="s">
        <v>81</v>
      </c>
      <c r="AM3130" t="s">
        <v>82</v>
      </c>
      <c r="AO3130" t="s">
        <v>83</v>
      </c>
      <c r="AR3130" t="s">
        <v>82</v>
      </c>
      <c r="AT3130" t="s">
        <v>82</v>
      </c>
      <c r="AW3130" t="s">
        <v>82</v>
      </c>
      <c r="AY3130" t="s">
        <v>17373</v>
      </c>
      <c r="AZ3130" t="s">
        <v>17375</v>
      </c>
      <c r="BA3130" t="s">
        <v>626</v>
      </c>
      <c r="BB3130">
        <v>72404</v>
      </c>
      <c r="BC3130" t="s">
        <v>79</v>
      </c>
      <c r="BH3130" t="s">
        <v>17376</v>
      </c>
      <c r="BJ3130">
        <v>471475403</v>
      </c>
    </row>
    <row r="3131" spans="1:62" x14ac:dyDescent="0.25">
      <c r="A3131" t="s">
        <v>17394</v>
      </c>
      <c r="B3131" s="2">
        <v>43507</v>
      </c>
      <c r="C3131" t="s">
        <v>63</v>
      </c>
      <c r="D3131" s="3">
        <v>43472.378620509262</v>
      </c>
      <c r="E3131" t="s">
        <v>64</v>
      </c>
      <c r="F3131" s="2">
        <v>43556</v>
      </c>
      <c r="G3131" s="2">
        <v>43814</v>
      </c>
      <c r="H3131" t="s">
        <v>17395</v>
      </c>
      <c r="J3131" t="s">
        <v>17396</v>
      </c>
      <c r="K3131" t="s">
        <v>17397</v>
      </c>
      <c r="L3131" t="s">
        <v>17398</v>
      </c>
      <c r="M3131" t="s">
        <v>278</v>
      </c>
      <c r="N3131">
        <v>22576</v>
      </c>
      <c r="O3131" t="s">
        <v>70</v>
      </c>
      <c r="Q3131" t="s">
        <v>17399</v>
      </c>
      <c r="S3131" t="s">
        <v>72</v>
      </c>
      <c r="T3131" t="s">
        <v>1738</v>
      </c>
      <c r="U3131" t="s">
        <v>1739</v>
      </c>
      <c r="V3131" t="s">
        <v>1740</v>
      </c>
      <c r="W3131" t="s">
        <v>278</v>
      </c>
      <c r="X3131" t="s">
        <v>17400</v>
      </c>
      <c r="Y3131" t="str">
        <f>"51-3022"</f>
        <v>51-3022</v>
      </c>
      <c r="Z3131" t="s">
        <v>865</v>
      </c>
      <c r="AA3131">
        <v>311712</v>
      </c>
      <c r="AB3131">
        <v>8</v>
      </c>
      <c r="AC3131">
        <v>8</v>
      </c>
      <c r="AD3131" t="s">
        <v>79</v>
      </c>
      <c r="AE3131" t="s">
        <v>80</v>
      </c>
      <c r="AF3131">
        <v>35</v>
      </c>
      <c r="AG3131" s="4">
        <v>0.29166666666666669</v>
      </c>
      <c r="AH3131" s="4">
        <v>0.625</v>
      </c>
      <c r="AI3131" s="5">
        <v>12.55</v>
      </c>
      <c r="AJ3131">
        <v>18.829999999999998</v>
      </c>
      <c r="AK3131">
        <v>18.829999999999998</v>
      </c>
      <c r="AL3131" t="s">
        <v>81</v>
      </c>
      <c r="AM3131" t="s">
        <v>82</v>
      </c>
      <c r="AO3131" t="s">
        <v>83</v>
      </c>
      <c r="AR3131" t="s">
        <v>82</v>
      </c>
      <c r="AT3131" t="s">
        <v>82</v>
      </c>
      <c r="AW3131" t="s">
        <v>82</v>
      </c>
      <c r="AY3131" t="s">
        <v>17398</v>
      </c>
      <c r="AZ3131" t="s">
        <v>4003</v>
      </c>
      <c r="BA3131" t="s">
        <v>278</v>
      </c>
      <c r="BB3131">
        <v>22576</v>
      </c>
      <c r="BC3131" t="s">
        <v>87</v>
      </c>
      <c r="BH3131" t="s">
        <v>17401</v>
      </c>
      <c r="BJ3131">
        <v>542022040</v>
      </c>
    </row>
    <row r="3132" spans="1:62" x14ac:dyDescent="0.25">
      <c r="A3132" t="s">
        <v>17524</v>
      </c>
      <c r="B3132" s="2">
        <v>43507</v>
      </c>
      <c r="C3132" t="s">
        <v>63</v>
      </c>
      <c r="D3132" s="3">
        <v>43472.378889143518</v>
      </c>
      <c r="E3132" t="s">
        <v>64</v>
      </c>
      <c r="F3132" s="2">
        <v>43556</v>
      </c>
      <c r="G3132" s="2">
        <v>43814</v>
      </c>
      <c r="H3132" t="s">
        <v>17525</v>
      </c>
      <c r="J3132" t="s">
        <v>17526</v>
      </c>
      <c r="L3132" t="s">
        <v>1691</v>
      </c>
      <c r="M3132" t="s">
        <v>844</v>
      </c>
      <c r="N3132">
        <v>60660</v>
      </c>
      <c r="O3132" t="s">
        <v>70</v>
      </c>
      <c r="Q3132" t="s">
        <v>17527</v>
      </c>
      <c r="S3132" t="s">
        <v>72</v>
      </c>
      <c r="T3132" t="s">
        <v>3749</v>
      </c>
      <c r="U3132" t="s">
        <v>3750</v>
      </c>
      <c r="V3132" t="s">
        <v>642</v>
      </c>
      <c r="W3132" t="s">
        <v>105</v>
      </c>
      <c r="X3132" t="s">
        <v>106</v>
      </c>
      <c r="Y3132" t="str">
        <f>"37-3011"</f>
        <v>37-3011</v>
      </c>
      <c r="Z3132" t="s">
        <v>94</v>
      </c>
      <c r="AA3132">
        <v>561730</v>
      </c>
      <c r="AB3132">
        <v>6</v>
      </c>
      <c r="AC3132">
        <v>6</v>
      </c>
      <c r="AD3132" t="s">
        <v>79</v>
      </c>
      <c r="AE3132" t="s">
        <v>80</v>
      </c>
      <c r="AF3132">
        <v>40</v>
      </c>
      <c r="AG3132" s="4">
        <v>0.29166666666666669</v>
      </c>
      <c r="AH3132" s="4">
        <v>0.66666666666666663</v>
      </c>
      <c r="AI3132" s="5">
        <v>15.59</v>
      </c>
      <c r="AJ3132">
        <v>23.39</v>
      </c>
      <c r="AL3132" t="s">
        <v>81</v>
      </c>
      <c r="AM3132" t="s">
        <v>82</v>
      </c>
      <c r="AO3132" t="s">
        <v>83</v>
      </c>
      <c r="AR3132" t="s">
        <v>82</v>
      </c>
      <c r="AT3132" t="s">
        <v>82</v>
      </c>
      <c r="AW3132" t="s">
        <v>82</v>
      </c>
      <c r="AY3132" t="s">
        <v>1691</v>
      </c>
      <c r="AZ3132" t="s">
        <v>1500</v>
      </c>
      <c r="BA3132" t="s">
        <v>844</v>
      </c>
      <c r="BB3132">
        <v>60660</v>
      </c>
      <c r="BC3132" t="s">
        <v>79</v>
      </c>
      <c r="BH3132" t="s">
        <v>17526</v>
      </c>
      <c r="BJ3132">
        <v>364303728</v>
      </c>
    </row>
    <row r="3133" spans="1:62" x14ac:dyDescent="0.25">
      <c r="A3133" t="s">
        <v>17625</v>
      </c>
      <c r="B3133" s="2">
        <v>43507</v>
      </c>
      <c r="C3133" t="s">
        <v>63</v>
      </c>
      <c r="D3133" s="3">
        <v>43472.37903851852</v>
      </c>
      <c r="E3133" t="s">
        <v>64</v>
      </c>
      <c r="F3133" s="2">
        <v>43556</v>
      </c>
      <c r="G3133" s="2">
        <v>43769</v>
      </c>
      <c r="H3133" t="s">
        <v>17626</v>
      </c>
      <c r="I3133" t="s">
        <v>17627</v>
      </c>
      <c r="J3133" t="s">
        <v>17628</v>
      </c>
      <c r="K3133" t="s">
        <v>17629</v>
      </c>
      <c r="L3133" t="s">
        <v>17630</v>
      </c>
      <c r="M3133" t="s">
        <v>8654</v>
      </c>
      <c r="N3133">
        <v>89523</v>
      </c>
      <c r="O3133" t="s">
        <v>70</v>
      </c>
      <c r="Q3133" t="s">
        <v>17631</v>
      </c>
      <c r="S3133" t="s">
        <v>72</v>
      </c>
      <c r="T3133" t="s">
        <v>2824</v>
      </c>
      <c r="U3133" t="s">
        <v>3717</v>
      </c>
      <c r="V3133" t="s">
        <v>642</v>
      </c>
      <c r="W3133" t="s">
        <v>105</v>
      </c>
      <c r="X3133" t="s">
        <v>106</v>
      </c>
      <c r="Y3133" t="str">
        <f>"37-3011"</f>
        <v>37-3011</v>
      </c>
      <c r="Z3133" t="s">
        <v>94</v>
      </c>
      <c r="AA3133">
        <v>561730</v>
      </c>
      <c r="AB3133">
        <v>20</v>
      </c>
      <c r="AC3133">
        <v>20</v>
      </c>
      <c r="AD3133" t="s">
        <v>79</v>
      </c>
      <c r="AE3133" t="s">
        <v>95</v>
      </c>
      <c r="AF3133">
        <v>40</v>
      </c>
      <c r="AG3133" s="4">
        <v>0.29166666666666669</v>
      </c>
      <c r="AH3133" s="4">
        <v>0.64583333333333337</v>
      </c>
      <c r="AI3133" s="5">
        <v>14.55</v>
      </c>
      <c r="AJ3133">
        <v>21.83</v>
      </c>
      <c r="AL3133" t="s">
        <v>81</v>
      </c>
      <c r="AM3133" t="s">
        <v>82</v>
      </c>
      <c r="AO3133" t="s">
        <v>83</v>
      </c>
      <c r="AR3133" t="s">
        <v>82</v>
      </c>
      <c r="AT3133" t="s">
        <v>82</v>
      </c>
      <c r="AW3133" t="s">
        <v>82</v>
      </c>
      <c r="AY3133" t="s">
        <v>17630</v>
      </c>
      <c r="AZ3133" t="s">
        <v>17632</v>
      </c>
      <c r="BA3133" t="s">
        <v>8654</v>
      </c>
      <c r="BB3133">
        <v>89523</v>
      </c>
      <c r="BC3133" t="s">
        <v>79</v>
      </c>
      <c r="BH3133" t="s">
        <v>17628</v>
      </c>
      <c r="BJ3133">
        <v>202166180</v>
      </c>
    </row>
    <row r="3134" spans="1:62" x14ac:dyDescent="0.25">
      <c r="A3134" t="s">
        <v>17926</v>
      </c>
      <c r="B3134" s="2">
        <v>43507</v>
      </c>
      <c r="C3134" t="s">
        <v>63</v>
      </c>
      <c r="D3134" s="3">
        <v>43472.379275335647</v>
      </c>
      <c r="E3134" t="s">
        <v>64</v>
      </c>
      <c r="F3134" s="2">
        <v>43556</v>
      </c>
      <c r="G3134" s="2">
        <v>43789</v>
      </c>
      <c r="H3134" t="s">
        <v>17927</v>
      </c>
      <c r="J3134" t="s">
        <v>17928</v>
      </c>
      <c r="L3134" t="s">
        <v>14011</v>
      </c>
      <c r="M3134" t="s">
        <v>783</v>
      </c>
      <c r="N3134">
        <v>45237</v>
      </c>
      <c r="O3134" t="s">
        <v>70</v>
      </c>
      <c r="Q3134" t="s">
        <v>17929</v>
      </c>
      <c r="R3134">
        <v>25</v>
      </c>
      <c r="S3134" t="s">
        <v>72</v>
      </c>
      <c r="T3134" t="s">
        <v>1755</v>
      </c>
      <c r="U3134" t="s">
        <v>3646</v>
      </c>
      <c r="V3134" t="s">
        <v>3892</v>
      </c>
      <c r="W3134" t="s">
        <v>278</v>
      </c>
      <c r="X3134" t="s">
        <v>17930</v>
      </c>
      <c r="Y3134" t="str">
        <f>"47-4031"</f>
        <v>47-4031</v>
      </c>
      <c r="Z3134" t="s">
        <v>8131</v>
      </c>
      <c r="AA3134">
        <v>238990</v>
      </c>
      <c r="AB3134">
        <v>12</v>
      </c>
      <c r="AC3134">
        <v>12</v>
      </c>
      <c r="AD3134" t="s">
        <v>79</v>
      </c>
      <c r="AE3134" t="s">
        <v>95</v>
      </c>
      <c r="AF3134">
        <v>40</v>
      </c>
      <c r="AG3134" s="4">
        <v>0.33333333333333331</v>
      </c>
      <c r="AH3134" s="4">
        <v>0.6875</v>
      </c>
      <c r="AI3134" s="5">
        <v>15.3</v>
      </c>
      <c r="AJ3134">
        <v>22.95</v>
      </c>
      <c r="AL3134" t="s">
        <v>81</v>
      </c>
      <c r="AM3134" t="s">
        <v>82</v>
      </c>
      <c r="AO3134" t="s">
        <v>83</v>
      </c>
      <c r="AR3134" t="s">
        <v>82</v>
      </c>
      <c r="AT3134" t="s">
        <v>82</v>
      </c>
      <c r="AW3134" t="s">
        <v>72</v>
      </c>
      <c r="AX3134">
        <v>3</v>
      </c>
      <c r="AY3134" t="s">
        <v>14011</v>
      </c>
      <c r="AZ3134" t="s">
        <v>3667</v>
      </c>
      <c r="BA3134" t="s">
        <v>783</v>
      </c>
      <c r="BB3134">
        <v>45237</v>
      </c>
      <c r="BC3134" t="s">
        <v>79</v>
      </c>
      <c r="BH3134" t="s">
        <v>17928</v>
      </c>
      <c r="BJ3134">
        <v>310909802</v>
      </c>
    </row>
    <row r="3135" spans="1:62" x14ac:dyDescent="0.25">
      <c r="A3135" t="s">
        <v>17991</v>
      </c>
      <c r="B3135" s="2">
        <v>43507</v>
      </c>
      <c r="C3135" t="s">
        <v>63</v>
      </c>
      <c r="D3135" s="3">
        <v>43472.380476990744</v>
      </c>
      <c r="E3135" t="s">
        <v>64</v>
      </c>
      <c r="F3135" s="2">
        <v>43556</v>
      </c>
      <c r="G3135" s="2">
        <v>43861</v>
      </c>
      <c r="H3135" t="s">
        <v>17992</v>
      </c>
      <c r="J3135" t="s">
        <v>17993</v>
      </c>
      <c r="K3135" t="s">
        <v>17994</v>
      </c>
      <c r="L3135" t="s">
        <v>14788</v>
      </c>
      <c r="M3135" t="s">
        <v>105</v>
      </c>
      <c r="N3135">
        <v>77465</v>
      </c>
      <c r="O3135" t="s">
        <v>70</v>
      </c>
      <c r="Q3135" t="s">
        <v>14789</v>
      </c>
      <c r="S3135" t="s">
        <v>72</v>
      </c>
      <c r="T3135" t="s">
        <v>2824</v>
      </c>
      <c r="U3135" t="s">
        <v>3543</v>
      </c>
      <c r="V3135" t="s">
        <v>642</v>
      </c>
      <c r="W3135" t="s">
        <v>105</v>
      </c>
      <c r="X3135" t="s">
        <v>14790</v>
      </c>
      <c r="Y3135" t="str">
        <f>"45-3011"</f>
        <v>45-3011</v>
      </c>
      <c r="Z3135" t="s">
        <v>1652</v>
      </c>
      <c r="AA3135">
        <v>114112</v>
      </c>
      <c r="AB3135">
        <v>2</v>
      </c>
      <c r="AC3135">
        <v>2</v>
      </c>
      <c r="AD3135" t="s">
        <v>79</v>
      </c>
      <c r="AE3135" t="s">
        <v>80</v>
      </c>
      <c r="AF3135">
        <v>40</v>
      </c>
      <c r="AG3135" s="4">
        <v>0.91666666666666663</v>
      </c>
      <c r="AH3135" s="4">
        <v>0.25</v>
      </c>
      <c r="AI3135" s="5">
        <v>10.24</v>
      </c>
      <c r="AJ3135">
        <v>15.36</v>
      </c>
      <c r="AL3135" t="s">
        <v>81</v>
      </c>
      <c r="AM3135" t="s">
        <v>82</v>
      </c>
      <c r="AO3135" t="s">
        <v>83</v>
      </c>
      <c r="AR3135" t="s">
        <v>82</v>
      </c>
      <c r="AT3135" t="s">
        <v>82</v>
      </c>
      <c r="AW3135" t="s">
        <v>82</v>
      </c>
      <c r="AY3135" t="s">
        <v>14788</v>
      </c>
      <c r="AZ3135" t="s">
        <v>14791</v>
      </c>
      <c r="BA3135" t="s">
        <v>105</v>
      </c>
      <c r="BB3135">
        <v>77465</v>
      </c>
      <c r="BC3135" t="s">
        <v>79</v>
      </c>
      <c r="BH3135" t="s">
        <v>17993</v>
      </c>
      <c r="BJ3135">
        <v>743022936</v>
      </c>
    </row>
    <row r="3136" spans="1:62" x14ac:dyDescent="0.25">
      <c r="A3136" t="s">
        <v>18005</v>
      </c>
      <c r="B3136" s="2">
        <v>43507</v>
      </c>
      <c r="C3136" t="s">
        <v>63</v>
      </c>
      <c r="D3136" s="3">
        <v>43472.378855787036</v>
      </c>
      <c r="E3136" t="s">
        <v>64</v>
      </c>
      <c r="F3136" s="2">
        <v>43556</v>
      </c>
      <c r="G3136" s="2">
        <v>43814</v>
      </c>
      <c r="H3136" t="s">
        <v>18006</v>
      </c>
      <c r="J3136" t="s">
        <v>18007</v>
      </c>
      <c r="L3136" t="s">
        <v>13953</v>
      </c>
      <c r="M3136" t="s">
        <v>147</v>
      </c>
      <c r="N3136">
        <v>15108</v>
      </c>
      <c r="O3136" t="s">
        <v>70</v>
      </c>
      <c r="Q3136" t="s">
        <v>18008</v>
      </c>
      <c r="S3136" t="s">
        <v>72</v>
      </c>
      <c r="T3136" t="s">
        <v>1738</v>
      </c>
      <c r="U3136" t="s">
        <v>1739</v>
      </c>
      <c r="V3136" t="s">
        <v>1740</v>
      </c>
      <c r="W3136" t="s">
        <v>278</v>
      </c>
      <c r="X3136" t="s">
        <v>2013</v>
      </c>
      <c r="Y3136" t="str">
        <f>"37-3011"</f>
        <v>37-3011</v>
      </c>
      <c r="Z3136" t="s">
        <v>94</v>
      </c>
      <c r="AA3136">
        <v>561730</v>
      </c>
      <c r="AB3136">
        <v>20</v>
      </c>
      <c r="AC3136">
        <v>20</v>
      </c>
      <c r="AD3136" t="s">
        <v>79</v>
      </c>
      <c r="AE3136" t="s">
        <v>80</v>
      </c>
      <c r="AF3136">
        <v>40</v>
      </c>
      <c r="AG3136" s="4">
        <v>0.3125</v>
      </c>
      <c r="AH3136" s="4">
        <v>0.64583333333333337</v>
      </c>
      <c r="AI3136" s="5">
        <v>13.77</v>
      </c>
      <c r="AJ3136">
        <v>20.66</v>
      </c>
      <c r="AK3136">
        <v>20.66</v>
      </c>
      <c r="AL3136" t="s">
        <v>81</v>
      </c>
      <c r="AM3136" t="s">
        <v>82</v>
      </c>
      <c r="AO3136" t="s">
        <v>83</v>
      </c>
      <c r="AR3136" t="s">
        <v>82</v>
      </c>
      <c r="AT3136" t="s">
        <v>82</v>
      </c>
      <c r="AW3136" t="s">
        <v>82</v>
      </c>
      <c r="AY3136" t="s">
        <v>13953</v>
      </c>
      <c r="AZ3136" t="s">
        <v>3309</v>
      </c>
      <c r="BA3136" t="s">
        <v>147</v>
      </c>
      <c r="BB3136">
        <v>15108</v>
      </c>
      <c r="BC3136" t="s">
        <v>79</v>
      </c>
      <c r="BH3136" t="s">
        <v>18007</v>
      </c>
      <c r="BJ3136">
        <v>463433048</v>
      </c>
    </row>
    <row r="3137" spans="1:62" x14ac:dyDescent="0.25">
      <c r="A3137" t="s">
        <v>18102</v>
      </c>
      <c r="B3137" s="2">
        <v>43507</v>
      </c>
      <c r="C3137" t="s">
        <v>63</v>
      </c>
      <c r="D3137" s="3">
        <v>43472.380080821757</v>
      </c>
      <c r="E3137" t="s">
        <v>64</v>
      </c>
      <c r="F3137" s="2">
        <v>43556</v>
      </c>
      <c r="G3137" s="2">
        <v>43769</v>
      </c>
      <c r="H3137" t="s">
        <v>18103</v>
      </c>
      <c r="J3137" t="s">
        <v>18104</v>
      </c>
      <c r="L3137" t="s">
        <v>6612</v>
      </c>
      <c r="M3137" t="s">
        <v>323</v>
      </c>
      <c r="N3137">
        <v>96161</v>
      </c>
      <c r="O3137" t="s">
        <v>70</v>
      </c>
      <c r="Q3137" t="s">
        <v>18105</v>
      </c>
      <c r="S3137" t="s">
        <v>72</v>
      </c>
      <c r="T3137" t="s">
        <v>2824</v>
      </c>
      <c r="U3137" t="s">
        <v>3717</v>
      </c>
      <c r="V3137" t="s">
        <v>642</v>
      </c>
      <c r="W3137" t="s">
        <v>105</v>
      </c>
      <c r="X3137" t="s">
        <v>106</v>
      </c>
      <c r="Y3137" t="str">
        <f>"37-3011"</f>
        <v>37-3011</v>
      </c>
      <c r="Z3137" t="s">
        <v>94</v>
      </c>
      <c r="AA3137">
        <v>713910</v>
      </c>
      <c r="AB3137">
        <v>25</v>
      </c>
      <c r="AC3137">
        <v>25</v>
      </c>
      <c r="AD3137" t="s">
        <v>79</v>
      </c>
      <c r="AE3137" t="s">
        <v>80</v>
      </c>
      <c r="AF3137">
        <v>40</v>
      </c>
      <c r="AG3137" s="4">
        <v>0.25</v>
      </c>
      <c r="AH3137" s="4">
        <v>0.60416666666666663</v>
      </c>
      <c r="AI3137" s="5">
        <v>16.059999999999999</v>
      </c>
      <c r="AJ3137">
        <v>24.09</v>
      </c>
      <c r="AL3137" t="s">
        <v>81</v>
      </c>
      <c r="AM3137" t="s">
        <v>82</v>
      </c>
      <c r="AO3137" t="s">
        <v>83</v>
      </c>
      <c r="AR3137" t="s">
        <v>82</v>
      </c>
      <c r="AT3137" t="s">
        <v>82</v>
      </c>
      <c r="AW3137" t="s">
        <v>82</v>
      </c>
      <c r="AY3137" t="s">
        <v>6612</v>
      </c>
      <c r="AZ3137" t="s">
        <v>2202</v>
      </c>
      <c r="BA3137" t="s">
        <v>323</v>
      </c>
      <c r="BB3137">
        <v>96161</v>
      </c>
      <c r="BC3137" t="s">
        <v>87</v>
      </c>
      <c r="BH3137" t="s">
        <v>18106</v>
      </c>
      <c r="BJ3137">
        <v>860861619</v>
      </c>
    </row>
    <row r="3138" spans="1:62" x14ac:dyDescent="0.25">
      <c r="A3138" t="s">
        <v>18116</v>
      </c>
      <c r="B3138" s="2">
        <v>43507</v>
      </c>
      <c r="C3138" t="s">
        <v>63</v>
      </c>
      <c r="D3138" s="3">
        <v>43472.379058148152</v>
      </c>
      <c r="E3138" t="s">
        <v>64</v>
      </c>
      <c r="F3138" s="2">
        <v>43556</v>
      </c>
      <c r="G3138" s="2">
        <v>43806</v>
      </c>
      <c r="H3138" t="s">
        <v>6250</v>
      </c>
      <c r="J3138" t="s">
        <v>6251</v>
      </c>
      <c r="L3138" t="s">
        <v>5344</v>
      </c>
      <c r="M3138" t="s">
        <v>192</v>
      </c>
      <c r="N3138">
        <v>55343</v>
      </c>
      <c r="O3138" t="s">
        <v>70</v>
      </c>
      <c r="Q3138" t="s">
        <v>6252</v>
      </c>
      <c r="S3138" t="s">
        <v>72</v>
      </c>
      <c r="T3138" t="s">
        <v>2824</v>
      </c>
      <c r="U3138" t="s">
        <v>3717</v>
      </c>
      <c r="V3138" t="s">
        <v>642</v>
      </c>
      <c r="W3138" t="s">
        <v>105</v>
      </c>
      <c r="X3138" t="s">
        <v>18117</v>
      </c>
      <c r="Y3138" t="str">
        <f>"37-3011"</f>
        <v>37-3011</v>
      </c>
      <c r="Z3138" t="s">
        <v>94</v>
      </c>
      <c r="AA3138">
        <v>561730</v>
      </c>
      <c r="AB3138">
        <v>12</v>
      </c>
      <c r="AC3138">
        <v>12</v>
      </c>
      <c r="AD3138" t="s">
        <v>79</v>
      </c>
      <c r="AE3138" t="s">
        <v>80</v>
      </c>
      <c r="AF3138">
        <v>40</v>
      </c>
      <c r="AG3138" s="4">
        <v>0.29166666666666669</v>
      </c>
      <c r="AH3138" s="4">
        <v>0.66666666666666663</v>
      </c>
      <c r="AI3138" s="5">
        <v>17.05</v>
      </c>
      <c r="AJ3138">
        <v>25.58</v>
      </c>
      <c r="AL3138" t="s">
        <v>81</v>
      </c>
      <c r="AM3138" t="s">
        <v>82</v>
      </c>
      <c r="AO3138" t="s">
        <v>83</v>
      </c>
      <c r="AR3138" t="s">
        <v>82</v>
      </c>
      <c r="AT3138" t="s">
        <v>82</v>
      </c>
      <c r="AW3138" t="s">
        <v>82</v>
      </c>
      <c r="AY3138" t="s">
        <v>5344</v>
      </c>
      <c r="AZ3138" t="s">
        <v>1032</v>
      </c>
      <c r="BA3138" t="s">
        <v>192</v>
      </c>
      <c r="BB3138">
        <v>55343</v>
      </c>
      <c r="BC3138" t="s">
        <v>79</v>
      </c>
      <c r="BH3138" t="s">
        <v>6251</v>
      </c>
      <c r="BJ3138">
        <v>262831540</v>
      </c>
    </row>
    <row r="3139" spans="1:62" x14ac:dyDescent="0.25">
      <c r="A3139" t="s">
        <v>18187</v>
      </c>
      <c r="B3139" s="2">
        <v>43507</v>
      </c>
      <c r="C3139" t="s">
        <v>63</v>
      </c>
      <c r="D3139" s="3">
        <v>43472.378354618057</v>
      </c>
      <c r="E3139" t="s">
        <v>64</v>
      </c>
      <c r="F3139" s="2">
        <v>43556</v>
      </c>
      <c r="G3139" s="2">
        <v>43769</v>
      </c>
      <c r="H3139" t="s">
        <v>18188</v>
      </c>
      <c r="J3139" t="s">
        <v>18189</v>
      </c>
      <c r="K3139" t="s">
        <v>18190</v>
      </c>
      <c r="L3139" t="s">
        <v>18191</v>
      </c>
      <c r="M3139" t="s">
        <v>1064</v>
      </c>
      <c r="N3139">
        <v>37363</v>
      </c>
      <c r="O3139" t="s">
        <v>70</v>
      </c>
      <c r="Q3139" t="s">
        <v>18192</v>
      </c>
      <c r="S3139" t="s">
        <v>72</v>
      </c>
      <c r="T3139" t="s">
        <v>3749</v>
      </c>
      <c r="U3139" t="s">
        <v>3750</v>
      </c>
      <c r="V3139" t="s">
        <v>642</v>
      </c>
      <c r="W3139" t="s">
        <v>105</v>
      </c>
      <c r="X3139" t="s">
        <v>1960</v>
      </c>
      <c r="Y3139" t="str">
        <f>"37-3011"</f>
        <v>37-3011</v>
      </c>
      <c r="Z3139" t="s">
        <v>94</v>
      </c>
      <c r="AA3139">
        <v>713910</v>
      </c>
      <c r="AB3139">
        <v>10</v>
      </c>
      <c r="AC3139">
        <v>10</v>
      </c>
      <c r="AD3139" t="s">
        <v>79</v>
      </c>
      <c r="AE3139" t="s">
        <v>95</v>
      </c>
      <c r="AF3139">
        <v>40</v>
      </c>
      <c r="AG3139" s="4">
        <v>0.25</v>
      </c>
      <c r="AH3139" s="4">
        <v>0.625</v>
      </c>
      <c r="AI3139" s="5">
        <v>12.81</v>
      </c>
      <c r="AJ3139">
        <v>19.22</v>
      </c>
      <c r="AL3139" t="s">
        <v>81</v>
      </c>
      <c r="AM3139" t="s">
        <v>82</v>
      </c>
      <c r="AO3139" t="s">
        <v>83</v>
      </c>
      <c r="AR3139" t="s">
        <v>82</v>
      </c>
      <c r="AT3139" t="s">
        <v>82</v>
      </c>
      <c r="AW3139" t="s">
        <v>82</v>
      </c>
      <c r="AY3139" t="s">
        <v>18191</v>
      </c>
      <c r="AZ3139" t="s">
        <v>3667</v>
      </c>
      <c r="BA3139" t="s">
        <v>1064</v>
      </c>
      <c r="BB3139">
        <v>37363</v>
      </c>
      <c r="BC3139" t="s">
        <v>87</v>
      </c>
      <c r="BH3139" t="s">
        <v>18189</v>
      </c>
      <c r="BJ3139">
        <v>621345241</v>
      </c>
    </row>
    <row r="3140" spans="1:62" x14ac:dyDescent="0.25">
      <c r="A3140" t="s">
        <v>18246</v>
      </c>
      <c r="B3140" s="2">
        <v>43507</v>
      </c>
      <c r="C3140" t="s">
        <v>63</v>
      </c>
      <c r="D3140" s="3">
        <v>43472.379853703707</v>
      </c>
      <c r="E3140" t="s">
        <v>64</v>
      </c>
      <c r="F3140" s="2">
        <v>43556</v>
      </c>
      <c r="G3140" s="2">
        <v>43799</v>
      </c>
      <c r="H3140" t="s">
        <v>18247</v>
      </c>
      <c r="I3140" t="s">
        <v>18248</v>
      </c>
      <c r="J3140" t="s">
        <v>18249</v>
      </c>
      <c r="L3140" t="s">
        <v>6277</v>
      </c>
      <c r="M3140" t="s">
        <v>105</v>
      </c>
      <c r="N3140">
        <v>76009</v>
      </c>
      <c r="O3140" t="s">
        <v>70</v>
      </c>
      <c r="Q3140" t="s">
        <v>18250</v>
      </c>
      <c r="S3140" t="s">
        <v>72</v>
      </c>
      <c r="T3140" t="s">
        <v>1917</v>
      </c>
      <c r="U3140" t="s">
        <v>1918</v>
      </c>
      <c r="V3140" t="s">
        <v>1919</v>
      </c>
      <c r="W3140" t="s">
        <v>105</v>
      </c>
      <c r="X3140" t="s">
        <v>106</v>
      </c>
      <c r="Y3140" t="str">
        <f>"37-3011"</f>
        <v>37-3011</v>
      </c>
      <c r="Z3140" t="s">
        <v>94</v>
      </c>
      <c r="AA3140">
        <v>561730</v>
      </c>
      <c r="AB3140">
        <v>15</v>
      </c>
      <c r="AC3140">
        <v>15</v>
      </c>
      <c r="AD3140" t="s">
        <v>79</v>
      </c>
      <c r="AE3140" t="s">
        <v>95</v>
      </c>
      <c r="AF3140">
        <v>35</v>
      </c>
      <c r="AG3140" s="4">
        <v>0.33333333333333331</v>
      </c>
      <c r="AH3140" s="4">
        <v>0.70833333333333337</v>
      </c>
      <c r="AI3140" s="5">
        <v>12.43</v>
      </c>
      <c r="AJ3140">
        <v>18.649999999999999</v>
      </c>
      <c r="AL3140" t="s">
        <v>81</v>
      </c>
      <c r="AM3140" t="s">
        <v>82</v>
      </c>
      <c r="AO3140" t="s">
        <v>83</v>
      </c>
      <c r="AR3140" t="s">
        <v>82</v>
      </c>
      <c r="AT3140" t="s">
        <v>82</v>
      </c>
      <c r="AW3140" t="s">
        <v>82</v>
      </c>
      <c r="AY3140" t="s">
        <v>6277</v>
      </c>
      <c r="AZ3140" t="s">
        <v>3053</v>
      </c>
      <c r="BA3140" t="s">
        <v>105</v>
      </c>
      <c r="BB3140">
        <v>76009</v>
      </c>
      <c r="BC3140" t="s">
        <v>79</v>
      </c>
      <c r="BH3140" t="s">
        <v>18249</v>
      </c>
      <c r="BJ3140">
        <v>270039570</v>
      </c>
    </row>
    <row r="3141" spans="1:62" x14ac:dyDescent="0.25">
      <c r="A3141" t="s">
        <v>18412</v>
      </c>
      <c r="B3141" s="2">
        <v>43507</v>
      </c>
      <c r="C3141" t="s">
        <v>63</v>
      </c>
      <c r="D3141" s="3">
        <v>43472.381076805555</v>
      </c>
      <c r="E3141" t="s">
        <v>64</v>
      </c>
      <c r="F3141" s="2">
        <v>43556</v>
      </c>
      <c r="G3141" s="2">
        <v>43813</v>
      </c>
      <c r="H3141" t="s">
        <v>18413</v>
      </c>
      <c r="I3141" t="s">
        <v>18414</v>
      </c>
      <c r="J3141" t="s">
        <v>18415</v>
      </c>
      <c r="K3141" t="s">
        <v>18416</v>
      </c>
      <c r="L3141" t="s">
        <v>18417</v>
      </c>
      <c r="M3141" t="s">
        <v>1148</v>
      </c>
      <c r="N3141">
        <v>25545</v>
      </c>
      <c r="O3141" t="s">
        <v>70</v>
      </c>
      <c r="Q3141" t="s">
        <v>18418</v>
      </c>
      <c r="S3141" t="s">
        <v>72</v>
      </c>
      <c r="T3141" t="s">
        <v>13303</v>
      </c>
      <c r="U3141" t="s">
        <v>5811</v>
      </c>
      <c r="V3141" t="s">
        <v>16460</v>
      </c>
      <c r="W3141" t="s">
        <v>278</v>
      </c>
      <c r="X3141" t="s">
        <v>106</v>
      </c>
      <c r="Y3141" t="str">
        <f>"37-3011"</f>
        <v>37-3011</v>
      </c>
      <c r="Z3141" t="s">
        <v>94</v>
      </c>
      <c r="AA3141">
        <v>561730</v>
      </c>
      <c r="AB3141">
        <v>33</v>
      </c>
      <c r="AC3141">
        <v>33</v>
      </c>
      <c r="AD3141" t="s">
        <v>79</v>
      </c>
      <c r="AE3141" t="s">
        <v>95</v>
      </c>
      <c r="AF3141">
        <v>40</v>
      </c>
      <c r="AG3141" s="4">
        <v>0.33333333333333331</v>
      </c>
      <c r="AH3141" s="4">
        <v>0.69791666666666663</v>
      </c>
      <c r="AI3141" s="5">
        <v>11.37</v>
      </c>
      <c r="AJ3141">
        <v>17.059999999999999</v>
      </c>
      <c r="AL3141" t="s">
        <v>81</v>
      </c>
      <c r="AM3141" t="s">
        <v>82</v>
      </c>
      <c r="AO3141" t="s">
        <v>83</v>
      </c>
      <c r="AR3141" t="s">
        <v>82</v>
      </c>
      <c r="AT3141" t="s">
        <v>82</v>
      </c>
      <c r="AW3141" t="s">
        <v>72</v>
      </c>
      <c r="AX3141">
        <v>3</v>
      </c>
      <c r="AY3141" t="s">
        <v>18419</v>
      </c>
      <c r="AZ3141" t="s">
        <v>18420</v>
      </c>
      <c r="BA3141" t="s">
        <v>1148</v>
      </c>
      <c r="BB3141">
        <v>25545</v>
      </c>
      <c r="BC3141" t="s">
        <v>79</v>
      </c>
      <c r="BH3141" t="s">
        <v>18421</v>
      </c>
      <c r="BJ3141">
        <v>311497225</v>
      </c>
    </row>
    <row r="3142" spans="1:62" x14ac:dyDescent="0.25">
      <c r="A3142" t="s">
        <v>18425</v>
      </c>
      <c r="B3142" s="2">
        <v>43507</v>
      </c>
      <c r="C3142" t="s">
        <v>63</v>
      </c>
      <c r="D3142" s="3">
        <v>43472.378813645832</v>
      </c>
      <c r="E3142" t="s">
        <v>64</v>
      </c>
      <c r="F3142" s="2">
        <v>43556</v>
      </c>
      <c r="G3142" s="2">
        <v>43799</v>
      </c>
      <c r="H3142" t="s">
        <v>5475</v>
      </c>
      <c r="J3142" t="s">
        <v>5476</v>
      </c>
      <c r="L3142" t="s">
        <v>5477</v>
      </c>
      <c r="M3142" t="s">
        <v>147</v>
      </c>
      <c r="N3142">
        <v>19462</v>
      </c>
      <c r="O3142" t="s">
        <v>70</v>
      </c>
      <c r="Q3142" t="s">
        <v>5478</v>
      </c>
      <c r="S3142" t="s">
        <v>72</v>
      </c>
      <c r="T3142" t="s">
        <v>640</v>
      </c>
      <c r="U3142" t="s">
        <v>4688</v>
      </c>
      <c r="V3142" t="s">
        <v>642</v>
      </c>
      <c r="W3142" t="s">
        <v>105</v>
      </c>
      <c r="X3142" t="s">
        <v>106</v>
      </c>
      <c r="Y3142" t="str">
        <f>"37-3011"</f>
        <v>37-3011</v>
      </c>
      <c r="Z3142" t="s">
        <v>94</v>
      </c>
      <c r="AA3142">
        <v>561730</v>
      </c>
      <c r="AB3142">
        <v>150</v>
      </c>
      <c r="AC3142">
        <v>150</v>
      </c>
      <c r="AD3142" t="s">
        <v>79</v>
      </c>
      <c r="AE3142" t="s">
        <v>95</v>
      </c>
      <c r="AF3142">
        <v>40</v>
      </c>
      <c r="AG3142" s="4">
        <v>0.29166666666666669</v>
      </c>
      <c r="AH3142" s="4">
        <v>0.66666666666666663</v>
      </c>
      <c r="AI3142" s="5">
        <v>15.73</v>
      </c>
      <c r="AJ3142">
        <v>23.6</v>
      </c>
      <c r="AK3142">
        <v>25.5</v>
      </c>
      <c r="AL3142" t="s">
        <v>81</v>
      </c>
      <c r="AM3142" t="s">
        <v>82</v>
      </c>
      <c r="AO3142" t="s">
        <v>83</v>
      </c>
      <c r="AP3142" t="s">
        <v>67</v>
      </c>
      <c r="AQ3142" t="s">
        <v>67</v>
      </c>
      <c r="AR3142" t="s">
        <v>82</v>
      </c>
      <c r="AT3142" t="s">
        <v>82</v>
      </c>
      <c r="AW3142" t="s">
        <v>82</v>
      </c>
      <c r="AY3142" t="s">
        <v>5477</v>
      </c>
      <c r="AZ3142" t="s">
        <v>291</v>
      </c>
      <c r="BA3142" t="s">
        <v>147</v>
      </c>
      <c r="BB3142">
        <v>19462</v>
      </c>
      <c r="BC3142" t="s">
        <v>79</v>
      </c>
      <c r="BH3142" t="s">
        <v>5476</v>
      </c>
      <c r="BJ3142">
        <v>232077449</v>
      </c>
    </row>
    <row r="3143" spans="1:62" x14ac:dyDescent="0.25">
      <c r="A3143" t="s">
        <v>18498</v>
      </c>
      <c r="B3143" s="2">
        <v>43507</v>
      </c>
      <c r="C3143" t="s">
        <v>63</v>
      </c>
      <c r="D3143" s="3">
        <v>43472.379851631944</v>
      </c>
      <c r="E3143" t="s">
        <v>64</v>
      </c>
      <c r="F3143" s="2">
        <v>43556</v>
      </c>
      <c r="G3143" s="2">
        <v>43799</v>
      </c>
      <c r="H3143" t="s">
        <v>5703</v>
      </c>
      <c r="J3143" t="s">
        <v>5704</v>
      </c>
      <c r="L3143" t="s">
        <v>5705</v>
      </c>
      <c r="M3143" t="s">
        <v>1148</v>
      </c>
      <c r="N3143">
        <v>25430</v>
      </c>
      <c r="O3143" t="s">
        <v>70</v>
      </c>
      <c r="Q3143" t="s">
        <v>5706</v>
      </c>
      <c r="S3143" t="s">
        <v>72</v>
      </c>
      <c r="T3143" t="s">
        <v>878</v>
      </c>
      <c r="U3143" t="s">
        <v>2878</v>
      </c>
      <c r="V3143" t="s">
        <v>2620</v>
      </c>
      <c r="W3143" t="s">
        <v>881</v>
      </c>
      <c r="X3143" t="s">
        <v>199</v>
      </c>
      <c r="Y3143" t="str">
        <f>"51-9198"</f>
        <v>51-9198</v>
      </c>
      <c r="Z3143" t="s">
        <v>199</v>
      </c>
      <c r="AA3143">
        <v>238330</v>
      </c>
      <c r="AB3143">
        <v>9</v>
      </c>
      <c r="AC3143">
        <v>9</v>
      </c>
      <c r="AD3143" t="s">
        <v>79</v>
      </c>
      <c r="AE3143" t="s">
        <v>95</v>
      </c>
      <c r="AF3143">
        <v>40</v>
      </c>
      <c r="AG3143" s="4">
        <v>0.33333333333333331</v>
      </c>
      <c r="AH3143" s="4">
        <v>0.70833333333333337</v>
      </c>
      <c r="AI3143" s="5">
        <v>12.99</v>
      </c>
      <c r="AJ3143">
        <v>19.489999999999998</v>
      </c>
      <c r="AK3143">
        <v>25.5</v>
      </c>
      <c r="AL3143" t="s">
        <v>81</v>
      </c>
      <c r="AM3143" t="s">
        <v>82</v>
      </c>
      <c r="AO3143" t="s">
        <v>83</v>
      </c>
      <c r="AR3143" t="s">
        <v>82</v>
      </c>
      <c r="AT3143" t="s">
        <v>82</v>
      </c>
      <c r="AW3143" t="s">
        <v>72</v>
      </c>
      <c r="AX3143">
        <v>3</v>
      </c>
      <c r="AY3143" t="s">
        <v>5705</v>
      </c>
      <c r="AZ3143" t="s">
        <v>5707</v>
      </c>
      <c r="BA3143" t="s">
        <v>1148</v>
      </c>
      <c r="BB3143">
        <v>25430</v>
      </c>
      <c r="BC3143" t="s">
        <v>79</v>
      </c>
      <c r="BH3143" t="s">
        <v>5708</v>
      </c>
      <c r="BJ3143">
        <v>473864608</v>
      </c>
    </row>
    <row r="3144" spans="1:62" x14ac:dyDescent="0.25">
      <c r="A3144" t="s">
        <v>18559</v>
      </c>
      <c r="B3144" s="2">
        <v>43507</v>
      </c>
      <c r="C3144" t="s">
        <v>63</v>
      </c>
      <c r="D3144" s="3">
        <v>43472.378873437498</v>
      </c>
      <c r="E3144" t="s">
        <v>64</v>
      </c>
      <c r="F3144" s="2">
        <v>43556</v>
      </c>
      <c r="G3144" s="2">
        <v>43799</v>
      </c>
      <c r="H3144" t="s">
        <v>18560</v>
      </c>
      <c r="I3144" t="s">
        <v>67</v>
      </c>
      <c r="J3144" t="s">
        <v>18561</v>
      </c>
      <c r="K3144" t="s">
        <v>18562</v>
      </c>
      <c r="L3144" t="s">
        <v>1909</v>
      </c>
      <c r="M3144" t="s">
        <v>100</v>
      </c>
      <c r="N3144">
        <v>27617</v>
      </c>
      <c r="O3144" t="s">
        <v>70</v>
      </c>
      <c r="Q3144" t="s">
        <v>18563</v>
      </c>
      <c r="S3144" t="s">
        <v>72</v>
      </c>
      <c r="T3144" t="s">
        <v>1738</v>
      </c>
      <c r="U3144" t="s">
        <v>1739</v>
      </c>
      <c r="V3144" t="s">
        <v>1740</v>
      </c>
      <c r="W3144" t="s">
        <v>278</v>
      </c>
      <c r="X3144" t="s">
        <v>106</v>
      </c>
      <c r="Y3144" t="str">
        <f>"37-3011"</f>
        <v>37-3011</v>
      </c>
      <c r="Z3144" t="s">
        <v>94</v>
      </c>
      <c r="AA3144">
        <v>561730</v>
      </c>
      <c r="AB3144">
        <v>28</v>
      </c>
      <c r="AC3144">
        <v>28</v>
      </c>
      <c r="AD3144" t="s">
        <v>79</v>
      </c>
      <c r="AE3144" t="s">
        <v>95</v>
      </c>
      <c r="AF3144">
        <v>40</v>
      </c>
      <c r="AG3144" s="4">
        <v>0.29166666666666669</v>
      </c>
      <c r="AH3144" s="4">
        <v>0.66666666666666663</v>
      </c>
      <c r="AI3144" s="5">
        <v>14.52</v>
      </c>
      <c r="AJ3144">
        <v>21.78</v>
      </c>
      <c r="AK3144">
        <v>21.78</v>
      </c>
      <c r="AL3144" t="s">
        <v>81</v>
      </c>
      <c r="AM3144" t="s">
        <v>82</v>
      </c>
      <c r="AO3144" t="s">
        <v>83</v>
      </c>
      <c r="AR3144" t="s">
        <v>82</v>
      </c>
      <c r="AT3144" t="s">
        <v>82</v>
      </c>
      <c r="AW3144" t="s">
        <v>82</v>
      </c>
      <c r="AY3144" t="s">
        <v>1909</v>
      </c>
      <c r="AZ3144" t="s">
        <v>2805</v>
      </c>
      <c r="BA3144" t="s">
        <v>100</v>
      </c>
      <c r="BB3144">
        <v>27617</v>
      </c>
      <c r="BC3144" t="s">
        <v>79</v>
      </c>
      <c r="BH3144" t="s">
        <v>18564</v>
      </c>
      <c r="BJ3144">
        <v>561651315</v>
      </c>
    </row>
    <row r="3145" spans="1:62" x14ac:dyDescent="0.25">
      <c r="A3145" t="s">
        <v>18693</v>
      </c>
      <c r="B3145" s="2">
        <v>43507</v>
      </c>
      <c r="C3145" t="s">
        <v>63</v>
      </c>
      <c r="D3145" s="3">
        <v>43472.378850833331</v>
      </c>
      <c r="E3145" t="s">
        <v>64</v>
      </c>
      <c r="F3145" s="2">
        <v>43556</v>
      </c>
      <c r="G3145" s="2">
        <v>43814</v>
      </c>
      <c r="H3145" t="s">
        <v>18500</v>
      </c>
      <c r="J3145" t="s">
        <v>18501</v>
      </c>
      <c r="L3145" t="s">
        <v>18502</v>
      </c>
      <c r="M3145" t="s">
        <v>308</v>
      </c>
      <c r="N3145">
        <v>8050</v>
      </c>
      <c r="O3145" t="s">
        <v>70</v>
      </c>
      <c r="Q3145" t="s">
        <v>18503</v>
      </c>
      <c r="S3145" t="s">
        <v>72</v>
      </c>
      <c r="T3145" t="s">
        <v>2824</v>
      </c>
      <c r="U3145" t="s">
        <v>4073</v>
      </c>
      <c r="V3145" t="s">
        <v>642</v>
      </c>
      <c r="W3145" t="s">
        <v>105</v>
      </c>
      <c r="X3145" t="s">
        <v>106</v>
      </c>
      <c r="Y3145" t="str">
        <f>"37-3011"</f>
        <v>37-3011</v>
      </c>
      <c r="Z3145" t="s">
        <v>94</v>
      </c>
      <c r="AA3145">
        <v>561730</v>
      </c>
      <c r="AB3145">
        <v>17</v>
      </c>
      <c r="AC3145">
        <v>17</v>
      </c>
      <c r="AD3145" t="s">
        <v>79</v>
      </c>
      <c r="AE3145" t="s">
        <v>95</v>
      </c>
      <c r="AF3145">
        <v>40</v>
      </c>
      <c r="AG3145" s="4">
        <v>0.33333333333333331</v>
      </c>
      <c r="AH3145" s="4">
        <v>0.72916666666666663</v>
      </c>
      <c r="AI3145" s="5">
        <v>16.809999999999999</v>
      </c>
      <c r="AJ3145">
        <v>25.22</v>
      </c>
      <c r="AK3145">
        <v>31.5</v>
      </c>
      <c r="AL3145" t="s">
        <v>81</v>
      </c>
      <c r="AM3145" t="s">
        <v>82</v>
      </c>
      <c r="AO3145" t="s">
        <v>83</v>
      </c>
      <c r="AP3145" t="s">
        <v>67</v>
      </c>
      <c r="AQ3145" t="s">
        <v>67</v>
      </c>
      <c r="AR3145" t="s">
        <v>82</v>
      </c>
      <c r="AT3145" t="s">
        <v>82</v>
      </c>
      <c r="AW3145" t="s">
        <v>82</v>
      </c>
      <c r="AY3145" t="s">
        <v>18502</v>
      </c>
      <c r="AZ3145" t="s">
        <v>317</v>
      </c>
      <c r="BA3145" t="s">
        <v>308</v>
      </c>
      <c r="BB3145">
        <v>8050</v>
      </c>
      <c r="BC3145" t="s">
        <v>79</v>
      </c>
      <c r="BH3145" t="s">
        <v>18504</v>
      </c>
      <c r="BJ3145">
        <v>222355729</v>
      </c>
    </row>
    <row r="3146" spans="1:62" x14ac:dyDescent="0.25">
      <c r="A3146" t="s">
        <v>19210</v>
      </c>
      <c r="B3146" s="2">
        <v>43507</v>
      </c>
      <c r="C3146" t="s">
        <v>63</v>
      </c>
      <c r="D3146" s="3">
        <v>43472.380686342593</v>
      </c>
      <c r="E3146" t="s">
        <v>64</v>
      </c>
      <c r="F3146" s="2">
        <v>43556</v>
      </c>
      <c r="G3146" s="2">
        <v>43800</v>
      </c>
      <c r="H3146" t="s">
        <v>19211</v>
      </c>
      <c r="I3146" t="s">
        <v>19212</v>
      </c>
      <c r="J3146" t="s">
        <v>19213</v>
      </c>
      <c r="L3146" t="s">
        <v>19214</v>
      </c>
      <c r="M3146" t="s">
        <v>100</v>
      </c>
      <c r="N3146">
        <v>28081</v>
      </c>
      <c r="O3146" t="s">
        <v>70</v>
      </c>
      <c r="Q3146" t="s">
        <v>17367</v>
      </c>
      <c r="R3146">
        <v>104</v>
      </c>
      <c r="S3146" t="s">
        <v>72</v>
      </c>
      <c r="T3146" t="s">
        <v>13303</v>
      </c>
      <c r="U3146" t="s">
        <v>5811</v>
      </c>
      <c r="V3146" t="s">
        <v>16460</v>
      </c>
      <c r="W3146" t="s">
        <v>278</v>
      </c>
      <c r="X3146" t="s">
        <v>106</v>
      </c>
      <c r="Y3146" t="str">
        <f>"37-3011"</f>
        <v>37-3011</v>
      </c>
      <c r="Z3146" t="s">
        <v>94</v>
      </c>
      <c r="AA3146">
        <v>561730</v>
      </c>
      <c r="AB3146">
        <v>40</v>
      </c>
      <c r="AC3146">
        <v>40</v>
      </c>
      <c r="AD3146" t="s">
        <v>79</v>
      </c>
      <c r="AE3146" t="s">
        <v>95</v>
      </c>
      <c r="AF3146">
        <v>40</v>
      </c>
      <c r="AG3146" s="4">
        <v>0.29166666666666669</v>
      </c>
      <c r="AH3146" s="4">
        <v>0.66666666666666663</v>
      </c>
      <c r="AI3146" s="5">
        <v>13.23</v>
      </c>
      <c r="AJ3146">
        <v>19.850000000000001</v>
      </c>
      <c r="AL3146" t="s">
        <v>81</v>
      </c>
      <c r="AM3146" t="s">
        <v>82</v>
      </c>
      <c r="AO3146" t="s">
        <v>83</v>
      </c>
      <c r="AR3146" t="s">
        <v>82</v>
      </c>
      <c r="AT3146" t="s">
        <v>82</v>
      </c>
      <c r="AW3146" t="s">
        <v>72</v>
      </c>
      <c r="AX3146">
        <v>3</v>
      </c>
      <c r="AY3146" t="s">
        <v>19215</v>
      </c>
      <c r="AZ3146" t="s">
        <v>19216</v>
      </c>
      <c r="BA3146" t="s">
        <v>100</v>
      </c>
      <c r="BB3146">
        <v>28081</v>
      </c>
      <c r="BC3146" t="s">
        <v>79</v>
      </c>
      <c r="BH3146" t="s">
        <v>19217</v>
      </c>
      <c r="BJ3146">
        <v>562222620</v>
      </c>
    </row>
    <row r="3147" spans="1:62" x14ac:dyDescent="0.25">
      <c r="A3147" t="s">
        <v>19532</v>
      </c>
      <c r="B3147" s="2">
        <v>43507</v>
      </c>
      <c r="C3147" t="s">
        <v>63</v>
      </c>
      <c r="D3147" s="3">
        <v>43472.380539664351</v>
      </c>
      <c r="E3147" t="s">
        <v>64</v>
      </c>
      <c r="F3147" s="2">
        <v>43556</v>
      </c>
      <c r="G3147" s="2">
        <v>43811</v>
      </c>
      <c r="H3147" t="s">
        <v>19533</v>
      </c>
      <c r="J3147" t="s">
        <v>19534</v>
      </c>
      <c r="K3147" t="s">
        <v>19535</v>
      </c>
      <c r="L3147" t="s">
        <v>19536</v>
      </c>
      <c r="M3147" t="s">
        <v>1148</v>
      </c>
      <c r="N3147">
        <v>26003</v>
      </c>
      <c r="O3147" t="s">
        <v>70</v>
      </c>
      <c r="Q3147" t="s">
        <v>19537</v>
      </c>
      <c r="R3147">
        <v>1</v>
      </c>
      <c r="S3147" t="s">
        <v>72</v>
      </c>
      <c r="T3147" t="s">
        <v>13303</v>
      </c>
      <c r="U3147" t="s">
        <v>5811</v>
      </c>
      <c r="V3147" t="s">
        <v>16460</v>
      </c>
      <c r="W3147" t="s">
        <v>278</v>
      </c>
      <c r="X3147" t="s">
        <v>106</v>
      </c>
      <c r="Y3147" t="str">
        <f>"37-3011"</f>
        <v>37-3011</v>
      </c>
      <c r="Z3147" t="s">
        <v>94</v>
      </c>
      <c r="AA3147">
        <v>561730</v>
      </c>
      <c r="AB3147">
        <v>22</v>
      </c>
      <c r="AC3147">
        <v>22</v>
      </c>
      <c r="AD3147" t="s">
        <v>79</v>
      </c>
      <c r="AE3147" t="s">
        <v>80</v>
      </c>
      <c r="AF3147">
        <v>40</v>
      </c>
      <c r="AG3147" s="4">
        <v>0.29166666666666669</v>
      </c>
      <c r="AH3147" s="4">
        <v>0.64583333333333337</v>
      </c>
      <c r="AI3147" s="5">
        <v>12.68</v>
      </c>
      <c r="AJ3147">
        <v>19.02</v>
      </c>
      <c r="AL3147" t="s">
        <v>81</v>
      </c>
      <c r="AM3147" t="s">
        <v>82</v>
      </c>
      <c r="AO3147" t="s">
        <v>83</v>
      </c>
      <c r="AR3147" t="s">
        <v>82</v>
      </c>
      <c r="AT3147" t="s">
        <v>82</v>
      </c>
      <c r="AW3147" t="s">
        <v>82</v>
      </c>
      <c r="AY3147" t="s">
        <v>10356</v>
      </c>
      <c r="AZ3147" t="s">
        <v>19538</v>
      </c>
      <c r="BA3147" t="s">
        <v>1148</v>
      </c>
      <c r="BB3147">
        <v>26003</v>
      </c>
      <c r="BC3147" t="s">
        <v>79</v>
      </c>
      <c r="BH3147" t="s">
        <v>19539</v>
      </c>
      <c r="BJ3147">
        <v>901021218</v>
      </c>
    </row>
    <row r="3148" spans="1:62" x14ac:dyDescent="0.25">
      <c r="A3148" t="s">
        <v>19544</v>
      </c>
      <c r="B3148" s="2">
        <v>43507</v>
      </c>
      <c r="C3148" t="s">
        <v>63</v>
      </c>
      <c r="D3148" s="3">
        <v>43472.379113541669</v>
      </c>
      <c r="E3148" t="s">
        <v>64</v>
      </c>
      <c r="F3148" s="2">
        <v>43556</v>
      </c>
      <c r="G3148" s="2">
        <v>43784</v>
      </c>
      <c r="H3148" t="s">
        <v>19545</v>
      </c>
      <c r="J3148" t="s">
        <v>19546</v>
      </c>
      <c r="L3148" t="s">
        <v>17124</v>
      </c>
      <c r="M3148" t="s">
        <v>783</v>
      </c>
      <c r="N3148">
        <v>45233</v>
      </c>
      <c r="O3148" t="s">
        <v>70</v>
      </c>
      <c r="Q3148" t="s">
        <v>19547</v>
      </c>
      <c r="S3148" t="s">
        <v>72</v>
      </c>
      <c r="T3148" t="s">
        <v>13303</v>
      </c>
      <c r="U3148" t="s">
        <v>5811</v>
      </c>
      <c r="V3148" t="s">
        <v>16460</v>
      </c>
      <c r="W3148" t="s">
        <v>278</v>
      </c>
      <c r="X3148" t="s">
        <v>1673</v>
      </c>
      <c r="Y3148" t="str">
        <f>"37-3011"</f>
        <v>37-3011</v>
      </c>
      <c r="Z3148" t="s">
        <v>94</v>
      </c>
      <c r="AA3148">
        <v>561730</v>
      </c>
      <c r="AB3148">
        <v>13</v>
      </c>
      <c r="AC3148">
        <v>13</v>
      </c>
      <c r="AD3148" t="s">
        <v>79</v>
      </c>
      <c r="AE3148" t="s">
        <v>80</v>
      </c>
      <c r="AF3148">
        <v>40</v>
      </c>
      <c r="AG3148" s="4">
        <v>0.3125</v>
      </c>
      <c r="AH3148" s="4">
        <v>0.66666666666666663</v>
      </c>
      <c r="AI3148" s="5">
        <v>13.91</v>
      </c>
      <c r="AJ3148">
        <v>20.87</v>
      </c>
      <c r="AL3148" t="s">
        <v>81</v>
      </c>
      <c r="AM3148" t="s">
        <v>82</v>
      </c>
      <c r="AO3148" t="s">
        <v>83</v>
      </c>
      <c r="AR3148" t="s">
        <v>82</v>
      </c>
      <c r="AT3148" t="s">
        <v>82</v>
      </c>
      <c r="AW3148" t="s">
        <v>72</v>
      </c>
      <c r="AX3148">
        <v>3</v>
      </c>
      <c r="AY3148" t="s">
        <v>14011</v>
      </c>
      <c r="AZ3148" t="s">
        <v>3667</v>
      </c>
      <c r="BA3148" t="s">
        <v>783</v>
      </c>
      <c r="BB3148">
        <v>45233</v>
      </c>
      <c r="BC3148" t="s">
        <v>79</v>
      </c>
      <c r="BH3148" t="s">
        <v>19548</v>
      </c>
      <c r="BJ3148">
        <v>311032038</v>
      </c>
    </row>
    <row r="3149" spans="1:62" x14ac:dyDescent="0.25">
      <c r="A3149" t="s">
        <v>19620</v>
      </c>
      <c r="B3149" s="2">
        <v>43507</v>
      </c>
      <c r="C3149" t="s">
        <v>63</v>
      </c>
      <c r="D3149" s="3">
        <v>43472.378868900465</v>
      </c>
      <c r="E3149" t="s">
        <v>64</v>
      </c>
      <c r="F3149" s="2">
        <v>43556</v>
      </c>
      <c r="G3149" s="2">
        <v>43800</v>
      </c>
      <c r="H3149" t="s">
        <v>19621</v>
      </c>
      <c r="J3149" t="s">
        <v>19622</v>
      </c>
      <c r="L3149" t="s">
        <v>19373</v>
      </c>
      <c r="M3149" t="s">
        <v>308</v>
      </c>
      <c r="N3149">
        <v>8889</v>
      </c>
      <c r="O3149" t="s">
        <v>70</v>
      </c>
      <c r="Q3149" t="s">
        <v>19623</v>
      </c>
      <c r="S3149" t="s">
        <v>72</v>
      </c>
      <c r="T3149" t="s">
        <v>18974</v>
      </c>
      <c r="U3149" t="s">
        <v>18975</v>
      </c>
      <c r="V3149" t="s">
        <v>18976</v>
      </c>
      <c r="W3149" t="s">
        <v>308</v>
      </c>
      <c r="X3149" t="s">
        <v>19624</v>
      </c>
      <c r="Y3149" t="str">
        <f>"37-3011"</f>
        <v>37-3011</v>
      </c>
      <c r="Z3149" t="s">
        <v>94</v>
      </c>
      <c r="AA3149">
        <v>561730</v>
      </c>
      <c r="AB3149">
        <v>3</v>
      </c>
      <c r="AC3149">
        <v>3</v>
      </c>
      <c r="AD3149" t="s">
        <v>79</v>
      </c>
      <c r="AE3149" t="s">
        <v>80</v>
      </c>
      <c r="AF3149">
        <v>40</v>
      </c>
      <c r="AG3149" s="4">
        <v>0.33333333333333331</v>
      </c>
      <c r="AH3149" s="4">
        <v>0.70833333333333337</v>
      </c>
      <c r="AI3149" s="5">
        <v>14.41</v>
      </c>
      <c r="AJ3149">
        <v>0</v>
      </c>
      <c r="AL3149" t="s">
        <v>81</v>
      </c>
      <c r="AM3149" t="s">
        <v>82</v>
      </c>
      <c r="AO3149" t="s">
        <v>213</v>
      </c>
      <c r="AR3149" t="s">
        <v>82</v>
      </c>
      <c r="AT3149" t="s">
        <v>82</v>
      </c>
      <c r="AW3149" t="s">
        <v>82</v>
      </c>
      <c r="AY3149" t="s">
        <v>19373</v>
      </c>
      <c r="AZ3149" t="s">
        <v>3038</v>
      </c>
      <c r="BA3149" t="s">
        <v>308</v>
      </c>
      <c r="BB3149">
        <v>8889</v>
      </c>
      <c r="BC3149" t="s">
        <v>79</v>
      </c>
      <c r="BH3149" t="s">
        <v>19622</v>
      </c>
      <c r="BJ3149">
        <v>223379435</v>
      </c>
    </row>
    <row r="3150" spans="1:62" x14ac:dyDescent="0.25">
      <c r="A3150" t="s">
        <v>19667</v>
      </c>
      <c r="B3150" s="2">
        <v>43507</v>
      </c>
      <c r="C3150" t="s">
        <v>63</v>
      </c>
      <c r="D3150" s="3">
        <v>43472.38026578704</v>
      </c>
      <c r="E3150" t="s">
        <v>64</v>
      </c>
      <c r="F3150" s="2">
        <v>43556</v>
      </c>
      <c r="G3150" s="2">
        <v>43799</v>
      </c>
      <c r="H3150" t="s">
        <v>19668</v>
      </c>
      <c r="J3150" t="s">
        <v>19669</v>
      </c>
      <c r="K3150" t="s">
        <v>19670</v>
      </c>
      <c r="L3150" t="s">
        <v>19671</v>
      </c>
      <c r="M3150" t="s">
        <v>783</v>
      </c>
      <c r="N3150">
        <v>45344</v>
      </c>
      <c r="O3150" t="s">
        <v>70</v>
      </c>
      <c r="Q3150" t="s">
        <v>19672</v>
      </c>
      <c r="S3150" t="s">
        <v>72</v>
      </c>
      <c r="T3150" t="s">
        <v>13303</v>
      </c>
      <c r="U3150" t="s">
        <v>18510</v>
      </c>
      <c r="V3150" t="s">
        <v>1757</v>
      </c>
      <c r="W3150" t="s">
        <v>278</v>
      </c>
      <c r="X3150" t="s">
        <v>106</v>
      </c>
      <c r="Y3150" t="str">
        <f>"37-3011"</f>
        <v>37-3011</v>
      </c>
      <c r="Z3150" t="s">
        <v>94</v>
      </c>
      <c r="AA3150">
        <v>561730</v>
      </c>
      <c r="AB3150">
        <v>6</v>
      </c>
      <c r="AC3150">
        <v>6</v>
      </c>
      <c r="AD3150" t="s">
        <v>79</v>
      </c>
      <c r="AE3150" t="s">
        <v>80</v>
      </c>
      <c r="AF3150">
        <v>40</v>
      </c>
      <c r="AG3150" s="4">
        <v>0.3125</v>
      </c>
      <c r="AH3150" s="4">
        <v>0.66666666666666663</v>
      </c>
      <c r="AI3150" s="5">
        <v>13.53</v>
      </c>
      <c r="AJ3150">
        <v>20.3</v>
      </c>
      <c r="AL3150" t="s">
        <v>81</v>
      </c>
      <c r="AM3150" t="s">
        <v>82</v>
      </c>
      <c r="AO3150" t="s">
        <v>83</v>
      </c>
      <c r="AR3150" t="s">
        <v>82</v>
      </c>
      <c r="AT3150" t="s">
        <v>82</v>
      </c>
      <c r="AW3150" t="s">
        <v>72</v>
      </c>
      <c r="AX3150">
        <v>3</v>
      </c>
      <c r="AY3150" t="s">
        <v>19673</v>
      </c>
      <c r="AZ3150" t="s">
        <v>689</v>
      </c>
      <c r="BA3150" t="s">
        <v>783</v>
      </c>
      <c r="BB3150">
        <v>45344</v>
      </c>
      <c r="BC3150" t="s">
        <v>79</v>
      </c>
      <c r="BH3150" t="s">
        <v>19674</v>
      </c>
      <c r="BJ3150">
        <v>300564926</v>
      </c>
    </row>
    <row r="3151" spans="1:62" x14ac:dyDescent="0.25">
      <c r="A3151" t="s">
        <v>19855</v>
      </c>
      <c r="B3151" s="2">
        <v>43507</v>
      </c>
      <c r="C3151" t="s">
        <v>63</v>
      </c>
      <c r="D3151" s="3">
        <v>43472.378779247687</v>
      </c>
      <c r="E3151" t="s">
        <v>64</v>
      </c>
      <c r="F3151" s="2">
        <v>43556</v>
      </c>
      <c r="G3151" s="2">
        <v>43799</v>
      </c>
      <c r="H3151" t="s">
        <v>19856</v>
      </c>
      <c r="I3151" t="s">
        <v>19857</v>
      </c>
      <c r="J3151" t="s">
        <v>19858</v>
      </c>
      <c r="L3151" t="s">
        <v>9813</v>
      </c>
      <c r="M3151" t="s">
        <v>232</v>
      </c>
      <c r="N3151">
        <v>11954</v>
      </c>
      <c r="O3151" t="s">
        <v>70</v>
      </c>
      <c r="Q3151" t="s">
        <v>19859</v>
      </c>
      <c r="S3151" t="s">
        <v>72</v>
      </c>
      <c r="T3151" t="s">
        <v>11901</v>
      </c>
      <c r="U3151" t="s">
        <v>11902</v>
      </c>
      <c r="V3151" t="s">
        <v>8610</v>
      </c>
      <c r="W3151" t="s">
        <v>232</v>
      </c>
      <c r="X3151" t="s">
        <v>19860</v>
      </c>
      <c r="Y3151" t="str">
        <f>"41-2011"</f>
        <v>41-2011</v>
      </c>
      <c r="Z3151" t="s">
        <v>4835</v>
      </c>
      <c r="AA3151">
        <v>445120</v>
      </c>
      <c r="AB3151">
        <v>25</v>
      </c>
      <c r="AC3151">
        <v>25</v>
      </c>
      <c r="AD3151" t="s">
        <v>79</v>
      </c>
      <c r="AE3151" t="s">
        <v>95</v>
      </c>
      <c r="AF3151">
        <v>40</v>
      </c>
      <c r="AG3151" s="4">
        <v>0.625</v>
      </c>
      <c r="AH3151" s="4">
        <v>0.95833333333333337</v>
      </c>
      <c r="AI3151" s="6">
        <v>12</v>
      </c>
      <c r="AJ3151">
        <v>18</v>
      </c>
      <c r="AK3151">
        <v>18</v>
      </c>
      <c r="AL3151" t="s">
        <v>81</v>
      </c>
      <c r="AM3151" t="s">
        <v>82</v>
      </c>
      <c r="AO3151" t="s">
        <v>83</v>
      </c>
      <c r="AR3151" t="s">
        <v>82</v>
      </c>
      <c r="AT3151" t="s">
        <v>82</v>
      </c>
      <c r="AW3151" t="s">
        <v>82</v>
      </c>
      <c r="AY3151" t="s">
        <v>19356</v>
      </c>
      <c r="AZ3151" t="s">
        <v>6535</v>
      </c>
      <c r="BA3151" t="s">
        <v>232</v>
      </c>
      <c r="BB3151">
        <v>11954</v>
      </c>
      <c r="BC3151" t="s">
        <v>87</v>
      </c>
      <c r="BH3151" t="s">
        <v>19861</v>
      </c>
      <c r="BJ3151">
        <v>113428985</v>
      </c>
    </row>
    <row r="3152" spans="1:62" x14ac:dyDescent="0.25">
      <c r="A3152" t="s">
        <v>20002</v>
      </c>
      <c r="B3152" s="2">
        <v>43507</v>
      </c>
      <c r="C3152" t="s">
        <v>63</v>
      </c>
      <c r="D3152" s="3">
        <v>43472.379995532407</v>
      </c>
      <c r="E3152" t="s">
        <v>64</v>
      </c>
      <c r="F3152" s="2">
        <v>43556</v>
      </c>
      <c r="G3152" s="2">
        <v>43820</v>
      </c>
      <c r="H3152" t="s">
        <v>20003</v>
      </c>
      <c r="J3152" t="s">
        <v>20004</v>
      </c>
      <c r="K3152" t="s">
        <v>20005</v>
      </c>
      <c r="L3152" t="s">
        <v>19335</v>
      </c>
      <c r="M3152" t="s">
        <v>136</v>
      </c>
      <c r="N3152">
        <v>21057</v>
      </c>
      <c r="O3152" t="s">
        <v>70</v>
      </c>
      <c r="Q3152" t="s">
        <v>20006</v>
      </c>
      <c r="S3152" t="s">
        <v>72</v>
      </c>
      <c r="T3152" t="s">
        <v>13303</v>
      </c>
      <c r="U3152" t="s">
        <v>16469</v>
      </c>
      <c r="V3152" t="s">
        <v>1757</v>
      </c>
      <c r="W3152" t="s">
        <v>278</v>
      </c>
      <c r="X3152" t="s">
        <v>705</v>
      </c>
      <c r="Y3152" t="str">
        <f>"37-3011"</f>
        <v>37-3011</v>
      </c>
      <c r="Z3152" t="s">
        <v>94</v>
      </c>
      <c r="AA3152">
        <v>561730</v>
      </c>
      <c r="AB3152">
        <v>2</v>
      </c>
      <c r="AC3152">
        <v>2</v>
      </c>
      <c r="AD3152" t="s">
        <v>79</v>
      </c>
      <c r="AE3152" t="s">
        <v>80</v>
      </c>
      <c r="AF3152">
        <v>40</v>
      </c>
      <c r="AG3152" s="4">
        <v>0.33333333333333331</v>
      </c>
      <c r="AH3152" s="4">
        <v>0.6875</v>
      </c>
      <c r="AI3152" s="5">
        <v>14.64</v>
      </c>
      <c r="AJ3152">
        <v>21.96</v>
      </c>
      <c r="AL3152" t="s">
        <v>81</v>
      </c>
      <c r="AM3152" t="s">
        <v>82</v>
      </c>
      <c r="AO3152" t="s">
        <v>83</v>
      </c>
      <c r="AR3152" t="s">
        <v>82</v>
      </c>
      <c r="AT3152" t="s">
        <v>82</v>
      </c>
      <c r="AW3152" t="s">
        <v>72</v>
      </c>
      <c r="AX3152">
        <v>3</v>
      </c>
      <c r="AY3152" t="s">
        <v>20007</v>
      </c>
      <c r="AZ3152" t="s">
        <v>3199</v>
      </c>
      <c r="BA3152" t="s">
        <v>136</v>
      </c>
      <c r="BB3152">
        <v>21208</v>
      </c>
      <c r="BC3152" t="s">
        <v>79</v>
      </c>
      <c r="BH3152" t="s">
        <v>20008</v>
      </c>
      <c r="BJ3152">
        <v>521448730</v>
      </c>
    </row>
    <row r="3153" spans="1:62" x14ac:dyDescent="0.25">
      <c r="A3153" t="s">
        <v>20178</v>
      </c>
      <c r="B3153" s="2">
        <v>43507</v>
      </c>
      <c r="C3153" t="s">
        <v>63</v>
      </c>
      <c r="D3153" s="3">
        <v>43472.378908564817</v>
      </c>
      <c r="E3153" t="s">
        <v>64</v>
      </c>
      <c r="F3153" s="2">
        <v>43556</v>
      </c>
      <c r="G3153" s="2">
        <v>43800</v>
      </c>
      <c r="H3153" t="s">
        <v>20179</v>
      </c>
      <c r="J3153" t="s">
        <v>20180</v>
      </c>
      <c r="L3153" t="s">
        <v>735</v>
      </c>
      <c r="M3153" t="s">
        <v>192</v>
      </c>
      <c r="N3153">
        <v>55411</v>
      </c>
      <c r="O3153" t="s">
        <v>70</v>
      </c>
      <c r="Q3153" t="s">
        <v>20181</v>
      </c>
      <c r="S3153" t="s">
        <v>72</v>
      </c>
      <c r="T3153" t="s">
        <v>2118</v>
      </c>
      <c r="U3153" t="s">
        <v>17041</v>
      </c>
      <c r="V3153" t="s">
        <v>1633</v>
      </c>
      <c r="W3153" t="s">
        <v>192</v>
      </c>
      <c r="X3153" t="s">
        <v>20182</v>
      </c>
      <c r="Y3153" t="str">
        <f>"47-2061"</f>
        <v>47-2061</v>
      </c>
      <c r="Z3153" t="s">
        <v>326</v>
      </c>
      <c r="AA3153">
        <v>23814</v>
      </c>
      <c r="AB3153">
        <v>6</v>
      </c>
      <c r="AC3153">
        <v>6</v>
      </c>
      <c r="AD3153" t="s">
        <v>79</v>
      </c>
      <c r="AE3153" t="s">
        <v>95</v>
      </c>
      <c r="AF3153">
        <v>35</v>
      </c>
      <c r="AG3153" s="4">
        <v>0.29166666666666669</v>
      </c>
      <c r="AH3153" s="4">
        <v>0.70833333333333337</v>
      </c>
      <c r="AI3153" s="5">
        <v>25.95</v>
      </c>
      <c r="AJ3153">
        <v>38.93</v>
      </c>
      <c r="AL3153" t="s">
        <v>81</v>
      </c>
      <c r="AM3153" t="s">
        <v>82</v>
      </c>
      <c r="AO3153" t="s">
        <v>83</v>
      </c>
      <c r="AR3153" t="s">
        <v>82</v>
      </c>
      <c r="AT3153" t="s">
        <v>82</v>
      </c>
      <c r="AW3153" t="s">
        <v>82</v>
      </c>
      <c r="AY3153" t="s">
        <v>735</v>
      </c>
      <c r="AZ3153" t="s">
        <v>1032</v>
      </c>
      <c r="BA3153" t="s">
        <v>192</v>
      </c>
      <c r="BB3153">
        <v>55411</v>
      </c>
      <c r="BC3153" t="s">
        <v>79</v>
      </c>
      <c r="BH3153" t="s">
        <v>20180</v>
      </c>
      <c r="BJ3153">
        <v>411984241</v>
      </c>
    </row>
    <row r="3154" spans="1:62" x14ac:dyDescent="0.25">
      <c r="A3154" t="s">
        <v>20243</v>
      </c>
      <c r="B3154" s="2">
        <v>43507</v>
      </c>
      <c r="C3154" t="s">
        <v>63</v>
      </c>
      <c r="D3154" s="3">
        <v>43472.379085729168</v>
      </c>
      <c r="E3154" t="s">
        <v>64</v>
      </c>
      <c r="F3154" s="2">
        <v>43556</v>
      </c>
      <c r="G3154" s="2">
        <v>43814</v>
      </c>
      <c r="H3154" t="s">
        <v>19810</v>
      </c>
      <c r="I3154" t="s">
        <v>67</v>
      </c>
      <c r="J3154" t="s">
        <v>19811</v>
      </c>
      <c r="K3154" t="s">
        <v>67</v>
      </c>
      <c r="L3154" t="s">
        <v>19812</v>
      </c>
      <c r="M3154" t="s">
        <v>1165</v>
      </c>
      <c r="N3154">
        <v>57520</v>
      </c>
      <c r="O3154" t="s">
        <v>70</v>
      </c>
      <c r="Q3154" t="s">
        <v>19813</v>
      </c>
      <c r="S3154" t="s">
        <v>72</v>
      </c>
      <c r="T3154" t="s">
        <v>651</v>
      </c>
      <c r="U3154" t="s">
        <v>652</v>
      </c>
      <c r="V3154" t="s">
        <v>653</v>
      </c>
      <c r="W3154" t="s">
        <v>207</v>
      </c>
      <c r="X3154" t="s">
        <v>1241</v>
      </c>
      <c r="Y3154" t="str">
        <f>"35-9021"</f>
        <v>35-9021</v>
      </c>
      <c r="Z3154" t="s">
        <v>315</v>
      </c>
      <c r="AA3154">
        <v>713910</v>
      </c>
      <c r="AB3154">
        <v>2</v>
      </c>
      <c r="AC3154">
        <v>2</v>
      </c>
      <c r="AD3154" t="s">
        <v>79</v>
      </c>
      <c r="AE3154" t="s">
        <v>80</v>
      </c>
      <c r="AF3154">
        <v>35</v>
      </c>
      <c r="AG3154" s="4">
        <v>0.375</v>
      </c>
      <c r="AH3154" s="4">
        <v>0.66666666666666663</v>
      </c>
      <c r="AI3154" s="5">
        <v>10.43</v>
      </c>
      <c r="AL3154" t="s">
        <v>81</v>
      </c>
      <c r="AM3154" t="s">
        <v>82</v>
      </c>
      <c r="AO3154" t="s">
        <v>83</v>
      </c>
      <c r="AR3154" t="s">
        <v>82</v>
      </c>
      <c r="AT3154" t="s">
        <v>82</v>
      </c>
      <c r="AW3154" t="s">
        <v>72</v>
      </c>
      <c r="AX3154">
        <v>3</v>
      </c>
      <c r="AY3154" t="s">
        <v>19812</v>
      </c>
      <c r="AZ3154" t="s">
        <v>19815</v>
      </c>
      <c r="BA3154" t="s">
        <v>1165</v>
      </c>
      <c r="BB3154">
        <v>57520</v>
      </c>
      <c r="BC3154" t="s">
        <v>87</v>
      </c>
      <c r="BH3154" t="s">
        <v>19811</v>
      </c>
      <c r="BJ3154">
        <v>470844234</v>
      </c>
    </row>
    <row r="3155" spans="1:62" x14ac:dyDescent="0.25">
      <c r="A3155" t="s">
        <v>20464</v>
      </c>
      <c r="B3155" s="2">
        <v>43507</v>
      </c>
      <c r="C3155" t="s">
        <v>63</v>
      </c>
      <c r="D3155" s="3">
        <v>43472.380668043981</v>
      </c>
      <c r="E3155" t="s">
        <v>64</v>
      </c>
      <c r="F3155" s="2">
        <v>43556</v>
      </c>
      <c r="G3155" s="2">
        <v>43821</v>
      </c>
      <c r="H3155" t="s">
        <v>20465</v>
      </c>
      <c r="J3155" t="s">
        <v>20466</v>
      </c>
      <c r="L3155" t="s">
        <v>20467</v>
      </c>
      <c r="M3155" t="s">
        <v>147</v>
      </c>
      <c r="N3155">
        <v>19012</v>
      </c>
      <c r="O3155" t="s">
        <v>70</v>
      </c>
      <c r="Q3155" t="s">
        <v>20468</v>
      </c>
      <c r="S3155" t="s">
        <v>72</v>
      </c>
      <c r="T3155" t="s">
        <v>13303</v>
      </c>
      <c r="U3155" t="s">
        <v>5811</v>
      </c>
      <c r="V3155" t="s">
        <v>16460</v>
      </c>
      <c r="W3155" t="s">
        <v>278</v>
      </c>
      <c r="X3155" t="s">
        <v>106</v>
      </c>
      <c r="Y3155" t="str">
        <f>"37-3011"</f>
        <v>37-3011</v>
      </c>
      <c r="Z3155" t="s">
        <v>94</v>
      </c>
      <c r="AA3155">
        <v>561730</v>
      </c>
      <c r="AB3155">
        <v>4</v>
      </c>
      <c r="AC3155">
        <v>4</v>
      </c>
      <c r="AD3155" t="s">
        <v>79</v>
      </c>
      <c r="AE3155" t="s">
        <v>80</v>
      </c>
      <c r="AF3155">
        <v>40</v>
      </c>
      <c r="AG3155" s="4">
        <v>0.33333333333333331</v>
      </c>
      <c r="AH3155" s="4">
        <v>0.6875</v>
      </c>
      <c r="AI3155" s="5">
        <v>15.35</v>
      </c>
      <c r="AJ3155">
        <v>23.03</v>
      </c>
      <c r="AL3155" t="s">
        <v>81</v>
      </c>
      <c r="AM3155" t="s">
        <v>82</v>
      </c>
      <c r="AO3155" t="s">
        <v>83</v>
      </c>
      <c r="AR3155" t="s">
        <v>82</v>
      </c>
      <c r="AT3155" t="s">
        <v>82</v>
      </c>
      <c r="AW3155" t="s">
        <v>72</v>
      </c>
      <c r="AX3155">
        <v>3</v>
      </c>
      <c r="AY3155" t="s">
        <v>20469</v>
      </c>
      <c r="AZ3155" t="s">
        <v>291</v>
      </c>
      <c r="BA3155" t="s">
        <v>147</v>
      </c>
      <c r="BB3155">
        <v>19012</v>
      </c>
      <c r="BC3155" t="s">
        <v>79</v>
      </c>
      <c r="BH3155" t="s">
        <v>20470</v>
      </c>
      <c r="BJ3155">
        <v>811985803</v>
      </c>
    </row>
    <row r="3156" spans="1:62" x14ac:dyDescent="0.25">
      <c r="A3156" t="s">
        <v>20964</v>
      </c>
      <c r="B3156" s="2">
        <v>43507</v>
      </c>
      <c r="C3156" t="s">
        <v>63</v>
      </c>
      <c r="D3156" s="3">
        <v>43472.379927719907</v>
      </c>
      <c r="E3156" t="s">
        <v>64</v>
      </c>
      <c r="F3156" s="2">
        <v>43556</v>
      </c>
      <c r="G3156" s="2">
        <v>43776</v>
      </c>
      <c r="H3156" t="s">
        <v>20965</v>
      </c>
      <c r="J3156" t="s">
        <v>20966</v>
      </c>
      <c r="K3156" t="s">
        <v>20967</v>
      </c>
      <c r="L3156" t="s">
        <v>3788</v>
      </c>
      <c r="M3156" t="s">
        <v>745</v>
      </c>
      <c r="N3156">
        <v>66105</v>
      </c>
      <c r="O3156" t="s">
        <v>70</v>
      </c>
      <c r="Q3156" t="s">
        <v>20968</v>
      </c>
      <c r="S3156" t="s">
        <v>72</v>
      </c>
      <c r="T3156" t="s">
        <v>13303</v>
      </c>
      <c r="U3156" t="s">
        <v>5811</v>
      </c>
      <c r="V3156" t="s">
        <v>16460</v>
      </c>
      <c r="W3156" t="s">
        <v>278</v>
      </c>
      <c r="X3156" t="s">
        <v>106</v>
      </c>
      <c r="Y3156" t="str">
        <f>"37-3011"</f>
        <v>37-3011</v>
      </c>
      <c r="Z3156" t="s">
        <v>94</v>
      </c>
      <c r="AA3156">
        <v>561730</v>
      </c>
      <c r="AB3156">
        <v>6</v>
      </c>
      <c r="AC3156">
        <v>6</v>
      </c>
      <c r="AD3156" t="s">
        <v>79</v>
      </c>
      <c r="AE3156" t="s">
        <v>80</v>
      </c>
      <c r="AF3156">
        <v>40</v>
      </c>
      <c r="AG3156" s="4">
        <v>0.29166666666666669</v>
      </c>
      <c r="AH3156" s="4">
        <v>0.66666666666666663</v>
      </c>
      <c r="AI3156" s="5">
        <v>14.73</v>
      </c>
      <c r="AJ3156">
        <v>22.1</v>
      </c>
      <c r="AL3156" t="s">
        <v>81</v>
      </c>
      <c r="AM3156" t="s">
        <v>82</v>
      </c>
      <c r="AO3156" t="s">
        <v>83</v>
      </c>
      <c r="AP3156" t="s">
        <v>67</v>
      </c>
      <c r="AQ3156" t="s">
        <v>67</v>
      </c>
      <c r="AR3156" t="s">
        <v>82</v>
      </c>
      <c r="AT3156" t="s">
        <v>82</v>
      </c>
      <c r="AW3156" t="s">
        <v>82</v>
      </c>
      <c r="AY3156" t="s">
        <v>8996</v>
      </c>
      <c r="AZ3156" t="s">
        <v>20969</v>
      </c>
      <c r="BA3156" t="s">
        <v>745</v>
      </c>
      <c r="BB3156">
        <v>66105</v>
      </c>
      <c r="BC3156" t="s">
        <v>79</v>
      </c>
      <c r="BH3156" t="s">
        <v>20970</v>
      </c>
      <c r="BJ3156">
        <v>481242753</v>
      </c>
    </row>
    <row r="3157" spans="1:62" x14ac:dyDescent="0.25">
      <c r="A3157" t="s">
        <v>21089</v>
      </c>
      <c r="B3157" s="2">
        <v>43507</v>
      </c>
      <c r="C3157" t="s">
        <v>63</v>
      </c>
      <c r="D3157" s="3">
        <v>43472.380806388886</v>
      </c>
      <c r="E3157" t="s">
        <v>64</v>
      </c>
      <c r="F3157" s="2">
        <v>43556</v>
      </c>
      <c r="G3157" s="2">
        <v>43773</v>
      </c>
      <c r="H3157" t="s">
        <v>21090</v>
      </c>
      <c r="J3157" t="s">
        <v>21091</v>
      </c>
      <c r="L3157" t="s">
        <v>21092</v>
      </c>
      <c r="M3157" t="s">
        <v>783</v>
      </c>
      <c r="N3157">
        <v>44253</v>
      </c>
      <c r="O3157" t="s">
        <v>70</v>
      </c>
      <c r="Q3157" t="s">
        <v>21093</v>
      </c>
      <c r="S3157" t="s">
        <v>72</v>
      </c>
      <c r="T3157" t="s">
        <v>2963</v>
      </c>
      <c r="U3157" t="s">
        <v>1425</v>
      </c>
      <c r="V3157" t="s">
        <v>1426</v>
      </c>
      <c r="W3157" t="s">
        <v>105</v>
      </c>
      <c r="X3157" t="s">
        <v>676</v>
      </c>
      <c r="Y3157" t="str">
        <f>"35-3022"</f>
        <v>35-3022</v>
      </c>
      <c r="Z3157" t="s">
        <v>280</v>
      </c>
      <c r="AA3157">
        <v>713990</v>
      </c>
      <c r="AB3157">
        <v>14</v>
      </c>
      <c r="AC3157">
        <v>14</v>
      </c>
      <c r="AD3157" t="s">
        <v>79</v>
      </c>
      <c r="AE3157" t="s">
        <v>80</v>
      </c>
      <c r="AF3157">
        <v>35</v>
      </c>
      <c r="AG3157" s="4">
        <v>0.41666666666666669</v>
      </c>
      <c r="AH3157" s="4">
        <v>0.75</v>
      </c>
      <c r="AI3157" s="5">
        <v>8.6999999999999993</v>
      </c>
      <c r="AJ3157">
        <v>13.05</v>
      </c>
      <c r="AK3157">
        <v>20.010000000000002</v>
      </c>
      <c r="AL3157" t="s">
        <v>81</v>
      </c>
      <c r="AM3157" t="s">
        <v>82</v>
      </c>
      <c r="AO3157" t="s">
        <v>83</v>
      </c>
      <c r="AR3157" t="s">
        <v>82</v>
      </c>
      <c r="AT3157" t="s">
        <v>82</v>
      </c>
      <c r="AW3157" t="s">
        <v>82</v>
      </c>
      <c r="AY3157" t="s">
        <v>11750</v>
      </c>
      <c r="AZ3157" t="s">
        <v>7299</v>
      </c>
      <c r="BA3157" t="s">
        <v>783</v>
      </c>
      <c r="BB3157">
        <v>44135</v>
      </c>
      <c r="BC3157" t="s">
        <v>79</v>
      </c>
      <c r="BH3157" t="s">
        <v>21094</v>
      </c>
      <c r="BJ3157">
        <v>272980911</v>
      </c>
    </row>
    <row r="3158" spans="1:62" x14ac:dyDescent="0.25">
      <c r="A3158" t="s">
        <v>21231</v>
      </c>
      <c r="B3158" s="2">
        <v>43507</v>
      </c>
      <c r="C3158" t="s">
        <v>63</v>
      </c>
      <c r="D3158" s="3">
        <v>43472.380085532408</v>
      </c>
      <c r="E3158" t="s">
        <v>64</v>
      </c>
      <c r="F3158" s="2">
        <v>43556</v>
      </c>
      <c r="G3158" s="2">
        <v>43799</v>
      </c>
      <c r="H3158" t="s">
        <v>21232</v>
      </c>
      <c r="I3158" t="s">
        <v>21233</v>
      </c>
      <c r="J3158" t="s">
        <v>21234</v>
      </c>
      <c r="L3158" t="s">
        <v>21235</v>
      </c>
      <c r="M3158" t="s">
        <v>1966</v>
      </c>
      <c r="N3158">
        <v>19930</v>
      </c>
      <c r="O3158" t="s">
        <v>70</v>
      </c>
      <c r="Q3158" t="s">
        <v>21236</v>
      </c>
      <c r="S3158" t="s">
        <v>72</v>
      </c>
      <c r="T3158" t="s">
        <v>21237</v>
      </c>
      <c r="U3158" t="s">
        <v>21238</v>
      </c>
      <c r="V3158" t="s">
        <v>21239</v>
      </c>
      <c r="W3158" t="s">
        <v>136</v>
      </c>
      <c r="X3158" t="s">
        <v>1500</v>
      </c>
      <c r="Y3158" t="str">
        <f>"35-2014"</f>
        <v>35-2014</v>
      </c>
      <c r="Z3158" t="s">
        <v>301</v>
      </c>
      <c r="AA3158">
        <v>722511</v>
      </c>
      <c r="AB3158">
        <v>5</v>
      </c>
      <c r="AC3158">
        <v>5</v>
      </c>
      <c r="AD3158" t="s">
        <v>79</v>
      </c>
      <c r="AE3158" t="s">
        <v>80</v>
      </c>
      <c r="AF3158">
        <v>35</v>
      </c>
      <c r="AG3158" s="4">
        <v>0.5</v>
      </c>
      <c r="AH3158" s="4">
        <v>0.83333333333333337</v>
      </c>
      <c r="AI3158" s="5">
        <v>13.1</v>
      </c>
      <c r="AJ3158">
        <v>19.649999999999999</v>
      </c>
      <c r="AL3158" t="s">
        <v>81</v>
      </c>
      <c r="AM3158" t="s">
        <v>82</v>
      </c>
      <c r="AO3158" t="s">
        <v>83</v>
      </c>
      <c r="AP3158" t="s">
        <v>67</v>
      </c>
      <c r="AQ3158" t="s">
        <v>67</v>
      </c>
      <c r="AR3158" t="s">
        <v>82</v>
      </c>
      <c r="AT3158" t="s">
        <v>82</v>
      </c>
      <c r="AW3158" t="s">
        <v>82</v>
      </c>
      <c r="AY3158" t="s">
        <v>21240</v>
      </c>
      <c r="AZ3158" t="s">
        <v>2086</v>
      </c>
      <c r="BA3158" t="s">
        <v>1966</v>
      </c>
      <c r="BB3158">
        <v>19930</v>
      </c>
      <c r="BC3158" t="s">
        <v>87</v>
      </c>
      <c r="BH3158" t="s">
        <v>21241</v>
      </c>
      <c r="BJ3158">
        <v>141897498</v>
      </c>
    </row>
    <row r="3159" spans="1:62" x14ac:dyDescent="0.25">
      <c r="A3159" t="s">
        <v>21403</v>
      </c>
      <c r="B3159" s="2">
        <v>43507</v>
      </c>
      <c r="C3159" t="s">
        <v>63</v>
      </c>
      <c r="D3159" s="3">
        <v>43472.380016782408</v>
      </c>
      <c r="E3159" t="s">
        <v>64</v>
      </c>
      <c r="F3159" s="2">
        <v>43556</v>
      </c>
      <c r="G3159" s="2">
        <v>43819</v>
      </c>
      <c r="H3159" t="s">
        <v>21404</v>
      </c>
      <c r="J3159" t="s">
        <v>21405</v>
      </c>
      <c r="L3159" t="s">
        <v>21406</v>
      </c>
      <c r="M3159" t="s">
        <v>136</v>
      </c>
      <c r="N3159">
        <v>21074</v>
      </c>
      <c r="O3159" t="s">
        <v>70</v>
      </c>
      <c r="Q3159" t="s">
        <v>21407</v>
      </c>
      <c r="S3159" t="s">
        <v>72</v>
      </c>
      <c r="T3159" t="s">
        <v>21408</v>
      </c>
      <c r="U3159" t="s">
        <v>21409</v>
      </c>
      <c r="V3159" t="s">
        <v>1757</v>
      </c>
      <c r="W3159" t="s">
        <v>278</v>
      </c>
      <c r="X3159" t="s">
        <v>106</v>
      </c>
      <c r="Y3159" t="str">
        <f>"37-3011"</f>
        <v>37-3011</v>
      </c>
      <c r="Z3159" t="s">
        <v>94</v>
      </c>
      <c r="AA3159">
        <v>561730</v>
      </c>
      <c r="AB3159">
        <v>5</v>
      </c>
      <c r="AC3159">
        <v>5</v>
      </c>
      <c r="AD3159" t="s">
        <v>79</v>
      </c>
      <c r="AE3159" t="s">
        <v>80</v>
      </c>
      <c r="AF3159">
        <v>35</v>
      </c>
      <c r="AG3159" s="4">
        <v>0.3125</v>
      </c>
      <c r="AH3159" s="4">
        <v>0.625</v>
      </c>
      <c r="AI3159" s="5">
        <v>14.64</v>
      </c>
      <c r="AJ3159">
        <v>21.96</v>
      </c>
      <c r="AL3159" t="s">
        <v>81</v>
      </c>
      <c r="AM3159" t="s">
        <v>82</v>
      </c>
      <c r="AO3159" t="s">
        <v>83</v>
      </c>
      <c r="AR3159" t="s">
        <v>82</v>
      </c>
      <c r="AT3159" t="s">
        <v>82</v>
      </c>
      <c r="AW3159" t="s">
        <v>82</v>
      </c>
      <c r="AY3159" t="s">
        <v>21410</v>
      </c>
      <c r="AZ3159" t="s">
        <v>3199</v>
      </c>
      <c r="BA3159" t="s">
        <v>136</v>
      </c>
      <c r="BB3159">
        <v>21074</v>
      </c>
      <c r="BC3159" t="s">
        <v>79</v>
      </c>
      <c r="BH3159" t="s">
        <v>21411</v>
      </c>
      <c r="BJ3159">
        <v>753103299</v>
      </c>
    </row>
    <row r="3160" spans="1:62" x14ac:dyDescent="0.25">
      <c r="A3160" t="s">
        <v>21455</v>
      </c>
      <c r="B3160" s="2">
        <v>43507</v>
      </c>
      <c r="C3160" t="s">
        <v>63</v>
      </c>
      <c r="D3160" s="3">
        <v>43472.379201319447</v>
      </c>
      <c r="E3160" t="s">
        <v>64</v>
      </c>
      <c r="F3160" s="2">
        <v>43556</v>
      </c>
      <c r="G3160" s="2">
        <v>43800</v>
      </c>
      <c r="H3160" t="s">
        <v>21456</v>
      </c>
      <c r="J3160" t="s">
        <v>21457</v>
      </c>
      <c r="L3160" t="s">
        <v>21458</v>
      </c>
      <c r="M3160" t="s">
        <v>147</v>
      </c>
      <c r="N3160">
        <v>19008</v>
      </c>
      <c r="O3160" t="s">
        <v>70</v>
      </c>
      <c r="Q3160" t="s">
        <v>21459</v>
      </c>
      <c r="S3160" t="s">
        <v>72</v>
      </c>
      <c r="T3160" t="s">
        <v>1755</v>
      </c>
      <c r="U3160" t="s">
        <v>8950</v>
      </c>
      <c r="V3160" t="s">
        <v>1882</v>
      </c>
      <c r="W3160" t="s">
        <v>278</v>
      </c>
      <c r="X3160" t="s">
        <v>19571</v>
      </c>
      <c r="Y3160" t="str">
        <f>"37-3011"</f>
        <v>37-3011</v>
      </c>
      <c r="Z3160" t="s">
        <v>94</v>
      </c>
      <c r="AA3160">
        <v>561730</v>
      </c>
      <c r="AB3160">
        <v>4</v>
      </c>
      <c r="AC3160">
        <v>4</v>
      </c>
      <c r="AD3160" t="s">
        <v>79</v>
      </c>
      <c r="AE3160" t="s">
        <v>80</v>
      </c>
      <c r="AF3160">
        <v>35</v>
      </c>
      <c r="AG3160" s="4">
        <v>0.29166666666666669</v>
      </c>
      <c r="AH3160" s="4">
        <v>0.64583333333333337</v>
      </c>
      <c r="AI3160" s="5">
        <v>15.73</v>
      </c>
      <c r="AJ3160">
        <v>23.6</v>
      </c>
      <c r="AL3160" t="s">
        <v>81</v>
      </c>
      <c r="AM3160" t="s">
        <v>82</v>
      </c>
      <c r="AO3160" t="s">
        <v>83</v>
      </c>
      <c r="AR3160" t="s">
        <v>82</v>
      </c>
      <c r="AT3160" t="s">
        <v>82</v>
      </c>
      <c r="AW3160" t="s">
        <v>82</v>
      </c>
      <c r="AY3160" t="s">
        <v>21460</v>
      </c>
      <c r="AZ3160" t="s">
        <v>1449</v>
      </c>
      <c r="BA3160" t="s">
        <v>147</v>
      </c>
      <c r="BB3160">
        <v>19003</v>
      </c>
      <c r="BC3160" t="s">
        <v>79</v>
      </c>
      <c r="BH3160" t="s">
        <v>21461</v>
      </c>
      <c r="BJ3160">
        <v>232736052</v>
      </c>
    </row>
    <row r="3161" spans="1:62" x14ac:dyDescent="0.25">
      <c r="A3161" t="s">
        <v>21487</v>
      </c>
      <c r="B3161" s="2">
        <v>43507</v>
      </c>
      <c r="C3161" t="s">
        <v>63</v>
      </c>
      <c r="D3161" s="3">
        <v>43472.379942638887</v>
      </c>
      <c r="E3161" t="s">
        <v>64</v>
      </c>
      <c r="F3161" s="2">
        <v>43556</v>
      </c>
      <c r="G3161" s="2">
        <v>43770</v>
      </c>
      <c r="H3161" t="s">
        <v>21488</v>
      </c>
      <c r="J3161" t="s">
        <v>21489</v>
      </c>
      <c r="L3161" t="s">
        <v>1254</v>
      </c>
      <c r="M3161" t="s">
        <v>76</v>
      </c>
      <c r="N3161">
        <v>73169</v>
      </c>
      <c r="O3161" t="s">
        <v>70</v>
      </c>
      <c r="Q3161" t="s">
        <v>21490</v>
      </c>
      <c r="S3161" t="s">
        <v>72</v>
      </c>
      <c r="T3161" t="s">
        <v>1917</v>
      </c>
      <c r="U3161" t="s">
        <v>1918</v>
      </c>
      <c r="V3161" t="s">
        <v>1919</v>
      </c>
      <c r="W3161" t="s">
        <v>105</v>
      </c>
      <c r="X3161" t="s">
        <v>106</v>
      </c>
      <c r="Y3161" t="str">
        <f>"37-3011"</f>
        <v>37-3011</v>
      </c>
      <c r="Z3161" t="s">
        <v>94</v>
      </c>
      <c r="AA3161">
        <v>561730</v>
      </c>
      <c r="AB3161">
        <v>6</v>
      </c>
      <c r="AC3161">
        <v>6</v>
      </c>
      <c r="AD3161" t="s">
        <v>79</v>
      </c>
      <c r="AE3161" t="s">
        <v>95</v>
      </c>
      <c r="AF3161">
        <v>40</v>
      </c>
      <c r="AG3161" s="4">
        <v>0.29166666666666669</v>
      </c>
      <c r="AH3161" s="4">
        <v>0.66666666666666663</v>
      </c>
      <c r="AI3161" s="5">
        <v>12.92</v>
      </c>
      <c r="AJ3161">
        <v>19.38</v>
      </c>
      <c r="AL3161" t="s">
        <v>81</v>
      </c>
      <c r="AM3161" t="s">
        <v>82</v>
      </c>
      <c r="AO3161" t="s">
        <v>83</v>
      </c>
      <c r="AR3161" t="s">
        <v>82</v>
      </c>
      <c r="AT3161" t="s">
        <v>82</v>
      </c>
      <c r="AW3161" t="s">
        <v>82</v>
      </c>
      <c r="AY3161" t="s">
        <v>1254</v>
      </c>
      <c r="AZ3161" t="s">
        <v>11750</v>
      </c>
      <c r="BA3161" t="s">
        <v>76</v>
      </c>
      <c r="BB3161">
        <v>73169</v>
      </c>
      <c r="BC3161" t="s">
        <v>79</v>
      </c>
      <c r="BH3161" t="s">
        <v>21489</v>
      </c>
      <c r="BJ3161">
        <v>461387372</v>
      </c>
    </row>
    <row r="3162" spans="1:62" x14ac:dyDescent="0.25">
      <c r="A3162" t="s">
        <v>21569</v>
      </c>
      <c r="B3162" s="2">
        <v>43507</v>
      </c>
      <c r="C3162" t="s">
        <v>63</v>
      </c>
      <c r="D3162" s="3">
        <v>43472.380276226853</v>
      </c>
      <c r="E3162" t="s">
        <v>64</v>
      </c>
      <c r="F3162" s="2">
        <v>43556</v>
      </c>
      <c r="G3162" s="2">
        <v>43800</v>
      </c>
      <c r="H3162" t="s">
        <v>21570</v>
      </c>
      <c r="J3162" t="s">
        <v>21571</v>
      </c>
      <c r="L3162" t="s">
        <v>15779</v>
      </c>
      <c r="M3162" t="s">
        <v>232</v>
      </c>
      <c r="N3162">
        <v>14433</v>
      </c>
      <c r="O3162" t="s">
        <v>70</v>
      </c>
      <c r="Q3162" t="s">
        <v>21572</v>
      </c>
      <c r="S3162" t="s">
        <v>72</v>
      </c>
      <c r="T3162" t="s">
        <v>1917</v>
      </c>
      <c r="U3162" t="s">
        <v>1918</v>
      </c>
      <c r="V3162" t="s">
        <v>1919</v>
      </c>
      <c r="W3162" t="s">
        <v>105</v>
      </c>
      <c r="X3162" t="s">
        <v>21573</v>
      </c>
      <c r="Y3162" t="str">
        <f>"47-2061"</f>
        <v>47-2061</v>
      </c>
      <c r="Z3162" t="s">
        <v>326</v>
      </c>
      <c r="AA3162">
        <v>423390</v>
      </c>
      <c r="AB3162">
        <v>22</v>
      </c>
      <c r="AC3162">
        <v>22</v>
      </c>
      <c r="AD3162" t="s">
        <v>79</v>
      </c>
      <c r="AE3162" t="s">
        <v>95</v>
      </c>
      <c r="AF3162">
        <v>35</v>
      </c>
      <c r="AG3162" s="4">
        <v>0.25</v>
      </c>
      <c r="AH3162" s="4">
        <v>0.625</v>
      </c>
      <c r="AI3162" s="5">
        <v>19.04</v>
      </c>
      <c r="AJ3162">
        <v>28.56</v>
      </c>
      <c r="AL3162" t="s">
        <v>81</v>
      </c>
      <c r="AM3162" t="s">
        <v>82</v>
      </c>
      <c r="AO3162" t="s">
        <v>83</v>
      </c>
      <c r="AR3162" t="s">
        <v>82</v>
      </c>
      <c r="AT3162" t="s">
        <v>82</v>
      </c>
      <c r="AW3162" t="s">
        <v>82</v>
      </c>
      <c r="AY3162" t="s">
        <v>15779</v>
      </c>
      <c r="AZ3162" t="s">
        <v>2493</v>
      </c>
      <c r="BA3162" t="s">
        <v>232</v>
      </c>
      <c r="BB3162">
        <v>14433</v>
      </c>
      <c r="BC3162" t="s">
        <v>79</v>
      </c>
      <c r="BH3162" t="s">
        <v>21571</v>
      </c>
      <c r="BJ3162">
        <v>462196379</v>
      </c>
    </row>
    <row r="3163" spans="1:62" x14ac:dyDescent="0.25">
      <c r="A3163" t="s">
        <v>21691</v>
      </c>
      <c r="B3163" s="2">
        <v>43507</v>
      </c>
      <c r="C3163" t="s">
        <v>63</v>
      </c>
      <c r="D3163" s="3">
        <v>43472.380440682871</v>
      </c>
      <c r="E3163" t="s">
        <v>64</v>
      </c>
      <c r="F3163" s="2">
        <v>43556</v>
      </c>
      <c r="G3163" s="2">
        <v>43770</v>
      </c>
      <c r="H3163" t="s">
        <v>21692</v>
      </c>
      <c r="J3163" t="s">
        <v>21693</v>
      </c>
      <c r="K3163" t="s">
        <v>21694</v>
      </c>
      <c r="L3163" t="s">
        <v>16696</v>
      </c>
      <c r="M3163" t="s">
        <v>774</v>
      </c>
      <c r="N3163">
        <v>81639</v>
      </c>
      <c r="O3163" t="s">
        <v>70</v>
      </c>
      <c r="Q3163" t="s">
        <v>21695</v>
      </c>
      <c r="S3163" t="s">
        <v>72</v>
      </c>
      <c r="T3163" t="s">
        <v>13303</v>
      </c>
      <c r="U3163" t="s">
        <v>18541</v>
      </c>
      <c r="V3163" t="s">
        <v>1757</v>
      </c>
      <c r="W3163" t="s">
        <v>278</v>
      </c>
      <c r="X3163" t="s">
        <v>106</v>
      </c>
      <c r="Y3163" t="str">
        <f>"37-3011"</f>
        <v>37-3011</v>
      </c>
      <c r="Z3163" t="s">
        <v>94</v>
      </c>
      <c r="AA3163">
        <v>561730</v>
      </c>
      <c r="AB3163">
        <v>8</v>
      </c>
      <c r="AC3163">
        <v>8</v>
      </c>
      <c r="AD3163" t="s">
        <v>79</v>
      </c>
      <c r="AE3163" t="s">
        <v>80</v>
      </c>
      <c r="AF3163">
        <v>40</v>
      </c>
      <c r="AG3163" s="4">
        <v>0.33333333333333331</v>
      </c>
      <c r="AH3163" s="4">
        <v>0.6875</v>
      </c>
      <c r="AI3163" s="5">
        <v>17.5</v>
      </c>
      <c r="AJ3163">
        <v>26.25</v>
      </c>
      <c r="AL3163" t="s">
        <v>81</v>
      </c>
      <c r="AM3163" t="s">
        <v>82</v>
      </c>
      <c r="AO3163" t="s">
        <v>83</v>
      </c>
      <c r="AR3163" t="s">
        <v>82</v>
      </c>
      <c r="AT3163" t="s">
        <v>82</v>
      </c>
      <c r="AW3163" t="s">
        <v>82</v>
      </c>
      <c r="AY3163" t="s">
        <v>2446</v>
      </c>
      <c r="AZ3163" t="s">
        <v>2447</v>
      </c>
      <c r="BA3163" t="s">
        <v>774</v>
      </c>
      <c r="BB3163">
        <v>80487</v>
      </c>
      <c r="BC3163" t="s">
        <v>79</v>
      </c>
      <c r="BH3163" t="s">
        <v>21696</v>
      </c>
      <c r="BJ3163">
        <v>474393367</v>
      </c>
    </row>
    <row r="3164" spans="1:62" x14ac:dyDescent="0.25">
      <c r="A3164" t="s">
        <v>21754</v>
      </c>
      <c r="B3164" s="2">
        <v>43507</v>
      </c>
      <c r="C3164" t="s">
        <v>63</v>
      </c>
      <c r="D3164" s="3">
        <v>43472.380628171297</v>
      </c>
      <c r="E3164" t="s">
        <v>64</v>
      </c>
      <c r="F3164" s="2">
        <v>43556</v>
      </c>
      <c r="G3164" s="2">
        <v>43814</v>
      </c>
      <c r="H3164" t="s">
        <v>21755</v>
      </c>
      <c r="J3164" t="s">
        <v>21756</v>
      </c>
      <c r="L3164" t="s">
        <v>1707</v>
      </c>
      <c r="M3164" t="s">
        <v>1246</v>
      </c>
      <c r="N3164">
        <v>63304</v>
      </c>
      <c r="O3164" t="s">
        <v>70</v>
      </c>
      <c r="Q3164" t="s">
        <v>21757</v>
      </c>
      <c r="S3164" t="s">
        <v>72</v>
      </c>
      <c r="T3164" t="s">
        <v>1917</v>
      </c>
      <c r="U3164" t="s">
        <v>1918</v>
      </c>
      <c r="V3164" t="s">
        <v>1919</v>
      </c>
      <c r="W3164" t="s">
        <v>105</v>
      </c>
      <c r="X3164" t="s">
        <v>106</v>
      </c>
      <c r="Y3164" t="str">
        <f>"37-3011"</f>
        <v>37-3011</v>
      </c>
      <c r="Z3164" t="s">
        <v>94</v>
      </c>
      <c r="AA3164">
        <v>561730</v>
      </c>
      <c r="AB3164">
        <v>4</v>
      </c>
      <c r="AC3164">
        <v>4</v>
      </c>
      <c r="AD3164" t="s">
        <v>79</v>
      </c>
      <c r="AE3164" t="s">
        <v>80</v>
      </c>
      <c r="AF3164">
        <v>40</v>
      </c>
      <c r="AG3164" s="4">
        <v>0.33333333333333331</v>
      </c>
      <c r="AH3164" s="4">
        <v>0.70833333333333337</v>
      </c>
      <c r="AI3164" s="5">
        <v>14.52</v>
      </c>
      <c r="AJ3164">
        <v>21.78</v>
      </c>
      <c r="AL3164" t="s">
        <v>81</v>
      </c>
      <c r="AM3164" t="s">
        <v>82</v>
      </c>
      <c r="AO3164" t="s">
        <v>83</v>
      </c>
      <c r="AR3164" t="s">
        <v>82</v>
      </c>
      <c r="AT3164" t="s">
        <v>82</v>
      </c>
      <c r="AW3164" t="s">
        <v>82</v>
      </c>
      <c r="AY3164" t="s">
        <v>1707</v>
      </c>
      <c r="AZ3164" t="s">
        <v>1707</v>
      </c>
      <c r="BA3164" t="s">
        <v>1246</v>
      </c>
      <c r="BB3164">
        <v>63304</v>
      </c>
      <c r="BC3164" t="s">
        <v>79</v>
      </c>
      <c r="BH3164" t="s">
        <v>21756</v>
      </c>
      <c r="BJ3164">
        <v>471060521</v>
      </c>
    </row>
    <row r="3165" spans="1:62" x14ac:dyDescent="0.25">
      <c r="A3165" t="s">
        <v>21983</v>
      </c>
      <c r="B3165" s="2">
        <v>43507</v>
      </c>
      <c r="C3165" t="s">
        <v>63</v>
      </c>
      <c r="D3165" s="3">
        <v>43472.379742581019</v>
      </c>
      <c r="E3165" t="s">
        <v>64</v>
      </c>
      <c r="F3165" s="2">
        <v>43556</v>
      </c>
      <c r="G3165" s="2">
        <v>43799</v>
      </c>
      <c r="H3165" t="s">
        <v>21984</v>
      </c>
      <c r="I3165" t="s">
        <v>21985</v>
      </c>
      <c r="J3165" t="s">
        <v>21986</v>
      </c>
      <c r="K3165" t="s">
        <v>67</v>
      </c>
      <c r="L3165" t="s">
        <v>10488</v>
      </c>
      <c r="M3165" t="s">
        <v>714</v>
      </c>
      <c r="N3165">
        <v>70607</v>
      </c>
      <c r="O3165" t="s">
        <v>70</v>
      </c>
      <c r="P3165" t="s">
        <v>67</v>
      </c>
      <c r="Q3165" t="s">
        <v>21987</v>
      </c>
      <c r="S3165" t="s">
        <v>72</v>
      </c>
      <c r="T3165" t="s">
        <v>2125</v>
      </c>
      <c r="U3165" t="s">
        <v>2126</v>
      </c>
      <c r="V3165" t="s">
        <v>2127</v>
      </c>
      <c r="W3165" t="s">
        <v>714</v>
      </c>
      <c r="X3165" t="s">
        <v>21988</v>
      </c>
      <c r="Y3165" t="str">
        <f>"39-2021"</f>
        <v>39-2021</v>
      </c>
      <c r="Z3165" t="s">
        <v>78</v>
      </c>
      <c r="AA3165">
        <v>11292</v>
      </c>
      <c r="AB3165">
        <v>4</v>
      </c>
      <c r="AC3165">
        <v>4</v>
      </c>
      <c r="AD3165" t="s">
        <v>79</v>
      </c>
      <c r="AE3165" t="s">
        <v>95</v>
      </c>
      <c r="AF3165">
        <v>40</v>
      </c>
      <c r="AG3165" s="4">
        <v>0.33333333333333331</v>
      </c>
      <c r="AH3165" s="4">
        <v>0.70833333333333337</v>
      </c>
      <c r="AI3165" s="5">
        <v>9.17</v>
      </c>
      <c r="AJ3165">
        <v>13.76</v>
      </c>
      <c r="AK3165">
        <v>13.76</v>
      </c>
      <c r="AL3165" t="s">
        <v>81</v>
      </c>
      <c r="AM3165" t="s">
        <v>82</v>
      </c>
      <c r="AO3165" t="s">
        <v>83</v>
      </c>
      <c r="AP3165" t="s">
        <v>67</v>
      </c>
      <c r="AQ3165" t="s">
        <v>67</v>
      </c>
      <c r="AR3165" t="s">
        <v>82</v>
      </c>
      <c r="AT3165" t="s">
        <v>82</v>
      </c>
      <c r="AW3165" t="s">
        <v>72</v>
      </c>
      <c r="AX3165">
        <v>6</v>
      </c>
      <c r="AY3165" t="s">
        <v>2127</v>
      </c>
      <c r="AZ3165" t="s">
        <v>1730</v>
      </c>
      <c r="BA3165" t="s">
        <v>714</v>
      </c>
      <c r="BB3165">
        <v>70607</v>
      </c>
      <c r="BC3165" t="s">
        <v>87</v>
      </c>
      <c r="BH3165" t="s">
        <v>21989</v>
      </c>
      <c r="BI3165" t="s">
        <v>67</v>
      </c>
      <c r="BJ3165">
        <v>412176509</v>
      </c>
    </row>
    <row r="3166" spans="1:62" x14ac:dyDescent="0.25">
      <c r="A3166" t="s">
        <v>22041</v>
      </c>
      <c r="B3166" s="2">
        <v>43507</v>
      </c>
      <c r="C3166" t="s">
        <v>63</v>
      </c>
      <c r="D3166" s="3">
        <v>43472.380791261574</v>
      </c>
      <c r="E3166" t="s">
        <v>64</v>
      </c>
      <c r="F3166" s="2">
        <v>43556</v>
      </c>
      <c r="G3166" s="2">
        <v>43830</v>
      </c>
      <c r="H3166" t="s">
        <v>15993</v>
      </c>
      <c r="I3166" t="s">
        <v>15994</v>
      </c>
      <c r="J3166" t="s">
        <v>15995</v>
      </c>
      <c r="L3166" t="s">
        <v>15996</v>
      </c>
      <c r="M3166" t="s">
        <v>207</v>
      </c>
      <c r="N3166">
        <v>2540</v>
      </c>
      <c r="O3166" t="s">
        <v>70</v>
      </c>
      <c r="Q3166" t="s">
        <v>15997</v>
      </c>
      <c r="S3166" t="s">
        <v>72</v>
      </c>
      <c r="T3166" t="s">
        <v>651</v>
      </c>
      <c r="U3166" t="s">
        <v>652</v>
      </c>
      <c r="V3166" t="s">
        <v>653</v>
      </c>
      <c r="W3166" t="s">
        <v>207</v>
      </c>
      <c r="X3166" t="s">
        <v>16152</v>
      </c>
      <c r="Y3166" t="str">
        <f>"35-3031"</f>
        <v>35-3031</v>
      </c>
      <c r="Z3166" t="s">
        <v>410</v>
      </c>
      <c r="AA3166">
        <v>7221</v>
      </c>
      <c r="AB3166">
        <v>6</v>
      </c>
      <c r="AC3166">
        <v>6</v>
      </c>
      <c r="AD3166" t="s">
        <v>79</v>
      </c>
      <c r="AE3166" t="s">
        <v>95</v>
      </c>
      <c r="AF3166">
        <v>35</v>
      </c>
      <c r="AG3166" s="4">
        <v>0.375</v>
      </c>
      <c r="AH3166" s="4">
        <v>0.66666666666666663</v>
      </c>
      <c r="AI3166" s="5">
        <v>15.01</v>
      </c>
      <c r="AJ3166">
        <v>22.52</v>
      </c>
      <c r="AL3166" t="s">
        <v>81</v>
      </c>
      <c r="AM3166" t="s">
        <v>82</v>
      </c>
      <c r="AO3166" t="s">
        <v>83</v>
      </c>
      <c r="AR3166" t="s">
        <v>82</v>
      </c>
      <c r="AT3166" t="s">
        <v>82</v>
      </c>
      <c r="AW3166" t="s">
        <v>72</v>
      </c>
      <c r="AX3166">
        <v>3</v>
      </c>
      <c r="AY3166" t="s">
        <v>15996</v>
      </c>
      <c r="AZ3166" t="s">
        <v>4065</v>
      </c>
      <c r="BA3166" t="s">
        <v>207</v>
      </c>
      <c r="BB3166">
        <v>2540</v>
      </c>
      <c r="BC3166" t="s">
        <v>79</v>
      </c>
      <c r="BH3166" t="s">
        <v>15999</v>
      </c>
      <c r="BJ3166">
        <v>43145406</v>
      </c>
    </row>
    <row r="3167" spans="1:62" x14ac:dyDescent="0.25">
      <c r="A3167" t="s">
        <v>22638</v>
      </c>
      <c r="B3167" s="2">
        <v>43507</v>
      </c>
      <c r="C3167" t="s">
        <v>63</v>
      </c>
      <c r="D3167" s="3">
        <v>43472.380131817132</v>
      </c>
      <c r="E3167" t="s">
        <v>64</v>
      </c>
      <c r="F3167" s="2">
        <v>43556</v>
      </c>
      <c r="G3167" s="2">
        <v>43773</v>
      </c>
      <c r="H3167" t="s">
        <v>5415</v>
      </c>
      <c r="I3167" t="s">
        <v>67</v>
      </c>
      <c r="J3167" t="s">
        <v>5416</v>
      </c>
      <c r="K3167" t="s">
        <v>67</v>
      </c>
      <c r="L3167" t="s">
        <v>4124</v>
      </c>
      <c r="M3167" t="s">
        <v>745</v>
      </c>
      <c r="N3167">
        <v>66214</v>
      </c>
      <c r="O3167" t="s">
        <v>70</v>
      </c>
      <c r="P3167" t="s">
        <v>67</v>
      </c>
      <c r="Q3167" t="s">
        <v>5417</v>
      </c>
      <c r="R3167">
        <v>232</v>
      </c>
      <c r="S3167" t="s">
        <v>72</v>
      </c>
      <c r="T3167" t="s">
        <v>651</v>
      </c>
      <c r="U3167" t="s">
        <v>652</v>
      </c>
      <c r="V3167" t="s">
        <v>653</v>
      </c>
      <c r="W3167" t="s">
        <v>207</v>
      </c>
      <c r="X3167" t="s">
        <v>5418</v>
      </c>
      <c r="Y3167" t="str">
        <f>"39-9032"</f>
        <v>39-9032</v>
      </c>
      <c r="Z3167" t="s">
        <v>5419</v>
      </c>
      <c r="AA3167">
        <v>61162</v>
      </c>
      <c r="AB3167">
        <v>6</v>
      </c>
      <c r="AC3167">
        <v>6</v>
      </c>
      <c r="AD3167" t="s">
        <v>79</v>
      </c>
      <c r="AE3167" t="s">
        <v>80</v>
      </c>
      <c r="AF3167">
        <v>35</v>
      </c>
      <c r="AG3167" s="4">
        <v>0.58333333333333337</v>
      </c>
      <c r="AH3167" s="4">
        <v>0.875</v>
      </c>
      <c r="AI3167" s="5">
        <v>14.58</v>
      </c>
      <c r="AL3167" t="s">
        <v>81</v>
      </c>
      <c r="AM3167" t="s">
        <v>82</v>
      </c>
      <c r="AO3167" t="s">
        <v>5127</v>
      </c>
      <c r="AP3167" t="s">
        <v>67</v>
      </c>
      <c r="AQ3167" t="s">
        <v>5420</v>
      </c>
      <c r="AR3167" t="s">
        <v>82</v>
      </c>
      <c r="AT3167" t="s">
        <v>82</v>
      </c>
      <c r="AW3167" t="s">
        <v>82</v>
      </c>
      <c r="AY3167" t="s">
        <v>3199</v>
      </c>
      <c r="AZ3167" t="s">
        <v>3199</v>
      </c>
      <c r="BA3167" t="s">
        <v>136</v>
      </c>
      <c r="BB3167">
        <v>21227</v>
      </c>
      <c r="BC3167" t="s">
        <v>79</v>
      </c>
      <c r="BH3167" t="s">
        <v>22639</v>
      </c>
      <c r="BI3167" t="s">
        <v>5673</v>
      </c>
      <c r="BJ3167">
        <v>742852234</v>
      </c>
    </row>
    <row r="3168" spans="1:62" x14ac:dyDescent="0.25">
      <c r="A3168" t="s">
        <v>22640</v>
      </c>
      <c r="B3168" s="2">
        <v>43507</v>
      </c>
      <c r="C3168" t="s">
        <v>63</v>
      </c>
      <c r="D3168" s="3">
        <v>43472.377670277776</v>
      </c>
      <c r="E3168" t="s">
        <v>64</v>
      </c>
      <c r="F3168" s="2">
        <v>43556</v>
      </c>
      <c r="G3168" s="2">
        <v>43814</v>
      </c>
      <c r="H3168" t="s">
        <v>22641</v>
      </c>
      <c r="J3168" t="s">
        <v>22642</v>
      </c>
      <c r="L3168" t="s">
        <v>22643</v>
      </c>
      <c r="M3168" t="s">
        <v>232</v>
      </c>
      <c r="N3168">
        <v>11741</v>
      </c>
      <c r="O3168" t="s">
        <v>70</v>
      </c>
      <c r="Q3168" t="s">
        <v>22644</v>
      </c>
      <c r="S3168" t="s">
        <v>72</v>
      </c>
      <c r="T3168" t="s">
        <v>13303</v>
      </c>
      <c r="U3168" t="s">
        <v>3891</v>
      </c>
      <c r="V3168" t="s">
        <v>3892</v>
      </c>
      <c r="W3168" t="s">
        <v>278</v>
      </c>
      <c r="X3168" t="s">
        <v>94</v>
      </c>
      <c r="Y3168" t="str">
        <f>"37-3011"</f>
        <v>37-3011</v>
      </c>
      <c r="Z3168" t="s">
        <v>94</v>
      </c>
      <c r="AA3168">
        <v>561730</v>
      </c>
      <c r="AB3168">
        <v>6</v>
      </c>
      <c r="AC3168">
        <v>6</v>
      </c>
      <c r="AD3168" t="s">
        <v>79</v>
      </c>
      <c r="AE3168" t="s">
        <v>80</v>
      </c>
      <c r="AF3168">
        <v>40</v>
      </c>
      <c r="AG3168" s="4">
        <v>0.33333333333333331</v>
      </c>
      <c r="AH3168" s="4">
        <v>0.70833333333333337</v>
      </c>
      <c r="AI3168" s="5">
        <v>16.34</v>
      </c>
      <c r="AJ3168">
        <v>24.51</v>
      </c>
      <c r="AL3168" t="s">
        <v>81</v>
      </c>
      <c r="AM3168" t="s">
        <v>82</v>
      </c>
      <c r="AO3168" t="s">
        <v>83</v>
      </c>
      <c r="AP3168" t="s">
        <v>67</v>
      </c>
      <c r="AQ3168" t="s">
        <v>67</v>
      </c>
      <c r="AR3168" t="s">
        <v>82</v>
      </c>
      <c r="AT3168" t="s">
        <v>82</v>
      </c>
      <c r="AW3168" t="s">
        <v>82</v>
      </c>
      <c r="AY3168" t="s">
        <v>22643</v>
      </c>
      <c r="AZ3168" t="s">
        <v>6535</v>
      </c>
      <c r="BA3168" t="s">
        <v>232</v>
      </c>
      <c r="BB3168">
        <v>11741</v>
      </c>
      <c r="BC3168" t="s">
        <v>79</v>
      </c>
      <c r="BH3168" t="s">
        <v>22642</v>
      </c>
      <c r="BJ3168">
        <v>112949676</v>
      </c>
    </row>
    <row r="3169" spans="1:62" x14ac:dyDescent="0.25">
      <c r="A3169" t="s">
        <v>22768</v>
      </c>
      <c r="B3169" s="2">
        <v>43507</v>
      </c>
      <c r="C3169" t="s">
        <v>63</v>
      </c>
      <c r="D3169" s="3">
        <v>43472.386577627316</v>
      </c>
      <c r="E3169" t="s">
        <v>91</v>
      </c>
      <c r="H3169" t="s">
        <v>22769</v>
      </c>
      <c r="I3169" t="s">
        <v>22770</v>
      </c>
      <c r="J3169" t="s">
        <v>22771</v>
      </c>
      <c r="L3169" t="s">
        <v>5451</v>
      </c>
      <c r="M3169" t="s">
        <v>207</v>
      </c>
      <c r="N3169">
        <v>2539</v>
      </c>
      <c r="O3169" t="s">
        <v>70</v>
      </c>
      <c r="Q3169" t="s">
        <v>22772</v>
      </c>
      <c r="S3169" t="s">
        <v>72</v>
      </c>
      <c r="T3169" t="s">
        <v>651</v>
      </c>
      <c r="U3169" t="s">
        <v>652</v>
      </c>
      <c r="V3169" t="s">
        <v>653</v>
      </c>
      <c r="W3169" t="s">
        <v>207</v>
      </c>
      <c r="X3169" t="s">
        <v>1982</v>
      </c>
      <c r="Y3169" t="str">
        <f>"43-4081"</f>
        <v>43-4081</v>
      </c>
      <c r="Z3169" t="s">
        <v>1983</v>
      </c>
      <c r="AA3169">
        <v>721110</v>
      </c>
      <c r="AB3169">
        <v>1</v>
      </c>
      <c r="AD3169" t="s">
        <v>79</v>
      </c>
      <c r="AE3169" t="s">
        <v>80</v>
      </c>
      <c r="AF3169">
        <v>40</v>
      </c>
      <c r="AG3169" s="4">
        <v>0.375</v>
      </c>
      <c r="AH3169" s="4">
        <v>0.70833333333333337</v>
      </c>
      <c r="AI3169" s="5">
        <v>15.04</v>
      </c>
      <c r="AJ3169">
        <v>22.56</v>
      </c>
      <c r="AL3169" t="s">
        <v>81</v>
      </c>
      <c r="AM3169" t="s">
        <v>82</v>
      </c>
      <c r="AO3169" t="s">
        <v>83</v>
      </c>
      <c r="AR3169" t="s">
        <v>82</v>
      </c>
      <c r="AT3169" t="s">
        <v>82</v>
      </c>
      <c r="AW3169" t="s">
        <v>72</v>
      </c>
      <c r="AX3169">
        <v>3</v>
      </c>
      <c r="AY3169" t="s">
        <v>5451</v>
      </c>
      <c r="AZ3169" t="s">
        <v>5453</v>
      </c>
      <c r="BA3169" t="s">
        <v>207</v>
      </c>
      <c r="BB3169">
        <v>2539</v>
      </c>
      <c r="BC3169" t="s">
        <v>87</v>
      </c>
      <c r="BH3169" t="s">
        <v>22771</v>
      </c>
      <c r="BJ3169">
        <v>476776374</v>
      </c>
    </row>
    <row r="3170" spans="1:62" x14ac:dyDescent="0.25">
      <c r="A3170" t="s">
        <v>22824</v>
      </c>
      <c r="B3170" s="2">
        <v>43507</v>
      </c>
      <c r="C3170" t="s">
        <v>63</v>
      </c>
      <c r="D3170" s="3">
        <v>43472.377819930553</v>
      </c>
      <c r="E3170" t="s">
        <v>64</v>
      </c>
      <c r="F3170" s="2">
        <v>43556</v>
      </c>
      <c r="G3170" s="2">
        <v>43783</v>
      </c>
      <c r="H3170" t="s">
        <v>3389</v>
      </c>
      <c r="I3170" t="s">
        <v>3389</v>
      </c>
      <c r="J3170" t="s">
        <v>3390</v>
      </c>
      <c r="L3170" t="s">
        <v>3391</v>
      </c>
      <c r="M3170" t="s">
        <v>105</v>
      </c>
      <c r="N3170">
        <v>77701</v>
      </c>
      <c r="O3170" t="s">
        <v>70</v>
      </c>
      <c r="Q3170" t="s">
        <v>3392</v>
      </c>
      <c r="S3170" t="s">
        <v>82</v>
      </c>
      <c r="U3170" t="s">
        <v>92</v>
      </c>
      <c r="X3170" t="s">
        <v>106</v>
      </c>
      <c r="Y3170" t="str">
        <f>"37-3011"</f>
        <v>37-3011</v>
      </c>
      <c r="Z3170" t="s">
        <v>94</v>
      </c>
      <c r="AA3170">
        <v>561730</v>
      </c>
      <c r="AB3170">
        <v>10</v>
      </c>
      <c r="AC3170">
        <v>10</v>
      </c>
      <c r="AD3170" t="s">
        <v>79</v>
      </c>
      <c r="AE3170" t="s">
        <v>80</v>
      </c>
      <c r="AF3170">
        <v>40</v>
      </c>
      <c r="AG3170" s="4">
        <v>0.33333333333333331</v>
      </c>
      <c r="AH3170" s="4">
        <v>0.70833333333333337</v>
      </c>
      <c r="AI3170" s="5">
        <v>12.55</v>
      </c>
      <c r="AJ3170">
        <v>18.829999999999998</v>
      </c>
      <c r="AL3170" t="s">
        <v>81</v>
      </c>
      <c r="AM3170" t="s">
        <v>82</v>
      </c>
      <c r="AO3170" t="s">
        <v>83</v>
      </c>
      <c r="AR3170" t="s">
        <v>82</v>
      </c>
      <c r="AT3170" t="s">
        <v>82</v>
      </c>
      <c r="AW3170" t="s">
        <v>82</v>
      </c>
      <c r="AY3170" t="s">
        <v>3391</v>
      </c>
      <c r="AZ3170" t="s">
        <v>3393</v>
      </c>
      <c r="BA3170" t="s">
        <v>105</v>
      </c>
      <c r="BB3170">
        <v>77701</v>
      </c>
      <c r="BC3170" t="s">
        <v>79</v>
      </c>
      <c r="BH3170" t="s">
        <v>3394</v>
      </c>
      <c r="BJ3170">
        <v>822892717</v>
      </c>
    </row>
    <row r="3171" spans="1:62" x14ac:dyDescent="0.25">
      <c r="A3171" t="s">
        <v>22863</v>
      </c>
      <c r="B3171" s="2">
        <v>43507</v>
      </c>
      <c r="C3171" t="s">
        <v>63</v>
      </c>
      <c r="D3171" s="3">
        <v>43472.380040081021</v>
      </c>
      <c r="E3171" t="s">
        <v>64</v>
      </c>
      <c r="F3171" s="2">
        <v>43556</v>
      </c>
      <c r="G3171" s="2">
        <v>43812</v>
      </c>
      <c r="H3171" t="s">
        <v>22864</v>
      </c>
      <c r="J3171" t="s">
        <v>22827</v>
      </c>
      <c r="L3171" t="s">
        <v>22828</v>
      </c>
      <c r="M3171" t="s">
        <v>278</v>
      </c>
      <c r="N3171">
        <v>20136</v>
      </c>
      <c r="O3171" t="s">
        <v>70</v>
      </c>
      <c r="Q3171" t="s">
        <v>22865</v>
      </c>
      <c r="S3171" t="s">
        <v>72</v>
      </c>
      <c r="T3171" t="s">
        <v>13303</v>
      </c>
      <c r="U3171" t="s">
        <v>3891</v>
      </c>
      <c r="V3171" t="s">
        <v>1757</v>
      </c>
      <c r="W3171" t="s">
        <v>278</v>
      </c>
      <c r="X3171" t="s">
        <v>22866</v>
      </c>
      <c r="Y3171" t="str">
        <f>"37-3011"</f>
        <v>37-3011</v>
      </c>
      <c r="Z3171" t="s">
        <v>94</v>
      </c>
      <c r="AA3171">
        <v>221310</v>
      </c>
      <c r="AB3171">
        <v>26</v>
      </c>
      <c r="AC3171">
        <v>26</v>
      </c>
      <c r="AD3171" t="s">
        <v>79</v>
      </c>
      <c r="AE3171" t="s">
        <v>95</v>
      </c>
      <c r="AF3171">
        <v>40</v>
      </c>
      <c r="AG3171" s="4">
        <v>0.29166666666666669</v>
      </c>
      <c r="AH3171" s="4">
        <v>0.66666666666666663</v>
      </c>
      <c r="AI3171" s="5">
        <v>15.39</v>
      </c>
      <c r="AJ3171">
        <v>23.09</v>
      </c>
      <c r="AL3171" t="s">
        <v>81</v>
      </c>
      <c r="AM3171" t="s">
        <v>82</v>
      </c>
      <c r="AO3171" t="s">
        <v>83</v>
      </c>
      <c r="AR3171" t="s">
        <v>82</v>
      </c>
      <c r="AT3171" t="s">
        <v>82</v>
      </c>
      <c r="AW3171" t="s">
        <v>82</v>
      </c>
      <c r="AY3171" t="s">
        <v>22828</v>
      </c>
      <c r="AZ3171" t="s">
        <v>10095</v>
      </c>
      <c r="BA3171" t="s">
        <v>278</v>
      </c>
      <c r="BB3171">
        <v>20136</v>
      </c>
      <c r="BC3171" t="s">
        <v>79</v>
      </c>
      <c r="BH3171" t="s">
        <v>22867</v>
      </c>
      <c r="BJ3171">
        <v>208497588</v>
      </c>
    </row>
    <row r="3172" spans="1:62" x14ac:dyDescent="0.25">
      <c r="A3172" t="s">
        <v>22897</v>
      </c>
      <c r="B3172" s="2">
        <v>43507</v>
      </c>
      <c r="C3172" t="s">
        <v>63</v>
      </c>
      <c r="D3172" s="3">
        <v>43472.379135023148</v>
      </c>
      <c r="E3172" t="s">
        <v>64</v>
      </c>
      <c r="F3172" s="2">
        <v>43556</v>
      </c>
      <c r="G3172" s="2">
        <v>43814</v>
      </c>
      <c r="H3172" t="s">
        <v>22898</v>
      </c>
      <c r="I3172" t="s">
        <v>22899</v>
      </c>
      <c r="J3172" t="s">
        <v>22900</v>
      </c>
      <c r="L3172" t="s">
        <v>16968</v>
      </c>
      <c r="M3172" t="s">
        <v>147</v>
      </c>
      <c r="N3172">
        <v>18902</v>
      </c>
      <c r="O3172" t="s">
        <v>70</v>
      </c>
      <c r="Q3172" t="s">
        <v>22901</v>
      </c>
      <c r="S3172" t="s">
        <v>72</v>
      </c>
      <c r="T3172" t="s">
        <v>13303</v>
      </c>
      <c r="U3172" t="s">
        <v>19509</v>
      </c>
      <c r="V3172" t="s">
        <v>1757</v>
      </c>
      <c r="W3172" t="s">
        <v>278</v>
      </c>
      <c r="X3172" t="s">
        <v>705</v>
      </c>
      <c r="Y3172" t="str">
        <f>"37-3011"</f>
        <v>37-3011</v>
      </c>
      <c r="Z3172" t="s">
        <v>94</v>
      </c>
      <c r="AA3172">
        <v>561730</v>
      </c>
      <c r="AB3172">
        <v>4</v>
      </c>
      <c r="AC3172">
        <v>4</v>
      </c>
      <c r="AD3172" t="s">
        <v>79</v>
      </c>
      <c r="AE3172" t="s">
        <v>80</v>
      </c>
      <c r="AF3172">
        <v>40</v>
      </c>
      <c r="AG3172" s="4">
        <v>0.3125</v>
      </c>
      <c r="AH3172" s="4">
        <v>0.66666666666666663</v>
      </c>
      <c r="AI3172" s="5">
        <v>15.35</v>
      </c>
      <c r="AJ3172">
        <v>23.03</v>
      </c>
      <c r="AL3172" t="s">
        <v>81</v>
      </c>
      <c r="AM3172" t="s">
        <v>82</v>
      </c>
      <c r="AO3172" t="s">
        <v>83</v>
      </c>
      <c r="AR3172" t="s">
        <v>82</v>
      </c>
      <c r="AT3172" t="s">
        <v>82</v>
      </c>
      <c r="AW3172" t="s">
        <v>72</v>
      </c>
      <c r="AX3172">
        <v>3</v>
      </c>
      <c r="AY3172" t="s">
        <v>16968</v>
      </c>
      <c r="AZ3172" t="s">
        <v>1521</v>
      </c>
      <c r="BA3172" t="s">
        <v>147</v>
      </c>
      <c r="BB3172">
        <v>18902</v>
      </c>
      <c r="BC3172" t="s">
        <v>79</v>
      </c>
      <c r="BH3172" t="s">
        <v>22900</v>
      </c>
      <c r="BJ3172">
        <v>232263998</v>
      </c>
    </row>
    <row r="3173" spans="1:62" x14ac:dyDescent="0.25">
      <c r="A3173" t="s">
        <v>23006</v>
      </c>
      <c r="B3173" s="2">
        <v>43507</v>
      </c>
      <c r="C3173" t="s">
        <v>63</v>
      </c>
      <c r="D3173" s="3">
        <v>43472.38057361111</v>
      </c>
      <c r="E3173" t="s">
        <v>64</v>
      </c>
      <c r="F3173" s="2">
        <v>43556</v>
      </c>
      <c r="G3173" s="2">
        <v>43799</v>
      </c>
      <c r="H3173" t="s">
        <v>22623</v>
      </c>
      <c r="J3173" t="s">
        <v>22624</v>
      </c>
      <c r="L3173" t="s">
        <v>3412</v>
      </c>
      <c r="M3173" t="s">
        <v>783</v>
      </c>
      <c r="N3173">
        <v>44060</v>
      </c>
      <c r="O3173" t="s">
        <v>70</v>
      </c>
      <c r="Q3173" t="s">
        <v>22625</v>
      </c>
      <c r="S3173" t="s">
        <v>72</v>
      </c>
      <c r="T3173" t="s">
        <v>13303</v>
      </c>
      <c r="U3173" t="s">
        <v>3646</v>
      </c>
      <c r="V3173" t="s">
        <v>1757</v>
      </c>
      <c r="W3173" t="s">
        <v>278</v>
      </c>
      <c r="X3173" t="s">
        <v>11050</v>
      </c>
      <c r="Y3173" t="str">
        <f>"47-3016"</f>
        <v>47-3016</v>
      </c>
      <c r="Z3173" t="s">
        <v>3995</v>
      </c>
      <c r="AA3173">
        <v>238160</v>
      </c>
      <c r="AB3173">
        <v>6</v>
      </c>
      <c r="AC3173">
        <v>6</v>
      </c>
      <c r="AD3173" t="s">
        <v>79</v>
      </c>
      <c r="AE3173" t="s">
        <v>95</v>
      </c>
      <c r="AF3173">
        <v>40</v>
      </c>
      <c r="AG3173" s="4">
        <v>0.29166666666666669</v>
      </c>
      <c r="AH3173" s="4">
        <v>0.66666666666666663</v>
      </c>
      <c r="AI3173" s="5">
        <v>15.39</v>
      </c>
      <c r="AJ3173">
        <v>23.09</v>
      </c>
      <c r="AL3173" t="s">
        <v>81</v>
      </c>
      <c r="AM3173" t="s">
        <v>82</v>
      </c>
      <c r="AO3173" t="s">
        <v>83</v>
      </c>
      <c r="AP3173" t="s">
        <v>67</v>
      </c>
      <c r="AQ3173" t="s">
        <v>67</v>
      </c>
      <c r="AR3173" t="s">
        <v>82</v>
      </c>
      <c r="AT3173" t="s">
        <v>82</v>
      </c>
      <c r="AW3173" t="s">
        <v>72</v>
      </c>
      <c r="AX3173">
        <v>3</v>
      </c>
      <c r="AY3173" t="s">
        <v>12275</v>
      </c>
      <c r="AZ3173" t="s">
        <v>1278</v>
      </c>
      <c r="BA3173" t="s">
        <v>783</v>
      </c>
      <c r="BB3173">
        <v>44060</v>
      </c>
      <c r="BC3173" t="s">
        <v>79</v>
      </c>
      <c r="BH3173" t="s">
        <v>22626</v>
      </c>
      <c r="BJ3173">
        <v>341463827</v>
      </c>
    </row>
    <row r="3174" spans="1:62" x14ac:dyDescent="0.25">
      <c r="A3174" t="s">
        <v>23107</v>
      </c>
      <c r="B3174" s="2">
        <v>43507</v>
      </c>
      <c r="C3174" t="s">
        <v>63</v>
      </c>
      <c r="D3174" s="3">
        <v>43472.380487627313</v>
      </c>
      <c r="E3174" t="s">
        <v>64</v>
      </c>
      <c r="F3174" s="2">
        <v>43556</v>
      </c>
      <c r="G3174" s="2">
        <v>43784</v>
      </c>
      <c r="H3174" t="s">
        <v>22322</v>
      </c>
      <c r="I3174" t="s">
        <v>22323</v>
      </c>
      <c r="J3174" t="s">
        <v>22324</v>
      </c>
      <c r="L3174" t="s">
        <v>22325</v>
      </c>
      <c r="M3174" t="s">
        <v>207</v>
      </c>
      <c r="N3174">
        <v>2556</v>
      </c>
      <c r="O3174" t="s">
        <v>70</v>
      </c>
      <c r="Q3174" t="s">
        <v>22326</v>
      </c>
      <c r="S3174" t="s">
        <v>72</v>
      </c>
      <c r="T3174" t="s">
        <v>651</v>
      </c>
      <c r="U3174" t="s">
        <v>652</v>
      </c>
      <c r="V3174" t="s">
        <v>653</v>
      </c>
      <c r="W3174" t="s">
        <v>207</v>
      </c>
      <c r="X3174" t="s">
        <v>1500</v>
      </c>
      <c r="Y3174" t="str">
        <f>"35-2014"</f>
        <v>35-2014</v>
      </c>
      <c r="Z3174" t="s">
        <v>301</v>
      </c>
      <c r="AA3174">
        <v>721110</v>
      </c>
      <c r="AB3174">
        <v>20</v>
      </c>
      <c r="AC3174">
        <v>20</v>
      </c>
      <c r="AD3174" t="s">
        <v>79</v>
      </c>
      <c r="AE3174" t="s">
        <v>95</v>
      </c>
      <c r="AF3174">
        <v>35</v>
      </c>
      <c r="AG3174" s="4">
        <v>0.29166666666666669</v>
      </c>
      <c r="AH3174" s="4">
        <v>0.58333333333333337</v>
      </c>
      <c r="AI3174" s="5">
        <v>15.17</v>
      </c>
      <c r="AJ3174">
        <v>22.76</v>
      </c>
      <c r="AL3174" t="s">
        <v>81</v>
      </c>
      <c r="AM3174" t="s">
        <v>82</v>
      </c>
      <c r="AO3174" t="s">
        <v>83</v>
      </c>
      <c r="AR3174" t="s">
        <v>82</v>
      </c>
      <c r="AT3174" t="s">
        <v>82</v>
      </c>
      <c r="AW3174" t="s">
        <v>72</v>
      </c>
      <c r="AX3174">
        <v>12</v>
      </c>
      <c r="AY3174" t="s">
        <v>22325</v>
      </c>
      <c r="AZ3174" t="s">
        <v>4065</v>
      </c>
      <c r="BA3174" t="s">
        <v>207</v>
      </c>
      <c r="BB3174">
        <v>2556</v>
      </c>
      <c r="BC3174" t="s">
        <v>87</v>
      </c>
      <c r="BH3174" t="s">
        <v>22324</v>
      </c>
      <c r="BJ3174">
        <v>812831256</v>
      </c>
    </row>
    <row r="3175" spans="1:62" x14ac:dyDescent="0.25">
      <c r="A3175" t="s">
        <v>23412</v>
      </c>
      <c r="B3175" s="2">
        <v>43507</v>
      </c>
      <c r="C3175" t="s">
        <v>63</v>
      </c>
      <c r="D3175" s="3">
        <v>43472.380811770832</v>
      </c>
      <c r="E3175" t="s">
        <v>64</v>
      </c>
      <c r="F3175" s="2">
        <v>43556</v>
      </c>
      <c r="G3175" s="2">
        <v>43750</v>
      </c>
      <c r="H3175" t="s">
        <v>23413</v>
      </c>
      <c r="I3175" t="s">
        <v>23414</v>
      </c>
      <c r="J3175" t="s">
        <v>23415</v>
      </c>
      <c r="L3175" t="s">
        <v>23416</v>
      </c>
      <c r="M3175" t="s">
        <v>226</v>
      </c>
      <c r="N3175">
        <v>48658</v>
      </c>
      <c r="O3175" t="s">
        <v>70</v>
      </c>
      <c r="Q3175" t="s">
        <v>23417</v>
      </c>
      <c r="S3175" t="s">
        <v>72</v>
      </c>
      <c r="T3175" t="s">
        <v>102</v>
      </c>
      <c r="U3175" t="s">
        <v>2630</v>
      </c>
      <c r="V3175" t="s">
        <v>2470</v>
      </c>
      <c r="W3175" t="s">
        <v>105</v>
      </c>
      <c r="X3175" t="s">
        <v>676</v>
      </c>
      <c r="Y3175" t="str">
        <f>"39-3091"</f>
        <v>39-3091</v>
      </c>
      <c r="Z3175" t="s">
        <v>677</v>
      </c>
      <c r="AA3175">
        <v>713990</v>
      </c>
      <c r="AB3175">
        <v>32</v>
      </c>
      <c r="AC3175">
        <v>32</v>
      </c>
      <c r="AD3175" t="s">
        <v>79</v>
      </c>
      <c r="AE3175" t="s">
        <v>80</v>
      </c>
      <c r="AF3175">
        <v>35</v>
      </c>
      <c r="AG3175" s="4">
        <v>0.41666666666666669</v>
      </c>
      <c r="AH3175" s="4">
        <v>0.75</v>
      </c>
      <c r="AI3175" s="5">
        <v>8.75</v>
      </c>
      <c r="AJ3175">
        <v>13.13</v>
      </c>
      <c r="AK3175">
        <v>24.63</v>
      </c>
      <c r="AL3175" t="s">
        <v>81</v>
      </c>
      <c r="AM3175" t="s">
        <v>82</v>
      </c>
      <c r="AO3175" t="s">
        <v>83</v>
      </c>
      <c r="AR3175" t="s">
        <v>82</v>
      </c>
      <c r="AT3175" t="s">
        <v>82</v>
      </c>
      <c r="AW3175" t="s">
        <v>82</v>
      </c>
      <c r="AY3175" t="s">
        <v>23418</v>
      </c>
      <c r="AZ3175" t="s">
        <v>23419</v>
      </c>
      <c r="BA3175" t="s">
        <v>226</v>
      </c>
      <c r="BB3175">
        <v>48832</v>
      </c>
      <c r="BC3175" t="s">
        <v>79</v>
      </c>
      <c r="BH3175" t="s">
        <v>23420</v>
      </c>
      <c r="BJ3175">
        <v>262386826</v>
      </c>
    </row>
    <row r="3176" spans="1:62" x14ac:dyDescent="0.25">
      <c r="A3176" t="s">
        <v>23621</v>
      </c>
      <c r="B3176" s="2">
        <v>43507</v>
      </c>
      <c r="C3176" t="s">
        <v>63</v>
      </c>
      <c r="D3176" s="3">
        <v>43472.379050798612</v>
      </c>
      <c r="E3176" t="s">
        <v>64</v>
      </c>
      <c r="F3176" s="2">
        <v>43556</v>
      </c>
      <c r="G3176" s="2">
        <v>43783</v>
      </c>
      <c r="H3176" t="s">
        <v>23622</v>
      </c>
      <c r="J3176" t="s">
        <v>23623</v>
      </c>
      <c r="K3176" t="s">
        <v>23624</v>
      </c>
      <c r="L3176" t="s">
        <v>23625</v>
      </c>
      <c r="M3176" t="s">
        <v>76</v>
      </c>
      <c r="N3176">
        <v>73065</v>
      </c>
      <c r="O3176" t="s">
        <v>70</v>
      </c>
      <c r="Q3176" t="s">
        <v>23626</v>
      </c>
      <c r="S3176" t="s">
        <v>72</v>
      </c>
      <c r="T3176" t="s">
        <v>102</v>
      </c>
      <c r="U3176" t="s">
        <v>1425</v>
      </c>
      <c r="V3176" t="s">
        <v>2470</v>
      </c>
      <c r="W3176" t="s">
        <v>105</v>
      </c>
      <c r="X3176" t="s">
        <v>676</v>
      </c>
      <c r="Y3176" t="str">
        <f>"39-3091"</f>
        <v>39-3091</v>
      </c>
      <c r="Z3176" t="s">
        <v>677</v>
      </c>
      <c r="AA3176">
        <v>713990</v>
      </c>
      <c r="AB3176">
        <v>4</v>
      </c>
      <c r="AC3176">
        <v>4</v>
      </c>
      <c r="AD3176" t="s">
        <v>79</v>
      </c>
      <c r="AE3176" t="s">
        <v>80</v>
      </c>
      <c r="AF3176">
        <v>35</v>
      </c>
      <c r="AG3176" s="4">
        <v>0.45833333333333331</v>
      </c>
      <c r="AH3176" s="4">
        <v>0.83333333333333337</v>
      </c>
      <c r="AI3176" s="5">
        <v>8.5399999999999991</v>
      </c>
      <c r="AJ3176">
        <v>12.81</v>
      </c>
      <c r="AK3176">
        <v>17.45</v>
      </c>
      <c r="AL3176" t="s">
        <v>81</v>
      </c>
      <c r="AM3176" t="s">
        <v>82</v>
      </c>
      <c r="AO3176" t="s">
        <v>83</v>
      </c>
      <c r="AR3176" t="s">
        <v>82</v>
      </c>
      <c r="AT3176" t="s">
        <v>82</v>
      </c>
      <c r="AW3176" t="s">
        <v>82</v>
      </c>
      <c r="AY3176" t="s">
        <v>23627</v>
      </c>
      <c r="AZ3176" t="s">
        <v>11750</v>
      </c>
      <c r="BA3176" t="s">
        <v>76</v>
      </c>
      <c r="BB3176">
        <v>73072</v>
      </c>
      <c r="BC3176" t="s">
        <v>79</v>
      </c>
      <c r="BH3176" t="s">
        <v>23628</v>
      </c>
      <c r="BJ3176">
        <v>263971863</v>
      </c>
    </row>
    <row r="3177" spans="1:62" x14ac:dyDescent="0.25">
      <c r="A3177" t="s">
        <v>23759</v>
      </c>
      <c r="B3177" s="2">
        <v>43507</v>
      </c>
      <c r="C3177" t="s">
        <v>63</v>
      </c>
      <c r="D3177" s="3">
        <v>43472.379409884263</v>
      </c>
      <c r="E3177" t="s">
        <v>64</v>
      </c>
      <c r="F3177" s="2">
        <v>43556</v>
      </c>
      <c r="G3177" s="2">
        <v>43831</v>
      </c>
      <c r="H3177" t="s">
        <v>23760</v>
      </c>
      <c r="I3177" t="s">
        <v>67</v>
      </c>
      <c r="J3177" t="s">
        <v>23761</v>
      </c>
      <c r="K3177" t="s">
        <v>67</v>
      </c>
      <c r="L3177" t="s">
        <v>23762</v>
      </c>
      <c r="M3177" t="s">
        <v>714</v>
      </c>
      <c r="N3177">
        <v>70546</v>
      </c>
      <c r="O3177" t="s">
        <v>70</v>
      </c>
      <c r="P3177" t="s">
        <v>67</v>
      </c>
      <c r="Q3177" t="s">
        <v>23763</v>
      </c>
      <c r="S3177" t="s">
        <v>72</v>
      </c>
      <c r="T3177" t="s">
        <v>2125</v>
      </c>
      <c r="U3177" t="s">
        <v>4913</v>
      </c>
      <c r="V3177" t="s">
        <v>2127</v>
      </c>
      <c r="W3177" t="s">
        <v>714</v>
      </c>
      <c r="X3177" t="s">
        <v>326</v>
      </c>
      <c r="Y3177" t="str">
        <f>"47-2061"</f>
        <v>47-2061</v>
      </c>
      <c r="Z3177" t="s">
        <v>326</v>
      </c>
      <c r="AA3177">
        <v>2361</v>
      </c>
      <c r="AB3177">
        <v>20</v>
      </c>
      <c r="AC3177">
        <v>20</v>
      </c>
      <c r="AD3177" t="s">
        <v>79</v>
      </c>
      <c r="AE3177" t="s">
        <v>95</v>
      </c>
      <c r="AF3177">
        <v>40</v>
      </c>
      <c r="AG3177" s="4">
        <v>0.29166666666666669</v>
      </c>
      <c r="AH3177" s="4">
        <v>0.66666666666666663</v>
      </c>
      <c r="AI3177" s="5">
        <v>16.440000000000001</v>
      </c>
      <c r="AJ3177">
        <v>24.66</v>
      </c>
      <c r="AL3177" t="s">
        <v>81</v>
      </c>
      <c r="AM3177" t="s">
        <v>82</v>
      </c>
      <c r="AO3177" t="s">
        <v>83</v>
      </c>
      <c r="AP3177" t="s">
        <v>67</v>
      </c>
      <c r="AQ3177" t="s">
        <v>67</v>
      </c>
      <c r="AR3177" t="s">
        <v>82</v>
      </c>
      <c r="AT3177" t="s">
        <v>82</v>
      </c>
      <c r="AW3177" t="s">
        <v>72</v>
      </c>
      <c r="AX3177">
        <v>6</v>
      </c>
      <c r="AY3177" t="s">
        <v>11655</v>
      </c>
      <c r="AZ3177" t="s">
        <v>16285</v>
      </c>
      <c r="BA3177" t="s">
        <v>714</v>
      </c>
      <c r="BB3177">
        <v>71303</v>
      </c>
      <c r="BC3177" t="s">
        <v>79</v>
      </c>
      <c r="BH3177" t="s">
        <v>23764</v>
      </c>
      <c r="BI3177" t="s">
        <v>67</v>
      </c>
      <c r="BJ3177">
        <v>200862699</v>
      </c>
    </row>
    <row r="3178" spans="1:62" x14ac:dyDescent="0.25">
      <c r="A3178" t="s">
        <v>23859</v>
      </c>
      <c r="B3178" s="2">
        <v>43507</v>
      </c>
      <c r="C3178" t="s">
        <v>63</v>
      </c>
      <c r="D3178" s="3">
        <v>43472.380429513891</v>
      </c>
      <c r="E3178" t="s">
        <v>64</v>
      </c>
      <c r="F3178" s="2">
        <v>43556</v>
      </c>
      <c r="G3178" s="2">
        <v>43774</v>
      </c>
      <c r="H3178" t="s">
        <v>23860</v>
      </c>
      <c r="J3178" t="s">
        <v>23861</v>
      </c>
      <c r="L3178" t="s">
        <v>23862</v>
      </c>
      <c r="M3178" t="s">
        <v>226</v>
      </c>
      <c r="N3178">
        <v>49701</v>
      </c>
      <c r="O3178" t="s">
        <v>70</v>
      </c>
      <c r="Q3178" t="s">
        <v>23863</v>
      </c>
      <c r="S3178" t="s">
        <v>72</v>
      </c>
      <c r="T3178" t="s">
        <v>19936</v>
      </c>
      <c r="U3178" t="s">
        <v>19937</v>
      </c>
      <c r="V3178" t="s">
        <v>3243</v>
      </c>
      <c r="W3178" t="s">
        <v>226</v>
      </c>
      <c r="X3178" t="s">
        <v>1427</v>
      </c>
      <c r="Y3178" t="str">
        <f>"37-2012"</f>
        <v>37-2012</v>
      </c>
      <c r="Z3178" t="s">
        <v>373</v>
      </c>
      <c r="AA3178">
        <v>721110</v>
      </c>
      <c r="AB3178">
        <v>79</v>
      </c>
      <c r="AC3178">
        <v>79</v>
      </c>
      <c r="AD3178" t="s">
        <v>79</v>
      </c>
      <c r="AE3178" t="s">
        <v>95</v>
      </c>
      <c r="AF3178">
        <v>37</v>
      </c>
      <c r="AG3178" s="4">
        <v>0.39583333333333331</v>
      </c>
      <c r="AH3178" s="4">
        <v>0.52083333333333337</v>
      </c>
      <c r="AI3178" s="6">
        <v>11</v>
      </c>
      <c r="AJ3178">
        <v>16.5</v>
      </c>
      <c r="AK3178">
        <v>16.5</v>
      </c>
      <c r="AL3178" t="s">
        <v>81</v>
      </c>
      <c r="AM3178" t="s">
        <v>82</v>
      </c>
      <c r="AO3178" t="s">
        <v>83</v>
      </c>
      <c r="AR3178" t="s">
        <v>82</v>
      </c>
      <c r="AT3178" t="s">
        <v>82</v>
      </c>
      <c r="AW3178" t="s">
        <v>82</v>
      </c>
      <c r="AY3178" t="s">
        <v>23864</v>
      </c>
      <c r="AZ3178" t="s">
        <v>23865</v>
      </c>
      <c r="BA3178" t="s">
        <v>226</v>
      </c>
      <c r="BB3178">
        <v>49701</v>
      </c>
      <c r="BC3178" t="s">
        <v>87</v>
      </c>
      <c r="BH3178" t="s">
        <v>23866</v>
      </c>
      <c r="BJ3178">
        <v>43672618</v>
      </c>
    </row>
    <row r="3179" spans="1:62" x14ac:dyDescent="0.25">
      <c r="A3179" t="s">
        <v>23874</v>
      </c>
      <c r="B3179" s="2">
        <v>43507</v>
      </c>
      <c r="C3179" t="s">
        <v>63</v>
      </c>
      <c r="D3179" s="3">
        <v>43472.38067677083</v>
      </c>
      <c r="E3179" t="s">
        <v>64</v>
      </c>
      <c r="F3179" s="2">
        <v>43556</v>
      </c>
      <c r="G3179" s="2">
        <v>43814</v>
      </c>
      <c r="H3179" t="s">
        <v>23875</v>
      </c>
      <c r="J3179" t="s">
        <v>23876</v>
      </c>
      <c r="L3179" t="s">
        <v>23877</v>
      </c>
      <c r="M3179" t="s">
        <v>147</v>
      </c>
      <c r="N3179">
        <v>15666</v>
      </c>
      <c r="O3179" t="s">
        <v>70</v>
      </c>
      <c r="Q3179" t="s">
        <v>23878</v>
      </c>
      <c r="S3179" t="s">
        <v>72</v>
      </c>
      <c r="T3179" t="s">
        <v>13303</v>
      </c>
      <c r="U3179" t="s">
        <v>3891</v>
      </c>
      <c r="V3179" t="s">
        <v>1757</v>
      </c>
      <c r="W3179" t="s">
        <v>278</v>
      </c>
      <c r="X3179" t="s">
        <v>705</v>
      </c>
      <c r="Y3179" t="str">
        <f>"37-3011"</f>
        <v>37-3011</v>
      </c>
      <c r="Z3179" t="s">
        <v>94</v>
      </c>
      <c r="AA3179">
        <v>561730</v>
      </c>
      <c r="AB3179">
        <v>40</v>
      </c>
      <c r="AC3179">
        <v>40</v>
      </c>
      <c r="AD3179" t="s">
        <v>79</v>
      </c>
      <c r="AE3179" t="s">
        <v>80</v>
      </c>
      <c r="AF3179">
        <v>35</v>
      </c>
      <c r="AG3179" s="4">
        <v>0.29166666666666669</v>
      </c>
      <c r="AH3179" s="4">
        <v>0.60416666666666663</v>
      </c>
      <c r="AI3179" s="5">
        <v>13.77</v>
      </c>
      <c r="AJ3179">
        <v>20.66</v>
      </c>
      <c r="AL3179" t="s">
        <v>81</v>
      </c>
      <c r="AM3179" t="s">
        <v>82</v>
      </c>
      <c r="AO3179" t="s">
        <v>83</v>
      </c>
      <c r="AR3179" t="s">
        <v>82</v>
      </c>
      <c r="AT3179" t="s">
        <v>82</v>
      </c>
      <c r="AW3179" t="s">
        <v>72</v>
      </c>
      <c r="AX3179">
        <v>3</v>
      </c>
      <c r="AY3179" t="s">
        <v>3742</v>
      </c>
      <c r="AZ3179" t="s">
        <v>20374</v>
      </c>
      <c r="BA3179" t="s">
        <v>147</v>
      </c>
      <c r="BB3179">
        <v>15666</v>
      </c>
      <c r="BC3179" t="s">
        <v>79</v>
      </c>
      <c r="BH3179" t="s">
        <v>23879</v>
      </c>
      <c r="BJ3179">
        <v>251873416</v>
      </c>
    </row>
    <row r="3180" spans="1:62" x14ac:dyDescent="0.25">
      <c r="A3180" t="s">
        <v>23915</v>
      </c>
      <c r="B3180" s="2">
        <v>43507</v>
      </c>
      <c r="C3180" t="s">
        <v>63</v>
      </c>
      <c r="D3180" s="3">
        <v>43472.379870335652</v>
      </c>
      <c r="E3180" t="s">
        <v>64</v>
      </c>
      <c r="F3180" s="2">
        <v>43556</v>
      </c>
      <c r="G3180" s="2">
        <v>43736</v>
      </c>
      <c r="H3180" t="s">
        <v>23916</v>
      </c>
      <c r="J3180" t="s">
        <v>23917</v>
      </c>
      <c r="L3180" t="s">
        <v>20698</v>
      </c>
      <c r="M3180" t="s">
        <v>323</v>
      </c>
      <c r="N3180">
        <v>95651</v>
      </c>
      <c r="O3180" t="s">
        <v>70</v>
      </c>
      <c r="Q3180" t="s">
        <v>23918</v>
      </c>
      <c r="S3180" t="s">
        <v>72</v>
      </c>
      <c r="T3180" t="s">
        <v>7215</v>
      </c>
      <c r="U3180" t="s">
        <v>7216</v>
      </c>
      <c r="V3180" t="s">
        <v>7217</v>
      </c>
      <c r="W3180" t="s">
        <v>147</v>
      </c>
      <c r="X3180" t="s">
        <v>23919</v>
      </c>
      <c r="Y3180" t="str">
        <f>"39-7012"</f>
        <v>39-7012</v>
      </c>
      <c r="Z3180" t="s">
        <v>13762</v>
      </c>
      <c r="AA3180">
        <v>713990</v>
      </c>
      <c r="AB3180">
        <v>3</v>
      </c>
      <c r="AC3180">
        <v>6</v>
      </c>
      <c r="AD3180" t="s">
        <v>79</v>
      </c>
      <c r="AE3180" t="s">
        <v>80</v>
      </c>
      <c r="AF3180">
        <v>35</v>
      </c>
      <c r="AG3180" s="4">
        <v>0.25</v>
      </c>
      <c r="AH3180" s="4">
        <v>0.70833333333333337</v>
      </c>
      <c r="AI3180" s="5">
        <v>17.87</v>
      </c>
      <c r="AL3180" t="s">
        <v>81</v>
      </c>
      <c r="AM3180" t="s">
        <v>82</v>
      </c>
      <c r="AO3180" t="s">
        <v>213</v>
      </c>
      <c r="AP3180" t="s">
        <v>130</v>
      </c>
      <c r="AQ3180" t="s">
        <v>130</v>
      </c>
      <c r="AR3180" t="s">
        <v>82</v>
      </c>
      <c r="AT3180" t="s">
        <v>82</v>
      </c>
      <c r="AW3180" t="s">
        <v>72</v>
      </c>
      <c r="AX3180">
        <v>12</v>
      </c>
      <c r="AY3180" t="s">
        <v>20698</v>
      </c>
      <c r="AZ3180" t="s">
        <v>5009</v>
      </c>
      <c r="BA3180" t="s">
        <v>323</v>
      </c>
      <c r="BB3180">
        <v>95651</v>
      </c>
      <c r="BC3180" t="s">
        <v>87</v>
      </c>
      <c r="BH3180" t="s">
        <v>23917</v>
      </c>
      <c r="BJ3180">
        <v>942721619</v>
      </c>
    </row>
    <row r="3181" spans="1:62" x14ac:dyDescent="0.25">
      <c r="A3181" t="s">
        <v>24170</v>
      </c>
      <c r="B3181" s="2">
        <v>43507</v>
      </c>
      <c r="C3181" t="s">
        <v>63</v>
      </c>
      <c r="D3181" s="3">
        <v>43472.380971446757</v>
      </c>
      <c r="E3181" t="s">
        <v>64</v>
      </c>
      <c r="F3181" s="2">
        <v>43556</v>
      </c>
      <c r="G3181" s="2">
        <v>43774</v>
      </c>
      <c r="H3181" t="s">
        <v>23860</v>
      </c>
      <c r="J3181" t="s">
        <v>23861</v>
      </c>
      <c r="L3181" t="s">
        <v>23862</v>
      </c>
      <c r="M3181" t="s">
        <v>226</v>
      </c>
      <c r="N3181">
        <v>49701</v>
      </c>
      <c r="O3181" t="s">
        <v>70</v>
      </c>
      <c r="Q3181" t="s">
        <v>23863</v>
      </c>
      <c r="S3181" t="s">
        <v>72</v>
      </c>
      <c r="T3181" t="s">
        <v>19936</v>
      </c>
      <c r="U3181" t="s">
        <v>19937</v>
      </c>
      <c r="V3181" t="s">
        <v>3243</v>
      </c>
      <c r="W3181" t="s">
        <v>226</v>
      </c>
      <c r="X3181" t="s">
        <v>19938</v>
      </c>
      <c r="Y3181" t="str">
        <f>"43-4081"</f>
        <v>43-4081</v>
      </c>
      <c r="Z3181" t="s">
        <v>1983</v>
      </c>
      <c r="AA3181">
        <v>721110</v>
      </c>
      <c r="AB3181">
        <v>38</v>
      </c>
      <c r="AC3181">
        <v>38</v>
      </c>
      <c r="AD3181" t="s">
        <v>79</v>
      </c>
      <c r="AE3181" t="s">
        <v>95</v>
      </c>
      <c r="AF3181">
        <v>40</v>
      </c>
      <c r="AG3181" s="4">
        <v>0.29166666666666669</v>
      </c>
      <c r="AH3181" s="4">
        <v>0.52083333333333337</v>
      </c>
      <c r="AI3181" s="6">
        <v>11</v>
      </c>
      <c r="AJ3181">
        <v>16.5</v>
      </c>
      <c r="AK3181">
        <v>16.5</v>
      </c>
      <c r="AL3181" t="s">
        <v>81</v>
      </c>
      <c r="AM3181" t="s">
        <v>82</v>
      </c>
      <c r="AO3181" t="s">
        <v>83</v>
      </c>
      <c r="AR3181" t="s">
        <v>82</v>
      </c>
      <c r="AT3181" t="s">
        <v>82</v>
      </c>
      <c r="AW3181" t="s">
        <v>82</v>
      </c>
      <c r="AY3181" t="s">
        <v>23864</v>
      </c>
      <c r="AZ3181" t="s">
        <v>23865</v>
      </c>
      <c r="BA3181" t="s">
        <v>226</v>
      </c>
      <c r="BB3181">
        <v>49701</v>
      </c>
      <c r="BC3181" t="s">
        <v>87</v>
      </c>
      <c r="BH3181" t="s">
        <v>24171</v>
      </c>
      <c r="BJ3181">
        <v>43672618</v>
      </c>
    </row>
    <row r="3182" spans="1:62" x14ac:dyDescent="0.25">
      <c r="A3182" t="s">
        <v>24217</v>
      </c>
      <c r="B3182" s="2">
        <v>43507</v>
      </c>
      <c r="C3182" t="s">
        <v>63</v>
      </c>
      <c r="D3182" s="3">
        <v>43472.380472812503</v>
      </c>
      <c r="E3182" t="s">
        <v>117</v>
      </c>
      <c r="H3182" t="s">
        <v>24218</v>
      </c>
      <c r="I3182" t="s">
        <v>67</v>
      </c>
      <c r="J3182" t="s">
        <v>24219</v>
      </c>
      <c r="K3182" t="s">
        <v>24220</v>
      </c>
      <c r="L3182" t="s">
        <v>3199</v>
      </c>
      <c r="M3182" t="s">
        <v>136</v>
      </c>
      <c r="N3182">
        <v>21236</v>
      </c>
      <c r="O3182" t="s">
        <v>70</v>
      </c>
      <c r="P3182" t="s">
        <v>67</v>
      </c>
      <c r="Q3182" t="s">
        <v>24221</v>
      </c>
      <c r="S3182" t="s">
        <v>72</v>
      </c>
      <c r="T3182" t="s">
        <v>24222</v>
      </c>
      <c r="U3182" t="s">
        <v>24223</v>
      </c>
      <c r="V3182" t="s">
        <v>24224</v>
      </c>
      <c r="W3182" t="s">
        <v>9587</v>
      </c>
      <c r="X3182" t="s">
        <v>15227</v>
      </c>
      <c r="Y3182" t="str">
        <f>"47-2061"</f>
        <v>47-2061</v>
      </c>
      <c r="Z3182" t="s">
        <v>326</v>
      </c>
      <c r="AA3182">
        <v>238990</v>
      </c>
      <c r="AB3182">
        <v>8</v>
      </c>
      <c r="AD3182" t="s">
        <v>79</v>
      </c>
      <c r="AE3182" t="s">
        <v>80</v>
      </c>
      <c r="AF3182">
        <v>40</v>
      </c>
      <c r="AG3182" s="4">
        <v>0.29166666666666669</v>
      </c>
      <c r="AH3182" s="4">
        <v>0.64583333333333337</v>
      </c>
      <c r="AI3182" s="5">
        <v>17.440000000000001</v>
      </c>
      <c r="AJ3182">
        <v>26.16</v>
      </c>
      <c r="AK3182">
        <v>26.16</v>
      </c>
      <c r="AL3182" t="s">
        <v>81</v>
      </c>
      <c r="AM3182" t="s">
        <v>82</v>
      </c>
      <c r="AO3182" t="s">
        <v>83</v>
      </c>
      <c r="AP3182" t="s">
        <v>67</v>
      </c>
      <c r="AQ3182" t="s">
        <v>67</v>
      </c>
      <c r="AR3182" t="s">
        <v>82</v>
      </c>
      <c r="AT3182" t="s">
        <v>82</v>
      </c>
      <c r="AW3182" t="s">
        <v>72</v>
      </c>
      <c r="AX3182">
        <v>3</v>
      </c>
      <c r="AY3182" t="s">
        <v>3199</v>
      </c>
      <c r="AZ3182" t="s">
        <v>3199</v>
      </c>
      <c r="BA3182" t="s">
        <v>136</v>
      </c>
      <c r="BB3182">
        <v>21236</v>
      </c>
      <c r="BC3182" t="s">
        <v>79</v>
      </c>
      <c r="BH3182" t="s">
        <v>24219</v>
      </c>
      <c r="BI3182" t="s">
        <v>24220</v>
      </c>
      <c r="BJ3182">
        <v>454761582</v>
      </c>
    </row>
    <row r="3183" spans="1:62" x14ac:dyDescent="0.25">
      <c r="A3183" t="s">
        <v>24226</v>
      </c>
      <c r="B3183" s="2">
        <v>43507</v>
      </c>
      <c r="C3183" t="s">
        <v>63</v>
      </c>
      <c r="D3183" s="3">
        <v>43472.378948738427</v>
      </c>
      <c r="E3183" t="s">
        <v>64</v>
      </c>
      <c r="F3183" s="2">
        <v>43556</v>
      </c>
      <c r="G3183" s="2">
        <v>43799</v>
      </c>
      <c r="H3183" t="s">
        <v>24227</v>
      </c>
      <c r="J3183" t="s">
        <v>24228</v>
      </c>
      <c r="L3183" t="s">
        <v>1465</v>
      </c>
      <c r="M3183" t="s">
        <v>308</v>
      </c>
      <c r="N3183">
        <v>7722</v>
      </c>
      <c r="O3183" t="s">
        <v>70</v>
      </c>
      <c r="Q3183" t="s">
        <v>24229</v>
      </c>
      <c r="S3183" t="s">
        <v>72</v>
      </c>
      <c r="T3183" t="s">
        <v>3305</v>
      </c>
      <c r="U3183" t="s">
        <v>3306</v>
      </c>
      <c r="V3183" t="s">
        <v>3307</v>
      </c>
      <c r="W3183" t="s">
        <v>859</v>
      </c>
      <c r="X3183" t="s">
        <v>3261</v>
      </c>
      <c r="Y3183" t="str">
        <f>"39-2021"</f>
        <v>39-2021</v>
      </c>
      <c r="Z3183" t="s">
        <v>78</v>
      </c>
      <c r="AA3183">
        <v>115210</v>
      </c>
      <c r="AB3183">
        <v>7</v>
      </c>
      <c r="AC3183">
        <v>7</v>
      </c>
      <c r="AD3183" t="s">
        <v>79</v>
      </c>
      <c r="AE3183" t="s">
        <v>95</v>
      </c>
      <c r="AF3183">
        <v>40</v>
      </c>
      <c r="AG3183" s="4">
        <v>0.25</v>
      </c>
      <c r="AH3183" s="4">
        <v>0.75</v>
      </c>
      <c r="AI3183" s="5">
        <v>14.29</v>
      </c>
      <c r="AJ3183">
        <v>21.44</v>
      </c>
      <c r="AL3183" t="s">
        <v>81</v>
      </c>
      <c r="AM3183" t="s">
        <v>82</v>
      </c>
      <c r="AO3183" t="s">
        <v>83</v>
      </c>
      <c r="AR3183" t="s">
        <v>82</v>
      </c>
      <c r="AT3183" t="s">
        <v>82</v>
      </c>
      <c r="AW3183" t="s">
        <v>72</v>
      </c>
      <c r="AX3183">
        <v>3</v>
      </c>
      <c r="AY3183" t="s">
        <v>1465</v>
      </c>
      <c r="AZ3183" t="s">
        <v>1467</v>
      </c>
      <c r="BA3183" t="s">
        <v>308</v>
      </c>
      <c r="BB3183">
        <v>7722</v>
      </c>
      <c r="BC3183" t="s">
        <v>87</v>
      </c>
      <c r="BH3183" t="s">
        <v>24228</v>
      </c>
      <c r="BJ3183">
        <v>205691688</v>
      </c>
    </row>
    <row r="3184" spans="1:62" x14ac:dyDescent="0.25">
      <c r="A3184" t="s">
        <v>24453</v>
      </c>
      <c r="B3184" s="2">
        <v>43507</v>
      </c>
      <c r="C3184" t="s">
        <v>63</v>
      </c>
      <c r="D3184" s="3">
        <v>43472.379732314817</v>
      </c>
      <c r="E3184" t="s">
        <v>117</v>
      </c>
      <c r="H3184" t="s">
        <v>24454</v>
      </c>
      <c r="J3184" t="s">
        <v>24455</v>
      </c>
      <c r="L3184" t="s">
        <v>24456</v>
      </c>
      <c r="M3184" t="s">
        <v>859</v>
      </c>
      <c r="N3184">
        <v>98632</v>
      </c>
      <c r="O3184" t="s">
        <v>70</v>
      </c>
      <c r="Q3184" t="s">
        <v>24457</v>
      </c>
      <c r="S3184" t="s">
        <v>72</v>
      </c>
      <c r="T3184" t="s">
        <v>24458</v>
      </c>
      <c r="U3184" t="s">
        <v>24459</v>
      </c>
      <c r="V3184" t="s">
        <v>489</v>
      </c>
      <c r="W3184" t="s">
        <v>821</v>
      </c>
      <c r="X3184" t="s">
        <v>24460</v>
      </c>
      <c r="Y3184" t="str">
        <f>"45-4011"</f>
        <v>45-4011</v>
      </c>
      <c r="Z3184" t="s">
        <v>763</v>
      </c>
      <c r="AA3184">
        <v>115310</v>
      </c>
      <c r="AB3184">
        <v>12</v>
      </c>
      <c r="AD3184" t="s">
        <v>79</v>
      </c>
      <c r="AE3184" t="s">
        <v>80</v>
      </c>
      <c r="AF3184">
        <v>35</v>
      </c>
      <c r="AG3184" s="4">
        <v>0.3125</v>
      </c>
      <c r="AH3184" s="4">
        <v>0.625</v>
      </c>
      <c r="AI3184" s="5">
        <v>17.54</v>
      </c>
      <c r="AM3184" t="s">
        <v>82</v>
      </c>
      <c r="AO3184" t="s">
        <v>83</v>
      </c>
      <c r="AR3184" t="s">
        <v>82</v>
      </c>
      <c r="AT3184" t="s">
        <v>82</v>
      </c>
      <c r="AW3184" t="s">
        <v>72</v>
      </c>
      <c r="AX3184">
        <v>6</v>
      </c>
      <c r="AY3184" t="s">
        <v>24461</v>
      </c>
      <c r="AZ3184" t="s">
        <v>24461</v>
      </c>
      <c r="BA3184" t="s">
        <v>821</v>
      </c>
      <c r="BB3184">
        <v>97141</v>
      </c>
      <c r="BC3184" t="s">
        <v>79</v>
      </c>
      <c r="BH3184" t="s">
        <v>24462</v>
      </c>
      <c r="BJ3184">
        <v>832422070</v>
      </c>
    </row>
    <row r="3185" spans="1:62" x14ac:dyDescent="0.25">
      <c r="A3185" t="s">
        <v>24499</v>
      </c>
      <c r="B3185" s="2">
        <v>43507</v>
      </c>
      <c r="C3185" t="s">
        <v>63</v>
      </c>
      <c r="D3185" s="3">
        <v>43472.380216631944</v>
      </c>
      <c r="E3185" t="s">
        <v>64</v>
      </c>
      <c r="F3185" s="2">
        <v>43556</v>
      </c>
      <c r="G3185" s="2">
        <v>43770</v>
      </c>
      <c r="H3185" t="s">
        <v>24500</v>
      </c>
      <c r="I3185" t="s">
        <v>24501</v>
      </c>
      <c r="J3185" t="s">
        <v>24502</v>
      </c>
      <c r="L3185" t="s">
        <v>19934</v>
      </c>
      <c r="M3185" t="s">
        <v>226</v>
      </c>
      <c r="N3185">
        <v>49757</v>
      </c>
      <c r="O3185" t="s">
        <v>70</v>
      </c>
      <c r="Q3185" t="s">
        <v>23654</v>
      </c>
      <c r="S3185" t="s">
        <v>72</v>
      </c>
      <c r="T3185" t="s">
        <v>2118</v>
      </c>
      <c r="U3185" t="s">
        <v>2119</v>
      </c>
      <c r="V3185" t="s">
        <v>1633</v>
      </c>
      <c r="W3185" t="s">
        <v>192</v>
      </c>
      <c r="X3185" t="s">
        <v>300</v>
      </c>
      <c r="Y3185" t="str">
        <f>"35-2014"</f>
        <v>35-2014</v>
      </c>
      <c r="Z3185" t="s">
        <v>301</v>
      </c>
      <c r="AA3185">
        <v>722511</v>
      </c>
      <c r="AB3185">
        <v>6</v>
      </c>
      <c r="AC3185">
        <v>6</v>
      </c>
      <c r="AD3185" t="s">
        <v>79</v>
      </c>
      <c r="AE3185" t="s">
        <v>80</v>
      </c>
      <c r="AF3185">
        <v>35</v>
      </c>
      <c r="AG3185" s="4">
        <v>0.375</v>
      </c>
      <c r="AH3185" s="4">
        <v>0.875</v>
      </c>
      <c r="AI3185" s="5">
        <v>11.35</v>
      </c>
      <c r="AJ3185">
        <v>17.03</v>
      </c>
      <c r="AL3185" t="s">
        <v>81</v>
      </c>
      <c r="AM3185" t="s">
        <v>82</v>
      </c>
      <c r="AO3185" t="s">
        <v>83</v>
      </c>
      <c r="AR3185" t="s">
        <v>82</v>
      </c>
      <c r="AT3185" t="s">
        <v>82</v>
      </c>
      <c r="AW3185" t="s">
        <v>82</v>
      </c>
      <c r="AY3185" t="s">
        <v>12138</v>
      </c>
      <c r="AZ3185" t="s">
        <v>10246</v>
      </c>
      <c r="BA3185" t="s">
        <v>226</v>
      </c>
      <c r="BB3185">
        <v>49757</v>
      </c>
      <c r="BC3185" t="s">
        <v>87</v>
      </c>
      <c r="BH3185" t="s">
        <v>24502</v>
      </c>
      <c r="BJ3185">
        <v>382982215</v>
      </c>
    </row>
    <row r="3186" spans="1:62" x14ac:dyDescent="0.25">
      <c r="A3186" t="s">
        <v>24616</v>
      </c>
      <c r="B3186" s="2">
        <v>43507</v>
      </c>
      <c r="C3186" t="s">
        <v>63</v>
      </c>
      <c r="D3186" s="3">
        <v>43472.380599953707</v>
      </c>
      <c r="E3186" t="s">
        <v>64</v>
      </c>
      <c r="F3186" s="2">
        <v>43556</v>
      </c>
      <c r="G3186" s="2">
        <v>43758</v>
      </c>
      <c r="H3186" t="s">
        <v>24617</v>
      </c>
      <c r="I3186" t="s">
        <v>24618</v>
      </c>
      <c r="J3186" t="s">
        <v>24619</v>
      </c>
      <c r="K3186" t="s">
        <v>67</v>
      </c>
      <c r="L3186" t="s">
        <v>614</v>
      </c>
      <c r="M3186" t="s">
        <v>298</v>
      </c>
      <c r="N3186">
        <v>4064</v>
      </c>
      <c r="O3186" t="s">
        <v>70</v>
      </c>
      <c r="P3186" t="s">
        <v>67</v>
      </c>
      <c r="Q3186" t="s">
        <v>24620</v>
      </c>
      <c r="S3186" t="s">
        <v>72</v>
      </c>
      <c r="T3186" t="s">
        <v>14635</v>
      </c>
      <c r="U3186" t="s">
        <v>14636</v>
      </c>
      <c r="V3186" t="s">
        <v>14637</v>
      </c>
      <c r="W3186" t="s">
        <v>105</v>
      </c>
      <c r="X3186" t="s">
        <v>379</v>
      </c>
      <c r="Y3186" t="str">
        <f>"37-2012"</f>
        <v>37-2012</v>
      </c>
      <c r="Z3186" t="s">
        <v>373</v>
      </c>
      <c r="AA3186">
        <v>72111</v>
      </c>
      <c r="AB3186">
        <v>5</v>
      </c>
      <c r="AC3186">
        <v>5</v>
      </c>
      <c r="AD3186" t="s">
        <v>79</v>
      </c>
      <c r="AE3186" t="s">
        <v>80</v>
      </c>
      <c r="AF3186">
        <v>40</v>
      </c>
      <c r="AG3186" s="4">
        <v>0.33333333333333331</v>
      </c>
      <c r="AH3186" s="4">
        <v>0.70833333333333337</v>
      </c>
      <c r="AI3186" s="5">
        <v>11.56</v>
      </c>
      <c r="AJ3186">
        <v>17.34</v>
      </c>
      <c r="AK3186">
        <v>17.34</v>
      </c>
      <c r="AL3186" t="s">
        <v>81</v>
      </c>
      <c r="AM3186" t="s">
        <v>82</v>
      </c>
      <c r="AO3186" t="s">
        <v>83</v>
      </c>
      <c r="AR3186" t="s">
        <v>82</v>
      </c>
      <c r="AT3186" t="s">
        <v>82</v>
      </c>
      <c r="AW3186" t="s">
        <v>72</v>
      </c>
      <c r="AX3186">
        <v>3</v>
      </c>
      <c r="AY3186" t="s">
        <v>614</v>
      </c>
      <c r="AZ3186" t="s">
        <v>302</v>
      </c>
      <c r="BA3186" t="s">
        <v>298</v>
      </c>
      <c r="BB3186">
        <v>4064</v>
      </c>
      <c r="BC3186" t="s">
        <v>87</v>
      </c>
      <c r="BH3186" t="s">
        <v>24619</v>
      </c>
      <c r="BI3186" t="s">
        <v>67</v>
      </c>
      <c r="BJ3186">
        <v>10361952</v>
      </c>
    </row>
    <row r="3187" spans="1:62" x14ac:dyDescent="0.25">
      <c r="A3187" t="s">
        <v>24720</v>
      </c>
      <c r="B3187" s="2">
        <v>43507</v>
      </c>
      <c r="C3187" t="s">
        <v>63</v>
      </c>
      <c r="D3187" s="3">
        <v>43472.380525208333</v>
      </c>
      <c r="E3187" t="s">
        <v>64</v>
      </c>
      <c r="F3187" s="2">
        <v>43556</v>
      </c>
      <c r="G3187" s="2">
        <v>43768</v>
      </c>
      <c r="H3187" t="s">
        <v>10643</v>
      </c>
      <c r="I3187" t="s">
        <v>10644</v>
      </c>
      <c r="J3187" t="s">
        <v>10645</v>
      </c>
      <c r="L3187" t="s">
        <v>2551</v>
      </c>
      <c r="M3187" t="s">
        <v>761</v>
      </c>
      <c r="N3187">
        <v>31820</v>
      </c>
      <c r="O3187" t="s">
        <v>70</v>
      </c>
      <c r="Q3187" t="s">
        <v>10646</v>
      </c>
      <c r="S3187" t="s">
        <v>72</v>
      </c>
      <c r="T3187" t="s">
        <v>878</v>
      </c>
      <c r="U3187" t="s">
        <v>4038</v>
      </c>
      <c r="V3187" t="s">
        <v>4039</v>
      </c>
      <c r="W3187" t="s">
        <v>881</v>
      </c>
      <c r="X3187" t="s">
        <v>1256</v>
      </c>
      <c r="Y3187" t="str">
        <f>"37-3011"</f>
        <v>37-3011</v>
      </c>
      <c r="Z3187" t="s">
        <v>94</v>
      </c>
      <c r="AA3187">
        <v>561730</v>
      </c>
      <c r="AB3187">
        <v>40</v>
      </c>
      <c r="AC3187">
        <v>40</v>
      </c>
      <c r="AD3187" t="s">
        <v>79</v>
      </c>
      <c r="AE3187" t="s">
        <v>95</v>
      </c>
      <c r="AF3187">
        <v>40</v>
      </c>
      <c r="AG3187" s="4">
        <v>0.3125</v>
      </c>
      <c r="AH3187" s="4">
        <v>0.70833333333333337</v>
      </c>
      <c r="AI3187" s="5">
        <v>13.06</v>
      </c>
      <c r="AJ3187">
        <v>19.59</v>
      </c>
      <c r="AL3187" t="s">
        <v>81</v>
      </c>
      <c r="AM3187" t="s">
        <v>82</v>
      </c>
      <c r="AO3187" t="s">
        <v>83</v>
      </c>
      <c r="AR3187" t="s">
        <v>82</v>
      </c>
      <c r="AT3187" t="s">
        <v>82</v>
      </c>
      <c r="AW3187" t="s">
        <v>82</v>
      </c>
      <c r="AY3187" t="s">
        <v>2551</v>
      </c>
      <c r="AZ3187" t="s">
        <v>10647</v>
      </c>
      <c r="BA3187" t="s">
        <v>761</v>
      </c>
      <c r="BB3187">
        <v>31820</v>
      </c>
      <c r="BC3187" t="s">
        <v>79</v>
      </c>
      <c r="BH3187" t="s">
        <v>10648</v>
      </c>
      <c r="BJ3187">
        <v>562417979</v>
      </c>
    </row>
    <row r="3188" spans="1:62" x14ac:dyDescent="0.25">
      <c r="A3188" t="s">
        <v>24849</v>
      </c>
      <c r="B3188" s="2">
        <v>43507</v>
      </c>
      <c r="C3188" t="s">
        <v>63</v>
      </c>
      <c r="D3188" s="3">
        <v>43472.378882951387</v>
      </c>
      <c r="E3188" t="s">
        <v>64</v>
      </c>
      <c r="F3188" s="2">
        <v>43556</v>
      </c>
      <c r="G3188" s="2">
        <v>43763</v>
      </c>
      <c r="H3188" t="s">
        <v>24097</v>
      </c>
      <c r="J3188" t="s">
        <v>24098</v>
      </c>
      <c r="L3188" t="s">
        <v>24099</v>
      </c>
      <c r="M3188" t="s">
        <v>787</v>
      </c>
      <c r="N3188">
        <v>35216</v>
      </c>
      <c r="O3188" t="s">
        <v>70</v>
      </c>
      <c r="Q3188" t="s">
        <v>4337</v>
      </c>
      <c r="S3188" t="s">
        <v>72</v>
      </c>
      <c r="T3188" t="s">
        <v>102</v>
      </c>
      <c r="U3188" t="s">
        <v>2630</v>
      </c>
      <c r="V3188" t="s">
        <v>2470</v>
      </c>
      <c r="W3188" t="s">
        <v>105</v>
      </c>
      <c r="X3188" t="s">
        <v>106</v>
      </c>
      <c r="Y3188" t="str">
        <f>"37-3011"</f>
        <v>37-3011</v>
      </c>
      <c r="Z3188" t="s">
        <v>94</v>
      </c>
      <c r="AA3188">
        <v>561730</v>
      </c>
      <c r="AB3188">
        <v>15</v>
      </c>
      <c r="AC3188">
        <v>15</v>
      </c>
      <c r="AD3188" t="s">
        <v>79</v>
      </c>
      <c r="AE3188" t="s">
        <v>95</v>
      </c>
      <c r="AF3188">
        <v>35</v>
      </c>
      <c r="AG3188" s="4">
        <v>0.27083333333333331</v>
      </c>
      <c r="AH3188" s="4">
        <v>0.63541666666666663</v>
      </c>
      <c r="AI3188" s="5">
        <v>13.38</v>
      </c>
      <c r="AJ3188">
        <v>20.07</v>
      </c>
      <c r="AK3188">
        <v>20.07</v>
      </c>
      <c r="AL3188" t="s">
        <v>81</v>
      </c>
      <c r="AM3188" t="s">
        <v>82</v>
      </c>
      <c r="AO3188" t="s">
        <v>83</v>
      </c>
      <c r="AR3188" t="s">
        <v>82</v>
      </c>
      <c r="AT3188" t="s">
        <v>82</v>
      </c>
      <c r="AW3188" t="s">
        <v>82</v>
      </c>
      <c r="AY3188" t="s">
        <v>24850</v>
      </c>
      <c r="AZ3188" t="s">
        <v>4058</v>
      </c>
      <c r="BA3188" t="s">
        <v>1064</v>
      </c>
      <c r="BB3188">
        <v>37701</v>
      </c>
      <c r="BC3188" t="s">
        <v>79</v>
      </c>
      <c r="BH3188" t="s">
        <v>24851</v>
      </c>
      <c r="BJ3188">
        <v>611666112</v>
      </c>
    </row>
    <row r="3189" spans="1:62" x14ac:dyDescent="0.25">
      <c r="A3189" t="s">
        <v>24869</v>
      </c>
      <c r="B3189" s="2">
        <v>43507</v>
      </c>
      <c r="C3189" t="s">
        <v>63</v>
      </c>
      <c r="D3189" s="3">
        <v>43472.380022870369</v>
      </c>
      <c r="E3189" t="s">
        <v>64</v>
      </c>
      <c r="F3189" s="2">
        <v>43556</v>
      </c>
      <c r="G3189" s="2">
        <v>43806</v>
      </c>
      <c r="H3189" t="s">
        <v>24870</v>
      </c>
      <c r="J3189" t="s">
        <v>24871</v>
      </c>
      <c r="L3189" t="s">
        <v>2277</v>
      </c>
      <c r="M3189" t="s">
        <v>714</v>
      </c>
      <c r="N3189">
        <v>70508</v>
      </c>
      <c r="O3189" t="s">
        <v>70</v>
      </c>
      <c r="P3189" t="s">
        <v>4856</v>
      </c>
      <c r="Q3189" t="s">
        <v>24872</v>
      </c>
      <c r="S3189" t="s">
        <v>72</v>
      </c>
      <c r="T3189" t="s">
        <v>4208</v>
      </c>
      <c r="U3189" t="s">
        <v>4209</v>
      </c>
      <c r="V3189" t="s">
        <v>4210</v>
      </c>
      <c r="W3189" t="s">
        <v>714</v>
      </c>
      <c r="X3189" t="s">
        <v>24873</v>
      </c>
      <c r="Y3189" t="str">
        <f>"53-7062"</f>
        <v>53-7062</v>
      </c>
      <c r="Z3189" t="s">
        <v>337</v>
      </c>
      <c r="AA3189">
        <v>311710</v>
      </c>
      <c r="AB3189">
        <v>25</v>
      </c>
      <c r="AC3189">
        <v>25</v>
      </c>
      <c r="AD3189" t="s">
        <v>79</v>
      </c>
      <c r="AE3189" t="s">
        <v>80</v>
      </c>
      <c r="AF3189">
        <v>35</v>
      </c>
      <c r="AG3189" s="4">
        <v>0.83333333333333337</v>
      </c>
      <c r="AH3189" s="4">
        <v>0.16666666666666666</v>
      </c>
      <c r="AI3189" s="5">
        <v>7.6</v>
      </c>
      <c r="AJ3189">
        <v>11.4</v>
      </c>
      <c r="AK3189">
        <v>11.4</v>
      </c>
      <c r="AL3189" t="s">
        <v>81</v>
      </c>
      <c r="AM3189" t="s">
        <v>82</v>
      </c>
      <c r="AO3189" t="s">
        <v>83</v>
      </c>
      <c r="AR3189" t="s">
        <v>82</v>
      </c>
      <c r="AT3189" t="s">
        <v>82</v>
      </c>
      <c r="AW3189" t="s">
        <v>82</v>
      </c>
      <c r="AY3189" t="s">
        <v>2277</v>
      </c>
      <c r="AZ3189" t="s">
        <v>4856</v>
      </c>
      <c r="BA3189" t="s">
        <v>714</v>
      </c>
      <c r="BB3189">
        <v>70508</v>
      </c>
      <c r="BC3189" t="s">
        <v>87</v>
      </c>
      <c r="BH3189" t="s">
        <v>24871</v>
      </c>
      <c r="BJ3189">
        <v>720796114</v>
      </c>
    </row>
    <row r="3190" spans="1:62" x14ac:dyDescent="0.25">
      <c r="A3190" t="s">
        <v>24895</v>
      </c>
      <c r="B3190" s="2">
        <v>43507</v>
      </c>
      <c r="C3190" t="s">
        <v>63</v>
      </c>
      <c r="D3190" s="3">
        <v>43472.379612337965</v>
      </c>
      <c r="E3190" t="s">
        <v>64</v>
      </c>
      <c r="F3190" s="2">
        <v>43556</v>
      </c>
      <c r="G3190" s="2">
        <v>43830</v>
      </c>
      <c r="H3190" t="s">
        <v>24896</v>
      </c>
      <c r="J3190" t="s">
        <v>24897</v>
      </c>
      <c r="K3190" t="s">
        <v>24898</v>
      </c>
      <c r="L3190" t="s">
        <v>24899</v>
      </c>
      <c r="M3190" t="s">
        <v>147</v>
      </c>
      <c r="N3190">
        <v>18222</v>
      </c>
      <c r="O3190" t="s">
        <v>70</v>
      </c>
      <c r="Q3190" t="s">
        <v>24900</v>
      </c>
      <c r="S3190" t="s">
        <v>72</v>
      </c>
      <c r="T3190" t="s">
        <v>13303</v>
      </c>
      <c r="U3190" t="s">
        <v>3646</v>
      </c>
      <c r="V3190" t="s">
        <v>1757</v>
      </c>
      <c r="W3190" t="s">
        <v>278</v>
      </c>
      <c r="X3190" t="s">
        <v>22214</v>
      </c>
      <c r="Y3190" t="str">
        <f>"37-3011"</f>
        <v>37-3011</v>
      </c>
      <c r="Z3190" t="s">
        <v>94</v>
      </c>
      <c r="AA3190">
        <v>531120</v>
      </c>
      <c r="AB3190">
        <v>2</v>
      </c>
      <c r="AC3190">
        <v>2</v>
      </c>
      <c r="AD3190" t="s">
        <v>79</v>
      </c>
      <c r="AE3190" t="s">
        <v>80</v>
      </c>
      <c r="AF3190">
        <v>40</v>
      </c>
      <c r="AG3190" s="4">
        <v>0.33333333333333331</v>
      </c>
      <c r="AH3190" s="4">
        <v>0.6875</v>
      </c>
      <c r="AI3190" s="5">
        <v>12.82</v>
      </c>
      <c r="AJ3190">
        <v>19.23</v>
      </c>
      <c r="AL3190" t="s">
        <v>81</v>
      </c>
      <c r="AM3190" t="s">
        <v>82</v>
      </c>
      <c r="AO3190" t="s">
        <v>83</v>
      </c>
      <c r="AR3190" t="s">
        <v>82</v>
      </c>
      <c r="AT3190" t="s">
        <v>82</v>
      </c>
      <c r="AW3190" t="s">
        <v>72</v>
      </c>
      <c r="AX3190">
        <v>3</v>
      </c>
      <c r="AY3190" t="s">
        <v>24899</v>
      </c>
      <c r="AZ3190" t="s">
        <v>12787</v>
      </c>
      <c r="BA3190" t="s">
        <v>147</v>
      </c>
      <c r="BB3190">
        <v>18224</v>
      </c>
      <c r="BC3190" t="s">
        <v>79</v>
      </c>
      <c r="BH3190" t="s">
        <v>24901</v>
      </c>
      <c r="BJ3190">
        <v>233067065</v>
      </c>
    </row>
    <row r="3191" spans="1:62" x14ac:dyDescent="0.25">
      <c r="A3191" t="s">
        <v>25010</v>
      </c>
      <c r="B3191" s="2">
        <v>43507</v>
      </c>
      <c r="C3191" t="s">
        <v>63</v>
      </c>
      <c r="D3191" s="3">
        <v>43472.379501979165</v>
      </c>
      <c r="E3191" t="s">
        <v>64</v>
      </c>
      <c r="F3191" s="2">
        <v>43556</v>
      </c>
      <c r="G3191" s="2">
        <v>43799</v>
      </c>
      <c r="H3191" t="s">
        <v>25011</v>
      </c>
      <c r="J3191" t="s">
        <v>25012</v>
      </c>
      <c r="K3191" t="s">
        <v>25013</v>
      </c>
      <c r="L3191" t="s">
        <v>25014</v>
      </c>
      <c r="M3191" t="s">
        <v>2314</v>
      </c>
      <c r="N3191">
        <v>46184</v>
      </c>
      <c r="O3191" t="s">
        <v>70</v>
      </c>
      <c r="Q3191" t="s">
        <v>25015</v>
      </c>
      <c r="S3191" t="s">
        <v>72</v>
      </c>
      <c r="T3191" t="s">
        <v>1755</v>
      </c>
      <c r="U3191" t="s">
        <v>5811</v>
      </c>
      <c r="V3191" t="s">
        <v>1882</v>
      </c>
      <c r="W3191" t="s">
        <v>278</v>
      </c>
      <c r="X3191" t="s">
        <v>106</v>
      </c>
      <c r="Y3191" t="str">
        <f>"37-3011"</f>
        <v>37-3011</v>
      </c>
      <c r="Z3191" t="s">
        <v>94</v>
      </c>
      <c r="AA3191">
        <v>561730</v>
      </c>
      <c r="AB3191">
        <v>14</v>
      </c>
      <c r="AC3191">
        <v>14</v>
      </c>
      <c r="AD3191" t="s">
        <v>79</v>
      </c>
      <c r="AE3191" t="s">
        <v>80</v>
      </c>
      <c r="AF3191">
        <v>40</v>
      </c>
      <c r="AG3191" s="4">
        <v>0.29166666666666669</v>
      </c>
      <c r="AH3191" s="4">
        <v>0.66666666666666663</v>
      </c>
      <c r="AI3191" s="5">
        <v>13.41</v>
      </c>
      <c r="AJ3191">
        <v>20.12</v>
      </c>
      <c r="AL3191" t="s">
        <v>81</v>
      </c>
      <c r="AM3191" t="s">
        <v>82</v>
      </c>
      <c r="AO3191" t="s">
        <v>83</v>
      </c>
      <c r="AR3191" t="s">
        <v>82</v>
      </c>
      <c r="AT3191" t="s">
        <v>82</v>
      </c>
      <c r="AW3191" t="s">
        <v>72</v>
      </c>
      <c r="AX3191">
        <v>3</v>
      </c>
      <c r="AY3191" t="s">
        <v>25014</v>
      </c>
      <c r="AZ3191" t="s">
        <v>3053</v>
      </c>
      <c r="BA3191" t="s">
        <v>2314</v>
      </c>
      <c r="BB3191">
        <v>46184</v>
      </c>
      <c r="BC3191" t="s">
        <v>79</v>
      </c>
      <c r="BH3191" t="s">
        <v>25012</v>
      </c>
      <c r="BJ3191">
        <v>300615870</v>
      </c>
    </row>
    <row r="3192" spans="1:62" x14ac:dyDescent="0.25">
      <c r="A3192" t="s">
        <v>25091</v>
      </c>
      <c r="B3192" s="2">
        <v>43507</v>
      </c>
      <c r="C3192" t="s">
        <v>63</v>
      </c>
      <c r="D3192" s="3">
        <v>43472.380517523146</v>
      </c>
      <c r="E3192" t="s">
        <v>64</v>
      </c>
      <c r="F3192" s="2">
        <v>43556</v>
      </c>
      <c r="G3192" s="2">
        <v>43784</v>
      </c>
      <c r="H3192" t="s">
        <v>25092</v>
      </c>
      <c r="I3192" t="s">
        <v>25093</v>
      </c>
      <c r="J3192" t="s">
        <v>14642</v>
      </c>
      <c r="K3192" t="s">
        <v>67</v>
      </c>
      <c r="L3192" t="s">
        <v>12092</v>
      </c>
      <c r="M3192" t="s">
        <v>1165</v>
      </c>
      <c r="N3192">
        <v>57107</v>
      </c>
      <c r="O3192" t="s">
        <v>70</v>
      </c>
      <c r="P3192" t="s">
        <v>67</v>
      </c>
      <c r="Q3192" t="s">
        <v>25094</v>
      </c>
      <c r="S3192" t="s">
        <v>72</v>
      </c>
      <c r="T3192" t="s">
        <v>14635</v>
      </c>
      <c r="U3192" t="s">
        <v>14636</v>
      </c>
      <c r="V3192" t="s">
        <v>14637</v>
      </c>
      <c r="W3192" t="s">
        <v>105</v>
      </c>
      <c r="X3192" t="s">
        <v>362</v>
      </c>
      <c r="Y3192" t="str">
        <f>"35-2014"</f>
        <v>35-2014</v>
      </c>
      <c r="Z3192" t="s">
        <v>301</v>
      </c>
      <c r="AA3192">
        <v>722110</v>
      </c>
      <c r="AB3192">
        <v>3</v>
      </c>
      <c r="AC3192">
        <v>3</v>
      </c>
      <c r="AD3192" t="s">
        <v>79</v>
      </c>
      <c r="AE3192" t="s">
        <v>95</v>
      </c>
      <c r="AF3192">
        <v>40</v>
      </c>
      <c r="AG3192" s="4">
        <v>0.25</v>
      </c>
      <c r="AH3192" s="4">
        <v>0.625</v>
      </c>
      <c r="AI3192" s="5">
        <v>13.05</v>
      </c>
      <c r="AJ3192">
        <v>19.579999999999998</v>
      </c>
      <c r="AK3192">
        <v>19.579999999999998</v>
      </c>
      <c r="AL3192" t="s">
        <v>81</v>
      </c>
      <c r="AM3192" t="s">
        <v>82</v>
      </c>
      <c r="AO3192" t="s">
        <v>83</v>
      </c>
      <c r="AP3192" t="s">
        <v>67</v>
      </c>
      <c r="AQ3192" t="s">
        <v>67</v>
      </c>
      <c r="AR3192" t="s">
        <v>82</v>
      </c>
      <c r="AT3192" t="s">
        <v>82</v>
      </c>
      <c r="AW3192" t="s">
        <v>72</v>
      </c>
      <c r="AX3192">
        <v>6</v>
      </c>
      <c r="AY3192" t="s">
        <v>14644</v>
      </c>
      <c r="AZ3192" t="s">
        <v>14645</v>
      </c>
      <c r="BA3192" t="s">
        <v>1165</v>
      </c>
      <c r="BB3192">
        <v>57365</v>
      </c>
      <c r="BC3192" t="s">
        <v>87</v>
      </c>
      <c r="BH3192" t="s">
        <v>25095</v>
      </c>
      <c r="BI3192" t="s">
        <v>67</v>
      </c>
      <c r="BJ3192">
        <v>364754959</v>
      </c>
    </row>
    <row r="3193" spans="1:62" x14ac:dyDescent="0.25">
      <c r="A3193" t="s">
        <v>25187</v>
      </c>
      <c r="B3193" s="2">
        <v>43507</v>
      </c>
      <c r="C3193" t="s">
        <v>63</v>
      </c>
      <c r="D3193" s="3">
        <v>43472.380526030094</v>
      </c>
      <c r="E3193" t="s">
        <v>64</v>
      </c>
      <c r="F3193" s="2">
        <v>43556</v>
      </c>
      <c r="G3193" s="2">
        <v>43800</v>
      </c>
      <c r="H3193" t="s">
        <v>25188</v>
      </c>
      <c r="I3193" t="s">
        <v>25189</v>
      </c>
      <c r="J3193" t="s">
        <v>25190</v>
      </c>
      <c r="K3193" t="s">
        <v>67</v>
      </c>
      <c r="L3193" t="s">
        <v>15562</v>
      </c>
      <c r="M3193" t="s">
        <v>649</v>
      </c>
      <c r="N3193">
        <v>86040</v>
      </c>
      <c r="O3193" t="s">
        <v>70</v>
      </c>
      <c r="P3193" t="s">
        <v>67</v>
      </c>
      <c r="Q3193" t="s">
        <v>25191</v>
      </c>
      <c r="S3193" t="s">
        <v>72</v>
      </c>
      <c r="T3193" t="s">
        <v>14635</v>
      </c>
      <c r="U3193" t="s">
        <v>14636</v>
      </c>
      <c r="V3193" t="s">
        <v>14637</v>
      </c>
      <c r="W3193" t="s">
        <v>105</v>
      </c>
      <c r="X3193" t="s">
        <v>379</v>
      </c>
      <c r="Y3193" t="str">
        <f>"37-2012"</f>
        <v>37-2012</v>
      </c>
      <c r="Z3193" t="s">
        <v>373</v>
      </c>
      <c r="AA3193">
        <v>721110</v>
      </c>
      <c r="AB3193">
        <v>6</v>
      </c>
      <c r="AC3193">
        <v>6</v>
      </c>
      <c r="AD3193" t="s">
        <v>79</v>
      </c>
      <c r="AE3193" t="s">
        <v>95</v>
      </c>
      <c r="AF3193">
        <v>40</v>
      </c>
      <c r="AG3193" s="4">
        <v>0.33333333333333331</v>
      </c>
      <c r="AH3193" s="4">
        <v>0.70833333333333337</v>
      </c>
      <c r="AI3193" s="5">
        <v>11.31</v>
      </c>
      <c r="AJ3193">
        <v>16.97</v>
      </c>
      <c r="AK3193">
        <v>16.97</v>
      </c>
      <c r="AL3193" t="s">
        <v>81</v>
      </c>
      <c r="AM3193" t="s">
        <v>82</v>
      </c>
      <c r="AO3193" t="s">
        <v>83</v>
      </c>
      <c r="AP3193" t="s">
        <v>67</v>
      </c>
      <c r="AQ3193" t="s">
        <v>67</v>
      </c>
      <c r="AR3193" t="s">
        <v>82</v>
      </c>
      <c r="AT3193" t="s">
        <v>82</v>
      </c>
      <c r="AW3193" t="s">
        <v>72</v>
      </c>
      <c r="AX3193">
        <v>3</v>
      </c>
      <c r="AY3193" t="s">
        <v>15562</v>
      </c>
      <c r="AZ3193" t="s">
        <v>8257</v>
      </c>
      <c r="BA3193" t="s">
        <v>649</v>
      </c>
      <c r="BB3193">
        <v>86040</v>
      </c>
      <c r="BC3193" t="s">
        <v>87</v>
      </c>
      <c r="BH3193" t="s">
        <v>25190</v>
      </c>
      <c r="BI3193" t="s">
        <v>67</v>
      </c>
      <c r="BJ3193">
        <v>474471039</v>
      </c>
    </row>
    <row r="3194" spans="1:62" x14ac:dyDescent="0.25">
      <c r="A3194" t="s">
        <v>25547</v>
      </c>
      <c r="B3194" s="2">
        <v>43507</v>
      </c>
      <c r="C3194" t="s">
        <v>63</v>
      </c>
      <c r="D3194" s="3">
        <v>43472.378627314814</v>
      </c>
      <c r="E3194" t="s">
        <v>64</v>
      </c>
      <c r="F3194" s="2">
        <v>43556</v>
      </c>
      <c r="G3194" s="2">
        <v>43830</v>
      </c>
      <c r="H3194" t="s">
        <v>25548</v>
      </c>
      <c r="J3194" t="s">
        <v>25549</v>
      </c>
      <c r="L3194" t="s">
        <v>12511</v>
      </c>
      <c r="M3194" t="s">
        <v>105</v>
      </c>
      <c r="N3194">
        <v>79119</v>
      </c>
      <c r="O3194" t="s">
        <v>70</v>
      </c>
      <c r="Q3194" t="s">
        <v>25550</v>
      </c>
      <c r="S3194" t="s">
        <v>72</v>
      </c>
      <c r="T3194" t="s">
        <v>25145</v>
      </c>
      <c r="U3194" t="s">
        <v>25146</v>
      </c>
      <c r="V3194" t="s">
        <v>738</v>
      </c>
      <c r="W3194" t="s">
        <v>105</v>
      </c>
      <c r="X3194" t="s">
        <v>94</v>
      </c>
      <c r="Y3194" t="str">
        <f>"37-3011"</f>
        <v>37-3011</v>
      </c>
      <c r="Z3194" t="s">
        <v>94</v>
      </c>
      <c r="AA3194">
        <v>561730</v>
      </c>
      <c r="AB3194">
        <v>11</v>
      </c>
      <c r="AC3194">
        <v>11</v>
      </c>
      <c r="AD3194" t="s">
        <v>79</v>
      </c>
      <c r="AE3194" t="s">
        <v>95</v>
      </c>
      <c r="AF3194">
        <v>40</v>
      </c>
      <c r="AG3194" s="4">
        <v>0.33333333333333331</v>
      </c>
      <c r="AH3194" s="4">
        <v>0.70833333333333337</v>
      </c>
      <c r="AI3194" s="5">
        <v>13.3</v>
      </c>
      <c r="AJ3194">
        <v>19.95</v>
      </c>
      <c r="AL3194" t="s">
        <v>81</v>
      </c>
      <c r="AM3194" t="s">
        <v>82</v>
      </c>
      <c r="AO3194" t="s">
        <v>83</v>
      </c>
      <c r="AR3194" t="s">
        <v>82</v>
      </c>
      <c r="AT3194" t="s">
        <v>82</v>
      </c>
      <c r="AW3194" t="s">
        <v>82</v>
      </c>
      <c r="AY3194" t="s">
        <v>12511</v>
      </c>
      <c r="AZ3194" t="s">
        <v>24950</v>
      </c>
      <c r="BA3194" t="s">
        <v>105</v>
      </c>
      <c r="BB3194">
        <v>79119</v>
      </c>
      <c r="BC3194" t="s">
        <v>79</v>
      </c>
      <c r="BH3194" t="s">
        <v>25549</v>
      </c>
      <c r="BJ3194">
        <v>452589010</v>
      </c>
    </row>
    <row r="3195" spans="1:62" x14ac:dyDescent="0.25">
      <c r="A3195" t="s">
        <v>25759</v>
      </c>
      <c r="B3195" s="2">
        <v>43507</v>
      </c>
      <c r="C3195" t="s">
        <v>63</v>
      </c>
      <c r="D3195" s="3">
        <v>43472.378851469904</v>
      </c>
      <c r="E3195" t="s">
        <v>64</v>
      </c>
      <c r="F3195" s="2">
        <v>43556</v>
      </c>
      <c r="G3195" s="2">
        <v>43779</v>
      </c>
      <c r="H3195" t="s">
        <v>25760</v>
      </c>
      <c r="J3195" t="s">
        <v>25761</v>
      </c>
      <c r="K3195" t="s">
        <v>25762</v>
      </c>
      <c r="L3195" t="s">
        <v>25763</v>
      </c>
      <c r="M3195" t="s">
        <v>881</v>
      </c>
      <c r="N3195">
        <v>83449</v>
      </c>
      <c r="O3195" t="s">
        <v>70</v>
      </c>
      <c r="Q3195" t="s">
        <v>25764</v>
      </c>
      <c r="S3195" t="s">
        <v>72</v>
      </c>
      <c r="T3195" t="s">
        <v>3410</v>
      </c>
      <c r="U3195" t="s">
        <v>3411</v>
      </c>
      <c r="V3195" t="s">
        <v>3412</v>
      </c>
      <c r="W3195" t="s">
        <v>783</v>
      </c>
      <c r="X3195" t="s">
        <v>106</v>
      </c>
      <c r="Y3195" t="str">
        <f>"37-3011"</f>
        <v>37-3011</v>
      </c>
      <c r="Z3195" t="s">
        <v>94</v>
      </c>
      <c r="AA3195">
        <v>561730</v>
      </c>
      <c r="AB3195">
        <v>6</v>
      </c>
      <c r="AC3195">
        <v>6</v>
      </c>
      <c r="AD3195" t="s">
        <v>79</v>
      </c>
      <c r="AE3195" t="s">
        <v>80</v>
      </c>
      <c r="AF3195">
        <v>40</v>
      </c>
      <c r="AG3195" s="4">
        <v>0.29166666666666669</v>
      </c>
      <c r="AH3195" s="4">
        <v>0.70833333333333337</v>
      </c>
      <c r="AI3195" s="5">
        <v>12.82</v>
      </c>
      <c r="AJ3195">
        <v>19.23</v>
      </c>
      <c r="AL3195" t="s">
        <v>81</v>
      </c>
      <c r="AM3195" t="s">
        <v>82</v>
      </c>
      <c r="AO3195" t="s">
        <v>83</v>
      </c>
      <c r="AR3195" t="s">
        <v>82</v>
      </c>
      <c r="AT3195" t="s">
        <v>82</v>
      </c>
      <c r="AW3195" t="s">
        <v>82</v>
      </c>
      <c r="AY3195" t="s">
        <v>25763</v>
      </c>
      <c r="AZ3195" t="s">
        <v>8268</v>
      </c>
      <c r="BA3195" t="s">
        <v>881</v>
      </c>
      <c r="BB3195">
        <v>83449</v>
      </c>
      <c r="BC3195" t="s">
        <v>79</v>
      </c>
      <c r="BH3195" t="s">
        <v>25765</v>
      </c>
      <c r="BJ3195">
        <v>204746997</v>
      </c>
    </row>
    <row r="3196" spans="1:62" x14ac:dyDescent="0.25">
      <c r="A3196" t="s">
        <v>25766</v>
      </c>
      <c r="B3196" s="2">
        <v>43507</v>
      </c>
      <c r="C3196" t="s">
        <v>63</v>
      </c>
      <c r="D3196" s="3">
        <v>43472.379774097222</v>
      </c>
      <c r="E3196" t="s">
        <v>64</v>
      </c>
      <c r="F3196" s="2">
        <v>43556</v>
      </c>
      <c r="G3196" s="2">
        <v>43799</v>
      </c>
      <c r="H3196" t="s">
        <v>25767</v>
      </c>
      <c r="J3196" t="s">
        <v>25768</v>
      </c>
      <c r="L3196" t="s">
        <v>21519</v>
      </c>
      <c r="M3196" t="s">
        <v>147</v>
      </c>
      <c r="N3196">
        <v>15003</v>
      </c>
      <c r="O3196" t="s">
        <v>70</v>
      </c>
      <c r="Q3196" t="s">
        <v>25769</v>
      </c>
      <c r="S3196" t="s">
        <v>72</v>
      </c>
      <c r="T3196" t="s">
        <v>13303</v>
      </c>
      <c r="U3196" t="s">
        <v>5811</v>
      </c>
      <c r="V3196" t="s">
        <v>16460</v>
      </c>
      <c r="W3196" t="s">
        <v>278</v>
      </c>
      <c r="X3196" t="s">
        <v>1673</v>
      </c>
      <c r="Y3196" t="str">
        <f>"37-3011"</f>
        <v>37-3011</v>
      </c>
      <c r="Z3196" t="s">
        <v>94</v>
      </c>
      <c r="AA3196">
        <v>561730</v>
      </c>
      <c r="AB3196">
        <v>6</v>
      </c>
      <c r="AC3196">
        <v>6</v>
      </c>
      <c r="AD3196" t="s">
        <v>79</v>
      </c>
      <c r="AE3196" t="s">
        <v>80</v>
      </c>
      <c r="AF3196">
        <v>40</v>
      </c>
      <c r="AG3196" s="4">
        <v>0.3125</v>
      </c>
      <c r="AH3196" s="4">
        <v>0.66666666666666663</v>
      </c>
      <c r="AI3196" s="5">
        <v>13.77</v>
      </c>
      <c r="AJ3196">
        <v>20.66</v>
      </c>
      <c r="AL3196" t="s">
        <v>81</v>
      </c>
      <c r="AM3196" t="s">
        <v>82</v>
      </c>
      <c r="AO3196" t="s">
        <v>83</v>
      </c>
      <c r="AR3196" t="s">
        <v>82</v>
      </c>
      <c r="AT3196" t="s">
        <v>82</v>
      </c>
      <c r="AW3196" t="s">
        <v>72</v>
      </c>
      <c r="AX3196">
        <v>3</v>
      </c>
      <c r="AY3196" t="s">
        <v>25770</v>
      </c>
      <c r="AZ3196" t="s">
        <v>9948</v>
      </c>
      <c r="BA3196" t="s">
        <v>147</v>
      </c>
      <c r="BB3196">
        <v>15003</v>
      </c>
      <c r="BC3196" t="s">
        <v>79</v>
      </c>
      <c r="BH3196" t="s">
        <v>25771</v>
      </c>
      <c r="BJ3196">
        <v>465160262</v>
      </c>
    </row>
    <row r="3197" spans="1:62" x14ac:dyDescent="0.25">
      <c r="A3197" t="s">
        <v>25901</v>
      </c>
      <c r="B3197" s="2">
        <v>43507</v>
      </c>
      <c r="C3197" t="s">
        <v>63</v>
      </c>
      <c r="D3197" s="3">
        <v>43472.379849548612</v>
      </c>
      <c r="E3197" t="s">
        <v>91</v>
      </c>
      <c r="H3197" t="s">
        <v>25902</v>
      </c>
      <c r="J3197" t="s">
        <v>25903</v>
      </c>
      <c r="L3197" t="s">
        <v>1023</v>
      </c>
      <c r="M3197" t="s">
        <v>105</v>
      </c>
      <c r="N3197">
        <v>78577</v>
      </c>
      <c r="O3197" t="s">
        <v>70</v>
      </c>
      <c r="Q3197" t="s">
        <v>25904</v>
      </c>
      <c r="S3197" t="s">
        <v>72</v>
      </c>
      <c r="T3197" t="s">
        <v>25905</v>
      </c>
      <c r="U3197" t="s">
        <v>25906</v>
      </c>
      <c r="V3197" t="s">
        <v>3421</v>
      </c>
      <c r="W3197" t="s">
        <v>105</v>
      </c>
      <c r="X3197" t="s">
        <v>5086</v>
      </c>
      <c r="Y3197" t="str">
        <f>"53-3032"</f>
        <v>53-3032</v>
      </c>
      <c r="Z3197" t="s">
        <v>157</v>
      </c>
      <c r="AA3197">
        <v>484121</v>
      </c>
      <c r="AB3197">
        <v>30</v>
      </c>
      <c r="AD3197" t="s">
        <v>79</v>
      </c>
      <c r="AE3197" t="s">
        <v>95</v>
      </c>
      <c r="AF3197">
        <v>35</v>
      </c>
      <c r="AG3197" s="4">
        <v>0.29166666666666669</v>
      </c>
      <c r="AH3197" s="4">
        <v>0.5</v>
      </c>
      <c r="AI3197" s="5">
        <v>22.12</v>
      </c>
      <c r="AJ3197">
        <v>33.18</v>
      </c>
      <c r="AL3197" t="s">
        <v>81</v>
      </c>
      <c r="AM3197" t="s">
        <v>82</v>
      </c>
      <c r="AO3197" t="s">
        <v>83</v>
      </c>
      <c r="AP3197" t="s">
        <v>67</v>
      </c>
      <c r="AQ3197" t="s">
        <v>67</v>
      </c>
      <c r="AR3197" t="s">
        <v>82</v>
      </c>
      <c r="AT3197" t="s">
        <v>82</v>
      </c>
      <c r="AW3197" t="s">
        <v>72</v>
      </c>
      <c r="AX3197">
        <v>12</v>
      </c>
      <c r="AY3197" t="s">
        <v>1023</v>
      </c>
      <c r="AZ3197" t="s">
        <v>665</v>
      </c>
      <c r="BA3197" t="s">
        <v>105</v>
      </c>
      <c r="BB3197">
        <v>78577</v>
      </c>
      <c r="BC3197" t="s">
        <v>79</v>
      </c>
      <c r="BH3197" t="s">
        <v>25907</v>
      </c>
      <c r="BJ3197">
        <v>204842180</v>
      </c>
    </row>
    <row r="3198" spans="1:62" x14ac:dyDescent="0.25">
      <c r="A3198" t="s">
        <v>25969</v>
      </c>
      <c r="B3198" s="2">
        <v>43507</v>
      </c>
      <c r="C3198" t="s">
        <v>63</v>
      </c>
      <c r="D3198" s="3">
        <v>43472.379213252316</v>
      </c>
      <c r="E3198" t="s">
        <v>64</v>
      </c>
      <c r="F3198" s="2">
        <v>43556</v>
      </c>
      <c r="G3198" s="2">
        <v>43784</v>
      </c>
      <c r="H3198" t="s">
        <v>25970</v>
      </c>
      <c r="I3198" t="s">
        <v>130</v>
      </c>
      <c r="J3198" t="s">
        <v>25971</v>
      </c>
      <c r="K3198" t="s">
        <v>130</v>
      </c>
      <c r="L3198" t="s">
        <v>12458</v>
      </c>
      <c r="M3198" t="s">
        <v>2314</v>
      </c>
      <c r="N3198">
        <v>46060</v>
      </c>
      <c r="O3198" t="s">
        <v>70</v>
      </c>
      <c r="P3198" t="s">
        <v>130</v>
      </c>
      <c r="Q3198" t="s">
        <v>25972</v>
      </c>
      <c r="S3198" t="s">
        <v>72</v>
      </c>
      <c r="T3198" t="s">
        <v>22015</v>
      </c>
      <c r="U3198" t="s">
        <v>22016</v>
      </c>
      <c r="V3198" t="s">
        <v>22017</v>
      </c>
      <c r="W3198" t="s">
        <v>1064</v>
      </c>
      <c r="X3198" t="s">
        <v>25973</v>
      </c>
      <c r="Y3198" t="str">
        <f>"47-3011"</f>
        <v>47-3011</v>
      </c>
      <c r="Z3198" t="s">
        <v>5840</v>
      </c>
      <c r="AA3198">
        <v>238140</v>
      </c>
      <c r="AB3198">
        <v>20</v>
      </c>
      <c r="AC3198">
        <v>20</v>
      </c>
      <c r="AD3198" t="s">
        <v>79</v>
      </c>
      <c r="AE3198" t="s">
        <v>80</v>
      </c>
      <c r="AF3198">
        <v>40</v>
      </c>
      <c r="AG3198" s="4">
        <v>0.33333333333333331</v>
      </c>
      <c r="AH3198" s="4">
        <v>0.70833333333333337</v>
      </c>
      <c r="AI3198" s="5">
        <v>13.82</v>
      </c>
      <c r="AJ3198">
        <v>20.73</v>
      </c>
      <c r="AL3198" t="s">
        <v>81</v>
      </c>
      <c r="AM3198" t="s">
        <v>82</v>
      </c>
      <c r="AO3198" t="s">
        <v>83</v>
      </c>
      <c r="AP3198" t="s">
        <v>130</v>
      </c>
      <c r="AQ3198" t="s">
        <v>130</v>
      </c>
      <c r="AR3198" t="s">
        <v>82</v>
      </c>
      <c r="AT3198" t="s">
        <v>82</v>
      </c>
      <c r="AW3198" t="s">
        <v>72</v>
      </c>
      <c r="AX3198">
        <v>12</v>
      </c>
      <c r="AY3198" t="s">
        <v>13566</v>
      </c>
      <c r="AZ3198" t="s">
        <v>19654</v>
      </c>
      <c r="BA3198" t="s">
        <v>2314</v>
      </c>
      <c r="BB3198">
        <v>46168</v>
      </c>
      <c r="BC3198" t="s">
        <v>79</v>
      </c>
      <c r="BH3198" t="s">
        <v>25974</v>
      </c>
      <c r="BI3198" t="s">
        <v>130</v>
      </c>
      <c r="BJ3198">
        <v>620246558</v>
      </c>
    </row>
    <row r="3199" spans="1:62" x14ac:dyDescent="0.25">
      <c r="A3199" t="s">
        <v>26001</v>
      </c>
      <c r="B3199" s="2">
        <v>43507</v>
      </c>
      <c r="C3199" t="s">
        <v>63</v>
      </c>
      <c r="D3199" s="3">
        <v>43472.379889999997</v>
      </c>
      <c r="E3199" t="s">
        <v>64</v>
      </c>
      <c r="F3199" s="2">
        <v>43556</v>
      </c>
      <c r="G3199" s="2">
        <v>43799</v>
      </c>
      <c r="H3199" t="s">
        <v>16241</v>
      </c>
      <c r="I3199" t="s">
        <v>25189</v>
      </c>
      <c r="J3199" t="s">
        <v>16243</v>
      </c>
      <c r="K3199" t="s">
        <v>67</v>
      </c>
      <c r="L3199" t="s">
        <v>16244</v>
      </c>
      <c r="M3199" t="s">
        <v>1165</v>
      </c>
      <c r="N3199">
        <v>57701</v>
      </c>
      <c r="O3199" t="s">
        <v>70</v>
      </c>
      <c r="P3199" t="s">
        <v>67</v>
      </c>
      <c r="Q3199" t="s">
        <v>16245</v>
      </c>
      <c r="S3199" t="s">
        <v>72</v>
      </c>
      <c r="T3199" t="s">
        <v>14635</v>
      </c>
      <c r="U3199" t="s">
        <v>14636</v>
      </c>
      <c r="V3199" t="s">
        <v>14637</v>
      </c>
      <c r="W3199" t="s">
        <v>105</v>
      </c>
      <c r="X3199" t="s">
        <v>379</v>
      </c>
      <c r="Y3199" t="str">
        <f>"37-2012"</f>
        <v>37-2012</v>
      </c>
      <c r="Z3199" t="s">
        <v>373</v>
      </c>
      <c r="AA3199">
        <v>72111</v>
      </c>
      <c r="AB3199">
        <v>6</v>
      </c>
      <c r="AC3199">
        <v>6</v>
      </c>
      <c r="AD3199" t="s">
        <v>79</v>
      </c>
      <c r="AE3199" t="s">
        <v>95</v>
      </c>
      <c r="AF3199">
        <v>40</v>
      </c>
      <c r="AG3199" s="4">
        <v>0.33333333333333331</v>
      </c>
      <c r="AH3199" s="4">
        <v>0.70833333333333337</v>
      </c>
      <c r="AI3199" s="5">
        <v>10.5</v>
      </c>
      <c r="AJ3199">
        <v>15.75</v>
      </c>
      <c r="AK3199">
        <v>15.75</v>
      </c>
      <c r="AL3199" t="s">
        <v>81</v>
      </c>
      <c r="AM3199" t="s">
        <v>82</v>
      </c>
      <c r="AO3199" t="s">
        <v>83</v>
      </c>
      <c r="AP3199" t="s">
        <v>67</v>
      </c>
      <c r="AQ3199" t="s">
        <v>67</v>
      </c>
      <c r="AR3199" t="s">
        <v>82</v>
      </c>
      <c r="AT3199" t="s">
        <v>82</v>
      </c>
      <c r="AW3199" t="s">
        <v>72</v>
      </c>
      <c r="AX3199">
        <v>3</v>
      </c>
      <c r="AY3199" t="s">
        <v>16244</v>
      </c>
      <c r="AZ3199" t="s">
        <v>11430</v>
      </c>
      <c r="BA3199" t="s">
        <v>1165</v>
      </c>
      <c r="BB3199">
        <v>57701</v>
      </c>
      <c r="BC3199" t="s">
        <v>87</v>
      </c>
      <c r="BH3199" t="s">
        <v>25881</v>
      </c>
      <c r="BI3199" t="s">
        <v>67</v>
      </c>
      <c r="BJ3199">
        <v>830900534</v>
      </c>
    </row>
    <row r="3200" spans="1:62" x14ac:dyDescent="0.25">
      <c r="A3200" t="s">
        <v>26007</v>
      </c>
      <c r="B3200" s="2">
        <v>43507</v>
      </c>
      <c r="C3200" t="s">
        <v>63</v>
      </c>
      <c r="D3200" s="3">
        <v>43472.381360636573</v>
      </c>
      <c r="E3200" t="s">
        <v>64</v>
      </c>
      <c r="F3200" s="2">
        <v>43556</v>
      </c>
      <c r="G3200" s="2">
        <v>43770</v>
      </c>
      <c r="H3200" t="s">
        <v>25923</v>
      </c>
      <c r="J3200" t="s">
        <v>25924</v>
      </c>
      <c r="K3200" t="s">
        <v>25925</v>
      </c>
      <c r="L3200" t="s">
        <v>10508</v>
      </c>
      <c r="M3200" t="s">
        <v>323</v>
      </c>
      <c r="N3200">
        <v>95606</v>
      </c>
      <c r="O3200" t="s">
        <v>70</v>
      </c>
      <c r="Q3200" t="s">
        <v>25926</v>
      </c>
      <c r="S3200" t="s">
        <v>72</v>
      </c>
      <c r="T3200" t="s">
        <v>102</v>
      </c>
      <c r="U3200" t="s">
        <v>2630</v>
      </c>
      <c r="V3200" t="s">
        <v>2470</v>
      </c>
      <c r="W3200" t="s">
        <v>105</v>
      </c>
      <c r="X3200" t="s">
        <v>26008</v>
      </c>
      <c r="Y3200" t="str">
        <f>"37-2011"</f>
        <v>37-2011</v>
      </c>
      <c r="Z3200" t="s">
        <v>424</v>
      </c>
      <c r="AA3200">
        <v>721120</v>
      </c>
      <c r="AB3200">
        <v>10</v>
      </c>
      <c r="AC3200">
        <v>10</v>
      </c>
      <c r="AD3200" t="s">
        <v>79</v>
      </c>
      <c r="AE3200" t="s">
        <v>95</v>
      </c>
      <c r="AF3200">
        <v>35</v>
      </c>
      <c r="AG3200" s="4">
        <v>0.29166666666666669</v>
      </c>
      <c r="AH3200" s="4">
        <v>0.625</v>
      </c>
      <c r="AI3200" s="5">
        <v>15.04</v>
      </c>
      <c r="AJ3200">
        <v>22.56</v>
      </c>
      <c r="AK3200">
        <v>22.56</v>
      </c>
      <c r="AL3200" t="s">
        <v>81</v>
      </c>
      <c r="AM3200" t="s">
        <v>82</v>
      </c>
      <c r="AO3200" t="s">
        <v>83</v>
      </c>
      <c r="AR3200" t="s">
        <v>82</v>
      </c>
      <c r="AT3200" t="s">
        <v>82</v>
      </c>
      <c r="AW3200" t="s">
        <v>72</v>
      </c>
      <c r="AX3200">
        <v>3</v>
      </c>
      <c r="AY3200" t="s">
        <v>10508</v>
      </c>
      <c r="AZ3200" t="s">
        <v>25928</v>
      </c>
      <c r="BA3200" t="s">
        <v>323</v>
      </c>
      <c r="BB3200">
        <v>95606</v>
      </c>
      <c r="BC3200" t="s">
        <v>87</v>
      </c>
      <c r="BH3200" t="s">
        <v>25924</v>
      </c>
      <c r="BJ3200">
        <v>930893432</v>
      </c>
    </row>
    <row r="3201" spans="1:62" x14ac:dyDescent="0.25">
      <c r="A3201" t="s">
        <v>26736</v>
      </c>
      <c r="B3201" s="2">
        <v>43507</v>
      </c>
      <c r="C3201" t="s">
        <v>63</v>
      </c>
      <c r="D3201" s="3">
        <v>43472.380571655092</v>
      </c>
      <c r="E3201" t="s">
        <v>64</v>
      </c>
      <c r="F3201" s="2">
        <v>43556</v>
      </c>
      <c r="G3201" s="2">
        <v>43799</v>
      </c>
      <c r="H3201" t="s">
        <v>26737</v>
      </c>
      <c r="J3201" t="s">
        <v>26738</v>
      </c>
      <c r="L3201" t="s">
        <v>26739</v>
      </c>
      <c r="M3201" t="s">
        <v>1064</v>
      </c>
      <c r="N3201">
        <v>37086</v>
      </c>
      <c r="O3201" t="s">
        <v>70</v>
      </c>
      <c r="Q3201" t="s">
        <v>26740</v>
      </c>
      <c r="S3201" t="s">
        <v>72</v>
      </c>
      <c r="T3201" t="s">
        <v>1917</v>
      </c>
      <c r="U3201" t="s">
        <v>1918</v>
      </c>
      <c r="V3201" t="s">
        <v>1919</v>
      </c>
      <c r="W3201" t="s">
        <v>105</v>
      </c>
      <c r="X3201" t="s">
        <v>1920</v>
      </c>
      <c r="Y3201" t="str">
        <f>"47-2061"</f>
        <v>47-2061</v>
      </c>
      <c r="Z3201" t="s">
        <v>326</v>
      </c>
      <c r="AA3201">
        <v>238990</v>
      </c>
      <c r="AB3201">
        <v>18</v>
      </c>
      <c r="AC3201">
        <v>18</v>
      </c>
      <c r="AD3201" t="s">
        <v>79</v>
      </c>
      <c r="AE3201" t="s">
        <v>95</v>
      </c>
      <c r="AF3201">
        <v>40</v>
      </c>
      <c r="AG3201" s="4">
        <v>0.29166666666666669</v>
      </c>
      <c r="AH3201" s="4">
        <v>0.70833333333333337</v>
      </c>
      <c r="AI3201" s="5">
        <v>15.31</v>
      </c>
      <c r="AJ3201">
        <v>22.97</v>
      </c>
      <c r="AL3201" t="s">
        <v>81</v>
      </c>
      <c r="AM3201" t="s">
        <v>82</v>
      </c>
      <c r="AO3201" t="s">
        <v>83</v>
      </c>
      <c r="AR3201" t="s">
        <v>82</v>
      </c>
      <c r="AT3201" t="s">
        <v>82</v>
      </c>
      <c r="AW3201" t="s">
        <v>82</v>
      </c>
      <c r="AY3201" t="s">
        <v>26739</v>
      </c>
      <c r="AZ3201" t="s">
        <v>2577</v>
      </c>
      <c r="BA3201" t="s">
        <v>1064</v>
      </c>
      <c r="BB3201">
        <v>37086</v>
      </c>
      <c r="BC3201" t="s">
        <v>79</v>
      </c>
      <c r="BH3201" t="s">
        <v>26738</v>
      </c>
      <c r="BJ3201">
        <v>621651281</v>
      </c>
    </row>
    <row r="3202" spans="1:62" x14ac:dyDescent="0.25">
      <c r="A3202" t="s">
        <v>26841</v>
      </c>
      <c r="B3202" s="2">
        <v>43507</v>
      </c>
      <c r="C3202" t="s">
        <v>63</v>
      </c>
      <c r="D3202" s="3">
        <v>43472.380521944448</v>
      </c>
      <c r="E3202" t="s">
        <v>64</v>
      </c>
      <c r="F3202" s="2">
        <v>43556</v>
      </c>
      <c r="G3202" s="2">
        <v>43772</v>
      </c>
      <c r="H3202" t="s">
        <v>26842</v>
      </c>
      <c r="J3202" t="s">
        <v>26843</v>
      </c>
      <c r="K3202" t="s">
        <v>26844</v>
      </c>
      <c r="L3202" t="s">
        <v>12138</v>
      </c>
      <c r="M3202" t="s">
        <v>226</v>
      </c>
      <c r="N3202">
        <v>49757</v>
      </c>
      <c r="O3202" t="s">
        <v>70</v>
      </c>
      <c r="Q3202" t="s">
        <v>26845</v>
      </c>
      <c r="S3202" t="s">
        <v>72</v>
      </c>
      <c r="T3202" t="s">
        <v>2118</v>
      </c>
      <c r="U3202" t="s">
        <v>2119</v>
      </c>
      <c r="V3202" t="s">
        <v>1633</v>
      </c>
      <c r="W3202" t="s">
        <v>192</v>
      </c>
      <c r="X3202" t="s">
        <v>19860</v>
      </c>
      <c r="Y3202" t="str">
        <f>"41-2011"</f>
        <v>41-2011</v>
      </c>
      <c r="Z3202" t="s">
        <v>4835</v>
      </c>
      <c r="AA3202">
        <v>453220</v>
      </c>
      <c r="AB3202">
        <v>10</v>
      </c>
      <c r="AC3202">
        <v>10</v>
      </c>
      <c r="AD3202" t="s">
        <v>79</v>
      </c>
      <c r="AE3202" t="s">
        <v>80</v>
      </c>
      <c r="AF3202">
        <v>35</v>
      </c>
      <c r="AG3202" s="4">
        <v>0.33333333333333331</v>
      </c>
      <c r="AH3202" s="4">
        <v>0.70833333333333337</v>
      </c>
      <c r="AI3202" s="6">
        <v>10</v>
      </c>
      <c r="AJ3202">
        <v>15</v>
      </c>
      <c r="AL3202" t="s">
        <v>81</v>
      </c>
      <c r="AM3202" t="s">
        <v>82</v>
      </c>
      <c r="AO3202" t="s">
        <v>83</v>
      </c>
      <c r="AR3202" t="s">
        <v>82</v>
      </c>
      <c r="AT3202" t="s">
        <v>82</v>
      </c>
      <c r="AW3202" t="s">
        <v>82</v>
      </c>
      <c r="AY3202" t="s">
        <v>12138</v>
      </c>
      <c r="AZ3202" t="s">
        <v>10246</v>
      </c>
      <c r="BA3202" t="s">
        <v>226</v>
      </c>
      <c r="BB3202">
        <v>49757</v>
      </c>
      <c r="BC3202" t="s">
        <v>79</v>
      </c>
      <c r="BH3202" t="s">
        <v>26843</v>
      </c>
      <c r="BJ3202">
        <v>382109628</v>
      </c>
    </row>
    <row r="3203" spans="1:62" x14ac:dyDescent="0.25">
      <c r="A3203" t="s">
        <v>26881</v>
      </c>
      <c r="B3203" s="2">
        <v>43507</v>
      </c>
      <c r="C3203" t="s">
        <v>63</v>
      </c>
      <c r="D3203" s="3">
        <v>43472.380223020831</v>
      </c>
      <c r="E3203" t="s">
        <v>64</v>
      </c>
      <c r="F3203" s="2">
        <v>43556</v>
      </c>
      <c r="G3203" s="2">
        <v>43789</v>
      </c>
      <c r="H3203" t="s">
        <v>26882</v>
      </c>
      <c r="J3203" t="s">
        <v>26883</v>
      </c>
      <c r="L3203" t="s">
        <v>12030</v>
      </c>
      <c r="M3203" t="s">
        <v>105</v>
      </c>
      <c r="N3203">
        <v>75019</v>
      </c>
      <c r="O3203" t="s">
        <v>70</v>
      </c>
      <c r="Q3203" t="s">
        <v>26884</v>
      </c>
      <c r="S3203" t="s">
        <v>72</v>
      </c>
      <c r="T3203" t="s">
        <v>1917</v>
      </c>
      <c r="U3203" t="s">
        <v>1918</v>
      </c>
      <c r="V3203" t="s">
        <v>1919</v>
      </c>
      <c r="W3203" t="s">
        <v>105</v>
      </c>
      <c r="X3203" t="s">
        <v>106</v>
      </c>
      <c r="Y3203" t="str">
        <f>"37-3011"</f>
        <v>37-3011</v>
      </c>
      <c r="Z3203" t="s">
        <v>94</v>
      </c>
      <c r="AA3203">
        <v>561730</v>
      </c>
      <c r="AB3203">
        <v>6</v>
      </c>
      <c r="AC3203">
        <v>6</v>
      </c>
      <c r="AD3203" t="s">
        <v>79</v>
      </c>
      <c r="AE3203" t="s">
        <v>95</v>
      </c>
      <c r="AF3203">
        <v>35</v>
      </c>
      <c r="AG3203" s="4">
        <v>0.29166666666666669</v>
      </c>
      <c r="AH3203" s="4">
        <v>0.75</v>
      </c>
      <c r="AI3203" s="5">
        <v>13.94</v>
      </c>
      <c r="AJ3203">
        <v>20.91</v>
      </c>
      <c r="AL3203" t="s">
        <v>81</v>
      </c>
      <c r="AM3203" t="s">
        <v>82</v>
      </c>
      <c r="AO3203" t="s">
        <v>83</v>
      </c>
      <c r="AR3203" t="s">
        <v>82</v>
      </c>
      <c r="AT3203" t="s">
        <v>82</v>
      </c>
      <c r="AW3203" t="s">
        <v>82</v>
      </c>
      <c r="AY3203" t="s">
        <v>12030</v>
      </c>
      <c r="AZ3203" t="s">
        <v>1225</v>
      </c>
      <c r="BA3203" t="s">
        <v>105</v>
      </c>
      <c r="BB3203">
        <v>75019</v>
      </c>
      <c r="BC3203" t="s">
        <v>79</v>
      </c>
      <c r="BH3203" t="s">
        <v>26883</v>
      </c>
      <c r="BJ3203">
        <v>320077764</v>
      </c>
    </row>
    <row r="3204" spans="1:62" x14ac:dyDescent="0.25">
      <c r="A3204" t="s">
        <v>26954</v>
      </c>
      <c r="B3204" s="2">
        <v>43507</v>
      </c>
      <c r="C3204" t="s">
        <v>63</v>
      </c>
      <c r="D3204" s="3">
        <v>43472.380414201391</v>
      </c>
      <c r="E3204" t="s">
        <v>64</v>
      </c>
      <c r="F3204" s="2">
        <v>43556</v>
      </c>
      <c r="G3204" s="2">
        <v>43831</v>
      </c>
      <c r="H3204" t="s">
        <v>5735</v>
      </c>
      <c r="I3204" t="s">
        <v>683</v>
      </c>
      <c r="J3204" t="s">
        <v>5736</v>
      </c>
      <c r="K3204" t="s">
        <v>683</v>
      </c>
      <c r="L3204" t="s">
        <v>5737</v>
      </c>
      <c r="M3204" t="s">
        <v>76</v>
      </c>
      <c r="N3204">
        <v>74048</v>
      </c>
      <c r="O3204" t="s">
        <v>70</v>
      </c>
      <c r="P3204" t="s">
        <v>683</v>
      </c>
      <c r="Q3204" t="s">
        <v>5738</v>
      </c>
      <c r="S3204" t="s">
        <v>72</v>
      </c>
      <c r="T3204" t="s">
        <v>5730</v>
      </c>
      <c r="U3204" t="s">
        <v>5731</v>
      </c>
      <c r="V3204" t="s">
        <v>5732</v>
      </c>
      <c r="W3204" t="s">
        <v>76</v>
      </c>
      <c r="X3204" t="s">
        <v>5739</v>
      </c>
      <c r="Y3204" t="str">
        <f>"51-4121"</f>
        <v>51-4121</v>
      </c>
      <c r="Z3204" t="s">
        <v>993</v>
      </c>
      <c r="AA3204">
        <v>336212</v>
      </c>
      <c r="AB3204">
        <v>17</v>
      </c>
      <c r="AC3204">
        <v>17</v>
      </c>
      <c r="AD3204" t="s">
        <v>79</v>
      </c>
      <c r="AE3204" t="s">
        <v>95</v>
      </c>
      <c r="AF3204">
        <v>40</v>
      </c>
      <c r="AG3204" s="4">
        <v>0.29166666666666669</v>
      </c>
      <c r="AH3204" s="4">
        <v>0.64583333333333337</v>
      </c>
      <c r="AI3204" s="5">
        <v>17.36</v>
      </c>
      <c r="AJ3204">
        <v>0</v>
      </c>
      <c r="AK3204">
        <v>0</v>
      </c>
      <c r="AL3204" t="s">
        <v>81</v>
      </c>
      <c r="AM3204" t="s">
        <v>82</v>
      </c>
      <c r="AO3204" t="s">
        <v>213</v>
      </c>
      <c r="AP3204" t="s">
        <v>683</v>
      </c>
      <c r="AQ3204" t="s">
        <v>683</v>
      </c>
      <c r="AR3204" t="s">
        <v>82</v>
      </c>
      <c r="AT3204" t="s">
        <v>82</v>
      </c>
      <c r="AW3204" t="s">
        <v>82</v>
      </c>
      <c r="AY3204" t="s">
        <v>5737</v>
      </c>
      <c r="AZ3204" t="s">
        <v>5737</v>
      </c>
      <c r="BA3204" t="s">
        <v>76</v>
      </c>
      <c r="BB3204">
        <v>74048</v>
      </c>
      <c r="BC3204" t="s">
        <v>87</v>
      </c>
      <c r="BH3204" t="s">
        <v>5736</v>
      </c>
      <c r="BI3204" t="s">
        <v>683</v>
      </c>
      <c r="BJ3204">
        <v>710905615</v>
      </c>
    </row>
    <row r="3205" spans="1:62" x14ac:dyDescent="0.25">
      <c r="A3205" t="s">
        <v>27057</v>
      </c>
      <c r="B3205" s="2">
        <v>43507</v>
      </c>
      <c r="C3205" t="s">
        <v>63</v>
      </c>
      <c r="D3205" s="3">
        <v>43472.380507106478</v>
      </c>
      <c r="E3205" t="s">
        <v>64</v>
      </c>
      <c r="F3205" s="2">
        <v>43556</v>
      </c>
      <c r="G3205" s="2">
        <v>43753</v>
      </c>
      <c r="H3205" t="s">
        <v>27058</v>
      </c>
      <c r="I3205" t="s">
        <v>27059</v>
      </c>
      <c r="J3205" t="s">
        <v>27060</v>
      </c>
      <c r="K3205" t="s">
        <v>27061</v>
      </c>
      <c r="L3205" t="s">
        <v>21290</v>
      </c>
      <c r="M3205" t="s">
        <v>783</v>
      </c>
      <c r="N3205">
        <v>45837</v>
      </c>
      <c r="O3205" t="s">
        <v>70</v>
      </c>
      <c r="Q3205" t="s">
        <v>27062</v>
      </c>
      <c r="S3205" t="s">
        <v>72</v>
      </c>
      <c r="T3205" t="s">
        <v>102</v>
      </c>
      <c r="U3205" t="s">
        <v>2630</v>
      </c>
      <c r="V3205" t="s">
        <v>2470</v>
      </c>
      <c r="W3205" t="s">
        <v>105</v>
      </c>
      <c r="X3205" t="s">
        <v>676</v>
      </c>
      <c r="Y3205" t="str">
        <f>"39-3091"</f>
        <v>39-3091</v>
      </c>
      <c r="Z3205" t="s">
        <v>677</v>
      </c>
      <c r="AA3205">
        <v>713990</v>
      </c>
      <c r="AB3205">
        <v>30</v>
      </c>
      <c r="AC3205">
        <v>30</v>
      </c>
      <c r="AD3205" t="s">
        <v>79</v>
      </c>
      <c r="AE3205" t="s">
        <v>80</v>
      </c>
      <c r="AF3205">
        <v>35</v>
      </c>
      <c r="AG3205" s="4">
        <v>0.41666666666666669</v>
      </c>
      <c r="AH3205" s="4">
        <v>0.75</v>
      </c>
      <c r="AI3205" s="6">
        <v>9</v>
      </c>
      <c r="AJ3205">
        <v>13.5</v>
      </c>
      <c r="AK3205">
        <v>15.98</v>
      </c>
      <c r="AL3205" t="s">
        <v>81</v>
      </c>
      <c r="AM3205" t="s">
        <v>82</v>
      </c>
      <c r="AO3205" t="s">
        <v>83</v>
      </c>
      <c r="AP3205" t="s">
        <v>67</v>
      </c>
      <c r="AR3205" t="s">
        <v>82</v>
      </c>
      <c r="AT3205" t="s">
        <v>82</v>
      </c>
      <c r="AW3205" t="s">
        <v>82</v>
      </c>
      <c r="AY3205" t="s">
        <v>11750</v>
      </c>
      <c r="AZ3205" t="s">
        <v>7299</v>
      </c>
      <c r="BA3205" t="s">
        <v>783</v>
      </c>
      <c r="BB3205">
        <v>44135</v>
      </c>
      <c r="BC3205" t="s">
        <v>79</v>
      </c>
      <c r="BH3205" t="s">
        <v>21094</v>
      </c>
      <c r="BJ3205">
        <v>341122717</v>
      </c>
    </row>
    <row r="3206" spans="1:62" x14ac:dyDescent="0.25">
      <c r="A3206" t="s">
        <v>27160</v>
      </c>
      <c r="B3206" s="2">
        <v>43507</v>
      </c>
      <c r="C3206" t="s">
        <v>63</v>
      </c>
      <c r="D3206" s="3">
        <v>43472.380067395832</v>
      </c>
      <c r="E3206" t="s">
        <v>64</v>
      </c>
      <c r="F3206" s="2">
        <v>43556</v>
      </c>
      <c r="G3206" s="2">
        <v>43772</v>
      </c>
      <c r="H3206" t="s">
        <v>26842</v>
      </c>
      <c r="J3206" t="s">
        <v>26843</v>
      </c>
      <c r="K3206" t="s">
        <v>26844</v>
      </c>
      <c r="L3206" t="s">
        <v>12138</v>
      </c>
      <c r="M3206" t="s">
        <v>226</v>
      </c>
      <c r="N3206">
        <v>49757</v>
      </c>
      <c r="O3206" t="s">
        <v>70</v>
      </c>
      <c r="Q3206" t="s">
        <v>26845</v>
      </c>
      <c r="S3206" t="s">
        <v>72</v>
      </c>
      <c r="T3206" t="s">
        <v>2118</v>
      </c>
      <c r="U3206" t="s">
        <v>2119</v>
      </c>
      <c r="V3206" t="s">
        <v>1633</v>
      </c>
      <c r="W3206" t="s">
        <v>192</v>
      </c>
      <c r="X3206" t="s">
        <v>27161</v>
      </c>
      <c r="Y3206" t="str">
        <f>"35-3021"</f>
        <v>35-3021</v>
      </c>
      <c r="Z3206" t="s">
        <v>354</v>
      </c>
      <c r="AA3206">
        <v>453220</v>
      </c>
      <c r="AB3206">
        <v>6</v>
      </c>
      <c r="AC3206">
        <v>6</v>
      </c>
      <c r="AD3206" t="s">
        <v>79</v>
      </c>
      <c r="AE3206" t="s">
        <v>80</v>
      </c>
      <c r="AF3206">
        <v>35</v>
      </c>
      <c r="AG3206" s="4">
        <v>0.33333333333333331</v>
      </c>
      <c r="AH3206" s="4">
        <v>0.70833333333333337</v>
      </c>
      <c r="AI3206" s="5">
        <v>10.5</v>
      </c>
      <c r="AJ3206">
        <v>15.75</v>
      </c>
      <c r="AL3206" t="s">
        <v>81</v>
      </c>
      <c r="AM3206" t="s">
        <v>82</v>
      </c>
      <c r="AO3206" t="s">
        <v>83</v>
      </c>
      <c r="AR3206" t="s">
        <v>82</v>
      </c>
      <c r="AT3206" t="s">
        <v>82</v>
      </c>
      <c r="AW3206" t="s">
        <v>82</v>
      </c>
      <c r="AY3206" t="s">
        <v>12138</v>
      </c>
      <c r="AZ3206" t="s">
        <v>10246</v>
      </c>
      <c r="BA3206" t="s">
        <v>226</v>
      </c>
      <c r="BB3206">
        <v>49757</v>
      </c>
      <c r="BC3206" t="s">
        <v>87</v>
      </c>
      <c r="BH3206" t="s">
        <v>27162</v>
      </c>
      <c r="BJ3206">
        <v>382109628</v>
      </c>
    </row>
    <row r="3207" spans="1:62" x14ac:dyDescent="0.25">
      <c r="A3207" t="s">
        <v>27417</v>
      </c>
      <c r="B3207" s="2">
        <v>43507</v>
      </c>
      <c r="C3207" t="s">
        <v>63</v>
      </c>
      <c r="D3207" s="3">
        <v>43472.379282106478</v>
      </c>
      <c r="E3207" t="s">
        <v>64</v>
      </c>
      <c r="F3207" s="2">
        <v>43556</v>
      </c>
      <c r="G3207" s="2">
        <v>43799</v>
      </c>
      <c r="H3207" t="s">
        <v>27418</v>
      </c>
      <c r="I3207" t="s">
        <v>27419</v>
      </c>
      <c r="J3207" t="s">
        <v>27420</v>
      </c>
      <c r="L3207" t="s">
        <v>11506</v>
      </c>
      <c r="M3207" t="s">
        <v>774</v>
      </c>
      <c r="N3207">
        <v>80524</v>
      </c>
      <c r="O3207" t="s">
        <v>70</v>
      </c>
      <c r="Q3207" t="s">
        <v>27421</v>
      </c>
      <c r="S3207" t="s">
        <v>72</v>
      </c>
      <c r="T3207" t="s">
        <v>13303</v>
      </c>
      <c r="U3207" t="s">
        <v>18510</v>
      </c>
      <c r="V3207" t="s">
        <v>1757</v>
      </c>
      <c r="W3207" t="s">
        <v>278</v>
      </c>
      <c r="X3207" t="s">
        <v>106</v>
      </c>
      <c r="Y3207" t="str">
        <f>"37-3011"</f>
        <v>37-3011</v>
      </c>
      <c r="Z3207" t="s">
        <v>94</v>
      </c>
      <c r="AA3207">
        <v>561730</v>
      </c>
      <c r="AB3207">
        <v>6</v>
      </c>
      <c r="AC3207">
        <v>6</v>
      </c>
      <c r="AD3207" t="s">
        <v>79</v>
      </c>
      <c r="AE3207" t="s">
        <v>80</v>
      </c>
      <c r="AF3207">
        <v>40</v>
      </c>
      <c r="AG3207" s="4">
        <v>0.29166666666666669</v>
      </c>
      <c r="AH3207" s="4">
        <v>0.64583333333333337</v>
      </c>
      <c r="AI3207" s="5">
        <v>15.73</v>
      </c>
      <c r="AJ3207">
        <v>23.6</v>
      </c>
      <c r="AL3207" t="s">
        <v>81</v>
      </c>
      <c r="AM3207" t="s">
        <v>82</v>
      </c>
      <c r="AO3207" t="s">
        <v>83</v>
      </c>
      <c r="AR3207" t="s">
        <v>82</v>
      </c>
      <c r="AT3207" t="s">
        <v>82</v>
      </c>
      <c r="AW3207" t="s">
        <v>82</v>
      </c>
      <c r="AY3207" t="s">
        <v>11506</v>
      </c>
      <c r="AZ3207" t="s">
        <v>3399</v>
      </c>
      <c r="BA3207" t="s">
        <v>774</v>
      </c>
      <c r="BB3207">
        <v>80524</v>
      </c>
      <c r="BC3207" t="s">
        <v>79</v>
      </c>
      <c r="BH3207" t="s">
        <v>27420</v>
      </c>
      <c r="BJ3207">
        <v>841606691</v>
      </c>
    </row>
    <row r="3208" spans="1:62" x14ac:dyDescent="0.25">
      <c r="A3208" t="s">
        <v>27459</v>
      </c>
      <c r="B3208" s="2">
        <v>43507</v>
      </c>
      <c r="C3208" t="s">
        <v>63</v>
      </c>
      <c r="D3208" s="3">
        <v>43472.378757395833</v>
      </c>
      <c r="E3208" t="s">
        <v>64</v>
      </c>
      <c r="F3208" s="2">
        <v>43556</v>
      </c>
      <c r="G3208" s="2">
        <v>43813</v>
      </c>
      <c r="H3208" t="s">
        <v>4684</v>
      </c>
      <c r="I3208" t="s">
        <v>4685</v>
      </c>
      <c r="J3208" t="s">
        <v>4686</v>
      </c>
      <c r="L3208" t="s">
        <v>3391</v>
      </c>
      <c r="M3208" t="s">
        <v>105</v>
      </c>
      <c r="N3208">
        <v>77707</v>
      </c>
      <c r="O3208" t="s">
        <v>70</v>
      </c>
      <c r="Q3208" t="s">
        <v>4687</v>
      </c>
      <c r="S3208" t="s">
        <v>72</v>
      </c>
      <c r="T3208" t="s">
        <v>640</v>
      </c>
      <c r="U3208" t="s">
        <v>4688</v>
      </c>
      <c r="V3208" t="s">
        <v>642</v>
      </c>
      <c r="W3208" t="s">
        <v>105</v>
      </c>
      <c r="X3208" t="s">
        <v>106</v>
      </c>
      <c r="Y3208" t="str">
        <f>"37-3011"</f>
        <v>37-3011</v>
      </c>
      <c r="Z3208" t="s">
        <v>94</v>
      </c>
      <c r="AA3208">
        <v>561730</v>
      </c>
      <c r="AB3208">
        <v>12</v>
      </c>
      <c r="AC3208">
        <v>12</v>
      </c>
      <c r="AD3208" t="s">
        <v>79</v>
      </c>
      <c r="AE3208" t="s">
        <v>95</v>
      </c>
      <c r="AF3208">
        <v>40</v>
      </c>
      <c r="AG3208" s="4">
        <v>0.29166666666666669</v>
      </c>
      <c r="AH3208" s="4">
        <v>0.66666666666666663</v>
      </c>
      <c r="AI3208" s="5">
        <v>12.55</v>
      </c>
      <c r="AJ3208">
        <v>18.829999999999998</v>
      </c>
      <c r="AL3208" t="s">
        <v>81</v>
      </c>
      <c r="AM3208" t="s">
        <v>82</v>
      </c>
      <c r="AO3208" t="s">
        <v>83</v>
      </c>
      <c r="AP3208" t="s">
        <v>67</v>
      </c>
      <c r="AQ3208" t="s">
        <v>67</v>
      </c>
      <c r="AR3208" t="s">
        <v>82</v>
      </c>
      <c r="AT3208" t="s">
        <v>82</v>
      </c>
      <c r="AW3208" t="s">
        <v>82</v>
      </c>
      <c r="AY3208" t="s">
        <v>3391</v>
      </c>
      <c r="AZ3208" t="s">
        <v>713</v>
      </c>
      <c r="BA3208" t="s">
        <v>105</v>
      </c>
      <c r="BB3208">
        <v>77707</v>
      </c>
      <c r="BC3208" t="s">
        <v>79</v>
      </c>
      <c r="BH3208" t="s">
        <v>4686</v>
      </c>
      <c r="BJ3208">
        <v>461152161</v>
      </c>
    </row>
    <row r="3209" spans="1:62" x14ac:dyDescent="0.25">
      <c r="A3209" t="s">
        <v>27856</v>
      </c>
      <c r="B3209" s="2">
        <v>43507</v>
      </c>
      <c r="C3209" t="s">
        <v>63</v>
      </c>
      <c r="D3209" s="3">
        <v>43472.379466620368</v>
      </c>
      <c r="E3209" t="s">
        <v>64</v>
      </c>
      <c r="F3209" s="2">
        <v>43556</v>
      </c>
      <c r="G3209" s="2">
        <v>43769</v>
      </c>
      <c r="H3209" t="s">
        <v>27857</v>
      </c>
      <c r="I3209" t="s">
        <v>27858</v>
      </c>
      <c r="J3209" t="s">
        <v>27859</v>
      </c>
      <c r="L3209" t="s">
        <v>13965</v>
      </c>
      <c r="M3209" t="s">
        <v>226</v>
      </c>
      <c r="N3209">
        <v>48114</v>
      </c>
      <c r="O3209" t="s">
        <v>70</v>
      </c>
      <c r="Q3209" t="s">
        <v>27860</v>
      </c>
      <c r="S3209" t="s">
        <v>72</v>
      </c>
      <c r="T3209" t="s">
        <v>878</v>
      </c>
      <c r="U3209" t="s">
        <v>2878</v>
      </c>
      <c r="V3209" t="s">
        <v>2620</v>
      </c>
      <c r="W3209" t="s">
        <v>881</v>
      </c>
      <c r="X3209" t="s">
        <v>1256</v>
      </c>
      <c r="Y3209" t="str">
        <f>"37-3011"</f>
        <v>37-3011</v>
      </c>
      <c r="Z3209" t="s">
        <v>94</v>
      </c>
      <c r="AA3209">
        <v>561730</v>
      </c>
      <c r="AB3209">
        <v>18</v>
      </c>
      <c r="AC3209">
        <v>18</v>
      </c>
      <c r="AD3209" t="s">
        <v>79</v>
      </c>
      <c r="AE3209" t="s">
        <v>95</v>
      </c>
      <c r="AF3209">
        <v>40</v>
      </c>
      <c r="AG3209" s="4">
        <v>0.29166666666666669</v>
      </c>
      <c r="AH3209" s="4">
        <v>0.75</v>
      </c>
      <c r="AI3209" s="5">
        <v>13.72</v>
      </c>
      <c r="AJ3209">
        <v>20.58</v>
      </c>
      <c r="AK3209">
        <v>22.5</v>
      </c>
      <c r="AL3209" t="s">
        <v>81</v>
      </c>
      <c r="AM3209" t="s">
        <v>82</v>
      </c>
      <c r="AO3209" t="s">
        <v>83</v>
      </c>
      <c r="AR3209" t="s">
        <v>82</v>
      </c>
      <c r="AT3209" t="s">
        <v>82</v>
      </c>
      <c r="AW3209" t="s">
        <v>82</v>
      </c>
      <c r="AY3209" t="s">
        <v>13965</v>
      </c>
      <c r="AZ3209" t="s">
        <v>5783</v>
      </c>
      <c r="BA3209" t="s">
        <v>226</v>
      </c>
      <c r="BB3209">
        <v>48114</v>
      </c>
      <c r="BC3209" t="s">
        <v>79</v>
      </c>
      <c r="BH3209" t="s">
        <v>27861</v>
      </c>
      <c r="BJ3209">
        <v>832182119</v>
      </c>
    </row>
    <row r="3210" spans="1:62" x14ac:dyDescent="0.25">
      <c r="A3210" t="s">
        <v>27868</v>
      </c>
      <c r="B3210" s="2">
        <v>43507</v>
      </c>
      <c r="C3210" t="s">
        <v>63</v>
      </c>
      <c r="D3210" s="3">
        <v>43472.380939675924</v>
      </c>
      <c r="E3210" t="s">
        <v>282</v>
      </c>
      <c r="F3210" s="2">
        <v>43556</v>
      </c>
      <c r="G3210" s="2">
        <v>43799</v>
      </c>
      <c r="H3210" t="s">
        <v>6629</v>
      </c>
      <c r="J3210" t="s">
        <v>6630</v>
      </c>
      <c r="L3210" t="s">
        <v>6631</v>
      </c>
      <c r="M3210" t="s">
        <v>100</v>
      </c>
      <c r="N3210">
        <v>28657</v>
      </c>
      <c r="O3210" t="s">
        <v>70</v>
      </c>
      <c r="Q3210" t="s">
        <v>6632</v>
      </c>
      <c r="S3210" t="s">
        <v>72</v>
      </c>
      <c r="T3210" t="s">
        <v>878</v>
      </c>
      <c r="U3210" t="s">
        <v>879</v>
      </c>
      <c r="V3210" t="s">
        <v>880</v>
      </c>
      <c r="W3210" t="s">
        <v>881</v>
      </c>
      <c r="X3210" t="s">
        <v>106</v>
      </c>
      <c r="Y3210" t="str">
        <f>"37-3011"</f>
        <v>37-3011</v>
      </c>
      <c r="Z3210" t="s">
        <v>94</v>
      </c>
      <c r="AA3210">
        <v>561730</v>
      </c>
      <c r="AB3210">
        <v>36</v>
      </c>
      <c r="AC3210">
        <v>35</v>
      </c>
      <c r="AD3210" t="s">
        <v>79</v>
      </c>
      <c r="AE3210" t="s">
        <v>80</v>
      </c>
      <c r="AF3210">
        <v>40</v>
      </c>
      <c r="AG3210" s="4">
        <v>0.25</v>
      </c>
      <c r="AH3210" s="4">
        <v>0.60416666666666663</v>
      </c>
      <c r="AI3210" s="5">
        <v>11.56</v>
      </c>
      <c r="AJ3210">
        <v>17.34</v>
      </c>
      <c r="AK3210">
        <v>22.5</v>
      </c>
      <c r="AL3210" t="s">
        <v>81</v>
      </c>
      <c r="AM3210" t="s">
        <v>82</v>
      </c>
      <c r="AO3210" t="s">
        <v>83</v>
      </c>
      <c r="AR3210" t="s">
        <v>82</v>
      </c>
      <c r="AT3210" t="s">
        <v>82</v>
      </c>
      <c r="AW3210" t="s">
        <v>82</v>
      </c>
      <c r="AY3210" t="s">
        <v>27869</v>
      </c>
      <c r="AZ3210" t="s">
        <v>885</v>
      </c>
      <c r="BA3210" t="s">
        <v>278</v>
      </c>
      <c r="BB3210">
        <v>24202</v>
      </c>
      <c r="BC3210" t="s">
        <v>79</v>
      </c>
      <c r="BH3210" t="s">
        <v>27870</v>
      </c>
      <c r="BJ3210">
        <v>261577045</v>
      </c>
    </row>
    <row r="3211" spans="1:62" x14ac:dyDescent="0.25">
      <c r="A3211" t="s">
        <v>27894</v>
      </c>
      <c r="B3211" s="2">
        <v>43507</v>
      </c>
      <c r="C3211" t="s">
        <v>63</v>
      </c>
      <c r="D3211" s="3">
        <v>43472.379705983796</v>
      </c>
      <c r="E3211" t="s">
        <v>64</v>
      </c>
      <c r="F3211" s="2">
        <v>43556</v>
      </c>
      <c r="G3211" s="2">
        <v>43799</v>
      </c>
      <c r="H3211" t="s">
        <v>27895</v>
      </c>
      <c r="I3211" t="s">
        <v>67</v>
      </c>
      <c r="J3211" t="s">
        <v>27896</v>
      </c>
      <c r="K3211" t="s">
        <v>67</v>
      </c>
      <c r="L3211" t="s">
        <v>27897</v>
      </c>
      <c r="M3211" t="s">
        <v>136</v>
      </c>
      <c r="N3211">
        <v>21634</v>
      </c>
      <c r="O3211" t="s">
        <v>70</v>
      </c>
      <c r="P3211" t="s">
        <v>67</v>
      </c>
      <c r="Q3211" t="s">
        <v>27898</v>
      </c>
      <c r="S3211" t="s">
        <v>82</v>
      </c>
      <c r="U3211" t="s">
        <v>92</v>
      </c>
      <c r="X3211" t="s">
        <v>27899</v>
      </c>
      <c r="Y3211" t="str">
        <f>"51-3093"</f>
        <v>51-3093</v>
      </c>
      <c r="Z3211" t="s">
        <v>2561</v>
      </c>
      <c r="AA3211">
        <v>311712</v>
      </c>
      <c r="AB3211">
        <v>30</v>
      </c>
      <c r="AC3211">
        <v>30</v>
      </c>
      <c r="AD3211" t="s">
        <v>79</v>
      </c>
      <c r="AE3211" t="s">
        <v>80</v>
      </c>
      <c r="AF3211">
        <v>35</v>
      </c>
      <c r="AG3211" s="4">
        <v>0.22916666666666666</v>
      </c>
      <c r="AH3211" s="4">
        <v>0.5625</v>
      </c>
      <c r="AI3211" s="5">
        <v>9.9600000000000009</v>
      </c>
      <c r="AJ3211">
        <v>14.94</v>
      </c>
      <c r="AL3211" t="s">
        <v>81</v>
      </c>
      <c r="AM3211" t="s">
        <v>82</v>
      </c>
      <c r="AO3211" t="s">
        <v>83</v>
      </c>
      <c r="AP3211" t="s">
        <v>67</v>
      </c>
      <c r="AQ3211" t="s">
        <v>67</v>
      </c>
      <c r="AR3211" t="s">
        <v>82</v>
      </c>
      <c r="AT3211" t="s">
        <v>82</v>
      </c>
      <c r="AW3211" t="s">
        <v>82</v>
      </c>
      <c r="AY3211" t="s">
        <v>2558</v>
      </c>
      <c r="AZ3211" t="s">
        <v>2562</v>
      </c>
      <c r="BA3211" t="s">
        <v>136</v>
      </c>
      <c r="BB3211">
        <v>21634</v>
      </c>
      <c r="BC3211" t="s">
        <v>87</v>
      </c>
      <c r="BH3211" t="s">
        <v>27900</v>
      </c>
      <c r="BI3211" t="s">
        <v>67</v>
      </c>
      <c r="BJ3211">
        <v>520741802</v>
      </c>
    </row>
    <row r="3212" spans="1:62" x14ac:dyDescent="0.25">
      <c r="A3212" t="s">
        <v>27963</v>
      </c>
      <c r="B3212" s="2">
        <v>43507</v>
      </c>
      <c r="C3212" t="s">
        <v>63</v>
      </c>
      <c r="D3212" s="3">
        <v>43472.379332314813</v>
      </c>
      <c r="E3212" t="s">
        <v>64</v>
      </c>
      <c r="F3212" s="2">
        <v>43556</v>
      </c>
      <c r="G3212" s="2">
        <v>43769</v>
      </c>
      <c r="H3212" t="s">
        <v>27964</v>
      </c>
      <c r="I3212" t="s">
        <v>130</v>
      </c>
      <c r="J3212" t="s">
        <v>27965</v>
      </c>
      <c r="K3212" t="s">
        <v>130</v>
      </c>
      <c r="L3212" t="s">
        <v>16968</v>
      </c>
      <c r="M3212" t="s">
        <v>147</v>
      </c>
      <c r="N3212">
        <v>18902</v>
      </c>
      <c r="O3212" t="s">
        <v>70</v>
      </c>
      <c r="P3212" t="s">
        <v>130</v>
      </c>
      <c r="Q3212" t="s">
        <v>27966</v>
      </c>
      <c r="R3212">
        <v>0</v>
      </c>
      <c r="S3212" t="s">
        <v>72</v>
      </c>
      <c r="T3212" t="s">
        <v>27967</v>
      </c>
      <c r="U3212" t="s">
        <v>27968</v>
      </c>
      <c r="V3212" t="s">
        <v>9662</v>
      </c>
      <c r="W3212" t="s">
        <v>147</v>
      </c>
      <c r="X3212" t="s">
        <v>27843</v>
      </c>
      <c r="Y3212" t="str">
        <f>"47-2044"</f>
        <v>47-2044</v>
      </c>
      <c r="Z3212" t="s">
        <v>913</v>
      </c>
      <c r="AA3212">
        <v>238340</v>
      </c>
      <c r="AB3212">
        <v>10</v>
      </c>
      <c r="AC3212">
        <v>10</v>
      </c>
      <c r="AD3212" t="s">
        <v>79</v>
      </c>
      <c r="AE3212" t="s">
        <v>80</v>
      </c>
      <c r="AF3212">
        <v>40</v>
      </c>
      <c r="AG3212" s="4">
        <v>0.20833333333333334</v>
      </c>
      <c r="AH3212" s="4">
        <v>0.58333333333333337</v>
      </c>
      <c r="AI3212" s="5">
        <v>29.63</v>
      </c>
      <c r="AJ3212">
        <v>44.45</v>
      </c>
      <c r="AK3212">
        <v>44.45</v>
      </c>
      <c r="AL3212" t="s">
        <v>81</v>
      </c>
      <c r="AM3212" t="s">
        <v>82</v>
      </c>
      <c r="AO3212" t="s">
        <v>83</v>
      </c>
      <c r="AP3212" t="s">
        <v>130</v>
      </c>
      <c r="AQ3212" t="s">
        <v>130</v>
      </c>
      <c r="AR3212" t="s">
        <v>82</v>
      </c>
      <c r="AT3212" t="s">
        <v>82</v>
      </c>
      <c r="AW3212" t="s">
        <v>82</v>
      </c>
      <c r="AY3212" t="s">
        <v>16968</v>
      </c>
      <c r="AZ3212" t="s">
        <v>27969</v>
      </c>
      <c r="BA3212" t="s">
        <v>147</v>
      </c>
      <c r="BB3212">
        <v>18902</v>
      </c>
      <c r="BC3212" t="s">
        <v>79</v>
      </c>
      <c r="BH3212" t="s">
        <v>27965</v>
      </c>
      <c r="BI3212" t="s">
        <v>130</v>
      </c>
      <c r="BJ3212">
        <v>760678430</v>
      </c>
    </row>
    <row r="3213" spans="1:62" x14ac:dyDescent="0.25">
      <c r="A3213" t="s">
        <v>28122</v>
      </c>
      <c r="B3213" s="2">
        <v>43507</v>
      </c>
      <c r="C3213" t="s">
        <v>63</v>
      </c>
      <c r="D3213" s="3">
        <v>43472.37922959491</v>
      </c>
      <c r="E3213" t="s">
        <v>282</v>
      </c>
      <c r="F3213" s="2">
        <v>43556</v>
      </c>
      <c r="G3213" s="2">
        <v>43831</v>
      </c>
      <c r="H3213" t="s">
        <v>28006</v>
      </c>
      <c r="J3213" t="s">
        <v>28007</v>
      </c>
      <c r="L3213" t="s">
        <v>28008</v>
      </c>
      <c r="M3213" t="s">
        <v>100</v>
      </c>
      <c r="N3213">
        <v>28801</v>
      </c>
      <c r="O3213" t="s">
        <v>70</v>
      </c>
      <c r="Q3213" t="s">
        <v>28009</v>
      </c>
      <c r="S3213" t="s">
        <v>72</v>
      </c>
      <c r="T3213" t="s">
        <v>1150</v>
      </c>
      <c r="U3213" t="s">
        <v>26776</v>
      </c>
      <c r="V3213" t="s">
        <v>4391</v>
      </c>
      <c r="W3213" t="s">
        <v>761</v>
      </c>
      <c r="X3213" t="s">
        <v>3252</v>
      </c>
      <c r="Y3213" t="str">
        <f>"35-9011"</f>
        <v>35-9011</v>
      </c>
      <c r="Z3213" t="s">
        <v>1925</v>
      </c>
      <c r="AA3213">
        <v>721110</v>
      </c>
      <c r="AB3213">
        <v>32</v>
      </c>
      <c r="AC3213">
        <v>31</v>
      </c>
      <c r="AD3213" t="s">
        <v>79</v>
      </c>
      <c r="AE3213" t="s">
        <v>80</v>
      </c>
      <c r="AF3213">
        <v>35</v>
      </c>
      <c r="AG3213" s="4">
        <v>0.29166666666666669</v>
      </c>
      <c r="AH3213" s="4">
        <v>0.625</v>
      </c>
      <c r="AI3213" s="6">
        <v>11</v>
      </c>
      <c r="AJ3213">
        <v>16.5</v>
      </c>
      <c r="AL3213" t="s">
        <v>81</v>
      </c>
      <c r="AM3213" t="s">
        <v>82</v>
      </c>
      <c r="AO3213" t="s">
        <v>83</v>
      </c>
      <c r="AR3213" t="s">
        <v>82</v>
      </c>
      <c r="AT3213" t="s">
        <v>82</v>
      </c>
      <c r="AW3213" t="s">
        <v>82</v>
      </c>
      <c r="AY3213" t="s">
        <v>28010</v>
      </c>
      <c r="AZ3213" t="s">
        <v>28011</v>
      </c>
      <c r="BA3213" t="s">
        <v>100</v>
      </c>
      <c r="BB3213">
        <v>28803</v>
      </c>
      <c r="BC3213" t="s">
        <v>87</v>
      </c>
      <c r="BH3213" t="s">
        <v>28012</v>
      </c>
      <c r="BI3213" t="s">
        <v>28013</v>
      </c>
      <c r="BJ3213">
        <v>560141915</v>
      </c>
    </row>
    <row r="3214" spans="1:62" x14ac:dyDescent="0.25">
      <c r="A3214" t="s">
        <v>28161</v>
      </c>
      <c r="B3214" s="2">
        <v>43507</v>
      </c>
      <c r="C3214" t="s">
        <v>63</v>
      </c>
      <c r="D3214" s="3">
        <v>43472.380183842593</v>
      </c>
      <c r="E3214" t="s">
        <v>64</v>
      </c>
      <c r="F3214" s="2">
        <v>43556</v>
      </c>
      <c r="G3214" s="2">
        <v>43831</v>
      </c>
      <c r="H3214" t="s">
        <v>28006</v>
      </c>
      <c r="J3214" t="s">
        <v>28007</v>
      </c>
      <c r="L3214" t="s">
        <v>28008</v>
      </c>
      <c r="M3214" t="s">
        <v>100</v>
      </c>
      <c r="N3214">
        <v>28801</v>
      </c>
      <c r="O3214" t="s">
        <v>70</v>
      </c>
      <c r="Q3214" t="s">
        <v>28009</v>
      </c>
      <c r="S3214" t="s">
        <v>72</v>
      </c>
      <c r="T3214" t="s">
        <v>1150</v>
      </c>
      <c r="U3214" t="s">
        <v>26776</v>
      </c>
      <c r="V3214" t="s">
        <v>4391</v>
      </c>
      <c r="W3214" t="s">
        <v>761</v>
      </c>
      <c r="X3214" t="s">
        <v>3266</v>
      </c>
      <c r="Y3214" t="str">
        <f>"35-9021"</f>
        <v>35-9021</v>
      </c>
      <c r="Z3214" t="s">
        <v>315</v>
      </c>
      <c r="AA3214">
        <v>721110</v>
      </c>
      <c r="AB3214">
        <v>42</v>
      </c>
      <c r="AC3214">
        <v>42</v>
      </c>
      <c r="AD3214" t="s">
        <v>79</v>
      </c>
      <c r="AE3214" t="s">
        <v>80</v>
      </c>
      <c r="AF3214">
        <v>35</v>
      </c>
      <c r="AG3214" s="4">
        <v>0.29166666666666669</v>
      </c>
      <c r="AH3214" s="4">
        <v>0.625</v>
      </c>
      <c r="AI3214" s="6">
        <v>11</v>
      </c>
      <c r="AJ3214">
        <v>16.5</v>
      </c>
      <c r="AL3214" t="s">
        <v>81</v>
      </c>
      <c r="AM3214" t="s">
        <v>82</v>
      </c>
      <c r="AO3214" t="s">
        <v>83</v>
      </c>
      <c r="AR3214" t="s">
        <v>82</v>
      </c>
      <c r="AT3214" t="s">
        <v>82</v>
      </c>
      <c r="AW3214" t="s">
        <v>82</v>
      </c>
      <c r="AY3214" t="s">
        <v>28010</v>
      </c>
      <c r="AZ3214" t="s">
        <v>28011</v>
      </c>
      <c r="BA3214" t="s">
        <v>100</v>
      </c>
      <c r="BB3214">
        <v>28803</v>
      </c>
      <c r="BC3214" t="s">
        <v>87</v>
      </c>
      <c r="BH3214" t="s">
        <v>28012</v>
      </c>
      <c r="BI3214" t="s">
        <v>28013</v>
      </c>
      <c r="BJ3214">
        <v>560141915</v>
      </c>
    </row>
    <row r="3215" spans="1:62" x14ac:dyDescent="0.25">
      <c r="A3215" t="s">
        <v>28178</v>
      </c>
      <c r="B3215" s="2">
        <v>43507</v>
      </c>
      <c r="C3215" t="s">
        <v>63</v>
      </c>
      <c r="D3215" s="3">
        <v>43472.379874108796</v>
      </c>
      <c r="E3215" t="s">
        <v>64</v>
      </c>
      <c r="F3215" s="2">
        <v>43556</v>
      </c>
      <c r="G3215" s="2">
        <v>43784</v>
      </c>
      <c r="H3215" t="s">
        <v>27714</v>
      </c>
      <c r="I3215" t="s">
        <v>27715</v>
      </c>
      <c r="J3215" t="s">
        <v>27716</v>
      </c>
      <c r="K3215" t="s">
        <v>27717</v>
      </c>
      <c r="L3215" t="s">
        <v>27718</v>
      </c>
      <c r="M3215" t="s">
        <v>207</v>
      </c>
      <c r="N3215">
        <v>2667</v>
      </c>
      <c r="O3215" t="s">
        <v>70</v>
      </c>
      <c r="Q3215" t="s">
        <v>27719</v>
      </c>
      <c r="S3215" t="s">
        <v>72</v>
      </c>
      <c r="T3215" t="s">
        <v>27720</v>
      </c>
      <c r="U3215" t="s">
        <v>27721</v>
      </c>
      <c r="V3215" t="s">
        <v>27722</v>
      </c>
      <c r="W3215" t="s">
        <v>323</v>
      </c>
      <c r="X3215" t="s">
        <v>10018</v>
      </c>
      <c r="Y3215" t="str">
        <f>"35-2014"</f>
        <v>35-2014</v>
      </c>
      <c r="Z3215" t="s">
        <v>301</v>
      </c>
      <c r="AA3215">
        <v>722511</v>
      </c>
      <c r="AB3215">
        <v>45</v>
      </c>
      <c r="AC3215">
        <v>45</v>
      </c>
      <c r="AD3215" t="s">
        <v>79</v>
      </c>
      <c r="AE3215" t="s">
        <v>95</v>
      </c>
      <c r="AF3215">
        <v>35</v>
      </c>
      <c r="AG3215" s="4">
        <v>0.375</v>
      </c>
      <c r="AH3215" s="4">
        <v>0.66666666666666663</v>
      </c>
      <c r="AI3215" s="5">
        <v>15.17</v>
      </c>
      <c r="AJ3215">
        <v>22.76</v>
      </c>
      <c r="AK3215">
        <v>29.63</v>
      </c>
      <c r="AL3215" t="s">
        <v>81</v>
      </c>
      <c r="AM3215" t="s">
        <v>82</v>
      </c>
      <c r="AO3215" t="s">
        <v>83</v>
      </c>
      <c r="AR3215" t="s">
        <v>82</v>
      </c>
      <c r="AT3215" t="s">
        <v>82</v>
      </c>
      <c r="AW3215" t="s">
        <v>72</v>
      </c>
      <c r="AX3215">
        <v>6</v>
      </c>
      <c r="AY3215" t="s">
        <v>27756</v>
      </c>
      <c r="AZ3215" t="s">
        <v>4065</v>
      </c>
      <c r="BA3215" t="s">
        <v>207</v>
      </c>
      <c r="BB3215">
        <v>2667</v>
      </c>
      <c r="BC3215" t="s">
        <v>79</v>
      </c>
      <c r="BH3215" t="s">
        <v>28179</v>
      </c>
      <c r="BJ3215">
        <v>43494456</v>
      </c>
    </row>
    <row r="3216" spans="1:62" x14ac:dyDescent="0.25">
      <c r="A3216" t="s">
        <v>28344</v>
      </c>
      <c r="B3216" s="2">
        <v>43507</v>
      </c>
      <c r="C3216" t="s">
        <v>63</v>
      </c>
      <c r="D3216" s="3">
        <v>43472.379626365742</v>
      </c>
      <c r="E3216" t="s">
        <v>64</v>
      </c>
      <c r="F3216" s="2">
        <v>43556</v>
      </c>
      <c r="G3216" s="2">
        <v>43753</v>
      </c>
      <c r="H3216" t="s">
        <v>27170</v>
      </c>
      <c r="I3216" t="s">
        <v>28345</v>
      </c>
      <c r="J3216" t="s">
        <v>28346</v>
      </c>
      <c r="L3216" t="s">
        <v>28347</v>
      </c>
      <c r="M3216" t="s">
        <v>859</v>
      </c>
      <c r="N3216">
        <v>98586</v>
      </c>
      <c r="O3216" t="s">
        <v>70</v>
      </c>
      <c r="Q3216" t="s">
        <v>28348</v>
      </c>
      <c r="S3216" t="s">
        <v>72</v>
      </c>
      <c r="T3216" t="s">
        <v>4709</v>
      </c>
      <c r="U3216" t="s">
        <v>4710</v>
      </c>
      <c r="V3216" t="s">
        <v>4711</v>
      </c>
      <c r="W3216" t="s">
        <v>136</v>
      </c>
      <c r="X3216" t="s">
        <v>864</v>
      </c>
      <c r="Y3216" t="str">
        <f>"51-3022"</f>
        <v>51-3022</v>
      </c>
      <c r="Z3216" t="s">
        <v>865</v>
      </c>
      <c r="AA3216">
        <v>311712</v>
      </c>
      <c r="AB3216">
        <v>110</v>
      </c>
      <c r="AC3216">
        <v>110</v>
      </c>
      <c r="AD3216" t="s">
        <v>79</v>
      </c>
      <c r="AE3216" t="s">
        <v>95</v>
      </c>
      <c r="AF3216">
        <v>35</v>
      </c>
      <c r="AG3216" s="4">
        <v>0.25</v>
      </c>
      <c r="AH3216" s="4">
        <v>0.91666666666666663</v>
      </c>
      <c r="AI3216" s="5">
        <v>12.95</v>
      </c>
      <c r="AJ3216">
        <v>19.43</v>
      </c>
      <c r="AL3216" t="s">
        <v>81</v>
      </c>
      <c r="AM3216" t="s">
        <v>82</v>
      </c>
      <c r="AO3216" t="s">
        <v>83</v>
      </c>
      <c r="AP3216" t="s">
        <v>130</v>
      </c>
      <c r="AQ3216" t="s">
        <v>130</v>
      </c>
      <c r="AR3216" t="s">
        <v>82</v>
      </c>
      <c r="AT3216" t="s">
        <v>82</v>
      </c>
      <c r="AW3216" t="s">
        <v>82</v>
      </c>
      <c r="AY3216" t="s">
        <v>28347</v>
      </c>
      <c r="AZ3216" t="s">
        <v>9169</v>
      </c>
      <c r="BA3216" t="s">
        <v>859</v>
      </c>
      <c r="BB3216">
        <v>98586</v>
      </c>
      <c r="BC3216" t="s">
        <v>87</v>
      </c>
      <c r="BH3216" t="s">
        <v>28346</v>
      </c>
      <c r="BJ3216">
        <v>911614863</v>
      </c>
    </row>
    <row r="3217" spans="1:62" x14ac:dyDescent="0.25">
      <c r="A3217" t="s">
        <v>28404</v>
      </c>
      <c r="B3217" s="2">
        <v>43507</v>
      </c>
      <c r="C3217" t="s">
        <v>63</v>
      </c>
      <c r="D3217" s="3">
        <v>43472.380003067126</v>
      </c>
      <c r="E3217" t="s">
        <v>64</v>
      </c>
      <c r="F3217" s="2">
        <v>43556</v>
      </c>
      <c r="G3217" s="2">
        <v>43769</v>
      </c>
      <c r="H3217" t="s">
        <v>12625</v>
      </c>
      <c r="J3217" t="s">
        <v>12626</v>
      </c>
      <c r="L3217" t="s">
        <v>4750</v>
      </c>
      <c r="M3217" t="s">
        <v>2356</v>
      </c>
      <c r="N3217">
        <v>68512</v>
      </c>
      <c r="O3217" t="s">
        <v>70</v>
      </c>
      <c r="Q3217" t="s">
        <v>12627</v>
      </c>
      <c r="S3217" t="s">
        <v>72</v>
      </c>
      <c r="T3217" t="s">
        <v>12628</v>
      </c>
      <c r="U3217" t="s">
        <v>12629</v>
      </c>
      <c r="V3217" t="s">
        <v>12630</v>
      </c>
      <c r="W3217" t="s">
        <v>105</v>
      </c>
      <c r="X3217" t="s">
        <v>12631</v>
      </c>
      <c r="Y3217" t="str">
        <f>"37-3011"</f>
        <v>37-3011</v>
      </c>
      <c r="Z3217" t="s">
        <v>94</v>
      </c>
      <c r="AA3217">
        <v>237990</v>
      </c>
      <c r="AB3217">
        <v>20</v>
      </c>
      <c r="AC3217">
        <v>20</v>
      </c>
      <c r="AD3217" t="s">
        <v>79</v>
      </c>
      <c r="AE3217" t="s">
        <v>80</v>
      </c>
      <c r="AF3217">
        <v>40</v>
      </c>
      <c r="AG3217" s="4">
        <v>0.25</v>
      </c>
      <c r="AH3217" s="4">
        <v>0.60416666666666663</v>
      </c>
      <c r="AI3217" s="5">
        <v>13.7</v>
      </c>
      <c r="AJ3217">
        <v>20.55</v>
      </c>
      <c r="AL3217" t="s">
        <v>81</v>
      </c>
      <c r="AM3217" t="s">
        <v>82</v>
      </c>
      <c r="AO3217" t="s">
        <v>83</v>
      </c>
      <c r="AR3217" t="s">
        <v>82</v>
      </c>
      <c r="AT3217" t="s">
        <v>82</v>
      </c>
      <c r="AW3217" t="s">
        <v>72</v>
      </c>
      <c r="AX3217">
        <v>6</v>
      </c>
      <c r="AY3217" t="s">
        <v>28405</v>
      </c>
      <c r="AZ3217" t="s">
        <v>16480</v>
      </c>
      <c r="BA3217" t="s">
        <v>783</v>
      </c>
      <c r="BB3217">
        <v>44251</v>
      </c>
      <c r="BC3217" t="s">
        <v>79</v>
      </c>
      <c r="BH3217" t="s">
        <v>28406</v>
      </c>
      <c r="BI3217" t="s">
        <v>27776</v>
      </c>
      <c r="BJ3217">
        <v>470822871</v>
      </c>
    </row>
    <row r="3218" spans="1:62" x14ac:dyDescent="0.25">
      <c r="A3218" t="s">
        <v>28519</v>
      </c>
      <c r="B3218" s="2">
        <v>43507</v>
      </c>
      <c r="C3218" t="s">
        <v>63</v>
      </c>
      <c r="D3218" s="3">
        <v>43472.380073703702</v>
      </c>
      <c r="E3218" t="s">
        <v>64</v>
      </c>
      <c r="F3218" s="2">
        <v>43556</v>
      </c>
      <c r="G3218" s="2">
        <v>43783</v>
      </c>
      <c r="H3218" t="s">
        <v>4266</v>
      </c>
      <c r="J3218" t="s">
        <v>4267</v>
      </c>
      <c r="L3218" t="s">
        <v>2689</v>
      </c>
      <c r="M3218" t="s">
        <v>105</v>
      </c>
      <c r="N3218">
        <v>75057</v>
      </c>
      <c r="O3218" t="s">
        <v>70</v>
      </c>
      <c r="Q3218" t="s">
        <v>4268</v>
      </c>
      <c r="S3218" t="s">
        <v>72</v>
      </c>
      <c r="T3218" t="s">
        <v>2060</v>
      </c>
      <c r="U3218" t="s">
        <v>1918</v>
      </c>
      <c r="V3218" t="s">
        <v>1919</v>
      </c>
      <c r="W3218" t="s">
        <v>105</v>
      </c>
      <c r="X3218" t="s">
        <v>106</v>
      </c>
      <c r="Y3218" t="str">
        <f>"37-3011"</f>
        <v>37-3011</v>
      </c>
      <c r="Z3218" t="s">
        <v>94</v>
      </c>
      <c r="AA3218">
        <v>561730</v>
      </c>
      <c r="AB3218">
        <v>25</v>
      </c>
      <c r="AC3218">
        <v>25</v>
      </c>
      <c r="AD3218" t="s">
        <v>79</v>
      </c>
      <c r="AE3218" t="s">
        <v>95</v>
      </c>
      <c r="AF3218">
        <v>40</v>
      </c>
      <c r="AG3218" s="4">
        <v>0.29166666666666669</v>
      </c>
      <c r="AH3218" s="4">
        <v>0.66666666666666663</v>
      </c>
      <c r="AI3218" s="5">
        <v>13.94</v>
      </c>
      <c r="AJ3218">
        <v>20.91</v>
      </c>
      <c r="AL3218" t="s">
        <v>81</v>
      </c>
      <c r="AM3218" t="s">
        <v>82</v>
      </c>
      <c r="AO3218" t="s">
        <v>83</v>
      </c>
      <c r="AR3218" t="s">
        <v>82</v>
      </c>
      <c r="AT3218" t="s">
        <v>82</v>
      </c>
      <c r="AW3218" t="s">
        <v>82</v>
      </c>
      <c r="AY3218" t="s">
        <v>2689</v>
      </c>
      <c r="AZ3218" t="s">
        <v>3523</v>
      </c>
      <c r="BA3218" t="s">
        <v>105</v>
      </c>
      <c r="BB3218">
        <v>75057</v>
      </c>
      <c r="BC3218" t="s">
        <v>79</v>
      </c>
      <c r="BH3218" t="s">
        <v>4267</v>
      </c>
      <c r="BJ3218">
        <v>943456139</v>
      </c>
    </row>
    <row r="3219" spans="1:62" x14ac:dyDescent="0.25">
      <c r="A3219" t="s">
        <v>28537</v>
      </c>
      <c r="B3219" s="2">
        <v>43507</v>
      </c>
      <c r="C3219" t="s">
        <v>63</v>
      </c>
      <c r="D3219" s="3">
        <v>43472.380633206019</v>
      </c>
      <c r="E3219" t="s">
        <v>64</v>
      </c>
      <c r="F3219" s="2">
        <v>43556</v>
      </c>
      <c r="G3219" s="2">
        <v>43783</v>
      </c>
      <c r="H3219" t="s">
        <v>11399</v>
      </c>
      <c r="J3219" t="s">
        <v>11400</v>
      </c>
      <c r="L3219" t="s">
        <v>1988</v>
      </c>
      <c r="M3219" t="s">
        <v>105</v>
      </c>
      <c r="N3219">
        <v>75006</v>
      </c>
      <c r="O3219" t="s">
        <v>70</v>
      </c>
      <c r="Q3219" t="s">
        <v>11401</v>
      </c>
      <c r="S3219" t="s">
        <v>72</v>
      </c>
      <c r="T3219" t="s">
        <v>2060</v>
      </c>
      <c r="U3219" t="s">
        <v>1918</v>
      </c>
      <c r="V3219" t="s">
        <v>1919</v>
      </c>
      <c r="W3219" t="s">
        <v>105</v>
      </c>
      <c r="X3219" t="s">
        <v>11402</v>
      </c>
      <c r="Y3219" t="str">
        <f>"37-3011"</f>
        <v>37-3011</v>
      </c>
      <c r="Z3219" t="s">
        <v>94</v>
      </c>
      <c r="AA3219">
        <v>561730</v>
      </c>
      <c r="AB3219">
        <v>4</v>
      </c>
      <c r="AC3219">
        <v>4</v>
      </c>
      <c r="AD3219" t="s">
        <v>79</v>
      </c>
      <c r="AE3219" t="s">
        <v>80</v>
      </c>
      <c r="AF3219">
        <v>40</v>
      </c>
      <c r="AG3219" s="4">
        <v>0.33333333333333331</v>
      </c>
      <c r="AH3219" s="4">
        <v>0.70833333333333337</v>
      </c>
      <c r="AI3219" s="5">
        <v>13.94</v>
      </c>
      <c r="AJ3219">
        <v>20.91</v>
      </c>
      <c r="AL3219" t="s">
        <v>81</v>
      </c>
      <c r="AM3219" t="s">
        <v>82</v>
      </c>
      <c r="AO3219" t="s">
        <v>83</v>
      </c>
      <c r="AR3219" t="s">
        <v>82</v>
      </c>
      <c r="AT3219" t="s">
        <v>82</v>
      </c>
      <c r="AW3219" t="s">
        <v>82</v>
      </c>
      <c r="AY3219" t="s">
        <v>1988</v>
      </c>
      <c r="AZ3219" t="s">
        <v>1225</v>
      </c>
      <c r="BA3219" t="s">
        <v>105</v>
      </c>
      <c r="BB3219">
        <v>75006</v>
      </c>
      <c r="BC3219" t="s">
        <v>79</v>
      </c>
      <c r="BH3219" t="s">
        <v>11400</v>
      </c>
      <c r="BJ3219">
        <v>811903175</v>
      </c>
    </row>
    <row r="3220" spans="1:62" x14ac:dyDescent="0.25">
      <c r="A3220" t="s">
        <v>28538</v>
      </c>
      <c r="B3220" s="2">
        <v>43507</v>
      </c>
      <c r="C3220" t="s">
        <v>63</v>
      </c>
      <c r="D3220" s="3">
        <v>43472.379674282405</v>
      </c>
      <c r="E3220" t="s">
        <v>64</v>
      </c>
      <c r="F3220" s="2">
        <v>43556</v>
      </c>
      <c r="G3220" s="2">
        <v>43830</v>
      </c>
      <c r="H3220" t="s">
        <v>28539</v>
      </c>
      <c r="I3220" t="s">
        <v>67</v>
      </c>
      <c r="J3220" t="s">
        <v>28540</v>
      </c>
      <c r="K3220" t="s">
        <v>67</v>
      </c>
      <c r="L3220" t="s">
        <v>1325</v>
      </c>
      <c r="M3220" t="s">
        <v>232</v>
      </c>
      <c r="N3220">
        <v>10604</v>
      </c>
      <c r="O3220" t="s">
        <v>70</v>
      </c>
      <c r="P3220" t="s">
        <v>67</v>
      </c>
      <c r="Q3220" t="s">
        <v>28541</v>
      </c>
      <c r="S3220" t="s">
        <v>72</v>
      </c>
      <c r="T3220" t="s">
        <v>27925</v>
      </c>
      <c r="U3220" t="s">
        <v>1959</v>
      </c>
      <c r="V3220" t="s">
        <v>232</v>
      </c>
      <c r="W3220" t="s">
        <v>232</v>
      </c>
      <c r="X3220" t="s">
        <v>2708</v>
      </c>
      <c r="Y3220" t="str">
        <f>"37-3011"</f>
        <v>37-3011</v>
      </c>
      <c r="Z3220" t="s">
        <v>94</v>
      </c>
      <c r="AA3220">
        <v>561730</v>
      </c>
      <c r="AB3220">
        <v>1</v>
      </c>
      <c r="AC3220">
        <v>1</v>
      </c>
      <c r="AD3220" t="s">
        <v>79</v>
      </c>
      <c r="AE3220" t="s">
        <v>80</v>
      </c>
      <c r="AF3220">
        <v>35</v>
      </c>
      <c r="AG3220" s="4">
        <v>0.33333333333333331</v>
      </c>
      <c r="AH3220" s="4">
        <v>0.66666666666666663</v>
      </c>
      <c r="AI3220" s="5">
        <v>16.809999999999999</v>
      </c>
      <c r="AL3220" t="s">
        <v>81</v>
      </c>
      <c r="AM3220" t="s">
        <v>82</v>
      </c>
      <c r="AO3220" t="s">
        <v>83</v>
      </c>
      <c r="AP3220" t="s">
        <v>67</v>
      </c>
      <c r="AQ3220" t="s">
        <v>67</v>
      </c>
      <c r="AR3220" t="s">
        <v>82</v>
      </c>
      <c r="AT3220" t="s">
        <v>82</v>
      </c>
      <c r="AW3220" t="s">
        <v>82</v>
      </c>
      <c r="AY3220" t="s">
        <v>1325</v>
      </c>
      <c r="AZ3220" t="s">
        <v>1285</v>
      </c>
      <c r="BA3220" t="s">
        <v>232</v>
      </c>
      <c r="BB3220">
        <v>10604</v>
      </c>
      <c r="BC3220" t="s">
        <v>79</v>
      </c>
      <c r="BH3220" t="s">
        <v>28540</v>
      </c>
      <c r="BI3220" t="s">
        <v>67</v>
      </c>
      <c r="BJ3220">
        <v>311818925</v>
      </c>
    </row>
    <row r="3221" spans="1:62" x14ac:dyDescent="0.25">
      <c r="A3221" t="s">
        <v>28654</v>
      </c>
      <c r="B3221" s="2">
        <v>43507</v>
      </c>
      <c r="C3221" t="s">
        <v>63</v>
      </c>
      <c r="D3221" s="3">
        <v>43472.380216793979</v>
      </c>
      <c r="E3221" t="s">
        <v>64</v>
      </c>
      <c r="F3221" s="2">
        <v>43556</v>
      </c>
      <c r="G3221" s="2">
        <v>43800</v>
      </c>
      <c r="H3221" t="s">
        <v>18243</v>
      </c>
      <c r="J3221" t="s">
        <v>18244</v>
      </c>
      <c r="L3221" t="s">
        <v>3553</v>
      </c>
      <c r="M3221" t="s">
        <v>714</v>
      </c>
      <c r="N3221">
        <v>70815</v>
      </c>
      <c r="O3221" t="s">
        <v>70</v>
      </c>
      <c r="Q3221" t="s">
        <v>18245</v>
      </c>
      <c r="S3221" t="s">
        <v>72</v>
      </c>
      <c r="T3221" t="s">
        <v>1917</v>
      </c>
      <c r="U3221" t="s">
        <v>1918</v>
      </c>
      <c r="V3221" t="s">
        <v>1919</v>
      </c>
      <c r="W3221" t="s">
        <v>105</v>
      </c>
      <c r="X3221" t="s">
        <v>10538</v>
      </c>
      <c r="Y3221" t="str">
        <f>"37-3011"</f>
        <v>37-3011</v>
      </c>
      <c r="Z3221" t="s">
        <v>94</v>
      </c>
      <c r="AA3221">
        <v>561730</v>
      </c>
      <c r="AB3221">
        <v>12</v>
      </c>
      <c r="AC3221">
        <v>12</v>
      </c>
      <c r="AD3221" t="s">
        <v>79</v>
      </c>
      <c r="AE3221" t="s">
        <v>95</v>
      </c>
      <c r="AF3221">
        <v>40</v>
      </c>
      <c r="AG3221" s="4">
        <v>0.29166666666666669</v>
      </c>
      <c r="AH3221" s="4">
        <v>0.75</v>
      </c>
      <c r="AI3221" s="5">
        <v>13.42</v>
      </c>
      <c r="AJ3221">
        <v>20.13</v>
      </c>
      <c r="AL3221" t="s">
        <v>81</v>
      </c>
      <c r="AM3221" t="s">
        <v>82</v>
      </c>
      <c r="AO3221" t="s">
        <v>83</v>
      </c>
      <c r="AR3221" t="s">
        <v>82</v>
      </c>
      <c r="AT3221" t="s">
        <v>82</v>
      </c>
      <c r="AW3221" t="s">
        <v>82</v>
      </c>
      <c r="AY3221" t="s">
        <v>3553</v>
      </c>
      <c r="AZ3221" t="s">
        <v>4612</v>
      </c>
      <c r="BA3221" t="s">
        <v>714</v>
      </c>
      <c r="BB3221">
        <v>70815</v>
      </c>
      <c r="BC3221" t="s">
        <v>79</v>
      </c>
      <c r="BH3221" t="s">
        <v>18244</v>
      </c>
      <c r="BJ3221">
        <v>450596735</v>
      </c>
    </row>
    <row r="3222" spans="1:62" x14ac:dyDescent="0.25">
      <c r="A3222" t="s">
        <v>28694</v>
      </c>
      <c r="B3222" s="2">
        <v>43507</v>
      </c>
      <c r="C3222" t="s">
        <v>63</v>
      </c>
      <c r="D3222" s="3">
        <v>43472.378500185187</v>
      </c>
      <c r="E3222" t="s">
        <v>282</v>
      </c>
      <c r="F3222" s="2">
        <v>43556</v>
      </c>
      <c r="G3222" s="2">
        <v>43771</v>
      </c>
      <c r="H3222" t="s">
        <v>25726</v>
      </c>
      <c r="I3222" t="s">
        <v>25727</v>
      </c>
      <c r="J3222" t="s">
        <v>25728</v>
      </c>
      <c r="K3222" t="s">
        <v>25729</v>
      </c>
      <c r="L3222" t="s">
        <v>19934</v>
      </c>
      <c r="M3222" t="s">
        <v>226</v>
      </c>
      <c r="N3222">
        <v>49757</v>
      </c>
      <c r="O3222" t="s">
        <v>70</v>
      </c>
      <c r="P3222" t="s">
        <v>67</v>
      </c>
      <c r="Q3222" t="s">
        <v>25730</v>
      </c>
      <c r="S3222" t="s">
        <v>72</v>
      </c>
      <c r="T3222" t="s">
        <v>25731</v>
      </c>
      <c r="U3222" t="s">
        <v>25732</v>
      </c>
      <c r="V3222" t="s">
        <v>10190</v>
      </c>
      <c r="W3222" t="s">
        <v>226</v>
      </c>
      <c r="X3222" t="s">
        <v>28695</v>
      </c>
      <c r="Y3222" t="str">
        <f>"35-3031"</f>
        <v>35-3031</v>
      </c>
      <c r="Z3222" t="s">
        <v>410</v>
      </c>
      <c r="AA3222">
        <v>72111</v>
      </c>
      <c r="AB3222">
        <v>105</v>
      </c>
      <c r="AC3222">
        <v>97</v>
      </c>
      <c r="AD3222" t="s">
        <v>79</v>
      </c>
      <c r="AE3222" t="s">
        <v>80</v>
      </c>
      <c r="AF3222">
        <v>40</v>
      </c>
      <c r="AG3222" s="4">
        <v>0.29166666666666669</v>
      </c>
      <c r="AH3222" s="4">
        <v>0.625</v>
      </c>
      <c r="AI3222" s="5">
        <v>11.85</v>
      </c>
      <c r="AJ3222">
        <v>17.78</v>
      </c>
      <c r="AL3222" t="s">
        <v>81</v>
      </c>
      <c r="AM3222" t="s">
        <v>82</v>
      </c>
      <c r="AO3222" t="s">
        <v>83</v>
      </c>
      <c r="AP3222" t="s">
        <v>67</v>
      </c>
      <c r="AQ3222" t="s">
        <v>67</v>
      </c>
      <c r="AR3222" t="s">
        <v>82</v>
      </c>
      <c r="AT3222" t="s">
        <v>82</v>
      </c>
      <c r="AW3222" t="s">
        <v>82</v>
      </c>
      <c r="AY3222" t="s">
        <v>19934</v>
      </c>
      <c r="AZ3222" t="s">
        <v>9074</v>
      </c>
      <c r="BA3222" t="s">
        <v>226</v>
      </c>
      <c r="BB3222">
        <v>49757</v>
      </c>
      <c r="BC3222" t="s">
        <v>87</v>
      </c>
      <c r="BH3222" t="s">
        <v>25728</v>
      </c>
      <c r="BI3222" t="s">
        <v>25729</v>
      </c>
      <c r="BJ3222">
        <v>262420274</v>
      </c>
    </row>
    <row r="3223" spans="1:62" x14ac:dyDescent="0.25">
      <c r="A3223" t="s">
        <v>28776</v>
      </c>
      <c r="B3223" s="2">
        <v>43507</v>
      </c>
      <c r="C3223" t="s">
        <v>63</v>
      </c>
      <c r="D3223" s="3">
        <v>43472.38075340278</v>
      </c>
      <c r="E3223" t="s">
        <v>64</v>
      </c>
      <c r="F3223" s="2">
        <v>43556</v>
      </c>
      <c r="G3223" s="2">
        <v>43799</v>
      </c>
      <c r="H3223" t="s">
        <v>28777</v>
      </c>
      <c r="J3223" t="s">
        <v>14734</v>
      </c>
      <c r="L3223" t="s">
        <v>14735</v>
      </c>
      <c r="M3223" t="s">
        <v>2367</v>
      </c>
      <c r="N3223">
        <v>29910</v>
      </c>
      <c r="O3223" t="s">
        <v>70</v>
      </c>
      <c r="Q3223" t="s">
        <v>14736</v>
      </c>
      <c r="S3223" t="s">
        <v>72</v>
      </c>
      <c r="T3223" t="s">
        <v>102</v>
      </c>
      <c r="U3223" t="s">
        <v>2630</v>
      </c>
      <c r="V3223" t="s">
        <v>1426</v>
      </c>
      <c r="W3223" t="s">
        <v>105</v>
      </c>
      <c r="X3223" t="s">
        <v>1533</v>
      </c>
      <c r="Y3223" t="str">
        <f>"35-3031"</f>
        <v>35-3031</v>
      </c>
      <c r="Z3223" t="s">
        <v>410</v>
      </c>
      <c r="AA3223">
        <v>72111</v>
      </c>
      <c r="AB3223">
        <v>12</v>
      </c>
      <c r="AC3223">
        <v>12</v>
      </c>
      <c r="AD3223" t="s">
        <v>79</v>
      </c>
      <c r="AE3223" t="s">
        <v>95</v>
      </c>
      <c r="AF3223">
        <v>35</v>
      </c>
      <c r="AG3223" s="4">
        <v>0.25</v>
      </c>
      <c r="AH3223" s="4">
        <v>0.58333333333333337</v>
      </c>
      <c r="AI3223" s="5">
        <v>9.3699999999999992</v>
      </c>
      <c r="AJ3223">
        <v>14.06</v>
      </c>
      <c r="AK3223">
        <v>14.06</v>
      </c>
      <c r="AL3223" t="s">
        <v>81</v>
      </c>
      <c r="AM3223" t="s">
        <v>82</v>
      </c>
      <c r="AO3223" t="s">
        <v>83</v>
      </c>
      <c r="AR3223" t="s">
        <v>82</v>
      </c>
      <c r="AT3223" t="s">
        <v>82</v>
      </c>
      <c r="AW3223" t="s">
        <v>72</v>
      </c>
      <c r="AX3223">
        <v>3</v>
      </c>
      <c r="AY3223" t="s">
        <v>14735</v>
      </c>
      <c r="AZ3223" t="s">
        <v>3111</v>
      </c>
      <c r="BA3223" t="s">
        <v>2367</v>
      </c>
      <c r="BB3223">
        <v>29910</v>
      </c>
      <c r="BC3223" t="s">
        <v>87</v>
      </c>
      <c r="BH3223" t="s">
        <v>14734</v>
      </c>
      <c r="BJ3223">
        <v>832267186</v>
      </c>
    </row>
    <row r="3224" spans="1:62" x14ac:dyDescent="0.25">
      <c r="A3224" t="s">
        <v>28782</v>
      </c>
      <c r="B3224" s="2">
        <v>43507</v>
      </c>
      <c r="C3224" t="s">
        <v>63</v>
      </c>
      <c r="D3224" s="3">
        <v>43472.38000730324</v>
      </c>
      <c r="E3224" t="s">
        <v>64</v>
      </c>
      <c r="F3224" s="2">
        <v>43556</v>
      </c>
      <c r="G3224" s="2">
        <v>43806</v>
      </c>
      <c r="H3224" t="s">
        <v>28783</v>
      </c>
      <c r="J3224" t="s">
        <v>28784</v>
      </c>
      <c r="K3224" t="s">
        <v>28785</v>
      </c>
      <c r="L3224" t="s">
        <v>28786</v>
      </c>
      <c r="M3224" t="s">
        <v>783</v>
      </c>
      <c r="N3224">
        <v>43004</v>
      </c>
      <c r="O3224" t="s">
        <v>70</v>
      </c>
      <c r="Q3224" t="s">
        <v>28787</v>
      </c>
      <c r="S3224" t="s">
        <v>72</v>
      </c>
      <c r="T3224" t="s">
        <v>2963</v>
      </c>
      <c r="U3224" t="s">
        <v>1425</v>
      </c>
      <c r="V3224" t="s">
        <v>1426</v>
      </c>
      <c r="W3224" t="s">
        <v>105</v>
      </c>
      <c r="X3224" t="s">
        <v>106</v>
      </c>
      <c r="Y3224" t="str">
        <f>"37-3011"</f>
        <v>37-3011</v>
      </c>
      <c r="Z3224" t="s">
        <v>94</v>
      </c>
      <c r="AA3224">
        <v>561730</v>
      </c>
      <c r="AB3224">
        <v>20</v>
      </c>
      <c r="AC3224">
        <v>20</v>
      </c>
      <c r="AD3224" t="s">
        <v>79</v>
      </c>
      <c r="AE3224" t="s">
        <v>95</v>
      </c>
      <c r="AF3224">
        <v>35</v>
      </c>
      <c r="AG3224" s="4">
        <v>0.25</v>
      </c>
      <c r="AH3224" s="4">
        <v>0.75</v>
      </c>
      <c r="AI3224" s="5">
        <v>13.83</v>
      </c>
      <c r="AJ3224">
        <v>20.75</v>
      </c>
      <c r="AL3224" t="s">
        <v>81</v>
      </c>
      <c r="AM3224" t="s">
        <v>82</v>
      </c>
      <c r="AO3224" t="s">
        <v>83</v>
      </c>
      <c r="AR3224" t="s">
        <v>82</v>
      </c>
      <c r="AT3224" t="s">
        <v>82</v>
      </c>
      <c r="AW3224" t="s">
        <v>82</v>
      </c>
      <c r="AY3224" t="s">
        <v>28786</v>
      </c>
      <c r="AZ3224" t="s">
        <v>2675</v>
      </c>
      <c r="BA3224" t="s">
        <v>783</v>
      </c>
      <c r="BB3224">
        <v>43004</v>
      </c>
      <c r="BC3224" t="s">
        <v>79</v>
      </c>
      <c r="BH3224" t="s">
        <v>28784</v>
      </c>
      <c r="BJ3224">
        <v>311318675</v>
      </c>
    </row>
    <row r="3225" spans="1:62" x14ac:dyDescent="0.25">
      <c r="A3225" t="s">
        <v>29004</v>
      </c>
      <c r="B3225" s="2">
        <v>43507</v>
      </c>
      <c r="C3225" t="s">
        <v>63</v>
      </c>
      <c r="D3225" s="3">
        <v>43472.381058437502</v>
      </c>
      <c r="E3225" t="s">
        <v>64</v>
      </c>
      <c r="F3225" s="2">
        <v>43556</v>
      </c>
      <c r="G3225" s="2">
        <v>43799</v>
      </c>
      <c r="H3225" t="s">
        <v>28265</v>
      </c>
      <c r="I3225" t="s">
        <v>28266</v>
      </c>
      <c r="J3225" t="s">
        <v>28267</v>
      </c>
      <c r="K3225" t="s">
        <v>28268</v>
      </c>
      <c r="L3225" t="s">
        <v>28269</v>
      </c>
      <c r="M3225" t="s">
        <v>192</v>
      </c>
      <c r="N3225">
        <v>55615</v>
      </c>
      <c r="O3225" t="s">
        <v>70</v>
      </c>
      <c r="P3225" t="s">
        <v>67</v>
      </c>
      <c r="Q3225" t="s">
        <v>28270</v>
      </c>
      <c r="S3225" t="s">
        <v>72</v>
      </c>
      <c r="T3225" t="s">
        <v>14635</v>
      </c>
      <c r="U3225" t="s">
        <v>14636</v>
      </c>
      <c r="V3225" t="s">
        <v>14637</v>
      </c>
      <c r="W3225" t="s">
        <v>105</v>
      </c>
      <c r="X3225" t="s">
        <v>29005</v>
      </c>
      <c r="Y3225" t="str">
        <f>"37-2012"</f>
        <v>37-2012</v>
      </c>
      <c r="Z3225" t="s">
        <v>373</v>
      </c>
      <c r="AA3225">
        <v>721110</v>
      </c>
      <c r="AB3225">
        <v>20</v>
      </c>
      <c r="AC3225">
        <v>20</v>
      </c>
      <c r="AD3225" t="s">
        <v>79</v>
      </c>
      <c r="AE3225" t="s">
        <v>95</v>
      </c>
      <c r="AF3225">
        <v>40</v>
      </c>
      <c r="AG3225" s="4">
        <v>0.35416666666666669</v>
      </c>
      <c r="AH3225" s="4">
        <v>0.6875</v>
      </c>
      <c r="AI3225" s="5">
        <v>12.54</v>
      </c>
      <c r="AJ3225">
        <v>18.809999999999999</v>
      </c>
      <c r="AK3225">
        <v>18.809999999999999</v>
      </c>
      <c r="AL3225" t="s">
        <v>81</v>
      </c>
      <c r="AM3225" t="s">
        <v>82</v>
      </c>
      <c r="AO3225" t="s">
        <v>83</v>
      </c>
      <c r="AP3225" t="s">
        <v>67</v>
      </c>
      <c r="AQ3225" t="s">
        <v>67</v>
      </c>
      <c r="AR3225" t="s">
        <v>82</v>
      </c>
      <c r="AT3225" t="s">
        <v>82</v>
      </c>
      <c r="AW3225" t="s">
        <v>72</v>
      </c>
      <c r="AX3225">
        <v>3</v>
      </c>
      <c r="AY3225" t="s">
        <v>28269</v>
      </c>
      <c r="AZ3225" t="s">
        <v>362</v>
      </c>
      <c r="BA3225" t="s">
        <v>192</v>
      </c>
      <c r="BB3225">
        <v>55615</v>
      </c>
      <c r="BC3225" t="s">
        <v>87</v>
      </c>
      <c r="BH3225" t="s">
        <v>28267</v>
      </c>
      <c r="BI3225" t="s">
        <v>67</v>
      </c>
      <c r="BJ3225">
        <v>411606356</v>
      </c>
    </row>
    <row r="3226" spans="1:62" x14ac:dyDescent="0.25">
      <c r="A3226" t="s">
        <v>29066</v>
      </c>
      <c r="B3226" s="2">
        <v>43507</v>
      </c>
      <c r="C3226" t="s">
        <v>63</v>
      </c>
      <c r="D3226" s="3">
        <v>43472.380303252314</v>
      </c>
      <c r="E3226" t="s">
        <v>64</v>
      </c>
      <c r="F3226" s="2">
        <v>43556</v>
      </c>
      <c r="G3226" s="2">
        <v>43831</v>
      </c>
      <c r="H3226" t="s">
        <v>29067</v>
      </c>
      <c r="I3226" t="s">
        <v>29068</v>
      </c>
      <c r="J3226" t="s">
        <v>29069</v>
      </c>
      <c r="L3226" t="s">
        <v>28010</v>
      </c>
      <c r="M3226" t="s">
        <v>100</v>
      </c>
      <c r="N3226">
        <v>28804</v>
      </c>
      <c r="O3226" t="s">
        <v>70</v>
      </c>
      <c r="Q3226" t="s">
        <v>29070</v>
      </c>
      <c r="S3226" t="s">
        <v>72</v>
      </c>
      <c r="T3226" t="s">
        <v>2963</v>
      </c>
      <c r="U3226" t="s">
        <v>1425</v>
      </c>
      <c r="V3226" t="s">
        <v>1426</v>
      </c>
      <c r="W3226" t="s">
        <v>105</v>
      </c>
      <c r="X3226" t="s">
        <v>1427</v>
      </c>
      <c r="Y3226" t="str">
        <f>"37-2012"</f>
        <v>37-2012</v>
      </c>
      <c r="Z3226" t="s">
        <v>373</v>
      </c>
      <c r="AA3226">
        <v>721110</v>
      </c>
      <c r="AB3226">
        <v>43</v>
      </c>
      <c r="AC3226">
        <v>43</v>
      </c>
      <c r="AD3226" t="s">
        <v>79</v>
      </c>
      <c r="AE3226" t="s">
        <v>95</v>
      </c>
      <c r="AF3226">
        <v>35</v>
      </c>
      <c r="AG3226" s="4">
        <v>0.29166666666666669</v>
      </c>
      <c r="AH3226" s="4">
        <v>0.64583333333333337</v>
      </c>
      <c r="AI3226" s="5">
        <v>10.5</v>
      </c>
      <c r="AJ3226">
        <v>15.75</v>
      </c>
      <c r="AL3226" t="s">
        <v>81</v>
      </c>
      <c r="AM3226" t="s">
        <v>82</v>
      </c>
      <c r="AO3226" t="s">
        <v>83</v>
      </c>
      <c r="AR3226" t="s">
        <v>82</v>
      </c>
      <c r="AT3226" t="s">
        <v>82</v>
      </c>
      <c r="AW3226" t="s">
        <v>72</v>
      </c>
      <c r="AX3226">
        <v>2</v>
      </c>
      <c r="AY3226" t="s">
        <v>28010</v>
      </c>
      <c r="AZ3226" t="s">
        <v>28011</v>
      </c>
      <c r="BA3226" t="s">
        <v>100</v>
      </c>
      <c r="BB3226">
        <v>28804</v>
      </c>
      <c r="BC3226" t="s">
        <v>87</v>
      </c>
      <c r="BH3226" t="s">
        <v>29069</v>
      </c>
      <c r="BJ3226">
        <v>462939350</v>
      </c>
    </row>
    <row r="3227" spans="1:62" x14ac:dyDescent="0.25">
      <c r="A3227" t="s">
        <v>29127</v>
      </c>
      <c r="B3227" s="2">
        <v>43507</v>
      </c>
      <c r="C3227" t="s">
        <v>63</v>
      </c>
      <c r="D3227" s="3">
        <v>43472.37969494213</v>
      </c>
      <c r="E3227" t="s">
        <v>64</v>
      </c>
      <c r="F3227" s="2">
        <v>43556</v>
      </c>
      <c r="G3227" s="2">
        <v>43814</v>
      </c>
      <c r="H3227" t="s">
        <v>28810</v>
      </c>
      <c r="J3227" t="s">
        <v>28811</v>
      </c>
      <c r="L3227" t="s">
        <v>3511</v>
      </c>
      <c r="M3227" t="s">
        <v>166</v>
      </c>
      <c r="N3227">
        <v>84070</v>
      </c>
      <c r="O3227" t="s">
        <v>70</v>
      </c>
      <c r="Q3227" t="s">
        <v>28812</v>
      </c>
      <c r="S3227" t="s">
        <v>72</v>
      </c>
      <c r="T3227" t="s">
        <v>2963</v>
      </c>
      <c r="U3227" t="s">
        <v>1425</v>
      </c>
      <c r="V3227" t="s">
        <v>1426</v>
      </c>
      <c r="W3227" t="s">
        <v>105</v>
      </c>
      <c r="X3227" t="s">
        <v>106</v>
      </c>
      <c r="Y3227" t="str">
        <f>"37-3011"</f>
        <v>37-3011</v>
      </c>
      <c r="Z3227" t="s">
        <v>94</v>
      </c>
      <c r="AA3227">
        <v>561730</v>
      </c>
      <c r="AB3227">
        <v>10</v>
      </c>
      <c r="AC3227">
        <v>10</v>
      </c>
      <c r="AD3227" t="s">
        <v>79</v>
      </c>
      <c r="AE3227" t="s">
        <v>95</v>
      </c>
      <c r="AF3227">
        <v>35</v>
      </c>
      <c r="AG3227" s="4">
        <v>0.29166666666666669</v>
      </c>
      <c r="AH3227" s="4">
        <v>0.64583333333333337</v>
      </c>
      <c r="AI3227" s="5">
        <v>13.5</v>
      </c>
      <c r="AJ3227">
        <v>20.25</v>
      </c>
      <c r="AL3227" t="s">
        <v>81</v>
      </c>
      <c r="AM3227" t="s">
        <v>82</v>
      </c>
      <c r="AO3227" t="s">
        <v>83</v>
      </c>
      <c r="AR3227" t="s">
        <v>82</v>
      </c>
      <c r="AT3227" t="s">
        <v>82</v>
      </c>
      <c r="AW3227" t="s">
        <v>82</v>
      </c>
      <c r="AY3227" t="s">
        <v>29128</v>
      </c>
      <c r="AZ3227" t="s">
        <v>14638</v>
      </c>
      <c r="BA3227" t="s">
        <v>881</v>
      </c>
      <c r="BB3227">
        <v>83642</v>
      </c>
      <c r="BC3227" t="s">
        <v>79</v>
      </c>
      <c r="BH3227" t="s">
        <v>29129</v>
      </c>
      <c r="BJ3227">
        <v>611729947</v>
      </c>
    </row>
    <row r="3228" spans="1:62" x14ac:dyDescent="0.25">
      <c r="A3228" t="s">
        <v>29227</v>
      </c>
      <c r="B3228" s="2">
        <v>43507</v>
      </c>
      <c r="C3228" t="s">
        <v>63</v>
      </c>
      <c r="D3228" s="3">
        <v>43472.379573831022</v>
      </c>
      <c r="E3228" t="s">
        <v>64</v>
      </c>
      <c r="F3228" s="2">
        <v>43556</v>
      </c>
      <c r="G3228" s="2">
        <v>43799</v>
      </c>
      <c r="H3228" t="s">
        <v>28265</v>
      </c>
      <c r="I3228" t="s">
        <v>28266</v>
      </c>
      <c r="J3228" t="s">
        <v>28267</v>
      </c>
      <c r="K3228" t="s">
        <v>28268</v>
      </c>
      <c r="L3228" t="s">
        <v>28269</v>
      </c>
      <c r="M3228" t="s">
        <v>192</v>
      </c>
      <c r="N3228">
        <v>55615</v>
      </c>
      <c r="O3228" t="s">
        <v>70</v>
      </c>
      <c r="P3228" t="s">
        <v>67</v>
      </c>
      <c r="Q3228" t="s">
        <v>28270</v>
      </c>
      <c r="S3228" t="s">
        <v>72</v>
      </c>
      <c r="T3228" t="s">
        <v>14635</v>
      </c>
      <c r="U3228" t="s">
        <v>14636</v>
      </c>
      <c r="V3228" t="s">
        <v>14637</v>
      </c>
      <c r="W3228" t="s">
        <v>105</v>
      </c>
      <c r="X3228" t="s">
        <v>29228</v>
      </c>
      <c r="Y3228" t="str">
        <f>"35-3021"</f>
        <v>35-3021</v>
      </c>
      <c r="Z3228" t="s">
        <v>354</v>
      </c>
      <c r="AA3228">
        <v>721110</v>
      </c>
      <c r="AB3228">
        <v>8</v>
      </c>
      <c r="AC3228">
        <v>8</v>
      </c>
      <c r="AD3228" t="s">
        <v>79</v>
      </c>
      <c r="AE3228" t="s">
        <v>95</v>
      </c>
      <c r="AF3228">
        <v>40</v>
      </c>
      <c r="AG3228" s="4">
        <v>0.35416666666666669</v>
      </c>
      <c r="AH3228" s="4">
        <v>0.6875</v>
      </c>
      <c r="AI3228" s="5">
        <v>10.96</v>
      </c>
      <c r="AJ3228">
        <v>16.440000000000001</v>
      </c>
      <c r="AK3228">
        <v>16.440000000000001</v>
      </c>
      <c r="AL3228" t="s">
        <v>81</v>
      </c>
      <c r="AM3228" t="s">
        <v>82</v>
      </c>
      <c r="AO3228" t="s">
        <v>83</v>
      </c>
      <c r="AP3228" t="s">
        <v>67</v>
      </c>
      <c r="AQ3228" t="s">
        <v>67</v>
      </c>
      <c r="AR3228" t="s">
        <v>82</v>
      </c>
      <c r="AT3228" t="s">
        <v>82</v>
      </c>
      <c r="AW3228" t="s">
        <v>82</v>
      </c>
      <c r="AY3228" t="s">
        <v>28269</v>
      </c>
      <c r="AZ3228" t="s">
        <v>362</v>
      </c>
      <c r="BA3228" t="s">
        <v>192</v>
      </c>
      <c r="BB3228">
        <v>55615</v>
      </c>
      <c r="BC3228" t="s">
        <v>87</v>
      </c>
      <c r="BH3228" t="s">
        <v>28267</v>
      </c>
      <c r="BI3228" t="s">
        <v>67</v>
      </c>
      <c r="BJ3228">
        <v>411606356</v>
      </c>
    </row>
    <row r="3229" spans="1:62" x14ac:dyDescent="0.25">
      <c r="A3229" t="s">
        <v>29237</v>
      </c>
      <c r="B3229" s="2">
        <v>43507</v>
      </c>
      <c r="C3229" t="s">
        <v>63</v>
      </c>
      <c r="D3229" s="3">
        <v>43472.379532708335</v>
      </c>
      <c r="E3229" t="s">
        <v>64</v>
      </c>
      <c r="F3229" s="2">
        <v>43556</v>
      </c>
      <c r="G3229" s="2">
        <v>43814</v>
      </c>
      <c r="H3229" t="s">
        <v>29238</v>
      </c>
      <c r="I3229" t="s">
        <v>67</v>
      </c>
      <c r="J3229" t="s">
        <v>29239</v>
      </c>
      <c r="L3229" t="s">
        <v>28243</v>
      </c>
      <c r="M3229" t="s">
        <v>787</v>
      </c>
      <c r="N3229">
        <v>35473</v>
      </c>
      <c r="O3229" t="s">
        <v>70</v>
      </c>
      <c r="Q3229" t="s">
        <v>29240</v>
      </c>
      <c r="S3229" t="s">
        <v>72</v>
      </c>
      <c r="T3229" t="s">
        <v>2538</v>
      </c>
      <c r="U3229" t="s">
        <v>8302</v>
      </c>
      <c r="V3229" t="s">
        <v>4391</v>
      </c>
      <c r="W3229" t="s">
        <v>761</v>
      </c>
      <c r="X3229" t="s">
        <v>29241</v>
      </c>
      <c r="Y3229" t="str">
        <f>"37-3011"</f>
        <v>37-3011</v>
      </c>
      <c r="Z3229" t="s">
        <v>94</v>
      </c>
      <c r="AA3229">
        <v>561730</v>
      </c>
      <c r="AB3229">
        <v>14</v>
      </c>
      <c r="AC3229">
        <v>14</v>
      </c>
      <c r="AD3229" t="s">
        <v>79</v>
      </c>
      <c r="AE3229" t="s">
        <v>95</v>
      </c>
      <c r="AF3229">
        <v>40</v>
      </c>
      <c r="AG3229" s="4">
        <v>0.29166666666666669</v>
      </c>
      <c r="AH3229" s="4">
        <v>0.66666666666666663</v>
      </c>
      <c r="AI3229" s="5">
        <v>12.27</v>
      </c>
      <c r="AJ3229">
        <v>18.41</v>
      </c>
      <c r="AL3229" t="s">
        <v>81</v>
      </c>
      <c r="AM3229" t="s">
        <v>82</v>
      </c>
      <c r="AO3229" t="s">
        <v>83</v>
      </c>
      <c r="AR3229" t="s">
        <v>82</v>
      </c>
      <c r="AT3229" t="s">
        <v>82</v>
      </c>
      <c r="AW3229" t="s">
        <v>82</v>
      </c>
      <c r="AY3229" t="s">
        <v>29128</v>
      </c>
      <c r="AZ3229" t="s">
        <v>29242</v>
      </c>
      <c r="BA3229" t="s">
        <v>3224</v>
      </c>
      <c r="BB3229">
        <v>39301</v>
      </c>
      <c r="BC3229" t="s">
        <v>79</v>
      </c>
      <c r="BH3229" t="s">
        <v>29243</v>
      </c>
      <c r="BJ3229">
        <v>631244956</v>
      </c>
    </row>
    <row r="3230" spans="1:62" x14ac:dyDescent="0.25">
      <c r="A3230" t="s">
        <v>29261</v>
      </c>
      <c r="B3230" s="2">
        <v>43507</v>
      </c>
      <c r="C3230" t="s">
        <v>63</v>
      </c>
      <c r="D3230" s="3">
        <v>43472.380697199071</v>
      </c>
      <c r="E3230" t="s">
        <v>64</v>
      </c>
      <c r="F3230" s="2">
        <v>43556</v>
      </c>
      <c r="G3230" s="2">
        <v>43723</v>
      </c>
      <c r="H3230" t="s">
        <v>12625</v>
      </c>
      <c r="J3230" t="s">
        <v>12626</v>
      </c>
      <c r="L3230" t="s">
        <v>4750</v>
      </c>
      <c r="M3230" t="s">
        <v>2356</v>
      </c>
      <c r="N3230">
        <v>68512</v>
      </c>
      <c r="O3230" t="s">
        <v>70</v>
      </c>
      <c r="Q3230" t="s">
        <v>12627</v>
      </c>
      <c r="S3230" t="s">
        <v>72</v>
      </c>
      <c r="T3230" t="s">
        <v>12628</v>
      </c>
      <c r="U3230" t="s">
        <v>12629</v>
      </c>
      <c r="V3230" t="s">
        <v>12630</v>
      </c>
      <c r="W3230" t="s">
        <v>105</v>
      </c>
      <c r="X3230" t="s">
        <v>3244</v>
      </c>
      <c r="Y3230" t="str">
        <f>"37-1012"</f>
        <v>37-1012</v>
      </c>
      <c r="Z3230" t="s">
        <v>19205</v>
      </c>
      <c r="AA3230">
        <v>237990</v>
      </c>
      <c r="AB3230">
        <v>1</v>
      </c>
      <c r="AC3230">
        <v>1</v>
      </c>
      <c r="AD3230" t="s">
        <v>79</v>
      </c>
      <c r="AE3230" t="s">
        <v>80</v>
      </c>
      <c r="AF3230">
        <v>40</v>
      </c>
      <c r="AG3230" s="4">
        <v>0.25</v>
      </c>
      <c r="AH3230" s="4">
        <v>0.60416666666666663</v>
      </c>
      <c r="AI3230" s="5">
        <v>24.46</v>
      </c>
      <c r="AJ3230">
        <v>36.69</v>
      </c>
      <c r="AL3230" t="s">
        <v>81</v>
      </c>
      <c r="AM3230" t="s">
        <v>72</v>
      </c>
      <c r="AN3230">
        <v>10</v>
      </c>
      <c r="AO3230" t="s">
        <v>83</v>
      </c>
      <c r="AR3230" t="s">
        <v>82</v>
      </c>
      <c r="AT3230" t="s">
        <v>82</v>
      </c>
      <c r="AW3230" t="s">
        <v>72</v>
      </c>
      <c r="AX3230">
        <v>12</v>
      </c>
      <c r="AY3230" t="s">
        <v>29055</v>
      </c>
      <c r="AZ3230" t="s">
        <v>29056</v>
      </c>
      <c r="BA3230" t="s">
        <v>2356</v>
      </c>
      <c r="BB3230">
        <v>69201</v>
      </c>
      <c r="BC3230" t="s">
        <v>79</v>
      </c>
      <c r="BH3230" t="s">
        <v>29057</v>
      </c>
      <c r="BI3230" t="s">
        <v>12634</v>
      </c>
      <c r="BJ3230">
        <v>470822871</v>
      </c>
    </row>
    <row r="3231" spans="1:62" x14ac:dyDescent="0.25">
      <c r="A3231" t="s">
        <v>29288</v>
      </c>
      <c r="B3231" s="2">
        <v>43507</v>
      </c>
      <c r="C3231" t="s">
        <v>63</v>
      </c>
      <c r="D3231" s="3">
        <v>43472.379481666663</v>
      </c>
      <c r="E3231" t="s">
        <v>64</v>
      </c>
      <c r="F3231" s="2">
        <v>43556</v>
      </c>
      <c r="G3231" s="2">
        <v>43861</v>
      </c>
      <c r="H3231" t="s">
        <v>29289</v>
      </c>
      <c r="J3231" t="s">
        <v>29290</v>
      </c>
      <c r="L3231" t="s">
        <v>7731</v>
      </c>
      <c r="M3231" t="s">
        <v>714</v>
      </c>
      <c r="N3231">
        <v>70461</v>
      </c>
      <c r="O3231" t="s">
        <v>70</v>
      </c>
      <c r="P3231" t="s">
        <v>11872</v>
      </c>
      <c r="Q3231" t="s">
        <v>29291</v>
      </c>
      <c r="S3231" t="s">
        <v>72</v>
      </c>
      <c r="T3231" t="s">
        <v>4208</v>
      </c>
      <c r="U3231" t="s">
        <v>29292</v>
      </c>
      <c r="V3231" t="s">
        <v>4210</v>
      </c>
      <c r="W3231" t="s">
        <v>714</v>
      </c>
      <c r="X3231" t="s">
        <v>29293</v>
      </c>
      <c r="Y3231" t="str">
        <f>"53-7062"</f>
        <v>53-7062</v>
      </c>
      <c r="Z3231" t="s">
        <v>337</v>
      </c>
      <c r="AA3231">
        <v>3117</v>
      </c>
      <c r="AB3231">
        <v>105</v>
      </c>
      <c r="AC3231">
        <v>105</v>
      </c>
      <c r="AD3231" t="s">
        <v>79</v>
      </c>
      <c r="AE3231" t="s">
        <v>80</v>
      </c>
      <c r="AF3231">
        <v>35</v>
      </c>
      <c r="AG3231" s="4">
        <v>0.25</v>
      </c>
      <c r="AH3231" s="4">
        <v>0.625</v>
      </c>
      <c r="AI3231" s="5">
        <v>7.6</v>
      </c>
      <c r="AJ3231">
        <v>11.4</v>
      </c>
      <c r="AK3231">
        <v>11.4</v>
      </c>
      <c r="AL3231" t="s">
        <v>81</v>
      </c>
      <c r="AM3231" t="s">
        <v>82</v>
      </c>
      <c r="AO3231" t="s">
        <v>83</v>
      </c>
      <c r="AR3231" t="s">
        <v>82</v>
      </c>
      <c r="AT3231" t="s">
        <v>82</v>
      </c>
      <c r="AW3231" t="s">
        <v>82</v>
      </c>
      <c r="AY3231" t="s">
        <v>7731</v>
      </c>
      <c r="AZ3231" t="s">
        <v>11872</v>
      </c>
      <c r="BA3231" t="s">
        <v>714</v>
      </c>
      <c r="BB3231">
        <v>70461</v>
      </c>
      <c r="BC3231" t="s">
        <v>87</v>
      </c>
      <c r="BH3231" t="s">
        <v>29290</v>
      </c>
      <c r="BJ3231">
        <v>721463778</v>
      </c>
    </row>
    <row r="3232" spans="1:62" x14ac:dyDescent="0.25">
      <c r="A3232" t="s">
        <v>29377</v>
      </c>
      <c r="B3232" s="2">
        <v>43507</v>
      </c>
      <c r="C3232" t="s">
        <v>63</v>
      </c>
      <c r="D3232" s="3">
        <v>43472.378617025461</v>
      </c>
      <c r="E3232" t="s">
        <v>64</v>
      </c>
      <c r="F3232" s="2">
        <v>43556</v>
      </c>
      <c r="G3232" s="2">
        <v>43784</v>
      </c>
      <c r="H3232" t="s">
        <v>29378</v>
      </c>
      <c r="J3232" t="s">
        <v>29379</v>
      </c>
      <c r="K3232" t="s">
        <v>29380</v>
      </c>
      <c r="L3232" t="s">
        <v>29381</v>
      </c>
      <c r="M3232" t="s">
        <v>100</v>
      </c>
      <c r="N3232">
        <v>27939</v>
      </c>
      <c r="O3232" t="s">
        <v>70</v>
      </c>
      <c r="Q3232" t="s">
        <v>29382</v>
      </c>
      <c r="S3232" t="s">
        <v>72</v>
      </c>
      <c r="T3232" t="s">
        <v>1738</v>
      </c>
      <c r="U3232" t="s">
        <v>1739</v>
      </c>
      <c r="V3232" t="s">
        <v>1740</v>
      </c>
      <c r="W3232" t="s">
        <v>278</v>
      </c>
      <c r="X3232" t="s">
        <v>17421</v>
      </c>
      <c r="Y3232" t="str">
        <f>"43-5081"</f>
        <v>43-5081</v>
      </c>
      <c r="Z3232" t="s">
        <v>11908</v>
      </c>
      <c r="AA3232">
        <v>445230</v>
      </c>
      <c r="AB3232">
        <v>18</v>
      </c>
      <c r="AC3232">
        <v>18</v>
      </c>
      <c r="AD3232" t="s">
        <v>79</v>
      </c>
      <c r="AE3232" t="s">
        <v>80</v>
      </c>
      <c r="AF3232">
        <v>35</v>
      </c>
      <c r="AG3232" s="4">
        <v>0.22916666666666666</v>
      </c>
      <c r="AH3232" s="4">
        <v>0.875</v>
      </c>
      <c r="AI3232" s="5">
        <v>13.48</v>
      </c>
      <c r="AJ3232">
        <v>20.22</v>
      </c>
      <c r="AK3232">
        <v>20.22</v>
      </c>
      <c r="AL3232" t="s">
        <v>81</v>
      </c>
      <c r="AM3232" t="s">
        <v>82</v>
      </c>
      <c r="AO3232" t="s">
        <v>83</v>
      </c>
      <c r="AR3232" t="s">
        <v>82</v>
      </c>
      <c r="AT3232" t="s">
        <v>82</v>
      </c>
      <c r="AW3232" t="s">
        <v>72</v>
      </c>
      <c r="AX3232">
        <v>3</v>
      </c>
      <c r="AY3232" t="s">
        <v>29381</v>
      </c>
      <c r="AZ3232" t="s">
        <v>17423</v>
      </c>
      <c r="BA3232" t="s">
        <v>100</v>
      </c>
      <c r="BB3232">
        <v>27939</v>
      </c>
      <c r="BC3232" t="s">
        <v>87</v>
      </c>
      <c r="BH3232" t="s">
        <v>29380</v>
      </c>
      <c r="BJ3232">
        <v>561601319</v>
      </c>
    </row>
    <row r="3233" spans="1:62" x14ac:dyDescent="0.25">
      <c r="A3233" t="s">
        <v>29397</v>
      </c>
      <c r="B3233" s="2">
        <v>43507</v>
      </c>
      <c r="C3233" t="s">
        <v>63</v>
      </c>
      <c r="D3233" s="3">
        <v>43472.379435092589</v>
      </c>
      <c r="E3233" t="s">
        <v>64</v>
      </c>
      <c r="F3233" s="2">
        <v>43556</v>
      </c>
      <c r="G3233" s="2">
        <v>43800</v>
      </c>
      <c r="H3233" t="s">
        <v>29398</v>
      </c>
      <c r="J3233" t="s">
        <v>29399</v>
      </c>
      <c r="L3233" t="s">
        <v>972</v>
      </c>
      <c r="M3233" t="s">
        <v>278</v>
      </c>
      <c r="N3233">
        <v>20155</v>
      </c>
      <c r="O3233" t="s">
        <v>70</v>
      </c>
      <c r="Q3233" t="s">
        <v>29400</v>
      </c>
      <c r="S3233" t="s">
        <v>72</v>
      </c>
      <c r="T3233" t="s">
        <v>13303</v>
      </c>
      <c r="U3233" t="s">
        <v>3646</v>
      </c>
      <c r="V3233" t="s">
        <v>1757</v>
      </c>
      <c r="W3233" t="s">
        <v>278</v>
      </c>
      <c r="X3233" t="s">
        <v>16461</v>
      </c>
      <c r="Y3233" t="str">
        <f>"37-3011"</f>
        <v>37-3011</v>
      </c>
      <c r="Z3233" t="s">
        <v>94</v>
      </c>
      <c r="AA3233">
        <v>713910</v>
      </c>
      <c r="AB3233">
        <v>20</v>
      </c>
      <c r="AC3233">
        <v>20</v>
      </c>
      <c r="AD3233" t="s">
        <v>79</v>
      </c>
      <c r="AE3233" t="s">
        <v>95</v>
      </c>
      <c r="AF3233">
        <v>40</v>
      </c>
      <c r="AG3233" s="4">
        <v>0.25</v>
      </c>
      <c r="AH3233" s="4">
        <v>0.60416666666666663</v>
      </c>
      <c r="AI3233" s="5">
        <v>15.39</v>
      </c>
      <c r="AJ3233">
        <v>23.09</v>
      </c>
      <c r="AL3233" t="s">
        <v>81</v>
      </c>
      <c r="AM3233" t="s">
        <v>82</v>
      </c>
      <c r="AO3233" t="s">
        <v>83</v>
      </c>
      <c r="AR3233" t="s">
        <v>82</v>
      </c>
      <c r="AT3233" t="s">
        <v>82</v>
      </c>
      <c r="AW3233" t="s">
        <v>72</v>
      </c>
      <c r="AX3233">
        <v>3</v>
      </c>
      <c r="AY3233" t="s">
        <v>972</v>
      </c>
      <c r="AZ3233" t="s">
        <v>10095</v>
      </c>
      <c r="BA3233" t="s">
        <v>278</v>
      </c>
      <c r="BB3233">
        <v>20155</v>
      </c>
      <c r="BC3233" t="s">
        <v>87</v>
      </c>
      <c r="BH3233" t="s">
        <v>29401</v>
      </c>
      <c r="BJ3233">
        <v>561731956</v>
      </c>
    </row>
    <row r="3234" spans="1:62" x14ac:dyDescent="0.25">
      <c r="A3234" t="s">
        <v>29406</v>
      </c>
      <c r="B3234" s="2">
        <v>43507</v>
      </c>
      <c r="C3234" t="s">
        <v>63</v>
      </c>
      <c r="D3234" s="3">
        <v>43472.378193217592</v>
      </c>
      <c r="E3234" t="s">
        <v>64</v>
      </c>
      <c r="F3234" s="2">
        <v>43556</v>
      </c>
      <c r="G3234" s="2">
        <v>43784</v>
      </c>
      <c r="H3234" t="s">
        <v>29407</v>
      </c>
      <c r="J3234" t="s">
        <v>29408</v>
      </c>
      <c r="L3234" t="s">
        <v>4412</v>
      </c>
      <c r="M3234" t="s">
        <v>76</v>
      </c>
      <c r="N3234">
        <v>74019</v>
      </c>
      <c r="O3234" t="s">
        <v>70</v>
      </c>
      <c r="Q3234" t="s">
        <v>29409</v>
      </c>
      <c r="S3234" t="s">
        <v>82</v>
      </c>
      <c r="U3234" t="s">
        <v>92</v>
      </c>
      <c r="X3234" t="s">
        <v>7543</v>
      </c>
      <c r="Y3234" t="str">
        <f>"37-3011"</f>
        <v>37-3011</v>
      </c>
      <c r="Z3234" t="s">
        <v>94</v>
      </c>
      <c r="AA3234">
        <v>561730</v>
      </c>
      <c r="AB3234">
        <v>5</v>
      </c>
      <c r="AC3234">
        <v>5</v>
      </c>
      <c r="AD3234" t="s">
        <v>79</v>
      </c>
      <c r="AE3234" t="s">
        <v>80</v>
      </c>
      <c r="AF3234">
        <v>40</v>
      </c>
      <c r="AG3234" s="4">
        <v>0.29166666666666669</v>
      </c>
      <c r="AH3234" s="4">
        <v>0.70833333333333337</v>
      </c>
      <c r="AI3234" s="5">
        <v>12.95</v>
      </c>
      <c r="AJ3234">
        <v>19.43</v>
      </c>
      <c r="AK3234">
        <v>19.43</v>
      </c>
      <c r="AL3234" t="s">
        <v>81</v>
      </c>
      <c r="AM3234" t="s">
        <v>82</v>
      </c>
      <c r="AO3234" t="s">
        <v>83</v>
      </c>
      <c r="AR3234" t="s">
        <v>82</v>
      </c>
      <c r="AT3234" t="s">
        <v>82</v>
      </c>
      <c r="AW3234" t="s">
        <v>82</v>
      </c>
      <c r="AY3234" t="s">
        <v>1700</v>
      </c>
      <c r="AZ3234" t="s">
        <v>1700</v>
      </c>
      <c r="BA3234" t="s">
        <v>76</v>
      </c>
      <c r="BB3234">
        <v>74145</v>
      </c>
      <c r="BC3234" t="s">
        <v>79</v>
      </c>
      <c r="BH3234" t="s">
        <v>29410</v>
      </c>
      <c r="BJ3234">
        <v>472708933</v>
      </c>
    </row>
    <row r="3235" spans="1:62" x14ac:dyDescent="0.25">
      <c r="A3235" t="s">
        <v>29589</v>
      </c>
      <c r="B3235" s="2">
        <v>43507</v>
      </c>
      <c r="C3235" t="s">
        <v>63</v>
      </c>
      <c r="D3235" s="3">
        <v>43472.378910983796</v>
      </c>
      <c r="E3235" t="s">
        <v>64</v>
      </c>
      <c r="F3235" s="2">
        <v>43556</v>
      </c>
      <c r="G3235" s="2">
        <v>43814</v>
      </c>
      <c r="H3235" t="s">
        <v>29590</v>
      </c>
      <c r="I3235" t="s">
        <v>28863</v>
      </c>
      <c r="J3235" t="s">
        <v>29591</v>
      </c>
      <c r="L3235" t="s">
        <v>29592</v>
      </c>
      <c r="M3235" t="s">
        <v>100</v>
      </c>
      <c r="N3235">
        <v>28704</v>
      </c>
      <c r="O3235" t="s">
        <v>70</v>
      </c>
      <c r="Q3235" t="s">
        <v>29593</v>
      </c>
      <c r="S3235" t="s">
        <v>72</v>
      </c>
      <c r="T3235" t="s">
        <v>2963</v>
      </c>
      <c r="U3235" t="s">
        <v>1425</v>
      </c>
      <c r="V3235" t="s">
        <v>1426</v>
      </c>
      <c r="W3235" t="s">
        <v>105</v>
      </c>
      <c r="X3235" t="s">
        <v>106</v>
      </c>
      <c r="Y3235" t="str">
        <f>"37-3011"</f>
        <v>37-3011</v>
      </c>
      <c r="Z3235" t="s">
        <v>94</v>
      </c>
      <c r="AA3235">
        <v>561730</v>
      </c>
      <c r="AB3235">
        <v>12</v>
      </c>
      <c r="AC3235">
        <v>12</v>
      </c>
      <c r="AD3235" t="s">
        <v>79</v>
      </c>
      <c r="AE3235" t="s">
        <v>95</v>
      </c>
      <c r="AF3235">
        <v>35</v>
      </c>
      <c r="AG3235" s="4">
        <v>0.3125</v>
      </c>
      <c r="AH3235" s="4">
        <v>0.75</v>
      </c>
      <c r="AI3235" s="5">
        <v>13.76</v>
      </c>
      <c r="AJ3235">
        <v>20.64</v>
      </c>
      <c r="AL3235" t="s">
        <v>81</v>
      </c>
      <c r="AM3235" t="s">
        <v>82</v>
      </c>
      <c r="AO3235" t="s">
        <v>83</v>
      </c>
      <c r="AR3235" t="s">
        <v>82</v>
      </c>
      <c r="AT3235" t="s">
        <v>82</v>
      </c>
      <c r="AW3235" t="s">
        <v>82</v>
      </c>
      <c r="AY3235" t="s">
        <v>29592</v>
      </c>
      <c r="AZ3235" t="s">
        <v>29594</v>
      </c>
      <c r="BA3235" t="s">
        <v>100</v>
      </c>
      <c r="BB3235">
        <v>28704</v>
      </c>
      <c r="BC3235" t="s">
        <v>79</v>
      </c>
      <c r="BH3235" t="s">
        <v>29591</v>
      </c>
      <c r="BJ3235">
        <v>454788607</v>
      </c>
    </row>
    <row r="3236" spans="1:62" x14ac:dyDescent="0.25">
      <c r="A3236" t="s">
        <v>29628</v>
      </c>
      <c r="B3236" s="2">
        <v>43507</v>
      </c>
      <c r="C3236" t="s">
        <v>63</v>
      </c>
      <c r="D3236" s="3">
        <v>43472.379775081019</v>
      </c>
      <c r="E3236" t="s">
        <v>64</v>
      </c>
      <c r="F3236" s="2">
        <v>43556</v>
      </c>
      <c r="G3236" s="2">
        <v>43800</v>
      </c>
      <c r="H3236" t="s">
        <v>7003</v>
      </c>
      <c r="I3236" t="s">
        <v>67</v>
      </c>
      <c r="J3236" t="s">
        <v>7004</v>
      </c>
      <c r="K3236" t="s">
        <v>67</v>
      </c>
      <c r="L3236" t="s">
        <v>7005</v>
      </c>
      <c r="M3236" t="s">
        <v>714</v>
      </c>
      <c r="N3236">
        <v>70665</v>
      </c>
      <c r="O3236" t="s">
        <v>70</v>
      </c>
      <c r="P3236" t="s">
        <v>67</v>
      </c>
      <c r="Q3236" t="s">
        <v>7006</v>
      </c>
      <c r="S3236" t="s">
        <v>72</v>
      </c>
      <c r="T3236" t="s">
        <v>2125</v>
      </c>
      <c r="U3236" t="s">
        <v>4913</v>
      </c>
      <c r="V3236" t="s">
        <v>2127</v>
      </c>
      <c r="W3236" t="s">
        <v>714</v>
      </c>
      <c r="X3236" t="s">
        <v>106</v>
      </c>
      <c r="Y3236" t="str">
        <f>"37-3011"</f>
        <v>37-3011</v>
      </c>
      <c r="Z3236" t="s">
        <v>94</v>
      </c>
      <c r="AA3236">
        <v>54132</v>
      </c>
      <c r="AB3236">
        <v>14</v>
      </c>
      <c r="AC3236">
        <v>14</v>
      </c>
      <c r="AD3236" t="s">
        <v>79</v>
      </c>
      <c r="AE3236" t="s">
        <v>80</v>
      </c>
      <c r="AF3236">
        <v>35</v>
      </c>
      <c r="AG3236" s="4">
        <v>0.3125</v>
      </c>
      <c r="AH3236" s="4">
        <v>0.64583333333333337</v>
      </c>
      <c r="AI3236" s="5">
        <v>13.96</v>
      </c>
      <c r="AJ3236">
        <v>20.94</v>
      </c>
      <c r="AL3236" t="s">
        <v>81</v>
      </c>
      <c r="AM3236" t="s">
        <v>82</v>
      </c>
      <c r="AO3236" t="s">
        <v>83</v>
      </c>
      <c r="AP3236" t="s">
        <v>67</v>
      </c>
      <c r="AQ3236" t="s">
        <v>67</v>
      </c>
      <c r="AR3236" t="s">
        <v>82</v>
      </c>
      <c r="AT3236" t="s">
        <v>82</v>
      </c>
      <c r="AW3236" t="s">
        <v>72</v>
      </c>
      <c r="AX3236">
        <v>1</v>
      </c>
      <c r="AY3236" t="s">
        <v>7005</v>
      </c>
      <c r="AZ3236" t="s">
        <v>1730</v>
      </c>
      <c r="BA3236" t="s">
        <v>714</v>
      </c>
      <c r="BB3236">
        <v>70665</v>
      </c>
      <c r="BC3236" t="s">
        <v>79</v>
      </c>
      <c r="BH3236" t="s">
        <v>7004</v>
      </c>
      <c r="BI3236" t="s">
        <v>67</v>
      </c>
      <c r="BJ3236">
        <v>272771213</v>
      </c>
    </row>
    <row r="3237" spans="1:62" x14ac:dyDescent="0.25">
      <c r="A3237" t="s">
        <v>29647</v>
      </c>
      <c r="B3237" s="2">
        <v>43507</v>
      </c>
      <c r="C3237" t="s">
        <v>63</v>
      </c>
      <c r="D3237" s="3">
        <v>43472.37997065972</v>
      </c>
      <c r="E3237" t="s">
        <v>64</v>
      </c>
      <c r="F3237" s="2">
        <v>43556</v>
      </c>
      <c r="G3237" s="2">
        <v>43830</v>
      </c>
      <c r="H3237" t="s">
        <v>29648</v>
      </c>
      <c r="J3237" t="s">
        <v>29649</v>
      </c>
      <c r="K3237" t="s">
        <v>29650</v>
      </c>
      <c r="L3237" t="s">
        <v>15528</v>
      </c>
      <c r="M3237" t="s">
        <v>278</v>
      </c>
      <c r="N3237">
        <v>23146</v>
      </c>
      <c r="O3237" t="s">
        <v>70</v>
      </c>
      <c r="Q3237" t="s">
        <v>29651</v>
      </c>
      <c r="S3237" t="s">
        <v>72</v>
      </c>
      <c r="T3237" t="s">
        <v>5800</v>
      </c>
      <c r="U3237" t="s">
        <v>5801</v>
      </c>
      <c r="V3237" t="s">
        <v>5802</v>
      </c>
      <c r="W3237" t="s">
        <v>100</v>
      </c>
      <c r="X3237" t="s">
        <v>106</v>
      </c>
      <c r="Y3237" t="str">
        <f>"37-3011"</f>
        <v>37-3011</v>
      </c>
      <c r="Z3237" t="s">
        <v>94</v>
      </c>
      <c r="AA3237">
        <v>561730</v>
      </c>
      <c r="AB3237">
        <v>12</v>
      </c>
      <c r="AC3237">
        <v>12</v>
      </c>
      <c r="AD3237" t="s">
        <v>79</v>
      </c>
      <c r="AE3237" t="s">
        <v>95</v>
      </c>
      <c r="AF3237">
        <v>35</v>
      </c>
      <c r="AG3237" s="4">
        <v>0.29166666666666669</v>
      </c>
      <c r="AH3237" s="4">
        <v>0.625</v>
      </c>
      <c r="AI3237" s="5">
        <v>14.32</v>
      </c>
      <c r="AJ3237">
        <v>21.48</v>
      </c>
      <c r="AL3237" t="s">
        <v>81</v>
      </c>
      <c r="AM3237" t="s">
        <v>82</v>
      </c>
      <c r="AO3237" t="s">
        <v>83</v>
      </c>
      <c r="AR3237" t="s">
        <v>82</v>
      </c>
      <c r="AT3237" t="s">
        <v>82</v>
      </c>
      <c r="AW3237" t="s">
        <v>72</v>
      </c>
      <c r="AX3237">
        <v>3</v>
      </c>
      <c r="AY3237" t="s">
        <v>15528</v>
      </c>
      <c r="AZ3237" t="s">
        <v>8050</v>
      </c>
      <c r="BA3237" t="s">
        <v>278</v>
      </c>
      <c r="BB3237">
        <v>23146</v>
      </c>
      <c r="BC3237" t="s">
        <v>79</v>
      </c>
      <c r="BH3237" t="s">
        <v>29652</v>
      </c>
      <c r="BI3237" t="s">
        <v>29650</v>
      </c>
      <c r="BJ3237">
        <v>541762373</v>
      </c>
    </row>
    <row r="3238" spans="1:62" x14ac:dyDescent="0.25">
      <c r="A3238" t="s">
        <v>29658</v>
      </c>
      <c r="B3238" s="2">
        <v>43507</v>
      </c>
      <c r="C3238" t="s">
        <v>63</v>
      </c>
      <c r="D3238" s="3">
        <v>43472.379841886577</v>
      </c>
      <c r="E3238" t="s">
        <v>64</v>
      </c>
      <c r="F3238" s="2">
        <v>43556</v>
      </c>
      <c r="G3238" s="2">
        <v>43784</v>
      </c>
      <c r="H3238" t="s">
        <v>29659</v>
      </c>
      <c r="J3238" t="s">
        <v>29660</v>
      </c>
      <c r="L3238" t="s">
        <v>6467</v>
      </c>
      <c r="M3238" t="s">
        <v>76</v>
      </c>
      <c r="N3238">
        <v>73099</v>
      </c>
      <c r="O3238" t="s">
        <v>70</v>
      </c>
      <c r="Q3238" t="s">
        <v>29661</v>
      </c>
      <c r="S3238" t="s">
        <v>72</v>
      </c>
      <c r="T3238" t="s">
        <v>102</v>
      </c>
      <c r="U3238" t="s">
        <v>1425</v>
      </c>
      <c r="V3238" t="s">
        <v>1426</v>
      </c>
      <c r="W3238" t="s">
        <v>105</v>
      </c>
      <c r="X3238" t="s">
        <v>29662</v>
      </c>
      <c r="Y3238" t="str">
        <f>"37-3011"</f>
        <v>37-3011</v>
      </c>
      <c r="Z3238" t="s">
        <v>94</v>
      </c>
      <c r="AA3238">
        <v>561730</v>
      </c>
      <c r="AB3238">
        <v>25</v>
      </c>
      <c r="AC3238">
        <v>25</v>
      </c>
      <c r="AD3238" t="s">
        <v>79</v>
      </c>
      <c r="AE3238" t="s">
        <v>95</v>
      </c>
      <c r="AF3238">
        <v>35</v>
      </c>
      <c r="AG3238" s="4">
        <v>0.29166666666666669</v>
      </c>
      <c r="AH3238" s="4">
        <v>0.75</v>
      </c>
      <c r="AI3238" s="5">
        <v>12.92</v>
      </c>
      <c r="AJ3238">
        <v>19.38</v>
      </c>
      <c r="AL3238" t="s">
        <v>81</v>
      </c>
      <c r="AM3238" t="s">
        <v>82</v>
      </c>
      <c r="AO3238" t="s">
        <v>83</v>
      </c>
      <c r="AR3238" t="s">
        <v>82</v>
      </c>
      <c r="AT3238" t="s">
        <v>82</v>
      </c>
      <c r="AW3238" t="s">
        <v>72</v>
      </c>
      <c r="AX3238">
        <v>3</v>
      </c>
      <c r="AY3238" t="s">
        <v>6467</v>
      </c>
      <c r="AZ3238" t="s">
        <v>6469</v>
      </c>
      <c r="BA3238" t="s">
        <v>76</v>
      </c>
      <c r="BB3238">
        <v>73099</v>
      </c>
      <c r="BC3238" t="s">
        <v>79</v>
      </c>
      <c r="BH3238" t="s">
        <v>29660</v>
      </c>
      <c r="BJ3238">
        <v>200260776</v>
      </c>
    </row>
    <row r="3239" spans="1:62" x14ac:dyDescent="0.25">
      <c r="A3239" t="s">
        <v>30284</v>
      </c>
      <c r="B3239" s="2">
        <v>43507</v>
      </c>
      <c r="C3239" t="s">
        <v>63</v>
      </c>
      <c r="D3239" s="3">
        <v>43472.380559467594</v>
      </c>
      <c r="E3239" t="s">
        <v>64</v>
      </c>
      <c r="F3239" s="2">
        <v>43556</v>
      </c>
      <c r="G3239" s="2">
        <v>43784</v>
      </c>
      <c r="H3239" t="s">
        <v>8118</v>
      </c>
      <c r="J3239" t="s">
        <v>8119</v>
      </c>
      <c r="K3239" t="s">
        <v>8120</v>
      </c>
      <c r="L3239" t="s">
        <v>859</v>
      </c>
      <c r="M3239" t="s">
        <v>147</v>
      </c>
      <c r="N3239">
        <v>15301</v>
      </c>
      <c r="O3239" t="s">
        <v>70</v>
      </c>
      <c r="Q3239" t="s">
        <v>8121</v>
      </c>
      <c r="S3239" t="s">
        <v>72</v>
      </c>
      <c r="T3239" t="s">
        <v>1066</v>
      </c>
      <c r="U3239" t="s">
        <v>1067</v>
      </c>
      <c r="V3239" t="s">
        <v>1068</v>
      </c>
      <c r="W3239" t="s">
        <v>1064</v>
      </c>
      <c r="X3239" t="s">
        <v>8122</v>
      </c>
      <c r="Y3239" t="str">
        <f>"37-3011"</f>
        <v>37-3011</v>
      </c>
      <c r="Z3239" t="s">
        <v>94</v>
      </c>
      <c r="AA3239">
        <v>561730</v>
      </c>
      <c r="AB3239">
        <v>5</v>
      </c>
      <c r="AC3239">
        <v>5</v>
      </c>
      <c r="AD3239" t="s">
        <v>79</v>
      </c>
      <c r="AE3239" t="s">
        <v>80</v>
      </c>
      <c r="AF3239">
        <v>40</v>
      </c>
      <c r="AG3239" s="4">
        <v>0.29166666666666669</v>
      </c>
      <c r="AH3239" s="4">
        <v>0.66666666666666663</v>
      </c>
      <c r="AI3239" s="5">
        <v>13.77</v>
      </c>
      <c r="AJ3239">
        <v>20.66</v>
      </c>
      <c r="AL3239" t="s">
        <v>81</v>
      </c>
      <c r="AM3239" t="s">
        <v>82</v>
      </c>
      <c r="AO3239" t="s">
        <v>83</v>
      </c>
      <c r="AR3239" t="s">
        <v>82</v>
      </c>
      <c r="AT3239" t="s">
        <v>82</v>
      </c>
      <c r="AW3239" t="s">
        <v>72</v>
      </c>
      <c r="AX3239">
        <v>3</v>
      </c>
      <c r="AY3239" t="s">
        <v>859</v>
      </c>
      <c r="AZ3239" t="s">
        <v>30285</v>
      </c>
      <c r="BA3239" t="s">
        <v>147</v>
      </c>
      <c r="BB3239">
        <v>15301</v>
      </c>
      <c r="BC3239" t="s">
        <v>79</v>
      </c>
      <c r="BH3239" t="s">
        <v>8119</v>
      </c>
      <c r="BJ3239">
        <v>223914951</v>
      </c>
    </row>
    <row r="3240" spans="1:62" x14ac:dyDescent="0.25">
      <c r="A3240" t="s">
        <v>30286</v>
      </c>
      <c r="B3240" s="2">
        <v>43507</v>
      </c>
      <c r="C3240" t="s">
        <v>63</v>
      </c>
      <c r="D3240" s="3">
        <v>43472.379161759258</v>
      </c>
      <c r="E3240" t="s">
        <v>64</v>
      </c>
      <c r="F3240" s="2">
        <v>43556</v>
      </c>
      <c r="G3240" s="2">
        <v>43799</v>
      </c>
      <c r="H3240" t="s">
        <v>30287</v>
      </c>
      <c r="J3240" t="s">
        <v>30288</v>
      </c>
      <c r="L3240" t="s">
        <v>30289</v>
      </c>
      <c r="M3240" t="s">
        <v>207</v>
      </c>
      <c r="N3240">
        <v>2767</v>
      </c>
      <c r="O3240" t="s">
        <v>70</v>
      </c>
      <c r="Q3240" t="s">
        <v>30290</v>
      </c>
      <c r="S3240" t="s">
        <v>72</v>
      </c>
      <c r="T3240" t="s">
        <v>1066</v>
      </c>
      <c r="U3240" t="s">
        <v>1067</v>
      </c>
      <c r="V3240" t="s">
        <v>1068</v>
      </c>
      <c r="W3240" t="s">
        <v>1064</v>
      </c>
      <c r="X3240" t="s">
        <v>3299</v>
      </c>
      <c r="Y3240" t="str">
        <f>"37-3011"</f>
        <v>37-3011</v>
      </c>
      <c r="Z3240" t="s">
        <v>94</v>
      </c>
      <c r="AA3240">
        <v>541320</v>
      </c>
      <c r="AB3240">
        <v>12</v>
      </c>
      <c r="AC3240">
        <v>12</v>
      </c>
      <c r="AD3240" t="s">
        <v>79</v>
      </c>
      <c r="AE3240" t="s">
        <v>80</v>
      </c>
      <c r="AF3240">
        <v>40</v>
      </c>
      <c r="AG3240" s="4">
        <v>0.29166666666666669</v>
      </c>
      <c r="AH3240" s="4">
        <v>0.625</v>
      </c>
      <c r="AI3240" s="5">
        <v>15.92</v>
      </c>
      <c r="AJ3240">
        <v>23.88</v>
      </c>
      <c r="AL3240" t="s">
        <v>81</v>
      </c>
      <c r="AM3240" t="s">
        <v>82</v>
      </c>
      <c r="AO3240" t="s">
        <v>83</v>
      </c>
      <c r="AR3240" t="s">
        <v>82</v>
      </c>
      <c r="AT3240" t="s">
        <v>82</v>
      </c>
      <c r="AW3240" t="s">
        <v>82</v>
      </c>
      <c r="AY3240" t="s">
        <v>30291</v>
      </c>
      <c r="AZ3240" t="s">
        <v>10543</v>
      </c>
      <c r="BA3240" t="s">
        <v>207</v>
      </c>
      <c r="BB3240">
        <v>2019</v>
      </c>
      <c r="BC3240" t="s">
        <v>79</v>
      </c>
      <c r="BH3240" t="s">
        <v>30292</v>
      </c>
      <c r="BJ3240">
        <v>42979081</v>
      </c>
    </row>
    <row r="3241" spans="1:62" x14ac:dyDescent="0.25">
      <c r="A3241" t="s">
        <v>30301</v>
      </c>
      <c r="B3241" s="2">
        <v>43507</v>
      </c>
      <c r="C3241" t="s">
        <v>63</v>
      </c>
      <c r="D3241" s="3">
        <v>43472.379055358797</v>
      </c>
      <c r="E3241" t="s">
        <v>64</v>
      </c>
      <c r="F3241" s="2">
        <v>43556</v>
      </c>
      <c r="G3241" s="2">
        <v>43766</v>
      </c>
      <c r="H3241" t="s">
        <v>5036</v>
      </c>
      <c r="J3241" t="s">
        <v>5037</v>
      </c>
      <c r="K3241" t="s">
        <v>5038</v>
      </c>
      <c r="L3241" t="s">
        <v>5039</v>
      </c>
      <c r="M3241" t="s">
        <v>323</v>
      </c>
      <c r="N3241">
        <v>94538</v>
      </c>
      <c r="O3241" t="s">
        <v>70</v>
      </c>
      <c r="Q3241" t="s">
        <v>5040</v>
      </c>
      <c r="S3241" t="s">
        <v>72</v>
      </c>
      <c r="T3241" t="s">
        <v>1738</v>
      </c>
      <c r="U3241" t="s">
        <v>18054</v>
      </c>
      <c r="V3241" t="s">
        <v>18055</v>
      </c>
      <c r="W3241" t="s">
        <v>278</v>
      </c>
      <c r="X3241" t="s">
        <v>2013</v>
      </c>
      <c r="Y3241" t="str">
        <f>"37-3011"</f>
        <v>37-3011</v>
      </c>
      <c r="Z3241" t="s">
        <v>94</v>
      </c>
      <c r="AA3241">
        <v>561730</v>
      </c>
      <c r="AB3241">
        <v>30</v>
      </c>
      <c r="AC3241">
        <v>30</v>
      </c>
      <c r="AD3241" t="s">
        <v>79</v>
      </c>
      <c r="AE3241" t="s">
        <v>95</v>
      </c>
      <c r="AF3241">
        <v>40</v>
      </c>
      <c r="AG3241" s="4">
        <v>0.27083333333333331</v>
      </c>
      <c r="AH3241" s="4">
        <v>0.625</v>
      </c>
      <c r="AI3241" s="5">
        <v>17.95</v>
      </c>
      <c r="AJ3241">
        <v>26.93</v>
      </c>
      <c r="AK3241">
        <v>26.93</v>
      </c>
      <c r="AL3241" t="s">
        <v>81</v>
      </c>
      <c r="AM3241" t="s">
        <v>82</v>
      </c>
      <c r="AO3241" t="s">
        <v>83</v>
      </c>
      <c r="AR3241" t="s">
        <v>82</v>
      </c>
      <c r="AT3241" t="s">
        <v>82</v>
      </c>
      <c r="AW3241" t="s">
        <v>82</v>
      </c>
      <c r="AY3241" t="s">
        <v>5039</v>
      </c>
      <c r="AZ3241" t="s">
        <v>5041</v>
      </c>
      <c r="BA3241" t="s">
        <v>323</v>
      </c>
      <c r="BB3241">
        <v>94538</v>
      </c>
      <c r="BC3241" t="s">
        <v>79</v>
      </c>
      <c r="BH3241" t="s">
        <v>5042</v>
      </c>
      <c r="BJ3241">
        <v>943154581</v>
      </c>
    </row>
    <row r="3242" spans="1:62" x14ac:dyDescent="0.25">
      <c r="A3242" t="s">
        <v>30347</v>
      </c>
      <c r="B3242" s="2">
        <v>43507</v>
      </c>
      <c r="C3242" t="s">
        <v>63</v>
      </c>
      <c r="D3242" s="3">
        <v>43472.378920682873</v>
      </c>
      <c r="E3242" t="s">
        <v>64</v>
      </c>
      <c r="F3242" s="2">
        <v>43556</v>
      </c>
      <c r="G3242" s="2">
        <v>43814</v>
      </c>
      <c r="H3242" t="s">
        <v>11109</v>
      </c>
      <c r="I3242" t="s">
        <v>11110</v>
      </c>
      <c r="J3242" t="s">
        <v>11111</v>
      </c>
      <c r="L3242" t="s">
        <v>11112</v>
      </c>
      <c r="M3242" t="s">
        <v>745</v>
      </c>
      <c r="N3242">
        <v>66061</v>
      </c>
      <c r="O3242" t="s">
        <v>70</v>
      </c>
      <c r="Q3242" t="s">
        <v>11113</v>
      </c>
      <c r="S3242" t="s">
        <v>72</v>
      </c>
      <c r="T3242" t="s">
        <v>3529</v>
      </c>
      <c r="U3242" t="s">
        <v>3530</v>
      </c>
      <c r="V3242" t="s">
        <v>3531</v>
      </c>
      <c r="W3242" t="s">
        <v>232</v>
      </c>
      <c r="X3242" t="s">
        <v>30348</v>
      </c>
      <c r="Y3242" t="str">
        <f>"47-2022"</f>
        <v>47-2022</v>
      </c>
      <c r="Z3242" t="s">
        <v>4250</v>
      </c>
      <c r="AA3242">
        <v>332212</v>
      </c>
      <c r="AB3242">
        <v>25</v>
      </c>
      <c r="AC3242">
        <v>25</v>
      </c>
      <c r="AD3242" t="s">
        <v>79</v>
      </c>
      <c r="AE3242" t="s">
        <v>95</v>
      </c>
      <c r="AF3242">
        <v>40</v>
      </c>
      <c r="AG3242" s="4">
        <v>0.29166666666666669</v>
      </c>
      <c r="AH3242" s="4">
        <v>0.625</v>
      </c>
      <c r="AI3242" s="5">
        <v>17.61</v>
      </c>
      <c r="AJ3242">
        <v>26.42</v>
      </c>
      <c r="AK3242">
        <v>26.42</v>
      </c>
      <c r="AL3242" t="s">
        <v>81</v>
      </c>
      <c r="AM3242" t="s">
        <v>82</v>
      </c>
      <c r="AO3242" t="s">
        <v>83</v>
      </c>
      <c r="AP3242" t="s">
        <v>67</v>
      </c>
      <c r="AQ3242" t="s">
        <v>662</v>
      </c>
      <c r="AR3242" t="s">
        <v>82</v>
      </c>
      <c r="AT3242" t="s">
        <v>82</v>
      </c>
      <c r="AW3242" t="s">
        <v>82</v>
      </c>
      <c r="AY3242" t="s">
        <v>11112</v>
      </c>
      <c r="AZ3242" t="s">
        <v>7751</v>
      </c>
      <c r="BA3242" t="s">
        <v>745</v>
      </c>
      <c r="BB3242">
        <v>66061</v>
      </c>
      <c r="BC3242" t="s">
        <v>79</v>
      </c>
      <c r="BH3242" t="s">
        <v>11111</v>
      </c>
      <c r="BI3242" t="s">
        <v>67</v>
      </c>
      <c r="BJ3242">
        <v>473906486</v>
      </c>
    </row>
    <row r="3243" spans="1:62" x14ac:dyDescent="0.25">
      <c r="A3243" t="s">
        <v>30500</v>
      </c>
      <c r="B3243" s="2">
        <v>43507</v>
      </c>
      <c r="C3243" t="s">
        <v>63</v>
      </c>
      <c r="D3243" s="3">
        <v>43472.378743298614</v>
      </c>
      <c r="E3243" t="s">
        <v>64</v>
      </c>
      <c r="F3243" s="2">
        <v>43556</v>
      </c>
      <c r="G3243" s="2">
        <v>43799</v>
      </c>
      <c r="H3243" t="s">
        <v>30501</v>
      </c>
      <c r="J3243" t="s">
        <v>30502</v>
      </c>
      <c r="L3243" t="s">
        <v>2558</v>
      </c>
      <c r="M3243" t="s">
        <v>136</v>
      </c>
      <c r="N3243">
        <v>21634</v>
      </c>
      <c r="O3243" t="s">
        <v>70</v>
      </c>
      <c r="Q3243" t="s">
        <v>30503</v>
      </c>
      <c r="S3243" t="s">
        <v>72</v>
      </c>
      <c r="T3243" t="s">
        <v>1738</v>
      </c>
      <c r="U3243" t="s">
        <v>1739</v>
      </c>
      <c r="V3243" t="s">
        <v>1740</v>
      </c>
      <c r="W3243" t="s">
        <v>278</v>
      </c>
      <c r="X3243" t="s">
        <v>2560</v>
      </c>
      <c r="Y3243" t="str">
        <f>"51-3093"</f>
        <v>51-3093</v>
      </c>
      <c r="Z3243" t="s">
        <v>2561</v>
      </c>
      <c r="AA3243">
        <v>311712</v>
      </c>
      <c r="AB3243">
        <v>30</v>
      </c>
      <c r="AC3243">
        <v>30</v>
      </c>
      <c r="AD3243" t="s">
        <v>79</v>
      </c>
      <c r="AE3243" t="s">
        <v>80</v>
      </c>
      <c r="AF3243">
        <v>40</v>
      </c>
      <c r="AG3243" s="4">
        <v>0.20833333333333334</v>
      </c>
      <c r="AH3243" s="4">
        <v>0.5625</v>
      </c>
      <c r="AI3243" s="5">
        <v>9.6</v>
      </c>
      <c r="AJ3243">
        <v>14.4</v>
      </c>
      <c r="AK3243">
        <v>14.4</v>
      </c>
      <c r="AL3243" t="s">
        <v>81</v>
      </c>
      <c r="AM3243" t="s">
        <v>82</v>
      </c>
      <c r="AO3243" t="s">
        <v>83</v>
      </c>
      <c r="AR3243" t="s">
        <v>82</v>
      </c>
      <c r="AT3243" t="s">
        <v>82</v>
      </c>
      <c r="AW3243" t="s">
        <v>82</v>
      </c>
      <c r="AY3243" t="s">
        <v>2558</v>
      </c>
      <c r="AZ3243" t="s">
        <v>2562</v>
      </c>
      <c r="BA3243" t="s">
        <v>136</v>
      </c>
      <c r="BB3243">
        <v>21634</v>
      </c>
      <c r="BC3243" t="s">
        <v>87</v>
      </c>
      <c r="BH3243" t="s">
        <v>30502</v>
      </c>
      <c r="BJ3243">
        <v>521041019</v>
      </c>
    </row>
    <row r="3244" spans="1:62" x14ac:dyDescent="0.25">
      <c r="A3244" t="s">
        <v>30799</v>
      </c>
      <c r="B3244" s="2">
        <v>43507</v>
      </c>
      <c r="C3244" t="s">
        <v>63</v>
      </c>
      <c r="D3244" s="3">
        <v>43472.380050798609</v>
      </c>
      <c r="E3244" t="s">
        <v>64</v>
      </c>
      <c r="F3244" s="2">
        <v>43556</v>
      </c>
      <c r="G3244" s="2">
        <v>43812</v>
      </c>
      <c r="H3244" t="s">
        <v>30800</v>
      </c>
      <c r="I3244" t="s">
        <v>130</v>
      </c>
      <c r="J3244" t="s">
        <v>30801</v>
      </c>
      <c r="K3244" t="s">
        <v>130</v>
      </c>
      <c r="L3244" t="s">
        <v>5541</v>
      </c>
      <c r="M3244" t="s">
        <v>147</v>
      </c>
      <c r="N3244">
        <v>19355</v>
      </c>
      <c r="O3244" t="s">
        <v>70</v>
      </c>
      <c r="P3244" t="s">
        <v>130</v>
      </c>
      <c r="Q3244" t="s">
        <v>30802</v>
      </c>
      <c r="R3244">
        <v>0</v>
      </c>
      <c r="S3244" t="s">
        <v>72</v>
      </c>
      <c r="T3244" t="s">
        <v>27841</v>
      </c>
      <c r="U3244" t="s">
        <v>27842</v>
      </c>
      <c r="V3244" t="s">
        <v>1042</v>
      </c>
      <c r="W3244" t="s">
        <v>147</v>
      </c>
      <c r="X3244" t="s">
        <v>106</v>
      </c>
      <c r="Y3244" t="str">
        <f>"37-3011"</f>
        <v>37-3011</v>
      </c>
      <c r="Z3244" t="s">
        <v>94</v>
      </c>
      <c r="AA3244">
        <v>561730</v>
      </c>
      <c r="AB3244">
        <v>10</v>
      </c>
      <c r="AC3244">
        <v>10</v>
      </c>
      <c r="AD3244" t="s">
        <v>79</v>
      </c>
      <c r="AE3244" t="s">
        <v>80</v>
      </c>
      <c r="AF3244">
        <v>40</v>
      </c>
      <c r="AG3244" s="4">
        <v>0.29166666666666669</v>
      </c>
      <c r="AH3244" s="4">
        <v>0.64583333333333337</v>
      </c>
      <c r="AI3244" s="5">
        <v>15.73</v>
      </c>
      <c r="AJ3244">
        <v>23.6</v>
      </c>
      <c r="AK3244">
        <v>23.6</v>
      </c>
      <c r="AL3244" t="s">
        <v>81</v>
      </c>
      <c r="AM3244" t="s">
        <v>82</v>
      </c>
      <c r="AO3244" t="s">
        <v>83</v>
      </c>
      <c r="AP3244" t="s">
        <v>130</v>
      </c>
      <c r="AQ3244" t="s">
        <v>130</v>
      </c>
      <c r="AR3244" t="s">
        <v>82</v>
      </c>
      <c r="AT3244" t="s">
        <v>82</v>
      </c>
      <c r="AW3244" t="s">
        <v>82</v>
      </c>
      <c r="AY3244" t="s">
        <v>5541</v>
      </c>
      <c r="AZ3244" t="s">
        <v>1310</v>
      </c>
      <c r="BA3244" t="s">
        <v>147</v>
      </c>
      <c r="BB3244">
        <v>19355</v>
      </c>
      <c r="BC3244" t="s">
        <v>79</v>
      </c>
      <c r="BH3244" t="s">
        <v>30801</v>
      </c>
      <c r="BI3244" t="s">
        <v>130</v>
      </c>
      <c r="BJ3244">
        <v>262459090</v>
      </c>
    </row>
    <row r="3245" spans="1:62" x14ac:dyDescent="0.25">
      <c r="A3245" t="s">
        <v>30922</v>
      </c>
      <c r="B3245" s="2">
        <v>43507</v>
      </c>
      <c r="C3245" t="s">
        <v>63</v>
      </c>
      <c r="D3245" s="3">
        <v>43472.378791238429</v>
      </c>
      <c r="E3245" t="s">
        <v>64</v>
      </c>
      <c r="F3245" s="2">
        <v>43556</v>
      </c>
      <c r="G3245" s="2">
        <v>43799</v>
      </c>
      <c r="H3245" t="s">
        <v>28874</v>
      </c>
      <c r="J3245" t="s">
        <v>28875</v>
      </c>
      <c r="L3245" t="s">
        <v>28876</v>
      </c>
      <c r="M3245" t="s">
        <v>105</v>
      </c>
      <c r="N3245">
        <v>77598</v>
      </c>
      <c r="O3245" t="s">
        <v>70</v>
      </c>
      <c r="Q3245" t="s">
        <v>28877</v>
      </c>
      <c r="S3245" t="s">
        <v>72</v>
      </c>
      <c r="T3245" t="s">
        <v>11207</v>
      </c>
      <c r="U3245" t="s">
        <v>11208</v>
      </c>
      <c r="V3245" t="s">
        <v>11209</v>
      </c>
      <c r="W3245" t="s">
        <v>105</v>
      </c>
      <c r="X3245" t="s">
        <v>6477</v>
      </c>
      <c r="Y3245" t="str">
        <f>"37-3011"</f>
        <v>37-3011</v>
      </c>
      <c r="Z3245" t="s">
        <v>94</v>
      </c>
      <c r="AA3245">
        <v>561730</v>
      </c>
      <c r="AB3245">
        <v>75</v>
      </c>
      <c r="AC3245">
        <v>75</v>
      </c>
      <c r="AD3245" t="s">
        <v>79</v>
      </c>
      <c r="AE3245" t="s">
        <v>80</v>
      </c>
      <c r="AF3245">
        <v>40</v>
      </c>
      <c r="AG3245" s="4">
        <v>0.29166666666666669</v>
      </c>
      <c r="AH3245" s="4">
        <v>0.66666666666666663</v>
      </c>
      <c r="AI3245" s="5">
        <v>13.44</v>
      </c>
      <c r="AJ3245">
        <v>20.16</v>
      </c>
      <c r="AL3245" t="s">
        <v>81</v>
      </c>
      <c r="AM3245" t="s">
        <v>82</v>
      </c>
      <c r="AO3245" t="s">
        <v>83</v>
      </c>
      <c r="AR3245" t="s">
        <v>82</v>
      </c>
      <c r="AT3245" t="s">
        <v>82</v>
      </c>
      <c r="AW3245" t="s">
        <v>82</v>
      </c>
      <c r="AY3245" t="s">
        <v>23519</v>
      </c>
      <c r="AZ3245" t="s">
        <v>291</v>
      </c>
      <c r="BA3245" t="s">
        <v>105</v>
      </c>
      <c r="BB3245">
        <v>77303</v>
      </c>
      <c r="BC3245" t="s">
        <v>79</v>
      </c>
      <c r="BH3245" t="s">
        <v>30544</v>
      </c>
      <c r="BJ3245">
        <v>760686297</v>
      </c>
    </row>
    <row r="3246" spans="1:62" x14ac:dyDescent="0.25">
      <c r="A3246" t="s">
        <v>31050</v>
      </c>
      <c r="B3246" s="2">
        <v>43507</v>
      </c>
      <c r="C3246" t="s">
        <v>63</v>
      </c>
      <c r="D3246" s="3">
        <v>43472.380748530093</v>
      </c>
      <c r="E3246" t="s">
        <v>64</v>
      </c>
      <c r="F3246" s="2">
        <v>43556</v>
      </c>
      <c r="G3246" s="2">
        <v>43812</v>
      </c>
      <c r="H3246" t="s">
        <v>31051</v>
      </c>
      <c r="I3246" t="s">
        <v>130</v>
      </c>
      <c r="J3246" t="s">
        <v>30510</v>
      </c>
      <c r="K3246" t="s">
        <v>130</v>
      </c>
      <c r="L3246" t="s">
        <v>25894</v>
      </c>
      <c r="M3246" t="s">
        <v>147</v>
      </c>
      <c r="N3246">
        <v>19002</v>
      </c>
      <c r="O3246" t="s">
        <v>70</v>
      </c>
      <c r="P3246" t="s">
        <v>130</v>
      </c>
      <c r="Q3246" t="s">
        <v>31052</v>
      </c>
      <c r="R3246">
        <v>0</v>
      </c>
      <c r="S3246" t="s">
        <v>72</v>
      </c>
      <c r="T3246" t="s">
        <v>27841</v>
      </c>
      <c r="U3246" t="s">
        <v>27842</v>
      </c>
      <c r="V3246" t="s">
        <v>1042</v>
      </c>
      <c r="W3246" t="s">
        <v>147</v>
      </c>
      <c r="X3246" t="s">
        <v>31053</v>
      </c>
      <c r="Y3246" t="str">
        <f>"47-2051"</f>
        <v>47-2051</v>
      </c>
      <c r="Z3246" t="s">
        <v>1383</v>
      </c>
      <c r="AA3246">
        <v>238990</v>
      </c>
      <c r="AB3246">
        <v>55</v>
      </c>
      <c r="AC3246">
        <v>55</v>
      </c>
      <c r="AD3246" t="s">
        <v>79</v>
      </c>
      <c r="AE3246" t="s">
        <v>80</v>
      </c>
      <c r="AF3246">
        <v>40</v>
      </c>
      <c r="AG3246" s="4">
        <v>0.29166666666666669</v>
      </c>
      <c r="AH3246" s="4">
        <v>0.64583333333333337</v>
      </c>
      <c r="AI3246" s="5">
        <v>23.9</v>
      </c>
      <c r="AJ3246">
        <v>35.86</v>
      </c>
      <c r="AK3246">
        <v>35.86</v>
      </c>
      <c r="AL3246" t="s">
        <v>81</v>
      </c>
      <c r="AM3246" t="s">
        <v>82</v>
      </c>
      <c r="AO3246" t="s">
        <v>83</v>
      </c>
      <c r="AP3246" t="s">
        <v>158</v>
      </c>
      <c r="AQ3246" t="s">
        <v>158</v>
      </c>
      <c r="AR3246" t="s">
        <v>82</v>
      </c>
      <c r="AT3246" t="s">
        <v>82</v>
      </c>
      <c r="AW3246" t="s">
        <v>82</v>
      </c>
      <c r="AY3246" t="s">
        <v>25894</v>
      </c>
      <c r="AZ3246" t="s">
        <v>291</v>
      </c>
      <c r="BA3246" t="s">
        <v>147</v>
      </c>
      <c r="BB3246">
        <v>19002</v>
      </c>
      <c r="BC3246" t="s">
        <v>79</v>
      </c>
      <c r="BH3246" t="s">
        <v>30510</v>
      </c>
      <c r="BI3246" t="s">
        <v>130</v>
      </c>
      <c r="BJ3246">
        <v>264267617</v>
      </c>
    </row>
    <row r="3247" spans="1:62" x14ac:dyDescent="0.25">
      <c r="A3247" t="s">
        <v>31126</v>
      </c>
      <c r="B3247" s="2">
        <v>43507</v>
      </c>
      <c r="C3247" t="s">
        <v>63</v>
      </c>
      <c r="D3247" s="3">
        <v>43472.379245810182</v>
      </c>
      <c r="E3247" t="s">
        <v>282</v>
      </c>
      <c r="F3247" s="2">
        <v>43556</v>
      </c>
      <c r="G3247" s="2">
        <v>43799</v>
      </c>
      <c r="H3247" t="s">
        <v>31127</v>
      </c>
      <c r="J3247" t="s">
        <v>31128</v>
      </c>
      <c r="L3247" t="s">
        <v>31129</v>
      </c>
      <c r="M3247" t="s">
        <v>147</v>
      </c>
      <c r="N3247">
        <v>15084</v>
      </c>
      <c r="O3247" t="s">
        <v>70</v>
      </c>
      <c r="Q3247" t="s">
        <v>31130</v>
      </c>
      <c r="S3247" t="s">
        <v>72</v>
      </c>
      <c r="T3247" t="s">
        <v>31131</v>
      </c>
      <c r="U3247" t="s">
        <v>31132</v>
      </c>
      <c r="V3247" t="s">
        <v>244</v>
      </c>
      <c r="W3247" t="s">
        <v>147</v>
      </c>
      <c r="X3247" t="s">
        <v>8636</v>
      </c>
      <c r="Y3247" t="str">
        <f>"37-3011"</f>
        <v>37-3011</v>
      </c>
      <c r="Z3247" t="s">
        <v>94</v>
      </c>
      <c r="AA3247">
        <v>561730</v>
      </c>
      <c r="AB3247">
        <v>6</v>
      </c>
      <c r="AC3247">
        <v>5</v>
      </c>
      <c r="AD3247" t="s">
        <v>79</v>
      </c>
      <c r="AE3247" t="s">
        <v>80</v>
      </c>
      <c r="AF3247">
        <v>40</v>
      </c>
      <c r="AG3247" s="4">
        <v>0.29166666666666669</v>
      </c>
      <c r="AH3247" s="4">
        <v>0.83333333333333337</v>
      </c>
      <c r="AI3247" s="5">
        <v>13.77</v>
      </c>
      <c r="AJ3247">
        <v>20.66</v>
      </c>
      <c r="AL3247" t="s">
        <v>81</v>
      </c>
      <c r="AM3247" t="s">
        <v>82</v>
      </c>
      <c r="AO3247" t="s">
        <v>83</v>
      </c>
      <c r="AR3247" t="s">
        <v>82</v>
      </c>
      <c r="AT3247" t="s">
        <v>82</v>
      </c>
      <c r="AW3247" t="s">
        <v>82</v>
      </c>
      <c r="AY3247" t="s">
        <v>31129</v>
      </c>
      <c r="AZ3247" t="s">
        <v>3309</v>
      </c>
      <c r="BA3247" t="s">
        <v>147</v>
      </c>
      <c r="BB3247">
        <v>15084</v>
      </c>
      <c r="BC3247" t="s">
        <v>79</v>
      </c>
      <c r="BH3247" t="s">
        <v>31128</v>
      </c>
      <c r="BJ3247">
        <v>810689052</v>
      </c>
    </row>
    <row r="3248" spans="1:62" x14ac:dyDescent="0.25">
      <c r="A3248" t="s">
        <v>31204</v>
      </c>
      <c r="B3248" s="2">
        <v>43507</v>
      </c>
      <c r="C3248" t="s">
        <v>63</v>
      </c>
      <c r="D3248" s="3">
        <v>43472.380384201388</v>
      </c>
      <c r="E3248" t="s">
        <v>64</v>
      </c>
      <c r="F3248" s="2">
        <v>43556</v>
      </c>
      <c r="G3248" s="2">
        <v>43800</v>
      </c>
      <c r="H3248" t="s">
        <v>13428</v>
      </c>
      <c r="J3248" t="s">
        <v>13429</v>
      </c>
      <c r="L3248" t="s">
        <v>13430</v>
      </c>
      <c r="M3248" t="s">
        <v>105</v>
      </c>
      <c r="N3248">
        <v>76227</v>
      </c>
      <c r="O3248" t="s">
        <v>70</v>
      </c>
      <c r="Q3248" t="s">
        <v>13431</v>
      </c>
      <c r="S3248" t="s">
        <v>72</v>
      </c>
      <c r="T3248" t="s">
        <v>1917</v>
      </c>
      <c r="U3248" t="s">
        <v>1918</v>
      </c>
      <c r="V3248" t="s">
        <v>1919</v>
      </c>
      <c r="W3248" t="s">
        <v>105</v>
      </c>
      <c r="X3248" t="s">
        <v>2013</v>
      </c>
      <c r="Y3248" t="str">
        <f>"37-3011"</f>
        <v>37-3011</v>
      </c>
      <c r="Z3248" t="s">
        <v>94</v>
      </c>
      <c r="AA3248">
        <v>561730</v>
      </c>
      <c r="AB3248">
        <v>22</v>
      </c>
      <c r="AC3248">
        <v>22</v>
      </c>
      <c r="AD3248" t="s">
        <v>79</v>
      </c>
      <c r="AE3248" t="s">
        <v>95</v>
      </c>
      <c r="AF3248">
        <v>35</v>
      </c>
      <c r="AG3248" s="4">
        <v>0.3125</v>
      </c>
      <c r="AH3248" s="4">
        <v>0.64583333333333337</v>
      </c>
      <c r="AI3248" s="5">
        <v>13.94</v>
      </c>
      <c r="AJ3248">
        <v>20.91</v>
      </c>
      <c r="AL3248" t="s">
        <v>81</v>
      </c>
      <c r="AM3248" t="s">
        <v>82</v>
      </c>
      <c r="AO3248" t="s">
        <v>83</v>
      </c>
      <c r="AR3248" t="s">
        <v>82</v>
      </c>
      <c r="AT3248" t="s">
        <v>82</v>
      </c>
      <c r="AW3248" t="s">
        <v>82</v>
      </c>
      <c r="AY3248" t="s">
        <v>13430</v>
      </c>
      <c r="AZ3248" t="s">
        <v>13430</v>
      </c>
      <c r="BA3248" t="s">
        <v>105</v>
      </c>
      <c r="BB3248">
        <v>76227</v>
      </c>
      <c r="BC3248" t="s">
        <v>79</v>
      </c>
      <c r="BH3248" t="s">
        <v>13429</v>
      </c>
      <c r="BJ3248">
        <v>261566390</v>
      </c>
    </row>
    <row r="3249" spans="1:62" x14ac:dyDescent="0.25">
      <c r="A3249" t="s">
        <v>31384</v>
      </c>
      <c r="B3249" s="2">
        <v>43507</v>
      </c>
      <c r="C3249" t="s">
        <v>63</v>
      </c>
      <c r="D3249" s="3">
        <v>43472.380361585645</v>
      </c>
      <c r="E3249" t="s">
        <v>64</v>
      </c>
      <c r="F3249" s="2">
        <v>43556</v>
      </c>
      <c r="G3249" s="2">
        <v>43707</v>
      </c>
      <c r="H3249" t="s">
        <v>12625</v>
      </c>
      <c r="J3249" t="s">
        <v>12626</v>
      </c>
      <c r="L3249" t="s">
        <v>4750</v>
      </c>
      <c r="M3249" t="s">
        <v>2356</v>
      </c>
      <c r="N3249">
        <v>68512</v>
      </c>
      <c r="O3249" t="s">
        <v>70</v>
      </c>
      <c r="Q3249" t="s">
        <v>12627</v>
      </c>
      <c r="S3249" t="s">
        <v>72</v>
      </c>
      <c r="T3249" t="s">
        <v>12628</v>
      </c>
      <c r="U3249" t="s">
        <v>12629</v>
      </c>
      <c r="V3249" t="s">
        <v>12630</v>
      </c>
      <c r="W3249" t="s">
        <v>105</v>
      </c>
      <c r="X3249" t="s">
        <v>12631</v>
      </c>
      <c r="Y3249" t="str">
        <f>"37-3011"</f>
        <v>37-3011</v>
      </c>
      <c r="Z3249" t="s">
        <v>94</v>
      </c>
      <c r="AA3249">
        <v>237990</v>
      </c>
      <c r="AB3249">
        <v>30</v>
      </c>
      <c r="AC3249">
        <v>30</v>
      </c>
      <c r="AD3249" t="s">
        <v>79</v>
      </c>
      <c r="AE3249" t="s">
        <v>80</v>
      </c>
      <c r="AF3249">
        <v>40</v>
      </c>
      <c r="AG3249" s="4">
        <v>0.25</v>
      </c>
      <c r="AH3249" s="4">
        <v>0.60416666666666663</v>
      </c>
      <c r="AI3249" s="5">
        <v>15.55</v>
      </c>
      <c r="AJ3249">
        <v>23.33</v>
      </c>
      <c r="AL3249" t="s">
        <v>81</v>
      </c>
      <c r="AM3249" t="s">
        <v>82</v>
      </c>
      <c r="AO3249" t="s">
        <v>83</v>
      </c>
      <c r="AR3249" t="s">
        <v>82</v>
      </c>
      <c r="AT3249" t="s">
        <v>82</v>
      </c>
      <c r="AW3249" t="s">
        <v>72</v>
      </c>
      <c r="AX3249">
        <v>6</v>
      </c>
      <c r="AY3249" t="s">
        <v>12632</v>
      </c>
      <c r="AZ3249" t="s">
        <v>3343</v>
      </c>
      <c r="BA3249" t="s">
        <v>323</v>
      </c>
      <c r="BB3249">
        <v>92037</v>
      </c>
      <c r="BC3249" t="s">
        <v>79</v>
      </c>
      <c r="BH3249" t="s">
        <v>31385</v>
      </c>
      <c r="BI3249" t="s">
        <v>27776</v>
      </c>
      <c r="BJ3249">
        <v>470822871</v>
      </c>
    </row>
    <row r="3250" spans="1:62" x14ac:dyDescent="0.25">
      <c r="A3250" t="s">
        <v>31393</v>
      </c>
      <c r="B3250" s="2">
        <v>43507</v>
      </c>
      <c r="C3250" t="s">
        <v>63</v>
      </c>
      <c r="D3250" s="3">
        <v>43472.379388969908</v>
      </c>
      <c r="E3250" t="s">
        <v>64</v>
      </c>
      <c r="F3250" s="2">
        <v>43556</v>
      </c>
      <c r="G3250" s="2">
        <v>43799</v>
      </c>
      <c r="H3250" t="s">
        <v>13796</v>
      </c>
      <c r="J3250" t="s">
        <v>13797</v>
      </c>
      <c r="L3250" t="s">
        <v>2230</v>
      </c>
      <c r="M3250" t="s">
        <v>105</v>
      </c>
      <c r="N3250">
        <v>75002</v>
      </c>
      <c r="O3250" t="s">
        <v>70</v>
      </c>
      <c r="Q3250" t="s">
        <v>13798</v>
      </c>
      <c r="S3250" t="s">
        <v>72</v>
      </c>
      <c r="T3250" t="s">
        <v>1917</v>
      </c>
      <c r="U3250" t="s">
        <v>1918</v>
      </c>
      <c r="V3250" t="s">
        <v>1919</v>
      </c>
      <c r="W3250" t="s">
        <v>105</v>
      </c>
      <c r="X3250" t="s">
        <v>106</v>
      </c>
      <c r="Y3250" t="str">
        <f>"37-3011"</f>
        <v>37-3011</v>
      </c>
      <c r="Z3250" t="s">
        <v>94</v>
      </c>
      <c r="AA3250">
        <v>561730</v>
      </c>
      <c r="AB3250">
        <v>6</v>
      </c>
      <c r="AC3250">
        <v>6</v>
      </c>
      <c r="AD3250" t="s">
        <v>79</v>
      </c>
      <c r="AE3250" t="s">
        <v>80</v>
      </c>
      <c r="AF3250">
        <v>40</v>
      </c>
      <c r="AG3250" s="4">
        <v>0.3125</v>
      </c>
      <c r="AH3250" s="4">
        <v>0.6875</v>
      </c>
      <c r="AI3250" s="5">
        <v>13.94</v>
      </c>
      <c r="AJ3250">
        <v>20.91</v>
      </c>
      <c r="AL3250" t="s">
        <v>81</v>
      </c>
      <c r="AM3250" t="s">
        <v>82</v>
      </c>
      <c r="AO3250" t="s">
        <v>83</v>
      </c>
      <c r="AR3250" t="s">
        <v>82</v>
      </c>
      <c r="AT3250" t="s">
        <v>82</v>
      </c>
      <c r="AW3250" t="s">
        <v>82</v>
      </c>
      <c r="AY3250" t="s">
        <v>2230</v>
      </c>
      <c r="AZ3250" t="s">
        <v>1594</v>
      </c>
      <c r="BA3250" t="s">
        <v>105</v>
      </c>
      <c r="BB3250">
        <v>75002</v>
      </c>
      <c r="BC3250" t="s">
        <v>79</v>
      </c>
      <c r="BH3250" t="s">
        <v>13797</v>
      </c>
      <c r="BJ3250">
        <v>810718540</v>
      </c>
    </row>
    <row r="3251" spans="1:62" x14ac:dyDescent="0.25">
      <c r="A3251" t="s">
        <v>31456</v>
      </c>
      <c r="B3251" s="2">
        <v>43507</v>
      </c>
      <c r="C3251" t="s">
        <v>63</v>
      </c>
      <c r="D3251" s="3">
        <v>43472.379704722225</v>
      </c>
      <c r="E3251" t="s">
        <v>282</v>
      </c>
      <c r="F3251" s="2">
        <v>43556</v>
      </c>
      <c r="G3251" s="2">
        <v>43799</v>
      </c>
      <c r="H3251" t="s">
        <v>16313</v>
      </c>
      <c r="J3251" t="s">
        <v>16314</v>
      </c>
      <c r="L3251" t="s">
        <v>8820</v>
      </c>
      <c r="M3251" t="s">
        <v>1246</v>
      </c>
      <c r="N3251">
        <v>63348</v>
      </c>
      <c r="O3251" t="s">
        <v>70</v>
      </c>
      <c r="Q3251" t="s">
        <v>16315</v>
      </c>
      <c r="S3251" t="s">
        <v>72</v>
      </c>
      <c r="T3251" t="s">
        <v>1917</v>
      </c>
      <c r="U3251" t="s">
        <v>1918</v>
      </c>
      <c r="V3251" t="s">
        <v>1919</v>
      </c>
      <c r="W3251" t="s">
        <v>105</v>
      </c>
      <c r="X3251" t="s">
        <v>106</v>
      </c>
      <c r="Y3251" t="str">
        <f>"37-3011"</f>
        <v>37-3011</v>
      </c>
      <c r="Z3251" t="s">
        <v>94</v>
      </c>
      <c r="AA3251">
        <v>561730</v>
      </c>
      <c r="AB3251">
        <v>14</v>
      </c>
      <c r="AC3251">
        <v>13</v>
      </c>
      <c r="AD3251" t="s">
        <v>79</v>
      </c>
      <c r="AE3251" t="s">
        <v>95</v>
      </c>
      <c r="AF3251">
        <v>40</v>
      </c>
      <c r="AG3251" s="4">
        <v>0.29166666666666669</v>
      </c>
      <c r="AH3251" s="4">
        <v>0.66666666666666663</v>
      </c>
      <c r="AI3251" s="5">
        <v>14.52</v>
      </c>
      <c r="AJ3251">
        <v>21.78</v>
      </c>
      <c r="AL3251" t="s">
        <v>81</v>
      </c>
      <c r="AM3251" t="s">
        <v>82</v>
      </c>
      <c r="AO3251" t="s">
        <v>83</v>
      </c>
      <c r="AR3251" t="s">
        <v>82</v>
      </c>
      <c r="AT3251" t="s">
        <v>82</v>
      </c>
      <c r="AW3251" t="s">
        <v>82</v>
      </c>
      <c r="AY3251" t="s">
        <v>8820</v>
      </c>
      <c r="AZ3251" t="s">
        <v>1707</v>
      </c>
      <c r="BA3251" t="s">
        <v>1246</v>
      </c>
      <c r="BB3251">
        <v>63348</v>
      </c>
      <c r="BC3251" t="s">
        <v>79</v>
      </c>
      <c r="BH3251" t="s">
        <v>16314</v>
      </c>
      <c r="BJ3251">
        <v>431703594</v>
      </c>
    </row>
    <row r="3252" spans="1:62" x14ac:dyDescent="0.25">
      <c r="A3252" t="s">
        <v>31459</v>
      </c>
      <c r="B3252" s="2">
        <v>43507</v>
      </c>
      <c r="C3252" t="s">
        <v>63</v>
      </c>
      <c r="D3252" s="3">
        <v>43472.379921689811</v>
      </c>
      <c r="E3252" t="s">
        <v>64</v>
      </c>
      <c r="F3252" s="2">
        <v>43556</v>
      </c>
      <c r="G3252" s="2">
        <v>43784</v>
      </c>
      <c r="H3252" t="s">
        <v>31110</v>
      </c>
      <c r="J3252" t="s">
        <v>31111</v>
      </c>
      <c r="L3252" t="s">
        <v>2222</v>
      </c>
      <c r="M3252" t="s">
        <v>278</v>
      </c>
      <c r="N3252">
        <v>23230</v>
      </c>
      <c r="O3252" t="s">
        <v>70</v>
      </c>
      <c r="Q3252" t="s">
        <v>31112</v>
      </c>
      <c r="S3252" t="s">
        <v>72</v>
      </c>
      <c r="T3252" t="s">
        <v>2538</v>
      </c>
      <c r="U3252" t="s">
        <v>8302</v>
      </c>
      <c r="V3252" t="s">
        <v>4391</v>
      </c>
      <c r="W3252" t="s">
        <v>761</v>
      </c>
      <c r="X3252" t="s">
        <v>31113</v>
      </c>
      <c r="Y3252" t="str">
        <f>"37-2011"</f>
        <v>37-2011</v>
      </c>
      <c r="Z3252" t="s">
        <v>424</v>
      </c>
      <c r="AA3252">
        <v>561790</v>
      </c>
      <c r="AB3252">
        <v>7</v>
      </c>
      <c r="AC3252">
        <v>7</v>
      </c>
      <c r="AD3252" t="s">
        <v>79</v>
      </c>
      <c r="AE3252" t="s">
        <v>95</v>
      </c>
      <c r="AF3252">
        <v>40</v>
      </c>
      <c r="AG3252" s="4">
        <v>0.25</v>
      </c>
      <c r="AH3252" s="4">
        <v>0.54166666666666663</v>
      </c>
      <c r="AI3252" s="6">
        <v>12</v>
      </c>
      <c r="AJ3252">
        <v>18</v>
      </c>
      <c r="AL3252" t="s">
        <v>81</v>
      </c>
      <c r="AM3252" t="s">
        <v>82</v>
      </c>
      <c r="AO3252" t="s">
        <v>83</v>
      </c>
      <c r="AR3252" t="s">
        <v>82</v>
      </c>
      <c r="AT3252" t="s">
        <v>82</v>
      </c>
      <c r="AW3252" t="s">
        <v>72</v>
      </c>
      <c r="AX3252">
        <v>12</v>
      </c>
      <c r="AY3252" t="s">
        <v>15254</v>
      </c>
      <c r="AZ3252" t="s">
        <v>812</v>
      </c>
      <c r="BA3252" t="s">
        <v>278</v>
      </c>
      <c r="BB3252">
        <v>23185</v>
      </c>
      <c r="BC3252" t="s">
        <v>79</v>
      </c>
      <c r="BH3252" t="s">
        <v>31460</v>
      </c>
      <c r="BJ3252">
        <v>800955481</v>
      </c>
    </row>
    <row r="3253" spans="1:62" x14ac:dyDescent="0.25">
      <c r="A3253" t="s">
        <v>31496</v>
      </c>
      <c r="B3253" s="2">
        <v>43507</v>
      </c>
      <c r="C3253" t="s">
        <v>63</v>
      </c>
      <c r="D3253" s="3">
        <v>43472.379869305558</v>
      </c>
      <c r="E3253" t="s">
        <v>64</v>
      </c>
      <c r="F3253" s="2">
        <v>43556</v>
      </c>
      <c r="G3253" s="2">
        <v>43799</v>
      </c>
      <c r="H3253" t="s">
        <v>14395</v>
      </c>
      <c r="J3253" t="s">
        <v>14396</v>
      </c>
      <c r="L3253" t="s">
        <v>3222</v>
      </c>
      <c r="M3253" t="s">
        <v>3224</v>
      </c>
      <c r="N3253">
        <v>38654</v>
      </c>
      <c r="O3253" t="s">
        <v>70</v>
      </c>
      <c r="Q3253" t="s">
        <v>14397</v>
      </c>
      <c r="S3253" t="s">
        <v>72</v>
      </c>
      <c r="T3253" t="s">
        <v>1917</v>
      </c>
      <c r="U3253" t="s">
        <v>1918</v>
      </c>
      <c r="V3253" t="s">
        <v>1919</v>
      </c>
      <c r="W3253" t="s">
        <v>105</v>
      </c>
      <c r="X3253" t="s">
        <v>106</v>
      </c>
      <c r="Y3253" t="str">
        <f>"37-3011"</f>
        <v>37-3011</v>
      </c>
      <c r="Z3253" t="s">
        <v>94</v>
      </c>
      <c r="AA3253">
        <v>561730</v>
      </c>
      <c r="AB3253">
        <v>18</v>
      </c>
      <c r="AC3253">
        <v>18</v>
      </c>
      <c r="AD3253" t="s">
        <v>79</v>
      </c>
      <c r="AE3253" t="s">
        <v>95</v>
      </c>
      <c r="AF3253">
        <v>35</v>
      </c>
      <c r="AG3253" s="4">
        <v>0.3125</v>
      </c>
      <c r="AH3253" s="4">
        <v>0.66666666666666663</v>
      </c>
      <c r="AI3253" s="5">
        <v>12.82</v>
      </c>
      <c r="AJ3253">
        <v>19.23</v>
      </c>
      <c r="AL3253" t="s">
        <v>81</v>
      </c>
      <c r="AM3253" t="s">
        <v>82</v>
      </c>
      <c r="AO3253" t="s">
        <v>83</v>
      </c>
      <c r="AR3253" t="s">
        <v>82</v>
      </c>
      <c r="AT3253" t="s">
        <v>82</v>
      </c>
      <c r="AW3253" t="s">
        <v>82</v>
      </c>
      <c r="AY3253" t="s">
        <v>3222</v>
      </c>
      <c r="AZ3253" t="s">
        <v>14398</v>
      </c>
      <c r="BA3253" t="s">
        <v>3224</v>
      </c>
      <c r="BB3253">
        <v>38654</v>
      </c>
      <c r="BC3253" t="s">
        <v>79</v>
      </c>
      <c r="BH3253" t="s">
        <v>14396</v>
      </c>
      <c r="BJ3253">
        <v>640891245</v>
      </c>
    </row>
    <row r="3254" spans="1:62" x14ac:dyDescent="0.25">
      <c r="A3254" t="s">
        <v>31568</v>
      </c>
      <c r="B3254" s="2">
        <v>43507</v>
      </c>
      <c r="C3254" t="s">
        <v>63</v>
      </c>
      <c r="D3254" s="3">
        <v>43472.378957754627</v>
      </c>
      <c r="E3254" t="s">
        <v>64</v>
      </c>
      <c r="F3254" s="2">
        <v>43556</v>
      </c>
      <c r="G3254" s="2">
        <v>43769</v>
      </c>
      <c r="H3254" t="s">
        <v>31569</v>
      </c>
      <c r="J3254" t="s">
        <v>31570</v>
      </c>
      <c r="L3254" t="s">
        <v>17522</v>
      </c>
      <c r="M3254" t="s">
        <v>783</v>
      </c>
      <c r="N3254">
        <v>44146</v>
      </c>
      <c r="O3254" t="s">
        <v>70</v>
      </c>
      <c r="Q3254" t="s">
        <v>31571</v>
      </c>
      <c r="S3254" t="s">
        <v>72</v>
      </c>
      <c r="T3254" t="s">
        <v>31131</v>
      </c>
      <c r="U3254" t="s">
        <v>31132</v>
      </c>
      <c r="V3254" t="s">
        <v>244</v>
      </c>
      <c r="W3254" t="s">
        <v>147</v>
      </c>
      <c r="X3254" t="s">
        <v>31572</v>
      </c>
      <c r="Y3254" t="str">
        <f>"53-7062"</f>
        <v>53-7062</v>
      </c>
      <c r="Z3254" t="s">
        <v>337</v>
      </c>
      <c r="AA3254">
        <v>532299</v>
      </c>
      <c r="AB3254">
        <v>12</v>
      </c>
      <c r="AC3254">
        <v>12</v>
      </c>
      <c r="AD3254" t="s">
        <v>79</v>
      </c>
      <c r="AE3254" t="s">
        <v>80</v>
      </c>
      <c r="AF3254">
        <v>40</v>
      </c>
      <c r="AG3254" s="4">
        <v>0.35416666666666669</v>
      </c>
      <c r="AH3254" s="4">
        <v>0.70833333333333337</v>
      </c>
      <c r="AI3254" s="5">
        <v>14.18</v>
      </c>
      <c r="AJ3254">
        <v>21.27</v>
      </c>
      <c r="AL3254" t="s">
        <v>81</v>
      </c>
      <c r="AM3254" t="s">
        <v>82</v>
      </c>
      <c r="AO3254" t="s">
        <v>83</v>
      </c>
      <c r="AR3254" t="s">
        <v>82</v>
      </c>
      <c r="AT3254" t="s">
        <v>82</v>
      </c>
      <c r="AW3254" t="s">
        <v>82</v>
      </c>
      <c r="AY3254" t="s">
        <v>17522</v>
      </c>
      <c r="AZ3254" t="s">
        <v>7299</v>
      </c>
      <c r="BA3254" t="s">
        <v>783</v>
      </c>
      <c r="BB3254">
        <v>44146</v>
      </c>
      <c r="BC3254" t="s">
        <v>79</v>
      </c>
      <c r="BH3254" t="s">
        <v>31570</v>
      </c>
      <c r="BJ3254">
        <v>341624546</v>
      </c>
    </row>
    <row r="3255" spans="1:62" x14ac:dyDescent="0.25">
      <c r="A3255" t="s">
        <v>31573</v>
      </c>
      <c r="B3255" s="2">
        <v>43507</v>
      </c>
      <c r="C3255" t="s">
        <v>63</v>
      </c>
      <c r="D3255" s="3">
        <v>43472.38073434028</v>
      </c>
      <c r="E3255" t="s">
        <v>64</v>
      </c>
      <c r="F3255" s="2">
        <v>43556</v>
      </c>
      <c r="G3255" s="2">
        <v>43769</v>
      </c>
      <c r="H3255" t="s">
        <v>31574</v>
      </c>
      <c r="I3255" t="s">
        <v>31575</v>
      </c>
      <c r="J3255" t="s">
        <v>31576</v>
      </c>
      <c r="L3255" t="s">
        <v>4015</v>
      </c>
      <c r="M3255" t="s">
        <v>86</v>
      </c>
      <c r="N3255">
        <v>32407</v>
      </c>
      <c r="O3255" t="s">
        <v>70</v>
      </c>
      <c r="Q3255" t="s">
        <v>31577</v>
      </c>
      <c r="S3255" t="s">
        <v>72</v>
      </c>
      <c r="T3255" t="s">
        <v>2538</v>
      </c>
      <c r="U3255" t="s">
        <v>8302</v>
      </c>
      <c r="V3255" t="s">
        <v>4391</v>
      </c>
      <c r="W3255" t="s">
        <v>761</v>
      </c>
      <c r="X3255" t="s">
        <v>31578</v>
      </c>
      <c r="Y3255" t="str">
        <f>"37-2012"</f>
        <v>37-2012</v>
      </c>
      <c r="Z3255" t="s">
        <v>373</v>
      </c>
      <c r="AA3255">
        <v>72111</v>
      </c>
      <c r="AB3255">
        <v>100</v>
      </c>
      <c r="AC3255">
        <v>100</v>
      </c>
      <c r="AD3255" t="s">
        <v>79</v>
      </c>
      <c r="AE3255" t="s">
        <v>95</v>
      </c>
      <c r="AF3255">
        <v>35</v>
      </c>
      <c r="AG3255" s="4">
        <v>0.29166666666666669</v>
      </c>
      <c r="AH3255" s="4">
        <v>0.625</v>
      </c>
      <c r="AI3255" s="5">
        <v>10.47</v>
      </c>
      <c r="AJ3255">
        <v>15.71</v>
      </c>
      <c r="AL3255" t="s">
        <v>81</v>
      </c>
      <c r="AM3255" t="s">
        <v>82</v>
      </c>
      <c r="AO3255" t="s">
        <v>83</v>
      </c>
      <c r="AR3255" t="s">
        <v>82</v>
      </c>
      <c r="AT3255" t="s">
        <v>82</v>
      </c>
      <c r="AW3255" t="s">
        <v>82</v>
      </c>
      <c r="AY3255" t="s">
        <v>4015</v>
      </c>
      <c r="AZ3255" t="s">
        <v>4016</v>
      </c>
      <c r="BA3255" t="s">
        <v>86</v>
      </c>
      <c r="BB3255">
        <v>32407</v>
      </c>
      <c r="BC3255" t="s">
        <v>79</v>
      </c>
      <c r="BH3255" t="s">
        <v>31576</v>
      </c>
      <c r="BJ3255">
        <v>591873733</v>
      </c>
    </row>
    <row r="3256" spans="1:62" x14ac:dyDescent="0.25">
      <c r="A3256" t="s">
        <v>31745</v>
      </c>
      <c r="B3256" s="2">
        <v>43507</v>
      </c>
      <c r="C3256" t="s">
        <v>63</v>
      </c>
      <c r="D3256" s="3">
        <v>43472.381358564817</v>
      </c>
      <c r="E3256" t="s">
        <v>64</v>
      </c>
      <c r="F3256" s="2">
        <v>43556</v>
      </c>
      <c r="G3256" s="2">
        <v>43769</v>
      </c>
      <c r="H3256" t="s">
        <v>31267</v>
      </c>
      <c r="I3256" t="s">
        <v>31268</v>
      </c>
      <c r="J3256" t="s">
        <v>31269</v>
      </c>
      <c r="L3256" t="s">
        <v>12138</v>
      </c>
      <c r="M3256" t="s">
        <v>226</v>
      </c>
      <c r="N3256">
        <v>49757</v>
      </c>
      <c r="O3256" t="s">
        <v>70</v>
      </c>
      <c r="Q3256" t="s">
        <v>31270</v>
      </c>
      <c r="S3256" t="s">
        <v>72</v>
      </c>
      <c r="T3256" t="s">
        <v>30841</v>
      </c>
      <c r="U3256" t="s">
        <v>5508</v>
      </c>
      <c r="V3256" t="s">
        <v>4796</v>
      </c>
      <c r="W3256" t="s">
        <v>308</v>
      </c>
      <c r="X3256" t="s">
        <v>25871</v>
      </c>
      <c r="Y3256" t="str">
        <f>"35-3031"</f>
        <v>35-3031</v>
      </c>
      <c r="Z3256" t="s">
        <v>410</v>
      </c>
      <c r="AA3256">
        <v>7221</v>
      </c>
      <c r="AB3256">
        <v>5</v>
      </c>
      <c r="AC3256">
        <v>5</v>
      </c>
      <c r="AD3256" t="s">
        <v>79</v>
      </c>
      <c r="AE3256" t="s">
        <v>80</v>
      </c>
      <c r="AF3256">
        <v>40</v>
      </c>
      <c r="AG3256" s="4">
        <v>0.41666666666666669</v>
      </c>
      <c r="AH3256" s="4">
        <v>0.95833333333333337</v>
      </c>
      <c r="AI3256" s="5">
        <v>11.85</v>
      </c>
      <c r="AJ3256">
        <v>17.78</v>
      </c>
      <c r="AL3256" t="s">
        <v>81</v>
      </c>
      <c r="AM3256" t="s">
        <v>82</v>
      </c>
      <c r="AO3256" t="s">
        <v>83</v>
      </c>
      <c r="AR3256" t="s">
        <v>82</v>
      </c>
      <c r="AT3256" t="s">
        <v>82</v>
      </c>
      <c r="AW3256" t="s">
        <v>72</v>
      </c>
      <c r="AX3256">
        <v>3</v>
      </c>
      <c r="AY3256" t="s">
        <v>12138</v>
      </c>
      <c r="AZ3256" t="s">
        <v>10246</v>
      </c>
      <c r="BA3256" t="s">
        <v>226</v>
      </c>
      <c r="BB3256">
        <v>49757</v>
      </c>
      <c r="BC3256" t="s">
        <v>87</v>
      </c>
      <c r="BH3256" t="s">
        <v>31269</v>
      </c>
      <c r="BJ3256">
        <v>463592279</v>
      </c>
    </row>
    <row r="3257" spans="1:62" x14ac:dyDescent="0.25">
      <c r="A3257" t="s">
        <v>32269</v>
      </c>
      <c r="B3257" s="2">
        <v>43507</v>
      </c>
      <c r="C3257" t="s">
        <v>63</v>
      </c>
      <c r="D3257" s="3">
        <v>43472.380288217595</v>
      </c>
      <c r="E3257" t="s">
        <v>282</v>
      </c>
      <c r="F3257" s="2">
        <v>43556</v>
      </c>
      <c r="G3257" s="2">
        <v>43799</v>
      </c>
      <c r="H3257" t="s">
        <v>6629</v>
      </c>
      <c r="J3257" t="s">
        <v>6630</v>
      </c>
      <c r="L3257" t="s">
        <v>6631</v>
      </c>
      <c r="M3257" t="s">
        <v>100</v>
      </c>
      <c r="N3257">
        <v>28657</v>
      </c>
      <c r="O3257" t="s">
        <v>70</v>
      </c>
      <c r="Q3257" t="s">
        <v>6632</v>
      </c>
      <c r="S3257" t="s">
        <v>72</v>
      </c>
      <c r="T3257" t="s">
        <v>878</v>
      </c>
      <c r="U3257" t="s">
        <v>879</v>
      </c>
      <c r="V3257" t="s">
        <v>880</v>
      </c>
      <c r="W3257" t="s">
        <v>881</v>
      </c>
      <c r="X3257" t="s">
        <v>106</v>
      </c>
      <c r="Y3257" t="str">
        <f>"37-3011"</f>
        <v>37-3011</v>
      </c>
      <c r="Z3257" t="s">
        <v>94</v>
      </c>
      <c r="AA3257">
        <v>561730</v>
      </c>
      <c r="AB3257">
        <v>79</v>
      </c>
      <c r="AC3257">
        <v>75</v>
      </c>
      <c r="AD3257" t="s">
        <v>79</v>
      </c>
      <c r="AE3257" t="s">
        <v>80</v>
      </c>
      <c r="AF3257">
        <v>40</v>
      </c>
      <c r="AG3257" s="4">
        <v>0.25</v>
      </c>
      <c r="AH3257" s="4">
        <v>0.60416666666666663</v>
      </c>
      <c r="AI3257" s="5">
        <v>12.81</v>
      </c>
      <c r="AJ3257">
        <v>19.22</v>
      </c>
      <c r="AK3257">
        <v>22.5</v>
      </c>
      <c r="AL3257" t="s">
        <v>81</v>
      </c>
      <c r="AM3257" t="s">
        <v>82</v>
      </c>
      <c r="AO3257" t="s">
        <v>83</v>
      </c>
      <c r="AR3257" t="s">
        <v>82</v>
      </c>
      <c r="AT3257" t="s">
        <v>82</v>
      </c>
      <c r="AW3257" t="s">
        <v>82</v>
      </c>
      <c r="AY3257" t="s">
        <v>5804</v>
      </c>
      <c r="AZ3257" t="s">
        <v>3334</v>
      </c>
      <c r="BA3257" t="s">
        <v>2367</v>
      </c>
      <c r="BB3257">
        <v>29936</v>
      </c>
      <c r="BC3257" t="s">
        <v>79</v>
      </c>
      <c r="BH3257" t="s">
        <v>6633</v>
      </c>
      <c r="BJ3257">
        <v>261577045</v>
      </c>
    </row>
    <row r="3258" spans="1:62" x14ac:dyDescent="0.25">
      <c r="A3258" t="s">
        <v>32809</v>
      </c>
      <c r="B3258" s="2">
        <v>43507</v>
      </c>
      <c r="C3258" t="s">
        <v>63</v>
      </c>
      <c r="D3258" s="3">
        <v>43472.380489201387</v>
      </c>
      <c r="E3258" t="s">
        <v>64</v>
      </c>
      <c r="F3258" s="2">
        <v>43556</v>
      </c>
      <c r="G3258" s="2">
        <v>43799</v>
      </c>
      <c r="H3258" t="s">
        <v>32810</v>
      </c>
      <c r="J3258" t="s">
        <v>32811</v>
      </c>
      <c r="L3258" t="s">
        <v>8169</v>
      </c>
      <c r="M3258" t="s">
        <v>783</v>
      </c>
      <c r="N3258">
        <v>44026</v>
      </c>
      <c r="O3258" t="s">
        <v>70</v>
      </c>
      <c r="Q3258" t="s">
        <v>32812</v>
      </c>
      <c r="S3258" t="s">
        <v>72</v>
      </c>
      <c r="T3258" t="s">
        <v>31105</v>
      </c>
      <c r="U3258" t="s">
        <v>31106</v>
      </c>
      <c r="V3258" t="s">
        <v>31351</v>
      </c>
      <c r="W3258" t="s">
        <v>859</v>
      </c>
      <c r="X3258" t="s">
        <v>2708</v>
      </c>
      <c r="Y3258" t="str">
        <f>"37-3011"</f>
        <v>37-3011</v>
      </c>
      <c r="Z3258" t="s">
        <v>94</v>
      </c>
      <c r="AA3258">
        <v>561730</v>
      </c>
      <c r="AB3258">
        <v>12</v>
      </c>
      <c r="AC3258">
        <v>12</v>
      </c>
      <c r="AD3258" t="s">
        <v>79</v>
      </c>
      <c r="AE3258" t="s">
        <v>80</v>
      </c>
      <c r="AF3258">
        <v>40</v>
      </c>
      <c r="AG3258" s="4">
        <v>0.33333333333333331</v>
      </c>
      <c r="AH3258" s="4">
        <v>0.70833333333333337</v>
      </c>
      <c r="AI3258" s="5">
        <v>13.7</v>
      </c>
      <c r="AJ3258">
        <v>20.55</v>
      </c>
      <c r="AL3258" t="s">
        <v>81</v>
      </c>
      <c r="AM3258" t="s">
        <v>82</v>
      </c>
      <c r="AO3258" t="s">
        <v>83</v>
      </c>
      <c r="AR3258" t="s">
        <v>82</v>
      </c>
      <c r="AT3258" t="s">
        <v>82</v>
      </c>
      <c r="AW3258" t="s">
        <v>82</v>
      </c>
      <c r="AY3258" t="s">
        <v>8169</v>
      </c>
      <c r="AZ3258" t="s">
        <v>10080</v>
      </c>
      <c r="BA3258" t="s">
        <v>783</v>
      </c>
      <c r="BB3258">
        <v>44026</v>
      </c>
      <c r="BC3258" t="s">
        <v>79</v>
      </c>
      <c r="BH3258" t="s">
        <v>32811</v>
      </c>
      <c r="BJ3258">
        <v>341395942</v>
      </c>
    </row>
    <row r="3259" spans="1:62" x14ac:dyDescent="0.25">
      <c r="A3259" t="s">
        <v>32973</v>
      </c>
      <c r="B3259" s="2">
        <v>43507</v>
      </c>
      <c r="C3259" t="s">
        <v>63</v>
      </c>
      <c r="D3259" s="3">
        <v>43472.380475717589</v>
      </c>
      <c r="E3259" t="s">
        <v>64</v>
      </c>
      <c r="F3259" s="2">
        <v>43556</v>
      </c>
      <c r="G3259" s="2">
        <v>43738</v>
      </c>
      <c r="H3259" t="s">
        <v>12408</v>
      </c>
      <c r="J3259" t="s">
        <v>12409</v>
      </c>
      <c r="L3259" t="s">
        <v>10875</v>
      </c>
      <c r="M3259" t="s">
        <v>136</v>
      </c>
      <c r="N3259">
        <v>21076</v>
      </c>
      <c r="O3259" t="s">
        <v>70</v>
      </c>
      <c r="Q3259" t="s">
        <v>12410</v>
      </c>
      <c r="R3259">
        <v>104</v>
      </c>
      <c r="S3259" t="s">
        <v>82</v>
      </c>
      <c r="U3259" t="s">
        <v>92</v>
      </c>
      <c r="X3259" t="s">
        <v>31375</v>
      </c>
      <c r="Y3259" t="str">
        <f>"33-9092"</f>
        <v>33-9092</v>
      </c>
      <c r="Z3259" t="s">
        <v>3678</v>
      </c>
      <c r="AA3259">
        <v>561790</v>
      </c>
      <c r="AB3259">
        <v>12</v>
      </c>
      <c r="AC3259">
        <v>12</v>
      </c>
      <c r="AD3259" t="s">
        <v>79</v>
      </c>
      <c r="AE3259" t="s">
        <v>80</v>
      </c>
      <c r="AF3259">
        <v>40</v>
      </c>
      <c r="AG3259" s="4">
        <v>0.45833333333333331</v>
      </c>
      <c r="AH3259" s="4">
        <v>0.75</v>
      </c>
      <c r="AI3259" s="5">
        <v>10.52</v>
      </c>
      <c r="AL3259" t="s">
        <v>81</v>
      </c>
      <c r="AM3259" t="s">
        <v>72</v>
      </c>
      <c r="AN3259">
        <v>10</v>
      </c>
      <c r="AO3259" t="s">
        <v>83</v>
      </c>
      <c r="AR3259" t="s">
        <v>82</v>
      </c>
      <c r="AT3259" t="s">
        <v>82</v>
      </c>
      <c r="AW3259" t="s">
        <v>82</v>
      </c>
      <c r="AY3259" t="s">
        <v>10567</v>
      </c>
      <c r="AZ3259" t="s">
        <v>291</v>
      </c>
      <c r="BA3259" t="s">
        <v>147</v>
      </c>
      <c r="BB3259">
        <v>19403</v>
      </c>
      <c r="BC3259" t="s">
        <v>79</v>
      </c>
      <c r="BH3259" t="s">
        <v>12412</v>
      </c>
      <c r="BI3259" t="s">
        <v>67</v>
      </c>
      <c r="BJ3259">
        <v>651290566</v>
      </c>
    </row>
    <row r="3260" spans="1:62" x14ac:dyDescent="0.25">
      <c r="A3260" t="s">
        <v>33305</v>
      </c>
      <c r="B3260" s="2">
        <v>43507</v>
      </c>
      <c r="C3260" t="s">
        <v>63</v>
      </c>
      <c r="D3260" s="3">
        <v>43472.380550706017</v>
      </c>
      <c r="E3260" t="s">
        <v>64</v>
      </c>
      <c r="F3260" s="2">
        <v>43556</v>
      </c>
      <c r="G3260" s="2">
        <v>43799</v>
      </c>
      <c r="H3260" t="s">
        <v>33306</v>
      </c>
      <c r="J3260" t="s">
        <v>33307</v>
      </c>
      <c r="L3260" t="s">
        <v>68</v>
      </c>
      <c r="M3260" t="s">
        <v>69</v>
      </c>
      <c r="N3260">
        <v>40517</v>
      </c>
      <c r="O3260" t="s">
        <v>70</v>
      </c>
      <c r="Q3260" t="s">
        <v>33308</v>
      </c>
      <c r="S3260" t="s">
        <v>72</v>
      </c>
      <c r="T3260" t="s">
        <v>12918</v>
      </c>
      <c r="U3260" t="s">
        <v>4627</v>
      </c>
      <c r="V3260" t="s">
        <v>4628</v>
      </c>
      <c r="W3260" t="s">
        <v>323</v>
      </c>
      <c r="X3260" t="s">
        <v>12584</v>
      </c>
      <c r="Y3260" t="str">
        <f>"37-3011"</f>
        <v>37-3011</v>
      </c>
      <c r="Z3260" t="s">
        <v>94</v>
      </c>
      <c r="AA3260">
        <v>54132</v>
      </c>
      <c r="AB3260">
        <v>8</v>
      </c>
      <c r="AC3260">
        <v>8</v>
      </c>
      <c r="AD3260" t="s">
        <v>79</v>
      </c>
      <c r="AE3260" t="s">
        <v>95</v>
      </c>
      <c r="AF3260">
        <v>40</v>
      </c>
      <c r="AG3260" s="4">
        <v>0.3125</v>
      </c>
      <c r="AH3260" s="4">
        <v>0.66666666666666663</v>
      </c>
      <c r="AI3260" s="5">
        <v>13.12</v>
      </c>
      <c r="AL3260" t="s">
        <v>81</v>
      </c>
      <c r="AM3260" t="s">
        <v>82</v>
      </c>
      <c r="AO3260" t="s">
        <v>83</v>
      </c>
      <c r="AR3260" t="s">
        <v>82</v>
      </c>
      <c r="AT3260" t="s">
        <v>82</v>
      </c>
      <c r="AW3260" t="s">
        <v>82</v>
      </c>
      <c r="AY3260" t="s">
        <v>2078</v>
      </c>
      <c r="AZ3260" t="s">
        <v>2080</v>
      </c>
      <c r="BA3260" t="s">
        <v>69</v>
      </c>
      <c r="BB3260">
        <v>40356</v>
      </c>
      <c r="BC3260" t="s">
        <v>79</v>
      </c>
      <c r="BH3260" t="s">
        <v>33309</v>
      </c>
      <c r="BJ3260">
        <v>275159964</v>
      </c>
    </row>
    <row r="3261" spans="1:62" x14ac:dyDescent="0.25">
      <c r="A3261" t="s">
        <v>33437</v>
      </c>
      <c r="B3261" s="2">
        <v>43507</v>
      </c>
      <c r="C3261" t="s">
        <v>63</v>
      </c>
      <c r="D3261" s="3">
        <v>43472.380509780094</v>
      </c>
      <c r="E3261" t="s">
        <v>64</v>
      </c>
      <c r="F3261" s="2">
        <v>43556</v>
      </c>
      <c r="G3261" s="2">
        <v>43799</v>
      </c>
      <c r="H3261" t="s">
        <v>3124</v>
      </c>
      <c r="I3261" t="s">
        <v>3125</v>
      </c>
      <c r="J3261" t="s">
        <v>3126</v>
      </c>
      <c r="L3261" t="s">
        <v>3110</v>
      </c>
      <c r="M3261" t="s">
        <v>2367</v>
      </c>
      <c r="N3261">
        <v>29928</v>
      </c>
      <c r="O3261" t="s">
        <v>70</v>
      </c>
      <c r="Q3261" t="s">
        <v>3127</v>
      </c>
      <c r="S3261" t="s">
        <v>72</v>
      </c>
      <c r="T3261" t="s">
        <v>2963</v>
      </c>
      <c r="U3261" t="s">
        <v>1425</v>
      </c>
      <c r="V3261" t="s">
        <v>1426</v>
      </c>
      <c r="W3261" t="s">
        <v>105</v>
      </c>
      <c r="X3261" t="s">
        <v>1427</v>
      </c>
      <c r="Y3261" t="str">
        <f>"37-2012"</f>
        <v>37-2012</v>
      </c>
      <c r="Z3261" t="s">
        <v>373</v>
      </c>
      <c r="AA3261">
        <v>721110</v>
      </c>
      <c r="AB3261">
        <v>46</v>
      </c>
      <c r="AC3261">
        <v>46</v>
      </c>
      <c r="AD3261" t="s">
        <v>79</v>
      </c>
      <c r="AE3261" t="s">
        <v>95</v>
      </c>
      <c r="AF3261">
        <v>35</v>
      </c>
      <c r="AG3261" s="4">
        <v>0.33333333333333331</v>
      </c>
      <c r="AH3261" s="4">
        <v>0.6875</v>
      </c>
      <c r="AI3261" s="5">
        <v>11.31</v>
      </c>
      <c r="AJ3261">
        <v>16.97</v>
      </c>
      <c r="AL3261" t="s">
        <v>81</v>
      </c>
      <c r="AM3261" t="s">
        <v>82</v>
      </c>
      <c r="AO3261" t="s">
        <v>83</v>
      </c>
      <c r="AR3261" t="s">
        <v>82</v>
      </c>
      <c r="AT3261" t="s">
        <v>82</v>
      </c>
      <c r="AW3261" t="s">
        <v>72</v>
      </c>
      <c r="AX3261">
        <v>1</v>
      </c>
      <c r="AY3261" t="s">
        <v>3110</v>
      </c>
      <c r="AZ3261" t="s">
        <v>3130</v>
      </c>
      <c r="BA3261" t="s">
        <v>2367</v>
      </c>
      <c r="BB3261">
        <v>29928</v>
      </c>
      <c r="BC3261" t="s">
        <v>87</v>
      </c>
      <c r="BH3261" t="s">
        <v>3126</v>
      </c>
      <c r="BJ3261">
        <v>570744063</v>
      </c>
    </row>
    <row r="3262" spans="1:62" x14ac:dyDescent="0.25">
      <c r="A3262" t="s">
        <v>33475</v>
      </c>
      <c r="B3262" s="2">
        <v>43507</v>
      </c>
      <c r="C3262" t="s">
        <v>63</v>
      </c>
      <c r="D3262" s="3">
        <v>43472.379051261574</v>
      </c>
      <c r="E3262" t="s">
        <v>64</v>
      </c>
      <c r="F3262" s="2">
        <v>43556</v>
      </c>
      <c r="G3262" s="2">
        <v>43797</v>
      </c>
      <c r="H3262" t="s">
        <v>5964</v>
      </c>
      <c r="J3262" t="s">
        <v>5965</v>
      </c>
      <c r="L3262" t="s">
        <v>1225</v>
      </c>
      <c r="M3262" t="s">
        <v>105</v>
      </c>
      <c r="N3262">
        <v>75220</v>
      </c>
      <c r="O3262" t="s">
        <v>70</v>
      </c>
      <c r="Q3262" t="s">
        <v>5966</v>
      </c>
      <c r="S3262" t="s">
        <v>72</v>
      </c>
      <c r="T3262" t="s">
        <v>2963</v>
      </c>
      <c r="U3262" t="s">
        <v>1425</v>
      </c>
      <c r="V3262" t="s">
        <v>1426</v>
      </c>
      <c r="W3262" t="s">
        <v>105</v>
      </c>
      <c r="X3262" t="s">
        <v>106</v>
      </c>
      <c r="Y3262" t="str">
        <f>"37-3011"</f>
        <v>37-3011</v>
      </c>
      <c r="Z3262" t="s">
        <v>94</v>
      </c>
      <c r="AA3262">
        <v>561730</v>
      </c>
      <c r="AB3262">
        <v>50</v>
      </c>
      <c r="AC3262">
        <v>50</v>
      </c>
      <c r="AD3262" t="s">
        <v>79</v>
      </c>
      <c r="AE3262" t="s">
        <v>95</v>
      </c>
      <c r="AF3262">
        <v>35</v>
      </c>
      <c r="AG3262" s="4">
        <v>0.28125</v>
      </c>
      <c r="AH3262" s="4">
        <v>0.65625</v>
      </c>
      <c r="AI3262" s="5">
        <v>13.94</v>
      </c>
      <c r="AJ3262">
        <v>20.91</v>
      </c>
      <c r="AL3262" t="s">
        <v>81</v>
      </c>
      <c r="AM3262" t="s">
        <v>82</v>
      </c>
      <c r="AO3262" t="s">
        <v>83</v>
      </c>
      <c r="AR3262" t="s">
        <v>82</v>
      </c>
      <c r="AT3262" t="s">
        <v>82</v>
      </c>
      <c r="AW3262" t="s">
        <v>82</v>
      </c>
      <c r="AY3262" t="s">
        <v>1225</v>
      </c>
      <c r="AZ3262" t="s">
        <v>1225</v>
      </c>
      <c r="BA3262" t="s">
        <v>105</v>
      </c>
      <c r="BB3262">
        <v>75220</v>
      </c>
      <c r="BC3262" t="s">
        <v>79</v>
      </c>
      <c r="BH3262" t="s">
        <v>5965</v>
      </c>
      <c r="BJ3262">
        <v>201513983</v>
      </c>
    </row>
    <row r="3263" spans="1:62" x14ac:dyDescent="0.25">
      <c r="A3263" t="s">
        <v>33564</v>
      </c>
      <c r="B3263" s="2">
        <v>43507</v>
      </c>
      <c r="C3263" t="s">
        <v>63</v>
      </c>
      <c r="D3263" s="3">
        <v>43472.380917581017</v>
      </c>
      <c r="E3263" t="s">
        <v>64</v>
      </c>
      <c r="F3263" s="2">
        <v>43556</v>
      </c>
      <c r="G3263" s="2">
        <v>43799</v>
      </c>
      <c r="H3263" t="s">
        <v>33565</v>
      </c>
      <c r="J3263" t="s">
        <v>33566</v>
      </c>
      <c r="L3263" t="s">
        <v>33567</v>
      </c>
      <c r="M3263" t="s">
        <v>166</v>
      </c>
      <c r="N3263">
        <v>84087</v>
      </c>
      <c r="O3263" t="s">
        <v>70</v>
      </c>
      <c r="Q3263" t="s">
        <v>33568</v>
      </c>
      <c r="S3263" t="s">
        <v>72</v>
      </c>
      <c r="T3263" t="s">
        <v>4626</v>
      </c>
      <c r="U3263" t="s">
        <v>4627</v>
      </c>
      <c r="V3263" t="s">
        <v>4628</v>
      </c>
      <c r="W3263" t="s">
        <v>323</v>
      </c>
      <c r="X3263" t="s">
        <v>33569</v>
      </c>
      <c r="Y3263" t="str">
        <f>"53-7064"</f>
        <v>53-7064</v>
      </c>
      <c r="Z3263" t="s">
        <v>962</v>
      </c>
      <c r="AA3263">
        <v>21231</v>
      </c>
      <c r="AB3263">
        <v>15</v>
      </c>
      <c r="AC3263">
        <v>15</v>
      </c>
      <c r="AD3263" t="s">
        <v>79</v>
      </c>
      <c r="AE3263" t="s">
        <v>80</v>
      </c>
      <c r="AF3263">
        <v>40</v>
      </c>
      <c r="AG3263" s="4">
        <v>0.3125</v>
      </c>
      <c r="AH3263" s="4">
        <v>0.66666666666666663</v>
      </c>
      <c r="AI3263" s="5">
        <v>11.61</v>
      </c>
      <c r="AL3263" t="s">
        <v>81</v>
      </c>
      <c r="AM3263" t="s">
        <v>82</v>
      </c>
      <c r="AO3263" t="s">
        <v>83</v>
      </c>
      <c r="AR3263" t="s">
        <v>82</v>
      </c>
      <c r="AT3263" t="s">
        <v>82</v>
      </c>
      <c r="AW3263" t="s">
        <v>82</v>
      </c>
      <c r="AY3263" t="s">
        <v>33570</v>
      </c>
      <c r="AZ3263" t="s">
        <v>33571</v>
      </c>
      <c r="BA3263" t="s">
        <v>166</v>
      </c>
      <c r="BB3263">
        <v>84329</v>
      </c>
      <c r="BC3263" t="s">
        <v>87</v>
      </c>
      <c r="BH3263" t="s">
        <v>33572</v>
      </c>
      <c r="BJ3263">
        <v>870651027</v>
      </c>
    </row>
    <row r="3264" spans="1:62" x14ac:dyDescent="0.25">
      <c r="A3264" t="s">
        <v>33729</v>
      </c>
      <c r="B3264" s="2">
        <v>43507</v>
      </c>
      <c r="C3264" t="s">
        <v>63</v>
      </c>
      <c r="D3264" s="3">
        <v>43472.380568310182</v>
      </c>
      <c r="E3264" t="s">
        <v>64</v>
      </c>
      <c r="F3264" s="2">
        <v>43556</v>
      </c>
      <c r="G3264" s="2">
        <v>43799</v>
      </c>
      <c r="H3264" t="s">
        <v>3124</v>
      </c>
      <c r="I3264" t="s">
        <v>3125</v>
      </c>
      <c r="J3264" t="s">
        <v>3126</v>
      </c>
      <c r="L3264" t="s">
        <v>3110</v>
      </c>
      <c r="M3264" t="s">
        <v>2367</v>
      </c>
      <c r="N3264">
        <v>29928</v>
      </c>
      <c r="O3264" t="s">
        <v>70</v>
      </c>
      <c r="Q3264" t="s">
        <v>3127</v>
      </c>
      <c r="S3264" t="s">
        <v>72</v>
      </c>
      <c r="T3264" t="s">
        <v>2963</v>
      </c>
      <c r="U3264" t="s">
        <v>1425</v>
      </c>
      <c r="V3264" t="s">
        <v>1426</v>
      </c>
      <c r="W3264" t="s">
        <v>105</v>
      </c>
      <c r="X3264" t="s">
        <v>1533</v>
      </c>
      <c r="Y3264" t="str">
        <f>"35-3031"</f>
        <v>35-3031</v>
      </c>
      <c r="Z3264" t="s">
        <v>410</v>
      </c>
      <c r="AA3264">
        <v>721110</v>
      </c>
      <c r="AB3264">
        <v>22</v>
      </c>
      <c r="AC3264">
        <v>22</v>
      </c>
      <c r="AD3264" t="s">
        <v>79</v>
      </c>
      <c r="AE3264" t="s">
        <v>95</v>
      </c>
      <c r="AF3264">
        <v>35</v>
      </c>
      <c r="AG3264" s="4">
        <v>0.25</v>
      </c>
      <c r="AH3264" s="4">
        <v>0.60416666666666663</v>
      </c>
      <c r="AI3264" s="5">
        <v>9.3699999999999992</v>
      </c>
      <c r="AJ3264">
        <v>14.06</v>
      </c>
      <c r="AL3264" t="s">
        <v>81</v>
      </c>
      <c r="AM3264" t="s">
        <v>82</v>
      </c>
      <c r="AO3264" t="s">
        <v>83</v>
      </c>
      <c r="AR3264" t="s">
        <v>82</v>
      </c>
      <c r="AT3264" t="s">
        <v>82</v>
      </c>
      <c r="AW3264" t="s">
        <v>72</v>
      </c>
      <c r="AX3264">
        <v>1</v>
      </c>
      <c r="AY3264" t="s">
        <v>3110</v>
      </c>
      <c r="AZ3264" t="s">
        <v>3130</v>
      </c>
      <c r="BA3264" t="s">
        <v>2367</v>
      </c>
      <c r="BB3264">
        <v>29928</v>
      </c>
      <c r="BC3264" t="s">
        <v>87</v>
      </c>
      <c r="BH3264" t="s">
        <v>3126</v>
      </c>
      <c r="BJ3264">
        <v>570744063</v>
      </c>
    </row>
    <row r="3265" spans="1:62" x14ac:dyDescent="0.25">
      <c r="A3265" t="s">
        <v>33746</v>
      </c>
      <c r="B3265" s="2">
        <v>43507</v>
      </c>
      <c r="C3265" t="s">
        <v>63</v>
      </c>
      <c r="D3265" s="3">
        <v>43472.381357534723</v>
      </c>
      <c r="E3265" t="s">
        <v>64</v>
      </c>
      <c r="F3265" s="2">
        <v>43556</v>
      </c>
      <c r="G3265" s="2">
        <v>43771</v>
      </c>
      <c r="H3265" t="s">
        <v>33747</v>
      </c>
      <c r="J3265" t="s">
        <v>33748</v>
      </c>
      <c r="L3265" t="s">
        <v>820</v>
      </c>
      <c r="M3265" t="s">
        <v>298</v>
      </c>
      <c r="N3265">
        <v>4101</v>
      </c>
      <c r="O3265" t="s">
        <v>70</v>
      </c>
      <c r="Q3265" t="s">
        <v>33749</v>
      </c>
      <c r="S3265" t="s">
        <v>72</v>
      </c>
      <c r="T3265" t="s">
        <v>12918</v>
      </c>
      <c r="U3265" t="s">
        <v>4627</v>
      </c>
      <c r="V3265" t="s">
        <v>4628</v>
      </c>
      <c r="W3265" t="s">
        <v>323</v>
      </c>
      <c r="X3265" t="s">
        <v>5311</v>
      </c>
      <c r="Y3265" t="str">
        <f>"53-7062"</f>
        <v>53-7062</v>
      </c>
      <c r="Z3265" t="s">
        <v>337</v>
      </c>
      <c r="AA3265">
        <v>48421</v>
      </c>
      <c r="AB3265">
        <v>8</v>
      </c>
      <c r="AC3265">
        <v>8</v>
      </c>
      <c r="AD3265" t="s">
        <v>79</v>
      </c>
      <c r="AE3265" t="s">
        <v>95</v>
      </c>
      <c r="AF3265">
        <v>40</v>
      </c>
      <c r="AG3265" s="4">
        <v>0.29166666666666669</v>
      </c>
      <c r="AH3265" s="4">
        <v>0.66666666666666663</v>
      </c>
      <c r="AI3265" s="5">
        <v>12.97</v>
      </c>
      <c r="AK3265">
        <v>19.46</v>
      </c>
      <c r="AL3265" t="s">
        <v>81</v>
      </c>
      <c r="AM3265" t="s">
        <v>82</v>
      </c>
      <c r="AO3265" t="s">
        <v>83</v>
      </c>
      <c r="AR3265" t="s">
        <v>82</v>
      </c>
      <c r="AT3265" t="s">
        <v>82</v>
      </c>
      <c r="AW3265" t="s">
        <v>82</v>
      </c>
      <c r="AY3265" t="s">
        <v>820</v>
      </c>
      <c r="AZ3265" t="s">
        <v>29449</v>
      </c>
      <c r="BA3265" t="s">
        <v>298</v>
      </c>
      <c r="BB3265">
        <v>4101</v>
      </c>
      <c r="BC3265" t="s">
        <v>79</v>
      </c>
      <c r="BH3265" t="s">
        <v>33750</v>
      </c>
      <c r="BJ3265">
        <v>10200396</v>
      </c>
    </row>
    <row r="3266" spans="1:62" x14ac:dyDescent="0.25">
      <c r="A3266" t="s">
        <v>33879</v>
      </c>
      <c r="B3266" s="2">
        <v>43507</v>
      </c>
      <c r="C3266" t="s">
        <v>63</v>
      </c>
      <c r="D3266" s="3">
        <v>43472.380792638891</v>
      </c>
      <c r="E3266" t="s">
        <v>64</v>
      </c>
      <c r="F3266" s="2">
        <v>43556</v>
      </c>
      <c r="G3266" s="2">
        <v>43799</v>
      </c>
      <c r="H3266" t="s">
        <v>3124</v>
      </c>
      <c r="I3266" t="s">
        <v>3125</v>
      </c>
      <c r="J3266" t="s">
        <v>3126</v>
      </c>
      <c r="L3266" t="s">
        <v>3110</v>
      </c>
      <c r="M3266" t="s">
        <v>2367</v>
      </c>
      <c r="N3266">
        <v>29928</v>
      </c>
      <c r="O3266" t="s">
        <v>70</v>
      </c>
      <c r="Q3266" t="s">
        <v>3127</v>
      </c>
      <c r="S3266" t="s">
        <v>72</v>
      </c>
      <c r="T3266" t="s">
        <v>102</v>
      </c>
      <c r="U3266" t="s">
        <v>2630</v>
      </c>
      <c r="V3266" t="s">
        <v>2470</v>
      </c>
      <c r="W3266" t="s">
        <v>105</v>
      </c>
      <c r="X3266" t="s">
        <v>1500</v>
      </c>
      <c r="Y3266" t="str">
        <f>"35-2014"</f>
        <v>35-2014</v>
      </c>
      <c r="Z3266" t="s">
        <v>301</v>
      </c>
      <c r="AA3266">
        <v>721110</v>
      </c>
      <c r="AB3266">
        <v>13</v>
      </c>
      <c r="AC3266">
        <v>13</v>
      </c>
      <c r="AD3266" t="s">
        <v>79</v>
      </c>
      <c r="AE3266" t="s">
        <v>95</v>
      </c>
      <c r="AF3266">
        <v>35</v>
      </c>
      <c r="AG3266" s="4">
        <v>0.25</v>
      </c>
      <c r="AH3266" s="4">
        <v>0.60416666666666663</v>
      </c>
      <c r="AI3266" s="5">
        <v>12.41</v>
      </c>
      <c r="AJ3266">
        <v>18.62</v>
      </c>
      <c r="AL3266" t="s">
        <v>81</v>
      </c>
      <c r="AM3266" t="s">
        <v>82</v>
      </c>
      <c r="AO3266" t="s">
        <v>83</v>
      </c>
      <c r="AR3266" t="s">
        <v>82</v>
      </c>
      <c r="AT3266" t="s">
        <v>82</v>
      </c>
      <c r="AW3266" t="s">
        <v>72</v>
      </c>
      <c r="AX3266">
        <v>3</v>
      </c>
      <c r="AY3266" t="s">
        <v>3110</v>
      </c>
      <c r="AZ3266" t="s">
        <v>3130</v>
      </c>
      <c r="BA3266" t="s">
        <v>2367</v>
      </c>
      <c r="BB3266">
        <v>29928</v>
      </c>
      <c r="BC3266" t="s">
        <v>87</v>
      </c>
      <c r="BH3266" t="s">
        <v>3126</v>
      </c>
      <c r="BJ3266">
        <v>570744063</v>
      </c>
    </row>
    <row r="3267" spans="1:62" x14ac:dyDescent="0.25">
      <c r="A3267" t="s">
        <v>33886</v>
      </c>
      <c r="B3267" s="2">
        <v>43507</v>
      </c>
      <c r="C3267" t="s">
        <v>63</v>
      </c>
      <c r="D3267" s="3">
        <v>43472.378852361115</v>
      </c>
      <c r="E3267" t="s">
        <v>64</v>
      </c>
      <c r="F3267" s="2">
        <v>43556</v>
      </c>
      <c r="G3267" s="2">
        <v>43800</v>
      </c>
      <c r="H3267" t="s">
        <v>3656</v>
      </c>
      <c r="J3267" t="s">
        <v>3657</v>
      </c>
      <c r="L3267" t="s">
        <v>3658</v>
      </c>
      <c r="M3267" t="s">
        <v>714</v>
      </c>
      <c r="N3267">
        <v>70301</v>
      </c>
      <c r="O3267" t="s">
        <v>70</v>
      </c>
      <c r="Q3267" t="s">
        <v>3659</v>
      </c>
      <c r="S3267" t="s">
        <v>72</v>
      </c>
      <c r="T3267" t="s">
        <v>102</v>
      </c>
      <c r="U3267" t="s">
        <v>2630</v>
      </c>
      <c r="V3267" t="s">
        <v>2470</v>
      </c>
      <c r="W3267" t="s">
        <v>105</v>
      </c>
      <c r="X3267" t="s">
        <v>106</v>
      </c>
      <c r="Y3267" t="str">
        <f>"37-3011"</f>
        <v>37-3011</v>
      </c>
      <c r="Z3267" t="s">
        <v>94</v>
      </c>
      <c r="AA3267">
        <v>561730</v>
      </c>
      <c r="AB3267">
        <v>35</v>
      </c>
      <c r="AC3267">
        <v>35</v>
      </c>
      <c r="AD3267" t="s">
        <v>79</v>
      </c>
      <c r="AE3267" t="s">
        <v>95</v>
      </c>
      <c r="AF3267">
        <v>35</v>
      </c>
      <c r="AG3267" s="4">
        <v>0.25</v>
      </c>
      <c r="AH3267" s="4">
        <v>0.58333333333333337</v>
      </c>
      <c r="AI3267" s="5">
        <v>12.12</v>
      </c>
      <c r="AJ3267">
        <v>18.18</v>
      </c>
      <c r="AL3267" t="s">
        <v>81</v>
      </c>
      <c r="AM3267" t="s">
        <v>82</v>
      </c>
      <c r="AO3267" t="s">
        <v>83</v>
      </c>
      <c r="AR3267" t="s">
        <v>82</v>
      </c>
      <c r="AT3267" t="s">
        <v>82</v>
      </c>
      <c r="AW3267" t="s">
        <v>82</v>
      </c>
      <c r="AY3267" t="s">
        <v>3658</v>
      </c>
      <c r="AZ3267" t="s">
        <v>3660</v>
      </c>
      <c r="BA3267" t="s">
        <v>714</v>
      </c>
      <c r="BB3267">
        <v>70301</v>
      </c>
      <c r="BC3267" t="s">
        <v>79</v>
      </c>
      <c r="BH3267" t="s">
        <v>3657</v>
      </c>
      <c r="BJ3267">
        <v>200490169</v>
      </c>
    </row>
    <row r="3268" spans="1:62" x14ac:dyDescent="0.25">
      <c r="A3268" t="s">
        <v>34424</v>
      </c>
      <c r="B3268" s="2">
        <v>43507</v>
      </c>
      <c r="C3268" t="s">
        <v>63</v>
      </c>
      <c r="D3268" s="3">
        <v>43472.379050925927</v>
      </c>
      <c r="E3268" t="s">
        <v>64</v>
      </c>
      <c r="F3268" s="2">
        <v>43556</v>
      </c>
      <c r="G3268" s="2">
        <v>43769</v>
      </c>
      <c r="H3268" t="s">
        <v>34425</v>
      </c>
      <c r="J3268" t="s">
        <v>19794</v>
      </c>
      <c r="L3268" t="s">
        <v>10845</v>
      </c>
      <c r="M3268" t="s">
        <v>232</v>
      </c>
      <c r="N3268">
        <v>11946</v>
      </c>
      <c r="O3268" t="s">
        <v>70</v>
      </c>
      <c r="Q3268" t="s">
        <v>19795</v>
      </c>
      <c r="S3268" t="s">
        <v>72</v>
      </c>
      <c r="T3268" t="s">
        <v>11901</v>
      </c>
      <c r="U3268" t="s">
        <v>11902</v>
      </c>
      <c r="V3268" t="s">
        <v>8610</v>
      </c>
      <c r="W3268" t="s">
        <v>232</v>
      </c>
      <c r="X3268" t="s">
        <v>9457</v>
      </c>
      <c r="Y3268" t="str">
        <f>"51-9198"</f>
        <v>51-9198</v>
      </c>
      <c r="Z3268" t="s">
        <v>199</v>
      </c>
      <c r="AA3268">
        <v>4246</v>
      </c>
      <c r="AB3268">
        <v>3</v>
      </c>
      <c r="AC3268">
        <v>3</v>
      </c>
      <c r="AD3268" t="s">
        <v>79</v>
      </c>
      <c r="AE3268" t="s">
        <v>80</v>
      </c>
      <c r="AF3268">
        <v>40</v>
      </c>
      <c r="AG3268" s="4">
        <v>0.29166666666666669</v>
      </c>
      <c r="AH3268" s="4">
        <v>0.625</v>
      </c>
      <c r="AI3268" s="5">
        <v>13.62</v>
      </c>
      <c r="AJ3268">
        <v>20.43</v>
      </c>
      <c r="AK3268">
        <v>20.43</v>
      </c>
      <c r="AL3268" t="s">
        <v>81</v>
      </c>
      <c r="AM3268" t="s">
        <v>82</v>
      </c>
      <c r="AO3268" t="s">
        <v>83</v>
      </c>
      <c r="AR3268" t="s">
        <v>82</v>
      </c>
      <c r="AT3268" t="s">
        <v>82</v>
      </c>
      <c r="AW3268" t="s">
        <v>82</v>
      </c>
      <c r="AY3268" t="s">
        <v>10845</v>
      </c>
      <c r="AZ3268" t="s">
        <v>6542</v>
      </c>
      <c r="BA3268" t="s">
        <v>232</v>
      </c>
      <c r="BB3268">
        <v>11946</v>
      </c>
      <c r="BC3268" t="s">
        <v>79</v>
      </c>
      <c r="BH3268" t="s">
        <v>20202</v>
      </c>
      <c r="BJ3268">
        <v>112864048</v>
      </c>
    </row>
    <row r="3269" spans="1:62" x14ac:dyDescent="0.25">
      <c r="A3269" t="s">
        <v>34561</v>
      </c>
      <c r="B3269" s="2">
        <v>43507</v>
      </c>
      <c r="C3269" t="s">
        <v>63</v>
      </c>
      <c r="D3269" s="3">
        <v>43472.381079513892</v>
      </c>
      <c r="E3269" t="s">
        <v>64</v>
      </c>
      <c r="F3269" s="2">
        <v>43556</v>
      </c>
      <c r="G3269" s="2">
        <v>43770</v>
      </c>
      <c r="H3269" t="s">
        <v>34562</v>
      </c>
      <c r="I3269" t="s">
        <v>34563</v>
      </c>
      <c r="J3269" t="s">
        <v>34564</v>
      </c>
      <c r="K3269" t="s">
        <v>34565</v>
      </c>
      <c r="L3269" t="s">
        <v>34566</v>
      </c>
      <c r="M3269" t="s">
        <v>207</v>
      </c>
      <c r="N3269">
        <v>2568</v>
      </c>
      <c r="O3269" t="s">
        <v>70</v>
      </c>
      <c r="Q3269" t="s">
        <v>34567</v>
      </c>
      <c r="S3269" t="s">
        <v>72</v>
      </c>
      <c r="T3269" t="s">
        <v>33914</v>
      </c>
      <c r="U3269" t="s">
        <v>33915</v>
      </c>
      <c r="V3269" t="s">
        <v>608</v>
      </c>
      <c r="W3269" t="s">
        <v>207</v>
      </c>
      <c r="X3269" t="s">
        <v>34568</v>
      </c>
      <c r="Y3269" t="str">
        <f>"53-7062"</f>
        <v>53-7062</v>
      </c>
      <c r="Z3269" t="s">
        <v>34569</v>
      </c>
      <c r="AA3269">
        <v>53229</v>
      </c>
      <c r="AB3269">
        <v>5</v>
      </c>
      <c r="AC3269">
        <v>5</v>
      </c>
      <c r="AD3269" t="s">
        <v>79</v>
      </c>
      <c r="AE3269" t="s">
        <v>80</v>
      </c>
      <c r="AF3269">
        <v>40</v>
      </c>
      <c r="AG3269" s="4">
        <v>0.33333333333333331</v>
      </c>
      <c r="AH3269" s="4">
        <v>0.70833333333333337</v>
      </c>
      <c r="AI3269" s="5">
        <v>16.27</v>
      </c>
      <c r="AJ3269">
        <v>24.41</v>
      </c>
      <c r="AK3269">
        <v>24.41</v>
      </c>
      <c r="AL3269" t="s">
        <v>81</v>
      </c>
      <c r="AM3269" t="s">
        <v>82</v>
      </c>
      <c r="AO3269" t="s">
        <v>83</v>
      </c>
      <c r="AR3269" t="s">
        <v>82</v>
      </c>
      <c r="AT3269" t="s">
        <v>82</v>
      </c>
      <c r="AW3269" t="s">
        <v>82</v>
      </c>
      <c r="AY3269" t="s">
        <v>5451</v>
      </c>
      <c r="AZ3269" t="s">
        <v>5453</v>
      </c>
      <c r="BA3269" t="s">
        <v>207</v>
      </c>
      <c r="BB3269">
        <v>2539</v>
      </c>
      <c r="BC3269" t="s">
        <v>87</v>
      </c>
      <c r="BH3269" t="s">
        <v>34570</v>
      </c>
      <c r="BJ3269">
        <v>43439242</v>
      </c>
    </row>
    <row r="3270" spans="1:62" x14ac:dyDescent="0.25">
      <c r="A3270" t="s">
        <v>34636</v>
      </c>
      <c r="B3270" s="2">
        <v>43507</v>
      </c>
      <c r="C3270" t="s">
        <v>63</v>
      </c>
      <c r="D3270" s="3">
        <v>43472.379825185184</v>
      </c>
      <c r="E3270" t="s">
        <v>64</v>
      </c>
      <c r="F3270" s="2">
        <v>43556</v>
      </c>
      <c r="G3270" s="2">
        <v>43800</v>
      </c>
      <c r="H3270" t="s">
        <v>34637</v>
      </c>
      <c r="J3270" t="s">
        <v>34638</v>
      </c>
      <c r="L3270" t="s">
        <v>34639</v>
      </c>
      <c r="M3270" t="s">
        <v>207</v>
      </c>
      <c r="N3270">
        <v>2568</v>
      </c>
      <c r="O3270" t="s">
        <v>70</v>
      </c>
      <c r="Q3270" t="s">
        <v>34640</v>
      </c>
      <c r="S3270" t="s">
        <v>72</v>
      </c>
      <c r="T3270" t="s">
        <v>33914</v>
      </c>
      <c r="U3270" t="s">
        <v>33915</v>
      </c>
      <c r="V3270" t="s">
        <v>608</v>
      </c>
      <c r="W3270" t="s">
        <v>207</v>
      </c>
      <c r="X3270" t="s">
        <v>34641</v>
      </c>
      <c r="Y3270" t="str">
        <f>"51-6011"</f>
        <v>51-6011</v>
      </c>
      <c r="Z3270" t="s">
        <v>367</v>
      </c>
      <c r="AA3270">
        <v>53229</v>
      </c>
      <c r="AB3270">
        <v>6</v>
      </c>
      <c r="AC3270">
        <v>6</v>
      </c>
      <c r="AD3270" t="s">
        <v>79</v>
      </c>
      <c r="AE3270" t="s">
        <v>80</v>
      </c>
      <c r="AF3270">
        <v>35</v>
      </c>
      <c r="AG3270" s="4">
        <v>0.375</v>
      </c>
      <c r="AH3270" s="4">
        <v>0.66666666666666663</v>
      </c>
      <c r="AI3270" s="5">
        <v>15.31</v>
      </c>
      <c r="AJ3270">
        <v>0</v>
      </c>
      <c r="AK3270">
        <v>0</v>
      </c>
      <c r="AL3270" t="s">
        <v>81</v>
      </c>
      <c r="AM3270" t="s">
        <v>82</v>
      </c>
      <c r="AO3270" t="s">
        <v>83</v>
      </c>
      <c r="AR3270" t="s">
        <v>82</v>
      </c>
      <c r="AT3270" t="s">
        <v>82</v>
      </c>
      <c r="AW3270" t="s">
        <v>82</v>
      </c>
      <c r="AY3270" t="s">
        <v>34639</v>
      </c>
      <c r="AZ3270" t="s">
        <v>5453</v>
      </c>
      <c r="BA3270" t="s">
        <v>207</v>
      </c>
      <c r="BB3270">
        <v>2568</v>
      </c>
      <c r="BC3270" t="s">
        <v>87</v>
      </c>
      <c r="BH3270" t="s">
        <v>34638</v>
      </c>
      <c r="BJ3270">
        <v>201211961</v>
      </c>
    </row>
    <row r="3271" spans="1:62" x14ac:dyDescent="0.25">
      <c r="A3271" t="s">
        <v>34650</v>
      </c>
      <c r="B3271" s="2">
        <v>43507</v>
      </c>
      <c r="C3271" t="s">
        <v>63</v>
      </c>
      <c r="D3271" s="3">
        <v>43472.388560277781</v>
      </c>
      <c r="E3271" t="s">
        <v>91</v>
      </c>
      <c r="H3271" t="s">
        <v>34651</v>
      </c>
      <c r="I3271" t="s">
        <v>34652</v>
      </c>
      <c r="J3271" t="s">
        <v>34653</v>
      </c>
      <c r="L3271" t="s">
        <v>3882</v>
      </c>
      <c r="M3271" t="s">
        <v>105</v>
      </c>
      <c r="N3271">
        <v>76111</v>
      </c>
      <c r="O3271" t="s">
        <v>70</v>
      </c>
      <c r="Q3271" t="s">
        <v>34654</v>
      </c>
      <c r="S3271" t="s">
        <v>72</v>
      </c>
      <c r="T3271" t="s">
        <v>23241</v>
      </c>
      <c r="U3271" t="s">
        <v>23242</v>
      </c>
      <c r="V3271" t="s">
        <v>9675</v>
      </c>
      <c r="W3271" t="s">
        <v>105</v>
      </c>
      <c r="X3271" t="s">
        <v>34655</v>
      </c>
      <c r="Y3271" t="str">
        <f>"53-3032"</f>
        <v>53-3032</v>
      </c>
      <c r="Z3271" t="s">
        <v>157</v>
      </c>
      <c r="AA3271">
        <v>484220</v>
      </c>
      <c r="AB3271">
        <v>10</v>
      </c>
      <c r="AD3271" t="s">
        <v>79</v>
      </c>
      <c r="AE3271" t="s">
        <v>95</v>
      </c>
      <c r="AF3271">
        <v>40</v>
      </c>
      <c r="AG3271" s="4">
        <v>0.25</v>
      </c>
      <c r="AH3271" s="4">
        <v>0.58333333333333337</v>
      </c>
      <c r="AI3271" s="5">
        <v>23.84</v>
      </c>
      <c r="AL3271" t="s">
        <v>81</v>
      </c>
      <c r="AM3271" t="s">
        <v>82</v>
      </c>
      <c r="AO3271" t="s">
        <v>83</v>
      </c>
      <c r="AR3271" t="s">
        <v>82</v>
      </c>
      <c r="AT3271" t="s">
        <v>82</v>
      </c>
      <c r="AW3271" t="s">
        <v>72</v>
      </c>
      <c r="AX3271">
        <v>12</v>
      </c>
      <c r="AY3271" t="s">
        <v>3882</v>
      </c>
      <c r="AZ3271" t="s">
        <v>24950</v>
      </c>
      <c r="BA3271" t="s">
        <v>105</v>
      </c>
      <c r="BB3271">
        <v>76111</v>
      </c>
      <c r="BC3271" t="s">
        <v>79</v>
      </c>
      <c r="BH3271" t="s">
        <v>34653</v>
      </c>
      <c r="BI3271" t="s">
        <v>34046</v>
      </c>
      <c r="BJ3271">
        <v>741607804</v>
      </c>
    </row>
    <row r="3272" spans="1:62" x14ac:dyDescent="0.25">
      <c r="A3272" t="s">
        <v>34673</v>
      </c>
      <c r="B3272" s="2">
        <v>43507</v>
      </c>
      <c r="C3272" t="s">
        <v>63</v>
      </c>
      <c r="D3272" s="3">
        <v>43472.380837847224</v>
      </c>
      <c r="E3272" t="s">
        <v>64</v>
      </c>
      <c r="F3272" s="2">
        <v>43556</v>
      </c>
      <c r="G3272" s="2">
        <v>43738</v>
      </c>
      <c r="H3272" t="s">
        <v>11393</v>
      </c>
      <c r="J3272" t="s">
        <v>11394</v>
      </c>
      <c r="K3272" t="s">
        <v>11395</v>
      </c>
      <c r="L3272" t="s">
        <v>11396</v>
      </c>
      <c r="M3272" t="s">
        <v>86</v>
      </c>
      <c r="N3272">
        <v>32034</v>
      </c>
      <c r="O3272" t="s">
        <v>70</v>
      </c>
      <c r="Q3272" t="s">
        <v>11397</v>
      </c>
      <c r="S3272" t="s">
        <v>72</v>
      </c>
      <c r="T3272" t="s">
        <v>2963</v>
      </c>
      <c r="U3272" t="s">
        <v>1425</v>
      </c>
      <c r="V3272" t="s">
        <v>1426</v>
      </c>
      <c r="W3272" t="s">
        <v>105</v>
      </c>
      <c r="X3272" t="s">
        <v>1500</v>
      </c>
      <c r="Y3272" t="str">
        <f>"35-2014"</f>
        <v>35-2014</v>
      </c>
      <c r="Z3272" t="s">
        <v>301</v>
      </c>
      <c r="AA3272">
        <v>722110</v>
      </c>
      <c r="AB3272">
        <v>8</v>
      </c>
      <c r="AC3272">
        <v>8</v>
      </c>
      <c r="AD3272" t="s">
        <v>79</v>
      </c>
      <c r="AE3272" t="s">
        <v>95</v>
      </c>
      <c r="AF3272">
        <v>35</v>
      </c>
      <c r="AG3272" s="4">
        <v>0.33333333333333331</v>
      </c>
      <c r="AH3272" s="4">
        <v>0.70833333333333337</v>
      </c>
      <c r="AI3272" s="5">
        <v>12.35</v>
      </c>
      <c r="AJ3272">
        <v>18.53</v>
      </c>
      <c r="AL3272" t="s">
        <v>81</v>
      </c>
      <c r="AM3272" t="s">
        <v>82</v>
      </c>
      <c r="AO3272" t="s">
        <v>83</v>
      </c>
      <c r="AR3272" t="s">
        <v>82</v>
      </c>
      <c r="AT3272" t="s">
        <v>82</v>
      </c>
      <c r="AW3272" t="s">
        <v>72</v>
      </c>
      <c r="AX3272">
        <v>3</v>
      </c>
      <c r="AY3272" t="s">
        <v>11396</v>
      </c>
      <c r="AZ3272" t="s">
        <v>6554</v>
      </c>
      <c r="BA3272" t="s">
        <v>86</v>
      </c>
      <c r="BB3272">
        <v>32034</v>
      </c>
      <c r="BC3272" t="s">
        <v>87</v>
      </c>
      <c r="BH3272" t="s">
        <v>11394</v>
      </c>
      <c r="BJ3272">
        <v>20656890</v>
      </c>
    </row>
    <row r="3273" spans="1:62" x14ac:dyDescent="0.25">
      <c r="A3273" t="s">
        <v>34739</v>
      </c>
      <c r="B3273" s="2">
        <v>43507</v>
      </c>
      <c r="C3273" t="s">
        <v>63</v>
      </c>
      <c r="D3273" s="3">
        <v>43469.47163630787</v>
      </c>
      <c r="E3273" t="s">
        <v>64</v>
      </c>
      <c r="F3273" s="2">
        <v>43556</v>
      </c>
      <c r="G3273" s="2">
        <v>43777</v>
      </c>
      <c r="H3273" t="s">
        <v>34740</v>
      </c>
      <c r="J3273" t="s">
        <v>34741</v>
      </c>
      <c r="L3273" t="s">
        <v>2809</v>
      </c>
      <c r="M3273" t="s">
        <v>881</v>
      </c>
      <c r="N3273">
        <v>83714</v>
      </c>
      <c r="O3273" t="s">
        <v>70</v>
      </c>
      <c r="Q3273" t="s">
        <v>34742</v>
      </c>
      <c r="S3273" t="s">
        <v>72</v>
      </c>
      <c r="T3273" t="s">
        <v>34743</v>
      </c>
      <c r="U3273" t="s">
        <v>8366</v>
      </c>
      <c r="V3273" t="s">
        <v>34744</v>
      </c>
      <c r="W3273" t="s">
        <v>761</v>
      </c>
      <c r="X3273" t="s">
        <v>1758</v>
      </c>
      <c r="Y3273" t="str">
        <f>"47-3014"</f>
        <v>47-3014</v>
      </c>
      <c r="Z3273" t="s">
        <v>1320</v>
      </c>
      <c r="AA3273">
        <v>56173</v>
      </c>
      <c r="AB3273">
        <v>12</v>
      </c>
      <c r="AC3273">
        <v>12</v>
      </c>
      <c r="AD3273" t="s">
        <v>79</v>
      </c>
      <c r="AE3273" t="s">
        <v>95</v>
      </c>
      <c r="AF3273">
        <v>35</v>
      </c>
      <c r="AG3273" s="4">
        <v>0.79166666666666663</v>
      </c>
      <c r="AH3273" s="4">
        <v>0.625</v>
      </c>
      <c r="AI3273" s="5">
        <v>13.98</v>
      </c>
      <c r="AM3273" t="s">
        <v>82</v>
      </c>
      <c r="AN3273">
        <v>0</v>
      </c>
      <c r="AO3273" t="s">
        <v>83</v>
      </c>
      <c r="AP3273" t="s">
        <v>130</v>
      </c>
      <c r="AQ3273" t="s">
        <v>130</v>
      </c>
      <c r="AR3273" t="s">
        <v>82</v>
      </c>
      <c r="AT3273" t="s">
        <v>82</v>
      </c>
      <c r="AW3273" t="s">
        <v>82</v>
      </c>
      <c r="AY3273" t="s">
        <v>2809</v>
      </c>
      <c r="AZ3273" t="s">
        <v>9447</v>
      </c>
      <c r="BA3273" t="s">
        <v>881</v>
      </c>
      <c r="BB3273">
        <v>83714</v>
      </c>
      <c r="BC3273" t="s">
        <v>79</v>
      </c>
      <c r="BH3273" t="s">
        <v>34741</v>
      </c>
      <c r="BJ3273">
        <v>202129440</v>
      </c>
    </row>
    <row r="3274" spans="1:62" x14ac:dyDescent="0.25">
      <c r="A3274" t="s">
        <v>463</v>
      </c>
      <c r="B3274" s="2">
        <v>43508</v>
      </c>
      <c r="C3274" t="s">
        <v>63</v>
      </c>
      <c r="D3274" s="3">
        <v>43472.379845625001</v>
      </c>
      <c r="E3274" t="s">
        <v>64</v>
      </c>
      <c r="F3274" s="2">
        <v>43556</v>
      </c>
      <c r="G3274" s="2">
        <v>43814</v>
      </c>
      <c r="H3274" t="s">
        <v>464</v>
      </c>
      <c r="I3274" t="s">
        <v>67</v>
      </c>
      <c r="J3274" t="s">
        <v>465</v>
      </c>
      <c r="K3274" t="s">
        <v>67</v>
      </c>
      <c r="L3274" t="s">
        <v>360</v>
      </c>
      <c r="M3274" t="s">
        <v>207</v>
      </c>
      <c r="N3274">
        <v>2554</v>
      </c>
      <c r="O3274" t="s">
        <v>70</v>
      </c>
      <c r="P3274" t="s">
        <v>67</v>
      </c>
      <c r="Q3274" t="s">
        <v>466</v>
      </c>
      <c r="S3274" t="s">
        <v>72</v>
      </c>
      <c r="T3274" t="s">
        <v>275</v>
      </c>
      <c r="U3274" t="s">
        <v>276</v>
      </c>
      <c r="V3274" t="s">
        <v>277</v>
      </c>
      <c r="W3274" t="s">
        <v>278</v>
      </c>
      <c r="X3274" t="s">
        <v>467</v>
      </c>
      <c r="Y3274" t="str">
        <f>"47-2061"</f>
        <v>47-2061</v>
      </c>
      <c r="Z3274" t="s">
        <v>326</v>
      </c>
      <c r="AA3274">
        <v>238110</v>
      </c>
      <c r="AB3274">
        <v>4</v>
      </c>
      <c r="AC3274">
        <v>4</v>
      </c>
      <c r="AD3274" t="s">
        <v>79</v>
      </c>
      <c r="AE3274" t="s">
        <v>95</v>
      </c>
      <c r="AF3274">
        <v>35</v>
      </c>
      <c r="AG3274" s="4">
        <v>0.3125</v>
      </c>
      <c r="AH3274" s="4">
        <v>0.6875</v>
      </c>
      <c r="AI3274" s="5">
        <v>24.77</v>
      </c>
      <c r="AJ3274">
        <v>37.159999999999997</v>
      </c>
      <c r="AL3274" t="s">
        <v>81</v>
      </c>
      <c r="AM3274" t="s">
        <v>82</v>
      </c>
      <c r="AO3274" t="s">
        <v>83</v>
      </c>
      <c r="AP3274" t="s">
        <v>67</v>
      </c>
      <c r="AQ3274" t="s">
        <v>67</v>
      </c>
      <c r="AR3274" t="s">
        <v>82</v>
      </c>
      <c r="AT3274" t="s">
        <v>82</v>
      </c>
      <c r="AW3274" t="s">
        <v>72</v>
      </c>
      <c r="AX3274">
        <v>3</v>
      </c>
      <c r="AY3274" t="s">
        <v>360</v>
      </c>
      <c r="AZ3274" t="s">
        <v>360</v>
      </c>
      <c r="BA3274" t="s">
        <v>207</v>
      </c>
      <c r="BB3274">
        <v>2554</v>
      </c>
      <c r="BC3274" t="s">
        <v>79</v>
      </c>
      <c r="BH3274" t="s">
        <v>468</v>
      </c>
      <c r="BI3274" t="s">
        <v>67</v>
      </c>
      <c r="BJ3274">
        <v>134208613</v>
      </c>
    </row>
    <row r="3275" spans="1:62" x14ac:dyDescent="0.25">
      <c r="A3275" t="s">
        <v>692</v>
      </c>
      <c r="B3275" s="2">
        <v>43508</v>
      </c>
      <c r="C3275" t="s">
        <v>63</v>
      </c>
      <c r="D3275" s="3">
        <v>43472.381226458332</v>
      </c>
      <c r="E3275" t="s">
        <v>64</v>
      </c>
      <c r="F3275" s="2">
        <v>43556</v>
      </c>
      <c r="G3275" s="2">
        <v>43770</v>
      </c>
      <c r="H3275" t="s">
        <v>693</v>
      </c>
      <c r="I3275" t="s">
        <v>683</v>
      </c>
      <c r="J3275" t="s">
        <v>694</v>
      </c>
      <c r="K3275" t="s">
        <v>683</v>
      </c>
      <c r="L3275" t="s">
        <v>695</v>
      </c>
      <c r="M3275" t="s">
        <v>232</v>
      </c>
      <c r="N3275">
        <v>11010</v>
      </c>
      <c r="O3275" t="s">
        <v>70</v>
      </c>
      <c r="P3275" t="s">
        <v>683</v>
      </c>
      <c r="Q3275" t="s">
        <v>696</v>
      </c>
      <c r="S3275" t="s">
        <v>72</v>
      </c>
      <c r="T3275" t="s">
        <v>673</v>
      </c>
      <c r="U3275" t="s">
        <v>674</v>
      </c>
      <c r="V3275" t="s">
        <v>675</v>
      </c>
      <c r="W3275" t="s">
        <v>136</v>
      </c>
      <c r="X3275" t="s">
        <v>697</v>
      </c>
      <c r="Y3275" t="str">
        <f>"35-3022"</f>
        <v>35-3022</v>
      </c>
      <c r="Z3275" t="s">
        <v>280</v>
      </c>
      <c r="AA3275">
        <v>722330</v>
      </c>
      <c r="AB3275">
        <v>15</v>
      </c>
      <c r="AC3275">
        <v>15</v>
      </c>
      <c r="AD3275" t="s">
        <v>79</v>
      </c>
      <c r="AE3275" t="s">
        <v>80</v>
      </c>
      <c r="AF3275">
        <v>35</v>
      </c>
      <c r="AG3275" s="4">
        <v>0.66666666666666663</v>
      </c>
      <c r="AH3275" s="4">
        <v>0.95833333333333337</v>
      </c>
      <c r="AI3275" s="5">
        <v>8.85</v>
      </c>
      <c r="AJ3275">
        <v>13.28</v>
      </c>
      <c r="AK3275">
        <v>20.010000000000002</v>
      </c>
      <c r="AL3275" t="s">
        <v>81</v>
      </c>
      <c r="AM3275" t="s">
        <v>82</v>
      </c>
      <c r="AO3275" t="s">
        <v>83</v>
      </c>
      <c r="AP3275" t="s">
        <v>683</v>
      </c>
      <c r="AQ3275" t="s">
        <v>683</v>
      </c>
      <c r="AR3275" t="s">
        <v>82</v>
      </c>
      <c r="AT3275" t="s">
        <v>82</v>
      </c>
      <c r="AW3275" t="s">
        <v>82</v>
      </c>
      <c r="AY3275" t="s">
        <v>695</v>
      </c>
      <c r="AZ3275" t="s">
        <v>698</v>
      </c>
      <c r="BA3275" t="s">
        <v>232</v>
      </c>
      <c r="BB3275">
        <v>11010</v>
      </c>
      <c r="BC3275" t="s">
        <v>79</v>
      </c>
      <c r="BH3275" t="s">
        <v>694</v>
      </c>
      <c r="BJ3275">
        <v>462590281</v>
      </c>
    </row>
    <row r="3276" spans="1:62" x14ac:dyDescent="0.25">
      <c r="A3276" t="s">
        <v>849</v>
      </c>
      <c r="B3276" s="2">
        <v>43508</v>
      </c>
      <c r="C3276" t="s">
        <v>63</v>
      </c>
      <c r="D3276" s="3">
        <v>43472.381483379628</v>
      </c>
      <c r="E3276" t="s">
        <v>64</v>
      </c>
      <c r="F3276" s="2">
        <v>43556</v>
      </c>
      <c r="G3276" s="2">
        <v>43763</v>
      </c>
      <c r="H3276" t="s">
        <v>850</v>
      </c>
      <c r="I3276" t="s">
        <v>67</v>
      </c>
      <c r="J3276" t="s">
        <v>701</v>
      </c>
      <c r="K3276" t="s">
        <v>851</v>
      </c>
      <c r="L3276" t="s">
        <v>703</v>
      </c>
      <c r="M3276" t="s">
        <v>136</v>
      </c>
      <c r="N3276">
        <v>20774</v>
      </c>
      <c r="O3276" t="s">
        <v>70</v>
      </c>
      <c r="P3276" t="s">
        <v>67</v>
      </c>
      <c r="Q3276" t="s">
        <v>704</v>
      </c>
      <c r="S3276" t="s">
        <v>72</v>
      </c>
      <c r="T3276" t="s">
        <v>673</v>
      </c>
      <c r="U3276" t="s">
        <v>674</v>
      </c>
      <c r="V3276" t="s">
        <v>675</v>
      </c>
      <c r="W3276" t="s">
        <v>136</v>
      </c>
      <c r="X3276" t="s">
        <v>705</v>
      </c>
      <c r="Y3276" t="str">
        <f>"37-3011"</f>
        <v>37-3011</v>
      </c>
      <c r="Z3276" t="s">
        <v>94</v>
      </c>
      <c r="AA3276">
        <v>561730</v>
      </c>
      <c r="AB3276">
        <v>6</v>
      </c>
      <c r="AC3276">
        <v>6</v>
      </c>
      <c r="AD3276" t="s">
        <v>79</v>
      </c>
      <c r="AE3276" t="s">
        <v>80</v>
      </c>
      <c r="AF3276">
        <v>35</v>
      </c>
      <c r="AG3276" s="4">
        <v>0.29166666666666669</v>
      </c>
      <c r="AH3276" s="4">
        <v>0.60416666666666663</v>
      </c>
      <c r="AI3276" s="5">
        <v>15.39</v>
      </c>
      <c r="AJ3276">
        <v>23.09</v>
      </c>
      <c r="AL3276" t="s">
        <v>81</v>
      </c>
      <c r="AM3276" t="s">
        <v>82</v>
      </c>
      <c r="AO3276" t="s">
        <v>83</v>
      </c>
      <c r="AP3276" t="s">
        <v>67</v>
      </c>
      <c r="AQ3276" t="s">
        <v>683</v>
      </c>
      <c r="AR3276" t="s">
        <v>82</v>
      </c>
      <c r="AT3276" t="s">
        <v>82</v>
      </c>
      <c r="AW3276" t="s">
        <v>72</v>
      </c>
      <c r="AX3276">
        <v>3</v>
      </c>
      <c r="AY3276" t="s">
        <v>703</v>
      </c>
      <c r="AZ3276" t="s">
        <v>139</v>
      </c>
      <c r="BA3276" t="s">
        <v>136</v>
      </c>
      <c r="BB3276">
        <v>20774</v>
      </c>
      <c r="BC3276" t="s">
        <v>79</v>
      </c>
      <c r="BH3276" t="s">
        <v>706</v>
      </c>
      <c r="BJ3276">
        <v>521711311</v>
      </c>
    </row>
    <row r="3277" spans="1:62" x14ac:dyDescent="0.25">
      <c r="A3277" t="s">
        <v>1190</v>
      </c>
      <c r="B3277" s="2">
        <v>43508</v>
      </c>
      <c r="C3277" t="s">
        <v>63</v>
      </c>
      <c r="D3277" s="3">
        <v>43472.380407256947</v>
      </c>
      <c r="E3277" t="s">
        <v>91</v>
      </c>
      <c r="H3277" t="s">
        <v>1191</v>
      </c>
      <c r="J3277" t="s">
        <v>1192</v>
      </c>
      <c r="L3277" t="s">
        <v>1193</v>
      </c>
      <c r="M3277" t="s">
        <v>105</v>
      </c>
      <c r="N3277">
        <v>76058</v>
      </c>
      <c r="O3277" t="s">
        <v>70</v>
      </c>
      <c r="Q3277" t="s">
        <v>1194</v>
      </c>
      <c r="S3277" t="s">
        <v>72</v>
      </c>
      <c r="T3277" t="s">
        <v>1195</v>
      </c>
      <c r="U3277" t="s">
        <v>1196</v>
      </c>
      <c r="V3277" t="s">
        <v>104</v>
      </c>
      <c r="W3277" t="s">
        <v>105</v>
      </c>
      <c r="X3277" t="s">
        <v>1197</v>
      </c>
      <c r="Y3277" t="str">
        <f>"47-2061"</f>
        <v>47-2061</v>
      </c>
      <c r="Z3277" t="s">
        <v>326</v>
      </c>
      <c r="AA3277">
        <v>3312</v>
      </c>
      <c r="AB3277">
        <v>6</v>
      </c>
      <c r="AD3277" t="s">
        <v>79</v>
      </c>
      <c r="AE3277" t="s">
        <v>95</v>
      </c>
      <c r="AF3277">
        <v>40</v>
      </c>
      <c r="AG3277" s="4">
        <v>0.33333333333333331</v>
      </c>
      <c r="AH3277" s="4">
        <v>0.70833333333333337</v>
      </c>
      <c r="AI3277" s="5">
        <v>43.21</v>
      </c>
      <c r="AL3277" t="s">
        <v>81</v>
      </c>
      <c r="AM3277" t="s">
        <v>82</v>
      </c>
      <c r="AO3277" t="s">
        <v>83</v>
      </c>
      <c r="AR3277" t="s">
        <v>82</v>
      </c>
      <c r="AT3277" t="s">
        <v>82</v>
      </c>
      <c r="AW3277" t="s">
        <v>82</v>
      </c>
      <c r="AY3277" t="s">
        <v>1198</v>
      </c>
      <c r="AZ3277" t="s">
        <v>1199</v>
      </c>
      <c r="BA3277" t="s">
        <v>844</v>
      </c>
      <c r="BB3277">
        <v>61443</v>
      </c>
      <c r="BC3277" t="s">
        <v>79</v>
      </c>
      <c r="BH3277" t="s">
        <v>1200</v>
      </c>
      <c r="BJ3277">
        <v>562242174</v>
      </c>
    </row>
    <row r="3278" spans="1:62" x14ac:dyDescent="0.25">
      <c r="A3278" t="s">
        <v>1458</v>
      </c>
      <c r="B3278" s="2">
        <v>43508</v>
      </c>
      <c r="C3278" t="s">
        <v>63</v>
      </c>
      <c r="D3278" s="3">
        <v>43472.381244618053</v>
      </c>
      <c r="E3278" t="s">
        <v>64</v>
      </c>
      <c r="F3278" s="2">
        <v>43556</v>
      </c>
      <c r="G3278" s="2">
        <v>43830</v>
      </c>
      <c r="H3278" t="s">
        <v>1459</v>
      </c>
      <c r="J3278" t="s">
        <v>1460</v>
      </c>
      <c r="K3278" t="s">
        <v>67</v>
      </c>
      <c r="L3278" t="s">
        <v>1282</v>
      </c>
      <c r="M3278" t="s">
        <v>232</v>
      </c>
      <c r="N3278">
        <v>10801</v>
      </c>
      <c r="O3278" t="s">
        <v>70</v>
      </c>
      <c r="P3278" t="s">
        <v>67</v>
      </c>
      <c r="Q3278" t="s">
        <v>1461</v>
      </c>
      <c r="S3278" t="s">
        <v>72</v>
      </c>
      <c r="T3278" t="s">
        <v>1273</v>
      </c>
      <c r="U3278" t="s">
        <v>1274</v>
      </c>
      <c r="V3278" t="s">
        <v>1275</v>
      </c>
      <c r="W3278" t="s">
        <v>1276</v>
      </c>
      <c r="X3278" t="s">
        <v>1301</v>
      </c>
      <c r="Y3278" t="str">
        <f>"37-3011"</f>
        <v>37-3011</v>
      </c>
      <c r="Z3278" t="s">
        <v>94</v>
      </c>
      <c r="AA3278">
        <v>561730</v>
      </c>
      <c r="AB3278">
        <v>10</v>
      </c>
      <c r="AC3278">
        <v>10</v>
      </c>
      <c r="AD3278" t="s">
        <v>79</v>
      </c>
      <c r="AE3278" t="s">
        <v>80</v>
      </c>
      <c r="AF3278">
        <v>40</v>
      </c>
      <c r="AG3278" s="4">
        <v>0.29166666666666669</v>
      </c>
      <c r="AH3278" s="4">
        <v>0.64583333333333337</v>
      </c>
      <c r="AI3278" s="5">
        <v>16.809999999999999</v>
      </c>
      <c r="AL3278" t="s">
        <v>81</v>
      </c>
      <c r="AM3278" t="s">
        <v>82</v>
      </c>
      <c r="AO3278" t="s">
        <v>83</v>
      </c>
      <c r="AP3278" t="s">
        <v>67</v>
      </c>
      <c r="AQ3278" t="s">
        <v>67</v>
      </c>
      <c r="AR3278" t="s">
        <v>82</v>
      </c>
      <c r="AT3278" t="s">
        <v>82</v>
      </c>
      <c r="AW3278" t="s">
        <v>82</v>
      </c>
      <c r="AY3278" t="s">
        <v>1282</v>
      </c>
      <c r="AZ3278" t="s">
        <v>1285</v>
      </c>
      <c r="BA3278" t="s">
        <v>232</v>
      </c>
      <c r="BB3278">
        <v>10801</v>
      </c>
      <c r="BC3278" t="s">
        <v>79</v>
      </c>
      <c r="BH3278" t="s">
        <v>1460</v>
      </c>
      <c r="BI3278" t="s">
        <v>67</v>
      </c>
      <c r="BJ3278">
        <v>202087164</v>
      </c>
    </row>
    <row r="3279" spans="1:62" x14ac:dyDescent="0.25">
      <c r="A3279" t="s">
        <v>1596</v>
      </c>
      <c r="B3279" s="2">
        <v>43508</v>
      </c>
      <c r="C3279" t="s">
        <v>63</v>
      </c>
      <c r="D3279" s="3">
        <v>43472.379438310185</v>
      </c>
      <c r="E3279" t="s">
        <v>64</v>
      </c>
      <c r="F3279" s="2">
        <v>43556</v>
      </c>
      <c r="G3279" s="2">
        <v>43769</v>
      </c>
      <c r="H3279" t="s">
        <v>1562</v>
      </c>
      <c r="J3279" t="s">
        <v>1563</v>
      </c>
      <c r="L3279" t="s">
        <v>1564</v>
      </c>
      <c r="M3279" t="s">
        <v>1064</v>
      </c>
      <c r="N3279">
        <v>37205</v>
      </c>
      <c r="O3279" t="s">
        <v>70</v>
      </c>
      <c r="Q3279" t="s">
        <v>1565</v>
      </c>
      <c r="S3279" t="s">
        <v>72</v>
      </c>
      <c r="T3279" t="s">
        <v>73</v>
      </c>
      <c r="U3279" t="s">
        <v>1167</v>
      </c>
      <c r="V3279" t="s">
        <v>75</v>
      </c>
      <c r="W3279" t="s">
        <v>76</v>
      </c>
      <c r="X3279" t="s">
        <v>1533</v>
      </c>
      <c r="Y3279" t="str">
        <f>"35-3031"</f>
        <v>35-3031</v>
      </c>
      <c r="Z3279" t="s">
        <v>410</v>
      </c>
      <c r="AA3279">
        <v>713910</v>
      </c>
      <c r="AB3279">
        <v>4</v>
      </c>
      <c r="AC3279">
        <v>4</v>
      </c>
      <c r="AD3279" t="s">
        <v>79</v>
      </c>
      <c r="AE3279" t="s">
        <v>95</v>
      </c>
      <c r="AF3279">
        <v>40</v>
      </c>
      <c r="AG3279" s="4">
        <v>0</v>
      </c>
      <c r="AH3279" s="4">
        <v>0.95833333333333337</v>
      </c>
      <c r="AI3279" s="5">
        <v>9.4700000000000006</v>
      </c>
      <c r="AJ3279">
        <v>14.21</v>
      </c>
      <c r="AK3279">
        <v>14.21</v>
      </c>
      <c r="AL3279" t="s">
        <v>81</v>
      </c>
      <c r="AM3279" t="s">
        <v>82</v>
      </c>
      <c r="AO3279" t="s">
        <v>83</v>
      </c>
      <c r="AR3279" t="s">
        <v>82</v>
      </c>
      <c r="AT3279" t="s">
        <v>82</v>
      </c>
      <c r="AW3279" t="s">
        <v>72</v>
      </c>
      <c r="AX3279">
        <v>1</v>
      </c>
      <c r="AY3279" t="s">
        <v>1564</v>
      </c>
      <c r="AZ3279" t="s">
        <v>1566</v>
      </c>
      <c r="BA3279" t="s">
        <v>1064</v>
      </c>
      <c r="BB3279">
        <v>37205</v>
      </c>
      <c r="BC3279" t="s">
        <v>87</v>
      </c>
      <c r="BH3279" t="s">
        <v>1563</v>
      </c>
      <c r="BJ3279">
        <v>620128180</v>
      </c>
    </row>
    <row r="3280" spans="1:62" x14ac:dyDescent="0.25">
      <c r="A3280" t="s">
        <v>2404</v>
      </c>
      <c r="B3280" s="2">
        <v>43508</v>
      </c>
      <c r="C3280" t="s">
        <v>63</v>
      </c>
      <c r="D3280" s="3">
        <v>43472.380155694445</v>
      </c>
      <c r="E3280" t="s">
        <v>64</v>
      </c>
      <c r="F3280" s="2">
        <v>43556</v>
      </c>
      <c r="G3280" s="2">
        <v>43814</v>
      </c>
      <c r="H3280" t="s">
        <v>2405</v>
      </c>
      <c r="I3280" t="s">
        <v>2406</v>
      </c>
      <c r="J3280" t="s">
        <v>2407</v>
      </c>
      <c r="L3280" t="s">
        <v>2408</v>
      </c>
      <c r="M3280" t="s">
        <v>100</v>
      </c>
      <c r="N3280">
        <v>27885</v>
      </c>
      <c r="O3280" t="s">
        <v>70</v>
      </c>
      <c r="Q3280" t="s">
        <v>2409</v>
      </c>
      <c r="S3280" t="s">
        <v>72</v>
      </c>
      <c r="T3280" t="s">
        <v>1738</v>
      </c>
      <c r="U3280" t="s">
        <v>1739</v>
      </c>
      <c r="V3280" t="s">
        <v>1740</v>
      </c>
      <c r="W3280" t="s">
        <v>278</v>
      </c>
      <c r="X3280" t="s">
        <v>2410</v>
      </c>
      <c r="Y3280" t="str">
        <f>"53-7062"</f>
        <v>53-7062</v>
      </c>
      <c r="Z3280" t="s">
        <v>337</v>
      </c>
      <c r="AA3280">
        <v>311712</v>
      </c>
      <c r="AB3280">
        <v>80</v>
      </c>
      <c r="AC3280">
        <v>80</v>
      </c>
      <c r="AD3280" t="s">
        <v>79</v>
      </c>
      <c r="AE3280" t="s">
        <v>80</v>
      </c>
      <c r="AF3280">
        <v>40</v>
      </c>
      <c r="AG3280" s="4">
        <v>0.20833333333333334</v>
      </c>
      <c r="AH3280" s="4">
        <v>0.5625</v>
      </c>
      <c r="AI3280" s="5">
        <v>9.0299999999999994</v>
      </c>
      <c r="AJ3280">
        <v>13.55</v>
      </c>
      <c r="AK3280">
        <v>13.55</v>
      </c>
      <c r="AL3280" t="s">
        <v>81</v>
      </c>
      <c r="AM3280" t="s">
        <v>82</v>
      </c>
      <c r="AO3280" t="s">
        <v>83</v>
      </c>
      <c r="AR3280" t="s">
        <v>82</v>
      </c>
      <c r="AT3280" t="s">
        <v>82</v>
      </c>
      <c r="AW3280" t="s">
        <v>82</v>
      </c>
      <c r="AY3280" t="s">
        <v>2408</v>
      </c>
      <c r="AZ3280" t="s">
        <v>2411</v>
      </c>
      <c r="BA3280" t="s">
        <v>100</v>
      </c>
      <c r="BB3280">
        <v>27885</v>
      </c>
      <c r="BC3280" t="s">
        <v>87</v>
      </c>
      <c r="BH3280" t="s">
        <v>2407</v>
      </c>
      <c r="BJ3280">
        <v>320109169</v>
      </c>
    </row>
    <row r="3281" spans="1:62" x14ac:dyDescent="0.25">
      <c r="A3281" t="s">
        <v>2643</v>
      </c>
      <c r="B3281" s="2">
        <v>43508</v>
      </c>
      <c r="C3281" t="s">
        <v>63</v>
      </c>
      <c r="D3281" s="3">
        <v>43472.379087256944</v>
      </c>
      <c r="E3281" t="s">
        <v>64</v>
      </c>
      <c r="F3281" s="2">
        <v>43556</v>
      </c>
      <c r="G3281" s="2">
        <v>43784</v>
      </c>
      <c r="H3281" t="s">
        <v>2644</v>
      </c>
      <c r="J3281" t="s">
        <v>2645</v>
      </c>
      <c r="L3281" t="s">
        <v>2235</v>
      </c>
      <c r="M3281" t="s">
        <v>86</v>
      </c>
      <c r="N3281">
        <v>33019</v>
      </c>
      <c r="O3281" t="s">
        <v>70</v>
      </c>
      <c r="Q3281" t="s">
        <v>2646</v>
      </c>
      <c r="S3281" t="s">
        <v>72</v>
      </c>
      <c r="T3281" t="s">
        <v>73</v>
      </c>
      <c r="U3281" t="s">
        <v>74</v>
      </c>
      <c r="V3281" t="s">
        <v>75</v>
      </c>
      <c r="W3281" t="s">
        <v>76</v>
      </c>
      <c r="X3281" t="s">
        <v>77</v>
      </c>
      <c r="Y3281" t="str">
        <f>"39-2021"</f>
        <v>39-2021</v>
      </c>
      <c r="Z3281" t="s">
        <v>78</v>
      </c>
      <c r="AA3281">
        <v>711212</v>
      </c>
      <c r="AB3281">
        <v>3</v>
      </c>
      <c r="AC3281">
        <v>3</v>
      </c>
      <c r="AD3281" t="s">
        <v>79</v>
      </c>
      <c r="AE3281" t="s">
        <v>80</v>
      </c>
      <c r="AF3281">
        <v>40</v>
      </c>
      <c r="AG3281" s="4">
        <v>0.20833333333333334</v>
      </c>
      <c r="AH3281" s="4">
        <v>0.70833333333333337</v>
      </c>
      <c r="AI3281" s="5">
        <v>14.29</v>
      </c>
      <c r="AJ3281">
        <v>21.43</v>
      </c>
      <c r="AK3281">
        <v>21.43</v>
      </c>
      <c r="AL3281" t="s">
        <v>81</v>
      </c>
      <c r="AM3281" t="s">
        <v>82</v>
      </c>
      <c r="AO3281" t="s">
        <v>83</v>
      </c>
      <c r="AR3281" t="s">
        <v>82</v>
      </c>
      <c r="AT3281" t="s">
        <v>82</v>
      </c>
      <c r="AW3281" t="s">
        <v>72</v>
      </c>
      <c r="AX3281">
        <v>1</v>
      </c>
      <c r="AY3281" t="s">
        <v>2647</v>
      </c>
      <c r="AZ3281" t="s">
        <v>1467</v>
      </c>
      <c r="BA3281" t="s">
        <v>308</v>
      </c>
      <c r="BB3281">
        <v>7757</v>
      </c>
      <c r="BC3281" t="s">
        <v>87</v>
      </c>
      <c r="BH3281" t="s">
        <v>2648</v>
      </c>
      <c r="BI3281" t="s">
        <v>2649</v>
      </c>
      <c r="BJ3281">
        <v>472398705</v>
      </c>
    </row>
    <row r="3282" spans="1:62" x14ac:dyDescent="0.25">
      <c r="A3282" t="s">
        <v>2686</v>
      </c>
      <c r="B3282" s="2">
        <v>43508</v>
      </c>
      <c r="C3282" t="s">
        <v>63</v>
      </c>
      <c r="D3282" s="3">
        <v>43472.380619085649</v>
      </c>
      <c r="E3282" t="s">
        <v>64</v>
      </c>
      <c r="F3282" s="2">
        <v>43556</v>
      </c>
      <c r="G3282" s="2">
        <v>43830</v>
      </c>
      <c r="H3282" t="s">
        <v>2687</v>
      </c>
      <c r="J3282" t="s">
        <v>2688</v>
      </c>
      <c r="L3282" t="s">
        <v>2689</v>
      </c>
      <c r="M3282" t="s">
        <v>147</v>
      </c>
      <c r="N3282">
        <v>19351</v>
      </c>
      <c r="O3282" t="s">
        <v>70</v>
      </c>
      <c r="Q3282" t="s">
        <v>2690</v>
      </c>
      <c r="S3282" t="s">
        <v>72</v>
      </c>
      <c r="T3282" t="s">
        <v>73</v>
      </c>
      <c r="U3282" t="s">
        <v>74</v>
      </c>
      <c r="V3282" t="s">
        <v>75</v>
      </c>
      <c r="W3282" t="s">
        <v>76</v>
      </c>
      <c r="X3282" t="s">
        <v>77</v>
      </c>
      <c r="Y3282" t="str">
        <f>"39-2021"</f>
        <v>39-2021</v>
      </c>
      <c r="Z3282" t="s">
        <v>78</v>
      </c>
      <c r="AA3282">
        <v>711212</v>
      </c>
      <c r="AB3282">
        <v>10</v>
      </c>
      <c r="AC3282">
        <v>10</v>
      </c>
      <c r="AD3282" t="s">
        <v>79</v>
      </c>
      <c r="AE3282" t="s">
        <v>80</v>
      </c>
      <c r="AF3282">
        <v>40</v>
      </c>
      <c r="AG3282" s="4">
        <v>0.20833333333333334</v>
      </c>
      <c r="AH3282" s="4">
        <v>0.70833333333333337</v>
      </c>
      <c r="AI3282" s="5">
        <v>11.2</v>
      </c>
      <c r="AJ3282">
        <v>16.8</v>
      </c>
      <c r="AK3282">
        <v>16.8</v>
      </c>
      <c r="AL3282" t="s">
        <v>81</v>
      </c>
      <c r="AM3282" t="s">
        <v>82</v>
      </c>
      <c r="AO3282" t="s">
        <v>83</v>
      </c>
      <c r="AR3282" t="s">
        <v>82</v>
      </c>
      <c r="AT3282" t="s">
        <v>82</v>
      </c>
      <c r="AW3282" t="s">
        <v>72</v>
      </c>
      <c r="AX3282">
        <v>1</v>
      </c>
      <c r="AY3282" t="s">
        <v>2661</v>
      </c>
      <c r="AZ3282" t="s">
        <v>2662</v>
      </c>
      <c r="BA3282" t="s">
        <v>136</v>
      </c>
      <c r="BB3282">
        <v>21921</v>
      </c>
      <c r="BC3282" t="s">
        <v>87</v>
      </c>
      <c r="BH3282" t="s">
        <v>2663</v>
      </c>
      <c r="BI3282" t="s">
        <v>2691</v>
      </c>
      <c r="BJ3282">
        <v>208666150</v>
      </c>
    </row>
    <row r="3283" spans="1:62" x14ac:dyDescent="0.25">
      <c r="A3283" t="s">
        <v>2721</v>
      </c>
      <c r="B3283" s="2">
        <v>43508</v>
      </c>
      <c r="C3283" t="s">
        <v>63</v>
      </c>
      <c r="D3283" s="3">
        <v>43472.381276643522</v>
      </c>
      <c r="E3283" t="s">
        <v>64</v>
      </c>
      <c r="F3283" s="2">
        <v>43556</v>
      </c>
      <c r="G3283" s="2">
        <v>43830</v>
      </c>
      <c r="H3283" t="s">
        <v>2722</v>
      </c>
      <c r="J3283" t="s">
        <v>2723</v>
      </c>
      <c r="L3283" t="s">
        <v>2724</v>
      </c>
      <c r="M3283" t="s">
        <v>86</v>
      </c>
      <c r="N3283">
        <v>33326</v>
      </c>
      <c r="O3283" t="s">
        <v>70</v>
      </c>
      <c r="Q3283" t="s">
        <v>2725</v>
      </c>
      <c r="S3283" t="s">
        <v>72</v>
      </c>
      <c r="T3283" t="s">
        <v>73</v>
      </c>
      <c r="U3283" t="s">
        <v>74</v>
      </c>
      <c r="V3283" t="s">
        <v>75</v>
      </c>
      <c r="W3283" t="s">
        <v>76</v>
      </c>
      <c r="X3283" t="s">
        <v>77</v>
      </c>
      <c r="Y3283" t="str">
        <f>"39-2021"</f>
        <v>39-2021</v>
      </c>
      <c r="Z3283" t="s">
        <v>78</v>
      </c>
      <c r="AA3283">
        <v>711212</v>
      </c>
      <c r="AB3283">
        <v>6</v>
      </c>
      <c r="AC3283">
        <v>6</v>
      </c>
      <c r="AD3283" t="s">
        <v>79</v>
      </c>
      <c r="AE3283" t="s">
        <v>80</v>
      </c>
      <c r="AF3283">
        <v>40</v>
      </c>
      <c r="AG3283" s="4">
        <v>0.20833333333333334</v>
      </c>
      <c r="AH3283" s="4">
        <v>0.70833333333333337</v>
      </c>
      <c r="AI3283" s="5">
        <v>11.2</v>
      </c>
      <c r="AJ3283">
        <v>16.8</v>
      </c>
      <c r="AK3283">
        <v>16.8</v>
      </c>
      <c r="AL3283" t="s">
        <v>81</v>
      </c>
      <c r="AM3283" t="s">
        <v>82</v>
      </c>
      <c r="AO3283" t="s">
        <v>83</v>
      </c>
      <c r="AR3283" t="s">
        <v>82</v>
      </c>
      <c r="AT3283" t="s">
        <v>82</v>
      </c>
      <c r="AW3283" t="s">
        <v>72</v>
      </c>
      <c r="AX3283">
        <v>1</v>
      </c>
      <c r="AY3283" t="s">
        <v>2726</v>
      </c>
      <c r="AZ3283" t="s">
        <v>1969</v>
      </c>
      <c r="BA3283" t="s">
        <v>1966</v>
      </c>
      <c r="BB3283">
        <v>19804</v>
      </c>
      <c r="BC3283" t="s">
        <v>87</v>
      </c>
      <c r="BH3283" t="s">
        <v>2727</v>
      </c>
      <c r="BI3283" t="s">
        <v>2728</v>
      </c>
      <c r="BJ3283">
        <v>650587511</v>
      </c>
    </row>
    <row r="3284" spans="1:62" x14ac:dyDescent="0.25">
      <c r="A3284" t="s">
        <v>4417</v>
      </c>
      <c r="B3284" s="2">
        <v>43508</v>
      </c>
      <c r="C3284" t="s">
        <v>63</v>
      </c>
      <c r="D3284" s="3">
        <v>43472.381153368056</v>
      </c>
      <c r="E3284" t="s">
        <v>64</v>
      </c>
      <c r="F3284" s="2">
        <v>43556</v>
      </c>
      <c r="G3284" s="2">
        <v>43763</v>
      </c>
      <c r="H3284" t="s">
        <v>4418</v>
      </c>
      <c r="J3284" t="s">
        <v>4419</v>
      </c>
      <c r="L3284" t="s">
        <v>4420</v>
      </c>
      <c r="M3284" t="s">
        <v>881</v>
      </c>
      <c r="N3284">
        <v>83313</v>
      </c>
      <c r="O3284" t="s">
        <v>70</v>
      </c>
      <c r="Q3284" t="s">
        <v>4421</v>
      </c>
      <c r="S3284" t="s">
        <v>72</v>
      </c>
      <c r="T3284" t="s">
        <v>878</v>
      </c>
      <c r="U3284" t="s">
        <v>2878</v>
      </c>
      <c r="V3284" t="s">
        <v>2620</v>
      </c>
      <c r="W3284" t="s">
        <v>881</v>
      </c>
      <c r="X3284" t="s">
        <v>106</v>
      </c>
      <c r="Y3284" t="str">
        <f>"37-3011"</f>
        <v>37-3011</v>
      </c>
      <c r="Z3284" t="s">
        <v>94</v>
      </c>
      <c r="AA3284">
        <v>561730</v>
      </c>
      <c r="AB3284">
        <v>24</v>
      </c>
      <c r="AC3284">
        <v>24</v>
      </c>
      <c r="AD3284" t="s">
        <v>79</v>
      </c>
      <c r="AE3284" t="s">
        <v>95</v>
      </c>
      <c r="AF3284">
        <v>40</v>
      </c>
      <c r="AG3284" s="4">
        <v>0.33333333333333331</v>
      </c>
      <c r="AH3284" s="4">
        <v>0.6875</v>
      </c>
      <c r="AI3284" s="5">
        <v>15.41</v>
      </c>
      <c r="AJ3284">
        <v>23.12</v>
      </c>
      <c r="AK3284">
        <v>25.5</v>
      </c>
      <c r="AL3284" t="s">
        <v>81</v>
      </c>
      <c r="AM3284" t="s">
        <v>82</v>
      </c>
      <c r="AO3284" t="s">
        <v>83</v>
      </c>
      <c r="AR3284" t="s">
        <v>82</v>
      </c>
      <c r="AT3284" t="s">
        <v>82</v>
      </c>
      <c r="AW3284" t="s">
        <v>82</v>
      </c>
      <c r="AY3284" t="s">
        <v>4420</v>
      </c>
      <c r="AZ3284" t="s">
        <v>4422</v>
      </c>
      <c r="BA3284" t="s">
        <v>881</v>
      </c>
      <c r="BB3284">
        <v>83313</v>
      </c>
      <c r="BC3284" t="s">
        <v>79</v>
      </c>
      <c r="BH3284" t="s">
        <v>4423</v>
      </c>
      <c r="BJ3284">
        <v>841388779</v>
      </c>
    </row>
    <row r="3285" spans="1:62" x14ac:dyDescent="0.25">
      <c r="A3285" t="s">
        <v>5562</v>
      </c>
      <c r="B3285" s="2">
        <v>43508</v>
      </c>
      <c r="C3285" t="s">
        <v>63</v>
      </c>
      <c r="D3285" s="3">
        <v>43472.380296909723</v>
      </c>
      <c r="E3285" t="s">
        <v>64</v>
      </c>
      <c r="F3285" s="2">
        <v>43556</v>
      </c>
      <c r="G3285" s="2">
        <v>43800</v>
      </c>
      <c r="H3285" t="s">
        <v>5563</v>
      </c>
      <c r="J3285" t="s">
        <v>5564</v>
      </c>
      <c r="K3285" t="s">
        <v>5565</v>
      </c>
      <c r="L3285" t="s">
        <v>3715</v>
      </c>
      <c r="M3285" t="s">
        <v>100</v>
      </c>
      <c r="N3285">
        <v>27502</v>
      </c>
      <c r="O3285" t="s">
        <v>70</v>
      </c>
      <c r="Q3285" t="s">
        <v>5566</v>
      </c>
      <c r="S3285" t="s">
        <v>72</v>
      </c>
      <c r="T3285" t="s">
        <v>1738</v>
      </c>
      <c r="U3285" t="s">
        <v>1739</v>
      </c>
      <c r="V3285" t="s">
        <v>1740</v>
      </c>
      <c r="W3285" t="s">
        <v>278</v>
      </c>
      <c r="X3285" t="s">
        <v>106</v>
      </c>
      <c r="Y3285" t="str">
        <f>"37-3011"</f>
        <v>37-3011</v>
      </c>
      <c r="Z3285" t="s">
        <v>94</v>
      </c>
      <c r="AA3285">
        <v>561730</v>
      </c>
      <c r="AB3285">
        <v>24</v>
      </c>
      <c r="AC3285">
        <v>24</v>
      </c>
      <c r="AD3285" t="s">
        <v>79</v>
      </c>
      <c r="AE3285" t="s">
        <v>95</v>
      </c>
      <c r="AF3285">
        <v>40</v>
      </c>
      <c r="AG3285" s="4">
        <v>0.29166666666666669</v>
      </c>
      <c r="AH3285" s="4">
        <v>0.70833333333333337</v>
      </c>
      <c r="AI3285" s="5">
        <v>14.52</v>
      </c>
      <c r="AJ3285">
        <v>21.78</v>
      </c>
      <c r="AK3285">
        <v>21.78</v>
      </c>
      <c r="AL3285" t="s">
        <v>81</v>
      </c>
      <c r="AM3285" t="s">
        <v>82</v>
      </c>
      <c r="AO3285" t="s">
        <v>83</v>
      </c>
      <c r="AR3285" t="s">
        <v>82</v>
      </c>
      <c r="AT3285" t="s">
        <v>82</v>
      </c>
      <c r="AW3285" t="s">
        <v>72</v>
      </c>
      <c r="AX3285">
        <v>3</v>
      </c>
      <c r="AY3285" t="s">
        <v>3715</v>
      </c>
      <c r="AZ3285" t="s">
        <v>2805</v>
      </c>
      <c r="BA3285" t="s">
        <v>100</v>
      </c>
      <c r="BB3285">
        <v>27502</v>
      </c>
      <c r="BC3285" t="s">
        <v>79</v>
      </c>
      <c r="BH3285" t="s">
        <v>5567</v>
      </c>
      <c r="BJ3285">
        <v>823489284</v>
      </c>
    </row>
    <row r="3286" spans="1:62" x14ac:dyDescent="0.25">
      <c r="A3286" t="s">
        <v>5610</v>
      </c>
      <c r="B3286" s="2">
        <v>43508</v>
      </c>
      <c r="C3286" t="s">
        <v>63</v>
      </c>
      <c r="D3286" s="3">
        <v>43472.380559837962</v>
      </c>
      <c r="E3286" t="s">
        <v>64</v>
      </c>
      <c r="F3286" s="2">
        <v>43556</v>
      </c>
      <c r="G3286" s="2">
        <v>43800</v>
      </c>
      <c r="H3286" t="s">
        <v>5563</v>
      </c>
      <c r="J3286" t="s">
        <v>5564</v>
      </c>
      <c r="K3286" t="s">
        <v>5565</v>
      </c>
      <c r="L3286" t="s">
        <v>3715</v>
      </c>
      <c r="M3286" t="s">
        <v>100</v>
      </c>
      <c r="N3286">
        <v>27502</v>
      </c>
      <c r="O3286" t="s">
        <v>70</v>
      </c>
      <c r="Q3286" t="s">
        <v>5566</v>
      </c>
      <c r="S3286" t="s">
        <v>72</v>
      </c>
      <c r="T3286" t="s">
        <v>1738</v>
      </c>
      <c r="U3286" t="s">
        <v>1739</v>
      </c>
      <c r="V3286" t="s">
        <v>1740</v>
      </c>
      <c r="W3286" t="s">
        <v>278</v>
      </c>
      <c r="X3286" t="s">
        <v>106</v>
      </c>
      <c r="Y3286" t="str">
        <f>"37-3011"</f>
        <v>37-3011</v>
      </c>
      <c r="Z3286" t="s">
        <v>94</v>
      </c>
      <c r="AA3286">
        <v>561730</v>
      </c>
      <c r="AB3286">
        <v>9</v>
      </c>
      <c r="AC3286">
        <v>9</v>
      </c>
      <c r="AD3286" t="s">
        <v>79</v>
      </c>
      <c r="AE3286" t="s">
        <v>95</v>
      </c>
      <c r="AF3286">
        <v>40</v>
      </c>
      <c r="AG3286" s="4">
        <v>0.29166666666666669</v>
      </c>
      <c r="AH3286" s="4">
        <v>0.70833333333333337</v>
      </c>
      <c r="AI3286" s="5">
        <v>13.23</v>
      </c>
      <c r="AJ3286">
        <v>19.850000000000001</v>
      </c>
      <c r="AK3286">
        <v>19.850000000000001</v>
      </c>
      <c r="AL3286" t="s">
        <v>81</v>
      </c>
      <c r="AM3286" t="s">
        <v>82</v>
      </c>
      <c r="AO3286" t="s">
        <v>83</v>
      </c>
      <c r="AR3286" t="s">
        <v>82</v>
      </c>
      <c r="AT3286" t="s">
        <v>82</v>
      </c>
      <c r="AW3286" t="s">
        <v>72</v>
      </c>
      <c r="AX3286">
        <v>3</v>
      </c>
      <c r="AY3286" t="s">
        <v>5611</v>
      </c>
      <c r="AZ3286" t="s">
        <v>1899</v>
      </c>
      <c r="BA3286" t="s">
        <v>100</v>
      </c>
      <c r="BB3286">
        <v>28105</v>
      </c>
      <c r="BC3286" t="s">
        <v>79</v>
      </c>
      <c r="BH3286" t="s">
        <v>5612</v>
      </c>
      <c r="BJ3286">
        <v>823489284</v>
      </c>
    </row>
    <row r="3287" spans="1:62" x14ac:dyDescent="0.25">
      <c r="A3287" t="s">
        <v>5675</v>
      </c>
      <c r="B3287" s="2">
        <v>43508</v>
      </c>
      <c r="C3287" t="s">
        <v>63</v>
      </c>
      <c r="D3287" s="3">
        <v>43472.379917743056</v>
      </c>
      <c r="E3287" t="s">
        <v>64</v>
      </c>
      <c r="F3287" s="2">
        <v>43556</v>
      </c>
      <c r="G3287" s="2">
        <v>43800</v>
      </c>
      <c r="H3287" t="s">
        <v>5563</v>
      </c>
      <c r="J3287" t="s">
        <v>5564</v>
      </c>
      <c r="K3287" t="s">
        <v>5676</v>
      </c>
      <c r="L3287" t="s">
        <v>3715</v>
      </c>
      <c r="M3287" t="s">
        <v>100</v>
      </c>
      <c r="N3287">
        <v>27502</v>
      </c>
      <c r="O3287" t="s">
        <v>70</v>
      </c>
      <c r="Q3287" t="s">
        <v>5566</v>
      </c>
      <c r="S3287" t="s">
        <v>72</v>
      </c>
      <c r="T3287" t="s">
        <v>1738</v>
      </c>
      <c r="U3287" t="s">
        <v>1739</v>
      </c>
      <c r="V3287" t="s">
        <v>1740</v>
      </c>
      <c r="W3287" t="s">
        <v>278</v>
      </c>
      <c r="X3287" t="s">
        <v>5677</v>
      </c>
      <c r="Y3287" t="str">
        <f>"37-3011"</f>
        <v>37-3011</v>
      </c>
      <c r="Z3287" t="s">
        <v>94</v>
      </c>
      <c r="AA3287">
        <v>561730</v>
      </c>
      <c r="AB3287">
        <v>18</v>
      </c>
      <c r="AC3287">
        <v>18</v>
      </c>
      <c r="AD3287" t="s">
        <v>79</v>
      </c>
      <c r="AE3287" t="s">
        <v>95</v>
      </c>
      <c r="AF3287">
        <v>40</v>
      </c>
      <c r="AG3287" s="4">
        <v>0.29166666666666669</v>
      </c>
      <c r="AH3287" s="4">
        <v>0.70833333333333337</v>
      </c>
      <c r="AI3287" s="5">
        <v>13.73</v>
      </c>
      <c r="AJ3287">
        <v>20.6</v>
      </c>
      <c r="AK3287">
        <v>20.6</v>
      </c>
      <c r="AL3287" t="s">
        <v>81</v>
      </c>
      <c r="AM3287" t="s">
        <v>82</v>
      </c>
      <c r="AO3287" t="s">
        <v>83</v>
      </c>
      <c r="AR3287" t="s">
        <v>82</v>
      </c>
      <c r="AT3287" t="s">
        <v>82</v>
      </c>
      <c r="AW3287" t="s">
        <v>72</v>
      </c>
      <c r="AX3287">
        <v>3</v>
      </c>
      <c r="AY3287" t="s">
        <v>5678</v>
      </c>
      <c r="AZ3287" t="s">
        <v>5678</v>
      </c>
      <c r="BA3287" t="s">
        <v>100</v>
      </c>
      <c r="BB3287">
        <v>27703</v>
      </c>
      <c r="BC3287" t="s">
        <v>79</v>
      </c>
      <c r="BH3287" t="s">
        <v>5679</v>
      </c>
      <c r="BJ3287">
        <v>823489284</v>
      </c>
    </row>
    <row r="3288" spans="1:62" x14ac:dyDescent="0.25">
      <c r="A3288" t="s">
        <v>5684</v>
      </c>
      <c r="B3288" s="2">
        <v>43508</v>
      </c>
      <c r="C3288" t="s">
        <v>63</v>
      </c>
      <c r="D3288" s="3">
        <v>43472.379228101854</v>
      </c>
      <c r="E3288" t="s">
        <v>64</v>
      </c>
      <c r="F3288" s="2">
        <v>43556</v>
      </c>
      <c r="G3288" s="2">
        <v>43800</v>
      </c>
      <c r="H3288" t="s">
        <v>5563</v>
      </c>
      <c r="J3288" t="s">
        <v>5564</v>
      </c>
      <c r="K3288" t="s">
        <v>5685</v>
      </c>
      <c r="L3288" t="s">
        <v>3715</v>
      </c>
      <c r="M3288" t="s">
        <v>100</v>
      </c>
      <c r="N3288">
        <v>27502</v>
      </c>
      <c r="O3288" t="s">
        <v>70</v>
      </c>
      <c r="Q3288" t="s">
        <v>5566</v>
      </c>
      <c r="S3288" t="s">
        <v>72</v>
      </c>
      <c r="T3288" t="s">
        <v>1738</v>
      </c>
      <c r="U3288" t="s">
        <v>1739</v>
      </c>
      <c r="V3288" t="s">
        <v>1740</v>
      </c>
      <c r="W3288" t="s">
        <v>278</v>
      </c>
      <c r="X3288" t="s">
        <v>106</v>
      </c>
      <c r="Y3288" t="str">
        <f>"37-3011"</f>
        <v>37-3011</v>
      </c>
      <c r="Z3288" t="s">
        <v>94</v>
      </c>
      <c r="AA3288">
        <v>561730</v>
      </c>
      <c r="AB3288">
        <v>6</v>
      </c>
      <c r="AC3288">
        <v>6</v>
      </c>
      <c r="AD3288" t="s">
        <v>79</v>
      </c>
      <c r="AE3288" t="s">
        <v>95</v>
      </c>
      <c r="AF3288">
        <v>40</v>
      </c>
      <c r="AG3288" s="4">
        <v>0.29166666666666669</v>
      </c>
      <c r="AH3288" s="4">
        <v>0.70833333333333337</v>
      </c>
      <c r="AI3288" s="5">
        <v>11.29</v>
      </c>
      <c r="AJ3288">
        <v>16.940000000000001</v>
      </c>
      <c r="AK3288">
        <v>16.940000000000001</v>
      </c>
      <c r="AL3288" t="s">
        <v>81</v>
      </c>
      <c r="AM3288" t="s">
        <v>82</v>
      </c>
      <c r="AO3288" t="s">
        <v>83</v>
      </c>
      <c r="AR3288" t="s">
        <v>82</v>
      </c>
      <c r="AT3288" t="s">
        <v>82</v>
      </c>
      <c r="AW3288" t="s">
        <v>72</v>
      </c>
      <c r="AX3288">
        <v>3</v>
      </c>
      <c r="AY3288" t="s">
        <v>5686</v>
      </c>
      <c r="AZ3288" t="s">
        <v>5687</v>
      </c>
      <c r="BA3288" t="s">
        <v>100</v>
      </c>
      <c r="BB3288">
        <v>28461</v>
      </c>
      <c r="BC3288" t="s">
        <v>79</v>
      </c>
      <c r="BH3288" t="s">
        <v>5688</v>
      </c>
      <c r="BJ3288">
        <v>823489284</v>
      </c>
    </row>
    <row r="3289" spans="1:62" x14ac:dyDescent="0.25">
      <c r="A3289" t="s">
        <v>6365</v>
      </c>
      <c r="B3289" s="2">
        <v>43508</v>
      </c>
      <c r="C3289" t="s">
        <v>63</v>
      </c>
      <c r="D3289" s="3">
        <v>43472.379782465279</v>
      </c>
      <c r="E3289" t="s">
        <v>64</v>
      </c>
      <c r="F3289" s="2">
        <v>43556</v>
      </c>
      <c r="G3289" s="2">
        <v>43814</v>
      </c>
      <c r="H3289" t="s">
        <v>6366</v>
      </c>
      <c r="J3289" t="s">
        <v>6367</v>
      </c>
      <c r="K3289" t="s">
        <v>6368</v>
      </c>
      <c r="L3289" t="s">
        <v>2558</v>
      </c>
      <c r="M3289" t="s">
        <v>136</v>
      </c>
      <c r="N3289">
        <v>21634</v>
      </c>
      <c r="O3289" t="s">
        <v>70</v>
      </c>
      <c r="Q3289" t="s">
        <v>6369</v>
      </c>
      <c r="S3289" t="s">
        <v>72</v>
      </c>
      <c r="T3289" t="s">
        <v>1738</v>
      </c>
      <c r="U3289" t="s">
        <v>1739</v>
      </c>
      <c r="V3289" t="s">
        <v>1740</v>
      </c>
      <c r="W3289" t="s">
        <v>278</v>
      </c>
      <c r="X3289" t="s">
        <v>2560</v>
      </c>
      <c r="Y3289" t="str">
        <f>"51-3093"</f>
        <v>51-3093</v>
      </c>
      <c r="Z3289" t="s">
        <v>2561</v>
      </c>
      <c r="AA3289">
        <v>311712</v>
      </c>
      <c r="AB3289">
        <v>50</v>
      </c>
      <c r="AC3289">
        <v>50</v>
      </c>
      <c r="AD3289" t="s">
        <v>79</v>
      </c>
      <c r="AE3289" t="s">
        <v>80</v>
      </c>
      <c r="AF3289">
        <v>35</v>
      </c>
      <c r="AG3289" s="4">
        <v>0.20833333333333334</v>
      </c>
      <c r="AH3289" s="4">
        <v>0.5625</v>
      </c>
      <c r="AI3289" s="5">
        <v>9.6</v>
      </c>
      <c r="AJ3289">
        <v>14.4</v>
      </c>
      <c r="AK3289">
        <v>14.4</v>
      </c>
      <c r="AL3289" t="s">
        <v>81</v>
      </c>
      <c r="AM3289" t="s">
        <v>82</v>
      </c>
      <c r="AO3289" t="s">
        <v>83</v>
      </c>
      <c r="AR3289" t="s">
        <v>82</v>
      </c>
      <c r="AT3289" t="s">
        <v>82</v>
      </c>
      <c r="AW3289" t="s">
        <v>82</v>
      </c>
      <c r="AY3289" t="s">
        <v>2558</v>
      </c>
      <c r="AZ3289" t="s">
        <v>2562</v>
      </c>
      <c r="BA3289" t="s">
        <v>136</v>
      </c>
      <c r="BB3289">
        <v>21634</v>
      </c>
      <c r="BC3289" t="s">
        <v>87</v>
      </c>
      <c r="BH3289" t="s">
        <v>6370</v>
      </c>
      <c r="BJ3289">
        <v>521934177</v>
      </c>
    </row>
    <row r="3290" spans="1:62" x14ac:dyDescent="0.25">
      <c r="A3290" t="s">
        <v>6434</v>
      </c>
      <c r="B3290" s="2">
        <v>43508</v>
      </c>
      <c r="C3290" t="s">
        <v>63</v>
      </c>
      <c r="D3290" s="3">
        <v>43472.38135708333</v>
      </c>
      <c r="E3290" t="s">
        <v>64</v>
      </c>
      <c r="F3290" s="2">
        <v>43556</v>
      </c>
      <c r="G3290" s="2">
        <v>43830</v>
      </c>
      <c r="H3290" t="s">
        <v>6435</v>
      </c>
      <c r="J3290" t="s">
        <v>6436</v>
      </c>
      <c r="L3290" t="s">
        <v>6437</v>
      </c>
      <c r="M3290" t="s">
        <v>136</v>
      </c>
      <c r="N3290">
        <v>21677</v>
      </c>
      <c r="O3290" t="s">
        <v>70</v>
      </c>
      <c r="Q3290" t="s">
        <v>6438</v>
      </c>
      <c r="S3290" t="s">
        <v>72</v>
      </c>
      <c r="T3290" t="s">
        <v>1738</v>
      </c>
      <c r="U3290" t="s">
        <v>1739</v>
      </c>
      <c r="V3290" t="s">
        <v>1740</v>
      </c>
      <c r="W3290" t="s">
        <v>278</v>
      </c>
      <c r="X3290" t="s">
        <v>6439</v>
      </c>
      <c r="Y3290" t="str">
        <f>"53-7062"</f>
        <v>53-7062</v>
      </c>
      <c r="Z3290" t="s">
        <v>337</v>
      </c>
      <c r="AA3290">
        <v>311712</v>
      </c>
      <c r="AB3290">
        <v>105</v>
      </c>
      <c r="AC3290">
        <v>105</v>
      </c>
      <c r="AD3290" t="s">
        <v>79</v>
      </c>
      <c r="AE3290" t="s">
        <v>80</v>
      </c>
      <c r="AF3290">
        <v>35</v>
      </c>
      <c r="AG3290" s="4">
        <v>8.3333333333333329E-2</v>
      </c>
      <c r="AH3290" s="4">
        <v>0.91666666666666663</v>
      </c>
      <c r="AI3290" s="5">
        <v>9.6</v>
      </c>
      <c r="AJ3290">
        <v>14.4</v>
      </c>
      <c r="AK3290">
        <v>14.4</v>
      </c>
      <c r="AL3290" t="s">
        <v>81</v>
      </c>
      <c r="AM3290" t="s">
        <v>82</v>
      </c>
      <c r="AO3290" t="s">
        <v>83</v>
      </c>
      <c r="AR3290" t="s">
        <v>82</v>
      </c>
      <c r="AT3290" t="s">
        <v>82</v>
      </c>
      <c r="AW3290" t="s">
        <v>82</v>
      </c>
      <c r="AY3290" t="s">
        <v>2558</v>
      </c>
      <c r="AZ3290" t="s">
        <v>2562</v>
      </c>
      <c r="BA3290" t="s">
        <v>136</v>
      </c>
      <c r="BB3290">
        <v>21634</v>
      </c>
      <c r="BC3290" t="s">
        <v>79</v>
      </c>
      <c r="BH3290" t="s">
        <v>6440</v>
      </c>
      <c r="BJ3290">
        <v>521353318</v>
      </c>
    </row>
    <row r="3291" spans="1:62" x14ac:dyDescent="0.25">
      <c r="A3291" t="s">
        <v>6778</v>
      </c>
      <c r="B3291" s="2">
        <v>43508</v>
      </c>
      <c r="C3291" t="s">
        <v>63</v>
      </c>
      <c r="D3291" s="3">
        <v>43472.379476458336</v>
      </c>
      <c r="E3291" t="s">
        <v>64</v>
      </c>
      <c r="F3291" s="2">
        <v>43556</v>
      </c>
      <c r="G3291" s="2">
        <v>43814</v>
      </c>
      <c r="H3291" t="s">
        <v>6779</v>
      </c>
      <c r="J3291" t="s">
        <v>6780</v>
      </c>
      <c r="L3291" t="s">
        <v>2355</v>
      </c>
      <c r="M3291" t="s">
        <v>207</v>
      </c>
      <c r="N3291">
        <v>2476</v>
      </c>
      <c r="O3291" t="s">
        <v>70</v>
      </c>
      <c r="Q3291" t="s">
        <v>6781</v>
      </c>
      <c r="S3291" t="s">
        <v>72</v>
      </c>
      <c r="T3291" t="s">
        <v>6357</v>
      </c>
      <c r="U3291" t="s">
        <v>6358</v>
      </c>
      <c r="V3291" t="s">
        <v>6359</v>
      </c>
      <c r="W3291" t="s">
        <v>207</v>
      </c>
      <c r="X3291" t="s">
        <v>6677</v>
      </c>
      <c r="Y3291" t="str">
        <f>"53-7062"</f>
        <v>53-7062</v>
      </c>
      <c r="Z3291" t="s">
        <v>337</v>
      </c>
      <c r="AA3291">
        <v>484210</v>
      </c>
      <c r="AB3291">
        <v>4</v>
      </c>
      <c r="AC3291">
        <v>4</v>
      </c>
      <c r="AD3291" t="s">
        <v>79</v>
      </c>
      <c r="AE3291" t="s">
        <v>95</v>
      </c>
      <c r="AF3291">
        <v>40</v>
      </c>
      <c r="AG3291" s="4">
        <v>0.33333333333333331</v>
      </c>
      <c r="AH3291" s="4">
        <v>0.66666666666666663</v>
      </c>
      <c r="AI3291" s="5">
        <v>16.25</v>
      </c>
      <c r="AJ3291">
        <v>24.38</v>
      </c>
      <c r="AK3291">
        <v>0</v>
      </c>
      <c r="AL3291" t="s">
        <v>81</v>
      </c>
      <c r="AM3291" t="s">
        <v>82</v>
      </c>
      <c r="AO3291" t="s">
        <v>213</v>
      </c>
      <c r="AR3291" t="s">
        <v>82</v>
      </c>
      <c r="AT3291" t="s">
        <v>82</v>
      </c>
      <c r="AW3291" t="s">
        <v>82</v>
      </c>
      <c r="AY3291" t="s">
        <v>2355</v>
      </c>
      <c r="AZ3291" t="s">
        <v>3829</v>
      </c>
      <c r="BA3291" t="s">
        <v>207</v>
      </c>
      <c r="BB3291">
        <v>2476</v>
      </c>
      <c r="BC3291" t="s">
        <v>79</v>
      </c>
      <c r="BH3291" t="s">
        <v>6780</v>
      </c>
      <c r="BJ3291">
        <v>43505324</v>
      </c>
    </row>
    <row r="3292" spans="1:62" x14ac:dyDescent="0.25">
      <c r="A3292" t="s">
        <v>7890</v>
      </c>
      <c r="B3292" s="2">
        <v>43508</v>
      </c>
      <c r="C3292" t="s">
        <v>63</v>
      </c>
      <c r="D3292" s="3">
        <v>43472.380223217595</v>
      </c>
      <c r="E3292" t="s">
        <v>64</v>
      </c>
      <c r="F3292" s="2">
        <v>43556</v>
      </c>
      <c r="G3292" s="2">
        <v>43799</v>
      </c>
      <c r="H3292" t="s">
        <v>7891</v>
      </c>
      <c r="J3292" t="s">
        <v>7892</v>
      </c>
      <c r="L3292" t="s">
        <v>7893</v>
      </c>
      <c r="M3292" t="s">
        <v>844</v>
      </c>
      <c r="N3292">
        <v>60016</v>
      </c>
      <c r="O3292" t="s">
        <v>70</v>
      </c>
      <c r="Q3292" t="s">
        <v>7894</v>
      </c>
      <c r="S3292" t="s">
        <v>72</v>
      </c>
      <c r="T3292" t="s">
        <v>878</v>
      </c>
      <c r="U3292" t="s">
        <v>2327</v>
      </c>
      <c r="V3292" t="s">
        <v>880</v>
      </c>
      <c r="W3292" t="s">
        <v>881</v>
      </c>
      <c r="X3292" t="s">
        <v>7895</v>
      </c>
      <c r="Y3292" t="str">
        <f>"37-2011"</f>
        <v>37-2011</v>
      </c>
      <c r="Z3292" t="s">
        <v>424</v>
      </c>
      <c r="AA3292">
        <v>561720</v>
      </c>
      <c r="AB3292">
        <v>2</v>
      </c>
      <c r="AC3292">
        <v>2</v>
      </c>
      <c r="AD3292" t="s">
        <v>79</v>
      </c>
      <c r="AE3292" t="s">
        <v>95</v>
      </c>
      <c r="AF3292">
        <v>40</v>
      </c>
      <c r="AG3292" s="4">
        <v>0.25</v>
      </c>
      <c r="AH3292" s="4">
        <v>0.64583333333333337</v>
      </c>
      <c r="AI3292" s="5">
        <v>11.56</v>
      </c>
      <c r="AJ3292">
        <v>17.34</v>
      </c>
      <c r="AK3292">
        <v>30</v>
      </c>
      <c r="AL3292" t="s">
        <v>81</v>
      </c>
      <c r="AM3292" t="s">
        <v>82</v>
      </c>
      <c r="AO3292" t="s">
        <v>83</v>
      </c>
      <c r="AR3292" t="s">
        <v>82</v>
      </c>
      <c r="AT3292" t="s">
        <v>82</v>
      </c>
      <c r="AW3292" t="s">
        <v>72</v>
      </c>
      <c r="AX3292">
        <v>3</v>
      </c>
      <c r="AY3292" t="s">
        <v>7896</v>
      </c>
      <c r="AZ3292" t="s">
        <v>2062</v>
      </c>
      <c r="BA3292" t="s">
        <v>105</v>
      </c>
      <c r="BB3292">
        <v>78634</v>
      </c>
      <c r="BC3292" t="s">
        <v>79</v>
      </c>
      <c r="BH3292" t="s">
        <v>7897</v>
      </c>
      <c r="BJ3292">
        <v>731685841</v>
      </c>
    </row>
    <row r="3293" spans="1:62" x14ac:dyDescent="0.25">
      <c r="A3293" t="s">
        <v>7924</v>
      </c>
      <c r="B3293" s="2">
        <v>43508</v>
      </c>
      <c r="C3293" t="s">
        <v>63</v>
      </c>
      <c r="D3293" s="3">
        <v>43472.379164976854</v>
      </c>
      <c r="E3293" t="s">
        <v>64</v>
      </c>
      <c r="F3293" s="2">
        <v>43556</v>
      </c>
      <c r="G3293" s="2">
        <v>43800</v>
      </c>
      <c r="H3293" t="s">
        <v>7925</v>
      </c>
      <c r="J3293" t="s">
        <v>7926</v>
      </c>
      <c r="K3293" t="s">
        <v>7927</v>
      </c>
      <c r="L3293" t="s">
        <v>3743</v>
      </c>
      <c r="M3293" t="s">
        <v>2367</v>
      </c>
      <c r="N3293">
        <v>29403</v>
      </c>
      <c r="O3293" t="s">
        <v>70</v>
      </c>
      <c r="Q3293" t="s">
        <v>7928</v>
      </c>
      <c r="S3293" t="s">
        <v>72</v>
      </c>
      <c r="T3293" t="s">
        <v>102</v>
      </c>
      <c r="U3293" t="s">
        <v>1425</v>
      </c>
      <c r="V3293" t="s">
        <v>2470</v>
      </c>
      <c r="W3293" t="s">
        <v>105</v>
      </c>
      <c r="X3293" t="s">
        <v>106</v>
      </c>
      <c r="Y3293" t="str">
        <f>"37-3011"</f>
        <v>37-3011</v>
      </c>
      <c r="Z3293" t="s">
        <v>94</v>
      </c>
      <c r="AA3293">
        <v>561730</v>
      </c>
      <c r="AB3293">
        <v>13</v>
      </c>
      <c r="AC3293">
        <v>13</v>
      </c>
      <c r="AD3293" t="s">
        <v>79</v>
      </c>
      <c r="AE3293" t="s">
        <v>95</v>
      </c>
      <c r="AF3293">
        <v>35</v>
      </c>
      <c r="AG3293" s="4">
        <v>0.29166666666666669</v>
      </c>
      <c r="AH3293" s="4">
        <v>0.70833333333333337</v>
      </c>
      <c r="AI3293" s="5">
        <v>12.9</v>
      </c>
      <c r="AJ3293">
        <v>19.350000000000001</v>
      </c>
      <c r="AK3293">
        <v>19.350000000000001</v>
      </c>
      <c r="AL3293" t="s">
        <v>81</v>
      </c>
      <c r="AM3293" t="s">
        <v>82</v>
      </c>
      <c r="AO3293" t="s">
        <v>83</v>
      </c>
      <c r="AR3293" t="s">
        <v>82</v>
      </c>
      <c r="AT3293" t="s">
        <v>82</v>
      </c>
      <c r="AW3293" t="s">
        <v>72</v>
      </c>
      <c r="AX3293">
        <v>1</v>
      </c>
      <c r="AY3293" t="s">
        <v>3743</v>
      </c>
      <c r="AZ3293" t="s">
        <v>3743</v>
      </c>
      <c r="BA3293" t="s">
        <v>2367</v>
      </c>
      <c r="BB3293">
        <v>29403</v>
      </c>
      <c r="BC3293" t="s">
        <v>79</v>
      </c>
      <c r="BH3293" t="s">
        <v>7926</v>
      </c>
      <c r="BJ3293">
        <v>510649100</v>
      </c>
    </row>
    <row r="3294" spans="1:62" x14ac:dyDescent="0.25">
      <c r="A3294" t="s">
        <v>8010</v>
      </c>
      <c r="B3294" s="2">
        <v>43508</v>
      </c>
      <c r="C3294" t="s">
        <v>63</v>
      </c>
      <c r="D3294" s="3">
        <v>43472.38132724537</v>
      </c>
      <c r="E3294" t="s">
        <v>64</v>
      </c>
      <c r="F3294" s="2">
        <v>43556</v>
      </c>
      <c r="G3294" s="2">
        <v>43800</v>
      </c>
      <c r="H3294" t="s">
        <v>8011</v>
      </c>
      <c r="J3294" t="s">
        <v>8012</v>
      </c>
      <c r="L3294" t="s">
        <v>8013</v>
      </c>
      <c r="M3294" t="s">
        <v>783</v>
      </c>
      <c r="N3294">
        <v>44233</v>
      </c>
      <c r="O3294" t="s">
        <v>70</v>
      </c>
      <c r="Q3294" t="s">
        <v>8014</v>
      </c>
      <c r="S3294" t="s">
        <v>72</v>
      </c>
      <c r="T3294" t="s">
        <v>7052</v>
      </c>
      <c r="U3294" t="s">
        <v>6798</v>
      </c>
      <c r="V3294" t="s">
        <v>6799</v>
      </c>
      <c r="W3294" t="s">
        <v>783</v>
      </c>
      <c r="X3294" t="s">
        <v>93</v>
      </c>
      <c r="Y3294" t="str">
        <f>"37-3011"</f>
        <v>37-3011</v>
      </c>
      <c r="Z3294" t="s">
        <v>94</v>
      </c>
      <c r="AA3294">
        <v>561730</v>
      </c>
      <c r="AB3294">
        <v>4</v>
      </c>
      <c r="AC3294">
        <v>4</v>
      </c>
      <c r="AD3294" t="s">
        <v>79</v>
      </c>
      <c r="AE3294" t="s">
        <v>95</v>
      </c>
      <c r="AF3294">
        <v>40</v>
      </c>
      <c r="AG3294" s="4">
        <v>0.375</v>
      </c>
      <c r="AH3294" s="4">
        <v>0.70833333333333337</v>
      </c>
      <c r="AI3294" s="5">
        <v>13.7</v>
      </c>
      <c r="AJ3294">
        <v>20.55</v>
      </c>
      <c r="AK3294">
        <v>20.55</v>
      </c>
      <c r="AL3294" t="s">
        <v>81</v>
      </c>
      <c r="AM3294" t="s">
        <v>82</v>
      </c>
      <c r="AO3294" t="s">
        <v>83</v>
      </c>
      <c r="AR3294" t="s">
        <v>82</v>
      </c>
      <c r="AT3294" t="s">
        <v>82</v>
      </c>
      <c r="AW3294" t="s">
        <v>82</v>
      </c>
      <c r="AY3294" t="s">
        <v>8013</v>
      </c>
      <c r="AZ3294" t="s">
        <v>3408</v>
      </c>
      <c r="BA3294" t="s">
        <v>783</v>
      </c>
      <c r="BB3294">
        <v>44233</v>
      </c>
      <c r="BC3294" t="s">
        <v>79</v>
      </c>
      <c r="BH3294" t="s">
        <v>8012</v>
      </c>
      <c r="BJ3294">
        <v>264600525</v>
      </c>
    </row>
    <row r="3295" spans="1:62" x14ac:dyDescent="0.25">
      <c r="A3295" t="s">
        <v>8056</v>
      </c>
      <c r="B3295" s="2">
        <v>43508</v>
      </c>
      <c r="C3295" t="s">
        <v>63</v>
      </c>
      <c r="D3295" s="3">
        <v>43472.380956134257</v>
      </c>
      <c r="E3295" t="s">
        <v>64</v>
      </c>
      <c r="F3295" s="2">
        <v>43556</v>
      </c>
      <c r="G3295" s="2">
        <v>43799</v>
      </c>
      <c r="H3295" t="s">
        <v>8057</v>
      </c>
      <c r="J3295" t="s">
        <v>8058</v>
      </c>
      <c r="L3295" t="s">
        <v>8059</v>
      </c>
      <c r="M3295" t="s">
        <v>787</v>
      </c>
      <c r="N3295">
        <v>35620</v>
      </c>
      <c r="O3295" t="s">
        <v>70</v>
      </c>
      <c r="Q3295" t="s">
        <v>8060</v>
      </c>
      <c r="S3295" t="s">
        <v>72</v>
      </c>
      <c r="T3295" t="s">
        <v>878</v>
      </c>
      <c r="U3295" t="s">
        <v>2327</v>
      </c>
      <c r="V3295" t="s">
        <v>880</v>
      </c>
      <c r="W3295" t="s">
        <v>881</v>
      </c>
      <c r="X3295" t="s">
        <v>2708</v>
      </c>
      <c r="Y3295" t="str">
        <f>"37-3011"</f>
        <v>37-3011</v>
      </c>
      <c r="Z3295" t="s">
        <v>94</v>
      </c>
      <c r="AA3295">
        <v>561730</v>
      </c>
      <c r="AB3295">
        <v>5</v>
      </c>
      <c r="AC3295">
        <v>5</v>
      </c>
      <c r="AD3295" t="s">
        <v>79</v>
      </c>
      <c r="AE3295" t="s">
        <v>95</v>
      </c>
      <c r="AF3295">
        <v>40</v>
      </c>
      <c r="AG3295" s="4">
        <v>0.29166666666666669</v>
      </c>
      <c r="AH3295" s="4">
        <v>0.70833333333333337</v>
      </c>
      <c r="AI3295" s="5">
        <v>12.37</v>
      </c>
      <c r="AJ3295">
        <v>18.559999999999999</v>
      </c>
      <c r="AK3295">
        <v>22.5</v>
      </c>
      <c r="AL3295" t="s">
        <v>81</v>
      </c>
      <c r="AM3295" t="s">
        <v>82</v>
      </c>
      <c r="AO3295" t="s">
        <v>83</v>
      </c>
      <c r="AR3295" t="s">
        <v>82</v>
      </c>
      <c r="AT3295" t="s">
        <v>82</v>
      </c>
      <c r="AW3295" t="s">
        <v>82</v>
      </c>
      <c r="AY3295" t="s">
        <v>8059</v>
      </c>
      <c r="AZ3295" t="s">
        <v>8061</v>
      </c>
      <c r="BA3295" t="s">
        <v>787</v>
      </c>
      <c r="BB3295">
        <v>35620</v>
      </c>
      <c r="BC3295" t="s">
        <v>79</v>
      </c>
      <c r="BH3295" t="s">
        <v>8062</v>
      </c>
      <c r="BJ3295">
        <v>262235540</v>
      </c>
    </row>
    <row r="3296" spans="1:62" x14ac:dyDescent="0.25">
      <c r="A3296" t="s">
        <v>8110</v>
      </c>
      <c r="B3296" s="2">
        <v>43508</v>
      </c>
      <c r="C3296" t="s">
        <v>63</v>
      </c>
      <c r="D3296" s="3">
        <v>43472.379485069447</v>
      </c>
      <c r="E3296" t="s">
        <v>64</v>
      </c>
      <c r="F3296" s="2">
        <v>43556</v>
      </c>
      <c r="G3296" s="2">
        <v>43769</v>
      </c>
      <c r="H3296" t="s">
        <v>8111</v>
      </c>
      <c r="I3296" t="s">
        <v>8112</v>
      </c>
      <c r="J3296" t="s">
        <v>8113</v>
      </c>
      <c r="L3296" t="s">
        <v>2471</v>
      </c>
      <c r="M3296" t="s">
        <v>649</v>
      </c>
      <c r="N3296">
        <v>85040</v>
      </c>
      <c r="O3296" t="s">
        <v>70</v>
      </c>
      <c r="Q3296" t="s">
        <v>8114</v>
      </c>
      <c r="S3296" t="s">
        <v>72</v>
      </c>
      <c r="T3296" t="s">
        <v>878</v>
      </c>
      <c r="U3296" t="s">
        <v>8115</v>
      </c>
      <c r="V3296" t="s">
        <v>2620</v>
      </c>
      <c r="W3296" t="s">
        <v>881</v>
      </c>
      <c r="X3296" t="s">
        <v>106</v>
      </c>
      <c r="Y3296" t="str">
        <f>"37-3011"</f>
        <v>37-3011</v>
      </c>
      <c r="Z3296" t="s">
        <v>94</v>
      </c>
      <c r="AA3296">
        <v>561730</v>
      </c>
      <c r="AB3296">
        <v>5</v>
      </c>
      <c r="AC3296">
        <v>5</v>
      </c>
      <c r="AD3296" t="s">
        <v>79</v>
      </c>
      <c r="AE3296" t="s">
        <v>95</v>
      </c>
      <c r="AF3296">
        <v>40</v>
      </c>
      <c r="AG3296" s="4">
        <v>0.22916666666666666</v>
      </c>
      <c r="AH3296" s="4">
        <v>0.58333333333333337</v>
      </c>
      <c r="AI3296" s="5">
        <v>13.23</v>
      </c>
      <c r="AJ3296">
        <v>19.850000000000001</v>
      </c>
      <c r="AK3296">
        <v>22.5</v>
      </c>
      <c r="AL3296" t="s">
        <v>81</v>
      </c>
      <c r="AM3296" t="s">
        <v>82</v>
      </c>
      <c r="AO3296" t="s">
        <v>83</v>
      </c>
      <c r="AR3296" t="s">
        <v>82</v>
      </c>
      <c r="AT3296" t="s">
        <v>82</v>
      </c>
      <c r="AW3296" t="s">
        <v>82</v>
      </c>
      <c r="AY3296" t="s">
        <v>2471</v>
      </c>
      <c r="AZ3296" t="s">
        <v>655</v>
      </c>
      <c r="BA3296" t="s">
        <v>649</v>
      </c>
      <c r="BB3296">
        <v>85040</v>
      </c>
      <c r="BC3296" t="s">
        <v>79</v>
      </c>
      <c r="BH3296" t="s">
        <v>8116</v>
      </c>
      <c r="BJ3296">
        <v>262720591</v>
      </c>
    </row>
    <row r="3297" spans="1:62" x14ac:dyDescent="0.25">
      <c r="A3297" t="s">
        <v>8942</v>
      </c>
      <c r="B3297" s="2">
        <v>43508</v>
      </c>
      <c r="C3297" t="s">
        <v>63</v>
      </c>
      <c r="D3297" s="3">
        <v>43472.380908009261</v>
      </c>
      <c r="E3297" t="s">
        <v>64</v>
      </c>
      <c r="F3297" s="2">
        <v>43556</v>
      </c>
      <c r="G3297" s="2">
        <v>43789</v>
      </c>
      <c r="H3297" t="s">
        <v>8943</v>
      </c>
      <c r="J3297" t="s">
        <v>8944</v>
      </c>
      <c r="L3297" t="s">
        <v>8037</v>
      </c>
      <c r="M3297" t="s">
        <v>147</v>
      </c>
      <c r="N3297">
        <v>19083</v>
      </c>
      <c r="O3297" t="s">
        <v>70</v>
      </c>
      <c r="Q3297" t="s">
        <v>8945</v>
      </c>
      <c r="S3297" t="s">
        <v>72</v>
      </c>
      <c r="T3297" t="s">
        <v>4802</v>
      </c>
      <c r="U3297" t="s">
        <v>4803</v>
      </c>
      <c r="V3297" t="s">
        <v>4804</v>
      </c>
      <c r="W3297" t="s">
        <v>147</v>
      </c>
      <c r="X3297" t="s">
        <v>94</v>
      </c>
      <c r="Y3297" t="str">
        <f>"37-3011"</f>
        <v>37-3011</v>
      </c>
      <c r="Z3297" t="s">
        <v>94</v>
      </c>
      <c r="AA3297">
        <v>713910</v>
      </c>
      <c r="AB3297">
        <v>9</v>
      </c>
      <c r="AC3297">
        <v>9</v>
      </c>
      <c r="AD3297" t="s">
        <v>79</v>
      </c>
      <c r="AE3297" t="s">
        <v>80</v>
      </c>
      <c r="AF3297">
        <v>40</v>
      </c>
      <c r="AG3297" s="4">
        <v>0.25</v>
      </c>
      <c r="AH3297" s="4">
        <v>0.60416666666666663</v>
      </c>
      <c r="AI3297" s="5">
        <v>15.73</v>
      </c>
      <c r="AJ3297">
        <v>23.6</v>
      </c>
      <c r="AL3297" t="s">
        <v>81</v>
      </c>
      <c r="AM3297" t="s">
        <v>82</v>
      </c>
      <c r="AO3297" t="s">
        <v>83</v>
      </c>
      <c r="AR3297" t="s">
        <v>82</v>
      </c>
      <c r="AT3297" t="s">
        <v>82</v>
      </c>
      <c r="AW3297" t="s">
        <v>72</v>
      </c>
      <c r="AX3297">
        <v>3</v>
      </c>
      <c r="AY3297" t="s">
        <v>8037</v>
      </c>
      <c r="AZ3297" t="s">
        <v>1449</v>
      </c>
      <c r="BA3297" t="s">
        <v>147</v>
      </c>
      <c r="BB3297">
        <v>19083</v>
      </c>
      <c r="BC3297" t="s">
        <v>87</v>
      </c>
      <c r="BH3297" t="s">
        <v>8944</v>
      </c>
      <c r="BJ3297">
        <v>230815390</v>
      </c>
    </row>
    <row r="3298" spans="1:62" x14ac:dyDescent="0.25">
      <c r="A3298" t="s">
        <v>9038</v>
      </c>
      <c r="B3298" s="2">
        <v>43508</v>
      </c>
      <c r="C3298" t="s">
        <v>63</v>
      </c>
      <c r="D3298" s="3">
        <v>43472.379555069441</v>
      </c>
      <c r="E3298" t="s">
        <v>64</v>
      </c>
      <c r="F3298" s="2">
        <v>43556</v>
      </c>
      <c r="G3298" s="2">
        <v>43771</v>
      </c>
      <c r="H3298" t="s">
        <v>9039</v>
      </c>
      <c r="J3298" t="s">
        <v>7781</v>
      </c>
      <c r="L3298" t="s">
        <v>6866</v>
      </c>
      <c r="M3298" t="s">
        <v>147</v>
      </c>
      <c r="N3298">
        <v>19462</v>
      </c>
      <c r="O3298" t="s">
        <v>70</v>
      </c>
      <c r="Q3298" t="s">
        <v>5788</v>
      </c>
      <c r="S3298" t="s">
        <v>72</v>
      </c>
      <c r="T3298" t="s">
        <v>5946</v>
      </c>
      <c r="U3298" t="s">
        <v>5854</v>
      </c>
      <c r="V3298" t="s">
        <v>6868</v>
      </c>
      <c r="W3298" t="s">
        <v>232</v>
      </c>
      <c r="X3298" t="s">
        <v>106</v>
      </c>
      <c r="Y3298" t="str">
        <f>"37-3011"</f>
        <v>37-3011</v>
      </c>
      <c r="Z3298" t="s">
        <v>94</v>
      </c>
      <c r="AA3298">
        <v>561730</v>
      </c>
      <c r="AB3298">
        <v>15</v>
      </c>
      <c r="AC3298">
        <v>15</v>
      </c>
      <c r="AD3298" t="s">
        <v>79</v>
      </c>
      <c r="AE3298" t="s">
        <v>95</v>
      </c>
      <c r="AF3298">
        <v>40</v>
      </c>
      <c r="AG3298" s="4">
        <v>0.27083333333333331</v>
      </c>
      <c r="AH3298" s="4">
        <v>0.6875</v>
      </c>
      <c r="AI3298" s="5">
        <v>13.94</v>
      </c>
      <c r="AJ3298">
        <v>20.91</v>
      </c>
      <c r="AL3298" t="s">
        <v>81</v>
      </c>
      <c r="AM3298" t="s">
        <v>82</v>
      </c>
      <c r="AO3298" t="s">
        <v>83</v>
      </c>
      <c r="AR3298" t="s">
        <v>82</v>
      </c>
      <c r="AT3298" t="s">
        <v>82</v>
      </c>
      <c r="AW3298" t="s">
        <v>82</v>
      </c>
      <c r="AY3298" t="s">
        <v>3479</v>
      </c>
      <c r="AZ3298" t="s">
        <v>1594</v>
      </c>
      <c r="BA3298" t="s">
        <v>105</v>
      </c>
      <c r="BB3298">
        <v>75074</v>
      </c>
      <c r="BC3298" t="s">
        <v>79</v>
      </c>
      <c r="BH3298" t="s">
        <v>9040</v>
      </c>
      <c r="BJ3298">
        <v>742209471</v>
      </c>
    </row>
    <row r="3299" spans="1:62" x14ac:dyDescent="0.25">
      <c r="A3299" t="s">
        <v>9070</v>
      </c>
      <c r="B3299" s="2">
        <v>43508</v>
      </c>
      <c r="C3299" t="s">
        <v>63</v>
      </c>
      <c r="D3299" s="3">
        <v>43472.380668124999</v>
      </c>
      <c r="E3299" t="s">
        <v>64</v>
      </c>
      <c r="F3299" s="2">
        <v>43556</v>
      </c>
      <c r="G3299" s="2">
        <v>43770</v>
      </c>
      <c r="H3299" t="s">
        <v>9071</v>
      </c>
      <c r="I3299" t="s">
        <v>67</v>
      </c>
      <c r="J3299" t="s">
        <v>9072</v>
      </c>
      <c r="K3299" t="s">
        <v>9073</v>
      </c>
      <c r="L3299" t="s">
        <v>9074</v>
      </c>
      <c r="M3299" t="s">
        <v>226</v>
      </c>
      <c r="N3299">
        <v>49757</v>
      </c>
      <c r="O3299" t="s">
        <v>70</v>
      </c>
      <c r="P3299" t="s">
        <v>67</v>
      </c>
      <c r="Q3299" t="s">
        <v>9075</v>
      </c>
      <c r="S3299" t="s">
        <v>72</v>
      </c>
      <c r="T3299" t="s">
        <v>3529</v>
      </c>
      <c r="U3299" t="s">
        <v>3530</v>
      </c>
      <c r="V3299" t="s">
        <v>3531</v>
      </c>
      <c r="W3299" t="s">
        <v>232</v>
      </c>
      <c r="X3299" t="s">
        <v>93</v>
      </c>
      <c r="Y3299" t="str">
        <f>"37-3011"</f>
        <v>37-3011</v>
      </c>
      <c r="Z3299" t="s">
        <v>94</v>
      </c>
      <c r="AA3299">
        <v>56173</v>
      </c>
      <c r="AB3299">
        <v>4</v>
      </c>
      <c r="AC3299">
        <v>4</v>
      </c>
      <c r="AD3299" t="s">
        <v>79</v>
      </c>
      <c r="AE3299" t="s">
        <v>80</v>
      </c>
      <c r="AF3299">
        <v>40</v>
      </c>
      <c r="AG3299" s="4">
        <v>0.33333333333333331</v>
      </c>
      <c r="AH3299" s="4">
        <v>0.66666666666666663</v>
      </c>
      <c r="AI3299" s="6">
        <v>12</v>
      </c>
      <c r="AJ3299">
        <v>18</v>
      </c>
      <c r="AK3299">
        <v>18</v>
      </c>
      <c r="AL3299" t="s">
        <v>81</v>
      </c>
      <c r="AM3299" t="s">
        <v>82</v>
      </c>
      <c r="AO3299" t="s">
        <v>83</v>
      </c>
      <c r="AP3299" t="s">
        <v>662</v>
      </c>
      <c r="AQ3299" t="s">
        <v>662</v>
      </c>
      <c r="AR3299" t="s">
        <v>82</v>
      </c>
      <c r="AT3299" t="s">
        <v>82</v>
      </c>
      <c r="AW3299" t="s">
        <v>72</v>
      </c>
      <c r="AX3299">
        <v>3</v>
      </c>
      <c r="AY3299" t="s">
        <v>9074</v>
      </c>
      <c r="AZ3299" t="s">
        <v>9074</v>
      </c>
      <c r="BA3299" t="s">
        <v>226</v>
      </c>
      <c r="BB3299">
        <v>49757</v>
      </c>
      <c r="BC3299" t="s">
        <v>79</v>
      </c>
      <c r="BH3299" t="s">
        <v>9072</v>
      </c>
      <c r="BI3299" t="s">
        <v>67</v>
      </c>
      <c r="BJ3299">
        <v>264445602</v>
      </c>
    </row>
    <row r="3300" spans="1:62" x14ac:dyDescent="0.25">
      <c r="A3300" t="s">
        <v>9088</v>
      </c>
      <c r="B3300" s="2">
        <v>43508</v>
      </c>
      <c r="C3300" t="s">
        <v>63</v>
      </c>
      <c r="D3300" s="3">
        <v>43472.379367048612</v>
      </c>
      <c r="E3300" t="s">
        <v>64</v>
      </c>
      <c r="F3300" s="2">
        <v>43556</v>
      </c>
      <c r="G3300" s="2">
        <v>43800</v>
      </c>
      <c r="H3300" t="s">
        <v>6471</v>
      </c>
      <c r="I3300" t="s">
        <v>6472</v>
      </c>
      <c r="J3300" t="s">
        <v>6472</v>
      </c>
      <c r="K3300" t="s">
        <v>6473</v>
      </c>
      <c r="L3300" t="s">
        <v>6474</v>
      </c>
      <c r="M3300" t="s">
        <v>1362</v>
      </c>
      <c r="N3300">
        <v>6905</v>
      </c>
      <c r="O3300" t="s">
        <v>70</v>
      </c>
      <c r="Q3300" t="s">
        <v>6475</v>
      </c>
      <c r="R3300">
        <v>238</v>
      </c>
      <c r="S3300" t="s">
        <v>72</v>
      </c>
      <c r="T3300" t="s">
        <v>288</v>
      </c>
      <c r="U3300" t="s">
        <v>289</v>
      </c>
      <c r="V3300" t="s">
        <v>290</v>
      </c>
      <c r="W3300" t="s">
        <v>136</v>
      </c>
      <c r="X3300" t="s">
        <v>6477</v>
      </c>
      <c r="Y3300" t="str">
        <f>"37-3011"</f>
        <v>37-3011</v>
      </c>
      <c r="Z3300" t="s">
        <v>94</v>
      </c>
      <c r="AA3300">
        <v>561730</v>
      </c>
      <c r="AB3300">
        <v>10</v>
      </c>
      <c r="AC3300">
        <v>10</v>
      </c>
      <c r="AD3300" t="s">
        <v>79</v>
      </c>
      <c r="AE3300" t="s">
        <v>95</v>
      </c>
      <c r="AF3300">
        <v>40</v>
      </c>
      <c r="AG3300" s="4">
        <v>0.33333333333333331</v>
      </c>
      <c r="AH3300" s="4">
        <v>0.66666666666666663</v>
      </c>
      <c r="AI3300" s="5">
        <v>13.91</v>
      </c>
      <c r="AJ3300">
        <v>20.87</v>
      </c>
      <c r="AL3300" t="s">
        <v>81</v>
      </c>
      <c r="AM3300" t="s">
        <v>82</v>
      </c>
      <c r="AO3300" t="s">
        <v>83</v>
      </c>
      <c r="AR3300" t="s">
        <v>82</v>
      </c>
      <c r="AT3300" t="s">
        <v>82</v>
      </c>
      <c r="AW3300" t="s">
        <v>82</v>
      </c>
      <c r="AY3300" t="s">
        <v>738</v>
      </c>
      <c r="AZ3300" t="s">
        <v>2422</v>
      </c>
      <c r="BA3300" t="s">
        <v>105</v>
      </c>
      <c r="BB3300">
        <v>78728</v>
      </c>
      <c r="BC3300" t="s">
        <v>79</v>
      </c>
      <c r="BH3300" t="s">
        <v>6472</v>
      </c>
      <c r="BI3300" t="s">
        <v>9089</v>
      </c>
      <c r="BJ3300">
        <v>60254490</v>
      </c>
    </row>
    <row r="3301" spans="1:62" x14ac:dyDescent="0.25">
      <c r="A3301" t="s">
        <v>9158</v>
      </c>
      <c r="B3301" s="2">
        <v>43508</v>
      </c>
      <c r="C3301" t="s">
        <v>63</v>
      </c>
      <c r="D3301" s="3">
        <v>43472.379343437497</v>
      </c>
      <c r="E3301" t="s">
        <v>64</v>
      </c>
      <c r="F3301" s="2">
        <v>43556</v>
      </c>
      <c r="G3301" s="2">
        <v>43798</v>
      </c>
      <c r="H3301" t="s">
        <v>9159</v>
      </c>
      <c r="I3301" t="s">
        <v>9160</v>
      </c>
      <c r="J3301" t="s">
        <v>5787</v>
      </c>
      <c r="L3301" t="s">
        <v>5477</v>
      </c>
      <c r="M3301" t="s">
        <v>147</v>
      </c>
      <c r="N3301">
        <v>19462</v>
      </c>
      <c r="O3301" t="s">
        <v>70</v>
      </c>
      <c r="Q3301" t="s">
        <v>5788</v>
      </c>
      <c r="S3301" t="s">
        <v>72</v>
      </c>
      <c r="T3301" t="s">
        <v>5946</v>
      </c>
      <c r="U3301" t="s">
        <v>5854</v>
      </c>
      <c r="V3301" t="s">
        <v>5791</v>
      </c>
      <c r="W3301" t="s">
        <v>232</v>
      </c>
      <c r="X3301" t="s">
        <v>106</v>
      </c>
      <c r="Y3301" t="str">
        <f>"37-3011"</f>
        <v>37-3011</v>
      </c>
      <c r="Z3301" t="s">
        <v>94</v>
      </c>
      <c r="AA3301">
        <v>561730</v>
      </c>
      <c r="AB3301">
        <v>25</v>
      </c>
      <c r="AC3301">
        <v>25</v>
      </c>
      <c r="AD3301" t="s">
        <v>79</v>
      </c>
      <c r="AE3301" t="s">
        <v>80</v>
      </c>
      <c r="AF3301">
        <v>40</v>
      </c>
      <c r="AG3301" s="4">
        <v>0.29166666666666669</v>
      </c>
      <c r="AH3301" s="4">
        <v>0.64583333333333337</v>
      </c>
      <c r="AI3301" s="5">
        <v>16.07</v>
      </c>
      <c r="AJ3301">
        <v>24.11</v>
      </c>
      <c r="AL3301" t="s">
        <v>81</v>
      </c>
      <c r="AM3301" t="s">
        <v>82</v>
      </c>
      <c r="AO3301" t="s">
        <v>83</v>
      </c>
      <c r="AP3301" t="s">
        <v>67</v>
      </c>
      <c r="AQ3301" t="s">
        <v>67</v>
      </c>
      <c r="AR3301" t="s">
        <v>82</v>
      </c>
      <c r="AT3301" t="s">
        <v>82</v>
      </c>
      <c r="AW3301" t="s">
        <v>82</v>
      </c>
      <c r="AY3301" t="s">
        <v>6875</v>
      </c>
      <c r="AZ3301" t="s">
        <v>4522</v>
      </c>
      <c r="BA3301" t="s">
        <v>774</v>
      </c>
      <c r="BB3301">
        <v>80134</v>
      </c>
      <c r="BC3301" t="s">
        <v>79</v>
      </c>
      <c r="BH3301" t="s">
        <v>9161</v>
      </c>
      <c r="BJ3301">
        <v>840499123</v>
      </c>
    </row>
    <row r="3302" spans="1:62" x14ac:dyDescent="0.25">
      <c r="A3302" t="s">
        <v>9240</v>
      </c>
      <c r="B3302" s="2">
        <v>43508</v>
      </c>
      <c r="C3302" t="s">
        <v>63</v>
      </c>
      <c r="D3302" s="3">
        <v>43472.381490185187</v>
      </c>
      <c r="E3302" t="s">
        <v>64</v>
      </c>
      <c r="F3302" s="2">
        <v>43556</v>
      </c>
      <c r="G3302" s="2">
        <v>43814</v>
      </c>
      <c r="H3302" t="s">
        <v>9241</v>
      </c>
      <c r="J3302" t="s">
        <v>9242</v>
      </c>
      <c r="L3302" t="s">
        <v>9243</v>
      </c>
      <c r="M3302" t="s">
        <v>714</v>
      </c>
      <c r="N3302" t="s">
        <v>9244</v>
      </c>
      <c r="O3302" t="s">
        <v>70</v>
      </c>
      <c r="Q3302" t="s">
        <v>9245</v>
      </c>
      <c r="S3302" t="s">
        <v>72</v>
      </c>
      <c r="T3302" t="s">
        <v>878</v>
      </c>
      <c r="U3302" t="s">
        <v>2327</v>
      </c>
      <c r="V3302" t="s">
        <v>880</v>
      </c>
      <c r="W3302" t="s">
        <v>881</v>
      </c>
      <c r="X3302" t="s">
        <v>1256</v>
      </c>
      <c r="Y3302" t="str">
        <f>"37-3011"</f>
        <v>37-3011</v>
      </c>
      <c r="Z3302" t="s">
        <v>94</v>
      </c>
      <c r="AA3302">
        <v>561730</v>
      </c>
      <c r="AB3302">
        <v>10</v>
      </c>
      <c r="AC3302">
        <v>10</v>
      </c>
      <c r="AD3302" t="s">
        <v>79</v>
      </c>
      <c r="AE3302" t="s">
        <v>95</v>
      </c>
      <c r="AF3302">
        <v>40</v>
      </c>
      <c r="AG3302" s="4">
        <v>0.25</v>
      </c>
      <c r="AH3302" s="4">
        <v>0.66666666666666663</v>
      </c>
      <c r="AI3302" s="5">
        <v>13.42</v>
      </c>
      <c r="AJ3302">
        <v>20.13</v>
      </c>
      <c r="AK3302">
        <v>22.5</v>
      </c>
      <c r="AL3302" t="s">
        <v>81</v>
      </c>
      <c r="AM3302" t="s">
        <v>82</v>
      </c>
      <c r="AO3302" t="s">
        <v>83</v>
      </c>
      <c r="AR3302" t="s">
        <v>82</v>
      </c>
      <c r="AT3302" t="s">
        <v>82</v>
      </c>
      <c r="AW3302" t="s">
        <v>82</v>
      </c>
      <c r="AY3302" t="s">
        <v>9243</v>
      </c>
      <c r="AZ3302" t="s">
        <v>9246</v>
      </c>
      <c r="BA3302" t="s">
        <v>714</v>
      </c>
      <c r="BB3302" t="s">
        <v>9244</v>
      </c>
      <c r="BC3302" t="s">
        <v>79</v>
      </c>
      <c r="BH3302" t="s">
        <v>9247</v>
      </c>
      <c r="BJ3302">
        <v>721497460</v>
      </c>
    </row>
    <row r="3303" spans="1:62" x14ac:dyDescent="0.25">
      <c r="A3303" t="s">
        <v>11516</v>
      </c>
      <c r="B3303" s="2">
        <v>43508</v>
      </c>
      <c r="C3303" t="s">
        <v>63</v>
      </c>
      <c r="D3303" s="3">
        <v>43472.377600451386</v>
      </c>
      <c r="E3303" t="s">
        <v>64</v>
      </c>
      <c r="F3303" s="2">
        <v>43556</v>
      </c>
      <c r="G3303" s="2">
        <v>43799</v>
      </c>
      <c r="H3303" t="s">
        <v>11517</v>
      </c>
      <c r="J3303" t="s">
        <v>11518</v>
      </c>
      <c r="K3303" t="s">
        <v>67</v>
      </c>
      <c r="L3303" t="s">
        <v>11519</v>
      </c>
      <c r="M3303" t="s">
        <v>226</v>
      </c>
      <c r="N3303">
        <v>48189</v>
      </c>
      <c r="O3303" t="s">
        <v>70</v>
      </c>
      <c r="Q3303" t="s">
        <v>11520</v>
      </c>
      <c r="S3303" t="s">
        <v>72</v>
      </c>
      <c r="T3303" t="s">
        <v>11521</v>
      </c>
      <c r="U3303" t="s">
        <v>11522</v>
      </c>
      <c r="V3303" t="s">
        <v>11523</v>
      </c>
      <c r="W3303" t="s">
        <v>226</v>
      </c>
      <c r="X3303" t="s">
        <v>11524</v>
      </c>
      <c r="Y3303" t="str">
        <f>"37-3011"</f>
        <v>37-3011</v>
      </c>
      <c r="Z3303" t="s">
        <v>94</v>
      </c>
      <c r="AA3303">
        <v>561730</v>
      </c>
      <c r="AB3303">
        <v>5</v>
      </c>
      <c r="AC3303">
        <v>5</v>
      </c>
      <c r="AD3303" t="s">
        <v>79</v>
      </c>
      <c r="AE3303" t="s">
        <v>80</v>
      </c>
      <c r="AF3303">
        <v>40</v>
      </c>
      <c r="AG3303" s="4">
        <v>0.33333333333333331</v>
      </c>
      <c r="AH3303" s="4">
        <v>0.6875</v>
      </c>
      <c r="AI3303" s="5">
        <v>13.72</v>
      </c>
      <c r="AJ3303">
        <v>20.58</v>
      </c>
      <c r="AK3303">
        <v>20.58</v>
      </c>
      <c r="AL3303" t="s">
        <v>81</v>
      </c>
      <c r="AM3303" t="s">
        <v>82</v>
      </c>
      <c r="AO3303" t="s">
        <v>83</v>
      </c>
      <c r="AP3303" t="s">
        <v>67</v>
      </c>
      <c r="AQ3303" t="s">
        <v>67</v>
      </c>
      <c r="AR3303" t="s">
        <v>82</v>
      </c>
      <c r="AT3303" t="s">
        <v>82</v>
      </c>
      <c r="AW3303" t="s">
        <v>72</v>
      </c>
      <c r="AX3303">
        <v>3</v>
      </c>
      <c r="AY3303" t="s">
        <v>11519</v>
      </c>
      <c r="AZ3303" t="s">
        <v>5783</v>
      </c>
      <c r="BA3303" t="s">
        <v>11525</v>
      </c>
      <c r="BB3303">
        <v>48189</v>
      </c>
      <c r="BC3303" t="s">
        <v>79</v>
      </c>
      <c r="BH3303" t="s">
        <v>11518</v>
      </c>
      <c r="BI3303" t="s">
        <v>67</v>
      </c>
      <c r="BJ3303">
        <v>453791852</v>
      </c>
    </row>
    <row r="3304" spans="1:62" x14ac:dyDescent="0.25">
      <c r="A3304" t="s">
        <v>11710</v>
      </c>
      <c r="B3304" s="2">
        <v>43508</v>
      </c>
      <c r="C3304" t="s">
        <v>63</v>
      </c>
      <c r="D3304" s="3">
        <v>43472.380978831017</v>
      </c>
      <c r="E3304" t="s">
        <v>64</v>
      </c>
      <c r="F3304" s="2">
        <v>43556</v>
      </c>
      <c r="G3304" s="2">
        <v>43799</v>
      </c>
      <c r="H3304" t="s">
        <v>11705</v>
      </c>
      <c r="J3304" t="s">
        <v>11706</v>
      </c>
      <c r="L3304" t="s">
        <v>11707</v>
      </c>
      <c r="M3304" t="s">
        <v>100</v>
      </c>
      <c r="N3304">
        <v>28129</v>
      </c>
      <c r="O3304" t="s">
        <v>70</v>
      </c>
      <c r="Q3304" t="s">
        <v>11708</v>
      </c>
      <c r="S3304" t="s">
        <v>72</v>
      </c>
      <c r="T3304" t="s">
        <v>878</v>
      </c>
      <c r="U3304" t="s">
        <v>8240</v>
      </c>
      <c r="V3304" t="s">
        <v>880</v>
      </c>
      <c r="W3304" t="s">
        <v>881</v>
      </c>
      <c r="X3304" t="s">
        <v>1540</v>
      </c>
      <c r="Y3304" t="str">
        <f>"47-3012"</f>
        <v>47-3012</v>
      </c>
      <c r="Z3304" t="s">
        <v>1540</v>
      </c>
      <c r="AA3304">
        <v>238130</v>
      </c>
      <c r="AB3304">
        <v>15</v>
      </c>
      <c r="AC3304">
        <v>15</v>
      </c>
      <c r="AD3304" t="s">
        <v>79</v>
      </c>
      <c r="AE3304" t="s">
        <v>80</v>
      </c>
      <c r="AF3304">
        <v>40</v>
      </c>
      <c r="AG3304" s="4">
        <v>0.33333333333333331</v>
      </c>
      <c r="AH3304" s="4">
        <v>0.70833333333333337</v>
      </c>
      <c r="AI3304" s="5">
        <v>15.9</v>
      </c>
      <c r="AJ3304">
        <v>23.85</v>
      </c>
      <c r="AL3304" t="s">
        <v>81</v>
      </c>
      <c r="AM3304" t="s">
        <v>82</v>
      </c>
      <c r="AO3304" t="s">
        <v>83</v>
      </c>
      <c r="AR3304" t="s">
        <v>82</v>
      </c>
      <c r="AT3304" t="s">
        <v>82</v>
      </c>
      <c r="AW3304" t="s">
        <v>72</v>
      </c>
      <c r="AX3304">
        <v>3</v>
      </c>
      <c r="AY3304" t="s">
        <v>6461</v>
      </c>
      <c r="AZ3304" t="s">
        <v>11711</v>
      </c>
      <c r="BA3304" t="s">
        <v>100</v>
      </c>
      <c r="BB3304">
        <v>27030</v>
      </c>
      <c r="BC3304" t="s">
        <v>79</v>
      </c>
      <c r="BH3304" t="s">
        <v>11712</v>
      </c>
      <c r="BJ3304">
        <v>452675691</v>
      </c>
    </row>
    <row r="3305" spans="1:62" x14ac:dyDescent="0.25">
      <c r="A3305" t="s">
        <v>11717</v>
      </c>
      <c r="B3305" s="2">
        <v>43508</v>
      </c>
      <c r="C3305" t="s">
        <v>63</v>
      </c>
      <c r="D3305" s="3">
        <v>43472.379234722219</v>
      </c>
      <c r="E3305" t="s">
        <v>64</v>
      </c>
      <c r="F3305" s="2">
        <v>43556</v>
      </c>
      <c r="G3305" s="2">
        <v>43753</v>
      </c>
      <c r="H3305" t="s">
        <v>4845</v>
      </c>
      <c r="I3305" t="s">
        <v>4846</v>
      </c>
      <c r="J3305" t="s">
        <v>4847</v>
      </c>
      <c r="L3305" t="s">
        <v>4693</v>
      </c>
      <c r="M3305" t="s">
        <v>626</v>
      </c>
      <c r="N3305">
        <v>72745</v>
      </c>
      <c r="O3305" t="s">
        <v>70</v>
      </c>
      <c r="Q3305" t="s">
        <v>4848</v>
      </c>
      <c r="S3305" t="s">
        <v>72</v>
      </c>
      <c r="T3305" t="s">
        <v>1738</v>
      </c>
      <c r="U3305" t="s">
        <v>1739</v>
      </c>
      <c r="V3305" t="s">
        <v>1740</v>
      </c>
      <c r="W3305" t="s">
        <v>278</v>
      </c>
      <c r="X3305" t="s">
        <v>8636</v>
      </c>
      <c r="Y3305" t="str">
        <f>"37-3011"</f>
        <v>37-3011</v>
      </c>
      <c r="Z3305" t="s">
        <v>94</v>
      </c>
      <c r="AA3305">
        <v>561730</v>
      </c>
      <c r="AB3305">
        <v>15</v>
      </c>
      <c r="AC3305">
        <v>15</v>
      </c>
      <c r="AD3305" t="s">
        <v>79</v>
      </c>
      <c r="AE3305" t="s">
        <v>95</v>
      </c>
      <c r="AF3305">
        <v>40</v>
      </c>
      <c r="AG3305" s="4">
        <v>0.25</v>
      </c>
      <c r="AH3305" s="4">
        <v>0.6875</v>
      </c>
      <c r="AI3305" s="5">
        <v>12.49</v>
      </c>
      <c r="AJ3305">
        <v>18.739999999999998</v>
      </c>
      <c r="AK3305">
        <v>18.739999999999998</v>
      </c>
      <c r="AL3305" t="s">
        <v>81</v>
      </c>
      <c r="AM3305" t="s">
        <v>82</v>
      </c>
      <c r="AO3305" t="s">
        <v>83</v>
      </c>
      <c r="AR3305" t="s">
        <v>82</v>
      </c>
      <c r="AT3305" t="s">
        <v>82</v>
      </c>
      <c r="AW3305" t="s">
        <v>82</v>
      </c>
      <c r="AY3305" t="s">
        <v>4693</v>
      </c>
      <c r="AZ3305" t="s">
        <v>4851</v>
      </c>
      <c r="BA3305" t="s">
        <v>626</v>
      </c>
      <c r="BB3305">
        <v>72745</v>
      </c>
      <c r="BC3305" t="s">
        <v>79</v>
      </c>
      <c r="BH3305" t="s">
        <v>4847</v>
      </c>
      <c r="BJ3305">
        <v>320163308</v>
      </c>
    </row>
    <row r="3306" spans="1:62" x14ac:dyDescent="0.25">
      <c r="A3306" t="s">
        <v>11831</v>
      </c>
      <c r="B3306" s="2">
        <v>43508</v>
      </c>
      <c r="C3306" t="s">
        <v>63</v>
      </c>
      <c r="D3306" s="3">
        <v>43472.381229664352</v>
      </c>
      <c r="E3306" t="s">
        <v>64</v>
      </c>
      <c r="F3306" s="2">
        <v>43556</v>
      </c>
      <c r="G3306" s="2">
        <v>43799</v>
      </c>
      <c r="H3306" t="s">
        <v>11705</v>
      </c>
      <c r="J3306" t="s">
        <v>11706</v>
      </c>
      <c r="L3306" t="s">
        <v>11707</v>
      </c>
      <c r="M3306" t="s">
        <v>100</v>
      </c>
      <c r="N3306">
        <v>28129</v>
      </c>
      <c r="O3306" t="s">
        <v>70</v>
      </c>
      <c r="Q3306" t="s">
        <v>11708</v>
      </c>
      <c r="S3306" t="s">
        <v>72</v>
      </c>
      <c r="T3306" t="s">
        <v>878</v>
      </c>
      <c r="U3306" t="s">
        <v>8240</v>
      </c>
      <c r="V3306" t="s">
        <v>880</v>
      </c>
      <c r="W3306" t="s">
        <v>881</v>
      </c>
      <c r="X3306" t="s">
        <v>1540</v>
      </c>
      <c r="Y3306" t="str">
        <f>"47-3012"</f>
        <v>47-3012</v>
      </c>
      <c r="Z3306" t="s">
        <v>1540</v>
      </c>
      <c r="AA3306">
        <v>238130</v>
      </c>
      <c r="AB3306">
        <v>15</v>
      </c>
      <c r="AC3306">
        <v>15</v>
      </c>
      <c r="AD3306" t="s">
        <v>79</v>
      </c>
      <c r="AE3306" t="s">
        <v>80</v>
      </c>
      <c r="AF3306">
        <v>40</v>
      </c>
      <c r="AG3306" s="4">
        <v>0.33333333333333331</v>
      </c>
      <c r="AH3306" s="4">
        <v>0.70833333333333337</v>
      </c>
      <c r="AI3306" s="5">
        <v>15.76</v>
      </c>
      <c r="AJ3306">
        <v>23.64</v>
      </c>
      <c r="AL3306" t="s">
        <v>81</v>
      </c>
      <c r="AM3306" t="s">
        <v>82</v>
      </c>
      <c r="AO3306" t="s">
        <v>83</v>
      </c>
      <c r="AR3306" t="s">
        <v>82</v>
      </c>
      <c r="AT3306" t="s">
        <v>82</v>
      </c>
      <c r="AW3306" t="s">
        <v>72</v>
      </c>
      <c r="AX3306">
        <v>3</v>
      </c>
      <c r="AY3306" t="s">
        <v>11832</v>
      </c>
      <c r="AZ3306" t="s">
        <v>11833</v>
      </c>
      <c r="BA3306" t="s">
        <v>232</v>
      </c>
      <c r="BB3306">
        <v>14822</v>
      </c>
      <c r="BC3306" t="s">
        <v>79</v>
      </c>
      <c r="BH3306" t="s">
        <v>11834</v>
      </c>
      <c r="BJ3306">
        <v>452675691</v>
      </c>
    </row>
    <row r="3307" spans="1:62" x14ac:dyDescent="0.25">
      <c r="A3307" t="s">
        <v>11947</v>
      </c>
      <c r="B3307" s="2">
        <v>43508</v>
      </c>
      <c r="C3307" t="s">
        <v>63</v>
      </c>
      <c r="D3307" s="3">
        <v>43472.379444479164</v>
      </c>
      <c r="E3307" t="s">
        <v>64</v>
      </c>
      <c r="F3307" s="2">
        <v>43556</v>
      </c>
      <c r="G3307" s="2">
        <v>43779</v>
      </c>
      <c r="H3307" t="s">
        <v>11948</v>
      </c>
      <c r="J3307" t="s">
        <v>11949</v>
      </c>
      <c r="L3307" t="s">
        <v>6107</v>
      </c>
      <c r="M3307" t="s">
        <v>761</v>
      </c>
      <c r="N3307">
        <v>31324</v>
      </c>
      <c r="O3307" t="s">
        <v>70</v>
      </c>
      <c r="Q3307" t="s">
        <v>11950</v>
      </c>
      <c r="S3307" t="s">
        <v>72</v>
      </c>
      <c r="T3307" t="s">
        <v>1738</v>
      </c>
      <c r="U3307" t="s">
        <v>1739</v>
      </c>
      <c r="V3307" t="s">
        <v>1740</v>
      </c>
      <c r="W3307" t="s">
        <v>278</v>
      </c>
      <c r="X3307" t="s">
        <v>2013</v>
      </c>
      <c r="Y3307" t="str">
        <f>"37-3011"</f>
        <v>37-3011</v>
      </c>
      <c r="Z3307" t="s">
        <v>94</v>
      </c>
      <c r="AA3307">
        <v>561730</v>
      </c>
      <c r="AB3307">
        <v>12</v>
      </c>
      <c r="AC3307">
        <v>12</v>
      </c>
      <c r="AD3307" t="s">
        <v>79</v>
      </c>
      <c r="AE3307" t="s">
        <v>95</v>
      </c>
      <c r="AF3307">
        <v>40</v>
      </c>
      <c r="AG3307" s="4">
        <v>0.29166666666666669</v>
      </c>
      <c r="AH3307" s="4">
        <v>0.75</v>
      </c>
      <c r="AI3307" s="5">
        <v>12.62</v>
      </c>
      <c r="AJ3307">
        <v>18.93</v>
      </c>
      <c r="AK3307">
        <v>18.93</v>
      </c>
      <c r="AL3307" t="s">
        <v>81</v>
      </c>
      <c r="AM3307" t="s">
        <v>82</v>
      </c>
      <c r="AO3307" t="s">
        <v>83</v>
      </c>
      <c r="AR3307" t="s">
        <v>82</v>
      </c>
      <c r="AT3307" t="s">
        <v>82</v>
      </c>
      <c r="AW3307" t="s">
        <v>82</v>
      </c>
      <c r="AY3307" t="s">
        <v>8807</v>
      </c>
      <c r="AZ3307" t="s">
        <v>3873</v>
      </c>
      <c r="BA3307" t="s">
        <v>761</v>
      </c>
      <c r="BB3307">
        <v>31419</v>
      </c>
      <c r="BC3307" t="s">
        <v>79</v>
      </c>
      <c r="BH3307" t="s">
        <v>11951</v>
      </c>
      <c r="BJ3307">
        <v>453081584</v>
      </c>
    </row>
    <row r="3308" spans="1:62" x14ac:dyDescent="0.25">
      <c r="A3308" t="s">
        <v>12015</v>
      </c>
      <c r="B3308" s="2">
        <v>43508</v>
      </c>
      <c r="C3308" t="s">
        <v>63</v>
      </c>
      <c r="D3308" s="3">
        <v>43472.379117002318</v>
      </c>
      <c r="E3308" t="s">
        <v>64</v>
      </c>
      <c r="F3308" s="2">
        <v>43556</v>
      </c>
      <c r="G3308" s="2">
        <v>43809</v>
      </c>
      <c r="H3308" t="s">
        <v>12016</v>
      </c>
      <c r="J3308" t="s">
        <v>12017</v>
      </c>
      <c r="L3308" t="s">
        <v>12018</v>
      </c>
      <c r="M3308" t="s">
        <v>783</v>
      </c>
      <c r="N3308">
        <v>44077</v>
      </c>
      <c r="O3308" t="s">
        <v>70</v>
      </c>
      <c r="Q3308" t="s">
        <v>12019</v>
      </c>
      <c r="S3308" t="s">
        <v>72</v>
      </c>
      <c r="T3308" t="s">
        <v>3410</v>
      </c>
      <c r="U3308" t="s">
        <v>3411</v>
      </c>
      <c r="V3308" t="s">
        <v>3412</v>
      </c>
      <c r="W3308" t="s">
        <v>783</v>
      </c>
      <c r="X3308" t="s">
        <v>106</v>
      </c>
      <c r="Y3308" t="str">
        <f>"37-3011"</f>
        <v>37-3011</v>
      </c>
      <c r="Z3308" t="s">
        <v>94</v>
      </c>
      <c r="AA3308">
        <v>561730</v>
      </c>
      <c r="AB3308">
        <v>8</v>
      </c>
      <c r="AC3308">
        <v>8</v>
      </c>
      <c r="AD3308" t="s">
        <v>79</v>
      </c>
      <c r="AE3308" t="s">
        <v>80</v>
      </c>
      <c r="AF3308">
        <v>40</v>
      </c>
      <c r="AG3308" s="4">
        <v>0.33333333333333331</v>
      </c>
      <c r="AH3308" s="4">
        <v>0.70833333333333337</v>
      </c>
      <c r="AI3308" s="5">
        <v>13.7</v>
      </c>
      <c r="AJ3308">
        <v>20.55</v>
      </c>
      <c r="AL3308" t="s">
        <v>81</v>
      </c>
      <c r="AM3308" t="s">
        <v>82</v>
      </c>
      <c r="AO3308" t="s">
        <v>83</v>
      </c>
      <c r="AR3308" t="s">
        <v>82</v>
      </c>
      <c r="AT3308" t="s">
        <v>82</v>
      </c>
      <c r="AW3308" t="s">
        <v>82</v>
      </c>
      <c r="AY3308" t="s">
        <v>12018</v>
      </c>
      <c r="AZ3308" t="s">
        <v>1278</v>
      </c>
      <c r="BA3308" t="s">
        <v>783</v>
      </c>
      <c r="BB3308">
        <v>44077</v>
      </c>
      <c r="BC3308" t="s">
        <v>79</v>
      </c>
      <c r="BH3308" t="s">
        <v>12017</v>
      </c>
      <c r="BJ3308">
        <v>201711529</v>
      </c>
    </row>
    <row r="3309" spans="1:62" x14ac:dyDescent="0.25">
      <c r="A3309" t="s">
        <v>12195</v>
      </c>
      <c r="B3309" s="2">
        <v>43508</v>
      </c>
      <c r="C3309" t="s">
        <v>63</v>
      </c>
      <c r="D3309" s="3">
        <v>43472.380227592592</v>
      </c>
      <c r="E3309" t="s">
        <v>64</v>
      </c>
      <c r="F3309" s="2">
        <v>43556</v>
      </c>
      <c r="G3309" s="2">
        <v>43814</v>
      </c>
      <c r="H3309" t="s">
        <v>12196</v>
      </c>
      <c r="I3309" t="s">
        <v>12197</v>
      </c>
      <c r="J3309" t="s">
        <v>12198</v>
      </c>
      <c r="K3309" t="s">
        <v>67</v>
      </c>
      <c r="L3309" t="s">
        <v>12199</v>
      </c>
      <c r="M3309" t="s">
        <v>147</v>
      </c>
      <c r="N3309">
        <v>17870</v>
      </c>
      <c r="O3309" t="s">
        <v>70</v>
      </c>
      <c r="Q3309" t="s">
        <v>12200</v>
      </c>
      <c r="S3309" t="s">
        <v>72</v>
      </c>
      <c r="T3309" t="s">
        <v>3529</v>
      </c>
      <c r="U3309" t="s">
        <v>3530</v>
      </c>
      <c r="V3309" t="s">
        <v>3531</v>
      </c>
      <c r="W3309" t="s">
        <v>232</v>
      </c>
      <c r="X3309" t="s">
        <v>11116</v>
      </c>
      <c r="Y3309" t="str">
        <f>"53-7062"</f>
        <v>53-7062</v>
      </c>
      <c r="Z3309" t="s">
        <v>337</v>
      </c>
      <c r="AA3309">
        <v>332212</v>
      </c>
      <c r="AB3309">
        <v>20</v>
      </c>
      <c r="AC3309">
        <v>20</v>
      </c>
      <c r="AD3309" t="s">
        <v>79</v>
      </c>
      <c r="AE3309" t="s">
        <v>95</v>
      </c>
      <c r="AF3309">
        <v>40</v>
      </c>
      <c r="AG3309" s="4">
        <v>0.33333333333333331</v>
      </c>
      <c r="AH3309" s="4">
        <v>0.66666666666666663</v>
      </c>
      <c r="AI3309" s="5">
        <v>14.3</v>
      </c>
      <c r="AJ3309">
        <v>21.45</v>
      </c>
      <c r="AK3309">
        <v>21.45</v>
      </c>
      <c r="AL3309" t="s">
        <v>81</v>
      </c>
      <c r="AM3309" t="s">
        <v>82</v>
      </c>
      <c r="AO3309" t="s">
        <v>83</v>
      </c>
      <c r="AP3309" t="s">
        <v>67</v>
      </c>
      <c r="AQ3309" t="s">
        <v>662</v>
      </c>
      <c r="AR3309" t="s">
        <v>82</v>
      </c>
      <c r="AT3309" t="s">
        <v>82</v>
      </c>
      <c r="AW3309" t="s">
        <v>72</v>
      </c>
      <c r="AX3309">
        <v>1</v>
      </c>
      <c r="AY3309" t="s">
        <v>12201</v>
      </c>
      <c r="AZ3309" t="s">
        <v>12202</v>
      </c>
      <c r="BA3309" t="s">
        <v>147</v>
      </c>
      <c r="BB3309">
        <v>17870</v>
      </c>
      <c r="BC3309" t="s">
        <v>79</v>
      </c>
      <c r="BH3309" t="s">
        <v>12198</v>
      </c>
      <c r="BI3309" t="s">
        <v>67</v>
      </c>
      <c r="BJ3309">
        <v>310459490</v>
      </c>
    </row>
    <row r="3310" spans="1:62" x14ac:dyDescent="0.25">
      <c r="A3310" t="s">
        <v>12753</v>
      </c>
      <c r="B3310" s="2">
        <v>43508</v>
      </c>
      <c r="C3310" t="s">
        <v>63</v>
      </c>
      <c r="D3310" s="3">
        <v>43472.380501967593</v>
      </c>
      <c r="E3310" t="s">
        <v>64</v>
      </c>
      <c r="F3310" s="2">
        <v>43556</v>
      </c>
      <c r="G3310" s="2">
        <v>43814</v>
      </c>
      <c r="H3310" t="s">
        <v>12754</v>
      </c>
      <c r="J3310" t="s">
        <v>12755</v>
      </c>
      <c r="L3310" t="s">
        <v>1588</v>
      </c>
      <c r="M3310" t="s">
        <v>3224</v>
      </c>
      <c r="N3310">
        <v>39206</v>
      </c>
      <c r="O3310" t="s">
        <v>70</v>
      </c>
      <c r="Q3310" t="s">
        <v>12756</v>
      </c>
      <c r="S3310" t="s">
        <v>72</v>
      </c>
      <c r="T3310" t="s">
        <v>2618</v>
      </c>
      <c r="U3310" t="s">
        <v>12496</v>
      </c>
      <c r="V3310" t="s">
        <v>2620</v>
      </c>
      <c r="W3310" t="s">
        <v>881</v>
      </c>
      <c r="X3310" t="s">
        <v>106</v>
      </c>
      <c r="Y3310" t="str">
        <f>"37-3011"</f>
        <v>37-3011</v>
      </c>
      <c r="Z3310" t="s">
        <v>94</v>
      </c>
      <c r="AA3310">
        <v>561730</v>
      </c>
      <c r="AB3310">
        <v>9</v>
      </c>
      <c r="AC3310">
        <v>9</v>
      </c>
      <c r="AD3310" t="s">
        <v>79</v>
      </c>
      <c r="AE3310" t="s">
        <v>95</v>
      </c>
      <c r="AF3310">
        <v>40</v>
      </c>
      <c r="AG3310" s="4">
        <v>0.29166666666666669</v>
      </c>
      <c r="AH3310" s="4">
        <v>0.64583333333333337</v>
      </c>
      <c r="AI3310" s="5">
        <v>12.27</v>
      </c>
      <c r="AJ3310">
        <v>18.41</v>
      </c>
      <c r="AK3310">
        <v>19.5</v>
      </c>
      <c r="AL3310" t="s">
        <v>81</v>
      </c>
      <c r="AM3310" t="s">
        <v>82</v>
      </c>
      <c r="AO3310" t="s">
        <v>83</v>
      </c>
      <c r="AR3310" t="s">
        <v>82</v>
      </c>
      <c r="AT3310" t="s">
        <v>82</v>
      </c>
      <c r="AW3310" t="s">
        <v>82</v>
      </c>
      <c r="AY3310" t="s">
        <v>1588</v>
      </c>
      <c r="AZ3310" t="s">
        <v>8703</v>
      </c>
      <c r="BA3310" t="s">
        <v>3224</v>
      </c>
      <c r="BB3310">
        <v>39206</v>
      </c>
      <c r="BC3310" t="s">
        <v>79</v>
      </c>
      <c r="BH3310" t="s">
        <v>12757</v>
      </c>
      <c r="BJ3310">
        <v>204159544</v>
      </c>
    </row>
    <row r="3311" spans="1:62" x14ac:dyDescent="0.25">
      <c r="A3311" t="s">
        <v>13089</v>
      </c>
      <c r="B3311" s="2">
        <v>43508</v>
      </c>
      <c r="C3311" t="s">
        <v>63</v>
      </c>
      <c r="D3311" s="3">
        <v>43472.381253067128</v>
      </c>
      <c r="E3311" t="s">
        <v>64</v>
      </c>
      <c r="F3311" s="2">
        <v>43556</v>
      </c>
      <c r="G3311" s="2">
        <v>43789</v>
      </c>
      <c r="H3311" t="s">
        <v>13090</v>
      </c>
      <c r="J3311" t="s">
        <v>13091</v>
      </c>
      <c r="L3311" t="s">
        <v>13092</v>
      </c>
      <c r="M3311" t="s">
        <v>100</v>
      </c>
      <c r="N3311">
        <v>28445</v>
      </c>
      <c r="O3311" t="s">
        <v>70</v>
      </c>
      <c r="Q3311" t="s">
        <v>13093</v>
      </c>
      <c r="S3311" t="s">
        <v>72</v>
      </c>
      <c r="T3311" t="s">
        <v>878</v>
      </c>
      <c r="U3311" t="s">
        <v>2327</v>
      </c>
      <c r="V3311" t="s">
        <v>880</v>
      </c>
      <c r="W3311" t="s">
        <v>881</v>
      </c>
      <c r="X3311" t="s">
        <v>10018</v>
      </c>
      <c r="Y3311" t="str">
        <f>"35-2014"</f>
        <v>35-2014</v>
      </c>
      <c r="Z3311" t="s">
        <v>301</v>
      </c>
      <c r="AA3311">
        <v>722110</v>
      </c>
      <c r="AB3311">
        <v>14</v>
      </c>
      <c r="AC3311">
        <v>14</v>
      </c>
      <c r="AD3311" t="s">
        <v>79</v>
      </c>
      <c r="AE3311" t="s">
        <v>95</v>
      </c>
      <c r="AF3311">
        <v>40</v>
      </c>
      <c r="AG3311" s="4">
        <v>0.375</v>
      </c>
      <c r="AH3311" s="4">
        <v>0.70833333333333337</v>
      </c>
      <c r="AI3311" s="5">
        <v>11.2</v>
      </c>
      <c r="AJ3311">
        <v>16.8</v>
      </c>
      <c r="AK3311">
        <v>22.5</v>
      </c>
      <c r="AL3311" t="s">
        <v>81</v>
      </c>
      <c r="AM3311" t="s">
        <v>82</v>
      </c>
      <c r="AO3311" t="s">
        <v>83</v>
      </c>
      <c r="AR3311" t="s">
        <v>82</v>
      </c>
      <c r="AT3311" t="s">
        <v>82</v>
      </c>
      <c r="AW3311" t="s">
        <v>82</v>
      </c>
      <c r="AY3311" t="s">
        <v>13092</v>
      </c>
      <c r="AZ3311" t="s">
        <v>13094</v>
      </c>
      <c r="BA3311" t="s">
        <v>100</v>
      </c>
      <c r="BB3311">
        <v>28445</v>
      </c>
      <c r="BC3311" t="s">
        <v>87</v>
      </c>
      <c r="BH3311" t="s">
        <v>13095</v>
      </c>
      <c r="BJ3311">
        <v>264493327</v>
      </c>
    </row>
    <row r="3312" spans="1:62" x14ac:dyDescent="0.25">
      <c r="A3312" t="s">
        <v>13096</v>
      </c>
      <c r="B3312" s="2">
        <v>43508</v>
      </c>
      <c r="C3312" t="s">
        <v>63</v>
      </c>
      <c r="D3312" s="3">
        <v>43472.379407280096</v>
      </c>
      <c r="E3312" t="s">
        <v>64</v>
      </c>
      <c r="F3312" s="2">
        <v>43556</v>
      </c>
      <c r="G3312" s="2">
        <v>43771</v>
      </c>
      <c r="H3312" t="s">
        <v>13097</v>
      </c>
      <c r="I3312" t="s">
        <v>13098</v>
      </c>
      <c r="J3312" t="s">
        <v>13099</v>
      </c>
      <c r="K3312" t="s">
        <v>67</v>
      </c>
      <c r="L3312" t="s">
        <v>12138</v>
      </c>
      <c r="M3312" t="s">
        <v>226</v>
      </c>
      <c r="N3312">
        <v>49757</v>
      </c>
      <c r="O3312" t="s">
        <v>70</v>
      </c>
      <c r="P3312" t="s">
        <v>67</v>
      </c>
      <c r="Q3312" t="s">
        <v>13100</v>
      </c>
      <c r="S3312" t="s">
        <v>72</v>
      </c>
      <c r="T3312" t="s">
        <v>9959</v>
      </c>
      <c r="U3312" t="s">
        <v>9960</v>
      </c>
      <c r="V3312" t="s">
        <v>3243</v>
      </c>
      <c r="W3312" t="s">
        <v>226</v>
      </c>
      <c r="X3312" t="s">
        <v>1500</v>
      </c>
      <c r="Y3312" t="str">
        <f>"35-2014"</f>
        <v>35-2014</v>
      </c>
      <c r="Z3312" t="s">
        <v>301</v>
      </c>
      <c r="AA3312">
        <v>721110</v>
      </c>
      <c r="AB3312">
        <v>6</v>
      </c>
      <c r="AC3312">
        <v>6</v>
      </c>
      <c r="AD3312" t="s">
        <v>79</v>
      </c>
      <c r="AE3312" t="s">
        <v>80</v>
      </c>
      <c r="AF3312">
        <v>35</v>
      </c>
      <c r="AG3312" s="4">
        <v>0.25</v>
      </c>
      <c r="AH3312" s="4">
        <v>0.5625</v>
      </c>
      <c r="AI3312" s="5">
        <v>11.35</v>
      </c>
      <c r="AJ3312">
        <v>17.02</v>
      </c>
      <c r="AL3312" t="s">
        <v>81</v>
      </c>
      <c r="AM3312" t="s">
        <v>82</v>
      </c>
      <c r="AO3312" t="s">
        <v>83</v>
      </c>
      <c r="AR3312" t="s">
        <v>82</v>
      </c>
      <c r="AT3312" t="s">
        <v>82</v>
      </c>
      <c r="AW3312" t="s">
        <v>82</v>
      </c>
      <c r="AY3312" t="s">
        <v>12138</v>
      </c>
      <c r="AZ3312" t="s">
        <v>10246</v>
      </c>
      <c r="BA3312" t="s">
        <v>226</v>
      </c>
      <c r="BB3312">
        <v>49757</v>
      </c>
      <c r="BC3312" t="s">
        <v>87</v>
      </c>
      <c r="BH3312" t="s">
        <v>13099</v>
      </c>
      <c r="BI3312" t="s">
        <v>67</v>
      </c>
      <c r="BJ3312">
        <v>471871934</v>
      </c>
    </row>
    <row r="3313" spans="1:62" x14ac:dyDescent="0.25">
      <c r="A3313" t="s">
        <v>13174</v>
      </c>
      <c r="B3313" s="2">
        <v>43508</v>
      </c>
      <c r="C3313" t="s">
        <v>63</v>
      </c>
      <c r="D3313" s="3">
        <v>43472.381386747686</v>
      </c>
      <c r="E3313" t="s">
        <v>64</v>
      </c>
      <c r="F3313" s="2">
        <v>43556</v>
      </c>
      <c r="G3313" s="2">
        <v>43800</v>
      </c>
      <c r="H3313" t="s">
        <v>13175</v>
      </c>
      <c r="J3313" t="s">
        <v>13176</v>
      </c>
      <c r="K3313" t="s">
        <v>13177</v>
      </c>
      <c r="L3313" t="s">
        <v>13178</v>
      </c>
      <c r="M3313" t="s">
        <v>105</v>
      </c>
      <c r="N3313">
        <v>75126</v>
      </c>
      <c r="O3313" t="s">
        <v>70</v>
      </c>
      <c r="Q3313" t="s">
        <v>13179</v>
      </c>
      <c r="S3313" t="s">
        <v>72</v>
      </c>
      <c r="T3313" t="s">
        <v>12907</v>
      </c>
      <c r="U3313" t="s">
        <v>12908</v>
      </c>
      <c r="V3313" t="s">
        <v>12909</v>
      </c>
      <c r="W3313" t="s">
        <v>105</v>
      </c>
      <c r="X3313" t="s">
        <v>106</v>
      </c>
      <c r="Y3313" t="str">
        <f>"37-3011"</f>
        <v>37-3011</v>
      </c>
      <c r="Z3313" t="s">
        <v>94</v>
      </c>
      <c r="AA3313">
        <v>561730</v>
      </c>
      <c r="AB3313">
        <v>15</v>
      </c>
      <c r="AC3313">
        <v>15</v>
      </c>
      <c r="AD3313" t="s">
        <v>79</v>
      </c>
      <c r="AE3313" t="s">
        <v>95</v>
      </c>
      <c r="AF3313">
        <v>40</v>
      </c>
      <c r="AG3313" s="4">
        <v>0.29166666666666669</v>
      </c>
      <c r="AH3313" s="4">
        <v>0.66666666666666663</v>
      </c>
      <c r="AI3313" s="5">
        <v>13.94</v>
      </c>
      <c r="AL3313" t="s">
        <v>81</v>
      </c>
      <c r="AM3313" t="s">
        <v>82</v>
      </c>
      <c r="AO3313" t="s">
        <v>83</v>
      </c>
      <c r="AP3313" t="s">
        <v>10693</v>
      </c>
      <c r="AQ3313" t="s">
        <v>10693</v>
      </c>
      <c r="AR3313" t="s">
        <v>82</v>
      </c>
      <c r="AT3313" t="s">
        <v>82</v>
      </c>
      <c r="AW3313" t="s">
        <v>82</v>
      </c>
      <c r="AY3313" t="s">
        <v>13178</v>
      </c>
      <c r="AZ3313" t="s">
        <v>13180</v>
      </c>
      <c r="BA3313" t="s">
        <v>105</v>
      </c>
      <c r="BB3313">
        <v>75126</v>
      </c>
      <c r="BC3313" t="s">
        <v>79</v>
      </c>
      <c r="BH3313" t="s">
        <v>13176</v>
      </c>
      <c r="BJ3313">
        <v>751567348</v>
      </c>
    </row>
    <row r="3314" spans="1:62" x14ac:dyDescent="0.25">
      <c r="A3314" t="s">
        <v>13185</v>
      </c>
      <c r="B3314" s="2">
        <v>43508</v>
      </c>
      <c r="C3314" t="s">
        <v>63</v>
      </c>
      <c r="D3314" s="3">
        <v>43472.38052230324</v>
      </c>
      <c r="E3314" t="s">
        <v>64</v>
      </c>
      <c r="F3314" s="2">
        <v>43556</v>
      </c>
      <c r="G3314" s="2">
        <v>43830</v>
      </c>
      <c r="H3314" t="s">
        <v>13186</v>
      </c>
      <c r="J3314" t="s">
        <v>13187</v>
      </c>
      <c r="L3314" t="s">
        <v>13188</v>
      </c>
      <c r="M3314" t="s">
        <v>105</v>
      </c>
      <c r="N3314">
        <v>75474</v>
      </c>
      <c r="O3314" t="s">
        <v>70</v>
      </c>
      <c r="Q3314" t="s">
        <v>13189</v>
      </c>
      <c r="S3314" t="s">
        <v>72</v>
      </c>
      <c r="T3314" t="s">
        <v>12907</v>
      </c>
      <c r="U3314" t="s">
        <v>12908</v>
      </c>
      <c r="V3314" t="s">
        <v>12909</v>
      </c>
      <c r="W3314" t="s">
        <v>105</v>
      </c>
      <c r="X3314" t="s">
        <v>106</v>
      </c>
      <c r="Y3314" t="str">
        <f>"37-3011"</f>
        <v>37-3011</v>
      </c>
      <c r="Z3314" t="s">
        <v>94</v>
      </c>
      <c r="AA3314">
        <v>561730</v>
      </c>
      <c r="AB3314">
        <v>12</v>
      </c>
      <c r="AC3314">
        <v>12</v>
      </c>
      <c r="AD3314" t="s">
        <v>79</v>
      </c>
      <c r="AE3314" t="s">
        <v>95</v>
      </c>
      <c r="AF3314">
        <v>40</v>
      </c>
      <c r="AG3314" s="4">
        <v>0.33333333333333331</v>
      </c>
      <c r="AH3314" s="4">
        <v>0.70833333333333337</v>
      </c>
      <c r="AI3314" s="5">
        <v>13.94</v>
      </c>
      <c r="AL3314" t="s">
        <v>81</v>
      </c>
      <c r="AM3314" t="s">
        <v>82</v>
      </c>
      <c r="AO3314" t="s">
        <v>83</v>
      </c>
      <c r="AP3314" t="s">
        <v>10693</v>
      </c>
      <c r="AQ3314" t="s">
        <v>10693</v>
      </c>
      <c r="AR3314" t="s">
        <v>82</v>
      </c>
      <c r="AT3314" t="s">
        <v>82</v>
      </c>
      <c r="AW3314" t="s">
        <v>82</v>
      </c>
      <c r="AY3314" t="s">
        <v>13188</v>
      </c>
      <c r="AZ3314" t="s">
        <v>12952</v>
      </c>
      <c r="BA3314" t="s">
        <v>105</v>
      </c>
      <c r="BB3314">
        <v>75474</v>
      </c>
      <c r="BC3314" t="s">
        <v>79</v>
      </c>
      <c r="BH3314" t="s">
        <v>13187</v>
      </c>
      <c r="BJ3314">
        <v>461332096</v>
      </c>
    </row>
    <row r="3315" spans="1:62" x14ac:dyDescent="0.25">
      <c r="A3315" t="s">
        <v>13211</v>
      </c>
      <c r="B3315" s="2">
        <v>43508</v>
      </c>
      <c r="C3315" t="s">
        <v>63</v>
      </c>
      <c r="D3315" s="3">
        <v>43472.381648958333</v>
      </c>
      <c r="E3315" t="s">
        <v>64</v>
      </c>
      <c r="F3315" s="2">
        <v>43556</v>
      </c>
      <c r="G3315" s="2">
        <v>43738</v>
      </c>
      <c r="H3315" t="s">
        <v>13212</v>
      </c>
      <c r="I3315" t="s">
        <v>13213</v>
      </c>
      <c r="J3315" t="s">
        <v>13214</v>
      </c>
      <c r="L3315" t="s">
        <v>3358</v>
      </c>
      <c r="M3315" t="s">
        <v>774</v>
      </c>
      <c r="N3315">
        <v>80234</v>
      </c>
      <c r="O3315" t="s">
        <v>70</v>
      </c>
      <c r="Q3315" t="s">
        <v>13215</v>
      </c>
      <c r="S3315" t="s">
        <v>72</v>
      </c>
      <c r="T3315" t="s">
        <v>12907</v>
      </c>
      <c r="U3315" t="s">
        <v>12908</v>
      </c>
      <c r="V3315" t="s">
        <v>12909</v>
      </c>
      <c r="W3315" t="s">
        <v>105</v>
      </c>
      <c r="X3315" t="s">
        <v>1960</v>
      </c>
      <c r="Y3315" t="str">
        <f>"37-3011"</f>
        <v>37-3011</v>
      </c>
      <c r="Z3315" t="s">
        <v>94</v>
      </c>
      <c r="AA3315">
        <v>71391</v>
      </c>
      <c r="AB3315">
        <v>8</v>
      </c>
      <c r="AC3315">
        <v>8</v>
      </c>
      <c r="AD3315" t="s">
        <v>79</v>
      </c>
      <c r="AE3315" t="s">
        <v>95</v>
      </c>
      <c r="AF3315">
        <v>40</v>
      </c>
      <c r="AG3315" s="4">
        <v>0.22916666666666666</v>
      </c>
      <c r="AH3315" s="4">
        <v>0.58333333333333337</v>
      </c>
      <c r="AI3315" s="5">
        <v>15.17</v>
      </c>
      <c r="AL3315" t="s">
        <v>81</v>
      </c>
      <c r="AM3315" t="s">
        <v>82</v>
      </c>
      <c r="AO3315" t="s">
        <v>83</v>
      </c>
      <c r="AP3315" t="s">
        <v>10693</v>
      </c>
      <c r="AQ3315" t="s">
        <v>10693</v>
      </c>
      <c r="AR3315" t="s">
        <v>82</v>
      </c>
      <c r="AT3315" t="s">
        <v>82</v>
      </c>
      <c r="AW3315" t="s">
        <v>82</v>
      </c>
      <c r="AY3315" t="s">
        <v>3358</v>
      </c>
      <c r="AZ3315" t="s">
        <v>3364</v>
      </c>
      <c r="BA3315" t="s">
        <v>774</v>
      </c>
      <c r="BB3315">
        <v>80234</v>
      </c>
      <c r="BC3315" t="s">
        <v>87</v>
      </c>
      <c r="BH3315" t="s">
        <v>13214</v>
      </c>
      <c r="BJ3315">
        <v>841153021</v>
      </c>
    </row>
    <row r="3316" spans="1:62" x14ac:dyDescent="0.25">
      <c r="A3316" t="s">
        <v>13364</v>
      </c>
      <c r="B3316" s="2">
        <v>43508</v>
      </c>
      <c r="C3316" t="s">
        <v>63</v>
      </c>
      <c r="D3316" s="3">
        <v>43472.380984189818</v>
      </c>
      <c r="E3316" t="s">
        <v>64</v>
      </c>
      <c r="F3316" s="2">
        <v>43556</v>
      </c>
      <c r="G3316" s="2">
        <v>43800</v>
      </c>
      <c r="H3316" t="s">
        <v>13365</v>
      </c>
      <c r="J3316" t="s">
        <v>13366</v>
      </c>
      <c r="L3316" t="s">
        <v>4851</v>
      </c>
      <c r="M3316" t="s">
        <v>69</v>
      </c>
      <c r="N3316">
        <v>42025</v>
      </c>
      <c r="O3316" t="s">
        <v>70</v>
      </c>
      <c r="Q3316" t="s">
        <v>13367</v>
      </c>
      <c r="S3316" t="s">
        <v>72</v>
      </c>
      <c r="T3316" t="s">
        <v>878</v>
      </c>
      <c r="U3316" t="s">
        <v>4414</v>
      </c>
      <c r="V3316" t="s">
        <v>2620</v>
      </c>
      <c r="W3316" t="s">
        <v>881</v>
      </c>
      <c r="X3316" t="s">
        <v>10018</v>
      </c>
      <c r="Y3316" t="str">
        <f>"35-2015"</f>
        <v>35-2015</v>
      </c>
      <c r="Z3316" t="s">
        <v>346</v>
      </c>
      <c r="AA3316">
        <v>722110</v>
      </c>
      <c r="AB3316">
        <v>8</v>
      </c>
      <c r="AC3316">
        <v>8</v>
      </c>
      <c r="AD3316" t="s">
        <v>79</v>
      </c>
      <c r="AE3316" t="s">
        <v>95</v>
      </c>
      <c r="AF3316">
        <v>40</v>
      </c>
      <c r="AG3316" s="4">
        <v>0.375</v>
      </c>
      <c r="AH3316" s="4">
        <v>0.70833333333333337</v>
      </c>
      <c r="AI3316" s="5">
        <v>9.6199999999999992</v>
      </c>
      <c r="AJ3316">
        <v>14.43</v>
      </c>
      <c r="AK3316">
        <v>15</v>
      </c>
      <c r="AL3316" t="s">
        <v>81</v>
      </c>
      <c r="AM3316" t="s">
        <v>82</v>
      </c>
      <c r="AO3316" t="s">
        <v>83</v>
      </c>
      <c r="AR3316" t="s">
        <v>82</v>
      </c>
      <c r="AT3316" t="s">
        <v>82</v>
      </c>
      <c r="AW3316" t="s">
        <v>82</v>
      </c>
      <c r="AY3316" t="s">
        <v>4851</v>
      </c>
      <c r="AZ3316" t="s">
        <v>13368</v>
      </c>
      <c r="BA3316" t="s">
        <v>69</v>
      </c>
      <c r="BB3316">
        <v>42025</v>
      </c>
      <c r="BC3316" t="s">
        <v>79</v>
      </c>
      <c r="BH3316" t="s">
        <v>13369</v>
      </c>
      <c r="BJ3316">
        <v>272383975</v>
      </c>
    </row>
    <row r="3317" spans="1:62" x14ac:dyDescent="0.25">
      <c r="A3317" t="s">
        <v>13807</v>
      </c>
      <c r="B3317" s="2">
        <v>43508</v>
      </c>
      <c r="C3317" t="s">
        <v>63</v>
      </c>
      <c r="D3317" s="3">
        <v>43472.380456412036</v>
      </c>
      <c r="E3317" t="s">
        <v>64</v>
      </c>
      <c r="F3317" s="2">
        <v>43556</v>
      </c>
      <c r="G3317" s="2">
        <v>43798</v>
      </c>
      <c r="H3317" t="s">
        <v>13808</v>
      </c>
      <c r="I3317" t="s">
        <v>67</v>
      </c>
      <c r="J3317" t="s">
        <v>13809</v>
      </c>
      <c r="K3317" t="s">
        <v>67</v>
      </c>
      <c r="L3317" t="s">
        <v>1576</v>
      </c>
      <c r="M3317" t="s">
        <v>774</v>
      </c>
      <c r="N3317">
        <v>80011</v>
      </c>
      <c r="O3317" t="s">
        <v>70</v>
      </c>
      <c r="P3317" t="s">
        <v>67</v>
      </c>
      <c r="Q3317" t="s">
        <v>13810</v>
      </c>
      <c r="S3317" t="s">
        <v>72</v>
      </c>
      <c r="T3317" t="s">
        <v>6285</v>
      </c>
      <c r="U3317" t="s">
        <v>6286</v>
      </c>
      <c r="V3317" t="s">
        <v>6287</v>
      </c>
      <c r="W3317" t="s">
        <v>774</v>
      </c>
      <c r="X3317" t="s">
        <v>94</v>
      </c>
      <c r="Y3317" t="str">
        <f>"37-3011"</f>
        <v>37-3011</v>
      </c>
      <c r="Z3317" t="s">
        <v>94</v>
      </c>
      <c r="AA3317">
        <v>561730</v>
      </c>
      <c r="AB3317">
        <v>20</v>
      </c>
      <c r="AC3317">
        <v>20</v>
      </c>
      <c r="AD3317" t="s">
        <v>79</v>
      </c>
      <c r="AE3317" t="s">
        <v>80</v>
      </c>
      <c r="AF3317">
        <v>40</v>
      </c>
      <c r="AG3317" s="4">
        <v>0.25</v>
      </c>
      <c r="AH3317" s="4">
        <v>0.6875</v>
      </c>
      <c r="AI3317" s="5">
        <v>16.07</v>
      </c>
      <c r="AJ3317">
        <v>24.1</v>
      </c>
      <c r="AK3317">
        <v>27.1</v>
      </c>
      <c r="AL3317" t="s">
        <v>81</v>
      </c>
      <c r="AM3317" t="s">
        <v>82</v>
      </c>
      <c r="AO3317" t="s">
        <v>83</v>
      </c>
      <c r="AP3317" t="s">
        <v>67</v>
      </c>
      <c r="AQ3317" t="s">
        <v>67</v>
      </c>
      <c r="AR3317" t="s">
        <v>82</v>
      </c>
      <c r="AT3317" t="s">
        <v>82</v>
      </c>
      <c r="AW3317" t="s">
        <v>82</v>
      </c>
      <c r="AY3317" t="s">
        <v>6257</v>
      </c>
      <c r="AZ3317" t="s">
        <v>3364</v>
      </c>
      <c r="BA3317" t="s">
        <v>774</v>
      </c>
      <c r="BB3317">
        <v>80011</v>
      </c>
      <c r="BC3317" t="s">
        <v>79</v>
      </c>
      <c r="BH3317" t="s">
        <v>13811</v>
      </c>
      <c r="BI3317" t="s">
        <v>67</v>
      </c>
      <c r="BJ3317">
        <v>840988103</v>
      </c>
    </row>
    <row r="3318" spans="1:62" x14ac:dyDescent="0.25">
      <c r="A3318" t="s">
        <v>13836</v>
      </c>
      <c r="B3318" s="2">
        <v>43508</v>
      </c>
      <c r="C3318" t="s">
        <v>63</v>
      </c>
      <c r="D3318" s="3">
        <v>43472.38133571759</v>
      </c>
      <c r="E3318" t="s">
        <v>64</v>
      </c>
      <c r="F3318" s="2">
        <v>43556</v>
      </c>
      <c r="G3318" s="2">
        <v>43798</v>
      </c>
      <c r="H3318" t="s">
        <v>13837</v>
      </c>
      <c r="I3318" t="s">
        <v>67</v>
      </c>
      <c r="J3318" t="s">
        <v>13809</v>
      </c>
      <c r="K3318" t="s">
        <v>67</v>
      </c>
      <c r="L3318" t="s">
        <v>1576</v>
      </c>
      <c r="M3318" t="s">
        <v>774</v>
      </c>
      <c r="N3318">
        <v>80011</v>
      </c>
      <c r="O3318" t="s">
        <v>70</v>
      </c>
      <c r="P3318" t="s">
        <v>67</v>
      </c>
      <c r="Q3318" t="s">
        <v>13810</v>
      </c>
      <c r="S3318" t="s">
        <v>72</v>
      </c>
      <c r="T3318" t="s">
        <v>6285</v>
      </c>
      <c r="U3318" t="s">
        <v>6286</v>
      </c>
      <c r="V3318" t="s">
        <v>6287</v>
      </c>
      <c r="W3318" t="s">
        <v>774</v>
      </c>
      <c r="X3318" t="s">
        <v>94</v>
      </c>
      <c r="Y3318" t="str">
        <f>"37-3011"</f>
        <v>37-3011</v>
      </c>
      <c r="Z3318" t="s">
        <v>94</v>
      </c>
      <c r="AA3318">
        <v>561730</v>
      </c>
      <c r="AB3318">
        <v>60</v>
      </c>
      <c r="AC3318">
        <v>60</v>
      </c>
      <c r="AD3318" t="s">
        <v>79</v>
      </c>
      <c r="AE3318" t="s">
        <v>80</v>
      </c>
      <c r="AF3318">
        <v>40</v>
      </c>
      <c r="AG3318" s="4">
        <v>0.25</v>
      </c>
      <c r="AH3318" s="4">
        <v>0.6875</v>
      </c>
      <c r="AI3318" s="5">
        <v>15.17</v>
      </c>
      <c r="AJ3318">
        <v>22.75</v>
      </c>
      <c r="AK3318">
        <v>25.76</v>
      </c>
      <c r="AL3318" t="s">
        <v>81</v>
      </c>
      <c r="AM3318" t="s">
        <v>82</v>
      </c>
      <c r="AO3318" t="s">
        <v>83</v>
      </c>
      <c r="AP3318" t="s">
        <v>67</v>
      </c>
      <c r="AQ3318" t="s">
        <v>67</v>
      </c>
      <c r="AR3318" t="s">
        <v>82</v>
      </c>
      <c r="AT3318" t="s">
        <v>82</v>
      </c>
      <c r="AW3318" t="s">
        <v>82</v>
      </c>
      <c r="AY3318" t="s">
        <v>6257</v>
      </c>
      <c r="AZ3318" t="s">
        <v>3364</v>
      </c>
      <c r="BA3318" t="s">
        <v>774</v>
      </c>
      <c r="BB3318">
        <v>80011</v>
      </c>
      <c r="BC3318" t="s">
        <v>79</v>
      </c>
      <c r="BH3318" t="s">
        <v>13811</v>
      </c>
      <c r="BI3318" t="s">
        <v>67</v>
      </c>
      <c r="BJ3318">
        <v>840988103</v>
      </c>
    </row>
    <row r="3319" spans="1:62" x14ac:dyDescent="0.25">
      <c r="A3319" t="s">
        <v>13875</v>
      </c>
      <c r="B3319" s="2">
        <v>43508</v>
      </c>
      <c r="C3319" t="s">
        <v>63</v>
      </c>
      <c r="D3319" s="3">
        <v>43472.38158134259</v>
      </c>
      <c r="E3319" t="s">
        <v>64</v>
      </c>
      <c r="F3319" s="2">
        <v>43556</v>
      </c>
      <c r="G3319" s="2">
        <v>43819</v>
      </c>
      <c r="H3319" t="s">
        <v>13876</v>
      </c>
      <c r="I3319" t="s">
        <v>67</v>
      </c>
      <c r="J3319" t="s">
        <v>13877</v>
      </c>
      <c r="K3319" t="s">
        <v>13878</v>
      </c>
      <c r="L3319" t="s">
        <v>9813</v>
      </c>
      <c r="M3319" t="s">
        <v>232</v>
      </c>
      <c r="N3319">
        <v>11954</v>
      </c>
      <c r="O3319" t="s">
        <v>70</v>
      </c>
      <c r="P3319" t="s">
        <v>67</v>
      </c>
      <c r="Q3319" t="s">
        <v>13879</v>
      </c>
      <c r="S3319" t="s">
        <v>72</v>
      </c>
      <c r="T3319" t="s">
        <v>3529</v>
      </c>
      <c r="U3319" t="s">
        <v>3530</v>
      </c>
      <c r="V3319" t="s">
        <v>3531</v>
      </c>
      <c r="W3319" t="s">
        <v>232</v>
      </c>
      <c r="X3319" t="s">
        <v>93</v>
      </c>
      <c r="Y3319" t="str">
        <f>"37-3011"</f>
        <v>37-3011</v>
      </c>
      <c r="Z3319" t="s">
        <v>94</v>
      </c>
      <c r="AA3319">
        <v>332212</v>
      </c>
      <c r="AB3319">
        <v>2</v>
      </c>
      <c r="AC3319">
        <v>2</v>
      </c>
      <c r="AD3319" t="s">
        <v>79</v>
      </c>
      <c r="AE3319" t="s">
        <v>80</v>
      </c>
      <c r="AF3319">
        <v>40</v>
      </c>
      <c r="AG3319" s="4">
        <v>0.33333333333333331</v>
      </c>
      <c r="AH3319" s="4">
        <v>0.66666666666666663</v>
      </c>
      <c r="AI3319" s="5">
        <v>16.350000000000001</v>
      </c>
      <c r="AJ3319">
        <v>24.53</v>
      </c>
      <c r="AK3319">
        <v>24.53</v>
      </c>
      <c r="AL3319" t="s">
        <v>81</v>
      </c>
      <c r="AM3319" t="s">
        <v>82</v>
      </c>
      <c r="AO3319" t="s">
        <v>83</v>
      </c>
      <c r="AP3319" t="s">
        <v>67</v>
      </c>
      <c r="AQ3319" t="s">
        <v>662</v>
      </c>
      <c r="AR3319" t="s">
        <v>82</v>
      </c>
      <c r="AT3319" t="s">
        <v>82</v>
      </c>
      <c r="AW3319" t="s">
        <v>72</v>
      </c>
      <c r="AX3319">
        <v>3</v>
      </c>
      <c r="AY3319" t="s">
        <v>9813</v>
      </c>
      <c r="AZ3319" t="s">
        <v>6542</v>
      </c>
      <c r="BA3319" t="s">
        <v>232</v>
      </c>
      <c r="BB3319">
        <v>11954</v>
      </c>
      <c r="BC3319" t="s">
        <v>79</v>
      </c>
      <c r="BH3319" t="s">
        <v>13878</v>
      </c>
      <c r="BI3319" t="s">
        <v>67</v>
      </c>
      <c r="BJ3319">
        <v>275499858</v>
      </c>
    </row>
    <row r="3320" spans="1:62" x14ac:dyDescent="0.25">
      <c r="A3320" t="s">
        <v>13973</v>
      </c>
      <c r="B3320" s="2">
        <v>43508</v>
      </c>
      <c r="C3320" t="s">
        <v>63</v>
      </c>
      <c r="D3320" s="3">
        <v>43472.380992800929</v>
      </c>
      <c r="E3320" t="s">
        <v>64</v>
      </c>
      <c r="F3320" s="2">
        <v>43556</v>
      </c>
      <c r="G3320" s="2">
        <v>43761</v>
      </c>
      <c r="H3320" t="s">
        <v>13920</v>
      </c>
      <c r="I3320" t="s">
        <v>67</v>
      </c>
      <c r="J3320" t="s">
        <v>13921</v>
      </c>
      <c r="K3320" t="s">
        <v>13922</v>
      </c>
      <c r="L3320" t="s">
        <v>13690</v>
      </c>
      <c r="M3320" t="s">
        <v>232</v>
      </c>
      <c r="N3320">
        <v>11937</v>
      </c>
      <c r="O3320" t="s">
        <v>70</v>
      </c>
      <c r="P3320" t="s">
        <v>67</v>
      </c>
      <c r="Q3320" t="s">
        <v>13923</v>
      </c>
      <c r="S3320" t="s">
        <v>72</v>
      </c>
      <c r="T3320" t="s">
        <v>3529</v>
      </c>
      <c r="U3320" t="s">
        <v>3530</v>
      </c>
      <c r="V3320" t="s">
        <v>3531</v>
      </c>
      <c r="W3320" t="s">
        <v>232</v>
      </c>
      <c r="X3320" t="s">
        <v>13974</v>
      </c>
      <c r="Y3320" t="str">
        <f>"35-2015"</f>
        <v>35-2015</v>
      </c>
      <c r="Z3320" t="s">
        <v>346</v>
      </c>
      <c r="AA3320">
        <v>722310</v>
      </c>
      <c r="AB3320">
        <v>4</v>
      </c>
      <c r="AC3320">
        <v>4</v>
      </c>
      <c r="AD3320" t="s">
        <v>79</v>
      </c>
      <c r="AE3320" t="s">
        <v>80</v>
      </c>
      <c r="AF3320">
        <v>40</v>
      </c>
      <c r="AG3320" s="4">
        <v>0.29166666666666669</v>
      </c>
      <c r="AH3320" s="4">
        <v>4.1666666666666664E-2</v>
      </c>
      <c r="AI3320" s="6">
        <v>14</v>
      </c>
      <c r="AJ3320">
        <v>21</v>
      </c>
      <c r="AK3320">
        <v>21</v>
      </c>
      <c r="AL3320" t="s">
        <v>81</v>
      </c>
      <c r="AM3320" t="s">
        <v>82</v>
      </c>
      <c r="AO3320" t="s">
        <v>83</v>
      </c>
      <c r="AP3320" t="s">
        <v>67</v>
      </c>
      <c r="AQ3320" t="s">
        <v>662</v>
      </c>
      <c r="AR3320" t="s">
        <v>82</v>
      </c>
      <c r="AT3320" t="s">
        <v>82</v>
      </c>
      <c r="AW3320" t="s">
        <v>72</v>
      </c>
      <c r="AX3320">
        <v>1</v>
      </c>
      <c r="AY3320" t="s">
        <v>13690</v>
      </c>
      <c r="AZ3320" t="s">
        <v>6542</v>
      </c>
      <c r="BA3320" t="s">
        <v>232</v>
      </c>
      <c r="BB3320">
        <v>11937</v>
      </c>
      <c r="BC3320" t="s">
        <v>87</v>
      </c>
      <c r="BH3320" t="s">
        <v>13922</v>
      </c>
      <c r="BI3320" t="s">
        <v>67</v>
      </c>
      <c r="BJ3320">
        <v>111036940</v>
      </c>
    </row>
    <row r="3321" spans="1:62" x14ac:dyDescent="0.25">
      <c r="A3321" t="s">
        <v>14214</v>
      </c>
      <c r="B3321" s="2">
        <v>43508</v>
      </c>
      <c r="C3321" t="s">
        <v>63</v>
      </c>
      <c r="D3321" s="3">
        <v>43472.381331736113</v>
      </c>
      <c r="E3321" t="s">
        <v>64</v>
      </c>
      <c r="F3321" s="2">
        <v>43556</v>
      </c>
      <c r="G3321" s="2">
        <v>43814</v>
      </c>
      <c r="H3321" t="s">
        <v>14215</v>
      </c>
      <c r="I3321" t="s">
        <v>67</v>
      </c>
      <c r="J3321" t="s">
        <v>14216</v>
      </c>
      <c r="K3321" t="s">
        <v>67</v>
      </c>
      <c r="L3321" t="s">
        <v>14217</v>
      </c>
      <c r="M3321" t="s">
        <v>232</v>
      </c>
      <c r="N3321">
        <v>11801</v>
      </c>
      <c r="O3321" t="s">
        <v>70</v>
      </c>
      <c r="P3321" t="s">
        <v>67</v>
      </c>
      <c r="Q3321" t="s">
        <v>14218</v>
      </c>
      <c r="S3321" t="s">
        <v>72</v>
      </c>
      <c r="T3321" t="s">
        <v>3529</v>
      </c>
      <c r="U3321" t="s">
        <v>3530</v>
      </c>
      <c r="V3321" t="s">
        <v>3531</v>
      </c>
      <c r="W3321" t="s">
        <v>232</v>
      </c>
      <c r="X3321" t="s">
        <v>14219</v>
      </c>
      <c r="Y3321" t="str">
        <f>"37-2011"</f>
        <v>37-2011</v>
      </c>
      <c r="Z3321" t="s">
        <v>424</v>
      </c>
      <c r="AA3321">
        <v>332212</v>
      </c>
      <c r="AB3321">
        <v>7</v>
      </c>
      <c r="AC3321">
        <v>7</v>
      </c>
      <c r="AD3321" t="s">
        <v>79</v>
      </c>
      <c r="AE3321" t="s">
        <v>80</v>
      </c>
      <c r="AF3321">
        <v>40</v>
      </c>
      <c r="AG3321" s="4">
        <v>0.33333333333333331</v>
      </c>
      <c r="AH3321" s="4">
        <v>0.66666666666666663</v>
      </c>
      <c r="AI3321" s="5">
        <v>16.809999999999999</v>
      </c>
      <c r="AJ3321">
        <v>25.22</v>
      </c>
      <c r="AK3321">
        <v>25.22</v>
      </c>
      <c r="AL3321" t="s">
        <v>81</v>
      </c>
      <c r="AM3321" t="s">
        <v>82</v>
      </c>
      <c r="AO3321" t="s">
        <v>83</v>
      </c>
      <c r="AP3321" t="s">
        <v>67</v>
      </c>
      <c r="AQ3321" t="s">
        <v>662</v>
      </c>
      <c r="AR3321" t="s">
        <v>82</v>
      </c>
      <c r="AT3321" t="s">
        <v>82</v>
      </c>
      <c r="AW3321" t="s">
        <v>72</v>
      </c>
      <c r="AX3321">
        <v>1</v>
      </c>
      <c r="AY3321" t="s">
        <v>14217</v>
      </c>
      <c r="AZ3321" t="s">
        <v>6554</v>
      </c>
      <c r="BA3321" t="s">
        <v>232</v>
      </c>
      <c r="BB3321">
        <v>11801</v>
      </c>
      <c r="BC3321" t="s">
        <v>79</v>
      </c>
      <c r="BH3321" t="s">
        <v>14216</v>
      </c>
      <c r="BI3321" t="s">
        <v>67</v>
      </c>
      <c r="BJ3321">
        <v>112839230</v>
      </c>
    </row>
    <row r="3322" spans="1:62" x14ac:dyDescent="0.25">
      <c r="A3322" t="s">
        <v>14502</v>
      </c>
      <c r="B3322" s="2">
        <v>43508</v>
      </c>
      <c r="C3322" t="s">
        <v>63</v>
      </c>
      <c r="D3322" s="3">
        <v>43472.38079127315</v>
      </c>
      <c r="E3322" t="s">
        <v>64</v>
      </c>
      <c r="F3322" s="2">
        <v>43556</v>
      </c>
      <c r="G3322" s="2">
        <v>43774</v>
      </c>
      <c r="H3322" t="s">
        <v>14128</v>
      </c>
      <c r="I3322" t="s">
        <v>14129</v>
      </c>
      <c r="J3322" t="s">
        <v>14130</v>
      </c>
      <c r="K3322" t="s">
        <v>14131</v>
      </c>
      <c r="L3322" t="s">
        <v>12138</v>
      </c>
      <c r="M3322" t="s">
        <v>226</v>
      </c>
      <c r="N3322">
        <v>49757</v>
      </c>
      <c r="O3322" t="s">
        <v>70</v>
      </c>
      <c r="Q3322" t="s">
        <v>14132</v>
      </c>
      <c r="S3322" t="s">
        <v>72</v>
      </c>
      <c r="T3322" t="s">
        <v>2118</v>
      </c>
      <c r="U3322" t="s">
        <v>2119</v>
      </c>
      <c r="V3322" t="s">
        <v>1633</v>
      </c>
      <c r="W3322" t="s">
        <v>192</v>
      </c>
      <c r="X3322" t="s">
        <v>13146</v>
      </c>
      <c r="Y3322" t="str">
        <f>"35-2021"</f>
        <v>35-2021</v>
      </c>
      <c r="Z3322" t="s">
        <v>221</v>
      </c>
      <c r="AA3322">
        <v>722511</v>
      </c>
      <c r="AB3322">
        <v>4</v>
      </c>
      <c r="AC3322">
        <v>4</v>
      </c>
      <c r="AD3322" t="s">
        <v>79</v>
      </c>
      <c r="AE3322" t="s">
        <v>80</v>
      </c>
      <c r="AF3322">
        <v>35</v>
      </c>
      <c r="AG3322" s="4">
        <v>0.33333333333333331</v>
      </c>
      <c r="AH3322" s="4">
        <v>0.66666666666666663</v>
      </c>
      <c r="AI3322" s="5">
        <v>11.38</v>
      </c>
      <c r="AJ3322">
        <v>17.07</v>
      </c>
      <c r="AL3322" t="s">
        <v>81</v>
      </c>
      <c r="AM3322" t="s">
        <v>82</v>
      </c>
      <c r="AO3322" t="s">
        <v>83</v>
      </c>
      <c r="AR3322" t="s">
        <v>82</v>
      </c>
      <c r="AT3322" t="s">
        <v>82</v>
      </c>
      <c r="AW3322" t="s">
        <v>82</v>
      </c>
      <c r="AY3322" t="s">
        <v>12138</v>
      </c>
      <c r="AZ3322" t="s">
        <v>10246</v>
      </c>
      <c r="BA3322" t="s">
        <v>226</v>
      </c>
      <c r="BB3322">
        <v>49757</v>
      </c>
      <c r="BC3322" t="s">
        <v>87</v>
      </c>
      <c r="BH3322" t="s">
        <v>14130</v>
      </c>
      <c r="BJ3322">
        <v>200702773</v>
      </c>
    </row>
    <row r="3323" spans="1:62" x14ac:dyDescent="0.25">
      <c r="A3323" t="s">
        <v>14623</v>
      </c>
      <c r="B3323" s="2">
        <v>43508</v>
      </c>
      <c r="C3323" t="s">
        <v>63</v>
      </c>
      <c r="D3323" s="3">
        <v>43472.379196111113</v>
      </c>
      <c r="E3323" t="s">
        <v>64</v>
      </c>
      <c r="F3323" s="2">
        <v>43556</v>
      </c>
      <c r="G3323" s="2">
        <v>43814</v>
      </c>
      <c r="H3323" t="s">
        <v>6515</v>
      </c>
      <c r="J3323" t="s">
        <v>6516</v>
      </c>
      <c r="L3323" t="s">
        <v>6517</v>
      </c>
      <c r="M3323" t="s">
        <v>278</v>
      </c>
      <c r="N3323">
        <v>20141</v>
      </c>
      <c r="O3323" t="s">
        <v>70</v>
      </c>
      <c r="Q3323" t="s">
        <v>6518</v>
      </c>
      <c r="S3323" t="s">
        <v>72</v>
      </c>
      <c r="T3323" t="s">
        <v>640</v>
      </c>
      <c r="U3323" t="s">
        <v>641</v>
      </c>
      <c r="V3323" t="s">
        <v>642</v>
      </c>
      <c r="W3323" t="s">
        <v>105</v>
      </c>
      <c r="X3323" t="s">
        <v>106</v>
      </c>
      <c r="Y3323" t="str">
        <f>"37-3011"</f>
        <v>37-3011</v>
      </c>
      <c r="Z3323" t="s">
        <v>94</v>
      </c>
      <c r="AA3323">
        <v>561730</v>
      </c>
      <c r="AB3323">
        <v>24</v>
      </c>
      <c r="AC3323">
        <v>24</v>
      </c>
      <c r="AD3323" t="s">
        <v>79</v>
      </c>
      <c r="AE3323" t="s">
        <v>95</v>
      </c>
      <c r="AF3323">
        <v>40</v>
      </c>
      <c r="AG3323" s="4">
        <v>0.33333333333333331</v>
      </c>
      <c r="AH3323" s="4">
        <v>0.70833333333333337</v>
      </c>
      <c r="AI3323" s="5">
        <v>15.39</v>
      </c>
      <c r="AJ3323">
        <v>23.09</v>
      </c>
      <c r="AK3323">
        <v>29.18</v>
      </c>
      <c r="AL3323" t="s">
        <v>81</v>
      </c>
      <c r="AM3323" t="s">
        <v>82</v>
      </c>
      <c r="AO3323" t="s">
        <v>83</v>
      </c>
      <c r="AR3323" t="s">
        <v>82</v>
      </c>
      <c r="AT3323" t="s">
        <v>82</v>
      </c>
      <c r="AW3323" t="s">
        <v>82</v>
      </c>
      <c r="AY3323" t="s">
        <v>6519</v>
      </c>
      <c r="AZ3323" t="s">
        <v>3812</v>
      </c>
      <c r="BA3323" t="s">
        <v>278</v>
      </c>
      <c r="BB3323">
        <v>20132</v>
      </c>
      <c r="BC3323" t="s">
        <v>79</v>
      </c>
      <c r="BH3323" t="s">
        <v>6520</v>
      </c>
      <c r="BJ3323">
        <v>541703927</v>
      </c>
    </row>
    <row r="3324" spans="1:62" x14ac:dyDescent="0.25">
      <c r="A3324" t="s">
        <v>14739</v>
      </c>
      <c r="B3324" s="2">
        <v>43508</v>
      </c>
      <c r="C3324" t="s">
        <v>63</v>
      </c>
      <c r="D3324" s="3">
        <v>43472.37911465278</v>
      </c>
      <c r="E3324" t="s">
        <v>64</v>
      </c>
      <c r="F3324" s="2">
        <v>43556</v>
      </c>
      <c r="G3324" s="2">
        <v>43804</v>
      </c>
      <c r="H3324" t="s">
        <v>14740</v>
      </c>
      <c r="I3324" t="s">
        <v>67</v>
      </c>
      <c r="J3324" t="s">
        <v>14741</v>
      </c>
      <c r="K3324" t="s">
        <v>67</v>
      </c>
      <c r="L3324" t="s">
        <v>8132</v>
      </c>
      <c r="M3324" t="s">
        <v>308</v>
      </c>
      <c r="N3324">
        <v>7885</v>
      </c>
      <c r="O3324" t="s">
        <v>70</v>
      </c>
      <c r="P3324" t="s">
        <v>67</v>
      </c>
      <c r="Q3324" t="s">
        <v>14742</v>
      </c>
      <c r="S3324" t="s">
        <v>72</v>
      </c>
      <c r="T3324" t="s">
        <v>2824</v>
      </c>
      <c r="U3324" t="s">
        <v>3543</v>
      </c>
      <c r="V3324" t="s">
        <v>642</v>
      </c>
      <c r="W3324" t="s">
        <v>105</v>
      </c>
      <c r="X3324" t="s">
        <v>106</v>
      </c>
      <c r="Y3324" t="str">
        <f>"37-3011"</f>
        <v>37-3011</v>
      </c>
      <c r="Z3324" t="s">
        <v>94</v>
      </c>
      <c r="AA3324">
        <v>561730</v>
      </c>
      <c r="AB3324">
        <v>15</v>
      </c>
      <c r="AC3324">
        <v>15</v>
      </c>
      <c r="AD3324" t="s">
        <v>79</v>
      </c>
      <c r="AE3324" t="s">
        <v>80</v>
      </c>
      <c r="AF3324">
        <v>40</v>
      </c>
      <c r="AG3324" s="4">
        <v>0.3125</v>
      </c>
      <c r="AH3324" s="4">
        <v>0.66666666666666663</v>
      </c>
      <c r="AI3324" s="5">
        <v>14.41</v>
      </c>
      <c r="AJ3324">
        <v>21.62</v>
      </c>
      <c r="AK3324">
        <v>24.75</v>
      </c>
      <c r="AL3324" t="s">
        <v>81</v>
      </c>
      <c r="AM3324" t="s">
        <v>82</v>
      </c>
      <c r="AO3324" t="s">
        <v>83</v>
      </c>
      <c r="AP3324" t="s">
        <v>67</v>
      </c>
      <c r="AQ3324" t="s">
        <v>67</v>
      </c>
      <c r="AR3324" t="s">
        <v>82</v>
      </c>
      <c r="AT3324" t="s">
        <v>82</v>
      </c>
      <c r="AW3324" t="s">
        <v>82</v>
      </c>
      <c r="AY3324" t="s">
        <v>8132</v>
      </c>
      <c r="AZ3324" t="s">
        <v>1303</v>
      </c>
      <c r="BA3324" t="s">
        <v>308</v>
      </c>
      <c r="BB3324">
        <v>7885</v>
      </c>
      <c r="BC3324" t="s">
        <v>79</v>
      </c>
      <c r="BH3324" t="s">
        <v>14741</v>
      </c>
      <c r="BI3324" t="s">
        <v>67</v>
      </c>
      <c r="BJ3324">
        <v>222112551</v>
      </c>
    </row>
    <row r="3325" spans="1:62" x14ac:dyDescent="0.25">
      <c r="A3325" t="s">
        <v>14802</v>
      </c>
      <c r="B3325" s="2">
        <v>43508</v>
      </c>
      <c r="C3325" t="s">
        <v>63</v>
      </c>
      <c r="D3325" s="3">
        <v>43472.379083229163</v>
      </c>
      <c r="E3325" t="s">
        <v>64</v>
      </c>
      <c r="F3325" s="2">
        <v>43556</v>
      </c>
      <c r="G3325" s="2">
        <v>43769</v>
      </c>
      <c r="H3325" t="s">
        <v>14803</v>
      </c>
      <c r="I3325" t="s">
        <v>67</v>
      </c>
      <c r="J3325" t="s">
        <v>14804</v>
      </c>
      <c r="K3325" t="s">
        <v>14805</v>
      </c>
      <c r="L3325" t="s">
        <v>14806</v>
      </c>
      <c r="M3325" t="s">
        <v>5997</v>
      </c>
      <c r="N3325">
        <v>58801</v>
      </c>
      <c r="O3325" t="s">
        <v>70</v>
      </c>
      <c r="P3325" t="s">
        <v>67</v>
      </c>
      <c r="Q3325" t="s">
        <v>14807</v>
      </c>
      <c r="S3325" t="s">
        <v>72</v>
      </c>
      <c r="T3325" t="s">
        <v>14635</v>
      </c>
      <c r="U3325" t="s">
        <v>14636</v>
      </c>
      <c r="V3325" t="s">
        <v>14637</v>
      </c>
      <c r="W3325" t="s">
        <v>105</v>
      </c>
      <c r="X3325" t="s">
        <v>452</v>
      </c>
      <c r="Y3325" t="str">
        <f>"37-3011"</f>
        <v>37-3011</v>
      </c>
      <c r="Z3325" t="s">
        <v>94</v>
      </c>
      <c r="AA3325">
        <v>56173</v>
      </c>
      <c r="AB3325">
        <v>25</v>
      </c>
      <c r="AC3325">
        <v>25</v>
      </c>
      <c r="AD3325" t="s">
        <v>79</v>
      </c>
      <c r="AE3325" t="s">
        <v>80</v>
      </c>
      <c r="AF3325">
        <v>40</v>
      </c>
      <c r="AG3325" s="4">
        <v>0.33333333333333331</v>
      </c>
      <c r="AH3325" s="4">
        <v>0.70833333333333337</v>
      </c>
      <c r="AI3325" s="5">
        <v>15.3</v>
      </c>
      <c r="AJ3325">
        <v>22.95</v>
      </c>
      <c r="AK3325">
        <v>22.95</v>
      </c>
      <c r="AL3325" t="s">
        <v>81</v>
      </c>
      <c r="AM3325" t="s">
        <v>82</v>
      </c>
      <c r="AO3325" t="s">
        <v>83</v>
      </c>
      <c r="AQ3325" t="s">
        <v>67</v>
      </c>
      <c r="AR3325" t="s">
        <v>82</v>
      </c>
      <c r="AT3325" t="s">
        <v>82</v>
      </c>
      <c r="AW3325" t="s">
        <v>82</v>
      </c>
      <c r="AY3325" t="s">
        <v>14806</v>
      </c>
      <c r="AZ3325" t="s">
        <v>14808</v>
      </c>
      <c r="BA3325" t="s">
        <v>5997</v>
      </c>
      <c r="BB3325">
        <v>58801</v>
      </c>
      <c r="BC3325" t="s">
        <v>79</v>
      </c>
      <c r="BH3325" t="s">
        <v>14804</v>
      </c>
      <c r="BI3325" t="s">
        <v>67</v>
      </c>
      <c r="BJ3325">
        <v>462237350</v>
      </c>
    </row>
    <row r="3326" spans="1:62" x14ac:dyDescent="0.25">
      <c r="A3326" t="s">
        <v>14819</v>
      </c>
      <c r="B3326" s="2">
        <v>43508</v>
      </c>
      <c r="C3326" t="s">
        <v>63</v>
      </c>
      <c r="D3326" s="3">
        <v>43472.380930300926</v>
      </c>
      <c r="E3326" t="s">
        <v>64</v>
      </c>
      <c r="F3326" s="2">
        <v>43556</v>
      </c>
      <c r="G3326" s="2">
        <v>43799</v>
      </c>
      <c r="H3326" t="s">
        <v>14820</v>
      </c>
      <c r="J3326" t="s">
        <v>14821</v>
      </c>
      <c r="L3326" t="s">
        <v>5087</v>
      </c>
      <c r="M3326" t="s">
        <v>2314</v>
      </c>
      <c r="N3326">
        <v>46517</v>
      </c>
      <c r="O3326" t="s">
        <v>70</v>
      </c>
      <c r="Q3326" t="s">
        <v>14822</v>
      </c>
      <c r="S3326" t="s">
        <v>72</v>
      </c>
      <c r="T3326" t="s">
        <v>878</v>
      </c>
      <c r="U3326" t="s">
        <v>12165</v>
      </c>
      <c r="V3326" t="s">
        <v>2620</v>
      </c>
      <c r="W3326" t="s">
        <v>881</v>
      </c>
      <c r="X3326" t="s">
        <v>1256</v>
      </c>
      <c r="Y3326" t="str">
        <f>"37-3011"</f>
        <v>37-3011</v>
      </c>
      <c r="Z3326" t="s">
        <v>94</v>
      </c>
      <c r="AA3326">
        <v>561730</v>
      </c>
      <c r="AB3326">
        <v>2</v>
      </c>
      <c r="AC3326">
        <v>2</v>
      </c>
      <c r="AD3326" t="s">
        <v>79</v>
      </c>
      <c r="AE3326" t="s">
        <v>95</v>
      </c>
      <c r="AF3326">
        <v>40</v>
      </c>
      <c r="AG3326" s="4">
        <v>0.29166666666666669</v>
      </c>
      <c r="AH3326" s="4">
        <v>0.66666666666666663</v>
      </c>
      <c r="AI3326" s="5">
        <v>13.52</v>
      </c>
      <c r="AJ3326">
        <v>20.28</v>
      </c>
      <c r="AL3326" t="s">
        <v>81</v>
      </c>
      <c r="AM3326" t="s">
        <v>82</v>
      </c>
      <c r="AO3326" t="s">
        <v>83</v>
      </c>
      <c r="AR3326" t="s">
        <v>82</v>
      </c>
      <c r="AT3326" t="s">
        <v>82</v>
      </c>
      <c r="AW3326" t="s">
        <v>82</v>
      </c>
      <c r="AY3326" t="s">
        <v>5087</v>
      </c>
      <c r="AZ3326" t="s">
        <v>5087</v>
      </c>
      <c r="BA3326" t="s">
        <v>2314</v>
      </c>
      <c r="BB3326">
        <v>46517</v>
      </c>
      <c r="BC3326" t="s">
        <v>79</v>
      </c>
      <c r="BH3326" t="s">
        <v>14823</v>
      </c>
      <c r="BJ3326">
        <v>821165532</v>
      </c>
    </row>
    <row r="3327" spans="1:62" x14ac:dyDescent="0.25">
      <c r="A3327" t="s">
        <v>14946</v>
      </c>
      <c r="B3327" s="2">
        <v>43508</v>
      </c>
      <c r="C3327" t="s">
        <v>63</v>
      </c>
      <c r="D3327" s="3">
        <v>43472.389818217591</v>
      </c>
      <c r="E3327" t="s">
        <v>91</v>
      </c>
      <c r="H3327" t="s">
        <v>4076</v>
      </c>
      <c r="I3327" t="s">
        <v>67</v>
      </c>
      <c r="J3327" t="s">
        <v>4077</v>
      </c>
      <c r="K3327" t="s">
        <v>14947</v>
      </c>
      <c r="L3327" t="s">
        <v>4079</v>
      </c>
      <c r="M3327" t="s">
        <v>1064</v>
      </c>
      <c r="N3327">
        <v>37075</v>
      </c>
      <c r="O3327" t="s">
        <v>70</v>
      </c>
      <c r="P3327" t="s">
        <v>67</v>
      </c>
      <c r="Q3327" t="s">
        <v>4080</v>
      </c>
      <c r="S3327" t="s">
        <v>72</v>
      </c>
      <c r="T3327" t="s">
        <v>2824</v>
      </c>
      <c r="U3327" t="s">
        <v>3543</v>
      </c>
      <c r="V3327" t="s">
        <v>642</v>
      </c>
      <c r="W3327" t="s">
        <v>105</v>
      </c>
      <c r="X3327" t="s">
        <v>3248</v>
      </c>
      <c r="Y3327" t="str">
        <f>"37-3011"</f>
        <v>37-3011</v>
      </c>
      <c r="Z3327" t="s">
        <v>94</v>
      </c>
      <c r="AA3327">
        <v>561730</v>
      </c>
      <c r="AB3327">
        <v>10</v>
      </c>
      <c r="AD3327" t="s">
        <v>79</v>
      </c>
      <c r="AE3327" t="s">
        <v>95</v>
      </c>
      <c r="AF3327">
        <v>40</v>
      </c>
      <c r="AG3327" s="4">
        <v>0.27083333333333331</v>
      </c>
      <c r="AH3327" s="4">
        <v>0.6875</v>
      </c>
      <c r="AI3327" s="5">
        <v>12.56</v>
      </c>
      <c r="AJ3327">
        <v>18.84</v>
      </c>
      <c r="AK3327">
        <v>19.2</v>
      </c>
      <c r="AL3327" t="s">
        <v>81</v>
      </c>
      <c r="AM3327" t="s">
        <v>82</v>
      </c>
      <c r="AO3327" t="s">
        <v>83</v>
      </c>
      <c r="AP3327" t="s">
        <v>67</v>
      </c>
      <c r="AQ3327" t="s">
        <v>67</v>
      </c>
      <c r="AR3327" t="s">
        <v>82</v>
      </c>
      <c r="AT3327" t="s">
        <v>82</v>
      </c>
      <c r="AW3327" t="s">
        <v>82</v>
      </c>
      <c r="AY3327" t="s">
        <v>4079</v>
      </c>
      <c r="AZ3327" t="s">
        <v>4081</v>
      </c>
      <c r="BA3327" t="s">
        <v>1064</v>
      </c>
      <c r="BB3327">
        <v>37075</v>
      </c>
      <c r="BC3327" t="s">
        <v>79</v>
      </c>
      <c r="BH3327" t="s">
        <v>4082</v>
      </c>
      <c r="BI3327" t="s">
        <v>67</v>
      </c>
      <c r="BJ3327">
        <v>201110744</v>
      </c>
    </row>
    <row r="3328" spans="1:62" x14ac:dyDescent="0.25">
      <c r="A3328" t="s">
        <v>15151</v>
      </c>
      <c r="B3328" s="2">
        <v>43508</v>
      </c>
      <c r="C3328" t="s">
        <v>63</v>
      </c>
      <c r="D3328" s="3">
        <v>43472.3792678588</v>
      </c>
      <c r="E3328" t="s">
        <v>64</v>
      </c>
      <c r="F3328" s="2">
        <v>43556</v>
      </c>
      <c r="G3328" s="2">
        <v>43776</v>
      </c>
      <c r="H3328" t="s">
        <v>15152</v>
      </c>
      <c r="I3328" t="s">
        <v>15153</v>
      </c>
      <c r="J3328" t="s">
        <v>15154</v>
      </c>
      <c r="K3328" t="s">
        <v>67</v>
      </c>
      <c r="L3328" t="s">
        <v>15155</v>
      </c>
      <c r="M3328" t="s">
        <v>774</v>
      </c>
      <c r="N3328">
        <v>80118</v>
      </c>
      <c r="O3328" t="s">
        <v>70</v>
      </c>
      <c r="P3328" t="s">
        <v>67</v>
      </c>
      <c r="Q3328" t="s">
        <v>15156</v>
      </c>
      <c r="S3328" t="s">
        <v>72</v>
      </c>
      <c r="T3328" t="s">
        <v>6285</v>
      </c>
      <c r="U3328" t="s">
        <v>6286</v>
      </c>
      <c r="V3328" t="s">
        <v>6287</v>
      </c>
      <c r="W3328" t="s">
        <v>774</v>
      </c>
      <c r="X3328" t="s">
        <v>94</v>
      </c>
      <c r="Y3328" t="str">
        <f>"37-3011"</f>
        <v>37-3011</v>
      </c>
      <c r="Z3328" t="s">
        <v>94</v>
      </c>
      <c r="AA3328">
        <v>713910</v>
      </c>
      <c r="AB3328">
        <v>11</v>
      </c>
      <c r="AC3328">
        <v>11</v>
      </c>
      <c r="AD3328" t="s">
        <v>79</v>
      </c>
      <c r="AE3328" t="s">
        <v>80</v>
      </c>
      <c r="AF3328">
        <v>40</v>
      </c>
      <c r="AG3328" s="4">
        <v>0.25</v>
      </c>
      <c r="AH3328" s="4">
        <v>0.60416666666666663</v>
      </c>
      <c r="AI3328" s="5">
        <v>15.17</v>
      </c>
      <c r="AJ3328">
        <v>22.76</v>
      </c>
      <c r="AL3328" t="s">
        <v>81</v>
      </c>
      <c r="AM3328" t="s">
        <v>82</v>
      </c>
      <c r="AO3328" t="s">
        <v>83</v>
      </c>
      <c r="AP3328" t="s">
        <v>67</v>
      </c>
      <c r="AQ3328" t="s">
        <v>67</v>
      </c>
      <c r="AR3328" t="s">
        <v>82</v>
      </c>
      <c r="AT3328" t="s">
        <v>82</v>
      </c>
      <c r="AW3328" t="s">
        <v>82</v>
      </c>
      <c r="AY3328" t="s">
        <v>15157</v>
      </c>
      <c r="AZ3328" t="s">
        <v>4522</v>
      </c>
      <c r="BA3328" t="s">
        <v>774</v>
      </c>
      <c r="BB3328">
        <v>80118</v>
      </c>
      <c r="BC3328" t="s">
        <v>87</v>
      </c>
      <c r="BH3328" t="s">
        <v>15158</v>
      </c>
      <c r="BI3328" t="s">
        <v>67</v>
      </c>
      <c r="BJ3328">
        <v>841530479</v>
      </c>
    </row>
    <row r="3329" spans="1:62" x14ac:dyDescent="0.25">
      <c r="A3329" t="s">
        <v>15554</v>
      </c>
      <c r="B3329" s="2">
        <v>43508</v>
      </c>
      <c r="C3329" t="s">
        <v>63</v>
      </c>
      <c r="D3329" s="3">
        <v>43472.379176793984</v>
      </c>
      <c r="E3329" t="s">
        <v>64</v>
      </c>
      <c r="F3329" s="2">
        <v>43556</v>
      </c>
      <c r="G3329" s="2">
        <v>43812</v>
      </c>
      <c r="H3329" t="s">
        <v>5051</v>
      </c>
      <c r="J3329" t="s">
        <v>15555</v>
      </c>
      <c r="L3329" t="s">
        <v>5053</v>
      </c>
      <c r="M3329" t="s">
        <v>308</v>
      </c>
      <c r="N3329">
        <v>7719</v>
      </c>
      <c r="O3329" t="s">
        <v>70</v>
      </c>
      <c r="Q3329" t="s">
        <v>5054</v>
      </c>
      <c r="S3329" t="s">
        <v>72</v>
      </c>
      <c r="T3329" t="s">
        <v>2824</v>
      </c>
      <c r="U3329" t="s">
        <v>4073</v>
      </c>
      <c r="V3329" t="s">
        <v>642</v>
      </c>
      <c r="W3329" t="s">
        <v>105</v>
      </c>
      <c r="X3329" t="s">
        <v>5055</v>
      </c>
      <c r="Y3329" t="str">
        <f>"37-3011"</f>
        <v>37-3011</v>
      </c>
      <c r="Z3329" t="s">
        <v>94</v>
      </c>
      <c r="AA3329">
        <v>561730</v>
      </c>
      <c r="AB3329">
        <v>20</v>
      </c>
      <c r="AC3329">
        <v>20</v>
      </c>
      <c r="AD3329" t="s">
        <v>79</v>
      </c>
      <c r="AE3329" t="s">
        <v>80</v>
      </c>
      <c r="AF3329">
        <v>35</v>
      </c>
      <c r="AG3329" s="4">
        <v>0.3125</v>
      </c>
      <c r="AH3329" s="4">
        <v>0.70833333333333337</v>
      </c>
      <c r="AI3329" s="5">
        <v>16.809999999999999</v>
      </c>
      <c r="AJ3329">
        <v>25.22</v>
      </c>
      <c r="AL3329" t="s">
        <v>81</v>
      </c>
      <c r="AM3329" t="s">
        <v>82</v>
      </c>
      <c r="AO3329" t="s">
        <v>83</v>
      </c>
      <c r="AP3329" t="s">
        <v>67</v>
      </c>
      <c r="AQ3329" t="s">
        <v>67</v>
      </c>
      <c r="AR3329" t="s">
        <v>82</v>
      </c>
      <c r="AT3329" t="s">
        <v>82</v>
      </c>
      <c r="AW3329" t="s">
        <v>82</v>
      </c>
      <c r="AY3329" t="s">
        <v>5053</v>
      </c>
      <c r="AZ3329" t="s">
        <v>1467</v>
      </c>
      <c r="BA3329" t="s">
        <v>308</v>
      </c>
      <c r="BB3329">
        <v>7719</v>
      </c>
      <c r="BC3329" t="s">
        <v>79</v>
      </c>
      <c r="BH3329" t="s">
        <v>15555</v>
      </c>
      <c r="BJ3329">
        <v>223513087</v>
      </c>
    </row>
    <row r="3330" spans="1:62" x14ac:dyDescent="0.25">
      <c r="A3330" t="s">
        <v>15585</v>
      </c>
      <c r="B3330" s="2">
        <v>43508</v>
      </c>
      <c r="C3330" t="s">
        <v>63</v>
      </c>
      <c r="D3330" s="3">
        <v>43472.379502094911</v>
      </c>
      <c r="E3330" t="s">
        <v>64</v>
      </c>
      <c r="F3330" s="2">
        <v>43556</v>
      </c>
      <c r="G3330" s="2">
        <v>43813</v>
      </c>
      <c r="H3330" t="s">
        <v>15586</v>
      </c>
      <c r="J3330" t="s">
        <v>15587</v>
      </c>
      <c r="L3330" t="s">
        <v>9370</v>
      </c>
      <c r="M3330" t="s">
        <v>308</v>
      </c>
      <c r="N3330">
        <v>7869</v>
      </c>
      <c r="O3330" t="s">
        <v>70</v>
      </c>
      <c r="Q3330" t="s">
        <v>15588</v>
      </c>
      <c r="S3330" t="s">
        <v>72</v>
      </c>
      <c r="T3330" t="s">
        <v>640</v>
      </c>
      <c r="U3330" t="s">
        <v>3571</v>
      </c>
      <c r="V3330" t="s">
        <v>642</v>
      </c>
      <c r="W3330" t="s">
        <v>105</v>
      </c>
      <c r="X3330" t="s">
        <v>106</v>
      </c>
      <c r="Y3330" t="str">
        <f>"37-3011"</f>
        <v>37-3011</v>
      </c>
      <c r="Z3330" t="s">
        <v>94</v>
      </c>
      <c r="AA3330">
        <v>561730</v>
      </c>
      <c r="AB3330">
        <v>9</v>
      </c>
      <c r="AC3330">
        <v>9</v>
      </c>
      <c r="AD3330" t="s">
        <v>79</v>
      </c>
      <c r="AE3330" t="s">
        <v>80</v>
      </c>
      <c r="AF3330">
        <v>40</v>
      </c>
      <c r="AG3330" s="4">
        <v>0.29166666666666669</v>
      </c>
      <c r="AH3330" s="4">
        <v>0.66666666666666663</v>
      </c>
      <c r="AI3330" s="5">
        <v>14.41</v>
      </c>
      <c r="AJ3330">
        <v>21.62</v>
      </c>
      <c r="AK3330">
        <v>27</v>
      </c>
      <c r="AL3330" t="s">
        <v>81</v>
      </c>
      <c r="AM3330" t="s">
        <v>82</v>
      </c>
      <c r="AO3330" t="s">
        <v>83</v>
      </c>
      <c r="AR3330" t="s">
        <v>82</v>
      </c>
      <c r="AT3330" t="s">
        <v>82</v>
      </c>
      <c r="AW3330" t="s">
        <v>82</v>
      </c>
      <c r="AY3330" t="s">
        <v>9370</v>
      </c>
      <c r="AZ3330" t="s">
        <v>1303</v>
      </c>
      <c r="BA3330" t="s">
        <v>308</v>
      </c>
      <c r="BB3330">
        <v>7869</v>
      </c>
      <c r="BC3330" t="s">
        <v>79</v>
      </c>
      <c r="BH3330" t="s">
        <v>15587</v>
      </c>
      <c r="BJ3330">
        <v>223452462</v>
      </c>
    </row>
    <row r="3331" spans="1:62" x14ac:dyDescent="0.25">
      <c r="A3331" t="s">
        <v>15617</v>
      </c>
      <c r="B3331" s="2">
        <v>43508</v>
      </c>
      <c r="C3331" t="s">
        <v>63</v>
      </c>
      <c r="D3331" s="3">
        <v>43472.381007673612</v>
      </c>
      <c r="E3331" t="s">
        <v>64</v>
      </c>
      <c r="F3331" s="2">
        <v>43556</v>
      </c>
      <c r="G3331" s="2">
        <v>43768</v>
      </c>
      <c r="H3331" t="s">
        <v>15618</v>
      </c>
      <c r="J3331" t="s">
        <v>15619</v>
      </c>
      <c r="L3331" t="s">
        <v>1909</v>
      </c>
      <c r="M3331" t="s">
        <v>100</v>
      </c>
      <c r="N3331">
        <v>27615</v>
      </c>
      <c r="O3331" t="s">
        <v>70</v>
      </c>
      <c r="Q3331" t="s">
        <v>15620</v>
      </c>
      <c r="S3331" t="s">
        <v>72</v>
      </c>
      <c r="T3331" t="s">
        <v>651</v>
      </c>
      <c r="U3331" t="s">
        <v>652</v>
      </c>
      <c r="V3331" t="s">
        <v>653</v>
      </c>
      <c r="W3331" t="s">
        <v>207</v>
      </c>
      <c r="X3331" t="s">
        <v>15621</v>
      </c>
      <c r="Y3331" t="str">
        <f>"37-3011"</f>
        <v>37-3011</v>
      </c>
      <c r="Z3331" t="s">
        <v>94</v>
      </c>
      <c r="AA3331">
        <v>713910</v>
      </c>
      <c r="AB3331">
        <v>8</v>
      </c>
      <c r="AC3331">
        <v>8</v>
      </c>
      <c r="AD3331" t="s">
        <v>79</v>
      </c>
      <c r="AE3331" t="s">
        <v>95</v>
      </c>
      <c r="AF3331">
        <v>40</v>
      </c>
      <c r="AG3331" s="4">
        <v>0.375</v>
      </c>
      <c r="AH3331" s="4">
        <v>0.70833333333333337</v>
      </c>
      <c r="AI3331" s="5">
        <v>14.52</v>
      </c>
      <c r="AJ3331">
        <v>21.78</v>
      </c>
      <c r="AL3331" t="s">
        <v>81</v>
      </c>
      <c r="AM3331" t="s">
        <v>82</v>
      </c>
      <c r="AO3331" t="s">
        <v>83</v>
      </c>
      <c r="AR3331" t="s">
        <v>82</v>
      </c>
      <c r="AT3331" t="s">
        <v>82</v>
      </c>
      <c r="AW3331" t="s">
        <v>72</v>
      </c>
      <c r="AX3331">
        <v>3</v>
      </c>
      <c r="AY3331" t="s">
        <v>1909</v>
      </c>
      <c r="AZ3331" t="s">
        <v>1910</v>
      </c>
      <c r="BA3331" t="s">
        <v>100</v>
      </c>
      <c r="BB3331">
        <v>27615</v>
      </c>
      <c r="BC3331" t="s">
        <v>87</v>
      </c>
      <c r="BH3331" t="s">
        <v>15619</v>
      </c>
      <c r="BJ3331">
        <v>560897144</v>
      </c>
    </row>
    <row r="3332" spans="1:62" x14ac:dyDescent="0.25">
      <c r="A3332" t="s">
        <v>15762</v>
      </c>
      <c r="B3332" s="2">
        <v>43508</v>
      </c>
      <c r="C3332" t="s">
        <v>63</v>
      </c>
      <c r="D3332" s="3">
        <v>43472.380788402777</v>
      </c>
      <c r="E3332" t="s">
        <v>64</v>
      </c>
      <c r="F3332" s="2">
        <v>43556</v>
      </c>
      <c r="G3332" s="2">
        <v>43812</v>
      </c>
      <c r="H3332" t="s">
        <v>15763</v>
      </c>
      <c r="I3332" t="s">
        <v>67</v>
      </c>
      <c r="J3332" t="s">
        <v>15764</v>
      </c>
      <c r="K3332" t="s">
        <v>67</v>
      </c>
      <c r="L3332" t="s">
        <v>6283</v>
      </c>
      <c r="M3332" t="s">
        <v>774</v>
      </c>
      <c r="N3332">
        <v>80939</v>
      </c>
      <c r="O3332" t="s">
        <v>70</v>
      </c>
      <c r="P3332" t="s">
        <v>67</v>
      </c>
      <c r="Q3332" t="s">
        <v>15765</v>
      </c>
      <c r="S3332" t="s">
        <v>72</v>
      </c>
      <c r="T3332" t="s">
        <v>6285</v>
      </c>
      <c r="U3332" t="s">
        <v>6286</v>
      </c>
      <c r="V3332" t="s">
        <v>6287</v>
      </c>
      <c r="W3332" t="s">
        <v>774</v>
      </c>
      <c r="X3332" t="s">
        <v>94</v>
      </c>
      <c r="Y3332" t="str">
        <f>"37-3011"</f>
        <v>37-3011</v>
      </c>
      <c r="Z3332" t="s">
        <v>94</v>
      </c>
      <c r="AA3332">
        <v>561730</v>
      </c>
      <c r="AB3332">
        <v>85</v>
      </c>
      <c r="AC3332">
        <v>85</v>
      </c>
      <c r="AD3332" t="s">
        <v>79</v>
      </c>
      <c r="AE3332" t="s">
        <v>80</v>
      </c>
      <c r="AF3332">
        <v>40</v>
      </c>
      <c r="AG3332" s="4">
        <v>0.29166666666666669</v>
      </c>
      <c r="AH3332" s="4">
        <v>0.75</v>
      </c>
      <c r="AI3332" s="5">
        <v>13.48</v>
      </c>
      <c r="AJ3332">
        <v>20.22</v>
      </c>
      <c r="AK3332">
        <v>37.5</v>
      </c>
      <c r="AL3332" t="s">
        <v>81</v>
      </c>
      <c r="AM3332" t="s">
        <v>82</v>
      </c>
      <c r="AO3332" t="s">
        <v>83</v>
      </c>
      <c r="AP3332" t="s">
        <v>67</v>
      </c>
      <c r="AQ3332" t="s">
        <v>67</v>
      </c>
      <c r="AR3332" t="s">
        <v>82</v>
      </c>
      <c r="AT3332" t="s">
        <v>82</v>
      </c>
      <c r="AW3332" t="s">
        <v>82</v>
      </c>
      <c r="AY3332" t="s">
        <v>1552</v>
      </c>
      <c r="AZ3332" t="s">
        <v>1554</v>
      </c>
      <c r="BA3332" t="s">
        <v>774</v>
      </c>
      <c r="BB3332">
        <v>80939</v>
      </c>
      <c r="BC3332" t="s">
        <v>79</v>
      </c>
      <c r="BH3332" t="s">
        <v>15766</v>
      </c>
      <c r="BI3332" t="s">
        <v>67</v>
      </c>
      <c r="BJ3332">
        <v>841075654</v>
      </c>
    </row>
    <row r="3333" spans="1:62" x14ac:dyDescent="0.25">
      <c r="A3333" t="s">
        <v>15900</v>
      </c>
      <c r="B3333" s="2">
        <v>43508</v>
      </c>
      <c r="C3333" t="s">
        <v>63</v>
      </c>
      <c r="D3333" s="3">
        <v>43472.379401122686</v>
      </c>
      <c r="E3333" t="s">
        <v>64</v>
      </c>
      <c r="F3333" s="2">
        <v>43556</v>
      </c>
      <c r="G3333" s="2">
        <v>43799</v>
      </c>
      <c r="H3333" t="s">
        <v>15901</v>
      </c>
      <c r="I3333" t="s">
        <v>67</v>
      </c>
      <c r="J3333" t="s">
        <v>15902</v>
      </c>
      <c r="K3333" t="s">
        <v>67</v>
      </c>
      <c r="L3333" t="s">
        <v>8977</v>
      </c>
      <c r="M3333" t="s">
        <v>774</v>
      </c>
      <c r="N3333">
        <v>80516</v>
      </c>
      <c r="O3333" t="s">
        <v>70</v>
      </c>
      <c r="P3333" t="s">
        <v>67</v>
      </c>
      <c r="Q3333" t="s">
        <v>15903</v>
      </c>
      <c r="S3333" t="s">
        <v>72</v>
      </c>
      <c r="T3333" t="s">
        <v>6285</v>
      </c>
      <c r="U3333" t="s">
        <v>6286</v>
      </c>
      <c r="V3333" t="s">
        <v>6287</v>
      </c>
      <c r="W3333" t="s">
        <v>774</v>
      </c>
      <c r="X3333" t="s">
        <v>94</v>
      </c>
      <c r="Y3333" t="str">
        <f>"37-3011"</f>
        <v>37-3011</v>
      </c>
      <c r="Z3333" t="s">
        <v>94</v>
      </c>
      <c r="AA3333">
        <v>561730</v>
      </c>
      <c r="AB3333">
        <v>105</v>
      </c>
      <c r="AC3333">
        <v>105</v>
      </c>
      <c r="AD3333" t="s">
        <v>79</v>
      </c>
      <c r="AE3333" t="s">
        <v>80</v>
      </c>
      <c r="AF3333">
        <v>40</v>
      </c>
      <c r="AG3333" s="4">
        <v>0.33333333333333331</v>
      </c>
      <c r="AH3333" s="4">
        <v>0.70833333333333337</v>
      </c>
      <c r="AI3333" s="5">
        <v>16.07</v>
      </c>
      <c r="AJ3333">
        <v>24.1</v>
      </c>
      <c r="AK3333">
        <v>27</v>
      </c>
      <c r="AL3333" t="s">
        <v>81</v>
      </c>
      <c r="AM3333" t="s">
        <v>82</v>
      </c>
      <c r="AO3333" t="s">
        <v>83</v>
      </c>
      <c r="AP3333" t="s">
        <v>67</v>
      </c>
      <c r="AQ3333" t="s">
        <v>67</v>
      </c>
      <c r="AR3333" t="s">
        <v>82</v>
      </c>
      <c r="AT3333" t="s">
        <v>82</v>
      </c>
      <c r="AW3333" t="s">
        <v>82</v>
      </c>
      <c r="AY3333" t="s">
        <v>6462</v>
      </c>
      <c r="AZ3333" t="s">
        <v>6829</v>
      </c>
      <c r="BA3333" t="s">
        <v>774</v>
      </c>
      <c r="BB3333">
        <v>80516</v>
      </c>
      <c r="BC3333" t="s">
        <v>79</v>
      </c>
      <c r="BH3333" t="s">
        <v>15904</v>
      </c>
      <c r="BI3333" t="s">
        <v>67</v>
      </c>
      <c r="BJ3333">
        <v>840903258</v>
      </c>
    </row>
    <row r="3334" spans="1:62" x14ac:dyDescent="0.25">
      <c r="A3334" t="s">
        <v>16212</v>
      </c>
      <c r="B3334" s="2">
        <v>43508</v>
      </c>
      <c r="C3334" t="s">
        <v>63</v>
      </c>
      <c r="D3334" s="3">
        <v>43472.379688877314</v>
      </c>
      <c r="E3334" t="s">
        <v>64</v>
      </c>
      <c r="F3334" s="2">
        <v>43556</v>
      </c>
      <c r="G3334" s="2">
        <v>43830</v>
      </c>
      <c r="H3334" t="s">
        <v>16213</v>
      </c>
      <c r="J3334" t="s">
        <v>16027</v>
      </c>
      <c r="K3334" t="s">
        <v>16214</v>
      </c>
      <c r="L3334" t="s">
        <v>16215</v>
      </c>
      <c r="M3334" t="s">
        <v>136</v>
      </c>
      <c r="N3334">
        <v>21664</v>
      </c>
      <c r="O3334" t="s">
        <v>70</v>
      </c>
      <c r="Q3334" t="s">
        <v>16030</v>
      </c>
      <c r="S3334" t="s">
        <v>72</v>
      </c>
      <c r="T3334" t="s">
        <v>1738</v>
      </c>
      <c r="U3334" t="s">
        <v>1739</v>
      </c>
      <c r="V3334" t="s">
        <v>1740</v>
      </c>
      <c r="W3334" t="s">
        <v>278</v>
      </c>
      <c r="X3334" t="s">
        <v>16216</v>
      </c>
      <c r="Y3334" t="str">
        <f>"53-7064"</f>
        <v>53-7064</v>
      </c>
      <c r="Z3334" t="s">
        <v>962</v>
      </c>
      <c r="AA3334">
        <v>311712</v>
      </c>
      <c r="AB3334">
        <v>12</v>
      </c>
      <c r="AC3334">
        <v>12</v>
      </c>
      <c r="AD3334" t="s">
        <v>79</v>
      </c>
      <c r="AE3334" t="s">
        <v>95</v>
      </c>
      <c r="AF3334">
        <v>35</v>
      </c>
      <c r="AG3334" s="4">
        <v>0.25</v>
      </c>
      <c r="AH3334" s="4">
        <v>0.625</v>
      </c>
      <c r="AI3334" s="5">
        <v>11.93</v>
      </c>
      <c r="AJ3334">
        <v>17.899999999999999</v>
      </c>
      <c r="AK3334">
        <v>17.899999999999999</v>
      </c>
      <c r="AL3334" t="s">
        <v>81</v>
      </c>
      <c r="AM3334" t="s">
        <v>82</v>
      </c>
      <c r="AO3334" t="s">
        <v>83</v>
      </c>
      <c r="AR3334" t="s">
        <v>82</v>
      </c>
      <c r="AT3334" t="s">
        <v>82</v>
      </c>
      <c r="AW3334" t="s">
        <v>82</v>
      </c>
      <c r="AY3334" t="s">
        <v>16029</v>
      </c>
      <c r="AZ3334" t="s">
        <v>2562</v>
      </c>
      <c r="BA3334" t="s">
        <v>136</v>
      </c>
      <c r="BB3334">
        <v>21664</v>
      </c>
      <c r="BC3334" t="s">
        <v>87</v>
      </c>
      <c r="BH3334" t="s">
        <v>16217</v>
      </c>
      <c r="BJ3334">
        <v>521815722</v>
      </c>
    </row>
    <row r="3335" spans="1:62" x14ac:dyDescent="0.25">
      <c r="A3335" t="s">
        <v>16317</v>
      </c>
      <c r="B3335" s="2">
        <v>43508</v>
      </c>
      <c r="C3335" t="s">
        <v>63</v>
      </c>
      <c r="D3335" s="3">
        <v>43472.380744282411</v>
      </c>
      <c r="E3335" t="s">
        <v>117</v>
      </c>
      <c r="H3335" t="s">
        <v>16318</v>
      </c>
      <c r="I3335" t="s">
        <v>67</v>
      </c>
      <c r="J3335" t="s">
        <v>16319</v>
      </c>
      <c r="K3335" t="s">
        <v>67</v>
      </c>
      <c r="L3335" t="s">
        <v>16320</v>
      </c>
      <c r="M3335" t="s">
        <v>1165</v>
      </c>
      <c r="N3335">
        <v>57401</v>
      </c>
      <c r="O3335" t="s">
        <v>70</v>
      </c>
      <c r="P3335" t="s">
        <v>67</v>
      </c>
      <c r="Q3335" t="s">
        <v>16321</v>
      </c>
      <c r="S3335" t="s">
        <v>72</v>
      </c>
      <c r="T3335" t="s">
        <v>14635</v>
      </c>
      <c r="U3335" t="s">
        <v>14636</v>
      </c>
      <c r="V3335" t="s">
        <v>14637</v>
      </c>
      <c r="W3335" t="s">
        <v>105</v>
      </c>
      <c r="X3335" t="s">
        <v>16193</v>
      </c>
      <c r="Y3335" t="str">
        <f>"47-2061"</f>
        <v>47-2061</v>
      </c>
      <c r="Z3335" t="s">
        <v>326</v>
      </c>
      <c r="AA3335">
        <v>2361</v>
      </c>
      <c r="AB3335">
        <v>5</v>
      </c>
      <c r="AD3335" t="s">
        <v>79</v>
      </c>
      <c r="AE3335" t="s">
        <v>95</v>
      </c>
      <c r="AF3335">
        <v>40</v>
      </c>
      <c r="AG3335" s="4">
        <v>0.3125</v>
      </c>
      <c r="AH3335" s="4">
        <v>0.6875</v>
      </c>
      <c r="AI3335" s="5">
        <v>14.62</v>
      </c>
      <c r="AJ3335">
        <v>21.93</v>
      </c>
      <c r="AK3335">
        <v>21.93</v>
      </c>
      <c r="AL3335" t="s">
        <v>81</v>
      </c>
      <c r="AM3335" t="s">
        <v>82</v>
      </c>
      <c r="AO3335" t="s">
        <v>83</v>
      </c>
      <c r="AP3335" t="s">
        <v>67</v>
      </c>
      <c r="AQ3335" t="s">
        <v>67</v>
      </c>
      <c r="AR3335" t="s">
        <v>82</v>
      </c>
      <c r="AT3335" t="s">
        <v>82</v>
      </c>
      <c r="AW3335" t="s">
        <v>82</v>
      </c>
      <c r="AY3335" t="s">
        <v>16320</v>
      </c>
      <c r="AZ3335" t="s">
        <v>16322</v>
      </c>
      <c r="BA3335" t="s">
        <v>1165</v>
      </c>
      <c r="BB3335">
        <v>57401</v>
      </c>
      <c r="BC3335" t="s">
        <v>79</v>
      </c>
      <c r="BH3335" t="s">
        <v>16319</v>
      </c>
      <c r="BI3335" t="s">
        <v>67</v>
      </c>
      <c r="BJ3335">
        <v>460454840</v>
      </c>
    </row>
    <row r="3336" spans="1:62" x14ac:dyDescent="0.25">
      <c r="A3336" t="s">
        <v>17349</v>
      </c>
      <c r="B3336" s="2">
        <v>43508</v>
      </c>
      <c r="C3336" t="s">
        <v>63</v>
      </c>
      <c r="D3336" s="3">
        <v>43472.3804584838</v>
      </c>
      <c r="E3336" t="s">
        <v>64</v>
      </c>
      <c r="F3336" s="2">
        <v>43556</v>
      </c>
      <c r="G3336" s="2">
        <v>43830</v>
      </c>
      <c r="H3336" t="s">
        <v>17350</v>
      </c>
      <c r="J3336" t="s">
        <v>17351</v>
      </c>
      <c r="K3336" t="s">
        <v>17352</v>
      </c>
      <c r="L3336" t="s">
        <v>3933</v>
      </c>
      <c r="M3336" t="s">
        <v>100</v>
      </c>
      <c r="N3336">
        <v>28571</v>
      </c>
      <c r="O3336" t="s">
        <v>70</v>
      </c>
      <c r="Q3336" t="s">
        <v>17353</v>
      </c>
      <c r="S3336" t="s">
        <v>72</v>
      </c>
      <c r="T3336" t="s">
        <v>1738</v>
      </c>
      <c r="U3336" t="s">
        <v>1739</v>
      </c>
      <c r="V3336" t="s">
        <v>1740</v>
      </c>
      <c r="W3336" t="s">
        <v>278</v>
      </c>
      <c r="X3336" t="s">
        <v>17354</v>
      </c>
      <c r="Y3336" t="str">
        <f>"51-3022"</f>
        <v>51-3022</v>
      </c>
      <c r="Z3336" t="s">
        <v>865</v>
      </c>
      <c r="AA3336">
        <v>311712</v>
      </c>
      <c r="AB3336">
        <v>75</v>
      </c>
      <c r="AC3336">
        <v>75</v>
      </c>
      <c r="AD3336" t="s">
        <v>79</v>
      </c>
      <c r="AE3336" t="s">
        <v>80</v>
      </c>
      <c r="AF3336">
        <v>35</v>
      </c>
      <c r="AG3336" s="4">
        <v>0.27083333333333331</v>
      </c>
      <c r="AH3336" s="4">
        <v>0.60416666666666663</v>
      </c>
      <c r="AI3336" s="5">
        <v>9.0299999999999994</v>
      </c>
      <c r="AJ3336">
        <v>13.55</v>
      </c>
      <c r="AK3336">
        <v>13.55</v>
      </c>
      <c r="AL3336" t="s">
        <v>81</v>
      </c>
      <c r="AM3336" t="s">
        <v>82</v>
      </c>
      <c r="AO3336" t="s">
        <v>83</v>
      </c>
      <c r="AR3336" t="s">
        <v>82</v>
      </c>
      <c r="AT3336" t="s">
        <v>82</v>
      </c>
      <c r="AW3336" t="s">
        <v>82</v>
      </c>
      <c r="AY3336" t="s">
        <v>6257</v>
      </c>
      <c r="AZ3336" t="s">
        <v>3111</v>
      </c>
      <c r="BA3336" t="s">
        <v>100</v>
      </c>
      <c r="BB3336">
        <v>27806</v>
      </c>
      <c r="BC3336" t="s">
        <v>87</v>
      </c>
      <c r="BH3336" t="s">
        <v>17355</v>
      </c>
      <c r="BJ3336">
        <v>561525693</v>
      </c>
    </row>
    <row r="3337" spans="1:62" x14ac:dyDescent="0.25">
      <c r="A3337" t="s">
        <v>17507</v>
      </c>
      <c r="B3337" s="2">
        <v>43508</v>
      </c>
      <c r="C3337" t="s">
        <v>63</v>
      </c>
      <c r="D3337" s="3">
        <v>43472.380115729167</v>
      </c>
      <c r="E3337" t="s">
        <v>64</v>
      </c>
      <c r="F3337" s="2">
        <v>43556</v>
      </c>
      <c r="G3337" s="2">
        <v>43784</v>
      </c>
      <c r="H3337" t="s">
        <v>7269</v>
      </c>
      <c r="J3337" t="s">
        <v>7270</v>
      </c>
      <c r="L3337" t="s">
        <v>1707</v>
      </c>
      <c r="M3337" t="s">
        <v>1246</v>
      </c>
      <c r="N3337">
        <v>63303</v>
      </c>
      <c r="O3337" t="s">
        <v>70</v>
      </c>
      <c r="Q3337" t="s">
        <v>7271</v>
      </c>
      <c r="S3337" t="s">
        <v>72</v>
      </c>
      <c r="T3337" t="s">
        <v>2824</v>
      </c>
      <c r="U3337" t="s">
        <v>3717</v>
      </c>
      <c r="V3337" t="s">
        <v>642</v>
      </c>
      <c r="W3337" t="s">
        <v>105</v>
      </c>
      <c r="X3337" t="s">
        <v>106</v>
      </c>
      <c r="Y3337" t="str">
        <f>"37-3011"</f>
        <v>37-3011</v>
      </c>
      <c r="Z3337" t="s">
        <v>94</v>
      </c>
      <c r="AA3337">
        <v>561730</v>
      </c>
      <c r="AB3337">
        <v>35</v>
      </c>
      <c r="AC3337">
        <v>35</v>
      </c>
      <c r="AD3337" t="s">
        <v>79</v>
      </c>
      <c r="AE3337" t="s">
        <v>95</v>
      </c>
      <c r="AF3337">
        <v>40</v>
      </c>
      <c r="AG3337" s="4">
        <v>0.29166666666666669</v>
      </c>
      <c r="AH3337" s="4">
        <v>0.66666666666666663</v>
      </c>
      <c r="AI3337" s="5">
        <v>14.52</v>
      </c>
      <c r="AJ3337">
        <v>21.78</v>
      </c>
      <c r="AK3337">
        <v>22.5</v>
      </c>
      <c r="AL3337" t="s">
        <v>81</v>
      </c>
      <c r="AM3337" t="s">
        <v>82</v>
      </c>
      <c r="AO3337" t="s">
        <v>83</v>
      </c>
      <c r="AR3337" t="s">
        <v>82</v>
      </c>
      <c r="AT3337" t="s">
        <v>82</v>
      </c>
      <c r="AW3337" t="s">
        <v>82</v>
      </c>
      <c r="AY3337" t="s">
        <v>7272</v>
      </c>
      <c r="AZ3337" t="s">
        <v>6803</v>
      </c>
      <c r="BA3337" t="s">
        <v>1246</v>
      </c>
      <c r="BB3337">
        <v>63376</v>
      </c>
      <c r="BC3337" t="s">
        <v>79</v>
      </c>
      <c r="BH3337" t="s">
        <v>7273</v>
      </c>
      <c r="BJ3337">
        <v>270367244</v>
      </c>
    </row>
    <row r="3338" spans="1:62" x14ac:dyDescent="0.25">
      <c r="A3338" t="s">
        <v>17514</v>
      </c>
      <c r="B3338" s="2">
        <v>43508</v>
      </c>
      <c r="C3338" t="s">
        <v>63</v>
      </c>
      <c r="D3338" s="3">
        <v>43472.379954236108</v>
      </c>
      <c r="E3338" t="s">
        <v>64</v>
      </c>
      <c r="F3338" s="2">
        <v>43556</v>
      </c>
      <c r="G3338" s="2">
        <v>43799</v>
      </c>
      <c r="H3338" t="s">
        <v>17515</v>
      </c>
      <c r="J3338" t="s">
        <v>17516</v>
      </c>
      <c r="L3338" t="s">
        <v>4001</v>
      </c>
      <c r="M3338" t="s">
        <v>278</v>
      </c>
      <c r="N3338">
        <v>22578</v>
      </c>
      <c r="O3338" t="s">
        <v>70</v>
      </c>
      <c r="Q3338" t="s">
        <v>17517</v>
      </c>
      <c r="S3338" t="s">
        <v>72</v>
      </c>
      <c r="T3338" t="s">
        <v>1738</v>
      </c>
      <c r="U3338" t="s">
        <v>1739</v>
      </c>
      <c r="V3338" t="s">
        <v>1740</v>
      </c>
      <c r="W3338" t="s">
        <v>278</v>
      </c>
      <c r="X3338" t="s">
        <v>17518</v>
      </c>
      <c r="Y3338" t="str">
        <f>"53-7064"</f>
        <v>53-7064</v>
      </c>
      <c r="Z3338" t="s">
        <v>962</v>
      </c>
      <c r="AA3338">
        <v>311712</v>
      </c>
      <c r="AB3338">
        <v>15</v>
      </c>
      <c r="AC3338">
        <v>15</v>
      </c>
      <c r="AD3338" t="s">
        <v>79</v>
      </c>
      <c r="AE3338" t="s">
        <v>95</v>
      </c>
      <c r="AF3338">
        <v>35</v>
      </c>
      <c r="AG3338" s="4">
        <v>0.29166666666666669</v>
      </c>
      <c r="AH3338" s="4">
        <v>0.66666666666666663</v>
      </c>
      <c r="AI3338" s="5">
        <v>10.81</v>
      </c>
      <c r="AJ3338">
        <v>16.22</v>
      </c>
      <c r="AK3338">
        <v>16.22</v>
      </c>
      <c r="AL3338" t="s">
        <v>81</v>
      </c>
      <c r="AM3338" t="s">
        <v>82</v>
      </c>
      <c r="AO3338" t="s">
        <v>83</v>
      </c>
      <c r="AR3338" t="s">
        <v>82</v>
      </c>
      <c r="AT3338" t="s">
        <v>82</v>
      </c>
      <c r="AW3338" t="s">
        <v>82</v>
      </c>
      <c r="AY3338" t="s">
        <v>4001</v>
      </c>
      <c r="AZ3338" t="s">
        <v>4003</v>
      </c>
      <c r="BA3338" t="s">
        <v>278</v>
      </c>
      <c r="BB3338">
        <v>22578</v>
      </c>
      <c r="BC3338" t="s">
        <v>87</v>
      </c>
      <c r="BH3338" t="s">
        <v>17516</v>
      </c>
      <c r="BJ3338">
        <v>541740058</v>
      </c>
    </row>
    <row r="3339" spans="1:62" x14ac:dyDescent="0.25">
      <c r="A3339" t="s">
        <v>17604</v>
      </c>
      <c r="B3339" s="2">
        <v>43508</v>
      </c>
      <c r="C3339" t="s">
        <v>63</v>
      </c>
      <c r="D3339" s="3">
        <v>43472.379241215276</v>
      </c>
      <c r="E3339" t="s">
        <v>64</v>
      </c>
      <c r="F3339" s="2">
        <v>43556</v>
      </c>
      <c r="G3339" s="2">
        <v>43814</v>
      </c>
      <c r="H3339" t="s">
        <v>17605</v>
      </c>
      <c r="J3339" t="s">
        <v>17606</v>
      </c>
      <c r="K3339" t="s">
        <v>17607</v>
      </c>
      <c r="L3339" t="s">
        <v>4935</v>
      </c>
      <c r="M3339" t="s">
        <v>105</v>
      </c>
      <c r="N3339">
        <v>77554</v>
      </c>
      <c r="O3339" t="s">
        <v>70</v>
      </c>
      <c r="Q3339" t="s">
        <v>17608</v>
      </c>
      <c r="S3339" t="s">
        <v>72</v>
      </c>
      <c r="T3339" t="s">
        <v>1738</v>
      </c>
      <c r="U3339" t="s">
        <v>1739</v>
      </c>
      <c r="V3339" t="s">
        <v>1740</v>
      </c>
      <c r="W3339" t="s">
        <v>278</v>
      </c>
      <c r="X3339" t="s">
        <v>17609</v>
      </c>
      <c r="Y3339" t="str">
        <f>"51-3022"</f>
        <v>51-3022</v>
      </c>
      <c r="Z3339" t="s">
        <v>865</v>
      </c>
      <c r="AA3339">
        <v>311712</v>
      </c>
      <c r="AB3339">
        <v>75</v>
      </c>
      <c r="AC3339">
        <v>75</v>
      </c>
      <c r="AD3339" t="s">
        <v>79</v>
      </c>
      <c r="AE3339" t="s">
        <v>95</v>
      </c>
      <c r="AF3339">
        <v>35</v>
      </c>
      <c r="AG3339" s="4">
        <v>0.29166666666666669</v>
      </c>
      <c r="AH3339" s="4">
        <v>0.66666666666666663</v>
      </c>
      <c r="AI3339" s="5">
        <v>11.31</v>
      </c>
      <c r="AJ3339">
        <v>16.97</v>
      </c>
      <c r="AK3339">
        <v>16.97</v>
      </c>
      <c r="AL3339" t="s">
        <v>81</v>
      </c>
      <c r="AM3339" t="s">
        <v>82</v>
      </c>
      <c r="AO3339" t="s">
        <v>83</v>
      </c>
      <c r="AR3339" t="s">
        <v>82</v>
      </c>
      <c r="AT3339" t="s">
        <v>82</v>
      </c>
      <c r="AW3339" t="s">
        <v>82</v>
      </c>
      <c r="AY3339" t="s">
        <v>4935</v>
      </c>
      <c r="AZ3339" t="s">
        <v>4935</v>
      </c>
      <c r="BA3339" t="s">
        <v>105</v>
      </c>
      <c r="BB3339">
        <v>77554</v>
      </c>
      <c r="BC3339" t="s">
        <v>87</v>
      </c>
      <c r="BH3339" t="s">
        <v>17610</v>
      </c>
      <c r="BJ3339">
        <v>274978686</v>
      </c>
    </row>
    <row r="3340" spans="1:62" x14ac:dyDescent="0.25">
      <c r="A3340" t="s">
        <v>17665</v>
      </c>
      <c r="B3340" s="2">
        <v>43508</v>
      </c>
      <c r="C3340" t="s">
        <v>63</v>
      </c>
      <c r="D3340" s="3">
        <v>43472.3777825</v>
      </c>
      <c r="E3340" t="s">
        <v>64</v>
      </c>
      <c r="F3340" s="2">
        <v>43556</v>
      </c>
      <c r="G3340" s="2">
        <v>43800</v>
      </c>
      <c r="H3340" t="s">
        <v>17666</v>
      </c>
      <c r="J3340" t="s">
        <v>17667</v>
      </c>
      <c r="L3340" t="s">
        <v>17668</v>
      </c>
      <c r="M3340" t="s">
        <v>136</v>
      </c>
      <c r="N3340">
        <v>20716</v>
      </c>
      <c r="O3340" t="s">
        <v>70</v>
      </c>
      <c r="Q3340" t="s">
        <v>17669</v>
      </c>
      <c r="S3340" t="s">
        <v>72</v>
      </c>
      <c r="T3340" t="s">
        <v>2824</v>
      </c>
      <c r="U3340" t="s">
        <v>4073</v>
      </c>
      <c r="V3340" t="s">
        <v>642</v>
      </c>
      <c r="W3340" t="s">
        <v>105</v>
      </c>
      <c r="X3340" t="s">
        <v>106</v>
      </c>
      <c r="Y3340" t="str">
        <f>"37-3011"</f>
        <v>37-3011</v>
      </c>
      <c r="Z3340" t="s">
        <v>94</v>
      </c>
      <c r="AA3340">
        <v>561730</v>
      </c>
      <c r="AB3340">
        <v>20</v>
      </c>
      <c r="AC3340">
        <v>20</v>
      </c>
      <c r="AD3340" t="s">
        <v>79</v>
      </c>
      <c r="AE3340" t="s">
        <v>95</v>
      </c>
      <c r="AF3340">
        <v>40</v>
      </c>
      <c r="AG3340" s="4">
        <v>0.29166666666666669</v>
      </c>
      <c r="AH3340" s="4">
        <v>0.66666666666666663</v>
      </c>
      <c r="AI3340" s="5">
        <v>15.39</v>
      </c>
      <c r="AJ3340">
        <v>23.09</v>
      </c>
      <c r="AL3340" t="s">
        <v>81</v>
      </c>
      <c r="AM3340" t="s">
        <v>82</v>
      </c>
      <c r="AO3340" t="s">
        <v>83</v>
      </c>
      <c r="AP3340" t="s">
        <v>67</v>
      </c>
      <c r="AQ3340" t="s">
        <v>67</v>
      </c>
      <c r="AR3340" t="s">
        <v>82</v>
      </c>
      <c r="AT3340" t="s">
        <v>82</v>
      </c>
      <c r="AW3340" t="s">
        <v>82</v>
      </c>
      <c r="AY3340" t="s">
        <v>17668</v>
      </c>
      <c r="AZ3340" t="s">
        <v>139</v>
      </c>
      <c r="BA3340" t="s">
        <v>136</v>
      </c>
      <c r="BB3340">
        <v>20716</v>
      </c>
      <c r="BC3340" t="s">
        <v>79</v>
      </c>
      <c r="BH3340" t="s">
        <v>17667</v>
      </c>
      <c r="BJ3340">
        <v>823761385</v>
      </c>
    </row>
    <row r="3341" spans="1:62" x14ac:dyDescent="0.25">
      <c r="A3341" t="s">
        <v>17783</v>
      </c>
      <c r="B3341" s="2">
        <v>43508</v>
      </c>
      <c r="C3341" t="s">
        <v>63</v>
      </c>
      <c r="D3341" s="3">
        <v>43472.380251689814</v>
      </c>
      <c r="E3341" t="s">
        <v>64</v>
      </c>
      <c r="F3341" s="2">
        <v>43556</v>
      </c>
      <c r="G3341" s="2">
        <v>43769</v>
      </c>
      <c r="H3341" t="s">
        <v>17784</v>
      </c>
      <c r="J3341" t="s">
        <v>17785</v>
      </c>
      <c r="K3341" t="s">
        <v>17786</v>
      </c>
      <c r="L3341" t="s">
        <v>17787</v>
      </c>
      <c r="M3341" t="s">
        <v>86</v>
      </c>
      <c r="N3341">
        <v>32795</v>
      </c>
      <c r="O3341" t="s">
        <v>70</v>
      </c>
      <c r="Q3341" t="s">
        <v>17788</v>
      </c>
      <c r="S3341" t="s">
        <v>72</v>
      </c>
      <c r="T3341" t="s">
        <v>1738</v>
      </c>
      <c r="U3341" t="s">
        <v>1739</v>
      </c>
      <c r="V3341" t="s">
        <v>1740</v>
      </c>
      <c r="W3341" t="s">
        <v>278</v>
      </c>
      <c r="X3341" t="s">
        <v>2013</v>
      </c>
      <c r="Y3341" t="str">
        <f>"37-3011"</f>
        <v>37-3011</v>
      </c>
      <c r="Z3341" t="s">
        <v>94</v>
      </c>
      <c r="AA3341">
        <v>561730</v>
      </c>
      <c r="AB3341">
        <v>25</v>
      </c>
      <c r="AC3341">
        <v>25</v>
      </c>
      <c r="AD3341" t="s">
        <v>79</v>
      </c>
      <c r="AE3341" t="s">
        <v>95</v>
      </c>
      <c r="AF3341">
        <v>40</v>
      </c>
      <c r="AG3341" s="4">
        <v>0.27083333333333331</v>
      </c>
      <c r="AH3341" s="4">
        <v>0.72916666666666663</v>
      </c>
      <c r="AI3341" s="5">
        <v>12.54</v>
      </c>
      <c r="AJ3341">
        <v>18.809999999999999</v>
      </c>
      <c r="AK3341">
        <v>18.809999999999999</v>
      </c>
      <c r="AL3341" t="s">
        <v>81</v>
      </c>
      <c r="AM3341" t="s">
        <v>82</v>
      </c>
      <c r="AO3341" t="s">
        <v>83</v>
      </c>
      <c r="AR3341" t="s">
        <v>82</v>
      </c>
      <c r="AT3341" t="s">
        <v>82</v>
      </c>
      <c r="AW3341" t="s">
        <v>82</v>
      </c>
      <c r="AY3341" t="s">
        <v>17789</v>
      </c>
      <c r="AZ3341" t="s">
        <v>17790</v>
      </c>
      <c r="BA3341" t="s">
        <v>86</v>
      </c>
      <c r="BB3341">
        <v>32771</v>
      </c>
      <c r="BC3341" t="s">
        <v>79</v>
      </c>
      <c r="BH3341" t="s">
        <v>17791</v>
      </c>
      <c r="BI3341" t="s">
        <v>17792</v>
      </c>
      <c r="BJ3341">
        <v>593457489</v>
      </c>
    </row>
    <row r="3342" spans="1:62" x14ac:dyDescent="0.25">
      <c r="A3342" t="s">
        <v>17812</v>
      </c>
      <c r="B3342" s="2">
        <v>43508</v>
      </c>
      <c r="C3342" t="s">
        <v>63</v>
      </c>
      <c r="D3342" s="3">
        <v>43472.37961945602</v>
      </c>
      <c r="E3342" t="s">
        <v>64</v>
      </c>
      <c r="F3342" s="2">
        <v>43556</v>
      </c>
      <c r="G3342" s="2">
        <v>43784</v>
      </c>
      <c r="H3342" t="s">
        <v>17813</v>
      </c>
      <c r="I3342" t="s">
        <v>17814</v>
      </c>
      <c r="J3342" t="s">
        <v>17815</v>
      </c>
      <c r="K3342" t="s">
        <v>17816</v>
      </c>
      <c r="L3342" t="s">
        <v>12207</v>
      </c>
      <c r="M3342" t="s">
        <v>1246</v>
      </c>
      <c r="N3342">
        <v>65714</v>
      </c>
      <c r="O3342" t="s">
        <v>70</v>
      </c>
      <c r="Q3342" t="s">
        <v>17817</v>
      </c>
      <c r="S3342" t="s">
        <v>72</v>
      </c>
      <c r="T3342" t="s">
        <v>1738</v>
      </c>
      <c r="U3342" t="s">
        <v>1739</v>
      </c>
      <c r="V3342" t="s">
        <v>1740</v>
      </c>
      <c r="W3342" t="s">
        <v>278</v>
      </c>
      <c r="X3342" t="s">
        <v>106</v>
      </c>
      <c r="Y3342" t="str">
        <f>"37-3011"</f>
        <v>37-3011</v>
      </c>
      <c r="Z3342" t="s">
        <v>94</v>
      </c>
      <c r="AA3342">
        <v>561730</v>
      </c>
      <c r="AB3342">
        <v>10</v>
      </c>
      <c r="AC3342">
        <v>10</v>
      </c>
      <c r="AD3342" t="s">
        <v>79</v>
      </c>
      <c r="AE3342" t="s">
        <v>80</v>
      </c>
      <c r="AF3342">
        <v>35</v>
      </c>
      <c r="AG3342" s="4">
        <v>0.29166666666666669</v>
      </c>
      <c r="AH3342" s="4">
        <v>0.72916666666666663</v>
      </c>
      <c r="AI3342" s="5">
        <v>12.92</v>
      </c>
      <c r="AJ3342">
        <v>19.38</v>
      </c>
      <c r="AK3342">
        <v>19.38</v>
      </c>
      <c r="AL3342" t="s">
        <v>81</v>
      </c>
      <c r="AM3342" t="s">
        <v>82</v>
      </c>
      <c r="AO3342" t="s">
        <v>83</v>
      </c>
      <c r="AR3342" t="s">
        <v>82</v>
      </c>
      <c r="AT3342" t="s">
        <v>82</v>
      </c>
      <c r="AW3342" t="s">
        <v>82</v>
      </c>
      <c r="AY3342" t="s">
        <v>12207</v>
      </c>
      <c r="AZ3342" t="s">
        <v>2328</v>
      </c>
      <c r="BA3342" t="s">
        <v>1246</v>
      </c>
      <c r="BB3342">
        <v>65714</v>
      </c>
      <c r="BC3342" t="s">
        <v>79</v>
      </c>
      <c r="BH3342" t="s">
        <v>17818</v>
      </c>
      <c r="BJ3342">
        <v>821573634</v>
      </c>
    </row>
    <row r="3343" spans="1:62" x14ac:dyDescent="0.25">
      <c r="A3343" t="s">
        <v>17914</v>
      </c>
      <c r="B3343" s="2">
        <v>43508</v>
      </c>
      <c r="C3343" t="s">
        <v>63</v>
      </c>
      <c r="D3343" s="3">
        <v>43472.380693368053</v>
      </c>
      <c r="E3343" t="s">
        <v>64</v>
      </c>
      <c r="F3343" s="2">
        <v>43556</v>
      </c>
      <c r="G3343" s="2">
        <v>43830</v>
      </c>
      <c r="H3343" t="s">
        <v>17915</v>
      </c>
      <c r="J3343" t="s">
        <v>17916</v>
      </c>
      <c r="K3343" t="s">
        <v>17917</v>
      </c>
      <c r="L3343" t="s">
        <v>17918</v>
      </c>
      <c r="M3343" t="s">
        <v>308</v>
      </c>
      <c r="N3343">
        <v>8330</v>
      </c>
      <c r="O3343" t="s">
        <v>70</v>
      </c>
      <c r="Q3343" t="s">
        <v>17919</v>
      </c>
      <c r="S3343" t="s">
        <v>72</v>
      </c>
      <c r="T3343" t="s">
        <v>1738</v>
      </c>
      <c r="U3343" t="s">
        <v>1739</v>
      </c>
      <c r="V3343" t="s">
        <v>1740</v>
      </c>
      <c r="W3343" t="s">
        <v>278</v>
      </c>
      <c r="X3343" t="s">
        <v>2000</v>
      </c>
      <c r="Y3343" t="str">
        <f>"37-3011"</f>
        <v>37-3011</v>
      </c>
      <c r="Z3343" t="s">
        <v>94</v>
      </c>
      <c r="AA3343">
        <v>561730</v>
      </c>
      <c r="AB3343">
        <v>8</v>
      </c>
      <c r="AC3343">
        <v>8</v>
      </c>
      <c r="AD3343" t="s">
        <v>79</v>
      </c>
      <c r="AE3343" t="s">
        <v>95</v>
      </c>
      <c r="AF3343">
        <v>40</v>
      </c>
      <c r="AG3343" s="4">
        <v>0.3125</v>
      </c>
      <c r="AH3343" s="4">
        <v>0.66666666666666663</v>
      </c>
      <c r="AI3343" s="5">
        <v>16.93</v>
      </c>
      <c r="AJ3343">
        <v>25.4</v>
      </c>
      <c r="AK3343">
        <v>25.4</v>
      </c>
      <c r="AL3343" t="s">
        <v>81</v>
      </c>
      <c r="AM3343" t="s">
        <v>82</v>
      </c>
      <c r="AO3343" t="s">
        <v>83</v>
      </c>
      <c r="AR3343" t="s">
        <v>82</v>
      </c>
      <c r="AT3343" t="s">
        <v>82</v>
      </c>
      <c r="AW3343" t="s">
        <v>72</v>
      </c>
      <c r="AX3343">
        <v>3</v>
      </c>
      <c r="AY3343" t="s">
        <v>17918</v>
      </c>
      <c r="AZ3343" t="s">
        <v>5720</v>
      </c>
      <c r="BA3343" t="s">
        <v>308</v>
      </c>
      <c r="BB3343">
        <v>8330</v>
      </c>
      <c r="BC3343" t="s">
        <v>79</v>
      </c>
      <c r="BH3343" t="s">
        <v>17920</v>
      </c>
      <c r="BJ3343">
        <v>223708000</v>
      </c>
    </row>
    <row r="3344" spans="1:62" x14ac:dyDescent="0.25">
      <c r="A3344" t="s">
        <v>18009</v>
      </c>
      <c r="B3344" s="2">
        <v>43508</v>
      </c>
      <c r="C3344" t="s">
        <v>63</v>
      </c>
      <c r="D3344" s="3">
        <v>43472.379972870367</v>
      </c>
      <c r="E3344" t="s">
        <v>64</v>
      </c>
      <c r="F3344" s="2">
        <v>43556</v>
      </c>
      <c r="G3344" s="2">
        <v>43769</v>
      </c>
      <c r="H3344" t="s">
        <v>18010</v>
      </c>
      <c r="J3344" t="s">
        <v>18011</v>
      </c>
      <c r="K3344" t="s">
        <v>18012</v>
      </c>
      <c r="L3344" t="s">
        <v>18013</v>
      </c>
      <c r="M3344" t="s">
        <v>100</v>
      </c>
      <c r="N3344">
        <v>27909</v>
      </c>
      <c r="O3344" t="s">
        <v>70</v>
      </c>
      <c r="Q3344" t="s">
        <v>18014</v>
      </c>
      <c r="S3344" t="s">
        <v>72</v>
      </c>
      <c r="T3344" t="s">
        <v>1738</v>
      </c>
      <c r="U3344" t="s">
        <v>1739</v>
      </c>
      <c r="V3344" t="s">
        <v>1740</v>
      </c>
      <c r="W3344" t="s">
        <v>278</v>
      </c>
      <c r="X3344" t="s">
        <v>18015</v>
      </c>
      <c r="Y3344" t="str">
        <f>"51-3022"</f>
        <v>51-3022</v>
      </c>
      <c r="Z3344" t="s">
        <v>865</v>
      </c>
      <c r="AA3344">
        <v>311710</v>
      </c>
      <c r="AB3344">
        <v>21</v>
      </c>
      <c r="AC3344">
        <v>21</v>
      </c>
      <c r="AD3344" t="s">
        <v>79</v>
      </c>
      <c r="AE3344" t="s">
        <v>80</v>
      </c>
      <c r="AF3344">
        <v>35</v>
      </c>
      <c r="AG3344" s="4">
        <v>0.29166666666666669</v>
      </c>
      <c r="AH3344" s="4">
        <v>0.66666666666666663</v>
      </c>
      <c r="AI3344" s="5">
        <v>13.49</v>
      </c>
      <c r="AJ3344">
        <v>20.239999999999998</v>
      </c>
      <c r="AK3344">
        <v>20.239999999999998</v>
      </c>
      <c r="AL3344" t="s">
        <v>81</v>
      </c>
      <c r="AM3344" t="s">
        <v>82</v>
      </c>
      <c r="AO3344" t="s">
        <v>83</v>
      </c>
      <c r="AR3344" t="s">
        <v>82</v>
      </c>
      <c r="AT3344" t="s">
        <v>82</v>
      </c>
      <c r="AW3344" t="s">
        <v>82</v>
      </c>
      <c r="AY3344" t="s">
        <v>18016</v>
      </c>
      <c r="AZ3344" t="s">
        <v>17423</v>
      </c>
      <c r="BA3344" t="s">
        <v>100</v>
      </c>
      <c r="BB3344">
        <v>27917</v>
      </c>
      <c r="BC3344" t="s">
        <v>87</v>
      </c>
      <c r="BH3344" t="s">
        <v>18017</v>
      </c>
      <c r="BJ3344">
        <v>561952302</v>
      </c>
    </row>
    <row r="3345" spans="1:62" x14ac:dyDescent="0.25">
      <c r="A3345" t="s">
        <v>18143</v>
      </c>
      <c r="B3345" s="2">
        <v>43508</v>
      </c>
      <c r="C3345" t="s">
        <v>63</v>
      </c>
      <c r="D3345" s="3">
        <v>43472.379602835645</v>
      </c>
      <c r="E3345" t="s">
        <v>64</v>
      </c>
      <c r="F3345" s="2">
        <v>43556</v>
      </c>
      <c r="G3345" s="2">
        <v>43799</v>
      </c>
      <c r="H3345" t="s">
        <v>18144</v>
      </c>
      <c r="J3345" t="s">
        <v>18145</v>
      </c>
      <c r="L3345" t="s">
        <v>18113</v>
      </c>
      <c r="M3345" t="s">
        <v>783</v>
      </c>
      <c r="N3345">
        <v>44023</v>
      </c>
      <c r="O3345" t="s">
        <v>70</v>
      </c>
      <c r="Q3345" t="s">
        <v>18146</v>
      </c>
      <c r="S3345" t="s">
        <v>72</v>
      </c>
      <c r="T3345" t="s">
        <v>1738</v>
      </c>
      <c r="U3345" t="s">
        <v>1739</v>
      </c>
      <c r="V3345" t="s">
        <v>1740</v>
      </c>
      <c r="W3345" t="s">
        <v>278</v>
      </c>
      <c r="X3345" t="s">
        <v>106</v>
      </c>
      <c r="Y3345" t="str">
        <f>"37-3011"</f>
        <v>37-3011</v>
      </c>
      <c r="Z3345" t="s">
        <v>94</v>
      </c>
      <c r="AA3345">
        <v>561730</v>
      </c>
      <c r="AB3345">
        <v>10</v>
      </c>
      <c r="AC3345">
        <v>10</v>
      </c>
      <c r="AD3345" t="s">
        <v>79</v>
      </c>
      <c r="AE3345" t="s">
        <v>95</v>
      </c>
      <c r="AF3345">
        <v>40</v>
      </c>
      <c r="AG3345" s="4">
        <v>0.33333333333333331</v>
      </c>
      <c r="AH3345" s="4">
        <v>0.70833333333333337</v>
      </c>
      <c r="AI3345" s="5">
        <v>13.7</v>
      </c>
      <c r="AJ3345">
        <v>20.55</v>
      </c>
      <c r="AK3345">
        <v>20.55</v>
      </c>
      <c r="AL3345" t="s">
        <v>81</v>
      </c>
      <c r="AM3345" t="s">
        <v>82</v>
      </c>
      <c r="AO3345" t="s">
        <v>83</v>
      </c>
      <c r="AR3345" t="s">
        <v>82</v>
      </c>
      <c r="AT3345" t="s">
        <v>82</v>
      </c>
      <c r="AW3345" t="s">
        <v>82</v>
      </c>
      <c r="AY3345" t="s">
        <v>18113</v>
      </c>
      <c r="AZ3345" t="s">
        <v>10080</v>
      </c>
      <c r="BA3345" t="s">
        <v>783</v>
      </c>
      <c r="BB3345">
        <v>44023</v>
      </c>
      <c r="BC3345" t="s">
        <v>79</v>
      </c>
      <c r="BH3345" t="s">
        <v>18145</v>
      </c>
      <c r="BJ3345">
        <v>341624623</v>
      </c>
    </row>
    <row r="3346" spans="1:62" x14ac:dyDescent="0.25">
      <c r="A3346" t="s">
        <v>18147</v>
      </c>
      <c r="B3346" s="2">
        <v>43508</v>
      </c>
      <c r="C3346" t="s">
        <v>63</v>
      </c>
      <c r="D3346" s="3">
        <v>43472.380320810182</v>
      </c>
      <c r="E3346" t="s">
        <v>282</v>
      </c>
      <c r="F3346" s="2">
        <v>43556</v>
      </c>
      <c r="G3346" s="2">
        <v>43814</v>
      </c>
      <c r="H3346" t="s">
        <v>18148</v>
      </c>
      <c r="J3346" t="s">
        <v>18149</v>
      </c>
      <c r="L3346" t="s">
        <v>2782</v>
      </c>
      <c r="M3346" t="s">
        <v>278</v>
      </c>
      <c r="N3346">
        <v>23669</v>
      </c>
      <c r="O3346" t="s">
        <v>70</v>
      </c>
      <c r="Q3346" t="s">
        <v>18150</v>
      </c>
      <c r="S3346" t="s">
        <v>72</v>
      </c>
      <c r="T3346" t="s">
        <v>1738</v>
      </c>
      <c r="U3346" t="s">
        <v>1739</v>
      </c>
      <c r="V3346" t="s">
        <v>1740</v>
      </c>
      <c r="W3346" t="s">
        <v>278</v>
      </c>
      <c r="X3346" t="s">
        <v>18151</v>
      </c>
      <c r="Y3346" t="str">
        <f>"53-7062"</f>
        <v>53-7062</v>
      </c>
      <c r="Z3346" t="s">
        <v>337</v>
      </c>
      <c r="AA3346">
        <v>311712</v>
      </c>
      <c r="AB3346">
        <v>85</v>
      </c>
      <c r="AC3346">
        <v>80</v>
      </c>
      <c r="AD3346" t="s">
        <v>79</v>
      </c>
      <c r="AE3346" t="s">
        <v>95</v>
      </c>
      <c r="AF3346">
        <v>35</v>
      </c>
      <c r="AG3346" s="4">
        <v>0.16666666666666666</v>
      </c>
      <c r="AH3346" s="4">
        <v>0.54166666666666663</v>
      </c>
      <c r="AI3346" s="5">
        <v>10.67</v>
      </c>
      <c r="AJ3346">
        <v>16.010000000000002</v>
      </c>
      <c r="AK3346">
        <v>16.010000000000002</v>
      </c>
      <c r="AL3346" t="s">
        <v>81</v>
      </c>
      <c r="AM3346" t="s">
        <v>82</v>
      </c>
      <c r="AO3346" t="s">
        <v>83</v>
      </c>
      <c r="AR3346" t="s">
        <v>82</v>
      </c>
      <c r="AT3346" t="s">
        <v>82</v>
      </c>
      <c r="AW3346" t="s">
        <v>82</v>
      </c>
      <c r="AY3346" t="s">
        <v>2782</v>
      </c>
      <c r="AZ3346" t="s">
        <v>18152</v>
      </c>
      <c r="BA3346" t="s">
        <v>278</v>
      </c>
      <c r="BB3346">
        <v>23669</v>
      </c>
      <c r="BC3346" t="s">
        <v>79</v>
      </c>
      <c r="BH3346" t="s">
        <v>18149</v>
      </c>
      <c r="BJ3346">
        <v>540965448</v>
      </c>
    </row>
    <row r="3347" spans="1:62" x14ac:dyDescent="0.25">
      <c r="A3347" t="s">
        <v>18193</v>
      </c>
      <c r="B3347" s="2">
        <v>43508</v>
      </c>
      <c r="C3347" t="s">
        <v>63</v>
      </c>
      <c r="D3347" s="3">
        <v>43472.379550266203</v>
      </c>
      <c r="E3347" t="s">
        <v>64</v>
      </c>
      <c r="F3347" s="2">
        <v>43556</v>
      </c>
      <c r="G3347" s="2">
        <v>43769</v>
      </c>
      <c r="H3347" t="s">
        <v>18194</v>
      </c>
      <c r="I3347" t="s">
        <v>18195</v>
      </c>
      <c r="J3347" t="s">
        <v>18196</v>
      </c>
      <c r="L3347" t="s">
        <v>7213</v>
      </c>
      <c r="M3347" t="s">
        <v>1612</v>
      </c>
      <c r="N3347">
        <v>82414</v>
      </c>
      <c r="O3347" t="s">
        <v>70</v>
      </c>
      <c r="Q3347" t="s">
        <v>18197</v>
      </c>
      <c r="S3347" t="s">
        <v>72</v>
      </c>
      <c r="T3347" t="s">
        <v>1738</v>
      </c>
      <c r="U3347" t="s">
        <v>1739</v>
      </c>
      <c r="V3347" t="s">
        <v>1740</v>
      </c>
      <c r="W3347" t="s">
        <v>278</v>
      </c>
      <c r="X3347" t="s">
        <v>18198</v>
      </c>
      <c r="Y3347" t="str">
        <f>"37-2012"</f>
        <v>37-2012</v>
      </c>
      <c r="Z3347" t="s">
        <v>373</v>
      </c>
      <c r="AA3347">
        <v>721110</v>
      </c>
      <c r="AB3347">
        <v>8</v>
      </c>
      <c r="AC3347">
        <v>8</v>
      </c>
      <c r="AD3347" t="s">
        <v>79</v>
      </c>
      <c r="AE3347" t="s">
        <v>95</v>
      </c>
      <c r="AF3347">
        <v>36</v>
      </c>
      <c r="AG3347" s="4">
        <v>0.35416666666666669</v>
      </c>
      <c r="AH3347" s="4">
        <v>0.625</v>
      </c>
      <c r="AI3347" s="5">
        <v>11.97</v>
      </c>
      <c r="AJ3347">
        <v>17.96</v>
      </c>
      <c r="AK3347">
        <v>17.96</v>
      </c>
      <c r="AL3347" t="s">
        <v>81</v>
      </c>
      <c r="AM3347" t="s">
        <v>82</v>
      </c>
      <c r="AO3347" t="s">
        <v>83</v>
      </c>
      <c r="AR3347" t="s">
        <v>82</v>
      </c>
      <c r="AT3347" t="s">
        <v>82</v>
      </c>
      <c r="AW3347" t="s">
        <v>82</v>
      </c>
      <c r="AY3347" t="s">
        <v>7213</v>
      </c>
      <c r="AZ3347" t="s">
        <v>7218</v>
      </c>
      <c r="BA3347" t="s">
        <v>1612</v>
      </c>
      <c r="BB3347">
        <v>82414</v>
      </c>
      <c r="BC3347" t="s">
        <v>87</v>
      </c>
      <c r="BH3347" t="s">
        <v>18196</v>
      </c>
      <c r="BJ3347">
        <v>202225613</v>
      </c>
    </row>
    <row r="3348" spans="1:62" x14ac:dyDescent="0.25">
      <c r="A3348" t="s">
        <v>18322</v>
      </c>
      <c r="B3348" s="2">
        <v>43508</v>
      </c>
      <c r="C3348" t="s">
        <v>63</v>
      </c>
      <c r="D3348" s="3">
        <v>43472.380150381941</v>
      </c>
      <c r="E3348" t="s">
        <v>64</v>
      </c>
      <c r="F3348" s="2">
        <v>43556</v>
      </c>
      <c r="G3348" s="2">
        <v>43799</v>
      </c>
      <c r="H3348" t="s">
        <v>18323</v>
      </c>
      <c r="I3348" t="s">
        <v>18324</v>
      </c>
      <c r="J3348" t="s">
        <v>18325</v>
      </c>
      <c r="L3348" t="s">
        <v>18326</v>
      </c>
      <c r="M3348" t="s">
        <v>278</v>
      </c>
      <c r="N3348">
        <v>22435</v>
      </c>
      <c r="O3348" t="s">
        <v>70</v>
      </c>
      <c r="Q3348" t="s">
        <v>18327</v>
      </c>
      <c r="S3348" t="s">
        <v>72</v>
      </c>
      <c r="T3348" t="s">
        <v>1738</v>
      </c>
      <c r="U3348" t="s">
        <v>1739</v>
      </c>
      <c r="V3348" t="s">
        <v>1740</v>
      </c>
      <c r="W3348" t="s">
        <v>278</v>
      </c>
      <c r="X3348" t="s">
        <v>18328</v>
      </c>
      <c r="Y3348" t="str">
        <f>"53-7064"</f>
        <v>53-7064</v>
      </c>
      <c r="Z3348" t="s">
        <v>962</v>
      </c>
      <c r="AA3348">
        <v>424460</v>
      </c>
      <c r="AB3348">
        <v>14</v>
      </c>
      <c r="AC3348">
        <v>14</v>
      </c>
      <c r="AD3348" t="s">
        <v>79</v>
      </c>
      <c r="AE3348" t="s">
        <v>80</v>
      </c>
      <c r="AF3348">
        <v>40</v>
      </c>
      <c r="AG3348" s="4">
        <v>0.29166666666666669</v>
      </c>
      <c r="AH3348" s="4">
        <v>0.875</v>
      </c>
      <c r="AI3348" s="5">
        <v>10.81</v>
      </c>
      <c r="AJ3348">
        <v>16.22</v>
      </c>
      <c r="AK3348">
        <v>16.22</v>
      </c>
      <c r="AL3348" t="s">
        <v>81</v>
      </c>
      <c r="AM3348" t="s">
        <v>82</v>
      </c>
      <c r="AO3348" t="s">
        <v>83</v>
      </c>
      <c r="AR3348" t="s">
        <v>82</v>
      </c>
      <c r="AT3348" t="s">
        <v>82</v>
      </c>
      <c r="AW3348" t="s">
        <v>82</v>
      </c>
      <c r="AY3348" t="s">
        <v>18326</v>
      </c>
      <c r="AZ3348" t="s">
        <v>17757</v>
      </c>
      <c r="BA3348" t="s">
        <v>278</v>
      </c>
      <c r="BB3348">
        <v>22435</v>
      </c>
      <c r="BC3348" t="s">
        <v>79</v>
      </c>
      <c r="BH3348" t="s">
        <v>18325</v>
      </c>
      <c r="BJ3348">
        <v>541036639</v>
      </c>
    </row>
    <row r="3349" spans="1:62" x14ac:dyDescent="0.25">
      <c r="A3349" t="s">
        <v>18514</v>
      </c>
      <c r="B3349" s="2">
        <v>43508</v>
      </c>
      <c r="C3349" t="s">
        <v>63</v>
      </c>
      <c r="D3349" s="3">
        <v>43472.381429444446</v>
      </c>
      <c r="E3349" t="s">
        <v>64</v>
      </c>
      <c r="F3349" s="2">
        <v>43556</v>
      </c>
      <c r="G3349" s="2">
        <v>43800</v>
      </c>
      <c r="H3349" t="s">
        <v>18515</v>
      </c>
      <c r="I3349" t="s">
        <v>18516</v>
      </c>
      <c r="J3349" t="s">
        <v>18517</v>
      </c>
      <c r="L3349" t="s">
        <v>18518</v>
      </c>
      <c r="M3349" t="s">
        <v>69</v>
      </c>
      <c r="N3349">
        <v>41094</v>
      </c>
      <c r="O3349" t="s">
        <v>70</v>
      </c>
      <c r="Q3349" t="s">
        <v>18519</v>
      </c>
      <c r="S3349" t="s">
        <v>72</v>
      </c>
      <c r="T3349" t="s">
        <v>13303</v>
      </c>
      <c r="U3349" t="s">
        <v>5811</v>
      </c>
      <c r="V3349" t="s">
        <v>16460</v>
      </c>
      <c r="W3349" t="s">
        <v>278</v>
      </c>
      <c r="X3349" t="s">
        <v>18520</v>
      </c>
      <c r="Y3349" t="str">
        <f>"47-4031"</f>
        <v>47-4031</v>
      </c>
      <c r="Z3349" t="s">
        <v>8131</v>
      </c>
      <c r="AA3349">
        <v>238990</v>
      </c>
      <c r="AB3349">
        <v>5</v>
      </c>
      <c r="AC3349">
        <v>5</v>
      </c>
      <c r="AD3349" t="s">
        <v>79</v>
      </c>
      <c r="AE3349" t="s">
        <v>95</v>
      </c>
      <c r="AF3349">
        <v>40</v>
      </c>
      <c r="AG3349" s="4">
        <v>0.3125</v>
      </c>
      <c r="AH3349" s="4">
        <v>0.66666666666666663</v>
      </c>
      <c r="AI3349" s="5">
        <v>14.56</v>
      </c>
      <c r="AJ3349">
        <v>21.84</v>
      </c>
      <c r="AL3349" t="s">
        <v>81</v>
      </c>
      <c r="AM3349" t="s">
        <v>82</v>
      </c>
      <c r="AO3349" t="s">
        <v>83</v>
      </c>
      <c r="AR3349" t="s">
        <v>82</v>
      </c>
      <c r="AT3349" t="s">
        <v>82</v>
      </c>
      <c r="AW3349" t="s">
        <v>72</v>
      </c>
      <c r="AX3349">
        <v>6</v>
      </c>
      <c r="AY3349" t="s">
        <v>2024</v>
      </c>
      <c r="AZ3349" t="s">
        <v>528</v>
      </c>
      <c r="BA3349" t="s">
        <v>69</v>
      </c>
      <c r="BB3349">
        <v>41094</v>
      </c>
      <c r="BC3349" t="s">
        <v>79</v>
      </c>
      <c r="BH3349" t="s">
        <v>18521</v>
      </c>
      <c r="BJ3349">
        <v>300377952</v>
      </c>
    </row>
    <row r="3350" spans="1:62" x14ac:dyDescent="0.25">
      <c r="A3350" t="s">
        <v>18686</v>
      </c>
      <c r="B3350" s="2">
        <v>43508</v>
      </c>
      <c r="C3350" t="s">
        <v>63</v>
      </c>
      <c r="D3350" s="3">
        <v>43472.381303344904</v>
      </c>
      <c r="E3350" t="s">
        <v>64</v>
      </c>
      <c r="F3350" s="2">
        <v>43556</v>
      </c>
      <c r="G3350" s="2">
        <v>43799</v>
      </c>
      <c r="H3350" t="s">
        <v>18687</v>
      </c>
      <c r="J3350" t="s">
        <v>18688</v>
      </c>
      <c r="L3350" t="s">
        <v>18689</v>
      </c>
      <c r="M3350" t="s">
        <v>783</v>
      </c>
      <c r="N3350">
        <v>44146</v>
      </c>
      <c r="O3350" t="s">
        <v>70</v>
      </c>
      <c r="Q3350" t="s">
        <v>18690</v>
      </c>
      <c r="S3350" t="s">
        <v>72</v>
      </c>
      <c r="T3350" t="s">
        <v>13303</v>
      </c>
      <c r="U3350" t="s">
        <v>3646</v>
      </c>
      <c r="V3350" t="s">
        <v>1757</v>
      </c>
      <c r="W3350" t="s">
        <v>278</v>
      </c>
      <c r="X3350" t="s">
        <v>106</v>
      </c>
      <c r="Y3350" t="str">
        <f>"37-3011"</f>
        <v>37-3011</v>
      </c>
      <c r="Z3350" t="s">
        <v>94</v>
      </c>
      <c r="AA3350">
        <v>561730</v>
      </c>
      <c r="AB3350">
        <v>20</v>
      </c>
      <c r="AC3350">
        <v>20</v>
      </c>
      <c r="AD3350" t="s">
        <v>79</v>
      </c>
      <c r="AE3350" t="s">
        <v>80</v>
      </c>
      <c r="AF3350">
        <v>40</v>
      </c>
      <c r="AG3350" s="4">
        <v>0.33333333333333331</v>
      </c>
      <c r="AH3350" s="4">
        <v>0.6875</v>
      </c>
      <c r="AI3350" s="5">
        <v>13.7</v>
      </c>
      <c r="AJ3350">
        <v>20.55</v>
      </c>
      <c r="AL3350" t="s">
        <v>81</v>
      </c>
      <c r="AM3350" t="s">
        <v>82</v>
      </c>
      <c r="AO3350" t="s">
        <v>83</v>
      </c>
      <c r="AR3350" t="s">
        <v>82</v>
      </c>
      <c r="AT3350" t="s">
        <v>82</v>
      </c>
      <c r="AW3350" t="s">
        <v>72</v>
      </c>
      <c r="AX3350">
        <v>3</v>
      </c>
      <c r="AY3350" t="s">
        <v>6481</v>
      </c>
      <c r="AZ3350" t="s">
        <v>7299</v>
      </c>
      <c r="BA3350" t="s">
        <v>783</v>
      </c>
      <c r="BB3350">
        <v>44146</v>
      </c>
      <c r="BC3350" t="s">
        <v>79</v>
      </c>
      <c r="BH3350" t="s">
        <v>18691</v>
      </c>
      <c r="BJ3350">
        <v>200903553</v>
      </c>
    </row>
    <row r="3351" spans="1:62" x14ac:dyDescent="0.25">
      <c r="A3351" t="s">
        <v>19022</v>
      </c>
      <c r="B3351" s="2">
        <v>43508</v>
      </c>
      <c r="C3351" t="s">
        <v>63</v>
      </c>
      <c r="D3351" s="3">
        <v>43472.379595509257</v>
      </c>
      <c r="E3351" t="s">
        <v>64</v>
      </c>
      <c r="F3351" s="2">
        <v>43556</v>
      </c>
      <c r="G3351" s="2">
        <v>43769</v>
      </c>
      <c r="H3351" t="s">
        <v>19023</v>
      </c>
      <c r="I3351" t="s">
        <v>19024</v>
      </c>
      <c r="J3351" t="s">
        <v>19025</v>
      </c>
      <c r="K3351" t="s">
        <v>67</v>
      </c>
      <c r="L3351" t="s">
        <v>8139</v>
      </c>
      <c r="M3351" t="s">
        <v>1612</v>
      </c>
      <c r="N3351">
        <v>82801</v>
      </c>
      <c r="O3351" t="s">
        <v>70</v>
      </c>
      <c r="P3351" t="s">
        <v>67</v>
      </c>
      <c r="Q3351" t="s">
        <v>19026</v>
      </c>
      <c r="S3351" t="s">
        <v>72</v>
      </c>
      <c r="T3351" t="s">
        <v>7215</v>
      </c>
      <c r="U3351" t="s">
        <v>7216</v>
      </c>
      <c r="V3351" t="s">
        <v>7217</v>
      </c>
      <c r="W3351" t="s">
        <v>147</v>
      </c>
      <c r="X3351" t="s">
        <v>1012</v>
      </c>
      <c r="Y3351" t="str">
        <f>"37-2012"</f>
        <v>37-2012</v>
      </c>
      <c r="Z3351" t="s">
        <v>373</v>
      </c>
      <c r="AA3351">
        <v>72111</v>
      </c>
      <c r="AB3351">
        <v>10</v>
      </c>
      <c r="AC3351">
        <v>10</v>
      </c>
      <c r="AD3351" t="s">
        <v>79</v>
      </c>
      <c r="AE3351" t="s">
        <v>80</v>
      </c>
      <c r="AF3351">
        <v>40</v>
      </c>
      <c r="AG3351" s="4">
        <v>0.35416666666666669</v>
      </c>
      <c r="AH3351" s="4">
        <v>0.66666666666666663</v>
      </c>
      <c r="AI3351" s="5">
        <v>11.01</v>
      </c>
      <c r="AL3351" t="s">
        <v>81</v>
      </c>
      <c r="AM3351" t="s">
        <v>82</v>
      </c>
      <c r="AO3351" t="s">
        <v>83</v>
      </c>
      <c r="AP3351" t="s">
        <v>67</v>
      </c>
      <c r="AQ3351" t="s">
        <v>67</v>
      </c>
      <c r="AR3351" t="s">
        <v>82</v>
      </c>
      <c r="AT3351" t="s">
        <v>82</v>
      </c>
      <c r="AW3351" t="s">
        <v>82</v>
      </c>
      <c r="AY3351" t="s">
        <v>8139</v>
      </c>
      <c r="AZ3351" t="s">
        <v>8139</v>
      </c>
      <c r="BA3351" t="s">
        <v>1612</v>
      </c>
      <c r="BB3351">
        <v>82801</v>
      </c>
      <c r="BC3351" t="s">
        <v>87</v>
      </c>
      <c r="BH3351" t="s">
        <v>19025</v>
      </c>
      <c r="BJ3351">
        <v>830319782</v>
      </c>
    </row>
    <row r="3352" spans="1:62" x14ac:dyDescent="0.25">
      <c r="A3352" t="s">
        <v>19095</v>
      </c>
      <c r="B3352" s="2">
        <v>43508</v>
      </c>
      <c r="C3352" t="s">
        <v>63</v>
      </c>
      <c r="D3352" s="3">
        <v>43472.38106699074</v>
      </c>
      <c r="E3352" t="s">
        <v>64</v>
      </c>
      <c r="F3352" s="2">
        <v>43556</v>
      </c>
      <c r="G3352" s="2">
        <v>43768</v>
      </c>
      <c r="H3352" t="s">
        <v>19096</v>
      </c>
      <c r="I3352" t="s">
        <v>19097</v>
      </c>
      <c r="J3352" t="s">
        <v>19098</v>
      </c>
      <c r="K3352" t="s">
        <v>67</v>
      </c>
      <c r="L3352" t="s">
        <v>14212</v>
      </c>
      <c r="M3352" t="s">
        <v>232</v>
      </c>
      <c r="N3352">
        <v>11978</v>
      </c>
      <c r="O3352" t="s">
        <v>70</v>
      </c>
      <c r="P3352" t="s">
        <v>67</v>
      </c>
      <c r="Q3352" t="s">
        <v>19099</v>
      </c>
      <c r="S3352" t="s">
        <v>72</v>
      </c>
      <c r="T3352" t="s">
        <v>3529</v>
      </c>
      <c r="U3352" t="s">
        <v>3530</v>
      </c>
      <c r="V3352" t="s">
        <v>3531</v>
      </c>
      <c r="W3352" t="s">
        <v>232</v>
      </c>
      <c r="X3352" t="s">
        <v>11116</v>
      </c>
      <c r="Y3352" t="str">
        <f>"37-2011"</f>
        <v>37-2011</v>
      </c>
      <c r="Z3352" t="s">
        <v>424</v>
      </c>
      <c r="AA3352">
        <v>23611</v>
      </c>
      <c r="AB3352">
        <v>14</v>
      </c>
      <c r="AC3352">
        <v>14</v>
      </c>
      <c r="AD3352" t="s">
        <v>79</v>
      </c>
      <c r="AE3352" t="s">
        <v>80</v>
      </c>
      <c r="AF3352">
        <v>40</v>
      </c>
      <c r="AG3352" s="4">
        <v>0.33333333333333331</v>
      </c>
      <c r="AH3352" s="4">
        <v>0.66666666666666663</v>
      </c>
      <c r="AI3352" s="5">
        <v>16.809999999999999</v>
      </c>
      <c r="AJ3352">
        <v>25.22</v>
      </c>
      <c r="AK3352">
        <v>25.22</v>
      </c>
      <c r="AL3352" t="s">
        <v>81</v>
      </c>
      <c r="AM3352" t="s">
        <v>82</v>
      </c>
      <c r="AO3352" t="s">
        <v>83</v>
      </c>
      <c r="AP3352" t="s">
        <v>67</v>
      </c>
      <c r="AQ3352" t="s">
        <v>662</v>
      </c>
      <c r="AR3352" t="s">
        <v>82</v>
      </c>
      <c r="AT3352" t="s">
        <v>82</v>
      </c>
      <c r="AW3352" t="s">
        <v>82</v>
      </c>
      <c r="AY3352" t="s">
        <v>14212</v>
      </c>
      <c r="AZ3352" t="s">
        <v>6542</v>
      </c>
      <c r="BA3352" t="s">
        <v>232</v>
      </c>
      <c r="BB3352">
        <v>11954</v>
      </c>
      <c r="BC3352" t="s">
        <v>79</v>
      </c>
      <c r="BH3352" t="s">
        <v>19098</v>
      </c>
      <c r="BI3352" t="s">
        <v>67</v>
      </c>
      <c r="BJ3352">
        <v>112894372</v>
      </c>
    </row>
    <row r="3353" spans="1:62" x14ac:dyDescent="0.25">
      <c r="A3353" t="s">
        <v>19459</v>
      </c>
      <c r="B3353" s="2">
        <v>43508</v>
      </c>
      <c r="C3353" t="s">
        <v>63</v>
      </c>
      <c r="D3353" s="3">
        <v>43472.380623032404</v>
      </c>
      <c r="E3353" t="s">
        <v>64</v>
      </c>
      <c r="F3353" s="2">
        <v>43556</v>
      </c>
      <c r="G3353" s="2">
        <v>43770</v>
      </c>
      <c r="H3353" t="s">
        <v>19048</v>
      </c>
      <c r="I3353" t="s">
        <v>19460</v>
      </c>
      <c r="J3353" t="s">
        <v>19050</v>
      </c>
      <c r="L3353" t="s">
        <v>1245</v>
      </c>
      <c r="M3353" t="s">
        <v>308</v>
      </c>
      <c r="N3353">
        <v>8260</v>
      </c>
      <c r="O3353" t="s">
        <v>70</v>
      </c>
      <c r="Q3353" t="s">
        <v>19051</v>
      </c>
      <c r="S3353" t="s">
        <v>72</v>
      </c>
      <c r="T3353" t="s">
        <v>19052</v>
      </c>
      <c r="U3353" t="s">
        <v>18975</v>
      </c>
      <c r="V3353" t="s">
        <v>18976</v>
      </c>
      <c r="W3353" t="s">
        <v>308</v>
      </c>
      <c r="X3353" t="s">
        <v>440</v>
      </c>
      <c r="Y3353" t="str">
        <f>"35-9021"</f>
        <v>35-9021</v>
      </c>
      <c r="Z3353" t="s">
        <v>315</v>
      </c>
      <c r="AA3353">
        <v>722511</v>
      </c>
      <c r="AB3353">
        <v>20</v>
      </c>
      <c r="AC3353">
        <v>20</v>
      </c>
      <c r="AD3353" t="s">
        <v>79</v>
      </c>
      <c r="AE3353" t="s">
        <v>80</v>
      </c>
      <c r="AF3353">
        <v>40</v>
      </c>
      <c r="AG3353" s="4">
        <v>0.5</v>
      </c>
      <c r="AH3353" s="4">
        <v>0.875</v>
      </c>
      <c r="AI3353" s="5">
        <v>10.41</v>
      </c>
      <c r="AJ3353">
        <v>15.62</v>
      </c>
      <c r="AL3353" t="s">
        <v>81</v>
      </c>
      <c r="AM3353" t="s">
        <v>82</v>
      </c>
      <c r="AO3353" t="s">
        <v>213</v>
      </c>
      <c r="AR3353" t="s">
        <v>82</v>
      </c>
      <c r="AT3353" t="s">
        <v>82</v>
      </c>
      <c r="AW3353" t="s">
        <v>82</v>
      </c>
      <c r="AY3353" t="s">
        <v>1245</v>
      </c>
      <c r="AZ3353" t="s">
        <v>5714</v>
      </c>
      <c r="BA3353" t="s">
        <v>308</v>
      </c>
      <c r="BB3353">
        <v>8260</v>
      </c>
      <c r="BC3353" t="s">
        <v>87</v>
      </c>
      <c r="BH3353" t="s">
        <v>19050</v>
      </c>
      <c r="BJ3353">
        <v>203683149</v>
      </c>
    </row>
    <row r="3354" spans="1:62" x14ac:dyDescent="0.25">
      <c r="A3354" t="s">
        <v>19503</v>
      </c>
      <c r="B3354" s="2">
        <v>43508</v>
      </c>
      <c r="C3354" t="s">
        <v>63</v>
      </c>
      <c r="D3354" s="3">
        <v>43472.37965855324</v>
      </c>
      <c r="E3354" t="s">
        <v>64</v>
      </c>
      <c r="F3354" s="2">
        <v>43556</v>
      </c>
      <c r="G3354" s="2">
        <v>43806</v>
      </c>
      <c r="H3354" t="s">
        <v>19504</v>
      </c>
      <c r="J3354" t="s">
        <v>19505</v>
      </c>
      <c r="K3354" t="s">
        <v>19506</v>
      </c>
      <c r="L3354" t="s">
        <v>19507</v>
      </c>
      <c r="M3354" t="s">
        <v>232</v>
      </c>
      <c r="N3354">
        <v>10801</v>
      </c>
      <c r="O3354" t="s">
        <v>70</v>
      </c>
      <c r="Q3354" t="s">
        <v>19508</v>
      </c>
      <c r="S3354" t="s">
        <v>72</v>
      </c>
      <c r="T3354" t="s">
        <v>13303</v>
      </c>
      <c r="U3354" t="s">
        <v>19509</v>
      </c>
      <c r="V3354" t="s">
        <v>1757</v>
      </c>
      <c r="W3354" t="s">
        <v>278</v>
      </c>
      <c r="X3354" t="s">
        <v>705</v>
      </c>
      <c r="Y3354" t="str">
        <f>"37-3011"</f>
        <v>37-3011</v>
      </c>
      <c r="Z3354" t="s">
        <v>94</v>
      </c>
      <c r="AA3354">
        <v>561730</v>
      </c>
      <c r="AB3354">
        <v>12</v>
      </c>
      <c r="AC3354">
        <v>12</v>
      </c>
      <c r="AD3354" t="s">
        <v>79</v>
      </c>
      <c r="AE3354" t="s">
        <v>80</v>
      </c>
      <c r="AF3354">
        <v>40</v>
      </c>
      <c r="AG3354" s="4">
        <v>0.33333333333333331</v>
      </c>
      <c r="AH3354" s="4">
        <v>0.6875</v>
      </c>
      <c r="AI3354" s="5">
        <v>16.809999999999999</v>
      </c>
      <c r="AJ3354">
        <v>25.22</v>
      </c>
      <c r="AL3354" t="s">
        <v>81</v>
      </c>
      <c r="AM3354" t="s">
        <v>82</v>
      </c>
      <c r="AO3354" t="s">
        <v>83</v>
      </c>
      <c r="AR3354" t="s">
        <v>82</v>
      </c>
      <c r="AT3354" t="s">
        <v>82</v>
      </c>
      <c r="AW3354" t="s">
        <v>72</v>
      </c>
      <c r="AX3354">
        <v>3</v>
      </c>
      <c r="AY3354" t="s">
        <v>1282</v>
      </c>
      <c r="AZ3354" t="s">
        <v>1285</v>
      </c>
      <c r="BA3354" t="s">
        <v>232</v>
      </c>
      <c r="BB3354">
        <v>10801</v>
      </c>
      <c r="BC3354" t="s">
        <v>79</v>
      </c>
      <c r="BH3354" t="s">
        <v>19510</v>
      </c>
      <c r="BJ3354">
        <v>133340436</v>
      </c>
    </row>
    <row r="3355" spans="1:62" x14ac:dyDescent="0.25">
      <c r="A3355" t="s">
        <v>19770</v>
      </c>
      <c r="B3355" s="2">
        <v>43508</v>
      </c>
      <c r="C3355" t="s">
        <v>63</v>
      </c>
      <c r="D3355" s="3">
        <v>43472.38002675926</v>
      </c>
      <c r="E3355" t="s">
        <v>64</v>
      </c>
      <c r="F3355" s="2">
        <v>43556</v>
      </c>
      <c r="G3355" s="2">
        <v>43799</v>
      </c>
      <c r="H3355" t="s">
        <v>19771</v>
      </c>
      <c r="J3355" t="s">
        <v>19772</v>
      </c>
      <c r="L3355" t="s">
        <v>18113</v>
      </c>
      <c r="M3355" t="s">
        <v>783</v>
      </c>
      <c r="N3355">
        <v>44023</v>
      </c>
      <c r="O3355" t="s">
        <v>70</v>
      </c>
      <c r="Q3355" t="s">
        <v>19773</v>
      </c>
      <c r="S3355" t="s">
        <v>72</v>
      </c>
      <c r="T3355" t="s">
        <v>1755</v>
      </c>
      <c r="U3355" t="s">
        <v>5811</v>
      </c>
      <c r="V3355" t="s">
        <v>1882</v>
      </c>
      <c r="W3355" t="s">
        <v>278</v>
      </c>
      <c r="X3355" t="s">
        <v>1673</v>
      </c>
      <c r="Y3355" t="str">
        <f>"37-3011"</f>
        <v>37-3011</v>
      </c>
      <c r="Z3355" t="s">
        <v>94</v>
      </c>
      <c r="AA3355">
        <v>561730</v>
      </c>
      <c r="AB3355">
        <v>8</v>
      </c>
      <c r="AC3355">
        <v>8</v>
      </c>
      <c r="AD3355" t="s">
        <v>79</v>
      </c>
      <c r="AE3355" t="s">
        <v>80</v>
      </c>
      <c r="AF3355">
        <v>40</v>
      </c>
      <c r="AG3355" s="4">
        <v>0.3125</v>
      </c>
      <c r="AH3355" s="4">
        <v>0.66666666666666663</v>
      </c>
      <c r="AI3355" s="5">
        <v>13.7</v>
      </c>
      <c r="AJ3355">
        <v>20.55</v>
      </c>
      <c r="AL3355" t="s">
        <v>81</v>
      </c>
      <c r="AM3355" t="s">
        <v>82</v>
      </c>
      <c r="AO3355" t="s">
        <v>83</v>
      </c>
      <c r="AR3355" t="s">
        <v>82</v>
      </c>
      <c r="AT3355" t="s">
        <v>82</v>
      </c>
      <c r="AW3355" t="s">
        <v>82</v>
      </c>
      <c r="AY3355" t="s">
        <v>18113</v>
      </c>
      <c r="AZ3355" t="s">
        <v>10080</v>
      </c>
      <c r="BA3355" t="s">
        <v>783</v>
      </c>
      <c r="BB3355">
        <v>44023</v>
      </c>
      <c r="BC3355" t="s">
        <v>79</v>
      </c>
      <c r="BH3355" t="s">
        <v>19772</v>
      </c>
      <c r="BJ3355">
        <v>341295381</v>
      </c>
    </row>
    <row r="3356" spans="1:62" x14ac:dyDescent="0.25">
      <c r="A3356" t="s">
        <v>19809</v>
      </c>
      <c r="B3356" s="2">
        <v>43508</v>
      </c>
      <c r="C3356" t="s">
        <v>63</v>
      </c>
      <c r="D3356" s="3">
        <v>43472.380324328704</v>
      </c>
      <c r="E3356" t="s">
        <v>64</v>
      </c>
      <c r="F3356" s="2">
        <v>43556</v>
      </c>
      <c r="G3356" s="2">
        <v>43799</v>
      </c>
      <c r="H3356" t="s">
        <v>19810</v>
      </c>
      <c r="I3356" t="s">
        <v>67</v>
      </c>
      <c r="J3356" t="s">
        <v>19811</v>
      </c>
      <c r="K3356" t="s">
        <v>67</v>
      </c>
      <c r="L3356" t="s">
        <v>19812</v>
      </c>
      <c r="M3356" t="s">
        <v>1165</v>
      </c>
      <c r="N3356">
        <v>57520</v>
      </c>
      <c r="O3356" t="s">
        <v>70</v>
      </c>
      <c r="Q3356" t="s">
        <v>19813</v>
      </c>
      <c r="S3356" t="s">
        <v>72</v>
      </c>
      <c r="T3356" t="s">
        <v>651</v>
      </c>
      <c r="U3356" t="s">
        <v>652</v>
      </c>
      <c r="V3356" t="s">
        <v>653</v>
      </c>
      <c r="W3356" t="s">
        <v>207</v>
      </c>
      <c r="X3356" t="s">
        <v>19814</v>
      </c>
      <c r="Y3356" t="str">
        <f>"37-3011"</f>
        <v>37-3011</v>
      </c>
      <c r="Z3356" t="s">
        <v>94</v>
      </c>
      <c r="AA3356">
        <v>713910</v>
      </c>
      <c r="AB3356">
        <v>15</v>
      </c>
      <c r="AC3356">
        <v>15</v>
      </c>
      <c r="AD3356" t="s">
        <v>79</v>
      </c>
      <c r="AE3356" t="s">
        <v>80</v>
      </c>
      <c r="AF3356">
        <v>35</v>
      </c>
      <c r="AG3356" s="4">
        <v>0.375</v>
      </c>
      <c r="AH3356" s="4">
        <v>0.66666666666666663</v>
      </c>
      <c r="AI3356" s="5">
        <v>11.97</v>
      </c>
      <c r="AL3356" t="s">
        <v>81</v>
      </c>
      <c r="AM3356" t="s">
        <v>82</v>
      </c>
      <c r="AO3356" t="s">
        <v>83</v>
      </c>
      <c r="AR3356" t="s">
        <v>82</v>
      </c>
      <c r="AT3356" t="s">
        <v>82</v>
      </c>
      <c r="AW3356" t="s">
        <v>72</v>
      </c>
      <c r="AX3356">
        <v>3</v>
      </c>
      <c r="AY3356" t="s">
        <v>19812</v>
      </c>
      <c r="AZ3356" t="s">
        <v>19815</v>
      </c>
      <c r="BA3356" t="s">
        <v>1165</v>
      </c>
      <c r="BB3356">
        <v>57520</v>
      </c>
      <c r="BC3356" t="s">
        <v>87</v>
      </c>
      <c r="BH3356" t="s">
        <v>19811</v>
      </c>
      <c r="BJ3356">
        <v>470844234</v>
      </c>
    </row>
    <row r="3357" spans="1:62" x14ac:dyDescent="0.25">
      <c r="A3357" t="s">
        <v>19893</v>
      </c>
      <c r="B3357" s="2">
        <v>43508</v>
      </c>
      <c r="C3357" t="s">
        <v>63</v>
      </c>
      <c r="D3357" s="3">
        <v>43472.379309421296</v>
      </c>
      <c r="E3357" t="s">
        <v>64</v>
      </c>
      <c r="F3357" s="2">
        <v>43556</v>
      </c>
      <c r="G3357" s="2">
        <v>43799</v>
      </c>
      <c r="H3357" t="s">
        <v>19894</v>
      </c>
      <c r="J3357" t="s">
        <v>19794</v>
      </c>
      <c r="L3357" t="s">
        <v>10845</v>
      </c>
      <c r="M3357" t="s">
        <v>232</v>
      </c>
      <c r="N3357">
        <v>11946</v>
      </c>
      <c r="O3357" t="s">
        <v>70</v>
      </c>
      <c r="Q3357" t="s">
        <v>19795</v>
      </c>
      <c r="S3357" t="s">
        <v>72</v>
      </c>
      <c r="T3357" t="s">
        <v>11901</v>
      </c>
      <c r="U3357" t="s">
        <v>11902</v>
      </c>
      <c r="V3357" t="s">
        <v>8610</v>
      </c>
      <c r="W3357" t="s">
        <v>232</v>
      </c>
      <c r="X3357" t="s">
        <v>7793</v>
      </c>
      <c r="Y3357" t="str">
        <f>"53-7062"</f>
        <v>53-7062</v>
      </c>
      <c r="Z3357" t="s">
        <v>337</v>
      </c>
      <c r="AA3357">
        <v>238220</v>
      </c>
      <c r="AB3357">
        <v>2</v>
      </c>
      <c r="AC3357">
        <v>2</v>
      </c>
      <c r="AD3357" t="s">
        <v>79</v>
      </c>
      <c r="AE3357" t="s">
        <v>80</v>
      </c>
      <c r="AF3357">
        <v>40</v>
      </c>
      <c r="AG3357" s="4">
        <v>0.3125</v>
      </c>
      <c r="AH3357" s="4">
        <v>0.64583333333333337</v>
      </c>
      <c r="AI3357" s="5">
        <v>16.809999999999999</v>
      </c>
      <c r="AJ3357">
        <v>25.22</v>
      </c>
      <c r="AK3357">
        <v>25.22</v>
      </c>
      <c r="AL3357" t="s">
        <v>81</v>
      </c>
      <c r="AM3357" t="s">
        <v>82</v>
      </c>
      <c r="AO3357" t="s">
        <v>83</v>
      </c>
      <c r="AR3357" t="s">
        <v>82</v>
      </c>
      <c r="AT3357" t="s">
        <v>82</v>
      </c>
      <c r="AW3357" t="s">
        <v>82</v>
      </c>
      <c r="AY3357" t="s">
        <v>10845</v>
      </c>
      <c r="AZ3357" t="s">
        <v>6542</v>
      </c>
      <c r="BA3357" t="s">
        <v>232</v>
      </c>
      <c r="BB3357">
        <v>11946</v>
      </c>
      <c r="BC3357" t="s">
        <v>79</v>
      </c>
      <c r="BH3357" t="s">
        <v>19794</v>
      </c>
      <c r="BJ3357">
        <v>208836255</v>
      </c>
    </row>
    <row r="3358" spans="1:62" x14ac:dyDescent="0.25">
      <c r="A3358" t="s">
        <v>19951</v>
      </c>
      <c r="B3358" s="2">
        <v>43508</v>
      </c>
      <c r="C3358" t="s">
        <v>63</v>
      </c>
      <c r="D3358" s="3">
        <v>43472.379798449074</v>
      </c>
      <c r="E3358" t="s">
        <v>64</v>
      </c>
      <c r="F3358" s="2">
        <v>43556</v>
      </c>
      <c r="G3358" s="2">
        <v>43814</v>
      </c>
      <c r="H3358" t="s">
        <v>19810</v>
      </c>
      <c r="I3358" t="s">
        <v>67</v>
      </c>
      <c r="J3358" t="s">
        <v>19811</v>
      </c>
      <c r="K3358" t="s">
        <v>67</v>
      </c>
      <c r="L3358" t="s">
        <v>19812</v>
      </c>
      <c r="M3358" t="s">
        <v>1165</v>
      </c>
      <c r="N3358">
        <v>57520</v>
      </c>
      <c r="O3358" t="s">
        <v>70</v>
      </c>
      <c r="Q3358" t="s">
        <v>19813</v>
      </c>
      <c r="S3358" t="s">
        <v>72</v>
      </c>
      <c r="T3358" t="s">
        <v>651</v>
      </c>
      <c r="U3358" t="s">
        <v>652</v>
      </c>
      <c r="V3358" t="s">
        <v>653</v>
      </c>
      <c r="W3358" t="s">
        <v>207</v>
      </c>
      <c r="X3358" t="s">
        <v>1427</v>
      </c>
      <c r="Y3358" t="str">
        <f>"37-2012"</f>
        <v>37-2012</v>
      </c>
      <c r="Z3358" t="s">
        <v>373</v>
      </c>
      <c r="AA3358">
        <v>713910</v>
      </c>
      <c r="AB3358">
        <v>9</v>
      </c>
      <c r="AC3358">
        <v>9</v>
      </c>
      <c r="AD3358" t="s">
        <v>79</v>
      </c>
      <c r="AE3358" t="s">
        <v>80</v>
      </c>
      <c r="AF3358">
        <v>35</v>
      </c>
      <c r="AG3358" s="4">
        <v>0.375</v>
      </c>
      <c r="AH3358" s="4">
        <v>0.66666666666666663</v>
      </c>
      <c r="AI3358" s="5">
        <v>10.87</v>
      </c>
      <c r="AL3358" t="s">
        <v>81</v>
      </c>
      <c r="AM3358" t="s">
        <v>82</v>
      </c>
      <c r="AO3358" t="s">
        <v>83</v>
      </c>
      <c r="AR3358" t="s">
        <v>82</v>
      </c>
      <c r="AT3358" t="s">
        <v>82</v>
      </c>
      <c r="AW3358" t="s">
        <v>72</v>
      </c>
      <c r="AX3358">
        <v>3</v>
      </c>
      <c r="AY3358" t="s">
        <v>19812</v>
      </c>
      <c r="AZ3358" t="s">
        <v>19815</v>
      </c>
      <c r="BA3358" t="s">
        <v>1165</v>
      </c>
      <c r="BB3358">
        <v>57520</v>
      </c>
      <c r="BC3358" t="s">
        <v>87</v>
      </c>
      <c r="BH3358" t="s">
        <v>19811</v>
      </c>
      <c r="BJ3358">
        <v>470844234</v>
      </c>
    </row>
    <row r="3359" spans="1:62" x14ac:dyDescent="0.25">
      <c r="A3359" t="s">
        <v>21167</v>
      </c>
      <c r="B3359" s="2">
        <v>43508</v>
      </c>
      <c r="C3359" t="s">
        <v>63</v>
      </c>
      <c r="D3359" s="3">
        <v>43472.381250034719</v>
      </c>
      <c r="E3359" t="s">
        <v>64</v>
      </c>
      <c r="F3359" s="2">
        <v>43556</v>
      </c>
      <c r="G3359" s="2">
        <v>43771</v>
      </c>
      <c r="H3359" t="s">
        <v>21168</v>
      </c>
      <c r="J3359" t="s">
        <v>21169</v>
      </c>
      <c r="K3359" t="s">
        <v>21170</v>
      </c>
      <c r="L3359" t="s">
        <v>21171</v>
      </c>
      <c r="M3359" t="s">
        <v>1148</v>
      </c>
      <c r="N3359">
        <v>26201</v>
      </c>
      <c r="O3359" t="s">
        <v>70</v>
      </c>
      <c r="Q3359" t="s">
        <v>21172</v>
      </c>
      <c r="S3359" t="s">
        <v>72</v>
      </c>
      <c r="T3359" t="s">
        <v>13303</v>
      </c>
      <c r="U3359" t="s">
        <v>5811</v>
      </c>
      <c r="V3359" t="s">
        <v>16460</v>
      </c>
      <c r="W3359" t="s">
        <v>278</v>
      </c>
      <c r="X3359" t="s">
        <v>106</v>
      </c>
      <c r="Y3359" t="str">
        <f>"37-3011"</f>
        <v>37-3011</v>
      </c>
      <c r="Z3359" t="s">
        <v>94</v>
      </c>
      <c r="AA3359">
        <v>561730</v>
      </c>
      <c r="AB3359">
        <v>5</v>
      </c>
      <c r="AC3359">
        <v>5</v>
      </c>
      <c r="AD3359" t="s">
        <v>79</v>
      </c>
      <c r="AE3359" t="s">
        <v>80</v>
      </c>
      <c r="AF3359">
        <v>40</v>
      </c>
      <c r="AG3359" s="4">
        <v>0.29166666666666669</v>
      </c>
      <c r="AH3359" s="4">
        <v>0.64583333333333337</v>
      </c>
      <c r="AI3359" s="5">
        <v>10.68</v>
      </c>
      <c r="AJ3359">
        <v>16.02</v>
      </c>
      <c r="AL3359" t="s">
        <v>81</v>
      </c>
      <c r="AM3359" t="s">
        <v>82</v>
      </c>
      <c r="AO3359" t="s">
        <v>83</v>
      </c>
      <c r="AP3359" t="s">
        <v>67</v>
      </c>
      <c r="AQ3359" t="s">
        <v>67</v>
      </c>
      <c r="AR3359" t="s">
        <v>82</v>
      </c>
      <c r="AT3359" t="s">
        <v>82</v>
      </c>
      <c r="AW3359" t="s">
        <v>82</v>
      </c>
      <c r="AY3359" t="s">
        <v>21173</v>
      </c>
      <c r="AZ3359" t="s">
        <v>21174</v>
      </c>
      <c r="BA3359" t="s">
        <v>1148</v>
      </c>
      <c r="BB3359">
        <v>26201</v>
      </c>
      <c r="BC3359" t="s">
        <v>79</v>
      </c>
      <c r="BH3359" t="s">
        <v>21175</v>
      </c>
      <c r="BJ3359">
        <v>753249773</v>
      </c>
    </row>
    <row r="3360" spans="1:62" x14ac:dyDescent="0.25">
      <c r="A3360" t="s">
        <v>21277</v>
      </c>
      <c r="B3360" s="2">
        <v>43508</v>
      </c>
      <c r="C3360" t="s">
        <v>63</v>
      </c>
      <c r="D3360" s="3">
        <v>43472.379333240744</v>
      </c>
      <c r="E3360" t="s">
        <v>64</v>
      </c>
      <c r="F3360" s="2">
        <v>43556</v>
      </c>
      <c r="G3360" s="2">
        <v>43770</v>
      </c>
      <c r="H3360" t="s">
        <v>21278</v>
      </c>
      <c r="I3360" t="s">
        <v>21279</v>
      </c>
      <c r="J3360" t="s">
        <v>21280</v>
      </c>
      <c r="L3360" t="s">
        <v>21281</v>
      </c>
      <c r="M3360" t="s">
        <v>147</v>
      </c>
      <c r="N3360">
        <v>15057</v>
      </c>
      <c r="O3360" t="s">
        <v>70</v>
      </c>
      <c r="Q3360" t="s">
        <v>21282</v>
      </c>
      <c r="S3360" t="s">
        <v>72</v>
      </c>
      <c r="T3360" t="s">
        <v>13303</v>
      </c>
      <c r="U3360" t="s">
        <v>3646</v>
      </c>
      <c r="V3360" t="s">
        <v>1757</v>
      </c>
      <c r="W3360" t="s">
        <v>278</v>
      </c>
      <c r="X3360" t="s">
        <v>21283</v>
      </c>
      <c r="Y3360" t="str">
        <f>"37-3011"</f>
        <v>37-3011</v>
      </c>
      <c r="Z3360" t="s">
        <v>94</v>
      </c>
      <c r="AA3360">
        <v>561730</v>
      </c>
      <c r="AB3360">
        <v>6</v>
      </c>
      <c r="AC3360">
        <v>6</v>
      </c>
      <c r="AD3360" t="s">
        <v>79</v>
      </c>
      <c r="AE3360" t="s">
        <v>80</v>
      </c>
      <c r="AF3360">
        <v>40</v>
      </c>
      <c r="AG3360" s="4">
        <v>0.29166666666666669</v>
      </c>
      <c r="AH3360" s="4">
        <v>0.64583333333333337</v>
      </c>
      <c r="AI3360" s="5">
        <v>13.77</v>
      </c>
      <c r="AJ3360">
        <v>20.66</v>
      </c>
      <c r="AL3360" t="s">
        <v>81</v>
      </c>
      <c r="AM3360" t="s">
        <v>82</v>
      </c>
      <c r="AO3360" t="s">
        <v>83</v>
      </c>
      <c r="AR3360" t="s">
        <v>82</v>
      </c>
      <c r="AT3360" t="s">
        <v>82</v>
      </c>
      <c r="AW3360" t="s">
        <v>72</v>
      </c>
      <c r="AX3360">
        <v>3</v>
      </c>
      <c r="AY3360" t="s">
        <v>21284</v>
      </c>
      <c r="AZ3360" t="s">
        <v>885</v>
      </c>
      <c r="BA3360" t="s">
        <v>147</v>
      </c>
      <c r="BB3360">
        <v>15057</v>
      </c>
      <c r="BC3360" t="s">
        <v>79</v>
      </c>
      <c r="BH3360" t="s">
        <v>21285</v>
      </c>
      <c r="BJ3360">
        <v>264577421</v>
      </c>
    </row>
    <row r="3361" spans="1:62" x14ac:dyDescent="0.25">
      <c r="A3361" t="s">
        <v>21319</v>
      </c>
      <c r="B3361" s="2">
        <v>43508</v>
      </c>
      <c r="C3361" t="s">
        <v>63</v>
      </c>
      <c r="D3361" s="3">
        <v>43472.380549953705</v>
      </c>
      <c r="E3361" t="s">
        <v>64</v>
      </c>
      <c r="F3361" s="2">
        <v>43556</v>
      </c>
      <c r="G3361" s="2">
        <v>43800</v>
      </c>
      <c r="H3361" t="s">
        <v>20912</v>
      </c>
      <c r="J3361" t="s">
        <v>20913</v>
      </c>
      <c r="L3361" t="s">
        <v>20914</v>
      </c>
      <c r="M3361" t="s">
        <v>1064</v>
      </c>
      <c r="N3361">
        <v>38555</v>
      </c>
      <c r="O3361" t="s">
        <v>70</v>
      </c>
      <c r="Q3361" t="s">
        <v>20915</v>
      </c>
      <c r="S3361" t="s">
        <v>72</v>
      </c>
      <c r="T3361" t="s">
        <v>651</v>
      </c>
      <c r="U3361" t="s">
        <v>652</v>
      </c>
      <c r="V3361" t="s">
        <v>653</v>
      </c>
      <c r="W3361" t="s">
        <v>207</v>
      </c>
      <c r="X3361" t="s">
        <v>1427</v>
      </c>
      <c r="Y3361" t="str">
        <f>"37-2012"</f>
        <v>37-2012</v>
      </c>
      <c r="Z3361" t="s">
        <v>373</v>
      </c>
      <c r="AA3361">
        <v>561720</v>
      </c>
      <c r="AB3361">
        <v>14</v>
      </c>
      <c r="AC3361">
        <v>14</v>
      </c>
      <c r="AD3361" t="s">
        <v>79</v>
      </c>
      <c r="AE3361" t="s">
        <v>95</v>
      </c>
      <c r="AF3361">
        <v>35</v>
      </c>
      <c r="AG3361" s="4">
        <v>0.375</v>
      </c>
      <c r="AH3361" s="4">
        <v>0.66666666666666663</v>
      </c>
      <c r="AI3361" s="5">
        <v>10.53</v>
      </c>
      <c r="AJ3361">
        <v>15.8</v>
      </c>
      <c r="AL3361" t="s">
        <v>81</v>
      </c>
      <c r="AM3361" t="s">
        <v>82</v>
      </c>
      <c r="AO3361" t="s">
        <v>83</v>
      </c>
      <c r="AR3361" t="s">
        <v>82</v>
      </c>
      <c r="AT3361" t="s">
        <v>82</v>
      </c>
      <c r="AW3361" t="s">
        <v>72</v>
      </c>
      <c r="AX3361">
        <v>3</v>
      </c>
      <c r="AY3361" t="s">
        <v>21320</v>
      </c>
      <c r="AZ3361" t="s">
        <v>21321</v>
      </c>
      <c r="BA3361" t="s">
        <v>226</v>
      </c>
      <c r="BB3361">
        <v>49713</v>
      </c>
      <c r="BC3361" t="s">
        <v>87</v>
      </c>
      <c r="BH3361" t="s">
        <v>21322</v>
      </c>
      <c r="BI3361" t="s">
        <v>21323</v>
      </c>
      <c r="BJ3361">
        <v>621206906</v>
      </c>
    </row>
    <row r="3362" spans="1:62" x14ac:dyDescent="0.25">
      <c r="A3362" t="s">
        <v>21427</v>
      </c>
      <c r="B3362" s="2">
        <v>43508</v>
      </c>
      <c r="C3362" t="s">
        <v>63</v>
      </c>
      <c r="D3362" s="3">
        <v>43472.378815358796</v>
      </c>
      <c r="E3362" t="s">
        <v>64</v>
      </c>
      <c r="F3362" s="2">
        <v>43556</v>
      </c>
      <c r="G3362" s="2">
        <v>43814</v>
      </c>
      <c r="H3362" t="s">
        <v>21428</v>
      </c>
      <c r="J3362" t="s">
        <v>21429</v>
      </c>
      <c r="K3362" t="s">
        <v>21430</v>
      </c>
      <c r="L3362" t="s">
        <v>2416</v>
      </c>
      <c r="M3362" t="s">
        <v>232</v>
      </c>
      <c r="N3362">
        <v>11763</v>
      </c>
      <c r="O3362" t="s">
        <v>70</v>
      </c>
      <c r="Q3362" t="s">
        <v>21431</v>
      </c>
      <c r="S3362" t="s">
        <v>72</v>
      </c>
      <c r="T3362" t="s">
        <v>13303</v>
      </c>
      <c r="U3362" t="s">
        <v>16469</v>
      </c>
      <c r="V3362" t="s">
        <v>1757</v>
      </c>
      <c r="W3362" t="s">
        <v>278</v>
      </c>
      <c r="X3362" t="s">
        <v>106</v>
      </c>
      <c r="Y3362" t="str">
        <f>"37-3011"</f>
        <v>37-3011</v>
      </c>
      <c r="Z3362" t="s">
        <v>94</v>
      </c>
      <c r="AA3362">
        <v>238140</v>
      </c>
      <c r="AB3362">
        <v>13</v>
      </c>
      <c r="AC3362">
        <v>13</v>
      </c>
      <c r="AD3362" t="s">
        <v>79</v>
      </c>
      <c r="AE3362" t="s">
        <v>80</v>
      </c>
      <c r="AF3362">
        <v>40</v>
      </c>
      <c r="AG3362" s="4">
        <v>0.33333333333333331</v>
      </c>
      <c r="AH3362" s="4">
        <v>0.70833333333333337</v>
      </c>
      <c r="AI3362" s="5">
        <v>16.34</v>
      </c>
      <c r="AJ3362">
        <v>24.51</v>
      </c>
      <c r="AL3362" t="s">
        <v>81</v>
      </c>
      <c r="AM3362" t="s">
        <v>82</v>
      </c>
      <c r="AO3362" t="s">
        <v>83</v>
      </c>
      <c r="AR3362" t="s">
        <v>82</v>
      </c>
      <c r="AT3362" t="s">
        <v>82</v>
      </c>
      <c r="AW3362" t="s">
        <v>72</v>
      </c>
      <c r="AX3362">
        <v>3</v>
      </c>
      <c r="AY3362" t="s">
        <v>1629</v>
      </c>
      <c r="AZ3362" t="s">
        <v>6535</v>
      </c>
      <c r="BA3362" t="s">
        <v>232</v>
      </c>
      <c r="BB3362">
        <v>11763</v>
      </c>
      <c r="BC3362" t="s">
        <v>79</v>
      </c>
      <c r="BH3362" t="s">
        <v>21432</v>
      </c>
      <c r="BJ3362">
        <v>113553702</v>
      </c>
    </row>
    <row r="3363" spans="1:62" x14ac:dyDescent="0.25">
      <c r="A3363" t="s">
        <v>21614</v>
      </c>
      <c r="B3363" s="2">
        <v>43508</v>
      </c>
      <c r="C3363" t="s">
        <v>63</v>
      </c>
      <c r="D3363" s="3">
        <v>43472.379538773152</v>
      </c>
      <c r="E3363" t="s">
        <v>64</v>
      </c>
      <c r="F3363" s="2">
        <v>43556</v>
      </c>
      <c r="G3363" s="2">
        <v>43830</v>
      </c>
      <c r="H3363" t="s">
        <v>21615</v>
      </c>
      <c r="J3363" t="s">
        <v>21616</v>
      </c>
      <c r="L3363" t="s">
        <v>21617</v>
      </c>
      <c r="M3363" t="s">
        <v>197</v>
      </c>
      <c r="N3363">
        <v>50501</v>
      </c>
      <c r="O3363" t="s">
        <v>70</v>
      </c>
      <c r="Q3363" t="s">
        <v>21618</v>
      </c>
      <c r="S3363" t="s">
        <v>72</v>
      </c>
      <c r="T3363" t="s">
        <v>1917</v>
      </c>
      <c r="U3363" t="s">
        <v>1918</v>
      </c>
      <c r="V3363" t="s">
        <v>1919</v>
      </c>
      <c r="W3363" t="s">
        <v>105</v>
      </c>
      <c r="X3363" t="s">
        <v>1382</v>
      </c>
      <c r="Y3363" t="str">
        <f>"47-2061"</f>
        <v>47-2061</v>
      </c>
      <c r="Z3363" t="s">
        <v>326</v>
      </c>
      <c r="AA3363">
        <v>238110</v>
      </c>
      <c r="AB3363">
        <v>4</v>
      </c>
      <c r="AC3363">
        <v>4</v>
      </c>
      <c r="AD3363" t="s">
        <v>79</v>
      </c>
      <c r="AE3363" t="s">
        <v>80</v>
      </c>
      <c r="AF3363">
        <v>40</v>
      </c>
      <c r="AG3363" s="4">
        <v>0.25</v>
      </c>
      <c r="AH3363" s="4">
        <v>0.66666666666666663</v>
      </c>
      <c r="AI3363" s="5">
        <v>17.25</v>
      </c>
      <c r="AJ3363">
        <v>25.88</v>
      </c>
      <c r="AL3363" t="s">
        <v>81</v>
      </c>
      <c r="AM3363" t="s">
        <v>82</v>
      </c>
      <c r="AO3363" t="s">
        <v>83</v>
      </c>
      <c r="AR3363" t="s">
        <v>82</v>
      </c>
      <c r="AT3363" t="s">
        <v>82</v>
      </c>
      <c r="AW3363" t="s">
        <v>82</v>
      </c>
      <c r="AY3363" t="s">
        <v>21617</v>
      </c>
      <c r="AZ3363" t="s">
        <v>20021</v>
      </c>
      <c r="BA3363" t="s">
        <v>197</v>
      </c>
      <c r="BB3363">
        <v>50501</v>
      </c>
      <c r="BC3363" t="s">
        <v>79</v>
      </c>
      <c r="BH3363" t="s">
        <v>21616</v>
      </c>
      <c r="BJ3363">
        <v>465187548</v>
      </c>
    </row>
    <row r="3364" spans="1:62" x14ac:dyDescent="0.25">
      <c r="A3364" t="s">
        <v>21721</v>
      </c>
      <c r="B3364" s="2">
        <v>43508</v>
      </c>
      <c r="C3364" t="s">
        <v>63</v>
      </c>
      <c r="D3364" s="3">
        <v>43472.379561145834</v>
      </c>
      <c r="E3364" t="s">
        <v>64</v>
      </c>
      <c r="F3364" s="2">
        <v>43556</v>
      </c>
      <c r="G3364" s="2">
        <v>43738</v>
      </c>
      <c r="H3364" t="s">
        <v>21722</v>
      </c>
      <c r="J3364" t="s">
        <v>21723</v>
      </c>
      <c r="L3364" t="s">
        <v>21724</v>
      </c>
      <c r="M3364" t="s">
        <v>787</v>
      </c>
      <c r="N3364">
        <v>35022</v>
      </c>
      <c r="O3364" t="s">
        <v>70</v>
      </c>
      <c r="Q3364" t="s">
        <v>21725</v>
      </c>
      <c r="S3364" t="s">
        <v>72</v>
      </c>
      <c r="T3364" t="s">
        <v>102</v>
      </c>
      <c r="U3364" t="s">
        <v>2630</v>
      </c>
      <c r="V3364" t="s">
        <v>2470</v>
      </c>
      <c r="W3364" t="s">
        <v>105</v>
      </c>
      <c r="X3364" t="s">
        <v>106</v>
      </c>
      <c r="Y3364" t="str">
        <f>"37-3011"</f>
        <v>37-3011</v>
      </c>
      <c r="Z3364" t="s">
        <v>94</v>
      </c>
      <c r="AA3364">
        <v>561730</v>
      </c>
      <c r="AB3364">
        <v>12</v>
      </c>
      <c r="AC3364">
        <v>12</v>
      </c>
      <c r="AD3364" t="s">
        <v>79</v>
      </c>
      <c r="AE3364" t="s">
        <v>95</v>
      </c>
      <c r="AF3364">
        <v>35</v>
      </c>
      <c r="AG3364" s="4">
        <v>0.27083333333333331</v>
      </c>
      <c r="AH3364" s="4">
        <v>0.64583333333333337</v>
      </c>
      <c r="AI3364" s="5">
        <v>14.24</v>
      </c>
      <c r="AJ3364">
        <v>21.36</v>
      </c>
      <c r="AK3364">
        <v>21.36</v>
      </c>
      <c r="AL3364" t="s">
        <v>81</v>
      </c>
      <c r="AM3364" t="s">
        <v>82</v>
      </c>
      <c r="AO3364" t="s">
        <v>83</v>
      </c>
      <c r="AR3364" t="s">
        <v>82</v>
      </c>
      <c r="AT3364" t="s">
        <v>82</v>
      </c>
      <c r="AW3364" t="s">
        <v>82</v>
      </c>
      <c r="AY3364" t="s">
        <v>13915</v>
      </c>
      <c r="AZ3364" t="s">
        <v>8090</v>
      </c>
      <c r="BA3364" t="s">
        <v>761</v>
      </c>
      <c r="BB3364">
        <v>30093</v>
      </c>
      <c r="BC3364" t="s">
        <v>79</v>
      </c>
      <c r="BH3364" t="s">
        <v>21726</v>
      </c>
      <c r="BJ3364">
        <v>582605184</v>
      </c>
    </row>
    <row r="3365" spans="1:62" x14ac:dyDescent="0.25">
      <c r="A3365" t="s">
        <v>21918</v>
      </c>
      <c r="B3365" s="2">
        <v>43508</v>
      </c>
      <c r="C3365" t="s">
        <v>63</v>
      </c>
      <c r="D3365" s="3">
        <v>43472.380038009258</v>
      </c>
      <c r="E3365" t="s">
        <v>64</v>
      </c>
      <c r="F3365" s="2">
        <v>43556</v>
      </c>
      <c r="G3365" s="2">
        <v>43861</v>
      </c>
      <c r="H3365" t="s">
        <v>21919</v>
      </c>
      <c r="I3365" t="s">
        <v>21920</v>
      </c>
      <c r="J3365" t="s">
        <v>21921</v>
      </c>
      <c r="K3365" t="s">
        <v>21922</v>
      </c>
      <c r="L3365" t="s">
        <v>21923</v>
      </c>
      <c r="M3365" t="s">
        <v>714</v>
      </c>
      <c r="N3365">
        <v>70353</v>
      </c>
      <c r="O3365" t="s">
        <v>70</v>
      </c>
      <c r="P3365" t="s">
        <v>67</v>
      </c>
      <c r="Q3365" t="s">
        <v>21924</v>
      </c>
      <c r="S3365" t="s">
        <v>72</v>
      </c>
      <c r="T3365" t="s">
        <v>2125</v>
      </c>
      <c r="U3365" t="s">
        <v>2126</v>
      </c>
      <c r="V3365" t="s">
        <v>2127</v>
      </c>
      <c r="W3365" t="s">
        <v>714</v>
      </c>
      <c r="X3365" t="s">
        <v>21925</v>
      </c>
      <c r="Y3365" t="str">
        <f>"51-3022"</f>
        <v>51-3022</v>
      </c>
      <c r="Z3365" t="s">
        <v>865</v>
      </c>
      <c r="AA3365">
        <v>311712</v>
      </c>
      <c r="AB3365">
        <v>46</v>
      </c>
      <c r="AC3365">
        <v>46</v>
      </c>
      <c r="AD3365" t="s">
        <v>79</v>
      </c>
      <c r="AE3365" t="s">
        <v>80</v>
      </c>
      <c r="AF3365">
        <v>40</v>
      </c>
      <c r="AG3365" s="4">
        <v>0.25</v>
      </c>
      <c r="AH3365" s="4">
        <v>0.625</v>
      </c>
      <c r="AI3365" s="5">
        <v>9.4</v>
      </c>
      <c r="AJ3365">
        <v>14.1</v>
      </c>
      <c r="AK3365">
        <v>14.1</v>
      </c>
      <c r="AL3365" t="s">
        <v>81</v>
      </c>
      <c r="AM3365" t="s">
        <v>82</v>
      </c>
      <c r="AO3365" t="s">
        <v>83</v>
      </c>
      <c r="AP3365" t="s">
        <v>67</v>
      </c>
      <c r="AQ3365" t="s">
        <v>67</v>
      </c>
      <c r="AR3365" t="s">
        <v>82</v>
      </c>
      <c r="AT3365" t="s">
        <v>82</v>
      </c>
      <c r="AW3365" t="s">
        <v>72</v>
      </c>
      <c r="AX3365">
        <v>3</v>
      </c>
      <c r="AY3365" t="s">
        <v>21923</v>
      </c>
      <c r="AZ3365" t="s">
        <v>9186</v>
      </c>
      <c r="BA3365" t="s">
        <v>714</v>
      </c>
      <c r="BB3365">
        <v>70353</v>
      </c>
      <c r="BC3365" t="s">
        <v>79</v>
      </c>
      <c r="BH3365" t="s">
        <v>21921</v>
      </c>
      <c r="BJ3365">
        <v>721458466</v>
      </c>
    </row>
    <row r="3366" spans="1:62" x14ac:dyDescent="0.25">
      <c r="A3366" t="s">
        <v>22321</v>
      </c>
      <c r="B3366" s="2">
        <v>43508</v>
      </c>
      <c r="C3366" t="s">
        <v>63</v>
      </c>
      <c r="D3366" s="3">
        <v>43472.381488055558</v>
      </c>
      <c r="E3366" t="s">
        <v>64</v>
      </c>
      <c r="F3366" s="2">
        <v>43556</v>
      </c>
      <c r="G3366" s="2">
        <v>43799</v>
      </c>
      <c r="H3366" t="s">
        <v>22322</v>
      </c>
      <c r="I3366" t="s">
        <v>22323</v>
      </c>
      <c r="J3366" t="s">
        <v>22324</v>
      </c>
      <c r="L3366" t="s">
        <v>22325</v>
      </c>
      <c r="M3366" t="s">
        <v>207</v>
      </c>
      <c r="N3366">
        <v>2556</v>
      </c>
      <c r="O3366" t="s">
        <v>70</v>
      </c>
      <c r="Q3366" t="s">
        <v>22326</v>
      </c>
      <c r="S3366" t="s">
        <v>72</v>
      </c>
      <c r="T3366" t="s">
        <v>651</v>
      </c>
      <c r="U3366" t="s">
        <v>652</v>
      </c>
      <c r="V3366" t="s">
        <v>653</v>
      </c>
      <c r="W3366" t="s">
        <v>207</v>
      </c>
      <c r="X3366" t="s">
        <v>1427</v>
      </c>
      <c r="Y3366" t="str">
        <f>"37-2012"</f>
        <v>37-2012</v>
      </c>
      <c r="Z3366" t="s">
        <v>373</v>
      </c>
      <c r="AA3366">
        <v>721110</v>
      </c>
      <c r="AB3366">
        <v>12</v>
      </c>
      <c r="AC3366">
        <v>12</v>
      </c>
      <c r="AD3366" t="s">
        <v>79</v>
      </c>
      <c r="AE3366" t="s">
        <v>95</v>
      </c>
      <c r="AF3366">
        <v>35</v>
      </c>
      <c r="AG3366" s="4">
        <v>0.29166666666666669</v>
      </c>
      <c r="AH3366" s="4">
        <v>0.58333333333333337</v>
      </c>
      <c r="AI3366" s="5">
        <v>14.58</v>
      </c>
      <c r="AJ3366">
        <v>21.87</v>
      </c>
      <c r="AL3366" t="s">
        <v>81</v>
      </c>
      <c r="AM3366" t="s">
        <v>82</v>
      </c>
      <c r="AO3366" t="s">
        <v>83</v>
      </c>
      <c r="AR3366" t="s">
        <v>82</v>
      </c>
      <c r="AT3366" t="s">
        <v>82</v>
      </c>
      <c r="AW3366" t="s">
        <v>72</v>
      </c>
      <c r="AX3366">
        <v>3</v>
      </c>
      <c r="AY3366" t="s">
        <v>22325</v>
      </c>
      <c r="AZ3366" t="s">
        <v>4065</v>
      </c>
      <c r="BA3366" t="s">
        <v>207</v>
      </c>
      <c r="BB3366">
        <v>2556</v>
      </c>
      <c r="BC3366" t="s">
        <v>87</v>
      </c>
      <c r="BH3366" t="s">
        <v>22324</v>
      </c>
      <c r="BJ3366">
        <v>812831256</v>
      </c>
    </row>
    <row r="3367" spans="1:62" x14ac:dyDescent="0.25">
      <c r="A3367" t="s">
        <v>22599</v>
      </c>
      <c r="B3367" s="2">
        <v>43508</v>
      </c>
      <c r="C3367" t="s">
        <v>63</v>
      </c>
      <c r="D3367" s="3">
        <v>43472.380948379629</v>
      </c>
      <c r="E3367" t="s">
        <v>64</v>
      </c>
      <c r="F3367" s="2">
        <v>43556</v>
      </c>
      <c r="G3367" s="2">
        <v>43768</v>
      </c>
      <c r="H3367" t="s">
        <v>22600</v>
      </c>
      <c r="I3367" t="s">
        <v>20528</v>
      </c>
      <c r="J3367" t="s">
        <v>22601</v>
      </c>
      <c r="K3367" t="s">
        <v>67</v>
      </c>
      <c r="L3367" t="s">
        <v>3081</v>
      </c>
      <c r="M3367" t="s">
        <v>298</v>
      </c>
      <c r="N3367">
        <v>4843</v>
      </c>
      <c r="O3367" t="s">
        <v>70</v>
      </c>
      <c r="Q3367" t="s">
        <v>22602</v>
      </c>
      <c r="S3367" t="s">
        <v>72</v>
      </c>
      <c r="T3367" t="s">
        <v>651</v>
      </c>
      <c r="U3367" t="s">
        <v>652</v>
      </c>
      <c r="V3367" t="s">
        <v>653</v>
      </c>
      <c r="W3367" t="s">
        <v>207</v>
      </c>
      <c r="X3367" t="s">
        <v>1982</v>
      </c>
      <c r="Y3367" t="str">
        <f>"43-4081"</f>
        <v>43-4081</v>
      </c>
      <c r="Z3367" t="s">
        <v>1983</v>
      </c>
      <c r="AA3367">
        <v>721110</v>
      </c>
      <c r="AB3367">
        <v>2</v>
      </c>
      <c r="AC3367">
        <v>2</v>
      </c>
      <c r="AD3367" t="s">
        <v>79</v>
      </c>
      <c r="AE3367" t="s">
        <v>80</v>
      </c>
      <c r="AF3367">
        <v>40</v>
      </c>
      <c r="AG3367" s="4">
        <v>0.375</v>
      </c>
      <c r="AH3367" s="4">
        <v>0.70833333333333337</v>
      </c>
      <c r="AI3367" s="5">
        <v>11.99</v>
      </c>
      <c r="AJ3367">
        <v>17.989999999999998</v>
      </c>
      <c r="AK3367">
        <v>22.5</v>
      </c>
      <c r="AL3367" t="s">
        <v>81</v>
      </c>
      <c r="AM3367" t="s">
        <v>82</v>
      </c>
      <c r="AO3367" t="s">
        <v>83</v>
      </c>
      <c r="AR3367" t="s">
        <v>82</v>
      </c>
      <c r="AT3367" t="s">
        <v>82</v>
      </c>
      <c r="AW3367" t="s">
        <v>72</v>
      </c>
      <c r="AX3367">
        <v>3</v>
      </c>
      <c r="AY3367" t="s">
        <v>3081</v>
      </c>
      <c r="AZ3367" t="s">
        <v>7379</v>
      </c>
      <c r="BA3367" t="s">
        <v>298</v>
      </c>
      <c r="BB3367">
        <v>4843</v>
      </c>
      <c r="BC3367" t="s">
        <v>87</v>
      </c>
      <c r="BH3367" t="s">
        <v>22601</v>
      </c>
      <c r="BJ3367">
        <v>472110427</v>
      </c>
    </row>
    <row r="3368" spans="1:62" x14ac:dyDescent="0.25">
      <c r="A3368" t="s">
        <v>22603</v>
      </c>
      <c r="B3368" s="2">
        <v>43508</v>
      </c>
      <c r="C3368" t="s">
        <v>63</v>
      </c>
      <c r="D3368" s="3">
        <v>43472.381307673611</v>
      </c>
      <c r="E3368" t="s">
        <v>64</v>
      </c>
      <c r="F3368" s="2">
        <v>43556</v>
      </c>
      <c r="G3368" s="2">
        <v>43806</v>
      </c>
      <c r="H3368" t="s">
        <v>22604</v>
      </c>
      <c r="J3368" t="s">
        <v>22605</v>
      </c>
      <c r="L3368" t="s">
        <v>22606</v>
      </c>
      <c r="M3368" t="s">
        <v>278</v>
      </c>
      <c r="N3368">
        <v>24540</v>
      </c>
      <c r="O3368" t="s">
        <v>70</v>
      </c>
      <c r="Q3368" t="s">
        <v>22607</v>
      </c>
      <c r="S3368" t="s">
        <v>72</v>
      </c>
      <c r="T3368" t="s">
        <v>13303</v>
      </c>
      <c r="U3368" t="s">
        <v>3646</v>
      </c>
      <c r="V3368" t="s">
        <v>1757</v>
      </c>
      <c r="W3368" t="s">
        <v>278</v>
      </c>
      <c r="X3368" t="s">
        <v>15492</v>
      </c>
      <c r="Y3368" t="str">
        <f>"37-3011"</f>
        <v>37-3011</v>
      </c>
      <c r="Z3368" t="s">
        <v>94</v>
      </c>
      <c r="AA3368">
        <v>561730</v>
      </c>
      <c r="AB3368">
        <v>12</v>
      </c>
      <c r="AC3368">
        <v>12</v>
      </c>
      <c r="AD3368" t="s">
        <v>79</v>
      </c>
      <c r="AE3368" t="s">
        <v>95</v>
      </c>
      <c r="AF3368">
        <v>40</v>
      </c>
      <c r="AG3368" s="4">
        <v>0.33333333333333331</v>
      </c>
      <c r="AH3368" s="4">
        <v>0.6875</v>
      </c>
      <c r="AI3368" s="5">
        <v>11.25</v>
      </c>
      <c r="AJ3368">
        <v>16.88</v>
      </c>
      <c r="AL3368" t="s">
        <v>81</v>
      </c>
      <c r="AM3368" t="s">
        <v>82</v>
      </c>
      <c r="AO3368" t="s">
        <v>83</v>
      </c>
      <c r="AP3368" t="s">
        <v>67</v>
      </c>
      <c r="AQ3368" t="s">
        <v>67</v>
      </c>
      <c r="AR3368" t="s">
        <v>82</v>
      </c>
      <c r="AT3368" t="s">
        <v>82</v>
      </c>
      <c r="AW3368" t="s">
        <v>72</v>
      </c>
      <c r="AX3368">
        <v>3</v>
      </c>
      <c r="AY3368" t="s">
        <v>2096</v>
      </c>
      <c r="AZ3368" t="s">
        <v>15541</v>
      </c>
      <c r="BA3368" t="s">
        <v>278</v>
      </c>
      <c r="BB3368">
        <v>24540</v>
      </c>
      <c r="BC3368" t="s">
        <v>79</v>
      </c>
      <c r="BH3368" t="s">
        <v>22608</v>
      </c>
      <c r="BJ3368">
        <v>540976941</v>
      </c>
    </row>
    <row r="3369" spans="1:62" x14ac:dyDescent="0.25">
      <c r="A3369" t="s">
        <v>22622</v>
      </c>
      <c r="B3369" s="2">
        <v>43508</v>
      </c>
      <c r="C3369" t="s">
        <v>63</v>
      </c>
      <c r="D3369" s="3">
        <v>43472.381228171296</v>
      </c>
      <c r="E3369" t="s">
        <v>64</v>
      </c>
      <c r="F3369" s="2">
        <v>43556</v>
      </c>
      <c r="G3369" s="2">
        <v>43799</v>
      </c>
      <c r="H3369" t="s">
        <v>22623</v>
      </c>
      <c r="J3369" t="s">
        <v>22624</v>
      </c>
      <c r="L3369" t="s">
        <v>3412</v>
      </c>
      <c r="M3369" t="s">
        <v>783</v>
      </c>
      <c r="N3369">
        <v>44060</v>
      </c>
      <c r="O3369" t="s">
        <v>70</v>
      </c>
      <c r="Q3369" t="s">
        <v>22625</v>
      </c>
      <c r="S3369" t="s">
        <v>72</v>
      </c>
      <c r="T3369" t="s">
        <v>13303</v>
      </c>
      <c r="U3369" t="s">
        <v>3646</v>
      </c>
      <c r="V3369" t="s">
        <v>1757</v>
      </c>
      <c r="W3369" t="s">
        <v>278</v>
      </c>
      <c r="X3369" t="s">
        <v>18122</v>
      </c>
      <c r="Y3369" t="str">
        <f>"47-2181"</f>
        <v>47-2181</v>
      </c>
      <c r="Z3369" t="s">
        <v>14508</v>
      </c>
      <c r="AA3369">
        <v>238160</v>
      </c>
      <c r="AB3369">
        <v>14</v>
      </c>
      <c r="AC3369">
        <v>14</v>
      </c>
      <c r="AD3369" t="s">
        <v>79</v>
      </c>
      <c r="AE3369" t="s">
        <v>95</v>
      </c>
      <c r="AF3369">
        <v>40</v>
      </c>
      <c r="AG3369" s="4">
        <v>0.29166666666666669</v>
      </c>
      <c r="AH3369" s="4">
        <v>0.66666666666666663</v>
      </c>
      <c r="AI3369" s="5">
        <v>19.59</v>
      </c>
      <c r="AJ3369">
        <v>29.39</v>
      </c>
      <c r="AL3369" t="s">
        <v>81</v>
      </c>
      <c r="AM3369" t="s">
        <v>82</v>
      </c>
      <c r="AO3369" t="s">
        <v>83</v>
      </c>
      <c r="AP3369" t="s">
        <v>67</v>
      </c>
      <c r="AQ3369" t="s">
        <v>67</v>
      </c>
      <c r="AR3369" t="s">
        <v>82</v>
      </c>
      <c r="AT3369" t="s">
        <v>82</v>
      </c>
      <c r="AW3369" t="s">
        <v>72</v>
      </c>
      <c r="AX3369">
        <v>12</v>
      </c>
      <c r="AY3369" t="s">
        <v>12275</v>
      </c>
      <c r="AZ3369" t="s">
        <v>1278</v>
      </c>
      <c r="BA3369" t="s">
        <v>783</v>
      </c>
      <c r="BB3369">
        <v>44060</v>
      </c>
      <c r="BC3369" t="s">
        <v>79</v>
      </c>
      <c r="BH3369" t="s">
        <v>22626</v>
      </c>
      <c r="BJ3369">
        <v>341463827</v>
      </c>
    </row>
    <row r="3370" spans="1:62" x14ac:dyDescent="0.25">
      <c r="A3370" t="s">
        <v>22645</v>
      </c>
      <c r="B3370" s="2">
        <v>43508</v>
      </c>
      <c r="C3370" t="s">
        <v>63</v>
      </c>
      <c r="D3370" s="3">
        <v>43472.379020821762</v>
      </c>
      <c r="E3370" t="s">
        <v>64</v>
      </c>
      <c r="F3370" s="2">
        <v>43556</v>
      </c>
      <c r="G3370" s="2">
        <v>43799</v>
      </c>
      <c r="H3370" t="s">
        <v>22646</v>
      </c>
      <c r="J3370" t="s">
        <v>22647</v>
      </c>
      <c r="L3370" t="s">
        <v>4288</v>
      </c>
      <c r="M3370" t="s">
        <v>774</v>
      </c>
      <c r="N3370">
        <v>80022</v>
      </c>
      <c r="O3370" t="s">
        <v>70</v>
      </c>
      <c r="Q3370" t="s">
        <v>22648</v>
      </c>
      <c r="S3370" t="s">
        <v>72</v>
      </c>
      <c r="T3370" t="s">
        <v>2118</v>
      </c>
      <c r="U3370" t="s">
        <v>2119</v>
      </c>
      <c r="V3370" t="s">
        <v>1633</v>
      </c>
      <c r="W3370" t="s">
        <v>192</v>
      </c>
      <c r="X3370" t="s">
        <v>3037</v>
      </c>
      <c r="Y3370" t="str">
        <f>"47-4091"</f>
        <v>47-4091</v>
      </c>
      <c r="Z3370" t="s">
        <v>3037</v>
      </c>
      <c r="AA3370">
        <v>238990</v>
      </c>
      <c r="AB3370">
        <v>10</v>
      </c>
      <c r="AC3370">
        <v>10</v>
      </c>
      <c r="AD3370" t="s">
        <v>79</v>
      </c>
      <c r="AE3370" t="s">
        <v>95</v>
      </c>
      <c r="AF3370">
        <v>35</v>
      </c>
      <c r="AG3370" s="4">
        <v>0.29166666666666669</v>
      </c>
      <c r="AH3370" s="4">
        <v>0.6875</v>
      </c>
      <c r="AI3370" s="5">
        <v>19.57</v>
      </c>
      <c r="AJ3370">
        <v>29.36</v>
      </c>
      <c r="AL3370" t="s">
        <v>81</v>
      </c>
      <c r="AM3370" t="s">
        <v>82</v>
      </c>
      <c r="AO3370" t="s">
        <v>83</v>
      </c>
      <c r="AR3370" t="s">
        <v>82</v>
      </c>
      <c r="AT3370" t="s">
        <v>82</v>
      </c>
      <c r="AW3370" t="s">
        <v>82</v>
      </c>
      <c r="AY3370" t="s">
        <v>4288</v>
      </c>
      <c r="AZ3370" t="s">
        <v>3364</v>
      </c>
      <c r="BA3370" t="s">
        <v>774</v>
      </c>
      <c r="BB3370">
        <v>80022</v>
      </c>
      <c r="BC3370" t="s">
        <v>79</v>
      </c>
      <c r="BH3370" t="s">
        <v>22649</v>
      </c>
      <c r="BJ3370">
        <v>271385376</v>
      </c>
    </row>
    <row r="3371" spans="1:62" x14ac:dyDescent="0.25">
      <c r="A3371" t="s">
        <v>22682</v>
      </c>
      <c r="B3371" s="2">
        <v>43508</v>
      </c>
      <c r="C3371" t="s">
        <v>63</v>
      </c>
      <c r="D3371" s="3">
        <v>43472.380976678243</v>
      </c>
      <c r="E3371" t="s">
        <v>64</v>
      </c>
      <c r="F3371" s="2">
        <v>43556</v>
      </c>
      <c r="G3371" s="2">
        <v>43799</v>
      </c>
      <c r="H3371" t="s">
        <v>22683</v>
      </c>
      <c r="J3371" t="s">
        <v>22684</v>
      </c>
      <c r="K3371" t="s">
        <v>22685</v>
      </c>
      <c r="L3371" t="s">
        <v>22686</v>
      </c>
      <c r="M3371" t="s">
        <v>278</v>
      </c>
      <c r="N3371">
        <v>24558</v>
      </c>
      <c r="O3371" t="s">
        <v>70</v>
      </c>
      <c r="Q3371" t="s">
        <v>22687</v>
      </c>
      <c r="S3371" t="s">
        <v>72</v>
      </c>
      <c r="T3371" t="s">
        <v>13303</v>
      </c>
      <c r="U3371" t="s">
        <v>18510</v>
      </c>
      <c r="V3371" t="s">
        <v>1757</v>
      </c>
      <c r="W3371" t="s">
        <v>278</v>
      </c>
      <c r="X3371" t="s">
        <v>106</v>
      </c>
      <c r="Y3371" t="str">
        <f>"37-3011"</f>
        <v>37-3011</v>
      </c>
      <c r="Z3371" t="s">
        <v>94</v>
      </c>
      <c r="AA3371">
        <v>561730</v>
      </c>
      <c r="AB3371">
        <v>8</v>
      </c>
      <c r="AC3371">
        <v>8</v>
      </c>
      <c r="AD3371" t="s">
        <v>79</v>
      </c>
      <c r="AE3371" t="s">
        <v>80</v>
      </c>
      <c r="AF3371">
        <v>40</v>
      </c>
      <c r="AG3371" s="4">
        <v>0.29166666666666669</v>
      </c>
      <c r="AH3371" s="4">
        <v>0.64583333333333337</v>
      </c>
      <c r="AI3371" s="5">
        <v>11.25</v>
      </c>
      <c r="AJ3371">
        <v>16.88</v>
      </c>
      <c r="AL3371" t="s">
        <v>81</v>
      </c>
      <c r="AM3371" t="s">
        <v>82</v>
      </c>
      <c r="AO3371" t="s">
        <v>83</v>
      </c>
      <c r="AP3371" t="s">
        <v>67</v>
      </c>
      <c r="AQ3371" t="s">
        <v>67</v>
      </c>
      <c r="AR3371" t="s">
        <v>82</v>
      </c>
      <c r="AT3371" t="s">
        <v>82</v>
      </c>
      <c r="AW3371" t="s">
        <v>82</v>
      </c>
      <c r="AY3371" t="s">
        <v>3506</v>
      </c>
      <c r="AZ3371" t="s">
        <v>3506</v>
      </c>
      <c r="BA3371" t="s">
        <v>278</v>
      </c>
      <c r="BB3371">
        <v>24558</v>
      </c>
      <c r="BC3371" t="s">
        <v>79</v>
      </c>
      <c r="BH3371" t="s">
        <v>22688</v>
      </c>
      <c r="BJ3371">
        <v>541906617</v>
      </c>
    </row>
    <row r="3372" spans="1:62" x14ac:dyDescent="0.25">
      <c r="A3372" t="s">
        <v>22742</v>
      </c>
      <c r="B3372" s="2">
        <v>43508</v>
      </c>
      <c r="C3372" t="s">
        <v>63</v>
      </c>
      <c r="D3372" s="3">
        <v>43472.380390104168</v>
      </c>
      <c r="E3372" t="s">
        <v>64</v>
      </c>
      <c r="F3372" s="2">
        <v>43556</v>
      </c>
      <c r="G3372" s="2">
        <v>43784</v>
      </c>
      <c r="H3372" t="s">
        <v>22743</v>
      </c>
      <c r="J3372" t="s">
        <v>22744</v>
      </c>
      <c r="K3372" t="s">
        <v>22745</v>
      </c>
      <c r="L3372" t="s">
        <v>22746</v>
      </c>
      <c r="M3372" t="s">
        <v>844</v>
      </c>
      <c r="N3372">
        <v>60432</v>
      </c>
      <c r="O3372" t="s">
        <v>70</v>
      </c>
      <c r="Q3372" t="s">
        <v>22747</v>
      </c>
      <c r="S3372" t="s">
        <v>72</v>
      </c>
      <c r="T3372" t="s">
        <v>13303</v>
      </c>
      <c r="U3372" t="s">
        <v>3646</v>
      </c>
      <c r="V3372" t="s">
        <v>1757</v>
      </c>
      <c r="W3372" t="s">
        <v>278</v>
      </c>
      <c r="X3372" t="s">
        <v>106</v>
      </c>
      <c r="Y3372" t="str">
        <f>"37-3011"</f>
        <v>37-3011</v>
      </c>
      <c r="Z3372" t="s">
        <v>94</v>
      </c>
      <c r="AA3372">
        <v>561730</v>
      </c>
      <c r="AB3372">
        <v>12</v>
      </c>
      <c r="AC3372">
        <v>12</v>
      </c>
      <c r="AD3372" t="s">
        <v>79</v>
      </c>
      <c r="AE3372" t="s">
        <v>80</v>
      </c>
      <c r="AF3372">
        <v>40</v>
      </c>
      <c r="AG3372" s="4">
        <v>0.29166666666666669</v>
      </c>
      <c r="AH3372" s="4">
        <v>0.64583333333333337</v>
      </c>
      <c r="AI3372" s="5">
        <v>15.59</v>
      </c>
      <c r="AJ3372">
        <v>23.39</v>
      </c>
      <c r="AL3372" t="s">
        <v>81</v>
      </c>
      <c r="AM3372" t="s">
        <v>82</v>
      </c>
      <c r="AO3372" t="s">
        <v>83</v>
      </c>
      <c r="AR3372" t="s">
        <v>82</v>
      </c>
      <c r="AT3372" t="s">
        <v>82</v>
      </c>
      <c r="AW3372" t="s">
        <v>82</v>
      </c>
      <c r="AY3372" t="s">
        <v>21336</v>
      </c>
      <c r="AZ3372" t="s">
        <v>847</v>
      </c>
      <c r="BA3372" t="s">
        <v>844</v>
      </c>
      <c r="BB3372">
        <v>60432</v>
      </c>
      <c r="BC3372" t="s">
        <v>79</v>
      </c>
      <c r="BH3372" t="s">
        <v>22748</v>
      </c>
      <c r="BJ3372">
        <v>363908379</v>
      </c>
    </row>
    <row r="3373" spans="1:62" x14ac:dyDescent="0.25">
      <c r="A3373" t="s">
        <v>23172</v>
      </c>
      <c r="B3373" s="2">
        <v>43508</v>
      </c>
      <c r="C3373" t="s">
        <v>63</v>
      </c>
      <c r="D3373" s="3">
        <v>43472.380245185188</v>
      </c>
      <c r="E3373" t="s">
        <v>64</v>
      </c>
      <c r="F3373" s="2">
        <v>43556</v>
      </c>
      <c r="G3373" s="2">
        <v>43830</v>
      </c>
      <c r="H3373" t="s">
        <v>15706</v>
      </c>
      <c r="J3373" t="s">
        <v>15707</v>
      </c>
      <c r="L3373" t="s">
        <v>9174</v>
      </c>
      <c r="M3373" t="s">
        <v>761</v>
      </c>
      <c r="N3373">
        <v>30736</v>
      </c>
      <c r="O3373" t="s">
        <v>70</v>
      </c>
      <c r="Q3373" t="s">
        <v>15708</v>
      </c>
      <c r="S3373" t="s">
        <v>72</v>
      </c>
      <c r="T3373" t="s">
        <v>878</v>
      </c>
      <c r="U3373" t="s">
        <v>4038</v>
      </c>
      <c r="V3373" t="s">
        <v>4039</v>
      </c>
      <c r="W3373" t="s">
        <v>881</v>
      </c>
      <c r="X3373" t="s">
        <v>3994</v>
      </c>
      <c r="Y3373" t="str">
        <f>"47-3016"</f>
        <v>47-3016</v>
      </c>
      <c r="Z3373" t="s">
        <v>3995</v>
      </c>
      <c r="AA3373">
        <v>238160</v>
      </c>
      <c r="AB3373">
        <v>30</v>
      </c>
      <c r="AC3373">
        <v>30</v>
      </c>
      <c r="AD3373" t="s">
        <v>79</v>
      </c>
      <c r="AE3373" t="s">
        <v>95</v>
      </c>
      <c r="AF3373">
        <v>40</v>
      </c>
      <c r="AG3373" s="4">
        <v>0.33333333333333331</v>
      </c>
      <c r="AH3373" s="4">
        <v>0.70833333333333337</v>
      </c>
      <c r="AI3373" s="5">
        <v>12.51</v>
      </c>
      <c r="AJ3373">
        <v>18.77</v>
      </c>
      <c r="AL3373" t="s">
        <v>81</v>
      </c>
      <c r="AM3373" t="s">
        <v>82</v>
      </c>
      <c r="AO3373" t="s">
        <v>83</v>
      </c>
      <c r="AR3373" t="s">
        <v>82</v>
      </c>
      <c r="AT3373" t="s">
        <v>82</v>
      </c>
      <c r="AW3373" t="s">
        <v>82</v>
      </c>
      <c r="AY3373" t="s">
        <v>9174</v>
      </c>
      <c r="AZ3373" t="s">
        <v>9176</v>
      </c>
      <c r="BA3373" t="s">
        <v>761</v>
      </c>
      <c r="BB3373">
        <v>30736</v>
      </c>
      <c r="BC3373" t="s">
        <v>79</v>
      </c>
      <c r="BH3373" t="s">
        <v>9177</v>
      </c>
      <c r="BJ3373">
        <v>813262093</v>
      </c>
    </row>
    <row r="3374" spans="1:62" x14ac:dyDescent="0.25">
      <c r="A3374" t="s">
        <v>23180</v>
      </c>
      <c r="B3374" s="2">
        <v>43508</v>
      </c>
      <c r="C3374" t="s">
        <v>63</v>
      </c>
      <c r="D3374" s="3">
        <v>43472.382457349537</v>
      </c>
      <c r="E3374" t="s">
        <v>91</v>
      </c>
      <c r="H3374" t="s">
        <v>23181</v>
      </c>
      <c r="I3374" t="s">
        <v>23182</v>
      </c>
      <c r="J3374" t="s">
        <v>23183</v>
      </c>
      <c r="K3374" t="s">
        <v>67</v>
      </c>
      <c r="L3374" t="s">
        <v>15149</v>
      </c>
      <c r="M3374" t="s">
        <v>207</v>
      </c>
      <c r="N3374">
        <v>2657</v>
      </c>
      <c r="O3374" t="s">
        <v>70</v>
      </c>
      <c r="Q3374" t="s">
        <v>23184</v>
      </c>
      <c r="S3374" t="s">
        <v>72</v>
      </c>
      <c r="T3374" t="s">
        <v>23185</v>
      </c>
      <c r="U3374" t="s">
        <v>652</v>
      </c>
      <c r="V3374" t="s">
        <v>653</v>
      </c>
      <c r="W3374" t="s">
        <v>207</v>
      </c>
      <c r="X3374" t="s">
        <v>1427</v>
      </c>
      <c r="Y3374" t="str">
        <f>"37-2012"</f>
        <v>37-2012</v>
      </c>
      <c r="Z3374" t="s">
        <v>373</v>
      </c>
      <c r="AA3374">
        <v>721110</v>
      </c>
      <c r="AB3374">
        <v>4</v>
      </c>
      <c r="AD3374" t="s">
        <v>79</v>
      </c>
      <c r="AE3374" t="s">
        <v>80</v>
      </c>
      <c r="AF3374">
        <v>40</v>
      </c>
      <c r="AG3374" s="4">
        <v>0.375</v>
      </c>
      <c r="AH3374" s="4">
        <v>0.70833333333333337</v>
      </c>
      <c r="AI3374" s="5">
        <v>15.24</v>
      </c>
      <c r="AJ3374">
        <v>22.86</v>
      </c>
      <c r="AK3374">
        <v>23.25</v>
      </c>
      <c r="AL3374" t="s">
        <v>81</v>
      </c>
      <c r="AM3374" t="s">
        <v>82</v>
      </c>
      <c r="AO3374" t="s">
        <v>83</v>
      </c>
      <c r="AR3374" t="s">
        <v>82</v>
      </c>
      <c r="AT3374" t="s">
        <v>82</v>
      </c>
      <c r="AW3374" t="s">
        <v>72</v>
      </c>
      <c r="AX3374">
        <v>3</v>
      </c>
      <c r="AY3374" t="s">
        <v>15149</v>
      </c>
      <c r="AZ3374" t="s">
        <v>4065</v>
      </c>
      <c r="BA3374" t="s">
        <v>207</v>
      </c>
      <c r="BB3374">
        <v>2657</v>
      </c>
      <c r="BC3374" t="s">
        <v>87</v>
      </c>
      <c r="BH3374" t="s">
        <v>23183</v>
      </c>
      <c r="BJ3374">
        <v>815465476</v>
      </c>
    </row>
    <row r="3375" spans="1:62" x14ac:dyDescent="0.25">
      <c r="A3375" t="s">
        <v>23219</v>
      </c>
      <c r="B3375" s="2">
        <v>43508</v>
      </c>
      <c r="C3375" t="s">
        <v>63</v>
      </c>
      <c r="D3375" s="3">
        <v>43472.380898668984</v>
      </c>
      <c r="E3375" t="s">
        <v>64</v>
      </c>
      <c r="F3375" s="2">
        <v>43556</v>
      </c>
      <c r="G3375" s="2">
        <v>43799</v>
      </c>
      <c r="H3375" t="s">
        <v>23220</v>
      </c>
      <c r="I3375" t="s">
        <v>67</v>
      </c>
      <c r="J3375" t="s">
        <v>23221</v>
      </c>
      <c r="K3375" t="s">
        <v>23222</v>
      </c>
      <c r="L3375" t="s">
        <v>16244</v>
      </c>
      <c r="M3375" t="s">
        <v>1165</v>
      </c>
      <c r="N3375">
        <v>57709</v>
      </c>
      <c r="O3375" t="s">
        <v>70</v>
      </c>
      <c r="P3375" t="s">
        <v>67</v>
      </c>
      <c r="Q3375" t="s">
        <v>23223</v>
      </c>
      <c r="S3375" t="s">
        <v>72</v>
      </c>
      <c r="T3375" t="s">
        <v>3529</v>
      </c>
      <c r="U3375" t="s">
        <v>3530</v>
      </c>
      <c r="V3375" t="s">
        <v>3531</v>
      </c>
      <c r="W3375" t="s">
        <v>232</v>
      </c>
      <c r="X3375" t="s">
        <v>300</v>
      </c>
      <c r="Y3375" t="str">
        <f>"35-2014"</f>
        <v>35-2014</v>
      </c>
      <c r="Z3375" t="s">
        <v>301</v>
      </c>
      <c r="AA3375">
        <v>721110</v>
      </c>
      <c r="AB3375">
        <v>3</v>
      </c>
      <c r="AC3375">
        <v>3</v>
      </c>
      <c r="AD3375" t="s">
        <v>79</v>
      </c>
      <c r="AE3375" t="s">
        <v>80</v>
      </c>
      <c r="AF3375">
        <v>40</v>
      </c>
      <c r="AG3375" s="4">
        <v>0.25</v>
      </c>
      <c r="AH3375" s="4">
        <v>0.91666666666666663</v>
      </c>
      <c r="AI3375" s="5">
        <v>13.05</v>
      </c>
      <c r="AJ3375">
        <v>19.579999999999998</v>
      </c>
      <c r="AK3375">
        <v>19.579999999999998</v>
      </c>
      <c r="AL3375" t="s">
        <v>81</v>
      </c>
      <c r="AM3375" t="s">
        <v>82</v>
      </c>
      <c r="AO3375" t="s">
        <v>83</v>
      </c>
      <c r="AP3375" t="s">
        <v>130</v>
      </c>
      <c r="AQ3375" t="s">
        <v>662</v>
      </c>
      <c r="AR3375" t="s">
        <v>82</v>
      </c>
      <c r="AT3375" t="s">
        <v>82</v>
      </c>
      <c r="AW3375" t="s">
        <v>72</v>
      </c>
      <c r="AX3375">
        <v>3</v>
      </c>
      <c r="AY3375" t="s">
        <v>23224</v>
      </c>
      <c r="AZ3375" t="s">
        <v>1812</v>
      </c>
      <c r="BA3375" t="s">
        <v>1165</v>
      </c>
      <c r="BB3375">
        <v>57754</v>
      </c>
      <c r="BC3375" t="s">
        <v>87</v>
      </c>
      <c r="BH3375" t="s">
        <v>23225</v>
      </c>
      <c r="BI3375" t="s">
        <v>67</v>
      </c>
      <c r="BJ3375">
        <v>460429250</v>
      </c>
    </row>
    <row r="3376" spans="1:62" x14ac:dyDescent="0.25">
      <c r="A3376" t="s">
        <v>23451</v>
      </c>
      <c r="B3376" s="2">
        <v>43508</v>
      </c>
      <c r="C3376" t="s">
        <v>63</v>
      </c>
      <c r="D3376" s="3">
        <v>43472.381173217589</v>
      </c>
      <c r="E3376" t="s">
        <v>64</v>
      </c>
      <c r="F3376" s="2">
        <v>43556</v>
      </c>
      <c r="G3376" s="2">
        <v>43784</v>
      </c>
      <c r="H3376" t="s">
        <v>23452</v>
      </c>
      <c r="I3376" t="s">
        <v>23453</v>
      </c>
      <c r="J3376" t="s">
        <v>23454</v>
      </c>
      <c r="K3376" t="s">
        <v>67</v>
      </c>
      <c r="L3376" t="s">
        <v>8188</v>
      </c>
      <c r="M3376" t="s">
        <v>1101</v>
      </c>
      <c r="N3376">
        <v>5401</v>
      </c>
      <c r="O3376" t="s">
        <v>70</v>
      </c>
      <c r="P3376" t="s">
        <v>67</v>
      </c>
      <c r="Q3376" t="s">
        <v>23455</v>
      </c>
      <c r="S3376" t="s">
        <v>72</v>
      </c>
      <c r="T3376" t="s">
        <v>3529</v>
      </c>
      <c r="U3376" t="s">
        <v>3530</v>
      </c>
      <c r="V3376" t="s">
        <v>3531</v>
      </c>
      <c r="W3376" t="s">
        <v>232</v>
      </c>
      <c r="X3376" t="s">
        <v>11429</v>
      </c>
      <c r="Y3376" t="str">
        <f>"35-2021"</f>
        <v>35-2021</v>
      </c>
      <c r="Z3376" t="s">
        <v>221</v>
      </c>
      <c r="AA3376">
        <v>721110</v>
      </c>
      <c r="AB3376">
        <v>5</v>
      </c>
      <c r="AC3376">
        <v>5</v>
      </c>
      <c r="AD3376" t="s">
        <v>79</v>
      </c>
      <c r="AE3376" t="s">
        <v>95</v>
      </c>
      <c r="AF3376">
        <v>40</v>
      </c>
      <c r="AG3376" s="4">
        <v>0.41666666666666669</v>
      </c>
      <c r="AH3376" s="4">
        <v>0.95833333333333337</v>
      </c>
      <c r="AI3376" s="6">
        <v>13</v>
      </c>
      <c r="AJ3376">
        <v>19.5</v>
      </c>
      <c r="AK3376">
        <v>19.5</v>
      </c>
      <c r="AL3376" t="s">
        <v>81</v>
      </c>
      <c r="AM3376" t="s">
        <v>82</v>
      </c>
      <c r="AO3376" t="s">
        <v>83</v>
      </c>
      <c r="AP3376" t="s">
        <v>130</v>
      </c>
      <c r="AQ3376" t="s">
        <v>662</v>
      </c>
      <c r="AR3376" t="s">
        <v>82</v>
      </c>
      <c r="AT3376" t="s">
        <v>82</v>
      </c>
      <c r="AW3376" t="s">
        <v>82</v>
      </c>
      <c r="AY3376" t="s">
        <v>8188</v>
      </c>
      <c r="AZ3376" t="s">
        <v>23456</v>
      </c>
      <c r="BA3376" t="s">
        <v>1101</v>
      </c>
      <c r="BB3376">
        <v>5401</v>
      </c>
      <c r="BC3376" t="s">
        <v>87</v>
      </c>
      <c r="BH3376" t="s">
        <v>23454</v>
      </c>
      <c r="BI3376" t="s">
        <v>67</v>
      </c>
      <c r="BJ3376">
        <v>900520922</v>
      </c>
    </row>
    <row r="3377" spans="1:62" x14ac:dyDescent="0.25">
      <c r="A3377" t="s">
        <v>23725</v>
      </c>
      <c r="B3377" s="2">
        <v>43508</v>
      </c>
      <c r="C3377" t="s">
        <v>63</v>
      </c>
      <c r="D3377" s="3">
        <v>43472.380789884257</v>
      </c>
      <c r="E3377" t="s">
        <v>64</v>
      </c>
      <c r="F3377" s="2">
        <v>43556</v>
      </c>
      <c r="G3377" s="2">
        <v>43861</v>
      </c>
      <c r="H3377" t="s">
        <v>23726</v>
      </c>
      <c r="I3377" t="s">
        <v>23727</v>
      </c>
      <c r="J3377" t="s">
        <v>17993</v>
      </c>
      <c r="K3377" t="s">
        <v>17994</v>
      </c>
      <c r="L3377" t="s">
        <v>14788</v>
      </c>
      <c r="M3377" t="s">
        <v>105</v>
      </c>
      <c r="N3377">
        <v>77465</v>
      </c>
      <c r="O3377" t="s">
        <v>70</v>
      </c>
      <c r="Q3377" t="s">
        <v>14789</v>
      </c>
      <c r="S3377" t="s">
        <v>72</v>
      </c>
      <c r="T3377" t="s">
        <v>2824</v>
      </c>
      <c r="U3377" t="s">
        <v>3543</v>
      </c>
      <c r="V3377" t="s">
        <v>642</v>
      </c>
      <c r="W3377" t="s">
        <v>105</v>
      </c>
      <c r="X3377" t="s">
        <v>14790</v>
      </c>
      <c r="Y3377" t="str">
        <f>"45-3011"</f>
        <v>45-3011</v>
      </c>
      <c r="Z3377" t="s">
        <v>1652</v>
      </c>
      <c r="AA3377">
        <v>114112</v>
      </c>
      <c r="AB3377">
        <v>2</v>
      </c>
      <c r="AC3377">
        <v>2</v>
      </c>
      <c r="AD3377" t="s">
        <v>79</v>
      </c>
      <c r="AE3377" t="s">
        <v>80</v>
      </c>
      <c r="AF3377">
        <v>40</v>
      </c>
      <c r="AG3377" s="4">
        <v>0.41666666666666669</v>
      </c>
      <c r="AH3377" s="4">
        <v>0.75</v>
      </c>
      <c r="AI3377" s="5">
        <v>10.24</v>
      </c>
      <c r="AJ3377">
        <v>15.36</v>
      </c>
      <c r="AL3377" t="s">
        <v>81</v>
      </c>
      <c r="AM3377" t="s">
        <v>82</v>
      </c>
      <c r="AO3377" t="s">
        <v>83</v>
      </c>
      <c r="AR3377" t="s">
        <v>82</v>
      </c>
      <c r="AT3377" t="s">
        <v>82</v>
      </c>
      <c r="AW3377" t="s">
        <v>82</v>
      </c>
      <c r="AY3377" t="s">
        <v>14788</v>
      </c>
      <c r="AZ3377" t="s">
        <v>14791</v>
      </c>
      <c r="BA3377" t="s">
        <v>105</v>
      </c>
      <c r="BB3377">
        <v>77465</v>
      </c>
      <c r="BC3377" t="s">
        <v>79</v>
      </c>
      <c r="BH3377" t="s">
        <v>17993</v>
      </c>
      <c r="BJ3377">
        <v>743022933</v>
      </c>
    </row>
    <row r="3378" spans="1:62" x14ac:dyDescent="0.25">
      <c r="A3378" t="s">
        <v>23793</v>
      </c>
      <c r="B3378" s="2">
        <v>43508</v>
      </c>
      <c r="C3378" t="s">
        <v>63</v>
      </c>
      <c r="D3378" s="3">
        <v>43472.381449282409</v>
      </c>
      <c r="E3378" t="s">
        <v>64</v>
      </c>
      <c r="F3378" s="2">
        <v>43556</v>
      </c>
      <c r="G3378" s="2">
        <v>43784</v>
      </c>
      <c r="H3378" t="s">
        <v>23794</v>
      </c>
      <c r="I3378" t="s">
        <v>23795</v>
      </c>
      <c r="J3378" t="s">
        <v>23796</v>
      </c>
      <c r="K3378" t="s">
        <v>67</v>
      </c>
      <c r="L3378" t="s">
        <v>8188</v>
      </c>
      <c r="M3378" t="s">
        <v>1101</v>
      </c>
      <c r="N3378">
        <v>5401</v>
      </c>
      <c r="O3378" t="s">
        <v>70</v>
      </c>
      <c r="P3378" t="s">
        <v>67</v>
      </c>
      <c r="Q3378" t="s">
        <v>23455</v>
      </c>
      <c r="S3378" t="s">
        <v>72</v>
      </c>
      <c r="T3378" t="s">
        <v>3529</v>
      </c>
      <c r="U3378" t="s">
        <v>3530</v>
      </c>
      <c r="V3378" t="s">
        <v>3531</v>
      </c>
      <c r="W3378" t="s">
        <v>232</v>
      </c>
      <c r="X3378" t="s">
        <v>11429</v>
      </c>
      <c r="Y3378" t="str">
        <f>"35-2021"</f>
        <v>35-2021</v>
      </c>
      <c r="Z3378" t="s">
        <v>221</v>
      </c>
      <c r="AA3378">
        <v>721110</v>
      </c>
      <c r="AB3378">
        <v>6</v>
      </c>
      <c r="AC3378">
        <v>6</v>
      </c>
      <c r="AD3378" t="s">
        <v>79</v>
      </c>
      <c r="AE3378" t="s">
        <v>95</v>
      </c>
      <c r="AF3378">
        <v>40</v>
      </c>
      <c r="AG3378" s="4">
        <v>0.41666666666666669</v>
      </c>
      <c r="AH3378" s="4">
        <v>0.91666666666666663</v>
      </c>
      <c r="AI3378" s="6">
        <v>13</v>
      </c>
      <c r="AJ3378">
        <v>19.5</v>
      </c>
      <c r="AK3378">
        <v>19.5</v>
      </c>
      <c r="AL3378" t="s">
        <v>81</v>
      </c>
      <c r="AM3378" t="s">
        <v>82</v>
      </c>
      <c r="AO3378" t="s">
        <v>83</v>
      </c>
      <c r="AP3378" t="s">
        <v>130</v>
      </c>
      <c r="AQ3378" t="s">
        <v>662</v>
      </c>
      <c r="AR3378" t="s">
        <v>82</v>
      </c>
      <c r="AT3378" t="s">
        <v>82</v>
      </c>
      <c r="AW3378" t="s">
        <v>82</v>
      </c>
      <c r="AY3378" t="s">
        <v>8188</v>
      </c>
      <c r="AZ3378" t="s">
        <v>23456</v>
      </c>
      <c r="BA3378" t="s">
        <v>1101</v>
      </c>
      <c r="BB3378">
        <v>5401</v>
      </c>
      <c r="BC3378" t="s">
        <v>87</v>
      </c>
      <c r="BH3378" t="s">
        <v>23796</v>
      </c>
      <c r="BI3378" t="s">
        <v>67</v>
      </c>
      <c r="BJ3378">
        <v>464602074</v>
      </c>
    </row>
    <row r="3379" spans="1:62" x14ac:dyDescent="0.25">
      <c r="A3379" t="s">
        <v>23823</v>
      </c>
      <c r="B3379" s="2">
        <v>43508</v>
      </c>
      <c r="C3379" t="s">
        <v>63</v>
      </c>
      <c r="D3379" s="3">
        <v>43472.380863287035</v>
      </c>
      <c r="E3379" t="s">
        <v>64</v>
      </c>
      <c r="F3379" s="2">
        <v>43556</v>
      </c>
      <c r="G3379" s="2">
        <v>43738</v>
      </c>
      <c r="H3379" t="s">
        <v>23824</v>
      </c>
      <c r="J3379" t="s">
        <v>23825</v>
      </c>
      <c r="L3379" t="s">
        <v>23826</v>
      </c>
      <c r="M3379" t="s">
        <v>323</v>
      </c>
      <c r="N3379">
        <v>95651</v>
      </c>
      <c r="O3379" t="s">
        <v>70</v>
      </c>
      <c r="Q3379" t="s">
        <v>23827</v>
      </c>
      <c r="S3379" t="s">
        <v>72</v>
      </c>
      <c r="T3379" t="s">
        <v>7215</v>
      </c>
      <c r="U3379" t="s">
        <v>7216</v>
      </c>
      <c r="V3379" t="s">
        <v>7217</v>
      </c>
      <c r="W3379" t="s">
        <v>147</v>
      </c>
      <c r="X3379" t="s">
        <v>20700</v>
      </c>
      <c r="Y3379" t="str">
        <f>"39-7012"</f>
        <v>39-7012</v>
      </c>
      <c r="Z3379" t="s">
        <v>13762</v>
      </c>
      <c r="AA3379">
        <v>7139</v>
      </c>
      <c r="AB3379">
        <v>20</v>
      </c>
      <c r="AC3379">
        <v>20</v>
      </c>
      <c r="AD3379" t="s">
        <v>79</v>
      </c>
      <c r="AE3379" t="s">
        <v>80</v>
      </c>
      <c r="AF3379">
        <v>35</v>
      </c>
      <c r="AG3379" s="4">
        <v>0.29166666666666669</v>
      </c>
      <c r="AH3379" s="4">
        <v>0.66666666666666663</v>
      </c>
      <c r="AI3379" s="5">
        <v>17.87</v>
      </c>
      <c r="AL3379" t="s">
        <v>81</v>
      </c>
      <c r="AM3379" t="s">
        <v>82</v>
      </c>
      <c r="AO3379" t="s">
        <v>213</v>
      </c>
      <c r="AR3379" t="s">
        <v>82</v>
      </c>
      <c r="AT3379" t="s">
        <v>82</v>
      </c>
      <c r="AW3379" t="s">
        <v>72</v>
      </c>
      <c r="AX3379">
        <v>12</v>
      </c>
      <c r="AY3379" t="s">
        <v>13759</v>
      </c>
      <c r="AZ3379" t="s">
        <v>5009</v>
      </c>
      <c r="BA3379" t="s">
        <v>323</v>
      </c>
      <c r="BB3379">
        <v>95613</v>
      </c>
      <c r="BC3379" t="s">
        <v>87</v>
      </c>
      <c r="BH3379" t="s">
        <v>23828</v>
      </c>
      <c r="BJ3379">
        <v>462298798</v>
      </c>
    </row>
    <row r="3380" spans="1:62" x14ac:dyDescent="0.25">
      <c r="A3380" t="s">
        <v>24442</v>
      </c>
      <c r="B3380" s="2">
        <v>43508</v>
      </c>
      <c r="C3380" t="s">
        <v>63</v>
      </c>
      <c r="D3380" s="3">
        <v>43472.378611296299</v>
      </c>
      <c r="E3380" t="s">
        <v>64</v>
      </c>
      <c r="F3380" s="2">
        <v>43556</v>
      </c>
      <c r="G3380" s="2">
        <v>43799</v>
      </c>
      <c r="H3380" t="s">
        <v>24443</v>
      </c>
      <c r="J3380" t="s">
        <v>24444</v>
      </c>
      <c r="L3380" t="s">
        <v>18642</v>
      </c>
      <c r="M3380" t="s">
        <v>761</v>
      </c>
      <c r="N3380">
        <v>30060</v>
      </c>
      <c r="O3380" t="s">
        <v>70</v>
      </c>
      <c r="Q3380" t="s">
        <v>24445</v>
      </c>
      <c r="S3380" t="s">
        <v>72</v>
      </c>
      <c r="T3380" t="s">
        <v>1791</v>
      </c>
      <c r="U3380" t="s">
        <v>911</v>
      </c>
      <c r="V3380" t="s">
        <v>863</v>
      </c>
      <c r="W3380" t="s">
        <v>105</v>
      </c>
      <c r="X3380" t="s">
        <v>1758</v>
      </c>
      <c r="Y3380" t="str">
        <f>"37-3011"</f>
        <v>37-3011</v>
      </c>
      <c r="Z3380" t="s">
        <v>94</v>
      </c>
      <c r="AA3380">
        <v>221310</v>
      </c>
      <c r="AB3380">
        <v>7</v>
      </c>
      <c r="AC3380">
        <v>7</v>
      </c>
      <c r="AD3380" t="s">
        <v>79</v>
      </c>
      <c r="AE3380" t="s">
        <v>80</v>
      </c>
      <c r="AF3380">
        <v>40</v>
      </c>
      <c r="AG3380" s="4">
        <v>0.33333333333333331</v>
      </c>
      <c r="AH3380" s="4">
        <v>0.70833333333333337</v>
      </c>
      <c r="AI3380" s="5">
        <v>14.24</v>
      </c>
      <c r="AJ3380">
        <v>21.36</v>
      </c>
      <c r="AL3380" t="s">
        <v>81</v>
      </c>
      <c r="AM3380" t="s">
        <v>82</v>
      </c>
      <c r="AO3380" t="s">
        <v>83</v>
      </c>
      <c r="AR3380" t="s">
        <v>82</v>
      </c>
      <c r="AT3380" t="s">
        <v>82</v>
      </c>
      <c r="AW3380" t="s">
        <v>82</v>
      </c>
      <c r="AY3380" t="s">
        <v>18642</v>
      </c>
      <c r="AZ3380" t="s">
        <v>5461</v>
      </c>
      <c r="BA3380" t="s">
        <v>761</v>
      </c>
      <c r="BB3380">
        <v>30060</v>
      </c>
      <c r="BC3380" t="s">
        <v>79</v>
      </c>
      <c r="BH3380" t="s">
        <v>24444</v>
      </c>
      <c r="BJ3380">
        <v>202626292</v>
      </c>
    </row>
    <row r="3381" spans="1:62" x14ac:dyDescent="0.25">
      <c r="A3381" t="s">
        <v>24799</v>
      </c>
      <c r="B3381" s="2">
        <v>43508</v>
      </c>
      <c r="C3381" t="s">
        <v>63</v>
      </c>
      <c r="D3381" s="3">
        <v>43472.380792476855</v>
      </c>
      <c r="E3381" t="s">
        <v>64</v>
      </c>
      <c r="F3381" s="2">
        <v>43556</v>
      </c>
      <c r="G3381" s="2">
        <v>43799</v>
      </c>
      <c r="H3381" t="s">
        <v>24800</v>
      </c>
      <c r="J3381" t="s">
        <v>24801</v>
      </c>
      <c r="L3381" t="s">
        <v>8310</v>
      </c>
      <c r="M3381" t="s">
        <v>859</v>
      </c>
      <c r="N3381">
        <v>98422</v>
      </c>
      <c r="O3381" t="s">
        <v>70</v>
      </c>
      <c r="Q3381" t="s">
        <v>24802</v>
      </c>
      <c r="S3381" t="s">
        <v>72</v>
      </c>
      <c r="T3381" t="s">
        <v>878</v>
      </c>
      <c r="U3381" t="s">
        <v>4038</v>
      </c>
      <c r="V3381" t="s">
        <v>4039</v>
      </c>
      <c r="W3381" t="s">
        <v>881</v>
      </c>
      <c r="X3381" t="s">
        <v>94</v>
      </c>
      <c r="Y3381" t="str">
        <f>"37-3011"</f>
        <v>37-3011</v>
      </c>
      <c r="Z3381" t="s">
        <v>94</v>
      </c>
      <c r="AA3381">
        <v>561730</v>
      </c>
      <c r="AB3381">
        <v>13</v>
      </c>
      <c r="AC3381">
        <v>13</v>
      </c>
      <c r="AD3381" t="s">
        <v>79</v>
      </c>
      <c r="AE3381" t="s">
        <v>80</v>
      </c>
      <c r="AF3381">
        <v>40</v>
      </c>
      <c r="AG3381" s="4">
        <v>0.29166666666666669</v>
      </c>
      <c r="AH3381" s="4">
        <v>0.64583333333333337</v>
      </c>
      <c r="AI3381" s="5">
        <v>17.05</v>
      </c>
      <c r="AJ3381">
        <v>25.58</v>
      </c>
      <c r="AK3381">
        <v>30</v>
      </c>
      <c r="AL3381" t="s">
        <v>81</v>
      </c>
      <c r="AM3381" t="s">
        <v>82</v>
      </c>
      <c r="AO3381" t="s">
        <v>83</v>
      </c>
      <c r="AR3381" t="s">
        <v>82</v>
      </c>
      <c r="AT3381" t="s">
        <v>82</v>
      </c>
      <c r="AW3381" t="s">
        <v>72</v>
      </c>
      <c r="AX3381">
        <v>3</v>
      </c>
      <c r="AY3381" t="s">
        <v>8310</v>
      </c>
      <c r="AZ3381" t="s">
        <v>8311</v>
      </c>
      <c r="BA3381" t="s">
        <v>859</v>
      </c>
      <c r="BB3381">
        <v>98422</v>
      </c>
      <c r="BC3381" t="s">
        <v>79</v>
      </c>
      <c r="BH3381" t="s">
        <v>24803</v>
      </c>
      <c r="BJ3381">
        <v>261233579</v>
      </c>
    </row>
    <row r="3382" spans="1:62" x14ac:dyDescent="0.25">
      <c r="A3382" t="s">
        <v>24864</v>
      </c>
      <c r="B3382" s="2">
        <v>43508</v>
      </c>
      <c r="C3382" t="s">
        <v>63</v>
      </c>
      <c r="D3382" s="3">
        <v>43472.378652650463</v>
      </c>
      <c r="E3382" t="s">
        <v>64</v>
      </c>
      <c r="F3382" s="2">
        <v>43556</v>
      </c>
      <c r="G3382" s="2">
        <v>43819</v>
      </c>
      <c r="H3382" t="s">
        <v>24865</v>
      </c>
      <c r="J3382" t="s">
        <v>24866</v>
      </c>
      <c r="L3382" t="s">
        <v>24064</v>
      </c>
      <c r="M3382" t="s">
        <v>5997</v>
      </c>
      <c r="N3382">
        <v>58521</v>
      </c>
      <c r="O3382" t="s">
        <v>70</v>
      </c>
      <c r="Q3382" t="s">
        <v>24867</v>
      </c>
      <c r="S3382" t="s">
        <v>72</v>
      </c>
      <c r="T3382" t="s">
        <v>13303</v>
      </c>
      <c r="U3382" t="s">
        <v>8950</v>
      </c>
      <c r="V3382" t="s">
        <v>1757</v>
      </c>
      <c r="W3382" t="s">
        <v>278</v>
      </c>
      <c r="X3382" t="s">
        <v>106</v>
      </c>
      <c r="Y3382" t="str">
        <f>"37-3011"</f>
        <v>37-3011</v>
      </c>
      <c r="Z3382" t="s">
        <v>94</v>
      </c>
      <c r="AA3382">
        <v>561730</v>
      </c>
      <c r="AB3382">
        <v>65</v>
      </c>
      <c r="AC3382">
        <v>65</v>
      </c>
      <c r="AD3382" t="s">
        <v>79</v>
      </c>
      <c r="AE3382" t="s">
        <v>80</v>
      </c>
      <c r="AF3382">
        <v>40</v>
      </c>
      <c r="AG3382" s="4">
        <v>0.33333333333333331</v>
      </c>
      <c r="AH3382" s="4">
        <v>0.6875</v>
      </c>
      <c r="AI3382" s="5">
        <v>17.78</v>
      </c>
      <c r="AJ3382">
        <v>26.67</v>
      </c>
      <c r="AL3382" t="s">
        <v>81</v>
      </c>
      <c r="AM3382" t="s">
        <v>82</v>
      </c>
      <c r="AO3382" t="s">
        <v>83</v>
      </c>
      <c r="AR3382" t="s">
        <v>82</v>
      </c>
      <c r="AT3382" t="s">
        <v>82</v>
      </c>
      <c r="AW3382" t="s">
        <v>82</v>
      </c>
      <c r="AY3382" t="s">
        <v>3922</v>
      </c>
      <c r="AZ3382" t="s">
        <v>14350</v>
      </c>
      <c r="BA3382" t="s">
        <v>5997</v>
      </c>
      <c r="BB3382">
        <v>58521</v>
      </c>
      <c r="BC3382" t="s">
        <v>79</v>
      </c>
      <c r="BH3382" t="s">
        <v>24868</v>
      </c>
      <c r="BJ3382">
        <v>721593591</v>
      </c>
    </row>
    <row r="3383" spans="1:62" x14ac:dyDescent="0.25">
      <c r="A3383" t="s">
        <v>24946</v>
      </c>
      <c r="B3383" s="2">
        <v>43508</v>
      </c>
      <c r="C3383" t="s">
        <v>63</v>
      </c>
      <c r="D3383" s="3">
        <v>43472.37988197917</v>
      </c>
      <c r="E3383" t="s">
        <v>64</v>
      </c>
      <c r="F3383" s="2">
        <v>43556</v>
      </c>
      <c r="G3383" s="2">
        <v>43814</v>
      </c>
      <c r="H3383" t="s">
        <v>24947</v>
      </c>
      <c r="J3383" t="s">
        <v>24948</v>
      </c>
      <c r="L3383" t="s">
        <v>2230</v>
      </c>
      <c r="M3383" t="s">
        <v>105</v>
      </c>
      <c r="N3383">
        <v>75002</v>
      </c>
      <c r="O3383" t="s">
        <v>70</v>
      </c>
      <c r="Q3383" t="s">
        <v>24949</v>
      </c>
      <c r="S3383" t="s">
        <v>72</v>
      </c>
      <c r="T3383" t="s">
        <v>1855</v>
      </c>
      <c r="U3383" t="s">
        <v>6225</v>
      </c>
      <c r="V3383" t="s">
        <v>738</v>
      </c>
      <c r="W3383" t="s">
        <v>105</v>
      </c>
      <c r="X3383" t="s">
        <v>1758</v>
      </c>
      <c r="Y3383" t="str">
        <f>"37-3011"</f>
        <v>37-3011</v>
      </c>
      <c r="Z3383" t="s">
        <v>94</v>
      </c>
      <c r="AA3383">
        <v>561730</v>
      </c>
      <c r="AB3383">
        <v>14</v>
      </c>
      <c r="AC3383">
        <v>14</v>
      </c>
      <c r="AD3383" t="s">
        <v>79</v>
      </c>
      <c r="AE3383" t="s">
        <v>95</v>
      </c>
      <c r="AF3383">
        <v>40</v>
      </c>
      <c r="AG3383" s="4">
        <v>0.33333333333333331</v>
      </c>
      <c r="AH3383" s="4">
        <v>0.70833333333333337</v>
      </c>
      <c r="AI3383" s="5">
        <v>13.94</v>
      </c>
      <c r="AJ3383">
        <v>20.91</v>
      </c>
      <c r="AL3383" t="s">
        <v>81</v>
      </c>
      <c r="AM3383" t="s">
        <v>82</v>
      </c>
      <c r="AO3383" t="s">
        <v>83</v>
      </c>
      <c r="AR3383" t="s">
        <v>82</v>
      </c>
      <c r="AT3383" t="s">
        <v>82</v>
      </c>
      <c r="AW3383" t="s">
        <v>82</v>
      </c>
      <c r="AY3383" t="s">
        <v>2230</v>
      </c>
      <c r="AZ3383" t="s">
        <v>24950</v>
      </c>
      <c r="BA3383" t="s">
        <v>105</v>
      </c>
      <c r="BB3383">
        <v>75002</v>
      </c>
      <c r="BC3383" t="s">
        <v>79</v>
      </c>
      <c r="BH3383" t="s">
        <v>24951</v>
      </c>
      <c r="BJ3383">
        <v>202537237</v>
      </c>
    </row>
    <row r="3384" spans="1:62" x14ac:dyDescent="0.25">
      <c r="A3384" t="s">
        <v>24986</v>
      </c>
      <c r="B3384" s="2">
        <v>43508</v>
      </c>
      <c r="C3384" t="s">
        <v>63</v>
      </c>
      <c r="D3384" s="3">
        <v>43472.378569872686</v>
      </c>
      <c r="E3384" t="s">
        <v>64</v>
      </c>
      <c r="F3384" s="2">
        <v>43556</v>
      </c>
      <c r="G3384" s="2">
        <v>43800</v>
      </c>
      <c r="H3384" t="s">
        <v>24987</v>
      </c>
      <c r="I3384" t="s">
        <v>67</v>
      </c>
      <c r="J3384" t="s">
        <v>24988</v>
      </c>
      <c r="L3384" t="s">
        <v>24989</v>
      </c>
      <c r="M3384" t="s">
        <v>2356</v>
      </c>
      <c r="N3384">
        <v>69101</v>
      </c>
      <c r="O3384" t="s">
        <v>70</v>
      </c>
      <c r="Q3384" t="s">
        <v>24990</v>
      </c>
      <c r="S3384" t="s">
        <v>72</v>
      </c>
      <c r="T3384" t="s">
        <v>24345</v>
      </c>
      <c r="U3384" t="s">
        <v>24346</v>
      </c>
      <c r="V3384" t="s">
        <v>6487</v>
      </c>
      <c r="W3384" t="s">
        <v>2356</v>
      </c>
      <c r="X3384" t="s">
        <v>1197</v>
      </c>
      <c r="Y3384" t="str">
        <f>"47-2061"</f>
        <v>47-2061</v>
      </c>
      <c r="Z3384" t="s">
        <v>326</v>
      </c>
      <c r="AA3384">
        <v>238110</v>
      </c>
      <c r="AB3384">
        <v>4</v>
      </c>
      <c r="AC3384">
        <v>4</v>
      </c>
      <c r="AD3384" t="s">
        <v>79</v>
      </c>
      <c r="AE3384" t="s">
        <v>80</v>
      </c>
      <c r="AF3384">
        <v>40</v>
      </c>
      <c r="AG3384" s="4">
        <v>0.29166666666666669</v>
      </c>
      <c r="AH3384" s="4">
        <v>0.70833333333333337</v>
      </c>
      <c r="AI3384" s="5">
        <v>14.64</v>
      </c>
      <c r="AJ3384">
        <v>21.96</v>
      </c>
      <c r="AL3384" t="s">
        <v>81</v>
      </c>
      <c r="AM3384" t="s">
        <v>82</v>
      </c>
      <c r="AO3384" t="s">
        <v>83</v>
      </c>
      <c r="AR3384" t="s">
        <v>82</v>
      </c>
      <c r="AT3384" t="s">
        <v>82</v>
      </c>
      <c r="AW3384" t="s">
        <v>72</v>
      </c>
      <c r="AX3384">
        <v>2</v>
      </c>
      <c r="AY3384" t="s">
        <v>16055</v>
      </c>
      <c r="AZ3384" t="s">
        <v>4750</v>
      </c>
      <c r="BA3384" t="s">
        <v>2356</v>
      </c>
      <c r="BB3384">
        <v>69101</v>
      </c>
      <c r="BC3384" t="s">
        <v>79</v>
      </c>
      <c r="BH3384" t="s">
        <v>24991</v>
      </c>
      <c r="BJ3384">
        <v>451336000</v>
      </c>
    </row>
    <row r="3385" spans="1:62" x14ac:dyDescent="0.25">
      <c r="A3385" t="s">
        <v>25059</v>
      </c>
      <c r="B3385" s="2">
        <v>43508</v>
      </c>
      <c r="C3385" t="s">
        <v>63</v>
      </c>
      <c r="D3385" s="3">
        <v>43472.380393877313</v>
      </c>
      <c r="E3385" t="s">
        <v>282</v>
      </c>
      <c r="F3385" s="2">
        <v>43556</v>
      </c>
      <c r="G3385" s="2">
        <v>43799</v>
      </c>
      <c r="H3385" t="s">
        <v>25060</v>
      </c>
      <c r="I3385" t="s">
        <v>25061</v>
      </c>
      <c r="J3385" t="s">
        <v>25062</v>
      </c>
      <c r="K3385" t="s">
        <v>67</v>
      </c>
      <c r="L3385" t="s">
        <v>6257</v>
      </c>
      <c r="M3385" t="s">
        <v>774</v>
      </c>
      <c r="N3385">
        <v>80014</v>
      </c>
      <c r="O3385" t="s">
        <v>70</v>
      </c>
      <c r="P3385" t="s">
        <v>67</v>
      </c>
      <c r="Q3385" t="s">
        <v>25063</v>
      </c>
      <c r="S3385" t="s">
        <v>72</v>
      </c>
      <c r="T3385" t="s">
        <v>23801</v>
      </c>
      <c r="U3385" t="s">
        <v>24916</v>
      </c>
      <c r="V3385" t="s">
        <v>15812</v>
      </c>
      <c r="W3385" t="s">
        <v>774</v>
      </c>
      <c r="X3385" t="s">
        <v>106</v>
      </c>
      <c r="Y3385" t="str">
        <f>"37-3011"</f>
        <v>37-3011</v>
      </c>
      <c r="Z3385" t="s">
        <v>94</v>
      </c>
      <c r="AA3385">
        <v>561730</v>
      </c>
      <c r="AB3385">
        <v>5</v>
      </c>
      <c r="AC3385">
        <v>4</v>
      </c>
      <c r="AD3385" t="s">
        <v>79</v>
      </c>
      <c r="AE3385" t="s">
        <v>95</v>
      </c>
      <c r="AF3385">
        <v>40</v>
      </c>
      <c r="AG3385" s="4">
        <v>0.33333333333333331</v>
      </c>
      <c r="AH3385" s="4">
        <v>0.66666666666666663</v>
      </c>
      <c r="AI3385" s="6">
        <v>16</v>
      </c>
      <c r="AJ3385">
        <v>24</v>
      </c>
      <c r="AL3385" t="s">
        <v>81</v>
      </c>
      <c r="AM3385" t="s">
        <v>82</v>
      </c>
      <c r="AO3385" t="s">
        <v>83</v>
      </c>
      <c r="AP3385" t="s">
        <v>67</v>
      </c>
      <c r="AQ3385" t="s">
        <v>67</v>
      </c>
      <c r="AR3385" t="s">
        <v>82</v>
      </c>
      <c r="AT3385" t="s">
        <v>82</v>
      </c>
      <c r="AW3385" t="s">
        <v>82</v>
      </c>
      <c r="AY3385" t="s">
        <v>6257</v>
      </c>
      <c r="AZ3385" t="s">
        <v>7957</v>
      </c>
      <c r="BA3385" t="s">
        <v>774</v>
      </c>
      <c r="BB3385">
        <v>80014</v>
      </c>
      <c r="BC3385" t="s">
        <v>79</v>
      </c>
      <c r="BH3385" t="s">
        <v>25062</v>
      </c>
      <c r="BJ3385">
        <v>464946221</v>
      </c>
    </row>
    <row r="3386" spans="1:62" x14ac:dyDescent="0.25">
      <c r="A3386" t="s">
        <v>25082</v>
      </c>
      <c r="B3386" s="2">
        <v>43508</v>
      </c>
      <c r="C3386" t="s">
        <v>63</v>
      </c>
      <c r="D3386" s="3">
        <v>43472.378675034721</v>
      </c>
      <c r="E3386" t="s">
        <v>64</v>
      </c>
      <c r="F3386" s="2">
        <v>43556</v>
      </c>
      <c r="G3386" s="2">
        <v>43799</v>
      </c>
      <c r="H3386" t="s">
        <v>25083</v>
      </c>
      <c r="J3386" t="s">
        <v>25084</v>
      </c>
      <c r="L3386" t="s">
        <v>21036</v>
      </c>
      <c r="M3386" t="s">
        <v>1165</v>
      </c>
      <c r="N3386">
        <v>57033</v>
      </c>
      <c r="O3386" t="s">
        <v>70</v>
      </c>
      <c r="Q3386" t="s">
        <v>25085</v>
      </c>
      <c r="S3386" t="s">
        <v>72</v>
      </c>
      <c r="T3386" t="s">
        <v>9773</v>
      </c>
      <c r="U3386" t="s">
        <v>9774</v>
      </c>
      <c r="V3386" t="s">
        <v>9775</v>
      </c>
      <c r="W3386" t="s">
        <v>197</v>
      </c>
      <c r="X3386" t="s">
        <v>1758</v>
      </c>
      <c r="Y3386" t="str">
        <f>"47-2061"</f>
        <v>47-2061</v>
      </c>
      <c r="Z3386" t="s">
        <v>326</v>
      </c>
      <c r="AA3386">
        <v>238110</v>
      </c>
      <c r="AB3386">
        <v>10</v>
      </c>
      <c r="AC3386">
        <v>10</v>
      </c>
      <c r="AD3386" t="s">
        <v>79</v>
      </c>
      <c r="AE3386" t="s">
        <v>80</v>
      </c>
      <c r="AF3386">
        <v>40</v>
      </c>
      <c r="AG3386" s="4">
        <v>0.3125</v>
      </c>
      <c r="AH3386" s="4">
        <v>0.72916666666666663</v>
      </c>
      <c r="AI3386" s="5">
        <v>15.86</v>
      </c>
      <c r="AJ3386">
        <v>23.79</v>
      </c>
      <c r="AL3386" t="s">
        <v>81</v>
      </c>
      <c r="AM3386" t="s">
        <v>82</v>
      </c>
      <c r="AO3386" t="s">
        <v>83</v>
      </c>
      <c r="AR3386" t="s">
        <v>82</v>
      </c>
      <c r="AT3386" t="s">
        <v>82</v>
      </c>
      <c r="AW3386" t="s">
        <v>82</v>
      </c>
      <c r="AY3386" t="s">
        <v>21036</v>
      </c>
      <c r="AZ3386" t="s">
        <v>7703</v>
      </c>
      <c r="BA3386" t="s">
        <v>1165</v>
      </c>
      <c r="BB3386">
        <v>57033</v>
      </c>
      <c r="BC3386" t="s">
        <v>79</v>
      </c>
      <c r="BH3386" t="s">
        <v>25084</v>
      </c>
      <c r="BJ3386">
        <v>460440223</v>
      </c>
    </row>
    <row r="3387" spans="1:62" x14ac:dyDescent="0.25">
      <c r="A3387" t="s">
        <v>25268</v>
      </c>
      <c r="B3387" s="2">
        <v>43508</v>
      </c>
      <c r="C3387" t="s">
        <v>63</v>
      </c>
      <c r="D3387" s="3">
        <v>43472.379025729169</v>
      </c>
      <c r="E3387" t="s">
        <v>64</v>
      </c>
      <c r="F3387" s="2">
        <v>43556</v>
      </c>
      <c r="G3387" s="2">
        <v>43800</v>
      </c>
      <c r="H3387" t="s">
        <v>25269</v>
      </c>
      <c r="J3387" t="s">
        <v>25270</v>
      </c>
      <c r="L3387" t="s">
        <v>25271</v>
      </c>
      <c r="M3387" t="s">
        <v>207</v>
      </c>
      <c r="N3387">
        <v>2151</v>
      </c>
      <c r="O3387" t="s">
        <v>70</v>
      </c>
      <c r="Q3387" t="s">
        <v>25272</v>
      </c>
      <c r="S3387" t="s">
        <v>72</v>
      </c>
      <c r="T3387" t="s">
        <v>13303</v>
      </c>
      <c r="U3387" t="s">
        <v>3646</v>
      </c>
      <c r="V3387" t="s">
        <v>1757</v>
      </c>
      <c r="W3387" t="s">
        <v>278</v>
      </c>
      <c r="X3387" t="s">
        <v>20303</v>
      </c>
      <c r="Y3387" t="str">
        <f>"37-2011"</f>
        <v>37-2011</v>
      </c>
      <c r="Z3387" t="s">
        <v>424</v>
      </c>
      <c r="AA3387">
        <v>561720</v>
      </c>
      <c r="AB3387">
        <v>6</v>
      </c>
      <c r="AC3387">
        <v>6</v>
      </c>
      <c r="AD3387" t="s">
        <v>79</v>
      </c>
      <c r="AE3387" t="s">
        <v>80</v>
      </c>
      <c r="AF3387">
        <v>40</v>
      </c>
      <c r="AG3387" s="4">
        <v>0.29166666666666669</v>
      </c>
      <c r="AH3387" s="4">
        <v>0.64583333333333337</v>
      </c>
      <c r="AI3387" s="5">
        <v>17.899999999999999</v>
      </c>
      <c r="AJ3387">
        <v>26.85</v>
      </c>
      <c r="AL3387" t="s">
        <v>81</v>
      </c>
      <c r="AM3387" t="s">
        <v>82</v>
      </c>
      <c r="AO3387" t="s">
        <v>83</v>
      </c>
      <c r="AR3387" t="s">
        <v>82</v>
      </c>
      <c r="AT3387" t="s">
        <v>82</v>
      </c>
      <c r="AW3387" t="s">
        <v>72</v>
      </c>
      <c r="AX3387">
        <v>3</v>
      </c>
      <c r="AY3387" t="s">
        <v>25271</v>
      </c>
      <c r="AZ3387" t="s">
        <v>6535</v>
      </c>
      <c r="BA3387" t="s">
        <v>207</v>
      </c>
      <c r="BB3387">
        <v>2151</v>
      </c>
      <c r="BC3387" t="s">
        <v>79</v>
      </c>
      <c r="BH3387" t="s">
        <v>25273</v>
      </c>
      <c r="BJ3387">
        <v>202265159</v>
      </c>
    </row>
    <row r="3388" spans="1:62" x14ac:dyDescent="0.25">
      <c r="A3388" t="s">
        <v>25398</v>
      </c>
      <c r="B3388" s="2">
        <v>43508</v>
      </c>
      <c r="C3388" t="s">
        <v>63</v>
      </c>
      <c r="D3388" s="3">
        <v>43472.379254178239</v>
      </c>
      <c r="E3388" t="s">
        <v>64</v>
      </c>
      <c r="F3388" s="2">
        <v>43556</v>
      </c>
      <c r="G3388" s="2">
        <v>43800</v>
      </c>
      <c r="H3388" t="s">
        <v>25399</v>
      </c>
      <c r="I3388" t="s">
        <v>25400</v>
      </c>
      <c r="J3388" t="s">
        <v>25401</v>
      </c>
      <c r="K3388" t="s">
        <v>67</v>
      </c>
      <c r="L3388" t="s">
        <v>25402</v>
      </c>
      <c r="M3388" t="s">
        <v>1165</v>
      </c>
      <c r="N3388">
        <v>57451</v>
      </c>
      <c r="O3388" t="s">
        <v>70</v>
      </c>
      <c r="P3388" t="s">
        <v>67</v>
      </c>
      <c r="Q3388" t="s">
        <v>25403</v>
      </c>
      <c r="S3388" t="s">
        <v>72</v>
      </c>
      <c r="T3388" t="s">
        <v>14635</v>
      </c>
      <c r="U3388" t="s">
        <v>14636</v>
      </c>
      <c r="V3388" t="s">
        <v>14637</v>
      </c>
      <c r="W3388" t="s">
        <v>105</v>
      </c>
      <c r="X3388" t="s">
        <v>25404</v>
      </c>
      <c r="Y3388" t="str">
        <f>"37-3011"</f>
        <v>37-3011</v>
      </c>
      <c r="Z3388" t="s">
        <v>94</v>
      </c>
      <c r="AA3388">
        <v>561730</v>
      </c>
      <c r="AB3388">
        <v>10</v>
      </c>
      <c r="AC3388">
        <v>10</v>
      </c>
      <c r="AD3388" t="s">
        <v>79</v>
      </c>
      <c r="AE3388" t="s">
        <v>80</v>
      </c>
      <c r="AF3388">
        <v>40</v>
      </c>
      <c r="AG3388" s="4">
        <v>0.29166666666666669</v>
      </c>
      <c r="AH3388" s="4">
        <v>0.66666666666666663</v>
      </c>
      <c r="AI3388" s="5">
        <v>13.07</v>
      </c>
      <c r="AJ3388">
        <v>19.61</v>
      </c>
      <c r="AK3388">
        <v>19.61</v>
      </c>
      <c r="AL3388" t="s">
        <v>81</v>
      </c>
      <c r="AM3388" t="s">
        <v>82</v>
      </c>
      <c r="AO3388" t="s">
        <v>83</v>
      </c>
      <c r="AP3388" t="s">
        <v>67</v>
      </c>
      <c r="AQ3388" t="s">
        <v>67</v>
      </c>
      <c r="AR3388" t="s">
        <v>82</v>
      </c>
      <c r="AT3388" t="s">
        <v>82</v>
      </c>
      <c r="AW3388" t="s">
        <v>82</v>
      </c>
      <c r="AY3388" t="s">
        <v>25402</v>
      </c>
      <c r="AZ3388" t="s">
        <v>25405</v>
      </c>
      <c r="BA3388" t="s">
        <v>1165</v>
      </c>
      <c r="BB3388">
        <v>57451</v>
      </c>
      <c r="BC3388" t="s">
        <v>79</v>
      </c>
      <c r="BH3388" t="s">
        <v>25401</v>
      </c>
      <c r="BI3388" t="s">
        <v>67</v>
      </c>
      <c r="BJ3388">
        <v>812835036</v>
      </c>
    </row>
    <row r="3389" spans="1:62" x14ac:dyDescent="0.25">
      <c r="A3389" t="s">
        <v>25433</v>
      </c>
      <c r="B3389" s="2">
        <v>43508</v>
      </c>
      <c r="C3389" t="s">
        <v>63</v>
      </c>
      <c r="D3389" s="3">
        <v>43472.37900847222</v>
      </c>
      <c r="E3389" t="s">
        <v>64</v>
      </c>
      <c r="F3389" s="2">
        <v>43556</v>
      </c>
      <c r="G3389" s="2">
        <v>43792</v>
      </c>
      <c r="H3389" t="s">
        <v>25434</v>
      </c>
      <c r="J3389" t="s">
        <v>25358</v>
      </c>
      <c r="L3389" t="s">
        <v>25359</v>
      </c>
      <c r="M3389" t="s">
        <v>761</v>
      </c>
      <c r="N3389">
        <v>30083</v>
      </c>
      <c r="O3389" t="s">
        <v>70</v>
      </c>
      <c r="Q3389" t="s">
        <v>25360</v>
      </c>
      <c r="S3389" t="s">
        <v>72</v>
      </c>
      <c r="T3389" t="s">
        <v>13303</v>
      </c>
      <c r="U3389" t="s">
        <v>3646</v>
      </c>
      <c r="V3389" t="s">
        <v>1757</v>
      </c>
      <c r="W3389" t="s">
        <v>278</v>
      </c>
      <c r="X3389" t="s">
        <v>25361</v>
      </c>
      <c r="Y3389" t="str">
        <f>"37-3011"</f>
        <v>37-3011</v>
      </c>
      <c r="Z3389" t="s">
        <v>94</v>
      </c>
      <c r="AA3389">
        <v>561730</v>
      </c>
      <c r="AB3389">
        <v>6</v>
      </c>
      <c r="AC3389">
        <v>6</v>
      </c>
      <c r="AD3389" t="s">
        <v>79</v>
      </c>
      <c r="AE3389" t="s">
        <v>95</v>
      </c>
      <c r="AF3389">
        <v>40</v>
      </c>
      <c r="AG3389" s="4">
        <v>0.27083333333333331</v>
      </c>
      <c r="AH3389" s="4">
        <v>0.625</v>
      </c>
      <c r="AI3389" s="5">
        <v>13.52</v>
      </c>
      <c r="AJ3389">
        <v>20.28</v>
      </c>
      <c r="AL3389" t="s">
        <v>81</v>
      </c>
      <c r="AM3389" t="s">
        <v>82</v>
      </c>
      <c r="AO3389" t="s">
        <v>83</v>
      </c>
      <c r="AR3389" t="s">
        <v>82</v>
      </c>
      <c r="AT3389" t="s">
        <v>82</v>
      </c>
      <c r="AW3389" t="s">
        <v>72</v>
      </c>
      <c r="AX3389">
        <v>3</v>
      </c>
      <c r="AY3389" t="s">
        <v>1564</v>
      </c>
      <c r="AZ3389" t="s">
        <v>1566</v>
      </c>
      <c r="BA3389" t="s">
        <v>1064</v>
      </c>
      <c r="BB3389">
        <v>37203</v>
      </c>
      <c r="BC3389" t="s">
        <v>79</v>
      </c>
      <c r="BH3389" t="s">
        <v>25435</v>
      </c>
      <c r="BJ3389">
        <v>465723417</v>
      </c>
    </row>
    <row r="3390" spans="1:62" x14ac:dyDescent="0.25">
      <c r="A3390" t="s">
        <v>25474</v>
      </c>
      <c r="B3390" s="2">
        <v>43508</v>
      </c>
      <c r="C3390" t="s">
        <v>63</v>
      </c>
      <c r="D3390" s="3">
        <v>43472.379121828701</v>
      </c>
      <c r="E3390" t="s">
        <v>64</v>
      </c>
      <c r="F3390" s="2">
        <v>43556</v>
      </c>
      <c r="G3390" s="2">
        <v>43799</v>
      </c>
      <c r="H3390" t="s">
        <v>25475</v>
      </c>
      <c r="I3390" t="s">
        <v>25476</v>
      </c>
      <c r="J3390" t="s">
        <v>25477</v>
      </c>
      <c r="L3390" t="s">
        <v>6487</v>
      </c>
      <c r="M3390" t="s">
        <v>2356</v>
      </c>
      <c r="N3390">
        <v>68106</v>
      </c>
      <c r="O3390" t="s">
        <v>70</v>
      </c>
      <c r="Q3390" t="s">
        <v>25478</v>
      </c>
      <c r="S3390" t="s">
        <v>72</v>
      </c>
      <c r="T3390" t="s">
        <v>24345</v>
      </c>
      <c r="U3390" t="s">
        <v>25479</v>
      </c>
      <c r="V3390" t="s">
        <v>6487</v>
      </c>
      <c r="W3390" t="s">
        <v>2356</v>
      </c>
      <c r="X3390" t="s">
        <v>16057</v>
      </c>
      <c r="Y3390" t="str">
        <f>"47-3016"</f>
        <v>47-3016</v>
      </c>
      <c r="Z3390" t="s">
        <v>3995</v>
      </c>
      <c r="AA3390">
        <v>238160</v>
      </c>
      <c r="AB3390">
        <v>60</v>
      </c>
      <c r="AC3390">
        <v>60</v>
      </c>
      <c r="AD3390" t="s">
        <v>79</v>
      </c>
      <c r="AE3390" t="s">
        <v>80</v>
      </c>
      <c r="AF3390">
        <v>40</v>
      </c>
      <c r="AG3390" s="4">
        <v>0.33333333333333331</v>
      </c>
      <c r="AH3390" s="4">
        <v>0.70833333333333337</v>
      </c>
      <c r="AI3390" s="5">
        <v>12.79</v>
      </c>
      <c r="AJ3390">
        <v>19.190000000000001</v>
      </c>
      <c r="AL3390" t="s">
        <v>81</v>
      </c>
      <c r="AM3390" t="s">
        <v>82</v>
      </c>
      <c r="AO3390" t="s">
        <v>83</v>
      </c>
      <c r="AR3390" t="s">
        <v>82</v>
      </c>
      <c r="AT3390" t="s">
        <v>82</v>
      </c>
      <c r="AW3390" t="s">
        <v>82</v>
      </c>
      <c r="AY3390" t="s">
        <v>2636</v>
      </c>
      <c r="AZ3390" t="s">
        <v>4522</v>
      </c>
      <c r="BA3390" t="s">
        <v>2356</v>
      </c>
      <c r="BB3390">
        <v>68106</v>
      </c>
      <c r="BC3390" t="s">
        <v>79</v>
      </c>
      <c r="BH3390" t="s">
        <v>25480</v>
      </c>
      <c r="BJ3390">
        <v>470843712</v>
      </c>
    </row>
    <row r="3391" spans="1:62" x14ac:dyDescent="0.25">
      <c r="A3391" t="s">
        <v>25533</v>
      </c>
      <c r="B3391" s="2">
        <v>43508</v>
      </c>
      <c r="C3391" t="s">
        <v>63</v>
      </c>
      <c r="D3391" s="3">
        <v>43472.380526990739</v>
      </c>
      <c r="E3391" t="s">
        <v>64</v>
      </c>
      <c r="F3391" s="2">
        <v>43556</v>
      </c>
      <c r="G3391" s="2">
        <v>43792</v>
      </c>
      <c r="H3391" t="s">
        <v>25534</v>
      </c>
      <c r="I3391" t="s">
        <v>25535</v>
      </c>
      <c r="J3391" t="s">
        <v>25536</v>
      </c>
      <c r="L3391" t="s">
        <v>4755</v>
      </c>
      <c r="M3391" t="s">
        <v>105</v>
      </c>
      <c r="N3391">
        <v>75032</v>
      </c>
      <c r="O3391" t="s">
        <v>70</v>
      </c>
      <c r="Q3391" t="s">
        <v>25537</v>
      </c>
      <c r="S3391" t="s">
        <v>72</v>
      </c>
      <c r="T3391" t="s">
        <v>1917</v>
      </c>
      <c r="U3391" t="s">
        <v>1918</v>
      </c>
      <c r="V3391" t="s">
        <v>1919</v>
      </c>
      <c r="W3391" t="s">
        <v>105</v>
      </c>
      <c r="X3391" t="s">
        <v>2000</v>
      </c>
      <c r="Y3391" t="str">
        <f>"37-3011"</f>
        <v>37-3011</v>
      </c>
      <c r="Z3391" t="s">
        <v>94</v>
      </c>
      <c r="AA3391">
        <v>561730</v>
      </c>
      <c r="AB3391">
        <v>15</v>
      </c>
      <c r="AC3391">
        <v>15</v>
      </c>
      <c r="AD3391" t="s">
        <v>79</v>
      </c>
      <c r="AE3391" t="s">
        <v>95</v>
      </c>
      <c r="AF3391">
        <v>35</v>
      </c>
      <c r="AG3391" s="4">
        <v>0.33333333333333331</v>
      </c>
      <c r="AH3391" s="4">
        <v>0.70833333333333337</v>
      </c>
      <c r="AI3391" s="5">
        <v>13.94</v>
      </c>
      <c r="AJ3391">
        <v>20.91</v>
      </c>
      <c r="AL3391" t="s">
        <v>81</v>
      </c>
      <c r="AM3391" t="s">
        <v>82</v>
      </c>
      <c r="AO3391" t="s">
        <v>83</v>
      </c>
      <c r="AR3391" t="s">
        <v>82</v>
      </c>
      <c r="AT3391" t="s">
        <v>82</v>
      </c>
      <c r="AW3391" t="s">
        <v>82</v>
      </c>
      <c r="AY3391" t="s">
        <v>4755</v>
      </c>
      <c r="AZ3391" t="s">
        <v>4755</v>
      </c>
      <c r="BA3391" t="s">
        <v>105</v>
      </c>
      <c r="BB3391">
        <v>75032</v>
      </c>
      <c r="BC3391" t="s">
        <v>79</v>
      </c>
      <c r="BH3391" t="s">
        <v>25536</v>
      </c>
      <c r="BJ3391">
        <v>752395492</v>
      </c>
    </row>
    <row r="3392" spans="1:62" x14ac:dyDescent="0.25">
      <c r="A3392" t="s">
        <v>25680</v>
      </c>
      <c r="B3392" s="2">
        <v>43508</v>
      </c>
      <c r="C3392" t="s">
        <v>63</v>
      </c>
      <c r="D3392" s="3">
        <v>43472.380770613425</v>
      </c>
      <c r="E3392" t="s">
        <v>64</v>
      </c>
      <c r="F3392" s="2">
        <v>43556</v>
      </c>
      <c r="G3392" s="2">
        <v>43784</v>
      </c>
      <c r="H3392" t="s">
        <v>25681</v>
      </c>
      <c r="J3392" t="s">
        <v>25682</v>
      </c>
      <c r="L3392" t="s">
        <v>3553</v>
      </c>
      <c r="M3392" t="s">
        <v>714</v>
      </c>
      <c r="N3392">
        <v>70809</v>
      </c>
      <c r="O3392" t="s">
        <v>70</v>
      </c>
      <c r="Q3392" t="s">
        <v>25683</v>
      </c>
      <c r="S3392" t="s">
        <v>72</v>
      </c>
      <c r="T3392" t="s">
        <v>1917</v>
      </c>
      <c r="U3392" t="s">
        <v>1918</v>
      </c>
      <c r="V3392" t="s">
        <v>1919</v>
      </c>
      <c r="W3392" t="s">
        <v>105</v>
      </c>
      <c r="X3392" t="s">
        <v>11524</v>
      </c>
      <c r="Y3392" t="str">
        <f>"37-3011"</f>
        <v>37-3011</v>
      </c>
      <c r="Z3392" t="s">
        <v>94</v>
      </c>
      <c r="AA3392">
        <v>561730</v>
      </c>
      <c r="AB3392">
        <v>12</v>
      </c>
      <c r="AC3392">
        <v>12</v>
      </c>
      <c r="AD3392" t="s">
        <v>79</v>
      </c>
      <c r="AE3392" t="s">
        <v>80</v>
      </c>
      <c r="AF3392">
        <v>40</v>
      </c>
      <c r="AG3392" s="4">
        <v>0.29166666666666669</v>
      </c>
      <c r="AH3392" s="4">
        <v>0.66666666666666663</v>
      </c>
      <c r="AI3392" s="5">
        <v>13.42</v>
      </c>
      <c r="AJ3392">
        <v>20.13</v>
      </c>
      <c r="AL3392" t="s">
        <v>81</v>
      </c>
      <c r="AM3392" t="s">
        <v>82</v>
      </c>
      <c r="AO3392" t="s">
        <v>83</v>
      </c>
      <c r="AR3392" t="s">
        <v>82</v>
      </c>
      <c r="AT3392" t="s">
        <v>82</v>
      </c>
      <c r="AW3392" t="s">
        <v>82</v>
      </c>
      <c r="AY3392" t="s">
        <v>3553</v>
      </c>
      <c r="AZ3392" t="s">
        <v>4612</v>
      </c>
      <c r="BA3392" t="s">
        <v>714</v>
      </c>
      <c r="BB3392">
        <v>70809</v>
      </c>
      <c r="BC3392" t="s">
        <v>79</v>
      </c>
      <c r="BH3392" t="s">
        <v>25682</v>
      </c>
      <c r="BJ3392">
        <v>721458798</v>
      </c>
    </row>
    <row r="3393" spans="1:62" x14ac:dyDescent="0.25">
      <c r="A3393" t="s">
        <v>25776</v>
      </c>
      <c r="B3393" s="2">
        <v>43508</v>
      </c>
      <c r="C3393" t="s">
        <v>63</v>
      </c>
      <c r="D3393" s="3">
        <v>43472.38049609954</v>
      </c>
      <c r="E3393" t="s">
        <v>64</v>
      </c>
      <c r="F3393" s="2">
        <v>43556</v>
      </c>
      <c r="G3393" s="2">
        <v>43772</v>
      </c>
      <c r="H3393" t="s">
        <v>25777</v>
      </c>
      <c r="I3393" t="s">
        <v>67</v>
      </c>
      <c r="J3393" t="s">
        <v>25778</v>
      </c>
      <c r="K3393" t="s">
        <v>67</v>
      </c>
      <c r="L3393" t="s">
        <v>1633</v>
      </c>
      <c r="M3393" t="s">
        <v>192</v>
      </c>
      <c r="N3393">
        <v>55417</v>
      </c>
      <c r="O3393" t="s">
        <v>70</v>
      </c>
      <c r="P3393" t="s">
        <v>67</v>
      </c>
      <c r="Q3393" t="s">
        <v>25779</v>
      </c>
      <c r="S3393" t="s">
        <v>72</v>
      </c>
      <c r="T3393" t="s">
        <v>14635</v>
      </c>
      <c r="U3393" t="s">
        <v>14636</v>
      </c>
      <c r="V3393" t="s">
        <v>14637</v>
      </c>
      <c r="W3393" t="s">
        <v>105</v>
      </c>
      <c r="X3393" t="s">
        <v>25780</v>
      </c>
      <c r="Y3393" t="str">
        <f>"37-3011"</f>
        <v>37-3011</v>
      </c>
      <c r="Z3393" t="s">
        <v>94</v>
      </c>
      <c r="AA3393">
        <v>561730</v>
      </c>
      <c r="AB3393">
        <v>6</v>
      </c>
      <c r="AC3393">
        <v>6</v>
      </c>
      <c r="AD3393" t="s">
        <v>79</v>
      </c>
      <c r="AE3393" t="s">
        <v>80</v>
      </c>
      <c r="AF3393">
        <v>40</v>
      </c>
      <c r="AG3393" s="4">
        <v>0.29166666666666669</v>
      </c>
      <c r="AH3393" s="4">
        <v>0.66666666666666663</v>
      </c>
      <c r="AI3393" s="5">
        <v>17.05</v>
      </c>
      <c r="AJ3393">
        <v>25.58</v>
      </c>
      <c r="AK3393">
        <v>25.58</v>
      </c>
      <c r="AL3393" t="s">
        <v>81</v>
      </c>
      <c r="AM3393" t="s">
        <v>82</v>
      </c>
      <c r="AO3393" t="s">
        <v>83</v>
      </c>
      <c r="AP3393" t="s">
        <v>67</v>
      </c>
      <c r="AQ3393" t="s">
        <v>67</v>
      </c>
      <c r="AR3393" t="s">
        <v>82</v>
      </c>
      <c r="AT3393" t="s">
        <v>82</v>
      </c>
      <c r="AW3393" t="s">
        <v>82</v>
      </c>
      <c r="AY3393" t="s">
        <v>25781</v>
      </c>
      <c r="AZ3393" t="s">
        <v>25782</v>
      </c>
      <c r="BA3393" t="s">
        <v>192</v>
      </c>
      <c r="BB3393">
        <v>55431</v>
      </c>
      <c r="BC3393" t="s">
        <v>79</v>
      </c>
      <c r="BH3393" t="s">
        <v>25783</v>
      </c>
      <c r="BI3393" t="s">
        <v>67</v>
      </c>
      <c r="BJ3393">
        <v>50594066</v>
      </c>
    </row>
    <row r="3394" spans="1:62" x14ac:dyDescent="0.25">
      <c r="A3394" t="s">
        <v>25953</v>
      </c>
      <c r="B3394" s="2">
        <v>43508</v>
      </c>
      <c r="C3394" t="s">
        <v>63</v>
      </c>
      <c r="D3394" s="3">
        <v>43472.378860868055</v>
      </c>
      <c r="E3394" t="s">
        <v>64</v>
      </c>
      <c r="F3394" s="2">
        <v>43556</v>
      </c>
      <c r="G3394" s="2">
        <v>43770</v>
      </c>
      <c r="H3394" t="s">
        <v>25954</v>
      </c>
      <c r="I3394" t="s">
        <v>130</v>
      </c>
      <c r="J3394" t="s">
        <v>25955</v>
      </c>
      <c r="K3394" t="s">
        <v>25956</v>
      </c>
      <c r="L3394" t="s">
        <v>25957</v>
      </c>
      <c r="M3394" t="s">
        <v>5997</v>
      </c>
      <c r="N3394">
        <v>58801</v>
      </c>
      <c r="O3394" t="s">
        <v>70</v>
      </c>
      <c r="P3394" t="s">
        <v>130</v>
      </c>
      <c r="Q3394" t="s">
        <v>25958</v>
      </c>
      <c r="S3394" t="s">
        <v>72</v>
      </c>
      <c r="T3394" t="s">
        <v>22015</v>
      </c>
      <c r="U3394" t="s">
        <v>22016</v>
      </c>
      <c r="V3394" t="s">
        <v>22017</v>
      </c>
      <c r="W3394" t="s">
        <v>1064</v>
      </c>
      <c r="X3394" t="s">
        <v>25959</v>
      </c>
      <c r="Y3394" t="str">
        <f>"37-3011"</f>
        <v>37-3011</v>
      </c>
      <c r="Z3394" t="s">
        <v>94</v>
      </c>
      <c r="AA3394">
        <v>561730</v>
      </c>
      <c r="AB3394">
        <v>6</v>
      </c>
      <c r="AC3394">
        <v>6</v>
      </c>
      <c r="AD3394" t="s">
        <v>79</v>
      </c>
      <c r="AE3394" t="s">
        <v>80</v>
      </c>
      <c r="AF3394">
        <v>40</v>
      </c>
      <c r="AG3394" s="4">
        <v>0.3125</v>
      </c>
      <c r="AH3394" s="4">
        <v>0.70833333333333337</v>
      </c>
      <c r="AI3394" s="5">
        <v>15.3</v>
      </c>
      <c r="AJ3394">
        <v>22.95</v>
      </c>
      <c r="AL3394" t="s">
        <v>81</v>
      </c>
      <c r="AM3394" t="s">
        <v>82</v>
      </c>
      <c r="AO3394" t="s">
        <v>83</v>
      </c>
      <c r="AR3394" t="s">
        <v>82</v>
      </c>
      <c r="AT3394" t="s">
        <v>82</v>
      </c>
      <c r="AW3394" t="s">
        <v>72</v>
      </c>
      <c r="AX3394">
        <v>3</v>
      </c>
      <c r="AY3394" t="s">
        <v>25957</v>
      </c>
      <c r="AZ3394" t="s">
        <v>25960</v>
      </c>
      <c r="BA3394" t="s">
        <v>5997</v>
      </c>
      <c r="BB3394">
        <v>58801</v>
      </c>
      <c r="BC3394" t="s">
        <v>79</v>
      </c>
      <c r="BH3394" t="s">
        <v>25955</v>
      </c>
      <c r="BJ3394">
        <v>465516614</v>
      </c>
    </row>
    <row r="3395" spans="1:62" x14ac:dyDescent="0.25">
      <c r="A3395" t="s">
        <v>26178</v>
      </c>
      <c r="B3395" s="2">
        <v>43508</v>
      </c>
      <c r="C3395" t="s">
        <v>63</v>
      </c>
      <c r="D3395" s="3">
        <v>43472.377600648149</v>
      </c>
      <c r="E3395" t="s">
        <v>64</v>
      </c>
      <c r="F3395" s="2">
        <v>43556</v>
      </c>
      <c r="G3395" s="2">
        <v>43770</v>
      </c>
      <c r="H3395" t="s">
        <v>25923</v>
      </c>
      <c r="J3395" t="s">
        <v>25924</v>
      </c>
      <c r="K3395" t="s">
        <v>25925</v>
      </c>
      <c r="L3395" t="s">
        <v>10508</v>
      </c>
      <c r="M3395" t="s">
        <v>323</v>
      </c>
      <c r="N3395">
        <v>95606</v>
      </c>
      <c r="O3395" t="s">
        <v>70</v>
      </c>
      <c r="Q3395" t="s">
        <v>25926</v>
      </c>
      <c r="S3395" t="s">
        <v>72</v>
      </c>
      <c r="T3395" t="s">
        <v>102</v>
      </c>
      <c r="U3395" t="s">
        <v>2630</v>
      </c>
      <c r="V3395" t="s">
        <v>2470</v>
      </c>
      <c r="W3395" t="s">
        <v>105</v>
      </c>
      <c r="X3395" t="s">
        <v>26179</v>
      </c>
      <c r="Y3395" t="str">
        <f>"35-2014"</f>
        <v>35-2014</v>
      </c>
      <c r="Z3395" t="s">
        <v>301</v>
      </c>
      <c r="AA3395">
        <v>721120</v>
      </c>
      <c r="AB3395">
        <v>20</v>
      </c>
      <c r="AC3395">
        <v>20</v>
      </c>
      <c r="AD3395" t="s">
        <v>79</v>
      </c>
      <c r="AE3395" t="s">
        <v>95</v>
      </c>
      <c r="AF3395">
        <v>35</v>
      </c>
      <c r="AG3395" s="4">
        <v>0.29166666666666669</v>
      </c>
      <c r="AH3395" s="4">
        <v>0.625</v>
      </c>
      <c r="AI3395" s="5">
        <v>15.25</v>
      </c>
      <c r="AJ3395">
        <v>22.88</v>
      </c>
      <c r="AK3395">
        <v>22.88</v>
      </c>
      <c r="AL3395" t="s">
        <v>81</v>
      </c>
      <c r="AM3395" t="s">
        <v>82</v>
      </c>
      <c r="AO3395" t="s">
        <v>83</v>
      </c>
      <c r="AR3395" t="s">
        <v>82</v>
      </c>
      <c r="AT3395" t="s">
        <v>82</v>
      </c>
      <c r="AW3395" t="s">
        <v>72</v>
      </c>
      <c r="AX3395">
        <v>3</v>
      </c>
      <c r="AY3395" t="s">
        <v>10508</v>
      </c>
      <c r="AZ3395" t="s">
        <v>25928</v>
      </c>
      <c r="BA3395" t="s">
        <v>323</v>
      </c>
      <c r="BB3395">
        <v>95606</v>
      </c>
      <c r="BC3395" t="s">
        <v>87</v>
      </c>
      <c r="BH3395" t="s">
        <v>25924</v>
      </c>
      <c r="BJ3395">
        <v>930893432</v>
      </c>
    </row>
    <row r="3396" spans="1:62" x14ac:dyDescent="0.25">
      <c r="A3396" t="s">
        <v>26339</v>
      </c>
      <c r="B3396" s="2">
        <v>43508</v>
      </c>
      <c r="C3396" t="s">
        <v>63</v>
      </c>
      <c r="D3396" s="3">
        <v>43472.380976678243</v>
      </c>
      <c r="E3396" t="s">
        <v>64</v>
      </c>
      <c r="F3396" s="2">
        <v>43556</v>
      </c>
      <c r="G3396" s="2">
        <v>43830</v>
      </c>
      <c r="H3396" t="s">
        <v>26204</v>
      </c>
      <c r="I3396" t="s">
        <v>26205</v>
      </c>
      <c r="J3396" t="s">
        <v>26206</v>
      </c>
      <c r="L3396" t="s">
        <v>6283</v>
      </c>
      <c r="M3396" t="s">
        <v>774</v>
      </c>
      <c r="N3396">
        <v>80906</v>
      </c>
      <c r="O3396" t="s">
        <v>70</v>
      </c>
      <c r="Q3396" t="s">
        <v>26207</v>
      </c>
      <c r="S3396" t="s">
        <v>72</v>
      </c>
      <c r="T3396" t="s">
        <v>13444</v>
      </c>
      <c r="U3396" t="s">
        <v>13445</v>
      </c>
      <c r="V3396" t="s">
        <v>689</v>
      </c>
      <c r="W3396" t="s">
        <v>86</v>
      </c>
      <c r="X3396" t="s">
        <v>26340</v>
      </c>
      <c r="Y3396" t="str">
        <f>"35-9011"</f>
        <v>35-9011</v>
      </c>
      <c r="Z3396" t="s">
        <v>1925</v>
      </c>
      <c r="AA3396">
        <v>721110</v>
      </c>
      <c r="AB3396">
        <v>14</v>
      </c>
      <c r="AC3396">
        <v>14</v>
      </c>
      <c r="AD3396" t="s">
        <v>79</v>
      </c>
      <c r="AE3396" t="s">
        <v>95</v>
      </c>
      <c r="AF3396">
        <v>35</v>
      </c>
      <c r="AG3396" s="4">
        <v>0.20833333333333334</v>
      </c>
      <c r="AH3396" s="4">
        <v>0.54166666666666663</v>
      </c>
      <c r="AI3396" s="5">
        <v>11.1</v>
      </c>
      <c r="AJ3396">
        <v>16.649999999999999</v>
      </c>
      <c r="AL3396" t="s">
        <v>81</v>
      </c>
      <c r="AM3396" t="s">
        <v>82</v>
      </c>
      <c r="AO3396" t="s">
        <v>83</v>
      </c>
      <c r="AP3396" t="s">
        <v>67</v>
      </c>
      <c r="AQ3396" t="s">
        <v>67</v>
      </c>
      <c r="AR3396" t="s">
        <v>82</v>
      </c>
      <c r="AT3396" t="s">
        <v>82</v>
      </c>
      <c r="AW3396" t="s">
        <v>82</v>
      </c>
      <c r="AY3396" t="s">
        <v>1552</v>
      </c>
      <c r="AZ3396" t="s">
        <v>1554</v>
      </c>
      <c r="BA3396" t="s">
        <v>774</v>
      </c>
      <c r="BB3396">
        <v>80906</v>
      </c>
      <c r="BC3396" t="s">
        <v>87</v>
      </c>
      <c r="BH3396" t="s">
        <v>26333</v>
      </c>
      <c r="BJ3396">
        <v>840155150</v>
      </c>
    </row>
    <row r="3397" spans="1:62" x14ac:dyDescent="0.25">
      <c r="A3397" t="s">
        <v>26407</v>
      </c>
      <c r="B3397" s="2">
        <v>43508</v>
      </c>
      <c r="C3397" t="s">
        <v>63</v>
      </c>
      <c r="D3397" s="3">
        <v>43472.380581446756</v>
      </c>
      <c r="E3397" t="s">
        <v>64</v>
      </c>
      <c r="F3397" s="2">
        <v>43556</v>
      </c>
      <c r="G3397" s="2">
        <v>43830</v>
      </c>
      <c r="H3397" t="s">
        <v>26204</v>
      </c>
      <c r="I3397" t="s">
        <v>26205</v>
      </c>
      <c r="J3397" t="s">
        <v>26206</v>
      </c>
      <c r="L3397" t="s">
        <v>6283</v>
      </c>
      <c r="M3397" t="s">
        <v>774</v>
      </c>
      <c r="N3397">
        <v>80906</v>
      </c>
      <c r="O3397" t="s">
        <v>70</v>
      </c>
      <c r="Q3397" t="s">
        <v>26207</v>
      </c>
      <c r="S3397" t="s">
        <v>72</v>
      </c>
      <c r="T3397" t="s">
        <v>13444</v>
      </c>
      <c r="U3397" t="s">
        <v>13445</v>
      </c>
      <c r="V3397" t="s">
        <v>689</v>
      </c>
      <c r="W3397" t="s">
        <v>86</v>
      </c>
      <c r="X3397" t="s">
        <v>26408</v>
      </c>
      <c r="Y3397" t="str">
        <f>"35-9021"</f>
        <v>35-9021</v>
      </c>
      <c r="Z3397" t="s">
        <v>315</v>
      </c>
      <c r="AA3397">
        <v>721110</v>
      </c>
      <c r="AB3397">
        <v>45</v>
      </c>
      <c r="AC3397">
        <v>45</v>
      </c>
      <c r="AD3397" t="s">
        <v>79</v>
      </c>
      <c r="AE3397" t="s">
        <v>95</v>
      </c>
      <c r="AF3397">
        <v>35</v>
      </c>
      <c r="AG3397" s="4">
        <v>0.20833333333333334</v>
      </c>
      <c r="AH3397" s="4">
        <v>0.54166666666666663</v>
      </c>
      <c r="AI3397" s="5">
        <v>11.1</v>
      </c>
      <c r="AJ3397">
        <v>16.649999999999999</v>
      </c>
      <c r="AL3397" t="s">
        <v>81</v>
      </c>
      <c r="AM3397" t="s">
        <v>82</v>
      </c>
      <c r="AO3397" t="s">
        <v>83</v>
      </c>
      <c r="AP3397" t="s">
        <v>67</v>
      </c>
      <c r="AQ3397" t="s">
        <v>67</v>
      </c>
      <c r="AR3397" t="s">
        <v>82</v>
      </c>
      <c r="AT3397" t="s">
        <v>82</v>
      </c>
      <c r="AW3397" t="s">
        <v>82</v>
      </c>
      <c r="AY3397" t="s">
        <v>1552</v>
      </c>
      <c r="AZ3397" t="s">
        <v>1554</v>
      </c>
      <c r="BA3397" t="s">
        <v>774</v>
      </c>
      <c r="BB3397">
        <v>80906</v>
      </c>
      <c r="BC3397" t="s">
        <v>79</v>
      </c>
      <c r="BH3397" t="s">
        <v>26209</v>
      </c>
      <c r="BJ3397">
        <v>840155150</v>
      </c>
    </row>
    <row r="3398" spans="1:62" x14ac:dyDescent="0.25">
      <c r="A3398" t="s">
        <v>26464</v>
      </c>
      <c r="B3398" s="2">
        <v>43508</v>
      </c>
      <c r="C3398" t="s">
        <v>63</v>
      </c>
      <c r="D3398" s="3">
        <v>43472.379290509256</v>
      </c>
      <c r="E3398" t="s">
        <v>64</v>
      </c>
      <c r="F3398" s="2">
        <v>43556</v>
      </c>
      <c r="G3398" s="2">
        <v>43769</v>
      </c>
      <c r="H3398" t="s">
        <v>26465</v>
      </c>
      <c r="J3398" t="s">
        <v>26466</v>
      </c>
      <c r="L3398" t="s">
        <v>5996</v>
      </c>
      <c r="M3398" t="s">
        <v>5997</v>
      </c>
      <c r="N3398">
        <v>58078</v>
      </c>
      <c r="O3398" t="s">
        <v>70</v>
      </c>
      <c r="Q3398" t="s">
        <v>26467</v>
      </c>
      <c r="S3398" t="s">
        <v>72</v>
      </c>
      <c r="T3398" t="s">
        <v>2118</v>
      </c>
      <c r="U3398" t="s">
        <v>2119</v>
      </c>
      <c r="V3398" t="s">
        <v>1633</v>
      </c>
      <c r="W3398" t="s">
        <v>192</v>
      </c>
      <c r="X3398" t="s">
        <v>1197</v>
      </c>
      <c r="Y3398" t="str">
        <f>"47-2061"</f>
        <v>47-2061</v>
      </c>
      <c r="Z3398" t="s">
        <v>326</v>
      </c>
      <c r="AA3398">
        <v>238110</v>
      </c>
      <c r="AB3398">
        <v>12</v>
      </c>
      <c r="AC3398">
        <v>12</v>
      </c>
      <c r="AD3398" t="s">
        <v>79</v>
      </c>
      <c r="AE3398" t="s">
        <v>80</v>
      </c>
      <c r="AF3398">
        <v>35</v>
      </c>
      <c r="AG3398" s="4">
        <v>0.25</v>
      </c>
      <c r="AH3398" s="4">
        <v>0.75</v>
      </c>
      <c r="AI3398" s="5">
        <v>18.760000000000002</v>
      </c>
      <c r="AJ3398">
        <v>28.14</v>
      </c>
      <c r="AK3398">
        <v>45</v>
      </c>
      <c r="AL3398" t="s">
        <v>81</v>
      </c>
      <c r="AM3398" t="s">
        <v>82</v>
      </c>
      <c r="AO3398" t="s">
        <v>83</v>
      </c>
      <c r="AR3398" t="s">
        <v>82</v>
      </c>
      <c r="AT3398" t="s">
        <v>82</v>
      </c>
      <c r="AW3398" t="s">
        <v>72</v>
      </c>
      <c r="AX3398">
        <v>3</v>
      </c>
      <c r="AY3398" t="s">
        <v>5996</v>
      </c>
      <c r="AZ3398" t="s">
        <v>2069</v>
      </c>
      <c r="BA3398" t="s">
        <v>5997</v>
      </c>
      <c r="BB3398">
        <v>58078</v>
      </c>
      <c r="BC3398" t="s">
        <v>79</v>
      </c>
      <c r="BH3398" t="s">
        <v>26466</v>
      </c>
      <c r="BJ3398">
        <v>260043553</v>
      </c>
    </row>
    <row r="3399" spans="1:62" x14ac:dyDescent="0.25">
      <c r="A3399" t="s">
        <v>26684</v>
      </c>
      <c r="B3399" s="2">
        <v>43508</v>
      </c>
      <c r="C3399" t="s">
        <v>63</v>
      </c>
      <c r="D3399" s="3">
        <v>43472.378863078702</v>
      </c>
      <c r="E3399" t="s">
        <v>64</v>
      </c>
      <c r="F3399" s="2">
        <v>43556</v>
      </c>
      <c r="G3399" s="2">
        <v>43784</v>
      </c>
      <c r="H3399" t="s">
        <v>26685</v>
      </c>
      <c r="J3399" t="s">
        <v>26686</v>
      </c>
      <c r="L3399" t="s">
        <v>26687</v>
      </c>
      <c r="M3399" t="s">
        <v>86</v>
      </c>
      <c r="N3399">
        <v>33592</v>
      </c>
      <c r="O3399" t="s">
        <v>70</v>
      </c>
      <c r="Q3399" t="s">
        <v>26688</v>
      </c>
      <c r="S3399" t="s">
        <v>72</v>
      </c>
      <c r="T3399" t="s">
        <v>13303</v>
      </c>
      <c r="U3399" t="s">
        <v>18510</v>
      </c>
      <c r="V3399" t="s">
        <v>3892</v>
      </c>
      <c r="W3399" t="s">
        <v>278</v>
      </c>
      <c r="X3399" t="s">
        <v>106</v>
      </c>
      <c r="Y3399" t="str">
        <f>"37-3011"</f>
        <v>37-3011</v>
      </c>
      <c r="Z3399" t="s">
        <v>94</v>
      </c>
      <c r="AA3399">
        <v>561730</v>
      </c>
      <c r="AB3399">
        <v>30</v>
      </c>
      <c r="AC3399">
        <v>30</v>
      </c>
      <c r="AD3399" t="s">
        <v>79</v>
      </c>
      <c r="AE3399" t="s">
        <v>95</v>
      </c>
      <c r="AF3399">
        <v>40</v>
      </c>
      <c r="AG3399" s="4">
        <v>0.27083333333333331</v>
      </c>
      <c r="AH3399" s="4">
        <v>0.58333333333333337</v>
      </c>
      <c r="AI3399" s="5">
        <v>12.87</v>
      </c>
      <c r="AJ3399">
        <v>19.309999999999999</v>
      </c>
      <c r="AL3399" t="s">
        <v>81</v>
      </c>
      <c r="AM3399" t="s">
        <v>82</v>
      </c>
      <c r="AO3399" t="s">
        <v>83</v>
      </c>
      <c r="AR3399" t="s">
        <v>82</v>
      </c>
      <c r="AT3399" t="s">
        <v>82</v>
      </c>
      <c r="AW3399" t="s">
        <v>82</v>
      </c>
      <c r="AY3399" t="s">
        <v>26687</v>
      </c>
      <c r="AZ3399" t="s">
        <v>730</v>
      </c>
      <c r="BA3399" t="s">
        <v>86</v>
      </c>
      <c r="BB3399">
        <v>33592</v>
      </c>
      <c r="BC3399" t="s">
        <v>79</v>
      </c>
      <c r="BH3399" t="s">
        <v>26686</v>
      </c>
      <c r="BJ3399">
        <v>43641966</v>
      </c>
    </row>
    <row r="3400" spans="1:62" x14ac:dyDescent="0.25">
      <c r="A3400" t="s">
        <v>27025</v>
      </c>
      <c r="B3400" s="2">
        <v>43508</v>
      </c>
      <c r="C3400" t="s">
        <v>63</v>
      </c>
      <c r="D3400" s="3">
        <v>43472.380132337959</v>
      </c>
      <c r="E3400" t="s">
        <v>64</v>
      </c>
      <c r="F3400" s="2">
        <v>43556</v>
      </c>
      <c r="G3400" s="2">
        <v>43814</v>
      </c>
      <c r="H3400" t="s">
        <v>27026</v>
      </c>
      <c r="J3400" t="s">
        <v>27027</v>
      </c>
      <c r="L3400" t="s">
        <v>9166</v>
      </c>
      <c r="M3400" t="s">
        <v>1246</v>
      </c>
      <c r="N3400">
        <v>63021</v>
      </c>
      <c r="O3400" t="s">
        <v>70</v>
      </c>
      <c r="Q3400" t="s">
        <v>27028</v>
      </c>
      <c r="S3400" t="s">
        <v>72</v>
      </c>
      <c r="T3400" t="s">
        <v>1855</v>
      </c>
      <c r="U3400" t="s">
        <v>1856</v>
      </c>
      <c r="V3400" t="s">
        <v>863</v>
      </c>
      <c r="W3400" t="s">
        <v>105</v>
      </c>
      <c r="X3400" t="s">
        <v>8434</v>
      </c>
      <c r="Y3400" t="str">
        <f>"37-3011"</f>
        <v>37-3011</v>
      </c>
      <c r="Z3400" t="s">
        <v>94</v>
      </c>
      <c r="AA3400">
        <v>561730</v>
      </c>
      <c r="AB3400">
        <v>10</v>
      </c>
      <c r="AC3400">
        <v>10</v>
      </c>
      <c r="AD3400" t="s">
        <v>79</v>
      </c>
      <c r="AE3400" t="s">
        <v>95</v>
      </c>
      <c r="AF3400">
        <v>40</v>
      </c>
      <c r="AG3400" s="4">
        <v>0.33333333333333331</v>
      </c>
      <c r="AH3400" s="4">
        <v>0.70833333333333337</v>
      </c>
      <c r="AI3400" s="5">
        <v>14.52</v>
      </c>
      <c r="AJ3400">
        <v>21.78</v>
      </c>
      <c r="AL3400" t="s">
        <v>81</v>
      </c>
      <c r="AM3400" t="s">
        <v>82</v>
      </c>
      <c r="AO3400" t="s">
        <v>83</v>
      </c>
      <c r="AR3400" t="s">
        <v>82</v>
      </c>
      <c r="AT3400" t="s">
        <v>82</v>
      </c>
      <c r="AW3400" t="s">
        <v>72</v>
      </c>
      <c r="AX3400">
        <v>3</v>
      </c>
      <c r="AY3400" t="s">
        <v>20093</v>
      </c>
      <c r="AZ3400" t="s">
        <v>1797</v>
      </c>
      <c r="BA3400" t="s">
        <v>1246</v>
      </c>
      <c r="BB3400">
        <v>63021</v>
      </c>
      <c r="BC3400" t="s">
        <v>79</v>
      </c>
      <c r="BH3400" t="s">
        <v>27029</v>
      </c>
      <c r="BJ3400">
        <v>431830256</v>
      </c>
    </row>
    <row r="3401" spans="1:62" x14ac:dyDescent="0.25">
      <c r="A3401" t="s">
        <v>27239</v>
      </c>
      <c r="B3401" s="2">
        <v>43508</v>
      </c>
      <c r="C3401" t="s">
        <v>63</v>
      </c>
      <c r="D3401" s="3">
        <v>43472.38092358796</v>
      </c>
      <c r="E3401" t="s">
        <v>64</v>
      </c>
      <c r="F3401" s="2">
        <v>43556</v>
      </c>
      <c r="G3401" s="2">
        <v>43830</v>
      </c>
      <c r="H3401" t="s">
        <v>27240</v>
      </c>
      <c r="J3401" t="s">
        <v>27241</v>
      </c>
      <c r="L3401" t="s">
        <v>3479</v>
      </c>
      <c r="M3401" t="s">
        <v>105</v>
      </c>
      <c r="N3401">
        <v>75094</v>
      </c>
      <c r="O3401" t="s">
        <v>70</v>
      </c>
      <c r="Q3401" t="s">
        <v>27242</v>
      </c>
      <c r="S3401" t="s">
        <v>72</v>
      </c>
      <c r="T3401" t="s">
        <v>1917</v>
      </c>
      <c r="U3401" t="s">
        <v>1918</v>
      </c>
      <c r="V3401" t="s">
        <v>1919</v>
      </c>
      <c r="W3401" t="s">
        <v>105</v>
      </c>
      <c r="X3401" t="s">
        <v>106</v>
      </c>
      <c r="Y3401" t="str">
        <f>"37-3011"</f>
        <v>37-3011</v>
      </c>
      <c r="Z3401" t="s">
        <v>94</v>
      </c>
      <c r="AA3401">
        <v>561730</v>
      </c>
      <c r="AB3401">
        <v>6</v>
      </c>
      <c r="AC3401">
        <v>6</v>
      </c>
      <c r="AD3401" t="s">
        <v>79</v>
      </c>
      <c r="AE3401" t="s">
        <v>95</v>
      </c>
      <c r="AF3401">
        <v>40</v>
      </c>
      <c r="AG3401" s="4">
        <v>0.3125</v>
      </c>
      <c r="AH3401" s="4">
        <v>0.70833333333333337</v>
      </c>
      <c r="AI3401" s="5">
        <v>13.94</v>
      </c>
      <c r="AJ3401">
        <v>20.91</v>
      </c>
      <c r="AL3401" t="s">
        <v>81</v>
      </c>
      <c r="AM3401" t="s">
        <v>82</v>
      </c>
      <c r="AO3401" t="s">
        <v>83</v>
      </c>
      <c r="AR3401" t="s">
        <v>82</v>
      </c>
      <c r="AT3401" t="s">
        <v>82</v>
      </c>
      <c r="AW3401" t="s">
        <v>82</v>
      </c>
      <c r="AY3401" t="s">
        <v>3479</v>
      </c>
      <c r="AZ3401" t="s">
        <v>1594</v>
      </c>
      <c r="BA3401" t="s">
        <v>105</v>
      </c>
      <c r="BB3401">
        <v>75094</v>
      </c>
      <c r="BC3401" t="s">
        <v>79</v>
      </c>
      <c r="BH3401" t="s">
        <v>27241</v>
      </c>
      <c r="BJ3401">
        <v>752749350</v>
      </c>
    </row>
    <row r="3402" spans="1:62" x14ac:dyDescent="0.25">
      <c r="A3402" t="s">
        <v>27264</v>
      </c>
      <c r="B3402" s="2">
        <v>43508</v>
      </c>
      <c r="C3402" t="s">
        <v>63</v>
      </c>
      <c r="D3402" s="3">
        <v>43472.380645196761</v>
      </c>
      <c r="E3402" t="s">
        <v>1763</v>
      </c>
      <c r="F3402" s="2">
        <v>43556</v>
      </c>
      <c r="G3402" s="2">
        <v>43753</v>
      </c>
      <c r="H3402" t="s">
        <v>27265</v>
      </c>
      <c r="J3402" t="s">
        <v>27266</v>
      </c>
      <c r="L3402" t="s">
        <v>5273</v>
      </c>
      <c r="M3402" t="s">
        <v>595</v>
      </c>
      <c r="N3402">
        <v>99840</v>
      </c>
      <c r="O3402" t="s">
        <v>70</v>
      </c>
      <c r="Q3402" t="s">
        <v>27267</v>
      </c>
      <c r="S3402" t="s">
        <v>72</v>
      </c>
      <c r="T3402" t="s">
        <v>878</v>
      </c>
      <c r="U3402" t="s">
        <v>2327</v>
      </c>
      <c r="V3402" t="s">
        <v>880</v>
      </c>
      <c r="W3402" t="s">
        <v>881</v>
      </c>
      <c r="X3402" t="s">
        <v>10018</v>
      </c>
      <c r="Y3402" t="str">
        <f>"35-2015"</f>
        <v>35-2015</v>
      </c>
      <c r="Z3402" t="s">
        <v>346</v>
      </c>
      <c r="AA3402">
        <v>722110</v>
      </c>
      <c r="AB3402">
        <v>8</v>
      </c>
      <c r="AC3402">
        <v>8</v>
      </c>
      <c r="AD3402" t="s">
        <v>79</v>
      </c>
      <c r="AE3402" t="s">
        <v>95</v>
      </c>
      <c r="AF3402">
        <v>35</v>
      </c>
      <c r="AG3402" s="4">
        <v>0.25</v>
      </c>
      <c r="AH3402" s="4">
        <v>0.58333333333333337</v>
      </c>
      <c r="AI3402" s="5">
        <v>13.99</v>
      </c>
      <c r="AJ3402">
        <v>20.99</v>
      </c>
      <c r="AK3402">
        <v>25.5</v>
      </c>
      <c r="AL3402" t="s">
        <v>81</v>
      </c>
      <c r="AM3402" t="s">
        <v>82</v>
      </c>
      <c r="AO3402" t="s">
        <v>83</v>
      </c>
      <c r="AR3402" t="s">
        <v>82</v>
      </c>
      <c r="AT3402" t="s">
        <v>82</v>
      </c>
      <c r="AW3402" t="s">
        <v>72</v>
      </c>
      <c r="AX3402">
        <v>3</v>
      </c>
      <c r="AY3402" t="s">
        <v>5273</v>
      </c>
      <c r="AZ3402" t="s">
        <v>5273</v>
      </c>
      <c r="BA3402" t="s">
        <v>595</v>
      </c>
      <c r="BB3402">
        <v>99840</v>
      </c>
      <c r="BC3402" t="s">
        <v>87</v>
      </c>
      <c r="BH3402" t="s">
        <v>27268</v>
      </c>
      <c r="BJ3402">
        <v>731664871</v>
      </c>
    </row>
    <row r="3403" spans="1:62" x14ac:dyDescent="0.25">
      <c r="A3403" t="s">
        <v>27274</v>
      </c>
      <c r="B3403" s="2">
        <v>43508</v>
      </c>
      <c r="C3403" t="s">
        <v>63</v>
      </c>
      <c r="D3403" s="3">
        <v>43472.392297094906</v>
      </c>
      <c r="E3403" t="s">
        <v>91</v>
      </c>
      <c r="H3403" t="s">
        <v>5480</v>
      </c>
      <c r="J3403" t="s">
        <v>5481</v>
      </c>
      <c r="L3403" t="s">
        <v>5477</v>
      </c>
      <c r="M3403" t="s">
        <v>147</v>
      </c>
      <c r="N3403">
        <v>19462</v>
      </c>
      <c r="O3403" t="s">
        <v>70</v>
      </c>
      <c r="Q3403" t="s">
        <v>5482</v>
      </c>
      <c r="S3403" t="s">
        <v>72</v>
      </c>
      <c r="T3403" t="s">
        <v>640</v>
      </c>
      <c r="U3403" t="s">
        <v>3571</v>
      </c>
      <c r="V3403" t="s">
        <v>642</v>
      </c>
      <c r="W3403" t="s">
        <v>105</v>
      </c>
      <c r="X3403" t="s">
        <v>106</v>
      </c>
      <c r="Y3403" t="str">
        <f>"37-3011"</f>
        <v>37-3011</v>
      </c>
      <c r="Z3403" t="s">
        <v>94</v>
      </c>
      <c r="AA3403">
        <v>561730</v>
      </c>
      <c r="AB3403">
        <v>50</v>
      </c>
      <c r="AD3403" t="s">
        <v>79</v>
      </c>
      <c r="AE3403" t="s">
        <v>95</v>
      </c>
      <c r="AF3403">
        <v>40</v>
      </c>
      <c r="AG3403" s="4">
        <v>0.27083333333333331</v>
      </c>
      <c r="AH3403" s="4">
        <v>0.70833333333333337</v>
      </c>
      <c r="AI3403" s="5">
        <v>15.73</v>
      </c>
      <c r="AJ3403">
        <v>23.6</v>
      </c>
      <c r="AL3403" t="s">
        <v>81</v>
      </c>
      <c r="AM3403" t="s">
        <v>82</v>
      </c>
      <c r="AO3403" t="s">
        <v>83</v>
      </c>
      <c r="AR3403" t="s">
        <v>82</v>
      </c>
      <c r="AT3403" t="s">
        <v>82</v>
      </c>
      <c r="AW3403" t="s">
        <v>82</v>
      </c>
      <c r="AY3403" t="s">
        <v>5477</v>
      </c>
      <c r="AZ3403" t="s">
        <v>291</v>
      </c>
      <c r="BA3403" t="s">
        <v>147</v>
      </c>
      <c r="BB3403">
        <v>19462</v>
      </c>
      <c r="BC3403" t="s">
        <v>79</v>
      </c>
      <c r="BH3403" t="s">
        <v>5483</v>
      </c>
      <c r="BJ3403">
        <v>232870674</v>
      </c>
    </row>
    <row r="3404" spans="1:62" x14ac:dyDescent="0.25">
      <c r="A3404" t="s">
        <v>27450</v>
      </c>
      <c r="B3404" s="2">
        <v>43508</v>
      </c>
      <c r="C3404" t="s">
        <v>63</v>
      </c>
      <c r="D3404" s="3">
        <v>43472.37957380787</v>
      </c>
      <c r="E3404" t="s">
        <v>64</v>
      </c>
      <c r="F3404" s="2">
        <v>43556</v>
      </c>
      <c r="G3404" s="2">
        <v>43783</v>
      </c>
      <c r="H3404" t="s">
        <v>3699</v>
      </c>
      <c r="I3404" t="s">
        <v>3700</v>
      </c>
      <c r="J3404" t="s">
        <v>3701</v>
      </c>
      <c r="L3404" t="s">
        <v>3391</v>
      </c>
      <c r="M3404" t="s">
        <v>105</v>
      </c>
      <c r="N3404">
        <v>77701</v>
      </c>
      <c r="O3404" t="s">
        <v>70</v>
      </c>
      <c r="Q3404" t="s">
        <v>3702</v>
      </c>
      <c r="S3404" t="s">
        <v>72</v>
      </c>
      <c r="T3404" t="s">
        <v>640</v>
      </c>
      <c r="U3404" t="s">
        <v>3571</v>
      </c>
      <c r="V3404" t="s">
        <v>642</v>
      </c>
      <c r="W3404" t="s">
        <v>105</v>
      </c>
      <c r="X3404" t="s">
        <v>106</v>
      </c>
      <c r="Y3404" t="str">
        <f>"37-3011"</f>
        <v>37-3011</v>
      </c>
      <c r="Z3404" t="s">
        <v>94</v>
      </c>
      <c r="AA3404">
        <v>561730</v>
      </c>
      <c r="AB3404">
        <v>18</v>
      </c>
      <c r="AC3404">
        <v>18</v>
      </c>
      <c r="AD3404" t="s">
        <v>79</v>
      </c>
      <c r="AE3404" t="s">
        <v>80</v>
      </c>
      <c r="AF3404">
        <v>40</v>
      </c>
      <c r="AG3404" s="4">
        <v>0.33333333333333331</v>
      </c>
      <c r="AH3404" s="4">
        <v>0.70833333333333337</v>
      </c>
      <c r="AI3404" s="5">
        <v>12.55</v>
      </c>
      <c r="AJ3404">
        <v>18.829999999999998</v>
      </c>
      <c r="AL3404" t="s">
        <v>81</v>
      </c>
      <c r="AM3404" t="s">
        <v>82</v>
      </c>
      <c r="AO3404" t="s">
        <v>83</v>
      </c>
      <c r="AR3404" t="s">
        <v>82</v>
      </c>
      <c r="AT3404" t="s">
        <v>82</v>
      </c>
      <c r="AW3404" t="s">
        <v>82</v>
      </c>
      <c r="AY3404" t="s">
        <v>3391</v>
      </c>
      <c r="AZ3404" t="s">
        <v>713</v>
      </c>
      <c r="BA3404" t="s">
        <v>105</v>
      </c>
      <c r="BB3404">
        <v>77701</v>
      </c>
      <c r="BC3404" t="s">
        <v>79</v>
      </c>
      <c r="BH3404" t="s">
        <v>3701</v>
      </c>
      <c r="BJ3404">
        <v>263548731</v>
      </c>
    </row>
    <row r="3405" spans="1:62" x14ac:dyDescent="0.25">
      <c r="A3405" t="s">
        <v>27760</v>
      </c>
      <c r="B3405" s="2">
        <v>43508</v>
      </c>
      <c r="C3405" t="s">
        <v>63</v>
      </c>
      <c r="D3405" s="3">
        <v>43472.378770405092</v>
      </c>
      <c r="E3405" t="s">
        <v>64</v>
      </c>
      <c r="F3405" s="2">
        <v>43556</v>
      </c>
      <c r="G3405" s="2">
        <v>43799</v>
      </c>
      <c r="H3405" t="s">
        <v>27761</v>
      </c>
      <c r="I3405" t="s">
        <v>67</v>
      </c>
      <c r="J3405" t="s">
        <v>27762</v>
      </c>
      <c r="K3405" t="s">
        <v>67</v>
      </c>
      <c r="L3405" t="s">
        <v>27763</v>
      </c>
      <c r="M3405" t="s">
        <v>745</v>
      </c>
      <c r="N3405">
        <v>67846</v>
      </c>
      <c r="O3405" t="s">
        <v>70</v>
      </c>
      <c r="P3405" t="s">
        <v>67</v>
      </c>
      <c r="Q3405" t="s">
        <v>27764</v>
      </c>
      <c r="S3405" t="s">
        <v>72</v>
      </c>
      <c r="T3405" t="s">
        <v>14635</v>
      </c>
      <c r="U3405" t="s">
        <v>14636</v>
      </c>
      <c r="V3405" t="s">
        <v>14637</v>
      </c>
      <c r="W3405" t="s">
        <v>105</v>
      </c>
      <c r="X3405" t="s">
        <v>16698</v>
      </c>
      <c r="Y3405" t="str">
        <f>"47-2051"</f>
        <v>47-2051</v>
      </c>
      <c r="Z3405" t="s">
        <v>1383</v>
      </c>
      <c r="AA3405">
        <v>236210</v>
      </c>
      <c r="AB3405">
        <v>10</v>
      </c>
      <c r="AC3405">
        <v>10</v>
      </c>
      <c r="AD3405" t="s">
        <v>79</v>
      </c>
      <c r="AE3405" t="s">
        <v>95</v>
      </c>
      <c r="AF3405">
        <v>40</v>
      </c>
      <c r="AG3405" s="4">
        <v>0.3125</v>
      </c>
      <c r="AH3405" s="4">
        <v>0.64583333333333337</v>
      </c>
      <c r="AI3405" s="5">
        <v>16.309999999999999</v>
      </c>
      <c r="AJ3405">
        <v>24.47</v>
      </c>
      <c r="AK3405">
        <v>24.47</v>
      </c>
      <c r="AL3405" t="s">
        <v>81</v>
      </c>
      <c r="AM3405" t="s">
        <v>82</v>
      </c>
      <c r="AO3405" t="s">
        <v>83</v>
      </c>
      <c r="AP3405" t="s">
        <v>67</v>
      </c>
      <c r="AQ3405" t="s">
        <v>67</v>
      </c>
      <c r="AR3405" t="s">
        <v>82</v>
      </c>
      <c r="AT3405" t="s">
        <v>82</v>
      </c>
      <c r="AW3405" t="s">
        <v>82</v>
      </c>
      <c r="AY3405" t="s">
        <v>27763</v>
      </c>
      <c r="AZ3405" t="s">
        <v>27765</v>
      </c>
      <c r="BA3405" t="s">
        <v>745</v>
      </c>
      <c r="BB3405">
        <v>67846</v>
      </c>
      <c r="BC3405" t="s">
        <v>79</v>
      </c>
      <c r="BH3405" t="s">
        <v>27762</v>
      </c>
      <c r="BI3405" t="s">
        <v>67</v>
      </c>
      <c r="BJ3405">
        <v>464427639</v>
      </c>
    </row>
    <row r="3406" spans="1:62" x14ac:dyDescent="0.25">
      <c r="A3406" t="s">
        <v>28023</v>
      </c>
      <c r="B3406" s="2">
        <v>43508</v>
      </c>
      <c r="C3406" t="s">
        <v>63</v>
      </c>
      <c r="D3406" s="3">
        <v>43472.379312303237</v>
      </c>
      <c r="E3406" t="s">
        <v>64</v>
      </c>
      <c r="F3406" s="2">
        <v>43556</v>
      </c>
      <c r="G3406" s="2">
        <v>43800</v>
      </c>
      <c r="H3406" t="s">
        <v>28024</v>
      </c>
      <c r="J3406" t="s">
        <v>28025</v>
      </c>
      <c r="L3406" t="s">
        <v>28026</v>
      </c>
      <c r="M3406" t="s">
        <v>192</v>
      </c>
      <c r="N3406">
        <v>55077</v>
      </c>
      <c r="O3406" t="s">
        <v>70</v>
      </c>
      <c r="Q3406" t="s">
        <v>28027</v>
      </c>
      <c r="S3406" t="s">
        <v>72</v>
      </c>
      <c r="T3406" t="s">
        <v>2118</v>
      </c>
      <c r="U3406" t="s">
        <v>2119</v>
      </c>
      <c r="V3406" t="s">
        <v>1633</v>
      </c>
      <c r="W3406" t="s">
        <v>192</v>
      </c>
      <c r="X3406" t="s">
        <v>106</v>
      </c>
      <c r="Y3406" t="str">
        <f>"37-3011"</f>
        <v>37-3011</v>
      </c>
      <c r="Z3406" t="s">
        <v>94</v>
      </c>
      <c r="AA3406">
        <v>561730</v>
      </c>
      <c r="AB3406">
        <v>4</v>
      </c>
      <c r="AC3406">
        <v>4</v>
      </c>
      <c r="AD3406" t="s">
        <v>79</v>
      </c>
      <c r="AE3406" t="s">
        <v>80</v>
      </c>
      <c r="AF3406">
        <v>35</v>
      </c>
      <c r="AG3406" s="4">
        <v>0.29166666666666669</v>
      </c>
      <c r="AH3406" s="4">
        <v>0.70833333333333337</v>
      </c>
      <c r="AI3406" s="5">
        <v>17.05</v>
      </c>
      <c r="AJ3406">
        <v>25.58</v>
      </c>
      <c r="AL3406" t="s">
        <v>81</v>
      </c>
      <c r="AM3406" t="s">
        <v>82</v>
      </c>
      <c r="AO3406" t="s">
        <v>83</v>
      </c>
      <c r="AR3406" t="s">
        <v>82</v>
      </c>
      <c r="AT3406" t="s">
        <v>82</v>
      </c>
      <c r="AW3406" t="s">
        <v>82</v>
      </c>
      <c r="AY3406" t="s">
        <v>28026</v>
      </c>
      <c r="AZ3406" t="s">
        <v>12284</v>
      </c>
      <c r="BA3406" t="s">
        <v>192</v>
      </c>
      <c r="BB3406">
        <v>55077</v>
      </c>
      <c r="BC3406" t="s">
        <v>79</v>
      </c>
      <c r="BH3406" t="s">
        <v>28028</v>
      </c>
      <c r="BJ3406">
        <v>274282296</v>
      </c>
    </row>
    <row r="3407" spans="1:62" x14ac:dyDescent="0.25">
      <c r="A3407" t="s">
        <v>28050</v>
      </c>
      <c r="B3407" s="2">
        <v>43508</v>
      </c>
      <c r="C3407" t="s">
        <v>63</v>
      </c>
      <c r="D3407" s="3">
        <v>43472.383472187503</v>
      </c>
      <c r="E3407" t="s">
        <v>91</v>
      </c>
      <c r="H3407" t="s">
        <v>28051</v>
      </c>
      <c r="I3407" t="s">
        <v>28052</v>
      </c>
      <c r="J3407" t="s">
        <v>28053</v>
      </c>
      <c r="L3407" t="s">
        <v>28054</v>
      </c>
      <c r="M3407" t="s">
        <v>626</v>
      </c>
      <c r="N3407">
        <v>72002</v>
      </c>
      <c r="O3407" t="s">
        <v>70</v>
      </c>
      <c r="Q3407" t="s">
        <v>28055</v>
      </c>
      <c r="S3407" t="s">
        <v>72</v>
      </c>
      <c r="T3407" t="s">
        <v>1917</v>
      </c>
      <c r="U3407" t="s">
        <v>1918</v>
      </c>
      <c r="V3407" t="s">
        <v>1919</v>
      </c>
      <c r="W3407" t="s">
        <v>105</v>
      </c>
      <c r="X3407" t="s">
        <v>28056</v>
      </c>
      <c r="Y3407" t="str">
        <f>"47-3011"</f>
        <v>47-3011</v>
      </c>
      <c r="Z3407" t="s">
        <v>5840</v>
      </c>
      <c r="AA3407">
        <v>238140</v>
      </c>
      <c r="AB3407">
        <v>6</v>
      </c>
      <c r="AD3407" t="s">
        <v>79</v>
      </c>
      <c r="AE3407" t="s">
        <v>95</v>
      </c>
      <c r="AF3407">
        <v>40</v>
      </c>
      <c r="AG3407" s="4">
        <v>0.33333333333333331</v>
      </c>
      <c r="AH3407" s="4">
        <v>0.70833333333333337</v>
      </c>
      <c r="AI3407" s="5">
        <v>17.03</v>
      </c>
      <c r="AJ3407">
        <v>25.55</v>
      </c>
      <c r="AL3407" t="s">
        <v>81</v>
      </c>
      <c r="AM3407" t="s">
        <v>82</v>
      </c>
      <c r="AO3407" t="s">
        <v>83</v>
      </c>
      <c r="AR3407" t="s">
        <v>82</v>
      </c>
      <c r="AT3407" t="s">
        <v>82</v>
      </c>
      <c r="AW3407" t="s">
        <v>82</v>
      </c>
      <c r="AY3407" t="s">
        <v>28054</v>
      </c>
      <c r="AZ3407" t="s">
        <v>24415</v>
      </c>
      <c r="BA3407" t="s">
        <v>626</v>
      </c>
      <c r="BB3407">
        <v>72002</v>
      </c>
      <c r="BC3407" t="s">
        <v>79</v>
      </c>
      <c r="BH3407" t="s">
        <v>28053</v>
      </c>
      <c r="BJ3407">
        <v>272549909</v>
      </c>
    </row>
    <row r="3408" spans="1:62" x14ac:dyDescent="0.25">
      <c r="A3408" t="s">
        <v>28238</v>
      </c>
      <c r="B3408" s="2">
        <v>43508</v>
      </c>
      <c r="C3408" t="s">
        <v>63</v>
      </c>
      <c r="D3408" s="3">
        <v>43472.380581527781</v>
      </c>
      <c r="E3408" t="s">
        <v>64</v>
      </c>
      <c r="F3408" s="2">
        <v>43556</v>
      </c>
      <c r="G3408" s="2">
        <v>43785</v>
      </c>
      <c r="H3408" t="s">
        <v>11936</v>
      </c>
      <c r="I3408" t="s">
        <v>11937</v>
      </c>
      <c r="J3408" t="s">
        <v>11938</v>
      </c>
      <c r="L3408" t="s">
        <v>11939</v>
      </c>
      <c r="M3408" t="s">
        <v>226</v>
      </c>
      <c r="N3408">
        <v>48393</v>
      </c>
      <c r="O3408" t="s">
        <v>70</v>
      </c>
      <c r="Q3408" t="s">
        <v>11940</v>
      </c>
      <c r="S3408" t="s">
        <v>72</v>
      </c>
      <c r="T3408" t="s">
        <v>1917</v>
      </c>
      <c r="U3408" t="s">
        <v>1918</v>
      </c>
      <c r="V3408" t="s">
        <v>1919</v>
      </c>
      <c r="W3408" t="s">
        <v>105</v>
      </c>
      <c r="X3408" t="s">
        <v>2000</v>
      </c>
      <c r="Y3408" t="str">
        <f>"37-3011"</f>
        <v>37-3011</v>
      </c>
      <c r="Z3408" t="s">
        <v>94</v>
      </c>
      <c r="AA3408">
        <v>561730</v>
      </c>
      <c r="AB3408">
        <v>15</v>
      </c>
      <c r="AC3408">
        <v>15</v>
      </c>
      <c r="AD3408" t="s">
        <v>79</v>
      </c>
      <c r="AE3408" t="s">
        <v>95</v>
      </c>
      <c r="AF3408">
        <v>35</v>
      </c>
      <c r="AG3408" s="4">
        <v>0.33333333333333331</v>
      </c>
      <c r="AH3408" s="4">
        <v>0.70833333333333337</v>
      </c>
      <c r="AI3408" s="5">
        <v>13.72</v>
      </c>
      <c r="AJ3408">
        <v>20.58</v>
      </c>
      <c r="AL3408" t="s">
        <v>81</v>
      </c>
      <c r="AM3408" t="s">
        <v>82</v>
      </c>
      <c r="AO3408" t="s">
        <v>83</v>
      </c>
      <c r="AR3408" t="s">
        <v>82</v>
      </c>
      <c r="AT3408" t="s">
        <v>82</v>
      </c>
      <c r="AW3408" t="s">
        <v>82</v>
      </c>
      <c r="AY3408" t="s">
        <v>11939</v>
      </c>
      <c r="AZ3408" t="s">
        <v>3246</v>
      </c>
      <c r="BA3408" t="s">
        <v>226</v>
      </c>
      <c r="BB3408">
        <v>48393</v>
      </c>
      <c r="BC3408" t="s">
        <v>79</v>
      </c>
      <c r="BH3408" t="s">
        <v>11938</v>
      </c>
      <c r="BJ3408">
        <v>382599959</v>
      </c>
    </row>
    <row r="3409" spans="1:62" x14ac:dyDescent="0.25">
      <c r="A3409" t="s">
        <v>28272</v>
      </c>
      <c r="B3409" s="2">
        <v>43508</v>
      </c>
      <c r="C3409" t="s">
        <v>63</v>
      </c>
      <c r="D3409" s="3">
        <v>43472.37890236111</v>
      </c>
      <c r="E3409" t="s">
        <v>282</v>
      </c>
      <c r="F3409" s="2">
        <v>43556</v>
      </c>
      <c r="G3409" s="2">
        <v>43779</v>
      </c>
      <c r="H3409" t="s">
        <v>25726</v>
      </c>
      <c r="I3409" t="s">
        <v>25727</v>
      </c>
      <c r="J3409" t="s">
        <v>25728</v>
      </c>
      <c r="K3409" t="s">
        <v>25729</v>
      </c>
      <c r="L3409" t="s">
        <v>19934</v>
      </c>
      <c r="M3409" t="s">
        <v>226</v>
      </c>
      <c r="N3409">
        <v>49757</v>
      </c>
      <c r="O3409" t="s">
        <v>70</v>
      </c>
      <c r="P3409" t="s">
        <v>67</v>
      </c>
      <c r="Q3409" t="s">
        <v>25730</v>
      </c>
      <c r="S3409" t="s">
        <v>72</v>
      </c>
      <c r="T3409" t="s">
        <v>25731</v>
      </c>
      <c r="U3409" t="s">
        <v>25732</v>
      </c>
      <c r="V3409" t="s">
        <v>10190</v>
      </c>
      <c r="W3409" t="s">
        <v>226</v>
      </c>
      <c r="X3409" t="s">
        <v>28273</v>
      </c>
      <c r="Y3409" t="str">
        <f>"37-2012"</f>
        <v>37-2012</v>
      </c>
      <c r="Z3409" t="s">
        <v>373</v>
      </c>
      <c r="AA3409">
        <v>72111</v>
      </c>
      <c r="AB3409">
        <v>69</v>
      </c>
      <c r="AC3409">
        <v>68</v>
      </c>
      <c r="AD3409" t="s">
        <v>79</v>
      </c>
      <c r="AE3409" t="s">
        <v>80</v>
      </c>
      <c r="AF3409">
        <v>40</v>
      </c>
      <c r="AG3409" s="4">
        <v>0.29166666666666669</v>
      </c>
      <c r="AH3409" s="4">
        <v>0.625</v>
      </c>
      <c r="AI3409" s="5">
        <v>10.75</v>
      </c>
      <c r="AJ3409">
        <v>16.13</v>
      </c>
      <c r="AL3409" t="s">
        <v>81</v>
      </c>
      <c r="AM3409" t="s">
        <v>82</v>
      </c>
      <c r="AO3409" t="s">
        <v>83</v>
      </c>
      <c r="AP3409" t="s">
        <v>67</v>
      </c>
      <c r="AQ3409" t="s">
        <v>67</v>
      </c>
      <c r="AR3409" t="s">
        <v>82</v>
      </c>
      <c r="AT3409" t="s">
        <v>82</v>
      </c>
      <c r="AW3409" t="s">
        <v>82</v>
      </c>
      <c r="AY3409" t="s">
        <v>19934</v>
      </c>
      <c r="AZ3409" t="s">
        <v>9074</v>
      </c>
      <c r="BA3409" t="s">
        <v>226</v>
      </c>
      <c r="BB3409">
        <v>49757</v>
      </c>
      <c r="BC3409" t="s">
        <v>87</v>
      </c>
      <c r="BH3409" t="s">
        <v>25728</v>
      </c>
      <c r="BI3409" t="s">
        <v>25729</v>
      </c>
      <c r="BJ3409">
        <v>262420274</v>
      </c>
    </row>
    <row r="3410" spans="1:62" x14ac:dyDescent="0.25">
      <c r="A3410" t="s">
        <v>28459</v>
      </c>
      <c r="B3410" s="2">
        <v>43508</v>
      </c>
      <c r="C3410" t="s">
        <v>63</v>
      </c>
      <c r="D3410" s="3">
        <v>43472.381009895835</v>
      </c>
      <c r="E3410" t="s">
        <v>64</v>
      </c>
      <c r="F3410" s="2">
        <v>43556</v>
      </c>
      <c r="G3410" s="2">
        <v>43784</v>
      </c>
      <c r="H3410" t="s">
        <v>7600</v>
      </c>
      <c r="J3410" t="s">
        <v>7601</v>
      </c>
      <c r="L3410" t="s">
        <v>7602</v>
      </c>
      <c r="M3410" t="s">
        <v>105</v>
      </c>
      <c r="N3410">
        <v>76249</v>
      </c>
      <c r="O3410" t="s">
        <v>70</v>
      </c>
      <c r="Q3410" t="s">
        <v>7603</v>
      </c>
      <c r="S3410" t="s">
        <v>72</v>
      </c>
      <c r="T3410" t="s">
        <v>2060</v>
      </c>
      <c r="U3410" t="s">
        <v>1918</v>
      </c>
      <c r="V3410" t="s">
        <v>1919</v>
      </c>
      <c r="W3410" t="s">
        <v>105</v>
      </c>
      <c r="X3410" t="s">
        <v>1673</v>
      </c>
      <c r="Y3410" t="str">
        <f>"37-3011"</f>
        <v>37-3011</v>
      </c>
      <c r="Z3410" t="s">
        <v>94</v>
      </c>
      <c r="AA3410">
        <v>561730</v>
      </c>
      <c r="AB3410">
        <v>55</v>
      </c>
      <c r="AC3410">
        <v>55</v>
      </c>
      <c r="AD3410" t="s">
        <v>79</v>
      </c>
      <c r="AE3410" t="s">
        <v>95</v>
      </c>
      <c r="AF3410">
        <v>40</v>
      </c>
      <c r="AG3410" s="4">
        <v>0.29166666666666669</v>
      </c>
      <c r="AH3410" s="4">
        <v>0.75</v>
      </c>
      <c r="AI3410" s="5">
        <v>13.94</v>
      </c>
      <c r="AJ3410">
        <v>20.91</v>
      </c>
      <c r="AL3410" t="s">
        <v>81</v>
      </c>
      <c r="AM3410" t="s">
        <v>82</v>
      </c>
      <c r="AO3410" t="s">
        <v>83</v>
      </c>
      <c r="AR3410" t="s">
        <v>82</v>
      </c>
      <c r="AT3410" t="s">
        <v>82</v>
      </c>
      <c r="AW3410" t="s">
        <v>82</v>
      </c>
      <c r="AY3410" t="s">
        <v>7602</v>
      </c>
      <c r="AZ3410" t="s">
        <v>3523</v>
      </c>
      <c r="BA3410" t="s">
        <v>105</v>
      </c>
      <c r="BB3410">
        <v>76249</v>
      </c>
      <c r="BC3410" t="s">
        <v>79</v>
      </c>
      <c r="BH3410" t="s">
        <v>7601</v>
      </c>
      <c r="BJ3410">
        <v>752486074</v>
      </c>
    </row>
    <row r="3411" spans="1:62" x14ac:dyDescent="0.25">
      <c r="A3411" t="s">
        <v>28496</v>
      </c>
      <c r="B3411" s="2">
        <v>43508</v>
      </c>
      <c r="C3411" t="s">
        <v>63</v>
      </c>
      <c r="D3411" s="3">
        <v>43472.37921259259</v>
      </c>
      <c r="E3411" t="s">
        <v>64</v>
      </c>
      <c r="F3411" s="2">
        <v>43556</v>
      </c>
      <c r="G3411" s="2">
        <v>43814</v>
      </c>
      <c r="H3411" t="s">
        <v>28497</v>
      </c>
      <c r="I3411" t="s">
        <v>67</v>
      </c>
      <c r="J3411" t="s">
        <v>28498</v>
      </c>
      <c r="K3411" t="s">
        <v>67</v>
      </c>
      <c r="L3411" t="s">
        <v>28499</v>
      </c>
      <c r="M3411" t="s">
        <v>232</v>
      </c>
      <c r="N3411">
        <v>12169</v>
      </c>
      <c r="O3411" t="s">
        <v>70</v>
      </c>
      <c r="P3411" t="s">
        <v>67</v>
      </c>
      <c r="Q3411" t="s">
        <v>28500</v>
      </c>
      <c r="S3411" t="s">
        <v>72</v>
      </c>
      <c r="T3411" t="s">
        <v>2185</v>
      </c>
      <c r="U3411" t="s">
        <v>2186</v>
      </c>
      <c r="V3411" t="s">
        <v>2187</v>
      </c>
      <c r="W3411" t="s">
        <v>232</v>
      </c>
      <c r="X3411" t="s">
        <v>106</v>
      </c>
      <c r="Y3411" t="str">
        <f>"37-3011"</f>
        <v>37-3011</v>
      </c>
      <c r="Z3411" t="s">
        <v>94</v>
      </c>
      <c r="AA3411">
        <v>561730</v>
      </c>
      <c r="AB3411">
        <v>4</v>
      </c>
      <c r="AC3411">
        <v>4</v>
      </c>
      <c r="AD3411" t="s">
        <v>79</v>
      </c>
      <c r="AE3411" t="s">
        <v>80</v>
      </c>
      <c r="AF3411">
        <v>40</v>
      </c>
      <c r="AG3411" s="4">
        <v>0.33333333333333331</v>
      </c>
      <c r="AH3411" s="4">
        <v>0.72916666666666663</v>
      </c>
      <c r="AI3411" s="5">
        <v>15.24</v>
      </c>
      <c r="AJ3411">
        <v>22.86</v>
      </c>
      <c r="AK3411">
        <v>22.86</v>
      </c>
      <c r="AL3411" t="s">
        <v>81</v>
      </c>
      <c r="AM3411" t="s">
        <v>82</v>
      </c>
      <c r="AO3411" t="s">
        <v>83</v>
      </c>
      <c r="AR3411" t="s">
        <v>82</v>
      </c>
      <c r="AT3411" t="s">
        <v>82</v>
      </c>
      <c r="AW3411" t="s">
        <v>72</v>
      </c>
      <c r="AX3411">
        <v>2</v>
      </c>
      <c r="AY3411" t="s">
        <v>28499</v>
      </c>
      <c r="AZ3411" t="s">
        <v>20922</v>
      </c>
      <c r="BA3411" t="s">
        <v>232</v>
      </c>
      <c r="BB3411">
        <v>12169</v>
      </c>
      <c r="BC3411" t="s">
        <v>79</v>
      </c>
      <c r="BH3411" t="s">
        <v>28498</v>
      </c>
      <c r="BJ3411">
        <v>273989756</v>
      </c>
    </row>
    <row r="3412" spans="1:62" x14ac:dyDescent="0.25">
      <c r="A3412" t="s">
        <v>28520</v>
      </c>
      <c r="B3412" s="2">
        <v>43508</v>
      </c>
      <c r="C3412" t="s">
        <v>63</v>
      </c>
      <c r="D3412" s="3">
        <v>43472.380897858799</v>
      </c>
      <c r="E3412" t="s">
        <v>64</v>
      </c>
      <c r="F3412" s="2">
        <v>43556</v>
      </c>
      <c r="G3412" s="2">
        <v>43806</v>
      </c>
      <c r="H3412" t="s">
        <v>12554</v>
      </c>
      <c r="J3412" t="s">
        <v>12555</v>
      </c>
      <c r="L3412" t="s">
        <v>12556</v>
      </c>
      <c r="M3412" t="s">
        <v>147</v>
      </c>
      <c r="N3412">
        <v>19057</v>
      </c>
      <c r="O3412" t="s">
        <v>70</v>
      </c>
      <c r="Q3412" t="s">
        <v>12557</v>
      </c>
      <c r="S3412" t="s">
        <v>72</v>
      </c>
      <c r="T3412" t="s">
        <v>1917</v>
      </c>
      <c r="U3412" t="s">
        <v>1918</v>
      </c>
      <c r="V3412" t="s">
        <v>1919</v>
      </c>
      <c r="W3412" t="s">
        <v>105</v>
      </c>
      <c r="X3412" t="s">
        <v>106</v>
      </c>
      <c r="Y3412" t="str">
        <f>"37-3011"</f>
        <v>37-3011</v>
      </c>
      <c r="Z3412" t="s">
        <v>94</v>
      </c>
      <c r="AA3412">
        <v>561730</v>
      </c>
      <c r="AB3412">
        <v>8</v>
      </c>
      <c r="AC3412">
        <v>8</v>
      </c>
      <c r="AD3412" t="s">
        <v>79</v>
      </c>
      <c r="AE3412" t="s">
        <v>80</v>
      </c>
      <c r="AF3412">
        <v>40</v>
      </c>
      <c r="AG3412" s="4">
        <v>0.33333333333333331</v>
      </c>
      <c r="AH3412" s="4">
        <v>0.66666666666666663</v>
      </c>
      <c r="AI3412" s="5">
        <v>15.35</v>
      </c>
      <c r="AJ3412">
        <v>23.03</v>
      </c>
      <c r="AL3412" t="s">
        <v>81</v>
      </c>
      <c r="AM3412" t="s">
        <v>82</v>
      </c>
      <c r="AO3412" t="s">
        <v>83</v>
      </c>
      <c r="AR3412" t="s">
        <v>82</v>
      </c>
      <c r="AT3412" t="s">
        <v>82</v>
      </c>
      <c r="AW3412" t="s">
        <v>82</v>
      </c>
      <c r="AY3412" t="s">
        <v>12556</v>
      </c>
      <c r="AZ3412" t="s">
        <v>1521</v>
      </c>
      <c r="BA3412" t="s">
        <v>147</v>
      </c>
      <c r="BB3412">
        <v>19057</v>
      </c>
      <c r="BC3412" t="s">
        <v>79</v>
      </c>
      <c r="BH3412" t="s">
        <v>12555</v>
      </c>
      <c r="BJ3412">
        <v>900936112</v>
      </c>
    </row>
    <row r="3413" spans="1:62" x14ac:dyDescent="0.25">
      <c r="A3413" t="s">
        <v>28626</v>
      </c>
      <c r="B3413" s="2">
        <v>43508</v>
      </c>
      <c r="C3413" t="s">
        <v>63</v>
      </c>
      <c r="D3413" s="3">
        <v>43472.379289884258</v>
      </c>
      <c r="E3413" t="s">
        <v>282</v>
      </c>
      <c r="F3413" s="2">
        <v>43556</v>
      </c>
      <c r="G3413" s="2">
        <v>43771</v>
      </c>
      <c r="H3413" t="s">
        <v>25726</v>
      </c>
      <c r="I3413" t="s">
        <v>25727</v>
      </c>
      <c r="J3413" t="s">
        <v>25728</v>
      </c>
      <c r="K3413" t="s">
        <v>25729</v>
      </c>
      <c r="L3413" t="s">
        <v>19934</v>
      </c>
      <c r="M3413" t="s">
        <v>226</v>
      </c>
      <c r="N3413">
        <v>49757</v>
      </c>
      <c r="O3413" t="s">
        <v>70</v>
      </c>
      <c r="P3413" t="s">
        <v>67</v>
      </c>
      <c r="Q3413" t="s">
        <v>25730</v>
      </c>
      <c r="S3413" t="s">
        <v>72</v>
      </c>
      <c r="T3413" t="s">
        <v>25731</v>
      </c>
      <c r="U3413" t="s">
        <v>25732</v>
      </c>
      <c r="V3413" t="s">
        <v>10190</v>
      </c>
      <c r="W3413" t="s">
        <v>226</v>
      </c>
      <c r="X3413" t="s">
        <v>28627</v>
      </c>
      <c r="Y3413" t="str">
        <f>"35-1012"</f>
        <v>35-1012</v>
      </c>
      <c r="Z3413" t="s">
        <v>598</v>
      </c>
      <c r="AA3413">
        <v>72111</v>
      </c>
      <c r="AB3413">
        <v>46</v>
      </c>
      <c r="AC3413">
        <v>41</v>
      </c>
      <c r="AD3413" t="s">
        <v>79</v>
      </c>
      <c r="AE3413" t="s">
        <v>80</v>
      </c>
      <c r="AF3413">
        <v>40</v>
      </c>
      <c r="AG3413" s="4">
        <v>0.29166666666666669</v>
      </c>
      <c r="AH3413" s="4">
        <v>0.625</v>
      </c>
      <c r="AI3413" s="5">
        <v>15.1</v>
      </c>
      <c r="AJ3413">
        <v>22.65</v>
      </c>
      <c r="AK3413">
        <v>0</v>
      </c>
      <c r="AL3413" t="s">
        <v>81</v>
      </c>
      <c r="AM3413" t="s">
        <v>72</v>
      </c>
      <c r="AN3413">
        <v>15</v>
      </c>
      <c r="AO3413" t="s">
        <v>83</v>
      </c>
      <c r="AP3413" t="s">
        <v>67</v>
      </c>
      <c r="AQ3413" t="s">
        <v>67</v>
      </c>
      <c r="AR3413" t="s">
        <v>82</v>
      </c>
      <c r="AT3413" t="s">
        <v>82</v>
      </c>
      <c r="AW3413" t="s">
        <v>82</v>
      </c>
      <c r="AY3413" t="s">
        <v>19934</v>
      </c>
      <c r="AZ3413" t="s">
        <v>9074</v>
      </c>
      <c r="BA3413" t="s">
        <v>226</v>
      </c>
      <c r="BB3413">
        <v>49757</v>
      </c>
      <c r="BC3413" t="s">
        <v>87</v>
      </c>
      <c r="BH3413" t="s">
        <v>25728</v>
      </c>
      <c r="BI3413" t="s">
        <v>25729</v>
      </c>
      <c r="BJ3413">
        <v>262420274</v>
      </c>
    </row>
    <row r="3414" spans="1:62" x14ac:dyDescent="0.25">
      <c r="A3414" t="s">
        <v>28674</v>
      </c>
      <c r="B3414" s="2">
        <v>43508</v>
      </c>
      <c r="C3414" t="s">
        <v>63</v>
      </c>
      <c r="D3414" s="3">
        <v>43472.381028263888</v>
      </c>
      <c r="E3414" t="s">
        <v>64</v>
      </c>
      <c r="F3414" s="2">
        <v>43556</v>
      </c>
      <c r="G3414" s="2">
        <v>43813</v>
      </c>
      <c r="H3414" t="s">
        <v>28675</v>
      </c>
      <c r="J3414" t="s">
        <v>28676</v>
      </c>
      <c r="L3414" t="s">
        <v>12207</v>
      </c>
      <c r="M3414" t="s">
        <v>1246</v>
      </c>
      <c r="N3414">
        <v>65714</v>
      </c>
      <c r="O3414" t="s">
        <v>70</v>
      </c>
      <c r="Q3414" t="s">
        <v>28677</v>
      </c>
      <c r="S3414" t="s">
        <v>72</v>
      </c>
      <c r="T3414" t="s">
        <v>28447</v>
      </c>
      <c r="U3414" t="s">
        <v>28488</v>
      </c>
      <c r="V3414" t="s">
        <v>1711</v>
      </c>
      <c r="W3414" t="s">
        <v>1246</v>
      </c>
      <c r="X3414" t="s">
        <v>106</v>
      </c>
      <c r="Y3414" t="str">
        <f>"37-3011"</f>
        <v>37-3011</v>
      </c>
      <c r="Z3414" t="s">
        <v>94</v>
      </c>
      <c r="AA3414">
        <v>561730</v>
      </c>
      <c r="AB3414">
        <v>30</v>
      </c>
      <c r="AC3414">
        <v>30</v>
      </c>
      <c r="AD3414" t="s">
        <v>79</v>
      </c>
      <c r="AE3414" t="s">
        <v>80</v>
      </c>
      <c r="AF3414">
        <v>40</v>
      </c>
      <c r="AG3414" s="4">
        <v>0.33333333333333331</v>
      </c>
      <c r="AH3414" s="4">
        <v>0.70833333333333337</v>
      </c>
      <c r="AI3414" s="5">
        <v>12.92</v>
      </c>
      <c r="AJ3414">
        <v>19.38</v>
      </c>
      <c r="AL3414" t="s">
        <v>81</v>
      </c>
      <c r="AM3414" t="s">
        <v>82</v>
      </c>
      <c r="AO3414" t="s">
        <v>83</v>
      </c>
      <c r="AR3414" t="s">
        <v>82</v>
      </c>
      <c r="AT3414" t="s">
        <v>82</v>
      </c>
      <c r="AW3414" t="s">
        <v>82</v>
      </c>
      <c r="AY3414" t="s">
        <v>12207</v>
      </c>
      <c r="AZ3414" t="s">
        <v>8190</v>
      </c>
      <c r="BA3414" t="s">
        <v>1246</v>
      </c>
      <c r="BB3414">
        <v>65714</v>
      </c>
      <c r="BC3414" t="s">
        <v>79</v>
      </c>
      <c r="BH3414" t="s">
        <v>28676</v>
      </c>
      <c r="BJ3414">
        <v>204142983</v>
      </c>
    </row>
    <row r="3415" spans="1:62" x14ac:dyDescent="0.25">
      <c r="A3415" t="s">
        <v>28873</v>
      </c>
      <c r="B3415" s="2">
        <v>43508</v>
      </c>
      <c r="C3415" t="s">
        <v>63</v>
      </c>
      <c r="D3415" s="3">
        <v>43472.379241562499</v>
      </c>
      <c r="E3415" t="s">
        <v>64</v>
      </c>
      <c r="F3415" s="2">
        <v>43556</v>
      </c>
      <c r="G3415" s="2">
        <v>43799</v>
      </c>
      <c r="H3415" t="s">
        <v>28874</v>
      </c>
      <c r="J3415" t="s">
        <v>28875</v>
      </c>
      <c r="L3415" t="s">
        <v>28876</v>
      </c>
      <c r="M3415" t="s">
        <v>105</v>
      </c>
      <c r="N3415">
        <v>77598</v>
      </c>
      <c r="O3415" t="s">
        <v>70</v>
      </c>
      <c r="Q3415" t="s">
        <v>28877</v>
      </c>
      <c r="S3415" t="s">
        <v>72</v>
      </c>
      <c r="T3415" t="s">
        <v>11207</v>
      </c>
      <c r="U3415" t="s">
        <v>11208</v>
      </c>
      <c r="V3415" t="s">
        <v>11209</v>
      </c>
      <c r="W3415" t="s">
        <v>105</v>
      </c>
      <c r="X3415" t="s">
        <v>28878</v>
      </c>
      <c r="Y3415" t="str">
        <f>"37-3013"</f>
        <v>37-3013</v>
      </c>
      <c r="Z3415" t="s">
        <v>1932</v>
      </c>
      <c r="AA3415">
        <v>561730</v>
      </c>
      <c r="AB3415">
        <v>20</v>
      </c>
      <c r="AC3415">
        <v>20</v>
      </c>
      <c r="AD3415" t="s">
        <v>79</v>
      </c>
      <c r="AE3415" t="s">
        <v>80</v>
      </c>
      <c r="AF3415">
        <v>40</v>
      </c>
      <c r="AG3415" s="4">
        <v>0.29166666666666669</v>
      </c>
      <c r="AH3415" s="4">
        <v>0.66666666666666663</v>
      </c>
      <c r="AI3415" s="5">
        <v>21.17</v>
      </c>
      <c r="AJ3415">
        <v>31.76</v>
      </c>
      <c r="AL3415" t="s">
        <v>81</v>
      </c>
      <c r="AM3415" t="s">
        <v>82</v>
      </c>
      <c r="AO3415" t="s">
        <v>83</v>
      </c>
      <c r="AR3415" t="s">
        <v>82</v>
      </c>
      <c r="AT3415" t="s">
        <v>82</v>
      </c>
      <c r="AW3415" t="s">
        <v>82</v>
      </c>
      <c r="AY3415" t="s">
        <v>1906</v>
      </c>
      <c r="AZ3415" t="s">
        <v>713</v>
      </c>
      <c r="BA3415" t="s">
        <v>787</v>
      </c>
      <c r="BB3415">
        <v>35218</v>
      </c>
      <c r="BC3415" t="s">
        <v>79</v>
      </c>
      <c r="BH3415" t="s">
        <v>28879</v>
      </c>
      <c r="BJ3415">
        <v>760686297</v>
      </c>
    </row>
    <row r="3416" spans="1:62" x14ac:dyDescent="0.25">
      <c r="A3416" t="s">
        <v>29006</v>
      </c>
      <c r="B3416" s="2">
        <v>43508</v>
      </c>
      <c r="C3416" t="s">
        <v>63</v>
      </c>
      <c r="D3416" s="3">
        <v>43472.379628437498</v>
      </c>
      <c r="E3416" t="s">
        <v>64</v>
      </c>
      <c r="F3416" s="2">
        <v>43556</v>
      </c>
      <c r="G3416" s="2">
        <v>43799</v>
      </c>
      <c r="H3416" t="s">
        <v>28874</v>
      </c>
      <c r="J3416" t="s">
        <v>28875</v>
      </c>
      <c r="L3416" t="s">
        <v>28876</v>
      </c>
      <c r="M3416" t="s">
        <v>105</v>
      </c>
      <c r="N3416">
        <v>77598</v>
      </c>
      <c r="O3416" t="s">
        <v>70</v>
      </c>
      <c r="Q3416" t="s">
        <v>28877</v>
      </c>
      <c r="S3416" t="s">
        <v>72</v>
      </c>
      <c r="T3416" t="s">
        <v>11207</v>
      </c>
      <c r="U3416" t="s">
        <v>11208</v>
      </c>
      <c r="V3416" t="s">
        <v>11209</v>
      </c>
      <c r="W3416" t="s">
        <v>105</v>
      </c>
      <c r="X3416" t="s">
        <v>6477</v>
      </c>
      <c r="Y3416" t="str">
        <f>"37-3011"</f>
        <v>37-3011</v>
      </c>
      <c r="Z3416" t="s">
        <v>94</v>
      </c>
      <c r="AA3416">
        <v>561730</v>
      </c>
      <c r="AB3416">
        <v>20</v>
      </c>
      <c r="AC3416">
        <v>20</v>
      </c>
      <c r="AD3416" t="s">
        <v>79</v>
      </c>
      <c r="AE3416" t="s">
        <v>80</v>
      </c>
      <c r="AF3416">
        <v>40</v>
      </c>
      <c r="AG3416" s="4">
        <v>0.29166666666666669</v>
      </c>
      <c r="AH3416" s="4">
        <v>0.66666666666666663</v>
      </c>
      <c r="AI3416" s="5">
        <v>11.83</v>
      </c>
      <c r="AJ3416">
        <v>17.75</v>
      </c>
      <c r="AL3416" t="s">
        <v>81</v>
      </c>
      <c r="AM3416" t="s">
        <v>82</v>
      </c>
      <c r="AO3416" t="s">
        <v>83</v>
      </c>
      <c r="AR3416" t="s">
        <v>82</v>
      </c>
      <c r="AT3416" t="s">
        <v>82</v>
      </c>
      <c r="AW3416" t="s">
        <v>82</v>
      </c>
      <c r="AY3416" t="s">
        <v>1906</v>
      </c>
      <c r="AZ3416" t="s">
        <v>713</v>
      </c>
      <c r="BA3416" t="s">
        <v>787</v>
      </c>
      <c r="BB3416">
        <v>35218</v>
      </c>
      <c r="BC3416" t="s">
        <v>79</v>
      </c>
      <c r="BH3416" t="s">
        <v>28879</v>
      </c>
      <c r="BJ3416">
        <v>760686297</v>
      </c>
    </row>
    <row r="3417" spans="1:62" x14ac:dyDescent="0.25">
      <c r="A3417" t="s">
        <v>29007</v>
      </c>
      <c r="B3417" s="2">
        <v>43508</v>
      </c>
      <c r="C3417" t="s">
        <v>63</v>
      </c>
      <c r="D3417" s="3">
        <v>43472.380339166666</v>
      </c>
      <c r="E3417" t="s">
        <v>64</v>
      </c>
      <c r="F3417" s="2">
        <v>43556</v>
      </c>
      <c r="G3417" s="2">
        <v>43818</v>
      </c>
      <c r="H3417" t="s">
        <v>29008</v>
      </c>
      <c r="J3417" t="s">
        <v>29009</v>
      </c>
      <c r="K3417" t="s">
        <v>29010</v>
      </c>
      <c r="L3417" t="s">
        <v>29011</v>
      </c>
      <c r="M3417" t="s">
        <v>100</v>
      </c>
      <c r="N3417">
        <v>28529</v>
      </c>
      <c r="O3417" t="s">
        <v>70</v>
      </c>
      <c r="Q3417" t="s">
        <v>29012</v>
      </c>
      <c r="S3417" t="s">
        <v>72</v>
      </c>
      <c r="T3417" t="s">
        <v>1738</v>
      </c>
      <c r="U3417" t="s">
        <v>1739</v>
      </c>
      <c r="V3417" t="s">
        <v>1740</v>
      </c>
      <c r="W3417" t="s">
        <v>278</v>
      </c>
      <c r="X3417" t="s">
        <v>17609</v>
      </c>
      <c r="Y3417" t="str">
        <f>"53-7062"</f>
        <v>53-7062</v>
      </c>
      <c r="Z3417" t="s">
        <v>337</v>
      </c>
      <c r="AA3417">
        <v>311712</v>
      </c>
      <c r="AB3417">
        <v>26</v>
      </c>
      <c r="AC3417">
        <v>26</v>
      </c>
      <c r="AD3417" t="s">
        <v>79</v>
      </c>
      <c r="AE3417" t="s">
        <v>95</v>
      </c>
      <c r="AF3417">
        <v>35</v>
      </c>
      <c r="AG3417" s="4">
        <v>0.25</v>
      </c>
      <c r="AH3417" s="4">
        <v>0.58333333333333337</v>
      </c>
      <c r="AI3417" s="5">
        <v>8.68</v>
      </c>
      <c r="AJ3417">
        <v>13.02</v>
      </c>
      <c r="AK3417">
        <v>13.02</v>
      </c>
      <c r="AL3417" t="s">
        <v>81</v>
      </c>
      <c r="AM3417" t="s">
        <v>82</v>
      </c>
      <c r="AO3417" t="s">
        <v>83</v>
      </c>
      <c r="AR3417" t="s">
        <v>82</v>
      </c>
      <c r="AT3417" t="s">
        <v>82</v>
      </c>
      <c r="AW3417" t="s">
        <v>82</v>
      </c>
      <c r="AY3417" t="s">
        <v>29011</v>
      </c>
      <c r="AZ3417" t="s">
        <v>3936</v>
      </c>
      <c r="BA3417" t="s">
        <v>100</v>
      </c>
      <c r="BB3417">
        <v>28529</v>
      </c>
      <c r="BC3417" t="s">
        <v>79</v>
      </c>
      <c r="BH3417" t="s">
        <v>29013</v>
      </c>
      <c r="BJ3417">
        <v>561171338</v>
      </c>
    </row>
    <row r="3418" spans="1:62" x14ac:dyDescent="0.25">
      <c r="A3418" t="s">
        <v>29063</v>
      </c>
      <c r="B3418" s="2">
        <v>43508</v>
      </c>
      <c r="C3418" t="s">
        <v>63</v>
      </c>
      <c r="D3418" s="3">
        <v>43472.379595868057</v>
      </c>
      <c r="E3418" t="s">
        <v>64</v>
      </c>
      <c r="F3418" s="2">
        <v>43556</v>
      </c>
      <c r="G3418" s="2">
        <v>43824</v>
      </c>
      <c r="H3418" t="s">
        <v>28862</v>
      </c>
      <c r="I3418" t="s">
        <v>28863</v>
      </c>
      <c r="J3418" t="s">
        <v>28864</v>
      </c>
      <c r="L3418" t="s">
        <v>13915</v>
      </c>
      <c r="M3418" t="s">
        <v>761</v>
      </c>
      <c r="N3418">
        <v>30071</v>
      </c>
      <c r="O3418" t="s">
        <v>70</v>
      </c>
      <c r="Q3418" t="s">
        <v>28865</v>
      </c>
      <c r="S3418" t="s">
        <v>72</v>
      </c>
      <c r="T3418" t="s">
        <v>2963</v>
      </c>
      <c r="U3418" t="s">
        <v>1425</v>
      </c>
      <c r="V3418" t="s">
        <v>1426</v>
      </c>
      <c r="W3418" t="s">
        <v>105</v>
      </c>
      <c r="X3418" t="s">
        <v>106</v>
      </c>
      <c r="Y3418" t="str">
        <f>"37-3011"</f>
        <v>37-3011</v>
      </c>
      <c r="Z3418" t="s">
        <v>94</v>
      </c>
      <c r="AA3418">
        <v>561730</v>
      </c>
      <c r="AB3418">
        <v>18</v>
      </c>
      <c r="AC3418">
        <v>18</v>
      </c>
      <c r="AD3418" t="s">
        <v>79</v>
      </c>
      <c r="AE3418" t="s">
        <v>95</v>
      </c>
      <c r="AF3418">
        <v>35</v>
      </c>
      <c r="AG3418" s="4">
        <v>0.26041666666666669</v>
      </c>
      <c r="AH3418" s="4">
        <v>0.75</v>
      </c>
      <c r="AI3418" s="5">
        <v>11.56</v>
      </c>
      <c r="AJ3418">
        <v>17.34</v>
      </c>
      <c r="AL3418" t="s">
        <v>81</v>
      </c>
      <c r="AM3418" t="s">
        <v>82</v>
      </c>
      <c r="AO3418" t="s">
        <v>83</v>
      </c>
      <c r="AR3418" t="s">
        <v>82</v>
      </c>
      <c r="AT3418" t="s">
        <v>82</v>
      </c>
      <c r="AW3418" t="s">
        <v>82</v>
      </c>
      <c r="AY3418" t="s">
        <v>1501</v>
      </c>
      <c r="AZ3418" t="s">
        <v>29064</v>
      </c>
      <c r="BA3418" t="s">
        <v>761</v>
      </c>
      <c r="BB3418">
        <v>31206</v>
      </c>
      <c r="BC3418" t="s">
        <v>79</v>
      </c>
      <c r="BH3418" t="s">
        <v>29065</v>
      </c>
      <c r="BJ3418">
        <v>582006275</v>
      </c>
    </row>
    <row r="3419" spans="1:62" x14ac:dyDescent="0.25">
      <c r="A3419" t="s">
        <v>29204</v>
      </c>
      <c r="B3419" s="2">
        <v>43508</v>
      </c>
      <c r="C3419" t="s">
        <v>63</v>
      </c>
      <c r="D3419" s="3">
        <v>43472.38080175926</v>
      </c>
      <c r="E3419" t="s">
        <v>64</v>
      </c>
      <c r="F3419" s="2">
        <v>43556</v>
      </c>
      <c r="G3419" s="2">
        <v>43799</v>
      </c>
      <c r="H3419" t="s">
        <v>29205</v>
      </c>
      <c r="J3419" t="s">
        <v>29206</v>
      </c>
      <c r="L3419" t="s">
        <v>1364</v>
      </c>
      <c r="M3419" t="s">
        <v>783</v>
      </c>
      <c r="N3419">
        <v>45014</v>
      </c>
      <c r="O3419" t="s">
        <v>70</v>
      </c>
      <c r="Q3419" t="s">
        <v>29207</v>
      </c>
      <c r="S3419" t="s">
        <v>72</v>
      </c>
      <c r="T3419" t="s">
        <v>2963</v>
      </c>
      <c r="U3419" t="s">
        <v>1425</v>
      </c>
      <c r="V3419" t="s">
        <v>1426</v>
      </c>
      <c r="W3419" t="s">
        <v>105</v>
      </c>
      <c r="X3419" t="s">
        <v>106</v>
      </c>
      <c r="Y3419" t="str">
        <f>"37-3011"</f>
        <v>37-3011</v>
      </c>
      <c r="Z3419" t="s">
        <v>94</v>
      </c>
      <c r="AA3419">
        <v>561730</v>
      </c>
      <c r="AB3419">
        <v>20</v>
      </c>
      <c r="AC3419">
        <v>20</v>
      </c>
      <c r="AD3419" t="s">
        <v>79</v>
      </c>
      <c r="AE3419" t="s">
        <v>80</v>
      </c>
      <c r="AF3419">
        <v>35</v>
      </c>
      <c r="AG3419" s="4">
        <v>0.29166666666666669</v>
      </c>
      <c r="AH3419" s="4">
        <v>0.70833333333333337</v>
      </c>
      <c r="AI3419" s="5">
        <v>13.91</v>
      </c>
      <c r="AJ3419">
        <v>20.87</v>
      </c>
      <c r="AL3419" t="s">
        <v>81</v>
      </c>
      <c r="AM3419" t="s">
        <v>82</v>
      </c>
      <c r="AO3419" t="s">
        <v>83</v>
      </c>
      <c r="AR3419" t="s">
        <v>82</v>
      </c>
      <c r="AT3419" t="s">
        <v>82</v>
      </c>
      <c r="AW3419" t="s">
        <v>82</v>
      </c>
      <c r="AY3419" t="s">
        <v>1364</v>
      </c>
      <c r="AZ3419" t="s">
        <v>24792</v>
      </c>
      <c r="BA3419" t="s">
        <v>783</v>
      </c>
      <c r="BB3419">
        <v>45014</v>
      </c>
      <c r="BC3419" t="s">
        <v>79</v>
      </c>
      <c r="BH3419" t="s">
        <v>29206</v>
      </c>
      <c r="BJ3419">
        <v>311156927</v>
      </c>
    </row>
    <row r="3420" spans="1:62" x14ac:dyDescent="0.25">
      <c r="A3420" t="s">
        <v>29298</v>
      </c>
      <c r="B3420" s="2">
        <v>43508</v>
      </c>
      <c r="C3420" t="s">
        <v>63</v>
      </c>
      <c r="D3420" s="3">
        <v>43472.434909918979</v>
      </c>
      <c r="E3420" t="s">
        <v>91</v>
      </c>
      <c r="H3420" t="s">
        <v>29299</v>
      </c>
      <c r="J3420" t="s">
        <v>29300</v>
      </c>
      <c r="L3420" t="s">
        <v>29301</v>
      </c>
      <c r="M3420" t="s">
        <v>147</v>
      </c>
      <c r="N3420">
        <v>18360</v>
      </c>
      <c r="O3420" t="s">
        <v>70</v>
      </c>
      <c r="Q3420" t="s">
        <v>29302</v>
      </c>
      <c r="R3420">
        <v>0</v>
      </c>
      <c r="S3420" t="s">
        <v>72</v>
      </c>
      <c r="T3420" t="s">
        <v>29303</v>
      </c>
      <c r="U3420" t="s">
        <v>29304</v>
      </c>
      <c r="V3420" t="s">
        <v>859</v>
      </c>
      <c r="W3420" t="s">
        <v>986</v>
      </c>
      <c r="X3420" t="s">
        <v>29305</v>
      </c>
      <c r="Y3420" t="str">
        <f>"39-9032"</f>
        <v>39-9032</v>
      </c>
      <c r="Z3420" t="s">
        <v>5419</v>
      </c>
      <c r="AA3420">
        <v>721214</v>
      </c>
      <c r="AB3420">
        <v>1</v>
      </c>
      <c r="AD3420" t="s">
        <v>79</v>
      </c>
      <c r="AE3420" t="s">
        <v>80</v>
      </c>
      <c r="AF3420">
        <v>40</v>
      </c>
      <c r="AG3420" s="4">
        <v>0.375</v>
      </c>
      <c r="AH3420" s="4">
        <v>0.70833333333333337</v>
      </c>
      <c r="AI3420" s="6">
        <v>4000</v>
      </c>
      <c r="AL3420" t="s">
        <v>81</v>
      </c>
      <c r="AM3420" t="s">
        <v>72</v>
      </c>
      <c r="AN3420">
        <v>150</v>
      </c>
      <c r="AO3420" t="s">
        <v>83</v>
      </c>
      <c r="AR3420" t="s">
        <v>82</v>
      </c>
      <c r="AT3420" t="s">
        <v>82</v>
      </c>
      <c r="AW3420" t="s">
        <v>72</v>
      </c>
      <c r="AX3420">
        <v>24</v>
      </c>
      <c r="AY3420" t="s">
        <v>29301</v>
      </c>
      <c r="AZ3420" t="s">
        <v>4357</v>
      </c>
      <c r="BA3420" t="s">
        <v>147</v>
      </c>
      <c r="BB3420">
        <v>18360</v>
      </c>
      <c r="BC3420" t="s">
        <v>87</v>
      </c>
      <c r="BH3420" t="s">
        <v>29300</v>
      </c>
      <c r="BJ3420">
        <v>453133041</v>
      </c>
    </row>
    <row r="3421" spans="1:62" x14ac:dyDescent="0.25">
      <c r="A3421" t="s">
        <v>29361</v>
      </c>
      <c r="B3421" s="2">
        <v>43508</v>
      </c>
      <c r="C3421" t="s">
        <v>63</v>
      </c>
      <c r="D3421" s="3">
        <v>43472.381496238428</v>
      </c>
      <c r="E3421" t="s">
        <v>64</v>
      </c>
      <c r="F3421" s="2">
        <v>43556</v>
      </c>
      <c r="G3421" s="2">
        <v>43799</v>
      </c>
      <c r="H3421" t="s">
        <v>28777</v>
      </c>
      <c r="J3421" t="s">
        <v>14734</v>
      </c>
      <c r="L3421" t="s">
        <v>14735</v>
      </c>
      <c r="M3421" t="s">
        <v>2367</v>
      </c>
      <c r="N3421">
        <v>29910</v>
      </c>
      <c r="O3421" t="s">
        <v>70</v>
      </c>
      <c r="Q3421" t="s">
        <v>14736</v>
      </c>
      <c r="S3421" t="s">
        <v>72</v>
      </c>
      <c r="T3421" t="s">
        <v>102</v>
      </c>
      <c r="U3421" t="s">
        <v>2630</v>
      </c>
      <c r="V3421" t="s">
        <v>2470</v>
      </c>
      <c r="W3421" t="s">
        <v>105</v>
      </c>
      <c r="X3421" t="s">
        <v>1500</v>
      </c>
      <c r="Y3421" t="str">
        <f>"35-2014"</f>
        <v>35-2014</v>
      </c>
      <c r="Z3421" t="s">
        <v>301</v>
      </c>
      <c r="AA3421">
        <v>72111</v>
      </c>
      <c r="AB3421">
        <v>20</v>
      </c>
      <c r="AC3421">
        <v>20</v>
      </c>
      <c r="AD3421" t="s">
        <v>79</v>
      </c>
      <c r="AE3421" t="s">
        <v>95</v>
      </c>
      <c r="AF3421">
        <v>35</v>
      </c>
      <c r="AG3421" s="4">
        <v>0.20833333333333334</v>
      </c>
      <c r="AH3421" s="4">
        <v>0.54166666666666663</v>
      </c>
      <c r="AI3421" s="6">
        <v>13</v>
      </c>
      <c r="AJ3421">
        <v>19.5</v>
      </c>
      <c r="AK3421">
        <v>19.5</v>
      </c>
      <c r="AL3421" t="s">
        <v>81</v>
      </c>
      <c r="AM3421" t="s">
        <v>82</v>
      </c>
      <c r="AO3421" t="s">
        <v>83</v>
      </c>
      <c r="AR3421" t="s">
        <v>82</v>
      </c>
      <c r="AT3421" t="s">
        <v>82</v>
      </c>
      <c r="AW3421" t="s">
        <v>72</v>
      </c>
      <c r="AX3421">
        <v>3</v>
      </c>
      <c r="AY3421" t="s">
        <v>14735</v>
      </c>
      <c r="AZ3421" t="s">
        <v>3111</v>
      </c>
      <c r="BA3421" t="s">
        <v>2367</v>
      </c>
      <c r="BB3421">
        <v>29910</v>
      </c>
      <c r="BC3421" t="s">
        <v>87</v>
      </c>
      <c r="BH3421" t="s">
        <v>14734</v>
      </c>
      <c r="BJ3421">
        <v>832267186</v>
      </c>
    </row>
    <row r="3422" spans="1:62" x14ac:dyDescent="0.25">
      <c r="A3422" t="s">
        <v>29523</v>
      </c>
      <c r="B3422" s="2">
        <v>43508</v>
      </c>
      <c r="C3422" t="s">
        <v>63</v>
      </c>
      <c r="D3422" s="3">
        <v>43472.378281400466</v>
      </c>
      <c r="E3422" t="s">
        <v>64</v>
      </c>
      <c r="F3422" s="2">
        <v>43556</v>
      </c>
      <c r="G3422" s="2">
        <v>43791</v>
      </c>
      <c r="H3422" t="s">
        <v>6499</v>
      </c>
      <c r="I3422" t="s">
        <v>6500</v>
      </c>
      <c r="J3422" t="s">
        <v>6501</v>
      </c>
      <c r="L3422" t="s">
        <v>6502</v>
      </c>
      <c r="M3422" t="s">
        <v>278</v>
      </c>
      <c r="N3422">
        <v>22180</v>
      </c>
      <c r="O3422" t="s">
        <v>70</v>
      </c>
      <c r="Q3422" t="s">
        <v>6503</v>
      </c>
      <c r="S3422" t="s">
        <v>72</v>
      </c>
      <c r="T3422" t="s">
        <v>2824</v>
      </c>
      <c r="U3422" t="s">
        <v>4073</v>
      </c>
      <c r="V3422" t="s">
        <v>642</v>
      </c>
      <c r="W3422" t="s">
        <v>105</v>
      </c>
      <c r="X3422" t="s">
        <v>106</v>
      </c>
      <c r="Y3422" t="str">
        <f>"37-3011"</f>
        <v>37-3011</v>
      </c>
      <c r="Z3422" t="s">
        <v>94</v>
      </c>
      <c r="AA3422">
        <v>561730</v>
      </c>
      <c r="AB3422">
        <v>7</v>
      </c>
      <c r="AC3422">
        <v>7</v>
      </c>
      <c r="AD3422" t="s">
        <v>79</v>
      </c>
      <c r="AE3422" t="s">
        <v>95</v>
      </c>
      <c r="AF3422">
        <v>40</v>
      </c>
      <c r="AG3422" s="4">
        <v>0.29166666666666669</v>
      </c>
      <c r="AH3422" s="4">
        <v>0.75</v>
      </c>
      <c r="AI3422" s="5">
        <v>15.39</v>
      </c>
      <c r="AJ3422">
        <v>23.09</v>
      </c>
      <c r="AL3422" t="s">
        <v>81</v>
      </c>
      <c r="AM3422" t="s">
        <v>82</v>
      </c>
      <c r="AO3422" t="s">
        <v>83</v>
      </c>
      <c r="AR3422" t="s">
        <v>82</v>
      </c>
      <c r="AT3422" t="s">
        <v>82</v>
      </c>
      <c r="AW3422" t="s">
        <v>82</v>
      </c>
      <c r="AY3422" t="s">
        <v>6502</v>
      </c>
      <c r="AZ3422" t="s">
        <v>2839</v>
      </c>
      <c r="BA3422" t="s">
        <v>278</v>
      </c>
      <c r="BB3422">
        <v>22180</v>
      </c>
      <c r="BC3422" t="s">
        <v>79</v>
      </c>
      <c r="BH3422" t="s">
        <v>29524</v>
      </c>
      <c r="BJ3422">
        <v>743027347</v>
      </c>
    </row>
    <row r="3423" spans="1:62" x14ac:dyDescent="0.25">
      <c r="A3423" t="s">
        <v>29595</v>
      </c>
      <c r="B3423" s="2">
        <v>43508</v>
      </c>
      <c r="C3423" t="s">
        <v>63</v>
      </c>
      <c r="D3423" s="3">
        <v>43472.38057814815</v>
      </c>
      <c r="E3423" t="s">
        <v>64</v>
      </c>
      <c r="F3423" s="2">
        <v>43556</v>
      </c>
      <c r="G3423" s="2">
        <v>43830</v>
      </c>
      <c r="H3423" t="s">
        <v>5795</v>
      </c>
      <c r="J3423" t="s">
        <v>5796</v>
      </c>
      <c r="K3423" t="s">
        <v>5797</v>
      </c>
      <c r="L3423" t="s">
        <v>5798</v>
      </c>
      <c r="M3423" t="s">
        <v>69</v>
      </c>
      <c r="N3423">
        <v>42001</v>
      </c>
      <c r="O3423" t="s">
        <v>70</v>
      </c>
      <c r="Q3423" t="s">
        <v>5799</v>
      </c>
      <c r="S3423" t="s">
        <v>72</v>
      </c>
      <c r="T3423" t="s">
        <v>5800</v>
      </c>
      <c r="U3423" t="s">
        <v>5801</v>
      </c>
      <c r="V3423" t="s">
        <v>5802</v>
      </c>
      <c r="W3423" t="s">
        <v>100</v>
      </c>
      <c r="X3423" t="s">
        <v>5803</v>
      </c>
      <c r="Y3423" t="str">
        <f>"37-3011"</f>
        <v>37-3011</v>
      </c>
      <c r="Z3423" t="s">
        <v>94</v>
      </c>
      <c r="AA3423">
        <v>713910</v>
      </c>
      <c r="AB3423">
        <v>18</v>
      </c>
      <c r="AC3423">
        <v>18</v>
      </c>
      <c r="AD3423" t="s">
        <v>79</v>
      </c>
      <c r="AE3423" t="s">
        <v>80</v>
      </c>
      <c r="AF3423">
        <v>35</v>
      </c>
      <c r="AG3423" s="4">
        <v>0.29166666666666669</v>
      </c>
      <c r="AH3423" s="4">
        <v>0.625</v>
      </c>
      <c r="AI3423" s="5">
        <v>12.15</v>
      </c>
      <c r="AJ3423">
        <v>18.23</v>
      </c>
      <c r="AL3423" t="s">
        <v>81</v>
      </c>
      <c r="AM3423" t="s">
        <v>82</v>
      </c>
      <c r="AO3423" t="s">
        <v>83</v>
      </c>
      <c r="AR3423" t="s">
        <v>82</v>
      </c>
      <c r="AT3423" t="s">
        <v>82</v>
      </c>
      <c r="AW3423" t="s">
        <v>72</v>
      </c>
      <c r="AX3423">
        <v>3</v>
      </c>
      <c r="AY3423" t="s">
        <v>29596</v>
      </c>
      <c r="AZ3423" t="s">
        <v>5973</v>
      </c>
      <c r="BA3423" t="s">
        <v>2367</v>
      </c>
      <c r="BB3423">
        <v>29356</v>
      </c>
      <c r="BC3423" t="s">
        <v>79</v>
      </c>
      <c r="BH3423" t="s">
        <v>29597</v>
      </c>
      <c r="BI3423" t="s">
        <v>29598</v>
      </c>
      <c r="BJ3423">
        <v>271730871</v>
      </c>
    </row>
    <row r="3424" spans="1:62" x14ac:dyDescent="0.25">
      <c r="A3424" t="s">
        <v>29780</v>
      </c>
      <c r="B3424" s="2">
        <v>43508</v>
      </c>
      <c r="C3424" t="s">
        <v>63</v>
      </c>
      <c r="D3424" s="3">
        <v>43472.381446874999</v>
      </c>
      <c r="E3424" t="s">
        <v>64</v>
      </c>
      <c r="F3424" s="2">
        <v>43556</v>
      </c>
      <c r="G3424" s="2">
        <v>43830</v>
      </c>
      <c r="H3424" t="s">
        <v>29781</v>
      </c>
      <c r="J3424" t="s">
        <v>29782</v>
      </c>
      <c r="K3424" t="s">
        <v>29783</v>
      </c>
      <c r="L3424" t="s">
        <v>8829</v>
      </c>
      <c r="M3424" t="s">
        <v>714</v>
      </c>
      <c r="N3424">
        <v>70555</v>
      </c>
      <c r="O3424" t="s">
        <v>70</v>
      </c>
      <c r="P3424" t="s">
        <v>29784</v>
      </c>
      <c r="Q3424" t="s">
        <v>29785</v>
      </c>
      <c r="S3424" t="s">
        <v>72</v>
      </c>
      <c r="T3424" t="s">
        <v>4208</v>
      </c>
      <c r="U3424" t="s">
        <v>4209</v>
      </c>
      <c r="V3424" t="s">
        <v>4210</v>
      </c>
      <c r="W3424" t="s">
        <v>714</v>
      </c>
      <c r="X3424" t="s">
        <v>29786</v>
      </c>
      <c r="Y3424" t="str">
        <f>"51-3022"</f>
        <v>51-3022</v>
      </c>
      <c r="Z3424" t="s">
        <v>865</v>
      </c>
      <c r="AA3424">
        <v>311615</v>
      </c>
      <c r="AB3424">
        <v>9</v>
      </c>
      <c r="AC3424">
        <v>9</v>
      </c>
      <c r="AD3424" t="s">
        <v>79</v>
      </c>
      <c r="AE3424" t="s">
        <v>95</v>
      </c>
      <c r="AF3424">
        <v>35</v>
      </c>
      <c r="AG3424" s="4">
        <v>0.29166666666666669</v>
      </c>
      <c r="AH3424" s="4">
        <v>0.66666666666666663</v>
      </c>
      <c r="AI3424" s="5">
        <v>9.65</v>
      </c>
      <c r="AJ3424">
        <v>14.48</v>
      </c>
      <c r="AK3424">
        <v>14.48</v>
      </c>
      <c r="AL3424" t="s">
        <v>81</v>
      </c>
      <c r="AM3424" t="s">
        <v>82</v>
      </c>
      <c r="AO3424" t="s">
        <v>83</v>
      </c>
      <c r="AR3424" t="s">
        <v>82</v>
      </c>
      <c r="AT3424" t="s">
        <v>82</v>
      </c>
      <c r="AW3424" t="s">
        <v>82</v>
      </c>
      <c r="AY3424" t="s">
        <v>8829</v>
      </c>
      <c r="AZ3424" t="s">
        <v>29784</v>
      </c>
      <c r="BA3424" t="s">
        <v>714</v>
      </c>
      <c r="BB3424">
        <v>70555</v>
      </c>
      <c r="BC3424" t="s">
        <v>87</v>
      </c>
      <c r="BH3424" t="s">
        <v>29787</v>
      </c>
      <c r="BJ3424">
        <v>721026846</v>
      </c>
    </row>
    <row r="3425" spans="1:62" x14ac:dyDescent="0.25">
      <c r="A3425" t="s">
        <v>29844</v>
      </c>
      <c r="B3425" s="2">
        <v>43508</v>
      </c>
      <c r="C3425" t="s">
        <v>63</v>
      </c>
      <c r="D3425" s="3">
        <v>43472.381002766204</v>
      </c>
      <c r="E3425" t="s">
        <v>64</v>
      </c>
      <c r="F3425" s="2">
        <v>43556</v>
      </c>
      <c r="G3425" s="2">
        <v>43784</v>
      </c>
      <c r="H3425" t="s">
        <v>29845</v>
      </c>
      <c r="J3425" t="s">
        <v>29846</v>
      </c>
      <c r="K3425" t="s">
        <v>29847</v>
      </c>
      <c r="L3425" t="s">
        <v>6631</v>
      </c>
      <c r="M3425" t="s">
        <v>100</v>
      </c>
      <c r="N3425">
        <v>28657</v>
      </c>
      <c r="O3425" t="s">
        <v>70</v>
      </c>
      <c r="Q3425" t="s">
        <v>29848</v>
      </c>
      <c r="S3425" t="s">
        <v>72</v>
      </c>
      <c r="T3425" t="s">
        <v>5800</v>
      </c>
      <c r="U3425" t="s">
        <v>5801</v>
      </c>
      <c r="V3425" t="s">
        <v>5802</v>
      </c>
      <c r="W3425" t="s">
        <v>100</v>
      </c>
      <c r="X3425" t="s">
        <v>106</v>
      </c>
      <c r="Y3425" t="str">
        <f>"37-3011"</f>
        <v>37-3011</v>
      </c>
      <c r="Z3425" t="s">
        <v>94</v>
      </c>
      <c r="AA3425">
        <v>561730</v>
      </c>
      <c r="AB3425">
        <v>57</v>
      </c>
      <c r="AC3425">
        <v>57</v>
      </c>
      <c r="AD3425" t="s">
        <v>79</v>
      </c>
      <c r="AE3425" t="s">
        <v>80</v>
      </c>
      <c r="AF3425">
        <v>35</v>
      </c>
      <c r="AG3425" s="4">
        <v>0.29166666666666669</v>
      </c>
      <c r="AH3425" s="4">
        <v>0.625</v>
      </c>
      <c r="AI3425" s="5">
        <v>14.24</v>
      </c>
      <c r="AJ3425">
        <v>21.36</v>
      </c>
      <c r="AL3425" t="s">
        <v>81</v>
      </c>
      <c r="AM3425" t="s">
        <v>82</v>
      </c>
      <c r="AO3425" t="s">
        <v>83</v>
      </c>
      <c r="AR3425" t="s">
        <v>82</v>
      </c>
      <c r="AT3425" t="s">
        <v>82</v>
      </c>
      <c r="AW3425" t="s">
        <v>82</v>
      </c>
      <c r="AY3425" t="s">
        <v>8905</v>
      </c>
      <c r="AZ3425" t="s">
        <v>8090</v>
      </c>
      <c r="BA3425" t="s">
        <v>761</v>
      </c>
      <c r="BB3425">
        <v>30024</v>
      </c>
      <c r="BC3425" t="s">
        <v>79</v>
      </c>
      <c r="BH3425" t="s">
        <v>29849</v>
      </c>
      <c r="BI3425" t="s">
        <v>12929</v>
      </c>
      <c r="BJ3425">
        <v>451263342</v>
      </c>
    </row>
    <row r="3426" spans="1:62" x14ac:dyDescent="0.25">
      <c r="A3426" t="s">
        <v>29901</v>
      </c>
      <c r="B3426" s="2">
        <v>43508</v>
      </c>
      <c r="C3426" t="s">
        <v>63</v>
      </c>
      <c r="D3426" s="3">
        <v>43472.379225185185</v>
      </c>
      <c r="E3426" t="s">
        <v>64</v>
      </c>
      <c r="F3426" s="2">
        <v>43556</v>
      </c>
      <c r="G3426" s="2">
        <v>43770</v>
      </c>
      <c r="H3426" t="s">
        <v>7899</v>
      </c>
      <c r="I3426" t="s">
        <v>7900</v>
      </c>
      <c r="J3426" t="s">
        <v>7901</v>
      </c>
      <c r="L3426" t="s">
        <v>7902</v>
      </c>
      <c r="M3426" t="s">
        <v>1064</v>
      </c>
      <c r="N3426">
        <v>37086</v>
      </c>
      <c r="O3426" t="s">
        <v>70</v>
      </c>
      <c r="Q3426" t="s">
        <v>7717</v>
      </c>
      <c r="S3426" t="s">
        <v>72</v>
      </c>
      <c r="T3426" t="s">
        <v>1855</v>
      </c>
      <c r="U3426" t="s">
        <v>1856</v>
      </c>
      <c r="V3426" t="s">
        <v>863</v>
      </c>
      <c r="W3426" t="s">
        <v>105</v>
      </c>
      <c r="X3426" t="s">
        <v>106</v>
      </c>
      <c r="Y3426" t="str">
        <f>"37-3011"</f>
        <v>37-3011</v>
      </c>
      <c r="Z3426" t="s">
        <v>94</v>
      </c>
      <c r="AA3426">
        <v>551112</v>
      </c>
      <c r="AB3426">
        <v>40</v>
      </c>
      <c r="AC3426">
        <v>40</v>
      </c>
      <c r="AD3426" t="s">
        <v>79</v>
      </c>
      <c r="AE3426" t="s">
        <v>95</v>
      </c>
      <c r="AF3426">
        <v>40</v>
      </c>
      <c r="AG3426" s="4">
        <v>0.25</v>
      </c>
      <c r="AH3426" s="4">
        <v>0.60416666666666663</v>
      </c>
      <c r="AI3426" s="5">
        <v>12.56</v>
      </c>
      <c r="AJ3426">
        <v>18.84</v>
      </c>
      <c r="AK3426">
        <v>25.5</v>
      </c>
      <c r="AL3426" t="s">
        <v>81</v>
      </c>
      <c r="AM3426" t="s">
        <v>82</v>
      </c>
      <c r="AO3426" t="s">
        <v>83</v>
      </c>
      <c r="AR3426" t="s">
        <v>82</v>
      </c>
      <c r="AT3426" t="s">
        <v>82</v>
      </c>
      <c r="AW3426" t="s">
        <v>72</v>
      </c>
      <c r="AX3426">
        <v>2</v>
      </c>
      <c r="AY3426" t="s">
        <v>7902</v>
      </c>
      <c r="AZ3426" t="s">
        <v>2577</v>
      </c>
      <c r="BA3426" t="s">
        <v>1064</v>
      </c>
      <c r="BB3426">
        <v>37086</v>
      </c>
      <c r="BC3426" t="s">
        <v>79</v>
      </c>
      <c r="BH3426" t="s">
        <v>7901</v>
      </c>
      <c r="BJ3426">
        <v>800925092</v>
      </c>
    </row>
    <row r="3427" spans="1:62" x14ac:dyDescent="0.25">
      <c r="A3427" t="s">
        <v>30022</v>
      </c>
      <c r="B3427" s="2">
        <v>43508</v>
      </c>
      <c r="C3427" t="s">
        <v>63</v>
      </c>
      <c r="D3427" s="3">
        <v>43472.38089615741</v>
      </c>
      <c r="E3427" t="s">
        <v>64</v>
      </c>
      <c r="F3427" s="2">
        <v>43556</v>
      </c>
      <c r="G3427" s="2">
        <v>43799</v>
      </c>
      <c r="H3427" t="s">
        <v>30023</v>
      </c>
      <c r="J3427" t="s">
        <v>30024</v>
      </c>
      <c r="L3427" t="s">
        <v>2955</v>
      </c>
      <c r="M3427" t="s">
        <v>2356</v>
      </c>
      <c r="N3427">
        <v>68516</v>
      </c>
      <c r="O3427" t="s">
        <v>70</v>
      </c>
      <c r="Q3427" t="s">
        <v>30025</v>
      </c>
      <c r="S3427" t="s">
        <v>72</v>
      </c>
      <c r="T3427" t="s">
        <v>24345</v>
      </c>
      <c r="U3427" t="s">
        <v>25479</v>
      </c>
      <c r="V3427" t="s">
        <v>6487</v>
      </c>
      <c r="W3427" t="s">
        <v>2356</v>
      </c>
      <c r="X3427" t="s">
        <v>11502</v>
      </c>
      <c r="Y3427" t="str">
        <f>"47-3016"</f>
        <v>47-3016</v>
      </c>
      <c r="Z3427" t="s">
        <v>3995</v>
      </c>
      <c r="AA3427">
        <v>238160</v>
      </c>
      <c r="AB3427">
        <v>45</v>
      </c>
      <c r="AC3427">
        <v>45</v>
      </c>
      <c r="AD3427" t="s">
        <v>79</v>
      </c>
      <c r="AE3427" t="s">
        <v>80</v>
      </c>
      <c r="AF3427">
        <v>40</v>
      </c>
      <c r="AG3427" s="4">
        <v>0.33333333333333331</v>
      </c>
      <c r="AH3427" s="4">
        <v>0.70833333333333337</v>
      </c>
      <c r="AI3427" s="5">
        <v>12.79</v>
      </c>
      <c r="AJ3427">
        <v>19.190000000000001</v>
      </c>
      <c r="AL3427" t="s">
        <v>81</v>
      </c>
      <c r="AM3427" t="s">
        <v>82</v>
      </c>
      <c r="AO3427" t="s">
        <v>83</v>
      </c>
      <c r="AR3427" t="s">
        <v>82</v>
      </c>
      <c r="AT3427" t="s">
        <v>82</v>
      </c>
      <c r="AW3427" t="s">
        <v>82</v>
      </c>
      <c r="AY3427" t="s">
        <v>4750</v>
      </c>
      <c r="AZ3427" t="s">
        <v>4003</v>
      </c>
      <c r="BA3427" t="s">
        <v>2356</v>
      </c>
      <c r="BB3427">
        <v>68522</v>
      </c>
      <c r="BC3427" t="s">
        <v>79</v>
      </c>
      <c r="BH3427" t="s">
        <v>30026</v>
      </c>
      <c r="BJ3427">
        <v>753006516</v>
      </c>
    </row>
    <row r="3428" spans="1:62" x14ac:dyDescent="0.25">
      <c r="A3428" t="s">
        <v>30353</v>
      </c>
      <c r="B3428" s="2">
        <v>43508</v>
      </c>
      <c r="C3428" t="s">
        <v>63</v>
      </c>
      <c r="D3428" s="3">
        <v>43472.38102040509</v>
      </c>
      <c r="E3428" t="s">
        <v>64</v>
      </c>
      <c r="F3428" s="2">
        <v>43556</v>
      </c>
      <c r="G3428" s="2">
        <v>43799</v>
      </c>
      <c r="H3428" t="s">
        <v>30354</v>
      </c>
      <c r="J3428" t="s">
        <v>30355</v>
      </c>
      <c r="L3428" t="s">
        <v>30356</v>
      </c>
      <c r="M3428" t="s">
        <v>192</v>
      </c>
      <c r="N3428">
        <v>56281</v>
      </c>
      <c r="O3428" t="s">
        <v>70</v>
      </c>
      <c r="Q3428" t="s">
        <v>30357</v>
      </c>
      <c r="S3428" t="s">
        <v>72</v>
      </c>
      <c r="T3428" t="s">
        <v>9501</v>
      </c>
      <c r="U3428" t="s">
        <v>9502</v>
      </c>
      <c r="V3428" t="s">
        <v>1700</v>
      </c>
      <c r="W3428" t="s">
        <v>76</v>
      </c>
      <c r="X3428" t="s">
        <v>106</v>
      </c>
      <c r="Y3428" t="str">
        <f>"37-3011"</f>
        <v>37-3011</v>
      </c>
      <c r="Z3428" t="s">
        <v>94</v>
      </c>
      <c r="AA3428">
        <v>561730</v>
      </c>
      <c r="AB3428">
        <v>24</v>
      </c>
      <c r="AC3428">
        <v>24</v>
      </c>
      <c r="AD3428" t="s">
        <v>79</v>
      </c>
      <c r="AE3428" t="s">
        <v>80</v>
      </c>
      <c r="AF3428">
        <v>40</v>
      </c>
      <c r="AG3428" s="4">
        <v>0.33333333333333331</v>
      </c>
      <c r="AH3428" s="4">
        <v>0.70833333333333337</v>
      </c>
      <c r="AI3428" s="5">
        <v>17.05</v>
      </c>
      <c r="AJ3428">
        <v>25.58</v>
      </c>
      <c r="AL3428" t="s">
        <v>81</v>
      </c>
      <c r="AM3428" t="s">
        <v>82</v>
      </c>
      <c r="AO3428" t="s">
        <v>213</v>
      </c>
      <c r="AR3428" t="s">
        <v>82</v>
      </c>
      <c r="AT3428" t="s">
        <v>82</v>
      </c>
      <c r="AW3428" t="s">
        <v>72</v>
      </c>
      <c r="AX3428">
        <v>3</v>
      </c>
      <c r="AY3428" t="s">
        <v>9598</v>
      </c>
      <c r="AZ3428" t="s">
        <v>201</v>
      </c>
      <c r="BA3428" t="s">
        <v>192</v>
      </c>
      <c r="BB3428">
        <v>55313</v>
      </c>
      <c r="BC3428" t="s">
        <v>79</v>
      </c>
      <c r="BH3428" t="s">
        <v>30358</v>
      </c>
      <c r="BJ3428">
        <v>411552654</v>
      </c>
    </row>
    <row r="3429" spans="1:62" x14ac:dyDescent="0.25">
      <c r="A3429" t="s">
        <v>30599</v>
      </c>
      <c r="B3429" s="2">
        <v>43508</v>
      </c>
      <c r="C3429" t="s">
        <v>63</v>
      </c>
      <c r="D3429" s="3">
        <v>43472.380577418982</v>
      </c>
      <c r="E3429" t="s">
        <v>64</v>
      </c>
      <c r="F3429" s="2">
        <v>43556</v>
      </c>
      <c r="G3429" s="2">
        <v>43814</v>
      </c>
      <c r="H3429" t="s">
        <v>4767</v>
      </c>
      <c r="J3429" t="s">
        <v>4768</v>
      </c>
      <c r="K3429" t="s">
        <v>4769</v>
      </c>
      <c r="L3429" t="s">
        <v>1898</v>
      </c>
      <c r="M3429" t="s">
        <v>100</v>
      </c>
      <c r="N3429">
        <v>28216</v>
      </c>
      <c r="O3429" t="s">
        <v>70</v>
      </c>
      <c r="Q3429" t="s">
        <v>4770</v>
      </c>
      <c r="S3429" t="s">
        <v>72</v>
      </c>
      <c r="T3429" t="s">
        <v>1738</v>
      </c>
      <c r="U3429" t="s">
        <v>1739</v>
      </c>
      <c r="V3429" t="s">
        <v>1740</v>
      </c>
      <c r="W3429" t="s">
        <v>278</v>
      </c>
      <c r="X3429" t="s">
        <v>2013</v>
      </c>
      <c r="Y3429" t="str">
        <f>"37-3011"</f>
        <v>37-3011</v>
      </c>
      <c r="Z3429" t="s">
        <v>94</v>
      </c>
      <c r="AA3429">
        <v>561730</v>
      </c>
      <c r="AB3429">
        <v>75</v>
      </c>
      <c r="AC3429">
        <v>75</v>
      </c>
      <c r="AD3429" t="s">
        <v>79</v>
      </c>
      <c r="AE3429" t="s">
        <v>95</v>
      </c>
      <c r="AF3429">
        <v>40</v>
      </c>
      <c r="AG3429" s="4">
        <v>0.27083333333333331</v>
      </c>
      <c r="AH3429" s="4">
        <v>0.64583333333333337</v>
      </c>
      <c r="AI3429" s="5">
        <v>13.23</v>
      </c>
      <c r="AJ3429">
        <v>19.850000000000001</v>
      </c>
      <c r="AK3429">
        <v>19.850000000000001</v>
      </c>
      <c r="AM3429" t="s">
        <v>82</v>
      </c>
      <c r="AO3429" t="s">
        <v>83</v>
      </c>
      <c r="AR3429" t="s">
        <v>82</v>
      </c>
      <c r="AT3429" t="s">
        <v>82</v>
      </c>
      <c r="AW3429" t="s">
        <v>82</v>
      </c>
      <c r="AY3429" t="s">
        <v>1898</v>
      </c>
      <c r="AZ3429" t="s">
        <v>1899</v>
      </c>
      <c r="BA3429" t="s">
        <v>100</v>
      </c>
      <c r="BB3429">
        <v>28216</v>
      </c>
      <c r="BC3429" t="s">
        <v>79</v>
      </c>
      <c r="BH3429" t="s">
        <v>4771</v>
      </c>
      <c r="BJ3429">
        <v>561350638</v>
      </c>
    </row>
    <row r="3430" spans="1:62" x14ac:dyDescent="0.25">
      <c r="A3430" t="s">
        <v>30709</v>
      </c>
      <c r="B3430" s="2">
        <v>43508</v>
      </c>
      <c r="C3430" t="s">
        <v>63</v>
      </c>
      <c r="D3430" s="3">
        <v>43472.379868958335</v>
      </c>
      <c r="E3430" t="s">
        <v>64</v>
      </c>
      <c r="F3430" s="2">
        <v>43556</v>
      </c>
      <c r="G3430" s="2">
        <v>43799</v>
      </c>
      <c r="H3430" t="s">
        <v>9497</v>
      </c>
      <c r="J3430" t="s">
        <v>9498</v>
      </c>
      <c r="L3430" t="s">
        <v>9499</v>
      </c>
      <c r="M3430" t="s">
        <v>192</v>
      </c>
      <c r="N3430">
        <v>55357</v>
      </c>
      <c r="O3430" t="s">
        <v>70</v>
      </c>
      <c r="Q3430" t="s">
        <v>9500</v>
      </c>
      <c r="S3430" t="s">
        <v>72</v>
      </c>
      <c r="T3430" t="s">
        <v>9501</v>
      </c>
      <c r="U3430" t="s">
        <v>9502</v>
      </c>
      <c r="V3430" t="s">
        <v>1700</v>
      </c>
      <c r="W3430" t="s">
        <v>76</v>
      </c>
      <c r="X3430" t="s">
        <v>106</v>
      </c>
      <c r="Y3430" t="str">
        <f>"37-3011"</f>
        <v>37-3011</v>
      </c>
      <c r="Z3430" t="s">
        <v>94</v>
      </c>
      <c r="AA3430">
        <v>561730</v>
      </c>
      <c r="AB3430">
        <v>13</v>
      </c>
      <c r="AC3430">
        <v>13</v>
      </c>
      <c r="AD3430" t="s">
        <v>79</v>
      </c>
      <c r="AE3430" t="s">
        <v>95</v>
      </c>
      <c r="AF3430">
        <v>40</v>
      </c>
      <c r="AG3430" s="4">
        <v>0.33333333333333331</v>
      </c>
      <c r="AH3430" s="4">
        <v>0.70833333333333337</v>
      </c>
      <c r="AI3430" s="5">
        <v>17.05</v>
      </c>
      <c r="AJ3430">
        <v>25.58</v>
      </c>
      <c r="AL3430" t="s">
        <v>81</v>
      </c>
      <c r="AM3430" t="s">
        <v>82</v>
      </c>
      <c r="AO3430" t="s">
        <v>83</v>
      </c>
      <c r="AR3430" t="s">
        <v>82</v>
      </c>
      <c r="AT3430" t="s">
        <v>82</v>
      </c>
      <c r="AW3430" t="s">
        <v>82</v>
      </c>
      <c r="AY3430" t="s">
        <v>9499</v>
      </c>
      <c r="AZ3430" t="s">
        <v>1032</v>
      </c>
      <c r="BA3430" t="s">
        <v>192</v>
      </c>
      <c r="BB3430">
        <v>55357</v>
      </c>
      <c r="BC3430" t="s">
        <v>79</v>
      </c>
      <c r="BH3430" t="s">
        <v>9498</v>
      </c>
      <c r="BJ3430">
        <v>454979133</v>
      </c>
    </row>
    <row r="3431" spans="1:62" x14ac:dyDescent="0.25">
      <c r="A3431" t="s">
        <v>30836</v>
      </c>
      <c r="B3431" s="2">
        <v>43508</v>
      </c>
      <c r="C3431" t="s">
        <v>63</v>
      </c>
      <c r="D3431" s="3">
        <v>43472.379372418982</v>
      </c>
      <c r="E3431" t="s">
        <v>64</v>
      </c>
      <c r="F3431" s="2">
        <v>43556</v>
      </c>
      <c r="G3431" s="2">
        <v>43799</v>
      </c>
      <c r="H3431" t="s">
        <v>30837</v>
      </c>
      <c r="J3431" t="s">
        <v>30838</v>
      </c>
      <c r="K3431" t="s">
        <v>30839</v>
      </c>
      <c r="L3431" t="s">
        <v>1254</v>
      </c>
      <c r="M3431" t="s">
        <v>76</v>
      </c>
      <c r="N3431">
        <v>72132</v>
      </c>
      <c r="O3431" t="s">
        <v>70</v>
      </c>
      <c r="Q3431" t="s">
        <v>30840</v>
      </c>
      <c r="S3431" t="s">
        <v>72</v>
      </c>
      <c r="T3431" t="s">
        <v>30841</v>
      </c>
      <c r="U3431" t="s">
        <v>5508</v>
      </c>
      <c r="V3431" t="s">
        <v>4796</v>
      </c>
      <c r="W3431" t="s">
        <v>308</v>
      </c>
      <c r="X3431" t="s">
        <v>1758</v>
      </c>
      <c r="Y3431" t="str">
        <f>"37-3011"</f>
        <v>37-3011</v>
      </c>
      <c r="Z3431" t="s">
        <v>94</v>
      </c>
      <c r="AA3431">
        <v>561730</v>
      </c>
      <c r="AB3431">
        <v>15</v>
      </c>
      <c r="AC3431">
        <v>15</v>
      </c>
      <c r="AD3431" t="s">
        <v>79</v>
      </c>
      <c r="AE3431" t="s">
        <v>95</v>
      </c>
      <c r="AF3431">
        <v>40</v>
      </c>
      <c r="AG3431" s="4">
        <v>0.29166666666666669</v>
      </c>
      <c r="AH3431" s="4">
        <v>0.70833333333333337</v>
      </c>
      <c r="AI3431" s="5">
        <v>12.92</v>
      </c>
      <c r="AJ3431">
        <v>19.38</v>
      </c>
      <c r="AL3431" t="s">
        <v>81</v>
      </c>
      <c r="AM3431" t="s">
        <v>82</v>
      </c>
      <c r="AO3431" t="s">
        <v>83</v>
      </c>
      <c r="AR3431" t="s">
        <v>82</v>
      </c>
      <c r="AT3431" t="s">
        <v>82</v>
      </c>
      <c r="AW3431" t="s">
        <v>82</v>
      </c>
      <c r="AY3431" t="s">
        <v>1254</v>
      </c>
      <c r="AZ3431" t="s">
        <v>1257</v>
      </c>
      <c r="BA3431" t="s">
        <v>76</v>
      </c>
      <c r="BB3431">
        <v>73132</v>
      </c>
      <c r="BC3431" t="s">
        <v>79</v>
      </c>
      <c r="BH3431" t="s">
        <v>30838</v>
      </c>
      <c r="BJ3431">
        <v>161700985</v>
      </c>
    </row>
    <row r="3432" spans="1:62" x14ac:dyDescent="0.25">
      <c r="A3432" t="s">
        <v>30872</v>
      </c>
      <c r="B3432" s="2">
        <v>43508</v>
      </c>
      <c r="C3432" t="s">
        <v>63</v>
      </c>
      <c r="D3432" s="3">
        <v>43472.379014618054</v>
      </c>
      <c r="E3432" t="s">
        <v>64</v>
      </c>
      <c r="F3432" s="2">
        <v>43556</v>
      </c>
      <c r="G3432" s="2">
        <v>43821</v>
      </c>
      <c r="H3432" t="s">
        <v>30588</v>
      </c>
      <c r="I3432" t="s">
        <v>30589</v>
      </c>
      <c r="J3432" t="s">
        <v>30590</v>
      </c>
      <c r="K3432" t="s">
        <v>30591</v>
      </c>
      <c r="L3432" t="s">
        <v>30592</v>
      </c>
      <c r="M3432" t="s">
        <v>774</v>
      </c>
      <c r="N3432">
        <v>81655</v>
      </c>
      <c r="O3432" t="s">
        <v>70</v>
      </c>
      <c r="Q3432" t="s">
        <v>30593</v>
      </c>
      <c r="S3432" t="s">
        <v>72</v>
      </c>
      <c r="T3432" t="s">
        <v>30594</v>
      </c>
      <c r="U3432" t="s">
        <v>30595</v>
      </c>
      <c r="V3432" t="s">
        <v>1152</v>
      </c>
      <c r="W3432" t="s">
        <v>774</v>
      </c>
      <c r="X3432" t="s">
        <v>30596</v>
      </c>
      <c r="Y3432" t="str">
        <f>"47-3011"</f>
        <v>47-3011</v>
      </c>
      <c r="Z3432" t="s">
        <v>5840</v>
      </c>
      <c r="AA3432">
        <v>238140</v>
      </c>
      <c r="AB3432">
        <v>45</v>
      </c>
      <c r="AC3432">
        <v>45</v>
      </c>
      <c r="AD3432" t="s">
        <v>79</v>
      </c>
      <c r="AE3432" t="s">
        <v>95</v>
      </c>
      <c r="AF3432">
        <v>35</v>
      </c>
      <c r="AG3432" s="4">
        <v>0.29166666666666669</v>
      </c>
      <c r="AH3432" s="4">
        <v>0.60416666666666663</v>
      </c>
      <c r="AI3432" s="5">
        <v>17.309999999999999</v>
      </c>
      <c r="AJ3432">
        <v>25.97</v>
      </c>
      <c r="AL3432" t="s">
        <v>81</v>
      </c>
      <c r="AM3432" t="s">
        <v>82</v>
      </c>
      <c r="AO3432" t="s">
        <v>83</v>
      </c>
      <c r="AP3432" t="s">
        <v>67</v>
      </c>
      <c r="AQ3432" t="s">
        <v>67</v>
      </c>
      <c r="AR3432" t="s">
        <v>82</v>
      </c>
      <c r="AT3432" t="s">
        <v>82</v>
      </c>
      <c r="AW3432" t="s">
        <v>72</v>
      </c>
      <c r="AX3432">
        <v>3</v>
      </c>
      <c r="AY3432" t="s">
        <v>30873</v>
      </c>
      <c r="AZ3432" t="s">
        <v>941</v>
      </c>
      <c r="BA3432" t="s">
        <v>774</v>
      </c>
      <c r="BB3432">
        <v>81621</v>
      </c>
      <c r="BC3432" t="s">
        <v>79</v>
      </c>
      <c r="BH3432" t="s">
        <v>30874</v>
      </c>
      <c r="BJ3432">
        <v>840741521</v>
      </c>
    </row>
    <row r="3433" spans="1:62" x14ac:dyDescent="0.25">
      <c r="A3433" t="s">
        <v>30954</v>
      </c>
      <c r="B3433" s="2">
        <v>43508</v>
      </c>
      <c r="C3433" t="s">
        <v>63</v>
      </c>
      <c r="D3433" s="3">
        <v>43472.380435902778</v>
      </c>
      <c r="E3433" t="s">
        <v>64</v>
      </c>
      <c r="F3433" s="2">
        <v>43556</v>
      </c>
      <c r="G3433" s="2">
        <v>43799</v>
      </c>
      <c r="H3433" t="s">
        <v>30955</v>
      </c>
      <c r="J3433" t="s">
        <v>30956</v>
      </c>
      <c r="K3433" t="s">
        <v>30957</v>
      </c>
      <c r="L3433" t="s">
        <v>30958</v>
      </c>
      <c r="M3433" t="s">
        <v>626</v>
      </c>
      <c r="N3433">
        <v>72770</v>
      </c>
      <c r="O3433" t="s">
        <v>70</v>
      </c>
      <c r="Q3433" t="s">
        <v>30959</v>
      </c>
      <c r="S3433" t="s">
        <v>72</v>
      </c>
      <c r="T3433" t="s">
        <v>9501</v>
      </c>
      <c r="U3433" t="s">
        <v>9502</v>
      </c>
      <c r="V3433" t="s">
        <v>1700</v>
      </c>
      <c r="W3433" t="s">
        <v>76</v>
      </c>
      <c r="X3433" t="s">
        <v>106</v>
      </c>
      <c r="Y3433" t="str">
        <f>"37-3011"</f>
        <v>37-3011</v>
      </c>
      <c r="Z3433" t="s">
        <v>94</v>
      </c>
      <c r="AA3433">
        <v>561730</v>
      </c>
      <c r="AB3433">
        <v>10</v>
      </c>
      <c r="AC3433">
        <v>10</v>
      </c>
      <c r="AD3433" t="s">
        <v>79</v>
      </c>
      <c r="AE3433" t="s">
        <v>95</v>
      </c>
      <c r="AF3433">
        <v>40</v>
      </c>
      <c r="AG3433" s="4">
        <v>0.33333333333333331</v>
      </c>
      <c r="AH3433" s="4">
        <v>0.70833333333333337</v>
      </c>
      <c r="AI3433" s="5">
        <v>12.49</v>
      </c>
      <c r="AJ3433">
        <v>18.739999999999998</v>
      </c>
      <c r="AL3433" t="s">
        <v>81</v>
      </c>
      <c r="AM3433" t="s">
        <v>82</v>
      </c>
      <c r="AO3433" t="s">
        <v>83</v>
      </c>
      <c r="AR3433" t="s">
        <v>82</v>
      </c>
      <c r="AT3433" t="s">
        <v>82</v>
      </c>
      <c r="AW3433" t="s">
        <v>82</v>
      </c>
      <c r="AY3433" t="s">
        <v>21945</v>
      </c>
      <c r="AZ3433" t="s">
        <v>4851</v>
      </c>
      <c r="BA3433" t="s">
        <v>626</v>
      </c>
      <c r="BB3433">
        <v>72762</v>
      </c>
      <c r="BC3433" t="s">
        <v>79</v>
      </c>
      <c r="BH3433" t="s">
        <v>30960</v>
      </c>
      <c r="BJ3433">
        <v>204848447</v>
      </c>
    </row>
    <row r="3434" spans="1:62" x14ac:dyDescent="0.25">
      <c r="A3434" t="s">
        <v>30990</v>
      </c>
      <c r="B3434" s="2">
        <v>43508</v>
      </c>
      <c r="C3434" t="s">
        <v>63</v>
      </c>
      <c r="D3434" s="3">
        <v>43472.379740104167</v>
      </c>
      <c r="E3434" t="s">
        <v>64</v>
      </c>
      <c r="F3434" s="2">
        <v>43556</v>
      </c>
      <c r="G3434" s="2">
        <v>43784</v>
      </c>
      <c r="H3434" t="s">
        <v>30991</v>
      </c>
      <c r="J3434" t="s">
        <v>30992</v>
      </c>
      <c r="L3434" t="s">
        <v>18793</v>
      </c>
      <c r="M3434" t="s">
        <v>192</v>
      </c>
      <c r="N3434">
        <v>55129</v>
      </c>
      <c r="O3434" t="s">
        <v>70</v>
      </c>
      <c r="Q3434" t="s">
        <v>30993</v>
      </c>
      <c r="S3434" t="s">
        <v>72</v>
      </c>
      <c r="T3434" t="s">
        <v>9501</v>
      </c>
      <c r="U3434" t="s">
        <v>9597</v>
      </c>
      <c r="V3434" t="s">
        <v>1703</v>
      </c>
      <c r="W3434" t="s">
        <v>76</v>
      </c>
      <c r="X3434" t="s">
        <v>30991</v>
      </c>
      <c r="Y3434" t="str">
        <f>"37-3011"</f>
        <v>37-3011</v>
      </c>
      <c r="Z3434" t="s">
        <v>94</v>
      </c>
      <c r="AA3434">
        <v>111421</v>
      </c>
      <c r="AB3434">
        <v>17</v>
      </c>
      <c r="AC3434">
        <v>17</v>
      </c>
      <c r="AD3434" t="s">
        <v>79</v>
      </c>
      <c r="AE3434" t="s">
        <v>95</v>
      </c>
      <c r="AF3434">
        <v>40</v>
      </c>
      <c r="AG3434" s="4">
        <v>0.33333333333333331</v>
      </c>
      <c r="AH3434" s="4">
        <v>0.70833333333333337</v>
      </c>
      <c r="AI3434" s="5">
        <v>17.05</v>
      </c>
      <c r="AJ3434">
        <v>27.58</v>
      </c>
      <c r="AL3434" t="s">
        <v>81</v>
      </c>
      <c r="AM3434" t="s">
        <v>82</v>
      </c>
      <c r="AO3434" t="s">
        <v>83</v>
      </c>
      <c r="AR3434" t="s">
        <v>82</v>
      </c>
      <c r="AT3434" t="s">
        <v>82</v>
      </c>
      <c r="AW3434" t="s">
        <v>72</v>
      </c>
      <c r="AX3434">
        <v>3</v>
      </c>
      <c r="AY3434" t="s">
        <v>18793</v>
      </c>
      <c r="AZ3434" t="s">
        <v>885</v>
      </c>
      <c r="BA3434" t="s">
        <v>192</v>
      </c>
      <c r="BB3434">
        <v>55129</v>
      </c>
      <c r="BC3434" t="s">
        <v>79</v>
      </c>
      <c r="BH3434" t="s">
        <v>30992</v>
      </c>
      <c r="BJ3434">
        <v>411483863</v>
      </c>
    </row>
    <row r="3435" spans="1:62" x14ac:dyDescent="0.25">
      <c r="A3435" t="s">
        <v>31143</v>
      </c>
      <c r="B3435" s="2">
        <v>43508</v>
      </c>
      <c r="C3435" t="s">
        <v>63</v>
      </c>
      <c r="D3435" s="3">
        <v>43472.379600798609</v>
      </c>
      <c r="E3435" t="s">
        <v>64</v>
      </c>
      <c r="F3435" s="2">
        <v>43556</v>
      </c>
      <c r="G3435" s="2">
        <v>43814</v>
      </c>
      <c r="H3435" t="s">
        <v>31144</v>
      </c>
      <c r="I3435" t="s">
        <v>31145</v>
      </c>
      <c r="J3435" t="s">
        <v>31146</v>
      </c>
      <c r="L3435" t="s">
        <v>12367</v>
      </c>
      <c r="M3435" t="s">
        <v>783</v>
      </c>
      <c r="N3435">
        <v>44024</v>
      </c>
      <c r="O3435" t="s">
        <v>70</v>
      </c>
      <c r="Q3435" t="s">
        <v>31147</v>
      </c>
      <c r="S3435" t="s">
        <v>72</v>
      </c>
      <c r="T3435" t="s">
        <v>31105</v>
      </c>
      <c r="U3435" t="s">
        <v>31106</v>
      </c>
      <c r="V3435" t="s">
        <v>31107</v>
      </c>
      <c r="W3435" t="s">
        <v>859</v>
      </c>
      <c r="X3435" t="s">
        <v>2708</v>
      </c>
      <c r="Y3435" t="str">
        <f>"37-3011"</f>
        <v>37-3011</v>
      </c>
      <c r="Z3435" t="s">
        <v>94</v>
      </c>
      <c r="AA3435">
        <v>561730</v>
      </c>
      <c r="AB3435">
        <v>8</v>
      </c>
      <c r="AC3435">
        <v>8</v>
      </c>
      <c r="AD3435" t="s">
        <v>79</v>
      </c>
      <c r="AE3435" t="s">
        <v>80</v>
      </c>
      <c r="AF3435">
        <v>40</v>
      </c>
      <c r="AG3435" s="4">
        <v>0.33333333333333331</v>
      </c>
      <c r="AH3435" s="4">
        <v>0.70833333333333337</v>
      </c>
      <c r="AI3435" s="5">
        <v>13.7</v>
      </c>
      <c r="AJ3435">
        <v>20.55</v>
      </c>
      <c r="AL3435" t="s">
        <v>81</v>
      </c>
      <c r="AM3435" t="s">
        <v>82</v>
      </c>
      <c r="AO3435" t="s">
        <v>83</v>
      </c>
      <c r="AR3435" t="s">
        <v>82</v>
      </c>
      <c r="AT3435" t="s">
        <v>82</v>
      </c>
      <c r="AW3435" t="s">
        <v>82</v>
      </c>
      <c r="AY3435" t="s">
        <v>12367</v>
      </c>
      <c r="AZ3435" t="s">
        <v>10080</v>
      </c>
      <c r="BA3435" t="s">
        <v>783</v>
      </c>
      <c r="BB3435">
        <v>44024</v>
      </c>
      <c r="BC3435" t="s">
        <v>79</v>
      </c>
      <c r="BH3435" t="s">
        <v>31146</v>
      </c>
      <c r="BJ3435">
        <v>571197720</v>
      </c>
    </row>
    <row r="3436" spans="1:62" x14ac:dyDescent="0.25">
      <c r="A3436" t="s">
        <v>31260</v>
      </c>
      <c r="B3436" s="2">
        <v>43508</v>
      </c>
      <c r="C3436" t="s">
        <v>63</v>
      </c>
      <c r="D3436" s="3">
        <v>43472.37865298611</v>
      </c>
      <c r="E3436" t="s">
        <v>64</v>
      </c>
      <c r="F3436" s="2">
        <v>43556</v>
      </c>
      <c r="G3436" s="2">
        <v>43784</v>
      </c>
      <c r="H3436" t="s">
        <v>31261</v>
      </c>
      <c r="I3436" t="s">
        <v>31262</v>
      </c>
      <c r="J3436" t="s">
        <v>31263</v>
      </c>
      <c r="L3436" t="s">
        <v>21660</v>
      </c>
      <c r="M3436" t="s">
        <v>298</v>
      </c>
      <c r="N3436">
        <v>4609</v>
      </c>
      <c r="O3436" t="s">
        <v>70</v>
      </c>
      <c r="Q3436" t="s">
        <v>31083</v>
      </c>
      <c r="S3436" t="s">
        <v>72</v>
      </c>
      <c r="T3436" t="s">
        <v>31078</v>
      </c>
      <c r="U3436" t="s">
        <v>3783</v>
      </c>
      <c r="V3436" t="s">
        <v>2207</v>
      </c>
      <c r="W3436" t="s">
        <v>86</v>
      </c>
      <c r="X3436" t="s">
        <v>1960</v>
      </c>
      <c r="Y3436" t="str">
        <f>"37-3011"</f>
        <v>37-3011</v>
      </c>
      <c r="Z3436" t="s">
        <v>94</v>
      </c>
      <c r="AA3436">
        <v>721110</v>
      </c>
      <c r="AB3436">
        <v>5</v>
      </c>
      <c r="AC3436">
        <v>5</v>
      </c>
      <c r="AD3436" t="s">
        <v>79</v>
      </c>
      <c r="AE3436" t="s">
        <v>80</v>
      </c>
      <c r="AF3436">
        <v>35</v>
      </c>
      <c r="AG3436" s="4">
        <v>0.29166666666666669</v>
      </c>
      <c r="AH3436" s="4">
        <v>0.625</v>
      </c>
      <c r="AI3436" s="5">
        <v>14.79</v>
      </c>
      <c r="AJ3436">
        <v>22.19</v>
      </c>
      <c r="AL3436" t="s">
        <v>81</v>
      </c>
      <c r="AM3436" t="s">
        <v>82</v>
      </c>
      <c r="AO3436" t="s">
        <v>83</v>
      </c>
      <c r="AR3436" t="s">
        <v>82</v>
      </c>
      <c r="AT3436" t="s">
        <v>82</v>
      </c>
      <c r="AW3436" t="s">
        <v>72</v>
      </c>
      <c r="AX3436">
        <v>1</v>
      </c>
      <c r="AY3436" t="s">
        <v>21660</v>
      </c>
      <c r="AZ3436" t="s">
        <v>10636</v>
      </c>
      <c r="BA3436" t="s">
        <v>298</v>
      </c>
      <c r="BB3436">
        <v>4609</v>
      </c>
      <c r="BC3436" t="s">
        <v>87</v>
      </c>
      <c r="BH3436" t="s">
        <v>31263</v>
      </c>
      <c r="BJ3436">
        <v>651047999</v>
      </c>
    </row>
    <row r="3437" spans="1:62" x14ac:dyDescent="0.25">
      <c r="A3437" t="s">
        <v>31336</v>
      </c>
      <c r="B3437" s="2">
        <v>43508</v>
      </c>
      <c r="C3437" t="s">
        <v>63</v>
      </c>
      <c r="D3437" s="3">
        <v>43472.380733333332</v>
      </c>
      <c r="E3437" t="s">
        <v>64</v>
      </c>
      <c r="F3437" s="2">
        <v>43556</v>
      </c>
      <c r="G3437" s="2">
        <v>43800</v>
      </c>
      <c r="H3437" t="s">
        <v>14671</v>
      </c>
      <c r="J3437" t="s">
        <v>14672</v>
      </c>
      <c r="L3437" t="s">
        <v>10086</v>
      </c>
      <c r="M3437" t="s">
        <v>105</v>
      </c>
      <c r="N3437">
        <v>75098</v>
      </c>
      <c r="O3437" t="s">
        <v>70</v>
      </c>
      <c r="Q3437" t="s">
        <v>14673</v>
      </c>
      <c r="S3437" t="s">
        <v>72</v>
      </c>
      <c r="T3437" t="s">
        <v>1917</v>
      </c>
      <c r="U3437" t="s">
        <v>1918</v>
      </c>
      <c r="V3437" t="s">
        <v>1919</v>
      </c>
      <c r="W3437" t="s">
        <v>105</v>
      </c>
      <c r="X3437" t="s">
        <v>2013</v>
      </c>
      <c r="Y3437" t="str">
        <f>"37-3011"</f>
        <v>37-3011</v>
      </c>
      <c r="Z3437" t="s">
        <v>94</v>
      </c>
      <c r="AA3437">
        <v>561730</v>
      </c>
      <c r="AB3437">
        <v>17</v>
      </c>
      <c r="AC3437">
        <v>17</v>
      </c>
      <c r="AD3437" t="s">
        <v>79</v>
      </c>
      <c r="AE3437" t="s">
        <v>95</v>
      </c>
      <c r="AF3437">
        <v>35</v>
      </c>
      <c r="AG3437" s="4">
        <v>0.29166666666666669</v>
      </c>
      <c r="AH3437" s="4">
        <v>0.70833333333333337</v>
      </c>
      <c r="AI3437" s="5">
        <v>13.94</v>
      </c>
      <c r="AJ3437">
        <v>20.91</v>
      </c>
      <c r="AL3437" t="s">
        <v>81</v>
      </c>
      <c r="AM3437" t="s">
        <v>82</v>
      </c>
      <c r="AO3437" t="s">
        <v>83</v>
      </c>
      <c r="AR3437" t="s">
        <v>82</v>
      </c>
      <c r="AT3437" t="s">
        <v>82</v>
      </c>
      <c r="AW3437" t="s">
        <v>82</v>
      </c>
      <c r="AY3437" t="s">
        <v>10086</v>
      </c>
      <c r="AZ3437" t="s">
        <v>1594</v>
      </c>
      <c r="BA3437" t="s">
        <v>105</v>
      </c>
      <c r="BB3437">
        <v>75098</v>
      </c>
      <c r="BC3437" t="s">
        <v>79</v>
      </c>
      <c r="BH3437" t="s">
        <v>14672</v>
      </c>
      <c r="BJ3437">
        <v>680491510</v>
      </c>
    </row>
    <row r="3438" spans="1:62" x14ac:dyDescent="0.25">
      <c r="A3438" t="s">
        <v>31383</v>
      </c>
      <c r="B3438" s="2">
        <v>43508</v>
      </c>
      <c r="C3438" t="s">
        <v>63</v>
      </c>
      <c r="D3438" s="3">
        <v>43472.381902534726</v>
      </c>
      <c r="E3438" t="s">
        <v>64</v>
      </c>
      <c r="F3438" s="2">
        <v>43556</v>
      </c>
      <c r="G3438" s="2">
        <v>43758</v>
      </c>
      <c r="H3438" t="s">
        <v>31236</v>
      </c>
      <c r="J3438" t="s">
        <v>31237</v>
      </c>
      <c r="K3438" t="s">
        <v>31238</v>
      </c>
      <c r="L3438" t="s">
        <v>31239</v>
      </c>
      <c r="M3438" t="s">
        <v>5997</v>
      </c>
      <c r="N3438">
        <v>58645</v>
      </c>
      <c r="O3438" t="s">
        <v>70</v>
      </c>
      <c r="Q3438" t="s">
        <v>31240</v>
      </c>
      <c r="S3438" t="s">
        <v>72</v>
      </c>
      <c r="T3438" t="s">
        <v>9501</v>
      </c>
      <c r="U3438" t="s">
        <v>9502</v>
      </c>
      <c r="V3438" t="s">
        <v>1700</v>
      </c>
      <c r="W3438" t="s">
        <v>76</v>
      </c>
      <c r="X3438" t="s">
        <v>26347</v>
      </c>
      <c r="Y3438" t="str">
        <f>"35-9011"</f>
        <v>35-9011</v>
      </c>
      <c r="Z3438" t="s">
        <v>1925</v>
      </c>
      <c r="AA3438">
        <v>721110</v>
      </c>
      <c r="AB3438">
        <v>6</v>
      </c>
      <c r="AC3438">
        <v>6</v>
      </c>
      <c r="AD3438" t="s">
        <v>79</v>
      </c>
      <c r="AE3438" t="s">
        <v>95</v>
      </c>
      <c r="AF3438">
        <v>40</v>
      </c>
      <c r="AG3438" s="4">
        <v>0.25</v>
      </c>
      <c r="AH3438" s="4">
        <v>0.91666666666666663</v>
      </c>
      <c r="AI3438" s="5">
        <v>11.25</v>
      </c>
      <c r="AJ3438">
        <v>16.88</v>
      </c>
      <c r="AL3438" t="s">
        <v>81</v>
      </c>
      <c r="AM3438" t="s">
        <v>82</v>
      </c>
      <c r="AO3438" t="s">
        <v>83</v>
      </c>
      <c r="AR3438" t="s">
        <v>82</v>
      </c>
      <c r="AT3438" t="s">
        <v>82</v>
      </c>
      <c r="AW3438" t="s">
        <v>72</v>
      </c>
      <c r="AX3438">
        <v>3</v>
      </c>
      <c r="AY3438" t="s">
        <v>31239</v>
      </c>
      <c r="AZ3438" t="s">
        <v>17702</v>
      </c>
      <c r="BA3438" t="s">
        <v>5997</v>
      </c>
      <c r="BB3438">
        <v>58645</v>
      </c>
      <c r="BC3438" t="s">
        <v>87</v>
      </c>
      <c r="BH3438" t="s">
        <v>31237</v>
      </c>
      <c r="BJ3438">
        <v>450397662</v>
      </c>
    </row>
    <row r="3439" spans="1:62" x14ac:dyDescent="0.25">
      <c r="A3439" t="s">
        <v>31408</v>
      </c>
      <c r="B3439" s="2">
        <v>43508</v>
      </c>
      <c r="C3439" t="s">
        <v>63</v>
      </c>
      <c r="D3439" s="3">
        <v>43472.381712766204</v>
      </c>
      <c r="E3439" t="s">
        <v>64</v>
      </c>
      <c r="F3439" s="2">
        <v>43556</v>
      </c>
      <c r="G3439" s="2">
        <v>43814</v>
      </c>
      <c r="H3439" t="s">
        <v>31409</v>
      </c>
      <c r="I3439" t="s">
        <v>5307</v>
      </c>
      <c r="J3439" t="s">
        <v>5308</v>
      </c>
      <c r="L3439" t="s">
        <v>5309</v>
      </c>
      <c r="M3439" t="s">
        <v>207</v>
      </c>
      <c r="N3439">
        <v>2472</v>
      </c>
      <c r="O3439" t="s">
        <v>70</v>
      </c>
      <c r="Q3439" t="s">
        <v>31410</v>
      </c>
      <c r="S3439" t="s">
        <v>72</v>
      </c>
      <c r="T3439" t="s">
        <v>30841</v>
      </c>
      <c r="U3439" t="s">
        <v>5508</v>
      </c>
      <c r="V3439" t="s">
        <v>4796</v>
      </c>
      <c r="W3439" t="s">
        <v>308</v>
      </c>
      <c r="X3439" t="s">
        <v>5311</v>
      </c>
      <c r="Y3439" t="str">
        <f>"53-7062"</f>
        <v>53-7062</v>
      </c>
      <c r="Z3439" t="s">
        <v>337</v>
      </c>
      <c r="AA3439">
        <v>484210</v>
      </c>
      <c r="AB3439">
        <v>35</v>
      </c>
      <c r="AC3439">
        <v>35</v>
      </c>
      <c r="AD3439" t="s">
        <v>79</v>
      </c>
      <c r="AE3439" t="s">
        <v>95</v>
      </c>
      <c r="AF3439">
        <v>40</v>
      </c>
      <c r="AG3439" s="4">
        <v>0.29166666666666669</v>
      </c>
      <c r="AH3439" s="4">
        <v>0.66666666666666663</v>
      </c>
      <c r="AI3439" s="5">
        <v>15.33</v>
      </c>
      <c r="AJ3439">
        <v>23</v>
      </c>
      <c r="AL3439" t="s">
        <v>81</v>
      </c>
      <c r="AM3439" t="s">
        <v>82</v>
      </c>
      <c r="AO3439" t="s">
        <v>213</v>
      </c>
      <c r="AR3439" t="s">
        <v>82</v>
      </c>
      <c r="AT3439" t="s">
        <v>82</v>
      </c>
      <c r="AW3439" t="s">
        <v>82</v>
      </c>
      <c r="AY3439" t="s">
        <v>31411</v>
      </c>
      <c r="AZ3439" t="s">
        <v>139</v>
      </c>
      <c r="BA3439" t="s">
        <v>136</v>
      </c>
      <c r="BB3439">
        <v>20781</v>
      </c>
      <c r="BC3439" t="s">
        <v>79</v>
      </c>
      <c r="BH3439" t="s">
        <v>31412</v>
      </c>
      <c r="BJ3439">
        <v>43367077</v>
      </c>
    </row>
    <row r="3440" spans="1:62" x14ac:dyDescent="0.25">
      <c r="A3440" t="s">
        <v>31472</v>
      </c>
      <c r="B3440" s="2">
        <v>43508</v>
      </c>
      <c r="C3440" t="s">
        <v>63</v>
      </c>
      <c r="D3440" s="3">
        <v>43472.380545706015</v>
      </c>
      <c r="E3440" t="s">
        <v>64</v>
      </c>
      <c r="F3440" s="2">
        <v>43556</v>
      </c>
      <c r="G3440" s="2">
        <v>43799</v>
      </c>
      <c r="H3440" t="s">
        <v>10348</v>
      </c>
      <c r="J3440" t="s">
        <v>10349</v>
      </c>
      <c r="L3440" t="s">
        <v>3169</v>
      </c>
      <c r="M3440" t="s">
        <v>2314</v>
      </c>
      <c r="N3440">
        <v>46203</v>
      </c>
      <c r="O3440" t="s">
        <v>70</v>
      </c>
      <c r="Q3440" t="s">
        <v>10350</v>
      </c>
      <c r="S3440" t="s">
        <v>72</v>
      </c>
      <c r="T3440" t="s">
        <v>9501</v>
      </c>
      <c r="U3440" t="s">
        <v>9597</v>
      </c>
      <c r="V3440" t="s">
        <v>1703</v>
      </c>
      <c r="W3440" t="s">
        <v>76</v>
      </c>
      <c r="X3440" t="s">
        <v>106</v>
      </c>
      <c r="Y3440" t="str">
        <f>"37-3011"</f>
        <v>37-3011</v>
      </c>
      <c r="Z3440" t="s">
        <v>94</v>
      </c>
      <c r="AA3440">
        <v>56173</v>
      </c>
      <c r="AB3440">
        <v>15</v>
      </c>
      <c r="AC3440">
        <v>15</v>
      </c>
      <c r="AD3440" t="s">
        <v>79</v>
      </c>
      <c r="AE3440" t="s">
        <v>95</v>
      </c>
      <c r="AF3440">
        <v>40</v>
      </c>
      <c r="AG3440" s="4">
        <v>0.29166666666666669</v>
      </c>
      <c r="AH3440" s="4">
        <v>0.72916666666666663</v>
      </c>
      <c r="AI3440" s="5">
        <v>13.41</v>
      </c>
      <c r="AJ3440">
        <v>20.12</v>
      </c>
      <c r="AK3440">
        <v>20.12</v>
      </c>
      <c r="AL3440" t="s">
        <v>81</v>
      </c>
      <c r="AM3440" t="s">
        <v>82</v>
      </c>
      <c r="AO3440" t="s">
        <v>213</v>
      </c>
      <c r="AR3440" t="s">
        <v>82</v>
      </c>
      <c r="AT3440" t="s">
        <v>82</v>
      </c>
      <c r="AW3440" t="s">
        <v>72</v>
      </c>
      <c r="AX3440">
        <v>3</v>
      </c>
      <c r="AY3440" t="s">
        <v>3169</v>
      </c>
      <c r="AZ3440" t="s">
        <v>1344</v>
      </c>
      <c r="BA3440" t="s">
        <v>2314</v>
      </c>
      <c r="BB3440">
        <v>46203</v>
      </c>
      <c r="BC3440" t="s">
        <v>79</v>
      </c>
      <c r="BH3440" t="s">
        <v>10349</v>
      </c>
      <c r="BJ3440">
        <v>300678360</v>
      </c>
    </row>
    <row r="3441" spans="1:62" x14ac:dyDescent="0.25">
      <c r="A3441" t="s">
        <v>31646</v>
      </c>
      <c r="B3441" s="2">
        <v>43508</v>
      </c>
      <c r="C3441" t="s">
        <v>63</v>
      </c>
      <c r="D3441" s="3">
        <v>43472.378305902777</v>
      </c>
      <c r="E3441" t="s">
        <v>64</v>
      </c>
      <c r="F3441" s="2">
        <v>43556</v>
      </c>
      <c r="G3441" s="2">
        <v>43770</v>
      </c>
      <c r="H3441" t="s">
        <v>31647</v>
      </c>
      <c r="J3441" t="s">
        <v>31648</v>
      </c>
      <c r="L3441" t="s">
        <v>29793</v>
      </c>
      <c r="M3441" t="s">
        <v>2367</v>
      </c>
      <c r="N3441">
        <v>29687</v>
      </c>
      <c r="O3441" t="s">
        <v>70</v>
      </c>
      <c r="Q3441" t="s">
        <v>29794</v>
      </c>
      <c r="S3441" t="s">
        <v>72</v>
      </c>
      <c r="T3441" t="s">
        <v>1738</v>
      </c>
      <c r="U3441" t="s">
        <v>1739</v>
      </c>
      <c r="V3441" t="s">
        <v>1740</v>
      </c>
      <c r="W3441" t="s">
        <v>278</v>
      </c>
      <c r="X3441" t="s">
        <v>2013</v>
      </c>
      <c r="Y3441" t="str">
        <f>"37-3011"</f>
        <v>37-3011</v>
      </c>
      <c r="Z3441" t="s">
        <v>94</v>
      </c>
      <c r="AA3441">
        <v>561730</v>
      </c>
      <c r="AB3441">
        <v>10</v>
      </c>
      <c r="AC3441">
        <v>10</v>
      </c>
      <c r="AD3441" t="s">
        <v>79</v>
      </c>
      <c r="AE3441" t="s">
        <v>95</v>
      </c>
      <c r="AF3441">
        <v>35</v>
      </c>
      <c r="AG3441" s="4">
        <v>0.29166666666666669</v>
      </c>
      <c r="AH3441" s="4">
        <v>0.75</v>
      </c>
      <c r="AI3441" s="5">
        <v>11.97</v>
      </c>
      <c r="AJ3441">
        <v>17.96</v>
      </c>
      <c r="AK3441">
        <v>17.96</v>
      </c>
      <c r="AL3441" t="s">
        <v>81</v>
      </c>
      <c r="AM3441" t="s">
        <v>82</v>
      </c>
      <c r="AO3441" t="s">
        <v>83</v>
      </c>
      <c r="AR3441" t="s">
        <v>82</v>
      </c>
      <c r="AT3441" t="s">
        <v>82</v>
      </c>
      <c r="AW3441" t="s">
        <v>72</v>
      </c>
      <c r="AX3441">
        <v>3</v>
      </c>
      <c r="AY3441" t="s">
        <v>7348</v>
      </c>
      <c r="AZ3441" t="s">
        <v>31649</v>
      </c>
      <c r="BA3441" t="s">
        <v>2367</v>
      </c>
      <c r="BB3441">
        <v>29206</v>
      </c>
      <c r="BC3441" t="s">
        <v>79</v>
      </c>
      <c r="BH3441" t="s">
        <v>31650</v>
      </c>
      <c r="BJ3441">
        <v>571089701</v>
      </c>
    </row>
    <row r="3442" spans="1:62" x14ac:dyDescent="0.25">
      <c r="A3442" t="s">
        <v>31955</v>
      </c>
      <c r="B3442" s="2">
        <v>43508</v>
      </c>
      <c r="C3442" t="s">
        <v>63</v>
      </c>
      <c r="D3442" s="3">
        <v>43472.379089270835</v>
      </c>
      <c r="E3442" t="s">
        <v>64</v>
      </c>
      <c r="F3442" s="2">
        <v>43556</v>
      </c>
      <c r="G3442" s="2">
        <v>43779</v>
      </c>
      <c r="H3442" t="s">
        <v>31956</v>
      </c>
      <c r="J3442" t="s">
        <v>31957</v>
      </c>
      <c r="L3442" t="s">
        <v>14933</v>
      </c>
      <c r="M3442" t="s">
        <v>298</v>
      </c>
      <c r="N3442">
        <v>3907</v>
      </c>
      <c r="O3442" t="s">
        <v>70</v>
      </c>
      <c r="Q3442" t="s">
        <v>31958</v>
      </c>
      <c r="S3442" t="s">
        <v>72</v>
      </c>
      <c r="T3442" t="s">
        <v>4133</v>
      </c>
      <c r="U3442" t="s">
        <v>3783</v>
      </c>
      <c r="V3442" t="s">
        <v>2207</v>
      </c>
      <c r="W3442" t="s">
        <v>86</v>
      </c>
      <c r="X3442" t="s">
        <v>1427</v>
      </c>
      <c r="Y3442" t="str">
        <f>"37-2012"</f>
        <v>37-2012</v>
      </c>
      <c r="Z3442" t="s">
        <v>373</v>
      </c>
      <c r="AA3442">
        <v>721110</v>
      </c>
      <c r="AB3442">
        <v>12</v>
      </c>
      <c r="AC3442">
        <v>12</v>
      </c>
      <c r="AD3442" t="s">
        <v>79</v>
      </c>
      <c r="AE3442" t="s">
        <v>95</v>
      </c>
      <c r="AF3442">
        <v>35</v>
      </c>
      <c r="AG3442" s="4">
        <v>0.29166666666666669</v>
      </c>
      <c r="AH3442" s="4">
        <v>0.625</v>
      </c>
      <c r="AI3442" s="5">
        <v>11.15</v>
      </c>
      <c r="AJ3442">
        <v>16.73</v>
      </c>
      <c r="AL3442" t="s">
        <v>81</v>
      </c>
      <c r="AM3442" t="s">
        <v>82</v>
      </c>
      <c r="AO3442" t="s">
        <v>83</v>
      </c>
      <c r="AR3442" t="s">
        <v>82</v>
      </c>
      <c r="AT3442" t="s">
        <v>82</v>
      </c>
      <c r="AW3442" t="s">
        <v>72</v>
      </c>
      <c r="AX3442">
        <v>1</v>
      </c>
      <c r="AY3442" t="s">
        <v>14933</v>
      </c>
      <c r="AZ3442" t="s">
        <v>812</v>
      </c>
      <c r="BA3442" t="s">
        <v>298</v>
      </c>
      <c r="BB3442">
        <v>3907</v>
      </c>
      <c r="BC3442" t="s">
        <v>87</v>
      </c>
      <c r="BH3442" t="s">
        <v>31957</v>
      </c>
      <c r="BJ3442">
        <v>10397816</v>
      </c>
    </row>
    <row r="3443" spans="1:62" x14ac:dyDescent="0.25">
      <c r="A3443" t="s">
        <v>32067</v>
      </c>
      <c r="B3443" s="2">
        <v>43508</v>
      </c>
      <c r="C3443" t="s">
        <v>63</v>
      </c>
      <c r="D3443" s="3">
        <v>43472.37920974537</v>
      </c>
      <c r="E3443" t="s">
        <v>64</v>
      </c>
      <c r="F3443" s="2">
        <v>43556</v>
      </c>
      <c r="G3443" s="2">
        <v>43799</v>
      </c>
      <c r="H3443" t="s">
        <v>18584</v>
      </c>
      <c r="I3443" t="s">
        <v>16572</v>
      </c>
      <c r="J3443" t="s">
        <v>18585</v>
      </c>
      <c r="L3443" t="s">
        <v>14729</v>
      </c>
      <c r="M3443" t="s">
        <v>774</v>
      </c>
      <c r="N3443">
        <v>80517</v>
      </c>
      <c r="O3443" t="s">
        <v>70</v>
      </c>
      <c r="Q3443" t="s">
        <v>18586</v>
      </c>
      <c r="S3443" t="s">
        <v>82</v>
      </c>
      <c r="U3443" t="s">
        <v>92</v>
      </c>
      <c r="X3443" t="s">
        <v>1427</v>
      </c>
      <c r="Y3443" t="str">
        <f>"37-2012"</f>
        <v>37-2012</v>
      </c>
      <c r="Z3443" t="s">
        <v>373</v>
      </c>
      <c r="AA3443">
        <v>721110</v>
      </c>
      <c r="AB3443">
        <v>15</v>
      </c>
      <c r="AC3443">
        <v>15</v>
      </c>
      <c r="AD3443" t="s">
        <v>79</v>
      </c>
      <c r="AE3443" t="s">
        <v>95</v>
      </c>
      <c r="AF3443">
        <v>35</v>
      </c>
      <c r="AG3443" s="4">
        <v>0.35416666666666669</v>
      </c>
      <c r="AH3443" s="4">
        <v>0.64583333333333337</v>
      </c>
      <c r="AI3443" s="5">
        <v>11.12</v>
      </c>
      <c r="AL3443" t="s">
        <v>81</v>
      </c>
      <c r="AM3443" t="s">
        <v>82</v>
      </c>
      <c r="AO3443" t="s">
        <v>83</v>
      </c>
      <c r="AP3443" t="s">
        <v>67</v>
      </c>
      <c r="AQ3443" t="s">
        <v>67</v>
      </c>
      <c r="AR3443" t="s">
        <v>82</v>
      </c>
      <c r="AT3443" t="s">
        <v>82</v>
      </c>
      <c r="AW3443" t="s">
        <v>82</v>
      </c>
      <c r="AY3443" t="s">
        <v>11447</v>
      </c>
      <c r="AZ3443" t="s">
        <v>18587</v>
      </c>
      <c r="BA3443" t="s">
        <v>774</v>
      </c>
      <c r="BB3443">
        <v>80517</v>
      </c>
      <c r="BC3443" t="s">
        <v>87</v>
      </c>
      <c r="BH3443" t="s">
        <v>18588</v>
      </c>
      <c r="BJ3443">
        <v>841108530</v>
      </c>
    </row>
    <row r="3444" spans="1:62" x14ac:dyDescent="0.25">
      <c r="A3444" t="s">
        <v>32129</v>
      </c>
      <c r="B3444" s="2">
        <v>43508</v>
      </c>
      <c r="C3444" t="s">
        <v>63</v>
      </c>
      <c r="D3444" s="3">
        <v>43472.380776863429</v>
      </c>
      <c r="E3444" t="s">
        <v>64</v>
      </c>
      <c r="F3444" s="2">
        <v>43556</v>
      </c>
      <c r="G3444" s="2">
        <v>43800</v>
      </c>
      <c r="H3444" t="s">
        <v>32130</v>
      </c>
      <c r="J3444" t="s">
        <v>32131</v>
      </c>
      <c r="K3444" t="s">
        <v>32132</v>
      </c>
      <c r="L3444" t="s">
        <v>3553</v>
      </c>
      <c r="M3444" t="s">
        <v>714</v>
      </c>
      <c r="N3444">
        <v>70809</v>
      </c>
      <c r="O3444" t="s">
        <v>70</v>
      </c>
      <c r="Q3444" t="s">
        <v>32133</v>
      </c>
      <c r="S3444" t="s">
        <v>72</v>
      </c>
      <c r="T3444" t="s">
        <v>6754</v>
      </c>
      <c r="U3444" t="s">
        <v>6755</v>
      </c>
      <c r="V3444" t="s">
        <v>6756</v>
      </c>
      <c r="W3444" t="s">
        <v>714</v>
      </c>
      <c r="X3444" t="s">
        <v>1673</v>
      </c>
      <c r="Y3444" t="str">
        <f>"37-3011"</f>
        <v>37-3011</v>
      </c>
      <c r="Z3444" t="s">
        <v>94</v>
      </c>
      <c r="AA3444">
        <v>561730</v>
      </c>
      <c r="AB3444">
        <v>5</v>
      </c>
      <c r="AC3444">
        <v>5</v>
      </c>
      <c r="AD3444" t="s">
        <v>79</v>
      </c>
      <c r="AE3444" t="s">
        <v>95</v>
      </c>
      <c r="AF3444">
        <v>35</v>
      </c>
      <c r="AG3444" s="4">
        <v>0.27083333333333331</v>
      </c>
      <c r="AH3444" s="4">
        <v>0.625</v>
      </c>
      <c r="AI3444" s="5">
        <v>13.42</v>
      </c>
      <c r="AJ3444">
        <v>20.13</v>
      </c>
      <c r="AL3444" t="s">
        <v>81</v>
      </c>
      <c r="AM3444" t="s">
        <v>82</v>
      </c>
      <c r="AO3444" t="s">
        <v>83</v>
      </c>
      <c r="AR3444" t="s">
        <v>82</v>
      </c>
      <c r="AT3444" t="s">
        <v>82</v>
      </c>
      <c r="AW3444" t="s">
        <v>82</v>
      </c>
      <c r="AY3444" t="s">
        <v>3553</v>
      </c>
      <c r="AZ3444" t="s">
        <v>4612</v>
      </c>
      <c r="BA3444" t="s">
        <v>714</v>
      </c>
      <c r="BB3444">
        <v>70809</v>
      </c>
      <c r="BC3444" t="s">
        <v>79</v>
      </c>
      <c r="BH3444" t="s">
        <v>32134</v>
      </c>
      <c r="BJ3444">
        <v>208492348</v>
      </c>
    </row>
    <row r="3445" spans="1:62" x14ac:dyDescent="0.25">
      <c r="A3445" t="s">
        <v>32199</v>
      </c>
      <c r="B3445" s="2">
        <v>43508</v>
      </c>
      <c r="C3445" t="s">
        <v>63</v>
      </c>
      <c r="D3445" s="3">
        <v>43472.381861215275</v>
      </c>
      <c r="E3445" t="s">
        <v>64</v>
      </c>
      <c r="F3445" s="2">
        <v>43556</v>
      </c>
      <c r="G3445" s="2">
        <v>43813</v>
      </c>
      <c r="H3445" t="s">
        <v>32200</v>
      </c>
      <c r="J3445" t="s">
        <v>32201</v>
      </c>
      <c r="K3445" t="s">
        <v>32202</v>
      </c>
      <c r="L3445" t="s">
        <v>3553</v>
      </c>
      <c r="M3445" t="s">
        <v>714</v>
      </c>
      <c r="N3445">
        <v>70809</v>
      </c>
      <c r="O3445" t="s">
        <v>70</v>
      </c>
      <c r="Q3445" t="s">
        <v>32203</v>
      </c>
      <c r="S3445" t="s">
        <v>72</v>
      </c>
      <c r="T3445" t="s">
        <v>6754</v>
      </c>
      <c r="U3445" t="s">
        <v>6755</v>
      </c>
      <c r="V3445" t="s">
        <v>6756</v>
      </c>
      <c r="W3445" t="s">
        <v>714</v>
      </c>
      <c r="X3445" t="s">
        <v>7990</v>
      </c>
      <c r="Y3445" t="str">
        <f>"37-3011"</f>
        <v>37-3011</v>
      </c>
      <c r="Z3445" t="s">
        <v>94</v>
      </c>
      <c r="AA3445">
        <v>561730</v>
      </c>
      <c r="AB3445">
        <v>10</v>
      </c>
      <c r="AC3445">
        <v>10</v>
      </c>
      <c r="AD3445" t="s">
        <v>79</v>
      </c>
      <c r="AE3445" t="s">
        <v>95</v>
      </c>
      <c r="AF3445">
        <v>35</v>
      </c>
      <c r="AG3445" s="4">
        <v>0.27083333333333331</v>
      </c>
      <c r="AH3445" s="4">
        <v>0.625</v>
      </c>
      <c r="AI3445" s="5">
        <v>13.42</v>
      </c>
      <c r="AJ3445">
        <v>20.13</v>
      </c>
      <c r="AL3445" t="s">
        <v>81</v>
      </c>
      <c r="AM3445" t="s">
        <v>82</v>
      </c>
      <c r="AO3445" t="s">
        <v>83</v>
      </c>
      <c r="AR3445" t="s">
        <v>82</v>
      </c>
      <c r="AT3445" t="s">
        <v>82</v>
      </c>
      <c r="AW3445" t="s">
        <v>82</v>
      </c>
      <c r="AY3445" t="s">
        <v>3553</v>
      </c>
      <c r="AZ3445" t="s">
        <v>4612</v>
      </c>
      <c r="BA3445" t="s">
        <v>714</v>
      </c>
      <c r="BB3445">
        <v>70809</v>
      </c>
      <c r="BC3445" t="s">
        <v>79</v>
      </c>
      <c r="BH3445" t="s">
        <v>32201</v>
      </c>
      <c r="BJ3445">
        <v>760849738</v>
      </c>
    </row>
    <row r="3446" spans="1:62" x14ac:dyDescent="0.25">
      <c r="A3446" t="s">
        <v>32421</v>
      </c>
      <c r="B3446" s="2">
        <v>43508</v>
      </c>
      <c r="C3446" t="s">
        <v>63</v>
      </c>
      <c r="D3446" s="3">
        <v>43472.378836898148</v>
      </c>
      <c r="E3446" t="s">
        <v>64</v>
      </c>
      <c r="F3446" s="2">
        <v>43556</v>
      </c>
      <c r="G3446" s="2">
        <v>43776</v>
      </c>
      <c r="H3446" t="s">
        <v>28297</v>
      </c>
      <c r="I3446" t="s">
        <v>28298</v>
      </c>
      <c r="J3446" t="s">
        <v>28299</v>
      </c>
      <c r="L3446" t="s">
        <v>28300</v>
      </c>
      <c r="M3446" t="s">
        <v>1276</v>
      </c>
      <c r="N3446">
        <v>54014</v>
      </c>
      <c r="O3446" t="s">
        <v>70</v>
      </c>
      <c r="Q3446" t="s">
        <v>28301</v>
      </c>
      <c r="S3446" t="s">
        <v>82</v>
      </c>
      <c r="U3446" t="s">
        <v>92</v>
      </c>
      <c r="X3446" t="s">
        <v>10018</v>
      </c>
      <c r="Y3446" t="str">
        <f>"35-2014"</f>
        <v>35-2014</v>
      </c>
      <c r="Z3446" t="s">
        <v>301</v>
      </c>
      <c r="AA3446">
        <v>722211</v>
      </c>
      <c r="AB3446">
        <v>8</v>
      </c>
      <c r="AC3446">
        <v>8</v>
      </c>
      <c r="AD3446" t="s">
        <v>79</v>
      </c>
      <c r="AE3446" t="s">
        <v>80</v>
      </c>
      <c r="AF3446">
        <v>40</v>
      </c>
      <c r="AG3446" s="4">
        <v>0.41666666666666669</v>
      </c>
      <c r="AH3446" s="4">
        <v>0.75</v>
      </c>
      <c r="AI3446" s="5">
        <v>13.31</v>
      </c>
      <c r="AJ3446">
        <v>19.97</v>
      </c>
      <c r="AL3446" t="s">
        <v>81</v>
      </c>
      <c r="AM3446" t="s">
        <v>82</v>
      </c>
      <c r="AO3446" t="s">
        <v>83</v>
      </c>
      <c r="AR3446" t="s">
        <v>82</v>
      </c>
      <c r="AT3446" t="s">
        <v>82</v>
      </c>
      <c r="AW3446" t="s">
        <v>72</v>
      </c>
      <c r="AX3446">
        <v>8</v>
      </c>
      <c r="AY3446" t="s">
        <v>28302</v>
      </c>
      <c r="AZ3446" t="s">
        <v>28303</v>
      </c>
      <c r="BA3446" t="s">
        <v>1276</v>
      </c>
      <c r="BB3446">
        <v>54014</v>
      </c>
      <c r="BC3446" t="s">
        <v>87</v>
      </c>
      <c r="BH3446" t="s">
        <v>32422</v>
      </c>
      <c r="BJ3446">
        <v>391035317</v>
      </c>
    </row>
    <row r="3447" spans="1:62" x14ac:dyDescent="0.25">
      <c r="A3447" t="s">
        <v>32972</v>
      </c>
      <c r="B3447" s="2">
        <v>43508</v>
      </c>
      <c r="C3447" t="s">
        <v>63</v>
      </c>
      <c r="D3447" s="3">
        <v>43472.381428738423</v>
      </c>
      <c r="E3447" t="s">
        <v>64</v>
      </c>
      <c r="F3447" s="2">
        <v>43556</v>
      </c>
      <c r="G3447" s="2">
        <v>43738</v>
      </c>
      <c r="H3447" t="s">
        <v>12408</v>
      </c>
      <c r="J3447" t="s">
        <v>12409</v>
      </c>
      <c r="L3447" t="s">
        <v>10875</v>
      </c>
      <c r="M3447" t="s">
        <v>136</v>
      </c>
      <c r="N3447">
        <v>21076</v>
      </c>
      <c r="O3447" t="s">
        <v>70</v>
      </c>
      <c r="Q3447" t="s">
        <v>12410</v>
      </c>
      <c r="R3447">
        <v>104</v>
      </c>
      <c r="S3447" t="s">
        <v>82</v>
      </c>
      <c r="U3447" t="s">
        <v>92</v>
      </c>
      <c r="X3447" t="s">
        <v>31375</v>
      </c>
      <c r="Y3447" t="str">
        <f>"33-9092"</f>
        <v>33-9092</v>
      </c>
      <c r="Z3447" t="s">
        <v>3678</v>
      </c>
      <c r="AA3447">
        <v>561790</v>
      </c>
      <c r="AB3447">
        <v>12</v>
      </c>
      <c r="AC3447">
        <v>12</v>
      </c>
      <c r="AD3447" t="s">
        <v>79</v>
      </c>
      <c r="AE3447" t="s">
        <v>80</v>
      </c>
      <c r="AF3447">
        <v>40</v>
      </c>
      <c r="AG3447" s="4">
        <v>0.45833333333333331</v>
      </c>
      <c r="AH3447" s="4">
        <v>0.75</v>
      </c>
      <c r="AI3447" s="5">
        <v>10.92</v>
      </c>
      <c r="AL3447" t="s">
        <v>81</v>
      </c>
      <c r="AM3447" t="s">
        <v>72</v>
      </c>
      <c r="AN3447">
        <v>10</v>
      </c>
      <c r="AO3447" t="s">
        <v>83</v>
      </c>
      <c r="AR3447" t="s">
        <v>82</v>
      </c>
      <c r="AT3447" t="s">
        <v>82</v>
      </c>
      <c r="AW3447" t="s">
        <v>82</v>
      </c>
      <c r="AY3447" t="s">
        <v>10567</v>
      </c>
      <c r="AZ3447" t="s">
        <v>291</v>
      </c>
      <c r="BA3447" t="s">
        <v>147</v>
      </c>
      <c r="BB3447">
        <v>19403</v>
      </c>
      <c r="BC3447" t="s">
        <v>79</v>
      </c>
      <c r="BH3447" t="s">
        <v>12412</v>
      </c>
      <c r="BI3447" t="s">
        <v>67</v>
      </c>
      <c r="BJ3447">
        <v>651290566</v>
      </c>
    </row>
    <row r="3448" spans="1:62" x14ac:dyDescent="0.25">
      <c r="A3448" t="s">
        <v>32980</v>
      </c>
      <c r="B3448" s="2">
        <v>43508</v>
      </c>
      <c r="C3448" t="s">
        <v>63</v>
      </c>
      <c r="D3448" s="3">
        <v>43472.379228969905</v>
      </c>
      <c r="E3448" t="s">
        <v>64</v>
      </c>
      <c r="F3448" s="2">
        <v>43556</v>
      </c>
      <c r="G3448" s="2">
        <v>43770</v>
      </c>
      <c r="H3448" t="s">
        <v>32981</v>
      </c>
      <c r="J3448" t="s">
        <v>31648</v>
      </c>
      <c r="L3448" t="s">
        <v>29793</v>
      </c>
      <c r="M3448" t="s">
        <v>2367</v>
      </c>
      <c r="N3448">
        <v>29687</v>
      </c>
      <c r="O3448" t="s">
        <v>70</v>
      </c>
      <c r="Q3448" t="s">
        <v>29794</v>
      </c>
      <c r="S3448" t="s">
        <v>72</v>
      </c>
      <c r="T3448" t="s">
        <v>1738</v>
      </c>
      <c r="U3448" t="s">
        <v>1739</v>
      </c>
      <c r="V3448" t="s">
        <v>1740</v>
      </c>
      <c r="W3448" t="s">
        <v>278</v>
      </c>
      <c r="X3448" t="s">
        <v>32982</v>
      </c>
      <c r="Y3448" t="str">
        <f>"37-3011"</f>
        <v>37-3011</v>
      </c>
      <c r="Z3448" t="s">
        <v>94</v>
      </c>
      <c r="AA3448">
        <v>561730</v>
      </c>
      <c r="AB3448">
        <v>18</v>
      </c>
      <c r="AC3448">
        <v>18</v>
      </c>
      <c r="AD3448" t="s">
        <v>79</v>
      </c>
      <c r="AE3448" t="s">
        <v>95</v>
      </c>
      <c r="AF3448">
        <v>35</v>
      </c>
      <c r="AG3448" s="4">
        <v>0.29166666666666669</v>
      </c>
      <c r="AH3448" s="4">
        <v>0.75</v>
      </c>
      <c r="AI3448" s="5">
        <v>11.29</v>
      </c>
      <c r="AJ3448">
        <v>16.940000000000001</v>
      </c>
      <c r="AK3448">
        <v>16.940000000000001</v>
      </c>
      <c r="AL3448" t="s">
        <v>81</v>
      </c>
      <c r="AM3448" t="s">
        <v>82</v>
      </c>
      <c r="AO3448" t="s">
        <v>83</v>
      </c>
      <c r="AR3448" t="s">
        <v>82</v>
      </c>
      <c r="AT3448" t="s">
        <v>82</v>
      </c>
      <c r="AW3448" t="s">
        <v>72</v>
      </c>
      <c r="AX3448">
        <v>3</v>
      </c>
      <c r="AY3448" t="s">
        <v>32983</v>
      </c>
      <c r="AZ3448" t="s">
        <v>5687</v>
      </c>
      <c r="BA3448" t="s">
        <v>100</v>
      </c>
      <c r="BB3448">
        <v>28469</v>
      </c>
      <c r="BC3448" t="s">
        <v>79</v>
      </c>
      <c r="BH3448" t="s">
        <v>32984</v>
      </c>
      <c r="BJ3448">
        <v>542078096</v>
      </c>
    </row>
    <row r="3449" spans="1:62" x14ac:dyDescent="0.25">
      <c r="A3449" t="s">
        <v>33058</v>
      </c>
      <c r="B3449" s="2">
        <v>43508</v>
      </c>
      <c r="C3449" t="s">
        <v>63</v>
      </c>
      <c r="D3449" s="3">
        <v>43472.382247083333</v>
      </c>
      <c r="E3449" t="s">
        <v>64</v>
      </c>
      <c r="F3449" s="2">
        <v>43556</v>
      </c>
      <c r="G3449" s="2">
        <v>43791</v>
      </c>
      <c r="H3449" t="s">
        <v>33059</v>
      </c>
      <c r="J3449" t="s">
        <v>33060</v>
      </c>
      <c r="K3449" t="s">
        <v>33061</v>
      </c>
      <c r="L3449" t="s">
        <v>3553</v>
      </c>
      <c r="M3449" t="s">
        <v>714</v>
      </c>
      <c r="N3449">
        <v>70809</v>
      </c>
      <c r="O3449" t="s">
        <v>70</v>
      </c>
      <c r="Q3449" t="s">
        <v>33062</v>
      </c>
      <c r="S3449" t="s">
        <v>72</v>
      </c>
      <c r="T3449" t="s">
        <v>6754</v>
      </c>
      <c r="U3449" t="s">
        <v>6755</v>
      </c>
      <c r="V3449" t="s">
        <v>6756</v>
      </c>
      <c r="W3449" t="s">
        <v>714</v>
      </c>
      <c r="X3449" t="s">
        <v>1673</v>
      </c>
      <c r="Y3449" t="str">
        <f>"37-3011"</f>
        <v>37-3011</v>
      </c>
      <c r="Z3449" t="s">
        <v>94</v>
      </c>
      <c r="AA3449">
        <v>561730</v>
      </c>
      <c r="AB3449">
        <v>4</v>
      </c>
      <c r="AC3449">
        <v>4</v>
      </c>
      <c r="AD3449" t="s">
        <v>79</v>
      </c>
      <c r="AE3449" t="s">
        <v>95</v>
      </c>
      <c r="AF3449">
        <v>35</v>
      </c>
      <c r="AG3449" s="4">
        <v>0.27083333333333331</v>
      </c>
      <c r="AH3449" s="4">
        <v>0.625</v>
      </c>
      <c r="AI3449" s="5">
        <v>13.42</v>
      </c>
      <c r="AJ3449">
        <v>20.13</v>
      </c>
      <c r="AL3449" t="s">
        <v>81</v>
      </c>
      <c r="AM3449" t="s">
        <v>82</v>
      </c>
      <c r="AO3449" t="s">
        <v>83</v>
      </c>
      <c r="AR3449" t="s">
        <v>82</v>
      </c>
      <c r="AT3449" t="s">
        <v>82</v>
      </c>
      <c r="AW3449" t="s">
        <v>72</v>
      </c>
      <c r="AX3449">
        <v>1</v>
      </c>
      <c r="AY3449" t="s">
        <v>3553</v>
      </c>
      <c r="AZ3449" t="s">
        <v>4612</v>
      </c>
      <c r="BA3449" t="s">
        <v>714</v>
      </c>
      <c r="BB3449">
        <v>70809</v>
      </c>
      <c r="BC3449" t="s">
        <v>79</v>
      </c>
      <c r="BH3449" t="s">
        <v>33060</v>
      </c>
      <c r="BJ3449">
        <v>721484303</v>
      </c>
    </row>
    <row r="3450" spans="1:62" x14ac:dyDescent="0.25">
      <c r="A3450" t="s">
        <v>33438</v>
      </c>
      <c r="B3450" s="2">
        <v>43508</v>
      </c>
      <c r="C3450" t="s">
        <v>63</v>
      </c>
      <c r="D3450" s="3">
        <v>43472.380445162038</v>
      </c>
      <c r="E3450" t="s">
        <v>64</v>
      </c>
      <c r="F3450" s="2">
        <v>43556</v>
      </c>
      <c r="G3450" s="2">
        <v>43830</v>
      </c>
      <c r="H3450" t="s">
        <v>33439</v>
      </c>
      <c r="J3450" t="s">
        <v>33440</v>
      </c>
      <c r="L3450" t="s">
        <v>33441</v>
      </c>
      <c r="M3450" t="s">
        <v>232</v>
      </c>
      <c r="N3450">
        <v>14131</v>
      </c>
      <c r="O3450" t="s">
        <v>70</v>
      </c>
      <c r="Q3450" t="s">
        <v>33442</v>
      </c>
      <c r="S3450" t="s">
        <v>72</v>
      </c>
      <c r="T3450" t="s">
        <v>33443</v>
      </c>
      <c r="U3450" t="s">
        <v>33444</v>
      </c>
      <c r="V3450" t="s">
        <v>25526</v>
      </c>
      <c r="W3450" t="s">
        <v>232</v>
      </c>
      <c r="X3450" t="s">
        <v>93</v>
      </c>
      <c r="Y3450" t="str">
        <f>"37-3011"</f>
        <v>37-3011</v>
      </c>
      <c r="Z3450" t="s">
        <v>94</v>
      </c>
      <c r="AA3450">
        <v>561730</v>
      </c>
      <c r="AB3450">
        <v>12</v>
      </c>
      <c r="AC3450">
        <v>12</v>
      </c>
      <c r="AD3450" t="s">
        <v>79</v>
      </c>
      <c r="AE3450" t="s">
        <v>80</v>
      </c>
      <c r="AF3450">
        <v>40</v>
      </c>
      <c r="AG3450" s="4">
        <v>0.29166666666666669</v>
      </c>
      <c r="AH3450" s="4">
        <v>0.66666666666666663</v>
      </c>
      <c r="AI3450" s="5">
        <v>15.1</v>
      </c>
      <c r="AJ3450">
        <v>22.65</v>
      </c>
      <c r="AK3450">
        <v>22.65</v>
      </c>
      <c r="AL3450" t="s">
        <v>81</v>
      </c>
      <c r="AM3450" t="s">
        <v>82</v>
      </c>
      <c r="AO3450" t="s">
        <v>83</v>
      </c>
      <c r="AR3450" t="s">
        <v>82</v>
      </c>
      <c r="AT3450" t="s">
        <v>82</v>
      </c>
      <c r="AW3450" t="s">
        <v>82</v>
      </c>
      <c r="AY3450" t="s">
        <v>33441</v>
      </c>
      <c r="AZ3450" t="s">
        <v>33445</v>
      </c>
      <c r="BA3450" t="s">
        <v>232</v>
      </c>
      <c r="BB3450">
        <v>14131</v>
      </c>
      <c r="BC3450" t="s">
        <v>79</v>
      </c>
      <c r="BH3450" t="s">
        <v>33440</v>
      </c>
      <c r="BJ3450">
        <v>261262514</v>
      </c>
    </row>
    <row r="3451" spans="1:62" x14ac:dyDescent="0.25">
      <c r="A3451" t="s">
        <v>33595</v>
      </c>
      <c r="B3451" s="2">
        <v>43508</v>
      </c>
      <c r="C3451" t="s">
        <v>63</v>
      </c>
      <c r="D3451" s="3">
        <v>43472.379802361109</v>
      </c>
      <c r="E3451" t="s">
        <v>64</v>
      </c>
      <c r="F3451" s="2">
        <v>43556</v>
      </c>
      <c r="G3451" s="2">
        <v>43769</v>
      </c>
      <c r="H3451" t="s">
        <v>33596</v>
      </c>
      <c r="J3451" t="s">
        <v>33597</v>
      </c>
      <c r="L3451" t="s">
        <v>1446</v>
      </c>
      <c r="M3451" t="s">
        <v>278</v>
      </c>
      <c r="N3451">
        <v>22151</v>
      </c>
      <c r="O3451" t="s">
        <v>70</v>
      </c>
      <c r="Q3451" t="s">
        <v>33598</v>
      </c>
      <c r="S3451" t="s">
        <v>72</v>
      </c>
      <c r="T3451" t="s">
        <v>4262</v>
      </c>
      <c r="U3451" t="s">
        <v>4263</v>
      </c>
      <c r="V3451" t="s">
        <v>1225</v>
      </c>
      <c r="W3451" t="s">
        <v>105</v>
      </c>
      <c r="X3451" t="s">
        <v>30870</v>
      </c>
      <c r="Y3451" t="str">
        <f>"37-2011"</f>
        <v>37-2011</v>
      </c>
      <c r="Z3451" t="s">
        <v>424</v>
      </c>
      <c r="AA3451">
        <v>561790</v>
      </c>
      <c r="AB3451">
        <v>20</v>
      </c>
      <c r="AC3451">
        <v>20</v>
      </c>
      <c r="AD3451" t="s">
        <v>79</v>
      </c>
      <c r="AE3451" t="s">
        <v>80</v>
      </c>
      <c r="AF3451">
        <v>40</v>
      </c>
      <c r="AG3451" s="4">
        <v>0.3125</v>
      </c>
      <c r="AH3451" s="4">
        <v>0.6875</v>
      </c>
      <c r="AI3451" s="5">
        <v>14.08</v>
      </c>
      <c r="AJ3451">
        <v>21.12</v>
      </c>
      <c r="AL3451" t="s">
        <v>81</v>
      </c>
      <c r="AM3451" t="s">
        <v>82</v>
      </c>
      <c r="AO3451" t="s">
        <v>83</v>
      </c>
      <c r="AR3451" t="s">
        <v>82</v>
      </c>
      <c r="AT3451" t="s">
        <v>82</v>
      </c>
      <c r="AW3451" t="s">
        <v>82</v>
      </c>
      <c r="AY3451" t="s">
        <v>1446</v>
      </c>
      <c r="AZ3451" t="s">
        <v>2839</v>
      </c>
      <c r="BA3451" t="s">
        <v>278</v>
      </c>
      <c r="BB3451">
        <v>22151</v>
      </c>
      <c r="BC3451" t="s">
        <v>79</v>
      </c>
      <c r="BH3451" t="s">
        <v>33597</v>
      </c>
      <c r="BJ3451">
        <v>760822692</v>
      </c>
    </row>
    <row r="3452" spans="1:62" x14ac:dyDescent="0.25">
      <c r="A3452" t="s">
        <v>33648</v>
      </c>
      <c r="B3452" s="2">
        <v>43508</v>
      </c>
      <c r="C3452" t="s">
        <v>63</v>
      </c>
      <c r="D3452" s="3">
        <v>43472.378880312499</v>
      </c>
      <c r="E3452" t="s">
        <v>64</v>
      </c>
      <c r="F3452" s="2">
        <v>43556</v>
      </c>
      <c r="G3452" s="2">
        <v>43781</v>
      </c>
      <c r="H3452" t="s">
        <v>33649</v>
      </c>
      <c r="I3452" t="s">
        <v>33650</v>
      </c>
      <c r="J3452" t="s">
        <v>33651</v>
      </c>
      <c r="L3452" t="s">
        <v>33652</v>
      </c>
      <c r="M3452" t="s">
        <v>804</v>
      </c>
      <c r="N3452">
        <v>3245</v>
      </c>
      <c r="O3452" t="s">
        <v>70</v>
      </c>
      <c r="Q3452" t="s">
        <v>33653</v>
      </c>
      <c r="S3452" t="s">
        <v>82</v>
      </c>
      <c r="U3452" t="s">
        <v>92</v>
      </c>
      <c r="X3452" t="s">
        <v>1427</v>
      </c>
      <c r="Y3452" t="str">
        <f>"37-2012"</f>
        <v>37-2012</v>
      </c>
      <c r="Z3452" t="s">
        <v>373</v>
      </c>
      <c r="AA3452">
        <v>721110</v>
      </c>
      <c r="AB3452">
        <v>4</v>
      </c>
      <c r="AC3452">
        <v>4</v>
      </c>
      <c r="AD3452" t="s">
        <v>79</v>
      </c>
      <c r="AE3452" t="s">
        <v>95</v>
      </c>
      <c r="AF3452">
        <v>35</v>
      </c>
      <c r="AG3452" s="4">
        <v>0.33333333333333331</v>
      </c>
      <c r="AH3452" s="4">
        <v>0.875</v>
      </c>
      <c r="AI3452" s="5">
        <v>11.19</v>
      </c>
      <c r="AJ3452">
        <v>16.79</v>
      </c>
      <c r="AK3452">
        <v>16.79</v>
      </c>
      <c r="AL3452" t="s">
        <v>81</v>
      </c>
      <c r="AM3452" t="s">
        <v>82</v>
      </c>
      <c r="AO3452" t="s">
        <v>83</v>
      </c>
      <c r="AP3452" t="s">
        <v>683</v>
      </c>
      <c r="AQ3452" t="s">
        <v>683</v>
      </c>
      <c r="AR3452" t="s">
        <v>82</v>
      </c>
      <c r="AT3452" t="s">
        <v>82</v>
      </c>
      <c r="AW3452" t="s">
        <v>82</v>
      </c>
      <c r="AY3452" t="s">
        <v>33654</v>
      </c>
      <c r="AZ3452" t="s">
        <v>2833</v>
      </c>
      <c r="BA3452" t="s">
        <v>804</v>
      </c>
      <c r="BB3452">
        <v>3245</v>
      </c>
      <c r="BC3452" t="s">
        <v>87</v>
      </c>
      <c r="BH3452" t="s">
        <v>33655</v>
      </c>
      <c r="BI3452" t="s">
        <v>683</v>
      </c>
      <c r="BJ3452">
        <v>20512158</v>
      </c>
    </row>
    <row r="3453" spans="1:62" x14ac:dyDescent="0.25">
      <c r="A3453" t="s">
        <v>33692</v>
      </c>
      <c r="B3453" s="2">
        <v>43508</v>
      </c>
      <c r="C3453" t="s">
        <v>63</v>
      </c>
      <c r="D3453" s="3">
        <v>43472.378831238428</v>
      </c>
      <c r="E3453" t="s">
        <v>64</v>
      </c>
      <c r="F3453" s="2">
        <v>43556</v>
      </c>
      <c r="G3453" s="2">
        <v>43825</v>
      </c>
      <c r="H3453" t="s">
        <v>33693</v>
      </c>
      <c r="I3453" t="s">
        <v>67</v>
      </c>
      <c r="J3453" t="s">
        <v>33694</v>
      </c>
      <c r="K3453" t="s">
        <v>67</v>
      </c>
      <c r="L3453" t="s">
        <v>33695</v>
      </c>
      <c r="M3453" t="s">
        <v>626</v>
      </c>
      <c r="N3453">
        <v>71653</v>
      </c>
      <c r="O3453" t="s">
        <v>70</v>
      </c>
      <c r="P3453" t="s">
        <v>67</v>
      </c>
      <c r="Q3453" t="s">
        <v>33696</v>
      </c>
      <c r="S3453" t="s">
        <v>72</v>
      </c>
      <c r="T3453" t="s">
        <v>33697</v>
      </c>
      <c r="U3453" t="s">
        <v>33698</v>
      </c>
      <c r="V3453" t="s">
        <v>33699</v>
      </c>
      <c r="W3453" t="s">
        <v>3224</v>
      </c>
      <c r="X3453" t="s">
        <v>1197</v>
      </c>
      <c r="Y3453" t="str">
        <f>"47-2061"</f>
        <v>47-2061</v>
      </c>
      <c r="Z3453" t="s">
        <v>326</v>
      </c>
      <c r="AA3453">
        <v>238120</v>
      </c>
      <c r="AB3453">
        <v>30</v>
      </c>
      <c r="AC3453">
        <v>30</v>
      </c>
      <c r="AD3453" t="s">
        <v>79</v>
      </c>
      <c r="AE3453" t="s">
        <v>80</v>
      </c>
      <c r="AF3453">
        <v>40</v>
      </c>
      <c r="AG3453" s="4">
        <v>0.3125</v>
      </c>
      <c r="AH3453" s="4">
        <v>0.6875</v>
      </c>
      <c r="AI3453" s="5">
        <v>13.96</v>
      </c>
      <c r="AJ3453">
        <v>20.94</v>
      </c>
      <c r="AK3453">
        <v>20.94</v>
      </c>
      <c r="AL3453" t="s">
        <v>81</v>
      </c>
      <c r="AM3453" t="s">
        <v>82</v>
      </c>
      <c r="AO3453" t="s">
        <v>83</v>
      </c>
      <c r="AP3453" t="s">
        <v>67</v>
      </c>
      <c r="AQ3453" t="s">
        <v>67</v>
      </c>
      <c r="AR3453" t="s">
        <v>82</v>
      </c>
      <c r="AT3453" t="s">
        <v>82</v>
      </c>
      <c r="AW3453" t="s">
        <v>72</v>
      </c>
      <c r="AX3453">
        <v>3</v>
      </c>
      <c r="AY3453" t="s">
        <v>33700</v>
      </c>
      <c r="AZ3453" t="s">
        <v>3651</v>
      </c>
      <c r="BA3453" t="s">
        <v>626</v>
      </c>
      <c r="BB3453">
        <v>71724</v>
      </c>
      <c r="BC3453" t="s">
        <v>79</v>
      </c>
      <c r="BH3453" t="s">
        <v>33701</v>
      </c>
      <c r="BI3453" t="s">
        <v>67</v>
      </c>
      <c r="BJ3453">
        <v>454292924</v>
      </c>
    </row>
    <row r="3454" spans="1:62" x14ac:dyDescent="0.25">
      <c r="A3454" t="s">
        <v>33751</v>
      </c>
      <c r="B3454" s="2">
        <v>43508</v>
      </c>
      <c r="C3454" t="s">
        <v>63</v>
      </c>
      <c r="D3454" s="3">
        <v>43472.381234259257</v>
      </c>
      <c r="E3454" t="s">
        <v>64</v>
      </c>
      <c r="F3454" s="2">
        <v>43556</v>
      </c>
      <c r="G3454" s="2">
        <v>43784</v>
      </c>
      <c r="H3454" t="s">
        <v>33752</v>
      </c>
      <c r="J3454" t="s">
        <v>33753</v>
      </c>
      <c r="L3454" t="s">
        <v>4990</v>
      </c>
      <c r="M3454" t="s">
        <v>881</v>
      </c>
      <c r="N3454">
        <v>83346</v>
      </c>
      <c r="O3454" t="s">
        <v>70</v>
      </c>
      <c r="Q3454" t="s">
        <v>33754</v>
      </c>
      <c r="S3454" t="s">
        <v>72</v>
      </c>
      <c r="T3454" t="s">
        <v>4626</v>
      </c>
      <c r="U3454" t="s">
        <v>4627</v>
      </c>
      <c r="V3454" t="s">
        <v>4628</v>
      </c>
      <c r="W3454" t="s">
        <v>323</v>
      </c>
      <c r="X3454" t="s">
        <v>33569</v>
      </c>
      <c r="Y3454" t="str">
        <f>"53-7064"</f>
        <v>53-7064</v>
      </c>
      <c r="Z3454" t="s">
        <v>962</v>
      </c>
      <c r="AA3454">
        <v>21231</v>
      </c>
      <c r="AB3454">
        <v>15</v>
      </c>
      <c r="AC3454">
        <v>15</v>
      </c>
      <c r="AD3454" t="s">
        <v>79</v>
      </c>
      <c r="AE3454" t="s">
        <v>80</v>
      </c>
      <c r="AF3454">
        <v>40</v>
      </c>
      <c r="AG3454" s="4">
        <v>0.3125</v>
      </c>
      <c r="AH3454" s="4">
        <v>0.66666666666666663</v>
      </c>
      <c r="AI3454" s="5">
        <v>12.79</v>
      </c>
      <c r="AL3454" t="s">
        <v>81</v>
      </c>
      <c r="AM3454" t="s">
        <v>82</v>
      </c>
      <c r="AO3454" t="s">
        <v>83</v>
      </c>
      <c r="AR3454" t="s">
        <v>82</v>
      </c>
      <c r="AT3454" t="s">
        <v>82</v>
      </c>
      <c r="AW3454" t="s">
        <v>82</v>
      </c>
      <c r="AY3454" t="s">
        <v>4990</v>
      </c>
      <c r="AZ3454" t="s">
        <v>15199</v>
      </c>
      <c r="BA3454" t="s">
        <v>881</v>
      </c>
      <c r="BB3454">
        <v>83346</v>
      </c>
      <c r="BC3454" t="s">
        <v>79</v>
      </c>
      <c r="BH3454" t="s">
        <v>33753</v>
      </c>
      <c r="BJ3454">
        <v>264694582</v>
      </c>
    </row>
    <row r="3455" spans="1:62" x14ac:dyDescent="0.25">
      <c r="A3455" t="s">
        <v>33818</v>
      </c>
      <c r="B3455" s="2">
        <v>43508</v>
      </c>
      <c r="C3455" t="s">
        <v>63</v>
      </c>
      <c r="D3455" s="3">
        <v>43472.380990243058</v>
      </c>
      <c r="E3455" t="s">
        <v>64</v>
      </c>
      <c r="F3455" s="2">
        <v>43556</v>
      </c>
      <c r="G3455" s="2">
        <v>43819</v>
      </c>
      <c r="H3455" t="s">
        <v>33819</v>
      </c>
      <c r="J3455" t="s">
        <v>33820</v>
      </c>
      <c r="L3455" t="s">
        <v>1703</v>
      </c>
      <c r="M3455" t="s">
        <v>76</v>
      </c>
      <c r="N3455">
        <v>74104</v>
      </c>
      <c r="O3455" t="s">
        <v>70</v>
      </c>
      <c r="Q3455" t="s">
        <v>33821</v>
      </c>
      <c r="S3455" t="s">
        <v>72</v>
      </c>
      <c r="T3455" t="s">
        <v>9501</v>
      </c>
      <c r="U3455" t="s">
        <v>9597</v>
      </c>
      <c r="V3455" t="s">
        <v>1703</v>
      </c>
      <c r="W3455" t="s">
        <v>76</v>
      </c>
      <c r="X3455" t="s">
        <v>106</v>
      </c>
      <c r="Y3455" t="str">
        <f>"37-3011"</f>
        <v>37-3011</v>
      </c>
      <c r="Z3455" t="s">
        <v>94</v>
      </c>
      <c r="AA3455">
        <v>561730</v>
      </c>
      <c r="AB3455">
        <v>5</v>
      </c>
      <c r="AC3455">
        <v>5</v>
      </c>
      <c r="AD3455" t="s">
        <v>79</v>
      </c>
      <c r="AE3455" t="s">
        <v>80</v>
      </c>
      <c r="AF3455">
        <v>40</v>
      </c>
      <c r="AG3455" s="4">
        <v>0.3125</v>
      </c>
      <c r="AH3455" s="4">
        <v>0.72916666666666663</v>
      </c>
      <c r="AI3455" s="5">
        <v>12.95</v>
      </c>
      <c r="AJ3455">
        <v>19.43</v>
      </c>
      <c r="AL3455" t="s">
        <v>81</v>
      </c>
      <c r="AM3455" t="s">
        <v>82</v>
      </c>
      <c r="AO3455" t="s">
        <v>83</v>
      </c>
      <c r="AR3455" t="s">
        <v>82</v>
      </c>
      <c r="AT3455" t="s">
        <v>82</v>
      </c>
      <c r="AW3455" t="s">
        <v>72</v>
      </c>
      <c r="AX3455">
        <v>3</v>
      </c>
      <c r="AY3455" t="s">
        <v>1703</v>
      </c>
      <c r="AZ3455" t="s">
        <v>1703</v>
      </c>
      <c r="BA3455" t="s">
        <v>76</v>
      </c>
      <c r="BB3455">
        <v>74104</v>
      </c>
      <c r="BC3455" t="s">
        <v>79</v>
      </c>
      <c r="BH3455" t="s">
        <v>33820</v>
      </c>
      <c r="BJ3455">
        <v>205993161</v>
      </c>
    </row>
    <row r="3456" spans="1:62" x14ac:dyDescent="0.25">
      <c r="A3456" t="s">
        <v>33859</v>
      </c>
      <c r="B3456" s="2">
        <v>43508</v>
      </c>
      <c r="C3456" t="s">
        <v>63</v>
      </c>
      <c r="D3456" s="3">
        <v>43472.379200787036</v>
      </c>
      <c r="E3456" t="s">
        <v>64</v>
      </c>
      <c r="F3456" s="2">
        <v>43556</v>
      </c>
      <c r="G3456" s="2">
        <v>43800</v>
      </c>
      <c r="H3456" t="s">
        <v>33860</v>
      </c>
      <c r="J3456" t="s">
        <v>33861</v>
      </c>
      <c r="L3456" t="s">
        <v>33862</v>
      </c>
      <c r="M3456" t="s">
        <v>232</v>
      </c>
      <c r="N3456">
        <v>10974</v>
      </c>
      <c r="O3456" t="s">
        <v>70</v>
      </c>
      <c r="Q3456" t="s">
        <v>33510</v>
      </c>
      <c r="S3456" t="s">
        <v>72</v>
      </c>
      <c r="T3456" t="s">
        <v>73</v>
      </c>
      <c r="U3456" t="s">
        <v>1167</v>
      </c>
      <c r="V3456" t="s">
        <v>75</v>
      </c>
      <c r="W3456" t="s">
        <v>76</v>
      </c>
      <c r="X3456" t="s">
        <v>33511</v>
      </c>
      <c r="Y3456" t="str">
        <f>"47-2051"</f>
        <v>47-2051</v>
      </c>
      <c r="Z3456" t="s">
        <v>1383</v>
      </c>
      <c r="AA3456">
        <v>238110</v>
      </c>
      <c r="AB3456">
        <v>8</v>
      </c>
      <c r="AC3456">
        <v>8</v>
      </c>
      <c r="AD3456" t="s">
        <v>79</v>
      </c>
      <c r="AE3456" t="s">
        <v>95</v>
      </c>
      <c r="AF3456">
        <v>40</v>
      </c>
      <c r="AG3456" s="4">
        <v>0.20833333333333334</v>
      </c>
      <c r="AH3456" s="4">
        <v>0.70833333333333337</v>
      </c>
      <c r="AI3456" s="5">
        <v>37.659999999999997</v>
      </c>
      <c r="AJ3456">
        <v>56.49</v>
      </c>
      <c r="AK3456">
        <v>56.49</v>
      </c>
      <c r="AL3456" t="s">
        <v>81</v>
      </c>
      <c r="AM3456" t="s">
        <v>82</v>
      </c>
      <c r="AO3456" t="s">
        <v>83</v>
      </c>
      <c r="AR3456" t="s">
        <v>82</v>
      </c>
      <c r="AT3456" t="s">
        <v>82</v>
      </c>
      <c r="AW3456" t="s">
        <v>72</v>
      </c>
      <c r="AX3456">
        <v>1</v>
      </c>
      <c r="AY3456" t="s">
        <v>33862</v>
      </c>
      <c r="AZ3456" t="s">
        <v>28910</v>
      </c>
      <c r="BA3456" t="s">
        <v>232</v>
      </c>
      <c r="BB3456">
        <v>10974</v>
      </c>
      <c r="BC3456" t="s">
        <v>79</v>
      </c>
      <c r="BH3456" t="s">
        <v>33861</v>
      </c>
      <c r="BJ3456">
        <v>752902130</v>
      </c>
    </row>
    <row r="3457" spans="1:62" x14ac:dyDescent="0.25">
      <c r="A3457" t="s">
        <v>33909</v>
      </c>
      <c r="B3457" s="2">
        <v>43508</v>
      </c>
      <c r="C3457" t="s">
        <v>63</v>
      </c>
      <c r="D3457" s="3">
        <v>43472.379428437504</v>
      </c>
      <c r="E3457" t="s">
        <v>64</v>
      </c>
      <c r="F3457" s="2">
        <v>43556</v>
      </c>
      <c r="G3457" s="2">
        <v>43799</v>
      </c>
      <c r="H3457" t="s">
        <v>33910</v>
      </c>
      <c r="J3457" t="s">
        <v>33911</v>
      </c>
      <c r="K3457" t="s">
        <v>33912</v>
      </c>
      <c r="L3457" t="s">
        <v>5451</v>
      </c>
      <c r="M3457" t="s">
        <v>207</v>
      </c>
      <c r="N3457">
        <v>2539</v>
      </c>
      <c r="O3457" t="s">
        <v>70</v>
      </c>
      <c r="Q3457" t="s">
        <v>33913</v>
      </c>
      <c r="S3457" t="s">
        <v>72</v>
      </c>
      <c r="T3457" t="s">
        <v>33914</v>
      </c>
      <c r="U3457" t="s">
        <v>33915</v>
      </c>
      <c r="V3457" t="s">
        <v>608</v>
      </c>
      <c r="W3457" t="s">
        <v>207</v>
      </c>
      <c r="X3457" t="s">
        <v>12584</v>
      </c>
      <c r="Y3457" t="str">
        <f>"37-3011"</f>
        <v>37-3011</v>
      </c>
      <c r="Z3457" t="s">
        <v>94</v>
      </c>
      <c r="AA3457">
        <v>531312</v>
      </c>
      <c r="AB3457">
        <v>3</v>
      </c>
      <c r="AC3457">
        <v>3</v>
      </c>
      <c r="AD3457" t="s">
        <v>79</v>
      </c>
      <c r="AE3457" t="s">
        <v>80</v>
      </c>
      <c r="AF3457">
        <v>35</v>
      </c>
      <c r="AG3457" s="4">
        <v>0.29166666666666669</v>
      </c>
      <c r="AH3457" s="4">
        <v>0.58333333333333337</v>
      </c>
      <c r="AI3457" s="5">
        <v>24.83</v>
      </c>
      <c r="AJ3457">
        <v>0</v>
      </c>
      <c r="AK3457">
        <v>0</v>
      </c>
      <c r="AL3457" t="s">
        <v>81</v>
      </c>
      <c r="AM3457" t="s">
        <v>82</v>
      </c>
      <c r="AO3457" t="s">
        <v>83</v>
      </c>
      <c r="AR3457" t="s">
        <v>82</v>
      </c>
      <c r="AT3457" t="s">
        <v>82</v>
      </c>
      <c r="AW3457" t="s">
        <v>82</v>
      </c>
      <c r="AY3457" t="s">
        <v>5451</v>
      </c>
      <c r="AZ3457" t="s">
        <v>5453</v>
      </c>
      <c r="BA3457" t="s">
        <v>207</v>
      </c>
      <c r="BB3457">
        <v>2539</v>
      </c>
      <c r="BC3457" t="s">
        <v>87</v>
      </c>
      <c r="BH3457" t="s">
        <v>33916</v>
      </c>
      <c r="BJ3457">
        <v>275400277</v>
      </c>
    </row>
    <row r="3458" spans="1:62" x14ac:dyDescent="0.25">
      <c r="A3458" t="s">
        <v>34021</v>
      </c>
      <c r="B3458" s="2">
        <v>43508</v>
      </c>
      <c r="C3458" t="s">
        <v>63</v>
      </c>
      <c r="D3458" s="3">
        <v>43472.381448368054</v>
      </c>
      <c r="E3458" t="s">
        <v>64</v>
      </c>
      <c r="F3458" s="2">
        <v>43556</v>
      </c>
      <c r="G3458" s="2">
        <v>43770</v>
      </c>
      <c r="H3458" t="s">
        <v>34022</v>
      </c>
      <c r="I3458" t="s">
        <v>34023</v>
      </c>
      <c r="J3458" t="s">
        <v>34024</v>
      </c>
      <c r="L3458" t="s">
        <v>5451</v>
      </c>
      <c r="M3458" t="s">
        <v>207</v>
      </c>
      <c r="N3458">
        <v>2539</v>
      </c>
      <c r="O3458" t="s">
        <v>70</v>
      </c>
      <c r="Q3458" t="s">
        <v>34025</v>
      </c>
      <c r="S3458" t="s">
        <v>72</v>
      </c>
      <c r="T3458" t="s">
        <v>33914</v>
      </c>
      <c r="U3458" t="s">
        <v>33915</v>
      </c>
      <c r="V3458" t="s">
        <v>608</v>
      </c>
      <c r="W3458" t="s">
        <v>207</v>
      </c>
      <c r="X3458" t="s">
        <v>22320</v>
      </c>
      <c r="Y3458" t="str">
        <f>"35-2021"</f>
        <v>35-2021</v>
      </c>
      <c r="Z3458" t="s">
        <v>221</v>
      </c>
      <c r="AA3458">
        <v>722211</v>
      </c>
      <c r="AB3458">
        <v>6</v>
      </c>
      <c r="AC3458">
        <v>6</v>
      </c>
      <c r="AD3458" t="s">
        <v>79</v>
      </c>
      <c r="AE3458" t="s">
        <v>80</v>
      </c>
      <c r="AF3458">
        <v>35</v>
      </c>
      <c r="AG3458" s="4">
        <v>0.41666666666666669</v>
      </c>
      <c r="AH3458" s="4">
        <v>0.70833333333333337</v>
      </c>
      <c r="AI3458" s="5">
        <v>16.760000000000002</v>
      </c>
      <c r="AJ3458">
        <v>0</v>
      </c>
      <c r="AK3458">
        <v>0</v>
      </c>
      <c r="AL3458" t="s">
        <v>81</v>
      </c>
      <c r="AM3458" t="s">
        <v>82</v>
      </c>
      <c r="AO3458" t="s">
        <v>83</v>
      </c>
      <c r="AR3458" t="s">
        <v>82</v>
      </c>
      <c r="AT3458" t="s">
        <v>82</v>
      </c>
      <c r="AW3458" t="s">
        <v>82</v>
      </c>
      <c r="AY3458" t="s">
        <v>19800</v>
      </c>
      <c r="AZ3458" t="s">
        <v>5453</v>
      </c>
      <c r="BA3458" t="s">
        <v>207</v>
      </c>
      <c r="BB3458">
        <v>2557</v>
      </c>
      <c r="BC3458" t="s">
        <v>87</v>
      </c>
      <c r="BH3458" t="s">
        <v>34024</v>
      </c>
      <c r="BJ3458">
        <v>462486790</v>
      </c>
    </row>
    <row r="3459" spans="1:62" x14ac:dyDescent="0.25">
      <c r="A3459" t="s">
        <v>34080</v>
      </c>
      <c r="B3459" s="2">
        <v>43508</v>
      </c>
      <c r="C3459" t="s">
        <v>63</v>
      </c>
      <c r="D3459" s="3">
        <v>43472.380778761573</v>
      </c>
      <c r="E3459" t="s">
        <v>64</v>
      </c>
      <c r="F3459" s="2">
        <v>43556</v>
      </c>
      <c r="G3459" s="2">
        <v>43769</v>
      </c>
      <c r="H3459" t="s">
        <v>34081</v>
      </c>
      <c r="I3459" t="s">
        <v>34082</v>
      </c>
      <c r="J3459" t="s">
        <v>34083</v>
      </c>
      <c r="L3459" t="s">
        <v>12213</v>
      </c>
      <c r="M3459" t="s">
        <v>9587</v>
      </c>
      <c r="N3459">
        <v>2842</v>
      </c>
      <c r="O3459" t="s">
        <v>70</v>
      </c>
      <c r="Q3459" t="s">
        <v>34084</v>
      </c>
      <c r="S3459" t="s">
        <v>72</v>
      </c>
      <c r="T3459" t="s">
        <v>33603</v>
      </c>
      <c r="U3459" t="s">
        <v>33604</v>
      </c>
      <c r="V3459" t="s">
        <v>2051</v>
      </c>
      <c r="W3459" t="s">
        <v>207</v>
      </c>
      <c r="X3459" t="s">
        <v>1012</v>
      </c>
      <c r="Y3459" t="str">
        <f>"37-2012"</f>
        <v>37-2012</v>
      </c>
      <c r="Z3459" t="s">
        <v>373</v>
      </c>
      <c r="AA3459">
        <v>721110</v>
      </c>
      <c r="AB3459">
        <v>15</v>
      </c>
      <c r="AC3459">
        <v>15</v>
      </c>
      <c r="AD3459" t="s">
        <v>79</v>
      </c>
      <c r="AE3459" t="s">
        <v>95</v>
      </c>
      <c r="AF3459">
        <v>40</v>
      </c>
      <c r="AG3459" s="4">
        <v>0.375</v>
      </c>
      <c r="AH3459" s="4">
        <v>0.70833333333333337</v>
      </c>
      <c r="AI3459" s="5">
        <v>13.06</v>
      </c>
      <c r="AL3459" t="s">
        <v>81</v>
      </c>
      <c r="AM3459" t="s">
        <v>82</v>
      </c>
      <c r="AO3459" t="s">
        <v>83</v>
      </c>
      <c r="AR3459" t="s">
        <v>82</v>
      </c>
      <c r="AT3459" t="s">
        <v>82</v>
      </c>
      <c r="AW3459" t="s">
        <v>82</v>
      </c>
      <c r="AY3459" t="s">
        <v>12261</v>
      </c>
      <c r="AZ3459" t="s">
        <v>9588</v>
      </c>
      <c r="BA3459" t="s">
        <v>9587</v>
      </c>
      <c r="BB3459">
        <v>2842</v>
      </c>
      <c r="BC3459" t="s">
        <v>87</v>
      </c>
      <c r="BH3459" t="s">
        <v>34085</v>
      </c>
      <c r="BJ3459">
        <v>462626683</v>
      </c>
    </row>
    <row r="3460" spans="1:62" x14ac:dyDescent="0.25">
      <c r="A3460" t="s">
        <v>34114</v>
      </c>
      <c r="B3460" s="2">
        <v>43508</v>
      </c>
      <c r="C3460" t="s">
        <v>63</v>
      </c>
      <c r="D3460" s="3">
        <v>43472.380626076389</v>
      </c>
      <c r="E3460" t="s">
        <v>64</v>
      </c>
      <c r="F3460" s="2">
        <v>43556</v>
      </c>
      <c r="G3460" s="2">
        <v>43799</v>
      </c>
      <c r="H3460" t="s">
        <v>20392</v>
      </c>
      <c r="J3460" t="s">
        <v>20393</v>
      </c>
      <c r="L3460" t="s">
        <v>20394</v>
      </c>
      <c r="M3460" t="s">
        <v>166</v>
      </c>
      <c r="N3460">
        <v>84065</v>
      </c>
      <c r="O3460" t="s">
        <v>70</v>
      </c>
      <c r="Q3460" t="s">
        <v>20395</v>
      </c>
      <c r="S3460" t="s">
        <v>82</v>
      </c>
      <c r="U3460" t="s">
        <v>92</v>
      </c>
      <c r="X3460" t="s">
        <v>1256</v>
      </c>
      <c r="Y3460" t="str">
        <f>"37-3011"</f>
        <v>37-3011</v>
      </c>
      <c r="Z3460" t="s">
        <v>94</v>
      </c>
      <c r="AA3460">
        <v>561730</v>
      </c>
      <c r="AB3460">
        <v>35</v>
      </c>
      <c r="AC3460">
        <v>35</v>
      </c>
      <c r="AD3460" t="s">
        <v>79</v>
      </c>
      <c r="AE3460" t="s">
        <v>80</v>
      </c>
      <c r="AF3460">
        <v>40</v>
      </c>
      <c r="AG3460" s="4">
        <v>0.29166666666666669</v>
      </c>
      <c r="AH3460" s="4">
        <v>0.66666666666666663</v>
      </c>
      <c r="AI3460" s="5">
        <v>13.68</v>
      </c>
      <c r="AJ3460">
        <v>20.52</v>
      </c>
      <c r="AL3460" t="s">
        <v>81</v>
      </c>
      <c r="AM3460" t="s">
        <v>82</v>
      </c>
      <c r="AO3460" t="s">
        <v>83</v>
      </c>
      <c r="AP3460" t="s">
        <v>67</v>
      </c>
      <c r="AQ3460" t="s">
        <v>67</v>
      </c>
      <c r="AR3460" t="s">
        <v>82</v>
      </c>
      <c r="AT3460" t="s">
        <v>72</v>
      </c>
      <c r="AU3460">
        <v>2</v>
      </c>
      <c r="AV3460" t="s">
        <v>20396</v>
      </c>
      <c r="AW3460" t="s">
        <v>72</v>
      </c>
      <c r="AX3460">
        <v>2</v>
      </c>
      <c r="AY3460" t="s">
        <v>17452</v>
      </c>
      <c r="AZ3460" t="s">
        <v>3516</v>
      </c>
      <c r="BA3460" t="s">
        <v>166</v>
      </c>
      <c r="BB3460">
        <v>84601</v>
      </c>
      <c r="BC3460" t="s">
        <v>79</v>
      </c>
      <c r="BH3460" t="s">
        <v>20397</v>
      </c>
      <c r="BJ3460">
        <v>270023086</v>
      </c>
    </row>
    <row r="3461" spans="1:62" x14ac:dyDescent="0.25">
      <c r="A3461" t="s">
        <v>34220</v>
      </c>
      <c r="B3461" s="2">
        <v>43508</v>
      </c>
      <c r="C3461" t="s">
        <v>63</v>
      </c>
      <c r="D3461" s="3">
        <v>43472.380685069445</v>
      </c>
      <c r="E3461" t="s">
        <v>64</v>
      </c>
      <c r="F3461" s="2">
        <v>43556</v>
      </c>
      <c r="G3461" s="2">
        <v>43770</v>
      </c>
      <c r="H3461" t="s">
        <v>34221</v>
      </c>
      <c r="I3461" t="s">
        <v>34222</v>
      </c>
      <c r="J3461" t="s">
        <v>34223</v>
      </c>
      <c r="L3461" t="s">
        <v>5451</v>
      </c>
      <c r="M3461" t="s">
        <v>207</v>
      </c>
      <c r="N3461">
        <v>2539</v>
      </c>
      <c r="O3461" t="s">
        <v>70</v>
      </c>
      <c r="Q3461" t="s">
        <v>34224</v>
      </c>
      <c r="S3461" t="s">
        <v>72</v>
      </c>
      <c r="T3461" t="s">
        <v>33914</v>
      </c>
      <c r="U3461" t="s">
        <v>33915</v>
      </c>
      <c r="V3461" t="s">
        <v>608</v>
      </c>
      <c r="W3461" t="s">
        <v>207</v>
      </c>
      <c r="X3461" t="s">
        <v>1012</v>
      </c>
      <c r="Y3461" t="str">
        <f>"37-2012"</f>
        <v>37-2012</v>
      </c>
      <c r="Z3461" t="s">
        <v>373</v>
      </c>
      <c r="AA3461">
        <v>72111</v>
      </c>
      <c r="AB3461">
        <v>5</v>
      </c>
      <c r="AC3461">
        <v>5</v>
      </c>
      <c r="AD3461" t="s">
        <v>79</v>
      </c>
      <c r="AE3461" t="s">
        <v>80</v>
      </c>
      <c r="AF3461">
        <v>35</v>
      </c>
      <c r="AG3461" s="4">
        <v>0.375</v>
      </c>
      <c r="AH3461" s="4">
        <v>0.66666666666666663</v>
      </c>
      <c r="AI3461" s="5">
        <v>15.24</v>
      </c>
      <c r="AJ3461">
        <v>0</v>
      </c>
      <c r="AK3461">
        <v>0</v>
      </c>
      <c r="AL3461" t="s">
        <v>81</v>
      </c>
      <c r="AM3461" t="s">
        <v>82</v>
      </c>
      <c r="AO3461" t="s">
        <v>83</v>
      </c>
      <c r="AR3461" t="s">
        <v>82</v>
      </c>
      <c r="AT3461" t="s">
        <v>82</v>
      </c>
      <c r="AW3461" t="s">
        <v>82</v>
      </c>
      <c r="AY3461" t="s">
        <v>5451</v>
      </c>
      <c r="AZ3461" t="s">
        <v>5453</v>
      </c>
      <c r="BA3461" t="s">
        <v>207</v>
      </c>
      <c r="BB3461">
        <v>2539</v>
      </c>
      <c r="BC3461" t="s">
        <v>87</v>
      </c>
      <c r="BH3461" t="s">
        <v>34223</v>
      </c>
      <c r="BJ3461">
        <v>271357476</v>
      </c>
    </row>
    <row r="3462" spans="1:62" x14ac:dyDescent="0.25">
      <c r="A3462" t="s">
        <v>34359</v>
      </c>
      <c r="B3462" s="2">
        <v>43508</v>
      </c>
      <c r="C3462" t="s">
        <v>63</v>
      </c>
      <c r="D3462" s="3">
        <v>43472.380236087964</v>
      </c>
      <c r="E3462" t="s">
        <v>64</v>
      </c>
      <c r="F3462" s="2">
        <v>43556</v>
      </c>
      <c r="G3462" s="2">
        <v>43805</v>
      </c>
      <c r="H3462" t="s">
        <v>34360</v>
      </c>
      <c r="I3462" t="s">
        <v>34361</v>
      </c>
      <c r="J3462" t="s">
        <v>34362</v>
      </c>
      <c r="L3462" t="s">
        <v>21416</v>
      </c>
      <c r="M3462" t="s">
        <v>207</v>
      </c>
      <c r="N3462">
        <v>2653</v>
      </c>
      <c r="O3462" t="s">
        <v>70</v>
      </c>
      <c r="Q3462" t="s">
        <v>34363</v>
      </c>
      <c r="S3462" t="s">
        <v>72</v>
      </c>
      <c r="T3462" t="s">
        <v>33603</v>
      </c>
      <c r="U3462" t="s">
        <v>33604</v>
      </c>
      <c r="V3462" t="s">
        <v>2051</v>
      </c>
      <c r="W3462" t="s">
        <v>207</v>
      </c>
      <c r="X3462" t="s">
        <v>1012</v>
      </c>
      <c r="Y3462" t="str">
        <f>"37-2012"</f>
        <v>37-2012</v>
      </c>
      <c r="Z3462" t="s">
        <v>373</v>
      </c>
      <c r="AA3462">
        <v>721110</v>
      </c>
      <c r="AB3462">
        <v>6</v>
      </c>
      <c r="AC3462">
        <v>6</v>
      </c>
      <c r="AD3462" t="s">
        <v>79</v>
      </c>
      <c r="AE3462" t="s">
        <v>80</v>
      </c>
      <c r="AF3462">
        <v>35</v>
      </c>
      <c r="AG3462" s="4">
        <v>0.375</v>
      </c>
      <c r="AH3462" s="4">
        <v>0.625</v>
      </c>
      <c r="AI3462" s="5">
        <v>14.58</v>
      </c>
      <c r="AL3462" t="s">
        <v>81</v>
      </c>
      <c r="AM3462" t="s">
        <v>82</v>
      </c>
      <c r="AO3462" t="s">
        <v>83</v>
      </c>
      <c r="AR3462" t="s">
        <v>82</v>
      </c>
      <c r="AT3462" t="s">
        <v>82</v>
      </c>
      <c r="AW3462" t="s">
        <v>82</v>
      </c>
      <c r="AY3462" t="s">
        <v>2292</v>
      </c>
      <c r="AZ3462" t="s">
        <v>34364</v>
      </c>
      <c r="BA3462" t="s">
        <v>207</v>
      </c>
      <c r="BB3462">
        <v>2653</v>
      </c>
      <c r="BC3462" t="s">
        <v>87</v>
      </c>
      <c r="BH3462" t="s">
        <v>34365</v>
      </c>
      <c r="BJ3462">
        <v>204690873</v>
      </c>
    </row>
    <row r="3463" spans="1:62" x14ac:dyDescent="0.25">
      <c r="A3463" t="s">
        <v>34493</v>
      </c>
      <c r="B3463" s="2">
        <v>43508</v>
      </c>
      <c r="C3463" t="s">
        <v>63</v>
      </c>
      <c r="D3463" s="3">
        <v>43472.380622546298</v>
      </c>
      <c r="E3463" t="s">
        <v>64</v>
      </c>
      <c r="F3463" s="2">
        <v>43556</v>
      </c>
      <c r="G3463" s="2">
        <v>43636</v>
      </c>
      <c r="H3463" t="s">
        <v>34494</v>
      </c>
      <c r="J3463" t="s">
        <v>34495</v>
      </c>
      <c r="K3463" t="s">
        <v>34496</v>
      </c>
      <c r="L3463" t="s">
        <v>34497</v>
      </c>
      <c r="M3463" t="s">
        <v>714</v>
      </c>
      <c r="N3463">
        <v>71346</v>
      </c>
      <c r="O3463" t="s">
        <v>70</v>
      </c>
      <c r="P3463" t="s">
        <v>34498</v>
      </c>
      <c r="Q3463" t="s">
        <v>34499</v>
      </c>
      <c r="S3463" t="s">
        <v>72</v>
      </c>
      <c r="T3463" t="s">
        <v>4208</v>
      </c>
      <c r="U3463" t="s">
        <v>4209</v>
      </c>
      <c r="V3463" t="s">
        <v>4210</v>
      </c>
      <c r="W3463" t="s">
        <v>714</v>
      </c>
      <c r="X3463" t="s">
        <v>34500</v>
      </c>
      <c r="Y3463" t="str">
        <f>"51-3022"</f>
        <v>51-3022</v>
      </c>
      <c r="Z3463" t="s">
        <v>865</v>
      </c>
      <c r="AA3463">
        <v>311710</v>
      </c>
      <c r="AB3463">
        <v>30</v>
      </c>
      <c r="AC3463">
        <v>30</v>
      </c>
      <c r="AD3463" t="s">
        <v>79</v>
      </c>
      <c r="AE3463" t="s">
        <v>80</v>
      </c>
      <c r="AF3463">
        <v>35</v>
      </c>
      <c r="AG3463" s="4">
        <v>0.29166666666666669</v>
      </c>
      <c r="AH3463" s="4">
        <v>0.70833333333333337</v>
      </c>
      <c r="AI3463" s="5">
        <v>8.33</v>
      </c>
      <c r="AJ3463">
        <v>12.5</v>
      </c>
      <c r="AK3463">
        <v>12.5</v>
      </c>
      <c r="AL3463" t="s">
        <v>81</v>
      </c>
      <c r="AM3463" t="s">
        <v>82</v>
      </c>
      <c r="AO3463" t="s">
        <v>83</v>
      </c>
      <c r="AR3463" t="s">
        <v>82</v>
      </c>
      <c r="AT3463" t="s">
        <v>82</v>
      </c>
      <c r="AW3463" t="s">
        <v>82</v>
      </c>
      <c r="AY3463" t="s">
        <v>34497</v>
      </c>
      <c r="AZ3463" t="s">
        <v>34498</v>
      </c>
      <c r="BA3463" t="s">
        <v>714</v>
      </c>
      <c r="BB3463">
        <v>71346</v>
      </c>
      <c r="BC3463" t="s">
        <v>87</v>
      </c>
      <c r="BH3463" t="s">
        <v>34501</v>
      </c>
      <c r="BJ3463">
        <v>464852459</v>
      </c>
    </row>
    <row r="3464" spans="1:62" x14ac:dyDescent="0.25">
      <c r="A3464" t="s">
        <v>34841</v>
      </c>
      <c r="B3464" s="2">
        <v>43508</v>
      </c>
      <c r="C3464" t="s">
        <v>63</v>
      </c>
      <c r="D3464" s="3">
        <v>43469.391936828702</v>
      </c>
      <c r="E3464" t="s">
        <v>64</v>
      </c>
      <c r="F3464" s="2">
        <v>43556</v>
      </c>
      <c r="G3464" s="2">
        <v>43830</v>
      </c>
      <c r="H3464" t="s">
        <v>34842</v>
      </c>
      <c r="J3464" t="s">
        <v>34843</v>
      </c>
      <c r="L3464" t="s">
        <v>1753</v>
      </c>
      <c r="M3464" t="s">
        <v>761</v>
      </c>
      <c r="N3464">
        <v>30341</v>
      </c>
      <c r="O3464" t="s">
        <v>70</v>
      </c>
      <c r="Q3464" t="s">
        <v>34844</v>
      </c>
      <c r="R3464">
        <v>204</v>
      </c>
      <c r="S3464" t="s">
        <v>82</v>
      </c>
      <c r="U3464" t="s">
        <v>92</v>
      </c>
      <c r="X3464" t="s">
        <v>326</v>
      </c>
      <c r="Y3464" t="str">
        <f>"47-2061"</f>
        <v>47-2061</v>
      </c>
      <c r="Z3464" t="s">
        <v>326</v>
      </c>
      <c r="AA3464">
        <v>236220</v>
      </c>
      <c r="AB3464">
        <v>40</v>
      </c>
      <c r="AC3464">
        <v>40</v>
      </c>
      <c r="AD3464" t="s">
        <v>79</v>
      </c>
      <c r="AE3464" t="s">
        <v>95</v>
      </c>
      <c r="AF3464">
        <v>40</v>
      </c>
      <c r="AG3464" s="4">
        <v>0.29166666666666669</v>
      </c>
      <c r="AH3464" s="4">
        <v>0.66666666666666663</v>
      </c>
      <c r="AI3464" s="5">
        <v>17.239999999999998</v>
      </c>
      <c r="AM3464" t="s">
        <v>82</v>
      </c>
      <c r="AO3464" t="s">
        <v>83</v>
      </c>
      <c r="AR3464" t="s">
        <v>82</v>
      </c>
      <c r="AT3464" t="s">
        <v>82</v>
      </c>
      <c r="AW3464" t="s">
        <v>82</v>
      </c>
      <c r="AY3464" t="s">
        <v>1753</v>
      </c>
      <c r="AZ3464" t="s">
        <v>8090</v>
      </c>
      <c r="BA3464" t="s">
        <v>761</v>
      </c>
      <c r="BB3464">
        <v>30341</v>
      </c>
      <c r="BC3464" t="s">
        <v>79</v>
      </c>
      <c r="BD3464" t="s">
        <v>34845</v>
      </c>
      <c r="BE3464" t="s">
        <v>34735</v>
      </c>
      <c r="BH3464" t="s">
        <v>34843</v>
      </c>
      <c r="BJ3464">
        <v>582427359</v>
      </c>
    </row>
    <row r="3465" spans="1:62" x14ac:dyDescent="0.25">
      <c r="A3465" t="s">
        <v>1287</v>
      </c>
      <c r="B3465" s="2">
        <v>43509</v>
      </c>
      <c r="C3465" t="s">
        <v>63</v>
      </c>
      <c r="D3465" s="3">
        <v>43472.379495092595</v>
      </c>
      <c r="E3465" t="s">
        <v>64</v>
      </c>
      <c r="F3465" s="2">
        <v>43556</v>
      </c>
      <c r="G3465" s="2">
        <v>43769</v>
      </c>
      <c r="H3465" t="s">
        <v>1288</v>
      </c>
      <c r="I3465" t="s">
        <v>1289</v>
      </c>
      <c r="J3465" t="s">
        <v>1290</v>
      </c>
      <c r="L3465" t="s">
        <v>522</v>
      </c>
      <c r="M3465" t="s">
        <v>1101</v>
      </c>
      <c r="N3465">
        <v>5401</v>
      </c>
      <c r="O3465" t="s">
        <v>70</v>
      </c>
      <c r="Q3465" t="s">
        <v>1291</v>
      </c>
      <c r="S3465" t="s">
        <v>72</v>
      </c>
      <c r="T3465" t="s">
        <v>73</v>
      </c>
      <c r="U3465" t="s">
        <v>1167</v>
      </c>
      <c r="V3465" t="s">
        <v>75</v>
      </c>
      <c r="W3465" t="s">
        <v>76</v>
      </c>
      <c r="X3465" t="s">
        <v>1292</v>
      </c>
      <c r="Y3465" t="str">
        <f>"35-3021"</f>
        <v>35-3021</v>
      </c>
      <c r="Z3465" t="s">
        <v>354</v>
      </c>
      <c r="AA3465">
        <v>561520</v>
      </c>
      <c r="AB3465">
        <v>14</v>
      </c>
      <c r="AC3465">
        <v>14</v>
      </c>
      <c r="AD3465" t="s">
        <v>79</v>
      </c>
      <c r="AE3465" t="s">
        <v>80</v>
      </c>
      <c r="AF3465">
        <v>40</v>
      </c>
      <c r="AG3465" s="4">
        <v>0.29166666666666669</v>
      </c>
      <c r="AH3465" s="4">
        <v>0.91666666666666663</v>
      </c>
      <c r="AI3465" s="5">
        <v>12.89</v>
      </c>
      <c r="AJ3465">
        <v>19.34</v>
      </c>
      <c r="AK3465">
        <v>19.34</v>
      </c>
      <c r="AL3465" t="s">
        <v>81</v>
      </c>
      <c r="AM3465" t="s">
        <v>82</v>
      </c>
      <c r="AO3465" t="s">
        <v>83</v>
      </c>
      <c r="AR3465" t="s">
        <v>82</v>
      </c>
      <c r="AT3465" t="s">
        <v>82</v>
      </c>
      <c r="AW3465" t="s">
        <v>82</v>
      </c>
      <c r="AY3465" t="s">
        <v>522</v>
      </c>
      <c r="AZ3465" t="s">
        <v>1293</v>
      </c>
      <c r="BA3465" t="s">
        <v>1101</v>
      </c>
      <c r="BB3465">
        <v>5401</v>
      </c>
      <c r="BC3465" t="s">
        <v>87</v>
      </c>
      <c r="BH3465" t="s">
        <v>1294</v>
      </c>
      <c r="BJ3465">
        <v>30288042</v>
      </c>
    </row>
    <row r="3466" spans="1:62" x14ac:dyDescent="0.25">
      <c r="A3466" t="s">
        <v>6578</v>
      </c>
      <c r="B3466" s="2">
        <v>43509</v>
      </c>
      <c r="C3466" t="s">
        <v>63</v>
      </c>
      <c r="D3466" s="3">
        <v>43472.381388877315</v>
      </c>
      <c r="E3466" t="s">
        <v>64</v>
      </c>
      <c r="F3466" s="2">
        <v>43556</v>
      </c>
      <c r="G3466" s="2">
        <v>43811</v>
      </c>
      <c r="H3466" t="s">
        <v>6579</v>
      </c>
      <c r="I3466" t="s">
        <v>67</v>
      </c>
      <c r="J3466" t="s">
        <v>6580</v>
      </c>
      <c r="K3466" t="s">
        <v>67</v>
      </c>
      <c r="L3466" t="s">
        <v>6581</v>
      </c>
      <c r="M3466" t="s">
        <v>100</v>
      </c>
      <c r="N3466">
        <v>28504</v>
      </c>
      <c r="O3466" t="s">
        <v>70</v>
      </c>
      <c r="P3466" t="s">
        <v>67</v>
      </c>
      <c r="Q3466" t="s">
        <v>6582</v>
      </c>
      <c r="S3466" t="s">
        <v>72</v>
      </c>
      <c r="T3466" t="s">
        <v>3529</v>
      </c>
      <c r="U3466" t="s">
        <v>3530</v>
      </c>
      <c r="V3466" t="s">
        <v>3531</v>
      </c>
      <c r="W3466" t="s">
        <v>232</v>
      </c>
      <c r="X3466" t="s">
        <v>6583</v>
      </c>
      <c r="Y3466" t="str">
        <f>"45-2092"</f>
        <v>45-2092</v>
      </c>
      <c r="Z3466" t="s">
        <v>883</v>
      </c>
      <c r="AA3466">
        <v>444220</v>
      </c>
      <c r="AB3466">
        <v>3</v>
      </c>
      <c r="AC3466">
        <v>3</v>
      </c>
      <c r="AD3466" t="s">
        <v>87</v>
      </c>
      <c r="AE3466" t="s">
        <v>80</v>
      </c>
      <c r="AF3466">
        <v>40</v>
      </c>
      <c r="AG3466" s="4">
        <v>0.3125</v>
      </c>
      <c r="AH3466" s="4">
        <v>0.64583333333333337</v>
      </c>
      <c r="AI3466" s="5">
        <v>10.5</v>
      </c>
      <c r="AJ3466">
        <v>15.75</v>
      </c>
      <c r="AK3466">
        <v>15.75</v>
      </c>
      <c r="AL3466" t="s">
        <v>81</v>
      </c>
      <c r="AM3466" t="s">
        <v>82</v>
      </c>
      <c r="AO3466" t="s">
        <v>83</v>
      </c>
      <c r="AP3466" t="s">
        <v>67</v>
      </c>
      <c r="AQ3466" t="s">
        <v>662</v>
      </c>
      <c r="AR3466" t="s">
        <v>82</v>
      </c>
      <c r="AT3466" t="s">
        <v>82</v>
      </c>
      <c r="AW3466" t="s">
        <v>82</v>
      </c>
      <c r="AY3466" t="s">
        <v>6584</v>
      </c>
      <c r="AZ3466" t="s">
        <v>6585</v>
      </c>
      <c r="BA3466" t="s">
        <v>100</v>
      </c>
      <c r="BB3466">
        <v>28570</v>
      </c>
      <c r="BC3466" t="s">
        <v>87</v>
      </c>
      <c r="BH3466" t="s">
        <v>6580</v>
      </c>
      <c r="BI3466" t="s">
        <v>67</v>
      </c>
      <c r="BJ3466">
        <v>561846865</v>
      </c>
    </row>
    <row r="3467" spans="1:62" x14ac:dyDescent="0.25">
      <c r="A3467" t="s">
        <v>7394</v>
      </c>
      <c r="B3467" s="2">
        <v>43509</v>
      </c>
      <c r="C3467" t="s">
        <v>63</v>
      </c>
      <c r="D3467" s="3">
        <v>43472.382144108793</v>
      </c>
      <c r="E3467" t="s">
        <v>282</v>
      </c>
      <c r="F3467" s="2">
        <v>43556</v>
      </c>
      <c r="G3467" s="2">
        <v>43770</v>
      </c>
      <c r="H3467" t="s">
        <v>7395</v>
      </c>
      <c r="J3467" t="s">
        <v>7396</v>
      </c>
      <c r="L3467" t="s">
        <v>7397</v>
      </c>
      <c r="M3467" t="s">
        <v>783</v>
      </c>
      <c r="N3467">
        <v>45140</v>
      </c>
      <c r="O3467" t="s">
        <v>70</v>
      </c>
      <c r="Q3467" t="s">
        <v>7398</v>
      </c>
      <c r="S3467" t="s">
        <v>72</v>
      </c>
      <c r="T3467" t="s">
        <v>878</v>
      </c>
      <c r="U3467" t="s">
        <v>879</v>
      </c>
      <c r="V3467" t="s">
        <v>880</v>
      </c>
      <c r="W3467" t="s">
        <v>881</v>
      </c>
      <c r="X3467" t="s">
        <v>106</v>
      </c>
      <c r="Y3467" t="str">
        <f>"37-3011"</f>
        <v>37-3011</v>
      </c>
      <c r="Z3467" t="s">
        <v>94</v>
      </c>
      <c r="AA3467">
        <v>561730</v>
      </c>
      <c r="AB3467">
        <v>86</v>
      </c>
      <c r="AC3467">
        <v>84</v>
      </c>
      <c r="AD3467" t="s">
        <v>79</v>
      </c>
      <c r="AE3467" t="s">
        <v>80</v>
      </c>
      <c r="AF3467">
        <v>40</v>
      </c>
      <c r="AG3467" s="4">
        <v>0.29166666666666669</v>
      </c>
      <c r="AH3467" s="4">
        <v>0.66666666666666663</v>
      </c>
      <c r="AI3467" s="5">
        <v>13.91</v>
      </c>
      <c r="AJ3467">
        <v>20.87</v>
      </c>
      <c r="AK3467">
        <v>22.37</v>
      </c>
      <c r="AL3467" t="s">
        <v>81</v>
      </c>
      <c r="AM3467" t="s">
        <v>82</v>
      </c>
      <c r="AO3467" t="s">
        <v>83</v>
      </c>
      <c r="AR3467" t="s">
        <v>82</v>
      </c>
      <c r="AT3467" t="s">
        <v>82</v>
      </c>
      <c r="AW3467" t="s">
        <v>82</v>
      </c>
      <c r="AY3467" t="s">
        <v>2379</v>
      </c>
      <c r="AZ3467" t="s">
        <v>291</v>
      </c>
      <c r="BA3467" t="s">
        <v>783</v>
      </c>
      <c r="BB3467">
        <v>45414</v>
      </c>
      <c r="BC3467" t="s">
        <v>79</v>
      </c>
      <c r="BH3467" t="s">
        <v>7399</v>
      </c>
      <c r="BJ3467">
        <v>311156748</v>
      </c>
    </row>
    <row r="3468" spans="1:62" x14ac:dyDescent="0.25">
      <c r="A3468" t="s">
        <v>7585</v>
      </c>
      <c r="B3468" s="2">
        <v>43509</v>
      </c>
      <c r="C3468" t="s">
        <v>63</v>
      </c>
      <c r="D3468" s="3">
        <v>43472.381269363425</v>
      </c>
      <c r="E3468" t="s">
        <v>64</v>
      </c>
      <c r="F3468" s="2">
        <v>43556</v>
      </c>
      <c r="G3468" s="2">
        <v>43769</v>
      </c>
      <c r="H3468" t="s">
        <v>7586</v>
      </c>
      <c r="J3468" t="s">
        <v>7587</v>
      </c>
      <c r="L3468" t="s">
        <v>7588</v>
      </c>
      <c r="M3468" t="s">
        <v>626</v>
      </c>
      <c r="N3468">
        <v>71655</v>
      </c>
      <c r="O3468" t="s">
        <v>70</v>
      </c>
      <c r="Q3468" t="s">
        <v>7589</v>
      </c>
      <c r="S3468" t="s">
        <v>72</v>
      </c>
      <c r="T3468" t="s">
        <v>878</v>
      </c>
      <c r="U3468" t="s">
        <v>3851</v>
      </c>
      <c r="V3468" t="s">
        <v>2620</v>
      </c>
      <c r="W3468" t="s">
        <v>881</v>
      </c>
      <c r="X3468" t="s">
        <v>1092</v>
      </c>
      <c r="Y3468" t="str">
        <f>"45-4011"</f>
        <v>45-4011</v>
      </c>
      <c r="Z3468" t="s">
        <v>763</v>
      </c>
      <c r="AA3468">
        <v>115310</v>
      </c>
      <c r="AB3468">
        <v>107</v>
      </c>
      <c r="AC3468">
        <v>107</v>
      </c>
      <c r="AD3468" t="s">
        <v>79</v>
      </c>
      <c r="AE3468" t="s">
        <v>80</v>
      </c>
      <c r="AF3468">
        <v>40</v>
      </c>
      <c r="AG3468" s="4">
        <v>0.29166666666666669</v>
      </c>
      <c r="AH3468" s="4">
        <v>0.64583333333333337</v>
      </c>
      <c r="AI3468" s="5">
        <v>12.86</v>
      </c>
      <c r="AJ3468">
        <v>19.29</v>
      </c>
      <c r="AK3468">
        <v>30</v>
      </c>
      <c r="AL3468" t="s">
        <v>81</v>
      </c>
      <c r="AM3468" t="s">
        <v>82</v>
      </c>
      <c r="AO3468" t="s">
        <v>83</v>
      </c>
      <c r="AR3468" t="s">
        <v>82</v>
      </c>
      <c r="AT3468" t="s">
        <v>82</v>
      </c>
      <c r="AW3468" t="s">
        <v>72</v>
      </c>
      <c r="AX3468">
        <v>3</v>
      </c>
      <c r="AY3468" t="s">
        <v>7588</v>
      </c>
      <c r="AZ3468" t="s">
        <v>7590</v>
      </c>
      <c r="BA3468" t="s">
        <v>626</v>
      </c>
      <c r="BB3468">
        <v>71655</v>
      </c>
      <c r="BC3468" t="s">
        <v>79</v>
      </c>
      <c r="BH3468" t="s">
        <v>7591</v>
      </c>
      <c r="BJ3468">
        <v>202826133</v>
      </c>
    </row>
    <row r="3469" spans="1:62" x14ac:dyDescent="0.25">
      <c r="A3469" t="s">
        <v>7752</v>
      </c>
      <c r="B3469" s="2">
        <v>43509</v>
      </c>
      <c r="C3469" t="s">
        <v>63</v>
      </c>
      <c r="D3469" s="3">
        <v>43472.379942812498</v>
      </c>
      <c r="E3469" t="s">
        <v>64</v>
      </c>
      <c r="F3469" s="2">
        <v>43556</v>
      </c>
      <c r="G3469" s="2">
        <v>43770</v>
      </c>
      <c r="H3469" t="s">
        <v>7753</v>
      </c>
      <c r="J3469" t="s">
        <v>6865</v>
      </c>
      <c r="L3469" t="s">
        <v>6866</v>
      </c>
      <c r="M3469" t="s">
        <v>147</v>
      </c>
      <c r="N3469">
        <v>19462</v>
      </c>
      <c r="O3469" t="s">
        <v>70</v>
      </c>
      <c r="P3469" t="s">
        <v>7754</v>
      </c>
      <c r="Q3469" t="s">
        <v>5788</v>
      </c>
      <c r="S3469" t="s">
        <v>72</v>
      </c>
      <c r="T3469" t="s">
        <v>5946</v>
      </c>
      <c r="U3469" t="s">
        <v>5854</v>
      </c>
      <c r="V3469" t="s">
        <v>6868</v>
      </c>
      <c r="W3469" t="s">
        <v>232</v>
      </c>
      <c r="X3469" t="s">
        <v>106</v>
      </c>
      <c r="Y3469" t="str">
        <f>"37-3011"</f>
        <v>37-3011</v>
      </c>
      <c r="Z3469" t="s">
        <v>94</v>
      </c>
      <c r="AA3469">
        <v>561730</v>
      </c>
      <c r="AB3469">
        <v>10</v>
      </c>
      <c r="AC3469">
        <v>10</v>
      </c>
      <c r="AD3469" t="s">
        <v>79</v>
      </c>
      <c r="AE3469" t="s">
        <v>95</v>
      </c>
      <c r="AF3469">
        <v>40</v>
      </c>
      <c r="AG3469" s="4">
        <v>0.25</v>
      </c>
      <c r="AH3469" s="4">
        <v>0.60416666666666663</v>
      </c>
      <c r="AI3469" s="5">
        <v>17.95</v>
      </c>
      <c r="AJ3469">
        <v>26.93</v>
      </c>
      <c r="AL3469" t="s">
        <v>81</v>
      </c>
      <c r="AM3469" t="s">
        <v>82</v>
      </c>
      <c r="AO3469" t="s">
        <v>83</v>
      </c>
      <c r="AR3469" t="s">
        <v>82</v>
      </c>
      <c r="AT3469" t="s">
        <v>82</v>
      </c>
      <c r="AW3469" t="s">
        <v>82</v>
      </c>
      <c r="AY3469" t="s">
        <v>3035</v>
      </c>
      <c r="AZ3469" t="s">
        <v>7755</v>
      </c>
      <c r="BA3469" t="s">
        <v>323</v>
      </c>
      <c r="BB3469">
        <v>95215</v>
      </c>
      <c r="BC3469" t="s">
        <v>79</v>
      </c>
      <c r="BH3469" t="s">
        <v>7756</v>
      </c>
      <c r="BJ3469">
        <v>952651541</v>
      </c>
    </row>
    <row r="3470" spans="1:62" x14ac:dyDescent="0.25">
      <c r="A3470" t="s">
        <v>7913</v>
      </c>
      <c r="B3470" s="2">
        <v>43509</v>
      </c>
      <c r="C3470" t="s">
        <v>63</v>
      </c>
      <c r="D3470" s="3">
        <v>43472.381220185183</v>
      </c>
      <c r="E3470" t="s">
        <v>64</v>
      </c>
      <c r="F3470" s="2">
        <v>43556</v>
      </c>
      <c r="G3470" s="2">
        <v>43770</v>
      </c>
      <c r="H3470" t="s">
        <v>7914</v>
      </c>
      <c r="J3470" t="s">
        <v>7915</v>
      </c>
      <c r="L3470" t="s">
        <v>7916</v>
      </c>
      <c r="M3470" t="s">
        <v>5997</v>
      </c>
      <c r="N3470">
        <v>58047</v>
      </c>
      <c r="O3470" t="s">
        <v>70</v>
      </c>
      <c r="Q3470" t="s">
        <v>7917</v>
      </c>
      <c r="S3470" t="s">
        <v>72</v>
      </c>
      <c r="T3470" t="s">
        <v>878</v>
      </c>
      <c r="U3470" t="s">
        <v>2327</v>
      </c>
      <c r="V3470" t="s">
        <v>880</v>
      </c>
      <c r="W3470" t="s">
        <v>881</v>
      </c>
      <c r="X3470" t="s">
        <v>1256</v>
      </c>
      <c r="Y3470" t="str">
        <f>"37-3011"</f>
        <v>37-3011</v>
      </c>
      <c r="Z3470" t="s">
        <v>94</v>
      </c>
      <c r="AA3470">
        <v>561730</v>
      </c>
      <c r="AB3470">
        <v>8</v>
      </c>
      <c r="AC3470">
        <v>8</v>
      </c>
      <c r="AD3470" t="s">
        <v>79</v>
      </c>
      <c r="AE3470" t="s">
        <v>80</v>
      </c>
      <c r="AF3470">
        <v>40</v>
      </c>
      <c r="AG3470" s="4">
        <v>0.29166666666666669</v>
      </c>
      <c r="AH3470" s="4">
        <v>0.75</v>
      </c>
      <c r="AI3470" s="5">
        <v>15.96</v>
      </c>
      <c r="AJ3470">
        <v>23.94</v>
      </c>
      <c r="AL3470" t="s">
        <v>81</v>
      </c>
      <c r="AM3470" t="s">
        <v>82</v>
      </c>
      <c r="AO3470" t="s">
        <v>83</v>
      </c>
      <c r="AR3470" t="s">
        <v>82</v>
      </c>
      <c r="AT3470" t="s">
        <v>82</v>
      </c>
      <c r="AW3470" t="s">
        <v>82</v>
      </c>
      <c r="AY3470" t="s">
        <v>7916</v>
      </c>
      <c r="AZ3470" t="s">
        <v>2069</v>
      </c>
      <c r="BA3470" t="s">
        <v>5997</v>
      </c>
      <c r="BB3470">
        <v>58047</v>
      </c>
      <c r="BC3470" t="s">
        <v>79</v>
      </c>
      <c r="BH3470" t="s">
        <v>7918</v>
      </c>
      <c r="BJ3470">
        <v>861129585</v>
      </c>
    </row>
    <row r="3471" spans="1:62" x14ac:dyDescent="0.25">
      <c r="A3471" t="s">
        <v>8091</v>
      </c>
      <c r="B3471" s="2">
        <v>43509</v>
      </c>
      <c r="C3471" t="s">
        <v>63</v>
      </c>
      <c r="D3471" s="3">
        <v>43472.381591319441</v>
      </c>
      <c r="E3471" t="s">
        <v>64</v>
      </c>
      <c r="F3471" s="2">
        <v>43556</v>
      </c>
      <c r="G3471" s="2">
        <v>43770</v>
      </c>
      <c r="H3471" t="s">
        <v>8092</v>
      </c>
      <c r="J3471" t="s">
        <v>8093</v>
      </c>
      <c r="L3471" t="s">
        <v>8094</v>
      </c>
      <c r="M3471" t="s">
        <v>298</v>
      </c>
      <c r="N3471">
        <v>4915</v>
      </c>
      <c r="O3471" t="s">
        <v>70</v>
      </c>
      <c r="Q3471" t="s">
        <v>8095</v>
      </c>
      <c r="S3471" t="s">
        <v>72</v>
      </c>
      <c r="T3471" t="s">
        <v>7884</v>
      </c>
      <c r="U3471" t="s">
        <v>3530</v>
      </c>
      <c r="V3471" t="s">
        <v>3531</v>
      </c>
      <c r="W3471" t="s">
        <v>232</v>
      </c>
      <c r="X3471" t="s">
        <v>8096</v>
      </c>
      <c r="Y3471" t="str">
        <f>"41-2011"</f>
        <v>41-2011</v>
      </c>
      <c r="Z3471" t="s">
        <v>4835</v>
      </c>
      <c r="AA3471">
        <v>722110</v>
      </c>
      <c r="AB3471">
        <v>12</v>
      </c>
      <c r="AC3471">
        <v>12</v>
      </c>
      <c r="AD3471" t="s">
        <v>79</v>
      </c>
      <c r="AE3471" t="s">
        <v>80</v>
      </c>
      <c r="AF3471">
        <v>40</v>
      </c>
      <c r="AG3471" s="4">
        <v>0.45833333333333331</v>
      </c>
      <c r="AH3471" s="4">
        <v>0.79166666666666663</v>
      </c>
      <c r="AI3471" s="5">
        <v>10.15</v>
      </c>
      <c r="AJ3471">
        <v>15.23</v>
      </c>
      <c r="AK3471">
        <v>15.23</v>
      </c>
      <c r="AL3471" t="s">
        <v>81</v>
      </c>
      <c r="AM3471" t="s">
        <v>82</v>
      </c>
      <c r="AO3471" t="s">
        <v>83</v>
      </c>
      <c r="AP3471" t="s">
        <v>67</v>
      </c>
      <c r="AQ3471" t="s">
        <v>662</v>
      </c>
      <c r="AR3471" t="s">
        <v>82</v>
      </c>
      <c r="AT3471" t="s">
        <v>82</v>
      </c>
      <c r="AW3471" t="s">
        <v>72</v>
      </c>
      <c r="AX3471">
        <v>1</v>
      </c>
      <c r="AY3471" t="s">
        <v>8094</v>
      </c>
      <c r="AZ3471" t="s">
        <v>8097</v>
      </c>
      <c r="BA3471" t="s">
        <v>298</v>
      </c>
      <c r="BB3471">
        <v>4915</v>
      </c>
      <c r="BC3471" t="s">
        <v>87</v>
      </c>
      <c r="BH3471" t="s">
        <v>8098</v>
      </c>
      <c r="BJ3471">
        <v>10532713</v>
      </c>
    </row>
    <row r="3472" spans="1:62" x14ac:dyDescent="0.25">
      <c r="A3472" t="s">
        <v>8270</v>
      </c>
      <c r="B3472" s="2">
        <v>43509</v>
      </c>
      <c r="C3472" t="s">
        <v>63</v>
      </c>
      <c r="D3472" s="3">
        <v>43472.381611805555</v>
      </c>
      <c r="E3472" t="s">
        <v>64</v>
      </c>
      <c r="F3472" s="2">
        <v>43556</v>
      </c>
      <c r="G3472" s="2">
        <v>43805</v>
      </c>
      <c r="H3472" t="s">
        <v>8271</v>
      </c>
      <c r="J3472" t="s">
        <v>8272</v>
      </c>
      <c r="L3472" t="s">
        <v>7170</v>
      </c>
      <c r="M3472" t="s">
        <v>783</v>
      </c>
      <c r="N3472">
        <v>43220</v>
      </c>
      <c r="O3472" t="s">
        <v>70</v>
      </c>
      <c r="Q3472" t="s">
        <v>8273</v>
      </c>
      <c r="S3472" t="s">
        <v>72</v>
      </c>
      <c r="T3472" t="s">
        <v>7052</v>
      </c>
      <c r="U3472" t="s">
        <v>6798</v>
      </c>
      <c r="V3472" t="s">
        <v>6799</v>
      </c>
      <c r="W3472" t="s">
        <v>783</v>
      </c>
      <c r="X3472" t="s">
        <v>93</v>
      </c>
      <c r="Y3472" t="str">
        <f>"37-3011"</f>
        <v>37-3011</v>
      </c>
      <c r="Z3472" t="s">
        <v>94</v>
      </c>
      <c r="AA3472">
        <v>561730</v>
      </c>
      <c r="AB3472">
        <v>3</v>
      </c>
      <c r="AC3472">
        <v>3</v>
      </c>
      <c r="AD3472" t="s">
        <v>79</v>
      </c>
      <c r="AE3472" t="s">
        <v>80</v>
      </c>
      <c r="AF3472">
        <v>40</v>
      </c>
      <c r="AG3472" s="4">
        <v>0.375</v>
      </c>
      <c r="AH3472" s="4">
        <v>0.70833333333333337</v>
      </c>
      <c r="AI3472" s="5">
        <v>13.83</v>
      </c>
      <c r="AJ3472">
        <v>20.75</v>
      </c>
      <c r="AK3472">
        <v>20.75</v>
      </c>
      <c r="AL3472" t="s">
        <v>81</v>
      </c>
      <c r="AM3472" t="s">
        <v>82</v>
      </c>
      <c r="AO3472" t="s">
        <v>83</v>
      </c>
      <c r="AR3472" t="s">
        <v>82</v>
      </c>
      <c r="AT3472" t="s">
        <v>82</v>
      </c>
      <c r="AW3472" t="s">
        <v>82</v>
      </c>
      <c r="AY3472" t="s">
        <v>7170</v>
      </c>
      <c r="AZ3472" t="s">
        <v>2675</v>
      </c>
      <c r="BA3472" t="s">
        <v>783</v>
      </c>
      <c r="BB3472">
        <v>43220</v>
      </c>
      <c r="BC3472" t="s">
        <v>79</v>
      </c>
      <c r="BH3472" t="s">
        <v>8272</v>
      </c>
      <c r="BJ3472">
        <v>278820102</v>
      </c>
    </row>
    <row r="3473" spans="1:62" x14ac:dyDescent="0.25">
      <c r="A3473" t="s">
        <v>8506</v>
      </c>
      <c r="B3473" s="2">
        <v>43509</v>
      </c>
      <c r="C3473" t="s">
        <v>63</v>
      </c>
      <c r="D3473" s="3">
        <v>43472.388699444447</v>
      </c>
      <c r="E3473" t="s">
        <v>91</v>
      </c>
      <c r="H3473" t="s">
        <v>8507</v>
      </c>
      <c r="J3473" t="s">
        <v>8508</v>
      </c>
      <c r="L3473" t="s">
        <v>1707</v>
      </c>
      <c r="M3473" t="s">
        <v>1246</v>
      </c>
      <c r="N3473">
        <v>63304</v>
      </c>
      <c r="O3473" t="s">
        <v>70</v>
      </c>
      <c r="Q3473" t="s">
        <v>8509</v>
      </c>
      <c r="S3473" t="s">
        <v>72</v>
      </c>
      <c r="T3473" t="s">
        <v>878</v>
      </c>
      <c r="U3473" t="s">
        <v>2878</v>
      </c>
      <c r="V3473" t="s">
        <v>2620</v>
      </c>
      <c r="W3473" t="s">
        <v>881</v>
      </c>
      <c r="X3473" t="s">
        <v>8510</v>
      </c>
      <c r="Y3473" t="str">
        <f>"37-3011"</f>
        <v>37-3011</v>
      </c>
      <c r="Z3473" t="s">
        <v>94</v>
      </c>
      <c r="AA3473">
        <v>561730</v>
      </c>
      <c r="AB3473">
        <v>6</v>
      </c>
      <c r="AD3473" t="s">
        <v>79</v>
      </c>
      <c r="AE3473" t="s">
        <v>80</v>
      </c>
      <c r="AF3473">
        <v>35</v>
      </c>
      <c r="AG3473" s="4">
        <v>0.29166666666666669</v>
      </c>
      <c r="AH3473" s="4">
        <v>0.6875</v>
      </c>
      <c r="AI3473" s="5">
        <v>14.52</v>
      </c>
      <c r="AJ3473">
        <v>21.78</v>
      </c>
      <c r="AK3473">
        <v>24</v>
      </c>
      <c r="AL3473" t="s">
        <v>81</v>
      </c>
      <c r="AM3473" t="s">
        <v>82</v>
      </c>
      <c r="AO3473" t="s">
        <v>83</v>
      </c>
      <c r="AR3473" t="s">
        <v>82</v>
      </c>
      <c r="AT3473" t="s">
        <v>82</v>
      </c>
      <c r="AW3473" t="s">
        <v>82</v>
      </c>
      <c r="AY3473" t="s">
        <v>1707</v>
      </c>
      <c r="AZ3473" t="s">
        <v>1707</v>
      </c>
      <c r="BA3473" t="s">
        <v>1246</v>
      </c>
      <c r="BB3473">
        <v>63304</v>
      </c>
      <c r="BC3473" t="s">
        <v>79</v>
      </c>
      <c r="BH3473" t="s">
        <v>8511</v>
      </c>
      <c r="BJ3473">
        <v>270123385</v>
      </c>
    </row>
    <row r="3474" spans="1:62" x14ac:dyDescent="0.25">
      <c r="A3474" t="s">
        <v>11930</v>
      </c>
      <c r="B3474" s="2">
        <v>43509</v>
      </c>
      <c r="C3474" t="s">
        <v>63</v>
      </c>
      <c r="D3474" s="3">
        <v>43472.379660046296</v>
      </c>
      <c r="E3474" t="s">
        <v>64</v>
      </c>
      <c r="F3474" s="2">
        <v>43556</v>
      </c>
      <c r="G3474" s="2">
        <v>43800</v>
      </c>
      <c r="H3474" t="s">
        <v>11931</v>
      </c>
      <c r="I3474" t="s">
        <v>67</v>
      </c>
      <c r="J3474" t="s">
        <v>11932</v>
      </c>
      <c r="L3474" t="s">
        <v>170</v>
      </c>
      <c r="M3474" t="s">
        <v>166</v>
      </c>
      <c r="N3474">
        <v>84115</v>
      </c>
      <c r="O3474" t="s">
        <v>70</v>
      </c>
      <c r="Q3474" t="s">
        <v>11933</v>
      </c>
      <c r="S3474" t="s">
        <v>72</v>
      </c>
      <c r="T3474" t="s">
        <v>2118</v>
      </c>
      <c r="U3474" t="s">
        <v>2119</v>
      </c>
      <c r="V3474" t="s">
        <v>1633</v>
      </c>
      <c r="W3474" t="s">
        <v>192</v>
      </c>
      <c r="X3474" t="s">
        <v>1284</v>
      </c>
      <c r="Y3474" t="str">
        <f>"37-3011"</f>
        <v>37-3011</v>
      </c>
      <c r="Z3474" t="s">
        <v>94</v>
      </c>
      <c r="AA3474">
        <v>561790</v>
      </c>
      <c r="AB3474">
        <v>18</v>
      </c>
      <c r="AC3474">
        <v>18</v>
      </c>
      <c r="AD3474" t="s">
        <v>79</v>
      </c>
      <c r="AE3474" t="s">
        <v>95</v>
      </c>
      <c r="AF3474">
        <v>40</v>
      </c>
      <c r="AG3474" s="4">
        <v>0.33333333333333331</v>
      </c>
      <c r="AH3474" s="4">
        <v>0.70833333333333337</v>
      </c>
      <c r="AI3474" s="5">
        <v>13.68</v>
      </c>
      <c r="AJ3474">
        <v>20.52</v>
      </c>
      <c r="AL3474" t="s">
        <v>81</v>
      </c>
      <c r="AM3474" t="s">
        <v>82</v>
      </c>
      <c r="AO3474" t="s">
        <v>83</v>
      </c>
      <c r="AP3474" t="s">
        <v>67</v>
      </c>
      <c r="AQ3474" t="s">
        <v>67</v>
      </c>
      <c r="AR3474" t="s">
        <v>82</v>
      </c>
      <c r="AT3474" t="s">
        <v>82</v>
      </c>
      <c r="AW3474" t="s">
        <v>82</v>
      </c>
      <c r="AY3474" t="s">
        <v>170</v>
      </c>
      <c r="AZ3474" t="s">
        <v>172</v>
      </c>
      <c r="BA3474" t="s">
        <v>166</v>
      </c>
      <c r="BB3474">
        <v>84115</v>
      </c>
      <c r="BC3474" t="s">
        <v>79</v>
      </c>
      <c r="BH3474" t="s">
        <v>11934</v>
      </c>
      <c r="BJ3474">
        <v>870555125</v>
      </c>
    </row>
    <row r="3475" spans="1:62" x14ac:dyDescent="0.25">
      <c r="A3475" t="s">
        <v>11965</v>
      </c>
      <c r="B3475" s="2">
        <v>43509</v>
      </c>
      <c r="C3475" t="s">
        <v>63</v>
      </c>
      <c r="D3475" s="3">
        <v>43472.380896168979</v>
      </c>
      <c r="E3475" t="s">
        <v>64</v>
      </c>
      <c r="F3475" s="2">
        <v>43556</v>
      </c>
      <c r="G3475" s="2">
        <v>43799</v>
      </c>
      <c r="H3475" t="s">
        <v>11966</v>
      </c>
      <c r="J3475" t="s">
        <v>11967</v>
      </c>
      <c r="L3475" t="s">
        <v>11968</v>
      </c>
      <c r="M3475" t="s">
        <v>136</v>
      </c>
      <c r="N3475">
        <v>21622</v>
      </c>
      <c r="O3475" t="s">
        <v>70</v>
      </c>
      <c r="Q3475" t="s">
        <v>11969</v>
      </c>
      <c r="S3475" t="s">
        <v>72</v>
      </c>
      <c r="T3475" t="s">
        <v>1738</v>
      </c>
      <c r="U3475" t="s">
        <v>1739</v>
      </c>
      <c r="V3475" t="s">
        <v>1740</v>
      </c>
      <c r="W3475" t="s">
        <v>278</v>
      </c>
      <c r="X3475" t="s">
        <v>6439</v>
      </c>
      <c r="Y3475" t="str">
        <f>"51-3093"</f>
        <v>51-3093</v>
      </c>
      <c r="Z3475" t="s">
        <v>2561</v>
      </c>
      <c r="AA3475">
        <v>311712</v>
      </c>
      <c r="AB3475">
        <v>14</v>
      </c>
      <c r="AC3475">
        <v>14</v>
      </c>
      <c r="AD3475" t="s">
        <v>79</v>
      </c>
      <c r="AE3475" t="s">
        <v>80</v>
      </c>
      <c r="AF3475">
        <v>35</v>
      </c>
      <c r="AG3475" s="4">
        <v>0.25</v>
      </c>
      <c r="AH3475" s="4">
        <v>0.60416666666666663</v>
      </c>
      <c r="AI3475" s="5">
        <v>9.6</v>
      </c>
      <c r="AJ3475">
        <v>14.4</v>
      </c>
      <c r="AK3475">
        <v>14.4</v>
      </c>
      <c r="AL3475" t="s">
        <v>3985</v>
      </c>
      <c r="AM3475" t="s">
        <v>82</v>
      </c>
      <c r="AO3475" t="s">
        <v>83</v>
      </c>
      <c r="AR3475" t="s">
        <v>82</v>
      </c>
      <c r="AT3475" t="s">
        <v>82</v>
      </c>
      <c r="AW3475" t="s">
        <v>82</v>
      </c>
      <c r="AY3475" t="s">
        <v>2558</v>
      </c>
      <c r="AZ3475" t="s">
        <v>2562</v>
      </c>
      <c r="BA3475" t="s">
        <v>136</v>
      </c>
      <c r="BB3475">
        <v>21634</v>
      </c>
      <c r="BC3475" t="s">
        <v>87</v>
      </c>
      <c r="BH3475" t="s">
        <v>11970</v>
      </c>
      <c r="BJ3475">
        <v>364812734</v>
      </c>
    </row>
    <row r="3476" spans="1:62" x14ac:dyDescent="0.25">
      <c r="A3476" t="s">
        <v>12569</v>
      </c>
      <c r="B3476" s="2">
        <v>43509</v>
      </c>
      <c r="C3476" t="s">
        <v>63</v>
      </c>
      <c r="D3476" s="3">
        <v>43472.381508993058</v>
      </c>
      <c r="E3476" t="s">
        <v>64</v>
      </c>
      <c r="F3476" s="2">
        <v>43556</v>
      </c>
      <c r="G3476" s="2">
        <v>43830</v>
      </c>
      <c r="H3476" t="s">
        <v>12570</v>
      </c>
      <c r="J3476" t="s">
        <v>12571</v>
      </c>
      <c r="L3476" t="s">
        <v>12572</v>
      </c>
      <c r="M3476" t="s">
        <v>86</v>
      </c>
      <c r="N3476">
        <v>34761</v>
      </c>
      <c r="O3476" t="s">
        <v>70</v>
      </c>
      <c r="Q3476" t="s">
        <v>12573</v>
      </c>
      <c r="S3476" t="s">
        <v>72</v>
      </c>
      <c r="T3476" t="s">
        <v>878</v>
      </c>
      <c r="U3476" t="s">
        <v>8240</v>
      </c>
      <c r="V3476" t="s">
        <v>880</v>
      </c>
      <c r="W3476" t="s">
        <v>881</v>
      </c>
      <c r="X3476" t="s">
        <v>1256</v>
      </c>
      <c r="Y3476" t="str">
        <f>"37-3011"</f>
        <v>37-3011</v>
      </c>
      <c r="Z3476" t="s">
        <v>94</v>
      </c>
      <c r="AA3476">
        <v>561730</v>
      </c>
      <c r="AB3476">
        <v>40</v>
      </c>
      <c r="AC3476">
        <v>40</v>
      </c>
      <c r="AD3476" t="s">
        <v>79</v>
      </c>
      <c r="AE3476" t="s">
        <v>95</v>
      </c>
      <c r="AF3476">
        <v>40</v>
      </c>
      <c r="AG3476" s="4">
        <v>0.27083333333333331</v>
      </c>
      <c r="AH3476" s="4">
        <v>0.70833333333333337</v>
      </c>
      <c r="AI3476" s="5">
        <v>12.54</v>
      </c>
      <c r="AJ3476">
        <v>18.809999999999999</v>
      </c>
      <c r="AK3476">
        <v>21</v>
      </c>
      <c r="AL3476" t="s">
        <v>81</v>
      </c>
      <c r="AM3476" t="s">
        <v>82</v>
      </c>
      <c r="AO3476" t="s">
        <v>83</v>
      </c>
      <c r="AR3476" t="s">
        <v>82</v>
      </c>
      <c r="AT3476" t="s">
        <v>82</v>
      </c>
      <c r="AW3476" t="s">
        <v>82</v>
      </c>
      <c r="AY3476" t="s">
        <v>12572</v>
      </c>
      <c r="AZ3476" t="s">
        <v>769</v>
      </c>
      <c r="BA3476" t="s">
        <v>86</v>
      </c>
      <c r="BB3476">
        <v>34761</v>
      </c>
      <c r="BC3476" t="s">
        <v>79</v>
      </c>
      <c r="BH3476" t="s">
        <v>12574</v>
      </c>
      <c r="BJ3476">
        <v>592981065</v>
      </c>
    </row>
    <row r="3477" spans="1:62" x14ac:dyDescent="0.25">
      <c r="A3477" t="s">
        <v>12579</v>
      </c>
      <c r="B3477" s="2">
        <v>43509</v>
      </c>
      <c r="C3477" t="s">
        <v>63</v>
      </c>
      <c r="D3477" s="3">
        <v>43472.379360486113</v>
      </c>
      <c r="E3477" t="s">
        <v>64</v>
      </c>
      <c r="F3477" s="2">
        <v>43556</v>
      </c>
      <c r="G3477" s="2">
        <v>43769</v>
      </c>
      <c r="H3477" t="s">
        <v>12580</v>
      </c>
      <c r="J3477" t="s">
        <v>12581</v>
      </c>
      <c r="L3477" t="s">
        <v>12582</v>
      </c>
      <c r="M3477" t="s">
        <v>136</v>
      </c>
      <c r="N3477">
        <v>20714</v>
      </c>
      <c r="O3477" t="s">
        <v>70</v>
      </c>
      <c r="Q3477" t="s">
        <v>12583</v>
      </c>
      <c r="S3477" t="s">
        <v>72</v>
      </c>
      <c r="T3477" t="s">
        <v>758</v>
      </c>
      <c r="U3477" t="s">
        <v>903</v>
      </c>
      <c r="V3477" t="s">
        <v>760</v>
      </c>
      <c r="W3477" t="s">
        <v>761</v>
      </c>
      <c r="X3477" t="s">
        <v>12584</v>
      </c>
      <c r="Y3477" t="str">
        <f>"37-3011"</f>
        <v>37-3011</v>
      </c>
      <c r="Z3477" t="s">
        <v>94</v>
      </c>
      <c r="AA3477">
        <v>721110</v>
      </c>
      <c r="AB3477">
        <v>20</v>
      </c>
      <c r="AC3477">
        <v>20</v>
      </c>
      <c r="AD3477" t="s">
        <v>79</v>
      </c>
      <c r="AE3477" t="s">
        <v>95</v>
      </c>
      <c r="AF3477">
        <v>40</v>
      </c>
      <c r="AG3477" s="4">
        <v>0.33333333333333331</v>
      </c>
      <c r="AH3477" s="4">
        <v>0.6875</v>
      </c>
      <c r="AI3477" s="5">
        <v>14.64</v>
      </c>
      <c r="AJ3477">
        <v>21.96</v>
      </c>
      <c r="AL3477" t="s">
        <v>81</v>
      </c>
      <c r="AM3477" t="s">
        <v>82</v>
      </c>
      <c r="AO3477" t="s">
        <v>83</v>
      </c>
      <c r="AR3477" t="s">
        <v>82</v>
      </c>
      <c r="AT3477" t="s">
        <v>82</v>
      </c>
      <c r="AW3477" t="s">
        <v>82</v>
      </c>
      <c r="AY3477" t="s">
        <v>12582</v>
      </c>
      <c r="AZ3477" t="s">
        <v>5510</v>
      </c>
      <c r="BA3477" t="s">
        <v>136</v>
      </c>
      <c r="BB3477">
        <v>20714</v>
      </c>
      <c r="BC3477" t="s">
        <v>79</v>
      </c>
      <c r="BH3477" t="s">
        <v>12581</v>
      </c>
      <c r="BJ3477">
        <v>521698266</v>
      </c>
    </row>
    <row r="3478" spans="1:62" x14ac:dyDescent="0.25">
      <c r="A3478" t="s">
        <v>13078</v>
      </c>
      <c r="B3478" s="2">
        <v>43509</v>
      </c>
      <c r="C3478" t="s">
        <v>63</v>
      </c>
      <c r="D3478" s="3">
        <v>43472.381546273151</v>
      </c>
      <c r="E3478" t="s">
        <v>64</v>
      </c>
      <c r="F3478" s="2">
        <v>43556</v>
      </c>
      <c r="G3478" s="2">
        <v>43814</v>
      </c>
      <c r="H3478" t="s">
        <v>13079</v>
      </c>
      <c r="J3478" t="s">
        <v>13080</v>
      </c>
      <c r="L3478" t="s">
        <v>13081</v>
      </c>
      <c r="M3478" t="s">
        <v>308</v>
      </c>
      <c r="N3478">
        <v>8852</v>
      </c>
      <c r="O3478" t="s">
        <v>70</v>
      </c>
      <c r="Q3478" t="s">
        <v>13082</v>
      </c>
      <c r="S3478" t="s">
        <v>72</v>
      </c>
      <c r="T3478" t="s">
        <v>878</v>
      </c>
      <c r="U3478" t="s">
        <v>2327</v>
      </c>
      <c r="V3478" t="s">
        <v>2620</v>
      </c>
      <c r="W3478" t="s">
        <v>881</v>
      </c>
      <c r="X3478" t="s">
        <v>1256</v>
      </c>
      <c r="Y3478" t="str">
        <f>"37-3011"</f>
        <v>37-3011</v>
      </c>
      <c r="Z3478" t="s">
        <v>94</v>
      </c>
      <c r="AA3478">
        <v>561730</v>
      </c>
      <c r="AB3478">
        <v>6</v>
      </c>
      <c r="AC3478">
        <v>7</v>
      </c>
      <c r="AD3478" t="s">
        <v>79</v>
      </c>
      <c r="AE3478" t="s">
        <v>80</v>
      </c>
      <c r="AF3478">
        <v>40</v>
      </c>
      <c r="AG3478" s="4">
        <v>0.33333333333333331</v>
      </c>
      <c r="AH3478" s="4">
        <v>0.6875</v>
      </c>
      <c r="AI3478" s="5">
        <v>16.809999999999999</v>
      </c>
      <c r="AJ3478">
        <v>25.22</v>
      </c>
      <c r="AK3478">
        <v>25.88</v>
      </c>
      <c r="AL3478" t="s">
        <v>81</v>
      </c>
      <c r="AM3478" t="s">
        <v>82</v>
      </c>
      <c r="AO3478" t="s">
        <v>83</v>
      </c>
      <c r="AR3478" t="s">
        <v>82</v>
      </c>
      <c r="AT3478" t="s">
        <v>82</v>
      </c>
      <c r="AW3478" t="s">
        <v>82</v>
      </c>
      <c r="AY3478" t="s">
        <v>13081</v>
      </c>
      <c r="AZ3478" t="s">
        <v>3829</v>
      </c>
      <c r="BA3478" t="s">
        <v>308</v>
      </c>
      <c r="BB3478">
        <v>8852</v>
      </c>
      <c r="BC3478" t="s">
        <v>79</v>
      </c>
      <c r="BH3478" t="s">
        <v>13083</v>
      </c>
      <c r="BJ3478">
        <v>222367100</v>
      </c>
    </row>
    <row r="3479" spans="1:62" x14ac:dyDescent="0.25">
      <c r="A3479" t="s">
        <v>13181</v>
      </c>
      <c r="B3479" s="2">
        <v>43509</v>
      </c>
      <c r="C3479" t="s">
        <v>63</v>
      </c>
      <c r="D3479" s="3">
        <v>43472.380250208334</v>
      </c>
      <c r="E3479" t="s">
        <v>64</v>
      </c>
      <c r="F3479" s="2">
        <v>43556</v>
      </c>
      <c r="G3479" s="2">
        <v>43830</v>
      </c>
      <c r="H3479" t="s">
        <v>13182</v>
      </c>
      <c r="J3479" t="s">
        <v>13183</v>
      </c>
      <c r="L3479" t="s">
        <v>11041</v>
      </c>
      <c r="M3479" t="s">
        <v>105</v>
      </c>
      <c r="N3479">
        <v>76258</v>
      </c>
      <c r="O3479" t="s">
        <v>70</v>
      </c>
      <c r="Q3479" t="s">
        <v>13184</v>
      </c>
      <c r="S3479" t="s">
        <v>72</v>
      </c>
      <c r="T3479" t="s">
        <v>12907</v>
      </c>
      <c r="U3479" t="s">
        <v>12908</v>
      </c>
      <c r="V3479" t="s">
        <v>12909</v>
      </c>
      <c r="W3479" t="s">
        <v>105</v>
      </c>
      <c r="X3479" t="s">
        <v>106</v>
      </c>
      <c r="Y3479" t="str">
        <f>"37-3011"</f>
        <v>37-3011</v>
      </c>
      <c r="Z3479" t="s">
        <v>94</v>
      </c>
      <c r="AA3479">
        <v>561730</v>
      </c>
      <c r="AB3479">
        <v>4</v>
      </c>
      <c r="AC3479">
        <v>4</v>
      </c>
      <c r="AD3479" t="s">
        <v>79</v>
      </c>
      <c r="AE3479" t="s">
        <v>95</v>
      </c>
      <c r="AF3479">
        <v>40</v>
      </c>
      <c r="AG3479" s="4">
        <v>0.33333333333333331</v>
      </c>
      <c r="AH3479" s="4">
        <v>0.70833333333333337</v>
      </c>
      <c r="AI3479" s="5">
        <v>13.94</v>
      </c>
      <c r="AL3479" t="s">
        <v>81</v>
      </c>
      <c r="AM3479" t="s">
        <v>82</v>
      </c>
      <c r="AO3479" t="s">
        <v>83</v>
      </c>
      <c r="AP3479" t="s">
        <v>10693</v>
      </c>
      <c r="AQ3479" t="s">
        <v>10693</v>
      </c>
      <c r="AR3479" t="s">
        <v>82</v>
      </c>
      <c r="AT3479" t="s">
        <v>82</v>
      </c>
      <c r="AW3479" t="s">
        <v>82</v>
      </c>
      <c r="AY3479" t="s">
        <v>11041</v>
      </c>
      <c r="AZ3479" t="s">
        <v>3523</v>
      </c>
      <c r="BA3479" t="s">
        <v>105</v>
      </c>
      <c r="BB3479">
        <v>76258</v>
      </c>
      <c r="BC3479" t="s">
        <v>79</v>
      </c>
      <c r="BH3479" t="s">
        <v>13183</v>
      </c>
      <c r="BJ3479">
        <v>751663734</v>
      </c>
    </row>
    <row r="3480" spans="1:62" x14ac:dyDescent="0.25">
      <c r="A3480" t="s">
        <v>14099</v>
      </c>
      <c r="B3480" s="2">
        <v>43509</v>
      </c>
      <c r="C3480" t="s">
        <v>63</v>
      </c>
      <c r="D3480" s="3">
        <v>43472.382245358793</v>
      </c>
      <c r="E3480" t="s">
        <v>64</v>
      </c>
      <c r="F3480" s="2">
        <v>43556</v>
      </c>
      <c r="G3480" s="2">
        <v>43814</v>
      </c>
      <c r="H3480" t="s">
        <v>14100</v>
      </c>
      <c r="I3480" t="s">
        <v>67</v>
      </c>
      <c r="J3480" t="s">
        <v>14101</v>
      </c>
      <c r="K3480" t="s">
        <v>67</v>
      </c>
      <c r="L3480" t="s">
        <v>14102</v>
      </c>
      <c r="M3480" t="s">
        <v>232</v>
      </c>
      <c r="N3480">
        <v>11971</v>
      </c>
      <c r="O3480" t="s">
        <v>70</v>
      </c>
      <c r="P3480" t="s">
        <v>67</v>
      </c>
      <c r="Q3480" t="s">
        <v>14103</v>
      </c>
      <c r="S3480" t="s">
        <v>72</v>
      </c>
      <c r="T3480" t="s">
        <v>3529</v>
      </c>
      <c r="U3480" t="s">
        <v>3530</v>
      </c>
      <c r="V3480" t="s">
        <v>3531</v>
      </c>
      <c r="W3480" t="s">
        <v>232</v>
      </c>
      <c r="X3480" t="s">
        <v>93</v>
      </c>
      <c r="Y3480" t="str">
        <f>"37-3011"</f>
        <v>37-3011</v>
      </c>
      <c r="Z3480" t="s">
        <v>94</v>
      </c>
      <c r="AA3480">
        <v>332212</v>
      </c>
      <c r="AB3480">
        <v>3</v>
      </c>
      <c r="AC3480">
        <v>3</v>
      </c>
      <c r="AD3480" t="s">
        <v>79</v>
      </c>
      <c r="AE3480" t="s">
        <v>80</v>
      </c>
      <c r="AF3480">
        <v>40</v>
      </c>
      <c r="AG3480" s="4">
        <v>0.33333333333333331</v>
      </c>
      <c r="AH3480" s="4">
        <v>0.66666666666666663</v>
      </c>
      <c r="AI3480" s="5">
        <v>16.350000000000001</v>
      </c>
      <c r="AJ3480">
        <v>24.53</v>
      </c>
      <c r="AK3480">
        <v>24.53</v>
      </c>
      <c r="AL3480" t="s">
        <v>81</v>
      </c>
      <c r="AM3480" t="s">
        <v>82</v>
      </c>
      <c r="AO3480" t="s">
        <v>83</v>
      </c>
      <c r="AP3480" t="s">
        <v>67</v>
      </c>
      <c r="AQ3480" t="s">
        <v>662</v>
      </c>
      <c r="AR3480" t="s">
        <v>82</v>
      </c>
      <c r="AT3480" t="s">
        <v>82</v>
      </c>
      <c r="AW3480" t="s">
        <v>72</v>
      </c>
      <c r="AX3480">
        <v>1</v>
      </c>
      <c r="AY3480" t="s">
        <v>14102</v>
      </c>
      <c r="AZ3480" t="s">
        <v>6542</v>
      </c>
      <c r="BA3480" t="s">
        <v>232</v>
      </c>
      <c r="BB3480">
        <v>11971</v>
      </c>
      <c r="BC3480" t="s">
        <v>79</v>
      </c>
      <c r="BH3480" t="s">
        <v>14101</v>
      </c>
      <c r="BI3480" t="s">
        <v>67</v>
      </c>
      <c r="BJ3480">
        <v>113525175</v>
      </c>
    </row>
    <row r="3481" spans="1:62" x14ac:dyDescent="0.25">
      <c r="A3481" t="s">
        <v>14115</v>
      </c>
      <c r="B3481" s="2">
        <v>43509</v>
      </c>
      <c r="C3481" t="s">
        <v>63</v>
      </c>
      <c r="D3481" s="3">
        <v>43472.381452789348</v>
      </c>
      <c r="E3481" t="s">
        <v>64</v>
      </c>
      <c r="F3481" s="2">
        <v>43556</v>
      </c>
      <c r="G3481" s="2">
        <v>43763</v>
      </c>
      <c r="H3481" t="s">
        <v>14116</v>
      </c>
      <c r="I3481" t="s">
        <v>67</v>
      </c>
      <c r="J3481" t="s">
        <v>14117</v>
      </c>
      <c r="K3481" t="s">
        <v>67</v>
      </c>
      <c r="L3481" t="s">
        <v>10585</v>
      </c>
      <c r="M3481" t="s">
        <v>774</v>
      </c>
      <c r="N3481">
        <v>80640</v>
      </c>
      <c r="O3481" t="s">
        <v>70</v>
      </c>
      <c r="P3481" t="s">
        <v>67</v>
      </c>
      <c r="Q3481" t="s">
        <v>14118</v>
      </c>
      <c r="S3481" t="s">
        <v>72</v>
      </c>
      <c r="T3481" t="s">
        <v>6285</v>
      </c>
      <c r="U3481" t="s">
        <v>6286</v>
      </c>
      <c r="V3481" t="s">
        <v>6287</v>
      </c>
      <c r="W3481" t="s">
        <v>774</v>
      </c>
      <c r="X3481" t="s">
        <v>94</v>
      </c>
      <c r="Y3481" t="str">
        <f>"37-3011"</f>
        <v>37-3011</v>
      </c>
      <c r="Z3481" t="s">
        <v>94</v>
      </c>
      <c r="AA3481">
        <v>561730</v>
      </c>
      <c r="AB3481">
        <v>120</v>
      </c>
      <c r="AC3481">
        <v>120</v>
      </c>
      <c r="AD3481" t="s">
        <v>79</v>
      </c>
      <c r="AE3481" t="s">
        <v>80</v>
      </c>
      <c r="AF3481">
        <v>40</v>
      </c>
      <c r="AG3481" s="4">
        <v>0.29166666666666669</v>
      </c>
      <c r="AH3481" s="4">
        <v>0.70833333333333337</v>
      </c>
      <c r="AI3481" s="5">
        <v>15.17</v>
      </c>
      <c r="AJ3481">
        <v>22.75</v>
      </c>
      <c r="AK3481">
        <v>27</v>
      </c>
      <c r="AL3481" t="s">
        <v>81</v>
      </c>
      <c r="AM3481" t="s">
        <v>82</v>
      </c>
      <c r="AO3481" t="s">
        <v>83</v>
      </c>
      <c r="AP3481" t="s">
        <v>67</v>
      </c>
      <c r="AQ3481" t="s">
        <v>67</v>
      </c>
      <c r="AR3481" t="s">
        <v>82</v>
      </c>
      <c r="AT3481" t="s">
        <v>82</v>
      </c>
      <c r="AW3481" t="s">
        <v>82</v>
      </c>
      <c r="AY3481" t="s">
        <v>7344</v>
      </c>
      <c r="AZ3481" t="s">
        <v>3364</v>
      </c>
      <c r="BA3481" t="s">
        <v>774</v>
      </c>
      <c r="BB3481">
        <v>80640</v>
      </c>
      <c r="BC3481" t="s">
        <v>79</v>
      </c>
      <c r="BH3481" t="s">
        <v>14119</v>
      </c>
      <c r="BI3481" t="s">
        <v>67</v>
      </c>
      <c r="BJ3481">
        <v>841292784</v>
      </c>
    </row>
    <row r="3482" spans="1:62" x14ac:dyDescent="0.25">
      <c r="A3482" t="s">
        <v>14190</v>
      </c>
      <c r="B3482" s="2">
        <v>43509</v>
      </c>
      <c r="C3482" t="s">
        <v>63</v>
      </c>
      <c r="D3482" s="3">
        <v>43472.381666458336</v>
      </c>
      <c r="E3482" t="s">
        <v>64</v>
      </c>
      <c r="F3482" s="2">
        <v>43556</v>
      </c>
      <c r="G3482" s="2">
        <v>43789</v>
      </c>
      <c r="H3482" t="s">
        <v>13920</v>
      </c>
      <c r="I3482" t="s">
        <v>67</v>
      </c>
      <c r="J3482" t="s">
        <v>13921</v>
      </c>
      <c r="K3482" t="s">
        <v>13922</v>
      </c>
      <c r="L3482" t="s">
        <v>13690</v>
      </c>
      <c r="M3482" t="s">
        <v>232</v>
      </c>
      <c r="N3482">
        <v>11937</v>
      </c>
      <c r="O3482" t="s">
        <v>70</v>
      </c>
      <c r="P3482" t="s">
        <v>67</v>
      </c>
      <c r="Q3482" t="s">
        <v>13923</v>
      </c>
      <c r="S3482" t="s">
        <v>72</v>
      </c>
      <c r="T3482" t="s">
        <v>3529</v>
      </c>
      <c r="U3482" t="s">
        <v>3530</v>
      </c>
      <c r="V3482" t="s">
        <v>3531</v>
      </c>
      <c r="W3482" t="s">
        <v>232</v>
      </c>
      <c r="X3482" t="s">
        <v>93</v>
      </c>
      <c r="Y3482" t="str">
        <f>"37-3011"</f>
        <v>37-3011</v>
      </c>
      <c r="Z3482" t="s">
        <v>94</v>
      </c>
      <c r="AA3482">
        <v>332212</v>
      </c>
      <c r="AB3482">
        <v>9</v>
      </c>
      <c r="AC3482">
        <v>9</v>
      </c>
      <c r="AD3482" t="s">
        <v>79</v>
      </c>
      <c r="AE3482" t="s">
        <v>80</v>
      </c>
      <c r="AF3482">
        <v>40</v>
      </c>
      <c r="AG3482" s="4">
        <v>0.27083333333333331</v>
      </c>
      <c r="AH3482" s="4">
        <v>0.60416666666666663</v>
      </c>
      <c r="AI3482" s="5">
        <v>16.34</v>
      </c>
      <c r="AJ3482">
        <v>24.51</v>
      </c>
      <c r="AK3482">
        <v>24.51</v>
      </c>
      <c r="AL3482" t="s">
        <v>81</v>
      </c>
      <c r="AM3482" t="s">
        <v>82</v>
      </c>
      <c r="AO3482" t="s">
        <v>83</v>
      </c>
      <c r="AP3482" t="s">
        <v>67</v>
      </c>
      <c r="AQ3482" t="s">
        <v>662</v>
      </c>
      <c r="AR3482" t="s">
        <v>82</v>
      </c>
      <c r="AT3482" t="s">
        <v>82</v>
      </c>
      <c r="AW3482" t="s">
        <v>72</v>
      </c>
      <c r="AX3482">
        <v>1</v>
      </c>
      <c r="AY3482" t="s">
        <v>13690</v>
      </c>
      <c r="AZ3482" t="s">
        <v>6542</v>
      </c>
      <c r="BA3482" t="s">
        <v>232</v>
      </c>
      <c r="BB3482">
        <v>11937</v>
      </c>
      <c r="BC3482" t="s">
        <v>87</v>
      </c>
      <c r="BH3482" t="s">
        <v>13922</v>
      </c>
      <c r="BI3482" t="s">
        <v>67</v>
      </c>
      <c r="BJ3482">
        <v>111036940</v>
      </c>
    </row>
    <row r="3483" spans="1:62" x14ac:dyDescent="0.25">
      <c r="A3483" t="s">
        <v>14254</v>
      </c>
      <c r="B3483" s="2">
        <v>43509</v>
      </c>
      <c r="C3483" t="s">
        <v>63</v>
      </c>
      <c r="D3483" s="3">
        <v>43472.38195077546</v>
      </c>
      <c r="E3483" t="s">
        <v>64</v>
      </c>
      <c r="F3483" s="2">
        <v>43556</v>
      </c>
      <c r="G3483" s="2">
        <v>43814</v>
      </c>
      <c r="H3483" t="s">
        <v>14255</v>
      </c>
      <c r="I3483" t="s">
        <v>67</v>
      </c>
      <c r="J3483" t="s">
        <v>14256</v>
      </c>
      <c r="K3483" t="s">
        <v>67</v>
      </c>
      <c r="L3483" t="s">
        <v>6540</v>
      </c>
      <c r="M3483" t="s">
        <v>232</v>
      </c>
      <c r="N3483">
        <v>11968</v>
      </c>
      <c r="O3483" t="s">
        <v>70</v>
      </c>
      <c r="P3483" t="s">
        <v>67</v>
      </c>
      <c r="Q3483" t="s">
        <v>14257</v>
      </c>
      <c r="S3483" t="s">
        <v>72</v>
      </c>
      <c r="T3483" t="s">
        <v>3529</v>
      </c>
      <c r="U3483" t="s">
        <v>3530</v>
      </c>
      <c r="V3483" t="s">
        <v>3531</v>
      </c>
      <c r="W3483" t="s">
        <v>232</v>
      </c>
      <c r="X3483" t="s">
        <v>93</v>
      </c>
      <c r="Y3483" t="str">
        <f>"37-3011"</f>
        <v>37-3011</v>
      </c>
      <c r="Z3483" t="s">
        <v>94</v>
      </c>
      <c r="AA3483">
        <v>332212</v>
      </c>
      <c r="AB3483">
        <v>7</v>
      </c>
      <c r="AC3483">
        <v>7</v>
      </c>
      <c r="AD3483" t="s">
        <v>79</v>
      </c>
      <c r="AE3483" t="s">
        <v>80</v>
      </c>
      <c r="AF3483">
        <v>40</v>
      </c>
      <c r="AG3483" s="4">
        <v>0.33333333333333331</v>
      </c>
      <c r="AH3483" s="4">
        <v>0.66666666666666663</v>
      </c>
      <c r="AI3483" s="5">
        <v>16.350000000000001</v>
      </c>
      <c r="AJ3483">
        <v>24.53</v>
      </c>
      <c r="AK3483">
        <v>24.53</v>
      </c>
      <c r="AL3483" t="s">
        <v>81</v>
      </c>
      <c r="AM3483" t="s">
        <v>82</v>
      </c>
      <c r="AO3483" t="s">
        <v>83</v>
      </c>
      <c r="AP3483" t="s">
        <v>67</v>
      </c>
      <c r="AQ3483" t="s">
        <v>662</v>
      </c>
      <c r="AR3483" t="s">
        <v>82</v>
      </c>
      <c r="AT3483" t="s">
        <v>82</v>
      </c>
      <c r="AW3483" t="s">
        <v>72</v>
      </c>
      <c r="AX3483">
        <v>1</v>
      </c>
      <c r="AY3483" t="s">
        <v>6540</v>
      </c>
      <c r="AZ3483" t="s">
        <v>6542</v>
      </c>
      <c r="BA3483" t="s">
        <v>232</v>
      </c>
      <c r="BB3483">
        <v>11968</v>
      </c>
      <c r="BC3483" t="s">
        <v>79</v>
      </c>
      <c r="BH3483" t="s">
        <v>14256</v>
      </c>
      <c r="BI3483" t="s">
        <v>67</v>
      </c>
      <c r="BJ3483">
        <v>112889355</v>
      </c>
    </row>
    <row r="3484" spans="1:62" x14ac:dyDescent="0.25">
      <c r="A3484" t="s">
        <v>14648</v>
      </c>
      <c r="B3484" s="2">
        <v>43509</v>
      </c>
      <c r="C3484" t="s">
        <v>63</v>
      </c>
      <c r="D3484" s="3">
        <v>43472.380653472224</v>
      </c>
      <c r="E3484" t="s">
        <v>64</v>
      </c>
      <c r="F3484" s="2">
        <v>43556</v>
      </c>
      <c r="G3484" s="2">
        <v>43804</v>
      </c>
      <c r="H3484" t="s">
        <v>14649</v>
      </c>
      <c r="I3484" t="s">
        <v>67</v>
      </c>
      <c r="J3484" t="s">
        <v>14650</v>
      </c>
      <c r="K3484" t="s">
        <v>14651</v>
      </c>
      <c r="L3484" t="s">
        <v>12092</v>
      </c>
      <c r="M3484" t="s">
        <v>1165</v>
      </c>
      <c r="N3484">
        <v>57101</v>
      </c>
      <c r="O3484" t="s">
        <v>70</v>
      </c>
      <c r="P3484" t="s">
        <v>67</v>
      </c>
      <c r="Q3484" t="s">
        <v>14652</v>
      </c>
      <c r="S3484" t="s">
        <v>72</v>
      </c>
      <c r="T3484" t="s">
        <v>14635</v>
      </c>
      <c r="U3484" t="s">
        <v>14636</v>
      </c>
      <c r="V3484" t="s">
        <v>14637</v>
      </c>
      <c r="W3484" t="s">
        <v>105</v>
      </c>
      <c r="X3484" t="s">
        <v>467</v>
      </c>
      <c r="Y3484" t="str">
        <f>"47-2061"</f>
        <v>47-2061</v>
      </c>
      <c r="Z3484" t="s">
        <v>326</v>
      </c>
      <c r="AA3484">
        <v>238110</v>
      </c>
      <c r="AB3484">
        <v>8</v>
      </c>
      <c r="AC3484">
        <v>8</v>
      </c>
      <c r="AD3484" t="s">
        <v>79</v>
      </c>
      <c r="AE3484" t="s">
        <v>95</v>
      </c>
      <c r="AF3484">
        <v>40</v>
      </c>
      <c r="AG3484" s="4">
        <v>0.29166666666666669</v>
      </c>
      <c r="AH3484" s="4">
        <v>0.66666666666666663</v>
      </c>
      <c r="AI3484" s="5">
        <v>14.35</v>
      </c>
      <c r="AJ3484">
        <v>21.53</v>
      </c>
      <c r="AK3484">
        <v>21.53</v>
      </c>
      <c r="AL3484" t="s">
        <v>81</v>
      </c>
      <c r="AM3484" t="s">
        <v>82</v>
      </c>
      <c r="AO3484" t="s">
        <v>83</v>
      </c>
      <c r="AP3484" t="s">
        <v>67</v>
      </c>
      <c r="AR3484" t="s">
        <v>82</v>
      </c>
      <c r="AT3484" t="s">
        <v>82</v>
      </c>
      <c r="AW3484" t="s">
        <v>82</v>
      </c>
      <c r="AY3484" t="s">
        <v>12092</v>
      </c>
      <c r="AZ3484" t="s">
        <v>14653</v>
      </c>
      <c r="BA3484" t="s">
        <v>1165</v>
      </c>
      <c r="BB3484">
        <v>57101</v>
      </c>
      <c r="BC3484" t="s">
        <v>79</v>
      </c>
      <c r="BH3484" t="s">
        <v>14650</v>
      </c>
      <c r="BI3484" t="s">
        <v>67</v>
      </c>
      <c r="BJ3484">
        <v>710936568</v>
      </c>
    </row>
    <row r="3485" spans="1:62" x14ac:dyDescent="0.25">
      <c r="A3485" t="s">
        <v>14698</v>
      </c>
      <c r="B3485" s="2">
        <v>43509</v>
      </c>
      <c r="C3485" t="s">
        <v>63</v>
      </c>
      <c r="D3485" s="3">
        <v>43472.381267511577</v>
      </c>
      <c r="E3485" t="s">
        <v>64</v>
      </c>
      <c r="F3485" s="2">
        <v>43556</v>
      </c>
      <c r="G3485" s="2">
        <v>43770</v>
      </c>
      <c r="H3485" t="s">
        <v>14699</v>
      </c>
      <c r="J3485" t="s">
        <v>14700</v>
      </c>
      <c r="L3485" t="s">
        <v>8841</v>
      </c>
      <c r="M3485" t="s">
        <v>86</v>
      </c>
      <c r="N3485">
        <v>34972</v>
      </c>
      <c r="O3485" t="s">
        <v>70</v>
      </c>
      <c r="Q3485" t="s">
        <v>14701</v>
      </c>
      <c r="S3485" t="s">
        <v>72</v>
      </c>
      <c r="T3485" t="s">
        <v>878</v>
      </c>
      <c r="U3485" t="s">
        <v>12165</v>
      </c>
      <c r="V3485" t="s">
        <v>2620</v>
      </c>
      <c r="W3485" t="s">
        <v>881</v>
      </c>
      <c r="X3485" t="s">
        <v>262</v>
      </c>
      <c r="Y3485" t="str">
        <f>"37-3011"</f>
        <v>37-3011</v>
      </c>
      <c r="Z3485" t="s">
        <v>94</v>
      </c>
      <c r="AA3485">
        <v>561730</v>
      </c>
      <c r="AB3485">
        <v>7</v>
      </c>
      <c r="AC3485">
        <v>7</v>
      </c>
      <c r="AD3485" t="s">
        <v>79</v>
      </c>
      <c r="AE3485" t="s">
        <v>95</v>
      </c>
      <c r="AF3485">
        <v>40</v>
      </c>
      <c r="AG3485" s="4">
        <v>0.33333333333333331</v>
      </c>
      <c r="AH3485" s="4">
        <v>0.70833333333333337</v>
      </c>
      <c r="AI3485" s="5">
        <v>14.12</v>
      </c>
      <c r="AJ3485">
        <v>21.18</v>
      </c>
      <c r="AK3485">
        <v>22.5</v>
      </c>
      <c r="AL3485" t="s">
        <v>81</v>
      </c>
      <c r="AM3485" t="s">
        <v>82</v>
      </c>
      <c r="AO3485" t="s">
        <v>83</v>
      </c>
      <c r="AR3485" t="s">
        <v>82</v>
      </c>
      <c r="AT3485" t="s">
        <v>82</v>
      </c>
      <c r="AW3485" t="s">
        <v>82</v>
      </c>
      <c r="AY3485" t="s">
        <v>8841</v>
      </c>
      <c r="AZ3485" t="s">
        <v>8841</v>
      </c>
      <c r="BA3485" t="s">
        <v>86</v>
      </c>
      <c r="BB3485">
        <v>34972</v>
      </c>
      <c r="BC3485" t="s">
        <v>79</v>
      </c>
      <c r="BH3485" t="s">
        <v>14702</v>
      </c>
      <c r="BJ3485">
        <v>821401373</v>
      </c>
    </row>
    <row r="3486" spans="1:62" x14ac:dyDescent="0.25">
      <c r="A3486" t="s">
        <v>14824</v>
      </c>
      <c r="B3486" s="2">
        <v>43509</v>
      </c>
      <c r="C3486" t="s">
        <v>63</v>
      </c>
      <c r="D3486" s="3">
        <v>43472.381953761571</v>
      </c>
      <c r="E3486" t="s">
        <v>64</v>
      </c>
      <c r="F3486" s="2">
        <v>43556</v>
      </c>
      <c r="G3486" s="2">
        <v>43830</v>
      </c>
      <c r="H3486" t="s">
        <v>14825</v>
      </c>
      <c r="J3486" t="s">
        <v>14826</v>
      </c>
      <c r="K3486" t="s">
        <v>14827</v>
      </c>
      <c r="L3486" t="s">
        <v>1225</v>
      </c>
      <c r="M3486" t="s">
        <v>105</v>
      </c>
      <c r="N3486">
        <v>75229</v>
      </c>
      <c r="O3486" t="s">
        <v>70</v>
      </c>
      <c r="Q3486" t="s">
        <v>14828</v>
      </c>
      <c r="S3486" t="s">
        <v>72</v>
      </c>
      <c r="T3486" t="s">
        <v>12907</v>
      </c>
      <c r="U3486" t="s">
        <v>12908</v>
      </c>
      <c r="V3486" t="s">
        <v>12909</v>
      </c>
      <c r="W3486" t="s">
        <v>105</v>
      </c>
      <c r="X3486" t="s">
        <v>106</v>
      </c>
      <c r="Y3486" t="str">
        <f>"37-3011"</f>
        <v>37-3011</v>
      </c>
      <c r="Z3486" t="s">
        <v>94</v>
      </c>
      <c r="AA3486">
        <v>561730</v>
      </c>
      <c r="AB3486">
        <v>12</v>
      </c>
      <c r="AC3486">
        <v>12</v>
      </c>
      <c r="AD3486" t="s">
        <v>79</v>
      </c>
      <c r="AE3486" t="s">
        <v>95</v>
      </c>
      <c r="AF3486">
        <v>40</v>
      </c>
      <c r="AG3486" s="4">
        <v>0.29166666666666669</v>
      </c>
      <c r="AH3486" s="4">
        <v>0.64583333333333337</v>
      </c>
      <c r="AI3486" s="5">
        <v>13.94</v>
      </c>
      <c r="AL3486" t="s">
        <v>81</v>
      </c>
      <c r="AM3486" t="s">
        <v>82</v>
      </c>
      <c r="AO3486" t="s">
        <v>83</v>
      </c>
      <c r="AP3486" t="s">
        <v>10693</v>
      </c>
      <c r="AQ3486" t="s">
        <v>10693</v>
      </c>
      <c r="AR3486" t="s">
        <v>82</v>
      </c>
      <c r="AT3486" t="s">
        <v>82</v>
      </c>
      <c r="AW3486" t="s">
        <v>82</v>
      </c>
      <c r="AY3486" t="s">
        <v>1225</v>
      </c>
      <c r="AZ3486" t="s">
        <v>1225</v>
      </c>
      <c r="BA3486" t="s">
        <v>105</v>
      </c>
      <c r="BB3486">
        <v>75229</v>
      </c>
      <c r="BC3486" t="s">
        <v>79</v>
      </c>
      <c r="BH3486" t="s">
        <v>14826</v>
      </c>
      <c r="BJ3486">
        <v>472918125</v>
      </c>
    </row>
    <row r="3487" spans="1:62" x14ac:dyDescent="0.25">
      <c r="A3487" t="s">
        <v>15039</v>
      </c>
      <c r="B3487" s="2">
        <v>43509</v>
      </c>
      <c r="C3487" t="s">
        <v>63</v>
      </c>
      <c r="D3487" s="3">
        <v>43472.380568275461</v>
      </c>
      <c r="E3487" t="s">
        <v>64</v>
      </c>
      <c r="F3487" s="2">
        <v>43556</v>
      </c>
      <c r="G3487" s="2">
        <v>43830</v>
      </c>
      <c r="H3487" t="s">
        <v>15040</v>
      </c>
      <c r="J3487" t="s">
        <v>15041</v>
      </c>
      <c r="L3487" t="s">
        <v>15042</v>
      </c>
      <c r="M3487" t="s">
        <v>2367</v>
      </c>
      <c r="N3487">
        <v>29860</v>
      </c>
      <c r="O3487" t="s">
        <v>70</v>
      </c>
      <c r="Q3487" t="s">
        <v>15043</v>
      </c>
      <c r="S3487" t="s">
        <v>72</v>
      </c>
      <c r="T3487" t="s">
        <v>878</v>
      </c>
      <c r="U3487" t="s">
        <v>12165</v>
      </c>
      <c r="V3487" t="s">
        <v>2620</v>
      </c>
      <c r="W3487" t="s">
        <v>881</v>
      </c>
      <c r="X3487" t="s">
        <v>1256</v>
      </c>
      <c r="Y3487" t="str">
        <f>"37-3011"</f>
        <v>37-3011</v>
      </c>
      <c r="Z3487" t="s">
        <v>94</v>
      </c>
      <c r="AA3487">
        <v>561730</v>
      </c>
      <c r="AB3487">
        <v>20</v>
      </c>
      <c r="AC3487">
        <v>20</v>
      </c>
      <c r="AD3487" t="s">
        <v>79</v>
      </c>
      <c r="AE3487" t="s">
        <v>95</v>
      </c>
      <c r="AF3487">
        <v>40</v>
      </c>
      <c r="AG3487" s="4">
        <v>0.29166666666666669</v>
      </c>
      <c r="AH3487" s="4">
        <v>0.70833333333333337</v>
      </c>
      <c r="AI3487" s="5">
        <v>11.82</v>
      </c>
      <c r="AJ3487">
        <v>17.73</v>
      </c>
      <c r="AK3487">
        <v>21</v>
      </c>
      <c r="AL3487" t="s">
        <v>81</v>
      </c>
      <c r="AM3487" t="s">
        <v>82</v>
      </c>
      <c r="AO3487" t="s">
        <v>83</v>
      </c>
      <c r="AR3487" t="s">
        <v>82</v>
      </c>
      <c r="AT3487" t="s">
        <v>82</v>
      </c>
      <c r="AW3487" t="s">
        <v>82</v>
      </c>
      <c r="AY3487" t="s">
        <v>15042</v>
      </c>
      <c r="AZ3487" t="s">
        <v>15044</v>
      </c>
      <c r="BA3487" t="s">
        <v>2367</v>
      </c>
      <c r="BB3487">
        <v>29860</v>
      </c>
      <c r="BC3487" t="s">
        <v>79</v>
      </c>
      <c r="BH3487" t="s">
        <v>15045</v>
      </c>
      <c r="BJ3487">
        <v>270587091</v>
      </c>
    </row>
    <row r="3488" spans="1:62" x14ac:dyDescent="0.25">
      <c r="A3488" t="s">
        <v>15184</v>
      </c>
      <c r="B3488" s="2">
        <v>43509</v>
      </c>
      <c r="C3488" t="s">
        <v>63</v>
      </c>
      <c r="D3488" s="3">
        <v>43472.380270752314</v>
      </c>
      <c r="E3488" t="s">
        <v>64</v>
      </c>
      <c r="F3488" s="2">
        <v>43556</v>
      </c>
      <c r="G3488" s="2">
        <v>43830</v>
      </c>
      <c r="H3488" t="s">
        <v>15040</v>
      </c>
      <c r="J3488" t="s">
        <v>15041</v>
      </c>
      <c r="L3488" t="s">
        <v>15042</v>
      </c>
      <c r="M3488" t="s">
        <v>2367</v>
      </c>
      <c r="N3488">
        <v>29860</v>
      </c>
      <c r="O3488" t="s">
        <v>70</v>
      </c>
      <c r="Q3488" t="s">
        <v>15043</v>
      </c>
      <c r="S3488" t="s">
        <v>72</v>
      </c>
      <c r="T3488" t="s">
        <v>878</v>
      </c>
      <c r="U3488" t="s">
        <v>12165</v>
      </c>
      <c r="V3488" t="s">
        <v>2620</v>
      </c>
      <c r="W3488" t="s">
        <v>881</v>
      </c>
      <c r="X3488" t="s">
        <v>1256</v>
      </c>
      <c r="Y3488" t="str">
        <f>"37-3011"</f>
        <v>37-3011</v>
      </c>
      <c r="Z3488" t="s">
        <v>94</v>
      </c>
      <c r="AA3488">
        <v>561730</v>
      </c>
      <c r="AB3488">
        <v>6</v>
      </c>
      <c r="AC3488">
        <v>6</v>
      </c>
      <c r="AD3488" t="s">
        <v>79</v>
      </c>
      <c r="AE3488" t="s">
        <v>95</v>
      </c>
      <c r="AF3488">
        <v>40</v>
      </c>
      <c r="AG3488" s="4">
        <v>0.29166666666666669</v>
      </c>
      <c r="AH3488" s="4">
        <v>0.70833333333333337</v>
      </c>
      <c r="AI3488" s="5">
        <v>12.81</v>
      </c>
      <c r="AJ3488">
        <v>19.22</v>
      </c>
      <c r="AK3488">
        <v>21</v>
      </c>
      <c r="AL3488" t="s">
        <v>81</v>
      </c>
      <c r="AM3488" t="s">
        <v>82</v>
      </c>
      <c r="AO3488" t="s">
        <v>83</v>
      </c>
      <c r="AR3488" t="s">
        <v>82</v>
      </c>
      <c r="AT3488" t="s">
        <v>82</v>
      </c>
      <c r="AW3488" t="s">
        <v>82</v>
      </c>
      <c r="AY3488" t="s">
        <v>5804</v>
      </c>
      <c r="AZ3488" t="s">
        <v>3334</v>
      </c>
      <c r="BA3488" t="s">
        <v>2367</v>
      </c>
      <c r="BB3488">
        <v>29936</v>
      </c>
      <c r="BC3488" t="s">
        <v>79</v>
      </c>
      <c r="BH3488" t="s">
        <v>15185</v>
      </c>
      <c r="BJ3488">
        <v>270587091</v>
      </c>
    </row>
    <row r="3489" spans="1:62" x14ac:dyDescent="0.25">
      <c r="A3489" t="s">
        <v>15205</v>
      </c>
      <c r="B3489" s="2">
        <v>43509</v>
      </c>
      <c r="C3489" t="s">
        <v>63</v>
      </c>
      <c r="D3489" s="3">
        <v>43472.379544722222</v>
      </c>
      <c r="E3489" t="s">
        <v>64</v>
      </c>
      <c r="F3489" s="2">
        <v>43556</v>
      </c>
      <c r="G3489" s="2">
        <v>43814</v>
      </c>
      <c r="H3489" t="s">
        <v>15206</v>
      </c>
      <c r="I3489" t="s">
        <v>67</v>
      </c>
      <c r="J3489" t="s">
        <v>3073</v>
      </c>
      <c r="K3489" t="s">
        <v>67</v>
      </c>
      <c r="L3489" t="s">
        <v>3074</v>
      </c>
      <c r="M3489" t="s">
        <v>308</v>
      </c>
      <c r="N3489">
        <v>7621</v>
      </c>
      <c r="O3489" t="s">
        <v>70</v>
      </c>
      <c r="P3489" t="s">
        <v>67</v>
      </c>
      <c r="Q3489" t="s">
        <v>3075</v>
      </c>
      <c r="S3489" t="s">
        <v>72</v>
      </c>
      <c r="T3489" t="s">
        <v>2824</v>
      </c>
      <c r="U3489" t="s">
        <v>2825</v>
      </c>
      <c r="V3489" t="s">
        <v>642</v>
      </c>
      <c r="W3489" t="s">
        <v>105</v>
      </c>
      <c r="X3489" t="s">
        <v>106</v>
      </c>
      <c r="Y3489" t="str">
        <f>"37-3011"</f>
        <v>37-3011</v>
      </c>
      <c r="Z3489" t="s">
        <v>94</v>
      </c>
      <c r="AA3489">
        <v>561730</v>
      </c>
      <c r="AB3489">
        <v>15</v>
      </c>
      <c r="AC3489">
        <v>15</v>
      </c>
      <c r="AD3489" t="s">
        <v>79</v>
      </c>
      <c r="AE3489" t="s">
        <v>80</v>
      </c>
      <c r="AF3489">
        <v>40</v>
      </c>
      <c r="AG3489" s="4">
        <v>0.3125</v>
      </c>
      <c r="AH3489" s="4">
        <v>0.64583333333333337</v>
      </c>
      <c r="AI3489" s="5">
        <v>16.809999999999999</v>
      </c>
      <c r="AL3489" t="s">
        <v>81</v>
      </c>
      <c r="AM3489" t="s">
        <v>82</v>
      </c>
      <c r="AO3489" t="s">
        <v>83</v>
      </c>
      <c r="AP3489" t="s">
        <v>67</v>
      </c>
      <c r="AQ3489" t="s">
        <v>67</v>
      </c>
      <c r="AR3489" t="s">
        <v>82</v>
      </c>
      <c r="AT3489" t="s">
        <v>82</v>
      </c>
      <c r="AW3489" t="s">
        <v>82</v>
      </c>
      <c r="AY3489" t="s">
        <v>3074</v>
      </c>
      <c r="AZ3489" t="s">
        <v>2858</v>
      </c>
      <c r="BA3489" t="s">
        <v>308</v>
      </c>
      <c r="BB3489">
        <v>7621</v>
      </c>
      <c r="BC3489" t="s">
        <v>79</v>
      </c>
      <c r="BH3489" t="s">
        <v>3073</v>
      </c>
      <c r="BI3489" t="s">
        <v>67</v>
      </c>
      <c r="BJ3489">
        <v>223347621</v>
      </c>
    </row>
    <row r="3490" spans="1:62" x14ac:dyDescent="0.25">
      <c r="A3490" t="s">
        <v>15307</v>
      </c>
      <c r="B3490" s="2">
        <v>43509</v>
      </c>
      <c r="C3490" t="s">
        <v>63</v>
      </c>
      <c r="D3490" s="3">
        <v>43472.381382939813</v>
      </c>
      <c r="E3490" t="s">
        <v>64</v>
      </c>
      <c r="F3490" s="2">
        <v>43556</v>
      </c>
      <c r="G3490" s="2">
        <v>43748</v>
      </c>
      <c r="H3490" t="s">
        <v>15308</v>
      </c>
      <c r="I3490" t="s">
        <v>67</v>
      </c>
      <c r="J3490" t="s">
        <v>15309</v>
      </c>
      <c r="K3490" t="s">
        <v>67</v>
      </c>
      <c r="L3490" t="s">
        <v>15310</v>
      </c>
      <c r="M3490" t="s">
        <v>1165</v>
      </c>
      <c r="N3490">
        <v>57730</v>
      </c>
      <c r="O3490" t="s">
        <v>70</v>
      </c>
      <c r="P3490" t="s">
        <v>67</v>
      </c>
      <c r="Q3490" t="s">
        <v>15311</v>
      </c>
      <c r="S3490" t="s">
        <v>72</v>
      </c>
      <c r="T3490" t="s">
        <v>14635</v>
      </c>
      <c r="U3490" t="s">
        <v>14636</v>
      </c>
      <c r="V3490" t="s">
        <v>14637</v>
      </c>
      <c r="W3490" t="s">
        <v>105</v>
      </c>
      <c r="X3490" t="s">
        <v>15312</v>
      </c>
      <c r="Y3490" t="str">
        <f>"35-2015"</f>
        <v>35-2015</v>
      </c>
      <c r="Z3490" t="s">
        <v>346</v>
      </c>
      <c r="AA3490">
        <v>722211</v>
      </c>
      <c r="AB3490">
        <v>4</v>
      </c>
      <c r="AC3490">
        <v>4</v>
      </c>
      <c r="AD3490" t="s">
        <v>79</v>
      </c>
      <c r="AE3490" t="s">
        <v>80</v>
      </c>
      <c r="AF3490">
        <v>40</v>
      </c>
      <c r="AG3490" s="4">
        <v>0.22916666666666666</v>
      </c>
      <c r="AH3490" s="4">
        <v>0.5625</v>
      </c>
      <c r="AI3490" s="5">
        <v>11.62</v>
      </c>
      <c r="AJ3490">
        <v>17.43</v>
      </c>
      <c r="AK3490">
        <v>17.43</v>
      </c>
      <c r="AL3490" t="s">
        <v>81</v>
      </c>
      <c r="AM3490" t="s">
        <v>82</v>
      </c>
      <c r="AO3490" t="s">
        <v>83</v>
      </c>
      <c r="AP3490" t="s">
        <v>67</v>
      </c>
      <c r="AQ3490" t="s">
        <v>67</v>
      </c>
      <c r="AR3490" t="s">
        <v>82</v>
      </c>
      <c r="AT3490" t="s">
        <v>82</v>
      </c>
      <c r="AW3490" t="s">
        <v>72</v>
      </c>
      <c r="AX3490">
        <v>3</v>
      </c>
      <c r="AY3490" t="s">
        <v>15310</v>
      </c>
      <c r="AZ3490" t="s">
        <v>15310</v>
      </c>
      <c r="BA3490" t="s">
        <v>1165</v>
      </c>
      <c r="BB3490">
        <v>57730</v>
      </c>
      <c r="BC3490" t="s">
        <v>87</v>
      </c>
      <c r="BH3490" t="s">
        <v>15309</v>
      </c>
      <c r="BI3490" t="s">
        <v>67</v>
      </c>
      <c r="BJ3490">
        <v>262047704</v>
      </c>
    </row>
    <row r="3491" spans="1:62" x14ac:dyDescent="0.25">
      <c r="A3491" t="s">
        <v>16025</v>
      </c>
      <c r="B3491" s="2">
        <v>43509</v>
      </c>
      <c r="C3491" t="s">
        <v>63</v>
      </c>
      <c r="D3491" s="3">
        <v>43472.381301319445</v>
      </c>
      <c r="E3491" t="s">
        <v>282</v>
      </c>
      <c r="F3491" s="2">
        <v>43556</v>
      </c>
      <c r="G3491" s="2">
        <v>43739</v>
      </c>
      <c r="H3491" t="s">
        <v>16026</v>
      </c>
      <c r="J3491" t="s">
        <v>16027</v>
      </c>
      <c r="K3491" t="s">
        <v>16028</v>
      </c>
      <c r="L3491" t="s">
        <v>16029</v>
      </c>
      <c r="M3491" t="s">
        <v>136</v>
      </c>
      <c r="N3491">
        <v>21664</v>
      </c>
      <c r="O3491" t="s">
        <v>70</v>
      </c>
      <c r="Q3491" t="s">
        <v>16030</v>
      </c>
      <c r="S3491" t="s">
        <v>72</v>
      </c>
      <c r="T3491" t="s">
        <v>1738</v>
      </c>
      <c r="U3491" t="s">
        <v>1739</v>
      </c>
      <c r="V3491" t="s">
        <v>1740</v>
      </c>
      <c r="W3491" t="s">
        <v>278</v>
      </c>
      <c r="X3491" t="s">
        <v>16031</v>
      </c>
      <c r="Y3491" t="str">
        <f>"53-3033"</f>
        <v>53-3033</v>
      </c>
      <c r="Z3491" t="s">
        <v>4102</v>
      </c>
      <c r="AA3491">
        <v>311712</v>
      </c>
      <c r="AB3491">
        <v>12</v>
      </c>
      <c r="AC3491">
        <v>10</v>
      </c>
      <c r="AD3491" t="s">
        <v>79</v>
      </c>
      <c r="AE3491" t="s">
        <v>95</v>
      </c>
      <c r="AF3491">
        <v>35</v>
      </c>
      <c r="AG3491" s="4">
        <v>0.29166666666666669</v>
      </c>
      <c r="AH3491" s="4">
        <v>0.75</v>
      </c>
      <c r="AI3491" s="5">
        <v>15.39</v>
      </c>
      <c r="AJ3491">
        <v>23.09</v>
      </c>
      <c r="AK3491">
        <v>23.09</v>
      </c>
      <c r="AL3491" t="s">
        <v>81</v>
      </c>
      <c r="AM3491" t="s">
        <v>82</v>
      </c>
      <c r="AO3491" t="s">
        <v>83</v>
      </c>
      <c r="AR3491" t="s">
        <v>82</v>
      </c>
      <c r="AT3491" t="s">
        <v>82</v>
      </c>
      <c r="AW3491" t="s">
        <v>82</v>
      </c>
      <c r="AY3491" t="s">
        <v>16029</v>
      </c>
      <c r="AZ3491" t="s">
        <v>2562</v>
      </c>
      <c r="BA3491" t="s">
        <v>136</v>
      </c>
      <c r="BB3491">
        <v>21664</v>
      </c>
      <c r="BC3491" t="s">
        <v>79</v>
      </c>
      <c r="BH3491" t="s">
        <v>16032</v>
      </c>
      <c r="BJ3491">
        <v>522135666</v>
      </c>
    </row>
    <row r="3492" spans="1:62" x14ac:dyDescent="0.25">
      <c r="A3492" t="s">
        <v>16041</v>
      </c>
      <c r="B3492" s="2">
        <v>43509</v>
      </c>
      <c r="C3492" t="s">
        <v>63</v>
      </c>
      <c r="D3492" s="3">
        <v>43472.381308553238</v>
      </c>
      <c r="E3492" t="s">
        <v>64</v>
      </c>
      <c r="F3492" s="2">
        <v>43556</v>
      </c>
      <c r="G3492" s="2">
        <v>43800</v>
      </c>
      <c r="H3492" t="s">
        <v>16042</v>
      </c>
      <c r="J3492" t="s">
        <v>16043</v>
      </c>
      <c r="K3492" t="s">
        <v>16044</v>
      </c>
      <c r="L3492" t="s">
        <v>5265</v>
      </c>
      <c r="M3492" t="s">
        <v>774</v>
      </c>
      <c r="N3492">
        <v>80110</v>
      </c>
      <c r="O3492" t="s">
        <v>70</v>
      </c>
      <c r="Q3492" t="s">
        <v>16045</v>
      </c>
      <c r="S3492" t="s">
        <v>72</v>
      </c>
      <c r="T3492" t="s">
        <v>878</v>
      </c>
      <c r="U3492" t="s">
        <v>879</v>
      </c>
      <c r="V3492" t="s">
        <v>2620</v>
      </c>
      <c r="W3492" t="s">
        <v>881</v>
      </c>
      <c r="X3492" t="s">
        <v>106</v>
      </c>
      <c r="Y3492" t="str">
        <f>"37-3011"</f>
        <v>37-3011</v>
      </c>
      <c r="Z3492" t="s">
        <v>94</v>
      </c>
      <c r="AA3492">
        <v>561730</v>
      </c>
      <c r="AB3492">
        <v>12</v>
      </c>
      <c r="AC3492">
        <v>12</v>
      </c>
      <c r="AD3492" t="s">
        <v>79</v>
      </c>
      <c r="AE3492" t="s">
        <v>95</v>
      </c>
      <c r="AF3492">
        <v>40</v>
      </c>
      <c r="AG3492" s="4">
        <v>0.25</v>
      </c>
      <c r="AH3492" s="4">
        <v>0.77083333333333337</v>
      </c>
      <c r="AI3492" s="5">
        <v>15.17</v>
      </c>
      <c r="AJ3492">
        <v>22.76</v>
      </c>
      <c r="AK3492">
        <v>27</v>
      </c>
      <c r="AL3492" t="s">
        <v>81</v>
      </c>
      <c r="AM3492" t="s">
        <v>82</v>
      </c>
      <c r="AO3492" t="s">
        <v>83</v>
      </c>
      <c r="AR3492" t="s">
        <v>82</v>
      </c>
      <c r="AT3492" t="s">
        <v>82</v>
      </c>
      <c r="AW3492" t="s">
        <v>82</v>
      </c>
      <c r="AY3492" t="s">
        <v>5265</v>
      </c>
      <c r="AZ3492" t="s">
        <v>4331</v>
      </c>
      <c r="BA3492" t="s">
        <v>774</v>
      </c>
      <c r="BB3492">
        <v>80110</v>
      </c>
      <c r="BC3492" t="s">
        <v>79</v>
      </c>
      <c r="BH3492" t="s">
        <v>16046</v>
      </c>
      <c r="BI3492" t="s">
        <v>16044</v>
      </c>
      <c r="BJ3492">
        <v>364701032</v>
      </c>
    </row>
    <row r="3493" spans="1:62" x14ac:dyDescent="0.25">
      <c r="A3493" t="s">
        <v>16301</v>
      </c>
      <c r="B3493" s="2">
        <v>43509</v>
      </c>
      <c r="C3493" t="s">
        <v>63</v>
      </c>
      <c r="D3493" s="3">
        <v>43472.380254490738</v>
      </c>
      <c r="E3493" t="s">
        <v>64</v>
      </c>
      <c r="F3493" s="2">
        <v>43556</v>
      </c>
      <c r="G3493" s="2">
        <v>43799</v>
      </c>
      <c r="H3493" t="s">
        <v>16302</v>
      </c>
      <c r="J3493" t="s">
        <v>16303</v>
      </c>
      <c r="L3493" t="s">
        <v>14295</v>
      </c>
      <c r="M3493" t="s">
        <v>881</v>
      </c>
      <c r="N3493">
        <v>83422</v>
      </c>
      <c r="O3493" t="s">
        <v>70</v>
      </c>
      <c r="Q3493" t="s">
        <v>16304</v>
      </c>
      <c r="S3493" t="s">
        <v>72</v>
      </c>
      <c r="T3493" t="s">
        <v>878</v>
      </c>
      <c r="U3493" t="s">
        <v>879</v>
      </c>
      <c r="V3493" t="s">
        <v>2620</v>
      </c>
      <c r="W3493" t="s">
        <v>881</v>
      </c>
      <c r="X3493" t="s">
        <v>16305</v>
      </c>
      <c r="Y3493" t="str">
        <f>"47-3011"</f>
        <v>47-3011</v>
      </c>
      <c r="Z3493" t="s">
        <v>5840</v>
      </c>
      <c r="AA3493">
        <v>238140</v>
      </c>
      <c r="AB3493">
        <v>7</v>
      </c>
      <c r="AC3493">
        <v>7</v>
      </c>
      <c r="AD3493" t="s">
        <v>79</v>
      </c>
      <c r="AE3493" t="s">
        <v>95</v>
      </c>
      <c r="AF3493">
        <v>40</v>
      </c>
      <c r="AG3493" s="4">
        <v>0.33333333333333331</v>
      </c>
      <c r="AH3493" s="4">
        <v>0.6875</v>
      </c>
      <c r="AI3493" s="5">
        <v>16.170000000000002</v>
      </c>
      <c r="AJ3493">
        <v>24.26</v>
      </c>
      <c r="AK3493">
        <v>33</v>
      </c>
      <c r="AL3493" t="s">
        <v>81</v>
      </c>
      <c r="AM3493" t="s">
        <v>82</v>
      </c>
      <c r="AO3493" t="s">
        <v>83</v>
      </c>
      <c r="AR3493" t="s">
        <v>82</v>
      </c>
      <c r="AT3493" t="s">
        <v>82</v>
      </c>
      <c r="AW3493" t="s">
        <v>82</v>
      </c>
      <c r="AY3493" t="s">
        <v>14295</v>
      </c>
      <c r="AZ3493" t="s">
        <v>1760</v>
      </c>
      <c r="BA3493" t="s">
        <v>881</v>
      </c>
      <c r="BB3493">
        <v>83422</v>
      </c>
      <c r="BC3493" t="s">
        <v>79</v>
      </c>
      <c r="BH3493" t="s">
        <v>16306</v>
      </c>
      <c r="BJ3493">
        <v>813007894</v>
      </c>
    </row>
    <row r="3494" spans="1:62" x14ac:dyDescent="0.25">
      <c r="A3494" t="s">
        <v>16323</v>
      </c>
      <c r="B3494" s="2">
        <v>43509</v>
      </c>
      <c r="C3494" t="s">
        <v>63</v>
      </c>
      <c r="D3494" s="3">
        <v>43472.381694710646</v>
      </c>
      <c r="E3494" t="s">
        <v>64</v>
      </c>
      <c r="F3494" s="2">
        <v>43556</v>
      </c>
      <c r="G3494" s="2">
        <v>43799</v>
      </c>
      <c r="H3494" t="s">
        <v>16324</v>
      </c>
      <c r="J3494" t="s">
        <v>16325</v>
      </c>
      <c r="L3494" t="s">
        <v>6640</v>
      </c>
      <c r="M3494" t="s">
        <v>1246</v>
      </c>
      <c r="N3494">
        <v>63026</v>
      </c>
      <c r="O3494" t="s">
        <v>70</v>
      </c>
      <c r="Q3494" t="s">
        <v>16326</v>
      </c>
      <c r="S3494" t="s">
        <v>72</v>
      </c>
      <c r="T3494" t="s">
        <v>878</v>
      </c>
      <c r="U3494" t="s">
        <v>879</v>
      </c>
      <c r="V3494" t="s">
        <v>2620</v>
      </c>
      <c r="W3494" t="s">
        <v>881</v>
      </c>
      <c r="X3494" t="s">
        <v>106</v>
      </c>
      <c r="Y3494" t="str">
        <f>"37-3011"</f>
        <v>37-3011</v>
      </c>
      <c r="Z3494" t="s">
        <v>94</v>
      </c>
      <c r="AA3494">
        <v>561730</v>
      </c>
      <c r="AB3494">
        <v>4</v>
      </c>
      <c r="AC3494">
        <v>4</v>
      </c>
      <c r="AD3494" t="s">
        <v>79</v>
      </c>
      <c r="AE3494" t="s">
        <v>95</v>
      </c>
      <c r="AF3494">
        <v>40</v>
      </c>
      <c r="AG3494" s="4">
        <v>0.3125</v>
      </c>
      <c r="AH3494" s="4">
        <v>0.6875</v>
      </c>
      <c r="AI3494" s="5">
        <v>14.52</v>
      </c>
      <c r="AJ3494">
        <v>21.78</v>
      </c>
      <c r="AK3494">
        <v>27</v>
      </c>
      <c r="AL3494" t="s">
        <v>81</v>
      </c>
      <c r="AM3494" t="s">
        <v>82</v>
      </c>
      <c r="AO3494" t="s">
        <v>83</v>
      </c>
      <c r="AR3494" t="s">
        <v>82</v>
      </c>
      <c r="AT3494" t="s">
        <v>82</v>
      </c>
      <c r="AW3494" t="s">
        <v>82</v>
      </c>
      <c r="AY3494" t="s">
        <v>6640</v>
      </c>
      <c r="AZ3494" t="s">
        <v>1797</v>
      </c>
      <c r="BA3494" t="s">
        <v>1246</v>
      </c>
      <c r="BB3494">
        <v>63026</v>
      </c>
      <c r="BC3494" t="s">
        <v>79</v>
      </c>
      <c r="BH3494" t="s">
        <v>16327</v>
      </c>
      <c r="BJ3494">
        <v>204592257</v>
      </c>
    </row>
    <row r="3495" spans="1:62" x14ac:dyDescent="0.25">
      <c r="A3495" t="s">
        <v>16579</v>
      </c>
      <c r="B3495" s="2">
        <v>43509</v>
      </c>
      <c r="C3495" t="s">
        <v>63</v>
      </c>
      <c r="D3495" s="3">
        <v>43472.379598425927</v>
      </c>
      <c r="E3495" t="s">
        <v>64</v>
      </c>
      <c r="F3495" s="2">
        <v>43556</v>
      </c>
      <c r="G3495" s="2">
        <v>43830</v>
      </c>
      <c r="H3495" t="s">
        <v>16580</v>
      </c>
      <c r="I3495" t="s">
        <v>67</v>
      </c>
      <c r="J3495" t="s">
        <v>16581</v>
      </c>
      <c r="K3495" t="s">
        <v>67</v>
      </c>
      <c r="L3495" t="s">
        <v>16320</v>
      </c>
      <c r="M3495" t="s">
        <v>1165</v>
      </c>
      <c r="N3495">
        <v>57401</v>
      </c>
      <c r="O3495" t="s">
        <v>70</v>
      </c>
      <c r="P3495" t="s">
        <v>67</v>
      </c>
      <c r="Q3495" t="s">
        <v>16582</v>
      </c>
      <c r="S3495" t="s">
        <v>72</v>
      </c>
      <c r="T3495" t="s">
        <v>14635</v>
      </c>
      <c r="U3495" t="s">
        <v>14636</v>
      </c>
      <c r="V3495" t="s">
        <v>14637</v>
      </c>
      <c r="W3495" t="s">
        <v>105</v>
      </c>
      <c r="X3495" t="s">
        <v>16583</v>
      </c>
      <c r="Y3495" t="str">
        <f>"37-3011"</f>
        <v>37-3011</v>
      </c>
      <c r="Z3495" t="s">
        <v>94</v>
      </c>
      <c r="AA3495">
        <v>561730</v>
      </c>
      <c r="AB3495">
        <v>20</v>
      </c>
      <c r="AC3495">
        <v>20</v>
      </c>
      <c r="AD3495" t="s">
        <v>79</v>
      </c>
      <c r="AE3495" t="s">
        <v>80</v>
      </c>
      <c r="AF3495">
        <v>40</v>
      </c>
      <c r="AG3495" s="4">
        <v>0.33333333333333331</v>
      </c>
      <c r="AH3495" s="4">
        <v>0.70833333333333337</v>
      </c>
      <c r="AI3495" s="5">
        <v>13.07</v>
      </c>
      <c r="AJ3495">
        <v>19.61</v>
      </c>
      <c r="AK3495">
        <v>19.61</v>
      </c>
      <c r="AL3495" t="s">
        <v>81</v>
      </c>
      <c r="AM3495" t="s">
        <v>82</v>
      </c>
      <c r="AO3495" t="s">
        <v>83</v>
      </c>
      <c r="AP3495" t="s">
        <v>67</v>
      </c>
      <c r="AQ3495" t="s">
        <v>67</v>
      </c>
      <c r="AR3495" t="s">
        <v>82</v>
      </c>
      <c r="AT3495" t="s">
        <v>82</v>
      </c>
      <c r="AW3495" t="s">
        <v>82</v>
      </c>
      <c r="AY3495" t="s">
        <v>16320</v>
      </c>
      <c r="AZ3495" t="s">
        <v>16322</v>
      </c>
      <c r="BA3495" t="s">
        <v>1165</v>
      </c>
      <c r="BB3495">
        <v>57401</v>
      </c>
      <c r="BC3495" t="s">
        <v>79</v>
      </c>
      <c r="BH3495" t="s">
        <v>16584</v>
      </c>
      <c r="BI3495" t="s">
        <v>67</v>
      </c>
      <c r="BJ3495">
        <v>460446579</v>
      </c>
    </row>
    <row r="3496" spans="1:62" x14ac:dyDescent="0.25">
      <c r="A3496" t="s">
        <v>16603</v>
      </c>
      <c r="B3496" s="2">
        <v>43509</v>
      </c>
      <c r="C3496" t="s">
        <v>63</v>
      </c>
      <c r="D3496" s="3">
        <v>43472.38101921296</v>
      </c>
      <c r="E3496" t="s">
        <v>64</v>
      </c>
      <c r="F3496" s="2">
        <v>43556</v>
      </c>
      <c r="G3496" s="2">
        <v>43799</v>
      </c>
      <c r="H3496" t="s">
        <v>16604</v>
      </c>
      <c r="I3496" t="s">
        <v>16605</v>
      </c>
      <c r="J3496" t="s">
        <v>16606</v>
      </c>
      <c r="K3496" t="s">
        <v>16562</v>
      </c>
      <c r="L3496" t="s">
        <v>15064</v>
      </c>
      <c r="M3496" t="s">
        <v>1165</v>
      </c>
      <c r="N3496">
        <v>57745</v>
      </c>
      <c r="O3496" t="s">
        <v>70</v>
      </c>
      <c r="P3496" t="s">
        <v>67</v>
      </c>
      <c r="Q3496" t="s">
        <v>16607</v>
      </c>
      <c r="S3496" t="s">
        <v>72</v>
      </c>
      <c r="T3496" t="s">
        <v>14635</v>
      </c>
      <c r="U3496" t="s">
        <v>14636</v>
      </c>
      <c r="V3496" t="s">
        <v>14637</v>
      </c>
      <c r="W3496" t="s">
        <v>105</v>
      </c>
      <c r="X3496" t="s">
        <v>15165</v>
      </c>
      <c r="Y3496" t="str">
        <f>"43-4081"</f>
        <v>43-4081</v>
      </c>
      <c r="Z3496" t="s">
        <v>1983</v>
      </c>
      <c r="AA3496">
        <v>721110</v>
      </c>
      <c r="AB3496">
        <v>8</v>
      </c>
      <c r="AC3496">
        <v>8</v>
      </c>
      <c r="AD3496" t="s">
        <v>79</v>
      </c>
      <c r="AE3496" t="s">
        <v>80</v>
      </c>
      <c r="AF3496">
        <v>40</v>
      </c>
      <c r="AG3496" s="4">
        <v>0.33333333333333331</v>
      </c>
      <c r="AH3496" s="4">
        <v>0.66666666666666663</v>
      </c>
      <c r="AI3496" s="5">
        <v>10.5</v>
      </c>
      <c r="AJ3496">
        <v>15.75</v>
      </c>
      <c r="AK3496">
        <v>15.75</v>
      </c>
      <c r="AL3496" t="s">
        <v>81</v>
      </c>
      <c r="AM3496" t="s">
        <v>82</v>
      </c>
      <c r="AO3496" t="s">
        <v>83</v>
      </c>
      <c r="AP3496" t="s">
        <v>67</v>
      </c>
      <c r="AQ3496" t="s">
        <v>67</v>
      </c>
      <c r="AR3496" t="s">
        <v>82</v>
      </c>
      <c r="AT3496" t="s">
        <v>82</v>
      </c>
      <c r="AW3496" t="s">
        <v>82</v>
      </c>
      <c r="AY3496" t="s">
        <v>15064</v>
      </c>
      <c r="AZ3496" t="s">
        <v>11430</v>
      </c>
      <c r="BA3496" t="s">
        <v>1165</v>
      </c>
      <c r="BB3496">
        <v>57745</v>
      </c>
      <c r="BC3496" t="s">
        <v>87</v>
      </c>
      <c r="BH3496" t="s">
        <v>16608</v>
      </c>
      <c r="BI3496" t="s">
        <v>67</v>
      </c>
      <c r="BJ3496">
        <v>472349963</v>
      </c>
    </row>
    <row r="3497" spans="1:62" x14ac:dyDescent="0.25">
      <c r="A3497" t="s">
        <v>16613</v>
      </c>
      <c r="B3497" s="2">
        <v>43509</v>
      </c>
      <c r="C3497" t="s">
        <v>63</v>
      </c>
      <c r="D3497" s="3">
        <v>43472.381396932869</v>
      </c>
      <c r="E3497" t="s">
        <v>64</v>
      </c>
      <c r="F3497" s="2">
        <v>43556</v>
      </c>
      <c r="G3497" s="2">
        <v>43769</v>
      </c>
      <c r="H3497" t="s">
        <v>16565</v>
      </c>
      <c r="I3497" t="s">
        <v>16566</v>
      </c>
      <c r="J3497" t="s">
        <v>16567</v>
      </c>
      <c r="K3497" t="s">
        <v>16568</v>
      </c>
      <c r="L3497" t="s">
        <v>16011</v>
      </c>
      <c r="M3497" t="s">
        <v>1165</v>
      </c>
      <c r="N3497">
        <v>57751</v>
      </c>
      <c r="O3497" t="s">
        <v>70</v>
      </c>
      <c r="P3497" t="s">
        <v>67</v>
      </c>
      <c r="Q3497" t="s">
        <v>16569</v>
      </c>
      <c r="S3497" t="s">
        <v>72</v>
      </c>
      <c r="T3497" t="s">
        <v>14635</v>
      </c>
      <c r="U3497" t="s">
        <v>14636</v>
      </c>
      <c r="V3497" t="s">
        <v>14637</v>
      </c>
      <c r="W3497" t="s">
        <v>105</v>
      </c>
      <c r="X3497" t="s">
        <v>300</v>
      </c>
      <c r="Y3497" t="str">
        <f>"35-2014"</f>
        <v>35-2014</v>
      </c>
      <c r="Z3497" t="s">
        <v>301</v>
      </c>
      <c r="AA3497">
        <v>722110</v>
      </c>
      <c r="AB3497">
        <v>8</v>
      </c>
      <c r="AC3497">
        <v>8</v>
      </c>
      <c r="AD3497" t="s">
        <v>79</v>
      </c>
      <c r="AE3497" t="s">
        <v>80</v>
      </c>
      <c r="AF3497">
        <v>40</v>
      </c>
      <c r="AG3497" s="4">
        <v>0.33333333333333331</v>
      </c>
      <c r="AH3497" s="4">
        <v>0.66666666666666663</v>
      </c>
      <c r="AI3497" s="5">
        <v>12.35</v>
      </c>
      <c r="AJ3497">
        <v>18.53</v>
      </c>
      <c r="AK3497">
        <v>18.53</v>
      </c>
      <c r="AL3497" t="s">
        <v>81</v>
      </c>
      <c r="AM3497" t="s">
        <v>82</v>
      </c>
      <c r="AO3497" t="s">
        <v>83</v>
      </c>
      <c r="AP3497" t="s">
        <v>67</v>
      </c>
      <c r="AQ3497" t="s">
        <v>67</v>
      </c>
      <c r="AR3497" t="s">
        <v>82</v>
      </c>
      <c r="AT3497" t="s">
        <v>82</v>
      </c>
      <c r="AW3497" t="s">
        <v>82</v>
      </c>
      <c r="AY3497" t="s">
        <v>16011</v>
      </c>
      <c r="AZ3497" t="s">
        <v>11430</v>
      </c>
      <c r="BA3497" t="s">
        <v>1165</v>
      </c>
      <c r="BB3497">
        <v>57751</v>
      </c>
      <c r="BC3497" t="s">
        <v>87</v>
      </c>
      <c r="BH3497" t="s">
        <v>16567</v>
      </c>
      <c r="BI3497" t="s">
        <v>67</v>
      </c>
      <c r="BJ3497">
        <v>900420693</v>
      </c>
    </row>
    <row r="3498" spans="1:62" x14ac:dyDescent="0.25">
      <c r="A3498" t="s">
        <v>16712</v>
      </c>
      <c r="B3498" s="2">
        <v>43509</v>
      </c>
      <c r="C3498" t="s">
        <v>63</v>
      </c>
      <c r="D3498" s="3">
        <v>43472.381133344905</v>
      </c>
      <c r="E3498" t="s">
        <v>64</v>
      </c>
      <c r="F3498" s="2">
        <v>43556</v>
      </c>
      <c r="G3498" s="2">
        <v>43799</v>
      </c>
      <c r="H3498" t="s">
        <v>16713</v>
      </c>
      <c r="I3498" t="s">
        <v>16714</v>
      </c>
      <c r="J3498" t="s">
        <v>16715</v>
      </c>
      <c r="K3498" t="s">
        <v>16562</v>
      </c>
      <c r="L3498" t="s">
        <v>15064</v>
      </c>
      <c r="M3498" t="s">
        <v>1165</v>
      </c>
      <c r="N3498">
        <v>57745</v>
      </c>
      <c r="O3498" t="s">
        <v>70</v>
      </c>
      <c r="P3498" t="s">
        <v>67</v>
      </c>
      <c r="Q3498" t="s">
        <v>16716</v>
      </c>
      <c r="S3498" t="s">
        <v>72</v>
      </c>
      <c r="T3498" t="s">
        <v>14635</v>
      </c>
      <c r="U3498" t="s">
        <v>14636</v>
      </c>
      <c r="V3498" t="s">
        <v>14637</v>
      </c>
      <c r="W3498" t="s">
        <v>105</v>
      </c>
      <c r="X3498" t="s">
        <v>16717</v>
      </c>
      <c r="Y3498" t="str">
        <f>"37-2012"</f>
        <v>37-2012</v>
      </c>
      <c r="Z3498" t="s">
        <v>373</v>
      </c>
      <c r="AA3498">
        <v>721110</v>
      </c>
      <c r="AB3498">
        <v>10</v>
      </c>
      <c r="AC3498">
        <v>10</v>
      </c>
      <c r="AD3498" t="s">
        <v>79</v>
      </c>
      <c r="AE3498" t="s">
        <v>80</v>
      </c>
      <c r="AF3498">
        <v>40</v>
      </c>
      <c r="AG3498" s="4">
        <v>0.33333333333333331</v>
      </c>
      <c r="AH3498" s="4">
        <v>0.70833333333333337</v>
      </c>
      <c r="AI3498" s="5">
        <v>10.5</v>
      </c>
      <c r="AJ3498">
        <v>15.75</v>
      </c>
      <c r="AK3498">
        <v>15.75</v>
      </c>
      <c r="AL3498" t="s">
        <v>81</v>
      </c>
      <c r="AM3498" t="s">
        <v>82</v>
      </c>
      <c r="AO3498" t="s">
        <v>83</v>
      </c>
      <c r="AP3498" t="s">
        <v>67</v>
      </c>
      <c r="AQ3498" t="s">
        <v>67</v>
      </c>
      <c r="AR3498" t="s">
        <v>82</v>
      </c>
      <c r="AT3498" t="s">
        <v>82</v>
      </c>
      <c r="AW3498" t="s">
        <v>82</v>
      </c>
      <c r="AY3498" t="s">
        <v>15064</v>
      </c>
      <c r="AZ3498" t="s">
        <v>11430</v>
      </c>
      <c r="BA3498" t="s">
        <v>1165</v>
      </c>
      <c r="BB3498">
        <v>57745</v>
      </c>
      <c r="BC3498" t="s">
        <v>87</v>
      </c>
      <c r="BH3498" t="s">
        <v>16715</v>
      </c>
      <c r="BI3498" t="s">
        <v>67</v>
      </c>
      <c r="BJ3498">
        <v>270028319</v>
      </c>
    </row>
    <row r="3499" spans="1:62" x14ac:dyDescent="0.25">
      <c r="A3499" t="s">
        <v>16727</v>
      </c>
      <c r="B3499" s="2">
        <v>43509</v>
      </c>
      <c r="C3499" t="s">
        <v>63</v>
      </c>
      <c r="D3499" s="3">
        <v>43472.379579386572</v>
      </c>
      <c r="E3499" t="s">
        <v>64</v>
      </c>
      <c r="F3499" s="2">
        <v>43556</v>
      </c>
      <c r="G3499" s="2">
        <v>43800</v>
      </c>
      <c r="H3499" t="s">
        <v>16728</v>
      </c>
      <c r="I3499" t="s">
        <v>67</v>
      </c>
      <c r="J3499" t="s">
        <v>16729</v>
      </c>
      <c r="K3499" t="s">
        <v>16730</v>
      </c>
      <c r="L3499" t="s">
        <v>16320</v>
      </c>
      <c r="M3499" t="s">
        <v>1165</v>
      </c>
      <c r="N3499">
        <v>57401</v>
      </c>
      <c r="O3499" t="s">
        <v>70</v>
      </c>
      <c r="P3499" t="s">
        <v>67</v>
      </c>
      <c r="Q3499" t="s">
        <v>16731</v>
      </c>
      <c r="S3499" t="s">
        <v>72</v>
      </c>
      <c r="T3499" t="s">
        <v>14635</v>
      </c>
      <c r="U3499" t="s">
        <v>14636</v>
      </c>
      <c r="V3499" t="s">
        <v>14637</v>
      </c>
      <c r="W3499" t="s">
        <v>105</v>
      </c>
      <c r="X3499" t="s">
        <v>16193</v>
      </c>
      <c r="Y3499" t="str">
        <f>"47-2061"</f>
        <v>47-2061</v>
      </c>
      <c r="Z3499" t="s">
        <v>326</v>
      </c>
      <c r="AA3499">
        <v>23811</v>
      </c>
      <c r="AB3499">
        <v>10</v>
      </c>
      <c r="AC3499">
        <v>10</v>
      </c>
      <c r="AD3499" t="s">
        <v>79</v>
      </c>
      <c r="AE3499" t="s">
        <v>95</v>
      </c>
      <c r="AF3499">
        <v>40</v>
      </c>
      <c r="AG3499" s="4">
        <v>0.3125</v>
      </c>
      <c r="AH3499" s="4">
        <v>0.6875</v>
      </c>
      <c r="AI3499" s="5">
        <v>15.86</v>
      </c>
      <c r="AJ3499">
        <v>23.79</v>
      </c>
      <c r="AK3499">
        <v>23.79</v>
      </c>
      <c r="AL3499" t="s">
        <v>81</v>
      </c>
      <c r="AM3499" t="s">
        <v>82</v>
      </c>
      <c r="AO3499" t="s">
        <v>83</v>
      </c>
      <c r="AP3499" t="s">
        <v>67</v>
      </c>
      <c r="AQ3499" t="s">
        <v>67</v>
      </c>
      <c r="AR3499" t="s">
        <v>82</v>
      </c>
      <c r="AT3499" t="s">
        <v>82</v>
      </c>
      <c r="AW3499" t="s">
        <v>82</v>
      </c>
      <c r="AY3499" t="s">
        <v>16320</v>
      </c>
      <c r="AZ3499" t="s">
        <v>16322</v>
      </c>
      <c r="BA3499" t="s">
        <v>1165</v>
      </c>
      <c r="BB3499">
        <v>57401</v>
      </c>
      <c r="BC3499" t="s">
        <v>79</v>
      </c>
      <c r="BH3499" t="s">
        <v>16729</v>
      </c>
      <c r="BI3499" t="s">
        <v>67</v>
      </c>
      <c r="BJ3499">
        <v>460350056</v>
      </c>
    </row>
    <row r="3500" spans="1:62" x14ac:dyDescent="0.25">
      <c r="A3500" t="s">
        <v>16732</v>
      </c>
      <c r="B3500" s="2">
        <v>43509</v>
      </c>
      <c r="C3500" t="s">
        <v>63</v>
      </c>
      <c r="D3500" s="3">
        <v>43472.381946817128</v>
      </c>
      <c r="E3500" t="s">
        <v>64</v>
      </c>
      <c r="F3500" s="2">
        <v>43556</v>
      </c>
      <c r="G3500" s="2">
        <v>43799</v>
      </c>
      <c r="H3500" t="s">
        <v>16733</v>
      </c>
      <c r="I3500" t="s">
        <v>67</v>
      </c>
      <c r="J3500" t="s">
        <v>16734</v>
      </c>
      <c r="K3500" t="s">
        <v>67</v>
      </c>
      <c r="L3500" t="s">
        <v>16735</v>
      </c>
      <c r="M3500" t="s">
        <v>232</v>
      </c>
      <c r="N3500">
        <v>11735</v>
      </c>
      <c r="O3500" t="s">
        <v>70</v>
      </c>
      <c r="P3500" t="s">
        <v>67</v>
      </c>
      <c r="Q3500" t="s">
        <v>16736</v>
      </c>
      <c r="S3500" t="s">
        <v>72</v>
      </c>
      <c r="T3500" t="s">
        <v>3529</v>
      </c>
      <c r="U3500" t="s">
        <v>3530</v>
      </c>
      <c r="V3500" t="s">
        <v>3531</v>
      </c>
      <c r="W3500" t="s">
        <v>232</v>
      </c>
      <c r="X3500" t="s">
        <v>6597</v>
      </c>
      <c r="Y3500" t="str">
        <f>"37-3011"</f>
        <v>37-3011</v>
      </c>
      <c r="Z3500" t="s">
        <v>94</v>
      </c>
      <c r="AA3500">
        <v>332212</v>
      </c>
      <c r="AB3500">
        <v>4</v>
      </c>
      <c r="AC3500">
        <v>4</v>
      </c>
      <c r="AD3500" t="s">
        <v>79</v>
      </c>
      <c r="AE3500" t="s">
        <v>80</v>
      </c>
      <c r="AF3500">
        <v>40</v>
      </c>
      <c r="AG3500" s="4">
        <v>0.33333333333333331</v>
      </c>
      <c r="AH3500" s="4">
        <v>0.66666666666666663</v>
      </c>
      <c r="AI3500" s="5">
        <v>16.350000000000001</v>
      </c>
      <c r="AJ3500">
        <v>24.53</v>
      </c>
      <c r="AK3500">
        <v>24.53</v>
      </c>
      <c r="AL3500" t="s">
        <v>81</v>
      </c>
      <c r="AM3500" t="s">
        <v>82</v>
      </c>
      <c r="AO3500" t="s">
        <v>83</v>
      </c>
      <c r="AP3500" t="s">
        <v>67</v>
      </c>
      <c r="AQ3500" t="s">
        <v>662</v>
      </c>
      <c r="AR3500" t="s">
        <v>82</v>
      </c>
      <c r="AT3500" t="s">
        <v>82</v>
      </c>
      <c r="AW3500" t="s">
        <v>72</v>
      </c>
      <c r="AX3500">
        <v>1</v>
      </c>
      <c r="AY3500" t="s">
        <v>16735</v>
      </c>
      <c r="AZ3500" t="s">
        <v>6554</v>
      </c>
      <c r="BA3500" t="s">
        <v>232</v>
      </c>
      <c r="BB3500">
        <v>11735</v>
      </c>
      <c r="BC3500" t="s">
        <v>79</v>
      </c>
      <c r="BH3500" t="s">
        <v>16734</v>
      </c>
      <c r="BI3500" t="s">
        <v>67</v>
      </c>
      <c r="BJ3500">
        <v>113420706</v>
      </c>
    </row>
    <row r="3501" spans="1:62" x14ac:dyDescent="0.25">
      <c r="A3501" t="s">
        <v>16881</v>
      </c>
      <c r="B3501" s="2">
        <v>43509</v>
      </c>
      <c r="C3501" t="s">
        <v>63</v>
      </c>
      <c r="D3501" s="3">
        <v>43472.381706319444</v>
      </c>
      <c r="E3501" t="s">
        <v>64</v>
      </c>
      <c r="F3501" s="2">
        <v>43556</v>
      </c>
      <c r="G3501" s="2">
        <v>43830</v>
      </c>
      <c r="H3501" t="s">
        <v>16882</v>
      </c>
      <c r="J3501" t="s">
        <v>16883</v>
      </c>
      <c r="L3501" t="s">
        <v>16884</v>
      </c>
      <c r="M3501" t="s">
        <v>783</v>
      </c>
      <c r="N3501">
        <v>44072</v>
      </c>
      <c r="O3501" t="s">
        <v>70</v>
      </c>
      <c r="Q3501" t="s">
        <v>16885</v>
      </c>
      <c r="S3501" t="s">
        <v>72</v>
      </c>
      <c r="T3501" t="s">
        <v>13303</v>
      </c>
      <c r="U3501" t="s">
        <v>16886</v>
      </c>
      <c r="V3501" t="s">
        <v>16460</v>
      </c>
      <c r="W3501" t="s">
        <v>278</v>
      </c>
      <c r="X3501" t="s">
        <v>94</v>
      </c>
      <c r="Y3501" t="str">
        <f>"37-3011"</f>
        <v>37-3011</v>
      </c>
      <c r="Z3501" t="s">
        <v>94</v>
      </c>
      <c r="AA3501">
        <v>561730</v>
      </c>
      <c r="AB3501">
        <v>20</v>
      </c>
      <c r="AC3501">
        <v>20</v>
      </c>
      <c r="AD3501" t="s">
        <v>79</v>
      </c>
      <c r="AE3501" t="s">
        <v>80</v>
      </c>
      <c r="AF3501">
        <v>40</v>
      </c>
      <c r="AG3501" s="4">
        <v>0.3125</v>
      </c>
      <c r="AH3501" s="4">
        <v>0.66666666666666663</v>
      </c>
      <c r="AI3501" s="5">
        <v>13.7</v>
      </c>
      <c r="AJ3501">
        <v>20.55</v>
      </c>
      <c r="AL3501" t="s">
        <v>81</v>
      </c>
      <c r="AM3501" t="s">
        <v>82</v>
      </c>
      <c r="AO3501" t="s">
        <v>83</v>
      </c>
      <c r="AR3501" t="s">
        <v>82</v>
      </c>
      <c r="AT3501" t="s">
        <v>82</v>
      </c>
      <c r="AW3501" t="s">
        <v>82</v>
      </c>
      <c r="AY3501" t="s">
        <v>10078</v>
      </c>
      <c r="AZ3501" t="s">
        <v>10080</v>
      </c>
      <c r="BA3501" t="s">
        <v>783</v>
      </c>
      <c r="BB3501">
        <v>44072</v>
      </c>
      <c r="BC3501" t="s">
        <v>79</v>
      </c>
      <c r="BH3501" t="s">
        <v>16887</v>
      </c>
      <c r="BJ3501">
        <v>341164658</v>
      </c>
    </row>
    <row r="3502" spans="1:62" x14ac:dyDescent="0.25">
      <c r="A3502" t="s">
        <v>17104</v>
      </c>
      <c r="B3502" s="2">
        <v>43509</v>
      </c>
      <c r="C3502" t="s">
        <v>63</v>
      </c>
      <c r="D3502" s="3">
        <v>43472.37957193287</v>
      </c>
      <c r="E3502" t="s">
        <v>64</v>
      </c>
      <c r="F3502" s="2">
        <v>43556</v>
      </c>
      <c r="G3502" s="2">
        <v>43819</v>
      </c>
      <c r="H3502" t="s">
        <v>13715</v>
      </c>
      <c r="I3502" t="s">
        <v>17105</v>
      </c>
      <c r="J3502" t="s">
        <v>17106</v>
      </c>
      <c r="L3502" t="s">
        <v>13718</v>
      </c>
      <c r="M3502" t="s">
        <v>1165</v>
      </c>
      <c r="N3502">
        <v>57430</v>
      </c>
      <c r="O3502" t="s">
        <v>70</v>
      </c>
      <c r="Q3502" t="s">
        <v>13719</v>
      </c>
      <c r="S3502" t="s">
        <v>72</v>
      </c>
      <c r="T3502" t="s">
        <v>194</v>
      </c>
      <c r="U3502" t="s">
        <v>195</v>
      </c>
      <c r="V3502" t="s">
        <v>196</v>
      </c>
      <c r="W3502" t="s">
        <v>197</v>
      </c>
      <c r="X3502" t="s">
        <v>13662</v>
      </c>
      <c r="Y3502" t="str">
        <f>"51-7042"</f>
        <v>51-7042</v>
      </c>
      <c r="Z3502" t="s">
        <v>4985</v>
      </c>
      <c r="AA3502">
        <v>321214</v>
      </c>
      <c r="AB3502">
        <v>4</v>
      </c>
      <c r="AC3502">
        <v>4</v>
      </c>
      <c r="AD3502" t="s">
        <v>79</v>
      </c>
      <c r="AE3502" t="s">
        <v>80</v>
      </c>
      <c r="AF3502">
        <v>40</v>
      </c>
      <c r="AG3502" s="4">
        <v>0.25</v>
      </c>
      <c r="AH3502" s="4">
        <v>0.64583333333333337</v>
      </c>
      <c r="AI3502" s="5">
        <v>14.42</v>
      </c>
      <c r="AJ3502">
        <v>21.63</v>
      </c>
      <c r="AL3502" t="s">
        <v>81</v>
      </c>
      <c r="AM3502" t="s">
        <v>82</v>
      </c>
      <c r="AO3502" t="s">
        <v>83</v>
      </c>
      <c r="AP3502" t="s">
        <v>67</v>
      </c>
      <c r="AQ3502" t="s">
        <v>67</v>
      </c>
      <c r="AR3502" t="s">
        <v>82</v>
      </c>
      <c r="AT3502" t="s">
        <v>82</v>
      </c>
      <c r="AW3502" t="s">
        <v>82</v>
      </c>
      <c r="AY3502" t="s">
        <v>13718</v>
      </c>
      <c r="AZ3502" t="s">
        <v>13368</v>
      </c>
      <c r="BA3502" t="s">
        <v>1165</v>
      </c>
      <c r="BB3502">
        <v>57430</v>
      </c>
      <c r="BC3502" t="s">
        <v>87</v>
      </c>
      <c r="BH3502" t="s">
        <v>17106</v>
      </c>
      <c r="BJ3502">
        <v>475345486</v>
      </c>
    </row>
    <row r="3503" spans="1:62" x14ac:dyDescent="0.25">
      <c r="A3503" t="s">
        <v>17261</v>
      </c>
      <c r="B3503" s="2">
        <v>43509</v>
      </c>
      <c r="C3503" t="s">
        <v>63</v>
      </c>
      <c r="D3503" s="3">
        <v>43472.380020115743</v>
      </c>
      <c r="E3503" t="s">
        <v>64</v>
      </c>
      <c r="F3503" s="2">
        <v>43556</v>
      </c>
      <c r="G3503" s="2">
        <v>43793</v>
      </c>
      <c r="H3503" t="s">
        <v>17262</v>
      </c>
      <c r="J3503" t="s">
        <v>17263</v>
      </c>
      <c r="L3503" t="s">
        <v>17264</v>
      </c>
      <c r="M3503" t="s">
        <v>232</v>
      </c>
      <c r="N3503">
        <v>14502</v>
      </c>
      <c r="O3503" t="s">
        <v>70</v>
      </c>
      <c r="Q3503" t="s">
        <v>17265</v>
      </c>
      <c r="S3503" t="s">
        <v>72</v>
      </c>
      <c r="T3503" t="s">
        <v>640</v>
      </c>
      <c r="U3503" t="s">
        <v>3571</v>
      </c>
      <c r="V3503" t="s">
        <v>642</v>
      </c>
      <c r="W3503" t="s">
        <v>105</v>
      </c>
      <c r="X3503" t="s">
        <v>106</v>
      </c>
      <c r="Y3503" t="str">
        <f>"37-3011"</f>
        <v>37-3011</v>
      </c>
      <c r="Z3503" t="s">
        <v>94</v>
      </c>
      <c r="AA3503">
        <v>561730</v>
      </c>
      <c r="AB3503">
        <v>5</v>
      </c>
      <c r="AC3503">
        <v>5</v>
      </c>
      <c r="AD3503" t="s">
        <v>79</v>
      </c>
      <c r="AE3503" t="s">
        <v>80</v>
      </c>
      <c r="AF3503">
        <v>40</v>
      </c>
      <c r="AG3503" s="4">
        <v>0.29166666666666669</v>
      </c>
      <c r="AH3503" s="4">
        <v>0.66666666666666663</v>
      </c>
      <c r="AI3503" s="5">
        <v>15.1</v>
      </c>
      <c r="AJ3503">
        <v>22.65</v>
      </c>
      <c r="AK3503">
        <v>24</v>
      </c>
      <c r="AL3503" t="s">
        <v>81</v>
      </c>
      <c r="AM3503" t="s">
        <v>82</v>
      </c>
      <c r="AO3503" t="s">
        <v>83</v>
      </c>
      <c r="AR3503" t="s">
        <v>82</v>
      </c>
      <c r="AT3503" t="s">
        <v>82</v>
      </c>
      <c r="AW3503" t="s">
        <v>82</v>
      </c>
      <c r="AY3503" t="s">
        <v>17264</v>
      </c>
      <c r="AZ3503" t="s">
        <v>2493</v>
      </c>
      <c r="BA3503" t="s">
        <v>232</v>
      </c>
      <c r="BB3503">
        <v>14502</v>
      </c>
      <c r="BC3503" t="s">
        <v>79</v>
      </c>
      <c r="BH3503" t="s">
        <v>17263</v>
      </c>
      <c r="BJ3503">
        <v>161473966</v>
      </c>
    </row>
    <row r="3504" spans="1:62" x14ac:dyDescent="0.25">
      <c r="A3504" t="s">
        <v>17333</v>
      </c>
      <c r="B3504" s="2">
        <v>43509</v>
      </c>
      <c r="C3504" t="s">
        <v>63</v>
      </c>
      <c r="D3504" s="3">
        <v>43472.380052916669</v>
      </c>
      <c r="E3504" t="s">
        <v>282</v>
      </c>
      <c r="F3504" s="2">
        <v>43556</v>
      </c>
      <c r="G3504" s="2">
        <v>43784</v>
      </c>
      <c r="H3504" t="s">
        <v>17334</v>
      </c>
      <c r="J3504" t="s">
        <v>17335</v>
      </c>
      <c r="K3504" t="s">
        <v>17336</v>
      </c>
      <c r="L3504" t="s">
        <v>11655</v>
      </c>
      <c r="M3504" t="s">
        <v>714</v>
      </c>
      <c r="N3504">
        <v>71303</v>
      </c>
      <c r="O3504" t="s">
        <v>70</v>
      </c>
      <c r="Q3504" t="s">
        <v>17337</v>
      </c>
      <c r="S3504" t="s">
        <v>72</v>
      </c>
      <c r="T3504" t="s">
        <v>758</v>
      </c>
      <c r="U3504" t="s">
        <v>903</v>
      </c>
      <c r="V3504" t="s">
        <v>760</v>
      </c>
      <c r="W3504" t="s">
        <v>761</v>
      </c>
      <c r="X3504" t="s">
        <v>1673</v>
      </c>
      <c r="Y3504" t="str">
        <f>"37-3011"</f>
        <v>37-3011</v>
      </c>
      <c r="Z3504" t="s">
        <v>94</v>
      </c>
      <c r="AA3504">
        <v>561730</v>
      </c>
      <c r="AB3504">
        <v>8</v>
      </c>
      <c r="AC3504">
        <v>7</v>
      </c>
      <c r="AD3504" t="s">
        <v>79</v>
      </c>
      <c r="AE3504" t="s">
        <v>95</v>
      </c>
      <c r="AF3504">
        <v>40</v>
      </c>
      <c r="AG3504" s="4">
        <v>0.29166666666666669</v>
      </c>
      <c r="AH3504" s="4">
        <v>0.64583333333333337</v>
      </c>
      <c r="AI3504" s="5">
        <v>11.53</v>
      </c>
      <c r="AJ3504">
        <v>17.3</v>
      </c>
      <c r="AL3504" t="s">
        <v>81</v>
      </c>
      <c r="AM3504" t="s">
        <v>82</v>
      </c>
      <c r="AO3504" t="s">
        <v>83</v>
      </c>
      <c r="AR3504" t="s">
        <v>82</v>
      </c>
      <c r="AT3504" t="s">
        <v>82</v>
      </c>
      <c r="AW3504" t="s">
        <v>82</v>
      </c>
      <c r="AY3504" t="s">
        <v>11655</v>
      </c>
      <c r="AZ3504" t="s">
        <v>16285</v>
      </c>
      <c r="BA3504" t="s">
        <v>714</v>
      </c>
      <c r="BB3504">
        <v>71303</v>
      </c>
      <c r="BC3504" t="s">
        <v>79</v>
      </c>
      <c r="BH3504" t="s">
        <v>17338</v>
      </c>
      <c r="BJ3504">
        <v>721330493</v>
      </c>
    </row>
    <row r="3505" spans="1:62" x14ac:dyDescent="0.25">
      <c r="A3505" t="s">
        <v>17425</v>
      </c>
      <c r="B3505" s="2">
        <v>43509</v>
      </c>
      <c r="C3505" t="s">
        <v>63</v>
      </c>
      <c r="D3505" s="3">
        <v>43472.379946932873</v>
      </c>
      <c r="E3505" t="s">
        <v>64</v>
      </c>
      <c r="F3505" s="2">
        <v>43556</v>
      </c>
      <c r="G3505" s="2">
        <v>43800</v>
      </c>
      <c r="H3505" t="s">
        <v>17426</v>
      </c>
      <c r="J3505" t="s">
        <v>17427</v>
      </c>
      <c r="K3505" t="s">
        <v>17428</v>
      </c>
      <c r="L3505" t="s">
        <v>1797</v>
      </c>
      <c r="M3505" t="s">
        <v>1246</v>
      </c>
      <c r="N3505">
        <v>63114</v>
      </c>
      <c r="O3505" t="s">
        <v>70</v>
      </c>
      <c r="Q3505" t="s">
        <v>17429</v>
      </c>
      <c r="S3505" t="s">
        <v>72</v>
      </c>
      <c r="T3505" t="s">
        <v>3749</v>
      </c>
      <c r="U3505" t="s">
        <v>3750</v>
      </c>
      <c r="V3505" t="s">
        <v>642</v>
      </c>
      <c r="W3505" t="s">
        <v>105</v>
      </c>
      <c r="X3505" t="s">
        <v>106</v>
      </c>
      <c r="Y3505" t="str">
        <f>"37-3011"</f>
        <v>37-3011</v>
      </c>
      <c r="Z3505" t="s">
        <v>94</v>
      </c>
      <c r="AA3505">
        <v>561730</v>
      </c>
      <c r="AB3505">
        <v>5</v>
      </c>
      <c r="AC3505">
        <v>5</v>
      </c>
      <c r="AD3505" t="s">
        <v>79</v>
      </c>
      <c r="AE3505" t="s">
        <v>80</v>
      </c>
      <c r="AF3505">
        <v>40</v>
      </c>
      <c r="AG3505" s="4">
        <v>0.29166666666666669</v>
      </c>
      <c r="AH3505" s="4">
        <v>0.64583333333333337</v>
      </c>
      <c r="AI3505" s="5">
        <v>14.52</v>
      </c>
      <c r="AJ3505">
        <v>21.78</v>
      </c>
      <c r="AL3505" t="s">
        <v>81</v>
      </c>
      <c r="AM3505" t="s">
        <v>82</v>
      </c>
      <c r="AO3505" t="s">
        <v>83</v>
      </c>
      <c r="AR3505" t="s">
        <v>82</v>
      </c>
      <c r="AT3505" t="s">
        <v>82</v>
      </c>
      <c r="AW3505" t="s">
        <v>82</v>
      </c>
      <c r="AY3505" t="s">
        <v>1797</v>
      </c>
      <c r="AZ3505" t="s">
        <v>1797</v>
      </c>
      <c r="BA3505" t="s">
        <v>1246</v>
      </c>
      <c r="BB3505">
        <v>63114</v>
      </c>
      <c r="BC3505" t="s">
        <v>79</v>
      </c>
      <c r="BH3505" t="s">
        <v>17427</v>
      </c>
      <c r="BJ3505">
        <v>431731170</v>
      </c>
    </row>
    <row r="3506" spans="1:62" x14ac:dyDescent="0.25">
      <c r="A3506" t="s">
        <v>17442</v>
      </c>
      <c r="B3506" s="2">
        <v>43509</v>
      </c>
      <c r="C3506" t="s">
        <v>63</v>
      </c>
      <c r="D3506" s="3">
        <v>43472.380267673609</v>
      </c>
      <c r="E3506" t="s">
        <v>64</v>
      </c>
      <c r="F3506" s="2">
        <v>43556</v>
      </c>
      <c r="G3506" s="2">
        <v>43784</v>
      </c>
      <c r="H3506" t="s">
        <v>17443</v>
      </c>
      <c r="I3506" t="s">
        <v>17444</v>
      </c>
      <c r="J3506" t="s">
        <v>17445</v>
      </c>
      <c r="L3506" t="s">
        <v>17446</v>
      </c>
      <c r="M3506" t="s">
        <v>147</v>
      </c>
      <c r="N3506">
        <v>19350</v>
      </c>
      <c r="O3506" t="s">
        <v>70</v>
      </c>
      <c r="Q3506" t="s">
        <v>17447</v>
      </c>
      <c r="S3506" t="s">
        <v>72</v>
      </c>
      <c r="T3506" t="s">
        <v>1738</v>
      </c>
      <c r="U3506" t="s">
        <v>1739</v>
      </c>
      <c r="V3506" t="s">
        <v>1740</v>
      </c>
      <c r="W3506" t="s">
        <v>278</v>
      </c>
      <c r="X3506" t="s">
        <v>2013</v>
      </c>
      <c r="Y3506" t="str">
        <f>"37-3011"</f>
        <v>37-3011</v>
      </c>
      <c r="Z3506" t="s">
        <v>94</v>
      </c>
      <c r="AA3506">
        <v>561730</v>
      </c>
      <c r="AB3506">
        <v>4</v>
      </c>
      <c r="AC3506">
        <v>4</v>
      </c>
      <c r="AD3506" t="s">
        <v>79</v>
      </c>
      <c r="AE3506" t="s">
        <v>80</v>
      </c>
      <c r="AF3506">
        <v>40</v>
      </c>
      <c r="AG3506" s="4">
        <v>0.30208333333333331</v>
      </c>
      <c r="AH3506" s="4">
        <v>0.70833333333333337</v>
      </c>
      <c r="AI3506" s="5">
        <v>15.73</v>
      </c>
      <c r="AJ3506">
        <v>23.6</v>
      </c>
      <c r="AK3506">
        <v>23.6</v>
      </c>
      <c r="AL3506" t="s">
        <v>81</v>
      </c>
      <c r="AM3506" t="s">
        <v>82</v>
      </c>
      <c r="AO3506" t="s">
        <v>83</v>
      </c>
      <c r="AR3506" t="s">
        <v>82</v>
      </c>
      <c r="AT3506" t="s">
        <v>82</v>
      </c>
      <c r="AW3506" t="s">
        <v>82</v>
      </c>
      <c r="AY3506" t="s">
        <v>17446</v>
      </c>
      <c r="AZ3506" t="s">
        <v>1310</v>
      </c>
      <c r="BA3506" t="s">
        <v>147</v>
      </c>
      <c r="BB3506">
        <v>19350</v>
      </c>
      <c r="BC3506" t="s">
        <v>79</v>
      </c>
      <c r="BH3506" t="s">
        <v>17445</v>
      </c>
      <c r="BJ3506">
        <v>200203207</v>
      </c>
    </row>
    <row r="3507" spans="1:62" x14ac:dyDescent="0.25">
      <c r="A3507" t="s">
        <v>17551</v>
      </c>
      <c r="B3507" s="2">
        <v>43509</v>
      </c>
      <c r="C3507" t="s">
        <v>63</v>
      </c>
      <c r="D3507" s="3">
        <v>43472.381671469906</v>
      </c>
      <c r="E3507" t="s">
        <v>64</v>
      </c>
      <c r="F3507" s="2">
        <v>43556</v>
      </c>
      <c r="G3507" s="2">
        <v>43800</v>
      </c>
      <c r="H3507" t="s">
        <v>17552</v>
      </c>
      <c r="J3507" t="s">
        <v>17553</v>
      </c>
      <c r="L3507" t="s">
        <v>17554</v>
      </c>
      <c r="M3507" t="s">
        <v>147</v>
      </c>
      <c r="N3507">
        <v>19401</v>
      </c>
      <c r="O3507" t="s">
        <v>70</v>
      </c>
      <c r="Q3507" t="s">
        <v>17555</v>
      </c>
      <c r="S3507" t="s">
        <v>72</v>
      </c>
      <c r="T3507" t="s">
        <v>13303</v>
      </c>
      <c r="U3507" t="s">
        <v>3891</v>
      </c>
      <c r="V3507" t="s">
        <v>1757</v>
      </c>
      <c r="W3507" t="s">
        <v>278</v>
      </c>
      <c r="X3507" t="s">
        <v>705</v>
      </c>
      <c r="Y3507" t="str">
        <f>"37-3011"</f>
        <v>37-3011</v>
      </c>
      <c r="Z3507" t="s">
        <v>94</v>
      </c>
      <c r="AA3507">
        <v>561730</v>
      </c>
      <c r="AB3507">
        <v>6</v>
      </c>
      <c r="AC3507">
        <v>6</v>
      </c>
      <c r="AD3507" t="s">
        <v>79</v>
      </c>
      <c r="AE3507" t="s">
        <v>80</v>
      </c>
      <c r="AF3507">
        <v>40</v>
      </c>
      <c r="AG3507" s="4">
        <v>0.29166666666666669</v>
      </c>
      <c r="AH3507" s="4">
        <v>0.64583333333333337</v>
      </c>
      <c r="AI3507" s="5">
        <v>15.73</v>
      </c>
      <c r="AJ3507">
        <v>23.6</v>
      </c>
      <c r="AL3507" t="s">
        <v>81</v>
      </c>
      <c r="AM3507" t="s">
        <v>82</v>
      </c>
      <c r="AO3507" t="s">
        <v>83</v>
      </c>
      <c r="AR3507" t="s">
        <v>82</v>
      </c>
      <c r="AT3507" t="s">
        <v>82</v>
      </c>
      <c r="AW3507" t="s">
        <v>72</v>
      </c>
      <c r="AX3507">
        <v>3</v>
      </c>
      <c r="AY3507" t="s">
        <v>10567</v>
      </c>
      <c r="AZ3507" t="s">
        <v>291</v>
      </c>
      <c r="BA3507" t="s">
        <v>147</v>
      </c>
      <c r="BB3507">
        <v>19401</v>
      </c>
      <c r="BC3507" t="s">
        <v>79</v>
      </c>
      <c r="BH3507" t="s">
        <v>17556</v>
      </c>
      <c r="BJ3507">
        <v>232764313</v>
      </c>
    </row>
    <row r="3508" spans="1:62" x14ac:dyDescent="0.25">
      <c r="A3508" t="s">
        <v>17697</v>
      </c>
      <c r="B3508" s="2">
        <v>43509</v>
      </c>
      <c r="C3508" t="s">
        <v>63</v>
      </c>
      <c r="D3508" s="3">
        <v>43472.382197303239</v>
      </c>
      <c r="E3508" t="s">
        <v>64</v>
      </c>
      <c r="F3508" s="2">
        <v>43556</v>
      </c>
      <c r="G3508" s="2">
        <v>43769</v>
      </c>
      <c r="H3508" t="s">
        <v>17698</v>
      </c>
      <c r="I3508" t="s">
        <v>17699</v>
      </c>
      <c r="J3508" t="s">
        <v>17700</v>
      </c>
      <c r="K3508" t="s">
        <v>17701</v>
      </c>
      <c r="L3508" t="s">
        <v>5251</v>
      </c>
      <c r="M3508" t="s">
        <v>3857</v>
      </c>
      <c r="N3508">
        <v>59101</v>
      </c>
      <c r="O3508" t="s">
        <v>70</v>
      </c>
      <c r="Q3508" t="s">
        <v>16475</v>
      </c>
      <c r="S3508" t="s">
        <v>72</v>
      </c>
      <c r="T3508" t="s">
        <v>13303</v>
      </c>
      <c r="U3508" t="s">
        <v>5811</v>
      </c>
      <c r="V3508" t="s">
        <v>16460</v>
      </c>
      <c r="W3508" t="s">
        <v>278</v>
      </c>
      <c r="X3508" t="s">
        <v>1012</v>
      </c>
      <c r="Y3508" t="str">
        <f>"37-2012"</f>
        <v>37-2012</v>
      </c>
      <c r="Z3508" t="s">
        <v>373</v>
      </c>
      <c r="AA3508">
        <v>721110</v>
      </c>
      <c r="AB3508">
        <v>24</v>
      </c>
      <c r="AC3508">
        <v>24</v>
      </c>
      <c r="AD3508" t="s">
        <v>79</v>
      </c>
      <c r="AE3508" t="s">
        <v>95</v>
      </c>
      <c r="AF3508">
        <v>35</v>
      </c>
      <c r="AG3508" s="4">
        <v>0.33333333333333331</v>
      </c>
      <c r="AH3508" s="4">
        <v>0.66666666666666663</v>
      </c>
      <c r="AI3508" s="5">
        <v>14.92</v>
      </c>
      <c r="AJ3508">
        <v>22.38</v>
      </c>
      <c r="AL3508" t="s">
        <v>81</v>
      </c>
      <c r="AM3508" t="s">
        <v>82</v>
      </c>
      <c r="AO3508" t="s">
        <v>83</v>
      </c>
      <c r="AR3508" t="s">
        <v>82</v>
      </c>
      <c r="AT3508" t="s">
        <v>82</v>
      </c>
      <c r="AW3508" t="s">
        <v>82</v>
      </c>
      <c r="AY3508" t="s">
        <v>17702</v>
      </c>
      <c r="AZ3508" t="s">
        <v>17703</v>
      </c>
      <c r="BA3508" t="s">
        <v>3857</v>
      </c>
      <c r="BB3508">
        <v>59101</v>
      </c>
      <c r="BC3508" t="s">
        <v>79</v>
      </c>
      <c r="BH3508" t="s">
        <v>17704</v>
      </c>
      <c r="BJ3508">
        <v>262210919</v>
      </c>
    </row>
    <row r="3509" spans="1:62" x14ac:dyDescent="0.25">
      <c r="A3509" t="s">
        <v>18124</v>
      </c>
      <c r="B3509" s="2">
        <v>43509</v>
      </c>
      <c r="C3509" t="s">
        <v>63</v>
      </c>
      <c r="D3509" s="3">
        <v>43472.382281863429</v>
      </c>
      <c r="E3509" t="s">
        <v>64</v>
      </c>
      <c r="F3509" s="2">
        <v>43556</v>
      </c>
      <c r="G3509" s="2">
        <v>43800</v>
      </c>
      <c r="H3509" t="s">
        <v>18125</v>
      </c>
      <c r="J3509" t="s">
        <v>18126</v>
      </c>
      <c r="K3509" t="s">
        <v>18127</v>
      </c>
      <c r="L3509" t="s">
        <v>2558</v>
      </c>
      <c r="M3509" t="s">
        <v>136</v>
      </c>
      <c r="N3509">
        <v>21634</v>
      </c>
      <c r="O3509" t="s">
        <v>70</v>
      </c>
      <c r="Q3509" t="s">
        <v>18128</v>
      </c>
      <c r="S3509" t="s">
        <v>72</v>
      </c>
      <c r="T3509" t="s">
        <v>1738</v>
      </c>
      <c r="U3509" t="s">
        <v>1739</v>
      </c>
      <c r="V3509" t="s">
        <v>1740</v>
      </c>
      <c r="W3509" t="s">
        <v>278</v>
      </c>
      <c r="X3509" t="s">
        <v>6439</v>
      </c>
      <c r="Y3509" t="str">
        <f>"51-3093"</f>
        <v>51-3093</v>
      </c>
      <c r="Z3509" t="s">
        <v>2561</v>
      </c>
      <c r="AA3509">
        <v>311712</v>
      </c>
      <c r="AB3509">
        <v>9</v>
      </c>
      <c r="AC3509">
        <v>9</v>
      </c>
      <c r="AD3509" t="s">
        <v>79</v>
      </c>
      <c r="AE3509" t="s">
        <v>80</v>
      </c>
      <c r="AF3509">
        <v>35</v>
      </c>
      <c r="AG3509" s="4">
        <v>0.25</v>
      </c>
      <c r="AH3509" s="4">
        <v>0.58333333333333337</v>
      </c>
      <c r="AI3509" s="5">
        <v>9.6</v>
      </c>
      <c r="AJ3509">
        <v>14.4</v>
      </c>
      <c r="AK3509">
        <v>14.4</v>
      </c>
      <c r="AL3509" t="s">
        <v>81</v>
      </c>
      <c r="AM3509" t="s">
        <v>82</v>
      </c>
      <c r="AO3509" t="s">
        <v>83</v>
      </c>
      <c r="AR3509" t="s">
        <v>82</v>
      </c>
      <c r="AT3509" t="s">
        <v>82</v>
      </c>
      <c r="AW3509" t="s">
        <v>82</v>
      </c>
      <c r="AY3509" t="s">
        <v>2558</v>
      </c>
      <c r="AZ3509" t="s">
        <v>2562</v>
      </c>
      <c r="BA3509" t="s">
        <v>136</v>
      </c>
      <c r="BB3509">
        <v>21634</v>
      </c>
      <c r="BC3509" t="s">
        <v>87</v>
      </c>
      <c r="BH3509" t="s">
        <v>18129</v>
      </c>
      <c r="BJ3509">
        <v>521963402</v>
      </c>
    </row>
    <row r="3510" spans="1:62" x14ac:dyDescent="0.25">
      <c r="A3510" t="s">
        <v>18216</v>
      </c>
      <c r="B3510" s="2">
        <v>43509</v>
      </c>
      <c r="C3510" t="s">
        <v>63</v>
      </c>
      <c r="D3510" s="3">
        <v>43472.379242569441</v>
      </c>
      <c r="E3510" t="s">
        <v>64</v>
      </c>
      <c r="F3510" s="2">
        <v>43556</v>
      </c>
      <c r="G3510" s="2">
        <v>43799</v>
      </c>
      <c r="H3510" t="s">
        <v>4121</v>
      </c>
      <c r="I3510" t="s">
        <v>4122</v>
      </c>
      <c r="J3510" t="s">
        <v>4123</v>
      </c>
      <c r="L3510" t="s">
        <v>4124</v>
      </c>
      <c r="M3510" t="s">
        <v>745</v>
      </c>
      <c r="N3510">
        <v>66219</v>
      </c>
      <c r="O3510" t="s">
        <v>70</v>
      </c>
      <c r="Q3510" t="s">
        <v>4125</v>
      </c>
      <c r="S3510" t="s">
        <v>72</v>
      </c>
      <c r="T3510" t="s">
        <v>2824</v>
      </c>
      <c r="U3510" t="s">
        <v>3717</v>
      </c>
      <c r="V3510" t="s">
        <v>642</v>
      </c>
      <c r="W3510" t="s">
        <v>105</v>
      </c>
      <c r="X3510" t="s">
        <v>4126</v>
      </c>
      <c r="Y3510" t="str">
        <f>"37-3011"</f>
        <v>37-3011</v>
      </c>
      <c r="Z3510" t="s">
        <v>94</v>
      </c>
      <c r="AA3510">
        <v>561730</v>
      </c>
      <c r="AB3510">
        <v>10</v>
      </c>
      <c r="AC3510">
        <v>10</v>
      </c>
      <c r="AD3510" t="s">
        <v>79</v>
      </c>
      <c r="AE3510" t="s">
        <v>95</v>
      </c>
      <c r="AF3510">
        <v>40</v>
      </c>
      <c r="AG3510" s="4">
        <v>0.29166666666666669</v>
      </c>
      <c r="AH3510" s="4">
        <v>0.66666666666666663</v>
      </c>
      <c r="AI3510" s="5">
        <v>14.73</v>
      </c>
      <c r="AJ3510">
        <v>22.1</v>
      </c>
      <c r="AK3510">
        <v>25.5</v>
      </c>
      <c r="AL3510" t="s">
        <v>81</v>
      </c>
      <c r="AM3510" t="s">
        <v>82</v>
      </c>
      <c r="AO3510" t="s">
        <v>83</v>
      </c>
      <c r="AR3510" t="s">
        <v>82</v>
      </c>
      <c r="AT3510" t="s">
        <v>82</v>
      </c>
      <c r="AW3510" t="s">
        <v>82</v>
      </c>
      <c r="AY3510" t="s">
        <v>4124</v>
      </c>
      <c r="AZ3510" t="s">
        <v>3053</v>
      </c>
      <c r="BA3510" t="s">
        <v>745</v>
      </c>
      <c r="BB3510">
        <v>66219</v>
      </c>
      <c r="BC3510" t="s">
        <v>79</v>
      </c>
      <c r="BH3510" t="s">
        <v>4123</v>
      </c>
      <c r="BJ3510">
        <v>481024189</v>
      </c>
    </row>
    <row r="3511" spans="1:62" x14ac:dyDescent="0.25">
      <c r="A3511" t="s">
        <v>18346</v>
      </c>
      <c r="B3511" s="2">
        <v>43509</v>
      </c>
      <c r="C3511" t="s">
        <v>63</v>
      </c>
      <c r="D3511" s="3">
        <v>43472.381528344908</v>
      </c>
      <c r="E3511" t="s">
        <v>64</v>
      </c>
      <c r="F3511" s="2">
        <v>43556</v>
      </c>
      <c r="G3511" s="2">
        <v>43830</v>
      </c>
      <c r="H3511" t="s">
        <v>17574</v>
      </c>
      <c r="J3511" t="s">
        <v>18347</v>
      </c>
      <c r="L3511" t="s">
        <v>1909</v>
      </c>
      <c r="M3511" t="s">
        <v>100</v>
      </c>
      <c r="N3511">
        <v>27603</v>
      </c>
      <c r="O3511" t="s">
        <v>70</v>
      </c>
      <c r="Q3511" t="s">
        <v>18348</v>
      </c>
      <c r="S3511" t="s">
        <v>72</v>
      </c>
      <c r="T3511" t="s">
        <v>1738</v>
      </c>
      <c r="U3511" t="s">
        <v>1739</v>
      </c>
      <c r="V3511" t="s">
        <v>1740</v>
      </c>
      <c r="W3511" t="s">
        <v>278</v>
      </c>
      <c r="X3511" t="s">
        <v>106</v>
      </c>
      <c r="Y3511" t="str">
        <f>"37-3011"</f>
        <v>37-3011</v>
      </c>
      <c r="Z3511" t="s">
        <v>94</v>
      </c>
      <c r="AA3511">
        <v>561730</v>
      </c>
      <c r="AB3511">
        <v>50</v>
      </c>
      <c r="AC3511">
        <v>50</v>
      </c>
      <c r="AD3511" t="s">
        <v>79</v>
      </c>
      <c r="AE3511" t="s">
        <v>95</v>
      </c>
      <c r="AF3511">
        <v>35</v>
      </c>
      <c r="AG3511" s="4">
        <v>0.27083333333333331</v>
      </c>
      <c r="AH3511" s="4">
        <v>0.66666666666666663</v>
      </c>
      <c r="AI3511" s="5">
        <v>14.52</v>
      </c>
      <c r="AJ3511">
        <v>21.78</v>
      </c>
      <c r="AK3511">
        <v>21.78</v>
      </c>
      <c r="AL3511" t="s">
        <v>81</v>
      </c>
      <c r="AM3511" t="s">
        <v>82</v>
      </c>
      <c r="AO3511" t="s">
        <v>83</v>
      </c>
      <c r="AR3511" t="s">
        <v>82</v>
      </c>
      <c r="AT3511" t="s">
        <v>82</v>
      </c>
      <c r="AW3511" t="s">
        <v>72</v>
      </c>
      <c r="AX3511">
        <v>3</v>
      </c>
      <c r="AY3511" t="s">
        <v>1909</v>
      </c>
      <c r="AZ3511" t="s">
        <v>2805</v>
      </c>
      <c r="BA3511" t="s">
        <v>100</v>
      </c>
      <c r="BB3511">
        <v>27603</v>
      </c>
      <c r="BC3511" t="s">
        <v>79</v>
      </c>
      <c r="BH3511" t="s">
        <v>18347</v>
      </c>
      <c r="BJ3511">
        <v>251859238</v>
      </c>
    </row>
    <row r="3512" spans="1:62" x14ac:dyDescent="0.25">
      <c r="A3512" t="s">
        <v>18386</v>
      </c>
      <c r="B3512" s="2">
        <v>43509</v>
      </c>
      <c r="C3512" t="s">
        <v>63</v>
      </c>
      <c r="D3512" s="3">
        <v>43472.38139638889</v>
      </c>
      <c r="E3512" t="s">
        <v>64</v>
      </c>
      <c r="F3512" s="2">
        <v>43556</v>
      </c>
      <c r="G3512" s="2">
        <v>43799</v>
      </c>
      <c r="H3512" t="s">
        <v>18387</v>
      </c>
      <c r="I3512" t="s">
        <v>18388</v>
      </c>
      <c r="J3512" t="s">
        <v>18389</v>
      </c>
      <c r="L3512" t="s">
        <v>12190</v>
      </c>
      <c r="M3512" t="s">
        <v>86</v>
      </c>
      <c r="N3512">
        <v>34292</v>
      </c>
      <c r="O3512" t="s">
        <v>70</v>
      </c>
      <c r="Q3512" t="s">
        <v>18390</v>
      </c>
      <c r="S3512" t="s">
        <v>72</v>
      </c>
      <c r="T3512" t="s">
        <v>13303</v>
      </c>
      <c r="U3512" t="s">
        <v>5811</v>
      </c>
      <c r="V3512" t="s">
        <v>16460</v>
      </c>
      <c r="W3512" t="s">
        <v>278</v>
      </c>
      <c r="X3512" t="s">
        <v>106</v>
      </c>
      <c r="Y3512" t="str">
        <f>"37-3011"</f>
        <v>37-3011</v>
      </c>
      <c r="Z3512" t="s">
        <v>94</v>
      </c>
      <c r="AA3512">
        <v>561730</v>
      </c>
      <c r="AB3512">
        <v>70</v>
      </c>
      <c r="AC3512">
        <v>70</v>
      </c>
      <c r="AD3512" t="s">
        <v>79</v>
      </c>
      <c r="AE3512" t="s">
        <v>95</v>
      </c>
      <c r="AF3512">
        <v>40</v>
      </c>
      <c r="AG3512" s="4">
        <v>0.29166666666666669</v>
      </c>
      <c r="AH3512" s="4">
        <v>0.72916666666666663</v>
      </c>
      <c r="AI3512" s="5">
        <v>12.57</v>
      </c>
      <c r="AJ3512">
        <v>18.86</v>
      </c>
      <c r="AL3512" t="s">
        <v>81</v>
      </c>
      <c r="AM3512" t="s">
        <v>82</v>
      </c>
      <c r="AO3512" t="s">
        <v>83</v>
      </c>
      <c r="AR3512" t="s">
        <v>82</v>
      </c>
      <c r="AT3512" t="s">
        <v>82</v>
      </c>
      <c r="AW3512" t="s">
        <v>82</v>
      </c>
      <c r="AY3512" t="s">
        <v>12193</v>
      </c>
      <c r="AZ3512" t="s">
        <v>3564</v>
      </c>
      <c r="BA3512" t="s">
        <v>86</v>
      </c>
      <c r="BB3512">
        <v>34292</v>
      </c>
      <c r="BC3512" t="s">
        <v>79</v>
      </c>
      <c r="BH3512" t="s">
        <v>18391</v>
      </c>
      <c r="BJ3512">
        <v>650238465</v>
      </c>
    </row>
    <row r="3513" spans="1:62" x14ac:dyDescent="0.25">
      <c r="A3513" t="s">
        <v>18483</v>
      </c>
      <c r="B3513" s="2">
        <v>43509</v>
      </c>
      <c r="C3513" t="s">
        <v>63</v>
      </c>
      <c r="D3513" s="3">
        <v>43472.380136273146</v>
      </c>
      <c r="E3513" t="s">
        <v>64</v>
      </c>
      <c r="F3513" s="2">
        <v>43556</v>
      </c>
      <c r="G3513" s="2">
        <v>43814</v>
      </c>
      <c r="H3513" t="s">
        <v>18484</v>
      </c>
      <c r="J3513" t="s">
        <v>18485</v>
      </c>
      <c r="K3513" t="s">
        <v>18486</v>
      </c>
      <c r="L3513" t="s">
        <v>18487</v>
      </c>
      <c r="M3513" t="s">
        <v>278</v>
      </c>
      <c r="N3513">
        <v>24550</v>
      </c>
      <c r="O3513" t="s">
        <v>70</v>
      </c>
      <c r="Q3513" t="s">
        <v>18488</v>
      </c>
      <c r="S3513" t="s">
        <v>72</v>
      </c>
      <c r="T3513" t="s">
        <v>1738</v>
      </c>
      <c r="U3513" t="s">
        <v>1739</v>
      </c>
      <c r="V3513" t="s">
        <v>1740</v>
      </c>
      <c r="W3513" t="s">
        <v>278</v>
      </c>
      <c r="X3513" t="s">
        <v>106</v>
      </c>
      <c r="Y3513" t="str">
        <f>"37-3011"</f>
        <v>37-3011</v>
      </c>
      <c r="Z3513" t="s">
        <v>94</v>
      </c>
      <c r="AA3513">
        <v>561730</v>
      </c>
      <c r="AB3513">
        <v>11</v>
      </c>
      <c r="AC3513">
        <v>11</v>
      </c>
      <c r="AD3513" t="s">
        <v>79</v>
      </c>
      <c r="AE3513" t="s">
        <v>95</v>
      </c>
      <c r="AF3513">
        <v>40</v>
      </c>
      <c r="AG3513" s="4">
        <v>0.27083333333333331</v>
      </c>
      <c r="AH3513" s="4">
        <v>0.625</v>
      </c>
      <c r="AI3513" s="5">
        <v>12.61</v>
      </c>
      <c r="AJ3513">
        <v>18.920000000000002</v>
      </c>
      <c r="AK3513">
        <v>18.920000000000002</v>
      </c>
      <c r="AL3513" t="s">
        <v>81</v>
      </c>
      <c r="AM3513" t="s">
        <v>82</v>
      </c>
      <c r="AO3513" t="s">
        <v>83</v>
      </c>
      <c r="AR3513" t="s">
        <v>82</v>
      </c>
      <c r="AT3513" t="s">
        <v>82</v>
      </c>
      <c r="AW3513" t="s">
        <v>82</v>
      </c>
      <c r="AY3513" t="s">
        <v>18487</v>
      </c>
      <c r="AZ3513" t="s">
        <v>2351</v>
      </c>
      <c r="BA3513" t="s">
        <v>278</v>
      </c>
      <c r="BB3513">
        <v>24550</v>
      </c>
      <c r="BC3513" t="s">
        <v>79</v>
      </c>
      <c r="BH3513" t="s">
        <v>18489</v>
      </c>
      <c r="BJ3513">
        <v>50622755</v>
      </c>
    </row>
    <row r="3514" spans="1:62" x14ac:dyDescent="0.25">
      <c r="A3514" t="s">
        <v>18787</v>
      </c>
      <c r="B3514" s="2">
        <v>43509</v>
      </c>
      <c r="C3514" t="s">
        <v>63</v>
      </c>
      <c r="D3514" s="3">
        <v>43472.383121805557</v>
      </c>
      <c r="E3514" t="s">
        <v>64</v>
      </c>
      <c r="F3514" s="2">
        <v>43556</v>
      </c>
      <c r="G3514" s="2">
        <v>43766</v>
      </c>
      <c r="H3514" t="s">
        <v>18183</v>
      </c>
      <c r="J3514" t="s">
        <v>18184</v>
      </c>
      <c r="L3514" t="s">
        <v>18185</v>
      </c>
      <c r="M3514" t="s">
        <v>232</v>
      </c>
      <c r="N3514">
        <v>10583</v>
      </c>
      <c r="O3514" t="s">
        <v>70</v>
      </c>
      <c r="Q3514" t="s">
        <v>18186</v>
      </c>
      <c r="S3514" t="s">
        <v>72</v>
      </c>
      <c r="T3514" t="s">
        <v>651</v>
      </c>
      <c r="U3514" t="s">
        <v>652</v>
      </c>
      <c r="V3514" t="s">
        <v>653</v>
      </c>
      <c r="W3514" t="s">
        <v>207</v>
      </c>
      <c r="X3514" t="s">
        <v>1533</v>
      </c>
      <c r="Y3514" t="str">
        <f>"35-3031"</f>
        <v>35-3031</v>
      </c>
      <c r="Z3514" t="s">
        <v>410</v>
      </c>
      <c r="AA3514">
        <v>713910</v>
      </c>
      <c r="AB3514">
        <v>8</v>
      </c>
      <c r="AC3514">
        <v>8</v>
      </c>
      <c r="AD3514" t="s">
        <v>79</v>
      </c>
      <c r="AE3514" t="s">
        <v>80</v>
      </c>
      <c r="AF3514">
        <v>40</v>
      </c>
      <c r="AG3514" s="4">
        <v>0.58333333333333337</v>
      </c>
      <c r="AH3514" s="4">
        <v>0.91666666666666663</v>
      </c>
      <c r="AI3514" s="5">
        <v>15.27</v>
      </c>
      <c r="AJ3514">
        <v>22.91</v>
      </c>
      <c r="AK3514">
        <v>31.5</v>
      </c>
      <c r="AL3514" t="s">
        <v>81</v>
      </c>
      <c r="AM3514" t="s">
        <v>82</v>
      </c>
      <c r="AO3514" t="s">
        <v>83</v>
      </c>
      <c r="AR3514" t="s">
        <v>82</v>
      </c>
      <c r="AT3514" t="s">
        <v>82</v>
      </c>
      <c r="AW3514" t="s">
        <v>72</v>
      </c>
      <c r="AX3514">
        <v>3</v>
      </c>
      <c r="AY3514" t="s">
        <v>18185</v>
      </c>
      <c r="AZ3514" t="s">
        <v>1285</v>
      </c>
      <c r="BA3514" t="s">
        <v>232</v>
      </c>
      <c r="BB3514">
        <v>10583</v>
      </c>
      <c r="BC3514" t="s">
        <v>87</v>
      </c>
      <c r="BH3514" t="s">
        <v>18184</v>
      </c>
      <c r="BJ3514">
        <v>121726234</v>
      </c>
    </row>
    <row r="3515" spans="1:62" x14ac:dyDescent="0.25">
      <c r="A3515" t="s">
        <v>18969</v>
      </c>
      <c r="B3515" s="2">
        <v>43509</v>
      </c>
      <c r="C3515" t="s">
        <v>63</v>
      </c>
      <c r="D3515" s="3">
        <v>43472.381518414353</v>
      </c>
      <c r="E3515" t="s">
        <v>64</v>
      </c>
      <c r="F3515" s="2">
        <v>43556</v>
      </c>
      <c r="G3515" s="2">
        <v>43770</v>
      </c>
      <c r="H3515" t="s">
        <v>18970</v>
      </c>
      <c r="I3515" t="s">
        <v>18971</v>
      </c>
      <c r="J3515" t="s">
        <v>18972</v>
      </c>
      <c r="L3515" t="s">
        <v>1245</v>
      </c>
      <c r="M3515" t="s">
        <v>308</v>
      </c>
      <c r="N3515">
        <v>8260</v>
      </c>
      <c r="O3515" t="s">
        <v>70</v>
      </c>
      <c r="Q3515" t="s">
        <v>18973</v>
      </c>
      <c r="S3515" t="s">
        <v>72</v>
      </c>
      <c r="T3515" t="s">
        <v>18974</v>
      </c>
      <c r="U3515" t="s">
        <v>18975</v>
      </c>
      <c r="V3515" t="s">
        <v>18976</v>
      </c>
      <c r="W3515" t="s">
        <v>308</v>
      </c>
      <c r="X3515" t="s">
        <v>440</v>
      </c>
      <c r="Y3515" t="str">
        <f>"35-9021"</f>
        <v>35-9021</v>
      </c>
      <c r="Z3515" t="s">
        <v>315</v>
      </c>
      <c r="AA3515">
        <v>722511</v>
      </c>
      <c r="AB3515">
        <v>15</v>
      </c>
      <c r="AC3515">
        <v>15</v>
      </c>
      <c r="AD3515" t="s">
        <v>79</v>
      </c>
      <c r="AE3515" t="s">
        <v>80</v>
      </c>
      <c r="AF3515">
        <v>40</v>
      </c>
      <c r="AG3515" s="4">
        <v>0.45833333333333331</v>
      </c>
      <c r="AH3515" s="4">
        <v>0.83333333333333337</v>
      </c>
      <c r="AI3515" s="5">
        <v>10.41</v>
      </c>
      <c r="AJ3515">
        <v>15.62</v>
      </c>
      <c r="AL3515" t="s">
        <v>81</v>
      </c>
      <c r="AM3515" t="s">
        <v>82</v>
      </c>
      <c r="AO3515" t="s">
        <v>213</v>
      </c>
      <c r="AR3515" t="s">
        <v>82</v>
      </c>
      <c r="AT3515" t="s">
        <v>82</v>
      </c>
      <c r="AW3515" t="s">
        <v>82</v>
      </c>
      <c r="AY3515" t="s">
        <v>1245</v>
      </c>
      <c r="AZ3515" t="s">
        <v>5714</v>
      </c>
      <c r="BA3515" t="s">
        <v>308</v>
      </c>
      <c r="BB3515">
        <v>8260</v>
      </c>
      <c r="BC3515" t="s">
        <v>87</v>
      </c>
      <c r="BH3515" t="s">
        <v>18977</v>
      </c>
      <c r="BJ3515">
        <v>463930870</v>
      </c>
    </row>
    <row r="3516" spans="1:62" x14ac:dyDescent="0.25">
      <c r="A3516" t="s">
        <v>19047</v>
      </c>
      <c r="B3516" s="2">
        <v>43509</v>
      </c>
      <c r="C3516" t="s">
        <v>63</v>
      </c>
      <c r="D3516" s="3">
        <v>43472.381106261571</v>
      </c>
      <c r="E3516" t="s">
        <v>64</v>
      </c>
      <c r="F3516" s="2">
        <v>43556</v>
      </c>
      <c r="G3516" s="2">
        <v>43770</v>
      </c>
      <c r="H3516" t="s">
        <v>19048</v>
      </c>
      <c r="I3516" t="s">
        <v>19049</v>
      </c>
      <c r="J3516" t="s">
        <v>19050</v>
      </c>
      <c r="K3516" t="s">
        <v>130</v>
      </c>
      <c r="L3516" t="s">
        <v>1245</v>
      </c>
      <c r="M3516" t="s">
        <v>308</v>
      </c>
      <c r="N3516">
        <v>8260</v>
      </c>
      <c r="O3516" t="s">
        <v>70</v>
      </c>
      <c r="Q3516" t="s">
        <v>19051</v>
      </c>
      <c r="S3516" t="s">
        <v>72</v>
      </c>
      <c r="T3516" t="s">
        <v>19052</v>
      </c>
      <c r="U3516" t="s">
        <v>19053</v>
      </c>
      <c r="V3516" t="s">
        <v>18976</v>
      </c>
      <c r="W3516" t="s">
        <v>308</v>
      </c>
      <c r="X3516" t="s">
        <v>16279</v>
      </c>
      <c r="Y3516" t="str">
        <f>"35-2015"</f>
        <v>35-2015</v>
      </c>
      <c r="Z3516" t="s">
        <v>346</v>
      </c>
      <c r="AA3516">
        <v>722511</v>
      </c>
      <c r="AB3516">
        <v>6</v>
      </c>
      <c r="AC3516">
        <v>6</v>
      </c>
      <c r="AD3516" t="s">
        <v>79</v>
      </c>
      <c r="AE3516" t="s">
        <v>80</v>
      </c>
      <c r="AF3516">
        <v>40</v>
      </c>
      <c r="AG3516" s="4">
        <v>0.41666666666666669</v>
      </c>
      <c r="AH3516" s="4">
        <v>0.79166666666666663</v>
      </c>
      <c r="AI3516" s="5">
        <v>14.3</v>
      </c>
      <c r="AJ3516">
        <v>21.45</v>
      </c>
      <c r="AL3516" t="s">
        <v>81</v>
      </c>
      <c r="AM3516" t="s">
        <v>82</v>
      </c>
      <c r="AO3516" t="s">
        <v>213</v>
      </c>
      <c r="AR3516" t="s">
        <v>82</v>
      </c>
      <c r="AT3516" t="s">
        <v>82</v>
      </c>
      <c r="AW3516" t="s">
        <v>82</v>
      </c>
      <c r="AY3516" t="s">
        <v>1245</v>
      </c>
      <c r="AZ3516" t="s">
        <v>5714</v>
      </c>
      <c r="BA3516" t="s">
        <v>308</v>
      </c>
      <c r="BB3516">
        <v>8260</v>
      </c>
      <c r="BC3516" t="s">
        <v>87</v>
      </c>
      <c r="BH3516" t="s">
        <v>19050</v>
      </c>
      <c r="BJ3516">
        <v>203683149</v>
      </c>
    </row>
    <row r="3517" spans="1:62" x14ac:dyDescent="0.25">
      <c r="A3517" t="s">
        <v>19066</v>
      </c>
      <c r="B3517" s="2">
        <v>43509</v>
      </c>
      <c r="C3517" t="s">
        <v>63</v>
      </c>
      <c r="D3517" s="3">
        <v>43472.379531423612</v>
      </c>
      <c r="E3517" t="s">
        <v>64</v>
      </c>
      <c r="F3517" s="2">
        <v>43556</v>
      </c>
      <c r="G3517" s="2">
        <v>43800</v>
      </c>
      <c r="H3517" t="s">
        <v>19067</v>
      </c>
      <c r="J3517" t="s">
        <v>19068</v>
      </c>
      <c r="L3517" t="s">
        <v>7630</v>
      </c>
      <c r="M3517" t="s">
        <v>308</v>
      </c>
      <c r="N3517">
        <v>8801</v>
      </c>
      <c r="O3517" t="s">
        <v>70</v>
      </c>
      <c r="Q3517" t="s">
        <v>19069</v>
      </c>
      <c r="S3517" t="s">
        <v>72</v>
      </c>
      <c r="T3517" t="s">
        <v>18974</v>
      </c>
      <c r="U3517" t="s">
        <v>18975</v>
      </c>
      <c r="V3517" t="s">
        <v>18976</v>
      </c>
      <c r="W3517" t="s">
        <v>308</v>
      </c>
      <c r="X3517" t="s">
        <v>93</v>
      </c>
      <c r="Y3517" t="str">
        <f>"47-4091"</f>
        <v>47-4091</v>
      </c>
      <c r="Z3517" t="s">
        <v>3037</v>
      </c>
      <c r="AA3517">
        <v>561730</v>
      </c>
      <c r="AB3517">
        <v>3</v>
      </c>
      <c r="AC3517">
        <v>3</v>
      </c>
      <c r="AD3517" t="s">
        <v>79</v>
      </c>
      <c r="AE3517" t="s">
        <v>80</v>
      </c>
      <c r="AF3517">
        <v>40</v>
      </c>
      <c r="AG3517" s="4">
        <v>0.33333333333333331</v>
      </c>
      <c r="AH3517" s="4">
        <v>0.70833333333333337</v>
      </c>
      <c r="AI3517" s="5">
        <v>17.260000000000002</v>
      </c>
      <c r="AL3517" t="s">
        <v>81</v>
      </c>
      <c r="AM3517" t="s">
        <v>82</v>
      </c>
      <c r="AO3517" t="s">
        <v>213</v>
      </c>
      <c r="AR3517" t="s">
        <v>82</v>
      </c>
      <c r="AT3517" t="s">
        <v>82</v>
      </c>
      <c r="AW3517" t="s">
        <v>82</v>
      </c>
      <c r="AY3517" t="s">
        <v>7632</v>
      </c>
      <c r="AZ3517" t="s">
        <v>3038</v>
      </c>
      <c r="BA3517" t="s">
        <v>308</v>
      </c>
      <c r="BB3517">
        <v>8801</v>
      </c>
      <c r="BC3517" t="s">
        <v>79</v>
      </c>
      <c r="BH3517" t="s">
        <v>19070</v>
      </c>
      <c r="BJ3517">
        <v>223074257</v>
      </c>
    </row>
    <row r="3518" spans="1:62" x14ac:dyDescent="0.25">
      <c r="A3518" t="s">
        <v>19206</v>
      </c>
      <c r="B3518" s="2">
        <v>43509</v>
      </c>
      <c r="C3518" t="s">
        <v>63</v>
      </c>
      <c r="D3518" s="3">
        <v>43472.379077013888</v>
      </c>
      <c r="E3518" t="s">
        <v>64</v>
      </c>
      <c r="F3518" s="2">
        <v>43556</v>
      </c>
      <c r="G3518" s="2">
        <v>43769</v>
      </c>
      <c r="H3518" t="s">
        <v>8347</v>
      </c>
      <c r="J3518" t="s">
        <v>19207</v>
      </c>
      <c r="L3518" t="s">
        <v>19208</v>
      </c>
      <c r="M3518" t="s">
        <v>105</v>
      </c>
      <c r="N3518">
        <v>78154</v>
      </c>
      <c r="O3518" t="s">
        <v>70</v>
      </c>
      <c r="Q3518" t="s">
        <v>8349</v>
      </c>
      <c r="S3518" t="s">
        <v>72</v>
      </c>
      <c r="T3518" t="s">
        <v>6178</v>
      </c>
      <c r="U3518" t="s">
        <v>6179</v>
      </c>
      <c r="V3518" t="s">
        <v>6180</v>
      </c>
      <c r="W3518" t="s">
        <v>774</v>
      </c>
      <c r="X3518" t="s">
        <v>106</v>
      </c>
      <c r="Y3518" t="str">
        <f>"37-3011"</f>
        <v>37-3011</v>
      </c>
      <c r="Z3518" t="s">
        <v>94</v>
      </c>
      <c r="AA3518">
        <v>561730</v>
      </c>
      <c r="AB3518">
        <v>8</v>
      </c>
      <c r="AC3518">
        <v>8</v>
      </c>
      <c r="AD3518" t="s">
        <v>79</v>
      </c>
      <c r="AE3518" t="s">
        <v>95</v>
      </c>
      <c r="AF3518">
        <v>40</v>
      </c>
      <c r="AG3518" s="4">
        <v>0.27083333333333331</v>
      </c>
      <c r="AH3518" s="4">
        <v>0.72916666666666663</v>
      </c>
      <c r="AI3518" s="5">
        <v>13.02</v>
      </c>
      <c r="AJ3518">
        <v>19.53</v>
      </c>
      <c r="AL3518" t="s">
        <v>81</v>
      </c>
      <c r="AM3518" t="s">
        <v>82</v>
      </c>
      <c r="AO3518" t="s">
        <v>83</v>
      </c>
      <c r="AR3518" t="s">
        <v>82</v>
      </c>
      <c r="AT3518" t="s">
        <v>82</v>
      </c>
      <c r="AW3518" t="s">
        <v>72</v>
      </c>
      <c r="AX3518">
        <v>1</v>
      </c>
      <c r="AY3518" t="s">
        <v>19208</v>
      </c>
      <c r="AZ3518" t="s">
        <v>1792</v>
      </c>
      <c r="BA3518" t="s">
        <v>105</v>
      </c>
      <c r="BB3518">
        <v>78154</v>
      </c>
      <c r="BC3518" t="s">
        <v>79</v>
      </c>
      <c r="BH3518" t="s">
        <v>19209</v>
      </c>
      <c r="BJ3518">
        <v>452658303</v>
      </c>
    </row>
    <row r="3519" spans="1:62" x14ac:dyDescent="0.25">
      <c r="A3519" t="s">
        <v>19648</v>
      </c>
      <c r="B3519" s="2">
        <v>43509</v>
      </c>
      <c r="C3519" t="s">
        <v>63</v>
      </c>
      <c r="D3519" s="3">
        <v>43472.381704861109</v>
      </c>
      <c r="E3519" t="s">
        <v>64</v>
      </c>
      <c r="F3519" s="2">
        <v>43556</v>
      </c>
      <c r="G3519" s="2">
        <v>43777</v>
      </c>
      <c r="H3519" t="s">
        <v>19649</v>
      </c>
      <c r="J3519" t="s">
        <v>19650</v>
      </c>
      <c r="L3519" t="s">
        <v>19651</v>
      </c>
      <c r="M3519" t="s">
        <v>2314</v>
      </c>
      <c r="N3519">
        <v>46112</v>
      </c>
      <c r="O3519" t="s">
        <v>70</v>
      </c>
      <c r="Q3519" t="s">
        <v>19652</v>
      </c>
      <c r="S3519" t="s">
        <v>72</v>
      </c>
      <c r="T3519" t="s">
        <v>13303</v>
      </c>
      <c r="U3519" t="s">
        <v>3646</v>
      </c>
      <c r="V3519" t="s">
        <v>1757</v>
      </c>
      <c r="W3519" t="s">
        <v>278</v>
      </c>
      <c r="X3519" t="s">
        <v>106</v>
      </c>
      <c r="Y3519" t="str">
        <f>"37-3011"</f>
        <v>37-3011</v>
      </c>
      <c r="Z3519" t="s">
        <v>94</v>
      </c>
      <c r="AA3519">
        <v>561730</v>
      </c>
      <c r="AB3519">
        <v>24</v>
      </c>
      <c r="AC3519">
        <v>24</v>
      </c>
      <c r="AD3519" t="s">
        <v>79</v>
      </c>
      <c r="AE3519" t="s">
        <v>80</v>
      </c>
      <c r="AF3519">
        <v>40</v>
      </c>
      <c r="AG3519" s="4">
        <v>0.27083333333333331</v>
      </c>
      <c r="AH3519" s="4">
        <v>0.625</v>
      </c>
      <c r="AI3519" s="5">
        <v>13.41</v>
      </c>
      <c r="AJ3519">
        <v>20.12</v>
      </c>
      <c r="AL3519" t="s">
        <v>81</v>
      </c>
      <c r="AM3519" t="s">
        <v>82</v>
      </c>
      <c r="AO3519" t="s">
        <v>83</v>
      </c>
      <c r="AR3519" t="s">
        <v>82</v>
      </c>
      <c r="AT3519" t="s">
        <v>82</v>
      </c>
      <c r="AW3519" t="s">
        <v>82</v>
      </c>
      <c r="AY3519" t="s">
        <v>19653</v>
      </c>
      <c r="AZ3519" t="s">
        <v>19654</v>
      </c>
      <c r="BA3519" t="s">
        <v>2314</v>
      </c>
      <c r="BB3519">
        <v>46112</v>
      </c>
      <c r="BC3519" t="s">
        <v>79</v>
      </c>
      <c r="BH3519" t="s">
        <v>19655</v>
      </c>
      <c r="BJ3519">
        <v>264381531</v>
      </c>
    </row>
    <row r="3520" spans="1:62" x14ac:dyDescent="0.25">
      <c r="A3520" t="s">
        <v>20087</v>
      </c>
      <c r="B3520" s="2">
        <v>43509</v>
      </c>
      <c r="C3520" t="s">
        <v>63</v>
      </c>
      <c r="D3520" s="3">
        <v>43472.381912557874</v>
      </c>
      <c r="E3520" t="s">
        <v>64</v>
      </c>
      <c r="F3520" s="2">
        <v>43556</v>
      </c>
      <c r="G3520" s="2">
        <v>43772</v>
      </c>
      <c r="H3520" t="s">
        <v>19931</v>
      </c>
      <c r="J3520" t="s">
        <v>19932</v>
      </c>
      <c r="K3520" t="s">
        <v>19933</v>
      </c>
      <c r="L3520" t="s">
        <v>19934</v>
      </c>
      <c r="M3520" t="s">
        <v>226</v>
      </c>
      <c r="N3520">
        <v>49757</v>
      </c>
      <c r="O3520" t="s">
        <v>70</v>
      </c>
      <c r="Q3520" t="s">
        <v>19935</v>
      </c>
      <c r="S3520" t="s">
        <v>72</v>
      </c>
      <c r="T3520" t="s">
        <v>19936</v>
      </c>
      <c r="U3520" t="s">
        <v>19937</v>
      </c>
      <c r="V3520" t="s">
        <v>3243</v>
      </c>
      <c r="W3520" t="s">
        <v>226</v>
      </c>
      <c r="X3520" t="s">
        <v>1427</v>
      </c>
      <c r="Y3520" t="str">
        <f>"37-2012"</f>
        <v>37-2012</v>
      </c>
      <c r="Z3520" t="s">
        <v>373</v>
      </c>
      <c r="AA3520">
        <v>721110</v>
      </c>
      <c r="AB3520">
        <v>10</v>
      </c>
      <c r="AC3520">
        <v>10</v>
      </c>
      <c r="AD3520" t="s">
        <v>79</v>
      </c>
      <c r="AE3520" t="s">
        <v>80</v>
      </c>
      <c r="AF3520">
        <v>35</v>
      </c>
      <c r="AG3520" s="4">
        <v>0.41666666666666669</v>
      </c>
      <c r="AH3520" s="4">
        <v>0.6875</v>
      </c>
      <c r="AI3520" s="5">
        <v>10.75</v>
      </c>
      <c r="AJ3520">
        <v>16.13</v>
      </c>
      <c r="AK3520">
        <v>16.13</v>
      </c>
      <c r="AL3520" t="s">
        <v>81</v>
      </c>
      <c r="AM3520" t="s">
        <v>82</v>
      </c>
      <c r="AO3520" t="s">
        <v>83</v>
      </c>
      <c r="AR3520" t="s">
        <v>82</v>
      </c>
      <c r="AT3520" t="s">
        <v>82</v>
      </c>
      <c r="AW3520" t="s">
        <v>82</v>
      </c>
      <c r="AY3520" t="s">
        <v>12138</v>
      </c>
      <c r="AZ3520" t="s">
        <v>10246</v>
      </c>
      <c r="BA3520" t="s">
        <v>226</v>
      </c>
      <c r="BB3520">
        <v>49757</v>
      </c>
      <c r="BC3520" t="s">
        <v>87</v>
      </c>
      <c r="BH3520" t="s">
        <v>19939</v>
      </c>
      <c r="BJ3520">
        <v>800666112</v>
      </c>
    </row>
    <row r="3521" spans="1:62" x14ac:dyDescent="0.25">
      <c r="A3521" t="s">
        <v>20095</v>
      </c>
      <c r="B3521" s="2">
        <v>43509</v>
      </c>
      <c r="C3521" t="s">
        <v>63</v>
      </c>
      <c r="D3521" s="3">
        <v>43472.381161886573</v>
      </c>
      <c r="E3521" t="s">
        <v>64</v>
      </c>
      <c r="F3521" s="2">
        <v>43556</v>
      </c>
      <c r="G3521" s="2">
        <v>43814</v>
      </c>
      <c r="H3521" t="s">
        <v>19810</v>
      </c>
      <c r="I3521" t="s">
        <v>67</v>
      </c>
      <c r="J3521" t="s">
        <v>19811</v>
      </c>
      <c r="K3521" t="s">
        <v>67</v>
      </c>
      <c r="L3521" t="s">
        <v>19812</v>
      </c>
      <c r="M3521" t="s">
        <v>1165</v>
      </c>
      <c r="N3521">
        <v>57520</v>
      </c>
      <c r="O3521" t="s">
        <v>70</v>
      </c>
      <c r="Q3521" t="s">
        <v>19813</v>
      </c>
      <c r="S3521" t="s">
        <v>72</v>
      </c>
      <c r="T3521" t="s">
        <v>651</v>
      </c>
      <c r="U3521" t="s">
        <v>652</v>
      </c>
      <c r="V3521" t="s">
        <v>653</v>
      </c>
      <c r="W3521" t="s">
        <v>207</v>
      </c>
      <c r="X3521" t="s">
        <v>1533</v>
      </c>
      <c r="Y3521" t="str">
        <f>"35-3031"</f>
        <v>35-3031</v>
      </c>
      <c r="Z3521" t="s">
        <v>410</v>
      </c>
      <c r="AA3521">
        <v>713910</v>
      </c>
      <c r="AB3521">
        <v>2</v>
      </c>
      <c r="AC3521">
        <v>2</v>
      </c>
      <c r="AD3521" t="s">
        <v>79</v>
      </c>
      <c r="AE3521" t="s">
        <v>80</v>
      </c>
      <c r="AF3521">
        <v>35</v>
      </c>
      <c r="AG3521" s="4">
        <v>0.375</v>
      </c>
      <c r="AH3521" s="4">
        <v>0.66666666666666663</v>
      </c>
      <c r="AI3521" s="5">
        <v>10.06</v>
      </c>
      <c r="AL3521" t="s">
        <v>81</v>
      </c>
      <c r="AM3521" t="s">
        <v>82</v>
      </c>
      <c r="AO3521" t="s">
        <v>83</v>
      </c>
      <c r="AR3521" t="s">
        <v>82</v>
      </c>
      <c r="AT3521" t="s">
        <v>82</v>
      </c>
      <c r="AW3521" t="s">
        <v>72</v>
      </c>
      <c r="AX3521">
        <v>3</v>
      </c>
      <c r="AY3521" t="s">
        <v>19812</v>
      </c>
      <c r="AZ3521" t="s">
        <v>19815</v>
      </c>
      <c r="BA3521" t="s">
        <v>1165</v>
      </c>
      <c r="BB3521">
        <v>57520</v>
      </c>
      <c r="BC3521" t="s">
        <v>87</v>
      </c>
      <c r="BH3521" t="s">
        <v>19811</v>
      </c>
      <c r="BJ3521">
        <v>470844234</v>
      </c>
    </row>
    <row r="3522" spans="1:62" x14ac:dyDescent="0.25">
      <c r="A3522" t="s">
        <v>20238</v>
      </c>
      <c r="B3522" s="2">
        <v>43509</v>
      </c>
      <c r="C3522" t="s">
        <v>63</v>
      </c>
      <c r="D3522" s="3">
        <v>43472.380158518521</v>
      </c>
      <c r="E3522" t="s">
        <v>64</v>
      </c>
      <c r="F3522" s="2">
        <v>43556</v>
      </c>
      <c r="G3522" s="2">
        <v>43799</v>
      </c>
      <c r="H3522" t="s">
        <v>20239</v>
      </c>
      <c r="J3522" t="s">
        <v>20240</v>
      </c>
      <c r="L3522" t="s">
        <v>20241</v>
      </c>
      <c r="M3522" t="s">
        <v>232</v>
      </c>
      <c r="N3522">
        <v>11749</v>
      </c>
      <c r="O3522" t="s">
        <v>70</v>
      </c>
      <c r="Q3522" t="s">
        <v>20242</v>
      </c>
      <c r="S3522" t="s">
        <v>72</v>
      </c>
      <c r="T3522" t="s">
        <v>11901</v>
      </c>
      <c r="U3522" t="s">
        <v>11902</v>
      </c>
      <c r="V3522" t="s">
        <v>8610</v>
      </c>
      <c r="W3522" t="s">
        <v>232</v>
      </c>
      <c r="X3522" t="s">
        <v>106</v>
      </c>
      <c r="Y3522" t="str">
        <f>"37-3011"</f>
        <v>37-3011</v>
      </c>
      <c r="Z3522" t="s">
        <v>94</v>
      </c>
      <c r="AA3522">
        <v>238140</v>
      </c>
      <c r="AB3522">
        <v>3</v>
      </c>
      <c r="AC3522">
        <v>3</v>
      </c>
      <c r="AD3522" t="s">
        <v>79</v>
      </c>
      <c r="AE3522" t="s">
        <v>80</v>
      </c>
      <c r="AF3522">
        <v>40</v>
      </c>
      <c r="AG3522" s="4">
        <v>0.33333333333333331</v>
      </c>
      <c r="AH3522" s="4">
        <v>0.66666666666666663</v>
      </c>
      <c r="AI3522" s="5">
        <v>16.34</v>
      </c>
      <c r="AJ3522">
        <v>24.51</v>
      </c>
      <c r="AK3522">
        <v>24.51</v>
      </c>
      <c r="AL3522" t="s">
        <v>81</v>
      </c>
      <c r="AM3522" t="s">
        <v>82</v>
      </c>
      <c r="AO3522" t="s">
        <v>83</v>
      </c>
      <c r="AR3522" t="s">
        <v>82</v>
      </c>
      <c r="AT3522" t="s">
        <v>82</v>
      </c>
      <c r="AW3522" t="s">
        <v>82</v>
      </c>
      <c r="AY3522" t="s">
        <v>20241</v>
      </c>
      <c r="AZ3522" t="s">
        <v>6542</v>
      </c>
      <c r="BA3522" t="s">
        <v>232</v>
      </c>
      <c r="BB3522">
        <v>11749</v>
      </c>
      <c r="BC3522" t="s">
        <v>79</v>
      </c>
      <c r="BH3522" t="s">
        <v>20240</v>
      </c>
      <c r="BJ3522">
        <v>260194920</v>
      </c>
    </row>
    <row r="3523" spans="1:62" x14ac:dyDescent="0.25">
      <c r="A3523" t="s">
        <v>20701</v>
      </c>
      <c r="B3523" s="2">
        <v>43509</v>
      </c>
      <c r="C3523" t="s">
        <v>63</v>
      </c>
      <c r="D3523" s="3">
        <v>43472.379539895832</v>
      </c>
      <c r="E3523" t="s">
        <v>64</v>
      </c>
      <c r="F3523" s="2">
        <v>43556</v>
      </c>
      <c r="G3523" s="2">
        <v>43647</v>
      </c>
      <c r="H3523" t="s">
        <v>20702</v>
      </c>
      <c r="I3523" t="s">
        <v>67</v>
      </c>
      <c r="J3523" t="s">
        <v>20703</v>
      </c>
      <c r="K3523" t="s">
        <v>67</v>
      </c>
      <c r="L3523" t="s">
        <v>2355</v>
      </c>
      <c r="M3523" t="s">
        <v>1165</v>
      </c>
      <c r="N3523">
        <v>57212</v>
      </c>
      <c r="O3523" t="s">
        <v>70</v>
      </c>
      <c r="P3523" t="s">
        <v>67</v>
      </c>
      <c r="Q3523" t="s">
        <v>20704</v>
      </c>
      <c r="S3523" t="s">
        <v>72</v>
      </c>
      <c r="T3523" t="s">
        <v>194</v>
      </c>
      <c r="U3523" t="s">
        <v>195</v>
      </c>
      <c r="V3523" t="s">
        <v>196</v>
      </c>
      <c r="W3523" t="s">
        <v>197</v>
      </c>
      <c r="X3523" t="s">
        <v>326</v>
      </c>
      <c r="Y3523" t="str">
        <f>"47-2061"</f>
        <v>47-2061</v>
      </c>
      <c r="Z3523" t="s">
        <v>326</v>
      </c>
      <c r="AA3523">
        <v>238110</v>
      </c>
      <c r="AB3523">
        <v>15</v>
      </c>
      <c r="AC3523">
        <v>15</v>
      </c>
      <c r="AD3523" t="s">
        <v>79</v>
      </c>
      <c r="AE3523" t="s">
        <v>80</v>
      </c>
      <c r="AF3523">
        <v>40</v>
      </c>
      <c r="AG3523" s="4">
        <v>0.29166666666666669</v>
      </c>
      <c r="AH3523" s="4">
        <v>0.75</v>
      </c>
      <c r="AI3523" s="5">
        <v>15.86</v>
      </c>
      <c r="AJ3523">
        <v>23.79</v>
      </c>
      <c r="AL3523" t="s">
        <v>81</v>
      </c>
      <c r="AM3523" t="s">
        <v>82</v>
      </c>
      <c r="AO3523" t="s">
        <v>83</v>
      </c>
      <c r="AP3523" t="s">
        <v>67</v>
      </c>
      <c r="AQ3523" t="s">
        <v>67</v>
      </c>
      <c r="AR3523" t="s">
        <v>82</v>
      </c>
      <c r="AT3523" t="s">
        <v>82</v>
      </c>
      <c r="AW3523" t="s">
        <v>72</v>
      </c>
      <c r="AX3523">
        <v>3</v>
      </c>
      <c r="AY3523" t="s">
        <v>20705</v>
      </c>
      <c r="AZ3523" t="s">
        <v>13663</v>
      </c>
      <c r="BA3523" t="s">
        <v>1165</v>
      </c>
      <c r="BB3523">
        <v>57401</v>
      </c>
      <c r="BC3523" t="s">
        <v>87</v>
      </c>
      <c r="BH3523" t="s">
        <v>20706</v>
      </c>
      <c r="BI3523" t="s">
        <v>67</v>
      </c>
      <c r="BJ3523">
        <v>200318395</v>
      </c>
    </row>
    <row r="3524" spans="1:62" x14ac:dyDescent="0.25">
      <c r="A3524" t="s">
        <v>21012</v>
      </c>
      <c r="B3524" s="2">
        <v>43509</v>
      </c>
      <c r="C3524" t="s">
        <v>63</v>
      </c>
      <c r="D3524" s="3">
        <v>43472.381342881941</v>
      </c>
      <c r="E3524" t="s">
        <v>64</v>
      </c>
      <c r="F3524" s="2">
        <v>43556</v>
      </c>
      <c r="G3524" s="2">
        <v>43784</v>
      </c>
      <c r="H3524" t="s">
        <v>21013</v>
      </c>
      <c r="J3524" t="s">
        <v>21014</v>
      </c>
      <c r="L3524" t="s">
        <v>1842</v>
      </c>
      <c r="M3524" t="s">
        <v>86</v>
      </c>
      <c r="N3524">
        <v>34110</v>
      </c>
      <c r="O3524" t="s">
        <v>70</v>
      </c>
      <c r="Q3524" t="s">
        <v>21015</v>
      </c>
      <c r="S3524" t="s">
        <v>72</v>
      </c>
      <c r="T3524" t="s">
        <v>651</v>
      </c>
      <c r="U3524" t="s">
        <v>652</v>
      </c>
      <c r="V3524" t="s">
        <v>653</v>
      </c>
      <c r="W3524" t="s">
        <v>207</v>
      </c>
      <c r="X3524" t="s">
        <v>15621</v>
      </c>
      <c r="Y3524" t="str">
        <f>"37-3011"</f>
        <v>37-3011</v>
      </c>
      <c r="Z3524" t="s">
        <v>94</v>
      </c>
      <c r="AA3524">
        <v>713910</v>
      </c>
      <c r="AB3524">
        <v>6</v>
      </c>
      <c r="AC3524">
        <v>6</v>
      </c>
      <c r="AD3524" t="s">
        <v>79</v>
      </c>
      <c r="AE3524" t="s">
        <v>95</v>
      </c>
      <c r="AF3524">
        <v>40</v>
      </c>
      <c r="AG3524" s="4">
        <v>0.375</v>
      </c>
      <c r="AH3524" s="4">
        <v>0.70833333333333337</v>
      </c>
      <c r="AI3524" s="5">
        <v>13.05</v>
      </c>
      <c r="AJ3524">
        <v>19.88</v>
      </c>
      <c r="AL3524" t="s">
        <v>81</v>
      </c>
      <c r="AM3524" t="s">
        <v>82</v>
      </c>
      <c r="AO3524" t="s">
        <v>83</v>
      </c>
      <c r="AR3524" t="s">
        <v>82</v>
      </c>
      <c r="AT3524" t="s">
        <v>82</v>
      </c>
      <c r="AW3524" t="s">
        <v>72</v>
      </c>
      <c r="AX3524">
        <v>3</v>
      </c>
      <c r="AY3524" t="s">
        <v>1842</v>
      </c>
      <c r="AZ3524" t="s">
        <v>1845</v>
      </c>
      <c r="BA3524" t="s">
        <v>86</v>
      </c>
      <c r="BB3524">
        <v>34110</v>
      </c>
      <c r="BC3524" t="s">
        <v>87</v>
      </c>
      <c r="BH3524" t="s">
        <v>21016</v>
      </c>
      <c r="BJ3524">
        <v>352367578</v>
      </c>
    </row>
    <row r="3525" spans="1:62" x14ac:dyDescent="0.25">
      <c r="A3525" t="s">
        <v>21050</v>
      </c>
      <c r="B3525" s="2">
        <v>43509</v>
      </c>
      <c r="C3525" t="s">
        <v>63</v>
      </c>
      <c r="D3525" s="3">
        <v>43472.382217951388</v>
      </c>
      <c r="E3525" t="s">
        <v>64</v>
      </c>
      <c r="F3525" s="2">
        <v>43556</v>
      </c>
      <c r="G3525" s="2">
        <v>43800</v>
      </c>
      <c r="H3525" t="s">
        <v>21051</v>
      </c>
      <c r="J3525" t="s">
        <v>21052</v>
      </c>
      <c r="L3525" t="s">
        <v>21053</v>
      </c>
      <c r="M3525" t="s">
        <v>147</v>
      </c>
      <c r="N3525">
        <v>15314</v>
      </c>
      <c r="O3525" t="s">
        <v>70</v>
      </c>
      <c r="Q3525" t="s">
        <v>21054</v>
      </c>
      <c r="S3525" t="s">
        <v>72</v>
      </c>
      <c r="T3525" t="s">
        <v>13303</v>
      </c>
      <c r="U3525" t="s">
        <v>5811</v>
      </c>
      <c r="V3525" t="s">
        <v>16460</v>
      </c>
      <c r="W3525" t="s">
        <v>278</v>
      </c>
      <c r="X3525" t="s">
        <v>106</v>
      </c>
      <c r="Y3525" t="str">
        <f>"37-3011"</f>
        <v>37-3011</v>
      </c>
      <c r="Z3525" t="s">
        <v>94</v>
      </c>
      <c r="AA3525">
        <v>561730</v>
      </c>
      <c r="AB3525">
        <v>16</v>
      </c>
      <c r="AC3525">
        <v>16</v>
      </c>
      <c r="AD3525" t="s">
        <v>79</v>
      </c>
      <c r="AE3525" t="s">
        <v>80</v>
      </c>
      <c r="AF3525">
        <v>40</v>
      </c>
      <c r="AG3525" s="4">
        <v>0.29166666666666669</v>
      </c>
      <c r="AH3525" s="4">
        <v>0.64583333333333337</v>
      </c>
      <c r="AI3525" s="5">
        <v>13.77</v>
      </c>
      <c r="AJ3525">
        <v>20.66</v>
      </c>
      <c r="AL3525" t="s">
        <v>81</v>
      </c>
      <c r="AM3525" t="s">
        <v>82</v>
      </c>
      <c r="AO3525" t="s">
        <v>83</v>
      </c>
      <c r="AP3525" t="s">
        <v>67</v>
      </c>
      <c r="AQ3525" t="s">
        <v>67</v>
      </c>
      <c r="AR3525" t="s">
        <v>82</v>
      </c>
      <c r="AT3525" t="s">
        <v>82</v>
      </c>
      <c r="AW3525" t="s">
        <v>82</v>
      </c>
      <c r="AY3525" t="s">
        <v>21055</v>
      </c>
      <c r="AZ3525" t="s">
        <v>885</v>
      </c>
      <c r="BA3525" t="s">
        <v>147</v>
      </c>
      <c r="BB3525">
        <v>15314</v>
      </c>
      <c r="BC3525" t="s">
        <v>79</v>
      </c>
      <c r="BH3525" t="s">
        <v>21056</v>
      </c>
      <c r="BJ3525">
        <v>270898555</v>
      </c>
    </row>
    <row r="3526" spans="1:62" x14ac:dyDescent="0.25">
      <c r="A3526" t="s">
        <v>21324</v>
      </c>
      <c r="B3526" s="2">
        <v>43509</v>
      </c>
      <c r="C3526" t="s">
        <v>63</v>
      </c>
      <c r="D3526" s="3">
        <v>43472.381760335651</v>
      </c>
      <c r="E3526" t="s">
        <v>64</v>
      </c>
      <c r="F3526" s="2">
        <v>43556</v>
      </c>
      <c r="G3526" s="2">
        <v>43799</v>
      </c>
      <c r="H3526" t="s">
        <v>21232</v>
      </c>
      <c r="I3526" t="s">
        <v>21233</v>
      </c>
      <c r="J3526" t="s">
        <v>21234</v>
      </c>
      <c r="L3526" t="s">
        <v>21235</v>
      </c>
      <c r="M3526" t="s">
        <v>1966</v>
      </c>
      <c r="N3526">
        <v>19930</v>
      </c>
      <c r="O3526" t="s">
        <v>70</v>
      </c>
      <c r="Q3526" t="s">
        <v>21236</v>
      </c>
      <c r="S3526" t="s">
        <v>72</v>
      </c>
      <c r="T3526" t="s">
        <v>21237</v>
      </c>
      <c r="U3526" t="s">
        <v>21238</v>
      </c>
      <c r="V3526" t="s">
        <v>21239</v>
      </c>
      <c r="W3526" t="s">
        <v>136</v>
      </c>
      <c r="X3526" t="s">
        <v>3128</v>
      </c>
      <c r="Y3526" t="str">
        <f>"35-3011"</f>
        <v>35-3011</v>
      </c>
      <c r="Z3526" t="s">
        <v>3129</v>
      </c>
      <c r="AA3526">
        <v>722511</v>
      </c>
      <c r="AB3526">
        <v>5</v>
      </c>
      <c r="AC3526">
        <v>5</v>
      </c>
      <c r="AD3526" t="s">
        <v>79</v>
      </c>
      <c r="AE3526" t="s">
        <v>80</v>
      </c>
      <c r="AF3526">
        <v>35</v>
      </c>
      <c r="AG3526" s="4">
        <v>0.5</v>
      </c>
      <c r="AH3526" s="4">
        <v>0.83333333333333337</v>
      </c>
      <c r="AI3526" s="5">
        <v>11.53</v>
      </c>
      <c r="AJ3526">
        <v>17.3</v>
      </c>
      <c r="AL3526" t="s">
        <v>81</v>
      </c>
      <c r="AM3526" t="s">
        <v>82</v>
      </c>
      <c r="AO3526" t="s">
        <v>83</v>
      </c>
      <c r="AP3526" t="s">
        <v>67</v>
      </c>
      <c r="AQ3526" t="s">
        <v>67</v>
      </c>
      <c r="AR3526" t="s">
        <v>82</v>
      </c>
      <c r="AT3526" t="s">
        <v>82</v>
      </c>
      <c r="AW3526" t="s">
        <v>82</v>
      </c>
      <c r="AY3526" t="s">
        <v>21240</v>
      </c>
      <c r="AZ3526" t="s">
        <v>2086</v>
      </c>
      <c r="BA3526" t="s">
        <v>1966</v>
      </c>
      <c r="BB3526">
        <v>19930</v>
      </c>
      <c r="BC3526" t="s">
        <v>87</v>
      </c>
      <c r="BH3526" t="s">
        <v>21241</v>
      </c>
      <c r="BJ3526">
        <v>141897498</v>
      </c>
    </row>
    <row r="3527" spans="1:62" x14ac:dyDescent="0.25">
      <c r="A3527" t="s">
        <v>21449</v>
      </c>
      <c r="B3527" s="2">
        <v>43509</v>
      </c>
      <c r="C3527" t="s">
        <v>63</v>
      </c>
      <c r="D3527" s="3">
        <v>43472.381582615744</v>
      </c>
      <c r="E3527" t="s">
        <v>64</v>
      </c>
      <c r="F3527" s="2">
        <v>43556</v>
      </c>
      <c r="G3527" s="2">
        <v>43814</v>
      </c>
      <c r="H3527" t="s">
        <v>21450</v>
      </c>
      <c r="I3527" t="s">
        <v>21451</v>
      </c>
      <c r="J3527" t="s">
        <v>21452</v>
      </c>
      <c r="L3527" t="s">
        <v>19300</v>
      </c>
      <c r="M3527" t="s">
        <v>147</v>
      </c>
      <c r="N3527">
        <v>15044</v>
      </c>
      <c r="O3527" t="s">
        <v>70</v>
      </c>
      <c r="Q3527" t="s">
        <v>21453</v>
      </c>
      <c r="S3527" t="s">
        <v>72</v>
      </c>
      <c r="T3527" t="s">
        <v>13303</v>
      </c>
      <c r="U3527" t="s">
        <v>18541</v>
      </c>
      <c r="V3527" t="s">
        <v>1757</v>
      </c>
      <c r="W3527" t="s">
        <v>278</v>
      </c>
      <c r="X3527" t="s">
        <v>106</v>
      </c>
      <c r="Y3527" t="str">
        <f>"37-3011"</f>
        <v>37-3011</v>
      </c>
      <c r="Z3527" t="s">
        <v>94</v>
      </c>
      <c r="AA3527">
        <v>561730</v>
      </c>
      <c r="AB3527">
        <v>14</v>
      </c>
      <c r="AC3527">
        <v>14</v>
      </c>
      <c r="AD3527" t="s">
        <v>79</v>
      </c>
      <c r="AE3527" t="s">
        <v>80</v>
      </c>
      <c r="AF3527">
        <v>40</v>
      </c>
      <c r="AG3527" s="4">
        <v>0.29166666666666669</v>
      </c>
      <c r="AH3527" s="4">
        <v>0.64583333333333337</v>
      </c>
      <c r="AI3527" s="5">
        <v>13.77</v>
      </c>
      <c r="AJ3527">
        <v>20.66</v>
      </c>
      <c r="AL3527" t="s">
        <v>81</v>
      </c>
      <c r="AM3527" t="s">
        <v>82</v>
      </c>
      <c r="AO3527" t="s">
        <v>83</v>
      </c>
      <c r="AR3527" t="s">
        <v>82</v>
      </c>
      <c r="AT3527" t="s">
        <v>82</v>
      </c>
      <c r="AW3527" t="s">
        <v>82</v>
      </c>
      <c r="AY3527" t="s">
        <v>14163</v>
      </c>
      <c r="AZ3527" t="s">
        <v>3309</v>
      </c>
      <c r="BA3527" t="s">
        <v>147</v>
      </c>
      <c r="BB3527">
        <v>15044</v>
      </c>
      <c r="BC3527" t="s">
        <v>79</v>
      </c>
      <c r="BH3527" t="s">
        <v>21454</v>
      </c>
      <c r="BJ3527">
        <v>260467225</v>
      </c>
    </row>
    <row r="3528" spans="1:62" x14ac:dyDescent="0.25">
      <c r="A3528" t="s">
        <v>21895</v>
      </c>
      <c r="B3528" s="2">
        <v>43509</v>
      </c>
      <c r="C3528" t="s">
        <v>63</v>
      </c>
      <c r="D3528" s="3">
        <v>43472.380059374998</v>
      </c>
      <c r="E3528" t="s">
        <v>64</v>
      </c>
      <c r="F3528" s="2">
        <v>43556</v>
      </c>
      <c r="G3528" s="2">
        <v>43829</v>
      </c>
      <c r="H3528" t="s">
        <v>21896</v>
      </c>
      <c r="I3528" t="s">
        <v>67</v>
      </c>
      <c r="J3528" t="s">
        <v>21897</v>
      </c>
      <c r="K3528" t="s">
        <v>21898</v>
      </c>
      <c r="L3528" t="s">
        <v>16320</v>
      </c>
      <c r="M3528" t="s">
        <v>1165</v>
      </c>
      <c r="N3528">
        <v>57401</v>
      </c>
      <c r="O3528" t="s">
        <v>70</v>
      </c>
      <c r="P3528" t="s">
        <v>67</v>
      </c>
      <c r="Q3528" t="s">
        <v>21899</v>
      </c>
      <c r="S3528" t="s">
        <v>72</v>
      </c>
      <c r="T3528" t="s">
        <v>14635</v>
      </c>
      <c r="U3528" t="s">
        <v>14636</v>
      </c>
      <c r="V3528" t="s">
        <v>14637</v>
      </c>
      <c r="W3528" t="s">
        <v>105</v>
      </c>
      <c r="X3528" t="s">
        <v>16193</v>
      </c>
      <c r="Y3528" t="str">
        <f>"47-3011"</f>
        <v>47-3011</v>
      </c>
      <c r="Z3528" t="s">
        <v>5840</v>
      </c>
      <c r="AA3528">
        <v>23814</v>
      </c>
      <c r="AB3528">
        <v>5</v>
      </c>
      <c r="AC3528">
        <v>5</v>
      </c>
      <c r="AD3528" t="s">
        <v>79</v>
      </c>
      <c r="AE3528" t="s">
        <v>95</v>
      </c>
      <c r="AF3528">
        <v>40</v>
      </c>
      <c r="AG3528" s="4">
        <v>0.29166666666666669</v>
      </c>
      <c r="AH3528" s="4">
        <v>0.66666666666666663</v>
      </c>
      <c r="AI3528" s="5">
        <v>14.62</v>
      </c>
      <c r="AJ3528">
        <v>21.93</v>
      </c>
      <c r="AK3528">
        <v>21.93</v>
      </c>
      <c r="AL3528" t="s">
        <v>81</v>
      </c>
      <c r="AM3528" t="s">
        <v>82</v>
      </c>
      <c r="AO3528" t="s">
        <v>83</v>
      </c>
      <c r="AP3528" t="s">
        <v>67</v>
      </c>
      <c r="AQ3528" t="s">
        <v>67</v>
      </c>
      <c r="AR3528" t="s">
        <v>82</v>
      </c>
      <c r="AT3528" t="s">
        <v>82</v>
      </c>
      <c r="AW3528" t="s">
        <v>82</v>
      </c>
      <c r="AY3528" t="s">
        <v>16320</v>
      </c>
      <c r="AZ3528" t="s">
        <v>16322</v>
      </c>
      <c r="BA3528" t="s">
        <v>1165</v>
      </c>
      <c r="BB3528">
        <v>57401</v>
      </c>
      <c r="BC3528" t="s">
        <v>79</v>
      </c>
      <c r="BH3528" t="s">
        <v>21897</v>
      </c>
      <c r="BI3528" t="s">
        <v>67</v>
      </c>
      <c r="BJ3528">
        <v>46039298</v>
      </c>
    </row>
    <row r="3529" spans="1:62" x14ac:dyDescent="0.25">
      <c r="A3529" t="s">
        <v>22566</v>
      </c>
      <c r="B3529" s="2">
        <v>43509</v>
      </c>
      <c r="C3529" t="s">
        <v>63</v>
      </c>
      <c r="D3529" s="3">
        <v>43472.381791250002</v>
      </c>
      <c r="E3529" t="s">
        <v>64</v>
      </c>
      <c r="F3529" s="2">
        <v>43556</v>
      </c>
      <c r="G3529" s="2">
        <v>43800</v>
      </c>
      <c r="H3529" t="s">
        <v>20912</v>
      </c>
      <c r="J3529" t="s">
        <v>20913</v>
      </c>
      <c r="L3529" t="s">
        <v>20914</v>
      </c>
      <c r="M3529" t="s">
        <v>1064</v>
      </c>
      <c r="N3529">
        <v>38555</v>
      </c>
      <c r="O3529" t="s">
        <v>70</v>
      </c>
      <c r="Q3529" t="s">
        <v>20915</v>
      </c>
      <c r="S3529" t="s">
        <v>72</v>
      </c>
      <c r="T3529" t="s">
        <v>651</v>
      </c>
      <c r="U3529" t="s">
        <v>652</v>
      </c>
      <c r="V3529" t="s">
        <v>653</v>
      </c>
      <c r="W3529" t="s">
        <v>207</v>
      </c>
      <c r="X3529" t="s">
        <v>1427</v>
      </c>
      <c r="Y3529" t="str">
        <f>"37-2012"</f>
        <v>37-2012</v>
      </c>
      <c r="Z3529" t="s">
        <v>373</v>
      </c>
      <c r="AA3529">
        <v>561720</v>
      </c>
      <c r="AB3529">
        <v>16</v>
      </c>
      <c r="AC3529">
        <v>16</v>
      </c>
      <c r="AD3529" t="s">
        <v>79</v>
      </c>
      <c r="AE3529" t="s">
        <v>95</v>
      </c>
      <c r="AF3529">
        <v>35</v>
      </c>
      <c r="AG3529" s="4">
        <v>0.375</v>
      </c>
      <c r="AH3529" s="4">
        <v>0.66666666666666663</v>
      </c>
      <c r="AI3529" s="5">
        <v>10.27</v>
      </c>
      <c r="AJ3529">
        <v>15.41</v>
      </c>
      <c r="AL3529" t="s">
        <v>81</v>
      </c>
      <c r="AM3529" t="s">
        <v>82</v>
      </c>
      <c r="AO3529" t="s">
        <v>83</v>
      </c>
      <c r="AR3529" t="s">
        <v>82</v>
      </c>
      <c r="AT3529" t="s">
        <v>82</v>
      </c>
      <c r="AW3529" t="s">
        <v>72</v>
      </c>
      <c r="AX3529">
        <v>3</v>
      </c>
      <c r="AY3529" t="s">
        <v>22567</v>
      </c>
      <c r="AZ3529" t="s">
        <v>1792</v>
      </c>
      <c r="BA3529" t="s">
        <v>105</v>
      </c>
      <c r="BB3529">
        <v>78133</v>
      </c>
      <c r="BC3529" t="s">
        <v>87</v>
      </c>
      <c r="BH3529" t="s">
        <v>22568</v>
      </c>
      <c r="BJ3529">
        <v>621206906</v>
      </c>
    </row>
    <row r="3530" spans="1:62" x14ac:dyDescent="0.25">
      <c r="A3530" t="s">
        <v>22872</v>
      </c>
      <c r="B3530" s="2">
        <v>43509</v>
      </c>
      <c r="C3530" t="s">
        <v>63</v>
      </c>
      <c r="D3530" s="3">
        <v>43472.379141469908</v>
      </c>
      <c r="E3530" t="s">
        <v>64</v>
      </c>
      <c r="F3530" s="2">
        <v>43556</v>
      </c>
      <c r="G3530" s="2">
        <v>43770</v>
      </c>
      <c r="H3530" t="s">
        <v>22873</v>
      </c>
      <c r="I3530" t="s">
        <v>67</v>
      </c>
      <c r="J3530" t="s">
        <v>22874</v>
      </c>
      <c r="L3530" t="s">
        <v>22875</v>
      </c>
      <c r="M3530" t="s">
        <v>100</v>
      </c>
      <c r="N3530">
        <v>27949</v>
      </c>
      <c r="O3530" t="s">
        <v>70</v>
      </c>
      <c r="Q3530" t="s">
        <v>22876</v>
      </c>
      <c r="S3530" t="s">
        <v>72</v>
      </c>
      <c r="T3530" t="s">
        <v>21866</v>
      </c>
      <c r="U3530" t="s">
        <v>21867</v>
      </c>
      <c r="V3530" t="s">
        <v>21868</v>
      </c>
      <c r="W3530" t="s">
        <v>100</v>
      </c>
      <c r="X3530" t="s">
        <v>366</v>
      </c>
      <c r="Y3530" t="str">
        <f>"37-2012"</f>
        <v>37-2012</v>
      </c>
      <c r="Z3530" t="s">
        <v>373</v>
      </c>
      <c r="AA3530">
        <v>721110</v>
      </c>
      <c r="AB3530">
        <v>33</v>
      </c>
      <c r="AC3530">
        <v>33</v>
      </c>
      <c r="AD3530" t="s">
        <v>79</v>
      </c>
      <c r="AE3530" t="s">
        <v>95</v>
      </c>
      <c r="AF3530">
        <v>35</v>
      </c>
      <c r="AG3530" s="4">
        <v>0.375</v>
      </c>
      <c r="AH3530" s="4">
        <v>0.70833333333333337</v>
      </c>
      <c r="AI3530" s="5">
        <v>11.92</v>
      </c>
      <c r="AL3530" t="s">
        <v>81</v>
      </c>
      <c r="AM3530" t="s">
        <v>82</v>
      </c>
      <c r="AO3530" t="s">
        <v>83</v>
      </c>
      <c r="AR3530" t="s">
        <v>82</v>
      </c>
      <c r="AT3530" t="s">
        <v>82</v>
      </c>
      <c r="AW3530" t="s">
        <v>82</v>
      </c>
      <c r="AY3530" t="s">
        <v>22875</v>
      </c>
      <c r="AZ3530" t="s">
        <v>21871</v>
      </c>
      <c r="BA3530" t="s">
        <v>100</v>
      </c>
      <c r="BB3530">
        <v>27949</v>
      </c>
      <c r="BC3530" t="s">
        <v>87</v>
      </c>
      <c r="BH3530" t="s">
        <v>22874</v>
      </c>
      <c r="BJ3530">
        <v>900841090</v>
      </c>
    </row>
    <row r="3531" spans="1:62" x14ac:dyDescent="0.25">
      <c r="A3531" t="s">
        <v>23205</v>
      </c>
      <c r="B3531" s="2">
        <v>43509</v>
      </c>
      <c r="C3531" t="s">
        <v>63</v>
      </c>
      <c r="D3531" s="3">
        <v>43472.377599189815</v>
      </c>
      <c r="E3531" t="s">
        <v>64</v>
      </c>
      <c r="F3531" s="2">
        <v>43556</v>
      </c>
      <c r="G3531" s="2">
        <v>43830</v>
      </c>
      <c r="H3531" t="s">
        <v>23206</v>
      </c>
      <c r="I3531" t="s">
        <v>23207</v>
      </c>
      <c r="J3531" t="s">
        <v>23208</v>
      </c>
      <c r="K3531" t="s">
        <v>67</v>
      </c>
      <c r="L3531" t="s">
        <v>23209</v>
      </c>
      <c r="M3531" t="s">
        <v>100</v>
      </c>
      <c r="N3531">
        <v>28719</v>
      </c>
      <c r="O3531" t="s">
        <v>70</v>
      </c>
      <c r="P3531" t="s">
        <v>67</v>
      </c>
      <c r="Q3531" t="s">
        <v>23210</v>
      </c>
      <c r="S3531" t="s">
        <v>72</v>
      </c>
      <c r="T3531" t="s">
        <v>13444</v>
      </c>
      <c r="U3531" t="s">
        <v>13445</v>
      </c>
      <c r="V3531" t="s">
        <v>689</v>
      </c>
      <c r="W3531" t="s">
        <v>86</v>
      </c>
      <c r="X3531" t="s">
        <v>3266</v>
      </c>
      <c r="Y3531" t="str">
        <f>"35-9021"</f>
        <v>35-9021</v>
      </c>
      <c r="Z3531" t="s">
        <v>315</v>
      </c>
      <c r="AA3531">
        <v>721120</v>
      </c>
      <c r="AB3531">
        <v>16</v>
      </c>
      <c r="AC3531">
        <v>16</v>
      </c>
      <c r="AD3531" t="s">
        <v>79</v>
      </c>
      <c r="AE3531" t="s">
        <v>95</v>
      </c>
      <c r="AF3531">
        <v>35</v>
      </c>
      <c r="AG3531" s="4">
        <v>0.35416666666666669</v>
      </c>
      <c r="AH3531" s="4">
        <v>0.6875</v>
      </c>
      <c r="AI3531" s="6">
        <v>10</v>
      </c>
      <c r="AJ3531">
        <v>15</v>
      </c>
      <c r="AL3531" t="s">
        <v>81</v>
      </c>
      <c r="AM3531" t="s">
        <v>82</v>
      </c>
      <c r="AO3531" t="s">
        <v>83</v>
      </c>
      <c r="AP3531" t="s">
        <v>67</v>
      </c>
      <c r="AQ3531" t="s">
        <v>67</v>
      </c>
      <c r="AR3531" t="s">
        <v>82</v>
      </c>
      <c r="AT3531" t="s">
        <v>82</v>
      </c>
      <c r="AW3531" t="s">
        <v>82</v>
      </c>
      <c r="AY3531" t="s">
        <v>23211</v>
      </c>
      <c r="AZ3531" t="s">
        <v>1588</v>
      </c>
      <c r="BA3531" t="s">
        <v>100</v>
      </c>
      <c r="BB3531">
        <v>28719</v>
      </c>
      <c r="BC3531" t="s">
        <v>87</v>
      </c>
      <c r="BH3531" t="s">
        <v>23212</v>
      </c>
      <c r="BI3531" t="s">
        <v>67</v>
      </c>
      <c r="BJ3531">
        <v>561972062</v>
      </c>
    </row>
    <row r="3532" spans="1:62" x14ac:dyDescent="0.25">
      <c r="A3532" t="s">
        <v>23213</v>
      </c>
      <c r="B3532" s="2">
        <v>43509</v>
      </c>
      <c r="C3532" t="s">
        <v>63</v>
      </c>
      <c r="D3532" s="3">
        <v>43472.379109768517</v>
      </c>
      <c r="E3532" t="s">
        <v>64</v>
      </c>
      <c r="F3532" s="2">
        <v>43556</v>
      </c>
      <c r="G3532" s="2">
        <v>43794</v>
      </c>
      <c r="H3532" t="s">
        <v>20702</v>
      </c>
      <c r="I3532" t="s">
        <v>67</v>
      </c>
      <c r="J3532" t="s">
        <v>20703</v>
      </c>
      <c r="K3532" t="s">
        <v>67</v>
      </c>
      <c r="L3532" t="s">
        <v>2355</v>
      </c>
      <c r="M3532" t="s">
        <v>1165</v>
      </c>
      <c r="N3532">
        <v>57212</v>
      </c>
      <c r="O3532" t="s">
        <v>70</v>
      </c>
      <c r="P3532" t="s">
        <v>67</v>
      </c>
      <c r="Q3532" t="s">
        <v>20704</v>
      </c>
      <c r="S3532" t="s">
        <v>72</v>
      </c>
      <c r="T3532" t="s">
        <v>194</v>
      </c>
      <c r="U3532" t="s">
        <v>195</v>
      </c>
      <c r="V3532" t="s">
        <v>196</v>
      </c>
      <c r="W3532" t="s">
        <v>197</v>
      </c>
      <c r="X3532" t="s">
        <v>326</v>
      </c>
      <c r="Y3532" t="str">
        <f>"47-2061"</f>
        <v>47-2061</v>
      </c>
      <c r="Z3532" t="s">
        <v>326</v>
      </c>
      <c r="AA3532">
        <v>238110</v>
      </c>
      <c r="AB3532">
        <v>18</v>
      </c>
      <c r="AC3532">
        <v>18</v>
      </c>
      <c r="AD3532" t="s">
        <v>79</v>
      </c>
      <c r="AE3532" t="s">
        <v>80</v>
      </c>
      <c r="AF3532">
        <v>40</v>
      </c>
      <c r="AG3532" s="4">
        <v>0.29166666666666669</v>
      </c>
      <c r="AH3532" s="4">
        <v>0.75</v>
      </c>
      <c r="AI3532" s="5">
        <v>15.86</v>
      </c>
      <c r="AJ3532">
        <v>23.79</v>
      </c>
      <c r="AL3532" t="s">
        <v>81</v>
      </c>
      <c r="AM3532" t="s">
        <v>82</v>
      </c>
      <c r="AO3532" t="s">
        <v>83</v>
      </c>
      <c r="AP3532" t="s">
        <v>67</v>
      </c>
      <c r="AQ3532" t="s">
        <v>67</v>
      </c>
      <c r="AR3532" t="s">
        <v>82</v>
      </c>
      <c r="AT3532" t="s">
        <v>82</v>
      </c>
      <c r="AW3532" t="s">
        <v>72</v>
      </c>
      <c r="AX3532">
        <v>3</v>
      </c>
      <c r="AY3532" t="s">
        <v>20705</v>
      </c>
      <c r="AZ3532" t="s">
        <v>13663</v>
      </c>
      <c r="BA3532" t="s">
        <v>1165</v>
      </c>
      <c r="BB3532">
        <v>57401</v>
      </c>
      <c r="BC3532" t="s">
        <v>79</v>
      </c>
      <c r="BH3532" t="s">
        <v>23214</v>
      </c>
      <c r="BI3532" t="s">
        <v>67</v>
      </c>
      <c r="BJ3532">
        <v>200318395</v>
      </c>
    </row>
    <row r="3533" spans="1:62" x14ac:dyDescent="0.25">
      <c r="A3533" t="s">
        <v>23215</v>
      </c>
      <c r="B3533" s="2">
        <v>43509</v>
      </c>
      <c r="C3533" t="s">
        <v>63</v>
      </c>
      <c r="D3533" s="3">
        <v>43472.378836435186</v>
      </c>
      <c r="E3533" t="s">
        <v>64</v>
      </c>
      <c r="F3533" s="2">
        <v>43556</v>
      </c>
      <c r="G3533" s="2">
        <v>43830</v>
      </c>
      <c r="H3533" t="s">
        <v>23206</v>
      </c>
      <c r="I3533" t="s">
        <v>23207</v>
      </c>
      <c r="J3533" t="s">
        <v>23208</v>
      </c>
      <c r="K3533" t="s">
        <v>67</v>
      </c>
      <c r="L3533" t="s">
        <v>23209</v>
      </c>
      <c r="M3533" t="s">
        <v>100</v>
      </c>
      <c r="N3533">
        <v>28719</v>
      </c>
      <c r="O3533" t="s">
        <v>70</v>
      </c>
      <c r="P3533" t="s">
        <v>67</v>
      </c>
      <c r="Q3533" t="s">
        <v>23210</v>
      </c>
      <c r="S3533" t="s">
        <v>72</v>
      </c>
      <c r="T3533" t="s">
        <v>13444</v>
      </c>
      <c r="U3533" t="s">
        <v>23216</v>
      </c>
      <c r="V3533" t="s">
        <v>689</v>
      </c>
      <c r="W3533" t="s">
        <v>86</v>
      </c>
      <c r="X3533" t="s">
        <v>1500</v>
      </c>
      <c r="Y3533" t="str">
        <f>"35-2014"</f>
        <v>35-2014</v>
      </c>
      <c r="Z3533" t="s">
        <v>301</v>
      </c>
      <c r="AA3533">
        <v>721120</v>
      </c>
      <c r="AB3533">
        <v>10</v>
      </c>
      <c r="AC3533">
        <v>10</v>
      </c>
      <c r="AD3533" t="s">
        <v>79</v>
      </c>
      <c r="AE3533" t="s">
        <v>95</v>
      </c>
      <c r="AF3533">
        <v>35</v>
      </c>
      <c r="AG3533" s="4">
        <v>0.16666666666666666</v>
      </c>
      <c r="AH3533" s="4">
        <v>0.54166666666666663</v>
      </c>
      <c r="AI3533" s="5">
        <v>10.26</v>
      </c>
      <c r="AJ3533">
        <v>15.39</v>
      </c>
      <c r="AL3533" t="s">
        <v>81</v>
      </c>
      <c r="AM3533" t="s">
        <v>82</v>
      </c>
      <c r="AO3533" t="s">
        <v>83</v>
      </c>
      <c r="AP3533" t="s">
        <v>67</v>
      </c>
      <c r="AQ3533" t="s">
        <v>67</v>
      </c>
      <c r="AR3533" t="s">
        <v>82</v>
      </c>
      <c r="AT3533" t="s">
        <v>82</v>
      </c>
      <c r="AW3533" t="s">
        <v>82</v>
      </c>
      <c r="AY3533" t="s">
        <v>23211</v>
      </c>
      <c r="AZ3533" t="s">
        <v>1588</v>
      </c>
      <c r="BA3533" t="s">
        <v>100</v>
      </c>
      <c r="BB3533">
        <v>28719</v>
      </c>
      <c r="BC3533" t="s">
        <v>87</v>
      </c>
      <c r="BH3533" t="s">
        <v>23212</v>
      </c>
      <c r="BI3533" t="s">
        <v>67</v>
      </c>
      <c r="BJ3533">
        <v>561972062</v>
      </c>
    </row>
    <row r="3534" spans="1:62" x14ac:dyDescent="0.25">
      <c r="A3534" t="s">
        <v>23217</v>
      </c>
      <c r="B3534" s="2">
        <v>43509</v>
      </c>
      <c r="C3534" t="s">
        <v>63</v>
      </c>
      <c r="D3534" s="3">
        <v>43472.379626574075</v>
      </c>
      <c r="E3534" t="s">
        <v>64</v>
      </c>
      <c r="F3534" s="2">
        <v>43556</v>
      </c>
      <c r="G3534" s="2">
        <v>43830</v>
      </c>
      <c r="H3534" t="s">
        <v>23206</v>
      </c>
      <c r="I3534" t="s">
        <v>23207</v>
      </c>
      <c r="J3534" t="s">
        <v>23208</v>
      </c>
      <c r="K3534" t="s">
        <v>67</v>
      </c>
      <c r="L3534" t="s">
        <v>23209</v>
      </c>
      <c r="M3534" t="s">
        <v>100</v>
      </c>
      <c r="N3534">
        <v>28719</v>
      </c>
      <c r="O3534" t="s">
        <v>70</v>
      </c>
      <c r="P3534" t="s">
        <v>67</v>
      </c>
      <c r="Q3534" t="s">
        <v>23210</v>
      </c>
      <c r="S3534" t="s">
        <v>72</v>
      </c>
      <c r="T3534" t="s">
        <v>13444</v>
      </c>
      <c r="U3534" t="s">
        <v>13445</v>
      </c>
      <c r="V3534" t="s">
        <v>689</v>
      </c>
      <c r="W3534" t="s">
        <v>86</v>
      </c>
      <c r="X3534" t="s">
        <v>3696</v>
      </c>
      <c r="Y3534" t="str">
        <f>"51-6011"</f>
        <v>51-6011</v>
      </c>
      <c r="Z3534" t="s">
        <v>367</v>
      </c>
      <c r="AA3534">
        <v>721120</v>
      </c>
      <c r="AB3534">
        <v>11</v>
      </c>
      <c r="AC3534">
        <v>11</v>
      </c>
      <c r="AD3534" t="s">
        <v>79</v>
      </c>
      <c r="AE3534" t="s">
        <v>95</v>
      </c>
      <c r="AF3534">
        <v>35</v>
      </c>
      <c r="AG3534" s="4">
        <v>0.16666666666666666</v>
      </c>
      <c r="AH3534" s="4">
        <v>0.5</v>
      </c>
      <c r="AI3534" s="5">
        <v>10.1</v>
      </c>
      <c r="AJ3534">
        <v>15.15</v>
      </c>
      <c r="AL3534" t="s">
        <v>81</v>
      </c>
      <c r="AM3534" t="s">
        <v>82</v>
      </c>
      <c r="AO3534" t="s">
        <v>83</v>
      </c>
      <c r="AP3534" t="s">
        <v>67</v>
      </c>
      <c r="AQ3534" t="s">
        <v>67</v>
      </c>
      <c r="AR3534" t="s">
        <v>82</v>
      </c>
      <c r="AT3534" t="s">
        <v>82</v>
      </c>
      <c r="AW3534" t="s">
        <v>82</v>
      </c>
      <c r="AY3534" t="s">
        <v>23211</v>
      </c>
      <c r="AZ3534" t="s">
        <v>1588</v>
      </c>
      <c r="BA3534" t="s">
        <v>100</v>
      </c>
      <c r="BB3534">
        <v>28719</v>
      </c>
      <c r="BC3534" t="s">
        <v>87</v>
      </c>
      <c r="BH3534" t="s">
        <v>23218</v>
      </c>
      <c r="BI3534" t="s">
        <v>67</v>
      </c>
      <c r="BJ3534">
        <v>561972062</v>
      </c>
    </row>
    <row r="3535" spans="1:62" x14ac:dyDescent="0.25">
      <c r="A3535" t="s">
        <v>23251</v>
      </c>
      <c r="B3535" s="2">
        <v>43509</v>
      </c>
      <c r="C3535" t="s">
        <v>63</v>
      </c>
      <c r="D3535" s="3">
        <v>43472.379197916664</v>
      </c>
      <c r="E3535" t="s">
        <v>64</v>
      </c>
      <c r="F3535" s="2">
        <v>43556</v>
      </c>
      <c r="G3535" s="2">
        <v>43830</v>
      </c>
      <c r="H3535" t="s">
        <v>23206</v>
      </c>
      <c r="I3535" t="s">
        <v>23207</v>
      </c>
      <c r="J3535" t="s">
        <v>23208</v>
      </c>
      <c r="K3535" t="s">
        <v>67</v>
      </c>
      <c r="L3535" t="s">
        <v>23209</v>
      </c>
      <c r="M3535" t="s">
        <v>100</v>
      </c>
      <c r="N3535">
        <v>28719</v>
      </c>
      <c r="O3535" t="s">
        <v>70</v>
      </c>
      <c r="P3535" t="s">
        <v>67</v>
      </c>
      <c r="Q3535" t="s">
        <v>23210</v>
      </c>
      <c r="S3535" t="s">
        <v>72</v>
      </c>
      <c r="T3535" t="s">
        <v>13444</v>
      </c>
      <c r="U3535" t="s">
        <v>13445</v>
      </c>
      <c r="V3535" t="s">
        <v>689</v>
      </c>
      <c r="W3535" t="s">
        <v>86</v>
      </c>
      <c r="X3535" t="s">
        <v>4093</v>
      </c>
      <c r="Y3535" t="str">
        <f>"37-2012"</f>
        <v>37-2012</v>
      </c>
      <c r="Z3535" t="s">
        <v>373</v>
      </c>
      <c r="AA3535">
        <v>721120</v>
      </c>
      <c r="AB3535">
        <v>40</v>
      </c>
      <c r="AC3535">
        <v>40</v>
      </c>
      <c r="AD3535" t="s">
        <v>79</v>
      </c>
      <c r="AE3535" t="s">
        <v>95</v>
      </c>
      <c r="AF3535">
        <v>35</v>
      </c>
      <c r="AG3535" s="4">
        <v>0.35416666666666669</v>
      </c>
      <c r="AH3535" s="4">
        <v>0.6875</v>
      </c>
      <c r="AI3535" s="5">
        <v>10.33</v>
      </c>
      <c r="AJ3535">
        <v>15.5</v>
      </c>
      <c r="AL3535" t="s">
        <v>81</v>
      </c>
      <c r="AM3535" t="s">
        <v>82</v>
      </c>
      <c r="AO3535" t="s">
        <v>83</v>
      </c>
      <c r="AP3535" t="s">
        <v>67</v>
      </c>
      <c r="AQ3535" t="s">
        <v>67</v>
      </c>
      <c r="AR3535" t="s">
        <v>82</v>
      </c>
      <c r="AT3535" t="s">
        <v>82</v>
      </c>
      <c r="AW3535" t="s">
        <v>82</v>
      </c>
      <c r="AY3535" t="s">
        <v>23211</v>
      </c>
      <c r="AZ3535" t="s">
        <v>1588</v>
      </c>
      <c r="BA3535" t="s">
        <v>100</v>
      </c>
      <c r="BB3535">
        <v>28719</v>
      </c>
      <c r="BC3535" t="s">
        <v>87</v>
      </c>
      <c r="BH3535" t="s">
        <v>23212</v>
      </c>
      <c r="BI3535" t="s">
        <v>67</v>
      </c>
      <c r="BJ3535">
        <v>561972062</v>
      </c>
    </row>
    <row r="3536" spans="1:62" x14ac:dyDescent="0.25">
      <c r="A3536" t="s">
        <v>23257</v>
      </c>
      <c r="B3536" s="2">
        <v>43509</v>
      </c>
      <c r="C3536" t="s">
        <v>63</v>
      </c>
      <c r="D3536" s="3">
        <v>43472.378433252314</v>
      </c>
      <c r="E3536" t="s">
        <v>64</v>
      </c>
      <c r="F3536" s="2">
        <v>43556</v>
      </c>
      <c r="G3536" s="2">
        <v>43830</v>
      </c>
      <c r="H3536" t="s">
        <v>23206</v>
      </c>
      <c r="I3536" t="s">
        <v>23207</v>
      </c>
      <c r="J3536" t="s">
        <v>23208</v>
      </c>
      <c r="K3536" t="s">
        <v>67</v>
      </c>
      <c r="L3536" t="s">
        <v>23209</v>
      </c>
      <c r="M3536" t="s">
        <v>100</v>
      </c>
      <c r="N3536">
        <v>28719</v>
      </c>
      <c r="O3536" t="s">
        <v>70</v>
      </c>
      <c r="P3536" t="s">
        <v>67</v>
      </c>
      <c r="Q3536" t="s">
        <v>23210</v>
      </c>
      <c r="S3536" t="s">
        <v>72</v>
      </c>
      <c r="T3536" t="s">
        <v>13444</v>
      </c>
      <c r="U3536" t="s">
        <v>13445</v>
      </c>
      <c r="V3536" t="s">
        <v>689</v>
      </c>
      <c r="W3536" t="s">
        <v>86</v>
      </c>
      <c r="X3536" t="s">
        <v>23258</v>
      </c>
      <c r="Y3536" t="str">
        <f>"35-9011"</f>
        <v>35-9011</v>
      </c>
      <c r="Z3536" t="s">
        <v>1925</v>
      </c>
      <c r="AA3536">
        <v>721120</v>
      </c>
      <c r="AB3536">
        <v>4</v>
      </c>
      <c r="AC3536">
        <v>4</v>
      </c>
      <c r="AD3536" t="s">
        <v>79</v>
      </c>
      <c r="AE3536" t="s">
        <v>95</v>
      </c>
      <c r="AF3536">
        <v>35</v>
      </c>
      <c r="AG3536" s="4">
        <v>0.16666666666666666</v>
      </c>
      <c r="AH3536" s="4">
        <v>0.5</v>
      </c>
      <c r="AI3536" s="6">
        <v>10</v>
      </c>
      <c r="AJ3536">
        <v>15</v>
      </c>
      <c r="AL3536" t="s">
        <v>81</v>
      </c>
      <c r="AM3536" t="s">
        <v>82</v>
      </c>
      <c r="AO3536" t="s">
        <v>83</v>
      </c>
      <c r="AP3536" t="s">
        <v>67</v>
      </c>
      <c r="AQ3536" t="s">
        <v>67</v>
      </c>
      <c r="AR3536" t="s">
        <v>82</v>
      </c>
      <c r="AT3536" t="s">
        <v>82</v>
      </c>
      <c r="AW3536" t="s">
        <v>82</v>
      </c>
      <c r="AY3536" t="s">
        <v>23211</v>
      </c>
      <c r="AZ3536" t="s">
        <v>1588</v>
      </c>
      <c r="BA3536" t="s">
        <v>100</v>
      </c>
      <c r="BB3536">
        <v>28719</v>
      </c>
      <c r="BC3536" t="s">
        <v>87</v>
      </c>
      <c r="BH3536" t="s">
        <v>23212</v>
      </c>
      <c r="BI3536" t="s">
        <v>67</v>
      </c>
      <c r="BJ3536">
        <v>561972062</v>
      </c>
    </row>
    <row r="3537" spans="1:62" x14ac:dyDescent="0.25">
      <c r="A3537" t="s">
        <v>23594</v>
      </c>
      <c r="B3537" s="2">
        <v>43509</v>
      </c>
      <c r="C3537" t="s">
        <v>63</v>
      </c>
      <c r="D3537" s="3">
        <v>43472.379477569448</v>
      </c>
      <c r="E3537" t="s">
        <v>64</v>
      </c>
      <c r="F3537" s="2">
        <v>43556</v>
      </c>
      <c r="G3537" s="2">
        <v>43770</v>
      </c>
      <c r="H3537" t="s">
        <v>22873</v>
      </c>
      <c r="J3537" t="s">
        <v>22874</v>
      </c>
      <c r="L3537" t="s">
        <v>22875</v>
      </c>
      <c r="M3537" t="s">
        <v>100</v>
      </c>
      <c r="N3537">
        <v>27949</v>
      </c>
      <c r="O3537" t="s">
        <v>70</v>
      </c>
      <c r="Q3537" t="s">
        <v>22876</v>
      </c>
      <c r="S3537" t="s">
        <v>72</v>
      </c>
      <c r="T3537" t="s">
        <v>21866</v>
      </c>
      <c r="U3537" t="s">
        <v>21867</v>
      </c>
      <c r="V3537" t="s">
        <v>21868</v>
      </c>
      <c r="W3537" t="s">
        <v>100</v>
      </c>
      <c r="X3537" t="s">
        <v>23595</v>
      </c>
      <c r="Y3537" t="str">
        <f>"43-4081"</f>
        <v>43-4081</v>
      </c>
      <c r="Z3537" t="s">
        <v>1983</v>
      </c>
      <c r="AA3537">
        <v>721110</v>
      </c>
      <c r="AB3537">
        <v>7</v>
      </c>
      <c r="AC3537">
        <v>7</v>
      </c>
      <c r="AD3537" t="s">
        <v>79</v>
      </c>
      <c r="AE3537" t="s">
        <v>95</v>
      </c>
      <c r="AF3537">
        <v>35</v>
      </c>
      <c r="AG3537" s="4">
        <v>0.29166666666666669</v>
      </c>
      <c r="AH3537" s="4">
        <v>0.64583333333333337</v>
      </c>
      <c r="AI3537" s="5">
        <v>11.54</v>
      </c>
      <c r="AL3537" t="s">
        <v>81</v>
      </c>
      <c r="AM3537" t="s">
        <v>82</v>
      </c>
      <c r="AO3537" t="s">
        <v>83</v>
      </c>
      <c r="AR3537" t="s">
        <v>82</v>
      </c>
      <c r="AT3537" t="s">
        <v>82</v>
      </c>
      <c r="AW3537" t="s">
        <v>72</v>
      </c>
      <c r="AX3537">
        <v>6</v>
      </c>
      <c r="AY3537" t="s">
        <v>22875</v>
      </c>
      <c r="AZ3537" t="s">
        <v>21871</v>
      </c>
      <c r="BA3537" t="s">
        <v>100</v>
      </c>
      <c r="BB3537">
        <v>27949</v>
      </c>
      <c r="BC3537" t="s">
        <v>87</v>
      </c>
      <c r="BH3537" t="s">
        <v>22874</v>
      </c>
      <c r="BJ3537">
        <v>900841090</v>
      </c>
    </row>
    <row r="3538" spans="1:62" x14ac:dyDescent="0.25">
      <c r="A3538" t="s">
        <v>23640</v>
      </c>
      <c r="B3538" s="2">
        <v>43509</v>
      </c>
      <c r="C3538" t="s">
        <v>63</v>
      </c>
      <c r="D3538" s="3">
        <v>43472.380722638889</v>
      </c>
      <c r="E3538" t="s">
        <v>64</v>
      </c>
      <c r="F3538" s="2">
        <v>43556</v>
      </c>
      <c r="G3538" s="2">
        <v>43770</v>
      </c>
      <c r="H3538" t="s">
        <v>22873</v>
      </c>
      <c r="J3538" t="s">
        <v>22874</v>
      </c>
      <c r="L3538" t="s">
        <v>22875</v>
      </c>
      <c r="M3538" t="s">
        <v>100</v>
      </c>
      <c r="N3538">
        <v>27949</v>
      </c>
      <c r="O3538" t="s">
        <v>70</v>
      </c>
      <c r="Q3538" t="s">
        <v>22876</v>
      </c>
      <c r="S3538" t="s">
        <v>72</v>
      </c>
      <c r="T3538" t="s">
        <v>21866</v>
      </c>
      <c r="U3538" t="s">
        <v>21867</v>
      </c>
      <c r="V3538" t="s">
        <v>21868</v>
      </c>
      <c r="W3538" t="s">
        <v>100</v>
      </c>
      <c r="X3538" t="s">
        <v>23641</v>
      </c>
      <c r="Y3538" t="str">
        <f>"39-6011"</f>
        <v>39-6011</v>
      </c>
      <c r="Z3538" t="s">
        <v>3264</v>
      </c>
      <c r="AA3538">
        <v>721110</v>
      </c>
      <c r="AB3538">
        <v>11</v>
      </c>
      <c r="AC3538">
        <v>11</v>
      </c>
      <c r="AD3538" t="s">
        <v>79</v>
      </c>
      <c r="AE3538" t="s">
        <v>95</v>
      </c>
      <c r="AF3538">
        <v>35</v>
      </c>
      <c r="AG3538" s="4">
        <v>0.27083333333333331</v>
      </c>
      <c r="AH3538" s="4">
        <v>0.60416666666666663</v>
      </c>
      <c r="AI3538" s="5">
        <v>10.87</v>
      </c>
      <c r="AL3538" t="s">
        <v>81</v>
      </c>
      <c r="AM3538" t="s">
        <v>82</v>
      </c>
      <c r="AO3538" t="s">
        <v>83</v>
      </c>
      <c r="AR3538" t="s">
        <v>82</v>
      </c>
      <c r="AT3538" t="s">
        <v>82</v>
      </c>
      <c r="AW3538" t="s">
        <v>82</v>
      </c>
      <c r="AY3538" t="s">
        <v>22875</v>
      </c>
      <c r="AZ3538" t="s">
        <v>23642</v>
      </c>
      <c r="BA3538" t="s">
        <v>100</v>
      </c>
      <c r="BB3538">
        <v>27949</v>
      </c>
      <c r="BC3538" t="s">
        <v>87</v>
      </c>
      <c r="BH3538" t="s">
        <v>22874</v>
      </c>
      <c r="BJ3538">
        <v>900841090</v>
      </c>
    </row>
    <row r="3539" spans="1:62" x14ac:dyDescent="0.25">
      <c r="A3539" t="s">
        <v>23704</v>
      </c>
      <c r="B3539" s="2">
        <v>43509</v>
      </c>
      <c r="C3539" t="s">
        <v>63</v>
      </c>
      <c r="D3539" s="3">
        <v>43472.381051493052</v>
      </c>
      <c r="E3539" t="s">
        <v>64</v>
      </c>
      <c r="F3539" s="2">
        <v>43556</v>
      </c>
      <c r="G3539" s="2">
        <v>43770</v>
      </c>
      <c r="H3539" t="s">
        <v>22873</v>
      </c>
      <c r="J3539" t="s">
        <v>22874</v>
      </c>
      <c r="L3539" t="s">
        <v>22875</v>
      </c>
      <c r="M3539" t="s">
        <v>100</v>
      </c>
      <c r="N3539">
        <v>27949</v>
      </c>
      <c r="O3539" t="s">
        <v>70</v>
      </c>
      <c r="Q3539" t="s">
        <v>22876</v>
      </c>
      <c r="S3539" t="s">
        <v>72</v>
      </c>
      <c r="T3539" t="s">
        <v>21866</v>
      </c>
      <c r="U3539" t="s">
        <v>21867</v>
      </c>
      <c r="V3539" t="s">
        <v>21868</v>
      </c>
      <c r="W3539" t="s">
        <v>100</v>
      </c>
      <c r="X3539" t="s">
        <v>362</v>
      </c>
      <c r="Y3539" t="str">
        <f>"35-2014"</f>
        <v>35-2014</v>
      </c>
      <c r="Z3539" t="s">
        <v>301</v>
      </c>
      <c r="AA3539">
        <v>721110</v>
      </c>
      <c r="AB3539">
        <v>14</v>
      </c>
      <c r="AC3539">
        <v>14</v>
      </c>
      <c r="AD3539" t="s">
        <v>79</v>
      </c>
      <c r="AE3539" t="s">
        <v>95</v>
      </c>
      <c r="AF3539">
        <v>35</v>
      </c>
      <c r="AG3539" s="4">
        <v>0.29166666666666669</v>
      </c>
      <c r="AH3539" s="4">
        <v>0.64583333333333337</v>
      </c>
      <c r="AI3539" s="5">
        <v>10.19</v>
      </c>
      <c r="AL3539" t="s">
        <v>81</v>
      </c>
      <c r="AM3539" t="s">
        <v>82</v>
      </c>
      <c r="AO3539" t="s">
        <v>83</v>
      </c>
      <c r="AR3539" t="s">
        <v>82</v>
      </c>
      <c r="AT3539" t="s">
        <v>82</v>
      </c>
      <c r="AW3539" t="s">
        <v>72</v>
      </c>
      <c r="AX3539">
        <v>6</v>
      </c>
      <c r="AY3539" t="s">
        <v>22875</v>
      </c>
      <c r="AZ3539" t="s">
        <v>21871</v>
      </c>
      <c r="BA3539" t="s">
        <v>100</v>
      </c>
      <c r="BB3539">
        <v>27949</v>
      </c>
      <c r="BC3539" t="s">
        <v>87</v>
      </c>
      <c r="BH3539" t="s">
        <v>22874</v>
      </c>
      <c r="BJ3539">
        <v>900841090</v>
      </c>
    </row>
    <row r="3540" spans="1:62" x14ac:dyDescent="0.25">
      <c r="A3540" t="s">
        <v>23797</v>
      </c>
      <c r="B3540" s="2">
        <v>43509</v>
      </c>
      <c r="C3540" t="s">
        <v>63</v>
      </c>
      <c r="D3540" s="3">
        <v>43472.379587824071</v>
      </c>
      <c r="E3540" t="s">
        <v>64</v>
      </c>
      <c r="F3540" s="2">
        <v>43556</v>
      </c>
      <c r="G3540" s="2">
        <v>43799</v>
      </c>
      <c r="H3540" t="s">
        <v>23798</v>
      </c>
      <c r="J3540" t="s">
        <v>23799</v>
      </c>
      <c r="L3540" t="s">
        <v>13588</v>
      </c>
      <c r="M3540" t="s">
        <v>774</v>
      </c>
      <c r="N3540">
        <v>80504</v>
      </c>
      <c r="O3540" t="s">
        <v>70</v>
      </c>
      <c r="Q3540" t="s">
        <v>23800</v>
      </c>
      <c r="S3540" t="s">
        <v>72</v>
      </c>
      <c r="T3540" t="s">
        <v>23801</v>
      </c>
      <c r="U3540" t="s">
        <v>23802</v>
      </c>
      <c r="V3540" t="s">
        <v>6244</v>
      </c>
      <c r="W3540" t="s">
        <v>774</v>
      </c>
      <c r="X3540" t="s">
        <v>23803</v>
      </c>
      <c r="Y3540" t="str">
        <f>"47-2051"</f>
        <v>47-2051</v>
      </c>
      <c r="Z3540" t="s">
        <v>1383</v>
      </c>
      <c r="AA3540">
        <v>238140</v>
      </c>
      <c r="AB3540">
        <v>15</v>
      </c>
      <c r="AC3540">
        <v>15</v>
      </c>
      <c r="AD3540" t="s">
        <v>79</v>
      </c>
      <c r="AE3540" t="s">
        <v>95</v>
      </c>
      <c r="AF3540">
        <v>40</v>
      </c>
      <c r="AG3540" s="4">
        <v>0.29166666666666669</v>
      </c>
      <c r="AH3540" s="4">
        <v>0.79166666666666663</v>
      </c>
      <c r="AI3540" s="5">
        <v>18.010000000000002</v>
      </c>
      <c r="AJ3540">
        <v>27.02</v>
      </c>
      <c r="AL3540" t="s">
        <v>81</v>
      </c>
      <c r="AM3540" t="s">
        <v>82</v>
      </c>
      <c r="AO3540" t="s">
        <v>83</v>
      </c>
      <c r="AP3540" t="s">
        <v>683</v>
      </c>
      <c r="AQ3540" t="s">
        <v>683</v>
      </c>
      <c r="AR3540" t="s">
        <v>82</v>
      </c>
      <c r="AT3540" t="s">
        <v>82</v>
      </c>
      <c r="AW3540" t="s">
        <v>82</v>
      </c>
      <c r="AY3540" t="s">
        <v>13588</v>
      </c>
      <c r="AZ3540" t="s">
        <v>6244</v>
      </c>
      <c r="BA3540" t="s">
        <v>774</v>
      </c>
      <c r="BB3540">
        <v>80504</v>
      </c>
      <c r="BC3540" t="s">
        <v>79</v>
      </c>
      <c r="BH3540" t="s">
        <v>23799</v>
      </c>
      <c r="BJ3540">
        <v>841268194</v>
      </c>
    </row>
    <row r="3541" spans="1:62" x14ac:dyDescent="0.25">
      <c r="A3541" t="s">
        <v>23805</v>
      </c>
      <c r="B3541" s="2">
        <v>43509</v>
      </c>
      <c r="C3541" t="s">
        <v>63</v>
      </c>
      <c r="D3541" s="3">
        <v>43472.381793055552</v>
      </c>
      <c r="E3541" t="s">
        <v>64</v>
      </c>
      <c r="F3541" s="2">
        <v>43556</v>
      </c>
      <c r="G3541" s="2">
        <v>43861</v>
      </c>
      <c r="H3541" t="s">
        <v>23806</v>
      </c>
      <c r="J3541" t="s">
        <v>17993</v>
      </c>
      <c r="K3541" t="s">
        <v>17994</v>
      </c>
      <c r="L3541" t="s">
        <v>14788</v>
      </c>
      <c r="M3541" t="s">
        <v>105</v>
      </c>
      <c r="N3541">
        <v>77465</v>
      </c>
      <c r="O3541" t="s">
        <v>70</v>
      </c>
      <c r="Q3541" t="s">
        <v>14789</v>
      </c>
      <c r="S3541" t="s">
        <v>72</v>
      </c>
      <c r="T3541" t="s">
        <v>2824</v>
      </c>
      <c r="U3541" t="s">
        <v>3543</v>
      </c>
      <c r="V3541" t="s">
        <v>642</v>
      </c>
      <c r="W3541" t="s">
        <v>105</v>
      </c>
      <c r="X3541" t="s">
        <v>14790</v>
      </c>
      <c r="Y3541" t="str">
        <f>"45-3011"</f>
        <v>45-3011</v>
      </c>
      <c r="Z3541" t="s">
        <v>1652</v>
      </c>
      <c r="AA3541">
        <v>114112</v>
      </c>
      <c r="AB3541">
        <v>2</v>
      </c>
      <c r="AC3541">
        <v>2</v>
      </c>
      <c r="AD3541" t="s">
        <v>79</v>
      </c>
      <c r="AE3541" t="s">
        <v>80</v>
      </c>
      <c r="AF3541">
        <v>40</v>
      </c>
      <c r="AG3541" s="4">
        <v>0.41666666666666669</v>
      </c>
      <c r="AH3541" s="4">
        <v>0.75</v>
      </c>
      <c r="AI3541" s="5">
        <v>10.24</v>
      </c>
      <c r="AJ3541">
        <v>15.36</v>
      </c>
      <c r="AL3541" t="s">
        <v>81</v>
      </c>
      <c r="AM3541" t="s">
        <v>82</v>
      </c>
      <c r="AO3541" t="s">
        <v>83</v>
      </c>
      <c r="AR3541" t="s">
        <v>82</v>
      </c>
      <c r="AT3541" t="s">
        <v>82</v>
      </c>
      <c r="AW3541" t="s">
        <v>82</v>
      </c>
      <c r="AY3541" t="s">
        <v>14788</v>
      </c>
      <c r="AZ3541" t="s">
        <v>14791</v>
      </c>
      <c r="BA3541" t="s">
        <v>105</v>
      </c>
      <c r="BB3541">
        <v>77465</v>
      </c>
      <c r="BC3541" t="s">
        <v>79</v>
      </c>
      <c r="BH3541" t="s">
        <v>17993</v>
      </c>
      <c r="BJ3541">
        <v>202087197</v>
      </c>
    </row>
    <row r="3542" spans="1:62" x14ac:dyDescent="0.25">
      <c r="A3542" t="s">
        <v>23812</v>
      </c>
      <c r="B3542" s="2">
        <v>43509</v>
      </c>
      <c r="C3542" t="s">
        <v>63</v>
      </c>
      <c r="D3542" s="3">
        <v>43472.380036134258</v>
      </c>
      <c r="E3542" t="s">
        <v>64</v>
      </c>
      <c r="F3542" s="2">
        <v>43556</v>
      </c>
      <c r="G3542" s="2">
        <v>43783</v>
      </c>
      <c r="H3542" t="s">
        <v>23813</v>
      </c>
      <c r="J3542" t="s">
        <v>23814</v>
      </c>
      <c r="L3542" t="s">
        <v>11995</v>
      </c>
      <c r="M3542" t="s">
        <v>774</v>
      </c>
      <c r="N3542">
        <v>80108</v>
      </c>
      <c r="O3542" t="s">
        <v>70</v>
      </c>
      <c r="Q3542" t="s">
        <v>23815</v>
      </c>
      <c r="S3542" t="s">
        <v>72</v>
      </c>
      <c r="T3542" t="s">
        <v>640</v>
      </c>
      <c r="U3542" t="s">
        <v>641</v>
      </c>
      <c r="V3542" t="s">
        <v>642</v>
      </c>
      <c r="W3542" t="s">
        <v>105</v>
      </c>
      <c r="X3542" t="s">
        <v>106</v>
      </c>
      <c r="Y3542" t="str">
        <f>"37-3011"</f>
        <v>37-3011</v>
      </c>
      <c r="Z3542" t="s">
        <v>94</v>
      </c>
      <c r="AA3542">
        <v>561730</v>
      </c>
      <c r="AB3542">
        <v>10</v>
      </c>
      <c r="AC3542">
        <v>10</v>
      </c>
      <c r="AD3542" t="s">
        <v>79</v>
      </c>
      <c r="AE3542" t="s">
        <v>95</v>
      </c>
      <c r="AF3542">
        <v>40</v>
      </c>
      <c r="AG3542" s="4">
        <v>0.29166666666666669</v>
      </c>
      <c r="AH3542" s="4">
        <v>0.72916666666666663</v>
      </c>
      <c r="AI3542" s="5">
        <v>15.17</v>
      </c>
      <c r="AJ3542">
        <v>22.76</v>
      </c>
      <c r="AL3542" t="s">
        <v>81</v>
      </c>
      <c r="AM3542" t="s">
        <v>82</v>
      </c>
      <c r="AO3542" t="s">
        <v>83</v>
      </c>
      <c r="AR3542" t="s">
        <v>82</v>
      </c>
      <c r="AT3542" t="s">
        <v>82</v>
      </c>
      <c r="AW3542" t="s">
        <v>82</v>
      </c>
      <c r="AY3542" t="s">
        <v>11995</v>
      </c>
      <c r="AZ3542" t="s">
        <v>4522</v>
      </c>
      <c r="BA3542" t="s">
        <v>774</v>
      </c>
      <c r="BB3542">
        <v>80109</v>
      </c>
      <c r="BC3542" t="s">
        <v>79</v>
      </c>
      <c r="BH3542" t="s">
        <v>23816</v>
      </c>
      <c r="BJ3542">
        <v>471622966</v>
      </c>
    </row>
    <row r="3543" spans="1:62" x14ac:dyDescent="0.25">
      <c r="A3543" t="s">
        <v>23847</v>
      </c>
      <c r="B3543" s="2">
        <v>43509</v>
      </c>
      <c r="C3543" t="s">
        <v>63</v>
      </c>
      <c r="D3543" s="3">
        <v>43472.381161874997</v>
      </c>
      <c r="E3543" t="s">
        <v>64</v>
      </c>
      <c r="F3543" s="2">
        <v>43556</v>
      </c>
      <c r="G3543" s="2">
        <v>43830</v>
      </c>
      <c r="H3543" t="s">
        <v>20912</v>
      </c>
      <c r="J3543" t="s">
        <v>20913</v>
      </c>
      <c r="L3543" t="s">
        <v>20914</v>
      </c>
      <c r="M3543" t="s">
        <v>1064</v>
      </c>
      <c r="N3543">
        <v>38555</v>
      </c>
      <c r="O3543" t="s">
        <v>70</v>
      </c>
      <c r="Q3543" t="s">
        <v>20915</v>
      </c>
      <c r="S3543" t="s">
        <v>72</v>
      </c>
      <c r="T3543" t="s">
        <v>651</v>
      </c>
      <c r="U3543" t="s">
        <v>652</v>
      </c>
      <c r="V3543" t="s">
        <v>653</v>
      </c>
      <c r="W3543" t="s">
        <v>207</v>
      </c>
      <c r="X3543" t="s">
        <v>1427</v>
      </c>
      <c r="Y3543" t="str">
        <f>"37-2012"</f>
        <v>37-2012</v>
      </c>
      <c r="Z3543" t="s">
        <v>373</v>
      </c>
      <c r="AA3543">
        <v>561720</v>
      </c>
      <c r="AB3543">
        <v>60</v>
      </c>
      <c r="AC3543">
        <v>60</v>
      </c>
      <c r="AD3543" t="s">
        <v>79</v>
      </c>
      <c r="AE3543" t="s">
        <v>95</v>
      </c>
      <c r="AF3543">
        <v>35</v>
      </c>
      <c r="AG3543" s="4">
        <v>0.375</v>
      </c>
      <c r="AH3543" s="4">
        <v>0.66666666666666663</v>
      </c>
      <c r="AI3543" s="5">
        <v>10.3</v>
      </c>
      <c r="AJ3543">
        <v>15.45</v>
      </c>
      <c r="AL3543" t="s">
        <v>81</v>
      </c>
      <c r="AM3543" t="s">
        <v>82</v>
      </c>
      <c r="AO3543" t="s">
        <v>83</v>
      </c>
      <c r="AR3543" t="s">
        <v>82</v>
      </c>
      <c r="AT3543" t="s">
        <v>82</v>
      </c>
      <c r="AW3543" t="s">
        <v>72</v>
      </c>
      <c r="AX3543">
        <v>3</v>
      </c>
      <c r="AY3543" t="s">
        <v>6080</v>
      </c>
      <c r="AZ3543" t="s">
        <v>6081</v>
      </c>
      <c r="BA3543" t="s">
        <v>1246</v>
      </c>
      <c r="BB3543">
        <v>65616</v>
      </c>
      <c r="BC3543" t="s">
        <v>79</v>
      </c>
      <c r="BH3543" t="s">
        <v>23848</v>
      </c>
      <c r="BJ3543">
        <v>621206906</v>
      </c>
    </row>
    <row r="3544" spans="1:62" x14ac:dyDescent="0.25">
      <c r="A3544" t="s">
        <v>23949</v>
      </c>
      <c r="B3544" s="2">
        <v>43509</v>
      </c>
      <c r="C3544" t="s">
        <v>63</v>
      </c>
      <c r="D3544" s="3">
        <v>43472.381951967589</v>
      </c>
      <c r="E3544" t="s">
        <v>64</v>
      </c>
      <c r="F3544" s="2">
        <v>43556</v>
      </c>
      <c r="G3544" s="2">
        <v>43861</v>
      </c>
      <c r="H3544" t="s">
        <v>23950</v>
      </c>
      <c r="J3544" t="s">
        <v>17993</v>
      </c>
      <c r="K3544" t="s">
        <v>17994</v>
      </c>
      <c r="L3544" t="s">
        <v>14788</v>
      </c>
      <c r="M3544" t="s">
        <v>105</v>
      </c>
      <c r="N3544">
        <v>77465</v>
      </c>
      <c r="O3544" t="s">
        <v>70</v>
      </c>
      <c r="Q3544" t="s">
        <v>14789</v>
      </c>
      <c r="S3544" t="s">
        <v>72</v>
      </c>
      <c r="T3544" t="s">
        <v>2824</v>
      </c>
      <c r="U3544" t="s">
        <v>3543</v>
      </c>
      <c r="V3544" t="s">
        <v>642</v>
      </c>
      <c r="W3544" t="s">
        <v>105</v>
      </c>
      <c r="X3544" t="s">
        <v>14790</v>
      </c>
      <c r="Y3544" t="str">
        <f>"45-3011"</f>
        <v>45-3011</v>
      </c>
      <c r="Z3544" t="s">
        <v>1652</v>
      </c>
      <c r="AA3544">
        <v>114112</v>
      </c>
      <c r="AB3544">
        <v>2</v>
      </c>
      <c r="AC3544">
        <v>2</v>
      </c>
      <c r="AD3544" t="s">
        <v>79</v>
      </c>
      <c r="AE3544" t="s">
        <v>80</v>
      </c>
      <c r="AF3544">
        <v>40</v>
      </c>
      <c r="AG3544" s="4">
        <v>0.41666666666666669</v>
      </c>
      <c r="AH3544" s="4">
        <v>0.75</v>
      </c>
      <c r="AI3544" s="5">
        <v>10.24</v>
      </c>
      <c r="AJ3544">
        <v>15.36</v>
      </c>
      <c r="AL3544" t="s">
        <v>81</v>
      </c>
      <c r="AM3544" t="s">
        <v>82</v>
      </c>
      <c r="AO3544" t="s">
        <v>83</v>
      </c>
      <c r="AR3544" t="s">
        <v>82</v>
      </c>
      <c r="AT3544" t="s">
        <v>82</v>
      </c>
      <c r="AW3544" t="s">
        <v>82</v>
      </c>
      <c r="AY3544" t="s">
        <v>14788</v>
      </c>
      <c r="AZ3544" t="s">
        <v>14791</v>
      </c>
      <c r="BA3544" t="s">
        <v>105</v>
      </c>
      <c r="BB3544">
        <v>77465</v>
      </c>
      <c r="BC3544" t="s">
        <v>79</v>
      </c>
      <c r="BH3544" t="s">
        <v>17993</v>
      </c>
      <c r="BJ3544">
        <v>202087540</v>
      </c>
    </row>
    <row r="3545" spans="1:62" x14ac:dyDescent="0.25">
      <c r="A3545" t="s">
        <v>24096</v>
      </c>
      <c r="B3545" s="2">
        <v>43509</v>
      </c>
      <c r="C3545" t="s">
        <v>63</v>
      </c>
      <c r="D3545" s="3">
        <v>43472.379289733799</v>
      </c>
      <c r="E3545" t="s">
        <v>64</v>
      </c>
      <c r="F3545" s="2">
        <v>43556</v>
      </c>
      <c r="G3545" s="2">
        <v>43763</v>
      </c>
      <c r="H3545" t="s">
        <v>24097</v>
      </c>
      <c r="J3545" t="s">
        <v>24098</v>
      </c>
      <c r="L3545" t="s">
        <v>24099</v>
      </c>
      <c r="M3545" t="s">
        <v>787</v>
      </c>
      <c r="N3545">
        <v>35216</v>
      </c>
      <c r="O3545" t="s">
        <v>70</v>
      </c>
      <c r="Q3545" t="s">
        <v>4337</v>
      </c>
      <c r="S3545" t="s">
        <v>72</v>
      </c>
      <c r="T3545" t="s">
        <v>102</v>
      </c>
      <c r="U3545" t="s">
        <v>2630</v>
      </c>
      <c r="V3545" t="s">
        <v>2470</v>
      </c>
      <c r="W3545" t="s">
        <v>105</v>
      </c>
      <c r="X3545" t="s">
        <v>106</v>
      </c>
      <c r="Y3545" t="str">
        <f>"37-3011"</f>
        <v>37-3011</v>
      </c>
      <c r="Z3545" t="s">
        <v>94</v>
      </c>
      <c r="AA3545">
        <v>561730</v>
      </c>
      <c r="AB3545">
        <v>24</v>
      </c>
      <c r="AC3545">
        <v>24</v>
      </c>
      <c r="AD3545" t="s">
        <v>79</v>
      </c>
      <c r="AE3545" t="s">
        <v>95</v>
      </c>
      <c r="AF3545">
        <v>35</v>
      </c>
      <c r="AG3545" s="4">
        <v>0.27083333333333331</v>
      </c>
      <c r="AH3545" s="4">
        <v>0.63541666666666663</v>
      </c>
      <c r="AI3545" s="5">
        <v>13.12</v>
      </c>
      <c r="AJ3545">
        <v>19.68</v>
      </c>
      <c r="AK3545">
        <v>19.68</v>
      </c>
      <c r="AL3545" t="s">
        <v>81</v>
      </c>
      <c r="AM3545" t="s">
        <v>82</v>
      </c>
      <c r="AO3545" t="s">
        <v>83</v>
      </c>
      <c r="AR3545" t="s">
        <v>82</v>
      </c>
      <c r="AT3545" t="s">
        <v>82</v>
      </c>
      <c r="AW3545" t="s">
        <v>82</v>
      </c>
      <c r="AY3545" t="s">
        <v>68</v>
      </c>
      <c r="AZ3545" t="s">
        <v>1837</v>
      </c>
      <c r="BA3545" t="s">
        <v>69</v>
      </c>
      <c r="BB3545">
        <v>40508</v>
      </c>
      <c r="BC3545" t="s">
        <v>79</v>
      </c>
      <c r="BH3545" t="s">
        <v>24100</v>
      </c>
      <c r="BJ3545">
        <v>611666112</v>
      </c>
    </row>
    <row r="3546" spans="1:62" x14ac:dyDescent="0.25">
      <c r="A3546" t="s">
        <v>24185</v>
      </c>
      <c r="B3546" s="2">
        <v>43509</v>
      </c>
      <c r="C3546" t="s">
        <v>63</v>
      </c>
      <c r="D3546" s="3">
        <v>43472.381533194442</v>
      </c>
      <c r="E3546" t="s">
        <v>64</v>
      </c>
      <c r="F3546" s="2">
        <v>43556</v>
      </c>
      <c r="G3546" s="2">
        <v>43799</v>
      </c>
      <c r="H3546" t="s">
        <v>24186</v>
      </c>
      <c r="J3546" t="s">
        <v>24187</v>
      </c>
      <c r="L3546" t="s">
        <v>7397</v>
      </c>
      <c r="M3546" t="s">
        <v>774</v>
      </c>
      <c r="N3546">
        <v>80537</v>
      </c>
      <c r="O3546" t="s">
        <v>70</v>
      </c>
      <c r="Q3546" t="s">
        <v>24188</v>
      </c>
      <c r="S3546" t="s">
        <v>72</v>
      </c>
      <c r="T3546" t="s">
        <v>12918</v>
      </c>
      <c r="U3546" t="s">
        <v>4627</v>
      </c>
      <c r="V3546" t="s">
        <v>4628</v>
      </c>
      <c r="W3546" t="s">
        <v>323</v>
      </c>
      <c r="X3546" t="s">
        <v>326</v>
      </c>
      <c r="Y3546" t="str">
        <f>"47-2061"</f>
        <v>47-2061</v>
      </c>
      <c r="Z3546" t="s">
        <v>326</v>
      </c>
      <c r="AA3546">
        <v>54132</v>
      </c>
      <c r="AB3546">
        <v>9</v>
      </c>
      <c r="AC3546">
        <v>9</v>
      </c>
      <c r="AD3546" t="s">
        <v>79</v>
      </c>
      <c r="AE3546" t="s">
        <v>95</v>
      </c>
      <c r="AF3546">
        <v>35</v>
      </c>
      <c r="AG3546" s="4">
        <v>0.29166666666666669</v>
      </c>
      <c r="AH3546" s="4">
        <v>0.625</v>
      </c>
      <c r="AI3546" s="5">
        <v>15.82</v>
      </c>
      <c r="AL3546" t="s">
        <v>81</v>
      </c>
      <c r="AM3546" t="s">
        <v>82</v>
      </c>
      <c r="AO3546" t="s">
        <v>83</v>
      </c>
      <c r="AR3546" t="s">
        <v>82</v>
      </c>
      <c r="AT3546" t="s">
        <v>82</v>
      </c>
      <c r="AW3546" t="s">
        <v>82</v>
      </c>
      <c r="AY3546" t="s">
        <v>7397</v>
      </c>
      <c r="AZ3546" t="s">
        <v>3399</v>
      </c>
      <c r="BA3546" t="s">
        <v>774</v>
      </c>
      <c r="BB3546">
        <v>80537</v>
      </c>
      <c r="BC3546" t="s">
        <v>79</v>
      </c>
      <c r="BH3546" t="s">
        <v>24189</v>
      </c>
      <c r="BJ3546">
        <v>841422581</v>
      </c>
    </row>
    <row r="3547" spans="1:62" x14ac:dyDescent="0.25">
      <c r="A3547" t="s">
        <v>24215</v>
      </c>
      <c r="B3547" s="2">
        <v>43509</v>
      </c>
      <c r="C3547" t="s">
        <v>63</v>
      </c>
      <c r="D3547" s="3">
        <v>43472.381419351848</v>
      </c>
      <c r="E3547" t="s">
        <v>64</v>
      </c>
      <c r="F3547" s="2">
        <v>43556</v>
      </c>
      <c r="G3547" s="2">
        <v>43774</v>
      </c>
      <c r="H3547" t="s">
        <v>23860</v>
      </c>
      <c r="J3547" t="s">
        <v>23861</v>
      </c>
      <c r="L3547" t="s">
        <v>23862</v>
      </c>
      <c r="M3547" t="s">
        <v>226</v>
      </c>
      <c r="N3547">
        <v>49701</v>
      </c>
      <c r="O3547" t="s">
        <v>70</v>
      </c>
      <c r="Q3547" t="s">
        <v>23863</v>
      </c>
      <c r="S3547" t="s">
        <v>72</v>
      </c>
      <c r="T3547" t="s">
        <v>19936</v>
      </c>
      <c r="U3547" t="s">
        <v>19937</v>
      </c>
      <c r="V3547" t="s">
        <v>3243</v>
      </c>
      <c r="W3547" t="s">
        <v>226</v>
      </c>
      <c r="X3547" t="s">
        <v>1500</v>
      </c>
      <c r="Y3547" t="str">
        <f>"35-2014"</f>
        <v>35-2014</v>
      </c>
      <c r="Z3547" t="s">
        <v>301</v>
      </c>
      <c r="AA3547">
        <v>721110</v>
      </c>
      <c r="AB3547">
        <v>29</v>
      </c>
      <c r="AC3547">
        <v>29</v>
      </c>
      <c r="AD3547" t="s">
        <v>79</v>
      </c>
      <c r="AE3547" t="s">
        <v>95</v>
      </c>
      <c r="AF3547">
        <v>37</v>
      </c>
      <c r="AG3547" s="4">
        <v>0.29166666666666669</v>
      </c>
      <c r="AH3547" s="4">
        <v>0.52083333333333337</v>
      </c>
      <c r="AI3547" s="5">
        <v>11.24</v>
      </c>
      <c r="AJ3547">
        <v>16.86</v>
      </c>
      <c r="AK3547">
        <v>16.86</v>
      </c>
      <c r="AL3547" t="s">
        <v>81</v>
      </c>
      <c r="AM3547" t="s">
        <v>82</v>
      </c>
      <c r="AO3547" t="s">
        <v>83</v>
      </c>
      <c r="AR3547" t="s">
        <v>82</v>
      </c>
      <c r="AT3547" t="s">
        <v>82</v>
      </c>
      <c r="AW3547" t="s">
        <v>82</v>
      </c>
      <c r="AY3547" t="s">
        <v>23864</v>
      </c>
      <c r="AZ3547" t="s">
        <v>23865</v>
      </c>
      <c r="BA3547" t="s">
        <v>226</v>
      </c>
      <c r="BB3547">
        <v>49701</v>
      </c>
      <c r="BC3547" t="s">
        <v>87</v>
      </c>
      <c r="BH3547" t="s">
        <v>24216</v>
      </c>
      <c r="BJ3547">
        <v>43672618</v>
      </c>
    </row>
    <row r="3548" spans="1:62" x14ac:dyDescent="0.25">
      <c r="A3548" t="s">
        <v>24648</v>
      </c>
      <c r="B3548" s="2">
        <v>43509</v>
      </c>
      <c r="C3548" t="s">
        <v>63</v>
      </c>
      <c r="D3548" s="3">
        <v>43472.381823240743</v>
      </c>
      <c r="E3548" t="s">
        <v>64</v>
      </c>
      <c r="F3548" s="2">
        <v>43556</v>
      </c>
      <c r="G3548" s="2">
        <v>43769</v>
      </c>
      <c r="H3548" t="s">
        <v>24509</v>
      </c>
      <c r="I3548" t="s">
        <v>24510</v>
      </c>
      <c r="J3548" t="s">
        <v>24511</v>
      </c>
      <c r="L3548" t="s">
        <v>19030</v>
      </c>
      <c r="M3548" t="s">
        <v>69</v>
      </c>
      <c r="N3548">
        <v>40202</v>
      </c>
      <c r="O3548" t="s">
        <v>70</v>
      </c>
      <c r="Q3548" t="s">
        <v>24512</v>
      </c>
      <c r="S3548" t="s">
        <v>72</v>
      </c>
      <c r="T3548" t="s">
        <v>102</v>
      </c>
      <c r="U3548" t="s">
        <v>2630</v>
      </c>
      <c r="V3548" t="s">
        <v>2470</v>
      </c>
      <c r="W3548" t="s">
        <v>105</v>
      </c>
      <c r="X3548" t="s">
        <v>1427</v>
      </c>
      <c r="Y3548" t="str">
        <f>"37-2012"</f>
        <v>37-2012</v>
      </c>
      <c r="Z3548" t="s">
        <v>373</v>
      </c>
      <c r="AA3548">
        <v>721110</v>
      </c>
      <c r="AB3548">
        <v>8</v>
      </c>
      <c r="AC3548">
        <v>8</v>
      </c>
      <c r="AD3548" t="s">
        <v>79</v>
      </c>
      <c r="AE3548" t="s">
        <v>95</v>
      </c>
      <c r="AF3548">
        <v>35</v>
      </c>
      <c r="AG3548" s="4">
        <v>0.20833333333333334</v>
      </c>
      <c r="AH3548" s="4">
        <v>0.5625</v>
      </c>
      <c r="AI3548" s="6">
        <v>11</v>
      </c>
      <c r="AJ3548">
        <v>16.5</v>
      </c>
      <c r="AK3548">
        <v>16.5</v>
      </c>
      <c r="AL3548" t="s">
        <v>81</v>
      </c>
      <c r="AM3548" t="s">
        <v>82</v>
      </c>
      <c r="AO3548" t="s">
        <v>83</v>
      </c>
      <c r="AR3548" t="s">
        <v>82</v>
      </c>
      <c r="AT3548" t="s">
        <v>82</v>
      </c>
      <c r="AW3548" t="s">
        <v>72</v>
      </c>
      <c r="AX3548">
        <v>3</v>
      </c>
      <c r="AY3548" t="s">
        <v>2106</v>
      </c>
      <c r="AZ3548" t="s">
        <v>713</v>
      </c>
      <c r="BA3548" t="s">
        <v>69</v>
      </c>
      <c r="BB3548">
        <v>40202</v>
      </c>
      <c r="BC3548" t="s">
        <v>87</v>
      </c>
      <c r="BH3548" t="s">
        <v>24513</v>
      </c>
      <c r="BJ3548">
        <v>465245012</v>
      </c>
    </row>
    <row r="3549" spans="1:62" x14ac:dyDescent="0.25">
      <c r="A3549" t="s">
        <v>24751</v>
      </c>
      <c r="B3549" s="2">
        <v>43509</v>
      </c>
      <c r="C3549" t="s">
        <v>63</v>
      </c>
      <c r="D3549" s="3">
        <v>43472.379241944443</v>
      </c>
      <c r="E3549" t="s">
        <v>64</v>
      </c>
      <c r="F3549" s="2">
        <v>43556</v>
      </c>
      <c r="G3549" s="2">
        <v>43784</v>
      </c>
      <c r="H3549" t="s">
        <v>20702</v>
      </c>
      <c r="I3549" t="s">
        <v>67</v>
      </c>
      <c r="J3549" t="s">
        <v>20703</v>
      </c>
      <c r="K3549" t="s">
        <v>67</v>
      </c>
      <c r="L3549" t="s">
        <v>2355</v>
      </c>
      <c r="M3549" t="s">
        <v>1165</v>
      </c>
      <c r="N3549">
        <v>57212</v>
      </c>
      <c r="O3549" t="s">
        <v>70</v>
      </c>
      <c r="P3549" t="s">
        <v>67</v>
      </c>
      <c r="Q3549" t="s">
        <v>20704</v>
      </c>
      <c r="S3549" t="s">
        <v>72</v>
      </c>
      <c r="T3549" t="s">
        <v>194</v>
      </c>
      <c r="U3549" t="s">
        <v>195</v>
      </c>
      <c r="V3549" t="s">
        <v>196</v>
      </c>
      <c r="W3549" t="s">
        <v>197</v>
      </c>
      <c r="X3549" t="s">
        <v>326</v>
      </c>
      <c r="Y3549" t="str">
        <f>"47-2061"</f>
        <v>47-2061</v>
      </c>
      <c r="Z3549" t="s">
        <v>326</v>
      </c>
      <c r="AA3549">
        <v>238110</v>
      </c>
      <c r="AB3549">
        <v>25</v>
      </c>
      <c r="AC3549">
        <v>25</v>
      </c>
      <c r="AD3549" t="s">
        <v>79</v>
      </c>
      <c r="AE3549" t="s">
        <v>80</v>
      </c>
      <c r="AF3549">
        <v>40</v>
      </c>
      <c r="AG3549" s="4">
        <v>0.29166666666666669</v>
      </c>
      <c r="AH3549" s="4">
        <v>0.75</v>
      </c>
      <c r="AI3549" s="5">
        <v>17.739999999999998</v>
      </c>
      <c r="AJ3549">
        <v>26.61</v>
      </c>
      <c r="AL3549" t="s">
        <v>81</v>
      </c>
      <c r="AM3549" t="s">
        <v>82</v>
      </c>
      <c r="AO3549" t="s">
        <v>83</v>
      </c>
      <c r="AP3549" t="s">
        <v>67</v>
      </c>
      <c r="AQ3549" t="s">
        <v>67</v>
      </c>
      <c r="AR3549" t="s">
        <v>82</v>
      </c>
      <c r="AT3549" t="s">
        <v>82</v>
      </c>
      <c r="AW3549" t="s">
        <v>72</v>
      </c>
      <c r="AX3549">
        <v>3</v>
      </c>
      <c r="AY3549" t="s">
        <v>18642</v>
      </c>
      <c r="AZ3549" t="s">
        <v>4003</v>
      </c>
      <c r="BA3549" t="s">
        <v>147</v>
      </c>
      <c r="BB3549">
        <v>17547</v>
      </c>
      <c r="BC3549" t="s">
        <v>87</v>
      </c>
      <c r="BH3549" t="s">
        <v>24752</v>
      </c>
      <c r="BI3549" t="s">
        <v>67</v>
      </c>
      <c r="BJ3549">
        <v>200318395</v>
      </c>
    </row>
    <row r="3550" spans="1:62" x14ac:dyDescent="0.25">
      <c r="A3550" t="s">
        <v>24909</v>
      </c>
      <c r="B3550" s="2">
        <v>43509</v>
      </c>
      <c r="C3550" t="s">
        <v>63</v>
      </c>
      <c r="D3550" s="3">
        <v>43472.380060219904</v>
      </c>
      <c r="E3550" t="s">
        <v>64</v>
      </c>
      <c r="F3550" s="2">
        <v>43556</v>
      </c>
      <c r="G3550" s="2">
        <v>43830</v>
      </c>
      <c r="H3550" t="s">
        <v>23206</v>
      </c>
      <c r="I3550" t="s">
        <v>23207</v>
      </c>
      <c r="J3550" t="s">
        <v>23208</v>
      </c>
      <c r="K3550" t="s">
        <v>67</v>
      </c>
      <c r="L3550" t="s">
        <v>23209</v>
      </c>
      <c r="M3550" t="s">
        <v>100</v>
      </c>
      <c r="N3550">
        <v>28719</v>
      </c>
      <c r="O3550" t="s">
        <v>70</v>
      </c>
      <c r="P3550" t="s">
        <v>67</v>
      </c>
      <c r="Q3550" t="s">
        <v>23210</v>
      </c>
      <c r="S3550" t="s">
        <v>72</v>
      </c>
      <c r="T3550" t="s">
        <v>13444</v>
      </c>
      <c r="U3550" t="s">
        <v>13445</v>
      </c>
      <c r="V3550" t="s">
        <v>689</v>
      </c>
      <c r="W3550" t="s">
        <v>86</v>
      </c>
      <c r="X3550" t="s">
        <v>24910</v>
      </c>
      <c r="Y3550" t="str">
        <f>"35-9011"</f>
        <v>35-9011</v>
      </c>
      <c r="Z3550" t="s">
        <v>1925</v>
      </c>
      <c r="AA3550">
        <v>721120</v>
      </c>
      <c r="AB3550">
        <v>20</v>
      </c>
      <c r="AC3550">
        <v>20</v>
      </c>
      <c r="AD3550" t="s">
        <v>79</v>
      </c>
      <c r="AE3550" t="s">
        <v>95</v>
      </c>
      <c r="AF3550">
        <v>35</v>
      </c>
      <c r="AG3550" s="4">
        <v>0.66666666666666663</v>
      </c>
      <c r="AH3550" s="4">
        <v>0.95833333333333337</v>
      </c>
      <c r="AI3550" s="6">
        <v>10</v>
      </c>
      <c r="AJ3550">
        <v>15</v>
      </c>
      <c r="AL3550" t="s">
        <v>81</v>
      </c>
      <c r="AM3550" t="s">
        <v>82</v>
      </c>
      <c r="AO3550" t="s">
        <v>83</v>
      </c>
      <c r="AP3550" t="s">
        <v>67</v>
      </c>
      <c r="AQ3550" t="s">
        <v>67</v>
      </c>
      <c r="AR3550" t="s">
        <v>82</v>
      </c>
      <c r="AT3550" t="s">
        <v>82</v>
      </c>
      <c r="AW3550" t="s">
        <v>82</v>
      </c>
      <c r="AY3550" t="s">
        <v>23211</v>
      </c>
      <c r="AZ3550" t="s">
        <v>1588</v>
      </c>
      <c r="BA3550" t="s">
        <v>100</v>
      </c>
      <c r="BB3550">
        <v>28719</v>
      </c>
      <c r="BC3550" t="s">
        <v>87</v>
      </c>
      <c r="BH3550" t="s">
        <v>23212</v>
      </c>
      <c r="BI3550" t="s">
        <v>67</v>
      </c>
      <c r="BJ3550">
        <v>561972062</v>
      </c>
    </row>
    <row r="3551" spans="1:62" x14ac:dyDescent="0.25">
      <c r="A3551" t="s">
        <v>24992</v>
      </c>
      <c r="B3551" s="2">
        <v>43509</v>
      </c>
      <c r="C3551" t="s">
        <v>63</v>
      </c>
      <c r="D3551" s="3">
        <v>43472.381618935186</v>
      </c>
      <c r="E3551" t="s">
        <v>91</v>
      </c>
      <c r="H3551" t="s">
        <v>24993</v>
      </c>
      <c r="J3551" t="s">
        <v>24994</v>
      </c>
      <c r="L3551" t="s">
        <v>12551</v>
      </c>
      <c r="M3551" t="s">
        <v>105</v>
      </c>
      <c r="N3551">
        <v>77901</v>
      </c>
      <c r="O3551" t="s">
        <v>70</v>
      </c>
      <c r="Q3551" t="s">
        <v>24995</v>
      </c>
      <c r="S3551" t="s">
        <v>72</v>
      </c>
      <c r="T3551" t="s">
        <v>1791</v>
      </c>
      <c r="U3551" t="s">
        <v>911</v>
      </c>
      <c r="V3551" t="s">
        <v>863</v>
      </c>
      <c r="W3551" t="s">
        <v>105</v>
      </c>
      <c r="X3551" t="s">
        <v>24996</v>
      </c>
      <c r="Y3551" t="str">
        <f>"47-3016"</f>
        <v>47-3016</v>
      </c>
      <c r="Z3551" t="s">
        <v>3995</v>
      </c>
      <c r="AA3551">
        <v>238160</v>
      </c>
      <c r="AB3551">
        <v>45</v>
      </c>
      <c r="AD3551" t="s">
        <v>79</v>
      </c>
      <c r="AE3551" t="s">
        <v>95</v>
      </c>
      <c r="AF3551">
        <v>40</v>
      </c>
      <c r="AG3551" s="4">
        <v>0.29166666666666669</v>
      </c>
      <c r="AH3551" s="4">
        <v>0.66666666666666663</v>
      </c>
      <c r="AI3551" s="5">
        <v>13.3</v>
      </c>
      <c r="AJ3551">
        <v>19.95</v>
      </c>
      <c r="AL3551" t="s">
        <v>81</v>
      </c>
      <c r="AM3551" t="s">
        <v>82</v>
      </c>
      <c r="AO3551" t="s">
        <v>83</v>
      </c>
      <c r="AR3551" t="s">
        <v>82</v>
      </c>
      <c r="AT3551" t="s">
        <v>82</v>
      </c>
      <c r="AW3551" t="s">
        <v>82</v>
      </c>
      <c r="AY3551" t="s">
        <v>12551</v>
      </c>
      <c r="AZ3551" t="s">
        <v>12551</v>
      </c>
      <c r="BA3551" t="s">
        <v>105</v>
      </c>
      <c r="BB3551">
        <v>77901</v>
      </c>
      <c r="BC3551" t="s">
        <v>79</v>
      </c>
      <c r="BH3551" t="s">
        <v>24994</v>
      </c>
      <c r="BJ3551">
        <v>742775327</v>
      </c>
    </row>
    <row r="3552" spans="1:62" x14ac:dyDescent="0.25">
      <c r="A3552" t="s">
        <v>25040</v>
      </c>
      <c r="B3552" s="2">
        <v>43509</v>
      </c>
      <c r="C3552" t="s">
        <v>63</v>
      </c>
      <c r="D3552" s="3">
        <v>43472.380609363427</v>
      </c>
      <c r="E3552" t="s">
        <v>64</v>
      </c>
      <c r="F3552" s="2">
        <v>43556</v>
      </c>
      <c r="G3552" s="2">
        <v>43777</v>
      </c>
      <c r="H3552" t="s">
        <v>25041</v>
      </c>
      <c r="I3552" t="s">
        <v>25042</v>
      </c>
      <c r="J3552" t="s">
        <v>25043</v>
      </c>
      <c r="L3552" t="s">
        <v>820</v>
      </c>
      <c r="M3552" t="s">
        <v>298</v>
      </c>
      <c r="N3552">
        <v>4101</v>
      </c>
      <c r="O3552" t="s">
        <v>70</v>
      </c>
      <c r="Q3552" t="s">
        <v>25044</v>
      </c>
      <c r="S3552" t="s">
        <v>72</v>
      </c>
      <c r="T3552" t="s">
        <v>25045</v>
      </c>
      <c r="U3552" t="s">
        <v>24834</v>
      </c>
      <c r="V3552" t="s">
        <v>820</v>
      </c>
      <c r="W3552" t="s">
        <v>298</v>
      </c>
      <c r="X3552" t="s">
        <v>1500</v>
      </c>
      <c r="Y3552" t="str">
        <f>"35-2014"</f>
        <v>35-2014</v>
      </c>
      <c r="Z3552" t="s">
        <v>301</v>
      </c>
      <c r="AA3552">
        <v>722110</v>
      </c>
      <c r="AB3552">
        <v>12</v>
      </c>
      <c r="AC3552">
        <v>12</v>
      </c>
      <c r="AD3552" t="s">
        <v>79</v>
      </c>
      <c r="AE3552" t="s">
        <v>80</v>
      </c>
      <c r="AF3552">
        <v>35</v>
      </c>
      <c r="AG3552" s="4">
        <v>0.33333333333333331</v>
      </c>
      <c r="AH3552" s="4">
        <v>0.95833333333333337</v>
      </c>
      <c r="AI3552" s="5">
        <v>13.25</v>
      </c>
      <c r="AJ3552">
        <v>19.88</v>
      </c>
      <c r="AL3552" t="s">
        <v>81</v>
      </c>
      <c r="AM3552" t="s">
        <v>82</v>
      </c>
      <c r="AO3552" t="s">
        <v>83</v>
      </c>
      <c r="AP3552" t="s">
        <v>67</v>
      </c>
      <c r="AQ3552" t="s">
        <v>67</v>
      </c>
      <c r="AR3552" t="s">
        <v>82</v>
      </c>
      <c r="AT3552" t="s">
        <v>82</v>
      </c>
      <c r="AW3552" t="s">
        <v>82</v>
      </c>
      <c r="AY3552" t="s">
        <v>820</v>
      </c>
      <c r="AZ3552" t="s">
        <v>5551</v>
      </c>
      <c r="BA3552" t="s">
        <v>298</v>
      </c>
      <c r="BB3552">
        <v>4101</v>
      </c>
      <c r="BC3552" t="s">
        <v>87</v>
      </c>
      <c r="BH3552" t="s">
        <v>25046</v>
      </c>
      <c r="BI3552" t="s">
        <v>25043</v>
      </c>
      <c r="BJ3552">
        <v>461020343</v>
      </c>
    </row>
    <row r="3553" spans="1:62" x14ac:dyDescent="0.25">
      <c r="A3553" t="s">
        <v>25406</v>
      </c>
      <c r="B3553" s="2">
        <v>43509</v>
      </c>
      <c r="C3553" t="s">
        <v>63</v>
      </c>
      <c r="D3553" s="3">
        <v>43472.379113726849</v>
      </c>
      <c r="E3553" t="s">
        <v>64</v>
      </c>
      <c r="F3553" s="2">
        <v>43556</v>
      </c>
      <c r="G3553" s="2">
        <v>43819</v>
      </c>
      <c r="H3553" t="s">
        <v>25407</v>
      </c>
      <c r="J3553" t="s">
        <v>25408</v>
      </c>
      <c r="L3553" t="s">
        <v>1700</v>
      </c>
      <c r="M3553" t="s">
        <v>76</v>
      </c>
      <c r="N3553">
        <v>74116</v>
      </c>
      <c r="O3553" t="s">
        <v>70</v>
      </c>
      <c r="Q3553" t="s">
        <v>25409</v>
      </c>
      <c r="R3553">
        <v>679</v>
      </c>
      <c r="S3553" t="s">
        <v>82</v>
      </c>
      <c r="U3553" t="s">
        <v>92</v>
      </c>
      <c r="X3553" t="s">
        <v>7122</v>
      </c>
      <c r="Y3553" t="str">
        <f>"37-3011"</f>
        <v>37-3011</v>
      </c>
      <c r="Z3553" t="s">
        <v>94</v>
      </c>
      <c r="AA3553">
        <v>56173</v>
      </c>
      <c r="AB3553">
        <v>45</v>
      </c>
      <c r="AC3553">
        <v>45</v>
      </c>
      <c r="AD3553" t="s">
        <v>79</v>
      </c>
      <c r="AE3553" t="s">
        <v>95</v>
      </c>
      <c r="AF3553">
        <v>35</v>
      </c>
      <c r="AG3553" s="4">
        <v>0.3125</v>
      </c>
      <c r="AH3553" s="4">
        <v>0.70833333333333337</v>
      </c>
      <c r="AI3553" s="5">
        <v>12.95</v>
      </c>
      <c r="AJ3553">
        <v>19.43</v>
      </c>
      <c r="AK3553">
        <v>19.43</v>
      </c>
      <c r="AL3553" t="s">
        <v>81</v>
      </c>
      <c r="AM3553" t="s">
        <v>82</v>
      </c>
      <c r="AO3553" t="s">
        <v>83</v>
      </c>
      <c r="AR3553" t="s">
        <v>82</v>
      </c>
      <c r="AT3553" t="s">
        <v>82</v>
      </c>
      <c r="AW3553" t="s">
        <v>82</v>
      </c>
      <c r="AY3553" t="s">
        <v>1700</v>
      </c>
      <c r="AZ3553" t="s">
        <v>1700</v>
      </c>
      <c r="BA3553" t="s">
        <v>76</v>
      </c>
      <c r="BB3553">
        <v>74116</v>
      </c>
      <c r="BC3553" t="s">
        <v>79</v>
      </c>
      <c r="BH3553" t="s">
        <v>25410</v>
      </c>
      <c r="BJ3553">
        <v>731533198</v>
      </c>
    </row>
    <row r="3554" spans="1:62" x14ac:dyDescent="0.25">
      <c r="A3554" t="s">
        <v>25438</v>
      </c>
      <c r="B3554" s="2">
        <v>43509</v>
      </c>
      <c r="C3554" t="s">
        <v>63</v>
      </c>
      <c r="D3554" s="3">
        <v>43472.379456145834</v>
      </c>
      <c r="E3554" t="s">
        <v>64</v>
      </c>
      <c r="F3554" s="2">
        <v>43556</v>
      </c>
      <c r="G3554" s="2">
        <v>43770</v>
      </c>
      <c r="H3554" t="s">
        <v>25439</v>
      </c>
      <c r="J3554" t="s">
        <v>25440</v>
      </c>
      <c r="K3554" t="s">
        <v>25441</v>
      </c>
      <c r="L3554" t="s">
        <v>25442</v>
      </c>
      <c r="M3554" t="s">
        <v>745</v>
      </c>
      <c r="N3554">
        <v>66502</v>
      </c>
      <c r="O3554" t="s">
        <v>70</v>
      </c>
      <c r="Q3554" t="s">
        <v>25443</v>
      </c>
      <c r="S3554" t="s">
        <v>72</v>
      </c>
      <c r="T3554" t="s">
        <v>24345</v>
      </c>
      <c r="U3554" t="s">
        <v>24346</v>
      </c>
      <c r="V3554" t="s">
        <v>6487</v>
      </c>
      <c r="W3554" t="s">
        <v>2356</v>
      </c>
      <c r="X3554" t="s">
        <v>25444</v>
      </c>
      <c r="Y3554" t="str">
        <f>"47-3016"</f>
        <v>47-3016</v>
      </c>
      <c r="Z3554" t="s">
        <v>3995</v>
      </c>
      <c r="AA3554">
        <v>238160</v>
      </c>
      <c r="AB3554">
        <v>12</v>
      </c>
      <c r="AC3554">
        <v>12</v>
      </c>
      <c r="AD3554" t="s">
        <v>79</v>
      </c>
      <c r="AE3554" t="s">
        <v>80</v>
      </c>
      <c r="AF3554">
        <v>40</v>
      </c>
      <c r="AG3554" s="4">
        <v>0.33333333333333331</v>
      </c>
      <c r="AH3554" s="4">
        <v>0.70833333333333337</v>
      </c>
      <c r="AI3554" s="5">
        <v>12.79</v>
      </c>
      <c r="AJ3554">
        <v>19.190000000000001</v>
      </c>
      <c r="AL3554" t="s">
        <v>81</v>
      </c>
      <c r="AM3554" t="s">
        <v>82</v>
      </c>
      <c r="AO3554" t="s">
        <v>83</v>
      </c>
      <c r="AR3554" t="s">
        <v>82</v>
      </c>
      <c r="AT3554" t="s">
        <v>82</v>
      </c>
      <c r="AW3554" t="s">
        <v>82</v>
      </c>
      <c r="AY3554" t="s">
        <v>4750</v>
      </c>
      <c r="AZ3554" t="s">
        <v>4003</v>
      </c>
      <c r="BA3554" t="s">
        <v>2356</v>
      </c>
      <c r="BB3554">
        <v>68510</v>
      </c>
      <c r="BC3554" t="s">
        <v>79</v>
      </c>
      <c r="BH3554" t="s">
        <v>25445</v>
      </c>
      <c r="BI3554" t="s">
        <v>25446</v>
      </c>
      <c r="BJ3554">
        <v>481246096</v>
      </c>
    </row>
    <row r="3555" spans="1:62" x14ac:dyDescent="0.25">
      <c r="A3555" t="s">
        <v>25619</v>
      </c>
      <c r="B3555" s="2">
        <v>43509</v>
      </c>
      <c r="C3555" t="s">
        <v>63</v>
      </c>
      <c r="D3555" s="3">
        <v>43472.380130740741</v>
      </c>
      <c r="E3555" t="s">
        <v>64</v>
      </c>
      <c r="F3555" s="2">
        <v>43556</v>
      </c>
      <c r="G3555" s="2">
        <v>43770</v>
      </c>
      <c r="H3555" t="s">
        <v>25620</v>
      </c>
      <c r="J3555" t="s">
        <v>25621</v>
      </c>
      <c r="L3555" t="s">
        <v>3742</v>
      </c>
      <c r="M3555" t="s">
        <v>2367</v>
      </c>
      <c r="N3555">
        <v>29466</v>
      </c>
      <c r="O3555" t="s">
        <v>70</v>
      </c>
      <c r="Q3555" t="s">
        <v>25622</v>
      </c>
      <c r="S3555" t="s">
        <v>72</v>
      </c>
      <c r="T3555" t="s">
        <v>102</v>
      </c>
      <c r="U3555" t="s">
        <v>2630</v>
      </c>
      <c r="V3555" t="s">
        <v>2470</v>
      </c>
      <c r="W3555" t="s">
        <v>105</v>
      </c>
      <c r="X3555" t="s">
        <v>11963</v>
      </c>
      <c r="Y3555" t="str">
        <f>"37-3011"</f>
        <v>37-3011</v>
      </c>
      <c r="Z3555" t="s">
        <v>94</v>
      </c>
      <c r="AA3555">
        <v>561730</v>
      </c>
      <c r="AB3555">
        <v>8</v>
      </c>
      <c r="AC3555">
        <v>8</v>
      </c>
      <c r="AD3555" t="s">
        <v>79</v>
      </c>
      <c r="AE3555" t="s">
        <v>95</v>
      </c>
      <c r="AF3555">
        <v>35</v>
      </c>
      <c r="AG3555" s="4">
        <v>0.29166666666666669</v>
      </c>
      <c r="AH3555" s="4">
        <v>0.66666666666666663</v>
      </c>
      <c r="AI3555" s="5">
        <v>12.9</v>
      </c>
      <c r="AJ3555">
        <v>19.350000000000001</v>
      </c>
      <c r="AK3555">
        <v>19.350000000000001</v>
      </c>
      <c r="AL3555" t="s">
        <v>81</v>
      </c>
      <c r="AM3555" t="s">
        <v>82</v>
      </c>
      <c r="AO3555" t="s">
        <v>83</v>
      </c>
      <c r="AR3555" t="s">
        <v>82</v>
      </c>
      <c r="AT3555" t="s">
        <v>82</v>
      </c>
      <c r="AW3555" t="s">
        <v>82</v>
      </c>
      <c r="AY3555" t="s">
        <v>5619</v>
      </c>
      <c r="AZ3555" t="s">
        <v>3464</v>
      </c>
      <c r="BA3555" t="s">
        <v>2367</v>
      </c>
      <c r="BB3555">
        <v>29466</v>
      </c>
      <c r="BC3555" t="s">
        <v>79</v>
      </c>
      <c r="BH3555" t="s">
        <v>25623</v>
      </c>
      <c r="BJ3555">
        <v>261847973</v>
      </c>
    </row>
    <row r="3556" spans="1:62" x14ac:dyDescent="0.25">
      <c r="A3556" t="s">
        <v>25831</v>
      </c>
      <c r="B3556" s="2">
        <v>43509</v>
      </c>
      <c r="C3556" t="s">
        <v>63</v>
      </c>
      <c r="D3556" s="3">
        <v>43472.377428402775</v>
      </c>
      <c r="E3556" t="s">
        <v>282</v>
      </c>
      <c r="F3556" s="2">
        <v>43556</v>
      </c>
      <c r="G3556" s="2">
        <v>43800</v>
      </c>
      <c r="H3556" t="s">
        <v>25832</v>
      </c>
      <c r="I3556" t="s">
        <v>67</v>
      </c>
      <c r="J3556" t="s">
        <v>25833</v>
      </c>
      <c r="K3556" t="s">
        <v>67</v>
      </c>
      <c r="L3556" t="s">
        <v>7821</v>
      </c>
      <c r="M3556" t="s">
        <v>1276</v>
      </c>
      <c r="N3556">
        <v>53209</v>
      </c>
      <c r="O3556" t="s">
        <v>70</v>
      </c>
      <c r="P3556" t="s">
        <v>67</v>
      </c>
      <c r="Q3556" t="s">
        <v>25834</v>
      </c>
      <c r="S3556" t="s">
        <v>72</v>
      </c>
      <c r="T3556" t="s">
        <v>14635</v>
      </c>
      <c r="U3556" t="s">
        <v>14636</v>
      </c>
      <c r="V3556" t="s">
        <v>14637</v>
      </c>
      <c r="W3556" t="s">
        <v>105</v>
      </c>
      <c r="X3556" t="s">
        <v>16644</v>
      </c>
      <c r="Y3556" t="str">
        <f>"47-3016"</f>
        <v>47-3016</v>
      </c>
      <c r="Z3556" t="s">
        <v>3995</v>
      </c>
      <c r="AA3556">
        <v>23816</v>
      </c>
      <c r="AB3556">
        <v>16</v>
      </c>
      <c r="AC3556">
        <v>10</v>
      </c>
      <c r="AD3556" t="s">
        <v>79</v>
      </c>
      <c r="AE3556" t="s">
        <v>95</v>
      </c>
      <c r="AF3556">
        <v>40</v>
      </c>
      <c r="AG3556" s="4">
        <v>0.33333333333333331</v>
      </c>
      <c r="AH3556" s="4">
        <v>0.70833333333333337</v>
      </c>
      <c r="AI3556" s="5">
        <v>17.440000000000001</v>
      </c>
      <c r="AJ3556">
        <v>26.16</v>
      </c>
      <c r="AK3556">
        <v>26.16</v>
      </c>
      <c r="AL3556" t="s">
        <v>81</v>
      </c>
      <c r="AM3556" t="s">
        <v>82</v>
      </c>
      <c r="AO3556" t="s">
        <v>83</v>
      </c>
      <c r="AP3556" t="s">
        <v>67</v>
      </c>
      <c r="AQ3556" t="s">
        <v>67</v>
      </c>
      <c r="AR3556" t="s">
        <v>82</v>
      </c>
      <c r="AT3556" t="s">
        <v>82</v>
      </c>
      <c r="AW3556" t="s">
        <v>82</v>
      </c>
      <c r="AY3556" t="s">
        <v>7821</v>
      </c>
      <c r="AZ3556" t="s">
        <v>7821</v>
      </c>
      <c r="BA3556" t="s">
        <v>1276</v>
      </c>
      <c r="BB3556">
        <v>53209</v>
      </c>
      <c r="BC3556" t="s">
        <v>79</v>
      </c>
      <c r="BH3556" t="s">
        <v>25833</v>
      </c>
      <c r="BI3556" t="s">
        <v>67</v>
      </c>
      <c r="BJ3556">
        <v>391702267</v>
      </c>
    </row>
    <row r="3557" spans="1:62" x14ac:dyDescent="0.25">
      <c r="A3557" t="s">
        <v>26203</v>
      </c>
      <c r="B3557" s="2">
        <v>43509</v>
      </c>
      <c r="C3557" t="s">
        <v>63</v>
      </c>
      <c r="D3557" s="3">
        <v>43472.381922002314</v>
      </c>
      <c r="E3557" t="s">
        <v>64</v>
      </c>
      <c r="F3557" s="2">
        <v>43556</v>
      </c>
      <c r="G3557" s="2">
        <v>43830</v>
      </c>
      <c r="H3557" t="s">
        <v>26204</v>
      </c>
      <c r="I3557" t="s">
        <v>26205</v>
      </c>
      <c r="J3557" t="s">
        <v>26206</v>
      </c>
      <c r="L3557" t="s">
        <v>6283</v>
      </c>
      <c r="M3557" t="s">
        <v>774</v>
      </c>
      <c r="N3557">
        <v>80906</v>
      </c>
      <c r="O3557" t="s">
        <v>70</v>
      </c>
      <c r="Q3557" t="s">
        <v>26207</v>
      </c>
      <c r="S3557" t="s">
        <v>72</v>
      </c>
      <c r="T3557" t="s">
        <v>13444</v>
      </c>
      <c r="U3557" t="s">
        <v>13445</v>
      </c>
      <c r="V3557" t="s">
        <v>689</v>
      </c>
      <c r="W3557" t="s">
        <v>86</v>
      </c>
      <c r="X3557" t="s">
        <v>26208</v>
      </c>
      <c r="Y3557" t="str">
        <f>"37-2012"</f>
        <v>37-2012</v>
      </c>
      <c r="Z3557" t="s">
        <v>373</v>
      </c>
      <c r="AA3557">
        <v>721110</v>
      </c>
      <c r="AB3557">
        <v>75</v>
      </c>
      <c r="AC3557">
        <v>75</v>
      </c>
      <c r="AD3557" t="s">
        <v>79</v>
      </c>
      <c r="AE3557" t="s">
        <v>95</v>
      </c>
      <c r="AF3557">
        <v>35</v>
      </c>
      <c r="AG3557" s="4">
        <v>0.29166666666666669</v>
      </c>
      <c r="AH3557" s="4">
        <v>0.64583333333333337</v>
      </c>
      <c r="AI3557" s="5">
        <v>11.1</v>
      </c>
      <c r="AJ3557">
        <v>16.649999999999999</v>
      </c>
      <c r="AL3557" t="s">
        <v>81</v>
      </c>
      <c r="AM3557" t="s">
        <v>82</v>
      </c>
      <c r="AO3557" t="s">
        <v>83</v>
      </c>
      <c r="AP3557" t="s">
        <v>67</v>
      </c>
      <c r="AQ3557" t="s">
        <v>67</v>
      </c>
      <c r="AR3557" t="s">
        <v>82</v>
      </c>
      <c r="AT3557" t="s">
        <v>82</v>
      </c>
      <c r="AW3557" t="s">
        <v>82</v>
      </c>
      <c r="AY3557" t="s">
        <v>1552</v>
      </c>
      <c r="AZ3557" t="s">
        <v>1554</v>
      </c>
      <c r="BA3557" t="s">
        <v>774</v>
      </c>
      <c r="BB3557">
        <v>80906</v>
      </c>
      <c r="BC3557" t="s">
        <v>79</v>
      </c>
      <c r="BH3557" t="s">
        <v>26209</v>
      </c>
      <c r="BJ3557">
        <v>840155150</v>
      </c>
    </row>
    <row r="3558" spans="1:62" x14ac:dyDescent="0.25">
      <c r="A3558" t="s">
        <v>26294</v>
      </c>
      <c r="B3558" s="2">
        <v>43509</v>
      </c>
      <c r="C3558" t="s">
        <v>63</v>
      </c>
      <c r="D3558" s="3">
        <v>43472.379841261572</v>
      </c>
      <c r="E3558" t="s">
        <v>64</v>
      </c>
      <c r="F3558" s="2">
        <v>43556</v>
      </c>
      <c r="G3558" s="2">
        <v>43811</v>
      </c>
      <c r="H3558" t="s">
        <v>26295</v>
      </c>
      <c r="J3558" t="s">
        <v>26296</v>
      </c>
      <c r="L3558" t="s">
        <v>13982</v>
      </c>
      <c r="M3558" t="s">
        <v>278</v>
      </c>
      <c r="N3558">
        <v>20175</v>
      </c>
      <c r="O3558" t="s">
        <v>70</v>
      </c>
      <c r="Q3558" t="s">
        <v>26297</v>
      </c>
      <c r="S3558" t="s">
        <v>72</v>
      </c>
      <c r="T3558" t="s">
        <v>1855</v>
      </c>
      <c r="U3558" t="s">
        <v>1856</v>
      </c>
      <c r="V3558" t="s">
        <v>863</v>
      </c>
      <c r="W3558" t="s">
        <v>105</v>
      </c>
      <c r="X3558" t="s">
        <v>1758</v>
      </c>
      <c r="Y3558" t="str">
        <f>"37-3011"</f>
        <v>37-3011</v>
      </c>
      <c r="Z3558" t="s">
        <v>94</v>
      </c>
      <c r="AA3558">
        <v>561730</v>
      </c>
      <c r="AB3558">
        <v>29</v>
      </c>
      <c r="AC3558">
        <v>29</v>
      </c>
      <c r="AD3558" t="s">
        <v>79</v>
      </c>
      <c r="AE3558" t="s">
        <v>95</v>
      </c>
      <c r="AF3558">
        <v>40</v>
      </c>
      <c r="AG3558" s="4">
        <v>0.33333333333333331</v>
      </c>
      <c r="AH3558" s="4">
        <v>0.70833333333333337</v>
      </c>
      <c r="AI3558" s="5">
        <v>15.39</v>
      </c>
      <c r="AJ3558">
        <v>23.09</v>
      </c>
      <c r="AK3558">
        <v>26.25</v>
      </c>
      <c r="AL3558" t="s">
        <v>81</v>
      </c>
      <c r="AM3558" t="s">
        <v>82</v>
      </c>
      <c r="AO3558" t="s">
        <v>83</v>
      </c>
      <c r="AR3558" t="s">
        <v>82</v>
      </c>
      <c r="AT3558" t="s">
        <v>82</v>
      </c>
      <c r="AW3558" t="s">
        <v>82</v>
      </c>
      <c r="AY3558" t="s">
        <v>13982</v>
      </c>
      <c r="AZ3558" t="s">
        <v>3812</v>
      </c>
      <c r="BA3558" t="s">
        <v>278</v>
      </c>
      <c r="BB3558">
        <v>20175</v>
      </c>
      <c r="BC3558" t="s">
        <v>79</v>
      </c>
      <c r="BH3558" t="s">
        <v>26296</v>
      </c>
      <c r="BJ3558">
        <v>541901472</v>
      </c>
    </row>
    <row r="3559" spans="1:62" x14ac:dyDescent="0.25">
      <c r="A3559" t="s">
        <v>26348</v>
      </c>
      <c r="B3559" s="2">
        <v>43509</v>
      </c>
      <c r="C3559" t="s">
        <v>63</v>
      </c>
      <c r="D3559" s="3">
        <v>43451.314966458332</v>
      </c>
      <c r="E3559" t="s">
        <v>64</v>
      </c>
      <c r="F3559" s="2">
        <v>43539</v>
      </c>
      <c r="G3559" s="2">
        <v>43784</v>
      </c>
      <c r="H3559" t="s">
        <v>26349</v>
      </c>
      <c r="I3559" t="s">
        <v>67</v>
      </c>
      <c r="J3559" t="s">
        <v>26350</v>
      </c>
      <c r="K3559" t="s">
        <v>67</v>
      </c>
      <c r="L3559" t="s">
        <v>26351</v>
      </c>
      <c r="M3559" t="s">
        <v>278</v>
      </c>
      <c r="N3559">
        <v>24572</v>
      </c>
      <c r="O3559" t="s">
        <v>70</v>
      </c>
      <c r="P3559" t="s">
        <v>67</v>
      </c>
      <c r="Q3559" t="s">
        <v>26352</v>
      </c>
      <c r="S3559" t="s">
        <v>72</v>
      </c>
      <c r="T3559" t="s">
        <v>1810</v>
      </c>
      <c r="U3559" t="s">
        <v>1811</v>
      </c>
      <c r="V3559" t="s">
        <v>13641</v>
      </c>
      <c r="W3559" t="s">
        <v>323</v>
      </c>
      <c r="X3559" t="s">
        <v>1277</v>
      </c>
      <c r="Y3559" t="str">
        <f>"37-3011"</f>
        <v>37-3011</v>
      </c>
      <c r="Z3559" t="s">
        <v>94</v>
      </c>
      <c r="AA3559">
        <v>56173</v>
      </c>
      <c r="AB3559">
        <v>4</v>
      </c>
      <c r="AC3559">
        <v>4</v>
      </c>
      <c r="AD3559" t="s">
        <v>79</v>
      </c>
      <c r="AE3559" t="s">
        <v>80</v>
      </c>
      <c r="AF3559">
        <v>40</v>
      </c>
      <c r="AG3559" s="4">
        <v>0.33333333333333331</v>
      </c>
      <c r="AH3559" s="4">
        <v>0.66666666666666663</v>
      </c>
      <c r="AI3559" s="5">
        <v>12.61</v>
      </c>
      <c r="AJ3559">
        <v>18.920000000000002</v>
      </c>
      <c r="AL3559" t="s">
        <v>81</v>
      </c>
      <c r="AM3559" t="s">
        <v>82</v>
      </c>
      <c r="AO3559" t="s">
        <v>83</v>
      </c>
      <c r="AP3559" t="s">
        <v>67</v>
      </c>
      <c r="AQ3559" t="s">
        <v>67</v>
      </c>
      <c r="AR3559" t="s">
        <v>82</v>
      </c>
      <c r="AT3559" t="s">
        <v>82</v>
      </c>
      <c r="AW3559" t="s">
        <v>72</v>
      </c>
      <c r="AX3559">
        <v>3</v>
      </c>
      <c r="AY3559" t="s">
        <v>26351</v>
      </c>
      <c r="AZ3559" t="s">
        <v>20503</v>
      </c>
      <c r="BA3559" t="s">
        <v>278</v>
      </c>
      <c r="BB3559">
        <v>24572</v>
      </c>
      <c r="BC3559" t="s">
        <v>79</v>
      </c>
      <c r="BH3559" t="s">
        <v>26350</v>
      </c>
      <c r="BI3559" t="s">
        <v>67</v>
      </c>
      <c r="BJ3559">
        <v>464270527</v>
      </c>
    </row>
    <row r="3560" spans="1:62" x14ac:dyDescent="0.25">
      <c r="A3560" t="s">
        <v>26750</v>
      </c>
      <c r="B3560" s="2">
        <v>43509</v>
      </c>
      <c r="C3560" t="s">
        <v>63</v>
      </c>
      <c r="D3560" s="3">
        <v>43472.381565462965</v>
      </c>
      <c r="E3560" t="s">
        <v>64</v>
      </c>
      <c r="F3560" s="2">
        <v>43556</v>
      </c>
      <c r="G3560" s="2">
        <v>43792</v>
      </c>
      <c r="H3560" t="s">
        <v>26751</v>
      </c>
      <c r="J3560" t="s">
        <v>26752</v>
      </c>
      <c r="L3560" t="s">
        <v>10086</v>
      </c>
      <c r="M3560" t="s">
        <v>105</v>
      </c>
      <c r="N3560">
        <v>75098</v>
      </c>
      <c r="O3560" t="s">
        <v>70</v>
      </c>
      <c r="Q3560" t="s">
        <v>26753</v>
      </c>
      <c r="S3560" t="s">
        <v>72</v>
      </c>
      <c r="T3560" t="s">
        <v>1917</v>
      </c>
      <c r="U3560" t="s">
        <v>1918</v>
      </c>
      <c r="V3560" t="s">
        <v>1919</v>
      </c>
      <c r="W3560" t="s">
        <v>105</v>
      </c>
      <c r="X3560" t="s">
        <v>106</v>
      </c>
      <c r="Y3560" t="str">
        <f>"37-3011"</f>
        <v>37-3011</v>
      </c>
      <c r="Z3560" t="s">
        <v>94</v>
      </c>
      <c r="AA3560">
        <v>561730</v>
      </c>
      <c r="AB3560">
        <v>6</v>
      </c>
      <c r="AC3560">
        <v>6</v>
      </c>
      <c r="AD3560" t="s">
        <v>79</v>
      </c>
      <c r="AE3560" t="s">
        <v>95</v>
      </c>
      <c r="AF3560">
        <v>40</v>
      </c>
      <c r="AG3560" s="4">
        <v>0.29166666666666669</v>
      </c>
      <c r="AH3560" s="4">
        <v>0.66666666666666663</v>
      </c>
      <c r="AI3560" s="5">
        <v>13.94</v>
      </c>
      <c r="AJ3560">
        <v>20.91</v>
      </c>
      <c r="AL3560" t="s">
        <v>81</v>
      </c>
      <c r="AM3560" t="s">
        <v>82</v>
      </c>
      <c r="AO3560" t="s">
        <v>83</v>
      </c>
      <c r="AR3560" t="s">
        <v>82</v>
      </c>
      <c r="AT3560" t="s">
        <v>82</v>
      </c>
      <c r="AW3560" t="s">
        <v>82</v>
      </c>
      <c r="AY3560" t="s">
        <v>10086</v>
      </c>
      <c r="AZ3560" t="s">
        <v>1594</v>
      </c>
      <c r="BA3560" t="s">
        <v>105</v>
      </c>
      <c r="BB3560">
        <v>75098</v>
      </c>
      <c r="BC3560" t="s">
        <v>79</v>
      </c>
      <c r="BH3560" t="s">
        <v>26752</v>
      </c>
      <c r="BJ3560">
        <v>451448416</v>
      </c>
    </row>
    <row r="3561" spans="1:62" x14ac:dyDescent="0.25">
      <c r="A3561" t="s">
        <v>27087</v>
      </c>
      <c r="B3561" s="2">
        <v>43509</v>
      </c>
      <c r="C3561" t="s">
        <v>63</v>
      </c>
      <c r="D3561" s="3">
        <v>43472.378190648145</v>
      </c>
      <c r="E3561" t="s">
        <v>64</v>
      </c>
      <c r="F3561" s="2">
        <v>43556</v>
      </c>
      <c r="G3561" s="2">
        <v>43800</v>
      </c>
      <c r="H3561" t="s">
        <v>26711</v>
      </c>
      <c r="I3561" t="s">
        <v>67</v>
      </c>
      <c r="J3561" t="s">
        <v>26712</v>
      </c>
      <c r="K3561" t="s">
        <v>26713</v>
      </c>
      <c r="L3561" t="s">
        <v>16050</v>
      </c>
      <c r="M3561" t="s">
        <v>197</v>
      </c>
      <c r="N3561">
        <v>50548</v>
      </c>
      <c r="O3561" t="s">
        <v>70</v>
      </c>
      <c r="Q3561" t="s">
        <v>27088</v>
      </c>
      <c r="S3561" t="s">
        <v>72</v>
      </c>
      <c r="T3561" t="s">
        <v>194</v>
      </c>
      <c r="U3561" t="s">
        <v>195</v>
      </c>
      <c r="V3561" t="s">
        <v>196</v>
      </c>
      <c r="W3561" t="s">
        <v>197</v>
      </c>
      <c r="X3561" t="s">
        <v>27089</v>
      </c>
      <c r="Y3561" t="str">
        <f>"53-3032"</f>
        <v>53-3032</v>
      </c>
      <c r="Z3561" t="s">
        <v>157</v>
      </c>
      <c r="AA3561">
        <v>2362</v>
      </c>
      <c r="AB3561">
        <v>5</v>
      </c>
      <c r="AC3561">
        <v>5</v>
      </c>
      <c r="AD3561" t="s">
        <v>79</v>
      </c>
      <c r="AE3561" t="s">
        <v>80</v>
      </c>
      <c r="AF3561">
        <v>40</v>
      </c>
      <c r="AG3561" s="4">
        <v>0.29166666666666669</v>
      </c>
      <c r="AH3561" s="4">
        <v>0.66666666666666663</v>
      </c>
      <c r="AI3561" s="5">
        <v>20.190000000000001</v>
      </c>
      <c r="AJ3561">
        <v>30.29</v>
      </c>
      <c r="AL3561" t="s">
        <v>81</v>
      </c>
      <c r="AM3561" t="s">
        <v>82</v>
      </c>
      <c r="AO3561" t="s">
        <v>83</v>
      </c>
      <c r="AP3561" t="s">
        <v>67</v>
      </c>
      <c r="AQ3561" t="s">
        <v>67</v>
      </c>
      <c r="AR3561" t="s">
        <v>82</v>
      </c>
      <c r="AT3561" t="s">
        <v>82</v>
      </c>
      <c r="AW3561" t="s">
        <v>72</v>
      </c>
      <c r="AX3561">
        <v>3</v>
      </c>
      <c r="AY3561" t="s">
        <v>13035</v>
      </c>
      <c r="AZ3561" t="s">
        <v>26716</v>
      </c>
      <c r="BA3561" t="s">
        <v>1165</v>
      </c>
      <c r="BB3561">
        <v>57058</v>
      </c>
      <c r="BC3561" t="s">
        <v>79</v>
      </c>
      <c r="BH3561" t="s">
        <v>26717</v>
      </c>
      <c r="BI3561" t="s">
        <v>67</v>
      </c>
      <c r="BJ3561">
        <v>473747482</v>
      </c>
    </row>
    <row r="3562" spans="1:62" x14ac:dyDescent="0.25">
      <c r="A3562" t="s">
        <v>27106</v>
      </c>
      <c r="B3562" s="2">
        <v>43509</v>
      </c>
      <c r="C3562" t="s">
        <v>63</v>
      </c>
      <c r="D3562" s="3">
        <v>43472.379577430554</v>
      </c>
      <c r="E3562" t="s">
        <v>282</v>
      </c>
      <c r="F3562" s="2">
        <v>43556</v>
      </c>
      <c r="G3562" s="2">
        <v>43769</v>
      </c>
      <c r="H3562" t="s">
        <v>27107</v>
      </c>
      <c r="J3562" t="s">
        <v>27108</v>
      </c>
      <c r="L3562" t="s">
        <v>27109</v>
      </c>
      <c r="M3562" t="s">
        <v>192</v>
      </c>
      <c r="N3562">
        <v>55110</v>
      </c>
      <c r="O3562" t="s">
        <v>70</v>
      </c>
      <c r="Q3562" t="s">
        <v>27110</v>
      </c>
      <c r="S3562" t="s">
        <v>72</v>
      </c>
      <c r="T3562" t="s">
        <v>25145</v>
      </c>
      <c r="U3562" t="s">
        <v>25146</v>
      </c>
      <c r="V3562" t="s">
        <v>738</v>
      </c>
      <c r="W3562" t="s">
        <v>105</v>
      </c>
      <c r="X3562" t="s">
        <v>1758</v>
      </c>
      <c r="Y3562" t="str">
        <f>"37-3011"</f>
        <v>37-3011</v>
      </c>
      <c r="Z3562" t="s">
        <v>94</v>
      </c>
      <c r="AA3562">
        <v>561730</v>
      </c>
      <c r="AB3562">
        <v>14</v>
      </c>
      <c r="AC3562">
        <v>12</v>
      </c>
      <c r="AD3562" t="s">
        <v>79</v>
      </c>
      <c r="AE3562" t="s">
        <v>95</v>
      </c>
      <c r="AF3562">
        <v>40</v>
      </c>
      <c r="AG3562" s="4">
        <v>0.20833333333333334</v>
      </c>
      <c r="AH3562" s="4">
        <v>0.5625</v>
      </c>
      <c r="AI3562" s="5">
        <v>17.05</v>
      </c>
      <c r="AJ3562">
        <v>25.58</v>
      </c>
      <c r="AL3562" t="s">
        <v>81</v>
      </c>
      <c r="AM3562" t="s">
        <v>82</v>
      </c>
      <c r="AO3562" t="s">
        <v>83</v>
      </c>
      <c r="AR3562" t="s">
        <v>82</v>
      </c>
      <c r="AT3562" t="s">
        <v>82</v>
      </c>
      <c r="AW3562" t="s">
        <v>82</v>
      </c>
      <c r="AY3562" t="s">
        <v>27109</v>
      </c>
      <c r="AZ3562" t="s">
        <v>885</v>
      </c>
      <c r="BA3562" t="s">
        <v>192</v>
      </c>
      <c r="BB3562">
        <v>55110</v>
      </c>
      <c r="BC3562" t="s">
        <v>87</v>
      </c>
      <c r="BH3562" t="s">
        <v>27108</v>
      </c>
      <c r="BJ3562">
        <v>461175018</v>
      </c>
    </row>
    <row r="3563" spans="1:62" x14ac:dyDescent="0.25">
      <c r="A3563" t="s">
        <v>27174</v>
      </c>
      <c r="B3563" s="2">
        <v>43509</v>
      </c>
      <c r="C3563" t="s">
        <v>63</v>
      </c>
      <c r="D3563" s="3">
        <v>43472.381619525462</v>
      </c>
      <c r="E3563" t="s">
        <v>64</v>
      </c>
      <c r="F3563" s="2">
        <v>43556</v>
      </c>
      <c r="G3563" s="2">
        <v>43861</v>
      </c>
      <c r="H3563" t="s">
        <v>27175</v>
      </c>
      <c r="J3563" t="s">
        <v>17993</v>
      </c>
      <c r="K3563" t="s">
        <v>17994</v>
      </c>
      <c r="L3563" t="s">
        <v>14788</v>
      </c>
      <c r="M3563" t="s">
        <v>105</v>
      </c>
      <c r="N3563">
        <v>77465</v>
      </c>
      <c r="O3563" t="s">
        <v>70</v>
      </c>
      <c r="Q3563" t="s">
        <v>14789</v>
      </c>
      <c r="S3563" t="s">
        <v>72</v>
      </c>
      <c r="T3563" t="s">
        <v>2824</v>
      </c>
      <c r="U3563" t="s">
        <v>3543</v>
      </c>
      <c r="V3563" t="s">
        <v>642</v>
      </c>
      <c r="W3563" t="s">
        <v>105</v>
      </c>
      <c r="X3563" t="s">
        <v>14790</v>
      </c>
      <c r="Y3563" t="str">
        <f>"45-3011"</f>
        <v>45-3011</v>
      </c>
      <c r="Z3563" t="s">
        <v>1652</v>
      </c>
      <c r="AA3563">
        <v>114112</v>
      </c>
      <c r="AB3563">
        <v>2</v>
      </c>
      <c r="AC3563">
        <v>2</v>
      </c>
      <c r="AD3563" t="s">
        <v>79</v>
      </c>
      <c r="AE3563" t="s">
        <v>80</v>
      </c>
      <c r="AF3563">
        <v>40</v>
      </c>
      <c r="AG3563" s="4">
        <v>0.91666666666666663</v>
      </c>
      <c r="AH3563" s="4">
        <v>0.25</v>
      </c>
      <c r="AI3563" s="5">
        <v>10.24</v>
      </c>
      <c r="AJ3563">
        <v>15.36</v>
      </c>
      <c r="AL3563" t="s">
        <v>81</v>
      </c>
      <c r="AM3563" t="s">
        <v>82</v>
      </c>
      <c r="AO3563" t="s">
        <v>83</v>
      </c>
      <c r="AR3563" t="s">
        <v>82</v>
      </c>
      <c r="AT3563" t="s">
        <v>82</v>
      </c>
      <c r="AW3563" t="s">
        <v>82</v>
      </c>
      <c r="AY3563" t="s">
        <v>14788</v>
      </c>
      <c r="AZ3563" t="s">
        <v>14791</v>
      </c>
      <c r="BA3563" t="s">
        <v>105</v>
      </c>
      <c r="BB3563">
        <v>77465</v>
      </c>
      <c r="BC3563" t="s">
        <v>79</v>
      </c>
      <c r="BH3563" t="s">
        <v>17993</v>
      </c>
      <c r="BJ3563">
        <v>202086307</v>
      </c>
    </row>
    <row r="3564" spans="1:62" x14ac:dyDescent="0.25">
      <c r="A3564" t="s">
        <v>27269</v>
      </c>
      <c r="B3564" s="2">
        <v>43509</v>
      </c>
      <c r="C3564" t="s">
        <v>63</v>
      </c>
      <c r="D3564" s="3">
        <v>43472.379390844908</v>
      </c>
      <c r="E3564" t="s">
        <v>64</v>
      </c>
      <c r="F3564" s="2">
        <v>43556</v>
      </c>
      <c r="G3564" s="2">
        <v>43814</v>
      </c>
      <c r="H3564" t="s">
        <v>27270</v>
      </c>
      <c r="J3564" t="s">
        <v>27271</v>
      </c>
      <c r="K3564" t="s">
        <v>27272</v>
      </c>
      <c r="L3564" t="s">
        <v>2277</v>
      </c>
      <c r="M3564" t="s">
        <v>308</v>
      </c>
      <c r="N3564">
        <v>7848</v>
      </c>
      <c r="O3564" t="s">
        <v>70</v>
      </c>
      <c r="Q3564" t="s">
        <v>27273</v>
      </c>
      <c r="S3564" t="s">
        <v>72</v>
      </c>
      <c r="T3564" t="s">
        <v>640</v>
      </c>
      <c r="U3564" t="s">
        <v>3571</v>
      </c>
      <c r="V3564" t="s">
        <v>642</v>
      </c>
      <c r="W3564" t="s">
        <v>105</v>
      </c>
      <c r="X3564" t="s">
        <v>106</v>
      </c>
      <c r="Y3564" t="str">
        <f>"37-3011"</f>
        <v>37-3011</v>
      </c>
      <c r="Z3564" t="s">
        <v>94</v>
      </c>
      <c r="AA3564">
        <v>561730</v>
      </c>
      <c r="AB3564">
        <v>4</v>
      </c>
      <c r="AC3564">
        <v>4</v>
      </c>
      <c r="AD3564" t="s">
        <v>79</v>
      </c>
      <c r="AE3564" t="s">
        <v>80</v>
      </c>
      <c r="AF3564">
        <v>40</v>
      </c>
      <c r="AG3564" s="4">
        <v>0.29166666666666669</v>
      </c>
      <c r="AH3564" s="4">
        <v>0.70833333333333337</v>
      </c>
      <c r="AI3564" s="5">
        <v>14.41</v>
      </c>
      <c r="AJ3564">
        <v>21.62</v>
      </c>
      <c r="AL3564" t="s">
        <v>81</v>
      </c>
      <c r="AM3564" t="s">
        <v>82</v>
      </c>
      <c r="AO3564" t="s">
        <v>83</v>
      </c>
      <c r="AR3564" t="s">
        <v>82</v>
      </c>
      <c r="AT3564" t="s">
        <v>82</v>
      </c>
      <c r="AW3564" t="s">
        <v>82</v>
      </c>
      <c r="AY3564" t="s">
        <v>2277</v>
      </c>
      <c r="AZ3564" t="s">
        <v>2086</v>
      </c>
      <c r="BA3564" t="s">
        <v>308</v>
      </c>
      <c r="BB3564">
        <v>7848</v>
      </c>
      <c r="BC3564" t="s">
        <v>79</v>
      </c>
      <c r="BH3564" t="s">
        <v>27271</v>
      </c>
      <c r="BJ3564">
        <v>223717904</v>
      </c>
    </row>
    <row r="3565" spans="1:62" x14ac:dyDescent="0.25">
      <c r="A3565" t="s">
        <v>27339</v>
      </c>
      <c r="B3565" s="2">
        <v>43509</v>
      </c>
      <c r="C3565" t="s">
        <v>63</v>
      </c>
      <c r="D3565" s="3">
        <v>43472.379571712961</v>
      </c>
      <c r="E3565" t="s">
        <v>64</v>
      </c>
      <c r="F3565" s="2">
        <v>43556</v>
      </c>
      <c r="G3565" s="2">
        <v>43769</v>
      </c>
      <c r="H3565" t="s">
        <v>27340</v>
      </c>
      <c r="J3565" t="s">
        <v>27341</v>
      </c>
      <c r="L3565" t="s">
        <v>5298</v>
      </c>
      <c r="M3565" t="s">
        <v>881</v>
      </c>
      <c r="N3565">
        <v>83455</v>
      </c>
      <c r="O3565" t="s">
        <v>70</v>
      </c>
      <c r="Q3565" t="s">
        <v>27342</v>
      </c>
      <c r="S3565" t="s">
        <v>72</v>
      </c>
      <c r="T3565" t="s">
        <v>3410</v>
      </c>
      <c r="U3565" t="s">
        <v>3411</v>
      </c>
      <c r="V3565" t="s">
        <v>3412</v>
      </c>
      <c r="W3565" t="s">
        <v>783</v>
      </c>
      <c r="X3565" t="s">
        <v>27343</v>
      </c>
      <c r="Y3565" t="str">
        <f>"47-3014"</f>
        <v>47-3014</v>
      </c>
      <c r="Z3565" t="s">
        <v>1320</v>
      </c>
      <c r="AA3565">
        <v>23611</v>
      </c>
      <c r="AB3565">
        <v>12</v>
      </c>
      <c r="AC3565">
        <v>12</v>
      </c>
      <c r="AD3565" t="s">
        <v>79</v>
      </c>
      <c r="AE3565" t="s">
        <v>80</v>
      </c>
      <c r="AF3565">
        <v>40</v>
      </c>
      <c r="AG3565" s="4">
        <v>0.29166666666666669</v>
      </c>
      <c r="AH3565" s="4">
        <v>0.72916666666666663</v>
      </c>
      <c r="AI3565" s="6">
        <v>15</v>
      </c>
      <c r="AJ3565">
        <v>22.5</v>
      </c>
      <c r="AL3565" t="s">
        <v>81</v>
      </c>
      <c r="AM3565" t="s">
        <v>82</v>
      </c>
      <c r="AO3565" t="s">
        <v>83</v>
      </c>
      <c r="AR3565" t="s">
        <v>82</v>
      </c>
      <c r="AT3565" t="s">
        <v>82</v>
      </c>
      <c r="AW3565" t="s">
        <v>82</v>
      </c>
      <c r="AY3565" t="s">
        <v>5298</v>
      </c>
      <c r="AZ3565" t="s">
        <v>1760</v>
      </c>
      <c r="BA3565" t="s">
        <v>881</v>
      </c>
      <c r="BB3565">
        <v>83455</v>
      </c>
      <c r="BC3565" t="s">
        <v>79</v>
      </c>
      <c r="BH3565" t="s">
        <v>27344</v>
      </c>
      <c r="BJ3565">
        <v>800197359</v>
      </c>
    </row>
    <row r="3566" spans="1:62" x14ac:dyDescent="0.25">
      <c r="A3566" t="s">
        <v>27354</v>
      </c>
      <c r="B3566" s="2">
        <v>43509</v>
      </c>
      <c r="C3566" t="s">
        <v>63</v>
      </c>
      <c r="D3566" s="3">
        <v>43472.378742592591</v>
      </c>
      <c r="E3566" t="s">
        <v>64</v>
      </c>
      <c r="F3566" s="2">
        <v>43556</v>
      </c>
      <c r="G3566" s="2">
        <v>43799</v>
      </c>
      <c r="H3566" t="s">
        <v>27334</v>
      </c>
      <c r="I3566" t="s">
        <v>27335</v>
      </c>
      <c r="J3566" t="s">
        <v>27336</v>
      </c>
      <c r="L3566" t="s">
        <v>6487</v>
      </c>
      <c r="M3566" t="s">
        <v>2356</v>
      </c>
      <c r="N3566">
        <v>68134</v>
      </c>
      <c r="O3566" t="s">
        <v>70</v>
      </c>
      <c r="Q3566" t="s">
        <v>27337</v>
      </c>
      <c r="S3566" t="s">
        <v>72</v>
      </c>
      <c r="T3566" t="s">
        <v>24345</v>
      </c>
      <c r="U3566" t="s">
        <v>25479</v>
      </c>
      <c r="V3566" t="s">
        <v>6487</v>
      </c>
      <c r="W3566" t="s">
        <v>2356</v>
      </c>
      <c r="X3566" t="s">
        <v>16057</v>
      </c>
      <c r="Y3566" t="str">
        <f>"47-3016"</f>
        <v>47-3016</v>
      </c>
      <c r="Z3566" t="s">
        <v>3995</v>
      </c>
      <c r="AA3566">
        <v>238160</v>
      </c>
      <c r="AB3566">
        <v>15</v>
      </c>
      <c r="AC3566">
        <v>15</v>
      </c>
      <c r="AD3566" t="s">
        <v>79</v>
      </c>
      <c r="AE3566" t="s">
        <v>80</v>
      </c>
      <c r="AF3566">
        <v>40</v>
      </c>
      <c r="AG3566" s="4">
        <v>0.33333333333333331</v>
      </c>
      <c r="AH3566" s="4">
        <v>0.70833333333333337</v>
      </c>
      <c r="AI3566" s="5">
        <v>12.79</v>
      </c>
      <c r="AJ3566">
        <v>19.190000000000001</v>
      </c>
      <c r="AL3566" t="s">
        <v>81</v>
      </c>
      <c r="AM3566" t="s">
        <v>82</v>
      </c>
      <c r="AO3566" t="s">
        <v>83</v>
      </c>
      <c r="AR3566" t="s">
        <v>82</v>
      </c>
      <c r="AT3566" t="s">
        <v>82</v>
      </c>
      <c r="AW3566" t="s">
        <v>82</v>
      </c>
      <c r="AY3566" t="s">
        <v>2636</v>
      </c>
      <c r="AZ3566" t="s">
        <v>4522</v>
      </c>
      <c r="BA3566" t="s">
        <v>2356</v>
      </c>
      <c r="BB3566">
        <v>68134</v>
      </c>
      <c r="BC3566" t="s">
        <v>79</v>
      </c>
      <c r="BH3566" t="s">
        <v>27338</v>
      </c>
      <c r="BJ3566">
        <v>474704085</v>
      </c>
    </row>
    <row r="3567" spans="1:62" x14ac:dyDescent="0.25">
      <c r="A3567" t="s">
        <v>27432</v>
      </c>
      <c r="B3567" s="2">
        <v>43509</v>
      </c>
      <c r="C3567" t="s">
        <v>63</v>
      </c>
      <c r="D3567" s="3">
        <v>43472.381522060183</v>
      </c>
      <c r="E3567" t="s">
        <v>64</v>
      </c>
      <c r="F3567" s="2">
        <v>43556</v>
      </c>
      <c r="G3567" s="2">
        <v>43800</v>
      </c>
      <c r="H3567" t="s">
        <v>26085</v>
      </c>
      <c r="I3567" t="s">
        <v>26086</v>
      </c>
      <c r="J3567" t="s">
        <v>26087</v>
      </c>
      <c r="L3567" t="s">
        <v>18783</v>
      </c>
      <c r="M3567" t="s">
        <v>783</v>
      </c>
      <c r="N3567">
        <v>44133</v>
      </c>
      <c r="O3567" t="s">
        <v>70</v>
      </c>
      <c r="Q3567" t="s">
        <v>26088</v>
      </c>
      <c r="S3567" t="s">
        <v>72</v>
      </c>
      <c r="T3567" t="s">
        <v>13303</v>
      </c>
      <c r="U3567" t="s">
        <v>3891</v>
      </c>
      <c r="V3567" t="s">
        <v>1757</v>
      </c>
      <c r="W3567" t="s">
        <v>278</v>
      </c>
      <c r="X3567" t="s">
        <v>106</v>
      </c>
      <c r="Y3567" t="str">
        <f>"37-3011"</f>
        <v>37-3011</v>
      </c>
      <c r="Z3567" t="s">
        <v>94</v>
      </c>
      <c r="AA3567">
        <v>561730</v>
      </c>
      <c r="AB3567">
        <v>6</v>
      </c>
      <c r="AC3567">
        <v>6</v>
      </c>
      <c r="AD3567" t="s">
        <v>79</v>
      </c>
      <c r="AE3567" t="s">
        <v>80</v>
      </c>
      <c r="AF3567">
        <v>40</v>
      </c>
      <c r="AG3567" s="4">
        <v>0.33333333333333331</v>
      </c>
      <c r="AH3567" s="4">
        <v>0.6875</v>
      </c>
      <c r="AI3567" s="5">
        <v>13.7</v>
      </c>
      <c r="AJ3567">
        <v>20.55</v>
      </c>
      <c r="AL3567" t="s">
        <v>81</v>
      </c>
      <c r="AM3567" t="s">
        <v>82</v>
      </c>
      <c r="AO3567" t="s">
        <v>83</v>
      </c>
      <c r="AR3567" t="s">
        <v>82</v>
      </c>
      <c r="AT3567" t="s">
        <v>82</v>
      </c>
      <c r="AW3567" t="s">
        <v>82</v>
      </c>
      <c r="AY3567" t="s">
        <v>15013</v>
      </c>
      <c r="AZ3567" t="s">
        <v>7299</v>
      </c>
      <c r="BA3567" t="s">
        <v>783</v>
      </c>
      <c r="BB3567">
        <v>44133</v>
      </c>
      <c r="BC3567" t="s">
        <v>79</v>
      </c>
      <c r="BH3567" t="s">
        <v>26089</v>
      </c>
      <c r="BJ3567">
        <v>341605511</v>
      </c>
    </row>
    <row r="3568" spans="1:62" x14ac:dyDescent="0.25">
      <c r="A3568" t="s">
        <v>27457</v>
      </c>
      <c r="B3568" s="2">
        <v>43509</v>
      </c>
      <c r="C3568" t="s">
        <v>63</v>
      </c>
      <c r="D3568" s="3">
        <v>43472.381606030096</v>
      </c>
      <c r="E3568" t="s">
        <v>64</v>
      </c>
      <c r="F3568" s="2">
        <v>43556</v>
      </c>
      <c r="G3568" s="2">
        <v>43799</v>
      </c>
      <c r="H3568" t="s">
        <v>6629</v>
      </c>
      <c r="J3568" t="s">
        <v>6630</v>
      </c>
      <c r="L3568" t="s">
        <v>6631</v>
      </c>
      <c r="M3568" t="s">
        <v>100</v>
      </c>
      <c r="N3568">
        <v>28657</v>
      </c>
      <c r="O3568" t="s">
        <v>70</v>
      </c>
      <c r="Q3568" t="s">
        <v>6632</v>
      </c>
      <c r="S3568" t="s">
        <v>72</v>
      </c>
      <c r="T3568" t="s">
        <v>878</v>
      </c>
      <c r="U3568" t="s">
        <v>879</v>
      </c>
      <c r="V3568" t="s">
        <v>880</v>
      </c>
      <c r="W3568" t="s">
        <v>881</v>
      </c>
      <c r="X3568" t="s">
        <v>106</v>
      </c>
      <c r="Y3568" t="str">
        <f>"37-3011"</f>
        <v>37-3011</v>
      </c>
      <c r="Z3568" t="s">
        <v>94</v>
      </c>
      <c r="AA3568">
        <v>561730</v>
      </c>
      <c r="AB3568">
        <v>77</v>
      </c>
      <c r="AC3568">
        <v>77</v>
      </c>
      <c r="AD3568" t="s">
        <v>79</v>
      </c>
      <c r="AE3568" t="s">
        <v>80</v>
      </c>
      <c r="AF3568">
        <v>40</v>
      </c>
      <c r="AG3568" s="4">
        <v>0.25</v>
      </c>
      <c r="AH3568" s="4">
        <v>0.60416666666666663</v>
      </c>
      <c r="AI3568" s="5">
        <v>13.31</v>
      </c>
      <c r="AJ3568">
        <v>19.97</v>
      </c>
      <c r="AK3568">
        <v>22.5</v>
      </c>
      <c r="AL3568" t="s">
        <v>81</v>
      </c>
      <c r="AM3568" t="s">
        <v>82</v>
      </c>
      <c r="AO3568" t="s">
        <v>83</v>
      </c>
      <c r="AR3568" t="s">
        <v>82</v>
      </c>
      <c r="AT3568" t="s">
        <v>82</v>
      </c>
      <c r="AW3568" t="s">
        <v>82</v>
      </c>
      <c r="AY3568" t="s">
        <v>2106</v>
      </c>
      <c r="AZ3568" t="s">
        <v>713</v>
      </c>
      <c r="BA3568" t="s">
        <v>69</v>
      </c>
      <c r="BB3568">
        <v>40242</v>
      </c>
      <c r="BC3568" t="s">
        <v>79</v>
      </c>
      <c r="BH3568" t="s">
        <v>27458</v>
      </c>
      <c r="BJ3568">
        <v>261577045</v>
      </c>
    </row>
    <row r="3569" spans="1:62" x14ac:dyDescent="0.25">
      <c r="A3569" t="s">
        <v>27515</v>
      </c>
      <c r="B3569" s="2">
        <v>43509</v>
      </c>
      <c r="C3569" t="s">
        <v>63</v>
      </c>
      <c r="D3569" s="3">
        <v>43472.378114722225</v>
      </c>
      <c r="E3569" t="s">
        <v>282</v>
      </c>
      <c r="F3569" s="2">
        <v>43556</v>
      </c>
      <c r="G3569" s="2">
        <v>43800</v>
      </c>
      <c r="H3569" t="s">
        <v>27516</v>
      </c>
      <c r="I3569" t="s">
        <v>67</v>
      </c>
      <c r="J3569" t="s">
        <v>27517</v>
      </c>
      <c r="K3569" t="s">
        <v>27518</v>
      </c>
      <c r="L3569" t="s">
        <v>16050</v>
      </c>
      <c r="M3569" t="s">
        <v>197</v>
      </c>
      <c r="N3569">
        <v>50548</v>
      </c>
      <c r="O3569" t="s">
        <v>70</v>
      </c>
      <c r="Q3569" t="s">
        <v>27519</v>
      </c>
      <c r="S3569" t="s">
        <v>82</v>
      </c>
      <c r="T3569" t="s">
        <v>27520</v>
      </c>
      <c r="U3569" t="s">
        <v>12045</v>
      </c>
      <c r="V3569" t="s">
        <v>12046</v>
      </c>
      <c r="W3569" t="s">
        <v>197</v>
      </c>
      <c r="X3569" t="s">
        <v>27089</v>
      </c>
      <c r="Y3569" t="str">
        <f>"53-3032"</f>
        <v>53-3032</v>
      </c>
      <c r="Z3569" t="s">
        <v>157</v>
      </c>
      <c r="AA3569">
        <v>2362</v>
      </c>
      <c r="AB3569">
        <v>2</v>
      </c>
      <c r="AC3569">
        <v>1</v>
      </c>
      <c r="AD3569" t="s">
        <v>79</v>
      </c>
      <c r="AE3569" t="s">
        <v>80</v>
      </c>
      <c r="AF3569">
        <v>40</v>
      </c>
      <c r="AG3569" s="4">
        <v>0.29166666666666669</v>
      </c>
      <c r="AH3569" s="4">
        <v>0.66666666666666663</v>
      </c>
      <c r="AI3569" s="5">
        <v>19.12</v>
      </c>
      <c r="AJ3569">
        <v>28.68</v>
      </c>
      <c r="AL3569" t="s">
        <v>81</v>
      </c>
      <c r="AM3569" t="s">
        <v>82</v>
      </c>
      <c r="AO3569" t="s">
        <v>83</v>
      </c>
      <c r="AP3569" t="s">
        <v>67</v>
      </c>
      <c r="AQ3569" t="s">
        <v>67</v>
      </c>
      <c r="AR3569" t="s">
        <v>82</v>
      </c>
      <c r="AT3569" t="s">
        <v>82</v>
      </c>
      <c r="AW3569" t="s">
        <v>72</v>
      </c>
      <c r="AX3569">
        <v>3</v>
      </c>
      <c r="AY3569" t="s">
        <v>16050</v>
      </c>
      <c r="AZ3569" t="s">
        <v>16050</v>
      </c>
      <c r="BA3569" t="s">
        <v>197</v>
      </c>
      <c r="BB3569">
        <v>50548</v>
      </c>
      <c r="BC3569" t="s">
        <v>79</v>
      </c>
      <c r="BH3569" t="s">
        <v>27521</v>
      </c>
      <c r="BJ3569">
        <v>824370631</v>
      </c>
    </row>
    <row r="3570" spans="1:62" x14ac:dyDescent="0.25">
      <c r="A3570" t="s">
        <v>27522</v>
      </c>
      <c r="B3570" s="2">
        <v>43509</v>
      </c>
      <c r="C3570" t="s">
        <v>63</v>
      </c>
      <c r="D3570" s="3">
        <v>43472.381293055558</v>
      </c>
      <c r="E3570" t="s">
        <v>64</v>
      </c>
      <c r="F3570" s="2">
        <v>43556</v>
      </c>
      <c r="G3570" s="2">
        <v>43799</v>
      </c>
      <c r="H3570" t="s">
        <v>27523</v>
      </c>
      <c r="J3570" t="s">
        <v>27524</v>
      </c>
      <c r="L3570" t="s">
        <v>1988</v>
      </c>
      <c r="M3570" t="s">
        <v>105</v>
      </c>
      <c r="N3570">
        <v>75006</v>
      </c>
      <c r="O3570" t="s">
        <v>70</v>
      </c>
      <c r="Q3570" t="s">
        <v>27525</v>
      </c>
      <c r="S3570" t="s">
        <v>72</v>
      </c>
      <c r="T3570" t="s">
        <v>1917</v>
      </c>
      <c r="U3570" t="s">
        <v>1918</v>
      </c>
      <c r="V3570" t="s">
        <v>1919</v>
      </c>
      <c r="W3570" t="s">
        <v>105</v>
      </c>
      <c r="X3570" t="s">
        <v>106</v>
      </c>
      <c r="Y3570" t="str">
        <f>"37-3011"</f>
        <v>37-3011</v>
      </c>
      <c r="Z3570" t="s">
        <v>94</v>
      </c>
      <c r="AA3570">
        <v>561730</v>
      </c>
      <c r="AB3570">
        <v>12</v>
      </c>
      <c r="AC3570">
        <v>12</v>
      </c>
      <c r="AD3570" t="s">
        <v>79</v>
      </c>
      <c r="AE3570" t="s">
        <v>95</v>
      </c>
      <c r="AF3570">
        <v>40</v>
      </c>
      <c r="AG3570" s="4">
        <v>0.29166666666666669</v>
      </c>
      <c r="AH3570" s="4">
        <v>0.625</v>
      </c>
      <c r="AI3570" s="5">
        <v>13.94</v>
      </c>
      <c r="AJ3570">
        <v>20.91</v>
      </c>
      <c r="AL3570" t="s">
        <v>81</v>
      </c>
      <c r="AM3570" t="s">
        <v>82</v>
      </c>
      <c r="AO3570" t="s">
        <v>83</v>
      </c>
      <c r="AR3570" t="s">
        <v>82</v>
      </c>
      <c r="AT3570" t="s">
        <v>82</v>
      </c>
      <c r="AW3570" t="s">
        <v>82</v>
      </c>
      <c r="AY3570" t="s">
        <v>1988</v>
      </c>
      <c r="AZ3570" t="s">
        <v>1225</v>
      </c>
      <c r="BA3570" t="s">
        <v>105</v>
      </c>
      <c r="BB3570">
        <v>75006</v>
      </c>
      <c r="BC3570" t="s">
        <v>79</v>
      </c>
      <c r="BH3570" t="s">
        <v>27524</v>
      </c>
      <c r="BJ3570">
        <v>460833605</v>
      </c>
    </row>
    <row r="3571" spans="1:62" x14ac:dyDescent="0.25">
      <c r="A3571" t="s">
        <v>27881</v>
      </c>
      <c r="B3571" s="2">
        <v>43509</v>
      </c>
      <c r="C3571" t="s">
        <v>63</v>
      </c>
      <c r="D3571" s="3">
        <v>43472.381594131948</v>
      </c>
      <c r="E3571" t="s">
        <v>64</v>
      </c>
      <c r="F3571" s="2">
        <v>43556</v>
      </c>
      <c r="G3571" s="2">
        <v>43784</v>
      </c>
      <c r="H3571" t="s">
        <v>27714</v>
      </c>
      <c r="I3571" t="s">
        <v>27715</v>
      </c>
      <c r="J3571" t="s">
        <v>27716</v>
      </c>
      <c r="K3571" t="s">
        <v>27717</v>
      </c>
      <c r="L3571" t="s">
        <v>27718</v>
      </c>
      <c r="M3571" t="s">
        <v>207</v>
      </c>
      <c r="N3571">
        <v>2667</v>
      </c>
      <c r="O3571" t="s">
        <v>70</v>
      </c>
      <c r="Q3571" t="s">
        <v>27719</v>
      </c>
      <c r="S3571" t="s">
        <v>72</v>
      </c>
      <c r="T3571" t="s">
        <v>27720</v>
      </c>
      <c r="U3571" t="s">
        <v>27721</v>
      </c>
      <c r="V3571" t="s">
        <v>27722</v>
      </c>
      <c r="W3571" t="s">
        <v>323</v>
      </c>
      <c r="X3571" t="s">
        <v>27882</v>
      </c>
      <c r="Y3571" t="str">
        <f>"35-9011"</f>
        <v>35-9011</v>
      </c>
      <c r="Z3571" t="s">
        <v>1925</v>
      </c>
      <c r="AA3571">
        <v>722511</v>
      </c>
      <c r="AB3571">
        <v>40</v>
      </c>
      <c r="AC3571">
        <v>40</v>
      </c>
      <c r="AD3571" t="s">
        <v>79</v>
      </c>
      <c r="AE3571" t="s">
        <v>95</v>
      </c>
      <c r="AF3571">
        <v>35</v>
      </c>
      <c r="AG3571" s="4">
        <v>0.41666666666666669</v>
      </c>
      <c r="AH3571" s="4">
        <v>0.66666666666666663</v>
      </c>
      <c r="AI3571" s="5">
        <v>12.69</v>
      </c>
      <c r="AJ3571">
        <v>19.04</v>
      </c>
      <c r="AK3571">
        <v>24.75</v>
      </c>
      <c r="AL3571" t="s">
        <v>81</v>
      </c>
      <c r="AM3571" t="s">
        <v>82</v>
      </c>
      <c r="AO3571" t="s">
        <v>83</v>
      </c>
      <c r="AR3571" t="s">
        <v>82</v>
      </c>
      <c r="AT3571" t="s">
        <v>82</v>
      </c>
      <c r="AW3571" t="s">
        <v>72</v>
      </c>
      <c r="AX3571">
        <v>3</v>
      </c>
      <c r="AY3571" t="s">
        <v>15149</v>
      </c>
      <c r="AZ3571" t="s">
        <v>4065</v>
      </c>
      <c r="BA3571" t="s">
        <v>207</v>
      </c>
      <c r="BB3571">
        <v>2657</v>
      </c>
      <c r="BC3571" t="s">
        <v>79</v>
      </c>
      <c r="BH3571" t="s">
        <v>27883</v>
      </c>
      <c r="BJ3571">
        <v>43494456</v>
      </c>
    </row>
    <row r="3572" spans="1:62" x14ac:dyDescent="0.25">
      <c r="A3572" t="s">
        <v>28309</v>
      </c>
      <c r="B3572" s="2">
        <v>43509</v>
      </c>
      <c r="C3572" t="s">
        <v>63</v>
      </c>
      <c r="D3572" s="3">
        <v>43472.381351076387</v>
      </c>
      <c r="E3572" t="s">
        <v>64</v>
      </c>
      <c r="F3572" s="2">
        <v>43556</v>
      </c>
      <c r="G3572" s="2">
        <v>43784</v>
      </c>
      <c r="H3572" t="s">
        <v>2056</v>
      </c>
      <c r="J3572" t="s">
        <v>2057</v>
      </c>
      <c r="L3572" t="s">
        <v>2058</v>
      </c>
      <c r="M3572" t="s">
        <v>105</v>
      </c>
      <c r="N3572">
        <v>78626</v>
      </c>
      <c r="O3572" t="s">
        <v>70</v>
      </c>
      <c r="Q3572" t="s">
        <v>2059</v>
      </c>
      <c r="S3572" t="s">
        <v>72</v>
      </c>
      <c r="T3572" t="s">
        <v>2060</v>
      </c>
      <c r="U3572" t="s">
        <v>1918</v>
      </c>
      <c r="V3572" t="s">
        <v>1919</v>
      </c>
      <c r="W3572" t="s">
        <v>105</v>
      </c>
      <c r="X3572" t="s">
        <v>2061</v>
      </c>
      <c r="Y3572" t="str">
        <f>"37-3011"</f>
        <v>37-3011</v>
      </c>
      <c r="Z3572" t="s">
        <v>94</v>
      </c>
      <c r="AA3572">
        <v>561730</v>
      </c>
      <c r="AB3572">
        <v>12</v>
      </c>
      <c r="AC3572">
        <v>12</v>
      </c>
      <c r="AD3572" t="s">
        <v>79</v>
      </c>
      <c r="AE3572" t="s">
        <v>95</v>
      </c>
      <c r="AF3572">
        <v>35</v>
      </c>
      <c r="AG3572" s="4">
        <v>0.33333333333333331</v>
      </c>
      <c r="AH3572" s="4">
        <v>0.70833333333333337</v>
      </c>
      <c r="AI3572" s="5">
        <v>13.91</v>
      </c>
      <c r="AJ3572">
        <v>20.87</v>
      </c>
      <c r="AL3572" t="s">
        <v>81</v>
      </c>
      <c r="AM3572" t="s">
        <v>82</v>
      </c>
      <c r="AO3572" t="s">
        <v>83</v>
      </c>
      <c r="AR3572" t="s">
        <v>82</v>
      </c>
      <c r="AT3572" t="s">
        <v>82</v>
      </c>
      <c r="AW3572" t="s">
        <v>82</v>
      </c>
      <c r="AY3572" t="s">
        <v>2058</v>
      </c>
      <c r="AZ3572" t="s">
        <v>2062</v>
      </c>
      <c r="BA3572" t="s">
        <v>105</v>
      </c>
      <c r="BB3572">
        <v>78626</v>
      </c>
      <c r="BC3572" t="s">
        <v>79</v>
      </c>
      <c r="BH3572" t="s">
        <v>2057</v>
      </c>
      <c r="BJ3572">
        <v>262943708</v>
      </c>
    </row>
    <row r="3573" spans="1:62" x14ac:dyDescent="0.25">
      <c r="A3573" t="s">
        <v>28403</v>
      </c>
      <c r="B3573" s="2">
        <v>43509</v>
      </c>
      <c r="C3573" t="s">
        <v>63</v>
      </c>
      <c r="D3573" s="3">
        <v>43472.381185057871</v>
      </c>
      <c r="E3573" t="s">
        <v>64</v>
      </c>
      <c r="F3573" s="2">
        <v>43556</v>
      </c>
      <c r="G3573" s="2">
        <v>43799</v>
      </c>
      <c r="H3573" t="s">
        <v>9951</v>
      </c>
      <c r="J3573" t="s">
        <v>9952</v>
      </c>
      <c r="L3573" t="s">
        <v>1225</v>
      </c>
      <c r="M3573" t="s">
        <v>105</v>
      </c>
      <c r="N3573">
        <v>75229</v>
      </c>
      <c r="O3573" t="s">
        <v>70</v>
      </c>
      <c r="Q3573" t="s">
        <v>9953</v>
      </c>
      <c r="S3573" t="s">
        <v>72</v>
      </c>
      <c r="T3573" t="s">
        <v>1917</v>
      </c>
      <c r="U3573" t="s">
        <v>1918</v>
      </c>
      <c r="V3573" t="s">
        <v>1919</v>
      </c>
      <c r="W3573" t="s">
        <v>105</v>
      </c>
      <c r="X3573" t="s">
        <v>106</v>
      </c>
      <c r="Y3573" t="str">
        <f>"37-3011"</f>
        <v>37-3011</v>
      </c>
      <c r="Z3573" t="s">
        <v>94</v>
      </c>
      <c r="AA3573">
        <v>561730</v>
      </c>
      <c r="AB3573">
        <v>34</v>
      </c>
      <c r="AC3573">
        <v>34</v>
      </c>
      <c r="AD3573" t="s">
        <v>79</v>
      </c>
      <c r="AE3573" t="s">
        <v>95</v>
      </c>
      <c r="AF3573">
        <v>40</v>
      </c>
      <c r="AG3573" s="4">
        <v>0.27083333333333331</v>
      </c>
      <c r="AH3573" s="4">
        <v>0.75</v>
      </c>
      <c r="AI3573" s="5">
        <v>13.94</v>
      </c>
      <c r="AJ3573">
        <v>20.91</v>
      </c>
      <c r="AL3573" t="s">
        <v>81</v>
      </c>
      <c r="AM3573" t="s">
        <v>82</v>
      </c>
      <c r="AO3573" t="s">
        <v>83</v>
      </c>
      <c r="AR3573" t="s">
        <v>82</v>
      </c>
      <c r="AT3573" t="s">
        <v>82</v>
      </c>
      <c r="AW3573" t="s">
        <v>82</v>
      </c>
      <c r="AY3573" t="s">
        <v>1225</v>
      </c>
      <c r="AZ3573" t="s">
        <v>1225</v>
      </c>
      <c r="BA3573" t="s">
        <v>105</v>
      </c>
      <c r="BB3573">
        <v>75229</v>
      </c>
      <c r="BC3573" t="s">
        <v>79</v>
      </c>
      <c r="BH3573" t="s">
        <v>9952</v>
      </c>
      <c r="BJ3573">
        <v>752489942</v>
      </c>
    </row>
    <row r="3574" spans="1:62" x14ac:dyDescent="0.25">
      <c r="A3574" t="s">
        <v>28693</v>
      </c>
      <c r="B3574" s="2">
        <v>43509</v>
      </c>
      <c r="C3574" t="s">
        <v>63</v>
      </c>
      <c r="D3574" s="3">
        <v>43472.381561134258</v>
      </c>
      <c r="E3574" t="s">
        <v>64</v>
      </c>
      <c r="F3574" s="2">
        <v>43556</v>
      </c>
      <c r="G3574" s="2">
        <v>43800</v>
      </c>
      <c r="H3574" t="s">
        <v>11972</v>
      </c>
      <c r="J3574" t="s">
        <v>11973</v>
      </c>
      <c r="L3574" t="s">
        <v>4406</v>
      </c>
      <c r="M3574" t="s">
        <v>105</v>
      </c>
      <c r="N3574">
        <v>76065</v>
      </c>
      <c r="O3574" t="s">
        <v>70</v>
      </c>
      <c r="Q3574" t="s">
        <v>4407</v>
      </c>
      <c r="S3574" t="s">
        <v>72</v>
      </c>
      <c r="T3574" t="s">
        <v>1917</v>
      </c>
      <c r="U3574" t="s">
        <v>1918</v>
      </c>
      <c r="V3574" t="s">
        <v>1919</v>
      </c>
      <c r="W3574" t="s">
        <v>105</v>
      </c>
      <c r="X3574" t="s">
        <v>106</v>
      </c>
      <c r="Y3574" t="str">
        <f>"37-3011"</f>
        <v>37-3011</v>
      </c>
      <c r="Z3574" t="s">
        <v>94</v>
      </c>
      <c r="AA3574">
        <v>561730</v>
      </c>
      <c r="AB3574">
        <v>12</v>
      </c>
      <c r="AC3574">
        <v>12</v>
      </c>
      <c r="AD3574" t="s">
        <v>79</v>
      </c>
      <c r="AE3574" t="s">
        <v>95</v>
      </c>
      <c r="AF3574">
        <v>35</v>
      </c>
      <c r="AG3574" s="4">
        <v>0.33333333333333331</v>
      </c>
      <c r="AH3574" s="4">
        <v>0.70833333333333337</v>
      </c>
      <c r="AI3574" s="5">
        <v>13.94</v>
      </c>
      <c r="AJ3574">
        <v>20.91</v>
      </c>
      <c r="AL3574" t="s">
        <v>81</v>
      </c>
      <c r="AM3574" t="s">
        <v>82</v>
      </c>
      <c r="AO3574" t="s">
        <v>83</v>
      </c>
      <c r="AR3574" t="s">
        <v>82</v>
      </c>
      <c r="AT3574" t="s">
        <v>82</v>
      </c>
      <c r="AW3574" t="s">
        <v>82</v>
      </c>
      <c r="AY3574" t="s">
        <v>4406</v>
      </c>
      <c r="AZ3574" t="s">
        <v>4408</v>
      </c>
      <c r="BA3574" t="s">
        <v>105</v>
      </c>
      <c r="BB3574">
        <v>76065</v>
      </c>
      <c r="BC3574" t="s">
        <v>79</v>
      </c>
      <c r="BH3574" t="s">
        <v>11973</v>
      </c>
      <c r="BJ3574">
        <v>263324484</v>
      </c>
    </row>
    <row r="3575" spans="1:62" x14ac:dyDescent="0.25">
      <c r="A3575" t="s">
        <v>28716</v>
      </c>
      <c r="B3575" s="2">
        <v>43509</v>
      </c>
      <c r="C3575" t="s">
        <v>63</v>
      </c>
      <c r="D3575" s="3">
        <v>43472.380112071762</v>
      </c>
      <c r="E3575" t="s">
        <v>282</v>
      </c>
      <c r="F3575" s="2">
        <v>43556</v>
      </c>
      <c r="G3575" s="2">
        <v>43779</v>
      </c>
      <c r="H3575" t="s">
        <v>25726</v>
      </c>
      <c r="I3575" t="s">
        <v>25727</v>
      </c>
      <c r="J3575" t="s">
        <v>25728</v>
      </c>
      <c r="K3575" t="s">
        <v>25729</v>
      </c>
      <c r="L3575" t="s">
        <v>19934</v>
      </c>
      <c r="M3575" t="s">
        <v>226</v>
      </c>
      <c r="N3575">
        <v>49757</v>
      </c>
      <c r="O3575" t="s">
        <v>70</v>
      </c>
      <c r="P3575" t="s">
        <v>67</v>
      </c>
      <c r="Q3575" t="s">
        <v>25730</v>
      </c>
      <c r="S3575" t="s">
        <v>72</v>
      </c>
      <c r="T3575" t="s">
        <v>25731</v>
      </c>
      <c r="U3575" t="s">
        <v>25732</v>
      </c>
      <c r="V3575" t="s">
        <v>10190</v>
      </c>
      <c r="W3575" t="s">
        <v>226</v>
      </c>
      <c r="X3575" t="s">
        <v>28717</v>
      </c>
      <c r="Y3575" t="str">
        <f>"37-3011"</f>
        <v>37-3011</v>
      </c>
      <c r="Z3575" t="s">
        <v>94</v>
      </c>
      <c r="AA3575">
        <v>72111</v>
      </c>
      <c r="AB3575">
        <v>24</v>
      </c>
      <c r="AC3575">
        <v>12</v>
      </c>
      <c r="AD3575" t="s">
        <v>79</v>
      </c>
      <c r="AE3575" t="s">
        <v>80</v>
      </c>
      <c r="AF3575">
        <v>40</v>
      </c>
      <c r="AG3575" s="4">
        <v>0.29166666666666669</v>
      </c>
      <c r="AH3575" s="4">
        <v>0.625</v>
      </c>
      <c r="AI3575" s="5">
        <v>11.99</v>
      </c>
      <c r="AJ3575">
        <v>17.989999999999998</v>
      </c>
      <c r="AL3575" t="s">
        <v>81</v>
      </c>
      <c r="AM3575" t="s">
        <v>82</v>
      </c>
      <c r="AO3575" t="s">
        <v>83</v>
      </c>
      <c r="AP3575" t="s">
        <v>67</v>
      </c>
      <c r="AQ3575" t="s">
        <v>67</v>
      </c>
      <c r="AR3575" t="s">
        <v>82</v>
      </c>
      <c r="AT3575" t="s">
        <v>82</v>
      </c>
      <c r="AW3575" t="s">
        <v>82</v>
      </c>
      <c r="AY3575" t="s">
        <v>19934</v>
      </c>
      <c r="AZ3575" t="s">
        <v>9074</v>
      </c>
      <c r="BA3575" t="s">
        <v>226</v>
      </c>
      <c r="BB3575">
        <v>49757</v>
      </c>
      <c r="BC3575" t="s">
        <v>87</v>
      </c>
      <c r="BH3575" t="s">
        <v>25728</v>
      </c>
      <c r="BI3575" t="s">
        <v>25729</v>
      </c>
      <c r="BJ3575">
        <v>262420274</v>
      </c>
    </row>
    <row r="3576" spans="1:62" x14ac:dyDescent="0.25">
      <c r="A3576" t="s">
        <v>29109</v>
      </c>
      <c r="B3576" s="2">
        <v>43509</v>
      </c>
      <c r="C3576" t="s">
        <v>63</v>
      </c>
      <c r="D3576" s="3">
        <v>43472.38162375</v>
      </c>
      <c r="E3576" t="s">
        <v>64</v>
      </c>
      <c r="F3576" s="2">
        <v>43556</v>
      </c>
      <c r="G3576" s="2">
        <v>43770</v>
      </c>
      <c r="H3576" t="s">
        <v>29110</v>
      </c>
      <c r="I3576" t="s">
        <v>29111</v>
      </c>
      <c r="J3576" t="s">
        <v>29112</v>
      </c>
      <c r="L3576" t="s">
        <v>11875</v>
      </c>
      <c r="M3576" t="s">
        <v>207</v>
      </c>
      <c r="N3576">
        <v>1742</v>
      </c>
      <c r="O3576" t="s">
        <v>70</v>
      </c>
      <c r="Q3576" t="s">
        <v>29113</v>
      </c>
      <c r="S3576" t="s">
        <v>72</v>
      </c>
      <c r="T3576" t="s">
        <v>2963</v>
      </c>
      <c r="U3576" t="s">
        <v>1425</v>
      </c>
      <c r="V3576" t="s">
        <v>1426</v>
      </c>
      <c r="W3576" t="s">
        <v>105</v>
      </c>
      <c r="X3576" t="s">
        <v>17717</v>
      </c>
      <c r="Y3576" t="str">
        <f>"47-3014"</f>
        <v>47-3014</v>
      </c>
      <c r="Z3576" t="s">
        <v>1320</v>
      </c>
      <c r="AA3576">
        <v>238990</v>
      </c>
      <c r="AB3576">
        <v>22</v>
      </c>
      <c r="AC3576">
        <v>22</v>
      </c>
      <c r="AD3576" t="s">
        <v>79</v>
      </c>
      <c r="AE3576" t="s">
        <v>95</v>
      </c>
      <c r="AF3576">
        <v>35</v>
      </c>
      <c r="AG3576" s="4">
        <v>0.25</v>
      </c>
      <c r="AH3576" s="4">
        <v>0.625</v>
      </c>
      <c r="AI3576" s="5">
        <v>14.7</v>
      </c>
      <c r="AJ3576">
        <v>22.05</v>
      </c>
      <c r="AL3576" t="s">
        <v>81</v>
      </c>
      <c r="AM3576" t="s">
        <v>82</v>
      </c>
      <c r="AO3576" t="s">
        <v>83</v>
      </c>
      <c r="AR3576" t="s">
        <v>82</v>
      </c>
      <c r="AT3576" t="s">
        <v>82</v>
      </c>
      <c r="AW3576" t="s">
        <v>82</v>
      </c>
      <c r="AY3576" t="s">
        <v>29114</v>
      </c>
      <c r="AZ3576" t="s">
        <v>29115</v>
      </c>
      <c r="BA3576" t="s">
        <v>207</v>
      </c>
      <c r="BB3576">
        <v>1754</v>
      </c>
      <c r="BC3576" t="s">
        <v>79</v>
      </c>
      <c r="BH3576" t="s">
        <v>29116</v>
      </c>
      <c r="BJ3576">
        <v>42722955</v>
      </c>
    </row>
    <row r="3577" spans="1:62" x14ac:dyDescent="0.25">
      <c r="A3577" t="s">
        <v>29879</v>
      </c>
      <c r="B3577" s="2">
        <v>43509</v>
      </c>
      <c r="C3577" t="s">
        <v>63</v>
      </c>
      <c r="D3577" s="3">
        <v>43472.382061851851</v>
      </c>
      <c r="E3577" t="s">
        <v>64</v>
      </c>
      <c r="F3577" s="2">
        <v>43556</v>
      </c>
      <c r="G3577" s="2">
        <v>43799</v>
      </c>
      <c r="H3577" t="s">
        <v>29880</v>
      </c>
      <c r="I3577" t="s">
        <v>29881</v>
      </c>
      <c r="J3577" t="s">
        <v>29882</v>
      </c>
      <c r="L3577" t="s">
        <v>21336</v>
      </c>
      <c r="M3577" t="s">
        <v>844</v>
      </c>
      <c r="N3577">
        <v>60436</v>
      </c>
      <c r="O3577" t="s">
        <v>70</v>
      </c>
      <c r="Q3577" t="s">
        <v>29883</v>
      </c>
      <c r="S3577" t="s">
        <v>72</v>
      </c>
      <c r="T3577" t="s">
        <v>12918</v>
      </c>
      <c r="U3577" t="s">
        <v>4627</v>
      </c>
      <c r="V3577" t="s">
        <v>4628</v>
      </c>
      <c r="W3577" t="s">
        <v>323</v>
      </c>
      <c r="X3577" t="s">
        <v>12584</v>
      </c>
      <c r="Y3577" t="str">
        <f>"37-3011"</f>
        <v>37-3011</v>
      </c>
      <c r="Z3577" t="s">
        <v>94</v>
      </c>
      <c r="AA3577">
        <v>54132</v>
      </c>
      <c r="AB3577">
        <v>6</v>
      </c>
      <c r="AC3577">
        <v>6</v>
      </c>
      <c r="AD3577" t="s">
        <v>79</v>
      </c>
      <c r="AE3577" t="s">
        <v>95</v>
      </c>
      <c r="AF3577">
        <v>40</v>
      </c>
      <c r="AG3577" s="4">
        <v>0.29166666666666669</v>
      </c>
      <c r="AH3577" s="4">
        <v>0.66666666666666663</v>
      </c>
      <c r="AI3577" s="5">
        <v>15.59</v>
      </c>
      <c r="AJ3577">
        <v>23.39</v>
      </c>
      <c r="AL3577" t="s">
        <v>81</v>
      </c>
      <c r="AM3577" t="s">
        <v>82</v>
      </c>
      <c r="AO3577" t="s">
        <v>83</v>
      </c>
      <c r="AR3577" t="s">
        <v>82</v>
      </c>
      <c r="AT3577" t="s">
        <v>82</v>
      </c>
      <c r="AW3577" t="s">
        <v>82</v>
      </c>
      <c r="AY3577" t="s">
        <v>21336</v>
      </c>
      <c r="AZ3577" t="s">
        <v>12186</v>
      </c>
      <c r="BA3577" t="s">
        <v>29884</v>
      </c>
      <c r="BB3577">
        <v>60436</v>
      </c>
      <c r="BC3577" t="s">
        <v>79</v>
      </c>
      <c r="BH3577" t="s">
        <v>29882</v>
      </c>
      <c r="BJ3577">
        <v>743040719</v>
      </c>
    </row>
    <row r="3578" spans="1:62" x14ac:dyDescent="0.25">
      <c r="A3578" t="s">
        <v>30080</v>
      </c>
      <c r="B3578" s="2">
        <v>43509</v>
      </c>
      <c r="C3578" t="s">
        <v>63</v>
      </c>
      <c r="D3578" s="3">
        <v>43472.38033310185</v>
      </c>
      <c r="E3578" t="s">
        <v>64</v>
      </c>
      <c r="F3578" s="2">
        <v>43556</v>
      </c>
      <c r="G3578" s="2">
        <v>43784</v>
      </c>
      <c r="H3578" t="s">
        <v>8001</v>
      </c>
      <c r="I3578" t="s">
        <v>7785</v>
      </c>
      <c r="J3578" t="s">
        <v>30081</v>
      </c>
      <c r="L3578" t="s">
        <v>1703</v>
      </c>
      <c r="M3578" t="s">
        <v>76</v>
      </c>
      <c r="N3578">
        <v>74112</v>
      </c>
      <c r="O3578" t="s">
        <v>70</v>
      </c>
      <c r="Q3578" t="s">
        <v>7717</v>
      </c>
      <c r="S3578" t="s">
        <v>72</v>
      </c>
      <c r="T3578" t="s">
        <v>1855</v>
      </c>
      <c r="U3578" t="s">
        <v>1856</v>
      </c>
      <c r="V3578" t="s">
        <v>863</v>
      </c>
      <c r="W3578" t="s">
        <v>105</v>
      </c>
      <c r="X3578" t="s">
        <v>106</v>
      </c>
      <c r="Y3578" t="str">
        <f>"37-3011"</f>
        <v>37-3011</v>
      </c>
      <c r="Z3578" t="s">
        <v>94</v>
      </c>
      <c r="AA3578">
        <v>551112</v>
      </c>
      <c r="AB3578">
        <v>12</v>
      </c>
      <c r="AC3578">
        <v>12</v>
      </c>
      <c r="AD3578" t="s">
        <v>79</v>
      </c>
      <c r="AE3578" t="s">
        <v>95</v>
      </c>
      <c r="AF3578">
        <v>40</v>
      </c>
      <c r="AG3578" s="4">
        <v>0.29166666666666669</v>
      </c>
      <c r="AH3578" s="4">
        <v>0.64583333333333337</v>
      </c>
      <c r="AI3578" s="5">
        <v>12.95</v>
      </c>
      <c r="AJ3578">
        <v>19.43</v>
      </c>
      <c r="AK3578">
        <v>24</v>
      </c>
      <c r="AL3578" t="s">
        <v>81</v>
      </c>
      <c r="AM3578" t="s">
        <v>82</v>
      </c>
      <c r="AO3578" t="s">
        <v>83</v>
      </c>
      <c r="AR3578" t="s">
        <v>82</v>
      </c>
      <c r="AT3578" t="s">
        <v>82</v>
      </c>
      <c r="AW3578" t="s">
        <v>72</v>
      </c>
      <c r="AX3578">
        <v>2</v>
      </c>
      <c r="AY3578" t="s">
        <v>1703</v>
      </c>
      <c r="AZ3578" t="s">
        <v>1700</v>
      </c>
      <c r="BA3578" t="s">
        <v>76</v>
      </c>
      <c r="BB3578">
        <v>74112</v>
      </c>
      <c r="BC3578" t="s">
        <v>79</v>
      </c>
      <c r="BH3578" t="s">
        <v>30081</v>
      </c>
      <c r="BJ3578">
        <v>830501267</v>
      </c>
    </row>
    <row r="3579" spans="1:62" x14ac:dyDescent="0.25">
      <c r="A3579" t="s">
        <v>30444</v>
      </c>
      <c r="B3579" s="2">
        <v>43509</v>
      </c>
      <c r="C3579" t="s">
        <v>63</v>
      </c>
      <c r="D3579" s="3">
        <v>43472.379898530089</v>
      </c>
      <c r="E3579" t="s">
        <v>64</v>
      </c>
      <c r="F3579" s="2">
        <v>43556</v>
      </c>
      <c r="G3579" s="2">
        <v>43770</v>
      </c>
      <c r="H3579" t="s">
        <v>7428</v>
      </c>
      <c r="J3579" t="s">
        <v>7429</v>
      </c>
      <c r="K3579" t="s">
        <v>7430</v>
      </c>
      <c r="L3579" t="s">
        <v>738</v>
      </c>
      <c r="M3579" t="s">
        <v>105</v>
      </c>
      <c r="N3579">
        <v>78572</v>
      </c>
      <c r="O3579" t="s">
        <v>70</v>
      </c>
      <c r="Q3579" t="s">
        <v>7431</v>
      </c>
      <c r="S3579" t="s">
        <v>72</v>
      </c>
      <c r="T3579" t="s">
        <v>1855</v>
      </c>
      <c r="U3579" t="s">
        <v>6225</v>
      </c>
      <c r="V3579" t="s">
        <v>738</v>
      </c>
      <c r="W3579" t="s">
        <v>105</v>
      </c>
      <c r="X3579" t="s">
        <v>106</v>
      </c>
      <c r="Y3579" t="str">
        <f>"37-3011"</f>
        <v>37-3011</v>
      </c>
      <c r="Z3579" t="s">
        <v>94</v>
      </c>
      <c r="AA3579">
        <v>561730</v>
      </c>
      <c r="AB3579">
        <v>30</v>
      </c>
      <c r="AC3579">
        <v>30</v>
      </c>
      <c r="AD3579" t="s">
        <v>79</v>
      </c>
      <c r="AE3579" t="s">
        <v>95</v>
      </c>
      <c r="AF3579">
        <v>40</v>
      </c>
      <c r="AG3579" s="4">
        <v>0.33333333333333331</v>
      </c>
      <c r="AH3579" s="4">
        <v>0.70833333333333337</v>
      </c>
      <c r="AI3579" s="5">
        <v>13.91</v>
      </c>
      <c r="AJ3579">
        <v>20.87</v>
      </c>
      <c r="AK3579">
        <v>31.5</v>
      </c>
      <c r="AL3579" t="s">
        <v>81</v>
      </c>
      <c r="AM3579" t="s">
        <v>82</v>
      </c>
      <c r="AO3579" t="s">
        <v>83</v>
      </c>
      <c r="AR3579" t="s">
        <v>82</v>
      </c>
      <c r="AT3579" t="s">
        <v>82</v>
      </c>
      <c r="AW3579" t="s">
        <v>82</v>
      </c>
      <c r="AY3579" t="s">
        <v>738</v>
      </c>
      <c r="AZ3579" t="s">
        <v>2422</v>
      </c>
      <c r="BA3579" t="s">
        <v>105</v>
      </c>
      <c r="BB3579">
        <v>78572</v>
      </c>
      <c r="BC3579" t="s">
        <v>79</v>
      </c>
      <c r="BH3579" t="s">
        <v>7429</v>
      </c>
      <c r="BI3579" t="s">
        <v>7430</v>
      </c>
      <c r="BJ3579">
        <v>320249058</v>
      </c>
    </row>
    <row r="3580" spans="1:62" x14ac:dyDescent="0.25">
      <c r="A3580" t="s">
        <v>30456</v>
      </c>
      <c r="B3580" s="2">
        <v>43509</v>
      </c>
      <c r="C3580" t="s">
        <v>63</v>
      </c>
      <c r="D3580" s="3">
        <v>43472.390250474535</v>
      </c>
      <c r="E3580" t="s">
        <v>91</v>
      </c>
      <c r="H3580" t="s">
        <v>30457</v>
      </c>
      <c r="J3580" t="s">
        <v>30340</v>
      </c>
      <c r="K3580" t="s">
        <v>20270</v>
      </c>
      <c r="L3580" t="s">
        <v>1753</v>
      </c>
      <c r="M3580" t="s">
        <v>761</v>
      </c>
      <c r="N3580">
        <v>30328</v>
      </c>
      <c r="O3580" t="s">
        <v>70</v>
      </c>
      <c r="Q3580" t="s">
        <v>20271</v>
      </c>
      <c r="S3580" t="s">
        <v>72</v>
      </c>
      <c r="T3580" t="s">
        <v>20272</v>
      </c>
      <c r="U3580" t="s">
        <v>20273</v>
      </c>
      <c r="V3580" t="s">
        <v>1177</v>
      </c>
      <c r="W3580" t="s">
        <v>649</v>
      </c>
      <c r="X3580" t="s">
        <v>20274</v>
      </c>
      <c r="Y3580" t="str">
        <f>"51-9198"</f>
        <v>51-9198</v>
      </c>
      <c r="Z3580" t="s">
        <v>199</v>
      </c>
      <c r="AA3580">
        <v>321214</v>
      </c>
      <c r="AB3580">
        <v>8</v>
      </c>
      <c r="AD3580" t="s">
        <v>79</v>
      </c>
      <c r="AE3580" t="s">
        <v>95</v>
      </c>
      <c r="AF3580">
        <v>40</v>
      </c>
      <c r="AG3580" s="4">
        <v>0.25</v>
      </c>
      <c r="AH3580" s="4">
        <v>0.60416666666666663</v>
      </c>
      <c r="AI3580" s="5">
        <v>13.5</v>
      </c>
      <c r="AJ3580">
        <v>20.25</v>
      </c>
      <c r="AK3580">
        <v>20.25</v>
      </c>
      <c r="AL3580" t="s">
        <v>81</v>
      </c>
      <c r="AM3580" t="s">
        <v>82</v>
      </c>
      <c r="AO3580" t="s">
        <v>83</v>
      </c>
      <c r="AP3580" t="s">
        <v>67</v>
      </c>
      <c r="AQ3580" t="s">
        <v>67</v>
      </c>
      <c r="AR3580" t="s">
        <v>82</v>
      </c>
      <c r="AT3580" t="s">
        <v>82</v>
      </c>
      <c r="AW3580" t="s">
        <v>82</v>
      </c>
      <c r="AY3580" t="s">
        <v>1552</v>
      </c>
      <c r="AZ3580" t="s">
        <v>1554</v>
      </c>
      <c r="BA3580" t="s">
        <v>774</v>
      </c>
      <c r="BB3580">
        <v>80915</v>
      </c>
      <c r="BC3580" t="s">
        <v>87</v>
      </c>
      <c r="BH3580" t="s">
        <v>30458</v>
      </c>
      <c r="BJ3580">
        <v>943050454</v>
      </c>
    </row>
    <row r="3581" spans="1:62" x14ac:dyDescent="0.25">
      <c r="A3581" t="s">
        <v>30547</v>
      </c>
      <c r="B3581" s="2">
        <v>43509</v>
      </c>
      <c r="C3581" t="s">
        <v>63</v>
      </c>
      <c r="D3581" s="3">
        <v>43472.379165486112</v>
      </c>
      <c r="E3581" t="s">
        <v>64</v>
      </c>
      <c r="F3581" s="2">
        <v>43556</v>
      </c>
      <c r="G3581" s="2">
        <v>43814</v>
      </c>
      <c r="H3581" t="s">
        <v>30548</v>
      </c>
      <c r="J3581" t="s">
        <v>30549</v>
      </c>
      <c r="L3581" t="s">
        <v>30550</v>
      </c>
      <c r="M3581" t="s">
        <v>76</v>
      </c>
      <c r="N3581">
        <v>73130</v>
      </c>
      <c r="O3581" t="s">
        <v>70</v>
      </c>
      <c r="Q3581" t="s">
        <v>30551</v>
      </c>
      <c r="S3581" t="s">
        <v>72</v>
      </c>
      <c r="T3581" t="s">
        <v>9501</v>
      </c>
      <c r="U3581" t="s">
        <v>9502</v>
      </c>
      <c r="V3581" t="s">
        <v>1700</v>
      </c>
      <c r="W3581" t="s">
        <v>76</v>
      </c>
      <c r="X3581" t="s">
        <v>106</v>
      </c>
      <c r="Y3581" t="str">
        <f>"37-3011"</f>
        <v>37-3011</v>
      </c>
      <c r="Z3581" t="s">
        <v>94</v>
      </c>
      <c r="AA3581">
        <v>561730</v>
      </c>
      <c r="AB3581">
        <v>20</v>
      </c>
      <c r="AC3581">
        <v>20</v>
      </c>
      <c r="AD3581" t="s">
        <v>79</v>
      </c>
      <c r="AE3581" t="s">
        <v>95</v>
      </c>
      <c r="AF3581">
        <v>40</v>
      </c>
      <c r="AG3581" s="4">
        <v>0.33333333333333331</v>
      </c>
      <c r="AH3581" s="4">
        <v>0.70833333333333337</v>
      </c>
      <c r="AI3581" s="5">
        <v>12.92</v>
      </c>
      <c r="AJ3581">
        <v>19.38</v>
      </c>
      <c r="AL3581" t="s">
        <v>81</v>
      </c>
      <c r="AM3581" t="s">
        <v>82</v>
      </c>
      <c r="AO3581" t="s">
        <v>83</v>
      </c>
      <c r="AR3581" t="s">
        <v>82</v>
      </c>
      <c r="AT3581" t="s">
        <v>82</v>
      </c>
      <c r="AW3581" t="s">
        <v>82</v>
      </c>
      <c r="AY3581" t="s">
        <v>30550</v>
      </c>
      <c r="AZ3581" t="s">
        <v>1257</v>
      </c>
      <c r="BA3581" t="s">
        <v>76</v>
      </c>
      <c r="BB3581">
        <v>73130</v>
      </c>
      <c r="BC3581" t="s">
        <v>79</v>
      </c>
      <c r="BH3581" t="s">
        <v>30549</v>
      </c>
      <c r="BJ3581">
        <v>472332485</v>
      </c>
    </row>
    <row r="3582" spans="1:62" x14ac:dyDescent="0.25">
      <c r="A3582" t="s">
        <v>30750</v>
      </c>
      <c r="B3582" s="2">
        <v>43509</v>
      </c>
      <c r="C3582" t="s">
        <v>63</v>
      </c>
      <c r="D3582" s="3">
        <v>43472.382307881948</v>
      </c>
      <c r="E3582" t="s">
        <v>64</v>
      </c>
      <c r="F3582" s="2">
        <v>43556</v>
      </c>
      <c r="G3582" s="2">
        <v>43830</v>
      </c>
      <c r="H3582" t="s">
        <v>30751</v>
      </c>
      <c r="J3582" t="s">
        <v>30752</v>
      </c>
      <c r="L3582" t="s">
        <v>240</v>
      </c>
      <c r="M3582" t="s">
        <v>147</v>
      </c>
      <c r="N3582">
        <v>15234</v>
      </c>
      <c r="O3582" t="s">
        <v>70</v>
      </c>
      <c r="Q3582" t="s">
        <v>30753</v>
      </c>
      <c r="S3582" t="s">
        <v>72</v>
      </c>
      <c r="T3582" t="s">
        <v>878</v>
      </c>
      <c r="U3582" t="s">
        <v>12496</v>
      </c>
      <c r="V3582" t="s">
        <v>4039</v>
      </c>
      <c r="W3582" t="s">
        <v>881</v>
      </c>
      <c r="X3582" t="s">
        <v>30754</v>
      </c>
      <c r="Y3582" t="str">
        <f>"37-3011"</f>
        <v>37-3011</v>
      </c>
      <c r="Z3582" t="s">
        <v>94</v>
      </c>
      <c r="AA3582">
        <v>561730</v>
      </c>
      <c r="AB3582">
        <v>10</v>
      </c>
      <c r="AC3582">
        <v>10</v>
      </c>
      <c r="AD3582" t="s">
        <v>79</v>
      </c>
      <c r="AE3582" t="s">
        <v>80</v>
      </c>
      <c r="AF3582">
        <v>40</v>
      </c>
      <c r="AG3582" s="4">
        <v>0.29166666666666669</v>
      </c>
      <c r="AH3582" s="4">
        <v>0.66666666666666663</v>
      </c>
      <c r="AI3582" s="5">
        <v>13.77</v>
      </c>
      <c r="AJ3582">
        <v>20.66</v>
      </c>
      <c r="AK3582">
        <v>30.89</v>
      </c>
      <c r="AL3582" t="s">
        <v>81</v>
      </c>
      <c r="AM3582" t="s">
        <v>82</v>
      </c>
      <c r="AO3582" t="s">
        <v>83</v>
      </c>
      <c r="AR3582" t="s">
        <v>82</v>
      </c>
      <c r="AT3582" t="s">
        <v>82</v>
      </c>
      <c r="AW3582" t="s">
        <v>72</v>
      </c>
      <c r="AX3582">
        <v>3</v>
      </c>
      <c r="AY3582" t="s">
        <v>6310</v>
      </c>
      <c r="AZ3582" t="s">
        <v>3309</v>
      </c>
      <c r="BA3582" t="s">
        <v>147</v>
      </c>
      <c r="BB3582">
        <v>15102</v>
      </c>
      <c r="BC3582" t="s">
        <v>79</v>
      </c>
      <c r="BH3582" t="s">
        <v>30755</v>
      </c>
      <c r="BJ3582">
        <v>251548785</v>
      </c>
    </row>
    <row r="3583" spans="1:62" x14ac:dyDescent="0.25">
      <c r="A3583" t="s">
        <v>30918</v>
      </c>
      <c r="B3583" s="2">
        <v>43509</v>
      </c>
      <c r="C3583" t="s">
        <v>63</v>
      </c>
      <c r="D3583" s="3">
        <v>43472.381710474539</v>
      </c>
      <c r="E3583" t="s">
        <v>64</v>
      </c>
      <c r="F3583" s="2">
        <v>43556</v>
      </c>
      <c r="G3583" s="2">
        <v>43758</v>
      </c>
      <c r="H3583" t="s">
        <v>30919</v>
      </c>
      <c r="J3583" t="s">
        <v>30920</v>
      </c>
      <c r="L3583" t="s">
        <v>710</v>
      </c>
      <c r="M3583" t="s">
        <v>192</v>
      </c>
      <c r="N3583">
        <v>55021</v>
      </c>
      <c r="O3583" t="s">
        <v>70</v>
      </c>
      <c r="Q3583" t="s">
        <v>30921</v>
      </c>
      <c r="S3583" t="s">
        <v>72</v>
      </c>
      <c r="T3583" t="s">
        <v>9501</v>
      </c>
      <c r="U3583" t="s">
        <v>9597</v>
      </c>
      <c r="V3583" t="s">
        <v>1703</v>
      </c>
      <c r="W3583" t="s">
        <v>76</v>
      </c>
      <c r="X3583" t="s">
        <v>3377</v>
      </c>
      <c r="Y3583" t="str">
        <f>"35-3022"</f>
        <v>35-3022</v>
      </c>
      <c r="Z3583" t="s">
        <v>280</v>
      </c>
      <c r="AA3583">
        <v>7223</v>
      </c>
      <c r="AB3583">
        <v>15</v>
      </c>
      <c r="AC3583">
        <v>15</v>
      </c>
      <c r="AD3583" t="s">
        <v>79</v>
      </c>
      <c r="AE3583" t="s">
        <v>80</v>
      </c>
      <c r="AF3583">
        <v>40</v>
      </c>
      <c r="AG3583" s="4">
        <v>0</v>
      </c>
      <c r="AH3583" s="4">
        <v>0.99652777777777779</v>
      </c>
      <c r="AI3583" s="6">
        <v>9</v>
      </c>
      <c r="AL3583" t="s">
        <v>81</v>
      </c>
      <c r="AM3583" t="s">
        <v>82</v>
      </c>
      <c r="AO3583" t="s">
        <v>213</v>
      </c>
      <c r="AR3583" t="s">
        <v>82</v>
      </c>
      <c r="AT3583" t="s">
        <v>82</v>
      </c>
      <c r="AW3583" t="s">
        <v>82</v>
      </c>
      <c r="AY3583" t="s">
        <v>710</v>
      </c>
      <c r="AZ3583" t="s">
        <v>27500</v>
      </c>
      <c r="BA3583" t="s">
        <v>192</v>
      </c>
      <c r="BB3583">
        <v>55021</v>
      </c>
      <c r="BC3583" t="s">
        <v>79</v>
      </c>
      <c r="BH3583" t="s">
        <v>30920</v>
      </c>
      <c r="BJ3583">
        <v>411272073</v>
      </c>
    </row>
    <row r="3584" spans="1:62" x14ac:dyDescent="0.25">
      <c r="A3584" t="s">
        <v>31332</v>
      </c>
      <c r="B3584" s="2">
        <v>43509</v>
      </c>
      <c r="C3584" t="s">
        <v>63</v>
      </c>
      <c r="D3584" s="3">
        <v>43472.381837141205</v>
      </c>
      <c r="E3584" t="s">
        <v>64</v>
      </c>
      <c r="F3584" s="2">
        <v>43556</v>
      </c>
      <c r="G3584" s="2">
        <v>43796</v>
      </c>
      <c r="H3584" t="s">
        <v>13513</v>
      </c>
      <c r="I3584" t="s">
        <v>13514</v>
      </c>
      <c r="J3584" t="s">
        <v>13515</v>
      </c>
      <c r="L3584" t="s">
        <v>13516</v>
      </c>
      <c r="M3584" t="s">
        <v>105</v>
      </c>
      <c r="N3584">
        <v>75135</v>
      </c>
      <c r="O3584" t="s">
        <v>70</v>
      </c>
      <c r="Q3584" t="s">
        <v>13517</v>
      </c>
      <c r="S3584" t="s">
        <v>72</v>
      </c>
      <c r="T3584" t="s">
        <v>1917</v>
      </c>
      <c r="U3584" t="s">
        <v>1918</v>
      </c>
      <c r="V3584" t="s">
        <v>1919</v>
      </c>
      <c r="W3584" t="s">
        <v>105</v>
      </c>
      <c r="X3584" t="s">
        <v>106</v>
      </c>
      <c r="Y3584" t="str">
        <f>"37-3011"</f>
        <v>37-3011</v>
      </c>
      <c r="Z3584" t="s">
        <v>94</v>
      </c>
      <c r="AA3584">
        <v>561730</v>
      </c>
      <c r="AB3584">
        <v>6</v>
      </c>
      <c r="AC3584">
        <v>6</v>
      </c>
      <c r="AD3584" t="s">
        <v>79</v>
      </c>
      <c r="AE3584" t="s">
        <v>95</v>
      </c>
      <c r="AF3584">
        <v>40</v>
      </c>
      <c r="AG3584" s="4">
        <v>0.27083333333333331</v>
      </c>
      <c r="AH3584" s="4">
        <v>0.70833333333333337</v>
      </c>
      <c r="AI3584" s="5">
        <v>13.94</v>
      </c>
      <c r="AJ3584">
        <v>20.91</v>
      </c>
      <c r="AL3584" t="s">
        <v>81</v>
      </c>
      <c r="AM3584" t="s">
        <v>82</v>
      </c>
      <c r="AO3584" t="s">
        <v>83</v>
      </c>
      <c r="AR3584" t="s">
        <v>82</v>
      </c>
      <c r="AT3584" t="s">
        <v>82</v>
      </c>
      <c r="AW3584" t="s">
        <v>82</v>
      </c>
      <c r="AY3584" t="s">
        <v>13516</v>
      </c>
      <c r="AZ3584" t="s">
        <v>12952</v>
      </c>
      <c r="BA3584" t="s">
        <v>105</v>
      </c>
      <c r="BB3584">
        <v>75135</v>
      </c>
      <c r="BC3584" t="s">
        <v>79</v>
      </c>
      <c r="BH3584" t="s">
        <v>13515</v>
      </c>
      <c r="BJ3584">
        <v>472110990</v>
      </c>
    </row>
    <row r="3585" spans="1:62" x14ac:dyDescent="0.25">
      <c r="A3585" t="s">
        <v>31346</v>
      </c>
      <c r="B3585" s="2">
        <v>43509</v>
      </c>
      <c r="C3585" t="s">
        <v>63</v>
      </c>
      <c r="D3585" s="3">
        <v>43472.379498159724</v>
      </c>
      <c r="E3585" t="s">
        <v>64</v>
      </c>
      <c r="F3585" s="2">
        <v>43556</v>
      </c>
      <c r="G3585" s="2">
        <v>43799</v>
      </c>
      <c r="H3585" t="s">
        <v>31347</v>
      </c>
      <c r="I3585" t="s">
        <v>31348</v>
      </c>
      <c r="J3585" t="s">
        <v>31349</v>
      </c>
      <c r="L3585" t="s">
        <v>12275</v>
      </c>
      <c r="M3585" t="s">
        <v>783</v>
      </c>
      <c r="N3585">
        <v>44060</v>
      </c>
      <c r="O3585" t="s">
        <v>70</v>
      </c>
      <c r="Q3585" t="s">
        <v>31350</v>
      </c>
      <c r="S3585" t="s">
        <v>72</v>
      </c>
      <c r="T3585" t="s">
        <v>31105</v>
      </c>
      <c r="U3585" t="s">
        <v>31106</v>
      </c>
      <c r="V3585" t="s">
        <v>31351</v>
      </c>
      <c r="W3585" t="s">
        <v>859</v>
      </c>
      <c r="X3585" t="s">
        <v>2708</v>
      </c>
      <c r="Y3585" t="str">
        <f>"37-3011"</f>
        <v>37-3011</v>
      </c>
      <c r="Z3585" t="s">
        <v>94</v>
      </c>
      <c r="AA3585">
        <v>561730</v>
      </c>
      <c r="AB3585">
        <v>8</v>
      </c>
      <c r="AC3585">
        <v>8</v>
      </c>
      <c r="AD3585" t="s">
        <v>79</v>
      </c>
      <c r="AE3585" t="s">
        <v>80</v>
      </c>
      <c r="AF3585">
        <v>40</v>
      </c>
      <c r="AG3585" s="4">
        <v>0.33333333333333331</v>
      </c>
      <c r="AH3585" s="4">
        <v>0.70833333333333337</v>
      </c>
      <c r="AI3585" s="5">
        <v>13.7</v>
      </c>
      <c r="AJ3585">
        <v>20.55</v>
      </c>
      <c r="AL3585" t="s">
        <v>81</v>
      </c>
      <c r="AM3585" t="s">
        <v>82</v>
      </c>
      <c r="AO3585" t="s">
        <v>83</v>
      </c>
      <c r="AR3585" t="s">
        <v>82</v>
      </c>
      <c r="AT3585" t="s">
        <v>82</v>
      </c>
      <c r="AW3585" t="s">
        <v>82</v>
      </c>
      <c r="AY3585" t="s">
        <v>12275</v>
      </c>
      <c r="AZ3585" t="s">
        <v>1278</v>
      </c>
      <c r="BA3585" t="s">
        <v>783</v>
      </c>
      <c r="BB3585">
        <v>44060</v>
      </c>
      <c r="BC3585" t="s">
        <v>79</v>
      </c>
      <c r="BH3585" t="s">
        <v>31349</v>
      </c>
      <c r="BJ3585">
        <v>341775090</v>
      </c>
    </row>
    <row r="3586" spans="1:62" x14ac:dyDescent="0.25">
      <c r="A3586" t="s">
        <v>31497</v>
      </c>
      <c r="B3586" s="2">
        <v>43509</v>
      </c>
      <c r="C3586" t="s">
        <v>63</v>
      </c>
      <c r="D3586" s="3">
        <v>43472.382058113428</v>
      </c>
      <c r="E3586" t="s">
        <v>64</v>
      </c>
      <c r="F3586" s="2">
        <v>43556</v>
      </c>
      <c r="G3586" s="2">
        <v>43743</v>
      </c>
      <c r="H3586" t="s">
        <v>31498</v>
      </c>
      <c r="J3586" t="s">
        <v>31499</v>
      </c>
      <c r="L3586" t="s">
        <v>17886</v>
      </c>
      <c r="M3586" t="s">
        <v>1276</v>
      </c>
      <c r="N3586">
        <v>53589</v>
      </c>
      <c r="O3586" t="s">
        <v>70</v>
      </c>
      <c r="Q3586" t="s">
        <v>31500</v>
      </c>
      <c r="S3586" t="s">
        <v>72</v>
      </c>
      <c r="T3586" t="s">
        <v>9501</v>
      </c>
      <c r="U3586" t="s">
        <v>9502</v>
      </c>
      <c r="V3586" t="s">
        <v>1700</v>
      </c>
      <c r="W3586" t="s">
        <v>76</v>
      </c>
      <c r="X3586" t="s">
        <v>677</v>
      </c>
      <c r="Y3586" t="str">
        <f>"39-3091"</f>
        <v>39-3091</v>
      </c>
      <c r="Z3586" t="s">
        <v>677</v>
      </c>
      <c r="AA3586">
        <v>713990</v>
      </c>
      <c r="AB3586">
        <v>5</v>
      </c>
      <c r="AC3586">
        <v>5</v>
      </c>
      <c r="AD3586" t="s">
        <v>79</v>
      </c>
      <c r="AE3586" t="s">
        <v>95</v>
      </c>
      <c r="AF3586">
        <v>35</v>
      </c>
      <c r="AG3586" s="4">
        <v>0.33333333333333331</v>
      </c>
      <c r="AH3586" s="4">
        <v>0.99652777777777779</v>
      </c>
      <c r="AI3586" s="5">
        <v>10.99</v>
      </c>
      <c r="AJ3586">
        <v>16.489999999999998</v>
      </c>
      <c r="AL3586" t="s">
        <v>81</v>
      </c>
      <c r="AM3586" t="s">
        <v>82</v>
      </c>
      <c r="AO3586" t="s">
        <v>213</v>
      </c>
      <c r="AR3586" t="s">
        <v>82</v>
      </c>
      <c r="AT3586" t="s">
        <v>82</v>
      </c>
      <c r="AW3586" t="s">
        <v>82</v>
      </c>
      <c r="AY3586" t="s">
        <v>17886</v>
      </c>
      <c r="AZ3586" t="s">
        <v>5682</v>
      </c>
      <c r="BA3586" t="s">
        <v>1276</v>
      </c>
      <c r="BB3586">
        <v>53589</v>
      </c>
      <c r="BC3586" t="s">
        <v>79</v>
      </c>
      <c r="BH3586" t="s">
        <v>31499</v>
      </c>
      <c r="BJ3586">
        <v>274508645</v>
      </c>
    </row>
    <row r="3587" spans="1:62" x14ac:dyDescent="0.25">
      <c r="A3587" t="s">
        <v>31511</v>
      </c>
      <c r="B3587" s="2">
        <v>43509</v>
      </c>
      <c r="C3587" t="s">
        <v>63</v>
      </c>
      <c r="D3587" s="3">
        <v>43472.382107939811</v>
      </c>
      <c r="E3587" t="s">
        <v>64</v>
      </c>
      <c r="F3587" s="2">
        <v>43556</v>
      </c>
      <c r="G3587" s="2">
        <v>43806</v>
      </c>
      <c r="H3587" t="s">
        <v>31512</v>
      </c>
      <c r="J3587" t="s">
        <v>31513</v>
      </c>
      <c r="L3587" t="s">
        <v>31514</v>
      </c>
      <c r="M3587" t="s">
        <v>1246</v>
      </c>
      <c r="N3587">
        <v>63386</v>
      </c>
      <c r="O3587" t="s">
        <v>70</v>
      </c>
      <c r="Q3587" t="s">
        <v>31515</v>
      </c>
      <c r="S3587" t="s">
        <v>72</v>
      </c>
      <c r="T3587" t="s">
        <v>30841</v>
      </c>
      <c r="U3587" t="s">
        <v>5508</v>
      </c>
      <c r="V3587" t="s">
        <v>4796</v>
      </c>
      <c r="W3587" t="s">
        <v>308</v>
      </c>
      <c r="X3587" t="s">
        <v>1960</v>
      </c>
      <c r="Y3587" t="str">
        <f>"37-3011"</f>
        <v>37-3011</v>
      </c>
      <c r="Z3587" t="s">
        <v>94</v>
      </c>
      <c r="AA3587">
        <v>561730</v>
      </c>
      <c r="AB3587">
        <v>16</v>
      </c>
      <c r="AC3587">
        <v>16</v>
      </c>
      <c r="AD3587" t="s">
        <v>79</v>
      </c>
      <c r="AE3587" t="s">
        <v>80</v>
      </c>
      <c r="AF3587">
        <v>40</v>
      </c>
      <c r="AG3587" s="4">
        <v>0.29166666666666669</v>
      </c>
      <c r="AH3587" s="4">
        <v>0.66666666666666663</v>
      </c>
      <c r="AI3587" s="5">
        <v>14.52</v>
      </c>
      <c r="AJ3587">
        <v>21.78</v>
      </c>
      <c r="AL3587" t="s">
        <v>81</v>
      </c>
      <c r="AM3587" t="s">
        <v>82</v>
      </c>
      <c r="AO3587" t="s">
        <v>83</v>
      </c>
      <c r="AR3587" t="s">
        <v>82</v>
      </c>
      <c r="AT3587" t="s">
        <v>82</v>
      </c>
      <c r="AW3587" t="s">
        <v>82</v>
      </c>
      <c r="AY3587" t="s">
        <v>31514</v>
      </c>
      <c r="AZ3587" t="s">
        <v>6803</v>
      </c>
      <c r="BA3587" t="s">
        <v>1246</v>
      </c>
      <c r="BB3587">
        <v>63386</v>
      </c>
      <c r="BC3587" t="s">
        <v>79</v>
      </c>
      <c r="BH3587" t="s">
        <v>31513</v>
      </c>
      <c r="BJ3587">
        <v>30488287</v>
      </c>
    </row>
    <row r="3588" spans="1:62" x14ac:dyDescent="0.25">
      <c r="A3588" t="s">
        <v>31548</v>
      </c>
      <c r="B3588" s="2">
        <v>43509</v>
      </c>
      <c r="C3588" t="s">
        <v>63</v>
      </c>
      <c r="D3588" s="3">
        <v>43472.382781435183</v>
      </c>
      <c r="E3588" t="s">
        <v>64</v>
      </c>
      <c r="F3588" s="2">
        <v>43556</v>
      </c>
      <c r="G3588" s="2">
        <v>43830</v>
      </c>
      <c r="H3588" t="s">
        <v>31549</v>
      </c>
      <c r="I3588" t="s">
        <v>31550</v>
      </c>
      <c r="J3588" t="s">
        <v>31551</v>
      </c>
      <c r="L3588" t="s">
        <v>31552</v>
      </c>
      <c r="M3588" t="s">
        <v>147</v>
      </c>
      <c r="N3588">
        <v>15401</v>
      </c>
      <c r="O3588" t="s">
        <v>70</v>
      </c>
      <c r="Q3588" t="s">
        <v>31553</v>
      </c>
      <c r="S3588" t="s">
        <v>72</v>
      </c>
      <c r="T3588" t="s">
        <v>30841</v>
      </c>
      <c r="U3588" t="s">
        <v>5508</v>
      </c>
      <c r="V3588" t="s">
        <v>4796</v>
      </c>
      <c r="W3588" t="s">
        <v>308</v>
      </c>
      <c r="X3588" t="s">
        <v>19989</v>
      </c>
      <c r="Y3588" t="str">
        <f>"35-2014"</f>
        <v>35-2014</v>
      </c>
      <c r="Z3588" t="s">
        <v>301</v>
      </c>
      <c r="AA3588">
        <v>722110</v>
      </c>
      <c r="AB3588">
        <v>5</v>
      </c>
      <c r="AC3588">
        <v>5</v>
      </c>
      <c r="AD3588" t="s">
        <v>79</v>
      </c>
      <c r="AE3588" t="s">
        <v>95</v>
      </c>
      <c r="AF3588">
        <v>40</v>
      </c>
      <c r="AG3588" s="4">
        <v>0.375</v>
      </c>
      <c r="AH3588" s="4">
        <v>0.91666666666666663</v>
      </c>
      <c r="AI3588" s="5">
        <v>11.65</v>
      </c>
      <c r="AJ3588">
        <v>17.48</v>
      </c>
      <c r="AL3588" t="s">
        <v>81</v>
      </c>
      <c r="AM3588" t="s">
        <v>82</v>
      </c>
      <c r="AO3588" t="s">
        <v>83</v>
      </c>
      <c r="AR3588" t="s">
        <v>82</v>
      </c>
      <c r="AT3588" t="s">
        <v>82</v>
      </c>
      <c r="AW3588" t="s">
        <v>72</v>
      </c>
      <c r="AX3588">
        <v>6</v>
      </c>
      <c r="AY3588" t="s">
        <v>31552</v>
      </c>
      <c r="AZ3588" t="s">
        <v>1837</v>
      </c>
      <c r="BA3588" t="s">
        <v>147</v>
      </c>
      <c r="BB3588">
        <v>15401</v>
      </c>
      <c r="BC3588" t="s">
        <v>87</v>
      </c>
      <c r="BH3588" t="s">
        <v>31551</v>
      </c>
      <c r="BJ3588">
        <v>274671696</v>
      </c>
    </row>
    <row r="3589" spans="1:62" x14ac:dyDescent="0.25">
      <c r="A3589" t="s">
        <v>31554</v>
      </c>
      <c r="B3589" s="2">
        <v>43509</v>
      </c>
      <c r="C3589" t="s">
        <v>63</v>
      </c>
      <c r="D3589" s="3">
        <v>43472.379204826386</v>
      </c>
      <c r="E3589" t="s">
        <v>64</v>
      </c>
      <c r="F3589" s="2">
        <v>43556</v>
      </c>
      <c r="G3589" s="2">
        <v>43830</v>
      </c>
      <c r="H3589" t="s">
        <v>31555</v>
      </c>
      <c r="J3589" t="s">
        <v>31556</v>
      </c>
      <c r="K3589" t="s">
        <v>31557</v>
      </c>
      <c r="L3589" t="s">
        <v>31558</v>
      </c>
      <c r="M3589" t="s">
        <v>714</v>
      </c>
      <c r="N3589">
        <v>70528</v>
      </c>
      <c r="O3589" t="s">
        <v>70</v>
      </c>
      <c r="P3589" t="s">
        <v>6548</v>
      </c>
      <c r="Q3589" t="s">
        <v>31559</v>
      </c>
      <c r="S3589" t="s">
        <v>82</v>
      </c>
      <c r="U3589" t="s">
        <v>92</v>
      </c>
      <c r="X3589" t="s">
        <v>31560</v>
      </c>
      <c r="Y3589" t="str">
        <f>"51-3022"</f>
        <v>51-3022</v>
      </c>
      <c r="Z3589" t="s">
        <v>865</v>
      </c>
      <c r="AA3589">
        <v>311712</v>
      </c>
      <c r="AB3589">
        <v>45</v>
      </c>
      <c r="AC3589">
        <v>45</v>
      </c>
      <c r="AD3589" t="s">
        <v>79</v>
      </c>
      <c r="AE3589" t="s">
        <v>80</v>
      </c>
      <c r="AF3589">
        <v>35</v>
      </c>
      <c r="AG3589" s="4">
        <v>0.20833333333333334</v>
      </c>
      <c r="AH3589" s="4">
        <v>0.70833333333333337</v>
      </c>
      <c r="AI3589" s="5">
        <v>9.65</v>
      </c>
      <c r="AJ3589">
        <v>14.48</v>
      </c>
      <c r="AL3589" t="s">
        <v>81</v>
      </c>
      <c r="AM3589" t="s">
        <v>82</v>
      </c>
      <c r="AO3589" t="s">
        <v>83</v>
      </c>
      <c r="AR3589" t="s">
        <v>82</v>
      </c>
      <c r="AT3589" t="s">
        <v>82</v>
      </c>
      <c r="AW3589" t="s">
        <v>82</v>
      </c>
      <c r="AY3589" t="s">
        <v>25101</v>
      </c>
      <c r="AZ3589" t="s">
        <v>20879</v>
      </c>
      <c r="BA3589" t="s">
        <v>714</v>
      </c>
      <c r="BB3589">
        <v>70528</v>
      </c>
      <c r="BC3589" t="s">
        <v>87</v>
      </c>
      <c r="BH3589" t="s">
        <v>31561</v>
      </c>
      <c r="BJ3589">
        <v>581789208</v>
      </c>
    </row>
    <row r="3590" spans="1:62" x14ac:dyDescent="0.25">
      <c r="A3590" t="s">
        <v>31666</v>
      </c>
      <c r="B3590" s="2">
        <v>43509</v>
      </c>
      <c r="C3590" t="s">
        <v>63</v>
      </c>
      <c r="D3590" s="3">
        <v>43472.381210520834</v>
      </c>
      <c r="E3590" t="s">
        <v>64</v>
      </c>
      <c r="F3590" s="2">
        <v>43556</v>
      </c>
      <c r="G3590" s="2">
        <v>43800</v>
      </c>
      <c r="H3590" t="s">
        <v>14552</v>
      </c>
      <c r="J3590" t="s">
        <v>14553</v>
      </c>
      <c r="L3590" t="s">
        <v>14554</v>
      </c>
      <c r="M3590" t="s">
        <v>76</v>
      </c>
      <c r="N3590">
        <v>74957</v>
      </c>
      <c r="O3590" t="s">
        <v>70</v>
      </c>
      <c r="Q3590" t="s">
        <v>14555</v>
      </c>
      <c r="S3590" t="s">
        <v>72</v>
      </c>
      <c r="T3590" t="s">
        <v>1917</v>
      </c>
      <c r="U3590" t="s">
        <v>1918</v>
      </c>
      <c r="V3590" t="s">
        <v>1919</v>
      </c>
      <c r="W3590" t="s">
        <v>105</v>
      </c>
      <c r="X3590" t="s">
        <v>106</v>
      </c>
      <c r="Y3590" t="str">
        <f>"37-3011"</f>
        <v>37-3011</v>
      </c>
      <c r="Z3590" t="s">
        <v>94</v>
      </c>
      <c r="AA3590">
        <v>561730</v>
      </c>
      <c r="AB3590">
        <v>3</v>
      </c>
      <c r="AC3590">
        <v>3</v>
      </c>
      <c r="AD3590" t="s">
        <v>79</v>
      </c>
      <c r="AE3590" t="s">
        <v>95</v>
      </c>
      <c r="AF3590">
        <v>35</v>
      </c>
      <c r="AG3590" s="4">
        <v>0.33333333333333331</v>
      </c>
      <c r="AH3590" s="4">
        <v>0.70833333333333337</v>
      </c>
      <c r="AI3590" s="5">
        <v>11.85</v>
      </c>
      <c r="AJ3590">
        <v>17.78</v>
      </c>
      <c r="AL3590" t="s">
        <v>81</v>
      </c>
      <c r="AM3590" t="s">
        <v>82</v>
      </c>
      <c r="AO3590" t="s">
        <v>83</v>
      </c>
      <c r="AR3590" t="s">
        <v>82</v>
      </c>
      <c r="AT3590" t="s">
        <v>82</v>
      </c>
      <c r="AW3590" t="s">
        <v>82</v>
      </c>
      <c r="AY3590" t="s">
        <v>14554</v>
      </c>
      <c r="AZ3590" t="s">
        <v>12856</v>
      </c>
      <c r="BA3590" t="s">
        <v>76</v>
      </c>
      <c r="BB3590">
        <v>74957</v>
      </c>
      <c r="BC3590" t="s">
        <v>79</v>
      </c>
      <c r="BH3590" t="s">
        <v>14553</v>
      </c>
      <c r="BJ3590">
        <v>364656115</v>
      </c>
    </row>
    <row r="3591" spans="1:62" x14ac:dyDescent="0.25">
      <c r="A3591" t="s">
        <v>31696</v>
      </c>
      <c r="B3591" s="2">
        <v>43509</v>
      </c>
      <c r="C3591" t="s">
        <v>63</v>
      </c>
      <c r="D3591" s="3">
        <v>43472.380669641207</v>
      </c>
      <c r="E3591" t="s">
        <v>64</v>
      </c>
      <c r="F3591" s="2">
        <v>43556</v>
      </c>
      <c r="G3591" s="2">
        <v>43769</v>
      </c>
      <c r="H3591" t="s">
        <v>2009</v>
      </c>
      <c r="J3591" t="s">
        <v>2010</v>
      </c>
      <c r="L3591" t="s">
        <v>2011</v>
      </c>
      <c r="M3591" t="s">
        <v>105</v>
      </c>
      <c r="N3591">
        <v>77835</v>
      </c>
      <c r="O3591" t="s">
        <v>70</v>
      </c>
      <c r="Q3591" t="s">
        <v>2012</v>
      </c>
      <c r="S3591" t="s">
        <v>72</v>
      </c>
      <c r="T3591" t="s">
        <v>1917</v>
      </c>
      <c r="U3591" t="s">
        <v>1918</v>
      </c>
      <c r="V3591" t="s">
        <v>1919</v>
      </c>
      <c r="W3591" t="s">
        <v>105</v>
      </c>
      <c r="X3591" t="s">
        <v>2013</v>
      </c>
      <c r="Y3591" t="str">
        <f>"37-3011"</f>
        <v>37-3011</v>
      </c>
      <c r="Z3591" t="s">
        <v>94</v>
      </c>
      <c r="AA3591">
        <v>561730</v>
      </c>
      <c r="AB3591">
        <v>12</v>
      </c>
      <c r="AC3591">
        <v>12</v>
      </c>
      <c r="AD3591" t="s">
        <v>79</v>
      </c>
      <c r="AE3591" t="s">
        <v>95</v>
      </c>
      <c r="AF3591">
        <v>35</v>
      </c>
      <c r="AG3591" s="4">
        <v>0.33333333333333331</v>
      </c>
      <c r="AH3591" s="4">
        <v>0.66666666666666663</v>
      </c>
      <c r="AI3591" s="5">
        <v>13.3</v>
      </c>
      <c r="AJ3591">
        <v>19.95</v>
      </c>
      <c r="AL3591" t="s">
        <v>81</v>
      </c>
      <c r="AM3591" t="s">
        <v>82</v>
      </c>
      <c r="AO3591" t="s">
        <v>83</v>
      </c>
      <c r="AR3591" t="s">
        <v>82</v>
      </c>
      <c r="AT3591" t="s">
        <v>82</v>
      </c>
      <c r="AW3591" t="s">
        <v>82</v>
      </c>
      <c r="AY3591" t="s">
        <v>2011</v>
      </c>
      <c r="AZ3591" t="s">
        <v>885</v>
      </c>
      <c r="BA3591" t="s">
        <v>105</v>
      </c>
      <c r="BB3591">
        <v>77835</v>
      </c>
      <c r="BC3591" t="s">
        <v>79</v>
      </c>
      <c r="BH3591" t="s">
        <v>2010</v>
      </c>
      <c r="BJ3591">
        <v>271656211</v>
      </c>
    </row>
    <row r="3592" spans="1:62" x14ac:dyDescent="0.25">
      <c r="A3592" t="s">
        <v>31752</v>
      </c>
      <c r="B3592" s="2">
        <v>43509</v>
      </c>
      <c r="C3592" t="s">
        <v>63</v>
      </c>
      <c r="D3592" s="3">
        <v>43472.382460682871</v>
      </c>
      <c r="E3592" t="s">
        <v>64</v>
      </c>
      <c r="F3592" s="2">
        <v>43556</v>
      </c>
      <c r="G3592" s="2">
        <v>43814</v>
      </c>
      <c r="H3592" t="s">
        <v>31409</v>
      </c>
      <c r="I3592" t="s">
        <v>5307</v>
      </c>
      <c r="J3592" t="s">
        <v>5308</v>
      </c>
      <c r="L3592" t="s">
        <v>5309</v>
      </c>
      <c r="M3592" t="s">
        <v>207</v>
      </c>
      <c r="N3592">
        <v>2472</v>
      </c>
      <c r="O3592" t="s">
        <v>70</v>
      </c>
      <c r="Q3592" t="s">
        <v>31410</v>
      </c>
      <c r="S3592" t="s">
        <v>72</v>
      </c>
      <c r="T3592" t="s">
        <v>30841</v>
      </c>
      <c r="U3592" t="s">
        <v>5508</v>
      </c>
      <c r="V3592" t="s">
        <v>4796</v>
      </c>
      <c r="W3592" t="s">
        <v>308</v>
      </c>
      <c r="X3592" t="s">
        <v>5311</v>
      </c>
      <c r="Y3592" t="str">
        <f>"53-7062"</f>
        <v>53-7062</v>
      </c>
      <c r="Z3592" t="s">
        <v>337</v>
      </c>
      <c r="AA3592">
        <v>484210</v>
      </c>
      <c r="AB3592">
        <v>15</v>
      </c>
      <c r="AC3592">
        <v>15</v>
      </c>
      <c r="AD3592" t="s">
        <v>79</v>
      </c>
      <c r="AE3592" t="s">
        <v>95</v>
      </c>
      <c r="AF3592">
        <v>40</v>
      </c>
      <c r="AG3592" s="4">
        <v>0.29166666666666669</v>
      </c>
      <c r="AH3592" s="4">
        <v>0.66666666666666663</v>
      </c>
      <c r="AI3592" s="5">
        <v>15.45</v>
      </c>
      <c r="AJ3592">
        <v>23.18</v>
      </c>
      <c r="AL3592" t="s">
        <v>81</v>
      </c>
      <c r="AM3592" t="s">
        <v>82</v>
      </c>
      <c r="AO3592" t="s">
        <v>213</v>
      </c>
      <c r="AR3592" t="s">
        <v>82</v>
      </c>
      <c r="AT3592" t="s">
        <v>82</v>
      </c>
      <c r="AW3592" t="s">
        <v>82</v>
      </c>
      <c r="AY3592" t="s">
        <v>31753</v>
      </c>
      <c r="AZ3592" t="s">
        <v>1449</v>
      </c>
      <c r="BA3592" t="s">
        <v>147</v>
      </c>
      <c r="BB3592">
        <v>19032</v>
      </c>
      <c r="BC3592" t="s">
        <v>79</v>
      </c>
      <c r="BH3592" t="s">
        <v>31754</v>
      </c>
      <c r="BJ3592">
        <v>43367077</v>
      </c>
    </row>
    <row r="3593" spans="1:62" x14ac:dyDescent="0.25">
      <c r="A3593" t="s">
        <v>31886</v>
      </c>
      <c r="B3593" s="2">
        <v>43509</v>
      </c>
      <c r="C3593" t="s">
        <v>63</v>
      </c>
      <c r="D3593" s="3">
        <v>43472.378969895835</v>
      </c>
      <c r="E3593" t="s">
        <v>64</v>
      </c>
      <c r="F3593" s="2">
        <v>43556</v>
      </c>
      <c r="G3593" s="2">
        <v>43799</v>
      </c>
      <c r="H3593" t="s">
        <v>31887</v>
      </c>
      <c r="I3593" t="s">
        <v>31888</v>
      </c>
      <c r="J3593" t="s">
        <v>31889</v>
      </c>
      <c r="L3593" t="s">
        <v>7137</v>
      </c>
      <c r="M3593" t="s">
        <v>787</v>
      </c>
      <c r="N3593">
        <v>36542</v>
      </c>
      <c r="O3593" t="s">
        <v>70</v>
      </c>
      <c r="Q3593" t="s">
        <v>31890</v>
      </c>
      <c r="S3593" t="s">
        <v>72</v>
      </c>
      <c r="T3593" t="s">
        <v>31891</v>
      </c>
      <c r="U3593" t="s">
        <v>31892</v>
      </c>
      <c r="V3593" t="s">
        <v>31893</v>
      </c>
      <c r="W3593" t="s">
        <v>86</v>
      </c>
      <c r="X3593" t="s">
        <v>4093</v>
      </c>
      <c r="Y3593" t="str">
        <f>"37-2012"</f>
        <v>37-2012</v>
      </c>
      <c r="Z3593" t="s">
        <v>373</v>
      </c>
      <c r="AA3593">
        <v>72111</v>
      </c>
      <c r="AB3593">
        <v>25</v>
      </c>
      <c r="AC3593">
        <v>25</v>
      </c>
      <c r="AD3593" t="s">
        <v>79</v>
      </c>
      <c r="AE3593" t="s">
        <v>95</v>
      </c>
      <c r="AF3593">
        <v>40</v>
      </c>
      <c r="AG3593" s="4">
        <v>0.33333333333333331</v>
      </c>
      <c r="AH3593" s="4">
        <v>0.6875</v>
      </c>
      <c r="AI3593" s="6">
        <v>12</v>
      </c>
      <c r="AL3593" t="s">
        <v>81</v>
      </c>
      <c r="AM3593" t="s">
        <v>82</v>
      </c>
      <c r="AO3593" t="s">
        <v>83</v>
      </c>
      <c r="AR3593" t="s">
        <v>82</v>
      </c>
      <c r="AT3593" t="s">
        <v>82</v>
      </c>
      <c r="AW3593" t="s">
        <v>82</v>
      </c>
      <c r="AY3593" t="s">
        <v>7137</v>
      </c>
      <c r="AZ3593" t="s">
        <v>3922</v>
      </c>
      <c r="BA3593" t="s">
        <v>787</v>
      </c>
      <c r="BB3593">
        <v>36542</v>
      </c>
      <c r="BC3593" t="s">
        <v>87</v>
      </c>
      <c r="BH3593" t="s">
        <v>31889</v>
      </c>
      <c r="BJ3593">
        <v>460931469</v>
      </c>
    </row>
    <row r="3594" spans="1:62" x14ac:dyDescent="0.25">
      <c r="A3594" t="s">
        <v>32675</v>
      </c>
      <c r="B3594" s="2">
        <v>43509</v>
      </c>
      <c r="C3594" t="s">
        <v>63</v>
      </c>
      <c r="D3594" s="3">
        <v>43472.379673078707</v>
      </c>
      <c r="E3594" t="s">
        <v>64</v>
      </c>
      <c r="F3594" s="2">
        <v>43556</v>
      </c>
      <c r="G3594" s="2">
        <v>43799</v>
      </c>
      <c r="H3594" t="s">
        <v>32676</v>
      </c>
      <c r="I3594" t="s">
        <v>32676</v>
      </c>
      <c r="J3594" t="s">
        <v>32677</v>
      </c>
      <c r="L3594" t="s">
        <v>5226</v>
      </c>
      <c r="M3594" t="s">
        <v>859</v>
      </c>
      <c r="N3594">
        <v>98198</v>
      </c>
      <c r="O3594" t="s">
        <v>70</v>
      </c>
      <c r="Q3594" t="s">
        <v>32678</v>
      </c>
      <c r="S3594" t="s">
        <v>72</v>
      </c>
      <c r="T3594" t="s">
        <v>2983</v>
      </c>
      <c r="U3594" t="s">
        <v>2984</v>
      </c>
      <c r="V3594" t="s">
        <v>2985</v>
      </c>
      <c r="W3594" t="s">
        <v>859</v>
      </c>
      <c r="X3594" t="s">
        <v>1256</v>
      </c>
      <c r="Y3594" t="str">
        <f>"37-3011"</f>
        <v>37-3011</v>
      </c>
      <c r="Z3594" t="s">
        <v>94</v>
      </c>
      <c r="AA3594">
        <v>561730</v>
      </c>
      <c r="AB3594">
        <v>5</v>
      </c>
      <c r="AC3594">
        <v>5</v>
      </c>
      <c r="AD3594" t="s">
        <v>79</v>
      </c>
      <c r="AE3594" t="s">
        <v>80</v>
      </c>
      <c r="AF3594">
        <v>40</v>
      </c>
      <c r="AG3594" s="4">
        <v>0.29166666666666669</v>
      </c>
      <c r="AH3594" s="4">
        <v>0.64583333333333337</v>
      </c>
      <c r="AI3594" s="5">
        <v>16.079999999999998</v>
      </c>
      <c r="AJ3594">
        <v>24.12</v>
      </c>
      <c r="AL3594" t="s">
        <v>81</v>
      </c>
      <c r="AM3594" t="s">
        <v>82</v>
      </c>
      <c r="AO3594" t="s">
        <v>83</v>
      </c>
      <c r="AR3594" t="s">
        <v>82</v>
      </c>
      <c r="AT3594" t="s">
        <v>82</v>
      </c>
      <c r="AW3594" t="s">
        <v>82</v>
      </c>
      <c r="AY3594" t="s">
        <v>5226</v>
      </c>
      <c r="AZ3594" t="s">
        <v>2987</v>
      </c>
      <c r="BA3594" t="s">
        <v>859</v>
      </c>
      <c r="BB3594">
        <v>98198</v>
      </c>
      <c r="BC3594" t="s">
        <v>79</v>
      </c>
      <c r="BH3594" t="s">
        <v>32677</v>
      </c>
      <c r="BJ3594">
        <v>811236917</v>
      </c>
    </row>
    <row r="3595" spans="1:62" x14ac:dyDescent="0.25">
      <c r="A3595" t="s">
        <v>32990</v>
      </c>
      <c r="B3595" s="2">
        <v>43509</v>
      </c>
      <c r="C3595" t="s">
        <v>63</v>
      </c>
      <c r="D3595" s="3">
        <v>43472.379961493054</v>
      </c>
      <c r="E3595" t="s">
        <v>64</v>
      </c>
      <c r="F3595" s="2">
        <v>43556</v>
      </c>
      <c r="G3595" s="2">
        <v>43800</v>
      </c>
      <c r="H3595" t="s">
        <v>32991</v>
      </c>
      <c r="I3595" t="s">
        <v>67</v>
      </c>
      <c r="J3595" t="s">
        <v>32992</v>
      </c>
      <c r="K3595" t="s">
        <v>67</v>
      </c>
      <c r="L3595" t="s">
        <v>32993</v>
      </c>
      <c r="M3595" t="s">
        <v>745</v>
      </c>
      <c r="N3595">
        <v>66512</v>
      </c>
      <c r="O3595" t="s">
        <v>70</v>
      </c>
      <c r="P3595" t="s">
        <v>67</v>
      </c>
      <c r="Q3595" t="s">
        <v>32994</v>
      </c>
      <c r="S3595" t="s">
        <v>72</v>
      </c>
      <c r="T3595" t="s">
        <v>14635</v>
      </c>
      <c r="U3595" t="s">
        <v>14636</v>
      </c>
      <c r="V3595" t="s">
        <v>14637</v>
      </c>
      <c r="W3595" t="s">
        <v>105</v>
      </c>
      <c r="X3595" t="s">
        <v>32995</v>
      </c>
      <c r="Y3595" t="str">
        <f>"37-3011"</f>
        <v>37-3011</v>
      </c>
      <c r="Z3595" t="s">
        <v>94</v>
      </c>
      <c r="AA3595">
        <v>561730</v>
      </c>
      <c r="AB3595">
        <v>10</v>
      </c>
      <c r="AC3595">
        <v>10</v>
      </c>
      <c r="AD3595" t="s">
        <v>79</v>
      </c>
      <c r="AE3595" t="s">
        <v>95</v>
      </c>
      <c r="AF3595">
        <v>40</v>
      </c>
      <c r="AG3595" s="4">
        <v>0.33333333333333331</v>
      </c>
      <c r="AH3595" s="4">
        <v>0.70833333333333337</v>
      </c>
      <c r="AI3595" s="5">
        <v>12.67</v>
      </c>
      <c r="AJ3595">
        <v>19.010000000000002</v>
      </c>
      <c r="AK3595">
        <v>19.010000000000002</v>
      </c>
      <c r="AL3595" t="s">
        <v>81</v>
      </c>
      <c r="AM3595" t="s">
        <v>82</v>
      </c>
      <c r="AO3595" t="s">
        <v>83</v>
      </c>
      <c r="AP3595" t="s">
        <v>67</v>
      </c>
      <c r="AQ3595" t="s">
        <v>67</v>
      </c>
      <c r="AR3595" t="s">
        <v>82</v>
      </c>
      <c r="AT3595" t="s">
        <v>82</v>
      </c>
      <c r="AW3595" t="s">
        <v>82</v>
      </c>
      <c r="AY3595" t="s">
        <v>32993</v>
      </c>
      <c r="AZ3595" t="s">
        <v>5707</v>
      </c>
      <c r="BA3595" t="s">
        <v>745</v>
      </c>
      <c r="BB3595">
        <v>66512</v>
      </c>
      <c r="BC3595" t="s">
        <v>79</v>
      </c>
      <c r="BH3595" t="s">
        <v>32992</v>
      </c>
      <c r="BI3595" t="s">
        <v>67</v>
      </c>
      <c r="BJ3595">
        <v>275097783</v>
      </c>
    </row>
    <row r="3596" spans="1:62" x14ac:dyDescent="0.25">
      <c r="A3596" t="s">
        <v>33111</v>
      </c>
      <c r="B3596" s="2">
        <v>43509</v>
      </c>
      <c r="C3596" t="s">
        <v>63</v>
      </c>
      <c r="D3596" s="3">
        <v>43472.381681597224</v>
      </c>
      <c r="E3596" t="s">
        <v>64</v>
      </c>
      <c r="F3596" s="2">
        <v>43556</v>
      </c>
      <c r="G3596" s="2">
        <v>43799</v>
      </c>
      <c r="H3596" t="s">
        <v>33112</v>
      </c>
      <c r="I3596" t="s">
        <v>33113</v>
      </c>
      <c r="J3596" t="s">
        <v>33114</v>
      </c>
      <c r="L3596" t="s">
        <v>2078</v>
      </c>
      <c r="M3596" t="s">
        <v>69</v>
      </c>
      <c r="N3596">
        <v>40356</v>
      </c>
      <c r="O3596" t="s">
        <v>70</v>
      </c>
      <c r="Q3596" t="s">
        <v>33115</v>
      </c>
      <c r="S3596" t="s">
        <v>72</v>
      </c>
      <c r="T3596" t="s">
        <v>4626</v>
      </c>
      <c r="U3596" t="s">
        <v>4627</v>
      </c>
      <c r="V3596" t="s">
        <v>4628</v>
      </c>
      <c r="W3596" t="s">
        <v>323</v>
      </c>
      <c r="X3596" t="s">
        <v>12584</v>
      </c>
      <c r="Y3596" t="str">
        <f>"37-3011"</f>
        <v>37-3011</v>
      </c>
      <c r="Z3596" t="s">
        <v>94</v>
      </c>
      <c r="AA3596">
        <v>44422</v>
      </c>
      <c r="AB3596">
        <v>8</v>
      </c>
      <c r="AC3596">
        <v>8</v>
      </c>
      <c r="AD3596" t="s">
        <v>79</v>
      </c>
      <c r="AE3596" t="s">
        <v>80</v>
      </c>
      <c r="AF3596">
        <v>40</v>
      </c>
      <c r="AG3596" s="4">
        <v>0.3125</v>
      </c>
      <c r="AH3596" s="4">
        <v>0.66666666666666663</v>
      </c>
      <c r="AI3596" s="5">
        <v>13.12</v>
      </c>
      <c r="AL3596" t="s">
        <v>81</v>
      </c>
      <c r="AM3596" t="s">
        <v>82</v>
      </c>
      <c r="AO3596" t="s">
        <v>83</v>
      </c>
      <c r="AR3596" t="s">
        <v>82</v>
      </c>
      <c r="AT3596" t="s">
        <v>82</v>
      </c>
      <c r="AW3596" t="s">
        <v>82</v>
      </c>
      <c r="AY3596" t="s">
        <v>2078</v>
      </c>
      <c r="AZ3596" t="s">
        <v>2080</v>
      </c>
      <c r="BA3596" t="s">
        <v>69</v>
      </c>
      <c r="BB3596">
        <v>40356</v>
      </c>
      <c r="BC3596" t="s">
        <v>79</v>
      </c>
      <c r="BH3596" t="s">
        <v>33116</v>
      </c>
      <c r="BJ3596">
        <v>610867437</v>
      </c>
    </row>
    <row r="3597" spans="1:62" x14ac:dyDescent="0.25">
      <c r="A3597" t="s">
        <v>33267</v>
      </c>
      <c r="B3597" s="2">
        <v>43509</v>
      </c>
      <c r="C3597" t="s">
        <v>63</v>
      </c>
      <c r="D3597" s="3">
        <v>43472.37907880787</v>
      </c>
      <c r="E3597" t="s">
        <v>64</v>
      </c>
      <c r="F3597" s="2">
        <v>43556</v>
      </c>
      <c r="G3597" s="2">
        <v>43814</v>
      </c>
      <c r="H3597" t="s">
        <v>33268</v>
      </c>
      <c r="J3597" t="s">
        <v>33269</v>
      </c>
      <c r="L3597" t="s">
        <v>4676</v>
      </c>
      <c r="M3597" t="s">
        <v>105</v>
      </c>
      <c r="N3597">
        <v>75071</v>
      </c>
      <c r="O3597" t="s">
        <v>70</v>
      </c>
      <c r="Q3597" t="s">
        <v>33270</v>
      </c>
      <c r="S3597" t="s">
        <v>72</v>
      </c>
      <c r="T3597" t="s">
        <v>1855</v>
      </c>
      <c r="U3597" t="s">
        <v>1856</v>
      </c>
      <c r="V3597" t="s">
        <v>863</v>
      </c>
      <c r="W3597" t="s">
        <v>105</v>
      </c>
      <c r="X3597" t="s">
        <v>2708</v>
      </c>
      <c r="Y3597" t="str">
        <f>"37-3011"</f>
        <v>37-3011</v>
      </c>
      <c r="Z3597" t="s">
        <v>94</v>
      </c>
      <c r="AA3597">
        <v>56173</v>
      </c>
      <c r="AB3597">
        <v>7</v>
      </c>
      <c r="AC3597">
        <v>7</v>
      </c>
      <c r="AD3597" t="s">
        <v>79</v>
      </c>
      <c r="AE3597" t="s">
        <v>95</v>
      </c>
      <c r="AF3597">
        <v>40</v>
      </c>
      <c r="AG3597" s="4">
        <v>0.33333333333333331</v>
      </c>
      <c r="AH3597" s="4">
        <v>0.70833333333333337</v>
      </c>
      <c r="AI3597" s="5">
        <v>13.35</v>
      </c>
      <c r="AJ3597">
        <v>20.03</v>
      </c>
      <c r="AL3597" t="s">
        <v>81</v>
      </c>
      <c r="AM3597" t="s">
        <v>82</v>
      </c>
      <c r="AO3597" t="s">
        <v>83</v>
      </c>
      <c r="AR3597" t="s">
        <v>82</v>
      </c>
      <c r="AT3597" t="s">
        <v>82</v>
      </c>
      <c r="AW3597" t="s">
        <v>82</v>
      </c>
      <c r="AY3597" t="s">
        <v>33271</v>
      </c>
      <c r="AZ3597" t="s">
        <v>11212</v>
      </c>
      <c r="BA3597" t="s">
        <v>105</v>
      </c>
      <c r="BB3597">
        <v>75452</v>
      </c>
      <c r="BC3597" t="s">
        <v>79</v>
      </c>
      <c r="BH3597" t="s">
        <v>33272</v>
      </c>
      <c r="BJ3597">
        <v>752905530</v>
      </c>
    </row>
    <row r="3598" spans="1:62" x14ac:dyDescent="0.25">
      <c r="A3598" t="s">
        <v>33376</v>
      </c>
      <c r="B3598" s="2">
        <v>43509</v>
      </c>
      <c r="C3598" t="s">
        <v>63</v>
      </c>
      <c r="D3598" s="3">
        <v>43472.381486018516</v>
      </c>
      <c r="E3598" t="s">
        <v>64</v>
      </c>
      <c r="F3598" s="2">
        <v>43556</v>
      </c>
      <c r="G3598" s="2">
        <v>43779</v>
      </c>
      <c r="H3598" t="s">
        <v>33377</v>
      </c>
      <c r="J3598" t="s">
        <v>33378</v>
      </c>
      <c r="L3598" t="s">
        <v>2317</v>
      </c>
      <c r="M3598" t="s">
        <v>3857</v>
      </c>
      <c r="N3598">
        <v>59735</v>
      </c>
      <c r="O3598" t="s">
        <v>70</v>
      </c>
      <c r="Q3598" t="s">
        <v>33379</v>
      </c>
      <c r="S3598" t="s">
        <v>72</v>
      </c>
      <c r="T3598" t="s">
        <v>9501</v>
      </c>
      <c r="U3598" t="s">
        <v>9597</v>
      </c>
      <c r="V3598" t="s">
        <v>1703</v>
      </c>
      <c r="W3598" t="s">
        <v>76</v>
      </c>
      <c r="X3598" t="s">
        <v>106</v>
      </c>
      <c r="Y3598" t="str">
        <f>"37-3011"</f>
        <v>37-3011</v>
      </c>
      <c r="Z3598" t="s">
        <v>94</v>
      </c>
      <c r="AA3598">
        <v>56173</v>
      </c>
      <c r="AB3598">
        <v>2</v>
      </c>
      <c r="AC3598">
        <v>2</v>
      </c>
      <c r="AD3598" t="s">
        <v>79</v>
      </c>
      <c r="AE3598" t="s">
        <v>95</v>
      </c>
      <c r="AF3598">
        <v>40</v>
      </c>
      <c r="AG3598" s="4">
        <v>0.33333333333333331</v>
      </c>
      <c r="AH3598" s="4">
        <v>0.70833333333333337</v>
      </c>
      <c r="AI3598" s="5">
        <v>14.11</v>
      </c>
      <c r="AJ3598">
        <v>21.17</v>
      </c>
      <c r="AL3598" t="s">
        <v>81</v>
      </c>
      <c r="AM3598" t="s">
        <v>82</v>
      </c>
      <c r="AO3598" t="s">
        <v>213</v>
      </c>
      <c r="AR3598" t="s">
        <v>82</v>
      </c>
      <c r="AT3598" t="s">
        <v>82</v>
      </c>
      <c r="AW3598" t="s">
        <v>72</v>
      </c>
      <c r="AX3598">
        <v>3</v>
      </c>
      <c r="AY3598" t="s">
        <v>2317</v>
      </c>
      <c r="AZ3598" t="s">
        <v>713</v>
      </c>
      <c r="BA3598" t="s">
        <v>3857</v>
      </c>
      <c r="BB3598">
        <v>59735</v>
      </c>
      <c r="BC3598" t="s">
        <v>79</v>
      </c>
      <c r="BH3598" t="s">
        <v>33378</v>
      </c>
      <c r="BJ3598">
        <v>861111520</v>
      </c>
    </row>
    <row r="3599" spans="1:62" x14ac:dyDescent="0.25">
      <c r="A3599" t="s">
        <v>33542</v>
      </c>
      <c r="B3599" s="2">
        <v>43509</v>
      </c>
      <c r="C3599" t="s">
        <v>63</v>
      </c>
      <c r="D3599" s="3">
        <v>43472.38132724537</v>
      </c>
      <c r="E3599" t="s">
        <v>64</v>
      </c>
      <c r="F3599" s="2">
        <v>43556</v>
      </c>
      <c r="G3599" s="2">
        <v>43739</v>
      </c>
      <c r="H3599" t="s">
        <v>1928</v>
      </c>
      <c r="J3599" t="s">
        <v>1929</v>
      </c>
      <c r="L3599" t="s">
        <v>1331</v>
      </c>
      <c r="M3599" t="s">
        <v>626</v>
      </c>
      <c r="N3599">
        <v>71854</v>
      </c>
      <c r="O3599" t="s">
        <v>70</v>
      </c>
      <c r="Q3599" t="s">
        <v>1930</v>
      </c>
      <c r="S3599" t="s">
        <v>72</v>
      </c>
      <c r="T3599" t="s">
        <v>1917</v>
      </c>
      <c r="U3599" t="s">
        <v>1918</v>
      </c>
      <c r="V3599" t="s">
        <v>1919</v>
      </c>
      <c r="W3599" t="s">
        <v>105</v>
      </c>
      <c r="X3599" t="s">
        <v>1931</v>
      </c>
      <c r="Y3599" t="str">
        <f>"37-3013"</f>
        <v>37-3013</v>
      </c>
      <c r="Z3599" t="s">
        <v>1932</v>
      </c>
      <c r="AA3599">
        <v>238910</v>
      </c>
      <c r="AB3599">
        <v>12</v>
      </c>
      <c r="AC3599">
        <v>12</v>
      </c>
      <c r="AD3599" t="s">
        <v>79</v>
      </c>
      <c r="AE3599" t="s">
        <v>95</v>
      </c>
      <c r="AF3599">
        <v>40</v>
      </c>
      <c r="AG3599" s="4">
        <v>0.29166666666666669</v>
      </c>
      <c r="AH3599" s="4">
        <v>0.70833333333333337</v>
      </c>
      <c r="AI3599" s="5">
        <v>13.32</v>
      </c>
      <c r="AJ3599">
        <v>19.98</v>
      </c>
      <c r="AL3599" t="s">
        <v>81</v>
      </c>
      <c r="AM3599" t="s">
        <v>82</v>
      </c>
      <c r="AO3599" t="s">
        <v>83</v>
      </c>
      <c r="AR3599" t="s">
        <v>82</v>
      </c>
      <c r="AT3599" t="s">
        <v>82</v>
      </c>
      <c r="AW3599" t="s">
        <v>82</v>
      </c>
      <c r="AY3599" t="s">
        <v>1331</v>
      </c>
      <c r="AZ3599" t="s">
        <v>1249</v>
      </c>
      <c r="BA3599" t="s">
        <v>626</v>
      </c>
      <c r="BB3599">
        <v>71854</v>
      </c>
      <c r="BC3599" t="s">
        <v>79</v>
      </c>
      <c r="BH3599" t="s">
        <v>1929</v>
      </c>
      <c r="BJ3599">
        <v>453032757</v>
      </c>
    </row>
    <row r="3600" spans="1:62" x14ac:dyDescent="0.25">
      <c r="A3600" t="s">
        <v>33671</v>
      </c>
      <c r="B3600" s="2">
        <v>43509</v>
      </c>
      <c r="C3600" t="s">
        <v>63</v>
      </c>
      <c r="D3600" s="3">
        <v>43472.382033668982</v>
      </c>
      <c r="E3600" t="s">
        <v>64</v>
      </c>
      <c r="F3600" s="2">
        <v>43556</v>
      </c>
      <c r="G3600" s="2">
        <v>43799</v>
      </c>
      <c r="H3600" t="s">
        <v>3124</v>
      </c>
      <c r="I3600" t="s">
        <v>3125</v>
      </c>
      <c r="J3600" t="s">
        <v>3126</v>
      </c>
      <c r="L3600" t="s">
        <v>3110</v>
      </c>
      <c r="M3600" t="s">
        <v>2367</v>
      </c>
      <c r="N3600">
        <v>29928</v>
      </c>
      <c r="O3600" t="s">
        <v>70</v>
      </c>
      <c r="Q3600" t="s">
        <v>3127</v>
      </c>
      <c r="S3600" t="s">
        <v>72</v>
      </c>
      <c r="T3600" t="s">
        <v>2963</v>
      </c>
      <c r="U3600" t="s">
        <v>1425</v>
      </c>
      <c r="V3600" t="s">
        <v>1426</v>
      </c>
      <c r="W3600" t="s">
        <v>105</v>
      </c>
      <c r="X3600" t="s">
        <v>3128</v>
      </c>
      <c r="Y3600" t="str">
        <f>"35-3011"</f>
        <v>35-3011</v>
      </c>
      <c r="Z3600" t="s">
        <v>3129</v>
      </c>
      <c r="AA3600">
        <v>721110</v>
      </c>
      <c r="AB3600">
        <v>4</v>
      </c>
      <c r="AC3600">
        <v>4</v>
      </c>
      <c r="AD3600" t="s">
        <v>79</v>
      </c>
      <c r="AE3600" t="s">
        <v>95</v>
      </c>
      <c r="AF3600">
        <v>35</v>
      </c>
      <c r="AG3600" s="4">
        <v>0.41666666666666669</v>
      </c>
      <c r="AH3600" s="4">
        <v>0.79166666666666663</v>
      </c>
      <c r="AI3600" s="5">
        <v>9.99</v>
      </c>
      <c r="AJ3600">
        <v>14.99</v>
      </c>
      <c r="AL3600" t="s">
        <v>81</v>
      </c>
      <c r="AM3600" t="s">
        <v>82</v>
      </c>
      <c r="AO3600" t="s">
        <v>83</v>
      </c>
      <c r="AR3600" t="s">
        <v>82</v>
      </c>
      <c r="AT3600" t="s">
        <v>82</v>
      </c>
      <c r="AW3600" t="s">
        <v>72</v>
      </c>
      <c r="AX3600">
        <v>1</v>
      </c>
      <c r="AY3600" t="s">
        <v>3110</v>
      </c>
      <c r="AZ3600" t="s">
        <v>3130</v>
      </c>
      <c r="BA3600" t="s">
        <v>2367</v>
      </c>
      <c r="BB3600">
        <v>29928</v>
      </c>
      <c r="BC3600" t="s">
        <v>87</v>
      </c>
      <c r="BH3600" t="s">
        <v>3126</v>
      </c>
      <c r="BJ3600">
        <v>570744063</v>
      </c>
    </row>
    <row r="3601" spans="1:62" x14ac:dyDescent="0.25">
      <c r="A3601" t="s">
        <v>33789</v>
      </c>
      <c r="B3601" s="2">
        <v>43509</v>
      </c>
      <c r="C3601" t="s">
        <v>63</v>
      </c>
      <c r="D3601" s="3">
        <v>43472.379620312502</v>
      </c>
      <c r="E3601" t="s">
        <v>64</v>
      </c>
      <c r="F3601" s="2">
        <v>43556</v>
      </c>
      <c r="G3601" s="2">
        <v>43830</v>
      </c>
      <c r="H3601" t="s">
        <v>33790</v>
      </c>
      <c r="J3601" t="s">
        <v>33791</v>
      </c>
      <c r="L3601" t="s">
        <v>33792</v>
      </c>
      <c r="M3601" t="s">
        <v>105</v>
      </c>
      <c r="N3601">
        <v>75633</v>
      </c>
      <c r="O3601" t="s">
        <v>70</v>
      </c>
      <c r="Q3601" t="s">
        <v>33793</v>
      </c>
      <c r="S3601" t="s">
        <v>72</v>
      </c>
      <c r="T3601" t="s">
        <v>1855</v>
      </c>
      <c r="U3601" t="s">
        <v>1856</v>
      </c>
      <c r="V3601" t="s">
        <v>863</v>
      </c>
      <c r="W3601" t="s">
        <v>105</v>
      </c>
      <c r="X3601" t="s">
        <v>2708</v>
      </c>
      <c r="Y3601" t="str">
        <f>"37-3011"</f>
        <v>37-3011</v>
      </c>
      <c r="Z3601" t="s">
        <v>94</v>
      </c>
      <c r="AA3601">
        <v>56173</v>
      </c>
      <c r="AB3601">
        <v>10</v>
      </c>
      <c r="AC3601">
        <v>10</v>
      </c>
      <c r="AD3601" t="s">
        <v>79</v>
      </c>
      <c r="AE3601" t="s">
        <v>95</v>
      </c>
      <c r="AF3601">
        <v>40</v>
      </c>
      <c r="AG3601" s="4">
        <v>0.29166666666666669</v>
      </c>
      <c r="AH3601" s="4">
        <v>0.66666666666666663</v>
      </c>
      <c r="AI3601" s="5">
        <v>13.35</v>
      </c>
      <c r="AJ3601">
        <v>20.03</v>
      </c>
      <c r="AL3601" t="s">
        <v>81</v>
      </c>
      <c r="AM3601" t="s">
        <v>82</v>
      </c>
      <c r="AO3601" t="s">
        <v>83</v>
      </c>
      <c r="AR3601" t="s">
        <v>82</v>
      </c>
      <c r="AT3601" t="s">
        <v>82</v>
      </c>
      <c r="AW3601" t="s">
        <v>72</v>
      </c>
      <c r="AX3601">
        <v>2</v>
      </c>
      <c r="AY3601" t="s">
        <v>33792</v>
      </c>
      <c r="AZ3601" t="s">
        <v>18542</v>
      </c>
      <c r="BA3601" t="s">
        <v>105</v>
      </c>
      <c r="BB3601">
        <v>75633</v>
      </c>
      <c r="BC3601" t="s">
        <v>79</v>
      </c>
      <c r="BH3601" t="s">
        <v>33791</v>
      </c>
      <c r="BJ3601">
        <v>752205509</v>
      </c>
    </row>
    <row r="3602" spans="1:62" x14ac:dyDescent="0.25">
      <c r="A3602" t="s">
        <v>34062</v>
      </c>
      <c r="B3602" s="2">
        <v>43509</v>
      </c>
      <c r="C3602" t="s">
        <v>63</v>
      </c>
      <c r="D3602" s="3">
        <v>43472.381794803237</v>
      </c>
      <c r="E3602" t="s">
        <v>64</v>
      </c>
      <c r="F3602" s="2">
        <v>43556</v>
      </c>
      <c r="G3602" s="2">
        <v>43784</v>
      </c>
      <c r="H3602" t="s">
        <v>34063</v>
      </c>
      <c r="J3602" t="s">
        <v>34064</v>
      </c>
      <c r="L3602" t="s">
        <v>820</v>
      </c>
      <c r="M3602" t="s">
        <v>821</v>
      </c>
      <c r="N3602">
        <v>97209</v>
      </c>
      <c r="O3602" t="s">
        <v>70</v>
      </c>
      <c r="Q3602" t="s">
        <v>34065</v>
      </c>
      <c r="S3602" t="s">
        <v>72</v>
      </c>
      <c r="T3602" t="s">
        <v>33914</v>
      </c>
      <c r="U3602" t="s">
        <v>33915</v>
      </c>
      <c r="V3602" t="s">
        <v>608</v>
      </c>
      <c r="W3602" t="s">
        <v>207</v>
      </c>
      <c r="X3602" t="s">
        <v>1012</v>
      </c>
      <c r="Y3602" t="str">
        <f>"37-2012"</f>
        <v>37-2012</v>
      </c>
      <c r="Z3602" t="s">
        <v>373</v>
      </c>
      <c r="AA3602">
        <v>7211</v>
      </c>
      <c r="AB3602">
        <v>6</v>
      </c>
      <c r="AC3602">
        <v>6</v>
      </c>
      <c r="AD3602" t="s">
        <v>79</v>
      </c>
      <c r="AE3602" t="s">
        <v>80</v>
      </c>
      <c r="AF3602">
        <v>35</v>
      </c>
      <c r="AG3602" s="4">
        <v>0.33333333333333331</v>
      </c>
      <c r="AH3602" s="4">
        <v>0.625</v>
      </c>
      <c r="AI3602" s="5">
        <v>15.24</v>
      </c>
      <c r="AJ3602">
        <v>22.86</v>
      </c>
      <c r="AK3602">
        <v>22.86</v>
      </c>
      <c r="AL3602" t="s">
        <v>81</v>
      </c>
      <c r="AM3602" t="s">
        <v>82</v>
      </c>
      <c r="AO3602" t="s">
        <v>83</v>
      </c>
      <c r="AR3602" t="s">
        <v>82</v>
      </c>
      <c r="AT3602" t="s">
        <v>82</v>
      </c>
      <c r="AW3602" t="s">
        <v>82</v>
      </c>
      <c r="AY3602" t="s">
        <v>19800</v>
      </c>
      <c r="AZ3602" t="s">
        <v>5453</v>
      </c>
      <c r="BA3602" t="s">
        <v>207</v>
      </c>
      <c r="BB3602">
        <v>2557</v>
      </c>
      <c r="BC3602" t="s">
        <v>79</v>
      </c>
      <c r="BH3602" t="s">
        <v>34066</v>
      </c>
      <c r="BJ3602">
        <v>271401169</v>
      </c>
    </row>
    <row r="3603" spans="1:62" x14ac:dyDescent="0.25">
      <c r="A3603" t="s">
        <v>34703</v>
      </c>
      <c r="B3603" s="2">
        <v>43509</v>
      </c>
      <c r="C3603" t="s">
        <v>63</v>
      </c>
      <c r="D3603" s="3">
        <v>43469.552118206018</v>
      </c>
      <c r="E3603" t="s">
        <v>64</v>
      </c>
      <c r="F3603" s="2">
        <v>43556</v>
      </c>
      <c r="G3603" s="2">
        <v>43814</v>
      </c>
      <c r="H3603" t="s">
        <v>11914</v>
      </c>
      <c r="I3603" t="s">
        <v>67</v>
      </c>
      <c r="J3603" t="s">
        <v>11915</v>
      </c>
      <c r="K3603" t="s">
        <v>67</v>
      </c>
      <c r="L3603" t="s">
        <v>11916</v>
      </c>
      <c r="M3603" t="s">
        <v>100</v>
      </c>
      <c r="N3603">
        <v>28366</v>
      </c>
      <c r="O3603" t="s">
        <v>70</v>
      </c>
      <c r="P3603" t="s">
        <v>67</v>
      </c>
      <c r="Q3603" t="s">
        <v>11917</v>
      </c>
      <c r="S3603" t="s">
        <v>72</v>
      </c>
      <c r="T3603" t="s">
        <v>34704</v>
      </c>
      <c r="U3603" t="s">
        <v>12045</v>
      </c>
      <c r="V3603" t="s">
        <v>12046</v>
      </c>
      <c r="W3603" t="s">
        <v>197</v>
      </c>
      <c r="X3603" t="s">
        <v>199</v>
      </c>
      <c r="Y3603" t="str">
        <f>"51-9198"</f>
        <v>51-9198</v>
      </c>
      <c r="Z3603" t="s">
        <v>199</v>
      </c>
      <c r="AA3603">
        <v>327390</v>
      </c>
      <c r="AB3603">
        <v>7</v>
      </c>
      <c r="AC3603">
        <v>7</v>
      </c>
      <c r="AD3603" t="s">
        <v>79</v>
      </c>
      <c r="AE3603" t="s">
        <v>95</v>
      </c>
      <c r="AF3603">
        <v>40</v>
      </c>
      <c r="AG3603" s="4">
        <v>0.16666666666666666</v>
      </c>
      <c r="AH3603" s="4">
        <v>0.58333333333333337</v>
      </c>
      <c r="AI3603" s="5">
        <v>15.07</v>
      </c>
      <c r="AJ3603">
        <v>22.61</v>
      </c>
      <c r="AM3603" t="s">
        <v>82</v>
      </c>
      <c r="AO3603" t="s">
        <v>83</v>
      </c>
      <c r="AP3603" t="s">
        <v>67</v>
      </c>
      <c r="AQ3603" t="s">
        <v>67</v>
      </c>
      <c r="AR3603" t="s">
        <v>82</v>
      </c>
      <c r="AT3603" t="s">
        <v>82</v>
      </c>
      <c r="AW3603" t="s">
        <v>72</v>
      </c>
      <c r="AX3603">
        <v>1</v>
      </c>
      <c r="AY3603" t="s">
        <v>34705</v>
      </c>
      <c r="AZ3603" t="s">
        <v>34706</v>
      </c>
      <c r="BA3603" t="s">
        <v>2314</v>
      </c>
      <c r="BB3603">
        <v>47884</v>
      </c>
      <c r="BC3603" t="s">
        <v>87</v>
      </c>
      <c r="BH3603" t="s">
        <v>34707</v>
      </c>
      <c r="BI3603" t="s">
        <v>67</v>
      </c>
      <c r="BJ3603">
        <v>560945951</v>
      </c>
    </row>
    <row r="3604" spans="1:62" x14ac:dyDescent="0.25">
      <c r="A3604" t="s">
        <v>503</v>
      </c>
      <c r="B3604" s="2">
        <v>43510</v>
      </c>
      <c r="C3604" t="s">
        <v>63</v>
      </c>
      <c r="D3604" s="3">
        <v>43472.380425763891</v>
      </c>
      <c r="E3604" t="s">
        <v>117</v>
      </c>
      <c r="H3604" t="s">
        <v>480</v>
      </c>
      <c r="I3604" t="s">
        <v>504</v>
      </c>
      <c r="J3604" t="s">
        <v>482</v>
      </c>
      <c r="K3604" t="s">
        <v>483</v>
      </c>
      <c r="L3604" t="s">
        <v>297</v>
      </c>
      <c r="M3604" t="s">
        <v>298</v>
      </c>
      <c r="N3604">
        <v>3907</v>
      </c>
      <c r="O3604" t="s">
        <v>70</v>
      </c>
      <c r="P3604" t="s">
        <v>67</v>
      </c>
      <c r="Q3604" t="s">
        <v>484</v>
      </c>
      <c r="S3604" t="s">
        <v>72</v>
      </c>
      <c r="T3604" t="s">
        <v>275</v>
      </c>
      <c r="U3604" t="s">
        <v>276</v>
      </c>
      <c r="V3604" t="s">
        <v>277</v>
      </c>
      <c r="W3604" t="s">
        <v>278</v>
      </c>
      <c r="X3604" t="s">
        <v>366</v>
      </c>
      <c r="Y3604" t="str">
        <f>"37-2012"</f>
        <v>37-2012</v>
      </c>
      <c r="Z3604" t="s">
        <v>373</v>
      </c>
      <c r="AA3604">
        <v>721110</v>
      </c>
      <c r="AB3604">
        <v>36</v>
      </c>
      <c r="AD3604" t="s">
        <v>79</v>
      </c>
      <c r="AE3604" t="s">
        <v>80</v>
      </c>
      <c r="AF3604">
        <v>35</v>
      </c>
      <c r="AG3604" s="4">
        <v>0.29166666666666669</v>
      </c>
      <c r="AH3604" s="4">
        <v>0.95833333333333337</v>
      </c>
      <c r="AI3604" s="5">
        <v>11.15</v>
      </c>
      <c r="AJ3604">
        <v>16.73</v>
      </c>
      <c r="AL3604" t="s">
        <v>81</v>
      </c>
      <c r="AM3604" t="s">
        <v>82</v>
      </c>
      <c r="AO3604" t="s">
        <v>83</v>
      </c>
      <c r="AP3604" t="s">
        <v>67</v>
      </c>
      <c r="AQ3604" t="s">
        <v>67</v>
      </c>
      <c r="AR3604" t="s">
        <v>82</v>
      </c>
      <c r="AT3604" t="s">
        <v>82</v>
      </c>
      <c r="AW3604" t="s">
        <v>72</v>
      </c>
      <c r="AX3604">
        <v>3</v>
      </c>
      <c r="AY3604" t="s">
        <v>297</v>
      </c>
      <c r="AZ3604" t="s">
        <v>302</v>
      </c>
      <c r="BA3604" t="s">
        <v>298</v>
      </c>
      <c r="BB3604">
        <v>3907</v>
      </c>
      <c r="BC3604" t="s">
        <v>87</v>
      </c>
      <c r="BH3604" t="s">
        <v>483</v>
      </c>
      <c r="BI3604" t="s">
        <v>67</v>
      </c>
      <c r="BJ3604">
        <v>20592495</v>
      </c>
    </row>
    <row r="3605" spans="1:62" x14ac:dyDescent="0.25">
      <c r="A3605" t="s">
        <v>1393</v>
      </c>
      <c r="B3605" s="2">
        <v>43510</v>
      </c>
      <c r="C3605" t="s">
        <v>63</v>
      </c>
      <c r="D3605" s="3">
        <v>43472.380344999998</v>
      </c>
      <c r="E3605" t="s">
        <v>64</v>
      </c>
      <c r="F3605" s="2">
        <v>43556</v>
      </c>
      <c r="G3605" s="2">
        <v>43814</v>
      </c>
      <c r="H3605" t="s">
        <v>1394</v>
      </c>
      <c r="J3605" t="s">
        <v>1395</v>
      </c>
      <c r="K3605" t="s">
        <v>1396</v>
      </c>
      <c r="L3605" t="s">
        <v>1397</v>
      </c>
      <c r="M3605" t="s">
        <v>76</v>
      </c>
      <c r="N3605">
        <v>74801</v>
      </c>
      <c r="O3605" t="s">
        <v>70</v>
      </c>
      <c r="Q3605" t="s">
        <v>1398</v>
      </c>
      <c r="S3605" t="s">
        <v>72</v>
      </c>
      <c r="T3605" t="s">
        <v>73</v>
      </c>
      <c r="U3605" t="s">
        <v>1167</v>
      </c>
      <c r="V3605" t="s">
        <v>75</v>
      </c>
      <c r="W3605" t="s">
        <v>76</v>
      </c>
      <c r="X3605" t="s">
        <v>1399</v>
      </c>
      <c r="Y3605" t="str">
        <f>"37-3011"</f>
        <v>37-3011</v>
      </c>
      <c r="Z3605" t="s">
        <v>94</v>
      </c>
      <c r="AA3605">
        <v>561730</v>
      </c>
      <c r="AB3605">
        <v>11</v>
      </c>
      <c r="AC3605">
        <v>11</v>
      </c>
      <c r="AD3605" t="s">
        <v>79</v>
      </c>
      <c r="AE3605" t="s">
        <v>80</v>
      </c>
      <c r="AF3605">
        <v>40</v>
      </c>
      <c r="AG3605" s="4">
        <v>0.29166666666666669</v>
      </c>
      <c r="AH3605" s="4">
        <v>0.66666666666666663</v>
      </c>
      <c r="AI3605" s="5">
        <v>12.32</v>
      </c>
      <c r="AJ3605">
        <v>18.48</v>
      </c>
      <c r="AK3605">
        <v>18.48</v>
      </c>
      <c r="AL3605" t="s">
        <v>81</v>
      </c>
      <c r="AM3605" t="s">
        <v>82</v>
      </c>
      <c r="AO3605" t="s">
        <v>83</v>
      </c>
      <c r="AR3605" t="s">
        <v>82</v>
      </c>
      <c r="AT3605" t="s">
        <v>82</v>
      </c>
      <c r="AW3605" t="s">
        <v>72</v>
      </c>
      <c r="AX3605">
        <v>1</v>
      </c>
      <c r="AY3605" t="s">
        <v>1397</v>
      </c>
      <c r="AZ3605" t="s">
        <v>1400</v>
      </c>
      <c r="BA3605" t="s">
        <v>76</v>
      </c>
      <c r="BB3605">
        <v>74804</v>
      </c>
      <c r="BC3605" t="s">
        <v>79</v>
      </c>
      <c r="BH3605" t="s">
        <v>1396</v>
      </c>
      <c r="BJ3605">
        <v>200322777</v>
      </c>
    </row>
    <row r="3606" spans="1:62" x14ac:dyDescent="0.25">
      <c r="A3606" t="s">
        <v>1495</v>
      </c>
      <c r="B3606" s="2">
        <v>43510</v>
      </c>
      <c r="C3606" t="s">
        <v>63</v>
      </c>
      <c r="D3606" s="3">
        <v>43472.379665775465</v>
      </c>
      <c r="E3606" t="s">
        <v>64</v>
      </c>
      <c r="F3606" s="2">
        <v>43556</v>
      </c>
      <c r="G3606" s="2">
        <v>43769</v>
      </c>
      <c r="H3606" t="s">
        <v>1496</v>
      </c>
      <c r="J3606" t="s">
        <v>1497</v>
      </c>
      <c r="L3606" t="s">
        <v>1498</v>
      </c>
      <c r="M3606" t="s">
        <v>100</v>
      </c>
      <c r="N3606">
        <v>28741</v>
      </c>
      <c r="O3606" t="s">
        <v>70</v>
      </c>
      <c r="Q3606" t="s">
        <v>1499</v>
      </c>
      <c r="S3606" t="s">
        <v>72</v>
      </c>
      <c r="T3606" t="s">
        <v>73</v>
      </c>
      <c r="U3606" t="s">
        <v>1167</v>
      </c>
      <c r="V3606" t="s">
        <v>75</v>
      </c>
      <c r="W3606" t="s">
        <v>76</v>
      </c>
      <c r="X3606" t="s">
        <v>1500</v>
      </c>
      <c r="Y3606" t="str">
        <f>"35-2014"</f>
        <v>35-2014</v>
      </c>
      <c r="Z3606" t="s">
        <v>301</v>
      </c>
      <c r="AA3606">
        <v>713910</v>
      </c>
      <c r="AB3606">
        <v>4</v>
      </c>
      <c r="AC3606">
        <v>4</v>
      </c>
      <c r="AD3606" t="s">
        <v>79</v>
      </c>
      <c r="AE3606" t="s">
        <v>80</v>
      </c>
      <c r="AF3606">
        <v>40</v>
      </c>
      <c r="AG3606" s="4">
        <v>0.3125</v>
      </c>
      <c r="AH3606" s="4">
        <v>0.9375</v>
      </c>
      <c r="AI3606" s="5">
        <v>10.26</v>
      </c>
      <c r="AJ3606">
        <v>15.39</v>
      </c>
      <c r="AK3606">
        <v>15.39</v>
      </c>
      <c r="AL3606" t="s">
        <v>81</v>
      </c>
      <c r="AM3606" t="s">
        <v>82</v>
      </c>
      <c r="AO3606" t="s">
        <v>83</v>
      </c>
      <c r="AR3606" t="s">
        <v>82</v>
      </c>
      <c r="AT3606" t="s">
        <v>82</v>
      </c>
      <c r="AW3606" t="s">
        <v>72</v>
      </c>
      <c r="AX3606">
        <v>12</v>
      </c>
      <c r="AY3606" t="s">
        <v>1498</v>
      </c>
      <c r="AZ3606" t="s">
        <v>1501</v>
      </c>
      <c r="BA3606" t="s">
        <v>100</v>
      </c>
      <c r="BB3606">
        <v>28741</v>
      </c>
      <c r="BC3606" t="s">
        <v>87</v>
      </c>
      <c r="BH3606" t="s">
        <v>1497</v>
      </c>
      <c r="BJ3606">
        <v>561184946</v>
      </c>
    </row>
    <row r="3607" spans="1:62" x14ac:dyDescent="0.25">
      <c r="A3607" t="s">
        <v>1561</v>
      </c>
      <c r="B3607" s="2">
        <v>43510</v>
      </c>
      <c r="C3607" t="s">
        <v>63</v>
      </c>
      <c r="D3607" s="3">
        <v>43472.379930648145</v>
      </c>
      <c r="E3607" t="s">
        <v>64</v>
      </c>
      <c r="F3607" s="2">
        <v>43556</v>
      </c>
      <c r="G3607" s="2">
        <v>43769</v>
      </c>
      <c r="H3607" t="s">
        <v>1562</v>
      </c>
      <c r="J3607" t="s">
        <v>1563</v>
      </c>
      <c r="L3607" t="s">
        <v>1564</v>
      </c>
      <c r="M3607" t="s">
        <v>1064</v>
      </c>
      <c r="N3607">
        <v>37205</v>
      </c>
      <c r="O3607" t="s">
        <v>70</v>
      </c>
      <c r="Q3607" t="s">
        <v>1565</v>
      </c>
      <c r="S3607" t="s">
        <v>72</v>
      </c>
      <c r="T3607" t="s">
        <v>73</v>
      </c>
      <c r="U3607" t="s">
        <v>1167</v>
      </c>
      <c r="V3607" t="s">
        <v>75</v>
      </c>
      <c r="W3607" t="s">
        <v>76</v>
      </c>
      <c r="X3607" t="s">
        <v>1500</v>
      </c>
      <c r="Y3607" t="str">
        <f>"35-2014"</f>
        <v>35-2014</v>
      </c>
      <c r="Z3607" t="s">
        <v>301</v>
      </c>
      <c r="AA3607">
        <v>713910</v>
      </c>
      <c r="AB3607">
        <v>2</v>
      </c>
      <c r="AC3607">
        <v>2</v>
      </c>
      <c r="AD3607" t="s">
        <v>79</v>
      </c>
      <c r="AE3607" t="s">
        <v>95</v>
      </c>
      <c r="AF3607">
        <v>40</v>
      </c>
      <c r="AG3607" s="4">
        <v>0</v>
      </c>
      <c r="AH3607" s="4">
        <v>0.95833333333333337</v>
      </c>
      <c r="AI3607" s="5">
        <v>12.38</v>
      </c>
      <c r="AJ3607">
        <v>18.57</v>
      </c>
      <c r="AK3607">
        <v>18.57</v>
      </c>
      <c r="AL3607" t="s">
        <v>81</v>
      </c>
      <c r="AM3607" t="s">
        <v>82</v>
      </c>
      <c r="AO3607" t="s">
        <v>83</v>
      </c>
      <c r="AR3607" t="s">
        <v>82</v>
      </c>
      <c r="AT3607" t="s">
        <v>82</v>
      </c>
      <c r="AW3607" t="s">
        <v>72</v>
      </c>
      <c r="AX3607">
        <v>3</v>
      </c>
      <c r="AY3607" t="s">
        <v>1564</v>
      </c>
      <c r="AZ3607" t="s">
        <v>1566</v>
      </c>
      <c r="BA3607" t="s">
        <v>1064</v>
      </c>
      <c r="BB3607">
        <v>37205</v>
      </c>
      <c r="BC3607" t="s">
        <v>87</v>
      </c>
      <c r="BH3607" t="s">
        <v>1563</v>
      </c>
      <c r="BJ3607">
        <v>620128180</v>
      </c>
    </row>
    <row r="3608" spans="1:62" x14ac:dyDescent="0.25">
      <c r="A3608" t="s">
        <v>2664</v>
      </c>
      <c r="B3608" s="2">
        <v>43510</v>
      </c>
      <c r="C3608" t="s">
        <v>63</v>
      </c>
      <c r="D3608" s="3">
        <v>43472.380560671299</v>
      </c>
      <c r="E3608" t="s">
        <v>64</v>
      </c>
      <c r="F3608" s="2">
        <v>43556</v>
      </c>
      <c r="G3608" s="2">
        <v>43799</v>
      </c>
      <c r="H3608" t="s">
        <v>144</v>
      </c>
      <c r="J3608" t="s">
        <v>145</v>
      </c>
      <c r="L3608" t="s">
        <v>146</v>
      </c>
      <c r="M3608" t="s">
        <v>147</v>
      </c>
      <c r="N3608">
        <v>19320</v>
      </c>
      <c r="O3608" t="s">
        <v>70</v>
      </c>
      <c r="Q3608" t="s">
        <v>148</v>
      </c>
      <c r="S3608" t="s">
        <v>72</v>
      </c>
      <c r="T3608" t="s">
        <v>73</v>
      </c>
      <c r="U3608" t="s">
        <v>2665</v>
      </c>
      <c r="V3608" t="s">
        <v>75</v>
      </c>
      <c r="W3608" t="s">
        <v>76</v>
      </c>
      <c r="X3608" t="s">
        <v>77</v>
      </c>
      <c r="Y3608" t="str">
        <f>"39-2021"</f>
        <v>39-2021</v>
      </c>
      <c r="Z3608" t="s">
        <v>78</v>
      </c>
      <c r="AA3608">
        <v>711212</v>
      </c>
      <c r="AB3608">
        <v>7</v>
      </c>
      <c r="AC3608">
        <v>8</v>
      </c>
      <c r="AD3608" t="s">
        <v>79</v>
      </c>
      <c r="AE3608" t="s">
        <v>80</v>
      </c>
      <c r="AF3608">
        <v>40</v>
      </c>
      <c r="AG3608" s="4">
        <v>0.20833333333333334</v>
      </c>
      <c r="AH3608" s="4">
        <v>0.70833333333333337</v>
      </c>
      <c r="AI3608" s="5">
        <v>11.2</v>
      </c>
      <c r="AJ3608">
        <v>16.8</v>
      </c>
      <c r="AK3608">
        <v>16.8</v>
      </c>
      <c r="AL3608" t="s">
        <v>81</v>
      </c>
      <c r="AM3608" t="s">
        <v>82</v>
      </c>
      <c r="AO3608" t="s">
        <v>83</v>
      </c>
      <c r="AR3608" t="s">
        <v>82</v>
      </c>
      <c r="AT3608" t="s">
        <v>82</v>
      </c>
      <c r="AW3608" t="s">
        <v>72</v>
      </c>
      <c r="AX3608">
        <v>1</v>
      </c>
      <c r="AY3608" t="s">
        <v>2661</v>
      </c>
      <c r="AZ3608" t="s">
        <v>2666</v>
      </c>
      <c r="BA3608" t="s">
        <v>136</v>
      </c>
      <c r="BB3608">
        <v>21921</v>
      </c>
      <c r="BC3608" t="s">
        <v>87</v>
      </c>
      <c r="BH3608" t="s">
        <v>2663</v>
      </c>
      <c r="BI3608" t="s">
        <v>2667</v>
      </c>
      <c r="BJ3608">
        <v>232120352</v>
      </c>
    </row>
    <row r="3609" spans="1:62" x14ac:dyDescent="0.25">
      <c r="A3609" t="s">
        <v>6254</v>
      </c>
      <c r="B3609" s="2">
        <v>43510</v>
      </c>
      <c r="C3609" t="s">
        <v>63</v>
      </c>
      <c r="D3609" s="3">
        <v>43472.380202974535</v>
      </c>
      <c r="E3609" t="s">
        <v>64</v>
      </c>
      <c r="F3609" s="2">
        <v>43556</v>
      </c>
      <c r="G3609" s="2">
        <v>43769</v>
      </c>
      <c r="H3609" t="s">
        <v>6255</v>
      </c>
      <c r="I3609" t="s">
        <v>67</v>
      </c>
      <c r="J3609" t="s">
        <v>6256</v>
      </c>
      <c r="K3609" t="s">
        <v>67</v>
      </c>
      <c r="L3609" t="s">
        <v>6257</v>
      </c>
      <c r="M3609" t="s">
        <v>774</v>
      </c>
      <c r="N3609">
        <v>80017</v>
      </c>
      <c r="O3609" t="s">
        <v>70</v>
      </c>
      <c r="P3609" t="s">
        <v>67</v>
      </c>
      <c r="Q3609" t="s">
        <v>6258</v>
      </c>
      <c r="S3609" t="s">
        <v>72</v>
      </c>
      <c r="T3609" t="s">
        <v>6178</v>
      </c>
      <c r="U3609" t="s">
        <v>6179</v>
      </c>
      <c r="V3609" t="s">
        <v>6180</v>
      </c>
      <c r="W3609" t="s">
        <v>774</v>
      </c>
      <c r="X3609" t="s">
        <v>1673</v>
      </c>
      <c r="Y3609" t="str">
        <f>"37-3011"</f>
        <v>37-3011</v>
      </c>
      <c r="Z3609" t="s">
        <v>94</v>
      </c>
      <c r="AA3609">
        <v>561730</v>
      </c>
      <c r="AB3609">
        <v>60</v>
      </c>
      <c r="AC3609">
        <v>60</v>
      </c>
      <c r="AD3609" t="s">
        <v>79</v>
      </c>
      <c r="AE3609" t="s">
        <v>95</v>
      </c>
      <c r="AF3609">
        <v>35</v>
      </c>
      <c r="AG3609" s="4">
        <v>0.33333333333333331</v>
      </c>
      <c r="AH3609" s="4">
        <v>0.6875</v>
      </c>
      <c r="AI3609" s="5">
        <v>15.17</v>
      </c>
      <c r="AJ3609">
        <v>22.76</v>
      </c>
      <c r="AK3609">
        <v>27</v>
      </c>
      <c r="AL3609" t="s">
        <v>81</v>
      </c>
      <c r="AM3609" t="s">
        <v>82</v>
      </c>
      <c r="AO3609" t="s">
        <v>83</v>
      </c>
      <c r="AP3609" t="s">
        <v>67</v>
      </c>
      <c r="AQ3609" t="s">
        <v>67</v>
      </c>
      <c r="AR3609" t="s">
        <v>82</v>
      </c>
      <c r="AT3609" t="s">
        <v>82</v>
      </c>
      <c r="AW3609" t="s">
        <v>82</v>
      </c>
      <c r="AY3609" t="s">
        <v>6257</v>
      </c>
      <c r="AZ3609" t="s">
        <v>4331</v>
      </c>
      <c r="BA3609" t="s">
        <v>774</v>
      </c>
      <c r="BB3609">
        <v>80017</v>
      </c>
      <c r="BC3609" t="s">
        <v>79</v>
      </c>
      <c r="BH3609" t="s">
        <v>6259</v>
      </c>
      <c r="BJ3609">
        <v>271858321</v>
      </c>
    </row>
    <row r="3610" spans="1:62" x14ac:dyDescent="0.25">
      <c r="A3610" t="s">
        <v>6852</v>
      </c>
      <c r="B3610" s="2">
        <v>43510</v>
      </c>
      <c r="C3610" t="s">
        <v>63</v>
      </c>
      <c r="D3610" s="3">
        <v>43472.379964907406</v>
      </c>
      <c r="E3610" t="s">
        <v>64</v>
      </c>
      <c r="F3610" s="2">
        <v>43556</v>
      </c>
      <c r="G3610" s="2">
        <v>43769</v>
      </c>
      <c r="H3610" t="s">
        <v>6853</v>
      </c>
      <c r="I3610" t="s">
        <v>67</v>
      </c>
      <c r="J3610" t="s">
        <v>6854</v>
      </c>
      <c r="K3610" t="s">
        <v>67</v>
      </c>
      <c r="L3610" t="s">
        <v>6855</v>
      </c>
      <c r="M3610" t="s">
        <v>308</v>
      </c>
      <c r="N3610">
        <v>7723</v>
      </c>
      <c r="O3610" t="s">
        <v>70</v>
      </c>
      <c r="Q3610" t="s">
        <v>6856</v>
      </c>
      <c r="S3610" t="s">
        <v>72</v>
      </c>
      <c r="T3610" t="s">
        <v>1791</v>
      </c>
      <c r="U3610" t="s">
        <v>911</v>
      </c>
      <c r="V3610" t="s">
        <v>863</v>
      </c>
      <c r="W3610" t="s">
        <v>105</v>
      </c>
      <c r="X3610" t="s">
        <v>1758</v>
      </c>
      <c r="Y3610" t="str">
        <f>"37-3011"</f>
        <v>37-3011</v>
      </c>
      <c r="Z3610" t="s">
        <v>94</v>
      </c>
      <c r="AA3610">
        <v>713910</v>
      </c>
      <c r="AB3610">
        <v>7</v>
      </c>
      <c r="AC3610">
        <v>7</v>
      </c>
      <c r="AD3610" t="s">
        <v>79</v>
      </c>
      <c r="AE3610" t="s">
        <v>80</v>
      </c>
      <c r="AF3610">
        <v>40</v>
      </c>
      <c r="AG3610" s="4">
        <v>0.22916666666666666</v>
      </c>
      <c r="AH3610" s="4">
        <v>0.5625</v>
      </c>
      <c r="AI3610" s="5">
        <v>16.809999999999999</v>
      </c>
      <c r="AJ3610">
        <v>25.22</v>
      </c>
      <c r="AL3610" t="s">
        <v>81</v>
      </c>
      <c r="AM3610" t="s">
        <v>82</v>
      </c>
      <c r="AO3610" t="s">
        <v>83</v>
      </c>
      <c r="AP3610" t="s">
        <v>67</v>
      </c>
      <c r="AQ3610" t="s">
        <v>67</v>
      </c>
      <c r="AR3610" t="s">
        <v>82</v>
      </c>
      <c r="AT3610" t="s">
        <v>82</v>
      </c>
      <c r="AW3610" t="s">
        <v>82</v>
      </c>
      <c r="AY3610" t="s">
        <v>6855</v>
      </c>
      <c r="AZ3610" t="s">
        <v>3533</v>
      </c>
      <c r="BA3610" t="s">
        <v>308</v>
      </c>
      <c r="BB3610">
        <v>7723</v>
      </c>
      <c r="BC3610" t="s">
        <v>87</v>
      </c>
      <c r="BH3610" t="s">
        <v>6854</v>
      </c>
      <c r="BI3610" t="s">
        <v>67</v>
      </c>
      <c r="BJ3610">
        <v>210477750</v>
      </c>
    </row>
    <row r="3611" spans="1:62" x14ac:dyDescent="0.25">
      <c r="A3611" t="s">
        <v>6896</v>
      </c>
      <c r="B3611" s="2">
        <v>43510</v>
      </c>
      <c r="C3611" t="s">
        <v>63</v>
      </c>
      <c r="D3611" s="3">
        <v>43472.380334652778</v>
      </c>
      <c r="E3611" t="s">
        <v>64</v>
      </c>
      <c r="F3611" s="2">
        <v>43556</v>
      </c>
      <c r="G3611" s="2">
        <v>43799</v>
      </c>
      <c r="H3611" t="s">
        <v>6897</v>
      </c>
      <c r="J3611" t="s">
        <v>6898</v>
      </c>
      <c r="L3611" t="s">
        <v>6899</v>
      </c>
      <c r="M3611" t="s">
        <v>166</v>
      </c>
      <c r="N3611">
        <v>84302</v>
      </c>
      <c r="O3611" t="s">
        <v>70</v>
      </c>
      <c r="Q3611" t="s">
        <v>6900</v>
      </c>
      <c r="S3611" t="s">
        <v>72</v>
      </c>
      <c r="T3611" t="s">
        <v>910</v>
      </c>
      <c r="U3611" t="s">
        <v>911</v>
      </c>
      <c r="V3611" t="s">
        <v>863</v>
      </c>
      <c r="W3611" t="s">
        <v>105</v>
      </c>
      <c r="X3611" t="s">
        <v>1197</v>
      </c>
      <c r="Y3611" t="str">
        <f>"47-2061"</f>
        <v>47-2061</v>
      </c>
      <c r="Z3611" t="s">
        <v>326</v>
      </c>
      <c r="AA3611">
        <v>237310</v>
      </c>
      <c r="AB3611">
        <v>15</v>
      </c>
      <c r="AC3611">
        <v>15</v>
      </c>
      <c r="AD3611" t="s">
        <v>79</v>
      </c>
      <c r="AE3611" t="s">
        <v>95</v>
      </c>
      <c r="AF3611">
        <v>40</v>
      </c>
      <c r="AG3611" s="4">
        <v>0.33333333333333331</v>
      </c>
      <c r="AH3611" s="4">
        <v>0.70833333333333337</v>
      </c>
      <c r="AI3611" s="5">
        <v>18.329999999999998</v>
      </c>
      <c r="AJ3611">
        <v>27.5</v>
      </c>
      <c r="AL3611" t="s">
        <v>81</v>
      </c>
      <c r="AM3611" t="s">
        <v>82</v>
      </c>
      <c r="AO3611" t="s">
        <v>83</v>
      </c>
      <c r="AR3611" t="s">
        <v>82</v>
      </c>
      <c r="AT3611" t="s">
        <v>82</v>
      </c>
      <c r="AW3611" t="s">
        <v>72</v>
      </c>
      <c r="AX3611">
        <v>6</v>
      </c>
      <c r="AY3611" t="s">
        <v>6899</v>
      </c>
      <c r="AZ3611" t="s">
        <v>6901</v>
      </c>
      <c r="BA3611" t="s">
        <v>166</v>
      </c>
      <c r="BB3611">
        <v>84302</v>
      </c>
      <c r="BC3611" t="s">
        <v>79</v>
      </c>
      <c r="BH3611" t="s">
        <v>6898</v>
      </c>
      <c r="BJ3611">
        <v>201080399</v>
      </c>
    </row>
    <row r="3612" spans="1:62" x14ac:dyDescent="0.25">
      <c r="A3612" t="s">
        <v>7562</v>
      </c>
      <c r="B3612" s="2">
        <v>43510</v>
      </c>
      <c r="C3612" t="s">
        <v>63</v>
      </c>
      <c r="D3612" s="3">
        <v>43472.382334201386</v>
      </c>
      <c r="E3612" t="s">
        <v>64</v>
      </c>
      <c r="F3612" s="2">
        <v>43556</v>
      </c>
      <c r="G3612" s="2">
        <v>43800</v>
      </c>
      <c r="H3612" t="s">
        <v>7563</v>
      </c>
      <c r="J3612" t="s">
        <v>7564</v>
      </c>
      <c r="L3612" t="s">
        <v>7565</v>
      </c>
      <c r="M3612" t="s">
        <v>783</v>
      </c>
      <c r="N3612">
        <v>44023</v>
      </c>
      <c r="O3612" t="s">
        <v>70</v>
      </c>
      <c r="Q3612" t="s">
        <v>7566</v>
      </c>
      <c r="S3612" t="s">
        <v>72</v>
      </c>
      <c r="T3612" t="s">
        <v>7052</v>
      </c>
      <c r="U3612" t="s">
        <v>6798</v>
      </c>
      <c r="V3612" t="s">
        <v>6799</v>
      </c>
      <c r="W3612" t="s">
        <v>783</v>
      </c>
      <c r="X3612" t="s">
        <v>106</v>
      </c>
      <c r="Y3612" t="str">
        <f>"37-3011"</f>
        <v>37-3011</v>
      </c>
      <c r="Z3612" t="s">
        <v>94</v>
      </c>
      <c r="AA3612">
        <v>561730</v>
      </c>
      <c r="AB3612">
        <v>7</v>
      </c>
      <c r="AC3612">
        <v>7</v>
      </c>
      <c r="AD3612" t="s">
        <v>79</v>
      </c>
      <c r="AE3612" t="s">
        <v>95</v>
      </c>
      <c r="AF3612">
        <v>40</v>
      </c>
      <c r="AG3612" s="4">
        <v>0.375</v>
      </c>
      <c r="AH3612" s="4">
        <v>0.70833333333333337</v>
      </c>
      <c r="AI3612" s="5">
        <v>13.7</v>
      </c>
      <c r="AJ3612">
        <v>20.55</v>
      </c>
      <c r="AK3612">
        <v>20.55</v>
      </c>
      <c r="AL3612" t="s">
        <v>81</v>
      </c>
      <c r="AM3612" t="s">
        <v>82</v>
      </c>
      <c r="AO3612" t="s">
        <v>83</v>
      </c>
      <c r="AR3612" t="s">
        <v>82</v>
      </c>
      <c r="AT3612" t="s">
        <v>82</v>
      </c>
      <c r="AW3612" t="s">
        <v>82</v>
      </c>
      <c r="AY3612" t="s">
        <v>7565</v>
      </c>
      <c r="AZ3612" t="s">
        <v>7439</v>
      </c>
      <c r="BA3612" t="s">
        <v>783</v>
      </c>
      <c r="BB3612">
        <v>44023</v>
      </c>
      <c r="BC3612" t="s">
        <v>79</v>
      </c>
      <c r="BH3612" t="s">
        <v>7564</v>
      </c>
      <c r="BJ3612">
        <v>341611124</v>
      </c>
    </row>
    <row r="3613" spans="1:62" x14ac:dyDescent="0.25">
      <c r="A3613" t="s">
        <v>7973</v>
      </c>
      <c r="B3613" s="2">
        <v>43510</v>
      </c>
      <c r="C3613" t="s">
        <v>63</v>
      </c>
      <c r="D3613" s="3">
        <v>43472.380599016207</v>
      </c>
      <c r="E3613" t="s">
        <v>64</v>
      </c>
      <c r="F3613" s="2">
        <v>43556</v>
      </c>
      <c r="G3613" s="2">
        <v>43799</v>
      </c>
      <c r="H3613" t="s">
        <v>7974</v>
      </c>
      <c r="I3613" t="s">
        <v>67</v>
      </c>
      <c r="J3613" t="s">
        <v>2167</v>
      </c>
      <c r="K3613" t="s">
        <v>67</v>
      </c>
      <c r="L3613" t="s">
        <v>2169</v>
      </c>
      <c r="M3613" t="s">
        <v>232</v>
      </c>
      <c r="N3613">
        <v>11003</v>
      </c>
      <c r="O3613" t="s">
        <v>70</v>
      </c>
      <c r="P3613" t="s">
        <v>67</v>
      </c>
      <c r="Q3613" t="s">
        <v>2236</v>
      </c>
      <c r="S3613" t="s">
        <v>72</v>
      </c>
      <c r="T3613" t="s">
        <v>2136</v>
      </c>
      <c r="U3613" t="s">
        <v>2137</v>
      </c>
      <c r="V3613" t="s">
        <v>232</v>
      </c>
      <c r="W3613" t="s">
        <v>232</v>
      </c>
      <c r="X3613" t="s">
        <v>2138</v>
      </c>
      <c r="Y3613" t="str">
        <f>"39-2021"</f>
        <v>39-2021</v>
      </c>
      <c r="Z3613" t="s">
        <v>78</v>
      </c>
      <c r="AA3613">
        <v>711219</v>
      </c>
      <c r="AB3613">
        <v>18</v>
      </c>
      <c r="AC3613">
        <v>18</v>
      </c>
      <c r="AD3613" t="s">
        <v>79</v>
      </c>
      <c r="AE3613" t="s">
        <v>95</v>
      </c>
      <c r="AF3613">
        <v>40</v>
      </c>
      <c r="AG3613" s="4">
        <v>0.20833333333333334</v>
      </c>
      <c r="AH3613" s="4">
        <v>0.45833333333333331</v>
      </c>
      <c r="AI3613" s="5">
        <v>13.05</v>
      </c>
      <c r="AJ3613">
        <v>19.579999999999998</v>
      </c>
      <c r="AL3613" t="s">
        <v>81</v>
      </c>
      <c r="AM3613" t="s">
        <v>82</v>
      </c>
      <c r="AO3613" t="s">
        <v>83</v>
      </c>
      <c r="AP3613" t="s">
        <v>67</v>
      </c>
      <c r="AQ3613" t="s">
        <v>67</v>
      </c>
      <c r="AR3613" t="s">
        <v>82</v>
      </c>
      <c r="AT3613" t="s">
        <v>82</v>
      </c>
      <c r="AW3613" t="s">
        <v>72</v>
      </c>
      <c r="AX3613">
        <v>1</v>
      </c>
      <c r="AY3613" t="s">
        <v>2169</v>
      </c>
      <c r="AZ3613" t="s">
        <v>7975</v>
      </c>
      <c r="BA3613" t="s">
        <v>232</v>
      </c>
      <c r="BB3613">
        <v>11003</v>
      </c>
      <c r="BC3613" t="s">
        <v>79</v>
      </c>
      <c r="BH3613" t="s">
        <v>2167</v>
      </c>
      <c r="BI3613" t="s">
        <v>7976</v>
      </c>
      <c r="BJ3613">
        <v>113249033</v>
      </c>
    </row>
    <row r="3614" spans="1:62" x14ac:dyDescent="0.25">
      <c r="A3614" t="s">
        <v>8165</v>
      </c>
      <c r="B3614" s="2">
        <v>43510</v>
      </c>
      <c r="C3614" t="s">
        <v>63</v>
      </c>
      <c r="D3614" s="3">
        <v>43472.381985428241</v>
      </c>
      <c r="E3614" t="s">
        <v>64</v>
      </c>
      <c r="F3614" s="2">
        <v>43556</v>
      </c>
      <c r="G3614" s="2">
        <v>43800</v>
      </c>
      <c r="H3614" t="s">
        <v>8166</v>
      </c>
      <c r="I3614" t="s">
        <v>8167</v>
      </c>
      <c r="J3614" t="s">
        <v>8168</v>
      </c>
      <c r="K3614" t="s">
        <v>67</v>
      </c>
      <c r="L3614" t="s">
        <v>8169</v>
      </c>
      <c r="M3614" t="s">
        <v>783</v>
      </c>
      <c r="N3614">
        <v>44026</v>
      </c>
      <c r="O3614" t="s">
        <v>70</v>
      </c>
      <c r="Q3614" t="s">
        <v>8170</v>
      </c>
      <c r="S3614" t="s">
        <v>72</v>
      </c>
      <c r="T3614" t="s">
        <v>6797</v>
      </c>
      <c r="U3614" t="s">
        <v>6798</v>
      </c>
      <c r="V3614" t="s">
        <v>6799</v>
      </c>
      <c r="W3614" t="s">
        <v>783</v>
      </c>
      <c r="X3614" t="s">
        <v>106</v>
      </c>
      <c r="Y3614" t="str">
        <f>"37-3011"</f>
        <v>37-3011</v>
      </c>
      <c r="Z3614" t="s">
        <v>94</v>
      </c>
      <c r="AA3614">
        <v>561730</v>
      </c>
      <c r="AB3614">
        <v>6</v>
      </c>
      <c r="AC3614">
        <v>6</v>
      </c>
      <c r="AD3614" t="s">
        <v>79</v>
      </c>
      <c r="AE3614" t="s">
        <v>80</v>
      </c>
      <c r="AF3614">
        <v>40</v>
      </c>
      <c r="AG3614" s="4">
        <v>0.375</v>
      </c>
      <c r="AH3614" s="4">
        <v>0.70833333333333337</v>
      </c>
      <c r="AI3614" s="5">
        <v>13.7</v>
      </c>
      <c r="AJ3614">
        <v>20.55</v>
      </c>
      <c r="AK3614">
        <v>20.55</v>
      </c>
      <c r="AL3614" t="s">
        <v>81</v>
      </c>
      <c r="AM3614" t="s">
        <v>82</v>
      </c>
      <c r="AO3614" t="s">
        <v>83</v>
      </c>
      <c r="AR3614" t="s">
        <v>82</v>
      </c>
      <c r="AT3614" t="s">
        <v>82</v>
      </c>
      <c r="AW3614" t="s">
        <v>82</v>
      </c>
      <c r="AY3614" t="s">
        <v>8169</v>
      </c>
      <c r="AZ3614" t="s">
        <v>8171</v>
      </c>
      <c r="BA3614" t="s">
        <v>783</v>
      </c>
      <c r="BB3614">
        <v>44026</v>
      </c>
      <c r="BC3614" t="s">
        <v>79</v>
      </c>
      <c r="BH3614" t="s">
        <v>8168</v>
      </c>
      <c r="BJ3614">
        <v>341483305</v>
      </c>
    </row>
    <row r="3615" spans="1:62" x14ac:dyDescent="0.25">
      <c r="A3615" t="s">
        <v>8662</v>
      </c>
      <c r="B3615" s="2">
        <v>43510</v>
      </c>
      <c r="C3615" t="s">
        <v>63</v>
      </c>
      <c r="D3615" s="3">
        <v>43472.379988020832</v>
      </c>
      <c r="E3615" t="s">
        <v>64</v>
      </c>
      <c r="F3615" s="2">
        <v>43556</v>
      </c>
      <c r="G3615" s="2">
        <v>43799</v>
      </c>
      <c r="H3615" t="s">
        <v>8663</v>
      </c>
      <c r="I3615" t="s">
        <v>67</v>
      </c>
      <c r="J3615" t="s">
        <v>2167</v>
      </c>
      <c r="K3615" t="s">
        <v>67</v>
      </c>
      <c r="L3615" t="s">
        <v>2169</v>
      </c>
      <c r="M3615" t="s">
        <v>232</v>
      </c>
      <c r="N3615">
        <v>11003</v>
      </c>
      <c r="O3615" t="s">
        <v>70</v>
      </c>
      <c r="P3615" t="s">
        <v>67</v>
      </c>
      <c r="Q3615" t="s">
        <v>8664</v>
      </c>
      <c r="S3615" t="s">
        <v>72</v>
      </c>
      <c r="T3615" t="s">
        <v>2136</v>
      </c>
      <c r="U3615" t="s">
        <v>2137</v>
      </c>
      <c r="V3615" t="s">
        <v>232</v>
      </c>
      <c r="W3615" t="s">
        <v>232</v>
      </c>
      <c r="X3615" t="s">
        <v>2138</v>
      </c>
      <c r="Y3615" t="str">
        <f>"39-2021"</f>
        <v>39-2021</v>
      </c>
      <c r="Z3615" t="s">
        <v>78</v>
      </c>
      <c r="AA3615">
        <v>711219</v>
      </c>
      <c r="AB3615">
        <v>45</v>
      </c>
      <c r="AC3615">
        <v>45</v>
      </c>
      <c r="AD3615" t="s">
        <v>79</v>
      </c>
      <c r="AE3615" t="s">
        <v>95</v>
      </c>
      <c r="AF3615">
        <v>40</v>
      </c>
      <c r="AG3615" s="4">
        <v>0.20833333333333334</v>
      </c>
      <c r="AH3615" s="4">
        <v>0.45833333333333331</v>
      </c>
      <c r="AI3615" s="5">
        <v>13.05</v>
      </c>
      <c r="AJ3615">
        <v>19.579999999999998</v>
      </c>
      <c r="AL3615" t="s">
        <v>81</v>
      </c>
      <c r="AM3615" t="s">
        <v>82</v>
      </c>
      <c r="AO3615" t="s">
        <v>83</v>
      </c>
      <c r="AP3615" t="s">
        <v>67</v>
      </c>
      <c r="AQ3615" t="s">
        <v>67</v>
      </c>
      <c r="AR3615" t="s">
        <v>82</v>
      </c>
      <c r="AT3615" t="s">
        <v>82</v>
      </c>
      <c r="AW3615" t="s">
        <v>72</v>
      </c>
      <c r="AX3615">
        <v>1</v>
      </c>
      <c r="AY3615" t="s">
        <v>2169</v>
      </c>
      <c r="AZ3615" t="s">
        <v>698</v>
      </c>
      <c r="BA3615" t="s">
        <v>232</v>
      </c>
      <c r="BB3615">
        <v>11003</v>
      </c>
      <c r="BC3615" t="s">
        <v>79</v>
      </c>
      <c r="BH3615" t="s">
        <v>8665</v>
      </c>
      <c r="BI3615" t="s">
        <v>67</v>
      </c>
      <c r="BJ3615">
        <v>113077380</v>
      </c>
    </row>
    <row r="3616" spans="1:62" x14ac:dyDescent="0.25">
      <c r="A3616" t="s">
        <v>8858</v>
      </c>
      <c r="B3616" s="2">
        <v>43510</v>
      </c>
      <c r="C3616" t="s">
        <v>63</v>
      </c>
      <c r="D3616" s="3">
        <v>43472.380736666666</v>
      </c>
      <c r="E3616" t="s">
        <v>64</v>
      </c>
      <c r="F3616" s="2">
        <v>43556</v>
      </c>
      <c r="G3616" s="2">
        <v>43822</v>
      </c>
      <c r="H3616" t="s">
        <v>7706</v>
      </c>
      <c r="I3616" t="s">
        <v>7707</v>
      </c>
      <c r="J3616" t="s">
        <v>8859</v>
      </c>
      <c r="L3616" t="s">
        <v>7709</v>
      </c>
      <c r="M3616" t="s">
        <v>147</v>
      </c>
      <c r="N3616">
        <v>19082</v>
      </c>
      <c r="O3616" t="s">
        <v>70</v>
      </c>
      <c r="P3616" t="s">
        <v>130</v>
      </c>
      <c r="Q3616" t="s">
        <v>7710</v>
      </c>
      <c r="R3616">
        <v>0</v>
      </c>
      <c r="S3616" t="s">
        <v>82</v>
      </c>
      <c r="U3616" t="s">
        <v>92</v>
      </c>
      <c r="X3616" t="s">
        <v>94</v>
      </c>
      <c r="Y3616" t="str">
        <f>"37-3011"</f>
        <v>37-3011</v>
      </c>
      <c r="Z3616" t="s">
        <v>94</v>
      </c>
      <c r="AA3616">
        <v>561730</v>
      </c>
      <c r="AB3616">
        <v>4</v>
      </c>
      <c r="AC3616">
        <v>4</v>
      </c>
      <c r="AD3616" t="s">
        <v>79</v>
      </c>
      <c r="AE3616" t="s">
        <v>80</v>
      </c>
      <c r="AF3616">
        <v>40</v>
      </c>
      <c r="AG3616" s="4">
        <v>0.27083333333333331</v>
      </c>
      <c r="AH3616" s="4">
        <v>0.60416666666666663</v>
      </c>
      <c r="AI3616" s="5">
        <v>15.73</v>
      </c>
      <c r="AJ3616">
        <v>23.6</v>
      </c>
      <c r="AL3616" t="s">
        <v>81</v>
      </c>
      <c r="AM3616" t="s">
        <v>82</v>
      </c>
      <c r="AO3616" t="s">
        <v>83</v>
      </c>
      <c r="AP3616" t="s">
        <v>67</v>
      </c>
      <c r="AQ3616" t="s">
        <v>130</v>
      </c>
      <c r="AR3616" t="s">
        <v>82</v>
      </c>
      <c r="AT3616" t="s">
        <v>82</v>
      </c>
      <c r="AW3616" t="s">
        <v>72</v>
      </c>
      <c r="AX3616">
        <v>3</v>
      </c>
      <c r="AY3616" t="s">
        <v>8860</v>
      </c>
      <c r="AZ3616" t="s">
        <v>1449</v>
      </c>
      <c r="BA3616" t="s">
        <v>147</v>
      </c>
      <c r="BB3616">
        <v>19076</v>
      </c>
      <c r="BC3616" t="s">
        <v>79</v>
      </c>
      <c r="BH3616" t="s">
        <v>8861</v>
      </c>
      <c r="BI3616" t="s">
        <v>8862</v>
      </c>
      <c r="BJ3616">
        <v>461480966</v>
      </c>
    </row>
    <row r="3617" spans="1:62" x14ac:dyDescent="0.25">
      <c r="A3617" t="s">
        <v>9188</v>
      </c>
      <c r="B3617" s="2">
        <v>43510</v>
      </c>
      <c r="C3617" t="s">
        <v>63</v>
      </c>
      <c r="D3617" s="3">
        <v>43472.379929317132</v>
      </c>
      <c r="E3617" t="s">
        <v>64</v>
      </c>
      <c r="F3617" s="2">
        <v>43556</v>
      </c>
      <c r="G3617" s="2">
        <v>43771</v>
      </c>
      <c r="H3617" t="s">
        <v>9189</v>
      </c>
      <c r="J3617" t="s">
        <v>7781</v>
      </c>
      <c r="L3617" t="s">
        <v>6866</v>
      </c>
      <c r="M3617" t="s">
        <v>147</v>
      </c>
      <c r="N3617">
        <v>19462</v>
      </c>
      <c r="O3617" t="s">
        <v>70</v>
      </c>
      <c r="Q3617" t="s">
        <v>5788</v>
      </c>
      <c r="S3617" t="s">
        <v>72</v>
      </c>
      <c r="T3617" t="s">
        <v>5946</v>
      </c>
      <c r="U3617" t="s">
        <v>5854</v>
      </c>
      <c r="V3617" t="s">
        <v>6868</v>
      </c>
      <c r="W3617" t="s">
        <v>232</v>
      </c>
      <c r="X3617" t="s">
        <v>106</v>
      </c>
      <c r="Y3617" t="str">
        <f>"37-3011"</f>
        <v>37-3011</v>
      </c>
      <c r="Z3617" t="s">
        <v>94</v>
      </c>
      <c r="AA3617">
        <v>561730</v>
      </c>
      <c r="AB3617">
        <v>21</v>
      </c>
      <c r="AC3617">
        <v>21</v>
      </c>
      <c r="AD3617" t="s">
        <v>79</v>
      </c>
      <c r="AE3617" t="s">
        <v>95</v>
      </c>
      <c r="AF3617">
        <v>40</v>
      </c>
      <c r="AG3617" s="4">
        <v>0.27083333333333331</v>
      </c>
      <c r="AH3617" s="4">
        <v>0.6875</v>
      </c>
      <c r="AI3617" s="5">
        <v>13.94</v>
      </c>
      <c r="AJ3617">
        <v>20.91</v>
      </c>
      <c r="AL3617" t="s">
        <v>81</v>
      </c>
      <c r="AM3617" t="s">
        <v>82</v>
      </c>
      <c r="AO3617" t="s">
        <v>83</v>
      </c>
      <c r="AR3617" t="s">
        <v>82</v>
      </c>
      <c r="AT3617" t="s">
        <v>82</v>
      </c>
      <c r="AW3617" t="s">
        <v>82</v>
      </c>
      <c r="AY3617" t="s">
        <v>9190</v>
      </c>
      <c r="AZ3617" t="s">
        <v>1428</v>
      </c>
      <c r="BA3617" t="s">
        <v>105</v>
      </c>
      <c r="BB3617">
        <v>76111</v>
      </c>
      <c r="BC3617" t="s">
        <v>79</v>
      </c>
      <c r="BH3617" t="s">
        <v>9191</v>
      </c>
      <c r="BJ3617">
        <v>742209471</v>
      </c>
    </row>
    <row r="3618" spans="1:62" x14ac:dyDescent="0.25">
      <c r="A3618" t="s">
        <v>9206</v>
      </c>
      <c r="B3618" s="2">
        <v>43510</v>
      </c>
      <c r="C3618" t="s">
        <v>63</v>
      </c>
      <c r="D3618" s="3">
        <v>43472.378829918984</v>
      </c>
      <c r="E3618" t="s">
        <v>64</v>
      </c>
      <c r="F3618" s="2">
        <v>43556</v>
      </c>
      <c r="G3618" s="2">
        <v>43799</v>
      </c>
      <c r="H3618" t="s">
        <v>9207</v>
      </c>
      <c r="J3618" t="s">
        <v>9208</v>
      </c>
      <c r="L3618" t="s">
        <v>2169</v>
      </c>
      <c r="M3618" t="s">
        <v>232</v>
      </c>
      <c r="N3618">
        <v>12020</v>
      </c>
      <c r="O3618" t="s">
        <v>70</v>
      </c>
      <c r="Q3618" t="s">
        <v>2160</v>
      </c>
      <c r="S3618" t="s">
        <v>72</v>
      </c>
      <c r="T3618" t="s">
        <v>2136</v>
      </c>
      <c r="U3618" t="s">
        <v>2137</v>
      </c>
      <c r="V3618" t="s">
        <v>232</v>
      </c>
      <c r="W3618" t="s">
        <v>232</v>
      </c>
      <c r="X3618" t="s">
        <v>2138</v>
      </c>
      <c r="Y3618" t="str">
        <f>"39-2021"</f>
        <v>39-2021</v>
      </c>
      <c r="Z3618" t="s">
        <v>78</v>
      </c>
      <c r="AA3618">
        <v>711219</v>
      </c>
      <c r="AB3618">
        <v>65</v>
      </c>
      <c r="AC3618">
        <v>65</v>
      </c>
      <c r="AD3618" t="s">
        <v>79</v>
      </c>
      <c r="AE3618" t="s">
        <v>95</v>
      </c>
      <c r="AF3618">
        <v>40</v>
      </c>
      <c r="AG3618" s="4">
        <v>0.20833333333333334</v>
      </c>
      <c r="AH3618" s="4">
        <v>0.45833333333333331</v>
      </c>
      <c r="AI3618" s="5">
        <v>13.05</v>
      </c>
      <c r="AJ3618">
        <v>19.579999999999998</v>
      </c>
      <c r="AL3618" t="s">
        <v>81</v>
      </c>
      <c r="AM3618" t="s">
        <v>82</v>
      </c>
      <c r="AO3618" t="s">
        <v>83</v>
      </c>
      <c r="AR3618" t="s">
        <v>82</v>
      </c>
      <c r="AT3618" t="s">
        <v>82</v>
      </c>
      <c r="AW3618" t="s">
        <v>72</v>
      </c>
      <c r="AX3618">
        <v>1</v>
      </c>
      <c r="AY3618" t="s">
        <v>2169</v>
      </c>
      <c r="AZ3618" t="s">
        <v>698</v>
      </c>
      <c r="BA3618" t="s">
        <v>232</v>
      </c>
      <c r="BB3618">
        <v>11003</v>
      </c>
      <c r="BC3618" t="s">
        <v>79</v>
      </c>
      <c r="BH3618" t="s">
        <v>2167</v>
      </c>
      <c r="BI3618" t="s">
        <v>7976</v>
      </c>
      <c r="BJ3618">
        <v>310993787</v>
      </c>
    </row>
    <row r="3619" spans="1:62" x14ac:dyDescent="0.25">
      <c r="A3619" t="s">
        <v>9254</v>
      </c>
      <c r="B3619" s="2">
        <v>43510</v>
      </c>
      <c r="C3619" t="s">
        <v>63</v>
      </c>
      <c r="D3619" s="3">
        <v>43472.381739189812</v>
      </c>
      <c r="E3619" t="s">
        <v>64</v>
      </c>
      <c r="F3619" s="2">
        <v>43556</v>
      </c>
      <c r="G3619" s="2">
        <v>43769</v>
      </c>
      <c r="H3619" t="s">
        <v>9255</v>
      </c>
      <c r="J3619" t="s">
        <v>9256</v>
      </c>
      <c r="L3619" t="s">
        <v>3431</v>
      </c>
      <c r="M3619" t="s">
        <v>783</v>
      </c>
      <c r="N3619">
        <v>44505</v>
      </c>
      <c r="O3619" t="s">
        <v>70</v>
      </c>
      <c r="Q3619" t="s">
        <v>9257</v>
      </c>
      <c r="S3619" t="s">
        <v>72</v>
      </c>
      <c r="T3619" t="s">
        <v>878</v>
      </c>
      <c r="U3619" t="s">
        <v>2327</v>
      </c>
      <c r="V3619" t="s">
        <v>880</v>
      </c>
      <c r="W3619" t="s">
        <v>881</v>
      </c>
      <c r="X3619" t="s">
        <v>9258</v>
      </c>
      <c r="Y3619" t="str">
        <f>"47-2141"</f>
        <v>47-2141</v>
      </c>
      <c r="Z3619" t="s">
        <v>1722</v>
      </c>
      <c r="AA3619">
        <v>238320</v>
      </c>
      <c r="AB3619">
        <v>19</v>
      </c>
      <c r="AC3619">
        <v>19</v>
      </c>
      <c r="AD3619" t="s">
        <v>79</v>
      </c>
      <c r="AE3619" t="s">
        <v>80</v>
      </c>
      <c r="AF3619">
        <v>40</v>
      </c>
      <c r="AG3619" s="4">
        <v>0.33333333333333331</v>
      </c>
      <c r="AH3619" s="4">
        <v>0.66666666666666663</v>
      </c>
      <c r="AI3619" s="5">
        <v>25.96</v>
      </c>
      <c r="AJ3619">
        <v>38.94</v>
      </c>
      <c r="AK3619">
        <v>75</v>
      </c>
      <c r="AL3619" t="s">
        <v>81</v>
      </c>
      <c r="AM3619" t="s">
        <v>82</v>
      </c>
      <c r="AO3619" t="s">
        <v>83</v>
      </c>
      <c r="AR3619" t="s">
        <v>82</v>
      </c>
      <c r="AT3619" t="s">
        <v>82</v>
      </c>
      <c r="AW3619" t="s">
        <v>82</v>
      </c>
      <c r="AY3619" t="s">
        <v>3431</v>
      </c>
      <c r="AZ3619" t="s">
        <v>3432</v>
      </c>
      <c r="BA3619" t="s">
        <v>783</v>
      </c>
      <c r="BB3619">
        <v>44505</v>
      </c>
      <c r="BC3619" t="s">
        <v>79</v>
      </c>
      <c r="BH3619" t="s">
        <v>9259</v>
      </c>
      <c r="BJ3619">
        <v>341317747</v>
      </c>
    </row>
    <row r="3620" spans="1:62" x14ac:dyDescent="0.25">
      <c r="A3620" t="s">
        <v>10051</v>
      </c>
      <c r="B3620" s="2">
        <v>43510</v>
      </c>
      <c r="C3620" t="s">
        <v>63</v>
      </c>
      <c r="D3620" s="3">
        <v>43472.382635520837</v>
      </c>
      <c r="E3620" t="s">
        <v>64</v>
      </c>
      <c r="F3620" s="2">
        <v>43556</v>
      </c>
      <c r="G3620" s="2">
        <v>43758</v>
      </c>
      <c r="H3620" t="s">
        <v>10052</v>
      </c>
      <c r="J3620" t="s">
        <v>10053</v>
      </c>
      <c r="L3620" t="s">
        <v>10054</v>
      </c>
      <c r="M3620" t="s">
        <v>783</v>
      </c>
      <c r="N3620">
        <v>44117</v>
      </c>
      <c r="O3620" t="s">
        <v>70</v>
      </c>
      <c r="Q3620" t="s">
        <v>10055</v>
      </c>
      <c r="S3620" t="s">
        <v>72</v>
      </c>
      <c r="T3620" t="s">
        <v>7052</v>
      </c>
      <c r="U3620" t="s">
        <v>6798</v>
      </c>
      <c r="V3620" t="s">
        <v>6799</v>
      </c>
      <c r="W3620" t="s">
        <v>783</v>
      </c>
      <c r="X3620" t="s">
        <v>10056</v>
      </c>
      <c r="Y3620" t="str">
        <f>"53-3033"</f>
        <v>53-3033</v>
      </c>
      <c r="Z3620" t="s">
        <v>4102</v>
      </c>
      <c r="AA3620">
        <v>532299</v>
      </c>
      <c r="AB3620">
        <v>6</v>
      </c>
      <c r="AC3620">
        <v>6</v>
      </c>
      <c r="AD3620" t="s">
        <v>79</v>
      </c>
      <c r="AE3620" t="s">
        <v>95</v>
      </c>
      <c r="AF3620">
        <v>40</v>
      </c>
      <c r="AG3620" s="4">
        <v>0.375</v>
      </c>
      <c r="AH3620" s="4">
        <v>0.70833333333333337</v>
      </c>
      <c r="AI3620" s="5">
        <v>16.989999999999998</v>
      </c>
      <c r="AJ3620">
        <v>25.49</v>
      </c>
      <c r="AK3620">
        <v>25.49</v>
      </c>
      <c r="AL3620" t="s">
        <v>81</v>
      </c>
      <c r="AM3620" t="s">
        <v>82</v>
      </c>
      <c r="AO3620" t="s">
        <v>83</v>
      </c>
      <c r="AR3620" t="s">
        <v>82</v>
      </c>
      <c r="AT3620" t="s">
        <v>82</v>
      </c>
      <c r="AW3620" t="s">
        <v>82</v>
      </c>
      <c r="AY3620" t="s">
        <v>10054</v>
      </c>
      <c r="AZ3620" t="s">
        <v>7299</v>
      </c>
      <c r="BA3620" t="s">
        <v>783</v>
      </c>
      <c r="BB3620">
        <v>44117</v>
      </c>
      <c r="BC3620" t="s">
        <v>79</v>
      </c>
      <c r="BH3620" t="s">
        <v>10053</v>
      </c>
      <c r="BJ3620">
        <v>341089816</v>
      </c>
    </row>
    <row r="3621" spans="1:62" x14ac:dyDescent="0.25">
      <c r="A3621" t="s">
        <v>10240</v>
      </c>
      <c r="B3621" s="2">
        <v>43510</v>
      </c>
      <c r="C3621" t="s">
        <v>63</v>
      </c>
      <c r="D3621" s="3">
        <v>43472.381455243056</v>
      </c>
      <c r="E3621" t="s">
        <v>282</v>
      </c>
      <c r="F3621" s="2">
        <v>43556</v>
      </c>
      <c r="G3621" s="2">
        <v>43775</v>
      </c>
      <c r="H3621" t="s">
        <v>10241</v>
      </c>
      <c r="I3621" t="s">
        <v>10242</v>
      </c>
      <c r="J3621" t="s">
        <v>10243</v>
      </c>
      <c r="L3621" t="s">
        <v>10244</v>
      </c>
      <c r="M3621" t="s">
        <v>226</v>
      </c>
      <c r="N3621">
        <v>49781</v>
      </c>
      <c r="O3621" t="s">
        <v>70</v>
      </c>
      <c r="P3621" t="s">
        <v>67</v>
      </c>
      <c r="Q3621" t="s">
        <v>10245</v>
      </c>
      <c r="S3621" t="s">
        <v>72</v>
      </c>
      <c r="T3621" t="s">
        <v>9959</v>
      </c>
      <c r="U3621" t="s">
        <v>9960</v>
      </c>
      <c r="V3621" t="s">
        <v>3243</v>
      </c>
      <c r="W3621" t="s">
        <v>226</v>
      </c>
      <c r="X3621" t="s">
        <v>1427</v>
      </c>
      <c r="Y3621" t="str">
        <f>"37-2012"</f>
        <v>37-2012</v>
      </c>
      <c r="Z3621" t="s">
        <v>373</v>
      </c>
      <c r="AA3621">
        <v>721110</v>
      </c>
      <c r="AB3621">
        <v>20</v>
      </c>
      <c r="AC3621">
        <v>17</v>
      </c>
      <c r="AD3621" t="s">
        <v>79</v>
      </c>
      <c r="AE3621" t="s">
        <v>80</v>
      </c>
      <c r="AF3621">
        <v>40</v>
      </c>
      <c r="AG3621" s="4">
        <v>0.375</v>
      </c>
      <c r="AH3621" s="4">
        <v>0.70833333333333337</v>
      </c>
      <c r="AI3621" s="5">
        <v>10.75</v>
      </c>
      <c r="AJ3621">
        <v>16.13</v>
      </c>
      <c r="AL3621" t="s">
        <v>81</v>
      </c>
      <c r="AM3621" t="s">
        <v>82</v>
      </c>
      <c r="AO3621" t="s">
        <v>83</v>
      </c>
      <c r="AR3621" t="s">
        <v>82</v>
      </c>
      <c r="AT3621" t="s">
        <v>82</v>
      </c>
      <c r="AW3621" t="s">
        <v>82</v>
      </c>
      <c r="AY3621" t="s">
        <v>10244</v>
      </c>
      <c r="AZ3621" t="s">
        <v>10246</v>
      </c>
      <c r="BA3621" t="s">
        <v>226</v>
      </c>
      <c r="BB3621">
        <v>49781</v>
      </c>
      <c r="BC3621" t="s">
        <v>87</v>
      </c>
      <c r="BH3621" t="s">
        <v>10243</v>
      </c>
      <c r="BJ3621">
        <v>382678572</v>
      </c>
    </row>
    <row r="3622" spans="1:62" x14ac:dyDescent="0.25">
      <c r="A3622" t="s">
        <v>11543</v>
      </c>
      <c r="B3622" s="2">
        <v>43510</v>
      </c>
      <c r="C3622" t="s">
        <v>63</v>
      </c>
      <c r="D3622" s="3">
        <v>43472.381030659722</v>
      </c>
      <c r="E3622" t="s">
        <v>64</v>
      </c>
      <c r="F3622" s="2">
        <v>43556</v>
      </c>
      <c r="G3622" s="2">
        <v>43799</v>
      </c>
      <c r="H3622" t="s">
        <v>11544</v>
      </c>
      <c r="I3622" t="s">
        <v>67</v>
      </c>
      <c r="J3622" t="s">
        <v>11545</v>
      </c>
      <c r="K3622" t="s">
        <v>67</v>
      </c>
      <c r="L3622" t="s">
        <v>4286</v>
      </c>
      <c r="M3622" t="s">
        <v>774</v>
      </c>
      <c r="N3622">
        <v>80004</v>
      </c>
      <c r="O3622" t="s">
        <v>70</v>
      </c>
      <c r="P3622" t="s">
        <v>67</v>
      </c>
      <c r="Q3622" t="s">
        <v>11546</v>
      </c>
      <c r="S3622" t="s">
        <v>72</v>
      </c>
      <c r="T3622" t="s">
        <v>938</v>
      </c>
      <c r="U3622" t="s">
        <v>939</v>
      </c>
      <c r="V3622" t="s">
        <v>940</v>
      </c>
      <c r="W3622" t="s">
        <v>774</v>
      </c>
      <c r="X3622" t="s">
        <v>1673</v>
      </c>
      <c r="Y3622" t="str">
        <f>"37-3011"</f>
        <v>37-3011</v>
      </c>
      <c r="Z3622" t="s">
        <v>94</v>
      </c>
      <c r="AA3622">
        <v>56173</v>
      </c>
      <c r="AB3622">
        <v>22</v>
      </c>
      <c r="AC3622">
        <v>22</v>
      </c>
      <c r="AD3622" t="s">
        <v>79</v>
      </c>
      <c r="AE3622" t="s">
        <v>95</v>
      </c>
      <c r="AF3622">
        <v>35</v>
      </c>
      <c r="AG3622" s="4">
        <v>0.29166666666666669</v>
      </c>
      <c r="AH3622" s="4">
        <v>0.66666666666666663</v>
      </c>
      <c r="AI3622" s="5">
        <v>15.17</v>
      </c>
      <c r="AJ3622">
        <v>22.76</v>
      </c>
      <c r="AK3622">
        <v>22.76</v>
      </c>
      <c r="AL3622" t="s">
        <v>81</v>
      </c>
      <c r="AM3622" t="s">
        <v>82</v>
      </c>
      <c r="AO3622" t="s">
        <v>83</v>
      </c>
      <c r="AP3622" t="s">
        <v>67</v>
      </c>
      <c r="AQ3622" t="s">
        <v>67</v>
      </c>
      <c r="AR3622" t="s">
        <v>82</v>
      </c>
      <c r="AT3622" t="s">
        <v>82</v>
      </c>
      <c r="AW3622" t="s">
        <v>82</v>
      </c>
      <c r="AY3622" t="s">
        <v>4286</v>
      </c>
      <c r="AZ3622" t="s">
        <v>713</v>
      </c>
      <c r="BA3622" t="s">
        <v>774</v>
      </c>
      <c r="BB3622">
        <v>80004</v>
      </c>
      <c r="BC3622" t="s">
        <v>79</v>
      </c>
      <c r="BH3622" t="s">
        <v>11545</v>
      </c>
      <c r="BI3622" t="s">
        <v>67</v>
      </c>
      <c r="BJ3622">
        <v>841370699</v>
      </c>
    </row>
    <row r="3623" spans="1:62" x14ac:dyDescent="0.25">
      <c r="A3623" t="s">
        <v>11573</v>
      </c>
      <c r="B3623" s="2">
        <v>43510</v>
      </c>
      <c r="C3623" t="s">
        <v>63</v>
      </c>
      <c r="D3623" s="3">
        <v>43472.38221546296</v>
      </c>
      <c r="E3623" t="s">
        <v>64</v>
      </c>
      <c r="F3623" s="2">
        <v>43556</v>
      </c>
      <c r="G3623" s="2">
        <v>43769</v>
      </c>
      <c r="H3623" t="s">
        <v>11574</v>
      </c>
      <c r="I3623" t="s">
        <v>11575</v>
      </c>
      <c r="J3623" t="s">
        <v>11576</v>
      </c>
      <c r="L3623" t="s">
        <v>11577</v>
      </c>
      <c r="M3623" t="s">
        <v>774</v>
      </c>
      <c r="N3623">
        <v>81435</v>
      </c>
      <c r="O3623" t="s">
        <v>70</v>
      </c>
      <c r="Q3623" t="s">
        <v>11578</v>
      </c>
      <c r="S3623" t="s">
        <v>72</v>
      </c>
      <c r="T3623" t="s">
        <v>878</v>
      </c>
      <c r="U3623" t="s">
        <v>2327</v>
      </c>
      <c r="V3623" t="s">
        <v>880</v>
      </c>
      <c r="W3623" t="s">
        <v>881</v>
      </c>
      <c r="X3623" t="s">
        <v>1256</v>
      </c>
      <c r="Y3623" t="str">
        <f>"37-3011"</f>
        <v>37-3011</v>
      </c>
      <c r="Z3623" t="s">
        <v>94</v>
      </c>
      <c r="AA3623">
        <v>561730</v>
      </c>
      <c r="AB3623">
        <v>30</v>
      </c>
      <c r="AC3623">
        <v>30</v>
      </c>
      <c r="AD3623" t="s">
        <v>79</v>
      </c>
      <c r="AE3623" t="s">
        <v>80</v>
      </c>
      <c r="AF3623">
        <v>40</v>
      </c>
      <c r="AG3623" s="4">
        <v>0.33333333333333331</v>
      </c>
      <c r="AH3623" s="4">
        <v>0.6875</v>
      </c>
      <c r="AI3623" s="5">
        <v>14.86</v>
      </c>
      <c r="AJ3623">
        <v>22.29</v>
      </c>
      <c r="AK3623">
        <v>27</v>
      </c>
      <c r="AL3623" t="s">
        <v>81</v>
      </c>
      <c r="AM3623" t="s">
        <v>82</v>
      </c>
      <c r="AO3623" t="s">
        <v>83</v>
      </c>
      <c r="AR3623" t="s">
        <v>82</v>
      </c>
      <c r="AT3623" t="s">
        <v>82</v>
      </c>
      <c r="AW3623" t="s">
        <v>82</v>
      </c>
      <c r="AY3623" t="s">
        <v>11577</v>
      </c>
      <c r="AZ3623" t="s">
        <v>4922</v>
      </c>
      <c r="BA3623" t="s">
        <v>774</v>
      </c>
      <c r="BB3623">
        <v>81435</v>
      </c>
      <c r="BC3623" t="s">
        <v>79</v>
      </c>
      <c r="BH3623" t="s">
        <v>11579</v>
      </c>
      <c r="BJ3623">
        <v>841223518</v>
      </c>
    </row>
    <row r="3624" spans="1:62" x14ac:dyDescent="0.25">
      <c r="A3624" t="s">
        <v>12385</v>
      </c>
      <c r="B3624" s="2">
        <v>43510</v>
      </c>
      <c r="C3624" t="s">
        <v>63</v>
      </c>
      <c r="D3624" s="3">
        <v>43472.379840462963</v>
      </c>
      <c r="E3624" t="s">
        <v>64</v>
      </c>
      <c r="F3624" s="2">
        <v>43556</v>
      </c>
      <c r="G3624" s="2">
        <v>43799</v>
      </c>
      <c r="H3624" t="s">
        <v>12386</v>
      </c>
      <c r="I3624" t="s">
        <v>67</v>
      </c>
      <c r="J3624" t="s">
        <v>12387</v>
      </c>
      <c r="L3624" t="s">
        <v>12388</v>
      </c>
      <c r="M3624" t="s">
        <v>783</v>
      </c>
      <c r="N3624">
        <v>44131</v>
      </c>
      <c r="O3624" t="s">
        <v>70</v>
      </c>
      <c r="P3624" t="s">
        <v>67</v>
      </c>
      <c r="Q3624" t="s">
        <v>12389</v>
      </c>
      <c r="S3624" t="s">
        <v>72</v>
      </c>
      <c r="T3624" t="s">
        <v>3410</v>
      </c>
      <c r="U3624" t="s">
        <v>3411</v>
      </c>
      <c r="V3624" t="s">
        <v>3412</v>
      </c>
      <c r="W3624" t="s">
        <v>783</v>
      </c>
      <c r="X3624" t="s">
        <v>106</v>
      </c>
      <c r="Y3624" t="str">
        <f>"37-3011"</f>
        <v>37-3011</v>
      </c>
      <c r="Z3624" t="s">
        <v>94</v>
      </c>
      <c r="AA3624">
        <v>561730</v>
      </c>
      <c r="AB3624">
        <v>12</v>
      </c>
      <c r="AC3624">
        <v>12</v>
      </c>
      <c r="AD3624" t="s">
        <v>79</v>
      </c>
      <c r="AE3624" t="s">
        <v>80</v>
      </c>
      <c r="AF3624">
        <v>40</v>
      </c>
      <c r="AG3624" s="4">
        <v>0.33333333333333331</v>
      </c>
      <c r="AH3624" s="4">
        <v>0.70833333333333337</v>
      </c>
      <c r="AI3624" s="5">
        <v>13.7</v>
      </c>
      <c r="AJ3624">
        <v>20.55</v>
      </c>
      <c r="AL3624" t="s">
        <v>81</v>
      </c>
      <c r="AM3624" t="s">
        <v>82</v>
      </c>
      <c r="AO3624" t="s">
        <v>83</v>
      </c>
      <c r="AP3624" t="s">
        <v>67</v>
      </c>
      <c r="AQ3624" t="s">
        <v>67</v>
      </c>
      <c r="AR3624" t="s">
        <v>82</v>
      </c>
      <c r="AT3624" t="s">
        <v>82</v>
      </c>
      <c r="AW3624" t="s">
        <v>82</v>
      </c>
      <c r="AY3624" t="s">
        <v>12390</v>
      </c>
      <c r="AZ3624" t="s">
        <v>2541</v>
      </c>
      <c r="BA3624" t="s">
        <v>783</v>
      </c>
      <c r="BB3624">
        <v>44067</v>
      </c>
      <c r="BC3624" t="s">
        <v>79</v>
      </c>
      <c r="BH3624" t="s">
        <v>12391</v>
      </c>
      <c r="BJ3624">
        <v>341633037</v>
      </c>
    </row>
    <row r="3625" spans="1:62" x14ac:dyDescent="0.25">
      <c r="A3625" t="s">
        <v>12712</v>
      </c>
      <c r="B3625" s="2">
        <v>43510</v>
      </c>
      <c r="C3625" t="s">
        <v>63</v>
      </c>
      <c r="D3625" s="3">
        <v>43472.382135347223</v>
      </c>
      <c r="E3625" t="s">
        <v>64</v>
      </c>
      <c r="F3625" s="2">
        <v>43556</v>
      </c>
      <c r="G3625" s="2">
        <v>43753</v>
      </c>
      <c r="H3625" t="s">
        <v>12713</v>
      </c>
      <c r="J3625" t="s">
        <v>12714</v>
      </c>
      <c r="L3625" t="s">
        <v>12715</v>
      </c>
      <c r="M3625" t="s">
        <v>232</v>
      </c>
      <c r="N3625">
        <v>12885</v>
      </c>
      <c r="O3625" t="s">
        <v>70</v>
      </c>
      <c r="Q3625" t="s">
        <v>12716</v>
      </c>
      <c r="S3625" t="s">
        <v>72</v>
      </c>
      <c r="T3625" t="s">
        <v>878</v>
      </c>
      <c r="U3625" t="s">
        <v>8240</v>
      </c>
      <c r="V3625" t="s">
        <v>880</v>
      </c>
      <c r="W3625" t="s">
        <v>881</v>
      </c>
      <c r="X3625" t="s">
        <v>12717</v>
      </c>
      <c r="Y3625" t="str">
        <f>"51-6011"</f>
        <v>51-6011</v>
      </c>
      <c r="Z3625" t="s">
        <v>367</v>
      </c>
      <c r="AA3625">
        <v>812320</v>
      </c>
      <c r="AB3625">
        <v>16</v>
      </c>
      <c r="AC3625">
        <v>16</v>
      </c>
      <c r="AD3625" t="s">
        <v>79</v>
      </c>
      <c r="AE3625" t="s">
        <v>95</v>
      </c>
      <c r="AF3625">
        <v>40</v>
      </c>
      <c r="AG3625" s="4">
        <v>0.25</v>
      </c>
      <c r="AH3625" s="4">
        <v>0</v>
      </c>
      <c r="AI3625" s="5">
        <v>11.96</v>
      </c>
      <c r="AJ3625">
        <v>17.940000000000001</v>
      </c>
      <c r="AL3625" t="s">
        <v>81</v>
      </c>
      <c r="AM3625" t="s">
        <v>82</v>
      </c>
      <c r="AO3625" t="s">
        <v>83</v>
      </c>
      <c r="AR3625" t="s">
        <v>82</v>
      </c>
      <c r="AT3625" t="s">
        <v>82</v>
      </c>
      <c r="AW3625" t="s">
        <v>82</v>
      </c>
      <c r="AY3625" t="s">
        <v>12715</v>
      </c>
      <c r="AZ3625" t="s">
        <v>1047</v>
      </c>
      <c r="BA3625" t="s">
        <v>232</v>
      </c>
      <c r="BB3625">
        <v>12885</v>
      </c>
      <c r="BC3625" t="s">
        <v>87</v>
      </c>
      <c r="BH3625" t="s">
        <v>12718</v>
      </c>
      <c r="BJ3625">
        <v>141579363</v>
      </c>
    </row>
    <row r="3626" spans="1:62" x14ac:dyDescent="0.25">
      <c r="A3626" t="s">
        <v>12959</v>
      </c>
      <c r="B3626" s="2">
        <v>43510</v>
      </c>
      <c r="C3626" t="s">
        <v>63</v>
      </c>
      <c r="D3626" s="3">
        <v>43472.379910462965</v>
      </c>
      <c r="E3626" t="s">
        <v>64</v>
      </c>
      <c r="F3626" s="2">
        <v>43556</v>
      </c>
      <c r="G3626" s="2">
        <v>43799</v>
      </c>
      <c r="H3626" t="s">
        <v>12960</v>
      </c>
      <c r="I3626" t="s">
        <v>12961</v>
      </c>
      <c r="J3626" t="s">
        <v>12962</v>
      </c>
      <c r="L3626" t="s">
        <v>12963</v>
      </c>
      <c r="M3626" t="s">
        <v>136</v>
      </c>
      <c r="N3626">
        <v>21842</v>
      </c>
      <c r="O3626" t="s">
        <v>70</v>
      </c>
      <c r="Q3626" t="s">
        <v>12964</v>
      </c>
      <c r="S3626" t="s">
        <v>72</v>
      </c>
      <c r="T3626" t="s">
        <v>4709</v>
      </c>
      <c r="U3626" t="s">
        <v>4710</v>
      </c>
      <c r="V3626" t="s">
        <v>4711</v>
      </c>
      <c r="W3626" t="s">
        <v>136</v>
      </c>
      <c r="X3626" t="s">
        <v>12965</v>
      </c>
      <c r="Y3626" t="str">
        <f>"37-2012"</f>
        <v>37-2012</v>
      </c>
      <c r="Z3626" t="s">
        <v>373</v>
      </c>
      <c r="AA3626">
        <v>721110</v>
      </c>
      <c r="AB3626">
        <v>24</v>
      </c>
      <c r="AC3626">
        <v>24</v>
      </c>
      <c r="AD3626" t="s">
        <v>79</v>
      </c>
      <c r="AE3626" t="s">
        <v>95</v>
      </c>
      <c r="AF3626">
        <v>35</v>
      </c>
      <c r="AG3626" s="4">
        <v>0.29166666666666669</v>
      </c>
      <c r="AH3626" s="4">
        <v>0.95833333333333337</v>
      </c>
      <c r="AI3626" s="5">
        <v>10.59</v>
      </c>
      <c r="AL3626" t="s">
        <v>81</v>
      </c>
      <c r="AM3626" t="s">
        <v>82</v>
      </c>
      <c r="AO3626" t="s">
        <v>83</v>
      </c>
      <c r="AR3626" t="s">
        <v>82</v>
      </c>
      <c r="AT3626" t="s">
        <v>82</v>
      </c>
      <c r="AW3626" t="s">
        <v>82</v>
      </c>
      <c r="AY3626" t="s">
        <v>12963</v>
      </c>
      <c r="AZ3626" t="s">
        <v>5639</v>
      </c>
      <c r="BA3626" t="s">
        <v>136</v>
      </c>
      <c r="BB3626">
        <v>21842</v>
      </c>
      <c r="BC3626" t="s">
        <v>87</v>
      </c>
      <c r="BH3626" t="s">
        <v>12962</v>
      </c>
      <c r="BJ3626">
        <v>521381007</v>
      </c>
    </row>
    <row r="3627" spans="1:62" x14ac:dyDescent="0.25">
      <c r="A3627" t="s">
        <v>13651</v>
      </c>
      <c r="B3627" s="2">
        <v>43510</v>
      </c>
      <c r="C3627" t="s">
        <v>63</v>
      </c>
      <c r="D3627" s="3">
        <v>43472.381853171297</v>
      </c>
      <c r="E3627" t="s">
        <v>64</v>
      </c>
      <c r="F3627" s="2">
        <v>43556</v>
      </c>
      <c r="G3627" s="2">
        <v>43816</v>
      </c>
      <c r="H3627" t="s">
        <v>13652</v>
      </c>
      <c r="J3627" t="s">
        <v>13653</v>
      </c>
      <c r="L3627" t="s">
        <v>13509</v>
      </c>
      <c r="M3627" t="s">
        <v>147</v>
      </c>
      <c r="N3627">
        <v>19342</v>
      </c>
      <c r="O3627" t="s">
        <v>70</v>
      </c>
      <c r="Q3627" t="s">
        <v>13654</v>
      </c>
      <c r="S3627" t="s">
        <v>72</v>
      </c>
      <c r="T3627" t="s">
        <v>878</v>
      </c>
      <c r="U3627" t="s">
        <v>13655</v>
      </c>
      <c r="V3627" t="s">
        <v>2620</v>
      </c>
      <c r="W3627" t="s">
        <v>881</v>
      </c>
      <c r="X3627" t="s">
        <v>13656</v>
      </c>
      <c r="Y3627" t="str">
        <f>"37-3011"</f>
        <v>37-3011</v>
      </c>
      <c r="Z3627" t="s">
        <v>94</v>
      </c>
      <c r="AA3627">
        <v>561730</v>
      </c>
      <c r="AB3627">
        <v>15</v>
      </c>
      <c r="AC3627">
        <v>15</v>
      </c>
      <c r="AD3627" t="s">
        <v>79</v>
      </c>
      <c r="AE3627" t="s">
        <v>95</v>
      </c>
      <c r="AF3627">
        <v>35</v>
      </c>
      <c r="AG3627" s="4">
        <v>0.3125</v>
      </c>
      <c r="AH3627" s="4">
        <v>0.625</v>
      </c>
      <c r="AI3627" s="5">
        <v>15.73</v>
      </c>
      <c r="AJ3627">
        <v>23.6</v>
      </c>
      <c r="AK3627">
        <v>25.5</v>
      </c>
      <c r="AL3627" t="s">
        <v>81</v>
      </c>
      <c r="AM3627" t="s">
        <v>82</v>
      </c>
      <c r="AO3627" t="s">
        <v>83</v>
      </c>
      <c r="AR3627" t="s">
        <v>82</v>
      </c>
      <c r="AT3627" t="s">
        <v>82</v>
      </c>
      <c r="AW3627" t="s">
        <v>72</v>
      </c>
      <c r="AX3627">
        <v>3</v>
      </c>
      <c r="AY3627" t="s">
        <v>13509</v>
      </c>
      <c r="AZ3627" t="s">
        <v>1449</v>
      </c>
      <c r="BA3627" t="s">
        <v>147</v>
      </c>
      <c r="BB3627">
        <v>19342</v>
      </c>
      <c r="BC3627" t="s">
        <v>79</v>
      </c>
      <c r="BH3627" t="s">
        <v>13657</v>
      </c>
      <c r="BJ3627">
        <v>463825415</v>
      </c>
    </row>
    <row r="3628" spans="1:62" x14ac:dyDescent="0.25">
      <c r="A3628" t="s">
        <v>14692</v>
      </c>
      <c r="B3628" s="2">
        <v>43510</v>
      </c>
      <c r="C3628" t="s">
        <v>63</v>
      </c>
      <c r="D3628" s="3">
        <v>43472.381685567132</v>
      </c>
      <c r="E3628" t="s">
        <v>64</v>
      </c>
      <c r="F3628" s="2">
        <v>43556</v>
      </c>
      <c r="G3628" s="2">
        <v>43769</v>
      </c>
      <c r="H3628" t="s">
        <v>14693</v>
      </c>
      <c r="I3628" t="s">
        <v>14694</v>
      </c>
      <c r="J3628" t="s">
        <v>14695</v>
      </c>
      <c r="L3628" t="s">
        <v>14696</v>
      </c>
      <c r="M3628" t="s">
        <v>207</v>
      </c>
      <c r="N3628">
        <v>2465</v>
      </c>
      <c r="O3628" t="s">
        <v>70</v>
      </c>
      <c r="Q3628" t="s">
        <v>14697</v>
      </c>
      <c r="S3628" t="s">
        <v>72</v>
      </c>
      <c r="T3628" t="s">
        <v>651</v>
      </c>
      <c r="U3628" t="s">
        <v>652</v>
      </c>
      <c r="V3628" t="s">
        <v>653</v>
      </c>
      <c r="W3628" t="s">
        <v>207</v>
      </c>
      <c r="X3628" t="s">
        <v>5311</v>
      </c>
      <c r="Y3628" t="str">
        <f>"53-7062"</f>
        <v>53-7062</v>
      </c>
      <c r="Z3628" t="s">
        <v>337</v>
      </c>
      <c r="AA3628">
        <v>484210</v>
      </c>
      <c r="AB3628">
        <v>45</v>
      </c>
      <c r="AC3628">
        <v>45</v>
      </c>
      <c r="AD3628" t="s">
        <v>79</v>
      </c>
      <c r="AE3628" t="s">
        <v>95</v>
      </c>
      <c r="AF3628">
        <v>40</v>
      </c>
      <c r="AG3628" s="4">
        <v>0.375</v>
      </c>
      <c r="AH3628" s="4">
        <v>0.70833333333333337</v>
      </c>
      <c r="AI3628" s="5">
        <v>16.25</v>
      </c>
      <c r="AJ3628">
        <v>24.38</v>
      </c>
      <c r="AK3628">
        <v>37.5</v>
      </c>
      <c r="AL3628" t="s">
        <v>81</v>
      </c>
      <c r="AM3628" t="s">
        <v>82</v>
      </c>
      <c r="AO3628" t="s">
        <v>83</v>
      </c>
      <c r="AR3628" t="s">
        <v>82</v>
      </c>
      <c r="AT3628" t="s">
        <v>82</v>
      </c>
      <c r="AW3628" t="s">
        <v>72</v>
      </c>
      <c r="AX3628">
        <v>3</v>
      </c>
      <c r="AY3628" t="s">
        <v>14696</v>
      </c>
      <c r="AZ3628" t="s">
        <v>3829</v>
      </c>
      <c r="BA3628" t="s">
        <v>207</v>
      </c>
      <c r="BB3628">
        <v>2465</v>
      </c>
      <c r="BC3628" t="s">
        <v>79</v>
      </c>
      <c r="BH3628" t="s">
        <v>14695</v>
      </c>
      <c r="BJ3628">
        <v>263404659</v>
      </c>
    </row>
    <row r="3629" spans="1:62" x14ac:dyDescent="0.25">
      <c r="A3629" t="s">
        <v>15186</v>
      </c>
      <c r="B3629" s="2">
        <v>43510</v>
      </c>
      <c r="C3629" t="s">
        <v>63</v>
      </c>
      <c r="D3629" s="3">
        <v>43472.382235324076</v>
      </c>
      <c r="E3629" t="s">
        <v>64</v>
      </c>
      <c r="F3629" s="2">
        <v>43556</v>
      </c>
      <c r="G3629" s="2">
        <v>43784</v>
      </c>
      <c r="H3629" t="s">
        <v>15187</v>
      </c>
      <c r="I3629" t="s">
        <v>15188</v>
      </c>
      <c r="J3629" t="s">
        <v>15189</v>
      </c>
      <c r="K3629" t="s">
        <v>13238</v>
      </c>
      <c r="L3629" t="s">
        <v>814</v>
      </c>
      <c r="M3629" t="s">
        <v>147</v>
      </c>
      <c r="N3629">
        <v>17315</v>
      </c>
      <c r="O3629" t="s">
        <v>70</v>
      </c>
      <c r="Q3629" t="s">
        <v>15190</v>
      </c>
      <c r="S3629" t="s">
        <v>72</v>
      </c>
      <c r="T3629" t="s">
        <v>12907</v>
      </c>
      <c r="U3629" t="s">
        <v>12908</v>
      </c>
      <c r="V3629" t="s">
        <v>12909</v>
      </c>
      <c r="W3629" t="s">
        <v>105</v>
      </c>
      <c r="X3629" t="s">
        <v>106</v>
      </c>
      <c r="Y3629" t="str">
        <f>"37-3011"</f>
        <v>37-3011</v>
      </c>
      <c r="Z3629" t="s">
        <v>94</v>
      </c>
      <c r="AA3629">
        <v>561730</v>
      </c>
      <c r="AB3629">
        <v>20</v>
      </c>
      <c r="AC3629">
        <v>20</v>
      </c>
      <c r="AD3629" t="s">
        <v>79</v>
      </c>
      <c r="AE3629" t="s">
        <v>95</v>
      </c>
      <c r="AF3629">
        <v>40</v>
      </c>
      <c r="AG3629" s="4">
        <v>0.3125</v>
      </c>
      <c r="AH3629" s="4">
        <v>0.6875</v>
      </c>
      <c r="AI3629" s="5">
        <v>14.28</v>
      </c>
      <c r="AL3629" t="s">
        <v>81</v>
      </c>
      <c r="AM3629" t="s">
        <v>82</v>
      </c>
      <c r="AO3629" t="s">
        <v>83</v>
      </c>
      <c r="AP3629" t="s">
        <v>10693</v>
      </c>
      <c r="AQ3629" t="s">
        <v>10693</v>
      </c>
      <c r="AR3629" t="s">
        <v>82</v>
      </c>
      <c r="AT3629" t="s">
        <v>82</v>
      </c>
      <c r="AW3629" t="s">
        <v>82</v>
      </c>
      <c r="AY3629" t="s">
        <v>814</v>
      </c>
      <c r="AZ3629" t="s">
        <v>812</v>
      </c>
      <c r="BA3629" t="s">
        <v>147</v>
      </c>
      <c r="BB3629">
        <v>17315</v>
      </c>
      <c r="BC3629" t="s">
        <v>79</v>
      </c>
      <c r="BH3629" t="s">
        <v>13237</v>
      </c>
      <c r="BJ3629">
        <v>232856770</v>
      </c>
    </row>
    <row r="3630" spans="1:62" x14ac:dyDescent="0.25">
      <c r="A3630" t="s">
        <v>15191</v>
      </c>
      <c r="B3630" s="2">
        <v>43510</v>
      </c>
      <c r="C3630" t="s">
        <v>63</v>
      </c>
      <c r="D3630" s="3">
        <v>43472.380482800923</v>
      </c>
      <c r="E3630" t="s">
        <v>64</v>
      </c>
      <c r="F3630" s="2">
        <v>43556</v>
      </c>
      <c r="G3630" s="2">
        <v>43769</v>
      </c>
      <c r="H3630" t="s">
        <v>15192</v>
      </c>
      <c r="I3630" t="s">
        <v>15193</v>
      </c>
      <c r="J3630" t="s">
        <v>15194</v>
      </c>
      <c r="K3630" t="s">
        <v>67</v>
      </c>
      <c r="L3630" t="s">
        <v>6287</v>
      </c>
      <c r="M3630" t="s">
        <v>774</v>
      </c>
      <c r="N3630">
        <v>80550</v>
      </c>
      <c r="O3630" t="s">
        <v>70</v>
      </c>
      <c r="P3630" t="s">
        <v>67</v>
      </c>
      <c r="Q3630" t="s">
        <v>15195</v>
      </c>
      <c r="S3630" t="s">
        <v>72</v>
      </c>
      <c r="T3630" t="s">
        <v>6285</v>
      </c>
      <c r="U3630" t="s">
        <v>6286</v>
      </c>
      <c r="V3630" t="s">
        <v>6287</v>
      </c>
      <c r="W3630" t="s">
        <v>774</v>
      </c>
      <c r="X3630" t="s">
        <v>94</v>
      </c>
      <c r="Y3630" t="str">
        <f>"37-3011"</f>
        <v>37-3011</v>
      </c>
      <c r="Z3630" t="s">
        <v>94</v>
      </c>
      <c r="AA3630">
        <v>561730</v>
      </c>
      <c r="AB3630">
        <v>24</v>
      </c>
      <c r="AC3630">
        <v>24</v>
      </c>
      <c r="AD3630" t="s">
        <v>79</v>
      </c>
      <c r="AE3630" t="s">
        <v>80</v>
      </c>
      <c r="AF3630">
        <v>40</v>
      </c>
      <c r="AG3630" s="4">
        <v>0.29166666666666669</v>
      </c>
      <c r="AH3630" s="4">
        <v>0.70833333333333337</v>
      </c>
      <c r="AI3630" s="5">
        <v>15.73</v>
      </c>
      <c r="AJ3630">
        <v>23.59</v>
      </c>
      <c r="AL3630" t="s">
        <v>81</v>
      </c>
      <c r="AM3630" t="s">
        <v>82</v>
      </c>
      <c r="AO3630" t="s">
        <v>83</v>
      </c>
      <c r="AP3630" t="s">
        <v>67</v>
      </c>
      <c r="AQ3630" t="s">
        <v>67</v>
      </c>
      <c r="AR3630" t="s">
        <v>82</v>
      </c>
      <c r="AT3630" t="s">
        <v>82</v>
      </c>
      <c r="AW3630" t="s">
        <v>82</v>
      </c>
      <c r="AY3630" t="s">
        <v>1107</v>
      </c>
      <c r="AZ3630" t="s">
        <v>6829</v>
      </c>
      <c r="BA3630" t="s">
        <v>774</v>
      </c>
      <c r="BB3630">
        <v>80550</v>
      </c>
      <c r="BC3630" t="s">
        <v>79</v>
      </c>
      <c r="BH3630" t="s">
        <v>15196</v>
      </c>
      <c r="BI3630" t="s">
        <v>67</v>
      </c>
      <c r="BJ3630">
        <v>261859458</v>
      </c>
    </row>
    <row r="3631" spans="1:62" x14ac:dyDescent="0.25">
      <c r="A3631" t="s">
        <v>15280</v>
      </c>
      <c r="B3631" s="2">
        <v>43510</v>
      </c>
      <c r="C3631" t="s">
        <v>63</v>
      </c>
      <c r="D3631" s="3">
        <v>43472.381623113426</v>
      </c>
      <c r="E3631" t="s">
        <v>64</v>
      </c>
      <c r="F3631" s="2">
        <v>43556</v>
      </c>
      <c r="G3631" s="2">
        <v>43829</v>
      </c>
      <c r="H3631" t="s">
        <v>15281</v>
      </c>
      <c r="I3631" t="s">
        <v>67</v>
      </c>
      <c r="J3631" t="s">
        <v>15282</v>
      </c>
      <c r="K3631" t="s">
        <v>67</v>
      </c>
      <c r="L3631" t="s">
        <v>15283</v>
      </c>
      <c r="M3631" t="s">
        <v>86</v>
      </c>
      <c r="N3631">
        <v>34714</v>
      </c>
      <c r="O3631" t="s">
        <v>70</v>
      </c>
      <c r="P3631" t="s">
        <v>67</v>
      </c>
      <c r="Q3631" t="s">
        <v>15284</v>
      </c>
      <c r="S3631" t="s">
        <v>72</v>
      </c>
      <c r="T3631" t="s">
        <v>6285</v>
      </c>
      <c r="U3631" t="s">
        <v>6286</v>
      </c>
      <c r="V3631" t="s">
        <v>6287</v>
      </c>
      <c r="W3631" t="s">
        <v>774</v>
      </c>
      <c r="X3631" t="s">
        <v>94</v>
      </c>
      <c r="Y3631" t="str">
        <f>"37-3011"</f>
        <v>37-3011</v>
      </c>
      <c r="Z3631" t="s">
        <v>94</v>
      </c>
      <c r="AA3631">
        <v>561730</v>
      </c>
      <c r="AB3631">
        <v>8</v>
      </c>
      <c r="AC3631">
        <v>8</v>
      </c>
      <c r="AD3631" t="s">
        <v>79</v>
      </c>
      <c r="AE3631" t="s">
        <v>80</v>
      </c>
      <c r="AF3631">
        <v>40</v>
      </c>
      <c r="AG3631" s="4">
        <v>0.29166666666666669</v>
      </c>
      <c r="AH3631" s="4">
        <v>0.70833333333333337</v>
      </c>
      <c r="AI3631" s="5">
        <v>12.54</v>
      </c>
      <c r="AJ3631">
        <v>18.809999999999999</v>
      </c>
      <c r="AK3631">
        <v>21.81</v>
      </c>
      <c r="AL3631" t="s">
        <v>81</v>
      </c>
      <c r="AM3631" t="s">
        <v>82</v>
      </c>
      <c r="AO3631" t="s">
        <v>83</v>
      </c>
      <c r="AP3631" t="s">
        <v>67</v>
      </c>
      <c r="AQ3631" t="s">
        <v>67</v>
      </c>
      <c r="AR3631" t="s">
        <v>82</v>
      </c>
      <c r="AT3631" t="s">
        <v>82</v>
      </c>
      <c r="AW3631" t="s">
        <v>82</v>
      </c>
      <c r="AY3631" t="s">
        <v>5712</v>
      </c>
      <c r="AZ3631" t="s">
        <v>1278</v>
      </c>
      <c r="BA3631" t="s">
        <v>86</v>
      </c>
      <c r="BB3631">
        <v>34714</v>
      </c>
      <c r="BC3631" t="s">
        <v>79</v>
      </c>
      <c r="BH3631" t="s">
        <v>15285</v>
      </c>
      <c r="BI3631" t="s">
        <v>67</v>
      </c>
      <c r="BJ3631">
        <v>262694429</v>
      </c>
    </row>
    <row r="3632" spans="1:62" x14ac:dyDescent="0.25">
      <c r="A3632" t="s">
        <v>15301</v>
      </c>
      <c r="B3632" s="2">
        <v>43510</v>
      </c>
      <c r="C3632" t="s">
        <v>63</v>
      </c>
      <c r="D3632" s="3">
        <v>43472.381647719907</v>
      </c>
      <c r="E3632" t="s">
        <v>64</v>
      </c>
      <c r="F3632" s="2">
        <v>43556</v>
      </c>
      <c r="G3632" s="2">
        <v>43769</v>
      </c>
      <c r="H3632" t="s">
        <v>15302</v>
      </c>
      <c r="I3632" t="s">
        <v>15303</v>
      </c>
      <c r="J3632" t="s">
        <v>15304</v>
      </c>
      <c r="L3632" t="s">
        <v>2938</v>
      </c>
      <c r="M3632" t="s">
        <v>166</v>
      </c>
      <c r="N3632">
        <v>84041</v>
      </c>
      <c r="O3632" t="s">
        <v>70</v>
      </c>
      <c r="Q3632" t="s">
        <v>15305</v>
      </c>
      <c r="S3632" t="s">
        <v>72</v>
      </c>
      <c r="T3632" t="s">
        <v>878</v>
      </c>
      <c r="U3632" t="s">
        <v>12165</v>
      </c>
      <c r="V3632" t="s">
        <v>2620</v>
      </c>
      <c r="W3632" t="s">
        <v>881</v>
      </c>
      <c r="X3632" t="s">
        <v>1277</v>
      </c>
      <c r="Y3632" t="str">
        <f>"37-3011"</f>
        <v>37-3011</v>
      </c>
      <c r="Z3632" t="s">
        <v>94</v>
      </c>
      <c r="AA3632">
        <v>561730</v>
      </c>
      <c r="AB3632">
        <v>8</v>
      </c>
      <c r="AC3632">
        <v>8</v>
      </c>
      <c r="AD3632" t="s">
        <v>79</v>
      </c>
      <c r="AE3632" t="s">
        <v>95</v>
      </c>
      <c r="AF3632">
        <v>40</v>
      </c>
      <c r="AG3632" s="4">
        <v>0.29166666666666669</v>
      </c>
      <c r="AH3632" s="4">
        <v>0.66666666666666663</v>
      </c>
      <c r="AI3632" s="5">
        <v>13.68</v>
      </c>
      <c r="AJ3632">
        <v>20.52</v>
      </c>
      <c r="AK3632">
        <v>60</v>
      </c>
      <c r="AL3632" t="s">
        <v>81</v>
      </c>
      <c r="AM3632" t="s">
        <v>82</v>
      </c>
      <c r="AO3632" t="s">
        <v>83</v>
      </c>
      <c r="AR3632" t="s">
        <v>82</v>
      </c>
      <c r="AT3632" t="s">
        <v>82</v>
      </c>
      <c r="AW3632" t="s">
        <v>82</v>
      </c>
      <c r="AY3632" t="s">
        <v>2938</v>
      </c>
      <c r="AZ3632" t="s">
        <v>2942</v>
      </c>
      <c r="BA3632" t="s">
        <v>166</v>
      </c>
      <c r="BB3632">
        <v>84041</v>
      </c>
      <c r="BC3632" t="s">
        <v>79</v>
      </c>
      <c r="BH3632" t="s">
        <v>15306</v>
      </c>
      <c r="BJ3632">
        <v>870664483</v>
      </c>
    </row>
    <row r="3633" spans="1:62" x14ac:dyDescent="0.25">
      <c r="A3633" t="s">
        <v>15425</v>
      </c>
      <c r="B3633" s="2">
        <v>43510</v>
      </c>
      <c r="C3633" t="s">
        <v>63</v>
      </c>
      <c r="D3633" s="3">
        <v>43472.380265763888</v>
      </c>
      <c r="E3633" t="s">
        <v>64</v>
      </c>
      <c r="F3633" s="2">
        <v>43556</v>
      </c>
      <c r="G3633" s="2">
        <v>43812</v>
      </c>
      <c r="H3633" t="s">
        <v>2849</v>
      </c>
      <c r="I3633" t="s">
        <v>67</v>
      </c>
      <c r="J3633" t="s">
        <v>2850</v>
      </c>
      <c r="K3633" t="s">
        <v>67</v>
      </c>
      <c r="L3633" t="s">
        <v>795</v>
      </c>
      <c r="M3633" t="s">
        <v>105</v>
      </c>
      <c r="N3633">
        <v>78217</v>
      </c>
      <c r="O3633" t="s">
        <v>70</v>
      </c>
      <c r="P3633" t="s">
        <v>67</v>
      </c>
      <c r="Q3633" t="s">
        <v>2851</v>
      </c>
      <c r="S3633" t="s">
        <v>72</v>
      </c>
      <c r="T3633" t="s">
        <v>2824</v>
      </c>
      <c r="U3633" t="s">
        <v>2825</v>
      </c>
      <c r="V3633" t="s">
        <v>642</v>
      </c>
      <c r="W3633" t="s">
        <v>105</v>
      </c>
      <c r="X3633" t="s">
        <v>2852</v>
      </c>
      <c r="Y3633" t="str">
        <f>"37-3011"</f>
        <v>37-3011</v>
      </c>
      <c r="Z3633" t="s">
        <v>94</v>
      </c>
      <c r="AA3633">
        <v>561730</v>
      </c>
      <c r="AB3633">
        <v>18</v>
      </c>
      <c r="AC3633">
        <v>18</v>
      </c>
      <c r="AD3633" t="s">
        <v>79</v>
      </c>
      <c r="AE3633" t="s">
        <v>95</v>
      </c>
      <c r="AF3633">
        <v>40</v>
      </c>
      <c r="AG3633" s="4">
        <v>0.33333333333333331</v>
      </c>
      <c r="AH3633" s="4">
        <v>0.70833333333333337</v>
      </c>
      <c r="AI3633" s="5">
        <v>13.02</v>
      </c>
      <c r="AJ3633">
        <v>19.53</v>
      </c>
      <c r="AK3633">
        <v>21</v>
      </c>
      <c r="AL3633" t="s">
        <v>81</v>
      </c>
      <c r="AM3633" t="s">
        <v>82</v>
      </c>
      <c r="AO3633" t="s">
        <v>83</v>
      </c>
      <c r="AP3633" t="s">
        <v>67</v>
      </c>
      <c r="AQ3633" t="s">
        <v>67</v>
      </c>
      <c r="AR3633" t="s">
        <v>82</v>
      </c>
      <c r="AT3633" t="s">
        <v>82</v>
      </c>
      <c r="AW3633" t="s">
        <v>82</v>
      </c>
      <c r="AY3633" t="s">
        <v>795</v>
      </c>
      <c r="AZ3633" t="s">
        <v>797</v>
      </c>
      <c r="BA3633" t="s">
        <v>105</v>
      </c>
      <c r="BB3633">
        <v>78217</v>
      </c>
      <c r="BC3633" t="s">
        <v>79</v>
      </c>
      <c r="BH3633" t="s">
        <v>2850</v>
      </c>
      <c r="BI3633" t="s">
        <v>67</v>
      </c>
      <c r="BJ3633">
        <v>208256869</v>
      </c>
    </row>
    <row r="3634" spans="1:62" x14ac:dyDescent="0.25">
      <c r="A3634" t="s">
        <v>15542</v>
      </c>
      <c r="B3634" s="2">
        <v>43510</v>
      </c>
      <c r="C3634" t="s">
        <v>63</v>
      </c>
      <c r="D3634" s="3">
        <v>43472.381489594911</v>
      </c>
      <c r="E3634" t="s">
        <v>1763</v>
      </c>
      <c r="F3634" s="2">
        <v>43556</v>
      </c>
      <c r="G3634" s="2">
        <v>43829</v>
      </c>
      <c r="H3634" t="s">
        <v>4244</v>
      </c>
      <c r="J3634" t="s">
        <v>4245</v>
      </c>
      <c r="K3634" t="s">
        <v>15543</v>
      </c>
      <c r="L3634" t="s">
        <v>4247</v>
      </c>
      <c r="M3634" t="s">
        <v>881</v>
      </c>
      <c r="N3634">
        <v>83340</v>
      </c>
      <c r="O3634" t="s">
        <v>70</v>
      </c>
      <c r="Q3634" t="s">
        <v>4248</v>
      </c>
      <c r="S3634" t="s">
        <v>72</v>
      </c>
      <c r="T3634" t="s">
        <v>640</v>
      </c>
      <c r="U3634" t="s">
        <v>641</v>
      </c>
      <c r="V3634" t="s">
        <v>642</v>
      </c>
      <c r="W3634" t="s">
        <v>105</v>
      </c>
      <c r="X3634" t="s">
        <v>4249</v>
      </c>
      <c r="Y3634" t="str">
        <f>"47-2022"</f>
        <v>47-2022</v>
      </c>
      <c r="Z3634" t="s">
        <v>4250</v>
      </c>
      <c r="AA3634">
        <v>238140</v>
      </c>
      <c r="AB3634">
        <v>8</v>
      </c>
      <c r="AC3634">
        <v>8</v>
      </c>
      <c r="AD3634" t="s">
        <v>79</v>
      </c>
      <c r="AE3634" t="s">
        <v>95</v>
      </c>
      <c r="AF3634">
        <v>40</v>
      </c>
      <c r="AG3634" s="4">
        <v>0.3125</v>
      </c>
      <c r="AH3634" s="4">
        <v>0.66666666666666663</v>
      </c>
      <c r="AI3634" s="5">
        <v>23.16</v>
      </c>
      <c r="AJ3634">
        <v>37.74</v>
      </c>
      <c r="AL3634" t="s">
        <v>81</v>
      </c>
      <c r="AM3634" t="s">
        <v>82</v>
      </c>
      <c r="AO3634" t="s">
        <v>83</v>
      </c>
      <c r="AR3634" t="s">
        <v>82</v>
      </c>
      <c r="AT3634" t="s">
        <v>82</v>
      </c>
      <c r="AW3634" t="s">
        <v>72</v>
      </c>
      <c r="AX3634">
        <v>6</v>
      </c>
      <c r="AY3634" t="s">
        <v>4247</v>
      </c>
      <c r="AZ3634" t="s">
        <v>4251</v>
      </c>
      <c r="BA3634" t="s">
        <v>881</v>
      </c>
      <c r="BB3634">
        <v>83340</v>
      </c>
      <c r="BC3634" t="s">
        <v>79</v>
      </c>
      <c r="BH3634" t="s">
        <v>4245</v>
      </c>
      <c r="BJ3634">
        <v>455442557</v>
      </c>
    </row>
    <row r="3635" spans="1:62" x14ac:dyDescent="0.25">
      <c r="A3635" t="s">
        <v>15655</v>
      </c>
      <c r="B3635" s="2">
        <v>43510</v>
      </c>
      <c r="C3635" t="s">
        <v>63</v>
      </c>
      <c r="D3635" s="3">
        <v>43472.381242013886</v>
      </c>
      <c r="E3635" t="s">
        <v>64</v>
      </c>
      <c r="F3635" s="2">
        <v>43556</v>
      </c>
      <c r="G3635" s="2">
        <v>43770</v>
      </c>
      <c r="H3635" t="s">
        <v>15656</v>
      </c>
      <c r="I3635" t="s">
        <v>67</v>
      </c>
      <c r="J3635" t="s">
        <v>15657</v>
      </c>
      <c r="K3635" t="s">
        <v>15658</v>
      </c>
      <c r="L3635" t="s">
        <v>12023</v>
      </c>
      <c r="M3635" t="s">
        <v>298</v>
      </c>
      <c r="N3635">
        <v>4043</v>
      </c>
      <c r="O3635" t="s">
        <v>70</v>
      </c>
      <c r="P3635" t="s">
        <v>67</v>
      </c>
      <c r="Q3635" t="s">
        <v>15659</v>
      </c>
      <c r="S3635" t="s">
        <v>72</v>
      </c>
      <c r="T3635" t="s">
        <v>3529</v>
      </c>
      <c r="U3635" t="s">
        <v>3530</v>
      </c>
      <c r="V3635" t="s">
        <v>3531</v>
      </c>
      <c r="W3635" t="s">
        <v>232</v>
      </c>
      <c r="X3635" t="s">
        <v>7885</v>
      </c>
      <c r="Y3635" t="str">
        <f>"37-2012"</f>
        <v>37-2012</v>
      </c>
      <c r="Z3635" t="s">
        <v>373</v>
      </c>
      <c r="AA3635">
        <v>721110</v>
      </c>
      <c r="AB3635">
        <v>2</v>
      </c>
      <c r="AC3635">
        <v>2</v>
      </c>
      <c r="AD3635" t="s">
        <v>79</v>
      </c>
      <c r="AE3635" t="s">
        <v>80</v>
      </c>
      <c r="AF3635">
        <v>40</v>
      </c>
      <c r="AG3635" s="4">
        <v>0.33333333333333331</v>
      </c>
      <c r="AH3635" s="4">
        <v>0.66666666666666663</v>
      </c>
      <c r="AI3635" s="5">
        <v>11.15</v>
      </c>
      <c r="AJ3635">
        <v>16.73</v>
      </c>
      <c r="AK3635">
        <v>16.73</v>
      </c>
      <c r="AL3635" t="s">
        <v>81</v>
      </c>
      <c r="AM3635" t="s">
        <v>82</v>
      </c>
      <c r="AO3635" t="s">
        <v>83</v>
      </c>
      <c r="AP3635" t="s">
        <v>67</v>
      </c>
      <c r="AQ3635" t="s">
        <v>67</v>
      </c>
      <c r="AR3635" t="s">
        <v>82</v>
      </c>
      <c r="AT3635" t="s">
        <v>82</v>
      </c>
      <c r="AW3635" t="s">
        <v>72</v>
      </c>
      <c r="AX3635">
        <v>1</v>
      </c>
      <c r="AY3635" t="s">
        <v>15660</v>
      </c>
      <c r="AZ3635" t="s">
        <v>15661</v>
      </c>
      <c r="BA3635" t="s">
        <v>298</v>
      </c>
      <c r="BB3635">
        <v>4548</v>
      </c>
      <c r="BC3635" t="s">
        <v>87</v>
      </c>
      <c r="BH3635" t="s">
        <v>15658</v>
      </c>
      <c r="BI3635" t="s">
        <v>67</v>
      </c>
      <c r="BJ3635">
        <v>10515597</v>
      </c>
    </row>
    <row r="3636" spans="1:62" x14ac:dyDescent="0.25">
      <c r="A3636" t="s">
        <v>15754</v>
      </c>
      <c r="B3636" s="2">
        <v>43510</v>
      </c>
      <c r="C3636" t="s">
        <v>63</v>
      </c>
      <c r="D3636" s="3">
        <v>43472.380462129629</v>
      </c>
      <c r="E3636" t="s">
        <v>64</v>
      </c>
      <c r="F3636" s="2">
        <v>43556</v>
      </c>
      <c r="G3636" s="2">
        <v>43768</v>
      </c>
      <c r="H3636" t="s">
        <v>15618</v>
      </c>
      <c r="J3636" t="s">
        <v>15619</v>
      </c>
      <c r="L3636" t="s">
        <v>1909</v>
      </c>
      <c r="M3636" t="s">
        <v>100</v>
      </c>
      <c r="N3636">
        <v>27615</v>
      </c>
      <c r="O3636" t="s">
        <v>70</v>
      </c>
      <c r="Q3636" t="s">
        <v>15620</v>
      </c>
      <c r="S3636" t="s">
        <v>72</v>
      </c>
      <c r="T3636" t="s">
        <v>651</v>
      </c>
      <c r="U3636" t="s">
        <v>652</v>
      </c>
      <c r="V3636" t="s">
        <v>653</v>
      </c>
      <c r="W3636" t="s">
        <v>207</v>
      </c>
      <c r="X3636" t="s">
        <v>15755</v>
      </c>
      <c r="Y3636" t="str">
        <f>"39-3091"</f>
        <v>39-3091</v>
      </c>
      <c r="Z3636" t="s">
        <v>677</v>
      </c>
      <c r="AA3636">
        <v>713910</v>
      </c>
      <c r="AB3636">
        <v>2</v>
      </c>
      <c r="AC3636">
        <v>2</v>
      </c>
      <c r="AD3636" t="s">
        <v>79</v>
      </c>
      <c r="AE3636" t="s">
        <v>95</v>
      </c>
      <c r="AF3636">
        <v>40</v>
      </c>
      <c r="AG3636" s="4">
        <v>0.375</v>
      </c>
      <c r="AH3636" s="4">
        <v>0.70833333333333337</v>
      </c>
      <c r="AI3636" s="5">
        <v>9.6</v>
      </c>
      <c r="AJ3636">
        <v>14.4</v>
      </c>
      <c r="AL3636" t="s">
        <v>81</v>
      </c>
      <c r="AM3636" t="s">
        <v>82</v>
      </c>
      <c r="AO3636" t="s">
        <v>83</v>
      </c>
      <c r="AR3636" t="s">
        <v>82</v>
      </c>
      <c r="AT3636" t="s">
        <v>82</v>
      </c>
      <c r="AW3636" t="s">
        <v>72</v>
      </c>
      <c r="AX3636">
        <v>3</v>
      </c>
      <c r="AY3636" t="s">
        <v>1909</v>
      </c>
      <c r="AZ3636" t="s">
        <v>1910</v>
      </c>
      <c r="BA3636" t="s">
        <v>100</v>
      </c>
      <c r="BB3636">
        <v>27615</v>
      </c>
      <c r="BC3636" t="s">
        <v>87</v>
      </c>
      <c r="BH3636" t="s">
        <v>15619</v>
      </c>
      <c r="BJ3636">
        <v>560897144</v>
      </c>
    </row>
    <row r="3637" spans="1:62" x14ac:dyDescent="0.25">
      <c r="A3637" t="s">
        <v>15860</v>
      </c>
      <c r="B3637" s="2">
        <v>43510</v>
      </c>
      <c r="C3637" t="s">
        <v>63</v>
      </c>
      <c r="D3637" s="3">
        <v>43472.380533136573</v>
      </c>
      <c r="E3637" t="s">
        <v>282</v>
      </c>
      <c r="F3637" s="2">
        <v>43556</v>
      </c>
      <c r="G3637" s="2">
        <v>43799</v>
      </c>
      <c r="H3637" t="s">
        <v>15861</v>
      </c>
      <c r="I3637" t="s">
        <v>15862</v>
      </c>
      <c r="J3637" t="s">
        <v>15863</v>
      </c>
      <c r="K3637" t="s">
        <v>67</v>
      </c>
      <c r="L3637" t="s">
        <v>1552</v>
      </c>
      <c r="M3637" t="s">
        <v>774</v>
      </c>
      <c r="N3637">
        <v>80905</v>
      </c>
      <c r="O3637" t="s">
        <v>70</v>
      </c>
      <c r="P3637" t="s">
        <v>67</v>
      </c>
      <c r="Q3637" t="s">
        <v>15864</v>
      </c>
      <c r="S3637" t="s">
        <v>72</v>
      </c>
      <c r="T3637" t="s">
        <v>2824</v>
      </c>
      <c r="U3637" t="s">
        <v>2825</v>
      </c>
      <c r="V3637" t="s">
        <v>642</v>
      </c>
      <c r="W3637" t="s">
        <v>105</v>
      </c>
      <c r="X3637" t="s">
        <v>106</v>
      </c>
      <c r="Y3637" t="str">
        <f>"37-3011"</f>
        <v>37-3011</v>
      </c>
      <c r="Z3637" t="s">
        <v>94</v>
      </c>
      <c r="AA3637">
        <v>561730</v>
      </c>
      <c r="AB3637">
        <v>25</v>
      </c>
      <c r="AC3637">
        <v>24</v>
      </c>
      <c r="AD3637" t="s">
        <v>79</v>
      </c>
      <c r="AE3637" t="s">
        <v>95</v>
      </c>
      <c r="AF3637">
        <v>40</v>
      </c>
      <c r="AG3637" s="4">
        <v>0.33333333333333331</v>
      </c>
      <c r="AH3637" s="4">
        <v>0.6875</v>
      </c>
      <c r="AI3637" s="5">
        <v>13.48</v>
      </c>
      <c r="AJ3637">
        <v>20.22</v>
      </c>
      <c r="AK3637">
        <v>24</v>
      </c>
      <c r="AL3637" t="s">
        <v>81</v>
      </c>
      <c r="AM3637" t="s">
        <v>82</v>
      </c>
      <c r="AO3637" t="s">
        <v>83</v>
      </c>
      <c r="AP3637" t="s">
        <v>67</v>
      </c>
      <c r="AQ3637" t="s">
        <v>67</v>
      </c>
      <c r="AR3637" t="s">
        <v>82</v>
      </c>
      <c r="AT3637" t="s">
        <v>82</v>
      </c>
      <c r="AW3637" t="s">
        <v>82</v>
      </c>
      <c r="AY3637" t="s">
        <v>1552</v>
      </c>
      <c r="AZ3637" t="s">
        <v>1554</v>
      </c>
      <c r="BA3637" t="s">
        <v>774</v>
      </c>
      <c r="BB3637">
        <v>80905</v>
      </c>
      <c r="BC3637" t="s">
        <v>79</v>
      </c>
      <c r="BH3637" t="s">
        <v>15863</v>
      </c>
      <c r="BI3637" t="s">
        <v>67</v>
      </c>
      <c r="BJ3637">
        <v>840931772</v>
      </c>
    </row>
    <row r="3638" spans="1:62" x14ac:dyDescent="0.25">
      <c r="A3638" t="s">
        <v>15905</v>
      </c>
      <c r="B3638" s="2">
        <v>43510</v>
      </c>
      <c r="C3638" t="s">
        <v>63</v>
      </c>
      <c r="D3638" s="3">
        <v>43472.38121266204</v>
      </c>
      <c r="E3638" t="s">
        <v>64</v>
      </c>
      <c r="F3638" s="2">
        <v>43556</v>
      </c>
      <c r="G3638" s="2">
        <v>43829</v>
      </c>
      <c r="H3638" t="s">
        <v>4244</v>
      </c>
      <c r="J3638" t="s">
        <v>4245</v>
      </c>
      <c r="K3638" t="s">
        <v>15543</v>
      </c>
      <c r="L3638" t="s">
        <v>4247</v>
      </c>
      <c r="M3638" t="s">
        <v>881</v>
      </c>
      <c r="N3638">
        <v>83340</v>
      </c>
      <c r="O3638" t="s">
        <v>70</v>
      </c>
      <c r="Q3638" t="s">
        <v>4248</v>
      </c>
      <c r="S3638" t="s">
        <v>72</v>
      </c>
      <c r="T3638" t="s">
        <v>640</v>
      </c>
      <c r="U3638" t="s">
        <v>641</v>
      </c>
      <c r="V3638" t="s">
        <v>642</v>
      </c>
      <c r="W3638" t="s">
        <v>105</v>
      </c>
      <c r="X3638" t="s">
        <v>326</v>
      </c>
      <c r="Y3638" t="str">
        <f>"47-2061"</f>
        <v>47-2061</v>
      </c>
      <c r="Z3638" t="s">
        <v>326</v>
      </c>
      <c r="AA3638">
        <v>238140</v>
      </c>
      <c r="AB3638">
        <v>12</v>
      </c>
      <c r="AC3638">
        <v>12</v>
      </c>
      <c r="AD3638" t="s">
        <v>79</v>
      </c>
      <c r="AE3638" t="s">
        <v>95</v>
      </c>
      <c r="AF3638">
        <v>40</v>
      </c>
      <c r="AG3638" s="4">
        <v>0.3125</v>
      </c>
      <c r="AH3638" s="4">
        <v>0.66666666666666663</v>
      </c>
      <c r="AI3638" s="5">
        <v>14.45</v>
      </c>
      <c r="AJ3638">
        <v>21.68</v>
      </c>
      <c r="AK3638">
        <v>28.5</v>
      </c>
      <c r="AL3638" t="s">
        <v>81</v>
      </c>
      <c r="AM3638" t="s">
        <v>82</v>
      </c>
      <c r="AO3638" t="s">
        <v>83</v>
      </c>
      <c r="AR3638" t="s">
        <v>82</v>
      </c>
      <c r="AT3638" t="s">
        <v>82</v>
      </c>
      <c r="AW3638" t="s">
        <v>82</v>
      </c>
      <c r="AY3638" t="s">
        <v>4247</v>
      </c>
      <c r="AZ3638" t="s">
        <v>4251</v>
      </c>
      <c r="BA3638" t="s">
        <v>881</v>
      </c>
      <c r="BB3638">
        <v>83340</v>
      </c>
      <c r="BC3638" t="s">
        <v>79</v>
      </c>
      <c r="BH3638" t="s">
        <v>4245</v>
      </c>
      <c r="BJ3638">
        <v>455442557</v>
      </c>
    </row>
    <row r="3639" spans="1:62" x14ac:dyDescent="0.25">
      <c r="A3639" t="s">
        <v>16064</v>
      </c>
      <c r="B3639" s="2">
        <v>43510</v>
      </c>
      <c r="C3639" t="s">
        <v>63</v>
      </c>
      <c r="D3639" s="3">
        <v>43472.379774363428</v>
      </c>
      <c r="E3639" t="s">
        <v>64</v>
      </c>
      <c r="F3639" s="2">
        <v>43556</v>
      </c>
      <c r="G3639" s="2">
        <v>43769</v>
      </c>
      <c r="H3639" t="s">
        <v>16065</v>
      </c>
      <c r="J3639" t="s">
        <v>16066</v>
      </c>
      <c r="L3639" t="s">
        <v>16067</v>
      </c>
      <c r="M3639" t="s">
        <v>207</v>
      </c>
      <c r="N3639">
        <v>2116</v>
      </c>
      <c r="O3639" t="s">
        <v>70</v>
      </c>
      <c r="Q3639" t="s">
        <v>16068</v>
      </c>
      <c r="S3639" t="s">
        <v>72</v>
      </c>
      <c r="T3639" t="s">
        <v>651</v>
      </c>
      <c r="U3639" t="s">
        <v>652</v>
      </c>
      <c r="V3639" t="s">
        <v>653</v>
      </c>
      <c r="W3639" t="s">
        <v>207</v>
      </c>
      <c r="X3639" t="s">
        <v>16069</v>
      </c>
      <c r="Y3639" t="str">
        <f>"53-7062"</f>
        <v>53-7062</v>
      </c>
      <c r="Z3639" t="s">
        <v>337</v>
      </c>
      <c r="AA3639">
        <v>484210</v>
      </c>
      <c r="AB3639">
        <v>10</v>
      </c>
      <c r="AC3639">
        <v>10</v>
      </c>
      <c r="AD3639" t="s">
        <v>79</v>
      </c>
      <c r="AE3639" t="s">
        <v>95</v>
      </c>
      <c r="AF3639">
        <v>35</v>
      </c>
      <c r="AG3639" s="4">
        <v>0.29166666666666669</v>
      </c>
      <c r="AH3639" s="4">
        <v>0.58333333333333337</v>
      </c>
      <c r="AI3639" s="5">
        <v>16.25</v>
      </c>
      <c r="AJ3639">
        <v>24.38</v>
      </c>
      <c r="AL3639" t="s">
        <v>81</v>
      </c>
      <c r="AM3639" t="s">
        <v>82</v>
      </c>
      <c r="AO3639" t="s">
        <v>83</v>
      </c>
      <c r="AR3639" t="s">
        <v>82</v>
      </c>
      <c r="AT3639" t="s">
        <v>82</v>
      </c>
      <c r="AW3639" t="s">
        <v>72</v>
      </c>
      <c r="AX3639">
        <v>3</v>
      </c>
      <c r="AY3639" t="s">
        <v>16067</v>
      </c>
      <c r="AZ3639" t="s">
        <v>6535</v>
      </c>
      <c r="BA3639" t="s">
        <v>207</v>
      </c>
      <c r="BB3639">
        <v>2116</v>
      </c>
      <c r="BC3639" t="s">
        <v>79</v>
      </c>
      <c r="BH3639" t="s">
        <v>16066</v>
      </c>
      <c r="BJ3639">
        <v>473127881</v>
      </c>
    </row>
    <row r="3640" spans="1:62" x14ac:dyDescent="0.25">
      <c r="A3640" t="s">
        <v>16081</v>
      </c>
      <c r="B3640" s="2">
        <v>43510</v>
      </c>
      <c r="C3640" t="s">
        <v>63</v>
      </c>
      <c r="D3640" s="3">
        <v>43472.381625740738</v>
      </c>
      <c r="E3640" t="s">
        <v>64</v>
      </c>
      <c r="F3640" s="2">
        <v>43556</v>
      </c>
      <c r="G3640" s="2">
        <v>43769</v>
      </c>
      <c r="H3640" t="s">
        <v>16082</v>
      </c>
      <c r="I3640" t="s">
        <v>16083</v>
      </c>
      <c r="J3640" t="s">
        <v>16084</v>
      </c>
      <c r="K3640" t="s">
        <v>16085</v>
      </c>
      <c r="L3640" t="s">
        <v>16011</v>
      </c>
      <c r="M3640" t="s">
        <v>1165</v>
      </c>
      <c r="N3640">
        <v>57751</v>
      </c>
      <c r="O3640" t="s">
        <v>70</v>
      </c>
      <c r="P3640" t="s">
        <v>67</v>
      </c>
      <c r="Q3640" t="s">
        <v>16086</v>
      </c>
      <c r="S3640" t="s">
        <v>72</v>
      </c>
      <c r="T3640" t="s">
        <v>14635</v>
      </c>
      <c r="U3640" t="s">
        <v>14636</v>
      </c>
      <c r="V3640" t="s">
        <v>14637</v>
      </c>
      <c r="W3640" t="s">
        <v>105</v>
      </c>
      <c r="X3640" t="s">
        <v>16087</v>
      </c>
      <c r="Y3640" t="str">
        <f>"35-2021"</f>
        <v>35-2021</v>
      </c>
      <c r="Z3640" t="s">
        <v>221</v>
      </c>
      <c r="AA3640">
        <v>722310</v>
      </c>
      <c r="AB3640">
        <v>8</v>
      </c>
      <c r="AC3640">
        <v>8</v>
      </c>
      <c r="AD3640" t="s">
        <v>79</v>
      </c>
      <c r="AE3640" t="s">
        <v>80</v>
      </c>
      <c r="AF3640">
        <v>40</v>
      </c>
      <c r="AG3640" s="4">
        <v>0.33333333333333331</v>
      </c>
      <c r="AH3640" s="4">
        <v>0.66666666666666663</v>
      </c>
      <c r="AI3640" s="5">
        <v>10.71</v>
      </c>
      <c r="AJ3640">
        <v>16.07</v>
      </c>
      <c r="AK3640">
        <v>16.07</v>
      </c>
      <c r="AL3640" t="s">
        <v>81</v>
      </c>
      <c r="AM3640" t="s">
        <v>82</v>
      </c>
      <c r="AO3640" t="s">
        <v>83</v>
      </c>
      <c r="AP3640" t="s">
        <v>67</v>
      </c>
      <c r="AQ3640" t="s">
        <v>67</v>
      </c>
      <c r="AR3640" t="s">
        <v>82</v>
      </c>
      <c r="AT3640" t="s">
        <v>82</v>
      </c>
      <c r="AW3640" t="s">
        <v>82</v>
      </c>
      <c r="AY3640" t="s">
        <v>16011</v>
      </c>
      <c r="AZ3640" t="s">
        <v>11430</v>
      </c>
      <c r="BA3640" t="s">
        <v>1165</v>
      </c>
      <c r="BB3640">
        <v>57751</v>
      </c>
      <c r="BC3640" t="s">
        <v>87</v>
      </c>
      <c r="BH3640" t="s">
        <v>16084</v>
      </c>
      <c r="BI3640" t="s">
        <v>67</v>
      </c>
      <c r="BJ3640">
        <v>460442840</v>
      </c>
    </row>
    <row r="3641" spans="1:62" x14ac:dyDescent="0.25">
      <c r="A3641" t="s">
        <v>16564</v>
      </c>
      <c r="B3641" s="2">
        <v>43510</v>
      </c>
      <c r="C3641" t="s">
        <v>63</v>
      </c>
      <c r="D3641" s="3">
        <v>43472.382077476854</v>
      </c>
      <c r="E3641" t="s">
        <v>64</v>
      </c>
      <c r="F3641" s="2">
        <v>43556</v>
      </c>
      <c r="G3641" s="2">
        <v>43769</v>
      </c>
      <c r="H3641" t="s">
        <v>16565</v>
      </c>
      <c r="I3641" t="s">
        <v>16566</v>
      </c>
      <c r="J3641" t="s">
        <v>16567</v>
      </c>
      <c r="K3641" t="s">
        <v>16568</v>
      </c>
      <c r="L3641" t="s">
        <v>16011</v>
      </c>
      <c r="M3641" t="s">
        <v>1165</v>
      </c>
      <c r="N3641">
        <v>57751</v>
      </c>
      <c r="O3641" t="s">
        <v>70</v>
      </c>
      <c r="P3641" t="s">
        <v>67</v>
      </c>
      <c r="Q3641" t="s">
        <v>16569</v>
      </c>
      <c r="S3641" t="s">
        <v>72</v>
      </c>
      <c r="T3641" t="s">
        <v>14635</v>
      </c>
      <c r="U3641" t="s">
        <v>14636</v>
      </c>
      <c r="V3641" t="s">
        <v>14637</v>
      </c>
      <c r="W3641" t="s">
        <v>105</v>
      </c>
      <c r="X3641" t="s">
        <v>16087</v>
      </c>
      <c r="Y3641" t="str">
        <f>"35-2021"</f>
        <v>35-2021</v>
      </c>
      <c r="Z3641" t="s">
        <v>221</v>
      </c>
      <c r="AA3641">
        <v>722110</v>
      </c>
      <c r="AB3641">
        <v>12</v>
      </c>
      <c r="AC3641">
        <v>12</v>
      </c>
      <c r="AD3641" t="s">
        <v>79</v>
      </c>
      <c r="AE3641" t="s">
        <v>80</v>
      </c>
      <c r="AF3641">
        <v>40</v>
      </c>
      <c r="AG3641" s="4">
        <v>0.33333333333333331</v>
      </c>
      <c r="AH3641" s="4">
        <v>0.66666666666666663</v>
      </c>
      <c r="AI3641" s="5">
        <v>10.29</v>
      </c>
      <c r="AJ3641">
        <v>15.44</v>
      </c>
      <c r="AK3641">
        <v>15.44</v>
      </c>
      <c r="AL3641" t="s">
        <v>81</v>
      </c>
      <c r="AM3641" t="s">
        <v>82</v>
      </c>
      <c r="AO3641" t="s">
        <v>83</v>
      </c>
      <c r="AP3641" t="s">
        <v>67</v>
      </c>
      <c r="AQ3641" t="s">
        <v>67</v>
      </c>
      <c r="AR3641" t="s">
        <v>82</v>
      </c>
      <c r="AT3641" t="s">
        <v>82</v>
      </c>
      <c r="AW3641" t="s">
        <v>82</v>
      </c>
      <c r="AY3641" t="s">
        <v>16011</v>
      </c>
      <c r="AZ3641" t="s">
        <v>11430</v>
      </c>
      <c r="BA3641" t="s">
        <v>1165</v>
      </c>
      <c r="BB3641">
        <v>57751</v>
      </c>
      <c r="BC3641" t="s">
        <v>87</v>
      </c>
      <c r="BH3641" t="s">
        <v>16567</v>
      </c>
      <c r="BI3641" t="s">
        <v>67</v>
      </c>
      <c r="BJ3641">
        <v>900420693</v>
      </c>
    </row>
    <row r="3642" spans="1:62" x14ac:dyDescent="0.25">
      <c r="A3642" t="s">
        <v>16648</v>
      </c>
      <c r="B3642" s="2">
        <v>43510</v>
      </c>
      <c r="C3642" t="s">
        <v>63</v>
      </c>
      <c r="D3642" s="3">
        <v>43472.381315185186</v>
      </c>
      <c r="E3642" t="s">
        <v>64</v>
      </c>
      <c r="F3642" s="2">
        <v>43556</v>
      </c>
      <c r="G3642" s="2">
        <v>43768</v>
      </c>
      <c r="H3642" t="s">
        <v>16649</v>
      </c>
      <c r="I3642" t="s">
        <v>16650</v>
      </c>
      <c r="J3642" t="s">
        <v>16651</v>
      </c>
      <c r="K3642" t="s">
        <v>16652</v>
      </c>
      <c r="L3642" t="s">
        <v>16618</v>
      </c>
      <c r="M3642" t="s">
        <v>226</v>
      </c>
      <c r="N3642">
        <v>49781</v>
      </c>
      <c r="O3642" t="s">
        <v>70</v>
      </c>
      <c r="P3642" t="s">
        <v>67</v>
      </c>
      <c r="Q3642" t="s">
        <v>16653</v>
      </c>
      <c r="S3642" t="s">
        <v>72</v>
      </c>
      <c r="T3642" t="s">
        <v>14635</v>
      </c>
      <c r="U3642" t="s">
        <v>14636</v>
      </c>
      <c r="V3642" t="s">
        <v>14637</v>
      </c>
      <c r="W3642" t="s">
        <v>105</v>
      </c>
      <c r="X3642" t="s">
        <v>456</v>
      </c>
      <c r="Y3642" t="str">
        <f>"35-2014"</f>
        <v>35-2014</v>
      </c>
      <c r="Z3642" t="s">
        <v>301</v>
      </c>
      <c r="AA3642">
        <v>72211</v>
      </c>
      <c r="AB3642">
        <v>5</v>
      </c>
      <c r="AC3642">
        <v>5</v>
      </c>
      <c r="AD3642" t="s">
        <v>79</v>
      </c>
      <c r="AE3642" t="s">
        <v>95</v>
      </c>
      <c r="AF3642">
        <v>40</v>
      </c>
      <c r="AG3642" s="4">
        <v>0.45833333333333331</v>
      </c>
      <c r="AH3642" s="4">
        <v>0.79166666666666663</v>
      </c>
      <c r="AI3642" s="5">
        <v>11.35</v>
      </c>
      <c r="AJ3642">
        <v>17.03</v>
      </c>
      <c r="AK3642">
        <v>17.03</v>
      </c>
      <c r="AL3642" t="s">
        <v>81</v>
      </c>
      <c r="AM3642" t="s">
        <v>82</v>
      </c>
      <c r="AO3642" t="s">
        <v>83</v>
      </c>
      <c r="AP3642" t="s">
        <v>67</v>
      </c>
      <c r="AQ3642" t="s">
        <v>67</v>
      </c>
      <c r="AR3642" t="s">
        <v>82</v>
      </c>
      <c r="AT3642" t="s">
        <v>82</v>
      </c>
      <c r="AW3642" t="s">
        <v>82</v>
      </c>
      <c r="AY3642" t="s">
        <v>16618</v>
      </c>
      <c r="AZ3642" t="s">
        <v>9074</v>
      </c>
      <c r="BA3642" t="s">
        <v>226</v>
      </c>
      <c r="BB3642">
        <v>49781</v>
      </c>
      <c r="BC3642" t="s">
        <v>87</v>
      </c>
      <c r="BH3642" t="s">
        <v>16651</v>
      </c>
      <c r="BI3642" t="s">
        <v>67</v>
      </c>
      <c r="BJ3642">
        <v>383109102</v>
      </c>
    </row>
    <row r="3643" spans="1:62" x14ac:dyDescent="0.25">
      <c r="A3643" t="s">
        <v>16778</v>
      </c>
      <c r="B3643" s="2">
        <v>43510</v>
      </c>
      <c r="C3643" t="s">
        <v>63</v>
      </c>
      <c r="D3643" s="3">
        <v>43472.381693402778</v>
      </c>
      <c r="E3643" t="s">
        <v>64</v>
      </c>
      <c r="F3643" s="2">
        <v>43556</v>
      </c>
      <c r="G3643" s="2">
        <v>43799</v>
      </c>
      <c r="H3643" t="s">
        <v>16713</v>
      </c>
      <c r="I3643" t="s">
        <v>16714</v>
      </c>
      <c r="J3643" t="s">
        <v>16715</v>
      </c>
      <c r="K3643" t="s">
        <v>16562</v>
      </c>
      <c r="L3643" t="s">
        <v>15064</v>
      </c>
      <c r="M3643" t="s">
        <v>1165</v>
      </c>
      <c r="N3643">
        <v>57745</v>
      </c>
      <c r="O3643" t="s">
        <v>70</v>
      </c>
      <c r="P3643" t="s">
        <v>67</v>
      </c>
      <c r="Q3643" t="s">
        <v>16716</v>
      </c>
      <c r="S3643" t="s">
        <v>72</v>
      </c>
      <c r="T3643" t="s">
        <v>14635</v>
      </c>
      <c r="U3643" t="s">
        <v>14636</v>
      </c>
      <c r="V3643" t="s">
        <v>14637</v>
      </c>
      <c r="W3643" t="s">
        <v>105</v>
      </c>
      <c r="X3643" t="s">
        <v>15165</v>
      </c>
      <c r="Y3643" t="str">
        <f>"43-4081"</f>
        <v>43-4081</v>
      </c>
      <c r="Z3643" t="s">
        <v>1983</v>
      </c>
      <c r="AA3643">
        <v>721110</v>
      </c>
      <c r="AB3643">
        <v>6</v>
      </c>
      <c r="AC3643">
        <v>6</v>
      </c>
      <c r="AD3643" t="s">
        <v>79</v>
      </c>
      <c r="AE3643" t="s">
        <v>80</v>
      </c>
      <c r="AF3643">
        <v>40</v>
      </c>
      <c r="AG3643" s="4">
        <v>0.33333333333333331</v>
      </c>
      <c r="AH3643" s="4">
        <v>0.66666666666666663</v>
      </c>
      <c r="AI3643" s="5">
        <v>10.5</v>
      </c>
      <c r="AJ3643">
        <v>15.75</v>
      </c>
      <c r="AK3643">
        <v>15.75</v>
      </c>
      <c r="AL3643" t="s">
        <v>81</v>
      </c>
      <c r="AM3643" t="s">
        <v>82</v>
      </c>
      <c r="AO3643" t="s">
        <v>83</v>
      </c>
      <c r="AP3643" t="s">
        <v>67</v>
      </c>
      <c r="AQ3643" t="s">
        <v>67</v>
      </c>
      <c r="AR3643" t="s">
        <v>82</v>
      </c>
      <c r="AT3643" t="s">
        <v>82</v>
      </c>
      <c r="AW3643" t="s">
        <v>82</v>
      </c>
      <c r="AY3643" t="s">
        <v>15064</v>
      </c>
      <c r="AZ3643" t="s">
        <v>11430</v>
      </c>
      <c r="BA3643" t="s">
        <v>1165</v>
      </c>
      <c r="BB3643">
        <v>57745</v>
      </c>
      <c r="BC3643" t="s">
        <v>87</v>
      </c>
      <c r="BH3643" t="s">
        <v>16715</v>
      </c>
      <c r="BI3643" t="s">
        <v>67</v>
      </c>
      <c r="BJ3643">
        <v>270028319</v>
      </c>
    </row>
    <row r="3644" spans="1:62" x14ac:dyDescent="0.25">
      <c r="A3644" t="s">
        <v>16794</v>
      </c>
      <c r="B3644" s="2">
        <v>43510</v>
      </c>
      <c r="C3644" t="s">
        <v>63</v>
      </c>
      <c r="D3644" s="3">
        <v>43472.377329953706</v>
      </c>
      <c r="E3644" t="s">
        <v>64</v>
      </c>
      <c r="F3644" s="2">
        <v>43556</v>
      </c>
      <c r="G3644" s="2">
        <v>43814</v>
      </c>
      <c r="H3644" t="s">
        <v>16795</v>
      </c>
      <c r="I3644" t="s">
        <v>67</v>
      </c>
      <c r="J3644" t="s">
        <v>16796</v>
      </c>
      <c r="K3644" t="s">
        <v>67</v>
      </c>
      <c r="L3644" t="s">
        <v>16797</v>
      </c>
      <c r="M3644" t="s">
        <v>197</v>
      </c>
      <c r="N3644">
        <v>50431</v>
      </c>
      <c r="O3644" t="s">
        <v>70</v>
      </c>
      <c r="P3644" t="s">
        <v>67</v>
      </c>
      <c r="Q3644" t="s">
        <v>16798</v>
      </c>
      <c r="S3644" t="s">
        <v>72</v>
      </c>
      <c r="T3644" t="s">
        <v>194</v>
      </c>
      <c r="U3644" t="s">
        <v>195</v>
      </c>
      <c r="V3644" t="s">
        <v>196</v>
      </c>
      <c r="W3644" t="s">
        <v>197</v>
      </c>
      <c r="X3644" t="s">
        <v>1197</v>
      </c>
      <c r="Y3644" t="str">
        <f>"47-2171"</f>
        <v>47-2171</v>
      </c>
      <c r="Z3644" t="s">
        <v>16799</v>
      </c>
      <c r="AA3644">
        <v>238110</v>
      </c>
      <c r="AB3644">
        <v>10</v>
      </c>
      <c r="AC3644">
        <v>10</v>
      </c>
      <c r="AD3644" t="s">
        <v>79</v>
      </c>
      <c r="AE3644" t="s">
        <v>95</v>
      </c>
      <c r="AF3644">
        <v>40</v>
      </c>
      <c r="AG3644" s="4">
        <v>0.29166666666666669</v>
      </c>
      <c r="AH3644" s="4">
        <v>0.70833333333333337</v>
      </c>
      <c r="AI3644" s="5">
        <v>19.72</v>
      </c>
      <c r="AJ3644">
        <v>29.58</v>
      </c>
      <c r="AL3644" t="s">
        <v>81</v>
      </c>
      <c r="AM3644" t="s">
        <v>82</v>
      </c>
      <c r="AO3644" t="s">
        <v>83</v>
      </c>
      <c r="AP3644" t="s">
        <v>67</v>
      </c>
      <c r="AQ3644" t="s">
        <v>67</v>
      </c>
      <c r="AR3644" t="s">
        <v>82</v>
      </c>
      <c r="AT3644" t="s">
        <v>82</v>
      </c>
      <c r="AW3644" t="s">
        <v>72</v>
      </c>
      <c r="AX3644">
        <v>2</v>
      </c>
      <c r="AY3644" t="s">
        <v>16800</v>
      </c>
      <c r="AZ3644" t="s">
        <v>201</v>
      </c>
      <c r="BA3644" t="s">
        <v>197</v>
      </c>
      <c r="BB3644">
        <v>50431</v>
      </c>
      <c r="BC3644" t="s">
        <v>79</v>
      </c>
      <c r="BH3644" t="s">
        <v>16801</v>
      </c>
      <c r="BI3644" t="s">
        <v>67</v>
      </c>
      <c r="BJ3644">
        <v>271259878</v>
      </c>
    </row>
    <row r="3645" spans="1:62" x14ac:dyDescent="0.25">
      <c r="A3645" t="s">
        <v>17182</v>
      </c>
      <c r="B3645" s="2">
        <v>43510</v>
      </c>
      <c r="C3645" t="s">
        <v>63</v>
      </c>
      <c r="D3645" s="3">
        <v>43472.381714594907</v>
      </c>
      <c r="E3645" t="s">
        <v>64</v>
      </c>
      <c r="F3645" s="2">
        <v>43556</v>
      </c>
      <c r="G3645" s="2">
        <v>43769</v>
      </c>
      <c r="H3645" t="s">
        <v>16939</v>
      </c>
      <c r="J3645" t="s">
        <v>16940</v>
      </c>
      <c r="L3645" t="s">
        <v>16941</v>
      </c>
      <c r="M3645" t="s">
        <v>9587</v>
      </c>
      <c r="N3645">
        <v>2891</v>
      </c>
      <c r="O3645" t="s">
        <v>70</v>
      </c>
      <c r="Q3645" t="s">
        <v>16942</v>
      </c>
      <c r="S3645" t="s">
        <v>72</v>
      </c>
      <c r="T3645" t="s">
        <v>651</v>
      </c>
      <c r="U3645" t="s">
        <v>652</v>
      </c>
      <c r="V3645" t="s">
        <v>653</v>
      </c>
      <c r="W3645" t="s">
        <v>207</v>
      </c>
      <c r="X3645" t="s">
        <v>4093</v>
      </c>
      <c r="Y3645" t="str">
        <f>"37-2012"</f>
        <v>37-2012</v>
      </c>
      <c r="Z3645" t="s">
        <v>373</v>
      </c>
      <c r="AA3645">
        <v>721110</v>
      </c>
      <c r="AB3645">
        <v>31</v>
      </c>
      <c r="AC3645">
        <v>31</v>
      </c>
      <c r="AD3645" t="s">
        <v>79</v>
      </c>
      <c r="AE3645" t="s">
        <v>95</v>
      </c>
      <c r="AF3645">
        <v>35</v>
      </c>
      <c r="AG3645" s="4">
        <v>0.375</v>
      </c>
      <c r="AH3645" s="4">
        <v>0.66666666666666663</v>
      </c>
      <c r="AI3645" s="5">
        <v>12.55</v>
      </c>
      <c r="AJ3645">
        <v>18.829999999999998</v>
      </c>
      <c r="AL3645" t="s">
        <v>81</v>
      </c>
      <c r="AM3645" t="s">
        <v>82</v>
      </c>
      <c r="AO3645" t="s">
        <v>83</v>
      </c>
      <c r="AR3645" t="s">
        <v>82</v>
      </c>
      <c r="AT3645" t="s">
        <v>82</v>
      </c>
      <c r="AW3645" t="s">
        <v>72</v>
      </c>
      <c r="AX3645">
        <v>6</v>
      </c>
      <c r="AY3645" t="s">
        <v>16941</v>
      </c>
      <c r="AZ3645" t="s">
        <v>885</v>
      </c>
      <c r="BA3645" t="s">
        <v>9587</v>
      </c>
      <c r="BB3645">
        <v>2891</v>
      </c>
      <c r="BC3645" t="s">
        <v>79</v>
      </c>
      <c r="BH3645" t="s">
        <v>16940</v>
      </c>
      <c r="BJ3645">
        <v>271920653</v>
      </c>
    </row>
    <row r="3646" spans="1:62" x14ac:dyDescent="0.25">
      <c r="A3646" t="s">
        <v>17382</v>
      </c>
      <c r="B3646" s="2">
        <v>43510</v>
      </c>
      <c r="C3646" t="s">
        <v>63</v>
      </c>
      <c r="D3646" s="3">
        <v>43472.379898969906</v>
      </c>
      <c r="E3646" t="s">
        <v>64</v>
      </c>
      <c r="F3646" s="2">
        <v>43556</v>
      </c>
      <c r="G3646" s="2">
        <v>43799</v>
      </c>
      <c r="H3646" t="s">
        <v>17383</v>
      </c>
      <c r="J3646" t="s">
        <v>17384</v>
      </c>
      <c r="L3646" t="s">
        <v>4286</v>
      </c>
      <c r="M3646" t="s">
        <v>774</v>
      </c>
      <c r="N3646">
        <v>80002</v>
      </c>
      <c r="O3646" t="s">
        <v>70</v>
      </c>
      <c r="Q3646" t="s">
        <v>17385</v>
      </c>
      <c r="S3646" t="s">
        <v>72</v>
      </c>
      <c r="T3646" t="s">
        <v>2824</v>
      </c>
      <c r="U3646" t="s">
        <v>4073</v>
      </c>
      <c r="V3646" t="s">
        <v>642</v>
      </c>
      <c r="W3646" t="s">
        <v>105</v>
      </c>
      <c r="X3646" t="s">
        <v>106</v>
      </c>
      <c r="Y3646" t="str">
        <f>"37-3011"</f>
        <v>37-3011</v>
      </c>
      <c r="Z3646" t="s">
        <v>94</v>
      </c>
      <c r="AA3646">
        <v>561730</v>
      </c>
      <c r="AB3646">
        <v>20</v>
      </c>
      <c r="AC3646">
        <v>20</v>
      </c>
      <c r="AD3646" t="s">
        <v>79</v>
      </c>
      <c r="AE3646" t="s">
        <v>80</v>
      </c>
      <c r="AF3646">
        <v>40</v>
      </c>
      <c r="AG3646" s="4">
        <v>0.29166666666666669</v>
      </c>
      <c r="AH3646" s="4">
        <v>0.66666666666666663</v>
      </c>
      <c r="AI3646" s="5">
        <v>15.17</v>
      </c>
      <c r="AJ3646">
        <v>22.76</v>
      </c>
      <c r="AL3646" t="s">
        <v>81</v>
      </c>
      <c r="AM3646" t="s">
        <v>82</v>
      </c>
      <c r="AO3646" t="s">
        <v>83</v>
      </c>
      <c r="AP3646" t="s">
        <v>67</v>
      </c>
      <c r="AQ3646" t="s">
        <v>67</v>
      </c>
      <c r="AR3646" t="s">
        <v>82</v>
      </c>
      <c r="AT3646" t="s">
        <v>82</v>
      </c>
      <c r="AW3646" t="s">
        <v>82</v>
      </c>
      <c r="AY3646" t="s">
        <v>4286</v>
      </c>
      <c r="AZ3646" t="s">
        <v>713</v>
      </c>
      <c r="BA3646" t="s">
        <v>774</v>
      </c>
      <c r="BB3646">
        <v>80002</v>
      </c>
      <c r="BC3646" t="s">
        <v>79</v>
      </c>
      <c r="BH3646" t="s">
        <v>17384</v>
      </c>
      <c r="BJ3646">
        <v>454938827</v>
      </c>
    </row>
    <row r="3647" spans="1:62" x14ac:dyDescent="0.25">
      <c r="A3647" t="s">
        <v>17386</v>
      </c>
      <c r="B3647" s="2">
        <v>43510</v>
      </c>
      <c r="C3647" t="s">
        <v>63</v>
      </c>
      <c r="D3647" s="3">
        <v>43472.38061615741</v>
      </c>
      <c r="E3647" t="s">
        <v>64</v>
      </c>
      <c r="F3647" s="2">
        <v>43556</v>
      </c>
      <c r="G3647" s="2">
        <v>43799</v>
      </c>
      <c r="H3647" t="s">
        <v>17387</v>
      </c>
      <c r="J3647" t="s">
        <v>17388</v>
      </c>
      <c r="L3647" t="s">
        <v>17389</v>
      </c>
      <c r="M3647" t="s">
        <v>844</v>
      </c>
      <c r="N3647">
        <v>60177</v>
      </c>
      <c r="O3647" t="s">
        <v>70</v>
      </c>
      <c r="Q3647" t="s">
        <v>17390</v>
      </c>
      <c r="S3647" t="s">
        <v>72</v>
      </c>
      <c r="T3647" t="s">
        <v>1738</v>
      </c>
      <c r="U3647" t="s">
        <v>1739</v>
      </c>
      <c r="V3647" t="s">
        <v>1740</v>
      </c>
      <c r="W3647" t="s">
        <v>278</v>
      </c>
      <c r="X3647" t="s">
        <v>2013</v>
      </c>
      <c r="Y3647" t="str">
        <f>"37-3011"</f>
        <v>37-3011</v>
      </c>
      <c r="Z3647" t="s">
        <v>94</v>
      </c>
      <c r="AA3647">
        <v>561730</v>
      </c>
      <c r="AB3647">
        <v>6</v>
      </c>
      <c r="AC3647">
        <v>6</v>
      </c>
      <c r="AD3647" t="s">
        <v>79</v>
      </c>
      <c r="AE3647" t="s">
        <v>95</v>
      </c>
      <c r="AF3647">
        <v>40</v>
      </c>
      <c r="AG3647" s="4">
        <v>0.29166666666666669</v>
      </c>
      <c r="AH3647" s="4">
        <v>0.70833333333333337</v>
      </c>
      <c r="AI3647" s="5">
        <v>15.59</v>
      </c>
      <c r="AJ3647">
        <v>23.39</v>
      </c>
      <c r="AK3647">
        <v>23.39</v>
      </c>
      <c r="AL3647" t="s">
        <v>81</v>
      </c>
      <c r="AM3647" t="s">
        <v>82</v>
      </c>
      <c r="AO3647" t="s">
        <v>83</v>
      </c>
      <c r="AR3647" t="s">
        <v>82</v>
      </c>
      <c r="AT3647" t="s">
        <v>82</v>
      </c>
      <c r="AW3647" t="s">
        <v>82</v>
      </c>
      <c r="AY3647" t="s">
        <v>17391</v>
      </c>
      <c r="AZ3647" t="s">
        <v>17035</v>
      </c>
      <c r="BA3647" t="s">
        <v>844</v>
      </c>
      <c r="BB3647">
        <v>60177</v>
      </c>
      <c r="BC3647" t="s">
        <v>79</v>
      </c>
      <c r="BH3647" t="s">
        <v>17388</v>
      </c>
      <c r="BJ3647">
        <v>813208137</v>
      </c>
    </row>
    <row r="3648" spans="1:62" x14ac:dyDescent="0.25">
      <c r="A3648" t="s">
        <v>17542</v>
      </c>
      <c r="B3648" s="2">
        <v>43510</v>
      </c>
      <c r="C3648" t="s">
        <v>63</v>
      </c>
      <c r="D3648" s="3">
        <v>43472.37978599537</v>
      </c>
      <c r="E3648" t="s">
        <v>64</v>
      </c>
      <c r="F3648" s="2">
        <v>43556</v>
      </c>
      <c r="G3648" s="2">
        <v>43799</v>
      </c>
      <c r="H3648" t="s">
        <v>4068</v>
      </c>
      <c r="J3648" t="s">
        <v>4069</v>
      </c>
      <c r="K3648" t="s">
        <v>4070</v>
      </c>
      <c r="L3648" t="s">
        <v>4071</v>
      </c>
      <c r="M3648" t="s">
        <v>308</v>
      </c>
      <c r="N3648">
        <v>8010</v>
      </c>
      <c r="O3648" t="s">
        <v>70</v>
      </c>
      <c r="P3648" t="s">
        <v>67</v>
      </c>
      <c r="Q3648" t="s">
        <v>4072</v>
      </c>
      <c r="S3648" t="s">
        <v>72</v>
      </c>
      <c r="T3648" t="s">
        <v>2824</v>
      </c>
      <c r="U3648" t="s">
        <v>4073</v>
      </c>
      <c r="V3648" t="s">
        <v>642</v>
      </c>
      <c r="W3648" t="s">
        <v>105</v>
      </c>
      <c r="X3648" t="s">
        <v>106</v>
      </c>
      <c r="Y3648" t="str">
        <f>"37-3011"</f>
        <v>37-3011</v>
      </c>
      <c r="Z3648" t="s">
        <v>94</v>
      </c>
      <c r="AA3648">
        <v>561730</v>
      </c>
      <c r="AB3648">
        <v>30</v>
      </c>
      <c r="AC3648">
        <v>30</v>
      </c>
      <c r="AD3648" t="s">
        <v>79</v>
      </c>
      <c r="AE3648" t="s">
        <v>95</v>
      </c>
      <c r="AF3648">
        <v>40</v>
      </c>
      <c r="AG3648" s="4">
        <v>0.29166666666666669</v>
      </c>
      <c r="AH3648" s="4">
        <v>0.66666666666666663</v>
      </c>
      <c r="AI3648" s="5">
        <v>13.47</v>
      </c>
      <c r="AJ3648">
        <v>20.21</v>
      </c>
      <c r="AL3648" t="s">
        <v>81</v>
      </c>
      <c r="AM3648" t="s">
        <v>82</v>
      </c>
      <c r="AO3648" t="s">
        <v>83</v>
      </c>
      <c r="AP3648" t="s">
        <v>67</v>
      </c>
      <c r="AQ3648" t="s">
        <v>67</v>
      </c>
      <c r="AR3648" t="s">
        <v>82</v>
      </c>
      <c r="AT3648" t="s">
        <v>82</v>
      </c>
      <c r="AW3648" t="s">
        <v>82</v>
      </c>
      <c r="AY3648" t="s">
        <v>4071</v>
      </c>
      <c r="AZ3648" t="s">
        <v>522</v>
      </c>
      <c r="BA3648" t="s">
        <v>308</v>
      </c>
      <c r="BB3648">
        <v>8010</v>
      </c>
      <c r="BC3648" t="s">
        <v>79</v>
      </c>
      <c r="BH3648" t="s">
        <v>4069</v>
      </c>
      <c r="BJ3648">
        <v>320079700</v>
      </c>
    </row>
    <row r="3649" spans="1:62" x14ac:dyDescent="0.25">
      <c r="A3649" t="s">
        <v>17618</v>
      </c>
      <c r="B3649" s="2">
        <v>43510</v>
      </c>
      <c r="C3649" t="s">
        <v>63</v>
      </c>
      <c r="D3649" s="3">
        <v>43472.381524351855</v>
      </c>
      <c r="E3649" t="s">
        <v>64</v>
      </c>
      <c r="F3649" s="2">
        <v>43556</v>
      </c>
      <c r="G3649" s="2">
        <v>43799</v>
      </c>
      <c r="H3649" t="s">
        <v>17619</v>
      </c>
      <c r="I3649" t="s">
        <v>67</v>
      </c>
      <c r="J3649" t="s">
        <v>17620</v>
      </c>
      <c r="K3649" t="s">
        <v>17621</v>
      </c>
      <c r="L3649" t="s">
        <v>738</v>
      </c>
      <c r="M3649" t="s">
        <v>105</v>
      </c>
      <c r="N3649">
        <v>78737</v>
      </c>
      <c r="O3649" t="s">
        <v>70</v>
      </c>
      <c r="Q3649" t="s">
        <v>17622</v>
      </c>
      <c r="S3649" t="s">
        <v>72</v>
      </c>
      <c r="T3649" t="s">
        <v>1738</v>
      </c>
      <c r="U3649" t="s">
        <v>1739</v>
      </c>
      <c r="V3649" t="s">
        <v>1740</v>
      </c>
      <c r="W3649" t="s">
        <v>278</v>
      </c>
      <c r="X3649" t="s">
        <v>17623</v>
      </c>
      <c r="Y3649" t="str">
        <f>"37-3011"</f>
        <v>37-3011</v>
      </c>
      <c r="Z3649" t="s">
        <v>94</v>
      </c>
      <c r="AA3649">
        <v>561730</v>
      </c>
      <c r="AB3649">
        <v>60</v>
      </c>
      <c r="AC3649">
        <v>60</v>
      </c>
      <c r="AD3649" t="s">
        <v>79</v>
      </c>
      <c r="AE3649" t="s">
        <v>95</v>
      </c>
      <c r="AF3649">
        <v>40</v>
      </c>
      <c r="AG3649" s="4">
        <v>0.29166666666666669</v>
      </c>
      <c r="AH3649" s="4">
        <v>0.70833333333333337</v>
      </c>
      <c r="AI3649" s="5">
        <v>13.91</v>
      </c>
      <c r="AJ3649">
        <v>20.87</v>
      </c>
      <c r="AK3649">
        <v>20.87</v>
      </c>
      <c r="AL3649" t="s">
        <v>81</v>
      </c>
      <c r="AM3649" t="s">
        <v>82</v>
      </c>
      <c r="AO3649" t="s">
        <v>83</v>
      </c>
      <c r="AR3649" t="s">
        <v>82</v>
      </c>
      <c r="AT3649" t="s">
        <v>82</v>
      </c>
      <c r="AW3649" t="s">
        <v>82</v>
      </c>
      <c r="AY3649" t="s">
        <v>738</v>
      </c>
      <c r="AZ3649" t="s">
        <v>953</v>
      </c>
      <c r="BA3649" t="s">
        <v>105</v>
      </c>
      <c r="BB3649">
        <v>78737</v>
      </c>
      <c r="BC3649" t="s">
        <v>79</v>
      </c>
      <c r="BH3649" t="s">
        <v>17624</v>
      </c>
      <c r="BI3649" t="s">
        <v>67</v>
      </c>
      <c r="BJ3649">
        <v>742625490</v>
      </c>
    </row>
    <row r="3650" spans="1:62" x14ac:dyDescent="0.25">
      <c r="A3650" t="s">
        <v>17957</v>
      </c>
      <c r="B3650" s="2">
        <v>43510</v>
      </c>
      <c r="C3650" t="s">
        <v>63</v>
      </c>
      <c r="D3650" s="3">
        <v>43472.381541469906</v>
      </c>
      <c r="E3650" t="s">
        <v>64</v>
      </c>
      <c r="F3650" s="2">
        <v>43556</v>
      </c>
      <c r="G3650" s="2">
        <v>43768</v>
      </c>
      <c r="H3650" t="s">
        <v>17958</v>
      </c>
      <c r="I3650" t="s">
        <v>17959</v>
      </c>
      <c r="J3650" t="s">
        <v>17960</v>
      </c>
      <c r="L3650" t="s">
        <v>3873</v>
      </c>
      <c r="M3650" t="s">
        <v>207</v>
      </c>
      <c r="N3650">
        <v>2633</v>
      </c>
      <c r="O3650" t="s">
        <v>70</v>
      </c>
      <c r="Q3650" t="s">
        <v>17961</v>
      </c>
      <c r="S3650" t="s">
        <v>72</v>
      </c>
      <c r="T3650" t="s">
        <v>651</v>
      </c>
      <c r="U3650" t="s">
        <v>652</v>
      </c>
      <c r="V3650" t="s">
        <v>653</v>
      </c>
      <c r="W3650" t="s">
        <v>207</v>
      </c>
      <c r="X3650" t="s">
        <v>17962</v>
      </c>
      <c r="Y3650" t="str">
        <f>"37-2012"</f>
        <v>37-2012</v>
      </c>
      <c r="Z3650" t="s">
        <v>373</v>
      </c>
      <c r="AA3650">
        <v>721110</v>
      </c>
      <c r="AB3650">
        <v>12</v>
      </c>
      <c r="AC3650">
        <v>12</v>
      </c>
      <c r="AD3650" t="s">
        <v>79</v>
      </c>
      <c r="AE3650" t="s">
        <v>80</v>
      </c>
      <c r="AF3650">
        <v>35</v>
      </c>
      <c r="AG3650" s="4">
        <v>0.375</v>
      </c>
      <c r="AH3650" s="4">
        <v>0.66666666666666663</v>
      </c>
      <c r="AI3650" s="5">
        <v>14.58</v>
      </c>
      <c r="AJ3650">
        <v>21.87</v>
      </c>
      <c r="AL3650" t="s">
        <v>81</v>
      </c>
      <c r="AM3650" t="s">
        <v>82</v>
      </c>
      <c r="AO3650" t="s">
        <v>83</v>
      </c>
      <c r="AR3650" t="s">
        <v>82</v>
      </c>
      <c r="AT3650" t="s">
        <v>82</v>
      </c>
      <c r="AW3650" t="s">
        <v>72</v>
      </c>
      <c r="AX3650">
        <v>3</v>
      </c>
      <c r="AY3650" t="s">
        <v>3873</v>
      </c>
      <c r="AZ3650" t="s">
        <v>17963</v>
      </c>
      <c r="BA3650" t="s">
        <v>207</v>
      </c>
      <c r="BB3650">
        <v>2633</v>
      </c>
      <c r="BC3650" t="s">
        <v>87</v>
      </c>
      <c r="BH3650" t="s">
        <v>17960</v>
      </c>
      <c r="BJ3650">
        <v>42168192</v>
      </c>
    </row>
    <row r="3651" spans="1:62" x14ac:dyDescent="0.25">
      <c r="A3651" t="s">
        <v>18735</v>
      </c>
      <c r="B3651" s="2">
        <v>43510</v>
      </c>
      <c r="C3651" t="s">
        <v>63</v>
      </c>
      <c r="D3651" s="3">
        <v>43472.382249664355</v>
      </c>
      <c r="E3651" t="s">
        <v>64</v>
      </c>
      <c r="F3651" s="2">
        <v>43556</v>
      </c>
      <c r="G3651" s="2">
        <v>43769</v>
      </c>
      <c r="H3651" t="s">
        <v>18736</v>
      </c>
      <c r="J3651" t="s">
        <v>18737</v>
      </c>
      <c r="L3651" t="s">
        <v>17124</v>
      </c>
      <c r="M3651" t="s">
        <v>783</v>
      </c>
      <c r="N3651">
        <v>45069</v>
      </c>
      <c r="O3651" t="s">
        <v>70</v>
      </c>
      <c r="Q3651" t="s">
        <v>18738</v>
      </c>
      <c r="S3651" t="s">
        <v>72</v>
      </c>
      <c r="T3651" t="s">
        <v>13303</v>
      </c>
      <c r="U3651" t="s">
        <v>18541</v>
      </c>
      <c r="V3651" t="s">
        <v>1757</v>
      </c>
      <c r="W3651" t="s">
        <v>278</v>
      </c>
      <c r="X3651" t="s">
        <v>18739</v>
      </c>
      <c r="Y3651" t="str">
        <f>"47-4091"</f>
        <v>47-4091</v>
      </c>
      <c r="Z3651" t="s">
        <v>3037</v>
      </c>
      <c r="AA3651">
        <v>23611</v>
      </c>
      <c r="AB3651">
        <v>5</v>
      </c>
      <c r="AC3651">
        <v>5</v>
      </c>
      <c r="AD3651" t="s">
        <v>79</v>
      </c>
      <c r="AE3651" t="s">
        <v>95</v>
      </c>
      <c r="AF3651">
        <v>40</v>
      </c>
      <c r="AG3651" s="4">
        <v>0.33333333333333331</v>
      </c>
      <c r="AH3651" s="4">
        <v>0.6875</v>
      </c>
      <c r="AI3651" s="5">
        <v>16.53</v>
      </c>
      <c r="AJ3651">
        <v>24.8</v>
      </c>
      <c r="AL3651" t="s">
        <v>81</v>
      </c>
      <c r="AM3651" t="s">
        <v>82</v>
      </c>
      <c r="AO3651" t="s">
        <v>83</v>
      </c>
      <c r="AR3651" t="s">
        <v>82</v>
      </c>
      <c r="AT3651" t="s">
        <v>82</v>
      </c>
      <c r="AW3651" t="s">
        <v>82</v>
      </c>
      <c r="AY3651" t="s">
        <v>18740</v>
      </c>
      <c r="AZ3651" t="s">
        <v>3250</v>
      </c>
      <c r="BA3651" t="s">
        <v>783</v>
      </c>
      <c r="BB3651">
        <v>45044</v>
      </c>
      <c r="BC3651" t="s">
        <v>79</v>
      </c>
      <c r="BH3651" t="s">
        <v>18741</v>
      </c>
      <c r="BJ3651">
        <v>262595932</v>
      </c>
    </row>
    <row r="3652" spans="1:62" x14ac:dyDescent="0.25">
      <c r="A3652" t="s">
        <v>18833</v>
      </c>
      <c r="B3652" s="2">
        <v>43510</v>
      </c>
      <c r="C3652" t="s">
        <v>63</v>
      </c>
      <c r="D3652" s="3">
        <v>43472.380604513892</v>
      </c>
      <c r="E3652" t="s">
        <v>1763</v>
      </c>
      <c r="F3652" s="2">
        <v>43556</v>
      </c>
      <c r="G3652" s="2">
        <v>43806</v>
      </c>
      <c r="H3652" t="s">
        <v>4809</v>
      </c>
      <c r="I3652" t="s">
        <v>4810</v>
      </c>
      <c r="J3652" t="s">
        <v>4811</v>
      </c>
      <c r="L3652" t="s">
        <v>3810</v>
      </c>
      <c r="M3652" t="s">
        <v>278</v>
      </c>
      <c r="N3652">
        <v>20135</v>
      </c>
      <c r="O3652" t="s">
        <v>70</v>
      </c>
      <c r="Q3652" t="s">
        <v>4812</v>
      </c>
      <c r="S3652" t="s">
        <v>72</v>
      </c>
      <c r="T3652" t="s">
        <v>2824</v>
      </c>
      <c r="U3652" t="s">
        <v>4073</v>
      </c>
      <c r="V3652" t="s">
        <v>642</v>
      </c>
      <c r="W3652" t="s">
        <v>105</v>
      </c>
      <c r="X3652" t="s">
        <v>106</v>
      </c>
      <c r="Y3652" t="str">
        <f>"37-3011"</f>
        <v>37-3011</v>
      </c>
      <c r="Z3652" t="s">
        <v>94</v>
      </c>
      <c r="AA3652">
        <v>561730</v>
      </c>
      <c r="AB3652">
        <v>5</v>
      </c>
      <c r="AC3652">
        <v>5</v>
      </c>
      <c r="AD3652" t="s">
        <v>79</v>
      </c>
      <c r="AE3652" t="s">
        <v>95</v>
      </c>
      <c r="AF3652">
        <v>40</v>
      </c>
      <c r="AG3652" s="4">
        <v>0.3125</v>
      </c>
      <c r="AH3652" s="4">
        <v>0.64583333333333337</v>
      </c>
      <c r="AI3652" s="5">
        <v>15.39</v>
      </c>
      <c r="AJ3652">
        <v>23.09</v>
      </c>
      <c r="AL3652" t="s">
        <v>81</v>
      </c>
      <c r="AM3652" t="s">
        <v>82</v>
      </c>
      <c r="AO3652" t="s">
        <v>83</v>
      </c>
      <c r="AP3652" t="s">
        <v>67</v>
      </c>
      <c r="AQ3652" t="s">
        <v>67</v>
      </c>
      <c r="AR3652" t="s">
        <v>82</v>
      </c>
      <c r="AT3652" t="s">
        <v>82</v>
      </c>
      <c r="AW3652" t="s">
        <v>82</v>
      </c>
      <c r="AY3652" t="s">
        <v>4813</v>
      </c>
      <c r="AZ3652" t="s">
        <v>4434</v>
      </c>
      <c r="BA3652" t="s">
        <v>278</v>
      </c>
      <c r="BB3652">
        <v>22611</v>
      </c>
      <c r="BC3652" t="s">
        <v>79</v>
      </c>
      <c r="BH3652" t="s">
        <v>4814</v>
      </c>
      <c r="BJ3652">
        <v>20666317</v>
      </c>
    </row>
    <row r="3653" spans="1:62" x14ac:dyDescent="0.25">
      <c r="A3653" t="s">
        <v>19100</v>
      </c>
      <c r="B3653" s="2">
        <v>43510</v>
      </c>
      <c r="C3653" t="s">
        <v>63</v>
      </c>
      <c r="D3653" s="3">
        <v>43472.382379537034</v>
      </c>
      <c r="E3653" t="s">
        <v>64</v>
      </c>
      <c r="F3653" s="2">
        <v>43556</v>
      </c>
      <c r="G3653" s="2">
        <v>43799</v>
      </c>
      <c r="H3653" t="s">
        <v>19101</v>
      </c>
      <c r="J3653" t="s">
        <v>19102</v>
      </c>
      <c r="L3653" t="s">
        <v>19103</v>
      </c>
      <c r="M3653" t="s">
        <v>278</v>
      </c>
      <c r="N3653">
        <v>22611</v>
      </c>
      <c r="O3653" t="s">
        <v>70</v>
      </c>
      <c r="Q3653" t="s">
        <v>19104</v>
      </c>
      <c r="S3653" t="s">
        <v>72</v>
      </c>
      <c r="T3653" t="s">
        <v>13303</v>
      </c>
      <c r="U3653" t="s">
        <v>5811</v>
      </c>
      <c r="V3653" t="s">
        <v>16460</v>
      </c>
      <c r="W3653" t="s">
        <v>278</v>
      </c>
      <c r="X3653" t="s">
        <v>106</v>
      </c>
      <c r="Y3653" t="str">
        <f>"37-3011"</f>
        <v>37-3011</v>
      </c>
      <c r="Z3653" t="s">
        <v>94</v>
      </c>
      <c r="AA3653">
        <v>561730</v>
      </c>
      <c r="AB3653">
        <v>4</v>
      </c>
      <c r="AC3653">
        <v>4</v>
      </c>
      <c r="AD3653" t="s">
        <v>79</v>
      </c>
      <c r="AE3653" t="s">
        <v>80</v>
      </c>
      <c r="AF3653">
        <v>40</v>
      </c>
      <c r="AG3653" s="4">
        <v>0.29166666666666669</v>
      </c>
      <c r="AH3653" s="4">
        <v>0.66666666666666663</v>
      </c>
      <c r="AI3653" s="5">
        <v>15.39</v>
      </c>
      <c r="AJ3653">
        <v>23.09</v>
      </c>
      <c r="AL3653" t="s">
        <v>81</v>
      </c>
      <c r="AM3653" t="s">
        <v>82</v>
      </c>
      <c r="AO3653" t="s">
        <v>83</v>
      </c>
      <c r="AR3653" t="s">
        <v>82</v>
      </c>
      <c r="AT3653" t="s">
        <v>82</v>
      </c>
      <c r="AW3653" t="s">
        <v>82</v>
      </c>
      <c r="AY3653" t="s">
        <v>4813</v>
      </c>
      <c r="AZ3653" t="s">
        <v>4434</v>
      </c>
      <c r="BA3653" t="s">
        <v>278</v>
      </c>
      <c r="BB3653">
        <v>22611</v>
      </c>
      <c r="BC3653" t="s">
        <v>79</v>
      </c>
      <c r="BH3653" t="s">
        <v>19105</v>
      </c>
      <c r="BJ3653">
        <v>134235251</v>
      </c>
    </row>
    <row r="3654" spans="1:62" x14ac:dyDescent="0.25">
      <c r="A3654" t="s">
        <v>19129</v>
      </c>
      <c r="B3654" s="2">
        <v>43510</v>
      </c>
      <c r="C3654" t="s">
        <v>63</v>
      </c>
      <c r="D3654" s="3">
        <v>43472.37967775463</v>
      </c>
      <c r="E3654" t="s">
        <v>64</v>
      </c>
      <c r="F3654" s="2">
        <v>43556</v>
      </c>
      <c r="G3654" s="2">
        <v>43799</v>
      </c>
      <c r="H3654" t="s">
        <v>19130</v>
      </c>
      <c r="J3654" t="s">
        <v>19131</v>
      </c>
      <c r="K3654" t="s">
        <v>19132</v>
      </c>
      <c r="L3654" t="s">
        <v>15513</v>
      </c>
      <c r="M3654" t="s">
        <v>100</v>
      </c>
      <c r="N3654">
        <v>27960</v>
      </c>
      <c r="O3654" t="s">
        <v>70</v>
      </c>
      <c r="Q3654" t="s">
        <v>19133</v>
      </c>
      <c r="S3654" t="s">
        <v>72</v>
      </c>
      <c r="T3654" t="s">
        <v>1738</v>
      </c>
      <c r="U3654" t="s">
        <v>1739</v>
      </c>
      <c r="V3654" t="s">
        <v>1740</v>
      </c>
      <c r="W3654" t="s">
        <v>278</v>
      </c>
      <c r="X3654" t="s">
        <v>1012</v>
      </c>
      <c r="Y3654" t="str">
        <f>"37-2012"</f>
        <v>37-2012</v>
      </c>
      <c r="Z3654" t="s">
        <v>373</v>
      </c>
      <c r="AA3654">
        <v>561720</v>
      </c>
      <c r="AB3654">
        <v>2</v>
      </c>
      <c r="AC3654">
        <v>2</v>
      </c>
      <c r="AD3654" t="s">
        <v>79</v>
      </c>
      <c r="AE3654" t="s">
        <v>80</v>
      </c>
      <c r="AF3654">
        <v>35</v>
      </c>
      <c r="AG3654" s="4">
        <v>0.41666666666666669</v>
      </c>
      <c r="AH3654" s="4">
        <v>0.625</v>
      </c>
      <c r="AI3654" s="5">
        <v>11.92</v>
      </c>
      <c r="AJ3654">
        <v>17.88</v>
      </c>
      <c r="AK3654">
        <v>17.88</v>
      </c>
      <c r="AL3654" t="s">
        <v>81</v>
      </c>
      <c r="AM3654" t="s">
        <v>82</v>
      </c>
      <c r="AO3654" t="s">
        <v>83</v>
      </c>
      <c r="AR3654" t="s">
        <v>82</v>
      </c>
      <c r="AT3654" t="s">
        <v>82</v>
      </c>
      <c r="AW3654" t="s">
        <v>82</v>
      </c>
      <c r="AY3654" t="s">
        <v>15515</v>
      </c>
      <c r="AZ3654" t="s">
        <v>2411</v>
      </c>
      <c r="BA3654" t="s">
        <v>100</v>
      </c>
      <c r="BB3654">
        <v>27960</v>
      </c>
      <c r="BC3654" t="s">
        <v>87</v>
      </c>
      <c r="BH3654" t="s">
        <v>19134</v>
      </c>
      <c r="BJ3654">
        <v>561069111</v>
      </c>
    </row>
    <row r="3655" spans="1:62" x14ac:dyDescent="0.25">
      <c r="A3655" t="s">
        <v>19181</v>
      </c>
      <c r="B3655" s="2">
        <v>43510</v>
      </c>
      <c r="C3655" t="s">
        <v>63</v>
      </c>
      <c r="D3655" s="3">
        <v>43472.382091608793</v>
      </c>
      <c r="E3655" t="s">
        <v>64</v>
      </c>
      <c r="F3655" s="2">
        <v>43556</v>
      </c>
      <c r="G3655" s="2">
        <v>43799</v>
      </c>
      <c r="H3655" t="s">
        <v>19182</v>
      </c>
      <c r="J3655" t="s">
        <v>19183</v>
      </c>
      <c r="L3655" t="s">
        <v>8977</v>
      </c>
      <c r="M3655" t="s">
        <v>136</v>
      </c>
      <c r="N3655">
        <v>21701</v>
      </c>
      <c r="O3655" t="s">
        <v>70</v>
      </c>
      <c r="Q3655" t="s">
        <v>19184</v>
      </c>
      <c r="S3655" t="s">
        <v>72</v>
      </c>
      <c r="T3655" t="s">
        <v>13303</v>
      </c>
      <c r="U3655" t="s">
        <v>5811</v>
      </c>
      <c r="V3655" t="s">
        <v>16460</v>
      </c>
      <c r="W3655" t="s">
        <v>278</v>
      </c>
      <c r="X3655" t="s">
        <v>106</v>
      </c>
      <c r="Y3655" t="str">
        <f>"37-3011"</f>
        <v>37-3011</v>
      </c>
      <c r="Z3655" t="s">
        <v>94</v>
      </c>
      <c r="AA3655">
        <v>561730</v>
      </c>
      <c r="AB3655">
        <v>50</v>
      </c>
      <c r="AC3655">
        <v>50</v>
      </c>
      <c r="AD3655" t="s">
        <v>79</v>
      </c>
      <c r="AE3655" t="s">
        <v>80</v>
      </c>
      <c r="AF3655">
        <v>40</v>
      </c>
      <c r="AG3655" s="4">
        <v>0.29166666666666669</v>
      </c>
      <c r="AH3655" s="4">
        <v>0.625</v>
      </c>
      <c r="AI3655" s="5">
        <v>15.39</v>
      </c>
      <c r="AJ3655">
        <v>23.09</v>
      </c>
      <c r="AL3655" t="s">
        <v>81</v>
      </c>
      <c r="AM3655" t="s">
        <v>82</v>
      </c>
      <c r="AO3655" t="s">
        <v>83</v>
      </c>
      <c r="AP3655" t="s">
        <v>67</v>
      </c>
      <c r="AQ3655" t="s">
        <v>67</v>
      </c>
      <c r="AR3655" t="s">
        <v>82</v>
      </c>
      <c r="AT3655" t="s">
        <v>82</v>
      </c>
      <c r="AW3655" t="s">
        <v>72</v>
      </c>
      <c r="AX3655">
        <v>3</v>
      </c>
      <c r="AY3655" t="s">
        <v>6462</v>
      </c>
      <c r="AZ3655" t="s">
        <v>6462</v>
      </c>
      <c r="BA3655" t="s">
        <v>136</v>
      </c>
      <c r="BB3655">
        <v>21701</v>
      </c>
      <c r="BC3655" t="s">
        <v>79</v>
      </c>
      <c r="BH3655" t="s">
        <v>19185</v>
      </c>
      <c r="BJ3655">
        <v>475170285</v>
      </c>
    </row>
    <row r="3656" spans="1:62" x14ac:dyDescent="0.25">
      <c r="A3656" t="s">
        <v>19192</v>
      </c>
      <c r="B3656" s="2">
        <v>43510</v>
      </c>
      <c r="C3656" t="s">
        <v>63</v>
      </c>
      <c r="D3656" s="3">
        <v>43472.381996111108</v>
      </c>
      <c r="E3656" t="s">
        <v>64</v>
      </c>
      <c r="F3656" s="2">
        <v>43556</v>
      </c>
      <c r="G3656" s="2">
        <v>43814</v>
      </c>
      <c r="H3656" t="s">
        <v>19193</v>
      </c>
      <c r="J3656" t="s">
        <v>19194</v>
      </c>
      <c r="L3656" t="s">
        <v>19195</v>
      </c>
      <c r="M3656" t="s">
        <v>232</v>
      </c>
      <c r="N3656">
        <v>12845</v>
      </c>
      <c r="O3656" t="s">
        <v>70</v>
      </c>
      <c r="Q3656" t="s">
        <v>19196</v>
      </c>
      <c r="R3656">
        <v>207</v>
      </c>
      <c r="S3656" t="s">
        <v>72</v>
      </c>
      <c r="T3656" t="s">
        <v>3645</v>
      </c>
      <c r="U3656" t="s">
        <v>3646</v>
      </c>
      <c r="V3656" t="s">
        <v>1757</v>
      </c>
      <c r="W3656" t="s">
        <v>278</v>
      </c>
      <c r="X3656" t="s">
        <v>11637</v>
      </c>
      <c r="Y3656" t="str">
        <f>"37-3011"</f>
        <v>37-3011</v>
      </c>
      <c r="Z3656" t="s">
        <v>94</v>
      </c>
      <c r="AA3656">
        <v>721211</v>
      </c>
      <c r="AB3656">
        <v>6</v>
      </c>
      <c r="AC3656">
        <v>6</v>
      </c>
      <c r="AD3656" t="s">
        <v>79</v>
      </c>
      <c r="AE3656" t="s">
        <v>80</v>
      </c>
      <c r="AF3656">
        <v>40</v>
      </c>
      <c r="AG3656" s="4">
        <v>0.33333333333333331</v>
      </c>
      <c r="AH3656" s="4">
        <v>0.6875</v>
      </c>
      <c r="AI3656" s="5">
        <v>13.67</v>
      </c>
      <c r="AJ3656">
        <v>20.51</v>
      </c>
      <c r="AL3656" t="s">
        <v>81</v>
      </c>
      <c r="AM3656" t="s">
        <v>82</v>
      </c>
      <c r="AO3656" t="s">
        <v>83</v>
      </c>
      <c r="AR3656" t="s">
        <v>82</v>
      </c>
      <c r="AT3656" t="s">
        <v>82</v>
      </c>
      <c r="AW3656" t="s">
        <v>72</v>
      </c>
      <c r="AX3656">
        <v>3</v>
      </c>
      <c r="AY3656" t="s">
        <v>5930</v>
      </c>
      <c r="AZ3656" t="s">
        <v>1047</v>
      </c>
      <c r="BA3656" t="s">
        <v>232</v>
      </c>
      <c r="BB3656">
        <v>12845</v>
      </c>
      <c r="BC3656" t="s">
        <v>87</v>
      </c>
      <c r="BH3656" t="s">
        <v>19197</v>
      </c>
      <c r="BJ3656">
        <v>141586568</v>
      </c>
    </row>
    <row r="3657" spans="1:62" x14ac:dyDescent="0.25">
      <c r="A3657" t="s">
        <v>19233</v>
      </c>
      <c r="B3657" s="2">
        <v>43510</v>
      </c>
      <c r="C3657" t="s">
        <v>63</v>
      </c>
      <c r="D3657" s="3">
        <v>43472.381953414355</v>
      </c>
      <c r="E3657" t="s">
        <v>64</v>
      </c>
      <c r="F3657" s="2">
        <v>43556</v>
      </c>
      <c r="G3657" s="2">
        <v>43814</v>
      </c>
      <c r="H3657" t="s">
        <v>19234</v>
      </c>
      <c r="J3657" t="s">
        <v>19235</v>
      </c>
      <c r="L3657" t="s">
        <v>19236</v>
      </c>
      <c r="M3657" t="s">
        <v>278</v>
      </c>
      <c r="N3657">
        <v>22042</v>
      </c>
      <c r="O3657" t="s">
        <v>70</v>
      </c>
      <c r="Q3657" t="s">
        <v>19237</v>
      </c>
      <c r="S3657" t="s">
        <v>72</v>
      </c>
      <c r="T3657" t="s">
        <v>13303</v>
      </c>
      <c r="U3657" t="s">
        <v>8950</v>
      </c>
      <c r="V3657" t="s">
        <v>1757</v>
      </c>
      <c r="W3657" t="s">
        <v>278</v>
      </c>
      <c r="X3657" t="s">
        <v>705</v>
      </c>
      <c r="Y3657" t="str">
        <f>"37-3011"</f>
        <v>37-3011</v>
      </c>
      <c r="Z3657" t="s">
        <v>94</v>
      </c>
      <c r="AA3657">
        <v>561730</v>
      </c>
      <c r="AB3657">
        <v>45</v>
      </c>
      <c r="AC3657">
        <v>45</v>
      </c>
      <c r="AD3657" t="s">
        <v>79</v>
      </c>
      <c r="AE3657" t="s">
        <v>95</v>
      </c>
      <c r="AF3657">
        <v>40</v>
      </c>
      <c r="AG3657" s="4">
        <v>0.29166666666666669</v>
      </c>
      <c r="AH3657" s="4">
        <v>0.66666666666666663</v>
      </c>
      <c r="AI3657" s="5">
        <v>15.39</v>
      </c>
      <c r="AJ3657">
        <v>23.09</v>
      </c>
      <c r="AL3657" t="s">
        <v>81</v>
      </c>
      <c r="AM3657" t="s">
        <v>82</v>
      </c>
      <c r="AO3657" t="s">
        <v>83</v>
      </c>
      <c r="AR3657" t="s">
        <v>82</v>
      </c>
      <c r="AT3657" t="s">
        <v>82</v>
      </c>
      <c r="AW3657" t="s">
        <v>72</v>
      </c>
      <c r="AX3657">
        <v>3</v>
      </c>
      <c r="AY3657" t="s">
        <v>19238</v>
      </c>
      <c r="AZ3657" t="s">
        <v>2839</v>
      </c>
      <c r="BA3657" t="s">
        <v>278</v>
      </c>
      <c r="BB3657">
        <v>22042</v>
      </c>
      <c r="BC3657" t="s">
        <v>79</v>
      </c>
      <c r="BH3657" t="s">
        <v>19239</v>
      </c>
      <c r="BJ3657">
        <v>521848648</v>
      </c>
    </row>
    <row r="3658" spans="1:62" x14ac:dyDescent="0.25">
      <c r="A3658" t="s">
        <v>19565</v>
      </c>
      <c r="B3658" s="2">
        <v>43510</v>
      </c>
      <c r="C3658" t="s">
        <v>63</v>
      </c>
      <c r="D3658" s="3">
        <v>43472.381923009256</v>
      </c>
      <c r="E3658" t="s">
        <v>64</v>
      </c>
      <c r="F3658" s="2">
        <v>43556</v>
      </c>
      <c r="G3658" s="2">
        <v>43770</v>
      </c>
      <c r="H3658" t="s">
        <v>18970</v>
      </c>
      <c r="I3658" t="s">
        <v>18971</v>
      </c>
      <c r="J3658" t="s">
        <v>18972</v>
      </c>
      <c r="L3658" t="s">
        <v>1245</v>
      </c>
      <c r="M3658" t="s">
        <v>308</v>
      </c>
      <c r="N3658">
        <v>8260</v>
      </c>
      <c r="O3658" t="s">
        <v>70</v>
      </c>
      <c r="Q3658" t="s">
        <v>18973</v>
      </c>
      <c r="S3658" t="s">
        <v>72</v>
      </c>
      <c r="T3658" t="s">
        <v>18974</v>
      </c>
      <c r="U3658" t="s">
        <v>18975</v>
      </c>
      <c r="V3658" t="s">
        <v>18976</v>
      </c>
      <c r="W3658" t="s">
        <v>308</v>
      </c>
      <c r="X3658" t="s">
        <v>16279</v>
      </c>
      <c r="Y3658" t="str">
        <f>"35-2015"</f>
        <v>35-2015</v>
      </c>
      <c r="Z3658" t="s">
        <v>346</v>
      </c>
      <c r="AA3658">
        <v>722511</v>
      </c>
      <c r="AB3658">
        <v>6</v>
      </c>
      <c r="AC3658">
        <v>6</v>
      </c>
      <c r="AD3658" t="s">
        <v>79</v>
      </c>
      <c r="AE3658" t="s">
        <v>80</v>
      </c>
      <c r="AF3658">
        <v>40</v>
      </c>
      <c r="AG3658" s="4">
        <v>0.41666666666666669</v>
      </c>
      <c r="AH3658" s="4">
        <v>0.79166666666666663</v>
      </c>
      <c r="AI3658" s="5">
        <v>14.3</v>
      </c>
      <c r="AJ3658">
        <v>21.45</v>
      </c>
      <c r="AL3658" t="s">
        <v>81</v>
      </c>
      <c r="AM3658" t="s">
        <v>82</v>
      </c>
      <c r="AO3658" t="s">
        <v>213</v>
      </c>
      <c r="AR3658" t="s">
        <v>82</v>
      </c>
      <c r="AT3658" t="s">
        <v>82</v>
      </c>
      <c r="AW3658" t="s">
        <v>82</v>
      </c>
      <c r="AY3658" t="s">
        <v>1245</v>
      </c>
      <c r="AZ3658" t="s">
        <v>5714</v>
      </c>
      <c r="BA3658" t="s">
        <v>308</v>
      </c>
      <c r="BB3658">
        <v>8260</v>
      </c>
      <c r="BC3658" t="s">
        <v>87</v>
      </c>
      <c r="BH3658" t="s">
        <v>18977</v>
      </c>
      <c r="BJ3658">
        <v>463930870</v>
      </c>
    </row>
    <row r="3659" spans="1:62" x14ac:dyDescent="0.25">
      <c r="A3659" t="s">
        <v>19574</v>
      </c>
      <c r="B3659" s="2">
        <v>43510</v>
      </c>
      <c r="C3659" t="s">
        <v>63</v>
      </c>
      <c r="D3659" s="3">
        <v>43472.380115740743</v>
      </c>
      <c r="E3659" t="s">
        <v>117</v>
      </c>
      <c r="H3659" t="s">
        <v>19575</v>
      </c>
      <c r="I3659" t="s">
        <v>67</v>
      </c>
      <c r="J3659" t="s">
        <v>19576</v>
      </c>
      <c r="L3659" t="s">
        <v>19577</v>
      </c>
      <c r="M3659" t="s">
        <v>308</v>
      </c>
      <c r="N3659">
        <v>7840</v>
      </c>
      <c r="O3659" t="s">
        <v>70</v>
      </c>
      <c r="Q3659" t="s">
        <v>19578</v>
      </c>
      <c r="S3659" t="s">
        <v>72</v>
      </c>
      <c r="T3659" t="s">
        <v>18974</v>
      </c>
      <c r="U3659" t="s">
        <v>18975</v>
      </c>
      <c r="V3659" t="s">
        <v>18976</v>
      </c>
      <c r="W3659" t="s">
        <v>308</v>
      </c>
      <c r="X3659" t="s">
        <v>19579</v>
      </c>
      <c r="Y3659" t="str">
        <f>"47-3011"</f>
        <v>47-3011</v>
      </c>
      <c r="Z3659" t="s">
        <v>5840</v>
      </c>
      <c r="AA3659">
        <v>23814</v>
      </c>
      <c r="AB3659">
        <v>6</v>
      </c>
      <c r="AD3659" t="s">
        <v>79</v>
      </c>
      <c r="AE3659" t="s">
        <v>80</v>
      </c>
      <c r="AF3659">
        <v>35</v>
      </c>
      <c r="AG3659" s="4">
        <v>0.33333333333333331</v>
      </c>
      <c r="AH3659" s="4">
        <v>0.6875</v>
      </c>
      <c r="AI3659" s="5">
        <v>21.94</v>
      </c>
      <c r="AJ3659">
        <v>0</v>
      </c>
      <c r="AK3659">
        <v>0</v>
      </c>
      <c r="AL3659" t="s">
        <v>81</v>
      </c>
      <c r="AM3659" t="s">
        <v>82</v>
      </c>
      <c r="AO3659" t="s">
        <v>83</v>
      </c>
      <c r="AR3659" t="s">
        <v>82</v>
      </c>
      <c r="AT3659" t="s">
        <v>82</v>
      </c>
      <c r="AW3659" t="s">
        <v>82</v>
      </c>
      <c r="AY3659" t="s">
        <v>19580</v>
      </c>
      <c r="AZ3659" t="s">
        <v>1047</v>
      </c>
      <c r="BA3659" t="s">
        <v>308</v>
      </c>
      <c r="BB3659">
        <v>7840</v>
      </c>
      <c r="BC3659" t="s">
        <v>79</v>
      </c>
      <c r="BH3659" t="s">
        <v>19581</v>
      </c>
      <c r="BJ3659">
        <v>204655223</v>
      </c>
    </row>
    <row r="3660" spans="1:62" x14ac:dyDescent="0.25">
      <c r="A3660" t="s">
        <v>20077</v>
      </c>
      <c r="B3660" s="2">
        <v>43510</v>
      </c>
      <c r="C3660" t="s">
        <v>63</v>
      </c>
      <c r="D3660" s="3">
        <v>43472.379779143521</v>
      </c>
      <c r="E3660" t="s">
        <v>64</v>
      </c>
      <c r="F3660" s="2">
        <v>43556</v>
      </c>
      <c r="G3660" s="2">
        <v>43799</v>
      </c>
      <c r="H3660" t="s">
        <v>20078</v>
      </c>
      <c r="I3660" t="s">
        <v>20079</v>
      </c>
      <c r="J3660" t="s">
        <v>20080</v>
      </c>
      <c r="L3660" t="s">
        <v>20081</v>
      </c>
      <c r="M3660" t="s">
        <v>232</v>
      </c>
      <c r="N3660">
        <v>11764</v>
      </c>
      <c r="O3660" t="s">
        <v>70</v>
      </c>
      <c r="Q3660" t="s">
        <v>20082</v>
      </c>
      <c r="S3660" t="s">
        <v>72</v>
      </c>
      <c r="T3660" t="s">
        <v>11901</v>
      </c>
      <c r="U3660" t="s">
        <v>11902</v>
      </c>
      <c r="V3660" t="s">
        <v>20083</v>
      </c>
      <c r="W3660" t="s">
        <v>232</v>
      </c>
      <c r="X3660" t="s">
        <v>20084</v>
      </c>
      <c r="Y3660" t="str">
        <f>"49-9098"</f>
        <v>49-9098</v>
      </c>
      <c r="Z3660" t="s">
        <v>1263</v>
      </c>
      <c r="AA3660">
        <v>238990</v>
      </c>
      <c r="AB3660">
        <v>14</v>
      </c>
      <c r="AC3660">
        <v>14</v>
      </c>
      <c r="AD3660" t="s">
        <v>79</v>
      </c>
      <c r="AE3660" t="s">
        <v>95</v>
      </c>
      <c r="AF3660">
        <v>40</v>
      </c>
      <c r="AG3660" s="4">
        <v>0.25</v>
      </c>
      <c r="AH3660" s="4">
        <v>0.58333333333333337</v>
      </c>
      <c r="AI3660" s="5">
        <v>15.68</v>
      </c>
      <c r="AJ3660">
        <v>23.52</v>
      </c>
      <c r="AK3660">
        <v>23.52</v>
      </c>
      <c r="AL3660" t="s">
        <v>81</v>
      </c>
      <c r="AM3660" t="s">
        <v>82</v>
      </c>
      <c r="AO3660" t="s">
        <v>83</v>
      </c>
      <c r="AR3660" t="s">
        <v>82</v>
      </c>
      <c r="AT3660" t="s">
        <v>82</v>
      </c>
      <c r="AW3660" t="s">
        <v>82</v>
      </c>
      <c r="AY3660" t="s">
        <v>20085</v>
      </c>
      <c r="AZ3660" t="s">
        <v>6535</v>
      </c>
      <c r="BA3660" t="s">
        <v>232</v>
      </c>
      <c r="BB3660">
        <v>11764</v>
      </c>
      <c r="BC3660" t="s">
        <v>79</v>
      </c>
      <c r="BH3660" t="s">
        <v>20086</v>
      </c>
      <c r="BJ3660">
        <v>112377925</v>
      </c>
    </row>
    <row r="3661" spans="1:62" x14ac:dyDescent="0.25">
      <c r="A3661" t="s">
        <v>20488</v>
      </c>
      <c r="B3661" s="2">
        <v>43510</v>
      </c>
      <c r="C3661" t="s">
        <v>63</v>
      </c>
      <c r="D3661" s="3">
        <v>43472.382644942132</v>
      </c>
      <c r="E3661" t="s">
        <v>64</v>
      </c>
      <c r="F3661" s="2">
        <v>43556</v>
      </c>
      <c r="G3661" s="2">
        <v>43789</v>
      </c>
      <c r="H3661" t="s">
        <v>20489</v>
      </c>
      <c r="I3661" t="s">
        <v>67</v>
      </c>
      <c r="J3661" t="s">
        <v>20490</v>
      </c>
      <c r="K3661" t="s">
        <v>20491</v>
      </c>
      <c r="L3661" t="s">
        <v>9813</v>
      </c>
      <c r="M3661" t="s">
        <v>232</v>
      </c>
      <c r="N3661">
        <v>11954</v>
      </c>
      <c r="O3661" t="s">
        <v>70</v>
      </c>
      <c r="P3661" t="s">
        <v>67</v>
      </c>
      <c r="Q3661" t="s">
        <v>14543</v>
      </c>
      <c r="S3661" t="s">
        <v>72</v>
      </c>
      <c r="T3661" t="s">
        <v>3529</v>
      </c>
      <c r="U3661" t="s">
        <v>3530</v>
      </c>
      <c r="V3661" t="s">
        <v>3531</v>
      </c>
      <c r="W3661" t="s">
        <v>232</v>
      </c>
      <c r="X3661" t="s">
        <v>7885</v>
      </c>
      <c r="Y3661" t="str">
        <f>"37-2012"</f>
        <v>37-2012</v>
      </c>
      <c r="Z3661" t="s">
        <v>373</v>
      </c>
      <c r="AA3661">
        <v>333312</v>
      </c>
      <c r="AB3661">
        <v>7</v>
      </c>
      <c r="AC3661">
        <v>7</v>
      </c>
      <c r="AD3661" t="s">
        <v>79</v>
      </c>
      <c r="AE3661" t="s">
        <v>80</v>
      </c>
      <c r="AF3661">
        <v>40</v>
      </c>
      <c r="AG3661" s="4">
        <v>0.29166666666666669</v>
      </c>
      <c r="AH3661" s="4">
        <v>0.625</v>
      </c>
      <c r="AI3661" s="5">
        <v>13.45</v>
      </c>
      <c r="AJ3661">
        <v>20.18</v>
      </c>
      <c r="AK3661">
        <v>20.18</v>
      </c>
      <c r="AL3661" t="s">
        <v>81</v>
      </c>
      <c r="AM3661" t="s">
        <v>82</v>
      </c>
      <c r="AO3661" t="s">
        <v>83</v>
      </c>
      <c r="AP3661" t="s">
        <v>67</v>
      </c>
      <c r="AQ3661" t="s">
        <v>662</v>
      </c>
      <c r="AR3661" t="s">
        <v>82</v>
      </c>
      <c r="AT3661" t="s">
        <v>82</v>
      </c>
      <c r="AW3661" t="s">
        <v>72</v>
      </c>
      <c r="AX3661">
        <v>1</v>
      </c>
      <c r="AY3661" t="s">
        <v>9813</v>
      </c>
      <c r="AZ3661" t="s">
        <v>6542</v>
      </c>
      <c r="BA3661" t="s">
        <v>232</v>
      </c>
      <c r="BB3661">
        <v>11954</v>
      </c>
      <c r="BC3661" t="s">
        <v>87</v>
      </c>
      <c r="BH3661" t="s">
        <v>20491</v>
      </c>
      <c r="BJ3661">
        <v>133211551</v>
      </c>
    </row>
    <row r="3662" spans="1:62" x14ac:dyDescent="0.25">
      <c r="A3662" t="s">
        <v>20999</v>
      </c>
      <c r="B3662" s="2">
        <v>43510</v>
      </c>
      <c r="C3662" t="s">
        <v>63</v>
      </c>
      <c r="D3662" s="3">
        <v>43472.382477847219</v>
      </c>
      <c r="E3662" t="s">
        <v>64</v>
      </c>
      <c r="F3662" s="2">
        <v>43556</v>
      </c>
      <c r="G3662" s="2">
        <v>43806</v>
      </c>
      <c r="H3662" t="s">
        <v>21000</v>
      </c>
      <c r="I3662" t="s">
        <v>21001</v>
      </c>
      <c r="J3662" t="s">
        <v>21002</v>
      </c>
      <c r="L3662" t="s">
        <v>21003</v>
      </c>
      <c r="M3662" t="s">
        <v>147</v>
      </c>
      <c r="N3662">
        <v>15136</v>
      </c>
      <c r="O3662" t="s">
        <v>70</v>
      </c>
      <c r="Q3662" t="s">
        <v>21004</v>
      </c>
      <c r="S3662" t="s">
        <v>72</v>
      </c>
      <c r="T3662" t="s">
        <v>13303</v>
      </c>
      <c r="U3662" t="s">
        <v>3646</v>
      </c>
      <c r="V3662" t="s">
        <v>1757</v>
      </c>
      <c r="W3662" t="s">
        <v>278</v>
      </c>
      <c r="X3662" t="s">
        <v>705</v>
      </c>
      <c r="Y3662" t="str">
        <f>"37-3011"</f>
        <v>37-3011</v>
      </c>
      <c r="Z3662" t="s">
        <v>94</v>
      </c>
      <c r="AA3662">
        <v>561730</v>
      </c>
      <c r="AB3662">
        <v>8</v>
      </c>
      <c r="AC3662">
        <v>8</v>
      </c>
      <c r="AD3662" t="s">
        <v>79</v>
      </c>
      <c r="AE3662" t="s">
        <v>80</v>
      </c>
      <c r="AF3662">
        <v>40</v>
      </c>
      <c r="AG3662" s="4">
        <v>0.25</v>
      </c>
      <c r="AH3662" s="4">
        <v>0.60416666666666663</v>
      </c>
      <c r="AI3662" s="5">
        <v>13.77</v>
      </c>
      <c r="AJ3662">
        <v>20.66</v>
      </c>
      <c r="AL3662" t="s">
        <v>81</v>
      </c>
      <c r="AM3662" t="s">
        <v>82</v>
      </c>
      <c r="AO3662" t="s">
        <v>83</v>
      </c>
      <c r="AR3662" t="s">
        <v>82</v>
      </c>
      <c r="AT3662" t="s">
        <v>82</v>
      </c>
      <c r="AW3662" t="s">
        <v>72</v>
      </c>
      <c r="AX3662">
        <v>3</v>
      </c>
      <c r="AY3662" t="s">
        <v>21005</v>
      </c>
      <c r="AZ3662" t="s">
        <v>3309</v>
      </c>
      <c r="BA3662" t="s">
        <v>147</v>
      </c>
      <c r="BB3662">
        <v>15136</v>
      </c>
      <c r="BC3662" t="s">
        <v>79</v>
      </c>
      <c r="BH3662" t="s">
        <v>21006</v>
      </c>
      <c r="BJ3662">
        <v>251544546</v>
      </c>
    </row>
    <row r="3663" spans="1:62" x14ac:dyDescent="0.25">
      <c r="A3663" t="s">
        <v>21195</v>
      </c>
      <c r="B3663" s="2">
        <v>43510</v>
      </c>
      <c r="C3663" t="s">
        <v>63</v>
      </c>
      <c r="D3663" s="3">
        <v>43472.378549108798</v>
      </c>
      <c r="E3663" t="s">
        <v>64</v>
      </c>
      <c r="F3663" s="2">
        <v>43556</v>
      </c>
      <c r="G3663" s="2">
        <v>43784</v>
      </c>
      <c r="H3663" t="s">
        <v>21196</v>
      </c>
      <c r="I3663" t="s">
        <v>21197</v>
      </c>
      <c r="J3663" t="s">
        <v>21198</v>
      </c>
      <c r="L3663" t="s">
        <v>21199</v>
      </c>
      <c r="M3663" t="s">
        <v>192</v>
      </c>
      <c r="N3663">
        <v>55117</v>
      </c>
      <c r="O3663" t="s">
        <v>70</v>
      </c>
      <c r="Q3663" t="s">
        <v>21200</v>
      </c>
      <c r="S3663" t="s">
        <v>72</v>
      </c>
      <c r="T3663" t="s">
        <v>21201</v>
      </c>
      <c r="U3663" t="s">
        <v>2119</v>
      </c>
      <c r="V3663" t="s">
        <v>1633</v>
      </c>
      <c r="W3663" t="s">
        <v>192</v>
      </c>
      <c r="X3663" t="s">
        <v>21202</v>
      </c>
      <c r="Y3663" t="str">
        <f>"37-3011"</f>
        <v>37-3011</v>
      </c>
      <c r="Z3663" t="s">
        <v>94</v>
      </c>
      <c r="AA3663">
        <v>561730</v>
      </c>
      <c r="AB3663">
        <v>40</v>
      </c>
      <c r="AC3663">
        <v>40</v>
      </c>
      <c r="AD3663" t="s">
        <v>79</v>
      </c>
      <c r="AE3663" t="s">
        <v>80</v>
      </c>
      <c r="AF3663">
        <v>35</v>
      </c>
      <c r="AG3663" s="4">
        <v>0.29166666666666669</v>
      </c>
      <c r="AH3663" s="4">
        <v>0.70833333333333337</v>
      </c>
      <c r="AI3663" s="5">
        <v>17.05</v>
      </c>
      <c r="AJ3663">
        <v>25.57</v>
      </c>
      <c r="AL3663" t="s">
        <v>81</v>
      </c>
      <c r="AM3663" t="s">
        <v>82</v>
      </c>
      <c r="AO3663" t="s">
        <v>83</v>
      </c>
      <c r="AQ3663" t="s">
        <v>67</v>
      </c>
      <c r="AR3663" t="s">
        <v>82</v>
      </c>
      <c r="AT3663" t="s">
        <v>82</v>
      </c>
      <c r="AW3663" t="s">
        <v>82</v>
      </c>
      <c r="AY3663" t="s">
        <v>21203</v>
      </c>
      <c r="AZ3663" t="s">
        <v>791</v>
      </c>
      <c r="BA3663" t="s">
        <v>192</v>
      </c>
      <c r="BB3663">
        <v>55117</v>
      </c>
      <c r="BC3663" t="s">
        <v>79</v>
      </c>
      <c r="BH3663" t="s">
        <v>21204</v>
      </c>
      <c r="BJ3663">
        <v>411557790</v>
      </c>
    </row>
    <row r="3664" spans="1:62" x14ac:dyDescent="0.25">
      <c r="A3664" t="s">
        <v>21265</v>
      </c>
      <c r="B3664" s="2">
        <v>43510</v>
      </c>
      <c r="C3664" t="s">
        <v>63</v>
      </c>
      <c r="D3664" s="3">
        <v>43472.382863495368</v>
      </c>
      <c r="E3664" t="s">
        <v>64</v>
      </c>
      <c r="F3664" s="2">
        <v>43556</v>
      </c>
      <c r="G3664" s="2">
        <v>43763</v>
      </c>
      <c r="H3664" t="s">
        <v>21266</v>
      </c>
      <c r="J3664" t="s">
        <v>21267</v>
      </c>
      <c r="L3664" t="s">
        <v>11470</v>
      </c>
      <c r="M3664" t="s">
        <v>783</v>
      </c>
      <c r="N3664">
        <v>44306</v>
      </c>
      <c r="O3664" t="s">
        <v>70</v>
      </c>
      <c r="Q3664" t="s">
        <v>21268</v>
      </c>
      <c r="S3664" t="s">
        <v>72</v>
      </c>
      <c r="T3664" t="s">
        <v>19936</v>
      </c>
      <c r="U3664" t="s">
        <v>19937</v>
      </c>
      <c r="V3664" t="s">
        <v>3243</v>
      </c>
      <c r="W3664" t="s">
        <v>226</v>
      </c>
      <c r="X3664" t="s">
        <v>21269</v>
      </c>
      <c r="Y3664" t="str">
        <f>"53-7062"</f>
        <v>53-7062</v>
      </c>
      <c r="Z3664" t="s">
        <v>337</v>
      </c>
      <c r="AA3664">
        <v>53229</v>
      </c>
      <c r="AB3664">
        <v>7</v>
      </c>
      <c r="AC3664">
        <v>7</v>
      </c>
      <c r="AD3664" t="s">
        <v>79</v>
      </c>
      <c r="AE3664" t="s">
        <v>95</v>
      </c>
      <c r="AF3664">
        <v>40</v>
      </c>
      <c r="AG3664" s="4">
        <v>0.375</v>
      </c>
      <c r="AH3664" s="4">
        <v>0.70833333333333337</v>
      </c>
      <c r="AI3664" s="5">
        <v>14.31</v>
      </c>
      <c r="AJ3664">
        <v>21.47</v>
      </c>
      <c r="AK3664">
        <v>21.47</v>
      </c>
      <c r="AL3664" t="s">
        <v>81</v>
      </c>
      <c r="AM3664" t="s">
        <v>82</v>
      </c>
      <c r="AO3664" t="s">
        <v>83</v>
      </c>
      <c r="AR3664" t="s">
        <v>82</v>
      </c>
      <c r="AT3664" t="s">
        <v>82</v>
      </c>
      <c r="AW3664" t="s">
        <v>82</v>
      </c>
      <c r="AY3664" t="s">
        <v>21270</v>
      </c>
      <c r="AZ3664" t="s">
        <v>2541</v>
      </c>
      <c r="BA3664" t="s">
        <v>783</v>
      </c>
      <c r="BB3664">
        <v>44306</v>
      </c>
      <c r="BC3664" t="s">
        <v>79</v>
      </c>
      <c r="BH3664" t="s">
        <v>21271</v>
      </c>
      <c r="BJ3664">
        <v>341824601</v>
      </c>
    </row>
    <row r="3665" spans="1:62" x14ac:dyDescent="0.25">
      <c r="A3665" t="s">
        <v>22424</v>
      </c>
      <c r="B3665" s="2">
        <v>43510</v>
      </c>
      <c r="C3665" t="s">
        <v>63</v>
      </c>
      <c r="D3665" s="3">
        <v>43472.381974849537</v>
      </c>
      <c r="E3665" t="s">
        <v>64</v>
      </c>
      <c r="F3665" s="2">
        <v>43556</v>
      </c>
      <c r="G3665" s="2">
        <v>43799</v>
      </c>
      <c r="H3665" t="s">
        <v>22425</v>
      </c>
      <c r="J3665" t="s">
        <v>22426</v>
      </c>
      <c r="L3665" t="s">
        <v>10745</v>
      </c>
      <c r="M3665" t="s">
        <v>783</v>
      </c>
      <c r="N3665">
        <v>44240</v>
      </c>
      <c r="O3665" t="s">
        <v>70</v>
      </c>
      <c r="Q3665" t="s">
        <v>22398</v>
      </c>
      <c r="R3665">
        <v>8470</v>
      </c>
      <c r="S3665" t="s">
        <v>72</v>
      </c>
      <c r="T3665" t="s">
        <v>13303</v>
      </c>
      <c r="U3665" t="s">
        <v>19509</v>
      </c>
      <c r="V3665" t="s">
        <v>1757</v>
      </c>
      <c r="W3665" t="s">
        <v>278</v>
      </c>
      <c r="X3665" t="s">
        <v>1673</v>
      </c>
      <c r="Y3665" t="str">
        <f>"37-3011"</f>
        <v>37-3011</v>
      </c>
      <c r="Z3665" t="s">
        <v>94</v>
      </c>
      <c r="AA3665">
        <v>561730</v>
      </c>
      <c r="AB3665">
        <v>12</v>
      </c>
      <c r="AC3665">
        <v>12</v>
      </c>
      <c r="AD3665" t="s">
        <v>79</v>
      </c>
      <c r="AE3665" t="s">
        <v>80</v>
      </c>
      <c r="AF3665">
        <v>40</v>
      </c>
      <c r="AG3665" s="4">
        <v>0.29166666666666669</v>
      </c>
      <c r="AH3665" s="4">
        <v>0.64583333333333337</v>
      </c>
      <c r="AI3665" s="5">
        <v>13.72</v>
      </c>
      <c r="AJ3665">
        <v>20.58</v>
      </c>
      <c r="AL3665" t="s">
        <v>81</v>
      </c>
      <c r="AM3665" t="s">
        <v>82</v>
      </c>
      <c r="AO3665" t="s">
        <v>83</v>
      </c>
      <c r="AR3665" t="s">
        <v>82</v>
      </c>
      <c r="AT3665" t="s">
        <v>82</v>
      </c>
      <c r="AW3665" t="s">
        <v>82</v>
      </c>
      <c r="AY3665" t="s">
        <v>225</v>
      </c>
      <c r="AZ3665" t="s">
        <v>3246</v>
      </c>
      <c r="BA3665" t="s">
        <v>226</v>
      </c>
      <c r="BB3665">
        <v>48341</v>
      </c>
      <c r="BC3665" t="s">
        <v>79</v>
      </c>
      <c r="BH3665" t="s">
        <v>22427</v>
      </c>
      <c r="BJ3665">
        <v>340176110</v>
      </c>
    </row>
    <row r="3666" spans="1:62" x14ac:dyDescent="0.25">
      <c r="A3666" t="s">
        <v>22443</v>
      </c>
      <c r="B3666" s="2">
        <v>43510</v>
      </c>
      <c r="C3666" t="s">
        <v>63</v>
      </c>
      <c r="D3666" s="3">
        <v>43472.379752569446</v>
      </c>
      <c r="E3666" t="s">
        <v>64</v>
      </c>
      <c r="F3666" s="2">
        <v>43556</v>
      </c>
      <c r="G3666" s="2">
        <v>43769</v>
      </c>
      <c r="H3666" t="s">
        <v>22444</v>
      </c>
      <c r="J3666" t="s">
        <v>22445</v>
      </c>
      <c r="L3666" t="s">
        <v>22446</v>
      </c>
      <c r="M3666" t="s">
        <v>1064</v>
      </c>
      <c r="N3666">
        <v>37020</v>
      </c>
      <c r="O3666" t="s">
        <v>70</v>
      </c>
      <c r="Q3666" t="s">
        <v>22447</v>
      </c>
      <c r="S3666" t="s">
        <v>72</v>
      </c>
      <c r="T3666" t="s">
        <v>13303</v>
      </c>
      <c r="U3666" t="s">
        <v>3891</v>
      </c>
      <c r="V3666" t="s">
        <v>1757</v>
      </c>
      <c r="W3666" t="s">
        <v>278</v>
      </c>
      <c r="X3666" t="s">
        <v>1673</v>
      </c>
      <c r="Y3666" t="str">
        <f>"37-3011"</f>
        <v>37-3011</v>
      </c>
      <c r="Z3666" t="s">
        <v>94</v>
      </c>
      <c r="AA3666">
        <v>561730</v>
      </c>
      <c r="AB3666">
        <v>10</v>
      </c>
      <c r="AC3666">
        <v>10</v>
      </c>
      <c r="AD3666" t="s">
        <v>79</v>
      </c>
      <c r="AE3666" t="s">
        <v>80</v>
      </c>
      <c r="AF3666">
        <v>40</v>
      </c>
      <c r="AG3666" s="4">
        <v>0.29166666666666669</v>
      </c>
      <c r="AH3666" s="4">
        <v>0.66666666666666663</v>
      </c>
      <c r="AI3666" s="5">
        <v>12.56</v>
      </c>
      <c r="AJ3666">
        <v>18.84</v>
      </c>
      <c r="AL3666" t="s">
        <v>81</v>
      </c>
      <c r="AM3666" t="s">
        <v>82</v>
      </c>
      <c r="AO3666" t="s">
        <v>83</v>
      </c>
      <c r="AR3666" t="s">
        <v>82</v>
      </c>
      <c r="AT3666" t="s">
        <v>82</v>
      </c>
      <c r="AW3666" t="s">
        <v>82</v>
      </c>
      <c r="AY3666" t="s">
        <v>22446</v>
      </c>
      <c r="AZ3666" t="s">
        <v>6481</v>
      </c>
      <c r="BA3666" t="s">
        <v>1064</v>
      </c>
      <c r="BB3666">
        <v>37020</v>
      </c>
      <c r="BC3666" t="s">
        <v>79</v>
      </c>
      <c r="BH3666" t="s">
        <v>22448</v>
      </c>
      <c r="BJ3666">
        <v>113660465</v>
      </c>
    </row>
    <row r="3667" spans="1:62" x14ac:dyDescent="0.25">
      <c r="A3667" t="s">
        <v>22805</v>
      </c>
      <c r="B3667" s="2">
        <v>43510</v>
      </c>
      <c r="C3667" t="s">
        <v>63</v>
      </c>
      <c r="D3667" s="3">
        <v>43472.381547789351</v>
      </c>
      <c r="E3667" t="s">
        <v>64</v>
      </c>
      <c r="F3667" s="2">
        <v>43556</v>
      </c>
      <c r="G3667" s="2">
        <v>43784</v>
      </c>
      <c r="H3667" t="s">
        <v>5415</v>
      </c>
      <c r="I3667" t="s">
        <v>67</v>
      </c>
      <c r="J3667" t="s">
        <v>5416</v>
      </c>
      <c r="K3667" t="s">
        <v>67</v>
      </c>
      <c r="L3667" t="s">
        <v>4124</v>
      </c>
      <c r="M3667" t="s">
        <v>745</v>
      </c>
      <c r="N3667">
        <v>66214</v>
      </c>
      <c r="O3667" t="s">
        <v>70</v>
      </c>
      <c r="P3667" t="s">
        <v>67</v>
      </c>
      <c r="Q3667" t="s">
        <v>5417</v>
      </c>
      <c r="S3667" t="s">
        <v>72</v>
      </c>
      <c r="T3667" t="s">
        <v>651</v>
      </c>
      <c r="U3667" t="s">
        <v>652</v>
      </c>
      <c r="V3667" t="s">
        <v>653</v>
      </c>
      <c r="W3667" t="s">
        <v>207</v>
      </c>
      <c r="X3667" t="s">
        <v>5418</v>
      </c>
      <c r="Y3667" t="str">
        <f>"39-9032"</f>
        <v>39-9032</v>
      </c>
      <c r="Z3667" t="s">
        <v>5419</v>
      </c>
      <c r="AA3667">
        <v>61162</v>
      </c>
      <c r="AB3667">
        <v>3</v>
      </c>
      <c r="AC3667">
        <v>3</v>
      </c>
      <c r="AD3667" t="s">
        <v>79</v>
      </c>
      <c r="AE3667" t="s">
        <v>80</v>
      </c>
      <c r="AF3667">
        <v>35</v>
      </c>
      <c r="AG3667" s="4">
        <v>0.58333333333333337</v>
      </c>
      <c r="AH3667" s="4">
        <v>0.875</v>
      </c>
      <c r="AI3667" s="5">
        <v>11.71</v>
      </c>
      <c r="AL3667" t="s">
        <v>81</v>
      </c>
      <c r="AM3667" t="s">
        <v>82</v>
      </c>
      <c r="AO3667" t="s">
        <v>5127</v>
      </c>
      <c r="AP3667" t="s">
        <v>67</v>
      </c>
      <c r="AQ3667" t="s">
        <v>5420</v>
      </c>
      <c r="AR3667" t="s">
        <v>82</v>
      </c>
      <c r="AT3667" t="s">
        <v>82</v>
      </c>
      <c r="AW3667" t="s">
        <v>82</v>
      </c>
      <c r="AY3667" t="s">
        <v>1921</v>
      </c>
      <c r="AZ3667" t="s">
        <v>1921</v>
      </c>
      <c r="BA3667" t="s">
        <v>787</v>
      </c>
      <c r="BB3667">
        <v>35758</v>
      </c>
      <c r="BC3667" t="s">
        <v>79</v>
      </c>
      <c r="BH3667" t="s">
        <v>22806</v>
      </c>
      <c r="BJ3667">
        <v>742852234</v>
      </c>
    </row>
    <row r="3668" spans="1:62" x14ac:dyDescent="0.25">
      <c r="A3668" t="s">
        <v>22950</v>
      </c>
      <c r="B3668" s="2">
        <v>43510</v>
      </c>
      <c r="C3668" t="s">
        <v>63</v>
      </c>
      <c r="D3668" s="3">
        <v>43472.38247640046</v>
      </c>
      <c r="E3668" t="s">
        <v>64</v>
      </c>
      <c r="F3668" s="2">
        <v>43556</v>
      </c>
      <c r="G3668" s="2">
        <v>43814</v>
      </c>
      <c r="H3668" t="s">
        <v>22951</v>
      </c>
      <c r="J3668" t="s">
        <v>22952</v>
      </c>
      <c r="K3668" t="s">
        <v>22953</v>
      </c>
      <c r="L3668" t="s">
        <v>3303</v>
      </c>
      <c r="M3668" t="s">
        <v>147</v>
      </c>
      <c r="N3668">
        <v>15101</v>
      </c>
      <c r="O3668" t="s">
        <v>70</v>
      </c>
      <c r="Q3668" t="s">
        <v>22954</v>
      </c>
      <c r="S3668" t="s">
        <v>72</v>
      </c>
      <c r="T3668" t="s">
        <v>1755</v>
      </c>
      <c r="U3668" t="s">
        <v>3891</v>
      </c>
      <c r="V3668" t="s">
        <v>3892</v>
      </c>
      <c r="W3668" t="s">
        <v>278</v>
      </c>
      <c r="X3668" t="s">
        <v>106</v>
      </c>
      <c r="Y3668" t="str">
        <f>"37-3011"</f>
        <v>37-3011</v>
      </c>
      <c r="Z3668" t="s">
        <v>94</v>
      </c>
      <c r="AA3668">
        <v>561730</v>
      </c>
      <c r="AB3668">
        <v>4</v>
      </c>
      <c r="AC3668">
        <v>4</v>
      </c>
      <c r="AD3668" t="s">
        <v>79</v>
      </c>
      <c r="AE3668" t="s">
        <v>80</v>
      </c>
      <c r="AF3668">
        <v>40</v>
      </c>
      <c r="AG3668" s="4">
        <v>0.3125</v>
      </c>
      <c r="AH3668" s="4">
        <v>0.66666666666666663</v>
      </c>
      <c r="AI3668" s="5">
        <v>13.77</v>
      </c>
      <c r="AJ3668">
        <v>20.66</v>
      </c>
      <c r="AL3668" t="s">
        <v>81</v>
      </c>
      <c r="AM3668" t="s">
        <v>82</v>
      </c>
      <c r="AO3668" t="s">
        <v>83</v>
      </c>
      <c r="AR3668" t="s">
        <v>82</v>
      </c>
      <c r="AT3668" t="s">
        <v>82</v>
      </c>
      <c r="AW3668" t="s">
        <v>72</v>
      </c>
      <c r="AX3668">
        <v>3</v>
      </c>
      <c r="AY3668" t="s">
        <v>3303</v>
      </c>
      <c r="AZ3668" t="s">
        <v>3309</v>
      </c>
      <c r="BA3668" t="s">
        <v>147</v>
      </c>
      <c r="BB3668">
        <v>15101</v>
      </c>
      <c r="BC3668" t="s">
        <v>79</v>
      </c>
      <c r="BH3668" t="s">
        <v>22952</v>
      </c>
      <c r="BJ3668">
        <v>743209929</v>
      </c>
    </row>
    <row r="3669" spans="1:62" x14ac:dyDescent="0.25">
      <c r="A3669" t="s">
        <v>23055</v>
      </c>
      <c r="B3669" s="2">
        <v>43510</v>
      </c>
      <c r="C3669" t="s">
        <v>63</v>
      </c>
      <c r="D3669" s="3">
        <v>43472.382555972225</v>
      </c>
      <c r="E3669" t="s">
        <v>64</v>
      </c>
      <c r="F3669" s="2">
        <v>43556</v>
      </c>
      <c r="G3669" s="2">
        <v>43769</v>
      </c>
      <c r="H3669" t="s">
        <v>23056</v>
      </c>
      <c r="I3669" t="s">
        <v>67</v>
      </c>
      <c r="J3669" t="s">
        <v>23057</v>
      </c>
      <c r="K3669" t="s">
        <v>23058</v>
      </c>
      <c r="L3669" t="s">
        <v>16005</v>
      </c>
      <c r="M3669" t="s">
        <v>298</v>
      </c>
      <c r="N3669">
        <v>3910</v>
      </c>
      <c r="O3669" t="s">
        <v>70</v>
      </c>
      <c r="P3669" t="s">
        <v>67</v>
      </c>
      <c r="Q3669" t="s">
        <v>23059</v>
      </c>
      <c r="S3669" t="s">
        <v>72</v>
      </c>
      <c r="T3669" t="s">
        <v>3529</v>
      </c>
      <c r="U3669" t="s">
        <v>3530</v>
      </c>
      <c r="V3669" t="s">
        <v>3531</v>
      </c>
      <c r="W3669" t="s">
        <v>232</v>
      </c>
      <c r="X3669" t="s">
        <v>7885</v>
      </c>
      <c r="Y3669" t="str">
        <f>"37-2012"</f>
        <v>37-2012</v>
      </c>
      <c r="Z3669" t="s">
        <v>373</v>
      </c>
      <c r="AA3669">
        <v>72111</v>
      </c>
      <c r="AB3669">
        <v>4</v>
      </c>
      <c r="AC3669">
        <v>4</v>
      </c>
      <c r="AD3669" t="s">
        <v>79</v>
      </c>
      <c r="AE3669" t="s">
        <v>80</v>
      </c>
      <c r="AF3669">
        <v>35</v>
      </c>
      <c r="AG3669" s="4">
        <v>0.33333333333333331</v>
      </c>
      <c r="AH3669" s="4">
        <v>0.79166666666666663</v>
      </c>
      <c r="AI3669" s="5">
        <v>11.71</v>
      </c>
      <c r="AJ3669">
        <v>17.57</v>
      </c>
      <c r="AK3669">
        <v>17.57</v>
      </c>
      <c r="AL3669" t="s">
        <v>81</v>
      </c>
      <c r="AM3669" t="s">
        <v>82</v>
      </c>
      <c r="AO3669" t="s">
        <v>83</v>
      </c>
      <c r="AP3669" t="s">
        <v>67</v>
      </c>
      <c r="AQ3669" t="s">
        <v>662</v>
      </c>
      <c r="AR3669" t="s">
        <v>82</v>
      </c>
      <c r="AT3669" t="s">
        <v>82</v>
      </c>
      <c r="AW3669" t="s">
        <v>82</v>
      </c>
      <c r="AY3669" t="s">
        <v>16005</v>
      </c>
      <c r="AZ3669" t="s">
        <v>302</v>
      </c>
      <c r="BA3669" t="s">
        <v>298</v>
      </c>
      <c r="BB3669">
        <v>3910</v>
      </c>
      <c r="BC3669" t="s">
        <v>87</v>
      </c>
      <c r="BH3669" t="s">
        <v>23057</v>
      </c>
      <c r="BI3669" t="s">
        <v>67</v>
      </c>
      <c r="BJ3669">
        <v>10355034</v>
      </c>
    </row>
    <row r="3670" spans="1:62" x14ac:dyDescent="0.25">
      <c r="A3670" t="s">
        <v>23487</v>
      </c>
      <c r="B3670" s="2">
        <v>43510</v>
      </c>
      <c r="C3670" t="s">
        <v>63</v>
      </c>
      <c r="D3670" s="3">
        <v>43472.380190578704</v>
      </c>
      <c r="E3670" t="s">
        <v>64</v>
      </c>
      <c r="F3670" s="2">
        <v>43556</v>
      </c>
      <c r="G3670" s="2">
        <v>43770</v>
      </c>
      <c r="H3670" t="s">
        <v>22873</v>
      </c>
      <c r="J3670" t="s">
        <v>22874</v>
      </c>
      <c r="L3670" t="s">
        <v>22875</v>
      </c>
      <c r="M3670" t="s">
        <v>100</v>
      </c>
      <c r="N3670">
        <v>27949</v>
      </c>
      <c r="O3670" t="s">
        <v>70</v>
      </c>
      <c r="Q3670" t="s">
        <v>22876</v>
      </c>
      <c r="S3670" t="s">
        <v>72</v>
      </c>
      <c r="T3670" t="s">
        <v>21866</v>
      </c>
      <c r="U3670" t="s">
        <v>21867</v>
      </c>
      <c r="V3670" t="s">
        <v>21868</v>
      </c>
      <c r="W3670" t="s">
        <v>100</v>
      </c>
      <c r="X3670" t="s">
        <v>23488</v>
      </c>
      <c r="Y3670" t="str">
        <f>"35-3031"</f>
        <v>35-3031</v>
      </c>
      <c r="Z3670" t="s">
        <v>410</v>
      </c>
      <c r="AA3670">
        <v>721110</v>
      </c>
      <c r="AB3670">
        <v>20</v>
      </c>
      <c r="AC3670">
        <v>20</v>
      </c>
      <c r="AD3670" t="s">
        <v>79</v>
      </c>
      <c r="AE3670" t="s">
        <v>95</v>
      </c>
      <c r="AF3670">
        <v>35</v>
      </c>
      <c r="AG3670" s="4">
        <v>0.27083333333333331</v>
      </c>
      <c r="AH3670" s="4">
        <v>0.60416666666666663</v>
      </c>
      <c r="AI3670" s="5">
        <v>9.26</v>
      </c>
      <c r="AL3670" t="s">
        <v>81</v>
      </c>
      <c r="AM3670" t="s">
        <v>82</v>
      </c>
      <c r="AO3670" t="s">
        <v>83</v>
      </c>
      <c r="AR3670" t="s">
        <v>82</v>
      </c>
      <c r="AT3670" t="s">
        <v>82</v>
      </c>
      <c r="AW3670" t="s">
        <v>82</v>
      </c>
      <c r="AY3670" t="s">
        <v>22875</v>
      </c>
      <c r="AZ3670" t="s">
        <v>21871</v>
      </c>
      <c r="BA3670" t="s">
        <v>100</v>
      </c>
      <c r="BB3670">
        <v>27949</v>
      </c>
      <c r="BC3670" t="s">
        <v>87</v>
      </c>
      <c r="BH3670" t="s">
        <v>22874</v>
      </c>
      <c r="BJ3670">
        <v>900841090</v>
      </c>
    </row>
    <row r="3671" spans="1:62" x14ac:dyDescent="0.25">
      <c r="A3671" t="s">
        <v>23501</v>
      </c>
      <c r="B3671" s="2">
        <v>43510</v>
      </c>
      <c r="C3671" t="s">
        <v>63</v>
      </c>
      <c r="D3671" s="3">
        <v>43472.380172476849</v>
      </c>
      <c r="E3671" t="s">
        <v>64</v>
      </c>
      <c r="F3671" s="2">
        <v>43556</v>
      </c>
      <c r="G3671" s="2">
        <v>43769</v>
      </c>
      <c r="H3671" t="s">
        <v>23502</v>
      </c>
      <c r="I3671" t="s">
        <v>23503</v>
      </c>
      <c r="J3671" t="s">
        <v>23504</v>
      </c>
      <c r="L3671" t="s">
        <v>3511</v>
      </c>
      <c r="M3671" t="s">
        <v>166</v>
      </c>
      <c r="N3671">
        <v>84070</v>
      </c>
      <c r="O3671" t="s">
        <v>70</v>
      </c>
      <c r="Q3671" t="s">
        <v>23505</v>
      </c>
      <c r="S3671" t="s">
        <v>72</v>
      </c>
      <c r="T3671" t="s">
        <v>2824</v>
      </c>
      <c r="U3671" t="s">
        <v>3717</v>
      </c>
      <c r="V3671" t="s">
        <v>642</v>
      </c>
      <c r="W3671" t="s">
        <v>105</v>
      </c>
      <c r="X3671" t="s">
        <v>106</v>
      </c>
      <c r="Y3671" t="str">
        <f>"37-3011"</f>
        <v>37-3011</v>
      </c>
      <c r="Z3671" t="s">
        <v>94</v>
      </c>
      <c r="AA3671">
        <v>561730</v>
      </c>
      <c r="AB3671">
        <v>6</v>
      </c>
      <c r="AC3671">
        <v>6</v>
      </c>
      <c r="AD3671" t="s">
        <v>79</v>
      </c>
      <c r="AE3671" t="s">
        <v>80</v>
      </c>
      <c r="AF3671">
        <v>40</v>
      </c>
      <c r="AG3671" s="4">
        <v>0.29166666666666669</v>
      </c>
      <c r="AH3671" s="4">
        <v>0.72916666666666663</v>
      </c>
      <c r="AI3671" s="5">
        <v>13.68</v>
      </c>
      <c r="AJ3671">
        <v>20.52</v>
      </c>
      <c r="AK3671">
        <v>21.66</v>
      </c>
      <c r="AL3671" t="s">
        <v>81</v>
      </c>
      <c r="AM3671" t="s">
        <v>82</v>
      </c>
      <c r="AO3671" t="s">
        <v>83</v>
      </c>
      <c r="AR3671" t="s">
        <v>82</v>
      </c>
      <c r="AT3671" t="s">
        <v>82</v>
      </c>
      <c r="AW3671" t="s">
        <v>82</v>
      </c>
      <c r="AY3671" t="s">
        <v>3511</v>
      </c>
      <c r="AZ3671" t="s">
        <v>172</v>
      </c>
      <c r="BA3671" t="s">
        <v>166</v>
      </c>
      <c r="BB3671">
        <v>84070</v>
      </c>
      <c r="BC3671" t="s">
        <v>79</v>
      </c>
      <c r="BH3671" t="s">
        <v>23506</v>
      </c>
      <c r="BJ3671">
        <v>203486960</v>
      </c>
    </row>
    <row r="3672" spans="1:62" x14ac:dyDescent="0.25">
      <c r="A3672" t="s">
        <v>24084</v>
      </c>
      <c r="B3672" s="2">
        <v>43510</v>
      </c>
      <c r="C3672" t="s">
        <v>63</v>
      </c>
      <c r="D3672" s="3">
        <v>43472.381852395833</v>
      </c>
      <c r="E3672" t="s">
        <v>64</v>
      </c>
      <c r="F3672" s="2">
        <v>43556</v>
      </c>
      <c r="G3672" s="2">
        <v>43799</v>
      </c>
      <c r="H3672" t="s">
        <v>23921</v>
      </c>
      <c r="I3672" t="s">
        <v>23922</v>
      </c>
      <c r="J3672" t="s">
        <v>23923</v>
      </c>
      <c r="L3672" t="s">
        <v>23924</v>
      </c>
      <c r="M3672" t="s">
        <v>105</v>
      </c>
      <c r="N3672">
        <v>78657</v>
      </c>
      <c r="O3672" t="s">
        <v>70</v>
      </c>
      <c r="Q3672" t="s">
        <v>23925</v>
      </c>
      <c r="S3672" t="s">
        <v>72</v>
      </c>
      <c r="T3672" t="s">
        <v>102</v>
      </c>
      <c r="U3672" t="s">
        <v>2630</v>
      </c>
      <c r="V3672" t="s">
        <v>2470</v>
      </c>
      <c r="W3672" t="s">
        <v>105</v>
      </c>
      <c r="X3672" t="s">
        <v>1500</v>
      </c>
      <c r="Y3672" t="str">
        <f>"35-2014"</f>
        <v>35-2014</v>
      </c>
      <c r="Z3672" t="s">
        <v>301</v>
      </c>
      <c r="AA3672">
        <v>721110</v>
      </c>
      <c r="AB3672">
        <v>10</v>
      </c>
      <c r="AC3672">
        <v>10</v>
      </c>
      <c r="AD3672" t="s">
        <v>79</v>
      </c>
      <c r="AE3672" t="s">
        <v>95</v>
      </c>
      <c r="AF3672">
        <v>35</v>
      </c>
      <c r="AG3672" s="4">
        <v>0.25</v>
      </c>
      <c r="AH3672" s="4">
        <v>0.58333333333333337</v>
      </c>
      <c r="AI3672" s="5">
        <v>11.44</v>
      </c>
      <c r="AJ3672">
        <v>17.16</v>
      </c>
      <c r="AK3672">
        <v>17.16</v>
      </c>
      <c r="AL3672" t="s">
        <v>81</v>
      </c>
      <c r="AM3672" t="s">
        <v>82</v>
      </c>
      <c r="AO3672" t="s">
        <v>83</v>
      </c>
      <c r="AR3672" t="s">
        <v>82</v>
      </c>
      <c r="AT3672" t="s">
        <v>82</v>
      </c>
      <c r="AW3672" t="s">
        <v>72</v>
      </c>
      <c r="AX3672">
        <v>6</v>
      </c>
      <c r="AY3672" t="s">
        <v>23926</v>
      </c>
      <c r="AZ3672" t="s">
        <v>23927</v>
      </c>
      <c r="BA3672" t="s">
        <v>105</v>
      </c>
      <c r="BB3672">
        <v>78657</v>
      </c>
      <c r="BC3672" t="s">
        <v>87</v>
      </c>
      <c r="BH3672" t="s">
        <v>23928</v>
      </c>
      <c r="BJ3672">
        <v>450471621</v>
      </c>
    </row>
    <row r="3673" spans="1:62" x14ac:dyDescent="0.25">
      <c r="A3673" t="s">
        <v>24137</v>
      </c>
      <c r="B3673" s="2">
        <v>43510</v>
      </c>
      <c r="C3673" t="s">
        <v>63</v>
      </c>
      <c r="D3673" s="3">
        <v>43472.380225335648</v>
      </c>
      <c r="E3673" t="s">
        <v>64</v>
      </c>
      <c r="F3673" s="2">
        <v>43556</v>
      </c>
      <c r="G3673" s="2">
        <v>43763</v>
      </c>
      <c r="H3673" t="s">
        <v>24097</v>
      </c>
      <c r="J3673" t="s">
        <v>24098</v>
      </c>
      <c r="L3673" t="s">
        <v>24099</v>
      </c>
      <c r="M3673" t="s">
        <v>787</v>
      </c>
      <c r="N3673">
        <v>35216</v>
      </c>
      <c r="O3673" t="s">
        <v>70</v>
      </c>
      <c r="Q3673" t="s">
        <v>4337</v>
      </c>
      <c r="S3673" t="s">
        <v>72</v>
      </c>
      <c r="T3673" t="s">
        <v>102</v>
      </c>
      <c r="U3673" t="s">
        <v>2630</v>
      </c>
      <c r="V3673" t="s">
        <v>2470</v>
      </c>
      <c r="W3673" t="s">
        <v>105</v>
      </c>
      <c r="X3673" t="s">
        <v>106</v>
      </c>
      <c r="Y3673" t="str">
        <f>"37-3011"</f>
        <v>37-3011</v>
      </c>
      <c r="Z3673" t="s">
        <v>94</v>
      </c>
      <c r="AA3673">
        <v>561730</v>
      </c>
      <c r="AB3673">
        <v>32</v>
      </c>
      <c r="AC3673">
        <v>32</v>
      </c>
      <c r="AD3673" t="s">
        <v>79</v>
      </c>
      <c r="AE3673" t="s">
        <v>95</v>
      </c>
      <c r="AF3673">
        <v>35</v>
      </c>
      <c r="AG3673" s="4">
        <v>0.27083333333333331</v>
      </c>
      <c r="AH3673" s="4">
        <v>0.63541666666666663</v>
      </c>
      <c r="AI3673" s="5">
        <v>12.56</v>
      </c>
      <c r="AJ3673">
        <v>18.84</v>
      </c>
      <c r="AK3673">
        <v>18.84</v>
      </c>
      <c r="AL3673" t="s">
        <v>81</v>
      </c>
      <c r="AM3673" t="s">
        <v>82</v>
      </c>
      <c r="AO3673" t="s">
        <v>83</v>
      </c>
      <c r="AR3673" t="s">
        <v>82</v>
      </c>
      <c r="AT3673" t="s">
        <v>82</v>
      </c>
      <c r="AW3673" t="s">
        <v>82</v>
      </c>
      <c r="AY3673" t="s">
        <v>1564</v>
      </c>
      <c r="AZ3673" t="s">
        <v>1566</v>
      </c>
      <c r="BA3673" t="s">
        <v>1064</v>
      </c>
      <c r="BB3673">
        <v>37211</v>
      </c>
      <c r="BC3673" t="s">
        <v>79</v>
      </c>
      <c r="BH3673" t="s">
        <v>7658</v>
      </c>
      <c r="BJ3673">
        <v>611666112</v>
      </c>
    </row>
    <row r="3674" spans="1:62" x14ac:dyDescent="0.25">
      <c r="A3674" t="s">
        <v>24178</v>
      </c>
      <c r="B3674" s="2">
        <v>43510</v>
      </c>
      <c r="C3674" t="s">
        <v>63</v>
      </c>
      <c r="D3674" s="3">
        <v>43472.382846493056</v>
      </c>
      <c r="E3674" t="s">
        <v>64</v>
      </c>
      <c r="F3674" s="2">
        <v>43556</v>
      </c>
      <c r="G3674" s="2">
        <v>43799</v>
      </c>
      <c r="H3674" t="s">
        <v>23921</v>
      </c>
      <c r="I3674" t="s">
        <v>23922</v>
      </c>
      <c r="J3674" t="s">
        <v>23923</v>
      </c>
      <c r="L3674" t="s">
        <v>23924</v>
      </c>
      <c r="M3674" t="s">
        <v>105</v>
      </c>
      <c r="N3674">
        <v>78657</v>
      </c>
      <c r="O3674" t="s">
        <v>70</v>
      </c>
      <c r="Q3674" t="s">
        <v>23925</v>
      </c>
      <c r="S3674" t="s">
        <v>72</v>
      </c>
      <c r="T3674" t="s">
        <v>102</v>
      </c>
      <c r="U3674" t="s">
        <v>2630</v>
      </c>
      <c r="V3674" t="s">
        <v>2470</v>
      </c>
      <c r="W3674" t="s">
        <v>105</v>
      </c>
      <c r="X3674" t="s">
        <v>1012</v>
      </c>
      <c r="Y3674" t="str">
        <f>"37-2012"</f>
        <v>37-2012</v>
      </c>
      <c r="Z3674" t="s">
        <v>373</v>
      </c>
      <c r="AA3674">
        <v>721110</v>
      </c>
      <c r="AB3674">
        <v>25</v>
      </c>
      <c r="AC3674">
        <v>25</v>
      </c>
      <c r="AD3674" t="s">
        <v>79</v>
      </c>
      <c r="AE3674" t="s">
        <v>95</v>
      </c>
      <c r="AF3674">
        <v>35</v>
      </c>
      <c r="AG3674" s="4">
        <v>0.33333333333333331</v>
      </c>
      <c r="AH3674" s="4">
        <v>0.66666666666666663</v>
      </c>
      <c r="AI3674" s="6">
        <v>13</v>
      </c>
      <c r="AJ3674">
        <v>19.5</v>
      </c>
      <c r="AK3674">
        <v>19.5</v>
      </c>
      <c r="AL3674" t="s">
        <v>81</v>
      </c>
      <c r="AM3674" t="s">
        <v>82</v>
      </c>
      <c r="AO3674" t="s">
        <v>83</v>
      </c>
      <c r="AR3674" t="s">
        <v>82</v>
      </c>
      <c r="AT3674" t="s">
        <v>82</v>
      </c>
      <c r="AW3674" t="s">
        <v>72</v>
      </c>
      <c r="AX3674">
        <v>6</v>
      </c>
      <c r="AY3674" t="s">
        <v>23926</v>
      </c>
      <c r="AZ3674" t="s">
        <v>23927</v>
      </c>
      <c r="BA3674" t="s">
        <v>105</v>
      </c>
      <c r="BB3674">
        <v>78657</v>
      </c>
      <c r="BC3674" t="s">
        <v>87</v>
      </c>
      <c r="BH3674" t="s">
        <v>24179</v>
      </c>
      <c r="BJ3674">
        <v>450471621</v>
      </c>
    </row>
    <row r="3675" spans="1:62" x14ac:dyDescent="0.25">
      <c r="A3675" t="s">
        <v>24299</v>
      </c>
      <c r="B3675" s="2">
        <v>43510</v>
      </c>
      <c r="C3675" t="s">
        <v>63</v>
      </c>
      <c r="D3675" s="3">
        <v>43472.382776886574</v>
      </c>
      <c r="E3675" t="s">
        <v>64</v>
      </c>
      <c r="F3675" s="2">
        <v>43556</v>
      </c>
      <c r="G3675" s="2">
        <v>43739</v>
      </c>
      <c r="H3675" t="s">
        <v>24300</v>
      </c>
      <c r="J3675" t="s">
        <v>24301</v>
      </c>
      <c r="L3675" t="s">
        <v>1588</v>
      </c>
      <c r="M3675" t="s">
        <v>308</v>
      </c>
      <c r="N3675">
        <v>8527</v>
      </c>
      <c r="O3675" t="s">
        <v>70</v>
      </c>
      <c r="Q3675" t="s">
        <v>24302</v>
      </c>
      <c r="S3675" t="s">
        <v>72</v>
      </c>
      <c r="T3675" t="s">
        <v>2618</v>
      </c>
      <c r="U3675" t="s">
        <v>8240</v>
      </c>
      <c r="V3675" t="s">
        <v>2620</v>
      </c>
      <c r="W3675" t="s">
        <v>881</v>
      </c>
      <c r="X3675" t="s">
        <v>1968</v>
      </c>
      <c r="Y3675" t="str">
        <f>"53-7062"</f>
        <v>53-7062</v>
      </c>
      <c r="Z3675" t="s">
        <v>337</v>
      </c>
      <c r="AA3675">
        <v>532299</v>
      </c>
      <c r="AB3675">
        <v>20</v>
      </c>
      <c r="AC3675">
        <v>20</v>
      </c>
      <c r="AD3675" t="s">
        <v>79</v>
      </c>
      <c r="AE3675" t="s">
        <v>95</v>
      </c>
      <c r="AF3675">
        <v>40</v>
      </c>
      <c r="AG3675" s="4">
        <v>0.29166666666666669</v>
      </c>
      <c r="AH3675" s="4">
        <v>0.79166666666666663</v>
      </c>
      <c r="AI3675" s="5">
        <v>15.09</v>
      </c>
      <c r="AJ3675">
        <v>22.64</v>
      </c>
      <c r="AK3675">
        <v>25.5</v>
      </c>
      <c r="AL3675" t="s">
        <v>81</v>
      </c>
      <c r="AM3675" t="s">
        <v>82</v>
      </c>
      <c r="AO3675" t="s">
        <v>83</v>
      </c>
      <c r="AR3675" t="s">
        <v>82</v>
      </c>
      <c r="AT3675" t="s">
        <v>82</v>
      </c>
      <c r="AW3675" t="s">
        <v>82</v>
      </c>
      <c r="AY3675" t="s">
        <v>1588</v>
      </c>
      <c r="AZ3675" t="s">
        <v>317</v>
      </c>
      <c r="BA3675" t="s">
        <v>308</v>
      </c>
      <c r="BB3675">
        <v>8527</v>
      </c>
      <c r="BC3675" t="s">
        <v>79</v>
      </c>
      <c r="BH3675" t="s">
        <v>24303</v>
      </c>
      <c r="BJ3675">
        <v>204791201</v>
      </c>
    </row>
    <row r="3676" spans="1:62" x14ac:dyDescent="0.25">
      <c r="A3676" t="s">
        <v>24324</v>
      </c>
      <c r="B3676" s="2">
        <v>43510</v>
      </c>
      <c r="C3676" t="s">
        <v>63</v>
      </c>
      <c r="D3676" s="3">
        <v>43472.382488263887</v>
      </c>
      <c r="E3676" t="s">
        <v>64</v>
      </c>
      <c r="F3676" s="2">
        <v>43556</v>
      </c>
      <c r="G3676" s="2">
        <v>43799</v>
      </c>
      <c r="H3676" t="s">
        <v>23921</v>
      </c>
      <c r="I3676" t="s">
        <v>23922</v>
      </c>
      <c r="J3676" t="s">
        <v>23923</v>
      </c>
      <c r="L3676" t="s">
        <v>23924</v>
      </c>
      <c r="M3676" t="s">
        <v>105</v>
      </c>
      <c r="N3676">
        <v>78657</v>
      </c>
      <c r="O3676" t="s">
        <v>70</v>
      </c>
      <c r="Q3676" t="s">
        <v>23925</v>
      </c>
      <c r="S3676" t="s">
        <v>72</v>
      </c>
      <c r="T3676" t="s">
        <v>102</v>
      </c>
      <c r="U3676" t="s">
        <v>2630</v>
      </c>
      <c r="V3676" t="s">
        <v>2470</v>
      </c>
      <c r="W3676" t="s">
        <v>105</v>
      </c>
      <c r="X3676" t="s">
        <v>3266</v>
      </c>
      <c r="Y3676" t="str">
        <f>"35-9021"</f>
        <v>35-9021</v>
      </c>
      <c r="Z3676" t="s">
        <v>315</v>
      </c>
      <c r="AA3676">
        <v>721110</v>
      </c>
      <c r="AB3676">
        <v>6</v>
      </c>
      <c r="AC3676">
        <v>6</v>
      </c>
      <c r="AD3676" t="s">
        <v>79</v>
      </c>
      <c r="AE3676" t="s">
        <v>95</v>
      </c>
      <c r="AF3676">
        <v>35</v>
      </c>
      <c r="AG3676" s="4">
        <v>0.29166666666666669</v>
      </c>
      <c r="AH3676" s="4">
        <v>0.625</v>
      </c>
      <c r="AI3676" s="6">
        <v>10</v>
      </c>
      <c r="AJ3676">
        <v>15</v>
      </c>
      <c r="AK3676">
        <v>15</v>
      </c>
      <c r="AL3676" t="s">
        <v>81</v>
      </c>
      <c r="AM3676" t="s">
        <v>82</v>
      </c>
      <c r="AO3676" t="s">
        <v>83</v>
      </c>
      <c r="AR3676" t="s">
        <v>82</v>
      </c>
      <c r="AT3676" t="s">
        <v>82</v>
      </c>
      <c r="AW3676" t="s">
        <v>72</v>
      </c>
      <c r="AX3676">
        <v>3</v>
      </c>
      <c r="AY3676" t="s">
        <v>23926</v>
      </c>
      <c r="AZ3676" t="s">
        <v>23927</v>
      </c>
      <c r="BA3676" t="s">
        <v>105</v>
      </c>
      <c r="BB3676">
        <v>78657</v>
      </c>
      <c r="BC3676" t="s">
        <v>87</v>
      </c>
      <c r="BH3676" t="s">
        <v>24179</v>
      </c>
      <c r="BJ3676">
        <v>450471621</v>
      </c>
    </row>
    <row r="3677" spans="1:62" x14ac:dyDescent="0.25">
      <c r="A3677" t="s">
        <v>24579</v>
      </c>
      <c r="B3677" s="2">
        <v>43510</v>
      </c>
      <c r="C3677" t="s">
        <v>63</v>
      </c>
      <c r="D3677" s="3">
        <v>43472.381848171295</v>
      </c>
      <c r="E3677" t="s">
        <v>64</v>
      </c>
      <c r="F3677" s="2">
        <v>43556</v>
      </c>
      <c r="G3677" s="2">
        <v>43830</v>
      </c>
      <c r="H3677" t="s">
        <v>24580</v>
      </c>
      <c r="J3677" t="s">
        <v>24581</v>
      </c>
      <c r="L3677" t="s">
        <v>1310</v>
      </c>
      <c r="M3677" t="s">
        <v>147</v>
      </c>
      <c r="N3677">
        <v>19013</v>
      </c>
      <c r="O3677" t="s">
        <v>70</v>
      </c>
      <c r="Q3677" t="s">
        <v>24582</v>
      </c>
      <c r="S3677" t="s">
        <v>72</v>
      </c>
      <c r="T3677" t="s">
        <v>12918</v>
      </c>
      <c r="U3677" t="s">
        <v>4627</v>
      </c>
      <c r="V3677" t="s">
        <v>4628</v>
      </c>
      <c r="W3677" t="s">
        <v>323</v>
      </c>
      <c r="X3677" t="s">
        <v>12584</v>
      </c>
      <c r="Y3677" t="str">
        <f>"37-3011"</f>
        <v>37-3011</v>
      </c>
      <c r="Z3677" t="s">
        <v>94</v>
      </c>
      <c r="AA3677">
        <v>54132</v>
      </c>
      <c r="AB3677">
        <v>2</v>
      </c>
      <c r="AC3677">
        <v>2</v>
      </c>
      <c r="AD3677" t="s">
        <v>79</v>
      </c>
      <c r="AE3677" t="s">
        <v>95</v>
      </c>
      <c r="AF3677">
        <v>40</v>
      </c>
      <c r="AG3677" s="4">
        <v>0.29166666666666669</v>
      </c>
      <c r="AH3677" s="4">
        <v>0.625</v>
      </c>
      <c r="AI3677" s="5">
        <v>15.73</v>
      </c>
      <c r="AJ3677">
        <v>23.6</v>
      </c>
      <c r="AL3677" t="s">
        <v>81</v>
      </c>
      <c r="AM3677" t="s">
        <v>82</v>
      </c>
      <c r="AO3677" t="s">
        <v>83</v>
      </c>
      <c r="AR3677" t="s">
        <v>82</v>
      </c>
      <c r="AT3677" t="s">
        <v>82</v>
      </c>
      <c r="AW3677" t="s">
        <v>82</v>
      </c>
      <c r="AY3677" t="s">
        <v>1310</v>
      </c>
      <c r="AZ3677" t="s">
        <v>24583</v>
      </c>
      <c r="BA3677" t="s">
        <v>147</v>
      </c>
      <c r="BB3677">
        <v>19013</v>
      </c>
      <c r="BC3677" t="s">
        <v>87</v>
      </c>
      <c r="BH3677" t="s">
        <v>24581</v>
      </c>
      <c r="BJ3677">
        <v>230469595</v>
      </c>
    </row>
    <row r="3678" spans="1:62" x14ac:dyDescent="0.25">
      <c r="A3678" t="s">
        <v>24847</v>
      </c>
      <c r="B3678" s="2">
        <v>43510</v>
      </c>
      <c r="C3678" t="s">
        <v>63</v>
      </c>
      <c r="D3678" s="3">
        <v>43472.37980383102</v>
      </c>
      <c r="E3678" t="s">
        <v>64</v>
      </c>
      <c r="F3678" s="2">
        <v>43556</v>
      </c>
      <c r="G3678" s="2">
        <v>43763</v>
      </c>
      <c r="H3678" t="s">
        <v>24097</v>
      </c>
      <c r="J3678" t="s">
        <v>24098</v>
      </c>
      <c r="L3678" t="s">
        <v>24099</v>
      </c>
      <c r="M3678" t="s">
        <v>787</v>
      </c>
      <c r="N3678">
        <v>35216</v>
      </c>
      <c r="O3678" t="s">
        <v>70</v>
      </c>
      <c r="Q3678" t="s">
        <v>4337</v>
      </c>
      <c r="S3678" t="s">
        <v>72</v>
      </c>
      <c r="T3678" t="s">
        <v>102</v>
      </c>
      <c r="U3678" t="s">
        <v>2630</v>
      </c>
      <c r="V3678" t="s">
        <v>2470</v>
      </c>
      <c r="W3678" t="s">
        <v>105</v>
      </c>
      <c r="X3678" t="s">
        <v>106</v>
      </c>
      <c r="Y3678" t="str">
        <f>"37-3011"</f>
        <v>37-3011</v>
      </c>
      <c r="Z3678" t="s">
        <v>94</v>
      </c>
      <c r="AA3678">
        <v>561730</v>
      </c>
      <c r="AB3678">
        <v>12</v>
      </c>
      <c r="AC3678">
        <v>12</v>
      </c>
      <c r="AD3678" t="s">
        <v>79</v>
      </c>
      <c r="AE3678" t="s">
        <v>95</v>
      </c>
      <c r="AF3678">
        <v>35</v>
      </c>
      <c r="AG3678" s="4">
        <v>0.27083333333333331</v>
      </c>
      <c r="AH3678" s="4">
        <v>0.63541666666666663</v>
      </c>
      <c r="AI3678" s="5">
        <v>12.37</v>
      </c>
      <c r="AJ3678">
        <v>18.559999999999999</v>
      </c>
      <c r="AK3678">
        <v>18.559999999999999</v>
      </c>
      <c r="AL3678" t="s">
        <v>81</v>
      </c>
      <c r="AM3678" t="s">
        <v>82</v>
      </c>
      <c r="AO3678" t="s">
        <v>83</v>
      </c>
      <c r="AR3678" t="s">
        <v>82</v>
      </c>
      <c r="AT3678" t="s">
        <v>82</v>
      </c>
      <c r="AW3678" t="s">
        <v>82</v>
      </c>
      <c r="AY3678" t="s">
        <v>1921</v>
      </c>
      <c r="AZ3678" t="s">
        <v>1921</v>
      </c>
      <c r="BA3678" t="s">
        <v>787</v>
      </c>
      <c r="BB3678">
        <v>35758</v>
      </c>
      <c r="BC3678" t="s">
        <v>79</v>
      </c>
      <c r="BH3678" t="s">
        <v>24848</v>
      </c>
      <c r="BJ3678">
        <v>611666112</v>
      </c>
    </row>
    <row r="3679" spans="1:62" x14ac:dyDescent="0.25">
      <c r="A3679" t="s">
        <v>25129</v>
      </c>
      <c r="B3679" s="2">
        <v>43510</v>
      </c>
      <c r="C3679" t="s">
        <v>63</v>
      </c>
      <c r="D3679" s="3">
        <v>43472.381084652778</v>
      </c>
      <c r="E3679" t="s">
        <v>64</v>
      </c>
      <c r="F3679" s="2">
        <v>43556</v>
      </c>
      <c r="G3679" s="2">
        <v>43770</v>
      </c>
      <c r="H3679" t="s">
        <v>25130</v>
      </c>
      <c r="J3679" t="s">
        <v>25131</v>
      </c>
      <c r="L3679" t="s">
        <v>4990</v>
      </c>
      <c r="M3679" t="s">
        <v>881</v>
      </c>
      <c r="N3679">
        <v>83346</v>
      </c>
      <c r="O3679" t="s">
        <v>70</v>
      </c>
      <c r="Q3679" t="s">
        <v>25132</v>
      </c>
      <c r="S3679" t="s">
        <v>72</v>
      </c>
      <c r="T3679" t="s">
        <v>878</v>
      </c>
      <c r="U3679" t="s">
        <v>4038</v>
      </c>
      <c r="V3679" t="s">
        <v>4039</v>
      </c>
      <c r="W3679" t="s">
        <v>881</v>
      </c>
      <c r="X3679" t="s">
        <v>1092</v>
      </c>
      <c r="Y3679" t="str">
        <f>"45-4011"</f>
        <v>45-4011</v>
      </c>
      <c r="Z3679" t="s">
        <v>763</v>
      </c>
      <c r="AA3679">
        <v>115310</v>
      </c>
      <c r="AB3679">
        <v>35</v>
      </c>
      <c r="AC3679">
        <v>35</v>
      </c>
      <c r="AD3679" t="s">
        <v>79</v>
      </c>
      <c r="AE3679" t="s">
        <v>95</v>
      </c>
      <c r="AF3679">
        <v>40</v>
      </c>
      <c r="AG3679" s="4">
        <v>0.25</v>
      </c>
      <c r="AH3679" s="4">
        <v>0.625</v>
      </c>
      <c r="AI3679" s="5">
        <v>11.96</v>
      </c>
      <c r="AJ3679">
        <v>17.940000000000001</v>
      </c>
      <c r="AK3679">
        <v>35.19</v>
      </c>
      <c r="AL3679" t="s">
        <v>81</v>
      </c>
      <c r="AM3679" t="s">
        <v>82</v>
      </c>
      <c r="AO3679" t="s">
        <v>83</v>
      </c>
      <c r="AR3679" t="s">
        <v>82</v>
      </c>
      <c r="AT3679" t="s">
        <v>82</v>
      </c>
      <c r="AW3679" t="s">
        <v>72</v>
      </c>
      <c r="AX3679">
        <v>2</v>
      </c>
      <c r="AY3679" t="s">
        <v>2428</v>
      </c>
      <c r="AZ3679" t="s">
        <v>2428</v>
      </c>
      <c r="BA3679" t="s">
        <v>323</v>
      </c>
      <c r="BB3679">
        <v>95815</v>
      </c>
      <c r="BC3679" t="s">
        <v>79</v>
      </c>
      <c r="BH3679" t="s">
        <v>25133</v>
      </c>
      <c r="BJ3679">
        <v>473031921</v>
      </c>
    </row>
    <row r="3680" spans="1:62" x14ac:dyDescent="0.25">
      <c r="A3680" t="s">
        <v>25207</v>
      </c>
      <c r="B3680" s="2">
        <v>43510</v>
      </c>
      <c r="C3680" t="s">
        <v>63</v>
      </c>
      <c r="D3680" s="3">
        <v>43472.380250902781</v>
      </c>
      <c r="E3680" t="s">
        <v>64</v>
      </c>
      <c r="F3680" s="2">
        <v>43556</v>
      </c>
      <c r="G3680" s="2">
        <v>43784</v>
      </c>
      <c r="H3680" t="s">
        <v>25208</v>
      </c>
      <c r="J3680" t="s">
        <v>25209</v>
      </c>
      <c r="L3680" t="s">
        <v>7000</v>
      </c>
      <c r="M3680" t="s">
        <v>105</v>
      </c>
      <c r="N3680">
        <v>76034</v>
      </c>
      <c r="O3680" t="s">
        <v>70</v>
      </c>
      <c r="Q3680" t="s">
        <v>25210</v>
      </c>
      <c r="S3680" t="s">
        <v>72</v>
      </c>
      <c r="T3680" t="s">
        <v>1917</v>
      </c>
      <c r="U3680" t="s">
        <v>1918</v>
      </c>
      <c r="V3680" t="s">
        <v>1919</v>
      </c>
      <c r="W3680" t="s">
        <v>105</v>
      </c>
      <c r="X3680" t="s">
        <v>106</v>
      </c>
      <c r="Y3680" t="str">
        <f>"37-3011"</f>
        <v>37-3011</v>
      </c>
      <c r="Z3680" t="s">
        <v>94</v>
      </c>
      <c r="AA3680">
        <v>561730</v>
      </c>
      <c r="AB3680">
        <v>17</v>
      </c>
      <c r="AC3680">
        <v>17</v>
      </c>
      <c r="AD3680" t="s">
        <v>79</v>
      </c>
      <c r="AE3680" t="s">
        <v>95</v>
      </c>
      <c r="AF3680">
        <v>40</v>
      </c>
      <c r="AG3680" s="4">
        <v>0.29166666666666669</v>
      </c>
      <c r="AH3680" s="4">
        <v>0.70833333333333337</v>
      </c>
      <c r="AI3680" s="5">
        <v>13.94</v>
      </c>
      <c r="AJ3680">
        <v>20.91</v>
      </c>
      <c r="AL3680" t="s">
        <v>81</v>
      </c>
      <c r="AM3680" t="s">
        <v>82</v>
      </c>
      <c r="AO3680" t="s">
        <v>83</v>
      </c>
      <c r="AR3680" t="s">
        <v>82</v>
      </c>
      <c r="AT3680" t="s">
        <v>82</v>
      </c>
      <c r="AW3680" t="s">
        <v>82</v>
      </c>
      <c r="AY3680" t="s">
        <v>7000</v>
      </c>
      <c r="AZ3680" t="s">
        <v>1428</v>
      </c>
      <c r="BA3680" t="s">
        <v>105</v>
      </c>
      <c r="BB3680">
        <v>76034</v>
      </c>
      <c r="BC3680" t="s">
        <v>79</v>
      </c>
      <c r="BH3680" t="s">
        <v>25209</v>
      </c>
      <c r="BJ3680">
        <v>752626466</v>
      </c>
    </row>
    <row r="3681" spans="1:62" x14ac:dyDescent="0.25">
      <c r="A3681" t="s">
        <v>25336</v>
      </c>
      <c r="B3681" s="2">
        <v>43510</v>
      </c>
      <c r="C3681" t="s">
        <v>63</v>
      </c>
      <c r="D3681" s="3">
        <v>43472.380698726854</v>
      </c>
      <c r="E3681" t="s">
        <v>64</v>
      </c>
      <c r="F3681" s="2">
        <v>43556</v>
      </c>
      <c r="G3681" s="2">
        <v>43799</v>
      </c>
      <c r="H3681" t="s">
        <v>6182</v>
      </c>
      <c r="J3681" t="s">
        <v>6183</v>
      </c>
      <c r="L3681" t="s">
        <v>68</v>
      </c>
      <c r="M3681" t="s">
        <v>69</v>
      </c>
      <c r="N3681">
        <v>40504</v>
      </c>
      <c r="O3681" t="s">
        <v>70</v>
      </c>
      <c r="Q3681" t="s">
        <v>6184</v>
      </c>
      <c r="S3681" t="s">
        <v>72</v>
      </c>
      <c r="T3681" t="s">
        <v>524</v>
      </c>
      <c r="U3681" t="s">
        <v>2217</v>
      </c>
      <c r="V3681" t="s">
        <v>526</v>
      </c>
      <c r="W3681" t="s">
        <v>69</v>
      </c>
      <c r="X3681" t="s">
        <v>1748</v>
      </c>
      <c r="Y3681" t="str">
        <f>"39-2021"</f>
        <v>39-2021</v>
      </c>
      <c r="Z3681" t="s">
        <v>78</v>
      </c>
      <c r="AA3681">
        <v>711219</v>
      </c>
      <c r="AB3681">
        <v>6</v>
      </c>
      <c r="AC3681">
        <v>6</v>
      </c>
      <c r="AD3681" t="s">
        <v>79</v>
      </c>
      <c r="AE3681" t="s">
        <v>95</v>
      </c>
      <c r="AF3681">
        <v>35</v>
      </c>
      <c r="AG3681" s="4">
        <v>0.33333333333333331</v>
      </c>
      <c r="AH3681" s="4">
        <v>0.66666666666666663</v>
      </c>
      <c r="AI3681" s="5">
        <v>12.56</v>
      </c>
      <c r="AJ3681">
        <v>18.84</v>
      </c>
      <c r="AK3681">
        <v>18.84</v>
      </c>
      <c r="AL3681" t="s">
        <v>81</v>
      </c>
      <c r="AM3681" t="s">
        <v>82</v>
      </c>
      <c r="AO3681" t="s">
        <v>83</v>
      </c>
      <c r="AP3681" t="s">
        <v>130</v>
      </c>
      <c r="AQ3681" t="s">
        <v>130</v>
      </c>
      <c r="AR3681" t="s">
        <v>82</v>
      </c>
      <c r="AT3681" t="s">
        <v>82</v>
      </c>
      <c r="AW3681" t="s">
        <v>82</v>
      </c>
      <c r="AY3681" t="s">
        <v>68</v>
      </c>
      <c r="AZ3681" t="s">
        <v>1837</v>
      </c>
      <c r="BA3681" t="s">
        <v>69</v>
      </c>
      <c r="BB3681">
        <v>40510</v>
      </c>
      <c r="BC3681" t="s">
        <v>79</v>
      </c>
      <c r="BH3681" t="s">
        <v>25337</v>
      </c>
      <c r="BJ3681">
        <v>460610591</v>
      </c>
    </row>
    <row r="3682" spans="1:62" x14ac:dyDescent="0.25">
      <c r="A3682" t="s">
        <v>25345</v>
      </c>
      <c r="B3682" s="2">
        <v>43510</v>
      </c>
      <c r="C3682" t="s">
        <v>63</v>
      </c>
      <c r="D3682" s="3">
        <v>43472.381937002312</v>
      </c>
      <c r="E3682" t="s">
        <v>64</v>
      </c>
      <c r="F3682" s="2">
        <v>43556</v>
      </c>
      <c r="G3682" s="2">
        <v>43789</v>
      </c>
      <c r="H3682" t="s">
        <v>25346</v>
      </c>
      <c r="J3682" t="s">
        <v>25347</v>
      </c>
      <c r="L3682" t="s">
        <v>18068</v>
      </c>
      <c r="M3682" t="s">
        <v>147</v>
      </c>
      <c r="N3682">
        <v>15090</v>
      </c>
      <c r="O3682" t="s">
        <v>70</v>
      </c>
      <c r="Q3682" t="s">
        <v>25348</v>
      </c>
      <c r="S3682" t="s">
        <v>72</v>
      </c>
      <c r="T3682" t="s">
        <v>13303</v>
      </c>
      <c r="U3682" t="s">
        <v>3891</v>
      </c>
      <c r="V3682" t="s">
        <v>1757</v>
      </c>
      <c r="W3682" t="s">
        <v>278</v>
      </c>
      <c r="X3682" t="s">
        <v>106</v>
      </c>
      <c r="Y3682" t="str">
        <f>"37-3011"</f>
        <v>37-3011</v>
      </c>
      <c r="Z3682" t="s">
        <v>94</v>
      </c>
      <c r="AA3682">
        <v>561730</v>
      </c>
      <c r="AB3682">
        <v>4</v>
      </c>
      <c r="AC3682">
        <v>4</v>
      </c>
      <c r="AD3682" t="s">
        <v>79</v>
      </c>
      <c r="AE3682" t="s">
        <v>80</v>
      </c>
      <c r="AF3682">
        <v>40</v>
      </c>
      <c r="AG3682" s="4">
        <v>0.3125</v>
      </c>
      <c r="AH3682" s="4">
        <v>0.66666666666666663</v>
      </c>
      <c r="AI3682" s="5">
        <v>13.77</v>
      </c>
      <c r="AJ3682">
        <v>20.66</v>
      </c>
      <c r="AL3682" t="s">
        <v>81</v>
      </c>
      <c r="AM3682" t="s">
        <v>82</v>
      </c>
      <c r="AO3682" t="s">
        <v>83</v>
      </c>
      <c r="AR3682" t="s">
        <v>82</v>
      </c>
      <c r="AT3682" t="s">
        <v>82</v>
      </c>
      <c r="AW3682" t="s">
        <v>72</v>
      </c>
      <c r="AX3682">
        <v>3</v>
      </c>
      <c r="AY3682" t="s">
        <v>18070</v>
      </c>
      <c r="AZ3682" t="s">
        <v>3309</v>
      </c>
      <c r="BA3682" t="s">
        <v>147</v>
      </c>
      <c r="BB3682">
        <v>15090</v>
      </c>
      <c r="BC3682" t="s">
        <v>79</v>
      </c>
      <c r="BH3682" t="s">
        <v>25349</v>
      </c>
      <c r="BJ3682">
        <v>204317207</v>
      </c>
    </row>
    <row r="3683" spans="1:62" x14ac:dyDescent="0.25">
      <c r="A3683" t="s">
        <v>25370</v>
      </c>
      <c r="B3683" s="2">
        <v>43510</v>
      </c>
      <c r="C3683" t="s">
        <v>63</v>
      </c>
      <c r="D3683" s="3">
        <v>43472.379545925927</v>
      </c>
      <c r="E3683" t="s">
        <v>64</v>
      </c>
      <c r="F3683" s="2">
        <v>43556</v>
      </c>
      <c r="G3683" s="2">
        <v>43799</v>
      </c>
      <c r="H3683" t="s">
        <v>2028</v>
      </c>
      <c r="J3683" t="s">
        <v>2029</v>
      </c>
      <c r="L3683" t="s">
        <v>522</v>
      </c>
      <c r="M3683" t="s">
        <v>69</v>
      </c>
      <c r="N3683">
        <v>41005</v>
      </c>
      <c r="O3683" t="s">
        <v>70</v>
      </c>
      <c r="Q3683" t="s">
        <v>2030</v>
      </c>
      <c r="S3683" t="s">
        <v>72</v>
      </c>
      <c r="T3683" t="s">
        <v>524</v>
      </c>
      <c r="U3683" t="s">
        <v>525</v>
      </c>
      <c r="V3683" t="s">
        <v>526</v>
      </c>
      <c r="W3683" t="s">
        <v>69</v>
      </c>
      <c r="X3683" t="s">
        <v>2031</v>
      </c>
      <c r="Y3683" t="str">
        <f>"37-3011"</f>
        <v>37-3011</v>
      </c>
      <c r="Z3683" t="s">
        <v>94</v>
      </c>
      <c r="AA3683">
        <v>561730</v>
      </c>
      <c r="AB3683">
        <v>12</v>
      </c>
      <c r="AC3683">
        <v>12</v>
      </c>
      <c r="AD3683" t="s">
        <v>79</v>
      </c>
      <c r="AE3683" t="s">
        <v>95</v>
      </c>
      <c r="AF3683">
        <v>35</v>
      </c>
      <c r="AG3683" s="4">
        <v>0.33333333333333331</v>
      </c>
      <c r="AH3683" s="4">
        <v>0.66666666666666663</v>
      </c>
      <c r="AI3683" s="5">
        <v>13.91</v>
      </c>
      <c r="AJ3683">
        <v>20.87</v>
      </c>
      <c r="AK3683">
        <v>20.87</v>
      </c>
      <c r="AL3683" t="s">
        <v>81</v>
      </c>
      <c r="AM3683" t="s">
        <v>82</v>
      </c>
      <c r="AO3683" t="s">
        <v>83</v>
      </c>
      <c r="AP3683" t="s">
        <v>130</v>
      </c>
      <c r="AQ3683" t="s">
        <v>130</v>
      </c>
      <c r="AR3683" t="s">
        <v>82</v>
      </c>
      <c r="AT3683" t="s">
        <v>82</v>
      </c>
      <c r="AW3683" t="s">
        <v>82</v>
      </c>
      <c r="AY3683" t="s">
        <v>522</v>
      </c>
      <c r="AZ3683" t="s">
        <v>528</v>
      </c>
      <c r="BA3683" t="s">
        <v>69</v>
      </c>
      <c r="BB3683">
        <v>41005</v>
      </c>
      <c r="BC3683" t="s">
        <v>79</v>
      </c>
      <c r="BH3683" t="s">
        <v>2029</v>
      </c>
      <c r="BJ3683">
        <v>611364474</v>
      </c>
    </row>
    <row r="3684" spans="1:62" x14ac:dyDescent="0.25">
      <c r="A3684" t="s">
        <v>25485</v>
      </c>
      <c r="B3684" s="2">
        <v>43510</v>
      </c>
      <c r="C3684" t="s">
        <v>63</v>
      </c>
      <c r="D3684" s="3">
        <v>43472.381961701387</v>
      </c>
      <c r="E3684" t="s">
        <v>64</v>
      </c>
      <c r="F3684" s="2">
        <v>43556</v>
      </c>
      <c r="G3684" s="2">
        <v>43821</v>
      </c>
      <c r="H3684" t="s">
        <v>25486</v>
      </c>
      <c r="J3684" t="s">
        <v>25487</v>
      </c>
      <c r="K3684" t="s">
        <v>25488</v>
      </c>
      <c r="L3684" t="s">
        <v>7320</v>
      </c>
      <c r="M3684" t="s">
        <v>308</v>
      </c>
      <c r="N3684">
        <v>8088</v>
      </c>
      <c r="O3684" t="s">
        <v>70</v>
      </c>
      <c r="Q3684" t="s">
        <v>25489</v>
      </c>
      <c r="S3684" t="s">
        <v>72</v>
      </c>
      <c r="T3684" t="s">
        <v>1755</v>
      </c>
      <c r="U3684" t="s">
        <v>3891</v>
      </c>
      <c r="V3684" t="s">
        <v>3892</v>
      </c>
      <c r="W3684" t="s">
        <v>278</v>
      </c>
      <c r="X3684" t="s">
        <v>106</v>
      </c>
      <c r="Y3684" t="str">
        <f>"37-3011"</f>
        <v>37-3011</v>
      </c>
      <c r="Z3684" t="s">
        <v>94</v>
      </c>
      <c r="AA3684">
        <v>561730</v>
      </c>
      <c r="AB3684">
        <v>36</v>
      </c>
      <c r="AC3684">
        <v>36</v>
      </c>
      <c r="AD3684" t="s">
        <v>79</v>
      </c>
      <c r="AE3684" t="s">
        <v>80</v>
      </c>
      <c r="AF3684">
        <v>40</v>
      </c>
      <c r="AG3684" s="4">
        <v>0.27083333333333331</v>
      </c>
      <c r="AH3684" s="4">
        <v>0.625</v>
      </c>
      <c r="AI3684" s="5">
        <v>13.47</v>
      </c>
      <c r="AJ3684">
        <v>20.21</v>
      </c>
      <c r="AL3684" t="s">
        <v>81</v>
      </c>
      <c r="AM3684" t="s">
        <v>82</v>
      </c>
      <c r="AO3684" t="s">
        <v>83</v>
      </c>
      <c r="AR3684" t="s">
        <v>82</v>
      </c>
      <c r="AT3684" t="s">
        <v>82</v>
      </c>
      <c r="AW3684" t="s">
        <v>82</v>
      </c>
      <c r="AY3684" t="s">
        <v>7320</v>
      </c>
      <c r="AZ3684" t="s">
        <v>522</v>
      </c>
      <c r="BA3684" t="s">
        <v>308</v>
      </c>
      <c r="BB3684">
        <v>8088</v>
      </c>
      <c r="BC3684" t="s">
        <v>79</v>
      </c>
      <c r="BH3684" t="s">
        <v>25490</v>
      </c>
      <c r="BJ3684">
        <v>202658228</v>
      </c>
    </row>
    <row r="3685" spans="1:62" x14ac:dyDescent="0.25">
      <c r="A3685" t="s">
        <v>25512</v>
      </c>
      <c r="B3685" s="2">
        <v>43510</v>
      </c>
      <c r="C3685" t="s">
        <v>63</v>
      </c>
      <c r="D3685" s="3">
        <v>43472.381373530094</v>
      </c>
      <c r="E3685" t="s">
        <v>64</v>
      </c>
      <c r="F3685" s="2">
        <v>43556</v>
      </c>
      <c r="G3685" s="2">
        <v>43814</v>
      </c>
      <c r="H3685" t="s">
        <v>25513</v>
      </c>
      <c r="J3685" t="s">
        <v>25514</v>
      </c>
      <c r="L3685" t="s">
        <v>1446</v>
      </c>
      <c r="M3685" t="s">
        <v>1246</v>
      </c>
      <c r="N3685">
        <v>65803</v>
      </c>
      <c r="O3685" t="s">
        <v>70</v>
      </c>
      <c r="Q3685" t="s">
        <v>25515</v>
      </c>
      <c r="S3685" t="s">
        <v>72</v>
      </c>
      <c r="T3685" t="s">
        <v>878</v>
      </c>
      <c r="U3685" t="s">
        <v>8115</v>
      </c>
      <c r="V3685" t="s">
        <v>4039</v>
      </c>
      <c r="W3685" t="s">
        <v>881</v>
      </c>
      <c r="X3685" t="s">
        <v>16967</v>
      </c>
      <c r="Y3685" t="str">
        <f>"47-3011"</f>
        <v>47-3011</v>
      </c>
      <c r="Z3685" t="s">
        <v>5840</v>
      </c>
      <c r="AA3685">
        <v>238140</v>
      </c>
      <c r="AB3685">
        <v>2</v>
      </c>
      <c r="AC3685">
        <v>2</v>
      </c>
      <c r="AD3685" t="s">
        <v>79</v>
      </c>
      <c r="AE3685" t="s">
        <v>95</v>
      </c>
      <c r="AF3685">
        <v>40</v>
      </c>
      <c r="AG3685" s="4">
        <v>0.33333333333333331</v>
      </c>
      <c r="AH3685" s="4">
        <v>0.75</v>
      </c>
      <c r="AI3685" s="5">
        <v>17.39</v>
      </c>
      <c r="AJ3685">
        <v>26.09</v>
      </c>
      <c r="AK3685">
        <v>27</v>
      </c>
      <c r="AL3685" t="s">
        <v>81</v>
      </c>
      <c r="AM3685" t="s">
        <v>82</v>
      </c>
      <c r="AO3685" t="s">
        <v>83</v>
      </c>
      <c r="AR3685" t="s">
        <v>82</v>
      </c>
      <c r="AT3685" t="s">
        <v>82</v>
      </c>
      <c r="AW3685" t="s">
        <v>82</v>
      </c>
      <c r="AY3685" t="s">
        <v>1446</v>
      </c>
      <c r="AZ3685" t="s">
        <v>2328</v>
      </c>
      <c r="BA3685" t="s">
        <v>1246</v>
      </c>
      <c r="BB3685">
        <v>65803</v>
      </c>
      <c r="BC3685" t="s">
        <v>79</v>
      </c>
      <c r="BH3685" t="s">
        <v>25516</v>
      </c>
      <c r="BJ3685">
        <v>611777827</v>
      </c>
    </row>
    <row r="3686" spans="1:62" x14ac:dyDescent="0.25">
      <c r="A3686" t="s">
        <v>25545</v>
      </c>
      <c r="B3686" s="2">
        <v>43510</v>
      </c>
      <c r="C3686" t="s">
        <v>63</v>
      </c>
      <c r="D3686" s="3">
        <v>43472.380290856483</v>
      </c>
      <c r="E3686" t="s">
        <v>64</v>
      </c>
      <c r="F3686" s="2">
        <v>43556</v>
      </c>
      <c r="G3686" s="2">
        <v>43799</v>
      </c>
      <c r="H3686" t="s">
        <v>2076</v>
      </c>
      <c r="J3686" t="s">
        <v>2077</v>
      </c>
      <c r="L3686" t="s">
        <v>2078</v>
      </c>
      <c r="M3686" t="s">
        <v>69</v>
      </c>
      <c r="N3686">
        <v>40356</v>
      </c>
      <c r="O3686" t="s">
        <v>70</v>
      </c>
      <c r="Q3686" t="s">
        <v>2079</v>
      </c>
      <c r="S3686" t="s">
        <v>72</v>
      </c>
      <c r="T3686" t="s">
        <v>524</v>
      </c>
      <c r="U3686" t="s">
        <v>525</v>
      </c>
      <c r="V3686" t="s">
        <v>526</v>
      </c>
      <c r="W3686" t="s">
        <v>69</v>
      </c>
      <c r="X3686" t="s">
        <v>1197</v>
      </c>
      <c r="Y3686" t="str">
        <f>"47-2061"</f>
        <v>47-2061</v>
      </c>
      <c r="Z3686" t="s">
        <v>326</v>
      </c>
      <c r="AA3686">
        <v>561730</v>
      </c>
      <c r="AB3686">
        <v>6</v>
      </c>
      <c r="AC3686">
        <v>6</v>
      </c>
      <c r="AD3686" t="s">
        <v>79</v>
      </c>
      <c r="AE3686" t="s">
        <v>95</v>
      </c>
      <c r="AF3686">
        <v>35</v>
      </c>
      <c r="AG3686" s="4">
        <v>0.33333333333333331</v>
      </c>
      <c r="AH3686" s="4">
        <v>0.66666666666666663</v>
      </c>
      <c r="AI3686" s="5">
        <v>15.5</v>
      </c>
      <c r="AJ3686">
        <v>23.25</v>
      </c>
      <c r="AK3686">
        <v>23.25</v>
      </c>
      <c r="AL3686" t="s">
        <v>81</v>
      </c>
      <c r="AM3686" t="s">
        <v>82</v>
      </c>
      <c r="AO3686" t="s">
        <v>83</v>
      </c>
      <c r="AP3686" t="s">
        <v>130</v>
      </c>
      <c r="AQ3686" t="s">
        <v>130</v>
      </c>
      <c r="AR3686" t="s">
        <v>82</v>
      </c>
      <c r="AT3686" t="s">
        <v>82</v>
      </c>
      <c r="AW3686" t="s">
        <v>82</v>
      </c>
      <c r="AY3686" t="s">
        <v>2078</v>
      </c>
      <c r="AZ3686" t="s">
        <v>2080</v>
      </c>
      <c r="BA3686" t="s">
        <v>69</v>
      </c>
      <c r="BB3686">
        <v>40356</v>
      </c>
      <c r="BC3686" t="s">
        <v>79</v>
      </c>
      <c r="BH3686" t="s">
        <v>2077</v>
      </c>
      <c r="BJ3686">
        <v>611124453</v>
      </c>
    </row>
    <row r="3687" spans="1:62" x14ac:dyDescent="0.25">
      <c r="A3687" t="s">
        <v>25790</v>
      </c>
      <c r="B3687" s="2">
        <v>43510</v>
      </c>
      <c r="C3687" t="s">
        <v>63</v>
      </c>
      <c r="D3687" s="3">
        <v>43472.379258611109</v>
      </c>
      <c r="E3687" t="s">
        <v>64</v>
      </c>
      <c r="F3687" s="2">
        <v>43556</v>
      </c>
      <c r="G3687" s="2">
        <v>43800</v>
      </c>
      <c r="H3687" t="s">
        <v>25791</v>
      </c>
      <c r="I3687" t="s">
        <v>67</v>
      </c>
      <c r="J3687" t="s">
        <v>25792</v>
      </c>
      <c r="K3687" t="s">
        <v>67</v>
      </c>
      <c r="L3687" t="s">
        <v>25793</v>
      </c>
      <c r="M3687" t="s">
        <v>2314</v>
      </c>
      <c r="N3687">
        <v>46802</v>
      </c>
      <c r="O3687" t="s">
        <v>70</v>
      </c>
      <c r="P3687" t="s">
        <v>67</v>
      </c>
      <c r="Q3687" t="s">
        <v>25794</v>
      </c>
      <c r="R3687">
        <v>104</v>
      </c>
      <c r="S3687" t="s">
        <v>72</v>
      </c>
      <c r="T3687" t="s">
        <v>14635</v>
      </c>
      <c r="U3687" t="s">
        <v>14636</v>
      </c>
      <c r="V3687" t="s">
        <v>14637</v>
      </c>
      <c r="W3687" t="s">
        <v>105</v>
      </c>
      <c r="X3687" t="s">
        <v>16644</v>
      </c>
      <c r="Y3687" t="str">
        <f>"47-3016"</f>
        <v>47-3016</v>
      </c>
      <c r="Z3687" t="s">
        <v>3995</v>
      </c>
      <c r="AA3687">
        <v>238160</v>
      </c>
      <c r="AB3687">
        <v>12</v>
      </c>
      <c r="AC3687">
        <v>12</v>
      </c>
      <c r="AD3687" t="s">
        <v>79</v>
      </c>
      <c r="AE3687" t="s">
        <v>95</v>
      </c>
      <c r="AF3687">
        <v>40</v>
      </c>
      <c r="AG3687" s="4">
        <v>0.33333333333333331</v>
      </c>
      <c r="AH3687" s="4">
        <v>0.70833333333333337</v>
      </c>
      <c r="AI3687" s="5">
        <v>12.47</v>
      </c>
      <c r="AJ3687">
        <v>18.71</v>
      </c>
      <c r="AK3687">
        <v>18.71</v>
      </c>
      <c r="AL3687" t="s">
        <v>81</v>
      </c>
      <c r="AM3687" t="s">
        <v>82</v>
      </c>
      <c r="AO3687" t="s">
        <v>83</v>
      </c>
      <c r="AP3687" t="s">
        <v>67</v>
      </c>
      <c r="AQ3687" t="s">
        <v>67</v>
      </c>
      <c r="AR3687" t="s">
        <v>82</v>
      </c>
      <c r="AT3687" t="s">
        <v>82</v>
      </c>
      <c r="AW3687" t="s">
        <v>82</v>
      </c>
      <c r="AY3687" t="s">
        <v>25793</v>
      </c>
      <c r="AZ3687" t="s">
        <v>23267</v>
      </c>
      <c r="BA3687" t="s">
        <v>2314</v>
      </c>
      <c r="BB3687">
        <v>46802</v>
      </c>
      <c r="BC3687" t="s">
        <v>79</v>
      </c>
      <c r="BH3687" t="s">
        <v>25792</v>
      </c>
      <c r="BI3687" t="s">
        <v>67</v>
      </c>
      <c r="BJ3687">
        <v>824410411</v>
      </c>
    </row>
    <row r="3688" spans="1:62" x14ac:dyDescent="0.25">
      <c r="A3688" t="s">
        <v>26028</v>
      </c>
      <c r="B3688" s="2">
        <v>43510</v>
      </c>
      <c r="C3688" t="s">
        <v>63</v>
      </c>
      <c r="D3688" s="3">
        <v>43472.381262800925</v>
      </c>
      <c r="E3688" t="s">
        <v>64</v>
      </c>
      <c r="F3688" s="2">
        <v>43556</v>
      </c>
      <c r="G3688" s="2">
        <v>43753</v>
      </c>
      <c r="H3688" t="s">
        <v>26029</v>
      </c>
      <c r="J3688" t="s">
        <v>26030</v>
      </c>
      <c r="L3688" t="s">
        <v>7213</v>
      </c>
      <c r="M3688" t="s">
        <v>1612</v>
      </c>
      <c r="N3688">
        <v>82414</v>
      </c>
      <c r="O3688" t="s">
        <v>70</v>
      </c>
      <c r="Q3688" t="s">
        <v>25810</v>
      </c>
      <c r="R3688">
        <v>661</v>
      </c>
      <c r="S3688" t="s">
        <v>72</v>
      </c>
      <c r="T3688" t="s">
        <v>1738</v>
      </c>
      <c r="U3688" t="s">
        <v>1739</v>
      </c>
      <c r="V3688" t="s">
        <v>1740</v>
      </c>
      <c r="W3688" t="s">
        <v>278</v>
      </c>
      <c r="X3688" t="s">
        <v>1427</v>
      </c>
      <c r="Y3688" t="str">
        <f>"37-2012"</f>
        <v>37-2012</v>
      </c>
      <c r="Z3688" t="s">
        <v>373</v>
      </c>
      <c r="AA3688">
        <v>721110</v>
      </c>
      <c r="AB3688">
        <v>25</v>
      </c>
      <c r="AC3688">
        <v>25</v>
      </c>
      <c r="AD3688" t="s">
        <v>79</v>
      </c>
      <c r="AE3688" t="s">
        <v>95</v>
      </c>
      <c r="AF3688">
        <v>35</v>
      </c>
      <c r="AG3688" s="4">
        <v>0.33333333333333331</v>
      </c>
      <c r="AH3688" s="4">
        <v>0.66666666666666663</v>
      </c>
      <c r="AI3688" s="6">
        <v>12</v>
      </c>
      <c r="AJ3688">
        <v>18</v>
      </c>
      <c r="AK3688">
        <v>18</v>
      </c>
      <c r="AL3688" t="s">
        <v>81</v>
      </c>
      <c r="AM3688" t="s">
        <v>82</v>
      </c>
      <c r="AO3688" t="s">
        <v>83</v>
      </c>
      <c r="AR3688" t="s">
        <v>82</v>
      </c>
      <c r="AT3688" t="s">
        <v>82</v>
      </c>
      <c r="AW3688" t="s">
        <v>82</v>
      </c>
      <c r="AY3688" t="s">
        <v>7213</v>
      </c>
      <c r="AZ3688" t="s">
        <v>7218</v>
      </c>
      <c r="BA3688" t="s">
        <v>1612</v>
      </c>
      <c r="BB3688">
        <v>82414</v>
      </c>
      <c r="BC3688" t="s">
        <v>87</v>
      </c>
      <c r="BH3688" t="s">
        <v>26030</v>
      </c>
      <c r="BJ3688">
        <v>830105958</v>
      </c>
    </row>
    <row r="3689" spans="1:62" x14ac:dyDescent="0.25">
      <c r="A3689" t="s">
        <v>26171</v>
      </c>
      <c r="B3689" s="2">
        <v>43510</v>
      </c>
      <c r="C3689" t="s">
        <v>63</v>
      </c>
      <c r="D3689" s="3">
        <v>43472.38260715278</v>
      </c>
      <c r="E3689" t="s">
        <v>64</v>
      </c>
      <c r="F3689" s="2">
        <v>43556</v>
      </c>
      <c r="G3689" s="2">
        <v>43819</v>
      </c>
      <c r="H3689" t="s">
        <v>26172</v>
      </c>
      <c r="J3689" t="s">
        <v>26173</v>
      </c>
      <c r="L3689" t="s">
        <v>26174</v>
      </c>
      <c r="M3689" t="s">
        <v>147</v>
      </c>
      <c r="N3689">
        <v>18092</v>
      </c>
      <c r="O3689" t="s">
        <v>70</v>
      </c>
      <c r="Q3689" t="s">
        <v>26175</v>
      </c>
      <c r="S3689" t="s">
        <v>72</v>
      </c>
      <c r="T3689" t="s">
        <v>13303</v>
      </c>
      <c r="U3689" t="s">
        <v>3891</v>
      </c>
      <c r="V3689" t="s">
        <v>1757</v>
      </c>
      <c r="W3689" t="s">
        <v>278</v>
      </c>
      <c r="X3689" t="s">
        <v>705</v>
      </c>
      <c r="Y3689" t="str">
        <f>"37-3011"</f>
        <v>37-3011</v>
      </c>
      <c r="Z3689" t="s">
        <v>94</v>
      </c>
      <c r="AA3689">
        <v>561730</v>
      </c>
      <c r="AB3689">
        <v>9</v>
      </c>
      <c r="AC3689">
        <v>9</v>
      </c>
      <c r="AD3689" t="s">
        <v>79</v>
      </c>
      <c r="AE3689" t="s">
        <v>80</v>
      </c>
      <c r="AF3689">
        <v>40</v>
      </c>
      <c r="AG3689" s="4">
        <v>0.33333333333333331</v>
      </c>
      <c r="AH3689" s="4">
        <v>0.6875</v>
      </c>
      <c r="AI3689" s="5">
        <v>13.69</v>
      </c>
      <c r="AJ3689">
        <v>20.54</v>
      </c>
      <c r="AL3689" t="s">
        <v>81</v>
      </c>
      <c r="AM3689" t="s">
        <v>82</v>
      </c>
      <c r="AO3689" t="s">
        <v>83</v>
      </c>
      <c r="AR3689" t="s">
        <v>82</v>
      </c>
      <c r="AT3689" t="s">
        <v>82</v>
      </c>
      <c r="AW3689" t="s">
        <v>72</v>
      </c>
      <c r="AX3689">
        <v>3</v>
      </c>
      <c r="AY3689" t="s">
        <v>26176</v>
      </c>
      <c r="AZ3689" t="s">
        <v>15275</v>
      </c>
      <c r="BA3689" t="s">
        <v>147</v>
      </c>
      <c r="BB3689">
        <v>18062</v>
      </c>
      <c r="BC3689" t="s">
        <v>79</v>
      </c>
      <c r="BH3689" t="s">
        <v>26177</v>
      </c>
      <c r="BJ3689">
        <v>204396487</v>
      </c>
    </row>
    <row r="3690" spans="1:62" x14ac:dyDescent="0.25">
      <c r="A3690" t="s">
        <v>26313</v>
      </c>
      <c r="B3690" s="2">
        <v>43510</v>
      </c>
      <c r="C3690" t="s">
        <v>63</v>
      </c>
      <c r="D3690" s="3">
        <v>43472.382676608795</v>
      </c>
      <c r="E3690" t="s">
        <v>64</v>
      </c>
      <c r="F3690" s="2">
        <v>43556</v>
      </c>
      <c r="G3690" s="2">
        <v>43830</v>
      </c>
      <c r="H3690" t="s">
        <v>26204</v>
      </c>
      <c r="I3690" t="s">
        <v>26205</v>
      </c>
      <c r="J3690" t="s">
        <v>26206</v>
      </c>
      <c r="L3690" t="s">
        <v>6283</v>
      </c>
      <c r="M3690" t="s">
        <v>774</v>
      </c>
      <c r="N3690">
        <v>80906</v>
      </c>
      <c r="O3690" t="s">
        <v>70</v>
      </c>
      <c r="Q3690" t="s">
        <v>26207</v>
      </c>
      <c r="S3690" t="s">
        <v>72</v>
      </c>
      <c r="T3690" t="s">
        <v>13444</v>
      </c>
      <c r="U3690" t="s">
        <v>13445</v>
      </c>
      <c r="V3690" t="s">
        <v>689</v>
      </c>
      <c r="W3690" t="s">
        <v>86</v>
      </c>
      <c r="X3690" t="s">
        <v>6636</v>
      </c>
      <c r="Y3690" t="str">
        <f>"35-2021"</f>
        <v>35-2021</v>
      </c>
      <c r="Z3690" t="s">
        <v>221</v>
      </c>
      <c r="AA3690">
        <v>721110</v>
      </c>
      <c r="AB3690">
        <v>50</v>
      </c>
      <c r="AC3690">
        <v>50</v>
      </c>
      <c r="AD3690" t="s">
        <v>79</v>
      </c>
      <c r="AE3690" t="s">
        <v>95</v>
      </c>
      <c r="AF3690">
        <v>35</v>
      </c>
      <c r="AG3690" s="4">
        <v>0.25</v>
      </c>
      <c r="AH3690" s="4">
        <v>0.58333333333333337</v>
      </c>
      <c r="AI3690" s="5">
        <v>11.58</v>
      </c>
      <c r="AJ3690">
        <v>17.37</v>
      </c>
      <c r="AL3690" t="s">
        <v>81</v>
      </c>
      <c r="AM3690" t="s">
        <v>82</v>
      </c>
      <c r="AO3690" t="s">
        <v>83</v>
      </c>
      <c r="AP3690" t="s">
        <v>67</v>
      </c>
      <c r="AQ3690" t="s">
        <v>67</v>
      </c>
      <c r="AR3690" t="s">
        <v>82</v>
      </c>
      <c r="AT3690" t="s">
        <v>82</v>
      </c>
      <c r="AW3690" t="s">
        <v>82</v>
      </c>
      <c r="AY3690" t="s">
        <v>1552</v>
      </c>
      <c r="AZ3690" t="s">
        <v>1554</v>
      </c>
      <c r="BA3690" t="s">
        <v>774</v>
      </c>
      <c r="BB3690">
        <v>80906</v>
      </c>
      <c r="BC3690" t="s">
        <v>79</v>
      </c>
      <c r="BH3690" t="s">
        <v>26209</v>
      </c>
      <c r="BJ3690">
        <v>840155150</v>
      </c>
    </row>
    <row r="3691" spans="1:62" x14ac:dyDescent="0.25">
      <c r="A3691" t="s">
        <v>26331</v>
      </c>
      <c r="B3691" s="2">
        <v>43510</v>
      </c>
      <c r="C3691" t="s">
        <v>63</v>
      </c>
      <c r="D3691" s="3">
        <v>43472.382299699071</v>
      </c>
      <c r="E3691" t="s">
        <v>64</v>
      </c>
      <c r="F3691" s="2">
        <v>43556</v>
      </c>
      <c r="G3691" s="2">
        <v>43775</v>
      </c>
      <c r="H3691" t="s">
        <v>26204</v>
      </c>
      <c r="I3691" t="s">
        <v>26205</v>
      </c>
      <c r="J3691" t="s">
        <v>26206</v>
      </c>
      <c r="L3691" t="s">
        <v>6283</v>
      </c>
      <c r="M3691" t="s">
        <v>774</v>
      </c>
      <c r="N3691">
        <v>80906</v>
      </c>
      <c r="O3691" t="s">
        <v>70</v>
      </c>
      <c r="Q3691" t="s">
        <v>26207</v>
      </c>
      <c r="S3691" t="s">
        <v>72</v>
      </c>
      <c r="T3691" t="s">
        <v>13444</v>
      </c>
      <c r="U3691" t="s">
        <v>13445</v>
      </c>
      <c r="V3691" t="s">
        <v>689</v>
      </c>
      <c r="W3691" t="s">
        <v>86</v>
      </c>
      <c r="X3691" t="s">
        <v>93</v>
      </c>
      <c r="Y3691" t="str">
        <f>"37-3011"</f>
        <v>37-3011</v>
      </c>
      <c r="Z3691" t="s">
        <v>94</v>
      </c>
      <c r="AA3691">
        <v>721110</v>
      </c>
      <c r="AB3691">
        <v>31</v>
      </c>
      <c r="AC3691">
        <v>31</v>
      </c>
      <c r="AD3691" t="s">
        <v>79</v>
      </c>
      <c r="AE3691" t="s">
        <v>95</v>
      </c>
      <c r="AF3691">
        <v>35</v>
      </c>
      <c r="AG3691" s="4">
        <v>0.20833333333333334</v>
      </c>
      <c r="AH3691" s="4">
        <v>0.54166666666666663</v>
      </c>
      <c r="AI3691" s="5">
        <v>13.48</v>
      </c>
      <c r="AJ3691">
        <v>20.22</v>
      </c>
      <c r="AL3691" t="s">
        <v>81</v>
      </c>
      <c r="AM3691" t="s">
        <v>82</v>
      </c>
      <c r="AO3691" t="s">
        <v>83</v>
      </c>
      <c r="AP3691" t="s">
        <v>67</v>
      </c>
      <c r="AQ3691" t="s">
        <v>67</v>
      </c>
      <c r="AR3691" t="s">
        <v>82</v>
      </c>
      <c r="AT3691" t="s">
        <v>82</v>
      </c>
      <c r="AW3691" t="s">
        <v>82</v>
      </c>
      <c r="AY3691" t="s">
        <v>1552</v>
      </c>
      <c r="AZ3691" t="s">
        <v>1554</v>
      </c>
      <c r="BA3691" t="s">
        <v>774</v>
      </c>
      <c r="BB3691">
        <v>80906</v>
      </c>
      <c r="BC3691" t="s">
        <v>79</v>
      </c>
      <c r="BH3691" t="s">
        <v>26209</v>
      </c>
      <c r="BJ3691">
        <v>840155150</v>
      </c>
    </row>
    <row r="3692" spans="1:62" x14ac:dyDescent="0.25">
      <c r="A3692" t="s">
        <v>26409</v>
      </c>
      <c r="B3692" s="2">
        <v>43510</v>
      </c>
      <c r="C3692" t="s">
        <v>63</v>
      </c>
      <c r="D3692" s="3">
        <v>43472.380448807868</v>
      </c>
      <c r="E3692" t="s">
        <v>64</v>
      </c>
      <c r="F3692" s="2">
        <v>43556</v>
      </c>
      <c r="G3692" s="2">
        <v>43784</v>
      </c>
      <c r="H3692" t="s">
        <v>26410</v>
      </c>
      <c r="J3692" t="s">
        <v>26411</v>
      </c>
      <c r="K3692" t="s">
        <v>26412</v>
      </c>
      <c r="L3692" t="s">
        <v>5298</v>
      </c>
      <c r="M3692" t="s">
        <v>881</v>
      </c>
      <c r="N3692">
        <v>83455</v>
      </c>
      <c r="O3692" t="s">
        <v>70</v>
      </c>
      <c r="Q3692" t="s">
        <v>26413</v>
      </c>
      <c r="S3692" t="s">
        <v>72</v>
      </c>
      <c r="T3692" t="s">
        <v>3410</v>
      </c>
      <c r="U3692" t="s">
        <v>3411</v>
      </c>
      <c r="V3692" t="s">
        <v>3412</v>
      </c>
      <c r="W3692" t="s">
        <v>783</v>
      </c>
      <c r="X3692" t="s">
        <v>106</v>
      </c>
      <c r="Y3692" t="str">
        <f>"37-3011"</f>
        <v>37-3011</v>
      </c>
      <c r="Z3692" t="s">
        <v>94</v>
      </c>
      <c r="AA3692">
        <v>561730</v>
      </c>
      <c r="AB3692">
        <v>6</v>
      </c>
      <c r="AC3692">
        <v>6</v>
      </c>
      <c r="AD3692" t="s">
        <v>79</v>
      </c>
      <c r="AE3692" t="s">
        <v>80</v>
      </c>
      <c r="AF3692">
        <v>40</v>
      </c>
      <c r="AG3692" s="4">
        <v>0.33333333333333331</v>
      </c>
      <c r="AH3692" s="4">
        <v>0.75</v>
      </c>
      <c r="AI3692" s="5">
        <v>16.36</v>
      </c>
      <c r="AJ3692">
        <v>24.54</v>
      </c>
      <c r="AL3692" t="s">
        <v>81</v>
      </c>
      <c r="AM3692" t="s">
        <v>82</v>
      </c>
      <c r="AO3692" t="s">
        <v>83</v>
      </c>
      <c r="AR3692" t="s">
        <v>82</v>
      </c>
      <c r="AT3692" t="s">
        <v>82</v>
      </c>
      <c r="AW3692" t="s">
        <v>82</v>
      </c>
      <c r="AY3692" t="s">
        <v>5298</v>
      </c>
      <c r="AZ3692" t="s">
        <v>1760</v>
      </c>
      <c r="BA3692" t="s">
        <v>881</v>
      </c>
      <c r="BB3692">
        <v>83455</v>
      </c>
      <c r="BC3692" t="s">
        <v>79</v>
      </c>
      <c r="BH3692" t="s">
        <v>26411</v>
      </c>
      <c r="BJ3692">
        <v>760727952</v>
      </c>
    </row>
    <row r="3693" spans="1:62" x14ac:dyDescent="0.25">
      <c r="A3693" t="s">
        <v>26445</v>
      </c>
      <c r="B3693" s="2">
        <v>43510</v>
      </c>
      <c r="C3693" t="s">
        <v>63</v>
      </c>
      <c r="D3693" s="3">
        <v>43472.381028101852</v>
      </c>
      <c r="E3693" t="s">
        <v>64</v>
      </c>
      <c r="F3693" s="2">
        <v>43556</v>
      </c>
      <c r="G3693" s="2">
        <v>43820</v>
      </c>
      <c r="H3693" t="s">
        <v>26446</v>
      </c>
      <c r="I3693" t="s">
        <v>26447</v>
      </c>
      <c r="J3693" t="s">
        <v>26448</v>
      </c>
      <c r="L3693" t="s">
        <v>26449</v>
      </c>
      <c r="M3693" t="s">
        <v>147</v>
      </c>
      <c r="N3693">
        <v>19018</v>
      </c>
      <c r="O3693" t="s">
        <v>70</v>
      </c>
      <c r="Q3693" t="s">
        <v>26450</v>
      </c>
      <c r="S3693" t="s">
        <v>72</v>
      </c>
      <c r="T3693" t="s">
        <v>1917</v>
      </c>
      <c r="U3693" t="s">
        <v>1918</v>
      </c>
      <c r="V3693" t="s">
        <v>1919</v>
      </c>
      <c r="W3693" t="s">
        <v>105</v>
      </c>
      <c r="X3693" t="s">
        <v>106</v>
      </c>
      <c r="Y3693" t="str">
        <f>"37-3011"</f>
        <v>37-3011</v>
      </c>
      <c r="Z3693" t="s">
        <v>94</v>
      </c>
      <c r="AA3693">
        <v>561730</v>
      </c>
      <c r="AB3693">
        <v>2</v>
      </c>
      <c r="AC3693">
        <v>2</v>
      </c>
      <c r="AD3693" t="s">
        <v>79</v>
      </c>
      <c r="AE3693" t="s">
        <v>80</v>
      </c>
      <c r="AF3693">
        <v>35</v>
      </c>
      <c r="AG3693" s="4">
        <v>0.33333333333333331</v>
      </c>
      <c r="AH3693" s="4">
        <v>0.66666666666666663</v>
      </c>
      <c r="AI3693" s="5">
        <v>15.73</v>
      </c>
      <c r="AJ3693">
        <v>23.6</v>
      </c>
      <c r="AL3693" t="s">
        <v>81</v>
      </c>
      <c r="AM3693" t="s">
        <v>82</v>
      </c>
      <c r="AO3693" t="s">
        <v>83</v>
      </c>
      <c r="AR3693" t="s">
        <v>82</v>
      </c>
      <c r="AT3693" t="s">
        <v>82</v>
      </c>
      <c r="AW3693" t="s">
        <v>82</v>
      </c>
      <c r="AY3693" t="s">
        <v>26449</v>
      </c>
      <c r="AZ3693" t="s">
        <v>1449</v>
      </c>
      <c r="BA3693" t="s">
        <v>147</v>
      </c>
      <c r="BB3693">
        <v>19018</v>
      </c>
      <c r="BC3693" t="s">
        <v>79</v>
      </c>
      <c r="BH3693" t="s">
        <v>26448</v>
      </c>
      <c r="BJ3693">
        <v>232802892</v>
      </c>
    </row>
    <row r="3694" spans="1:62" x14ac:dyDescent="0.25">
      <c r="A3694" t="s">
        <v>26542</v>
      </c>
      <c r="B3694" s="2">
        <v>43510</v>
      </c>
      <c r="C3694" t="s">
        <v>63</v>
      </c>
      <c r="D3694" s="3">
        <v>43472.381295937499</v>
      </c>
      <c r="E3694" t="s">
        <v>64</v>
      </c>
      <c r="F3694" s="2">
        <v>43556</v>
      </c>
      <c r="G3694" s="2">
        <v>43830</v>
      </c>
      <c r="H3694" t="s">
        <v>26543</v>
      </c>
      <c r="J3694" t="s">
        <v>26544</v>
      </c>
      <c r="L3694" t="s">
        <v>26544</v>
      </c>
      <c r="M3694" t="s">
        <v>308</v>
      </c>
      <c r="N3694">
        <v>7719</v>
      </c>
      <c r="O3694" t="s">
        <v>70</v>
      </c>
      <c r="Q3694" t="s">
        <v>26545</v>
      </c>
      <c r="S3694" t="s">
        <v>72</v>
      </c>
      <c r="T3694" t="s">
        <v>1917</v>
      </c>
      <c r="U3694" t="s">
        <v>1918</v>
      </c>
      <c r="V3694" t="s">
        <v>1919</v>
      </c>
      <c r="W3694" t="s">
        <v>105</v>
      </c>
      <c r="X3694" t="s">
        <v>1673</v>
      </c>
      <c r="Y3694" t="str">
        <f>"37-3011"</f>
        <v>37-3011</v>
      </c>
      <c r="Z3694" t="s">
        <v>94</v>
      </c>
      <c r="AA3694">
        <v>561730</v>
      </c>
      <c r="AB3694">
        <v>10</v>
      </c>
      <c r="AC3694">
        <v>10</v>
      </c>
      <c r="AD3694" t="s">
        <v>79</v>
      </c>
      <c r="AE3694" t="s">
        <v>95</v>
      </c>
      <c r="AF3694">
        <v>40</v>
      </c>
      <c r="AG3694" s="4">
        <v>0.33333333333333331</v>
      </c>
      <c r="AH3694" s="4">
        <v>0.6875</v>
      </c>
      <c r="AI3694" s="5">
        <v>16.809999999999999</v>
      </c>
      <c r="AJ3694">
        <v>25.22</v>
      </c>
      <c r="AL3694" t="s">
        <v>81</v>
      </c>
      <c r="AM3694" t="s">
        <v>82</v>
      </c>
      <c r="AO3694" t="s">
        <v>83</v>
      </c>
      <c r="AR3694" t="s">
        <v>82</v>
      </c>
      <c r="AT3694" t="s">
        <v>82</v>
      </c>
      <c r="AW3694" t="s">
        <v>82</v>
      </c>
      <c r="AY3694" t="s">
        <v>5053</v>
      </c>
      <c r="AZ3694" t="s">
        <v>1467</v>
      </c>
      <c r="BA3694" t="s">
        <v>308</v>
      </c>
      <c r="BB3694">
        <v>7719</v>
      </c>
      <c r="BC3694" t="s">
        <v>79</v>
      </c>
      <c r="BH3694" t="s">
        <v>26544</v>
      </c>
      <c r="BJ3694">
        <v>223406196</v>
      </c>
    </row>
    <row r="3695" spans="1:62" x14ac:dyDescent="0.25">
      <c r="A3695" t="s">
        <v>27055</v>
      </c>
      <c r="B3695" s="2">
        <v>43510</v>
      </c>
      <c r="C3695" t="s">
        <v>63</v>
      </c>
      <c r="D3695" s="3">
        <v>43472.380219062499</v>
      </c>
      <c r="E3695" t="s">
        <v>64</v>
      </c>
      <c r="F3695" s="2">
        <v>43556</v>
      </c>
      <c r="G3695" s="2">
        <v>43789</v>
      </c>
      <c r="H3695" t="s">
        <v>1669</v>
      </c>
      <c r="J3695" t="s">
        <v>1670</v>
      </c>
      <c r="L3695" t="s">
        <v>1671</v>
      </c>
      <c r="M3695" t="s">
        <v>136</v>
      </c>
      <c r="N3695">
        <v>20879</v>
      </c>
      <c r="O3695" t="s">
        <v>70</v>
      </c>
      <c r="Q3695" t="s">
        <v>1672</v>
      </c>
      <c r="S3695" t="s">
        <v>72</v>
      </c>
      <c r="T3695" t="s">
        <v>640</v>
      </c>
      <c r="U3695" t="s">
        <v>641</v>
      </c>
      <c r="V3695" t="s">
        <v>642</v>
      </c>
      <c r="W3695" t="s">
        <v>105</v>
      </c>
      <c r="X3695" t="s">
        <v>1673</v>
      </c>
      <c r="Y3695" t="str">
        <f>"37-3011"</f>
        <v>37-3011</v>
      </c>
      <c r="Z3695" t="s">
        <v>94</v>
      </c>
      <c r="AA3695">
        <v>561730</v>
      </c>
      <c r="AB3695">
        <v>20</v>
      </c>
      <c r="AC3695">
        <v>20</v>
      </c>
      <c r="AD3695" t="s">
        <v>79</v>
      </c>
      <c r="AE3695" t="s">
        <v>95</v>
      </c>
      <c r="AF3695">
        <v>40</v>
      </c>
      <c r="AG3695" s="4">
        <v>0.29166666666666669</v>
      </c>
      <c r="AH3695" s="4">
        <v>0.66666666666666663</v>
      </c>
      <c r="AI3695" s="5">
        <v>14.73</v>
      </c>
      <c r="AJ3695">
        <v>22.1</v>
      </c>
      <c r="AL3695" t="s">
        <v>81</v>
      </c>
      <c r="AM3695" t="s">
        <v>82</v>
      </c>
      <c r="AO3695" t="s">
        <v>83</v>
      </c>
      <c r="AR3695" t="s">
        <v>82</v>
      </c>
      <c r="AT3695" t="s">
        <v>82</v>
      </c>
      <c r="AW3695" t="s">
        <v>82</v>
      </c>
      <c r="AY3695" t="s">
        <v>1674</v>
      </c>
      <c r="AZ3695" t="s">
        <v>291</v>
      </c>
      <c r="BA3695" t="s">
        <v>136</v>
      </c>
      <c r="BB3695">
        <v>20833</v>
      </c>
      <c r="BC3695" t="s">
        <v>79</v>
      </c>
      <c r="BH3695" t="s">
        <v>27056</v>
      </c>
      <c r="BJ3695">
        <v>520749589</v>
      </c>
    </row>
    <row r="3696" spans="1:62" x14ac:dyDescent="0.25">
      <c r="A3696" t="s">
        <v>27192</v>
      </c>
      <c r="B3696" s="2">
        <v>43510</v>
      </c>
      <c r="C3696" t="s">
        <v>63</v>
      </c>
      <c r="D3696" s="3">
        <v>43472.381760127311</v>
      </c>
      <c r="E3696" t="s">
        <v>64</v>
      </c>
      <c r="F3696" s="2">
        <v>43556</v>
      </c>
      <c r="G3696" s="2">
        <v>43769</v>
      </c>
      <c r="H3696" t="s">
        <v>27193</v>
      </c>
      <c r="I3696" t="s">
        <v>27194</v>
      </c>
      <c r="J3696" t="s">
        <v>27195</v>
      </c>
      <c r="L3696" t="s">
        <v>27196</v>
      </c>
      <c r="M3696" t="s">
        <v>100</v>
      </c>
      <c r="N3696">
        <v>28120</v>
      </c>
      <c r="O3696" t="s">
        <v>70</v>
      </c>
      <c r="Q3696" t="s">
        <v>27197</v>
      </c>
      <c r="S3696" t="s">
        <v>72</v>
      </c>
      <c r="T3696" t="s">
        <v>1917</v>
      </c>
      <c r="U3696" t="s">
        <v>1918</v>
      </c>
      <c r="V3696" t="s">
        <v>1919</v>
      </c>
      <c r="W3696" t="s">
        <v>105</v>
      </c>
      <c r="X3696" t="s">
        <v>106</v>
      </c>
      <c r="Y3696" t="str">
        <f>"37-3011"</f>
        <v>37-3011</v>
      </c>
      <c r="Z3696" t="s">
        <v>94</v>
      </c>
      <c r="AA3696">
        <v>561730</v>
      </c>
      <c r="AB3696">
        <v>5</v>
      </c>
      <c r="AC3696">
        <v>5</v>
      </c>
      <c r="AD3696" t="s">
        <v>79</v>
      </c>
      <c r="AE3696" t="s">
        <v>95</v>
      </c>
      <c r="AF3696">
        <v>40</v>
      </c>
      <c r="AG3696" s="4">
        <v>0.3125</v>
      </c>
      <c r="AH3696" s="4">
        <v>0.6875</v>
      </c>
      <c r="AI3696" s="5">
        <v>13.23</v>
      </c>
      <c r="AJ3696">
        <v>19.850000000000001</v>
      </c>
      <c r="AL3696" t="s">
        <v>81</v>
      </c>
      <c r="AM3696" t="s">
        <v>82</v>
      </c>
      <c r="AO3696" t="s">
        <v>83</v>
      </c>
      <c r="AR3696" t="s">
        <v>82</v>
      </c>
      <c r="AT3696" t="s">
        <v>82</v>
      </c>
      <c r="AW3696" t="s">
        <v>82</v>
      </c>
      <c r="AY3696" t="s">
        <v>27196</v>
      </c>
      <c r="AZ3696" t="s">
        <v>16423</v>
      </c>
      <c r="BA3696" t="s">
        <v>100</v>
      </c>
      <c r="BB3696">
        <v>28120</v>
      </c>
      <c r="BC3696" t="s">
        <v>79</v>
      </c>
      <c r="BH3696" t="s">
        <v>27195</v>
      </c>
      <c r="BJ3696">
        <v>550810870</v>
      </c>
    </row>
    <row r="3697" spans="1:62" x14ac:dyDescent="0.25">
      <c r="A3697" t="s">
        <v>27391</v>
      </c>
      <c r="B3697" s="2">
        <v>43510</v>
      </c>
      <c r="C3697" t="s">
        <v>63</v>
      </c>
      <c r="D3697" s="3">
        <v>43472.379194756948</v>
      </c>
      <c r="E3697" t="s">
        <v>64</v>
      </c>
      <c r="F3697" s="2">
        <v>43556</v>
      </c>
      <c r="G3697" s="2">
        <v>43791</v>
      </c>
      <c r="H3697" t="s">
        <v>27392</v>
      </c>
      <c r="I3697" t="s">
        <v>27393</v>
      </c>
      <c r="J3697" t="s">
        <v>6865</v>
      </c>
      <c r="L3697" t="s">
        <v>6866</v>
      </c>
      <c r="M3697" t="s">
        <v>147</v>
      </c>
      <c r="N3697">
        <v>19462</v>
      </c>
      <c r="O3697" t="s">
        <v>70</v>
      </c>
      <c r="Q3697" t="s">
        <v>5788</v>
      </c>
      <c r="S3697" t="s">
        <v>72</v>
      </c>
      <c r="T3697" t="s">
        <v>5946</v>
      </c>
      <c r="U3697" t="s">
        <v>5854</v>
      </c>
      <c r="V3697" t="s">
        <v>6868</v>
      </c>
      <c r="W3697" t="s">
        <v>232</v>
      </c>
      <c r="X3697" t="s">
        <v>106</v>
      </c>
      <c r="Y3697" t="str">
        <f>"37-3011"</f>
        <v>37-3011</v>
      </c>
      <c r="Z3697" t="s">
        <v>94</v>
      </c>
      <c r="AA3697">
        <v>561730</v>
      </c>
      <c r="AB3697">
        <v>10</v>
      </c>
      <c r="AC3697">
        <v>10</v>
      </c>
      <c r="AD3697" t="s">
        <v>79</v>
      </c>
      <c r="AE3697" t="s">
        <v>80</v>
      </c>
      <c r="AF3697">
        <v>40</v>
      </c>
      <c r="AG3697" s="4">
        <v>0.25</v>
      </c>
      <c r="AH3697" s="4">
        <v>0.60416666666666663</v>
      </c>
      <c r="AI3697" s="5">
        <v>13.43</v>
      </c>
      <c r="AJ3697">
        <v>20.149999999999999</v>
      </c>
      <c r="AL3697" t="s">
        <v>81</v>
      </c>
      <c r="AM3697" t="s">
        <v>82</v>
      </c>
      <c r="AO3697" t="s">
        <v>83</v>
      </c>
      <c r="AR3697" t="s">
        <v>82</v>
      </c>
      <c r="AT3697" t="s">
        <v>82</v>
      </c>
      <c r="AW3697" t="s">
        <v>82</v>
      </c>
      <c r="AY3697" t="s">
        <v>8660</v>
      </c>
      <c r="AZ3697" t="s">
        <v>2478</v>
      </c>
      <c r="BA3697" t="s">
        <v>8654</v>
      </c>
      <c r="BB3697">
        <v>89032</v>
      </c>
      <c r="BC3697" t="s">
        <v>79</v>
      </c>
      <c r="BH3697" t="s">
        <v>27394</v>
      </c>
      <c r="BJ3697">
        <v>954175739</v>
      </c>
    </row>
    <row r="3698" spans="1:62" x14ac:dyDescent="0.25">
      <c r="A3698" t="s">
        <v>27476</v>
      </c>
      <c r="B3698" s="2">
        <v>43510</v>
      </c>
      <c r="C3698" t="s">
        <v>63</v>
      </c>
      <c r="D3698" s="3">
        <v>43472.380192349534</v>
      </c>
      <c r="E3698" t="s">
        <v>64</v>
      </c>
      <c r="F3698" s="2">
        <v>43556</v>
      </c>
      <c r="G3698" s="2">
        <v>43799</v>
      </c>
      <c r="H3698" t="s">
        <v>27477</v>
      </c>
      <c r="J3698" t="s">
        <v>27478</v>
      </c>
      <c r="K3698" t="s">
        <v>27479</v>
      </c>
      <c r="L3698" t="s">
        <v>27480</v>
      </c>
      <c r="M3698" t="s">
        <v>2356</v>
      </c>
      <c r="N3698">
        <v>68008</v>
      </c>
      <c r="O3698" t="s">
        <v>70</v>
      </c>
      <c r="Q3698" t="s">
        <v>27481</v>
      </c>
      <c r="R3698">
        <v>1035</v>
      </c>
      <c r="S3698" t="s">
        <v>72</v>
      </c>
      <c r="T3698" t="s">
        <v>24345</v>
      </c>
      <c r="U3698" t="s">
        <v>25479</v>
      </c>
      <c r="V3698" t="s">
        <v>6487</v>
      </c>
      <c r="W3698" t="s">
        <v>2356</v>
      </c>
      <c r="X3698" t="s">
        <v>27482</v>
      </c>
      <c r="Y3698" t="str">
        <f>"47-2181"</f>
        <v>47-2181</v>
      </c>
      <c r="Z3698" t="s">
        <v>14508</v>
      </c>
      <c r="AA3698">
        <v>238160</v>
      </c>
      <c r="AB3698">
        <v>20</v>
      </c>
      <c r="AC3698">
        <v>20</v>
      </c>
      <c r="AD3698" t="s">
        <v>79</v>
      </c>
      <c r="AE3698" t="s">
        <v>95</v>
      </c>
      <c r="AF3698">
        <v>40</v>
      </c>
      <c r="AG3698" s="4">
        <v>0.29166666666666669</v>
      </c>
      <c r="AH3698" s="4">
        <v>0.70833333333333337</v>
      </c>
      <c r="AI3698" s="5">
        <v>19.03</v>
      </c>
      <c r="AJ3698">
        <v>28.55</v>
      </c>
      <c r="AL3698" t="s">
        <v>81</v>
      </c>
      <c r="AM3698" t="s">
        <v>82</v>
      </c>
      <c r="AO3698" t="s">
        <v>83</v>
      </c>
      <c r="AR3698" t="s">
        <v>82</v>
      </c>
      <c r="AT3698" t="s">
        <v>82</v>
      </c>
      <c r="AW3698" t="s">
        <v>82</v>
      </c>
      <c r="AY3698" t="s">
        <v>18056</v>
      </c>
      <c r="AZ3698" t="s">
        <v>885</v>
      </c>
      <c r="BA3698" t="s">
        <v>2356</v>
      </c>
      <c r="BB3698">
        <v>68008</v>
      </c>
      <c r="BC3698" t="s">
        <v>79</v>
      </c>
      <c r="BH3698" t="s">
        <v>27483</v>
      </c>
      <c r="BJ3698">
        <v>470752353</v>
      </c>
    </row>
    <row r="3699" spans="1:62" x14ac:dyDescent="0.25">
      <c r="A3699" t="s">
        <v>27619</v>
      </c>
      <c r="B3699" s="2">
        <v>43510</v>
      </c>
      <c r="C3699" t="s">
        <v>63</v>
      </c>
      <c r="D3699" s="3">
        <v>43472.380363692129</v>
      </c>
      <c r="E3699" t="s">
        <v>64</v>
      </c>
      <c r="F3699" s="2">
        <v>43556</v>
      </c>
      <c r="G3699" s="2">
        <v>43778</v>
      </c>
      <c r="H3699" t="s">
        <v>27620</v>
      </c>
      <c r="I3699" t="s">
        <v>27621</v>
      </c>
      <c r="J3699" t="s">
        <v>6865</v>
      </c>
      <c r="L3699" t="s">
        <v>6866</v>
      </c>
      <c r="M3699" t="s">
        <v>147</v>
      </c>
      <c r="N3699">
        <v>19462</v>
      </c>
      <c r="O3699" t="s">
        <v>70</v>
      </c>
      <c r="Q3699" t="s">
        <v>5788</v>
      </c>
      <c r="S3699" t="s">
        <v>72</v>
      </c>
      <c r="T3699" t="s">
        <v>5946</v>
      </c>
      <c r="U3699" t="s">
        <v>5854</v>
      </c>
      <c r="V3699" t="s">
        <v>6868</v>
      </c>
      <c r="W3699" t="s">
        <v>232</v>
      </c>
      <c r="X3699" t="s">
        <v>106</v>
      </c>
      <c r="Y3699" t="str">
        <f>"37-3011"</f>
        <v>37-3011</v>
      </c>
      <c r="Z3699" t="s">
        <v>94</v>
      </c>
      <c r="AA3699">
        <v>561730</v>
      </c>
      <c r="AB3699">
        <v>60</v>
      </c>
      <c r="AC3699">
        <v>60</v>
      </c>
      <c r="AD3699" t="s">
        <v>79</v>
      </c>
      <c r="AE3699" t="s">
        <v>80</v>
      </c>
      <c r="AF3699">
        <v>40</v>
      </c>
      <c r="AG3699" s="4">
        <v>0.29166666666666669</v>
      </c>
      <c r="AH3699" s="4">
        <v>0.72916666666666663</v>
      </c>
      <c r="AI3699" s="5">
        <v>16.25</v>
      </c>
      <c r="AJ3699">
        <v>24.38</v>
      </c>
      <c r="AL3699" t="s">
        <v>81</v>
      </c>
      <c r="AM3699" t="s">
        <v>82</v>
      </c>
      <c r="AO3699" t="s">
        <v>83</v>
      </c>
      <c r="AR3699" t="s">
        <v>82</v>
      </c>
      <c r="AT3699" t="s">
        <v>82</v>
      </c>
      <c r="AW3699" t="s">
        <v>82</v>
      </c>
      <c r="AY3699" t="s">
        <v>8139</v>
      </c>
      <c r="AZ3699" t="s">
        <v>4331</v>
      </c>
      <c r="BA3699" t="s">
        <v>774</v>
      </c>
      <c r="BB3699">
        <v>80110</v>
      </c>
      <c r="BC3699" t="s">
        <v>79</v>
      </c>
      <c r="BH3699" t="s">
        <v>27622</v>
      </c>
      <c r="BJ3699">
        <v>840617653</v>
      </c>
    </row>
    <row r="3700" spans="1:62" x14ac:dyDescent="0.25">
      <c r="A3700" t="s">
        <v>27739</v>
      </c>
      <c r="B3700" s="2">
        <v>43510</v>
      </c>
      <c r="C3700" t="s">
        <v>63</v>
      </c>
      <c r="D3700" s="3">
        <v>43472.383151689814</v>
      </c>
      <c r="E3700" t="s">
        <v>64</v>
      </c>
      <c r="F3700" s="2">
        <v>43556</v>
      </c>
      <c r="G3700" s="2">
        <v>43814</v>
      </c>
      <c r="H3700" t="s">
        <v>25869</v>
      </c>
      <c r="I3700" t="s">
        <v>294</v>
      </c>
      <c r="J3700" t="s">
        <v>25870</v>
      </c>
      <c r="K3700" t="s">
        <v>296</v>
      </c>
      <c r="L3700" t="s">
        <v>297</v>
      </c>
      <c r="M3700" t="s">
        <v>298</v>
      </c>
      <c r="N3700">
        <v>3907</v>
      </c>
      <c r="O3700" t="s">
        <v>70</v>
      </c>
      <c r="Q3700" t="s">
        <v>299</v>
      </c>
      <c r="R3700">
        <v>409</v>
      </c>
      <c r="S3700" t="s">
        <v>82</v>
      </c>
      <c r="U3700" t="s">
        <v>92</v>
      </c>
      <c r="X3700" t="s">
        <v>1012</v>
      </c>
      <c r="Y3700" t="str">
        <f>"37-2012"</f>
        <v>37-2012</v>
      </c>
      <c r="Z3700" t="s">
        <v>373</v>
      </c>
      <c r="AA3700">
        <v>721110</v>
      </c>
      <c r="AB3700">
        <v>40</v>
      </c>
      <c r="AC3700">
        <v>40</v>
      </c>
      <c r="AD3700" t="s">
        <v>79</v>
      </c>
      <c r="AE3700" t="s">
        <v>95</v>
      </c>
      <c r="AF3700">
        <v>35</v>
      </c>
      <c r="AG3700" s="4">
        <v>0.25</v>
      </c>
      <c r="AH3700" s="4">
        <v>0.375</v>
      </c>
      <c r="AI3700" s="5">
        <v>11.15</v>
      </c>
      <c r="AJ3700">
        <v>16.73</v>
      </c>
      <c r="AL3700" t="s">
        <v>81</v>
      </c>
      <c r="AM3700" t="s">
        <v>82</v>
      </c>
      <c r="AO3700" t="s">
        <v>83</v>
      </c>
      <c r="AP3700" t="s">
        <v>67</v>
      </c>
      <c r="AQ3700" t="s">
        <v>67</v>
      </c>
      <c r="AR3700" t="s">
        <v>82</v>
      </c>
      <c r="AT3700" t="s">
        <v>82</v>
      </c>
      <c r="AW3700" t="s">
        <v>72</v>
      </c>
      <c r="AX3700">
        <v>3</v>
      </c>
      <c r="AY3700" t="s">
        <v>297</v>
      </c>
      <c r="AZ3700" t="s">
        <v>302</v>
      </c>
      <c r="BA3700" t="s">
        <v>298</v>
      </c>
      <c r="BB3700">
        <v>3907</v>
      </c>
      <c r="BC3700" t="s">
        <v>87</v>
      </c>
      <c r="BH3700" t="s">
        <v>296</v>
      </c>
      <c r="BJ3700">
        <v>10369072</v>
      </c>
    </row>
    <row r="3701" spans="1:62" x14ac:dyDescent="0.25">
      <c r="A3701" t="s">
        <v>27844</v>
      </c>
      <c r="B3701" s="2">
        <v>43510</v>
      </c>
      <c r="C3701" t="s">
        <v>63</v>
      </c>
      <c r="D3701" s="3">
        <v>43472.379703217593</v>
      </c>
      <c r="E3701" t="s">
        <v>64</v>
      </c>
      <c r="F3701" s="2">
        <v>43556</v>
      </c>
      <c r="G3701" s="2">
        <v>43768</v>
      </c>
      <c r="H3701" t="s">
        <v>26772</v>
      </c>
      <c r="J3701" t="s">
        <v>26773</v>
      </c>
      <c r="L3701" t="s">
        <v>26774</v>
      </c>
      <c r="M3701" t="s">
        <v>761</v>
      </c>
      <c r="N3701">
        <v>31561</v>
      </c>
      <c r="O3701" t="s">
        <v>70</v>
      </c>
      <c r="Q3701" t="s">
        <v>26775</v>
      </c>
      <c r="S3701" t="s">
        <v>72</v>
      </c>
      <c r="T3701" t="s">
        <v>1150</v>
      </c>
      <c r="U3701" t="s">
        <v>26776</v>
      </c>
      <c r="V3701" t="s">
        <v>4391</v>
      </c>
      <c r="W3701" t="s">
        <v>761</v>
      </c>
      <c r="X3701" t="s">
        <v>24679</v>
      </c>
      <c r="Y3701" t="str">
        <f>"37-2011"</f>
        <v>37-2011</v>
      </c>
      <c r="Z3701" t="s">
        <v>424</v>
      </c>
      <c r="AA3701">
        <v>721110</v>
      </c>
      <c r="AB3701">
        <v>5</v>
      </c>
      <c r="AC3701">
        <v>5</v>
      </c>
      <c r="AD3701" t="s">
        <v>79</v>
      </c>
      <c r="AE3701" t="s">
        <v>80</v>
      </c>
      <c r="AF3701">
        <v>35</v>
      </c>
      <c r="AG3701" s="4">
        <v>0.29166666666666669</v>
      </c>
      <c r="AH3701" s="4">
        <v>0.625</v>
      </c>
      <c r="AI3701" s="5">
        <v>11.87</v>
      </c>
      <c r="AJ3701">
        <v>17.809999999999999</v>
      </c>
      <c r="AL3701" t="s">
        <v>81</v>
      </c>
      <c r="AM3701" t="s">
        <v>82</v>
      </c>
      <c r="AO3701" t="s">
        <v>83</v>
      </c>
      <c r="AR3701" t="s">
        <v>82</v>
      </c>
      <c r="AT3701" t="s">
        <v>82</v>
      </c>
      <c r="AW3701" t="s">
        <v>82</v>
      </c>
      <c r="AY3701" t="s">
        <v>26777</v>
      </c>
      <c r="AZ3701" t="s">
        <v>26778</v>
      </c>
      <c r="BA3701" t="s">
        <v>761</v>
      </c>
      <c r="BB3701">
        <v>31561</v>
      </c>
      <c r="BC3701" t="s">
        <v>87</v>
      </c>
      <c r="BH3701" t="s">
        <v>26779</v>
      </c>
      <c r="BJ3701">
        <v>273164607</v>
      </c>
    </row>
    <row r="3702" spans="1:62" x14ac:dyDescent="0.25">
      <c r="A3702" t="s">
        <v>27877</v>
      </c>
      <c r="B3702" s="2">
        <v>43510</v>
      </c>
      <c r="C3702" t="s">
        <v>63</v>
      </c>
      <c r="D3702" s="3">
        <v>43472.381271412036</v>
      </c>
      <c r="E3702" t="s">
        <v>7593</v>
      </c>
      <c r="F3702" s="2">
        <v>43556</v>
      </c>
      <c r="G3702" s="2">
        <v>43799</v>
      </c>
      <c r="H3702" t="s">
        <v>6629</v>
      </c>
      <c r="J3702" t="s">
        <v>6630</v>
      </c>
      <c r="L3702" t="s">
        <v>6631</v>
      </c>
      <c r="M3702" t="s">
        <v>100</v>
      </c>
      <c r="N3702">
        <v>28657</v>
      </c>
      <c r="O3702" t="s">
        <v>70</v>
      </c>
      <c r="Q3702" t="s">
        <v>6632</v>
      </c>
      <c r="S3702" t="s">
        <v>72</v>
      </c>
      <c r="T3702" t="s">
        <v>878</v>
      </c>
      <c r="U3702" t="s">
        <v>879</v>
      </c>
      <c r="V3702" t="s">
        <v>880</v>
      </c>
      <c r="W3702" t="s">
        <v>881</v>
      </c>
      <c r="X3702" t="s">
        <v>106</v>
      </c>
      <c r="Y3702" t="str">
        <f>"37-3011"</f>
        <v>37-3011</v>
      </c>
      <c r="Z3702" t="s">
        <v>94</v>
      </c>
      <c r="AA3702">
        <v>561730</v>
      </c>
      <c r="AB3702">
        <v>187</v>
      </c>
      <c r="AC3702">
        <v>186</v>
      </c>
      <c r="AD3702" t="s">
        <v>79</v>
      </c>
      <c r="AE3702" t="s">
        <v>80</v>
      </c>
      <c r="AF3702">
        <v>40</v>
      </c>
      <c r="AG3702" s="4">
        <v>0.25</v>
      </c>
      <c r="AH3702" s="4">
        <v>0.60416666666666663</v>
      </c>
      <c r="AI3702" s="5">
        <v>13.76</v>
      </c>
      <c r="AJ3702">
        <v>20.64</v>
      </c>
      <c r="AK3702">
        <v>22.5</v>
      </c>
      <c r="AL3702" t="s">
        <v>81</v>
      </c>
      <c r="AM3702" t="s">
        <v>82</v>
      </c>
      <c r="AO3702" t="s">
        <v>83</v>
      </c>
      <c r="AR3702" t="s">
        <v>82</v>
      </c>
      <c r="AT3702" t="s">
        <v>82</v>
      </c>
      <c r="AW3702" t="s">
        <v>82</v>
      </c>
      <c r="AY3702" t="s">
        <v>27878</v>
      </c>
      <c r="AZ3702" t="s">
        <v>27879</v>
      </c>
      <c r="BA3702" t="s">
        <v>100</v>
      </c>
      <c r="BB3702">
        <v>28747</v>
      </c>
      <c r="BC3702" t="s">
        <v>79</v>
      </c>
      <c r="BH3702" t="s">
        <v>27880</v>
      </c>
      <c r="BJ3702">
        <v>261577045</v>
      </c>
    </row>
    <row r="3703" spans="1:62" x14ac:dyDescent="0.25">
      <c r="A3703" t="s">
        <v>27889</v>
      </c>
      <c r="B3703" s="2">
        <v>43510</v>
      </c>
      <c r="C3703" t="s">
        <v>63</v>
      </c>
      <c r="D3703" s="3">
        <v>43472.381386851848</v>
      </c>
      <c r="E3703" t="s">
        <v>64</v>
      </c>
      <c r="F3703" s="2">
        <v>43556</v>
      </c>
      <c r="G3703" s="2">
        <v>43799</v>
      </c>
      <c r="H3703" t="s">
        <v>26772</v>
      </c>
      <c r="J3703" t="s">
        <v>26773</v>
      </c>
      <c r="L3703" t="s">
        <v>26774</v>
      </c>
      <c r="M3703" t="s">
        <v>761</v>
      </c>
      <c r="N3703">
        <v>31561</v>
      </c>
      <c r="O3703" t="s">
        <v>70</v>
      </c>
      <c r="Q3703" t="s">
        <v>26775</v>
      </c>
      <c r="S3703" t="s">
        <v>72</v>
      </c>
      <c r="T3703" t="s">
        <v>1150</v>
      </c>
      <c r="U3703" t="s">
        <v>26776</v>
      </c>
      <c r="V3703" t="s">
        <v>4391</v>
      </c>
      <c r="W3703" t="s">
        <v>761</v>
      </c>
      <c r="X3703" t="s">
        <v>24529</v>
      </c>
      <c r="Y3703" t="str">
        <f>"37-2012"</f>
        <v>37-2012</v>
      </c>
      <c r="Z3703" t="s">
        <v>373</v>
      </c>
      <c r="AA3703">
        <v>721110</v>
      </c>
      <c r="AB3703">
        <v>48</v>
      </c>
      <c r="AC3703">
        <v>48</v>
      </c>
      <c r="AD3703" t="s">
        <v>79</v>
      </c>
      <c r="AE3703" t="s">
        <v>80</v>
      </c>
      <c r="AF3703">
        <v>35</v>
      </c>
      <c r="AG3703" s="4">
        <v>0.29166666666666669</v>
      </c>
      <c r="AH3703" s="4">
        <v>0.625</v>
      </c>
      <c r="AI3703" s="6">
        <v>12</v>
      </c>
      <c r="AJ3703">
        <v>18</v>
      </c>
      <c r="AL3703" t="s">
        <v>81</v>
      </c>
      <c r="AM3703" t="s">
        <v>82</v>
      </c>
      <c r="AO3703" t="s">
        <v>83</v>
      </c>
      <c r="AR3703" t="s">
        <v>82</v>
      </c>
      <c r="AT3703" t="s">
        <v>82</v>
      </c>
      <c r="AW3703" t="s">
        <v>72</v>
      </c>
      <c r="AX3703">
        <v>12</v>
      </c>
      <c r="AY3703" t="s">
        <v>26777</v>
      </c>
      <c r="AZ3703" t="s">
        <v>26778</v>
      </c>
      <c r="BA3703" t="s">
        <v>761</v>
      </c>
      <c r="BB3703">
        <v>31561</v>
      </c>
      <c r="BC3703" t="s">
        <v>87</v>
      </c>
      <c r="BH3703" t="s">
        <v>26779</v>
      </c>
      <c r="BJ3703">
        <v>273164607</v>
      </c>
    </row>
    <row r="3704" spans="1:62" x14ac:dyDescent="0.25">
      <c r="A3704" t="s">
        <v>27913</v>
      </c>
      <c r="B3704" s="2">
        <v>43510</v>
      </c>
      <c r="C3704" t="s">
        <v>63</v>
      </c>
      <c r="D3704" s="3">
        <v>43472.382111226849</v>
      </c>
      <c r="E3704" t="s">
        <v>117</v>
      </c>
      <c r="H3704" t="s">
        <v>27761</v>
      </c>
      <c r="I3704" t="s">
        <v>67</v>
      </c>
      <c r="J3704" t="s">
        <v>27762</v>
      </c>
      <c r="K3704" t="s">
        <v>67</v>
      </c>
      <c r="L3704" t="s">
        <v>27763</v>
      </c>
      <c r="M3704" t="s">
        <v>745</v>
      </c>
      <c r="N3704">
        <v>67846</v>
      </c>
      <c r="O3704" t="s">
        <v>70</v>
      </c>
      <c r="P3704" t="s">
        <v>67</v>
      </c>
      <c r="Q3704" t="s">
        <v>27914</v>
      </c>
      <c r="S3704" t="s">
        <v>72</v>
      </c>
      <c r="T3704" t="s">
        <v>14635</v>
      </c>
      <c r="U3704" t="s">
        <v>14636</v>
      </c>
      <c r="V3704" t="s">
        <v>14637</v>
      </c>
      <c r="W3704" t="s">
        <v>105</v>
      </c>
      <c r="X3704" t="s">
        <v>661</v>
      </c>
      <c r="Y3704" t="str">
        <f>"53-3032"</f>
        <v>53-3032</v>
      </c>
      <c r="Z3704" t="s">
        <v>157</v>
      </c>
      <c r="AA3704">
        <v>236210</v>
      </c>
      <c r="AB3704">
        <v>5</v>
      </c>
      <c r="AD3704" t="s">
        <v>79</v>
      </c>
      <c r="AE3704" t="s">
        <v>95</v>
      </c>
      <c r="AF3704">
        <v>40</v>
      </c>
      <c r="AG3704" s="4">
        <v>0.3125</v>
      </c>
      <c r="AH3704" s="4">
        <v>0.64583333333333337</v>
      </c>
      <c r="AI3704" s="5">
        <v>20.97</v>
      </c>
      <c r="AJ3704">
        <v>31.46</v>
      </c>
      <c r="AK3704">
        <v>31.46</v>
      </c>
      <c r="AL3704" t="s">
        <v>81</v>
      </c>
      <c r="AM3704" t="s">
        <v>82</v>
      </c>
      <c r="AO3704" t="s">
        <v>83</v>
      </c>
      <c r="AP3704" t="s">
        <v>67</v>
      </c>
      <c r="AQ3704" t="s">
        <v>67</v>
      </c>
      <c r="AR3704" t="s">
        <v>82</v>
      </c>
      <c r="AT3704" t="s">
        <v>82</v>
      </c>
      <c r="AW3704" t="s">
        <v>72</v>
      </c>
      <c r="AX3704">
        <v>6</v>
      </c>
      <c r="AY3704" t="s">
        <v>27763</v>
      </c>
      <c r="AZ3704" t="s">
        <v>27765</v>
      </c>
      <c r="BA3704" t="s">
        <v>745</v>
      </c>
      <c r="BB3704">
        <v>67846</v>
      </c>
      <c r="BC3704" t="s">
        <v>79</v>
      </c>
      <c r="BH3704" t="s">
        <v>27762</v>
      </c>
      <c r="BI3704" t="s">
        <v>67</v>
      </c>
      <c r="BJ3704">
        <v>464427639</v>
      </c>
    </row>
    <row r="3705" spans="1:62" x14ac:dyDescent="0.25">
      <c r="A3705" t="s">
        <v>28160</v>
      </c>
      <c r="B3705" s="2">
        <v>43510</v>
      </c>
      <c r="C3705" t="s">
        <v>63</v>
      </c>
      <c r="D3705" s="3">
        <v>43472.380979606482</v>
      </c>
      <c r="E3705" t="s">
        <v>64</v>
      </c>
      <c r="F3705" s="2">
        <v>43556</v>
      </c>
      <c r="G3705" s="2">
        <v>43831</v>
      </c>
      <c r="H3705" t="s">
        <v>28006</v>
      </c>
      <c r="J3705" t="s">
        <v>28007</v>
      </c>
      <c r="L3705" t="s">
        <v>28008</v>
      </c>
      <c r="M3705" t="s">
        <v>100</v>
      </c>
      <c r="N3705">
        <v>28801</v>
      </c>
      <c r="O3705" t="s">
        <v>70</v>
      </c>
      <c r="Q3705" t="s">
        <v>28009</v>
      </c>
      <c r="S3705" t="s">
        <v>72</v>
      </c>
      <c r="T3705" t="s">
        <v>1150</v>
      </c>
      <c r="U3705" t="s">
        <v>26776</v>
      </c>
      <c r="V3705" t="s">
        <v>4391</v>
      </c>
      <c r="W3705" t="s">
        <v>761</v>
      </c>
      <c r="X3705" t="s">
        <v>1427</v>
      </c>
      <c r="Y3705" t="str">
        <f>"37-2012"</f>
        <v>37-2012</v>
      </c>
      <c r="Z3705" t="s">
        <v>373</v>
      </c>
      <c r="AA3705">
        <v>721110</v>
      </c>
      <c r="AB3705">
        <v>25</v>
      </c>
      <c r="AC3705">
        <v>25</v>
      </c>
      <c r="AD3705" t="s">
        <v>79</v>
      </c>
      <c r="AE3705" t="s">
        <v>80</v>
      </c>
      <c r="AF3705">
        <v>35</v>
      </c>
      <c r="AG3705" s="4">
        <v>0.29166666666666669</v>
      </c>
      <c r="AH3705" s="4">
        <v>0.625</v>
      </c>
      <c r="AI3705" s="6">
        <v>11</v>
      </c>
      <c r="AJ3705">
        <v>16.5</v>
      </c>
      <c r="AL3705" t="s">
        <v>81</v>
      </c>
      <c r="AM3705" t="s">
        <v>82</v>
      </c>
      <c r="AO3705" t="s">
        <v>83</v>
      </c>
      <c r="AR3705" t="s">
        <v>82</v>
      </c>
      <c r="AT3705" t="s">
        <v>82</v>
      </c>
      <c r="AW3705" t="s">
        <v>82</v>
      </c>
      <c r="AY3705" t="s">
        <v>28010</v>
      </c>
      <c r="AZ3705" t="s">
        <v>28011</v>
      </c>
      <c r="BA3705" t="s">
        <v>100</v>
      </c>
      <c r="BB3705">
        <v>28803</v>
      </c>
      <c r="BC3705" t="s">
        <v>87</v>
      </c>
      <c r="BH3705" t="s">
        <v>28012</v>
      </c>
      <c r="BI3705" t="s">
        <v>28013</v>
      </c>
      <c r="BJ3705">
        <v>560141915</v>
      </c>
    </row>
    <row r="3706" spans="1:62" x14ac:dyDescent="0.25">
      <c r="A3706" t="s">
        <v>28264</v>
      </c>
      <c r="B3706" s="2">
        <v>43510</v>
      </c>
      <c r="C3706" t="s">
        <v>63</v>
      </c>
      <c r="D3706" s="3">
        <v>43472.382047453706</v>
      </c>
      <c r="E3706" t="s">
        <v>64</v>
      </c>
      <c r="F3706" s="2">
        <v>43556</v>
      </c>
      <c r="G3706" s="2">
        <v>43799</v>
      </c>
      <c r="H3706" t="s">
        <v>28265</v>
      </c>
      <c r="I3706" t="s">
        <v>28266</v>
      </c>
      <c r="J3706" t="s">
        <v>28267</v>
      </c>
      <c r="K3706" t="s">
        <v>28268</v>
      </c>
      <c r="L3706" t="s">
        <v>28269</v>
      </c>
      <c r="M3706" t="s">
        <v>192</v>
      </c>
      <c r="N3706">
        <v>55615</v>
      </c>
      <c r="O3706" t="s">
        <v>70</v>
      </c>
      <c r="P3706" t="s">
        <v>67</v>
      </c>
      <c r="Q3706" t="s">
        <v>28270</v>
      </c>
      <c r="S3706" t="s">
        <v>72</v>
      </c>
      <c r="T3706" t="s">
        <v>14635</v>
      </c>
      <c r="U3706" t="s">
        <v>14636</v>
      </c>
      <c r="V3706" t="s">
        <v>14637</v>
      </c>
      <c r="W3706" t="s">
        <v>105</v>
      </c>
      <c r="X3706" t="s">
        <v>28271</v>
      </c>
      <c r="Y3706" t="str">
        <f>"37-2012"</f>
        <v>37-2012</v>
      </c>
      <c r="Z3706" t="s">
        <v>373</v>
      </c>
      <c r="AA3706">
        <v>721110</v>
      </c>
      <c r="AB3706">
        <v>4</v>
      </c>
      <c r="AC3706">
        <v>4</v>
      </c>
      <c r="AD3706" t="s">
        <v>79</v>
      </c>
      <c r="AE3706" t="s">
        <v>95</v>
      </c>
      <c r="AF3706">
        <v>40</v>
      </c>
      <c r="AG3706" s="4">
        <v>0.35416666666666669</v>
      </c>
      <c r="AH3706" s="4">
        <v>0.6875</v>
      </c>
      <c r="AI3706" s="5">
        <v>12.54</v>
      </c>
      <c r="AJ3706">
        <v>18.809999999999999</v>
      </c>
      <c r="AK3706">
        <v>18.809999999999999</v>
      </c>
      <c r="AL3706" t="s">
        <v>81</v>
      </c>
      <c r="AM3706" t="s">
        <v>82</v>
      </c>
      <c r="AO3706" t="s">
        <v>83</v>
      </c>
      <c r="AP3706" t="s">
        <v>67</v>
      </c>
      <c r="AQ3706" t="s">
        <v>67</v>
      </c>
      <c r="AR3706" t="s">
        <v>82</v>
      </c>
      <c r="AT3706" t="s">
        <v>82</v>
      </c>
      <c r="AW3706" t="s">
        <v>72</v>
      </c>
      <c r="AX3706">
        <v>3</v>
      </c>
      <c r="AY3706" t="s">
        <v>28269</v>
      </c>
      <c r="AZ3706" t="s">
        <v>362</v>
      </c>
      <c r="BA3706" t="s">
        <v>192</v>
      </c>
      <c r="BB3706">
        <v>55615</v>
      </c>
      <c r="BC3706" t="s">
        <v>87</v>
      </c>
      <c r="BH3706" t="s">
        <v>28267</v>
      </c>
      <c r="BI3706" t="s">
        <v>67</v>
      </c>
      <c r="BJ3706">
        <v>411606356</v>
      </c>
    </row>
    <row r="3707" spans="1:62" x14ac:dyDescent="0.25">
      <c r="A3707" t="s">
        <v>28274</v>
      </c>
      <c r="B3707" s="2">
        <v>43510</v>
      </c>
      <c r="C3707" t="s">
        <v>63</v>
      </c>
      <c r="D3707" s="3">
        <v>43472.380606261577</v>
      </c>
      <c r="E3707" t="s">
        <v>64</v>
      </c>
      <c r="F3707" s="2">
        <v>43556</v>
      </c>
      <c r="G3707" s="2">
        <v>43799</v>
      </c>
      <c r="H3707" t="s">
        <v>28275</v>
      </c>
      <c r="J3707" t="s">
        <v>28276</v>
      </c>
      <c r="K3707" t="s">
        <v>28277</v>
      </c>
      <c r="L3707" t="s">
        <v>26975</v>
      </c>
      <c r="M3707" t="s">
        <v>783</v>
      </c>
      <c r="N3707">
        <v>43558</v>
      </c>
      <c r="O3707" t="s">
        <v>70</v>
      </c>
      <c r="Q3707" t="s">
        <v>28278</v>
      </c>
      <c r="S3707" t="s">
        <v>72</v>
      </c>
      <c r="T3707" t="s">
        <v>3749</v>
      </c>
      <c r="U3707" t="s">
        <v>3750</v>
      </c>
      <c r="V3707" t="s">
        <v>642</v>
      </c>
      <c r="W3707" t="s">
        <v>105</v>
      </c>
      <c r="X3707" t="s">
        <v>106</v>
      </c>
      <c r="Y3707" t="str">
        <f>"37-3011"</f>
        <v>37-3011</v>
      </c>
      <c r="Z3707" t="s">
        <v>94</v>
      </c>
      <c r="AA3707">
        <v>561730</v>
      </c>
      <c r="AB3707">
        <v>25</v>
      </c>
      <c r="AC3707">
        <v>25</v>
      </c>
      <c r="AD3707" t="s">
        <v>79</v>
      </c>
      <c r="AE3707" t="s">
        <v>80</v>
      </c>
      <c r="AF3707">
        <v>40</v>
      </c>
      <c r="AG3707" s="4">
        <v>0.29166666666666669</v>
      </c>
      <c r="AH3707" s="4">
        <v>0.66666666666666663</v>
      </c>
      <c r="AI3707" s="5">
        <v>12.81</v>
      </c>
      <c r="AJ3707">
        <v>19.22</v>
      </c>
      <c r="AK3707">
        <v>19.5</v>
      </c>
      <c r="AL3707" t="s">
        <v>81</v>
      </c>
      <c r="AM3707" t="s">
        <v>82</v>
      </c>
      <c r="AO3707" t="s">
        <v>83</v>
      </c>
      <c r="AR3707" t="s">
        <v>82</v>
      </c>
      <c r="AT3707" t="s">
        <v>82</v>
      </c>
      <c r="AW3707" t="s">
        <v>82</v>
      </c>
      <c r="AY3707" t="s">
        <v>26975</v>
      </c>
      <c r="AZ3707" t="s">
        <v>9477</v>
      </c>
      <c r="BA3707" t="s">
        <v>783</v>
      </c>
      <c r="BB3707">
        <v>43558</v>
      </c>
      <c r="BC3707" t="s">
        <v>79</v>
      </c>
      <c r="BH3707" t="s">
        <v>28276</v>
      </c>
      <c r="BJ3707">
        <v>311518899</v>
      </c>
    </row>
    <row r="3708" spans="1:62" x14ac:dyDescent="0.25">
      <c r="A3708" t="s">
        <v>28441</v>
      </c>
      <c r="B3708" s="2">
        <v>43510</v>
      </c>
      <c r="C3708" t="s">
        <v>63</v>
      </c>
      <c r="D3708" s="3">
        <v>43472.382602824073</v>
      </c>
      <c r="E3708" t="s">
        <v>282</v>
      </c>
      <c r="F3708" s="2">
        <v>43556</v>
      </c>
      <c r="G3708" s="2">
        <v>43813</v>
      </c>
      <c r="H3708" t="s">
        <v>28442</v>
      </c>
      <c r="I3708" t="s">
        <v>28443</v>
      </c>
      <c r="J3708" t="s">
        <v>28444</v>
      </c>
      <c r="L3708" t="s">
        <v>28445</v>
      </c>
      <c r="M3708" t="s">
        <v>1246</v>
      </c>
      <c r="N3708">
        <v>63038</v>
      </c>
      <c r="O3708" t="s">
        <v>70</v>
      </c>
      <c r="Q3708" t="s">
        <v>28446</v>
      </c>
      <c r="S3708" t="s">
        <v>72</v>
      </c>
      <c r="T3708" t="s">
        <v>28447</v>
      </c>
      <c r="U3708" t="s">
        <v>28448</v>
      </c>
      <c r="V3708" t="s">
        <v>1711</v>
      </c>
      <c r="W3708" t="s">
        <v>1246</v>
      </c>
      <c r="X3708" t="s">
        <v>106</v>
      </c>
      <c r="Y3708" t="str">
        <f>"37-3011"</f>
        <v>37-3011</v>
      </c>
      <c r="Z3708" t="s">
        <v>94</v>
      </c>
      <c r="AA3708">
        <v>561730</v>
      </c>
      <c r="AB3708">
        <v>20</v>
      </c>
      <c r="AC3708">
        <v>19</v>
      </c>
      <c r="AD3708" t="s">
        <v>79</v>
      </c>
      <c r="AE3708" t="s">
        <v>80</v>
      </c>
      <c r="AF3708">
        <v>40</v>
      </c>
      <c r="AG3708" s="4">
        <v>0.29166666666666669</v>
      </c>
      <c r="AH3708" s="4">
        <v>0.64583333333333337</v>
      </c>
      <c r="AI3708" s="5">
        <v>14.52</v>
      </c>
      <c r="AJ3708">
        <v>21.78</v>
      </c>
      <c r="AL3708" t="s">
        <v>81</v>
      </c>
      <c r="AM3708" t="s">
        <v>82</v>
      </c>
      <c r="AO3708" t="s">
        <v>83</v>
      </c>
      <c r="AR3708" t="s">
        <v>82</v>
      </c>
      <c r="AT3708" t="s">
        <v>82</v>
      </c>
      <c r="AW3708" t="s">
        <v>82</v>
      </c>
      <c r="AY3708" t="s">
        <v>28445</v>
      </c>
      <c r="AZ3708" t="s">
        <v>1797</v>
      </c>
      <c r="BA3708" t="s">
        <v>1246</v>
      </c>
      <c r="BB3708">
        <v>63038</v>
      </c>
      <c r="BC3708" t="s">
        <v>79</v>
      </c>
      <c r="BH3708" t="s">
        <v>28444</v>
      </c>
      <c r="BJ3708">
        <v>813893974</v>
      </c>
    </row>
    <row r="3709" spans="1:62" x14ac:dyDescent="0.25">
      <c r="A3709" t="s">
        <v>28482</v>
      </c>
      <c r="B3709" s="2">
        <v>43510</v>
      </c>
      <c r="C3709" t="s">
        <v>63</v>
      </c>
      <c r="D3709" s="3">
        <v>43472.381759351854</v>
      </c>
      <c r="E3709" t="s">
        <v>64</v>
      </c>
      <c r="F3709" s="2">
        <v>43556</v>
      </c>
      <c r="G3709" s="2">
        <v>43813</v>
      </c>
      <c r="H3709" t="s">
        <v>28483</v>
      </c>
      <c r="I3709" t="s">
        <v>28484</v>
      </c>
      <c r="J3709" t="s">
        <v>28485</v>
      </c>
      <c r="K3709" t="s">
        <v>28486</v>
      </c>
      <c r="L3709" t="s">
        <v>12330</v>
      </c>
      <c r="M3709" t="s">
        <v>1246</v>
      </c>
      <c r="N3709">
        <v>63025</v>
      </c>
      <c r="O3709" t="s">
        <v>70</v>
      </c>
      <c r="Q3709" t="s">
        <v>28487</v>
      </c>
      <c r="S3709" t="s">
        <v>72</v>
      </c>
      <c r="T3709" t="s">
        <v>28447</v>
      </c>
      <c r="U3709" t="s">
        <v>28488</v>
      </c>
      <c r="V3709" t="s">
        <v>1711</v>
      </c>
      <c r="W3709" t="s">
        <v>1246</v>
      </c>
      <c r="X3709" t="s">
        <v>106</v>
      </c>
      <c r="Y3709" t="str">
        <f>"37-3011"</f>
        <v>37-3011</v>
      </c>
      <c r="Z3709" t="s">
        <v>94</v>
      </c>
      <c r="AA3709">
        <v>561730</v>
      </c>
      <c r="AB3709">
        <v>10</v>
      </c>
      <c r="AC3709">
        <v>10</v>
      </c>
      <c r="AD3709" t="s">
        <v>79</v>
      </c>
      <c r="AE3709" t="s">
        <v>80</v>
      </c>
      <c r="AF3709">
        <v>40</v>
      </c>
      <c r="AG3709" s="4">
        <v>0.29166666666666669</v>
      </c>
      <c r="AH3709" s="4">
        <v>0.66666666666666663</v>
      </c>
      <c r="AI3709" s="5">
        <v>14.52</v>
      </c>
      <c r="AJ3709">
        <v>21.78</v>
      </c>
      <c r="AL3709" t="s">
        <v>81</v>
      </c>
      <c r="AM3709" t="s">
        <v>82</v>
      </c>
      <c r="AO3709" t="s">
        <v>83</v>
      </c>
      <c r="AR3709" t="s">
        <v>82</v>
      </c>
      <c r="AT3709" t="s">
        <v>82</v>
      </c>
      <c r="AW3709" t="s">
        <v>82</v>
      </c>
      <c r="AY3709" t="s">
        <v>12330</v>
      </c>
      <c r="AZ3709" t="s">
        <v>1797</v>
      </c>
      <c r="BA3709" t="s">
        <v>1246</v>
      </c>
      <c r="BB3709">
        <v>63025</v>
      </c>
      <c r="BC3709" t="s">
        <v>79</v>
      </c>
      <c r="BH3709" t="s">
        <v>28485</v>
      </c>
      <c r="BI3709" t="s">
        <v>28486</v>
      </c>
      <c r="BJ3709">
        <v>431846834</v>
      </c>
    </row>
    <row r="3710" spans="1:62" x14ac:dyDescent="0.25">
      <c r="A3710" t="s">
        <v>28510</v>
      </c>
      <c r="B3710" s="2">
        <v>43510</v>
      </c>
      <c r="C3710" t="s">
        <v>63</v>
      </c>
      <c r="D3710" s="3">
        <v>43472.37965545139</v>
      </c>
      <c r="E3710" t="s">
        <v>64</v>
      </c>
      <c r="F3710" s="2">
        <v>43556</v>
      </c>
      <c r="G3710" s="2">
        <v>43784</v>
      </c>
      <c r="H3710" t="s">
        <v>4425</v>
      </c>
      <c r="J3710" t="s">
        <v>7301</v>
      </c>
      <c r="L3710" t="s">
        <v>795</v>
      </c>
      <c r="M3710" t="s">
        <v>105</v>
      </c>
      <c r="N3710">
        <v>78232</v>
      </c>
      <c r="O3710" t="s">
        <v>70</v>
      </c>
      <c r="Q3710" t="s">
        <v>4428</v>
      </c>
      <c r="S3710" t="s">
        <v>72</v>
      </c>
      <c r="T3710" t="s">
        <v>2060</v>
      </c>
      <c r="U3710" t="s">
        <v>1918</v>
      </c>
      <c r="V3710" t="s">
        <v>1919</v>
      </c>
      <c r="W3710" t="s">
        <v>105</v>
      </c>
      <c r="X3710" t="s">
        <v>1197</v>
      </c>
      <c r="Y3710" t="str">
        <f>"47-2061"</f>
        <v>47-2061</v>
      </c>
      <c r="Z3710" t="s">
        <v>326</v>
      </c>
      <c r="AA3710">
        <v>236220</v>
      </c>
      <c r="AB3710">
        <v>6</v>
      </c>
      <c r="AC3710">
        <v>6</v>
      </c>
      <c r="AD3710" t="s">
        <v>79</v>
      </c>
      <c r="AE3710" t="s">
        <v>95</v>
      </c>
      <c r="AF3710">
        <v>35</v>
      </c>
      <c r="AG3710" s="4">
        <v>0.29166666666666669</v>
      </c>
      <c r="AH3710" s="4">
        <v>0.66666666666666663</v>
      </c>
      <c r="AI3710" s="5">
        <v>15.07</v>
      </c>
      <c r="AJ3710">
        <v>22.61</v>
      </c>
      <c r="AL3710" t="s">
        <v>81</v>
      </c>
      <c r="AM3710" t="s">
        <v>82</v>
      </c>
      <c r="AO3710" t="s">
        <v>83</v>
      </c>
      <c r="AR3710" t="s">
        <v>82</v>
      </c>
      <c r="AT3710" t="s">
        <v>82</v>
      </c>
      <c r="AW3710" t="s">
        <v>82</v>
      </c>
      <c r="AY3710" t="s">
        <v>795</v>
      </c>
      <c r="AZ3710" t="s">
        <v>797</v>
      </c>
      <c r="BA3710" t="s">
        <v>105</v>
      </c>
      <c r="BB3710">
        <v>78232</v>
      </c>
      <c r="BC3710" t="s">
        <v>79</v>
      </c>
      <c r="BH3710" t="s">
        <v>7301</v>
      </c>
      <c r="BJ3710">
        <v>741905180</v>
      </c>
    </row>
    <row r="3711" spans="1:62" x14ac:dyDescent="0.25">
      <c r="A3711" t="s">
        <v>28555</v>
      </c>
      <c r="B3711" s="2">
        <v>43510</v>
      </c>
      <c r="C3711" t="s">
        <v>63</v>
      </c>
      <c r="D3711" s="3">
        <v>43472.38174921296</v>
      </c>
      <c r="E3711" t="s">
        <v>64</v>
      </c>
      <c r="F3711" s="2">
        <v>43556</v>
      </c>
      <c r="G3711" s="2">
        <v>43784</v>
      </c>
      <c r="H3711" t="s">
        <v>4404</v>
      </c>
      <c r="J3711" t="s">
        <v>4405</v>
      </c>
      <c r="L3711" t="s">
        <v>4406</v>
      </c>
      <c r="M3711" t="s">
        <v>105</v>
      </c>
      <c r="N3711">
        <v>76065</v>
      </c>
      <c r="O3711" t="s">
        <v>70</v>
      </c>
      <c r="Q3711" t="s">
        <v>4407</v>
      </c>
      <c r="S3711" t="s">
        <v>72</v>
      </c>
      <c r="T3711" t="s">
        <v>2060</v>
      </c>
      <c r="U3711" t="s">
        <v>1918</v>
      </c>
      <c r="V3711" t="s">
        <v>1919</v>
      </c>
      <c r="W3711" t="s">
        <v>105</v>
      </c>
      <c r="X3711" t="s">
        <v>106</v>
      </c>
      <c r="Y3711" t="str">
        <f>"37-3011"</f>
        <v>37-3011</v>
      </c>
      <c r="Z3711" t="s">
        <v>94</v>
      </c>
      <c r="AA3711">
        <v>561730</v>
      </c>
      <c r="AB3711">
        <v>42</v>
      </c>
      <c r="AC3711">
        <v>42</v>
      </c>
      <c r="AD3711" t="s">
        <v>79</v>
      </c>
      <c r="AE3711" t="s">
        <v>95</v>
      </c>
      <c r="AF3711">
        <v>35</v>
      </c>
      <c r="AG3711" s="4">
        <v>0.29166666666666669</v>
      </c>
      <c r="AH3711" s="4">
        <v>0.66666666666666663</v>
      </c>
      <c r="AI3711" s="5">
        <v>13.94</v>
      </c>
      <c r="AJ3711">
        <v>20.91</v>
      </c>
      <c r="AL3711" t="s">
        <v>81</v>
      </c>
      <c r="AM3711" t="s">
        <v>82</v>
      </c>
      <c r="AO3711" t="s">
        <v>83</v>
      </c>
      <c r="AR3711" t="s">
        <v>82</v>
      </c>
      <c r="AT3711" t="s">
        <v>82</v>
      </c>
      <c r="AW3711" t="s">
        <v>82</v>
      </c>
      <c r="AY3711" t="s">
        <v>4406</v>
      </c>
      <c r="AZ3711" t="s">
        <v>4408</v>
      </c>
      <c r="BA3711" t="s">
        <v>105</v>
      </c>
      <c r="BB3711">
        <v>76065</v>
      </c>
      <c r="BC3711" t="s">
        <v>79</v>
      </c>
      <c r="BH3711" t="s">
        <v>4405</v>
      </c>
      <c r="BJ3711">
        <v>261649338</v>
      </c>
    </row>
    <row r="3712" spans="1:62" x14ac:dyDescent="0.25">
      <c r="A3712" t="s">
        <v>28668</v>
      </c>
      <c r="B3712" s="2">
        <v>43510</v>
      </c>
      <c r="C3712" t="s">
        <v>63</v>
      </c>
      <c r="D3712" s="3">
        <v>43472.379471018518</v>
      </c>
      <c r="E3712" t="s">
        <v>64</v>
      </c>
      <c r="F3712" s="2">
        <v>43556</v>
      </c>
      <c r="G3712" s="2">
        <v>43799</v>
      </c>
      <c r="H3712" t="s">
        <v>28669</v>
      </c>
      <c r="I3712" t="s">
        <v>28670</v>
      </c>
      <c r="J3712" t="s">
        <v>28671</v>
      </c>
      <c r="L3712" t="s">
        <v>6487</v>
      </c>
      <c r="M3712" t="s">
        <v>2356</v>
      </c>
      <c r="N3712">
        <v>68127</v>
      </c>
      <c r="O3712" t="s">
        <v>70</v>
      </c>
      <c r="Q3712" t="s">
        <v>28672</v>
      </c>
      <c r="S3712" t="s">
        <v>72</v>
      </c>
      <c r="T3712" t="s">
        <v>24345</v>
      </c>
      <c r="U3712" t="s">
        <v>25479</v>
      </c>
      <c r="V3712" t="s">
        <v>6487</v>
      </c>
      <c r="W3712" t="s">
        <v>2356</v>
      </c>
      <c r="X3712" t="s">
        <v>1539</v>
      </c>
      <c r="Y3712" t="str">
        <f>"37-3011"</f>
        <v>37-3011</v>
      </c>
      <c r="Z3712" t="s">
        <v>94</v>
      </c>
      <c r="AA3712">
        <v>561730</v>
      </c>
      <c r="AB3712">
        <v>7</v>
      </c>
      <c r="AC3712">
        <v>7</v>
      </c>
      <c r="AD3712" t="s">
        <v>79</v>
      </c>
      <c r="AE3712" t="s">
        <v>80</v>
      </c>
      <c r="AF3712">
        <v>40</v>
      </c>
      <c r="AG3712" s="4">
        <v>0.29166666666666669</v>
      </c>
      <c r="AH3712" s="4">
        <v>0.70833333333333337</v>
      </c>
      <c r="AI3712" s="5">
        <v>14.98</v>
      </c>
      <c r="AJ3712">
        <v>22.47</v>
      </c>
      <c r="AL3712" t="s">
        <v>81</v>
      </c>
      <c r="AM3712" t="s">
        <v>82</v>
      </c>
      <c r="AO3712" t="s">
        <v>83</v>
      </c>
      <c r="AR3712" t="s">
        <v>82</v>
      </c>
      <c r="AT3712" t="s">
        <v>82</v>
      </c>
      <c r="AW3712" t="s">
        <v>82</v>
      </c>
      <c r="AY3712" t="s">
        <v>2636</v>
      </c>
      <c r="AZ3712" t="s">
        <v>4522</v>
      </c>
      <c r="BA3712" t="s">
        <v>2356</v>
      </c>
      <c r="BB3712">
        <v>68127</v>
      </c>
      <c r="BC3712" t="s">
        <v>79</v>
      </c>
      <c r="BH3712" t="s">
        <v>28673</v>
      </c>
      <c r="BJ3712">
        <v>470769329</v>
      </c>
    </row>
    <row r="3713" spans="1:62" x14ac:dyDescent="0.25">
      <c r="A3713" t="s">
        <v>28788</v>
      </c>
      <c r="B3713" s="2">
        <v>43510</v>
      </c>
      <c r="C3713" t="s">
        <v>63</v>
      </c>
      <c r="D3713" s="3">
        <v>43472.383108055554</v>
      </c>
      <c r="E3713" t="s">
        <v>64</v>
      </c>
      <c r="F3713" s="2">
        <v>43556</v>
      </c>
      <c r="G3713" s="2">
        <v>43799</v>
      </c>
      <c r="H3713" t="s">
        <v>28777</v>
      </c>
      <c r="J3713" t="s">
        <v>14734</v>
      </c>
      <c r="L3713" t="s">
        <v>14735</v>
      </c>
      <c r="M3713" t="s">
        <v>2367</v>
      </c>
      <c r="N3713">
        <v>29910</v>
      </c>
      <c r="O3713" t="s">
        <v>70</v>
      </c>
      <c r="Q3713" t="s">
        <v>14736</v>
      </c>
      <c r="S3713" t="s">
        <v>72</v>
      </c>
      <c r="T3713" t="s">
        <v>102</v>
      </c>
      <c r="U3713" t="s">
        <v>2630</v>
      </c>
      <c r="V3713" t="s">
        <v>1426</v>
      </c>
      <c r="W3713" t="s">
        <v>105</v>
      </c>
      <c r="X3713" t="s">
        <v>14737</v>
      </c>
      <c r="Y3713" t="str">
        <f>"37-2012"</f>
        <v>37-2012</v>
      </c>
      <c r="Z3713" t="s">
        <v>373</v>
      </c>
      <c r="AA3713">
        <v>72111</v>
      </c>
      <c r="AB3713">
        <v>20</v>
      </c>
      <c r="AC3713">
        <v>20</v>
      </c>
      <c r="AD3713" t="s">
        <v>79</v>
      </c>
      <c r="AE3713" t="s">
        <v>95</v>
      </c>
      <c r="AF3713">
        <v>35</v>
      </c>
      <c r="AG3713" s="4">
        <v>0.20833333333333334</v>
      </c>
      <c r="AH3713" s="4">
        <v>0.54166666666666663</v>
      </c>
      <c r="AI3713" s="5">
        <v>11.31</v>
      </c>
      <c r="AJ3713">
        <v>16.97</v>
      </c>
      <c r="AK3713">
        <v>16.97</v>
      </c>
      <c r="AL3713" t="s">
        <v>81</v>
      </c>
      <c r="AM3713" t="s">
        <v>82</v>
      </c>
      <c r="AO3713" t="s">
        <v>83</v>
      </c>
      <c r="AR3713" t="s">
        <v>82</v>
      </c>
      <c r="AT3713" t="s">
        <v>82</v>
      </c>
      <c r="AW3713" t="s">
        <v>72</v>
      </c>
      <c r="AX3713">
        <v>3</v>
      </c>
      <c r="AY3713" t="s">
        <v>14735</v>
      </c>
      <c r="AZ3713" t="s">
        <v>3111</v>
      </c>
      <c r="BA3713" t="s">
        <v>2367</v>
      </c>
      <c r="BB3713">
        <v>29910</v>
      </c>
      <c r="BC3713" t="s">
        <v>87</v>
      </c>
      <c r="BH3713" t="s">
        <v>14734</v>
      </c>
      <c r="BJ3713">
        <v>832267186</v>
      </c>
    </row>
    <row r="3714" spans="1:62" x14ac:dyDescent="0.25">
      <c r="A3714" t="s">
        <v>28854</v>
      </c>
      <c r="B3714" s="2">
        <v>43510</v>
      </c>
      <c r="C3714" t="s">
        <v>63</v>
      </c>
      <c r="D3714" s="3">
        <v>43472.382508090275</v>
      </c>
      <c r="E3714" t="s">
        <v>64</v>
      </c>
      <c r="F3714" s="2">
        <v>43556</v>
      </c>
      <c r="G3714" s="2">
        <v>43799</v>
      </c>
      <c r="H3714" t="s">
        <v>28777</v>
      </c>
      <c r="J3714" t="s">
        <v>14734</v>
      </c>
      <c r="L3714" t="s">
        <v>14735</v>
      </c>
      <c r="M3714" t="s">
        <v>2367</v>
      </c>
      <c r="N3714">
        <v>29910</v>
      </c>
      <c r="O3714" t="s">
        <v>70</v>
      </c>
      <c r="Q3714" t="s">
        <v>14736</v>
      </c>
      <c r="S3714" t="s">
        <v>72</v>
      </c>
      <c r="T3714" t="s">
        <v>102</v>
      </c>
      <c r="U3714" t="s">
        <v>2630</v>
      </c>
      <c r="V3714" t="s">
        <v>1426</v>
      </c>
      <c r="W3714" t="s">
        <v>105</v>
      </c>
      <c r="X3714" t="s">
        <v>7035</v>
      </c>
      <c r="Y3714" t="str">
        <f>"39-3091"</f>
        <v>39-3091</v>
      </c>
      <c r="Z3714" t="s">
        <v>677</v>
      </c>
      <c r="AA3714">
        <v>72111</v>
      </c>
      <c r="AB3714">
        <v>6</v>
      </c>
      <c r="AC3714">
        <v>6</v>
      </c>
      <c r="AD3714" t="s">
        <v>79</v>
      </c>
      <c r="AE3714" t="s">
        <v>95</v>
      </c>
      <c r="AF3714">
        <v>35</v>
      </c>
      <c r="AG3714" s="4">
        <v>0.375</v>
      </c>
      <c r="AH3714" s="4">
        <v>0.70833333333333337</v>
      </c>
      <c r="AI3714" s="5">
        <v>11.5</v>
      </c>
      <c r="AJ3714">
        <v>17.25</v>
      </c>
      <c r="AK3714">
        <v>17.25</v>
      </c>
      <c r="AL3714" t="s">
        <v>81</v>
      </c>
      <c r="AM3714" t="s">
        <v>82</v>
      </c>
      <c r="AO3714" t="s">
        <v>83</v>
      </c>
      <c r="AR3714" t="s">
        <v>82</v>
      </c>
      <c r="AT3714" t="s">
        <v>82</v>
      </c>
      <c r="AW3714" t="s">
        <v>72</v>
      </c>
      <c r="AX3714">
        <v>3</v>
      </c>
      <c r="AY3714" t="s">
        <v>14735</v>
      </c>
      <c r="AZ3714" t="s">
        <v>3111</v>
      </c>
      <c r="BA3714" t="s">
        <v>2367</v>
      </c>
      <c r="BB3714">
        <v>29910</v>
      </c>
      <c r="BC3714" t="s">
        <v>87</v>
      </c>
      <c r="BH3714" t="s">
        <v>14734</v>
      </c>
      <c r="BJ3714">
        <v>832267186</v>
      </c>
    </row>
    <row r="3715" spans="1:62" x14ac:dyDescent="0.25">
      <c r="A3715" t="s">
        <v>28919</v>
      </c>
      <c r="B3715" s="2">
        <v>43510</v>
      </c>
      <c r="C3715" t="s">
        <v>63</v>
      </c>
      <c r="D3715" s="3">
        <v>43472.379475243055</v>
      </c>
      <c r="E3715" t="s">
        <v>117</v>
      </c>
      <c r="H3715" t="s">
        <v>28920</v>
      </c>
      <c r="I3715" t="s">
        <v>28462</v>
      </c>
      <c r="J3715" t="s">
        <v>28463</v>
      </c>
      <c r="K3715" t="s">
        <v>67</v>
      </c>
      <c r="L3715" t="s">
        <v>28464</v>
      </c>
      <c r="M3715" t="s">
        <v>207</v>
      </c>
      <c r="N3715">
        <v>2452</v>
      </c>
      <c r="O3715" t="s">
        <v>70</v>
      </c>
      <c r="P3715" t="s">
        <v>67</v>
      </c>
      <c r="Q3715" t="s">
        <v>28465</v>
      </c>
      <c r="S3715" t="s">
        <v>72</v>
      </c>
      <c r="T3715" t="s">
        <v>3529</v>
      </c>
      <c r="U3715" t="s">
        <v>3530</v>
      </c>
      <c r="V3715" t="s">
        <v>3531</v>
      </c>
      <c r="W3715" t="s">
        <v>232</v>
      </c>
      <c r="X3715" t="s">
        <v>28466</v>
      </c>
      <c r="Y3715" t="str">
        <f>"35-3021"</f>
        <v>35-3021</v>
      </c>
      <c r="Z3715" t="s">
        <v>354</v>
      </c>
      <c r="AA3715">
        <v>722110</v>
      </c>
      <c r="AB3715">
        <v>10</v>
      </c>
      <c r="AD3715" t="s">
        <v>79</v>
      </c>
      <c r="AE3715" t="s">
        <v>95</v>
      </c>
      <c r="AF3715">
        <v>35</v>
      </c>
      <c r="AG3715" s="4">
        <v>0.25</v>
      </c>
      <c r="AH3715" s="4">
        <v>4.1666666666666664E-2</v>
      </c>
      <c r="AI3715" s="5">
        <v>12.3</v>
      </c>
      <c r="AJ3715">
        <v>18.45</v>
      </c>
      <c r="AK3715">
        <v>18.45</v>
      </c>
      <c r="AL3715" t="s">
        <v>81</v>
      </c>
      <c r="AM3715" t="s">
        <v>82</v>
      </c>
      <c r="AO3715" t="s">
        <v>83</v>
      </c>
      <c r="AP3715" t="s">
        <v>67</v>
      </c>
      <c r="AQ3715" t="s">
        <v>662</v>
      </c>
      <c r="AR3715" t="s">
        <v>82</v>
      </c>
      <c r="AT3715" t="s">
        <v>82</v>
      </c>
      <c r="AW3715" t="s">
        <v>82</v>
      </c>
      <c r="AY3715" t="s">
        <v>28921</v>
      </c>
      <c r="AZ3715" t="s">
        <v>214</v>
      </c>
      <c r="BA3715" t="s">
        <v>207</v>
      </c>
      <c r="BB3715">
        <v>2668</v>
      </c>
      <c r="BC3715" t="s">
        <v>79</v>
      </c>
      <c r="BH3715" t="s">
        <v>28922</v>
      </c>
      <c r="BI3715" t="s">
        <v>28923</v>
      </c>
      <c r="BJ3715">
        <v>42965675</v>
      </c>
    </row>
    <row r="3716" spans="1:62" x14ac:dyDescent="0.25">
      <c r="A3716" t="s">
        <v>28979</v>
      </c>
      <c r="B3716" s="2">
        <v>43510</v>
      </c>
      <c r="C3716" t="s">
        <v>63</v>
      </c>
      <c r="D3716" s="3">
        <v>43472.381506701386</v>
      </c>
      <c r="E3716" t="s">
        <v>64</v>
      </c>
      <c r="F3716" s="2">
        <v>43556</v>
      </c>
      <c r="G3716" s="2">
        <v>43800</v>
      </c>
      <c r="H3716" t="s">
        <v>28980</v>
      </c>
      <c r="I3716" t="s">
        <v>28981</v>
      </c>
      <c r="J3716" t="s">
        <v>28982</v>
      </c>
      <c r="L3716" t="s">
        <v>170</v>
      </c>
      <c r="M3716" t="s">
        <v>166</v>
      </c>
      <c r="N3716">
        <v>84117</v>
      </c>
      <c r="O3716" t="s">
        <v>70</v>
      </c>
      <c r="Q3716" t="s">
        <v>28983</v>
      </c>
      <c r="S3716" t="s">
        <v>72</v>
      </c>
      <c r="T3716" t="s">
        <v>2963</v>
      </c>
      <c r="U3716" t="s">
        <v>1425</v>
      </c>
      <c r="V3716" t="s">
        <v>1426</v>
      </c>
      <c r="W3716" t="s">
        <v>105</v>
      </c>
      <c r="X3716" t="s">
        <v>106</v>
      </c>
      <c r="Y3716" t="str">
        <f>"37-3011"</f>
        <v>37-3011</v>
      </c>
      <c r="Z3716" t="s">
        <v>94</v>
      </c>
      <c r="AA3716">
        <v>561730</v>
      </c>
      <c r="AB3716">
        <v>10</v>
      </c>
      <c r="AC3716">
        <v>10</v>
      </c>
      <c r="AD3716" t="s">
        <v>79</v>
      </c>
      <c r="AE3716" t="s">
        <v>80</v>
      </c>
      <c r="AF3716">
        <v>35</v>
      </c>
      <c r="AG3716" s="4">
        <v>0.29166666666666669</v>
      </c>
      <c r="AH3716" s="4">
        <v>0.70833333333333337</v>
      </c>
      <c r="AI3716" s="5">
        <v>13.68</v>
      </c>
      <c r="AJ3716">
        <v>20.52</v>
      </c>
      <c r="AL3716" t="s">
        <v>81</v>
      </c>
      <c r="AM3716" t="s">
        <v>82</v>
      </c>
      <c r="AO3716" t="s">
        <v>83</v>
      </c>
      <c r="AR3716" t="s">
        <v>82</v>
      </c>
      <c r="AT3716" t="s">
        <v>82</v>
      </c>
      <c r="AW3716" t="s">
        <v>82</v>
      </c>
      <c r="AY3716" t="s">
        <v>170</v>
      </c>
      <c r="AZ3716" t="s">
        <v>1142</v>
      </c>
      <c r="BA3716" t="s">
        <v>166</v>
      </c>
      <c r="BB3716">
        <v>84107</v>
      </c>
      <c r="BC3716" t="s">
        <v>79</v>
      </c>
      <c r="BH3716" t="s">
        <v>28984</v>
      </c>
      <c r="BJ3716">
        <v>271430239</v>
      </c>
    </row>
    <row r="3717" spans="1:62" x14ac:dyDescent="0.25">
      <c r="A3717" t="s">
        <v>29054</v>
      </c>
      <c r="B3717" s="2">
        <v>43510</v>
      </c>
      <c r="C3717" t="s">
        <v>63</v>
      </c>
      <c r="D3717" s="3">
        <v>43472.382095034722</v>
      </c>
      <c r="E3717" t="s">
        <v>64</v>
      </c>
      <c r="F3717" s="2">
        <v>43556</v>
      </c>
      <c r="G3717" s="2">
        <v>43723</v>
      </c>
      <c r="H3717" t="s">
        <v>12625</v>
      </c>
      <c r="J3717" t="s">
        <v>12626</v>
      </c>
      <c r="L3717" t="s">
        <v>4750</v>
      </c>
      <c r="M3717" t="s">
        <v>2356</v>
      </c>
      <c r="N3717">
        <v>68512</v>
      </c>
      <c r="O3717" t="s">
        <v>70</v>
      </c>
      <c r="Q3717" t="s">
        <v>12627</v>
      </c>
      <c r="S3717" t="s">
        <v>72</v>
      </c>
      <c r="T3717" t="s">
        <v>12628</v>
      </c>
      <c r="U3717" t="s">
        <v>12629</v>
      </c>
      <c r="V3717" t="s">
        <v>12630</v>
      </c>
      <c r="W3717" t="s">
        <v>105</v>
      </c>
      <c r="X3717" t="s">
        <v>12631</v>
      </c>
      <c r="Y3717" t="str">
        <f>"37-3011"</f>
        <v>37-3011</v>
      </c>
      <c r="Z3717" t="s">
        <v>94</v>
      </c>
      <c r="AA3717">
        <v>237990</v>
      </c>
      <c r="AB3717">
        <v>19</v>
      </c>
      <c r="AC3717">
        <v>19</v>
      </c>
      <c r="AD3717" t="s">
        <v>79</v>
      </c>
      <c r="AE3717" t="s">
        <v>80</v>
      </c>
      <c r="AF3717">
        <v>40</v>
      </c>
      <c r="AG3717" s="4">
        <v>0.25</v>
      </c>
      <c r="AH3717" s="4">
        <v>0.60416666666666663</v>
      </c>
      <c r="AI3717" s="5">
        <v>12.91</v>
      </c>
      <c r="AJ3717">
        <v>19.37</v>
      </c>
      <c r="AL3717" t="s">
        <v>81</v>
      </c>
      <c r="AM3717" t="s">
        <v>82</v>
      </c>
      <c r="AO3717" t="s">
        <v>83</v>
      </c>
      <c r="AR3717" t="s">
        <v>82</v>
      </c>
      <c r="AT3717" t="s">
        <v>82</v>
      </c>
      <c r="AW3717" t="s">
        <v>72</v>
      </c>
      <c r="AX3717">
        <v>6</v>
      </c>
      <c r="AY3717" t="s">
        <v>29055</v>
      </c>
      <c r="AZ3717" t="s">
        <v>29056</v>
      </c>
      <c r="BA3717" t="s">
        <v>2356</v>
      </c>
      <c r="BB3717">
        <v>69201</v>
      </c>
      <c r="BC3717" t="s">
        <v>79</v>
      </c>
      <c r="BH3717" t="s">
        <v>29057</v>
      </c>
      <c r="BI3717" t="s">
        <v>27776</v>
      </c>
      <c r="BJ3717">
        <v>470822871</v>
      </c>
    </row>
    <row r="3718" spans="1:62" x14ac:dyDescent="0.25">
      <c r="A3718" t="s">
        <v>29105</v>
      </c>
      <c r="B3718" s="2">
        <v>43510</v>
      </c>
      <c r="C3718" t="s">
        <v>63</v>
      </c>
      <c r="D3718" s="3">
        <v>43472.37791314815</v>
      </c>
      <c r="E3718" t="s">
        <v>64</v>
      </c>
      <c r="F3718" s="2">
        <v>43556</v>
      </c>
      <c r="G3718" s="2">
        <v>43770</v>
      </c>
      <c r="H3718" t="s">
        <v>10297</v>
      </c>
      <c r="J3718" t="s">
        <v>10298</v>
      </c>
      <c r="L3718" t="s">
        <v>4044</v>
      </c>
      <c r="M3718" t="s">
        <v>105</v>
      </c>
      <c r="N3718">
        <v>78666</v>
      </c>
      <c r="O3718" t="s">
        <v>70</v>
      </c>
      <c r="Q3718" t="s">
        <v>10299</v>
      </c>
      <c r="S3718" t="s">
        <v>72</v>
      </c>
      <c r="T3718" t="s">
        <v>3749</v>
      </c>
      <c r="U3718" t="s">
        <v>3750</v>
      </c>
      <c r="V3718" t="s">
        <v>642</v>
      </c>
      <c r="W3718" t="s">
        <v>105</v>
      </c>
      <c r="X3718" t="s">
        <v>1197</v>
      </c>
      <c r="Y3718" t="str">
        <f>"47-2061"</f>
        <v>47-2061</v>
      </c>
      <c r="Z3718" t="s">
        <v>326</v>
      </c>
      <c r="AA3718">
        <v>238110</v>
      </c>
      <c r="AB3718">
        <v>18</v>
      </c>
      <c r="AC3718">
        <v>18</v>
      </c>
      <c r="AD3718" t="s">
        <v>79</v>
      </c>
      <c r="AE3718" t="s">
        <v>95</v>
      </c>
      <c r="AF3718">
        <v>40</v>
      </c>
      <c r="AG3718" s="4">
        <v>0.29166666666666669</v>
      </c>
      <c r="AH3718" s="4">
        <v>0.66666666666666663</v>
      </c>
      <c r="AI3718" s="5">
        <v>15.2</v>
      </c>
      <c r="AJ3718">
        <v>22.8</v>
      </c>
      <c r="AK3718">
        <v>27</v>
      </c>
      <c r="AL3718" t="s">
        <v>81</v>
      </c>
      <c r="AM3718" t="s">
        <v>82</v>
      </c>
      <c r="AO3718" t="s">
        <v>83</v>
      </c>
      <c r="AR3718" t="s">
        <v>82</v>
      </c>
      <c r="AT3718" t="s">
        <v>82</v>
      </c>
      <c r="AW3718" t="s">
        <v>82</v>
      </c>
      <c r="AY3718" t="s">
        <v>4044</v>
      </c>
      <c r="AZ3718" t="s">
        <v>4046</v>
      </c>
      <c r="BA3718" t="s">
        <v>105</v>
      </c>
      <c r="BB3718">
        <v>78666</v>
      </c>
      <c r="BC3718" t="s">
        <v>79</v>
      </c>
      <c r="BH3718" t="s">
        <v>10300</v>
      </c>
      <c r="BJ3718">
        <v>472639217</v>
      </c>
    </row>
    <row r="3719" spans="1:62" x14ac:dyDescent="0.25">
      <c r="A3719" t="s">
        <v>29383</v>
      </c>
      <c r="B3719" s="2">
        <v>43510</v>
      </c>
      <c r="C3719" t="s">
        <v>63</v>
      </c>
      <c r="D3719" s="3">
        <v>43472.382023275466</v>
      </c>
      <c r="E3719" t="s">
        <v>64</v>
      </c>
      <c r="F3719" s="2">
        <v>43556</v>
      </c>
      <c r="G3719" s="2">
        <v>43799</v>
      </c>
      <c r="H3719" t="s">
        <v>28777</v>
      </c>
      <c r="J3719" t="s">
        <v>14734</v>
      </c>
      <c r="L3719" t="s">
        <v>14735</v>
      </c>
      <c r="M3719" t="s">
        <v>2367</v>
      </c>
      <c r="N3719">
        <v>29910</v>
      </c>
      <c r="O3719" t="s">
        <v>70</v>
      </c>
      <c r="Q3719" t="s">
        <v>14736</v>
      </c>
      <c r="S3719" t="s">
        <v>72</v>
      </c>
      <c r="T3719" t="s">
        <v>102</v>
      </c>
      <c r="U3719" t="s">
        <v>2630</v>
      </c>
      <c r="V3719" t="s">
        <v>2470</v>
      </c>
      <c r="W3719" t="s">
        <v>105</v>
      </c>
      <c r="X3719" t="s">
        <v>4971</v>
      </c>
      <c r="Y3719" t="str">
        <f>"37-3011"</f>
        <v>37-3011</v>
      </c>
      <c r="Z3719" t="s">
        <v>94</v>
      </c>
      <c r="AA3719">
        <v>72111</v>
      </c>
      <c r="AB3719">
        <v>8</v>
      </c>
      <c r="AC3719">
        <v>8</v>
      </c>
      <c r="AD3719" t="s">
        <v>79</v>
      </c>
      <c r="AE3719" t="s">
        <v>95</v>
      </c>
      <c r="AF3719">
        <v>35</v>
      </c>
      <c r="AG3719" s="4">
        <v>0.20833333333333334</v>
      </c>
      <c r="AH3719" s="4">
        <v>0.54166666666666663</v>
      </c>
      <c r="AI3719" s="5">
        <v>12.81</v>
      </c>
      <c r="AJ3719">
        <v>19.22</v>
      </c>
      <c r="AK3719">
        <v>19.22</v>
      </c>
      <c r="AL3719" t="s">
        <v>81</v>
      </c>
      <c r="AM3719" t="s">
        <v>82</v>
      </c>
      <c r="AO3719" t="s">
        <v>83</v>
      </c>
      <c r="AR3719" t="s">
        <v>82</v>
      </c>
      <c r="AT3719" t="s">
        <v>82</v>
      </c>
      <c r="AW3719" t="s">
        <v>72</v>
      </c>
      <c r="AX3719">
        <v>3</v>
      </c>
      <c r="AY3719" t="s">
        <v>14735</v>
      </c>
      <c r="AZ3719" t="s">
        <v>3111</v>
      </c>
      <c r="BA3719" t="s">
        <v>2367</v>
      </c>
      <c r="BB3719">
        <v>29910</v>
      </c>
      <c r="BC3719" t="s">
        <v>87</v>
      </c>
      <c r="BH3719" t="s">
        <v>14734</v>
      </c>
      <c r="BJ3719">
        <v>832267186</v>
      </c>
    </row>
    <row r="3720" spans="1:62" x14ac:dyDescent="0.25">
      <c r="A3720" t="s">
        <v>29566</v>
      </c>
      <c r="B3720" s="2">
        <v>43510</v>
      </c>
      <c r="C3720" t="s">
        <v>63</v>
      </c>
      <c r="D3720" s="3">
        <v>43472.382057662035</v>
      </c>
      <c r="E3720" t="s">
        <v>64</v>
      </c>
      <c r="F3720" s="2">
        <v>43556</v>
      </c>
      <c r="G3720" s="2">
        <v>43799</v>
      </c>
      <c r="H3720" t="s">
        <v>29567</v>
      </c>
      <c r="I3720" t="s">
        <v>29568</v>
      </c>
      <c r="J3720" t="s">
        <v>29569</v>
      </c>
      <c r="L3720" t="s">
        <v>3004</v>
      </c>
      <c r="M3720" t="s">
        <v>1246</v>
      </c>
      <c r="N3720">
        <v>63005</v>
      </c>
      <c r="O3720" t="s">
        <v>70</v>
      </c>
      <c r="Q3720" t="s">
        <v>29570</v>
      </c>
      <c r="S3720" t="s">
        <v>72</v>
      </c>
      <c r="T3720" t="s">
        <v>878</v>
      </c>
      <c r="U3720" t="s">
        <v>879</v>
      </c>
      <c r="V3720" t="s">
        <v>880</v>
      </c>
      <c r="W3720" t="s">
        <v>881</v>
      </c>
      <c r="X3720" t="s">
        <v>106</v>
      </c>
      <c r="Y3720" t="str">
        <f>"37-3011"</f>
        <v>37-3011</v>
      </c>
      <c r="Z3720" t="s">
        <v>94</v>
      </c>
      <c r="AA3720">
        <v>561730</v>
      </c>
      <c r="AB3720">
        <v>25</v>
      </c>
      <c r="AC3720">
        <v>25</v>
      </c>
      <c r="AD3720" t="s">
        <v>79</v>
      </c>
      <c r="AE3720" t="s">
        <v>95</v>
      </c>
      <c r="AF3720">
        <v>40</v>
      </c>
      <c r="AG3720" s="4">
        <v>0.29166666666666669</v>
      </c>
      <c r="AH3720" s="4">
        <v>0.64583333333333337</v>
      </c>
      <c r="AI3720" s="5">
        <v>14.52</v>
      </c>
      <c r="AJ3720">
        <v>21.78</v>
      </c>
      <c r="AK3720">
        <v>37.5</v>
      </c>
      <c r="AL3720" t="s">
        <v>81</v>
      </c>
      <c r="AM3720" t="s">
        <v>82</v>
      </c>
      <c r="AO3720" t="s">
        <v>83</v>
      </c>
      <c r="AR3720" t="s">
        <v>82</v>
      </c>
      <c r="AT3720" t="s">
        <v>82</v>
      </c>
      <c r="AW3720" t="s">
        <v>82</v>
      </c>
      <c r="AY3720" t="s">
        <v>3004</v>
      </c>
      <c r="AZ3720" t="s">
        <v>1797</v>
      </c>
      <c r="BA3720" t="s">
        <v>1246</v>
      </c>
      <c r="BB3720">
        <v>63005</v>
      </c>
      <c r="BC3720" t="s">
        <v>79</v>
      </c>
      <c r="BH3720" t="s">
        <v>29571</v>
      </c>
      <c r="BJ3720">
        <v>430960205</v>
      </c>
    </row>
    <row r="3721" spans="1:62" x14ac:dyDescent="0.25">
      <c r="A3721" t="s">
        <v>29606</v>
      </c>
      <c r="B3721" s="2">
        <v>43510</v>
      </c>
      <c r="C3721" t="s">
        <v>63</v>
      </c>
      <c r="D3721" s="3">
        <v>43472.378410439815</v>
      </c>
      <c r="E3721" t="s">
        <v>64</v>
      </c>
      <c r="F3721" s="2">
        <v>43556</v>
      </c>
      <c r="G3721" s="2">
        <v>43799</v>
      </c>
      <c r="H3721" t="s">
        <v>29607</v>
      </c>
      <c r="I3721" t="s">
        <v>29608</v>
      </c>
      <c r="J3721" t="s">
        <v>29609</v>
      </c>
      <c r="K3721" t="s">
        <v>67</v>
      </c>
      <c r="L3721" t="s">
        <v>1498</v>
      </c>
      <c r="M3721" t="s">
        <v>100</v>
      </c>
      <c r="N3721">
        <v>28741</v>
      </c>
      <c r="O3721" t="s">
        <v>70</v>
      </c>
      <c r="Q3721" t="s">
        <v>29610</v>
      </c>
      <c r="S3721" t="s">
        <v>72</v>
      </c>
      <c r="T3721" t="s">
        <v>29611</v>
      </c>
      <c r="U3721" t="s">
        <v>1575</v>
      </c>
      <c r="V3721" t="s">
        <v>1576</v>
      </c>
      <c r="W3721" t="s">
        <v>774</v>
      </c>
      <c r="X3721" t="s">
        <v>315</v>
      </c>
      <c r="Y3721" t="str">
        <f>"35-9021"</f>
        <v>35-9021</v>
      </c>
      <c r="Z3721" t="s">
        <v>315</v>
      </c>
      <c r="AA3721">
        <v>721110</v>
      </c>
      <c r="AB3721">
        <v>9</v>
      </c>
      <c r="AC3721">
        <v>9</v>
      </c>
      <c r="AD3721" t="s">
        <v>79</v>
      </c>
      <c r="AE3721" t="s">
        <v>80</v>
      </c>
      <c r="AF3721">
        <v>40</v>
      </c>
      <c r="AG3721" s="4">
        <v>0.29166666666666669</v>
      </c>
      <c r="AH3721" s="4">
        <v>0.95833333333333337</v>
      </c>
      <c r="AI3721" s="5">
        <v>9.06</v>
      </c>
      <c r="AJ3721">
        <v>13.6</v>
      </c>
      <c r="AL3721" t="s">
        <v>81</v>
      </c>
      <c r="AM3721" t="s">
        <v>82</v>
      </c>
      <c r="AO3721" t="s">
        <v>83</v>
      </c>
      <c r="AR3721" t="s">
        <v>82</v>
      </c>
      <c r="AT3721" t="s">
        <v>82</v>
      </c>
      <c r="AW3721" t="s">
        <v>82</v>
      </c>
      <c r="AY3721" t="s">
        <v>1498</v>
      </c>
      <c r="AZ3721" t="s">
        <v>1501</v>
      </c>
      <c r="BA3721" t="s">
        <v>100</v>
      </c>
      <c r="BB3721">
        <v>28741</v>
      </c>
      <c r="BC3721" t="s">
        <v>87</v>
      </c>
      <c r="BH3721" t="s">
        <v>29609</v>
      </c>
      <c r="BI3721" t="s">
        <v>29612</v>
      </c>
      <c r="BJ3721">
        <v>562320950</v>
      </c>
    </row>
    <row r="3722" spans="1:62" x14ac:dyDescent="0.25">
      <c r="A3722" t="s">
        <v>29824</v>
      </c>
      <c r="B3722" s="2">
        <v>43510</v>
      </c>
      <c r="C3722" t="s">
        <v>63</v>
      </c>
      <c r="D3722" s="3">
        <v>43472.381374155091</v>
      </c>
      <c r="E3722" t="s">
        <v>64</v>
      </c>
      <c r="F3722" s="2">
        <v>43556</v>
      </c>
      <c r="G3722" s="2">
        <v>43772</v>
      </c>
      <c r="H3722" t="s">
        <v>29825</v>
      </c>
      <c r="J3722" t="s">
        <v>29792</v>
      </c>
      <c r="L3722" t="s">
        <v>29793</v>
      </c>
      <c r="M3722" t="s">
        <v>2367</v>
      </c>
      <c r="N3722">
        <v>29687</v>
      </c>
      <c r="O3722" t="s">
        <v>70</v>
      </c>
      <c r="Q3722" t="s">
        <v>29794</v>
      </c>
      <c r="R3722">
        <v>12</v>
      </c>
      <c r="S3722" t="s">
        <v>72</v>
      </c>
      <c r="T3722" t="s">
        <v>5800</v>
      </c>
      <c r="U3722" t="s">
        <v>5801</v>
      </c>
      <c r="V3722" t="s">
        <v>5802</v>
      </c>
      <c r="W3722" t="s">
        <v>100</v>
      </c>
      <c r="X3722" t="s">
        <v>29795</v>
      </c>
      <c r="Y3722" t="str">
        <f>"37-3011"</f>
        <v>37-3011</v>
      </c>
      <c r="Z3722" t="s">
        <v>94</v>
      </c>
      <c r="AA3722">
        <v>561730</v>
      </c>
      <c r="AB3722">
        <v>10</v>
      </c>
      <c r="AC3722">
        <v>10</v>
      </c>
      <c r="AD3722" t="s">
        <v>79</v>
      </c>
      <c r="AE3722" t="s">
        <v>95</v>
      </c>
      <c r="AF3722">
        <v>35</v>
      </c>
      <c r="AG3722" s="4">
        <v>0.29166666666666669</v>
      </c>
      <c r="AH3722" s="4">
        <v>0.625</v>
      </c>
      <c r="AI3722" s="5">
        <v>12.9</v>
      </c>
      <c r="AJ3722">
        <v>19.350000000000001</v>
      </c>
      <c r="AL3722" t="s">
        <v>81</v>
      </c>
      <c r="AM3722" t="s">
        <v>82</v>
      </c>
      <c r="AO3722" t="s">
        <v>83</v>
      </c>
      <c r="AR3722" t="s">
        <v>82</v>
      </c>
      <c r="AT3722" t="s">
        <v>82</v>
      </c>
      <c r="AW3722" t="s">
        <v>72</v>
      </c>
      <c r="AX3722">
        <v>3</v>
      </c>
      <c r="AY3722" t="s">
        <v>29826</v>
      </c>
      <c r="AZ3722" t="s">
        <v>5621</v>
      </c>
      <c r="BA3722" t="s">
        <v>2367</v>
      </c>
      <c r="BB3722">
        <v>29445</v>
      </c>
      <c r="BC3722" t="s">
        <v>79</v>
      </c>
      <c r="BH3722" t="s">
        <v>29827</v>
      </c>
      <c r="BI3722" t="s">
        <v>12929</v>
      </c>
      <c r="BJ3722">
        <v>472691403</v>
      </c>
    </row>
    <row r="3723" spans="1:62" x14ac:dyDescent="0.25">
      <c r="A3723" t="s">
        <v>29861</v>
      </c>
      <c r="B3723" s="2">
        <v>43510</v>
      </c>
      <c r="C3723" t="s">
        <v>63</v>
      </c>
      <c r="D3723" s="3">
        <v>43472.377744583333</v>
      </c>
      <c r="E3723" t="s">
        <v>64</v>
      </c>
      <c r="F3723" s="2">
        <v>43556</v>
      </c>
      <c r="G3723" s="2">
        <v>43799</v>
      </c>
      <c r="H3723" t="s">
        <v>29607</v>
      </c>
      <c r="I3723" t="s">
        <v>29608</v>
      </c>
      <c r="J3723" t="s">
        <v>29609</v>
      </c>
      <c r="K3723" t="s">
        <v>67</v>
      </c>
      <c r="L3723" t="s">
        <v>1498</v>
      </c>
      <c r="M3723" t="s">
        <v>100</v>
      </c>
      <c r="N3723">
        <v>28741</v>
      </c>
      <c r="O3723" t="s">
        <v>70</v>
      </c>
      <c r="Q3723" t="s">
        <v>29610</v>
      </c>
      <c r="S3723" t="s">
        <v>72</v>
      </c>
      <c r="T3723" t="s">
        <v>29611</v>
      </c>
      <c r="U3723" t="s">
        <v>1575</v>
      </c>
      <c r="V3723" t="s">
        <v>1576</v>
      </c>
      <c r="W3723" t="s">
        <v>774</v>
      </c>
      <c r="X3723" t="s">
        <v>4093</v>
      </c>
      <c r="Y3723" t="str">
        <f>"37-2012"</f>
        <v>37-2012</v>
      </c>
      <c r="Z3723" t="s">
        <v>373</v>
      </c>
      <c r="AA3723">
        <v>721110</v>
      </c>
      <c r="AB3723">
        <v>20</v>
      </c>
      <c r="AC3723">
        <v>20</v>
      </c>
      <c r="AD3723" t="s">
        <v>79</v>
      </c>
      <c r="AE3723" t="s">
        <v>80</v>
      </c>
      <c r="AF3723">
        <v>40</v>
      </c>
      <c r="AG3723" s="4">
        <v>0.29166666666666669</v>
      </c>
      <c r="AH3723" s="4">
        <v>0.95833333333333337</v>
      </c>
      <c r="AI3723" s="5">
        <v>10.33</v>
      </c>
      <c r="AJ3723">
        <v>15.5</v>
      </c>
      <c r="AL3723" t="s">
        <v>81</v>
      </c>
      <c r="AM3723" t="s">
        <v>82</v>
      </c>
      <c r="AO3723" t="s">
        <v>83</v>
      </c>
      <c r="AR3723" t="s">
        <v>82</v>
      </c>
      <c r="AT3723" t="s">
        <v>82</v>
      </c>
      <c r="AW3723" t="s">
        <v>82</v>
      </c>
      <c r="AY3723" t="s">
        <v>1498</v>
      </c>
      <c r="AZ3723" t="s">
        <v>1501</v>
      </c>
      <c r="BA3723" t="s">
        <v>100</v>
      </c>
      <c r="BB3723">
        <v>28741</v>
      </c>
      <c r="BC3723" t="s">
        <v>87</v>
      </c>
      <c r="BH3723" t="s">
        <v>29609</v>
      </c>
      <c r="BI3723" t="s">
        <v>29612</v>
      </c>
      <c r="BJ3723">
        <v>562320950</v>
      </c>
    </row>
    <row r="3724" spans="1:62" x14ac:dyDescent="0.25">
      <c r="A3724" t="s">
        <v>30445</v>
      </c>
      <c r="B3724" s="2">
        <v>43510</v>
      </c>
      <c r="C3724" t="s">
        <v>63</v>
      </c>
      <c r="D3724" s="3">
        <v>43472.382839687503</v>
      </c>
      <c r="E3724" t="s">
        <v>64</v>
      </c>
      <c r="F3724" s="2">
        <v>43556</v>
      </c>
      <c r="G3724" s="2">
        <v>43769</v>
      </c>
      <c r="H3724" t="s">
        <v>30446</v>
      </c>
      <c r="I3724" t="s">
        <v>30447</v>
      </c>
      <c r="J3724" t="s">
        <v>30448</v>
      </c>
      <c r="L3724" t="s">
        <v>1225</v>
      </c>
      <c r="M3724" t="s">
        <v>105</v>
      </c>
      <c r="N3724">
        <v>75229</v>
      </c>
      <c r="O3724" t="s">
        <v>70</v>
      </c>
      <c r="Q3724" t="s">
        <v>30449</v>
      </c>
      <c r="S3724" t="s">
        <v>72</v>
      </c>
      <c r="T3724" t="s">
        <v>878</v>
      </c>
      <c r="U3724" t="s">
        <v>8115</v>
      </c>
      <c r="V3724" t="s">
        <v>4039</v>
      </c>
      <c r="W3724" t="s">
        <v>881</v>
      </c>
      <c r="X3724" t="s">
        <v>1256</v>
      </c>
      <c r="Y3724" t="str">
        <f>"37-3011"</f>
        <v>37-3011</v>
      </c>
      <c r="Z3724" t="s">
        <v>94</v>
      </c>
      <c r="AA3724">
        <v>561730</v>
      </c>
      <c r="AB3724">
        <v>15</v>
      </c>
      <c r="AC3724">
        <v>15</v>
      </c>
      <c r="AD3724" t="s">
        <v>79</v>
      </c>
      <c r="AE3724" t="s">
        <v>95</v>
      </c>
      <c r="AF3724">
        <v>40</v>
      </c>
      <c r="AG3724" s="4">
        <v>0.27083333333333331</v>
      </c>
      <c r="AH3724" s="4">
        <v>0.625</v>
      </c>
      <c r="AI3724" s="5">
        <v>13.94</v>
      </c>
      <c r="AJ3724">
        <v>20.91</v>
      </c>
      <c r="AL3724" t="s">
        <v>81</v>
      </c>
      <c r="AM3724" t="s">
        <v>82</v>
      </c>
      <c r="AO3724" t="s">
        <v>83</v>
      </c>
      <c r="AR3724" t="s">
        <v>82</v>
      </c>
      <c r="AT3724" t="s">
        <v>82</v>
      </c>
      <c r="AW3724" t="s">
        <v>82</v>
      </c>
      <c r="AY3724" t="s">
        <v>1225</v>
      </c>
      <c r="AZ3724" t="s">
        <v>1225</v>
      </c>
      <c r="BA3724" t="s">
        <v>105</v>
      </c>
      <c r="BB3724">
        <v>75229</v>
      </c>
      <c r="BC3724" t="s">
        <v>79</v>
      </c>
      <c r="BH3724" t="s">
        <v>30450</v>
      </c>
      <c r="BJ3724">
        <v>454639458</v>
      </c>
    </row>
    <row r="3725" spans="1:62" x14ac:dyDescent="0.25">
      <c r="A3725" t="s">
        <v>30807</v>
      </c>
      <c r="B3725" s="2">
        <v>43510</v>
      </c>
      <c r="C3725" t="s">
        <v>63</v>
      </c>
      <c r="D3725" s="3">
        <v>43472.378809386573</v>
      </c>
      <c r="E3725" t="s">
        <v>64</v>
      </c>
      <c r="F3725" s="2">
        <v>43556</v>
      </c>
      <c r="G3725" s="2">
        <v>43738</v>
      </c>
      <c r="H3725" t="s">
        <v>30808</v>
      </c>
      <c r="J3725" t="s">
        <v>30809</v>
      </c>
      <c r="L3725" t="s">
        <v>3153</v>
      </c>
      <c r="M3725" t="s">
        <v>2367</v>
      </c>
      <c r="N3725">
        <v>29577</v>
      </c>
      <c r="O3725" t="s">
        <v>70</v>
      </c>
      <c r="Q3725" t="s">
        <v>30810</v>
      </c>
      <c r="S3725" t="s">
        <v>72</v>
      </c>
      <c r="T3725" t="s">
        <v>30811</v>
      </c>
      <c r="U3725" t="s">
        <v>30812</v>
      </c>
      <c r="V3725" t="s">
        <v>25574</v>
      </c>
      <c r="W3725" t="s">
        <v>100</v>
      </c>
      <c r="X3725" t="s">
        <v>30813</v>
      </c>
      <c r="Y3725" t="str">
        <f>"33-9092"</f>
        <v>33-9092</v>
      </c>
      <c r="Z3725" t="s">
        <v>3678</v>
      </c>
      <c r="AA3725">
        <v>611699</v>
      </c>
      <c r="AB3725">
        <v>35</v>
      </c>
      <c r="AC3725">
        <v>35</v>
      </c>
      <c r="AD3725" t="s">
        <v>79</v>
      </c>
      <c r="AE3725" t="s">
        <v>80</v>
      </c>
      <c r="AF3725">
        <v>40</v>
      </c>
      <c r="AG3725" s="4">
        <v>0.33333333333333331</v>
      </c>
      <c r="AH3725" s="4">
        <v>0.70833333333333337</v>
      </c>
      <c r="AI3725" s="5">
        <v>10.47</v>
      </c>
      <c r="AL3725" t="s">
        <v>81</v>
      </c>
      <c r="AM3725" t="s">
        <v>82</v>
      </c>
      <c r="AO3725" t="s">
        <v>83</v>
      </c>
      <c r="AR3725" t="s">
        <v>82</v>
      </c>
      <c r="AT3725" t="s">
        <v>82</v>
      </c>
      <c r="AW3725" t="s">
        <v>82</v>
      </c>
      <c r="AY3725" t="s">
        <v>3153</v>
      </c>
      <c r="AZ3725" t="s">
        <v>3155</v>
      </c>
      <c r="BA3725" t="s">
        <v>2367</v>
      </c>
      <c r="BB3725">
        <v>29577</v>
      </c>
      <c r="BC3725" t="s">
        <v>79</v>
      </c>
      <c r="BH3725" t="s">
        <v>30809</v>
      </c>
      <c r="BJ3725">
        <v>570826231</v>
      </c>
    </row>
    <row r="3726" spans="1:62" x14ac:dyDescent="0.25">
      <c r="A3726" t="s">
        <v>30881</v>
      </c>
      <c r="B3726" s="2">
        <v>43510</v>
      </c>
      <c r="C3726" t="s">
        <v>63</v>
      </c>
      <c r="D3726" s="3">
        <v>43472.381958622682</v>
      </c>
      <c r="E3726" t="s">
        <v>1763</v>
      </c>
      <c r="F3726" s="2">
        <v>43556</v>
      </c>
      <c r="G3726" s="2">
        <v>43753</v>
      </c>
      <c r="H3726" t="s">
        <v>30882</v>
      </c>
      <c r="J3726" t="s">
        <v>30883</v>
      </c>
      <c r="L3726" t="s">
        <v>9946</v>
      </c>
      <c r="M3726" t="s">
        <v>1165</v>
      </c>
      <c r="N3726">
        <v>57104</v>
      </c>
      <c r="O3726" t="s">
        <v>70</v>
      </c>
      <c r="Q3726" t="s">
        <v>30884</v>
      </c>
      <c r="S3726" t="s">
        <v>72</v>
      </c>
      <c r="T3726" t="s">
        <v>878</v>
      </c>
      <c r="U3726" t="s">
        <v>12165</v>
      </c>
      <c r="V3726" t="s">
        <v>4039</v>
      </c>
      <c r="W3726" t="s">
        <v>881</v>
      </c>
      <c r="X3726" t="s">
        <v>8636</v>
      </c>
      <c r="Y3726" t="str">
        <f>"37-3011"</f>
        <v>37-3011</v>
      </c>
      <c r="Z3726" t="s">
        <v>94</v>
      </c>
      <c r="AA3726">
        <v>561730</v>
      </c>
      <c r="AB3726">
        <v>6</v>
      </c>
      <c r="AC3726">
        <v>6</v>
      </c>
      <c r="AD3726" t="s">
        <v>79</v>
      </c>
      <c r="AE3726" t="s">
        <v>80</v>
      </c>
      <c r="AF3726">
        <v>40</v>
      </c>
      <c r="AG3726" s="4">
        <v>0.33333333333333331</v>
      </c>
      <c r="AH3726" s="4">
        <v>0.6875</v>
      </c>
      <c r="AI3726" s="5">
        <v>13.84</v>
      </c>
      <c r="AJ3726">
        <v>20.76</v>
      </c>
      <c r="AL3726" t="s">
        <v>81</v>
      </c>
      <c r="AM3726" t="s">
        <v>82</v>
      </c>
      <c r="AO3726" t="s">
        <v>83</v>
      </c>
      <c r="AR3726" t="s">
        <v>82</v>
      </c>
      <c r="AT3726" t="s">
        <v>82</v>
      </c>
      <c r="AW3726" t="s">
        <v>82</v>
      </c>
      <c r="AY3726" t="s">
        <v>9946</v>
      </c>
      <c r="AZ3726" t="s">
        <v>7703</v>
      </c>
      <c r="BA3726" t="s">
        <v>1165</v>
      </c>
      <c r="BB3726">
        <v>57104</v>
      </c>
      <c r="BC3726" t="s">
        <v>79</v>
      </c>
      <c r="BH3726" t="s">
        <v>30885</v>
      </c>
      <c r="BJ3726">
        <v>261861546</v>
      </c>
    </row>
    <row r="3727" spans="1:62" x14ac:dyDescent="0.25">
      <c r="A3727" t="s">
        <v>31079</v>
      </c>
      <c r="B3727" s="2">
        <v>43510</v>
      </c>
      <c r="C3727" t="s">
        <v>63</v>
      </c>
      <c r="D3727" s="3">
        <v>43472.38059453704</v>
      </c>
      <c r="E3727" t="s">
        <v>64</v>
      </c>
      <c r="F3727" s="2">
        <v>43556</v>
      </c>
      <c r="G3727" s="2">
        <v>43784</v>
      </c>
      <c r="H3727" t="s">
        <v>31080</v>
      </c>
      <c r="I3727" t="s">
        <v>31081</v>
      </c>
      <c r="J3727" t="s">
        <v>31082</v>
      </c>
      <c r="L3727" t="s">
        <v>21660</v>
      </c>
      <c r="M3727" t="s">
        <v>298</v>
      </c>
      <c r="N3727">
        <v>4609</v>
      </c>
      <c r="O3727" t="s">
        <v>70</v>
      </c>
      <c r="Q3727" t="s">
        <v>31083</v>
      </c>
      <c r="S3727" t="s">
        <v>72</v>
      </c>
      <c r="T3727" t="s">
        <v>31078</v>
      </c>
      <c r="U3727" t="s">
        <v>3783</v>
      </c>
      <c r="V3727" t="s">
        <v>2207</v>
      </c>
      <c r="W3727" t="s">
        <v>86</v>
      </c>
      <c r="X3727" t="s">
        <v>1500</v>
      </c>
      <c r="Y3727" t="str">
        <f>"35-2014"</f>
        <v>35-2014</v>
      </c>
      <c r="Z3727" t="s">
        <v>301</v>
      </c>
      <c r="AA3727">
        <v>721110</v>
      </c>
      <c r="AB3727">
        <v>19</v>
      </c>
      <c r="AC3727">
        <v>19</v>
      </c>
      <c r="AD3727" t="s">
        <v>79</v>
      </c>
      <c r="AE3727" t="s">
        <v>80</v>
      </c>
      <c r="AF3727">
        <v>35</v>
      </c>
      <c r="AG3727" s="4">
        <v>0.25</v>
      </c>
      <c r="AH3727" s="4">
        <v>0.58333333333333337</v>
      </c>
      <c r="AI3727" s="5">
        <v>12.12</v>
      </c>
      <c r="AJ3727">
        <v>18.18</v>
      </c>
      <c r="AL3727" t="s">
        <v>81</v>
      </c>
      <c r="AM3727" t="s">
        <v>82</v>
      </c>
      <c r="AO3727" t="s">
        <v>83</v>
      </c>
      <c r="AR3727" t="s">
        <v>82</v>
      </c>
      <c r="AT3727" t="s">
        <v>82</v>
      </c>
      <c r="AW3727" t="s">
        <v>72</v>
      </c>
      <c r="AX3727">
        <v>1</v>
      </c>
      <c r="AY3727" t="s">
        <v>21660</v>
      </c>
      <c r="AZ3727" t="s">
        <v>10636</v>
      </c>
      <c r="BA3727" t="s">
        <v>298</v>
      </c>
      <c r="BB3727">
        <v>4609</v>
      </c>
      <c r="BC3727" t="s">
        <v>79</v>
      </c>
      <c r="BH3727" t="s">
        <v>31082</v>
      </c>
      <c r="BJ3727">
        <v>650337485</v>
      </c>
    </row>
    <row r="3728" spans="1:62" x14ac:dyDescent="0.25">
      <c r="A3728" t="s">
        <v>31184</v>
      </c>
      <c r="B3728" s="2">
        <v>43510</v>
      </c>
      <c r="C3728" t="s">
        <v>63</v>
      </c>
      <c r="D3728" s="3">
        <v>43472.3802931713</v>
      </c>
      <c r="E3728" t="s">
        <v>64</v>
      </c>
      <c r="F3728" s="2">
        <v>43556</v>
      </c>
      <c r="G3728" s="2">
        <v>43769</v>
      </c>
      <c r="H3728" t="s">
        <v>10341</v>
      </c>
      <c r="J3728" t="s">
        <v>2205</v>
      </c>
      <c r="K3728" t="s">
        <v>10342</v>
      </c>
      <c r="L3728" t="s">
        <v>2207</v>
      </c>
      <c r="M3728" t="s">
        <v>86</v>
      </c>
      <c r="N3728">
        <v>33141</v>
      </c>
      <c r="O3728" t="s">
        <v>70</v>
      </c>
      <c r="Q3728" t="s">
        <v>10343</v>
      </c>
      <c r="S3728" t="s">
        <v>82</v>
      </c>
      <c r="U3728" t="s">
        <v>92</v>
      </c>
      <c r="X3728" t="s">
        <v>1427</v>
      </c>
      <c r="Y3728" t="str">
        <f>"37-2012"</f>
        <v>37-2012</v>
      </c>
      <c r="Z3728" t="s">
        <v>373</v>
      </c>
      <c r="AA3728">
        <v>561720</v>
      </c>
      <c r="AB3728">
        <v>45</v>
      </c>
      <c r="AC3728">
        <v>45</v>
      </c>
      <c r="AD3728" t="s">
        <v>79</v>
      </c>
      <c r="AE3728" t="s">
        <v>95</v>
      </c>
      <c r="AF3728">
        <v>35</v>
      </c>
      <c r="AG3728" s="4">
        <v>0.375</v>
      </c>
      <c r="AH3728" s="4">
        <v>0.66666666666666663</v>
      </c>
      <c r="AI3728" s="5">
        <v>11.56</v>
      </c>
      <c r="AJ3728">
        <v>17.34</v>
      </c>
      <c r="AL3728" t="s">
        <v>81</v>
      </c>
      <c r="AM3728" t="s">
        <v>82</v>
      </c>
      <c r="AO3728" t="s">
        <v>83</v>
      </c>
      <c r="AR3728" t="s">
        <v>82</v>
      </c>
      <c r="AT3728" t="s">
        <v>82</v>
      </c>
      <c r="AW3728" t="s">
        <v>72</v>
      </c>
      <c r="AX3728">
        <v>1</v>
      </c>
      <c r="AY3728" t="s">
        <v>20833</v>
      </c>
      <c r="AZ3728" t="s">
        <v>812</v>
      </c>
      <c r="BA3728" t="s">
        <v>298</v>
      </c>
      <c r="BB3728">
        <v>4046</v>
      </c>
      <c r="BC3728" t="s">
        <v>79</v>
      </c>
      <c r="BH3728" t="s">
        <v>31185</v>
      </c>
      <c r="BJ3728">
        <v>454961450</v>
      </c>
    </row>
    <row r="3729" spans="1:62" x14ac:dyDescent="0.25">
      <c r="A3729" t="s">
        <v>31186</v>
      </c>
      <c r="B3729" s="2">
        <v>43510</v>
      </c>
      <c r="C3729" t="s">
        <v>63</v>
      </c>
      <c r="D3729" s="3">
        <v>43472.381522592594</v>
      </c>
      <c r="E3729" t="s">
        <v>64</v>
      </c>
      <c r="F3729" s="2">
        <v>43556</v>
      </c>
      <c r="G3729" s="2">
        <v>43784</v>
      </c>
      <c r="H3729" t="s">
        <v>15695</v>
      </c>
      <c r="J3729" t="s">
        <v>15696</v>
      </c>
      <c r="L3729" t="s">
        <v>2277</v>
      </c>
      <c r="M3729" t="s">
        <v>714</v>
      </c>
      <c r="N3729">
        <v>70501</v>
      </c>
      <c r="O3729" t="s">
        <v>70</v>
      </c>
      <c r="Q3729" t="s">
        <v>15697</v>
      </c>
      <c r="S3729" t="s">
        <v>72</v>
      </c>
      <c r="T3729" t="s">
        <v>1917</v>
      </c>
      <c r="U3729" t="s">
        <v>1918</v>
      </c>
      <c r="V3729" t="s">
        <v>1919</v>
      </c>
      <c r="W3729" t="s">
        <v>105</v>
      </c>
      <c r="X3729" t="s">
        <v>106</v>
      </c>
      <c r="Y3729" t="str">
        <f>"37-3011"</f>
        <v>37-3011</v>
      </c>
      <c r="Z3729" t="s">
        <v>94</v>
      </c>
      <c r="AA3729">
        <v>713910</v>
      </c>
      <c r="AB3729">
        <v>6</v>
      </c>
      <c r="AC3729">
        <v>6</v>
      </c>
      <c r="AD3729" t="s">
        <v>79</v>
      </c>
      <c r="AE3729" t="s">
        <v>95</v>
      </c>
      <c r="AF3729">
        <v>40</v>
      </c>
      <c r="AG3729" s="4">
        <v>0.29166666666666669</v>
      </c>
      <c r="AH3729" s="4">
        <v>0.66666666666666663</v>
      </c>
      <c r="AI3729" s="5">
        <v>11.38</v>
      </c>
      <c r="AJ3729">
        <v>17.07</v>
      </c>
      <c r="AL3729" t="s">
        <v>81</v>
      </c>
      <c r="AM3729" t="s">
        <v>82</v>
      </c>
      <c r="AO3729" t="s">
        <v>83</v>
      </c>
      <c r="AR3729" t="s">
        <v>82</v>
      </c>
      <c r="AT3729" t="s">
        <v>82</v>
      </c>
      <c r="AW3729" t="s">
        <v>82</v>
      </c>
      <c r="AY3729" t="s">
        <v>2277</v>
      </c>
      <c r="AZ3729" t="s">
        <v>2277</v>
      </c>
      <c r="BA3729" t="s">
        <v>714</v>
      </c>
      <c r="BB3729">
        <v>70501</v>
      </c>
      <c r="BC3729" t="s">
        <v>87</v>
      </c>
      <c r="BH3729" t="s">
        <v>15696</v>
      </c>
      <c r="BJ3729">
        <v>720480300</v>
      </c>
    </row>
    <row r="3730" spans="1:62" x14ac:dyDescent="0.25">
      <c r="A3730" t="s">
        <v>31538</v>
      </c>
      <c r="B3730" s="2">
        <v>43510</v>
      </c>
      <c r="C3730" t="s">
        <v>63</v>
      </c>
      <c r="D3730" s="3">
        <v>43472.383710000002</v>
      </c>
      <c r="E3730" t="s">
        <v>282</v>
      </c>
      <c r="F3730" s="2">
        <v>43556</v>
      </c>
      <c r="G3730" s="2">
        <v>43800</v>
      </c>
      <c r="H3730" t="s">
        <v>31539</v>
      </c>
      <c r="J3730" t="s">
        <v>31540</v>
      </c>
      <c r="K3730" t="s">
        <v>31541</v>
      </c>
      <c r="L3730" t="s">
        <v>20921</v>
      </c>
      <c r="M3730" t="s">
        <v>226</v>
      </c>
      <c r="N3730">
        <v>48083</v>
      </c>
      <c r="O3730" t="s">
        <v>70</v>
      </c>
      <c r="Q3730" t="s">
        <v>31542</v>
      </c>
      <c r="S3730" t="s">
        <v>72</v>
      </c>
      <c r="T3730" t="s">
        <v>30841</v>
      </c>
      <c r="U3730" t="s">
        <v>5508</v>
      </c>
      <c r="V3730" t="s">
        <v>4796</v>
      </c>
      <c r="W3730" t="s">
        <v>308</v>
      </c>
      <c r="X3730" t="s">
        <v>1673</v>
      </c>
      <c r="Y3730" t="str">
        <f>"37-3011"</f>
        <v>37-3011</v>
      </c>
      <c r="Z3730" t="s">
        <v>94</v>
      </c>
      <c r="AA3730">
        <v>561730</v>
      </c>
      <c r="AB3730">
        <v>7</v>
      </c>
      <c r="AC3730">
        <v>6</v>
      </c>
      <c r="AD3730" t="s">
        <v>79</v>
      </c>
      <c r="AE3730" t="s">
        <v>95</v>
      </c>
      <c r="AF3730">
        <v>40</v>
      </c>
      <c r="AG3730" s="4">
        <v>0.20833333333333334</v>
      </c>
      <c r="AH3730" s="4">
        <v>0.70833333333333337</v>
      </c>
      <c r="AI3730" s="5">
        <v>15.08</v>
      </c>
      <c r="AJ3730">
        <v>22.62</v>
      </c>
      <c r="AL3730" t="s">
        <v>81</v>
      </c>
      <c r="AM3730" t="s">
        <v>82</v>
      </c>
      <c r="AO3730" t="s">
        <v>83</v>
      </c>
      <c r="AR3730" t="s">
        <v>82</v>
      </c>
      <c r="AT3730" t="s">
        <v>82</v>
      </c>
      <c r="AW3730" t="s">
        <v>82</v>
      </c>
      <c r="AY3730" t="s">
        <v>20921</v>
      </c>
      <c r="AZ3730" t="s">
        <v>3246</v>
      </c>
      <c r="BA3730" t="s">
        <v>226</v>
      </c>
      <c r="BB3730">
        <v>48083</v>
      </c>
      <c r="BC3730" t="s">
        <v>79</v>
      </c>
      <c r="BH3730" t="s">
        <v>31540</v>
      </c>
      <c r="BJ3730">
        <v>383440858</v>
      </c>
    </row>
    <row r="3731" spans="1:62" x14ac:dyDescent="0.25">
      <c r="A3731" t="s">
        <v>31836</v>
      </c>
      <c r="B3731" s="2">
        <v>43510</v>
      </c>
      <c r="C3731" t="s">
        <v>63</v>
      </c>
      <c r="D3731" s="3">
        <v>43472.381045740738</v>
      </c>
      <c r="E3731" t="s">
        <v>64</v>
      </c>
      <c r="F3731" s="2">
        <v>43556</v>
      </c>
      <c r="G3731" s="2">
        <v>43800</v>
      </c>
      <c r="H3731" t="s">
        <v>6998</v>
      </c>
      <c r="J3731" t="s">
        <v>6999</v>
      </c>
      <c r="L3731" t="s">
        <v>7000</v>
      </c>
      <c r="M3731" t="s">
        <v>105</v>
      </c>
      <c r="N3731">
        <v>76034</v>
      </c>
      <c r="O3731" t="s">
        <v>70</v>
      </c>
      <c r="Q3731" t="s">
        <v>7001</v>
      </c>
      <c r="S3731" t="s">
        <v>72</v>
      </c>
      <c r="T3731" t="s">
        <v>1917</v>
      </c>
      <c r="U3731" t="s">
        <v>1918</v>
      </c>
      <c r="V3731" t="s">
        <v>1919</v>
      </c>
      <c r="W3731" t="s">
        <v>105</v>
      </c>
      <c r="X3731" t="s">
        <v>106</v>
      </c>
      <c r="Y3731" t="str">
        <f>"37-3011"</f>
        <v>37-3011</v>
      </c>
      <c r="Z3731" t="s">
        <v>94</v>
      </c>
      <c r="AA3731">
        <v>561730</v>
      </c>
      <c r="AB3731">
        <v>5</v>
      </c>
      <c r="AC3731">
        <v>5</v>
      </c>
      <c r="AD3731" t="s">
        <v>79</v>
      </c>
      <c r="AE3731" t="s">
        <v>95</v>
      </c>
      <c r="AF3731">
        <v>40</v>
      </c>
      <c r="AG3731" s="4">
        <v>0.29166666666666669</v>
      </c>
      <c r="AH3731" s="4">
        <v>0.64583333333333337</v>
      </c>
      <c r="AI3731" s="5">
        <v>13.94</v>
      </c>
      <c r="AJ3731">
        <v>20.91</v>
      </c>
      <c r="AL3731" t="s">
        <v>81</v>
      </c>
      <c r="AM3731" t="s">
        <v>82</v>
      </c>
      <c r="AO3731" t="s">
        <v>83</v>
      </c>
      <c r="AR3731" t="s">
        <v>82</v>
      </c>
      <c r="AT3731" t="s">
        <v>82</v>
      </c>
      <c r="AW3731" t="s">
        <v>82</v>
      </c>
      <c r="AY3731" t="s">
        <v>7000</v>
      </c>
      <c r="AZ3731" t="s">
        <v>1428</v>
      </c>
      <c r="BA3731" t="s">
        <v>105</v>
      </c>
      <c r="BB3731">
        <v>76034</v>
      </c>
      <c r="BC3731" t="s">
        <v>79</v>
      </c>
      <c r="BH3731" t="s">
        <v>6999</v>
      </c>
      <c r="BJ3731">
        <v>752574280</v>
      </c>
    </row>
    <row r="3732" spans="1:62" x14ac:dyDescent="0.25">
      <c r="A3732" t="s">
        <v>31862</v>
      </c>
      <c r="B3732" s="2">
        <v>43510</v>
      </c>
      <c r="C3732" t="s">
        <v>63</v>
      </c>
      <c r="D3732" s="3">
        <v>43472.389710300929</v>
      </c>
      <c r="E3732" t="s">
        <v>91</v>
      </c>
      <c r="H3732" t="s">
        <v>31863</v>
      </c>
      <c r="J3732" t="s">
        <v>31864</v>
      </c>
      <c r="K3732" t="s">
        <v>31865</v>
      </c>
      <c r="L3732" t="s">
        <v>31866</v>
      </c>
      <c r="M3732" t="s">
        <v>100</v>
      </c>
      <c r="N3732">
        <v>28459</v>
      </c>
      <c r="O3732" t="s">
        <v>70</v>
      </c>
      <c r="Q3732" t="s">
        <v>31867</v>
      </c>
      <c r="S3732" t="s">
        <v>72</v>
      </c>
      <c r="T3732" t="s">
        <v>5800</v>
      </c>
      <c r="U3732" t="s">
        <v>5801</v>
      </c>
      <c r="V3732" t="s">
        <v>5802</v>
      </c>
      <c r="W3732" t="s">
        <v>100</v>
      </c>
      <c r="X3732" t="s">
        <v>5677</v>
      </c>
      <c r="Y3732" t="str">
        <f>"37-3011"</f>
        <v>37-3011</v>
      </c>
      <c r="Z3732" t="s">
        <v>94</v>
      </c>
      <c r="AA3732">
        <v>561730</v>
      </c>
      <c r="AB3732">
        <v>15</v>
      </c>
      <c r="AD3732" t="s">
        <v>79</v>
      </c>
      <c r="AE3732" t="s">
        <v>95</v>
      </c>
      <c r="AF3732">
        <v>35</v>
      </c>
      <c r="AG3732" s="4">
        <v>0.29166666666666669</v>
      </c>
      <c r="AH3732" s="4">
        <v>0.625</v>
      </c>
      <c r="AI3732" s="5">
        <v>13.65</v>
      </c>
      <c r="AJ3732">
        <v>20.48</v>
      </c>
      <c r="AL3732" t="s">
        <v>81</v>
      </c>
      <c r="AM3732" t="s">
        <v>82</v>
      </c>
      <c r="AO3732" t="s">
        <v>83</v>
      </c>
      <c r="AR3732" t="s">
        <v>82</v>
      </c>
      <c r="AT3732" t="s">
        <v>82</v>
      </c>
      <c r="AW3732" t="s">
        <v>72</v>
      </c>
      <c r="AX3732">
        <v>3</v>
      </c>
      <c r="AY3732" t="s">
        <v>31866</v>
      </c>
      <c r="AZ3732" t="s">
        <v>5687</v>
      </c>
      <c r="BA3732" t="s">
        <v>100</v>
      </c>
      <c r="BB3732">
        <v>28470</v>
      </c>
      <c r="BC3732" t="s">
        <v>79</v>
      </c>
      <c r="BH3732" t="s">
        <v>31864</v>
      </c>
      <c r="BI3732" t="s">
        <v>30405</v>
      </c>
      <c r="BJ3732">
        <v>562207084</v>
      </c>
    </row>
    <row r="3733" spans="1:62" x14ac:dyDescent="0.25">
      <c r="A3733" t="s">
        <v>31894</v>
      </c>
      <c r="B3733" s="2">
        <v>43510</v>
      </c>
      <c r="C3733" t="s">
        <v>63</v>
      </c>
      <c r="D3733" s="3">
        <v>43472.38223703704</v>
      </c>
      <c r="E3733" t="s">
        <v>1763</v>
      </c>
      <c r="F3733" s="2">
        <v>43556</v>
      </c>
      <c r="G3733" s="2">
        <v>43769</v>
      </c>
      <c r="H3733" t="s">
        <v>14369</v>
      </c>
      <c r="J3733" t="s">
        <v>14370</v>
      </c>
      <c r="L3733" t="s">
        <v>1426</v>
      </c>
      <c r="M3733" t="s">
        <v>105</v>
      </c>
      <c r="N3733">
        <v>75035</v>
      </c>
      <c r="O3733" t="s">
        <v>70</v>
      </c>
      <c r="Q3733" t="s">
        <v>14371</v>
      </c>
      <c r="S3733" t="s">
        <v>72</v>
      </c>
      <c r="T3733" t="s">
        <v>1917</v>
      </c>
      <c r="U3733" t="s">
        <v>1918</v>
      </c>
      <c r="V3733" t="s">
        <v>1919</v>
      </c>
      <c r="W3733" t="s">
        <v>105</v>
      </c>
      <c r="X3733" t="s">
        <v>106</v>
      </c>
      <c r="Y3733" t="str">
        <f>"37-3011"</f>
        <v>37-3011</v>
      </c>
      <c r="Z3733" t="s">
        <v>94</v>
      </c>
      <c r="AA3733">
        <v>561730</v>
      </c>
      <c r="AB3733">
        <v>8</v>
      </c>
      <c r="AC3733">
        <v>8</v>
      </c>
      <c r="AD3733" t="s">
        <v>79</v>
      </c>
      <c r="AE3733" t="s">
        <v>95</v>
      </c>
      <c r="AF3733">
        <v>40</v>
      </c>
      <c r="AG3733" s="4">
        <v>0.29166666666666669</v>
      </c>
      <c r="AH3733" s="4">
        <v>0.83333333333333337</v>
      </c>
      <c r="AI3733" s="5">
        <v>13.94</v>
      </c>
      <c r="AJ3733">
        <v>20.91</v>
      </c>
      <c r="AL3733" t="s">
        <v>81</v>
      </c>
      <c r="AM3733" t="s">
        <v>82</v>
      </c>
      <c r="AO3733" t="s">
        <v>83</v>
      </c>
      <c r="AR3733" t="s">
        <v>82</v>
      </c>
      <c r="AT3733" t="s">
        <v>82</v>
      </c>
      <c r="AW3733" t="s">
        <v>82</v>
      </c>
      <c r="AY3733" t="s">
        <v>1426</v>
      </c>
      <c r="AZ3733" t="s">
        <v>1594</v>
      </c>
      <c r="BA3733" t="s">
        <v>105</v>
      </c>
      <c r="BB3733">
        <v>75035</v>
      </c>
      <c r="BC3733" t="s">
        <v>79</v>
      </c>
      <c r="BH3733" t="s">
        <v>14370</v>
      </c>
      <c r="BJ3733">
        <v>454304401</v>
      </c>
    </row>
    <row r="3734" spans="1:62" x14ac:dyDescent="0.25">
      <c r="A3734" t="s">
        <v>32270</v>
      </c>
      <c r="B3734" s="2">
        <v>43510</v>
      </c>
      <c r="C3734" t="s">
        <v>63</v>
      </c>
      <c r="D3734" s="3">
        <v>43472.382506469905</v>
      </c>
      <c r="E3734" t="s">
        <v>64</v>
      </c>
      <c r="F3734" s="2">
        <v>43556</v>
      </c>
      <c r="G3734" s="2">
        <v>43799</v>
      </c>
      <c r="H3734" t="s">
        <v>13039</v>
      </c>
      <c r="J3734" t="s">
        <v>13040</v>
      </c>
      <c r="L3734" t="s">
        <v>4288</v>
      </c>
      <c r="M3734" t="s">
        <v>774</v>
      </c>
      <c r="N3734">
        <v>80022</v>
      </c>
      <c r="O3734" t="s">
        <v>70</v>
      </c>
      <c r="Q3734" t="s">
        <v>13041</v>
      </c>
      <c r="S3734" t="s">
        <v>72</v>
      </c>
      <c r="T3734" t="s">
        <v>12907</v>
      </c>
      <c r="U3734" t="s">
        <v>12908</v>
      </c>
      <c r="V3734" t="s">
        <v>12909</v>
      </c>
      <c r="W3734" t="s">
        <v>105</v>
      </c>
      <c r="X3734" t="s">
        <v>106</v>
      </c>
      <c r="Y3734" t="str">
        <f>"37-3011"</f>
        <v>37-3011</v>
      </c>
      <c r="Z3734" t="s">
        <v>94</v>
      </c>
      <c r="AA3734">
        <v>561730</v>
      </c>
      <c r="AB3734">
        <v>4</v>
      </c>
      <c r="AC3734">
        <v>4</v>
      </c>
      <c r="AD3734" t="s">
        <v>79</v>
      </c>
      <c r="AE3734" t="s">
        <v>95</v>
      </c>
      <c r="AF3734">
        <v>40</v>
      </c>
      <c r="AG3734" s="4">
        <v>0.27083333333333331</v>
      </c>
      <c r="AH3734" s="4">
        <v>0.66666666666666663</v>
      </c>
      <c r="AI3734" s="5">
        <v>15.17</v>
      </c>
      <c r="AL3734" t="s">
        <v>81</v>
      </c>
      <c r="AM3734" t="s">
        <v>82</v>
      </c>
      <c r="AO3734" t="s">
        <v>83</v>
      </c>
      <c r="AP3734" t="s">
        <v>10693</v>
      </c>
      <c r="AQ3734" t="s">
        <v>10693</v>
      </c>
      <c r="AR3734" t="s">
        <v>82</v>
      </c>
      <c r="AT3734" t="s">
        <v>82</v>
      </c>
      <c r="AW3734" t="s">
        <v>72</v>
      </c>
      <c r="AX3734">
        <v>3</v>
      </c>
      <c r="AY3734" t="s">
        <v>4288</v>
      </c>
      <c r="AZ3734" t="s">
        <v>3364</v>
      </c>
      <c r="BA3734" t="s">
        <v>774</v>
      </c>
      <c r="BB3734">
        <v>80022</v>
      </c>
      <c r="BC3734" t="s">
        <v>79</v>
      </c>
      <c r="BH3734" t="s">
        <v>13040</v>
      </c>
      <c r="BJ3734">
        <v>481256512</v>
      </c>
    </row>
    <row r="3735" spans="1:62" x14ac:dyDescent="0.25">
      <c r="A3735" t="s">
        <v>32455</v>
      </c>
      <c r="B3735" s="2">
        <v>43510</v>
      </c>
      <c r="C3735" t="s">
        <v>63</v>
      </c>
      <c r="D3735" s="3">
        <v>43472.382791469907</v>
      </c>
      <c r="E3735" t="s">
        <v>64</v>
      </c>
      <c r="F3735" s="2">
        <v>43556</v>
      </c>
      <c r="G3735" s="2">
        <v>43830</v>
      </c>
      <c r="H3735" t="s">
        <v>32456</v>
      </c>
      <c r="J3735" t="s">
        <v>32457</v>
      </c>
      <c r="L3735" t="s">
        <v>32458</v>
      </c>
      <c r="M3735" t="s">
        <v>105</v>
      </c>
      <c r="N3735">
        <v>75453</v>
      </c>
      <c r="O3735" t="s">
        <v>70</v>
      </c>
      <c r="Q3735" t="s">
        <v>32459</v>
      </c>
      <c r="S3735" t="s">
        <v>72</v>
      </c>
      <c r="T3735" t="s">
        <v>12907</v>
      </c>
      <c r="U3735" t="s">
        <v>12908</v>
      </c>
      <c r="V3735" t="s">
        <v>12909</v>
      </c>
      <c r="W3735" t="s">
        <v>105</v>
      </c>
      <c r="X3735" t="s">
        <v>325</v>
      </c>
      <c r="Y3735" t="str">
        <f>"47-2061"</f>
        <v>47-2061</v>
      </c>
      <c r="Z3735" t="s">
        <v>326</v>
      </c>
      <c r="AA3735">
        <v>721211</v>
      </c>
      <c r="AB3735">
        <v>2</v>
      </c>
      <c r="AC3735">
        <v>2</v>
      </c>
      <c r="AD3735" t="s">
        <v>79</v>
      </c>
      <c r="AE3735" t="s">
        <v>80</v>
      </c>
      <c r="AF3735">
        <v>40</v>
      </c>
      <c r="AG3735" s="4">
        <v>0.33333333333333331</v>
      </c>
      <c r="AH3735" s="4">
        <v>0.6875</v>
      </c>
      <c r="AI3735" s="5">
        <v>14.95</v>
      </c>
      <c r="AL3735" t="s">
        <v>81</v>
      </c>
      <c r="AM3735" t="s">
        <v>82</v>
      </c>
      <c r="AO3735" t="s">
        <v>83</v>
      </c>
      <c r="AP3735" t="s">
        <v>10693</v>
      </c>
      <c r="AQ3735" t="s">
        <v>10693</v>
      </c>
      <c r="AR3735" t="s">
        <v>82</v>
      </c>
      <c r="AT3735" t="s">
        <v>82</v>
      </c>
      <c r="AW3735" t="s">
        <v>82</v>
      </c>
      <c r="AY3735" t="s">
        <v>32458</v>
      </c>
      <c r="AZ3735" t="s">
        <v>12952</v>
      </c>
      <c r="BA3735" t="s">
        <v>105</v>
      </c>
      <c r="BB3735">
        <v>75453</v>
      </c>
      <c r="BC3735" t="s">
        <v>79</v>
      </c>
      <c r="BH3735" t="s">
        <v>32457</v>
      </c>
      <c r="BJ3735">
        <v>465135846</v>
      </c>
    </row>
    <row r="3736" spans="1:62" x14ac:dyDescent="0.25">
      <c r="A3736" t="s">
        <v>32496</v>
      </c>
      <c r="B3736" s="2">
        <v>43510</v>
      </c>
      <c r="C3736" t="s">
        <v>63</v>
      </c>
      <c r="D3736" s="3">
        <v>43472.380508263886</v>
      </c>
      <c r="E3736" t="s">
        <v>64</v>
      </c>
      <c r="F3736" s="2">
        <v>43556</v>
      </c>
      <c r="G3736" s="2">
        <v>43799</v>
      </c>
      <c r="H3736" t="s">
        <v>32497</v>
      </c>
      <c r="J3736" t="s">
        <v>32498</v>
      </c>
      <c r="L3736" t="s">
        <v>12018</v>
      </c>
      <c r="M3736" t="s">
        <v>783</v>
      </c>
      <c r="N3736">
        <v>44077</v>
      </c>
      <c r="O3736" t="s">
        <v>70</v>
      </c>
      <c r="Q3736" t="s">
        <v>32499</v>
      </c>
      <c r="S3736" t="s">
        <v>72</v>
      </c>
      <c r="T3736" t="s">
        <v>32104</v>
      </c>
      <c r="U3736" t="s">
        <v>32105</v>
      </c>
      <c r="V3736" t="s">
        <v>31351</v>
      </c>
      <c r="W3736" t="s">
        <v>859</v>
      </c>
      <c r="X3736" t="s">
        <v>2708</v>
      </c>
      <c r="Y3736" t="str">
        <f>"37-3011"</f>
        <v>37-3011</v>
      </c>
      <c r="Z3736" t="s">
        <v>94</v>
      </c>
      <c r="AA3736">
        <v>561730</v>
      </c>
      <c r="AB3736">
        <v>11</v>
      </c>
      <c r="AC3736">
        <v>11</v>
      </c>
      <c r="AD3736" t="s">
        <v>79</v>
      </c>
      <c r="AE3736" t="s">
        <v>80</v>
      </c>
      <c r="AF3736">
        <v>40</v>
      </c>
      <c r="AG3736" s="4">
        <v>0.33333333333333331</v>
      </c>
      <c r="AH3736" s="4">
        <v>0.70833333333333337</v>
      </c>
      <c r="AI3736" s="5">
        <v>13.7</v>
      </c>
      <c r="AJ3736">
        <v>20.55</v>
      </c>
      <c r="AL3736" t="s">
        <v>81</v>
      </c>
      <c r="AM3736" t="s">
        <v>82</v>
      </c>
      <c r="AO3736" t="s">
        <v>83</v>
      </c>
      <c r="AR3736" t="s">
        <v>82</v>
      </c>
      <c r="AT3736" t="s">
        <v>82</v>
      </c>
      <c r="AW3736" t="s">
        <v>82</v>
      </c>
      <c r="AY3736" t="s">
        <v>12018</v>
      </c>
      <c r="AZ3736" t="s">
        <v>1278</v>
      </c>
      <c r="BA3736" t="s">
        <v>783</v>
      </c>
      <c r="BB3736">
        <v>44077</v>
      </c>
      <c r="BC3736" t="s">
        <v>79</v>
      </c>
      <c r="BH3736" t="s">
        <v>32498</v>
      </c>
      <c r="BJ3736">
        <v>465219778</v>
      </c>
    </row>
    <row r="3737" spans="1:62" x14ac:dyDescent="0.25">
      <c r="A3737" t="s">
        <v>32660</v>
      </c>
      <c r="B3737" s="2">
        <v>43510</v>
      </c>
      <c r="C3737" t="s">
        <v>63</v>
      </c>
      <c r="D3737" s="3">
        <v>43472.379514097222</v>
      </c>
      <c r="E3737" t="s">
        <v>64</v>
      </c>
      <c r="F3737" s="2">
        <v>43556</v>
      </c>
      <c r="G3737" s="2">
        <v>43769</v>
      </c>
      <c r="H3737" t="s">
        <v>32661</v>
      </c>
      <c r="J3737" t="s">
        <v>32662</v>
      </c>
      <c r="L3737" t="s">
        <v>5991</v>
      </c>
      <c r="M3737" t="s">
        <v>761</v>
      </c>
      <c r="N3737">
        <v>30290</v>
      </c>
      <c r="O3737" t="s">
        <v>70</v>
      </c>
      <c r="Q3737" t="s">
        <v>32663</v>
      </c>
      <c r="S3737" t="s">
        <v>72</v>
      </c>
      <c r="T3737" t="s">
        <v>2538</v>
      </c>
      <c r="U3737" t="s">
        <v>32664</v>
      </c>
      <c r="V3737" t="s">
        <v>4391</v>
      </c>
      <c r="W3737" t="s">
        <v>761</v>
      </c>
      <c r="X3737" t="s">
        <v>32665</v>
      </c>
      <c r="Y3737" t="str">
        <f>"37-3011"</f>
        <v>37-3011</v>
      </c>
      <c r="Z3737" t="s">
        <v>94</v>
      </c>
      <c r="AA3737">
        <v>561730</v>
      </c>
      <c r="AB3737">
        <v>30</v>
      </c>
      <c r="AC3737">
        <v>30</v>
      </c>
      <c r="AD3737" t="s">
        <v>79</v>
      </c>
      <c r="AE3737" t="s">
        <v>95</v>
      </c>
      <c r="AF3737">
        <v>40</v>
      </c>
      <c r="AG3737" s="4">
        <v>0.29166666666666669</v>
      </c>
      <c r="AH3737" s="4">
        <v>0.70833333333333337</v>
      </c>
      <c r="AI3737" s="5">
        <v>14.24</v>
      </c>
      <c r="AJ3737">
        <v>21.36</v>
      </c>
      <c r="AL3737" t="s">
        <v>81</v>
      </c>
      <c r="AM3737" t="s">
        <v>82</v>
      </c>
      <c r="AO3737" t="s">
        <v>83</v>
      </c>
      <c r="AR3737" t="s">
        <v>82</v>
      </c>
      <c r="AT3737" t="s">
        <v>82</v>
      </c>
      <c r="AW3737" t="s">
        <v>82</v>
      </c>
      <c r="AY3737" t="s">
        <v>5991</v>
      </c>
      <c r="AZ3737" t="s">
        <v>1837</v>
      </c>
      <c r="BA3737" t="s">
        <v>761</v>
      </c>
      <c r="BB3737">
        <v>30290</v>
      </c>
      <c r="BC3737" t="s">
        <v>79</v>
      </c>
      <c r="BH3737" t="s">
        <v>32662</v>
      </c>
      <c r="BJ3737">
        <v>510477856</v>
      </c>
    </row>
    <row r="3738" spans="1:62" x14ac:dyDescent="0.25">
      <c r="A3738" t="s">
        <v>33390</v>
      </c>
      <c r="B3738" s="2">
        <v>43510</v>
      </c>
      <c r="C3738" t="s">
        <v>63</v>
      </c>
      <c r="D3738" s="3">
        <v>43472.379585300929</v>
      </c>
      <c r="E3738" t="s">
        <v>64</v>
      </c>
      <c r="F3738" s="2">
        <v>43556</v>
      </c>
      <c r="G3738" s="2">
        <v>43798</v>
      </c>
      <c r="H3738" t="s">
        <v>5257</v>
      </c>
      <c r="J3738" t="s">
        <v>5258</v>
      </c>
      <c r="K3738" t="s">
        <v>5259</v>
      </c>
      <c r="L3738" t="s">
        <v>5260</v>
      </c>
      <c r="M3738" t="s">
        <v>308</v>
      </c>
      <c r="N3738">
        <v>7701</v>
      </c>
      <c r="O3738" t="s">
        <v>70</v>
      </c>
      <c r="Q3738" t="s">
        <v>5261</v>
      </c>
      <c r="S3738" t="s">
        <v>72</v>
      </c>
      <c r="T3738" t="s">
        <v>910</v>
      </c>
      <c r="U3738" t="s">
        <v>911</v>
      </c>
      <c r="V3738" t="s">
        <v>863</v>
      </c>
      <c r="W3738" t="s">
        <v>105</v>
      </c>
      <c r="X3738" t="s">
        <v>106</v>
      </c>
      <c r="Y3738" t="str">
        <f>"37-3011"</f>
        <v>37-3011</v>
      </c>
      <c r="Z3738" t="s">
        <v>94</v>
      </c>
      <c r="AA3738">
        <v>561730</v>
      </c>
      <c r="AB3738">
        <v>26</v>
      </c>
      <c r="AC3738">
        <v>26</v>
      </c>
      <c r="AD3738" t="s">
        <v>79</v>
      </c>
      <c r="AE3738" t="s">
        <v>95</v>
      </c>
      <c r="AF3738">
        <v>40</v>
      </c>
      <c r="AG3738" s="4">
        <v>0.33333333333333331</v>
      </c>
      <c r="AH3738" s="4">
        <v>0.70833333333333337</v>
      </c>
      <c r="AI3738" s="5">
        <v>16.809999999999999</v>
      </c>
      <c r="AJ3738">
        <v>25.22</v>
      </c>
      <c r="AL3738" t="s">
        <v>81</v>
      </c>
      <c r="AM3738" t="s">
        <v>82</v>
      </c>
      <c r="AO3738" t="s">
        <v>83</v>
      </c>
      <c r="AR3738" t="s">
        <v>82</v>
      </c>
      <c r="AT3738" t="s">
        <v>82</v>
      </c>
      <c r="AW3738" t="s">
        <v>82</v>
      </c>
      <c r="AY3738" t="s">
        <v>5260</v>
      </c>
      <c r="AZ3738" t="s">
        <v>1467</v>
      </c>
      <c r="BA3738" t="s">
        <v>308</v>
      </c>
      <c r="BB3738">
        <v>7701</v>
      </c>
      <c r="BC3738" t="s">
        <v>79</v>
      </c>
      <c r="BH3738" t="s">
        <v>5258</v>
      </c>
      <c r="BI3738" t="s">
        <v>5259</v>
      </c>
      <c r="BJ3738">
        <v>141877512</v>
      </c>
    </row>
    <row r="3739" spans="1:62" x14ac:dyDescent="0.25">
      <c r="A3739" t="s">
        <v>33397</v>
      </c>
      <c r="B3739" s="2">
        <v>43510</v>
      </c>
      <c r="C3739" t="s">
        <v>63</v>
      </c>
      <c r="D3739" s="3">
        <v>43472.381843692128</v>
      </c>
      <c r="E3739" t="s">
        <v>64</v>
      </c>
      <c r="F3739" s="2">
        <v>43556</v>
      </c>
      <c r="G3739" s="2">
        <v>43831</v>
      </c>
      <c r="H3739" t="s">
        <v>28006</v>
      </c>
      <c r="J3739" t="s">
        <v>28007</v>
      </c>
      <c r="L3739" t="s">
        <v>28008</v>
      </c>
      <c r="M3739" t="s">
        <v>100</v>
      </c>
      <c r="N3739">
        <v>28801</v>
      </c>
      <c r="O3739" t="s">
        <v>70</v>
      </c>
      <c r="Q3739" t="s">
        <v>28009</v>
      </c>
      <c r="S3739" t="s">
        <v>72</v>
      </c>
      <c r="T3739" t="s">
        <v>1150</v>
      </c>
      <c r="U3739" t="s">
        <v>26776</v>
      </c>
      <c r="V3739" t="s">
        <v>4391</v>
      </c>
      <c r="W3739" t="s">
        <v>761</v>
      </c>
      <c r="X3739" t="s">
        <v>3696</v>
      </c>
      <c r="Y3739" t="str">
        <f>"51-6011"</f>
        <v>51-6011</v>
      </c>
      <c r="Z3739" t="s">
        <v>367</v>
      </c>
      <c r="AA3739">
        <v>721110</v>
      </c>
      <c r="AB3739">
        <v>12</v>
      </c>
      <c r="AC3739">
        <v>12</v>
      </c>
      <c r="AD3739" t="s">
        <v>79</v>
      </c>
      <c r="AE3739" t="s">
        <v>80</v>
      </c>
      <c r="AF3739">
        <v>35</v>
      </c>
      <c r="AG3739" s="4">
        <v>0.29166666666666669</v>
      </c>
      <c r="AH3739" s="4">
        <v>0.625</v>
      </c>
      <c r="AI3739" s="5">
        <v>11.25</v>
      </c>
      <c r="AJ3739">
        <v>16.88</v>
      </c>
      <c r="AL3739" t="s">
        <v>81</v>
      </c>
      <c r="AM3739" t="s">
        <v>82</v>
      </c>
      <c r="AO3739" t="s">
        <v>83</v>
      </c>
      <c r="AR3739" t="s">
        <v>82</v>
      </c>
      <c r="AT3739" t="s">
        <v>82</v>
      </c>
      <c r="AW3739" t="s">
        <v>82</v>
      </c>
      <c r="AY3739" t="s">
        <v>28010</v>
      </c>
      <c r="AZ3739" t="s">
        <v>28011</v>
      </c>
      <c r="BA3739" t="s">
        <v>100</v>
      </c>
      <c r="BB3739">
        <v>28803</v>
      </c>
      <c r="BC3739" t="s">
        <v>87</v>
      </c>
      <c r="BH3739" t="s">
        <v>28012</v>
      </c>
      <c r="BI3739" t="s">
        <v>28013</v>
      </c>
      <c r="BJ3739">
        <v>560141915</v>
      </c>
    </row>
    <row r="3740" spans="1:62" x14ac:dyDescent="0.25">
      <c r="A3740" t="s">
        <v>33480</v>
      </c>
      <c r="B3740" s="2">
        <v>43510</v>
      </c>
      <c r="C3740" t="s">
        <v>63</v>
      </c>
      <c r="D3740" s="3">
        <v>43472.382448888886</v>
      </c>
      <c r="E3740" t="s">
        <v>64</v>
      </c>
      <c r="F3740" s="2">
        <v>43556</v>
      </c>
      <c r="G3740" s="2">
        <v>43799</v>
      </c>
      <c r="H3740" t="s">
        <v>33481</v>
      </c>
      <c r="J3740" t="s">
        <v>33482</v>
      </c>
      <c r="L3740" t="s">
        <v>6310</v>
      </c>
      <c r="M3740" t="s">
        <v>147</v>
      </c>
      <c r="N3740">
        <v>15102</v>
      </c>
      <c r="O3740" t="s">
        <v>70</v>
      </c>
      <c r="Q3740" t="s">
        <v>33483</v>
      </c>
      <c r="S3740" t="s">
        <v>72</v>
      </c>
      <c r="T3740" t="s">
        <v>6264</v>
      </c>
      <c r="U3740" t="s">
        <v>4263</v>
      </c>
      <c r="V3740" t="s">
        <v>104</v>
      </c>
      <c r="W3740" t="s">
        <v>105</v>
      </c>
      <c r="X3740" t="s">
        <v>106</v>
      </c>
      <c r="Y3740" t="str">
        <f>"37-3011"</f>
        <v>37-3011</v>
      </c>
      <c r="Z3740" t="s">
        <v>94</v>
      </c>
      <c r="AA3740">
        <v>561730</v>
      </c>
      <c r="AB3740">
        <v>15</v>
      </c>
      <c r="AC3740">
        <v>15</v>
      </c>
      <c r="AD3740" t="s">
        <v>79</v>
      </c>
      <c r="AE3740" t="s">
        <v>80</v>
      </c>
      <c r="AF3740">
        <v>40</v>
      </c>
      <c r="AG3740" s="4">
        <v>0.3125</v>
      </c>
      <c r="AH3740" s="4">
        <v>0.6875</v>
      </c>
      <c r="AI3740" s="5">
        <v>13.78</v>
      </c>
      <c r="AJ3740">
        <v>20.67</v>
      </c>
      <c r="AL3740" t="s">
        <v>81</v>
      </c>
      <c r="AM3740" t="s">
        <v>82</v>
      </c>
      <c r="AO3740" t="s">
        <v>83</v>
      </c>
      <c r="AR3740" t="s">
        <v>82</v>
      </c>
      <c r="AT3740" t="s">
        <v>82</v>
      </c>
      <c r="AW3740" t="s">
        <v>82</v>
      </c>
      <c r="AY3740" t="s">
        <v>6310</v>
      </c>
      <c r="AZ3740" t="s">
        <v>3309</v>
      </c>
      <c r="BA3740" t="s">
        <v>147</v>
      </c>
      <c r="BB3740">
        <v>15102</v>
      </c>
      <c r="BC3740" t="s">
        <v>79</v>
      </c>
      <c r="BH3740" t="s">
        <v>33482</v>
      </c>
      <c r="BJ3740">
        <v>251485781</v>
      </c>
    </row>
    <row r="3741" spans="1:62" x14ac:dyDescent="0.25">
      <c r="A3741" t="s">
        <v>33813</v>
      </c>
      <c r="B3741" s="2">
        <v>43510</v>
      </c>
      <c r="C3741" t="s">
        <v>63</v>
      </c>
      <c r="D3741" s="3">
        <v>43472.383253148146</v>
      </c>
      <c r="E3741" t="s">
        <v>64</v>
      </c>
      <c r="F3741" s="2">
        <v>43556</v>
      </c>
      <c r="G3741" s="2">
        <v>43784</v>
      </c>
      <c r="H3741" t="s">
        <v>12216</v>
      </c>
      <c r="J3741" t="s">
        <v>12217</v>
      </c>
      <c r="L3741" t="s">
        <v>12218</v>
      </c>
      <c r="M3741" t="s">
        <v>714</v>
      </c>
      <c r="N3741">
        <v>70783</v>
      </c>
      <c r="O3741" t="s">
        <v>70</v>
      </c>
      <c r="Q3741" t="s">
        <v>12219</v>
      </c>
      <c r="S3741" t="s">
        <v>72</v>
      </c>
      <c r="T3741" t="s">
        <v>6754</v>
      </c>
      <c r="U3741" t="s">
        <v>6755</v>
      </c>
      <c r="V3741" t="s">
        <v>6756</v>
      </c>
      <c r="W3741" t="s">
        <v>714</v>
      </c>
      <c r="X3741" t="s">
        <v>12220</v>
      </c>
      <c r="Y3741" t="str">
        <f>"47-4031"</f>
        <v>47-4031</v>
      </c>
      <c r="Z3741" t="s">
        <v>8131</v>
      </c>
      <c r="AA3741">
        <v>238990</v>
      </c>
      <c r="AB3741">
        <v>4</v>
      </c>
      <c r="AC3741">
        <v>4</v>
      </c>
      <c r="AD3741" t="s">
        <v>79</v>
      </c>
      <c r="AE3741" t="s">
        <v>95</v>
      </c>
      <c r="AF3741">
        <v>35</v>
      </c>
      <c r="AG3741" s="4">
        <v>0.27083333333333331</v>
      </c>
      <c r="AH3741" s="4">
        <v>0.625</v>
      </c>
      <c r="AI3741" s="5">
        <v>13.23</v>
      </c>
      <c r="AJ3741">
        <v>19.850000000000001</v>
      </c>
      <c r="AL3741" t="s">
        <v>81</v>
      </c>
      <c r="AM3741" t="s">
        <v>82</v>
      </c>
      <c r="AO3741" t="s">
        <v>83</v>
      </c>
      <c r="AR3741" t="s">
        <v>82</v>
      </c>
      <c r="AT3741" t="s">
        <v>82</v>
      </c>
      <c r="AW3741" t="s">
        <v>82</v>
      </c>
      <c r="AY3741" t="s">
        <v>12218</v>
      </c>
      <c r="AZ3741" t="s">
        <v>12221</v>
      </c>
      <c r="BA3741" t="s">
        <v>714</v>
      </c>
      <c r="BB3741">
        <v>70507</v>
      </c>
      <c r="BC3741" t="s">
        <v>79</v>
      </c>
      <c r="BH3741" t="s">
        <v>12217</v>
      </c>
      <c r="BJ3741">
        <v>460839199</v>
      </c>
    </row>
    <row r="3742" spans="1:62" x14ac:dyDescent="0.25">
      <c r="A3742" t="s">
        <v>34232</v>
      </c>
      <c r="B3742" s="2">
        <v>43510</v>
      </c>
      <c r="C3742" t="s">
        <v>63</v>
      </c>
      <c r="D3742" s="3">
        <v>43472.38233158565</v>
      </c>
      <c r="E3742" t="s">
        <v>64</v>
      </c>
      <c r="F3742" s="2">
        <v>43556</v>
      </c>
      <c r="G3742" s="2">
        <v>43799</v>
      </c>
      <c r="H3742" t="s">
        <v>34233</v>
      </c>
      <c r="J3742" t="s">
        <v>34234</v>
      </c>
      <c r="L3742" t="s">
        <v>7272</v>
      </c>
      <c r="M3742" t="s">
        <v>1246</v>
      </c>
      <c r="N3742">
        <v>63376</v>
      </c>
      <c r="O3742" t="s">
        <v>70</v>
      </c>
      <c r="Q3742" t="s">
        <v>34235</v>
      </c>
      <c r="S3742" t="s">
        <v>72</v>
      </c>
      <c r="T3742" t="s">
        <v>4626</v>
      </c>
      <c r="U3742" t="s">
        <v>4627</v>
      </c>
      <c r="V3742" t="s">
        <v>4628</v>
      </c>
      <c r="W3742" t="s">
        <v>323</v>
      </c>
      <c r="X3742" t="s">
        <v>12584</v>
      </c>
      <c r="Y3742" t="str">
        <f>"37-3011"</f>
        <v>37-3011</v>
      </c>
      <c r="Z3742" t="s">
        <v>94</v>
      </c>
      <c r="AA3742">
        <v>54132</v>
      </c>
      <c r="AB3742">
        <v>6</v>
      </c>
      <c r="AC3742">
        <v>6</v>
      </c>
      <c r="AD3742" t="s">
        <v>79</v>
      </c>
      <c r="AE3742" t="s">
        <v>95</v>
      </c>
      <c r="AF3742">
        <v>40</v>
      </c>
      <c r="AG3742" s="4">
        <v>0.3125</v>
      </c>
      <c r="AH3742" s="4">
        <v>0.66666666666666663</v>
      </c>
      <c r="AI3742" s="5">
        <v>14.52</v>
      </c>
      <c r="AL3742" t="s">
        <v>81</v>
      </c>
      <c r="AM3742" t="s">
        <v>82</v>
      </c>
      <c r="AO3742" t="s">
        <v>83</v>
      </c>
      <c r="AR3742" t="s">
        <v>82</v>
      </c>
      <c r="AT3742" t="s">
        <v>82</v>
      </c>
      <c r="AW3742" t="s">
        <v>82</v>
      </c>
      <c r="AY3742" t="s">
        <v>8820</v>
      </c>
      <c r="AZ3742" t="s">
        <v>1707</v>
      </c>
      <c r="BA3742" t="s">
        <v>1246</v>
      </c>
      <c r="BB3742">
        <v>63348</v>
      </c>
      <c r="BC3742" t="s">
        <v>79</v>
      </c>
      <c r="BH3742" t="s">
        <v>34236</v>
      </c>
      <c r="BJ3742">
        <v>371486760</v>
      </c>
    </row>
    <row r="3743" spans="1:62" x14ac:dyDescent="0.25">
      <c r="A3743" t="s">
        <v>34642</v>
      </c>
      <c r="B3743" s="2">
        <v>43510</v>
      </c>
      <c r="C3743" t="s">
        <v>63</v>
      </c>
      <c r="D3743" s="3">
        <v>43472.380458506945</v>
      </c>
      <c r="E3743" t="s">
        <v>64</v>
      </c>
      <c r="F3743" s="2">
        <v>43556</v>
      </c>
      <c r="G3743" s="2">
        <v>43770</v>
      </c>
      <c r="H3743" t="s">
        <v>8980</v>
      </c>
      <c r="J3743" t="s">
        <v>8981</v>
      </c>
      <c r="L3743" t="s">
        <v>738</v>
      </c>
      <c r="M3743" t="s">
        <v>105</v>
      </c>
      <c r="N3743">
        <v>78735</v>
      </c>
      <c r="O3743" t="s">
        <v>70</v>
      </c>
      <c r="Q3743" t="s">
        <v>8982</v>
      </c>
      <c r="S3743" t="s">
        <v>72</v>
      </c>
      <c r="T3743" t="s">
        <v>1855</v>
      </c>
      <c r="U3743" t="s">
        <v>1856</v>
      </c>
      <c r="V3743" t="s">
        <v>863</v>
      </c>
      <c r="W3743" t="s">
        <v>105</v>
      </c>
      <c r="X3743" t="s">
        <v>106</v>
      </c>
      <c r="Y3743" t="str">
        <f>"37-3011"</f>
        <v>37-3011</v>
      </c>
      <c r="Z3743" t="s">
        <v>94</v>
      </c>
      <c r="AA3743">
        <v>561730</v>
      </c>
      <c r="AB3743">
        <v>14</v>
      </c>
      <c r="AC3743">
        <v>14</v>
      </c>
      <c r="AD3743" t="s">
        <v>79</v>
      </c>
      <c r="AE3743" t="s">
        <v>95</v>
      </c>
      <c r="AF3743">
        <v>35</v>
      </c>
      <c r="AG3743" s="4">
        <v>0.27083333333333331</v>
      </c>
      <c r="AH3743" s="4">
        <v>0.60416666666666663</v>
      </c>
      <c r="AI3743" s="5">
        <v>13.02</v>
      </c>
      <c r="AJ3743">
        <v>19.53</v>
      </c>
      <c r="AK3743">
        <v>30</v>
      </c>
      <c r="AL3743" t="s">
        <v>81</v>
      </c>
      <c r="AM3743" t="s">
        <v>82</v>
      </c>
      <c r="AO3743" t="s">
        <v>83</v>
      </c>
      <c r="AR3743" t="s">
        <v>82</v>
      </c>
      <c r="AT3743" t="s">
        <v>82</v>
      </c>
      <c r="AW3743" t="s">
        <v>72</v>
      </c>
      <c r="AX3743">
        <v>2</v>
      </c>
      <c r="AY3743" t="s">
        <v>795</v>
      </c>
      <c r="AZ3743" t="s">
        <v>797</v>
      </c>
      <c r="BA3743" t="s">
        <v>105</v>
      </c>
      <c r="BB3743">
        <v>78266</v>
      </c>
      <c r="BC3743" t="s">
        <v>79</v>
      </c>
      <c r="BH3743" t="s">
        <v>8984</v>
      </c>
      <c r="BJ3743">
        <v>273259012</v>
      </c>
    </row>
    <row r="3744" spans="1:62" x14ac:dyDescent="0.25">
      <c r="A3744" t="s">
        <v>1305</v>
      </c>
      <c r="B3744" s="2">
        <v>43511</v>
      </c>
      <c r="C3744" t="s">
        <v>63</v>
      </c>
      <c r="D3744" s="3">
        <v>43472.379914178244</v>
      </c>
      <c r="E3744" t="s">
        <v>64</v>
      </c>
      <c r="F3744" s="2">
        <v>43556</v>
      </c>
      <c r="G3744" s="2">
        <v>43830</v>
      </c>
      <c r="H3744" t="s">
        <v>1306</v>
      </c>
      <c r="J3744" t="s">
        <v>1307</v>
      </c>
      <c r="L3744" t="s">
        <v>1308</v>
      </c>
      <c r="M3744" t="s">
        <v>147</v>
      </c>
      <c r="N3744">
        <v>19382</v>
      </c>
      <c r="O3744" t="s">
        <v>70</v>
      </c>
      <c r="Q3744" t="s">
        <v>1309</v>
      </c>
      <c r="S3744" t="s">
        <v>72</v>
      </c>
      <c r="T3744" t="s">
        <v>73</v>
      </c>
      <c r="U3744" t="s">
        <v>1167</v>
      </c>
      <c r="V3744" t="s">
        <v>75</v>
      </c>
      <c r="W3744" t="s">
        <v>76</v>
      </c>
      <c r="X3744" t="s">
        <v>106</v>
      </c>
      <c r="Y3744" t="str">
        <f>"37-3011"</f>
        <v>37-3011</v>
      </c>
      <c r="Z3744" t="s">
        <v>94</v>
      </c>
      <c r="AA3744">
        <v>561730</v>
      </c>
      <c r="AB3744">
        <v>6</v>
      </c>
      <c r="AC3744">
        <v>6</v>
      </c>
      <c r="AD3744" t="s">
        <v>79</v>
      </c>
      <c r="AE3744" t="s">
        <v>80</v>
      </c>
      <c r="AF3744">
        <v>40</v>
      </c>
      <c r="AG3744" s="4">
        <v>0.27083333333333331</v>
      </c>
      <c r="AH3744" s="4">
        <v>0.75</v>
      </c>
      <c r="AI3744" s="5">
        <v>15.73</v>
      </c>
      <c r="AJ3744">
        <v>23.6</v>
      </c>
      <c r="AK3744">
        <v>23.6</v>
      </c>
      <c r="AL3744" t="s">
        <v>81</v>
      </c>
      <c r="AM3744" t="s">
        <v>82</v>
      </c>
      <c r="AO3744" t="s">
        <v>83</v>
      </c>
      <c r="AR3744" t="s">
        <v>82</v>
      </c>
      <c r="AT3744" t="s">
        <v>82</v>
      </c>
      <c r="AW3744" t="s">
        <v>72</v>
      </c>
      <c r="AX3744">
        <v>1</v>
      </c>
      <c r="AY3744" t="s">
        <v>1308</v>
      </c>
      <c r="AZ3744" t="s">
        <v>1310</v>
      </c>
      <c r="BA3744" t="s">
        <v>147</v>
      </c>
      <c r="BB3744">
        <v>19382</v>
      </c>
      <c r="BC3744" t="s">
        <v>79</v>
      </c>
      <c r="BH3744" t="s">
        <v>1307</v>
      </c>
      <c r="BJ3744">
        <v>208220972</v>
      </c>
    </row>
    <row r="3745" spans="1:62" x14ac:dyDescent="0.25">
      <c r="A3745" t="s">
        <v>1351</v>
      </c>
      <c r="B3745" s="2">
        <v>43511</v>
      </c>
      <c r="C3745" t="s">
        <v>63</v>
      </c>
      <c r="D3745" s="3">
        <v>43472.383309641205</v>
      </c>
      <c r="E3745" t="s">
        <v>64</v>
      </c>
      <c r="F3745" s="2">
        <v>43556</v>
      </c>
      <c r="G3745" s="2">
        <v>43800</v>
      </c>
      <c r="H3745" t="s">
        <v>1352</v>
      </c>
      <c r="I3745" t="s">
        <v>67</v>
      </c>
      <c r="J3745" t="s">
        <v>1353</v>
      </c>
      <c r="K3745" t="s">
        <v>67</v>
      </c>
      <c r="L3745" t="s">
        <v>1354</v>
      </c>
      <c r="M3745" t="s">
        <v>192</v>
      </c>
      <c r="N3745">
        <v>55318</v>
      </c>
      <c r="O3745" t="s">
        <v>70</v>
      </c>
      <c r="P3745" t="s">
        <v>67</v>
      </c>
      <c r="Q3745" t="s">
        <v>1355</v>
      </c>
      <c r="S3745" t="s">
        <v>72</v>
      </c>
      <c r="T3745" t="s">
        <v>1273</v>
      </c>
      <c r="U3745" t="s">
        <v>1274</v>
      </c>
      <c r="V3745" t="s">
        <v>1275</v>
      </c>
      <c r="W3745" t="s">
        <v>1276</v>
      </c>
      <c r="X3745" t="s">
        <v>1301</v>
      </c>
      <c r="Y3745" t="str">
        <f>"37-3011"</f>
        <v>37-3011</v>
      </c>
      <c r="Z3745" t="s">
        <v>94</v>
      </c>
      <c r="AA3745">
        <v>561730</v>
      </c>
      <c r="AB3745">
        <v>25</v>
      </c>
      <c r="AC3745">
        <v>25</v>
      </c>
      <c r="AD3745" t="s">
        <v>79</v>
      </c>
      <c r="AE3745" t="s">
        <v>80</v>
      </c>
      <c r="AF3745">
        <v>40</v>
      </c>
      <c r="AG3745" s="4">
        <v>0.29166666666666669</v>
      </c>
      <c r="AH3745" s="4">
        <v>0.66666666666666663</v>
      </c>
      <c r="AI3745" s="5">
        <v>17.05</v>
      </c>
      <c r="AJ3745">
        <v>25.58</v>
      </c>
      <c r="AL3745" t="s">
        <v>81</v>
      </c>
      <c r="AM3745" t="s">
        <v>82</v>
      </c>
      <c r="AO3745" t="s">
        <v>83</v>
      </c>
      <c r="AP3745" t="s">
        <v>67</v>
      </c>
      <c r="AQ3745" t="s">
        <v>67</v>
      </c>
      <c r="AR3745" t="s">
        <v>82</v>
      </c>
      <c r="AT3745" t="s">
        <v>82</v>
      </c>
      <c r="AW3745" t="s">
        <v>82</v>
      </c>
      <c r="AY3745" t="s">
        <v>1354</v>
      </c>
      <c r="AZ3745" t="s">
        <v>1356</v>
      </c>
      <c r="BA3745" t="s">
        <v>192</v>
      </c>
      <c r="BB3745">
        <v>55318</v>
      </c>
      <c r="BC3745" t="s">
        <v>79</v>
      </c>
      <c r="BH3745" t="s">
        <v>1353</v>
      </c>
      <c r="BI3745" t="s">
        <v>67</v>
      </c>
      <c r="BJ3745">
        <v>264257305</v>
      </c>
    </row>
    <row r="3746" spans="1:62" x14ac:dyDescent="0.25">
      <c r="A3746" t="s">
        <v>1443</v>
      </c>
      <c r="B3746" s="2">
        <v>43511</v>
      </c>
      <c r="C3746" t="s">
        <v>63</v>
      </c>
      <c r="D3746" s="3">
        <v>43472.381166481478</v>
      </c>
      <c r="E3746" t="s">
        <v>64</v>
      </c>
      <c r="F3746" s="2">
        <v>43556</v>
      </c>
      <c r="G3746" s="2">
        <v>43804</v>
      </c>
      <c r="H3746" t="s">
        <v>1444</v>
      </c>
      <c r="J3746" t="s">
        <v>1445</v>
      </c>
      <c r="L3746" t="s">
        <v>1446</v>
      </c>
      <c r="M3746" t="s">
        <v>147</v>
      </c>
      <c r="N3746">
        <v>19064</v>
      </c>
      <c r="O3746" t="s">
        <v>70</v>
      </c>
      <c r="Q3746" t="s">
        <v>1447</v>
      </c>
      <c r="S3746" t="s">
        <v>72</v>
      </c>
      <c r="T3746" t="s">
        <v>73</v>
      </c>
      <c r="U3746" t="s">
        <v>1167</v>
      </c>
      <c r="V3746" t="s">
        <v>75</v>
      </c>
      <c r="W3746" t="s">
        <v>76</v>
      </c>
      <c r="X3746" t="s">
        <v>106</v>
      </c>
      <c r="Y3746" t="str">
        <f>"37-3011"</f>
        <v>37-3011</v>
      </c>
      <c r="Z3746" t="s">
        <v>94</v>
      </c>
      <c r="AA3746">
        <v>111421</v>
      </c>
      <c r="AB3746">
        <v>2</v>
      </c>
      <c r="AC3746">
        <v>2</v>
      </c>
      <c r="AD3746" t="s">
        <v>79</v>
      </c>
      <c r="AE3746" t="s">
        <v>80</v>
      </c>
      <c r="AF3746">
        <v>40</v>
      </c>
      <c r="AG3746" s="4">
        <v>0.3125</v>
      </c>
      <c r="AH3746" s="4">
        <v>0.66666666666666663</v>
      </c>
      <c r="AI3746" s="5">
        <v>15.73</v>
      </c>
      <c r="AJ3746">
        <v>23.6</v>
      </c>
      <c r="AK3746">
        <v>23.6</v>
      </c>
      <c r="AL3746" t="s">
        <v>81</v>
      </c>
      <c r="AM3746" t="s">
        <v>82</v>
      </c>
      <c r="AO3746" t="s">
        <v>83</v>
      </c>
      <c r="AR3746" t="s">
        <v>82</v>
      </c>
      <c r="AT3746" t="s">
        <v>82</v>
      </c>
      <c r="AW3746" t="s">
        <v>72</v>
      </c>
      <c r="AX3746">
        <v>1</v>
      </c>
      <c r="AY3746" t="s">
        <v>1448</v>
      </c>
      <c r="AZ3746" t="s">
        <v>1449</v>
      </c>
      <c r="BA3746" t="s">
        <v>147</v>
      </c>
      <c r="BB3746">
        <v>19050</v>
      </c>
      <c r="BC3746" t="s">
        <v>79</v>
      </c>
      <c r="BH3746" t="s">
        <v>1450</v>
      </c>
      <c r="BJ3746">
        <v>472769510</v>
      </c>
    </row>
    <row r="3747" spans="1:62" x14ac:dyDescent="0.25">
      <c r="A3747" t="s">
        <v>1451</v>
      </c>
      <c r="B3747" s="2">
        <v>43511</v>
      </c>
      <c r="C3747" t="s">
        <v>63</v>
      </c>
      <c r="D3747" s="3">
        <v>43472.383676412035</v>
      </c>
      <c r="E3747" t="s">
        <v>64</v>
      </c>
      <c r="F3747" s="2">
        <v>43556</v>
      </c>
      <c r="G3747" s="2">
        <v>43799</v>
      </c>
      <c r="H3747" t="s">
        <v>1452</v>
      </c>
      <c r="I3747" t="s">
        <v>67</v>
      </c>
      <c r="J3747" t="s">
        <v>1453</v>
      </c>
      <c r="K3747" t="s">
        <v>67</v>
      </c>
      <c r="L3747" t="s">
        <v>1454</v>
      </c>
      <c r="M3747" t="s">
        <v>192</v>
      </c>
      <c r="N3747">
        <v>55304</v>
      </c>
      <c r="O3747" t="s">
        <v>70</v>
      </c>
      <c r="P3747" t="s">
        <v>67</v>
      </c>
      <c r="Q3747" t="s">
        <v>1455</v>
      </c>
      <c r="S3747" t="s">
        <v>72</v>
      </c>
      <c r="T3747" t="s">
        <v>1273</v>
      </c>
      <c r="U3747" t="s">
        <v>1274</v>
      </c>
      <c r="V3747" t="s">
        <v>1275</v>
      </c>
      <c r="W3747" t="s">
        <v>1276</v>
      </c>
      <c r="X3747" t="s">
        <v>1456</v>
      </c>
      <c r="Y3747" t="str">
        <f>"37-3011"</f>
        <v>37-3011</v>
      </c>
      <c r="Z3747" t="s">
        <v>94</v>
      </c>
      <c r="AA3747">
        <v>22131</v>
      </c>
      <c r="AB3747">
        <v>10</v>
      </c>
      <c r="AC3747">
        <v>10</v>
      </c>
      <c r="AD3747" t="s">
        <v>79</v>
      </c>
      <c r="AE3747" t="s">
        <v>80</v>
      </c>
      <c r="AF3747">
        <v>40</v>
      </c>
      <c r="AG3747" s="4">
        <v>0.25</v>
      </c>
      <c r="AH3747" s="4">
        <v>0.70833333333333337</v>
      </c>
      <c r="AI3747" s="5">
        <v>17.05</v>
      </c>
      <c r="AJ3747">
        <v>25.58</v>
      </c>
      <c r="AL3747" t="s">
        <v>81</v>
      </c>
      <c r="AM3747" t="s">
        <v>82</v>
      </c>
      <c r="AO3747" t="s">
        <v>83</v>
      </c>
      <c r="AP3747" t="s">
        <v>67</v>
      </c>
      <c r="AQ3747" t="s">
        <v>67</v>
      </c>
      <c r="AR3747" t="s">
        <v>82</v>
      </c>
      <c r="AT3747" t="s">
        <v>82</v>
      </c>
      <c r="AW3747" t="s">
        <v>82</v>
      </c>
      <c r="AY3747" t="s">
        <v>1454</v>
      </c>
      <c r="AZ3747" t="s">
        <v>1457</v>
      </c>
      <c r="BA3747" t="s">
        <v>192</v>
      </c>
      <c r="BB3747">
        <v>55304</v>
      </c>
      <c r="BC3747" t="s">
        <v>79</v>
      </c>
      <c r="BH3747" t="s">
        <v>1453</v>
      </c>
      <c r="BI3747" t="s">
        <v>67</v>
      </c>
      <c r="BJ3747">
        <v>411940922</v>
      </c>
    </row>
    <row r="3748" spans="1:62" x14ac:dyDescent="0.25">
      <c r="A3748" t="s">
        <v>1615</v>
      </c>
      <c r="B3748" s="2">
        <v>43511</v>
      </c>
      <c r="C3748" t="s">
        <v>63</v>
      </c>
      <c r="D3748" s="3">
        <v>43472.380343124998</v>
      </c>
      <c r="E3748" t="s">
        <v>64</v>
      </c>
      <c r="F3748" s="2">
        <v>43556</v>
      </c>
      <c r="G3748" s="2">
        <v>43830</v>
      </c>
      <c r="H3748" t="s">
        <v>1616</v>
      </c>
      <c r="J3748" t="s">
        <v>1617</v>
      </c>
      <c r="L3748" t="s">
        <v>1618</v>
      </c>
      <c r="M3748" t="s">
        <v>323</v>
      </c>
      <c r="N3748">
        <v>95321</v>
      </c>
      <c r="O3748" t="s">
        <v>70</v>
      </c>
      <c r="Q3748" t="s">
        <v>1619</v>
      </c>
      <c r="S3748" t="s">
        <v>72</v>
      </c>
      <c r="T3748" t="s">
        <v>73</v>
      </c>
      <c r="U3748" t="s">
        <v>1167</v>
      </c>
      <c r="V3748" t="s">
        <v>75</v>
      </c>
      <c r="W3748" t="s">
        <v>76</v>
      </c>
      <c r="X3748" t="s">
        <v>1427</v>
      </c>
      <c r="Y3748" t="str">
        <f>"37-2012"</f>
        <v>37-2012</v>
      </c>
      <c r="Z3748" t="s">
        <v>373</v>
      </c>
      <c r="AA3748">
        <v>721110</v>
      </c>
      <c r="AB3748">
        <v>10</v>
      </c>
      <c r="AC3748">
        <v>10</v>
      </c>
      <c r="AD3748" t="s">
        <v>79</v>
      </c>
      <c r="AE3748" t="s">
        <v>95</v>
      </c>
      <c r="AF3748">
        <v>40</v>
      </c>
      <c r="AG3748" s="4">
        <v>0.375</v>
      </c>
      <c r="AH3748" s="4">
        <v>0.70833333333333337</v>
      </c>
      <c r="AI3748" s="5">
        <v>12.23</v>
      </c>
      <c r="AJ3748">
        <v>18.350000000000001</v>
      </c>
      <c r="AK3748">
        <v>18.350000000000001</v>
      </c>
      <c r="AL3748" t="s">
        <v>81</v>
      </c>
      <c r="AM3748" t="s">
        <v>82</v>
      </c>
      <c r="AO3748" t="s">
        <v>83</v>
      </c>
      <c r="AR3748" t="s">
        <v>82</v>
      </c>
      <c r="AT3748" t="s">
        <v>82</v>
      </c>
      <c r="AW3748" t="s">
        <v>82</v>
      </c>
      <c r="AY3748" t="s">
        <v>1618</v>
      </c>
      <c r="AZ3748" t="s">
        <v>1620</v>
      </c>
      <c r="BA3748" t="s">
        <v>323</v>
      </c>
      <c r="BB3748">
        <v>95321</v>
      </c>
      <c r="BC3748" t="s">
        <v>79</v>
      </c>
      <c r="BH3748" t="s">
        <v>1617</v>
      </c>
      <c r="BJ3748">
        <v>770583818</v>
      </c>
    </row>
    <row r="3749" spans="1:62" x14ac:dyDescent="0.25">
      <c r="A3749" t="s">
        <v>2458</v>
      </c>
      <c r="B3749" s="2">
        <v>43511</v>
      </c>
      <c r="C3749" t="s">
        <v>63</v>
      </c>
      <c r="D3749" s="3">
        <v>43472.378308935185</v>
      </c>
      <c r="E3749" t="s">
        <v>64</v>
      </c>
      <c r="F3749" s="2">
        <v>43556</v>
      </c>
      <c r="G3749" s="2">
        <v>43830</v>
      </c>
      <c r="H3749" t="s">
        <v>2459</v>
      </c>
      <c r="I3749" t="s">
        <v>67</v>
      </c>
      <c r="J3749" t="s">
        <v>2460</v>
      </c>
      <c r="L3749" t="s">
        <v>2461</v>
      </c>
      <c r="M3749" t="s">
        <v>86</v>
      </c>
      <c r="N3749">
        <v>33477</v>
      </c>
      <c r="O3749" t="s">
        <v>70</v>
      </c>
      <c r="Q3749" t="s">
        <v>2462</v>
      </c>
      <c r="S3749" t="s">
        <v>72</v>
      </c>
      <c r="T3749" t="s">
        <v>524</v>
      </c>
      <c r="U3749" t="s">
        <v>2091</v>
      </c>
      <c r="V3749" t="s">
        <v>68</v>
      </c>
      <c r="W3749" t="s">
        <v>69</v>
      </c>
      <c r="X3749" t="s">
        <v>1748</v>
      </c>
      <c r="Y3749" t="str">
        <f>"39-2021"</f>
        <v>39-2021</v>
      </c>
      <c r="Z3749" t="s">
        <v>78</v>
      </c>
      <c r="AA3749">
        <v>11292</v>
      </c>
      <c r="AB3749">
        <v>12</v>
      </c>
      <c r="AC3749">
        <v>12</v>
      </c>
      <c r="AD3749" t="s">
        <v>79</v>
      </c>
      <c r="AE3749" t="s">
        <v>95</v>
      </c>
      <c r="AF3749">
        <v>35</v>
      </c>
      <c r="AG3749" s="4">
        <v>0.33333333333333331</v>
      </c>
      <c r="AH3749" s="4">
        <v>0.66666666666666663</v>
      </c>
      <c r="AI3749" s="5">
        <v>12.9</v>
      </c>
      <c r="AJ3749">
        <v>19.350000000000001</v>
      </c>
      <c r="AK3749">
        <v>19.350000000000001</v>
      </c>
      <c r="AL3749" t="s">
        <v>81</v>
      </c>
      <c r="AM3749" t="s">
        <v>82</v>
      </c>
      <c r="AO3749" t="s">
        <v>83</v>
      </c>
      <c r="AP3749" t="s">
        <v>67</v>
      </c>
      <c r="AQ3749" t="s">
        <v>67</v>
      </c>
      <c r="AR3749" t="s">
        <v>82</v>
      </c>
      <c r="AT3749" t="s">
        <v>82</v>
      </c>
      <c r="AW3749" t="s">
        <v>82</v>
      </c>
      <c r="AY3749" t="s">
        <v>2461</v>
      </c>
      <c r="AZ3749" t="s">
        <v>1488</v>
      </c>
      <c r="BA3749" t="s">
        <v>86</v>
      </c>
      <c r="BB3749">
        <v>33477</v>
      </c>
      <c r="BC3749" t="s">
        <v>79</v>
      </c>
      <c r="BH3749" t="s">
        <v>2460</v>
      </c>
      <c r="BJ3749">
        <v>900600957</v>
      </c>
    </row>
    <row r="3750" spans="1:62" x14ac:dyDescent="0.25">
      <c r="A3750" t="s">
        <v>2595</v>
      </c>
      <c r="B3750" s="2">
        <v>43511</v>
      </c>
      <c r="C3750" t="s">
        <v>63</v>
      </c>
      <c r="D3750" s="3">
        <v>43472.381761111108</v>
      </c>
      <c r="E3750" t="s">
        <v>64</v>
      </c>
      <c r="F3750" s="2">
        <v>43556</v>
      </c>
      <c r="G3750" s="2">
        <v>43830</v>
      </c>
      <c r="H3750" t="s">
        <v>2596</v>
      </c>
      <c r="J3750" t="s">
        <v>2597</v>
      </c>
      <c r="L3750" t="s">
        <v>2598</v>
      </c>
      <c r="M3750" t="s">
        <v>844</v>
      </c>
      <c r="N3750">
        <v>60442</v>
      </c>
      <c r="O3750" t="s">
        <v>70</v>
      </c>
      <c r="Q3750" t="s">
        <v>2599</v>
      </c>
      <c r="S3750" t="s">
        <v>72</v>
      </c>
      <c r="T3750" t="s">
        <v>73</v>
      </c>
      <c r="U3750" t="s">
        <v>74</v>
      </c>
      <c r="V3750" t="s">
        <v>75</v>
      </c>
      <c r="W3750" t="s">
        <v>76</v>
      </c>
      <c r="X3750" t="s">
        <v>77</v>
      </c>
      <c r="Y3750" t="str">
        <f>"39-2021"</f>
        <v>39-2021</v>
      </c>
      <c r="Z3750" t="s">
        <v>78</v>
      </c>
      <c r="AA3750">
        <v>711212</v>
      </c>
      <c r="AB3750">
        <v>5</v>
      </c>
      <c r="AC3750">
        <v>5</v>
      </c>
      <c r="AD3750" t="s">
        <v>79</v>
      </c>
      <c r="AE3750" t="s">
        <v>80</v>
      </c>
      <c r="AF3750">
        <v>40</v>
      </c>
      <c r="AG3750" s="4">
        <v>0.20833333333333334</v>
      </c>
      <c r="AH3750" s="4">
        <v>0.70833333333333337</v>
      </c>
      <c r="AI3750" s="5">
        <v>11.85</v>
      </c>
      <c r="AJ3750">
        <v>17.760000000000002</v>
      </c>
      <c r="AK3750">
        <v>17.760000000000002</v>
      </c>
      <c r="AL3750" t="s">
        <v>81</v>
      </c>
      <c r="AM3750" t="s">
        <v>82</v>
      </c>
      <c r="AO3750" t="s">
        <v>83</v>
      </c>
      <c r="AR3750" t="s">
        <v>82</v>
      </c>
      <c r="AT3750" t="s">
        <v>82</v>
      </c>
      <c r="AW3750" t="s">
        <v>72</v>
      </c>
      <c r="AX3750">
        <v>1</v>
      </c>
      <c r="AY3750" t="s">
        <v>2600</v>
      </c>
      <c r="AZ3750" t="s">
        <v>2074</v>
      </c>
      <c r="BA3750" t="s">
        <v>192</v>
      </c>
      <c r="BB3750">
        <v>55379</v>
      </c>
      <c r="BC3750" t="s">
        <v>87</v>
      </c>
      <c r="BH3750" t="s">
        <v>2601</v>
      </c>
      <c r="BI3750" t="s">
        <v>2602</v>
      </c>
      <c r="BJ3750">
        <v>454423328</v>
      </c>
    </row>
    <row r="3751" spans="1:62" x14ac:dyDescent="0.25">
      <c r="A3751" t="s">
        <v>2716</v>
      </c>
      <c r="B3751" s="2">
        <v>43511</v>
      </c>
      <c r="C3751" t="s">
        <v>63</v>
      </c>
      <c r="D3751" s="3">
        <v>43472.381136307871</v>
      </c>
      <c r="E3751" t="s">
        <v>64</v>
      </c>
      <c r="F3751" s="2">
        <v>43556</v>
      </c>
      <c r="G3751" s="2">
        <v>43830</v>
      </c>
      <c r="H3751" t="s">
        <v>2717</v>
      </c>
      <c r="J3751" t="s">
        <v>2718</v>
      </c>
      <c r="L3751" t="s">
        <v>2719</v>
      </c>
      <c r="M3751" t="s">
        <v>2314</v>
      </c>
      <c r="N3751">
        <v>46143</v>
      </c>
      <c r="O3751" t="s">
        <v>70</v>
      </c>
      <c r="Q3751" t="s">
        <v>2720</v>
      </c>
      <c r="S3751" t="s">
        <v>72</v>
      </c>
      <c r="T3751" t="s">
        <v>73</v>
      </c>
      <c r="U3751" t="s">
        <v>74</v>
      </c>
      <c r="V3751" t="s">
        <v>75</v>
      </c>
      <c r="W3751" t="s">
        <v>76</v>
      </c>
      <c r="X3751" t="s">
        <v>77</v>
      </c>
      <c r="Y3751" t="str">
        <f>"39-2021"</f>
        <v>39-2021</v>
      </c>
      <c r="Z3751" t="s">
        <v>78</v>
      </c>
      <c r="AA3751">
        <v>711212</v>
      </c>
      <c r="AB3751">
        <v>6</v>
      </c>
      <c r="AC3751">
        <v>6</v>
      </c>
      <c r="AD3751" t="s">
        <v>79</v>
      </c>
      <c r="AE3751" t="s">
        <v>80</v>
      </c>
      <c r="AF3751">
        <v>40</v>
      </c>
      <c r="AG3751" s="4">
        <v>0.20833333333333334</v>
      </c>
      <c r="AH3751" s="4">
        <v>0.70833333333333337</v>
      </c>
      <c r="AI3751" s="5">
        <v>11.08</v>
      </c>
      <c r="AJ3751">
        <v>16.62</v>
      </c>
      <c r="AK3751">
        <v>16.62</v>
      </c>
      <c r="AL3751" t="s">
        <v>81</v>
      </c>
      <c r="AM3751" t="s">
        <v>82</v>
      </c>
      <c r="AO3751" t="s">
        <v>83</v>
      </c>
      <c r="AR3751" t="s">
        <v>82</v>
      </c>
      <c r="AT3751" t="s">
        <v>82</v>
      </c>
      <c r="AW3751" t="s">
        <v>72</v>
      </c>
      <c r="AX3751">
        <v>1</v>
      </c>
      <c r="AY3751" t="s">
        <v>2267</v>
      </c>
      <c r="AZ3751" t="s">
        <v>2001</v>
      </c>
      <c r="BA3751" t="s">
        <v>2314</v>
      </c>
      <c r="BB3751">
        <v>46176</v>
      </c>
      <c r="BC3751" t="s">
        <v>87</v>
      </c>
      <c r="BH3751" t="s">
        <v>2696</v>
      </c>
      <c r="BI3751" t="s">
        <v>2697</v>
      </c>
      <c r="BJ3751">
        <v>454919448</v>
      </c>
    </row>
    <row r="3752" spans="1:62" x14ac:dyDescent="0.25">
      <c r="A3752" t="s">
        <v>6174</v>
      </c>
      <c r="B3752" s="2">
        <v>43511</v>
      </c>
      <c r="C3752" t="s">
        <v>63</v>
      </c>
      <c r="D3752" s="3">
        <v>43472.380554988427</v>
      </c>
      <c r="E3752" t="s">
        <v>64</v>
      </c>
      <c r="F3752" s="2">
        <v>43556</v>
      </c>
      <c r="G3752" s="2">
        <v>43769</v>
      </c>
      <c r="H3752" t="s">
        <v>6175</v>
      </c>
      <c r="J3752" t="s">
        <v>6176</v>
      </c>
      <c r="L3752" t="s">
        <v>4681</v>
      </c>
      <c r="M3752" t="s">
        <v>774</v>
      </c>
      <c r="N3752">
        <v>80221</v>
      </c>
      <c r="O3752" t="s">
        <v>70</v>
      </c>
      <c r="Q3752" t="s">
        <v>6177</v>
      </c>
      <c r="S3752" t="s">
        <v>72</v>
      </c>
      <c r="T3752" t="s">
        <v>6178</v>
      </c>
      <c r="U3752" t="s">
        <v>6179</v>
      </c>
      <c r="V3752" t="s">
        <v>6180</v>
      </c>
      <c r="W3752" t="s">
        <v>774</v>
      </c>
      <c r="X3752" t="s">
        <v>106</v>
      </c>
      <c r="Y3752" t="str">
        <f>"37-3011"</f>
        <v>37-3011</v>
      </c>
      <c r="Z3752" t="s">
        <v>94</v>
      </c>
      <c r="AA3752">
        <v>541320</v>
      </c>
      <c r="AB3752">
        <v>11</v>
      </c>
      <c r="AC3752">
        <v>11</v>
      </c>
      <c r="AD3752" t="s">
        <v>79</v>
      </c>
      <c r="AE3752" t="s">
        <v>95</v>
      </c>
      <c r="AF3752">
        <v>40</v>
      </c>
      <c r="AG3752" s="4">
        <v>0.25</v>
      </c>
      <c r="AH3752" s="4">
        <v>0.70833333333333337</v>
      </c>
      <c r="AI3752" s="5">
        <v>15.17</v>
      </c>
      <c r="AJ3752">
        <v>22.76</v>
      </c>
      <c r="AL3752" t="s">
        <v>81</v>
      </c>
      <c r="AM3752" t="s">
        <v>82</v>
      </c>
      <c r="AO3752" t="s">
        <v>83</v>
      </c>
      <c r="AR3752" t="s">
        <v>82</v>
      </c>
      <c r="AT3752" t="s">
        <v>82</v>
      </c>
      <c r="AW3752" t="s">
        <v>82</v>
      </c>
      <c r="AY3752" t="s">
        <v>4681</v>
      </c>
      <c r="AZ3752" t="s">
        <v>4681</v>
      </c>
      <c r="BA3752" t="s">
        <v>774</v>
      </c>
      <c r="BB3752">
        <v>80221</v>
      </c>
      <c r="BC3752" t="s">
        <v>79</v>
      </c>
      <c r="BH3752" t="s">
        <v>6176</v>
      </c>
      <c r="BJ3752">
        <v>472834843</v>
      </c>
    </row>
    <row r="3753" spans="1:62" x14ac:dyDescent="0.25">
      <c r="A3753" t="s">
        <v>6824</v>
      </c>
      <c r="B3753" s="2">
        <v>43511</v>
      </c>
      <c r="C3753" t="s">
        <v>63</v>
      </c>
      <c r="D3753" s="3">
        <v>43472.380130509257</v>
      </c>
      <c r="E3753" t="s">
        <v>64</v>
      </c>
      <c r="F3753" s="2">
        <v>43556</v>
      </c>
      <c r="G3753" s="2">
        <v>43799</v>
      </c>
      <c r="H3753" t="s">
        <v>6825</v>
      </c>
      <c r="J3753" t="s">
        <v>6826</v>
      </c>
      <c r="L3753" t="s">
        <v>1107</v>
      </c>
      <c r="M3753" t="s">
        <v>774</v>
      </c>
      <c r="N3753">
        <v>80550</v>
      </c>
      <c r="O3753" t="s">
        <v>70</v>
      </c>
      <c r="Q3753" t="s">
        <v>6827</v>
      </c>
      <c r="S3753" t="s">
        <v>72</v>
      </c>
      <c r="T3753" t="s">
        <v>6357</v>
      </c>
      <c r="U3753" t="s">
        <v>6358</v>
      </c>
      <c r="V3753" t="s">
        <v>6359</v>
      </c>
      <c r="W3753" t="s">
        <v>207</v>
      </c>
      <c r="X3753" t="s">
        <v>6828</v>
      </c>
      <c r="Y3753" t="str">
        <f>"37-3011"</f>
        <v>37-3011</v>
      </c>
      <c r="Z3753" t="s">
        <v>94</v>
      </c>
      <c r="AA3753">
        <v>561730</v>
      </c>
      <c r="AB3753">
        <v>4</v>
      </c>
      <c r="AC3753">
        <v>4</v>
      </c>
      <c r="AD3753" t="s">
        <v>79</v>
      </c>
      <c r="AE3753" t="s">
        <v>95</v>
      </c>
      <c r="AF3753">
        <v>40</v>
      </c>
      <c r="AG3753" s="4">
        <v>0.29166666666666669</v>
      </c>
      <c r="AH3753" s="4">
        <v>0.64583333333333337</v>
      </c>
      <c r="AI3753" s="5">
        <v>15.73</v>
      </c>
      <c r="AJ3753">
        <v>23.6</v>
      </c>
      <c r="AL3753" t="s">
        <v>81</v>
      </c>
      <c r="AM3753" t="s">
        <v>82</v>
      </c>
      <c r="AO3753" t="s">
        <v>83</v>
      </c>
      <c r="AR3753" t="s">
        <v>82</v>
      </c>
      <c r="AT3753" t="s">
        <v>82</v>
      </c>
      <c r="AW3753" t="s">
        <v>82</v>
      </c>
      <c r="AY3753" t="s">
        <v>1107</v>
      </c>
      <c r="AZ3753" t="s">
        <v>6829</v>
      </c>
      <c r="BA3753" t="s">
        <v>774</v>
      </c>
      <c r="BB3753">
        <v>80550</v>
      </c>
      <c r="BC3753" t="s">
        <v>79</v>
      </c>
      <c r="BH3753" t="s">
        <v>6830</v>
      </c>
      <c r="BJ3753">
        <v>455102582</v>
      </c>
    </row>
    <row r="3754" spans="1:62" x14ac:dyDescent="0.25">
      <c r="A3754" t="s">
        <v>6863</v>
      </c>
      <c r="B3754" s="2">
        <v>43511</v>
      </c>
      <c r="C3754" t="s">
        <v>63</v>
      </c>
      <c r="D3754" s="3">
        <v>43472.380309062501</v>
      </c>
      <c r="E3754" t="s">
        <v>64</v>
      </c>
      <c r="F3754" s="2">
        <v>43556</v>
      </c>
      <c r="G3754" s="2">
        <v>43771</v>
      </c>
      <c r="H3754" t="s">
        <v>6864</v>
      </c>
      <c r="J3754" t="s">
        <v>6865</v>
      </c>
      <c r="L3754" t="s">
        <v>6866</v>
      </c>
      <c r="M3754" t="s">
        <v>147</v>
      </c>
      <c r="N3754">
        <v>19462</v>
      </c>
      <c r="O3754" t="s">
        <v>70</v>
      </c>
      <c r="Q3754" t="s">
        <v>6867</v>
      </c>
      <c r="S3754" t="s">
        <v>72</v>
      </c>
      <c r="T3754" t="s">
        <v>5946</v>
      </c>
      <c r="U3754" t="s">
        <v>5854</v>
      </c>
      <c r="V3754" t="s">
        <v>6868</v>
      </c>
      <c r="W3754" t="s">
        <v>232</v>
      </c>
      <c r="X3754" t="s">
        <v>106</v>
      </c>
      <c r="Y3754" t="str">
        <f>"37-3011"</f>
        <v>37-3011</v>
      </c>
      <c r="Z3754" t="s">
        <v>94</v>
      </c>
      <c r="AA3754">
        <v>561730</v>
      </c>
      <c r="AB3754">
        <v>6</v>
      </c>
      <c r="AC3754">
        <v>6</v>
      </c>
      <c r="AD3754" t="s">
        <v>79</v>
      </c>
      <c r="AE3754" t="s">
        <v>95</v>
      </c>
      <c r="AF3754">
        <v>40</v>
      </c>
      <c r="AG3754" s="4">
        <v>0.29166666666666669</v>
      </c>
      <c r="AH3754" s="4">
        <v>0.64583333333333337</v>
      </c>
      <c r="AI3754" s="5">
        <v>12.57</v>
      </c>
      <c r="AJ3754">
        <v>18.86</v>
      </c>
      <c r="AL3754" t="s">
        <v>81</v>
      </c>
      <c r="AM3754" t="s">
        <v>82</v>
      </c>
      <c r="AO3754" t="s">
        <v>83</v>
      </c>
      <c r="AR3754" t="s">
        <v>82</v>
      </c>
      <c r="AT3754" t="s">
        <v>82</v>
      </c>
      <c r="AW3754" t="s">
        <v>82</v>
      </c>
      <c r="AY3754" t="s">
        <v>5265</v>
      </c>
      <c r="AZ3754" t="s">
        <v>3564</v>
      </c>
      <c r="BA3754" t="s">
        <v>86</v>
      </c>
      <c r="BB3754">
        <v>34223</v>
      </c>
      <c r="BC3754" t="s">
        <v>79</v>
      </c>
      <c r="BH3754" t="s">
        <v>6869</v>
      </c>
      <c r="BJ3754">
        <v>954194223</v>
      </c>
    </row>
    <row r="3755" spans="1:62" x14ac:dyDescent="0.25">
      <c r="A3755" t="s">
        <v>7476</v>
      </c>
      <c r="B3755" s="2">
        <v>43511</v>
      </c>
      <c r="C3755" t="s">
        <v>63</v>
      </c>
      <c r="D3755" s="3">
        <v>43472.381860879628</v>
      </c>
      <c r="E3755" t="s">
        <v>64</v>
      </c>
      <c r="F3755" s="2">
        <v>43556</v>
      </c>
      <c r="G3755" s="2">
        <v>43799</v>
      </c>
      <c r="H3755" t="s">
        <v>7477</v>
      </c>
      <c r="J3755" t="s">
        <v>7478</v>
      </c>
      <c r="L3755" t="s">
        <v>7479</v>
      </c>
      <c r="M3755" t="s">
        <v>1246</v>
      </c>
      <c r="N3755">
        <v>63051</v>
      </c>
      <c r="O3755" t="s">
        <v>70</v>
      </c>
      <c r="Q3755" t="s">
        <v>7480</v>
      </c>
      <c r="S3755" t="s">
        <v>72</v>
      </c>
      <c r="T3755" t="s">
        <v>878</v>
      </c>
      <c r="U3755" t="s">
        <v>879</v>
      </c>
      <c r="V3755" t="s">
        <v>880</v>
      </c>
      <c r="W3755" t="s">
        <v>881</v>
      </c>
      <c r="X3755" t="s">
        <v>106</v>
      </c>
      <c r="Y3755" t="str">
        <f>"37-3011"</f>
        <v>37-3011</v>
      </c>
      <c r="Z3755" t="s">
        <v>94</v>
      </c>
      <c r="AA3755">
        <v>561730</v>
      </c>
      <c r="AB3755">
        <v>20</v>
      </c>
      <c r="AC3755">
        <v>20</v>
      </c>
      <c r="AD3755" t="s">
        <v>79</v>
      </c>
      <c r="AE3755" t="s">
        <v>80</v>
      </c>
      <c r="AF3755">
        <v>40</v>
      </c>
      <c r="AG3755" s="4">
        <v>0.25</v>
      </c>
      <c r="AH3755" s="4">
        <v>0.70833333333333337</v>
      </c>
      <c r="AI3755" s="5">
        <v>14.52</v>
      </c>
      <c r="AJ3755">
        <v>21.78</v>
      </c>
      <c r="AL3755" t="s">
        <v>81</v>
      </c>
      <c r="AM3755" t="s">
        <v>82</v>
      </c>
      <c r="AO3755" t="s">
        <v>83</v>
      </c>
      <c r="AR3755" t="s">
        <v>82</v>
      </c>
      <c r="AT3755" t="s">
        <v>82</v>
      </c>
      <c r="AW3755" t="s">
        <v>82</v>
      </c>
      <c r="AY3755" t="s">
        <v>7479</v>
      </c>
      <c r="AZ3755" t="s">
        <v>713</v>
      </c>
      <c r="BA3755" t="s">
        <v>1246</v>
      </c>
      <c r="BB3755">
        <v>63051</v>
      </c>
      <c r="BC3755" t="s">
        <v>79</v>
      </c>
      <c r="BH3755" t="s">
        <v>7481</v>
      </c>
      <c r="BJ3755">
        <v>264146590</v>
      </c>
    </row>
    <row r="3756" spans="1:62" x14ac:dyDescent="0.25">
      <c r="A3756" t="s">
        <v>7503</v>
      </c>
      <c r="B3756" s="2">
        <v>43511</v>
      </c>
      <c r="C3756" t="s">
        <v>63</v>
      </c>
      <c r="D3756" s="3">
        <v>43472.382421550923</v>
      </c>
      <c r="E3756" t="s">
        <v>1763</v>
      </c>
      <c r="F3756" s="2">
        <v>43556</v>
      </c>
      <c r="G3756" s="2">
        <v>43819</v>
      </c>
      <c r="H3756" t="s">
        <v>7504</v>
      </c>
      <c r="J3756" t="s">
        <v>7505</v>
      </c>
      <c r="L3756" t="s">
        <v>7506</v>
      </c>
      <c r="M3756" t="s">
        <v>69</v>
      </c>
      <c r="N3756">
        <v>42240</v>
      </c>
      <c r="O3756" t="s">
        <v>70</v>
      </c>
      <c r="Q3756" t="s">
        <v>7507</v>
      </c>
      <c r="S3756" t="s">
        <v>72</v>
      </c>
      <c r="T3756" t="s">
        <v>878</v>
      </c>
      <c r="U3756" t="s">
        <v>879</v>
      </c>
      <c r="V3756" t="s">
        <v>880</v>
      </c>
      <c r="W3756" t="s">
        <v>881</v>
      </c>
      <c r="X3756" t="s">
        <v>7508</v>
      </c>
      <c r="Y3756" t="str">
        <f>"47-3012"</f>
        <v>47-3012</v>
      </c>
      <c r="Z3756" t="s">
        <v>1540</v>
      </c>
      <c r="AA3756">
        <v>238130</v>
      </c>
      <c r="AB3756">
        <v>10</v>
      </c>
      <c r="AC3756">
        <v>10</v>
      </c>
      <c r="AD3756" t="s">
        <v>79</v>
      </c>
      <c r="AE3756" t="s">
        <v>80</v>
      </c>
      <c r="AF3756">
        <v>40</v>
      </c>
      <c r="AG3756" s="4">
        <v>0.29166666666666669</v>
      </c>
      <c r="AH3756" s="4">
        <v>0.66666666666666663</v>
      </c>
      <c r="AI3756" s="5">
        <v>14.39</v>
      </c>
      <c r="AJ3756">
        <v>21.59</v>
      </c>
      <c r="AL3756" t="s">
        <v>81</v>
      </c>
      <c r="AM3756" t="s">
        <v>82</v>
      </c>
      <c r="AO3756" t="s">
        <v>83</v>
      </c>
      <c r="AR3756" t="s">
        <v>82</v>
      </c>
      <c r="AT3756" t="s">
        <v>82</v>
      </c>
      <c r="AW3756" t="s">
        <v>72</v>
      </c>
      <c r="AX3756">
        <v>1</v>
      </c>
      <c r="AY3756" t="s">
        <v>7509</v>
      </c>
      <c r="AZ3756" t="s">
        <v>7510</v>
      </c>
      <c r="BA3756" t="s">
        <v>69</v>
      </c>
      <c r="BB3756">
        <v>42211</v>
      </c>
      <c r="BC3756" t="s">
        <v>79</v>
      </c>
      <c r="BH3756" t="s">
        <v>7511</v>
      </c>
      <c r="BJ3756">
        <v>464156658</v>
      </c>
    </row>
    <row r="3757" spans="1:62" x14ac:dyDescent="0.25">
      <c r="A3757" t="s">
        <v>7698</v>
      </c>
      <c r="B3757" s="2">
        <v>43511</v>
      </c>
      <c r="C3757" t="s">
        <v>63</v>
      </c>
      <c r="D3757" s="3">
        <v>43472.382234629629</v>
      </c>
      <c r="E3757" t="s">
        <v>64</v>
      </c>
      <c r="F3757" s="2">
        <v>43556</v>
      </c>
      <c r="G3757" s="2">
        <v>43799</v>
      </c>
      <c r="H3757" t="s">
        <v>7699</v>
      </c>
      <c r="J3757" t="s">
        <v>7700</v>
      </c>
      <c r="L3757" t="s">
        <v>7701</v>
      </c>
      <c r="M3757" t="s">
        <v>1165</v>
      </c>
      <c r="N3757">
        <v>57005</v>
      </c>
      <c r="O3757" t="s">
        <v>70</v>
      </c>
      <c r="Q3757" t="s">
        <v>7702</v>
      </c>
      <c r="S3757" t="s">
        <v>72</v>
      </c>
      <c r="T3757" t="s">
        <v>878</v>
      </c>
      <c r="U3757" t="s">
        <v>3851</v>
      </c>
      <c r="V3757" t="s">
        <v>2620</v>
      </c>
      <c r="W3757" t="s">
        <v>881</v>
      </c>
      <c r="X3757" t="s">
        <v>106</v>
      </c>
      <c r="Y3757" t="str">
        <f>"37-3011"</f>
        <v>37-3011</v>
      </c>
      <c r="Z3757" t="s">
        <v>94</v>
      </c>
      <c r="AA3757">
        <v>561730</v>
      </c>
      <c r="AB3757">
        <v>13</v>
      </c>
      <c r="AC3757">
        <v>13</v>
      </c>
      <c r="AD3757" t="s">
        <v>79</v>
      </c>
      <c r="AE3757" t="s">
        <v>80</v>
      </c>
      <c r="AF3757">
        <v>40</v>
      </c>
      <c r="AG3757" s="4">
        <v>0.3125</v>
      </c>
      <c r="AH3757" s="4">
        <v>0.79166666666666663</v>
      </c>
      <c r="AI3757" s="5">
        <v>13.84</v>
      </c>
      <c r="AJ3757">
        <v>20.76</v>
      </c>
      <c r="AK3757">
        <v>24</v>
      </c>
      <c r="AL3757" t="s">
        <v>81</v>
      </c>
      <c r="AM3757" t="s">
        <v>82</v>
      </c>
      <c r="AO3757" t="s">
        <v>83</v>
      </c>
      <c r="AR3757" t="s">
        <v>82</v>
      </c>
      <c r="AT3757" t="s">
        <v>82</v>
      </c>
      <c r="AW3757" t="s">
        <v>82</v>
      </c>
      <c r="AY3757" t="s">
        <v>7701</v>
      </c>
      <c r="AZ3757" t="s">
        <v>7703</v>
      </c>
      <c r="BA3757" t="s">
        <v>1165</v>
      </c>
      <c r="BB3757">
        <v>57005</v>
      </c>
      <c r="BC3757" t="s">
        <v>79</v>
      </c>
      <c r="BH3757" t="s">
        <v>7704</v>
      </c>
      <c r="BJ3757">
        <v>208231075</v>
      </c>
    </row>
    <row r="3758" spans="1:62" x14ac:dyDescent="0.25">
      <c r="A3758" t="s">
        <v>8078</v>
      </c>
      <c r="B3758" s="2">
        <v>43511</v>
      </c>
      <c r="C3758" t="s">
        <v>63</v>
      </c>
      <c r="D3758" s="3">
        <v>43472.383242291668</v>
      </c>
      <c r="E3758" t="s">
        <v>64</v>
      </c>
      <c r="F3758" s="2">
        <v>43556</v>
      </c>
      <c r="G3758" s="2">
        <v>43800</v>
      </c>
      <c r="H3758" t="s">
        <v>8079</v>
      </c>
      <c r="I3758" t="s">
        <v>8080</v>
      </c>
      <c r="J3758" t="s">
        <v>8081</v>
      </c>
      <c r="L3758" t="s">
        <v>8082</v>
      </c>
      <c r="M3758" t="s">
        <v>783</v>
      </c>
      <c r="N3758">
        <v>44104</v>
      </c>
      <c r="O3758" t="s">
        <v>70</v>
      </c>
      <c r="Q3758" t="s">
        <v>8083</v>
      </c>
      <c r="S3758" t="s">
        <v>72</v>
      </c>
      <c r="T3758" t="s">
        <v>7052</v>
      </c>
      <c r="U3758" t="s">
        <v>6798</v>
      </c>
      <c r="V3758" t="s">
        <v>6799</v>
      </c>
      <c r="W3758" t="s">
        <v>783</v>
      </c>
      <c r="X3758" t="s">
        <v>106</v>
      </c>
      <c r="Y3758" t="str">
        <f>"37-3011"</f>
        <v>37-3011</v>
      </c>
      <c r="Z3758" t="s">
        <v>94</v>
      </c>
      <c r="AA3758">
        <v>561730</v>
      </c>
      <c r="AB3758">
        <v>6</v>
      </c>
      <c r="AC3758">
        <v>6</v>
      </c>
      <c r="AD3758" t="s">
        <v>79</v>
      </c>
      <c r="AE3758" t="s">
        <v>95</v>
      </c>
      <c r="AF3758">
        <v>40</v>
      </c>
      <c r="AG3758" s="4">
        <v>0.375</v>
      </c>
      <c r="AH3758" s="4">
        <v>0.70833333333333337</v>
      </c>
      <c r="AI3758" s="5">
        <v>13.7</v>
      </c>
      <c r="AJ3758">
        <v>20.55</v>
      </c>
      <c r="AK3758">
        <v>20.55</v>
      </c>
      <c r="AL3758" t="s">
        <v>81</v>
      </c>
      <c r="AM3758" t="s">
        <v>82</v>
      </c>
      <c r="AO3758" t="s">
        <v>83</v>
      </c>
      <c r="AR3758" t="s">
        <v>82</v>
      </c>
      <c r="AT3758" t="s">
        <v>82</v>
      </c>
      <c r="AW3758" t="s">
        <v>82</v>
      </c>
      <c r="AY3758" t="s">
        <v>8082</v>
      </c>
      <c r="AZ3758" t="s">
        <v>7439</v>
      </c>
      <c r="BA3758" t="s">
        <v>783</v>
      </c>
      <c r="BB3758">
        <v>44104</v>
      </c>
      <c r="BC3758" t="s">
        <v>79</v>
      </c>
      <c r="BH3758" t="s">
        <v>8084</v>
      </c>
      <c r="BJ3758">
        <v>822794990</v>
      </c>
    </row>
    <row r="3759" spans="1:62" x14ac:dyDescent="0.25">
      <c r="A3759" t="s">
        <v>8172</v>
      </c>
      <c r="B3759" s="2">
        <v>43511</v>
      </c>
      <c r="C3759" t="s">
        <v>63</v>
      </c>
      <c r="D3759" s="3">
        <v>43472.391879791663</v>
      </c>
      <c r="E3759" t="s">
        <v>91</v>
      </c>
      <c r="H3759" t="s">
        <v>8173</v>
      </c>
      <c r="I3759" t="s">
        <v>8174</v>
      </c>
      <c r="J3759" t="s">
        <v>8175</v>
      </c>
      <c r="L3759" t="s">
        <v>4681</v>
      </c>
      <c r="M3759" t="s">
        <v>774</v>
      </c>
      <c r="N3759">
        <v>80229</v>
      </c>
      <c r="O3759" t="s">
        <v>70</v>
      </c>
      <c r="Q3759" t="s">
        <v>8176</v>
      </c>
      <c r="S3759" t="s">
        <v>72</v>
      </c>
      <c r="T3759" t="s">
        <v>6178</v>
      </c>
      <c r="U3759" t="s">
        <v>6179</v>
      </c>
      <c r="V3759" t="s">
        <v>6180</v>
      </c>
      <c r="W3759" t="s">
        <v>774</v>
      </c>
      <c r="X3759" t="s">
        <v>1758</v>
      </c>
      <c r="Y3759" t="str">
        <f>"47-2061"</f>
        <v>47-2061</v>
      </c>
      <c r="Z3759" t="s">
        <v>326</v>
      </c>
      <c r="AA3759">
        <v>237310</v>
      </c>
      <c r="AB3759">
        <v>30</v>
      </c>
      <c r="AD3759" t="s">
        <v>79</v>
      </c>
      <c r="AE3759" t="s">
        <v>95</v>
      </c>
      <c r="AF3759">
        <v>40</v>
      </c>
      <c r="AG3759" s="4">
        <v>0.25</v>
      </c>
      <c r="AH3759" s="4">
        <v>0.75</v>
      </c>
      <c r="AI3759" s="5">
        <v>18.25</v>
      </c>
      <c r="AJ3759">
        <v>27.38</v>
      </c>
      <c r="AK3759">
        <v>28.5</v>
      </c>
      <c r="AL3759" t="s">
        <v>81</v>
      </c>
      <c r="AM3759" t="s">
        <v>82</v>
      </c>
      <c r="AO3759" t="s">
        <v>83</v>
      </c>
      <c r="AR3759" t="s">
        <v>82</v>
      </c>
      <c r="AT3759" t="s">
        <v>82</v>
      </c>
      <c r="AW3759" t="s">
        <v>82</v>
      </c>
      <c r="AY3759" t="s">
        <v>4681</v>
      </c>
      <c r="AZ3759" t="s">
        <v>3364</v>
      </c>
      <c r="BA3759" t="s">
        <v>774</v>
      </c>
      <c r="BB3759">
        <v>80229</v>
      </c>
      <c r="BC3759" t="s">
        <v>79</v>
      </c>
      <c r="BH3759" t="s">
        <v>8175</v>
      </c>
      <c r="BJ3759">
        <v>841216817</v>
      </c>
    </row>
    <row r="3760" spans="1:62" x14ac:dyDescent="0.25">
      <c r="A3760" t="s">
        <v>8287</v>
      </c>
      <c r="B3760" s="2">
        <v>43511</v>
      </c>
      <c r="C3760" t="s">
        <v>63</v>
      </c>
      <c r="D3760" s="3">
        <v>43472.38303503472</v>
      </c>
      <c r="E3760" t="s">
        <v>7593</v>
      </c>
      <c r="F3760" s="2">
        <v>43556</v>
      </c>
      <c r="G3760" s="2">
        <v>43793</v>
      </c>
      <c r="H3760" t="s">
        <v>8288</v>
      </c>
      <c r="J3760" t="s">
        <v>8289</v>
      </c>
      <c r="L3760" t="s">
        <v>3222</v>
      </c>
      <c r="M3760" t="s">
        <v>3224</v>
      </c>
      <c r="N3760">
        <v>38654</v>
      </c>
      <c r="O3760" t="s">
        <v>70</v>
      </c>
      <c r="Q3760" t="s">
        <v>8290</v>
      </c>
      <c r="S3760" t="s">
        <v>72</v>
      </c>
      <c r="T3760" t="s">
        <v>878</v>
      </c>
      <c r="U3760" t="s">
        <v>879</v>
      </c>
      <c r="V3760" t="s">
        <v>880</v>
      </c>
      <c r="W3760" t="s">
        <v>881</v>
      </c>
      <c r="X3760" t="s">
        <v>106</v>
      </c>
      <c r="Y3760" t="str">
        <f>"37-3011"</f>
        <v>37-3011</v>
      </c>
      <c r="Z3760" t="s">
        <v>94</v>
      </c>
      <c r="AA3760">
        <v>561730</v>
      </c>
      <c r="AB3760">
        <v>40</v>
      </c>
      <c r="AC3760">
        <v>33</v>
      </c>
      <c r="AD3760" t="s">
        <v>79</v>
      </c>
      <c r="AE3760" t="s">
        <v>80</v>
      </c>
      <c r="AF3760">
        <v>40</v>
      </c>
      <c r="AG3760" s="4">
        <v>0.29166666666666669</v>
      </c>
      <c r="AH3760" s="4">
        <v>0.66666666666666663</v>
      </c>
      <c r="AI3760" s="5">
        <v>12.82</v>
      </c>
      <c r="AJ3760">
        <v>19.23</v>
      </c>
      <c r="AK3760">
        <v>22.5</v>
      </c>
      <c r="AL3760" t="s">
        <v>81</v>
      </c>
      <c r="AM3760" t="s">
        <v>82</v>
      </c>
      <c r="AO3760" t="s">
        <v>83</v>
      </c>
      <c r="AR3760" t="s">
        <v>82</v>
      </c>
      <c r="AT3760" t="s">
        <v>82</v>
      </c>
      <c r="AW3760" t="s">
        <v>82</v>
      </c>
      <c r="AY3760" t="s">
        <v>3222</v>
      </c>
      <c r="AZ3760" t="s">
        <v>3223</v>
      </c>
      <c r="BA3760" t="s">
        <v>3224</v>
      </c>
      <c r="BB3760">
        <v>38654</v>
      </c>
      <c r="BC3760" t="s">
        <v>79</v>
      </c>
      <c r="BH3760" t="s">
        <v>8291</v>
      </c>
      <c r="BJ3760">
        <v>263958596</v>
      </c>
    </row>
    <row r="3761" spans="1:62" x14ac:dyDescent="0.25">
      <c r="A3761" t="s">
        <v>8847</v>
      </c>
      <c r="B3761" s="2">
        <v>43511</v>
      </c>
      <c r="C3761" t="s">
        <v>63</v>
      </c>
      <c r="D3761" s="3">
        <v>43472.381712002316</v>
      </c>
      <c r="E3761" t="s">
        <v>64</v>
      </c>
      <c r="F3761" s="2">
        <v>43556</v>
      </c>
      <c r="G3761" s="2">
        <v>43819</v>
      </c>
      <c r="H3761" t="s">
        <v>8848</v>
      </c>
      <c r="J3761" t="s">
        <v>8849</v>
      </c>
      <c r="L3761" t="s">
        <v>8850</v>
      </c>
      <c r="M3761" t="s">
        <v>147</v>
      </c>
      <c r="N3761">
        <v>19403</v>
      </c>
      <c r="O3761" t="s">
        <v>70</v>
      </c>
      <c r="Q3761" t="s">
        <v>8851</v>
      </c>
      <c r="S3761" t="s">
        <v>72</v>
      </c>
      <c r="T3761" t="s">
        <v>4802</v>
      </c>
      <c r="U3761" t="s">
        <v>4803</v>
      </c>
      <c r="V3761" t="s">
        <v>4804</v>
      </c>
      <c r="W3761" t="s">
        <v>147</v>
      </c>
      <c r="X3761" t="s">
        <v>94</v>
      </c>
      <c r="Y3761" t="str">
        <f>"37-3011"</f>
        <v>37-3011</v>
      </c>
      <c r="Z3761" t="s">
        <v>94</v>
      </c>
      <c r="AA3761">
        <v>561730</v>
      </c>
      <c r="AB3761">
        <v>5</v>
      </c>
      <c r="AC3761">
        <v>5</v>
      </c>
      <c r="AD3761" t="s">
        <v>79</v>
      </c>
      <c r="AE3761" t="s">
        <v>80</v>
      </c>
      <c r="AF3761">
        <v>40</v>
      </c>
      <c r="AG3761" s="4">
        <v>0.29166666666666669</v>
      </c>
      <c r="AH3761" s="4">
        <v>0.64583333333333337</v>
      </c>
      <c r="AI3761" s="5">
        <v>15.73</v>
      </c>
      <c r="AJ3761">
        <v>23.6</v>
      </c>
      <c r="AL3761" t="s">
        <v>81</v>
      </c>
      <c r="AM3761" t="s">
        <v>82</v>
      </c>
      <c r="AO3761" t="s">
        <v>83</v>
      </c>
      <c r="AR3761" t="s">
        <v>82</v>
      </c>
      <c r="AT3761" t="s">
        <v>82</v>
      </c>
      <c r="AW3761" t="s">
        <v>72</v>
      </c>
      <c r="AX3761">
        <v>3</v>
      </c>
      <c r="AY3761" t="s">
        <v>8850</v>
      </c>
      <c r="AZ3761" t="s">
        <v>291</v>
      </c>
      <c r="BA3761" t="s">
        <v>147</v>
      </c>
      <c r="BB3761">
        <v>19403</v>
      </c>
      <c r="BC3761" t="s">
        <v>79</v>
      </c>
      <c r="BH3761" t="s">
        <v>8849</v>
      </c>
      <c r="BJ3761">
        <v>454301849</v>
      </c>
    </row>
    <row r="3762" spans="1:62" x14ac:dyDescent="0.25">
      <c r="A3762" t="s">
        <v>9224</v>
      </c>
      <c r="B3762" s="2">
        <v>43511</v>
      </c>
      <c r="C3762" t="s">
        <v>63</v>
      </c>
      <c r="D3762" s="3">
        <v>43472.382197881947</v>
      </c>
      <c r="E3762" t="s">
        <v>64</v>
      </c>
      <c r="F3762" s="2">
        <v>43556</v>
      </c>
      <c r="G3762" s="2">
        <v>43814</v>
      </c>
      <c r="H3762" t="s">
        <v>9225</v>
      </c>
      <c r="I3762" t="s">
        <v>130</v>
      </c>
      <c r="J3762" t="s">
        <v>9226</v>
      </c>
      <c r="K3762" t="s">
        <v>130</v>
      </c>
      <c r="L3762" t="s">
        <v>9227</v>
      </c>
      <c r="M3762" t="s">
        <v>147</v>
      </c>
      <c r="N3762">
        <v>19067</v>
      </c>
      <c r="O3762" t="s">
        <v>70</v>
      </c>
      <c r="P3762" t="s">
        <v>130</v>
      </c>
      <c r="Q3762" t="s">
        <v>9228</v>
      </c>
      <c r="R3762">
        <v>0</v>
      </c>
      <c r="S3762" t="s">
        <v>72</v>
      </c>
      <c r="T3762" t="s">
        <v>4802</v>
      </c>
      <c r="U3762" t="s">
        <v>4803</v>
      </c>
      <c r="V3762" t="s">
        <v>4804</v>
      </c>
      <c r="W3762" t="s">
        <v>147</v>
      </c>
      <c r="X3762" t="s">
        <v>106</v>
      </c>
      <c r="Y3762" t="str">
        <f>"37-3011"</f>
        <v>37-3011</v>
      </c>
      <c r="Z3762" t="s">
        <v>94</v>
      </c>
      <c r="AA3762">
        <v>561730</v>
      </c>
      <c r="AB3762">
        <v>10</v>
      </c>
      <c r="AC3762">
        <v>10</v>
      </c>
      <c r="AD3762" t="s">
        <v>79</v>
      </c>
      <c r="AE3762" t="s">
        <v>80</v>
      </c>
      <c r="AF3762">
        <v>40</v>
      </c>
      <c r="AG3762" s="4">
        <v>0.25</v>
      </c>
      <c r="AH3762" s="4">
        <v>0.60416666666666663</v>
      </c>
      <c r="AI3762" s="5">
        <v>15.73</v>
      </c>
      <c r="AJ3762">
        <v>23.6</v>
      </c>
      <c r="AL3762" t="s">
        <v>81</v>
      </c>
      <c r="AM3762" t="s">
        <v>82</v>
      </c>
      <c r="AO3762" t="s">
        <v>83</v>
      </c>
      <c r="AP3762" t="s">
        <v>67</v>
      </c>
      <c r="AQ3762" t="s">
        <v>130</v>
      </c>
      <c r="AR3762" t="s">
        <v>82</v>
      </c>
      <c r="AT3762" t="s">
        <v>82</v>
      </c>
      <c r="AW3762" t="s">
        <v>72</v>
      </c>
      <c r="AX3762">
        <v>3</v>
      </c>
      <c r="AY3762" t="s">
        <v>9227</v>
      </c>
      <c r="AZ3762" t="s">
        <v>1521</v>
      </c>
      <c r="BA3762" t="s">
        <v>147</v>
      </c>
      <c r="BB3762">
        <v>19067</v>
      </c>
      <c r="BC3762" t="s">
        <v>79</v>
      </c>
      <c r="BH3762" t="s">
        <v>9229</v>
      </c>
      <c r="BI3762" t="s">
        <v>130</v>
      </c>
      <c r="BJ3762">
        <v>233037623</v>
      </c>
    </row>
    <row r="3763" spans="1:62" x14ac:dyDescent="0.25">
      <c r="A3763" t="s">
        <v>9410</v>
      </c>
      <c r="B3763" s="2">
        <v>43511</v>
      </c>
      <c r="C3763" t="s">
        <v>63</v>
      </c>
      <c r="D3763" s="3">
        <v>43472.381523564814</v>
      </c>
      <c r="E3763" t="s">
        <v>64</v>
      </c>
      <c r="F3763" s="2">
        <v>43556</v>
      </c>
      <c r="G3763" s="2">
        <v>43799</v>
      </c>
      <c r="H3763" t="s">
        <v>9411</v>
      </c>
      <c r="I3763" t="s">
        <v>67</v>
      </c>
      <c r="J3763" t="s">
        <v>2167</v>
      </c>
      <c r="K3763" t="s">
        <v>67</v>
      </c>
      <c r="L3763" t="s">
        <v>2169</v>
      </c>
      <c r="M3763" t="s">
        <v>232</v>
      </c>
      <c r="N3763">
        <v>11003</v>
      </c>
      <c r="O3763" t="s">
        <v>70</v>
      </c>
      <c r="P3763" t="s">
        <v>130</v>
      </c>
      <c r="Q3763" t="s">
        <v>9412</v>
      </c>
      <c r="S3763" t="s">
        <v>72</v>
      </c>
      <c r="T3763" t="s">
        <v>2136</v>
      </c>
      <c r="U3763" t="s">
        <v>2137</v>
      </c>
      <c r="V3763" t="s">
        <v>232</v>
      </c>
      <c r="W3763" t="s">
        <v>232</v>
      </c>
      <c r="X3763" t="s">
        <v>2138</v>
      </c>
      <c r="Y3763" t="str">
        <f>"39-2021"</f>
        <v>39-2021</v>
      </c>
      <c r="Z3763" t="s">
        <v>78</v>
      </c>
      <c r="AA3763">
        <v>711219</v>
      </c>
      <c r="AB3763">
        <v>25</v>
      </c>
      <c r="AC3763">
        <v>25</v>
      </c>
      <c r="AD3763" t="s">
        <v>79</v>
      </c>
      <c r="AE3763" t="s">
        <v>95</v>
      </c>
      <c r="AF3763">
        <v>40</v>
      </c>
      <c r="AG3763" s="4">
        <v>0.20833333333333334</v>
      </c>
      <c r="AH3763" s="4">
        <v>0.45833333333333331</v>
      </c>
      <c r="AI3763" s="5">
        <v>13.05</v>
      </c>
      <c r="AJ3763">
        <v>19.579999999999998</v>
      </c>
      <c r="AK3763">
        <v>19.579999999999998</v>
      </c>
      <c r="AL3763" t="s">
        <v>81</v>
      </c>
      <c r="AM3763" t="s">
        <v>82</v>
      </c>
      <c r="AO3763" t="s">
        <v>83</v>
      </c>
      <c r="AR3763" t="s">
        <v>82</v>
      </c>
      <c r="AT3763" t="s">
        <v>82</v>
      </c>
      <c r="AW3763" t="s">
        <v>72</v>
      </c>
      <c r="AX3763">
        <v>1</v>
      </c>
      <c r="AY3763" t="s">
        <v>2169</v>
      </c>
      <c r="AZ3763" t="s">
        <v>698</v>
      </c>
      <c r="BA3763" t="s">
        <v>232</v>
      </c>
      <c r="BB3763">
        <v>11003</v>
      </c>
      <c r="BC3763" t="s">
        <v>87</v>
      </c>
      <c r="BH3763" t="s">
        <v>2167</v>
      </c>
      <c r="BI3763" t="s">
        <v>7976</v>
      </c>
      <c r="BJ3763">
        <v>113274840</v>
      </c>
    </row>
    <row r="3764" spans="1:62" x14ac:dyDescent="0.25">
      <c r="A3764" t="s">
        <v>9432</v>
      </c>
      <c r="B3764" s="2">
        <v>43511</v>
      </c>
      <c r="C3764" t="s">
        <v>63</v>
      </c>
      <c r="D3764" s="3">
        <v>43472.382755891202</v>
      </c>
      <c r="E3764" t="s">
        <v>64</v>
      </c>
      <c r="F3764" s="2">
        <v>43556</v>
      </c>
      <c r="G3764" s="2">
        <v>43799</v>
      </c>
      <c r="H3764" t="s">
        <v>2288</v>
      </c>
      <c r="I3764" t="s">
        <v>67</v>
      </c>
      <c r="J3764" t="s">
        <v>2289</v>
      </c>
      <c r="K3764" t="s">
        <v>67</v>
      </c>
      <c r="L3764" t="s">
        <v>2106</v>
      </c>
      <c r="M3764" t="s">
        <v>69</v>
      </c>
      <c r="N3764">
        <v>40208</v>
      </c>
      <c r="O3764" t="s">
        <v>70</v>
      </c>
      <c r="P3764" t="s">
        <v>130</v>
      </c>
      <c r="Q3764" t="s">
        <v>2290</v>
      </c>
      <c r="S3764" t="s">
        <v>72</v>
      </c>
      <c r="T3764" t="s">
        <v>2136</v>
      </c>
      <c r="U3764" t="s">
        <v>2137</v>
      </c>
      <c r="V3764" t="s">
        <v>232</v>
      </c>
      <c r="W3764" t="s">
        <v>232</v>
      </c>
      <c r="X3764" t="s">
        <v>2138</v>
      </c>
      <c r="Y3764" t="str">
        <f>"39-2021"</f>
        <v>39-2021</v>
      </c>
      <c r="Z3764" t="s">
        <v>78</v>
      </c>
      <c r="AA3764">
        <v>711219</v>
      </c>
      <c r="AB3764">
        <v>45</v>
      </c>
      <c r="AC3764">
        <v>45</v>
      </c>
      <c r="AD3764" t="s">
        <v>79</v>
      </c>
      <c r="AE3764" t="s">
        <v>80</v>
      </c>
      <c r="AF3764">
        <v>40</v>
      </c>
      <c r="AG3764" s="4">
        <v>0.20833333333333334</v>
      </c>
      <c r="AH3764" s="4">
        <v>0.54166666666666663</v>
      </c>
      <c r="AI3764" s="5">
        <v>11.86</v>
      </c>
      <c r="AJ3764">
        <v>17.79</v>
      </c>
      <c r="AK3764">
        <v>17.79</v>
      </c>
      <c r="AL3764" t="s">
        <v>81</v>
      </c>
      <c r="AM3764" t="s">
        <v>82</v>
      </c>
      <c r="AO3764" t="s">
        <v>83</v>
      </c>
      <c r="AR3764" t="s">
        <v>82</v>
      </c>
      <c r="AT3764" t="s">
        <v>82</v>
      </c>
      <c r="AW3764" t="s">
        <v>72</v>
      </c>
      <c r="AX3764">
        <v>1</v>
      </c>
      <c r="AY3764" t="s">
        <v>2106</v>
      </c>
      <c r="AZ3764" t="s">
        <v>5707</v>
      </c>
      <c r="BA3764" t="s">
        <v>69</v>
      </c>
      <c r="BB3764">
        <v>40208</v>
      </c>
      <c r="BC3764" t="s">
        <v>87</v>
      </c>
      <c r="BH3764" t="s">
        <v>2773</v>
      </c>
      <c r="BI3764" t="s">
        <v>2289</v>
      </c>
      <c r="BJ3764">
        <v>208384765</v>
      </c>
    </row>
    <row r="3765" spans="1:62" x14ac:dyDescent="0.25">
      <c r="A3765" t="s">
        <v>9545</v>
      </c>
      <c r="B3765" s="2">
        <v>43511</v>
      </c>
      <c r="C3765" t="s">
        <v>63</v>
      </c>
      <c r="D3765" s="3">
        <v>43472.382419606482</v>
      </c>
      <c r="E3765" t="s">
        <v>282</v>
      </c>
      <c r="F3765" s="2">
        <v>43556</v>
      </c>
      <c r="G3765" s="2">
        <v>43829</v>
      </c>
      <c r="H3765" t="s">
        <v>9546</v>
      </c>
      <c r="I3765" t="s">
        <v>67</v>
      </c>
      <c r="J3765" t="s">
        <v>9547</v>
      </c>
      <c r="K3765" t="s">
        <v>67</v>
      </c>
      <c r="L3765" t="s">
        <v>9548</v>
      </c>
      <c r="M3765" t="s">
        <v>774</v>
      </c>
      <c r="N3765">
        <v>80022</v>
      </c>
      <c r="O3765" t="s">
        <v>70</v>
      </c>
      <c r="P3765" t="s">
        <v>67</v>
      </c>
      <c r="Q3765" t="s">
        <v>9549</v>
      </c>
      <c r="S3765" t="s">
        <v>72</v>
      </c>
      <c r="T3765" t="s">
        <v>6285</v>
      </c>
      <c r="U3765" t="s">
        <v>6286</v>
      </c>
      <c r="V3765" t="s">
        <v>6287</v>
      </c>
      <c r="W3765" t="s">
        <v>774</v>
      </c>
      <c r="X3765" t="s">
        <v>326</v>
      </c>
      <c r="Y3765" t="str">
        <f>"47-2061"</f>
        <v>47-2061</v>
      </c>
      <c r="Z3765" t="s">
        <v>326</v>
      </c>
      <c r="AA3765">
        <v>238320</v>
      </c>
      <c r="AB3765">
        <v>6</v>
      </c>
      <c r="AC3765">
        <v>4</v>
      </c>
      <c r="AD3765" t="s">
        <v>79</v>
      </c>
      <c r="AE3765" t="s">
        <v>80</v>
      </c>
      <c r="AF3765">
        <v>40</v>
      </c>
      <c r="AG3765" s="4">
        <v>0.29166666666666669</v>
      </c>
      <c r="AH3765" s="4">
        <v>0.64583333333333337</v>
      </c>
      <c r="AI3765" s="5">
        <v>18.25</v>
      </c>
      <c r="AJ3765">
        <v>27.38</v>
      </c>
      <c r="AK3765">
        <v>30.38</v>
      </c>
      <c r="AL3765" t="s">
        <v>81</v>
      </c>
      <c r="AM3765" t="s">
        <v>82</v>
      </c>
      <c r="AO3765" t="s">
        <v>83</v>
      </c>
      <c r="AP3765" t="s">
        <v>67</v>
      </c>
      <c r="AQ3765" t="s">
        <v>67</v>
      </c>
      <c r="AR3765" t="s">
        <v>82</v>
      </c>
      <c r="AT3765" t="s">
        <v>82</v>
      </c>
      <c r="AW3765" t="s">
        <v>82</v>
      </c>
      <c r="AY3765" t="s">
        <v>4288</v>
      </c>
      <c r="AZ3765" t="s">
        <v>3364</v>
      </c>
      <c r="BA3765" t="s">
        <v>774</v>
      </c>
      <c r="BB3765">
        <v>80022</v>
      </c>
      <c r="BC3765" t="s">
        <v>79</v>
      </c>
      <c r="BH3765" t="s">
        <v>9550</v>
      </c>
      <c r="BI3765" t="s">
        <v>67</v>
      </c>
      <c r="BJ3765">
        <v>473135625</v>
      </c>
    </row>
    <row r="3766" spans="1:62" x14ac:dyDescent="0.25">
      <c r="A3766" t="s">
        <v>9701</v>
      </c>
      <c r="B3766" s="2">
        <v>43511</v>
      </c>
      <c r="C3766" t="s">
        <v>63</v>
      </c>
      <c r="D3766" s="3">
        <v>43472.381811284722</v>
      </c>
      <c r="E3766" t="s">
        <v>64</v>
      </c>
      <c r="F3766" s="2">
        <v>43556</v>
      </c>
      <c r="G3766" s="2">
        <v>43800</v>
      </c>
      <c r="H3766" t="s">
        <v>9702</v>
      </c>
      <c r="I3766" t="s">
        <v>9703</v>
      </c>
      <c r="J3766" t="s">
        <v>9704</v>
      </c>
      <c r="L3766" t="s">
        <v>9705</v>
      </c>
      <c r="M3766" t="s">
        <v>105</v>
      </c>
      <c r="N3766">
        <v>75069</v>
      </c>
      <c r="O3766" t="s">
        <v>70</v>
      </c>
      <c r="Q3766" t="s">
        <v>9706</v>
      </c>
      <c r="S3766" t="s">
        <v>72</v>
      </c>
      <c r="T3766" t="s">
        <v>288</v>
      </c>
      <c r="U3766" t="s">
        <v>289</v>
      </c>
      <c r="V3766" t="s">
        <v>290</v>
      </c>
      <c r="W3766" t="s">
        <v>136</v>
      </c>
      <c r="X3766" t="s">
        <v>8434</v>
      </c>
      <c r="Y3766" t="str">
        <f>"37-3011"</f>
        <v>37-3011</v>
      </c>
      <c r="Z3766" t="s">
        <v>94</v>
      </c>
      <c r="AA3766">
        <v>561730</v>
      </c>
      <c r="AB3766">
        <v>6</v>
      </c>
      <c r="AC3766">
        <v>6</v>
      </c>
      <c r="AD3766" t="s">
        <v>79</v>
      </c>
      <c r="AE3766" t="s">
        <v>95</v>
      </c>
      <c r="AF3766">
        <v>40</v>
      </c>
      <c r="AG3766" s="4">
        <v>0.33333333333333331</v>
      </c>
      <c r="AH3766" s="4">
        <v>0.66666666666666663</v>
      </c>
      <c r="AI3766" s="5">
        <v>13.94</v>
      </c>
      <c r="AJ3766">
        <v>20.91</v>
      </c>
      <c r="AL3766" t="s">
        <v>81</v>
      </c>
      <c r="AM3766" t="s">
        <v>82</v>
      </c>
      <c r="AO3766" t="s">
        <v>83</v>
      </c>
      <c r="AR3766" t="s">
        <v>82</v>
      </c>
      <c r="AT3766" t="s">
        <v>82</v>
      </c>
      <c r="AW3766" t="s">
        <v>82</v>
      </c>
      <c r="AY3766" t="s">
        <v>9705</v>
      </c>
      <c r="AZ3766" t="s">
        <v>1594</v>
      </c>
      <c r="BA3766" t="s">
        <v>105</v>
      </c>
      <c r="BB3766">
        <v>75069</v>
      </c>
      <c r="BC3766" t="s">
        <v>79</v>
      </c>
      <c r="BH3766" t="s">
        <v>9703</v>
      </c>
      <c r="BI3766" t="s">
        <v>9707</v>
      </c>
      <c r="BJ3766">
        <v>752853944</v>
      </c>
    </row>
    <row r="3767" spans="1:62" x14ac:dyDescent="0.25">
      <c r="A3767" t="s">
        <v>9708</v>
      </c>
      <c r="B3767" s="2">
        <v>43511</v>
      </c>
      <c r="C3767" t="s">
        <v>63</v>
      </c>
      <c r="D3767" s="3">
        <v>43472.383439490739</v>
      </c>
      <c r="E3767" t="s">
        <v>64</v>
      </c>
      <c r="F3767" s="2">
        <v>43556</v>
      </c>
      <c r="G3767" s="2">
        <v>43812</v>
      </c>
      <c r="H3767" t="s">
        <v>9709</v>
      </c>
      <c r="J3767" t="s">
        <v>9710</v>
      </c>
      <c r="L3767" t="s">
        <v>9711</v>
      </c>
      <c r="M3767" t="s">
        <v>1246</v>
      </c>
      <c r="N3767">
        <v>63304</v>
      </c>
      <c r="O3767" t="s">
        <v>70</v>
      </c>
      <c r="Q3767" t="s">
        <v>9712</v>
      </c>
      <c r="S3767" t="s">
        <v>72</v>
      </c>
      <c r="T3767" t="s">
        <v>3529</v>
      </c>
      <c r="U3767" t="s">
        <v>3530</v>
      </c>
      <c r="V3767" t="s">
        <v>3531</v>
      </c>
      <c r="W3767" t="s">
        <v>232</v>
      </c>
      <c r="X3767" t="s">
        <v>93</v>
      </c>
      <c r="Y3767" t="str">
        <f>"37-3011"</f>
        <v>37-3011</v>
      </c>
      <c r="Z3767" t="s">
        <v>94</v>
      </c>
      <c r="AA3767">
        <v>56173</v>
      </c>
      <c r="AB3767">
        <v>8</v>
      </c>
      <c r="AC3767">
        <v>8</v>
      </c>
      <c r="AD3767" t="s">
        <v>79</v>
      </c>
      <c r="AE3767" t="s">
        <v>80</v>
      </c>
      <c r="AF3767">
        <v>40</v>
      </c>
      <c r="AG3767" s="4">
        <v>0.33333333333333331</v>
      </c>
      <c r="AH3767" s="4">
        <v>0.66666666666666663</v>
      </c>
      <c r="AI3767" s="5">
        <v>14.52</v>
      </c>
      <c r="AJ3767">
        <v>21.78</v>
      </c>
      <c r="AK3767">
        <v>21.78</v>
      </c>
      <c r="AL3767" t="s">
        <v>81</v>
      </c>
      <c r="AM3767" t="s">
        <v>82</v>
      </c>
      <c r="AO3767" t="s">
        <v>83</v>
      </c>
      <c r="AQ3767" t="s">
        <v>67</v>
      </c>
      <c r="AR3767" t="s">
        <v>82</v>
      </c>
      <c r="AT3767" t="s">
        <v>82</v>
      </c>
      <c r="AW3767" t="s">
        <v>72</v>
      </c>
      <c r="AX3767">
        <v>1</v>
      </c>
      <c r="AY3767" t="s">
        <v>9711</v>
      </c>
      <c r="AZ3767" t="s">
        <v>9200</v>
      </c>
      <c r="BA3767" t="s">
        <v>1246</v>
      </c>
      <c r="BB3767">
        <v>63304</v>
      </c>
      <c r="BC3767" t="s">
        <v>79</v>
      </c>
      <c r="BH3767" t="s">
        <v>9710</v>
      </c>
      <c r="BI3767" t="s">
        <v>67</v>
      </c>
      <c r="BJ3767">
        <v>200726087</v>
      </c>
    </row>
    <row r="3768" spans="1:62" x14ac:dyDescent="0.25">
      <c r="A3768" t="s">
        <v>10175</v>
      </c>
      <c r="B3768" s="2">
        <v>43511</v>
      </c>
      <c r="C3768" t="s">
        <v>63</v>
      </c>
      <c r="D3768" s="3">
        <v>43472.383600011577</v>
      </c>
      <c r="E3768" t="s">
        <v>64</v>
      </c>
      <c r="F3768" s="2">
        <v>43556</v>
      </c>
      <c r="G3768" s="2">
        <v>43799</v>
      </c>
      <c r="H3768" t="s">
        <v>10176</v>
      </c>
      <c r="I3768" t="s">
        <v>10177</v>
      </c>
      <c r="J3768" t="s">
        <v>10178</v>
      </c>
      <c r="L3768" t="s">
        <v>1308</v>
      </c>
      <c r="M3768" t="s">
        <v>147</v>
      </c>
      <c r="N3768">
        <v>19382</v>
      </c>
      <c r="O3768" t="s">
        <v>70</v>
      </c>
      <c r="Q3768" t="s">
        <v>10179</v>
      </c>
      <c r="S3768" t="s">
        <v>72</v>
      </c>
      <c r="T3768" t="s">
        <v>878</v>
      </c>
      <c r="U3768" t="s">
        <v>879</v>
      </c>
      <c r="V3768" t="s">
        <v>880</v>
      </c>
      <c r="W3768" t="s">
        <v>881</v>
      </c>
      <c r="X3768" t="s">
        <v>10180</v>
      </c>
      <c r="Y3768" t="str">
        <f>"49-9098"</f>
        <v>49-9098</v>
      </c>
      <c r="Z3768" t="s">
        <v>1263</v>
      </c>
      <c r="AA3768">
        <v>238990</v>
      </c>
      <c r="AB3768">
        <v>20</v>
      </c>
      <c r="AC3768">
        <v>20</v>
      </c>
      <c r="AD3768" t="s">
        <v>79</v>
      </c>
      <c r="AE3768" t="s">
        <v>95</v>
      </c>
      <c r="AF3768">
        <v>40</v>
      </c>
      <c r="AG3768" s="4">
        <v>0.27083333333333331</v>
      </c>
      <c r="AH3768" s="4">
        <v>0.6875</v>
      </c>
      <c r="AI3768" s="5">
        <v>16.3</v>
      </c>
      <c r="AJ3768">
        <v>24.45</v>
      </c>
      <c r="AL3768" t="s">
        <v>81</v>
      </c>
      <c r="AM3768" t="s">
        <v>82</v>
      </c>
      <c r="AO3768" t="s">
        <v>83</v>
      </c>
      <c r="AR3768" t="s">
        <v>82</v>
      </c>
      <c r="AT3768" t="s">
        <v>82</v>
      </c>
      <c r="AW3768" t="s">
        <v>82</v>
      </c>
      <c r="AY3768" t="s">
        <v>1308</v>
      </c>
      <c r="AZ3768" t="s">
        <v>1310</v>
      </c>
      <c r="BA3768" t="s">
        <v>147</v>
      </c>
      <c r="BB3768">
        <v>19382</v>
      </c>
      <c r="BC3768" t="s">
        <v>79</v>
      </c>
      <c r="BH3768" t="s">
        <v>10181</v>
      </c>
      <c r="BJ3768">
        <v>273755316</v>
      </c>
    </row>
    <row r="3769" spans="1:62" x14ac:dyDescent="0.25">
      <c r="A3769" t="s">
        <v>10253</v>
      </c>
      <c r="B3769" s="2">
        <v>43511</v>
      </c>
      <c r="C3769" t="s">
        <v>63</v>
      </c>
      <c r="D3769" s="3">
        <v>43472.380497673614</v>
      </c>
      <c r="E3769" t="s">
        <v>282</v>
      </c>
      <c r="F3769" s="2">
        <v>43556</v>
      </c>
      <c r="G3769" s="2">
        <v>43775</v>
      </c>
      <c r="H3769" t="s">
        <v>10241</v>
      </c>
      <c r="I3769" t="s">
        <v>10242</v>
      </c>
      <c r="J3769" t="s">
        <v>10243</v>
      </c>
      <c r="L3769" t="s">
        <v>10244</v>
      </c>
      <c r="M3769" t="s">
        <v>226</v>
      </c>
      <c r="N3769">
        <v>49781</v>
      </c>
      <c r="O3769" t="s">
        <v>70</v>
      </c>
      <c r="P3769" t="s">
        <v>67</v>
      </c>
      <c r="Q3769" t="s">
        <v>10245</v>
      </c>
      <c r="S3769" t="s">
        <v>72</v>
      </c>
      <c r="T3769" t="s">
        <v>9959</v>
      </c>
      <c r="U3769" t="s">
        <v>9960</v>
      </c>
      <c r="V3769" t="s">
        <v>3243</v>
      </c>
      <c r="W3769" t="s">
        <v>226</v>
      </c>
      <c r="X3769" t="s">
        <v>10254</v>
      </c>
      <c r="Y3769" t="str">
        <f>"35-9011"</f>
        <v>35-9011</v>
      </c>
      <c r="Z3769" t="s">
        <v>1925</v>
      </c>
      <c r="AA3769">
        <v>721110</v>
      </c>
      <c r="AB3769">
        <v>3</v>
      </c>
      <c r="AC3769">
        <v>2</v>
      </c>
      <c r="AD3769" t="s">
        <v>79</v>
      </c>
      <c r="AE3769" t="s">
        <v>80</v>
      </c>
      <c r="AF3769">
        <v>40</v>
      </c>
      <c r="AG3769" s="4">
        <v>0.1875</v>
      </c>
      <c r="AH3769" s="4">
        <v>0.52083333333333337</v>
      </c>
      <c r="AI3769" s="5">
        <v>10.039999999999999</v>
      </c>
      <c r="AJ3769">
        <v>15.06</v>
      </c>
      <c r="AL3769" t="s">
        <v>81</v>
      </c>
      <c r="AM3769" t="s">
        <v>82</v>
      </c>
      <c r="AO3769" t="s">
        <v>83</v>
      </c>
      <c r="AR3769" t="s">
        <v>82</v>
      </c>
      <c r="AT3769" t="s">
        <v>82</v>
      </c>
      <c r="AW3769" t="s">
        <v>82</v>
      </c>
      <c r="AY3769" t="s">
        <v>10244</v>
      </c>
      <c r="AZ3769" t="s">
        <v>10246</v>
      </c>
      <c r="BA3769" t="s">
        <v>226</v>
      </c>
      <c r="BB3769">
        <v>49781</v>
      </c>
      <c r="BC3769" t="s">
        <v>87</v>
      </c>
      <c r="BH3769" t="s">
        <v>10243</v>
      </c>
      <c r="BJ3769">
        <v>382678572</v>
      </c>
    </row>
    <row r="3770" spans="1:62" x14ac:dyDescent="0.25">
      <c r="A3770" t="s">
        <v>10384</v>
      </c>
      <c r="B3770" s="2">
        <v>43511</v>
      </c>
      <c r="C3770" t="s">
        <v>63</v>
      </c>
      <c r="D3770" s="3">
        <v>43472.382948194441</v>
      </c>
      <c r="E3770" t="s">
        <v>64</v>
      </c>
      <c r="F3770" s="2">
        <v>43556</v>
      </c>
      <c r="G3770" s="2">
        <v>43770</v>
      </c>
      <c r="H3770" t="s">
        <v>10052</v>
      </c>
      <c r="J3770" t="s">
        <v>10053</v>
      </c>
      <c r="L3770" t="s">
        <v>10054</v>
      </c>
      <c r="M3770" t="s">
        <v>783</v>
      </c>
      <c r="N3770">
        <v>44117</v>
      </c>
      <c r="O3770" t="s">
        <v>70</v>
      </c>
      <c r="Q3770" t="s">
        <v>10055</v>
      </c>
      <c r="S3770" t="s">
        <v>72</v>
      </c>
      <c r="T3770" t="s">
        <v>7052</v>
      </c>
      <c r="U3770" t="s">
        <v>6798</v>
      </c>
      <c r="V3770" t="s">
        <v>6799</v>
      </c>
      <c r="W3770" t="s">
        <v>783</v>
      </c>
      <c r="X3770" t="s">
        <v>10385</v>
      </c>
      <c r="Y3770" t="str">
        <f>"53-7062"</f>
        <v>53-7062</v>
      </c>
      <c r="Z3770" t="s">
        <v>337</v>
      </c>
      <c r="AA3770">
        <v>532299</v>
      </c>
      <c r="AB3770">
        <v>28</v>
      </c>
      <c r="AC3770">
        <v>28</v>
      </c>
      <c r="AD3770" t="s">
        <v>79</v>
      </c>
      <c r="AE3770" t="s">
        <v>95</v>
      </c>
      <c r="AF3770">
        <v>40</v>
      </c>
      <c r="AG3770" s="4">
        <v>0.375</v>
      </c>
      <c r="AH3770" s="4">
        <v>0.70833333333333337</v>
      </c>
      <c r="AI3770" s="5">
        <v>14.18</v>
      </c>
      <c r="AJ3770">
        <v>21.27</v>
      </c>
      <c r="AK3770">
        <v>21.27</v>
      </c>
      <c r="AL3770" t="s">
        <v>81</v>
      </c>
      <c r="AM3770" t="s">
        <v>82</v>
      </c>
      <c r="AO3770" t="s">
        <v>83</v>
      </c>
      <c r="AR3770" t="s">
        <v>82</v>
      </c>
      <c r="AT3770" t="s">
        <v>82</v>
      </c>
      <c r="AW3770" t="s">
        <v>82</v>
      </c>
      <c r="AY3770" t="s">
        <v>10054</v>
      </c>
      <c r="AZ3770" t="s">
        <v>7299</v>
      </c>
      <c r="BA3770" t="s">
        <v>783</v>
      </c>
      <c r="BB3770">
        <v>44117</v>
      </c>
      <c r="BC3770" t="s">
        <v>79</v>
      </c>
      <c r="BH3770" t="s">
        <v>10053</v>
      </c>
      <c r="BJ3770">
        <v>341089816</v>
      </c>
    </row>
    <row r="3771" spans="1:62" x14ac:dyDescent="0.25">
      <c r="A3771" t="s">
        <v>10903</v>
      </c>
      <c r="B3771" s="2">
        <v>43511</v>
      </c>
      <c r="C3771" t="s">
        <v>63</v>
      </c>
      <c r="D3771" s="3">
        <v>43472.383527384256</v>
      </c>
      <c r="E3771" t="s">
        <v>64</v>
      </c>
      <c r="F3771" s="2">
        <v>43556</v>
      </c>
      <c r="G3771" s="2">
        <v>43800</v>
      </c>
      <c r="H3771" t="s">
        <v>10904</v>
      </c>
      <c r="I3771" t="s">
        <v>10905</v>
      </c>
      <c r="J3771" t="s">
        <v>10906</v>
      </c>
      <c r="K3771" t="s">
        <v>67</v>
      </c>
      <c r="L3771" t="s">
        <v>10907</v>
      </c>
      <c r="M3771" t="s">
        <v>783</v>
      </c>
      <c r="N3771">
        <v>44024</v>
      </c>
      <c r="O3771" t="s">
        <v>70</v>
      </c>
      <c r="P3771" t="s">
        <v>67</v>
      </c>
      <c r="Q3771" t="s">
        <v>10908</v>
      </c>
      <c r="S3771" t="s">
        <v>72</v>
      </c>
      <c r="T3771" t="s">
        <v>7052</v>
      </c>
      <c r="U3771" t="s">
        <v>6798</v>
      </c>
      <c r="V3771" t="s">
        <v>6799</v>
      </c>
      <c r="W3771" t="s">
        <v>783</v>
      </c>
      <c r="X3771" t="s">
        <v>106</v>
      </c>
      <c r="Y3771" t="str">
        <f>"37-3011"</f>
        <v>37-3011</v>
      </c>
      <c r="Z3771" t="s">
        <v>94</v>
      </c>
      <c r="AA3771">
        <v>561730</v>
      </c>
      <c r="AB3771">
        <v>14</v>
      </c>
      <c r="AC3771">
        <v>14</v>
      </c>
      <c r="AD3771" t="s">
        <v>79</v>
      </c>
      <c r="AE3771" t="s">
        <v>95</v>
      </c>
      <c r="AF3771">
        <v>40</v>
      </c>
      <c r="AG3771" s="4">
        <v>0.375</v>
      </c>
      <c r="AH3771" s="4">
        <v>0.70833333333333337</v>
      </c>
      <c r="AI3771" s="5">
        <v>13.7</v>
      </c>
      <c r="AJ3771">
        <v>20.55</v>
      </c>
      <c r="AK3771">
        <v>20.55</v>
      </c>
      <c r="AL3771" t="s">
        <v>81</v>
      </c>
      <c r="AM3771" t="s">
        <v>82</v>
      </c>
      <c r="AO3771" t="s">
        <v>83</v>
      </c>
      <c r="AR3771" t="s">
        <v>82</v>
      </c>
      <c r="AT3771" t="s">
        <v>82</v>
      </c>
      <c r="AW3771" t="s">
        <v>82</v>
      </c>
      <c r="AY3771" t="s">
        <v>10907</v>
      </c>
      <c r="AZ3771" t="s">
        <v>10080</v>
      </c>
      <c r="BA3771" t="s">
        <v>783</v>
      </c>
      <c r="BB3771">
        <v>44024</v>
      </c>
      <c r="BC3771" t="s">
        <v>79</v>
      </c>
      <c r="BH3771" t="s">
        <v>10906</v>
      </c>
      <c r="BJ3771">
        <v>200828090</v>
      </c>
    </row>
    <row r="3772" spans="1:62" x14ac:dyDescent="0.25">
      <c r="A3772" t="s">
        <v>11423</v>
      </c>
      <c r="B3772" s="2">
        <v>43511</v>
      </c>
      <c r="C3772" t="s">
        <v>63</v>
      </c>
      <c r="D3772" s="3">
        <v>43472.377859479166</v>
      </c>
      <c r="E3772" t="s">
        <v>64</v>
      </c>
      <c r="F3772" s="2">
        <v>43556</v>
      </c>
      <c r="G3772" s="2">
        <v>43769</v>
      </c>
      <c r="H3772" t="s">
        <v>11424</v>
      </c>
      <c r="I3772" t="s">
        <v>67</v>
      </c>
      <c r="J3772" t="s">
        <v>11425</v>
      </c>
      <c r="K3772" t="s">
        <v>11426</v>
      </c>
      <c r="L3772" t="s">
        <v>11427</v>
      </c>
      <c r="M3772" t="s">
        <v>1165</v>
      </c>
      <c r="N3772">
        <v>57790</v>
      </c>
      <c r="O3772" t="s">
        <v>70</v>
      </c>
      <c r="P3772" t="s">
        <v>67</v>
      </c>
      <c r="Q3772" t="s">
        <v>11428</v>
      </c>
      <c r="S3772" t="s">
        <v>72</v>
      </c>
      <c r="T3772" t="s">
        <v>3529</v>
      </c>
      <c r="U3772" t="s">
        <v>3530</v>
      </c>
      <c r="V3772" t="s">
        <v>3531</v>
      </c>
      <c r="W3772" t="s">
        <v>232</v>
      </c>
      <c r="X3772" t="s">
        <v>11429</v>
      </c>
      <c r="Y3772" t="str">
        <f>"35-2021"</f>
        <v>35-2021</v>
      </c>
      <c r="Z3772" t="s">
        <v>221</v>
      </c>
      <c r="AA3772">
        <v>722110</v>
      </c>
      <c r="AB3772">
        <v>10</v>
      </c>
      <c r="AC3772">
        <v>10</v>
      </c>
      <c r="AD3772" t="s">
        <v>79</v>
      </c>
      <c r="AE3772" t="s">
        <v>95</v>
      </c>
      <c r="AF3772">
        <v>40</v>
      </c>
      <c r="AG3772" s="4">
        <v>0.33333333333333331</v>
      </c>
      <c r="AH3772" s="4">
        <v>0.91666666666666663</v>
      </c>
      <c r="AI3772" s="5">
        <v>10.75</v>
      </c>
      <c r="AJ3772">
        <v>16.13</v>
      </c>
      <c r="AK3772">
        <v>16.13</v>
      </c>
      <c r="AL3772" t="s">
        <v>81</v>
      </c>
      <c r="AM3772" t="s">
        <v>82</v>
      </c>
      <c r="AO3772" t="s">
        <v>83</v>
      </c>
      <c r="AP3772" t="s">
        <v>67</v>
      </c>
      <c r="AQ3772" t="s">
        <v>662</v>
      </c>
      <c r="AR3772" t="s">
        <v>82</v>
      </c>
      <c r="AT3772" t="s">
        <v>82</v>
      </c>
      <c r="AW3772" t="s">
        <v>72</v>
      </c>
      <c r="AX3772">
        <v>3</v>
      </c>
      <c r="AY3772" t="s">
        <v>11427</v>
      </c>
      <c r="AZ3772" t="s">
        <v>11430</v>
      </c>
      <c r="BA3772" t="s">
        <v>1165</v>
      </c>
      <c r="BB3772">
        <v>57790</v>
      </c>
      <c r="BC3772" t="s">
        <v>87</v>
      </c>
      <c r="BH3772" t="s">
        <v>11425</v>
      </c>
      <c r="BI3772" t="s">
        <v>67</v>
      </c>
      <c r="BJ3772">
        <v>460233939</v>
      </c>
    </row>
    <row r="3773" spans="1:62" x14ac:dyDescent="0.25">
      <c r="A3773" t="s">
        <v>11609</v>
      </c>
      <c r="B3773" s="2">
        <v>43511</v>
      </c>
      <c r="C3773" t="s">
        <v>63</v>
      </c>
      <c r="D3773" s="3">
        <v>43472.38198888889</v>
      </c>
      <c r="E3773" t="s">
        <v>64</v>
      </c>
      <c r="F3773" s="2">
        <v>43556</v>
      </c>
      <c r="G3773" s="2">
        <v>43819</v>
      </c>
      <c r="H3773" t="s">
        <v>11610</v>
      </c>
      <c r="J3773" t="s">
        <v>11611</v>
      </c>
      <c r="L3773" t="s">
        <v>4368</v>
      </c>
      <c r="M3773" t="s">
        <v>147</v>
      </c>
      <c r="N3773">
        <v>15317</v>
      </c>
      <c r="O3773" t="s">
        <v>70</v>
      </c>
      <c r="Q3773" t="s">
        <v>11612</v>
      </c>
      <c r="S3773" t="s">
        <v>72</v>
      </c>
      <c r="T3773" t="s">
        <v>878</v>
      </c>
      <c r="U3773" t="s">
        <v>2327</v>
      </c>
      <c r="V3773" t="s">
        <v>880</v>
      </c>
      <c r="W3773" t="s">
        <v>881</v>
      </c>
      <c r="X3773" t="s">
        <v>1256</v>
      </c>
      <c r="Y3773" t="str">
        <f>"37-3011"</f>
        <v>37-3011</v>
      </c>
      <c r="Z3773" t="s">
        <v>94</v>
      </c>
      <c r="AA3773">
        <v>561730</v>
      </c>
      <c r="AB3773">
        <v>14</v>
      </c>
      <c r="AC3773">
        <v>14</v>
      </c>
      <c r="AD3773" t="s">
        <v>79</v>
      </c>
      <c r="AE3773" t="s">
        <v>95</v>
      </c>
      <c r="AF3773">
        <v>40</v>
      </c>
      <c r="AG3773" s="4">
        <v>0.29166666666666669</v>
      </c>
      <c r="AH3773" s="4">
        <v>0.70833333333333337</v>
      </c>
      <c r="AI3773" s="5">
        <v>13.77</v>
      </c>
      <c r="AJ3773">
        <v>20.66</v>
      </c>
      <c r="AL3773" t="s">
        <v>81</v>
      </c>
      <c r="AM3773" t="s">
        <v>82</v>
      </c>
      <c r="AO3773" t="s">
        <v>83</v>
      </c>
      <c r="AR3773" t="s">
        <v>82</v>
      </c>
      <c r="AT3773" t="s">
        <v>82</v>
      </c>
      <c r="AW3773" t="s">
        <v>82</v>
      </c>
      <c r="AY3773" t="s">
        <v>885</v>
      </c>
      <c r="AZ3773" t="s">
        <v>885</v>
      </c>
      <c r="BA3773" t="s">
        <v>147</v>
      </c>
      <c r="BB3773">
        <v>15301</v>
      </c>
      <c r="BC3773" t="s">
        <v>79</v>
      </c>
      <c r="BH3773" t="s">
        <v>11613</v>
      </c>
      <c r="BJ3773">
        <v>208840061</v>
      </c>
    </row>
    <row r="3774" spans="1:62" x14ac:dyDescent="0.25">
      <c r="A3774" t="s">
        <v>11726</v>
      </c>
      <c r="B3774" s="2">
        <v>43511</v>
      </c>
      <c r="C3774" t="s">
        <v>63</v>
      </c>
      <c r="D3774" s="3">
        <v>43472.382020300924</v>
      </c>
      <c r="E3774" t="s">
        <v>64</v>
      </c>
      <c r="F3774" s="2">
        <v>43556</v>
      </c>
      <c r="G3774" s="2">
        <v>43799</v>
      </c>
      <c r="H3774" t="s">
        <v>11727</v>
      </c>
      <c r="J3774" t="s">
        <v>11728</v>
      </c>
      <c r="L3774" t="s">
        <v>11729</v>
      </c>
      <c r="M3774" t="s">
        <v>844</v>
      </c>
      <c r="N3774">
        <v>60439</v>
      </c>
      <c r="O3774" t="s">
        <v>70</v>
      </c>
      <c r="Q3774" t="s">
        <v>11730</v>
      </c>
      <c r="S3774" t="s">
        <v>72</v>
      </c>
      <c r="T3774" t="s">
        <v>1738</v>
      </c>
      <c r="U3774" t="s">
        <v>1739</v>
      </c>
      <c r="V3774" t="s">
        <v>1740</v>
      </c>
      <c r="W3774" t="s">
        <v>278</v>
      </c>
      <c r="X3774" t="s">
        <v>106</v>
      </c>
      <c r="Y3774" t="str">
        <f>"37-3011"</f>
        <v>37-3011</v>
      </c>
      <c r="Z3774" t="s">
        <v>94</v>
      </c>
      <c r="AA3774">
        <v>561730</v>
      </c>
      <c r="AB3774">
        <v>40</v>
      </c>
      <c r="AC3774">
        <v>40</v>
      </c>
      <c r="AD3774" t="s">
        <v>79</v>
      </c>
      <c r="AE3774" t="s">
        <v>80</v>
      </c>
      <c r="AF3774">
        <v>40</v>
      </c>
      <c r="AG3774" s="4">
        <v>0.29166666666666669</v>
      </c>
      <c r="AH3774" s="4">
        <v>0.66666666666666663</v>
      </c>
      <c r="AI3774" s="5">
        <v>15.59</v>
      </c>
      <c r="AJ3774">
        <v>23.39</v>
      </c>
      <c r="AK3774">
        <v>23.39</v>
      </c>
      <c r="AL3774" t="s">
        <v>81</v>
      </c>
      <c r="AM3774" t="s">
        <v>82</v>
      </c>
      <c r="AO3774" t="s">
        <v>83</v>
      </c>
      <c r="AR3774" t="s">
        <v>82</v>
      </c>
      <c r="AT3774" t="s">
        <v>82</v>
      </c>
      <c r="AW3774" t="s">
        <v>82</v>
      </c>
      <c r="AY3774" t="s">
        <v>11729</v>
      </c>
      <c r="AZ3774" t="s">
        <v>847</v>
      </c>
      <c r="BA3774" t="s">
        <v>844</v>
      </c>
      <c r="BB3774">
        <v>60439</v>
      </c>
      <c r="BC3774" t="s">
        <v>79</v>
      </c>
      <c r="BH3774" t="s">
        <v>11728</v>
      </c>
      <c r="BJ3774">
        <v>362970245</v>
      </c>
    </row>
    <row r="3775" spans="1:62" x14ac:dyDescent="0.25">
      <c r="A3775" t="s">
        <v>11745</v>
      </c>
      <c r="B3775" s="2">
        <v>43511</v>
      </c>
      <c r="C3775" t="s">
        <v>63</v>
      </c>
      <c r="D3775" s="3">
        <v>43472.382690972219</v>
      </c>
      <c r="E3775" t="s">
        <v>282</v>
      </c>
      <c r="F3775" s="2">
        <v>43556</v>
      </c>
      <c r="G3775" s="2">
        <v>43784</v>
      </c>
      <c r="H3775" t="s">
        <v>11746</v>
      </c>
      <c r="J3775" t="s">
        <v>11747</v>
      </c>
      <c r="L3775" t="s">
        <v>11748</v>
      </c>
      <c r="M3775" t="s">
        <v>100</v>
      </c>
      <c r="N3775">
        <v>28086</v>
      </c>
      <c r="O3775" t="s">
        <v>70</v>
      </c>
      <c r="Q3775" t="s">
        <v>11749</v>
      </c>
      <c r="S3775" t="s">
        <v>72</v>
      </c>
      <c r="T3775" t="s">
        <v>878</v>
      </c>
      <c r="U3775" t="s">
        <v>2327</v>
      </c>
      <c r="V3775" t="s">
        <v>880</v>
      </c>
      <c r="W3775" t="s">
        <v>881</v>
      </c>
      <c r="X3775" t="s">
        <v>106</v>
      </c>
      <c r="Y3775" t="str">
        <f>"37-3011"</f>
        <v>37-3011</v>
      </c>
      <c r="Z3775" t="s">
        <v>94</v>
      </c>
      <c r="AA3775">
        <v>561730</v>
      </c>
      <c r="AB3775">
        <v>126</v>
      </c>
      <c r="AC3775">
        <v>125</v>
      </c>
      <c r="AD3775" t="s">
        <v>79</v>
      </c>
      <c r="AE3775" t="s">
        <v>95</v>
      </c>
      <c r="AF3775">
        <v>40</v>
      </c>
      <c r="AG3775" s="4">
        <v>0.29166666666666669</v>
      </c>
      <c r="AH3775" s="4">
        <v>0.70833333333333337</v>
      </c>
      <c r="AI3775" s="5">
        <v>13.23</v>
      </c>
      <c r="AJ3775">
        <v>19.850000000000001</v>
      </c>
      <c r="AL3775" t="s">
        <v>81</v>
      </c>
      <c r="AM3775" t="s">
        <v>82</v>
      </c>
      <c r="AO3775" t="s">
        <v>83</v>
      </c>
      <c r="AR3775" t="s">
        <v>82</v>
      </c>
      <c r="AT3775" t="s">
        <v>82</v>
      </c>
      <c r="AW3775" t="s">
        <v>82</v>
      </c>
      <c r="AY3775" t="s">
        <v>11748</v>
      </c>
      <c r="AZ3775" t="s">
        <v>11750</v>
      </c>
      <c r="BA3775" t="s">
        <v>100</v>
      </c>
      <c r="BB3775">
        <v>28086</v>
      </c>
      <c r="BC3775" t="s">
        <v>79</v>
      </c>
      <c r="BH3775" t="s">
        <v>11751</v>
      </c>
      <c r="BJ3775">
        <v>561342166</v>
      </c>
    </row>
    <row r="3776" spans="1:62" x14ac:dyDescent="0.25">
      <c r="A3776" t="s">
        <v>11788</v>
      </c>
      <c r="B3776" s="2">
        <v>43511</v>
      </c>
      <c r="C3776" t="s">
        <v>63</v>
      </c>
      <c r="D3776" s="3">
        <v>43472.381389224538</v>
      </c>
      <c r="E3776" t="s">
        <v>64</v>
      </c>
      <c r="F3776" s="2">
        <v>43556</v>
      </c>
      <c r="G3776" s="2">
        <v>43799</v>
      </c>
      <c r="H3776" t="s">
        <v>11789</v>
      </c>
      <c r="I3776" t="s">
        <v>11790</v>
      </c>
      <c r="J3776" t="s">
        <v>11791</v>
      </c>
      <c r="K3776" t="s">
        <v>11792</v>
      </c>
      <c r="L3776" t="s">
        <v>941</v>
      </c>
      <c r="M3776" t="s">
        <v>774</v>
      </c>
      <c r="N3776">
        <v>81631</v>
      </c>
      <c r="O3776" t="s">
        <v>70</v>
      </c>
      <c r="P3776" t="s">
        <v>67</v>
      </c>
      <c r="Q3776" t="s">
        <v>11793</v>
      </c>
      <c r="S3776" t="s">
        <v>72</v>
      </c>
      <c r="T3776" t="s">
        <v>938</v>
      </c>
      <c r="U3776" t="s">
        <v>939</v>
      </c>
      <c r="V3776" t="s">
        <v>940</v>
      </c>
      <c r="W3776" t="s">
        <v>774</v>
      </c>
      <c r="X3776" t="s">
        <v>2708</v>
      </c>
      <c r="Y3776" t="str">
        <f>"37-3011"</f>
        <v>37-3011</v>
      </c>
      <c r="Z3776" t="s">
        <v>94</v>
      </c>
      <c r="AA3776">
        <v>561730</v>
      </c>
      <c r="AB3776">
        <v>25</v>
      </c>
      <c r="AC3776">
        <v>25</v>
      </c>
      <c r="AD3776" t="s">
        <v>79</v>
      </c>
      <c r="AE3776" t="s">
        <v>95</v>
      </c>
      <c r="AF3776">
        <v>35</v>
      </c>
      <c r="AG3776" s="4">
        <v>0.29166666666666669</v>
      </c>
      <c r="AH3776" s="4">
        <v>0.72916666666666663</v>
      </c>
      <c r="AI3776" s="5">
        <v>17.5</v>
      </c>
      <c r="AJ3776">
        <v>26.25</v>
      </c>
      <c r="AK3776">
        <v>26.25</v>
      </c>
      <c r="AL3776" t="s">
        <v>81</v>
      </c>
      <c r="AM3776" t="s">
        <v>82</v>
      </c>
      <c r="AO3776" t="s">
        <v>83</v>
      </c>
      <c r="AP3776" t="s">
        <v>67</v>
      </c>
      <c r="AQ3776" t="s">
        <v>67</v>
      </c>
      <c r="AR3776" t="s">
        <v>82</v>
      </c>
      <c r="AT3776" t="s">
        <v>82</v>
      </c>
      <c r="AW3776" t="s">
        <v>82</v>
      </c>
      <c r="AY3776" t="s">
        <v>941</v>
      </c>
      <c r="AZ3776" t="s">
        <v>941</v>
      </c>
      <c r="BA3776" t="s">
        <v>774</v>
      </c>
      <c r="BB3776">
        <v>81631</v>
      </c>
      <c r="BC3776" t="s">
        <v>79</v>
      </c>
      <c r="BH3776" t="s">
        <v>11794</v>
      </c>
      <c r="BI3776" t="s">
        <v>67</v>
      </c>
      <c r="BJ3776">
        <v>841250213</v>
      </c>
    </row>
    <row r="3777" spans="1:62" x14ac:dyDescent="0.25">
      <c r="A3777" t="s">
        <v>11802</v>
      </c>
      <c r="B3777" s="2">
        <v>43511</v>
      </c>
      <c r="C3777" t="s">
        <v>63</v>
      </c>
      <c r="D3777" s="3">
        <v>43472.380441331021</v>
      </c>
      <c r="E3777" t="s">
        <v>282</v>
      </c>
      <c r="F3777" s="2">
        <v>43556</v>
      </c>
      <c r="G3777" s="2">
        <v>43799</v>
      </c>
      <c r="H3777" t="s">
        <v>11803</v>
      </c>
      <c r="J3777" t="s">
        <v>11804</v>
      </c>
      <c r="K3777" t="s">
        <v>11805</v>
      </c>
      <c r="L3777" t="s">
        <v>6099</v>
      </c>
      <c r="M3777" t="s">
        <v>3857</v>
      </c>
      <c r="N3777">
        <v>59716</v>
      </c>
      <c r="O3777" t="s">
        <v>70</v>
      </c>
      <c r="Q3777" t="s">
        <v>11806</v>
      </c>
      <c r="S3777" t="s">
        <v>72</v>
      </c>
      <c r="T3777" t="s">
        <v>2118</v>
      </c>
      <c r="U3777" t="s">
        <v>2119</v>
      </c>
      <c r="V3777" t="s">
        <v>1633</v>
      </c>
      <c r="W3777" t="s">
        <v>192</v>
      </c>
      <c r="X3777" t="s">
        <v>11807</v>
      </c>
      <c r="Y3777" t="str">
        <f>"47-2061"</f>
        <v>47-2061</v>
      </c>
      <c r="Z3777" t="s">
        <v>326</v>
      </c>
      <c r="AA3777">
        <v>238110</v>
      </c>
      <c r="AB3777">
        <v>20</v>
      </c>
      <c r="AC3777">
        <v>12</v>
      </c>
      <c r="AD3777" t="s">
        <v>79</v>
      </c>
      <c r="AE3777" t="s">
        <v>95</v>
      </c>
      <c r="AF3777">
        <v>40</v>
      </c>
      <c r="AG3777" s="4">
        <v>0.29166666666666669</v>
      </c>
      <c r="AH3777" s="4">
        <v>0.66666666666666663</v>
      </c>
      <c r="AI3777" s="6">
        <v>18</v>
      </c>
      <c r="AJ3777">
        <v>27</v>
      </c>
      <c r="AL3777" t="s">
        <v>81</v>
      </c>
      <c r="AM3777" t="s">
        <v>82</v>
      </c>
      <c r="AO3777" t="s">
        <v>83</v>
      </c>
      <c r="AR3777" t="s">
        <v>82</v>
      </c>
      <c r="AT3777" t="s">
        <v>82</v>
      </c>
      <c r="AW3777" t="s">
        <v>82</v>
      </c>
      <c r="AY3777" t="s">
        <v>6099</v>
      </c>
      <c r="AZ3777" t="s">
        <v>4191</v>
      </c>
      <c r="BA3777" t="s">
        <v>3857</v>
      </c>
      <c r="BB3777">
        <v>59716</v>
      </c>
      <c r="BC3777" t="s">
        <v>79</v>
      </c>
      <c r="BH3777" t="s">
        <v>11804</v>
      </c>
      <c r="BI3777" t="s">
        <v>11805</v>
      </c>
      <c r="BJ3777">
        <v>811406395</v>
      </c>
    </row>
    <row r="3778" spans="1:62" x14ac:dyDescent="0.25">
      <c r="A3778" t="s">
        <v>12057</v>
      </c>
      <c r="B3778" s="2">
        <v>43511</v>
      </c>
      <c r="C3778" t="s">
        <v>63</v>
      </c>
      <c r="D3778" s="3">
        <v>43472.383035578707</v>
      </c>
      <c r="E3778" t="s">
        <v>1763</v>
      </c>
      <c r="F3778" s="2">
        <v>43556</v>
      </c>
      <c r="G3778" s="2">
        <v>43800</v>
      </c>
      <c r="H3778" t="s">
        <v>12058</v>
      </c>
      <c r="I3778" t="s">
        <v>12059</v>
      </c>
      <c r="J3778" t="s">
        <v>12060</v>
      </c>
      <c r="L3778" t="s">
        <v>12061</v>
      </c>
      <c r="M3778" t="s">
        <v>783</v>
      </c>
      <c r="N3778">
        <v>44236</v>
      </c>
      <c r="O3778" t="s">
        <v>70</v>
      </c>
      <c r="Q3778" t="s">
        <v>12062</v>
      </c>
      <c r="S3778" t="s">
        <v>72</v>
      </c>
      <c r="T3778" t="s">
        <v>878</v>
      </c>
      <c r="U3778" t="s">
        <v>3851</v>
      </c>
      <c r="V3778" t="s">
        <v>2620</v>
      </c>
      <c r="W3778" t="s">
        <v>881</v>
      </c>
      <c r="X3778" t="s">
        <v>1256</v>
      </c>
      <c r="Y3778" t="str">
        <f>"37-3011"</f>
        <v>37-3011</v>
      </c>
      <c r="Z3778" t="s">
        <v>94</v>
      </c>
      <c r="AA3778">
        <v>561730</v>
      </c>
      <c r="AB3778">
        <v>4</v>
      </c>
      <c r="AC3778">
        <v>4</v>
      </c>
      <c r="AD3778" t="s">
        <v>79</v>
      </c>
      <c r="AE3778" t="s">
        <v>80</v>
      </c>
      <c r="AF3778">
        <v>40</v>
      </c>
      <c r="AG3778" s="4">
        <v>0.32291666666666669</v>
      </c>
      <c r="AH3778" s="4">
        <v>0.70833333333333337</v>
      </c>
      <c r="AI3778" s="5">
        <v>13.7</v>
      </c>
      <c r="AJ3778">
        <v>20.55</v>
      </c>
      <c r="AK3778">
        <v>52.5</v>
      </c>
      <c r="AL3778" t="s">
        <v>81</v>
      </c>
      <c r="AM3778" t="s">
        <v>82</v>
      </c>
      <c r="AO3778" t="s">
        <v>83</v>
      </c>
      <c r="AR3778" t="s">
        <v>82</v>
      </c>
      <c r="AT3778" t="s">
        <v>82</v>
      </c>
      <c r="AW3778" t="s">
        <v>82</v>
      </c>
      <c r="AY3778" t="s">
        <v>12061</v>
      </c>
      <c r="AZ3778" t="s">
        <v>12063</v>
      </c>
      <c r="BA3778" t="s">
        <v>783</v>
      </c>
      <c r="BB3778">
        <v>44236</v>
      </c>
      <c r="BC3778" t="s">
        <v>79</v>
      </c>
      <c r="BH3778" t="s">
        <v>12064</v>
      </c>
      <c r="BJ3778">
        <v>364659200</v>
      </c>
    </row>
    <row r="3779" spans="1:62" x14ac:dyDescent="0.25">
      <c r="A3779" t="s">
        <v>12543</v>
      </c>
      <c r="B3779" s="2">
        <v>43511</v>
      </c>
      <c r="C3779" t="s">
        <v>63</v>
      </c>
      <c r="D3779" s="3">
        <v>43472.381882442132</v>
      </c>
      <c r="E3779" t="s">
        <v>64</v>
      </c>
      <c r="F3779" s="2">
        <v>43556</v>
      </c>
      <c r="G3779" s="2">
        <v>43799</v>
      </c>
      <c r="H3779" t="s">
        <v>12544</v>
      </c>
      <c r="I3779" t="s">
        <v>12545</v>
      </c>
      <c r="J3779" t="s">
        <v>12546</v>
      </c>
      <c r="L3779" t="s">
        <v>12547</v>
      </c>
      <c r="M3779" t="s">
        <v>105</v>
      </c>
      <c r="N3779">
        <v>77977</v>
      </c>
      <c r="O3779" t="s">
        <v>70</v>
      </c>
      <c r="Q3779" t="s">
        <v>12548</v>
      </c>
      <c r="S3779" t="s">
        <v>72</v>
      </c>
      <c r="T3779" t="s">
        <v>878</v>
      </c>
      <c r="U3779" t="s">
        <v>8240</v>
      </c>
      <c r="V3779" t="s">
        <v>880</v>
      </c>
      <c r="W3779" t="s">
        <v>881</v>
      </c>
      <c r="X3779" t="s">
        <v>12549</v>
      </c>
      <c r="Y3779" t="str">
        <f>"45-2091"</f>
        <v>45-2091</v>
      </c>
      <c r="Z3779" t="s">
        <v>12550</v>
      </c>
      <c r="AA3779">
        <v>493130</v>
      </c>
      <c r="AB3779">
        <v>3</v>
      </c>
      <c r="AC3779">
        <v>3</v>
      </c>
      <c r="AD3779" t="s">
        <v>79</v>
      </c>
      <c r="AE3779" t="s">
        <v>95</v>
      </c>
      <c r="AF3779">
        <v>40</v>
      </c>
      <c r="AG3779" s="4">
        <v>0.29166666666666669</v>
      </c>
      <c r="AH3779" s="4">
        <v>0.66666666666666663</v>
      </c>
      <c r="AI3779" s="5">
        <v>16.75</v>
      </c>
      <c r="AJ3779">
        <v>25.13</v>
      </c>
      <c r="AK3779">
        <v>25.5</v>
      </c>
      <c r="AL3779" t="s">
        <v>81</v>
      </c>
      <c r="AM3779" t="s">
        <v>82</v>
      </c>
      <c r="AO3779" t="s">
        <v>83</v>
      </c>
      <c r="AR3779" t="s">
        <v>82</v>
      </c>
      <c r="AT3779" t="s">
        <v>82</v>
      </c>
      <c r="AW3779" t="s">
        <v>82</v>
      </c>
      <c r="AY3779" t="s">
        <v>12547</v>
      </c>
      <c r="AZ3779" t="s">
        <v>12551</v>
      </c>
      <c r="BA3779" t="s">
        <v>105</v>
      </c>
      <c r="BB3779">
        <v>77977</v>
      </c>
      <c r="BC3779" t="s">
        <v>79</v>
      </c>
      <c r="BH3779" t="s">
        <v>12552</v>
      </c>
      <c r="BJ3779">
        <v>742604371</v>
      </c>
    </row>
    <row r="3780" spans="1:62" x14ac:dyDescent="0.25">
      <c r="A3780" t="s">
        <v>12697</v>
      </c>
      <c r="B3780" s="2">
        <v>43511</v>
      </c>
      <c r="C3780" t="s">
        <v>63</v>
      </c>
      <c r="D3780" s="3">
        <v>43472.38058005787</v>
      </c>
      <c r="E3780" t="s">
        <v>64</v>
      </c>
      <c r="F3780" s="2">
        <v>43556</v>
      </c>
      <c r="G3780" s="2">
        <v>43799</v>
      </c>
      <c r="H3780" t="s">
        <v>12698</v>
      </c>
      <c r="I3780" t="s">
        <v>12699</v>
      </c>
      <c r="J3780" t="s">
        <v>12700</v>
      </c>
      <c r="L3780" t="s">
        <v>7297</v>
      </c>
      <c r="M3780" t="s">
        <v>783</v>
      </c>
      <c r="N3780">
        <v>44143</v>
      </c>
      <c r="O3780" t="s">
        <v>70</v>
      </c>
      <c r="Q3780" t="s">
        <v>12701</v>
      </c>
      <c r="S3780" t="s">
        <v>72</v>
      </c>
      <c r="T3780" t="s">
        <v>3410</v>
      </c>
      <c r="U3780" t="s">
        <v>3411</v>
      </c>
      <c r="V3780" t="s">
        <v>3412</v>
      </c>
      <c r="W3780" t="s">
        <v>783</v>
      </c>
      <c r="X3780" t="s">
        <v>106</v>
      </c>
      <c r="Y3780" t="str">
        <f>"37-3011"</f>
        <v>37-3011</v>
      </c>
      <c r="Z3780" t="s">
        <v>94</v>
      </c>
      <c r="AA3780">
        <v>561730</v>
      </c>
      <c r="AB3780">
        <v>20</v>
      </c>
      <c r="AC3780">
        <v>20</v>
      </c>
      <c r="AD3780" t="s">
        <v>79</v>
      </c>
      <c r="AE3780" t="s">
        <v>80</v>
      </c>
      <c r="AF3780">
        <v>40</v>
      </c>
      <c r="AG3780" s="4">
        <v>0.33333333333333331</v>
      </c>
      <c r="AH3780" s="4">
        <v>0.70833333333333337</v>
      </c>
      <c r="AI3780" s="5">
        <v>13.7</v>
      </c>
      <c r="AJ3780">
        <v>20.55</v>
      </c>
      <c r="AL3780" t="s">
        <v>81</v>
      </c>
      <c r="AM3780" t="s">
        <v>82</v>
      </c>
      <c r="AO3780" t="s">
        <v>83</v>
      </c>
      <c r="AR3780" t="s">
        <v>82</v>
      </c>
      <c r="AT3780" t="s">
        <v>82</v>
      </c>
      <c r="AW3780" t="s">
        <v>82</v>
      </c>
      <c r="AY3780" t="s">
        <v>12702</v>
      </c>
      <c r="AZ3780" t="s">
        <v>1278</v>
      </c>
      <c r="BA3780" t="s">
        <v>783</v>
      </c>
      <c r="BB3780">
        <v>44092</v>
      </c>
      <c r="BC3780" t="s">
        <v>79</v>
      </c>
      <c r="BH3780" t="s">
        <v>12703</v>
      </c>
      <c r="BJ3780">
        <v>341699454</v>
      </c>
    </row>
    <row r="3781" spans="1:62" x14ac:dyDescent="0.25">
      <c r="A3781" t="s">
        <v>12719</v>
      </c>
      <c r="B3781" s="2">
        <v>43511</v>
      </c>
      <c r="C3781" t="s">
        <v>63</v>
      </c>
      <c r="D3781" s="3">
        <v>43472.382334074071</v>
      </c>
      <c r="E3781" t="s">
        <v>64</v>
      </c>
      <c r="F3781" s="2">
        <v>43556</v>
      </c>
      <c r="G3781" s="2">
        <v>43814</v>
      </c>
      <c r="H3781" t="s">
        <v>12720</v>
      </c>
      <c r="J3781" t="s">
        <v>12721</v>
      </c>
      <c r="L3781" t="s">
        <v>9946</v>
      </c>
      <c r="M3781" t="s">
        <v>1165</v>
      </c>
      <c r="N3781">
        <v>57110</v>
      </c>
      <c r="O3781" t="s">
        <v>70</v>
      </c>
      <c r="Q3781" t="s">
        <v>12722</v>
      </c>
      <c r="S3781" t="s">
        <v>72</v>
      </c>
      <c r="T3781" t="s">
        <v>12090</v>
      </c>
      <c r="U3781" t="s">
        <v>12091</v>
      </c>
      <c r="V3781" t="s">
        <v>12092</v>
      </c>
      <c r="W3781" t="s">
        <v>1165</v>
      </c>
      <c r="X3781" t="s">
        <v>12723</v>
      </c>
      <c r="Y3781" t="str">
        <f>"37-3011"</f>
        <v>37-3011</v>
      </c>
      <c r="Z3781" t="s">
        <v>94</v>
      </c>
      <c r="AA3781">
        <v>56173</v>
      </c>
      <c r="AB3781">
        <v>5</v>
      </c>
      <c r="AC3781">
        <v>5</v>
      </c>
      <c r="AD3781" t="s">
        <v>79</v>
      </c>
      <c r="AE3781" t="s">
        <v>80</v>
      </c>
      <c r="AF3781">
        <v>40</v>
      </c>
      <c r="AG3781" s="4">
        <v>0.29166666666666669</v>
      </c>
      <c r="AH3781" s="4">
        <v>0.70833333333333337</v>
      </c>
      <c r="AI3781" s="5">
        <v>13.84</v>
      </c>
      <c r="AJ3781">
        <v>20.76</v>
      </c>
      <c r="AK3781">
        <v>20.76</v>
      </c>
      <c r="AL3781" t="s">
        <v>81</v>
      </c>
      <c r="AM3781" t="s">
        <v>82</v>
      </c>
      <c r="AO3781" t="s">
        <v>83</v>
      </c>
      <c r="AR3781" t="s">
        <v>82</v>
      </c>
      <c r="AT3781" t="s">
        <v>82</v>
      </c>
      <c r="AW3781" t="s">
        <v>72</v>
      </c>
      <c r="AX3781">
        <v>3</v>
      </c>
      <c r="AY3781" t="s">
        <v>9946</v>
      </c>
      <c r="AZ3781" t="s">
        <v>12724</v>
      </c>
      <c r="BA3781" t="s">
        <v>1165</v>
      </c>
      <c r="BB3781">
        <v>57110</v>
      </c>
      <c r="BC3781" t="s">
        <v>79</v>
      </c>
      <c r="BH3781" t="s">
        <v>12721</v>
      </c>
      <c r="BJ3781">
        <v>320013823</v>
      </c>
    </row>
    <row r="3782" spans="1:62" x14ac:dyDescent="0.25">
      <c r="A3782" t="s">
        <v>12785</v>
      </c>
      <c r="B3782" s="2">
        <v>43511</v>
      </c>
      <c r="C3782" t="s">
        <v>63</v>
      </c>
      <c r="D3782" s="3">
        <v>43472.382388622682</v>
      </c>
      <c r="E3782" t="s">
        <v>282</v>
      </c>
      <c r="F3782" s="2">
        <v>43556</v>
      </c>
      <c r="G3782" s="2">
        <v>43799</v>
      </c>
      <c r="H3782" t="s">
        <v>11705</v>
      </c>
      <c r="J3782" t="s">
        <v>11706</v>
      </c>
      <c r="L3782" t="s">
        <v>11707</v>
      </c>
      <c r="M3782" t="s">
        <v>100</v>
      </c>
      <c r="N3782">
        <v>28129</v>
      </c>
      <c r="O3782" t="s">
        <v>70</v>
      </c>
      <c r="Q3782" t="s">
        <v>11708</v>
      </c>
      <c r="S3782" t="s">
        <v>72</v>
      </c>
      <c r="T3782" t="s">
        <v>878</v>
      </c>
      <c r="U3782" t="s">
        <v>8240</v>
      </c>
      <c r="V3782" t="s">
        <v>880</v>
      </c>
      <c r="W3782" t="s">
        <v>881</v>
      </c>
      <c r="X3782" t="s">
        <v>1540</v>
      </c>
      <c r="Y3782" t="str">
        <f>"47-3012"</f>
        <v>47-3012</v>
      </c>
      <c r="Z3782" t="s">
        <v>1540</v>
      </c>
      <c r="AA3782">
        <v>238130</v>
      </c>
      <c r="AB3782">
        <v>15</v>
      </c>
      <c r="AC3782">
        <v>14</v>
      </c>
      <c r="AD3782" t="s">
        <v>79</v>
      </c>
      <c r="AE3782" t="s">
        <v>80</v>
      </c>
      <c r="AF3782">
        <v>40</v>
      </c>
      <c r="AG3782" s="4">
        <v>0.33333333333333331</v>
      </c>
      <c r="AH3782" s="4">
        <v>0.70833333333333337</v>
      </c>
      <c r="AI3782" s="5">
        <v>15.36</v>
      </c>
      <c r="AJ3782">
        <v>23.04</v>
      </c>
      <c r="AL3782" t="s">
        <v>81</v>
      </c>
      <c r="AM3782" t="s">
        <v>82</v>
      </c>
      <c r="AO3782" t="s">
        <v>83</v>
      </c>
      <c r="AR3782" t="s">
        <v>82</v>
      </c>
      <c r="AT3782" t="s">
        <v>82</v>
      </c>
      <c r="AW3782" t="s">
        <v>72</v>
      </c>
      <c r="AX3782">
        <v>3</v>
      </c>
      <c r="AY3782" t="s">
        <v>12786</v>
      </c>
      <c r="AZ3782" t="s">
        <v>12787</v>
      </c>
      <c r="BA3782" t="s">
        <v>147</v>
      </c>
      <c r="BB3782">
        <v>18702</v>
      </c>
      <c r="BC3782" t="s">
        <v>79</v>
      </c>
      <c r="BH3782" t="s">
        <v>12788</v>
      </c>
      <c r="BJ3782">
        <v>452675691</v>
      </c>
    </row>
    <row r="3783" spans="1:62" x14ac:dyDescent="0.25">
      <c r="A3783" t="s">
        <v>13072</v>
      </c>
      <c r="B3783" s="2">
        <v>43511</v>
      </c>
      <c r="C3783" t="s">
        <v>63</v>
      </c>
      <c r="D3783" s="3">
        <v>43472.382660196759</v>
      </c>
      <c r="E3783" t="s">
        <v>64</v>
      </c>
      <c r="F3783" s="2">
        <v>43556</v>
      </c>
      <c r="G3783" s="2">
        <v>43777</v>
      </c>
      <c r="H3783" t="s">
        <v>13073</v>
      </c>
      <c r="J3783" t="s">
        <v>13074</v>
      </c>
      <c r="L3783" t="s">
        <v>240</v>
      </c>
      <c r="M3783" t="s">
        <v>147</v>
      </c>
      <c r="N3783">
        <v>15236</v>
      </c>
      <c r="O3783" t="s">
        <v>70</v>
      </c>
      <c r="Q3783" t="s">
        <v>13075</v>
      </c>
      <c r="S3783" t="s">
        <v>72</v>
      </c>
      <c r="T3783" t="s">
        <v>878</v>
      </c>
      <c r="U3783" t="s">
        <v>8240</v>
      </c>
      <c r="V3783" t="s">
        <v>880</v>
      </c>
      <c r="W3783" t="s">
        <v>881</v>
      </c>
      <c r="X3783" t="s">
        <v>106</v>
      </c>
      <c r="Y3783" t="str">
        <f>"37-3011"</f>
        <v>37-3011</v>
      </c>
      <c r="Z3783" t="s">
        <v>94</v>
      </c>
      <c r="AA3783">
        <v>561730</v>
      </c>
      <c r="AB3783">
        <v>4</v>
      </c>
      <c r="AC3783">
        <v>4</v>
      </c>
      <c r="AD3783" t="s">
        <v>79</v>
      </c>
      <c r="AE3783" t="s">
        <v>95</v>
      </c>
      <c r="AF3783">
        <v>40</v>
      </c>
      <c r="AG3783" s="4">
        <v>0.30208333333333331</v>
      </c>
      <c r="AH3783" s="4">
        <v>0.65625</v>
      </c>
      <c r="AI3783" s="5">
        <v>13.77</v>
      </c>
      <c r="AJ3783">
        <v>20.66</v>
      </c>
      <c r="AK3783">
        <v>36</v>
      </c>
      <c r="AL3783" t="s">
        <v>81</v>
      </c>
      <c r="AM3783" t="s">
        <v>82</v>
      </c>
      <c r="AO3783" t="s">
        <v>83</v>
      </c>
      <c r="AR3783" t="s">
        <v>82</v>
      </c>
      <c r="AT3783" t="s">
        <v>82</v>
      </c>
      <c r="AW3783" t="s">
        <v>82</v>
      </c>
      <c r="AY3783" t="s">
        <v>240</v>
      </c>
      <c r="AZ3783" t="s">
        <v>3309</v>
      </c>
      <c r="BA3783" t="s">
        <v>147</v>
      </c>
      <c r="BB3783">
        <v>15236</v>
      </c>
      <c r="BC3783" t="s">
        <v>79</v>
      </c>
      <c r="BH3783" t="s">
        <v>13076</v>
      </c>
      <c r="BJ3783">
        <v>271705646</v>
      </c>
    </row>
    <row r="3784" spans="1:62" x14ac:dyDescent="0.25">
      <c r="A3784" t="s">
        <v>13326</v>
      </c>
      <c r="B3784" s="2">
        <v>43511</v>
      </c>
      <c r="C3784" t="s">
        <v>63</v>
      </c>
      <c r="D3784" s="3">
        <v>43472.382557708333</v>
      </c>
      <c r="E3784" t="s">
        <v>64</v>
      </c>
      <c r="F3784" s="2">
        <v>43556</v>
      </c>
      <c r="G3784" s="2">
        <v>43814</v>
      </c>
      <c r="H3784" t="s">
        <v>13327</v>
      </c>
      <c r="J3784" t="s">
        <v>13328</v>
      </c>
      <c r="L3784" t="s">
        <v>2726</v>
      </c>
      <c r="M3784" t="s">
        <v>1966</v>
      </c>
      <c r="N3784">
        <v>19808</v>
      </c>
      <c r="O3784" t="s">
        <v>70</v>
      </c>
      <c r="Q3784" t="s">
        <v>13329</v>
      </c>
      <c r="S3784" t="s">
        <v>72</v>
      </c>
      <c r="T3784" t="s">
        <v>878</v>
      </c>
      <c r="U3784" t="s">
        <v>3851</v>
      </c>
      <c r="V3784" t="s">
        <v>2620</v>
      </c>
      <c r="W3784" t="s">
        <v>881</v>
      </c>
      <c r="X3784" t="s">
        <v>13330</v>
      </c>
      <c r="Y3784" t="str">
        <f>"47-3014"</f>
        <v>47-3014</v>
      </c>
      <c r="Z3784" t="s">
        <v>1320</v>
      </c>
      <c r="AA3784">
        <v>238320</v>
      </c>
      <c r="AB3784">
        <v>17</v>
      </c>
      <c r="AC3784">
        <v>17</v>
      </c>
      <c r="AD3784" t="s">
        <v>79</v>
      </c>
      <c r="AE3784" t="s">
        <v>95</v>
      </c>
      <c r="AF3784">
        <v>40</v>
      </c>
      <c r="AG3784" s="4">
        <v>0.33333333333333331</v>
      </c>
      <c r="AH3784" s="4">
        <v>0.6875</v>
      </c>
      <c r="AI3784" s="5">
        <v>15.32</v>
      </c>
      <c r="AJ3784">
        <v>22.98</v>
      </c>
      <c r="AK3784">
        <v>27</v>
      </c>
      <c r="AL3784" t="s">
        <v>81</v>
      </c>
      <c r="AM3784" t="s">
        <v>82</v>
      </c>
      <c r="AO3784" t="s">
        <v>83</v>
      </c>
      <c r="AR3784" t="s">
        <v>82</v>
      </c>
      <c r="AT3784" t="s">
        <v>82</v>
      </c>
      <c r="AW3784" t="s">
        <v>82</v>
      </c>
      <c r="AY3784" t="s">
        <v>2726</v>
      </c>
      <c r="AZ3784" t="s">
        <v>1969</v>
      </c>
      <c r="BA3784" t="s">
        <v>1966</v>
      </c>
      <c r="BB3784">
        <v>19808</v>
      </c>
      <c r="BC3784" t="s">
        <v>79</v>
      </c>
      <c r="BH3784" t="s">
        <v>13331</v>
      </c>
      <c r="BJ3784">
        <v>262326744</v>
      </c>
    </row>
    <row r="3785" spans="1:62" x14ac:dyDescent="0.25">
      <c r="A3785" t="s">
        <v>13730</v>
      </c>
      <c r="B3785" s="2">
        <v>43511</v>
      </c>
      <c r="C3785" t="s">
        <v>63</v>
      </c>
      <c r="D3785" s="3">
        <v>43472.382819502316</v>
      </c>
      <c r="E3785" t="s">
        <v>64</v>
      </c>
      <c r="F3785" s="2">
        <v>43556</v>
      </c>
      <c r="G3785" s="2">
        <v>43769</v>
      </c>
      <c r="H3785" t="s">
        <v>13731</v>
      </c>
      <c r="I3785" t="s">
        <v>67</v>
      </c>
      <c r="J3785" t="s">
        <v>13732</v>
      </c>
      <c r="K3785" t="s">
        <v>67</v>
      </c>
      <c r="L3785" t="s">
        <v>4288</v>
      </c>
      <c r="M3785" t="s">
        <v>774</v>
      </c>
      <c r="N3785">
        <v>80022</v>
      </c>
      <c r="O3785" t="s">
        <v>70</v>
      </c>
      <c r="P3785" t="s">
        <v>67</v>
      </c>
      <c r="Q3785" t="s">
        <v>13733</v>
      </c>
      <c r="S3785" t="s">
        <v>72</v>
      </c>
      <c r="T3785" t="s">
        <v>6285</v>
      </c>
      <c r="U3785" t="s">
        <v>6286</v>
      </c>
      <c r="V3785" t="s">
        <v>6287</v>
      </c>
      <c r="W3785" t="s">
        <v>774</v>
      </c>
      <c r="X3785" t="s">
        <v>326</v>
      </c>
      <c r="Y3785" t="str">
        <f>"47-2061"</f>
        <v>47-2061</v>
      </c>
      <c r="Z3785" t="s">
        <v>326</v>
      </c>
      <c r="AA3785">
        <v>238910</v>
      </c>
      <c r="AB3785">
        <v>6</v>
      </c>
      <c r="AC3785">
        <v>6</v>
      </c>
      <c r="AD3785" t="s">
        <v>79</v>
      </c>
      <c r="AE3785" t="s">
        <v>80</v>
      </c>
      <c r="AF3785">
        <v>40</v>
      </c>
      <c r="AG3785" s="4">
        <v>0.25</v>
      </c>
      <c r="AH3785" s="4">
        <v>0.70833333333333337</v>
      </c>
      <c r="AI3785" s="5">
        <v>17.32</v>
      </c>
      <c r="AJ3785">
        <v>25.98</v>
      </c>
      <c r="AK3785">
        <v>28.98</v>
      </c>
      <c r="AL3785" t="s">
        <v>81</v>
      </c>
      <c r="AM3785" t="s">
        <v>82</v>
      </c>
      <c r="AO3785" t="s">
        <v>83</v>
      </c>
      <c r="AP3785" t="s">
        <v>67</v>
      </c>
      <c r="AQ3785" t="s">
        <v>67</v>
      </c>
      <c r="AR3785" t="s">
        <v>82</v>
      </c>
      <c r="AT3785" t="s">
        <v>82</v>
      </c>
      <c r="AW3785" t="s">
        <v>82</v>
      </c>
      <c r="AY3785" t="s">
        <v>4288</v>
      </c>
      <c r="AZ3785" t="s">
        <v>3364</v>
      </c>
      <c r="BA3785" t="s">
        <v>774</v>
      </c>
      <c r="BB3785">
        <v>80022</v>
      </c>
      <c r="BC3785" t="s">
        <v>79</v>
      </c>
      <c r="BH3785" t="s">
        <v>13734</v>
      </c>
      <c r="BI3785" t="s">
        <v>67</v>
      </c>
      <c r="BJ3785">
        <v>352275014</v>
      </c>
    </row>
    <row r="3786" spans="1:62" x14ac:dyDescent="0.25">
      <c r="A3786" t="s">
        <v>13741</v>
      </c>
      <c r="B3786" s="2">
        <v>43511</v>
      </c>
      <c r="C3786" t="s">
        <v>63</v>
      </c>
      <c r="D3786" s="3">
        <v>43472.383075127313</v>
      </c>
      <c r="E3786" t="s">
        <v>64</v>
      </c>
      <c r="F3786" s="2">
        <v>43556</v>
      </c>
      <c r="G3786" s="2">
        <v>43814</v>
      </c>
      <c r="H3786" t="s">
        <v>13742</v>
      </c>
      <c r="I3786" t="s">
        <v>13743</v>
      </c>
      <c r="J3786" t="s">
        <v>13744</v>
      </c>
      <c r="L3786" t="s">
        <v>2898</v>
      </c>
      <c r="M3786" t="s">
        <v>1165</v>
      </c>
      <c r="N3786">
        <v>57032</v>
      </c>
      <c r="O3786" t="s">
        <v>70</v>
      </c>
      <c r="Q3786" t="s">
        <v>13745</v>
      </c>
      <c r="S3786" t="s">
        <v>72</v>
      </c>
      <c r="T3786" t="s">
        <v>12090</v>
      </c>
      <c r="U3786" t="s">
        <v>12091</v>
      </c>
      <c r="V3786" t="s">
        <v>12092</v>
      </c>
      <c r="W3786" t="s">
        <v>1165</v>
      </c>
      <c r="X3786" t="s">
        <v>12671</v>
      </c>
      <c r="Y3786" t="str">
        <f>"37-3011"</f>
        <v>37-3011</v>
      </c>
      <c r="Z3786" t="s">
        <v>94</v>
      </c>
      <c r="AA3786">
        <v>561730</v>
      </c>
      <c r="AB3786">
        <v>18</v>
      </c>
      <c r="AC3786">
        <v>18</v>
      </c>
      <c r="AD3786" t="s">
        <v>79</v>
      </c>
      <c r="AE3786" t="s">
        <v>80</v>
      </c>
      <c r="AF3786">
        <v>40</v>
      </c>
      <c r="AG3786" s="4">
        <v>0.29166666666666669</v>
      </c>
      <c r="AH3786" s="4">
        <v>0.70833333333333337</v>
      </c>
      <c r="AI3786" s="5">
        <v>13.84</v>
      </c>
      <c r="AJ3786">
        <v>20.76</v>
      </c>
      <c r="AK3786">
        <v>20.76</v>
      </c>
      <c r="AL3786" t="s">
        <v>81</v>
      </c>
      <c r="AM3786" t="s">
        <v>82</v>
      </c>
      <c r="AO3786" t="s">
        <v>83</v>
      </c>
      <c r="AP3786" t="s">
        <v>683</v>
      </c>
      <c r="AQ3786" t="s">
        <v>683</v>
      </c>
      <c r="AR3786" t="s">
        <v>82</v>
      </c>
      <c r="AT3786" t="s">
        <v>82</v>
      </c>
      <c r="AW3786" t="s">
        <v>82</v>
      </c>
      <c r="AY3786" t="s">
        <v>2898</v>
      </c>
      <c r="AZ3786" t="s">
        <v>4750</v>
      </c>
      <c r="BA3786" t="s">
        <v>1165</v>
      </c>
      <c r="BB3786">
        <v>57032</v>
      </c>
      <c r="BC3786" t="s">
        <v>79</v>
      </c>
      <c r="BH3786" t="s">
        <v>13744</v>
      </c>
      <c r="BJ3786">
        <v>454662904</v>
      </c>
    </row>
    <row r="3787" spans="1:62" x14ac:dyDescent="0.25">
      <c r="A3787" t="s">
        <v>13834</v>
      </c>
      <c r="B3787" s="2">
        <v>43511</v>
      </c>
      <c r="C3787" t="s">
        <v>63</v>
      </c>
      <c r="D3787" s="3">
        <v>43472.383950520831</v>
      </c>
      <c r="E3787" t="s">
        <v>64</v>
      </c>
      <c r="F3787" s="2">
        <v>43556</v>
      </c>
      <c r="G3787" s="2">
        <v>43769</v>
      </c>
      <c r="H3787" t="s">
        <v>13835</v>
      </c>
      <c r="I3787" t="s">
        <v>67</v>
      </c>
      <c r="J3787" t="s">
        <v>13753</v>
      </c>
      <c r="K3787" t="s">
        <v>67</v>
      </c>
      <c r="L3787" t="s">
        <v>13342</v>
      </c>
      <c r="M3787" t="s">
        <v>774</v>
      </c>
      <c r="N3787">
        <v>80134</v>
      </c>
      <c r="O3787" t="s">
        <v>70</v>
      </c>
      <c r="P3787" t="s">
        <v>67</v>
      </c>
      <c r="Q3787" t="s">
        <v>13754</v>
      </c>
      <c r="S3787" t="s">
        <v>72</v>
      </c>
      <c r="T3787" t="s">
        <v>6285</v>
      </c>
      <c r="U3787" t="s">
        <v>6286</v>
      </c>
      <c r="V3787" t="s">
        <v>6287</v>
      </c>
      <c r="W3787" t="s">
        <v>774</v>
      </c>
      <c r="X3787" t="s">
        <v>94</v>
      </c>
      <c r="Y3787" t="str">
        <f>"37-3011"</f>
        <v>37-3011</v>
      </c>
      <c r="Z3787" t="s">
        <v>94</v>
      </c>
      <c r="AA3787">
        <v>561730</v>
      </c>
      <c r="AB3787">
        <v>19</v>
      </c>
      <c r="AC3787">
        <v>19</v>
      </c>
      <c r="AD3787" t="s">
        <v>79</v>
      </c>
      <c r="AE3787" t="s">
        <v>80</v>
      </c>
      <c r="AF3787">
        <v>40</v>
      </c>
      <c r="AG3787" s="4">
        <v>0.20833333333333334</v>
      </c>
      <c r="AH3787" s="4">
        <v>0.60416666666666663</v>
      </c>
      <c r="AI3787" s="5">
        <v>15.17</v>
      </c>
      <c r="AJ3787">
        <v>22.75</v>
      </c>
      <c r="AK3787">
        <v>25.5</v>
      </c>
      <c r="AL3787" t="s">
        <v>81</v>
      </c>
      <c r="AM3787" t="s">
        <v>82</v>
      </c>
      <c r="AO3787" t="s">
        <v>83</v>
      </c>
      <c r="AP3787" t="s">
        <v>67</v>
      </c>
      <c r="AQ3787" t="s">
        <v>67</v>
      </c>
      <c r="AR3787" t="s">
        <v>82</v>
      </c>
      <c r="AT3787" t="s">
        <v>82</v>
      </c>
      <c r="AW3787" t="s">
        <v>82</v>
      </c>
      <c r="AY3787" t="s">
        <v>6875</v>
      </c>
      <c r="AZ3787" t="s">
        <v>4522</v>
      </c>
      <c r="BA3787" t="s">
        <v>774</v>
      </c>
      <c r="BB3787">
        <v>80134</v>
      </c>
      <c r="BC3787" t="s">
        <v>87</v>
      </c>
      <c r="BH3787" t="s">
        <v>13755</v>
      </c>
      <c r="BI3787" t="s">
        <v>67</v>
      </c>
      <c r="BJ3787">
        <v>451013181</v>
      </c>
    </row>
    <row r="3788" spans="1:62" x14ac:dyDescent="0.25">
      <c r="A3788" t="s">
        <v>13919</v>
      </c>
      <c r="B3788" s="2">
        <v>43511</v>
      </c>
      <c r="C3788" t="s">
        <v>63</v>
      </c>
      <c r="D3788" s="3">
        <v>43472.383121562503</v>
      </c>
      <c r="E3788" t="s">
        <v>64</v>
      </c>
      <c r="F3788" s="2">
        <v>43556</v>
      </c>
      <c r="G3788" s="2">
        <v>43835</v>
      </c>
      <c r="H3788" t="s">
        <v>13920</v>
      </c>
      <c r="I3788" t="s">
        <v>67</v>
      </c>
      <c r="J3788" t="s">
        <v>13921</v>
      </c>
      <c r="K3788" t="s">
        <v>13922</v>
      </c>
      <c r="L3788" t="s">
        <v>13690</v>
      </c>
      <c r="M3788" t="s">
        <v>232</v>
      </c>
      <c r="N3788">
        <v>11937</v>
      </c>
      <c r="O3788" t="s">
        <v>70</v>
      </c>
      <c r="P3788" t="s">
        <v>67</v>
      </c>
      <c r="Q3788" t="s">
        <v>13923</v>
      </c>
      <c r="S3788" t="s">
        <v>72</v>
      </c>
      <c r="T3788" t="s">
        <v>3529</v>
      </c>
      <c r="U3788" t="s">
        <v>3530</v>
      </c>
      <c r="V3788" t="s">
        <v>3531</v>
      </c>
      <c r="W3788" t="s">
        <v>232</v>
      </c>
      <c r="X3788" t="s">
        <v>12418</v>
      </c>
      <c r="Y3788" t="str">
        <f>"35-9011"</f>
        <v>35-9011</v>
      </c>
      <c r="Z3788" t="s">
        <v>1925</v>
      </c>
      <c r="AA3788">
        <v>722310</v>
      </c>
      <c r="AB3788">
        <v>9</v>
      </c>
      <c r="AC3788">
        <v>9</v>
      </c>
      <c r="AD3788" t="s">
        <v>79</v>
      </c>
      <c r="AE3788" t="s">
        <v>80</v>
      </c>
      <c r="AF3788">
        <v>40</v>
      </c>
      <c r="AG3788" s="4">
        <v>0.25</v>
      </c>
      <c r="AH3788" s="4">
        <v>4.1666666666666664E-2</v>
      </c>
      <c r="AI3788" s="5">
        <v>13.34</v>
      </c>
      <c r="AJ3788">
        <v>20.010000000000002</v>
      </c>
      <c r="AK3788">
        <v>20.010000000000002</v>
      </c>
      <c r="AL3788" t="s">
        <v>81</v>
      </c>
      <c r="AM3788" t="s">
        <v>82</v>
      </c>
      <c r="AO3788" t="s">
        <v>83</v>
      </c>
      <c r="AP3788" t="s">
        <v>67</v>
      </c>
      <c r="AQ3788" t="s">
        <v>662</v>
      </c>
      <c r="AR3788" t="s">
        <v>82</v>
      </c>
      <c r="AT3788" t="s">
        <v>82</v>
      </c>
      <c r="AW3788" t="s">
        <v>72</v>
      </c>
      <c r="AX3788">
        <v>1</v>
      </c>
      <c r="AY3788" t="s">
        <v>13690</v>
      </c>
      <c r="AZ3788" t="s">
        <v>6542</v>
      </c>
      <c r="BA3788" t="s">
        <v>232</v>
      </c>
      <c r="BB3788">
        <v>11937</v>
      </c>
      <c r="BC3788" t="s">
        <v>87</v>
      </c>
      <c r="BH3788" t="s">
        <v>13922</v>
      </c>
      <c r="BI3788" t="s">
        <v>67</v>
      </c>
      <c r="BJ3788">
        <v>111036940</v>
      </c>
    </row>
    <row r="3789" spans="1:62" x14ac:dyDescent="0.25">
      <c r="A3789" t="s">
        <v>13943</v>
      </c>
      <c r="B3789" s="2">
        <v>43511</v>
      </c>
      <c r="C3789" t="s">
        <v>63</v>
      </c>
      <c r="D3789" s="3">
        <v>43472.383514583336</v>
      </c>
      <c r="E3789" t="s">
        <v>64</v>
      </c>
      <c r="F3789" s="2">
        <v>43556</v>
      </c>
      <c r="G3789" s="2">
        <v>43819</v>
      </c>
      <c r="H3789" t="s">
        <v>13944</v>
      </c>
      <c r="I3789" t="s">
        <v>67</v>
      </c>
      <c r="J3789" t="s">
        <v>13945</v>
      </c>
      <c r="K3789" t="s">
        <v>13946</v>
      </c>
      <c r="L3789" t="s">
        <v>13947</v>
      </c>
      <c r="M3789" t="s">
        <v>232</v>
      </c>
      <c r="N3789">
        <v>11942</v>
      </c>
      <c r="O3789" t="s">
        <v>70</v>
      </c>
      <c r="P3789" t="s">
        <v>67</v>
      </c>
      <c r="Q3789" t="s">
        <v>13948</v>
      </c>
      <c r="S3789" t="s">
        <v>72</v>
      </c>
      <c r="T3789" t="s">
        <v>3529</v>
      </c>
      <c r="U3789" t="s">
        <v>3530</v>
      </c>
      <c r="V3789" t="s">
        <v>3531</v>
      </c>
      <c r="W3789" t="s">
        <v>232</v>
      </c>
      <c r="X3789" t="s">
        <v>93</v>
      </c>
      <c r="Y3789" t="str">
        <f>"37-3011"</f>
        <v>37-3011</v>
      </c>
      <c r="Z3789" t="s">
        <v>94</v>
      </c>
      <c r="AA3789">
        <v>332212</v>
      </c>
      <c r="AB3789">
        <v>7</v>
      </c>
      <c r="AC3789">
        <v>7</v>
      </c>
      <c r="AD3789" t="s">
        <v>79</v>
      </c>
      <c r="AE3789" t="s">
        <v>80</v>
      </c>
      <c r="AF3789">
        <v>40</v>
      </c>
      <c r="AG3789" s="4">
        <v>0.33333333333333331</v>
      </c>
      <c r="AH3789" s="4">
        <v>0.66666666666666663</v>
      </c>
      <c r="AI3789" s="5">
        <v>16.350000000000001</v>
      </c>
      <c r="AJ3789">
        <v>24.53</v>
      </c>
      <c r="AK3789">
        <v>24.53</v>
      </c>
      <c r="AL3789" t="s">
        <v>81</v>
      </c>
      <c r="AM3789" t="s">
        <v>82</v>
      </c>
      <c r="AO3789" t="s">
        <v>83</v>
      </c>
      <c r="AP3789" t="s">
        <v>67</v>
      </c>
      <c r="AQ3789" t="s">
        <v>662</v>
      </c>
      <c r="AR3789" t="s">
        <v>82</v>
      </c>
      <c r="AT3789" t="s">
        <v>82</v>
      </c>
      <c r="AW3789" t="s">
        <v>72</v>
      </c>
      <c r="AX3789">
        <v>1</v>
      </c>
      <c r="AY3789" t="s">
        <v>13947</v>
      </c>
      <c r="AZ3789" t="s">
        <v>6542</v>
      </c>
      <c r="BA3789" t="s">
        <v>232</v>
      </c>
      <c r="BB3789">
        <v>11942</v>
      </c>
      <c r="BC3789" t="s">
        <v>79</v>
      </c>
      <c r="BH3789" t="s">
        <v>13946</v>
      </c>
      <c r="BI3789" t="s">
        <v>67</v>
      </c>
      <c r="BJ3789">
        <v>113627987</v>
      </c>
    </row>
    <row r="3790" spans="1:62" x14ac:dyDescent="0.25">
      <c r="A3790" t="s">
        <v>14055</v>
      </c>
      <c r="B3790" s="2">
        <v>43511</v>
      </c>
      <c r="C3790" t="s">
        <v>63</v>
      </c>
      <c r="D3790" s="3">
        <v>43472.382808854163</v>
      </c>
      <c r="E3790" t="s">
        <v>64</v>
      </c>
      <c r="F3790" s="2">
        <v>43556</v>
      </c>
      <c r="G3790" s="2">
        <v>43814</v>
      </c>
      <c r="H3790" t="s">
        <v>14056</v>
      </c>
      <c r="I3790" t="s">
        <v>67</v>
      </c>
      <c r="J3790" t="s">
        <v>14057</v>
      </c>
      <c r="K3790" t="s">
        <v>14058</v>
      </c>
      <c r="L3790" t="s">
        <v>14059</v>
      </c>
      <c r="M3790" t="s">
        <v>232</v>
      </c>
      <c r="N3790">
        <v>10956</v>
      </c>
      <c r="O3790" t="s">
        <v>70</v>
      </c>
      <c r="P3790" t="s">
        <v>67</v>
      </c>
      <c r="Q3790" t="s">
        <v>14060</v>
      </c>
      <c r="S3790" t="s">
        <v>72</v>
      </c>
      <c r="T3790" t="s">
        <v>3529</v>
      </c>
      <c r="U3790" t="s">
        <v>3530</v>
      </c>
      <c r="V3790" t="s">
        <v>3531</v>
      </c>
      <c r="W3790" t="s">
        <v>232</v>
      </c>
      <c r="X3790" t="s">
        <v>6583</v>
      </c>
      <c r="Y3790" t="str">
        <f>"45-2092"</f>
        <v>45-2092</v>
      </c>
      <c r="Z3790" t="s">
        <v>883</v>
      </c>
      <c r="AA3790">
        <v>444220</v>
      </c>
      <c r="AB3790">
        <v>8</v>
      </c>
      <c r="AC3790">
        <v>8</v>
      </c>
      <c r="AD3790" t="s">
        <v>79</v>
      </c>
      <c r="AE3790" t="s">
        <v>80</v>
      </c>
      <c r="AF3790">
        <v>40</v>
      </c>
      <c r="AG3790" s="4">
        <v>0.33333333333333331</v>
      </c>
      <c r="AH3790" s="4">
        <v>0.66666666666666663</v>
      </c>
      <c r="AI3790" s="5">
        <v>16.25</v>
      </c>
      <c r="AJ3790">
        <v>24.38</v>
      </c>
      <c r="AK3790">
        <v>24.38</v>
      </c>
      <c r="AL3790" t="s">
        <v>81</v>
      </c>
      <c r="AM3790" t="s">
        <v>82</v>
      </c>
      <c r="AO3790" t="s">
        <v>83</v>
      </c>
      <c r="AP3790" t="s">
        <v>67</v>
      </c>
      <c r="AQ3790" t="s">
        <v>662</v>
      </c>
      <c r="AR3790" t="s">
        <v>82</v>
      </c>
      <c r="AT3790" t="s">
        <v>82</v>
      </c>
      <c r="AW3790" t="s">
        <v>82</v>
      </c>
      <c r="AY3790" t="s">
        <v>14059</v>
      </c>
      <c r="AZ3790" t="s">
        <v>12735</v>
      </c>
      <c r="BA3790" t="s">
        <v>232</v>
      </c>
      <c r="BB3790">
        <v>10956</v>
      </c>
      <c r="BC3790" t="s">
        <v>87</v>
      </c>
      <c r="BH3790" t="s">
        <v>14058</v>
      </c>
      <c r="BI3790" t="s">
        <v>67</v>
      </c>
      <c r="BJ3790">
        <v>133202761</v>
      </c>
    </row>
    <row r="3791" spans="1:62" x14ac:dyDescent="0.25">
      <c r="A3791" t="s">
        <v>14572</v>
      </c>
      <c r="B3791" s="2">
        <v>43511</v>
      </c>
      <c r="C3791" t="s">
        <v>63</v>
      </c>
      <c r="D3791" s="3">
        <v>43472.389525763887</v>
      </c>
      <c r="E3791" t="s">
        <v>91</v>
      </c>
      <c r="H3791" t="s">
        <v>14573</v>
      </c>
      <c r="I3791" t="s">
        <v>130</v>
      </c>
      <c r="J3791" t="s">
        <v>14574</v>
      </c>
      <c r="K3791" t="s">
        <v>14575</v>
      </c>
      <c r="L3791" t="s">
        <v>8203</v>
      </c>
      <c r="M3791" t="s">
        <v>232</v>
      </c>
      <c r="N3791">
        <v>11959</v>
      </c>
      <c r="O3791" t="s">
        <v>70</v>
      </c>
      <c r="P3791" t="s">
        <v>67</v>
      </c>
      <c r="Q3791" t="s">
        <v>14576</v>
      </c>
      <c r="S3791" t="s">
        <v>72</v>
      </c>
      <c r="T3791" t="s">
        <v>3529</v>
      </c>
      <c r="U3791" t="s">
        <v>3530</v>
      </c>
      <c r="V3791" t="s">
        <v>3531</v>
      </c>
      <c r="W3791" t="s">
        <v>232</v>
      </c>
      <c r="X3791" t="s">
        <v>14577</v>
      </c>
      <c r="Y3791" t="str">
        <f>"37-2011"</f>
        <v>37-2011</v>
      </c>
      <c r="Z3791" t="s">
        <v>424</v>
      </c>
      <c r="AA3791">
        <v>332212</v>
      </c>
      <c r="AB3791">
        <v>4</v>
      </c>
      <c r="AD3791" t="s">
        <v>79</v>
      </c>
      <c r="AE3791" t="s">
        <v>80</v>
      </c>
      <c r="AF3791">
        <v>40</v>
      </c>
      <c r="AG3791" s="4">
        <v>0.33333333333333331</v>
      </c>
      <c r="AH3791" s="4">
        <v>0.66666666666666663</v>
      </c>
      <c r="AI3791" s="5">
        <v>16.809999999999999</v>
      </c>
      <c r="AJ3791">
        <v>25.22</v>
      </c>
      <c r="AK3791">
        <v>25.22</v>
      </c>
      <c r="AL3791" t="s">
        <v>81</v>
      </c>
      <c r="AM3791" t="s">
        <v>82</v>
      </c>
      <c r="AO3791" t="s">
        <v>83</v>
      </c>
      <c r="AP3791" t="s">
        <v>67</v>
      </c>
      <c r="AQ3791" t="s">
        <v>662</v>
      </c>
      <c r="AR3791" t="s">
        <v>82</v>
      </c>
      <c r="AT3791" t="s">
        <v>82</v>
      </c>
      <c r="AW3791" t="s">
        <v>82</v>
      </c>
      <c r="AY3791" t="s">
        <v>8203</v>
      </c>
      <c r="AZ3791" t="s">
        <v>6542</v>
      </c>
      <c r="BA3791" t="s">
        <v>232</v>
      </c>
      <c r="BB3791">
        <v>11959</v>
      </c>
      <c r="BC3791" t="s">
        <v>79</v>
      </c>
      <c r="BH3791" t="s">
        <v>14575</v>
      </c>
      <c r="BI3791" t="s">
        <v>67</v>
      </c>
      <c r="BJ3791">
        <v>273130877</v>
      </c>
    </row>
    <row r="3792" spans="1:62" x14ac:dyDescent="0.25">
      <c r="A3792" t="s">
        <v>14639</v>
      </c>
      <c r="B3792" s="2">
        <v>43511</v>
      </c>
      <c r="C3792" t="s">
        <v>63</v>
      </c>
      <c r="D3792" s="3">
        <v>43472.38278334491</v>
      </c>
      <c r="E3792" t="s">
        <v>64</v>
      </c>
      <c r="F3792" s="2">
        <v>43556</v>
      </c>
      <c r="G3792" s="2">
        <v>43829</v>
      </c>
      <c r="H3792" t="s">
        <v>14640</v>
      </c>
      <c r="I3792" t="s">
        <v>14641</v>
      </c>
      <c r="J3792" t="s">
        <v>14642</v>
      </c>
      <c r="K3792" t="s">
        <v>67</v>
      </c>
      <c r="L3792" t="s">
        <v>12092</v>
      </c>
      <c r="M3792" t="s">
        <v>1165</v>
      </c>
      <c r="N3792">
        <v>57107</v>
      </c>
      <c r="O3792" t="s">
        <v>70</v>
      </c>
      <c r="P3792" t="s">
        <v>67</v>
      </c>
      <c r="Q3792" t="s">
        <v>14643</v>
      </c>
      <c r="S3792" t="s">
        <v>72</v>
      </c>
      <c r="T3792" t="s">
        <v>14635</v>
      </c>
      <c r="U3792" t="s">
        <v>14636</v>
      </c>
      <c r="V3792" t="s">
        <v>14637</v>
      </c>
      <c r="W3792" t="s">
        <v>105</v>
      </c>
      <c r="X3792" t="s">
        <v>552</v>
      </c>
      <c r="Y3792" t="str">
        <f>"35-3031"</f>
        <v>35-3031</v>
      </c>
      <c r="Z3792" t="s">
        <v>410</v>
      </c>
      <c r="AA3792">
        <v>722110</v>
      </c>
      <c r="AB3792">
        <v>10</v>
      </c>
      <c r="AC3792">
        <v>10</v>
      </c>
      <c r="AD3792" t="s">
        <v>79</v>
      </c>
      <c r="AE3792" t="s">
        <v>95</v>
      </c>
      <c r="AF3792">
        <v>40</v>
      </c>
      <c r="AG3792" s="4">
        <v>0.33333333333333331</v>
      </c>
      <c r="AH3792" s="4">
        <v>0.66666666666666663</v>
      </c>
      <c r="AI3792" s="5">
        <v>10.06</v>
      </c>
      <c r="AJ3792">
        <v>15.09</v>
      </c>
      <c r="AK3792">
        <v>15.09</v>
      </c>
      <c r="AL3792" t="s">
        <v>81</v>
      </c>
      <c r="AM3792" t="s">
        <v>82</v>
      </c>
      <c r="AO3792" t="s">
        <v>83</v>
      </c>
      <c r="AP3792" t="s">
        <v>67</v>
      </c>
      <c r="AQ3792" t="s">
        <v>67</v>
      </c>
      <c r="AR3792" t="s">
        <v>82</v>
      </c>
      <c r="AT3792" t="s">
        <v>82</v>
      </c>
      <c r="AW3792" t="s">
        <v>82</v>
      </c>
      <c r="AY3792" t="s">
        <v>14644</v>
      </c>
      <c r="AZ3792" t="s">
        <v>14645</v>
      </c>
      <c r="BA3792" t="s">
        <v>1165</v>
      </c>
      <c r="BB3792">
        <v>57365</v>
      </c>
      <c r="BC3792" t="s">
        <v>87</v>
      </c>
      <c r="BH3792" t="s">
        <v>14646</v>
      </c>
      <c r="BI3792" t="s">
        <v>67</v>
      </c>
      <c r="BJ3792">
        <v>364754959</v>
      </c>
    </row>
    <row r="3793" spans="1:62" x14ac:dyDescent="0.25">
      <c r="A3793" t="s">
        <v>14669</v>
      </c>
      <c r="B3793" s="2">
        <v>43511</v>
      </c>
      <c r="C3793" t="s">
        <v>63</v>
      </c>
      <c r="D3793" s="3">
        <v>43472.380991932871</v>
      </c>
      <c r="E3793" t="s">
        <v>64</v>
      </c>
      <c r="F3793" s="2">
        <v>43556</v>
      </c>
      <c r="G3793" s="2">
        <v>43771</v>
      </c>
      <c r="H3793" t="s">
        <v>13097</v>
      </c>
      <c r="I3793" t="s">
        <v>13098</v>
      </c>
      <c r="J3793" t="s">
        <v>13099</v>
      </c>
      <c r="K3793" t="s">
        <v>67</v>
      </c>
      <c r="L3793" t="s">
        <v>12138</v>
      </c>
      <c r="M3793" t="s">
        <v>226</v>
      </c>
      <c r="N3793">
        <v>49757</v>
      </c>
      <c r="O3793" t="s">
        <v>70</v>
      </c>
      <c r="P3793" t="s">
        <v>67</v>
      </c>
      <c r="Q3793" t="s">
        <v>13100</v>
      </c>
      <c r="S3793" t="s">
        <v>72</v>
      </c>
      <c r="T3793" t="s">
        <v>9959</v>
      </c>
      <c r="U3793" t="s">
        <v>9960</v>
      </c>
      <c r="V3793" t="s">
        <v>3243</v>
      </c>
      <c r="W3793" t="s">
        <v>226</v>
      </c>
      <c r="X3793" t="s">
        <v>3696</v>
      </c>
      <c r="Y3793" t="str">
        <f>"51-6011"</f>
        <v>51-6011</v>
      </c>
      <c r="Z3793" t="s">
        <v>367</v>
      </c>
      <c r="AA3793">
        <v>721110</v>
      </c>
      <c r="AB3793">
        <v>5</v>
      </c>
      <c r="AC3793">
        <v>5</v>
      </c>
      <c r="AD3793" t="s">
        <v>79</v>
      </c>
      <c r="AE3793" t="s">
        <v>80</v>
      </c>
      <c r="AF3793">
        <v>35</v>
      </c>
      <c r="AG3793" s="4">
        <v>0.29166666666666669</v>
      </c>
      <c r="AH3793" s="4">
        <v>0.60416666666666663</v>
      </c>
      <c r="AI3793" s="5">
        <v>12.03</v>
      </c>
      <c r="AJ3793">
        <v>18.04</v>
      </c>
      <c r="AL3793" t="s">
        <v>81</v>
      </c>
      <c r="AM3793" t="s">
        <v>82</v>
      </c>
      <c r="AO3793" t="s">
        <v>83</v>
      </c>
      <c r="AR3793" t="s">
        <v>82</v>
      </c>
      <c r="AT3793" t="s">
        <v>82</v>
      </c>
      <c r="AW3793" t="s">
        <v>82</v>
      </c>
      <c r="AY3793" t="s">
        <v>12138</v>
      </c>
      <c r="AZ3793" t="s">
        <v>10246</v>
      </c>
      <c r="BA3793" t="s">
        <v>226</v>
      </c>
      <c r="BB3793">
        <v>49757</v>
      </c>
      <c r="BC3793" t="s">
        <v>87</v>
      </c>
      <c r="BH3793" t="s">
        <v>13099</v>
      </c>
      <c r="BI3793" t="s">
        <v>67</v>
      </c>
      <c r="BJ3793">
        <v>471871934</v>
      </c>
    </row>
    <row r="3794" spans="1:62" x14ac:dyDescent="0.25">
      <c r="A3794" t="s">
        <v>14863</v>
      </c>
      <c r="B3794" s="2">
        <v>43511</v>
      </c>
      <c r="C3794" t="s">
        <v>63</v>
      </c>
      <c r="D3794" s="3">
        <v>43472.380486226852</v>
      </c>
      <c r="E3794" t="s">
        <v>64</v>
      </c>
      <c r="F3794" s="2">
        <v>43556</v>
      </c>
      <c r="G3794" s="2">
        <v>43799</v>
      </c>
      <c r="H3794" t="s">
        <v>14864</v>
      </c>
      <c r="I3794" t="s">
        <v>14865</v>
      </c>
      <c r="J3794" t="s">
        <v>14866</v>
      </c>
      <c r="K3794" t="s">
        <v>67</v>
      </c>
      <c r="L3794" t="s">
        <v>14867</v>
      </c>
      <c r="M3794" t="s">
        <v>197</v>
      </c>
      <c r="N3794">
        <v>52402</v>
      </c>
      <c r="O3794" t="s">
        <v>70</v>
      </c>
      <c r="P3794" t="s">
        <v>67</v>
      </c>
      <c r="Q3794" t="s">
        <v>14868</v>
      </c>
      <c r="S3794" t="s">
        <v>82</v>
      </c>
      <c r="U3794" t="s">
        <v>92</v>
      </c>
      <c r="X3794" t="s">
        <v>106</v>
      </c>
      <c r="Y3794" t="str">
        <f>"37-3011"</f>
        <v>37-3011</v>
      </c>
      <c r="Z3794" t="s">
        <v>94</v>
      </c>
      <c r="AA3794">
        <v>561730</v>
      </c>
      <c r="AB3794">
        <v>10</v>
      </c>
      <c r="AC3794">
        <v>10</v>
      </c>
      <c r="AD3794" t="s">
        <v>79</v>
      </c>
      <c r="AE3794" t="s">
        <v>80</v>
      </c>
      <c r="AF3794">
        <v>40</v>
      </c>
      <c r="AG3794" s="4">
        <v>0.3125</v>
      </c>
      <c r="AH3794" s="4">
        <v>0.66666666666666663</v>
      </c>
      <c r="AI3794" s="5">
        <v>14.8</v>
      </c>
      <c r="AJ3794">
        <v>22.2</v>
      </c>
      <c r="AL3794" t="s">
        <v>81</v>
      </c>
      <c r="AM3794" t="s">
        <v>82</v>
      </c>
      <c r="AO3794" t="s">
        <v>83</v>
      </c>
      <c r="AP3794" t="s">
        <v>67</v>
      </c>
      <c r="AQ3794" t="s">
        <v>67</v>
      </c>
      <c r="AR3794" t="s">
        <v>82</v>
      </c>
      <c r="AT3794" t="s">
        <v>82</v>
      </c>
      <c r="AW3794" t="s">
        <v>82</v>
      </c>
      <c r="AY3794" t="s">
        <v>14867</v>
      </c>
      <c r="AZ3794" t="s">
        <v>6021</v>
      </c>
      <c r="BA3794" t="s">
        <v>197</v>
      </c>
      <c r="BB3794">
        <v>52402</v>
      </c>
      <c r="BC3794" t="s">
        <v>79</v>
      </c>
      <c r="BH3794" t="s">
        <v>14866</v>
      </c>
      <c r="BI3794" t="s">
        <v>67</v>
      </c>
      <c r="BJ3794">
        <v>421397531</v>
      </c>
    </row>
    <row r="3795" spans="1:62" x14ac:dyDescent="0.25">
      <c r="A3795" t="s">
        <v>14987</v>
      </c>
      <c r="B3795" s="2">
        <v>43511</v>
      </c>
      <c r="C3795" t="s">
        <v>63</v>
      </c>
      <c r="D3795" s="3">
        <v>43472.382308854169</v>
      </c>
      <c r="E3795" t="s">
        <v>64</v>
      </c>
      <c r="F3795" s="2">
        <v>43556</v>
      </c>
      <c r="G3795" s="2">
        <v>43770</v>
      </c>
      <c r="H3795" t="s">
        <v>14988</v>
      </c>
      <c r="I3795" t="s">
        <v>67</v>
      </c>
      <c r="J3795" t="s">
        <v>14989</v>
      </c>
      <c r="K3795" t="s">
        <v>67</v>
      </c>
      <c r="L3795" t="s">
        <v>14990</v>
      </c>
      <c r="M3795" t="s">
        <v>881</v>
      </c>
      <c r="N3795">
        <v>83440</v>
      </c>
      <c r="O3795" t="s">
        <v>70</v>
      </c>
      <c r="P3795" t="s">
        <v>67</v>
      </c>
      <c r="Q3795" t="s">
        <v>14991</v>
      </c>
      <c r="S3795" t="s">
        <v>72</v>
      </c>
      <c r="T3795" t="s">
        <v>6285</v>
      </c>
      <c r="U3795" t="s">
        <v>6286</v>
      </c>
      <c r="V3795" t="s">
        <v>6287</v>
      </c>
      <c r="W3795" t="s">
        <v>774</v>
      </c>
      <c r="X3795" t="s">
        <v>94</v>
      </c>
      <c r="Y3795" t="str">
        <f>"37-3011"</f>
        <v>37-3011</v>
      </c>
      <c r="Z3795" t="s">
        <v>94</v>
      </c>
      <c r="AA3795">
        <v>561730</v>
      </c>
      <c r="AB3795">
        <v>4</v>
      </c>
      <c r="AC3795">
        <v>4</v>
      </c>
      <c r="AD3795" t="s">
        <v>79</v>
      </c>
      <c r="AE3795" t="s">
        <v>80</v>
      </c>
      <c r="AF3795">
        <v>40</v>
      </c>
      <c r="AG3795" s="4">
        <v>0.29166666666666669</v>
      </c>
      <c r="AH3795" s="4">
        <v>0.75</v>
      </c>
      <c r="AI3795" s="5">
        <v>16.36</v>
      </c>
      <c r="AJ3795">
        <v>24.54</v>
      </c>
      <c r="AK3795">
        <v>27.54</v>
      </c>
      <c r="AL3795" t="s">
        <v>81</v>
      </c>
      <c r="AM3795" t="s">
        <v>82</v>
      </c>
      <c r="AO3795" t="s">
        <v>83</v>
      </c>
      <c r="AP3795" t="s">
        <v>67</v>
      </c>
      <c r="AQ3795" t="s">
        <v>67</v>
      </c>
      <c r="AR3795" t="s">
        <v>82</v>
      </c>
      <c r="AT3795" t="s">
        <v>82</v>
      </c>
      <c r="AW3795" t="s">
        <v>82</v>
      </c>
      <c r="AY3795" t="s">
        <v>14992</v>
      </c>
      <c r="AZ3795" t="s">
        <v>3908</v>
      </c>
      <c r="BA3795" t="s">
        <v>881</v>
      </c>
      <c r="BB3795">
        <v>83440</v>
      </c>
      <c r="BC3795" t="s">
        <v>79</v>
      </c>
      <c r="BH3795" t="s">
        <v>14993</v>
      </c>
      <c r="BI3795" t="s">
        <v>67</v>
      </c>
      <c r="BJ3795">
        <v>820510659</v>
      </c>
    </row>
    <row r="3796" spans="1:62" x14ac:dyDescent="0.25">
      <c r="A3796" t="s">
        <v>15061</v>
      </c>
      <c r="B3796" s="2">
        <v>43511</v>
      </c>
      <c r="C3796" t="s">
        <v>63</v>
      </c>
      <c r="D3796" s="3">
        <v>43472.381994016207</v>
      </c>
      <c r="E3796" t="s">
        <v>64</v>
      </c>
      <c r="F3796" s="2">
        <v>43556</v>
      </c>
      <c r="G3796" s="2">
        <v>43769</v>
      </c>
      <c r="H3796" t="s">
        <v>15062</v>
      </c>
      <c r="I3796" t="s">
        <v>67</v>
      </c>
      <c r="J3796" t="s">
        <v>15063</v>
      </c>
      <c r="K3796" t="s">
        <v>67</v>
      </c>
      <c r="L3796" t="s">
        <v>15064</v>
      </c>
      <c r="M3796" t="s">
        <v>1165</v>
      </c>
      <c r="N3796">
        <v>57745</v>
      </c>
      <c r="O3796" t="s">
        <v>70</v>
      </c>
      <c r="P3796" t="s">
        <v>67</v>
      </c>
      <c r="Q3796" t="s">
        <v>15065</v>
      </c>
      <c r="S3796" t="s">
        <v>72</v>
      </c>
      <c r="T3796" t="s">
        <v>14635</v>
      </c>
      <c r="U3796" t="s">
        <v>14636</v>
      </c>
      <c r="V3796" t="s">
        <v>14637</v>
      </c>
      <c r="W3796" t="s">
        <v>105</v>
      </c>
      <c r="X3796" t="s">
        <v>11429</v>
      </c>
      <c r="Y3796" t="str">
        <f>"35-2021"</f>
        <v>35-2021</v>
      </c>
      <c r="Z3796" t="s">
        <v>221</v>
      </c>
      <c r="AA3796">
        <v>72111</v>
      </c>
      <c r="AB3796">
        <v>5</v>
      </c>
      <c r="AC3796">
        <v>5</v>
      </c>
      <c r="AD3796" t="s">
        <v>79</v>
      </c>
      <c r="AE3796" t="s">
        <v>95</v>
      </c>
      <c r="AF3796">
        <v>40</v>
      </c>
      <c r="AG3796" s="4">
        <v>0.33333333333333331</v>
      </c>
      <c r="AH3796" s="4">
        <v>0.66666666666666663</v>
      </c>
      <c r="AI3796" s="5">
        <v>10.29</v>
      </c>
      <c r="AJ3796">
        <v>15.44</v>
      </c>
      <c r="AK3796">
        <v>15.44</v>
      </c>
      <c r="AL3796" t="s">
        <v>81</v>
      </c>
      <c r="AM3796" t="s">
        <v>82</v>
      </c>
      <c r="AO3796" t="s">
        <v>83</v>
      </c>
      <c r="AP3796" t="s">
        <v>67</v>
      </c>
      <c r="AQ3796" t="s">
        <v>67</v>
      </c>
      <c r="AR3796" t="s">
        <v>82</v>
      </c>
      <c r="AT3796" t="s">
        <v>82</v>
      </c>
      <c r="AW3796" t="s">
        <v>82</v>
      </c>
      <c r="AY3796" t="s">
        <v>15064</v>
      </c>
      <c r="AZ3796" t="s">
        <v>11430</v>
      </c>
      <c r="BA3796" t="s">
        <v>1165</v>
      </c>
      <c r="BB3796">
        <v>57745</v>
      </c>
      <c r="BC3796" t="s">
        <v>87</v>
      </c>
      <c r="BH3796" t="s">
        <v>15063</v>
      </c>
      <c r="BI3796" t="s">
        <v>67</v>
      </c>
      <c r="BJ3796">
        <v>460441234</v>
      </c>
    </row>
    <row r="3797" spans="1:62" x14ac:dyDescent="0.25">
      <c r="A3797" t="s">
        <v>15287</v>
      </c>
      <c r="B3797" s="2">
        <v>43511</v>
      </c>
      <c r="C3797" t="s">
        <v>63</v>
      </c>
      <c r="D3797" s="3">
        <v>43472.379775821762</v>
      </c>
      <c r="E3797" t="s">
        <v>64</v>
      </c>
      <c r="F3797" s="2">
        <v>43556</v>
      </c>
      <c r="G3797" s="2">
        <v>43830</v>
      </c>
      <c r="H3797" t="s">
        <v>15288</v>
      </c>
      <c r="I3797" t="s">
        <v>15289</v>
      </c>
      <c r="J3797" t="s">
        <v>15290</v>
      </c>
      <c r="L3797" t="s">
        <v>15291</v>
      </c>
      <c r="M3797" t="s">
        <v>197</v>
      </c>
      <c r="N3797">
        <v>50126</v>
      </c>
      <c r="O3797" t="s">
        <v>70</v>
      </c>
      <c r="Q3797" t="s">
        <v>15292</v>
      </c>
      <c r="S3797" t="s">
        <v>72</v>
      </c>
      <c r="T3797" t="s">
        <v>194</v>
      </c>
      <c r="U3797" t="s">
        <v>195</v>
      </c>
      <c r="V3797" t="s">
        <v>196</v>
      </c>
      <c r="W3797" t="s">
        <v>197</v>
      </c>
      <c r="X3797" t="s">
        <v>7508</v>
      </c>
      <c r="Y3797" t="str">
        <f>"47-3012"</f>
        <v>47-3012</v>
      </c>
      <c r="Z3797" t="s">
        <v>1540</v>
      </c>
      <c r="AA3797">
        <v>238110</v>
      </c>
      <c r="AB3797">
        <v>10</v>
      </c>
      <c r="AC3797">
        <v>10</v>
      </c>
      <c r="AD3797" t="s">
        <v>79</v>
      </c>
      <c r="AE3797" t="s">
        <v>95</v>
      </c>
      <c r="AF3797">
        <v>40</v>
      </c>
      <c r="AG3797" s="4">
        <v>0.3125</v>
      </c>
      <c r="AH3797" s="4">
        <v>0.66666666666666663</v>
      </c>
      <c r="AI3797" s="5">
        <v>14.32</v>
      </c>
      <c r="AJ3797">
        <v>21.48</v>
      </c>
      <c r="AL3797" t="s">
        <v>81</v>
      </c>
      <c r="AM3797" t="s">
        <v>82</v>
      </c>
      <c r="AO3797" t="s">
        <v>83</v>
      </c>
      <c r="AR3797" t="s">
        <v>82</v>
      </c>
      <c r="AT3797" t="s">
        <v>82</v>
      </c>
      <c r="AW3797" t="s">
        <v>72</v>
      </c>
      <c r="AX3797">
        <v>6</v>
      </c>
      <c r="AY3797" t="s">
        <v>14867</v>
      </c>
      <c r="AZ3797" t="s">
        <v>6021</v>
      </c>
      <c r="BA3797" t="s">
        <v>197</v>
      </c>
      <c r="BB3797">
        <v>52404</v>
      </c>
      <c r="BC3797" t="s">
        <v>79</v>
      </c>
      <c r="BH3797" t="s">
        <v>15293</v>
      </c>
      <c r="BJ3797">
        <v>421302817</v>
      </c>
    </row>
    <row r="3798" spans="1:62" x14ac:dyDescent="0.25">
      <c r="A3798" t="s">
        <v>15366</v>
      </c>
      <c r="B3798" s="2">
        <v>43511</v>
      </c>
      <c r="C3798" t="s">
        <v>63</v>
      </c>
      <c r="D3798" s="3">
        <v>43472.381577731481</v>
      </c>
      <c r="E3798" t="s">
        <v>64</v>
      </c>
      <c r="F3798" s="2">
        <v>43556</v>
      </c>
      <c r="G3798" s="2">
        <v>43784</v>
      </c>
      <c r="H3798" t="s">
        <v>15367</v>
      </c>
      <c r="J3798" t="s">
        <v>15368</v>
      </c>
      <c r="L3798" t="s">
        <v>9227</v>
      </c>
      <c r="M3798" t="s">
        <v>100</v>
      </c>
      <c r="N3798">
        <v>27560</v>
      </c>
      <c r="O3798" t="s">
        <v>70</v>
      </c>
      <c r="Q3798" t="s">
        <v>15369</v>
      </c>
      <c r="S3798" t="s">
        <v>72</v>
      </c>
      <c r="T3798" t="s">
        <v>640</v>
      </c>
      <c r="U3798" t="s">
        <v>641</v>
      </c>
      <c r="V3798" t="s">
        <v>642</v>
      </c>
      <c r="W3798" t="s">
        <v>105</v>
      </c>
      <c r="X3798" t="s">
        <v>3248</v>
      </c>
      <c r="Y3798" t="str">
        <f>"37-3011"</f>
        <v>37-3011</v>
      </c>
      <c r="Z3798" t="s">
        <v>94</v>
      </c>
      <c r="AA3798">
        <v>561730</v>
      </c>
      <c r="AB3798">
        <v>40</v>
      </c>
      <c r="AC3798">
        <v>40</v>
      </c>
      <c r="AD3798" t="s">
        <v>79</v>
      </c>
      <c r="AE3798" t="s">
        <v>95</v>
      </c>
      <c r="AF3798">
        <v>40</v>
      </c>
      <c r="AG3798" s="4">
        <v>0.29166666666666669</v>
      </c>
      <c r="AH3798" s="4">
        <v>0.70833333333333337</v>
      </c>
      <c r="AI3798" s="5">
        <v>13.65</v>
      </c>
      <c r="AJ3798">
        <v>20.48</v>
      </c>
      <c r="AL3798" t="s">
        <v>81</v>
      </c>
      <c r="AM3798" t="s">
        <v>82</v>
      </c>
      <c r="AO3798" t="s">
        <v>83</v>
      </c>
      <c r="AR3798" t="s">
        <v>82</v>
      </c>
      <c r="AT3798" t="s">
        <v>82</v>
      </c>
      <c r="AW3798" t="s">
        <v>82</v>
      </c>
      <c r="AY3798" t="s">
        <v>2726</v>
      </c>
      <c r="AZ3798" t="s">
        <v>15370</v>
      </c>
      <c r="BA3798" t="s">
        <v>100</v>
      </c>
      <c r="BB3798">
        <v>28401</v>
      </c>
      <c r="BC3798" t="s">
        <v>79</v>
      </c>
      <c r="BH3798" t="s">
        <v>15371</v>
      </c>
      <c r="BJ3798">
        <v>562229564</v>
      </c>
    </row>
    <row r="3799" spans="1:62" x14ac:dyDescent="0.25">
      <c r="A3799" t="s">
        <v>15637</v>
      </c>
      <c r="B3799" s="2">
        <v>43511</v>
      </c>
      <c r="C3799" t="s">
        <v>63</v>
      </c>
      <c r="D3799" s="3">
        <v>43472.382129386577</v>
      </c>
      <c r="E3799" t="s">
        <v>64</v>
      </c>
      <c r="F3799" s="2">
        <v>43556</v>
      </c>
      <c r="G3799" s="2">
        <v>43860</v>
      </c>
      <c r="H3799" t="s">
        <v>15638</v>
      </c>
      <c r="J3799" t="s">
        <v>15639</v>
      </c>
      <c r="L3799" t="s">
        <v>9140</v>
      </c>
      <c r="M3799" t="s">
        <v>1246</v>
      </c>
      <c r="N3799">
        <v>63049</v>
      </c>
      <c r="O3799" t="s">
        <v>70</v>
      </c>
      <c r="Q3799" t="s">
        <v>15640</v>
      </c>
      <c r="S3799" t="s">
        <v>72</v>
      </c>
      <c r="T3799" t="s">
        <v>878</v>
      </c>
      <c r="U3799" t="s">
        <v>2327</v>
      </c>
      <c r="V3799" t="s">
        <v>880</v>
      </c>
      <c r="W3799" t="s">
        <v>881</v>
      </c>
      <c r="X3799" t="s">
        <v>106</v>
      </c>
      <c r="Y3799" t="str">
        <f>"37-3011"</f>
        <v>37-3011</v>
      </c>
      <c r="Z3799" t="s">
        <v>94</v>
      </c>
      <c r="AA3799">
        <v>561730</v>
      </c>
      <c r="AB3799">
        <v>8</v>
      </c>
      <c r="AC3799">
        <v>8</v>
      </c>
      <c r="AD3799" t="s">
        <v>79</v>
      </c>
      <c r="AE3799" t="s">
        <v>80</v>
      </c>
      <c r="AF3799">
        <v>40</v>
      </c>
      <c r="AG3799" s="4">
        <v>0.33333333333333331</v>
      </c>
      <c r="AH3799" s="4">
        <v>0.70833333333333337</v>
      </c>
      <c r="AI3799" s="5">
        <v>14.52</v>
      </c>
      <c r="AJ3799">
        <v>21.78</v>
      </c>
      <c r="AL3799" t="s">
        <v>81</v>
      </c>
      <c r="AM3799" t="s">
        <v>82</v>
      </c>
      <c r="AO3799" t="s">
        <v>83</v>
      </c>
      <c r="AR3799" t="s">
        <v>82</v>
      </c>
      <c r="AT3799" t="s">
        <v>82</v>
      </c>
      <c r="AW3799" t="s">
        <v>82</v>
      </c>
      <c r="AY3799" t="s">
        <v>9140</v>
      </c>
      <c r="AZ3799" t="s">
        <v>713</v>
      </c>
      <c r="BA3799" t="s">
        <v>1246</v>
      </c>
      <c r="BB3799">
        <v>63049</v>
      </c>
      <c r="BC3799" t="s">
        <v>79</v>
      </c>
      <c r="BH3799" t="s">
        <v>15641</v>
      </c>
      <c r="BJ3799">
        <v>320342189</v>
      </c>
    </row>
    <row r="3800" spans="1:62" x14ac:dyDescent="0.25">
      <c r="A3800" t="s">
        <v>15938</v>
      </c>
      <c r="B3800" s="2">
        <v>43511</v>
      </c>
      <c r="C3800" t="s">
        <v>63</v>
      </c>
      <c r="D3800" s="3">
        <v>43472.380787303242</v>
      </c>
      <c r="E3800" t="s">
        <v>282</v>
      </c>
      <c r="F3800" s="2">
        <v>43556</v>
      </c>
      <c r="G3800" s="2">
        <v>43784</v>
      </c>
      <c r="H3800" t="s">
        <v>15367</v>
      </c>
      <c r="J3800" t="s">
        <v>15368</v>
      </c>
      <c r="L3800" t="s">
        <v>9227</v>
      </c>
      <c r="M3800" t="s">
        <v>100</v>
      </c>
      <c r="N3800">
        <v>27560</v>
      </c>
      <c r="O3800" t="s">
        <v>70</v>
      </c>
      <c r="Q3800" t="s">
        <v>15369</v>
      </c>
      <c r="S3800" t="s">
        <v>72</v>
      </c>
      <c r="T3800" t="s">
        <v>640</v>
      </c>
      <c r="U3800" t="s">
        <v>641</v>
      </c>
      <c r="V3800" t="s">
        <v>642</v>
      </c>
      <c r="W3800" t="s">
        <v>105</v>
      </c>
      <c r="X3800" t="s">
        <v>3248</v>
      </c>
      <c r="Y3800" t="str">
        <f>"37-3011"</f>
        <v>37-3011</v>
      </c>
      <c r="Z3800" t="s">
        <v>94</v>
      </c>
      <c r="AA3800">
        <v>561730</v>
      </c>
      <c r="AB3800">
        <v>20</v>
      </c>
      <c r="AC3800">
        <v>18</v>
      </c>
      <c r="AD3800" t="s">
        <v>79</v>
      </c>
      <c r="AE3800" t="s">
        <v>95</v>
      </c>
      <c r="AF3800">
        <v>40</v>
      </c>
      <c r="AG3800" s="4">
        <v>0.29166666666666669</v>
      </c>
      <c r="AH3800" s="4">
        <v>0.70833333333333337</v>
      </c>
      <c r="AI3800" s="5">
        <v>14.52</v>
      </c>
      <c r="AJ3800">
        <v>21.78</v>
      </c>
      <c r="AL3800" t="s">
        <v>81</v>
      </c>
      <c r="AM3800" t="s">
        <v>82</v>
      </c>
      <c r="AO3800" t="s">
        <v>83</v>
      </c>
      <c r="AR3800" t="s">
        <v>82</v>
      </c>
      <c r="AT3800" t="s">
        <v>82</v>
      </c>
      <c r="AW3800" t="s">
        <v>82</v>
      </c>
      <c r="AY3800" t="s">
        <v>3715</v>
      </c>
      <c r="AZ3800" t="s">
        <v>2805</v>
      </c>
      <c r="BA3800" t="s">
        <v>100</v>
      </c>
      <c r="BB3800">
        <v>27523</v>
      </c>
      <c r="BC3800" t="s">
        <v>79</v>
      </c>
      <c r="BH3800" t="s">
        <v>15939</v>
      </c>
      <c r="BJ3800">
        <v>562229564</v>
      </c>
    </row>
    <row r="3801" spans="1:62" x14ac:dyDescent="0.25">
      <c r="A3801" t="s">
        <v>15991</v>
      </c>
      <c r="B3801" s="2">
        <v>43511</v>
      </c>
      <c r="C3801" t="s">
        <v>63</v>
      </c>
      <c r="D3801" s="3">
        <v>43472.381246539349</v>
      </c>
      <c r="E3801" t="s">
        <v>282</v>
      </c>
      <c r="F3801" s="2">
        <v>43556</v>
      </c>
      <c r="G3801" s="2">
        <v>43784</v>
      </c>
      <c r="H3801" t="s">
        <v>15367</v>
      </c>
      <c r="J3801" t="s">
        <v>15368</v>
      </c>
      <c r="L3801" t="s">
        <v>9227</v>
      </c>
      <c r="M3801" t="s">
        <v>100</v>
      </c>
      <c r="N3801">
        <v>27560</v>
      </c>
      <c r="O3801" t="s">
        <v>70</v>
      </c>
      <c r="Q3801" t="s">
        <v>15369</v>
      </c>
      <c r="S3801" t="s">
        <v>72</v>
      </c>
      <c r="T3801" t="s">
        <v>640</v>
      </c>
      <c r="U3801" t="s">
        <v>641</v>
      </c>
      <c r="V3801" t="s">
        <v>642</v>
      </c>
      <c r="W3801" t="s">
        <v>105</v>
      </c>
      <c r="X3801" t="s">
        <v>3248</v>
      </c>
      <c r="Y3801" t="str">
        <f>"37-3011"</f>
        <v>37-3011</v>
      </c>
      <c r="Z3801" t="s">
        <v>94</v>
      </c>
      <c r="AA3801">
        <v>561730</v>
      </c>
      <c r="AB3801">
        <v>100</v>
      </c>
      <c r="AC3801">
        <v>96</v>
      </c>
      <c r="AD3801" t="s">
        <v>79</v>
      </c>
      <c r="AE3801" t="s">
        <v>95</v>
      </c>
      <c r="AF3801">
        <v>40</v>
      </c>
      <c r="AG3801" s="4">
        <v>0.29166666666666669</v>
      </c>
      <c r="AH3801" s="4">
        <v>0.70833333333333337</v>
      </c>
      <c r="AI3801" s="5">
        <v>14.52</v>
      </c>
      <c r="AJ3801">
        <v>21.78</v>
      </c>
      <c r="AL3801" t="s">
        <v>81</v>
      </c>
      <c r="AM3801" t="s">
        <v>82</v>
      </c>
      <c r="AO3801" t="s">
        <v>83</v>
      </c>
      <c r="AR3801" t="s">
        <v>82</v>
      </c>
      <c r="AT3801" t="s">
        <v>82</v>
      </c>
      <c r="AW3801" t="s">
        <v>82</v>
      </c>
      <c r="AY3801" t="s">
        <v>9227</v>
      </c>
      <c r="AZ3801" t="s">
        <v>2805</v>
      </c>
      <c r="BA3801" t="s">
        <v>100</v>
      </c>
      <c r="BB3801">
        <v>27560</v>
      </c>
      <c r="BC3801" t="s">
        <v>79</v>
      </c>
      <c r="BH3801" t="s">
        <v>15368</v>
      </c>
      <c r="BJ3801">
        <v>562229564</v>
      </c>
    </row>
    <row r="3802" spans="1:62" x14ac:dyDescent="0.25">
      <c r="A3802" t="s">
        <v>16146</v>
      </c>
      <c r="B3802" s="2">
        <v>43511</v>
      </c>
      <c r="C3802" t="s">
        <v>63</v>
      </c>
      <c r="D3802" s="3">
        <v>43472.379780277777</v>
      </c>
      <c r="E3802" t="s">
        <v>64</v>
      </c>
      <c r="F3802" s="2">
        <v>43556</v>
      </c>
      <c r="G3802" s="2">
        <v>43769</v>
      </c>
      <c r="H3802" t="s">
        <v>16147</v>
      </c>
      <c r="J3802" t="s">
        <v>16148</v>
      </c>
      <c r="L3802" t="s">
        <v>8799</v>
      </c>
      <c r="M3802" t="s">
        <v>2367</v>
      </c>
      <c r="N3802">
        <v>29455</v>
      </c>
      <c r="O3802" t="s">
        <v>70</v>
      </c>
      <c r="Q3802" t="s">
        <v>16149</v>
      </c>
      <c r="S3802" t="s">
        <v>72</v>
      </c>
      <c r="T3802" t="s">
        <v>651</v>
      </c>
      <c r="U3802" t="s">
        <v>652</v>
      </c>
      <c r="V3802" t="s">
        <v>653</v>
      </c>
      <c r="W3802" t="s">
        <v>207</v>
      </c>
      <c r="X3802" t="s">
        <v>1844</v>
      </c>
      <c r="Y3802" t="str">
        <f>"35-2014"</f>
        <v>35-2014</v>
      </c>
      <c r="Z3802" t="s">
        <v>301</v>
      </c>
      <c r="AA3802">
        <v>713910</v>
      </c>
      <c r="AB3802">
        <v>8</v>
      </c>
      <c r="AC3802">
        <v>8</v>
      </c>
      <c r="AD3802" t="s">
        <v>79</v>
      </c>
      <c r="AE3802" t="s">
        <v>95</v>
      </c>
      <c r="AF3802">
        <v>40</v>
      </c>
      <c r="AG3802" s="4">
        <v>0.375</v>
      </c>
      <c r="AH3802" s="4">
        <v>0.70833333333333337</v>
      </c>
      <c r="AI3802" s="5">
        <v>11.83</v>
      </c>
      <c r="AJ3802">
        <v>17.75</v>
      </c>
      <c r="AK3802">
        <v>21.75</v>
      </c>
      <c r="AL3802" t="s">
        <v>81</v>
      </c>
      <c r="AM3802" t="s">
        <v>82</v>
      </c>
      <c r="AO3802" t="s">
        <v>83</v>
      </c>
      <c r="AR3802" t="s">
        <v>82</v>
      </c>
      <c r="AT3802" t="s">
        <v>82</v>
      </c>
      <c r="AW3802" t="s">
        <v>72</v>
      </c>
      <c r="AX3802">
        <v>6</v>
      </c>
      <c r="AY3802" t="s">
        <v>8799</v>
      </c>
      <c r="AZ3802" t="s">
        <v>3743</v>
      </c>
      <c r="BA3802" t="s">
        <v>2367</v>
      </c>
      <c r="BB3802">
        <v>29455</v>
      </c>
      <c r="BC3802" t="s">
        <v>79</v>
      </c>
      <c r="BH3802" t="s">
        <v>16150</v>
      </c>
      <c r="BJ3802">
        <v>570955829</v>
      </c>
    </row>
    <row r="3803" spans="1:62" x14ac:dyDescent="0.25">
      <c r="A3803" t="s">
        <v>16173</v>
      </c>
      <c r="B3803" s="2">
        <v>43511</v>
      </c>
      <c r="C3803" t="s">
        <v>63</v>
      </c>
      <c r="D3803" s="3">
        <v>43472.382047407409</v>
      </c>
      <c r="E3803" t="s">
        <v>64</v>
      </c>
      <c r="F3803" s="2">
        <v>43556</v>
      </c>
      <c r="G3803" s="2">
        <v>43739</v>
      </c>
      <c r="H3803" t="s">
        <v>16059</v>
      </c>
      <c r="I3803" t="s">
        <v>16060</v>
      </c>
      <c r="J3803" t="s">
        <v>16061</v>
      </c>
      <c r="L3803" t="s">
        <v>10205</v>
      </c>
      <c r="M3803" t="s">
        <v>207</v>
      </c>
      <c r="N3803">
        <v>2554</v>
      </c>
      <c r="O3803" t="s">
        <v>70</v>
      </c>
      <c r="Q3803" t="s">
        <v>16062</v>
      </c>
      <c r="S3803" t="s">
        <v>72</v>
      </c>
      <c r="T3803" t="s">
        <v>651</v>
      </c>
      <c r="U3803" t="s">
        <v>652</v>
      </c>
      <c r="V3803" t="s">
        <v>653</v>
      </c>
      <c r="W3803" t="s">
        <v>207</v>
      </c>
      <c r="X3803" t="s">
        <v>1427</v>
      </c>
      <c r="Y3803" t="str">
        <f>"37-2012"</f>
        <v>37-2012</v>
      </c>
      <c r="Z3803" t="s">
        <v>373</v>
      </c>
      <c r="AA3803">
        <v>713910</v>
      </c>
      <c r="AB3803">
        <v>3</v>
      </c>
      <c r="AC3803">
        <v>3</v>
      </c>
      <c r="AD3803" t="s">
        <v>79</v>
      </c>
      <c r="AE3803" t="s">
        <v>95</v>
      </c>
      <c r="AF3803">
        <v>35</v>
      </c>
      <c r="AG3803" s="4">
        <v>0.375</v>
      </c>
      <c r="AH3803" s="4">
        <v>0.66666666666666663</v>
      </c>
      <c r="AI3803" s="5">
        <v>15.24</v>
      </c>
      <c r="AJ3803">
        <v>22.86</v>
      </c>
      <c r="AK3803">
        <v>24</v>
      </c>
      <c r="AL3803" t="s">
        <v>81</v>
      </c>
      <c r="AM3803" t="s">
        <v>82</v>
      </c>
      <c r="AO3803" t="s">
        <v>83</v>
      </c>
      <c r="AR3803" t="s">
        <v>82</v>
      </c>
      <c r="AT3803" t="s">
        <v>82</v>
      </c>
      <c r="AW3803" t="s">
        <v>72</v>
      </c>
      <c r="AX3803">
        <v>6</v>
      </c>
      <c r="AY3803" t="s">
        <v>10205</v>
      </c>
      <c r="AZ3803" t="s">
        <v>16063</v>
      </c>
      <c r="BA3803" t="s">
        <v>207</v>
      </c>
      <c r="BB3803">
        <v>2554</v>
      </c>
      <c r="BC3803" t="s">
        <v>87</v>
      </c>
      <c r="BH3803" t="s">
        <v>16061</v>
      </c>
      <c r="BJ3803">
        <v>202215077</v>
      </c>
    </row>
    <row r="3804" spans="1:62" x14ac:dyDescent="0.25">
      <c r="A3804" t="s">
        <v>16201</v>
      </c>
      <c r="B3804" s="2">
        <v>43511</v>
      </c>
      <c r="C3804" t="s">
        <v>63</v>
      </c>
      <c r="D3804" s="3">
        <v>43472.379613877318</v>
      </c>
      <c r="E3804" t="s">
        <v>64</v>
      </c>
      <c r="F3804" s="2">
        <v>43556</v>
      </c>
      <c r="G3804" s="2">
        <v>43799</v>
      </c>
      <c r="H3804" t="s">
        <v>16202</v>
      </c>
      <c r="I3804" t="s">
        <v>67</v>
      </c>
      <c r="J3804" t="s">
        <v>16203</v>
      </c>
      <c r="K3804" t="s">
        <v>16204</v>
      </c>
      <c r="L3804" t="s">
        <v>16205</v>
      </c>
      <c r="M3804" t="s">
        <v>1165</v>
      </c>
      <c r="N3804">
        <v>57601</v>
      </c>
      <c r="O3804" t="s">
        <v>70</v>
      </c>
      <c r="P3804" t="s">
        <v>67</v>
      </c>
      <c r="Q3804" t="s">
        <v>16206</v>
      </c>
      <c r="S3804" t="s">
        <v>72</v>
      </c>
      <c r="T3804" t="s">
        <v>14635</v>
      </c>
      <c r="U3804" t="s">
        <v>14636</v>
      </c>
      <c r="V3804" t="s">
        <v>14637</v>
      </c>
      <c r="W3804" t="s">
        <v>105</v>
      </c>
      <c r="X3804" t="s">
        <v>661</v>
      </c>
      <c r="Y3804" t="str">
        <f>"53-3032"</f>
        <v>53-3032</v>
      </c>
      <c r="Z3804" t="s">
        <v>157</v>
      </c>
      <c r="AA3804">
        <v>212321</v>
      </c>
      <c r="AB3804">
        <v>15</v>
      </c>
      <c r="AC3804">
        <v>15</v>
      </c>
      <c r="AD3804" t="s">
        <v>79</v>
      </c>
      <c r="AE3804" t="s">
        <v>95</v>
      </c>
      <c r="AF3804">
        <v>40</v>
      </c>
      <c r="AG3804" s="4">
        <v>0.33333333333333331</v>
      </c>
      <c r="AH3804" s="4">
        <v>0.70833333333333337</v>
      </c>
      <c r="AI3804" s="5">
        <v>18.57</v>
      </c>
      <c r="AJ3804">
        <v>27.86</v>
      </c>
      <c r="AK3804">
        <v>27.86</v>
      </c>
      <c r="AL3804" t="s">
        <v>81</v>
      </c>
      <c r="AM3804" t="s">
        <v>82</v>
      </c>
      <c r="AO3804" t="s">
        <v>83</v>
      </c>
      <c r="AP3804" t="s">
        <v>67</v>
      </c>
      <c r="AR3804" t="s">
        <v>82</v>
      </c>
      <c r="AT3804" t="s">
        <v>82</v>
      </c>
      <c r="AW3804" t="s">
        <v>72</v>
      </c>
      <c r="AX3804">
        <v>6</v>
      </c>
      <c r="AY3804" t="s">
        <v>16205</v>
      </c>
      <c r="AZ3804" t="s">
        <v>13623</v>
      </c>
      <c r="BA3804" t="s">
        <v>1165</v>
      </c>
      <c r="BB3804">
        <v>57601</v>
      </c>
      <c r="BC3804" t="s">
        <v>79</v>
      </c>
      <c r="BH3804" t="s">
        <v>16203</v>
      </c>
      <c r="BI3804" t="s">
        <v>67</v>
      </c>
      <c r="BJ3804">
        <v>460279411</v>
      </c>
    </row>
    <row r="3805" spans="1:62" x14ac:dyDescent="0.25">
      <c r="A3805" t="s">
        <v>16334</v>
      </c>
      <c r="B3805" s="2">
        <v>43511</v>
      </c>
      <c r="C3805" t="s">
        <v>63</v>
      </c>
      <c r="D3805" s="3">
        <v>43472.380479131942</v>
      </c>
      <c r="E3805" t="s">
        <v>64</v>
      </c>
      <c r="F3805" s="2">
        <v>43556</v>
      </c>
      <c r="G3805" s="2">
        <v>43769</v>
      </c>
      <c r="H3805" t="s">
        <v>16147</v>
      </c>
      <c r="J3805" t="s">
        <v>16148</v>
      </c>
      <c r="L3805" t="s">
        <v>8799</v>
      </c>
      <c r="M3805" t="s">
        <v>2367</v>
      </c>
      <c r="N3805">
        <v>29455</v>
      </c>
      <c r="O3805" t="s">
        <v>70</v>
      </c>
      <c r="Q3805" t="s">
        <v>16149</v>
      </c>
      <c r="S3805" t="s">
        <v>72</v>
      </c>
      <c r="T3805" t="s">
        <v>651</v>
      </c>
      <c r="U3805" t="s">
        <v>652</v>
      </c>
      <c r="V3805" t="s">
        <v>653</v>
      </c>
      <c r="W3805" t="s">
        <v>207</v>
      </c>
      <c r="X3805" t="s">
        <v>7035</v>
      </c>
      <c r="Y3805" t="str">
        <f>"39-3091"</f>
        <v>39-3091</v>
      </c>
      <c r="Z3805" t="s">
        <v>677</v>
      </c>
      <c r="AA3805">
        <v>713910</v>
      </c>
      <c r="AB3805">
        <v>10</v>
      </c>
      <c r="AC3805">
        <v>10</v>
      </c>
      <c r="AD3805" t="s">
        <v>79</v>
      </c>
      <c r="AE3805" t="s">
        <v>80</v>
      </c>
      <c r="AF3805">
        <v>40</v>
      </c>
      <c r="AG3805" s="4">
        <v>0.375</v>
      </c>
      <c r="AH3805" s="4">
        <v>0.70833333333333337</v>
      </c>
      <c r="AI3805" s="5">
        <v>11.53</v>
      </c>
      <c r="AJ3805">
        <v>17.3</v>
      </c>
      <c r="AL3805" t="s">
        <v>81</v>
      </c>
      <c r="AM3805" t="s">
        <v>82</v>
      </c>
      <c r="AO3805" t="s">
        <v>83</v>
      </c>
      <c r="AR3805" t="s">
        <v>82</v>
      </c>
      <c r="AT3805" t="s">
        <v>82</v>
      </c>
      <c r="AW3805" t="s">
        <v>72</v>
      </c>
      <c r="AX3805">
        <v>3</v>
      </c>
      <c r="AY3805" t="s">
        <v>8799</v>
      </c>
      <c r="AZ3805" t="s">
        <v>3743</v>
      </c>
      <c r="BA3805" t="s">
        <v>2367</v>
      </c>
      <c r="BB3805">
        <v>29455</v>
      </c>
      <c r="BC3805" t="s">
        <v>79</v>
      </c>
      <c r="BH3805" t="s">
        <v>16148</v>
      </c>
      <c r="BJ3805">
        <v>570955829</v>
      </c>
    </row>
    <row r="3806" spans="1:62" x14ac:dyDescent="0.25">
      <c r="A3806" t="s">
        <v>16540</v>
      </c>
      <c r="B3806" s="2">
        <v>43511</v>
      </c>
      <c r="C3806" t="s">
        <v>63</v>
      </c>
      <c r="D3806" s="3">
        <v>43472.382140300928</v>
      </c>
      <c r="E3806" t="s">
        <v>64</v>
      </c>
      <c r="F3806" s="2">
        <v>43556</v>
      </c>
      <c r="G3806" s="2">
        <v>43784</v>
      </c>
      <c r="H3806" t="s">
        <v>16541</v>
      </c>
      <c r="I3806" t="s">
        <v>16533</v>
      </c>
      <c r="J3806" t="s">
        <v>16537</v>
      </c>
      <c r="K3806" t="s">
        <v>16535</v>
      </c>
      <c r="L3806" t="s">
        <v>16011</v>
      </c>
      <c r="M3806" t="s">
        <v>1165</v>
      </c>
      <c r="N3806">
        <v>57751</v>
      </c>
      <c r="O3806" t="s">
        <v>70</v>
      </c>
      <c r="P3806" t="s">
        <v>67</v>
      </c>
      <c r="Q3806" t="s">
        <v>16536</v>
      </c>
      <c r="S3806" t="s">
        <v>72</v>
      </c>
      <c r="T3806" t="s">
        <v>14635</v>
      </c>
      <c r="U3806" t="s">
        <v>14636</v>
      </c>
      <c r="V3806" t="s">
        <v>14637</v>
      </c>
      <c r="W3806" t="s">
        <v>105</v>
      </c>
      <c r="X3806" t="s">
        <v>16542</v>
      </c>
      <c r="Y3806" t="str">
        <f>"49-9098"</f>
        <v>49-9098</v>
      </c>
      <c r="Z3806" t="s">
        <v>1263</v>
      </c>
      <c r="AA3806">
        <v>72111</v>
      </c>
      <c r="AB3806">
        <v>2</v>
      </c>
      <c r="AC3806">
        <v>2</v>
      </c>
      <c r="AD3806" t="s">
        <v>79</v>
      </c>
      <c r="AE3806" t="s">
        <v>80</v>
      </c>
      <c r="AF3806">
        <v>40</v>
      </c>
      <c r="AG3806" s="4">
        <v>0.33333333333333331</v>
      </c>
      <c r="AH3806" s="4">
        <v>0.66666666666666663</v>
      </c>
      <c r="AI3806" s="5">
        <v>12.61</v>
      </c>
      <c r="AJ3806">
        <v>18.920000000000002</v>
      </c>
      <c r="AK3806">
        <v>18.920000000000002</v>
      </c>
      <c r="AL3806" t="s">
        <v>81</v>
      </c>
      <c r="AM3806" t="s">
        <v>82</v>
      </c>
      <c r="AO3806" t="s">
        <v>83</v>
      </c>
      <c r="AP3806" t="s">
        <v>67</v>
      </c>
      <c r="AQ3806" t="s">
        <v>67</v>
      </c>
      <c r="AR3806" t="s">
        <v>82</v>
      </c>
      <c r="AT3806" t="s">
        <v>82</v>
      </c>
      <c r="AW3806" t="s">
        <v>72</v>
      </c>
      <c r="AX3806">
        <v>3</v>
      </c>
      <c r="AY3806" t="s">
        <v>16011</v>
      </c>
      <c r="AZ3806" t="s">
        <v>11430</v>
      </c>
      <c r="BA3806" t="s">
        <v>1165</v>
      </c>
      <c r="BB3806">
        <v>57751</v>
      </c>
      <c r="BC3806" t="s">
        <v>87</v>
      </c>
      <c r="BH3806" t="s">
        <v>16537</v>
      </c>
      <c r="BI3806" t="s">
        <v>67</v>
      </c>
      <c r="BJ3806">
        <v>815245401</v>
      </c>
    </row>
    <row r="3807" spans="1:62" x14ac:dyDescent="0.25">
      <c r="A3807" t="s">
        <v>16592</v>
      </c>
      <c r="B3807" s="2">
        <v>43511</v>
      </c>
      <c r="C3807" t="s">
        <v>63</v>
      </c>
      <c r="D3807" s="3">
        <v>43472.38266560185</v>
      </c>
      <c r="E3807" t="s">
        <v>64</v>
      </c>
      <c r="F3807" s="2">
        <v>43556</v>
      </c>
      <c r="G3807" s="2">
        <v>43770</v>
      </c>
      <c r="H3807" t="s">
        <v>16522</v>
      </c>
      <c r="I3807" t="s">
        <v>16523</v>
      </c>
      <c r="J3807" t="s">
        <v>16524</v>
      </c>
      <c r="K3807" t="s">
        <v>16525</v>
      </c>
      <c r="L3807" t="s">
        <v>16011</v>
      </c>
      <c r="M3807" t="s">
        <v>1165</v>
      </c>
      <c r="N3807">
        <v>57751</v>
      </c>
      <c r="O3807" t="s">
        <v>70</v>
      </c>
      <c r="P3807" t="s">
        <v>67</v>
      </c>
      <c r="Q3807" t="s">
        <v>16526</v>
      </c>
      <c r="S3807" t="s">
        <v>72</v>
      </c>
      <c r="T3807" t="s">
        <v>14635</v>
      </c>
      <c r="U3807" t="s">
        <v>14636</v>
      </c>
      <c r="V3807" t="s">
        <v>14637</v>
      </c>
      <c r="W3807" t="s">
        <v>105</v>
      </c>
      <c r="X3807" t="s">
        <v>12418</v>
      </c>
      <c r="Y3807" t="str">
        <f>"35-9011"</f>
        <v>35-9011</v>
      </c>
      <c r="Z3807" t="s">
        <v>1925</v>
      </c>
      <c r="AA3807">
        <v>722110</v>
      </c>
      <c r="AB3807">
        <v>15</v>
      </c>
      <c r="AC3807">
        <v>15</v>
      </c>
      <c r="AD3807" t="s">
        <v>79</v>
      </c>
      <c r="AE3807" t="s">
        <v>80</v>
      </c>
      <c r="AF3807">
        <v>40</v>
      </c>
      <c r="AG3807" s="4">
        <v>0.33333333333333331</v>
      </c>
      <c r="AH3807" s="4">
        <v>0.66666666666666663</v>
      </c>
      <c r="AI3807" s="5">
        <v>10.02</v>
      </c>
      <c r="AJ3807">
        <v>15.03</v>
      </c>
      <c r="AK3807">
        <v>15.03</v>
      </c>
      <c r="AL3807" t="s">
        <v>81</v>
      </c>
      <c r="AM3807" t="s">
        <v>82</v>
      </c>
      <c r="AO3807" t="s">
        <v>83</v>
      </c>
      <c r="AP3807" t="s">
        <v>67</v>
      </c>
      <c r="AQ3807" t="s">
        <v>67</v>
      </c>
      <c r="AR3807" t="s">
        <v>82</v>
      </c>
      <c r="AT3807" t="s">
        <v>82</v>
      </c>
      <c r="AW3807" t="s">
        <v>82</v>
      </c>
      <c r="AY3807" t="s">
        <v>16011</v>
      </c>
      <c r="AZ3807" t="s">
        <v>11430</v>
      </c>
      <c r="BA3807" t="s">
        <v>1165</v>
      </c>
      <c r="BB3807">
        <v>57751</v>
      </c>
      <c r="BC3807" t="s">
        <v>87</v>
      </c>
      <c r="BH3807" t="s">
        <v>16524</v>
      </c>
      <c r="BI3807" t="s">
        <v>67</v>
      </c>
      <c r="BJ3807">
        <v>260098512</v>
      </c>
    </row>
    <row r="3808" spans="1:62" x14ac:dyDescent="0.25">
      <c r="A3808" t="s">
        <v>16614</v>
      </c>
      <c r="B3808" s="2">
        <v>43511</v>
      </c>
      <c r="C3808" t="s">
        <v>63</v>
      </c>
      <c r="D3808" s="3">
        <v>43472.381471446759</v>
      </c>
      <c r="E3808" t="s">
        <v>64</v>
      </c>
      <c r="F3808" s="2">
        <v>43556</v>
      </c>
      <c r="G3808" s="2">
        <v>43768</v>
      </c>
      <c r="H3808" t="s">
        <v>16615</v>
      </c>
      <c r="I3808" t="s">
        <v>16616</v>
      </c>
      <c r="J3808" t="s">
        <v>16617</v>
      </c>
      <c r="K3808" t="s">
        <v>67</v>
      </c>
      <c r="L3808" t="s">
        <v>16618</v>
      </c>
      <c r="M3808" t="s">
        <v>226</v>
      </c>
      <c r="N3808">
        <v>49781</v>
      </c>
      <c r="O3808" t="s">
        <v>70</v>
      </c>
      <c r="P3808" t="s">
        <v>67</v>
      </c>
      <c r="Q3808" t="s">
        <v>16619</v>
      </c>
      <c r="S3808" t="s">
        <v>72</v>
      </c>
      <c r="T3808" t="s">
        <v>14635</v>
      </c>
      <c r="U3808" t="s">
        <v>14636</v>
      </c>
      <c r="V3808" t="s">
        <v>14637</v>
      </c>
      <c r="W3808" t="s">
        <v>105</v>
      </c>
      <c r="X3808" t="s">
        <v>379</v>
      </c>
      <c r="Y3808" t="str">
        <f>"37-2012"</f>
        <v>37-2012</v>
      </c>
      <c r="Z3808" t="s">
        <v>373</v>
      </c>
      <c r="AA3808">
        <v>721110</v>
      </c>
      <c r="AB3808">
        <v>4</v>
      </c>
      <c r="AC3808">
        <v>4</v>
      </c>
      <c r="AD3808" t="s">
        <v>79</v>
      </c>
      <c r="AE3808" t="s">
        <v>95</v>
      </c>
      <c r="AF3808">
        <v>40</v>
      </c>
      <c r="AG3808" s="4">
        <v>0.375</v>
      </c>
      <c r="AH3808" s="4">
        <v>0.70833333333333337</v>
      </c>
      <c r="AI3808" s="5">
        <v>10.75</v>
      </c>
      <c r="AJ3808">
        <v>16.13</v>
      </c>
      <c r="AK3808">
        <v>16.13</v>
      </c>
      <c r="AL3808" t="s">
        <v>81</v>
      </c>
      <c r="AM3808" t="s">
        <v>82</v>
      </c>
      <c r="AO3808" t="s">
        <v>83</v>
      </c>
      <c r="AP3808" t="s">
        <v>67</v>
      </c>
      <c r="AQ3808" t="s">
        <v>67</v>
      </c>
      <c r="AR3808" t="s">
        <v>82</v>
      </c>
      <c r="AT3808" t="s">
        <v>82</v>
      </c>
      <c r="AW3808" t="s">
        <v>82</v>
      </c>
      <c r="AY3808" t="s">
        <v>16618</v>
      </c>
      <c r="AZ3808" t="s">
        <v>9074</v>
      </c>
      <c r="BA3808" t="s">
        <v>226</v>
      </c>
      <c r="BB3808">
        <v>49781</v>
      </c>
      <c r="BC3808" t="s">
        <v>87</v>
      </c>
      <c r="BH3808" t="s">
        <v>16617</v>
      </c>
      <c r="BI3808" t="s">
        <v>67</v>
      </c>
      <c r="BJ3808">
        <v>381963356</v>
      </c>
    </row>
    <row r="3809" spans="1:62" x14ac:dyDescent="0.25">
      <c r="A3809" t="s">
        <v>16938</v>
      </c>
      <c r="B3809" s="2">
        <v>43511</v>
      </c>
      <c r="C3809" t="s">
        <v>63</v>
      </c>
      <c r="D3809" s="3">
        <v>43472.382769571763</v>
      </c>
      <c r="E3809" t="s">
        <v>64</v>
      </c>
      <c r="F3809" s="2">
        <v>43556</v>
      </c>
      <c r="G3809" s="2">
        <v>43769</v>
      </c>
      <c r="H3809" t="s">
        <v>16939</v>
      </c>
      <c r="J3809" t="s">
        <v>16940</v>
      </c>
      <c r="L3809" t="s">
        <v>16941</v>
      </c>
      <c r="M3809" t="s">
        <v>9587</v>
      </c>
      <c r="N3809">
        <v>2891</v>
      </c>
      <c r="O3809" t="s">
        <v>70</v>
      </c>
      <c r="Q3809" t="s">
        <v>16942</v>
      </c>
      <c r="S3809" t="s">
        <v>72</v>
      </c>
      <c r="T3809" t="s">
        <v>651</v>
      </c>
      <c r="U3809" t="s">
        <v>652</v>
      </c>
      <c r="V3809" t="s">
        <v>653</v>
      </c>
      <c r="W3809" t="s">
        <v>207</v>
      </c>
      <c r="X3809" t="s">
        <v>1533</v>
      </c>
      <c r="Y3809" t="str">
        <f>"35-3031"</f>
        <v>35-3031</v>
      </c>
      <c r="Z3809" t="s">
        <v>410</v>
      </c>
      <c r="AA3809">
        <v>721110</v>
      </c>
      <c r="AB3809">
        <v>27</v>
      </c>
      <c r="AC3809">
        <v>27</v>
      </c>
      <c r="AD3809" t="s">
        <v>79</v>
      </c>
      <c r="AE3809" t="s">
        <v>95</v>
      </c>
      <c r="AF3809">
        <v>35</v>
      </c>
      <c r="AG3809" s="4">
        <v>0.375</v>
      </c>
      <c r="AH3809" s="4">
        <v>0.66666666666666663</v>
      </c>
      <c r="AI3809" s="5">
        <v>10.77</v>
      </c>
      <c r="AJ3809">
        <v>16.16</v>
      </c>
      <c r="AK3809">
        <v>24</v>
      </c>
      <c r="AL3809" t="s">
        <v>81</v>
      </c>
      <c r="AM3809" t="s">
        <v>82</v>
      </c>
      <c r="AO3809" t="s">
        <v>83</v>
      </c>
      <c r="AR3809" t="s">
        <v>82</v>
      </c>
      <c r="AT3809" t="s">
        <v>82</v>
      </c>
      <c r="AW3809" t="s">
        <v>72</v>
      </c>
      <c r="AX3809">
        <v>12</v>
      </c>
      <c r="AY3809" t="s">
        <v>16941</v>
      </c>
      <c r="AZ3809" t="s">
        <v>885</v>
      </c>
      <c r="BA3809" t="s">
        <v>9587</v>
      </c>
      <c r="BB3809">
        <v>2891</v>
      </c>
      <c r="BC3809" t="s">
        <v>79</v>
      </c>
      <c r="BH3809" t="s">
        <v>16940</v>
      </c>
      <c r="BJ3809">
        <v>271920653</v>
      </c>
    </row>
    <row r="3810" spans="1:62" x14ac:dyDescent="0.25">
      <c r="A3810" t="s">
        <v>17112</v>
      </c>
      <c r="B3810" s="2">
        <v>43511</v>
      </c>
      <c r="C3810" t="s">
        <v>63</v>
      </c>
      <c r="D3810" s="3">
        <v>43472.381166840278</v>
      </c>
      <c r="E3810" t="s">
        <v>64</v>
      </c>
      <c r="F3810" s="2">
        <v>43556</v>
      </c>
      <c r="G3810" s="2">
        <v>43769</v>
      </c>
      <c r="H3810" t="s">
        <v>16939</v>
      </c>
      <c r="J3810" t="s">
        <v>16940</v>
      </c>
      <c r="L3810" t="s">
        <v>16941</v>
      </c>
      <c r="M3810" t="s">
        <v>9587</v>
      </c>
      <c r="N3810">
        <v>2891</v>
      </c>
      <c r="O3810" t="s">
        <v>70</v>
      </c>
      <c r="Q3810" t="s">
        <v>16942</v>
      </c>
      <c r="S3810" t="s">
        <v>72</v>
      </c>
      <c r="T3810" t="s">
        <v>651</v>
      </c>
      <c r="U3810" t="s">
        <v>652</v>
      </c>
      <c r="V3810" t="s">
        <v>653</v>
      </c>
      <c r="W3810" t="s">
        <v>207</v>
      </c>
      <c r="X3810" t="s">
        <v>1844</v>
      </c>
      <c r="Y3810" t="str">
        <f>"35-2014"</f>
        <v>35-2014</v>
      </c>
      <c r="Z3810" t="s">
        <v>301</v>
      </c>
      <c r="AA3810">
        <v>721110</v>
      </c>
      <c r="AB3810">
        <v>37</v>
      </c>
      <c r="AC3810">
        <v>37</v>
      </c>
      <c r="AD3810" t="s">
        <v>79</v>
      </c>
      <c r="AE3810" t="s">
        <v>95</v>
      </c>
      <c r="AF3810">
        <v>35</v>
      </c>
      <c r="AG3810" s="4">
        <v>0.375</v>
      </c>
      <c r="AH3810" s="4">
        <v>0.66666666666666663</v>
      </c>
      <c r="AI3810" s="5">
        <v>14.76</v>
      </c>
      <c r="AJ3810">
        <v>22.14</v>
      </c>
      <c r="AK3810">
        <v>24</v>
      </c>
      <c r="AL3810" t="s">
        <v>81</v>
      </c>
      <c r="AM3810" t="s">
        <v>82</v>
      </c>
      <c r="AO3810" t="s">
        <v>83</v>
      </c>
      <c r="AR3810" t="s">
        <v>82</v>
      </c>
      <c r="AT3810" t="s">
        <v>82</v>
      </c>
      <c r="AW3810" t="s">
        <v>72</v>
      </c>
      <c r="AX3810">
        <v>12</v>
      </c>
      <c r="AY3810" t="s">
        <v>16941</v>
      </c>
      <c r="AZ3810" t="s">
        <v>885</v>
      </c>
      <c r="BA3810" t="s">
        <v>9587</v>
      </c>
      <c r="BB3810">
        <v>2891</v>
      </c>
      <c r="BC3810" t="s">
        <v>79</v>
      </c>
      <c r="BH3810" t="s">
        <v>16940</v>
      </c>
      <c r="BJ3810">
        <v>271920653</v>
      </c>
    </row>
    <row r="3811" spans="1:62" x14ac:dyDescent="0.25">
      <c r="A3811" t="s">
        <v>17222</v>
      </c>
      <c r="B3811" s="2">
        <v>43511</v>
      </c>
      <c r="C3811" t="s">
        <v>63</v>
      </c>
      <c r="D3811" s="3">
        <v>43472.382064456018</v>
      </c>
      <c r="E3811" t="s">
        <v>64</v>
      </c>
      <c r="F3811" s="2">
        <v>43556</v>
      </c>
      <c r="G3811" s="2">
        <v>43784</v>
      </c>
      <c r="H3811" t="s">
        <v>17223</v>
      </c>
      <c r="I3811" t="s">
        <v>17224</v>
      </c>
      <c r="J3811" t="s">
        <v>17225</v>
      </c>
      <c r="L3811" t="s">
        <v>17226</v>
      </c>
      <c r="M3811" t="s">
        <v>783</v>
      </c>
      <c r="N3811">
        <v>44141</v>
      </c>
      <c r="O3811" t="s">
        <v>70</v>
      </c>
      <c r="Q3811" t="s">
        <v>17227</v>
      </c>
      <c r="S3811" t="s">
        <v>72</v>
      </c>
      <c r="T3811" t="s">
        <v>13303</v>
      </c>
      <c r="U3811" t="s">
        <v>5811</v>
      </c>
      <c r="V3811" t="s">
        <v>16460</v>
      </c>
      <c r="W3811" t="s">
        <v>278</v>
      </c>
      <c r="X3811" t="s">
        <v>1673</v>
      </c>
      <c r="Y3811" t="str">
        <f>"37-3011"</f>
        <v>37-3011</v>
      </c>
      <c r="Z3811" t="s">
        <v>94</v>
      </c>
      <c r="AA3811">
        <v>561730</v>
      </c>
      <c r="AB3811">
        <v>15</v>
      </c>
      <c r="AC3811">
        <v>15</v>
      </c>
      <c r="AD3811" t="s">
        <v>79</v>
      </c>
      <c r="AE3811" t="s">
        <v>80</v>
      </c>
      <c r="AF3811">
        <v>40</v>
      </c>
      <c r="AG3811" s="4">
        <v>0.33333333333333331</v>
      </c>
      <c r="AH3811" s="4">
        <v>0.6875</v>
      </c>
      <c r="AI3811" s="5">
        <v>13.7</v>
      </c>
      <c r="AJ3811">
        <v>20.55</v>
      </c>
      <c r="AL3811" t="s">
        <v>81</v>
      </c>
      <c r="AM3811" t="s">
        <v>82</v>
      </c>
      <c r="AO3811" t="s">
        <v>83</v>
      </c>
      <c r="AR3811" t="s">
        <v>82</v>
      </c>
      <c r="AT3811" t="s">
        <v>82</v>
      </c>
      <c r="AW3811" t="s">
        <v>72</v>
      </c>
      <c r="AX3811">
        <v>3</v>
      </c>
      <c r="AY3811" t="s">
        <v>17228</v>
      </c>
      <c r="AZ3811" t="s">
        <v>7299</v>
      </c>
      <c r="BA3811" t="s">
        <v>783</v>
      </c>
      <c r="BB3811">
        <v>44141</v>
      </c>
      <c r="BC3811" t="s">
        <v>79</v>
      </c>
      <c r="BH3811" t="s">
        <v>17229</v>
      </c>
      <c r="BJ3811">
        <v>201185678</v>
      </c>
    </row>
    <row r="3812" spans="1:62" x14ac:dyDescent="0.25">
      <c r="A3812" t="s">
        <v>17356</v>
      </c>
      <c r="B3812" s="2">
        <v>43511</v>
      </c>
      <c r="C3812" t="s">
        <v>63</v>
      </c>
      <c r="D3812" s="3">
        <v>43472.382251122683</v>
      </c>
      <c r="E3812" t="s">
        <v>64</v>
      </c>
      <c r="F3812" s="2">
        <v>43556</v>
      </c>
      <c r="G3812" s="2">
        <v>43769</v>
      </c>
      <c r="H3812" t="s">
        <v>16939</v>
      </c>
      <c r="J3812" t="s">
        <v>16940</v>
      </c>
      <c r="L3812" t="s">
        <v>16941</v>
      </c>
      <c r="M3812" t="s">
        <v>9587</v>
      </c>
      <c r="N3812">
        <v>2891</v>
      </c>
      <c r="O3812" t="s">
        <v>70</v>
      </c>
      <c r="Q3812" t="s">
        <v>16942</v>
      </c>
      <c r="S3812" t="s">
        <v>72</v>
      </c>
      <c r="T3812" t="s">
        <v>651</v>
      </c>
      <c r="U3812" t="s">
        <v>652</v>
      </c>
      <c r="V3812" t="s">
        <v>653</v>
      </c>
      <c r="W3812" t="s">
        <v>207</v>
      </c>
      <c r="X3812" t="s">
        <v>3266</v>
      </c>
      <c r="Y3812" t="str">
        <f>"35-9021"</f>
        <v>35-9021</v>
      </c>
      <c r="Z3812" t="s">
        <v>315</v>
      </c>
      <c r="AA3812">
        <v>721110</v>
      </c>
      <c r="AB3812">
        <v>10</v>
      </c>
      <c r="AC3812">
        <v>10</v>
      </c>
      <c r="AD3812" t="s">
        <v>79</v>
      </c>
      <c r="AE3812" t="s">
        <v>95</v>
      </c>
      <c r="AF3812">
        <v>35</v>
      </c>
      <c r="AG3812" s="4">
        <v>0.375</v>
      </c>
      <c r="AH3812" s="4">
        <v>0.66666666666666663</v>
      </c>
      <c r="AI3812" s="5">
        <v>11.1</v>
      </c>
      <c r="AJ3812">
        <v>16.649999999999999</v>
      </c>
      <c r="AL3812" t="s">
        <v>81</v>
      </c>
      <c r="AM3812" t="s">
        <v>82</v>
      </c>
      <c r="AO3812" t="s">
        <v>83</v>
      </c>
      <c r="AR3812" t="s">
        <v>82</v>
      </c>
      <c r="AT3812" t="s">
        <v>82</v>
      </c>
      <c r="AW3812" t="s">
        <v>72</v>
      </c>
      <c r="AX3812">
        <v>3</v>
      </c>
      <c r="AY3812" t="s">
        <v>16941</v>
      </c>
      <c r="AZ3812" t="s">
        <v>885</v>
      </c>
      <c r="BA3812" t="s">
        <v>9587</v>
      </c>
      <c r="BB3812">
        <v>2891</v>
      </c>
      <c r="BC3812" t="s">
        <v>79</v>
      </c>
      <c r="BH3812" t="s">
        <v>16940</v>
      </c>
      <c r="BJ3812">
        <v>271920653</v>
      </c>
    </row>
    <row r="3813" spans="1:62" x14ac:dyDescent="0.25">
      <c r="A3813" t="s">
        <v>17486</v>
      </c>
      <c r="B3813" s="2">
        <v>43511</v>
      </c>
      <c r="C3813" t="s">
        <v>63</v>
      </c>
      <c r="D3813" s="3">
        <v>43472.383602141206</v>
      </c>
      <c r="E3813" t="s">
        <v>282</v>
      </c>
      <c r="F3813" s="2">
        <v>43556</v>
      </c>
      <c r="G3813" s="2">
        <v>43799</v>
      </c>
      <c r="H3813" t="s">
        <v>17487</v>
      </c>
      <c r="J3813" t="s">
        <v>17488</v>
      </c>
      <c r="K3813" t="s">
        <v>17489</v>
      </c>
      <c r="L3813" t="s">
        <v>17490</v>
      </c>
      <c r="M3813" t="s">
        <v>783</v>
      </c>
      <c r="N3813">
        <v>44122</v>
      </c>
      <c r="O3813" t="s">
        <v>70</v>
      </c>
      <c r="Q3813" t="s">
        <v>17491</v>
      </c>
      <c r="S3813" t="s">
        <v>72</v>
      </c>
      <c r="T3813" t="s">
        <v>1738</v>
      </c>
      <c r="U3813" t="s">
        <v>1739</v>
      </c>
      <c r="V3813" t="s">
        <v>1740</v>
      </c>
      <c r="W3813" t="s">
        <v>278</v>
      </c>
      <c r="X3813" t="s">
        <v>106</v>
      </c>
      <c r="Y3813" t="str">
        <f>"37-3011"</f>
        <v>37-3011</v>
      </c>
      <c r="Z3813" t="s">
        <v>94</v>
      </c>
      <c r="AA3813">
        <v>561730</v>
      </c>
      <c r="AB3813">
        <v>6</v>
      </c>
      <c r="AC3813">
        <v>5</v>
      </c>
      <c r="AD3813" t="s">
        <v>79</v>
      </c>
      <c r="AE3813" t="s">
        <v>95</v>
      </c>
      <c r="AF3813">
        <v>40</v>
      </c>
      <c r="AG3813" s="4">
        <v>0.3125</v>
      </c>
      <c r="AH3813" s="4">
        <v>0.72916666666666663</v>
      </c>
      <c r="AI3813" s="5">
        <v>13.7</v>
      </c>
      <c r="AJ3813">
        <v>20.55</v>
      </c>
      <c r="AK3813">
        <v>20.55</v>
      </c>
      <c r="AL3813" t="s">
        <v>81</v>
      </c>
      <c r="AM3813" t="s">
        <v>82</v>
      </c>
      <c r="AO3813" t="s">
        <v>83</v>
      </c>
      <c r="AR3813" t="s">
        <v>82</v>
      </c>
      <c r="AT3813" t="s">
        <v>82</v>
      </c>
      <c r="AW3813" t="s">
        <v>82</v>
      </c>
      <c r="AY3813" t="s">
        <v>12818</v>
      </c>
      <c r="AZ3813" t="s">
        <v>7299</v>
      </c>
      <c r="BA3813" t="s">
        <v>783</v>
      </c>
      <c r="BB3813">
        <v>44139</v>
      </c>
      <c r="BC3813" t="s">
        <v>79</v>
      </c>
      <c r="BH3813" t="s">
        <v>17492</v>
      </c>
      <c r="BJ3813">
        <v>341417567</v>
      </c>
    </row>
    <row r="3814" spans="1:62" x14ac:dyDescent="0.25">
      <c r="A3814" t="s">
        <v>17529</v>
      </c>
      <c r="B3814" s="2">
        <v>43511</v>
      </c>
      <c r="C3814" t="s">
        <v>63</v>
      </c>
      <c r="D3814" s="3">
        <v>43472.38077841435</v>
      </c>
      <c r="E3814" t="s">
        <v>64</v>
      </c>
      <c r="F3814" s="2">
        <v>43556</v>
      </c>
      <c r="G3814" s="2">
        <v>43799</v>
      </c>
      <c r="H3814" t="s">
        <v>17530</v>
      </c>
      <c r="J3814" t="s">
        <v>17531</v>
      </c>
      <c r="K3814" t="s">
        <v>17532</v>
      </c>
      <c r="L3814" t="s">
        <v>17533</v>
      </c>
      <c r="M3814" t="s">
        <v>100</v>
      </c>
      <c r="N3814">
        <v>28694</v>
      </c>
      <c r="O3814" t="s">
        <v>70</v>
      </c>
      <c r="Q3814" t="s">
        <v>17534</v>
      </c>
      <c r="S3814" t="s">
        <v>72</v>
      </c>
      <c r="T3814" t="s">
        <v>1738</v>
      </c>
      <c r="U3814" t="s">
        <v>1739</v>
      </c>
      <c r="V3814" t="s">
        <v>1740</v>
      </c>
      <c r="W3814" t="s">
        <v>278</v>
      </c>
      <c r="X3814" t="s">
        <v>2013</v>
      </c>
      <c r="Y3814" t="str">
        <f>"37-3011"</f>
        <v>37-3011</v>
      </c>
      <c r="Z3814" t="s">
        <v>94</v>
      </c>
      <c r="AA3814">
        <v>561730</v>
      </c>
      <c r="AB3814">
        <v>25</v>
      </c>
      <c r="AC3814">
        <v>25</v>
      </c>
      <c r="AD3814" t="s">
        <v>79</v>
      </c>
      <c r="AE3814" t="s">
        <v>80</v>
      </c>
      <c r="AF3814">
        <v>35</v>
      </c>
      <c r="AG3814" s="4">
        <v>0.29166666666666669</v>
      </c>
      <c r="AH3814" s="4">
        <v>0.625</v>
      </c>
      <c r="AI3814" s="5">
        <v>12.73</v>
      </c>
      <c r="AJ3814">
        <v>19.100000000000001</v>
      </c>
      <c r="AK3814">
        <v>19.100000000000001</v>
      </c>
      <c r="AL3814" t="s">
        <v>81</v>
      </c>
      <c r="AM3814" t="s">
        <v>82</v>
      </c>
      <c r="AO3814" t="s">
        <v>83</v>
      </c>
      <c r="AR3814" t="s">
        <v>82</v>
      </c>
      <c r="AT3814" t="s">
        <v>82</v>
      </c>
      <c r="AW3814" t="s">
        <v>82</v>
      </c>
      <c r="AY3814" t="s">
        <v>17533</v>
      </c>
      <c r="AZ3814" t="s">
        <v>1509</v>
      </c>
      <c r="BA3814" t="s">
        <v>100</v>
      </c>
      <c r="BB3814">
        <v>28694</v>
      </c>
      <c r="BC3814" t="s">
        <v>79</v>
      </c>
      <c r="BH3814" t="s">
        <v>17535</v>
      </c>
      <c r="BJ3814">
        <v>431961604</v>
      </c>
    </row>
    <row r="3815" spans="1:62" x14ac:dyDescent="0.25">
      <c r="A3815" t="s">
        <v>17633</v>
      </c>
      <c r="B3815" s="2">
        <v>43511</v>
      </c>
      <c r="C3815" t="s">
        <v>63</v>
      </c>
      <c r="D3815" s="3">
        <v>43460.510061875</v>
      </c>
      <c r="E3815" t="s">
        <v>64</v>
      </c>
      <c r="F3815" s="2">
        <v>43549</v>
      </c>
      <c r="G3815" s="2">
        <v>43798</v>
      </c>
      <c r="H3815" t="s">
        <v>17634</v>
      </c>
      <c r="J3815" t="s">
        <v>17635</v>
      </c>
      <c r="L3815" t="s">
        <v>13953</v>
      </c>
      <c r="M3815" t="s">
        <v>147</v>
      </c>
      <c r="N3815">
        <v>15108</v>
      </c>
      <c r="O3815" t="s">
        <v>70</v>
      </c>
      <c r="Q3815" t="s">
        <v>17636</v>
      </c>
      <c r="S3815" t="s">
        <v>72</v>
      </c>
      <c r="T3815" t="s">
        <v>1755</v>
      </c>
      <c r="U3815" t="s">
        <v>5811</v>
      </c>
      <c r="V3815" t="s">
        <v>3892</v>
      </c>
      <c r="W3815" t="s">
        <v>278</v>
      </c>
      <c r="X3815" t="s">
        <v>17637</v>
      </c>
      <c r="Y3815" t="str">
        <f>"37-3011"</f>
        <v>37-3011</v>
      </c>
      <c r="Z3815" t="s">
        <v>94</v>
      </c>
      <c r="AA3815">
        <v>713910</v>
      </c>
      <c r="AB3815">
        <v>6</v>
      </c>
      <c r="AC3815">
        <v>6</v>
      </c>
      <c r="AD3815" t="s">
        <v>79</v>
      </c>
      <c r="AE3815" t="s">
        <v>95</v>
      </c>
      <c r="AF3815">
        <v>40</v>
      </c>
      <c r="AG3815" s="4">
        <v>0.25</v>
      </c>
      <c r="AH3815" s="4">
        <v>0.60416666666666663</v>
      </c>
      <c r="AI3815" s="5">
        <v>13.77</v>
      </c>
      <c r="AJ3815">
        <v>20.66</v>
      </c>
      <c r="AL3815" t="s">
        <v>81</v>
      </c>
      <c r="AM3815" t="s">
        <v>82</v>
      </c>
      <c r="AO3815" t="s">
        <v>83</v>
      </c>
      <c r="AR3815" t="s">
        <v>82</v>
      </c>
      <c r="AT3815" t="s">
        <v>82</v>
      </c>
      <c r="AW3815" t="s">
        <v>72</v>
      </c>
      <c r="AX3815">
        <v>3</v>
      </c>
      <c r="AY3815" t="s">
        <v>13953</v>
      </c>
      <c r="AZ3815" t="s">
        <v>3309</v>
      </c>
      <c r="BA3815" t="s">
        <v>147</v>
      </c>
      <c r="BB3815">
        <v>15108</v>
      </c>
      <c r="BC3815" t="s">
        <v>87</v>
      </c>
      <c r="BH3815" t="s">
        <v>17638</v>
      </c>
      <c r="BJ3815">
        <v>250673480</v>
      </c>
    </row>
    <row r="3816" spans="1:62" x14ac:dyDescent="0.25">
      <c r="A3816" t="s">
        <v>17696</v>
      </c>
      <c r="B3816" s="2">
        <v>43511</v>
      </c>
      <c r="C3816" t="s">
        <v>63</v>
      </c>
      <c r="D3816" s="3">
        <v>43472.379687314817</v>
      </c>
      <c r="E3816" t="s">
        <v>64</v>
      </c>
      <c r="F3816" s="2">
        <v>43556</v>
      </c>
      <c r="G3816" s="2">
        <v>43814</v>
      </c>
      <c r="H3816" t="s">
        <v>17449</v>
      </c>
      <c r="J3816" t="s">
        <v>17450</v>
      </c>
      <c r="K3816" t="s">
        <v>17451</v>
      </c>
      <c r="L3816" t="s">
        <v>17452</v>
      </c>
      <c r="M3816" t="s">
        <v>166</v>
      </c>
      <c r="N3816">
        <v>84043</v>
      </c>
      <c r="O3816" t="s">
        <v>70</v>
      </c>
      <c r="Q3816" t="s">
        <v>17453</v>
      </c>
      <c r="S3816" t="s">
        <v>72</v>
      </c>
      <c r="T3816" t="s">
        <v>2824</v>
      </c>
      <c r="U3816" t="s">
        <v>4073</v>
      </c>
      <c r="V3816" t="s">
        <v>642</v>
      </c>
      <c r="W3816" t="s">
        <v>105</v>
      </c>
      <c r="X3816" t="s">
        <v>4296</v>
      </c>
      <c r="Y3816" t="str">
        <f>"47-2061"</f>
        <v>47-2061</v>
      </c>
      <c r="Z3816" t="s">
        <v>326</v>
      </c>
      <c r="AA3816">
        <v>238910</v>
      </c>
      <c r="AB3816">
        <v>27</v>
      </c>
      <c r="AC3816">
        <v>27</v>
      </c>
      <c r="AD3816" t="s">
        <v>79</v>
      </c>
      <c r="AE3816" t="s">
        <v>95</v>
      </c>
      <c r="AF3816">
        <v>40</v>
      </c>
      <c r="AG3816" s="4">
        <v>0.29166666666666669</v>
      </c>
      <c r="AH3816" s="4">
        <v>0.70833333333333337</v>
      </c>
      <c r="AI3816" s="5">
        <v>15.89</v>
      </c>
      <c r="AJ3816">
        <v>23.84</v>
      </c>
      <c r="AK3816">
        <v>25.5</v>
      </c>
      <c r="AL3816" t="s">
        <v>81</v>
      </c>
      <c r="AM3816" t="s">
        <v>82</v>
      </c>
      <c r="AO3816" t="s">
        <v>83</v>
      </c>
      <c r="AP3816" t="s">
        <v>67</v>
      </c>
      <c r="AQ3816" t="s">
        <v>67</v>
      </c>
      <c r="AR3816" t="s">
        <v>82</v>
      </c>
      <c r="AT3816" t="s">
        <v>82</v>
      </c>
      <c r="AW3816" t="s">
        <v>82</v>
      </c>
      <c r="AY3816" t="s">
        <v>17452</v>
      </c>
      <c r="AZ3816" t="s">
        <v>263</v>
      </c>
      <c r="BA3816" t="s">
        <v>166</v>
      </c>
      <c r="BB3816">
        <v>84043</v>
      </c>
      <c r="BC3816" t="s">
        <v>79</v>
      </c>
      <c r="BH3816" t="s">
        <v>17450</v>
      </c>
      <c r="BJ3816">
        <v>201920952</v>
      </c>
    </row>
    <row r="3817" spans="1:62" x14ac:dyDescent="0.25">
      <c r="A3817" t="s">
        <v>17892</v>
      </c>
      <c r="B3817" s="2">
        <v>43511</v>
      </c>
      <c r="C3817" t="s">
        <v>63</v>
      </c>
      <c r="D3817" s="3">
        <v>43472.382945949073</v>
      </c>
      <c r="E3817" t="s">
        <v>64</v>
      </c>
      <c r="F3817" s="2">
        <v>43556</v>
      </c>
      <c r="G3817" s="2">
        <v>43743</v>
      </c>
      <c r="H3817" t="s">
        <v>17640</v>
      </c>
      <c r="I3817" t="s">
        <v>17641</v>
      </c>
      <c r="J3817" t="s">
        <v>17642</v>
      </c>
      <c r="K3817" t="s">
        <v>67</v>
      </c>
      <c r="L3817" t="s">
        <v>17643</v>
      </c>
      <c r="M3817" t="s">
        <v>9587</v>
      </c>
      <c r="N3817">
        <v>2807</v>
      </c>
      <c r="O3817" t="s">
        <v>70</v>
      </c>
      <c r="P3817" t="s">
        <v>67</v>
      </c>
      <c r="Q3817" t="s">
        <v>17644</v>
      </c>
      <c r="S3817" t="s">
        <v>72</v>
      </c>
      <c r="T3817" t="s">
        <v>651</v>
      </c>
      <c r="U3817" t="s">
        <v>652</v>
      </c>
      <c r="V3817" t="s">
        <v>653</v>
      </c>
      <c r="W3817" t="s">
        <v>207</v>
      </c>
      <c r="X3817" t="s">
        <v>1241</v>
      </c>
      <c r="Y3817" t="str">
        <f>"35-9021"</f>
        <v>35-9021</v>
      </c>
      <c r="Z3817" t="s">
        <v>315</v>
      </c>
      <c r="AA3817">
        <v>721110</v>
      </c>
      <c r="AB3817">
        <v>10</v>
      </c>
      <c r="AC3817">
        <v>10</v>
      </c>
      <c r="AD3817" t="s">
        <v>79</v>
      </c>
      <c r="AE3817" t="s">
        <v>80</v>
      </c>
      <c r="AF3817">
        <v>35</v>
      </c>
      <c r="AG3817" s="4">
        <v>0.29166666666666669</v>
      </c>
      <c r="AH3817" s="4">
        <v>0.58333333333333337</v>
      </c>
      <c r="AI3817" s="5">
        <v>11.26</v>
      </c>
      <c r="AL3817" t="s">
        <v>81</v>
      </c>
      <c r="AM3817" t="s">
        <v>82</v>
      </c>
      <c r="AO3817" t="s">
        <v>83</v>
      </c>
      <c r="AR3817" t="s">
        <v>82</v>
      </c>
      <c r="AT3817" t="s">
        <v>82</v>
      </c>
      <c r="AW3817" t="s">
        <v>72</v>
      </c>
      <c r="AX3817">
        <v>3</v>
      </c>
      <c r="AY3817" t="s">
        <v>17643</v>
      </c>
      <c r="AZ3817" t="s">
        <v>885</v>
      </c>
      <c r="BA3817" t="s">
        <v>9587</v>
      </c>
      <c r="BB3817">
        <v>2807</v>
      </c>
      <c r="BC3817" t="s">
        <v>87</v>
      </c>
      <c r="BH3817" t="s">
        <v>17642</v>
      </c>
      <c r="BJ3817">
        <v>50280522</v>
      </c>
    </row>
    <row r="3818" spans="1:62" x14ac:dyDescent="0.25">
      <c r="A3818" t="s">
        <v>17921</v>
      </c>
      <c r="B3818" s="2">
        <v>43511</v>
      </c>
      <c r="C3818" t="s">
        <v>63</v>
      </c>
      <c r="D3818" s="3">
        <v>43472.380582800928</v>
      </c>
      <c r="E3818" t="s">
        <v>64</v>
      </c>
      <c r="F3818" s="2">
        <v>43556</v>
      </c>
      <c r="G3818" s="2">
        <v>43814</v>
      </c>
      <c r="H3818" t="s">
        <v>17922</v>
      </c>
      <c r="J3818" t="s">
        <v>17923</v>
      </c>
      <c r="L3818" t="s">
        <v>2898</v>
      </c>
      <c r="M3818" t="s">
        <v>147</v>
      </c>
      <c r="N3818">
        <v>17112</v>
      </c>
      <c r="O3818" t="s">
        <v>70</v>
      </c>
      <c r="Q3818" t="s">
        <v>17924</v>
      </c>
      <c r="S3818" t="s">
        <v>72</v>
      </c>
      <c r="T3818" t="s">
        <v>1738</v>
      </c>
      <c r="U3818" t="s">
        <v>1739</v>
      </c>
      <c r="V3818" t="s">
        <v>1740</v>
      </c>
      <c r="W3818" t="s">
        <v>278</v>
      </c>
      <c r="X3818" t="s">
        <v>2013</v>
      </c>
      <c r="Y3818" t="str">
        <f>"37-3011"</f>
        <v>37-3011</v>
      </c>
      <c r="Z3818" t="s">
        <v>94</v>
      </c>
      <c r="AA3818">
        <v>561730</v>
      </c>
      <c r="AB3818">
        <v>10</v>
      </c>
      <c r="AC3818">
        <v>10</v>
      </c>
      <c r="AD3818" t="s">
        <v>79</v>
      </c>
      <c r="AE3818" t="s">
        <v>95</v>
      </c>
      <c r="AF3818">
        <v>40</v>
      </c>
      <c r="AG3818" s="4">
        <v>0.29166666666666669</v>
      </c>
      <c r="AH3818" s="4">
        <v>0.64583333333333337</v>
      </c>
      <c r="AI3818" s="5">
        <v>13.97</v>
      </c>
      <c r="AJ3818">
        <v>20.96</v>
      </c>
      <c r="AK3818">
        <v>20.96</v>
      </c>
      <c r="AL3818" t="s">
        <v>81</v>
      </c>
      <c r="AM3818" t="s">
        <v>82</v>
      </c>
      <c r="AO3818" t="s">
        <v>83</v>
      </c>
      <c r="AR3818" t="s">
        <v>82</v>
      </c>
      <c r="AT3818" t="s">
        <v>82</v>
      </c>
      <c r="AW3818" t="s">
        <v>72</v>
      </c>
      <c r="AX3818">
        <v>3</v>
      </c>
      <c r="AY3818" t="s">
        <v>2898</v>
      </c>
      <c r="AZ3818" t="s">
        <v>17925</v>
      </c>
      <c r="BA3818" t="s">
        <v>147</v>
      </c>
      <c r="BB3818">
        <v>17112</v>
      </c>
      <c r="BC3818" t="s">
        <v>79</v>
      </c>
      <c r="BH3818" t="s">
        <v>17923</v>
      </c>
      <c r="BJ3818">
        <v>232904600</v>
      </c>
    </row>
    <row r="3819" spans="1:62" x14ac:dyDescent="0.25">
      <c r="A3819" t="s">
        <v>17949</v>
      </c>
      <c r="B3819" s="2">
        <v>43511</v>
      </c>
      <c r="C3819" t="s">
        <v>63</v>
      </c>
      <c r="D3819" s="3">
        <v>43472.379747696759</v>
      </c>
      <c r="E3819" t="s">
        <v>64</v>
      </c>
      <c r="F3819" s="2">
        <v>43556</v>
      </c>
      <c r="G3819" s="2">
        <v>43799</v>
      </c>
      <c r="H3819" t="s">
        <v>3608</v>
      </c>
      <c r="J3819" t="s">
        <v>17950</v>
      </c>
      <c r="L3819" t="s">
        <v>3610</v>
      </c>
      <c r="M3819" t="s">
        <v>166</v>
      </c>
      <c r="N3819">
        <v>84020</v>
      </c>
      <c r="O3819" t="s">
        <v>70</v>
      </c>
      <c r="Q3819" t="s">
        <v>3611</v>
      </c>
      <c r="S3819" t="s">
        <v>72</v>
      </c>
      <c r="T3819" t="s">
        <v>640</v>
      </c>
      <c r="U3819" t="s">
        <v>3571</v>
      </c>
      <c r="V3819" t="s">
        <v>642</v>
      </c>
      <c r="W3819" t="s">
        <v>105</v>
      </c>
      <c r="X3819" t="s">
        <v>106</v>
      </c>
      <c r="Y3819" t="str">
        <f>"37-3011"</f>
        <v>37-3011</v>
      </c>
      <c r="Z3819" t="s">
        <v>94</v>
      </c>
      <c r="AA3819">
        <v>561730</v>
      </c>
      <c r="AB3819">
        <v>14</v>
      </c>
      <c r="AC3819">
        <v>14</v>
      </c>
      <c r="AD3819" t="s">
        <v>79</v>
      </c>
      <c r="AE3819" t="s">
        <v>80</v>
      </c>
      <c r="AF3819">
        <v>40</v>
      </c>
      <c r="AG3819" s="4">
        <v>0.29166666666666669</v>
      </c>
      <c r="AH3819" s="4">
        <v>0.66666666666666663</v>
      </c>
      <c r="AI3819" s="5">
        <v>13.68</v>
      </c>
      <c r="AJ3819">
        <v>20.52</v>
      </c>
      <c r="AL3819" t="s">
        <v>81</v>
      </c>
      <c r="AM3819" t="s">
        <v>82</v>
      </c>
      <c r="AO3819" t="s">
        <v>83</v>
      </c>
      <c r="AR3819" t="s">
        <v>82</v>
      </c>
      <c r="AT3819" t="s">
        <v>82</v>
      </c>
      <c r="AW3819" t="s">
        <v>82</v>
      </c>
      <c r="AY3819" t="s">
        <v>3610</v>
      </c>
      <c r="AZ3819" t="s">
        <v>172</v>
      </c>
      <c r="BA3819" t="s">
        <v>166</v>
      </c>
      <c r="BB3819">
        <v>84020</v>
      </c>
      <c r="BC3819" t="s">
        <v>79</v>
      </c>
      <c r="BH3819" t="s">
        <v>17951</v>
      </c>
      <c r="BJ3819">
        <v>472640331</v>
      </c>
    </row>
    <row r="3820" spans="1:62" x14ac:dyDescent="0.25">
      <c r="A3820" t="s">
        <v>17952</v>
      </c>
      <c r="B3820" s="2">
        <v>43511</v>
      </c>
      <c r="C3820" t="s">
        <v>63</v>
      </c>
      <c r="D3820" s="3">
        <v>43472.381970983799</v>
      </c>
      <c r="E3820" t="s">
        <v>64</v>
      </c>
      <c r="F3820" s="2">
        <v>43556</v>
      </c>
      <c r="G3820" s="2">
        <v>43799</v>
      </c>
      <c r="H3820" t="s">
        <v>17953</v>
      </c>
      <c r="J3820" t="s">
        <v>17954</v>
      </c>
      <c r="L3820" t="s">
        <v>7701</v>
      </c>
      <c r="M3820" t="s">
        <v>3224</v>
      </c>
      <c r="N3820">
        <v>39042</v>
      </c>
      <c r="O3820" t="s">
        <v>70</v>
      </c>
      <c r="Q3820" t="s">
        <v>17955</v>
      </c>
      <c r="S3820" t="s">
        <v>72</v>
      </c>
      <c r="T3820" t="s">
        <v>878</v>
      </c>
      <c r="U3820" t="s">
        <v>12165</v>
      </c>
      <c r="V3820" t="s">
        <v>2620</v>
      </c>
      <c r="W3820" t="s">
        <v>881</v>
      </c>
      <c r="X3820" t="s">
        <v>1256</v>
      </c>
      <c r="Y3820" t="str">
        <f>"37-3011"</f>
        <v>37-3011</v>
      </c>
      <c r="Z3820" t="s">
        <v>94</v>
      </c>
      <c r="AA3820">
        <v>561730</v>
      </c>
      <c r="AB3820">
        <v>4</v>
      </c>
      <c r="AC3820">
        <v>4</v>
      </c>
      <c r="AD3820" t="s">
        <v>79</v>
      </c>
      <c r="AE3820" t="s">
        <v>80</v>
      </c>
      <c r="AF3820">
        <v>40</v>
      </c>
      <c r="AG3820" s="4">
        <v>0.25</v>
      </c>
      <c r="AH3820" s="4">
        <v>0.625</v>
      </c>
      <c r="AI3820" s="5">
        <v>12.27</v>
      </c>
      <c r="AJ3820">
        <v>18.41</v>
      </c>
      <c r="AK3820">
        <v>22.5</v>
      </c>
      <c r="AL3820" t="s">
        <v>81</v>
      </c>
      <c r="AM3820" t="s">
        <v>82</v>
      </c>
      <c r="AO3820" t="s">
        <v>83</v>
      </c>
      <c r="AR3820" t="s">
        <v>82</v>
      </c>
      <c r="AT3820" t="s">
        <v>82</v>
      </c>
      <c r="AW3820" t="s">
        <v>82</v>
      </c>
      <c r="AY3820" t="s">
        <v>7701</v>
      </c>
      <c r="AZ3820" t="s">
        <v>12436</v>
      </c>
      <c r="BA3820" t="s">
        <v>3224</v>
      </c>
      <c r="BB3820">
        <v>39042</v>
      </c>
      <c r="BC3820" t="s">
        <v>79</v>
      </c>
      <c r="BH3820" t="s">
        <v>17956</v>
      </c>
      <c r="BJ3820">
        <v>461837418</v>
      </c>
    </row>
    <row r="3821" spans="1:62" x14ac:dyDescent="0.25">
      <c r="A3821" t="s">
        <v>17964</v>
      </c>
      <c r="B3821" s="2">
        <v>43511</v>
      </c>
      <c r="C3821" t="s">
        <v>63</v>
      </c>
      <c r="D3821" s="3">
        <v>43472.379743634257</v>
      </c>
      <c r="E3821" t="s">
        <v>64</v>
      </c>
      <c r="F3821" s="2">
        <v>43556</v>
      </c>
      <c r="G3821" s="2">
        <v>43800</v>
      </c>
      <c r="H3821" t="s">
        <v>3924</v>
      </c>
      <c r="J3821" t="s">
        <v>3925</v>
      </c>
      <c r="K3821" t="s">
        <v>3926</v>
      </c>
      <c r="L3821" t="s">
        <v>3927</v>
      </c>
      <c r="M3821" t="s">
        <v>105</v>
      </c>
      <c r="N3821">
        <v>78006</v>
      </c>
      <c r="O3821" t="s">
        <v>70</v>
      </c>
      <c r="Q3821" t="s">
        <v>3928</v>
      </c>
      <c r="S3821" t="s">
        <v>72</v>
      </c>
      <c r="T3821" t="s">
        <v>3749</v>
      </c>
      <c r="U3821" t="s">
        <v>3750</v>
      </c>
      <c r="V3821" t="s">
        <v>642</v>
      </c>
      <c r="W3821" t="s">
        <v>105</v>
      </c>
      <c r="X3821" t="s">
        <v>106</v>
      </c>
      <c r="Y3821" t="str">
        <f>"37-3011"</f>
        <v>37-3011</v>
      </c>
      <c r="Z3821" t="s">
        <v>94</v>
      </c>
      <c r="AA3821">
        <v>561730</v>
      </c>
      <c r="AB3821">
        <v>7</v>
      </c>
      <c r="AC3821">
        <v>7</v>
      </c>
      <c r="AD3821" t="s">
        <v>79</v>
      </c>
      <c r="AE3821" t="s">
        <v>95</v>
      </c>
      <c r="AF3821">
        <v>40</v>
      </c>
      <c r="AG3821" s="4">
        <v>0.33333333333333331</v>
      </c>
      <c r="AH3821" s="4">
        <v>0.70833333333333337</v>
      </c>
      <c r="AI3821" s="5">
        <v>13.41</v>
      </c>
      <c r="AJ3821">
        <v>20.12</v>
      </c>
      <c r="AL3821" t="s">
        <v>81</v>
      </c>
      <c r="AM3821" t="s">
        <v>82</v>
      </c>
      <c r="AO3821" t="s">
        <v>83</v>
      </c>
      <c r="AR3821" t="s">
        <v>82</v>
      </c>
      <c r="AT3821" t="s">
        <v>82</v>
      </c>
      <c r="AW3821" t="s">
        <v>82</v>
      </c>
      <c r="AY3821" t="s">
        <v>3927</v>
      </c>
      <c r="AZ3821" t="s">
        <v>797</v>
      </c>
      <c r="BA3821" t="s">
        <v>105</v>
      </c>
      <c r="BB3821">
        <v>78006</v>
      </c>
      <c r="BC3821" t="s">
        <v>79</v>
      </c>
      <c r="BH3821" t="s">
        <v>3925</v>
      </c>
      <c r="BJ3821">
        <v>742995718</v>
      </c>
    </row>
    <row r="3822" spans="1:62" x14ac:dyDescent="0.25">
      <c r="A3822" t="s">
        <v>18057</v>
      </c>
      <c r="B3822" s="2">
        <v>43511</v>
      </c>
      <c r="C3822" t="s">
        <v>63</v>
      </c>
      <c r="D3822" s="3">
        <v>43472.381689201386</v>
      </c>
      <c r="E3822" t="s">
        <v>64</v>
      </c>
      <c r="F3822" s="2">
        <v>43556</v>
      </c>
      <c r="G3822" s="2">
        <v>43799</v>
      </c>
      <c r="H3822" t="s">
        <v>18058</v>
      </c>
      <c r="I3822" t="s">
        <v>18059</v>
      </c>
      <c r="J3822" t="s">
        <v>18060</v>
      </c>
      <c r="K3822" t="s">
        <v>18061</v>
      </c>
      <c r="L3822" t="s">
        <v>1707</v>
      </c>
      <c r="M3822" t="s">
        <v>844</v>
      </c>
      <c r="N3822">
        <v>60174</v>
      </c>
      <c r="O3822" t="s">
        <v>70</v>
      </c>
      <c r="Q3822" t="s">
        <v>18062</v>
      </c>
      <c r="S3822" t="s">
        <v>72</v>
      </c>
      <c r="T3822" t="s">
        <v>1738</v>
      </c>
      <c r="U3822" t="s">
        <v>1739</v>
      </c>
      <c r="V3822" t="s">
        <v>1740</v>
      </c>
      <c r="W3822" t="s">
        <v>278</v>
      </c>
      <c r="X3822" t="s">
        <v>2013</v>
      </c>
      <c r="Y3822" t="str">
        <f>"37-3011"</f>
        <v>37-3011</v>
      </c>
      <c r="Z3822" t="s">
        <v>94</v>
      </c>
      <c r="AA3822">
        <v>561730</v>
      </c>
      <c r="AB3822">
        <v>10</v>
      </c>
      <c r="AC3822">
        <v>10</v>
      </c>
      <c r="AD3822" t="s">
        <v>79</v>
      </c>
      <c r="AE3822" t="s">
        <v>95</v>
      </c>
      <c r="AF3822">
        <v>40</v>
      </c>
      <c r="AG3822" s="4">
        <v>0.3125</v>
      </c>
      <c r="AH3822" s="4">
        <v>0.72916666666666663</v>
      </c>
      <c r="AI3822" s="5">
        <v>15.59</v>
      </c>
      <c r="AJ3822">
        <v>23.39</v>
      </c>
      <c r="AK3822">
        <v>23.39</v>
      </c>
      <c r="AL3822" t="s">
        <v>81</v>
      </c>
      <c r="AM3822" t="s">
        <v>82</v>
      </c>
      <c r="AO3822" t="s">
        <v>83</v>
      </c>
      <c r="AR3822" t="s">
        <v>82</v>
      </c>
      <c r="AT3822" t="s">
        <v>82</v>
      </c>
      <c r="AW3822" t="s">
        <v>82</v>
      </c>
      <c r="AY3822" t="s">
        <v>1707</v>
      </c>
      <c r="AZ3822" t="s">
        <v>17035</v>
      </c>
      <c r="BA3822" t="s">
        <v>844</v>
      </c>
      <c r="BB3822">
        <v>60175</v>
      </c>
      <c r="BC3822" t="s">
        <v>79</v>
      </c>
      <c r="BH3822" t="s">
        <v>18063</v>
      </c>
      <c r="BJ3822">
        <v>363204927</v>
      </c>
    </row>
    <row r="3823" spans="1:62" x14ac:dyDescent="0.25">
      <c r="A3823" t="s">
        <v>18465</v>
      </c>
      <c r="B3823" s="2">
        <v>43511</v>
      </c>
      <c r="C3823" t="s">
        <v>63</v>
      </c>
      <c r="D3823" s="3">
        <v>43472.38206880787</v>
      </c>
      <c r="E3823" t="s">
        <v>64</v>
      </c>
      <c r="F3823" s="2">
        <v>43556</v>
      </c>
      <c r="G3823" s="2">
        <v>43809</v>
      </c>
      <c r="H3823" t="s">
        <v>18466</v>
      </c>
      <c r="J3823" t="s">
        <v>18467</v>
      </c>
      <c r="L3823" t="s">
        <v>18468</v>
      </c>
      <c r="M3823" t="s">
        <v>226</v>
      </c>
      <c r="N3823">
        <v>48315</v>
      </c>
      <c r="O3823" t="s">
        <v>70</v>
      </c>
      <c r="Q3823" t="s">
        <v>2334</v>
      </c>
      <c r="S3823" t="s">
        <v>72</v>
      </c>
      <c r="T3823" t="s">
        <v>13303</v>
      </c>
      <c r="U3823" t="s">
        <v>5811</v>
      </c>
      <c r="V3823" t="s">
        <v>16460</v>
      </c>
      <c r="W3823" t="s">
        <v>278</v>
      </c>
      <c r="X3823" t="s">
        <v>106</v>
      </c>
      <c r="Y3823" t="str">
        <f>"37-3011"</f>
        <v>37-3011</v>
      </c>
      <c r="Z3823" t="s">
        <v>94</v>
      </c>
      <c r="AA3823">
        <v>561730</v>
      </c>
      <c r="AB3823">
        <v>35</v>
      </c>
      <c r="AC3823">
        <v>35</v>
      </c>
      <c r="AD3823" t="s">
        <v>79</v>
      </c>
      <c r="AE3823" t="s">
        <v>80</v>
      </c>
      <c r="AF3823">
        <v>40</v>
      </c>
      <c r="AG3823" s="4">
        <v>0.29166666666666669</v>
      </c>
      <c r="AH3823" s="4">
        <v>0.64583333333333337</v>
      </c>
      <c r="AI3823" s="5">
        <v>13.72</v>
      </c>
      <c r="AJ3823">
        <v>20.58</v>
      </c>
      <c r="AL3823" t="s">
        <v>81</v>
      </c>
      <c r="AM3823" t="s">
        <v>82</v>
      </c>
      <c r="AO3823" t="s">
        <v>83</v>
      </c>
      <c r="AR3823" t="s">
        <v>82</v>
      </c>
      <c r="AT3823" t="s">
        <v>82</v>
      </c>
      <c r="AW3823" t="s">
        <v>82</v>
      </c>
      <c r="AY3823" t="s">
        <v>16973</v>
      </c>
      <c r="AZ3823" t="s">
        <v>2333</v>
      </c>
      <c r="BA3823" t="s">
        <v>226</v>
      </c>
      <c r="BB3823">
        <v>48315</v>
      </c>
      <c r="BC3823" t="s">
        <v>79</v>
      </c>
      <c r="BH3823" t="s">
        <v>18469</v>
      </c>
      <c r="BJ3823">
        <v>383381677</v>
      </c>
    </row>
    <row r="3824" spans="1:62" x14ac:dyDescent="0.25">
      <c r="A3824" t="s">
        <v>19147</v>
      </c>
      <c r="B3824" s="2">
        <v>43511</v>
      </c>
      <c r="C3824" t="s">
        <v>63</v>
      </c>
      <c r="D3824" s="3">
        <v>43472.380315405091</v>
      </c>
      <c r="E3824" t="s">
        <v>64</v>
      </c>
      <c r="F3824" s="2">
        <v>43556</v>
      </c>
      <c r="G3824" s="2">
        <v>43800</v>
      </c>
      <c r="H3824" t="s">
        <v>19148</v>
      </c>
      <c r="I3824" t="s">
        <v>67</v>
      </c>
      <c r="J3824" t="s">
        <v>19149</v>
      </c>
      <c r="K3824" t="s">
        <v>67</v>
      </c>
      <c r="L3824" t="s">
        <v>19150</v>
      </c>
      <c r="M3824" t="s">
        <v>197</v>
      </c>
      <c r="N3824">
        <v>52101</v>
      </c>
      <c r="O3824" t="s">
        <v>70</v>
      </c>
      <c r="P3824" t="s">
        <v>67</v>
      </c>
      <c r="Q3824" t="s">
        <v>19151</v>
      </c>
      <c r="S3824" t="s">
        <v>72</v>
      </c>
      <c r="T3824" t="s">
        <v>194</v>
      </c>
      <c r="U3824" t="s">
        <v>195</v>
      </c>
      <c r="V3824" t="s">
        <v>196</v>
      </c>
      <c r="W3824" t="s">
        <v>197</v>
      </c>
      <c r="X3824" t="s">
        <v>15841</v>
      </c>
      <c r="Y3824" t="str">
        <f>"47-3012"</f>
        <v>47-3012</v>
      </c>
      <c r="Z3824" t="s">
        <v>1540</v>
      </c>
      <c r="AA3824">
        <v>237310</v>
      </c>
      <c r="AB3824">
        <v>5</v>
      </c>
      <c r="AC3824">
        <v>5</v>
      </c>
      <c r="AD3824" t="s">
        <v>79</v>
      </c>
      <c r="AE3824" t="s">
        <v>80</v>
      </c>
      <c r="AF3824">
        <v>40</v>
      </c>
      <c r="AG3824" s="4">
        <v>0.25</v>
      </c>
      <c r="AH3824" s="4">
        <v>0.75</v>
      </c>
      <c r="AI3824" s="5">
        <v>14.32</v>
      </c>
      <c r="AJ3824">
        <v>21.48</v>
      </c>
      <c r="AL3824" t="s">
        <v>81</v>
      </c>
      <c r="AM3824" t="s">
        <v>82</v>
      </c>
      <c r="AO3824" t="s">
        <v>83</v>
      </c>
      <c r="AP3824" t="s">
        <v>67</v>
      </c>
      <c r="AQ3824" t="s">
        <v>67</v>
      </c>
      <c r="AR3824" t="s">
        <v>82</v>
      </c>
      <c r="AT3824" t="s">
        <v>82</v>
      </c>
      <c r="AW3824" t="s">
        <v>72</v>
      </c>
      <c r="AX3824">
        <v>3</v>
      </c>
      <c r="AY3824" t="s">
        <v>19152</v>
      </c>
      <c r="AZ3824" t="s">
        <v>3053</v>
      </c>
      <c r="BA3824" t="s">
        <v>197</v>
      </c>
      <c r="BB3824">
        <v>52317</v>
      </c>
      <c r="BC3824" t="s">
        <v>79</v>
      </c>
      <c r="BH3824" t="s">
        <v>19153</v>
      </c>
      <c r="BI3824" t="s">
        <v>67</v>
      </c>
      <c r="BJ3824">
        <v>420949892</v>
      </c>
    </row>
    <row r="3825" spans="1:62" x14ac:dyDescent="0.25">
      <c r="A3825" t="s">
        <v>19475</v>
      </c>
      <c r="B3825" s="2">
        <v>43511</v>
      </c>
      <c r="C3825" t="s">
        <v>63</v>
      </c>
      <c r="D3825" s="3">
        <v>43472.383115358796</v>
      </c>
      <c r="E3825" t="s">
        <v>64</v>
      </c>
      <c r="F3825" s="2">
        <v>43556</v>
      </c>
      <c r="G3825" s="2">
        <v>43814</v>
      </c>
      <c r="H3825" t="s">
        <v>19476</v>
      </c>
      <c r="J3825" t="s">
        <v>19477</v>
      </c>
      <c r="K3825" t="s">
        <v>19478</v>
      </c>
      <c r="L3825" t="s">
        <v>19479</v>
      </c>
      <c r="M3825" t="s">
        <v>192</v>
      </c>
      <c r="N3825">
        <v>55395</v>
      </c>
      <c r="O3825" t="s">
        <v>70</v>
      </c>
      <c r="Q3825" t="s">
        <v>19480</v>
      </c>
      <c r="S3825" t="s">
        <v>72</v>
      </c>
      <c r="T3825" t="s">
        <v>13303</v>
      </c>
      <c r="U3825" t="s">
        <v>5811</v>
      </c>
      <c r="V3825" t="s">
        <v>16460</v>
      </c>
      <c r="W3825" t="s">
        <v>278</v>
      </c>
      <c r="X3825" t="s">
        <v>13989</v>
      </c>
      <c r="Y3825" t="str">
        <f>"51-2092"</f>
        <v>51-2092</v>
      </c>
      <c r="Z3825" t="s">
        <v>13989</v>
      </c>
      <c r="AA3825">
        <v>321214</v>
      </c>
      <c r="AB3825">
        <v>12</v>
      </c>
      <c r="AC3825">
        <v>12</v>
      </c>
      <c r="AD3825" t="s">
        <v>79</v>
      </c>
      <c r="AE3825" t="s">
        <v>95</v>
      </c>
      <c r="AF3825">
        <v>40</v>
      </c>
      <c r="AG3825" s="4">
        <v>0.20833333333333334</v>
      </c>
      <c r="AH3825" s="4">
        <v>0.625</v>
      </c>
      <c r="AI3825" s="5">
        <v>16.5</v>
      </c>
      <c r="AJ3825">
        <v>24.75</v>
      </c>
      <c r="AL3825" t="s">
        <v>81</v>
      </c>
      <c r="AM3825" t="s">
        <v>82</v>
      </c>
      <c r="AO3825" t="s">
        <v>83</v>
      </c>
      <c r="AP3825" t="s">
        <v>67</v>
      </c>
      <c r="AQ3825" t="s">
        <v>67</v>
      </c>
      <c r="AR3825" t="s">
        <v>82</v>
      </c>
      <c r="AT3825" t="s">
        <v>82</v>
      </c>
      <c r="AW3825" t="s">
        <v>82</v>
      </c>
      <c r="AY3825" t="s">
        <v>19481</v>
      </c>
      <c r="AZ3825" t="s">
        <v>201</v>
      </c>
      <c r="BA3825" t="s">
        <v>192</v>
      </c>
      <c r="BB3825">
        <v>55349</v>
      </c>
      <c r="BC3825" t="s">
        <v>87</v>
      </c>
      <c r="BH3825" t="s">
        <v>19482</v>
      </c>
      <c r="BJ3825">
        <v>410918487</v>
      </c>
    </row>
    <row r="3826" spans="1:62" x14ac:dyDescent="0.25">
      <c r="A3826" t="s">
        <v>19688</v>
      </c>
      <c r="B3826" s="2">
        <v>43511</v>
      </c>
      <c r="C3826" t="s">
        <v>63</v>
      </c>
      <c r="D3826" s="3">
        <v>43472.394177222224</v>
      </c>
      <c r="E3826" t="s">
        <v>91</v>
      </c>
      <c r="H3826" t="s">
        <v>19689</v>
      </c>
      <c r="J3826" t="s">
        <v>19690</v>
      </c>
      <c r="K3826" t="s">
        <v>19691</v>
      </c>
      <c r="L3826" t="s">
        <v>19692</v>
      </c>
      <c r="M3826" t="s">
        <v>136</v>
      </c>
      <c r="N3826">
        <v>21144</v>
      </c>
      <c r="O3826" t="s">
        <v>70</v>
      </c>
      <c r="Q3826" t="s">
        <v>19693</v>
      </c>
      <c r="S3826" t="s">
        <v>72</v>
      </c>
      <c r="T3826" t="s">
        <v>13303</v>
      </c>
      <c r="U3826" t="s">
        <v>5811</v>
      </c>
      <c r="V3826" t="s">
        <v>16460</v>
      </c>
      <c r="W3826" t="s">
        <v>278</v>
      </c>
      <c r="X3826" t="s">
        <v>19571</v>
      </c>
      <c r="Y3826" t="str">
        <f>"37-3011"</f>
        <v>37-3011</v>
      </c>
      <c r="Z3826" t="s">
        <v>94</v>
      </c>
      <c r="AA3826">
        <v>561730</v>
      </c>
      <c r="AB3826">
        <v>8</v>
      </c>
      <c r="AD3826" t="s">
        <v>79</v>
      </c>
      <c r="AE3826" t="s">
        <v>80</v>
      </c>
      <c r="AF3826">
        <v>40</v>
      </c>
      <c r="AG3826" s="4">
        <v>0.29166666666666669</v>
      </c>
      <c r="AH3826" s="4">
        <v>0.64583333333333337</v>
      </c>
      <c r="AI3826" s="5">
        <v>15.39</v>
      </c>
      <c r="AJ3826">
        <v>23.09</v>
      </c>
      <c r="AL3826" t="s">
        <v>81</v>
      </c>
      <c r="AM3826" t="s">
        <v>82</v>
      </c>
      <c r="AO3826" t="s">
        <v>83</v>
      </c>
      <c r="AP3826" t="s">
        <v>67</v>
      </c>
      <c r="AQ3826" t="s">
        <v>67</v>
      </c>
      <c r="AR3826" t="s">
        <v>82</v>
      </c>
      <c r="AT3826" t="s">
        <v>82</v>
      </c>
      <c r="AW3826" t="s">
        <v>82</v>
      </c>
      <c r="AY3826" t="s">
        <v>19694</v>
      </c>
      <c r="AZ3826" t="s">
        <v>5510</v>
      </c>
      <c r="BA3826" t="s">
        <v>136</v>
      </c>
      <c r="BB3826">
        <v>21144</v>
      </c>
      <c r="BC3826" t="s">
        <v>79</v>
      </c>
      <c r="BH3826" t="s">
        <v>19695</v>
      </c>
      <c r="BJ3826">
        <v>453329614</v>
      </c>
    </row>
    <row r="3827" spans="1:62" x14ac:dyDescent="0.25">
      <c r="A3827" t="s">
        <v>19738</v>
      </c>
      <c r="B3827" s="2">
        <v>43511</v>
      </c>
      <c r="C3827" t="s">
        <v>63</v>
      </c>
      <c r="D3827" s="3">
        <v>43472.379156331015</v>
      </c>
      <c r="E3827" t="s">
        <v>64</v>
      </c>
      <c r="F3827" s="2">
        <v>43556</v>
      </c>
      <c r="G3827" s="2">
        <v>43800</v>
      </c>
      <c r="H3827" t="s">
        <v>19739</v>
      </c>
      <c r="I3827" t="s">
        <v>67</v>
      </c>
      <c r="J3827" t="s">
        <v>19740</v>
      </c>
      <c r="K3827" t="s">
        <v>67</v>
      </c>
      <c r="L3827" t="s">
        <v>17124</v>
      </c>
      <c r="M3827" t="s">
        <v>783</v>
      </c>
      <c r="N3827">
        <v>45237</v>
      </c>
      <c r="O3827" t="s">
        <v>70</v>
      </c>
      <c r="P3827" t="s">
        <v>67</v>
      </c>
      <c r="Q3827" t="s">
        <v>19741</v>
      </c>
      <c r="S3827" t="s">
        <v>72</v>
      </c>
      <c r="T3827" t="s">
        <v>14635</v>
      </c>
      <c r="U3827" t="s">
        <v>14636</v>
      </c>
      <c r="V3827" t="s">
        <v>14637</v>
      </c>
      <c r="W3827" t="s">
        <v>105</v>
      </c>
      <c r="X3827" t="s">
        <v>16644</v>
      </c>
      <c r="Y3827" t="str">
        <f>"47-3016"</f>
        <v>47-3016</v>
      </c>
      <c r="Z3827" t="s">
        <v>3995</v>
      </c>
      <c r="AA3827">
        <v>23816</v>
      </c>
      <c r="AB3827">
        <v>12</v>
      </c>
      <c r="AC3827">
        <v>12</v>
      </c>
      <c r="AD3827" t="s">
        <v>79</v>
      </c>
      <c r="AE3827" t="s">
        <v>95</v>
      </c>
      <c r="AF3827">
        <v>40</v>
      </c>
      <c r="AG3827" s="4">
        <v>0.33333333333333331</v>
      </c>
      <c r="AH3827" s="4">
        <v>0.70833333333333337</v>
      </c>
      <c r="AI3827" s="5">
        <v>13.3</v>
      </c>
      <c r="AJ3827">
        <v>19.95</v>
      </c>
      <c r="AK3827">
        <v>19.95</v>
      </c>
      <c r="AL3827" t="s">
        <v>81</v>
      </c>
      <c r="AM3827" t="s">
        <v>82</v>
      </c>
      <c r="AO3827" t="s">
        <v>83</v>
      </c>
      <c r="AP3827" t="s">
        <v>67</v>
      </c>
      <c r="AQ3827" t="s">
        <v>67</v>
      </c>
      <c r="AR3827" t="s">
        <v>82</v>
      </c>
      <c r="AT3827" t="s">
        <v>82</v>
      </c>
      <c r="AW3827" t="s">
        <v>82</v>
      </c>
      <c r="AY3827" t="s">
        <v>17124</v>
      </c>
      <c r="AZ3827" t="s">
        <v>1070</v>
      </c>
      <c r="BA3827" t="s">
        <v>783</v>
      </c>
      <c r="BB3827">
        <v>45237</v>
      </c>
      <c r="BC3827" t="s">
        <v>79</v>
      </c>
      <c r="BH3827" t="s">
        <v>19740</v>
      </c>
      <c r="BI3827" t="s">
        <v>67</v>
      </c>
      <c r="BJ3827">
        <v>310616378</v>
      </c>
    </row>
    <row r="3828" spans="1:62" x14ac:dyDescent="0.25">
      <c r="A3828" t="s">
        <v>19833</v>
      </c>
      <c r="B3828" s="2">
        <v>43511</v>
      </c>
      <c r="C3828" t="s">
        <v>63</v>
      </c>
      <c r="D3828" s="3">
        <v>43472.379068553244</v>
      </c>
      <c r="E3828" t="s">
        <v>64</v>
      </c>
      <c r="F3828" s="2">
        <v>43556</v>
      </c>
      <c r="G3828" s="2">
        <v>43799</v>
      </c>
      <c r="H3828" t="s">
        <v>19834</v>
      </c>
      <c r="J3828" t="s">
        <v>19835</v>
      </c>
      <c r="L3828" t="s">
        <v>15013</v>
      </c>
      <c r="M3828" t="s">
        <v>783</v>
      </c>
      <c r="N3828">
        <v>44133</v>
      </c>
      <c r="O3828" t="s">
        <v>70</v>
      </c>
      <c r="Q3828" t="s">
        <v>19836</v>
      </c>
      <c r="S3828" t="s">
        <v>72</v>
      </c>
      <c r="T3828" t="s">
        <v>19827</v>
      </c>
      <c r="U3828" t="s">
        <v>19828</v>
      </c>
      <c r="V3828" t="s">
        <v>19829</v>
      </c>
      <c r="W3828" t="s">
        <v>783</v>
      </c>
      <c r="X3828" t="s">
        <v>106</v>
      </c>
      <c r="Y3828" t="str">
        <f>"37-3011"</f>
        <v>37-3011</v>
      </c>
      <c r="Z3828" t="s">
        <v>94</v>
      </c>
      <c r="AA3828">
        <v>561730</v>
      </c>
      <c r="AB3828">
        <v>4</v>
      </c>
      <c r="AC3828">
        <v>4</v>
      </c>
      <c r="AD3828" t="s">
        <v>79</v>
      </c>
      <c r="AE3828" t="s">
        <v>80</v>
      </c>
      <c r="AF3828">
        <v>40</v>
      </c>
      <c r="AG3828" s="4">
        <v>0.3125</v>
      </c>
      <c r="AH3828" s="4">
        <v>0.6875</v>
      </c>
      <c r="AI3828" s="5">
        <v>13.7</v>
      </c>
      <c r="AL3828" t="s">
        <v>81</v>
      </c>
      <c r="AM3828" t="s">
        <v>82</v>
      </c>
      <c r="AO3828" t="s">
        <v>83</v>
      </c>
      <c r="AP3828" t="s">
        <v>67</v>
      </c>
      <c r="AQ3828" t="s">
        <v>67</v>
      </c>
      <c r="AR3828" t="s">
        <v>82</v>
      </c>
      <c r="AT3828" t="s">
        <v>82</v>
      </c>
      <c r="AW3828" t="s">
        <v>82</v>
      </c>
      <c r="AY3828" t="s">
        <v>15013</v>
      </c>
      <c r="AZ3828" t="s">
        <v>7299</v>
      </c>
      <c r="BA3828" t="s">
        <v>783</v>
      </c>
      <c r="BB3828">
        <v>44133</v>
      </c>
      <c r="BC3828" t="s">
        <v>79</v>
      </c>
      <c r="BH3828" t="s">
        <v>19837</v>
      </c>
      <c r="BI3828" t="s">
        <v>67</v>
      </c>
      <c r="BJ3828">
        <v>341827430</v>
      </c>
    </row>
    <row r="3829" spans="1:62" x14ac:dyDescent="0.25">
      <c r="A3829" t="s">
        <v>19868</v>
      </c>
      <c r="B3829" s="2">
        <v>43511</v>
      </c>
      <c r="C3829" t="s">
        <v>63</v>
      </c>
      <c r="D3829" s="3">
        <v>43472.382346041668</v>
      </c>
      <c r="E3829" t="s">
        <v>64</v>
      </c>
      <c r="F3829" s="2">
        <v>43556</v>
      </c>
      <c r="G3829" s="2">
        <v>43814</v>
      </c>
      <c r="H3829" t="s">
        <v>19869</v>
      </c>
      <c r="J3829" t="s">
        <v>19870</v>
      </c>
      <c r="L3829" t="s">
        <v>19651</v>
      </c>
      <c r="M3829" t="s">
        <v>2314</v>
      </c>
      <c r="N3829">
        <v>46112</v>
      </c>
      <c r="O3829" t="s">
        <v>70</v>
      </c>
      <c r="Q3829" t="s">
        <v>19871</v>
      </c>
      <c r="S3829" t="s">
        <v>72</v>
      </c>
      <c r="T3829" t="s">
        <v>13303</v>
      </c>
      <c r="U3829" t="s">
        <v>18541</v>
      </c>
      <c r="V3829" t="s">
        <v>1757</v>
      </c>
      <c r="W3829" t="s">
        <v>278</v>
      </c>
      <c r="X3829" t="s">
        <v>106</v>
      </c>
      <c r="Y3829" t="str">
        <f>"37-3011"</f>
        <v>37-3011</v>
      </c>
      <c r="Z3829" t="s">
        <v>94</v>
      </c>
      <c r="AA3829">
        <v>561730</v>
      </c>
      <c r="AB3829">
        <v>26</v>
      </c>
      <c r="AC3829">
        <v>26</v>
      </c>
      <c r="AD3829" t="s">
        <v>79</v>
      </c>
      <c r="AE3829" t="s">
        <v>80</v>
      </c>
      <c r="AF3829">
        <v>40</v>
      </c>
      <c r="AG3829" s="4">
        <v>0.33333333333333331</v>
      </c>
      <c r="AH3829" s="4">
        <v>0.70833333333333337</v>
      </c>
      <c r="AI3829" s="5">
        <v>13.41</v>
      </c>
      <c r="AJ3829">
        <v>20.12</v>
      </c>
      <c r="AL3829" t="s">
        <v>81</v>
      </c>
      <c r="AM3829" t="s">
        <v>82</v>
      </c>
      <c r="AO3829" t="s">
        <v>83</v>
      </c>
      <c r="AR3829" t="s">
        <v>82</v>
      </c>
      <c r="AT3829" t="s">
        <v>82</v>
      </c>
      <c r="AW3829" t="s">
        <v>82</v>
      </c>
      <c r="AY3829" t="s">
        <v>19653</v>
      </c>
      <c r="AZ3829" t="s">
        <v>19654</v>
      </c>
      <c r="BA3829" t="s">
        <v>2314</v>
      </c>
      <c r="BB3829">
        <v>46112</v>
      </c>
      <c r="BC3829" t="s">
        <v>79</v>
      </c>
      <c r="BH3829" t="s">
        <v>19872</v>
      </c>
      <c r="BJ3829">
        <v>352128339</v>
      </c>
    </row>
    <row r="3830" spans="1:62" x14ac:dyDescent="0.25">
      <c r="A3830" t="s">
        <v>19895</v>
      </c>
      <c r="B3830" s="2">
        <v>43511</v>
      </c>
      <c r="C3830" t="s">
        <v>63</v>
      </c>
      <c r="D3830" s="3">
        <v>43472.381060254629</v>
      </c>
      <c r="E3830" t="s">
        <v>64</v>
      </c>
      <c r="F3830" s="2">
        <v>43556</v>
      </c>
      <c r="G3830" s="2">
        <v>43830</v>
      </c>
      <c r="H3830" t="s">
        <v>19896</v>
      </c>
      <c r="J3830" t="s">
        <v>19897</v>
      </c>
      <c r="K3830" t="s">
        <v>19898</v>
      </c>
      <c r="L3830" t="s">
        <v>18963</v>
      </c>
      <c r="M3830" t="s">
        <v>278</v>
      </c>
      <c r="N3830">
        <v>22101</v>
      </c>
      <c r="O3830" t="s">
        <v>70</v>
      </c>
      <c r="Q3830" t="s">
        <v>19899</v>
      </c>
      <c r="S3830" t="s">
        <v>72</v>
      </c>
      <c r="T3830" t="s">
        <v>13303</v>
      </c>
      <c r="U3830" t="s">
        <v>3646</v>
      </c>
      <c r="V3830" t="s">
        <v>1757</v>
      </c>
      <c r="W3830" t="s">
        <v>278</v>
      </c>
      <c r="X3830" t="s">
        <v>1197</v>
      </c>
      <c r="Y3830" t="str">
        <f>"47-2061"</f>
        <v>47-2061</v>
      </c>
      <c r="Z3830" t="s">
        <v>326</v>
      </c>
      <c r="AA3830">
        <v>238110</v>
      </c>
      <c r="AB3830">
        <v>10</v>
      </c>
      <c r="AC3830">
        <v>10</v>
      </c>
      <c r="AD3830" t="s">
        <v>79</v>
      </c>
      <c r="AE3830" t="s">
        <v>95</v>
      </c>
      <c r="AF3830">
        <v>40</v>
      </c>
      <c r="AG3830" s="4">
        <v>0.29166666666666669</v>
      </c>
      <c r="AH3830" s="4">
        <v>0.64583333333333337</v>
      </c>
      <c r="AI3830" s="5">
        <v>17.440000000000001</v>
      </c>
      <c r="AJ3830">
        <v>26.16</v>
      </c>
      <c r="AL3830" t="s">
        <v>81</v>
      </c>
      <c r="AM3830" t="s">
        <v>82</v>
      </c>
      <c r="AO3830" t="s">
        <v>83</v>
      </c>
      <c r="AR3830" t="s">
        <v>82</v>
      </c>
      <c r="AT3830" t="s">
        <v>82</v>
      </c>
      <c r="AW3830" t="s">
        <v>72</v>
      </c>
      <c r="AX3830">
        <v>3</v>
      </c>
      <c r="AY3830" t="s">
        <v>19900</v>
      </c>
      <c r="AZ3830" t="s">
        <v>3775</v>
      </c>
      <c r="BA3830" t="s">
        <v>136</v>
      </c>
      <c r="BB3830">
        <v>20701</v>
      </c>
      <c r="BC3830" t="s">
        <v>79</v>
      </c>
      <c r="BH3830" t="s">
        <v>19901</v>
      </c>
      <c r="BJ3830">
        <v>161687503</v>
      </c>
    </row>
    <row r="3831" spans="1:62" x14ac:dyDescent="0.25">
      <c r="A3831" t="s">
        <v>20154</v>
      </c>
      <c r="B3831" s="2">
        <v>43511</v>
      </c>
      <c r="C3831" t="s">
        <v>63</v>
      </c>
      <c r="D3831" s="3">
        <v>43472.380215173609</v>
      </c>
      <c r="E3831" t="s">
        <v>64</v>
      </c>
      <c r="F3831" s="2">
        <v>43556</v>
      </c>
      <c r="G3831" s="2">
        <v>43800</v>
      </c>
      <c r="H3831" t="s">
        <v>20155</v>
      </c>
      <c r="I3831" t="s">
        <v>67</v>
      </c>
      <c r="J3831" t="s">
        <v>20156</v>
      </c>
      <c r="K3831" t="s">
        <v>67</v>
      </c>
      <c r="L3831" t="s">
        <v>20157</v>
      </c>
      <c r="M3831" t="s">
        <v>2314</v>
      </c>
      <c r="N3831">
        <v>46060</v>
      </c>
      <c r="O3831" t="s">
        <v>70</v>
      </c>
      <c r="P3831" t="s">
        <v>67</v>
      </c>
      <c r="Q3831" t="s">
        <v>20158</v>
      </c>
      <c r="S3831" t="s">
        <v>72</v>
      </c>
      <c r="T3831" t="s">
        <v>14635</v>
      </c>
      <c r="U3831" t="s">
        <v>14636</v>
      </c>
      <c r="V3831" t="s">
        <v>14637</v>
      </c>
      <c r="W3831" t="s">
        <v>105</v>
      </c>
      <c r="X3831" t="s">
        <v>16644</v>
      </c>
      <c r="Y3831" t="str">
        <f>"47-3016"</f>
        <v>47-3016</v>
      </c>
      <c r="Z3831" t="s">
        <v>3995</v>
      </c>
      <c r="AA3831">
        <v>23816</v>
      </c>
      <c r="AB3831">
        <v>8</v>
      </c>
      <c r="AC3831">
        <v>8</v>
      </c>
      <c r="AD3831" t="s">
        <v>79</v>
      </c>
      <c r="AE3831" t="s">
        <v>95</v>
      </c>
      <c r="AF3831">
        <v>40</v>
      </c>
      <c r="AG3831" s="4">
        <v>0.33333333333333331</v>
      </c>
      <c r="AH3831" s="4">
        <v>0.70833333333333337</v>
      </c>
      <c r="AI3831" s="5">
        <v>13.16</v>
      </c>
      <c r="AJ3831">
        <v>19.739999999999998</v>
      </c>
      <c r="AK3831">
        <v>19.739999999999998</v>
      </c>
      <c r="AL3831" t="s">
        <v>81</v>
      </c>
      <c r="AM3831" t="s">
        <v>82</v>
      </c>
      <c r="AO3831" t="s">
        <v>83</v>
      </c>
      <c r="AP3831" t="s">
        <v>67</v>
      </c>
      <c r="AQ3831" t="s">
        <v>67</v>
      </c>
      <c r="AR3831" t="s">
        <v>82</v>
      </c>
      <c r="AT3831" t="s">
        <v>82</v>
      </c>
      <c r="AW3831" t="s">
        <v>82</v>
      </c>
      <c r="AY3831" t="s">
        <v>20157</v>
      </c>
      <c r="AZ3831" t="s">
        <v>1070</v>
      </c>
      <c r="BA3831" t="s">
        <v>2314</v>
      </c>
      <c r="BB3831">
        <v>46060</v>
      </c>
      <c r="BC3831" t="s">
        <v>79</v>
      </c>
      <c r="BH3831" t="s">
        <v>20156</v>
      </c>
      <c r="BI3831" t="s">
        <v>67</v>
      </c>
      <c r="BJ3831">
        <v>202909270</v>
      </c>
    </row>
    <row r="3832" spans="1:62" x14ac:dyDescent="0.25">
      <c r="A3832" t="s">
        <v>20201</v>
      </c>
      <c r="B3832" s="2">
        <v>43511</v>
      </c>
      <c r="C3832" t="s">
        <v>63</v>
      </c>
      <c r="D3832" s="3">
        <v>43472.38056258102</v>
      </c>
      <c r="E3832" t="s">
        <v>64</v>
      </c>
      <c r="F3832" s="2">
        <v>43556</v>
      </c>
      <c r="G3832" s="2">
        <v>43784</v>
      </c>
      <c r="H3832" t="s">
        <v>19793</v>
      </c>
      <c r="J3832" t="s">
        <v>19794</v>
      </c>
      <c r="L3832" t="s">
        <v>10845</v>
      </c>
      <c r="M3832" t="s">
        <v>232</v>
      </c>
      <c r="N3832">
        <v>11946</v>
      </c>
      <c r="O3832" t="s">
        <v>70</v>
      </c>
      <c r="Q3832" t="s">
        <v>19795</v>
      </c>
      <c r="S3832" t="s">
        <v>72</v>
      </c>
      <c r="T3832" t="s">
        <v>11901</v>
      </c>
      <c r="U3832" t="s">
        <v>11902</v>
      </c>
      <c r="V3832" t="s">
        <v>8610</v>
      </c>
      <c r="W3832" t="s">
        <v>232</v>
      </c>
      <c r="X3832" t="s">
        <v>1539</v>
      </c>
      <c r="Y3832" t="str">
        <f>"53-7062"</f>
        <v>53-7062</v>
      </c>
      <c r="Z3832" t="s">
        <v>337</v>
      </c>
      <c r="AA3832">
        <v>561790</v>
      </c>
      <c r="AB3832">
        <v>9</v>
      </c>
      <c r="AC3832">
        <v>9</v>
      </c>
      <c r="AD3832" t="s">
        <v>79</v>
      </c>
      <c r="AE3832" t="s">
        <v>80</v>
      </c>
      <c r="AF3832">
        <v>40</v>
      </c>
      <c r="AG3832" s="4">
        <v>0.3125</v>
      </c>
      <c r="AH3832" s="4">
        <v>0.64583333333333337</v>
      </c>
      <c r="AI3832" s="5">
        <v>16.809999999999999</v>
      </c>
      <c r="AJ3832">
        <v>25.22</v>
      </c>
      <c r="AK3832">
        <v>25.22</v>
      </c>
      <c r="AL3832" t="s">
        <v>81</v>
      </c>
      <c r="AM3832" t="s">
        <v>82</v>
      </c>
      <c r="AO3832" t="s">
        <v>83</v>
      </c>
      <c r="AR3832" t="s">
        <v>82</v>
      </c>
      <c r="AT3832" t="s">
        <v>82</v>
      </c>
      <c r="AW3832" t="s">
        <v>82</v>
      </c>
      <c r="AY3832" t="s">
        <v>10845</v>
      </c>
      <c r="AZ3832" t="s">
        <v>6542</v>
      </c>
      <c r="BA3832" t="s">
        <v>232</v>
      </c>
      <c r="BB3832">
        <v>11946</v>
      </c>
      <c r="BC3832" t="s">
        <v>79</v>
      </c>
      <c r="BH3832" t="s">
        <v>20202</v>
      </c>
      <c r="BJ3832">
        <v>113051967</v>
      </c>
    </row>
    <row r="3833" spans="1:62" x14ac:dyDescent="0.25">
      <c r="A3833" t="s">
        <v>20482</v>
      </c>
      <c r="B3833" s="2">
        <v>43511</v>
      </c>
      <c r="C3833" t="s">
        <v>63</v>
      </c>
      <c r="D3833" s="3">
        <v>43472.383294502317</v>
      </c>
      <c r="E3833" t="s">
        <v>64</v>
      </c>
      <c r="F3833" s="2">
        <v>43556</v>
      </c>
      <c r="G3833" s="2">
        <v>43814</v>
      </c>
      <c r="H3833" t="s">
        <v>20483</v>
      </c>
      <c r="J3833" t="s">
        <v>20484</v>
      </c>
      <c r="L3833" t="s">
        <v>20485</v>
      </c>
      <c r="M3833" t="s">
        <v>844</v>
      </c>
      <c r="N3833">
        <v>60527</v>
      </c>
      <c r="O3833" t="s">
        <v>70</v>
      </c>
      <c r="Q3833" t="s">
        <v>20486</v>
      </c>
      <c r="S3833" t="s">
        <v>72</v>
      </c>
      <c r="T3833" t="s">
        <v>13303</v>
      </c>
      <c r="U3833" t="s">
        <v>5811</v>
      </c>
      <c r="V3833" t="s">
        <v>16460</v>
      </c>
      <c r="W3833" t="s">
        <v>278</v>
      </c>
      <c r="X3833" t="s">
        <v>106</v>
      </c>
      <c r="Y3833" t="str">
        <f>"37-3011"</f>
        <v>37-3011</v>
      </c>
      <c r="Z3833" t="s">
        <v>94</v>
      </c>
      <c r="AA3833">
        <v>561730</v>
      </c>
      <c r="AB3833">
        <v>8</v>
      </c>
      <c r="AC3833">
        <v>8</v>
      </c>
      <c r="AD3833" t="s">
        <v>79</v>
      </c>
      <c r="AE3833" t="s">
        <v>80</v>
      </c>
      <c r="AF3833">
        <v>40</v>
      </c>
      <c r="AG3833" s="4">
        <v>0.29166666666666669</v>
      </c>
      <c r="AH3833" s="4">
        <v>0.66666666666666663</v>
      </c>
      <c r="AI3833" s="5">
        <v>15.59</v>
      </c>
      <c r="AJ3833">
        <v>23.39</v>
      </c>
      <c r="AL3833" t="s">
        <v>81</v>
      </c>
      <c r="AM3833" t="s">
        <v>82</v>
      </c>
      <c r="AO3833" t="s">
        <v>83</v>
      </c>
      <c r="AR3833" t="s">
        <v>82</v>
      </c>
      <c r="AT3833" t="s">
        <v>82</v>
      </c>
      <c r="AW3833" t="s">
        <v>82</v>
      </c>
      <c r="AY3833" t="s">
        <v>13532</v>
      </c>
      <c r="AZ3833" t="s">
        <v>1500</v>
      </c>
      <c r="BA3833" t="s">
        <v>844</v>
      </c>
      <c r="BB3833">
        <v>60534</v>
      </c>
      <c r="BC3833" t="s">
        <v>79</v>
      </c>
      <c r="BH3833" t="s">
        <v>20487</v>
      </c>
      <c r="BJ3833">
        <v>260279831</v>
      </c>
    </row>
    <row r="3834" spans="1:62" x14ac:dyDescent="0.25">
      <c r="A3834" t="s">
        <v>20515</v>
      </c>
      <c r="B3834" s="2">
        <v>43511</v>
      </c>
      <c r="C3834" t="s">
        <v>63</v>
      </c>
      <c r="D3834" s="3">
        <v>43472.382385879631</v>
      </c>
      <c r="E3834" t="s">
        <v>64</v>
      </c>
      <c r="F3834" s="2">
        <v>43556</v>
      </c>
      <c r="G3834" s="2">
        <v>43784</v>
      </c>
      <c r="H3834" t="s">
        <v>20516</v>
      </c>
      <c r="J3834" t="s">
        <v>20517</v>
      </c>
      <c r="K3834" t="s">
        <v>20518</v>
      </c>
      <c r="L3834" t="s">
        <v>20519</v>
      </c>
      <c r="M3834" t="s">
        <v>147</v>
      </c>
      <c r="N3834">
        <v>15365</v>
      </c>
      <c r="O3834" t="s">
        <v>70</v>
      </c>
      <c r="Q3834" t="s">
        <v>20520</v>
      </c>
      <c r="S3834" t="s">
        <v>72</v>
      </c>
      <c r="T3834" t="s">
        <v>13303</v>
      </c>
      <c r="U3834" t="s">
        <v>5811</v>
      </c>
      <c r="V3834" t="s">
        <v>16460</v>
      </c>
      <c r="W3834" t="s">
        <v>278</v>
      </c>
      <c r="X3834" t="s">
        <v>106</v>
      </c>
      <c r="Y3834" t="str">
        <f>"37-3011"</f>
        <v>37-3011</v>
      </c>
      <c r="Z3834" t="s">
        <v>94</v>
      </c>
      <c r="AA3834">
        <v>561730</v>
      </c>
      <c r="AB3834">
        <v>2</v>
      </c>
      <c r="AC3834">
        <v>2</v>
      </c>
      <c r="AD3834" t="s">
        <v>79</v>
      </c>
      <c r="AE3834" t="s">
        <v>80</v>
      </c>
      <c r="AF3834">
        <v>40</v>
      </c>
      <c r="AG3834" s="4">
        <v>0.29166666666666669</v>
      </c>
      <c r="AH3834" s="4">
        <v>0.64583333333333337</v>
      </c>
      <c r="AI3834" s="5">
        <v>13.77</v>
      </c>
      <c r="AJ3834">
        <v>20.66</v>
      </c>
      <c r="AL3834" t="s">
        <v>81</v>
      </c>
      <c r="AM3834" t="s">
        <v>82</v>
      </c>
      <c r="AO3834" t="s">
        <v>83</v>
      </c>
      <c r="AR3834" t="s">
        <v>82</v>
      </c>
      <c r="AT3834" t="s">
        <v>82</v>
      </c>
      <c r="AW3834" t="s">
        <v>72</v>
      </c>
      <c r="AX3834">
        <v>3</v>
      </c>
      <c r="AY3834" t="s">
        <v>20521</v>
      </c>
      <c r="AZ3834" t="s">
        <v>885</v>
      </c>
      <c r="BA3834" t="s">
        <v>147</v>
      </c>
      <c r="BB3834">
        <v>15365</v>
      </c>
      <c r="BC3834" t="s">
        <v>79</v>
      </c>
      <c r="BH3834" t="s">
        <v>20522</v>
      </c>
      <c r="BJ3834">
        <v>813358788</v>
      </c>
    </row>
    <row r="3835" spans="1:62" x14ac:dyDescent="0.25">
      <c r="A3835" t="s">
        <v>20596</v>
      </c>
      <c r="B3835" s="2">
        <v>43511</v>
      </c>
      <c r="C3835" t="s">
        <v>63</v>
      </c>
      <c r="D3835" s="3">
        <v>43472.382180393521</v>
      </c>
      <c r="E3835" t="s">
        <v>64</v>
      </c>
      <c r="F3835" s="2">
        <v>43556</v>
      </c>
      <c r="G3835" s="2">
        <v>43800</v>
      </c>
      <c r="H3835" t="s">
        <v>20597</v>
      </c>
      <c r="J3835" t="s">
        <v>20598</v>
      </c>
      <c r="K3835" t="s">
        <v>20599</v>
      </c>
      <c r="L3835" t="s">
        <v>20600</v>
      </c>
      <c r="M3835" t="s">
        <v>308</v>
      </c>
      <c r="N3835">
        <v>8057</v>
      </c>
      <c r="O3835" t="s">
        <v>70</v>
      </c>
      <c r="Q3835" t="s">
        <v>20601</v>
      </c>
      <c r="S3835" t="s">
        <v>72</v>
      </c>
      <c r="T3835" t="s">
        <v>13303</v>
      </c>
      <c r="U3835" t="s">
        <v>3646</v>
      </c>
      <c r="V3835" t="s">
        <v>1757</v>
      </c>
      <c r="W3835" t="s">
        <v>278</v>
      </c>
      <c r="X3835" t="s">
        <v>705</v>
      </c>
      <c r="Y3835" t="str">
        <f>"37-3011"</f>
        <v>37-3011</v>
      </c>
      <c r="Z3835" t="s">
        <v>94</v>
      </c>
      <c r="AA3835">
        <v>561730</v>
      </c>
      <c r="AB3835">
        <v>20</v>
      </c>
      <c r="AC3835">
        <v>20</v>
      </c>
      <c r="AD3835" t="s">
        <v>79</v>
      </c>
      <c r="AE3835" t="s">
        <v>80</v>
      </c>
      <c r="AF3835">
        <v>40</v>
      </c>
      <c r="AG3835" s="4">
        <v>0.3125</v>
      </c>
      <c r="AH3835" s="4">
        <v>0.67708333333333337</v>
      </c>
      <c r="AI3835" s="5">
        <v>13.47</v>
      </c>
      <c r="AJ3835">
        <v>20.21</v>
      </c>
      <c r="AL3835" t="s">
        <v>81</v>
      </c>
      <c r="AM3835" t="s">
        <v>82</v>
      </c>
      <c r="AO3835" t="s">
        <v>83</v>
      </c>
      <c r="AR3835" t="s">
        <v>82</v>
      </c>
      <c r="AT3835" t="s">
        <v>82</v>
      </c>
      <c r="AW3835" t="s">
        <v>72</v>
      </c>
      <c r="AX3835">
        <v>3</v>
      </c>
      <c r="AY3835" t="s">
        <v>15217</v>
      </c>
      <c r="AZ3835" t="s">
        <v>522</v>
      </c>
      <c r="BA3835" t="s">
        <v>308</v>
      </c>
      <c r="BB3835">
        <v>8057</v>
      </c>
      <c r="BC3835" t="s">
        <v>79</v>
      </c>
      <c r="BH3835" t="s">
        <v>20602</v>
      </c>
      <c r="BI3835" t="s">
        <v>130</v>
      </c>
      <c r="BJ3835">
        <v>680670670</v>
      </c>
    </row>
    <row r="3836" spans="1:62" x14ac:dyDescent="0.25">
      <c r="A3836" t="s">
        <v>20784</v>
      </c>
      <c r="B3836" s="2">
        <v>43511</v>
      </c>
      <c r="C3836" t="s">
        <v>63</v>
      </c>
      <c r="D3836" s="3">
        <v>43472.380980972222</v>
      </c>
      <c r="E3836" t="s">
        <v>64</v>
      </c>
      <c r="F3836" s="2">
        <v>43556</v>
      </c>
      <c r="G3836" s="2">
        <v>43819</v>
      </c>
      <c r="H3836" t="s">
        <v>20785</v>
      </c>
      <c r="J3836" t="s">
        <v>20786</v>
      </c>
      <c r="L3836" t="s">
        <v>6540</v>
      </c>
      <c r="M3836" t="s">
        <v>232</v>
      </c>
      <c r="N3836">
        <v>11968</v>
      </c>
      <c r="O3836" t="s">
        <v>70</v>
      </c>
      <c r="Q3836" t="s">
        <v>20787</v>
      </c>
      <c r="S3836" t="s">
        <v>72</v>
      </c>
      <c r="T3836" t="s">
        <v>11901</v>
      </c>
      <c r="U3836" t="s">
        <v>11902</v>
      </c>
      <c r="V3836" t="s">
        <v>8610</v>
      </c>
      <c r="W3836" t="s">
        <v>232</v>
      </c>
      <c r="X3836" t="s">
        <v>93</v>
      </c>
      <c r="Y3836" t="str">
        <f>"37-3011"</f>
        <v>37-3011</v>
      </c>
      <c r="Z3836" t="s">
        <v>94</v>
      </c>
      <c r="AA3836">
        <v>541320</v>
      </c>
      <c r="AB3836">
        <v>3</v>
      </c>
      <c r="AC3836">
        <v>3</v>
      </c>
      <c r="AD3836" t="s">
        <v>79</v>
      </c>
      <c r="AE3836" t="s">
        <v>80</v>
      </c>
      <c r="AF3836">
        <v>40</v>
      </c>
      <c r="AG3836" s="4">
        <v>0.375</v>
      </c>
      <c r="AH3836" s="4">
        <v>0.70833333333333337</v>
      </c>
      <c r="AI3836" s="5">
        <v>16.34</v>
      </c>
      <c r="AJ3836">
        <v>24.51</v>
      </c>
      <c r="AK3836">
        <v>24.51</v>
      </c>
      <c r="AL3836" t="s">
        <v>81</v>
      </c>
      <c r="AM3836" t="s">
        <v>82</v>
      </c>
      <c r="AO3836" t="s">
        <v>83</v>
      </c>
      <c r="AR3836" t="s">
        <v>82</v>
      </c>
      <c r="AT3836" t="s">
        <v>82</v>
      </c>
      <c r="AW3836" t="s">
        <v>82</v>
      </c>
      <c r="AY3836" t="s">
        <v>6540</v>
      </c>
      <c r="AZ3836" t="s">
        <v>6542</v>
      </c>
      <c r="BA3836" t="s">
        <v>232</v>
      </c>
      <c r="BB3836">
        <v>11968</v>
      </c>
      <c r="BC3836" t="s">
        <v>79</v>
      </c>
      <c r="BH3836" t="s">
        <v>20786</v>
      </c>
      <c r="BJ3836">
        <v>113230483</v>
      </c>
    </row>
    <row r="3837" spans="1:62" x14ac:dyDescent="0.25">
      <c r="A3837" t="s">
        <v>20905</v>
      </c>
      <c r="B3837" s="2">
        <v>43511</v>
      </c>
      <c r="C3837" t="s">
        <v>63</v>
      </c>
      <c r="D3837" s="3">
        <v>43472.383269745369</v>
      </c>
      <c r="E3837" t="s">
        <v>64</v>
      </c>
      <c r="F3837" s="2">
        <v>43556</v>
      </c>
      <c r="G3837" s="2">
        <v>43790</v>
      </c>
      <c r="H3837" t="s">
        <v>20906</v>
      </c>
      <c r="I3837" t="s">
        <v>20907</v>
      </c>
      <c r="J3837" t="s">
        <v>20908</v>
      </c>
      <c r="L3837" t="s">
        <v>1606</v>
      </c>
      <c r="M3837" t="s">
        <v>308</v>
      </c>
      <c r="N3837">
        <v>7746</v>
      </c>
      <c r="O3837" t="s">
        <v>70</v>
      </c>
      <c r="Q3837" t="s">
        <v>20909</v>
      </c>
      <c r="S3837" t="s">
        <v>72</v>
      </c>
      <c r="T3837" t="s">
        <v>878</v>
      </c>
      <c r="U3837" t="s">
        <v>12165</v>
      </c>
      <c r="V3837" t="s">
        <v>2620</v>
      </c>
      <c r="W3837" t="s">
        <v>881</v>
      </c>
      <c r="X3837" t="s">
        <v>106</v>
      </c>
      <c r="Y3837" t="str">
        <f>"37-3011"</f>
        <v>37-3011</v>
      </c>
      <c r="Z3837" t="s">
        <v>94</v>
      </c>
      <c r="AA3837">
        <v>561730</v>
      </c>
      <c r="AB3837">
        <v>5</v>
      </c>
      <c r="AC3837">
        <v>5</v>
      </c>
      <c r="AD3837" t="s">
        <v>79</v>
      </c>
      <c r="AE3837" t="s">
        <v>80</v>
      </c>
      <c r="AF3837">
        <v>40</v>
      </c>
      <c r="AG3837" s="4">
        <v>0.30208333333333331</v>
      </c>
      <c r="AH3837" s="4">
        <v>0.65625</v>
      </c>
      <c r="AI3837" s="5">
        <v>16.809999999999999</v>
      </c>
      <c r="AJ3837">
        <v>25.22</v>
      </c>
      <c r="AK3837">
        <v>28.5</v>
      </c>
      <c r="AL3837" t="s">
        <v>81</v>
      </c>
      <c r="AM3837" t="s">
        <v>82</v>
      </c>
      <c r="AO3837" t="s">
        <v>83</v>
      </c>
      <c r="AR3837" t="s">
        <v>82</v>
      </c>
      <c r="AT3837" t="s">
        <v>82</v>
      </c>
      <c r="AW3837" t="s">
        <v>82</v>
      </c>
      <c r="AY3837" t="s">
        <v>1606</v>
      </c>
      <c r="AZ3837" t="s">
        <v>1467</v>
      </c>
      <c r="BA3837" t="s">
        <v>308</v>
      </c>
      <c r="BB3837">
        <v>7746</v>
      </c>
      <c r="BC3837" t="s">
        <v>79</v>
      </c>
      <c r="BH3837" t="s">
        <v>20910</v>
      </c>
      <c r="BJ3837">
        <v>300641500</v>
      </c>
    </row>
    <row r="3838" spans="1:62" x14ac:dyDescent="0.25">
      <c r="A3838" t="s">
        <v>21130</v>
      </c>
      <c r="B3838" s="2">
        <v>43511</v>
      </c>
      <c r="C3838" t="s">
        <v>63</v>
      </c>
      <c r="D3838" s="3">
        <v>43472.382138449073</v>
      </c>
      <c r="E3838" t="s">
        <v>64</v>
      </c>
      <c r="F3838" s="2">
        <v>43556</v>
      </c>
      <c r="G3838" s="2">
        <v>43799</v>
      </c>
      <c r="H3838" t="s">
        <v>21131</v>
      </c>
      <c r="J3838" t="s">
        <v>21132</v>
      </c>
      <c r="L3838" t="s">
        <v>21133</v>
      </c>
      <c r="M3838" t="s">
        <v>5997</v>
      </c>
      <c r="N3838">
        <v>58318</v>
      </c>
      <c r="O3838" t="s">
        <v>70</v>
      </c>
      <c r="Q3838" t="s">
        <v>21134</v>
      </c>
      <c r="S3838" t="s">
        <v>72</v>
      </c>
      <c r="T3838" t="s">
        <v>2618</v>
      </c>
      <c r="U3838" t="s">
        <v>8240</v>
      </c>
      <c r="V3838" t="s">
        <v>2620</v>
      </c>
      <c r="W3838" t="s">
        <v>881</v>
      </c>
      <c r="X3838" t="s">
        <v>1256</v>
      </c>
      <c r="Y3838" t="str">
        <f>"37-3011"</f>
        <v>37-3011</v>
      </c>
      <c r="Z3838" t="s">
        <v>94</v>
      </c>
      <c r="AA3838">
        <v>561730</v>
      </c>
      <c r="AB3838">
        <v>6</v>
      </c>
      <c r="AC3838">
        <v>6</v>
      </c>
      <c r="AD3838" t="s">
        <v>79</v>
      </c>
      <c r="AE3838" t="s">
        <v>80</v>
      </c>
      <c r="AF3838">
        <v>40</v>
      </c>
      <c r="AG3838" s="4">
        <v>0.29166666666666669</v>
      </c>
      <c r="AH3838" s="4">
        <v>0.83333333333333337</v>
      </c>
      <c r="AI3838" s="5">
        <v>12.81</v>
      </c>
      <c r="AJ3838">
        <v>19.22</v>
      </c>
      <c r="AK3838">
        <v>24</v>
      </c>
      <c r="AL3838" t="s">
        <v>81</v>
      </c>
      <c r="AM3838" t="s">
        <v>82</v>
      </c>
      <c r="AO3838" t="s">
        <v>83</v>
      </c>
      <c r="AR3838" t="s">
        <v>82</v>
      </c>
      <c r="AT3838" t="s">
        <v>82</v>
      </c>
      <c r="AW3838" t="s">
        <v>82</v>
      </c>
      <c r="AY3838" t="s">
        <v>21133</v>
      </c>
      <c r="AZ3838" t="s">
        <v>21133</v>
      </c>
      <c r="BA3838" t="s">
        <v>5997</v>
      </c>
      <c r="BB3838">
        <v>58318</v>
      </c>
      <c r="BC3838" t="s">
        <v>79</v>
      </c>
      <c r="BH3838" t="s">
        <v>21135</v>
      </c>
      <c r="BJ3838">
        <v>260807280</v>
      </c>
    </row>
    <row r="3839" spans="1:62" x14ac:dyDescent="0.25">
      <c r="A3839" t="s">
        <v>21136</v>
      </c>
      <c r="B3839" s="2">
        <v>43511</v>
      </c>
      <c r="C3839" t="s">
        <v>63</v>
      </c>
      <c r="D3839" s="3">
        <v>43472.381833622683</v>
      </c>
      <c r="E3839" t="s">
        <v>64</v>
      </c>
      <c r="F3839" s="2">
        <v>43556</v>
      </c>
      <c r="G3839" s="2">
        <v>43824</v>
      </c>
      <c r="H3839" t="s">
        <v>21137</v>
      </c>
      <c r="I3839" t="s">
        <v>683</v>
      </c>
      <c r="J3839" t="s">
        <v>21138</v>
      </c>
      <c r="K3839" t="s">
        <v>683</v>
      </c>
      <c r="L3839" t="s">
        <v>1700</v>
      </c>
      <c r="M3839" t="s">
        <v>76</v>
      </c>
      <c r="N3839">
        <v>74116</v>
      </c>
      <c r="O3839" t="s">
        <v>70</v>
      </c>
      <c r="P3839" t="s">
        <v>683</v>
      </c>
      <c r="Q3839" t="s">
        <v>21139</v>
      </c>
      <c r="S3839" t="s">
        <v>72</v>
      </c>
      <c r="T3839" t="s">
        <v>5730</v>
      </c>
      <c r="U3839" t="s">
        <v>5731</v>
      </c>
      <c r="V3839" t="s">
        <v>5732</v>
      </c>
      <c r="W3839" t="s">
        <v>76</v>
      </c>
      <c r="X3839" t="s">
        <v>93</v>
      </c>
      <c r="Y3839" t="str">
        <f>"37-3011"</f>
        <v>37-3011</v>
      </c>
      <c r="Z3839" t="s">
        <v>94</v>
      </c>
      <c r="AA3839">
        <v>561730</v>
      </c>
      <c r="AB3839">
        <v>8</v>
      </c>
      <c r="AC3839">
        <v>8</v>
      </c>
      <c r="AD3839" t="s">
        <v>79</v>
      </c>
      <c r="AE3839" t="s">
        <v>95</v>
      </c>
      <c r="AF3839">
        <v>40</v>
      </c>
      <c r="AG3839" s="4">
        <v>0.29166666666666669</v>
      </c>
      <c r="AH3839" s="4">
        <v>0.64583333333333337</v>
      </c>
      <c r="AI3839" s="5">
        <v>12.95</v>
      </c>
      <c r="AJ3839">
        <v>0</v>
      </c>
      <c r="AK3839">
        <v>0</v>
      </c>
      <c r="AL3839" t="s">
        <v>81</v>
      </c>
      <c r="AM3839" t="s">
        <v>82</v>
      </c>
      <c r="AO3839" t="s">
        <v>213</v>
      </c>
      <c r="AP3839" t="s">
        <v>683</v>
      </c>
      <c r="AQ3839" t="s">
        <v>683</v>
      </c>
      <c r="AR3839" t="s">
        <v>82</v>
      </c>
      <c r="AT3839" t="s">
        <v>82</v>
      </c>
      <c r="AW3839" t="s">
        <v>82</v>
      </c>
      <c r="AY3839" t="s">
        <v>1700</v>
      </c>
      <c r="AZ3839" t="s">
        <v>1700</v>
      </c>
      <c r="BA3839" t="s">
        <v>76</v>
      </c>
      <c r="BB3839">
        <v>74116</v>
      </c>
      <c r="BC3839" t="s">
        <v>79</v>
      </c>
      <c r="BH3839" t="s">
        <v>21138</v>
      </c>
      <c r="BI3839" t="s">
        <v>683</v>
      </c>
      <c r="BJ3839">
        <v>810960372</v>
      </c>
    </row>
    <row r="3840" spans="1:62" x14ac:dyDescent="0.25">
      <c r="A3840" t="s">
        <v>21151</v>
      </c>
      <c r="B3840" s="2">
        <v>43511</v>
      </c>
      <c r="C3840" t="s">
        <v>63</v>
      </c>
      <c r="D3840" s="3">
        <v>43472.381913541663</v>
      </c>
      <c r="E3840" t="s">
        <v>64</v>
      </c>
      <c r="F3840" s="2">
        <v>43556</v>
      </c>
      <c r="G3840" s="2">
        <v>43799</v>
      </c>
      <c r="H3840" t="s">
        <v>21152</v>
      </c>
      <c r="I3840" t="s">
        <v>21153</v>
      </c>
      <c r="J3840" t="s">
        <v>21154</v>
      </c>
      <c r="K3840" t="s">
        <v>67</v>
      </c>
      <c r="L3840" t="s">
        <v>21155</v>
      </c>
      <c r="M3840" t="s">
        <v>147</v>
      </c>
      <c r="N3840">
        <v>18936</v>
      </c>
      <c r="O3840" t="s">
        <v>70</v>
      </c>
      <c r="P3840" t="s">
        <v>67</v>
      </c>
      <c r="Q3840" t="s">
        <v>21156</v>
      </c>
      <c r="S3840" t="s">
        <v>72</v>
      </c>
      <c r="T3840" t="s">
        <v>651</v>
      </c>
      <c r="U3840" t="s">
        <v>652</v>
      </c>
      <c r="V3840" t="s">
        <v>653</v>
      </c>
      <c r="W3840" t="s">
        <v>207</v>
      </c>
      <c r="X3840" t="s">
        <v>21157</v>
      </c>
      <c r="Y3840" t="str">
        <f>"53-7062"</f>
        <v>53-7062</v>
      </c>
      <c r="Z3840" t="s">
        <v>337</v>
      </c>
      <c r="AA3840">
        <v>532299</v>
      </c>
      <c r="AB3840">
        <v>15</v>
      </c>
      <c r="AC3840">
        <v>15</v>
      </c>
      <c r="AD3840" t="s">
        <v>79</v>
      </c>
      <c r="AE3840" t="s">
        <v>95</v>
      </c>
      <c r="AF3840">
        <v>35</v>
      </c>
      <c r="AG3840" s="4">
        <v>0.33333333333333331</v>
      </c>
      <c r="AH3840" s="4">
        <v>0.625</v>
      </c>
      <c r="AI3840" s="5">
        <v>15.45</v>
      </c>
      <c r="AJ3840">
        <v>23.18</v>
      </c>
      <c r="AL3840" t="s">
        <v>81</v>
      </c>
      <c r="AM3840" t="s">
        <v>82</v>
      </c>
      <c r="AO3840" t="s">
        <v>83</v>
      </c>
      <c r="AP3840" t="s">
        <v>67</v>
      </c>
      <c r="AQ3840" t="s">
        <v>67</v>
      </c>
      <c r="AR3840" t="s">
        <v>82</v>
      </c>
      <c r="AT3840" t="s">
        <v>82</v>
      </c>
      <c r="AW3840" t="s">
        <v>72</v>
      </c>
      <c r="AX3840">
        <v>3</v>
      </c>
      <c r="AY3840" t="s">
        <v>21155</v>
      </c>
      <c r="AZ3840" t="s">
        <v>291</v>
      </c>
      <c r="BA3840" t="s">
        <v>147</v>
      </c>
      <c r="BB3840">
        <v>18936</v>
      </c>
      <c r="BC3840" t="s">
        <v>79</v>
      </c>
      <c r="BH3840" t="s">
        <v>21154</v>
      </c>
      <c r="BI3840" t="s">
        <v>67</v>
      </c>
      <c r="BJ3840">
        <v>232788487</v>
      </c>
    </row>
    <row r="3841" spans="1:62" x14ac:dyDescent="0.25">
      <c r="A3841" t="s">
        <v>21184</v>
      </c>
      <c r="B3841" s="2">
        <v>43511</v>
      </c>
      <c r="C3841" t="s">
        <v>63</v>
      </c>
      <c r="D3841" s="3">
        <v>43472.382448159726</v>
      </c>
      <c r="E3841" t="s">
        <v>64</v>
      </c>
      <c r="F3841" s="2">
        <v>43556</v>
      </c>
      <c r="G3841" s="2">
        <v>43784</v>
      </c>
      <c r="H3841" t="s">
        <v>21185</v>
      </c>
      <c r="J3841" t="s">
        <v>21186</v>
      </c>
      <c r="L3841" t="s">
        <v>2229</v>
      </c>
      <c r="M3841" t="s">
        <v>147</v>
      </c>
      <c r="N3841">
        <v>15071</v>
      </c>
      <c r="O3841" t="s">
        <v>70</v>
      </c>
      <c r="Q3841" t="s">
        <v>21187</v>
      </c>
      <c r="S3841" t="s">
        <v>72</v>
      </c>
      <c r="T3841" t="s">
        <v>2618</v>
      </c>
      <c r="U3841" t="s">
        <v>8240</v>
      </c>
      <c r="V3841" t="s">
        <v>2620</v>
      </c>
      <c r="W3841" t="s">
        <v>881</v>
      </c>
      <c r="X3841" t="s">
        <v>106</v>
      </c>
      <c r="Y3841" t="str">
        <f>"37-3011"</f>
        <v>37-3011</v>
      </c>
      <c r="Z3841" t="s">
        <v>94</v>
      </c>
      <c r="AA3841">
        <v>561730</v>
      </c>
      <c r="AB3841">
        <v>9</v>
      </c>
      <c r="AC3841">
        <v>9</v>
      </c>
      <c r="AD3841" t="s">
        <v>79</v>
      </c>
      <c r="AE3841" t="s">
        <v>80</v>
      </c>
      <c r="AF3841">
        <v>40</v>
      </c>
      <c r="AG3841" s="4">
        <v>0.29166666666666669</v>
      </c>
      <c r="AH3841" s="4">
        <v>0.70833333333333337</v>
      </c>
      <c r="AI3841" s="5">
        <v>13.77</v>
      </c>
      <c r="AJ3841">
        <v>20.66</v>
      </c>
      <c r="AK3841">
        <v>37.5</v>
      </c>
      <c r="AL3841" t="s">
        <v>81</v>
      </c>
      <c r="AM3841" t="s">
        <v>82</v>
      </c>
      <c r="AO3841" t="s">
        <v>83</v>
      </c>
      <c r="AR3841" t="s">
        <v>82</v>
      </c>
      <c r="AT3841" t="s">
        <v>82</v>
      </c>
      <c r="AW3841" t="s">
        <v>82</v>
      </c>
      <c r="AY3841" t="s">
        <v>2229</v>
      </c>
      <c r="AZ3841" t="s">
        <v>3309</v>
      </c>
      <c r="BA3841" t="s">
        <v>147</v>
      </c>
      <c r="BB3841">
        <v>15071</v>
      </c>
      <c r="BC3841" t="s">
        <v>79</v>
      </c>
      <c r="BH3841" t="s">
        <v>21188</v>
      </c>
      <c r="BJ3841">
        <v>264483071</v>
      </c>
    </row>
    <row r="3842" spans="1:62" x14ac:dyDescent="0.25">
      <c r="A3842" t="s">
        <v>21264</v>
      </c>
      <c r="B3842" s="2">
        <v>43511</v>
      </c>
      <c r="C3842" t="s">
        <v>63</v>
      </c>
      <c r="D3842" s="3">
        <v>43472.380611192129</v>
      </c>
      <c r="E3842" t="s">
        <v>64</v>
      </c>
      <c r="F3842" s="2">
        <v>43556</v>
      </c>
      <c r="G3842" s="2">
        <v>43769</v>
      </c>
      <c r="H3842" t="s">
        <v>11432</v>
      </c>
      <c r="I3842" t="s">
        <v>67</v>
      </c>
      <c r="J3842" t="s">
        <v>11433</v>
      </c>
      <c r="K3842" t="s">
        <v>11434</v>
      </c>
      <c r="L3842" t="s">
        <v>1588</v>
      </c>
      <c r="M3842" t="s">
        <v>1612</v>
      </c>
      <c r="N3842">
        <v>83001</v>
      </c>
      <c r="O3842" t="s">
        <v>70</v>
      </c>
      <c r="P3842" t="s">
        <v>67</v>
      </c>
      <c r="Q3842" t="s">
        <v>11435</v>
      </c>
      <c r="S3842" t="s">
        <v>72</v>
      </c>
      <c r="T3842" t="s">
        <v>938</v>
      </c>
      <c r="U3842" t="s">
        <v>939</v>
      </c>
      <c r="V3842" t="s">
        <v>998</v>
      </c>
      <c r="W3842" t="s">
        <v>774</v>
      </c>
      <c r="X3842" t="s">
        <v>106</v>
      </c>
      <c r="Y3842" t="str">
        <f>"37-3011"</f>
        <v>37-3011</v>
      </c>
      <c r="Z3842" t="s">
        <v>94</v>
      </c>
      <c r="AA3842">
        <v>561730</v>
      </c>
      <c r="AB3842">
        <v>10</v>
      </c>
      <c r="AC3842">
        <v>15</v>
      </c>
      <c r="AD3842" t="s">
        <v>79</v>
      </c>
      <c r="AE3842" t="s">
        <v>80</v>
      </c>
      <c r="AF3842">
        <v>40</v>
      </c>
      <c r="AG3842" s="4">
        <v>0.35416666666666669</v>
      </c>
      <c r="AH3842" s="4">
        <v>0.70833333333333337</v>
      </c>
      <c r="AI3842" s="5">
        <v>16.36</v>
      </c>
      <c r="AL3842" t="s">
        <v>81</v>
      </c>
      <c r="AM3842" t="s">
        <v>82</v>
      </c>
      <c r="AO3842" t="s">
        <v>83</v>
      </c>
      <c r="AP3842" t="s">
        <v>67</v>
      </c>
      <c r="AQ3842" t="s">
        <v>67</v>
      </c>
      <c r="AR3842" t="s">
        <v>82</v>
      </c>
      <c r="AT3842" t="s">
        <v>82</v>
      </c>
      <c r="AW3842" t="s">
        <v>82</v>
      </c>
      <c r="AY3842" t="s">
        <v>1588</v>
      </c>
      <c r="AZ3842" t="s">
        <v>1760</v>
      </c>
      <c r="BA3842" t="s">
        <v>1612</v>
      </c>
      <c r="BB3842">
        <v>83001</v>
      </c>
      <c r="BC3842" t="s">
        <v>79</v>
      </c>
      <c r="BH3842" t="s">
        <v>11437</v>
      </c>
      <c r="BJ3842">
        <v>830304406</v>
      </c>
    </row>
    <row r="3843" spans="1:62" x14ac:dyDescent="0.25">
      <c r="A3843" t="s">
        <v>21516</v>
      </c>
      <c r="B3843" s="2">
        <v>43511</v>
      </c>
      <c r="C3843" t="s">
        <v>63</v>
      </c>
      <c r="D3843" s="3">
        <v>43472.38284283565</v>
      </c>
      <c r="E3843" t="s">
        <v>64</v>
      </c>
      <c r="F3843" s="2">
        <v>43556</v>
      </c>
      <c r="G3843" s="2">
        <v>43814</v>
      </c>
      <c r="H3843" t="s">
        <v>21517</v>
      </c>
      <c r="J3843" t="s">
        <v>21518</v>
      </c>
      <c r="L3843" t="s">
        <v>21519</v>
      </c>
      <c r="M3843" t="s">
        <v>147</v>
      </c>
      <c r="N3843">
        <v>15003</v>
      </c>
      <c r="O3843" t="s">
        <v>70</v>
      </c>
      <c r="Q3843" t="s">
        <v>21520</v>
      </c>
      <c r="S3843" t="s">
        <v>72</v>
      </c>
      <c r="T3843" t="s">
        <v>13303</v>
      </c>
      <c r="U3843" t="s">
        <v>18541</v>
      </c>
      <c r="V3843" t="s">
        <v>1757</v>
      </c>
      <c r="W3843" t="s">
        <v>278</v>
      </c>
      <c r="X3843" t="s">
        <v>106</v>
      </c>
      <c r="Y3843" t="str">
        <f>"37-3011"</f>
        <v>37-3011</v>
      </c>
      <c r="Z3843" t="s">
        <v>94</v>
      </c>
      <c r="AA3843">
        <v>561730</v>
      </c>
      <c r="AB3843">
        <v>15</v>
      </c>
      <c r="AC3843">
        <v>15</v>
      </c>
      <c r="AD3843" t="s">
        <v>79</v>
      </c>
      <c r="AE3843" t="s">
        <v>80</v>
      </c>
      <c r="AF3843">
        <v>40</v>
      </c>
      <c r="AG3843" s="4">
        <v>0.29166666666666669</v>
      </c>
      <c r="AH3843" s="4">
        <v>0.64583333333333337</v>
      </c>
      <c r="AI3843" s="5">
        <v>13.77</v>
      </c>
      <c r="AJ3843">
        <v>20.66</v>
      </c>
      <c r="AL3843" t="s">
        <v>81</v>
      </c>
      <c r="AM3843" t="s">
        <v>82</v>
      </c>
      <c r="AO3843" t="s">
        <v>83</v>
      </c>
      <c r="AR3843" t="s">
        <v>82</v>
      </c>
      <c r="AT3843" t="s">
        <v>82</v>
      </c>
      <c r="AW3843" t="s">
        <v>72</v>
      </c>
      <c r="AX3843">
        <v>3</v>
      </c>
      <c r="AY3843" t="s">
        <v>21521</v>
      </c>
      <c r="AZ3843" t="s">
        <v>9948</v>
      </c>
      <c r="BA3843" t="s">
        <v>147</v>
      </c>
      <c r="BB3843">
        <v>15005</v>
      </c>
      <c r="BC3843" t="s">
        <v>79</v>
      </c>
      <c r="BH3843" t="s">
        <v>21522</v>
      </c>
      <c r="BJ3843">
        <v>202151786</v>
      </c>
    </row>
    <row r="3844" spans="1:62" x14ac:dyDescent="0.25">
      <c r="A3844" t="s">
        <v>21697</v>
      </c>
      <c r="B3844" s="2">
        <v>43511</v>
      </c>
      <c r="C3844" t="s">
        <v>63</v>
      </c>
      <c r="D3844" s="3">
        <v>43472.38022958333</v>
      </c>
      <c r="E3844" t="s">
        <v>64</v>
      </c>
      <c r="F3844" s="2">
        <v>43556</v>
      </c>
      <c r="G3844" s="2">
        <v>43811</v>
      </c>
      <c r="H3844" t="s">
        <v>16853</v>
      </c>
      <c r="J3844" t="s">
        <v>16854</v>
      </c>
      <c r="L3844" t="s">
        <v>8450</v>
      </c>
      <c r="M3844" t="s">
        <v>147</v>
      </c>
      <c r="N3844">
        <v>19014</v>
      </c>
      <c r="O3844" t="s">
        <v>70</v>
      </c>
      <c r="Q3844" t="s">
        <v>16855</v>
      </c>
      <c r="S3844" t="s">
        <v>72</v>
      </c>
      <c r="T3844" t="s">
        <v>1755</v>
      </c>
      <c r="U3844" t="s">
        <v>5811</v>
      </c>
      <c r="V3844" t="s">
        <v>1882</v>
      </c>
      <c r="W3844" t="s">
        <v>278</v>
      </c>
      <c r="X3844" t="s">
        <v>16856</v>
      </c>
      <c r="Y3844" t="str">
        <f>"47-4091"</f>
        <v>47-4091</v>
      </c>
      <c r="Z3844" t="s">
        <v>3037</v>
      </c>
      <c r="AA3844">
        <v>561730</v>
      </c>
      <c r="AB3844">
        <v>8</v>
      </c>
      <c r="AC3844">
        <v>8</v>
      </c>
      <c r="AD3844" t="s">
        <v>79</v>
      </c>
      <c r="AE3844" t="s">
        <v>95</v>
      </c>
      <c r="AF3844">
        <v>40</v>
      </c>
      <c r="AG3844" s="4">
        <v>0.25</v>
      </c>
      <c r="AH3844" s="4">
        <v>0.60416666666666663</v>
      </c>
      <c r="AI3844" s="5">
        <v>20.059999999999999</v>
      </c>
      <c r="AJ3844">
        <v>30.09</v>
      </c>
      <c r="AL3844" t="s">
        <v>81</v>
      </c>
      <c r="AM3844" t="s">
        <v>82</v>
      </c>
      <c r="AO3844" t="s">
        <v>83</v>
      </c>
      <c r="AP3844" t="s">
        <v>67</v>
      </c>
      <c r="AQ3844" t="s">
        <v>67</v>
      </c>
      <c r="AR3844" t="s">
        <v>82</v>
      </c>
      <c r="AT3844" t="s">
        <v>82</v>
      </c>
      <c r="AW3844" t="s">
        <v>72</v>
      </c>
      <c r="AX3844">
        <v>3</v>
      </c>
      <c r="AY3844" t="s">
        <v>8450</v>
      </c>
      <c r="AZ3844" t="s">
        <v>1449</v>
      </c>
      <c r="BA3844" t="s">
        <v>147</v>
      </c>
      <c r="BB3844">
        <v>19014</v>
      </c>
      <c r="BC3844" t="s">
        <v>79</v>
      </c>
      <c r="BH3844" t="s">
        <v>16854</v>
      </c>
      <c r="BJ3844">
        <v>261891305</v>
      </c>
    </row>
    <row r="3845" spans="1:62" x14ac:dyDescent="0.25">
      <c r="A3845" t="s">
        <v>21698</v>
      </c>
      <c r="B3845" s="2">
        <v>43511</v>
      </c>
      <c r="C3845" t="s">
        <v>63</v>
      </c>
      <c r="D3845" s="3">
        <v>43472.378596388888</v>
      </c>
      <c r="E3845" t="s">
        <v>64</v>
      </c>
      <c r="F3845" s="2">
        <v>43556</v>
      </c>
      <c r="G3845" s="2">
        <v>43769</v>
      </c>
      <c r="H3845" t="s">
        <v>21699</v>
      </c>
      <c r="I3845" t="s">
        <v>67</v>
      </c>
      <c r="J3845" t="s">
        <v>21700</v>
      </c>
      <c r="K3845" t="s">
        <v>2195</v>
      </c>
      <c r="L3845" t="s">
        <v>4330</v>
      </c>
      <c r="M3845" t="s">
        <v>774</v>
      </c>
      <c r="N3845">
        <v>80120</v>
      </c>
      <c r="O3845" t="s">
        <v>70</v>
      </c>
      <c r="Q3845" t="s">
        <v>21701</v>
      </c>
      <c r="S3845" t="s">
        <v>72</v>
      </c>
      <c r="T3845" t="s">
        <v>21702</v>
      </c>
      <c r="U3845" t="s">
        <v>21703</v>
      </c>
      <c r="V3845" t="s">
        <v>1152</v>
      </c>
      <c r="W3845" t="s">
        <v>774</v>
      </c>
      <c r="X3845" t="s">
        <v>2708</v>
      </c>
      <c r="Y3845" t="str">
        <f>"47-4091"</f>
        <v>47-4091</v>
      </c>
      <c r="Z3845" t="s">
        <v>3037</v>
      </c>
      <c r="AA3845">
        <v>561730</v>
      </c>
      <c r="AB3845">
        <v>3</v>
      </c>
      <c r="AC3845">
        <v>3</v>
      </c>
      <c r="AD3845" t="s">
        <v>79</v>
      </c>
      <c r="AE3845" t="s">
        <v>80</v>
      </c>
      <c r="AF3845">
        <v>40</v>
      </c>
      <c r="AG3845" s="4">
        <v>0.33333333333333331</v>
      </c>
      <c r="AH3845" s="4">
        <v>0.70833333333333337</v>
      </c>
      <c r="AI3845" s="5">
        <v>19.57</v>
      </c>
      <c r="AJ3845">
        <v>29.36</v>
      </c>
      <c r="AL3845" t="s">
        <v>81</v>
      </c>
      <c r="AM3845" t="s">
        <v>82</v>
      </c>
      <c r="AO3845" t="s">
        <v>83</v>
      </c>
      <c r="AR3845" t="s">
        <v>82</v>
      </c>
      <c r="AT3845" t="s">
        <v>82</v>
      </c>
      <c r="AW3845" t="s">
        <v>82</v>
      </c>
      <c r="AY3845" t="s">
        <v>4330</v>
      </c>
      <c r="AZ3845" t="s">
        <v>4331</v>
      </c>
      <c r="BA3845" t="s">
        <v>774</v>
      </c>
      <c r="BB3845">
        <v>80120</v>
      </c>
      <c r="BC3845" t="s">
        <v>79</v>
      </c>
      <c r="BH3845" t="s">
        <v>21700</v>
      </c>
      <c r="BI3845" t="s">
        <v>2195</v>
      </c>
      <c r="BJ3845">
        <v>814790238</v>
      </c>
    </row>
    <row r="3846" spans="1:62" x14ac:dyDescent="0.25">
      <c r="A3846" t="s">
        <v>22096</v>
      </c>
      <c r="B3846" s="2">
        <v>43511</v>
      </c>
      <c r="C3846" t="s">
        <v>63</v>
      </c>
      <c r="D3846" s="3">
        <v>43472.382214004632</v>
      </c>
      <c r="E3846" t="s">
        <v>64</v>
      </c>
      <c r="F3846" s="2">
        <v>43556</v>
      </c>
      <c r="G3846" s="2">
        <v>43784</v>
      </c>
      <c r="H3846" t="s">
        <v>22097</v>
      </c>
      <c r="J3846" t="s">
        <v>22098</v>
      </c>
      <c r="L3846" t="s">
        <v>12556</v>
      </c>
      <c r="M3846" t="s">
        <v>147</v>
      </c>
      <c r="N3846">
        <v>19055</v>
      </c>
      <c r="O3846" t="s">
        <v>70</v>
      </c>
      <c r="Q3846" t="s">
        <v>22099</v>
      </c>
      <c r="S3846" t="s">
        <v>72</v>
      </c>
      <c r="T3846" t="s">
        <v>1917</v>
      </c>
      <c r="U3846" t="s">
        <v>1918</v>
      </c>
      <c r="V3846" t="s">
        <v>1919</v>
      </c>
      <c r="W3846" t="s">
        <v>105</v>
      </c>
      <c r="X3846" t="s">
        <v>106</v>
      </c>
      <c r="Y3846" t="str">
        <f>"37-3011"</f>
        <v>37-3011</v>
      </c>
      <c r="Z3846" t="s">
        <v>94</v>
      </c>
      <c r="AA3846">
        <v>561730</v>
      </c>
      <c r="AB3846">
        <v>10</v>
      </c>
      <c r="AC3846">
        <v>10</v>
      </c>
      <c r="AD3846" t="s">
        <v>79</v>
      </c>
      <c r="AE3846" t="s">
        <v>95</v>
      </c>
      <c r="AF3846">
        <v>40</v>
      </c>
      <c r="AG3846" s="4">
        <v>0.25</v>
      </c>
      <c r="AH3846" s="4">
        <v>0.625</v>
      </c>
      <c r="AI3846" s="5">
        <v>15.35</v>
      </c>
      <c r="AJ3846">
        <v>23.03</v>
      </c>
      <c r="AL3846" t="s">
        <v>81</v>
      </c>
      <c r="AM3846" t="s">
        <v>82</v>
      </c>
      <c r="AO3846" t="s">
        <v>83</v>
      </c>
      <c r="AR3846" t="s">
        <v>82</v>
      </c>
      <c r="AT3846" t="s">
        <v>82</v>
      </c>
      <c r="AW3846" t="s">
        <v>82</v>
      </c>
      <c r="AY3846" t="s">
        <v>12556</v>
      </c>
      <c r="AZ3846" t="s">
        <v>1521</v>
      </c>
      <c r="BA3846" t="s">
        <v>147</v>
      </c>
      <c r="BB3846">
        <v>19055</v>
      </c>
      <c r="BC3846" t="s">
        <v>79</v>
      </c>
      <c r="BH3846" t="s">
        <v>22098</v>
      </c>
      <c r="BJ3846">
        <v>202709192</v>
      </c>
    </row>
    <row r="3847" spans="1:62" x14ac:dyDescent="0.25">
      <c r="A3847" t="s">
        <v>22310</v>
      </c>
      <c r="B3847" s="2">
        <v>43511</v>
      </c>
      <c r="C3847" t="s">
        <v>63</v>
      </c>
      <c r="D3847" s="3">
        <v>43472.383114652781</v>
      </c>
      <c r="E3847" t="s">
        <v>64</v>
      </c>
      <c r="F3847" s="2">
        <v>43556</v>
      </c>
      <c r="G3847" s="2">
        <v>43814</v>
      </c>
      <c r="H3847" t="s">
        <v>22311</v>
      </c>
      <c r="J3847" t="s">
        <v>22312</v>
      </c>
      <c r="L3847" t="s">
        <v>19189</v>
      </c>
      <c r="M3847" t="s">
        <v>136</v>
      </c>
      <c r="N3847">
        <v>21014</v>
      </c>
      <c r="O3847" t="s">
        <v>70</v>
      </c>
      <c r="Q3847" t="s">
        <v>22313</v>
      </c>
      <c r="S3847" t="s">
        <v>72</v>
      </c>
      <c r="T3847" t="s">
        <v>13303</v>
      </c>
      <c r="U3847" t="s">
        <v>16469</v>
      </c>
      <c r="V3847" t="s">
        <v>1757</v>
      </c>
      <c r="W3847" t="s">
        <v>278</v>
      </c>
      <c r="X3847" t="s">
        <v>106</v>
      </c>
      <c r="Y3847" t="str">
        <f>"37-3011"</f>
        <v>37-3011</v>
      </c>
      <c r="Z3847" t="s">
        <v>94</v>
      </c>
      <c r="AA3847">
        <v>561730</v>
      </c>
      <c r="AB3847">
        <v>40</v>
      </c>
      <c r="AC3847">
        <v>40</v>
      </c>
      <c r="AD3847" t="s">
        <v>79</v>
      </c>
      <c r="AE3847" t="s">
        <v>80</v>
      </c>
      <c r="AF3847">
        <v>35</v>
      </c>
      <c r="AG3847" s="4">
        <v>0.29166666666666669</v>
      </c>
      <c r="AH3847" s="4">
        <v>0.60416666666666663</v>
      </c>
      <c r="AI3847" s="5">
        <v>14.64</v>
      </c>
      <c r="AJ3847">
        <v>21.96</v>
      </c>
      <c r="AL3847" t="s">
        <v>81</v>
      </c>
      <c r="AM3847" t="s">
        <v>82</v>
      </c>
      <c r="AO3847" t="s">
        <v>83</v>
      </c>
      <c r="AP3847" t="s">
        <v>67</v>
      </c>
      <c r="AQ3847" t="s">
        <v>67</v>
      </c>
      <c r="AR3847" t="s">
        <v>82</v>
      </c>
      <c r="AT3847" t="s">
        <v>82</v>
      </c>
      <c r="AW3847" t="s">
        <v>82</v>
      </c>
      <c r="AY3847" t="s">
        <v>13198</v>
      </c>
      <c r="AZ3847" t="s">
        <v>8925</v>
      </c>
      <c r="BA3847" t="s">
        <v>136</v>
      </c>
      <c r="BB3847">
        <v>21014</v>
      </c>
      <c r="BC3847" t="s">
        <v>79</v>
      </c>
      <c r="BH3847" t="s">
        <v>22314</v>
      </c>
      <c r="BJ3847">
        <v>521867685</v>
      </c>
    </row>
    <row r="3848" spans="1:62" x14ac:dyDescent="0.25">
      <c r="A3848" t="s">
        <v>22576</v>
      </c>
      <c r="B3848" s="2">
        <v>43511</v>
      </c>
      <c r="C3848" t="s">
        <v>63</v>
      </c>
      <c r="D3848" s="3">
        <v>43472.38173760417</v>
      </c>
      <c r="E3848" t="s">
        <v>64</v>
      </c>
      <c r="F3848" s="2">
        <v>43556</v>
      </c>
      <c r="G3848" s="2">
        <v>43784</v>
      </c>
      <c r="H3848" t="s">
        <v>22577</v>
      </c>
      <c r="J3848" t="s">
        <v>22578</v>
      </c>
      <c r="K3848" t="s">
        <v>22056</v>
      </c>
      <c r="L3848" t="s">
        <v>22579</v>
      </c>
      <c r="M3848" t="s">
        <v>105</v>
      </c>
      <c r="N3848">
        <v>76311</v>
      </c>
      <c r="O3848" t="s">
        <v>70</v>
      </c>
      <c r="Q3848" t="s">
        <v>12466</v>
      </c>
      <c r="S3848" t="s">
        <v>72</v>
      </c>
      <c r="T3848" t="s">
        <v>13303</v>
      </c>
      <c r="U3848" t="s">
        <v>5811</v>
      </c>
      <c r="V3848" t="s">
        <v>16460</v>
      </c>
      <c r="W3848" t="s">
        <v>278</v>
      </c>
      <c r="X3848" t="s">
        <v>106</v>
      </c>
      <c r="Y3848" t="str">
        <f>"37-3011"</f>
        <v>37-3011</v>
      </c>
      <c r="Z3848" t="s">
        <v>94</v>
      </c>
      <c r="AA3848">
        <v>561730</v>
      </c>
      <c r="AB3848">
        <v>3</v>
      </c>
      <c r="AC3848">
        <v>3</v>
      </c>
      <c r="AD3848" t="s">
        <v>79</v>
      </c>
      <c r="AE3848" t="s">
        <v>80</v>
      </c>
      <c r="AF3848">
        <v>40</v>
      </c>
      <c r="AG3848" s="4">
        <v>0.29166666666666669</v>
      </c>
      <c r="AH3848" s="4">
        <v>0.66666666666666663</v>
      </c>
      <c r="AI3848" s="5">
        <v>13.37</v>
      </c>
      <c r="AJ3848">
        <v>20.059999999999999</v>
      </c>
      <c r="AL3848" t="s">
        <v>81</v>
      </c>
      <c r="AM3848" t="s">
        <v>82</v>
      </c>
      <c r="AO3848" t="s">
        <v>83</v>
      </c>
      <c r="AP3848" t="s">
        <v>67</v>
      </c>
      <c r="AQ3848" t="s">
        <v>67</v>
      </c>
      <c r="AR3848" t="s">
        <v>82</v>
      </c>
      <c r="AT3848" t="s">
        <v>82</v>
      </c>
      <c r="AW3848" t="s">
        <v>82</v>
      </c>
      <c r="AY3848" t="s">
        <v>22579</v>
      </c>
      <c r="AZ3848" t="s">
        <v>747</v>
      </c>
      <c r="BA3848" t="s">
        <v>105</v>
      </c>
      <c r="BB3848">
        <v>76311</v>
      </c>
      <c r="BC3848" t="s">
        <v>79</v>
      </c>
      <c r="BH3848" t="s">
        <v>22578</v>
      </c>
      <c r="BJ3848">
        <v>562488125</v>
      </c>
    </row>
    <row r="3849" spans="1:62" x14ac:dyDescent="0.25">
      <c r="A3849" t="s">
        <v>22697</v>
      </c>
      <c r="B3849" s="2">
        <v>43511</v>
      </c>
      <c r="C3849" t="s">
        <v>63</v>
      </c>
      <c r="D3849" s="3">
        <v>43472.382902094905</v>
      </c>
      <c r="E3849" t="s">
        <v>64</v>
      </c>
      <c r="F3849" s="2">
        <v>43556</v>
      </c>
      <c r="G3849" s="2">
        <v>43770</v>
      </c>
      <c r="H3849" t="s">
        <v>22698</v>
      </c>
      <c r="I3849" t="s">
        <v>22699</v>
      </c>
      <c r="J3849" t="s">
        <v>22700</v>
      </c>
      <c r="K3849" t="s">
        <v>22701</v>
      </c>
      <c r="L3849" t="s">
        <v>22702</v>
      </c>
      <c r="M3849" t="s">
        <v>105</v>
      </c>
      <c r="N3849">
        <v>77845</v>
      </c>
      <c r="O3849" t="s">
        <v>70</v>
      </c>
      <c r="Q3849" t="s">
        <v>22703</v>
      </c>
      <c r="S3849" t="s">
        <v>72</v>
      </c>
      <c r="T3849" t="s">
        <v>13303</v>
      </c>
      <c r="U3849" t="s">
        <v>18510</v>
      </c>
      <c r="V3849" t="s">
        <v>1757</v>
      </c>
      <c r="W3849" t="s">
        <v>278</v>
      </c>
      <c r="X3849" t="s">
        <v>705</v>
      </c>
      <c r="Y3849" t="str">
        <f>"37-3011"</f>
        <v>37-3011</v>
      </c>
      <c r="Z3849" t="s">
        <v>94</v>
      </c>
      <c r="AA3849">
        <v>561730</v>
      </c>
      <c r="AB3849">
        <v>3</v>
      </c>
      <c r="AC3849">
        <v>3</v>
      </c>
      <c r="AD3849" t="s">
        <v>79</v>
      </c>
      <c r="AE3849" t="s">
        <v>95</v>
      </c>
      <c r="AF3849">
        <v>40</v>
      </c>
      <c r="AG3849" s="4">
        <v>0.29166666666666669</v>
      </c>
      <c r="AH3849" s="4">
        <v>0.64583333333333337</v>
      </c>
      <c r="AI3849" s="5">
        <v>12.54</v>
      </c>
      <c r="AJ3849">
        <v>18.809999999999999</v>
      </c>
      <c r="AL3849" t="s">
        <v>81</v>
      </c>
      <c r="AM3849" t="s">
        <v>82</v>
      </c>
      <c r="AO3849" t="s">
        <v>83</v>
      </c>
      <c r="AP3849" t="s">
        <v>67</v>
      </c>
      <c r="AQ3849" t="s">
        <v>67</v>
      </c>
      <c r="AR3849" t="s">
        <v>82</v>
      </c>
      <c r="AT3849" t="s">
        <v>82</v>
      </c>
      <c r="AW3849" t="s">
        <v>72</v>
      </c>
      <c r="AX3849">
        <v>3</v>
      </c>
      <c r="AY3849" t="s">
        <v>22704</v>
      </c>
      <c r="AZ3849" t="s">
        <v>7787</v>
      </c>
      <c r="BA3849" t="s">
        <v>105</v>
      </c>
      <c r="BB3849">
        <v>77845</v>
      </c>
      <c r="BC3849" t="s">
        <v>79</v>
      </c>
      <c r="BH3849" t="s">
        <v>22705</v>
      </c>
      <c r="BJ3849">
        <v>454573495</v>
      </c>
    </row>
    <row r="3850" spans="1:62" x14ac:dyDescent="0.25">
      <c r="A3850" t="s">
        <v>22752</v>
      </c>
      <c r="B3850" s="2">
        <v>43511</v>
      </c>
      <c r="C3850" t="s">
        <v>63</v>
      </c>
      <c r="D3850" s="3">
        <v>43472.382407013887</v>
      </c>
      <c r="E3850" t="s">
        <v>64</v>
      </c>
      <c r="F3850" s="2">
        <v>43556</v>
      </c>
      <c r="G3850" s="2">
        <v>43799</v>
      </c>
      <c r="H3850" t="s">
        <v>22753</v>
      </c>
      <c r="J3850" t="s">
        <v>22754</v>
      </c>
      <c r="L3850" t="s">
        <v>7272</v>
      </c>
      <c r="M3850" t="s">
        <v>1246</v>
      </c>
      <c r="N3850">
        <v>63376</v>
      </c>
      <c r="O3850" t="s">
        <v>70</v>
      </c>
      <c r="Q3850" t="s">
        <v>22755</v>
      </c>
      <c r="S3850" t="s">
        <v>72</v>
      </c>
      <c r="T3850" t="s">
        <v>878</v>
      </c>
      <c r="U3850" t="s">
        <v>2327</v>
      </c>
      <c r="V3850" t="s">
        <v>880</v>
      </c>
      <c r="W3850" t="s">
        <v>881</v>
      </c>
      <c r="X3850" t="s">
        <v>1256</v>
      </c>
      <c r="Y3850" t="str">
        <f>"37-3011"</f>
        <v>37-3011</v>
      </c>
      <c r="Z3850" t="s">
        <v>94</v>
      </c>
      <c r="AA3850">
        <v>561730</v>
      </c>
      <c r="AB3850">
        <v>12</v>
      </c>
      <c r="AC3850">
        <v>12</v>
      </c>
      <c r="AD3850" t="s">
        <v>79</v>
      </c>
      <c r="AE3850" t="s">
        <v>95</v>
      </c>
      <c r="AF3850">
        <v>40</v>
      </c>
      <c r="AG3850" s="4">
        <v>0.29166666666666669</v>
      </c>
      <c r="AH3850" s="4">
        <v>0.75</v>
      </c>
      <c r="AI3850" s="5">
        <v>14.52</v>
      </c>
      <c r="AJ3850">
        <v>21.78</v>
      </c>
      <c r="AK3850">
        <v>25.5</v>
      </c>
      <c r="AL3850" t="s">
        <v>81</v>
      </c>
      <c r="AM3850" t="s">
        <v>82</v>
      </c>
      <c r="AO3850" t="s">
        <v>83</v>
      </c>
      <c r="AR3850" t="s">
        <v>82</v>
      </c>
      <c r="AT3850" t="s">
        <v>82</v>
      </c>
      <c r="AW3850" t="s">
        <v>82</v>
      </c>
      <c r="AY3850" t="s">
        <v>7272</v>
      </c>
      <c r="AZ3850" t="s">
        <v>1707</v>
      </c>
      <c r="BA3850" t="s">
        <v>1246</v>
      </c>
      <c r="BB3850">
        <v>63376</v>
      </c>
      <c r="BC3850" t="s">
        <v>79</v>
      </c>
      <c r="BH3850" t="s">
        <v>22756</v>
      </c>
      <c r="BJ3850">
        <v>431919630</v>
      </c>
    </row>
    <row r="3851" spans="1:62" x14ac:dyDescent="0.25">
      <c r="A3851" t="s">
        <v>22773</v>
      </c>
      <c r="B3851" s="2">
        <v>43511</v>
      </c>
      <c r="C3851" t="s">
        <v>63</v>
      </c>
      <c r="D3851" s="3">
        <v>43472.382720717593</v>
      </c>
      <c r="E3851" t="s">
        <v>64</v>
      </c>
      <c r="F3851" s="2">
        <v>43556</v>
      </c>
      <c r="G3851" s="2">
        <v>43799</v>
      </c>
      <c r="H3851" t="s">
        <v>22774</v>
      </c>
      <c r="I3851" t="s">
        <v>22775</v>
      </c>
      <c r="J3851" t="s">
        <v>22776</v>
      </c>
      <c r="L3851" t="s">
        <v>22777</v>
      </c>
      <c r="M3851" t="s">
        <v>147</v>
      </c>
      <c r="N3851">
        <v>18428</v>
      </c>
      <c r="O3851" t="s">
        <v>70</v>
      </c>
      <c r="Q3851" t="s">
        <v>22778</v>
      </c>
      <c r="S3851" t="s">
        <v>72</v>
      </c>
      <c r="T3851" t="s">
        <v>13303</v>
      </c>
      <c r="U3851" t="s">
        <v>3891</v>
      </c>
      <c r="V3851" t="s">
        <v>1757</v>
      </c>
      <c r="W3851" t="s">
        <v>278</v>
      </c>
      <c r="X3851" t="s">
        <v>705</v>
      </c>
      <c r="Y3851" t="str">
        <f>"37-3011"</f>
        <v>37-3011</v>
      </c>
      <c r="Z3851" t="s">
        <v>94</v>
      </c>
      <c r="AA3851">
        <v>721110</v>
      </c>
      <c r="AB3851">
        <v>36</v>
      </c>
      <c r="AC3851">
        <v>10</v>
      </c>
      <c r="AD3851" t="s">
        <v>79</v>
      </c>
      <c r="AE3851" t="s">
        <v>80</v>
      </c>
      <c r="AF3851">
        <v>40</v>
      </c>
      <c r="AG3851" s="4">
        <v>0.33333333333333331</v>
      </c>
      <c r="AH3851" s="4">
        <v>0.6875</v>
      </c>
      <c r="AI3851" s="5">
        <v>14.41</v>
      </c>
      <c r="AJ3851">
        <v>21.62</v>
      </c>
      <c r="AL3851" t="s">
        <v>81</v>
      </c>
      <c r="AM3851" t="s">
        <v>82</v>
      </c>
      <c r="AO3851" t="s">
        <v>83</v>
      </c>
      <c r="AR3851" t="s">
        <v>82</v>
      </c>
      <c r="AT3851" t="s">
        <v>82</v>
      </c>
      <c r="AW3851" t="s">
        <v>72</v>
      </c>
      <c r="AX3851">
        <v>3</v>
      </c>
      <c r="AY3851" t="s">
        <v>22777</v>
      </c>
      <c r="AZ3851" t="s">
        <v>22779</v>
      </c>
      <c r="BA3851" t="s">
        <v>147</v>
      </c>
      <c r="BB3851">
        <v>18428</v>
      </c>
      <c r="BC3851" t="s">
        <v>79</v>
      </c>
      <c r="BH3851" t="s">
        <v>22780</v>
      </c>
      <c r="BJ3851">
        <v>240857870</v>
      </c>
    </row>
    <row r="3852" spans="1:62" x14ac:dyDescent="0.25">
      <c r="A3852" t="s">
        <v>22933</v>
      </c>
      <c r="B3852" s="2">
        <v>43511</v>
      </c>
      <c r="C3852" t="s">
        <v>63</v>
      </c>
      <c r="D3852" s="3">
        <v>43472.382971400461</v>
      </c>
      <c r="E3852" t="s">
        <v>1763</v>
      </c>
      <c r="F3852" s="2">
        <v>43556</v>
      </c>
      <c r="G3852" s="2">
        <v>43814</v>
      </c>
      <c r="H3852" t="s">
        <v>22934</v>
      </c>
      <c r="J3852" t="s">
        <v>22935</v>
      </c>
      <c r="K3852" t="s">
        <v>22936</v>
      </c>
      <c r="L3852" t="s">
        <v>22937</v>
      </c>
      <c r="M3852" t="s">
        <v>147</v>
      </c>
      <c r="N3852">
        <v>19390</v>
      </c>
      <c r="O3852" t="s">
        <v>70</v>
      </c>
      <c r="Q3852" t="s">
        <v>22938</v>
      </c>
      <c r="S3852" t="s">
        <v>72</v>
      </c>
      <c r="T3852" t="s">
        <v>13303</v>
      </c>
      <c r="U3852" t="s">
        <v>8950</v>
      </c>
      <c r="V3852" t="s">
        <v>1757</v>
      </c>
      <c r="W3852" t="s">
        <v>278</v>
      </c>
      <c r="X3852" t="s">
        <v>106</v>
      </c>
      <c r="Y3852" t="str">
        <f>"37-3011"</f>
        <v>37-3011</v>
      </c>
      <c r="Z3852" t="s">
        <v>94</v>
      </c>
      <c r="AA3852">
        <v>561730</v>
      </c>
      <c r="AB3852">
        <v>35</v>
      </c>
      <c r="AC3852">
        <v>35</v>
      </c>
      <c r="AD3852" t="s">
        <v>79</v>
      </c>
      <c r="AE3852" t="s">
        <v>80</v>
      </c>
      <c r="AF3852">
        <v>40</v>
      </c>
      <c r="AG3852" s="4">
        <v>0.25</v>
      </c>
      <c r="AH3852" s="4">
        <v>0.60416666666666663</v>
      </c>
      <c r="AI3852" s="5">
        <v>15.73</v>
      </c>
      <c r="AJ3852">
        <v>23.6</v>
      </c>
      <c r="AL3852" t="s">
        <v>81</v>
      </c>
      <c r="AM3852" t="s">
        <v>82</v>
      </c>
      <c r="AO3852" t="s">
        <v>83</v>
      </c>
      <c r="AR3852" t="s">
        <v>82</v>
      </c>
      <c r="AT3852" t="s">
        <v>82</v>
      </c>
      <c r="AW3852" t="s">
        <v>82</v>
      </c>
      <c r="AY3852" t="s">
        <v>22937</v>
      </c>
      <c r="AZ3852" t="s">
        <v>1310</v>
      </c>
      <c r="BA3852" t="s">
        <v>147</v>
      </c>
      <c r="BB3852">
        <v>19390</v>
      </c>
      <c r="BC3852" t="s">
        <v>79</v>
      </c>
      <c r="BH3852" t="s">
        <v>22935</v>
      </c>
      <c r="BJ3852">
        <v>342019919</v>
      </c>
    </row>
    <row r="3853" spans="1:62" x14ac:dyDescent="0.25">
      <c r="A3853" t="s">
        <v>23040</v>
      </c>
      <c r="B3853" s="2">
        <v>43511</v>
      </c>
      <c r="C3853" t="s">
        <v>63</v>
      </c>
      <c r="D3853" s="3">
        <v>43472.382286932872</v>
      </c>
      <c r="E3853" t="s">
        <v>64</v>
      </c>
      <c r="F3853" s="2">
        <v>43556</v>
      </c>
      <c r="G3853" s="2">
        <v>43784</v>
      </c>
      <c r="H3853" t="s">
        <v>5415</v>
      </c>
      <c r="I3853" t="s">
        <v>67</v>
      </c>
      <c r="J3853" t="s">
        <v>5416</v>
      </c>
      <c r="K3853" t="s">
        <v>67</v>
      </c>
      <c r="L3853" t="s">
        <v>4124</v>
      </c>
      <c r="M3853" t="s">
        <v>745</v>
      </c>
      <c r="N3853">
        <v>66214</v>
      </c>
      <c r="O3853" t="s">
        <v>70</v>
      </c>
      <c r="P3853" t="s">
        <v>67</v>
      </c>
      <c r="Q3853" t="s">
        <v>5417</v>
      </c>
      <c r="R3853">
        <v>232</v>
      </c>
      <c r="S3853" t="s">
        <v>72</v>
      </c>
      <c r="T3853" t="s">
        <v>651</v>
      </c>
      <c r="U3853" t="s">
        <v>652</v>
      </c>
      <c r="V3853" t="s">
        <v>653</v>
      </c>
      <c r="W3853" t="s">
        <v>207</v>
      </c>
      <c r="X3853" t="s">
        <v>5418</v>
      </c>
      <c r="Y3853" t="str">
        <f>"39-9032"</f>
        <v>39-9032</v>
      </c>
      <c r="Z3853" t="s">
        <v>5419</v>
      </c>
      <c r="AA3853">
        <v>61162</v>
      </c>
      <c r="AB3853">
        <v>5</v>
      </c>
      <c r="AC3853">
        <v>5</v>
      </c>
      <c r="AD3853" t="s">
        <v>79</v>
      </c>
      <c r="AE3853" t="s">
        <v>80</v>
      </c>
      <c r="AF3853">
        <v>35</v>
      </c>
      <c r="AG3853" s="4">
        <v>0.58333333333333337</v>
      </c>
      <c r="AH3853" s="4">
        <v>0.875</v>
      </c>
      <c r="AI3853" s="5">
        <v>15.58</v>
      </c>
      <c r="AL3853" t="s">
        <v>81</v>
      </c>
      <c r="AM3853" t="s">
        <v>82</v>
      </c>
      <c r="AO3853" t="s">
        <v>5127</v>
      </c>
      <c r="AP3853" t="s">
        <v>67</v>
      </c>
      <c r="AQ3853" t="s">
        <v>5420</v>
      </c>
      <c r="AR3853" t="s">
        <v>82</v>
      </c>
      <c r="AT3853" t="s">
        <v>82</v>
      </c>
      <c r="AW3853" t="s">
        <v>82</v>
      </c>
      <c r="AY3853" t="s">
        <v>23041</v>
      </c>
      <c r="AZ3853" t="s">
        <v>23042</v>
      </c>
      <c r="BA3853" t="s">
        <v>207</v>
      </c>
      <c r="BB3853">
        <v>2648</v>
      </c>
      <c r="BC3853" t="s">
        <v>79</v>
      </c>
      <c r="BH3853" t="s">
        <v>23043</v>
      </c>
      <c r="BJ3853">
        <v>742852234</v>
      </c>
    </row>
    <row r="3854" spans="1:62" x14ac:dyDescent="0.25">
      <c r="A3854" t="s">
        <v>23136</v>
      </c>
      <c r="B3854" s="2">
        <v>43511</v>
      </c>
      <c r="C3854" t="s">
        <v>63</v>
      </c>
      <c r="D3854" s="3">
        <v>43472.38165181713</v>
      </c>
      <c r="E3854" t="s">
        <v>1763</v>
      </c>
      <c r="F3854" s="2">
        <v>43556</v>
      </c>
      <c r="G3854" s="2">
        <v>43768</v>
      </c>
      <c r="H3854" t="s">
        <v>22600</v>
      </c>
      <c r="I3854" t="s">
        <v>20528</v>
      </c>
      <c r="J3854" t="s">
        <v>22601</v>
      </c>
      <c r="K3854" t="s">
        <v>67</v>
      </c>
      <c r="L3854" t="s">
        <v>3081</v>
      </c>
      <c r="M3854" t="s">
        <v>298</v>
      </c>
      <c r="N3854">
        <v>4843</v>
      </c>
      <c r="O3854" t="s">
        <v>70</v>
      </c>
      <c r="Q3854" t="s">
        <v>22602</v>
      </c>
      <c r="S3854" t="s">
        <v>72</v>
      </c>
      <c r="T3854" t="s">
        <v>651</v>
      </c>
      <c r="U3854" t="s">
        <v>652</v>
      </c>
      <c r="V3854" t="s">
        <v>653</v>
      </c>
      <c r="W3854" t="s">
        <v>207</v>
      </c>
      <c r="X3854" t="s">
        <v>1427</v>
      </c>
      <c r="Y3854" t="str">
        <f>"37-2012"</f>
        <v>37-2012</v>
      </c>
      <c r="Z3854" t="s">
        <v>373</v>
      </c>
      <c r="AA3854">
        <v>721110</v>
      </c>
      <c r="AB3854">
        <v>2</v>
      </c>
      <c r="AC3854">
        <v>2</v>
      </c>
      <c r="AD3854" t="s">
        <v>79</v>
      </c>
      <c r="AE3854" t="s">
        <v>80</v>
      </c>
      <c r="AF3854">
        <v>40</v>
      </c>
      <c r="AG3854" s="4">
        <v>0.375</v>
      </c>
      <c r="AH3854" s="4">
        <v>0.70833333333333337</v>
      </c>
      <c r="AI3854" s="5">
        <v>11.15</v>
      </c>
      <c r="AJ3854">
        <v>16.73</v>
      </c>
      <c r="AK3854">
        <v>21</v>
      </c>
      <c r="AL3854" t="s">
        <v>81</v>
      </c>
      <c r="AM3854" t="s">
        <v>82</v>
      </c>
      <c r="AO3854" t="s">
        <v>83</v>
      </c>
      <c r="AR3854" t="s">
        <v>82</v>
      </c>
      <c r="AT3854" t="s">
        <v>82</v>
      </c>
      <c r="AW3854" t="s">
        <v>72</v>
      </c>
      <c r="AX3854">
        <v>3</v>
      </c>
      <c r="AY3854" t="s">
        <v>3081</v>
      </c>
      <c r="AZ3854" t="s">
        <v>18968</v>
      </c>
      <c r="BA3854" t="s">
        <v>298</v>
      </c>
      <c r="BB3854">
        <v>4843</v>
      </c>
      <c r="BC3854" t="s">
        <v>87</v>
      </c>
      <c r="BH3854" t="s">
        <v>22601</v>
      </c>
      <c r="BJ3854">
        <v>472110427</v>
      </c>
    </row>
    <row r="3855" spans="1:62" x14ac:dyDescent="0.25">
      <c r="A3855" t="s">
        <v>23177</v>
      </c>
      <c r="B3855" s="2">
        <v>43511</v>
      </c>
      <c r="C3855" t="s">
        <v>63</v>
      </c>
      <c r="D3855" s="3">
        <v>43472.38269056713</v>
      </c>
      <c r="E3855" t="s">
        <v>64</v>
      </c>
      <c r="F3855" s="2">
        <v>43556</v>
      </c>
      <c r="G3855" s="2">
        <v>43769</v>
      </c>
      <c r="H3855" t="s">
        <v>23056</v>
      </c>
      <c r="I3855" t="s">
        <v>67</v>
      </c>
      <c r="J3855" t="s">
        <v>23057</v>
      </c>
      <c r="K3855" t="s">
        <v>23058</v>
      </c>
      <c r="L3855" t="s">
        <v>16005</v>
      </c>
      <c r="M3855" t="s">
        <v>298</v>
      </c>
      <c r="N3855">
        <v>3910</v>
      </c>
      <c r="O3855" t="s">
        <v>70</v>
      </c>
      <c r="P3855" t="s">
        <v>67</v>
      </c>
      <c r="Q3855" t="s">
        <v>23059</v>
      </c>
      <c r="S3855" t="s">
        <v>72</v>
      </c>
      <c r="T3855" t="s">
        <v>3529</v>
      </c>
      <c r="U3855" t="s">
        <v>3530</v>
      </c>
      <c r="V3855" t="s">
        <v>3531</v>
      </c>
      <c r="W3855" t="s">
        <v>232</v>
      </c>
      <c r="X3855" t="s">
        <v>15165</v>
      </c>
      <c r="Y3855" t="str">
        <f>"43-4081"</f>
        <v>43-4081</v>
      </c>
      <c r="Z3855" t="s">
        <v>1983</v>
      </c>
      <c r="AA3855">
        <v>72111</v>
      </c>
      <c r="AB3855">
        <v>2</v>
      </c>
      <c r="AC3855">
        <v>2</v>
      </c>
      <c r="AD3855" t="s">
        <v>79</v>
      </c>
      <c r="AE3855" t="s">
        <v>80</v>
      </c>
      <c r="AF3855">
        <v>35</v>
      </c>
      <c r="AG3855" s="4">
        <v>0.33333333333333331</v>
      </c>
      <c r="AH3855" s="4">
        <v>0.95833333333333337</v>
      </c>
      <c r="AI3855" s="5">
        <v>13.36</v>
      </c>
      <c r="AJ3855">
        <v>20.04</v>
      </c>
      <c r="AK3855">
        <v>20.04</v>
      </c>
      <c r="AL3855" t="s">
        <v>81</v>
      </c>
      <c r="AM3855" t="s">
        <v>82</v>
      </c>
      <c r="AO3855" t="s">
        <v>83</v>
      </c>
      <c r="AP3855" t="s">
        <v>67</v>
      </c>
      <c r="AQ3855" t="s">
        <v>662</v>
      </c>
      <c r="AR3855" t="s">
        <v>82</v>
      </c>
      <c r="AT3855" t="s">
        <v>82</v>
      </c>
      <c r="AW3855" t="s">
        <v>82</v>
      </c>
      <c r="AY3855" t="s">
        <v>16005</v>
      </c>
      <c r="AZ3855" t="s">
        <v>302</v>
      </c>
      <c r="BA3855" t="s">
        <v>298</v>
      </c>
      <c r="BB3855">
        <v>3910</v>
      </c>
      <c r="BC3855" t="s">
        <v>87</v>
      </c>
      <c r="BH3855" t="s">
        <v>23057</v>
      </c>
      <c r="BI3855" t="s">
        <v>67</v>
      </c>
      <c r="BJ3855">
        <v>10355034</v>
      </c>
    </row>
    <row r="3856" spans="1:62" x14ac:dyDescent="0.25">
      <c r="A3856" t="s">
        <v>23244</v>
      </c>
      <c r="B3856" s="2">
        <v>43511</v>
      </c>
      <c r="C3856" t="s">
        <v>63</v>
      </c>
      <c r="D3856" s="3">
        <v>43472.380962442126</v>
      </c>
      <c r="E3856" t="s">
        <v>64</v>
      </c>
      <c r="F3856" s="2">
        <v>43556</v>
      </c>
      <c r="G3856" s="2">
        <v>43799</v>
      </c>
      <c r="H3856" t="s">
        <v>23245</v>
      </c>
      <c r="J3856" t="s">
        <v>23246</v>
      </c>
      <c r="L3856" t="s">
        <v>23247</v>
      </c>
      <c r="M3856" t="s">
        <v>1966</v>
      </c>
      <c r="N3856">
        <v>19939</v>
      </c>
      <c r="O3856" t="s">
        <v>70</v>
      </c>
      <c r="Q3856" t="s">
        <v>23248</v>
      </c>
      <c r="S3856" t="s">
        <v>72</v>
      </c>
      <c r="T3856" t="s">
        <v>21237</v>
      </c>
      <c r="U3856" t="s">
        <v>21238</v>
      </c>
      <c r="V3856" t="s">
        <v>21239</v>
      </c>
      <c r="W3856" t="s">
        <v>136</v>
      </c>
      <c r="X3856" t="s">
        <v>1277</v>
      </c>
      <c r="Y3856" t="str">
        <f>"37-3011"</f>
        <v>37-3011</v>
      </c>
      <c r="Z3856" t="s">
        <v>94</v>
      </c>
      <c r="AA3856">
        <v>561730</v>
      </c>
      <c r="AB3856">
        <v>10</v>
      </c>
      <c r="AC3856">
        <v>10</v>
      </c>
      <c r="AD3856" t="s">
        <v>79</v>
      </c>
      <c r="AE3856" t="s">
        <v>95</v>
      </c>
      <c r="AF3856">
        <v>35</v>
      </c>
      <c r="AG3856" s="4">
        <v>0.3125</v>
      </c>
      <c r="AH3856" s="4">
        <v>0.66666666666666663</v>
      </c>
      <c r="AI3856" s="5">
        <v>13.13</v>
      </c>
      <c r="AJ3856">
        <v>19.7</v>
      </c>
      <c r="AL3856" t="s">
        <v>81</v>
      </c>
      <c r="AM3856" t="s">
        <v>82</v>
      </c>
      <c r="AO3856" t="s">
        <v>83</v>
      </c>
      <c r="AP3856" t="s">
        <v>67</v>
      </c>
      <c r="AQ3856" t="s">
        <v>67</v>
      </c>
      <c r="AR3856" t="s">
        <v>82</v>
      </c>
      <c r="AT3856" t="s">
        <v>82</v>
      </c>
      <c r="AW3856" t="s">
        <v>82</v>
      </c>
      <c r="AY3856" t="s">
        <v>23247</v>
      </c>
      <c r="AZ3856" t="s">
        <v>2086</v>
      </c>
      <c r="BA3856" t="s">
        <v>1966</v>
      </c>
      <c r="BB3856">
        <v>19939</v>
      </c>
      <c r="BC3856" t="s">
        <v>79</v>
      </c>
      <c r="BH3856" t="s">
        <v>23246</v>
      </c>
      <c r="BJ3856">
        <v>271684430</v>
      </c>
    </row>
    <row r="3857" spans="1:62" x14ac:dyDescent="0.25">
      <c r="A3857" t="s">
        <v>23607</v>
      </c>
      <c r="B3857" s="2">
        <v>43511</v>
      </c>
      <c r="C3857" t="s">
        <v>63</v>
      </c>
      <c r="D3857" s="3">
        <v>43472.37924037037</v>
      </c>
      <c r="E3857" t="s">
        <v>64</v>
      </c>
      <c r="F3857" s="2">
        <v>43556</v>
      </c>
      <c r="G3857" s="2">
        <v>43769</v>
      </c>
      <c r="H3857" t="s">
        <v>16147</v>
      </c>
      <c r="I3857" t="s">
        <v>67</v>
      </c>
      <c r="J3857" t="s">
        <v>16148</v>
      </c>
      <c r="K3857" t="s">
        <v>67</v>
      </c>
      <c r="L3857" t="s">
        <v>8799</v>
      </c>
      <c r="M3857" t="s">
        <v>2367</v>
      </c>
      <c r="N3857">
        <v>29455</v>
      </c>
      <c r="O3857" t="s">
        <v>70</v>
      </c>
      <c r="Q3857" t="s">
        <v>16149</v>
      </c>
      <c r="S3857" t="s">
        <v>72</v>
      </c>
      <c r="T3857" t="s">
        <v>651</v>
      </c>
      <c r="U3857" t="s">
        <v>652</v>
      </c>
      <c r="V3857" t="s">
        <v>653</v>
      </c>
      <c r="W3857" t="s">
        <v>207</v>
      </c>
      <c r="X3857" t="s">
        <v>23608</v>
      </c>
      <c r="Y3857" t="str">
        <f>"35-9011"</f>
        <v>35-9011</v>
      </c>
      <c r="Z3857" t="s">
        <v>1925</v>
      </c>
      <c r="AA3857">
        <v>713910</v>
      </c>
      <c r="AB3857">
        <v>8</v>
      </c>
      <c r="AC3857">
        <v>8</v>
      </c>
      <c r="AD3857" t="s">
        <v>79</v>
      </c>
      <c r="AE3857" t="s">
        <v>95</v>
      </c>
      <c r="AF3857">
        <v>40</v>
      </c>
      <c r="AG3857" s="4">
        <v>0.375</v>
      </c>
      <c r="AH3857" s="4">
        <v>0.70833333333333337</v>
      </c>
      <c r="AI3857" s="5">
        <v>9.4700000000000006</v>
      </c>
      <c r="AJ3857">
        <v>14.21</v>
      </c>
      <c r="AK3857">
        <v>16.5</v>
      </c>
      <c r="AL3857" t="s">
        <v>81</v>
      </c>
      <c r="AM3857" t="s">
        <v>82</v>
      </c>
      <c r="AO3857" t="s">
        <v>83</v>
      </c>
      <c r="AP3857" t="s">
        <v>67</v>
      </c>
      <c r="AQ3857" t="s">
        <v>67</v>
      </c>
      <c r="AR3857" t="s">
        <v>82</v>
      </c>
      <c r="AT3857" t="s">
        <v>82</v>
      </c>
      <c r="AW3857" t="s">
        <v>72</v>
      </c>
      <c r="AX3857">
        <v>3</v>
      </c>
      <c r="AY3857" t="s">
        <v>8799</v>
      </c>
      <c r="AZ3857" t="s">
        <v>3743</v>
      </c>
      <c r="BA3857" t="s">
        <v>2367</v>
      </c>
      <c r="BB3857">
        <v>29455</v>
      </c>
      <c r="BC3857" t="s">
        <v>79</v>
      </c>
      <c r="BH3857" t="s">
        <v>16148</v>
      </c>
      <c r="BI3857" t="s">
        <v>67</v>
      </c>
      <c r="BJ3857">
        <v>570955829</v>
      </c>
    </row>
    <row r="3858" spans="1:62" x14ac:dyDescent="0.25">
      <c r="A3858" t="s">
        <v>23901</v>
      </c>
      <c r="B3858" s="2">
        <v>43511</v>
      </c>
      <c r="C3858" t="s">
        <v>63</v>
      </c>
      <c r="D3858" s="3">
        <v>43472.383484178237</v>
      </c>
      <c r="E3858" t="s">
        <v>64</v>
      </c>
      <c r="F3858" s="2">
        <v>43556</v>
      </c>
      <c r="G3858" s="2">
        <v>43775</v>
      </c>
      <c r="H3858" t="s">
        <v>23902</v>
      </c>
      <c r="I3858" t="s">
        <v>23903</v>
      </c>
      <c r="J3858" t="s">
        <v>23904</v>
      </c>
      <c r="K3858" t="s">
        <v>23905</v>
      </c>
      <c r="L3858" t="s">
        <v>19934</v>
      </c>
      <c r="M3858" t="s">
        <v>226</v>
      </c>
      <c r="N3858">
        <v>49757</v>
      </c>
      <c r="O3858" t="s">
        <v>70</v>
      </c>
      <c r="Q3858" t="s">
        <v>23906</v>
      </c>
      <c r="S3858" t="s">
        <v>72</v>
      </c>
      <c r="T3858" t="s">
        <v>19936</v>
      </c>
      <c r="U3858" t="s">
        <v>19937</v>
      </c>
      <c r="V3858" t="s">
        <v>3243</v>
      </c>
      <c r="W3858" t="s">
        <v>226</v>
      </c>
      <c r="X3858" t="s">
        <v>3252</v>
      </c>
      <c r="Y3858" t="str">
        <f>"35-9011"</f>
        <v>35-9011</v>
      </c>
      <c r="Z3858" t="s">
        <v>1925</v>
      </c>
      <c r="AA3858">
        <v>72251</v>
      </c>
      <c r="AB3858">
        <v>5</v>
      </c>
      <c r="AC3858">
        <v>5</v>
      </c>
      <c r="AD3858" t="s">
        <v>79</v>
      </c>
      <c r="AE3858" t="s">
        <v>80</v>
      </c>
      <c r="AF3858">
        <v>35</v>
      </c>
      <c r="AG3858" s="4">
        <v>0.33333333333333331</v>
      </c>
      <c r="AH3858" s="4">
        <v>0.66666666666666663</v>
      </c>
      <c r="AI3858" s="5">
        <v>10.039999999999999</v>
      </c>
      <c r="AJ3858">
        <v>15.06</v>
      </c>
      <c r="AK3858">
        <v>15.06</v>
      </c>
      <c r="AL3858" t="s">
        <v>81</v>
      </c>
      <c r="AM3858" t="s">
        <v>82</v>
      </c>
      <c r="AO3858" t="s">
        <v>83</v>
      </c>
      <c r="AR3858" t="s">
        <v>82</v>
      </c>
      <c r="AT3858" t="s">
        <v>82</v>
      </c>
      <c r="AW3858" t="s">
        <v>82</v>
      </c>
      <c r="AY3858" t="s">
        <v>12138</v>
      </c>
      <c r="AZ3858" t="s">
        <v>10246</v>
      </c>
      <c r="BA3858" t="s">
        <v>226</v>
      </c>
      <c r="BB3858">
        <v>49757</v>
      </c>
      <c r="BC3858" t="s">
        <v>79</v>
      </c>
      <c r="BH3858" t="s">
        <v>23907</v>
      </c>
      <c r="BJ3858">
        <v>383295119</v>
      </c>
    </row>
    <row r="3859" spans="1:62" x14ac:dyDescent="0.25">
      <c r="A3859" t="s">
        <v>23920</v>
      </c>
      <c r="B3859" s="2">
        <v>43511</v>
      </c>
      <c r="C3859" t="s">
        <v>63</v>
      </c>
      <c r="D3859" s="3">
        <v>43472.38323590278</v>
      </c>
      <c r="E3859" t="s">
        <v>64</v>
      </c>
      <c r="F3859" s="2">
        <v>43556</v>
      </c>
      <c r="G3859" s="2">
        <v>43799</v>
      </c>
      <c r="H3859" t="s">
        <v>23921</v>
      </c>
      <c r="I3859" t="s">
        <v>23922</v>
      </c>
      <c r="J3859" t="s">
        <v>23923</v>
      </c>
      <c r="L3859" t="s">
        <v>23924</v>
      </c>
      <c r="M3859" t="s">
        <v>105</v>
      </c>
      <c r="N3859">
        <v>78657</v>
      </c>
      <c r="O3859" t="s">
        <v>70</v>
      </c>
      <c r="Q3859" t="s">
        <v>23925</v>
      </c>
      <c r="S3859" t="s">
        <v>72</v>
      </c>
      <c r="T3859" t="s">
        <v>102</v>
      </c>
      <c r="U3859" t="s">
        <v>2630</v>
      </c>
      <c r="V3859" t="s">
        <v>2470</v>
      </c>
      <c r="W3859" t="s">
        <v>105</v>
      </c>
      <c r="X3859" t="s">
        <v>1533</v>
      </c>
      <c r="Y3859" t="str">
        <f>"35-3031"</f>
        <v>35-3031</v>
      </c>
      <c r="Z3859" t="s">
        <v>410</v>
      </c>
      <c r="AA3859">
        <v>721110</v>
      </c>
      <c r="AB3859">
        <v>10</v>
      </c>
      <c r="AC3859">
        <v>10</v>
      </c>
      <c r="AD3859" t="s">
        <v>79</v>
      </c>
      <c r="AE3859" t="s">
        <v>95</v>
      </c>
      <c r="AF3859">
        <v>35</v>
      </c>
      <c r="AG3859" s="4">
        <v>0.25</v>
      </c>
      <c r="AH3859" s="4">
        <v>0.95833333333333337</v>
      </c>
      <c r="AI3859" s="5">
        <v>9.89</v>
      </c>
      <c r="AJ3859">
        <v>14.84</v>
      </c>
      <c r="AK3859">
        <v>14.84</v>
      </c>
      <c r="AL3859" t="s">
        <v>81</v>
      </c>
      <c r="AM3859" t="s">
        <v>82</v>
      </c>
      <c r="AO3859" t="s">
        <v>83</v>
      </c>
      <c r="AR3859" t="s">
        <v>82</v>
      </c>
      <c r="AT3859" t="s">
        <v>82</v>
      </c>
      <c r="AW3859" t="s">
        <v>72</v>
      </c>
      <c r="AX3859">
        <v>6</v>
      </c>
      <c r="AY3859" t="s">
        <v>23926</v>
      </c>
      <c r="AZ3859" t="s">
        <v>23927</v>
      </c>
      <c r="BA3859" t="s">
        <v>105</v>
      </c>
      <c r="BB3859">
        <v>78657</v>
      </c>
      <c r="BC3859" t="s">
        <v>87</v>
      </c>
      <c r="BH3859" t="s">
        <v>23928</v>
      </c>
      <c r="BJ3859">
        <v>450471621</v>
      </c>
    </row>
    <row r="3860" spans="1:62" x14ac:dyDescent="0.25">
      <c r="A3860" t="s">
        <v>24085</v>
      </c>
      <c r="B3860" s="2">
        <v>43511</v>
      </c>
      <c r="C3860" t="s">
        <v>63</v>
      </c>
      <c r="D3860" s="3">
        <v>43472.383171701389</v>
      </c>
      <c r="E3860" t="s">
        <v>64</v>
      </c>
      <c r="F3860" s="2">
        <v>43556</v>
      </c>
      <c r="G3860" s="2">
        <v>43776</v>
      </c>
      <c r="H3860" t="s">
        <v>24086</v>
      </c>
      <c r="J3860" t="s">
        <v>24087</v>
      </c>
      <c r="L3860" t="s">
        <v>15812</v>
      </c>
      <c r="M3860" t="s">
        <v>774</v>
      </c>
      <c r="N3860">
        <v>80301</v>
      </c>
      <c r="O3860" t="s">
        <v>70</v>
      </c>
      <c r="Q3860" t="s">
        <v>24088</v>
      </c>
      <c r="S3860" t="s">
        <v>72</v>
      </c>
      <c r="T3860" t="s">
        <v>19936</v>
      </c>
      <c r="U3860" t="s">
        <v>19937</v>
      </c>
      <c r="V3860" t="s">
        <v>3243</v>
      </c>
      <c r="W3860" t="s">
        <v>226</v>
      </c>
      <c r="X3860" t="s">
        <v>1427</v>
      </c>
      <c r="Y3860" t="str">
        <f>"37-2012"</f>
        <v>37-2012</v>
      </c>
      <c r="Z3860" t="s">
        <v>373</v>
      </c>
      <c r="AA3860">
        <v>721110</v>
      </c>
      <c r="AB3860">
        <v>16</v>
      </c>
      <c r="AC3860">
        <v>16</v>
      </c>
      <c r="AD3860" t="s">
        <v>79</v>
      </c>
      <c r="AE3860" t="s">
        <v>80</v>
      </c>
      <c r="AF3860">
        <v>40</v>
      </c>
      <c r="AG3860" s="4">
        <v>0.375</v>
      </c>
      <c r="AH3860" s="4">
        <v>0.70833333333333337</v>
      </c>
      <c r="AI3860" s="5">
        <v>11.5</v>
      </c>
      <c r="AJ3860">
        <v>17.25</v>
      </c>
      <c r="AK3860">
        <v>17.25</v>
      </c>
      <c r="AL3860" t="s">
        <v>81</v>
      </c>
      <c r="AM3860" t="s">
        <v>82</v>
      </c>
      <c r="AO3860" t="s">
        <v>83</v>
      </c>
      <c r="AR3860" t="s">
        <v>82</v>
      </c>
      <c r="AT3860" t="s">
        <v>82</v>
      </c>
      <c r="AW3860" t="s">
        <v>82</v>
      </c>
      <c r="AY3860" t="s">
        <v>12138</v>
      </c>
      <c r="AZ3860" t="s">
        <v>10246</v>
      </c>
      <c r="BA3860" t="s">
        <v>226</v>
      </c>
      <c r="BB3860">
        <v>49757</v>
      </c>
      <c r="BC3860" t="s">
        <v>87</v>
      </c>
      <c r="BH3860" t="s">
        <v>24089</v>
      </c>
      <c r="BJ3860">
        <v>274133950</v>
      </c>
    </row>
    <row r="3861" spans="1:62" x14ac:dyDescent="0.25">
      <c r="A3861" t="s">
        <v>24172</v>
      </c>
      <c r="B3861" s="2">
        <v>43511</v>
      </c>
      <c r="C3861" t="s">
        <v>63</v>
      </c>
      <c r="D3861" s="3">
        <v>43472.382763437497</v>
      </c>
      <c r="E3861" t="s">
        <v>64</v>
      </c>
      <c r="F3861" s="2">
        <v>43556</v>
      </c>
      <c r="G3861" s="2">
        <v>43753</v>
      </c>
      <c r="H3861" t="s">
        <v>24173</v>
      </c>
      <c r="J3861" t="s">
        <v>24174</v>
      </c>
      <c r="L3861" t="s">
        <v>24175</v>
      </c>
      <c r="M3861" t="s">
        <v>859</v>
      </c>
      <c r="N3861">
        <v>98026</v>
      </c>
      <c r="O3861" t="s">
        <v>70</v>
      </c>
      <c r="Q3861" t="s">
        <v>24176</v>
      </c>
      <c r="S3861" t="s">
        <v>72</v>
      </c>
      <c r="T3861" t="s">
        <v>878</v>
      </c>
      <c r="U3861" t="s">
        <v>2327</v>
      </c>
      <c r="V3861" t="s">
        <v>880</v>
      </c>
      <c r="W3861" t="s">
        <v>881</v>
      </c>
      <c r="X3861" t="s">
        <v>1256</v>
      </c>
      <c r="Y3861" t="str">
        <f>"37-3011"</f>
        <v>37-3011</v>
      </c>
      <c r="Z3861" t="s">
        <v>94</v>
      </c>
      <c r="AA3861">
        <v>561730</v>
      </c>
      <c r="AB3861">
        <v>17</v>
      </c>
      <c r="AC3861">
        <v>17</v>
      </c>
      <c r="AD3861" t="s">
        <v>79</v>
      </c>
      <c r="AE3861" t="s">
        <v>95</v>
      </c>
      <c r="AF3861">
        <v>40</v>
      </c>
      <c r="AG3861" s="4">
        <v>0.3125</v>
      </c>
      <c r="AH3861" s="4">
        <v>0.66666666666666663</v>
      </c>
      <c r="AI3861" s="5">
        <v>17.89</v>
      </c>
      <c r="AJ3861">
        <v>26.84</v>
      </c>
      <c r="AK3861">
        <v>36</v>
      </c>
      <c r="AL3861" t="s">
        <v>81</v>
      </c>
      <c r="AM3861" t="s">
        <v>82</v>
      </c>
      <c r="AO3861" t="s">
        <v>83</v>
      </c>
      <c r="AR3861" t="s">
        <v>82</v>
      </c>
      <c r="AT3861" t="s">
        <v>82</v>
      </c>
      <c r="AW3861" t="s">
        <v>82</v>
      </c>
      <c r="AY3861" t="s">
        <v>24175</v>
      </c>
      <c r="AZ3861" t="s">
        <v>8373</v>
      </c>
      <c r="BA3861" t="s">
        <v>859</v>
      </c>
      <c r="BB3861">
        <v>98026</v>
      </c>
      <c r="BC3861" t="s">
        <v>79</v>
      </c>
      <c r="BH3861" t="s">
        <v>24177</v>
      </c>
      <c r="BJ3861">
        <v>911548880</v>
      </c>
    </row>
    <row r="3862" spans="1:62" x14ac:dyDescent="0.25">
      <c r="A3862" t="s">
        <v>24254</v>
      </c>
      <c r="B3862" s="2">
        <v>43511</v>
      </c>
      <c r="C3862" t="s">
        <v>63</v>
      </c>
      <c r="D3862" s="3">
        <v>43472.383770729168</v>
      </c>
      <c r="E3862" t="s">
        <v>64</v>
      </c>
      <c r="F3862" s="2">
        <v>43556</v>
      </c>
      <c r="G3862" s="2">
        <v>43775</v>
      </c>
      <c r="H3862" t="s">
        <v>23902</v>
      </c>
      <c r="I3862" t="s">
        <v>23903</v>
      </c>
      <c r="J3862" t="s">
        <v>23904</v>
      </c>
      <c r="K3862" t="s">
        <v>23905</v>
      </c>
      <c r="L3862" t="s">
        <v>19934</v>
      </c>
      <c r="M3862" t="s">
        <v>226</v>
      </c>
      <c r="N3862">
        <v>49757</v>
      </c>
      <c r="O3862" t="s">
        <v>70</v>
      </c>
      <c r="Q3862" t="s">
        <v>23906</v>
      </c>
      <c r="S3862" t="s">
        <v>72</v>
      </c>
      <c r="T3862" t="s">
        <v>19936</v>
      </c>
      <c r="U3862" t="s">
        <v>19937</v>
      </c>
      <c r="V3862" t="s">
        <v>3243</v>
      </c>
      <c r="W3862" t="s">
        <v>226</v>
      </c>
      <c r="X3862" t="s">
        <v>1427</v>
      </c>
      <c r="Y3862" t="str">
        <f>"37-2012"</f>
        <v>37-2012</v>
      </c>
      <c r="Z3862" t="s">
        <v>373</v>
      </c>
      <c r="AA3862">
        <v>72251</v>
      </c>
      <c r="AB3862">
        <v>8</v>
      </c>
      <c r="AC3862">
        <v>8</v>
      </c>
      <c r="AD3862" t="s">
        <v>79</v>
      </c>
      <c r="AE3862" t="s">
        <v>80</v>
      </c>
      <c r="AF3862">
        <v>35</v>
      </c>
      <c r="AG3862" s="4">
        <v>0.33333333333333331</v>
      </c>
      <c r="AH3862" s="4">
        <v>0.66666666666666663</v>
      </c>
      <c r="AI3862" s="5">
        <v>10.75</v>
      </c>
      <c r="AJ3862">
        <v>16.13</v>
      </c>
      <c r="AK3862">
        <v>16.13</v>
      </c>
      <c r="AL3862" t="s">
        <v>81</v>
      </c>
      <c r="AM3862" t="s">
        <v>82</v>
      </c>
      <c r="AO3862" t="s">
        <v>83</v>
      </c>
      <c r="AR3862" t="s">
        <v>82</v>
      </c>
      <c r="AT3862" t="s">
        <v>82</v>
      </c>
      <c r="AW3862" t="s">
        <v>82</v>
      </c>
      <c r="AY3862" t="s">
        <v>12138</v>
      </c>
      <c r="AZ3862" t="s">
        <v>10246</v>
      </c>
      <c r="BA3862" t="s">
        <v>226</v>
      </c>
      <c r="BB3862">
        <v>49757</v>
      </c>
      <c r="BC3862" t="s">
        <v>79</v>
      </c>
      <c r="BH3862" t="s">
        <v>23907</v>
      </c>
      <c r="BJ3862">
        <v>383295119</v>
      </c>
    </row>
    <row r="3863" spans="1:62" x14ac:dyDescent="0.25">
      <c r="A3863" t="s">
        <v>24409</v>
      </c>
      <c r="B3863" s="2">
        <v>43511</v>
      </c>
      <c r="C3863" t="s">
        <v>63</v>
      </c>
      <c r="D3863" s="3">
        <v>43472.380747395837</v>
      </c>
      <c r="E3863" t="s">
        <v>64</v>
      </c>
      <c r="F3863" s="2">
        <v>43556</v>
      </c>
      <c r="G3863" s="2">
        <v>43799</v>
      </c>
      <c r="H3863" t="s">
        <v>24410</v>
      </c>
      <c r="J3863" t="s">
        <v>24411</v>
      </c>
      <c r="L3863" t="s">
        <v>24412</v>
      </c>
      <c r="M3863" t="s">
        <v>2356</v>
      </c>
      <c r="N3863">
        <v>68317</v>
      </c>
      <c r="O3863" t="s">
        <v>70</v>
      </c>
      <c r="Q3863" t="s">
        <v>24413</v>
      </c>
      <c r="S3863" t="s">
        <v>72</v>
      </c>
      <c r="T3863" t="s">
        <v>24345</v>
      </c>
      <c r="U3863" t="s">
        <v>24346</v>
      </c>
      <c r="V3863" t="s">
        <v>6487</v>
      </c>
      <c r="W3863" t="s">
        <v>2356</v>
      </c>
      <c r="X3863" t="s">
        <v>1758</v>
      </c>
      <c r="Y3863" t="str">
        <f>"47-2061"</f>
        <v>47-2061</v>
      </c>
      <c r="Z3863" t="s">
        <v>326</v>
      </c>
      <c r="AA3863">
        <v>561730</v>
      </c>
      <c r="AB3863">
        <v>5</v>
      </c>
      <c r="AC3863">
        <v>5</v>
      </c>
      <c r="AD3863" t="s">
        <v>79</v>
      </c>
      <c r="AE3863" t="s">
        <v>80</v>
      </c>
      <c r="AF3863">
        <v>40</v>
      </c>
      <c r="AG3863" s="4">
        <v>0.29166666666666669</v>
      </c>
      <c r="AH3863" s="4">
        <v>0.66666666666666663</v>
      </c>
      <c r="AI3863" s="5">
        <v>12.93</v>
      </c>
      <c r="AJ3863">
        <v>19.399999999999999</v>
      </c>
      <c r="AL3863" t="s">
        <v>81</v>
      </c>
      <c r="AM3863" t="s">
        <v>82</v>
      </c>
      <c r="AO3863" t="s">
        <v>83</v>
      </c>
      <c r="AR3863" t="s">
        <v>82</v>
      </c>
      <c r="AT3863" t="s">
        <v>82</v>
      </c>
      <c r="AW3863" t="s">
        <v>72</v>
      </c>
      <c r="AX3863">
        <v>6</v>
      </c>
      <c r="AY3863" t="s">
        <v>24414</v>
      </c>
      <c r="AZ3863" t="s">
        <v>24415</v>
      </c>
      <c r="BA3863" t="s">
        <v>2356</v>
      </c>
      <c r="BB3863">
        <v>68465</v>
      </c>
      <c r="BC3863" t="s">
        <v>79</v>
      </c>
      <c r="BH3863" t="s">
        <v>24416</v>
      </c>
      <c r="BI3863" t="s">
        <v>24417</v>
      </c>
      <c r="BJ3863">
        <v>900588645</v>
      </c>
    </row>
    <row r="3864" spans="1:62" x14ac:dyDescent="0.25">
      <c r="A3864" t="s">
        <v>24608</v>
      </c>
      <c r="B3864" s="2">
        <v>43511</v>
      </c>
      <c r="C3864" t="s">
        <v>63</v>
      </c>
      <c r="D3864" s="3">
        <v>43472.380712199076</v>
      </c>
      <c r="E3864" t="s">
        <v>64</v>
      </c>
      <c r="F3864" s="2">
        <v>43556</v>
      </c>
      <c r="G3864" s="2">
        <v>43861</v>
      </c>
      <c r="H3864" t="s">
        <v>24609</v>
      </c>
      <c r="J3864" t="s">
        <v>24610</v>
      </c>
      <c r="L3864" t="s">
        <v>738</v>
      </c>
      <c r="M3864" t="s">
        <v>105</v>
      </c>
      <c r="N3864">
        <v>78735</v>
      </c>
      <c r="O3864" t="s">
        <v>70</v>
      </c>
      <c r="Q3864" t="s">
        <v>24611</v>
      </c>
      <c r="S3864" t="s">
        <v>72</v>
      </c>
      <c r="T3864" t="s">
        <v>1791</v>
      </c>
      <c r="U3864" t="s">
        <v>911</v>
      </c>
      <c r="V3864" t="s">
        <v>863</v>
      </c>
      <c r="W3864" t="s">
        <v>105</v>
      </c>
      <c r="X3864" t="s">
        <v>106</v>
      </c>
      <c r="Y3864" t="str">
        <f>"37-3011"</f>
        <v>37-3011</v>
      </c>
      <c r="Z3864" t="s">
        <v>94</v>
      </c>
      <c r="AA3864">
        <v>561730</v>
      </c>
      <c r="AB3864">
        <v>15</v>
      </c>
      <c r="AC3864">
        <v>15</v>
      </c>
      <c r="AD3864" t="s">
        <v>79</v>
      </c>
      <c r="AE3864" t="s">
        <v>95</v>
      </c>
      <c r="AF3864">
        <v>40</v>
      </c>
      <c r="AG3864" s="4">
        <v>0.29166666666666669</v>
      </c>
      <c r="AH3864" s="4">
        <v>0.64583333333333337</v>
      </c>
      <c r="AI3864" s="5">
        <v>13.91</v>
      </c>
      <c r="AJ3864">
        <v>20.87</v>
      </c>
      <c r="AL3864" t="s">
        <v>81</v>
      </c>
      <c r="AM3864" t="s">
        <v>82</v>
      </c>
      <c r="AO3864" t="s">
        <v>83</v>
      </c>
      <c r="AR3864" t="s">
        <v>82</v>
      </c>
      <c r="AT3864" t="s">
        <v>82</v>
      </c>
      <c r="AW3864" t="s">
        <v>72</v>
      </c>
      <c r="AX3864">
        <v>1</v>
      </c>
      <c r="AY3864" t="s">
        <v>738</v>
      </c>
      <c r="AZ3864" t="s">
        <v>2422</v>
      </c>
      <c r="BA3864" t="s">
        <v>105</v>
      </c>
      <c r="BB3864">
        <v>78735</v>
      </c>
      <c r="BC3864" t="s">
        <v>79</v>
      </c>
      <c r="BH3864" t="s">
        <v>24610</v>
      </c>
      <c r="BJ3864">
        <v>742789995</v>
      </c>
    </row>
    <row r="3865" spans="1:62" x14ac:dyDescent="0.25">
      <c r="A3865" t="s">
        <v>24883</v>
      </c>
      <c r="B3865" s="2">
        <v>43511</v>
      </c>
      <c r="C3865" t="s">
        <v>63</v>
      </c>
      <c r="D3865" s="3">
        <v>43472.380524872686</v>
      </c>
      <c r="E3865" t="s">
        <v>64</v>
      </c>
      <c r="F3865" s="2">
        <v>43556</v>
      </c>
      <c r="G3865" s="2">
        <v>43763</v>
      </c>
      <c r="H3865" t="s">
        <v>24097</v>
      </c>
      <c r="J3865" t="s">
        <v>24098</v>
      </c>
      <c r="L3865" t="s">
        <v>24099</v>
      </c>
      <c r="M3865" t="s">
        <v>787</v>
      </c>
      <c r="N3865">
        <v>35216</v>
      </c>
      <c r="O3865" t="s">
        <v>70</v>
      </c>
      <c r="Q3865" t="s">
        <v>4337</v>
      </c>
      <c r="S3865" t="s">
        <v>72</v>
      </c>
      <c r="T3865" t="s">
        <v>102</v>
      </c>
      <c r="U3865" t="s">
        <v>2630</v>
      </c>
      <c r="V3865" t="s">
        <v>2470</v>
      </c>
      <c r="W3865" t="s">
        <v>105</v>
      </c>
      <c r="X3865" t="s">
        <v>106</v>
      </c>
      <c r="Y3865" t="str">
        <f>"37-3011"</f>
        <v>37-3011</v>
      </c>
      <c r="Z3865" t="s">
        <v>94</v>
      </c>
      <c r="AA3865">
        <v>561730</v>
      </c>
      <c r="AB3865">
        <v>4</v>
      </c>
      <c r="AC3865">
        <v>4</v>
      </c>
      <c r="AD3865" t="s">
        <v>79</v>
      </c>
      <c r="AE3865" t="s">
        <v>95</v>
      </c>
      <c r="AF3865">
        <v>35</v>
      </c>
      <c r="AG3865" s="4">
        <v>0.27083333333333331</v>
      </c>
      <c r="AH3865" s="4">
        <v>0.63541666666666663</v>
      </c>
      <c r="AI3865" s="5">
        <v>13.06</v>
      </c>
      <c r="AJ3865">
        <v>19.59</v>
      </c>
      <c r="AK3865">
        <v>19.59</v>
      </c>
      <c r="AL3865" t="s">
        <v>81</v>
      </c>
      <c r="AM3865" t="s">
        <v>82</v>
      </c>
      <c r="AO3865" t="s">
        <v>83</v>
      </c>
      <c r="AR3865" t="s">
        <v>82</v>
      </c>
      <c r="AT3865" t="s">
        <v>82</v>
      </c>
      <c r="AW3865" t="s">
        <v>82</v>
      </c>
      <c r="AY3865" t="s">
        <v>20139</v>
      </c>
      <c r="AZ3865" t="s">
        <v>7080</v>
      </c>
      <c r="BA3865" t="s">
        <v>787</v>
      </c>
      <c r="BB3865">
        <v>36832</v>
      </c>
      <c r="BC3865" t="s">
        <v>79</v>
      </c>
      <c r="BH3865" t="s">
        <v>24884</v>
      </c>
      <c r="BJ3865">
        <v>611666112</v>
      </c>
    </row>
    <row r="3866" spans="1:62" x14ac:dyDescent="0.25">
      <c r="A3866" t="s">
        <v>25096</v>
      </c>
      <c r="B3866" s="2">
        <v>43511</v>
      </c>
      <c r="C3866" t="s">
        <v>63</v>
      </c>
      <c r="D3866" s="3">
        <v>43472.379189699073</v>
      </c>
      <c r="E3866" t="s">
        <v>64</v>
      </c>
      <c r="F3866" s="2">
        <v>43556</v>
      </c>
      <c r="G3866" s="2">
        <v>43799</v>
      </c>
      <c r="H3866" t="s">
        <v>2104</v>
      </c>
      <c r="J3866" t="s">
        <v>2105</v>
      </c>
      <c r="L3866" t="s">
        <v>2106</v>
      </c>
      <c r="M3866" t="s">
        <v>69</v>
      </c>
      <c r="N3866">
        <v>40299</v>
      </c>
      <c r="O3866" t="s">
        <v>70</v>
      </c>
      <c r="Q3866" t="s">
        <v>2107</v>
      </c>
      <c r="S3866" t="s">
        <v>72</v>
      </c>
      <c r="T3866" t="s">
        <v>524</v>
      </c>
      <c r="U3866" t="s">
        <v>525</v>
      </c>
      <c r="V3866" t="s">
        <v>526</v>
      </c>
      <c r="W3866" t="s">
        <v>69</v>
      </c>
      <c r="X3866" t="s">
        <v>1539</v>
      </c>
      <c r="Y3866" t="str">
        <f>"49-9098"</f>
        <v>49-9098</v>
      </c>
      <c r="Z3866" t="s">
        <v>1263</v>
      </c>
      <c r="AA3866">
        <v>561730</v>
      </c>
      <c r="AB3866">
        <v>30</v>
      </c>
      <c r="AC3866">
        <v>30</v>
      </c>
      <c r="AD3866" t="s">
        <v>79</v>
      </c>
      <c r="AE3866" t="s">
        <v>95</v>
      </c>
      <c r="AF3866">
        <v>35</v>
      </c>
      <c r="AG3866" s="4">
        <v>0.33333333333333331</v>
      </c>
      <c r="AH3866" s="4">
        <v>0.66666666666666663</v>
      </c>
      <c r="AI3866" s="5">
        <v>19.52</v>
      </c>
      <c r="AJ3866">
        <v>29.28</v>
      </c>
      <c r="AK3866">
        <v>29.28</v>
      </c>
      <c r="AL3866" t="s">
        <v>81</v>
      </c>
      <c r="AM3866" t="s">
        <v>82</v>
      </c>
      <c r="AO3866" t="s">
        <v>83</v>
      </c>
      <c r="AP3866" t="s">
        <v>130</v>
      </c>
      <c r="AQ3866" t="s">
        <v>130</v>
      </c>
      <c r="AR3866" t="s">
        <v>82</v>
      </c>
      <c r="AT3866" t="s">
        <v>82</v>
      </c>
      <c r="AW3866" t="s">
        <v>82</v>
      </c>
      <c r="AY3866" t="s">
        <v>2106</v>
      </c>
      <c r="AZ3866" t="s">
        <v>713</v>
      </c>
      <c r="BA3866" t="s">
        <v>69</v>
      </c>
      <c r="BB3866">
        <v>40299</v>
      </c>
      <c r="BC3866" t="s">
        <v>79</v>
      </c>
      <c r="BH3866" t="s">
        <v>2105</v>
      </c>
      <c r="BJ3866">
        <v>311824625</v>
      </c>
    </row>
    <row r="3867" spans="1:62" x14ac:dyDescent="0.25">
      <c r="A3867" t="s">
        <v>25302</v>
      </c>
      <c r="B3867" s="2">
        <v>43511</v>
      </c>
      <c r="C3867" t="s">
        <v>63</v>
      </c>
      <c r="D3867" s="3">
        <v>43472.389726504633</v>
      </c>
      <c r="E3867" t="s">
        <v>91</v>
      </c>
      <c r="H3867" t="s">
        <v>25303</v>
      </c>
      <c r="I3867" t="s">
        <v>130</v>
      </c>
      <c r="J3867" t="s">
        <v>25304</v>
      </c>
      <c r="K3867" t="s">
        <v>130</v>
      </c>
      <c r="L3867" t="s">
        <v>1797</v>
      </c>
      <c r="M3867" t="s">
        <v>1246</v>
      </c>
      <c r="N3867">
        <v>63141</v>
      </c>
      <c r="O3867" t="s">
        <v>70</v>
      </c>
      <c r="P3867" t="s">
        <v>130</v>
      </c>
      <c r="Q3867" t="s">
        <v>25305</v>
      </c>
      <c r="S3867" t="s">
        <v>72</v>
      </c>
      <c r="T3867" t="s">
        <v>6709</v>
      </c>
      <c r="U3867" t="s">
        <v>6710</v>
      </c>
      <c r="V3867" t="s">
        <v>1711</v>
      </c>
      <c r="W3867" t="s">
        <v>1246</v>
      </c>
      <c r="X3867" t="s">
        <v>1758</v>
      </c>
      <c r="Y3867" t="str">
        <f>"37-3011"</f>
        <v>37-3011</v>
      </c>
      <c r="Z3867" t="s">
        <v>94</v>
      </c>
      <c r="AA3867">
        <v>56173</v>
      </c>
      <c r="AB3867">
        <v>7</v>
      </c>
      <c r="AD3867" t="s">
        <v>79</v>
      </c>
      <c r="AE3867" t="s">
        <v>80</v>
      </c>
      <c r="AF3867">
        <v>40</v>
      </c>
      <c r="AG3867" s="4">
        <v>0.29166666666666669</v>
      </c>
      <c r="AH3867" s="4">
        <v>0.66666666666666663</v>
      </c>
      <c r="AI3867" s="5">
        <v>14.52</v>
      </c>
      <c r="AJ3867">
        <v>21.78</v>
      </c>
      <c r="AK3867">
        <v>25.5</v>
      </c>
      <c r="AL3867" t="s">
        <v>81</v>
      </c>
      <c r="AM3867" t="s">
        <v>82</v>
      </c>
      <c r="AO3867" t="s">
        <v>83</v>
      </c>
      <c r="AP3867" t="s">
        <v>67</v>
      </c>
      <c r="AQ3867" t="s">
        <v>67</v>
      </c>
      <c r="AR3867" t="s">
        <v>82</v>
      </c>
      <c r="AT3867" t="s">
        <v>82</v>
      </c>
      <c r="AW3867" t="s">
        <v>82</v>
      </c>
      <c r="AY3867" t="s">
        <v>1797</v>
      </c>
      <c r="AZ3867" t="s">
        <v>1797</v>
      </c>
      <c r="BA3867" t="s">
        <v>1246</v>
      </c>
      <c r="BB3867">
        <v>63132</v>
      </c>
      <c r="BC3867" t="s">
        <v>79</v>
      </c>
      <c r="BH3867" t="s">
        <v>25306</v>
      </c>
      <c r="BJ3867">
        <v>752995426</v>
      </c>
    </row>
    <row r="3868" spans="1:62" x14ac:dyDescent="0.25">
      <c r="A3868" t="s">
        <v>25371</v>
      </c>
      <c r="B3868" s="2">
        <v>43511</v>
      </c>
      <c r="C3868" t="s">
        <v>63</v>
      </c>
      <c r="D3868" s="3">
        <v>43472.378640995368</v>
      </c>
      <c r="E3868" t="s">
        <v>64</v>
      </c>
      <c r="F3868" s="2">
        <v>43556</v>
      </c>
      <c r="G3868" s="2">
        <v>43799</v>
      </c>
      <c r="H3868" t="s">
        <v>2033</v>
      </c>
      <c r="J3868" t="s">
        <v>2034</v>
      </c>
      <c r="L3868" t="s">
        <v>68</v>
      </c>
      <c r="M3868" t="s">
        <v>69</v>
      </c>
      <c r="N3868">
        <v>40508</v>
      </c>
      <c r="O3868" t="s">
        <v>70</v>
      </c>
      <c r="Q3868" t="s">
        <v>2035</v>
      </c>
      <c r="S3868" t="s">
        <v>72</v>
      </c>
      <c r="T3868" t="s">
        <v>524</v>
      </c>
      <c r="U3868" t="s">
        <v>525</v>
      </c>
      <c r="V3868" t="s">
        <v>526</v>
      </c>
      <c r="W3868" t="s">
        <v>69</v>
      </c>
      <c r="X3868" t="s">
        <v>2031</v>
      </c>
      <c r="Y3868" t="str">
        <f>"37-3011"</f>
        <v>37-3011</v>
      </c>
      <c r="Z3868" t="s">
        <v>94</v>
      </c>
      <c r="AA3868">
        <v>561730</v>
      </c>
      <c r="AB3868">
        <v>40</v>
      </c>
      <c r="AC3868">
        <v>40</v>
      </c>
      <c r="AD3868" t="s">
        <v>79</v>
      </c>
      <c r="AE3868" t="s">
        <v>95</v>
      </c>
      <c r="AF3868">
        <v>35</v>
      </c>
      <c r="AG3868" s="4">
        <v>0.33333333333333331</v>
      </c>
      <c r="AH3868" s="4">
        <v>0.66666666666666663</v>
      </c>
      <c r="AI3868" s="5">
        <v>13.12</v>
      </c>
      <c r="AJ3868">
        <v>19.68</v>
      </c>
      <c r="AK3868">
        <v>19.68</v>
      </c>
      <c r="AL3868" t="s">
        <v>81</v>
      </c>
      <c r="AM3868" t="s">
        <v>82</v>
      </c>
      <c r="AO3868" t="s">
        <v>83</v>
      </c>
      <c r="AP3868" t="s">
        <v>130</v>
      </c>
      <c r="AQ3868" t="s">
        <v>130</v>
      </c>
      <c r="AR3868" t="s">
        <v>82</v>
      </c>
      <c r="AT3868" t="s">
        <v>82</v>
      </c>
      <c r="AW3868" t="s">
        <v>82</v>
      </c>
      <c r="AY3868" t="s">
        <v>68</v>
      </c>
      <c r="AZ3868" t="s">
        <v>1837</v>
      </c>
      <c r="BA3868" t="s">
        <v>69</v>
      </c>
      <c r="BB3868">
        <v>40508</v>
      </c>
      <c r="BC3868" t="s">
        <v>79</v>
      </c>
      <c r="BH3868" t="s">
        <v>2034</v>
      </c>
      <c r="BJ3868">
        <v>870712869</v>
      </c>
    </row>
    <row r="3869" spans="1:62" x14ac:dyDescent="0.25">
      <c r="A3869" t="s">
        <v>25725</v>
      </c>
      <c r="B3869" s="2">
        <v>43511</v>
      </c>
      <c r="C3869" t="s">
        <v>63</v>
      </c>
      <c r="D3869" s="3">
        <v>43472.379714675924</v>
      </c>
      <c r="E3869" t="s">
        <v>64</v>
      </c>
      <c r="F3869" s="2">
        <v>43556</v>
      </c>
      <c r="G3869" s="2">
        <v>43771</v>
      </c>
      <c r="H3869" t="s">
        <v>25726</v>
      </c>
      <c r="I3869" t="s">
        <v>25727</v>
      </c>
      <c r="J3869" t="s">
        <v>25728</v>
      </c>
      <c r="K3869" t="s">
        <v>25729</v>
      </c>
      <c r="L3869" t="s">
        <v>19934</v>
      </c>
      <c r="M3869" t="s">
        <v>226</v>
      </c>
      <c r="N3869">
        <v>49757</v>
      </c>
      <c r="O3869" t="s">
        <v>70</v>
      </c>
      <c r="P3869" t="s">
        <v>67</v>
      </c>
      <c r="Q3869" t="s">
        <v>25730</v>
      </c>
      <c r="S3869" t="s">
        <v>72</v>
      </c>
      <c r="T3869" t="s">
        <v>25731</v>
      </c>
      <c r="U3869" t="s">
        <v>25732</v>
      </c>
      <c r="V3869" t="s">
        <v>10190</v>
      </c>
      <c r="W3869" t="s">
        <v>226</v>
      </c>
      <c r="X3869" t="s">
        <v>25733</v>
      </c>
      <c r="Y3869" t="str">
        <f>"35-9011"</f>
        <v>35-9011</v>
      </c>
      <c r="Z3869" t="s">
        <v>1925</v>
      </c>
      <c r="AA3869">
        <v>72111</v>
      </c>
      <c r="AB3869">
        <v>40</v>
      </c>
      <c r="AC3869">
        <v>40</v>
      </c>
      <c r="AD3869" t="s">
        <v>79</v>
      </c>
      <c r="AE3869" t="s">
        <v>80</v>
      </c>
      <c r="AF3869">
        <v>40</v>
      </c>
      <c r="AG3869" s="4">
        <v>0.29166666666666669</v>
      </c>
      <c r="AH3869" s="4">
        <v>0.625</v>
      </c>
      <c r="AI3869" s="5">
        <v>10.039999999999999</v>
      </c>
      <c r="AJ3869">
        <v>15.06</v>
      </c>
      <c r="AL3869" t="s">
        <v>81</v>
      </c>
      <c r="AM3869" t="s">
        <v>82</v>
      </c>
      <c r="AO3869" t="s">
        <v>83</v>
      </c>
      <c r="AP3869" t="s">
        <v>67</v>
      </c>
      <c r="AQ3869" t="s">
        <v>67</v>
      </c>
      <c r="AR3869" t="s">
        <v>82</v>
      </c>
      <c r="AT3869" t="s">
        <v>82</v>
      </c>
      <c r="AW3869" t="s">
        <v>82</v>
      </c>
      <c r="AY3869" t="s">
        <v>19934</v>
      </c>
      <c r="AZ3869" t="s">
        <v>9074</v>
      </c>
      <c r="BA3869" t="s">
        <v>226</v>
      </c>
      <c r="BB3869">
        <v>49757</v>
      </c>
      <c r="BC3869" t="s">
        <v>87</v>
      </c>
      <c r="BH3869" t="s">
        <v>25728</v>
      </c>
      <c r="BI3869" t="s">
        <v>25729</v>
      </c>
      <c r="BJ3869">
        <v>262420274</v>
      </c>
    </row>
    <row r="3870" spans="1:62" x14ac:dyDescent="0.25">
      <c r="A3870" t="s">
        <v>26631</v>
      </c>
      <c r="B3870" s="2">
        <v>43511</v>
      </c>
      <c r="C3870" t="s">
        <v>63</v>
      </c>
      <c r="D3870" s="3">
        <v>43472.382260138889</v>
      </c>
      <c r="E3870" t="s">
        <v>64</v>
      </c>
      <c r="F3870" s="2">
        <v>43556</v>
      </c>
      <c r="G3870" s="2">
        <v>43813</v>
      </c>
      <c r="H3870" t="s">
        <v>26632</v>
      </c>
      <c r="J3870" t="s">
        <v>26633</v>
      </c>
      <c r="L3870" t="s">
        <v>26634</v>
      </c>
      <c r="M3870" t="s">
        <v>308</v>
      </c>
      <c r="N3870">
        <v>8077</v>
      </c>
      <c r="O3870" t="s">
        <v>70</v>
      </c>
      <c r="Q3870" t="s">
        <v>26635</v>
      </c>
      <c r="S3870" t="s">
        <v>72</v>
      </c>
      <c r="T3870" t="s">
        <v>13303</v>
      </c>
      <c r="U3870" t="s">
        <v>18510</v>
      </c>
      <c r="V3870" t="s">
        <v>1757</v>
      </c>
      <c r="W3870" t="s">
        <v>278</v>
      </c>
      <c r="X3870" t="s">
        <v>705</v>
      </c>
      <c r="Y3870" t="str">
        <f>"37-3011"</f>
        <v>37-3011</v>
      </c>
      <c r="Z3870" t="s">
        <v>94</v>
      </c>
      <c r="AA3870">
        <v>561730</v>
      </c>
      <c r="AB3870">
        <v>3</v>
      </c>
      <c r="AC3870">
        <v>3</v>
      </c>
      <c r="AD3870" t="s">
        <v>79</v>
      </c>
      <c r="AE3870" t="s">
        <v>80</v>
      </c>
      <c r="AF3870">
        <v>40</v>
      </c>
      <c r="AG3870" s="4">
        <v>0.29166666666666669</v>
      </c>
      <c r="AH3870" s="4">
        <v>0.64583333333333337</v>
      </c>
      <c r="AI3870" s="5">
        <v>13.47</v>
      </c>
      <c r="AJ3870">
        <v>20.21</v>
      </c>
      <c r="AL3870" t="s">
        <v>81</v>
      </c>
      <c r="AM3870" t="s">
        <v>82</v>
      </c>
      <c r="AO3870" t="s">
        <v>83</v>
      </c>
      <c r="AR3870" t="s">
        <v>82</v>
      </c>
      <c r="AT3870" t="s">
        <v>82</v>
      </c>
      <c r="AW3870" t="s">
        <v>72</v>
      </c>
      <c r="AX3870">
        <v>3</v>
      </c>
      <c r="AY3870" t="s">
        <v>26634</v>
      </c>
      <c r="AZ3870" t="s">
        <v>522</v>
      </c>
      <c r="BA3870" t="s">
        <v>308</v>
      </c>
      <c r="BB3870">
        <v>8077</v>
      </c>
      <c r="BC3870" t="s">
        <v>79</v>
      </c>
      <c r="BH3870" t="s">
        <v>26633</v>
      </c>
      <c r="BJ3870">
        <v>811760506</v>
      </c>
    </row>
    <row r="3871" spans="1:62" x14ac:dyDescent="0.25">
      <c r="A3871" t="s">
        <v>26697</v>
      </c>
      <c r="B3871" s="2">
        <v>43511</v>
      </c>
      <c r="C3871" t="s">
        <v>63</v>
      </c>
      <c r="D3871" s="3">
        <v>43472.382370868057</v>
      </c>
      <c r="E3871" t="s">
        <v>64</v>
      </c>
      <c r="F3871" s="2">
        <v>43556</v>
      </c>
      <c r="G3871" s="2">
        <v>43800</v>
      </c>
      <c r="H3871" t="s">
        <v>26698</v>
      </c>
      <c r="J3871" t="s">
        <v>26699</v>
      </c>
      <c r="L3871" t="s">
        <v>20561</v>
      </c>
      <c r="M3871" t="s">
        <v>232</v>
      </c>
      <c r="N3871">
        <v>12831</v>
      </c>
      <c r="O3871" t="s">
        <v>70</v>
      </c>
      <c r="Q3871" t="s">
        <v>26700</v>
      </c>
      <c r="S3871" t="s">
        <v>72</v>
      </c>
      <c r="T3871" t="s">
        <v>1917</v>
      </c>
      <c r="U3871" t="s">
        <v>1918</v>
      </c>
      <c r="V3871" t="s">
        <v>1919</v>
      </c>
      <c r="W3871" t="s">
        <v>105</v>
      </c>
      <c r="X3871" t="s">
        <v>106</v>
      </c>
      <c r="Y3871" t="str">
        <f>"37-3011"</f>
        <v>37-3011</v>
      </c>
      <c r="Z3871" t="s">
        <v>94</v>
      </c>
      <c r="AA3871">
        <v>561730</v>
      </c>
      <c r="AB3871">
        <v>10</v>
      </c>
      <c r="AC3871">
        <v>10</v>
      </c>
      <c r="AD3871" t="s">
        <v>79</v>
      </c>
      <c r="AE3871" t="s">
        <v>95</v>
      </c>
      <c r="AF3871">
        <v>40</v>
      </c>
      <c r="AG3871" s="4">
        <v>0.29166666666666669</v>
      </c>
      <c r="AH3871" s="4">
        <v>0.66666666666666663</v>
      </c>
      <c r="AI3871" s="5">
        <v>15.24</v>
      </c>
      <c r="AJ3871">
        <v>22.86</v>
      </c>
      <c r="AL3871" t="s">
        <v>81</v>
      </c>
      <c r="AM3871" t="s">
        <v>82</v>
      </c>
      <c r="AO3871" t="s">
        <v>83</v>
      </c>
      <c r="AR3871" t="s">
        <v>82</v>
      </c>
      <c r="AT3871" t="s">
        <v>82</v>
      </c>
      <c r="AW3871" t="s">
        <v>82</v>
      </c>
      <c r="AY3871" t="s">
        <v>20561</v>
      </c>
      <c r="AZ3871" t="s">
        <v>15553</v>
      </c>
      <c r="BA3871" t="s">
        <v>232</v>
      </c>
      <c r="BB3871">
        <v>12831</v>
      </c>
      <c r="BC3871" t="s">
        <v>79</v>
      </c>
      <c r="BH3871" t="s">
        <v>26699</v>
      </c>
      <c r="BJ3871">
        <v>141761310</v>
      </c>
    </row>
    <row r="3872" spans="1:62" x14ac:dyDescent="0.25">
      <c r="A3872" t="s">
        <v>27016</v>
      </c>
      <c r="B3872" s="2">
        <v>43511</v>
      </c>
      <c r="C3872" t="s">
        <v>63</v>
      </c>
      <c r="D3872" s="3">
        <v>43472.382114097221</v>
      </c>
      <c r="E3872" t="s">
        <v>64</v>
      </c>
      <c r="F3872" s="2">
        <v>43556</v>
      </c>
      <c r="G3872" s="2">
        <v>43830</v>
      </c>
      <c r="H3872" t="s">
        <v>27017</v>
      </c>
      <c r="J3872" t="s">
        <v>27018</v>
      </c>
      <c r="L3872" t="s">
        <v>1308</v>
      </c>
      <c r="M3872" t="s">
        <v>147</v>
      </c>
      <c r="N3872">
        <v>19380</v>
      </c>
      <c r="O3872" t="s">
        <v>70</v>
      </c>
      <c r="Q3872" t="s">
        <v>27019</v>
      </c>
      <c r="S3872" t="s">
        <v>72</v>
      </c>
      <c r="T3872" t="s">
        <v>1917</v>
      </c>
      <c r="U3872" t="s">
        <v>1918</v>
      </c>
      <c r="V3872" t="s">
        <v>1919</v>
      </c>
      <c r="W3872" t="s">
        <v>105</v>
      </c>
      <c r="X3872" t="s">
        <v>106</v>
      </c>
      <c r="Y3872" t="str">
        <f>"37-3011"</f>
        <v>37-3011</v>
      </c>
      <c r="Z3872" t="s">
        <v>94</v>
      </c>
      <c r="AA3872">
        <v>561730</v>
      </c>
      <c r="AB3872">
        <v>2</v>
      </c>
      <c r="AC3872">
        <v>2</v>
      </c>
      <c r="AD3872" t="s">
        <v>79</v>
      </c>
      <c r="AE3872" t="s">
        <v>80</v>
      </c>
      <c r="AF3872">
        <v>35</v>
      </c>
      <c r="AG3872" s="4">
        <v>0.29166666666666669</v>
      </c>
      <c r="AH3872" s="4">
        <v>0.64583333333333337</v>
      </c>
      <c r="AI3872" s="5">
        <v>15.73</v>
      </c>
      <c r="AJ3872">
        <v>23.6</v>
      </c>
      <c r="AL3872" t="s">
        <v>81</v>
      </c>
      <c r="AM3872" t="s">
        <v>82</v>
      </c>
      <c r="AO3872" t="s">
        <v>83</v>
      </c>
      <c r="AR3872" t="s">
        <v>82</v>
      </c>
      <c r="AT3872" t="s">
        <v>82</v>
      </c>
      <c r="AW3872" t="s">
        <v>82</v>
      </c>
      <c r="AY3872" t="s">
        <v>1308</v>
      </c>
      <c r="AZ3872" t="s">
        <v>1310</v>
      </c>
      <c r="BA3872" t="s">
        <v>147</v>
      </c>
      <c r="BB3872">
        <v>19380</v>
      </c>
      <c r="BC3872" t="s">
        <v>79</v>
      </c>
      <c r="BH3872" t="s">
        <v>27018</v>
      </c>
      <c r="BJ3872">
        <v>822842737</v>
      </c>
    </row>
    <row r="3873" spans="1:62" x14ac:dyDescent="0.25">
      <c r="A3873" t="s">
        <v>27090</v>
      </c>
      <c r="B3873" s="2">
        <v>43511</v>
      </c>
      <c r="C3873" t="s">
        <v>63</v>
      </c>
      <c r="D3873" s="3">
        <v>43472.380007199077</v>
      </c>
      <c r="E3873" t="s">
        <v>64</v>
      </c>
      <c r="F3873" s="2">
        <v>43556</v>
      </c>
      <c r="G3873" s="2">
        <v>43830</v>
      </c>
      <c r="H3873" t="s">
        <v>27091</v>
      </c>
      <c r="I3873" t="s">
        <v>67</v>
      </c>
      <c r="J3873" t="s">
        <v>27092</v>
      </c>
      <c r="L3873" t="s">
        <v>27093</v>
      </c>
      <c r="M3873" t="s">
        <v>105</v>
      </c>
      <c r="N3873">
        <v>75110</v>
      </c>
      <c r="O3873" t="s">
        <v>70</v>
      </c>
      <c r="Q3873" t="s">
        <v>27094</v>
      </c>
      <c r="S3873" t="s">
        <v>72</v>
      </c>
      <c r="T3873" t="s">
        <v>25145</v>
      </c>
      <c r="U3873" t="s">
        <v>25146</v>
      </c>
      <c r="V3873" t="s">
        <v>863</v>
      </c>
      <c r="W3873" t="s">
        <v>105</v>
      </c>
      <c r="X3873" t="s">
        <v>94</v>
      </c>
      <c r="Y3873" t="str">
        <f>"37-3011"</f>
        <v>37-3011</v>
      </c>
      <c r="Z3873" t="s">
        <v>94</v>
      </c>
      <c r="AA3873">
        <v>561730</v>
      </c>
      <c r="AB3873">
        <v>20</v>
      </c>
      <c r="AC3873">
        <v>20</v>
      </c>
      <c r="AD3873" t="s">
        <v>79</v>
      </c>
      <c r="AE3873" t="s">
        <v>95</v>
      </c>
      <c r="AF3873">
        <v>40</v>
      </c>
      <c r="AG3873" s="4">
        <v>0.29166666666666669</v>
      </c>
      <c r="AH3873" s="4">
        <v>0.64583333333333337</v>
      </c>
      <c r="AI3873" s="5">
        <v>13.94</v>
      </c>
      <c r="AJ3873">
        <v>20.91</v>
      </c>
      <c r="AK3873">
        <v>0</v>
      </c>
      <c r="AL3873" t="s">
        <v>81</v>
      </c>
      <c r="AM3873" t="s">
        <v>82</v>
      </c>
      <c r="AO3873" t="s">
        <v>83</v>
      </c>
      <c r="AP3873" t="s">
        <v>67</v>
      </c>
      <c r="AQ3873" t="s">
        <v>67</v>
      </c>
      <c r="AR3873" t="s">
        <v>82</v>
      </c>
      <c r="AT3873" t="s">
        <v>82</v>
      </c>
      <c r="AW3873" t="s">
        <v>82</v>
      </c>
      <c r="AY3873" t="s">
        <v>27093</v>
      </c>
      <c r="AZ3873" t="s">
        <v>27095</v>
      </c>
      <c r="BA3873" t="s">
        <v>105</v>
      </c>
      <c r="BB3873">
        <v>75110</v>
      </c>
      <c r="BC3873" t="s">
        <v>79</v>
      </c>
      <c r="BH3873" t="s">
        <v>27096</v>
      </c>
      <c r="BJ3873">
        <v>752580558</v>
      </c>
    </row>
    <row r="3874" spans="1:62" x14ac:dyDescent="0.25">
      <c r="A3874" t="s">
        <v>27303</v>
      </c>
      <c r="B3874" s="2">
        <v>43511</v>
      </c>
      <c r="C3874" t="s">
        <v>63</v>
      </c>
      <c r="D3874" s="3">
        <v>43472.382437962966</v>
      </c>
      <c r="E3874" t="s">
        <v>91</v>
      </c>
      <c r="H3874" t="s">
        <v>27304</v>
      </c>
      <c r="J3874" t="s">
        <v>27305</v>
      </c>
      <c r="L3874" t="s">
        <v>5757</v>
      </c>
      <c r="M3874" t="s">
        <v>105</v>
      </c>
      <c r="N3874">
        <v>78417</v>
      </c>
      <c r="O3874" t="s">
        <v>70</v>
      </c>
      <c r="Q3874" t="s">
        <v>27306</v>
      </c>
      <c r="S3874" t="s">
        <v>72</v>
      </c>
      <c r="T3874" t="s">
        <v>1791</v>
      </c>
      <c r="U3874" t="s">
        <v>911</v>
      </c>
      <c r="V3874" t="s">
        <v>863</v>
      </c>
      <c r="W3874" t="s">
        <v>105</v>
      </c>
      <c r="X3874" t="s">
        <v>1758</v>
      </c>
      <c r="Y3874" t="str">
        <f>"47-3016"</f>
        <v>47-3016</v>
      </c>
      <c r="Z3874" t="s">
        <v>3995</v>
      </c>
      <c r="AA3874">
        <v>238160</v>
      </c>
      <c r="AB3874">
        <v>60</v>
      </c>
      <c r="AD3874" t="s">
        <v>79</v>
      </c>
      <c r="AE3874" t="s">
        <v>95</v>
      </c>
      <c r="AF3874">
        <v>40</v>
      </c>
      <c r="AG3874" s="4">
        <v>0.25</v>
      </c>
      <c r="AH3874" s="4">
        <v>0.625</v>
      </c>
      <c r="AI3874" s="5">
        <v>13.3</v>
      </c>
      <c r="AJ3874">
        <v>19.95</v>
      </c>
      <c r="AL3874" t="s">
        <v>81</v>
      </c>
      <c r="AM3874" t="s">
        <v>82</v>
      </c>
      <c r="AO3874" t="s">
        <v>83</v>
      </c>
      <c r="AR3874" t="s">
        <v>82</v>
      </c>
      <c r="AT3874" t="s">
        <v>82</v>
      </c>
      <c r="AW3874" t="s">
        <v>82</v>
      </c>
      <c r="AY3874" t="s">
        <v>5757</v>
      </c>
      <c r="AZ3874" t="s">
        <v>2129</v>
      </c>
      <c r="BA3874" t="s">
        <v>105</v>
      </c>
      <c r="BB3874">
        <v>78417</v>
      </c>
      <c r="BC3874" t="s">
        <v>79</v>
      </c>
      <c r="BH3874" t="s">
        <v>27305</v>
      </c>
      <c r="BJ3874">
        <v>741975498</v>
      </c>
    </row>
    <row r="3875" spans="1:62" x14ac:dyDescent="0.25">
      <c r="A3875" t="s">
        <v>27441</v>
      </c>
      <c r="B3875" s="2">
        <v>43511</v>
      </c>
      <c r="C3875" t="s">
        <v>63</v>
      </c>
      <c r="D3875" s="3">
        <v>43472.380214467594</v>
      </c>
      <c r="E3875" t="s">
        <v>64</v>
      </c>
      <c r="F3875" s="2">
        <v>43556</v>
      </c>
      <c r="G3875" s="2">
        <v>43799</v>
      </c>
      <c r="H3875" t="s">
        <v>27442</v>
      </c>
      <c r="J3875" t="s">
        <v>27443</v>
      </c>
      <c r="L3875" t="s">
        <v>27444</v>
      </c>
      <c r="M3875" t="s">
        <v>147</v>
      </c>
      <c r="N3875">
        <v>19335</v>
      </c>
      <c r="O3875" t="s">
        <v>70</v>
      </c>
      <c r="Q3875" t="s">
        <v>27445</v>
      </c>
      <c r="S3875" t="s">
        <v>72</v>
      </c>
      <c r="T3875" t="s">
        <v>878</v>
      </c>
      <c r="U3875" t="s">
        <v>2878</v>
      </c>
      <c r="V3875" t="s">
        <v>2620</v>
      </c>
      <c r="W3875" t="s">
        <v>881</v>
      </c>
      <c r="X3875" t="s">
        <v>106</v>
      </c>
      <c r="Y3875" t="str">
        <f>"37-3011"</f>
        <v>37-3011</v>
      </c>
      <c r="Z3875" t="s">
        <v>94</v>
      </c>
      <c r="AA3875">
        <v>561730</v>
      </c>
      <c r="AB3875">
        <v>5</v>
      </c>
      <c r="AC3875">
        <v>5</v>
      </c>
      <c r="AD3875" t="s">
        <v>79</v>
      </c>
      <c r="AE3875" t="s">
        <v>80</v>
      </c>
      <c r="AF3875">
        <v>40</v>
      </c>
      <c r="AG3875" s="4">
        <v>0.29166666666666669</v>
      </c>
      <c r="AH3875" s="4">
        <v>0.64583333333333337</v>
      </c>
      <c r="AI3875" s="5">
        <v>15.73</v>
      </c>
      <c r="AJ3875">
        <v>23.6</v>
      </c>
      <c r="AK3875">
        <v>24</v>
      </c>
      <c r="AL3875" t="s">
        <v>81</v>
      </c>
      <c r="AM3875" t="s">
        <v>82</v>
      </c>
      <c r="AO3875" t="s">
        <v>83</v>
      </c>
      <c r="AR3875" t="s">
        <v>82</v>
      </c>
      <c r="AT3875" t="s">
        <v>82</v>
      </c>
      <c r="AW3875" t="s">
        <v>82</v>
      </c>
      <c r="AY3875" t="s">
        <v>7416</v>
      </c>
      <c r="AZ3875" t="s">
        <v>1310</v>
      </c>
      <c r="BA3875" t="s">
        <v>147</v>
      </c>
      <c r="BB3875">
        <v>19341</v>
      </c>
      <c r="BC3875" t="s">
        <v>79</v>
      </c>
      <c r="BH3875" t="s">
        <v>27446</v>
      </c>
      <c r="BJ3875">
        <v>454369943</v>
      </c>
    </row>
    <row r="3876" spans="1:62" x14ac:dyDescent="0.25">
      <c r="A3876" t="s">
        <v>27471</v>
      </c>
      <c r="B3876" s="2">
        <v>43511</v>
      </c>
      <c r="C3876" t="s">
        <v>63</v>
      </c>
      <c r="D3876" s="3">
        <v>43472.379979386576</v>
      </c>
      <c r="E3876" t="s">
        <v>64</v>
      </c>
      <c r="F3876" s="2">
        <v>43556</v>
      </c>
      <c r="G3876" s="2">
        <v>43784</v>
      </c>
      <c r="H3876" t="s">
        <v>27346</v>
      </c>
      <c r="I3876" t="s">
        <v>67</v>
      </c>
      <c r="J3876" t="s">
        <v>27347</v>
      </c>
      <c r="K3876" t="s">
        <v>67</v>
      </c>
      <c r="L3876" t="s">
        <v>15310</v>
      </c>
      <c r="M3876" t="s">
        <v>1165</v>
      </c>
      <c r="N3876">
        <v>57730</v>
      </c>
      <c r="O3876" t="s">
        <v>70</v>
      </c>
      <c r="P3876" t="s">
        <v>67</v>
      </c>
      <c r="Q3876" t="s">
        <v>27348</v>
      </c>
      <c r="S3876" t="s">
        <v>72</v>
      </c>
      <c r="T3876" t="s">
        <v>16548</v>
      </c>
      <c r="U3876" t="s">
        <v>16549</v>
      </c>
      <c r="V3876" t="s">
        <v>3531</v>
      </c>
      <c r="W3876" t="s">
        <v>232</v>
      </c>
      <c r="X3876" t="s">
        <v>7885</v>
      </c>
      <c r="Y3876" t="str">
        <f>"37-2012"</f>
        <v>37-2012</v>
      </c>
      <c r="Z3876" t="s">
        <v>373</v>
      </c>
      <c r="AA3876">
        <v>721110</v>
      </c>
      <c r="AB3876">
        <v>50</v>
      </c>
      <c r="AC3876">
        <v>50</v>
      </c>
      <c r="AD3876" t="s">
        <v>79</v>
      </c>
      <c r="AE3876" t="s">
        <v>95</v>
      </c>
      <c r="AF3876">
        <v>40</v>
      </c>
      <c r="AG3876" s="4">
        <v>0.33333333333333331</v>
      </c>
      <c r="AH3876" s="4">
        <v>0.83333333333333337</v>
      </c>
      <c r="AI3876" s="5">
        <v>10.5</v>
      </c>
      <c r="AJ3876">
        <v>15.75</v>
      </c>
      <c r="AK3876">
        <v>15.75</v>
      </c>
      <c r="AL3876" t="s">
        <v>81</v>
      </c>
      <c r="AM3876" t="s">
        <v>82</v>
      </c>
      <c r="AO3876" t="s">
        <v>83</v>
      </c>
      <c r="AP3876" t="s">
        <v>130</v>
      </c>
      <c r="AQ3876" t="s">
        <v>662</v>
      </c>
      <c r="AR3876" t="s">
        <v>82</v>
      </c>
      <c r="AT3876" t="s">
        <v>82</v>
      </c>
      <c r="AW3876" t="s">
        <v>82</v>
      </c>
      <c r="AY3876" t="s">
        <v>15310</v>
      </c>
      <c r="AZ3876" t="s">
        <v>15310</v>
      </c>
      <c r="BA3876" t="s">
        <v>1165</v>
      </c>
      <c r="BB3876">
        <v>57730</v>
      </c>
      <c r="BC3876" t="s">
        <v>79</v>
      </c>
      <c r="BH3876" t="s">
        <v>27347</v>
      </c>
      <c r="BI3876" t="s">
        <v>67</v>
      </c>
      <c r="BJ3876">
        <v>450455112</v>
      </c>
    </row>
    <row r="3877" spans="1:62" x14ac:dyDescent="0.25">
      <c r="A3877" t="s">
        <v>27577</v>
      </c>
      <c r="B3877" s="2">
        <v>43511</v>
      </c>
      <c r="C3877" t="s">
        <v>63</v>
      </c>
      <c r="D3877" s="3">
        <v>43472.379854537037</v>
      </c>
      <c r="E3877" t="s">
        <v>64</v>
      </c>
      <c r="F3877" s="2">
        <v>43556</v>
      </c>
      <c r="G3877" s="2">
        <v>43783</v>
      </c>
      <c r="H3877" t="s">
        <v>4136</v>
      </c>
      <c r="J3877" t="s">
        <v>4137</v>
      </c>
      <c r="L3877" t="s">
        <v>4138</v>
      </c>
      <c r="M3877" t="s">
        <v>761</v>
      </c>
      <c r="N3877">
        <v>30041</v>
      </c>
      <c r="O3877" t="s">
        <v>70</v>
      </c>
      <c r="Q3877" t="s">
        <v>4139</v>
      </c>
      <c r="S3877" t="s">
        <v>72</v>
      </c>
      <c r="T3877" t="s">
        <v>2824</v>
      </c>
      <c r="U3877" t="s">
        <v>3543</v>
      </c>
      <c r="V3877" t="s">
        <v>642</v>
      </c>
      <c r="W3877" t="s">
        <v>105</v>
      </c>
      <c r="X3877" t="s">
        <v>4140</v>
      </c>
      <c r="Y3877" t="str">
        <f>"47-2051"</f>
        <v>47-2051</v>
      </c>
      <c r="Z3877" t="s">
        <v>1383</v>
      </c>
      <c r="AA3877">
        <v>238110</v>
      </c>
      <c r="AB3877">
        <v>12</v>
      </c>
      <c r="AC3877">
        <v>12</v>
      </c>
      <c r="AD3877" t="s">
        <v>79</v>
      </c>
      <c r="AE3877" t="s">
        <v>95</v>
      </c>
      <c r="AF3877">
        <v>40</v>
      </c>
      <c r="AG3877" s="4">
        <v>0.29166666666666669</v>
      </c>
      <c r="AH3877" s="4">
        <v>0.66666666666666663</v>
      </c>
      <c r="AI3877" s="5">
        <v>17.59</v>
      </c>
      <c r="AJ3877">
        <v>26.39</v>
      </c>
      <c r="AK3877">
        <v>52.5</v>
      </c>
      <c r="AL3877" t="s">
        <v>81</v>
      </c>
      <c r="AM3877" t="s">
        <v>82</v>
      </c>
      <c r="AO3877" t="s">
        <v>83</v>
      </c>
      <c r="AR3877" t="s">
        <v>82</v>
      </c>
      <c r="AT3877" t="s">
        <v>82</v>
      </c>
      <c r="AW3877" t="s">
        <v>72</v>
      </c>
      <c r="AX3877">
        <v>3</v>
      </c>
      <c r="AY3877" t="s">
        <v>972</v>
      </c>
      <c r="AZ3877" t="s">
        <v>978</v>
      </c>
      <c r="BA3877" t="s">
        <v>761</v>
      </c>
      <c r="BB3877">
        <v>30501</v>
      </c>
      <c r="BC3877" t="s">
        <v>79</v>
      </c>
      <c r="BH3877" t="s">
        <v>4141</v>
      </c>
      <c r="BJ3877">
        <v>208014121</v>
      </c>
    </row>
    <row r="3878" spans="1:62" x14ac:dyDescent="0.25">
      <c r="A3878" t="s">
        <v>27655</v>
      </c>
      <c r="B3878" s="2">
        <v>43511</v>
      </c>
      <c r="C3878" t="s">
        <v>63</v>
      </c>
      <c r="D3878" s="3">
        <v>43472.382689907405</v>
      </c>
      <c r="E3878" t="s">
        <v>64</v>
      </c>
      <c r="F3878" s="2">
        <v>43556</v>
      </c>
      <c r="G3878" s="2">
        <v>43830</v>
      </c>
      <c r="H3878" t="s">
        <v>27656</v>
      </c>
      <c r="I3878" t="s">
        <v>67</v>
      </c>
      <c r="J3878" t="s">
        <v>27657</v>
      </c>
      <c r="K3878" t="s">
        <v>67</v>
      </c>
      <c r="L3878" t="s">
        <v>1325</v>
      </c>
      <c r="M3878" t="s">
        <v>232</v>
      </c>
      <c r="N3878">
        <v>10604</v>
      </c>
      <c r="O3878" t="s">
        <v>70</v>
      </c>
      <c r="P3878" t="s">
        <v>67</v>
      </c>
      <c r="Q3878" t="s">
        <v>27658</v>
      </c>
      <c r="S3878" t="s">
        <v>72</v>
      </c>
      <c r="T3878" t="s">
        <v>1958</v>
      </c>
      <c r="U3878" t="s">
        <v>1959</v>
      </c>
      <c r="V3878" t="s">
        <v>232</v>
      </c>
      <c r="W3878" t="s">
        <v>232</v>
      </c>
      <c r="X3878" t="s">
        <v>2708</v>
      </c>
      <c r="Y3878" t="str">
        <f>"37-3011"</f>
        <v>37-3011</v>
      </c>
      <c r="Z3878" t="s">
        <v>94</v>
      </c>
      <c r="AA3878">
        <v>561730</v>
      </c>
      <c r="AB3878">
        <v>7</v>
      </c>
      <c r="AC3878">
        <v>7</v>
      </c>
      <c r="AD3878" t="s">
        <v>79</v>
      </c>
      <c r="AE3878" t="s">
        <v>80</v>
      </c>
      <c r="AF3878">
        <v>35</v>
      </c>
      <c r="AG3878" s="4">
        <v>0.33333333333333331</v>
      </c>
      <c r="AH3878" s="4">
        <v>0.66666666666666663</v>
      </c>
      <c r="AI3878" s="5">
        <v>16.809999999999999</v>
      </c>
      <c r="AL3878" t="s">
        <v>81</v>
      </c>
      <c r="AM3878" t="s">
        <v>82</v>
      </c>
      <c r="AO3878" t="s">
        <v>83</v>
      </c>
      <c r="AP3878" t="s">
        <v>67</v>
      </c>
      <c r="AQ3878" t="s">
        <v>67</v>
      </c>
      <c r="AR3878" t="s">
        <v>82</v>
      </c>
      <c r="AT3878" t="s">
        <v>82</v>
      </c>
      <c r="AW3878" t="s">
        <v>82</v>
      </c>
      <c r="AY3878" t="s">
        <v>1325</v>
      </c>
      <c r="AZ3878" t="s">
        <v>1285</v>
      </c>
      <c r="BA3878" t="s">
        <v>232</v>
      </c>
      <c r="BB3878">
        <v>10604</v>
      </c>
      <c r="BC3878" t="s">
        <v>79</v>
      </c>
      <c r="BH3878" t="s">
        <v>27657</v>
      </c>
      <c r="BI3878" t="s">
        <v>67</v>
      </c>
      <c r="BJ3878">
        <v>261240738</v>
      </c>
    </row>
    <row r="3879" spans="1:62" x14ac:dyDescent="0.25">
      <c r="A3879" t="s">
        <v>27777</v>
      </c>
      <c r="B3879" s="2">
        <v>43511</v>
      </c>
      <c r="C3879" t="s">
        <v>63</v>
      </c>
      <c r="D3879" s="3">
        <v>43472.382363101853</v>
      </c>
      <c r="E3879" t="s">
        <v>64</v>
      </c>
      <c r="F3879" s="2">
        <v>43556</v>
      </c>
      <c r="G3879" s="2">
        <v>43799</v>
      </c>
      <c r="H3879" t="s">
        <v>27778</v>
      </c>
      <c r="J3879" t="s">
        <v>27779</v>
      </c>
      <c r="L3879" t="s">
        <v>261</v>
      </c>
      <c r="M3879" t="s">
        <v>166</v>
      </c>
      <c r="N3879">
        <v>84058</v>
      </c>
      <c r="O3879" t="s">
        <v>70</v>
      </c>
      <c r="Q3879" t="s">
        <v>27780</v>
      </c>
      <c r="S3879" t="s">
        <v>72</v>
      </c>
      <c r="T3879" t="s">
        <v>878</v>
      </c>
      <c r="U3879" t="s">
        <v>879</v>
      </c>
      <c r="V3879" t="s">
        <v>880</v>
      </c>
      <c r="W3879" t="s">
        <v>881</v>
      </c>
      <c r="X3879" t="s">
        <v>106</v>
      </c>
      <c r="Y3879" t="str">
        <f>"37-3011"</f>
        <v>37-3011</v>
      </c>
      <c r="Z3879" t="s">
        <v>94</v>
      </c>
      <c r="AA3879">
        <v>561730</v>
      </c>
      <c r="AB3879">
        <v>10</v>
      </c>
      <c r="AC3879">
        <v>10</v>
      </c>
      <c r="AD3879" t="s">
        <v>79</v>
      </c>
      <c r="AE3879" t="s">
        <v>95</v>
      </c>
      <c r="AF3879">
        <v>40</v>
      </c>
      <c r="AG3879" s="4">
        <v>0.33333333333333331</v>
      </c>
      <c r="AH3879" s="4">
        <v>0.70833333333333337</v>
      </c>
      <c r="AI3879" s="5">
        <v>13.52</v>
      </c>
      <c r="AJ3879">
        <v>20.28</v>
      </c>
      <c r="AK3879">
        <v>33</v>
      </c>
      <c r="AL3879" t="s">
        <v>81</v>
      </c>
      <c r="AM3879" t="s">
        <v>82</v>
      </c>
      <c r="AO3879" t="s">
        <v>83</v>
      </c>
      <c r="AR3879" t="s">
        <v>82</v>
      </c>
      <c r="AT3879" t="s">
        <v>82</v>
      </c>
      <c r="AW3879" t="s">
        <v>82</v>
      </c>
      <c r="AY3879" t="s">
        <v>257</v>
      </c>
      <c r="AZ3879" t="s">
        <v>263</v>
      </c>
      <c r="BA3879" t="s">
        <v>166</v>
      </c>
      <c r="BB3879">
        <v>84601</v>
      </c>
      <c r="BC3879" t="s">
        <v>79</v>
      </c>
      <c r="BH3879" t="s">
        <v>27781</v>
      </c>
      <c r="BJ3879">
        <v>870526598</v>
      </c>
    </row>
    <row r="3880" spans="1:62" x14ac:dyDescent="0.25">
      <c r="A3880" t="s">
        <v>27790</v>
      </c>
      <c r="B3880" s="2">
        <v>43511</v>
      </c>
      <c r="C3880" t="s">
        <v>63</v>
      </c>
      <c r="D3880" s="3">
        <v>43472.382209594907</v>
      </c>
      <c r="E3880" t="s">
        <v>64</v>
      </c>
      <c r="F3880" s="2">
        <v>43556</v>
      </c>
      <c r="G3880" s="2">
        <v>43777</v>
      </c>
      <c r="H3880" t="s">
        <v>25041</v>
      </c>
      <c r="I3880" t="s">
        <v>25042</v>
      </c>
      <c r="J3880" t="s">
        <v>25043</v>
      </c>
      <c r="L3880" t="s">
        <v>820</v>
      </c>
      <c r="M3880" t="s">
        <v>298</v>
      </c>
      <c r="N3880">
        <v>4101</v>
      </c>
      <c r="O3880" t="s">
        <v>70</v>
      </c>
      <c r="Q3880" t="s">
        <v>25044</v>
      </c>
      <c r="S3880" t="s">
        <v>72</v>
      </c>
      <c r="T3880" t="s">
        <v>25045</v>
      </c>
      <c r="U3880" t="s">
        <v>24834</v>
      </c>
      <c r="V3880" t="s">
        <v>820</v>
      </c>
      <c r="W3880" t="s">
        <v>298</v>
      </c>
      <c r="X3880" t="s">
        <v>16152</v>
      </c>
      <c r="Y3880" t="str">
        <f>"35-3031"</f>
        <v>35-3031</v>
      </c>
      <c r="Z3880" t="s">
        <v>410</v>
      </c>
      <c r="AA3880">
        <v>722110</v>
      </c>
      <c r="AB3880">
        <v>6</v>
      </c>
      <c r="AC3880">
        <v>6</v>
      </c>
      <c r="AD3880" t="s">
        <v>79</v>
      </c>
      <c r="AE3880" t="s">
        <v>80</v>
      </c>
      <c r="AF3880">
        <v>35</v>
      </c>
      <c r="AG3880" s="4">
        <v>0.33333333333333331</v>
      </c>
      <c r="AH3880" s="4">
        <v>0.95833333333333337</v>
      </c>
      <c r="AI3880" s="5">
        <v>12.74</v>
      </c>
      <c r="AJ3880">
        <v>19.11</v>
      </c>
      <c r="AL3880" t="s">
        <v>81</v>
      </c>
      <c r="AM3880" t="s">
        <v>82</v>
      </c>
      <c r="AO3880" t="s">
        <v>83</v>
      </c>
      <c r="AP3880" t="s">
        <v>67</v>
      </c>
      <c r="AQ3880" t="s">
        <v>67</v>
      </c>
      <c r="AR3880" t="s">
        <v>82</v>
      </c>
      <c r="AT3880" t="s">
        <v>82</v>
      </c>
      <c r="AW3880" t="s">
        <v>82</v>
      </c>
      <c r="AY3880" t="s">
        <v>820</v>
      </c>
      <c r="AZ3880" t="s">
        <v>5551</v>
      </c>
      <c r="BA3880" t="s">
        <v>298</v>
      </c>
      <c r="BB3880">
        <v>4101</v>
      </c>
      <c r="BC3880" t="s">
        <v>87</v>
      </c>
      <c r="BH3880" t="s">
        <v>25046</v>
      </c>
      <c r="BI3880" t="s">
        <v>25043</v>
      </c>
      <c r="BJ3880">
        <v>461020343</v>
      </c>
    </row>
    <row r="3881" spans="1:62" x14ac:dyDescent="0.25">
      <c r="A3881" t="s">
        <v>27802</v>
      </c>
      <c r="B3881" s="2">
        <v>43511</v>
      </c>
      <c r="C3881" t="s">
        <v>63</v>
      </c>
      <c r="D3881" s="3">
        <v>43472.380293020833</v>
      </c>
      <c r="E3881" t="s">
        <v>64</v>
      </c>
      <c r="F3881" s="2">
        <v>43556</v>
      </c>
      <c r="G3881" s="2">
        <v>43778</v>
      </c>
      <c r="H3881" t="s">
        <v>27473</v>
      </c>
      <c r="I3881" t="s">
        <v>27803</v>
      </c>
      <c r="J3881" t="s">
        <v>5787</v>
      </c>
      <c r="L3881" t="s">
        <v>5477</v>
      </c>
      <c r="M3881" t="s">
        <v>147</v>
      </c>
      <c r="N3881">
        <v>19462</v>
      </c>
      <c r="O3881" t="s">
        <v>70</v>
      </c>
      <c r="P3881" t="s">
        <v>67</v>
      </c>
      <c r="Q3881" t="s">
        <v>5788</v>
      </c>
      <c r="S3881" t="s">
        <v>72</v>
      </c>
      <c r="T3881" t="s">
        <v>5946</v>
      </c>
      <c r="U3881" t="s">
        <v>5854</v>
      </c>
      <c r="V3881" t="s">
        <v>5791</v>
      </c>
      <c r="W3881" t="s">
        <v>232</v>
      </c>
      <c r="X3881" t="s">
        <v>106</v>
      </c>
      <c r="Y3881" t="str">
        <f>"37-3011"</f>
        <v>37-3011</v>
      </c>
      <c r="Z3881" t="s">
        <v>94</v>
      </c>
      <c r="AA3881">
        <v>561730</v>
      </c>
      <c r="AB3881">
        <v>55</v>
      </c>
      <c r="AC3881">
        <v>55</v>
      </c>
      <c r="AD3881" t="s">
        <v>79</v>
      </c>
      <c r="AE3881" t="s">
        <v>80</v>
      </c>
      <c r="AF3881">
        <v>40</v>
      </c>
      <c r="AG3881" s="4">
        <v>0.29166666666666669</v>
      </c>
      <c r="AH3881" s="4">
        <v>0.64583333333333337</v>
      </c>
      <c r="AI3881" s="5">
        <v>14.64</v>
      </c>
      <c r="AJ3881">
        <v>21.96</v>
      </c>
      <c r="AL3881" t="s">
        <v>81</v>
      </c>
      <c r="AM3881" t="s">
        <v>82</v>
      </c>
      <c r="AO3881" t="s">
        <v>83</v>
      </c>
      <c r="AP3881" t="s">
        <v>67</v>
      </c>
      <c r="AQ3881" t="s">
        <v>67</v>
      </c>
      <c r="AR3881" t="s">
        <v>82</v>
      </c>
      <c r="AT3881" t="s">
        <v>82</v>
      </c>
      <c r="AW3881" t="s">
        <v>82</v>
      </c>
      <c r="AY3881" t="s">
        <v>9289</v>
      </c>
      <c r="AZ3881" t="s">
        <v>3199</v>
      </c>
      <c r="BA3881" t="s">
        <v>136</v>
      </c>
      <c r="BB3881">
        <v>21040</v>
      </c>
      <c r="BC3881" t="s">
        <v>79</v>
      </c>
      <c r="BH3881" t="s">
        <v>27475</v>
      </c>
      <c r="BJ3881">
        <v>421724313</v>
      </c>
    </row>
    <row r="3882" spans="1:62" x14ac:dyDescent="0.25">
      <c r="A3882" t="s">
        <v>27862</v>
      </c>
      <c r="B3882" s="2">
        <v>43511</v>
      </c>
      <c r="C3882" t="s">
        <v>63</v>
      </c>
      <c r="D3882" s="3">
        <v>43472.380669293983</v>
      </c>
      <c r="E3882" t="s">
        <v>64</v>
      </c>
      <c r="F3882" s="2">
        <v>43556</v>
      </c>
      <c r="G3882" s="2">
        <v>43814</v>
      </c>
      <c r="H3882" t="s">
        <v>27863</v>
      </c>
      <c r="I3882" t="s">
        <v>27864</v>
      </c>
      <c r="J3882" t="s">
        <v>6826</v>
      </c>
      <c r="L3882" t="s">
        <v>2053</v>
      </c>
      <c r="M3882" t="s">
        <v>207</v>
      </c>
      <c r="N3882">
        <v>2362</v>
      </c>
      <c r="O3882" t="s">
        <v>70</v>
      </c>
      <c r="Q3882" t="s">
        <v>2048</v>
      </c>
      <c r="S3882" t="s">
        <v>72</v>
      </c>
      <c r="T3882" t="s">
        <v>6357</v>
      </c>
      <c r="U3882" t="s">
        <v>6358</v>
      </c>
      <c r="V3882" t="s">
        <v>6359</v>
      </c>
      <c r="W3882" t="s">
        <v>207</v>
      </c>
      <c r="X3882" t="s">
        <v>1758</v>
      </c>
      <c r="Y3882" t="str">
        <f>"47-2061"</f>
        <v>47-2061</v>
      </c>
      <c r="Z3882" t="s">
        <v>326</v>
      </c>
      <c r="AA3882">
        <v>236115</v>
      </c>
      <c r="AB3882">
        <v>2</v>
      </c>
      <c r="AC3882">
        <v>2</v>
      </c>
      <c r="AD3882" t="s">
        <v>79</v>
      </c>
      <c r="AE3882" t="s">
        <v>95</v>
      </c>
      <c r="AF3882">
        <v>40</v>
      </c>
      <c r="AG3882" s="4">
        <v>0.33333333333333331</v>
      </c>
      <c r="AH3882" s="4">
        <v>0.66666666666666663</v>
      </c>
      <c r="AI3882" s="5">
        <v>26.61</v>
      </c>
      <c r="AJ3882">
        <v>39.92</v>
      </c>
      <c r="AL3882" t="s">
        <v>81</v>
      </c>
      <c r="AM3882" t="s">
        <v>82</v>
      </c>
      <c r="AO3882" t="s">
        <v>83</v>
      </c>
      <c r="AR3882" t="s">
        <v>82</v>
      </c>
      <c r="AT3882" t="s">
        <v>82</v>
      </c>
      <c r="AW3882" t="s">
        <v>82</v>
      </c>
      <c r="AY3882" t="s">
        <v>27865</v>
      </c>
      <c r="AZ3882" t="s">
        <v>27866</v>
      </c>
      <c r="BA3882" t="s">
        <v>207</v>
      </c>
      <c r="BB3882">
        <v>2558</v>
      </c>
      <c r="BC3882" t="s">
        <v>79</v>
      </c>
      <c r="BH3882" t="s">
        <v>27867</v>
      </c>
      <c r="BJ3882">
        <v>473885681</v>
      </c>
    </row>
    <row r="3883" spans="1:62" x14ac:dyDescent="0.25">
      <c r="A3883" t="s">
        <v>28014</v>
      </c>
      <c r="B3883" s="2">
        <v>43511</v>
      </c>
      <c r="C3883" t="s">
        <v>63</v>
      </c>
      <c r="D3883" s="3">
        <v>43472.382362268516</v>
      </c>
      <c r="E3883" t="s">
        <v>64</v>
      </c>
      <c r="F3883" s="2">
        <v>43556</v>
      </c>
      <c r="G3883" s="2">
        <v>43736</v>
      </c>
      <c r="H3883" t="s">
        <v>24124</v>
      </c>
      <c r="I3883" t="s">
        <v>67</v>
      </c>
      <c r="J3883" t="s">
        <v>24125</v>
      </c>
      <c r="K3883" t="s">
        <v>24126</v>
      </c>
      <c r="L3883" t="s">
        <v>16342</v>
      </c>
      <c r="M3883" t="s">
        <v>626</v>
      </c>
      <c r="N3883">
        <v>72650</v>
      </c>
      <c r="O3883" t="s">
        <v>70</v>
      </c>
      <c r="P3883" t="s">
        <v>67</v>
      </c>
      <c r="Q3883" t="s">
        <v>24127</v>
      </c>
      <c r="S3883" t="s">
        <v>82</v>
      </c>
      <c r="U3883" t="s">
        <v>92</v>
      </c>
      <c r="X3883" t="s">
        <v>24419</v>
      </c>
      <c r="Y3883" t="str">
        <f>"37-1012"</f>
        <v>37-1012</v>
      </c>
      <c r="Z3883" t="s">
        <v>19205</v>
      </c>
      <c r="AA3883">
        <v>561730</v>
      </c>
      <c r="AB3883">
        <v>6</v>
      </c>
      <c r="AC3883">
        <v>6</v>
      </c>
      <c r="AD3883" t="s">
        <v>79</v>
      </c>
      <c r="AE3883" t="s">
        <v>80</v>
      </c>
      <c r="AF3883">
        <v>40</v>
      </c>
      <c r="AG3883" s="4">
        <v>0.27083333333333331</v>
      </c>
      <c r="AH3883" s="4">
        <v>0.6875</v>
      </c>
      <c r="AI3883" s="6">
        <v>16</v>
      </c>
      <c r="AJ3883">
        <v>24</v>
      </c>
      <c r="AK3883">
        <v>46.59</v>
      </c>
      <c r="AL3883" t="s">
        <v>81</v>
      </c>
      <c r="AM3883" t="s">
        <v>72</v>
      </c>
      <c r="AN3883">
        <v>5</v>
      </c>
      <c r="AO3883" t="s">
        <v>83</v>
      </c>
      <c r="AP3883" t="s">
        <v>67</v>
      </c>
      <c r="AQ3883" t="s">
        <v>67</v>
      </c>
      <c r="AR3883" t="s">
        <v>82</v>
      </c>
      <c r="AT3883" t="s">
        <v>82</v>
      </c>
      <c r="AW3883" t="s">
        <v>72</v>
      </c>
      <c r="AX3883">
        <v>12</v>
      </c>
      <c r="AY3883" t="s">
        <v>13368</v>
      </c>
      <c r="AZ3883" t="s">
        <v>24421</v>
      </c>
      <c r="BA3883" t="s">
        <v>626</v>
      </c>
      <c r="BB3883">
        <v>72650</v>
      </c>
      <c r="BC3883" t="s">
        <v>79</v>
      </c>
      <c r="BH3883" t="s">
        <v>24422</v>
      </c>
      <c r="BI3883" t="s">
        <v>24423</v>
      </c>
      <c r="BJ3883">
        <v>810577036</v>
      </c>
    </row>
    <row r="3884" spans="1:62" x14ac:dyDescent="0.25">
      <c r="A3884" t="s">
        <v>28121</v>
      </c>
      <c r="B3884" s="2">
        <v>43511</v>
      </c>
      <c r="C3884" t="s">
        <v>63</v>
      </c>
      <c r="D3884" s="3">
        <v>43472.381587928241</v>
      </c>
      <c r="E3884" t="s">
        <v>64</v>
      </c>
      <c r="F3884" s="2">
        <v>43556</v>
      </c>
      <c r="G3884" s="2">
        <v>43800</v>
      </c>
      <c r="H3884" t="s">
        <v>5741</v>
      </c>
      <c r="J3884" t="s">
        <v>5742</v>
      </c>
      <c r="L3884" t="s">
        <v>5743</v>
      </c>
      <c r="M3884" t="s">
        <v>207</v>
      </c>
      <c r="N3884">
        <v>2143</v>
      </c>
      <c r="O3884" t="s">
        <v>70</v>
      </c>
      <c r="Q3884" t="s">
        <v>5744</v>
      </c>
      <c r="S3884" t="s">
        <v>72</v>
      </c>
      <c r="T3884" t="s">
        <v>640</v>
      </c>
      <c r="U3884" t="s">
        <v>4688</v>
      </c>
      <c r="V3884" t="s">
        <v>642</v>
      </c>
      <c r="W3884" t="s">
        <v>105</v>
      </c>
      <c r="X3884" t="s">
        <v>3828</v>
      </c>
      <c r="Y3884" t="str">
        <f>"53-7062"</f>
        <v>53-7062</v>
      </c>
      <c r="Z3884" t="s">
        <v>337</v>
      </c>
      <c r="AA3884">
        <v>484210</v>
      </c>
      <c r="AB3884">
        <v>70</v>
      </c>
      <c r="AC3884">
        <v>70</v>
      </c>
      <c r="AD3884" t="s">
        <v>79</v>
      </c>
      <c r="AE3884" t="s">
        <v>95</v>
      </c>
      <c r="AF3884">
        <v>40</v>
      </c>
      <c r="AG3884" s="4">
        <v>0.29166666666666669</v>
      </c>
      <c r="AH3884" s="4">
        <v>0.66666666666666663</v>
      </c>
      <c r="AI3884" s="5">
        <v>16.25</v>
      </c>
      <c r="AJ3884">
        <v>24.38</v>
      </c>
      <c r="AK3884">
        <v>39</v>
      </c>
      <c r="AL3884" t="s">
        <v>81</v>
      </c>
      <c r="AM3884" t="s">
        <v>82</v>
      </c>
      <c r="AO3884" t="s">
        <v>83</v>
      </c>
      <c r="AP3884" t="s">
        <v>67</v>
      </c>
      <c r="AQ3884" t="s">
        <v>67</v>
      </c>
      <c r="AR3884" t="s">
        <v>82</v>
      </c>
      <c r="AT3884" t="s">
        <v>82</v>
      </c>
      <c r="AW3884" t="s">
        <v>82</v>
      </c>
      <c r="AY3884" t="s">
        <v>5743</v>
      </c>
      <c r="AZ3884" t="s">
        <v>3829</v>
      </c>
      <c r="BA3884" t="s">
        <v>207</v>
      </c>
      <c r="BB3884">
        <v>2143</v>
      </c>
      <c r="BC3884" t="s">
        <v>79</v>
      </c>
      <c r="BH3884" t="s">
        <v>5742</v>
      </c>
      <c r="BJ3884">
        <v>42855927</v>
      </c>
    </row>
    <row r="3885" spans="1:62" x14ac:dyDescent="0.25">
      <c r="A3885" t="s">
        <v>28139</v>
      </c>
      <c r="B3885" s="2">
        <v>43511</v>
      </c>
      <c r="C3885" t="s">
        <v>63</v>
      </c>
      <c r="D3885" s="3">
        <v>43472.381007268516</v>
      </c>
      <c r="E3885" t="s">
        <v>64</v>
      </c>
      <c r="F3885" s="2">
        <v>43556</v>
      </c>
      <c r="G3885" s="2">
        <v>43830</v>
      </c>
      <c r="H3885" t="s">
        <v>27906</v>
      </c>
      <c r="I3885" t="s">
        <v>27907</v>
      </c>
      <c r="J3885" t="s">
        <v>27908</v>
      </c>
      <c r="L3885" t="s">
        <v>20339</v>
      </c>
      <c r="M3885" t="s">
        <v>147</v>
      </c>
      <c r="N3885">
        <v>15437</v>
      </c>
      <c r="O3885" t="s">
        <v>70</v>
      </c>
      <c r="Q3885" t="s">
        <v>27909</v>
      </c>
      <c r="S3885" t="s">
        <v>72</v>
      </c>
      <c r="T3885" t="s">
        <v>27720</v>
      </c>
      <c r="U3885" t="s">
        <v>27721</v>
      </c>
      <c r="V3885" t="s">
        <v>27722</v>
      </c>
      <c r="W3885" t="s">
        <v>323</v>
      </c>
      <c r="X3885" t="s">
        <v>28140</v>
      </c>
      <c r="Y3885" t="str">
        <f>"35-2015"</f>
        <v>35-2015</v>
      </c>
      <c r="Z3885" t="s">
        <v>346</v>
      </c>
      <c r="AA3885">
        <v>721120</v>
      </c>
      <c r="AB3885">
        <v>25</v>
      </c>
      <c r="AC3885">
        <v>25</v>
      </c>
      <c r="AD3885" t="s">
        <v>79</v>
      </c>
      <c r="AE3885" t="s">
        <v>95</v>
      </c>
      <c r="AF3885">
        <v>35</v>
      </c>
      <c r="AG3885" s="4">
        <v>0.25</v>
      </c>
      <c r="AH3885" s="4">
        <v>0.58333333333333337</v>
      </c>
      <c r="AI3885" s="5">
        <v>9.67</v>
      </c>
      <c r="AJ3885">
        <v>14.51</v>
      </c>
      <c r="AK3885">
        <v>21</v>
      </c>
      <c r="AL3885" t="s">
        <v>81</v>
      </c>
      <c r="AM3885" t="s">
        <v>82</v>
      </c>
      <c r="AO3885" t="s">
        <v>83</v>
      </c>
      <c r="AR3885" t="s">
        <v>82</v>
      </c>
      <c r="AT3885" t="s">
        <v>82</v>
      </c>
      <c r="AW3885" t="s">
        <v>82</v>
      </c>
      <c r="AY3885" t="s">
        <v>9393</v>
      </c>
      <c r="AZ3885" t="s">
        <v>1837</v>
      </c>
      <c r="BA3885" t="s">
        <v>147</v>
      </c>
      <c r="BB3885">
        <v>15437</v>
      </c>
      <c r="BC3885" t="s">
        <v>87</v>
      </c>
      <c r="BH3885" t="s">
        <v>27910</v>
      </c>
      <c r="BJ3885">
        <v>251891356</v>
      </c>
    </row>
    <row r="3886" spans="1:62" x14ac:dyDescent="0.25">
      <c r="A3886" t="s">
        <v>28186</v>
      </c>
      <c r="B3886" s="2">
        <v>43511</v>
      </c>
      <c r="C3886" t="s">
        <v>63</v>
      </c>
      <c r="D3886" s="3">
        <v>43472.380626956015</v>
      </c>
      <c r="E3886" t="s">
        <v>64</v>
      </c>
      <c r="F3886" s="2">
        <v>43556</v>
      </c>
      <c r="G3886" s="2">
        <v>43799</v>
      </c>
      <c r="H3886" t="s">
        <v>26772</v>
      </c>
      <c r="J3886" t="s">
        <v>26773</v>
      </c>
      <c r="L3886" t="s">
        <v>26774</v>
      </c>
      <c r="M3886" t="s">
        <v>761</v>
      </c>
      <c r="N3886">
        <v>31561</v>
      </c>
      <c r="O3886" t="s">
        <v>70</v>
      </c>
      <c r="Q3886" t="s">
        <v>26775</v>
      </c>
      <c r="S3886" t="s">
        <v>72</v>
      </c>
      <c r="T3886" t="s">
        <v>1150</v>
      </c>
      <c r="U3886" t="s">
        <v>26776</v>
      </c>
      <c r="V3886" t="s">
        <v>4391</v>
      </c>
      <c r="W3886" t="s">
        <v>761</v>
      </c>
      <c r="X3886" t="s">
        <v>3266</v>
      </c>
      <c r="Y3886" t="str">
        <f>"35-9021"</f>
        <v>35-9021</v>
      </c>
      <c r="Z3886" t="s">
        <v>315</v>
      </c>
      <c r="AA3886">
        <v>721110</v>
      </c>
      <c r="AB3886">
        <v>10</v>
      </c>
      <c r="AC3886">
        <v>10</v>
      </c>
      <c r="AD3886" t="s">
        <v>79</v>
      </c>
      <c r="AE3886" t="s">
        <v>80</v>
      </c>
      <c r="AF3886">
        <v>35</v>
      </c>
      <c r="AG3886" s="4">
        <v>0.29166666666666669</v>
      </c>
      <c r="AH3886" s="4">
        <v>0.625</v>
      </c>
      <c r="AI3886" s="6">
        <v>10</v>
      </c>
      <c r="AJ3886">
        <v>15</v>
      </c>
      <c r="AL3886" t="s">
        <v>81</v>
      </c>
      <c r="AM3886" t="s">
        <v>82</v>
      </c>
      <c r="AO3886" t="s">
        <v>83</v>
      </c>
      <c r="AR3886" t="s">
        <v>82</v>
      </c>
      <c r="AT3886" t="s">
        <v>82</v>
      </c>
      <c r="AW3886" t="s">
        <v>82</v>
      </c>
      <c r="AY3886" t="s">
        <v>26777</v>
      </c>
      <c r="AZ3886" t="s">
        <v>26778</v>
      </c>
      <c r="BA3886" t="s">
        <v>761</v>
      </c>
      <c r="BB3886">
        <v>31561</v>
      </c>
      <c r="BC3886" t="s">
        <v>87</v>
      </c>
      <c r="BH3886" t="s">
        <v>26779</v>
      </c>
      <c r="BJ3886">
        <v>273164607</v>
      </c>
    </row>
    <row r="3887" spans="1:62" x14ac:dyDescent="0.25">
      <c r="A3887" t="s">
        <v>28201</v>
      </c>
      <c r="B3887" s="2">
        <v>43511</v>
      </c>
      <c r="C3887" t="s">
        <v>63</v>
      </c>
      <c r="D3887" s="3">
        <v>43472.382269710652</v>
      </c>
      <c r="E3887" t="s">
        <v>64</v>
      </c>
      <c r="F3887" s="2">
        <v>43556</v>
      </c>
      <c r="G3887" s="2">
        <v>43799</v>
      </c>
      <c r="H3887" t="s">
        <v>26772</v>
      </c>
      <c r="J3887" t="s">
        <v>26773</v>
      </c>
      <c r="L3887" t="s">
        <v>26774</v>
      </c>
      <c r="M3887" t="s">
        <v>761</v>
      </c>
      <c r="N3887">
        <v>31561</v>
      </c>
      <c r="O3887" t="s">
        <v>70</v>
      </c>
      <c r="Q3887" t="s">
        <v>26775</v>
      </c>
      <c r="S3887" t="s">
        <v>72</v>
      </c>
      <c r="T3887" t="s">
        <v>1150</v>
      </c>
      <c r="U3887" t="s">
        <v>26776</v>
      </c>
      <c r="V3887" t="s">
        <v>4391</v>
      </c>
      <c r="W3887" t="s">
        <v>761</v>
      </c>
      <c r="X3887" t="s">
        <v>28202</v>
      </c>
      <c r="Y3887" t="str">
        <f>"37-3011"</f>
        <v>37-3011</v>
      </c>
      <c r="Z3887" t="s">
        <v>94</v>
      </c>
      <c r="AA3887">
        <v>721110</v>
      </c>
      <c r="AB3887">
        <v>15</v>
      </c>
      <c r="AC3887">
        <v>15</v>
      </c>
      <c r="AD3887" t="s">
        <v>79</v>
      </c>
      <c r="AE3887" t="s">
        <v>80</v>
      </c>
      <c r="AF3887">
        <v>35</v>
      </c>
      <c r="AG3887" s="4">
        <v>0.25</v>
      </c>
      <c r="AH3887" s="4">
        <v>0.625</v>
      </c>
      <c r="AI3887" s="5">
        <v>13.43</v>
      </c>
      <c r="AJ3887">
        <v>20.149999999999999</v>
      </c>
      <c r="AL3887" t="s">
        <v>81</v>
      </c>
      <c r="AM3887" t="s">
        <v>82</v>
      </c>
      <c r="AO3887" t="s">
        <v>83</v>
      </c>
      <c r="AR3887" t="s">
        <v>82</v>
      </c>
      <c r="AT3887" t="s">
        <v>82</v>
      </c>
      <c r="AW3887" t="s">
        <v>72</v>
      </c>
      <c r="AX3887">
        <v>3</v>
      </c>
      <c r="AY3887" t="s">
        <v>26777</v>
      </c>
      <c r="AZ3887" t="s">
        <v>26778</v>
      </c>
      <c r="BA3887" t="s">
        <v>761</v>
      </c>
      <c r="BB3887">
        <v>31561</v>
      </c>
      <c r="BC3887" t="s">
        <v>87</v>
      </c>
      <c r="BH3887" t="s">
        <v>26779</v>
      </c>
      <c r="BJ3887">
        <v>273164607</v>
      </c>
    </row>
    <row r="3888" spans="1:62" x14ac:dyDescent="0.25">
      <c r="A3888" t="s">
        <v>28263</v>
      </c>
      <c r="B3888" s="2">
        <v>43511</v>
      </c>
      <c r="C3888" t="s">
        <v>63</v>
      </c>
      <c r="D3888" s="3">
        <v>43472.382497002312</v>
      </c>
      <c r="E3888" t="s">
        <v>64</v>
      </c>
      <c r="F3888" s="2">
        <v>43556</v>
      </c>
      <c r="G3888" s="2">
        <v>43799</v>
      </c>
      <c r="H3888" t="s">
        <v>11644</v>
      </c>
      <c r="J3888" t="s">
        <v>11645</v>
      </c>
      <c r="L3888" t="s">
        <v>1225</v>
      </c>
      <c r="M3888" t="s">
        <v>105</v>
      </c>
      <c r="N3888">
        <v>75229</v>
      </c>
      <c r="O3888" t="s">
        <v>70</v>
      </c>
      <c r="Q3888" t="s">
        <v>11646</v>
      </c>
      <c r="S3888" t="s">
        <v>72</v>
      </c>
      <c r="T3888" t="s">
        <v>1917</v>
      </c>
      <c r="U3888" t="s">
        <v>1918</v>
      </c>
      <c r="V3888" t="s">
        <v>1919</v>
      </c>
      <c r="W3888" t="s">
        <v>105</v>
      </c>
      <c r="X3888" t="s">
        <v>106</v>
      </c>
      <c r="Y3888" t="str">
        <f>"37-3011"</f>
        <v>37-3011</v>
      </c>
      <c r="Z3888" t="s">
        <v>94</v>
      </c>
      <c r="AA3888">
        <v>561730</v>
      </c>
      <c r="AB3888">
        <v>55</v>
      </c>
      <c r="AC3888">
        <v>55</v>
      </c>
      <c r="AD3888" t="s">
        <v>79</v>
      </c>
      <c r="AE3888" t="s">
        <v>95</v>
      </c>
      <c r="AF3888">
        <v>35</v>
      </c>
      <c r="AG3888" s="4">
        <v>0.27083333333333331</v>
      </c>
      <c r="AH3888" s="4">
        <v>0.64583333333333337</v>
      </c>
      <c r="AI3888" s="5">
        <v>13.94</v>
      </c>
      <c r="AJ3888">
        <v>20.91</v>
      </c>
      <c r="AL3888" t="s">
        <v>81</v>
      </c>
      <c r="AM3888" t="s">
        <v>82</v>
      </c>
      <c r="AO3888" t="s">
        <v>83</v>
      </c>
      <c r="AR3888" t="s">
        <v>82</v>
      </c>
      <c r="AT3888" t="s">
        <v>82</v>
      </c>
      <c r="AW3888" t="s">
        <v>82</v>
      </c>
      <c r="AY3888" t="s">
        <v>1225</v>
      </c>
      <c r="AZ3888" t="s">
        <v>1225</v>
      </c>
      <c r="BA3888" t="s">
        <v>105</v>
      </c>
      <c r="BB3888">
        <v>75229</v>
      </c>
      <c r="BC3888" t="s">
        <v>79</v>
      </c>
      <c r="BH3888" t="s">
        <v>11645</v>
      </c>
      <c r="BJ3888">
        <v>752084181</v>
      </c>
    </row>
    <row r="3889" spans="1:62" x14ac:dyDescent="0.25">
      <c r="A3889" t="s">
        <v>28383</v>
      </c>
      <c r="B3889" s="2">
        <v>43511</v>
      </c>
      <c r="C3889" t="s">
        <v>63</v>
      </c>
      <c r="D3889" s="3">
        <v>43472.380514733799</v>
      </c>
      <c r="E3889" t="s">
        <v>282</v>
      </c>
      <c r="F3889" s="2">
        <v>43556</v>
      </c>
      <c r="G3889" s="2">
        <v>43771</v>
      </c>
      <c r="H3889" t="s">
        <v>25726</v>
      </c>
      <c r="I3889" t="s">
        <v>25727</v>
      </c>
      <c r="J3889" t="s">
        <v>25728</v>
      </c>
      <c r="K3889" t="s">
        <v>25729</v>
      </c>
      <c r="L3889" t="s">
        <v>19934</v>
      </c>
      <c r="M3889" t="s">
        <v>226</v>
      </c>
      <c r="N3889">
        <v>49757</v>
      </c>
      <c r="O3889" t="s">
        <v>70</v>
      </c>
      <c r="P3889" t="s">
        <v>67</v>
      </c>
      <c r="Q3889" t="s">
        <v>25730</v>
      </c>
      <c r="S3889" t="s">
        <v>72</v>
      </c>
      <c r="T3889" t="s">
        <v>25731</v>
      </c>
      <c r="U3889" t="s">
        <v>25732</v>
      </c>
      <c r="V3889" t="s">
        <v>10190</v>
      </c>
      <c r="W3889" t="s">
        <v>226</v>
      </c>
      <c r="X3889" t="s">
        <v>13571</v>
      </c>
      <c r="Y3889" t="str">
        <f>"35-9021"</f>
        <v>35-9021</v>
      </c>
      <c r="Z3889" t="s">
        <v>315</v>
      </c>
      <c r="AA3889">
        <v>72111</v>
      </c>
      <c r="AB3889">
        <v>36</v>
      </c>
      <c r="AC3889">
        <v>33</v>
      </c>
      <c r="AD3889" t="s">
        <v>79</v>
      </c>
      <c r="AE3889" t="s">
        <v>80</v>
      </c>
      <c r="AF3889">
        <v>40</v>
      </c>
      <c r="AG3889" s="4">
        <v>0.29166666666666669</v>
      </c>
      <c r="AH3889" s="4">
        <v>0.625</v>
      </c>
      <c r="AI3889" s="5">
        <v>9.4499999999999993</v>
      </c>
      <c r="AJ3889">
        <v>14.18</v>
      </c>
      <c r="AL3889" t="s">
        <v>81</v>
      </c>
      <c r="AM3889" t="s">
        <v>82</v>
      </c>
      <c r="AO3889" t="s">
        <v>83</v>
      </c>
      <c r="AP3889" t="s">
        <v>67</v>
      </c>
      <c r="AQ3889" t="s">
        <v>67</v>
      </c>
      <c r="AR3889" t="s">
        <v>82</v>
      </c>
      <c r="AT3889" t="s">
        <v>82</v>
      </c>
      <c r="AW3889" t="s">
        <v>82</v>
      </c>
      <c r="AY3889" t="s">
        <v>19934</v>
      </c>
      <c r="AZ3889" t="s">
        <v>9074</v>
      </c>
      <c r="BA3889" t="s">
        <v>226</v>
      </c>
      <c r="BB3889">
        <v>49757</v>
      </c>
      <c r="BC3889" t="s">
        <v>87</v>
      </c>
      <c r="BH3889" t="s">
        <v>25728</v>
      </c>
      <c r="BI3889" t="s">
        <v>25729</v>
      </c>
      <c r="BJ3889">
        <v>262420274</v>
      </c>
    </row>
    <row r="3890" spans="1:62" x14ac:dyDescent="0.25">
      <c r="A3890" t="s">
        <v>28532</v>
      </c>
      <c r="B3890" s="2">
        <v>43511</v>
      </c>
      <c r="C3890" t="s">
        <v>63</v>
      </c>
      <c r="D3890" s="3">
        <v>43472.381940856481</v>
      </c>
      <c r="E3890" t="s">
        <v>64</v>
      </c>
      <c r="F3890" s="2">
        <v>43556</v>
      </c>
      <c r="G3890" s="2">
        <v>43769</v>
      </c>
      <c r="H3890" t="s">
        <v>25120</v>
      </c>
      <c r="J3890" t="s">
        <v>25121</v>
      </c>
      <c r="L3890" t="s">
        <v>3178</v>
      </c>
      <c r="M3890" t="s">
        <v>86</v>
      </c>
      <c r="N3890">
        <v>33143</v>
      </c>
      <c r="O3890" t="s">
        <v>70</v>
      </c>
      <c r="Q3890" t="s">
        <v>25122</v>
      </c>
      <c r="S3890" t="s">
        <v>82</v>
      </c>
      <c r="U3890" t="s">
        <v>92</v>
      </c>
      <c r="X3890" t="s">
        <v>1292</v>
      </c>
      <c r="Y3890" t="str">
        <f>"35-2021"</f>
        <v>35-2021</v>
      </c>
      <c r="Z3890" t="s">
        <v>221</v>
      </c>
      <c r="AA3890">
        <v>561320</v>
      </c>
      <c r="AB3890">
        <v>20</v>
      </c>
      <c r="AC3890">
        <v>20</v>
      </c>
      <c r="AD3890" t="s">
        <v>79</v>
      </c>
      <c r="AE3890" t="s">
        <v>80</v>
      </c>
      <c r="AF3890">
        <v>35</v>
      </c>
      <c r="AG3890" s="4">
        <v>0.33333333333333331</v>
      </c>
      <c r="AH3890" s="4">
        <v>0.70833333333333337</v>
      </c>
      <c r="AI3890" s="6">
        <v>10</v>
      </c>
      <c r="AJ3890">
        <v>15</v>
      </c>
      <c r="AL3890" t="s">
        <v>81</v>
      </c>
      <c r="AM3890" t="s">
        <v>82</v>
      </c>
      <c r="AO3890" t="s">
        <v>83</v>
      </c>
      <c r="AR3890" t="s">
        <v>82</v>
      </c>
      <c r="AT3890" t="s">
        <v>82</v>
      </c>
      <c r="AW3890" t="s">
        <v>72</v>
      </c>
      <c r="AX3890">
        <v>3</v>
      </c>
      <c r="AY3890" t="s">
        <v>16878</v>
      </c>
      <c r="AZ3890" t="s">
        <v>3155</v>
      </c>
      <c r="BA3890" t="s">
        <v>2367</v>
      </c>
      <c r="BB3890">
        <v>29582</v>
      </c>
      <c r="BC3890" t="s">
        <v>87</v>
      </c>
      <c r="BH3890" t="s">
        <v>28533</v>
      </c>
      <c r="BJ3890">
        <v>453937633</v>
      </c>
    </row>
    <row r="3891" spans="1:62" x14ac:dyDescent="0.25">
      <c r="A3891" t="s">
        <v>28575</v>
      </c>
      <c r="B3891" s="2">
        <v>43511</v>
      </c>
      <c r="C3891" t="s">
        <v>63</v>
      </c>
      <c r="D3891" s="3">
        <v>43472.381901967594</v>
      </c>
      <c r="E3891" t="s">
        <v>64</v>
      </c>
      <c r="F3891" s="2">
        <v>43556</v>
      </c>
      <c r="G3891" s="2">
        <v>43799</v>
      </c>
      <c r="H3891" t="s">
        <v>11719</v>
      </c>
      <c r="J3891" t="s">
        <v>11720</v>
      </c>
      <c r="L3891" t="s">
        <v>11721</v>
      </c>
      <c r="M3891" t="s">
        <v>105</v>
      </c>
      <c r="N3891">
        <v>75078</v>
      </c>
      <c r="O3891" t="s">
        <v>70</v>
      </c>
      <c r="Q3891" t="s">
        <v>11722</v>
      </c>
      <c r="S3891" t="s">
        <v>72</v>
      </c>
      <c r="T3891" t="s">
        <v>1917</v>
      </c>
      <c r="U3891" t="s">
        <v>1918</v>
      </c>
      <c r="V3891" t="s">
        <v>1919</v>
      </c>
      <c r="W3891" t="s">
        <v>105</v>
      </c>
      <c r="X3891" t="s">
        <v>106</v>
      </c>
      <c r="Y3891" t="str">
        <f>"37-3011"</f>
        <v>37-3011</v>
      </c>
      <c r="Z3891" t="s">
        <v>94</v>
      </c>
      <c r="AA3891">
        <v>561730</v>
      </c>
      <c r="AB3891">
        <v>4</v>
      </c>
      <c r="AC3891">
        <v>4</v>
      </c>
      <c r="AD3891" t="s">
        <v>79</v>
      </c>
      <c r="AE3891" t="s">
        <v>95</v>
      </c>
      <c r="AF3891">
        <v>35</v>
      </c>
      <c r="AG3891" s="4">
        <v>0.29166666666666669</v>
      </c>
      <c r="AH3891" s="4">
        <v>0.66666666666666663</v>
      </c>
      <c r="AI3891" s="5">
        <v>13.94</v>
      </c>
      <c r="AJ3891">
        <v>20.91</v>
      </c>
      <c r="AL3891" t="s">
        <v>81</v>
      </c>
      <c r="AM3891" t="s">
        <v>82</v>
      </c>
      <c r="AO3891" t="s">
        <v>83</v>
      </c>
      <c r="AR3891" t="s">
        <v>82</v>
      </c>
      <c r="AT3891" t="s">
        <v>82</v>
      </c>
      <c r="AW3891" t="s">
        <v>82</v>
      </c>
      <c r="AY3891" t="s">
        <v>11721</v>
      </c>
      <c r="AZ3891" t="s">
        <v>1594</v>
      </c>
      <c r="BA3891" t="s">
        <v>105</v>
      </c>
      <c r="BB3891">
        <v>75078</v>
      </c>
      <c r="BC3891" t="s">
        <v>79</v>
      </c>
      <c r="BH3891" t="s">
        <v>11720</v>
      </c>
      <c r="BJ3891">
        <v>462325897</v>
      </c>
    </row>
    <row r="3892" spans="1:62" x14ac:dyDescent="0.25">
      <c r="A3892" t="s">
        <v>28582</v>
      </c>
      <c r="B3892" s="2">
        <v>43511</v>
      </c>
      <c r="C3892" t="s">
        <v>63</v>
      </c>
      <c r="D3892" s="3">
        <v>43472.382140127316</v>
      </c>
      <c r="E3892" t="s">
        <v>64</v>
      </c>
      <c r="F3892" s="2">
        <v>43556</v>
      </c>
      <c r="G3892" s="2">
        <v>43784</v>
      </c>
      <c r="H3892" t="s">
        <v>4425</v>
      </c>
      <c r="J3892" t="s">
        <v>4426</v>
      </c>
      <c r="L3892" t="s">
        <v>4427</v>
      </c>
      <c r="M3892" t="s">
        <v>105</v>
      </c>
      <c r="N3892">
        <v>78613</v>
      </c>
      <c r="O3892" t="s">
        <v>70</v>
      </c>
      <c r="Q3892" t="s">
        <v>4428</v>
      </c>
      <c r="S3892" t="s">
        <v>72</v>
      </c>
      <c r="T3892" t="s">
        <v>2060</v>
      </c>
      <c r="U3892" t="s">
        <v>1918</v>
      </c>
      <c r="V3892" t="s">
        <v>1919</v>
      </c>
      <c r="W3892" t="s">
        <v>105</v>
      </c>
      <c r="X3892" t="s">
        <v>1197</v>
      </c>
      <c r="Y3892" t="str">
        <f>"47-2061"</f>
        <v>47-2061</v>
      </c>
      <c r="Z3892" t="s">
        <v>326</v>
      </c>
      <c r="AA3892">
        <v>236220</v>
      </c>
      <c r="AB3892">
        <v>6</v>
      </c>
      <c r="AC3892">
        <v>6</v>
      </c>
      <c r="AD3892" t="s">
        <v>79</v>
      </c>
      <c r="AE3892" t="s">
        <v>95</v>
      </c>
      <c r="AF3892">
        <v>35</v>
      </c>
      <c r="AG3892" s="4">
        <v>0.29166666666666669</v>
      </c>
      <c r="AH3892" s="4">
        <v>0.66666666666666663</v>
      </c>
      <c r="AI3892" s="5">
        <v>15.07</v>
      </c>
      <c r="AJ3892">
        <v>22.61</v>
      </c>
      <c r="AL3892" t="s">
        <v>81</v>
      </c>
      <c r="AM3892" t="s">
        <v>82</v>
      </c>
      <c r="AO3892" t="s">
        <v>83</v>
      </c>
      <c r="AR3892" t="s">
        <v>82</v>
      </c>
      <c r="AT3892" t="s">
        <v>82</v>
      </c>
      <c r="AW3892" t="s">
        <v>82</v>
      </c>
      <c r="AY3892" t="s">
        <v>4427</v>
      </c>
      <c r="AZ3892" t="s">
        <v>2062</v>
      </c>
      <c r="BA3892" t="s">
        <v>105</v>
      </c>
      <c r="BB3892">
        <v>78613</v>
      </c>
      <c r="BC3892" t="s">
        <v>79</v>
      </c>
      <c r="BH3892" t="s">
        <v>4426</v>
      </c>
      <c r="BJ3892">
        <v>741905180</v>
      </c>
    </row>
    <row r="3893" spans="1:62" x14ac:dyDescent="0.25">
      <c r="A3893" t="s">
        <v>28616</v>
      </c>
      <c r="B3893" s="2">
        <v>43511</v>
      </c>
      <c r="C3893" t="s">
        <v>63</v>
      </c>
      <c r="D3893" s="3">
        <v>43472.379529826387</v>
      </c>
      <c r="E3893" t="s">
        <v>64</v>
      </c>
      <c r="F3893" s="2">
        <v>43556</v>
      </c>
      <c r="G3893" s="2">
        <v>43778</v>
      </c>
      <c r="H3893" t="s">
        <v>28617</v>
      </c>
      <c r="I3893" t="s">
        <v>28618</v>
      </c>
      <c r="J3893" t="s">
        <v>5787</v>
      </c>
      <c r="L3893" t="s">
        <v>5477</v>
      </c>
      <c r="M3893" t="s">
        <v>147</v>
      </c>
      <c r="N3893">
        <v>19462</v>
      </c>
      <c r="O3893" t="s">
        <v>70</v>
      </c>
      <c r="P3893" t="s">
        <v>67</v>
      </c>
      <c r="Q3893" t="s">
        <v>5788</v>
      </c>
      <c r="S3893" t="s">
        <v>72</v>
      </c>
      <c r="T3893" t="s">
        <v>5946</v>
      </c>
      <c r="U3893" t="s">
        <v>5854</v>
      </c>
      <c r="V3893" t="s">
        <v>5791</v>
      </c>
      <c r="W3893" t="s">
        <v>232</v>
      </c>
      <c r="X3893" t="s">
        <v>106</v>
      </c>
      <c r="Y3893" t="str">
        <f>"37-3011"</f>
        <v>37-3011</v>
      </c>
      <c r="Z3893" t="s">
        <v>94</v>
      </c>
      <c r="AA3893">
        <v>561730</v>
      </c>
      <c r="AB3893">
        <v>60</v>
      </c>
      <c r="AC3893">
        <v>60</v>
      </c>
      <c r="AD3893" t="s">
        <v>79</v>
      </c>
      <c r="AE3893" t="s">
        <v>80</v>
      </c>
      <c r="AF3893">
        <v>40</v>
      </c>
      <c r="AG3893" s="4">
        <v>0.29166666666666669</v>
      </c>
      <c r="AH3893" s="4">
        <v>0.64583333333333337</v>
      </c>
      <c r="AI3893" s="5">
        <v>15.39</v>
      </c>
      <c r="AJ3893">
        <v>23.09</v>
      </c>
      <c r="AL3893" t="s">
        <v>81</v>
      </c>
      <c r="AM3893" t="s">
        <v>82</v>
      </c>
      <c r="AO3893" t="s">
        <v>83</v>
      </c>
      <c r="AP3893" t="s">
        <v>67</v>
      </c>
      <c r="AQ3893" t="s">
        <v>67</v>
      </c>
      <c r="AR3893" t="s">
        <v>82</v>
      </c>
      <c r="AT3893" t="s">
        <v>82</v>
      </c>
      <c r="AW3893" t="s">
        <v>82</v>
      </c>
      <c r="AY3893" t="s">
        <v>138</v>
      </c>
      <c r="AZ3893" t="s">
        <v>139</v>
      </c>
      <c r="BA3893" t="s">
        <v>136</v>
      </c>
      <c r="BB3893">
        <v>20707</v>
      </c>
      <c r="BC3893" t="s">
        <v>79</v>
      </c>
      <c r="BH3893" t="s">
        <v>28619</v>
      </c>
      <c r="BJ3893">
        <v>421724313</v>
      </c>
    </row>
    <row r="3894" spans="1:62" x14ac:dyDescent="0.25">
      <c r="A3894" t="s">
        <v>28678</v>
      </c>
      <c r="B3894" s="2">
        <v>43511</v>
      </c>
      <c r="C3894" t="s">
        <v>63</v>
      </c>
      <c r="D3894" s="3">
        <v>43472.383204282407</v>
      </c>
      <c r="E3894" t="s">
        <v>64</v>
      </c>
      <c r="F3894" s="2">
        <v>43556</v>
      </c>
      <c r="G3894" s="2">
        <v>43813</v>
      </c>
      <c r="H3894" t="s">
        <v>28679</v>
      </c>
      <c r="J3894" t="s">
        <v>28680</v>
      </c>
      <c r="L3894" t="s">
        <v>1797</v>
      </c>
      <c r="M3894" t="s">
        <v>1246</v>
      </c>
      <c r="N3894">
        <v>63139</v>
      </c>
      <c r="O3894" t="s">
        <v>70</v>
      </c>
      <c r="Q3894" t="s">
        <v>28681</v>
      </c>
      <c r="S3894" t="s">
        <v>72</v>
      </c>
      <c r="T3894" t="s">
        <v>28447</v>
      </c>
      <c r="U3894" t="s">
        <v>28488</v>
      </c>
      <c r="V3894" t="s">
        <v>1711</v>
      </c>
      <c r="W3894" t="s">
        <v>1246</v>
      </c>
      <c r="X3894" t="s">
        <v>106</v>
      </c>
      <c r="Y3894" t="str">
        <f>"37-3011"</f>
        <v>37-3011</v>
      </c>
      <c r="Z3894" t="s">
        <v>94</v>
      </c>
      <c r="AA3894">
        <v>561730</v>
      </c>
      <c r="AB3894">
        <v>20</v>
      </c>
      <c r="AC3894">
        <v>20</v>
      </c>
      <c r="AD3894" t="s">
        <v>79</v>
      </c>
      <c r="AE3894" t="s">
        <v>80</v>
      </c>
      <c r="AF3894">
        <v>40</v>
      </c>
      <c r="AG3894" s="4">
        <v>0.29166666666666669</v>
      </c>
      <c r="AH3894" s="4">
        <v>0.66666666666666663</v>
      </c>
      <c r="AI3894" s="5">
        <v>14.52</v>
      </c>
      <c r="AL3894" t="s">
        <v>81</v>
      </c>
      <c r="AM3894" t="s">
        <v>82</v>
      </c>
      <c r="AO3894" t="s">
        <v>83</v>
      </c>
      <c r="AR3894" t="s">
        <v>82</v>
      </c>
      <c r="AT3894" t="s">
        <v>82</v>
      </c>
      <c r="AW3894" t="s">
        <v>82</v>
      </c>
      <c r="AY3894" t="s">
        <v>1797</v>
      </c>
      <c r="AZ3894" t="s">
        <v>10495</v>
      </c>
      <c r="BA3894" t="s">
        <v>1246</v>
      </c>
      <c r="BB3894">
        <v>63139</v>
      </c>
      <c r="BC3894" t="s">
        <v>79</v>
      </c>
      <c r="BH3894" t="s">
        <v>28680</v>
      </c>
      <c r="BJ3894">
        <v>431918219</v>
      </c>
    </row>
    <row r="3895" spans="1:62" x14ac:dyDescent="0.25">
      <c r="A3895" t="s">
        <v>28925</v>
      </c>
      <c r="B3895" s="2">
        <v>43511</v>
      </c>
      <c r="C3895" t="s">
        <v>63</v>
      </c>
      <c r="D3895" s="3">
        <v>43472.381168912034</v>
      </c>
      <c r="E3895" t="s">
        <v>64</v>
      </c>
      <c r="F3895" s="2">
        <v>43556</v>
      </c>
      <c r="G3895" s="2">
        <v>43789</v>
      </c>
      <c r="H3895" t="s">
        <v>28926</v>
      </c>
      <c r="J3895" t="s">
        <v>6765</v>
      </c>
      <c r="L3895" t="s">
        <v>5139</v>
      </c>
      <c r="M3895" t="s">
        <v>100</v>
      </c>
      <c r="N3895">
        <v>28771</v>
      </c>
      <c r="O3895" t="s">
        <v>70</v>
      </c>
      <c r="Q3895" t="s">
        <v>6766</v>
      </c>
      <c r="R3895">
        <v>6106</v>
      </c>
      <c r="S3895" t="s">
        <v>72</v>
      </c>
      <c r="T3895" t="s">
        <v>7626</v>
      </c>
      <c r="U3895" t="s">
        <v>1739</v>
      </c>
      <c r="V3895" t="s">
        <v>1740</v>
      </c>
      <c r="W3895" t="s">
        <v>278</v>
      </c>
      <c r="X3895" t="s">
        <v>2013</v>
      </c>
      <c r="Y3895" t="str">
        <f>"37-3011"</f>
        <v>37-3011</v>
      </c>
      <c r="Z3895" t="s">
        <v>94</v>
      </c>
      <c r="AA3895">
        <v>561730</v>
      </c>
      <c r="AB3895">
        <v>15</v>
      </c>
      <c r="AC3895">
        <v>15</v>
      </c>
      <c r="AD3895" t="s">
        <v>79</v>
      </c>
      <c r="AE3895" t="s">
        <v>80</v>
      </c>
      <c r="AF3895">
        <v>35</v>
      </c>
      <c r="AG3895" s="4">
        <v>0.3125</v>
      </c>
      <c r="AH3895" s="4">
        <v>0.72916666666666663</v>
      </c>
      <c r="AI3895" s="5">
        <v>13.48</v>
      </c>
      <c r="AJ3895">
        <v>20.22</v>
      </c>
      <c r="AK3895">
        <v>20.22</v>
      </c>
      <c r="AL3895" t="s">
        <v>81</v>
      </c>
      <c r="AM3895" t="s">
        <v>82</v>
      </c>
      <c r="AO3895" t="s">
        <v>83</v>
      </c>
      <c r="AR3895" t="s">
        <v>82</v>
      </c>
      <c r="AT3895" t="s">
        <v>82</v>
      </c>
      <c r="AW3895" t="s">
        <v>82</v>
      </c>
      <c r="AY3895" t="s">
        <v>28927</v>
      </c>
      <c r="AZ3895" t="s">
        <v>3334</v>
      </c>
      <c r="BA3895" t="s">
        <v>2367</v>
      </c>
      <c r="BB3895">
        <v>29927</v>
      </c>
      <c r="BC3895" t="s">
        <v>79</v>
      </c>
      <c r="BH3895" t="s">
        <v>28928</v>
      </c>
      <c r="BJ3895">
        <v>562089131</v>
      </c>
    </row>
    <row r="3896" spans="1:62" x14ac:dyDescent="0.25">
      <c r="A3896" t="s">
        <v>28987</v>
      </c>
      <c r="B3896" s="2">
        <v>43511</v>
      </c>
      <c r="C3896" t="s">
        <v>63</v>
      </c>
      <c r="D3896" s="3">
        <v>43472.383572245373</v>
      </c>
      <c r="E3896" t="s">
        <v>64</v>
      </c>
      <c r="F3896" s="2">
        <v>43556</v>
      </c>
      <c r="G3896" s="2">
        <v>43739</v>
      </c>
      <c r="H3896" t="s">
        <v>28988</v>
      </c>
      <c r="I3896" t="s">
        <v>67</v>
      </c>
      <c r="J3896" t="s">
        <v>28989</v>
      </c>
      <c r="K3896" t="s">
        <v>67</v>
      </c>
      <c r="L3896" t="s">
        <v>28990</v>
      </c>
      <c r="M3896" t="s">
        <v>232</v>
      </c>
      <c r="N3896">
        <v>11972</v>
      </c>
      <c r="O3896" t="s">
        <v>70</v>
      </c>
      <c r="P3896" t="s">
        <v>28991</v>
      </c>
      <c r="Q3896" t="s">
        <v>28992</v>
      </c>
      <c r="S3896" t="s">
        <v>72</v>
      </c>
      <c r="T3896" t="s">
        <v>3529</v>
      </c>
      <c r="U3896" t="s">
        <v>3530</v>
      </c>
      <c r="V3896" t="s">
        <v>3531</v>
      </c>
      <c r="W3896" t="s">
        <v>232</v>
      </c>
      <c r="X3896" t="s">
        <v>28993</v>
      </c>
      <c r="Y3896" t="str">
        <f>"53-7061"</f>
        <v>53-7061</v>
      </c>
      <c r="Z3896" t="s">
        <v>2525</v>
      </c>
      <c r="AA3896">
        <v>441222</v>
      </c>
      <c r="AB3896">
        <v>10</v>
      </c>
      <c r="AC3896">
        <v>10</v>
      </c>
      <c r="AD3896" t="s">
        <v>79</v>
      </c>
      <c r="AE3896" t="s">
        <v>80</v>
      </c>
      <c r="AF3896">
        <v>40</v>
      </c>
      <c r="AG3896" s="4">
        <v>0.29166666666666669</v>
      </c>
      <c r="AH3896" s="4">
        <v>0.625</v>
      </c>
      <c r="AI3896" s="5">
        <v>13.06</v>
      </c>
      <c r="AJ3896">
        <v>19.59</v>
      </c>
      <c r="AK3896">
        <v>19.59</v>
      </c>
      <c r="AL3896" t="s">
        <v>81</v>
      </c>
      <c r="AM3896" t="s">
        <v>82</v>
      </c>
      <c r="AO3896" t="s">
        <v>83</v>
      </c>
      <c r="AP3896" t="s">
        <v>67</v>
      </c>
      <c r="AQ3896" t="s">
        <v>662</v>
      </c>
      <c r="AR3896" t="s">
        <v>82</v>
      </c>
      <c r="AT3896" t="s">
        <v>82</v>
      </c>
      <c r="AW3896" t="s">
        <v>72</v>
      </c>
      <c r="AX3896">
        <v>1</v>
      </c>
      <c r="AY3896" t="s">
        <v>28990</v>
      </c>
      <c r="AZ3896" t="s">
        <v>6542</v>
      </c>
      <c r="BA3896" t="s">
        <v>232</v>
      </c>
      <c r="BB3896">
        <v>11972</v>
      </c>
      <c r="BC3896" t="s">
        <v>87</v>
      </c>
      <c r="BH3896" t="s">
        <v>28989</v>
      </c>
      <c r="BI3896" t="s">
        <v>67</v>
      </c>
      <c r="BJ3896">
        <v>202427853</v>
      </c>
    </row>
    <row r="3897" spans="1:62" x14ac:dyDescent="0.25">
      <c r="A3897" t="s">
        <v>29155</v>
      </c>
      <c r="B3897" s="2">
        <v>43511</v>
      </c>
      <c r="C3897" t="s">
        <v>63</v>
      </c>
      <c r="D3897" s="3">
        <v>43472.381881307869</v>
      </c>
      <c r="E3897" t="s">
        <v>64</v>
      </c>
      <c r="F3897" s="2">
        <v>43556</v>
      </c>
      <c r="G3897" s="2">
        <v>43799</v>
      </c>
      <c r="H3897" t="s">
        <v>29156</v>
      </c>
      <c r="J3897" t="s">
        <v>29157</v>
      </c>
      <c r="L3897" t="s">
        <v>13915</v>
      </c>
      <c r="M3897" t="s">
        <v>761</v>
      </c>
      <c r="N3897">
        <v>30071</v>
      </c>
      <c r="O3897" t="s">
        <v>70</v>
      </c>
      <c r="Q3897" t="s">
        <v>29158</v>
      </c>
      <c r="S3897" t="s">
        <v>72</v>
      </c>
      <c r="T3897" t="s">
        <v>2963</v>
      </c>
      <c r="U3897" t="s">
        <v>1425</v>
      </c>
      <c r="V3897" t="s">
        <v>1426</v>
      </c>
      <c r="W3897" t="s">
        <v>105</v>
      </c>
      <c r="X3897" t="s">
        <v>106</v>
      </c>
      <c r="Y3897" t="str">
        <f>"37-3011"</f>
        <v>37-3011</v>
      </c>
      <c r="Z3897" t="s">
        <v>94</v>
      </c>
      <c r="AA3897">
        <v>561730</v>
      </c>
      <c r="AB3897">
        <v>20</v>
      </c>
      <c r="AC3897">
        <v>20</v>
      </c>
      <c r="AD3897" t="s">
        <v>79</v>
      </c>
      <c r="AE3897" t="s">
        <v>95</v>
      </c>
      <c r="AF3897">
        <v>35</v>
      </c>
      <c r="AG3897" s="4">
        <v>0.27083333333333331</v>
      </c>
      <c r="AH3897" s="4">
        <v>0.66666666666666663</v>
      </c>
      <c r="AI3897" s="5">
        <v>14.24</v>
      </c>
      <c r="AJ3897">
        <v>21.36</v>
      </c>
      <c r="AL3897" t="s">
        <v>81</v>
      </c>
      <c r="AM3897" t="s">
        <v>82</v>
      </c>
      <c r="AO3897" t="s">
        <v>83</v>
      </c>
      <c r="AR3897" t="s">
        <v>82</v>
      </c>
      <c r="AT3897" t="s">
        <v>82</v>
      </c>
      <c r="AW3897" t="s">
        <v>82</v>
      </c>
      <c r="AY3897" t="s">
        <v>13915</v>
      </c>
      <c r="AZ3897" t="s">
        <v>13917</v>
      </c>
      <c r="BA3897" t="s">
        <v>761</v>
      </c>
      <c r="BB3897">
        <v>30071</v>
      </c>
      <c r="BC3897" t="s">
        <v>79</v>
      </c>
      <c r="BH3897" t="s">
        <v>29159</v>
      </c>
      <c r="BJ3897">
        <v>452933317</v>
      </c>
    </row>
    <row r="3898" spans="1:62" x14ac:dyDescent="0.25">
      <c r="A3898" t="s">
        <v>29572</v>
      </c>
      <c r="B3898" s="2">
        <v>43511</v>
      </c>
      <c r="C3898" t="s">
        <v>63</v>
      </c>
      <c r="D3898" s="3">
        <v>43472.382158136577</v>
      </c>
      <c r="E3898" t="s">
        <v>64</v>
      </c>
      <c r="F3898" s="2">
        <v>43556</v>
      </c>
      <c r="G3898" s="2">
        <v>43799</v>
      </c>
      <c r="H3898" t="s">
        <v>29573</v>
      </c>
      <c r="I3898" t="s">
        <v>29574</v>
      </c>
      <c r="J3898" t="s">
        <v>29575</v>
      </c>
      <c r="K3898" t="s">
        <v>29576</v>
      </c>
      <c r="L3898" t="s">
        <v>8255</v>
      </c>
      <c r="M3898" t="s">
        <v>649</v>
      </c>
      <c r="N3898">
        <v>86023</v>
      </c>
      <c r="O3898" t="s">
        <v>70</v>
      </c>
      <c r="Q3898" t="s">
        <v>29577</v>
      </c>
      <c r="S3898" t="s">
        <v>72</v>
      </c>
      <c r="T3898" t="s">
        <v>5800</v>
      </c>
      <c r="U3898" t="s">
        <v>5801</v>
      </c>
      <c r="V3898" t="s">
        <v>5802</v>
      </c>
      <c r="W3898" t="s">
        <v>100</v>
      </c>
      <c r="X3898" t="s">
        <v>25927</v>
      </c>
      <c r="Y3898" t="str">
        <f>"37-2012"</f>
        <v>37-2012</v>
      </c>
      <c r="Z3898" t="s">
        <v>373</v>
      </c>
      <c r="AA3898">
        <v>721110</v>
      </c>
      <c r="AB3898">
        <v>14</v>
      </c>
      <c r="AC3898">
        <v>14</v>
      </c>
      <c r="AD3898" t="s">
        <v>79</v>
      </c>
      <c r="AE3898" t="s">
        <v>95</v>
      </c>
      <c r="AF3898">
        <v>40</v>
      </c>
      <c r="AG3898" s="4">
        <v>0.33333333333333331</v>
      </c>
      <c r="AH3898" s="4">
        <v>0.6875</v>
      </c>
      <c r="AI3898" s="5">
        <v>11.31</v>
      </c>
      <c r="AJ3898">
        <v>16.97</v>
      </c>
      <c r="AL3898" t="s">
        <v>81</v>
      </c>
      <c r="AM3898" t="s">
        <v>82</v>
      </c>
      <c r="AO3898" t="s">
        <v>83</v>
      </c>
      <c r="AR3898" t="s">
        <v>82</v>
      </c>
      <c r="AT3898" t="s">
        <v>82</v>
      </c>
      <c r="AW3898" t="s">
        <v>82</v>
      </c>
      <c r="AY3898" t="s">
        <v>8255</v>
      </c>
      <c r="AZ3898" t="s">
        <v>7841</v>
      </c>
      <c r="BA3898" t="s">
        <v>649</v>
      </c>
      <c r="BB3898">
        <v>86023</v>
      </c>
      <c r="BC3898" t="s">
        <v>79</v>
      </c>
      <c r="BH3898" t="s">
        <v>29575</v>
      </c>
      <c r="BI3898" t="s">
        <v>29578</v>
      </c>
      <c r="BJ3898">
        <v>860566866</v>
      </c>
    </row>
    <row r="3899" spans="1:62" x14ac:dyDescent="0.25">
      <c r="A3899" t="s">
        <v>29583</v>
      </c>
      <c r="B3899" s="2">
        <v>43511</v>
      </c>
      <c r="C3899" t="s">
        <v>63</v>
      </c>
      <c r="D3899" s="3">
        <v>43472.383313437502</v>
      </c>
      <c r="E3899" t="s">
        <v>64</v>
      </c>
      <c r="F3899" s="2">
        <v>43556</v>
      </c>
      <c r="G3899" s="2">
        <v>43835</v>
      </c>
      <c r="H3899" t="s">
        <v>29584</v>
      </c>
      <c r="I3899" t="s">
        <v>29585</v>
      </c>
      <c r="J3899" t="s">
        <v>29586</v>
      </c>
      <c r="L3899" t="s">
        <v>3450</v>
      </c>
      <c r="M3899" t="s">
        <v>278</v>
      </c>
      <c r="N3899">
        <v>24445</v>
      </c>
      <c r="O3899" t="s">
        <v>70</v>
      </c>
      <c r="Q3899" t="s">
        <v>29587</v>
      </c>
      <c r="S3899" t="s">
        <v>72</v>
      </c>
      <c r="T3899" t="s">
        <v>2963</v>
      </c>
      <c r="U3899" t="s">
        <v>1425</v>
      </c>
      <c r="V3899" t="s">
        <v>1426</v>
      </c>
      <c r="W3899" t="s">
        <v>105</v>
      </c>
      <c r="X3899" t="s">
        <v>3266</v>
      </c>
      <c r="Y3899" t="str">
        <f>"35-9021"</f>
        <v>35-9021</v>
      </c>
      <c r="Z3899" t="s">
        <v>315</v>
      </c>
      <c r="AA3899">
        <v>721110</v>
      </c>
      <c r="AB3899">
        <v>22</v>
      </c>
      <c r="AC3899">
        <v>22</v>
      </c>
      <c r="AD3899" t="s">
        <v>79</v>
      </c>
      <c r="AE3899" t="s">
        <v>95</v>
      </c>
      <c r="AF3899">
        <v>35</v>
      </c>
      <c r="AG3899" s="4">
        <v>0.25</v>
      </c>
      <c r="AH3899" s="4">
        <v>0.60416666666666663</v>
      </c>
      <c r="AI3899" s="5">
        <v>9.08</v>
      </c>
      <c r="AJ3899">
        <v>13.62</v>
      </c>
      <c r="AL3899" t="s">
        <v>81</v>
      </c>
      <c r="AM3899" t="s">
        <v>82</v>
      </c>
      <c r="AO3899" t="s">
        <v>83</v>
      </c>
      <c r="AR3899" t="s">
        <v>82</v>
      </c>
      <c r="AT3899" t="s">
        <v>82</v>
      </c>
      <c r="AW3899" t="s">
        <v>72</v>
      </c>
      <c r="AX3899">
        <v>1</v>
      </c>
      <c r="AY3899" t="s">
        <v>3450</v>
      </c>
      <c r="AZ3899" t="s">
        <v>29588</v>
      </c>
      <c r="BA3899" t="s">
        <v>278</v>
      </c>
      <c r="BB3899">
        <v>24445</v>
      </c>
      <c r="BC3899" t="s">
        <v>87</v>
      </c>
      <c r="BH3899" t="s">
        <v>29586</v>
      </c>
      <c r="BJ3899">
        <v>752500327</v>
      </c>
    </row>
    <row r="3900" spans="1:62" x14ac:dyDescent="0.25">
      <c r="A3900" t="s">
        <v>29663</v>
      </c>
      <c r="B3900" s="2">
        <v>43511</v>
      </c>
      <c r="C3900" t="s">
        <v>63</v>
      </c>
      <c r="D3900" s="3">
        <v>43472.382507511575</v>
      </c>
      <c r="E3900" t="s">
        <v>64</v>
      </c>
      <c r="F3900" s="2">
        <v>43556</v>
      </c>
      <c r="G3900" s="2">
        <v>43830</v>
      </c>
      <c r="H3900" t="s">
        <v>5795</v>
      </c>
      <c r="J3900" t="s">
        <v>5796</v>
      </c>
      <c r="K3900" t="s">
        <v>5797</v>
      </c>
      <c r="L3900" t="s">
        <v>5798</v>
      </c>
      <c r="M3900" t="s">
        <v>69</v>
      </c>
      <c r="N3900">
        <v>42001</v>
      </c>
      <c r="O3900" t="s">
        <v>70</v>
      </c>
      <c r="Q3900" t="s">
        <v>5799</v>
      </c>
      <c r="S3900" t="s">
        <v>72</v>
      </c>
      <c r="T3900" t="s">
        <v>5800</v>
      </c>
      <c r="U3900" t="s">
        <v>5801</v>
      </c>
      <c r="V3900" t="s">
        <v>5802</v>
      </c>
      <c r="W3900" t="s">
        <v>100</v>
      </c>
      <c r="X3900" t="s">
        <v>5803</v>
      </c>
      <c r="Y3900" t="str">
        <f>"37-3011"</f>
        <v>37-3011</v>
      </c>
      <c r="Z3900" t="s">
        <v>94</v>
      </c>
      <c r="AA3900">
        <v>713910</v>
      </c>
      <c r="AB3900">
        <v>30</v>
      </c>
      <c r="AC3900">
        <v>30</v>
      </c>
      <c r="AD3900" t="s">
        <v>79</v>
      </c>
      <c r="AE3900" t="s">
        <v>80</v>
      </c>
      <c r="AF3900">
        <v>35</v>
      </c>
      <c r="AG3900" s="4">
        <v>0.29166666666666669</v>
      </c>
      <c r="AH3900" s="4">
        <v>0.625</v>
      </c>
      <c r="AI3900" s="5">
        <v>11.82</v>
      </c>
      <c r="AJ3900">
        <v>17.73</v>
      </c>
      <c r="AL3900" t="s">
        <v>81</v>
      </c>
      <c r="AM3900" t="s">
        <v>82</v>
      </c>
      <c r="AO3900" t="s">
        <v>83</v>
      </c>
      <c r="AR3900" t="s">
        <v>82</v>
      </c>
      <c r="AT3900" t="s">
        <v>82</v>
      </c>
      <c r="AW3900" t="s">
        <v>72</v>
      </c>
      <c r="AX3900">
        <v>3</v>
      </c>
      <c r="AY3900" t="s">
        <v>17477</v>
      </c>
      <c r="AZ3900" t="s">
        <v>2222</v>
      </c>
      <c r="BA3900" t="s">
        <v>761</v>
      </c>
      <c r="BB3900">
        <v>30904</v>
      </c>
      <c r="BC3900" t="s">
        <v>87</v>
      </c>
      <c r="BH3900" t="s">
        <v>29664</v>
      </c>
      <c r="BJ3900">
        <v>271730871</v>
      </c>
    </row>
    <row r="3901" spans="1:62" x14ac:dyDescent="0.25">
      <c r="A3901" t="s">
        <v>29671</v>
      </c>
      <c r="B3901" s="2">
        <v>43511</v>
      </c>
      <c r="C3901" t="s">
        <v>63</v>
      </c>
      <c r="D3901" s="3">
        <v>43472.383193333335</v>
      </c>
      <c r="E3901" t="s">
        <v>64</v>
      </c>
      <c r="F3901" s="2">
        <v>43556</v>
      </c>
      <c r="G3901" s="2">
        <v>43835</v>
      </c>
      <c r="H3901" t="s">
        <v>29584</v>
      </c>
      <c r="I3901" t="s">
        <v>29585</v>
      </c>
      <c r="J3901" t="s">
        <v>29586</v>
      </c>
      <c r="L3901" t="s">
        <v>3450</v>
      </c>
      <c r="M3901" t="s">
        <v>278</v>
      </c>
      <c r="N3901">
        <v>24445</v>
      </c>
      <c r="O3901" t="s">
        <v>70</v>
      </c>
      <c r="Q3901" t="s">
        <v>29587</v>
      </c>
      <c r="S3901" t="s">
        <v>72</v>
      </c>
      <c r="T3901" t="s">
        <v>2963</v>
      </c>
      <c r="U3901" t="s">
        <v>1425</v>
      </c>
      <c r="V3901" t="s">
        <v>1426</v>
      </c>
      <c r="W3901" t="s">
        <v>105</v>
      </c>
      <c r="X3901" t="s">
        <v>1500</v>
      </c>
      <c r="Y3901" t="str">
        <f>"35-2014"</f>
        <v>35-2014</v>
      </c>
      <c r="Z3901" t="s">
        <v>301</v>
      </c>
      <c r="AA3901">
        <v>721110</v>
      </c>
      <c r="AB3901">
        <v>25</v>
      </c>
      <c r="AC3901">
        <v>25</v>
      </c>
      <c r="AD3901" t="s">
        <v>79</v>
      </c>
      <c r="AE3901" t="s">
        <v>95</v>
      </c>
      <c r="AF3901">
        <v>35</v>
      </c>
      <c r="AG3901" s="4">
        <v>0.25</v>
      </c>
      <c r="AH3901" s="4">
        <v>0.60416666666666663</v>
      </c>
      <c r="AI3901" s="5">
        <v>11.47</v>
      </c>
      <c r="AJ3901">
        <v>17.21</v>
      </c>
      <c r="AL3901" t="s">
        <v>81</v>
      </c>
      <c r="AM3901" t="s">
        <v>82</v>
      </c>
      <c r="AO3901" t="s">
        <v>83</v>
      </c>
      <c r="AR3901" t="s">
        <v>82</v>
      </c>
      <c r="AT3901" t="s">
        <v>82</v>
      </c>
      <c r="AW3901" t="s">
        <v>72</v>
      </c>
      <c r="AX3901">
        <v>3</v>
      </c>
      <c r="AY3901" t="s">
        <v>3450</v>
      </c>
      <c r="AZ3901" t="s">
        <v>29588</v>
      </c>
      <c r="BA3901" t="s">
        <v>278</v>
      </c>
      <c r="BB3901">
        <v>24445</v>
      </c>
      <c r="BC3901" t="s">
        <v>87</v>
      </c>
      <c r="BH3901" t="s">
        <v>29586</v>
      </c>
      <c r="BJ3901">
        <v>752500327</v>
      </c>
    </row>
    <row r="3902" spans="1:62" x14ac:dyDescent="0.25">
      <c r="A3902" t="s">
        <v>29790</v>
      </c>
      <c r="B3902" s="2">
        <v>43511</v>
      </c>
      <c r="C3902" t="s">
        <v>63</v>
      </c>
      <c r="D3902" s="3">
        <v>43472.381741493053</v>
      </c>
      <c r="E3902" t="s">
        <v>64</v>
      </c>
      <c r="F3902" s="2">
        <v>43556</v>
      </c>
      <c r="G3902" s="2">
        <v>43772</v>
      </c>
      <c r="H3902" t="s">
        <v>29791</v>
      </c>
      <c r="J3902" t="s">
        <v>29792</v>
      </c>
      <c r="L3902" t="s">
        <v>29793</v>
      </c>
      <c r="M3902" t="s">
        <v>2367</v>
      </c>
      <c r="N3902">
        <v>29687</v>
      </c>
      <c r="O3902" t="s">
        <v>70</v>
      </c>
      <c r="Q3902" t="s">
        <v>29794</v>
      </c>
      <c r="R3902">
        <v>12</v>
      </c>
      <c r="S3902" t="s">
        <v>72</v>
      </c>
      <c r="T3902" t="s">
        <v>5800</v>
      </c>
      <c r="U3902" t="s">
        <v>5801</v>
      </c>
      <c r="V3902" t="s">
        <v>5802</v>
      </c>
      <c r="W3902" t="s">
        <v>100</v>
      </c>
      <c r="X3902" t="s">
        <v>29795</v>
      </c>
      <c r="Y3902" t="str">
        <f>"37-3011"</f>
        <v>37-3011</v>
      </c>
      <c r="Z3902" t="s">
        <v>94</v>
      </c>
      <c r="AA3902">
        <v>561730</v>
      </c>
      <c r="AB3902">
        <v>10</v>
      </c>
      <c r="AC3902">
        <v>10</v>
      </c>
      <c r="AD3902" t="s">
        <v>79</v>
      </c>
      <c r="AE3902" t="s">
        <v>95</v>
      </c>
      <c r="AF3902">
        <v>35</v>
      </c>
      <c r="AG3902" s="4">
        <v>0.29166666666666669</v>
      </c>
      <c r="AH3902" s="4">
        <v>0.625</v>
      </c>
      <c r="AI3902" s="5">
        <v>12.16</v>
      </c>
      <c r="AJ3902">
        <v>18.239999999999998</v>
      </c>
      <c r="AL3902" t="s">
        <v>81</v>
      </c>
      <c r="AM3902" t="s">
        <v>82</v>
      </c>
      <c r="AO3902" t="s">
        <v>83</v>
      </c>
      <c r="AR3902" t="s">
        <v>82</v>
      </c>
      <c r="AT3902" t="s">
        <v>82</v>
      </c>
      <c r="AW3902" t="s">
        <v>72</v>
      </c>
      <c r="AX3902">
        <v>3</v>
      </c>
      <c r="AY3902" t="s">
        <v>29793</v>
      </c>
      <c r="AZ3902" t="s">
        <v>5973</v>
      </c>
      <c r="BA3902" t="s">
        <v>2367</v>
      </c>
      <c r="BB3902">
        <v>29687</v>
      </c>
      <c r="BC3902" t="s">
        <v>79</v>
      </c>
      <c r="BH3902" t="s">
        <v>29796</v>
      </c>
      <c r="BI3902" t="s">
        <v>12929</v>
      </c>
      <c r="BJ3902">
        <v>571119367</v>
      </c>
    </row>
    <row r="3903" spans="1:62" x14ac:dyDescent="0.25">
      <c r="A3903" t="s">
        <v>29936</v>
      </c>
      <c r="B3903" s="2">
        <v>43511</v>
      </c>
      <c r="C3903" t="s">
        <v>63</v>
      </c>
      <c r="D3903" s="3">
        <v>43472.380619189818</v>
      </c>
      <c r="E3903" t="s">
        <v>282</v>
      </c>
      <c r="F3903" s="2">
        <v>43556</v>
      </c>
      <c r="G3903" s="2">
        <v>43799</v>
      </c>
      <c r="H3903" t="s">
        <v>6651</v>
      </c>
      <c r="J3903" t="s">
        <v>29937</v>
      </c>
      <c r="L3903" t="s">
        <v>5139</v>
      </c>
      <c r="M3903" t="s">
        <v>100</v>
      </c>
      <c r="N3903">
        <v>28771</v>
      </c>
      <c r="O3903" t="s">
        <v>70</v>
      </c>
      <c r="Q3903" t="s">
        <v>6653</v>
      </c>
      <c r="S3903" t="s">
        <v>72</v>
      </c>
      <c r="T3903" t="s">
        <v>878</v>
      </c>
      <c r="U3903" t="s">
        <v>879</v>
      </c>
      <c r="V3903" t="s">
        <v>880</v>
      </c>
      <c r="W3903" t="s">
        <v>881</v>
      </c>
      <c r="X3903" t="s">
        <v>5141</v>
      </c>
      <c r="Y3903" t="str">
        <f>"47-4051"</f>
        <v>47-4051</v>
      </c>
      <c r="Z3903" t="s">
        <v>2976</v>
      </c>
      <c r="AA3903">
        <v>561730</v>
      </c>
      <c r="AB3903">
        <v>80</v>
      </c>
      <c r="AC3903">
        <v>80</v>
      </c>
      <c r="AD3903" t="s">
        <v>79</v>
      </c>
      <c r="AE3903" t="s">
        <v>80</v>
      </c>
      <c r="AF3903">
        <v>40</v>
      </c>
      <c r="AG3903" s="4">
        <v>0.29166666666666669</v>
      </c>
      <c r="AH3903" s="4">
        <v>0.72916666666666663</v>
      </c>
      <c r="AI3903" s="5">
        <v>15.37</v>
      </c>
      <c r="AJ3903">
        <v>23.06</v>
      </c>
      <c r="AL3903" t="s">
        <v>81</v>
      </c>
      <c r="AM3903" t="s">
        <v>82</v>
      </c>
      <c r="AO3903" t="s">
        <v>83</v>
      </c>
      <c r="AR3903" t="s">
        <v>82</v>
      </c>
      <c r="AT3903" t="s">
        <v>82</v>
      </c>
      <c r="AW3903" t="s">
        <v>72</v>
      </c>
      <c r="AX3903">
        <v>3</v>
      </c>
      <c r="AY3903" t="s">
        <v>1501</v>
      </c>
      <c r="AZ3903" t="s">
        <v>6654</v>
      </c>
      <c r="BA3903" t="s">
        <v>761</v>
      </c>
      <c r="BB3903">
        <v>31216</v>
      </c>
      <c r="BC3903" t="s">
        <v>79</v>
      </c>
      <c r="BH3903" t="s">
        <v>29938</v>
      </c>
      <c r="BJ3903">
        <v>562177867</v>
      </c>
    </row>
    <row r="3904" spans="1:62" x14ac:dyDescent="0.25">
      <c r="A3904" t="s">
        <v>29964</v>
      </c>
      <c r="B3904" s="2">
        <v>43511</v>
      </c>
      <c r="C3904" t="s">
        <v>63</v>
      </c>
      <c r="D3904" s="3">
        <v>43472.381286736112</v>
      </c>
      <c r="E3904" t="s">
        <v>64</v>
      </c>
      <c r="F3904" s="2">
        <v>43556</v>
      </c>
      <c r="G3904" s="2">
        <v>43770</v>
      </c>
      <c r="H3904" t="s">
        <v>7714</v>
      </c>
      <c r="I3904" t="s">
        <v>7715</v>
      </c>
      <c r="J3904" t="s">
        <v>7716</v>
      </c>
      <c r="L3904" t="s">
        <v>738</v>
      </c>
      <c r="M3904" t="s">
        <v>105</v>
      </c>
      <c r="N3904">
        <v>78737</v>
      </c>
      <c r="O3904" t="s">
        <v>70</v>
      </c>
      <c r="Q3904" t="s">
        <v>7717</v>
      </c>
      <c r="S3904" t="s">
        <v>72</v>
      </c>
      <c r="T3904" t="s">
        <v>1855</v>
      </c>
      <c r="U3904" t="s">
        <v>1856</v>
      </c>
      <c r="V3904" t="s">
        <v>863</v>
      </c>
      <c r="W3904" t="s">
        <v>105</v>
      </c>
      <c r="X3904" t="s">
        <v>106</v>
      </c>
      <c r="Y3904" t="str">
        <f>"37-3011"</f>
        <v>37-3011</v>
      </c>
      <c r="Z3904" t="s">
        <v>94</v>
      </c>
      <c r="AA3904">
        <v>551112</v>
      </c>
      <c r="AB3904">
        <v>51</v>
      </c>
      <c r="AC3904">
        <v>51</v>
      </c>
      <c r="AD3904" t="s">
        <v>79</v>
      </c>
      <c r="AE3904" t="s">
        <v>95</v>
      </c>
      <c r="AF3904">
        <v>40</v>
      </c>
      <c r="AG3904" s="4">
        <v>0.27083333333333331</v>
      </c>
      <c r="AH3904" s="4">
        <v>0.625</v>
      </c>
      <c r="AI3904" s="5">
        <v>13.91</v>
      </c>
      <c r="AJ3904">
        <v>20.87</v>
      </c>
      <c r="AK3904">
        <v>36</v>
      </c>
      <c r="AL3904" t="s">
        <v>81</v>
      </c>
      <c r="AM3904" t="s">
        <v>82</v>
      </c>
      <c r="AO3904" t="s">
        <v>83</v>
      </c>
      <c r="AR3904" t="s">
        <v>82</v>
      </c>
      <c r="AT3904" t="s">
        <v>82</v>
      </c>
      <c r="AW3904" t="s">
        <v>72</v>
      </c>
      <c r="AX3904">
        <v>2</v>
      </c>
      <c r="AY3904" t="s">
        <v>738</v>
      </c>
      <c r="AZ3904" t="s">
        <v>2422</v>
      </c>
      <c r="BA3904" t="s">
        <v>105</v>
      </c>
      <c r="BB3904">
        <v>78737</v>
      </c>
      <c r="BC3904" t="s">
        <v>79</v>
      </c>
      <c r="BH3904" t="s">
        <v>7716</v>
      </c>
      <c r="BJ3904">
        <v>320356420</v>
      </c>
    </row>
    <row r="3905" spans="1:62" x14ac:dyDescent="0.25">
      <c r="A3905" t="s">
        <v>30152</v>
      </c>
      <c r="B3905" s="2">
        <v>43511</v>
      </c>
      <c r="C3905" t="s">
        <v>63</v>
      </c>
      <c r="D3905" s="3">
        <v>43472.381891354169</v>
      </c>
      <c r="E3905" t="s">
        <v>64</v>
      </c>
      <c r="F3905" s="2">
        <v>43556</v>
      </c>
      <c r="G3905" s="2">
        <v>43799</v>
      </c>
      <c r="H3905" t="s">
        <v>30023</v>
      </c>
      <c r="J3905" t="s">
        <v>30024</v>
      </c>
      <c r="L3905" t="s">
        <v>2955</v>
      </c>
      <c r="M3905" t="s">
        <v>2356</v>
      </c>
      <c r="N3905">
        <v>68516</v>
      </c>
      <c r="O3905" t="s">
        <v>70</v>
      </c>
      <c r="Q3905" t="s">
        <v>30025</v>
      </c>
      <c r="S3905" t="s">
        <v>72</v>
      </c>
      <c r="T3905" t="s">
        <v>24345</v>
      </c>
      <c r="U3905" t="s">
        <v>25479</v>
      </c>
      <c r="V3905" t="s">
        <v>6487</v>
      </c>
      <c r="W3905" t="s">
        <v>2356</v>
      </c>
      <c r="X3905" t="s">
        <v>11502</v>
      </c>
      <c r="Y3905" t="str">
        <f>"47-3016"</f>
        <v>47-3016</v>
      </c>
      <c r="Z3905" t="s">
        <v>3995</v>
      </c>
      <c r="AA3905">
        <v>238160</v>
      </c>
      <c r="AB3905">
        <v>30</v>
      </c>
      <c r="AC3905">
        <v>30</v>
      </c>
      <c r="AD3905" t="s">
        <v>79</v>
      </c>
      <c r="AE3905" t="s">
        <v>80</v>
      </c>
      <c r="AF3905">
        <v>40</v>
      </c>
      <c r="AG3905" s="4">
        <v>0.33333333333333331</v>
      </c>
      <c r="AH3905" s="4">
        <v>0.70833333333333337</v>
      </c>
      <c r="AI3905" s="5">
        <v>12.79</v>
      </c>
      <c r="AJ3905">
        <v>19.190000000000001</v>
      </c>
      <c r="AL3905" t="s">
        <v>81</v>
      </c>
      <c r="AM3905" t="s">
        <v>82</v>
      </c>
      <c r="AO3905" t="s">
        <v>83</v>
      </c>
      <c r="AR3905" t="s">
        <v>82</v>
      </c>
      <c r="AT3905" t="s">
        <v>82</v>
      </c>
      <c r="AW3905" t="s">
        <v>82</v>
      </c>
      <c r="AY3905" t="s">
        <v>2636</v>
      </c>
      <c r="AZ3905" t="s">
        <v>4522</v>
      </c>
      <c r="BA3905" t="s">
        <v>2356</v>
      </c>
      <c r="BB3905">
        <v>68144</v>
      </c>
      <c r="BC3905" t="s">
        <v>79</v>
      </c>
      <c r="BH3905" t="s">
        <v>30153</v>
      </c>
      <c r="BJ3905">
        <v>753006516</v>
      </c>
    </row>
    <row r="3906" spans="1:62" x14ac:dyDescent="0.25">
      <c r="A3906" t="s">
        <v>30161</v>
      </c>
      <c r="B3906" s="2">
        <v>43511</v>
      </c>
      <c r="C3906" t="s">
        <v>63</v>
      </c>
      <c r="D3906" s="3">
        <v>43472.380820092592</v>
      </c>
      <c r="E3906" t="s">
        <v>64</v>
      </c>
      <c r="F3906" s="2">
        <v>43556</v>
      </c>
      <c r="G3906" s="2">
        <v>43770</v>
      </c>
      <c r="H3906" t="s">
        <v>8001</v>
      </c>
      <c r="I3906" t="s">
        <v>7785</v>
      </c>
      <c r="J3906" t="s">
        <v>8002</v>
      </c>
      <c r="L3906" t="s">
        <v>1254</v>
      </c>
      <c r="M3906" t="s">
        <v>76</v>
      </c>
      <c r="N3906">
        <v>73160</v>
      </c>
      <c r="O3906" t="s">
        <v>70</v>
      </c>
      <c r="Q3906" t="s">
        <v>7717</v>
      </c>
      <c r="S3906" t="s">
        <v>72</v>
      </c>
      <c r="T3906" t="s">
        <v>1855</v>
      </c>
      <c r="U3906" t="s">
        <v>1856</v>
      </c>
      <c r="V3906" t="s">
        <v>863</v>
      </c>
      <c r="W3906" t="s">
        <v>105</v>
      </c>
      <c r="X3906" t="s">
        <v>106</v>
      </c>
      <c r="Y3906" t="str">
        <f>"37-3011"</f>
        <v>37-3011</v>
      </c>
      <c r="Z3906" t="s">
        <v>94</v>
      </c>
      <c r="AA3906">
        <v>551112</v>
      </c>
      <c r="AB3906">
        <v>33</v>
      </c>
      <c r="AC3906">
        <v>33</v>
      </c>
      <c r="AD3906" t="s">
        <v>79</v>
      </c>
      <c r="AE3906" t="s">
        <v>95</v>
      </c>
      <c r="AF3906">
        <v>40</v>
      </c>
      <c r="AG3906" s="4">
        <v>0.29166666666666669</v>
      </c>
      <c r="AH3906" s="4">
        <v>0.64583333333333337</v>
      </c>
      <c r="AI3906" s="5">
        <v>12.92</v>
      </c>
      <c r="AJ3906">
        <v>19.38</v>
      </c>
      <c r="AK3906">
        <v>24</v>
      </c>
      <c r="AL3906" t="s">
        <v>81</v>
      </c>
      <c r="AM3906" t="s">
        <v>82</v>
      </c>
      <c r="AO3906" t="s">
        <v>83</v>
      </c>
      <c r="AR3906" t="s">
        <v>82</v>
      </c>
      <c r="AT3906" t="s">
        <v>82</v>
      </c>
      <c r="AW3906" t="s">
        <v>72</v>
      </c>
      <c r="AX3906">
        <v>2</v>
      </c>
      <c r="AY3906" t="s">
        <v>1254</v>
      </c>
      <c r="AZ3906" t="s">
        <v>1257</v>
      </c>
      <c r="BA3906" t="s">
        <v>76</v>
      </c>
      <c r="BB3906">
        <v>73160</v>
      </c>
      <c r="BC3906" t="s">
        <v>79</v>
      </c>
      <c r="BH3906" t="s">
        <v>8002</v>
      </c>
      <c r="BJ3906">
        <v>830501267</v>
      </c>
    </row>
    <row r="3907" spans="1:62" x14ac:dyDescent="0.25">
      <c r="A3907" t="s">
        <v>30185</v>
      </c>
      <c r="B3907" s="2">
        <v>43511</v>
      </c>
      <c r="C3907" t="s">
        <v>63</v>
      </c>
      <c r="D3907" s="3">
        <v>43472.382223923611</v>
      </c>
      <c r="E3907" t="s">
        <v>64</v>
      </c>
      <c r="F3907" s="2">
        <v>43556</v>
      </c>
      <c r="G3907" s="2">
        <v>43799</v>
      </c>
      <c r="H3907" t="s">
        <v>30023</v>
      </c>
      <c r="J3907" t="s">
        <v>30024</v>
      </c>
      <c r="L3907" t="s">
        <v>2955</v>
      </c>
      <c r="M3907" t="s">
        <v>2356</v>
      </c>
      <c r="N3907">
        <v>68516</v>
      </c>
      <c r="O3907" t="s">
        <v>70</v>
      </c>
      <c r="Q3907" t="s">
        <v>30025</v>
      </c>
      <c r="S3907" t="s">
        <v>72</v>
      </c>
      <c r="T3907" t="s">
        <v>24345</v>
      </c>
      <c r="U3907" t="s">
        <v>25479</v>
      </c>
      <c r="V3907" t="s">
        <v>6487</v>
      </c>
      <c r="W3907" t="s">
        <v>2356</v>
      </c>
      <c r="X3907" t="s">
        <v>11502</v>
      </c>
      <c r="Y3907" t="str">
        <f>"47-3016"</f>
        <v>47-3016</v>
      </c>
      <c r="Z3907" t="s">
        <v>3995</v>
      </c>
      <c r="AA3907">
        <v>238160</v>
      </c>
      <c r="AB3907">
        <v>20</v>
      </c>
      <c r="AC3907">
        <v>20</v>
      </c>
      <c r="AD3907" t="s">
        <v>79</v>
      </c>
      <c r="AE3907" t="s">
        <v>80</v>
      </c>
      <c r="AF3907">
        <v>40</v>
      </c>
      <c r="AG3907" s="4">
        <v>0.33333333333333331</v>
      </c>
      <c r="AH3907" s="4">
        <v>0.70833333333333337</v>
      </c>
      <c r="AI3907" s="5">
        <v>12.79</v>
      </c>
      <c r="AJ3907">
        <v>19.190000000000001</v>
      </c>
      <c r="AL3907" t="s">
        <v>81</v>
      </c>
      <c r="AM3907" t="s">
        <v>82</v>
      </c>
      <c r="AO3907" t="s">
        <v>83</v>
      </c>
      <c r="AR3907" t="s">
        <v>82</v>
      </c>
      <c r="AT3907" t="s">
        <v>82</v>
      </c>
      <c r="AW3907" t="s">
        <v>82</v>
      </c>
      <c r="AY3907" t="s">
        <v>30186</v>
      </c>
      <c r="AZ3907" t="s">
        <v>978</v>
      </c>
      <c r="BA3907" t="s">
        <v>2356</v>
      </c>
      <c r="BB3907">
        <v>68803</v>
      </c>
      <c r="BC3907" t="s">
        <v>79</v>
      </c>
      <c r="BH3907" t="s">
        <v>30187</v>
      </c>
      <c r="BJ3907">
        <v>753006516</v>
      </c>
    </row>
    <row r="3908" spans="1:62" x14ac:dyDescent="0.25">
      <c r="A3908" t="s">
        <v>30343</v>
      </c>
      <c r="B3908" s="2">
        <v>43511</v>
      </c>
      <c r="C3908" t="s">
        <v>63</v>
      </c>
      <c r="D3908" s="3">
        <v>43472.382693611115</v>
      </c>
      <c r="E3908" t="s">
        <v>64</v>
      </c>
      <c r="F3908" s="2">
        <v>43556</v>
      </c>
      <c r="G3908" s="2">
        <v>43812</v>
      </c>
      <c r="H3908" t="s">
        <v>30344</v>
      </c>
      <c r="I3908" t="s">
        <v>130</v>
      </c>
      <c r="J3908" t="s">
        <v>30345</v>
      </c>
      <c r="K3908" t="s">
        <v>130</v>
      </c>
      <c r="L3908" t="s">
        <v>8380</v>
      </c>
      <c r="M3908" t="s">
        <v>147</v>
      </c>
      <c r="N3908">
        <v>18067</v>
      </c>
      <c r="O3908" t="s">
        <v>70</v>
      </c>
      <c r="P3908" t="s">
        <v>130</v>
      </c>
      <c r="Q3908" t="s">
        <v>30346</v>
      </c>
      <c r="R3908">
        <v>0</v>
      </c>
      <c r="S3908" t="s">
        <v>72</v>
      </c>
      <c r="T3908" t="s">
        <v>27841</v>
      </c>
      <c r="U3908" t="s">
        <v>27842</v>
      </c>
      <c r="V3908" t="s">
        <v>1042</v>
      </c>
      <c r="W3908" t="s">
        <v>147</v>
      </c>
      <c r="X3908" t="s">
        <v>30344</v>
      </c>
      <c r="Y3908" t="str">
        <f>"47-3016"</f>
        <v>47-3016</v>
      </c>
      <c r="Z3908" t="s">
        <v>3995</v>
      </c>
      <c r="AA3908">
        <v>238990</v>
      </c>
      <c r="AB3908">
        <v>7</v>
      </c>
      <c r="AC3908">
        <v>7</v>
      </c>
      <c r="AD3908" t="s">
        <v>79</v>
      </c>
      <c r="AE3908" t="s">
        <v>80</v>
      </c>
      <c r="AF3908">
        <v>40</v>
      </c>
      <c r="AG3908" s="4">
        <v>0.29166666666666669</v>
      </c>
      <c r="AH3908" s="4">
        <v>0.625</v>
      </c>
      <c r="AI3908" s="5">
        <v>15.8</v>
      </c>
      <c r="AJ3908">
        <v>23.71</v>
      </c>
      <c r="AK3908">
        <v>23.71</v>
      </c>
      <c r="AL3908" t="s">
        <v>81</v>
      </c>
      <c r="AM3908" t="s">
        <v>82</v>
      </c>
      <c r="AO3908" t="s">
        <v>83</v>
      </c>
      <c r="AP3908" t="s">
        <v>158</v>
      </c>
      <c r="AQ3908" t="s">
        <v>158</v>
      </c>
      <c r="AR3908" t="s">
        <v>82</v>
      </c>
      <c r="AT3908" t="s">
        <v>82</v>
      </c>
      <c r="AW3908" t="s">
        <v>82</v>
      </c>
      <c r="AY3908" t="s">
        <v>8380</v>
      </c>
      <c r="AZ3908" t="s">
        <v>8380</v>
      </c>
      <c r="BA3908" t="s">
        <v>147</v>
      </c>
      <c r="BB3908">
        <v>18067</v>
      </c>
      <c r="BC3908" t="s">
        <v>79</v>
      </c>
      <c r="BH3908" t="s">
        <v>30345</v>
      </c>
      <c r="BI3908" t="s">
        <v>130</v>
      </c>
      <c r="BJ3908">
        <v>264023206</v>
      </c>
    </row>
    <row r="3909" spans="1:62" x14ac:dyDescent="0.25">
      <c r="A3909" t="s">
        <v>30416</v>
      </c>
      <c r="B3909" s="2">
        <v>43511</v>
      </c>
      <c r="C3909" t="s">
        <v>63</v>
      </c>
      <c r="D3909" s="3">
        <v>43472.382505925925</v>
      </c>
      <c r="E3909" t="s">
        <v>64</v>
      </c>
      <c r="F3909" s="2">
        <v>43556</v>
      </c>
      <c r="G3909" s="2">
        <v>43812</v>
      </c>
      <c r="H3909" t="s">
        <v>30417</v>
      </c>
      <c r="I3909" t="s">
        <v>130</v>
      </c>
      <c r="J3909" t="s">
        <v>30418</v>
      </c>
      <c r="K3909" t="s">
        <v>130</v>
      </c>
      <c r="L3909" t="s">
        <v>10231</v>
      </c>
      <c r="M3909" t="s">
        <v>147</v>
      </c>
      <c r="N3909">
        <v>19406</v>
      </c>
      <c r="O3909" t="s">
        <v>70</v>
      </c>
      <c r="P3909" t="s">
        <v>130</v>
      </c>
      <c r="Q3909" t="s">
        <v>30419</v>
      </c>
      <c r="R3909">
        <v>0</v>
      </c>
      <c r="S3909" t="s">
        <v>72</v>
      </c>
      <c r="T3909" t="s">
        <v>27841</v>
      </c>
      <c r="U3909" t="s">
        <v>27842</v>
      </c>
      <c r="V3909" t="s">
        <v>1042</v>
      </c>
      <c r="W3909" t="s">
        <v>147</v>
      </c>
      <c r="X3909" t="s">
        <v>1673</v>
      </c>
      <c r="Y3909" t="str">
        <f>"37-3011"</f>
        <v>37-3011</v>
      </c>
      <c r="Z3909" t="s">
        <v>94</v>
      </c>
      <c r="AA3909">
        <v>561730</v>
      </c>
      <c r="AB3909">
        <v>15</v>
      </c>
      <c r="AC3909">
        <v>15</v>
      </c>
      <c r="AD3909" t="s">
        <v>79</v>
      </c>
      <c r="AE3909" t="s">
        <v>80</v>
      </c>
      <c r="AF3909">
        <v>40</v>
      </c>
      <c r="AG3909" s="4">
        <v>0.29166666666666669</v>
      </c>
      <c r="AH3909" s="4">
        <v>0.64583333333333337</v>
      </c>
      <c r="AI3909" s="5">
        <v>15.73</v>
      </c>
      <c r="AJ3909">
        <v>23.6</v>
      </c>
      <c r="AK3909">
        <v>23.6</v>
      </c>
      <c r="AL3909" t="s">
        <v>81</v>
      </c>
      <c r="AM3909" t="s">
        <v>82</v>
      </c>
      <c r="AO3909" t="s">
        <v>83</v>
      </c>
      <c r="AP3909" t="s">
        <v>130</v>
      </c>
      <c r="AQ3909" t="s">
        <v>130</v>
      </c>
      <c r="AR3909" t="s">
        <v>82</v>
      </c>
      <c r="AT3909" t="s">
        <v>82</v>
      </c>
      <c r="AW3909" t="s">
        <v>82</v>
      </c>
      <c r="AY3909" t="s">
        <v>10231</v>
      </c>
      <c r="AZ3909" t="s">
        <v>291</v>
      </c>
      <c r="BA3909" t="s">
        <v>147</v>
      </c>
      <c r="BB3909">
        <v>19406</v>
      </c>
      <c r="BC3909" t="s">
        <v>79</v>
      </c>
      <c r="BH3909" t="s">
        <v>30418</v>
      </c>
      <c r="BI3909" t="s">
        <v>130</v>
      </c>
      <c r="BJ3909">
        <v>475570173</v>
      </c>
    </row>
    <row r="3910" spans="1:62" x14ac:dyDescent="0.25">
      <c r="A3910" t="s">
        <v>30420</v>
      </c>
      <c r="B3910" s="2">
        <v>43511</v>
      </c>
      <c r="C3910" t="s">
        <v>63</v>
      </c>
      <c r="D3910" s="3">
        <v>43472.384660462965</v>
      </c>
      <c r="E3910" t="s">
        <v>64</v>
      </c>
      <c r="F3910" s="2">
        <v>43556</v>
      </c>
      <c r="G3910" s="2">
        <v>43807</v>
      </c>
      <c r="H3910" t="s">
        <v>30421</v>
      </c>
      <c r="J3910" t="s">
        <v>30422</v>
      </c>
      <c r="K3910" t="s">
        <v>30423</v>
      </c>
      <c r="L3910" t="s">
        <v>3933</v>
      </c>
      <c r="M3910" t="s">
        <v>100</v>
      </c>
      <c r="N3910">
        <v>28571</v>
      </c>
      <c r="O3910" t="s">
        <v>70</v>
      </c>
      <c r="Q3910" t="s">
        <v>30424</v>
      </c>
      <c r="S3910" t="s">
        <v>72</v>
      </c>
      <c r="T3910" t="s">
        <v>1738</v>
      </c>
      <c r="U3910" t="s">
        <v>1739</v>
      </c>
      <c r="V3910" t="s">
        <v>1740</v>
      </c>
      <c r="W3910" t="s">
        <v>278</v>
      </c>
      <c r="X3910" t="s">
        <v>30425</v>
      </c>
      <c r="Y3910" t="str">
        <f>"51-3022"</f>
        <v>51-3022</v>
      </c>
      <c r="Z3910" t="s">
        <v>865</v>
      </c>
      <c r="AA3910">
        <v>311712</v>
      </c>
      <c r="AB3910">
        <v>30</v>
      </c>
      <c r="AC3910">
        <v>30</v>
      </c>
      <c r="AD3910" t="s">
        <v>79</v>
      </c>
      <c r="AE3910" t="s">
        <v>80</v>
      </c>
      <c r="AF3910">
        <v>35</v>
      </c>
      <c r="AG3910" s="4">
        <v>0.29166666666666669</v>
      </c>
      <c r="AH3910" s="4">
        <v>0.625</v>
      </c>
      <c r="AI3910" s="5">
        <v>9.0299999999999994</v>
      </c>
      <c r="AJ3910">
        <v>13.55</v>
      </c>
      <c r="AK3910">
        <v>13.55</v>
      </c>
      <c r="AL3910" t="s">
        <v>81</v>
      </c>
      <c r="AM3910" t="s">
        <v>82</v>
      </c>
      <c r="AO3910" t="s">
        <v>83</v>
      </c>
      <c r="AR3910" t="s">
        <v>82</v>
      </c>
      <c r="AT3910" t="s">
        <v>82</v>
      </c>
      <c r="AW3910" t="s">
        <v>82</v>
      </c>
      <c r="AY3910" t="s">
        <v>4331</v>
      </c>
      <c r="AZ3910" t="s">
        <v>3936</v>
      </c>
      <c r="BA3910" t="s">
        <v>100</v>
      </c>
      <c r="BB3910">
        <v>28510</v>
      </c>
      <c r="BC3910" t="s">
        <v>79</v>
      </c>
      <c r="BH3910" t="s">
        <v>30426</v>
      </c>
      <c r="BJ3910">
        <v>561259979</v>
      </c>
    </row>
    <row r="3911" spans="1:62" x14ac:dyDescent="0.25">
      <c r="A3911" t="s">
        <v>30435</v>
      </c>
      <c r="B3911" s="2">
        <v>43511</v>
      </c>
      <c r="C3911" t="s">
        <v>63</v>
      </c>
      <c r="D3911" s="3">
        <v>43472.382271377312</v>
      </c>
      <c r="E3911" t="s">
        <v>64</v>
      </c>
      <c r="F3911" s="2">
        <v>43556</v>
      </c>
      <c r="G3911" s="2">
        <v>43812</v>
      </c>
      <c r="H3911" t="s">
        <v>30436</v>
      </c>
      <c r="I3911" t="s">
        <v>130</v>
      </c>
      <c r="J3911" t="s">
        <v>30437</v>
      </c>
      <c r="K3911" t="s">
        <v>130</v>
      </c>
      <c r="L3911" t="s">
        <v>30438</v>
      </c>
      <c r="M3911" t="s">
        <v>147</v>
      </c>
      <c r="N3911">
        <v>19044</v>
      </c>
      <c r="O3911" t="s">
        <v>70</v>
      </c>
      <c r="P3911" t="s">
        <v>130</v>
      </c>
      <c r="Q3911" t="s">
        <v>30439</v>
      </c>
      <c r="R3911">
        <v>0</v>
      </c>
      <c r="S3911" t="s">
        <v>72</v>
      </c>
      <c r="T3911" t="s">
        <v>27841</v>
      </c>
      <c r="U3911" t="s">
        <v>27842</v>
      </c>
      <c r="V3911" t="s">
        <v>1042</v>
      </c>
      <c r="W3911" t="s">
        <v>147</v>
      </c>
      <c r="X3911" t="s">
        <v>1673</v>
      </c>
      <c r="Y3911" t="str">
        <f>"37-3011"</f>
        <v>37-3011</v>
      </c>
      <c r="Z3911" t="s">
        <v>94</v>
      </c>
      <c r="AA3911">
        <v>561730</v>
      </c>
      <c r="AB3911">
        <v>6</v>
      </c>
      <c r="AC3911">
        <v>6</v>
      </c>
      <c r="AD3911" t="s">
        <v>79</v>
      </c>
      <c r="AE3911" t="s">
        <v>80</v>
      </c>
      <c r="AF3911">
        <v>35</v>
      </c>
      <c r="AG3911" s="4">
        <v>0.27083333333333331</v>
      </c>
      <c r="AH3911" s="4">
        <v>0.60416666666666663</v>
      </c>
      <c r="AI3911" s="5">
        <v>15.73</v>
      </c>
      <c r="AJ3911">
        <v>23.6</v>
      </c>
      <c r="AK3911">
        <v>23.6</v>
      </c>
      <c r="AL3911" t="s">
        <v>81</v>
      </c>
      <c r="AM3911" t="s">
        <v>82</v>
      </c>
      <c r="AO3911" t="s">
        <v>83</v>
      </c>
      <c r="AP3911" t="s">
        <v>158</v>
      </c>
      <c r="AQ3911" t="s">
        <v>158</v>
      </c>
      <c r="AR3911" t="s">
        <v>82</v>
      </c>
      <c r="AT3911" t="s">
        <v>82</v>
      </c>
      <c r="AW3911" t="s">
        <v>82</v>
      </c>
      <c r="AY3911" t="s">
        <v>30438</v>
      </c>
      <c r="AZ3911" t="s">
        <v>291</v>
      </c>
      <c r="BA3911" t="s">
        <v>147</v>
      </c>
      <c r="BB3911">
        <v>19044</v>
      </c>
      <c r="BC3911" t="s">
        <v>79</v>
      </c>
      <c r="BH3911" t="s">
        <v>30437</v>
      </c>
      <c r="BI3911" t="s">
        <v>130</v>
      </c>
      <c r="BJ3911">
        <v>232835629</v>
      </c>
    </row>
    <row r="3912" spans="1:62" x14ac:dyDescent="0.25">
      <c r="A3912" t="s">
        <v>30529</v>
      </c>
      <c r="B3912" s="2">
        <v>43511</v>
      </c>
      <c r="C3912" t="s">
        <v>63</v>
      </c>
      <c r="D3912" s="3">
        <v>43472.380397824076</v>
      </c>
      <c r="E3912" t="s">
        <v>64</v>
      </c>
      <c r="F3912" s="2">
        <v>43556</v>
      </c>
      <c r="G3912" s="2">
        <v>43799</v>
      </c>
      <c r="H3912" t="s">
        <v>30530</v>
      </c>
      <c r="J3912" t="s">
        <v>30531</v>
      </c>
      <c r="L3912" t="s">
        <v>1335</v>
      </c>
      <c r="M3912" t="s">
        <v>105</v>
      </c>
      <c r="N3912">
        <v>77017</v>
      </c>
      <c r="O3912" t="s">
        <v>70</v>
      </c>
      <c r="Q3912" t="s">
        <v>30532</v>
      </c>
      <c r="S3912" t="s">
        <v>72</v>
      </c>
      <c r="T3912" t="s">
        <v>11207</v>
      </c>
      <c r="U3912" t="s">
        <v>11208</v>
      </c>
      <c r="V3912" t="s">
        <v>11209</v>
      </c>
      <c r="W3912" t="s">
        <v>105</v>
      </c>
      <c r="X3912" t="s">
        <v>30533</v>
      </c>
      <c r="Y3912" t="str">
        <f>"37-3011"</f>
        <v>37-3011</v>
      </c>
      <c r="Z3912" t="s">
        <v>94</v>
      </c>
      <c r="AA3912">
        <v>561730</v>
      </c>
      <c r="AB3912">
        <v>35</v>
      </c>
      <c r="AC3912">
        <v>35</v>
      </c>
      <c r="AD3912" t="s">
        <v>79</v>
      </c>
      <c r="AE3912" t="s">
        <v>80</v>
      </c>
      <c r="AF3912">
        <v>40</v>
      </c>
      <c r="AG3912" s="4">
        <v>0.29166666666666669</v>
      </c>
      <c r="AH3912" s="4">
        <v>0.66666666666666663</v>
      </c>
      <c r="AI3912" s="5">
        <v>13.44</v>
      </c>
      <c r="AJ3912">
        <v>20.16</v>
      </c>
      <c r="AL3912" t="s">
        <v>81</v>
      </c>
      <c r="AM3912" t="s">
        <v>82</v>
      </c>
      <c r="AO3912" t="s">
        <v>83</v>
      </c>
      <c r="AR3912" t="s">
        <v>82</v>
      </c>
      <c r="AT3912" t="s">
        <v>82</v>
      </c>
      <c r="AW3912" t="s">
        <v>82</v>
      </c>
      <c r="AY3912" t="s">
        <v>23519</v>
      </c>
      <c r="AZ3912" t="s">
        <v>291</v>
      </c>
      <c r="BA3912" t="s">
        <v>105</v>
      </c>
      <c r="BB3912">
        <v>77303</v>
      </c>
      <c r="BC3912" t="s">
        <v>79</v>
      </c>
      <c r="BH3912" t="s">
        <v>30534</v>
      </c>
      <c r="BJ3912">
        <v>471134343</v>
      </c>
    </row>
    <row r="3913" spans="1:62" x14ac:dyDescent="0.25">
      <c r="A3913" t="s">
        <v>30552</v>
      </c>
      <c r="B3913" s="2">
        <v>43511</v>
      </c>
      <c r="C3913" t="s">
        <v>63</v>
      </c>
      <c r="D3913" s="3">
        <v>43472.383910625002</v>
      </c>
      <c r="E3913" t="s">
        <v>64</v>
      </c>
      <c r="F3913" s="2">
        <v>43556</v>
      </c>
      <c r="G3913" s="2">
        <v>43769</v>
      </c>
      <c r="H3913" t="s">
        <v>30553</v>
      </c>
      <c r="J3913" t="s">
        <v>30554</v>
      </c>
      <c r="L3913" t="s">
        <v>3408</v>
      </c>
      <c r="M3913" t="s">
        <v>783</v>
      </c>
      <c r="N3913">
        <v>44256</v>
      </c>
      <c r="O3913" t="s">
        <v>70</v>
      </c>
      <c r="Q3913" t="s">
        <v>30555</v>
      </c>
      <c r="S3913" t="s">
        <v>72</v>
      </c>
      <c r="T3913" t="s">
        <v>878</v>
      </c>
      <c r="U3913" t="s">
        <v>12165</v>
      </c>
      <c r="V3913" t="s">
        <v>2620</v>
      </c>
      <c r="W3913" t="s">
        <v>881</v>
      </c>
      <c r="X3913" t="s">
        <v>106</v>
      </c>
      <c r="Y3913" t="str">
        <f>"37-3011"</f>
        <v>37-3011</v>
      </c>
      <c r="Z3913" t="s">
        <v>94</v>
      </c>
      <c r="AA3913">
        <v>561730</v>
      </c>
      <c r="AB3913">
        <v>6</v>
      </c>
      <c r="AC3913">
        <v>6</v>
      </c>
      <c r="AD3913" t="s">
        <v>79</v>
      </c>
      <c r="AE3913" t="s">
        <v>80</v>
      </c>
      <c r="AF3913">
        <v>40</v>
      </c>
      <c r="AG3913" s="4">
        <v>0.375</v>
      </c>
      <c r="AH3913" s="4">
        <v>0.70833333333333337</v>
      </c>
      <c r="AI3913" s="5">
        <v>13.7</v>
      </c>
      <c r="AJ3913">
        <v>20.55</v>
      </c>
      <c r="AK3913">
        <v>25.5</v>
      </c>
      <c r="AL3913" t="s">
        <v>81</v>
      </c>
      <c r="AM3913" t="s">
        <v>82</v>
      </c>
      <c r="AO3913" t="s">
        <v>83</v>
      </c>
      <c r="AR3913" t="s">
        <v>82</v>
      </c>
      <c r="AT3913" t="s">
        <v>82</v>
      </c>
      <c r="AW3913" t="s">
        <v>82</v>
      </c>
      <c r="AY3913" t="s">
        <v>3408</v>
      </c>
      <c r="AZ3913" t="s">
        <v>3408</v>
      </c>
      <c r="BA3913" t="s">
        <v>783</v>
      </c>
      <c r="BB3913">
        <v>44256</v>
      </c>
      <c r="BC3913" t="s">
        <v>79</v>
      </c>
      <c r="BH3913" t="s">
        <v>30556</v>
      </c>
      <c r="BJ3913">
        <v>813751928</v>
      </c>
    </row>
    <row r="3914" spans="1:62" x14ac:dyDescent="0.25">
      <c r="A3914" t="s">
        <v>30580</v>
      </c>
      <c r="B3914" s="2">
        <v>43511</v>
      </c>
      <c r="C3914" t="s">
        <v>63</v>
      </c>
      <c r="D3914" s="3">
        <v>43472.381610011573</v>
      </c>
      <c r="E3914" t="s">
        <v>64</v>
      </c>
      <c r="F3914" s="2">
        <v>43556</v>
      </c>
      <c r="G3914" s="2">
        <v>43799</v>
      </c>
      <c r="H3914" t="s">
        <v>14145</v>
      </c>
      <c r="J3914" t="s">
        <v>30581</v>
      </c>
      <c r="L3914" t="s">
        <v>1703</v>
      </c>
      <c r="M3914" t="s">
        <v>76</v>
      </c>
      <c r="N3914">
        <v>74145</v>
      </c>
      <c r="O3914" t="s">
        <v>70</v>
      </c>
      <c r="Q3914" t="s">
        <v>14148</v>
      </c>
      <c r="S3914" t="s">
        <v>72</v>
      </c>
      <c r="T3914" t="s">
        <v>9501</v>
      </c>
      <c r="U3914" t="s">
        <v>9597</v>
      </c>
      <c r="V3914" t="s">
        <v>1703</v>
      </c>
      <c r="W3914" t="s">
        <v>76</v>
      </c>
      <c r="X3914" t="s">
        <v>106</v>
      </c>
      <c r="Y3914" t="str">
        <f>"37-3011"</f>
        <v>37-3011</v>
      </c>
      <c r="Z3914" t="s">
        <v>94</v>
      </c>
      <c r="AA3914">
        <v>111421</v>
      </c>
      <c r="AB3914">
        <v>10</v>
      </c>
      <c r="AC3914">
        <v>10</v>
      </c>
      <c r="AD3914" t="s">
        <v>79</v>
      </c>
      <c r="AE3914" t="s">
        <v>80</v>
      </c>
      <c r="AF3914">
        <v>40</v>
      </c>
      <c r="AG3914" s="4">
        <v>0.33333333333333331</v>
      </c>
      <c r="AH3914" s="4">
        <v>0.70833333333333337</v>
      </c>
      <c r="AI3914" s="5">
        <v>12.95</v>
      </c>
      <c r="AJ3914">
        <v>19.45</v>
      </c>
      <c r="AK3914">
        <v>19.45</v>
      </c>
      <c r="AL3914" t="s">
        <v>81</v>
      </c>
      <c r="AM3914" t="s">
        <v>82</v>
      </c>
      <c r="AO3914" t="s">
        <v>83</v>
      </c>
      <c r="AR3914" t="s">
        <v>82</v>
      </c>
      <c r="AT3914" t="s">
        <v>82</v>
      </c>
      <c r="AW3914" t="s">
        <v>82</v>
      </c>
      <c r="AY3914" t="s">
        <v>14147</v>
      </c>
      <c r="AZ3914" t="s">
        <v>14149</v>
      </c>
      <c r="BA3914" t="s">
        <v>76</v>
      </c>
      <c r="BB3914">
        <v>74429</v>
      </c>
      <c r="BC3914" t="s">
        <v>79</v>
      </c>
      <c r="BH3914" t="s">
        <v>14150</v>
      </c>
      <c r="BJ3914">
        <v>203374248</v>
      </c>
    </row>
    <row r="3915" spans="1:62" x14ac:dyDescent="0.25">
      <c r="A3915" t="s">
        <v>30745</v>
      </c>
      <c r="B3915" s="2">
        <v>43511</v>
      </c>
      <c r="C3915" t="s">
        <v>63</v>
      </c>
      <c r="D3915" s="3">
        <v>43472.382563206018</v>
      </c>
      <c r="E3915" t="s">
        <v>64</v>
      </c>
      <c r="F3915" s="2">
        <v>43556</v>
      </c>
      <c r="G3915" s="2">
        <v>43812</v>
      </c>
      <c r="H3915" t="s">
        <v>30746</v>
      </c>
      <c r="J3915" t="s">
        <v>30747</v>
      </c>
      <c r="L3915" t="s">
        <v>1629</v>
      </c>
      <c r="M3915" t="s">
        <v>821</v>
      </c>
      <c r="N3915">
        <v>97501</v>
      </c>
      <c r="O3915" t="s">
        <v>70</v>
      </c>
      <c r="Q3915" t="s">
        <v>30748</v>
      </c>
      <c r="S3915" t="s">
        <v>72</v>
      </c>
      <c r="T3915" t="s">
        <v>878</v>
      </c>
      <c r="U3915" t="s">
        <v>4038</v>
      </c>
      <c r="V3915" t="s">
        <v>4039</v>
      </c>
      <c r="W3915" t="s">
        <v>881</v>
      </c>
      <c r="X3915" t="s">
        <v>1092</v>
      </c>
      <c r="Y3915" t="str">
        <f>"45-4011"</f>
        <v>45-4011</v>
      </c>
      <c r="Z3915" t="s">
        <v>763</v>
      </c>
      <c r="AA3915">
        <v>115310</v>
      </c>
      <c r="AB3915">
        <v>36</v>
      </c>
      <c r="AC3915">
        <v>36</v>
      </c>
      <c r="AD3915" t="s">
        <v>79</v>
      </c>
      <c r="AE3915" t="s">
        <v>80</v>
      </c>
      <c r="AF3915">
        <v>40</v>
      </c>
      <c r="AG3915" s="4">
        <v>0.25</v>
      </c>
      <c r="AH3915" s="4">
        <v>0.60416666666666663</v>
      </c>
      <c r="AI3915" s="5">
        <v>11.96</v>
      </c>
      <c r="AJ3915">
        <v>17.940000000000001</v>
      </c>
      <c r="AK3915">
        <v>35.19</v>
      </c>
      <c r="AL3915" t="s">
        <v>81</v>
      </c>
      <c r="AM3915" t="s">
        <v>82</v>
      </c>
      <c r="AO3915" t="s">
        <v>83</v>
      </c>
      <c r="AR3915" t="s">
        <v>82</v>
      </c>
      <c r="AT3915" t="s">
        <v>82</v>
      </c>
      <c r="AW3915" t="s">
        <v>82</v>
      </c>
      <c r="AY3915" t="s">
        <v>1629</v>
      </c>
      <c r="AZ3915" t="s">
        <v>1588</v>
      </c>
      <c r="BA3915" t="s">
        <v>821</v>
      </c>
      <c r="BB3915">
        <v>97501</v>
      </c>
      <c r="BC3915" t="s">
        <v>79</v>
      </c>
      <c r="BH3915" t="s">
        <v>30749</v>
      </c>
      <c r="BJ3915">
        <v>611685666</v>
      </c>
    </row>
    <row r="3916" spans="1:62" x14ac:dyDescent="0.25">
      <c r="A3916" t="s">
        <v>31033</v>
      </c>
      <c r="B3916" s="2">
        <v>43511</v>
      </c>
      <c r="C3916" t="s">
        <v>63</v>
      </c>
      <c r="D3916" s="3">
        <v>43472.382321238423</v>
      </c>
      <c r="E3916" t="s">
        <v>64</v>
      </c>
      <c r="F3916" s="2">
        <v>43556</v>
      </c>
      <c r="G3916" s="2">
        <v>43814</v>
      </c>
      <c r="H3916" t="s">
        <v>31034</v>
      </c>
      <c r="J3916" t="s">
        <v>31035</v>
      </c>
      <c r="L3916" t="s">
        <v>20330</v>
      </c>
      <c r="M3916" t="s">
        <v>1064</v>
      </c>
      <c r="N3916">
        <v>37327</v>
      </c>
      <c r="O3916" t="s">
        <v>70</v>
      </c>
      <c r="Q3916" t="s">
        <v>31036</v>
      </c>
      <c r="S3916" t="s">
        <v>72</v>
      </c>
      <c r="T3916" t="s">
        <v>9501</v>
      </c>
      <c r="U3916" t="s">
        <v>9597</v>
      </c>
      <c r="V3916" t="s">
        <v>1703</v>
      </c>
      <c r="W3916" t="s">
        <v>76</v>
      </c>
      <c r="X3916" t="s">
        <v>6903</v>
      </c>
      <c r="Y3916" t="str">
        <f>"53-7062"</f>
        <v>53-7062</v>
      </c>
      <c r="Z3916" t="s">
        <v>337</v>
      </c>
      <c r="AA3916">
        <v>327991</v>
      </c>
      <c r="AB3916">
        <v>10</v>
      </c>
      <c r="AC3916">
        <v>10</v>
      </c>
      <c r="AD3916" t="s">
        <v>79</v>
      </c>
      <c r="AE3916" t="s">
        <v>95</v>
      </c>
      <c r="AF3916">
        <v>40</v>
      </c>
      <c r="AG3916" s="4">
        <v>0.33333333333333331</v>
      </c>
      <c r="AH3916" s="4">
        <v>0.70833333333333337</v>
      </c>
      <c r="AI3916" s="5">
        <v>13.79</v>
      </c>
      <c r="AJ3916">
        <v>20.69</v>
      </c>
      <c r="AL3916" t="s">
        <v>81</v>
      </c>
      <c r="AM3916" t="s">
        <v>82</v>
      </c>
      <c r="AO3916" t="s">
        <v>83</v>
      </c>
      <c r="AR3916" t="s">
        <v>82</v>
      </c>
      <c r="AT3916" t="s">
        <v>82</v>
      </c>
      <c r="AW3916" t="s">
        <v>82</v>
      </c>
      <c r="AY3916" t="s">
        <v>20330</v>
      </c>
      <c r="AZ3916" t="s">
        <v>20334</v>
      </c>
      <c r="BA3916" t="s">
        <v>1064</v>
      </c>
      <c r="BB3916">
        <v>37327</v>
      </c>
      <c r="BC3916" t="s">
        <v>79</v>
      </c>
      <c r="BH3916" t="s">
        <v>31035</v>
      </c>
      <c r="BJ3916">
        <v>621479524</v>
      </c>
    </row>
    <row r="3917" spans="1:62" x14ac:dyDescent="0.25">
      <c r="A3917" t="s">
        <v>31243</v>
      </c>
      <c r="B3917" s="2">
        <v>43511</v>
      </c>
      <c r="C3917" t="s">
        <v>63</v>
      </c>
      <c r="D3917" s="3">
        <v>43472.380367951388</v>
      </c>
      <c r="E3917" t="s">
        <v>64</v>
      </c>
      <c r="F3917" s="2">
        <v>43556</v>
      </c>
      <c r="G3917" s="2">
        <v>43799</v>
      </c>
      <c r="H3917" t="s">
        <v>1934</v>
      </c>
      <c r="J3917" t="s">
        <v>1935</v>
      </c>
      <c r="L3917" t="s">
        <v>1936</v>
      </c>
      <c r="M3917" t="s">
        <v>105</v>
      </c>
      <c r="N3917">
        <v>75494</v>
      </c>
      <c r="O3917" t="s">
        <v>70</v>
      </c>
      <c r="Q3917" t="s">
        <v>1937</v>
      </c>
      <c r="S3917" t="s">
        <v>72</v>
      </c>
      <c r="T3917" t="s">
        <v>1917</v>
      </c>
      <c r="U3917" t="s">
        <v>1918</v>
      </c>
      <c r="V3917" t="s">
        <v>1919</v>
      </c>
      <c r="W3917" t="s">
        <v>105</v>
      </c>
      <c r="X3917" t="s">
        <v>1938</v>
      </c>
      <c r="Y3917" t="str">
        <f>"47-2051"</f>
        <v>47-2051</v>
      </c>
      <c r="Z3917" t="s">
        <v>1383</v>
      </c>
      <c r="AA3917">
        <v>237310</v>
      </c>
      <c r="AB3917">
        <v>25</v>
      </c>
      <c r="AC3917">
        <v>25</v>
      </c>
      <c r="AD3917" t="s">
        <v>79</v>
      </c>
      <c r="AE3917" t="s">
        <v>95</v>
      </c>
      <c r="AF3917">
        <v>40</v>
      </c>
      <c r="AG3917" s="4">
        <v>0.33333333333333331</v>
      </c>
      <c r="AH3917" s="4">
        <v>0.70833333333333337</v>
      </c>
      <c r="AI3917" s="5">
        <v>17.82</v>
      </c>
      <c r="AJ3917">
        <v>26.73</v>
      </c>
      <c r="AL3917" t="s">
        <v>81</v>
      </c>
      <c r="AM3917" t="s">
        <v>82</v>
      </c>
      <c r="AO3917" t="s">
        <v>83</v>
      </c>
      <c r="AR3917" t="s">
        <v>82</v>
      </c>
      <c r="AT3917" t="s">
        <v>82</v>
      </c>
      <c r="AW3917" t="s">
        <v>82</v>
      </c>
      <c r="AY3917" t="s">
        <v>1936</v>
      </c>
      <c r="AZ3917" t="s">
        <v>1939</v>
      </c>
      <c r="BA3917" t="s">
        <v>105</v>
      </c>
      <c r="BB3917">
        <v>75494</v>
      </c>
      <c r="BC3917" t="s">
        <v>79</v>
      </c>
      <c r="BH3917" t="s">
        <v>1935</v>
      </c>
      <c r="BJ3917">
        <v>752575160</v>
      </c>
    </row>
    <row r="3918" spans="1:62" x14ac:dyDescent="0.25">
      <c r="A3918" t="s">
        <v>31516</v>
      </c>
      <c r="B3918" s="2">
        <v>43511</v>
      </c>
      <c r="C3918" t="s">
        <v>63</v>
      </c>
      <c r="D3918" s="3">
        <v>43472.381761053242</v>
      </c>
      <c r="E3918" t="s">
        <v>282</v>
      </c>
      <c r="F3918" s="2">
        <v>43556</v>
      </c>
      <c r="G3918" s="2">
        <v>43769</v>
      </c>
      <c r="H3918" t="s">
        <v>31517</v>
      </c>
      <c r="J3918" t="s">
        <v>8299</v>
      </c>
      <c r="L3918" t="s">
        <v>4015</v>
      </c>
      <c r="M3918" t="s">
        <v>86</v>
      </c>
      <c r="N3918">
        <v>32413</v>
      </c>
      <c r="O3918" t="s">
        <v>70</v>
      </c>
      <c r="Q3918" t="s">
        <v>8300</v>
      </c>
      <c r="S3918" t="s">
        <v>72</v>
      </c>
      <c r="T3918" t="s">
        <v>2538</v>
      </c>
      <c r="U3918" t="s">
        <v>8302</v>
      </c>
      <c r="V3918" t="s">
        <v>4391</v>
      </c>
      <c r="W3918" t="s">
        <v>761</v>
      </c>
      <c r="X3918" t="s">
        <v>1427</v>
      </c>
      <c r="Y3918" t="str">
        <f>"37-2012"</f>
        <v>37-2012</v>
      </c>
      <c r="Z3918" t="s">
        <v>373</v>
      </c>
      <c r="AA3918">
        <v>72111</v>
      </c>
      <c r="AB3918">
        <v>120</v>
      </c>
      <c r="AC3918">
        <v>117</v>
      </c>
      <c r="AD3918" t="s">
        <v>79</v>
      </c>
      <c r="AE3918" t="s">
        <v>95</v>
      </c>
      <c r="AF3918">
        <v>35</v>
      </c>
      <c r="AG3918" s="4">
        <v>0.33333333333333331</v>
      </c>
      <c r="AH3918" s="4">
        <v>0.66666666666666663</v>
      </c>
      <c r="AI3918" s="5">
        <v>10.47</v>
      </c>
      <c r="AJ3918">
        <v>15.71</v>
      </c>
      <c r="AL3918" t="s">
        <v>81</v>
      </c>
      <c r="AM3918" t="s">
        <v>82</v>
      </c>
      <c r="AO3918" t="s">
        <v>83</v>
      </c>
      <c r="AR3918" t="s">
        <v>82</v>
      </c>
      <c r="AT3918" t="s">
        <v>82</v>
      </c>
      <c r="AW3918" t="s">
        <v>82</v>
      </c>
      <c r="AY3918" t="s">
        <v>4015</v>
      </c>
      <c r="AZ3918" t="s">
        <v>4016</v>
      </c>
      <c r="BA3918" t="s">
        <v>86</v>
      </c>
      <c r="BB3918">
        <v>32413</v>
      </c>
      <c r="BC3918" t="s">
        <v>79</v>
      </c>
      <c r="BH3918" t="s">
        <v>31518</v>
      </c>
      <c r="BI3918" t="s">
        <v>8299</v>
      </c>
      <c r="BJ3918">
        <v>621839272</v>
      </c>
    </row>
    <row r="3919" spans="1:62" x14ac:dyDescent="0.25">
      <c r="A3919" t="s">
        <v>31620</v>
      </c>
      <c r="B3919" s="2">
        <v>43511</v>
      </c>
      <c r="C3919" t="s">
        <v>63</v>
      </c>
      <c r="D3919" s="3">
        <v>43472.38216533565</v>
      </c>
      <c r="E3919" t="s">
        <v>64</v>
      </c>
      <c r="F3919" s="2">
        <v>43556</v>
      </c>
      <c r="G3919" s="2">
        <v>43770</v>
      </c>
      <c r="H3919" t="s">
        <v>12625</v>
      </c>
      <c r="J3919" t="s">
        <v>12626</v>
      </c>
      <c r="L3919" t="s">
        <v>4750</v>
      </c>
      <c r="M3919" t="s">
        <v>2356</v>
      </c>
      <c r="N3919">
        <v>68512</v>
      </c>
      <c r="O3919" t="s">
        <v>70</v>
      </c>
      <c r="Q3919" t="s">
        <v>12627</v>
      </c>
      <c r="S3919" t="s">
        <v>72</v>
      </c>
      <c r="T3919" t="s">
        <v>12628</v>
      </c>
      <c r="U3919" t="s">
        <v>12629</v>
      </c>
      <c r="V3919" t="s">
        <v>12630</v>
      </c>
      <c r="W3919" t="s">
        <v>105</v>
      </c>
      <c r="X3919" t="s">
        <v>12631</v>
      </c>
      <c r="Y3919" t="str">
        <f>"37-3011"</f>
        <v>37-3011</v>
      </c>
      <c r="Z3919" t="s">
        <v>94</v>
      </c>
      <c r="AA3919">
        <v>237990</v>
      </c>
      <c r="AB3919">
        <v>45</v>
      </c>
      <c r="AC3919">
        <v>45</v>
      </c>
      <c r="AD3919" t="s">
        <v>79</v>
      </c>
      <c r="AE3919" t="s">
        <v>80</v>
      </c>
      <c r="AF3919">
        <v>40</v>
      </c>
      <c r="AG3919" s="4">
        <v>0.25</v>
      </c>
      <c r="AH3919" s="4">
        <v>0.60416666666666663</v>
      </c>
      <c r="AI3919" s="5">
        <v>17.95</v>
      </c>
      <c r="AJ3919">
        <v>26.93</v>
      </c>
      <c r="AL3919" t="s">
        <v>81</v>
      </c>
      <c r="AM3919" t="s">
        <v>82</v>
      </c>
      <c r="AO3919" t="s">
        <v>83</v>
      </c>
      <c r="AR3919" t="s">
        <v>82</v>
      </c>
      <c r="AT3919" t="s">
        <v>82</v>
      </c>
      <c r="AW3919" t="s">
        <v>72</v>
      </c>
      <c r="AX3919">
        <v>6</v>
      </c>
      <c r="AY3919" t="s">
        <v>31621</v>
      </c>
      <c r="AZ3919" t="s">
        <v>31622</v>
      </c>
      <c r="BA3919" t="s">
        <v>323</v>
      </c>
      <c r="BB3919">
        <v>94528</v>
      </c>
      <c r="BC3919" t="s">
        <v>79</v>
      </c>
      <c r="BH3919" t="s">
        <v>31623</v>
      </c>
      <c r="BI3919" t="s">
        <v>27776</v>
      </c>
      <c r="BJ3919">
        <v>470822871</v>
      </c>
    </row>
    <row r="3920" spans="1:62" x14ac:dyDescent="0.25">
      <c r="A3920" t="s">
        <v>31729</v>
      </c>
      <c r="B3920" s="2">
        <v>43511</v>
      </c>
      <c r="C3920" t="s">
        <v>63</v>
      </c>
      <c r="D3920" s="3">
        <v>43472.384284108797</v>
      </c>
      <c r="E3920" t="s">
        <v>64</v>
      </c>
      <c r="F3920" s="2">
        <v>43556</v>
      </c>
      <c r="G3920" s="2">
        <v>43830</v>
      </c>
      <c r="H3920" t="s">
        <v>31730</v>
      </c>
      <c r="J3920" t="s">
        <v>31731</v>
      </c>
      <c r="L3920" t="s">
        <v>31732</v>
      </c>
      <c r="M3920" t="s">
        <v>278</v>
      </c>
      <c r="N3920">
        <v>22539</v>
      </c>
      <c r="O3920" t="s">
        <v>70</v>
      </c>
      <c r="Q3920" t="s">
        <v>31733</v>
      </c>
      <c r="S3920" t="s">
        <v>72</v>
      </c>
      <c r="T3920" t="s">
        <v>1738</v>
      </c>
      <c r="U3920" t="s">
        <v>1739</v>
      </c>
      <c r="V3920" t="s">
        <v>1740</v>
      </c>
      <c r="W3920" t="s">
        <v>278</v>
      </c>
      <c r="X3920" t="s">
        <v>31734</v>
      </c>
      <c r="Y3920" t="str">
        <f>"51-3022"</f>
        <v>51-3022</v>
      </c>
      <c r="Z3920" t="s">
        <v>865</v>
      </c>
      <c r="AA3920">
        <v>311712</v>
      </c>
      <c r="AB3920">
        <v>20</v>
      </c>
      <c r="AC3920">
        <v>20</v>
      </c>
      <c r="AD3920" t="s">
        <v>79</v>
      </c>
      <c r="AE3920" t="s">
        <v>80</v>
      </c>
      <c r="AF3920">
        <v>35</v>
      </c>
      <c r="AG3920" s="4">
        <v>0.29166666666666669</v>
      </c>
      <c r="AH3920" s="4">
        <v>0.64583333333333337</v>
      </c>
      <c r="AI3920" s="5">
        <v>10.77</v>
      </c>
      <c r="AJ3920">
        <v>16.16</v>
      </c>
      <c r="AK3920">
        <v>16.16</v>
      </c>
      <c r="AL3920" t="s">
        <v>81</v>
      </c>
      <c r="AM3920" t="s">
        <v>82</v>
      </c>
      <c r="AO3920" t="s">
        <v>83</v>
      </c>
      <c r="AR3920" t="s">
        <v>82</v>
      </c>
      <c r="AT3920" t="s">
        <v>82</v>
      </c>
      <c r="AW3920" t="s">
        <v>82</v>
      </c>
      <c r="AY3920" t="s">
        <v>31732</v>
      </c>
      <c r="AZ3920" t="s">
        <v>17757</v>
      </c>
      <c r="BA3920" t="s">
        <v>278</v>
      </c>
      <c r="BB3920">
        <v>22539</v>
      </c>
      <c r="BC3920" t="s">
        <v>79</v>
      </c>
      <c r="BH3920" t="s">
        <v>31731</v>
      </c>
      <c r="BJ3920">
        <v>541228158</v>
      </c>
    </row>
    <row r="3921" spans="1:62" x14ac:dyDescent="0.25">
      <c r="A3921" t="s">
        <v>31777</v>
      </c>
      <c r="B3921" s="2">
        <v>43511</v>
      </c>
      <c r="C3921" t="s">
        <v>63</v>
      </c>
      <c r="D3921" s="3">
        <v>43472.383082604167</v>
      </c>
      <c r="E3921" t="s">
        <v>64</v>
      </c>
      <c r="F3921" s="2">
        <v>43556</v>
      </c>
      <c r="G3921" s="2">
        <v>43769</v>
      </c>
      <c r="H3921" t="s">
        <v>31778</v>
      </c>
      <c r="J3921" t="s">
        <v>31779</v>
      </c>
      <c r="K3921" t="s">
        <v>31780</v>
      </c>
      <c r="L3921" t="s">
        <v>16411</v>
      </c>
      <c r="M3921" t="s">
        <v>226</v>
      </c>
      <c r="N3921">
        <v>48188</v>
      </c>
      <c r="O3921" t="s">
        <v>70</v>
      </c>
      <c r="Q3921" t="s">
        <v>31781</v>
      </c>
      <c r="S3921" t="s">
        <v>72</v>
      </c>
      <c r="T3921" t="s">
        <v>30841</v>
      </c>
      <c r="U3921" t="s">
        <v>5508</v>
      </c>
      <c r="V3921" t="s">
        <v>4796</v>
      </c>
      <c r="W3921" t="s">
        <v>308</v>
      </c>
      <c r="X3921" t="s">
        <v>1673</v>
      </c>
      <c r="Y3921" t="str">
        <f>"37-3011"</f>
        <v>37-3011</v>
      </c>
      <c r="Z3921" t="s">
        <v>94</v>
      </c>
      <c r="AA3921">
        <v>561730</v>
      </c>
      <c r="AB3921">
        <v>5</v>
      </c>
      <c r="AC3921">
        <v>5</v>
      </c>
      <c r="AD3921" t="s">
        <v>79</v>
      </c>
      <c r="AE3921" t="s">
        <v>80</v>
      </c>
      <c r="AF3921">
        <v>40</v>
      </c>
      <c r="AG3921" s="4">
        <v>0.25</v>
      </c>
      <c r="AH3921" s="4">
        <v>0.70833333333333337</v>
      </c>
      <c r="AI3921" s="5">
        <v>15.08</v>
      </c>
      <c r="AJ3921">
        <v>22.62</v>
      </c>
      <c r="AL3921" t="s">
        <v>81</v>
      </c>
      <c r="AM3921" t="s">
        <v>82</v>
      </c>
      <c r="AO3921" t="s">
        <v>83</v>
      </c>
      <c r="AR3921" t="s">
        <v>82</v>
      </c>
      <c r="AT3921" t="s">
        <v>82</v>
      </c>
      <c r="AW3921" t="s">
        <v>72</v>
      </c>
      <c r="AX3921">
        <v>3</v>
      </c>
      <c r="AY3921" t="s">
        <v>16411</v>
      </c>
      <c r="AZ3921" t="s">
        <v>2493</v>
      </c>
      <c r="BA3921" t="s">
        <v>226</v>
      </c>
      <c r="BB3921">
        <v>48188</v>
      </c>
      <c r="BC3921" t="s">
        <v>79</v>
      </c>
      <c r="BH3921" t="s">
        <v>31779</v>
      </c>
      <c r="BJ3921">
        <v>201967390</v>
      </c>
    </row>
    <row r="3922" spans="1:62" x14ac:dyDescent="0.25">
      <c r="A3922" t="s">
        <v>31844</v>
      </c>
      <c r="B3922" s="2">
        <v>43511</v>
      </c>
      <c r="C3922" t="s">
        <v>63</v>
      </c>
      <c r="D3922" s="3">
        <v>43472.383644988426</v>
      </c>
      <c r="E3922" t="s">
        <v>64</v>
      </c>
      <c r="F3922" s="2">
        <v>43556</v>
      </c>
      <c r="G3922" s="2">
        <v>43794</v>
      </c>
      <c r="H3922" t="s">
        <v>9367</v>
      </c>
      <c r="I3922" t="s">
        <v>9368</v>
      </c>
      <c r="J3922" t="s">
        <v>9369</v>
      </c>
      <c r="L3922" t="s">
        <v>9370</v>
      </c>
      <c r="M3922" t="s">
        <v>308</v>
      </c>
      <c r="N3922">
        <v>7869</v>
      </c>
      <c r="O3922" t="s">
        <v>70</v>
      </c>
      <c r="Q3922" t="s">
        <v>9371</v>
      </c>
      <c r="S3922" t="s">
        <v>72</v>
      </c>
      <c r="T3922" t="s">
        <v>9309</v>
      </c>
      <c r="U3922" t="s">
        <v>9310</v>
      </c>
      <c r="V3922" t="s">
        <v>9311</v>
      </c>
      <c r="W3922" t="s">
        <v>308</v>
      </c>
      <c r="X3922" t="s">
        <v>9312</v>
      </c>
      <c r="Y3922" t="str">
        <f>"39-9032"</f>
        <v>39-9032</v>
      </c>
      <c r="Z3922" t="s">
        <v>5419</v>
      </c>
      <c r="AA3922">
        <v>611620</v>
      </c>
      <c r="AB3922">
        <v>80</v>
      </c>
      <c r="AC3922">
        <v>80</v>
      </c>
      <c r="AD3922" t="s">
        <v>79</v>
      </c>
      <c r="AE3922" t="s">
        <v>95</v>
      </c>
      <c r="AF3922">
        <v>35</v>
      </c>
      <c r="AG3922" s="4">
        <v>0.66666666666666663</v>
      </c>
      <c r="AH3922" s="4">
        <v>0.875</v>
      </c>
      <c r="AI3922" s="5">
        <v>16.13</v>
      </c>
      <c r="AL3922" t="s">
        <v>81</v>
      </c>
      <c r="AM3922" t="s">
        <v>82</v>
      </c>
      <c r="AO3922" t="s">
        <v>83</v>
      </c>
      <c r="AR3922" t="s">
        <v>82</v>
      </c>
      <c r="AT3922" t="s">
        <v>82</v>
      </c>
      <c r="AW3922" t="s">
        <v>72</v>
      </c>
      <c r="AX3922">
        <v>12</v>
      </c>
      <c r="AY3922" t="s">
        <v>9372</v>
      </c>
      <c r="AZ3922" t="s">
        <v>2858</v>
      </c>
      <c r="BA3922" t="s">
        <v>308</v>
      </c>
      <c r="BB3922">
        <v>7024</v>
      </c>
      <c r="BC3922" t="s">
        <v>79</v>
      </c>
      <c r="BH3922" t="s">
        <v>9373</v>
      </c>
      <c r="BI3922" t="s">
        <v>9374</v>
      </c>
      <c r="BJ3922">
        <v>264680714</v>
      </c>
    </row>
    <row r="3923" spans="1:62" x14ac:dyDescent="0.25">
      <c r="A3923" t="s">
        <v>32417</v>
      </c>
      <c r="B3923" s="2">
        <v>43511</v>
      </c>
      <c r="C3923" t="s">
        <v>63</v>
      </c>
      <c r="D3923" s="3">
        <v>43472.380979699075</v>
      </c>
      <c r="E3923" t="s">
        <v>64</v>
      </c>
      <c r="F3923" s="2">
        <v>43556</v>
      </c>
      <c r="G3923" s="2">
        <v>43799</v>
      </c>
      <c r="H3923" t="s">
        <v>32418</v>
      </c>
      <c r="J3923" t="s">
        <v>32419</v>
      </c>
      <c r="L3923" t="s">
        <v>12275</v>
      </c>
      <c r="M3923" t="s">
        <v>783</v>
      </c>
      <c r="N3923">
        <v>44060</v>
      </c>
      <c r="O3923" t="s">
        <v>70</v>
      </c>
      <c r="Q3923" t="s">
        <v>32420</v>
      </c>
      <c r="S3923" t="s">
        <v>72</v>
      </c>
      <c r="T3923" t="s">
        <v>31105</v>
      </c>
      <c r="U3923" t="s">
        <v>31106</v>
      </c>
      <c r="V3923" t="s">
        <v>31351</v>
      </c>
      <c r="W3923" t="s">
        <v>859</v>
      </c>
      <c r="X3923" t="s">
        <v>2708</v>
      </c>
      <c r="Y3923" t="str">
        <f>"37-3011"</f>
        <v>37-3011</v>
      </c>
      <c r="Z3923" t="s">
        <v>94</v>
      </c>
      <c r="AA3923">
        <v>561730</v>
      </c>
      <c r="AB3923">
        <v>5</v>
      </c>
      <c r="AC3923">
        <v>5</v>
      </c>
      <c r="AD3923" t="s">
        <v>79</v>
      </c>
      <c r="AE3923" t="s">
        <v>80</v>
      </c>
      <c r="AF3923">
        <v>40</v>
      </c>
      <c r="AG3923" s="4">
        <v>0.33333333333333331</v>
      </c>
      <c r="AH3923" s="4">
        <v>0.70833333333333337</v>
      </c>
      <c r="AI3923" s="5">
        <v>13.7</v>
      </c>
      <c r="AJ3923">
        <v>20.55</v>
      </c>
      <c r="AL3923" t="s">
        <v>81</v>
      </c>
      <c r="AM3923" t="s">
        <v>82</v>
      </c>
      <c r="AO3923" t="s">
        <v>83</v>
      </c>
      <c r="AR3923" t="s">
        <v>82</v>
      </c>
      <c r="AT3923" t="s">
        <v>82</v>
      </c>
      <c r="AW3923" t="s">
        <v>72</v>
      </c>
      <c r="AX3923">
        <v>12</v>
      </c>
      <c r="AY3923" t="s">
        <v>12275</v>
      </c>
      <c r="AZ3923" t="s">
        <v>1278</v>
      </c>
      <c r="BA3923" t="s">
        <v>783</v>
      </c>
      <c r="BB3923">
        <v>44060</v>
      </c>
      <c r="BC3923" t="s">
        <v>79</v>
      </c>
      <c r="BH3923" t="s">
        <v>32419</v>
      </c>
      <c r="BJ3923">
        <v>341943994</v>
      </c>
    </row>
    <row r="3924" spans="1:62" x14ac:dyDescent="0.25">
      <c r="A3924" t="s">
        <v>33342</v>
      </c>
      <c r="B3924" s="2">
        <v>43511</v>
      </c>
      <c r="C3924" t="s">
        <v>63</v>
      </c>
      <c r="D3924" s="3">
        <v>43472.38349818287</v>
      </c>
      <c r="E3924" t="s">
        <v>64</v>
      </c>
      <c r="F3924" s="2">
        <v>43556</v>
      </c>
      <c r="G3924" s="2">
        <v>43814</v>
      </c>
      <c r="H3924" t="s">
        <v>33343</v>
      </c>
      <c r="J3924" t="s">
        <v>33344</v>
      </c>
      <c r="K3924" t="s">
        <v>33345</v>
      </c>
      <c r="L3924" t="s">
        <v>6310</v>
      </c>
      <c r="M3924" t="s">
        <v>147</v>
      </c>
      <c r="N3924">
        <v>15102</v>
      </c>
      <c r="O3924" t="s">
        <v>70</v>
      </c>
      <c r="Q3924" t="s">
        <v>33346</v>
      </c>
      <c r="S3924" t="s">
        <v>72</v>
      </c>
      <c r="T3924" t="s">
        <v>4262</v>
      </c>
      <c r="U3924" t="s">
        <v>4263</v>
      </c>
      <c r="V3924" t="s">
        <v>1225</v>
      </c>
      <c r="W3924" t="s">
        <v>105</v>
      </c>
      <c r="X3924" t="s">
        <v>106</v>
      </c>
      <c r="Y3924" t="str">
        <f>"37-3011"</f>
        <v>37-3011</v>
      </c>
      <c r="Z3924" t="s">
        <v>94</v>
      </c>
      <c r="AA3924">
        <v>561730</v>
      </c>
      <c r="AB3924">
        <v>15</v>
      </c>
      <c r="AC3924">
        <v>15</v>
      </c>
      <c r="AD3924" t="s">
        <v>79</v>
      </c>
      <c r="AE3924" t="s">
        <v>80</v>
      </c>
      <c r="AF3924">
        <v>40</v>
      </c>
      <c r="AG3924" s="4">
        <v>0.3125</v>
      </c>
      <c r="AH3924" s="4">
        <v>0.6875</v>
      </c>
      <c r="AI3924" s="5">
        <v>13.78</v>
      </c>
      <c r="AJ3924">
        <v>20.67</v>
      </c>
      <c r="AL3924" t="s">
        <v>81</v>
      </c>
      <c r="AM3924" t="s">
        <v>82</v>
      </c>
      <c r="AO3924" t="s">
        <v>83</v>
      </c>
      <c r="AR3924" t="s">
        <v>82</v>
      </c>
      <c r="AT3924" t="s">
        <v>82</v>
      </c>
      <c r="AW3924" t="s">
        <v>82</v>
      </c>
      <c r="AY3924" t="s">
        <v>6310</v>
      </c>
      <c r="AZ3924" t="s">
        <v>3309</v>
      </c>
      <c r="BA3924" t="s">
        <v>147</v>
      </c>
      <c r="BB3924">
        <v>15102</v>
      </c>
      <c r="BC3924" t="s">
        <v>79</v>
      </c>
      <c r="BH3924" t="s">
        <v>33344</v>
      </c>
      <c r="BI3924" t="s">
        <v>33345</v>
      </c>
      <c r="BJ3924">
        <v>251378797</v>
      </c>
    </row>
    <row r="3925" spans="1:62" x14ac:dyDescent="0.25">
      <c r="A3925" t="s">
        <v>33724</v>
      </c>
      <c r="B3925" s="2">
        <v>43511</v>
      </c>
      <c r="C3925" t="s">
        <v>63</v>
      </c>
      <c r="D3925" s="3">
        <v>43472.384324780091</v>
      </c>
      <c r="E3925" t="s">
        <v>64</v>
      </c>
      <c r="F3925" s="2">
        <v>43556</v>
      </c>
      <c r="G3925" s="2">
        <v>43800</v>
      </c>
      <c r="H3925" t="s">
        <v>33725</v>
      </c>
      <c r="J3925" t="s">
        <v>33726</v>
      </c>
      <c r="K3925" t="s">
        <v>33727</v>
      </c>
      <c r="L3925" t="s">
        <v>4983</v>
      </c>
      <c r="M3925" t="s">
        <v>714</v>
      </c>
      <c r="N3925">
        <v>70815</v>
      </c>
      <c r="O3925" t="s">
        <v>70</v>
      </c>
      <c r="Q3925" t="s">
        <v>33728</v>
      </c>
      <c r="S3925" t="s">
        <v>72</v>
      </c>
      <c r="T3925" t="s">
        <v>6754</v>
      </c>
      <c r="U3925" t="s">
        <v>6755</v>
      </c>
      <c r="V3925" t="s">
        <v>6756</v>
      </c>
      <c r="W3925" t="s">
        <v>714</v>
      </c>
      <c r="X3925" t="s">
        <v>1673</v>
      </c>
      <c r="Y3925" t="str">
        <f>"37-3011"</f>
        <v>37-3011</v>
      </c>
      <c r="Z3925" t="s">
        <v>94</v>
      </c>
      <c r="AA3925">
        <v>561730</v>
      </c>
      <c r="AB3925">
        <v>4</v>
      </c>
      <c r="AC3925">
        <v>4</v>
      </c>
      <c r="AD3925" t="s">
        <v>79</v>
      </c>
      <c r="AE3925" t="s">
        <v>95</v>
      </c>
      <c r="AF3925">
        <v>35</v>
      </c>
      <c r="AG3925" s="4">
        <v>0.27083333333333331</v>
      </c>
      <c r="AH3925" s="4">
        <v>0.625</v>
      </c>
      <c r="AI3925" s="5">
        <v>13.42</v>
      </c>
      <c r="AJ3925">
        <v>20.13</v>
      </c>
      <c r="AL3925" t="s">
        <v>81</v>
      </c>
      <c r="AM3925" t="s">
        <v>82</v>
      </c>
      <c r="AO3925" t="s">
        <v>83</v>
      </c>
      <c r="AR3925" t="s">
        <v>82</v>
      </c>
      <c r="AT3925" t="s">
        <v>82</v>
      </c>
      <c r="AW3925" t="s">
        <v>82</v>
      </c>
      <c r="AY3925" t="s">
        <v>3553</v>
      </c>
      <c r="AZ3925" t="s">
        <v>4612</v>
      </c>
      <c r="BA3925" t="s">
        <v>714</v>
      </c>
      <c r="BB3925">
        <v>70815</v>
      </c>
      <c r="BC3925" t="s">
        <v>79</v>
      </c>
      <c r="BH3925" t="s">
        <v>33726</v>
      </c>
      <c r="BJ3925">
        <v>464731827</v>
      </c>
    </row>
    <row r="3926" spans="1:62" x14ac:dyDescent="0.25">
      <c r="A3926" t="s">
        <v>33968</v>
      </c>
      <c r="B3926" s="2">
        <v>43511</v>
      </c>
      <c r="C3926" t="s">
        <v>63</v>
      </c>
      <c r="D3926" s="3">
        <v>43472.378541655089</v>
      </c>
      <c r="E3926" t="s">
        <v>64</v>
      </c>
      <c r="F3926" s="2">
        <v>43556</v>
      </c>
      <c r="G3926" s="2">
        <v>43769</v>
      </c>
      <c r="H3926" t="s">
        <v>33969</v>
      </c>
      <c r="I3926" t="s">
        <v>67</v>
      </c>
      <c r="J3926" t="s">
        <v>33970</v>
      </c>
      <c r="K3926" t="s">
        <v>33971</v>
      </c>
      <c r="L3926" t="s">
        <v>1640</v>
      </c>
      <c r="M3926" t="s">
        <v>859</v>
      </c>
      <c r="N3926">
        <v>98532</v>
      </c>
      <c r="O3926" t="s">
        <v>70</v>
      </c>
      <c r="P3926" t="s">
        <v>67</v>
      </c>
      <c r="Q3926" t="s">
        <v>33972</v>
      </c>
      <c r="S3926" t="s">
        <v>72</v>
      </c>
      <c r="T3926" t="s">
        <v>14635</v>
      </c>
      <c r="U3926" t="s">
        <v>14636</v>
      </c>
      <c r="V3926" t="s">
        <v>14637</v>
      </c>
      <c r="W3926" t="s">
        <v>105</v>
      </c>
      <c r="X3926" t="s">
        <v>1642</v>
      </c>
      <c r="Y3926" t="str">
        <f>"45-4011"</f>
        <v>45-4011</v>
      </c>
      <c r="Z3926" t="s">
        <v>763</v>
      </c>
      <c r="AA3926">
        <v>115310</v>
      </c>
      <c r="AB3926">
        <v>17</v>
      </c>
      <c r="AC3926">
        <v>17</v>
      </c>
      <c r="AD3926" t="s">
        <v>79</v>
      </c>
      <c r="AE3926" t="s">
        <v>80</v>
      </c>
      <c r="AF3926">
        <v>40</v>
      </c>
      <c r="AG3926" s="4">
        <v>0.29166666666666669</v>
      </c>
      <c r="AH3926" s="4">
        <v>0.66666666666666663</v>
      </c>
      <c r="AI3926" s="5">
        <v>12.24</v>
      </c>
      <c r="AL3926" t="s">
        <v>81</v>
      </c>
      <c r="AM3926" t="s">
        <v>82</v>
      </c>
      <c r="AO3926" t="s">
        <v>83</v>
      </c>
      <c r="AP3926" t="s">
        <v>67</v>
      </c>
      <c r="AQ3926" t="s">
        <v>67</v>
      </c>
      <c r="AR3926" t="s">
        <v>82</v>
      </c>
      <c r="AT3926" t="s">
        <v>82</v>
      </c>
      <c r="AW3926" t="s">
        <v>72</v>
      </c>
      <c r="AX3926">
        <v>3</v>
      </c>
      <c r="AY3926" t="s">
        <v>1640</v>
      </c>
      <c r="AZ3926" t="s">
        <v>1643</v>
      </c>
      <c r="BA3926" t="s">
        <v>859</v>
      </c>
      <c r="BB3926">
        <v>98532</v>
      </c>
      <c r="BC3926" t="s">
        <v>79</v>
      </c>
      <c r="BH3926" t="s">
        <v>33973</v>
      </c>
      <c r="BI3926" t="s">
        <v>67</v>
      </c>
      <c r="BJ3926">
        <v>911904625</v>
      </c>
    </row>
    <row r="3927" spans="1:62" x14ac:dyDescent="0.25">
      <c r="A3927" t="s">
        <v>34138</v>
      </c>
      <c r="B3927" s="2">
        <v>43511</v>
      </c>
      <c r="C3927" t="s">
        <v>63</v>
      </c>
      <c r="D3927" s="3">
        <v>43472.382137152781</v>
      </c>
      <c r="E3927" t="s">
        <v>64</v>
      </c>
      <c r="F3927" s="2">
        <v>43556</v>
      </c>
      <c r="G3927" s="2">
        <v>43799</v>
      </c>
      <c r="H3927" t="s">
        <v>34139</v>
      </c>
      <c r="J3927" t="s">
        <v>34140</v>
      </c>
      <c r="L3927" t="s">
        <v>34141</v>
      </c>
      <c r="M3927" t="s">
        <v>278</v>
      </c>
      <c r="N3927">
        <v>23434</v>
      </c>
      <c r="O3927" t="s">
        <v>70</v>
      </c>
      <c r="Q3927" t="s">
        <v>34142</v>
      </c>
      <c r="S3927" t="s">
        <v>72</v>
      </c>
      <c r="T3927" t="s">
        <v>12918</v>
      </c>
      <c r="U3927" t="s">
        <v>4627</v>
      </c>
      <c r="V3927" t="s">
        <v>4628</v>
      </c>
      <c r="W3927" t="s">
        <v>323</v>
      </c>
      <c r="X3927" t="s">
        <v>12584</v>
      </c>
      <c r="Y3927" t="str">
        <f>"37-3011"</f>
        <v>37-3011</v>
      </c>
      <c r="Z3927" t="s">
        <v>94</v>
      </c>
      <c r="AA3927">
        <v>54132</v>
      </c>
      <c r="AB3927">
        <v>26</v>
      </c>
      <c r="AC3927">
        <v>26</v>
      </c>
      <c r="AD3927" t="s">
        <v>79</v>
      </c>
      <c r="AE3927" t="s">
        <v>95</v>
      </c>
      <c r="AF3927">
        <v>40</v>
      </c>
      <c r="AG3927" s="4">
        <v>0.3125</v>
      </c>
      <c r="AH3927" s="4">
        <v>0.66666666666666663</v>
      </c>
      <c r="AI3927" s="5">
        <v>12.46</v>
      </c>
      <c r="AL3927" t="s">
        <v>81</v>
      </c>
      <c r="AM3927" t="s">
        <v>82</v>
      </c>
      <c r="AO3927" t="s">
        <v>83</v>
      </c>
      <c r="AR3927" t="s">
        <v>82</v>
      </c>
      <c r="AT3927" t="s">
        <v>82</v>
      </c>
      <c r="AW3927" t="s">
        <v>72</v>
      </c>
      <c r="AX3927">
        <v>2</v>
      </c>
      <c r="AY3927" t="s">
        <v>6535</v>
      </c>
      <c r="AZ3927" t="s">
        <v>6535</v>
      </c>
      <c r="BA3927" t="s">
        <v>278</v>
      </c>
      <c r="BB3927">
        <v>23434</v>
      </c>
      <c r="BC3927" t="s">
        <v>79</v>
      </c>
      <c r="BH3927" t="s">
        <v>34140</v>
      </c>
      <c r="BJ3927">
        <v>541685013</v>
      </c>
    </row>
    <row r="3928" spans="1:62" x14ac:dyDescent="0.25">
      <c r="A3928" t="s">
        <v>34722</v>
      </c>
      <c r="B3928" s="2">
        <v>43511</v>
      </c>
      <c r="C3928" t="s">
        <v>63</v>
      </c>
      <c r="D3928" s="3">
        <v>43469.561632766206</v>
      </c>
      <c r="E3928" t="s">
        <v>64</v>
      </c>
      <c r="F3928" s="2">
        <v>43556</v>
      </c>
      <c r="G3928" s="2">
        <v>43819</v>
      </c>
      <c r="H3928" t="s">
        <v>7735</v>
      </c>
      <c r="J3928" t="s">
        <v>34723</v>
      </c>
      <c r="L3928" t="s">
        <v>7737</v>
      </c>
      <c r="M3928" t="s">
        <v>197</v>
      </c>
      <c r="N3928">
        <v>51342</v>
      </c>
      <c r="O3928" t="s">
        <v>70</v>
      </c>
      <c r="Q3928" t="s">
        <v>7738</v>
      </c>
      <c r="S3928" t="s">
        <v>72</v>
      </c>
      <c r="T3928" t="s">
        <v>194</v>
      </c>
      <c r="U3928" t="s">
        <v>12045</v>
      </c>
      <c r="V3928" t="s">
        <v>12046</v>
      </c>
      <c r="W3928" t="s">
        <v>197</v>
      </c>
      <c r="X3928" t="s">
        <v>34724</v>
      </c>
      <c r="Y3928" t="str">
        <f>"47-3012"</f>
        <v>47-3012</v>
      </c>
      <c r="Z3928" t="s">
        <v>1540</v>
      </c>
      <c r="AA3928">
        <v>321214</v>
      </c>
      <c r="AB3928">
        <v>12</v>
      </c>
      <c r="AC3928">
        <v>12</v>
      </c>
      <c r="AD3928" t="s">
        <v>79</v>
      </c>
      <c r="AE3928" t="s">
        <v>95</v>
      </c>
      <c r="AF3928">
        <v>40</v>
      </c>
      <c r="AG3928" s="4">
        <v>0.27083333333333331</v>
      </c>
      <c r="AH3928" s="4">
        <v>0.70833333333333337</v>
      </c>
      <c r="AI3928" s="5">
        <v>14.59</v>
      </c>
      <c r="AJ3928">
        <v>21.89</v>
      </c>
      <c r="AL3928" t="s">
        <v>81</v>
      </c>
      <c r="AM3928" t="s">
        <v>82</v>
      </c>
      <c r="AO3928" t="s">
        <v>83</v>
      </c>
      <c r="AR3928" t="s">
        <v>82</v>
      </c>
      <c r="AT3928" t="s">
        <v>82</v>
      </c>
      <c r="AW3928" t="s">
        <v>82</v>
      </c>
      <c r="AY3928" t="s">
        <v>7737</v>
      </c>
      <c r="AZ3928" t="s">
        <v>34725</v>
      </c>
      <c r="BA3928" t="s">
        <v>197</v>
      </c>
      <c r="BB3928">
        <v>51342</v>
      </c>
      <c r="BC3928" t="s">
        <v>87</v>
      </c>
      <c r="BH3928" t="s">
        <v>34726</v>
      </c>
      <c r="BJ3928">
        <v>411400906</v>
      </c>
    </row>
    <row r="3929" spans="1:62" x14ac:dyDescent="0.25">
      <c r="A3929" t="s">
        <v>34784</v>
      </c>
      <c r="B3929" s="2">
        <v>43511</v>
      </c>
      <c r="C3929" t="s">
        <v>63</v>
      </c>
      <c r="D3929" s="3">
        <v>43469.525995208336</v>
      </c>
      <c r="E3929" t="s">
        <v>64</v>
      </c>
      <c r="F3929" s="2">
        <v>43556</v>
      </c>
      <c r="G3929" s="2">
        <v>43770</v>
      </c>
      <c r="H3929" t="s">
        <v>34785</v>
      </c>
      <c r="I3929" t="s">
        <v>67</v>
      </c>
      <c r="J3929" t="s">
        <v>34786</v>
      </c>
      <c r="K3929" t="s">
        <v>67</v>
      </c>
      <c r="L3929" t="s">
        <v>34787</v>
      </c>
      <c r="M3929" t="s">
        <v>197</v>
      </c>
      <c r="N3929">
        <v>50244</v>
      </c>
      <c r="O3929" t="s">
        <v>70</v>
      </c>
      <c r="P3929" t="s">
        <v>67</v>
      </c>
      <c r="Q3929" t="s">
        <v>34788</v>
      </c>
      <c r="S3929" t="s">
        <v>72</v>
      </c>
      <c r="T3929" t="s">
        <v>194</v>
      </c>
      <c r="U3929" t="s">
        <v>12045</v>
      </c>
      <c r="V3929" t="s">
        <v>12046</v>
      </c>
      <c r="W3929" t="s">
        <v>197</v>
      </c>
      <c r="X3929" t="s">
        <v>34789</v>
      </c>
      <c r="Y3929" t="str">
        <f>"33-9091"</f>
        <v>33-9091</v>
      </c>
      <c r="Z3929" t="s">
        <v>34790</v>
      </c>
      <c r="AA3929">
        <v>2373</v>
      </c>
      <c r="AB3929">
        <v>15</v>
      </c>
      <c r="AC3929">
        <v>15</v>
      </c>
      <c r="AD3929" t="s">
        <v>79</v>
      </c>
      <c r="AE3929" t="s">
        <v>95</v>
      </c>
      <c r="AF3929">
        <v>40</v>
      </c>
      <c r="AG3929" s="4">
        <v>0.29166666666666669</v>
      </c>
      <c r="AH3929" s="4">
        <v>0.70833333333333337</v>
      </c>
      <c r="AI3929" s="5">
        <v>15.25</v>
      </c>
      <c r="AJ3929">
        <v>22.88</v>
      </c>
      <c r="AL3929" t="s">
        <v>81</v>
      </c>
      <c r="AM3929" t="s">
        <v>82</v>
      </c>
      <c r="AO3929" t="s">
        <v>83</v>
      </c>
      <c r="AR3929" t="s">
        <v>82</v>
      </c>
      <c r="AT3929" t="s">
        <v>82</v>
      </c>
      <c r="AW3929" t="s">
        <v>82</v>
      </c>
      <c r="AY3929" t="s">
        <v>34791</v>
      </c>
      <c r="AZ3929" t="s">
        <v>34792</v>
      </c>
      <c r="BA3929" t="s">
        <v>197</v>
      </c>
      <c r="BB3929">
        <v>50621</v>
      </c>
      <c r="BC3929" t="s">
        <v>79</v>
      </c>
      <c r="BD3929" t="s">
        <v>67</v>
      </c>
      <c r="BE3929" t="s">
        <v>67</v>
      </c>
      <c r="BH3929" t="s">
        <v>34793</v>
      </c>
      <c r="BI3929" t="s">
        <v>67</v>
      </c>
      <c r="BJ3929">
        <v>421501734</v>
      </c>
    </row>
    <row r="3930" spans="1:62" x14ac:dyDescent="0.25">
      <c r="A3930" t="s">
        <v>35974</v>
      </c>
      <c r="B3930" s="2">
        <v>43511</v>
      </c>
      <c r="C3930" t="s">
        <v>63</v>
      </c>
      <c r="D3930" s="3">
        <v>43474.36222354167</v>
      </c>
      <c r="E3930" t="s">
        <v>91</v>
      </c>
      <c r="H3930" t="s">
        <v>20702</v>
      </c>
      <c r="J3930" t="s">
        <v>20703</v>
      </c>
      <c r="L3930" t="s">
        <v>2355</v>
      </c>
      <c r="M3930" t="s">
        <v>1165</v>
      </c>
      <c r="N3930">
        <v>57212</v>
      </c>
      <c r="O3930" t="s">
        <v>70</v>
      </c>
      <c r="Q3930" t="s">
        <v>20704</v>
      </c>
      <c r="S3930" t="s">
        <v>72</v>
      </c>
      <c r="T3930" t="s">
        <v>194</v>
      </c>
      <c r="U3930" t="s">
        <v>12045</v>
      </c>
      <c r="V3930" t="s">
        <v>12046</v>
      </c>
      <c r="W3930" t="s">
        <v>197</v>
      </c>
      <c r="X3930" t="s">
        <v>4052</v>
      </c>
      <c r="Y3930" t="str">
        <f>"47-2051"</f>
        <v>47-2051</v>
      </c>
      <c r="Z3930" t="s">
        <v>1383</v>
      </c>
      <c r="AA3930">
        <v>238110</v>
      </c>
      <c r="AB3930">
        <v>15</v>
      </c>
      <c r="AD3930" t="s">
        <v>79</v>
      </c>
      <c r="AE3930" t="s">
        <v>80</v>
      </c>
      <c r="AF3930">
        <v>40</v>
      </c>
      <c r="AG3930" s="4">
        <v>0.29166666666666669</v>
      </c>
      <c r="AH3930" s="4">
        <v>0.75</v>
      </c>
      <c r="AI3930" s="5">
        <v>18.399999999999999</v>
      </c>
      <c r="AJ3930">
        <v>27.6</v>
      </c>
      <c r="AM3930" t="s">
        <v>82</v>
      </c>
      <c r="AO3930" t="s">
        <v>83</v>
      </c>
      <c r="AR3930" t="s">
        <v>82</v>
      </c>
      <c r="AT3930" t="s">
        <v>82</v>
      </c>
      <c r="AW3930" t="s">
        <v>72</v>
      </c>
      <c r="AX3930">
        <v>12</v>
      </c>
      <c r="AY3930" t="s">
        <v>20705</v>
      </c>
      <c r="AZ3930" t="s">
        <v>13663</v>
      </c>
      <c r="BA3930" t="s">
        <v>1165</v>
      </c>
      <c r="BB3930">
        <v>57401</v>
      </c>
      <c r="BC3930" t="s">
        <v>79</v>
      </c>
      <c r="BD3930" t="s">
        <v>67</v>
      </c>
      <c r="BE3930" t="s">
        <v>67</v>
      </c>
      <c r="BH3930" t="s">
        <v>23214</v>
      </c>
      <c r="BJ3930">
        <v>200318395</v>
      </c>
    </row>
    <row r="3931" spans="1:62" x14ac:dyDescent="0.25">
      <c r="A3931" t="s">
        <v>347</v>
      </c>
      <c r="B3931" s="2">
        <v>43515</v>
      </c>
      <c r="C3931" t="s">
        <v>63</v>
      </c>
      <c r="D3931" s="3">
        <v>43472.383759421296</v>
      </c>
      <c r="E3931" t="s">
        <v>64</v>
      </c>
      <c r="F3931" s="2">
        <v>43556</v>
      </c>
      <c r="G3931" s="2">
        <v>43768</v>
      </c>
      <c r="H3931" t="s">
        <v>348</v>
      </c>
      <c r="I3931" t="s">
        <v>349</v>
      </c>
      <c r="J3931" t="s">
        <v>350</v>
      </c>
      <c r="K3931" t="s">
        <v>67</v>
      </c>
      <c r="L3931" t="s">
        <v>351</v>
      </c>
      <c r="M3931" t="s">
        <v>207</v>
      </c>
      <c r="N3931">
        <v>2670</v>
      </c>
      <c r="O3931" t="s">
        <v>70</v>
      </c>
      <c r="P3931" t="s">
        <v>67</v>
      </c>
      <c r="Q3931" t="s">
        <v>352</v>
      </c>
      <c r="S3931" t="s">
        <v>72</v>
      </c>
      <c r="T3931" t="s">
        <v>275</v>
      </c>
      <c r="U3931" t="s">
        <v>276</v>
      </c>
      <c r="V3931" t="s">
        <v>277</v>
      </c>
      <c r="W3931" t="s">
        <v>278</v>
      </c>
      <c r="X3931" t="s">
        <v>353</v>
      </c>
      <c r="Y3931" t="str">
        <f>"35-3021"</f>
        <v>35-3021</v>
      </c>
      <c r="Z3931" t="s">
        <v>354</v>
      </c>
      <c r="AA3931">
        <v>722211</v>
      </c>
      <c r="AB3931">
        <v>20</v>
      </c>
      <c r="AC3931">
        <v>20</v>
      </c>
      <c r="AD3931" t="s">
        <v>79</v>
      </c>
      <c r="AE3931" t="s">
        <v>80</v>
      </c>
      <c r="AF3931">
        <v>35</v>
      </c>
      <c r="AG3931" s="4">
        <v>0.375</v>
      </c>
      <c r="AH3931" s="4">
        <v>0.91666666666666663</v>
      </c>
      <c r="AI3931" s="5">
        <v>12.3</v>
      </c>
      <c r="AJ3931">
        <v>18.45</v>
      </c>
      <c r="AL3931" t="s">
        <v>81</v>
      </c>
      <c r="AM3931" t="s">
        <v>82</v>
      </c>
      <c r="AO3931" t="s">
        <v>83</v>
      </c>
      <c r="AP3931" t="s">
        <v>67</v>
      </c>
      <c r="AQ3931" t="s">
        <v>67</v>
      </c>
      <c r="AR3931" t="s">
        <v>82</v>
      </c>
      <c r="AT3931" t="s">
        <v>82</v>
      </c>
      <c r="AW3931" t="s">
        <v>72</v>
      </c>
      <c r="AX3931">
        <v>3</v>
      </c>
      <c r="AY3931" t="s">
        <v>351</v>
      </c>
      <c r="AZ3931" t="s">
        <v>214</v>
      </c>
      <c r="BA3931" t="s">
        <v>207</v>
      </c>
      <c r="BB3931">
        <v>2670</v>
      </c>
      <c r="BC3931" t="s">
        <v>87</v>
      </c>
      <c r="BH3931" t="s">
        <v>355</v>
      </c>
      <c r="BI3931" t="s">
        <v>67</v>
      </c>
      <c r="BJ3931">
        <v>43079100</v>
      </c>
    </row>
    <row r="3932" spans="1:62" x14ac:dyDescent="0.25">
      <c r="A3932" t="s">
        <v>418</v>
      </c>
      <c r="B3932" s="2">
        <v>43515</v>
      </c>
      <c r="C3932" t="s">
        <v>63</v>
      </c>
      <c r="D3932" s="3">
        <v>43472.381711944443</v>
      </c>
      <c r="E3932" t="s">
        <v>64</v>
      </c>
      <c r="F3932" s="2">
        <v>43556</v>
      </c>
      <c r="G3932" s="2">
        <v>43814</v>
      </c>
      <c r="H3932" t="s">
        <v>419</v>
      </c>
      <c r="I3932" t="s">
        <v>420</v>
      </c>
      <c r="J3932" t="s">
        <v>421</v>
      </c>
      <c r="K3932" t="s">
        <v>67</v>
      </c>
      <c r="L3932" t="s">
        <v>273</v>
      </c>
      <c r="M3932" t="s">
        <v>207</v>
      </c>
      <c r="N3932">
        <v>2657</v>
      </c>
      <c r="O3932" t="s">
        <v>70</v>
      </c>
      <c r="P3932" t="s">
        <v>67</v>
      </c>
      <c r="Q3932" t="s">
        <v>422</v>
      </c>
      <c r="S3932" t="s">
        <v>72</v>
      </c>
      <c r="T3932" t="s">
        <v>275</v>
      </c>
      <c r="U3932" t="s">
        <v>276</v>
      </c>
      <c r="V3932" t="s">
        <v>277</v>
      </c>
      <c r="W3932" t="s">
        <v>278</v>
      </c>
      <c r="X3932" t="s">
        <v>423</v>
      </c>
      <c r="Y3932" t="str">
        <f>"37-2011"</f>
        <v>37-2011</v>
      </c>
      <c r="Z3932" t="s">
        <v>424</v>
      </c>
      <c r="AA3932">
        <v>721110</v>
      </c>
      <c r="AB3932">
        <v>4</v>
      </c>
      <c r="AC3932">
        <v>4</v>
      </c>
      <c r="AD3932" t="s">
        <v>79</v>
      </c>
      <c r="AE3932" t="s">
        <v>80</v>
      </c>
      <c r="AF3932">
        <v>35</v>
      </c>
      <c r="AG3932" s="4">
        <v>0.25</v>
      </c>
      <c r="AH3932" s="4">
        <v>0.54166666666666663</v>
      </c>
      <c r="AI3932" s="5">
        <v>18.2</v>
      </c>
      <c r="AJ3932">
        <v>27.3</v>
      </c>
      <c r="AL3932" t="s">
        <v>81</v>
      </c>
      <c r="AM3932" t="s">
        <v>82</v>
      </c>
      <c r="AO3932" t="s">
        <v>83</v>
      </c>
      <c r="AP3932" t="s">
        <v>67</v>
      </c>
      <c r="AQ3932" t="s">
        <v>67</v>
      </c>
      <c r="AR3932" t="s">
        <v>82</v>
      </c>
      <c r="AT3932" t="s">
        <v>82</v>
      </c>
      <c r="AW3932" t="s">
        <v>72</v>
      </c>
      <c r="AX3932">
        <v>3</v>
      </c>
      <c r="AY3932" t="s">
        <v>273</v>
      </c>
      <c r="AZ3932" t="s">
        <v>214</v>
      </c>
      <c r="BA3932" t="s">
        <v>207</v>
      </c>
      <c r="BB3932">
        <v>2657</v>
      </c>
      <c r="BC3932" t="s">
        <v>87</v>
      </c>
      <c r="BH3932" t="s">
        <v>421</v>
      </c>
      <c r="BI3932" t="s">
        <v>67</v>
      </c>
      <c r="BJ3932">
        <v>43549689</v>
      </c>
    </row>
    <row r="3933" spans="1:62" x14ac:dyDescent="0.25">
      <c r="A3933" t="s">
        <v>479</v>
      </c>
      <c r="B3933" s="2">
        <v>43515</v>
      </c>
      <c r="C3933" t="s">
        <v>63</v>
      </c>
      <c r="D3933" s="3">
        <v>43472.382345868056</v>
      </c>
      <c r="E3933" t="s">
        <v>117</v>
      </c>
      <c r="H3933" t="s">
        <v>480</v>
      </c>
      <c r="I3933" t="s">
        <v>481</v>
      </c>
      <c r="J3933" t="s">
        <v>482</v>
      </c>
      <c r="K3933" t="s">
        <v>483</v>
      </c>
      <c r="L3933" t="s">
        <v>297</v>
      </c>
      <c r="M3933" t="s">
        <v>298</v>
      </c>
      <c r="N3933">
        <v>3907</v>
      </c>
      <c r="O3933" t="s">
        <v>70</v>
      </c>
      <c r="P3933" t="s">
        <v>67</v>
      </c>
      <c r="Q3933" t="s">
        <v>484</v>
      </c>
      <c r="S3933" t="s">
        <v>72</v>
      </c>
      <c r="T3933" t="s">
        <v>275</v>
      </c>
      <c r="U3933" t="s">
        <v>276</v>
      </c>
      <c r="V3933" t="s">
        <v>277</v>
      </c>
      <c r="W3933" t="s">
        <v>278</v>
      </c>
      <c r="X3933" t="s">
        <v>300</v>
      </c>
      <c r="Y3933" t="str">
        <f>"35-2014"</f>
        <v>35-2014</v>
      </c>
      <c r="Z3933" t="s">
        <v>301</v>
      </c>
      <c r="AA3933">
        <v>721110</v>
      </c>
      <c r="AB3933">
        <v>12</v>
      </c>
      <c r="AD3933" t="s">
        <v>79</v>
      </c>
      <c r="AE3933" t="s">
        <v>80</v>
      </c>
      <c r="AF3933">
        <v>35</v>
      </c>
      <c r="AG3933" s="4">
        <v>0.29166666666666669</v>
      </c>
      <c r="AH3933" s="4">
        <v>0.95833333333333337</v>
      </c>
      <c r="AI3933" s="5">
        <v>12.35</v>
      </c>
      <c r="AJ3933">
        <v>18.53</v>
      </c>
      <c r="AL3933" t="s">
        <v>81</v>
      </c>
      <c r="AM3933" t="s">
        <v>82</v>
      </c>
      <c r="AO3933" t="s">
        <v>83</v>
      </c>
      <c r="AP3933" t="s">
        <v>67</v>
      </c>
      <c r="AQ3933" t="s">
        <v>67</v>
      </c>
      <c r="AR3933" t="s">
        <v>82</v>
      </c>
      <c r="AT3933" t="s">
        <v>82</v>
      </c>
      <c r="AW3933" t="s">
        <v>72</v>
      </c>
      <c r="AX3933">
        <v>6</v>
      </c>
      <c r="AY3933" t="s">
        <v>297</v>
      </c>
      <c r="AZ3933" t="s">
        <v>302</v>
      </c>
      <c r="BA3933" t="s">
        <v>298</v>
      </c>
      <c r="BB3933">
        <v>3907</v>
      </c>
      <c r="BC3933" t="s">
        <v>87</v>
      </c>
      <c r="BH3933" t="s">
        <v>483</v>
      </c>
      <c r="BI3933" t="s">
        <v>67</v>
      </c>
      <c r="BJ3933">
        <v>20592495</v>
      </c>
    </row>
    <row r="3934" spans="1:62" x14ac:dyDescent="0.25">
      <c r="A3934" t="s">
        <v>1322</v>
      </c>
      <c r="B3934" s="2">
        <v>43515</v>
      </c>
      <c r="C3934" t="s">
        <v>63</v>
      </c>
      <c r="D3934" s="3">
        <v>43472.384108055558</v>
      </c>
      <c r="E3934" t="s">
        <v>64</v>
      </c>
      <c r="F3934" s="2">
        <v>43556</v>
      </c>
      <c r="G3934" s="2">
        <v>43830</v>
      </c>
      <c r="H3934" t="s">
        <v>1323</v>
      </c>
      <c r="I3934" t="s">
        <v>67</v>
      </c>
      <c r="J3934" t="s">
        <v>1324</v>
      </c>
      <c r="K3934" t="s">
        <v>67</v>
      </c>
      <c r="L3934" t="s">
        <v>1325</v>
      </c>
      <c r="M3934" t="s">
        <v>232</v>
      </c>
      <c r="N3934">
        <v>10604</v>
      </c>
      <c r="O3934" t="s">
        <v>70</v>
      </c>
      <c r="P3934" t="s">
        <v>67</v>
      </c>
      <c r="Q3934" t="s">
        <v>1326</v>
      </c>
      <c r="S3934" t="s">
        <v>72</v>
      </c>
      <c r="T3934" t="s">
        <v>1273</v>
      </c>
      <c r="U3934" t="s">
        <v>1274</v>
      </c>
      <c r="V3934" t="s">
        <v>1275</v>
      </c>
      <c r="W3934" t="s">
        <v>1276</v>
      </c>
      <c r="X3934" t="s">
        <v>1277</v>
      </c>
      <c r="Y3934" t="str">
        <f>"37-3011"</f>
        <v>37-3011</v>
      </c>
      <c r="Z3934" t="s">
        <v>94</v>
      </c>
      <c r="AA3934">
        <v>561730</v>
      </c>
      <c r="AB3934">
        <v>10</v>
      </c>
      <c r="AC3934">
        <v>10</v>
      </c>
      <c r="AD3934" t="s">
        <v>79</v>
      </c>
      <c r="AE3934" t="s">
        <v>80</v>
      </c>
      <c r="AF3934">
        <v>40</v>
      </c>
      <c r="AG3934" s="4">
        <v>0.33333333333333331</v>
      </c>
      <c r="AH3934" s="4">
        <v>0.6875</v>
      </c>
      <c r="AI3934" s="5">
        <v>18.059999999999999</v>
      </c>
      <c r="AL3934" t="s">
        <v>81</v>
      </c>
      <c r="AM3934" t="s">
        <v>82</v>
      </c>
      <c r="AO3934" t="s">
        <v>83</v>
      </c>
      <c r="AP3934" t="s">
        <v>67</v>
      </c>
      <c r="AQ3934" t="s">
        <v>67</v>
      </c>
      <c r="AR3934" t="s">
        <v>82</v>
      </c>
      <c r="AT3934" t="s">
        <v>82</v>
      </c>
      <c r="AW3934" t="s">
        <v>82</v>
      </c>
      <c r="AY3934" t="s">
        <v>1325</v>
      </c>
      <c r="AZ3934" t="s">
        <v>1285</v>
      </c>
      <c r="BA3934" t="s">
        <v>232</v>
      </c>
      <c r="BB3934">
        <v>10604</v>
      </c>
      <c r="BC3934" t="s">
        <v>79</v>
      </c>
      <c r="BH3934" t="s">
        <v>1324</v>
      </c>
      <c r="BI3934" t="s">
        <v>67</v>
      </c>
      <c r="BJ3934">
        <v>371433039</v>
      </c>
    </row>
    <row r="3935" spans="1:62" x14ac:dyDescent="0.25">
      <c r="A3935" t="s">
        <v>1462</v>
      </c>
      <c r="B3935" s="2">
        <v>43515</v>
      </c>
      <c r="C3935" t="s">
        <v>63</v>
      </c>
      <c r="D3935" s="3">
        <v>43472.380765497684</v>
      </c>
      <c r="E3935" t="s">
        <v>64</v>
      </c>
      <c r="F3935" s="2">
        <v>43556</v>
      </c>
      <c r="G3935" s="2">
        <v>43814</v>
      </c>
      <c r="H3935" t="s">
        <v>1463</v>
      </c>
      <c r="J3935" t="s">
        <v>1464</v>
      </c>
      <c r="L3935" t="s">
        <v>1465</v>
      </c>
      <c r="M3935" t="s">
        <v>308</v>
      </c>
      <c r="N3935">
        <v>7722</v>
      </c>
      <c r="O3935" t="s">
        <v>70</v>
      </c>
      <c r="Q3935" t="s">
        <v>1466</v>
      </c>
      <c r="S3935" t="s">
        <v>72</v>
      </c>
      <c r="T3935" t="s">
        <v>73</v>
      </c>
      <c r="U3935" t="s">
        <v>1167</v>
      </c>
      <c r="V3935" t="s">
        <v>75</v>
      </c>
      <c r="W3935" t="s">
        <v>76</v>
      </c>
      <c r="X3935" t="s">
        <v>106</v>
      </c>
      <c r="Y3935" t="str">
        <f>"37-3011"</f>
        <v>37-3011</v>
      </c>
      <c r="Z3935" t="s">
        <v>94</v>
      </c>
      <c r="AA3935">
        <v>561730</v>
      </c>
      <c r="AB3935">
        <v>6</v>
      </c>
      <c r="AC3935">
        <v>6</v>
      </c>
      <c r="AD3935" t="s">
        <v>79</v>
      </c>
      <c r="AE3935" t="s">
        <v>80</v>
      </c>
      <c r="AF3935">
        <v>40</v>
      </c>
      <c r="AG3935" s="4">
        <v>0.33333333333333331</v>
      </c>
      <c r="AH3935" s="4">
        <v>0.75</v>
      </c>
      <c r="AI3935" s="5">
        <v>16.809999999999999</v>
      </c>
      <c r="AJ3935">
        <v>25.22</v>
      </c>
      <c r="AK3935">
        <v>25.22</v>
      </c>
      <c r="AL3935" t="s">
        <v>81</v>
      </c>
      <c r="AM3935" t="s">
        <v>82</v>
      </c>
      <c r="AO3935" t="s">
        <v>83</v>
      </c>
      <c r="AR3935" t="s">
        <v>82</v>
      </c>
      <c r="AT3935" t="s">
        <v>82</v>
      </c>
      <c r="AW3935" t="s">
        <v>82</v>
      </c>
      <c r="AY3935" t="s">
        <v>1465</v>
      </c>
      <c r="AZ3935" t="s">
        <v>1467</v>
      </c>
      <c r="BA3935" t="s">
        <v>308</v>
      </c>
      <c r="BB3935">
        <v>7722</v>
      </c>
      <c r="BC3935" t="s">
        <v>79</v>
      </c>
      <c r="BH3935" t="s">
        <v>1464</v>
      </c>
      <c r="BJ3935">
        <v>383794420</v>
      </c>
    </row>
    <row r="3936" spans="1:62" x14ac:dyDescent="0.25">
      <c r="A3936" t="s">
        <v>1468</v>
      </c>
      <c r="B3936" s="2">
        <v>43515</v>
      </c>
      <c r="C3936" t="s">
        <v>63</v>
      </c>
      <c r="D3936" s="3">
        <v>43472.381602222224</v>
      </c>
      <c r="E3936" t="s">
        <v>64</v>
      </c>
      <c r="F3936" s="2">
        <v>43556</v>
      </c>
      <c r="G3936" s="2">
        <v>43814</v>
      </c>
      <c r="H3936" t="s">
        <v>1469</v>
      </c>
      <c r="J3936" t="s">
        <v>1470</v>
      </c>
      <c r="L3936" t="s">
        <v>1471</v>
      </c>
      <c r="M3936" t="s">
        <v>147</v>
      </c>
      <c r="N3936">
        <v>19382</v>
      </c>
      <c r="O3936" t="s">
        <v>70</v>
      </c>
      <c r="Q3936" t="s">
        <v>1472</v>
      </c>
      <c r="S3936" t="s">
        <v>72</v>
      </c>
      <c r="T3936" t="s">
        <v>73</v>
      </c>
      <c r="U3936" t="s">
        <v>1167</v>
      </c>
      <c r="V3936" t="s">
        <v>75</v>
      </c>
      <c r="W3936" t="s">
        <v>76</v>
      </c>
      <c r="X3936" t="s">
        <v>1473</v>
      </c>
      <c r="Y3936" t="str">
        <f>"47-5051"</f>
        <v>47-5051</v>
      </c>
      <c r="Z3936" t="s">
        <v>1474</v>
      </c>
      <c r="AA3936">
        <v>212311</v>
      </c>
      <c r="AB3936">
        <v>5</v>
      </c>
      <c r="AC3936">
        <v>5</v>
      </c>
      <c r="AD3936" t="s">
        <v>79</v>
      </c>
      <c r="AE3936" t="s">
        <v>80</v>
      </c>
      <c r="AF3936">
        <v>40</v>
      </c>
      <c r="AG3936" s="4">
        <v>0.29166666666666669</v>
      </c>
      <c r="AH3936" s="4">
        <v>0.70833333333333337</v>
      </c>
      <c r="AI3936" s="5">
        <v>17.53</v>
      </c>
      <c r="AJ3936">
        <v>26.3</v>
      </c>
      <c r="AK3936">
        <v>26.3</v>
      </c>
      <c r="AL3936" t="s">
        <v>81</v>
      </c>
      <c r="AM3936" t="s">
        <v>82</v>
      </c>
      <c r="AO3936" t="s">
        <v>83</v>
      </c>
      <c r="AR3936" t="s">
        <v>82</v>
      </c>
      <c r="AT3936" t="s">
        <v>82</v>
      </c>
      <c r="AW3936" t="s">
        <v>82</v>
      </c>
      <c r="AY3936" t="s">
        <v>1107</v>
      </c>
      <c r="AZ3936" t="s">
        <v>1475</v>
      </c>
      <c r="BA3936" t="s">
        <v>232</v>
      </c>
      <c r="BB3936">
        <v>13865</v>
      </c>
      <c r="BC3936" t="s">
        <v>87</v>
      </c>
      <c r="BH3936" t="s">
        <v>1476</v>
      </c>
      <c r="BJ3936">
        <v>20182149</v>
      </c>
    </row>
    <row r="3937" spans="1:62" x14ac:dyDescent="0.25">
      <c r="A3937" t="s">
        <v>1522</v>
      </c>
      <c r="B3937" s="2">
        <v>43515</v>
      </c>
      <c r="C3937" t="s">
        <v>63</v>
      </c>
      <c r="D3937" s="3">
        <v>43472.382076018519</v>
      </c>
      <c r="E3937" t="s">
        <v>64</v>
      </c>
      <c r="F3937" s="2">
        <v>43556</v>
      </c>
      <c r="G3937" s="2">
        <v>43799</v>
      </c>
      <c r="H3937" t="s">
        <v>1523</v>
      </c>
      <c r="J3937" t="s">
        <v>1524</v>
      </c>
      <c r="L3937" t="s">
        <v>1525</v>
      </c>
      <c r="M3937" t="s">
        <v>76</v>
      </c>
      <c r="N3937">
        <v>73034</v>
      </c>
      <c r="O3937" t="s">
        <v>70</v>
      </c>
      <c r="Q3937" t="s">
        <v>1526</v>
      </c>
      <c r="S3937" t="s">
        <v>72</v>
      </c>
      <c r="T3937" t="s">
        <v>73</v>
      </c>
      <c r="U3937" t="s">
        <v>1167</v>
      </c>
      <c r="V3937" t="s">
        <v>75</v>
      </c>
      <c r="W3937" t="s">
        <v>76</v>
      </c>
      <c r="X3937" t="s">
        <v>1256</v>
      </c>
      <c r="Y3937" t="str">
        <f>"37-3011"</f>
        <v>37-3011</v>
      </c>
      <c r="Z3937" t="s">
        <v>94</v>
      </c>
      <c r="AA3937">
        <v>541320</v>
      </c>
      <c r="AB3937">
        <v>4</v>
      </c>
      <c r="AC3937">
        <v>4</v>
      </c>
      <c r="AD3937" t="s">
        <v>79</v>
      </c>
      <c r="AE3937" t="s">
        <v>80</v>
      </c>
      <c r="AF3937">
        <v>40</v>
      </c>
      <c r="AG3937" s="4">
        <v>0.33333333333333331</v>
      </c>
      <c r="AH3937" s="4">
        <v>0.66666666666666663</v>
      </c>
      <c r="AI3937" s="5">
        <v>12.92</v>
      </c>
      <c r="AJ3937">
        <v>19.38</v>
      </c>
      <c r="AK3937">
        <v>19.38</v>
      </c>
      <c r="AL3937" t="s">
        <v>81</v>
      </c>
      <c r="AM3937" t="s">
        <v>82</v>
      </c>
      <c r="AO3937" t="s">
        <v>83</v>
      </c>
      <c r="AR3937" t="s">
        <v>82</v>
      </c>
      <c r="AT3937" t="s">
        <v>82</v>
      </c>
      <c r="AW3937" t="s">
        <v>72</v>
      </c>
      <c r="AX3937">
        <v>1</v>
      </c>
      <c r="AY3937" t="s">
        <v>1525</v>
      </c>
      <c r="AZ3937" t="s">
        <v>1257</v>
      </c>
      <c r="BA3937" t="s">
        <v>76</v>
      </c>
      <c r="BB3937">
        <v>73034</v>
      </c>
      <c r="BC3937" t="s">
        <v>79</v>
      </c>
      <c r="BH3937" t="s">
        <v>1524</v>
      </c>
      <c r="BJ3937">
        <v>731504014</v>
      </c>
    </row>
    <row r="3938" spans="1:62" x14ac:dyDescent="0.25">
      <c r="A3938" t="s">
        <v>2692</v>
      </c>
      <c r="B3938" s="2">
        <v>43515</v>
      </c>
      <c r="C3938" t="s">
        <v>63</v>
      </c>
      <c r="D3938" s="3">
        <v>43472.38256943287</v>
      </c>
      <c r="E3938" t="s">
        <v>64</v>
      </c>
      <c r="F3938" s="2">
        <v>43556</v>
      </c>
      <c r="G3938" s="2">
        <v>43830</v>
      </c>
      <c r="H3938" t="s">
        <v>2693</v>
      </c>
      <c r="J3938" t="s">
        <v>2694</v>
      </c>
      <c r="L3938" t="s">
        <v>2308</v>
      </c>
      <c r="M3938" t="s">
        <v>2314</v>
      </c>
      <c r="N3938">
        <v>46064</v>
      </c>
      <c r="O3938" t="s">
        <v>70</v>
      </c>
      <c r="Q3938" t="s">
        <v>2695</v>
      </c>
      <c r="S3938" t="s">
        <v>72</v>
      </c>
      <c r="T3938" t="s">
        <v>73</v>
      </c>
      <c r="U3938" t="s">
        <v>74</v>
      </c>
      <c r="V3938" t="s">
        <v>75</v>
      </c>
      <c r="W3938" t="s">
        <v>76</v>
      </c>
      <c r="X3938" t="s">
        <v>77</v>
      </c>
      <c r="Y3938" t="str">
        <f>"39-2021"</f>
        <v>39-2021</v>
      </c>
      <c r="Z3938" t="s">
        <v>78</v>
      </c>
      <c r="AA3938">
        <v>711212</v>
      </c>
      <c r="AB3938">
        <v>3</v>
      </c>
      <c r="AC3938">
        <v>3</v>
      </c>
      <c r="AD3938" t="s">
        <v>79</v>
      </c>
      <c r="AE3938" t="s">
        <v>80</v>
      </c>
      <c r="AF3938">
        <v>40</v>
      </c>
      <c r="AG3938" s="4">
        <v>0.20833333333333334</v>
      </c>
      <c r="AH3938" s="4">
        <v>0.70833333333333337</v>
      </c>
      <c r="AI3938" s="5">
        <v>11.08</v>
      </c>
      <c r="AJ3938">
        <v>16.62</v>
      </c>
      <c r="AK3938">
        <v>16.62</v>
      </c>
      <c r="AL3938" t="s">
        <v>81</v>
      </c>
      <c r="AM3938" t="s">
        <v>82</v>
      </c>
      <c r="AO3938" t="s">
        <v>83</v>
      </c>
      <c r="AR3938" t="s">
        <v>82</v>
      </c>
      <c r="AT3938" t="s">
        <v>82</v>
      </c>
      <c r="AW3938" t="s">
        <v>72</v>
      </c>
      <c r="AX3938">
        <v>1</v>
      </c>
      <c r="AY3938" t="s">
        <v>2267</v>
      </c>
      <c r="AZ3938" t="s">
        <v>2001</v>
      </c>
      <c r="BA3938" t="s">
        <v>2314</v>
      </c>
      <c r="BB3938">
        <v>46176</v>
      </c>
      <c r="BC3938" t="s">
        <v>87</v>
      </c>
      <c r="BH3938" t="s">
        <v>2696</v>
      </c>
      <c r="BI3938" t="s">
        <v>2697</v>
      </c>
      <c r="BJ3938">
        <v>470972077</v>
      </c>
    </row>
    <row r="3939" spans="1:62" x14ac:dyDescent="0.25">
      <c r="A3939" t="s">
        <v>3193</v>
      </c>
      <c r="B3939" s="2">
        <v>43515</v>
      </c>
      <c r="C3939" t="s">
        <v>63</v>
      </c>
      <c r="D3939" s="3">
        <v>43472.380395717591</v>
      </c>
      <c r="E3939" t="s">
        <v>64</v>
      </c>
      <c r="F3939" s="2">
        <v>43556</v>
      </c>
      <c r="G3939" s="2">
        <v>43814</v>
      </c>
      <c r="H3939" t="s">
        <v>3194</v>
      </c>
      <c r="J3939" t="s">
        <v>3195</v>
      </c>
      <c r="K3939" t="s">
        <v>3196</v>
      </c>
      <c r="L3939" t="s">
        <v>3197</v>
      </c>
      <c r="M3939" t="s">
        <v>136</v>
      </c>
      <c r="N3939">
        <v>21214</v>
      </c>
      <c r="O3939" t="s">
        <v>70</v>
      </c>
      <c r="Q3939" t="s">
        <v>3198</v>
      </c>
      <c r="S3939" t="s">
        <v>72</v>
      </c>
      <c r="T3939" t="s">
        <v>1738</v>
      </c>
      <c r="U3939" t="s">
        <v>1739</v>
      </c>
      <c r="V3939" t="s">
        <v>1740</v>
      </c>
      <c r="W3939" t="s">
        <v>278</v>
      </c>
      <c r="X3939" t="s">
        <v>326</v>
      </c>
      <c r="Y3939" t="str">
        <f>"47-2061"</f>
        <v>47-2061</v>
      </c>
      <c r="Z3939" t="s">
        <v>326</v>
      </c>
      <c r="AA3939">
        <v>238190</v>
      </c>
      <c r="AB3939">
        <v>16</v>
      </c>
      <c r="AC3939">
        <v>16</v>
      </c>
      <c r="AD3939" t="s">
        <v>79</v>
      </c>
      <c r="AE3939" t="s">
        <v>95</v>
      </c>
      <c r="AF3939">
        <v>40</v>
      </c>
      <c r="AG3939" s="4">
        <v>0.29166666666666669</v>
      </c>
      <c r="AH3939" s="4">
        <v>0.64583333333333337</v>
      </c>
      <c r="AI3939" s="5">
        <v>16.54</v>
      </c>
      <c r="AJ3939">
        <v>24.81</v>
      </c>
      <c r="AK3939">
        <v>24.81</v>
      </c>
      <c r="AL3939" t="s">
        <v>81</v>
      </c>
      <c r="AM3939" t="s">
        <v>82</v>
      </c>
      <c r="AO3939" t="s">
        <v>83</v>
      </c>
      <c r="AR3939" t="s">
        <v>82</v>
      </c>
      <c r="AT3939" t="s">
        <v>82</v>
      </c>
      <c r="AW3939" t="s">
        <v>72</v>
      </c>
      <c r="AX3939">
        <v>1</v>
      </c>
      <c r="AY3939" t="s">
        <v>3197</v>
      </c>
      <c r="AZ3939" t="s">
        <v>3199</v>
      </c>
      <c r="BA3939" t="s">
        <v>136</v>
      </c>
      <c r="BB3939">
        <v>21214</v>
      </c>
      <c r="BC3939" t="s">
        <v>79</v>
      </c>
      <c r="BH3939" t="s">
        <v>3200</v>
      </c>
      <c r="BJ3939">
        <v>520789774</v>
      </c>
    </row>
    <row r="3940" spans="1:62" x14ac:dyDescent="0.25">
      <c r="A3940" t="s">
        <v>3997</v>
      </c>
      <c r="B3940" s="2">
        <v>43515</v>
      </c>
      <c r="C3940" t="s">
        <v>63</v>
      </c>
      <c r="D3940" s="3">
        <v>43472.379407731481</v>
      </c>
      <c r="E3940" t="s">
        <v>64</v>
      </c>
      <c r="F3940" s="2">
        <v>43556</v>
      </c>
      <c r="G3940" s="2">
        <v>43769</v>
      </c>
      <c r="H3940" t="s">
        <v>3998</v>
      </c>
      <c r="I3940" t="s">
        <v>3999</v>
      </c>
      <c r="J3940" t="s">
        <v>4000</v>
      </c>
      <c r="L3940" t="s">
        <v>4001</v>
      </c>
      <c r="M3940" t="s">
        <v>278</v>
      </c>
      <c r="N3940">
        <v>22578</v>
      </c>
      <c r="O3940" t="s">
        <v>70</v>
      </c>
      <c r="Q3940" t="s">
        <v>4002</v>
      </c>
      <c r="S3940" t="s">
        <v>72</v>
      </c>
      <c r="T3940" t="s">
        <v>1738</v>
      </c>
      <c r="U3940" t="s">
        <v>1739</v>
      </c>
      <c r="V3940" t="s">
        <v>1740</v>
      </c>
      <c r="W3940" t="s">
        <v>278</v>
      </c>
      <c r="X3940" t="s">
        <v>864</v>
      </c>
      <c r="Y3940" t="str">
        <f>"53-7062"</f>
        <v>53-7062</v>
      </c>
      <c r="Z3940" t="s">
        <v>337</v>
      </c>
      <c r="AA3940">
        <v>424460</v>
      </c>
      <c r="AB3940">
        <v>10</v>
      </c>
      <c r="AC3940">
        <v>10</v>
      </c>
      <c r="AD3940" t="s">
        <v>79</v>
      </c>
      <c r="AE3940" t="s">
        <v>80</v>
      </c>
      <c r="AF3940">
        <v>35</v>
      </c>
      <c r="AG3940" s="4">
        <v>0.16666666666666666</v>
      </c>
      <c r="AH3940" s="4">
        <v>0.5</v>
      </c>
      <c r="AI3940" s="5">
        <v>11.46</v>
      </c>
      <c r="AJ3940">
        <v>17.190000000000001</v>
      </c>
      <c r="AK3940">
        <v>17.190000000000001</v>
      </c>
      <c r="AL3940" t="s">
        <v>81</v>
      </c>
      <c r="AM3940" t="s">
        <v>82</v>
      </c>
      <c r="AO3940" t="s">
        <v>83</v>
      </c>
      <c r="AR3940" t="s">
        <v>82</v>
      </c>
      <c r="AT3940" t="s">
        <v>82</v>
      </c>
      <c r="AW3940" t="s">
        <v>82</v>
      </c>
      <c r="AY3940" t="s">
        <v>4001</v>
      </c>
      <c r="AZ3940" t="s">
        <v>4003</v>
      </c>
      <c r="BA3940" t="s">
        <v>278</v>
      </c>
      <c r="BB3940">
        <v>22578</v>
      </c>
      <c r="BC3940" t="s">
        <v>87</v>
      </c>
      <c r="BH3940" t="s">
        <v>4000</v>
      </c>
      <c r="BJ3940">
        <v>541617979</v>
      </c>
    </row>
    <row r="3941" spans="1:62" x14ac:dyDescent="0.25">
      <c r="A3941" t="s">
        <v>6763</v>
      </c>
      <c r="B3941" s="2">
        <v>43515</v>
      </c>
      <c r="C3941" t="s">
        <v>63</v>
      </c>
      <c r="D3941" s="3">
        <v>43472.381236064815</v>
      </c>
      <c r="E3941" t="s">
        <v>64</v>
      </c>
      <c r="F3941" s="2">
        <v>43556</v>
      </c>
      <c r="G3941" s="2">
        <v>43789</v>
      </c>
      <c r="H3941" t="s">
        <v>6764</v>
      </c>
      <c r="J3941" t="s">
        <v>6765</v>
      </c>
      <c r="L3941" t="s">
        <v>5139</v>
      </c>
      <c r="M3941" t="s">
        <v>100</v>
      </c>
      <c r="N3941">
        <v>28771</v>
      </c>
      <c r="O3941" t="s">
        <v>70</v>
      </c>
      <c r="Q3941" t="s">
        <v>6766</v>
      </c>
      <c r="R3941">
        <v>6106</v>
      </c>
      <c r="S3941" t="s">
        <v>72</v>
      </c>
      <c r="T3941" t="s">
        <v>1738</v>
      </c>
      <c r="U3941" t="s">
        <v>1739</v>
      </c>
      <c r="V3941" t="s">
        <v>1740</v>
      </c>
      <c r="W3941" t="s">
        <v>278</v>
      </c>
      <c r="X3941" t="s">
        <v>2013</v>
      </c>
      <c r="Y3941" t="str">
        <f>"37-3011"</f>
        <v>37-3011</v>
      </c>
      <c r="Z3941" t="s">
        <v>94</v>
      </c>
      <c r="AA3941">
        <v>561730</v>
      </c>
      <c r="AB3941">
        <v>15</v>
      </c>
      <c r="AC3941">
        <v>15</v>
      </c>
      <c r="AD3941" t="s">
        <v>79</v>
      </c>
      <c r="AE3941" t="s">
        <v>80</v>
      </c>
      <c r="AF3941">
        <v>35</v>
      </c>
      <c r="AG3941" s="4">
        <v>0.3125</v>
      </c>
      <c r="AH3941" s="4">
        <v>0.72916666666666663</v>
      </c>
      <c r="AI3941" s="5">
        <v>14.52</v>
      </c>
      <c r="AJ3941">
        <v>21.78</v>
      </c>
      <c r="AK3941">
        <v>21.78</v>
      </c>
      <c r="AL3941" t="s">
        <v>81</v>
      </c>
      <c r="AM3941" t="s">
        <v>82</v>
      </c>
      <c r="AO3941" t="s">
        <v>83</v>
      </c>
      <c r="AR3941" t="s">
        <v>82</v>
      </c>
      <c r="AT3941" t="s">
        <v>82</v>
      </c>
      <c r="AW3941" t="s">
        <v>82</v>
      </c>
      <c r="AY3941" t="s">
        <v>5139</v>
      </c>
      <c r="AZ3941" t="s">
        <v>5142</v>
      </c>
      <c r="BA3941" t="s">
        <v>100</v>
      </c>
      <c r="BB3941">
        <v>28771</v>
      </c>
      <c r="BC3941" t="s">
        <v>79</v>
      </c>
      <c r="BH3941" t="s">
        <v>6765</v>
      </c>
      <c r="BJ3941">
        <v>562089131</v>
      </c>
    </row>
    <row r="3942" spans="1:62" x14ac:dyDescent="0.25">
      <c r="A3942" t="s">
        <v>7062</v>
      </c>
      <c r="B3942" s="2">
        <v>43515</v>
      </c>
      <c r="C3942" t="s">
        <v>63</v>
      </c>
      <c r="D3942" s="3">
        <v>43472.384663078701</v>
      </c>
      <c r="E3942" t="s">
        <v>64</v>
      </c>
      <c r="F3942" s="2">
        <v>43556</v>
      </c>
      <c r="G3942" s="2">
        <v>43756</v>
      </c>
      <c r="H3942" t="s">
        <v>7034</v>
      </c>
      <c r="I3942" t="s">
        <v>3692</v>
      </c>
      <c r="J3942" t="s">
        <v>3693</v>
      </c>
      <c r="L3942" t="s">
        <v>3694</v>
      </c>
      <c r="M3942" t="s">
        <v>2367</v>
      </c>
      <c r="N3942">
        <v>29572</v>
      </c>
      <c r="O3942" t="s">
        <v>70</v>
      </c>
      <c r="P3942" t="s">
        <v>67</v>
      </c>
      <c r="Q3942" t="s">
        <v>3695</v>
      </c>
      <c r="S3942" t="s">
        <v>72</v>
      </c>
      <c r="T3942" t="s">
        <v>102</v>
      </c>
      <c r="U3942" t="s">
        <v>2630</v>
      </c>
      <c r="V3942" t="s">
        <v>1426</v>
      </c>
      <c r="W3942" t="s">
        <v>105</v>
      </c>
      <c r="X3942" t="s">
        <v>7063</v>
      </c>
      <c r="Y3942" t="str">
        <f>"35-3022"</f>
        <v>35-3022</v>
      </c>
      <c r="Z3942" t="s">
        <v>280</v>
      </c>
      <c r="AA3942">
        <v>721110</v>
      </c>
      <c r="AB3942">
        <v>4</v>
      </c>
      <c r="AC3942">
        <v>4</v>
      </c>
      <c r="AD3942" t="s">
        <v>79</v>
      </c>
      <c r="AE3942" t="s">
        <v>95</v>
      </c>
      <c r="AF3942">
        <v>35</v>
      </c>
      <c r="AG3942" s="4">
        <v>0.25</v>
      </c>
      <c r="AH3942" s="4">
        <v>0.58333333333333337</v>
      </c>
      <c r="AI3942" s="5">
        <v>8.85</v>
      </c>
      <c r="AJ3942">
        <v>13.28</v>
      </c>
      <c r="AK3942">
        <v>13.28</v>
      </c>
      <c r="AL3942" t="s">
        <v>81</v>
      </c>
      <c r="AM3942" t="s">
        <v>82</v>
      </c>
      <c r="AO3942" t="s">
        <v>83</v>
      </c>
      <c r="AR3942" t="s">
        <v>82</v>
      </c>
      <c r="AT3942" t="s">
        <v>82</v>
      </c>
      <c r="AW3942" t="s">
        <v>72</v>
      </c>
      <c r="AX3942">
        <v>1</v>
      </c>
      <c r="AY3942" t="s">
        <v>3153</v>
      </c>
      <c r="AZ3942" t="s">
        <v>3155</v>
      </c>
      <c r="BA3942" t="s">
        <v>2367</v>
      </c>
      <c r="BB3942">
        <v>29572</v>
      </c>
      <c r="BC3942" t="s">
        <v>87</v>
      </c>
      <c r="BH3942" t="s">
        <v>3697</v>
      </c>
      <c r="BJ3942">
        <v>261101036</v>
      </c>
    </row>
    <row r="3943" spans="1:62" x14ac:dyDescent="0.25">
      <c r="A3943" t="s">
        <v>7081</v>
      </c>
      <c r="B3943" s="2">
        <v>43515</v>
      </c>
      <c r="C3943" t="s">
        <v>63</v>
      </c>
      <c r="D3943" s="3">
        <v>43472.381289699071</v>
      </c>
      <c r="E3943" t="s">
        <v>64</v>
      </c>
      <c r="F3943" s="2">
        <v>43556</v>
      </c>
      <c r="G3943" s="2">
        <v>43771</v>
      </c>
      <c r="H3943" t="s">
        <v>7082</v>
      </c>
      <c r="J3943" t="s">
        <v>6865</v>
      </c>
      <c r="L3943" t="s">
        <v>6866</v>
      </c>
      <c r="M3943" t="s">
        <v>147</v>
      </c>
      <c r="N3943">
        <v>19462</v>
      </c>
      <c r="O3943" t="s">
        <v>70</v>
      </c>
      <c r="Q3943" t="s">
        <v>7083</v>
      </c>
      <c r="S3943" t="s">
        <v>72</v>
      </c>
      <c r="T3943" t="s">
        <v>5946</v>
      </c>
      <c r="U3943" t="s">
        <v>5854</v>
      </c>
      <c r="V3943" t="s">
        <v>6868</v>
      </c>
      <c r="W3943" t="s">
        <v>232</v>
      </c>
      <c r="X3943" t="s">
        <v>106</v>
      </c>
      <c r="Y3943" t="str">
        <f>"37-3011"</f>
        <v>37-3011</v>
      </c>
      <c r="Z3943" t="s">
        <v>94</v>
      </c>
      <c r="AA3943">
        <v>561730</v>
      </c>
      <c r="AB3943">
        <v>20</v>
      </c>
      <c r="AC3943">
        <v>20</v>
      </c>
      <c r="AD3943" t="s">
        <v>79</v>
      </c>
      <c r="AE3943" t="s">
        <v>95</v>
      </c>
      <c r="AF3943">
        <v>40</v>
      </c>
      <c r="AG3943" s="4">
        <v>0.29166666666666669</v>
      </c>
      <c r="AH3943" s="4">
        <v>0.64583333333333337</v>
      </c>
      <c r="AI3943" s="5">
        <v>13.05</v>
      </c>
      <c r="AJ3943">
        <v>19.579999999999998</v>
      </c>
      <c r="AL3943" t="s">
        <v>81</v>
      </c>
      <c r="AM3943" t="s">
        <v>82</v>
      </c>
      <c r="AO3943" t="s">
        <v>83</v>
      </c>
      <c r="AR3943" t="s">
        <v>82</v>
      </c>
      <c r="AT3943" t="s">
        <v>82</v>
      </c>
      <c r="AW3943" t="s">
        <v>82</v>
      </c>
      <c r="AY3943" t="s">
        <v>7084</v>
      </c>
      <c r="AZ3943" t="s">
        <v>7080</v>
      </c>
      <c r="BA3943" t="s">
        <v>86</v>
      </c>
      <c r="BB3943">
        <v>33912</v>
      </c>
      <c r="BC3943" t="s">
        <v>79</v>
      </c>
      <c r="BH3943" t="s">
        <v>7085</v>
      </c>
      <c r="BJ3943">
        <v>954194223</v>
      </c>
    </row>
    <row r="3944" spans="1:62" x14ac:dyDescent="0.25">
      <c r="A3944" t="s">
        <v>7317</v>
      </c>
      <c r="B3944" s="2">
        <v>43515</v>
      </c>
      <c r="C3944" t="s">
        <v>63</v>
      </c>
      <c r="D3944" s="3">
        <v>43472.383904733797</v>
      </c>
      <c r="E3944" t="s">
        <v>64</v>
      </c>
      <c r="F3944" s="2">
        <v>43556</v>
      </c>
      <c r="G3944" s="2">
        <v>43823</v>
      </c>
      <c r="H3944" t="s">
        <v>7318</v>
      </c>
      <c r="J3944" t="s">
        <v>7319</v>
      </c>
      <c r="L3944" t="s">
        <v>7320</v>
      </c>
      <c r="M3944" t="s">
        <v>232</v>
      </c>
      <c r="N3944">
        <v>11968</v>
      </c>
      <c r="O3944" t="s">
        <v>70</v>
      </c>
      <c r="Q3944" t="s">
        <v>7321</v>
      </c>
      <c r="S3944" t="s">
        <v>72</v>
      </c>
      <c r="T3944" t="s">
        <v>878</v>
      </c>
      <c r="U3944" t="s">
        <v>2878</v>
      </c>
      <c r="V3944" t="s">
        <v>2620</v>
      </c>
      <c r="W3944" t="s">
        <v>881</v>
      </c>
      <c r="X3944" t="s">
        <v>7322</v>
      </c>
      <c r="Y3944" t="str">
        <f>"37-3011"</f>
        <v>37-3011</v>
      </c>
      <c r="Z3944" t="s">
        <v>94</v>
      </c>
      <c r="AA3944">
        <v>561730</v>
      </c>
      <c r="AB3944">
        <v>10</v>
      </c>
      <c r="AC3944">
        <v>10</v>
      </c>
      <c r="AD3944" t="s">
        <v>79</v>
      </c>
      <c r="AE3944" t="s">
        <v>95</v>
      </c>
      <c r="AF3944">
        <v>40</v>
      </c>
      <c r="AG3944" s="4">
        <v>0.3125</v>
      </c>
      <c r="AH3944" s="4">
        <v>0.66666666666666663</v>
      </c>
      <c r="AI3944" s="5">
        <v>16.34</v>
      </c>
      <c r="AJ3944">
        <v>24.51</v>
      </c>
      <c r="AK3944">
        <v>45</v>
      </c>
      <c r="AL3944" t="s">
        <v>81</v>
      </c>
      <c r="AM3944" t="s">
        <v>82</v>
      </c>
      <c r="AO3944" t="s">
        <v>83</v>
      </c>
      <c r="AR3944" t="s">
        <v>82</v>
      </c>
      <c r="AT3944" t="s">
        <v>82</v>
      </c>
      <c r="AW3944" t="s">
        <v>72</v>
      </c>
      <c r="AX3944">
        <v>1</v>
      </c>
      <c r="AY3944" t="s">
        <v>7320</v>
      </c>
      <c r="AZ3944" t="s">
        <v>6535</v>
      </c>
      <c r="BA3944" t="s">
        <v>232</v>
      </c>
      <c r="BB3944">
        <v>11968</v>
      </c>
      <c r="BC3944" t="s">
        <v>79</v>
      </c>
      <c r="BH3944" t="s">
        <v>7323</v>
      </c>
      <c r="BJ3944">
        <v>453059069</v>
      </c>
    </row>
    <row r="3945" spans="1:62" x14ac:dyDescent="0.25">
      <c r="A3945" t="s">
        <v>7432</v>
      </c>
      <c r="B3945" s="2">
        <v>43515</v>
      </c>
      <c r="C3945" t="s">
        <v>63</v>
      </c>
      <c r="D3945" s="3">
        <v>43472.383878182867</v>
      </c>
      <c r="E3945" t="s">
        <v>64</v>
      </c>
      <c r="F3945" s="2">
        <v>43556</v>
      </c>
      <c r="G3945" s="2">
        <v>43784</v>
      </c>
      <c r="H3945" t="s">
        <v>7433</v>
      </c>
      <c r="I3945" t="s">
        <v>7434</v>
      </c>
      <c r="J3945" t="s">
        <v>7435</v>
      </c>
      <c r="L3945" t="s">
        <v>7436</v>
      </c>
      <c r="M3945" t="s">
        <v>783</v>
      </c>
      <c r="N3945">
        <v>44143</v>
      </c>
      <c r="O3945" t="s">
        <v>70</v>
      </c>
      <c r="Q3945" t="s">
        <v>7437</v>
      </c>
      <c r="S3945" t="s">
        <v>72</v>
      </c>
      <c r="T3945" t="s">
        <v>7052</v>
      </c>
      <c r="U3945" t="s">
        <v>6798</v>
      </c>
      <c r="V3945" t="s">
        <v>6799</v>
      </c>
      <c r="W3945" t="s">
        <v>783</v>
      </c>
      <c r="X3945" t="s">
        <v>7438</v>
      </c>
      <c r="Y3945" t="str">
        <f>"37-3011"</f>
        <v>37-3011</v>
      </c>
      <c r="Z3945" t="s">
        <v>94</v>
      </c>
      <c r="AA3945">
        <v>713910</v>
      </c>
      <c r="AB3945">
        <v>6</v>
      </c>
      <c r="AC3945">
        <v>6</v>
      </c>
      <c r="AD3945" t="s">
        <v>79</v>
      </c>
      <c r="AE3945" t="s">
        <v>95</v>
      </c>
      <c r="AF3945">
        <v>40</v>
      </c>
      <c r="AG3945" s="4">
        <v>0.375</v>
      </c>
      <c r="AH3945" s="4">
        <v>0.70833333333333337</v>
      </c>
      <c r="AI3945" s="5">
        <v>13.7</v>
      </c>
      <c r="AJ3945">
        <v>20.55</v>
      </c>
      <c r="AK3945">
        <v>20.55</v>
      </c>
      <c r="AL3945" t="s">
        <v>81</v>
      </c>
      <c r="AM3945" t="s">
        <v>82</v>
      </c>
      <c r="AO3945" t="s">
        <v>83</v>
      </c>
      <c r="AR3945" t="s">
        <v>82</v>
      </c>
      <c r="AT3945" t="s">
        <v>82</v>
      </c>
      <c r="AW3945" t="s">
        <v>82</v>
      </c>
      <c r="AY3945" t="s">
        <v>7436</v>
      </c>
      <c r="AZ3945" t="s">
        <v>7439</v>
      </c>
      <c r="BA3945" t="s">
        <v>783</v>
      </c>
      <c r="BB3945">
        <v>44143</v>
      </c>
      <c r="BC3945" t="s">
        <v>87</v>
      </c>
      <c r="BH3945" t="s">
        <v>7435</v>
      </c>
      <c r="BJ3945">
        <v>263087768</v>
      </c>
    </row>
    <row r="3946" spans="1:62" x14ac:dyDescent="0.25">
      <c r="A3946" t="s">
        <v>7580</v>
      </c>
      <c r="B3946" s="2">
        <v>43515</v>
      </c>
      <c r="C3946" t="s">
        <v>63</v>
      </c>
      <c r="D3946" s="3">
        <v>43472.384462164351</v>
      </c>
      <c r="E3946" t="s">
        <v>64</v>
      </c>
      <c r="F3946" s="2">
        <v>43556</v>
      </c>
      <c r="G3946" s="2">
        <v>43770</v>
      </c>
      <c r="H3946" t="s">
        <v>6076</v>
      </c>
      <c r="I3946" t="s">
        <v>6384</v>
      </c>
      <c r="J3946" t="s">
        <v>6078</v>
      </c>
      <c r="L3946" t="s">
        <v>3108</v>
      </c>
      <c r="M3946" t="s">
        <v>2367</v>
      </c>
      <c r="N3946">
        <v>29928</v>
      </c>
      <c r="O3946" t="s">
        <v>70</v>
      </c>
      <c r="Q3946" t="s">
        <v>6079</v>
      </c>
      <c r="S3946" t="s">
        <v>72</v>
      </c>
      <c r="T3946" t="s">
        <v>102</v>
      </c>
      <c r="U3946" t="s">
        <v>2630</v>
      </c>
      <c r="V3946" t="s">
        <v>2470</v>
      </c>
      <c r="W3946" t="s">
        <v>105</v>
      </c>
      <c r="X3946" t="s">
        <v>1500</v>
      </c>
      <c r="Y3946" t="str">
        <f>"35-2015"</f>
        <v>35-2015</v>
      </c>
      <c r="Z3946" t="s">
        <v>346</v>
      </c>
      <c r="AA3946">
        <v>721110</v>
      </c>
      <c r="AB3946">
        <v>3</v>
      </c>
      <c r="AC3946">
        <v>3</v>
      </c>
      <c r="AD3946" t="s">
        <v>79</v>
      </c>
      <c r="AE3946" t="s">
        <v>95</v>
      </c>
      <c r="AF3946">
        <v>35</v>
      </c>
      <c r="AG3946" s="4">
        <v>0.41666666666666669</v>
      </c>
      <c r="AH3946" s="4">
        <v>0.75</v>
      </c>
      <c r="AI3946" s="5">
        <v>10.75</v>
      </c>
      <c r="AJ3946">
        <v>16.13</v>
      </c>
      <c r="AK3946">
        <v>16.13</v>
      </c>
      <c r="AL3946" t="s">
        <v>81</v>
      </c>
      <c r="AM3946" t="s">
        <v>82</v>
      </c>
      <c r="AO3946" t="s">
        <v>83</v>
      </c>
      <c r="AR3946" t="s">
        <v>82</v>
      </c>
      <c r="AT3946" t="s">
        <v>82</v>
      </c>
      <c r="AW3946" t="s">
        <v>72</v>
      </c>
      <c r="AX3946">
        <v>3</v>
      </c>
      <c r="AY3946" t="s">
        <v>3153</v>
      </c>
      <c r="AZ3946" t="s">
        <v>3155</v>
      </c>
      <c r="BA3946" t="s">
        <v>2367</v>
      </c>
      <c r="BB3946">
        <v>29572</v>
      </c>
      <c r="BC3946" t="s">
        <v>87</v>
      </c>
      <c r="BH3946" t="s">
        <v>7307</v>
      </c>
      <c r="BJ3946">
        <v>570715279</v>
      </c>
    </row>
    <row r="3947" spans="1:62" x14ac:dyDescent="0.25">
      <c r="A3947" t="s">
        <v>7592</v>
      </c>
      <c r="B3947" s="2">
        <v>43515</v>
      </c>
      <c r="C3947" t="s">
        <v>63</v>
      </c>
      <c r="D3947" s="3">
        <v>43472.381838564812</v>
      </c>
      <c r="E3947" t="s">
        <v>7593</v>
      </c>
      <c r="F3947" s="2">
        <v>43556</v>
      </c>
      <c r="G3947" s="2">
        <v>43769</v>
      </c>
      <c r="H3947" t="s">
        <v>7594</v>
      </c>
      <c r="J3947" t="s">
        <v>7595</v>
      </c>
      <c r="L3947" t="s">
        <v>7596</v>
      </c>
      <c r="M3947" t="s">
        <v>166</v>
      </c>
      <c r="N3947">
        <v>84036</v>
      </c>
      <c r="O3947" t="s">
        <v>70</v>
      </c>
      <c r="Q3947" t="s">
        <v>7597</v>
      </c>
      <c r="S3947" t="s">
        <v>72</v>
      </c>
      <c r="T3947" t="s">
        <v>878</v>
      </c>
      <c r="U3947" t="s">
        <v>3851</v>
      </c>
      <c r="V3947" t="s">
        <v>2620</v>
      </c>
      <c r="W3947" t="s">
        <v>881</v>
      </c>
      <c r="X3947" t="s">
        <v>1960</v>
      </c>
      <c r="Y3947" t="str">
        <f>"37-3011"</f>
        <v>37-3011</v>
      </c>
      <c r="Z3947" t="s">
        <v>94</v>
      </c>
      <c r="AA3947">
        <v>561730</v>
      </c>
      <c r="AB3947">
        <v>22</v>
      </c>
      <c r="AC3947">
        <v>20</v>
      </c>
      <c r="AD3947" t="s">
        <v>79</v>
      </c>
      <c r="AE3947" t="s">
        <v>80</v>
      </c>
      <c r="AF3947">
        <v>40</v>
      </c>
      <c r="AG3947" s="4">
        <v>0.25</v>
      </c>
      <c r="AH3947" s="4">
        <v>0.60416666666666663</v>
      </c>
      <c r="AI3947" s="5">
        <v>14.07</v>
      </c>
      <c r="AJ3947">
        <v>21.11</v>
      </c>
      <c r="AK3947">
        <v>24.75</v>
      </c>
      <c r="AL3947" t="s">
        <v>81</v>
      </c>
      <c r="AM3947" t="s">
        <v>82</v>
      </c>
      <c r="AO3947" t="s">
        <v>83</v>
      </c>
      <c r="AR3947" t="s">
        <v>82</v>
      </c>
      <c r="AT3947" t="s">
        <v>82</v>
      </c>
      <c r="AW3947" t="s">
        <v>82</v>
      </c>
      <c r="AY3947" t="s">
        <v>7596</v>
      </c>
      <c r="AZ3947" t="s">
        <v>2541</v>
      </c>
      <c r="BA3947" t="s">
        <v>166</v>
      </c>
      <c r="BB3947">
        <v>84036</v>
      </c>
      <c r="BC3947" t="s">
        <v>79</v>
      </c>
      <c r="BH3947" t="s">
        <v>7598</v>
      </c>
      <c r="BJ3947">
        <v>900941442</v>
      </c>
    </row>
    <row r="3948" spans="1:62" x14ac:dyDescent="0.25">
      <c r="A3948" t="s">
        <v>7609</v>
      </c>
      <c r="B3948" s="2">
        <v>43515</v>
      </c>
      <c r="C3948" t="s">
        <v>63</v>
      </c>
      <c r="D3948" s="3">
        <v>43472.38329445602</v>
      </c>
      <c r="E3948" t="s">
        <v>117</v>
      </c>
      <c r="H3948" t="s">
        <v>7610</v>
      </c>
      <c r="J3948" t="s">
        <v>7611</v>
      </c>
      <c r="L3948" t="s">
        <v>1225</v>
      </c>
      <c r="M3948" t="s">
        <v>105</v>
      </c>
      <c r="N3948">
        <v>75229</v>
      </c>
      <c r="O3948" t="s">
        <v>70</v>
      </c>
      <c r="Q3948" t="s">
        <v>7612</v>
      </c>
      <c r="S3948" t="s">
        <v>72</v>
      </c>
      <c r="T3948" t="s">
        <v>73</v>
      </c>
      <c r="U3948" t="s">
        <v>1167</v>
      </c>
      <c r="V3948" t="s">
        <v>75</v>
      </c>
      <c r="W3948" t="s">
        <v>76</v>
      </c>
      <c r="X3948" t="s">
        <v>4052</v>
      </c>
      <c r="Y3948" t="str">
        <f>"47-2051"</f>
        <v>47-2051</v>
      </c>
      <c r="Z3948" t="s">
        <v>1383</v>
      </c>
      <c r="AA3948">
        <v>238110</v>
      </c>
      <c r="AB3948">
        <v>40</v>
      </c>
      <c r="AD3948" t="s">
        <v>79</v>
      </c>
      <c r="AE3948" t="s">
        <v>95</v>
      </c>
      <c r="AF3948">
        <v>40</v>
      </c>
      <c r="AG3948" s="4">
        <v>0.25</v>
      </c>
      <c r="AH3948" s="4">
        <v>0.75</v>
      </c>
      <c r="AI3948" s="5">
        <v>17.82</v>
      </c>
      <c r="AJ3948">
        <v>26.73</v>
      </c>
      <c r="AK3948">
        <v>26.73</v>
      </c>
      <c r="AL3948" t="s">
        <v>81</v>
      </c>
      <c r="AM3948" t="s">
        <v>82</v>
      </c>
      <c r="AO3948" t="s">
        <v>83</v>
      </c>
      <c r="AR3948" t="s">
        <v>82</v>
      </c>
      <c r="AT3948" t="s">
        <v>82</v>
      </c>
      <c r="AW3948" t="s">
        <v>72</v>
      </c>
      <c r="AX3948">
        <v>1</v>
      </c>
      <c r="AY3948" t="s">
        <v>1225</v>
      </c>
      <c r="AZ3948" t="s">
        <v>1225</v>
      </c>
      <c r="BA3948" t="s">
        <v>105</v>
      </c>
      <c r="BB3948">
        <v>75229</v>
      </c>
      <c r="BC3948" t="s">
        <v>79</v>
      </c>
      <c r="BH3948" t="s">
        <v>7611</v>
      </c>
      <c r="BJ3948">
        <v>20531621</v>
      </c>
    </row>
    <row r="3949" spans="1:62" x14ac:dyDescent="0.25">
      <c r="A3949" t="s">
        <v>8150</v>
      </c>
      <c r="B3949" s="2">
        <v>43515</v>
      </c>
      <c r="C3949" t="s">
        <v>63</v>
      </c>
      <c r="D3949" s="3">
        <v>43472.382738298613</v>
      </c>
      <c r="E3949" t="s">
        <v>64</v>
      </c>
      <c r="F3949" s="2">
        <v>43556</v>
      </c>
      <c r="G3949" s="2">
        <v>43784</v>
      </c>
      <c r="H3949" t="s">
        <v>8151</v>
      </c>
      <c r="I3949" t="s">
        <v>8152</v>
      </c>
      <c r="J3949" t="s">
        <v>8153</v>
      </c>
      <c r="L3949" t="s">
        <v>8154</v>
      </c>
      <c r="M3949" t="s">
        <v>1246</v>
      </c>
      <c r="N3949">
        <v>65721</v>
      </c>
      <c r="O3949" t="s">
        <v>70</v>
      </c>
      <c r="Q3949" t="s">
        <v>8155</v>
      </c>
      <c r="S3949" t="s">
        <v>72</v>
      </c>
      <c r="T3949" t="s">
        <v>878</v>
      </c>
      <c r="U3949" t="s">
        <v>879</v>
      </c>
      <c r="V3949" t="s">
        <v>880</v>
      </c>
      <c r="W3949" t="s">
        <v>881</v>
      </c>
      <c r="X3949" t="s">
        <v>5839</v>
      </c>
      <c r="Y3949" t="str">
        <f>"47-3011"</f>
        <v>47-3011</v>
      </c>
      <c r="Z3949" t="s">
        <v>5840</v>
      </c>
      <c r="AA3949">
        <v>238140</v>
      </c>
      <c r="AB3949">
        <v>24</v>
      </c>
      <c r="AC3949">
        <v>24</v>
      </c>
      <c r="AD3949" t="s">
        <v>79</v>
      </c>
      <c r="AE3949" t="s">
        <v>95</v>
      </c>
      <c r="AF3949">
        <v>40</v>
      </c>
      <c r="AG3949" s="4">
        <v>0.33333333333333331</v>
      </c>
      <c r="AH3949" s="4">
        <v>0.6875</v>
      </c>
      <c r="AI3949" s="5">
        <v>16.420000000000002</v>
      </c>
      <c r="AJ3949">
        <v>24.63</v>
      </c>
      <c r="AK3949">
        <v>30</v>
      </c>
      <c r="AL3949" t="s">
        <v>81</v>
      </c>
      <c r="AM3949" t="s">
        <v>82</v>
      </c>
      <c r="AO3949" t="s">
        <v>83</v>
      </c>
      <c r="AR3949" t="s">
        <v>82</v>
      </c>
      <c r="AT3949" t="s">
        <v>82</v>
      </c>
      <c r="AW3949" t="s">
        <v>72</v>
      </c>
      <c r="AX3949">
        <v>3</v>
      </c>
      <c r="AY3949" t="s">
        <v>8156</v>
      </c>
      <c r="AZ3949" t="s">
        <v>1225</v>
      </c>
      <c r="BA3949" t="s">
        <v>197</v>
      </c>
      <c r="BB3949">
        <v>50263</v>
      </c>
      <c r="BC3949" t="s">
        <v>79</v>
      </c>
      <c r="BH3949" t="s">
        <v>8157</v>
      </c>
      <c r="BI3949" t="s">
        <v>8158</v>
      </c>
      <c r="BJ3949">
        <v>473646906</v>
      </c>
    </row>
    <row r="3950" spans="1:62" x14ac:dyDescent="0.25">
      <c r="A3950" t="s">
        <v>8194</v>
      </c>
      <c r="B3950" s="2">
        <v>43515</v>
      </c>
      <c r="C3950" t="s">
        <v>63</v>
      </c>
      <c r="D3950" s="3">
        <v>43472.384404143515</v>
      </c>
      <c r="E3950" t="s">
        <v>64</v>
      </c>
      <c r="F3950" s="2">
        <v>43556</v>
      </c>
      <c r="G3950" s="2">
        <v>43769</v>
      </c>
      <c r="H3950" t="s">
        <v>8195</v>
      </c>
      <c r="J3950" t="s">
        <v>8196</v>
      </c>
      <c r="L3950" t="s">
        <v>3859</v>
      </c>
      <c r="M3950" t="s">
        <v>3857</v>
      </c>
      <c r="N3950">
        <v>59758</v>
      </c>
      <c r="O3950" t="s">
        <v>70</v>
      </c>
      <c r="Q3950" t="s">
        <v>8197</v>
      </c>
      <c r="S3950" t="s">
        <v>72</v>
      </c>
      <c r="T3950" t="s">
        <v>878</v>
      </c>
      <c r="U3950" t="s">
        <v>879</v>
      </c>
      <c r="V3950" t="s">
        <v>880</v>
      </c>
      <c r="W3950" t="s">
        <v>881</v>
      </c>
      <c r="X3950" t="s">
        <v>1427</v>
      </c>
      <c r="Y3950" t="str">
        <f>"37-2012"</f>
        <v>37-2012</v>
      </c>
      <c r="Z3950" t="s">
        <v>373</v>
      </c>
      <c r="AA3950">
        <v>721199</v>
      </c>
      <c r="AB3950">
        <v>8</v>
      </c>
      <c r="AC3950">
        <v>8</v>
      </c>
      <c r="AD3950" t="s">
        <v>79</v>
      </c>
      <c r="AE3950" t="s">
        <v>95</v>
      </c>
      <c r="AF3950">
        <v>40</v>
      </c>
      <c r="AG3950" s="4">
        <v>0.33333333333333331</v>
      </c>
      <c r="AH3950" s="4">
        <v>0.6875</v>
      </c>
      <c r="AI3950" s="5">
        <v>11.39</v>
      </c>
      <c r="AJ3950">
        <v>17.09</v>
      </c>
      <c r="AL3950" t="s">
        <v>81</v>
      </c>
      <c r="AM3950" t="s">
        <v>82</v>
      </c>
      <c r="AO3950" t="s">
        <v>83</v>
      </c>
      <c r="AR3950" t="s">
        <v>82</v>
      </c>
      <c r="AT3950" t="s">
        <v>82</v>
      </c>
      <c r="AW3950" t="s">
        <v>82</v>
      </c>
      <c r="AY3950" t="s">
        <v>3859</v>
      </c>
      <c r="AZ3950" t="s">
        <v>4191</v>
      </c>
      <c r="BA3950" t="s">
        <v>3857</v>
      </c>
      <c r="BB3950">
        <v>59758</v>
      </c>
      <c r="BC3950" t="s">
        <v>79</v>
      </c>
      <c r="BH3950" t="s">
        <v>8198</v>
      </c>
      <c r="BJ3950">
        <v>474055978</v>
      </c>
    </row>
    <row r="3951" spans="1:62" x14ac:dyDescent="0.25">
      <c r="A3951" t="s">
        <v>8263</v>
      </c>
      <c r="B3951" s="2">
        <v>43515</v>
      </c>
      <c r="C3951" t="s">
        <v>63</v>
      </c>
      <c r="D3951" s="3">
        <v>43472.384685578705</v>
      </c>
      <c r="E3951" t="s">
        <v>64</v>
      </c>
      <c r="F3951" s="2">
        <v>43556</v>
      </c>
      <c r="G3951" s="2">
        <v>43784</v>
      </c>
      <c r="H3951" t="s">
        <v>8264</v>
      </c>
      <c r="J3951" t="s">
        <v>8265</v>
      </c>
      <c r="L3951" t="s">
        <v>8266</v>
      </c>
      <c r="M3951" t="s">
        <v>881</v>
      </c>
      <c r="N3951">
        <v>83406</v>
      </c>
      <c r="O3951" t="s">
        <v>70</v>
      </c>
      <c r="Q3951" t="s">
        <v>8267</v>
      </c>
      <c r="S3951" t="s">
        <v>72</v>
      </c>
      <c r="T3951" t="s">
        <v>878</v>
      </c>
      <c r="U3951" t="s">
        <v>879</v>
      </c>
      <c r="V3951" t="s">
        <v>880</v>
      </c>
      <c r="W3951" t="s">
        <v>881</v>
      </c>
      <c r="X3951" t="s">
        <v>1197</v>
      </c>
      <c r="Y3951" t="str">
        <f>"47-2061"</f>
        <v>47-2061</v>
      </c>
      <c r="Z3951" t="s">
        <v>326</v>
      </c>
      <c r="AA3951">
        <v>238110</v>
      </c>
      <c r="AB3951">
        <v>8</v>
      </c>
      <c r="AC3951">
        <v>8</v>
      </c>
      <c r="AD3951" t="s">
        <v>79</v>
      </c>
      <c r="AE3951" t="s">
        <v>95</v>
      </c>
      <c r="AF3951">
        <v>40</v>
      </c>
      <c r="AG3951" s="4">
        <v>0.25</v>
      </c>
      <c r="AH3951" s="4">
        <v>0.60416666666666663</v>
      </c>
      <c r="AI3951" s="5">
        <v>13.91</v>
      </c>
      <c r="AJ3951">
        <v>20.87</v>
      </c>
      <c r="AK3951">
        <v>30</v>
      </c>
      <c r="AL3951" t="s">
        <v>81</v>
      </c>
      <c r="AM3951" t="s">
        <v>82</v>
      </c>
      <c r="AO3951" t="s">
        <v>83</v>
      </c>
      <c r="AR3951" t="s">
        <v>82</v>
      </c>
      <c r="AT3951" t="s">
        <v>82</v>
      </c>
      <c r="AW3951" t="s">
        <v>82</v>
      </c>
      <c r="AY3951" t="s">
        <v>8266</v>
      </c>
      <c r="AZ3951" t="s">
        <v>8268</v>
      </c>
      <c r="BA3951" t="s">
        <v>881</v>
      </c>
      <c r="BB3951">
        <v>83406</v>
      </c>
      <c r="BC3951" t="s">
        <v>79</v>
      </c>
      <c r="BH3951" t="s">
        <v>8269</v>
      </c>
      <c r="BJ3951">
        <v>813314634</v>
      </c>
    </row>
    <row r="3952" spans="1:62" x14ac:dyDescent="0.25">
      <c r="A3952" t="s">
        <v>8746</v>
      </c>
      <c r="B3952" s="2">
        <v>43515</v>
      </c>
      <c r="C3952" t="s">
        <v>63</v>
      </c>
      <c r="D3952" s="3">
        <v>43472.382272974537</v>
      </c>
      <c r="E3952" t="s">
        <v>117</v>
      </c>
      <c r="H3952" t="s">
        <v>8747</v>
      </c>
      <c r="J3952" t="s">
        <v>8748</v>
      </c>
      <c r="L3952" t="s">
        <v>8749</v>
      </c>
      <c r="M3952" t="s">
        <v>308</v>
      </c>
      <c r="N3952">
        <v>7728</v>
      </c>
      <c r="O3952" t="s">
        <v>70</v>
      </c>
      <c r="Q3952" t="s">
        <v>8750</v>
      </c>
      <c r="S3952" t="s">
        <v>82</v>
      </c>
      <c r="U3952" t="s">
        <v>92</v>
      </c>
      <c r="X3952" t="s">
        <v>106</v>
      </c>
      <c r="Y3952" t="str">
        <f>"37-3011"</f>
        <v>37-3011</v>
      </c>
      <c r="Z3952" t="s">
        <v>94</v>
      </c>
      <c r="AA3952">
        <v>56173</v>
      </c>
      <c r="AB3952">
        <v>10</v>
      </c>
      <c r="AD3952" t="s">
        <v>79</v>
      </c>
      <c r="AE3952" t="s">
        <v>80</v>
      </c>
      <c r="AF3952">
        <v>40</v>
      </c>
      <c r="AG3952" s="4">
        <v>0.29166666666666669</v>
      </c>
      <c r="AH3952" s="4">
        <v>0.66666666666666663</v>
      </c>
      <c r="AI3952" s="5">
        <v>16.239999999999998</v>
      </c>
      <c r="AJ3952">
        <v>24.36</v>
      </c>
      <c r="AK3952">
        <v>24.36</v>
      </c>
      <c r="AL3952" t="s">
        <v>81</v>
      </c>
      <c r="AM3952" t="s">
        <v>82</v>
      </c>
      <c r="AO3952" t="s">
        <v>83</v>
      </c>
      <c r="AR3952" t="s">
        <v>82</v>
      </c>
      <c r="AT3952" t="s">
        <v>82</v>
      </c>
      <c r="AW3952" t="s">
        <v>82</v>
      </c>
      <c r="AY3952" t="s">
        <v>8751</v>
      </c>
      <c r="AZ3952" t="s">
        <v>1467</v>
      </c>
      <c r="BA3952" t="s">
        <v>308</v>
      </c>
      <c r="BB3952">
        <v>7728</v>
      </c>
      <c r="BC3952" t="s">
        <v>79</v>
      </c>
      <c r="BH3952" t="s">
        <v>8752</v>
      </c>
      <c r="BJ3952">
        <v>272426241</v>
      </c>
    </row>
    <row r="3953" spans="1:62" x14ac:dyDescent="0.25">
      <c r="A3953" t="s">
        <v>8771</v>
      </c>
      <c r="B3953" s="2">
        <v>43515</v>
      </c>
      <c r="C3953" t="s">
        <v>63</v>
      </c>
      <c r="D3953" s="3">
        <v>43472.383336979168</v>
      </c>
      <c r="E3953" t="s">
        <v>64</v>
      </c>
      <c r="F3953" s="2">
        <v>43556</v>
      </c>
      <c r="G3953" s="2">
        <v>43822</v>
      </c>
      <c r="H3953" t="s">
        <v>7706</v>
      </c>
      <c r="I3953" t="s">
        <v>7707</v>
      </c>
      <c r="J3953" t="s">
        <v>8036</v>
      </c>
      <c r="L3953" t="s">
        <v>7709</v>
      </c>
      <c r="M3953" t="s">
        <v>147</v>
      </c>
      <c r="N3953">
        <v>19082</v>
      </c>
      <c r="O3953" t="s">
        <v>70</v>
      </c>
      <c r="P3953" t="s">
        <v>130</v>
      </c>
      <c r="Q3953" t="s">
        <v>7710</v>
      </c>
      <c r="R3953">
        <v>0</v>
      </c>
      <c r="S3953" t="s">
        <v>82</v>
      </c>
      <c r="U3953" t="s">
        <v>92</v>
      </c>
      <c r="X3953" t="s">
        <v>94</v>
      </c>
      <c r="Y3953" t="str">
        <f>"37-3011"</f>
        <v>37-3011</v>
      </c>
      <c r="Z3953" t="s">
        <v>94</v>
      </c>
      <c r="AA3953">
        <v>561730</v>
      </c>
      <c r="AB3953">
        <v>2</v>
      </c>
      <c r="AC3953">
        <v>2</v>
      </c>
      <c r="AD3953" t="s">
        <v>79</v>
      </c>
      <c r="AE3953" t="s">
        <v>80</v>
      </c>
      <c r="AF3953">
        <v>40</v>
      </c>
      <c r="AG3953" s="4">
        <v>0.27083333333333331</v>
      </c>
      <c r="AH3953" s="4">
        <v>0.60416666666666663</v>
      </c>
      <c r="AI3953" s="5">
        <v>15.73</v>
      </c>
      <c r="AJ3953">
        <v>23.6</v>
      </c>
      <c r="AL3953" t="s">
        <v>81</v>
      </c>
      <c r="AM3953" t="s">
        <v>82</v>
      </c>
      <c r="AO3953" t="s">
        <v>83</v>
      </c>
      <c r="AP3953" t="s">
        <v>67</v>
      </c>
      <c r="AQ3953" t="s">
        <v>130</v>
      </c>
      <c r="AR3953" t="s">
        <v>82</v>
      </c>
      <c r="AT3953" t="s">
        <v>82</v>
      </c>
      <c r="AW3953" t="s">
        <v>72</v>
      </c>
      <c r="AX3953">
        <v>3</v>
      </c>
      <c r="AY3953" t="s">
        <v>4804</v>
      </c>
      <c r="AZ3953" t="s">
        <v>1449</v>
      </c>
      <c r="BA3953" t="s">
        <v>147</v>
      </c>
      <c r="BB3953">
        <v>19026</v>
      </c>
      <c r="BC3953" t="s">
        <v>79</v>
      </c>
      <c r="BH3953" t="s">
        <v>8772</v>
      </c>
      <c r="BI3953" t="s">
        <v>8773</v>
      </c>
      <c r="BJ3953">
        <v>461480966</v>
      </c>
    </row>
    <row r="3954" spans="1:62" x14ac:dyDescent="0.25">
      <c r="A3954" t="s">
        <v>8793</v>
      </c>
      <c r="B3954" s="2">
        <v>43515</v>
      </c>
      <c r="C3954" t="s">
        <v>63</v>
      </c>
      <c r="D3954" s="3">
        <v>43472.384102453703</v>
      </c>
      <c r="E3954" t="s">
        <v>64</v>
      </c>
      <c r="F3954" s="2">
        <v>43556</v>
      </c>
      <c r="G3954" s="2">
        <v>43799</v>
      </c>
      <c r="H3954" t="s">
        <v>8794</v>
      </c>
      <c r="I3954" t="s">
        <v>8795</v>
      </c>
      <c r="J3954" t="s">
        <v>8796</v>
      </c>
      <c r="L3954" t="s">
        <v>8797</v>
      </c>
      <c r="M3954" t="s">
        <v>2367</v>
      </c>
      <c r="N3954">
        <v>29455</v>
      </c>
      <c r="O3954" t="s">
        <v>70</v>
      </c>
      <c r="Q3954" t="s">
        <v>8798</v>
      </c>
      <c r="S3954" t="s">
        <v>72</v>
      </c>
      <c r="T3954" t="s">
        <v>102</v>
      </c>
      <c r="U3954" t="s">
        <v>1425</v>
      </c>
      <c r="V3954" t="s">
        <v>2470</v>
      </c>
      <c r="W3954" t="s">
        <v>105</v>
      </c>
      <c r="X3954" t="s">
        <v>1427</v>
      </c>
      <c r="Y3954" t="str">
        <f>"37-2012"</f>
        <v>37-2012</v>
      </c>
      <c r="Z3954" t="s">
        <v>373</v>
      </c>
      <c r="AA3954">
        <v>72111</v>
      </c>
      <c r="AB3954">
        <v>12</v>
      </c>
      <c r="AC3954">
        <v>12</v>
      </c>
      <c r="AD3954" t="s">
        <v>79</v>
      </c>
      <c r="AE3954" t="s">
        <v>95</v>
      </c>
      <c r="AF3954">
        <v>35</v>
      </c>
      <c r="AG3954" s="4">
        <v>0.25</v>
      </c>
      <c r="AH3954" s="4">
        <v>0.58333333333333337</v>
      </c>
      <c r="AI3954" s="5">
        <v>10.5</v>
      </c>
      <c r="AJ3954">
        <v>15.75</v>
      </c>
      <c r="AK3954">
        <v>15.75</v>
      </c>
      <c r="AL3954" t="s">
        <v>81</v>
      </c>
      <c r="AM3954" t="s">
        <v>82</v>
      </c>
      <c r="AO3954" t="s">
        <v>83</v>
      </c>
      <c r="AR3954" t="s">
        <v>82</v>
      </c>
      <c r="AT3954" t="s">
        <v>82</v>
      </c>
      <c r="AW3954" t="s">
        <v>72</v>
      </c>
      <c r="AX3954">
        <v>1</v>
      </c>
      <c r="AY3954" t="s">
        <v>8799</v>
      </c>
      <c r="AZ3954" t="s">
        <v>3743</v>
      </c>
      <c r="BA3954" t="s">
        <v>2367</v>
      </c>
      <c r="BB3954">
        <v>29455</v>
      </c>
      <c r="BC3954" t="s">
        <v>87</v>
      </c>
      <c r="BH3954" t="s">
        <v>8800</v>
      </c>
      <c r="BJ3954">
        <v>460734528</v>
      </c>
    </row>
    <row r="3955" spans="1:62" x14ac:dyDescent="0.25">
      <c r="A3955" t="s">
        <v>8909</v>
      </c>
      <c r="B3955" s="2">
        <v>43515</v>
      </c>
      <c r="C3955" t="s">
        <v>63</v>
      </c>
      <c r="D3955" s="3">
        <v>43472.384268692127</v>
      </c>
      <c r="E3955" t="s">
        <v>64</v>
      </c>
      <c r="F3955" s="2">
        <v>43556</v>
      </c>
      <c r="G3955" s="2">
        <v>43799</v>
      </c>
      <c r="H3955" t="s">
        <v>8910</v>
      </c>
      <c r="I3955" t="s">
        <v>67</v>
      </c>
      <c r="J3955" t="s">
        <v>2167</v>
      </c>
      <c r="K3955" t="s">
        <v>67</v>
      </c>
      <c r="L3955" t="s">
        <v>2169</v>
      </c>
      <c r="M3955" t="s">
        <v>232</v>
      </c>
      <c r="N3955">
        <v>11003</v>
      </c>
      <c r="O3955" t="s">
        <v>70</v>
      </c>
      <c r="P3955" t="s">
        <v>130</v>
      </c>
      <c r="Q3955" t="s">
        <v>8911</v>
      </c>
      <c r="S3955" t="s">
        <v>72</v>
      </c>
      <c r="T3955" t="s">
        <v>2136</v>
      </c>
      <c r="U3955" t="s">
        <v>2137</v>
      </c>
      <c r="V3955" t="s">
        <v>232</v>
      </c>
      <c r="W3955" t="s">
        <v>232</v>
      </c>
      <c r="X3955" t="s">
        <v>2138</v>
      </c>
      <c r="Y3955" t="str">
        <f>"39-2021"</f>
        <v>39-2021</v>
      </c>
      <c r="Z3955" t="s">
        <v>78</v>
      </c>
      <c r="AA3955">
        <v>711219</v>
      </c>
      <c r="AB3955">
        <v>35</v>
      </c>
      <c r="AC3955">
        <v>35</v>
      </c>
      <c r="AD3955" t="s">
        <v>79</v>
      </c>
      <c r="AE3955" t="s">
        <v>95</v>
      </c>
      <c r="AF3955">
        <v>40</v>
      </c>
      <c r="AG3955" s="4">
        <v>0.20833333333333334</v>
      </c>
      <c r="AH3955" s="4">
        <v>0.45833333333333331</v>
      </c>
      <c r="AI3955" s="5">
        <v>11.84</v>
      </c>
      <c r="AJ3955">
        <v>17.760000000000002</v>
      </c>
      <c r="AK3955">
        <v>19.579999999999998</v>
      </c>
      <c r="AL3955" t="s">
        <v>81</v>
      </c>
      <c r="AM3955" t="s">
        <v>82</v>
      </c>
      <c r="AO3955" t="s">
        <v>83</v>
      </c>
      <c r="AR3955" t="s">
        <v>82</v>
      </c>
      <c r="AT3955" t="s">
        <v>82</v>
      </c>
      <c r="AW3955" t="s">
        <v>72</v>
      </c>
      <c r="AX3955">
        <v>1</v>
      </c>
      <c r="AY3955" t="s">
        <v>2169</v>
      </c>
      <c r="AZ3955" t="s">
        <v>698</v>
      </c>
      <c r="BA3955" t="s">
        <v>232</v>
      </c>
      <c r="BB3955">
        <v>11003</v>
      </c>
      <c r="BC3955" t="s">
        <v>79</v>
      </c>
      <c r="BH3955" t="s">
        <v>2167</v>
      </c>
      <c r="BI3955" t="s">
        <v>8912</v>
      </c>
      <c r="BJ3955">
        <v>208384765</v>
      </c>
    </row>
    <row r="3956" spans="1:62" x14ac:dyDescent="0.25">
      <c r="A3956" t="s">
        <v>9082</v>
      </c>
      <c r="B3956" s="2">
        <v>43515</v>
      </c>
      <c r="C3956" t="s">
        <v>63</v>
      </c>
      <c r="D3956" s="3">
        <v>43472.383004641204</v>
      </c>
      <c r="E3956" t="s">
        <v>64</v>
      </c>
      <c r="F3956" s="2">
        <v>43556</v>
      </c>
      <c r="G3956" s="2">
        <v>43819</v>
      </c>
      <c r="H3956" t="s">
        <v>9083</v>
      </c>
      <c r="I3956" t="s">
        <v>130</v>
      </c>
      <c r="J3956" t="s">
        <v>9084</v>
      </c>
      <c r="K3956" t="s">
        <v>130</v>
      </c>
      <c r="L3956" t="s">
        <v>9085</v>
      </c>
      <c r="M3956" t="s">
        <v>147</v>
      </c>
      <c r="N3956">
        <v>19374</v>
      </c>
      <c r="O3956" t="s">
        <v>70</v>
      </c>
      <c r="P3956" t="s">
        <v>130</v>
      </c>
      <c r="Q3956" t="s">
        <v>9086</v>
      </c>
      <c r="R3956">
        <v>0</v>
      </c>
      <c r="S3956" t="s">
        <v>72</v>
      </c>
      <c r="T3956" t="s">
        <v>4802</v>
      </c>
      <c r="U3956" t="s">
        <v>4803</v>
      </c>
      <c r="V3956" t="s">
        <v>4804</v>
      </c>
      <c r="W3956" t="s">
        <v>147</v>
      </c>
      <c r="X3956" t="s">
        <v>106</v>
      </c>
      <c r="Y3956" t="str">
        <f>"37-3011"</f>
        <v>37-3011</v>
      </c>
      <c r="Z3956" t="s">
        <v>94</v>
      </c>
      <c r="AA3956">
        <v>561730</v>
      </c>
      <c r="AB3956">
        <v>9</v>
      </c>
      <c r="AC3956">
        <v>9</v>
      </c>
      <c r="AD3956" t="s">
        <v>79</v>
      </c>
      <c r="AE3956" t="s">
        <v>80</v>
      </c>
      <c r="AF3956">
        <v>40</v>
      </c>
      <c r="AG3956" s="4">
        <v>0.29166666666666669</v>
      </c>
      <c r="AH3956" s="4">
        <v>0.64583333333333337</v>
      </c>
      <c r="AI3956" s="5">
        <v>15.73</v>
      </c>
      <c r="AJ3956">
        <v>23.6</v>
      </c>
      <c r="AL3956" t="s">
        <v>81</v>
      </c>
      <c r="AM3956" t="s">
        <v>82</v>
      </c>
      <c r="AO3956" t="s">
        <v>83</v>
      </c>
      <c r="AP3956" t="s">
        <v>67</v>
      </c>
      <c r="AQ3956" t="s">
        <v>130</v>
      </c>
      <c r="AR3956" t="s">
        <v>82</v>
      </c>
      <c r="AT3956" t="s">
        <v>82</v>
      </c>
      <c r="AW3956" t="s">
        <v>72</v>
      </c>
      <c r="AX3956">
        <v>3</v>
      </c>
      <c r="AY3956" t="s">
        <v>9085</v>
      </c>
      <c r="AZ3956" t="s">
        <v>1310</v>
      </c>
      <c r="BA3956" t="s">
        <v>147</v>
      </c>
      <c r="BB3956">
        <v>19374</v>
      </c>
      <c r="BC3956" t="s">
        <v>79</v>
      </c>
      <c r="BH3956" t="s">
        <v>9087</v>
      </c>
      <c r="BI3956" t="s">
        <v>67</v>
      </c>
      <c r="BJ3956">
        <v>861062742</v>
      </c>
    </row>
    <row r="3957" spans="1:62" x14ac:dyDescent="0.25">
      <c r="A3957" t="s">
        <v>9329</v>
      </c>
      <c r="B3957" s="2">
        <v>43515</v>
      </c>
      <c r="C3957" t="s">
        <v>63</v>
      </c>
      <c r="D3957" s="3">
        <v>43472.382609085646</v>
      </c>
      <c r="E3957" t="s">
        <v>64</v>
      </c>
      <c r="F3957" s="2">
        <v>43556</v>
      </c>
      <c r="G3957" s="2">
        <v>43809</v>
      </c>
      <c r="H3957" t="s">
        <v>9330</v>
      </c>
      <c r="J3957" t="s">
        <v>9331</v>
      </c>
      <c r="L3957" t="s">
        <v>9332</v>
      </c>
      <c r="M3957" t="s">
        <v>147</v>
      </c>
      <c r="N3957">
        <v>19343</v>
      </c>
      <c r="O3957" t="s">
        <v>70</v>
      </c>
      <c r="Q3957" t="s">
        <v>9333</v>
      </c>
      <c r="S3957" t="s">
        <v>72</v>
      </c>
      <c r="T3957" t="s">
        <v>4802</v>
      </c>
      <c r="U3957" t="s">
        <v>9334</v>
      </c>
      <c r="V3957" t="s">
        <v>4804</v>
      </c>
      <c r="W3957" t="s">
        <v>147</v>
      </c>
      <c r="X3957" t="s">
        <v>9335</v>
      </c>
      <c r="Y3957" t="str">
        <f>"37-3011"</f>
        <v>37-3011</v>
      </c>
      <c r="Z3957" t="s">
        <v>94</v>
      </c>
      <c r="AA3957">
        <v>561730</v>
      </c>
      <c r="AB3957">
        <v>5</v>
      </c>
      <c r="AC3957">
        <v>5</v>
      </c>
      <c r="AD3957" t="s">
        <v>79</v>
      </c>
      <c r="AE3957" t="s">
        <v>80</v>
      </c>
      <c r="AF3957">
        <v>40</v>
      </c>
      <c r="AG3957" s="4">
        <v>0.29166666666666669</v>
      </c>
      <c r="AH3957" s="4">
        <v>0.66666666666666663</v>
      </c>
      <c r="AI3957" s="5">
        <v>15.35</v>
      </c>
      <c r="AJ3957">
        <v>23.03</v>
      </c>
      <c r="AL3957" t="s">
        <v>81</v>
      </c>
      <c r="AM3957" t="s">
        <v>82</v>
      </c>
      <c r="AO3957" t="s">
        <v>83</v>
      </c>
      <c r="AR3957" t="s">
        <v>82</v>
      </c>
      <c r="AT3957" t="s">
        <v>82</v>
      </c>
      <c r="AW3957" t="s">
        <v>72</v>
      </c>
      <c r="AX3957">
        <v>3</v>
      </c>
      <c r="AY3957" t="s">
        <v>9332</v>
      </c>
      <c r="AZ3957" t="s">
        <v>1310</v>
      </c>
      <c r="BA3957" t="s">
        <v>147</v>
      </c>
      <c r="BB3957">
        <v>19343</v>
      </c>
      <c r="BC3957" t="s">
        <v>79</v>
      </c>
      <c r="BH3957" t="s">
        <v>9331</v>
      </c>
      <c r="BJ3957">
        <v>161700189</v>
      </c>
    </row>
    <row r="3958" spans="1:62" x14ac:dyDescent="0.25">
      <c r="A3958" t="s">
        <v>9659</v>
      </c>
      <c r="B3958" s="2">
        <v>43515</v>
      </c>
      <c r="C3958" t="s">
        <v>63</v>
      </c>
      <c r="D3958" s="3">
        <v>43472.38337614583</v>
      </c>
      <c r="E3958" t="s">
        <v>64</v>
      </c>
      <c r="F3958" s="2">
        <v>43556</v>
      </c>
      <c r="G3958" s="2">
        <v>43814</v>
      </c>
      <c r="H3958" t="s">
        <v>9660</v>
      </c>
      <c r="J3958" t="s">
        <v>9661</v>
      </c>
      <c r="L3958" t="s">
        <v>9662</v>
      </c>
      <c r="M3958" t="s">
        <v>147</v>
      </c>
      <c r="N3958">
        <v>19154</v>
      </c>
      <c r="O3958" t="s">
        <v>70</v>
      </c>
      <c r="Q3958" t="s">
        <v>9663</v>
      </c>
      <c r="R3958">
        <v>0</v>
      </c>
      <c r="S3958" t="s">
        <v>72</v>
      </c>
      <c r="T3958" t="s">
        <v>4802</v>
      </c>
      <c r="U3958" t="s">
        <v>4803</v>
      </c>
      <c r="V3958" t="s">
        <v>4804</v>
      </c>
      <c r="W3958" t="s">
        <v>147</v>
      </c>
      <c r="X3958" t="s">
        <v>94</v>
      </c>
      <c r="Y3958" t="str">
        <f>"37-3011"</f>
        <v>37-3011</v>
      </c>
      <c r="Z3958" t="s">
        <v>94</v>
      </c>
      <c r="AA3958">
        <v>561730</v>
      </c>
      <c r="AB3958">
        <v>5</v>
      </c>
      <c r="AC3958">
        <v>5</v>
      </c>
      <c r="AD3958" t="s">
        <v>79</v>
      </c>
      <c r="AE3958" t="s">
        <v>80</v>
      </c>
      <c r="AF3958">
        <v>40</v>
      </c>
      <c r="AG3958" s="4">
        <v>0.29166666666666669</v>
      </c>
      <c r="AH3958" s="4">
        <v>0.66666666666666663</v>
      </c>
      <c r="AI3958" s="5">
        <v>15.73</v>
      </c>
      <c r="AJ3958">
        <v>23.6</v>
      </c>
      <c r="AL3958" t="s">
        <v>81</v>
      </c>
      <c r="AM3958" t="s">
        <v>82</v>
      </c>
      <c r="AO3958" t="s">
        <v>83</v>
      </c>
      <c r="AP3958" t="s">
        <v>67</v>
      </c>
      <c r="AQ3958" t="s">
        <v>130</v>
      </c>
      <c r="AR3958" t="s">
        <v>82</v>
      </c>
      <c r="AT3958" t="s">
        <v>82</v>
      </c>
      <c r="AW3958" t="s">
        <v>72</v>
      </c>
      <c r="AX3958">
        <v>3</v>
      </c>
      <c r="AY3958" t="s">
        <v>9664</v>
      </c>
      <c r="AZ3958" t="s">
        <v>1521</v>
      </c>
      <c r="BA3958" t="s">
        <v>147</v>
      </c>
      <c r="BB3958">
        <v>19020</v>
      </c>
      <c r="BC3958" t="s">
        <v>79</v>
      </c>
      <c r="BH3958" t="s">
        <v>9665</v>
      </c>
      <c r="BI3958" t="s">
        <v>130</v>
      </c>
      <c r="BJ3958">
        <v>233017196</v>
      </c>
    </row>
    <row r="3959" spans="1:62" x14ac:dyDescent="0.25">
      <c r="A3959" t="s">
        <v>9849</v>
      </c>
      <c r="B3959" s="2">
        <v>43515</v>
      </c>
      <c r="C3959" t="s">
        <v>63</v>
      </c>
      <c r="D3959" s="3">
        <v>43472.382249456015</v>
      </c>
      <c r="E3959" t="s">
        <v>64</v>
      </c>
      <c r="F3959" s="2">
        <v>43556</v>
      </c>
      <c r="G3959" s="2">
        <v>43769</v>
      </c>
      <c r="H3959" t="s">
        <v>9850</v>
      </c>
      <c r="I3959" t="s">
        <v>9851</v>
      </c>
      <c r="J3959" t="s">
        <v>9852</v>
      </c>
      <c r="L3959" t="s">
        <v>1671</v>
      </c>
      <c r="M3959" t="s">
        <v>136</v>
      </c>
      <c r="N3959">
        <v>20879</v>
      </c>
      <c r="O3959" t="s">
        <v>70</v>
      </c>
      <c r="Q3959" t="s">
        <v>9853</v>
      </c>
      <c r="S3959" t="s">
        <v>72</v>
      </c>
      <c r="T3959" t="s">
        <v>288</v>
      </c>
      <c r="U3959" t="s">
        <v>289</v>
      </c>
      <c r="V3959" t="s">
        <v>290</v>
      </c>
      <c r="W3959" t="s">
        <v>136</v>
      </c>
      <c r="X3959" t="s">
        <v>1197</v>
      </c>
      <c r="Y3959" t="str">
        <f>"47-2061"</f>
        <v>47-2061</v>
      </c>
      <c r="Z3959" t="s">
        <v>326</v>
      </c>
      <c r="AA3959">
        <v>238990</v>
      </c>
      <c r="AB3959">
        <v>5</v>
      </c>
      <c r="AC3959">
        <v>5</v>
      </c>
      <c r="AD3959" t="s">
        <v>79</v>
      </c>
      <c r="AE3959" t="s">
        <v>95</v>
      </c>
      <c r="AF3959">
        <v>40</v>
      </c>
      <c r="AG3959" s="4">
        <v>0.33333333333333331</v>
      </c>
      <c r="AH3959" s="4">
        <v>0.66666666666666663</v>
      </c>
      <c r="AI3959" s="5">
        <v>15.78</v>
      </c>
      <c r="AJ3959">
        <v>23.67</v>
      </c>
      <c r="AL3959" t="s">
        <v>81</v>
      </c>
      <c r="AM3959" t="s">
        <v>82</v>
      </c>
      <c r="AO3959" t="s">
        <v>83</v>
      </c>
      <c r="AR3959" t="s">
        <v>82</v>
      </c>
      <c r="AT3959" t="s">
        <v>82</v>
      </c>
      <c r="AW3959" t="s">
        <v>82</v>
      </c>
      <c r="AY3959" t="s">
        <v>1671</v>
      </c>
      <c r="AZ3959" t="s">
        <v>291</v>
      </c>
      <c r="BA3959" t="s">
        <v>136</v>
      </c>
      <c r="BB3959">
        <v>20879</v>
      </c>
      <c r="BC3959" t="s">
        <v>79</v>
      </c>
      <c r="BH3959" t="s">
        <v>9854</v>
      </c>
      <c r="BI3959" t="s">
        <v>9852</v>
      </c>
      <c r="BJ3959">
        <v>201557309</v>
      </c>
    </row>
    <row r="3960" spans="1:62" x14ac:dyDescent="0.25">
      <c r="A3960" t="s">
        <v>10075</v>
      </c>
      <c r="B3960" s="2">
        <v>43515</v>
      </c>
      <c r="C3960" t="s">
        <v>63</v>
      </c>
      <c r="D3960" s="3">
        <v>43472.384589108799</v>
      </c>
      <c r="E3960" t="s">
        <v>64</v>
      </c>
      <c r="F3960" s="2">
        <v>43556</v>
      </c>
      <c r="G3960" s="2">
        <v>43800</v>
      </c>
      <c r="H3960" t="s">
        <v>10076</v>
      </c>
      <c r="J3960" t="s">
        <v>10077</v>
      </c>
      <c r="L3960" t="s">
        <v>10078</v>
      </c>
      <c r="M3960" t="s">
        <v>783</v>
      </c>
      <c r="N3960">
        <v>44072</v>
      </c>
      <c r="O3960" t="s">
        <v>70</v>
      </c>
      <c r="Q3960" t="s">
        <v>10079</v>
      </c>
      <c r="S3960" t="s">
        <v>72</v>
      </c>
      <c r="T3960" t="s">
        <v>7052</v>
      </c>
      <c r="U3960" t="s">
        <v>6798</v>
      </c>
      <c r="V3960" t="s">
        <v>6799</v>
      </c>
      <c r="W3960" t="s">
        <v>783</v>
      </c>
      <c r="X3960" t="s">
        <v>93</v>
      </c>
      <c r="Y3960" t="str">
        <f>"37-3011"</f>
        <v>37-3011</v>
      </c>
      <c r="Z3960" t="s">
        <v>94</v>
      </c>
      <c r="AA3960">
        <v>561730</v>
      </c>
      <c r="AB3960">
        <v>4</v>
      </c>
      <c r="AC3960">
        <v>4</v>
      </c>
      <c r="AD3960" t="s">
        <v>79</v>
      </c>
      <c r="AE3960" t="s">
        <v>95</v>
      </c>
      <c r="AF3960">
        <v>40</v>
      </c>
      <c r="AG3960" s="4">
        <v>0.375</v>
      </c>
      <c r="AH3960" s="4">
        <v>0.70833333333333337</v>
      </c>
      <c r="AI3960" s="5">
        <v>13.7</v>
      </c>
      <c r="AJ3960">
        <v>20.55</v>
      </c>
      <c r="AK3960">
        <v>20.55</v>
      </c>
      <c r="AL3960" t="s">
        <v>81</v>
      </c>
      <c r="AM3960" t="s">
        <v>82</v>
      </c>
      <c r="AO3960" t="s">
        <v>83</v>
      </c>
      <c r="AR3960" t="s">
        <v>82</v>
      </c>
      <c r="AT3960" t="s">
        <v>82</v>
      </c>
      <c r="AW3960" t="s">
        <v>82</v>
      </c>
      <c r="AY3960" t="s">
        <v>10078</v>
      </c>
      <c r="AZ3960" t="s">
        <v>10080</v>
      </c>
      <c r="BA3960" t="s">
        <v>783</v>
      </c>
      <c r="BB3960">
        <v>44072</v>
      </c>
      <c r="BC3960" t="s">
        <v>79</v>
      </c>
      <c r="BH3960" t="s">
        <v>10081</v>
      </c>
      <c r="BJ3960">
        <v>341733876</v>
      </c>
    </row>
    <row r="3961" spans="1:62" x14ac:dyDescent="0.25">
      <c r="A3961" t="s">
        <v>10522</v>
      </c>
      <c r="B3961" s="2">
        <v>43515</v>
      </c>
      <c r="C3961" t="s">
        <v>63</v>
      </c>
      <c r="D3961" s="3">
        <v>43472.384191828707</v>
      </c>
      <c r="E3961" t="s">
        <v>64</v>
      </c>
      <c r="F3961" s="2">
        <v>43556</v>
      </c>
      <c r="G3961" s="2">
        <v>43800</v>
      </c>
      <c r="H3961" t="s">
        <v>10523</v>
      </c>
      <c r="J3961" t="s">
        <v>10524</v>
      </c>
      <c r="L3961" t="s">
        <v>10525</v>
      </c>
      <c r="M3961" t="s">
        <v>783</v>
      </c>
      <c r="N3961">
        <v>43137</v>
      </c>
      <c r="O3961" t="s">
        <v>70</v>
      </c>
      <c r="Q3961" t="s">
        <v>10526</v>
      </c>
      <c r="S3961" t="s">
        <v>72</v>
      </c>
      <c r="T3961" t="s">
        <v>7052</v>
      </c>
      <c r="U3961" t="s">
        <v>6798</v>
      </c>
      <c r="V3961" t="s">
        <v>6799</v>
      </c>
      <c r="W3961" t="s">
        <v>783</v>
      </c>
      <c r="X3961" t="s">
        <v>93</v>
      </c>
      <c r="Y3961" t="str">
        <f>"37-3011"</f>
        <v>37-3011</v>
      </c>
      <c r="Z3961" t="s">
        <v>94</v>
      </c>
      <c r="AA3961">
        <v>561730</v>
      </c>
      <c r="AB3961">
        <v>4</v>
      </c>
      <c r="AC3961">
        <v>4</v>
      </c>
      <c r="AD3961" t="s">
        <v>79</v>
      </c>
      <c r="AE3961" t="s">
        <v>95</v>
      </c>
      <c r="AF3961">
        <v>40</v>
      </c>
      <c r="AG3961" s="4">
        <v>0.375</v>
      </c>
      <c r="AH3961" s="4">
        <v>0.70833333333333337</v>
      </c>
      <c r="AI3961" s="5">
        <v>13.83</v>
      </c>
      <c r="AJ3961">
        <v>20.75</v>
      </c>
      <c r="AK3961">
        <v>20.75</v>
      </c>
      <c r="AL3961" t="s">
        <v>81</v>
      </c>
      <c r="AM3961" t="s">
        <v>82</v>
      </c>
      <c r="AO3961" t="s">
        <v>83</v>
      </c>
      <c r="AR3961" t="s">
        <v>82</v>
      </c>
      <c r="AT3961" t="s">
        <v>82</v>
      </c>
      <c r="AW3961" t="s">
        <v>82</v>
      </c>
      <c r="AY3961" t="s">
        <v>10525</v>
      </c>
      <c r="AZ3961" t="s">
        <v>10527</v>
      </c>
      <c r="BA3961" t="s">
        <v>783</v>
      </c>
      <c r="BB3961">
        <v>43137</v>
      </c>
      <c r="BC3961" t="s">
        <v>79</v>
      </c>
      <c r="BH3961" t="s">
        <v>10524</v>
      </c>
      <c r="BJ3961">
        <v>134247296</v>
      </c>
    </row>
    <row r="3962" spans="1:62" x14ac:dyDescent="0.25">
      <c r="A3962" t="s">
        <v>11442</v>
      </c>
      <c r="B3962" s="2">
        <v>43515</v>
      </c>
      <c r="C3962" t="s">
        <v>63</v>
      </c>
      <c r="D3962" s="3">
        <v>43472.38427516204</v>
      </c>
      <c r="E3962" t="s">
        <v>64</v>
      </c>
      <c r="F3962" s="2">
        <v>43556</v>
      </c>
      <c r="G3962" s="2">
        <v>43799</v>
      </c>
      <c r="H3962" t="s">
        <v>11443</v>
      </c>
      <c r="I3962" t="s">
        <v>11444</v>
      </c>
      <c r="J3962" t="s">
        <v>11445</v>
      </c>
      <c r="K3962" t="s">
        <v>11446</v>
      </c>
      <c r="L3962" t="s">
        <v>11447</v>
      </c>
      <c r="M3962" t="s">
        <v>774</v>
      </c>
      <c r="N3962">
        <v>80517</v>
      </c>
      <c r="O3962" t="s">
        <v>70</v>
      </c>
      <c r="P3962" t="s">
        <v>67</v>
      </c>
      <c r="Q3962" t="s">
        <v>11448</v>
      </c>
      <c r="S3962" t="s">
        <v>72</v>
      </c>
      <c r="T3962" t="s">
        <v>938</v>
      </c>
      <c r="U3962" t="s">
        <v>939</v>
      </c>
      <c r="V3962" t="s">
        <v>998</v>
      </c>
      <c r="W3962" t="s">
        <v>774</v>
      </c>
      <c r="X3962" t="s">
        <v>1241</v>
      </c>
      <c r="Y3962" t="str">
        <f>"35-9021"</f>
        <v>35-9021</v>
      </c>
      <c r="Z3962" t="s">
        <v>315</v>
      </c>
      <c r="AA3962">
        <v>7225</v>
      </c>
      <c r="AB3962">
        <v>8</v>
      </c>
      <c r="AC3962">
        <v>8</v>
      </c>
      <c r="AD3962" t="s">
        <v>79</v>
      </c>
      <c r="AE3962" t="s">
        <v>95</v>
      </c>
      <c r="AF3962">
        <v>40</v>
      </c>
      <c r="AG3962" s="4">
        <v>0.33333333333333331</v>
      </c>
      <c r="AH3962" s="4">
        <v>0.66666666666666663</v>
      </c>
      <c r="AI3962" s="5">
        <v>10.54</v>
      </c>
      <c r="AL3962" t="s">
        <v>81</v>
      </c>
      <c r="AM3962" t="s">
        <v>82</v>
      </c>
      <c r="AO3962" t="s">
        <v>83</v>
      </c>
      <c r="AP3962" t="s">
        <v>67</v>
      </c>
      <c r="AQ3962" t="s">
        <v>67</v>
      </c>
      <c r="AR3962" t="s">
        <v>82</v>
      </c>
      <c r="AT3962" t="s">
        <v>82</v>
      </c>
      <c r="AW3962" t="s">
        <v>82</v>
      </c>
      <c r="AY3962" t="s">
        <v>11447</v>
      </c>
      <c r="AZ3962" t="s">
        <v>3399</v>
      </c>
      <c r="BA3962" t="s">
        <v>774</v>
      </c>
      <c r="BB3962">
        <v>80517</v>
      </c>
      <c r="BC3962" t="s">
        <v>87</v>
      </c>
      <c r="BH3962" t="s">
        <v>11449</v>
      </c>
      <c r="BI3962" t="s">
        <v>67</v>
      </c>
      <c r="BJ3962">
        <v>263926959</v>
      </c>
    </row>
    <row r="3963" spans="1:62" x14ac:dyDescent="0.25">
      <c r="A3963" t="s">
        <v>11458</v>
      </c>
      <c r="B3963" s="2">
        <v>43515</v>
      </c>
      <c r="C3963" t="s">
        <v>63</v>
      </c>
      <c r="D3963" s="3">
        <v>43455.252870706019</v>
      </c>
      <c r="E3963" t="s">
        <v>117</v>
      </c>
      <c r="H3963" t="s">
        <v>11459</v>
      </c>
      <c r="J3963" t="s">
        <v>11460</v>
      </c>
      <c r="L3963" t="s">
        <v>11461</v>
      </c>
      <c r="M3963" t="s">
        <v>86</v>
      </c>
      <c r="N3963">
        <v>32202</v>
      </c>
      <c r="O3963" t="s">
        <v>70</v>
      </c>
      <c r="Q3963" t="s">
        <v>11462</v>
      </c>
      <c r="R3963">
        <v>201</v>
      </c>
      <c r="S3963" t="s">
        <v>82</v>
      </c>
      <c r="U3963" t="s">
        <v>92</v>
      </c>
      <c r="X3963" t="s">
        <v>11463</v>
      </c>
      <c r="Y3963" t="str">
        <f>"47-2141"</f>
        <v>47-2141</v>
      </c>
      <c r="Z3963" t="s">
        <v>1722</v>
      </c>
      <c r="AA3963">
        <v>23899</v>
      </c>
      <c r="AB3963">
        <v>4</v>
      </c>
      <c r="AD3963" t="s">
        <v>79</v>
      </c>
      <c r="AE3963" t="s">
        <v>95</v>
      </c>
      <c r="AF3963">
        <v>40</v>
      </c>
      <c r="AG3963" s="4">
        <v>0.29166666666666669</v>
      </c>
      <c r="AH3963" s="4">
        <v>0.70833333333333337</v>
      </c>
      <c r="AI3963" s="5">
        <v>16.940000000000001</v>
      </c>
      <c r="AJ3963">
        <v>25.41</v>
      </c>
      <c r="AL3963" t="s">
        <v>81</v>
      </c>
      <c r="AM3963" t="s">
        <v>82</v>
      </c>
      <c r="AO3963" t="s">
        <v>83</v>
      </c>
      <c r="AR3963" t="s">
        <v>82</v>
      </c>
      <c r="AT3963" t="s">
        <v>82</v>
      </c>
      <c r="AW3963" t="s">
        <v>82</v>
      </c>
      <c r="AY3963" t="s">
        <v>11461</v>
      </c>
      <c r="AZ3963" t="s">
        <v>11464</v>
      </c>
      <c r="BA3963" t="s">
        <v>86</v>
      </c>
      <c r="BB3963">
        <v>32202</v>
      </c>
      <c r="BC3963" t="s">
        <v>79</v>
      </c>
      <c r="BH3963" t="s">
        <v>11465</v>
      </c>
      <c r="BJ3963">
        <v>204239990</v>
      </c>
    </row>
    <row r="3964" spans="1:62" x14ac:dyDescent="0.25">
      <c r="A3964" t="s">
        <v>11690</v>
      </c>
      <c r="B3964" s="2">
        <v>43515</v>
      </c>
      <c r="C3964" t="s">
        <v>63</v>
      </c>
      <c r="D3964" s="3">
        <v>43472.38073863426</v>
      </c>
      <c r="E3964" t="s">
        <v>64</v>
      </c>
      <c r="F3964" s="2">
        <v>43556</v>
      </c>
      <c r="G3964" s="2">
        <v>43799</v>
      </c>
      <c r="H3964" t="s">
        <v>11691</v>
      </c>
      <c r="I3964" t="s">
        <v>11692</v>
      </c>
      <c r="J3964" t="s">
        <v>3682</v>
      </c>
      <c r="L3964" t="s">
        <v>3683</v>
      </c>
      <c r="M3964" t="s">
        <v>166</v>
      </c>
      <c r="N3964">
        <v>84047</v>
      </c>
      <c r="O3964" t="s">
        <v>70</v>
      </c>
      <c r="Q3964" t="s">
        <v>3684</v>
      </c>
      <c r="S3964" t="s">
        <v>72</v>
      </c>
      <c r="T3964" t="s">
        <v>1855</v>
      </c>
      <c r="U3964" t="s">
        <v>1856</v>
      </c>
      <c r="V3964" t="s">
        <v>863</v>
      </c>
      <c r="W3964" t="s">
        <v>105</v>
      </c>
      <c r="X3964" t="s">
        <v>1758</v>
      </c>
      <c r="Y3964" t="str">
        <f>"37-3011"</f>
        <v>37-3011</v>
      </c>
      <c r="Z3964" t="s">
        <v>94</v>
      </c>
      <c r="AA3964">
        <v>561730</v>
      </c>
      <c r="AB3964">
        <v>87</v>
      </c>
      <c r="AC3964">
        <v>87</v>
      </c>
      <c r="AD3964" t="s">
        <v>79</v>
      </c>
      <c r="AE3964" t="s">
        <v>95</v>
      </c>
      <c r="AF3964">
        <v>40</v>
      </c>
      <c r="AG3964" s="4">
        <v>0.33333333333333331</v>
      </c>
      <c r="AH3964" s="4">
        <v>0.70833333333333337</v>
      </c>
      <c r="AI3964" s="5">
        <v>13.68</v>
      </c>
      <c r="AJ3964">
        <v>20.52</v>
      </c>
      <c r="AL3964" t="s">
        <v>81</v>
      </c>
      <c r="AM3964" t="s">
        <v>82</v>
      </c>
      <c r="AO3964" t="s">
        <v>83</v>
      </c>
      <c r="AR3964" t="s">
        <v>82</v>
      </c>
      <c r="AT3964" t="s">
        <v>82</v>
      </c>
      <c r="AW3964" t="s">
        <v>82</v>
      </c>
      <c r="AY3964" t="s">
        <v>3683</v>
      </c>
      <c r="AZ3964" t="s">
        <v>172</v>
      </c>
      <c r="BA3964" t="s">
        <v>166</v>
      </c>
      <c r="BB3964">
        <v>84047</v>
      </c>
      <c r="BC3964" t="s">
        <v>79</v>
      </c>
      <c r="BH3964" t="s">
        <v>3682</v>
      </c>
      <c r="BJ3964">
        <v>364491124</v>
      </c>
    </row>
    <row r="3965" spans="1:62" x14ac:dyDescent="0.25">
      <c r="A3965" t="s">
        <v>11693</v>
      </c>
      <c r="B3965" s="2">
        <v>43515</v>
      </c>
      <c r="C3965" t="s">
        <v>63</v>
      </c>
      <c r="D3965" s="3">
        <v>43472.384002696759</v>
      </c>
      <c r="E3965" t="s">
        <v>64</v>
      </c>
      <c r="F3965" s="2">
        <v>43556</v>
      </c>
      <c r="G3965" s="2">
        <v>43784</v>
      </c>
      <c r="H3965" t="s">
        <v>11694</v>
      </c>
      <c r="I3965" t="s">
        <v>67</v>
      </c>
      <c r="J3965" t="s">
        <v>11695</v>
      </c>
      <c r="K3965" t="s">
        <v>67</v>
      </c>
      <c r="L3965" t="s">
        <v>11696</v>
      </c>
      <c r="M3965" t="s">
        <v>298</v>
      </c>
      <c r="N3965">
        <v>4627</v>
      </c>
      <c r="O3965" t="s">
        <v>70</v>
      </c>
      <c r="P3965" t="s">
        <v>67</v>
      </c>
      <c r="Q3965" t="s">
        <v>11697</v>
      </c>
      <c r="S3965" t="s">
        <v>72</v>
      </c>
      <c r="T3965" t="s">
        <v>3529</v>
      </c>
      <c r="U3965" t="s">
        <v>3530</v>
      </c>
      <c r="V3965" t="s">
        <v>3531</v>
      </c>
      <c r="W3965" t="s">
        <v>232</v>
      </c>
      <c r="X3965" t="s">
        <v>11698</v>
      </c>
      <c r="Y3965" t="str">
        <f>"53-7064"</f>
        <v>53-7064</v>
      </c>
      <c r="Z3965" t="s">
        <v>962</v>
      </c>
      <c r="AA3965">
        <v>31171</v>
      </c>
      <c r="AB3965">
        <v>4</v>
      </c>
      <c r="AC3965">
        <v>4</v>
      </c>
      <c r="AD3965" t="s">
        <v>79</v>
      </c>
      <c r="AE3965" t="s">
        <v>80</v>
      </c>
      <c r="AF3965">
        <v>40</v>
      </c>
      <c r="AG3965" s="4">
        <v>0.29166666666666669</v>
      </c>
      <c r="AH3965" s="4">
        <v>0.83333333333333337</v>
      </c>
      <c r="AI3965" s="5">
        <v>12.75</v>
      </c>
      <c r="AJ3965">
        <v>19.13</v>
      </c>
      <c r="AK3965">
        <v>19.13</v>
      </c>
      <c r="AL3965" t="s">
        <v>81</v>
      </c>
      <c r="AM3965" t="s">
        <v>82</v>
      </c>
      <c r="AO3965" t="s">
        <v>83</v>
      </c>
      <c r="AP3965" t="s">
        <v>67</v>
      </c>
      <c r="AQ3965" t="s">
        <v>662</v>
      </c>
      <c r="AR3965" t="s">
        <v>82</v>
      </c>
      <c r="AT3965" t="s">
        <v>82</v>
      </c>
      <c r="AW3965" t="s">
        <v>72</v>
      </c>
      <c r="AX3965">
        <v>1</v>
      </c>
      <c r="AY3965" t="s">
        <v>11696</v>
      </c>
      <c r="AZ3965" t="s">
        <v>574</v>
      </c>
      <c r="BA3965" t="s">
        <v>3970</v>
      </c>
      <c r="BB3965">
        <v>4627</v>
      </c>
      <c r="BC3965" t="s">
        <v>87</v>
      </c>
      <c r="BH3965" t="s">
        <v>11695</v>
      </c>
      <c r="BI3965" t="s">
        <v>67</v>
      </c>
      <c r="BJ3965">
        <v>10373175</v>
      </c>
    </row>
    <row r="3966" spans="1:62" x14ac:dyDescent="0.25">
      <c r="A3966" t="s">
        <v>11840</v>
      </c>
      <c r="B3966" s="2">
        <v>43515</v>
      </c>
      <c r="C3966" t="s">
        <v>63</v>
      </c>
      <c r="D3966" s="3">
        <v>43472.379116979166</v>
      </c>
      <c r="E3966" t="s">
        <v>64</v>
      </c>
      <c r="F3966" s="2">
        <v>43556</v>
      </c>
      <c r="G3966" s="2">
        <v>43819</v>
      </c>
      <c r="H3966" t="s">
        <v>11841</v>
      </c>
      <c r="J3966" t="s">
        <v>11842</v>
      </c>
      <c r="K3966" t="s">
        <v>11843</v>
      </c>
      <c r="L3966" t="s">
        <v>11844</v>
      </c>
      <c r="M3966" t="s">
        <v>298</v>
      </c>
      <c r="N3966">
        <v>4096</v>
      </c>
      <c r="O3966" t="s">
        <v>70</v>
      </c>
      <c r="Q3966" t="s">
        <v>11845</v>
      </c>
      <c r="S3966" t="s">
        <v>72</v>
      </c>
      <c r="T3966" t="s">
        <v>1738</v>
      </c>
      <c r="U3966" t="s">
        <v>1739</v>
      </c>
      <c r="V3966" t="s">
        <v>1740</v>
      </c>
      <c r="W3966" t="s">
        <v>278</v>
      </c>
      <c r="X3966" t="s">
        <v>106</v>
      </c>
      <c r="Y3966" t="str">
        <f>"37-3011"</f>
        <v>37-3011</v>
      </c>
      <c r="Z3966" t="s">
        <v>94</v>
      </c>
      <c r="AA3966">
        <v>561730</v>
      </c>
      <c r="AB3966">
        <v>9</v>
      </c>
      <c r="AC3966">
        <v>9</v>
      </c>
      <c r="AD3966" t="s">
        <v>79</v>
      </c>
      <c r="AE3966" t="s">
        <v>95</v>
      </c>
      <c r="AF3966">
        <v>40</v>
      </c>
      <c r="AG3966" s="4">
        <v>0.29166666666666669</v>
      </c>
      <c r="AH3966" s="4">
        <v>0.66666666666666663</v>
      </c>
      <c r="AI3966" s="5">
        <v>12.9</v>
      </c>
      <c r="AJ3966">
        <v>19.350000000000001</v>
      </c>
      <c r="AK3966">
        <v>19.350000000000001</v>
      </c>
      <c r="AL3966" t="s">
        <v>81</v>
      </c>
      <c r="AM3966" t="s">
        <v>82</v>
      </c>
      <c r="AO3966" t="s">
        <v>83</v>
      </c>
      <c r="AR3966" t="s">
        <v>82</v>
      </c>
      <c r="AT3966" t="s">
        <v>82</v>
      </c>
      <c r="AW3966" t="s">
        <v>82</v>
      </c>
      <c r="AY3966" t="s">
        <v>5804</v>
      </c>
      <c r="AZ3966" t="s">
        <v>3334</v>
      </c>
      <c r="BA3966" t="s">
        <v>2367</v>
      </c>
      <c r="BB3966">
        <v>29936</v>
      </c>
      <c r="BC3966" t="s">
        <v>79</v>
      </c>
      <c r="BH3966" t="s">
        <v>11846</v>
      </c>
      <c r="BJ3966">
        <v>10433088</v>
      </c>
    </row>
    <row r="3967" spans="1:62" x14ac:dyDescent="0.25">
      <c r="A3967" t="s">
        <v>11852</v>
      </c>
      <c r="B3967" s="2">
        <v>43515</v>
      </c>
      <c r="C3967" t="s">
        <v>63</v>
      </c>
      <c r="D3967" s="3">
        <v>43472.380157164349</v>
      </c>
      <c r="E3967" t="s">
        <v>282</v>
      </c>
      <c r="F3967" s="2">
        <v>43556</v>
      </c>
      <c r="G3967" s="2">
        <v>43799</v>
      </c>
      <c r="H3967" t="s">
        <v>11853</v>
      </c>
      <c r="J3967" t="s">
        <v>11854</v>
      </c>
      <c r="L3967" t="s">
        <v>11855</v>
      </c>
      <c r="M3967" t="s">
        <v>232</v>
      </c>
      <c r="N3967">
        <v>11743</v>
      </c>
      <c r="O3967" t="s">
        <v>70</v>
      </c>
      <c r="Q3967" t="s">
        <v>11856</v>
      </c>
      <c r="S3967" t="s">
        <v>72</v>
      </c>
      <c r="T3967" t="s">
        <v>7487</v>
      </c>
      <c r="U3967" t="s">
        <v>7519</v>
      </c>
      <c r="V3967" t="s">
        <v>7520</v>
      </c>
      <c r="W3967" t="s">
        <v>86</v>
      </c>
      <c r="X3967" t="s">
        <v>7521</v>
      </c>
      <c r="Y3967" t="str">
        <f>"35-3031"</f>
        <v>35-3031</v>
      </c>
      <c r="Z3967" t="s">
        <v>410</v>
      </c>
      <c r="AA3967">
        <v>713910</v>
      </c>
      <c r="AB3967">
        <v>18</v>
      </c>
      <c r="AC3967">
        <v>17</v>
      </c>
      <c r="AD3967" t="s">
        <v>79</v>
      </c>
      <c r="AE3967" t="s">
        <v>80</v>
      </c>
      <c r="AF3967">
        <v>40</v>
      </c>
      <c r="AG3967" s="4">
        <v>0.41666666666666669</v>
      </c>
      <c r="AH3967" s="4">
        <v>0.75</v>
      </c>
      <c r="AI3967" s="5">
        <v>14.19</v>
      </c>
      <c r="AJ3967">
        <v>21.29</v>
      </c>
      <c r="AL3967" t="s">
        <v>81</v>
      </c>
      <c r="AM3967" t="s">
        <v>82</v>
      </c>
      <c r="AO3967" t="s">
        <v>83</v>
      </c>
      <c r="AR3967" t="s">
        <v>82</v>
      </c>
      <c r="AT3967" t="s">
        <v>82</v>
      </c>
      <c r="AW3967" t="s">
        <v>82</v>
      </c>
      <c r="AY3967" t="s">
        <v>11857</v>
      </c>
      <c r="AZ3967" t="s">
        <v>6535</v>
      </c>
      <c r="BA3967" t="s">
        <v>232</v>
      </c>
      <c r="BB3967">
        <v>11743</v>
      </c>
      <c r="BC3967" t="s">
        <v>87</v>
      </c>
      <c r="BH3967" t="s">
        <v>11858</v>
      </c>
      <c r="BJ3967">
        <v>111562881</v>
      </c>
    </row>
    <row r="3968" spans="1:62" x14ac:dyDescent="0.25">
      <c r="A3968" t="s">
        <v>11979</v>
      </c>
      <c r="B3968" s="2">
        <v>43515</v>
      </c>
      <c r="C3968" t="s">
        <v>63</v>
      </c>
      <c r="D3968" s="3">
        <v>43472.377948865738</v>
      </c>
      <c r="E3968" t="s">
        <v>64</v>
      </c>
      <c r="F3968" s="2">
        <v>43556</v>
      </c>
      <c r="G3968" s="2">
        <v>43819</v>
      </c>
      <c r="H3968" t="s">
        <v>11980</v>
      </c>
      <c r="I3968" t="s">
        <v>67</v>
      </c>
      <c r="J3968" t="s">
        <v>11981</v>
      </c>
      <c r="K3968" t="s">
        <v>67</v>
      </c>
      <c r="L3968" t="s">
        <v>11982</v>
      </c>
      <c r="M3968" t="s">
        <v>1276</v>
      </c>
      <c r="N3968">
        <v>54703</v>
      </c>
      <c r="O3968" t="s">
        <v>70</v>
      </c>
      <c r="P3968" t="s">
        <v>67</v>
      </c>
      <c r="Q3968" t="s">
        <v>11983</v>
      </c>
      <c r="S3968" t="s">
        <v>72</v>
      </c>
      <c r="T3968" t="s">
        <v>194</v>
      </c>
      <c r="U3968" t="s">
        <v>195</v>
      </c>
      <c r="V3968" t="s">
        <v>196</v>
      </c>
      <c r="W3968" t="s">
        <v>197</v>
      </c>
      <c r="X3968" t="s">
        <v>1680</v>
      </c>
      <c r="Y3968" t="str">
        <f>"47-3012"</f>
        <v>47-3012</v>
      </c>
      <c r="Z3968" t="s">
        <v>1540</v>
      </c>
      <c r="AA3968">
        <v>238140</v>
      </c>
      <c r="AB3968">
        <v>10</v>
      </c>
      <c r="AC3968">
        <v>10</v>
      </c>
      <c r="AD3968" t="s">
        <v>79</v>
      </c>
      <c r="AE3968" t="s">
        <v>80</v>
      </c>
      <c r="AF3968">
        <v>40</v>
      </c>
      <c r="AG3968" s="4">
        <v>0.29166666666666669</v>
      </c>
      <c r="AH3968" s="4">
        <v>0.70833333333333337</v>
      </c>
      <c r="AI3968" s="5">
        <v>14.09</v>
      </c>
      <c r="AJ3968">
        <v>21.14</v>
      </c>
      <c r="AL3968" t="s">
        <v>81</v>
      </c>
      <c r="AM3968" t="s">
        <v>82</v>
      </c>
      <c r="AO3968" t="s">
        <v>83</v>
      </c>
      <c r="AP3968" t="s">
        <v>67</v>
      </c>
      <c r="AQ3968" t="s">
        <v>67</v>
      </c>
      <c r="AR3968" t="s">
        <v>82</v>
      </c>
      <c r="AT3968" t="s">
        <v>82</v>
      </c>
      <c r="AW3968" t="s">
        <v>82</v>
      </c>
      <c r="AY3968" t="s">
        <v>11982</v>
      </c>
      <c r="AZ3968" t="s">
        <v>11982</v>
      </c>
      <c r="BA3968" t="s">
        <v>1276</v>
      </c>
      <c r="BB3968">
        <v>54703</v>
      </c>
      <c r="BC3968" t="s">
        <v>79</v>
      </c>
      <c r="BH3968" t="s">
        <v>11984</v>
      </c>
      <c r="BI3968" t="s">
        <v>67</v>
      </c>
      <c r="BJ3968">
        <v>841671870</v>
      </c>
    </row>
    <row r="3969" spans="1:62" x14ac:dyDescent="0.25">
      <c r="A3969" t="s">
        <v>12614</v>
      </c>
      <c r="B3969" s="2">
        <v>43515</v>
      </c>
      <c r="C3969" t="s">
        <v>63</v>
      </c>
      <c r="D3969" s="3">
        <v>43472.381656886573</v>
      </c>
      <c r="E3969" t="s">
        <v>64</v>
      </c>
      <c r="F3969" s="2">
        <v>43556</v>
      </c>
      <c r="G3969" s="2">
        <v>43809</v>
      </c>
      <c r="H3969" t="s">
        <v>12615</v>
      </c>
      <c r="J3969" t="s">
        <v>12616</v>
      </c>
      <c r="L3969" t="s">
        <v>12617</v>
      </c>
      <c r="M3969" t="s">
        <v>783</v>
      </c>
      <c r="N3969">
        <v>44065</v>
      </c>
      <c r="O3969" t="s">
        <v>70</v>
      </c>
      <c r="Q3969" t="s">
        <v>12618</v>
      </c>
      <c r="S3969" t="s">
        <v>72</v>
      </c>
      <c r="T3969" t="s">
        <v>3410</v>
      </c>
      <c r="U3969" t="s">
        <v>3411</v>
      </c>
      <c r="V3969" t="s">
        <v>3412</v>
      </c>
      <c r="W3969" t="s">
        <v>783</v>
      </c>
      <c r="X3969" t="s">
        <v>106</v>
      </c>
      <c r="Y3969" t="str">
        <f>"37-3011"</f>
        <v>37-3011</v>
      </c>
      <c r="Z3969" t="s">
        <v>94</v>
      </c>
      <c r="AA3969">
        <v>561730</v>
      </c>
      <c r="AB3969">
        <v>14</v>
      </c>
      <c r="AC3969">
        <v>14</v>
      </c>
      <c r="AD3969" t="s">
        <v>79</v>
      </c>
      <c r="AE3969" t="s">
        <v>80</v>
      </c>
      <c r="AF3969">
        <v>40</v>
      </c>
      <c r="AG3969" s="4">
        <v>0.33333333333333331</v>
      </c>
      <c r="AH3969" s="4">
        <v>0.70833333333333337</v>
      </c>
      <c r="AI3969" s="5">
        <v>13.7</v>
      </c>
      <c r="AJ3969">
        <v>20.55</v>
      </c>
      <c r="AL3969" t="s">
        <v>81</v>
      </c>
      <c r="AM3969" t="s">
        <v>82</v>
      </c>
      <c r="AO3969" t="s">
        <v>83</v>
      </c>
      <c r="AR3969" t="s">
        <v>82</v>
      </c>
      <c r="AT3969" t="s">
        <v>82</v>
      </c>
      <c r="AW3969" t="s">
        <v>82</v>
      </c>
      <c r="AY3969" t="s">
        <v>12617</v>
      </c>
      <c r="AZ3969" t="s">
        <v>10080</v>
      </c>
      <c r="BA3969" t="s">
        <v>783</v>
      </c>
      <c r="BB3969">
        <v>44065</v>
      </c>
      <c r="BC3969" t="s">
        <v>79</v>
      </c>
      <c r="BH3969" t="s">
        <v>12616</v>
      </c>
      <c r="BJ3969">
        <v>311568969</v>
      </c>
    </row>
    <row r="3970" spans="1:62" x14ac:dyDescent="0.25">
      <c r="A3970" t="s">
        <v>12619</v>
      </c>
      <c r="B3970" s="2">
        <v>43515</v>
      </c>
      <c r="C3970" t="s">
        <v>63</v>
      </c>
      <c r="D3970" s="3">
        <v>43472.383604189818</v>
      </c>
      <c r="E3970" t="s">
        <v>64</v>
      </c>
      <c r="F3970" s="2">
        <v>43556</v>
      </c>
      <c r="G3970" s="2">
        <v>43784</v>
      </c>
      <c r="H3970" t="s">
        <v>12620</v>
      </c>
      <c r="J3970" t="s">
        <v>12621</v>
      </c>
      <c r="L3970" t="s">
        <v>5139</v>
      </c>
      <c r="M3970" t="s">
        <v>100</v>
      </c>
      <c r="N3970">
        <v>28771</v>
      </c>
      <c r="O3970" t="s">
        <v>70</v>
      </c>
      <c r="Q3970" t="s">
        <v>12622</v>
      </c>
      <c r="S3970" t="s">
        <v>72</v>
      </c>
      <c r="T3970" t="s">
        <v>878</v>
      </c>
      <c r="U3970" t="s">
        <v>3851</v>
      </c>
      <c r="V3970" t="s">
        <v>2620</v>
      </c>
      <c r="W3970" t="s">
        <v>881</v>
      </c>
      <c r="X3970" t="s">
        <v>1960</v>
      </c>
      <c r="Y3970" t="str">
        <f>"37-3011"</f>
        <v>37-3011</v>
      </c>
      <c r="Z3970" t="s">
        <v>94</v>
      </c>
      <c r="AA3970">
        <v>561730</v>
      </c>
      <c r="AB3970">
        <v>40</v>
      </c>
      <c r="AC3970">
        <v>40</v>
      </c>
      <c r="AD3970" t="s">
        <v>79</v>
      </c>
      <c r="AE3970" t="s">
        <v>80</v>
      </c>
      <c r="AF3970">
        <v>40</v>
      </c>
      <c r="AG3970" s="4">
        <v>0.29166666666666669</v>
      </c>
      <c r="AH3970" s="4">
        <v>0.70833333333333337</v>
      </c>
      <c r="AI3970" s="5">
        <v>13.38</v>
      </c>
      <c r="AJ3970">
        <v>20.07</v>
      </c>
      <c r="AK3970">
        <v>24</v>
      </c>
      <c r="AL3970" t="s">
        <v>81</v>
      </c>
      <c r="AM3970" t="s">
        <v>82</v>
      </c>
      <c r="AO3970" t="s">
        <v>83</v>
      </c>
      <c r="AR3970" t="s">
        <v>82</v>
      </c>
      <c r="AT3970" t="s">
        <v>82</v>
      </c>
      <c r="AW3970" t="s">
        <v>82</v>
      </c>
      <c r="AY3970" t="s">
        <v>5139</v>
      </c>
      <c r="AZ3970" t="s">
        <v>5142</v>
      </c>
      <c r="BA3970" t="s">
        <v>100</v>
      </c>
      <c r="BB3970">
        <v>28771</v>
      </c>
      <c r="BC3970" t="s">
        <v>79</v>
      </c>
      <c r="BH3970" t="s">
        <v>12623</v>
      </c>
      <c r="BJ3970">
        <v>562185577</v>
      </c>
    </row>
    <row r="3971" spans="1:62" x14ac:dyDescent="0.25">
      <c r="A3971" t="s">
        <v>12635</v>
      </c>
      <c r="B3971" s="2">
        <v>43515</v>
      </c>
      <c r="C3971" t="s">
        <v>63</v>
      </c>
      <c r="D3971" s="3">
        <v>43472.379571967591</v>
      </c>
      <c r="E3971" t="s">
        <v>64</v>
      </c>
      <c r="F3971" s="2">
        <v>43556</v>
      </c>
      <c r="G3971" s="2">
        <v>43791</v>
      </c>
      <c r="H3971" t="s">
        <v>12636</v>
      </c>
      <c r="I3971" t="s">
        <v>12637</v>
      </c>
      <c r="J3971" t="s">
        <v>5787</v>
      </c>
      <c r="L3971" t="s">
        <v>5477</v>
      </c>
      <c r="M3971" t="s">
        <v>147</v>
      </c>
      <c r="N3971">
        <v>19462</v>
      </c>
      <c r="O3971" t="s">
        <v>70</v>
      </c>
      <c r="Q3971" t="s">
        <v>5788</v>
      </c>
      <c r="S3971" t="s">
        <v>72</v>
      </c>
      <c r="T3971" t="s">
        <v>5946</v>
      </c>
      <c r="U3971" t="s">
        <v>5854</v>
      </c>
      <c r="V3971" t="s">
        <v>5791</v>
      </c>
      <c r="W3971" t="s">
        <v>232</v>
      </c>
      <c r="X3971" t="s">
        <v>106</v>
      </c>
      <c r="Y3971" t="str">
        <f>"37-3011"</f>
        <v>37-3011</v>
      </c>
      <c r="Z3971" t="s">
        <v>94</v>
      </c>
      <c r="AA3971">
        <v>561730</v>
      </c>
      <c r="AB3971">
        <v>10</v>
      </c>
      <c r="AC3971">
        <v>10</v>
      </c>
      <c r="AD3971" t="s">
        <v>79</v>
      </c>
      <c r="AE3971" t="s">
        <v>95</v>
      </c>
      <c r="AF3971">
        <v>40</v>
      </c>
      <c r="AG3971" s="4">
        <v>0.29166666666666669</v>
      </c>
      <c r="AH3971" s="4">
        <v>0.64583333333333337</v>
      </c>
      <c r="AI3971" s="5">
        <v>13.71</v>
      </c>
      <c r="AJ3971">
        <v>20.16</v>
      </c>
      <c r="AL3971" t="s">
        <v>81</v>
      </c>
      <c r="AM3971" t="s">
        <v>82</v>
      </c>
      <c r="AO3971" t="s">
        <v>83</v>
      </c>
      <c r="AP3971" t="s">
        <v>67</v>
      </c>
      <c r="AQ3971" t="s">
        <v>67</v>
      </c>
      <c r="AR3971" t="s">
        <v>82</v>
      </c>
      <c r="AT3971" t="s">
        <v>82</v>
      </c>
      <c r="AW3971" t="s">
        <v>82</v>
      </c>
      <c r="AY3971" t="s">
        <v>5847</v>
      </c>
      <c r="AZ3971" t="s">
        <v>5848</v>
      </c>
      <c r="BA3971" t="s">
        <v>5849</v>
      </c>
      <c r="BB3971">
        <v>87109</v>
      </c>
      <c r="BC3971" t="s">
        <v>79</v>
      </c>
      <c r="BH3971" t="s">
        <v>12638</v>
      </c>
      <c r="BJ3971">
        <v>951590418</v>
      </c>
    </row>
    <row r="3972" spans="1:62" x14ac:dyDescent="0.25">
      <c r="A3972" t="s">
        <v>12644</v>
      </c>
      <c r="B3972" s="2">
        <v>43515</v>
      </c>
      <c r="C3972" t="s">
        <v>63</v>
      </c>
      <c r="D3972" s="3">
        <v>43472.379613460645</v>
      </c>
      <c r="E3972" t="s">
        <v>64</v>
      </c>
      <c r="F3972" s="2">
        <v>43556</v>
      </c>
      <c r="G3972" s="2">
        <v>43831</v>
      </c>
      <c r="H3972" t="s">
        <v>12645</v>
      </c>
      <c r="I3972" t="s">
        <v>67</v>
      </c>
      <c r="J3972" t="s">
        <v>12646</v>
      </c>
      <c r="K3972" t="s">
        <v>67</v>
      </c>
      <c r="L3972" t="s">
        <v>12235</v>
      </c>
      <c r="M3972" t="s">
        <v>105</v>
      </c>
      <c r="N3972">
        <v>77504</v>
      </c>
      <c r="O3972" t="s">
        <v>70</v>
      </c>
      <c r="P3972" t="s">
        <v>67</v>
      </c>
      <c r="Q3972" t="s">
        <v>12647</v>
      </c>
      <c r="S3972" t="s">
        <v>72</v>
      </c>
      <c r="T3972" t="s">
        <v>12648</v>
      </c>
      <c r="U3972" t="s">
        <v>12649</v>
      </c>
      <c r="V3972" t="s">
        <v>738</v>
      </c>
      <c r="W3972" t="s">
        <v>105</v>
      </c>
      <c r="X3972" t="s">
        <v>1758</v>
      </c>
      <c r="Y3972" t="str">
        <f>"47-2061"</f>
        <v>47-2061</v>
      </c>
      <c r="Z3972" t="s">
        <v>326</v>
      </c>
      <c r="AA3972">
        <v>238110</v>
      </c>
      <c r="AB3972">
        <v>20</v>
      </c>
      <c r="AC3972">
        <v>20</v>
      </c>
      <c r="AD3972" t="s">
        <v>79</v>
      </c>
      <c r="AE3972" t="s">
        <v>95</v>
      </c>
      <c r="AF3972">
        <v>40</v>
      </c>
      <c r="AG3972" s="4">
        <v>0.75</v>
      </c>
      <c r="AH3972" s="4">
        <v>0.16666666666666666</v>
      </c>
      <c r="AI3972" s="5">
        <v>12.6</v>
      </c>
      <c r="AJ3972">
        <v>18.899999999999999</v>
      </c>
      <c r="AL3972" t="s">
        <v>81</v>
      </c>
      <c r="AM3972" t="s">
        <v>82</v>
      </c>
      <c r="AO3972" t="s">
        <v>83</v>
      </c>
      <c r="AP3972" t="s">
        <v>67</v>
      </c>
      <c r="AQ3972" t="s">
        <v>67</v>
      </c>
      <c r="AR3972" t="s">
        <v>82</v>
      </c>
      <c r="AT3972" t="s">
        <v>82</v>
      </c>
      <c r="AW3972" t="s">
        <v>72</v>
      </c>
      <c r="AX3972">
        <v>6</v>
      </c>
      <c r="AY3972" t="s">
        <v>664</v>
      </c>
      <c r="AZ3972" t="s">
        <v>665</v>
      </c>
      <c r="BA3972" t="s">
        <v>105</v>
      </c>
      <c r="BB3972">
        <v>78543</v>
      </c>
      <c r="BC3972" t="s">
        <v>79</v>
      </c>
      <c r="BH3972" t="s">
        <v>12650</v>
      </c>
      <c r="BI3972" t="s">
        <v>67</v>
      </c>
      <c r="BJ3972">
        <v>352332428</v>
      </c>
    </row>
    <row r="3973" spans="1:62" x14ac:dyDescent="0.25">
      <c r="A3973" t="s">
        <v>12778</v>
      </c>
      <c r="B3973" s="2">
        <v>43515</v>
      </c>
      <c r="C3973" t="s">
        <v>63</v>
      </c>
      <c r="D3973" s="3">
        <v>43472.384155543979</v>
      </c>
      <c r="E3973" t="s">
        <v>282</v>
      </c>
      <c r="F3973" s="2">
        <v>43556</v>
      </c>
      <c r="G3973" s="2">
        <v>43799</v>
      </c>
      <c r="H3973" t="s">
        <v>11705</v>
      </c>
      <c r="J3973" t="s">
        <v>11706</v>
      </c>
      <c r="L3973" t="s">
        <v>11707</v>
      </c>
      <c r="M3973" t="s">
        <v>100</v>
      </c>
      <c r="N3973">
        <v>28129</v>
      </c>
      <c r="O3973" t="s">
        <v>70</v>
      </c>
      <c r="Q3973" t="s">
        <v>11708</v>
      </c>
      <c r="S3973" t="s">
        <v>72</v>
      </c>
      <c r="T3973" t="s">
        <v>878</v>
      </c>
      <c r="U3973" t="s">
        <v>8240</v>
      </c>
      <c r="V3973" t="s">
        <v>880</v>
      </c>
      <c r="W3973" t="s">
        <v>881</v>
      </c>
      <c r="X3973" t="s">
        <v>1540</v>
      </c>
      <c r="Y3973" t="str">
        <f>"47-3012"</f>
        <v>47-3012</v>
      </c>
      <c r="Z3973" t="s">
        <v>1540</v>
      </c>
      <c r="AA3973">
        <v>238130</v>
      </c>
      <c r="AB3973">
        <v>15</v>
      </c>
      <c r="AC3973">
        <v>14</v>
      </c>
      <c r="AD3973" t="s">
        <v>79</v>
      </c>
      <c r="AE3973" t="s">
        <v>80</v>
      </c>
      <c r="AF3973">
        <v>40</v>
      </c>
      <c r="AG3973" s="4">
        <v>0.33333333333333331</v>
      </c>
      <c r="AH3973" s="4">
        <v>0.70833333333333337</v>
      </c>
      <c r="AI3973" s="6">
        <v>15</v>
      </c>
      <c r="AJ3973">
        <v>22.5</v>
      </c>
      <c r="AL3973" t="s">
        <v>81</v>
      </c>
      <c r="AM3973" t="s">
        <v>82</v>
      </c>
      <c r="AO3973" t="s">
        <v>83</v>
      </c>
      <c r="AR3973" t="s">
        <v>82</v>
      </c>
      <c r="AT3973" t="s">
        <v>82</v>
      </c>
      <c r="AW3973" t="s">
        <v>72</v>
      </c>
      <c r="AX3973">
        <v>3</v>
      </c>
      <c r="AY3973" t="s">
        <v>4003</v>
      </c>
      <c r="AZ3973" t="s">
        <v>4003</v>
      </c>
      <c r="BA3973" t="s">
        <v>2367</v>
      </c>
      <c r="BB3973">
        <v>29720</v>
      </c>
      <c r="BC3973" t="s">
        <v>79</v>
      </c>
      <c r="BH3973" t="s">
        <v>12779</v>
      </c>
      <c r="BJ3973">
        <v>452675691</v>
      </c>
    </row>
    <row r="3974" spans="1:62" x14ac:dyDescent="0.25">
      <c r="A3974" t="s">
        <v>12957</v>
      </c>
      <c r="B3974" s="2">
        <v>43515</v>
      </c>
      <c r="C3974" t="s">
        <v>63</v>
      </c>
      <c r="D3974" s="3">
        <v>43419.799209907411</v>
      </c>
      <c r="E3974" t="s">
        <v>282</v>
      </c>
      <c r="F3974" s="2">
        <v>43515</v>
      </c>
      <c r="G3974" s="2">
        <v>43860</v>
      </c>
      <c r="H3974" t="s">
        <v>12840</v>
      </c>
      <c r="I3974" t="s">
        <v>12841</v>
      </c>
      <c r="J3974" t="s">
        <v>12842</v>
      </c>
      <c r="K3974" t="s">
        <v>12843</v>
      </c>
      <c r="L3974" t="s">
        <v>7468</v>
      </c>
      <c r="M3974" t="s">
        <v>7460</v>
      </c>
      <c r="N3974">
        <v>96950</v>
      </c>
      <c r="O3974" t="s">
        <v>70</v>
      </c>
      <c r="Q3974" t="s">
        <v>12958</v>
      </c>
      <c r="S3974" t="s">
        <v>72</v>
      </c>
      <c r="T3974" t="s">
        <v>12845</v>
      </c>
      <c r="U3974" t="s">
        <v>12846</v>
      </c>
      <c r="V3974" t="s">
        <v>7459</v>
      </c>
      <c r="W3974" t="s">
        <v>7460</v>
      </c>
      <c r="X3974" t="s">
        <v>1197</v>
      </c>
      <c r="Y3974" t="str">
        <f>"47-2061"</f>
        <v>47-2061</v>
      </c>
      <c r="Z3974" t="s">
        <v>326</v>
      </c>
      <c r="AA3974">
        <v>721120</v>
      </c>
      <c r="AB3974">
        <v>60</v>
      </c>
      <c r="AC3974">
        <v>56</v>
      </c>
      <c r="AD3974" t="s">
        <v>79</v>
      </c>
      <c r="AE3974" t="s">
        <v>599</v>
      </c>
      <c r="AF3974">
        <v>35</v>
      </c>
      <c r="AG3974" s="4">
        <v>0.25</v>
      </c>
      <c r="AH3974" s="4">
        <v>0.5</v>
      </c>
      <c r="AI3974" s="5">
        <v>7.6</v>
      </c>
      <c r="AJ3974">
        <v>11.4</v>
      </c>
      <c r="AK3974">
        <v>11.4</v>
      </c>
      <c r="AL3974" t="s">
        <v>81</v>
      </c>
      <c r="AM3974" t="s">
        <v>82</v>
      </c>
      <c r="AO3974" t="s">
        <v>83</v>
      </c>
      <c r="AR3974" t="s">
        <v>82</v>
      </c>
      <c r="AT3974" t="s">
        <v>82</v>
      </c>
      <c r="AW3974" t="s">
        <v>72</v>
      </c>
      <c r="AX3974">
        <v>12</v>
      </c>
      <c r="AY3974" t="s">
        <v>7468</v>
      </c>
      <c r="AZ3974" t="s">
        <v>12847</v>
      </c>
      <c r="BA3974" t="s">
        <v>7460</v>
      </c>
      <c r="BB3974">
        <v>96950</v>
      </c>
      <c r="BC3974" t="s">
        <v>87</v>
      </c>
      <c r="BH3974" t="s">
        <v>12841</v>
      </c>
      <c r="BI3974" t="s">
        <v>12848</v>
      </c>
      <c r="BJ3974">
        <v>660822760</v>
      </c>
    </row>
    <row r="3975" spans="1:62" x14ac:dyDescent="0.25">
      <c r="A3975" t="s">
        <v>13032</v>
      </c>
      <c r="B3975" s="2">
        <v>43515</v>
      </c>
      <c r="C3975" t="s">
        <v>63</v>
      </c>
      <c r="D3975" s="3">
        <v>43472.383888425924</v>
      </c>
      <c r="E3975" t="s">
        <v>1763</v>
      </c>
      <c r="F3975" s="2">
        <v>43556</v>
      </c>
      <c r="G3975" s="2">
        <v>43769</v>
      </c>
      <c r="H3975" t="s">
        <v>13033</v>
      </c>
      <c r="J3975" t="s">
        <v>13034</v>
      </c>
      <c r="L3975" t="s">
        <v>13035</v>
      </c>
      <c r="M3975" t="s">
        <v>821</v>
      </c>
      <c r="N3975">
        <v>97317</v>
      </c>
      <c r="O3975" t="s">
        <v>70</v>
      </c>
      <c r="Q3975" t="s">
        <v>13036</v>
      </c>
      <c r="S3975" t="s">
        <v>72</v>
      </c>
      <c r="T3975" t="s">
        <v>878</v>
      </c>
      <c r="U3975" t="s">
        <v>8240</v>
      </c>
      <c r="V3975" t="s">
        <v>880</v>
      </c>
      <c r="W3975" t="s">
        <v>881</v>
      </c>
      <c r="X3975" t="s">
        <v>1256</v>
      </c>
      <c r="Y3975" t="str">
        <f>"37-3011"</f>
        <v>37-3011</v>
      </c>
      <c r="Z3975" t="s">
        <v>94</v>
      </c>
      <c r="AA3975">
        <v>561730</v>
      </c>
      <c r="AB3975">
        <v>10</v>
      </c>
      <c r="AC3975">
        <v>10</v>
      </c>
      <c r="AD3975" t="s">
        <v>79</v>
      </c>
      <c r="AE3975" t="s">
        <v>95</v>
      </c>
      <c r="AF3975">
        <v>40</v>
      </c>
      <c r="AG3975" s="4">
        <v>0.27083333333333331</v>
      </c>
      <c r="AH3975" s="4">
        <v>0.70833333333333337</v>
      </c>
      <c r="AI3975" s="5">
        <v>13.22</v>
      </c>
      <c r="AJ3975">
        <v>19.829999999999998</v>
      </c>
      <c r="AK3975">
        <v>21</v>
      </c>
      <c r="AL3975" t="s">
        <v>81</v>
      </c>
      <c r="AM3975" t="s">
        <v>82</v>
      </c>
      <c r="AO3975" t="s">
        <v>83</v>
      </c>
      <c r="AR3975" t="s">
        <v>82</v>
      </c>
      <c r="AT3975" t="s">
        <v>82</v>
      </c>
      <c r="AW3975" t="s">
        <v>82</v>
      </c>
      <c r="AY3975" t="s">
        <v>13035</v>
      </c>
      <c r="AZ3975" t="s">
        <v>1344</v>
      </c>
      <c r="BA3975" t="s">
        <v>821</v>
      </c>
      <c r="BB3975">
        <v>97317</v>
      </c>
      <c r="BC3975" t="s">
        <v>79</v>
      </c>
      <c r="BH3975" t="s">
        <v>13037</v>
      </c>
      <c r="BJ3975">
        <v>931018621</v>
      </c>
    </row>
    <row r="3976" spans="1:62" x14ac:dyDescent="0.25">
      <c r="A3976" t="s">
        <v>13165</v>
      </c>
      <c r="B3976" s="2">
        <v>43515</v>
      </c>
      <c r="C3976" t="s">
        <v>63</v>
      </c>
      <c r="D3976" s="3">
        <v>43472.383482500001</v>
      </c>
      <c r="E3976" t="s">
        <v>64</v>
      </c>
      <c r="F3976" s="2">
        <v>43556</v>
      </c>
      <c r="G3976" s="2">
        <v>43789</v>
      </c>
      <c r="H3976" t="s">
        <v>13166</v>
      </c>
      <c r="J3976" t="s">
        <v>13167</v>
      </c>
      <c r="L3976" t="s">
        <v>1629</v>
      </c>
      <c r="M3976" t="s">
        <v>821</v>
      </c>
      <c r="N3976">
        <v>97501</v>
      </c>
      <c r="O3976" t="s">
        <v>70</v>
      </c>
      <c r="Q3976" t="s">
        <v>13168</v>
      </c>
      <c r="S3976" t="s">
        <v>72</v>
      </c>
      <c r="T3976" t="s">
        <v>878</v>
      </c>
      <c r="U3976" t="s">
        <v>3851</v>
      </c>
      <c r="V3976" t="s">
        <v>2620</v>
      </c>
      <c r="W3976" t="s">
        <v>881</v>
      </c>
      <c r="X3976" t="s">
        <v>1092</v>
      </c>
      <c r="Y3976" t="str">
        <f>"45-4011"</f>
        <v>45-4011</v>
      </c>
      <c r="Z3976" t="s">
        <v>763</v>
      </c>
      <c r="AA3976">
        <v>115310</v>
      </c>
      <c r="AB3976">
        <v>30</v>
      </c>
      <c r="AC3976">
        <v>30</v>
      </c>
      <c r="AD3976" t="s">
        <v>79</v>
      </c>
      <c r="AE3976" t="s">
        <v>80</v>
      </c>
      <c r="AF3976">
        <v>40</v>
      </c>
      <c r="AG3976" s="4">
        <v>0.25</v>
      </c>
      <c r="AH3976" s="4">
        <v>0.625</v>
      </c>
      <c r="AI3976" s="6">
        <v>12</v>
      </c>
      <c r="AJ3976">
        <v>18</v>
      </c>
      <c r="AK3976">
        <v>35.19</v>
      </c>
      <c r="AL3976" t="s">
        <v>81</v>
      </c>
      <c r="AM3976" t="s">
        <v>82</v>
      </c>
      <c r="AO3976" t="s">
        <v>83</v>
      </c>
      <c r="AR3976" t="s">
        <v>82</v>
      </c>
      <c r="AT3976" t="s">
        <v>82</v>
      </c>
      <c r="AW3976" t="s">
        <v>72</v>
      </c>
      <c r="AX3976">
        <v>3</v>
      </c>
      <c r="AY3976" t="s">
        <v>1629</v>
      </c>
      <c r="AZ3976" t="s">
        <v>1588</v>
      </c>
      <c r="BA3976" t="s">
        <v>821</v>
      </c>
      <c r="BB3976">
        <v>97501</v>
      </c>
      <c r="BC3976" t="s">
        <v>79</v>
      </c>
      <c r="BH3976" t="s">
        <v>13169</v>
      </c>
      <c r="BJ3976">
        <v>274480553</v>
      </c>
    </row>
    <row r="3977" spans="1:62" x14ac:dyDescent="0.25">
      <c r="A3977" t="s">
        <v>13204</v>
      </c>
      <c r="B3977" s="2">
        <v>43515</v>
      </c>
      <c r="C3977" t="s">
        <v>63</v>
      </c>
      <c r="D3977" s="3">
        <v>43472.382396493056</v>
      </c>
      <c r="E3977" t="s">
        <v>64</v>
      </c>
      <c r="F3977" s="2">
        <v>43556</v>
      </c>
      <c r="G3977" s="2">
        <v>43784</v>
      </c>
      <c r="H3977" t="s">
        <v>13205</v>
      </c>
      <c r="I3977" t="s">
        <v>67</v>
      </c>
      <c r="J3977" t="s">
        <v>13206</v>
      </c>
      <c r="K3977" t="s">
        <v>13207</v>
      </c>
      <c r="L3977" t="s">
        <v>998</v>
      </c>
      <c r="M3977" t="s">
        <v>774</v>
      </c>
      <c r="N3977">
        <v>81657</v>
      </c>
      <c r="O3977" t="s">
        <v>70</v>
      </c>
      <c r="P3977" t="s">
        <v>67</v>
      </c>
      <c r="Q3977" t="s">
        <v>13208</v>
      </c>
      <c r="S3977" t="s">
        <v>72</v>
      </c>
      <c r="T3977" t="s">
        <v>938</v>
      </c>
      <c r="U3977" t="s">
        <v>1057</v>
      </c>
      <c r="V3977" t="s">
        <v>998</v>
      </c>
      <c r="W3977" t="s">
        <v>774</v>
      </c>
      <c r="X3977" t="s">
        <v>106</v>
      </c>
      <c r="Y3977" t="str">
        <f>"37-3011"</f>
        <v>37-3011</v>
      </c>
      <c r="Z3977" t="s">
        <v>94</v>
      </c>
      <c r="AA3977">
        <v>54132</v>
      </c>
      <c r="AB3977">
        <v>6</v>
      </c>
      <c r="AC3977">
        <v>6</v>
      </c>
      <c r="AD3977" t="s">
        <v>79</v>
      </c>
      <c r="AE3977" t="s">
        <v>80</v>
      </c>
      <c r="AF3977">
        <v>40</v>
      </c>
      <c r="AG3977" s="4">
        <v>0.29166666666666669</v>
      </c>
      <c r="AH3977" s="4">
        <v>0.72916666666666663</v>
      </c>
      <c r="AI3977" s="5">
        <v>17.5</v>
      </c>
      <c r="AJ3977">
        <v>26.25</v>
      </c>
      <c r="AK3977">
        <v>26.25</v>
      </c>
      <c r="AL3977" t="s">
        <v>81</v>
      </c>
      <c r="AM3977" t="s">
        <v>82</v>
      </c>
      <c r="AO3977" t="s">
        <v>83</v>
      </c>
      <c r="AP3977" t="s">
        <v>67</v>
      </c>
      <c r="AQ3977" t="s">
        <v>67</v>
      </c>
      <c r="AR3977" t="s">
        <v>82</v>
      </c>
      <c r="AT3977" t="s">
        <v>82</v>
      </c>
      <c r="AW3977" t="s">
        <v>82</v>
      </c>
      <c r="AY3977" t="s">
        <v>998</v>
      </c>
      <c r="AZ3977" t="s">
        <v>941</v>
      </c>
      <c r="BA3977" t="s">
        <v>774</v>
      </c>
      <c r="BB3977">
        <v>81657</v>
      </c>
      <c r="BC3977" t="s">
        <v>79</v>
      </c>
      <c r="BH3977" t="s">
        <v>13209</v>
      </c>
      <c r="BI3977" t="s">
        <v>67</v>
      </c>
      <c r="BJ3977">
        <v>815181101</v>
      </c>
    </row>
    <row r="3978" spans="1:62" x14ac:dyDescent="0.25">
      <c r="A3978" t="s">
        <v>13235</v>
      </c>
      <c r="B3978" s="2">
        <v>43515</v>
      </c>
      <c r="C3978" t="s">
        <v>63</v>
      </c>
      <c r="D3978" s="3">
        <v>43472.380822372688</v>
      </c>
      <c r="E3978" t="s">
        <v>64</v>
      </c>
      <c r="F3978" s="2">
        <v>43556</v>
      </c>
      <c r="G3978" s="2">
        <v>43830</v>
      </c>
      <c r="H3978" t="s">
        <v>13236</v>
      </c>
      <c r="J3978" t="s">
        <v>13237</v>
      </c>
      <c r="K3978" t="s">
        <v>13238</v>
      </c>
      <c r="L3978" t="s">
        <v>814</v>
      </c>
      <c r="M3978" t="s">
        <v>147</v>
      </c>
      <c r="N3978">
        <v>17315</v>
      </c>
      <c r="O3978" t="s">
        <v>70</v>
      </c>
      <c r="Q3978" t="s">
        <v>13239</v>
      </c>
      <c r="S3978" t="s">
        <v>72</v>
      </c>
      <c r="T3978" t="s">
        <v>12907</v>
      </c>
      <c r="U3978" t="s">
        <v>12908</v>
      </c>
      <c r="V3978" t="s">
        <v>12909</v>
      </c>
      <c r="W3978" t="s">
        <v>105</v>
      </c>
      <c r="X3978" t="s">
        <v>1960</v>
      </c>
      <c r="Y3978" t="str">
        <f>"47-2061"</f>
        <v>47-2061</v>
      </c>
      <c r="Z3978" t="s">
        <v>326</v>
      </c>
      <c r="AA3978">
        <v>561730</v>
      </c>
      <c r="AB3978">
        <v>22</v>
      </c>
      <c r="AC3978">
        <v>22</v>
      </c>
      <c r="AD3978" t="s">
        <v>79</v>
      </c>
      <c r="AE3978" t="s">
        <v>95</v>
      </c>
      <c r="AF3978">
        <v>40</v>
      </c>
      <c r="AG3978" s="4">
        <v>0.27083333333333331</v>
      </c>
      <c r="AH3978" s="4">
        <v>0.6875</v>
      </c>
      <c r="AI3978" s="5">
        <v>18.54</v>
      </c>
      <c r="AL3978" t="s">
        <v>81</v>
      </c>
      <c r="AM3978" t="s">
        <v>82</v>
      </c>
      <c r="AO3978" t="s">
        <v>83</v>
      </c>
      <c r="AP3978" t="s">
        <v>10693</v>
      </c>
      <c r="AQ3978" t="s">
        <v>10693</v>
      </c>
      <c r="AR3978" t="s">
        <v>82</v>
      </c>
      <c r="AT3978" t="s">
        <v>82</v>
      </c>
      <c r="AW3978" t="s">
        <v>82</v>
      </c>
      <c r="AY3978" t="s">
        <v>814</v>
      </c>
      <c r="AZ3978" t="s">
        <v>812</v>
      </c>
      <c r="BA3978" t="s">
        <v>147</v>
      </c>
      <c r="BB3978">
        <v>17315</v>
      </c>
      <c r="BC3978" t="s">
        <v>79</v>
      </c>
      <c r="BH3978" t="s">
        <v>13237</v>
      </c>
      <c r="BJ3978">
        <v>474827922</v>
      </c>
    </row>
    <row r="3979" spans="1:62" x14ac:dyDescent="0.25">
      <c r="A3979" t="s">
        <v>13351</v>
      </c>
      <c r="B3979" s="2">
        <v>43515</v>
      </c>
      <c r="C3979" t="s">
        <v>63</v>
      </c>
      <c r="D3979" s="3">
        <v>43472.404538703704</v>
      </c>
      <c r="E3979" t="s">
        <v>91</v>
      </c>
      <c r="H3979" t="s">
        <v>13352</v>
      </c>
      <c r="J3979" t="s">
        <v>13353</v>
      </c>
      <c r="L3979" t="s">
        <v>9813</v>
      </c>
      <c r="M3979" t="s">
        <v>232</v>
      </c>
      <c r="N3979">
        <v>11954</v>
      </c>
      <c r="O3979" t="s">
        <v>70</v>
      </c>
      <c r="Q3979" t="s">
        <v>13354</v>
      </c>
      <c r="S3979" t="s">
        <v>72</v>
      </c>
      <c r="T3979" t="s">
        <v>13355</v>
      </c>
      <c r="U3979" t="s">
        <v>3530</v>
      </c>
      <c r="V3979" t="s">
        <v>3531</v>
      </c>
      <c r="W3979" t="s">
        <v>232</v>
      </c>
      <c r="X3979" t="s">
        <v>13356</v>
      </c>
      <c r="Y3979" t="str">
        <f>"43-4081"</f>
        <v>43-4081</v>
      </c>
      <c r="Z3979" t="s">
        <v>1983</v>
      </c>
      <c r="AA3979">
        <v>721110</v>
      </c>
      <c r="AB3979">
        <v>9</v>
      </c>
      <c r="AD3979" t="s">
        <v>79</v>
      </c>
      <c r="AE3979" t="s">
        <v>95</v>
      </c>
      <c r="AF3979">
        <v>40</v>
      </c>
      <c r="AG3979" s="4">
        <v>0.25</v>
      </c>
      <c r="AH3979" s="4">
        <v>8.3333333333333329E-2</v>
      </c>
      <c r="AI3979" s="6">
        <v>17</v>
      </c>
      <c r="AJ3979">
        <v>25.5</v>
      </c>
      <c r="AK3979">
        <v>25.5</v>
      </c>
      <c r="AL3979" t="s">
        <v>81</v>
      </c>
      <c r="AM3979" t="s">
        <v>82</v>
      </c>
      <c r="AO3979" t="s">
        <v>83</v>
      </c>
      <c r="AQ3979" t="s">
        <v>662</v>
      </c>
      <c r="AR3979" t="s">
        <v>82</v>
      </c>
      <c r="AT3979" t="s">
        <v>82</v>
      </c>
      <c r="AW3979" t="s">
        <v>72</v>
      </c>
      <c r="AX3979">
        <v>1</v>
      </c>
      <c r="AY3979" t="s">
        <v>9813</v>
      </c>
      <c r="AZ3979" t="s">
        <v>6542</v>
      </c>
      <c r="BA3979" t="s">
        <v>232</v>
      </c>
      <c r="BB3979">
        <v>11954</v>
      </c>
      <c r="BC3979" t="s">
        <v>87</v>
      </c>
      <c r="BH3979" t="s">
        <v>13353</v>
      </c>
      <c r="BJ3979">
        <v>112592068</v>
      </c>
    </row>
    <row r="3980" spans="1:62" x14ac:dyDescent="0.25">
      <c r="A3980" t="s">
        <v>13393</v>
      </c>
      <c r="B3980" s="2">
        <v>43515</v>
      </c>
      <c r="C3980" t="s">
        <v>63</v>
      </c>
      <c r="D3980" s="3">
        <v>43472.383685046298</v>
      </c>
      <c r="E3980" t="s">
        <v>64</v>
      </c>
      <c r="F3980" s="2">
        <v>43556</v>
      </c>
      <c r="G3980" s="2">
        <v>43800</v>
      </c>
      <c r="H3980" t="s">
        <v>13394</v>
      </c>
      <c r="I3980" t="s">
        <v>67</v>
      </c>
      <c r="J3980" t="s">
        <v>13395</v>
      </c>
      <c r="K3980" t="s">
        <v>67</v>
      </c>
      <c r="L3980" t="s">
        <v>9669</v>
      </c>
      <c r="M3980" t="s">
        <v>774</v>
      </c>
      <c r="N3980">
        <v>80110</v>
      </c>
      <c r="O3980" t="s">
        <v>70</v>
      </c>
      <c r="Q3980" t="s">
        <v>13396</v>
      </c>
      <c r="S3980" t="s">
        <v>72</v>
      </c>
      <c r="T3980" t="s">
        <v>6285</v>
      </c>
      <c r="U3980" t="s">
        <v>6286</v>
      </c>
      <c r="V3980" t="s">
        <v>6287</v>
      </c>
      <c r="W3980" t="s">
        <v>774</v>
      </c>
      <c r="X3980" t="s">
        <v>1383</v>
      </c>
      <c r="Y3980" t="str">
        <f>"47-2051"</f>
        <v>47-2051</v>
      </c>
      <c r="Z3980" t="s">
        <v>1383</v>
      </c>
      <c r="AA3980">
        <v>238110</v>
      </c>
      <c r="AB3980">
        <v>20</v>
      </c>
      <c r="AC3980">
        <v>20</v>
      </c>
      <c r="AD3980" t="s">
        <v>79</v>
      </c>
      <c r="AE3980" t="s">
        <v>80</v>
      </c>
      <c r="AF3980">
        <v>40</v>
      </c>
      <c r="AG3980" s="4">
        <v>0.25</v>
      </c>
      <c r="AH3980" s="4">
        <v>0.70833333333333337</v>
      </c>
      <c r="AI3980" s="5">
        <v>20.71</v>
      </c>
      <c r="AJ3980">
        <v>31.06</v>
      </c>
      <c r="AK3980">
        <v>34.06</v>
      </c>
      <c r="AL3980" t="s">
        <v>81</v>
      </c>
      <c r="AM3980" t="s">
        <v>82</v>
      </c>
      <c r="AO3980" t="s">
        <v>83</v>
      </c>
      <c r="AP3980" t="s">
        <v>67</v>
      </c>
      <c r="AQ3980" t="s">
        <v>67</v>
      </c>
      <c r="AR3980" t="s">
        <v>82</v>
      </c>
      <c r="AT3980" t="s">
        <v>82</v>
      </c>
      <c r="AW3980" t="s">
        <v>82</v>
      </c>
      <c r="AY3980" t="s">
        <v>5265</v>
      </c>
      <c r="AZ3980" t="s">
        <v>4331</v>
      </c>
      <c r="BA3980" t="s">
        <v>774</v>
      </c>
      <c r="BB3980">
        <v>80110</v>
      </c>
      <c r="BC3980" t="s">
        <v>79</v>
      </c>
      <c r="BH3980" t="s">
        <v>13397</v>
      </c>
      <c r="BI3980" t="s">
        <v>67</v>
      </c>
      <c r="BJ3980">
        <v>841289967</v>
      </c>
    </row>
    <row r="3981" spans="1:62" x14ac:dyDescent="0.25">
      <c r="A3981" t="s">
        <v>13505</v>
      </c>
      <c r="B3981" s="2">
        <v>43515</v>
      </c>
      <c r="C3981" t="s">
        <v>63</v>
      </c>
      <c r="D3981" s="3">
        <v>43472.382959618059</v>
      </c>
      <c r="E3981" t="s">
        <v>64</v>
      </c>
      <c r="F3981" s="2">
        <v>43556</v>
      </c>
      <c r="G3981" s="2">
        <v>43800</v>
      </c>
      <c r="H3981" t="s">
        <v>13506</v>
      </c>
      <c r="I3981" t="s">
        <v>13507</v>
      </c>
      <c r="J3981" t="s">
        <v>13508</v>
      </c>
      <c r="L3981" t="s">
        <v>13509</v>
      </c>
      <c r="M3981" t="s">
        <v>147</v>
      </c>
      <c r="N3981">
        <v>19342</v>
      </c>
      <c r="O3981" t="s">
        <v>70</v>
      </c>
      <c r="Q3981" t="s">
        <v>13510</v>
      </c>
      <c r="S3981" t="s">
        <v>72</v>
      </c>
      <c r="T3981" t="s">
        <v>878</v>
      </c>
      <c r="U3981" t="s">
        <v>2327</v>
      </c>
      <c r="V3981" t="s">
        <v>880</v>
      </c>
      <c r="W3981" t="s">
        <v>881</v>
      </c>
      <c r="X3981" t="s">
        <v>1256</v>
      </c>
      <c r="Y3981" t="str">
        <f>"37-3011"</f>
        <v>37-3011</v>
      </c>
      <c r="Z3981" t="s">
        <v>94</v>
      </c>
      <c r="AA3981">
        <v>561730</v>
      </c>
      <c r="AB3981">
        <v>10</v>
      </c>
      <c r="AC3981">
        <v>10</v>
      </c>
      <c r="AD3981" t="s">
        <v>79</v>
      </c>
      <c r="AE3981" t="s">
        <v>95</v>
      </c>
      <c r="AF3981">
        <v>40</v>
      </c>
      <c r="AG3981" s="4">
        <v>0.29166666666666669</v>
      </c>
      <c r="AH3981" s="4">
        <v>0.70833333333333337</v>
      </c>
      <c r="AI3981" s="5">
        <v>15.73</v>
      </c>
      <c r="AJ3981">
        <v>23.6</v>
      </c>
      <c r="AL3981" t="s">
        <v>81</v>
      </c>
      <c r="AM3981" t="s">
        <v>82</v>
      </c>
      <c r="AO3981" t="s">
        <v>83</v>
      </c>
      <c r="AR3981" t="s">
        <v>82</v>
      </c>
      <c r="AT3981" t="s">
        <v>82</v>
      </c>
      <c r="AW3981" t="s">
        <v>82</v>
      </c>
      <c r="AY3981" t="s">
        <v>13509</v>
      </c>
      <c r="AZ3981" t="s">
        <v>1449</v>
      </c>
      <c r="BA3981" t="s">
        <v>147</v>
      </c>
      <c r="BB3981">
        <v>19342</v>
      </c>
      <c r="BC3981" t="s">
        <v>79</v>
      </c>
      <c r="BH3981" t="s">
        <v>13511</v>
      </c>
      <c r="BJ3981">
        <v>464852566</v>
      </c>
    </row>
    <row r="3982" spans="1:62" x14ac:dyDescent="0.25">
      <c r="A3982" t="s">
        <v>14029</v>
      </c>
      <c r="B3982" s="2">
        <v>43515</v>
      </c>
      <c r="C3982" t="s">
        <v>63</v>
      </c>
      <c r="D3982" s="3">
        <v>43472.383514618057</v>
      </c>
      <c r="E3982" t="s">
        <v>64</v>
      </c>
      <c r="F3982" s="2">
        <v>43556</v>
      </c>
      <c r="G3982" s="2">
        <v>43769</v>
      </c>
      <c r="H3982" t="s">
        <v>14030</v>
      </c>
      <c r="I3982" t="s">
        <v>14031</v>
      </c>
      <c r="J3982" t="s">
        <v>14032</v>
      </c>
      <c r="K3982" t="s">
        <v>67</v>
      </c>
      <c r="L3982" t="s">
        <v>14033</v>
      </c>
      <c r="M3982" t="s">
        <v>3857</v>
      </c>
      <c r="N3982">
        <v>59730</v>
      </c>
      <c r="O3982" t="s">
        <v>70</v>
      </c>
      <c r="P3982" t="s">
        <v>67</v>
      </c>
      <c r="Q3982" t="s">
        <v>14034</v>
      </c>
      <c r="S3982" t="s">
        <v>72</v>
      </c>
      <c r="T3982" t="s">
        <v>6285</v>
      </c>
      <c r="U3982" t="s">
        <v>6286</v>
      </c>
      <c r="V3982" t="s">
        <v>6287</v>
      </c>
      <c r="W3982" t="s">
        <v>774</v>
      </c>
      <c r="X3982" t="s">
        <v>94</v>
      </c>
      <c r="Y3982" t="str">
        <f>"37-3011"</f>
        <v>37-3011</v>
      </c>
      <c r="Z3982" t="s">
        <v>94</v>
      </c>
      <c r="AA3982">
        <v>561730</v>
      </c>
      <c r="AB3982">
        <v>10</v>
      </c>
      <c r="AC3982">
        <v>10</v>
      </c>
      <c r="AD3982" t="s">
        <v>79</v>
      </c>
      <c r="AE3982" t="s">
        <v>80</v>
      </c>
      <c r="AF3982">
        <v>40</v>
      </c>
      <c r="AG3982" s="4">
        <v>0.3125</v>
      </c>
      <c r="AH3982" s="4">
        <v>0.72916666666666663</v>
      </c>
      <c r="AI3982" s="5">
        <v>14.11</v>
      </c>
      <c r="AJ3982">
        <v>21.17</v>
      </c>
      <c r="AK3982">
        <v>24</v>
      </c>
      <c r="AL3982" t="s">
        <v>81</v>
      </c>
      <c r="AM3982" t="s">
        <v>82</v>
      </c>
      <c r="AO3982" t="s">
        <v>83</v>
      </c>
      <c r="AP3982" t="s">
        <v>67</v>
      </c>
      <c r="AQ3982" t="s">
        <v>67</v>
      </c>
      <c r="AR3982" t="s">
        <v>82</v>
      </c>
      <c r="AT3982" t="s">
        <v>82</v>
      </c>
      <c r="AW3982" t="s">
        <v>82</v>
      </c>
      <c r="AY3982" t="s">
        <v>14035</v>
      </c>
      <c r="AZ3982" t="s">
        <v>4191</v>
      </c>
      <c r="BA3982" t="s">
        <v>3857</v>
      </c>
      <c r="BB3982">
        <v>59730</v>
      </c>
      <c r="BC3982" t="s">
        <v>79</v>
      </c>
      <c r="BH3982" t="s">
        <v>14036</v>
      </c>
      <c r="BI3982" t="s">
        <v>67</v>
      </c>
      <c r="BJ3982">
        <v>262189480</v>
      </c>
    </row>
    <row r="3983" spans="1:62" x14ac:dyDescent="0.25">
      <c r="A3983" t="s">
        <v>14139</v>
      </c>
      <c r="B3983" s="2">
        <v>43515</v>
      </c>
      <c r="C3983" t="s">
        <v>63</v>
      </c>
      <c r="D3983" s="3">
        <v>43472.382970937499</v>
      </c>
      <c r="E3983" t="s">
        <v>64</v>
      </c>
      <c r="F3983" s="2">
        <v>43556</v>
      </c>
      <c r="G3983" s="2">
        <v>43800</v>
      </c>
      <c r="H3983" t="s">
        <v>14140</v>
      </c>
      <c r="I3983" t="s">
        <v>67</v>
      </c>
      <c r="J3983" t="s">
        <v>14141</v>
      </c>
      <c r="K3983" t="s">
        <v>67</v>
      </c>
      <c r="L3983" t="s">
        <v>14142</v>
      </c>
      <c r="M3983" t="s">
        <v>232</v>
      </c>
      <c r="N3983">
        <v>11452</v>
      </c>
      <c r="O3983" t="s">
        <v>70</v>
      </c>
      <c r="P3983" t="s">
        <v>67</v>
      </c>
      <c r="Q3983" t="s">
        <v>14143</v>
      </c>
      <c r="S3983" t="s">
        <v>72</v>
      </c>
      <c r="T3983" t="s">
        <v>3529</v>
      </c>
      <c r="U3983" t="s">
        <v>3530</v>
      </c>
      <c r="V3983" t="s">
        <v>3531</v>
      </c>
      <c r="W3983" t="s">
        <v>232</v>
      </c>
      <c r="X3983" t="s">
        <v>93</v>
      </c>
      <c r="Y3983" t="str">
        <f>"37-3011"</f>
        <v>37-3011</v>
      </c>
      <c r="Z3983" t="s">
        <v>94</v>
      </c>
      <c r="AA3983">
        <v>561730</v>
      </c>
      <c r="AB3983">
        <v>5</v>
      </c>
      <c r="AC3983">
        <v>5</v>
      </c>
      <c r="AD3983" t="s">
        <v>79</v>
      </c>
      <c r="AE3983" t="s">
        <v>80</v>
      </c>
      <c r="AF3983">
        <v>40</v>
      </c>
      <c r="AG3983" s="4">
        <v>0.33333333333333331</v>
      </c>
      <c r="AH3983" s="4">
        <v>0.66666666666666663</v>
      </c>
      <c r="AI3983" s="5">
        <v>16.350000000000001</v>
      </c>
      <c r="AJ3983">
        <v>24.53</v>
      </c>
      <c r="AK3983">
        <v>24.53</v>
      </c>
      <c r="AL3983" t="s">
        <v>81</v>
      </c>
      <c r="AM3983" t="s">
        <v>82</v>
      </c>
      <c r="AO3983" t="s">
        <v>83</v>
      </c>
      <c r="AP3983" t="s">
        <v>67</v>
      </c>
      <c r="AQ3983" t="s">
        <v>662</v>
      </c>
      <c r="AR3983" t="s">
        <v>82</v>
      </c>
      <c r="AT3983" t="s">
        <v>82</v>
      </c>
      <c r="AW3983" t="s">
        <v>82</v>
      </c>
      <c r="AY3983" t="s">
        <v>14142</v>
      </c>
      <c r="AZ3983" t="s">
        <v>6542</v>
      </c>
      <c r="BA3983" t="s">
        <v>232</v>
      </c>
      <c r="BB3983">
        <v>11452</v>
      </c>
      <c r="BC3983" t="s">
        <v>79</v>
      </c>
      <c r="BH3983" t="s">
        <v>14141</v>
      </c>
      <c r="BI3983" t="s">
        <v>67</v>
      </c>
      <c r="BJ3983">
        <v>202773347</v>
      </c>
    </row>
    <row r="3984" spans="1:62" x14ac:dyDescent="0.25">
      <c r="A3984" t="s">
        <v>14624</v>
      </c>
      <c r="B3984" s="2">
        <v>43515</v>
      </c>
      <c r="C3984" t="s">
        <v>63</v>
      </c>
      <c r="D3984" s="3">
        <v>43472.383204861108</v>
      </c>
      <c r="E3984" t="s">
        <v>64</v>
      </c>
      <c r="F3984" s="2">
        <v>43556</v>
      </c>
      <c r="G3984" s="2">
        <v>43831</v>
      </c>
      <c r="H3984" t="s">
        <v>14625</v>
      </c>
      <c r="J3984" t="s">
        <v>14626</v>
      </c>
      <c r="L3984" t="s">
        <v>12761</v>
      </c>
      <c r="M3984" t="s">
        <v>2367</v>
      </c>
      <c r="N3984">
        <v>29488</v>
      </c>
      <c r="O3984" t="s">
        <v>70</v>
      </c>
      <c r="Q3984" t="s">
        <v>14627</v>
      </c>
      <c r="S3984" t="s">
        <v>72</v>
      </c>
      <c r="T3984" t="s">
        <v>878</v>
      </c>
      <c r="U3984" t="s">
        <v>8240</v>
      </c>
      <c r="V3984" t="s">
        <v>880</v>
      </c>
      <c r="W3984" t="s">
        <v>881</v>
      </c>
      <c r="X3984" t="s">
        <v>14628</v>
      </c>
      <c r="Y3984" t="str">
        <f>"37-3011"</f>
        <v>37-3011</v>
      </c>
      <c r="Z3984" t="s">
        <v>94</v>
      </c>
      <c r="AA3984">
        <v>561730</v>
      </c>
      <c r="AB3984">
        <v>25</v>
      </c>
      <c r="AC3984">
        <v>25</v>
      </c>
      <c r="AD3984" t="s">
        <v>79</v>
      </c>
      <c r="AE3984" t="s">
        <v>80</v>
      </c>
      <c r="AF3984">
        <v>40</v>
      </c>
      <c r="AG3984" s="4">
        <v>0.29166666666666669</v>
      </c>
      <c r="AH3984" s="4">
        <v>0.70833333333333337</v>
      </c>
      <c r="AI3984" s="5">
        <v>12.9</v>
      </c>
      <c r="AJ3984">
        <v>19.350000000000001</v>
      </c>
      <c r="AK3984">
        <v>22.5</v>
      </c>
      <c r="AL3984" t="s">
        <v>81</v>
      </c>
      <c r="AM3984" t="s">
        <v>82</v>
      </c>
      <c r="AO3984" t="s">
        <v>83</v>
      </c>
      <c r="AR3984" t="s">
        <v>82</v>
      </c>
      <c r="AT3984" t="s">
        <v>82</v>
      </c>
      <c r="AW3984" t="s">
        <v>82</v>
      </c>
      <c r="AY3984" t="s">
        <v>12761</v>
      </c>
      <c r="AZ3984" t="s">
        <v>4457</v>
      </c>
      <c r="BA3984" t="s">
        <v>2367</v>
      </c>
      <c r="BB3984">
        <v>29488</v>
      </c>
      <c r="BC3984" t="s">
        <v>79</v>
      </c>
      <c r="BH3984" t="s">
        <v>14629</v>
      </c>
      <c r="BJ3984">
        <v>474048839</v>
      </c>
    </row>
    <row r="3985" spans="1:62" x14ac:dyDescent="0.25">
      <c r="A3985" t="s">
        <v>14687</v>
      </c>
      <c r="B3985" s="2">
        <v>43515</v>
      </c>
      <c r="C3985" t="s">
        <v>63</v>
      </c>
      <c r="D3985" s="3">
        <v>43472.382923171295</v>
      </c>
      <c r="E3985" t="s">
        <v>64</v>
      </c>
      <c r="F3985" s="2">
        <v>43556</v>
      </c>
      <c r="G3985" s="2">
        <v>43769</v>
      </c>
      <c r="H3985" t="s">
        <v>14688</v>
      </c>
      <c r="I3985" t="s">
        <v>67</v>
      </c>
      <c r="J3985" t="s">
        <v>14689</v>
      </c>
      <c r="K3985" t="s">
        <v>14690</v>
      </c>
      <c r="L3985" t="s">
        <v>11427</v>
      </c>
      <c r="M3985" t="s">
        <v>1165</v>
      </c>
      <c r="N3985">
        <v>57790</v>
      </c>
      <c r="O3985" t="s">
        <v>70</v>
      </c>
      <c r="P3985" t="s">
        <v>67</v>
      </c>
      <c r="Q3985" t="s">
        <v>14691</v>
      </c>
      <c r="S3985" t="s">
        <v>72</v>
      </c>
      <c r="T3985" t="s">
        <v>14635</v>
      </c>
      <c r="U3985" t="s">
        <v>14636</v>
      </c>
      <c r="V3985" t="s">
        <v>14637</v>
      </c>
      <c r="W3985" t="s">
        <v>105</v>
      </c>
      <c r="X3985" t="s">
        <v>379</v>
      </c>
      <c r="Y3985" t="str">
        <f>"37-2012"</f>
        <v>37-2012</v>
      </c>
      <c r="Z3985" t="s">
        <v>373</v>
      </c>
      <c r="AA3985">
        <v>72111</v>
      </c>
      <c r="AB3985">
        <v>5</v>
      </c>
      <c r="AC3985">
        <v>5</v>
      </c>
      <c r="AD3985" t="s">
        <v>79</v>
      </c>
      <c r="AE3985" t="s">
        <v>80</v>
      </c>
      <c r="AF3985">
        <v>40</v>
      </c>
      <c r="AG3985" s="4">
        <v>0.29166666666666669</v>
      </c>
      <c r="AH3985" s="4">
        <v>0.625</v>
      </c>
      <c r="AI3985" s="5">
        <v>10.5</v>
      </c>
      <c r="AJ3985">
        <v>15.75</v>
      </c>
      <c r="AK3985">
        <v>15.75</v>
      </c>
      <c r="AL3985" t="s">
        <v>81</v>
      </c>
      <c r="AM3985" t="s">
        <v>82</v>
      </c>
      <c r="AO3985" t="s">
        <v>83</v>
      </c>
      <c r="AP3985" t="s">
        <v>67</v>
      </c>
      <c r="AR3985" t="s">
        <v>82</v>
      </c>
      <c r="AT3985" t="s">
        <v>82</v>
      </c>
      <c r="AW3985" t="s">
        <v>72</v>
      </c>
      <c r="AX3985">
        <v>3</v>
      </c>
      <c r="AY3985" t="s">
        <v>11427</v>
      </c>
      <c r="AZ3985" t="s">
        <v>11430</v>
      </c>
      <c r="BA3985" t="s">
        <v>1165</v>
      </c>
      <c r="BB3985">
        <v>57790</v>
      </c>
      <c r="BC3985" t="s">
        <v>87</v>
      </c>
      <c r="BH3985" t="s">
        <v>14689</v>
      </c>
      <c r="BJ3985">
        <v>460414519</v>
      </c>
    </row>
    <row r="3986" spans="1:62" x14ac:dyDescent="0.25">
      <c r="A3986" t="s">
        <v>14924</v>
      </c>
      <c r="B3986" s="2">
        <v>43515</v>
      </c>
      <c r="C3986" t="s">
        <v>63</v>
      </c>
      <c r="D3986" s="3">
        <v>43472.381814629633</v>
      </c>
      <c r="E3986" t="s">
        <v>64</v>
      </c>
      <c r="F3986" s="2">
        <v>43556</v>
      </c>
      <c r="G3986" s="2">
        <v>43799</v>
      </c>
      <c r="H3986" t="s">
        <v>3758</v>
      </c>
      <c r="I3986" t="s">
        <v>3759</v>
      </c>
      <c r="J3986" t="s">
        <v>3760</v>
      </c>
      <c r="K3986" t="s">
        <v>67</v>
      </c>
      <c r="L3986" t="s">
        <v>2689</v>
      </c>
      <c r="M3986" t="s">
        <v>105</v>
      </c>
      <c r="N3986">
        <v>75056</v>
      </c>
      <c r="O3986" t="s">
        <v>70</v>
      </c>
      <c r="P3986" t="s">
        <v>67</v>
      </c>
      <c r="Q3986" t="s">
        <v>3761</v>
      </c>
      <c r="S3986" t="s">
        <v>72</v>
      </c>
      <c r="T3986" t="s">
        <v>2824</v>
      </c>
      <c r="U3986" t="s">
        <v>3543</v>
      </c>
      <c r="V3986" t="s">
        <v>642</v>
      </c>
      <c r="W3986" t="s">
        <v>105</v>
      </c>
      <c r="X3986" t="s">
        <v>106</v>
      </c>
      <c r="Y3986" t="str">
        <f>"37-3011"</f>
        <v>37-3011</v>
      </c>
      <c r="Z3986" t="s">
        <v>94</v>
      </c>
      <c r="AA3986">
        <v>561730</v>
      </c>
      <c r="AB3986">
        <v>25</v>
      </c>
      <c r="AC3986">
        <v>25</v>
      </c>
      <c r="AD3986" t="s">
        <v>79</v>
      </c>
      <c r="AE3986" t="s">
        <v>95</v>
      </c>
      <c r="AF3986">
        <v>40</v>
      </c>
      <c r="AG3986" s="4">
        <v>0.29166666666666669</v>
      </c>
      <c r="AH3986" s="4">
        <v>0.64583333333333337</v>
      </c>
      <c r="AI3986" s="5">
        <v>13.94</v>
      </c>
      <c r="AJ3986">
        <v>20.91</v>
      </c>
      <c r="AK3986">
        <v>24</v>
      </c>
      <c r="AL3986" t="s">
        <v>81</v>
      </c>
      <c r="AM3986" t="s">
        <v>82</v>
      </c>
      <c r="AO3986" t="s">
        <v>83</v>
      </c>
      <c r="AP3986" t="s">
        <v>67</v>
      </c>
      <c r="AQ3986" t="s">
        <v>67</v>
      </c>
      <c r="AR3986" t="s">
        <v>82</v>
      </c>
      <c r="AT3986" t="s">
        <v>82</v>
      </c>
      <c r="AW3986" t="s">
        <v>82</v>
      </c>
      <c r="AY3986" t="s">
        <v>2689</v>
      </c>
      <c r="AZ3986" t="s">
        <v>3523</v>
      </c>
      <c r="BA3986" t="s">
        <v>105</v>
      </c>
      <c r="BB3986">
        <v>75056</v>
      </c>
      <c r="BC3986" t="s">
        <v>79</v>
      </c>
      <c r="BH3986" t="s">
        <v>3762</v>
      </c>
      <c r="BI3986" t="s">
        <v>67</v>
      </c>
      <c r="BJ3986">
        <v>461429468</v>
      </c>
    </row>
    <row r="3987" spans="1:62" x14ac:dyDescent="0.25">
      <c r="A3987" t="s">
        <v>15575</v>
      </c>
      <c r="B3987" s="2">
        <v>43515</v>
      </c>
      <c r="C3987" t="s">
        <v>63</v>
      </c>
      <c r="D3987" s="3">
        <v>43472.382439606481</v>
      </c>
      <c r="E3987" t="s">
        <v>64</v>
      </c>
      <c r="F3987" s="2">
        <v>43556</v>
      </c>
      <c r="G3987" s="2">
        <v>43800</v>
      </c>
      <c r="H3987" t="s">
        <v>15557</v>
      </c>
      <c r="I3987" t="s">
        <v>15558</v>
      </c>
      <c r="J3987" t="s">
        <v>15559</v>
      </c>
      <c r="L3987" t="s">
        <v>15560</v>
      </c>
      <c r="M3987" t="s">
        <v>278</v>
      </c>
      <c r="N3987">
        <v>22835</v>
      </c>
      <c r="O3987" t="s">
        <v>70</v>
      </c>
      <c r="Q3987" t="s">
        <v>15561</v>
      </c>
      <c r="S3987" t="s">
        <v>72</v>
      </c>
      <c r="T3987" t="s">
        <v>651</v>
      </c>
      <c r="U3987" t="s">
        <v>652</v>
      </c>
      <c r="V3987" t="s">
        <v>653</v>
      </c>
      <c r="W3987" t="s">
        <v>207</v>
      </c>
      <c r="X3987" t="s">
        <v>1500</v>
      </c>
      <c r="Y3987" t="str">
        <f>"35-2014"</f>
        <v>35-2014</v>
      </c>
      <c r="Z3987" t="s">
        <v>301</v>
      </c>
      <c r="AA3987">
        <v>721110</v>
      </c>
      <c r="AB3987">
        <v>20</v>
      </c>
      <c r="AC3987">
        <v>20</v>
      </c>
      <c r="AD3987" t="s">
        <v>79</v>
      </c>
      <c r="AE3987" t="s">
        <v>80</v>
      </c>
      <c r="AF3987">
        <v>40</v>
      </c>
      <c r="AG3987" s="4">
        <v>0.375</v>
      </c>
      <c r="AH3987" s="4">
        <v>0.70833333333333337</v>
      </c>
      <c r="AI3987" s="5">
        <v>11.47</v>
      </c>
      <c r="AJ3987">
        <v>17.21</v>
      </c>
      <c r="AK3987">
        <v>18.57</v>
      </c>
      <c r="AL3987" t="s">
        <v>81</v>
      </c>
      <c r="AM3987" t="s">
        <v>82</v>
      </c>
      <c r="AO3987" t="s">
        <v>83</v>
      </c>
      <c r="AR3987" t="s">
        <v>82</v>
      </c>
      <c r="AT3987" t="s">
        <v>82</v>
      </c>
      <c r="AW3987" t="s">
        <v>72</v>
      </c>
      <c r="AX3987">
        <v>6</v>
      </c>
      <c r="AY3987" t="s">
        <v>15560</v>
      </c>
      <c r="AZ3987" t="s">
        <v>15562</v>
      </c>
      <c r="BA3987" t="s">
        <v>278</v>
      </c>
      <c r="BB3987">
        <v>22835</v>
      </c>
      <c r="BC3987" t="s">
        <v>87</v>
      </c>
      <c r="BH3987" t="s">
        <v>15559</v>
      </c>
      <c r="BJ3987">
        <v>454867851</v>
      </c>
    </row>
    <row r="3988" spans="1:62" x14ac:dyDescent="0.25">
      <c r="A3988" t="s">
        <v>15778</v>
      </c>
      <c r="B3988" s="2">
        <v>43515</v>
      </c>
      <c r="C3988" t="s">
        <v>63</v>
      </c>
      <c r="D3988" s="3">
        <v>43472.378759479165</v>
      </c>
      <c r="E3988" t="s">
        <v>64</v>
      </c>
      <c r="F3988" s="2">
        <v>43556</v>
      </c>
      <c r="G3988" s="2">
        <v>43819</v>
      </c>
      <c r="H3988" t="s">
        <v>7735</v>
      </c>
      <c r="I3988" t="s">
        <v>130</v>
      </c>
      <c r="J3988" t="s">
        <v>7736</v>
      </c>
      <c r="K3988" t="s">
        <v>67</v>
      </c>
      <c r="L3988" t="s">
        <v>7737</v>
      </c>
      <c r="M3988" t="s">
        <v>197</v>
      </c>
      <c r="N3988">
        <v>51342</v>
      </c>
      <c r="O3988" t="s">
        <v>70</v>
      </c>
      <c r="Q3988" t="s">
        <v>7738</v>
      </c>
      <c r="S3988" t="s">
        <v>72</v>
      </c>
      <c r="T3988" t="s">
        <v>194</v>
      </c>
      <c r="U3988" t="s">
        <v>195</v>
      </c>
      <c r="V3988" t="s">
        <v>196</v>
      </c>
      <c r="W3988" t="s">
        <v>197</v>
      </c>
      <c r="X3988" t="s">
        <v>1680</v>
      </c>
      <c r="Y3988" t="str">
        <f>"47-3012"</f>
        <v>47-3012</v>
      </c>
      <c r="Z3988" t="s">
        <v>1540</v>
      </c>
      <c r="AA3988">
        <v>321214</v>
      </c>
      <c r="AB3988">
        <v>6</v>
      </c>
      <c r="AC3988">
        <v>6</v>
      </c>
      <c r="AD3988" t="s">
        <v>79</v>
      </c>
      <c r="AE3988" t="s">
        <v>95</v>
      </c>
      <c r="AF3988">
        <v>40</v>
      </c>
      <c r="AG3988" s="4">
        <v>0.27083333333333331</v>
      </c>
      <c r="AH3988" s="4">
        <v>0.70833333333333337</v>
      </c>
      <c r="AI3988" s="5">
        <v>11.65</v>
      </c>
      <c r="AJ3988">
        <v>17.48</v>
      </c>
      <c r="AL3988" t="s">
        <v>81</v>
      </c>
      <c r="AM3988" t="s">
        <v>82</v>
      </c>
      <c r="AO3988" t="s">
        <v>83</v>
      </c>
      <c r="AP3988" t="s">
        <v>67</v>
      </c>
      <c r="AQ3988" t="s">
        <v>67</v>
      </c>
      <c r="AR3988" t="s">
        <v>82</v>
      </c>
      <c r="AT3988" t="s">
        <v>82</v>
      </c>
      <c r="AW3988" t="s">
        <v>82</v>
      </c>
      <c r="AY3988" t="s">
        <v>15779</v>
      </c>
      <c r="AZ3988" t="s">
        <v>2493</v>
      </c>
      <c r="BA3988" t="s">
        <v>232</v>
      </c>
      <c r="BB3988">
        <v>14433</v>
      </c>
      <c r="BC3988" t="s">
        <v>87</v>
      </c>
      <c r="BH3988" t="s">
        <v>15780</v>
      </c>
      <c r="BI3988" t="s">
        <v>67</v>
      </c>
      <c r="BJ3988">
        <v>411400906</v>
      </c>
    </row>
    <row r="3989" spans="1:62" x14ac:dyDescent="0.25">
      <c r="A3989" t="s">
        <v>15981</v>
      </c>
      <c r="B3989" s="2">
        <v>43515</v>
      </c>
      <c r="C3989" t="s">
        <v>63</v>
      </c>
      <c r="D3989" s="3">
        <v>43472.384030775465</v>
      </c>
      <c r="E3989" t="s">
        <v>64</v>
      </c>
      <c r="F3989" s="2">
        <v>43556</v>
      </c>
      <c r="G3989" s="2">
        <v>43814</v>
      </c>
      <c r="H3989" t="s">
        <v>15982</v>
      </c>
      <c r="J3989" t="s">
        <v>15983</v>
      </c>
      <c r="L3989" t="s">
        <v>13549</v>
      </c>
      <c r="M3989" t="s">
        <v>881</v>
      </c>
      <c r="N3989">
        <v>83404</v>
      </c>
      <c r="O3989" t="s">
        <v>70</v>
      </c>
      <c r="Q3989" t="s">
        <v>15984</v>
      </c>
      <c r="S3989" t="s">
        <v>72</v>
      </c>
      <c r="T3989" t="s">
        <v>12090</v>
      </c>
      <c r="U3989" t="s">
        <v>12091</v>
      </c>
      <c r="V3989" t="s">
        <v>12092</v>
      </c>
      <c r="W3989" t="s">
        <v>1165</v>
      </c>
      <c r="X3989" t="s">
        <v>1197</v>
      </c>
      <c r="Y3989" t="str">
        <f>"47-2061"</f>
        <v>47-2061</v>
      </c>
      <c r="Z3989" t="s">
        <v>326</v>
      </c>
      <c r="AA3989">
        <v>236220</v>
      </c>
      <c r="AB3989">
        <v>10</v>
      </c>
      <c r="AC3989">
        <v>10</v>
      </c>
      <c r="AD3989" t="s">
        <v>79</v>
      </c>
      <c r="AE3989" t="s">
        <v>80</v>
      </c>
      <c r="AF3989">
        <v>40</v>
      </c>
      <c r="AG3989" s="4">
        <v>0.33333333333333331</v>
      </c>
      <c r="AH3989" s="4">
        <v>0.70833333333333337</v>
      </c>
      <c r="AI3989" s="5">
        <v>13.91</v>
      </c>
      <c r="AJ3989">
        <v>20.87</v>
      </c>
      <c r="AK3989">
        <v>20.87</v>
      </c>
      <c r="AL3989" t="s">
        <v>81</v>
      </c>
      <c r="AM3989" t="s">
        <v>82</v>
      </c>
      <c r="AO3989" t="s">
        <v>83</v>
      </c>
      <c r="AR3989" t="s">
        <v>82</v>
      </c>
      <c r="AT3989" t="s">
        <v>82</v>
      </c>
      <c r="AW3989" t="s">
        <v>72</v>
      </c>
      <c r="AX3989">
        <v>3</v>
      </c>
      <c r="AY3989" t="s">
        <v>13549</v>
      </c>
      <c r="AZ3989" t="s">
        <v>8268</v>
      </c>
      <c r="BA3989" t="s">
        <v>881</v>
      </c>
      <c r="BB3989">
        <v>83404</v>
      </c>
      <c r="BC3989" t="s">
        <v>79</v>
      </c>
      <c r="BH3989" t="s">
        <v>15985</v>
      </c>
      <c r="BJ3989">
        <v>475582032</v>
      </c>
    </row>
    <row r="3990" spans="1:62" x14ac:dyDescent="0.25">
      <c r="A3990" t="s">
        <v>15986</v>
      </c>
      <c r="B3990" s="2">
        <v>43515</v>
      </c>
      <c r="C3990" t="s">
        <v>63</v>
      </c>
      <c r="D3990" s="3">
        <v>43472.383893946761</v>
      </c>
      <c r="E3990" t="s">
        <v>64</v>
      </c>
      <c r="F3990" s="2">
        <v>43556</v>
      </c>
      <c r="G3990" s="2">
        <v>43822</v>
      </c>
      <c r="H3990" t="s">
        <v>15987</v>
      </c>
      <c r="J3990" t="s">
        <v>15988</v>
      </c>
      <c r="L3990" t="s">
        <v>9140</v>
      </c>
      <c r="M3990" t="s">
        <v>1246</v>
      </c>
      <c r="N3990">
        <v>63049</v>
      </c>
      <c r="O3990" t="s">
        <v>70</v>
      </c>
      <c r="Q3990" t="s">
        <v>15989</v>
      </c>
      <c r="S3990" t="s">
        <v>72</v>
      </c>
      <c r="T3990" t="s">
        <v>878</v>
      </c>
      <c r="U3990" t="s">
        <v>13655</v>
      </c>
      <c r="V3990" t="s">
        <v>880</v>
      </c>
      <c r="W3990" t="s">
        <v>881</v>
      </c>
      <c r="X3990" t="s">
        <v>527</v>
      </c>
      <c r="Y3990" t="str">
        <f>"37-3011"</f>
        <v>37-3011</v>
      </c>
      <c r="Z3990" t="s">
        <v>94</v>
      </c>
      <c r="AA3990">
        <v>561730</v>
      </c>
      <c r="AB3990">
        <v>7</v>
      </c>
      <c r="AC3990">
        <v>7</v>
      </c>
      <c r="AD3990" t="s">
        <v>79</v>
      </c>
      <c r="AE3990" t="s">
        <v>80</v>
      </c>
      <c r="AF3990">
        <v>40</v>
      </c>
      <c r="AG3990" s="4">
        <v>0.29166666666666669</v>
      </c>
      <c r="AH3990" s="4">
        <v>0.64583333333333337</v>
      </c>
      <c r="AI3990" s="5">
        <v>14.52</v>
      </c>
      <c r="AJ3990">
        <v>21.78</v>
      </c>
      <c r="AK3990">
        <v>23.63</v>
      </c>
      <c r="AL3990" t="s">
        <v>81</v>
      </c>
      <c r="AM3990" t="s">
        <v>82</v>
      </c>
      <c r="AO3990" t="s">
        <v>83</v>
      </c>
      <c r="AR3990" t="s">
        <v>82</v>
      </c>
      <c r="AT3990" t="s">
        <v>82</v>
      </c>
      <c r="AW3990" t="s">
        <v>82</v>
      </c>
      <c r="AY3990" t="s">
        <v>9140</v>
      </c>
      <c r="AZ3990" t="s">
        <v>713</v>
      </c>
      <c r="BA3990" t="s">
        <v>1246</v>
      </c>
      <c r="BB3990">
        <v>63049</v>
      </c>
      <c r="BC3990" t="s">
        <v>79</v>
      </c>
      <c r="BH3990" t="s">
        <v>15990</v>
      </c>
      <c r="BJ3990">
        <v>710870396</v>
      </c>
    </row>
    <row r="3991" spans="1:62" x14ac:dyDescent="0.25">
      <c r="A3991" t="s">
        <v>16047</v>
      </c>
      <c r="B3991" s="2">
        <v>43515</v>
      </c>
      <c r="C3991" t="s">
        <v>63</v>
      </c>
      <c r="D3991" s="3">
        <v>43472.385215729169</v>
      </c>
      <c r="E3991" t="s">
        <v>64</v>
      </c>
      <c r="F3991" s="2">
        <v>43556</v>
      </c>
      <c r="G3991" s="2">
        <v>43814</v>
      </c>
      <c r="H3991" t="s">
        <v>16048</v>
      </c>
      <c r="I3991" t="s">
        <v>16048</v>
      </c>
      <c r="J3991" t="s">
        <v>16049</v>
      </c>
      <c r="L3991" t="s">
        <v>16050</v>
      </c>
      <c r="M3991" t="s">
        <v>1165</v>
      </c>
      <c r="N3991">
        <v>57035</v>
      </c>
      <c r="O3991" t="s">
        <v>70</v>
      </c>
      <c r="Q3991" t="s">
        <v>16051</v>
      </c>
      <c r="S3991" t="s">
        <v>72</v>
      </c>
      <c r="T3991" t="s">
        <v>12090</v>
      </c>
      <c r="U3991" t="s">
        <v>12091</v>
      </c>
      <c r="V3991" t="s">
        <v>12092</v>
      </c>
      <c r="W3991" t="s">
        <v>1165</v>
      </c>
      <c r="X3991" t="s">
        <v>1197</v>
      </c>
      <c r="Y3991" t="str">
        <f>"47-2061"</f>
        <v>47-2061</v>
      </c>
      <c r="Z3991" t="s">
        <v>326</v>
      </c>
      <c r="AA3991">
        <v>238110</v>
      </c>
      <c r="AB3991">
        <v>4</v>
      </c>
      <c r="AC3991">
        <v>4</v>
      </c>
      <c r="AD3991" t="s">
        <v>79</v>
      </c>
      <c r="AE3991" t="s">
        <v>80</v>
      </c>
      <c r="AF3991">
        <v>40</v>
      </c>
      <c r="AG3991" s="4">
        <v>0.29166666666666669</v>
      </c>
      <c r="AH3991" s="4">
        <v>0.75</v>
      </c>
      <c r="AI3991" s="5">
        <v>15.86</v>
      </c>
      <c r="AJ3991">
        <v>23.79</v>
      </c>
      <c r="AK3991">
        <v>23.79</v>
      </c>
      <c r="AL3991" t="s">
        <v>81</v>
      </c>
      <c r="AM3991" t="s">
        <v>82</v>
      </c>
      <c r="AO3991" t="s">
        <v>83</v>
      </c>
      <c r="AR3991" t="s">
        <v>82</v>
      </c>
      <c r="AT3991" t="s">
        <v>82</v>
      </c>
      <c r="AW3991" t="s">
        <v>72</v>
      </c>
      <c r="AX3991">
        <v>3</v>
      </c>
      <c r="AY3991" t="s">
        <v>16050</v>
      </c>
      <c r="AZ3991" t="s">
        <v>7703</v>
      </c>
      <c r="BA3991" t="s">
        <v>1165</v>
      </c>
      <c r="BB3991">
        <v>57035</v>
      </c>
      <c r="BC3991" t="s">
        <v>79</v>
      </c>
      <c r="BH3991" t="s">
        <v>16049</v>
      </c>
      <c r="BJ3991">
        <v>383675940</v>
      </c>
    </row>
    <row r="3992" spans="1:62" x14ac:dyDescent="0.25">
      <c r="A3992" t="s">
        <v>16058</v>
      </c>
      <c r="B3992" s="2">
        <v>43515</v>
      </c>
      <c r="C3992" t="s">
        <v>63</v>
      </c>
      <c r="D3992" s="3">
        <v>43472.382585590276</v>
      </c>
      <c r="E3992" t="s">
        <v>64</v>
      </c>
      <c r="F3992" s="2">
        <v>43556</v>
      </c>
      <c r="G3992" s="2">
        <v>43770</v>
      </c>
      <c r="H3992" t="s">
        <v>16059</v>
      </c>
      <c r="I3992" t="s">
        <v>16060</v>
      </c>
      <c r="J3992" t="s">
        <v>16061</v>
      </c>
      <c r="L3992" t="s">
        <v>10205</v>
      </c>
      <c r="M3992" t="s">
        <v>207</v>
      </c>
      <c r="N3992">
        <v>2554</v>
      </c>
      <c r="O3992" t="s">
        <v>70</v>
      </c>
      <c r="Q3992" t="s">
        <v>16062</v>
      </c>
      <c r="S3992" t="s">
        <v>72</v>
      </c>
      <c r="T3992" t="s">
        <v>651</v>
      </c>
      <c r="U3992" t="s">
        <v>652</v>
      </c>
      <c r="V3992" t="s">
        <v>653</v>
      </c>
      <c r="W3992" t="s">
        <v>207</v>
      </c>
      <c r="X3992" t="s">
        <v>1960</v>
      </c>
      <c r="Y3992" t="str">
        <f>"37-3011"</f>
        <v>37-3011</v>
      </c>
      <c r="Z3992" t="s">
        <v>94</v>
      </c>
      <c r="AA3992">
        <v>713910</v>
      </c>
      <c r="AB3992">
        <v>6</v>
      </c>
      <c r="AC3992">
        <v>6</v>
      </c>
      <c r="AD3992" t="s">
        <v>79</v>
      </c>
      <c r="AE3992" t="s">
        <v>80</v>
      </c>
      <c r="AF3992">
        <v>35</v>
      </c>
      <c r="AG3992" s="4">
        <v>0.375</v>
      </c>
      <c r="AH3992" s="4">
        <v>0.66666666666666663</v>
      </c>
      <c r="AI3992" s="5">
        <v>24.83</v>
      </c>
      <c r="AJ3992">
        <v>37.57</v>
      </c>
      <c r="AL3992" t="s">
        <v>81</v>
      </c>
      <c r="AM3992" t="s">
        <v>82</v>
      </c>
      <c r="AO3992" t="s">
        <v>83</v>
      </c>
      <c r="AR3992" t="s">
        <v>82</v>
      </c>
      <c r="AT3992" t="s">
        <v>82</v>
      </c>
      <c r="AW3992" t="s">
        <v>72</v>
      </c>
      <c r="AX3992">
        <v>3</v>
      </c>
      <c r="AY3992" t="s">
        <v>10205</v>
      </c>
      <c r="AZ3992" t="s">
        <v>16063</v>
      </c>
      <c r="BA3992" t="s">
        <v>207</v>
      </c>
      <c r="BB3992">
        <v>2554</v>
      </c>
      <c r="BC3992" t="s">
        <v>87</v>
      </c>
      <c r="BH3992" t="s">
        <v>16061</v>
      </c>
      <c r="BJ3992">
        <v>202215077</v>
      </c>
    </row>
    <row r="3993" spans="1:62" x14ac:dyDescent="0.25">
      <c r="A3993" t="s">
        <v>16109</v>
      </c>
      <c r="B3993" s="2">
        <v>43515</v>
      </c>
      <c r="C3993" t="s">
        <v>63</v>
      </c>
      <c r="D3993" s="3">
        <v>43472.382474618054</v>
      </c>
      <c r="E3993" t="s">
        <v>64</v>
      </c>
      <c r="F3993" s="2">
        <v>43556</v>
      </c>
      <c r="G3993" s="2">
        <v>43738</v>
      </c>
      <c r="H3993" t="s">
        <v>16110</v>
      </c>
      <c r="I3993" t="s">
        <v>16111</v>
      </c>
      <c r="J3993" t="s">
        <v>16112</v>
      </c>
      <c r="L3993" t="s">
        <v>7840</v>
      </c>
      <c r="M3993" t="s">
        <v>649</v>
      </c>
      <c r="N3993">
        <v>86005</v>
      </c>
      <c r="O3993" t="s">
        <v>70</v>
      </c>
      <c r="Q3993" t="s">
        <v>16113</v>
      </c>
      <c r="S3993" t="s">
        <v>72</v>
      </c>
      <c r="T3993" t="s">
        <v>651</v>
      </c>
      <c r="U3993" t="s">
        <v>652</v>
      </c>
      <c r="V3993" t="s">
        <v>653</v>
      </c>
      <c r="W3993" t="s">
        <v>207</v>
      </c>
      <c r="X3993" t="s">
        <v>15621</v>
      </c>
      <c r="Y3993" t="str">
        <f>"37-3011"</f>
        <v>37-3011</v>
      </c>
      <c r="Z3993" t="s">
        <v>94</v>
      </c>
      <c r="AA3993">
        <v>713910</v>
      </c>
      <c r="AB3993">
        <v>8</v>
      </c>
      <c r="AC3993">
        <v>8</v>
      </c>
      <c r="AD3993" t="s">
        <v>79</v>
      </c>
      <c r="AE3993" t="s">
        <v>80</v>
      </c>
      <c r="AF3993">
        <v>35</v>
      </c>
      <c r="AG3993" s="4">
        <v>0.375</v>
      </c>
      <c r="AH3993" s="4">
        <v>0.66666666666666663</v>
      </c>
      <c r="AI3993" s="5">
        <v>13.47</v>
      </c>
      <c r="AJ3993">
        <v>20.21</v>
      </c>
      <c r="AK3993">
        <v>22.13</v>
      </c>
      <c r="AL3993" t="s">
        <v>81</v>
      </c>
      <c r="AM3993" t="s">
        <v>82</v>
      </c>
      <c r="AO3993" t="s">
        <v>83</v>
      </c>
      <c r="AR3993" t="s">
        <v>82</v>
      </c>
      <c r="AT3993" t="s">
        <v>82</v>
      </c>
      <c r="AW3993" t="s">
        <v>72</v>
      </c>
      <c r="AX3993">
        <v>3</v>
      </c>
      <c r="AY3993" t="s">
        <v>7840</v>
      </c>
      <c r="AZ3993" t="s">
        <v>7841</v>
      </c>
      <c r="BA3993" t="s">
        <v>649</v>
      </c>
      <c r="BB3993">
        <v>86005</v>
      </c>
      <c r="BC3993" t="s">
        <v>87</v>
      </c>
      <c r="BH3993" t="s">
        <v>16112</v>
      </c>
      <c r="BJ3993">
        <v>860605435</v>
      </c>
    </row>
    <row r="3994" spans="1:62" x14ac:dyDescent="0.25">
      <c r="A3994" t="s">
        <v>16343</v>
      </c>
      <c r="B3994" s="2">
        <v>43515</v>
      </c>
      <c r="C3994" t="s">
        <v>63</v>
      </c>
      <c r="D3994" s="3">
        <v>43472.382756770836</v>
      </c>
      <c r="E3994" t="s">
        <v>64</v>
      </c>
      <c r="F3994" s="2">
        <v>43556</v>
      </c>
      <c r="G3994" s="2">
        <v>43830</v>
      </c>
      <c r="H3994" t="s">
        <v>16344</v>
      </c>
      <c r="J3994" t="s">
        <v>16345</v>
      </c>
      <c r="K3994" t="s">
        <v>16346</v>
      </c>
      <c r="L3994" t="s">
        <v>10743</v>
      </c>
      <c r="M3994" t="s">
        <v>761</v>
      </c>
      <c r="N3994">
        <v>30080</v>
      </c>
      <c r="O3994" t="s">
        <v>70</v>
      </c>
      <c r="Q3994" t="s">
        <v>16347</v>
      </c>
      <c r="S3994" t="s">
        <v>72</v>
      </c>
      <c r="T3994" t="s">
        <v>878</v>
      </c>
      <c r="U3994" t="s">
        <v>879</v>
      </c>
      <c r="V3994" t="s">
        <v>2620</v>
      </c>
      <c r="W3994" t="s">
        <v>881</v>
      </c>
      <c r="X3994" t="s">
        <v>1673</v>
      </c>
      <c r="Y3994" t="str">
        <f>"37-3011"</f>
        <v>37-3011</v>
      </c>
      <c r="Z3994" t="s">
        <v>94</v>
      </c>
      <c r="AA3994">
        <v>561730</v>
      </c>
      <c r="AB3994">
        <v>50</v>
      </c>
      <c r="AC3994">
        <v>50</v>
      </c>
      <c r="AD3994" t="s">
        <v>79</v>
      </c>
      <c r="AE3994" t="s">
        <v>80</v>
      </c>
      <c r="AF3994">
        <v>40</v>
      </c>
      <c r="AG3994" s="4">
        <v>0.3125</v>
      </c>
      <c r="AH3994" s="4">
        <v>0.6875</v>
      </c>
      <c r="AI3994" s="5">
        <v>14.24</v>
      </c>
      <c r="AJ3994">
        <v>21.36</v>
      </c>
      <c r="AL3994" t="s">
        <v>81</v>
      </c>
      <c r="AM3994" t="s">
        <v>82</v>
      </c>
      <c r="AO3994" t="s">
        <v>83</v>
      </c>
      <c r="AR3994" t="s">
        <v>82</v>
      </c>
      <c r="AT3994" t="s">
        <v>82</v>
      </c>
      <c r="AW3994" t="s">
        <v>82</v>
      </c>
      <c r="AY3994" t="s">
        <v>10743</v>
      </c>
      <c r="AZ3994" t="s">
        <v>5461</v>
      </c>
      <c r="BA3994" t="s">
        <v>761</v>
      </c>
      <c r="BB3994">
        <v>30080</v>
      </c>
      <c r="BC3994" t="s">
        <v>79</v>
      </c>
      <c r="BH3994" t="s">
        <v>16348</v>
      </c>
      <c r="BI3994" t="s">
        <v>16349</v>
      </c>
      <c r="BJ3994">
        <v>453999002</v>
      </c>
    </row>
    <row r="3995" spans="1:62" x14ac:dyDescent="0.25">
      <c r="A3995" t="s">
        <v>16413</v>
      </c>
      <c r="B3995" s="2">
        <v>43515</v>
      </c>
      <c r="C3995" t="s">
        <v>63</v>
      </c>
      <c r="D3995" s="3">
        <v>43472.385110613424</v>
      </c>
      <c r="E3995" t="s">
        <v>64</v>
      </c>
      <c r="F3995" s="2">
        <v>43556</v>
      </c>
      <c r="G3995" s="2">
        <v>43769</v>
      </c>
      <c r="H3995" t="s">
        <v>16379</v>
      </c>
      <c r="I3995" t="s">
        <v>67</v>
      </c>
      <c r="J3995" t="s">
        <v>16380</v>
      </c>
      <c r="K3995" t="s">
        <v>16381</v>
      </c>
      <c r="L3995" t="s">
        <v>16382</v>
      </c>
      <c r="M3995" t="s">
        <v>298</v>
      </c>
      <c r="N3995">
        <v>3907</v>
      </c>
      <c r="O3995" t="s">
        <v>70</v>
      </c>
      <c r="P3995" t="s">
        <v>67</v>
      </c>
      <c r="Q3995" t="s">
        <v>16383</v>
      </c>
      <c r="S3995" t="s">
        <v>72</v>
      </c>
      <c r="T3995" t="s">
        <v>3529</v>
      </c>
      <c r="U3995" t="s">
        <v>3530</v>
      </c>
      <c r="V3995" t="s">
        <v>3531</v>
      </c>
      <c r="W3995" t="s">
        <v>232</v>
      </c>
      <c r="X3995" t="s">
        <v>13356</v>
      </c>
      <c r="Y3995" t="str">
        <f>"43-4081"</f>
        <v>43-4081</v>
      </c>
      <c r="Z3995" t="s">
        <v>1983</v>
      </c>
      <c r="AA3995">
        <v>721110</v>
      </c>
      <c r="AB3995">
        <v>1</v>
      </c>
      <c r="AC3995">
        <v>1</v>
      </c>
      <c r="AD3995" t="s">
        <v>79</v>
      </c>
      <c r="AE3995" t="s">
        <v>80</v>
      </c>
      <c r="AF3995">
        <v>35</v>
      </c>
      <c r="AG3995" s="4">
        <v>0.33333333333333331</v>
      </c>
      <c r="AH3995" s="4">
        <v>0.95833333333333337</v>
      </c>
      <c r="AI3995" s="6">
        <v>12</v>
      </c>
      <c r="AJ3995">
        <v>18</v>
      </c>
      <c r="AK3995">
        <v>18</v>
      </c>
      <c r="AL3995" t="s">
        <v>81</v>
      </c>
      <c r="AM3995" t="s">
        <v>82</v>
      </c>
      <c r="AO3995" t="s">
        <v>83</v>
      </c>
      <c r="AP3995" t="s">
        <v>67</v>
      </c>
      <c r="AQ3995" t="s">
        <v>67</v>
      </c>
      <c r="AR3995" t="s">
        <v>82</v>
      </c>
      <c r="AT3995" t="s">
        <v>82</v>
      </c>
      <c r="AW3995" t="s">
        <v>82</v>
      </c>
      <c r="AY3995" t="s">
        <v>498</v>
      </c>
      <c r="AZ3995" t="s">
        <v>302</v>
      </c>
      <c r="BA3995" t="s">
        <v>298</v>
      </c>
      <c r="BB3995">
        <v>4090</v>
      </c>
      <c r="BC3995" t="s">
        <v>87</v>
      </c>
      <c r="BH3995" t="s">
        <v>7882</v>
      </c>
      <c r="BI3995" t="s">
        <v>67</v>
      </c>
      <c r="BJ3995">
        <v>462973623</v>
      </c>
    </row>
    <row r="3996" spans="1:62" x14ac:dyDescent="0.25">
      <c r="A3996" t="s">
        <v>16538</v>
      </c>
      <c r="B3996" s="2">
        <v>43515</v>
      </c>
      <c r="C3996" t="s">
        <v>63</v>
      </c>
      <c r="D3996" s="3">
        <v>43472.379829861115</v>
      </c>
      <c r="E3996" t="s">
        <v>64</v>
      </c>
      <c r="F3996" s="2">
        <v>43556</v>
      </c>
      <c r="G3996" s="2">
        <v>43799</v>
      </c>
      <c r="H3996" t="s">
        <v>16202</v>
      </c>
      <c r="I3996" t="s">
        <v>67</v>
      </c>
      <c r="J3996" t="s">
        <v>16203</v>
      </c>
      <c r="K3996" t="s">
        <v>16204</v>
      </c>
      <c r="L3996" t="s">
        <v>16205</v>
      </c>
      <c r="M3996" t="s">
        <v>1165</v>
      </c>
      <c r="N3996">
        <v>57601</v>
      </c>
      <c r="O3996" t="s">
        <v>70</v>
      </c>
      <c r="P3996" t="s">
        <v>67</v>
      </c>
      <c r="Q3996" t="s">
        <v>16206</v>
      </c>
      <c r="S3996" t="s">
        <v>72</v>
      </c>
      <c r="T3996" t="s">
        <v>14635</v>
      </c>
      <c r="U3996" t="s">
        <v>14636</v>
      </c>
      <c r="V3996" t="s">
        <v>14637</v>
      </c>
      <c r="W3996" t="s">
        <v>105</v>
      </c>
      <c r="X3996" t="s">
        <v>16539</v>
      </c>
      <c r="Y3996" t="str">
        <f>"47-2061"</f>
        <v>47-2061</v>
      </c>
      <c r="Z3996" t="s">
        <v>326</v>
      </c>
      <c r="AA3996">
        <v>212321</v>
      </c>
      <c r="AB3996">
        <v>8</v>
      </c>
      <c r="AC3996">
        <v>8</v>
      </c>
      <c r="AD3996" t="s">
        <v>79</v>
      </c>
      <c r="AE3996" t="s">
        <v>80</v>
      </c>
      <c r="AF3996">
        <v>40</v>
      </c>
      <c r="AG3996" s="4">
        <v>0.33333333333333331</v>
      </c>
      <c r="AH3996" s="4">
        <v>0.70833333333333337</v>
      </c>
      <c r="AI3996" s="5">
        <v>15.86</v>
      </c>
      <c r="AJ3996">
        <v>23.79</v>
      </c>
      <c r="AK3996">
        <v>23.79</v>
      </c>
      <c r="AL3996" t="s">
        <v>81</v>
      </c>
      <c r="AM3996" t="s">
        <v>82</v>
      </c>
      <c r="AO3996" t="s">
        <v>83</v>
      </c>
      <c r="AP3996" t="s">
        <v>67</v>
      </c>
      <c r="AQ3996" t="s">
        <v>67</v>
      </c>
      <c r="AR3996" t="s">
        <v>82</v>
      </c>
      <c r="AT3996" t="s">
        <v>82</v>
      </c>
      <c r="AW3996" t="s">
        <v>72</v>
      </c>
      <c r="AX3996">
        <v>3</v>
      </c>
      <c r="AY3996" t="s">
        <v>16205</v>
      </c>
      <c r="AZ3996" t="s">
        <v>13623</v>
      </c>
      <c r="BA3996" t="s">
        <v>1165</v>
      </c>
      <c r="BB3996">
        <v>57601</v>
      </c>
      <c r="BC3996" t="s">
        <v>79</v>
      </c>
      <c r="BH3996" t="s">
        <v>16203</v>
      </c>
      <c r="BI3996" t="s">
        <v>67</v>
      </c>
      <c r="BJ3996">
        <v>460279411</v>
      </c>
    </row>
    <row r="3997" spans="1:62" x14ac:dyDescent="0.25">
      <c r="A3997" t="s">
        <v>16585</v>
      </c>
      <c r="B3997" s="2">
        <v>43515</v>
      </c>
      <c r="C3997" t="s">
        <v>63</v>
      </c>
      <c r="D3997" s="3">
        <v>43472.384223969908</v>
      </c>
      <c r="E3997" t="s">
        <v>64</v>
      </c>
      <c r="F3997" s="2">
        <v>43556</v>
      </c>
      <c r="G3997" s="2">
        <v>43799</v>
      </c>
      <c r="H3997" t="s">
        <v>16571</v>
      </c>
      <c r="I3997" t="s">
        <v>16572</v>
      </c>
      <c r="J3997" t="s">
        <v>16573</v>
      </c>
      <c r="K3997" t="s">
        <v>67</v>
      </c>
      <c r="L3997" t="s">
        <v>16011</v>
      </c>
      <c r="M3997" t="s">
        <v>1165</v>
      </c>
      <c r="N3997">
        <v>57751</v>
      </c>
      <c r="O3997" t="s">
        <v>70</v>
      </c>
      <c r="P3997" t="s">
        <v>67</v>
      </c>
      <c r="Q3997" t="s">
        <v>16574</v>
      </c>
      <c r="S3997" t="s">
        <v>72</v>
      </c>
      <c r="T3997" t="s">
        <v>14635</v>
      </c>
      <c r="U3997" t="s">
        <v>14636</v>
      </c>
      <c r="V3997" t="s">
        <v>14637</v>
      </c>
      <c r="W3997" t="s">
        <v>105</v>
      </c>
      <c r="X3997" t="s">
        <v>15165</v>
      </c>
      <c r="Y3997" t="str">
        <f>"43-4081"</f>
        <v>43-4081</v>
      </c>
      <c r="Z3997" t="s">
        <v>1983</v>
      </c>
      <c r="AA3997">
        <v>72111</v>
      </c>
      <c r="AB3997">
        <v>6</v>
      </c>
      <c r="AC3997">
        <v>6</v>
      </c>
      <c r="AD3997" t="s">
        <v>79</v>
      </c>
      <c r="AE3997" t="s">
        <v>80</v>
      </c>
      <c r="AF3997">
        <v>40</v>
      </c>
      <c r="AG3997" s="4">
        <v>0.29166666666666669</v>
      </c>
      <c r="AH3997" s="4">
        <v>0.625</v>
      </c>
      <c r="AI3997" s="5">
        <v>10.5</v>
      </c>
      <c r="AJ3997">
        <v>15.75</v>
      </c>
      <c r="AK3997">
        <v>15.75</v>
      </c>
      <c r="AL3997" t="s">
        <v>81</v>
      </c>
      <c r="AM3997" t="s">
        <v>82</v>
      </c>
      <c r="AO3997" t="s">
        <v>83</v>
      </c>
      <c r="AP3997" t="s">
        <v>67</v>
      </c>
      <c r="AQ3997" t="s">
        <v>67</v>
      </c>
      <c r="AR3997" t="s">
        <v>82</v>
      </c>
      <c r="AT3997" t="s">
        <v>82</v>
      </c>
      <c r="AW3997" t="s">
        <v>82</v>
      </c>
      <c r="AY3997" t="s">
        <v>16011</v>
      </c>
      <c r="AZ3997" t="s">
        <v>11430</v>
      </c>
      <c r="BA3997" t="s">
        <v>1165</v>
      </c>
      <c r="BB3997">
        <v>57751</v>
      </c>
      <c r="BC3997" t="s">
        <v>87</v>
      </c>
      <c r="BH3997" t="s">
        <v>16573</v>
      </c>
      <c r="BI3997" t="s">
        <v>67</v>
      </c>
      <c r="BJ3997">
        <v>815466923</v>
      </c>
    </row>
    <row r="3998" spans="1:62" x14ac:dyDescent="0.25">
      <c r="A3998" t="s">
        <v>16678</v>
      </c>
      <c r="B3998" s="2">
        <v>43515</v>
      </c>
      <c r="C3998" t="s">
        <v>63</v>
      </c>
      <c r="D3998" s="3">
        <v>43472.384330092595</v>
      </c>
      <c r="E3998" t="s">
        <v>64</v>
      </c>
      <c r="F3998" s="2">
        <v>43556</v>
      </c>
      <c r="G3998" s="2">
        <v>43769</v>
      </c>
      <c r="H3998" t="s">
        <v>16679</v>
      </c>
      <c r="I3998" t="s">
        <v>67</v>
      </c>
      <c r="J3998" t="s">
        <v>16680</v>
      </c>
      <c r="K3998" t="s">
        <v>16681</v>
      </c>
      <c r="L3998" t="s">
        <v>614</v>
      </c>
      <c r="M3998" t="s">
        <v>298</v>
      </c>
      <c r="N3998">
        <v>4064</v>
      </c>
      <c r="O3998" t="s">
        <v>70</v>
      </c>
      <c r="P3998" t="s">
        <v>67</v>
      </c>
      <c r="Q3998" t="s">
        <v>16682</v>
      </c>
      <c r="S3998" t="s">
        <v>72</v>
      </c>
      <c r="T3998" t="s">
        <v>14635</v>
      </c>
      <c r="U3998" t="s">
        <v>14636</v>
      </c>
      <c r="V3998" t="s">
        <v>14637</v>
      </c>
      <c r="W3998" t="s">
        <v>105</v>
      </c>
      <c r="X3998" t="s">
        <v>379</v>
      </c>
      <c r="Y3998" t="str">
        <f>"37-2012"</f>
        <v>37-2012</v>
      </c>
      <c r="Z3998" t="s">
        <v>373</v>
      </c>
      <c r="AA3998">
        <v>72111</v>
      </c>
      <c r="AB3998">
        <v>7</v>
      </c>
      <c r="AC3998">
        <v>7</v>
      </c>
      <c r="AD3998" t="s">
        <v>79</v>
      </c>
      <c r="AE3998" t="s">
        <v>80</v>
      </c>
      <c r="AF3998">
        <v>40</v>
      </c>
      <c r="AG3998" s="4">
        <v>0.33333333333333331</v>
      </c>
      <c r="AH3998" s="4">
        <v>0.70833333333333337</v>
      </c>
      <c r="AI3998" s="5">
        <v>11.56</v>
      </c>
      <c r="AJ3998">
        <v>17.34</v>
      </c>
      <c r="AK3998">
        <v>17.34</v>
      </c>
      <c r="AL3998" t="s">
        <v>81</v>
      </c>
      <c r="AM3998" t="s">
        <v>82</v>
      </c>
      <c r="AO3998" t="s">
        <v>83</v>
      </c>
      <c r="AP3998" t="s">
        <v>67</v>
      </c>
      <c r="AQ3998" t="s">
        <v>67</v>
      </c>
      <c r="AR3998" t="s">
        <v>82</v>
      </c>
      <c r="AT3998" t="s">
        <v>82</v>
      </c>
      <c r="AW3998" t="s">
        <v>72</v>
      </c>
      <c r="AX3998">
        <v>3</v>
      </c>
      <c r="AY3998" t="s">
        <v>614</v>
      </c>
      <c r="AZ3998" t="s">
        <v>302</v>
      </c>
      <c r="BA3998" t="s">
        <v>298</v>
      </c>
      <c r="BB3998">
        <v>4064</v>
      </c>
      <c r="BC3998" t="s">
        <v>87</v>
      </c>
      <c r="BH3998" t="s">
        <v>16680</v>
      </c>
      <c r="BI3998" t="s">
        <v>67</v>
      </c>
      <c r="BJ3998">
        <v>208697473</v>
      </c>
    </row>
    <row r="3999" spans="1:62" x14ac:dyDescent="0.25">
      <c r="A3999" t="s">
        <v>16772</v>
      </c>
      <c r="B3999" s="2">
        <v>43515</v>
      </c>
      <c r="C3999" t="s">
        <v>63</v>
      </c>
      <c r="D3999" s="3">
        <v>43472.383632997684</v>
      </c>
      <c r="E3999" t="s">
        <v>64</v>
      </c>
      <c r="F3999" s="2">
        <v>43556</v>
      </c>
      <c r="G3999" s="2">
        <v>43784</v>
      </c>
      <c r="H3999" t="s">
        <v>16773</v>
      </c>
      <c r="I3999" t="s">
        <v>16774</v>
      </c>
      <c r="J3999" t="s">
        <v>16775</v>
      </c>
      <c r="K3999" t="s">
        <v>67</v>
      </c>
      <c r="L3999" t="s">
        <v>14758</v>
      </c>
      <c r="M3999" t="s">
        <v>298</v>
      </c>
      <c r="N3999">
        <v>4074</v>
      </c>
      <c r="O3999" t="s">
        <v>70</v>
      </c>
      <c r="P3999" t="s">
        <v>67</v>
      </c>
      <c r="Q3999" t="s">
        <v>16776</v>
      </c>
      <c r="S3999" t="s">
        <v>72</v>
      </c>
      <c r="T3999" t="s">
        <v>14635</v>
      </c>
      <c r="U3999" t="s">
        <v>14636</v>
      </c>
      <c r="V3999" t="s">
        <v>14637</v>
      </c>
      <c r="W3999" t="s">
        <v>105</v>
      </c>
      <c r="X3999" t="s">
        <v>536</v>
      </c>
      <c r="Y3999" t="str">
        <f>"35-2014"</f>
        <v>35-2014</v>
      </c>
      <c r="Z3999" t="s">
        <v>301</v>
      </c>
      <c r="AA3999">
        <v>722211</v>
      </c>
      <c r="AB3999">
        <v>5</v>
      </c>
      <c r="AC3999">
        <v>5</v>
      </c>
      <c r="AD3999" t="s">
        <v>79</v>
      </c>
      <c r="AE3999" t="s">
        <v>80</v>
      </c>
      <c r="AF3999">
        <v>40</v>
      </c>
      <c r="AG3999" s="4">
        <v>0.35416666666666669</v>
      </c>
      <c r="AH3999" s="4">
        <v>0.6875</v>
      </c>
      <c r="AI3999" s="5">
        <v>13.25</v>
      </c>
      <c r="AJ3999">
        <v>19.88</v>
      </c>
      <c r="AK3999">
        <v>19.88</v>
      </c>
      <c r="AL3999" t="s">
        <v>81</v>
      </c>
      <c r="AM3999" t="s">
        <v>82</v>
      </c>
      <c r="AO3999" t="s">
        <v>83</v>
      </c>
      <c r="AP3999" t="s">
        <v>67</v>
      </c>
      <c r="AQ3999" t="s">
        <v>67</v>
      </c>
      <c r="AR3999" t="s">
        <v>82</v>
      </c>
      <c r="AT3999" t="s">
        <v>82</v>
      </c>
      <c r="AW3999" t="s">
        <v>72</v>
      </c>
      <c r="AX3999">
        <v>3</v>
      </c>
      <c r="AY3999" t="s">
        <v>14758</v>
      </c>
      <c r="AZ3999" t="s">
        <v>491</v>
      </c>
      <c r="BA3999" t="s">
        <v>298</v>
      </c>
      <c r="BB3999">
        <v>4074</v>
      </c>
      <c r="BC3999" t="s">
        <v>87</v>
      </c>
      <c r="BH3999" t="s">
        <v>16777</v>
      </c>
      <c r="BI3999" t="s">
        <v>67</v>
      </c>
      <c r="BJ3999">
        <v>813369424</v>
      </c>
    </row>
    <row r="4000" spans="1:62" x14ac:dyDescent="0.25">
      <c r="A4000" t="s">
        <v>16983</v>
      </c>
      <c r="B4000" s="2">
        <v>43515</v>
      </c>
      <c r="C4000" t="s">
        <v>63</v>
      </c>
      <c r="D4000" s="3">
        <v>43472.383444189814</v>
      </c>
      <c r="E4000" t="s">
        <v>64</v>
      </c>
      <c r="F4000" s="2">
        <v>43556</v>
      </c>
      <c r="G4000" s="2">
        <v>43800</v>
      </c>
      <c r="H4000" t="s">
        <v>13968</v>
      </c>
      <c r="J4000" t="s">
        <v>13969</v>
      </c>
      <c r="L4000" t="s">
        <v>7263</v>
      </c>
      <c r="M4000" t="s">
        <v>100</v>
      </c>
      <c r="N4000">
        <v>28079</v>
      </c>
      <c r="O4000" t="s">
        <v>70</v>
      </c>
      <c r="Q4000" t="s">
        <v>13970</v>
      </c>
      <c r="S4000" t="s">
        <v>72</v>
      </c>
      <c r="T4000" t="s">
        <v>878</v>
      </c>
      <c r="U4000" t="s">
        <v>2327</v>
      </c>
      <c r="V4000" t="s">
        <v>880</v>
      </c>
      <c r="W4000" t="s">
        <v>881</v>
      </c>
      <c r="X4000" t="s">
        <v>13971</v>
      </c>
      <c r="Y4000" t="str">
        <f>"37-3011"</f>
        <v>37-3011</v>
      </c>
      <c r="Z4000" t="s">
        <v>94</v>
      </c>
      <c r="AA4000">
        <v>561730</v>
      </c>
      <c r="AB4000">
        <v>70</v>
      </c>
      <c r="AC4000">
        <v>70</v>
      </c>
      <c r="AD4000" t="s">
        <v>79</v>
      </c>
      <c r="AE4000" t="s">
        <v>95</v>
      </c>
      <c r="AF4000">
        <v>40</v>
      </c>
      <c r="AG4000" s="4">
        <v>0.29166666666666669</v>
      </c>
      <c r="AH4000" s="4">
        <v>0.72916666666666663</v>
      </c>
      <c r="AI4000" s="5">
        <v>13.23</v>
      </c>
      <c r="AJ4000">
        <v>19.850000000000001</v>
      </c>
      <c r="AK4000">
        <v>22.5</v>
      </c>
      <c r="AL4000" t="s">
        <v>81</v>
      </c>
      <c r="AM4000" t="s">
        <v>82</v>
      </c>
      <c r="AO4000" t="s">
        <v>83</v>
      </c>
      <c r="AR4000" t="s">
        <v>82</v>
      </c>
      <c r="AT4000" t="s">
        <v>82</v>
      </c>
      <c r="AW4000" t="s">
        <v>82</v>
      </c>
      <c r="AY4000" t="s">
        <v>7263</v>
      </c>
      <c r="AZ4000" t="s">
        <v>7309</v>
      </c>
      <c r="BA4000" t="s">
        <v>100</v>
      </c>
      <c r="BB4000">
        <v>28079</v>
      </c>
      <c r="BC4000" t="s">
        <v>79</v>
      </c>
      <c r="BH4000" t="s">
        <v>13977</v>
      </c>
      <c r="BJ4000">
        <v>562148778</v>
      </c>
    </row>
    <row r="4001" spans="1:62" x14ac:dyDescent="0.25">
      <c r="A4001" t="s">
        <v>16995</v>
      </c>
      <c r="B4001" s="2">
        <v>43515</v>
      </c>
      <c r="C4001" t="s">
        <v>63</v>
      </c>
      <c r="D4001" s="3">
        <v>43472.381410983799</v>
      </c>
      <c r="E4001" t="s">
        <v>64</v>
      </c>
      <c r="F4001" s="2">
        <v>43556</v>
      </c>
      <c r="G4001" s="2">
        <v>43814</v>
      </c>
      <c r="H4001" t="s">
        <v>16996</v>
      </c>
      <c r="J4001" t="s">
        <v>16997</v>
      </c>
      <c r="K4001" t="s">
        <v>16998</v>
      </c>
      <c r="L4001" t="s">
        <v>3842</v>
      </c>
      <c r="M4001" t="s">
        <v>308</v>
      </c>
      <c r="N4001">
        <v>7624</v>
      </c>
      <c r="O4001" t="s">
        <v>70</v>
      </c>
      <c r="Q4001" t="s">
        <v>16999</v>
      </c>
      <c r="S4001" t="s">
        <v>72</v>
      </c>
      <c r="T4001" t="s">
        <v>640</v>
      </c>
      <c r="U4001" t="s">
        <v>3571</v>
      </c>
      <c r="V4001" t="s">
        <v>642</v>
      </c>
      <c r="W4001" t="s">
        <v>105</v>
      </c>
      <c r="X4001" t="s">
        <v>106</v>
      </c>
      <c r="Y4001" t="str">
        <f>"37-3011"</f>
        <v>37-3011</v>
      </c>
      <c r="Z4001" t="s">
        <v>94</v>
      </c>
      <c r="AA4001">
        <v>561730</v>
      </c>
      <c r="AB4001">
        <v>8</v>
      </c>
      <c r="AC4001">
        <v>8</v>
      </c>
      <c r="AD4001" t="s">
        <v>79</v>
      </c>
      <c r="AE4001" t="s">
        <v>95</v>
      </c>
      <c r="AF4001">
        <v>40</v>
      </c>
      <c r="AG4001" s="4">
        <v>0.29166666666666669</v>
      </c>
      <c r="AH4001" s="4">
        <v>0.66666666666666663</v>
      </c>
      <c r="AI4001" s="5">
        <v>16.809999999999999</v>
      </c>
      <c r="AJ4001">
        <v>25.22</v>
      </c>
      <c r="AL4001" t="s">
        <v>81</v>
      </c>
      <c r="AM4001" t="s">
        <v>82</v>
      </c>
      <c r="AO4001" t="s">
        <v>83</v>
      </c>
      <c r="AR4001" t="s">
        <v>82</v>
      </c>
      <c r="AT4001" t="s">
        <v>82</v>
      </c>
      <c r="AW4001" t="s">
        <v>82</v>
      </c>
      <c r="AY4001" t="s">
        <v>3842</v>
      </c>
      <c r="AZ4001" t="s">
        <v>2858</v>
      </c>
      <c r="BA4001" t="s">
        <v>308</v>
      </c>
      <c r="BB4001">
        <v>7624</v>
      </c>
      <c r="BC4001" t="s">
        <v>79</v>
      </c>
      <c r="BH4001" t="s">
        <v>16997</v>
      </c>
      <c r="BJ4001">
        <v>223433144</v>
      </c>
    </row>
    <row r="4002" spans="1:62" x14ac:dyDescent="0.25">
      <c r="A4002" t="s">
        <v>17004</v>
      </c>
      <c r="B4002" s="2">
        <v>43515</v>
      </c>
      <c r="C4002" t="s">
        <v>63</v>
      </c>
      <c r="D4002" s="3">
        <v>43472.384567766203</v>
      </c>
      <c r="E4002" t="s">
        <v>64</v>
      </c>
      <c r="F4002" s="2">
        <v>43556</v>
      </c>
      <c r="G4002" s="2">
        <v>43800</v>
      </c>
      <c r="H4002" t="s">
        <v>17005</v>
      </c>
      <c r="J4002" t="s">
        <v>17006</v>
      </c>
      <c r="K4002" t="s">
        <v>17007</v>
      </c>
      <c r="L4002" t="s">
        <v>17008</v>
      </c>
      <c r="M4002" t="s">
        <v>2314</v>
      </c>
      <c r="N4002">
        <v>47303</v>
      </c>
      <c r="O4002" t="s">
        <v>70</v>
      </c>
      <c r="Q4002" t="s">
        <v>17009</v>
      </c>
      <c r="S4002" t="s">
        <v>72</v>
      </c>
      <c r="T4002" t="s">
        <v>13303</v>
      </c>
      <c r="U4002" t="s">
        <v>3891</v>
      </c>
      <c r="V4002" t="s">
        <v>1757</v>
      </c>
      <c r="W4002" t="s">
        <v>278</v>
      </c>
      <c r="X4002" t="s">
        <v>2708</v>
      </c>
      <c r="Y4002" t="str">
        <f>"37-3011"</f>
        <v>37-3011</v>
      </c>
      <c r="Z4002" t="s">
        <v>94</v>
      </c>
      <c r="AA4002">
        <v>561730</v>
      </c>
      <c r="AB4002">
        <v>15</v>
      </c>
      <c r="AC4002">
        <v>15</v>
      </c>
      <c r="AD4002" t="s">
        <v>79</v>
      </c>
      <c r="AE4002" t="s">
        <v>80</v>
      </c>
      <c r="AF4002">
        <v>40</v>
      </c>
      <c r="AG4002" s="4">
        <v>0.29166666666666669</v>
      </c>
      <c r="AH4002" s="4">
        <v>0.64583333333333337</v>
      </c>
      <c r="AI4002" s="5">
        <v>13.41</v>
      </c>
      <c r="AJ4002">
        <v>20.12</v>
      </c>
      <c r="AL4002" t="s">
        <v>81</v>
      </c>
      <c r="AM4002" t="s">
        <v>82</v>
      </c>
      <c r="AO4002" t="s">
        <v>83</v>
      </c>
      <c r="AP4002" t="s">
        <v>130</v>
      </c>
      <c r="AQ4002" t="s">
        <v>130</v>
      </c>
      <c r="AR4002" t="s">
        <v>82</v>
      </c>
      <c r="AT4002" t="s">
        <v>82</v>
      </c>
      <c r="AW4002" t="s">
        <v>72</v>
      </c>
      <c r="AX4002">
        <v>3</v>
      </c>
      <c r="AY4002" t="s">
        <v>13909</v>
      </c>
      <c r="AZ4002" t="s">
        <v>1449</v>
      </c>
      <c r="BA4002" t="s">
        <v>2314</v>
      </c>
      <c r="BB4002">
        <v>47303</v>
      </c>
      <c r="BC4002" t="s">
        <v>79</v>
      </c>
      <c r="BH4002" t="s">
        <v>17010</v>
      </c>
      <c r="BJ4002">
        <v>465724976</v>
      </c>
    </row>
    <row r="4003" spans="1:62" x14ac:dyDescent="0.25">
      <c r="A4003" t="s">
        <v>17019</v>
      </c>
      <c r="B4003" s="2">
        <v>43515</v>
      </c>
      <c r="C4003" t="s">
        <v>63</v>
      </c>
      <c r="D4003" s="3">
        <v>43472.379992719907</v>
      </c>
      <c r="E4003" t="s">
        <v>64</v>
      </c>
      <c r="F4003" s="2">
        <v>43556</v>
      </c>
      <c r="G4003" s="2">
        <v>43799</v>
      </c>
      <c r="H4003" t="s">
        <v>17020</v>
      </c>
      <c r="I4003" t="s">
        <v>67</v>
      </c>
      <c r="J4003" t="s">
        <v>17021</v>
      </c>
      <c r="K4003" t="s">
        <v>17022</v>
      </c>
      <c r="L4003" t="s">
        <v>7094</v>
      </c>
      <c r="M4003" t="s">
        <v>100</v>
      </c>
      <c r="N4003">
        <v>28466</v>
      </c>
      <c r="O4003" t="s">
        <v>70</v>
      </c>
      <c r="Q4003" t="s">
        <v>17023</v>
      </c>
      <c r="S4003" t="s">
        <v>72</v>
      </c>
      <c r="T4003" t="s">
        <v>194</v>
      </c>
      <c r="U4003" t="s">
        <v>195</v>
      </c>
      <c r="V4003" t="s">
        <v>196</v>
      </c>
      <c r="W4003" t="s">
        <v>197</v>
      </c>
      <c r="X4003" t="s">
        <v>17024</v>
      </c>
      <c r="Y4003" t="str">
        <f>"37-3011"</f>
        <v>37-3011</v>
      </c>
      <c r="Z4003" t="s">
        <v>94</v>
      </c>
      <c r="AA4003">
        <v>561730</v>
      </c>
      <c r="AB4003">
        <v>6</v>
      </c>
      <c r="AC4003">
        <v>6</v>
      </c>
      <c r="AD4003" t="s">
        <v>79</v>
      </c>
      <c r="AE4003" t="s">
        <v>95</v>
      </c>
      <c r="AF4003">
        <v>40</v>
      </c>
      <c r="AG4003" s="4">
        <v>0.29166666666666669</v>
      </c>
      <c r="AH4003" s="4">
        <v>0.6875</v>
      </c>
      <c r="AI4003" s="5">
        <v>12.24</v>
      </c>
      <c r="AJ4003">
        <v>18.36</v>
      </c>
      <c r="AL4003" t="s">
        <v>81</v>
      </c>
      <c r="AM4003" t="s">
        <v>82</v>
      </c>
      <c r="AO4003" t="s">
        <v>83</v>
      </c>
      <c r="AP4003" t="s">
        <v>67</v>
      </c>
      <c r="AQ4003" t="s">
        <v>67</v>
      </c>
      <c r="AR4003" t="s">
        <v>82</v>
      </c>
      <c r="AT4003" t="s">
        <v>82</v>
      </c>
      <c r="AW4003" t="s">
        <v>82</v>
      </c>
      <c r="AY4003" t="s">
        <v>7094</v>
      </c>
      <c r="AZ4003" t="s">
        <v>7096</v>
      </c>
      <c r="BA4003" t="s">
        <v>100</v>
      </c>
      <c r="BB4003">
        <v>28466</v>
      </c>
      <c r="BC4003" t="s">
        <v>87</v>
      </c>
      <c r="BH4003" t="s">
        <v>17025</v>
      </c>
      <c r="BJ4003">
        <v>30542650</v>
      </c>
    </row>
    <row r="4004" spans="1:62" x14ac:dyDescent="0.25">
      <c r="A4004" t="s">
        <v>17031</v>
      </c>
      <c r="B4004" s="2">
        <v>43515</v>
      </c>
      <c r="C4004" t="s">
        <v>63</v>
      </c>
      <c r="D4004" s="3">
        <v>43472.381736342591</v>
      </c>
      <c r="E4004" t="s">
        <v>64</v>
      </c>
      <c r="F4004" s="2">
        <v>43556</v>
      </c>
      <c r="G4004" s="2">
        <v>43799</v>
      </c>
      <c r="H4004" t="s">
        <v>17032</v>
      </c>
      <c r="J4004" t="s">
        <v>17033</v>
      </c>
      <c r="L4004" t="s">
        <v>5241</v>
      </c>
      <c r="M4004" t="s">
        <v>844</v>
      </c>
      <c r="N4004">
        <v>60123</v>
      </c>
      <c r="O4004" t="s">
        <v>70</v>
      </c>
      <c r="Q4004" t="s">
        <v>17034</v>
      </c>
      <c r="S4004" t="s">
        <v>72</v>
      </c>
      <c r="T4004" t="s">
        <v>3749</v>
      </c>
      <c r="U4004" t="s">
        <v>3750</v>
      </c>
      <c r="V4004" t="s">
        <v>642</v>
      </c>
      <c r="W4004" t="s">
        <v>105</v>
      </c>
      <c r="X4004" t="s">
        <v>106</v>
      </c>
      <c r="Y4004" t="str">
        <f>"37-3011"</f>
        <v>37-3011</v>
      </c>
      <c r="Z4004" t="s">
        <v>94</v>
      </c>
      <c r="AA4004">
        <v>561730</v>
      </c>
      <c r="AB4004">
        <v>25</v>
      </c>
      <c r="AC4004">
        <v>25</v>
      </c>
      <c r="AD4004" t="s">
        <v>79</v>
      </c>
      <c r="AE4004" t="s">
        <v>95</v>
      </c>
      <c r="AF4004">
        <v>40</v>
      </c>
      <c r="AG4004" s="4">
        <v>0.29166666666666669</v>
      </c>
      <c r="AH4004" s="4">
        <v>0.66666666666666663</v>
      </c>
      <c r="AI4004" s="5">
        <v>15.59</v>
      </c>
      <c r="AJ4004">
        <v>23.39</v>
      </c>
      <c r="AK4004">
        <v>23.63</v>
      </c>
      <c r="AL4004" t="s">
        <v>81</v>
      </c>
      <c r="AM4004" t="s">
        <v>82</v>
      </c>
      <c r="AO4004" t="s">
        <v>83</v>
      </c>
      <c r="AR4004" t="s">
        <v>82</v>
      </c>
      <c r="AT4004" t="s">
        <v>82</v>
      </c>
      <c r="AW4004" t="s">
        <v>82</v>
      </c>
      <c r="AY4004" t="s">
        <v>5241</v>
      </c>
      <c r="AZ4004" t="s">
        <v>17035</v>
      </c>
      <c r="BA4004" t="s">
        <v>844</v>
      </c>
      <c r="BB4004">
        <v>60123</v>
      </c>
      <c r="BC4004" t="s">
        <v>79</v>
      </c>
      <c r="BH4004" t="s">
        <v>17036</v>
      </c>
      <c r="BJ4004">
        <v>204093289</v>
      </c>
    </row>
    <row r="4005" spans="1:62" x14ac:dyDescent="0.25">
      <c r="A4005" t="s">
        <v>17127</v>
      </c>
      <c r="B4005" s="2">
        <v>43515</v>
      </c>
      <c r="C4005" t="s">
        <v>63</v>
      </c>
      <c r="D4005" s="3">
        <v>43472.385451284725</v>
      </c>
      <c r="E4005" t="s">
        <v>91</v>
      </c>
      <c r="H4005" t="s">
        <v>17128</v>
      </c>
      <c r="J4005" t="s">
        <v>17129</v>
      </c>
      <c r="L4005" t="s">
        <v>15955</v>
      </c>
      <c r="M4005" t="s">
        <v>761</v>
      </c>
      <c r="N4005">
        <v>30075</v>
      </c>
      <c r="O4005" t="s">
        <v>70</v>
      </c>
      <c r="Q4005" t="s">
        <v>17130</v>
      </c>
      <c r="S4005" t="s">
        <v>72</v>
      </c>
      <c r="T4005" t="s">
        <v>651</v>
      </c>
      <c r="U4005" t="s">
        <v>652</v>
      </c>
      <c r="V4005" t="s">
        <v>653</v>
      </c>
      <c r="W4005" t="s">
        <v>207</v>
      </c>
      <c r="X4005" t="s">
        <v>7126</v>
      </c>
      <c r="Y4005" t="str">
        <f>"33-9092"</f>
        <v>33-9092</v>
      </c>
      <c r="Z4005" t="s">
        <v>3678</v>
      </c>
      <c r="AA4005">
        <v>561790</v>
      </c>
      <c r="AB4005">
        <v>25</v>
      </c>
      <c r="AD4005" t="s">
        <v>79</v>
      </c>
      <c r="AE4005" t="s">
        <v>95</v>
      </c>
      <c r="AF4005">
        <v>40</v>
      </c>
      <c r="AG4005" s="4">
        <v>0.375</v>
      </c>
      <c r="AH4005" s="4">
        <v>0.70833333333333337</v>
      </c>
      <c r="AI4005" s="5">
        <v>9.6300000000000008</v>
      </c>
      <c r="AL4005" t="s">
        <v>81</v>
      </c>
      <c r="AM4005" t="s">
        <v>72</v>
      </c>
      <c r="AN4005">
        <v>4</v>
      </c>
      <c r="AO4005" t="s">
        <v>83</v>
      </c>
      <c r="AR4005" t="s">
        <v>82</v>
      </c>
      <c r="AT4005" t="s">
        <v>82</v>
      </c>
      <c r="AW4005" t="s">
        <v>72</v>
      </c>
      <c r="AX4005">
        <v>3</v>
      </c>
      <c r="AY4005" t="s">
        <v>15955</v>
      </c>
      <c r="AZ4005" t="s">
        <v>2593</v>
      </c>
      <c r="BA4005" t="s">
        <v>761</v>
      </c>
      <c r="BB4005">
        <v>30075</v>
      </c>
      <c r="BC4005" t="s">
        <v>79</v>
      </c>
      <c r="BH4005" t="s">
        <v>17129</v>
      </c>
      <c r="BJ4005">
        <v>815092102</v>
      </c>
    </row>
    <row r="4006" spans="1:62" x14ac:dyDescent="0.25">
      <c r="A4006" t="s">
        <v>17339</v>
      </c>
      <c r="B4006" s="2">
        <v>43515</v>
      </c>
      <c r="C4006" t="s">
        <v>63</v>
      </c>
      <c r="D4006" s="3">
        <v>43472.381707569446</v>
      </c>
      <c r="E4006" t="s">
        <v>282</v>
      </c>
      <c r="F4006" s="2">
        <v>43556</v>
      </c>
      <c r="G4006" s="2">
        <v>43799</v>
      </c>
      <c r="H4006" t="s">
        <v>4679</v>
      </c>
      <c r="J4006" t="s">
        <v>4680</v>
      </c>
      <c r="L4006" t="s">
        <v>4681</v>
      </c>
      <c r="M4006" t="s">
        <v>774</v>
      </c>
      <c r="N4006">
        <v>80207</v>
      </c>
      <c r="O4006" t="s">
        <v>70</v>
      </c>
      <c r="Q4006" t="s">
        <v>4682</v>
      </c>
      <c r="S4006" t="s">
        <v>72</v>
      </c>
      <c r="T4006" t="s">
        <v>640</v>
      </c>
      <c r="U4006" t="s">
        <v>3571</v>
      </c>
      <c r="V4006" t="s">
        <v>642</v>
      </c>
      <c r="W4006" t="s">
        <v>105</v>
      </c>
      <c r="X4006" t="s">
        <v>106</v>
      </c>
      <c r="Y4006" t="str">
        <f>"37-3011"</f>
        <v>37-3011</v>
      </c>
      <c r="Z4006" t="s">
        <v>94</v>
      </c>
      <c r="AA4006">
        <v>561730</v>
      </c>
      <c r="AB4006">
        <v>15</v>
      </c>
      <c r="AC4006">
        <v>14</v>
      </c>
      <c r="AD4006" t="s">
        <v>79</v>
      </c>
      <c r="AE4006" t="s">
        <v>95</v>
      </c>
      <c r="AF4006">
        <v>40</v>
      </c>
      <c r="AG4006" s="4">
        <v>0.29166666666666669</v>
      </c>
      <c r="AH4006" s="4">
        <v>0.64583333333333337</v>
      </c>
      <c r="AI4006" s="5">
        <v>15.17</v>
      </c>
      <c r="AJ4006">
        <v>22.76</v>
      </c>
      <c r="AK4006">
        <v>24.75</v>
      </c>
      <c r="AL4006" t="s">
        <v>81</v>
      </c>
      <c r="AM4006" t="s">
        <v>82</v>
      </c>
      <c r="AO4006" t="s">
        <v>83</v>
      </c>
      <c r="AR4006" t="s">
        <v>82</v>
      </c>
      <c r="AT4006" t="s">
        <v>82</v>
      </c>
      <c r="AW4006" t="s">
        <v>82</v>
      </c>
      <c r="AY4006" t="s">
        <v>4681</v>
      </c>
      <c r="AZ4006" t="s">
        <v>4681</v>
      </c>
      <c r="BA4006" t="s">
        <v>774</v>
      </c>
      <c r="BB4006">
        <v>80207</v>
      </c>
      <c r="BC4006" t="s">
        <v>79</v>
      </c>
      <c r="BH4006" t="s">
        <v>4680</v>
      </c>
      <c r="BJ4006">
        <v>841206066</v>
      </c>
    </row>
    <row r="4007" spans="1:62" x14ac:dyDescent="0.25">
      <c r="A4007" t="s">
        <v>17430</v>
      </c>
      <c r="B4007" s="2">
        <v>43515</v>
      </c>
      <c r="C4007" t="s">
        <v>63</v>
      </c>
      <c r="D4007" s="3">
        <v>43472.383423599538</v>
      </c>
      <c r="E4007" t="s">
        <v>1763</v>
      </c>
      <c r="F4007" s="2">
        <v>43556</v>
      </c>
      <c r="G4007" s="2">
        <v>43830</v>
      </c>
      <c r="H4007" t="s">
        <v>17431</v>
      </c>
      <c r="I4007" t="s">
        <v>17432</v>
      </c>
      <c r="J4007" t="s">
        <v>17433</v>
      </c>
      <c r="L4007" t="s">
        <v>16884</v>
      </c>
      <c r="M4007" t="s">
        <v>783</v>
      </c>
      <c r="N4007">
        <v>44072</v>
      </c>
      <c r="O4007" t="s">
        <v>70</v>
      </c>
      <c r="Q4007" t="s">
        <v>17434</v>
      </c>
      <c r="S4007" t="s">
        <v>72</v>
      </c>
      <c r="T4007" t="s">
        <v>13303</v>
      </c>
      <c r="U4007" t="s">
        <v>5811</v>
      </c>
      <c r="V4007" t="s">
        <v>16460</v>
      </c>
      <c r="W4007" t="s">
        <v>278</v>
      </c>
      <c r="X4007" t="s">
        <v>94</v>
      </c>
      <c r="Y4007" t="str">
        <f>"37-3011"</f>
        <v>37-3011</v>
      </c>
      <c r="Z4007" t="s">
        <v>94</v>
      </c>
      <c r="AA4007">
        <v>561730</v>
      </c>
      <c r="AB4007">
        <v>12</v>
      </c>
      <c r="AC4007">
        <v>12</v>
      </c>
      <c r="AD4007" t="s">
        <v>79</v>
      </c>
      <c r="AE4007" t="s">
        <v>80</v>
      </c>
      <c r="AF4007">
        <v>40</v>
      </c>
      <c r="AG4007" s="4">
        <v>0.3125</v>
      </c>
      <c r="AH4007" s="4">
        <v>0.66666666666666663</v>
      </c>
      <c r="AI4007" s="5">
        <v>13.7</v>
      </c>
      <c r="AJ4007">
        <v>20.55</v>
      </c>
      <c r="AL4007" t="s">
        <v>81</v>
      </c>
      <c r="AM4007" t="s">
        <v>82</v>
      </c>
      <c r="AO4007" t="s">
        <v>83</v>
      </c>
      <c r="AR4007" t="s">
        <v>82</v>
      </c>
      <c r="AT4007" t="s">
        <v>82</v>
      </c>
      <c r="AW4007" t="s">
        <v>82</v>
      </c>
      <c r="AY4007" t="s">
        <v>10078</v>
      </c>
      <c r="AZ4007" t="s">
        <v>10080</v>
      </c>
      <c r="BA4007" t="s">
        <v>783</v>
      </c>
      <c r="BB4007">
        <v>44072</v>
      </c>
      <c r="BC4007" t="s">
        <v>79</v>
      </c>
      <c r="BH4007" t="s">
        <v>16887</v>
      </c>
      <c r="BJ4007">
        <v>273519426</v>
      </c>
    </row>
    <row r="4008" spans="1:62" x14ac:dyDescent="0.25">
      <c r="A4008" t="s">
        <v>17469</v>
      </c>
      <c r="B4008" s="2">
        <v>43515</v>
      </c>
      <c r="C4008" t="s">
        <v>63</v>
      </c>
      <c r="D4008" s="3">
        <v>43472.382893506947</v>
      </c>
      <c r="E4008" t="s">
        <v>64</v>
      </c>
      <c r="F4008" s="2">
        <v>43556</v>
      </c>
      <c r="G4008" s="2">
        <v>43814</v>
      </c>
      <c r="H4008" t="s">
        <v>17470</v>
      </c>
      <c r="J4008" t="s">
        <v>17471</v>
      </c>
      <c r="K4008" t="s">
        <v>17472</v>
      </c>
      <c r="L4008" t="s">
        <v>17473</v>
      </c>
      <c r="M4008" t="s">
        <v>278</v>
      </c>
      <c r="N4008">
        <v>24477</v>
      </c>
      <c r="O4008" t="s">
        <v>70</v>
      </c>
      <c r="Q4008" t="s">
        <v>17474</v>
      </c>
      <c r="S4008" t="s">
        <v>72</v>
      </c>
      <c r="T4008" t="s">
        <v>1738</v>
      </c>
      <c r="U4008" t="s">
        <v>1739</v>
      </c>
      <c r="V4008" t="s">
        <v>1740</v>
      </c>
      <c r="W4008" t="s">
        <v>278</v>
      </c>
      <c r="X4008" t="s">
        <v>17475</v>
      </c>
      <c r="Y4008" t="str">
        <f>"37-3011"</f>
        <v>37-3011</v>
      </c>
      <c r="Z4008" t="s">
        <v>94</v>
      </c>
      <c r="AA4008">
        <v>561730</v>
      </c>
      <c r="AB4008">
        <v>15</v>
      </c>
      <c r="AC4008">
        <v>15</v>
      </c>
      <c r="AD4008" t="s">
        <v>79</v>
      </c>
      <c r="AE4008" t="s">
        <v>95</v>
      </c>
      <c r="AF4008">
        <v>40</v>
      </c>
      <c r="AG4008" s="4">
        <v>0.29166666666666669</v>
      </c>
      <c r="AH4008" s="4">
        <v>0.70833333333333337</v>
      </c>
      <c r="AI4008" s="5">
        <v>14.26</v>
      </c>
      <c r="AJ4008">
        <v>21.39</v>
      </c>
      <c r="AK4008">
        <v>21.39</v>
      </c>
      <c r="AL4008" t="s">
        <v>81</v>
      </c>
      <c r="AM4008" t="s">
        <v>82</v>
      </c>
      <c r="AO4008" t="s">
        <v>83</v>
      </c>
      <c r="AR4008" t="s">
        <v>82</v>
      </c>
      <c r="AT4008" t="s">
        <v>82</v>
      </c>
      <c r="AW4008" t="s">
        <v>82</v>
      </c>
      <c r="AY4008" t="s">
        <v>17476</v>
      </c>
      <c r="AZ4008" t="s">
        <v>17477</v>
      </c>
      <c r="BA4008" t="s">
        <v>278</v>
      </c>
      <c r="BB4008">
        <v>22939</v>
      </c>
      <c r="BC4008" t="s">
        <v>79</v>
      </c>
      <c r="BH4008" t="s">
        <v>17478</v>
      </c>
      <c r="BJ4008">
        <v>263941614</v>
      </c>
    </row>
    <row r="4009" spans="1:62" x14ac:dyDescent="0.25">
      <c r="A4009" t="s">
        <v>17508</v>
      </c>
      <c r="B4009" s="2">
        <v>43515</v>
      </c>
      <c r="C4009" t="s">
        <v>63</v>
      </c>
      <c r="D4009" s="3">
        <v>43472.381490069441</v>
      </c>
      <c r="E4009" t="s">
        <v>117</v>
      </c>
      <c r="H4009" t="s">
        <v>17509</v>
      </c>
      <c r="J4009" t="s">
        <v>1765</v>
      </c>
      <c r="K4009" t="s">
        <v>1766</v>
      </c>
      <c r="L4009" t="s">
        <v>1767</v>
      </c>
      <c r="M4009" t="s">
        <v>626</v>
      </c>
      <c r="N4009">
        <v>71601</v>
      </c>
      <c r="O4009" t="s">
        <v>70</v>
      </c>
      <c r="Q4009" t="s">
        <v>1768</v>
      </c>
      <c r="S4009" t="s">
        <v>72</v>
      </c>
      <c r="T4009" t="s">
        <v>1738</v>
      </c>
      <c r="U4009" t="s">
        <v>1739</v>
      </c>
      <c r="V4009" t="s">
        <v>1740</v>
      </c>
      <c r="W4009" t="s">
        <v>278</v>
      </c>
      <c r="X4009" t="s">
        <v>326</v>
      </c>
      <c r="Y4009" t="str">
        <f>"47-2061"</f>
        <v>47-2061</v>
      </c>
      <c r="Z4009" t="s">
        <v>326</v>
      </c>
      <c r="AA4009">
        <v>236220</v>
      </c>
      <c r="AB4009">
        <v>30</v>
      </c>
      <c r="AD4009" t="s">
        <v>79</v>
      </c>
      <c r="AE4009" t="s">
        <v>95</v>
      </c>
      <c r="AF4009">
        <v>40</v>
      </c>
      <c r="AG4009" s="4">
        <v>0.29166666666666669</v>
      </c>
      <c r="AH4009" s="4">
        <v>0.70833333333333337</v>
      </c>
      <c r="AI4009" s="5">
        <v>14.67</v>
      </c>
      <c r="AJ4009">
        <v>22.01</v>
      </c>
      <c r="AK4009">
        <v>22.01</v>
      </c>
      <c r="AL4009" t="s">
        <v>81</v>
      </c>
      <c r="AM4009" t="s">
        <v>82</v>
      </c>
      <c r="AO4009" t="s">
        <v>83</v>
      </c>
      <c r="AR4009" t="s">
        <v>82</v>
      </c>
      <c r="AT4009" t="s">
        <v>82</v>
      </c>
      <c r="AW4009" t="s">
        <v>72</v>
      </c>
      <c r="AX4009">
        <v>1</v>
      </c>
      <c r="AY4009" t="s">
        <v>1767</v>
      </c>
      <c r="AZ4009" t="s">
        <v>713</v>
      </c>
      <c r="BA4009" t="s">
        <v>626</v>
      </c>
      <c r="BB4009">
        <v>71601</v>
      </c>
      <c r="BC4009" t="s">
        <v>79</v>
      </c>
      <c r="BH4009" t="s">
        <v>1769</v>
      </c>
      <c r="BJ4009">
        <v>203074566</v>
      </c>
    </row>
    <row r="4010" spans="1:62" x14ac:dyDescent="0.25">
      <c r="A4010" t="s">
        <v>17718</v>
      </c>
      <c r="B4010" s="2">
        <v>43515</v>
      </c>
      <c r="C4010" t="s">
        <v>63</v>
      </c>
      <c r="D4010" s="3">
        <v>43472.383418680554</v>
      </c>
      <c r="E4010" t="s">
        <v>64</v>
      </c>
      <c r="F4010" s="2">
        <v>43556</v>
      </c>
      <c r="G4010" s="2">
        <v>43788</v>
      </c>
      <c r="H4010" t="s">
        <v>17719</v>
      </c>
      <c r="J4010" t="s">
        <v>17720</v>
      </c>
      <c r="L4010" t="s">
        <v>244</v>
      </c>
      <c r="M4010" t="s">
        <v>147</v>
      </c>
      <c r="N4010">
        <v>15236</v>
      </c>
      <c r="O4010" t="s">
        <v>70</v>
      </c>
      <c r="Q4010" t="s">
        <v>17721</v>
      </c>
      <c r="S4010" t="s">
        <v>72</v>
      </c>
      <c r="T4010" t="s">
        <v>13303</v>
      </c>
      <c r="U4010" t="s">
        <v>3891</v>
      </c>
      <c r="V4010" t="s">
        <v>1757</v>
      </c>
      <c r="W4010" t="s">
        <v>278</v>
      </c>
      <c r="X4010" t="s">
        <v>15492</v>
      </c>
      <c r="Y4010" t="str">
        <f>"37-3011"</f>
        <v>37-3011</v>
      </c>
      <c r="Z4010" t="s">
        <v>94</v>
      </c>
      <c r="AA4010">
        <v>561730</v>
      </c>
      <c r="AB4010">
        <v>3</v>
      </c>
      <c r="AC4010">
        <v>3</v>
      </c>
      <c r="AD4010" t="s">
        <v>79</v>
      </c>
      <c r="AE4010" t="s">
        <v>80</v>
      </c>
      <c r="AF4010">
        <v>40</v>
      </c>
      <c r="AG4010" s="4">
        <v>0.33333333333333331</v>
      </c>
      <c r="AH4010" s="4">
        <v>0.6875</v>
      </c>
      <c r="AI4010" s="5">
        <v>13.77</v>
      </c>
      <c r="AJ4010">
        <v>20.66</v>
      </c>
      <c r="AL4010" t="s">
        <v>81</v>
      </c>
      <c r="AM4010" t="s">
        <v>82</v>
      </c>
      <c r="AO4010" t="s">
        <v>83</v>
      </c>
      <c r="AR4010" t="s">
        <v>82</v>
      </c>
      <c r="AT4010" t="s">
        <v>82</v>
      </c>
      <c r="AW4010" t="s">
        <v>72</v>
      </c>
      <c r="AX4010">
        <v>3</v>
      </c>
      <c r="AY4010" t="s">
        <v>240</v>
      </c>
      <c r="AZ4010" t="s">
        <v>3309</v>
      </c>
      <c r="BA4010" t="s">
        <v>147</v>
      </c>
      <c r="BB4010">
        <v>15236</v>
      </c>
      <c r="BC4010" t="s">
        <v>79</v>
      </c>
      <c r="BH4010" t="s">
        <v>17722</v>
      </c>
      <c r="BJ4010">
        <v>743222838</v>
      </c>
    </row>
    <row r="4011" spans="1:62" x14ac:dyDescent="0.25">
      <c r="A4011" t="s">
        <v>17723</v>
      </c>
      <c r="B4011" s="2">
        <v>43515</v>
      </c>
      <c r="C4011" t="s">
        <v>63</v>
      </c>
      <c r="D4011" s="3">
        <v>43472.382100428244</v>
      </c>
      <c r="E4011" t="s">
        <v>64</v>
      </c>
      <c r="F4011" s="2">
        <v>43556</v>
      </c>
      <c r="G4011" s="2">
        <v>43799</v>
      </c>
      <c r="H4011" t="s">
        <v>17724</v>
      </c>
      <c r="J4011" t="s">
        <v>17725</v>
      </c>
      <c r="L4011" t="s">
        <v>17702</v>
      </c>
      <c r="M4011" t="s">
        <v>3857</v>
      </c>
      <c r="N4011">
        <v>59101</v>
      </c>
      <c r="O4011" t="s">
        <v>70</v>
      </c>
      <c r="Q4011" t="s">
        <v>17726</v>
      </c>
      <c r="S4011" t="s">
        <v>72</v>
      </c>
      <c r="T4011" t="s">
        <v>3749</v>
      </c>
      <c r="U4011" t="s">
        <v>3750</v>
      </c>
      <c r="V4011" t="s">
        <v>642</v>
      </c>
      <c r="W4011" t="s">
        <v>105</v>
      </c>
      <c r="X4011" t="s">
        <v>106</v>
      </c>
      <c r="Y4011" t="str">
        <f>"37-3011"</f>
        <v>37-3011</v>
      </c>
      <c r="Z4011" t="s">
        <v>94</v>
      </c>
      <c r="AA4011">
        <v>561730</v>
      </c>
      <c r="AB4011">
        <v>13</v>
      </c>
      <c r="AC4011">
        <v>13</v>
      </c>
      <c r="AD4011" t="s">
        <v>79</v>
      </c>
      <c r="AE4011" t="s">
        <v>80</v>
      </c>
      <c r="AF4011">
        <v>40</v>
      </c>
      <c r="AG4011" s="4">
        <v>0.29166666666666669</v>
      </c>
      <c r="AH4011" s="4">
        <v>0.66666666666666663</v>
      </c>
      <c r="AI4011" s="5">
        <v>14.54</v>
      </c>
      <c r="AJ4011">
        <v>21.81</v>
      </c>
      <c r="AL4011" t="s">
        <v>81</v>
      </c>
      <c r="AM4011" t="s">
        <v>82</v>
      </c>
      <c r="AO4011" t="s">
        <v>83</v>
      </c>
      <c r="AR4011" t="s">
        <v>82</v>
      </c>
      <c r="AT4011" t="s">
        <v>82</v>
      </c>
      <c r="AW4011" t="s">
        <v>82</v>
      </c>
      <c r="AY4011" t="s">
        <v>17702</v>
      </c>
      <c r="AZ4011" t="s">
        <v>17703</v>
      </c>
      <c r="BA4011" t="s">
        <v>3857</v>
      </c>
      <c r="BB4011">
        <v>59101</v>
      </c>
      <c r="BC4011" t="s">
        <v>79</v>
      </c>
      <c r="BH4011" t="s">
        <v>17725</v>
      </c>
      <c r="BJ4011">
        <v>901188064</v>
      </c>
    </row>
    <row r="4012" spans="1:62" x14ac:dyDescent="0.25">
      <c r="A4012" t="s">
        <v>17751</v>
      </c>
      <c r="B4012" s="2">
        <v>43515</v>
      </c>
      <c r="C4012" t="s">
        <v>63</v>
      </c>
      <c r="D4012" s="3">
        <v>43472.383535462963</v>
      </c>
      <c r="E4012" t="s">
        <v>64</v>
      </c>
      <c r="F4012" s="2">
        <v>43556</v>
      </c>
      <c r="G4012" s="2">
        <v>43830</v>
      </c>
      <c r="H4012" t="s">
        <v>17752</v>
      </c>
      <c r="J4012" t="s">
        <v>17753</v>
      </c>
      <c r="L4012" t="s">
        <v>17754</v>
      </c>
      <c r="M4012" t="s">
        <v>278</v>
      </c>
      <c r="N4012">
        <v>22511</v>
      </c>
      <c r="O4012" t="s">
        <v>70</v>
      </c>
      <c r="Q4012" t="s">
        <v>17755</v>
      </c>
      <c r="S4012" t="s">
        <v>72</v>
      </c>
      <c r="T4012" t="s">
        <v>1738</v>
      </c>
      <c r="U4012" t="s">
        <v>1739</v>
      </c>
      <c r="V4012" t="s">
        <v>1740</v>
      </c>
      <c r="W4012" t="s">
        <v>278</v>
      </c>
      <c r="X4012" t="s">
        <v>17756</v>
      </c>
      <c r="Y4012" t="str">
        <f>"51-3022"</f>
        <v>51-3022</v>
      </c>
      <c r="Z4012" t="s">
        <v>865</v>
      </c>
      <c r="AA4012">
        <v>311712</v>
      </c>
      <c r="AB4012">
        <v>18</v>
      </c>
      <c r="AC4012">
        <v>18</v>
      </c>
      <c r="AD4012" t="s">
        <v>79</v>
      </c>
      <c r="AE4012" t="s">
        <v>80</v>
      </c>
      <c r="AF4012">
        <v>35</v>
      </c>
      <c r="AG4012" s="4">
        <v>0.20833333333333334</v>
      </c>
      <c r="AH4012" s="4">
        <v>0.58333333333333337</v>
      </c>
      <c r="AI4012" s="5">
        <v>12.13</v>
      </c>
      <c r="AJ4012">
        <v>18.2</v>
      </c>
      <c r="AK4012">
        <v>18.2</v>
      </c>
      <c r="AL4012" t="s">
        <v>81</v>
      </c>
      <c r="AM4012" t="s">
        <v>82</v>
      </c>
      <c r="AO4012" t="s">
        <v>83</v>
      </c>
      <c r="AR4012" t="s">
        <v>82</v>
      </c>
      <c r="AT4012" t="s">
        <v>82</v>
      </c>
      <c r="AW4012" t="s">
        <v>82</v>
      </c>
      <c r="AY4012" t="s">
        <v>17754</v>
      </c>
      <c r="AZ4012" t="s">
        <v>17757</v>
      </c>
      <c r="BA4012" t="s">
        <v>278</v>
      </c>
      <c r="BB4012">
        <v>22511</v>
      </c>
      <c r="BC4012" t="s">
        <v>87</v>
      </c>
      <c r="BH4012" t="s">
        <v>17753</v>
      </c>
      <c r="BJ4012">
        <v>540892268</v>
      </c>
    </row>
    <row r="4013" spans="1:62" x14ac:dyDescent="0.25">
      <c r="A4013" t="s">
        <v>17832</v>
      </c>
      <c r="B4013" s="2">
        <v>43515</v>
      </c>
      <c r="C4013" t="s">
        <v>63</v>
      </c>
      <c r="D4013" s="3">
        <v>43472.383146921296</v>
      </c>
      <c r="E4013" t="s">
        <v>64</v>
      </c>
      <c r="F4013" s="2">
        <v>43556</v>
      </c>
      <c r="G4013" s="2">
        <v>43819</v>
      </c>
      <c r="H4013" t="s">
        <v>17833</v>
      </c>
      <c r="J4013" t="s">
        <v>17834</v>
      </c>
      <c r="K4013" t="s">
        <v>17835</v>
      </c>
      <c r="L4013" t="s">
        <v>17836</v>
      </c>
      <c r="M4013" t="s">
        <v>761</v>
      </c>
      <c r="N4013">
        <v>30101</v>
      </c>
      <c r="O4013" t="s">
        <v>70</v>
      </c>
      <c r="Q4013" t="s">
        <v>17837</v>
      </c>
      <c r="S4013" t="s">
        <v>72</v>
      </c>
      <c r="T4013" t="s">
        <v>1738</v>
      </c>
      <c r="U4013" t="s">
        <v>1739</v>
      </c>
      <c r="V4013" t="s">
        <v>1740</v>
      </c>
      <c r="W4013" t="s">
        <v>278</v>
      </c>
      <c r="X4013" t="s">
        <v>2013</v>
      </c>
      <c r="Y4013" t="str">
        <f>"37-3011"</f>
        <v>37-3011</v>
      </c>
      <c r="Z4013" t="s">
        <v>94</v>
      </c>
      <c r="AA4013">
        <v>561730</v>
      </c>
      <c r="AB4013">
        <v>20</v>
      </c>
      <c r="AC4013">
        <v>20</v>
      </c>
      <c r="AD4013" t="s">
        <v>79</v>
      </c>
      <c r="AE4013" t="s">
        <v>95</v>
      </c>
      <c r="AF4013">
        <v>40</v>
      </c>
      <c r="AG4013" s="4">
        <v>0.29166666666666669</v>
      </c>
      <c r="AH4013" s="4">
        <v>0.70833333333333337</v>
      </c>
      <c r="AI4013" s="5">
        <v>14.24</v>
      </c>
      <c r="AJ4013">
        <v>21.36</v>
      </c>
      <c r="AK4013">
        <v>21.36</v>
      </c>
      <c r="AL4013" t="s">
        <v>81</v>
      </c>
      <c r="AM4013" t="s">
        <v>82</v>
      </c>
      <c r="AO4013" t="s">
        <v>83</v>
      </c>
      <c r="AR4013" t="s">
        <v>82</v>
      </c>
      <c r="AT4013" t="s">
        <v>82</v>
      </c>
      <c r="AW4013" t="s">
        <v>82</v>
      </c>
      <c r="AY4013" t="s">
        <v>17836</v>
      </c>
      <c r="AZ4013" t="s">
        <v>17838</v>
      </c>
      <c r="BA4013" t="s">
        <v>761</v>
      </c>
      <c r="BB4013">
        <v>30101</v>
      </c>
      <c r="BC4013" t="s">
        <v>79</v>
      </c>
      <c r="BH4013" t="s">
        <v>17839</v>
      </c>
      <c r="BJ4013">
        <v>582603431</v>
      </c>
    </row>
    <row r="4014" spans="1:62" x14ac:dyDescent="0.25">
      <c r="A4014" t="s">
        <v>17865</v>
      </c>
      <c r="B4014" s="2">
        <v>43515</v>
      </c>
      <c r="C4014" t="s">
        <v>63</v>
      </c>
      <c r="D4014" s="3">
        <v>43472.385174733798</v>
      </c>
      <c r="E4014" t="s">
        <v>64</v>
      </c>
      <c r="F4014" s="2">
        <v>43556</v>
      </c>
      <c r="G4014" s="2">
        <v>43799</v>
      </c>
      <c r="H4014" t="s">
        <v>17866</v>
      </c>
      <c r="J4014" t="s">
        <v>17867</v>
      </c>
      <c r="L4014" t="s">
        <v>9961</v>
      </c>
      <c r="M4014" t="s">
        <v>226</v>
      </c>
      <c r="N4014">
        <v>48044</v>
      </c>
      <c r="O4014" t="s">
        <v>70</v>
      </c>
      <c r="Q4014" t="s">
        <v>17868</v>
      </c>
      <c r="S4014" t="s">
        <v>72</v>
      </c>
      <c r="T4014" t="s">
        <v>13303</v>
      </c>
      <c r="U4014" t="s">
        <v>3646</v>
      </c>
      <c r="V4014" t="s">
        <v>1757</v>
      </c>
      <c r="W4014" t="s">
        <v>278</v>
      </c>
      <c r="X4014" t="s">
        <v>1673</v>
      </c>
      <c r="Y4014" t="str">
        <f>"37-3011"</f>
        <v>37-3011</v>
      </c>
      <c r="Z4014" t="s">
        <v>94</v>
      </c>
      <c r="AA4014">
        <v>561730</v>
      </c>
      <c r="AB4014">
        <v>8</v>
      </c>
      <c r="AC4014">
        <v>8</v>
      </c>
      <c r="AD4014" t="s">
        <v>79</v>
      </c>
      <c r="AE4014" t="s">
        <v>80</v>
      </c>
      <c r="AF4014">
        <v>40</v>
      </c>
      <c r="AG4014" s="4">
        <v>0.29166666666666669</v>
      </c>
      <c r="AH4014" s="4">
        <v>0.64583333333333337</v>
      </c>
      <c r="AI4014" s="5">
        <v>13.72</v>
      </c>
      <c r="AJ4014">
        <v>20.58</v>
      </c>
      <c r="AL4014" t="s">
        <v>81</v>
      </c>
      <c r="AM4014" t="s">
        <v>82</v>
      </c>
      <c r="AO4014" t="s">
        <v>83</v>
      </c>
      <c r="AR4014" t="s">
        <v>82</v>
      </c>
      <c r="AT4014" t="s">
        <v>82</v>
      </c>
      <c r="AW4014" t="s">
        <v>82</v>
      </c>
      <c r="AY4014" t="s">
        <v>17869</v>
      </c>
      <c r="AZ4014" t="s">
        <v>2333</v>
      </c>
      <c r="BA4014" t="s">
        <v>226</v>
      </c>
      <c r="BB4014">
        <v>48036</v>
      </c>
      <c r="BC4014" t="s">
        <v>79</v>
      </c>
      <c r="BH4014" t="s">
        <v>17870</v>
      </c>
      <c r="BJ4014">
        <v>383107457</v>
      </c>
    </row>
    <row r="4015" spans="1:62" x14ac:dyDescent="0.25">
      <c r="A4015" t="s">
        <v>17899</v>
      </c>
      <c r="B4015" s="2">
        <v>43515</v>
      </c>
      <c r="C4015" t="s">
        <v>63</v>
      </c>
      <c r="D4015" s="3">
        <v>43472.384725185184</v>
      </c>
      <c r="E4015" t="s">
        <v>64</v>
      </c>
      <c r="F4015" s="2">
        <v>43556</v>
      </c>
      <c r="G4015" s="2">
        <v>43799</v>
      </c>
      <c r="H4015" t="s">
        <v>17900</v>
      </c>
      <c r="I4015" t="s">
        <v>17901</v>
      </c>
      <c r="J4015" t="s">
        <v>17902</v>
      </c>
      <c r="L4015" t="s">
        <v>17903</v>
      </c>
      <c r="M4015" t="s">
        <v>783</v>
      </c>
      <c r="N4015">
        <v>43950</v>
      </c>
      <c r="O4015" t="s">
        <v>70</v>
      </c>
      <c r="Q4015" t="s">
        <v>17904</v>
      </c>
      <c r="S4015" t="s">
        <v>72</v>
      </c>
      <c r="T4015" t="s">
        <v>3645</v>
      </c>
      <c r="U4015" t="s">
        <v>3646</v>
      </c>
      <c r="V4015" t="s">
        <v>1757</v>
      </c>
      <c r="W4015" t="s">
        <v>278</v>
      </c>
      <c r="X4015" t="s">
        <v>705</v>
      </c>
      <c r="Y4015" t="str">
        <f>"37-3011"</f>
        <v>37-3011</v>
      </c>
      <c r="Z4015" t="s">
        <v>94</v>
      </c>
      <c r="AA4015">
        <v>561730</v>
      </c>
      <c r="AB4015">
        <v>16</v>
      </c>
      <c r="AC4015">
        <v>16</v>
      </c>
      <c r="AD4015" t="s">
        <v>79</v>
      </c>
      <c r="AE4015" t="s">
        <v>80</v>
      </c>
      <c r="AF4015">
        <v>40</v>
      </c>
      <c r="AG4015" s="4">
        <v>0.33333333333333331</v>
      </c>
      <c r="AH4015" s="4">
        <v>0.6875</v>
      </c>
      <c r="AI4015" s="5">
        <v>12.68</v>
      </c>
      <c r="AJ4015">
        <v>19.02</v>
      </c>
      <c r="AL4015" t="s">
        <v>81</v>
      </c>
      <c r="AM4015" t="s">
        <v>82</v>
      </c>
      <c r="AO4015" t="s">
        <v>83</v>
      </c>
      <c r="AR4015" t="s">
        <v>82</v>
      </c>
      <c r="AT4015" t="s">
        <v>82</v>
      </c>
      <c r="AW4015" t="s">
        <v>72</v>
      </c>
      <c r="AX4015">
        <v>3</v>
      </c>
      <c r="AY4015" t="s">
        <v>17905</v>
      </c>
      <c r="AZ4015" t="s">
        <v>17906</v>
      </c>
      <c r="BA4015" t="s">
        <v>783</v>
      </c>
      <c r="BB4015">
        <v>43950</v>
      </c>
      <c r="BC4015" t="s">
        <v>79</v>
      </c>
      <c r="BH4015" t="s">
        <v>17907</v>
      </c>
      <c r="BJ4015">
        <v>113741930</v>
      </c>
    </row>
    <row r="4016" spans="1:62" x14ac:dyDescent="0.25">
      <c r="A4016" t="s">
        <v>18578</v>
      </c>
      <c r="B4016" s="2">
        <v>43515</v>
      </c>
      <c r="C4016" t="s">
        <v>63</v>
      </c>
      <c r="D4016" s="3">
        <v>43472.38399775463</v>
      </c>
      <c r="E4016" t="s">
        <v>64</v>
      </c>
      <c r="F4016" s="2">
        <v>43556</v>
      </c>
      <c r="G4016" s="2">
        <v>43794</v>
      </c>
      <c r="H4016" t="s">
        <v>18579</v>
      </c>
      <c r="J4016" t="s">
        <v>18580</v>
      </c>
      <c r="L4016" t="s">
        <v>15800</v>
      </c>
      <c r="M4016" t="s">
        <v>783</v>
      </c>
      <c r="N4016">
        <v>44056</v>
      </c>
      <c r="O4016" t="s">
        <v>70</v>
      </c>
      <c r="P4016" t="s">
        <v>67</v>
      </c>
      <c r="Q4016" t="s">
        <v>18581</v>
      </c>
      <c r="S4016" t="s">
        <v>72</v>
      </c>
      <c r="T4016" t="s">
        <v>13303</v>
      </c>
      <c r="U4016" t="s">
        <v>5811</v>
      </c>
      <c r="V4016" t="s">
        <v>16460</v>
      </c>
      <c r="W4016" t="s">
        <v>278</v>
      </c>
      <c r="X4016" t="s">
        <v>3995</v>
      </c>
      <c r="Y4016" t="str">
        <f>"47-3016"</f>
        <v>47-3016</v>
      </c>
      <c r="Z4016" t="s">
        <v>3995</v>
      </c>
      <c r="AA4016">
        <v>238160</v>
      </c>
      <c r="AB4016">
        <v>15</v>
      </c>
      <c r="AC4016">
        <v>15</v>
      </c>
      <c r="AD4016" t="s">
        <v>79</v>
      </c>
      <c r="AE4016" t="s">
        <v>80</v>
      </c>
      <c r="AF4016">
        <v>40</v>
      </c>
      <c r="AG4016" s="4">
        <v>0.29166666666666669</v>
      </c>
      <c r="AH4016" s="4">
        <v>0.66666666666666663</v>
      </c>
      <c r="AI4016" s="5">
        <v>15.12</v>
      </c>
      <c r="AJ4016">
        <v>22.68</v>
      </c>
      <c r="AL4016" t="s">
        <v>81</v>
      </c>
      <c r="AM4016" t="s">
        <v>82</v>
      </c>
      <c r="AO4016" t="s">
        <v>83</v>
      </c>
      <c r="AP4016" t="s">
        <v>67</v>
      </c>
      <c r="AQ4016" t="s">
        <v>67</v>
      </c>
      <c r="AR4016" t="s">
        <v>82</v>
      </c>
      <c r="AT4016" t="s">
        <v>82</v>
      </c>
      <c r="AW4016" t="s">
        <v>72</v>
      </c>
      <c r="AX4016">
        <v>3</v>
      </c>
      <c r="AY4016" t="s">
        <v>15802</v>
      </c>
      <c r="AZ4016" t="s">
        <v>2541</v>
      </c>
      <c r="BA4016" t="s">
        <v>783</v>
      </c>
      <c r="BB4016">
        <v>44056</v>
      </c>
      <c r="BC4016" t="s">
        <v>79</v>
      </c>
      <c r="BH4016" t="s">
        <v>18582</v>
      </c>
      <c r="BJ4016">
        <v>341471534</v>
      </c>
    </row>
    <row r="4017" spans="1:62" x14ac:dyDescent="0.25">
      <c r="A4017" t="s">
        <v>18663</v>
      </c>
      <c r="B4017" s="2">
        <v>43515</v>
      </c>
      <c r="C4017" t="s">
        <v>63</v>
      </c>
      <c r="D4017" s="3">
        <v>43472.383468206019</v>
      </c>
      <c r="E4017" t="s">
        <v>64</v>
      </c>
      <c r="F4017" s="2">
        <v>43556</v>
      </c>
      <c r="G4017" s="2">
        <v>43819</v>
      </c>
      <c r="H4017" t="s">
        <v>18664</v>
      </c>
      <c r="J4017" t="s">
        <v>18665</v>
      </c>
      <c r="L4017" t="s">
        <v>15526</v>
      </c>
      <c r="M4017" t="s">
        <v>136</v>
      </c>
      <c r="N4017">
        <v>20850</v>
      </c>
      <c r="O4017" t="s">
        <v>70</v>
      </c>
      <c r="Q4017" t="s">
        <v>18666</v>
      </c>
      <c r="S4017" t="s">
        <v>72</v>
      </c>
      <c r="T4017" t="s">
        <v>13303</v>
      </c>
      <c r="U4017" t="s">
        <v>16886</v>
      </c>
      <c r="V4017" t="s">
        <v>16460</v>
      </c>
      <c r="W4017" t="s">
        <v>278</v>
      </c>
      <c r="X4017" t="s">
        <v>106</v>
      </c>
      <c r="Y4017" t="str">
        <f>"37-3011"</f>
        <v>37-3011</v>
      </c>
      <c r="Z4017" t="s">
        <v>94</v>
      </c>
      <c r="AA4017">
        <v>561730</v>
      </c>
      <c r="AB4017">
        <v>30</v>
      </c>
      <c r="AC4017">
        <v>30</v>
      </c>
      <c r="AD4017" t="s">
        <v>79</v>
      </c>
      <c r="AE4017" t="s">
        <v>80</v>
      </c>
      <c r="AF4017">
        <v>40</v>
      </c>
      <c r="AG4017" s="4">
        <v>0.29166666666666669</v>
      </c>
      <c r="AH4017" s="4">
        <v>0.64583333333333337</v>
      </c>
      <c r="AI4017" s="5">
        <v>15.39</v>
      </c>
      <c r="AJ4017">
        <v>23.09</v>
      </c>
      <c r="AL4017" t="s">
        <v>81</v>
      </c>
      <c r="AM4017" t="s">
        <v>82</v>
      </c>
      <c r="AO4017" t="s">
        <v>83</v>
      </c>
      <c r="AR4017" t="s">
        <v>82</v>
      </c>
      <c r="AT4017" t="s">
        <v>82</v>
      </c>
      <c r="AW4017" t="s">
        <v>82</v>
      </c>
      <c r="AY4017" t="s">
        <v>15528</v>
      </c>
      <c r="AZ4017" t="s">
        <v>291</v>
      </c>
      <c r="BA4017" t="s">
        <v>136</v>
      </c>
      <c r="BB4017">
        <v>20850</v>
      </c>
      <c r="BC4017" t="s">
        <v>79</v>
      </c>
      <c r="BH4017" t="s">
        <v>18667</v>
      </c>
      <c r="BJ4017">
        <v>521127839</v>
      </c>
    </row>
    <row r="4018" spans="1:62" x14ac:dyDescent="0.25">
      <c r="A4018" t="s">
        <v>18796</v>
      </c>
      <c r="B4018" s="2">
        <v>43515</v>
      </c>
      <c r="C4018" t="s">
        <v>63</v>
      </c>
      <c r="D4018" s="3">
        <v>43472.383784328704</v>
      </c>
      <c r="E4018" t="s">
        <v>64</v>
      </c>
      <c r="F4018" s="2">
        <v>43556</v>
      </c>
      <c r="G4018" s="2">
        <v>43799</v>
      </c>
      <c r="H4018" t="s">
        <v>18797</v>
      </c>
      <c r="J4018" t="s">
        <v>18798</v>
      </c>
      <c r="L4018" t="s">
        <v>18799</v>
      </c>
      <c r="M4018" t="s">
        <v>278</v>
      </c>
      <c r="N4018">
        <v>24550</v>
      </c>
      <c r="O4018" t="s">
        <v>70</v>
      </c>
      <c r="Q4018" t="s">
        <v>18800</v>
      </c>
      <c r="S4018" t="s">
        <v>72</v>
      </c>
      <c r="T4018" t="s">
        <v>13303</v>
      </c>
      <c r="U4018" t="s">
        <v>5811</v>
      </c>
      <c r="V4018" t="s">
        <v>16460</v>
      </c>
      <c r="W4018" t="s">
        <v>278</v>
      </c>
      <c r="X4018" t="s">
        <v>106</v>
      </c>
      <c r="Y4018" t="str">
        <f>"37-3011"</f>
        <v>37-3011</v>
      </c>
      <c r="Z4018" t="s">
        <v>94</v>
      </c>
      <c r="AA4018">
        <v>561730</v>
      </c>
      <c r="AB4018">
        <v>23</v>
      </c>
      <c r="AC4018">
        <v>23</v>
      </c>
      <c r="AD4018" t="s">
        <v>79</v>
      </c>
      <c r="AE4018" t="s">
        <v>80</v>
      </c>
      <c r="AF4018">
        <v>40</v>
      </c>
      <c r="AG4018" s="4">
        <v>0.29166666666666669</v>
      </c>
      <c r="AH4018" s="4">
        <v>0.64583333333333337</v>
      </c>
      <c r="AI4018" s="5">
        <v>12.61</v>
      </c>
      <c r="AJ4018">
        <v>18.920000000000002</v>
      </c>
      <c r="AL4018" t="s">
        <v>81</v>
      </c>
      <c r="AM4018" t="s">
        <v>82</v>
      </c>
      <c r="AO4018" t="s">
        <v>83</v>
      </c>
      <c r="AP4018" t="s">
        <v>67</v>
      </c>
      <c r="AQ4018" t="s">
        <v>67</v>
      </c>
      <c r="AR4018" t="s">
        <v>82</v>
      </c>
      <c r="AT4018" t="s">
        <v>82</v>
      </c>
      <c r="AW4018" t="s">
        <v>72</v>
      </c>
      <c r="AX4018">
        <v>3</v>
      </c>
      <c r="AY4018" t="s">
        <v>18487</v>
      </c>
      <c r="AZ4018" t="s">
        <v>2351</v>
      </c>
      <c r="BA4018" t="s">
        <v>278</v>
      </c>
      <c r="BB4018">
        <v>24550</v>
      </c>
      <c r="BC4018" t="s">
        <v>79</v>
      </c>
      <c r="BH4018" t="s">
        <v>18801</v>
      </c>
      <c r="BJ4018">
        <v>30402527</v>
      </c>
    </row>
    <row r="4019" spans="1:62" x14ac:dyDescent="0.25">
      <c r="A4019" t="s">
        <v>19121</v>
      </c>
      <c r="B4019" s="2">
        <v>43515</v>
      </c>
      <c r="C4019" t="s">
        <v>63</v>
      </c>
      <c r="D4019" s="3">
        <v>43472.382314548609</v>
      </c>
      <c r="E4019" t="s">
        <v>282</v>
      </c>
      <c r="F4019" s="2">
        <v>43556</v>
      </c>
      <c r="G4019" s="2">
        <v>43800</v>
      </c>
      <c r="H4019" t="s">
        <v>19122</v>
      </c>
      <c r="J4019" t="s">
        <v>19123</v>
      </c>
      <c r="L4019" t="s">
        <v>19124</v>
      </c>
      <c r="M4019" t="s">
        <v>3224</v>
      </c>
      <c r="N4019">
        <v>39475</v>
      </c>
      <c r="O4019" t="s">
        <v>70</v>
      </c>
      <c r="Q4019" t="s">
        <v>19125</v>
      </c>
      <c r="S4019" t="s">
        <v>72</v>
      </c>
      <c r="T4019" t="s">
        <v>878</v>
      </c>
      <c r="U4019" t="s">
        <v>12165</v>
      </c>
      <c r="V4019" t="s">
        <v>2620</v>
      </c>
      <c r="W4019" t="s">
        <v>881</v>
      </c>
      <c r="X4019" t="s">
        <v>19126</v>
      </c>
      <c r="Y4019" t="str">
        <f>"37-3011"</f>
        <v>37-3011</v>
      </c>
      <c r="Z4019" t="s">
        <v>94</v>
      </c>
      <c r="AA4019">
        <v>561730</v>
      </c>
      <c r="AB4019">
        <v>14</v>
      </c>
      <c r="AC4019">
        <v>13</v>
      </c>
      <c r="AD4019" t="s">
        <v>79</v>
      </c>
      <c r="AE4019" t="s">
        <v>80</v>
      </c>
      <c r="AF4019">
        <v>40</v>
      </c>
      <c r="AG4019" s="4">
        <v>0.29166666666666669</v>
      </c>
      <c r="AH4019" s="4">
        <v>0.625</v>
      </c>
      <c r="AI4019" s="5">
        <v>12.39</v>
      </c>
      <c r="AJ4019">
        <v>18.59</v>
      </c>
      <c r="AL4019" t="s">
        <v>81</v>
      </c>
      <c r="AM4019" t="s">
        <v>82</v>
      </c>
      <c r="AO4019" t="s">
        <v>83</v>
      </c>
      <c r="AR4019" t="s">
        <v>82</v>
      </c>
      <c r="AT4019" t="s">
        <v>82</v>
      </c>
      <c r="AW4019" t="s">
        <v>82</v>
      </c>
      <c r="AY4019" t="s">
        <v>19124</v>
      </c>
      <c r="AZ4019" t="s">
        <v>19127</v>
      </c>
      <c r="BA4019" t="s">
        <v>3224</v>
      </c>
      <c r="BB4019">
        <v>39475</v>
      </c>
      <c r="BC4019" t="s">
        <v>79</v>
      </c>
      <c r="BH4019" t="s">
        <v>19128</v>
      </c>
      <c r="BJ4019">
        <v>841627006</v>
      </c>
    </row>
    <row r="4020" spans="1:62" x14ac:dyDescent="0.25">
      <c r="A4020" t="s">
        <v>19262</v>
      </c>
      <c r="B4020" s="2">
        <v>43515</v>
      </c>
      <c r="C4020" t="s">
        <v>63</v>
      </c>
      <c r="D4020" s="3">
        <v>43472.382650104169</v>
      </c>
      <c r="E4020" t="s">
        <v>64</v>
      </c>
      <c r="F4020" s="2">
        <v>43556</v>
      </c>
      <c r="G4020" s="2">
        <v>43784</v>
      </c>
      <c r="H4020" t="s">
        <v>19263</v>
      </c>
      <c r="J4020" t="s">
        <v>19264</v>
      </c>
      <c r="L4020" t="s">
        <v>19265</v>
      </c>
      <c r="M4020" t="s">
        <v>5997</v>
      </c>
      <c r="N4020">
        <v>58203</v>
      </c>
      <c r="O4020" t="s">
        <v>70</v>
      </c>
      <c r="Q4020" t="s">
        <v>19266</v>
      </c>
      <c r="S4020" t="s">
        <v>72</v>
      </c>
      <c r="T4020" t="s">
        <v>878</v>
      </c>
      <c r="U4020" t="s">
        <v>12165</v>
      </c>
      <c r="V4020" t="s">
        <v>2620</v>
      </c>
      <c r="W4020" t="s">
        <v>881</v>
      </c>
      <c r="X4020" t="s">
        <v>1284</v>
      </c>
      <c r="Y4020" t="str">
        <f>"37-3011"</f>
        <v>37-3011</v>
      </c>
      <c r="Z4020" t="s">
        <v>94</v>
      </c>
      <c r="AA4020">
        <v>561730</v>
      </c>
      <c r="AB4020">
        <v>10</v>
      </c>
      <c r="AC4020">
        <v>10</v>
      </c>
      <c r="AD4020" t="s">
        <v>79</v>
      </c>
      <c r="AE4020" t="s">
        <v>95</v>
      </c>
      <c r="AF4020">
        <v>40</v>
      </c>
      <c r="AG4020" s="4">
        <v>0.33333333333333331</v>
      </c>
      <c r="AH4020" s="4">
        <v>0.70833333333333337</v>
      </c>
      <c r="AI4020" s="5">
        <v>13.57</v>
      </c>
      <c r="AJ4020">
        <v>20.36</v>
      </c>
      <c r="AK4020">
        <v>30</v>
      </c>
      <c r="AL4020" t="s">
        <v>81</v>
      </c>
      <c r="AM4020" t="s">
        <v>82</v>
      </c>
      <c r="AO4020" t="s">
        <v>83</v>
      </c>
      <c r="AR4020" t="s">
        <v>82</v>
      </c>
      <c r="AT4020" t="s">
        <v>82</v>
      </c>
      <c r="AW4020" t="s">
        <v>82</v>
      </c>
      <c r="AY4020" t="s">
        <v>19265</v>
      </c>
      <c r="AZ4020" t="s">
        <v>19265</v>
      </c>
      <c r="BA4020" t="s">
        <v>5997</v>
      </c>
      <c r="BB4020">
        <v>58203</v>
      </c>
      <c r="BC4020" t="s">
        <v>79</v>
      </c>
      <c r="BH4020" t="s">
        <v>19267</v>
      </c>
      <c r="BJ4020">
        <v>273927269</v>
      </c>
    </row>
    <row r="4021" spans="1:62" x14ac:dyDescent="0.25">
      <c r="A4021" t="s">
        <v>19399</v>
      </c>
      <c r="B4021" s="2">
        <v>43515</v>
      </c>
      <c r="C4021" t="s">
        <v>63</v>
      </c>
      <c r="D4021" s="3">
        <v>43472.384051273148</v>
      </c>
      <c r="E4021" t="s">
        <v>64</v>
      </c>
      <c r="F4021" s="2">
        <v>43556</v>
      </c>
      <c r="G4021" s="2">
        <v>43814</v>
      </c>
      <c r="H4021" t="s">
        <v>19400</v>
      </c>
      <c r="J4021" t="s">
        <v>19401</v>
      </c>
      <c r="K4021" t="s">
        <v>19402</v>
      </c>
      <c r="L4021" t="s">
        <v>9736</v>
      </c>
      <c r="M4021" t="s">
        <v>147</v>
      </c>
      <c r="N4021">
        <v>19406</v>
      </c>
      <c r="O4021" t="s">
        <v>70</v>
      </c>
      <c r="Q4021" t="s">
        <v>19403</v>
      </c>
      <c r="S4021" t="s">
        <v>72</v>
      </c>
      <c r="T4021" t="s">
        <v>13303</v>
      </c>
      <c r="U4021" t="s">
        <v>5811</v>
      </c>
      <c r="V4021" t="s">
        <v>16460</v>
      </c>
      <c r="W4021" t="s">
        <v>278</v>
      </c>
      <c r="X4021" t="s">
        <v>106</v>
      </c>
      <c r="Y4021" t="str">
        <f>"37-3011"</f>
        <v>37-3011</v>
      </c>
      <c r="Z4021" t="s">
        <v>94</v>
      </c>
      <c r="AA4021">
        <v>561730</v>
      </c>
      <c r="AB4021">
        <v>15</v>
      </c>
      <c r="AC4021">
        <v>15</v>
      </c>
      <c r="AD4021" t="s">
        <v>79</v>
      </c>
      <c r="AE4021" t="s">
        <v>80</v>
      </c>
      <c r="AF4021">
        <v>40</v>
      </c>
      <c r="AG4021" s="4">
        <v>0.29166666666666669</v>
      </c>
      <c r="AH4021" s="4">
        <v>0.64583333333333337</v>
      </c>
      <c r="AI4021" s="5">
        <v>15.73</v>
      </c>
      <c r="AJ4021">
        <v>23.6</v>
      </c>
      <c r="AL4021" t="s">
        <v>81</v>
      </c>
      <c r="AM4021" t="s">
        <v>82</v>
      </c>
      <c r="AO4021" t="s">
        <v>83</v>
      </c>
      <c r="AR4021" t="s">
        <v>82</v>
      </c>
      <c r="AT4021" t="s">
        <v>82</v>
      </c>
      <c r="AW4021" t="s">
        <v>82</v>
      </c>
      <c r="AY4021" t="s">
        <v>10231</v>
      </c>
      <c r="AZ4021" t="s">
        <v>291</v>
      </c>
      <c r="BA4021" t="s">
        <v>147</v>
      </c>
      <c r="BB4021">
        <v>19406</v>
      </c>
      <c r="BC4021" t="s">
        <v>79</v>
      </c>
      <c r="BH4021" t="s">
        <v>19404</v>
      </c>
      <c r="BJ4021">
        <v>232550596</v>
      </c>
    </row>
    <row r="4022" spans="1:62" x14ac:dyDescent="0.25">
      <c r="A4022" t="s">
        <v>19483</v>
      </c>
      <c r="B4022" s="2">
        <v>43515</v>
      </c>
      <c r="C4022" t="s">
        <v>63</v>
      </c>
      <c r="D4022" s="3">
        <v>43472.385158634257</v>
      </c>
      <c r="E4022" t="s">
        <v>64</v>
      </c>
      <c r="F4022" s="2">
        <v>43556</v>
      </c>
      <c r="G4022" s="2">
        <v>43758</v>
      </c>
      <c r="H4022" t="s">
        <v>19484</v>
      </c>
      <c r="I4022" t="s">
        <v>67</v>
      </c>
      <c r="J4022" t="s">
        <v>19485</v>
      </c>
      <c r="K4022" t="s">
        <v>67</v>
      </c>
      <c r="L4022" t="s">
        <v>14212</v>
      </c>
      <c r="M4022" t="s">
        <v>232</v>
      </c>
      <c r="N4022">
        <v>11978</v>
      </c>
      <c r="O4022" t="s">
        <v>70</v>
      </c>
      <c r="P4022" t="s">
        <v>67</v>
      </c>
      <c r="Q4022" t="s">
        <v>19486</v>
      </c>
      <c r="S4022" t="s">
        <v>72</v>
      </c>
      <c r="T4022" t="s">
        <v>3529</v>
      </c>
      <c r="U4022" t="s">
        <v>3530</v>
      </c>
      <c r="V4022" t="s">
        <v>3531</v>
      </c>
      <c r="W4022" t="s">
        <v>232</v>
      </c>
      <c r="X4022" t="s">
        <v>11429</v>
      </c>
      <c r="Y4022" t="str">
        <f>"35-2021"</f>
        <v>35-2021</v>
      </c>
      <c r="Z4022" t="s">
        <v>221</v>
      </c>
      <c r="AA4022">
        <v>722310</v>
      </c>
      <c r="AB4022">
        <v>13</v>
      </c>
      <c r="AC4022">
        <v>13</v>
      </c>
      <c r="AD4022" t="s">
        <v>79</v>
      </c>
      <c r="AE4022" t="s">
        <v>80</v>
      </c>
      <c r="AF4022">
        <v>40</v>
      </c>
      <c r="AG4022" s="4">
        <v>0.41666666666666669</v>
      </c>
      <c r="AH4022" s="4">
        <v>0.91666666666666663</v>
      </c>
      <c r="AI4022" s="5">
        <v>13.26</v>
      </c>
      <c r="AJ4022">
        <v>19.89</v>
      </c>
      <c r="AK4022">
        <v>19.89</v>
      </c>
      <c r="AL4022" t="s">
        <v>81</v>
      </c>
      <c r="AM4022" t="s">
        <v>82</v>
      </c>
      <c r="AO4022" t="s">
        <v>83</v>
      </c>
      <c r="AP4022" t="s">
        <v>67</v>
      </c>
      <c r="AQ4022" t="s">
        <v>662</v>
      </c>
      <c r="AR4022" t="s">
        <v>82</v>
      </c>
      <c r="AT4022" t="s">
        <v>82</v>
      </c>
      <c r="AW4022" t="s">
        <v>72</v>
      </c>
      <c r="AX4022">
        <v>1</v>
      </c>
      <c r="AY4022" t="s">
        <v>14212</v>
      </c>
      <c r="AZ4022" t="s">
        <v>6542</v>
      </c>
      <c r="BA4022" t="s">
        <v>232</v>
      </c>
      <c r="BB4022">
        <v>11978</v>
      </c>
      <c r="BC4022" t="s">
        <v>87</v>
      </c>
      <c r="BH4022" t="s">
        <v>19485</v>
      </c>
      <c r="BI4022" t="s">
        <v>67</v>
      </c>
      <c r="BJ4022">
        <v>30532716</v>
      </c>
    </row>
    <row r="4023" spans="1:62" x14ac:dyDescent="0.25">
      <c r="A4023" t="s">
        <v>19823</v>
      </c>
      <c r="B4023" s="2">
        <v>43515</v>
      </c>
      <c r="C4023" t="s">
        <v>63</v>
      </c>
      <c r="D4023" s="3">
        <v>43472.379864085648</v>
      </c>
      <c r="E4023" t="s">
        <v>64</v>
      </c>
      <c r="F4023" s="2">
        <v>43556</v>
      </c>
      <c r="G4023" s="2">
        <v>43799</v>
      </c>
      <c r="H4023" t="s">
        <v>19824</v>
      </c>
      <c r="I4023" t="s">
        <v>67</v>
      </c>
      <c r="J4023" t="s">
        <v>19825</v>
      </c>
      <c r="L4023" t="s">
        <v>19673</v>
      </c>
      <c r="M4023" t="s">
        <v>783</v>
      </c>
      <c r="N4023">
        <v>45344</v>
      </c>
      <c r="O4023" t="s">
        <v>70</v>
      </c>
      <c r="P4023" t="s">
        <v>67</v>
      </c>
      <c r="Q4023" t="s">
        <v>19826</v>
      </c>
      <c r="S4023" t="s">
        <v>72</v>
      </c>
      <c r="T4023" t="s">
        <v>19827</v>
      </c>
      <c r="U4023" t="s">
        <v>19828</v>
      </c>
      <c r="V4023" t="s">
        <v>19829</v>
      </c>
      <c r="W4023" t="s">
        <v>783</v>
      </c>
      <c r="X4023" t="s">
        <v>1382</v>
      </c>
      <c r="Y4023" t="str">
        <f>"47-2051"</f>
        <v>47-2051</v>
      </c>
      <c r="Z4023" t="s">
        <v>1383</v>
      </c>
      <c r="AA4023">
        <v>238110</v>
      </c>
      <c r="AB4023">
        <v>5</v>
      </c>
      <c r="AC4023">
        <v>5</v>
      </c>
      <c r="AD4023" t="s">
        <v>79</v>
      </c>
      <c r="AE4023" t="s">
        <v>80</v>
      </c>
      <c r="AF4023">
        <v>40</v>
      </c>
      <c r="AG4023" s="4">
        <v>0.3125</v>
      </c>
      <c r="AH4023" s="4">
        <v>0.6875</v>
      </c>
      <c r="AI4023" s="5">
        <v>21.07</v>
      </c>
      <c r="AL4023" t="s">
        <v>81</v>
      </c>
      <c r="AM4023" t="s">
        <v>82</v>
      </c>
      <c r="AO4023" t="s">
        <v>83</v>
      </c>
      <c r="AP4023" t="s">
        <v>67</v>
      </c>
      <c r="AQ4023" t="s">
        <v>67</v>
      </c>
      <c r="AR4023" t="s">
        <v>82</v>
      </c>
      <c r="AT4023" t="s">
        <v>82</v>
      </c>
      <c r="AW4023" t="s">
        <v>82</v>
      </c>
      <c r="AY4023" t="s">
        <v>19673</v>
      </c>
      <c r="AZ4023" t="s">
        <v>2478</v>
      </c>
      <c r="BA4023" t="s">
        <v>783</v>
      </c>
      <c r="BB4023">
        <v>45344</v>
      </c>
      <c r="BC4023" t="s">
        <v>79</v>
      </c>
      <c r="BH4023" t="s">
        <v>19825</v>
      </c>
      <c r="BI4023" t="s">
        <v>67</v>
      </c>
      <c r="BJ4023">
        <v>464963386</v>
      </c>
    </row>
    <row r="4024" spans="1:62" x14ac:dyDescent="0.25">
      <c r="A4024" t="s">
        <v>20048</v>
      </c>
      <c r="B4024" s="2">
        <v>43515</v>
      </c>
      <c r="C4024" t="s">
        <v>63</v>
      </c>
      <c r="D4024" s="3">
        <v>43472.384364247686</v>
      </c>
      <c r="E4024" t="s">
        <v>64</v>
      </c>
      <c r="F4024" s="2">
        <v>43556</v>
      </c>
      <c r="G4024" s="2">
        <v>43800</v>
      </c>
      <c r="H4024" t="s">
        <v>20049</v>
      </c>
      <c r="J4024" t="s">
        <v>20050</v>
      </c>
      <c r="K4024" t="s">
        <v>20051</v>
      </c>
      <c r="L4024" t="s">
        <v>19651</v>
      </c>
      <c r="M4024" t="s">
        <v>2314</v>
      </c>
      <c r="N4024">
        <v>46112</v>
      </c>
      <c r="O4024" t="s">
        <v>70</v>
      </c>
      <c r="Q4024" t="s">
        <v>20052</v>
      </c>
      <c r="S4024" t="s">
        <v>72</v>
      </c>
      <c r="T4024" t="s">
        <v>13303</v>
      </c>
      <c r="U4024" t="s">
        <v>18541</v>
      </c>
      <c r="V4024" t="s">
        <v>1757</v>
      </c>
      <c r="W4024" t="s">
        <v>278</v>
      </c>
      <c r="X4024" t="s">
        <v>106</v>
      </c>
      <c r="Y4024" t="str">
        <f>"37-3011"</f>
        <v>37-3011</v>
      </c>
      <c r="Z4024" t="s">
        <v>94</v>
      </c>
      <c r="AA4024">
        <v>561730</v>
      </c>
      <c r="AB4024">
        <v>12</v>
      </c>
      <c r="AC4024">
        <v>12</v>
      </c>
      <c r="AD4024" t="s">
        <v>79</v>
      </c>
      <c r="AE4024" t="s">
        <v>80</v>
      </c>
      <c r="AF4024">
        <v>40</v>
      </c>
      <c r="AG4024" s="4">
        <v>0.3125</v>
      </c>
      <c r="AH4024" s="4">
        <v>0.66666666666666663</v>
      </c>
      <c r="AI4024" s="5">
        <v>13.41</v>
      </c>
      <c r="AJ4024">
        <v>20.12</v>
      </c>
      <c r="AL4024" t="s">
        <v>81</v>
      </c>
      <c r="AM4024" t="s">
        <v>82</v>
      </c>
      <c r="AO4024" t="s">
        <v>83</v>
      </c>
      <c r="AR4024" t="s">
        <v>82</v>
      </c>
      <c r="AT4024" t="s">
        <v>82</v>
      </c>
      <c r="AW4024" t="s">
        <v>72</v>
      </c>
      <c r="AX4024">
        <v>3</v>
      </c>
      <c r="AY4024" t="s">
        <v>19653</v>
      </c>
      <c r="AZ4024" t="s">
        <v>19654</v>
      </c>
      <c r="BA4024" t="s">
        <v>2314</v>
      </c>
      <c r="BB4024">
        <v>46112</v>
      </c>
      <c r="BC4024" t="s">
        <v>79</v>
      </c>
      <c r="BH4024" t="s">
        <v>20053</v>
      </c>
      <c r="BJ4024">
        <v>352042965</v>
      </c>
    </row>
    <row r="4025" spans="1:62" x14ac:dyDescent="0.25">
      <c r="A4025" t="s">
        <v>20096</v>
      </c>
      <c r="B4025" s="2">
        <v>43515</v>
      </c>
      <c r="C4025" t="s">
        <v>63</v>
      </c>
      <c r="D4025" s="3">
        <v>43472.380985902775</v>
      </c>
      <c r="E4025" t="s">
        <v>64</v>
      </c>
      <c r="F4025" s="2">
        <v>43556</v>
      </c>
      <c r="G4025" s="2">
        <v>43769</v>
      </c>
      <c r="H4025" t="s">
        <v>20097</v>
      </c>
      <c r="I4025" t="s">
        <v>20098</v>
      </c>
      <c r="J4025" t="s">
        <v>20099</v>
      </c>
      <c r="L4025" t="s">
        <v>20100</v>
      </c>
      <c r="M4025" t="s">
        <v>232</v>
      </c>
      <c r="N4025">
        <v>11749</v>
      </c>
      <c r="O4025" t="s">
        <v>70</v>
      </c>
      <c r="Q4025" t="s">
        <v>20101</v>
      </c>
      <c r="S4025" t="s">
        <v>72</v>
      </c>
      <c r="T4025" t="s">
        <v>11901</v>
      </c>
      <c r="U4025" t="s">
        <v>11902</v>
      </c>
      <c r="V4025" t="s">
        <v>8610</v>
      </c>
      <c r="W4025" t="s">
        <v>232</v>
      </c>
      <c r="X4025" t="s">
        <v>1539</v>
      </c>
      <c r="Y4025" t="str">
        <f>"53-7062"</f>
        <v>53-7062</v>
      </c>
      <c r="Z4025" t="s">
        <v>337</v>
      </c>
      <c r="AA4025">
        <v>2389</v>
      </c>
      <c r="AB4025">
        <v>10</v>
      </c>
      <c r="AC4025">
        <v>10</v>
      </c>
      <c r="AD4025" t="s">
        <v>79</v>
      </c>
      <c r="AE4025" t="s">
        <v>80</v>
      </c>
      <c r="AF4025">
        <v>40</v>
      </c>
      <c r="AG4025" s="4">
        <v>0.27083333333333331</v>
      </c>
      <c r="AH4025" s="4">
        <v>0.60416666666666663</v>
      </c>
      <c r="AI4025" s="5">
        <v>14.74</v>
      </c>
      <c r="AJ4025">
        <v>22.11</v>
      </c>
      <c r="AK4025">
        <v>22.11</v>
      </c>
      <c r="AL4025" t="s">
        <v>81</v>
      </c>
      <c r="AM4025" t="s">
        <v>82</v>
      </c>
      <c r="AO4025" t="s">
        <v>83</v>
      </c>
      <c r="AR4025" t="s">
        <v>82</v>
      </c>
      <c r="AT4025" t="s">
        <v>82</v>
      </c>
      <c r="AW4025" t="s">
        <v>82</v>
      </c>
      <c r="AY4025" t="s">
        <v>20100</v>
      </c>
      <c r="AZ4025" t="s">
        <v>6535</v>
      </c>
      <c r="BA4025" t="s">
        <v>232</v>
      </c>
      <c r="BB4025">
        <v>11749</v>
      </c>
      <c r="BC4025" t="s">
        <v>79</v>
      </c>
      <c r="BH4025" t="s">
        <v>20099</v>
      </c>
      <c r="BJ4025">
        <v>112572903</v>
      </c>
    </row>
    <row r="4026" spans="1:62" x14ac:dyDescent="0.25">
      <c r="A4026" t="s">
        <v>20102</v>
      </c>
      <c r="B4026" s="2">
        <v>43515</v>
      </c>
      <c r="C4026" t="s">
        <v>63</v>
      </c>
      <c r="D4026" s="3">
        <v>43472.384149027777</v>
      </c>
      <c r="E4026" t="s">
        <v>64</v>
      </c>
      <c r="F4026" s="2">
        <v>43556</v>
      </c>
      <c r="G4026" s="2">
        <v>43721</v>
      </c>
      <c r="H4026" t="s">
        <v>20103</v>
      </c>
      <c r="I4026" t="s">
        <v>20104</v>
      </c>
      <c r="J4026" t="s">
        <v>20105</v>
      </c>
      <c r="L4026" t="s">
        <v>489</v>
      </c>
      <c r="M4026" t="s">
        <v>821</v>
      </c>
      <c r="N4026">
        <v>97211</v>
      </c>
      <c r="O4026" t="s">
        <v>70</v>
      </c>
      <c r="Q4026" t="s">
        <v>20106</v>
      </c>
      <c r="S4026" t="s">
        <v>72</v>
      </c>
      <c r="T4026" t="s">
        <v>13303</v>
      </c>
      <c r="U4026" t="s">
        <v>5811</v>
      </c>
      <c r="V4026" t="s">
        <v>16460</v>
      </c>
      <c r="W4026" t="s">
        <v>278</v>
      </c>
      <c r="X4026" t="s">
        <v>20107</v>
      </c>
      <c r="Y4026" t="str">
        <f>"43-5081"</f>
        <v>43-5081</v>
      </c>
      <c r="Z4026" t="s">
        <v>11908</v>
      </c>
      <c r="AA4026">
        <v>424480</v>
      </c>
      <c r="AB4026">
        <v>30</v>
      </c>
      <c r="AC4026">
        <v>30</v>
      </c>
      <c r="AD4026" t="s">
        <v>79</v>
      </c>
      <c r="AE4026" t="s">
        <v>95</v>
      </c>
      <c r="AF4026">
        <v>40</v>
      </c>
      <c r="AG4026" s="4">
        <v>0.16666666666666666</v>
      </c>
      <c r="AH4026" s="4">
        <v>0.52083333333333337</v>
      </c>
      <c r="AI4026" s="5">
        <v>15.24</v>
      </c>
      <c r="AJ4026">
        <v>22.86</v>
      </c>
      <c r="AL4026" t="s">
        <v>81</v>
      </c>
      <c r="AM4026" t="s">
        <v>82</v>
      </c>
      <c r="AO4026" t="s">
        <v>83</v>
      </c>
      <c r="AR4026" t="s">
        <v>82</v>
      </c>
      <c r="AT4026" t="s">
        <v>82</v>
      </c>
      <c r="AW4026" t="s">
        <v>82</v>
      </c>
      <c r="AY4026" t="s">
        <v>820</v>
      </c>
      <c r="AZ4026" t="s">
        <v>823</v>
      </c>
      <c r="BA4026" t="s">
        <v>821</v>
      </c>
      <c r="BB4026">
        <v>97211</v>
      </c>
      <c r="BC4026" t="s">
        <v>87</v>
      </c>
      <c r="BH4026" t="s">
        <v>20108</v>
      </c>
      <c r="BJ4026">
        <v>930550021</v>
      </c>
    </row>
    <row r="4027" spans="1:62" x14ac:dyDescent="0.25">
      <c r="A4027" t="s">
        <v>20164</v>
      </c>
      <c r="B4027" s="2">
        <v>43515</v>
      </c>
      <c r="C4027" t="s">
        <v>63</v>
      </c>
      <c r="D4027" s="3">
        <v>43472.384870358794</v>
      </c>
      <c r="E4027" t="s">
        <v>64</v>
      </c>
      <c r="F4027" s="2">
        <v>43556</v>
      </c>
      <c r="G4027" s="2">
        <v>43799</v>
      </c>
      <c r="H4027" t="s">
        <v>20165</v>
      </c>
      <c r="J4027" t="s">
        <v>20166</v>
      </c>
      <c r="L4027" t="s">
        <v>20167</v>
      </c>
      <c r="M4027" t="s">
        <v>226</v>
      </c>
      <c r="N4027">
        <v>48065</v>
      </c>
      <c r="O4027" t="s">
        <v>70</v>
      </c>
      <c r="Q4027" t="s">
        <v>20168</v>
      </c>
      <c r="S4027" t="s">
        <v>72</v>
      </c>
      <c r="T4027" t="s">
        <v>13303</v>
      </c>
      <c r="U4027" t="s">
        <v>3646</v>
      </c>
      <c r="V4027" t="s">
        <v>1757</v>
      </c>
      <c r="W4027" t="s">
        <v>278</v>
      </c>
      <c r="X4027" t="s">
        <v>106</v>
      </c>
      <c r="Y4027" t="str">
        <f>"37-3011"</f>
        <v>37-3011</v>
      </c>
      <c r="Z4027" t="s">
        <v>94</v>
      </c>
      <c r="AA4027">
        <v>561730</v>
      </c>
      <c r="AB4027">
        <v>10</v>
      </c>
      <c r="AC4027">
        <v>10</v>
      </c>
      <c r="AD4027" t="s">
        <v>79</v>
      </c>
      <c r="AE4027" t="s">
        <v>80</v>
      </c>
      <c r="AF4027">
        <v>40</v>
      </c>
      <c r="AG4027" s="4">
        <v>0.29166666666666669</v>
      </c>
      <c r="AH4027" s="4">
        <v>0.64583333333333337</v>
      </c>
      <c r="AI4027" s="5">
        <v>13.72</v>
      </c>
      <c r="AJ4027">
        <v>20.58</v>
      </c>
      <c r="AL4027" t="s">
        <v>81</v>
      </c>
      <c r="AM4027" t="s">
        <v>82</v>
      </c>
      <c r="AO4027" t="s">
        <v>83</v>
      </c>
      <c r="AR4027" t="s">
        <v>82</v>
      </c>
      <c r="AT4027" t="s">
        <v>82</v>
      </c>
      <c r="AW4027" t="s">
        <v>82</v>
      </c>
      <c r="AY4027" t="s">
        <v>20169</v>
      </c>
      <c r="AZ4027" t="s">
        <v>2333</v>
      </c>
      <c r="BA4027" t="s">
        <v>226</v>
      </c>
      <c r="BB4027">
        <v>48065</v>
      </c>
      <c r="BC4027" t="s">
        <v>79</v>
      </c>
      <c r="BH4027" t="s">
        <v>20170</v>
      </c>
      <c r="BJ4027">
        <v>382974523</v>
      </c>
    </row>
    <row r="4028" spans="1:62" x14ac:dyDescent="0.25">
      <c r="A4028" t="s">
        <v>20183</v>
      </c>
      <c r="B4028" s="2">
        <v>43515</v>
      </c>
      <c r="C4028" t="s">
        <v>63</v>
      </c>
      <c r="D4028" s="3">
        <v>43472.382087199076</v>
      </c>
      <c r="E4028" t="s">
        <v>64</v>
      </c>
      <c r="F4028" s="2">
        <v>43556</v>
      </c>
      <c r="G4028" s="2">
        <v>43753</v>
      </c>
      <c r="H4028" t="s">
        <v>20184</v>
      </c>
      <c r="J4028" t="s">
        <v>20185</v>
      </c>
      <c r="L4028" t="s">
        <v>10845</v>
      </c>
      <c r="M4028" t="s">
        <v>232</v>
      </c>
      <c r="N4028">
        <v>11946</v>
      </c>
      <c r="O4028" t="s">
        <v>70</v>
      </c>
      <c r="Q4028" t="s">
        <v>20186</v>
      </c>
      <c r="S4028" t="s">
        <v>72</v>
      </c>
      <c r="T4028" t="s">
        <v>11901</v>
      </c>
      <c r="U4028" t="s">
        <v>11902</v>
      </c>
      <c r="V4028" t="s">
        <v>8610</v>
      </c>
      <c r="W4028" t="s">
        <v>232</v>
      </c>
      <c r="X4028" t="s">
        <v>1262</v>
      </c>
      <c r="Y4028" t="str">
        <f>"49-9098"</f>
        <v>49-9098</v>
      </c>
      <c r="Z4028" t="s">
        <v>1263</v>
      </c>
      <c r="AA4028">
        <v>238190</v>
      </c>
      <c r="AB4028">
        <v>5</v>
      </c>
      <c r="AC4028">
        <v>5</v>
      </c>
      <c r="AD4028" t="s">
        <v>79</v>
      </c>
      <c r="AE4028" t="s">
        <v>80</v>
      </c>
      <c r="AF4028">
        <v>40</v>
      </c>
      <c r="AG4028" s="4">
        <v>0.33333333333333331</v>
      </c>
      <c r="AH4028" s="4">
        <v>0.66666666666666663</v>
      </c>
      <c r="AI4028" s="5">
        <v>15.68</v>
      </c>
      <c r="AJ4028">
        <v>23.52</v>
      </c>
      <c r="AK4028">
        <v>23.52</v>
      </c>
      <c r="AL4028" t="s">
        <v>81</v>
      </c>
      <c r="AM4028" t="s">
        <v>82</v>
      </c>
      <c r="AO4028" t="s">
        <v>83</v>
      </c>
      <c r="AR4028" t="s">
        <v>82</v>
      </c>
      <c r="AT4028" t="s">
        <v>82</v>
      </c>
      <c r="AW4028" t="s">
        <v>82</v>
      </c>
      <c r="AY4028" t="s">
        <v>6533</v>
      </c>
      <c r="AZ4028" t="s">
        <v>6535</v>
      </c>
      <c r="BA4028" t="s">
        <v>232</v>
      </c>
      <c r="BB4028">
        <v>11946</v>
      </c>
      <c r="BC4028" t="s">
        <v>79</v>
      </c>
      <c r="BH4028" t="s">
        <v>20187</v>
      </c>
      <c r="BJ4028">
        <v>112953125</v>
      </c>
    </row>
    <row r="4029" spans="1:62" x14ac:dyDescent="0.25">
      <c r="A4029" t="s">
        <v>20188</v>
      </c>
      <c r="B4029" s="2">
        <v>43515</v>
      </c>
      <c r="C4029" t="s">
        <v>63</v>
      </c>
      <c r="D4029" s="3">
        <v>43472.384339062497</v>
      </c>
      <c r="E4029" t="s">
        <v>1763</v>
      </c>
      <c r="F4029" s="2">
        <v>43556</v>
      </c>
      <c r="G4029" s="2">
        <v>43800</v>
      </c>
      <c r="H4029" t="s">
        <v>20189</v>
      </c>
      <c r="J4029" t="s">
        <v>20190</v>
      </c>
      <c r="L4029" t="s">
        <v>9874</v>
      </c>
      <c r="M4029" t="s">
        <v>1246</v>
      </c>
      <c r="N4029">
        <v>63026</v>
      </c>
      <c r="O4029" t="s">
        <v>70</v>
      </c>
      <c r="Q4029" t="s">
        <v>20191</v>
      </c>
      <c r="S4029" t="s">
        <v>72</v>
      </c>
      <c r="T4029" t="s">
        <v>13303</v>
      </c>
      <c r="U4029" t="s">
        <v>5811</v>
      </c>
      <c r="V4029" t="s">
        <v>16460</v>
      </c>
      <c r="W4029" t="s">
        <v>278</v>
      </c>
      <c r="X4029" t="s">
        <v>106</v>
      </c>
      <c r="Y4029" t="str">
        <f>"37-3011"</f>
        <v>37-3011</v>
      </c>
      <c r="Z4029" t="s">
        <v>94</v>
      </c>
      <c r="AA4029">
        <v>561730</v>
      </c>
      <c r="AB4029">
        <v>10</v>
      </c>
      <c r="AC4029">
        <v>10</v>
      </c>
      <c r="AD4029" t="s">
        <v>79</v>
      </c>
      <c r="AE4029" t="s">
        <v>80</v>
      </c>
      <c r="AF4029">
        <v>40</v>
      </c>
      <c r="AG4029" s="4">
        <v>0.29166666666666669</v>
      </c>
      <c r="AH4029" s="4">
        <v>0.64583333333333337</v>
      </c>
      <c r="AI4029" s="5">
        <v>14.52</v>
      </c>
      <c r="AJ4029">
        <v>21.78</v>
      </c>
      <c r="AL4029" t="s">
        <v>81</v>
      </c>
      <c r="AM4029" t="s">
        <v>82</v>
      </c>
      <c r="AO4029" t="s">
        <v>83</v>
      </c>
      <c r="AR4029" t="s">
        <v>82</v>
      </c>
      <c r="AT4029" t="s">
        <v>82</v>
      </c>
      <c r="AW4029" t="s">
        <v>82</v>
      </c>
      <c r="AY4029" t="s">
        <v>1797</v>
      </c>
      <c r="AZ4029" t="s">
        <v>1797</v>
      </c>
      <c r="BA4029" t="s">
        <v>1246</v>
      </c>
      <c r="BB4029">
        <v>63125</v>
      </c>
      <c r="BC4029" t="s">
        <v>79</v>
      </c>
      <c r="BH4029" t="s">
        <v>20192</v>
      </c>
      <c r="BJ4029">
        <v>472235378</v>
      </c>
    </row>
    <row r="4030" spans="1:62" x14ac:dyDescent="0.25">
      <c r="A4030" t="s">
        <v>20203</v>
      </c>
      <c r="B4030" s="2">
        <v>43515</v>
      </c>
      <c r="C4030" t="s">
        <v>63</v>
      </c>
      <c r="D4030" s="3">
        <v>43472.38169574074</v>
      </c>
      <c r="E4030" t="s">
        <v>64</v>
      </c>
      <c r="F4030" s="2">
        <v>43556</v>
      </c>
      <c r="G4030" s="2">
        <v>43799</v>
      </c>
      <c r="H4030" t="s">
        <v>20204</v>
      </c>
      <c r="J4030" t="s">
        <v>20205</v>
      </c>
      <c r="L4030" t="s">
        <v>6540</v>
      </c>
      <c r="M4030" t="s">
        <v>232</v>
      </c>
      <c r="N4030">
        <v>11968</v>
      </c>
      <c r="O4030" t="s">
        <v>70</v>
      </c>
      <c r="Q4030" t="s">
        <v>19795</v>
      </c>
      <c r="S4030" t="s">
        <v>72</v>
      </c>
      <c r="T4030" t="s">
        <v>11901</v>
      </c>
      <c r="U4030" t="s">
        <v>11902</v>
      </c>
      <c r="V4030" t="s">
        <v>8610</v>
      </c>
      <c r="W4030" t="s">
        <v>232</v>
      </c>
      <c r="X4030" t="s">
        <v>7793</v>
      </c>
      <c r="Y4030" t="str">
        <f>"53-7062"</f>
        <v>53-7062</v>
      </c>
      <c r="Z4030" t="s">
        <v>337</v>
      </c>
      <c r="AA4030">
        <v>238990</v>
      </c>
      <c r="AB4030">
        <v>10</v>
      </c>
      <c r="AC4030">
        <v>10</v>
      </c>
      <c r="AD4030" t="s">
        <v>79</v>
      </c>
      <c r="AE4030" t="s">
        <v>95</v>
      </c>
      <c r="AF4030">
        <v>40</v>
      </c>
      <c r="AG4030" s="4">
        <v>0.29166666666666669</v>
      </c>
      <c r="AH4030" s="4">
        <v>0.625</v>
      </c>
      <c r="AI4030" s="5">
        <v>14.74</v>
      </c>
      <c r="AJ4030">
        <v>22.11</v>
      </c>
      <c r="AK4030">
        <v>22.11</v>
      </c>
      <c r="AL4030" t="s">
        <v>81</v>
      </c>
      <c r="AM4030" t="s">
        <v>82</v>
      </c>
      <c r="AO4030" t="s">
        <v>83</v>
      </c>
      <c r="AR4030" t="s">
        <v>82</v>
      </c>
      <c r="AT4030" t="s">
        <v>82</v>
      </c>
      <c r="AW4030" t="s">
        <v>82</v>
      </c>
      <c r="AY4030" t="s">
        <v>6540</v>
      </c>
      <c r="AZ4030" t="s">
        <v>6542</v>
      </c>
      <c r="BA4030" t="s">
        <v>232</v>
      </c>
      <c r="BB4030">
        <v>11968</v>
      </c>
      <c r="BC4030" t="s">
        <v>79</v>
      </c>
      <c r="BH4030" t="s">
        <v>20205</v>
      </c>
      <c r="BJ4030">
        <v>112601652</v>
      </c>
    </row>
    <row r="4031" spans="1:62" x14ac:dyDescent="0.25">
      <c r="A4031" t="s">
        <v>20284</v>
      </c>
      <c r="B4031" s="2">
        <v>43515</v>
      </c>
      <c r="C4031" t="s">
        <v>63</v>
      </c>
      <c r="D4031" s="3">
        <v>43472.383595474537</v>
      </c>
      <c r="E4031" t="s">
        <v>64</v>
      </c>
      <c r="F4031" s="2">
        <v>43556</v>
      </c>
      <c r="G4031" s="2">
        <v>43800</v>
      </c>
      <c r="H4031" t="s">
        <v>20285</v>
      </c>
      <c r="J4031" t="s">
        <v>20286</v>
      </c>
      <c r="L4031" t="s">
        <v>20287</v>
      </c>
      <c r="M4031" t="s">
        <v>136</v>
      </c>
      <c r="N4031">
        <v>21152</v>
      </c>
      <c r="O4031" t="s">
        <v>70</v>
      </c>
      <c r="Q4031" t="s">
        <v>20288</v>
      </c>
      <c r="S4031" t="s">
        <v>72</v>
      </c>
      <c r="T4031" t="s">
        <v>13303</v>
      </c>
      <c r="U4031" t="s">
        <v>16469</v>
      </c>
      <c r="V4031" t="s">
        <v>1757</v>
      </c>
      <c r="W4031" t="s">
        <v>278</v>
      </c>
      <c r="X4031" t="s">
        <v>705</v>
      </c>
      <c r="Y4031" t="str">
        <f>"37-3011"</f>
        <v>37-3011</v>
      </c>
      <c r="Z4031" t="s">
        <v>94</v>
      </c>
      <c r="AA4031">
        <v>561730</v>
      </c>
      <c r="AB4031">
        <v>7</v>
      </c>
      <c r="AC4031">
        <v>7</v>
      </c>
      <c r="AD4031" t="s">
        <v>79</v>
      </c>
      <c r="AE4031" t="s">
        <v>80</v>
      </c>
      <c r="AF4031">
        <v>40</v>
      </c>
      <c r="AG4031" s="4">
        <v>0.25</v>
      </c>
      <c r="AH4031" s="4">
        <v>0.60416666666666663</v>
      </c>
      <c r="AI4031" s="5">
        <v>14.73</v>
      </c>
      <c r="AJ4031">
        <v>22.1</v>
      </c>
      <c r="AL4031" t="s">
        <v>81</v>
      </c>
      <c r="AM4031" t="s">
        <v>82</v>
      </c>
      <c r="AO4031" t="s">
        <v>83</v>
      </c>
      <c r="AP4031" t="s">
        <v>67</v>
      </c>
      <c r="AQ4031" t="s">
        <v>67</v>
      </c>
      <c r="AR4031" t="s">
        <v>82</v>
      </c>
      <c r="AT4031" t="s">
        <v>82</v>
      </c>
      <c r="AW4031" t="s">
        <v>72</v>
      </c>
      <c r="AX4031">
        <v>3</v>
      </c>
      <c r="AY4031" t="s">
        <v>20289</v>
      </c>
      <c r="AZ4031" t="s">
        <v>3199</v>
      </c>
      <c r="BA4031" t="s">
        <v>136</v>
      </c>
      <c r="BB4031">
        <v>21152</v>
      </c>
      <c r="BC4031" t="s">
        <v>79</v>
      </c>
      <c r="BH4031" t="s">
        <v>20290</v>
      </c>
      <c r="BJ4031">
        <v>520907096</v>
      </c>
    </row>
    <row r="4032" spans="1:62" x14ac:dyDescent="0.25">
      <c r="A4032" t="s">
        <v>20580</v>
      </c>
      <c r="B4032" s="2">
        <v>43515</v>
      </c>
      <c r="C4032" t="s">
        <v>63</v>
      </c>
      <c r="D4032" s="3">
        <v>43472.383627800926</v>
      </c>
      <c r="E4032" t="s">
        <v>64</v>
      </c>
      <c r="F4032" s="2">
        <v>43556</v>
      </c>
      <c r="G4032" s="2">
        <v>43769</v>
      </c>
      <c r="H4032" t="s">
        <v>20581</v>
      </c>
      <c r="I4032" t="s">
        <v>20582</v>
      </c>
      <c r="J4032" t="s">
        <v>20583</v>
      </c>
      <c r="L4032" t="s">
        <v>20584</v>
      </c>
      <c r="M4032" t="s">
        <v>147</v>
      </c>
      <c r="N4032">
        <v>15021</v>
      </c>
      <c r="O4032" t="s">
        <v>70</v>
      </c>
      <c r="Q4032" t="s">
        <v>20585</v>
      </c>
      <c r="S4032" t="s">
        <v>72</v>
      </c>
      <c r="T4032" t="s">
        <v>13303</v>
      </c>
      <c r="U4032" t="s">
        <v>3891</v>
      </c>
      <c r="V4032" t="s">
        <v>1757</v>
      </c>
      <c r="W4032" t="s">
        <v>278</v>
      </c>
      <c r="X4032" t="s">
        <v>20586</v>
      </c>
      <c r="Y4032" t="str">
        <f>"45-2092"</f>
        <v>45-2092</v>
      </c>
      <c r="Z4032" t="s">
        <v>883</v>
      </c>
      <c r="AA4032">
        <v>111421</v>
      </c>
      <c r="AB4032">
        <v>5</v>
      </c>
      <c r="AC4032">
        <v>5</v>
      </c>
      <c r="AD4032" t="s">
        <v>79</v>
      </c>
      <c r="AE4032" t="s">
        <v>80</v>
      </c>
      <c r="AF4032">
        <v>40</v>
      </c>
      <c r="AG4032" s="4">
        <v>0.33333333333333331</v>
      </c>
      <c r="AH4032" s="4">
        <v>0.6875</v>
      </c>
      <c r="AI4032" s="5">
        <v>13.32</v>
      </c>
      <c r="AJ4032">
        <v>19.98</v>
      </c>
      <c r="AL4032" t="s">
        <v>81</v>
      </c>
      <c r="AM4032" t="s">
        <v>82</v>
      </c>
      <c r="AO4032" t="s">
        <v>83</v>
      </c>
      <c r="AR4032" t="s">
        <v>82</v>
      </c>
      <c r="AT4032" t="s">
        <v>82</v>
      </c>
      <c r="AW4032" t="s">
        <v>72</v>
      </c>
      <c r="AX4032">
        <v>3</v>
      </c>
      <c r="AY4032" t="s">
        <v>20587</v>
      </c>
      <c r="AZ4032" t="s">
        <v>885</v>
      </c>
      <c r="BA4032" t="s">
        <v>147</v>
      </c>
      <c r="BB4032">
        <v>15021</v>
      </c>
      <c r="BC4032" t="s">
        <v>79</v>
      </c>
      <c r="BH4032" t="s">
        <v>20588</v>
      </c>
      <c r="BI4032" t="s">
        <v>130</v>
      </c>
      <c r="BJ4032">
        <v>251201507</v>
      </c>
    </row>
    <row r="4033" spans="1:62" x14ac:dyDescent="0.25">
      <c r="A4033" t="s">
        <v>20661</v>
      </c>
      <c r="B4033" s="2">
        <v>43515</v>
      </c>
      <c r="C4033" t="s">
        <v>63</v>
      </c>
      <c r="D4033" s="3">
        <v>43472.381145405096</v>
      </c>
      <c r="E4033" t="s">
        <v>64</v>
      </c>
      <c r="F4033" s="2">
        <v>43556</v>
      </c>
      <c r="G4033" s="2">
        <v>43799</v>
      </c>
      <c r="H4033" t="s">
        <v>20662</v>
      </c>
      <c r="I4033" t="s">
        <v>67</v>
      </c>
      <c r="J4033" t="s">
        <v>20663</v>
      </c>
      <c r="L4033" t="s">
        <v>5791</v>
      </c>
      <c r="M4033" t="s">
        <v>232</v>
      </c>
      <c r="N4033">
        <v>12204</v>
      </c>
      <c r="O4033" t="s">
        <v>70</v>
      </c>
      <c r="Q4033" t="s">
        <v>20664</v>
      </c>
      <c r="S4033" t="s">
        <v>72</v>
      </c>
      <c r="T4033" t="s">
        <v>5946</v>
      </c>
      <c r="U4033" t="s">
        <v>20665</v>
      </c>
      <c r="V4033" t="s">
        <v>5791</v>
      </c>
      <c r="W4033" t="s">
        <v>232</v>
      </c>
      <c r="X4033" t="s">
        <v>1256</v>
      </c>
      <c r="Y4033" t="str">
        <f>"37-3011"</f>
        <v>37-3011</v>
      </c>
      <c r="Z4033" t="s">
        <v>94</v>
      </c>
      <c r="AA4033">
        <v>561730</v>
      </c>
      <c r="AB4033">
        <v>5</v>
      </c>
      <c r="AC4033">
        <v>5</v>
      </c>
      <c r="AD4033" t="s">
        <v>79</v>
      </c>
      <c r="AE4033" t="s">
        <v>80</v>
      </c>
      <c r="AF4033">
        <v>40</v>
      </c>
      <c r="AG4033" s="4">
        <v>0.29166666666666669</v>
      </c>
      <c r="AH4033" s="4">
        <v>0.66666666666666663</v>
      </c>
      <c r="AI4033" s="5">
        <v>15.24</v>
      </c>
      <c r="AJ4033">
        <v>22.86</v>
      </c>
      <c r="AL4033" t="s">
        <v>81</v>
      </c>
      <c r="AM4033" t="s">
        <v>82</v>
      </c>
      <c r="AO4033" t="s">
        <v>83</v>
      </c>
      <c r="AP4033" t="s">
        <v>67</v>
      </c>
      <c r="AQ4033" t="s">
        <v>662</v>
      </c>
      <c r="AR4033" t="s">
        <v>82</v>
      </c>
      <c r="AT4033" t="s">
        <v>82</v>
      </c>
      <c r="AW4033" t="s">
        <v>72</v>
      </c>
      <c r="AX4033">
        <v>3</v>
      </c>
      <c r="AY4033" t="s">
        <v>5791</v>
      </c>
      <c r="AZ4033" t="s">
        <v>5791</v>
      </c>
      <c r="BA4033" t="s">
        <v>232</v>
      </c>
      <c r="BB4033">
        <v>12204</v>
      </c>
      <c r="BC4033" t="s">
        <v>79</v>
      </c>
      <c r="BH4033" t="s">
        <v>20663</v>
      </c>
      <c r="BJ4033">
        <v>473216335</v>
      </c>
    </row>
    <row r="4034" spans="1:62" x14ac:dyDescent="0.25">
      <c r="A4034" t="s">
        <v>20671</v>
      </c>
      <c r="B4034" s="2">
        <v>43515</v>
      </c>
      <c r="C4034" t="s">
        <v>63</v>
      </c>
      <c r="D4034" s="3">
        <v>43472.38177177083</v>
      </c>
      <c r="E4034" t="s">
        <v>64</v>
      </c>
      <c r="F4034" s="2">
        <v>43556</v>
      </c>
      <c r="G4034" s="2">
        <v>43799</v>
      </c>
      <c r="H4034" t="s">
        <v>20672</v>
      </c>
      <c r="J4034" t="s">
        <v>20673</v>
      </c>
      <c r="L4034" t="s">
        <v>20674</v>
      </c>
      <c r="M4034" t="s">
        <v>232</v>
      </c>
      <c r="N4034">
        <v>12054</v>
      </c>
      <c r="O4034" t="s">
        <v>70</v>
      </c>
      <c r="Q4034" t="s">
        <v>20675</v>
      </c>
      <c r="S4034" t="s">
        <v>72</v>
      </c>
      <c r="T4034" t="s">
        <v>5946</v>
      </c>
      <c r="U4034" t="s">
        <v>20665</v>
      </c>
      <c r="V4034" t="s">
        <v>5791</v>
      </c>
      <c r="W4034" t="s">
        <v>232</v>
      </c>
      <c r="X4034" t="s">
        <v>1256</v>
      </c>
      <c r="Y4034" t="str">
        <f>"37-3011"</f>
        <v>37-3011</v>
      </c>
      <c r="Z4034" t="s">
        <v>94</v>
      </c>
      <c r="AA4034">
        <v>561730</v>
      </c>
      <c r="AB4034">
        <v>1</v>
      </c>
      <c r="AC4034">
        <v>1</v>
      </c>
      <c r="AD4034" t="s">
        <v>79</v>
      </c>
      <c r="AE4034" t="s">
        <v>80</v>
      </c>
      <c r="AF4034">
        <v>40</v>
      </c>
      <c r="AG4034" s="4">
        <v>0.29166666666666669</v>
      </c>
      <c r="AH4034" s="4">
        <v>0.66666666666666663</v>
      </c>
      <c r="AI4034" s="5">
        <v>15.24</v>
      </c>
      <c r="AJ4034">
        <v>22.86</v>
      </c>
      <c r="AL4034" t="s">
        <v>81</v>
      </c>
      <c r="AM4034" t="s">
        <v>82</v>
      </c>
      <c r="AO4034" t="s">
        <v>83</v>
      </c>
      <c r="AP4034" t="s">
        <v>67</v>
      </c>
      <c r="AQ4034" t="s">
        <v>662</v>
      </c>
      <c r="AR4034" t="s">
        <v>82</v>
      </c>
      <c r="AT4034" t="s">
        <v>82</v>
      </c>
      <c r="AW4034" t="s">
        <v>72</v>
      </c>
      <c r="AX4034">
        <v>3</v>
      </c>
      <c r="AY4034" t="s">
        <v>20674</v>
      </c>
      <c r="AZ4034" t="s">
        <v>5791</v>
      </c>
      <c r="BA4034" t="s">
        <v>232</v>
      </c>
      <c r="BB4034">
        <v>12054</v>
      </c>
      <c r="BC4034" t="s">
        <v>79</v>
      </c>
      <c r="BH4034" t="s">
        <v>20673</v>
      </c>
      <c r="BJ4034">
        <v>473531061</v>
      </c>
    </row>
    <row r="4035" spans="1:62" x14ac:dyDescent="0.25">
      <c r="A4035" t="s">
        <v>20711</v>
      </c>
      <c r="B4035" s="2">
        <v>43515</v>
      </c>
      <c r="C4035" t="s">
        <v>63</v>
      </c>
      <c r="D4035" s="3">
        <v>43472.384008078705</v>
      </c>
      <c r="E4035" t="s">
        <v>64</v>
      </c>
      <c r="F4035" s="2">
        <v>43556</v>
      </c>
      <c r="G4035" s="2">
        <v>43779</v>
      </c>
      <c r="H4035" t="s">
        <v>20025</v>
      </c>
      <c r="I4035" t="s">
        <v>20026</v>
      </c>
      <c r="J4035" t="s">
        <v>20027</v>
      </c>
      <c r="K4035" t="s">
        <v>20028</v>
      </c>
      <c r="L4035" t="s">
        <v>20029</v>
      </c>
      <c r="M4035" t="s">
        <v>207</v>
      </c>
      <c r="N4035">
        <v>2645</v>
      </c>
      <c r="O4035" t="s">
        <v>70</v>
      </c>
      <c r="Q4035" t="s">
        <v>20030</v>
      </c>
      <c r="S4035" t="s">
        <v>72</v>
      </c>
      <c r="T4035" t="s">
        <v>651</v>
      </c>
      <c r="U4035" t="s">
        <v>652</v>
      </c>
      <c r="V4035" t="s">
        <v>653</v>
      </c>
      <c r="W4035" t="s">
        <v>207</v>
      </c>
      <c r="X4035" t="s">
        <v>3252</v>
      </c>
      <c r="Y4035" t="str">
        <f>"35-9011"</f>
        <v>35-9011</v>
      </c>
      <c r="Z4035" t="s">
        <v>1925</v>
      </c>
      <c r="AA4035">
        <v>721110</v>
      </c>
      <c r="AB4035">
        <v>10</v>
      </c>
      <c r="AC4035">
        <v>10</v>
      </c>
      <c r="AD4035" t="s">
        <v>79</v>
      </c>
      <c r="AE4035" t="s">
        <v>80</v>
      </c>
      <c r="AF4035">
        <v>35</v>
      </c>
      <c r="AG4035" s="4">
        <v>0.58333333333333337</v>
      </c>
      <c r="AH4035" s="4">
        <v>0.875</v>
      </c>
      <c r="AI4035" s="5">
        <v>12.53</v>
      </c>
      <c r="AJ4035">
        <v>18.8</v>
      </c>
      <c r="AL4035" t="s">
        <v>81</v>
      </c>
      <c r="AM4035" t="s">
        <v>82</v>
      </c>
      <c r="AO4035" t="s">
        <v>83</v>
      </c>
      <c r="AR4035" t="s">
        <v>82</v>
      </c>
      <c r="AT4035" t="s">
        <v>82</v>
      </c>
      <c r="AW4035" t="s">
        <v>72</v>
      </c>
      <c r="AX4035">
        <v>3</v>
      </c>
      <c r="AY4035" t="s">
        <v>20029</v>
      </c>
      <c r="AZ4035" t="s">
        <v>4065</v>
      </c>
      <c r="BA4035" t="s">
        <v>207</v>
      </c>
      <c r="BB4035">
        <v>2645</v>
      </c>
      <c r="BC4035" t="s">
        <v>87</v>
      </c>
      <c r="BH4035" t="s">
        <v>20027</v>
      </c>
      <c r="BI4035" t="s">
        <v>20028</v>
      </c>
      <c r="BJ4035">
        <v>42840388</v>
      </c>
    </row>
    <row r="4036" spans="1:62" x14ac:dyDescent="0.25">
      <c r="A4036" t="s">
        <v>20898</v>
      </c>
      <c r="B4036" s="2">
        <v>43515</v>
      </c>
      <c r="C4036" t="s">
        <v>63</v>
      </c>
      <c r="D4036" s="3">
        <v>43472.385120624996</v>
      </c>
      <c r="E4036" t="s">
        <v>64</v>
      </c>
      <c r="F4036" s="2">
        <v>43556</v>
      </c>
      <c r="G4036" s="2">
        <v>43799</v>
      </c>
      <c r="H4036" t="s">
        <v>20899</v>
      </c>
      <c r="J4036" t="s">
        <v>20900</v>
      </c>
      <c r="K4036" t="s">
        <v>20901</v>
      </c>
      <c r="L4036" t="s">
        <v>11815</v>
      </c>
      <c r="M4036" t="s">
        <v>2314</v>
      </c>
      <c r="N4036">
        <v>46037</v>
      </c>
      <c r="O4036" t="s">
        <v>70</v>
      </c>
      <c r="Q4036" t="s">
        <v>20902</v>
      </c>
      <c r="S4036" t="s">
        <v>72</v>
      </c>
      <c r="T4036" t="s">
        <v>13303</v>
      </c>
      <c r="U4036" t="s">
        <v>18510</v>
      </c>
      <c r="V4036" t="s">
        <v>1757</v>
      </c>
      <c r="W4036" t="s">
        <v>278</v>
      </c>
      <c r="X4036" t="s">
        <v>106</v>
      </c>
      <c r="Y4036" t="str">
        <f>"37-3011"</f>
        <v>37-3011</v>
      </c>
      <c r="Z4036" t="s">
        <v>94</v>
      </c>
      <c r="AA4036">
        <v>561730</v>
      </c>
      <c r="AB4036">
        <v>10</v>
      </c>
      <c r="AC4036">
        <v>10</v>
      </c>
      <c r="AD4036" t="s">
        <v>79</v>
      </c>
      <c r="AE4036" t="s">
        <v>80</v>
      </c>
      <c r="AF4036">
        <v>40</v>
      </c>
      <c r="AG4036" s="4">
        <v>0.29166666666666669</v>
      </c>
      <c r="AH4036" s="4">
        <v>0.64583333333333337</v>
      </c>
      <c r="AI4036" s="5">
        <v>13.41</v>
      </c>
      <c r="AJ4036">
        <v>20.12</v>
      </c>
      <c r="AL4036" t="s">
        <v>81</v>
      </c>
      <c r="AM4036" t="s">
        <v>82</v>
      </c>
      <c r="AO4036" t="s">
        <v>83</v>
      </c>
      <c r="AR4036" t="s">
        <v>82</v>
      </c>
      <c r="AT4036" t="s">
        <v>82</v>
      </c>
      <c r="AW4036" t="s">
        <v>82</v>
      </c>
      <c r="AY4036" t="s">
        <v>20903</v>
      </c>
      <c r="AZ4036" t="s">
        <v>1921</v>
      </c>
      <c r="BA4036" t="s">
        <v>2314</v>
      </c>
      <c r="BB4036">
        <v>46064</v>
      </c>
      <c r="BC4036" t="s">
        <v>79</v>
      </c>
      <c r="BH4036" t="s">
        <v>20904</v>
      </c>
      <c r="BJ4036">
        <v>271074822</v>
      </c>
    </row>
    <row r="4037" spans="1:62" x14ac:dyDescent="0.25">
      <c r="A4037" t="s">
        <v>20924</v>
      </c>
      <c r="B4037" s="2">
        <v>43515</v>
      </c>
      <c r="C4037" t="s">
        <v>63</v>
      </c>
      <c r="D4037" s="3">
        <v>43472.382979467591</v>
      </c>
      <c r="E4037" t="s">
        <v>64</v>
      </c>
      <c r="F4037" s="2">
        <v>43556</v>
      </c>
      <c r="G4037" s="2">
        <v>43784</v>
      </c>
      <c r="H4037" t="s">
        <v>20925</v>
      </c>
      <c r="J4037" t="s">
        <v>20926</v>
      </c>
      <c r="L4037" t="s">
        <v>2230</v>
      </c>
      <c r="M4037" t="s">
        <v>105</v>
      </c>
      <c r="N4037">
        <v>75002</v>
      </c>
      <c r="O4037" t="s">
        <v>70</v>
      </c>
      <c r="Q4037" t="s">
        <v>20927</v>
      </c>
      <c r="S4037" t="s">
        <v>72</v>
      </c>
      <c r="T4037" t="s">
        <v>878</v>
      </c>
      <c r="U4037" t="s">
        <v>12165</v>
      </c>
      <c r="V4037" t="s">
        <v>2620</v>
      </c>
      <c r="W4037" t="s">
        <v>881</v>
      </c>
      <c r="X4037" t="s">
        <v>106</v>
      </c>
      <c r="Y4037" t="str">
        <f>"37-3011"</f>
        <v>37-3011</v>
      </c>
      <c r="Z4037" t="s">
        <v>94</v>
      </c>
      <c r="AA4037">
        <v>561730</v>
      </c>
      <c r="AB4037">
        <v>15</v>
      </c>
      <c r="AC4037">
        <v>15</v>
      </c>
      <c r="AD4037" t="s">
        <v>79</v>
      </c>
      <c r="AE4037" t="s">
        <v>95</v>
      </c>
      <c r="AF4037">
        <v>40</v>
      </c>
      <c r="AG4037" s="4">
        <v>0.29166666666666669</v>
      </c>
      <c r="AH4037" s="4">
        <v>0.66666666666666663</v>
      </c>
      <c r="AI4037" s="5">
        <v>13.94</v>
      </c>
      <c r="AJ4037">
        <v>20.91</v>
      </c>
      <c r="AL4037" t="s">
        <v>81</v>
      </c>
      <c r="AM4037" t="s">
        <v>82</v>
      </c>
      <c r="AO4037" t="s">
        <v>83</v>
      </c>
      <c r="AR4037" t="s">
        <v>82</v>
      </c>
      <c r="AT4037" t="s">
        <v>82</v>
      </c>
      <c r="AW4037" t="s">
        <v>82</v>
      </c>
      <c r="AY4037" t="s">
        <v>2230</v>
      </c>
      <c r="AZ4037" t="s">
        <v>1594</v>
      </c>
      <c r="BA4037" t="s">
        <v>105</v>
      </c>
      <c r="BB4037">
        <v>75002</v>
      </c>
      <c r="BC4037" t="s">
        <v>79</v>
      </c>
      <c r="BH4037" t="s">
        <v>20928</v>
      </c>
      <c r="BJ4037">
        <v>812516642</v>
      </c>
    </row>
    <row r="4038" spans="1:62" x14ac:dyDescent="0.25">
      <c r="A4038" t="s">
        <v>21075</v>
      </c>
      <c r="B4038" s="2">
        <v>43515</v>
      </c>
      <c r="C4038" t="s">
        <v>63</v>
      </c>
      <c r="D4038" s="3">
        <v>43472.382483796297</v>
      </c>
      <c r="E4038" t="s">
        <v>117</v>
      </c>
      <c r="H4038" t="s">
        <v>21076</v>
      </c>
      <c r="J4038" t="s">
        <v>21077</v>
      </c>
      <c r="L4038" t="s">
        <v>4462</v>
      </c>
      <c r="M4038" t="s">
        <v>166</v>
      </c>
      <c r="N4038">
        <v>84088</v>
      </c>
      <c r="O4038" t="s">
        <v>70</v>
      </c>
      <c r="Q4038" t="s">
        <v>21078</v>
      </c>
      <c r="S4038" t="s">
        <v>72</v>
      </c>
      <c r="T4038" t="s">
        <v>259</v>
      </c>
      <c r="U4038" t="s">
        <v>21079</v>
      </c>
      <c r="V4038" t="s">
        <v>269</v>
      </c>
      <c r="W4038" t="s">
        <v>166</v>
      </c>
      <c r="X4038" t="s">
        <v>21080</v>
      </c>
      <c r="Y4038" t="str">
        <f>"53-7062"</f>
        <v>53-7062</v>
      </c>
      <c r="Z4038" t="s">
        <v>337</v>
      </c>
      <c r="AA4038">
        <v>23611</v>
      </c>
      <c r="AB4038">
        <v>20</v>
      </c>
      <c r="AD4038" t="s">
        <v>79</v>
      </c>
      <c r="AE4038" t="s">
        <v>95</v>
      </c>
      <c r="AF4038">
        <v>40</v>
      </c>
      <c r="AG4038" s="4">
        <v>0.33333333333333331</v>
      </c>
      <c r="AH4038" s="4">
        <v>0.70833333333333337</v>
      </c>
      <c r="AI4038" s="5">
        <v>14.21</v>
      </c>
      <c r="AJ4038">
        <v>21.32</v>
      </c>
      <c r="AL4038" t="s">
        <v>81</v>
      </c>
      <c r="AM4038" t="s">
        <v>82</v>
      </c>
      <c r="AO4038" t="s">
        <v>83</v>
      </c>
      <c r="AR4038" t="s">
        <v>82</v>
      </c>
      <c r="AT4038" t="s">
        <v>82</v>
      </c>
      <c r="AW4038" t="s">
        <v>82</v>
      </c>
      <c r="AY4038" t="s">
        <v>4462</v>
      </c>
      <c r="AZ4038" t="s">
        <v>1858</v>
      </c>
      <c r="BA4038" t="s">
        <v>166</v>
      </c>
      <c r="BB4038">
        <v>84088</v>
      </c>
      <c r="BC4038" t="s">
        <v>79</v>
      </c>
      <c r="BH4038" t="s">
        <v>21077</v>
      </c>
      <c r="BJ4038">
        <v>870477256</v>
      </c>
    </row>
    <row r="4039" spans="1:62" x14ac:dyDescent="0.25">
      <c r="A4039" t="s">
        <v>21536</v>
      </c>
      <c r="B4039" s="2">
        <v>43515</v>
      </c>
      <c r="C4039" t="s">
        <v>63</v>
      </c>
      <c r="D4039" s="3">
        <v>43472.385598564812</v>
      </c>
      <c r="E4039" t="s">
        <v>64</v>
      </c>
      <c r="F4039" s="2">
        <v>43556</v>
      </c>
      <c r="G4039" s="2">
        <v>43814</v>
      </c>
      <c r="H4039" t="s">
        <v>21537</v>
      </c>
      <c r="J4039" t="s">
        <v>21538</v>
      </c>
      <c r="K4039" t="s">
        <v>21539</v>
      </c>
      <c r="L4039" t="s">
        <v>21540</v>
      </c>
      <c r="M4039" t="s">
        <v>147</v>
      </c>
      <c r="N4039">
        <v>19365</v>
      </c>
      <c r="O4039" t="s">
        <v>70</v>
      </c>
      <c r="Q4039" t="s">
        <v>21541</v>
      </c>
      <c r="S4039" t="s">
        <v>72</v>
      </c>
      <c r="T4039" t="s">
        <v>13303</v>
      </c>
      <c r="U4039" t="s">
        <v>16469</v>
      </c>
      <c r="V4039" t="s">
        <v>1757</v>
      </c>
      <c r="W4039" t="s">
        <v>278</v>
      </c>
      <c r="X4039" t="s">
        <v>106</v>
      </c>
      <c r="Y4039" t="str">
        <f>"37-3011"</f>
        <v>37-3011</v>
      </c>
      <c r="Z4039" t="s">
        <v>94</v>
      </c>
      <c r="AA4039">
        <v>561730</v>
      </c>
      <c r="AB4039">
        <v>8</v>
      </c>
      <c r="AC4039">
        <v>8</v>
      </c>
      <c r="AD4039" t="s">
        <v>79</v>
      </c>
      <c r="AE4039" t="s">
        <v>80</v>
      </c>
      <c r="AF4039">
        <v>40</v>
      </c>
      <c r="AG4039" s="4">
        <v>0.29166666666666669</v>
      </c>
      <c r="AH4039" s="4">
        <v>0.64583333333333337</v>
      </c>
      <c r="AI4039" s="5">
        <v>15.73</v>
      </c>
      <c r="AJ4039">
        <v>23.6</v>
      </c>
      <c r="AL4039" t="s">
        <v>81</v>
      </c>
      <c r="AM4039" t="s">
        <v>82</v>
      </c>
      <c r="AO4039" t="s">
        <v>83</v>
      </c>
      <c r="AR4039" t="s">
        <v>82</v>
      </c>
      <c r="AT4039" t="s">
        <v>82</v>
      </c>
      <c r="AW4039" t="s">
        <v>82</v>
      </c>
      <c r="AY4039" t="s">
        <v>7416</v>
      </c>
      <c r="AZ4039" t="s">
        <v>1310</v>
      </c>
      <c r="BA4039" t="s">
        <v>147</v>
      </c>
      <c r="BB4039">
        <v>19341</v>
      </c>
      <c r="BC4039" t="s">
        <v>79</v>
      </c>
      <c r="BH4039" t="s">
        <v>21542</v>
      </c>
      <c r="BJ4039">
        <v>475557032</v>
      </c>
    </row>
    <row r="4040" spans="1:62" x14ac:dyDescent="0.25">
      <c r="A4040" t="s">
        <v>21828</v>
      </c>
      <c r="B4040" s="2">
        <v>43515</v>
      </c>
      <c r="C4040" t="s">
        <v>63</v>
      </c>
      <c r="D4040" s="3">
        <v>43472.383835405089</v>
      </c>
      <c r="E4040" t="s">
        <v>64</v>
      </c>
      <c r="F4040" s="2">
        <v>43556</v>
      </c>
      <c r="G4040" s="2">
        <v>43769</v>
      </c>
      <c r="H4040" t="s">
        <v>21829</v>
      </c>
      <c r="I4040" t="s">
        <v>21830</v>
      </c>
      <c r="J4040" t="s">
        <v>21712</v>
      </c>
      <c r="K4040" t="s">
        <v>21831</v>
      </c>
      <c r="L4040" t="s">
        <v>16011</v>
      </c>
      <c r="M4040" t="s">
        <v>1165</v>
      </c>
      <c r="N4040">
        <v>57751</v>
      </c>
      <c r="O4040" t="s">
        <v>70</v>
      </c>
      <c r="Q4040" t="s">
        <v>21832</v>
      </c>
      <c r="S4040" t="s">
        <v>72</v>
      </c>
      <c r="T4040" t="s">
        <v>102</v>
      </c>
      <c r="U4040" t="s">
        <v>2630</v>
      </c>
      <c r="V4040" t="s">
        <v>2470</v>
      </c>
      <c r="W4040" t="s">
        <v>105</v>
      </c>
      <c r="X4040" t="s">
        <v>1427</v>
      </c>
      <c r="Y4040" t="str">
        <f>"37-2012"</f>
        <v>37-2012</v>
      </c>
      <c r="Z4040" t="s">
        <v>373</v>
      </c>
      <c r="AA4040">
        <v>72111</v>
      </c>
      <c r="AB4040">
        <v>4</v>
      </c>
      <c r="AC4040">
        <v>4</v>
      </c>
      <c r="AD4040" t="s">
        <v>79</v>
      </c>
      <c r="AE4040" t="s">
        <v>80</v>
      </c>
      <c r="AF4040">
        <v>35</v>
      </c>
      <c r="AG4040" s="4">
        <v>0.20833333333333334</v>
      </c>
      <c r="AH4040" s="4">
        <v>0.54166666666666663</v>
      </c>
      <c r="AI4040" s="5">
        <v>10.5</v>
      </c>
      <c r="AJ4040">
        <v>15.75</v>
      </c>
      <c r="AK4040">
        <v>15.75</v>
      </c>
      <c r="AL4040" t="s">
        <v>81</v>
      </c>
      <c r="AM4040" t="s">
        <v>82</v>
      </c>
      <c r="AO4040" t="s">
        <v>83</v>
      </c>
      <c r="AR4040" t="s">
        <v>82</v>
      </c>
      <c r="AT4040" t="s">
        <v>82</v>
      </c>
      <c r="AW4040" t="s">
        <v>72</v>
      </c>
      <c r="AX4040">
        <v>1</v>
      </c>
      <c r="AY4040" t="s">
        <v>21833</v>
      </c>
      <c r="AZ4040" t="s">
        <v>21834</v>
      </c>
      <c r="BA4040" t="s">
        <v>1165</v>
      </c>
      <c r="BB4040">
        <v>57751</v>
      </c>
      <c r="BC4040" t="s">
        <v>87</v>
      </c>
      <c r="BH4040" t="s">
        <v>21835</v>
      </c>
      <c r="BJ4040">
        <v>383746551</v>
      </c>
    </row>
    <row r="4041" spans="1:62" x14ac:dyDescent="0.25">
      <c r="A4041" t="s">
        <v>21859</v>
      </c>
      <c r="B4041" s="2">
        <v>43515</v>
      </c>
      <c r="C4041" t="s">
        <v>63</v>
      </c>
      <c r="D4041" s="3">
        <v>43472.381873946761</v>
      </c>
      <c r="E4041" t="s">
        <v>64</v>
      </c>
      <c r="F4041" s="2">
        <v>43556</v>
      </c>
      <c r="G4041" s="2">
        <v>43768</v>
      </c>
      <c r="H4041" t="s">
        <v>21860</v>
      </c>
      <c r="I4041" t="s">
        <v>21861</v>
      </c>
      <c r="J4041" t="s">
        <v>21862</v>
      </c>
      <c r="K4041" t="s">
        <v>21863</v>
      </c>
      <c r="L4041" t="s">
        <v>21864</v>
      </c>
      <c r="M4041" t="s">
        <v>100</v>
      </c>
      <c r="N4041">
        <v>27948</v>
      </c>
      <c r="O4041" t="s">
        <v>70</v>
      </c>
      <c r="P4041" t="s">
        <v>67</v>
      </c>
      <c r="Q4041" t="s">
        <v>21865</v>
      </c>
      <c r="S4041" t="s">
        <v>72</v>
      </c>
      <c r="T4041" t="s">
        <v>21866</v>
      </c>
      <c r="U4041" t="s">
        <v>21867</v>
      </c>
      <c r="V4041" t="s">
        <v>21868</v>
      </c>
      <c r="W4041" t="s">
        <v>100</v>
      </c>
      <c r="X4041" t="s">
        <v>21869</v>
      </c>
      <c r="Y4041" t="str">
        <f>"35-3021"</f>
        <v>35-3021</v>
      </c>
      <c r="Z4041" t="s">
        <v>354</v>
      </c>
      <c r="AA4041">
        <v>722513</v>
      </c>
      <c r="AB4041">
        <v>10</v>
      </c>
      <c r="AC4041">
        <v>10</v>
      </c>
      <c r="AD4041" t="s">
        <v>79</v>
      </c>
      <c r="AE4041" t="s">
        <v>80</v>
      </c>
      <c r="AF4041">
        <v>35</v>
      </c>
      <c r="AG4041" s="4">
        <v>0.41666666666666669</v>
      </c>
      <c r="AH4041" s="4">
        <v>0.75</v>
      </c>
      <c r="AI4041" s="5">
        <v>9.73</v>
      </c>
      <c r="AL4041" t="s">
        <v>81</v>
      </c>
      <c r="AM4041" t="s">
        <v>82</v>
      </c>
      <c r="AO4041" t="s">
        <v>83</v>
      </c>
      <c r="AP4041" t="s">
        <v>67</v>
      </c>
      <c r="AQ4041" t="s">
        <v>67</v>
      </c>
      <c r="AR4041" t="s">
        <v>82</v>
      </c>
      <c r="AT4041" t="s">
        <v>82</v>
      </c>
      <c r="AW4041" t="s">
        <v>82</v>
      </c>
      <c r="AY4041" t="s">
        <v>21870</v>
      </c>
      <c r="AZ4041" t="s">
        <v>21871</v>
      </c>
      <c r="BA4041" t="s">
        <v>100</v>
      </c>
      <c r="BB4041">
        <v>27948</v>
      </c>
      <c r="BC4041" t="s">
        <v>79</v>
      </c>
      <c r="BH4041" t="s">
        <v>21872</v>
      </c>
      <c r="BJ4041">
        <v>274904790</v>
      </c>
    </row>
    <row r="4042" spans="1:62" x14ac:dyDescent="0.25">
      <c r="A4042" t="s">
        <v>21880</v>
      </c>
      <c r="B4042" s="2">
        <v>43515</v>
      </c>
      <c r="C4042" t="s">
        <v>63</v>
      </c>
      <c r="D4042" s="3">
        <v>43472.384420324073</v>
      </c>
      <c r="E4042" t="s">
        <v>64</v>
      </c>
      <c r="F4042" s="2">
        <v>43556</v>
      </c>
      <c r="G4042" s="2">
        <v>43769</v>
      </c>
      <c r="H4042" t="s">
        <v>21829</v>
      </c>
      <c r="I4042" t="s">
        <v>21830</v>
      </c>
      <c r="J4042" t="s">
        <v>21712</v>
      </c>
      <c r="K4042" t="s">
        <v>21831</v>
      </c>
      <c r="L4042" t="s">
        <v>16011</v>
      </c>
      <c r="M4042" t="s">
        <v>1165</v>
      </c>
      <c r="N4042">
        <v>57751</v>
      </c>
      <c r="O4042" t="s">
        <v>70</v>
      </c>
      <c r="Q4042" t="s">
        <v>21832</v>
      </c>
      <c r="S4042" t="s">
        <v>72</v>
      </c>
      <c r="T4042" t="s">
        <v>102</v>
      </c>
      <c r="U4042" t="s">
        <v>2630</v>
      </c>
      <c r="V4042" t="s">
        <v>2470</v>
      </c>
      <c r="W4042" t="s">
        <v>105</v>
      </c>
      <c r="X4042" t="s">
        <v>21881</v>
      </c>
      <c r="Y4042" t="str">
        <f>"43-4081"</f>
        <v>43-4081</v>
      </c>
      <c r="Z4042" t="s">
        <v>1983</v>
      </c>
      <c r="AA4042">
        <v>72111</v>
      </c>
      <c r="AB4042">
        <v>4</v>
      </c>
      <c r="AC4042">
        <v>4</v>
      </c>
      <c r="AD4042" t="s">
        <v>79</v>
      </c>
      <c r="AE4042" t="s">
        <v>80</v>
      </c>
      <c r="AF4042">
        <v>35</v>
      </c>
      <c r="AG4042" s="4">
        <v>0.20833333333333334</v>
      </c>
      <c r="AH4042" s="4">
        <v>0.54166666666666663</v>
      </c>
      <c r="AI4042" s="5">
        <v>10.5</v>
      </c>
      <c r="AJ4042">
        <v>15.75</v>
      </c>
      <c r="AK4042">
        <v>15.75</v>
      </c>
      <c r="AL4042" t="s">
        <v>81</v>
      </c>
      <c r="AM4042" t="s">
        <v>82</v>
      </c>
      <c r="AO4042" t="s">
        <v>83</v>
      </c>
      <c r="AR4042" t="s">
        <v>82</v>
      </c>
      <c r="AT4042" t="s">
        <v>82</v>
      </c>
      <c r="AW4042" t="s">
        <v>72</v>
      </c>
      <c r="AX4042">
        <v>1</v>
      </c>
      <c r="AY4042" t="s">
        <v>21833</v>
      </c>
      <c r="AZ4042" t="s">
        <v>21834</v>
      </c>
      <c r="BA4042" t="s">
        <v>1165</v>
      </c>
      <c r="BB4042">
        <v>57751</v>
      </c>
      <c r="BC4042" t="s">
        <v>87</v>
      </c>
      <c r="BH4042" t="s">
        <v>21835</v>
      </c>
      <c r="BJ4042">
        <v>383746551</v>
      </c>
    </row>
    <row r="4043" spans="1:62" x14ac:dyDescent="0.25">
      <c r="A4043" t="s">
        <v>21912</v>
      </c>
      <c r="B4043" s="2">
        <v>43515</v>
      </c>
      <c r="C4043" t="s">
        <v>63</v>
      </c>
      <c r="D4043" s="3">
        <v>43472.3829305787</v>
      </c>
      <c r="E4043" t="s">
        <v>64</v>
      </c>
      <c r="F4043" s="2">
        <v>43556</v>
      </c>
      <c r="G4043" s="2">
        <v>43832</v>
      </c>
      <c r="H4043" t="s">
        <v>21913</v>
      </c>
      <c r="J4043" t="s">
        <v>12760</v>
      </c>
      <c r="L4043" t="s">
        <v>12761</v>
      </c>
      <c r="M4043" t="s">
        <v>2367</v>
      </c>
      <c r="N4043">
        <v>29488</v>
      </c>
      <c r="O4043" t="s">
        <v>70</v>
      </c>
      <c r="Q4043" t="s">
        <v>21914</v>
      </c>
      <c r="S4043" t="s">
        <v>72</v>
      </c>
      <c r="T4043" t="s">
        <v>878</v>
      </c>
      <c r="U4043" t="s">
        <v>8240</v>
      </c>
      <c r="V4043" t="s">
        <v>880</v>
      </c>
      <c r="W4043" t="s">
        <v>881</v>
      </c>
      <c r="X4043" t="s">
        <v>7651</v>
      </c>
      <c r="Y4043" t="str">
        <f>"37-3011"</f>
        <v>37-3011</v>
      </c>
      <c r="Z4043" t="s">
        <v>94</v>
      </c>
      <c r="AA4043">
        <v>561730</v>
      </c>
      <c r="AB4043">
        <v>55</v>
      </c>
      <c r="AC4043">
        <v>55</v>
      </c>
      <c r="AD4043" t="s">
        <v>79</v>
      </c>
      <c r="AE4043" t="s">
        <v>80</v>
      </c>
      <c r="AF4043">
        <v>40</v>
      </c>
      <c r="AG4043" s="4">
        <v>0.29166666666666669</v>
      </c>
      <c r="AH4043" s="4">
        <v>0.66666666666666663</v>
      </c>
      <c r="AI4043" s="5">
        <v>10.01</v>
      </c>
      <c r="AJ4043">
        <v>15.02</v>
      </c>
      <c r="AK4043">
        <v>21.36</v>
      </c>
      <c r="AL4043" t="s">
        <v>81</v>
      </c>
      <c r="AM4043" t="s">
        <v>82</v>
      </c>
      <c r="AO4043" t="s">
        <v>83</v>
      </c>
      <c r="AR4043" t="s">
        <v>82</v>
      </c>
      <c r="AT4043" t="s">
        <v>82</v>
      </c>
      <c r="AW4043" t="s">
        <v>82</v>
      </c>
      <c r="AY4043" t="s">
        <v>21915</v>
      </c>
      <c r="AZ4043" t="s">
        <v>4457</v>
      </c>
      <c r="BA4043" t="s">
        <v>2367</v>
      </c>
      <c r="BB4043">
        <v>29488</v>
      </c>
      <c r="BC4043" t="s">
        <v>79</v>
      </c>
      <c r="BH4043" t="s">
        <v>21916</v>
      </c>
      <c r="BJ4043">
        <v>813044319</v>
      </c>
    </row>
    <row r="4044" spans="1:62" x14ac:dyDescent="0.25">
      <c r="A4044" t="s">
        <v>21976</v>
      </c>
      <c r="B4044" s="2">
        <v>43515</v>
      </c>
      <c r="C4044" t="s">
        <v>63</v>
      </c>
      <c r="D4044" s="3">
        <v>43472.384100706018</v>
      </c>
      <c r="E4044" t="s">
        <v>64</v>
      </c>
      <c r="F4044" s="2">
        <v>43556</v>
      </c>
      <c r="G4044" s="2">
        <v>43673</v>
      </c>
      <c r="H4044" t="s">
        <v>21977</v>
      </c>
      <c r="I4044" t="s">
        <v>21978</v>
      </c>
      <c r="J4044" t="s">
        <v>21979</v>
      </c>
      <c r="L4044" t="s">
        <v>21980</v>
      </c>
      <c r="M4044" t="s">
        <v>308</v>
      </c>
      <c r="N4044">
        <v>7935</v>
      </c>
      <c r="O4044" t="s">
        <v>70</v>
      </c>
      <c r="Q4044" t="s">
        <v>21981</v>
      </c>
      <c r="S4044" t="s">
        <v>72</v>
      </c>
      <c r="T4044" t="s">
        <v>13303</v>
      </c>
      <c r="U4044" t="s">
        <v>3646</v>
      </c>
      <c r="V4044" t="s">
        <v>1757</v>
      </c>
      <c r="W4044" t="s">
        <v>278</v>
      </c>
      <c r="X4044" t="s">
        <v>20586</v>
      </c>
      <c r="Y4044" t="str">
        <f>"45-2092"</f>
        <v>45-2092</v>
      </c>
      <c r="Z4044" t="s">
        <v>883</v>
      </c>
      <c r="AA4044">
        <v>111421</v>
      </c>
      <c r="AB4044">
        <v>6</v>
      </c>
      <c r="AC4044">
        <v>6</v>
      </c>
      <c r="AD4044" t="s">
        <v>79</v>
      </c>
      <c r="AE4044" t="s">
        <v>80</v>
      </c>
      <c r="AF4044">
        <v>40</v>
      </c>
      <c r="AG4044" s="4">
        <v>0.33333333333333331</v>
      </c>
      <c r="AH4044" s="4">
        <v>0.69791666666666663</v>
      </c>
      <c r="AI4044" s="5">
        <v>16.239999999999998</v>
      </c>
      <c r="AJ4044">
        <v>24.36</v>
      </c>
      <c r="AL4044" t="s">
        <v>81</v>
      </c>
      <c r="AM4044" t="s">
        <v>82</v>
      </c>
      <c r="AO4044" t="s">
        <v>83</v>
      </c>
      <c r="AR4044" t="s">
        <v>82</v>
      </c>
      <c r="AT4044" t="s">
        <v>82</v>
      </c>
      <c r="AW4044" t="s">
        <v>72</v>
      </c>
      <c r="AX4044">
        <v>3</v>
      </c>
      <c r="AY4044" t="s">
        <v>18550</v>
      </c>
      <c r="AZ4044" t="s">
        <v>1303</v>
      </c>
      <c r="BA4044" t="s">
        <v>308</v>
      </c>
      <c r="BB4044">
        <v>7935</v>
      </c>
      <c r="BC4044" t="s">
        <v>79</v>
      </c>
      <c r="BH4044" t="s">
        <v>21982</v>
      </c>
      <c r="BJ4044">
        <v>222603117</v>
      </c>
    </row>
    <row r="4045" spans="1:62" x14ac:dyDescent="0.25">
      <c r="A4045" t="s">
        <v>22010</v>
      </c>
      <c r="B4045" s="2">
        <v>43515</v>
      </c>
      <c r="C4045" t="s">
        <v>63</v>
      </c>
      <c r="D4045" s="3">
        <v>43472.379902210647</v>
      </c>
      <c r="E4045" t="s">
        <v>64</v>
      </c>
      <c r="F4045" s="2">
        <v>43556</v>
      </c>
      <c r="G4045" s="2">
        <v>43784</v>
      </c>
      <c r="H4045" t="s">
        <v>22011</v>
      </c>
      <c r="J4045" t="s">
        <v>22012</v>
      </c>
      <c r="L4045" t="s">
        <v>22013</v>
      </c>
      <c r="M4045" t="s">
        <v>197</v>
      </c>
      <c r="N4045">
        <v>50659</v>
      </c>
      <c r="O4045" t="s">
        <v>70</v>
      </c>
      <c r="Q4045" t="s">
        <v>22014</v>
      </c>
      <c r="S4045" t="s">
        <v>72</v>
      </c>
      <c r="T4045" t="s">
        <v>22015</v>
      </c>
      <c r="U4045" t="s">
        <v>22016</v>
      </c>
      <c r="V4045" t="s">
        <v>22017</v>
      </c>
      <c r="W4045" t="s">
        <v>1064</v>
      </c>
      <c r="X4045" t="s">
        <v>22018</v>
      </c>
      <c r="Y4045" t="str">
        <f>"53-3032"</f>
        <v>53-3032</v>
      </c>
      <c r="Z4045" t="s">
        <v>157</v>
      </c>
      <c r="AA4045">
        <v>23731</v>
      </c>
      <c r="AB4045">
        <v>6</v>
      </c>
      <c r="AC4045">
        <v>6</v>
      </c>
      <c r="AD4045" t="s">
        <v>79</v>
      </c>
      <c r="AE4045" t="s">
        <v>95</v>
      </c>
      <c r="AF4045">
        <v>40</v>
      </c>
      <c r="AG4045" s="4">
        <v>0.25</v>
      </c>
      <c r="AH4045" s="4">
        <v>0.75</v>
      </c>
      <c r="AI4045" s="5">
        <v>24.1</v>
      </c>
      <c r="AJ4045">
        <v>36.15</v>
      </c>
      <c r="AL4045" t="s">
        <v>81</v>
      </c>
      <c r="AM4045" t="s">
        <v>82</v>
      </c>
      <c r="AO4045" t="s">
        <v>83</v>
      </c>
      <c r="AR4045" t="s">
        <v>82</v>
      </c>
      <c r="AT4045" t="s">
        <v>82</v>
      </c>
      <c r="AW4045" t="s">
        <v>72</v>
      </c>
      <c r="AX4045">
        <v>6</v>
      </c>
      <c r="AY4045" t="s">
        <v>22013</v>
      </c>
      <c r="AZ4045" t="s">
        <v>22019</v>
      </c>
      <c r="BA4045" t="s">
        <v>197</v>
      </c>
      <c r="BB4045">
        <v>50659</v>
      </c>
      <c r="BC4045" t="s">
        <v>79</v>
      </c>
      <c r="BH4045" t="s">
        <v>22012</v>
      </c>
      <c r="BJ4045">
        <v>421029170</v>
      </c>
    </row>
    <row r="4046" spans="1:62" x14ac:dyDescent="0.25">
      <c r="A4046" t="s">
        <v>22042</v>
      </c>
      <c r="B4046" s="2">
        <v>43515</v>
      </c>
      <c r="C4046" t="s">
        <v>63</v>
      </c>
      <c r="D4046" s="3">
        <v>43472.38257184028</v>
      </c>
      <c r="E4046" t="s">
        <v>64</v>
      </c>
      <c r="F4046" s="2">
        <v>43556</v>
      </c>
      <c r="G4046" s="2">
        <v>43783</v>
      </c>
      <c r="H4046" t="s">
        <v>21793</v>
      </c>
      <c r="I4046" t="s">
        <v>21794</v>
      </c>
      <c r="J4046" t="s">
        <v>21657</v>
      </c>
      <c r="L4046" t="s">
        <v>21658</v>
      </c>
      <c r="M4046" t="s">
        <v>298</v>
      </c>
      <c r="N4046">
        <v>4605</v>
      </c>
      <c r="O4046" t="s">
        <v>70</v>
      </c>
      <c r="Q4046" t="s">
        <v>21659</v>
      </c>
      <c r="S4046" t="s">
        <v>72</v>
      </c>
      <c r="T4046" t="s">
        <v>651</v>
      </c>
      <c r="U4046" t="s">
        <v>652</v>
      </c>
      <c r="V4046" t="s">
        <v>653</v>
      </c>
      <c r="W4046" t="s">
        <v>207</v>
      </c>
      <c r="X4046" t="s">
        <v>1500</v>
      </c>
      <c r="Y4046" t="str">
        <f>"35-2014"</f>
        <v>35-2014</v>
      </c>
      <c r="Z4046" t="s">
        <v>301</v>
      </c>
      <c r="AA4046">
        <v>721110</v>
      </c>
      <c r="AB4046">
        <v>20</v>
      </c>
      <c r="AC4046">
        <v>20</v>
      </c>
      <c r="AD4046" t="s">
        <v>79</v>
      </c>
      <c r="AE4046" t="s">
        <v>95</v>
      </c>
      <c r="AF4046">
        <v>35</v>
      </c>
      <c r="AG4046" s="4">
        <v>0.375</v>
      </c>
      <c r="AH4046" s="4">
        <v>0.66666666666666663</v>
      </c>
      <c r="AI4046" s="5">
        <v>12.12</v>
      </c>
      <c r="AJ4046">
        <v>18.18</v>
      </c>
      <c r="AK4046">
        <v>25.5</v>
      </c>
      <c r="AL4046" t="s">
        <v>81</v>
      </c>
      <c r="AM4046" t="s">
        <v>82</v>
      </c>
      <c r="AO4046" t="s">
        <v>83</v>
      </c>
      <c r="AR4046" t="s">
        <v>82</v>
      </c>
      <c r="AT4046" t="s">
        <v>82</v>
      </c>
      <c r="AW4046" t="s">
        <v>72</v>
      </c>
      <c r="AX4046">
        <v>6</v>
      </c>
      <c r="AY4046" t="s">
        <v>21658</v>
      </c>
      <c r="AZ4046" t="s">
        <v>10636</v>
      </c>
      <c r="BA4046" t="s">
        <v>298</v>
      </c>
      <c r="BB4046">
        <v>4605</v>
      </c>
      <c r="BC4046" t="s">
        <v>79</v>
      </c>
      <c r="BH4046" t="s">
        <v>21657</v>
      </c>
      <c r="BJ4046">
        <v>10505873</v>
      </c>
    </row>
    <row r="4047" spans="1:62" x14ac:dyDescent="0.25">
      <c r="A4047" t="s">
        <v>22202</v>
      </c>
      <c r="B4047" s="2">
        <v>43515</v>
      </c>
      <c r="C4047" t="s">
        <v>63</v>
      </c>
      <c r="D4047" s="3">
        <v>43472.382574108793</v>
      </c>
      <c r="E4047" t="s">
        <v>64</v>
      </c>
      <c r="F4047" s="2">
        <v>43556</v>
      </c>
      <c r="G4047" s="2">
        <v>43738</v>
      </c>
      <c r="H4047" t="s">
        <v>22203</v>
      </c>
      <c r="J4047" t="s">
        <v>22204</v>
      </c>
      <c r="L4047" t="s">
        <v>22205</v>
      </c>
      <c r="M4047" t="s">
        <v>1362</v>
      </c>
      <c r="N4047">
        <v>6615</v>
      </c>
      <c r="O4047" t="s">
        <v>70</v>
      </c>
      <c r="Q4047" t="s">
        <v>22206</v>
      </c>
      <c r="S4047" t="s">
        <v>72</v>
      </c>
      <c r="T4047" t="s">
        <v>1917</v>
      </c>
      <c r="U4047" t="s">
        <v>1918</v>
      </c>
      <c r="V4047" t="s">
        <v>1919</v>
      </c>
      <c r="W4047" t="s">
        <v>105</v>
      </c>
      <c r="X4047" t="s">
        <v>22207</v>
      </c>
      <c r="Y4047" t="str">
        <f>"47-2161"</f>
        <v>47-2161</v>
      </c>
      <c r="Z4047" t="s">
        <v>6926</v>
      </c>
      <c r="AA4047">
        <v>238990</v>
      </c>
      <c r="AB4047">
        <v>6</v>
      </c>
      <c r="AC4047">
        <v>6</v>
      </c>
      <c r="AD4047" t="s">
        <v>79</v>
      </c>
      <c r="AE4047" t="s">
        <v>95</v>
      </c>
      <c r="AF4047">
        <v>35</v>
      </c>
      <c r="AG4047" s="4">
        <v>0.29166666666666669</v>
      </c>
      <c r="AH4047" s="4">
        <v>0.70833333333333337</v>
      </c>
      <c r="AI4047" s="5">
        <v>29.07</v>
      </c>
      <c r="AJ4047">
        <v>43.61</v>
      </c>
      <c r="AL4047" t="s">
        <v>81</v>
      </c>
      <c r="AM4047" t="s">
        <v>82</v>
      </c>
      <c r="AO4047" t="s">
        <v>83</v>
      </c>
      <c r="AR4047" t="s">
        <v>82</v>
      </c>
      <c r="AT4047" t="s">
        <v>82</v>
      </c>
      <c r="AW4047" t="s">
        <v>82</v>
      </c>
      <c r="AY4047" t="s">
        <v>22205</v>
      </c>
      <c r="AZ4047" t="s">
        <v>22208</v>
      </c>
      <c r="BA4047" t="s">
        <v>1362</v>
      </c>
      <c r="BB4047">
        <v>6615</v>
      </c>
      <c r="BC4047" t="s">
        <v>79</v>
      </c>
      <c r="BH4047" t="s">
        <v>22204</v>
      </c>
      <c r="BJ4047">
        <v>611673039</v>
      </c>
    </row>
    <row r="4048" spans="1:62" x14ac:dyDescent="0.25">
      <c r="A4048" t="s">
        <v>22327</v>
      </c>
      <c r="B4048" s="2">
        <v>43515</v>
      </c>
      <c r="C4048" t="s">
        <v>63</v>
      </c>
      <c r="D4048" s="3">
        <v>43472.383586574077</v>
      </c>
      <c r="E4048" t="s">
        <v>64</v>
      </c>
      <c r="F4048" s="2">
        <v>43556</v>
      </c>
      <c r="G4048" s="2">
        <v>43821</v>
      </c>
      <c r="H4048" t="s">
        <v>22328</v>
      </c>
      <c r="I4048" t="s">
        <v>22329</v>
      </c>
      <c r="J4048" t="s">
        <v>22330</v>
      </c>
      <c r="K4048" t="s">
        <v>22331</v>
      </c>
      <c r="L4048" t="s">
        <v>22332</v>
      </c>
      <c r="M4048" t="s">
        <v>136</v>
      </c>
      <c r="N4048">
        <v>20689</v>
      </c>
      <c r="O4048" t="s">
        <v>70</v>
      </c>
      <c r="Q4048" t="s">
        <v>22333</v>
      </c>
      <c r="R4048">
        <v>2</v>
      </c>
      <c r="S4048" t="s">
        <v>72</v>
      </c>
      <c r="T4048" t="s">
        <v>13303</v>
      </c>
      <c r="U4048" t="s">
        <v>18510</v>
      </c>
      <c r="V4048" t="s">
        <v>1757</v>
      </c>
      <c r="W4048" t="s">
        <v>278</v>
      </c>
      <c r="X4048" t="s">
        <v>22334</v>
      </c>
      <c r="Y4048" t="str">
        <f>"47-2061"</f>
        <v>47-2061</v>
      </c>
      <c r="Z4048" t="s">
        <v>326</v>
      </c>
      <c r="AA4048">
        <v>238990</v>
      </c>
      <c r="AB4048">
        <v>7</v>
      </c>
      <c r="AC4048">
        <v>7</v>
      </c>
      <c r="AD4048" t="s">
        <v>79</v>
      </c>
      <c r="AE4048" t="s">
        <v>95</v>
      </c>
      <c r="AF4048">
        <v>40</v>
      </c>
      <c r="AG4048" s="4">
        <v>0.25</v>
      </c>
      <c r="AH4048" s="4">
        <v>0.60416666666666663</v>
      </c>
      <c r="AI4048" s="5">
        <v>17.46</v>
      </c>
      <c r="AJ4048">
        <v>26.19</v>
      </c>
      <c r="AL4048" t="s">
        <v>81</v>
      </c>
      <c r="AM4048" t="s">
        <v>82</v>
      </c>
      <c r="AO4048" t="s">
        <v>83</v>
      </c>
      <c r="AP4048" t="s">
        <v>67</v>
      </c>
      <c r="AQ4048" t="s">
        <v>67</v>
      </c>
      <c r="AR4048" t="s">
        <v>82</v>
      </c>
      <c r="AT4048" t="s">
        <v>82</v>
      </c>
      <c r="AW4048" t="s">
        <v>72</v>
      </c>
      <c r="AX4048">
        <v>12</v>
      </c>
      <c r="AY4048" t="s">
        <v>22335</v>
      </c>
      <c r="AZ4048" t="s">
        <v>22336</v>
      </c>
      <c r="BA4048" t="s">
        <v>136</v>
      </c>
      <c r="BB4048">
        <v>20736</v>
      </c>
      <c r="BC4048" t="s">
        <v>79</v>
      </c>
      <c r="BH4048" t="s">
        <v>22337</v>
      </c>
      <c r="BJ4048">
        <v>208123604</v>
      </c>
    </row>
    <row r="4049" spans="1:62" x14ac:dyDescent="0.25">
      <c r="A4049" t="s">
        <v>22374</v>
      </c>
      <c r="B4049" s="2">
        <v>43515</v>
      </c>
      <c r="C4049" t="s">
        <v>63</v>
      </c>
      <c r="D4049" s="3">
        <v>43472.383586307871</v>
      </c>
      <c r="E4049" t="s">
        <v>1763</v>
      </c>
      <c r="F4049" s="2">
        <v>43556</v>
      </c>
      <c r="G4049" s="2">
        <v>43769</v>
      </c>
      <c r="H4049" t="s">
        <v>22375</v>
      </c>
      <c r="J4049" t="s">
        <v>22376</v>
      </c>
      <c r="L4049" t="s">
        <v>22377</v>
      </c>
      <c r="M4049" t="s">
        <v>774</v>
      </c>
      <c r="N4049">
        <v>80452</v>
      </c>
      <c r="O4049" t="s">
        <v>70</v>
      </c>
      <c r="Q4049" t="s">
        <v>22378</v>
      </c>
      <c r="S4049" t="s">
        <v>72</v>
      </c>
      <c r="T4049" t="s">
        <v>878</v>
      </c>
      <c r="U4049" t="s">
        <v>12165</v>
      </c>
      <c r="V4049" t="s">
        <v>2620</v>
      </c>
      <c r="W4049" t="s">
        <v>881</v>
      </c>
      <c r="X4049" t="s">
        <v>22379</v>
      </c>
      <c r="Y4049" t="str">
        <f>"35-3022"</f>
        <v>35-3022</v>
      </c>
      <c r="Z4049" t="s">
        <v>280</v>
      </c>
      <c r="AA4049">
        <v>722511</v>
      </c>
      <c r="AB4049">
        <v>4</v>
      </c>
      <c r="AC4049">
        <v>4</v>
      </c>
      <c r="AD4049" t="s">
        <v>79</v>
      </c>
      <c r="AE4049" t="s">
        <v>80</v>
      </c>
      <c r="AF4049">
        <v>40</v>
      </c>
      <c r="AG4049" s="4">
        <v>0.33333333333333331</v>
      </c>
      <c r="AH4049" s="4">
        <v>0.70833333333333337</v>
      </c>
      <c r="AI4049" s="5">
        <v>11.36</v>
      </c>
      <c r="AJ4049">
        <v>17.04</v>
      </c>
      <c r="AK4049">
        <v>18</v>
      </c>
      <c r="AL4049" t="s">
        <v>81</v>
      </c>
      <c r="AM4049" t="s">
        <v>82</v>
      </c>
      <c r="AO4049" t="s">
        <v>83</v>
      </c>
      <c r="AR4049" t="s">
        <v>82</v>
      </c>
      <c r="AT4049" t="s">
        <v>82</v>
      </c>
      <c r="AW4049" t="s">
        <v>82</v>
      </c>
      <c r="AY4049" t="s">
        <v>22377</v>
      </c>
      <c r="AZ4049" t="s">
        <v>22380</v>
      </c>
      <c r="BA4049" t="s">
        <v>774</v>
      </c>
      <c r="BB4049">
        <v>80452</v>
      </c>
      <c r="BC4049" t="s">
        <v>87</v>
      </c>
      <c r="BH4049" t="s">
        <v>22381</v>
      </c>
      <c r="BJ4049">
        <v>205240546</v>
      </c>
    </row>
    <row r="4050" spans="1:62" x14ac:dyDescent="0.25">
      <c r="A4050" t="s">
        <v>22406</v>
      </c>
      <c r="B4050" s="2">
        <v>43515</v>
      </c>
      <c r="C4050" t="s">
        <v>63</v>
      </c>
      <c r="D4050" s="3">
        <v>43472.382924826386</v>
      </c>
      <c r="E4050" t="s">
        <v>64</v>
      </c>
      <c r="F4050" s="2">
        <v>43556</v>
      </c>
      <c r="G4050" s="2">
        <v>43738</v>
      </c>
      <c r="H4050" t="s">
        <v>22203</v>
      </c>
      <c r="J4050" t="s">
        <v>22204</v>
      </c>
      <c r="L4050" t="s">
        <v>22205</v>
      </c>
      <c r="M4050" t="s">
        <v>1362</v>
      </c>
      <c r="N4050">
        <v>6615</v>
      </c>
      <c r="O4050" t="s">
        <v>70</v>
      </c>
      <c r="Q4050" t="s">
        <v>22407</v>
      </c>
      <c r="S4050" t="s">
        <v>72</v>
      </c>
      <c r="T4050" t="s">
        <v>1917</v>
      </c>
      <c r="U4050" t="s">
        <v>1918</v>
      </c>
      <c r="V4050" t="s">
        <v>1919</v>
      </c>
      <c r="W4050" t="s">
        <v>105</v>
      </c>
      <c r="X4050" t="s">
        <v>22408</v>
      </c>
      <c r="Y4050" t="str">
        <f>"47-3014"</f>
        <v>47-3014</v>
      </c>
      <c r="Z4050" t="s">
        <v>1320</v>
      </c>
      <c r="AA4050">
        <v>238990</v>
      </c>
      <c r="AB4050">
        <v>8</v>
      </c>
      <c r="AC4050">
        <v>8</v>
      </c>
      <c r="AD4050" t="s">
        <v>79</v>
      </c>
      <c r="AE4050" t="s">
        <v>95</v>
      </c>
      <c r="AF4050">
        <v>35</v>
      </c>
      <c r="AG4050" s="4">
        <v>0.29166666666666669</v>
      </c>
      <c r="AH4050" s="4">
        <v>0.70833333333333337</v>
      </c>
      <c r="AI4050" s="5">
        <v>14.7</v>
      </c>
      <c r="AJ4050">
        <v>22.05</v>
      </c>
      <c r="AL4050" t="s">
        <v>81</v>
      </c>
      <c r="AM4050" t="s">
        <v>82</v>
      </c>
      <c r="AO4050" t="s">
        <v>83</v>
      </c>
      <c r="AR4050" t="s">
        <v>82</v>
      </c>
      <c r="AT4050" t="s">
        <v>82</v>
      </c>
      <c r="AW4050" t="s">
        <v>82</v>
      </c>
      <c r="AY4050" t="s">
        <v>22205</v>
      </c>
      <c r="AZ4050" t="s">
        <v>22208</v>
      </c>
      <c r="BA4050" t="s">
        <v>1362</v>
      </c>
      <c r="BB4050">
        <v>6615</v>
      </c>
      <c r="BC4050" t="s">
        <v>79</v>
      </c>
      <c r="BH4050" t="s">
        <v>22204</v>
      </c>
      <c r="BJ4050">
        <v>611673039</v>
      </c>
    </row>
    <row r="4051" spans="1:62" x14ac:dyDescent="0.25">
      <c r="A4051" t="s">
        <v>22458</v>
      </c>
      <c r="B4051" s="2">
        <v>43515</v>
      </c>
      <c r="C4051" t="s">
        <v>63</v>
      </c>
      <c r="D4051" s="3">
        <v>43472.384107002312</v>
      </c>
      <c r="E4051" t="s">
        <v>64</v>
      </c>
      <c r="F4051" s="2">
        <v>43556</v>
      </c>
      <c r="G4051" s="2">
        <v>43799</v>
      </c>
      <c r="H4051" t="s">
        <v>22459</v>
      </c>
      <c r="J4051" t="s">
        <v>22460</v>
      </c>
      <c r="L4051" t="s">
        <v>9512</v>
      </c>
      <c r="M4051" t="s">
        <v>226</v>
      </c>
      <c r="N4051">
        <v>48320</v>
      </c>
      <c r="O4051" t="s">
        <v>70</v>
      </c>
      <c r="Q4051" t="s">
        <v>22461</v>
      </c>
      <c r="S4051" t="s">
        <v>72</v>
      </c>
      <c r="T4051" t="s">
        <v>13303</v>
      </c>
      <c r="U4051" t="s">
        <v>3646</v>
      </c>
      <c r="V4051" t="s">
        <v>1757</v>
      </c>
      <c r="W4051" t="s">
        <v>278</v>
      </c>
      <c r="X4051" t="s">
        <v>106</v>
      </c>
      <c r="Y4051" t="str">
        <f>"37-3011"</f>
        <v>37-3011</v>
      </c>
      <c r="Z4051" t="s">
        <v>94</v>
      </c>
      <c r="AA4051">
        <v>561730</v>
      </c>
      <c r="AB4051">
        <v>16</v>
      </c>
      <c r="AC4051">
        <v>16</v>
      </c>
      <c r="AD4051" t="s">
        <v>79</v>
      </c>
      <c r="AE4051" t="s">
        <v>80</v>
      </c>
      <c r="AF4051">
        <v>40</v>
      </c>
      <c r="AG4051" s="4">
        <v>0.33333333333333331</v>
      </c>
      <c r="AH4051" s="4">
        <v>0.70833333333333337</v>
      </c>
      <c r="AI4051" s="5">
        <v>15.08</v>
      </c>
      <c r="AJ4051">
        <v>22.62</v>
      </c>
      <c r="AL4051" t="s">
        <v>81</v>
      </c>
      <c r="AM4051" t="s">
        <v>82</v>
      </c>
      <c r="AO4051" t="s">
        <v>83</v>
      </c>
      <c r="AR4051" t="s">
        <v>82</v>
      </c>
      <c r="AT4051" t="s">
        <v>82</v>
      </c>
      <c r="AW4051" t="s">
        <v>72</v>
      </c>
      <c r="AX4051">
        <v>3</v>
      </c>
      <c r="AY4051" t="s">
        <v>22462</v>
      </c>
      <c r="AZ4051" t="s">
        <v>3246</v>
      </c>
      <c r="BA4051" t="s">
        <v>226</v>
      </c>
      <c r="BB4051">
        <v>48320</v>
      </c>
      <c r="BC4051" t="s">
        <v>79</v>
      </c>
      <c r="BH4051" t="s">
        <v>22463</v>
      </c>
      <c r="BJ4051">
        <v>383394453</v>
      </c>
    </row>
    <row r="4052" spans="1:62" x14ac:dyDescent="0.25">
      <c r="A4052" t="s">
        <v>22665</v>
      </c>
      <c r="B4052" s="2">
        <v>43515</v>
      </c>
      <c r="C4052" t="s">
        <v>63</v>
      </c>
      <c r="D4052" s="3">
        <v>43472.383252418978</v>
      </c>
      <c r="E4052" t="s">
        <v>64</v>
      </c>
      <c r="F4052" s="2">
        <v>43556</v>
      </c>
      <c r="G4052" s="2">
        <v>43814</v>
      </c>
      <c r="H4052" t="s">
        <v>22666</v>
      </c>
      <c r="J4052" t="s">
        <v>22667</v>
      </c>
      <c r="L4052" t="s">
        <v>3222</v>
      </c>
      <c r="M4052" t="s">
        <v>3224</v>
      </c>
      <c r="N4052">
        <v>38654</v>
      </c>
      <c r="O4052" t="s">
        <v>70</v>
      </c>
      <c r="Q4052" t="s">
        <v>22668</v>
      </c>
      <c r="S4052" t="s">
        <v>72</v>
      </c>
      <c r="T4052" t="s">
        <v>1917</v>
      </c>
      <c r="U4052" t="s">
        <v>1918</v>
      </c>
      <c r="V4052" t="s">
        <v>1919</v>
      </c>
      <c r="W4052" t="s">
        <v>105</v>
      </c>
      <c r="X4052" t="s">
        <v>2013</v>
      </c>
      <c r="Y4052" t="str">
        <f>"37-3011"</f>
        <v>37-3011</v>
      </c>
      <c r="Z4052" t="s">
        <v>94</v>
      </c>
      <c r="AA4052">
        <v>561730</v>
      </c>
      <c r="AB4052">
        <v>36</v>
      </c>
      <c r="AC4052">
        <v>36</v>
      </c>
      <c r="AD4052" t="s">
        <v>79</v>
      </c>
      <c r="AE4052" t="s">
        <v>95</v>
      </c>
      <c r="AF4052">
        <v>40</v>
      </c>
      <c r="AG4052" s="4">
        <v>0.29166666666666669</v>
      </c>
      <c r="AH4052" s="4">
        <v>0.66666666666666663</v>
      </c>
      <c r="AI4052" s="5">
        <v>12.82</v>
      </c>
      <c r="AJ4052">
        <v>19.23</v>
      </c>
      <c r="AL4052" t="s">
        <v>81</v>
      </c>
      <c r="AM4052" t="s">
        <v>82</v>
      </c>
      <c r="AO4052" t="s">
        <v>83</v>
      </c>
      <c r="AR4052" t="s">
        <v>82</v>
      </c>
      <c r="AT4052" t="s">
        <v>82</v>
      </c>
      <c r="AW4052" t="s">
        <v>82</v>
      </c>
      <c r="AY4052" t="s">
        <v>3222</v>
      </c>
      <c r="AZ4052" t="s">
        <v>22669</v>
      </c>
      <c r="BA4052" t="s">
        <v>3224</v>
      </c>
      <c r="BB4052">
        <v>38654</v>
      </c>
      <c r="BC4052" t="s">
        <v>79</v>
      </c>
      <c r="BH4052" t="s">
        <v>22667</v>
      </c>
      <c r="BJ4052">
        <v>640854408</v>
      </c>
    </row>
    <row r="4053" spans="1:62" x14ac:dyDescent="0.25">
      <c r="A4053" t="s">
        <v>23007</v>
      </c>
      <c r="B4053" s="2">
        <v>43515</v>
      </c>
      <c r="C4053" t="s">
        <v>63</v>
      </c>
      <c r="D4053" s="3">
        <v>43472.383256388886</v>
      </c>
      <c r="E4053" t="s">
        <v>64</v>
      </c>
      <c r="F4053" s="2">
        <v>43556</v>
      </c>
      <c r="G4053" s="2">
        <v>43800</v>
      </c>
      <c r="H4053" t="s">
        <v>20912</v>
      </c>
      <c r="J4053" t="s">
        <v>20913</v>
      </c>
      <c r="L4053" t="s">
        <v>20914</v>
      </c>
      <c r="M4053" t="s">
        <v>1064</v>
      </c>
      <c r="N4053">
        <v>38555</v>
      </c>
      <c r="O4053" t="s">
        <v>70</v>
      </c>
      <c r="Q4053" t="s">
        <v>20915</v>
      </c>
      <c r="S4053" t="s">
        <v>72</v>
      </c>
      <c r="T4053" t="s">
        <v>651</v>
      </c>
      <c r="U4053" t="s">
        <v>652</v>
      </c>
      <c r="V4053" t="s">
        <v>653</v>
      </c>
      <c r="W4053" t="s">
        <v>207</v>
      </c>
      <c r="X4053" t="s">
        <v>1427</v>
      </c>
      <c r="Y4053" t="str">
        <f>"37-2012"</f>
        <v>37-2012</v>
      </c>
      <c r="Z4053" t="s">
        <v>373</v>
      </c>
      <c r="AA4053">
        <v>561720</v>
      </c>
      <c r="AB4053">
        <v>30</v>
      </c>
      <c r="AC4053">
        <v>30</v>
      </c>
      <c r="AD4053" t="s">
        <v>79</v>
      </c>
      <c r="AE4053" t="s">
        <v>95</v>
      </c>
      <c r="AF4053">
        <v>35</v>
      </c>
      <c r="AG4053" s="4">
        <v>0.375</v>
      </c>
      <c r="AH4053" s="4">
        <v>0.66666666666666663</v>
      </c>
      <c r="AI4053" s="5">
        <v>9.9700000000000006</v>
      </c>
      <c r="AJ4053">
        <v>14.96</v>
      </c>
      <c r="AL4053" t="s">
        <v>81</v>
      </c>
      <c r="AM4053" t="s">
        <v>82</v>
      </c>
      <c r="AO4053" t="s">
        <v>83</v>
      </c>
      <c r="AR4053" t="s">
        <v>82</v>
      </c>
      <c r="AT4053" t="s">
        <v>82</v>
      </c>
      <c r="AW4053" t="s">
        <v>72</v>
      </c>
      <c r="AX4053">
        <v>3</v>
      </c>
      <c r="AY4053" t="s">
        <v>23008</v>
      </c>
      <c r="AZ4053" t="s">
        <v>7316</v>
      </c>
      <c r="BA4053" t="s">
        <v>1064</v>
      </c>
      <c r="BB4053">
        <v>37738</v>
      </c>
      <c r="BC4053" t="s">
        <v>79</v>
      </c>
      <c r="BH4053" t="s">
        <v>23009</v>
      </c>
      <c r="BJ4053">
        <v>621206906</v>
      </c>
    </row>
    <row r="4054" spans="1:62" x14ac:dyDescent="0.25">
      <c r="A4054" t="s">
        <v>23036</v>
      </c>
      <c r="B4054" s="2">
        <v>43515</v>
      </c>
      <c r="C4054" t="s">
        <v>63</v>
      </c>
      <c r="D4054" s="3">
        <v>43472.383653634257</v>
      </c>
      <c r="E4054" t="s">
        <v>64</v>
      </c>
      <c r="F4054" s="2">
        <v>43556</v>
      </c>
      <c r="G4054" s="2">
        <v>43766</v>
      </c>
      <c r="H4054" t="s">
        <v>5415</v>
      </c>
      <c r="I4054" t="s">
        <v>67</v>
      </c>
      <c r="J4054" t="s">
        <v>5416</v>
      </c>
      <c r="K4054" t="s">
        <v>67</v>
      </c>
      <c r="L4054" t="s">
        <v>4124</v>
      </c>
      <c r="M4054" t="s">
        <v>745</v>
      </c>
      <c r="N4054">
        <v>66214</v>
      </c>
      <c r="O4054" t="s">
        <v>70</v>
      </c>
      <c r="P4054" t="s">
        <v>67</v>
      </c>
      <c r="Q4054" t="s">
        <v>5417</v>
      </c>
      <c r="S4054" t="s">
        <v>72</v>
      </c>
      <c r="T4054" t="s">
        <v>651</v>
      </c>
      <c r="U4054" t="s">
        <v>652</v>
      </c>
      <c r="V4054" t="s">
        <v>653</v>
      </c>
      <c r="W4054" t="s">
        <v>207</v>
      </c>
      <c r="X4054" t="s">
        <v>5418</v>
      </c>
      <c r="Y4054" t="str">
        <f>"39-9032"</f>
        <v>39-9032</v>
      </c>
      <c r="Z4054" t="s">
        <v>5419</v>
      </c>
      <c r="AA4054">
        <v>61162</v>
      </c>
      <c r="AB4054">
        <v>3</v>
      </c>
      <c r="AC4054">
        <v>3</v>
      </c>
      <c r="AD4054" t="s">
        <v>79</v>
      </c>
      <c r="AE4054" t="s">
        <v>80</v>
      </c>
      <c r="AF4054">
        <v>35</v>
      </c>
      <c r="AG4054" s="4">
        <v>0.58333333333333337</v>
      </c>
      <c r="AH4054" s="4">
        <v>0.875</v>
      </c>
      <c r="AI4054" s="5">
        <v>13.51</v>
      </c>
      <c r="AL4054" t="s">
        <v>81</v>
      </c>
      <c r="AM4054" t="s">
        <v>82</v>
      </c>
      <c r="AO4054" t="s">
        <v>5127</v>
      </c>
      <c r="AP4054" t="s">
        <v>67</v>
      </c>
      <c r="AQ4054" t="s">
        <v>5420</v>
      </c>
      <c r="AR4054" t="s">
        <v>82</v>
      </c>
      <c r="AT4054" t="s">
        <v>82</v>
      </c>
      <c r="AW4054" t="s">
        <v>82</v>
      </c>
      <c r="AY4054" t="s">
        <v>1729</v>
      </c>
      <c r="AZ4054" t="s">
        <v>7299</v>
      </c>
      <c r="BA4054" t="s">
        <v>783</v>
      </c>
      <c r="BB4054">
        <v>44145</v>
      </c>
      <c r="BC4054" t="s">
        <v>79</v>
      </c>
      <c r="BH4054" t="s">
        <v>23037</v>
      </c>
      <c r="BJ4054">
        <v>742852234</v>
      </c>
    </row>
    <row r="4055" spans="1:62" x14ac:dyDescent="0.25">
      <c r="A4055" t="s">
        <v>23044</v>
      </c>
      <c r="B4055" s="2">
        <v>43515</v>
      </c>
      <c r="C4055" t="s">
        <v>63</v>
      </c>
      <c r="D4055" s="3">
        <v>43472.378124386574</v>
      </c>
      <c r="E4055" t="s">
        <v>282</v>
      </c>
      <c r="F4055" s="2">
        <v>43556</v>
      </c>
      <c r="G4055" s="2">
        <v>43707</v>
      </c>
      <c r="H4055" t="s">
        <v>23045</v>
      </c>
      <c r="I4055" t="s">
        <v>23046</v>
      </c>
      <c r="J4055" t="s">
        <v>23047</v>
      </c>
      <c r="L4055" t="s">
        <v>12275</v>
      </c>
      <c r="M4055" t="s">
        <v>783</v>
      </c>
      <c r="N4055">
        <v>44060</v>
      </c>
      <c r="O4055" t="s">
        <v>70</v>
      </c>
      <c r="Q4055" t="s">
        <v>23048</v>
      </c>
      <c r="S4055" t="s">
        <v>82</v>
      </c>
      <c r="U4055" t="s">
        <v>92</v>
      </c>
      <c r="X4055" t="s">
        <v>1500</v>
      </c>
      <c r="Y4055" t="str">
        <f>"35-2014"</f>
        <v>35-2014</v>
      </c>
      <c r="Z4055" t="s">
        <v>301</v>
      </c>
      <c r="AA4055">
        <v>722511</v>
      </c>
      <c r="AB4055">
        <v>4</v>
      </c>
      <c r="AC4055">
        <v>1</v>
      </c>
      <c r="AD4055" t="s">
        <v>79</v>
      </c>
      <c r="AE4055" t="s">
        <v>95</v>
      </c>
      <c r="AF4055">
        <v>40</v>
      </c>
      <c r="AG4055" s="4">
        <v>0.41666666666666669</v>
      </c>
      <c r="AH4055" s="4">
        <v>0.75</v>
      </c>
      <c r="AI4055" s="5">
        <v>12.68</v>
      </c>
      <c r="AJ4055">
        <v>19.02</v>
      </c>
      <c r="AL4055" t="s">
        <v>81</v>
      </c>
      <c r="AM4055" t="s">
        <v>82</v>
      </c>
      <c r="AO4055" t="s">
        <v>83</v>
      </c>
      <c r="AR4055" t="s">
        <v>82</v>
      </c>
      <c r="AT4055" t="s">
        <v>82</v>
      </c>
      <c r="AW4055" t="s">
        <v>82</v>
      </c>
      <c r="AY4055" t="s">
        <v>12275</v>
      </c>
      <c r="AZ4055" t="s">
        <v>1278</v>
      </c>
      <c r="BA4055" t="s">
        <v>783</v>
      </c>
      <c r="BB4055">
        <v>44060</v>
      </c>
      <c r="BC4055" t="s">
        <v>87</v>
      </c>
      <c r="BH4055" t="s">
        <v>23047</v>
      </c>
      <c r="BJ4055">
        <v>582667944</v>
      </c>
    </row>
    <row r="4056" spans="1:62" x14ac:dyDescent="0.25">
      <c r="A4056" t="s">
        <v>23421</v>
      </c>
      <c r="B4056" s="2">
        <v>43515</v>
      </c>
      <c r="C4056" t="s">
        <v>63</v>
      </c>
      <c r="D4056" s="3">
        <v>43472.383595914354</v>
      </c>
      <c r="E4056" t="s">
        <v>1763</v>
      </c>
      <c r="F4056" s="2">
        <v>43556</v>
      </c>
      <c r="G4056" s="2">
        <v>43813</v>
      </c>
      <c r="H4056" t="s">
        <v>23422</v>
      </c>
      <c r="J4056" t="s">
        <v>23423</v>
      </c>
      <c r="L4056" t="s">
        <v>12593</v>
      </c>
      <c r="M4056" t="s">
        <v>105</v>
      </c>
      <c r="N4056">
        <v>76092</v>
      </c>
      <c r="O4056" t="s">
        <v>70</v>
      </c>
      <c r="Q4056" t="s">
        <v>23424</v>
      </c>
      <c r="S4056" t="s">
        <v>72</v>
      </c>
      <c r="T4056" t="s">
        <v>1917</v>
      </c>
      <c r="U4056" t="s">
        <v>1918</v>
      </c>
      <c r="V4056" t="s">
        <v>1919</v>
      </c>
      <c r="W4056" t="s">
        <v>105</v>
      </c>
      <c r="X4056" t="s">
        <v>106</v>
      </c>
      <c r="Y4056" t="str">
        <f>"37-3011"</f>
        <v>37-3011</v>
      </c>
      <c r="Z4056" t="s">
        <v>94</v>
      </c>
      <c r="AA4056">
        <v>561730</v>
      </c>
      <c r="AB4056">
        <v>12</v>
      </c>
      <c r="AC4056">
        <v>12</v>
      </c>
      <c r="AD4056" t="s">
        <v>79</v>
      </c>
      <c r="AE4056" t="s">
        <v>95</v>
      </c>
      <c r="AF4056">
        <v>40</v>
      </c>
      <c r="AG4056" s="4">
        <v>0.3125</v>
      </c>
      <c r="AH4056" s="4">
        <v>0.6875</v>
      </c>
      <c r="AI4056" s="5">
        <v>12.43</v>
      </c>
      <c r="AJ4056">
        <v>18.649999999999999</v>
      </c>
      <c r="AL4056" t="s">
        <v>81</v>
      </c>
      <c r="AM4056" t="s">
        <v>82</v>
      </c>
      <c r="AO4056" t="s">
        <v>83</v>
      </c>
      <c r="AR4056" t="s">
        <v>82</v>
      </c>
      <c r="AT4056" t="s">
        <v>82</v>
      </c>
      <c r="AW4056" t="s">
        <v>82</v>
      </c>
      <c r="AY4056" t="s">
        <v>12593</v>
      </c>
      <c r="AZ4056" t="s">
        <v>1428</v>
      </c>
      <c r="BA4056" t="s">
        <v>105</v>
      </c>
      <c r="BB4056">
        <v>76092</v>
      </c>
      <c r="BC4056" t="s">
        <v>79</v>
      </c>
      <c r="BH4056" t="s">
        <v>23423</v>
      </c>
      <c r="BJ4056">
        <v>752831871</v>
      </c>
    </row>
    <row r="4057" spans="1:62" x14ac:dyDescent="0.25">
      <c r="A4057" t="s">
        <v>23765</v>
      </c>
      <c r="B4057" s="2">
        <v>43515</v>
      </c>
      <c r="C4057" t="s">
        <v>63</v>
      </c>
      <c r="D4057" s="3">
        <v>43472.382095381945</v>
      </c>
      <c r="E4057" t="s">
        <v>1763</v>
      </c>
      <c r="F4057" s="2">
        <v>43556</v>
      </c>
      <c r="G4057" s="2">
        <v>43799</v>
      </c>
      <c r="H4057" t="s">
        <v>23766</v>
      </c>
      <c r="I4057" t="s">
        <v>23767</v>
      </c>
      <c r="J4057" t="s">
        <v>23768</v>
      </c>
      <c r="L4057" t="s">
        <v>1629</v>
      </c>
      <c r="M4057" t="s">
        <v>207</v>
      </c>
      <c r="N4057">
        <v>2155</v>
      </c>
      <c r="O4057" t="s">
        <v>70</v>
      </c>
      <c r="Q4057" t="s">
        <v>23769</v>
      </c>
      <c r="S4057" t="s">
        <v>72</v>
      </c>
      <c r="T4057" t="s">
        <v>3749</v>
      </c>
      <c r="U4057" t="s">
        <v>3750</v>
      </c>
      <c r="V4057" t="s">
        <v>642</v>
      </c>
      <c r="W4057" t="s">
        <v>105</v>
      </c>
      <c r="X4057" t="s">
        <v>6677</v>
      </c>
      <c r="Y4057" t="str">
        <f>"53-7062"</f>
        <v>53-7062</v>
      </c>
      <c r="Z4057" t="s">
        <v>337</v>
      </c>
      <c r="AA4057">
        <v>484210</v>
      </c>
      <c r="AB4057">
        <v>20</v>
      </c>
      <c r="AC4057">
        <v>20</v>
      </c>
      <c r="AD4057" t="s">
        <v>79</v>
      </c>
      <c r="AE4057" t="s">
        <v>95</v>
      </c>
      <c r="AF4057">
        <v>40</v>
      </c>
      <c r="AG4057" s="4">
        <v>0.29166666666666669</v>
      </c>
      <c r="AH4057" s="4">
        <v>0.66666666666666663</v>
      </c>
      <c r="AI4057" s="5">
        <v>16.25</v>
      </c>
      <c r="AJ4057">
        <v>24.38</v>
      </c>
      <c r="AK4057">
        <v>31.5</v>
      </c>
      <c r="AL4057" t="s">
        <v>81</v>
      </c>
      <c r="AM4057" t="s">
        <v>82</v>
      </c>
      <c r="AO4057" t="s">
        <v>83</v>
      </c>
      <c r="AR4057" t="s">
        <v>82</v>
      </c>
      <c r="AT4057" t="s">
        <v>82</v>
      </c>
      <c r="AW4057" t="s">
        <v>82</v>
      </c>
      <c r="AY4057" t="s">
        <v>1629</v>
      </c>
      <c r="AZ4057" t="s">
        <v>3829</v>
      </c>
      <c r="BA4057" t="s">
        <v>207</v>
      </c>
      <c r="BB4057">
        <v>2155</v>
      </c>
      <c r="BC4057" t="s">
        <v>79</v>
      </c>
      <c r="BH4057" t="s">
        <v>23768</v>
      </c>
      <c r="BJ4057">
        <v>812140012</v>
      </c>
    </row>
    <row r="4058" spans="1:62" x14ac:dyDescent="0.25">
      <c r="A4058" t="s">
        <v>23855</v>
      </c>
      <c r="B4058" s="2">
        <v>43515</v>
      </c>
      <c r="C4058" t="s">
        <v>63</v>
      </c>
      <c r="D4058" s="3">
        <v>43472.381088136572</v>
      </c>
      <c r="E4058" t="s">
        <v>64</v>
      </c>
      <c r="F4058" s="2">
        <v>43556</v>
      </c>
      <c r="G4058" s="2">
        <v>43813</v>
      </c>
      <c r="H4058" t="s">
        <v>23856</v>
      </c>
      <c r="J4058" t="s">
        <v>23857</v>
      </c>
      <c r="L4058" t="s">
        <v>2277</v>
      </c>
      <c r="M4058" t="s">
        <v>714</v>
      </c>
      <c r="N4058">
        <v>70503</v>
      </c>
      <c r="O4058" t="s">
        <v>70</v>
      </c>
      <c r="Q4058" t="s">
        <v>23858</v>
      </c>
      <c r="S4058" t="s">
        <v>72</v>
      </c>
      <c r="T4058" t="s">
        <v>1855</v>
      </c>
      <c r="U4058" t="s">
        <v>1856</v>
      </c>
      <c r="V4058" t="s">
        <v>863</v>
      </c>
      <c r="W4058" t="s">
        <v>105</v>
      </c>
      <c r="X4058" t="s">
        <v>2708</v>
      </c>
      <c r="Y4058" t="str">
        <f>"37-3011"</f>
        <v>37-3011</v>
      </c>
      <c r="Z4058" t="s">
        <v>94</v>
      </c>
      <c r="AA4058">
        <v>561730</v>
      </c>
      <c r="AB4058">
        <v>7</v>
      </c>
      <c r="AC4058">
        <v>7</v>
      </c>
      <c r="AD4058" t="s">
        <v>79</v>
      </c>
      <c r="AE4058" t="s">
        <v>95</v>
      </c>
      <c r="AF4058">
        <v>40</v>
      </c>
      <c r="AG4058" s="4">
        <v>0.29166666666666669</v>
      </c>
      <c r="AH4058" s="4">
        <v>0.66666666666666663</v>
      </c>
      <c r="AI4058" s="5">
        <v>11.38</v>
      </c>
      <c r="AJ4058">
        <v>17.07</v>
      </c>
      <c r="AL4058" t="s">
        <v>81</v>
      </c>
      <c r="AM4058" t="s">
        <v>82</v>
      </c>
      <c r="AO4058" t="s">
        <v>83</v>
      </c>
      <c r="AR4058" t="s">
        <v>82</v>
      </c>
      <c r="AT4058" t="s">
        <v>82</v>
      </c>
      <c r="AW4058" t="s">
        <v>72</v>
      </c>
      <c r="AX4058">
        <v>3</v>
      </c>
      <c r="AY4058" t="s">
        <v>2277</v>
      </c>
      <c r="AZ4058" t="s">
        <v>2277</v>
      </c>
      <c r="BA4058" t="s">
        <v>714</v>
      </c>
      <c r="BB4058">
        <v>70503</v>
      </c>
      <c r="BC4058" t="s">
        <v>79</v>
      </c>
      <c r="BH4058" t="s">
        <v>23857</v>
      </c>
      <c r="BJ4058">
        <v>43671163</v>
      </c>
    </row>
    <row r="4059" spans="1:62" x14ac:dyDescent="0.25">
      <c r="A4059" t="s">
        <v>24225</v>
      </c>
      <c r="B4059" s="2">
        <v>43515</v>
      </c>
      <c r="C4059" t="s">
        <v>63</v>
      </c>
      <c r="D4059" s="3">
        <v>43472.384075069443</v>
      </c>
      <c r="E4059" t="s">
        <v>282</v>
      </c>
      <c r="F4059" s="2">
        <v>43556</v>
      </c>
      <c r="G4059" s="2">
        <v>43775</v>
      </c>
      <c r="H4059" t="s">
        <v>23902</v>
      </c>
      <c r="I4059" t="s">
        <v>23903</v>
      </c>
      <c r="J4059" t="s">
        <v>23904</v>
      </c>
      <c r="K4059" t="s">
        <v>23905</v>
      </c>
      <c r="L4059" t="s">
        <v>19934</v>
      </c>
      <c r="M4059" t="s">
        <v>226</v>
      </c>
      <c r="N4059">
        <v>49757</v>
      </c>
      <c r="O4059" t="s">
        <v>70</v>
      </c>
      <c r="Q4059" t="s">
        <v>23906</v>
      </c>
      <c r="S4059" t="s">
        <v>72</v>
      </c>
      <c r="T4059" t="s">
        <v>19936</v>
      </c>
      <c r="U4059" t="s">
        <v>19937</v>
      </c>
      <c r="V4059" t="s">
        <v>3243</v>
      </c>
      <c r="W4059" t="s">
        <v>226</v>
      </c>
      <c r="X4059" t="s">
        <v>1500</v>
      </c>
      <c r="Y4059" t="str">
        <f>"35-2014"</f>
        <v>35-2014</v>
      </c>
      <c r="Z4059" t="s">
        <v>301</v>
      </c>
      <c r="AA4059">
        <v>72251</v>
      </c>
      <c r="AB4059">
        <v>16</v>
      </c>
      <c r="AC4059">
        <v>14</v>
      </c>
      <c r="AD4059" t="s">
        <v>79</v>
      </c>
      <c r="AE4059" t="s">
        <v>80</v>
      </c>
      <c r="AF4059">
        <v>35</v>
      </c>
      <c r="AG4059" s="4">
        <v>0.33333333333333331</v>
      </c>
      <c r="AH4059" s="4">
        <v>0.66666666666666663</v>
      </c>
      <c r="AI4059" s="5">
        <v>11.35</v>
      </c>
      <c r="AJ4059">
        <v>17.03</v>
      </c>
      <c r="AK4059">
        <v>17.03</v>
      </c>
      <c r="AL4059" t="s">
        <v>81</v>
      </c>
      <c r="AM4059" t="s">
        <v>82</v>
      </c>
      <c r="AO4059" t="s">
        <v>83</v>
      </c>
      <c r="AR4059" t="s">
        <v>82</v>
      </c>
      <c r="AT4059" t="s">
        <v>82</v>
      </c>
      <c r="AW4059" t="s">
        <v>82</v>
      </c>
      <c r="AY4059" t="s">
        <v>12138</v>
      </c>
      <c r="AZ4059" t="s">
        <v>10246</v>
      </c>
      <c r="BA4059" t="s">
        <v>226</v>
      </c>
      <c r="BB4059">
        <v>49757</v>
      </c>
      <c r="BC4059" t="s">
        <v>79</v>
      </c>
      <c r="BH4059" t="s">
        <v>23907</v>
      </c>
      <c r="BJ4059">
        <v>383295119</v>
      </c>
    </row>
    <row r="4060" spans="1:62" x14ac:dyDescent="0.25">
      <c r="A4060" t="s">
        <v>24234</v>
      </c>
      <c r="B4060" s="2">
        <v>43515</v>
      </c>
      <c r="C4060" t="s">
        <v>63</v>
      </c>
      <c r="D4060" s="3">
        <v>43472.38424832176</v>
      </c>
      <c r="E4060" t="s">
        <v>64</v>
      </c>
      <c r="F4060" s="2">
        <v>43556</v>
      </c>
      <c r="G4060" s="2">
        <v>43814</v>
      </c>
      <c r="H4060" t="s">
        <v>24235</v>
      </c>
      <c r="J4060" t="s">
        <v>24236</v>
      </c>
      <c r="L4060" t="s">
        <v>2689</v>
      </c>
      <c r="M4060" t="s">
        <v>105</v>
      </c>
      <c r="N4060">
        <v>75056</v>
      </c>
      <c r="O4060" t="s">
        <v>70</v>
      </c>
      <c r="Q4060" t="s">
        <v>24237</v>
      </c>
      <c r="S4060" t="s">
        <v>72</v>
      </c>
      <c r="T4060" t="s">
        <v>1917</v>
      </c>
      <c r="U4060" t="s">
        <v>1918</v>
      </c>
      <c r="V4060" t="s">
        <v>1919</v>
      </c>
      <c r="W4060" t="s">
        <v>105</v>
      </c>
      <c r="X4060" t="s">
        <v>1673</v>
      </c>
      <c r="Y4060" t="str">
        <f>"37-3011"</f>
        <v>37-3011</v>
      </c>
      <c r="Z4060" t="s">
        <v>94</v>
      </c>
      <c r="AA4060">
        <v>561730</v>
      </c>
      <c r="AB4060">
        <v>37</v>
      </c>
      <c r="AC4060">
        <v>37</v>
      </c>
      <c r="AD4060" t="s">
        <v>79</v>
      </c>
      <c r="AE4060" t="s">
        <v>95</v>
      </c>
      <c r="AF4060">
        <v>40</v>
      </c>
      <c r="AG4060" s="4">
        <v>0.33333333333333331</v>
      </c>
      <c r="AH4060" s="4">
        <v>0.70833333333333337</v>
      </c>
      <c r="AI4060" s="5">
        <v>13.94</v>
      </c>
      <c r="AJ4060">
        <v>20.91</v>
      </c>
      <c r="AL4060" t="s">
        <v>81</v>
      </c>
      <c r="AM4060" t="s">
        <v>82</v>
      </c>
      <c r="AO4060" t="s">
        <v>83</v>
      </c>
      <c r="AR4060" t="s">
        <v>82</v>
      </c>
      <c r="AT4060" t="s">
        <v>82</v>
      </c>
      <c r="AW4060" t="s">
        <v>82</v>
      </c>
      <c r="AY4060" t="s">
        <v>2689</v>
      </c>
      <c r="AZ4060" t="s">
        <v>3523</v>
      </c>
      <c r="BA4060" t="s">
        <v>105</v>
      </c>
      <c r="BB4060">
        <v>75056</v>
      </c>
      <c r="BC4060" t="s">
        <v>79</v>
      </c>
      <c r="BH4060" t="s">
        <v>24236</v>
      </c>
      <c r="BJ4060">
        <v>200656108</v>
      </c>
    </row>
    <row r="4061" spans="1:62" x14ac:dyDescent="0.25">
      <c r="A4061" t="s">
        <v>24286</v>
      </c>
      <c r="B4061" s="2">
        <v>43515</v>
      </c>
      <c r="C4061" t="s">
        <v>63</v>
      </c>
      <c r="D4061" s="3">
        <v>43472.382697129629</v>
      </c>
      <c r="E4061" t="s">
        <v>64</v>
      </c>
      <c r="F4061" s="2">
        <v>43556</v>
      </c>
      <c r="G4061" s="2">
        <v>43799</v>
      </c>
      <c r="H4061" t="s">
        <v>24287</v>
      </c>
      <c r="J4061" t="s">
        <v>24288</v>
      </c>
      <c r="L4061" t="s">
        <v>24289</v>
      </c>
      <c r="M4061" t="s">
        <v>76</v>
      </c>
      <c r="N4061">
        <v>74604</v>
      </c>
      <c r="O4061" t="s">
        <v>70</v>
      </c>
      <c r="Q4061" t="s">
        <v>24290</v>
      </c>
      <c r="S4061" t="s">
        <v>82</v>
      </c>
      <c r="U4061" t="s">
        <v>92</v>
      </c>
      <c r="X4061" t="s">
        <v>24291</v>
      </c>
      <c r="Y4061" t="str">
        <f>"37-3011"</f>
        <v>37-3011</v>
      </c>
      <c r="Z4061" t="s">
        <v>94</v>
      </c>
      <c r="AA4061">
        <v>561790</v>
      </c>
      <c r="AB4061">
        <v>6</v>
      </c>
      <c r="AC4061">
        <v>6</v>
      </c>
      <c r="AD4061" t="s">
        <v>79</v>
      </c>
      <c r="AE4061" t="s">
        <v>80</v>
      </c>
      <c r="AF4061">
        <v>35</v>
      </c>
      <c r="AG4061" s="4">
        <v>0.29166666666666669</v>
      </c>
      <c r="AH4061" s="4">
        <v>0.70833333333333337</v>
      </c>
      <c r="AI4061" s="5">
        <v>11.9</v>
      </c>
      <c r="AJ4061">
        <v>17.850000000000001</v>
      </c>
      <c r="AK4061">
        <v>17.850000000000001</v>
      </c>
      <c r="AL4061" t="s">
        <v>81</v>
      </c>
      <c r="AM4061" t="s">
        <v>82</v>
      </c>
      <c r="AO4061" t="s">
        <v>83</v>
      </c>
      <c r="AR4061" t="s">
        <v>82</v>
      </c>
      <c r="AT4061" t="s">
        <v>82</v>
      </c>
      <c r="AW4061" t="s">
        <v>82</v>
      </c>
      <c r="AY4061" t="s">
        <v>24289</v>
      </c>
      <c r="AZ4061" t="s">
        <v>24292</v>
      </c>
      <c r="BA4061" t="s">
        <v>76</v>
      </c>
      <c r="BB4061">
        <v>74604</v>
      </c>
      <c r="BC4061" t="s">
        <v>79</v>
      </c>
      <c r="BH4061" t="s">
        <v>24288</v>
      </c>
      <c r="BJ4061">
        <v>731591848</v>
      </c>
    </row>
    <row r="4062" spans="1:62" x14ac:dyDescent="0.25">
      <c r="A4062" t="s">
        <v>24365</v>
      </c>
      <c r="B4062" s="2">
        <v>43515</v>
      </c>
      <c r="C4062" t="s">
        <v>63</v>
      </c>
      <c r="D4062" s="3">
        <v>43472.383909999997</v>
      </c>
      <c r="E4062" t="s">
        <v>64</v>
      </c>
      <c r="F4062" s="2">
        <v>43556</v>
      </c>
      <c r="G4062" s="2">
        <v>43768</v>
      </c>
      <c r="H4062" t="s">
        <v>24366</v>
      </c>
      <c r="J4062" t="s">
        <v>24367</v>
      </c>
      <c r="L4062" t="s">
        <v>4676</v>
      </c>
      <c r="M4062" t="s">
        <v>105</v>
      </c>
      <c r="N4062">
        <v>75069</v>
      </c>
      <c r="O4062" t="s">
        <v>70</v>
      </c>
      <c r="Q4062" t="s">
        <v>24368</v>
      </c>
      <c r="S4062" t="s">
        <v>72</v>
      </c>
      <c r="T4062" t="s">
        <v>1917</v>
      </c>
      <c r="U4062" t="s">
        <v>1918</v>
      </c>
      <c r="V4062" t="s">
        <v>1919</v>
      </c>
      <c r="W4062" t="s">
        <v>105</v>
      </c>
      <c r="X4062" t="s">
        <v>106</v>
      </c>
      <c r="Y4062" t="str">
        <f>"37-3011"</f>
        <v>37-3011</v>
      </c>
      <c r="Z4062" t="s">
        <v>94</v>
      </c>
      <c r="AA4062">
        <v>561730</v>
      </c>
      <c r="AB4062">
        <v>8</v>
      </c>
      <c r="AC4062">
        <v>8</v>
      </c>
      <c r="AD4062" t="s">
        <v>79</v>
      </c>
      <c r="AE4062" t="s">
        <v>80</v>
      </c>
      <c r="AF4062">
        <v>40</v>
      </c>
      <c r="AG4062" s="4">
        <v>0.3125</v>
      </c>
      <c r="AH4062" s="4">
        <v>0.6875</v>
      </c>
      <c r="AI4062" s="5">
        <v>13.94</v>
      </c>
      <c r="AJ4062">
        <v>20.91</v>
      </c>
      <c r="AL4062" t="s">
        <v>81</v>
      </c>
      <c r="AM4062" t="s">
        <v>82</v>
      </c>
      <c r="AO4062" t="s">
        <v>83</v>
      </c>
      <c r="AR4062" t="s">
        <v>82</v>
      </c>
      <c r="AT4062" t="s">
        <v>82</v>
      </c>
      <c r="AW4062" t="s">
        <v>82</v>
      </c>
      <c r="AY4062" t="s">
        <v>4676</v>
      </c>
      <c r="AZ4062" t="s">
        <v>1594</v>
      </c>
      <c r="BA4062" t="s">
        <v>105</v>
      </c>
      <c r="BB4062">
        <v>75069</v>
      </c>
      <c r="BC4062" t="s">
        <v>79</v>
      </c>
      <c r="BH4062" t="s">
        <v>24367</v>
      </c>
      <c r="BJ4062">
        <v>461591257</v>
      </c>
    </row>
    <row r="4063" spans="1:62" x14ac:dyDescent="0.25">
      <c r="A4063" t="s">
        <v>24463</v>
      </c>
      <c r="B4063" s="2">
        <v>43515</v>
      </c>
      <c r="C4063" t="s">
        <v>63</v>
      </c>
      <c r="D4063" s="3">
        <v>43472.384612164351</v>
      </c>
      <c r="E4063" t="s">
        <v>64</v>
      </c>
      <c r="F4063" s="2">
        <v>43556</v>
      </c>
      <c r="G4063" s="2">
        <v>43830</v>
      </c>
      <c r="H4063" t="s">
        <v>24464</v>
      </c>
      <c r="J4063" t="s">
        <v>24465</v>
      </c>
      <c r="L4063" t="s">
        <v>24466</v>
      </c>
      <c r="M4063" t="s">
        <v>147</v>
      </c>
      <c r="N4063">
        <v>18974</v>
      </c>
      <c r="O4063" t="s">
        <v>70</v>
      </c>
      <c r="Q4063" t="s">
        <v>24467</v>
      </c>
      <c r="S4063" t="s">
        <v>72</v>
      </c>
      <c r="T4063" t="s">
        <v>1917</v>
      </c>
      <c r="U4063" t="s">
        <v>1918</v>
      </c>
      <c r="V4063" t="s">
        <v>1919</v>
      </c>
      <c r="W4063" t="s">
        <v>105</v>
      </c>
      <c r="X4063" t="s">
        <v>106</v>
      </c>
      <c r="Y4063" t="str">
        <f>"37-3011"</f>
        <v>37-3011</v>
      </c>
      <c r="Z4063" t="s">
        <v>94</v>
      </c>
      <c r="AA4063">
        <v>561730</v>
      </c>
      <c r="AB4063">
        <v>5</v>
      </c>
      <c r="AC4063">
        <v>5</v>
      </c>
      <c r="AD4063" t="s">
        <v>79</v>
      </c>
      <c r="AE4063" t="s">
        <v>80</v>
      </c>
      <c r="AF4063">
        <v>35</v>
      </c>
      <c r="AG4063" s="4">
        <v>0.29166666666666669</v>
      </c>
      <c r="AH4063" s="4">
        <v>0.625</v>
      </c>
      <c r="AI4063" s="5">
        <v>15.35</v>
      </c>
      <c r="AJ4063">
        <v>23.03</v>
      </c>
      <c r="AL4063" t="s">
        <v>81</v>
      </c>
      <c r="AM4063" t="s">
        <v>82</v>
      </c>
      <c r="AO4063" t="s">
        <v>83</v>
      </c>
      <c r="AR4063" t="s">
        <v>82</v>
      </c>
      <c r="AT4063" t="s">
        <v>82</v>
      </c>
      <c r="AW4063" t="s">
        <v>82</v>
      </c>
      <c r="AY4063" t="s">
        <v>24466</v>
      </c>
      <c r="AZ4063" t="s">
        <v>1521</v>
      </c>
      <c r="BA4063" t="s">
        <v>147</v>
      </c>
      <c r="BB4063">
        <v>18974</v>
      </c>
      <c r="BC4063" t="s">
        <v>79</v>
      </c>
      <c r="BH4063" t="s">
        <v>24465</v>
      </c>
      <c r="BJ4063">
        <v>204535828</v>
      </c>
    </row>
    <row r="4064" spans="1:62" x14ac:dyDescent="0.25">
      <c r="A4064" t="s">
        <v>24482</v>
      </c>
      <c r="B4064" s="2">
        <v>43515</v>
      </c>
      <c r="C4064" t="s">
        <v>63</v>
      </c>
      <c r="D4064" s="3">
        <v>43472.381213726854</v>
      </c>
      <c r="E4064" t="s">
        <v>64</v>
      </c>
      <c r="F4064" s="2">
        <v>43556</v>
      </c>
      <c r="G4064" s="2">
        <v>43799</v>
      </c>
      <c r="H4064" t="s">
        <v>24483</v>
      </c>
      <c r="I4064" t="s">
        <v>24484</v>
      </c>
      <c r="J4064" t="s">
        <v>24485</v>
      </c>
      <c r="L4064" t="s">
        <v>24486</v>
      </c>
      <c r="M4064" t="s">
        <v>859</v>
      </c>
      <c r="N4064">
        <v>98665</v>
      </c>
      <c r="O4064" t="s">
        <v>70</v>
      </c>
      <c r="Q4064" t="s">
        <v>24487</v>
      </c>
      <c r="S4064" t="s">
        <v>72</v>
      </c>
      <c r="T4064" t="s">
        <v>910</v>
      </c>
      <c r="U4064" t="s">
        <v>911</v>
      </c>
      <c r="V4064" t="s">
        <v>863</v>
      </c>
      <c r="W4064" t="s">
        <v>105</v>
      </c>
      <c r="X4064" t="s">
        <v>106</v>
      </c>
      <c r="Y4064" t="str">
        <f>"37-3011"</f>
        <v>37-3011</v>
      </c>
      <c r="Z4064" t="s">
        <v>94</v>
      </c>
      <c r="AA4064">
        <v>561730</v>
      </c>
      <c r="AB4064">
        <v>20</v>
      </c>
      <c r="AC4064">
        <v>20</v>
      </c>
      <c r="AD4064" t="s">
        <v>79</v>
      </c>
      <c r="AE4064" t="s">
        <v>95</v>
      </c>
      <c r="AF4064">
        <v>40</v>
      </c>
      <c r="AG4064" s="4">
        <v>0.29166666666666669</v>
      </c>
      <c r="AH4064" s="4">
        <v>0.70833333333333337</v>
      </c>
      <c r="AI4064" s="5">
        <v>16.84</v>
      </c>
      <c r="AJ4064">
        <v>25.26</v>
      </c>
      <c r="AL4064" t="s">
        <v>81</v>
      </c>
      <c r="AM4064" t="s">
        <v>82</v>
      </c>
      <c r="AO4064" t="s">
        <v>83</v>
      </c>
      <c r="AR4064" t="s">
        <v>82</v>
      </c>
      <c r="AT4064" t="s">
        <v>82</v>
      </c>
      <c r="AW4064" t="s">
        <v>72</v>
      </c>
      <c r="AX4064">
        <v>1</v>
      </c>
      <c r="AY4064" t="s">
        <v>24486</v>
      </c>
      <c r="AZ4064" t="s">
        <v>2478</v>
      </c>
      <c r="BA4064" t="s">
        <v>859</v>
      </c>
      <c r="BB4064">
        <v>98665</v>
      </c>
      <c r="BC4064" t="s">
        <v>79</v>
      </c>
      <c r="BH4064" t="s">
        <v>24485</v>
      </c>
      <c r="BJ4064">
        <v>262603324</v>
      </c>
    </row>
    <row r="4065" spans="1:62" x14ac:dyDescent="0.25">
      <c r="A4065" t="s">
        <v>24508</v>
      </c>
      <c r="B4065" s="2">
        <v>43515</v>
      </c>
      <c r="C4065" t="s">
        <v>63</v>
      </c>
      <c r="D4065" s="3">
        <v>43472.384154212959</v>
      </c>
      <c r="E4065" t="s">
        <v>64</v>
      </c>
      <c r="F4065" s="2">
        <v>43556</v>
      </c>
      <c r="G4065" s="2">
        <v>43769</v>
      </c>
      <c r="H4065" t="s">
        <v>24509</v>
      </c>
      <c r="I4065" t="s">
        <v>24510</v>
      </c>
      <c r="J4065" t="s">
        <v>24511</v>
      </c>
      <c r="L4065" t="s">
        <v>19030</v>
      </c>
      <c r="M4065" t="s">
        <v>69</v>
      </c>
      <c r="N4065">
        <v>40202</v>
      </c>
      <c r="O4065" t="s">
        <v>70</v>
      </c>
      <c r="Q4065" t="s">
        <v>24512</v>
      </c>
      <c r="S4065" t="s">
        <v>72</v>
      </c>
      <c r="T4065" t="s">
        <v>102</v>
      </c>
      <c r="U4065" t="s">
        <v>2630</v>
      </c>
      <c r="V4065" t="s">
        <v>2470</v>
      </c>
      <c r="W4065" t="s">
        <v>105</v>
      </c>
      <c r="X4065" t="s">
        <v>1500</v>
      </c>
      <c r="Y4065" t="str">
        <f>"35-2014"</f>
        <v>35-2014</v>
      </c>
      <c r="Z4065" t="s">
        <v>301</v>
      </c>
      <c r="AA4065">
        <v>721110</v>
      </c>
      <c r="AB4065">
        <v>5</v>
      </c>
      <c r="AC4065">
        <v>5</v>
      </c>
      <c r="AD4065" t="s">
        <v>79</v>
      </c>
      <c r="AE4065" t="s">
        <v>95</v>
      </c>
      <c r="AF4065">
        <v>35</v>
      </c>
      <c r="AG4065" s="4">
        <v>0.20833333333333334</v>
      </c>
      <c r="AH4065" s="4">
        <v>0.5625</v>
      </c>
      <c r="AI4065" s="5">
        <v>11.62</v>
      </c>
      <c r="AJ4065">
        <v>17.43</v>
      </c>
      <c r="AK4065">
        <v>17.43</v>
      </c>
      <c r="AL4065" t="s">
        <v>81</v>
      </c>
      <c r="AM4065" t="s">
        <v>82</v>
      </c>
      <c r="AO4065" t="s">
        <v>83</v>
      </c>
      <c r="AR4065" t="s">
        <v>82</v>
      </c>
      <c r="AT4065" t="s">
        <v>82</v>
      </c>
      <c r="AW4065" t="s">
        <v>72</v>
      </c>
      <c r="AX4065">
        <v>3</v>
      </c>
      <c r="AY4065" t="s">
        <v>2106</v>
      </c>
      <c r="AZ4065" t="s">
        <v>713</v>
      </c>
      <c r="BA4065" t="s">
        <v>69</v>
      </c>
      <c r="BB4065">
        <v>40202</v>
      </c>
      <c r="BC4065" t="s">
        <v>87</v>
      </c>
      <c r="BH4065" t="s">
        <v>24513</v>
      </c>
      <c r="BJ4065">
        <v>465245012</v>
      </c>
    </row>
    <row r="4066" spans="1:62" x14ac:dyDescent="0.25">
      <c r="A4066" t="s">
        <v>24712</v>
      </c>
      <c r="B4066" s="2">
        <v>43515</v>
      </c>
      <c r="C4066" t="s">
        <v>63</v>
      </c>
      <c r="D4066" s="3">
        <v>43472.379890659722</v>
      </c>
      <c r="E4066" t="s">
        <v>117</v>
      </c>
      <c r="H4066" t="s">
        <v>24713</v>
      </c>
      <c r="I4066" t="s">
        <v>67</v>
      </c>
      <c r="J4066" t="s">
        <v>24714</v>
      </c>
      <c r="L4066" t="s">
        <v>24715</v>
      </c>
      <c r="M4066" t="s">
        <v>2356</v>
      </c>
      <c r="N4066">
        <v>68462</v>
      </c>
      <c r="O4066" t="s">
        <v>70</v>
      </c>
      <c r="Q4066" t="s">
        <v>24716</v>
      </c>
      <c r="S4066" t="s">
        <v>72</v>
      </c>
      <c r="T4066" t="s">
        <v>24345</v>
      </c>
      <c r="U4066" t="s">
        <v>24346</v>
      </c>
      <c r="V4066" t="s">
        <v>6487</v>
      </c>
      <c r="W4066" t="s">
        <v>2356</v>
      </c>
      <c r="X4066" t="s">
        <v>24717</v>
      </c>
      <c r="Y4066" t="str">
        <f>"47-3012"</f>
        <v>47-3012</v>
      </c>
      <c r="Z4066" t="s">
        <v>1540</v>
      </c>
      <c r="AA4066">
        <v>238130</v>
      </c>
      <c r="AB4066">
        <v>3</v>
      </c>
      <c r="AD4066" t="s">
        <v>79</v>
      </c>
      <c r="AE4066" t="s">
        <v>95</v>
      </c>
      <c r="AF4066">
        <v>40</v>
      </c>
      <c r="AG4066" s="4">
        <v>0.29166666666666669</v>
      </c>
      <c r="AH4066" s="4">
        <v>0.64583333333333337</v>
      </c>
      <c r="AI4066" s="5">
        <v>11.71</v>
      </c>
      <c r="AJ4066">
        <v>17.57</v>
      </c>
      <c r="AL4066" t="s">
        <v>81</v>
      </c>
      <c r="AM4066" t="s">
        <v>82</v>
      </c>
      <c r="AO4066" t="s">
        <v>83</v>
      </c>
      <c r="AR4066" t="s">
        <v>82</v>
      </c>
      <c r="AT4066" t="s">
        <v>82</v>
      </c>
      <c r="AW4066" t="s">
        <v>82</v>
      </c>
      <c r="AY4066" t="s">
        <v>24718</v>
      </c>
      <c r="AZ4066" t="s">
        <v>4003</v>
      </c>
      <c r="BA4066" t="s">
        <v>2356</v>
      </c>
      <c r="BB4066">
        <v>68462</v>
      </c>
      <c r="BC4066" t="s">
        <v>79</v>
      </c>
      <c r="BH4066" t="s">
        <v>24719</v>
      </c>
      <c r="BJ4066">
        <v>463265994</v>
      </c>
    </row>
    <row r="4067" spans="1:62" x14ac:dyDescent="0.25">
      <c r="A4067" t="s">
        <v>24893</v>
      </c>
      <c r="B4067" s="2">
        <v>43515</v>
      </c>
      <c r="C4067" t="s">
        <v>63</v>
      </c>
      <c r="D4067" s="3">
        <v>43472.384537025464</v>
      </c>
      <c r="E4067" t="s">
        <v>64</v>
      </c>
      <c r="F4067" s="2">
        <v>43556</v>
      </c>
      <c r="G4067" s="2">
        <v>43799</v>
      </c>
      <c r="H4067" t="s">
        <v>22774</v>
      </c>
      <c r="I4067" t="s">
        <v>22775</v>
      </c>
      <c r="J4067" t="s">
        <v>22776</v>
      </c>
      <c r="L4067" t="s">
        <v>22777</v>
      </c>
      <c r="M4067" t="s">
        <v>147</v>
      </c>
      <c r="N4067">
        <v>18428</v>
      </c>
      <c r="O4067" t="s">
        <v>70</v>
      </c>
      <c r="Q4067" t="s">
        <v>22778</v>
      </c>
      <c r="S4067" t="s">
        <v>72</v>
      </c>
      <c r="T4067" t="s">
        <v>13303</v>
      </c>
      <c r="U4067" t="s">
        <v>8950</v>
      </c>
      <c r="V4067" t="s">
        <v>1757</v>
      </c>
      <c r="W4067" t="s">
        <v>278</v>
      </c>
      <c r="X4067" t="s">
        <v>24894</v>
      </c>
      <c r="Y4067" t="str">
        <f>"35-3021"</f>
        <v>35-3021</v>
      </c>
      <c r="Z4067" t="s">
        <v>354</v>
      </c>
      <c r="AA4067">
        <v>721110</v>
      </c>
      <c r="AB4067">
        <v>36</v>
      </c>
      <c r="AC4067">
        <v>36</v>
      </c>
      <c r="AD4067" t="s">
        <v>79</v>
      </c>
      <c r="AE4067" t="s">
        <v>95</v>
      </c>
      <c r="AF4067">
        <v>35</v>
      </c>
      <c r="AG4067" s="4">
        <v>0.29166666666666669</v>
      </c>
      <c r="AH4067" s="4">
        <v>0.625</v>
      </c>
      <c r="AI4067" s="5">
        <v>10.95</v>
      </c>
      <c r="AJ4067">
        <v>16.43</v>
      </c>
      <c r="AL4067" t="s">
        <v>81</v>
      </c>
      <c r="AM4067" t="s">
        <v>82</v>
      </c>
      <c r="AO4067" t="s">
        <v>83</v>
      </c>
      <c r="AR4067" t="s">
        <v>82</v>
      </c>
      <c r="AT4067" t="s">
        <v>82</v>
      </c>
      <c r="AW4067" t="s">
        <v>72</v>
      </c>
      <c r="AX4067">
        <v>3</v>
      </c>
      <c r="AY4067" t="s">
        <v>22777</v>
      </c>
      <c r="AZ4067" t="s">
        <v>22779</v>
      </c>
      <c r="BA4067" t="s">
        <v>147</v>
      </c>
      <c r="BB4067">
        <v>18428</v>
      </c>
      <c r="BC4067" t="s">
        <v>79</v>
      </c>
      <c r="BH4067" t="s">
        <v>22776</v>
      </c>
      <c r="BJ4067">
        <v>240857870</v>
      </c>
    </row>
    <row r="4068" spans="1:62" x14ac:dyDescent="0.25">
      <c r="A4068" t="s">
        <v>25321</v>
      </c>
      <c r="B4068" s="2">
        <v>43515</v>
      </c>
      <c r="C4068" t="s">
        <v>63</v>
      </c>
      <c r="D4068" s="3">
        <v>43472.382599444441</v>
      </c>
      <c r="E4068" t="s">
        <v>64</v>
      </c>
      <c r="F4068" s="2">
        <v>43556</v>
      </c>
      <c r="G4068" s="2">
        <v>43770</v>
      </c>
      <c r="H4068" t="s">
        <v>25322</v>
      </c>
      <c r="J4068" t="s">
        <v>25323</v>
      </c>
      <c r="L4068" t="s">
        <v>20639</v>
      </c>
      <c r="M4068" t="s">
        <v>278</v>
      </c>
      <c r="N4068">
        <v>23692</v>
      </c>
      <c r="O4068" t="s">
        <v>70</v>
      </c>
      <c r="Q4068" t="s">
        <v>25324</v>
      </c>
      <c r="S4068" t="s">
        <v>72</v>
      </c>
      <c r="T4068" t="s">
        <v>13303</v>
      </c>
      <c r="U4068" t="s">
        <v>3891</v>
      </c>
      <c r="V4068" t="s">
        <v>1757</v>
      </c>
      <c r="W4068" t="s">
        <v>278</v>
      </c>
      <c r="X4068" t="s">
        <v>25325</v>
      </c>
      <c r="Y4068" t="str">
        <f>"47-2073"</f>
        <v>47-2073</v>
      </c>
      <c r="Z4068" t="s">
        <v>968</v>
      </c>
      <c r="AA4068">
        <v>561730</v>
      </c>
      <c r="AB4068">
        <v>10</v>
      </c>
      <c r="AC4068">
        <v>10</v>
      </c>
      <c r="AD4068" t="s">
        <v>79</v>
      </c>
      <c r="AE4068" t="s">
        <v>95</v>
      </c>
      <c r="AF4068">
        <v>40</v>
      </c>
      <c r="AG4068" s="4">
        <v>0.29166666666666669</v>
      </c>
      <c r="AH4068" s="4">
        <v>0.64583333333333337</v>
      </c>
      <c r="AI4068" s="5">
        <v>20.81</v>
      </c>
      <c r="AJ4068">
        <v>31.22</v>
      </c>
      <c r="AL4068" t="s">
        <v>81</v>
      </c>
      <c r="AM4068" t="s">
        <v>82</v>
      </c>
      <c r="AO4068" t="s">
        <v>83</v>
      </c>
      <c r="AP4068" t="s">
        <v>67</v>
      </c>
      <c r="AQ4068" t="s">
        <v>67</v>
      </c>
      <c r="AR4068" t="s">
        <v>82</v>
      </c>
      <c r="AT4068" t="s">
        <v>82</v>
      </c>
      <c r="AW4068" t="s">
        <v>72</v>
      </c>
      <c r="AX4068">
        <v>6</v>
      </c>
      <c r="AY4068" t="s">
        <v>6787</v>
      </c>
      <c r="AZ4068" t="s">
        <v>812</v>
      </c>
      <c r="BA4068" t="s">
        <v>278</v>
      </c>
      <c r="BB4068">
        <v>23692</v>
      </c>
      <c r="BC4068" t="s">
        <v>79</v>
      </c>
      <c r="BH4068" t="s">
        <v>25326</v>
      </c>
      <c r="BJ4068">
        <v>540889401</v>
      </c>
    </row>
    <row r="4069" spans="1:62" x14ac:dyDescent="0.25">
      <c r="A4069" t="s">
        <v>25372</v>
      </c>
      <c r="B4069" s="2">
        <v>43515</v>
      </c>
      <c r="C4069" t="s">
        <v>63</v>
      </c>
      <c r="D4069" s="3">
        <v>43472.381827407407</v>
      </c>
      <c r="E4069" t="s">
        <v>117</v>
      </c>
      <c r="H4069" t="s">
        <v>2372</v>
      </c>
      <c r="J4069" t="s">
        <v>2373</v>
      </c>
      <c r="L4069" t="s">
        <v>2078</v>
      </c>
      <c r="M4069" t="s">
        <v>69</v>
      </c>
      <c r="N4069">
        <v>40356</v>
      </c>
      <c r="O4069" t="s">
        <v>70</v>
      </c>
      <c r="Q4069" t="s">
        <v>2374</v>
      </c>
      <c r="S4069" t="s">
        <v>72</v>
      </c>
      <c r="T4069" t="s">
        <v>524</v>
      </c>
      <c r="U4069" t="s">
        <v>1850</v>
      </c>
      <c r="V4069" t="s">
        <v>526</v>
      </c>
      <c r="W4069" t="s">
        <v>69</v>
      </c>
      <c r="X4069" t="s">
        <v>2375</v>
      </c>
      <c r="Y4069" t="str">
        <f>"47-3012"</f>
        <v>47-3012</v>
      </c>
      <c r="Z4069" t="s">
        <v>1540</v>
      </c>
      <c r="AA4069">
        <v>2362</v>
      </c>
      <c r="AB4069">
        <v>12</v>
      </c>
      <c r="AD4069" t="s">
        <v>79</v>
      </c>
      <c r="AE4069" t="s">
        <v>95</v>
      </c>
      <c r="AF4069">
        <v>35</v>
      </c>
      <c r="AG4069" s="4">
        <v>0.33333333333333331</v>
      </c>
      <c r="AH4069" s="4">
        <v>0.66666666666666663</v>
      </c>
      <c r="AI4069" s="5">
        <v>17.23</v>
      </c>
      <c r="AJ4069">
        <v>25.85</v>
      </c>
      <c r="AK4069">
        <v>25.85</v>
      </c>
      <c r="AL4069" t="s">
        <v>81</v>
      </c>
      <c r="AM4069" t="s">
        <v>82</v>
      </c>
      <c r="AO4069" t="s">
        <v>83</v>
      </c>
      <c r="AR4069" t="s">
        <v>82</v>
      </c>
      <c r="AT4069" t="s">
        <v>82</v>
      </c>
      <c r="AW4069" t="s">
        <v>82</v>
      </c>
      <c r="AY4069" t="s">
        <v>2078</v>
      </c>
      <c r="AZ4069" t="s">
        <v>2080</v>
      </c>
      <c r="BA4069" t="s">
        <v>69</v>
      </c>
      <c r="BB4069">
        <v>40356</v>
      </c>
      <c r="BC4069" t="s">
        <v>79</v>
      </c>
      <c r="BH4069" t="s">
        <v>2373</v>
      </c>
      <c r="BJ4069">
        <v>453806865</v>
      </c>
    </row>
    <row r="4070" spans="1:62" x14ac:dyDescent="0.25">
      <c r="A4070" t="s">
        <v>25698</v>
      </c>
      <c r="B4070" s="2">
        <v>43515</v>
      </c>
      <c r="C4070" t="s">
        <v>63</v>
      </c>
      <c r="D4070" s="3">
        <v>43472.381484409721</v>
      </c>
      <c r="E4070" t="s">
        <v>64</v>
      </c>
      <c r="F4070" s="2">
        <v>43556</v>
      </c>
      <c r="G4070" s="2">
        <v>43830</v>
      </c>
      <c r="H4070" t="s">
        <v>25699</v>
      </c>
      <c r="J4070" t="s">
        <v>25700</v>
      </c>
      <c r="L4070" t="s">
        <v>14011</v>
      </c>
      <c r="M4070" t="s">
        <v>783</v>
      </c>
      <c r="N4070">
        <v>45247</v>
      </c>
      <c r="O4070" t="s">
        <v>70</v>
      </c>
      <c r="Q4070" t="s">
        <v>25701</v>
      </c>
      <c r="S4070" t="s">
        <v>72</v>
      </c>
      <c r="T4070" t="s">
        <v>1855</v>
      </c>
      <c r="U4070" t="s">
        <v>1856</v>
      </c>
      <c r="V4070" t="s">
        <v>863</v>
      </c>
      <c r="W4070" t="s">
        <v>105</v>
      </c>
      <c r="X4070" t="s">
        <v>1758</v>
      </c>
      <c r="Y4070" t="str">
        <f>"37-3011"</f>
        <v>37-3011</v>
      </c>
      <c r="Z4070" t="s">
        <v>94</v>
      </c>
      <c r="AA4070">
        <v>561730</v>
      </c>
      <c r="AB4070">
        <v>10</v>
      </c>
      <c r="AC4070">
        <v>10</v>
      </c>
      <c r="AD4070" t="s">
        <v>79</v>
      </c>
      <c r="AE4070" t="s">
        <v>95</v>
      </c>
      <c r="AF4070">
        <v>40</v>
      </c>
      <c r="AG4070" s="4">
        <v>0.33333333333333331</v>
      </c>
      <c r="AH4070" s="4">
        <v>0.70833333333333337</v>
      </c>
      <c r="AI4070" s="5">
        <v>13.91</v>
      </c>
      <c r="AJ4070">
        <v>20.87</v>
      </c>
      <c r="AL4070" t="s">
        <v>81</v>
      </c>
      <c r="AM4070" t="s">
        <v>82</v>
      </c>
      <c r="AO4070" t="s">
        <v>83</v>
      </c>
      <c r="AR4070" t="s">
        <v>82</v>
      </c>
      <c r="AT4070" t="s">
        <v>82</v>
      </c>
      <c r="AW4070" t="s">
        <v>82</v>
      </c>
      <c r="AY4070" t="s">
        <v>21330</v>
      </c>
      <c r="AZ4070" t="s">
        <v>3667</v>
      </c>
      <c r="BA4070" t="s">
        <v>783</v>
      </c>
      <c r="BB4070">
        <v>45002</v>
      </c>
      <c r="BC4070" t="s">
        <v>79</v>
      </c>
      <c r="BH4070" t="s">
        <v>25702</v>
      </c>
      <c r="BJ4070">
        <v>460504042</v>
      </c>
    </row>
    <row r="4071" spans="1:62" x14ac:dyDescent="0.25">
      <c r="A4071" t="s">
        <v>25714</v>
      </c>
      <c r="B4071" s="2">
        <v>43515</v>
      </c>
      <c r="C4071" t="s">
        <v>63</v>
      </c>
      <c r="D4071" s="3">
        <v>43472.382717337961</v>
      </c>
      <c r="E4071" t="s">
        <v>282</v>
      </c>
      <c r="F4071" s="2">
        <v>43556</v>
      </c>
      <c r="G4071" s="2">
        <v>43812</v>
      </c>
      <c r="H4071" t="s">
        <v>25715</v>
      </c>
      <c r="J4071" t="s">
        <v>25716</v>
      </c>
      <c r="L4071" t="s">
        <v>25717</v>
      </c>
      <c r="M4071" t="s">
        <v>844</v>
      </c>
      <c r="N4071">
        <v>60406</v>
      </c>
      <c r="O4071" t="s">
        <v>70</v>
      </c>
      <c r="Q4071" t="s">
        <v>25718</v>
      </c>
      <c r="S4071" t="s">
        <v>72</v>
      </c>
      <c r="T4071" t="s">
        <v>13303</v>
      </c>
      <c r="U4071" t="s">
        <v>8950</v>
      </c>
      <c r="V4071" t="s">
        <v>1757</v>
      </c>
      <c r="W4071" t="s">
        <v>278</v>
      </c>
      <c r="X4071" t="s">
        <v>1673</v>
      </c>
      <c r="Y4071" t="str">
        <f>"37-3011"</f>
        <v>37-3011</v>
      </c>
      <c r="Z4071" t="s">
        <v>94</v>
      </c>
      <c r="AA4071">
        <v>561730</v>
      </c>
      <c r="AB4071">
        <v>9</v>
      </c>
      <c r="AC4071">
        <v>8</v>
      </c>
      <c r="AD4071" t="s">
        <v>79</v>
      </c>
      <c r="AE4071" t="s">
        <v>80</v>
      </c>
      <c r="AF4071">
        <v>40</v>
      </c>
      <c r="AG4071" s="4">
        <v>0.3125</v>
      </c>
      <c r="AH4071" s="4">
        <v>0.6875</v>
      </c>
      <c r="AI4071" s="5">
        <v>15.59</v>
      </c>
      <c r="AJ4071">
        <v>23.39</v>
      </c>
      <c r="AL4071" t="s">
        <v>81</v>
      </c>
      <c r="AM4071" t="s">
        <v>82</v>
      </c>
      <c r="AO4071" t="s">
        <v>83</v>
      </c>
      <c r="AR4071" t="s">
        <v>82</v>
      </c>
      <c r="AT4071" t="s">
        <v>82</v>
      </c>
      <c r="AW4071" t="s">
        <v>82</v>
      </c>
      <c r="AY4071" t="s">
        <v>12184</v>
      </c>
      <c r="AZ4071" t="s">
        <v>1500</v>
      </c>
      <c r="BA4071" t="s">
        <v>844</v>
      </c>
      <c r="BB4071">
        <v>60406</v>
      </c>
      <c r="BC4071" t="s">
        <v>79</v>
      </c>
      <c r="BH4071" t="s">
        <v>25719</v>
      </c>
      <c r="BJ4071">
        <v>364009227</v>
      </c>
    </row>
    <row r="4072" spans="1:62" x14ac:dyDescent="0.25">
      <c r="A4072" t="s">
        <v>25772</v>
      </c>
      <c r="B4072" s="2">
        <v>43515</v>
      </c>
      <c r="C4072" t="s">
        <v>63</v>
      </c>
      <c r="D4072" s="3">
        <v>43472.381140949074</v>
      </c>
      <c r="E4072" t="s">
        <v>64</v>
      </c>
      <c r="F4072" s="2">
        <v>43556</v>
      </c>
      <c r="G4072" s="2">
        <v>43784</v>
      </c>
      <c r="H4072" t="s">
        <v>25773</v>
      </c>
      <c r="J4072" t="s">
        <v>25774</v>
      </c>
      <c r="L4072" t="s">
        <v>18113</v>
      </c>
      <c r="M4072" t="s">
        <v>783</v>
      </c>
      <c r="N4072">
        <v>44023</v>
      </c>
      <c r="O4072" t="s">
        <v>70</v>
      </c>
      <c r="Q4072" t="s">
        <v>25775</v>
      </c>
      <c r="S4072" t="s">
        <v>72</v>
      </c>
      <c r="T4072" t="s">
        <v>3410</v>
      </c>
      <c r="U4072" t="s">
        <v>3411</v>
      </c>
      <c r="V4072" t="s">
        <v>3412</v>
      </c>
      <c r="W4072" t="s">
        <v>783</v>
      </c>
      <c r="X4072" t="s">
        <v>106</v>
      </c>
      <c r="Y4072" t="str">
        <f>"37-3011"</f>
        <v>37-3011</v>
      </c>
      <c r="Z4072" t="s">
        <v>94</v>
      </c>
      <c r="AA4072">
        <v>44422</v>
      </c>
      <c r="AB4072">
        <v>6</v>
      </c>
      <c r="AC4072">
        <v>6</v>
      </c>
      <c r="AD4072" t="s">
        <v>79</v>
      </c>
      <c r="AE4072" t="s">
        <v>80</v>
      </c>
      <c r="AF4072">
        <v>40</v>
      </c>
      <c r="AG4072" s="4">
        <v>0.33333333333333331</v>
      </c>
      <c r="AH4072" s="4">
        <v>0.70833333333333337</v>
      </c>
      <c r="AI4072" s="5">
        <v>13.7</v>
      </c>
      <c r="AJ4072">
        <v>20.55</v>
      </c>
      <c r="AL4072" t="s">
        <v>81</v>
      </c>
      <c r="AM4072" t="s">
        <v>82</v>
      </c>
      <c r="AO4072" t="s">
        <v>83</v>
      </c>
      <c r="AR4072" t="s">
        <v>82</v>
      </c>
      <c r="AT4072" t="s">
        <v>82</v>
      </c>
      <c r="AW4072" t="s">
        <v>82</v>
      </c>
      <c r="AY4072" t="s">
        <v>18113</v>
      </c>
      <c r="AZ4072" t="s">
        <v>10080</v>
      </c>
      <c r="BA4072" t="s">
        <v>783</v>
      </c>
      <c r="BB4072">
        <v>44023</v>
      </c>
      <c r="BC4072" t="s">
        <v>79</v>
      </c>
      <c r="BH4072" t="s">
        <v>25774</v>
      </c>
      <c r="BJ4072">
        <v>341178886</v>
      </c>
    </row>
    <row r="4073" spans="1:62" x14ac:dyDescent="0.25">
      <c r="A4073" t="s">
        <v>25914</v>
      </c>
      <c r="B4073" s="2">
        <v>43515</v>
      </c>
      <c r="C4073" t="s">
        <v>63</v>
      </c>
      <c r="D4073" s="3">
        <v>43472.383305636577</v>
      </c>
      <c r="E4073" t="s">
        <v>117</v>
      </c>
      <c r="H4073" t="s">
        <v>25845</v>
      </c>
      <c r="J4073" t="s">
        <v>25846</v>
      </c>
      <c r="L4073" t="s">
        <v>14035</v>
      </c>
      <c r="M4073" t="s">
        <v>3857</v>
      </c>
      <c r="N4073">
        <v>59730</v>
      </c>
      <c r="O4073" t="s">
        <v>70</v>
      </c>
      <c r="Q4073" t="s">
        <v>25847</v>
      </c>
      <c r="S4073" t="s">
        <v>72</v>
      </c>
      <c r="T4073" t="s">
        <v>2118</v>
      </c>
      <c r="U4073" t="s">
        <v>2119</v>
      </c>
      <c r="V4073" t="s">
        <v>1633</v>
      </c>
      <c r="W4073" t="s">
        <v>192</v>
      </c>
      <c r="X4073" t="s">
        <v>8469</v>
      </c>
      <c r="Y4073" t="str">
        <f>"47-2031"</f>
        <v>47-2031</v>
      </c>
      <c r="Z4073" t="s">
        <v>1508</v>
      </c>
      <c r="AA4073">
        <v>327991</v>
      </c>
      <c r="AB4073">
        <v>5</v>
      </c>
      <c r="AD4073" t="s">
        <v>79</v>
      </c>
      <c r="AE4073" t="s">
        <v>95</v>
      </c>
      <c r="AF4073">
        <v>35</v>
      </c>
      <c r="AG4073" s="4">
        <v>0.29166666666666669</v>
      </c>
      <c r="AH4073" s="4">
        <v>0.70833333333333337</v>
      </c>
      <c r="AI4073" s="5">
        <v>22.17</v>
      </c>
      <c r="AJ4073">
        <v>33.26</v>
      </c>
      <c r="AL4073" t="s">
        <v>81</v>
      </c>
      <c r="AM4073" t="s">
        <v>82</v>
      </c>
      <c r="AO4073" t="s">
        <v>83</v>
      </c>
      <c r="AR4073" t="s">
        <v>82</v>
      </c>
      <c r="AT4073" t="s">
        <v>82</v>
      </c>
      <c r="AW4073" t="s">
        <v>82</v>
      </c>
      <c r="AY4073" t="s">
        <v>14035</v>
      </c>
      <c r="AZ4073" t="s">
        <v>4191</v>
      </c>
      <c r="BA4073" t="s">
        <v>3857</v>
      </c>
      <c r="BB4073">
        <v>59730</v>
      </c>
      <c r="BC4073" t="s">
        <v>79</v>
      </c>
      <c r="BH4073" t="s">
        <v>25846</v>
      </c>
      <c r="BJ4073">
        <v>300842213</v>
      </c>
    </row>
    <row r="4074" spans="1:62" x14ac:dyDescent="0.25">
      <c r="A4074" t="s">
        <v>26057</v>
      </c>
      <c r="B4074" s="2">
        <v>43515</v>
      </c>
      <c r="C4074" t="s">
        <v>63</v>
      </c>
      <c r="D4074" s="3">
        <v>43472.379852002312</v>
      </c>
      <c r="E4074" t="s">
        <v>64</v>
      </c>
      <c r="F4074" s="2">
        <v>43556</v>
      </c>
      <c r="G4074" s="2">
        <v>43814</v>
      </c>
      <c r="H4074" t="s">
        <v>26058</v>
      </c>
      <c r="J4074" t="s">
        <v>26059</v>
      </c>
      <c r="L4074" t="s">
        <v>26060</v>
      </c>
      <c r="M4074" t="s">
        <v>2356</v>
      </c>
      <c r="N4074">
        <v>68787</v>
      </c>
      <c r="O4074" t="s">
        <v>70</v>
      </c>
      <c r="Q4074" t="s">
        <v>26061</v>
      </c>
      <c r="S4074" t="s">
        <v>72</v>
      </c>
      <c r="T4074" t="s">
        <v>24345</v>
      </c>
      <c r="U4074" t="s">
        <v>25479</v>
      </c>
      <c r="V4074" t="s">
        <v>6487</v>
      </c>
      <c r="W4074" t="s">
        <v>2356</v>
      </c>
      <c r="X4074" t="s">
        <v>106</v>
      </c>
      <c r="Y4074" t="str">
        <f>"37-3011"</f>
        <v>37-3011</v>
      </c>
      <c r="Z4074" t="s">
        <v>94</v>
      </c>
      <c r="AA4074">
        <v>561730</v>
      </c>
      <c r="AB4074">
        <v>10</v>
      </c>
      <c r="AC4074">
        <v>10</v>
      </c>
      <c r="AD4074" t="s">
        <v>79</v>
      </c>
      <c r="AE4074" t="s">
        <v>80</v>
      </c>
      <c r="AF4074">
        <v>40</v>
      </c>
      <c r="AG4074" s="4">
        <v>0.33333333333333331</v>
      </c>
      <c r="AH4074" s="4">
        <v>0.75</v>
      </c>
      <c r="AI4074" s="5">
        <v>13.38</v>
      </c>
      <c r="AJ4074">
        <v>20.07</v>
      </c>
      <c r="AL4074" t="s">
        <v>81</v>
      </c>
      <c r="AM4074" t="s">
        <v>82</v>
      </c>
      <c r="AO4074" t="s">
        <v>83</v>
      </c>
      <c r="AR4074" t="s">
        <v>82</v>
      </c>
      <c r="AT4074" t="s">
        <v>82</v>
      </c>
      <c r="AW4074" t="s">
        <v>82</v>
      </c>
      <c r="AY4074" t="s">
        <v>2493</v>
      </c>
      <c r="AZ4074" t="s">
        <v>2493</v>
      </c>
      <c r="BA4074" t="s">
        <v>2356</v>
      </c>
      <c r="BB4074">
        <v>68787</v>
      </c>
      <c r="BC4074" t="s">
        <v>79</v>
      </c>
      <c r="BH4074" t="s">
        <v>26062</v>
      </c>
      <c r="BJ4074">
        <v>470773265</v>
      </c>
    </row>
    <row r="4075" spans="1:62" x14ac:dyDescent="0.25">
      <c r="A4075" t="s">
        <v>26090</v>
      </c>
      <c r="B4075" s="2">
        <v>43515</v>
      </c>
      <c r="C4075" t="s">
        <v>63</v>
      </c>
      <c r="D4075" s="3">
        <v>43472.380215752317</v>
      </c>
      <c r="E4075" t="s">
        <v>64</v>
      </c>
      <c r="F4075" s="2">
        <v>43556</v>
      </c>
      <c r="G4075" s="2">
        <v>43830</v>
      </c>
      <c r="H4075" t="s">
        <v>26091</v>
      </c>
      <c r="I4075" t="s">
        <v>130</v>
      </c>
      <c r="J4075" t="s">
        <v>26092</v>
      </c>
      <c r="K4075" t="s">
        <v>26093</v>
      </c>
      <c r="L4075" t="s">
        <v>5053</v>
      </c>
      <c r="M4075" t="s">
        <v>1165</v>
      </c>
      <c r="N4075">
        <v>57790</v>
      </c>
      <c r="O4075" t="s">
        <v>70</v>
      </c>
      <c r="Q4075" t="s">
        <v>26094</v>
      </c>
      <c r="S4075" t="s">
        <v>72</v>
      </c>
      <c r="T4075" t="s">
        <v>22015</v>
      </c>
      <c r="U4075" t="s">
        <v>22016</v>
      </c>
      <c r="V4075" t="s">
        <v>22017</v>
      </c>
      <c r="W4075" t="s">
        <v>1064</v>
      </c>
      <c r="X4075" t="s">
        <v>26095</v>
      </c>
      <c r="Y4075" t="str">
        <f>"37-2012"</f>
        <v>37-2012</v>
      </c>
      <c r="Z4075" t="s">
        <v>373</v>
      </c>
      <c r="AA4075">
        <v>721110</v>
      </c>
      <c r="AB4075">
        <v>4</v>
      </c>
      <c r="AC4075">
        <v>4</v>
      </c>
      <c r="AD4075" t="s">
        <v>79</v>
      </c>
      <c r="AE4075" t="s">
        <v>80</v>
      </c>
      <c r="AF4075">
        <v>40</v>
      </c>
      <c r="AG4075" s="4">
        <v>0.375</v>
      </c>
      <c r="AH4075" s="4">
        <v>0.625</v>
      </c>
      <c r="AI4075" s="5">
        <v>10.5</v>
      </c>
      <c r="AJ4075">
        <v>15.75</v>
      </c>
      <c r="AL4075" t="s">
        <v>81</v>
      </c>
      <c r="AM4075" t="s">
        <v>82</v>
      </c>
      <c r="AO4075" t="s">
        <v>83</v>
      </c>
      <c r="AR4075" t="s">
        <v>82</v>
      </c>
      <c r="AT4075" t="s">
        <v>82</v>
      </c>
      <c r="AW4075" t="s">
        <v>72</v>
      </c>
      <c r="AX4075">
        <v>3</v>
      </c>
      <c r="AY4075" t="s">
        <v>5053</v>
      </c>
      <c r="AZ4075" t="s">
        <v>21834</v>
      </c>
      <c r="BA4075" t="s">
        <v>1165</v>
      </c>
      <c r="BB4075">
        <v>57790</v>
      </c>
      <c r="BC4075" t="s">
        <v>87</v>
      </c>
      <c r="BH4075" t="s">
        <v>26096</v>
      </c>
      <c r="BI4075" t="s">
        <v>130</v>
      </c>
      <c r="BJ4075">
        <v>201116964</v>
      </c>
    </row>
    <row r="4076" spans="1:62" x14ac:dyDescent="0.25">
      <c r="A4076" t="s">
        <v>26126</v>
      </c>
      <c r="B4076" s="2">
        <v>43515</v>
      </c>
      <c r="C4076" t="s">
        <v>63</v>
      </c>
      <c r="D4076" s="3">
        <v>43472.380540821759</v>
      </c>
      <c r="E4076" t="s">
        <v>117</v>
      </c>
      <c r="H4076" t="s">
        <v>26127</v>
      </c>
      <c r="J4076" t="s">
        <v>26128</v>
      </c>
      <c r="L4076" t="s">
        <v>6394</v>
      </c>
      <c r="M4076" t="s">
        <v>2356</v>
      </c>
      <c r="N4076">
        <v>68123</v>
      </c>
      <c r="O4076" t="s">
        <v>70</v>
      </c>
      <c r="Q4076" t="s">
        <v>26129</v>
      </c>
      <c r="S4076" t="s">
        <v>72</v>
      </c>
      <c r="T4076" t="s">
        <v>24345</v>
      </c>
      <c r="U4076" t="s">
        <v>25479</v>
      </c>
      <c r="V4076" t="s">
        <v>6487</v>
      </c>
      <c r="W4076" t="s">
        <v>2356</v>
      </c>
      <c r="X4076" t="s">
        <v>24717</v>
      </c>
      <c r="Y4076" t="str">
        <f>"47-3012"</f>
        <v>47-3012</v>
      </c>
      <c r="Z4076" t="s">
        <v>1540</v>
      </c>
      <c r="AA4076">
        <v>238130</v>
      </c>
      <c r="AB4076">
        <v>15</v>
      </c>
      <c r="AD4076" t="s">
        <v>79</v>
      </c>
      <c r="AE4076" t="s">
        <v>95</v>
      </c>
      <c r="AF4076">
        <v>40</v>
      </c>
      <c r="AG4076" s="4">
        <v>0.29166666666666669</v>
      </c>
      <c r="AH4076" s="4">
        <v>0.64583333333333337</v>
      </c>
      <c r="AI4076" s="5">
        <v>11.49</v>
      </c>
      <c r="AJ4076">
        <v>17.239999999999998</v>
      </c>
      <c r="AL4076" t="s">
        <v>81</v>
      </c>
      <c r="AM4076" t="s">
        <v>82</v>
      </c>
      <c r="AO4076" t="s">
        <v>83</v>
      </c>
      <c r="AR4076" t="s">
        <v>82</v>
      </c>
      <c r="AT4076" t="s">
        <v>82</v>
      </c>
      <c r="AW4076" t="s">
        <v>82</v>
      </c>
      <c r="AY4076" t="s">
        <v>4420</v>
      </c>
      <c r="AZ4076" t="s">
        <v>15716</v>
      </c>
      <c r="BA4076" t="s">
        <v>2356</v>
      </c>
      <c r="BB4076">
        <v>68123</v>
      </c>
      <c r="BC4076" t="s">
        <v>79</v>
      </c>
      <c r="BH4076" t="s">
        <v>26130</v>
      </c>
      <c r="BJ4076">
        <v>471285976</v>
      </c>
    </row>
    <row r="4077" spans="1:62" x14ac:dyDescent="0.25">
      <c r="A4077" t="s">
        <v>26332</v>
      </c>
      <c r="B4077" s="2">
        <v>43515</v>
      </c>
      <c r="C4077" t="s">
        <v>63</v>
      </c>
      <c r="D4077" s="3">
        <v>43472.383353090278</v>
      </c>
      <c r="E4077" t="s">
        <v>64</v>
      </c>
      <c r="F4077" s="2">
        <v>43556</v>
      </c>
      <c r="G4077" s="2">
        <v>43830</v>
      </c>
      <c r="H4077" t="s">
        <v>26204</v>
      </c>
      <c r="I4077" t="s">
        <v>26205</v>
      </c>
      <c r="J4077" t="s">
        <v>26206</v>
      </c>
      <c r="K4077" t="s">
        <v>67</v>
      </c>
      <c r="L4077" t="s">
        <v>6283</v>
      </c>
      <c r="M4077" t="s">
        <v>774</v>
      </c>
      <c r="N4077">
        <v>80906</v>
      </c>
      <c r="O4077" t="s">
        <v>70</v>
      </c>
      <c r="P4077" t="s">
        <v>67</v>
      </c>
      <c r="Q4077" t="s">
        <v>26207</v>
      </c>
      <c r="S4077" t="s">
        <v>72</v>
      </c>
      <c r="T4077" t="s">
        <v>13444</v>
      </c>
      <c r="U4077" t="s">
        <v>13445</v>
      </c>
      <c r="V4077" t="s">
        <v>689</v>
      </c>
      <c r="W4077" t="s">
        <v>86</v>
      </c>
      <c r="X4077" t="s">
        <v>13475</v>
      </c>
      <c r="Y4077" t="str">
        <f>"39-6011"</f>
        <v>39-6011</v>
      </c>
      <c r="Z4077" t="s">
        <v>3264</v>
      </c>
      <c r="AA4077">
        <v>721110</v>
      </c>
      <c r="AB4077">
        <v>7</v>
      </c>
      <c r="AC4077">
        <v>7</v>
      </c>
      <c r="AD4077" t="s">
        <v>79</v>
      </c>
      <c r="AE4077" t="s">
        <v>95</v>
      </c>
      <c r="AF4077">
        <v>35</v>
      </c>
      <c r="AG4077" s="4">
        <v>0.20833333333333334</v>
      </c>
      <c r="AH4077" s="4">
        <v>0.54166666666666663</v>
      </c>
      <c r="AI4077" s="5">
        <v>11.1</v>
      </c>
      <c r="AJ4077">
        <v>16.649999999999999</v>
      </c>
      <c r="AL4077" t="s">
        <v>81</v>
      </c>
      <c r="AM4077" t="s">
        <v>82</v>
      </c>
      <c r="AO4077" t="s">
        <v>83</v>
      </c>
      <c r="AP4077" t="s">
        <v>67</v>
      </c>
      <c r="AQ4077" t="s">
        <v>67</v>
      </c>
      <c r="AR4077" t="s">
        <v>82</v>
      </c>
      <c r="AT4077" t="s">
        <v>82</v>
      </c>
      <c r="AW4077" t="s">
        <v>82</v>
      </c>
      <c r="AY4077" t="s">
        <v>1552</v>
      </c>
      <c r="AZ4077" t="s">
        <v>1554</v>
      </c>
      <c r="BA4077" t="s">
        <v>774</v>
      </c>
      <c r="BB4077">
        <v>80906</v>
      </c>
      <c r="BC4077" t="s">
        <v>87</v>
      </c>
      <c r="BH4077" t="s">
        <v>26333</v>
      </c>
      <c r="BI4077" t="s">
        <v>67</v>
      </c>
      <c r="BJ4077">
        <v>840155150</v>
      </c>
    </row>
    <row r="4078" spans="1:62" x14ac:dyDescent="0.25">
      <c r="A4078" t="s">
        <v>26475</v>
      </c>
      <c r="B4078" s="2">
        <v>43515</v>
      </c>
      <c r="C4078" t="s">
        <v>63</v>
      </c>
      <c r="D4078" s="3">
        <v>43472.382525937501</v>
      </c>
      <c r="E4078" t="s">
        <v>64</v>
      </c>
      <c r="F4078" s="2">
        <v>43556</v>
      </c>
      <c r="G4078" s="2">
        <v>43784</v>
      </c>
      <c r="H4078" t="s">
        <v>26476</v>
      </c>
      <c r="J4078" t="s">
        <v>26477</v>
      </c>
      <c r="K4078" t="s">
        <v>16044</v>
      </c>
      <c r="L4078" t="s">
        <v>1135</v>
      </c>
      <c r="M4078" t="s">
        <v>166</v>
      </c>
      <c r="N4078">
        <v>84065</v>
      </c>
      <c r="O4078" t="s">
        <v>70</v>
      </c>
      <c r="Q4078" t="s">
        <v>26478</v>
      </c>
      <c r="S4078" t="s">
        <v>72</v>
      </c>
      <c r="T4078" t="s">
        <v>1855</v>
      </c>
      <c r="U4078" t="s">
        <v>1856</v>
      </c>
      <c r="V4078" t="s">
        <v>863</v>
      </c>
      <c r="W4078" t="s">
        <v>105</v>
      </c>
      <c r="X4078" t="s">
        <v>1758</v>
      </c>
      <c r="Y4078" t="str">
        <f>"37-3011"</f>
        <v>37-3011</v>
      </c>
      <c r="Z4078" t="s">
        <v>94</v>
      </c>
      <c r="AA4078">
        <v>561730</v>
      </c>
      <c r="AB4078">
        <v>27</v>
      </c>
      <c r="AC4078">
        <v>27</v>
      </c>
      <c r="AD4078" t="s">
        <v>79</v>
      </c>
      <c r="AE4078" t="s">
        <v>95</v>
      </c>
      <c r="AF4078">
        <v>40</v>
      </c>
      <c r="AG4078" s="4">
        <v>0.29166666666666669</v>
      </c>
      <c r="AH4078" s="4">
        <v>0.66666666666666663</v>
      </c>
      <c r="AI4078" s="5">
        <v>13.68</v>
      </c>
      <c r="AJ4078">
        <v>20.52</v>
      </c>
      <c r="AL4078" t="s">
        <v>81</v>
      </c>
      <c r="AM4078" t="s">
        <v>82</v>
      </c>
      <c r="AO4078" t="s">
        <v>83</v>
      </c>
      <c r="AR4078" t="s">
        <v>82</v>
      </c>
      <c r="AT4078" t="s">
        <v>82</v>
      </c>
      <c r="AW4078" t="s">
        <v>82</v>
      </c>
      <c r="AY4078" t="s">
        <v>1135</v>
      </c>
      <c r="AZ4078" t="s">
        <v>1142</v>
      </c>
      <c r="BA4078" t="s">
        <v>166</v>
      </c>
      <c r="BB4078">
        <v>84065</v>
      </c>
      <c r="BC4078" t="s">
        <v>79</v>
      </c>
      <c r="BH4078" t="s">
        <v>26477</v>
      </c>
      <c r="BI4078" t="s">
        <v>16044</v>
      </c>
      <c r="BJ4078">
        <v>471087565</v>
      </c>
    </row>
    <row r="4079" spans="1:62" x14ac:dyDescent="0.25">
      <c r="A4079" t="s">
        <v>26656</v>
      </c>
      <c r="B4079" s="2">
        <v>43515</v>
      </c>
      <c r="C4079" t="s">
        <v>63</v>
      </c>
      <c r="D4079" s="3">
        <v>43472.384455277781</v>
      </c>
      <c r="E4079" t="s">
        <v>64</v>
      </c>
      <c r="F4079" s="2">
        <v>43556</v>
      </c>
      <c r="G4079" s="2">
        <v>43830</v>
      </c>
      <c r="H4079" t="s">
        <v>26204</v>
      </c>
      <c r="I4079" t="s">
        <v>26205</v>
      </c>
      <c r="J4079" t="s">
        <v>26206</v>
      </c>
      <c r="L4079" t="s">
        <v>6283</v>
      </c>
      <c r="M4079" t="s">
        <v>774</v>
      </c>
      <c r="N4079">
        <v>80906</v>
      </c>
      <c r="O4079" t="s">
        <v>70</v>
      </c>
      <c r="Q4079" t="s">
        <v>26207</v>
      </c>
      <c r="S4079" t="s">
        <v>72</v>
      </c>
      <c r="T4079" t="s">
        <v>13444</v>
      </c>
      <c r="U4079" t="s">
        <v>13445</v>
      </c>
      <c r="V4079" t="s">
        <v>689</v>
      </c>
      <c r="W4079" t="s">
        <v>86</v>
      </c>
      <c r="X4079" t="s">
        <v>26657</v>
      </c>
      <c r="Y4079" t="str">
        <f>"31-9011"</f>
        <v>31-9011</v>
      </c>
      <c r="Z4079" t="s">
        <v>26658</v>
      </c>
      <c r="AA4079">
        <v>721110</v>
      </c>
      <c r="AB4079">
        <v>3</v>
      </c>
      <c r="AC4079">
        <v>3</v>
      </c>
      <c r="AD4079" t="s">
        <v>79</v>
      </c>
      <c r="AE4079" t="s">
        <v>95</v>
      </c>
      <c r="AF4079">
        <v>40</v>
      </c>
      <c r="AG4079" s="4">
        <v>0.33333333333333331</v>
      </c>
      <c r="AH4079" s="4">
        <v>0.70833333333333337</v>
      </c>
      <c r="AI4079" s="5">
        <v>19.02</v>
      </c>
      <c r="AJ4079">
        <v>28.53</v>
      </c>
      <c r="AL4079" t="s">
        <v>81</v>
      </c>
      <c r="AM4079" t="s">
        <v>82</v>
      </c>
      <c r="AO4079" t="s">
        <v>83</v>
      </c>
      <c r="AP4079" t="s">
        <v>67</v>
      </c>
      <c r="AQ4079" t="s">
        <v>67</v>
      </c>
      <c r="AR4079" t="s">
        <v>82</v>
      </c>
      <c r="AT4079" t="s">
        <v>82</v>
      </c>
      <c r="AW4079" t="s">
        <v>82</v>
      </c>
      <c r="AY4079" t="s">
        <v>1552</v>
      </c>
      <c r="AZ4079" t="s">
        <v>1554</v>
      </c>
      <c r="BA4079" t="s">
        <v>774</v>
      </c>
      <c r="BB4079">
        <v>80906</v>
      </c>
      <c r="BC4079" t="s">
        <v>87</v>
      </c>
      <c r="BH4079" t="s">
        <v>26333</v>
      </c>
      <c r="BJ4079">
        <v>840155150</v>
      </c>
    </row>
    <row r="4080" spans="1:62" x14ac:dyDescent="0.25">
      <c r="A4080" t="s">
        <v>26730</v>
      </c>
      <c r="B4080" s="2">
        <v>43515</v>
      </c>
      <c r="C4080" t="s">
        <v>63</v>
      </c>
      <c r="D4080" s="3">
        <v>43472.381844884258</v>
      </c>
      <c r="E4080" t="s">
        <v>64</v>
      </c>
      <c r="F4080" s="2">
        <v>43556</v>
      </c>
      <c r="G4080" s="2">
        <v>43818</v>
      </c>
      <c r="H4080" t="s">
        <v>26731</v>
      </c>
      <c r="J4080" t="s">
        <v>26732</v>
      </c>
      <c r="L4080" t="s">
        <v>4510</v>
      </c>
      <c r="M4080" t="s">
        <v>714</v>
      </c>
      <c r="N4080">
        <v>71106</v>
      </c>
      <c r="O4080" t="s">
        <v>70</v>
      </c>
      <c r="Q4080" t="s">
        <v>26733</v>
      </c>
      <c r="S4080" t="s">
        <v>72</v>
      </c>
      <c r="T4080" t="s">
        <v>1917</v>
      </c>
      <c r="U4080" t="s">
        <v>1918</v>
      </c>
      <c r="V4080" t="s">
        <v>1919</v>
      </c>
      <c r="W4080" t="s">
        <v>105</v>
      </c>
      <c r="X4080" t="s">
        <v>2708</v>
      </c>
      <c r="Y4080" t="str">
        <f>"37-3011"</f>
        <v>37-3011</v>
      </c>
      <c r="Z4080" t="s">
        <v>94</v>
      </c>
      <c r="AA4080">
        <v>561730</v>
      </c>
      <c r="AB4080">
        <v>15</v>
      </c>
      <c r="AC4080">
        <v>15</v>
      </c>
      <c r="AD4080" t="s">
        <v>79</v>
      </c>
      <c r="AE4080" t="s">
        <v>95</v>
      </c>
      <c r="AF4080">
        <v>35</v>
      </c>
      <c r="AG4080" s="4">
        <v>0.29166666666666669</v>
      </c>
      <c r="AH4080" s="4">
        <v>0.66666666666666663</v>
      </c>
      <c r="AI4080" s="5">
        <v>12.35</v>
      </c>
      <c r="AJ4080">
        <v>18.53</v>
      </c>
      <c r="AL4080" t="s">
        <v>81</v>
      </c>
      <c r="AM4080" t="s">
        <v>82</v>
      </c>
      <c r="AO4080" t="s">
        <v>83</v>
      </c>
      <c r="AR4080" t="s">
        <v>82</v>
      </c>
      <c r="AT4080" t="s">
        <v>82</v>
      </c>
      <c r="AW4080" t="s">
        <v>82</v>
      </c>
      <c r="AY4080" t="s">
        <v>4510</v>
      </c>
      <c r="AZ4080" t="s">
        <v>4513</v>
      </c>
      <c r="BA4080" t="s">
        <v>714</v>
      </c>
      <c r="BB4080">
        <v>71106</v>
      </c>
      <c r="BC4080" t="s">
        <v>79</v>
      </c>
      <c r="BH4080" t="s">
        <v>26732</v>
      </c>
      <c r="BJ4080">
        <v>208815589</v>
      </c>
    </row>
    <row r="4081" spans="1:62" x14ac:dyDescent="0.25">
      <c r="A4081" t="s">
        <v>26810</v>
      </c>
      <c r="B4081" s="2">
        <v>43515</v>
      </c>
      <c r="C4081" t="s">
        <v>63</v>
      </c>
      <c r="D4081" s="3">
        <v>43472.384076076392</v>
      </c>
      <c r="E4081" t="s">
        <v>64</v>
      </c>
      <c r="F4081" s="2">
        <v>43556</v>
      </c>
      <c r="G4081" s="2">
        <v>43830</v>
      </c>
      <c r="H4081" t="s">
        <v>26204</v>
      </c>
      <c r="I4081" t="s">
        <v>26205</v>
      </c>
      <c r="J4081" t="s">
        <v>26206</v>
      </c>
      <c r="L4081" t="s">
        <v>6283</v>
      </c>
      <c r="M4081" t="s">
        <v>774</v>
      </c>
      <c r="N4081">
        <v>80906</v>
      </c>
      <c r="O4081" t="s">
        <v>70</v>
      </c>
      <c r="Q4081" t="s">
        <v>26207</v>
      </c>
      <c r="S4081" t="s">
        <v>72</v>
      </c>
      <c r="T4081" t="s">
        <v>13444</v>
      </c>
      <c r="U4081" t="s">
        <v>13445</v>
      </c>
      <c r="V4081" t="s">
        <v>689</v>
      </c>
      <c r="W4081" t="s">
        <v>86</v>
      </c>
      <c r="X4081" t="s">
        <v>26811</v>
      </c>
      <c r="Y4081" t="str">
        <f>"35-3031"</f>
        <v>35-3031</v>
      </c>
      <c r="Z4081" t="s">
        <v>410</v>
      </c>
      <c r="AA4081">
        <v>721110</v>
      </c>
      <c r="AB4081">
        <v>31</v>
      </c>
      <c r="AC4081">
        <v>31</v>
      </c>
      <c r="AD4081" t="s">
        <v>79</v>
      </c>
      <c r="AE4081" t="s">
        <v>95</v>
      </c>
      <c r="AF4081">
        <v>35</v>
      </c>
      <c r="AG4081" s="4">
        <v>0.20833333333333334</v>
      </c>
      <c r="AH4081" s="4">
        <v>0.54166666666666663</v>
      </c>
      <c r="AI4081" s="5">
        <v>11.52</v>
      </c>
      <c r="AL4081" t="s">
        <v>81</v>
      </c>
      <c r="AM4081" t="s">
        <v>82</v>
      </c>
      <c r="AO4081" t="s">
        <v>83</v>
      </c>
      <c r="AP4081" t="s">
        <v>67</v>
      </c>
      <c r="AQ4081" t="s">
        <v>67</v>
      </c>
      <c r="AR4081" t="s">
        <v>82</v>
      </c>
      <c r="AT4081" t="s">
        <v>82</v>
      </c>
      <c r="AW4081" t="s">
        <v>82</v>
      </c>
      <c r="AY4081" t="s">
        <v>1552</v>
      </c>
      <c r="AZ4081" t="s">
        <v>1554</v>
      </c>
      <c r="BA4081" t="s">
        <v>774</v>
      </c>
      <c r="BB4081">
        <v>80906</v>
      </c>
      <c r="BC4081" t="s">
        <v>79</v>
      </c>
      <c r="BH4081" t="s">
        <v>26209</v>
      </c>
      <c r="BJ4081">
        <v>840155150</v>
      </c>
    </row>
    <row r="4082" spans="1:62" x14ac:dyDescent="0.25">
      <c r="A4082" t="s">
        <v>26875</v>
      </c>
      <c r="B4082" s="2">
        <v>43515</v>
      </c>
      <c r="C4082" t="s">
        <v>63</v>
      </c>
      <c r="D4082" s="3">
        <v>43472.383316481479</v>
      </c>
      <c r="E4082" t="s">
        <v>1763</v>
      </c>
      <c r="F4082" s="2">
        <v>43556</v>
      </c>
      <c r="G4082" s="2">
        <v>43770</v>
      </c>
      <c r="H4082" t="s">
        <v>26876</v>
      </c>
      <c r="J4082" t="s">
        <v>26877</v>
      </c>
      <c r="L4082" t="s">
        <v>1481</v>
      </c>
      <c r="M4082" t="s">
        <v>86</v>
      </c>
      <c r="N4082">
        <v>32256</v>
      </c>
      <c r="O4082" t="s">
        <v>70</v>
      </c>
      <c r="Q4082" t="s">
        <v>26878</v>
      </c>
      <c r="S4082" t="s">
        <v>72</v>
      </c>
      <c r="T4082" t="s">
        <v>2618</v>
      </c>
      <c r="U4082" t="s">
        <v>8240</v>
      </c>
      <c r="V4082" t="s">
        <v>2620</v>
      </c>
      <c r="W4082" t="s">
        <v>881</v>
      </c>
      <c r="X4082" t="s">
        <v>882</v>
      </c>
      <c r="Y4082" t="str">
        <f>"45-2092"</f>
        <v>45-2092</v>
      </c>
      <c r="Z4082" t="s">
        <v>883</v>
      </c>
      <c r="AA4082">
        <v>444220</v>
      </c>
      <c r="AB4082">
        <v>25</v>
      </c>
      <c r="AC4082">
        <v>25</v>
      </c>
      <c r="AD4082" t="s">
        <v>79</v>
      </c>
      <c r="AE4082" t="s">
        <v>95</v>
      </c>
      <c r="AF4082">
        <v>40</v>
      </c>
      <c r="AG4082" s="4">
        <v>0.29166666666666669</v>
      </c>
      <c r="AH4082" s="4">
        <v>0.70833333333333337</v>
      </c>
      <c r="AI4082" s="5">
        <v>10.97</v>
      </c>
      <c r="AJ4082">
        <v>16.46</v>
      </c>
      <c r="AK4082">
        <v>21</v>
      </c>
      <c r="AL4082" t="s">
        <v>81</v>
      </c>
      <c r="AM4082" t="s">
        <v>82</v>
      </c>
      <c r="AO4082" t="s">
        <v>83</v>
      </c>
      <c r="AR4082" t="s">
        <v>82</v>
      </c>
      <c r="AT4082" t="s">
        <v>82</v>
      </c>
      <c r="AW4082" t="s">
        <v>82</v>
      </c>
      <c r="AY4082" t="s">
        <v>1481</v>
      </c>
      <c r="AZ4082" t="s">
        <v>22095</v>
      </c>
      <c r="BA4082" t="s">
        <v>86</v>
      </c>
      <c r="BB4082">
        <v>32256</v>
      </c>
      <c r="BC4082" t="s">
        <v>79</v>
      </c>
      <c r="BH4082" t="s">
        <v>26879</v>
      </c>
      <c r="BJ4082">
        <v>591962918</v>
      </c>
    </row>
    <row r="4083" spans="1:62" x14ac:dyDescent="0.25">
      <c r="A4083" t="s">
        <v>26886</v>
      </c>
      <c r="B4083" s="2">
        <v>43515</v>
      </c>
      <c r="C4083" t="s">
        <v>63</v>
      </c>
      <c r="D4083" s="3">
        <v>43472.383684259257</v>
      </c>
      <c r="E4083" t="s">
        <v>64</v>
      </c>
      <c r="F4083" s="2">
        <v>43556</v>
      </c>
      <c r="G4083" s="2">
        <v>43754</v>
      </c>
      <c r="H4083" t="s">
        <v>26204</v>
      </c>
      <c r="I4083" t="s">
        <v>26205</v>
      </c>
      <c r="J4083" t="s">
        <v>26206</v>
      </c>
      <c r="L4083" t="s">
        <v>6283</v>
      </c>
      <c r="M4083" t="s">
        <v>774</v>
      </c>
      <c r="N4083">
        <v>80906</v>
      </c>
      <c r="O4083" t="s">
        <v>70</v>
      </c>
      <c r="Q4083" t="s">
        <v>26207</v>
      </c>
      <c r="S4083" t="s">
        <v>72</v>
      </c>
      <c r="T4083" t="s">
        <v>13444</v>
      </c>
      <c r="U4083" t="s">
        <v>13445</v>
      </c>
      <c r="V4083" t="s">
        <v>689</v>
      </c>
      <c r="W4083" t="s">
        <v>86</v>
      </c>
      <c r="X4083" t="s">
        <v>26887</v>
      </c>
      <c r="Y4083" t="str">
        <f>"39-3091"</f>
        <v>39-3091</v>
      </c>
      <c r="Z4083" t="s">
        <v>677</v>
      </c>
      <c r="AA4083">
        <v>721110</v>
      </c>
      <c r="AB4083">
        <v>12</v>
      </c>
      <c r="AC4083">
        <v>12</v>
      </c>
      <c r="AD4083" t="s">
        <v>79</v>
      </c>
      <c r="AE4083" t="s">
        <v>95</v>
      </c>
      <c r="AF4083">
        <v>35</v>
      </c>
      <c r="AG4083" s="4">
        <v>0.16666666666666666</v>
      </c>
      <c r="AH4083" s="4">
        <v>0.5</v>
      </c>
      <c r="AI4083" s="5">
        <v>11.1</v>
      </c>
      <c r="AJ4083">
        <v>16.649999999999999</v>
      </c>
      <c r="AL4083" t="s">
        <v>81</v>
      </c>
      <c r="AM4083" t="s">
        <v>82</v>
      </c>
      <c r="AO4083" t="s">
        <v>83</v>
      </c>
      <c r="AP4083" t="s">
        <v>67</v>
      </c>
      <c r="AQ4083" t="s">
        <v>67</v>
      </c>
      <c r="AR4083" t="s">
        <v>82</v>
      </c>
      <c r="AT4083" t="s">
        <v>82</v>
      </c>
      <c r="AW4083" t="s">
        <v>82</v>
      </c>
      <c r="AY4083" t="s">
        <v>1552</v>
      </c>
      <c r="AZ4083" t="s">
        <v>1554</v>
      </c>
      <c r="BA4083" t="s">
        <v>774</v>
      </c>
      <c r="BB4083">
        <v>80906</v>
      </c>
      <c r="BC4083" t="s">
        <v>87</v>
      </c>
      <c r="BH4083" t="s">
        <v>26333</v>
      </c>
      <c r="BJ4083">
        <v>840155150</v>
      </c>
    </row>
    <row r="4084" spans="1:62" x14ac:dyDescent="0.25">
      <c r="A4084" t="s">
        <v>26891</v>
      </c>
      <c r="B4084" s="2">
        <v>43515</v>
      </c>
      <c r="C4084" t="s">
        <v>63</v>
      </c>
      <c r="D4084" s="3">
        <v>43472.384707789352</v>
      </c>
      <c r="E4084" t="s">
        <v>64</v>
      </c>
      <c r="F4084" s="2">
        <v>43556</v>
      </c>
      <c r="G4084" s="2">
        <v>43816</v>
      </c>
      <c r="H4084" t="s">
        <v>5529</v>
      </c>
      <c r="I4084" t="s">
        <v>5530</v>
      </c>
      <c r="J4084" t="s">
        <v>5531</v>
      </c>
      <c r="K4084" t="s">
        <v>26892</v>
      </c>
      <c r="L4084" t="s">
        <v>5533</v>
      </c>
      <c r="M4084" t="s">
        <v>105</v>
      </c>
      <c r="N4084">
        <v>77515</v>
      </c>
      <c r="O4084" t="s">
        <v>70</v>
      </c>
      <c r="Q4084" t="s">
        <v>5534</v>
      </c>
      <c r="S4084" t="s">
        <v>72</v>
      </c>
      <c r="T4084" t="s">
        <v>640</v>
      </c>
      <c r="U4084" t="s">
        <v>641</v>
      </c>
      <c r="V4084" t="s">
        <v>642</v>
      </c>
      <c r="W4084" t="s">
        <v>105</v>
      </c>
      <c r="X4084" t="s">
        <v>106</v>
      </c>
      <c r="Y4084" t="str">
        <f>"37-3011"</f>
        <v>37-3011</v>
      </c>
      <c r="Z4084" t="s">
        <v>94</v>
      </c>
      <c r="AA4084">
        <v>561730</v>
      </c>
      <c r="AB4084">
        <v>25</v>
      </c>
      <c r="AC4084">
        <v>25</v>
      </c>
      <c r="AD4084" t="s">
        <v>79</v>
      </c>
      <c r="AE4084" t="s">
        <v>95</v>
      </c>
      <c r="AF4084">
        <v>40</v>
      </c>
      <c r="AG4084" s="4">
        <v>0.29166666666666669</v>
      </c>
      <c r="AH4084" s="4">
        <v>0.72916666666666663</v>
      </c>
      <c r="AI4084" s="5">
        <v>13.44</v>
      </c>
      <c r="AJ4084">
        <v>20.16</v>
      </c>
      <c r="AL4084" t="s">
        <v>81</v>
      </c>
      <c r="AM4084" t="s">
        <v>82</v>
      </c>
      <c r="AO4084" t="s">
        <v>83</v>
      </c>
      <c r="AR4084" t="s">
        <v>82</v>
      </c>
      <c r="AT4084" t="s">
        <v>82</v>
      </c>
      <c r="AW4084" t="s">
        <v>82</v>
      </c>
      <c r="AY4084" t="s">
        <v>5533</v>
      </c>
      <c r="AZ4084" t="s">
        <v>4149</v>
      </c>
      <c r="BA4084" t="s">
        <v>105</v>
      </c>
      <c r="BB4084">
        <v>77515</v>
      </c>
      <c r="BC4084" t="s">
        <v>79</v>
      </c>
      <c r="BH4084" t="s">
        <v>5531</v>
      </c>
      <c r="BJ4084">
        <v>272116118</v>
      </c>
    </row>
    <row r="4085" spans="1:62" x14ac:dyDescent="0.25">
      <c r="A4085" t="s">
        <v>27038</v>
      </c>
      <c r="B4085" s="2">
        <v>43515</v>
      </c>
      <c r="C4085" t="s">
        <v>63</v>
      </c>
      <c r="D4085" s="3">
        <v>43472.382630555556</v>
      </c>
      <c r="E4085" t="s">
        <v>64</v>
      </c>
      <c r="F4085" s="2">
        <v>43556</v>
      </c>
      <c r="G4085" s="2">
        <v>43814</v>
      </c>
      <c r="H4085" t="s">
        <v>27039</v>
      </c>
      <c r="J4085" t="s">
        <v>27040</v>
      </c>
      <c r="L4085" t="s">
        <v>1588</v>
      </c>
      <c r="M4085" t="s">
        <v>1064</v>
      </c>
      <c r="N4085">
        <v>38305</v>
      </c>
      <c r="O4085" t="s">
        <v>70</v>
      </c>
      <c r="Q4085" t="s">
        <v>27041</v>
      </c>
      <c r="S4085" t="s">
        <v>72</v>
      </c>
      <c r="T4085" t="s">
        <v>1917</v>
      </c>
      <c r="U4085" t="s">
        <v>1918</v>
      </c>
      <c r="V4085" t="s">
        <v>1919</v>
      </c>
      <c r="W4085" t="s">
        <v>105</v>
      </c>
      <c r="X4085" t="s">
        <v>1938</v>
      </c>
      <c r="Y4085" t="str">
        <f>"47-2051"</f>
        <v>47-2051</v>
      </c>
      <c r="Z4085" t="s">
        <v>1383</v>
      </c>
      <c r="AA4085">
        <v>238110</v>
      </c>
      <c r="AB4085">
        <v>5</v>
      </c>
      <c r="AC4085">
        <v>5</v>
      </c>
      <c r="AD4085" t="s">
        <v>79</v>
      </c>
      <c r="AE4085" t="s">
        <v>95</v>
      </c>
      <c r="AF4085">
        <v>35</v>
      </c>
      <c r="AG4085" s="4">
        <v>0.29166666666666669</v>
      </c>
      <c r="AH4085" s="4">
        <v>0.64583333333333337</v>
      </c>
      <c r="AI4085" s="5">
        <v>17.62</v>
      </c>
      <c r="AJ4085">
        <v>26.43</v>
      </c>
      <c r="AL4085" t="s">
        <v>81</v>
      </c>
      <c r="AM4085" t="s">
        <v>82</v>
      </c>
      <c r="AO4085" t="s">
        <v>83</v>
      </c>
      <c r="AR4085" t="s">
        <v>82</v>
      </c>
      <c r="AT4085" t="s">
        <v>82</v>
      </c>
      <c r="AW4085" t="s">
        <v>82</v>
      </c>
      <c r="AY4085" t="s">
        <v>1588</v>
      </c>
      <c r="AZ4085" t="s">
        <v>1921</v>
      </c>
      <c r="BA4085" t="s">
        <v>1064</v>
      </c>
      <c r="BB4085">
        <v>38305</v>
      </c>
      <c r="BC4085" t="s">
        <v>79</v>
      </c>
      <c r="BH4085" t="s">
        <v>27040</v>
      </c>
      <c r="BJ4085">
        <v>621782742</v>
      </c>
    </row>
    <row r="4086" spans="1:62" x14ac:dyDescent="0.25">
      <c r="A4086" t="s">
        <v>27048</v>
      </c>
      <c r="B4086" s="2">
        <v>43515</v>
      </c>
      <c r="C4086" t="s">
        <v>63</v>
      </c>
      <c r="D4086" s="3">
        <v>43472.382891944442</v>
      </c>
      <c r="E4086" t="s">
        <v>64</v>
      </c>
      <c r="F4086" s="2">
        <v>43556</v>
      </c>
      <c r="G4086" s="2">
        <v>43799</v>
      </c>
      <c r="H4086" t="s">
        <v>27049</v>
      </c>
      <c r="J4086" t="s">
        <v>27050</v>
      </c>
      <c r="L4086" t="s">
        <v>2689</v>
      </c>
      <c r="M4086" t="s">
        <v>105</v>
      </c>
      <c r="N4086">
        <v>75056</v>
      </c>
      <c r="O4086" t="s">
        <v>70</v>
      </c>
      <c r="Q4086" t="s">
        <v>27051</v>
      </c>
      <c r="S4086" t="s">
        <v>72</v>
      </c>
      <c r="T4086" t="s">
        <v>1917</v>
      </c>
      <c r="U4086" t="s">
        <v>1918</v>
      </c>
      <c r="V4086" t="s">
        <v>1919</v>
      </c>
      <c r="W4086" t="s">
        <v>105</v>
      </c>
      <c r="X4086" t="s">
        <v>106</v>
      </c>
      <c r="Y4086" t="str">
        <f>"37-3011"</f>
        <v>37-3011</v>
      </c>
      <c r="Z4086" t="s">
        <v>94</v>
      </c>
      <c r="AA4086">
        <v>561730</v>
      </c>
      <c r="AB4086">
        <v>4</v>
      </c>
      <c r="AC4086">
        <v>4</v>
      </c>
      <c r="AD4086" t="s">
        <v>79</v>
      </c>
      <c r="AE4086" t="s">
        <v>95</v>
      </c>
      <c r="AF4086">
        <v>40</v>
      </c>
      <c r="AG4086" s="4">
        <v>0.29166666666666669</v>
      </c>
      <c r="AH4086" s="4">
        <v>0.64583333333333337</v>
      </c>
      <c r="AI4086" s="5">
        <v>13.94</v>
      </c>
      <c r="AJ4086">
        <v>20.91</v>
      </c>
      <c r="AL4086" t="s">
        <v>81</v>
      </c>
      <c r="AM4086" t="s">
        <v>82</v>
      </c>
      <c r="AO4086" t="s">
        <v>83</v>
      </c>
      <c r="AR4086" t="s">
        <v>82</v>
      </c>
      <c r="AT4086" t="s">
        <v>82</v>
      </c>
      <c r="AW4086" t="s">
        <v>82</v>
      </c>
      <c r="AY4086" t="s">
        <v>2689</v>
      </c>
      <c r="AZ4086" t="s">
        <v>2689</v>
      </c>
      <c r="BA4086" t="s">
        <v>105</v>
      </c>
      <c r="BB4086">
        <v>75056</v>
      </c>
      <c r="BC4086" t="s">
        <v>79</v>
      </c>
      <c r="BH4086" t="s">
        <v>27050</v>
      </c>
      <c r="BJ4086">
        <v>751601031</v>
      </c>
    </row>
    <row r="4087" spans="1:62" x14ac:dyDescent="0.25">
      <c r="A4087" t="s">
        <v>27177</v>
      </c>
      <c r="B4087" s="2">
        <v>43515</v>
      </c>
      <c r="C4087" t="s">
        <v>63</v>
      </c>
      <c r="D4087" s="3">
        <v>43472.381783391203</v>
      </c>
      <c r="E4087" t="s">
        <v>64</v>
      </c>
      <c r="F4087" s="2">
        <v>43556</v>
      </c>
      <c r="G4087" s="2">
        <v>43799</v>
      </c>
      <c r="H4087" t="s">
        <v>27178</v>
      </c>
      <c r="J4087" t="s">
        <v>27179</v>
      </c>
      <c r="L4087" t="s">
        <v>27180</v>
      </c>
      <c r="M4087" t="s">
        <v>308</v>
      </c>
      <c r="N4087">
        <v>7924</v>
      </c>
      <c r="O4087" t="s">
        <v>70</v>
      </c>
      <c r="Q4087" t="s">
        <v>27181</v>
      </c>
      <c r="S4087" t="s">
        <v>72</v>
      </c>
      <c r="T4087" t="s">
        <v>640</v>
      </c>
      <c r="U4087" t="s">
        <v>3571</v>
      </c>
      <c r="V4087" t="s">
        <v>642</v>
      </c>
      <c r="W4087" t="s">
        <v>105</v>
      </c>
      <c r="X4087" t="s">
        <v>106</v>
      </c>
      <c r="Y4087" t="str">
        <f>"37-3011"</f>
        <v>37-3011</v>
      </c>
      <c r="Z4087" t="s">
        <v>94</v>
      </c>
      <c r="AA4087">
        <v>561730</v>
      </c>
      <c r="AB4087">
        <v>8</v>
      </c>
      <c r="AC4087">
        <v>8</v>
      </c>
      <c r="AD4087" t="s">
        <v>79</v>
      </c>
      <c r="AE4087" t="s">
        <v>80</v>
      </c>
      <c r="AF4087">
        <v>40</v>
      </c>
      <c r="AG4087" s="4">
        <v>0.33333333333333331</v>
      </c>
      <c r="AH4087" s="4">
        <v>0.6875</v>
      </c>
      <c r="AI4087" s="5">
        <v>14.41</v>
      </c>
      <c r="AJ4087">
        <v>21.62</v>
      </c>
      <c r="AL4087" t="s">
        <v>81</v>
      </c>
      <c r="AM4087" t="s">
        <v>82</v>
      </c>
      <c r="AO4087" t="s">
        <v>83</v>
      </c>
      <c r="AR4087" t="s">
        <v>82</v>
      </c>
      <c r="AT4087" t="s">
        <v>82</v>
      </c>
      <c r="AW4087" t="s">
        <v>82</v>
      </c>
      <c r="AY4087" t="s">
        <v>27180</v>
      </c>
      <c r="AZ4087" t="s">
        <v>1370</v>
      </c>
      <c r="BA4087" t="s">
        <v>308</v>
      </c>
      <c r="BB4087">
        <v>7924</v>
      </c>
      <c r="BC4087" t="s">
        <v>79</v>
      </c>
      <c r="BH4087" t="s">
        <v>27182</v>
      </c>
      <c r="BJ4087">
        <v>462747485</v>
      </c>
    </row>
    <row r="4088" spans="1:62" x14ac:dyDescent="0.25">
      <c r="A4088" t="s">
        <v>27183</v>
      </c>
      <c r="B4088" s="2">
        <v>43515</v>
      </c>
      <c r="C4088" t="s">
        <v>63</v>
      </c>
      <c r="D4088" s="3">
        <v>43472.382141689814</v>
      </c>
      <c r="E4088" t="s">
        <v>64</v>
      </c>
      <c r="F4088" s="2">
        <v>43556</v>
      </c>
      <c r="G4088" s="2">
        <v>43784</v>
      </c>
      <c r="H4088" t="s">
        <v>27184</v>
      </c>
      <c r="J4088" t="s">
        <v>27185</v>
      </c>
      <c r="L4088" t="s">
        <v>2551</v>
      </c>
      <c r="M4088" t="s">
        <v>105</v>
      </c>
      <c r="N4088">
        <v>79705</v>
      </c>
      <c r="O4088" t="s">
        <v>70</v>
      </c>
      <c r="Q4088" t="s">
        <v>27186</v>
      </c>
      <c r="S4088" t="s">
        <v>72</v>
      </c>
      <c r="T4088" t="s">
        <v>1855</v>
      </c>
      <c r="U4088" t="s">
        <v>1856</v>
      </c>
      <c r="V4088" t="s">
        <v>863</v>
      </c>
      <c r="W4088" t="s">
        <v>105</v>
      </c>
      <c r="X4088" t="s">
        <v>106</v>
      </c>
      <c r="Y4088" t="str">
        <f>"37-3011"</f>
        <v>37-3011</v>
      </c>
      <c r="Z4088" t="s">
        <v>94</v>
      </c>
      <c r="AA4088">
        <v>444220</v>
      </c>
      <c r="AB4088">
        <v>35</v>
      </c>
      <c r="AC4088">
        <v>35</v>
      </c>
      <c r="AD4088" t="s">
        <v>79</v>
      </c>
      <c r="AE4088" t="s">
        <v>95</v>
      </c>
      <c r="AF4088">
        <v>40</v>
      </c>
      <c r="AG4088" s="4">
        <v>0.33333333333333331</v>
      </c>
      <c r="AH4088" s="4">
        <v>0.70833333333333337</v>
      </c>
      <c r="AI4088" s="5">
        <v>14.17</v>
      </c>
      <c r="AJ4088">
        <v>21.26</v>
      </c>
      <c r="AL4088" t="s">
        <v>81</v>
      </c>
      <c r="AM4088" t="s">
        <v>82</v>
      </c>
      <c r="AO4088" t="s">
        <v>83</v>
      </c>
      <c r="AR4088" t="s">
        <v>82</v>
      </c>
      <c r="AT4088" t="s">
        <v>82</v>
      </c>
      <c r="AW4088" t="s">
        <v>72</v>
      </c>
      <c r="AX4088">
        <v>1</v>
      </c>
      <c r="AY4088" t="s">
        <v>2551</v>
      </c>
      <c r="AZ4088" t="s">
        <v>2551</v>
      </c>
      <c r="BA4088" t="s">
        <v>105</v>
      </c>
      <c r="BB4088">
        <v>79705</v>
      </c>
      <c r="BC4088" t="s">
        <v>79</v>
      </c>
      <c r="BH4088" t="s">
        <v>27185</v>
      </c>
      <c r="BJ4088">
        <v>751587188</v>
      </c>
    </row>
    <row r="4089" spans="1:62" x14ac:dyDescent="0.25">
      <c r="A4089" t="s">
        <v>27428</v>
      </c>
      <c r="B4089" s="2">
        <v>43515</v>
      </c>
      <c r="C4089" t="s">
        <v>63</v>
      </c>
      <c r="D4089" s="3">
        <v>43472.38213795139</v>
      </c>
      <c r="E4089" t="s">
        <v>64</v>
      </c>
      <c r="F4089" s="2">
        <v>43556</v>
      </c>
      <c r="G4089" s="2">
        <v>43800</v>
      </c>
      <c r="H4089" t="s">
        <v>27429</v>
      </c>
      <c r="J4089" t="s">
        <v>27430</v>
      </c>
      <c r="L4089" t="s">
        <v>15375</v>
      </c>
      <c r="M4089" t="s">
        <v>232</v>
      </c>
      <c r="N4089">
        <v>12158</v>
      </c>
      <c r="O4089" t="s">
        <v>70</v>
      </c>
      <c r="Q4089" t="s">
        <v>27431</v>
      </c>
      <c r="S4089" t="s">
        <v>72</v>
      </c>
      <c r="T4089" t="s">
        <v>1917</v>
      </c>
      <c r="U4089" t="s">
        <v>1918</v>
      </c>
      <c r="V4089" t="s">
        <v>1919</v>
      </c>
      <c r="W4089" t="s">
        <v>105</v>
      </c>
      <c r="X4089" t="s">
        <v>106</v>
      </c>
      <c r="Y4089" t="str">
        <f>"37-3011"</f>
        <v>37-3011</v>
      </c>
      <c r="Z4089" t="s">
        <v>94</v>
      </c>
      <c r="AA4089">
        <v>561730</v>
      </c>
      <c r="AB4089">
        <v>10</v>
      </c>
      <c r="AC4089">
        <v>10</v>
      </c>
      <c r="AD4089" t="s">
        <v>79</v>
      </c>
      <c r="AE4089" t="s">
        <v>80</v>
      </c>
      <c r="AF4089">
        <v>40</v>
      </c>
      <c r="AG4089" s="4">
        <v>0.33333333333333331</v>
      </c>
      <c r="AH4089" s="4">
        <v>0.70833333333333337</v>
      </c>
      <c r="AI4089" s="5">
        <v>15.24</v>
      </c>
      <c r="AJ4089">
        <v>22.86</v>
      </c>
      <c r="AL4089" t="s">
        <v>81</v>
      </c>
      <c r="AM4089" t="s">
        <v>82</v>
      </c>
      <c r="AO4089" t="s">
        <v>83</v>
      </c>
      <c r="AR4089" t="s">
        <v>82</v>
      </c>
      <c r="AT4089" t="s">
        <v>82</v>
      </c>
      <c r="AW4089" t="s">
        <v>82</v>
      </c>
      <c r="AY4089" t="s">
        <v>15375</v>
      </c>
      <c r="AZ4089" t="s">
        <v>5791</v>
      </c>
      <c r="BA4089" t="s">
        <v>232</v>
      </c>
      <c r="BB4089">
        <v>12158</v>
      </c>
      <c r="BC4089" t="s">
        <v>79</v>
      </c>
      <c r="BH4089" t="s">
        <v>27430</v>
      </c>
      <c r="BJ4089">
        <v>461727576</v>
      </c>
    </row>
    <row r="4090" spans="1:62" x14ac:dyDescent="0.25">
      <c r="A4090" t="s">
        <v>27583</v>
      </c>
      <c r="B4090" s="2">
        <v>43515</v>
      </c>
      <c r="C4090" t="s">
        <v>63</v>
      </c>
      <c r="D4090" s="3">
        <v>43472.382802187502</v>
      </c>
      <c r="E4090" t="s">
        <v>64</v>
      </c>
      <c r="F4090" s="2">
        <v>43556</v>
      </c>
      <c r="G4090" s="2">
        <v>43830</v>
      </c>
      <c r="H4090" t="s">
        <v>27584</v>
      </c>
      <c r="I4090" t="s">
        <v>67</v>
      </c>
      <c r="J4090" t="s">
        <v>27585</v>
      </c>
      <c r="K4090" t="s">
        <v>67</v>
      </c>
      <c r="L4090" t="s">
        <v>10743</v>
      </c>
      <c r="M4090" t="s">
        <v>1966</v>
      </c>
      <c r="N4090">
        <v>19977</v>
      </c>
      <c r="O4090" t="s">
        <v>70</v>
      </c>
      <c r="P4090" t="s">
        <v>67</v>
      </c>
      <c r="Q4090" t="s">
        <v>10744</v>
      </c>
      <c r="S4090" t="s">
        <v>72</v>
      </c>
      <c r="T4090" t="s">
        <v>938</v>
      </c>
      <c r="U4090" t="s">
        <v>939</v>
      </c>
      <c r="V4090" t="s">
        <v>940</v>
      </c>
      <c r="W4090" t="s">
        <v>774</v>
      </c>
      <c r="X4090" t="s">
        <v>106</v>
      </c>
      <c r="Y4090" t="str">
        <f>"37-3011"</f>
        <v>37-3011</v>
      </c>
      <c r="Z4090" t="s">
        <v>94</v>
      </c>
      <c r="AA4090">
        <v>561730</v>
      </c>
      <c r="AB4090">
        <v>10</v>
      </c>
      <c r="AC4090">
        <v>10</v>
      </c>
      <c r="AD4090" t="s">
        <v>79</v>
      </c>
      <c r="AE4090" t="s">
        <v>80</v>
      </c>
      <c r="AF4090">
        <v>35</v>
      </c>
      <c r="AG4090" s="4">
        <v>0.29166666666666669</v>
      </c>
      <c r="AH4090" s="4">
        <v>0.75</v>
      </c>
      <c r="AI4090" s="5">
        <v>14.03</v>
      </c>
      <c r="AJ4090">
        <v>21.05</v>
      </c>
      <c r="AK4090">
        <v>21.05</v>
      </c>
      <c r="AL4090" t="s">
        <v>81</v>
      </c>
      <c r="AM4090" t="s">
        <v>82</v>
      </c>
      <c r="AO4090" t="s">
        <v>83</v>
      </c>
      <c r="AP4090" t="s">
        <v>67</v>
      </c>
      <c r="AQ4090" t="s">
        <v>67</v>
      </c>
      <c r="AR4090" t="s">
        <v>82</v>
      </c>
      <c r="AT4090" t="s">
        <v>82</v>
      </c>
      <c r="AW4090" t="s">
        <v>82</v>
      </c>
      <c r="AY4090" t="s">
        <v>10743</v>
      </c>
      <c r="AZ4090" t="s">
        <v>8837</v>
      </c>
      <c r="BA4090" t="s">
        <v>1966</v>
      </c>
      <c r="BB4090">
        <v>19977</v>
      </c>
      <c r="BC4090" t="s">
        <v>79</v>
      </c>
      <c r="BH4090" t="s">
        <v>27585</v>
      </c>
      <c r="BI4090" t="s">
        <v>67</v>
      </c>
      <c r="BJ4090">
        <v>510390669</v>
      </c>
    </row>
    <row r="4091" spans="1:62" x14ac:dyDescent="0.25">
      <c r="A4091" t="s">
        <v>27589</v>
      </c>
      <c r="B4091" s="2">
        <v>43515</v>
      </c>
      <c r="C4091" t="s">
        <v>63</v>
      </c>
      <c r="D4091" s="3">
        <v>43472.383136435186</v>
      </c>
      <c r="E4091" t="s">
        <v>282</v>
      </c>
      <c r="F4091" s="2">
        <v>43556</v>
      </c>
      <c r="G4091" s="2">
        <v>43784</v>
      </c>
      <c r="H4091" t="s">
        <v>27590</v>
      </c>
      <c r="J4091" t="s">
        <v>27591</v>
      </c>
      <c r="L4091" t="s">
        <v>3523</v>
      </c>
      <c r="M4091" t="s">
        <v>105</v>
      </c>
      <c r="N4091">
        <v>76207</v>
      </c>
      <c r="O4091" t="s">
        <v>70</v>
      </c>
      <c r="Q4091" t="s">
        <v>27592</v>
      </c>
      <c r="S4091" t="s">
        <v>72</v>
      </c>
      <c r="T4091" t="s">
        <v>1917</v>
      </c>
      <c r="U4091" t="s">
        <v>1918</v>
      </c>
      <c r="V4091" t="s">
        <v>1919</v>
      </c>
      <c r="W4091" t="s">
        <v>105</v>
      </c>
      <c r="X4091" t="s">
        <v>106</v>
      </c>
      <c r="Y4091" t="str">
        <f>"37-3011"</f>
        <v>37-3011</v>
      </c>
      <c r="Z4091" t="s">
        <v>94</v>
      </c>
      <c r="AA4091">
        <v>561730</v>
      </c>
      <c r="AB4091">
        <v>78</v>
      </c>
      <c r="AC4091">
        <v>77</v>
      </c>
      <c r="AD4091" t="s">
        <v>79</v>
      </c>
      <c r="AE4091" t="s">
        <v>80</v>
      </c>
      <c r="AF4091">
        <v>40</v>
      </c>
      <c r="AG4091" s="4">
        <v>0.29166666666666669</v>
      </c>
      <c r="AH4091" s="4">
        <v>0.75</v>
      </c>
      <c r="AI4091" s="5">
        <v>13.94</v>
      </c>
      <c r="AJ4091">
        <v>20.91</v>
      </c>
      <c r="AL4091" t="s">
        <v>81</v>
      </c>
      <c r="AM4091" t="s">
        <v>82</v>
      </c>
      <c r="AO4091" t="s">
        <v>83</v>
      </c>
      <c r="AR4091" t="s">
        <v>82</v>
      </c>
      <c r="AT4091" t="s">
        <v>82</v>
      </c>
      <c r="AW4091" t="s">
        <v>82</v>
      </c>
      <c r="AY4091" t="s">
        <v>3523</v>
      </c>
      <c r="AZ4091" t="s">
        <v>3523</v>
      </c>
      <c r="BA4091" t="s">
        <v>105</v>
      </c>
      <c r="BB4091">
        <v>76207</v>
      </c>
      <c r="BC4091" t="s">
        <v>79</v>
      </c>
      <c r="BH4091" t="s">
        <v>27591</v>
      </c>
      <c r="BJ4091">
        <v>472352918</v>
      </c>
    </row>
    <row r="4092" spans="1:62" x14ac:dyDescent="0.25">
      <c r="A4092" t="s">
        <v>27713</v>
      </c>
      <c r="B4092" s="2">
        <v>43515</v>
      </c>
      <c r="C4092" t="s">
        <v>63</v>
      </c>
      <c r="D4092" s="3">
        <v>43472.383362719906</v>
      </c>
      <c r="E4092" t="s">
        <v>64</v>
      </c>
      <c r="F4092" s="2">
        <v>43556</v>
      </c>
      <c r="G4092" s="2">
        <v>43784</v>
      </c>
      <c r="H4092" t="s">
        <v>27714</v>
      </c>
      <c r="I4092" t="s">
        <v>27715</v>
      </c>
      <c r="J4092" t="s">
        <v>27716</v>
      </c>
      <c r="K4092" t="s">
        <v>27717</v>
      </c>
      <c r="L4092" t="s">
        <v>27718</v>
      </c>
      <c r="M4092" t="s">
        <v>207</v>
      </c>
      <c r="N4092">
        <v>2667</v>
      </c>
      <c r="O4092" t="s">
        <v>70</v>
      </c>
      <c r="Q4092" t="s">
        <v>27719</v>
      </c>
      <c r="S4092" t="s">
        <v>72</v>
      </c>
      <c r="T4092" t="s">
        <v>27720</v>
      </c>
      <c r="U4092" t="s">
        <v>27721</v>
      </c>
      <c r="V4092" t="s">
        <v>27722</v>
      </c>
      <c r="W4092" t="s">
        <v>323</v>
      </c>
      <c r="X4092" t="s">
        <v>379</v>
      </c>
      <c r="Y4092" t="str">
        <f>"37-2012"</f>
        <v>37-2012</v>
      </c>
      <c r="Z4092" t="s">
        <v>373</v>
      </c>
      <c r="AA4092">
        <v>722511</v>
      </c>
      <c r="AB4092">
        <v>6</v>
      </c>
      <c r="AC4092">
        <v>6</v>
      </c>
      <c r="AD4092" t="s">
        <v>79</v>
      </c>
      <c r="AE4092" t="s">
        <v>80</v>
      </c>
      <c r="AF4092">
        <v>35</v>
      </c>
      <c r="AG4092" s="4">
        <v>0.33333333333333331</v>
      </c>
      <c r="AH4092" s="4">
        <v>0.66666666666666663</v>
      </c>
      <c r="AI4092" s="5">
        <v>15.24</v>
      </c>
      <c r="AJ4092">
        <v>22.86</v>
      </c>
      <c r="AK4092">
        <v>27.38</v>
      </c>
      <c r="AL4092" t="s">
        <v>81</v>
      </c>
      <c r="AM4092" t="s">
        <v>82</v>
      </c>
      <c r="AO4092" t="s">
        <v>83</v>
      </c>
      <c r="AR4092" t="s">
        <v>82</v>
      </c>
      <c r="AT4092" t="s">
        <v>82</v>
      </c>
      <c r="AW4092" t="s">
        <v>82</v>
      </c>
      <c r="AY4092" t="s">
        <v>26629</v>
      </c>
      <c r="AZ4092" t="s">
        <v>4065</v>
      </c>
      <c r="BA4092" t="s">
        <v>207</v>
      </c>
      <c r="BB4092">
        <v>2652</v>
      </c>
      <c r="BC4092" t="s">
        <v>87</v>
      </c>
      <c r="BH4092" t="s">
        <v>27723</v>
      </c>
      <c r="BJ4092">
        <v>43494456</v>
      </c>
    </row>
    <row r="4093" spans="1:62" x14ac:dyDescent="0.25">
      <c r="A4093" t="s">
        <v>27766</v>
      </c>
      <c r="B4093" s="2">
        <v>43515</v>
      </c>
      <c r="C4093" t="s">
        <v>63</v>
      </c>
      <c r="D4093" s="3">
        <v>43472.37956912037</v>
      </c>
      <c r="E4093" t="s">
        <v>64</v>
      </c>
      <c r="F4093" s="2">
        <v>43556</v>
      </c>
      <c r="G4093" s="2">
        <v>43830</v>
      </c>
      <c r="H4093" t="s">
        <v>27767</v>
      </c>
      <c r="I4093" t="s">
        <v>27768</v>
      </c>
      <c r="J4093" t="s">
        <v>27769</v>
      </c>
      <c r="K4093" t="s">
        <v>27770</v>
      </c>
      <c r="L4093" t="s">
        <v>9339</v>
      </c>
      <c r="M4093" t="s">
        <v>298</v>
      </c>
      <c r="N4093">
        <v>3904</v>
      </c>
      <c r="O4093" t="s">
        <v>70</v>
      </c>
      <c r="Q4093" t="s">
        <v>27771</v>
      </c>
      <c r="S4093" t="s">
        <v>82</v>
      </c>
      <c r="U4093" t="s">
        <v>92</v>
      </c>
      <c r="X4093" t="s">
        <v>14830</v>
      </c>
      <c r="Y4093" t="str">
        <f>"35-9011"</f>
        <v>35-9011</v>
      </c>
      <c r="Z4093" t="s">
        <v>1925</v>
      </c>
      <c r="AA4093">
        <v>7221</v>
      </c>
      <c r="AB4093">
        <v>3</v>
      </c>
      <c r="AC4093">
        <v>3</v>
      </c>
      <c r="AD4093" t="s">
        <v>79</v>
      </c>
      <c r="AE4093" t="s">
        <v>95</v>
      </c>
      <c r="AF4093">
        <v>35</v>
      </c>
      <c r="AG4093" s="4">
        <v>0.48958333333333331</v>
      </c>
      <c r="AH4093" s="4">
        <v>0.64583333333333337</v>
      </c>
      <c r="AI4093" s="5">
        <v>10.07</v>
      </c>
      <c r="AL4093" t="s">
        <v>81</v>
      </c>
      <c r="AM4093" t="s">
        <v>82</v>
      </c>
      <c r="AO4093" t="s">
        <v>213</v>
      </c>
      <c r="AR4093" t="s">
        <v>82</v>
      </c>
      <c r="AT4093" t="s">
        <v>82</v>
      </c>
      <c r="AW4093" t="s">
        <v>72</v>
      </c>
      <c r="AX4093">
        <v>1</v>
      </c>
      <c r="AY4093" t="s">
        <v>27772</v>
      </c>
      <c r="AZ4093" t="s">
        <v>812</v>
      </c>
      <c r="BA4093" t="s">
        <v>298</v>
      </c>
      <c r="BB4093">
        <v>3904</v>
      </c>
      <c r="BC4093" t="s">
        <v>87</v>
      </c>
      <c r="BH4093" t="s">
        <v>27773</v>
      </c>
      <c r="BJ4093">
        <v>813995475</v>
      </c>
    </row>
    <row r="4094" spans="1:62" x14ac:dyDescent="0.25">
      <c r="A4094" t="s">
        <v>27788</v>
      </c>
      <c r="B4094" s="2">
        <v>43515</v>
      </c>
      <c r="C4094" t="s">
        <v>63</v>
      </c>
      <c r="D4094" s="3">
        <v>43472.384898206015</v>
      </c>
      <c r="E4094" t="s">
        <v>64</v>
      </c>
      <c r="F4094" s="2">
        <v>43556</v>
      </c>
      <c r="G4094" s="2">
        <v>43799</v>
      </c>
      <c r="H4094" t="s">
        <v>19819</v>
      </c>
      <c r="J4094" t="s">
        <v>19820</v>
      </c>
      <c r="L4094" t="s">
        <v>2471</v>
      </c>
      <c r="M4094" t="s">
        <v>821</v>
      </c>
      <c r="N4094">
        <v>97535</v>
      </c>
      <c r="O4094" t="s">
        <v>70</v>
      </c>
      <c r="Q4094" t="s">
        <v>19821</v>
      </c>
      <c r="S4094" t="s">
        <v>72</v>
      </c>
      <c r="T4094" t="s">
        <v>878</v>
      </c>
      <c r="U4094" t="s">
        <v>3851</v>
      </c>
      <c r="V4094" t="s">
        <v>2620</v>
      </c>
      <c r="W4094" t="s">
        <v>881</v>
      </c>
      <c r="X4094" t="s">
        <v>1092</v>
      </c>
      <c r="Y4094" t="str">
        <f>"45-4011"</f>
        <v>45-4011</v>
      </c>
      <c r="Z4094" t="s">
        <v>763</v>
      </c>
      <c r="AA4094">
        <v>115310</v>
      </c>
      <c r="AB4094">
        <v>50</v>
      </c>
      <c r="AC4094">
        <v>50</v>
      </c>
      <c r="AD4094" t="s">
        <v>79</v>
      </c>
      <c r="AE4094" t="s">
        <v>80</v>
      </c>
      <c r="AF4094">
        <v>40</v>
      </c>
      <c r="AG4094" s="4">
        <v>0.25</v>
      </c>
      <c r="AH4094" s="4">
        <v>0.60416666666666663</v>
      </c>
      <c r="AI4094" s="5">
        <v>11.74</v>
      </c>
      <c r="AJ4094">
        <v>17.61</v>
      </c>
      <c r="AK4094">
        <v>53.49</v>
      </c>
      <c r="AL4094" t="s">
        <v>81</v>
      </c>
      <c r="AM4094" t="s">
        <v>82</v>
      </c>
      <c r="AO4094" t="s">
        <v>83</v>
      </c>
      <c r="AR4094" t="s">
        <v>82</v>
      </c>
      <c r="AT4094" t="s">
        <v>82</v>
      </c>
      <c r="AW4094" t="s">
        <v>72</v>
      </c>
      <c r="AX4094">
        <v>3</v>
      </c>
      <c r="AY4094" t="s">
        <v>2471</v>
      </c>
      <c r="AZ4094" t="s">
        <v>1588</v>
      </c>
      <c r="BA4094" t="s">
        <v>821</v>
      </c>
      <c r="BB4094">
        <v>97535</v>
      </c>
      <c r="BC4094" t="s">
        <v>79</v>
      </c>
      <c r="BH4094" t="s">
        <v>19822</v>
      </c>
      <c r="BJ4094">
        <v>931306016</v>
      </c>
    </row>
    <row r="4095" spans="1:62" x14ac:dyDescent="0.25">
      <c r="A4095" t="s">
        <v>27884</v>
      </c>
      <c r="B4095" s="2">
        <v>43515</v>
      </c>
      <c r="C4095" t="s">
        <v>63</v>
      </c>
      <c r="D4095" s="3">
        <v>43472.383830266204</v>
      </c>
      <c r="E4095" t="s">
        <v>64</v>
      </c>
      <c r="F4095" s="2">
        <v>43556</v>
      </c>
      <c r="G4095" s="2">
        <v>43800</v>
      </c>
      <c r="H4095" t="s">
        <v>27885</v>
      </c>
      <c r="I4095" t="s">
        <v>27886</v>
      </c>
      <c r="J4095" t="s">
        <v>27887</v>
      </c>
      <c r="L4095" t="s">
        <v>3523</v>
      </c>
      <c r="M4095" t="s">
        <v>105</v>
      </c>
      <c r="N4095">
        <v>76208</v>
      </c>
      <c r="O4095" t="s">
        <v>70</v>
      </c>
      <c r="Q4095" t="s">
        <v>27888</v>
      </c>
      <c r="S4095" t="s">
        <v>72</v>
      </c>
      <c r="T4095" t="s">
        <v>1917</v>
      </c>
      <c r="U4095" t="s">
        <v>1918</v>
      </c>
      <c r="V4095" t="s">
        <v>1919</v>
      </c>
      <c r="W4095" t="s">
        <v>105</v>
      </c>
      <c r="X4095" t="s">
        <v>106</v>
      </c>
      <c r="Y4095" t="str">
        <f>"37-3011"</f>
        <v>37-3011</v>
      </c>
      <c r="Z4095" t="s">
        <v>94</v>
      </c>
      <c r="AA4095">
        <v>561730</v>
      </c>
      <c r="AB4095">
        <v>23</v>
      </c>
      <c r="AC4095">
        <v>23</v>
      </c>
      <c r="AD4095" t="s">
        <v>79</v>
      </c>
      <c r="AE4095" t="s">
        <v>95</v>
      </c>
      <c r="AF4095">
        <v>40</v>
      </c>
      <c r="AG4095" s="4">
        <v>0.25</v>
      </c>
      <c r="AH4095" s="4">
        <v>0.625</v>
      </c>
      <c r="AI4095" s="5">
        <v>13.94</v>
      </c>
      <c r="AJ4095">
        <v>20.91</v>
      </c>
      <c r="AL4095" t="s">
        <v>81</v>
      </c>
      <c r="AM4095" t="s">
        <v>82</v>
      </c>
      <c r="AO4095" t="s">
        <v>83</v>
      </c>
      <c r="AR4095" t="s">
        <v>82</v>
      </c>
      <c r="AT4095" t="s">
        <v>82</v>
      </c>
      <c r="AW4095" t="s">
        <v>82</v>
      </c>
      <c r="AY4095" t="s">
        <v>3523</v>
      </c>
      <c r="AZ4095" t="s">
        <v>3523</v>
      </c>
      <c r="BA4095" t="s">
        <v>105</v>
      </c>
      <c r="BB4095">
        <v>76208</v>
      </c>
      <c r="BC4095" t="s">
        <v>79</v>
      </c>
      <c r="BH4095" t="s">
        <v>27887</v>
      </c>
      <c r="BJ4095">
        <v>331096652</v>
      </c>
    </row>
    <row r="4096" spans="1:62" x14ac:dyDescent="0.25">
      <c r="A4096" t="s">
        <v>28029</v>
      </c>
      <c r="B4096" s="2">
        <v>43515</v>
      </c>
      <c r="C4096" t="s">
        <v>63</v>
      </c>
      <c r="D4096" s="3">
        <v>43472.384126168981</v>
      </c>
      <c r="E4096" t="s">
        <v>64</v>
      </c>
      <c r="F4096" s="2">
        <v>43556</v>
      </c>
      <c r="G4096" s="2">
        <v>43769</v>
      </c>
      <c r="H4096" t="s">
        <v>28030</v>
      </c>
      <c r="J4096" t="s">
        <v>28031</v>
      </c>
      <c r="L4096" t="s">
        <v>1225</v>
      </c>
      <c r="M4096" t="s">
        <v>105</v>
      </c>
      <c r="N4096">
        <v>75229</v>
      </c>
      <c r="O4096" t="s">
        <v>70</v>
      </c>
      <c r="Q4096" t="s">
        <v>28032</v>
      </c>
      <c r="S4096" t="s">
        <v>72</v>
      </c>
      <c r="T4096" t="s">
        <v>1917</v>
      </c>
      <c r="U4096" t="s">
        <v>1918</v>
      </c>
      <c r="V4096" t="s">
        <v>1919</v>
      </c>
      <c r="W4096" t="s">
        <v>105</v>
      </c>
      <c r="X4096" t="s">
        <v>106</v>
      </c>
      <c r="Y4096" t="str">
        <f>"37-3011"</f>
        <v>37-3011</v>
      </c>
      <c r="Z4096" t="s">
        <v>94</v>
      </c>
      <c r="AA4096">
        <v>561730</v>
      </c>
      <c r="AB4096">
        <v>25</v>
      </c>
      <c r="AC4096">
        <v>25</v>
      </c>
      <c r="AD4096" t="s">
        <v>79</v>
      </c>
      <c r="AE4096" t="s">
        <v>95</v>
      </c>
      <c r="AF4096">
        <v>40</v>
      </c>
      <c r="AG4096" s="4">
        <v>0.29166666666666669</v>
      </c>
      <c r="AH4096" s="4">
        <v>0.66666666666666663</v>
      </c>
      <c r="AI4096" s="5">
        <v>13.94</v>
      </c>
      <c r="AJ4096">
        <v>20.91</v>
      </c>
      <c r="AL4096" t="s">
        <v>81</v>
      </c>
      <c r="AM4096" t="s">
        <v>82</v>
      </c>
      <c r="AO4096" t="s">
        <v>83</v>
      </c>
      <c r="AR4096" t="s">
        <v>82</v>
      </c>
      <c r="AT4096" t="s">
        <v>82</v>
      </c>
      <c r="AW4096" t="s">
        <v>82</v>
      </c>
      <c r="AY4096" t="s">
        <v>1225</v>
      </c>
      <c r="AZ4096" t="s">
        <v>1225</v>
      </c>
      <c r="BA4096" t="s">
        <v>105</v>
      </c>
      <c r="BB4096">
        <v>75229</v>
      </c>
      <c r="BC4096" t="s">
        <v>79</v>
      </c>
      <c r="BH4096" t="s">
        <v>28031</v>
      </c>
      <c r="BJ4096">
        <v>813454560</v>
      </c>
    </row>
    <row r="4097" spans="1:62" x14ac:dyDescent="0.25">
      <c r="A4097" t="s">
        <v>28126</v>
      </c>
      <c r="B4097" s="2">
        <v>43515</v>
      </c>
      <c r="C4097" t="s">
        <v>63</v>
      </c>
      <c r="D4097" s="3">
        <v>43472.381905254631</v>
      </c>
      <c r="E4097" t="s">
        <v>64</v>
      </c>
      <c r="F4097" s="2">
        <v>43556</v>
      </c>
      <c r="G4097" s="2">
        <v>43738</v>
      </c>
      <c r="H4097" t="s">
        <v>28127</v>
      </c>
      <c r="J4097" t="s">
        <v>28128</v>
      </c>
      <c r="L4097" t="s">
        <v>28129</v>
      </c>
      <c r="M4097" t="s">
        <v>100</v>
      </c>
      <c r="N4097">
        <v>27909</v>
      </c>
      <c r="O4097" t="s">
        <v>70</v>
      </c>
      <c r="Q4097" t="s">
        <v>28130</v>
      </c>
      <c r="S4097" t="s">
        <v>72</v>
      </c>
      <c r="T4097" t="s">
        <v>21866</v>
      </c>
      <c r="U4097" t="s">
        <v>21867</v>
      </c>
      <c r="V4097" t="s">
        <v>21868</v>
      </c>
      <c r="W4097" t="s">
        <v>100</v>
      </c>
      <c r="X4097" t="s">
        <v>28131</v>
      </c>
      <c r="Y4097" t="str">
        <f>"51-6011"</f>
        <v>51-6011</v>
      </c>
      <c r="Z4097" t="s">
        <v>367</v>
      </c>
      <c r="AA4097">
        <v>812320</v>
      </c>
      <c r="AB4097">
        <v>45</v>
      </c>
      <c r="AC4097">
        <v>45</v>
      </c>
      <c r="AD4097" t="s">
        <v>79</v>
      </c>
      <c r="AE4097" t="s">
        <v>95</v>
      </c>
      <c r="AF4097">
        <v>35</v>
      </c>
      <c r="AG4097" s="4">
        <v>0.22916666666666666</v>
      </c>
      <c r="AH4097" s="4">
        <v>0.5625</v>
      </c>
      <c r="AI4097" s="5">
        <v>9.3699999999999992</v>
      </c>
      <c r="AL4097" t="s">
        <v>81</v>
      </c>
      <c r="AM4097" t="s">
        <v>82</v>
      </c>
      <c r="AO4097" t="s">
        <v>83</v>
      </c>
      <c r="AR4097" t="s">
        <v>82</v>
      </c>
      <c r="AT4097" t="s">
        <v>82</v>
      </c>
      <c r="AW4097" t="s">
        <v>82</v>
      </c>
      <c r="AY4097" t="s">
        <v>28129</v>
      </c>
      <c r="AZ4097" t="s">
        <v>28132</v>
      </c>
      <c r="BA4097" t="s">
        <v>100</v>
      </c>
      <c r="BB4097">
        <v>27909</v>
      </c>
      <c r="BC4097" t="s">
        <v>87</v>
      </c>
      <c r="BH4097" t="s">
        <v>28128</v>
      </c>
      <c r="BJ4097">
        <v>562233872</v>
      </c>
    </row>
    <row r="4098" spans="1:62" x14ac:dyDescent="0.25">
      <c r="A4098" t="s">
        <v>28141</v>
      </c>
      <c r="B4098" s="2">
        <v>43515</v>
      </c>
      <c r="C4098" t="s">
        <v>63</v>
      </c>
      <c r="D4098" s="3">
        <v>43472.378133275466</v>
      </c>
      <c r="E4098" t="s">
        <v>64</v>
      </c>
      <c r="F4098" s="2">
        <v>43556</v>
      </c>
      <c r="G4098" s="2">
        <v>43830</v>
      </c>
      <c r="H4098" t="s">
        <v>27767</v>
      </c>
      <c r="I4098" t="s">
        <v>27768</v>
      </c>
      <c r="J4098" t="s">
        <v>27769</v>
      </c>
      <c r="K4098" t="s">
        <v>27770</v>
      </c>
      <c r="L4098" t="s">
        <v>9339</v>
      </c>
      <c r="M4098" t="s">
        <v>298</v>
      </c>
      <c r="N4098">
        <v>3904</v>
      </c>
      <c r="O4098" t="s">
        <v>70</v>
      </c>
      <c r="Q4098" t="s">
        <v>27771</v>
      </c>
      <c r="S4098" t="s">
        <v>82</v>
      </c>
      <c r="U4098" t="s">
        <v>92</v>
      </c>
      <c r="X4098" t="s">
        <v>28142</v>
      </c>
      <c r="Y4098" t="str">
        <f>"35-2014"</f>
        <v>35-2014</v>
      </c>
      <c r="Z4098" t="s">
        <v>301</v>
      </c>
      <c r="AA4098">
        <v>7221</v>
      </c>
      <c r="AB4098">
        <v>7</v>
      </c>
      <c r="AC4098">
        <v>7</v>
      </c>
      <c r="AD4098" t="s">
        <v>79</v>
      </c>
      <c r="AE4098" t="s">
        <v>95</v>
      </c>
      <c r="AF4098">
        <v>35</v>
      </c>
      <c r="AG4098" s="4">
        <v>0.16666666666666666</v>
      </c>
      <c r="AH4098" s="4">
        <v>0.5</v>
      </c>
      <c r="AI4098" s="5">
        <v>13.82</v>
      </c>
      <c r="AL4098" t="s">
        <v>81</v>
      </c>
      <c r="AM4098" t="s">
        <v>82</v>
      </c>
      <c r="AO4098" t="s">
        <v>213</v>
      </c>
      <c r="AR4098" t="s">
        <v>82</v>
      </c>
      <c r="AT4098" t="s">
        <v>82</v>
      </c>
      <c r="AW4098" t="s">
        <v>72</v>
      </c>
      <c r="AX4098">
        <v>1</v>
      </c>
      <c r="AY4098" t="s">
        <v>27772</v>
      </c>
      <c r="AZ4098" t="s">
        <v>812</v>
      </c>
      <c r="BA4098" t="s">
        <v>298</v>
      </c>
      <c r="BB4098">
        <v>3904</v>
      </c>
      <c r="BC4098" t="s">
        <v>87</v>
      </c>
      <c r="BH4098" t="s">
        <v>27773</v>
      </c>
      <c r="BJ4098">
        <v>813995475</v>
      </c>
    </row>
    <row r="4099" spans="1:62" x14ac:dyDescent="0.25">
      <c r="A4099" t="s">
        <v>28213</v>
      </c>
      <c r="B4099" s="2">
        <v>43515</v>
      </c>
      <c r="C4099" t="s">
        <v>63</v>
      </c>
      <c r="D4099" s="3">
        <v>43472.384435752312</v>
      </c>
      <c r="E4099" t="s">
        <v>64</v>
      </c>
      <c r="F4099" s="2">
        <v>43556</v>
      </c>
      <c r="G4099" s="2">
        <v>43814</v>
      </c>
      <c r="H4099" t="s">
        <v>28214</v>
      </c>
      <c r="J4099" t="s">
        <v>28215</v>
      </c>
      <c r="L4099" t="s">
        <v>3523</v>
      </c>
      <c r="M4099" t="s">
        <v>105</v>
      </c>
      <c r="N4099">
        <v>76208</v>
      </c>
      <c r="O4099" t="s">
        <v>70</v>
      </c>
      <c r="Q4099" t="s">
        <v>28216</v>
      </c>
      <c r="S4099" t="s">
        <v>72</v>
      </c>
      <c r="T4099" t="s">
        <v>1917</v>
      </c>
      <c r="U4099" t="s">
        <v>1918</v>
      </c>
      <c r="V4099" t="s">
        <v>1919</v>
      </c>
      <c r="W4099" t="s">
        <v>105</v>
      </c>
      <c r="X4099" t="s">
        <v>106</v>
      </c>
      <c r="Y4099" t="str">
        <f>"37-3011"</f>
        <v>37-3011</v>
      </c>
      <c r="Z4099" t="s">
        <v>94</v>
      </c>
      <c r="AA4099">
        <v>561730</v>
      </c>
      <c r="AB4099">
        <v>15</v>
      </c>
      <c r="AC4099">
        <v>15</v>
      </c>
      <c r="AD4099" t="s">
        <v>79</v>
      </c>
      <c r="AE4099" t="s">
        <v>80</v>
      </c>
      <c r="AF4099">
        <v>40</v>
      </c>
      <c r="AG4099" s="4">
        <v>0.33333333333333331</v>
      </c>
      <c r="AH4099" s="4">
        <v>0.70833333333333337</v>
      </c>
      <c r="AI4099" s="5">
        <v>13.94</v>
      </c>
      <c r="AJ4099">
        <v>20.91</v>
      </c>
      <c r="AL4099" t="s">
        <v>81</v>
      </c>
      <c r="AM4099" t="s">
        <v>82</v>
      </c>
      <c r="AO4099" t="s">
        <v>83</v>
      </c>
      <c r="AR4099" t="s">
        <v>82</v>
      </c>
      <c r="AT4099" t="s">
        <v>82</v>
      </c>
      <c r="AW4099" t="s">
        <v>82</v>
      </c>
      <c r="AY4099" t="s">
        <v>3523</v>
      </c>
      <c r="AZ4099" t="s">
        <v>3523</v>
      </c>
      <c r="BA4099" t="s">
        <v>105</v>
      </c>
      <c r="BB4099">
        <v>76208</v>
      </c>
      <c r="BC4099" t="s">
        <v>79</v>
      </c>
      <c r="BH4099" t="s">
        <v>28215</v>
      </c>
      <c r="BJ4099">
        <v>460758883</v>
      </c>
    </row>
    <row r="4100" spans="1:62" x14ac:dyDescent="0.25">
      <c r="A4100" t="s">
        <v>28245</v>
      </c>
      <c r="B4100" s="2">
        <v>43515</v>
      </c>
      <c r="C4100" t="s">
        <v>63</v>
      </c>
      <c r="D4100" s="3">
        <v>43472.381825752316</v>
      </c>
      <c r="E4100" t="s">
        <v>282</v>
      </c>
      <c r="F4100" s="2">
        <v>43556</v>
      </c>
      <c r="G4100" s="2">
        <v>43778</v>
      </c>
      <c r="H4100" t="s">
        <v>28246</v>
      </c>
      <c r="I4100" t="s">
        <v>28247</v>
      </c>
      <c r="J4100" t="s">
        <v>5787</v>
      </c>
      <c r="L4100" t="s">
        <v>5477</v>
      </c>
      <c r="M4100" t="s">
        <v>147</v>
      </c>
      <c r="N4100">
        <v>19462</v>
      </c>
      <c r="O4100" t="s">
        <v>70</v>
      </c>
      <c r="P4100" t="s">
        <v>67</v>
      </c>
      <c r="Q4100" t="s">
        <v>5788</v>
      </c>
      <c r="S4100" t="s">
        <v>72</v>
      </c>
      <c r="T4100" t="s">
        <v>5946</v>
      </c>
      <c r="U4100" t="s">
        <v>5854</v>
      </c>
      <c r="V4100" t="s">
        <v>5791</v>
      </c>
      <c r="W4100" t="s">
        <v>232</v>
      </c>
      <c r="X4100" t="s">
        <v>106</v>
      </c>
      <c r="Y4100" t="str">
        <f>"37-3011"</f>
        <v>37-3011</v>
      </c>
      <c r="Z4100" t="s">
        <v>94</v>
      </c>
      <c r="AA4100">
        <v>561730</v>
      </c>
      <c r="AB4100">
        <v>20</v>
      </c>
      <c r="AC4100">
        <v>19</v>
      </c>
      <c r="AD4100" t="s">
        <v>79</v>
      </c>
      <c r="AE4100" t="s">
        <v>80</v>
      </c>
      <c r="AF4100">
        <v>40</v>
      </c>
      <c r="AG4100" s="4">
        <v>0.29166666666666669</v>
      </c>
      <c r="AH4100" s="4">
        <v>0.64583333333333337</v>
      </c>
      <c r="AI4100" s="5">
        <v>14.79</v>
      </c>
      <c r="AJ4100">
        <v>22.19</v>
      </c>
      <c r="AL4100" t="s">
        <v>81</v>
      </c>
      <c r="AM4100" t="s">
        <v>82</v>
      </c>
      <c r="AO4100" t="s">
        <v>83</v>
      </c>
      <c r="AP4100" t="s">
        <v>67</v>
      </c>
      <c r="AQ4100" t="s">
        <v>67</v>
      </c>
      <c r="AR4100" t="s">
        <v>82</v>
      </c>
      <c r="AT4100" t="s">
        <v>82</v>
      </c>
      <c r="AW4100" t="s">
        <v>82</v>
      </c>
      <c r="AY4100" t="s">
        <v>6623</v>
      </c>
      <c r="AZ4100" t="s">
        <v>28248</v>
      </c>
      <c r="BA4100" t="s">
        <v>136</v>
      </c>
      <c r="BB4100">
        <v>21601</v>
      </c>
      <c r="BC4100" t="s">
        <v>79</v>
      </c>
      <c r="BH4100" t="s">
        <v>28249</v>
      </c>
      <c r="BJ4100">
        <v>421724313</v>
      </c>
    </row>
    <row r="4101" spans="1:62" x14ac:dyDescent="0.25">
      <c r="A4101" t="s">
        <v>28279</v>
      </c>
      <c r="B4101" s="2">
        <v>43515</v>
      </c>
      <c r="C4101" t="s">
        <v>63</v>
      </c>
      <c r="D4101" s="3">
        <v>43472.383530208332</v>
      </c>
      <c r="E4101" t="s">
        <v>64</v>
      </c>
      <c r="F4101" s="2">
        <v>43556</v>
      </c>
      <c r="G4101" s="2">
        <v>43800</v>
      </c>
      <c r="H4101" t="s">
        <v>12640</v>
      </c>
      <c r="J4101" t="s">
        <v>12641</v>
      </c>
      <c r="L4101" t="s">
        <v>68</v>
      </c>
      <c r="M4101" t="s">
        <v>69</v>
      </c>
      <c r="N4101">
        <v>40511</v>
      </c>
      <c r="O4101" t="s">
        <v>70</v>
      </c>
      <c r="Q4101" t="s">
        <v>12642</v>
      </c>
      <c r="S4101" t="s">
        <v>72</v>
      </c>
      <c r="T4101" t="s">
        <v>1917</v>
      </c>
      <c r="U4101" t="s">
        <v>1918</v>
      </c>
      <c r="V4101" t="s">
        <v>1919</v>
      </c>
      <c r="W4101" t="s">
        <v>105</v>
      </c>
      <c r="X4101" t="s">
        <v>106</v>
      </c>
      <c r="Y4101" t="str">
        <f>"37-3011"</f>
        <v>37-3011</v>
      </c>
      <c r="Z4101" t="s">
        <v>94</v>
      </c>
      <c r="AA4101">
        <v>561730</v>
      </c>
      <c r="AB4101">
        <v>60</v>
      </c>
      <c r="AC4101">
        <v>60</v>
      </c>
      <c r="AD4101" t="s">
        <v>79</v>
      </c>
      <c r="AE4101" t="s">
        <v>95</v>
      </c>
      <c r="AF4101">
        <v>40</v>
      </c>
      <c r="AG4101" s="4">
        <v>0.29166666666666669</v>
      </c>
      <c r="AH4101" s="4">
        <v>0.66666666666666663</v>
      </c>
      <c r="AI4101" s="5">
        <v>13.12</v>
      </c>
      <c r="AJ4101">
        <v>19.68</v>
      </c>
      <c r="AL4101" t="s">
        <v>81</v>
      </c>
      <c r="AM4101" t="s">
        <v>82</v>
      </c>
      <c r="AO4101" t="s">
        <v>83</v>
      </c>
      <c r="AR4101" t="s">
        <v>82</v>
      </c>
      <c r="AT4101" t="s">
        <v>82</v>
      </c>
      <c r="AW4101" t="s">
        <v>82</v>
      </c>
      <c r="AY4101" t="s">
        <v>68</v>
      </c>
      <c r="AZ4101" t="s">
        <v>1837</v>
      </c>
      <c r="BA4101" t="s">
        <v>69</v>
      </c>
      <c r="BB4101">
        <v>40511</v>
      </c>
      <c r="BC4101" t="s">
        <v>79</v>
      </c>
      <c r="BH4101" t="s">
        <v>12641</v>
      </c>
      <c r="BJ4101">
        <v>611293737</v>
      </c>
    </row>
    <row r="4102" spans="1:62" x14ac:dyDescent="0.25">
      <c r="A4102" t="s">
        <v>28295</v>
      </c>
      <c r="B4102" s="2">
        <v>43515</v>
      </c>
      <c r="C4102" t="s">
        <v>63</v>
      </c>
      <c r="D4102" s="3">
        <v>43472.384453981482</v>
      </c>
      <c r="E4102" t="s">
        <v>64</v>
      </c>
      <c r="F4102" s="2">
        <v>43556</v>
      </c>
      <c r="G4102" s="2">
        <v>43799</v>
      </c>
      <c r="H4102" t="s">
        <v>11763</v>
      </c>
      <c r="J4102" t="s">
        <v>11764</v>
      </c>
      <c r="L4102" t="s">
        <v>5602</v>
      </c>
      <c r="M4102" t="s">
        <v>105</v>
      </c>
      <c r="N4102">
        <v>75034</v>
      </c>
      <c r="O4102" t="s">
        <v>70</v>
      </c>
      <c r="Q4102" t="s">
        <v>11765</v>
      </c>
      <c r="S4102" t="s">
        <v>72</v>
      </c>
      <c r="T4102" t="s">
        <v>1917</v>
      </c>
      <c r="U4102" t="s">
        <v>1918</v>
      </c>
      <c r="V4102" t="s">
        <v>1919</v>
      </c>
      <c r="W4102" t="s">
        <v>105</v>
      </c>
      <c r="X4102" t="s">
        <v>106</v>
      </c>
      <c r="Y4102" t="str">
        <f>"37-3011"</f>
        <v>37-3011</v>
      </c>
      <c r="Z4102" t="s">
        <v>94</v>
      </c>
      <c r="AA4102">
        <v>561730</v>
      </c>
      <c r="AB4102">
        <v>7</v>
      </c>
      <c r="AC4102">
        <v>7</v>
      </c>
      <c r="AD4102" t="s">
        <v>79</v>
      </c>
      <c r="AE4102" t="s">
        <v>80</v>
      </c>
      <c r="AF4102">
        <v>40</v>
      </c>
      <c r="AG4102" s="4">
        <v>0.29166666666666669</v>
      </c>
      <c r="AH4102" s="4">
        <v>0.66666666666666663</v>
      </c>
      <c r="AI4102" s="5">
        <v>13.94</v>
      </c>
      <c r="AJ4102">
        <v>20.91</v>
      </c>
      <c r="AL4102" t="s">
        <v>81</v>
      </c>
      <c r="AM4102" t="s">
        <v>82</v>
      </c>
      <c r="AO4102" t="s">
        <v>83</v>
      </c>
      <c r="AR4102" t="s">
        <v>82</v>
      </c>
      <c r="AT4102" t="s">
        <v>82</v>
      </c>
      <c r="AW4102" t="s">
        <v>82</v>
      </c>
      <c r="AY4102" t="s">
        <v>5602</v>
      </c>
      <c r="AZ4102" t="s">
        <v>1594</v>
      </c>
      <c r="BA4102" t="s">
        <v>105</v>
      </c>
      <c r="BB4102">
        <v>75034</v>
      </c>
      <c r="BC4102" t="s">
        <v>79</v>
      </c>
      <c r="BH4102" t="s">
        <v>11764</v>
      </c>
      <c r="BJ4102">
        <v>371535130</v>
      </c>
    </row>
    <row r="4103" spans="1:62" x14ac:dyDescent="0.25">
      <c r="A4103" t="s">
        <v>28315</v>
      </c>
      <c r="B4103" s="2">
        <v>43515</v>
      </c>
      <c r="C4103" t="s">
        <v>63</v>
      </c>
      <c r="D4103" s="3">
        <v>43472.383195509261</v>
      </c>
      <c r="E4103" t="s">
        <v>64</v>
      </c>
      <c r="F4103" s="2">
        <v>43556</v>
      </c>
      <c r="G4103" s="2">
        <v>43794</v>
      </c>
      <c r="H4103" t="s">
        <v>12168</v>
      </c>
      <c r="I4103" t="s">
        <v>12169</v>
      </c>
      <c r="J4103" t="s">
        <v>12170</v>
      </c>
      <c r="L4103" t="s">
        <v>5412</v>
      </c>
      <c r="M4103" t="s">
        <v>105</v>
      </c>
      <c r="N4103">
        <v>76226</v>
      </c>
      <c r="O4103" t="s">
        <v>70</v>
      </c>
      <c r="Q4103" t="s">
        <v>12171</v>
      </c>
      <c r="S4103" t="s">
        <v>72</v>
      </c>
      <c r="T4103" t="s">
        <v>1917</v>
      </c>
      <c r="U4103" t="s">
        <v>1918</v>
      </c>
      <c r="V4103" t="s">
        <v>1919</v>
      </c>
      <c r="W4103" t="s">
        <v>105</v>
      </c>
      <c r="X4103" t="s">
        <v>5516</v>
      </c>
      <c r="Y4103" t="str">
        <f>"37-3011"</f>
        <v>37-3011</v>
      </c>
      <c r="Z4103" t="s">
        <v>94</v>
      </c>
      <c r="AA4103">
        <v>561730</v>
      </c>
      <c r="AB4103">
        <v>21</v>
      </c>
      <c r="AC4103">
        <v>21</v>
      </c>
      <c r="AD4103" t="s">
        <v>79</v>
      </c>
      <c r="AE4103" t="s">
        <v>95</v>
      </c>
      <c r="AF4103">
        <v>40</v>
      </c>
      <c r="AG4103" s="4">
        <v>0.29166666666666669</v>
      </c>
      <c r="AH4103" s="4">
        <v>0.79166666666666663</v>
      </c>
      <c r="AI4103" s="5">
        <v>13.94</v>
      </c>
      <c r="AJ4103">
        <v>20.91</v>
      </c>
      <c r="AL4103" t="s">
        <v>81</v>
      </c>
      <c r="AM4103" t="s">
        <v>82</v>
      </c>
      <c r="AO4103" t="s">
        <v>83</v>
      </c>
      <c r="AR4103" t="s">
        <v>82</v>
      </c>
      <c r="AT4103" t="s">
        <v>82</v>
      </c>
      <c r="AW4103" t="s">
        <v>82</v>
      </c>
      <c r="AY4103" t="s">
        <v>5412</v>
      </c>
      <c r="AZ4103" t="s">
        <v>3523</v>
      </c>
      <c r="BA4103" t="s">
        <v>105</v>
      </c>
      <c r="BB4103">
        <v>76226</v>
      </c>
      <c r="BC4103" t="s">
        <v>79</v>
      </c>
      <c r="BH4103" t="s">
        <v>12170</v>
      </c>
      <c r="BJ4103">
        <v>831616233</v>
      </c>
    </row>
    <row r="4104" spans="1:62" x14ac:dyDescent="0.25">
      <c r="A4104" t="s">
        <v>28343</v>
      </c>
      <c r="B4104" s="2">
        <v>43515</v>
      </c>
      <c r="C4104" t="s">
        <v>63</v>
      </c>
      <c r="D4104" s="3">
        <v>43472.382233518518</v>
      </c>
      <c r="E4104" t="s">
        <v>64</v>
      </c>
      <c r="F4104" s="2">
        <v>43556</v>
      </c>
      <c r="G4104" s="2">
        <v>43800</v>
      </c>
      <c r="H4104" t="s">
        <v>15872</v>
      </c>
      <c r="J4104" t="s">
        <v>15873</v>
      </c>
      <c r="L4104" t="s">
        <v>9388</v>
      </c>
      <c r="M4104" t="s">
        <v>105</v>
      </c>
      <c r="N4104">
        <v>75078</v>
      </c>
      <c r="O4104" t="s">
        <v>70</v>
      </c>
      <c r="Q4104" t="s">
        <v>15874</v>
      </c>
      <c r="S4104" t="s">
        <v>72</v>
      </c>
      <c r="T4104" t="s">
        <v>1917</v>
      </c>
      <c r="U4104" t="s">
        <v>1918</v>
      </c>
      <c r="V4104" t="s">
        <v>1919</v>
      </c>
      <c r="W4104" t="s">
        <v>105</v>
      </c>
      <c r="X4104" t="s">
        <v>106</v>
      </c>
      <c r="Y4104" t="str">
        <f>"37-3011"</f>
        <v>37-3011</v>
      </c>
      <c r="Z4104" t="s">
        <v>94</v>
      </c>
      <c r="AA4104">
        <v>561730</v>
      </c>
      <c r="AB4104">
        <v>8</v>
      </c>
      <c r="AC4104">
        <v>8</v>
      </c>
      <c r="AD4104" t="s">
        <v>79</v>
      </c>
      <c r="AE4104" t="s">
        <v>95</v>
      </c>
      <c r="AF4104">
        <v>35</v>
      </c>
      <c r="AG4104" s="4">
        <v>0.33333333333333331</v>
      </c>
      <c r="AH4104" s="4">
        <v>0.66666666666666663</v>
      </c>
      <c r="AI4104" s="5">
        <v>13.94</v>
      </c>
      <c r="AJ4104">
        <v>20.91</v>
      </c>
      <c r="AL4104" t="s">
        <v>81</v>
      </c>
      <c r="AM4104" t="s">
        <v>82</v>
      </c>
      <c r="AO4104" t="s">
        <v>83</v>
      </c>
      <c r="AR4104" t="s">
        <v>82</v>
      </c>
      <c r="AT4104" t="s">
        <v>82</v>
      </c>
      <c r="AW4104" t="s">
        <v>82</v>
      </c>
      <c r="AY4104" t="s">
        <v>9388</v>
      </c>
      <c r="AZ4104" t="s">
        <v>1594</v>
      </c>
      <c r="BA4104" t="s">
        <v>105</v>
      </c>
      <c r="BB4104">
        <v>75078</v>
      </c>
      <c r="BC4104" t="s">
        <v>79</v>
      </c>
      <c r="BH4104" t="s">
        <v>15873</v>
      </c>
      <c r="BJ4104">
        <v>821496938</v>
      </c>
    </row>
    <row r="4105" spans="1:62" x14ac:dyDescent="0.25">
      <c r="A4105" t="s">
        <v>28354</v>
      </c>
      <c r="B4105" s="2">
        <v>43515</v>
      </c>
      <c r="C4105" t="s">
        <v>63</v>
      </c>
      <c r="D4105" s="3">
        <v>43472.384126539349</v>
      </c>
      <c r="E4105" t="s">
        <v>64</v>
      </c>
      <c r="F4105" s="2">
        <v>43556</v>
      </c>
      <c r="G4105" s="2">
        <v>43800</v>
      </c>
      <c r="H4105" t="s">
        <v>14870</v>
      </c>
      <c r="J4105" t="s">
        <v>14871</v>
      </c>
      <c r="L4105" t="s">
        <v>2106</v>
      </c>
      <c r="M4105" t="s">
        <v>69</v>
      </c>
      <c r="N4105">
        <v>40299</v>
      </c>
      <c r="O4105" t="s">
        <v>70</v>
      </c>
      <c r="Q4105" t="s">
        <v>12642</v>
      </c>
      <c r="S4105" t="s">
        <v>72</v>
      </c>
      <c r="T4105" t="s">
        <v>1917</v>
      </c>
      <c r="U4105" t="s">
        <v>1918</v>
      </c>
      <c r="V4105" t="s">
        <v>1919</v>
      </c>
      <c r="W4105" t="s">
        <v>105</v>
      </c>
      <c r="X4105" t="s">
        <v>106</v>
      </c>
      <c r="Y4105" t="str">
        <f>"37-3011"</f>
        <v>37-3011</v>
      </c>
      <c r="Z4105" t="s">
        <v>94</v>
      </c>
      <c r="AA4105">
        <v>561730</v>
      </c>
      <c r="AB4105">
        <v>30</v>
      </c>
      <c r="AC4105">
        <v>30</v>
      </c>
      <c r="AD4105" t="s">
        <v>79</v>
      </c>
      <c r="AE4105" t="s">
        <v>95</v>
      </c>
      <c r="AF4105">
        <v>40</v>
      </c>
      <c r="AG4105" s="4">
        <v>0.29166666666666669</v>
      </c>
      <c r="AH4105" s="4">
        <v>0.70833333333333337</v>
      </c>
      <c r="AI4105" s="5">
        <v>13.31</v>
      </c>
      <c r="AJ4105">
        <v>19.97</v>
      </c>
      <c r="AL4105" t="s">
        <v>81</v>
      </c>
      <c r="AM4105" t="s">
        <v>82</v>
      </c>
      <c r="AO4105" t="s">
        <v>83</v>
      </c>
      <c r="AR4105" t="s">
        <v>82</v>
      </c>
      <c r="AT4105" t="s">
        <v>82</v>
      </c>
      <c r="AW4105" t="s">
        <v>82</v>
      </c>
      <c r="AY4105" t="s">
        <v>2106</v>
      </c>
      <c r="AZ4105" t="s">
        <v>713</v>
      </c>
      <c r="BA4105" t="s">
        <v>69</v>
      </c>
      <c r="BB4105">
        <v>40299</v>
      </c>
      <c r="BC4105" t="s">
        <v>79</v>
      </c>
      <c r="BH4105" t="s">
        <v>14871</v>
      </c>
      <c r="BJ4105">
        <v>611293737</v>
      </c>
    </row>
    <row r="4106" spans="1:62" x14ac:dyDescent="0.25">
      <c r="A4106" t="s">
        <v>28521</v>
      </c>
      <c r="B4106" s="2">
        <v>43515</v>
      </c>
      <c r="C4106" t="s">
        <v>63</v>
      </c>
      <c r="D4106" s="3">
        <v>43472.383969224538</v>
      </c>
      <c r="E4106" t="s">
        <v>1763</v>
      </c>
      <c r="F4106" s="2">
        <v>43556</v>
      </c>
      <c r="G4106" s="2">
        <v>43799</v>
      </c>
      <c r="H4106" t="s">
        <v>28522</v>
      </c>
      <c r="J4106" t="s">
        <v>28523</v>
      </c>
      <c r="L4106" t="s">
        <v>24430</v>
      </c>
      <c r="M4106" t="s">
        <v>298</v>
      </c>
      <c r="N4106">
        <v>3903</v>
      </c>
      <c r="O4106" t="s">
        <v>70</v>
      </c>
      <c r="Q4106" t="s">
        <v>28524</v>
      </c>
      <c r="S4106" t="s">
        <v>72</v>
      </c>
      <c r="T4106" t="s">
        <v>1917</v>
      </c>
      <c r="U4106" t="s">
        <v>1918</v>
      </c>
      <c r="V4106" t="s">
        <v>1919</v>
      </c>
      <c r="W4106" t="s">
        <v>105</v>
      </c>
      <c r="X4106" t="s">
        <v>106</v>
      </c>
      <c r="Y4106" t="str">
        <f>"37-3011"</f>
        <v>37-3011</v>
      </c>
      <c r="Z4106" t="s">
        <v>94</v>
      </c>
      <c r="AA4106">
        <v>561730</v>
      </c>
      <c r="AB4106">
        <v>15</v>
      </c>
      <c r="AC4106">
        <v>15</v>
      </c>
      <c r="AD4106" t="s">
        <v>79</v>
      </c>
      <c r="AE4106" t="s">
        <v>95</v>
      </c>
      <c r="AF4106">
        <v>40</v>
      </c>
      <c r="AG4106" s="4">
        <v>0.29166666666666669</v>
      </c>
      <c r="AH4106" s="4">
        <v>0.6875</v>
      </c>
      <c r="AI4106" s="5">
        <v>15.96</v>
      </c>
      <c r="AJ4106">
        <v>23.94</v>
      </c>
      <c r="AL4106" t="s">
        <v>81</v>
      </c>
      <c r="AM4106" t="s">
        <v>82</v>
      </c>
      <c r="AO4106" t="s">
        <v>83</v>
      </c>
      <c r="AR4106" t="s">
        <v>82</v>
      </c>
      <c r="AT4106" t="s">
        <v>82</v>
      </c>
      <c r="AW4106" t="s">
        <v>82</v>
      </c>
      <c r="AY4106" t="s">
        <v>24430</v>
      </c>
      <c r="AZ4106" t="s">
        <v>812</v>
      </c>
      <c r="BA4106" t="s">
        <v>298</v>
      </c>
      <c r="BB4106">
        <v>3903</v>
      </c>
      <c r="BC4106" t="s">
        <v>79</v>
      </c>
      <c r="BH4106" t="s">
        <v>28523</v>
      </c>
      <c r="BJ4106">
        <v>10504028</v>
      </c>
    </row>
    <row r="4107" spans="1:62" x14ac:dyDescent="0.25">
      <c r="A4107" t="s">
        <v>28529</v>
      </c>
      <c r="B4107" s="2">
        <v>43515</v>
      </c>
      <c r="C4107" t="s">
        <v>63</v>
      </c>
      <c r="D4107" s="3">
        <v>43472.383817766204</v>
      </c>
      <c r="E4107" t="s">
        <v>64</v>
      </c>
      <c r="F4107" s="2">
        <v>43556</v>
      </c>
      <c r="G4107" s="2">
        <v>43770</v>
      </c>
      <c r="H4107" t="s">
        <v>4404</v>
      </c>
      <c r="J4107" t="s">
        <v>12034</v>
      </c>
      <c r="L4107" t="s">
        <v>1789</v>
      </c>
      <c r="M4107" t="s">
        <v>105</v>
      </c>
      <c r="N4107">
        <v>78130</v>
      </c>
      <c r="O4107" t="s">
        <v>70</v>
      </c>
      <c r="Q4107" t="s">
        <v>4407</v>
      </c>
      <c r="S4107" t="s">
        <v>72</v>
      </c>
      <c r="T4107" t="s">
        <v>1917</v>
      </c>
      <c r="U4107" t="s">
        <v>1918</v>
      </c>
      <c r="V4107" t="s">
        <v>1919</v>
      </c>
      <c r="W4107" t="s">
        <v>105</v>
      </c>
      <c r="X4107" t="s">
        <v>106</v>
      </c>
      <c r="Y4107" t="str">
        <f>"37-3011"</f>
        <v>37-3011</v>
      </c>
      <c r="Z4107" t="s">
        <v>94</v>
      </c>
      <c r="AA4107">
        <v>561730</v>
      </c>
      <c r="AB4107">
        <v>8</v>
      </c>
      <c r="AC4107">
        <v>8</v>
      </c>
      <c r="AD4107" t="s">
        <v>79</v>
      </c>
      <c r="AE4107" t="s">
        <v>95</v>
      </c>
      <c r="AF4107">
        <v>35</v>
      </c>
      <c r="AG4107" s="4">
        <v>0.29166666666666669</v>
      </c>
      <c r="AH4107" s="4">
        <v>0.66666666666666663</v>
      </c>
      <c r="AI4107" s="5">
        <v>13.91</v>
      </c>
      <c r="AJ4107">
        <v>20.87</v>
      </c>
      <c r="AL4107" t="s">
        <v>81</v>
      </c>
      <c r="AM4107" t="s">
        <v>82</v>
      </c>
      <c r="AO4107" t="s">
        <v>83</v>
      </c>
      <c r="AR4107" t="s">
        <v>82</v>
      </c>
      <c r="AT4107" t="s">
        <v>82</v>
      </c>
      <c r="AW4107" t="s">
        <v>82</v>
      </c>
      <c r="AY4107" t="s">
        <v>1789</v>
      </c>
      <c r="AZ4107" t="s">
        <v>1792</v>
      </c>
      <c r="BA4107" t="s">
        <v>105</v>
      </c>
      <c r="BB4107">
        <v>78130</v>
      </c>
      <c r="BC4107" t="s">
        <v>79</v>
      </c>
      <c r="BH4107" t="s">
        <v>12034</v>
      </c>
      <c r="BJ4107">
        <v>261649338</v>
      </c>
    </row>
    <row r="4108" spans="1:62" x14ac:dyDescent="0.25">
      <c r="A4108" t="s">
        <v>28530</v>
      </c>
      <c r="B4108" s="2">
        <v>43515</v>
      </c>
      <c r="C4108" t="s">
        <v>63</v>
      </c>
      <c r="D4108" s="3">
        <v>43472.38084957176</v>
      </c>
      <c r="E4108" t="s">
        <v>282</v>
      </c>
      <c r="F4108" s="2">
        <v>43556</v>
      </c>
      <c r="G4108" s="2">
        <v>43771</v>
      </c>
      <c r="H4108" t="s">
        <v>25726</v>
      </c>
      <c r="I4108" t="s">
        <v>25727</v>
      </c>
      <c r="J4108" t="s">
        <v>25728</v>
      </c>
      <c r="K4108" t="s">
        <v>25729</v>
      </c>
      <c r="L4108" t="s">
        <v>19934</v>
      </c>
      <c r="M4108" t="s">
        <v>226</v>
      </c>
      <c r="N4108">
        <v>49757</v>
      </c>
      <c r="O4108" t="s">
        <v>70</v>
      </c>
      <c r="P4108" t="s">
        <v>67</v>
      </c>
      <c r="Q4108" t="s">
        <v>25730</v>
      </c>
      <c r="S4108" t="s">
        <v>72</v>
      </c>
      <c r="T4108" t="s">
        <v>25731</v>
      </c>
      <c r="U4108" t="s">
        <v>25732</v>
      </c>
      <c r="V4108" t="s">
        <v>10190</v>
      </c>
      <c r="W4108" t="s">
        <v>226</v>
      </c>
      <c r="X4108" t="s">
        <v>28531</v>
      </c>
      <c r="Y4108" t="str">
        <f>"39-6011"</f>
        <v>39-6011</v>
      </c>
      <c r="Z4108" t="s">
        <v>3264</v>
      </c>
      <c r="AA4108">
        <v>72111</v>
      </c>
      <c r="AB4108">
        <v>17</v>
      </c>
      <c r="AC4108">
        <v>15</v>
      </c>
      <c r="AD4108" t="s">
        <v>79</v>
      </c>
      <c r="AE4108" t="s">
        <v>80</v>
      </c>
      <c r="AF4108">
        <v>40</v>
      </c>
      <c r="AG4108" s="4">
        <v>0.29166666666666669</v>
      </c>
      <c r="AH4108" s="4">
        <v>0.625</v>
      </c>
      <c r="AI4108" s="5">
        <v>10.36</v>
      </c>
      <c r="AJ4108">
        <v>15.54</v>
      </c>
      <c r="AL4108" t="s">
        <v>81</v>
      </c>
      <c r="AM4108" t="s">
        <v>82</v>
      </c>
      <c r="AO4108" t="s">
        <v>83</v>
      </c>
      <c r="AP4108" t="s">
        <v>67</v>
      </c>
      <c r="AQ4108" t="s">
        <v>67</v>
      </c>
      <c r="AR4108" t="s">
        <v>82</v>
      </c>
      <c r="AT4108" t="s">
        <v>82</v>
      </c>
      <c r="AW4108" t="s">
        <v>82</v>
      </c>
      <c r="AY4108" t="s">
        <v>19934</v>
      </c>
      <c r="AZ4108" t="s">
        <v>9074</v>
      </c>
      <c r="BA4108" t="s">
        <v>226</v>
      </c>
      <c r="BB4108">
        <v>49757</v>
      </c>
      <c r="BC4108" t="s">
        <v>87</v>
      </c>
      <c r="BH4108" t="s">
        <v>25728</v>
      </c>
      <c r="BI4108" t="s">
        <v>25729</v>
      </c>
      <c r="BJ4108">
        <v>262420274</v>
      </c>
    </row>
    <row r="4109" spans="1:62" x14ac:dyDescent="0.25">
      <c r="A4109" t="s">
        <v>28583</v>
      </c>
      <c r="B4109" s="2">
        <v>43515</v>
      </c>
      <c r="C4109" t="s">
        <v>63</v>
      </c>
      <c r="D4109" s="3">
        <v>43472.379900706015</v>
      </c>
      <c r="E4109" t="s">
        <v>64</v>
      </c>
      <c r="F4109" s="2">
        <v>43556</v>
      </c>
      <c r="G4109" s="2">
        <v>43814</v>
      </c>
      <c r="H4109" t="s">
        <v>28584</v>
      </c>
      <c r="I4109" t="s">
        <v>67</v>
      </c>
      <c r="J4109" t="s">
        <v>28585</v>
      </c>
      <c r="K4109" t="s">
        <v>28586</v>
      </c>
      <c r="L4109" t="s">
        <v>20528</v>
      </c>
      <c r="M4109" t="s">
        <v>232</v>
      </c>
      <c r="N4109">
        <v>12887</v>
      </c>
      <c r="O4109" t="s">
        <v>70</v>
      </c>
      <c r="Q4109" t="s">
        <v>28587</v>
      </c>
      <c r="S4109" t="s">
        <v>72</v>
      </c>
      <c r="T4109" t="s">
        <v>2185</v>
      </c>
      <c r="U4109" t="s">
        <v>2186</v>
      </c>
      <c r="V4109" t="s">
        <v>2187</v>
      </c>
      <c r="W4109" t="s">
        <v>232</v>
      </c>
      <c r="X4109" t="s">
        <v>28588</v>
      </c>
      <c r="Y4109" t="str">
        <f>"53-7064"</f>
        <v>53-7064</v>
      </c>
      <c r="Z4109" t="s">
        <v>962</v>
      </c>
      <c r="AA4109">
        <v>212311</v>
      </c>
      <c r="AB4109">
        <v>9</v>
      </c>
      <c r="AC4109">
        <v>9</v>
      </c>
      <c r="AD4109" t="s">
        <v>79</v>
      </c>
      <c r="AE4109" t="s">
        <v>80</v>
      </c>
      <c r="AF4109">
        <v>40</v>
      </c>
      <c r="AG4109" s="4">
        <v>0.29166666666666669</v>
      </c>
      <c r="AH4109" s="4">
        <v>0.625</v>
      </c>
      <c r="AI4109" s="5">
        <v>12.38</v>
      </c>
      <c r="AJ4109">
        <v>18.57</v>
      </c>
      <c r="AK4109">
        <v>18.57</v>
      </c>
      <c r="AL4109" t="s">
        <v>81</v>
      </c>
      <c r="AM4109" t="s">
        <v>82</v>
      </c>
      <c r="AO4109" t="s">
        <v>83</v>
      </c>
      <c r="AR4109" t="s">
        <v>82</v>
      </c>
      <c r="AT4109" t="s">
        <v>82</v>
      </c>
      <c r="AW4109" t="s">
        <v>82</v>
      </c>
      <c r="AY4109" t="s">
        <v>20528</v>
      </c>
      <c r="AZ4109" t="s">
        <v>885</v>
      </c>
      <c r="BA4109" t="s">
        <v>232</v>
      </c>
      <c r="BB4109">
        <v>12887</v>
      </c>
      <c r="BC4109" t="s">
        <v>87</v>
      </c>
      <c r="BH4109" t="s">
        <v>28585</v>
      </c>
      <c r="BI4109" t="s">
        <v>28589</v>
      </c>
      <c r="BJ4109">
        <v>113691275</v>
      </c>
    </row>
    <row r="4110" spans="1:62" x14ac:dyDescent="0.25">
      <c r="A4110" t="s">
        <v>28620</v>
      </c>
      <c r="B4110" s="2">
        <v>43515</v>
      </c>
      <c r="C4110" t="s">
        <v>63</v>
      </c>
      <c r="D4110" s="3">
        <v>43472.382834374999</v>
      </c>
      <c r="E4110" t="s">
        <v>1763</v>
      </c>
      <c r="F4110" s="2">
        <v>43556</v>
      </c>
      <c r="G4110" s="2">
        <v>43800</v>
      </c>
      <c r="H4110" t="s">
        <v>11986</v>
      </c>
      <c r="I4110" t="s">
        <v>11987</v>
      </c>
      <c r="J4110" t="s">
        <v>11988</v>
      </c>
      <c r="L4110" t="s">
        <v>11989</v>
      </c>
      <c r="M4110" t="s">
        <v>1246</v>
      </c>
      <c r="N4110">
        <v>65742</v>
      </c>
      <c r="O4110" t="s">
        <v>70</v>
      </c>
      <c r="Q4110" t="s">
        <v>11990</v>
      </c>
      <c r="S4110" t="s">
        <v>72</v>
      </c>
      <c r="T4110" t="s">
        <v>1917</v>
      </c>
      <c r="U4110" t="s">
        <v>1918</v>
      </c>
      <c r="V4110" t="s">
        <v>1919</v>
      </c>
      <c r="W4110" t="s">
        <v>105</v>
      </c>
      <c r="X4110" t="s">
        <v>11991</v>
      </c>
      <c r="Y4110" t="str">
        <f>"37-3011"</f>
        <v>37-3011</v>
      </c>
      <c r="Z4110" t="s">
        <v>94</v>
      </c>
      <c r="AA4110">
        <v>561730</v>
      </c>
      <c r="AB4110">
        <v>10</v>
      </c>
      <c r="AC4110">
        <v>10</v>
      </c>
      <c r="AD4110" t="s">
        <v>79</v>
      </c>
      <c r="AE4110" t="s">
        <v>95</v>
      </c>
      <c r="AF4110">
        <v>35</v>
      </c>
      <c r="AG4110" s="4">
        <v>0.29166666666666669</v>
      </c>
      <c r="AH4110" s="4">
        <v>0.70833333333333337</v>
      </c>
      <c r="AI4110" s="5">
        <v>12.92</v>
      </c>
      <c r="AJ4110">
        <v>19.38</v>
      </c>
      <c r="AL4110" t="s">
        <v>81</v>
      </c>
      <c r="AM4110" t="s">
        <v>82</v>
      </c>
      <c r="AO4110" t="s">
        <v>83</v>
      </c>
      <c r="AR4110" t="s">
        <v>82</v>
      </c>
      <c r="AT4110" t="s">
        <v>82</v>
      </c>
      <c r="AW4110" t="s">
        <v>82</v>
      </c>
      <c r="AY4110" t="s">
        <v>11989</v>
      </c>
      <c r="AZ4110" t="s">
        <v>2328</v>
      </c>
      <c r="BA4110" t="s">
        <v>1246</v>
      </c>
      <c r="BB4110">
        <v>65742</v>
      </c>
      <c r="BC4110" t="s">
        <v>79</v>
      </c>
      <c r="BH4110" t="s">
        <v>11988</v>
      </c>
      <c r="BJ4110">
        <v>43821184</v>
      </c>
    </row>
    <row r="4111" spans="1:62" x14ac:dyDescent="0.25">
      <c r="A4111" t="s">
        <v>28653</v>
      </c>
      <c r="B4111" s="2">
        <v>43515</v>
      </c>
      <c r="C4111" t="s">
        <v>63</v>
      </c>
      <c r="D4111" s="3">
        <v>43472.385013923609</v>
      </c>
      <c r="E4111" t="s">
        <v>64</v>
      </c>
      <c r="F4111" s="2">
        <v>43556</v>
      </c>
      <c r="G4111" s="2">
        <v>43814</v>
      </c>
      <c r="H4111" t="s">
        <v>25869</v>
      </c>
      <c r="I4111" t="s">
        <v>294</v>
      </c>
      <c r="J4111" t="s">
        <v>25870</v>
      </c>
      <c r="K4111" t="s">
        <v>296</v>
      </c>
      <c r="L4111" t="s">
        <v>297</v>
      </c>
      <c r="M4111" t="s">
        <v>298</v>
      </c>
      <c r="N4111">
        <v>3907</v>
      </c>
      <c r="O4111" t="s">
        <v>70</v>
      </c>
      <c r="Q4111" t="s">
        <v>299</v>
      </c>
      <c r="R4111">
        <v>409</v>
      </c>
      <c r="S4111" t="s">
        <v>82</v>
      </c>
      <c r="U4111" t="s">
        <v>92</v>
      </c>
      <c r="X4111" t="s">
        <v>10018</v>
      </c>
      <c r="Y4111" t="str">
        <f>"35-2014"</f>
        <v>35-2014</v>
      </c>
      <c r="Z4111" t="s">
        <v>301</v>
      </c>
      <c r="AA4111">
        <v>721110</v>
      </c>
      <c r="AB4111">
        <v>8</v>
      </c>
      <c r="AC4111">
        <v>8</v>
      </c>
      <c r="AD4111" t="s">
        <v>79</v>
      </c>
      <c r="AE4111" t="s">
        <v>95</v>
      </c>
      <c r="AF4111">
        <v>35</v>
      </c>
      <c r="AG4111" s="4">
        <v>0.25</v>
      </c>
      <c r="AH4111" s="4">
        <v>0.91666666666666663</v>
      </c>
      <c r="AI4111" s="5">
        <v>12.35</v>
      </c>
      <c r="AJ4111">
        <v>18.53</v>
      </c>
      <c r="AL4111" t="s">
        <v>81</v>
      </c>
      <c r="AM4111" t="s">
        <v>82</v>
      </c>
      <c r="AO4111" t="s">
        <v>83</v>
      </c>
      <c r="AP4111" t="s">
        <v>67</v>
      </c>
      <c r="AQ4111" t="s">
        <v>67</v>
      </c>
      <c r="AR4111" t="s">
        <v>82</v>
      </c>
      <c r="AT4111" t="s">
        <v>82</v>
      </c>
      <c r="AW4111" t="s">
        <v>72</v>
      </c>
      <c r="AX4111">
        <v>6</v>
      </c>
      <c r="AY4111" t="s">
        <v>14933</v>
      </c>
      <c r="AZ4111" t="s">
        <v>812</v>
      </c>
      <c r="BA4111" t="s">
        <v>298</v>
      </c>
      <c r="BB4111">
        <v>3907</v>
      </c>
      <c r="BC4111" t="s">
        <v>87</v>
      </c>
      <c r="BH4111" t="s">
        <v>25872</v>
      </c>
      <c r="BJ4111">
        <v>10369072</v>
      </c>
    </row>
    <row r="4112" spans="1:62" x14ac:dyDescent="0.25">
      <c r="A4112" t="s">
        <v>28794</v>
      </c>
      <c r="B4112" s="2">
        <v>43515</v>
      </c>
      <c r="C4112" t="s">
        <v>63</v>
      </c>
      <c r="D4112" s="3">
        <v>43472.381230659725</v>
      </c>
      <c r="E4112" t="s">
        <v>64</v>
      </c>
      <c r="F4112" s="2">
        <v>43556</v>
      </c>
      <c r="G4112" s="2">
        <v>43770</v>
      </c>
      <c r="H4112" t="s">
        <v>28795</v>
      </c>
      <c r="I4112" t="s">
        <v>67</v>
      </c>
      <c r="J4112" t="s">
        <v>28796</v>
      </c>
      <c r="L4112" t="s">
        <v>4062</v>
      </c>
      <c r="M4112" t="s">
        <v>166</v>
      </c>
      <c r="N4112">
        <v>84014</v>
      </c>
      <c r="O4112" t="s">
        <v>70</v>
      </c>
      <c r="Q4112" t="s">
        <v>28797</v>
      </c>
      <c r="S4112" t="s">
        <v>72</v>
      </c>
      <c r="T4112" t="s">
        <v>28798</v>
      </c>
      <c r="U4112" t="s">
        <v>28799</v>
      </c>
      <c r="V4112" t="s">
        <v>182</v>
      </c>
      <c r="W4112" t="s">
        <v>166</v>
      </c>
      <c r="X4112" t="s">
        <v>106</v>
      </c>
      <c r="Y4112" t="str">
        <f>"37-3011"</f>
        <v>37-3011</v>
      </c>
      <c r="Z4112" t="s">
        <v>94</v>
      </c>
      <c r="AA4112">
        <v>561730</v>
      </c>
      <c r="AB4112">
        <v>40</v>
      </c>
      <c r="AC4112">
        <v>40</v>
      </c>
      <c r="AD4112" t="s">
        <v>79</v>
      </c>
      <c r="AE4112" t="s">
        <v>95</v>
      </c>
      <c r="AF4112">
        <v>40</v>
      </c>
      <c r="AG4112" s="4">
        <v>0.29166666666666669</v>
      </c>
      <c r="AH4112" s="4">
        <v>0.79166666666666663</v>
      </c>
      <c r="AI4112" s="5">
        <v>13.68</v>
      </c>
      <c r="AJ4112">
        <v>20.52</v>
      </c>
      <c r="AL4112" t="s">
        <v>81</v>
      </c>
      <c r="AM4112" t="s">
        <v>82</v>
      </c>
      <c r="AO4112" t="s">
        <v>83</v>
      </c>
      <c r="AP4112" t="s">
        <v>67</v>
      </c>
      <c r="AQ4112" t="s">
        <v>67</v>
      </c>
      <c r="AR4112" t="s">
        <v>82</v>
      </c>
      <c r="AT4112" t="s">
        <v>82</v>
      </c>
      <c r="AW4112" t="s">
        <v>82</v>
      </c>
      <c r="AY4112" t="s">
        <v>4062</v>
      </c>
      <c r="AZ4112" t="s">
        <v>2942</v>
      </c>
      <c r="BA4112" t="s">
        <v>166</v>
      </c>
      <c r="BB4112">
        <v>84014</v>
      </c>
      <c r="BC4112" t="s">
        <v>79</v>
      </c>
      <c r="BH4112" t="s">
        <v>28796</v>
      </c>
      <c r="BJ4112">
        <v>455601756</v>
      </c>
    </row>
    <row r="4113" spans="1:62" x14ac:dyDescent="0.25">
      <c r="A4113" t="s">
        <v>28881</v>
      </c>
      <c r="B4113" s="2">
        <v>43515</v>
      </c>
      <c r="C4113" t="s">
        <v>63</v>
      </c>
      <c r="D4113" s="3">
        <v>43472.383555891203</v>
      </c>
      <c r="E4113" t="s">
        <v>64</v>
      </c>
      <c r="F4113" s="2">
        <v>43556</v>
      </c>
      <c r="G4113" s="2">
        <v>43814</v>
      </c>
      <c r="H4113" t="s">
        <v>28882</v>
      </c>
      <c r="J4113" t="s">
        <v>28883</v>
      </c>
      <c r="L4113" t="s">
        <v>1264</v>
      </c>
      <c r="M4113" t="s">
        <v>787</v>
      </c>
      <c r="N4113">
        <v>35045</v>
      </c>
      <c r="O4113" t="s">
        <v>70</v>
      </c>
      <c r="Q4113" t="s">
        <v>28884</v>
      </c>
      <c r="S4113" t="s">
        <v>72</v>
      </c>
      <c r="T4113" t="s">
        <v>2618</v>
      </c>
      <c r="U4113" t="s">
        <v>8240</v>
      </c>
      <c r="V4113" t="s">
        <v>2620</v>
      </c>
      <c r="W4113" t="s">
        <v>881</v>
      </c>
      <c r="X4113" t="s">
        <v>28885</v>
      </c>
      <c r="Y4113" t="str">
        <f>"45-4011"</f>
        <v>45-4011</v>
      </c>
      <c r="Z4113" t="s">
        <v>763</v>
      </c>
      <c r="AA4113">
        <v>115310</v>
      </c>
      <c r="AB4113">
        <v>24</v>
      </c>
      <c r="AC4113">
        <v>24</v>
      </c>
      <c r="AD4113" t="s">
        <v>79</v>
      </c>
      <c r="AE4113" t="s">
        <v>95</v>
      </c>
      <c r="AF4113">
        <v>40</v>
      </c>
      <c r="AG4113" s="4">
        <v>0.3125</v>
      </c>
      <c r="AH4113" s="4">
        <v>0.72916666666666663</v>
      </c>
      <c r="AI4113" s="5">
        <v>14.63</v>
      </c>
      <c r="AJ4113">
        <v>21.95</v>
      </c>
      <c r="AK4113">
        <v>27.36</v>
      </c>
      <c r="AL4113" t="s">
        <v>81</v>
      </c>
      <c r="AM4113" t="s">
        <v>82</v>
      </c>
      <c r="AO4113" t="s">
        <v>83</v>
      </c>
      <c r="AR4113" t="s">
        <v>82</v>
      </c>
      <c r="AT4113" t="s">
        <v>82</v>
      </c>
      <c r="AW4113" t="s">
        <v>82</v>
      </c>
      <c r="AY4113" t="s">
        <v>1264</v>
      </c>
      <c r="AZ4113" t="s">
        <v>1265</v>
      </c>
      <c r="BA4113" t="s">
        <v>787</v>
      </c>
      <c r="BB4113">
        <v>35045</v>
      </c>
      <c r="BC4113" t="s">
        <v>79</v>
      </c>
      <c r="BH4113" t="s">
        <v>28886</v>
      </c>
      <c r="BJ4113">
        <v>463194936</v>
      </c>
    </row>
    <row r="4114" spans="1:62" x14ac:dyDescent="0.25">
      <c r="A4114" t="s">
        <v>28904</v>
      </c>
      <c r="B4114" s="2">
        <v>43515</v>
      </c>
      <c r="C4114" t="s">
        <v>63</v>
      </c>
      <c r="D4114" s="3">
        <v>43472.384409467595</v>
      </c>
      <c r="E4114" t="s">
        <v>64</v>
      </c>
      <c r="F4114" s="2">
        <v>43556</v>
      </c>
      <c r="G4114" s="2">
        <v>43799</v>
      </c>
      <c r="H4114" t="s">
        <v>19455</v>
      </c>
      <c r="J4114" t="s">
        <v>19456</v>
      </c>
      <c r="L4114" t="s">
        <v>2471</v>
      </c>
      <c r="M4114" t="s">
        <v>821</v>
      </c>
      <c r="N4114">
        <v>97535</v>
      </c>
      <c r="O4114" t="s">
        <v>70</v>
      </c>
      <c r="Q4114" t="s">
        <v>19457</v>
      </c>
      <c r="S4114" t="s">
        <v>72</v>
      </c>
      <c r="T4114" t="s">
        <v>878</v>
      </c>
      <c r="U4114" t="s">
        <v>3851</v>
      </c>
      <c r="V4114" t="s">
        <v>2620</v>
      </c>
      <c r="W4114" t="s">
        <v>881</v>
      </c>
      <c r="X4114" t="s">
        <v>1092</v>
      </c>
      <c r="Y4114" t="str">
        <f>"45-4011"</f>
        <v>45-4011</v>
      </c>
      <c r="Z4114" t="s">
        <v>763</v>
      </c>
      <c r="AA4114">
        <v>115310</v>
      </c>
      <c r="AB4114">
        <v>50</v>
      </c>
      <c r="AC4114">
        <v>50</v>
      </c>
      <c r="AD4114" t="s">
        <v>79</v>
      </c>
      <c r="AE4114" t="s">
        <v>95</v>
      </c>
      <c r="AF4114">
        <v>40</v>
      </c>
      <c r="AG4114" s="4">
        <v>0.25</v>
      </c>
      <c r="AH4114" s="4">
        <v>0.60416666666666663</v>
      </c>
      <c r="AI4114" s="5">
        <v>11.96</v>
      </c>
      <c r="AJ4114">
        <v>17.940000000000001</v>
      </c>
      <c r="AK4114">
        <v>45</v>
      </c>
      <c r="AL4114" t="s">
        <v>81</v>
      </c>
      <c r="AM4114" t="s">
        <v>82</v>
      </c>
      <c r="AO4114" t="s">
        <v>83</v>
      </c>
      <c r="AR4114" t="s">
        <v>82</v>
      </c>
      <c r="AT4114" t="s">
        <v>82</v>
      </c>
      <c r="AW4114" t="s">
        <v>72</v>
      </c>
      <c r="AX4114">
        <v>3</v>
      </c>
      <c r="AY4114" t="s">
        <v>2471</v>
      </c>
      <c r="AZ4114" t="s">
        <v>1588</v>
      </c>
      <c r="BA4114" t="s">
        <v>821</v>
      </c>
      <c r="BB4114">
        <v>97535</v>
      </c>
      <c r="BC4114" t="s">
        <v>79</v>
      </c>
      <c r="BH4114" t="s">
        <v>19458</v>
      </c>
      <c r="BJ4114">
        <v>680197970</v>
      </c>
    </row>
    <row r="4115" spans="1:62" x14ac:dyDescent="0.25">
      <c r="A4115" t="s">
        <v>28985</v>
      </c>
      <c r="B4115" s="2">
        <v>43515</v>
      </c>
      <c r="C4115" t="s">
        <v>63</v>
      </c>
      <c r="D4115" s="3">
        <v>43472.381221400465</v>
      </c>
      <c r="E4115" t="s">
        <v>282</v>
      </c>
      <c r="F4115" s="2">
        <v>43556</v>
      </c>
      <c r="G4115" s="2">
        <v>43779</v>
      </c>
      <c r="H4115" t="s">
        <v>25726</v>
      </c>
      <c r="I4115" t="s">
        <v>25727</v>
      </c>
      <c r="J4115" t="s">
        <v>25728</v>
      </c>
      <c r="K4115" t="s">
        <v>25729</v>
      </c>
      <c r="L4115" t="s">
        <v>19934</v>
      </c>
      <c r="M4115" t="s">
        <v>226</v>
      </c>
      <c r="N4115">
        <v>49757</v>
      </c>
      <c r="O4115" t="s">
        <v>70</v>
      </c>
      <c r="P4115" t="s">
        <v>67</v>
      </c>
      <c r="Q4115" t="s">
        <v>25730</v>
      </c>
      <c r="S4115" t="s">
        <v>72</v>
      </c>
      <c r="T4115" t="s">
        <v>25731</v>
      </c>
      <c r="U4115" t="s">
        <v>25732</v>
      </c>
      <c r="V4115" t="s">
        <v>10190</v>
      </c>
      <c r="W4115" t="s">
        <v>226</v>
      </c>
      <c r="X4115" t="s">
        <v>28986</v>
      </c>
      <c r="Y4115" t="str">
        <f>"51-6011"</f>
        <v>51-6011</v>
      </c>
      <c r="Z4115" t="s">
        <v>367</v>
      </c>
      <c r="AA4115">
        <v>72111</v>
      </c>
      <c r="AB4115">
        <v>10</v>
      </c>
      <c r="AC4115">
        <v>8</v>
      </c>
      <c r="AD4115" t="s">
        <v>79</v>
      </c>
      <c r="AE4115" t="s">
        <v>80</v>
      </c>
      <c r="AF4115">
        <v>40</v>
      </c>
      <c r="AG4115" s="4">
        <v>0.29166666666666669</v>
      </c>
      <c r="AH4115" s="4">
        <v>0.625</v>
      </c>
      <c r="AI4115" s="5">
        <v>12.03</v>
      </c>
      <c r="AJ4115">
        <v>18.05</v>
      </c>
      <c r="AL4115" t="s">
        <v>81</v>
      </c>
      <c r="AM4115" t="s">
        <v>82</v>
      </c>
      <c r="AO4115" t="s">
        <v>83</v>
      </c>
      <c r="AP4115" t="s">
        <v>67</v>
      </c>
      <c r="AQ4115" t="s">
        <v>67</v>
      </c>
      <c r="AR4115" t="s">
        <v>82</v>
      </c>
      <c r="AT4115" t="s">
        <v>82</v>
      </c>
      <c r="AW4115" t="s">
        <v>82</v>
      </c>
      <c r="AY4115" t="s">
        <v>19934</v>
      </c>
      <c r="AZ4115" t="s">
        <v>9074</v>
      </c>
      <c r="BA4115" t="s">
        <v>226</v>
      </c>
      <c r="BB4115">
        <v>49757</v>
      </c>
      <c r="BC4115" t="s">
        <v>87</v>
      </c>
      <c r="BH4115" t="s">
        <v>25728</v>
      </c>
      <c r="BI4115" t="s">
        <v>25729</v>
      </c>
      <c r="BJ4115">
        <v>262420274</v>
      </c>
    </row>
    <row r="4116" spans="1:62" x14ac:dyDescent="0.25">
      <c r="A4116" t="s">
        <v>29043</v>
      </c>
      <c r="B4116" s="2">
        <v>43515</v>
      </c>
      <c r="C4116" t="s">
        <v>63</v>
      </c>
      <c r="D4116" s="3">
        <v>43472.380538506943</v>
      </c>
      <c r="E4116" t="s">
        <v>64</v>
      </c>
      <c r="F4116" s="2">
        <v>43556</v>
      </c>
      <c r="G4116" s="2">
        <v>43830</v>
      </c>
      <c r="H4116" t="s">
        <v>29044</v>
      </c>
      <c r="I4116" t="s">
        <v>67</v>
      </c>
      <c r="J4116" t="s">
        <v>29045</v>
      </c>
      <c r="K4116" t="s">
        <v>67</v>
      </c>
      <c r="L4116" t="s">
        <v>5412</v>
      </c>
      <c r="M4116" t="s">
        <v>232</v>
      </c>
      <c r="N4116">
        <v>12809</v>
      </c>
      <c r="O4116" t="s">
        <v>70</v>
      </c>
      <c r="Q4116" t="s">
        <v>29046</v>
      </c>
      <c r="S4116" t="s">
        <v>72</v>
      </c>
      <c r="T4116" t="s">
        <v>2185</v>
      </c>
      <c r="U4116" t="s">
        <v>2186</v>
      </c>
      <c r="V4116" t="s">
        <v>2187</v>
      </c>
      <c r="W4116" t="s">
        <v>232</v>
      </c>
      <c r="X4116" t="s">
        <v>29047</v>
      </c>
      <c r="Y4116" t="str">
        <f>"47-2061"</f>
        <v>47-2061</v>
      </c>
      <c r="Z4116" t="s">
        <v>326</v>
      </c>
      <c r="AA4116">
        <v>238190</v>
      </c>
      <c r="AB4116">
        <v>15</v>
      </c>
      <c r="AC4116">
        <v>15</v>
      </c>
      <c r="AD4116" t="s">
        <v>79</v>
      </c>
      <c r="AE4116" t="s">
        <v>80</v>
      </c>
      <c r="AF4116">
        <v>40</v>
      </c>
      <c r="AG4116" s="4">
        <v>0.33333333333333331</v>
      </c>
      <c r="AH4116" s="4">
        <v>0.70833333333333337</v>
      </c>
      <c r="AI4116" s="5">
        <v>20.37</v>
      </c>
      <c r="AJ4116">
        <v>30.56</v>
      </c>
      <c r="AK4116">
        <v>30.56</v>
      </c>
      <c r="AL4116" t="s">
        <v>81</v>
      </c>
      <c r="AM4116" t="s">
        <v>82</v>
      </c>
      <c r="AO4116" t="s">
        <v>83</v>
      </c>
      <c r="AR4116" t="s">
        <v>82</v>
      </c>
      <c r="AT4116" t="s">
        <v>82</v>
      </c>
      <c r="AW4116" t="s">
        <v>72</v>
      </c>
      <c r="AX4116">
        <v>2</v>
      </c>
      <c r="AY4116" t="s">
        <v>5412</v>
      </c>
      <c r="AZ4116" t="s">
        <v>885</v>
      </c>
      <c r="BA4116" t="s">
        <v>232</v>
      </c>
      <c r="BB4116">
        <v>12809</v>
      </c>
      <c r="BC4116" t="s">
        <v>79</v>
      </c>
      <c r="BH4116" t="s">
        <v>29048</v>
      </c>
      <c r="BJ4116">
        <v>264294691</v>
      </c>
    </row>
    <row r="4117" spans="1:62" x14ac:dyDescent="0.25">
      <c r="A4117" t="s">
        <v>29294</v>
      </c>
      <c r="B4117" s="2">
        <v>43515</v>
      </c>
      <c r="C4117" t="s">
        <v>63</v>
      </c>
      <c r="D4117" s="3">
        <v>43472.384501574074</v>
      </c>
      <c r="E4117" t="s">
        <v>64</v>
      </c>
      <c r="F4117" s="2">
        <v>43556</v>
      </c>
      <c r="G4117" s="2">
        <v>43800</v>
      </c>
      <c r="H4117" t="s">
        <v>29295</v>
      </c>
      <c r="J4117" t="s">
        <v>29296</v>
      </c>
      <c r="L4117" t="s">
        <v>4825</v>
      </c>
      <c r="M4117" t="s">
        <v>147</v>
      </c>
      <c r="N4117">
        <v>18914</v>
      </c>
      <c r="O4117" t="s">
        <v>70</v>
      </c>
      <c r="Q4117" t="s">
        <v>29297</v>
      </c>
      <c r="S4117" t="s">
        <v>72</v>
      </c>
      <c r="T4117" t="s">
        <v>1917</v>
      </c>
      <c r="U4117" t="s">
        <v>1918</v>
      </c>
      <c r="V4117" t="s">
        <v>1919</v>
      </c>
      <c r="W4117" t="s">
        <v>105</v>
      </c>
      <c r="X4117" t="s">
        <v>106</v>
      </c>
      <c r="Y4117" t="str">
        <f>"37-3011"</f>
        <v>37-3011</v>
      </c>
      <c r="Z4117" t="s">
        <v>94</v>
      </c>
      <c r="AA4117">
        <v>561730</v>
      </c>
      <c r="AB4117">
        <v>20</v>
      </c>
      <c r="AC4117">
        <v>20</v>
      </c>
      <c r="AD4117" t="s">
        <v>79</v>
      </c>
      <c r="AE4117" t="s">
        <v>80</v>
      </c>
      <c r="AF4117">
        <v>40</v>
      </c>
      <c r="AG4117" s="4">
        <v>0.29166666666666669</v>
      </c>
      <c r="AH4117" s="4">
        <v>0.79166666666666663</v>
      </c>
      <c r="AI4117" s="5">
        <v>15.35</v>
      </c>
      <c r="AJ4117">
        <v>23.03</v>
      </c>
      <c r="AL4117" t="s">
        <v>81</v>
      </c>
      <c r="AM4117" t="s">
        <v>82</v>
      </c>
      <c r="AO4117" t="s">
        <v>83</v>
      </c>
      <c r="AR4117" t="s">
        <v>82</v>
      </c>
      <c r="AT4117" t="s">
        <v>82</v>
      </c>
      <c r="AW4117" t="s">
        <v>82</v>
      </c>
      <c r="AY4117" t="s">
        <v>4825</v>
      </c>
      <c r="AZ4117" t="s">
        <v>1521</v>
      </c>
      <c r="BA4117" t="s">
        <v>147</v>
      </c>
      <c r="BB4117">
        <v>18914</v>
      </c>
      <c r="BC4117" t="s">
        <v>79</v>
      </c>
      <c r="BH4117" t="s">
        <v>29296</v>
      </c>
      <c r="BJ4117">
        <v>232559618</v>
      </c>
    </row>
    <row r="4118" spans="1:62" x14ac:dyDescent="0.25">
      <c r="A4118" t="s">
        <v>29334</v>
      </c>
      <c r="B4118" s="2">
        <v>43515</v>
      </c>
      <c r="C4118" t="s">
        <v>63</v>
      </c>
      <c r="D4118" s="3">
        <v>43472.384816018515</v>
      </c>
      <c r="E4118" t="s">
        <v>64</v>
      </c>
      <c r="F4118" s="2">
        <v>43556</v>
      </c>
      <c r="G4118" s="2">
        <v>43616</v>
      </c>
      <c r="H4118" t="s">
        <v>29335</v>
      </c>
      <c r="J4118" t="s">
        <v>29336</v>
      </c>
      <c r="L4118" t="s">
        <v>17001</v>
      </c>
      <c r="M4118" t="s">
        <v>3224</v>
      </c>
      <c r="N4118">
        <v>38834</v>
      </c>
      <c r="O4118" t="s">
        <v>70</v>
      </c>
      <c r="Q4118" t="s">
        <v>29337</v>
      </c>
      <c r="S4118" t="s">
        <v>72</v>
      </c>
      <c r="T4118" t="s">
        <v>878</v>
      </c>
      <c r="U4118" t="s">
        <v>3851</v>
      </c>
      <c r="V4118" t="s">
        <v>2620</v>
      </c>
      <c r="W4118" t="s">
        <v>881</v>
      </c>
      <c r="X4118" t="s">
        <v>1092</v>
      </c>
      <c r="Y4118" t="str">
        <f>"45-4011"</f>
        <v>45-4011</v>
      </c>
      <c r="Z4118" t="s">
        <v>763</v>
      </c>
      <c r="AA4118">
        <v>115310</v>
      </c>
      <c r="AB4118">
        <v>144</v>
      </c>
      <c r="AC4118">
        <v>144</v>
      </c>
      <c r="AD4118" t="s">
        <v>79</v>
      </c>
      <c r="AE4118" t="s">
        <v>80</v>
      </c>
      <c r="AF4118">
        <v>35</v>
      </c>
      <c r="AG4118" s="4">
        <v>0.33333333333333331</v>
      </c>
      <c r="AH4118" s="4">
        <v>0.66666666666666663</v>
      </c>
      <c r="AI4118" s="5">
        <v>14.25</v>
      </c>
      <c r="AJ4118">
        <v>21.38</v>
      </c>
      <c r="AK4118">
        <v>25.86</v>
      </c>
      <c r="AL4118" t="s">
        <v>81</v>
      </c>
      <c r="AM4118" t="s">
        <v>82</v>
      </c>
      <c r="AO4118" t="s">
        <v>83</v>
      </c>
      <c r="AR4118" t="s">
        <v>82</v>
      </c>
      <c r="AT4118" t="s">
        <v>82</v>
      </c>
      <c r="AW4118" t="s">
        <v>82</v>
      </c>
      <c r="AY4118" t="s">
        <v>18279</v>
      </c>
      <c r="AZ4118" t="s">
        <v>18281</v>
      </c>
      <c r="BA4118" t="s">
        <v>881</v>
      </c>
      <c r="BB4118">
        <v>83638</v>
      </c>
      <c r="BC4118" t="s">
        <v>79</v>
      </c>
      <c r="BH4118" t="s">
        <v>29338</v>
      </c>
      <c r="BJ4118">
        <v>900838309</v>
      </c>
    </row>
    <row r="4119" spans="1:62" x14ac:dyDescent="0.25">
      <c r="A4119" t="s">
        <v>29363</v>
      </c>
      <c r="B4119" s="2">
        <v>43515</v>
      </c>
      <c r="C4119" t="s">
        <v>63</v>
      </c>
      <c r="D4119" s="3">
        <v>43472.384248958333</v>
      </c>
      <c r="E4119" t="s">
        <v>64</v>
      </c>
      <c r="F4119" s="2">
        <v>43556</v>
      </c>
      <c r="G4119" s="2">
        <v>43799</v>
      </c>
      <c r="H4119" t="s">
        <v>28777</v>
      </c>
      <c r="J4119" t="s">
        <v>14734</v>
      </c>
      <c r="L4119" t="s">
        <v>14735</v>
      </c>
      <c r="M4119" t="s">
        <v>2367</v>
      </c>
      <c r="N4119">
        <v>29910</v>
      </c>
      <c r="O4119" t="s">
        <v>70</v>
      </c>
      <c r="Q4119" t="s">
        <v>14736</v>
      </c>
      <c r="S4119" t="s">
        <v>72</v>
      </c>
      <c r="T4119" t="s">
        <v>102</v>
      </c>
      <c r="U4119" t="s">
        <v>2630</v>
      </c>
      <c r="V4119" t="s">
        <v>2470</v>
      </c>
      <c r="W4119" t="s">
        <v>105</v>
      </c>
      <c r="X4119" t="s">
        <v>3266</v>
      </c>
      <c r="Y4119" t="str">
        <f>"35-9021"</f>
        <v>35-9021</v>
      </c>
      <c r="Z4119" t="s">
        <v>315</v>
      </c>
      <c r="AA4119">
        <v>72111</v>
      </c>
      <c r="AB4119">
        <v>19</v>
      </c>
      <c r="AC4119">
        <v>19</v>
      </c>
      <c r="AD4119" t="s">
        <v>79</v>
      </c>
      <c r="AE4119" t="s">
        <v>95</v>
      </c>
      <c r="AF4119">
        <v>35</v>
      </c>
      <c r="AG4119" s="4">
        <v>0.25</v>
      </c>
      <c r="AH4119" s="4">
        <v>0.58333333333333337</v>
      </c>
      <c r="AI4119" s="6">
        <v>12</v>
      </c>
      <c r="AJ4119">
        <v>18</v>
      </c>
      <c r="AK4119">
        <v>18</v>
      </c>
      <c r="AL4119" t="s">
        <v>81</v>
      </c>
      <c r="AM4119" t="s">
        <v>82</v>
      </c>
      <c r="AO4119" t="s">
        <v>83</v>
      </c>
      <c r="AR4119" t="s">
        <v>82</v>
      </c>
      <c r="AT4119" t="s">
        <v>82</v>
      </c>
      <c r="AW4119" t="s">
        <v>72</v>
      </c>
      <c r="AX4119">
        <v>3</v>
      </c>
      <c r="AY4119" t="s">
        <v>14735</v>
      </c>
      <c r="AZ4119" t="s">
        <v>3111</v>
      </c>
      <c r="BA4119" t="s">
        <v>2367</v>
      </c>
      <c r="BB4119">
        <v>29910</v>
      </c>
      <c r="BC4119" t="s">
        <v>87</v>
      </c>
      <c r="BH4119" t="s">
        <v>14734</v>
      </c>
      <c r="BJ4119">
        <v>832267186</v>
      </c>
    </row>
    <row r="4120" spans="1:62" x14ac:dyDescent="0.25">
      <c r="A4120" t="s">
        <v>29426</v>
      </c>
      <c r="B4120" s="2">
        <v>43515</v>
      </c>
      <c r="C4120" t="s">
        <v>63</v>
      </c>
      <c r="D4120" s="3">
        <v>43472.383624652779</v>
      </c>
      <c r="E4120" t="s">
        <v>64</v>
      </c>
      <c r="F4120" s="2">
        <v>43556</v>
      </c>
      <c r="G4120" s="2">
        <v>43799</v>
      </c>
      <c r="H4120" t="s">
        <v>29427</v>
      </c>
      <c r="J4120" t="s">
        <v>29428</v>
      </c>
      <c r="L4120" t="s">
        <v>5791</v>
      </c>
      <c r="M4120" t="s">
        <v>232</v>
      </c>
      <c r="N4120">
        <v>12202</v>
      </c>
      <c r="O4120" t="s">
        <v>70</v>
      </c>
      <c r="Q4120" t="s">
        <v>29429</v>
      </c>
      <c r="S4120" t="s">
        <v>72</v>
      </c>
      <c r="T4120" t="s">
        <v>878</v>
      </c>
      <c r="U4120" t="s">
        <v>879</v>
      </c>
      <c r="V4120" t="s">
        <v>880</v>
      </c>
      <c r="W4120" t="s">
        <v>881</v>
      </c>
      <c r="X4120" t="s">
        <v>11050</v>
      </c>
      <c r="Y4120" t="str">
        <f>"47-3016"</f>
        <v>47-3016</v>
      </c>
      <c r="Z4120" t="s">
        <v>3995</v>
      </c>
      <c r="AA4120">
        <v>238160</v>
      </c>
      <c r="AB4120">
        <v>8</v>
      </c>
      <c r="AC4120">
        <v>8</v>
      </c>
      <c r="AD4120" t="s">
        <v>79</v>
      </c>
      <c r="AE4120" t="s">
        <v>95</v>
      </c>
      <c r="AF4120">
        <v>40</v>
      </c>
      <c r="AG4120" s="4">
        <v>0.29166666666666669</v>
      </c>
      <c r="AH4120" s="4">
        <v>0.66666666666666663</v>
      </c>
      <c r="AI4120" s="5">
        <v>12.71</v>
      </c>
      <c r="AJ4120">
        <v>19.07</v>
      </c>
      <c r="AL4120" t="s">
        <v>81</v>
      </c>
      <c r="AM4120" t="s">
        <v>82</v>
      </c>
      <c r="AO4120" t="s">
        <v>83</v>
      </c>
      <c r="AR4120" t="s">
        <v>82</v>
      </c>
      <c r="AT4120" t="s">
        <v>82</v>
      </c>
      <c r="AW4120" t="s">
        <v>82</v>
      </c>
      <c r="AY4120" t="s">
        <v>5791</v>
      </c>
      <c r="AZ4120" t="s">
        <v>5791</v>
      </c>
      <c r="BA4120" t="s">
        <v>232</v>
      </c>
      <c r="BB4120">
        <v>12202</v>
      </c>
      <c r="BC4120" t="s">
        <v>79</v>
      </c>
      <c r="BH4120" t="s">
        <v>29430</v>
      </c>
      <c r="BJ4120">
        <v>205612884</v>
      </c>
    </row>
    <row r="4121" spans="1:62" x14ac:dyDescent="0.25">
      <c r="A4121" t="s">
        <v>29709</v>
      </c>
      <c r="B4121" s="2">
        <v>43515</v>
      </c>
      <c r="C4121" t="s">
        <v>63</v>
      </c>
      <c r="D4121" s="3">
        <v>43472.384446701391</v>
      </c>
      <c r="E4121" t="s">
        <v>64</v>
      </c>
      <c r="F4121" s="2">
        <v>43556</v>
      </c>
      <c r="G4121" s="2">
        <v>43813</v>
      </c>
      <c r="H4121" t="s">
        <v>29710</v>
      </c>
      <c r="J4121" t="s">
        <v>29711</v>
      </c>
      <c r="L4121" t="s">
        <v>1797</v>
      </c>
      <c r="M4121" t="s">
        <v>1246</v>
      </c>
      <c r="N4121">
        <v>63132</v>
      </c>
      <c r="O4121" t="s">
        <v>70</v>
      </c>
      <c r="Q4121" t="s">
        <v>29712</v>
      </c>
      <c r="S4121" t="s">
        <v>72</v>
      </c>
      <c r="T4121" t="s">
        <v>28447</v>
      </c>
      <c r="U4121" t="s">
        <v>28488</v>
      </c>
      <c r="V4121" t="s">
        <v>1711</v>
      </c>
      <c r="W4121" t="s">
        <v>1246</v>
      </c>
      <c r="X4121" t="s">
        <v>106</v>
      </c>
      <c r="Y4121" t="str">
        <f>"37-3011"</f>
        <v>37-3011</v>
      </c>
      <c r="Z4121" t="s">
        <v>94</v>
      </c>
      <c r="AA4121">
        <v>561730</v>
      </c>
      <c r="AB4121">
        <v>20</v>
      </c>
      <c r="AC4121">
        <v>20</v>
      </c>
      <c r="AD4121" t="s">
        <v>79</v>
      </c>
      <c r="AE4121" t="s">
        <v>80</v>
      </c>
      <c r="AF4121">
        <v>40</v>
      </c>
      <c r="AG4121" s="4">
        <v>0.33333333333333331</v>
      </c>
      <c r="AH4121" s="4">
        <v>0.6875</v>
      </c>
      <c r="AI4121" s="5">
        <v>14.52</v>
      </c>
      <c r="AJ4121">
        <v>21.78</v>
      </c>
      <c r="AL4121" t="s">
        <v>81</v>
      </c>
      <c r="AM4121" t="s">
        <v>82</v>
      </c>
      <c r="AO4121" t="s">
        <v>83</v>
      </c>
      <c r="AR4121" t="s">
        <v>82</v>
      </c>
      <c r="AT4121" t="s">
        <v>82</v>
      </c>
      <c r="AW4121" t="s">
        <v>82</v>
      </c>
      <c r="AY4121" t="s">
        <v>1797</v>
      </c>
      <c r="AZ4121" t="s">
        <v>1797</v>
      </c>
      <c r="BA4121" t="s">
        <v>1246</v>
      </c>
      <c r="BB4121">
        <v>63132</v>
      </c>
      <c r="BC4121" t="s">
        <v>79</v>
      </c>
      <c r="BH4121" t="s">
        <v>29711</v>
      </c>
      <c r="BJ4121">
        <v>431253244</v>
      </c>
    </row>
    <row r="4122" spans="1:62" x14ac:dyDescent="0.25">
      <c r="A4122" t="s">
        <v>29797</v>
      </c>
      <c r="B4122" s="2">
        <v>43515</v>
      </c>
      <c r="C4122" t="s">
        <v>63</v>
      </c>
      <c r="D4122" s="3">
        <v>43472.379075949073</v>
      </c>
      <c r="E4122" t="s">
        <v>64</v>
      </c>
      <c r="F4122" s="2">
        <v>43556</v>
      </c>
      <c r="G4122" s="2">
        <v>43770</v>
      </c>
      <c r="H4122" t="s">
        <v>29798</v>
      </c>
      <c r="I4122" t="s">
        <v>67</v>
      </c>
      <c r="J4122" t="s">
        <v>29799</v>
      </c>
      <c r="L4122" t="s">
        <v>29800</v>
      </c>
      <c r="M4122" t="s">
        <v>1165</v>
      </c>
      <c r="N4122">
        <v>57732</v>
      </c>
      <c r="O4122" t="s">
        <v>70</v>
      </c>
      <c r="Q4122" t="s">
        <v>29801</v>
      </c>
      <c r="S4122" t="s">
        <v>72</v>
      </c>
      <c r="T4122" t="s">
        <v>29611</v>
      </c>
      <c r="U4122" t="s">
        <v>1575</v>
      </c>
      <c r="V4122" t="s">
        <v>1576</v>
      </c>
      <c r="W4122" t="s">
        <v>774</v>
      </c>
      <c r="X4122" t="s">
        <v>19860</v>
      </c>
      <c r="Y4122" t="str">
        <f>"41-2011"</f>
        <v>41-2011</v>
      </c>
      <c r="Z4122" t="s">
        <v>4835</v>
      </c>
      <c r="AA4122">
        <v>453220</v>
      </c>
      <c r="AB4122">
        <v>15</v>
      </c>
      <c r="AC4122">
        <v>15</v>
      </c>
      <c r="AD4122" t="s">
        <v>79</v>
      </c>
      <c r="AE4122" t="s">
        <v>80</v>
      </c>
      <c r="AF4122">
        <v>40</v>
      </c>
      <c r="AG4122" s="4">
        <v>0.375</v>
      </c>
      <c r="AH4122" s="4">
        <v>0.91666666666666663</v>
      </c>
      <c r="AI4122" s="5">
        <v>10.41</v>
      </c>
      <c r="AJ4122">
        <v>15.62</v>
      </c>
      <c r="AL4122" t="s">
        <v>81</v>
      </c>
      <c r="AM4122" t="s">
        <v>82</v>
      </c>
      <c r="AO4122" t="s">
        <v>83</v>
      </c>
      <c r="AR4122" t="s">
        <v>82</v>
      </c>
      <c r="AT4122" t="s">
        <v>82</v>
      </c>
      <c r="AW4122" t="s">
        <v>82</v>
      </c>
      <c r="AY4122" t="s">
        <v>29800</v>
      </c>
      <c r="AZ4122" t="s">
        <v>5360</v>
      </c>
      <c r="BA4122" t="s">
        <v>1165</v>
      </c>
      <c r="BB4122">
        <v>57732</v>
      </c>
      <c r="BC4122" t="s">
        <v>79</v>
      </c>
      <c r="BH4122" t="s">
        <v>29799</v>
      </c>
      <c r="BJ4122">
        <v>811128892</v>
      </c>
    </row>
    <row r="4123" spans="1:62" x14ac:dyDescent="0.25">
      <c r="A4123" t="s">
        <v>29807</v>
      </c>
      <c r="B4123" s="2">
        <v>43515</v>
      </c>
      <c r="C4123" t="s">
        <v>63</v>
      </c>
      <c r="D4123" s="3">
        <v>43472.381567430559</v>
      </c>
      <c r="E4123" t="s">
        <v>64</v>
      </c>
      <c r="F4123" s="2">
        <v>43556</v>
      </c>
      <c r="G4123" s="2">
        <v>43784</v>
      </c>
      <c r="H4123" t="s">
        <v>29714</v>
      </c>
      <c r="J4123" t="s">
        <v>29715</v>
      </c>
      <c r="L4123" t="s">
        <v>29716</v>
      </c>
      <c r="M4123" t="s">
        <v>2356</v>
      </c>
      <c r="N4123">
        <v>68313</v>
      </c>
      <c r="O4123" t="s">
        <v>70</v>
      </c>
      <c r="Q4123" t="s">
        <v>29717</v>
      </c>
      <c r="S4123" t="s">
        <v>72</v>
      </c>
      <c r="T4123" t="s">
        <v>24345</v>
      </c>
      <c r="U4123" t="s">
        <v>25479</v>
      </c>
      <c r="V4123" t="s">
        <v>6487</v>
      </c>
      <c r="W4123" t="s">
        <v>2356</v>
      </c>
      <c r="X4123" t="s">
        <v>27482</v>
      </c>
      <c r="Y4123" t="str">
        <f>"47-3016"</f>
        <v>47-3016</v>
      </c>
      <c r="Z4123" t="s">
        <v>3995</v>
      </c>
      <c r="AA4123">
        <v>238160</v>
      </c>
      <c r="AB4123">
        <v>7</v>
      </c>
      <c r="AC4123">
        <v>7</v>
      </c>
      <c r="AD4123" t="s">
        <v>79</v>
      </c>
      <c r="AE4123" t="s">
        <v>80</v>
      </c>
      <c r="AF4123">
        <v>40</v>
      </c>
      <c r="AG4123" s="4">
        <v>0.33333333333333331</v>
      </c>
      <c r="AH4123" s="4">
        <v>0.70833333333333337</v>
      </c>
      <c r="AI4123" s="5">
        <v>12.79</v>
      </c>
      <c r="AJ4123">
        <v>19.190000000000001</v>
      </c>
      <c r="AL4123" t="s">
        <v>81</v>
      </c>
      <c r="AM4123" t="s">
        <v>82</v>
      </c>
      <c r="AO4123" t="s">
        <v>83</v>
      </c>
      <c r="AR4123" t="s">
        <v>82</v>
      </c>
      <c r="AT4123" t="s">
        <v>82</v>
      </c>
      <c r="AW4123" t="s">
        <v>82</v>
      </c>
      <c r="AY4123" t="s">
        <v>29718</v>
      </c>
      <c r="AZ4123" t="s">
        <v>5380</v>
      </c>
      <c r="BA4123" t="s">
        <v>2356</v>
      </c>
      <c r="BB4123">
        <v>68313</v>
      </c>
      <c r="BC4123" t="s">
        <v>79</v>
      </c>
      <c r="BH4123" t="s">
        <v>29719</v>
      </c>
      <c r="BJ4123">
        <v>470801574</v>
      </c>
    </row>
    <row r="4124" spans="1:62" x14ac:dyDescent="0.25">
      <c r="A4124" t="s">
        <v>29867</v>
      </c>
      <c r="B4124" s="2">
        <v>43515</v>
      </c>
      <c r="C4124" t="s">
        <v>63</v>
      </c>
      <c r="D4124" s="3">
        <v>43472.382878194447</v>
      </c>
      <c r="E4124" t="s">
        <v>64</v>
      </c>
      <c r="F4124" s="2">
        <v>43556</v>
      </c>
      <c r="G4124" s="2">
        <v>43800</v>
      </c>
      <c r="H4124" t="s">
        <v>29868</v>
      </c>
      <c r="J4124" t="s">
        <v>29869</v>
      </c>
      <c r="L4124" t="s">
        <v>23510</v>
      </c>
      <c r="M4124" t="s">
        <v>147</v>
      </c>
      <c r="N4124">
        <v>19081</v>
      </c>
      <c r="O4124" t="s">
        <v>70</v>
      </c>
      <c r="Q4124" t="s">
        <v>29870</v>
      </c>
      <c r="S4124" t="s">
        <v>72</v>
      </c>
      <c r="T4124" t="s">
        <v>5800</v>
      </c>
      <c r="U4124" t="s">
        <v>5801</v>
      </c>
      <c r="V4124" t="s">
        <v>5802</v>
      </c>
      <c r="W4124" t="s">
        <v>100</v>
      </c>
      <c r="X4124" t="s">
        <v>29871</v>
      </c>
      <c r="Y4124" t="str">
        <f>"37-3011"</f>
        <v>37-3011</v>
      </c>
      <c r="Z4124" t="s">
        <v>94</v>
      </c>
      <c r="AA4124">
        <v>561730</v>
      </c>
      <c r="AB4124">
        <v>3</v>
      </c>
      <c r="AC4124">
        <v>3</v>
      </c>
      <c r="AD4124" t="s">
        <v>79</v>
      </c>
      <c r="AE4124" t="s">
        <v>80</v>
      </c>
      <c r="AF4124">
        <v>35</v>
      </c>
      <c r="AG4124" s="4">
        <v>0.29166666666666669</v>
      </c>
      <c r="AH4124" s="4">
        <v>0.625</v>
      </c>
      <c r="AI4124" s="5">
        <v>15.73</v>
      </c>
      <c r="AJ4124">
        <v>23.6</v>
      </c>
      <c r="AL4124" t="s">
        <v>81</v>
      </c>
      <c r="AM4124" t="s">
        <v>82</v>
      </c>
      <c r="AO4124" t="s">
        <v>83</v>
      </c>
      <c r="AR4124" t="s">
        <v>82</v>
      </c>
      <c r="AT4124" t="s">
        <v>82</v>
      </c>
      <c r="AW4124" t="s">
        <v>72</v>
      </c>
      <c r="AX4124">
        <v>3</v>
      </c>
      <c r="AY4124" t="s">
        <v>29872</v>
      </c>
      <c r="AZ4124" t="s">
        <v>1449</v>
      </c>
      <c r="BA4124" t="s">
        <v>147</v>
      </c>
      <c r="BB4124">
        <v>19094</v>
      </c>
      <c r="BC4124" t="s">
        <v>79</v>
      </c>
      <c r="BH4124" t="s">
        <v>29873</v>
      </c>
      <c r="BI4124" t="s">
        <v>12929</v>
      </c>
      <c r="BJ4124">
        <v>260001338</v>
      </c>
    </row>
    <row r="4125" spans="1:62" x14ac:dyDescent="0.25">
      <c r="A4125" t="s">
        <v>29940</v>
      </c>
      <c r="B4125" s="2">
        <v>43515</v>
      </c>
      <c r="C4125" t="s">
        <v>63</v>
      </c>
      <c r="D4125" s="3">
        <v>43472.381764791666</v>
      </c>
      <c r="E4125" t="s">
        <v>64</v>
      </c>
      <c r="F4125" s="2">
        <v>43556</v>
      </c>
      <c r="G4125" s="2">
        <v>43770</v>
      </c>
      <c r="H4125" t="s">
        <v>7784</v>
      </c>
      <c r="I4125" t="s">
        <v>7785</v>
      </c>
      <c r="J4125" t="s">
        <v>8914</v>
      </c>
      <c r="L4125" t="s">
        <v>7560</v>
      </c>
      <c r="M4125" t="s">
        <v>105</v>
      </c>
      <c r="N4125">
        <v>78660</v>
      </c>
      <c r="O4125" t="s">
        <v>70</v>
      </c>
      <c r="Q4125" t="s">
        <v>7717</v>
      </c>
      <c r="S4125" t="s">
        <v>72</v>
      </c>
      <c r="T4125" t="s">
        <v>1855</v>
      </c>
      <c r="U4125" t="s">
        <v>1856</v>
      </c>
      <c r="V4125" t="s">
        <v>863</v>
      </c>
      <c r="W4125" t="s">
        <v>105</v>
      </c>
      <c r="X4125" t="s">
        <v>106</v>
      </c>
      <c r="Y4125" t="str">
        <f>"37-3011"</f>
        <v>37-3011</v>
      </c>
      <c r="Z4125" t="s">
        <v>94</v>
      </c>
      <c r="AA4125">
        <v>551112</v>
      </c>
      <c r="AB4125">
        <v>60</v>
      </c>
      <c r="AC4125">
        <v>60</v>
      </c>
      <c r="AD4125" t="s">
        <v>79</v>
      </c>
      <c r="AE4125" t="s">
        <v>95</v>
      </c>
      <c r="AF4125">
        <v>40</v>
      </c>
      <c r="AG4125" s="4">
        <v>0.27083333333333331</v>
      </c>
      <c r="AH4125" s="4">
        <v>0.625</v>
      </c>
      <c r="AI4125" s="5">
        <v>13.91</v>
      </c>
      <c r="AJ4125">
        <v>20.87</v>
      </c>
      <c r="AK4125">
        <v>25.5</v>
      </c>
      <c r="AL4125" t="s">
        <v>81</v>
      </c>
      <c r="AM4125" t="s">
        <v>82</v>
      </c>
      <c r="AO4125" t="s">
        <v>83</v>
      </c>
      <c r="AR4125" t="s">
        <v>82</v>
      </c>
      <c r="AT4125" t="s">
        <v>82</v>
      </c>
      <c r="AW4125" t="s">
        <v>72</v>
      </c>
      <c r="AX4125">
        <v>2</v>
      </c>
      <c r="AY4125" t="s">
        <v>7560</v>
      </c>
      <c r="AZ4125" t="s">
        <v>2422</v>
      </c>
      <c r="BA4125" t="s">
        <v>105</v>
      </c>
      <c r="BB4125">
        <v>78660</v>
      </c>
      <c r="BC4125" t="s">
        <v>79</v>
      </c>
      <c r="BH4125" t="s">
        <v>8914</v>
      </c>
      <c r="BJ4125">
        <v>203443712</v>
      </c>
    </row>
    <row r="4126" spans="1:62" x14ac:dyDescent="0.25">
      <c r="A4126" t="s">
        <v>29959</v>
      </c>
      <c r="B4126" s="2">
        <v>43515</v>
      </c>
      <c r="C4126" t="s">
        <v>63</v>
      </c>
      <c r="D4126" s="3">
        <v>43472.381712118055</v>
      </c>
      <c r="E4126" t="s">
        <v>64</v>
      </c>
      <c r="F4126" s="2">
        <v>43556</v>
      </c>
      <c r="G4126" s="2">
        <v>43778</v>
      </c>
      <c r="H4126" t="s">
        <v>29960</v>
      </c>
      <c r="I4126" t="s">
        <v>29961</v>
      </c>
      <c r="J4126" t="s">
        <v>5787</v>
      </c>
      <c r="L4126" t="s">
        <v>5477</v>
      </c>
      <c r="M4126" t="s">
        <v>147</v>
      </c>
      <c r="N4126">
        <v>19462</v>
      </c>
      <c r="O4126" t="s">
        <v>70</v>
      </c>
      <c r="P4126" t="s">
        <v>67</v>
      </c>
      <c r="Q4126" t="s">
        <v>5788</v>
      </c>
      <c r="S4126" t="s">
        <v>72</v>
      </c>
      <c r="T4126" t="s">
        <v>5946</v>
      </c>
      <c r="U4126" t="s">
        <v>5854</v>
      </c>
      <c r="V4126" t="s">
        <v>5791</v>
      </c>
      <c r="W4126" t="s">
        <v>232</v>
      </c>
      <c r="X4126" t="s">
        <v>106</v>
      </c>
      <c r="Y4126" t="str">
        <f>"37-3011"</f>
        <v>37-3011</v>
      </c>
      <c r="Z4126" t="s">
        <v>94</v>
      </c>
      <c r="AA4126">
        <v>561730</v>
      </c>
      <c r="AB4126">
        <v>30</v>
      </c>
      <c r="AC4126">
        <v>30</v>
      </c>
      <c r="AD4126" t="s">
        <v>79</v>
      </c>
      <c r="AE4126" t="s">
        <v>80</v>
      </c>
      <c r="AF4126">
        <v>40</v>
      </c>
      <c r="AG4126" s="4">
        <v>0.29166666666666669</v>
      </c>
      <c r="AH4126" s="4">
        <v>0.64583333333333337</v>
      </c>
      <c r="AI4126" s="5">
        <v>15.39</v>
      </c>
      <c r="AJ4126">
        <v>23.09</v>
      </c>
      <c r="AL4126" t="s">
        <v>81</v>
      </c>
      <c r="AM4126" t="s">
        <v>82</v>
      </c>
      <c r="AO4126" t="s">
        <v>83</v>
      </c>
      <c r="AP4126" t="s">
        <v>67</v>
      </c>
      <c r="AQ4126" t="s">
        <v>67</v>
      </c>
      <c r="AR4126" t="s">
        <v>82</v>
      </c>
      <c r="AT4126" t="s">
        <v>82</v>
      </c>
      <c r="AW4126" t="s">
        <v>82</v>
      </c>
      <c r="AY4126" t="s">
        <v>4952</v>
      </c>
      <c r="AZ4126" t="s">
        <v>10029</v>
      </c>
      <c r="BA4126" t="s">
        <v>278</v>
      </c>
      <c r="BB4126">
        <v>22408</v>
      </c>
      <c r="BC4126" t="s">
        <v>79</v>
      </c>
      <c r="BH4126" t="s">
        <v>29962</v>
      </c>
      <c r="BJ4126">
        <v>952651541</v>
      </c>
    </row>
    <row r="4127" spans="1:62" x14ac:dyDescent="0.25">
      <c r="A4127" t="s">
        <v>29992</v>
      </c>
      <c r="B4127" s="2">
        <v>43515</v>
      </c>
      <c r="C4127" t="s">
        <v>63</v>
      </c>
      <c r="D4127" s="3">
        <v>43472.406110787037</v>
      </c>
      <c r="E4127" t="s">
        <v>91</v>
      </c>
      <c r="H4127" t="s">
        <v>29993</v>
      </c>
      <c r="I4127" t="s">
        <v>67</v>
      </c>
      <c r="J4127" t="s">
        <v>29994</v>
      </c>
      <c r="K4127" t="s">
        <v>67</v>
      </c>
      <c r="L4127" t="s">
        <v>244</v>
      </c>
      <c r="M4127" t="s">
        <v>147</v>
      </c>
      <c r="N4127">
        <v>15205</v>
      </c>
      <c r="O4127" t="s">
        <v>70</v>
      </c>
      <c r="P4127" t="s">
        <v>67</v>
      </c>
      <c r="Q4127" t="s">
        <v>26576</v>
      </c>
      <c r="S4127" t="s">
        <v>72</v>
      </c>
      <c r="T4127" t="s">
        <v>13355</v>
      </c>
      <c r="U4127" t="s">
        <v>3530</v>
      </c>
      <c r="V4127" t="s">
        <v>3531</v>
      </c>
      <c r="W4127" t="s">
        <v>232</v>
      </c>
      <c r="X4127" t="s">
        <v>26463</v>
      </c>
      <c r="Y4127" t="str">
        <f>"47-3016"</f>
        <v>47-3016</v>
      </c>
      <c r="Z4127" t="s">
        <v>3995</v>
      </c>
      <c r="AA4127">
        <v>332212</v>
      </c>
      <c r="AB4127">
        <v>6</v>
      </c>
      <c r="AD4127" t="s">
        <v>79</v>
      </c>
      <c r="AE4127" t="s">
        <v>80</v>
      </c>
      <c r="AF4127">
        <v>40</v>
      </c>
      <c r="AG4127" s="4">
        <v>0.29166666666666669</v>
      </c>
      <c r="AH4127" s="4">
        <v>0.66666666666666663</v>
      </c>
      <c r="AI4127" s="5">
        <v>15.39</v>
      </c>
      <c r="AJ4127">
        <v>23.09</v>
      </c>
      <c r="AK4127">
        <v>23.09</v>
      </c>
      <c r="AL4127" t="s">
        <v>81</v>
      </c>
      <c r="AM4127" t="s">
        <v>82</v>
      </c>
      <c r="AO4127" t="s">
        <v>83</v>
      </c>
      <c r="AP4127" t="s">
        <v>67</v>
      </c>
      <c r="AQ4127" t="s">
        <v>67</v>
      </c>
      <c r="AR4127" t="s">
        <v>82</v>
      </c>
      <c r="AT4127" t="s">
        <v>82</v>
      </c>
      <c r="AW4127" t="s">
        <v>82</v>
      </c>
      <c r="AY4127" t="s">
        <v>8163</v>
      </c>
      <c r="AZ4127" t="s">
        <v>8163</v>
      </c>
      <c r="BA4127" t="s">
        <v>783</v>
      </c>
      <c r="BB4127">
        <v>43302</v>
      </c>
      <c r="BC4127" t="s">
        <v>79</v>
      </c>
      <c r="BH4127" t="s">
        <v>26577</v>
      </c>
      <c r="BI4127" t="s">
        <v>67</v>
      </c>
      <c r="BJ4127">
        <v>621827083</v>
      </c>
    </row>
    <row r="4128" spans="1:62" x14ac:dyDescent="0.25">
      <c r="A4128" t="s">
        <v>30193</v>
      </c>
      <c r="B4128" s="2">
        <v>43515</v>
      </c>
      <c r="C4128" t="s">
        <v>63</v>
      </c>
      <c r="D4128" s="3">
        <v>43472.383242766206</v>
      </c>
      <c r="E4128" t="s">
        <v>64</v>
      </c>
      <c r="F4128" s="2">
        <v>43556</v>
      </c>
      <c r="G4128" s="2">
        <v>43814</v>
      </c>
      <c r="H4128" t="s">
        <v>30194</v>
      </c>
      <c r="J4128" t="s">
        <v>30195</v>
      </c>
      <c r="K4128" t="s">
        <v>30196</v>
      </c>
      <c r="L4128" t="s">
        <v>1909</v>
      </c>
      <c r="M4128" t="s">
        <v>100</v>
      </c>
      <c r="N4128">
        <v>27617</v>
      </c>
      <c r="O4128" t="s">
        <v>70</v>
      </c>
      <c r="Q4128" t="s">
        <v>30197</v>
      </c>
      <c r="S4128" t="s">
        <v>72</v>
      </c>
      <c r="T4128" t="s">
        <v>5800</v>
      </c>
      <c r="U4128" t="s">
        <v>5801</v>
      </c>
      <c r="V4128" t="s">
        <v>5802</v>
      </c>
      <c r="W4128" t="s">
        <v>100</v>
      </c>
      <c r="X4128" t="s">
        <v>29795</v>
      </c>
      <c r="Y4128" t="str">
        <f>"37-3011"</f>
        <v>37-3011</v>
      </c>
      <c r="Z4128" t="s">
        <v>94</v>
      </c>
      <c r="AA4128">
        <v>561730</v>
      </c>
      <c r="AB4128">
        <v>27</v>
      </c>
      <c r="AC4128">
        <v>27</v>
      </c>
      <c r="AD4128" t="s">
        <v>79</v>
      </c>
      <c r="AE4128" t="s">
        <v>95</v>
      </c>
      <c r="AF4128">
        <v>35</v>
      </c>
      <c r="AG4128" s="4">
        <v>0.29166666666666669</v>
      </c>
      <c r="AH4128" s="4">
        <v>0.625</v>
      </c>
      <c r="AI4128" s="5">
        <v>14.52</v>
      </c>
      <c r="AJ4128">
        <v>21.78</v>
      </c>
      <c r="AL4128" t="s">
        <v>81</v>
      </c>
      <c r="AM4128" t="s">
        <v>82</v>
      </c>
      <c r="AO4128" t="s">
        <v>83</v>
      </c>
      <c r="AR4128" t="s">
        <v>82</v>
      </c>
      <c r="AT4128" t="s">
        <v>82</v>
      </c>
      <c r="AW4128" t="s">
        <v>72</v>
      </c>
      <c r="AX4128">
        <v>3</v>
      </c>
      <c r="AY4128" t="s">
        <v>1909</v>
      </c>
      <c r="AZ4128" t="s">
        <v>2805</v>
      </c>
      <c r="BA4128" t="s">
        <v>100</v>
      </c>
      <c r="BB4128">
        <v>27617</v>
      </c>
      <c r="BC4128" t="s">
        <v>79</v>
      </c>
      <c r="BH4128" t="s">
        <v>30195</v>
      </c>
      <c r="BI4128" t="s">
        <v>12929</v>
      </c>
      <c r="BJ4128">
        <v>274015562</v>
      </c>
    </row>
    <row r="4129" spans="1:62" x14ac:dyDescent="0.25">
      <c r="A4129" t="s">
        <v>30225</v>
      </c>
      <c r="B4129" s="2">
        <v>43515</v>
      </c>
      <c r="C4129" t="s">
        <v>63</v>
      </c>
      <c r="D4129" s="3">
        <v>43472.384432777777</v>
      </c>
      <c r="E4129" t="s">
        <v>64</v>
      </c>
      <c r="F4129" s="2">
        <v>43556</v>
      </c>
      <c r="G4129" s="2">
        <v>43813</v>
      </c>
      <c r="H4129" t="s">
        <v>29845</v>
      </c>
      <c r="J4129" t="s">
        <v>29846</v>
      </c>
      <c r="K4129" t="s">
        <v>29847</v>
      </c>
      <c r="L4129" t="s">
        <v>6631</v>
      </c>
      <c r="M4129" t="s">
        <v>100</v>
      </c>
      <c r="N4129">
        <v>28657</v>
      </c>
      <c r="O4129" t="s">
        <v>70</v>
      </c>
      <c r="Q4129" t="s">
        <v>29848</v>
      </c>
      <c r="S4129" t="s">
        <v>72</v>
      </c>
      <c r="T4129" t="s">
        <v>5800</v>
      </c>
      <c r="U4129" t="s">
        <v>5801</v>
      </c>
      <c r="V4129" t="s">
        <v>5802</v>
      </c>
      <c r="W4129" t="s">
        <v>100</v>
      </c>
      <c r="X4129" t="s">
        <v>106</v>
      </c>
      <c r="Y4129" t="str">
        <f>"37-3011"</f>
        <v>37-3011</v>
      </c>
      <c r="Z4129" t="s">
        <v>94</v>
      </c>
      <c r="AA4129">
        <v>561730</v>
      </c>
      <c r="AB4129">
        <v>15</v>
      </c>
      <c r="AC4129">
        <v>15</v>
      </c>
      <c r="AD4129" t="s">
        <v>79</v>
      </c>
      <c r="AE4129" t="s">
        <v>80</v>
      </c>
      <c r="AF4129">
        <v>35</v>
      </c>
      <c r="AG4129" s="4">
        <v>0.29166666666666669</v>
      </c>
      <c r="AH4129" s="4">
        <v>0.625</v>
      </c>
      <c r="AI4129" s="5">
        <v>11.83</v>
      </c>
      <c r="AJ4129">
        <v>17.75</v>
      </c>
      <c r="AL4129" t="s">
        <v>81</v>
      </c>
      <c r="AM4129" t="s">
        <v>82</v>
      </c>
      <c r="AO4129" t="s">
        <v>83</v>
      </c>
      <c r="AR4129" t="s">
        <v>82</v>
      </c>
      <c r="AT4129" t="s">
        <v>82</v>
      </c>
      <c r="AW4129" t="s">
        <v>82</v>
      </c>
      <c r="AY4129" t="s">
        <v>30226</v>
      </c>
      <c r="AZ4129" t="s">
        <v>2001</v>
      </c>
      <c r="BA4129" t="s">
        <v>787</v>
      </c>
      <c r="BB4129">
        <v>35242</v>
      </c>
      <c r="BC4129" t="s">
        <v>79</v>
      </c>
      <c r="BH4129" t="s">
        <v>30227</v>
      </c>
      <c r="BI4129" t="s">
        <v>12929</v>
      </c>
      <c r="BJ4129">
        <v>451263342</v>
      </c>
    </row>
    <row r="4130" spans="1:62" x14ac:dyDescent="0.25">
      <c r="A4130" t="s">
        <v>30233</v>
      </c>
      <c r="B4130" s="2">
        <v>43515</v>
      </c>
      <c r="C4130" t="s">
        <v>63</v>
      </c>
      <c r="D4130" s="3">
        <v>43472.383987002315</v>
      </c>
      <c r="E4130" t="s">
        <v>64</v>
      </c>
      <c r="F4130" s="2">
        <v>43556</v>
      </c>
      <c r="G4130" s="2">
        <v>43772</v>
      </c>
      <c r="H4130" t="s">
        <v>30234</v>
      </c>
      <c r="J4130" t="s">
        <v>29792</v>
      </c>
      <c r="L4130" t="s">
        <v>29793</v>
      </c>
      <c r="M4130" t="s">
        <v>2367</v>
      </c>
      <c r="N4130">
        <v>29687</v>
      </c>
      <c r="O4130" t="s">
        <v>70</v>
      </c>
      <c r="Q4130" t="s">
        <v>29794</v>
      </c>
      <c r="R4130">
        <v>12</v>
      </c>
      <c r="S4130" t="s">
        <v>72</v>
      </c>
      <c r="T4130" t="s">
        <v>5800</v>
      </c>
      <c r="U4130" t="s">
        <v>5801</v>
      </c>
      <c r="V4130" t="s">
        <v>5802</v>
      </c>
      <c r="W4130" t="s">
        <v>100</v>
      </c>
      <c r="X4130" t="s">
        <v>29795</v>
      </c>
      <c r="Y4130" t="str">
        <f>"37-3011"</f>
        <v>37-3011</v>
      </c>
      <c r="Z4130" t="s">
        <v>94</v>
      </c>
      <c r="AA4130">
        <v>561730</v>
      </c>
      <c r="AB4130">
        <v>10</v>
      </c>
      <c r="AC4130">
        <v>10</v>
      </c>
      <c r="AD4130" t="s">
        <v>79</v>
      </c>
      <c r="AE4130" t="s">
        <v>95</v>
      </c>
      <c r="AF4130">
        <v>35</v>
      </c>
      <c r="AG4130" s="4">
        <v>0.29166666666666669</v>
      </c>
      <c r="AH4130" s="4">
        <v>0.625</v>
      </c>
      <c r="AI4130" s="5">
        <v>13.23</v>
      </c>
      <c r="AJ4130">
        <v>19.850000000000001</v>
      </c>
      <c r="AL4130" t="s">
        <v>81</v>
      </c>
      <c r="AM4130" t="s">
        <v>82</v>
      </c>
      <c r="AO4130" t="s">
        <v>83</v>
      </c>
      <c r="AR4130" t="s">
        <v>82</v>
      </c>
      <c r="AT4130" t="s">
        <v>82</v>
      </c>
      <c r="AW4130" t="s">
        <v>72</v>
      </c>
      <c r="AX4130">
        <v>3</v>
      </c>
      <c r="AY4130" t="s">
        <v>1898</v>
      </c>
      <c r="AZ4130" t="s">
        <v>1899</v>
      </c>
      <c r="BA4130" t="s">
        <v>100</v>
      </c>
      <c r="BB4130">
        <v>28213</v>
      </c>
      <c r="BC4130" t="s">
        <v>79</v>
      </c>
      <c r="BH4130" t="s">
        <v>30235</v>
      </c>
      <c r="BI4130" t="s">
        <v>12929</v>
      </c>
      <c r="BJ4130">
        <v>200694888</v>
      </c>
    </row>
    <row r="4131" spans="1:62" x14ac:dyDescent="0.25">
      <c r="A4131" t="s">
        <v>30255</v>
      </c>
      <c r="B4131" s="2">
        <v>43515</v>
      </c>
      <c r="C4131" t="s">
        <v>63</v>
      </c>
      <c r="D4131" s="3">
        <v>43472.383619363427</v>
      </c>
      <c r="E4131" t="s">
        <v>64</v>
      </c>
      <c r="F4131" s="2">
        <v>43556</v>
      </c>
      <c r="G4131" s="2">
        <v>43808</v>
      </c>
      <c r="H4131" t="s">
        <v>12925</v>
      </c>
      <c r="J4131" t="s">
        <v>12926</v>
      </c>
      <c r="L4131" t="s">
        <v>12927</v>
      </c>
      <c r="M4131" t="s">
        <v>783</v>
      </c>
      <c r="N4131">
        <v>43230</v>
      </c>
      <c r="O4131" t="s">
        <v>70</v>
      </c>
      <c r="Q4131" t="s">
        <v>12928</v>
      </c>
      <c r="S4131" t="s">
        <v>72</v>
      </c>
      <c r="T4131" t="s">
        <v>5800</v>
      </c>
      <c r="U4131" t="s">
        <v>5801</v>
      </c>
      <c r="V4131" t="s">
        <v>5802</v>
      </c>
      <c r="W4131" t="s">
        <v>100</v>
      </c>
      <c r="X4131" t="s">
        <v>106</v>
      </c>
      <c r="Y4131" t="str">
        <f>"37-3011"</f>
        <v>37-3011</v>
      </c>
      <c r="Z4131" t="s">
        <v>94</v>
      </c>
      <c r="AA4131">
        <v>561730</v>
      </c>
      <c r="AB4131">
        <v>26</v>
      </c>
      <c r="AC4131">
        <v>26</v>
      </c>
      <c r="AD4131" t="s">
        <v>79</v>
      </c>
      <c r="AE4131" t="s">
        <v>80</v>
      </c>
      <c r="AF4131">
        <v>35</v>
      </c>
      <c r="AG4131" s="4">
        <v>0.29166666666666669</v>
      </c>
      <c r="AH4131" s="4">
        <v>0.625</v>
      </c>
      <c r="AI4131" s="5">
        <v>13.83</v>
      </c>
      <c r="AJ4131">
        <v>20.75</v>
      </c>
      <c r="AL4131" t="s">
        <v>81</v>
      </c>
      <c r="AM4131" t="s">
        <v>82</v>
      </c>
      <c r="AO4131" t="s">
        <v>83</v>
      </c>
      <c r="AR4131" t="s">
        <v>82</v>
      </c>
      <c r="AT4131" t="s">
        <v>82</v>
      </c>
      <c r="AW4131" t="s">
        <v>82</v>
      </c>
      <c r="AY4131" t="s">
        <v>12927</v>
      </c>
      <c r="AZ4131" t="s">
        <v>1418</v>
      </c>
      <c r="BA4131" t="s">
        <v>783</v>
      </c>
      <c r="BB4131">
        <v>43230</v>
      </c>
      <c r="BC4131" t="s">
        <v>79</v>
      </c>
      <c r="BH4131" t="s">
        <v>12926</v>
      </c>
      <c r="BI4131" t="s">
        <v>12929</v>
      </c>
      <c r="BJ4131">
        <v>311313521</v>
      </c>
    </row>
    <row r="4132" spans="1:62" x14ac:dyDescent="0.25">
      <c r="A4132" t="s">
        <v>30373</v>
      </c>
      <c r="B4132" s="2">
        <v>43515</v>
      </c>
      <c r="C4132" t="s">
        <v>63</v>
      </c>
      <c r="D4132" s="3">
        <v>43472.380784050925</v>
      </c>
      <c r="E4132" t="s">
        <v>64</v>
      </c>
      <c r="F4132" s="2">
        <v>43556</v>
      </c>
      <c r="G4132" s="2">
        <v>43799</v>
      </c>
      <c r="H4132" t="s">
        <v>28874</v>
      </c>
      <c r="J4132" t="s">
        <v>28875</v>
      </c>
      <c r="L4132" t="s">
        <v>28876</v>
      </c>
      <c r="M4132" t="s">
        <v>105</v>
      </c>
      <c r="N4132">
        <v>77598</v>
      </c>
      <c r="O4132" t="s">
        <v>70</v>
      </c>
      <c r="Q4132" t="s">
        <v>28877</v>
      </c>
      <c r="S4132" t="s">
        <v>72</v>
      </c>
      <c r="T4132" t="s">
        <v>11207</v>
      </c>
      <c r="U4132" t="s">
        <v>11208</v>
      </c>
      <c r="V4132" t="s">
        <v>11209</v>
      </c>
      <c r="W4132" t="s">
        <v>105</v>
      </c>
      <c r="X4132" t="s">
        <v>6477</v>
      </c>
      <c r="Y4132" t="str">
        <f>"37-3011"</f>
        <v>37-3011</v>
      </c>
      <c r="Z4132" t="s">
        <v>94</v>
      </c>
      <c r="AA4132">
        <v>561730</v>
      </c>
      <c r="AB4132">
        <v>35</v>
      </c>
      <c r="AC4132">
        <v>35</v>
      </c>
      <c r="AD4132" t="s">
        <v>79</v>
      </c>
      <c r="AE4132" t="s">
        <v>80</v>
      </c>
      <c r="AF4132">
        <v>40</v>
      </c>
      <c r="AG4132" s="4">
        <v>0.29166666666666669</v>
      </c>
      <c r="AH4132" s="4">
        <v>0.66666666666666663</v>
      </c>
      <c r="AI4132" s="5">
        <v>13.38</v>
      </c>
      <c r="AJ4132">
        <v>20.07</v>
      </c>
      <c r="AL4132" t="s">
        <v>81</v>
      </c>
      <c r="AM4132" t="s">
        <v>82</v>
      </c>
      <c r="AO4132" t="s">
        <v>83</v>
      </c>
      <c r="AR4132" t="s">
        <v>82</v>
      </c>
      <c r="AT4132" t="s">
        <v>82</v>
      </c>
      <c r="AW4132" t="s">
        <v>82</v>
      </c>
      <c r="AY4132" t="s">
        <v>30374</v>
      </c>
      <c r="AZ4132" t="s">
        <v>7379</v>
      </c>
      <c r="BA4132" t="s">
        <v>1064</v>
      </c>
      <c r="BB4132">
        <v>37917</v>
      </c>
      <c r="BC4132" t="s">
        <v>79</v>
      </c>
      <c r="BH4132" t="s">
        <v>30375</v>
      </c>
      <c r="BJ4132">
        <v>760686297</v>
      </c>
    </row>
    <row r="4133" spans="1:62" x14ac:dyDescent="0.25">
      <c r="A4133" t="s">
        <v>30389</v>
      </c>
      <c r="B4133" s="2">
        <v>43515</v>
      </c>
      <c r="C4133" t="s">
        <v>63</v>
      </c>
      <c r="D4133" s="3">
        <v>43472.382803773151</v>
      </c>
      <c r="E4133" t="s">
        <v>64</v>
      </c>
      <c r="F4133" s="2">
        <v>43556</v>
      </c>
      <c r="G4133" s="2">
        <v>43814</v>
      </c>
      <c r="H4133" t="s">
        <v>14365</v>
      </c>
      <c r="J4133" t="s">
        <v>14366</v>
      </c>
      <c r="L4133" t="s">
        <v>1703</v>
      </c>
      <c r="M4133" t="s">
        <v>76</v>
      </c>
      <c r="N4133">
        <v>74137</v>
      </c>
      <c r="O4133" t="s">
        <v>70</v>
      </c>
      <c r="Q4133" t="s">
        <v>14367</v>
      </c>
      <c r="S4133" t="s">
        <v>72</v>
      </c>
      <c r="T4133" t="s">
        <v>9501</v>
      </c>
      <c r="U4133" t="s">
        <v>9597</v>
      </c>
      <c r="V4133" t="s">
        <v>1703</v>
      </c>
      <c r="W4133" t="s">
        <v>76</v>
      </c>
      <c r="X4133" t="s">
        <v>94</v>
      </c>
      <c r="Y4133" t="str">
        <f>"37-3011"</f>
        <v>37-3011</v>
      </c>
      <c r="Z4133" t="s">
        <v>94</v>
      </c>
      <c r="AA4133">
        <v>1114</v>
      </c>
      <c r="AB4133">
        <v>8</v>
      </c>
      <c r="AC4133">
        <v>8</v>
      </c>
      <c r="AD4133" t="s">
        <v>79</v>
      </c>
      <c r="AE4133" t="s">
        <v>95</v>
      </c>
      <c r="AF4133">
        <v>40</v>
      </c>
      <c r="AG4133" s="4">
        <v>0.33333333333333331</v>
      </c>
      <c r="AH4133" s="4">
        <v>0.70833333333333337</v>
      </c>
      <c r="AI4133" s="5">
        <v>12.95</v>
      </c>
      <c r="AJ4133">
        <v>19.45</v>
      </c>
      <c r="AK4133">
        <v>19.45</v>
      </c>
      <c r="AL4133" t="s">
        <v>81</v>
      </c>
      <c r="AM4133" t="s">
        <v>82</v>
      </c>
      <c r="AO4133" t="s">
        <v>83</v>
      </c>
      <c r="AR4133" t="s">
        <v>82</v>
      </c>
      <c r="AT4133" t="s">
        <v>82</v>
      </c>
      <c r="AW4133" t="s">
        <v>72</v>
      </c>
      <c r="AX4133">
        <v>3</v>
      </c>
      <c r="AY4133" t="s">
        <v>1703</v>
      </c>
      <c r="AZ4133" t="s">
        <v>1703</v>
      </c>
      <c r="BA4133" t="s">
        <v>76</v>
      </c>
      <c r="BB4133">
        <v>74137</v>
      </c>
      <c r="BC4133" t="s">
        <v>87</v>
      </c>
      <c r="BH4133" t="s">
        <v>14366</v>
      </c>
      <c r="BJ4133">
        <v>731236188</v>
      </c>
    </row>
    <row r="4134" spans="1:62" x14ac:dyDescent="0.25">
      <c r="A4134" t="s">
        <v>30587</v>
      </c>
      <c r="B4134" s="2">
        <v>43515</v>
      </c>
      <c r="C4134" t="s">
        <v>63</v>
      </c>
      <c r="D4134" s="3">
        <v>43472.380430868056</v>
      </c>
      <c r="E4134" t="s">
        <v>64</v>
      </c>
      <c r="F4134" s="2">
        <v>43556</v>
      </c>
      <c r="G4134" s="2">
        <v>43821</v>
      </c>
      <c r="H4134" t="s">
        <v>30588</v>
      </c>
      <c r="I4134" t="s">
        <v>30589</v>
      </c>
      <c r="J4134" t="s">
        <v>30590</v>
      </c>
      <c r="K4134" t="s">
        <v>30591</v>
      </c>
      <c r="L4134" t="s">
        <v>30592</v>
      </c>
      <c r="M4134" t="s">
        <v>774</v>
      </c>
      <c r="N4134">
        <v>81655</v>
      </c>
      <c r="O4134" t="s">
        <v>70</v>
      </c>
      <c r="Q4134" t="s">
        <v>30593</v>
      </c>
      <c r="S4134" t="s">
        <v>72</v>
      </c>
      <c r="T4134" t="s">
        <v>30594</v>
      </c>
      <c r="U4134" t="s">
        <v>30595</v>
      </c>
      <c r="V4134" t="s">
        <v>1152</v>
      </c>
      <c r="W4134" t="s">
        <v>774</v>
      </c>
      <c r="X4134" t="s">
        <v>30596</v>
      </c>
      <c r="Y4134" t="str">
        <f>"47-3011"</f>
        <v>47-3011</v>
      </c>
      <c r="Z4134" t="s">
        <v>5840</v>
      </c>
      <c r="AA4134">
        <v>238140</v>
      </c>
      <c r="AB4134">
        <v>15</v>
      </c>
      <c r="AC4134">
        <v>15</v>
      </c>
      <c r="AD4134" t="s">
        <v>79</v>
      </c>
      <c r="AE4134" t="s">
        <v>95</v>
      </c>
      <c r="AF4134">
        <v>35</v>
      </c>
      <c r="AG4134" s="4">
        <v>0.29166666666666669</v>
      </c>
      <c r="AH4134" s="4">
        <v>0.60416666666666663</v>
      </c>
      <c r="AI4134" s="5">
        <v>15.25</v>
      </c>
      <c r="AJ4134">
        <v>22.88</v>
      </c>
      <c r="AL4134" t="s">
        <v>81</v>
      </c>
      <c r="AM4134" t="s">
        <v>82</v>
      </c>
      <c r="AO4134" t="s">
        <v>83</v>
      </c>
      <c r="AP4134" t="s">
        <v>67</v>
      </c>
      <c r="AQ4134" t="s">
        <v>67</v>
      </c>
      <c r="AR4134" t="s">
        <v>82</v>
      </c>
      <c r="AT4134" t="s">
        <v>82</v>
      </c>
      <c r="AW4134" t="s">
        <v>72</v>
      </c>
      <c r="AX4134">
        <v>3</v>
      </c>
      <c r="AY4134" t="s">
        <v>14113</v>
      </c>
      <c r="AZ4134" t="s">
        <v>4191</v>
      </c>
      <c r="BA4134" t="s">
        <v>3857</v>
      </c>
      <c r="BB4134">
        <v>59718</v>
      </c>
      <c r="BC4134" t="s">
        <v>79</v>
      </c>
      <c r="BH4134" t="s">
        <v>30597</v>
      </c>
      <c r="BJ4134">
        <v>840741521</v>
      </c>
    </row>
    <row r="4135" spans="1:62" x14ac:dyDescent="0.25">
      <c r="A4135" t="s">
        <v>30598</v>
      </c>
      <c r="B4135" s="2">
        <v>43515</v>
      </c>
      <c r="C4135" t="s">
        <v>63</v>
      </c>
      <c r="D4135" s="3">
        <v>43472.384038206015</v>
      </c>
      <c r="E4135" t="s">
        <v>64</v>
      </c>
      <c r="F4135" s="2">
        <v>43556</v>
      </c>
      <c r="G4135" s="2">
        <v>43799</v>
      </c>
      <c r="H4135" t="s">
        <v>15582</v>
      </c>
      <c r="J4135" t="s">
        <v>15583</v>
      </c>
      <c r="L4135" t="s">
        <v>4415</v>
      </c>
      <c r="M4135" t="s">
        <v>626</v>
      </c>
      <c r="N4135">
        <v>72756</v>
      </c>
      <c r="O4135" t="s">
        <v>70</v>
      </c>
      <c r="Q4135" t="s">
        <v>15584</v>
      </c>
      <c r="S4135" t="s">
        <v>72</v>
      </c>
      <c r="T4135" t="s">
        <v>9501</v>
      </c>
      <c r="U4135" t="s">
        <v>9597</v>
      </c>
      <c r="V4135" t="s">
        <v>1703</v>
      </c>
      <c r="W4135" t="s">
        <v>76</v>
      </c>
      <c r="X4135" t="s">
        <v>106</v>
      </c>
      <c r="Y4135" t="str">
        <f>"37-3011"</f>
        <v>37-3011</v>
      </c>
      <c r="Z4135" t="s">
        <v>94</v>
      </c>
      <c r="AA4135">
        <v>111421</v>
      </c>
      <c r="AB4135">
        <v>4</v>
      </c>
      <c r="AC4135">
        <v>4</v>
      </c>
      <c r="AD4135" t="s">
        <v>79</v>
      </c>
      <c r="AE4135" t="s">
        <v>80</v>
      </c>
      <c r="AF4135">
        <v>40</v>
      </c>
      <c r="AG4135" s="4">
        <v>0.33333333333333331</v>
      </c>
      <c r="AH4135" s="4">
        <v>0.70833333333333337</v>
      </c>
      <c r="AI4135" s="5">
        <v>12.49</v>
      </c>
      <c r="AJ4135">
        <v>18.739999999999998</v>
      </c>
      <c r="AK4135">
        <v>18.739999999999998</v>
      </c>
      <c r="AL4135" t="s">
        <v>81</v>
      </c>
      <c r="AM4135" t="s">
        <v>82</v>
      </c>
      <c r="AO4135" t="s">
        <v>83</v>
      </c>
      <c r="AR4135" t="s">
        <v>82</v>
      </c>
      <c r="AT4135" t="s">
        <v>82</v>
      </c>
      <c r="AW4135" t="s">
        <v>82</v>
      </c>
      <c r="AY4135" t="s">
        <v>4415</v>
      </c>
      <c r="AZ4135" t="s">
        <v>4851</v>
      </c>
      <c r="BA4135" t="s">
        <v>626</v>
      </c>
      <c r="BB4135">
        <v>72756</v>
      </c>
      <c r="BC4135" t="s">
        <v>87</v>
      </c>
      <c r="BH4135" t="s">
        <v>15583</v>
      </c>
      <c r="BJ4135">
        <v>261159079</v>
      </c>
    </row>
    <row r="4136" spans="1:62" x14ac:dyDescent="0.25">
      <c r="A4136" t="s">
        <v>30600</v>
      </c>
      <c r="B4136" s="2">
        <v>43515</v>
      </c>
      <c r="C4136" t="s">
        <v>63</v>
      </c>
      <c r="D4136" s="3">
        <v>43472.384601944446</v>
      </c>
      <c r="E4136" t="s">
        <v>64</v>
      </c>
      <c r="F4136" s="2">
        <v>43556</v>
      </c>
      <c r="G4136" s="2">
        <v>43812</v>
      </c>
      <c r="H4136" t="s">
        <v>30601</v>
      </c>
      <c r="I4136" t="s">
        <v>130</v>
      </c>
      <c r="J4136" t="s">
        <v>30602</v>
      </c>
      <c r="K4136" t="s">
        <v>130</v>
      </c>
      <c r="L4136" t="s">
        <v>13509</v>
      </c>
      <c r="M4136" t="s">
        <v>147</v>
      </c>
      <c r="N4136">
        <v>19342</v>
      </c>
      <c r="O4136" t="s">
        <v>70</v>
      </c>
      <c r="P4136" t="s">
        <v>130</v>
      </c>
      <c r="Q4136" t="s">
        <v>30603</v>
      </c>
      <c r="R4136">
        <v>0</v>
      </c>
      <c r="S4136" t="s">
        <v>72</v>
      </c>
      <c r="T4136" t="s">
        <v>27841</v>
      </c>
      <c r="U4136" t="s">
        <v>27842</v>
      </c>
      <c r="V4136" t="s">
        <v>1042</v>
      </c>
      <c r="W4136" t="s">
        <v>147</v>
      </c>
      <c r="X4136" t="s">
        <v>106</v>
      </c>
      <c r="Y4136" t="str">
        <f>"37-3011"</f>
        <v>37-3011</v>
      </c>
      <c r="Z4136" t="s">
        <v>94</v>
      </c>
      <c r="AA4136">
        <v>561730</v>
      </c>
      <c r="AB4136">
        <v>7</v>
      </c>
      <c r="AC4136">
        <v>7</v>
      </c>
      <c r="AD4136" t="s">
        <v>79</v>
      </c>
      <c r="AE4136" t="s">
        <v>80</v>
      </c>
      <c r="AF4136">
        <v>40</v>
      </c>
      <c r="AG4136" s="4">
        <v>0.29166666666666669</v>
      </c>
      <c r="AH4136" s="4">
        <v>0.625</v>
      </c>
      <c r="AI4136" s="5">
        <v>15.73</v>
      </c>
      <c r="AJ4136">
        <v>23.6</v>
      </c>
      <c r="AK4136">
        <v>23.6</v>
      </c>
      <c r="AL4136" t="s">
        <v>81</v>
      </c>
      <c r="AM4136" t="s">
        <v>82</v>
      </c>
      <c r="AO4136" t="s">
        <v>83</v>
      </c>
      <c r="AP4136" t="s">
        <v>158</v>
      </c>
      <c r="AQ4136" t="s">
        <v>158</v>
      </c>
      <c r="AR4136" t="s">
        <v>82</v>
      </c>
      <c r="AT4136" t="s">
        <v>82</v>
      </c>
      <c r="AW4136" t="s">
        <v>82</v>
      </c>
      <c r="AY4136" t="s">
        <v>13509</v>
      </c>
      <c r="AZ4136" t="s">
        <v>1449</v>
      </c>
      <c r="BA4136" t="s">
        <v>147</v>
      </c>
      <c r="BB4136">
        <v>19342</v>
      </c>
      <c r="BC4136" t="s">
        <v>79</v>
      </c>
      <c r="BH4136" t="s">
        <v>30602</v>
      </c>
      <c r="BI4136" t="s">
        <v>130</v>
      </c>
      <c r="BJ4136">
        <v>815180997</v>
      </c>
    </row>
    <row r="4137" spans="1:62" x14ac:dyDescent="0.25">
      <c r="A4137" t="s">
        <v>30690</v>
      </c>
      <c r="B4137" s="2">
        <v>43515</v>
      </c>
      <c r="C4137" t="s">
        <v>63</v>
      </c>
      <c r="D4137" s="3">
        <v>43472.38330390046</v>
      </c>
      <c r="E4137" t="s">
        <v>64</v>
      </c>
      <c r="F4137" s="2">
        <v>43556</v>
      </c>
      <c r="G4137" s="2">
        <v>43769</v>
      </c>
      <c r="H4137" t="s">
        <v>30691</v>
      </c>
      <c r="I4137" t="s">
        <v>130</v>
      </c>
      <c r="J4137" t="s">
        <v>30692</v>
      </c>
      <c r="K4137" t="s">
        <v>130</v>
      </c>
      <c r="L4137" t="s">
        <v>30693</v>
      </c>
      <c r="M4137" t="s">
        <v>147</v>
      </c>
      <c r="N4137">
        <v>19475</v>
      </c>
      <c r="O4137" t="s">
        <v>70</v>
      </c>
      <c r="P4137" t="s">
        <v>130</v>
      </c>
      <c r="Q4137" t="s">
        <v>30694</v>
      </c>
      <c r="R4137">
        <v>0</v>
      </c>
      <c r="S4137" t="s">
        <v>72</v>
      </c>
      <c r="T4137" t="s">
        <v>27841</v>
      </c>
      <c r="U4137" t="s">
        <v>27842</v>
      </c>
      <c r="V4137" t="s">
        <v>1042</v>
      </c>
      <c r="W4137" t="s">
        <v>147</v>
      </c>
      <c r="X4137" t="s">
        <v>28104</v>
      </c>
      <c r="Y4137" t="str">
        <f>"47-2161"</f>
        <v>47-2161</v>
      </c>
      <c r="Z4137" t="s">
        <v>6926</v>
      </c>
      <c r="AA4137">
        <v>238140</v>
      </c>
      <c r="AB4137">
        <v>15</v>
      </c>
      <c r="AC4137">
        <v>15</v>
      </c>
      <c r="AD4137" t="s">
        <v>79</v>
      </c>
      <c r="AE4137" t="s">
        <v>80</v>
      </c>
      <c r="AF4137">
        <v>40</v>
      </c>
      <c r="AG4137" s="4">
        <v>0.27083333333333331</v>
      </c>
      <c r="AH4137" s="4">
        <v>0.64583333333333337</v>
      </c>
      <c r="AI4137" s="5">
        <v>28.72</v>
      </c>
      <c r="AJ4137">
        <v>43.08</v>
      </c>
      <c r="AK4137">
        <v>43.08</v>
      </c>
      <c r="AL4137" t="s">
        <v>81</v>
      </c>
      <c r="AM4137" t="s">
        <v>82</v>
      </c>
      <c r="AO4137" t="s">
        <v>83</v>
      </c>
      <c r="AP4137" t="s">
        <v>130</v>
      </c>
      <c r="AQ4137" t="s">
        <v>130</v>
      </c>
      <c r="AR4137" t="s">
        <v>82</v>
      </c>
      <c r="AT4137" t="s">
        <v>82</v>
      </c>
      <c r="AW4137" t="s">
        <v>82</v>
      </c>
      <c r="AY4137" t="s">
        <v>30693</v>
      </c>
      <c r="AZ4137" t="s">
        <v>1310</v>
      </c>
      <c r="BA4137" t="s">
        <v>147</v>
      </c>
      <c r="BB4137">
        <v>19475</v>
      </c>
      <c r="BC4137" t="s">
        <v>79</v>
      </c>
      <c r="BH4137" t="s">
        <v>30692</v>
      </c>
      <c r="BI4137" t="s">
        <v>130</v>
      </c>
      <c r="BJ4137">
        <v>232525923</v>
      </c>
    </row>
    <row r="4138" spans="1:62" x14ac:dyDescent="0.25">
      <c r="A4138" t="s">
        <v>30776</v>
      </c>
      <c r="B4138" s="2">
        <v>43515</v>
      </c>
      <c r="C4138" t="s">
        <v>63</v>
      </c>
      <c r="D4138" s="3">
        <v>43472.381830370374</v>
      </c>
      <c r="E4138" t="s">
        <v>64</v>
      </c>
      <c r="F4138" s="2">
        <v>43556</v>
      </c>
      <c r="G4138" s="2">
        <v>43799</v>
      </c>
      <c r="H4138" t="s">
        <v>28874</v>
      </c>
      <c r="J4138" t="s">
        <v>28875</v>
      </c>
      <c r="L4138" t="s">
        <v>28876</v>
      </c>
      <c r="M4138" t="s">
        <v>105</v>
      </c>
      <c r="N4138">
        <v>77598</v>
      </c>
      <c r="O4138" t="s">
        <v>70</v>
      </c>
      <c r="Q4138" t="s">
        <v>28877</v>
      </c>
      <c r="S4138" t="s">
        <v>72</v>
      </c>
      <c r="T4138" t="s">
        <v>11207</v>
      </c>
      <c r="U4138" t="s">
        <v>11208</v>
      </c>
      <c r="V4138" t="s">
        <v>11209</v>
      </c>
      <c r="W4138" t="s">
        <v>105</v>
      </c>
      <c r="X4138" t="s">
        <v>28878</v>
      </c>
      <c r="Y4138" t="str">
        <f>"37-3013"</f>
        <v>37-3013</v>
      </c>
      <c r="Z4138" t="s">
        <v>1932</v>
      </c>
      <c r="AA4138">
        <v>561730</v>
      </c>
      <c r="AB4138">
        <v>20</v>
      </c>
      <c r="AC4138">
        <v>20</v>
      </c>
      <c r="AD4138" t="s">
        <v>79</v>
      </c>
      <c r="AE4138" t="s">
        <v>80</v>
      </c>
      <c r="AF4138">
        <v>40</v>
      </c>
      <c r="AG4138" s="4">
        <v>0.29166666666666669</v>
      </c>
      <c r="AH4138" s="4">
        <v>0.66666666666666663</v>
      </c>
      <c r="AI4138" s="5">
        <v>23.92</v>
      </c>
      <c r="AJ4138">
        <v>35.880000000000003</v>
      </c>
      <c r="AL4138" t="s">
        <v>81</v>
      </c>
      <c r="AM4138" t="s">
        <v>82</v>
      </c>
      <c r="AO4138" t="s">
        <v>83</v>
      </c>
      <c r="AR4138" t="s">
        <v>82</v>
      </c>
      <c r="AT4138" t="s">
        <v>82</v>
      </c>
      <c r="AW4138" t="s">
        <v>82</v>
      </c>
      <c r="AY4138" t="s">
        <v>2837</v>
      </c>
      <c r="AZ4138" t="s">
        <v>2839</v>
      </c>
      <c r="BA4138" t="s">
        <v>278</v>
      </c>
      <c r="BB4138">
        <v>22079</v>
      </c>
      <c r="BC4138" t="s">
        <v>79</v>
      </c>
      <c r="BH4138" t="s">
        <v>30329</v>
      </c>
      <c r="BJ4138">
        <v>760686297</v>
      </c>
    </row>
    <row r="4139" spans="1:62" x14ac:dyDescent="0.25">
      <c r="A4139" t="s">
        <v>30777</v>
      </c>
      <c r="B4139" s="2">
        <v>43515</v>
      </c>
      <c r="C4139" t="s">
        <v>63</v>
      </c>
      <c r="D4139" s="3">
        <v>43472.3833228125</v>
      </c>
      <c r="E4139" t="s">
        <v>64</v>
      </c>
      <c r="F4139" s="2">
        <v>43556</v>
      </c>
      <c r="G4139" s="2">
        <v>43799</v>
      </c>
      <c r="H4139" t="s">
        <v>11836</v>
      </c>
      <c r="J4139" t="s">
        <v>11837</v>
      </c>
      <c r="L4139" t="s">
        <v>7078</v>
      </c>
      <c r="M4139" t="s">
        <v>787</v>
      </c>
      <c r="N4139">
        <v>36801</v>
      </c>
      <c r="O4139" t="s">
        <v>70</v>
      </c>
      <c r="Q4139" t="s">
        <v>11838</v>
      </c>
      <c r="S4139" t="s">
        <v>72</v>
      </c>
      <c r="T4139" t="s">
        <v>9501</v>
      </c>
      <c r="U4139" t="s">
        <v>9502</v>
      </c>
      <c r="V4139" t="s">
        <v>1700</v>
      </c>
      <c r="W4139" t="s">
        <v>76</v>
      </c>
      <c r="X4139" t="s">
        <v>106</v>
      </c>
      <c r="Y4139" t="str">
        <f>"37-3011"</f>
        <v>37-3011</v>
      </c>
      <c r="Z4139" t="s">
        <v>94</v>
      </c>
      <c r="AA4139">
        <v>561730</v>
      </c>
      <c r="AB4139">
        <v>5</v>
      </c>
      <c r="AC4139">
        <v>5</v>
      </c>
      <c r="AD4139" t="s">
        <v>79</v>
      </c>
      <c r="AE4139" t="s">
        <v>95</v>
      </c>
      <c r="AF4139">
        <v>40</v>
      </c>
      <c r="AG4139" s="4">
        <v>0.29166666666666669</v>
      </c>
      <c r="AH4139" s="4">
        <v>0.66666666666666663</v>
      </c>
      <c r="AI4139" s="5">
        <v>13.06</v>
      </c>
      <c r="AJ4139">
        <v>19.59</v>
      </c>
      <c r="AL4139" t="s">
        <v>81</v>
      </c>
      <c r="AM4139" t="s">
        <v>82</v>
      </c>
      <c r="AO4139" t="s">
        <v>83</v>
      </c>
      <c r="AR4139" t="s">
        <v>82</v>
      </c>
      <c r="AT4139" t="s">
        <v>82</v>
      </c>
      <c r="AW4139" t="s">
        <v>72</v>
      </c>
      <c r="AX4139">
        <v>3</v>
      </c>
      <c r="AY4139" t="s">
        <v>7078</v>
      </c>
      <c r="AZ4139" t="s">
        <v>7080</v>
      </c>
      <c r="BA4139" t="s">
        <v>787</v>
      </c>
      <c r="BB4139">
        <v>36801</v>
      </c>
      <c r="BC4139" t="s">
        <v>79</v>
      </c>
      <c r="BH4139" t="s">
        <v>11839</v>
      </c>
      <c r="BJ4139">
        <v>203228961</v>
      </c>
    </row>
    <row r="4140" spans="1:62" x14ac:dyDescent="0.25">
      <c r="A4140" t="s">
        <v>30851</v>
      </c>
      <c r="B4140" s="2">
        <v>43515</v>
      </c>
      <c r="C4140" t="s">
        <v>63</v>
      </c>
      <c r="D4140" s="3">
        <v>43472.38116921296</v>
      </c>
      <c r="E4140" t="s">
        <v>64</v>
      </c>
      <c r="F4140" s="2">
        <v>43556</v>
      </c>
      <c r="G4140" s="2">
        <v>43800</v>
      </c>
      <c r="H4140" t="s">
        <v>30852</v>
      </c>
      <c r="J4140" t="s">
        <v>30853</v>
      </c>
      <c r="K4140" t="s">
        <v>30854</v>
      </c>
      <c r="L4140" t="s">
        <v>30855</v>
      </c>
      <c r="M4140" t="s">
        <v>804</v>
      </c>
      <c r="N4140">
        <v>3601</v>
      </c>
      <c r="O4140" t="s">
        <v>70</v>
      </c>
      <c r="Q4140" t="s">
        <v>30856</v>
      </c>
      <c r="S4140" t="s">
        <v>72</v>
      </c>
      <c r="T4140" t="s">
        <v>2185</v>
      </c>
      <c r="U4140" t="s">
        <v>30611</v>
      </c>
      <c r="V4140" t="s">
        <v>2187</v>
      </c>
      <c r="W4140" t="s">
        <v>232</v>
      </c>
      <c r="X4140" t="s">
        <v>30857</v>
      </c>
      <c r="Y4140" t="str">
        <f>"53-7064"</f>
        <v>53-7064</v>
      </c>
      <c r="Z4140" t="s">
        <v>962</v>
      </c>
      <c r="AA4140">
        <v>212311</v>
      </c>
      <c r="AB4140">
        <v>9</v>
      </c>
      <c r="AC4140">
        <v>9</v>
      </c>
      <c r="AD4140" t="s">
        <v>79</v>
      </c>
      <c r="AE4140" t="s">
        <v>80</v>
      </c>
      <c r="AF4140">
        <v>40</v>
      </c>
      <c r="AG4140" s="4">
        <v>0.29166666666666669</v>
      </c>
      <c r="AH4140" s="4">
        <v>0.64583333333333337</v>
      </c>
      <c r="AI4140" s="5">
        <v>12.36</v>
      </c>
      <c r="AL4140" t="s">
        <v>81</v>
      </c>
      <c r="AM4140" t="s">
        <v>82</v>
      </c>
      <c r="AO4140" t="s">
        <v>83</v>
      </c>
      <c r="AR4140" t="s">
        <v>82</v>
      </c>
      <c r="AT4140" t="s">
        <v>82</v>
      </c>
      <c r="AW4140" t="s">
        <v>82</v>
      </c>
      <c r="AY4140" t="s">
        <v>30855</v>
      </c>
      <c r="AZ4140" t="s">
        <v>30858</v>
      </c>
      <c r="BA4140" t="s">
        <v>804</v>
      </c>
      <c r="BB4140">
        <v>3601</v>
      </c>
      <c r="BC4140" t="s">
        <v>87</v>
      </c>
      <c r="BH4140" t="s">
        <v>30859</v>
      </c>
      <c r="BJ4140">
        <v>20482807</v>
      </c>
    </row>
    <row r="4141" spans="1:62" x14ac:dyDescent="0.25">
      <c r="A4141" t="s">
        <v>30886</v>
      </c>
      <c r="B4141" s="2">
        <v>43515</v>
      </c>
      <c r="C4141" t="s">
        <v>63</v>
      </c>
      <c r="D4141" s="3">
        <v>43472.382712268518</v>
      </c>
      <c r="E4141" t="s">
        <v>64</v>
      </c>
      <c r="F4141" s="2">
        <v>43556</v>
      </c>
      <c r="G4141" s="2">
        <v>43799</v>
      </c>
      <c r="H4141" t="s">
        <v>9718</v>
      </c>
      <c r="J4141" t="s">
        <v>9719</v>
      </c>
      <c r="L4141" t="s">
        <v>4591</v>
      </c>
      <c r="M4141" t="s">
        <v>192</v>
      </c>
      <c r="N4141">
        <v>56098</v>
      </c>
      <c r="O4141" t="s">
        <v>70</v>
      </c>
      <c r="Q4141" t="s">
        <v>9720</v>
      </c>
      <c r="S4141" t="s">
        <v>72</v>
      </c>
      <c r="T4141" t="s">
        <v>9501</v>
      </c>
      <c r="U4141" t="s">
        <v>9597</v>
      </c>
      <c r="V4141" t="s">
        <v>1703</v>
      </c>
      <c r="W4141" t="s">
        <v>76</v>
      </c>
      <c r="X4141" t="s">
        <v>106</v>
      </c>
      <c r="Y4141" t="str">
        <f>"37-3011"</f>
        <v>37-3011</v>
      </c>
      <c r="Z4141" t="s">
        <v>94</v>
      </c>
      <c r="AA4141">
        <v>56173</v>
      </c>
      <c r="AB4141">
        <v>5</v>
      </c>
      <c r="AC4141">
        <v>5</v>
      </c>
      <c r="AD4141" t="s">
        <v>79</v>
      </c>
      <c r="AE4141" t="s">
        <v>95</v>
      </c>
      <c r="AF4141">
        <v>40</v>
      </c>
      <c r="AG4141" s="4">
        <v>0.33333333333333331</v>
      </c>
      <c r="AH4141" s="4">
        <v>0.70833333333333337</v>
      </c>
      <c r="AI4141" s="5">
        <v>14.4</v>
      </c>
      <c r="AJ4141">
        <v>21.6</v>
      </c>
      <c r="AL4141" t="s">
        <v>81</v>
      </c>
      <c r="AM4141" t="s">
        <v>82</v>
      </c>
      <c r="AO4141" t="s">
        <v>213</v>
      </c>
      <c r="AR4141" t="s">
        <v>82</v>
      </c>
      <c r="AT4141" t="s">
        <v>82</v>
      </c>
      <c r="AW4141" t="s">
        <v>72</v>
      </c>
      <c r="AX4141">
        <v>3</v>
      </c>
      <c r="AY4141" t="s">
        <v>4591</v>
      </c>
      <c r="AZ4141" t="s">
        <v>710</v>
      </c>
      <c r="BA4141" t="s">
        <v>192</v>
      </c>
      <c r="BB4141">
        <v>56098</v>
      </c>
      <c r="BC4141" t="s">
        <v>79</v>
      </c>
      <c r="BH4141" t="s">
        <v>9719</v>
      </c>
      <c r="BJ4141">
        <v>474358500</v>
      </c>
    </row>
    <row r="4142" spans="1:62" x14ac:dyDescent="0.25">
      <c r="A4142" t="s">
        <v>30945</v>
      </c>
      <c r="B4142" s="2">
        <v>43515</v>
      </c>
      <c r="C4142" t="s">
        <v>63</v>
      </c>
      <c r="D4142" s="3">
        <v>43472.381746817133</v>
      </c>
      <c r="E4142" t="s">
        <v>64</v>
      </c>
      <c r="F4142" s="2">
        <v>43556</v>
      </c>
      <c r="G4142" s="2">
        <v>43799</v>
      </c>
      <c r="H4142" t="s">
        <v>30946</v>
      </c>
      <c r="J4142" t="s">
        <v>30947</v>
      </c>
      <c r="L4142" t="s">
        <v>30948</v>
      </c>
      <c r="M4142" t="s">
        <v>881</v>
      </c>
      <c r="N4142">
        <v>83811</v>
      </c>
      <c r="O4142" t="s">
        <v>70</v>
      </c>
      <c r="Q4142" t="s">
        <v>30949</v>
      </c>
      <c r="S4142" t="s">
        <v>72</v>
      </c>
      <c r="T4142" t="s">
        <v>1855</v>
      </c>
      <c r="U4142" t="s">
        <v>1856</v>
      </c>
      <c r="V4142" t="s">
        <v>863</v>
      </c>
      <c r="W4142" t="s">
        <v>105</v>
      </c>
      <c r="X4142" t="s">
        <v>1473</v>
      </c>
      <c r="Y4142" t="str">
        <f>"47-5051"</f>
        <v>47-5051</v>
      </c>
      <c r="Z4142" t="s">
        <v>1474</v>
      </c>
      <c r="AA4142">
        <v>327991</v>
      </c>
      <c r="AB4142">
        <v>14</v>
      </c>
      <c r="AC4142">
        <v>14</v>
      </c>
      <c r="AD4142" t="s">
        <v>79</v>
      </c>
      <c r="AE4142" t="s">
        <v>95</v>
      </c>
      <c r="AF4142">
        <v>40</v>
      </c>
      <c r="AG4142" s="4">
        <v>0.29166666666666669</v>
      </c>
      <c r="AH4142" s="4">
        <v>0.66666666666666663</v>
      </c>
      <c r="AI4142" s="5">
        <v>17.329999999999998</v>
      </c>
      <c r="AJ4142">
        <v>26</v>
      </c>
      <c r="AL4142" t="s">
        <v>81</v>
      </c>
      <c r="AM4142" t="s">
        <v>82</v>
      </c>
      <c r="AO4142" t="s">
        <v>83</v>
      </c>
      <c r="AR4142" t="s">
        <v>82</v>
      </c>
      <c r="AT4142" t="s">
        <v>82</v>
      </c>
      <c r="AW4142" t="s">
        <v>72</v>
      </c>
      <c r="AX4142">
        <v>6</v>
      </c>
      <c r="AY4142" t="s">
        <v>30948</v>
      </c>
      <c r="AZ4142" t="s">
        <v>15248</v>
      </c>
      <c r="BA4142" t="s">
        <v>881</v>
      </c>
      <c r="BB4142">
        <v>83811</v>
      </c>
      <c r="BC4142" t="s">
        <v>87</v>
      </c>
      <c r="BH4142" t="s">
        <v>30950</v>
      </c>
      <c r="BJ4142">
        <v>900721127</v>
      </c>
    </row>
    <row r="4143" spans="1:62" x14ac:dyDescent="0.25">
      <c r="A4143" t="s">
        <v>30953</v>
      </c>
      <c r="B4143" s="2">
        <v>43515</v>
      </c>
      <c r="C4143" t="s">
        <v>63</v>
      </c>
      <c r="D4143" s="3">
        <v>43472.385167210647</v>
      </c>
      <c r="E4143" t="s">
        <v>1763</v>
      </c>
      <c r="F4143" s="2">
        <v>43556</v>
      </c>
      <c r="G4143" s="2">
        <v>43817</v>
      </c>
      <c r="H4143" t="s">
        <v>15297</v>
      </c>
      <c r="J4143" t="s">
        <v>15298</v>
      </c>
      <c r="L4143" t="s">
        <v>15299</v>
      </c>
      <c r="M4143" t="s">
        <v>136</v>
      </c>
      <c r="N4143">
        <v>21102</v>
      </c>
      <c r="O4143" t="s">
        <v>70</v>
      </c>
      <c r="Q4143" t="s">
        <v>15300</v>
      </c>
      <c r="R4143">
        <v>102</v>
      </c>
      <c r="S4143" t="s">
        <v>72</v>
      </c>
      <c r="T4143" t="s">
        <v>13303</v>
      </c>
      <c r="U4143" t="s">
        <v>3891</v>
      </c>
      <c r="V4143" t="s">
        <v>1757</v>
      </c>
      <c r="W4143" t="s">
        <v>278</v>
      </c>
      <c r="X4143" t="s">
        <v>106</v>
      </c>
      <c r="Y4143" t="str">
        <f>"37-3011"</f>
        <v>37-3011</v>
      </c>
      <c r="Z4143" t="s">
        <v>94</v>
      </c>
      <c r="AA4143">
        <v>561730</v>
      </c>
      <c r="AB4143">
        <v>15</v>
      </c>
      <c r="AC4143">
        <v>15</v>
      </c>
      <c r="AD4143" t="s">
        <v>79</v>
      </c>
      <c r="AE4143" t="s">
        <v>80</v>
      </c>
      <c r="AF4143">
        <v>40</v>
      </c>
      <c r="AG4143" s="4">
        <v>0.3125</v>
      </c>
      <c r="AH4143" s="4">
        <v>0.66666666666666663</v>
      </c>
      <c r="AI4143" s="5">
        <v>14.64</v>
      </c>
      <c r="AJ4143">
        <v>21.96</v>
      </c>
      <c r="AM4143" t="s">
        <v>82</v>
      </c>
      <c r="AO4143" t="s">
        <v>83</v>
      </c>
      <c r="AR4143" t="s">
        <v>82</v>
      </c>
      <c r="AT4143" t="s">
        <v>82</v>
      </c>
      <c r="AW4143" t="s">
        <v>82</v>
      </c>
      <c r="AY4143" t="s">
        <v>15299</v>
      </c>
      <c r="AZ4143" t="s">
        <v>3199</v>
      </c>
      <c r="BA4143" t="s">
        <v>136</v>
      </c>
      <c r="BB4143">
        <v>21102</v>
      </c>
      <c r="BC4143" t="s">
        <v>79</v>
      </c>
      <c r="BH4143" t="s">
        <v>15298</v>
      </c>
      <c r="BJ4143">
        <v>522008459</v>
      </c>
    </row>
    <row r="4144" spans="1:62" x14ac:dyDescent="0.25">
      <c r="A4144" t="s">
        <v>31022</v>
      </c>
      <c r="B4144" s="2">
        <v>43515</v>
      </c>
      <c r="C4144" t="s">
        <v>63</v>
      </c>
      <c r="D4144" s="3">
        <v>43472.384182141206</v>
      </c>
      <c r="E4144" t="s">
        <v>64</v>
      </c>
      <c r="F4144" s="2">
        <v>43556</v>
      </c>
      <c r="G4144" s="2">
        <v>43830</v>
      </c>
      <c r="H4144" t="s">
        <v>31023</v>
      </c>
      <c r="J4144" t="s">
        <v>31024</v>
      </c>
      <c r="L4144" t="s">
        <v>2809</v>
      </c>
      <c r="M4144" t="s">
        <v>881</v>
      </c>
      <c r="N4144">
        <v>83714</v>
      </c>
      <c r="O4144" t="s">
        <v>70</v>
      </c>
      <c r="Q4144" t="s">
        <v>31025</v>
      </c>
      <c r="S4144" t="s">
        <v>72</v>
      </c>
      <c r="T4144" t="s">
        <v>878</v>
      </c>
      <c r="U4144" t="s">
        <v>12165</v>
      </c>
      <c r="V4144" t="s">
        <v>2620</v>
      </c>
      <c r="W4144" t="s">
        <v>881</v>
      </c>
      <c r="X4144" t="s">
        <v>1256</v>
      </c>
      <c r="Y4144" t="str">
        <f>"37-3011"</f>
        <v>37-3011</v>
      </c>
      <c r="Z4144" t="s">
        <v>94</v>
      </c>
      <c r="AA4144">
        <v>561730</v>
      </c>
      <c r="AB4144">
        <v>25</v>
      </c>
      <c r="AC4144">
        <v>25</v>
      </c>
      <c r="AD4144" t="s">
        <v>79</v>
      </c>
      <c r="AE4144" t="s">
        <v>95</v>
      </c>
      <c r="AF4144">
        <v>40</v>
      </c>
      <c r="AG4144" s="4">
        <v>0.29166666666666669</v>
      </c>
      <c r="AH4144" s="4">
        <v>0.70833333333333337</v>
      </c>
      <c r="AI4144" s="5">
        <v>13.5</v>
      </c>
      <c r="AJ4144">
        <v>20.25</v>
      </c>
      <c r="AK4144">
        <v>25.5</v>
      </c>
      <c r="AL4144" t="s">
        <v>81</v>
      </c>
      <c r="AM4144" t="s">
        <v>82</v>
      </c>
      <c r="AO4144" t="s">
        <v>83</v>
      </c>
      <c r="AR4144" t="s">
        <v>82</v>
      </c>
      <c r="AT4144" t="s">
        <v>82</v>
      </c>
      <c r="AW4144" t="s">
        <v>82</v>
      </c>
      <c r="AY4144" t="s">
        <v>2809</v>
      </c>
      <c r="AZ4144" t="s">
        <v>9447</v>
      </c>
      <c r="BA4144" t="s">
        <v>881</v>
      </c>
      <c r="BB4144">
        <v>83714</v>
      </c>
      <c r="BC4144" t="s">
        <v>79</v>
      </c>
      <c r="BH4144" t="s">
        <v>31026</v>
      </c>
      <c r="BJ4144">
        <v>824593679</v>
      </c>
    </row>
    <row r="4145" spans="1:62" x14ac:dyDescent="0.25">
      <c r="A4145" t="s">
        <v>31071</v>
      </c>
      <c r="B4145" s="2">
        <v>43515</v>
      </c>
      <c r="C4145" t="s">
        <v>63</v>
      </c>
      <c r="D4145" s="3">
        <v>43472.383908333337</v>
      </c>
      <c r="E4145" t="s">
        <v>282</v>
      </c>
      <c r="F4145" s="2">
        <v>43556</v>
      </c>
      <c r="G4145" s="2">
        <v>43799</v>
      </c>
      <c r="H4145" t="s">
        <v>12520</v>
      </c>
      <c r="J4145" t="s">
        <v>12521</v>
      </c>
      <c r="L4145" t="s">
        <v>1446</v>
      </c>
      <c r="M4145" t="s">
        <v>1246</v>
      </c>
      <c r="N4145">
        <v>65807</v>
      </c>
      <c r="O4145" t="s">
        <v>70</v>
      </c>
      <c r="Q4145" t="s">
        <v>12522</v>
      </c>
      <c r="S4145" t="s">
        <v>72</v>
      </c>
      <c r="T4145" t="s">
        <v>878</v>
      </c>
      <c r="U4145" t="s">
        <v>2327</v>
      </c>
      <c r="V4145" t="s">
        <v>880</v>
      </c>
      <c r="W4145" t="s">
        <v>881</v>
      </c>
      <c r="X4145" t="s">
        <v>1256</v>
      </c>
      <c r="Y4145" t="str">
        <f>"37-3011"</f>
        <v>37-3011</v>
      </c>
      <c r="Z4145" t="s">
        <v>94</v>
      </c>
      <c r="AA4145">
        <v>561730</v>
      </c>
      <c r="AB4145">
        <v>25</v>
      </c>
      <c r="AC4145">
        <v>24</v>
      </c>
      <c r="AD4145" t="s">
        <v>79</v>
      </c>
      <c r="AE4145" t="s">
        <v>95</v>
      </c>
      <c r="AF4145">
        <v>40</v>
      </c>
      <c r="AG4145" s="4">
        <v>0.3125</v>
      </c>
      <c r="AH4145" s="4">
        <v>0.66666666666666663</v>
      </c>
      <c r="AI4145" s="5">
        <v>12.92</v>
      </c>
      <c r="AJ4145">
        <v>19.38</v>
      </c>
      <c r="AL4145" t="s">
        <v>81</v>
      </c>
      <c r="AM4145" t="s">
        <v>82</v>
      </c>
      <c r="AO4145" t="s">
        <v>83</v>
      </c>
      <c r="AR4145" t="s">
        <v>82</v>
      </c>
      <c r="AT4145" t="s">
        <v>82</v>
      </c>
      <c r="AW4145" t="s">
        <v>82</v>
      </c>
      <c r="AY4145" t="s">
        <v>1446</v>
      </c>
      <c r="AZ4145" t="s">
        <v>2328</v>
      </c>
      <c r="BA4145" t="s">
        <v>1246</v>
      </c>
      <c r="BB4145">
        <v>65807</v>
      </c>
      <c r="BC4145" t="s">
        <v>79</v>
      </c>
      <c r="BH4145" t="s">
        <v>12523</v>
      </c>
      <c r="BJ4145">
        <v>440538802</v>
      </c>
    </row>
    <row r="4146" spans="1:62" x14ac:dyDescent="0.25">
      <c r="A4146" t="s">
        <v>31125</v>
      </c>
      <c r="B4146" s="2">
        <v>43515</v>
      </c>
      <c r="C4146" t="s">
        <v>63</v>
      </c>
      <c r="D4146" s="3">
        <v>43472.384007824076</v>
      </c>
      <c r="E4146" t="s">
        <v>64</v>
      </c>
      <c r="F4146" s="2">
        <v>43556</v>
      </c>
      <c r="G4146" s="2">
        <v>43789</v>
      </c>
      <c r="H4146" t="s">
        <v>9912</v>
      </c>
      <c r="J4146" t="s">
        <v>9913</v>
      </c>
      <c r="L4146" t="s">
        <v>8549</v>
      </c>
      <c r="M4146" t="s">
        <v>105</v>
      </c>
      <c r="N4146">
        <v>79533</v>
      </c>
      <c r="O4146" t="s">
        <v>70</v>
      </c>
      <c r="Q4146" t="s">
        <v>9914</v>
      </c>
      <c r="S4146" t="s">
        <v>72</v>
      </c>
      <c r="T4146" t="s">
        <v>2060</v>
      </c>
      <c r="U4146" t="s">
        <v>1918</v>
      </c>
      <c r="V4146" t="s">
        <v>1919</v>
      </c>
      <c r="W4146" t="s">
        <v>105</v>
      </c>
      <c r="X4146" t="s">
        <v>9915</v>
      </c>
      <c r="Y4146" t="str">
        <f>"51-9198"</f>
        <v>51-9198</v>
      </c>
      <c r="Z4146" t="s">
        <v>199</v>
      </c>
      <c r="AA4146">
        <v>238140</v>
      </c>
      <c r="AB4146">
        <v>30</v>
      </c>
      <c r="AC4146">
        <v>30</v>
      </c>
      <c r="AD4146" t="s">
        <v>79</v>
      </c>
      <c r="AE4146" t="s">
        <v>95</v>
      </c>
      <c r="AF4146">
        <v>35</v>
      </c>
      <c r="AG4146" s="4">
        <v>0.29166666666666669</v>
      </c>
      <c r="AH4146" s="4">
        <v>0.70833333333333337</v>
      </c>
      <c r="AI4146" s="5">
        <v>12.52</v>
      </c>
      <c r="AJ4146">
        <v>18.78</v>
      </c>
      <c r="AL4146" t="s">
        <v>81</v>
      </c>
      <c r="AM4146" t="s">
        <v>82</v>
      </c>
      <c r="AO4146" t="s">
        <v>83</v>
      </c>
      <c r="AR4146" t="s">
        <v>82</v>
      </c>
      <c r="AT4146" t="s">
        <v>82</v>
      </c>
      <c r="AW4146" t="s">
        <v>82</v>
      </c>
      <c r="AY4146" t="s">
        <v>8549</v>
      </c>
      <c r="AZ4146" t="s">
        <v>1530</v>
      </c>
      <c r="BA4146" t="s">
        <v>105</v>
      </c>
      <c r="BB4146">
        <v>79533</v>
      </c>
      <c r="BC4146" t="s">
        <v>87</v>
      </c>
      <c r="BH4146" t="s">
        <v>9913</v>
      </c>
      <c r="BJ4146">
        <v>741967169</v>
      </c>
    </row>
    <row r="4147" spans="1:62" x14ac:dyDescent="0.25">
      <c r="A4147" t="s">
        <v>31187</v>
      </c>
      <c r="B4147" s="2">
        <v>43515</v>
      </c>
      <c r="C4147" t="s">
        <v>63</v>
      </c>
      <c r="D4147" s="3">
        <v>43472.384506180555</v>
      </c>
      <c r="E4147" t="s">
        <v>64</v>
      </c>
      <c r="F4147" s="2">
        <v>43556</v>
      </c>
      <c r="G4147" s="2">
        <v>43785</v>
      </c>
      <c r="H4147" t="s">
        <v>12991</v>
      </c>
      <c r="J4147" t="s">
        <v>12992</v>
      </c>
      <c r="L4147" t="s">
        <v>4755</v>
      </c>
      <c r="M4147" t="s">
        <v>105</v>
      </c>
      <c r="N4147">
        <v>75087</v>
      </c>
      <c r="O4147" t="s">
        <v>70</v>
      </c>
      <c r="Q4147" t="s">
        <v>12993</v>
      </c>
      <c r="S4147" t="s">
        <v>72</v>
      </c>
      <c r="T4147" t="s">
        <v>2060</v>
      </c>
      <c r="U4147" t="s">
        <v>1918</v>
      </c>
      <c r="V4147" t="s">
        <v>1919</v>
      </c>
      <c r="W4147" t="s">
        <v>105</v>
      </c>
      <c r="X4147" t="s">
        <v>12994</v>
      </c>
      <c r="Y4147" t="str">
        <f>"37-3013"</f>
        <v>37-3013</v>
      </c>
      <c r="Z4147" t="s">
        <v>1932</v>
      </c>
      <c r="AA4147">
        <v>561730</v>
      </c>
      <c r="AB4147">
        <v>6</v>
      </c>
      <c r="AC4147">
        <v>6</v>
      </c>
      <c r="AD4147" t="s">
        <v>79</v>
      </c>
      <c r="AE4147" t="s">
        <v>80</v>
      </c>
      <c r="AF4147">
        <v>35</v>
      </c>
      <c r="AG4147" s="4">
        <v>0.33333333333333331</v>
      </c>
      <c r="AH4147" s="4">
        <v>0.70833333333333337</v>
      </c>
      <c r="AI4147" s="5">
        <v>16.510000000000002</v>
      </c>
      <c r="AJ4147">
        <v>24.77</v>
      </c>
      <c r="AL4147" t="s">
        <v>81</v>
      </c>
      <c r="AM4147" t="s">
        <v>82</v>
      </c>
      <c r="AO4147" t="s">
        <v>83</v>
      </c>
      <c r="AR4147" t="s">
        <v>82</v>
      </c>
      <c r="AT4147" t="s">
        <v>82</v>
      </c>
      <c r="AW4147" t="s">
        <v>82</v>
      </c>
      <c r="AY4147" t="s">
        <v>4755</v>
      </c>
      <c r="AZ4147" t="s">
        <v>4755</v>
      </c>
      <c r="BA4147" t="s">
        <v>105</v>
      </c>
      <c r="BB4147">
        <v>75087</v>
      </c>
      <c r="BC4147" t="s">
        <v>79</v>
      </c>
      <c r="BH4147" t="s">
        <v>12992</v>
      </c>
      <c r="BJ4147">
        <v>752382402</v>
      </c>
    </row>
    <row r="4148" spans="1:62" x14ac:dyDescent="0.25">
      <c r="A4148" t="s">
        <v>31235</v>
      </c>
      <c r="B4148" s="2">
        <v>43515</v>
      </c>
      <c r="C4148" t="s">
        <v>63</v>
      </c>
      <c r="D4148" s="3">
        <v>43472.384583472223</v>
      </c>
      <c r="E4148" t="s">
        <v>64</v>
      </c>
      <c r="F4148" s="2">
        <v>43556</v>
      </c>
      <c r="G4148" s="2">
        <v>43758</v>
      </c>
      <c r="H4148" t="s">
        <v>31236</v>
      </c>
      <c r="J4148" t="s">
        <v>31237</v>
      </c>
      <c r="K4148" t="s">
        <v>31238</v>
      </c>
      <c r="L4148" t="s">
        <v>31239</v>
      </c>
      <c r="M4148" t="s">
        <v>5997</v>
      </c>
      <c r="N4148">
        <v>58645</v>
      </c>
      <c r="O4148" t="s">
        <v>70</v>
      </c>
      <c r="Q4148" t="s">
        <v>31240</v>
      </c>
      <c r="S4148" t="s">
        <v>72</v>
      </c>
      <c r="T4148" t="s">
        <v>9501</v>
      </c>
      <c r="U4148" t="s">
        <v>9502</v>
      </c>
      <c r="V4148" t="s">
        <v>1700</v>
      </c>
      <c r="W4148" t="s">
        <v>76</v>
      </c>
      <c r="X4148" t="s">
        <v>31241</v>
      </c>
      <c r="Y4148" t="str">
        <f>"35-3031"</f>
        <v>35-3031</v>
      </c>
      <c r="Z4148" t="s">
        <v>410</v>
      </c>
      <c r="AA4148">
        <v>721110</v>
      </c>
      <c r="AB4148">
        <v>14</v>
      </c>
      <c r="AC4148">
        <v>14</v>
      </c>
      <c r="AD4148" t="s">
        <v>79</v>
      </c>
      <c r="AE4148" t="s">
        <v>95</v>
      </c>
      <c r="AF4148">
        <v>40</v>
      </c>
      <c r="AG4148" s="4">
        <v>0.25</v>
      </c>
      <c r="AH4148" s="4">
        <v>0.91666666666666663</v>
      </c>
      <c r="AI4148" s="5">
        <v>9.35</v>
      </c>
      <c r="AJ4148">
        <v>14.03</v>
      </c>
      <c r="AL4148" t="s">
        <v>81</v>
      </c>
      <c r="AM4148" t="s">
        <v>82</v>
      </c>
      <c r="AO4148" t="s">
        <v>83</v>
      </c>
      <c r="AR4148" t="s">
        <v>82</v>
      </c>
      <c r="AT4148" t="s">
        <v>82</v>
      </c>
      <c r="AW4148" t="s">
        <v>72</v>
      </c>
      <c r="AX4148">
        <v>3</v>
      </c>
      <c r="AY4148" t="s">
        <v>31239</v>
      </c>
      <c r="AZ4148" t="s">
        <v>17702</v>
      </c>
      <c r="BA4148" t="s">
        <v>5997</v>
      </c>
      <c r="BB4148">
        <v>58645</v>
      </c>
      <c r="BC4148" t="s">
        <v>79</v>
      </c>
      <c r="BH4148" t="s">
        <v>31237</v>
      </c>
      <c r="BJ4148">
        <v>450397662</v>
      </c>
    </row>
    <row r="4149" spans="1:62" x14ac:dyDescent="0.25">
      <c r="A4149" t="s">
        <v>31266</v>
      </c>
      <c r="B4149" s="2">
        <v>43515</v>
      </c>
      <c r="C4149" t="s">
        <v>63</v>
      </c>
      <c r="D4149" s="3">
        <v>43472.384099884257</v>
      </c>
      <c r="E4149" t="s">
        <v>64</v>
      </c>
      <c r="F4149" s="2">
        <v>43556</v>
      </c>
      <c r="G4149" s="2">
        <v>43769</v>
      </c>
      <c r="H4149" t="s">
        <v>31267</v>
      </c>
      <c r="I4149" t="s">
        <v>31268</v>
      </c>
      <c r="J4149" t="s">
        <v>31269</v>
      </c>
      <c r="L4149" t="s">
        <v>12138</v>
      </c>
      <c r="M4149" t="s">
        <v>226</v>
      </c>
      <c r="N4149">
        <v>49757</v>
      </c>
      <c r="O4149" t="s">
        <v>70</v>
      </c>
      <c r="Q4149" t="s">
        <v>31270</v>
      </c>
      <c r="S4149" t="s">
        <v>72</v>
      </c>
      <c r="T4149" t="s">
        <v>30841</v>
      </c>
      <c r="U4149" t="s">
        <v>5508</v>
      </c>
      <c r="V4149" t="s">
        <v>4796</v>
      </c>
      <c r="W4149" t="s">
        <v>308</v>
      </c>
      <c r="X4149" t="s">
        <v>14133</v>
      </c>
      <c r="Y4149" t="str">
        <f>"35-2014"</f>
        <v>35-2014</v>
      </c>
      <c r="Z4149" t="s">
        <v>301</v>
      </c>
      <c r="AA4149">
        <v>7221</v>
      </c>
      <c r="AB4149">
        <v>3</v>
      </c>
      <c r="AC4149">
        <v>3</v>
      </c>
      <c r="AD4149" t="s">
        <v>79</v>
      </c>
      <c r="AE4149" t="s">
        <v>80</v>
      </c>
      <c r="AF4149">
        <v>40</v>
      </c>
      <c r="AG4149" s="4">
        <v>0.25</v>
      </c>
      <c r="AH4149" s="4">
        <v>0</v>
      </c>
      <c r="AI4149" s="5">
        <v>11.35</v>
      </c>
      <c r="AJ4149">
        <v>17.03</v>
      </c>
      <c r="AL4149" t="s">
        <v>81</v>
      </c>
      <c r="AM4149" t="s">
        <v>82</v>
      </c>
      <c r="AO4149" t="s">
        <v>83</v>
      </c>
      <c r="AR4149" t="s">
        <v>82</v>
      </c>
      <c r="AT4149" t="s">
        <v>82</v>
      </c>
      <c r="AW4149" t="s">
        <v>82</v>
      </c>
      <c r="AY4149" t="s">
        <v>12138</v>
      </c>
      <c r="AZ4149" t="s">
        <v>10246</v>
      </c>
      <c r="BA4149" t="s">
        <v>226</v>
      </c>
      <c r="BB4149">
        <v>49757</v>
      </c>
      <c r="BC4149" t="s">
        <v>87</v>
      </c>
      <c r="BH4149" t="s">
        <v>31269</v>
      </c>
      <c r="BJ4149">
        <v>463592279</v>
      </c>
    </row>
    <row r="4150" spans="1:62" x14ac:dyDescent="0.25">
      <c r="A4150" t="s">
        <v>31303</v>
      </c>
      <c r="B4150" s="2">
        <v>43515</v>
      </c>
      <c r="C4150" t="s">
        <v>63</v>
      </c>
      <c r="D4150" s="3">
        <v>43472.385141782404</v>
      </c>
      <c r="E4150" t="s">
        <v>64</v>
      </c>
      <c r="F4150" s="2">
        <v>43556</v>
      </c>
      <c r="G4150" s="2">
        <v>43769</v>
      </c>
      <c r="H4150" t="s">
        <v>31304</v>
      </c>
      <c r="J4150" t="s">
        <v>31305</v>
      </c>
      <c r="L4150" t="s">
        <v>23715</v>
      </c>
      <c r="M4150" t="s">
        <v>1276</v>
      </c>
      <c r="N4150">
        <v>53913</v>
      </c>
      <c r="O4150" t="s">
        <v>70</v>
      </c>
      <c r="Q4150" t="s">
        <v>31306</v>
      </c>
      <c r="S4150" t="s">
        <v>72</v>
      </c>
      <c r="T4150" t="s">
        <v>9501</v>
      </c>
      <c r="U4150" t="s">
        <v>9597</v>
      </c>
      <c r="V4150" t="s">
        <v>1703</v>
      </c>
      <c r="W4150" t="s">
        <v>76</v>
      </c>
      <c r="X4150" t="s">
        <v>3377</v>
      </c>
      <c r="Y4150" t="str">
        <f>"35-3022"</f>
        <v>35-3022</v>
      </c>
      <c r="Z4150" t="s">
        <v>280</v>
      </c>
      <c r="AA4150">
        <v>7223</v>
      </c>
      <c r="AB4150">
        <v>11</v>
      </c>
      <c r="AC4150">
        <v>11</v>
      </c>
      <c r="AD4150" t="s">
        <v>79</v>
      </c>
      <c r="AE4150" t="s">
        <v>80</v>
      </c>
      <c r="AF4150">
        <v>40</v>
      </c>
      <c r="AG4150" s="4">
        <v>0.33333333333333331</v>
      </c>
      <c r="AH4150" s="4">
        <v>0.95833333333333337</v>
      </c>
      <c r="AI4150" s="5">
        <v>8.81</v>
      </c>
      <c r="AL4150" t="s">
        <v>81</v>
      </c>
      <c r="AM4150" t="s">
        <v>82</v>
      </c>
      <c r="AO4150" t="s">
        <v>213</v>
      </c>
      <c r="AR4150" t="s">
        <v>82</v>
      </c>
      <c r="AT4150" t="s">
        <v>82</v>
      </c>
      <c r="AW4150" t="s">
        <v>82</v>
      </c>
      <c r="AY4150" t="s">
        <v>23715</v>
      </c>
      <c r="AZ4150" t="s">
        <v>6147</v>
      </c>
      <c r="BA4150" t="s">
        <v>1276</v>
      </c>
      <c r="BB4150">
        <v>53913</v>
      </c>
      <c r="BC4150" t="s">
        <v>79</v>
      </c>
      <c r="BH4150" t="s">
        <v>31305</v>
      </c>
      <c r="BJ4150">
        <v>271646096</v>
      </c>
    </row>
    <row r="4151" spans="1:62" x14ac:dyDescent="0.25">
      <c r="A4151" t="s">
        <v>31307</v>
      </c>
      <c r="B4151" s="2">
        <v>43515</v>
      </c>
      <c r="C4151" t="s">
        <v>63</v>
      </c>
      <c r="D4151" s="3">
        <v>43472.384994791668</v>
      </c>
      <c r="E4151" t="s">
        <v>64</v>
      </c>
      <c r="F4151" s="2">
        <v>43556</v>
      </c>
      <c r="G4151" s="2">
        <v>43789</v>
      </c>
      <c r="H4151" t="s">
        <v>31308</v>
      </c>
      <c r="J4151" t="s">
        <v>31309</v>
      </c>
      <c r="L4151" t="s">
        <v>31310</v>
      </c>
      <c r="M4151" t="s">
        <v>2314</v>
      </c>
      <c r="N4151">
        <v>47368</v>
      </c>
      <c r="O4151" t="s">
        <v>70</v>
      </c>
      <c r="Q4151" t="s">
        <v>31311</v>
      </c>
      <c r="S4151" t="s">
        <v>72</v>
      </c>
      <c r="T4151" t="s">
        <v>30841</v>
      </c>
      <c r="U4151" t="s">
        <v>5508</v>
      </c>
      <c r="V4151" t="s">
        <v>4796</v>
      </c>
      <c r="W4151" t="s">
        <v>308</v>
      </c>
      <c r="X4151" t="s">
        <v>31312</v>
      </c>
      <c r="Y4151" t="str">
        <f>"35-3022"</f>
        <v>35-3022</v>
      </c>
      <c r="Z4151" t="s">
        <v>280</v>
      </c>
      <c r="AA4151">
        <v>7139</v>
      </c>
      <c r="AB4151">
        <v>8</v>
      </c>
      <c r="AC4151">
        <v>8</v>
      </c>
      <c r="AD4151" t="s">
        <v>79</v>
      </c>
      <c r="AE4151" t="s">
        <v>80</v>
      </c>
      <c r="AF4151">
        <v>40</v>
      </c>
      <c r="AG4151" s="4">
        <v>0.66666666666666663</v>
      </c>
      <c r="AH4151" s="4">
        <v>0.95833333333333337</v>
      </c>
      <c r="AI4151" s="5">
        <v>8.3699999999999992</v>
      </c>
      <c r="AJ4151">
        <v>12.56</v>
      </c>
      <c r="AK4151">
        <v>17.309999999999999</v>
      </c>
      <c r="AL4151" t="s">
        <v>81</v>
      </c>
      <c r="AM4151" t="s">
        <v>82</v>
      </c>
      <c r="AO4151" t="s">
        <v>83</v>
      </c>
      <c r="AR4151" t="s">
        <v>82</v>
      </c>
      <c r="AT4151" t="s">
        <v>82</v>
      </c>
      <c r="AW4151" t="s">
        <v>82</v>
      </c>
      <c r="AY4151" t="s">
        <v>31310</v>
      </c>
      <c r="AZ4151" t="s">
        <v>9370</v>
      </c>
      <c r="BA4151" t="s">
        <v>2314</v>
      </c>
      <c r="BB4151">
        <v>47368</v>
      </c>
      <c r="BC4151" t="s">
        <v>79</v>
      </c>
      <c r="BH4151" t="s">
        <v>31309</v>
      </c>
      <c r="BJ4151">
        <v>320030127</v>
      </c>
    </row>
    <row r="4152" spans="1:62" x14ac:dyDescent="0.25">
      <c r="A4152" t="s">
        <v>31322</v>
      </c>
      <c r="B4152" s="2">
        <v>43515</v>
      </c>
      <c r="C4152" t="s">
        <v>63</v>
      </c>
      <c r="D4152" s="3">
        <v>43472.381002685186</v>
      </c>
      <c r="E4152" t="s">
        <v>64</v>
      </c>
      <c r="F4152" s="2">
        <v>43556</v>
      </c>
      <c r="G4152" s="2">
        <v>43814</v>
      </c>
      <c r="H4152" t="s">
        <v>31323</v>
      </c>
      <c r="J4152" t="s">
        <v>31108</v>
      </c>
      <c r="L4152" t="s">
        <v>12818</v>
      </c>
      <c r="M4152" t="s">
        <v>783</v>
      </c>
      <c r="N4152">
        <v>44139</v>
      </c>
      <c r="O4152" t="s">
        <v>70</v>
      </c>
      <c r="Q4152" t="s">
        <v>31324</v>
      </c>
      <c r="S4152" t="s">
        <v>72</v>
      </c>
      <c r="T4152" t="s">
        <v>31105</v>
      </c>
      <c r="U4152" t="s">
        <v>31106</v>
      </c>
      <c r="V4152" t="s">
        <v>31107</v>
      </c>
      <c r="W4152" t="s">
        <v>859</v>
      </c>
      <c r="X4152" t="s">
        <v>3994</v>
      </c>
      <c r="Y4152" t="str">
        <f>"47-3016"</f>
        <v>47-3016</v>
      </c>
      <c r="Z4152" t="s">
        <v>3995</v>
      </c>
      <c r="AA4152">
        <v>238160</v>
      </c>
      <c r="AB4152">
        <v>5</v>
      </c>
      <c r="AC4152">
        <v>5</v>
      </c>
      <c r="AD4152" t="s">
        <v>79</v>
      </c>
      <c r="AE4152" t="s">
        <v>80</v>
      </c>
      <c r="AF4152">
        <v>40</v>
      </c>
      <c r="AG4152" s="4">
        <v>0.33333333333333331</v>
      </c>
      <c r="AH4152" s="4">
        <v>0.70833333333333337</v>
      </c>
      <c r="AI4152" s="5">
        <v>15.12</v>
      </c>
      <c r="AJ4152">
        <v>22.68</v>
      </c>
      <c r="AL4152" t="s">
        <v>81</v>
      </c>
      <c r="AM4152" t="s">
        <v>82</v>
      </c>
      <c r="AO4152" t="s">
        <v>83</v>
      </c>
      <c r="AR4152" t="s">
        <v>82</v>
      </c>
      <c r="AT4152" t="s">
        <v>82</v>
      </c>
      <c r="AW4152" t="s">
        <v>72</v>
      </c>
      <c r="AX4152">
        <v>3</v>
      </c>
      <c r="AY4152" t="s">
        <v>12818</v>
      </c>
      <c r="AZ4152" t="s">
        <v>7299</v>
      </c>
      <c r="BA4152" t="s">
        <v>783</v>
      </c>
      <c r="BB4152">
        <v>44139</v>
      </c>
      <c r="BC4152" t="s">
        <v>79</v>
      </c>
      <c r="BH4152" t="s">
        <v>31108</v>
      </c>
      <c r="BJ4152">
        <v>262588121</v>
      </c>
    </row>
    <row r="4153" spans="1:62" x14ac:dyDescent="0.25">
      <c r="A4153" t="s">
        <v>31363</v>
      </c>
      <c r="B4153" s="2">
        <v>43515</v>
      </c>
      <c r="C4153" t="s">
        <v>63</v>
      </c>
      <c r="D4153" s="3">
        <v>43472.384544942128</v>
      </c>
      <c r="E4153" t="s">
        <v>64</v>
      </c>
      <c r="F4153" s="2">
        <v>43556</v>
      </c>
      <c r="G4153" s="2">
        <v>43769</v>
      </c>
      <c r="H4153" t="s">
        <v>15458</v>
      </c>
      <c r="J4153" t="s">
        <v>15459</v>
      </c>
      <c r="L4153" t="s">
        <v>3408</v>
      </c>
      <c r="M4153" t="s">
        <v>1064</v>
      </c>
      <c r="N4153">
        <v>38355</v>
      </c>
      <c r="O4153" t="s">
        <v>70</v>
      </c>
      <c r="Q4153" t="s">
        <v>15460</v>
      </c>
      <c r="S4153" t="s">
        <v>72</v>
      </c>
      <c r="T4153" t="s">
        <v>1917</v>
      </c>
      <c r="U4153" t="s">
        <v>1918</v>
      </c>
      <c r="V4153" t="s">
        <v>1919</v>
      </c>
      <c r="W4153" t="s">
        <v>105</v>
      </c>
      <c r="X4153" t="s">
        <v>106</v>
      </c>
      <c r="Y4153" t="str">
        <f>"37-3011"</f>
        <v>37-3011</v>
      </c>
      <c r="Z4153" t="s">
        <v>94</v>
      </c>
      <c r="AA4153">
        <v>561730</v>
      </c>
      <c r="AB4153">
        <v>8</v>
      </c>
      <c r="AC4153">
        <v>8</v>
      </c>
      <c r="AD4153" t="s">
        <v>79</v>
      </c>
      <c r="AE4153" t="s">
        <v>80</v>
      </c>
      <c r="AF4153">
        <v>40</v>
      </c>
      <c r="AG4153" s="4">
        <v>0.29166666666666669</v>
      </c>
      <c r="AH4153" s="4">
        <v>0.70833333333333337</v>
      </c>
      <c r="AI4153" s="5">
        <v>12.95</v>
      </c>
      <c r="AJ4153">
        <v>19.43</v>
      </c>
      <c r="AL4153" t="s">
        <v>81</v>
      </c>
      <c r="AM4153" t="s">
        <v>82</v>
      </c>
      <c r="AO4153" t="s">
        <v>83</v>
      </c>
      <c r="AR4153" t="s">
        <v>82</v>
      </c>
      <c r="AT4153" t="s">
        <v>82</v>
      </c>
      <c r="AW4153" t="s">
        <v>82</v>
      </c>
      <c r="AY4153" t="s">
        <v>3408</v>
      </c>
      <c r="AZ4153" t="s">
        <v>15461</v>
      </c>
      <c r="BA4153" t="s">
        <v>1064</v>
      </c>
      <c r="BB4153">
        <v>38355</v>
      </c>
      <c r="BC4153" t="s">
        <v>79</v>
      </c>
      <c r="BH4153" t="s">
        <v>15459</v>
      </c>
      <c r="BJ4153">
        <v>815112680</v>
      </c>
    </row>
    <row r="4154" spans="1:62" x14ac:dyDescent="0.25">
      <c r="A4154" t="s">
        <v>31376</v>
      </c>
      <c r="B4154" s="2">
        <v>43515</v>
      </c>
      <c r="C4154" t="s">
        <v>63</v>
      </c>
      <c r="D4154" s="3">
        <v>43472.382914907408</v>
      </c>
      <c r="E4154" t="s">
        <v>64</v>
      </c>
      <c r="F4154" s="2">
        <v>43556</v>
      </c>
      <c r="G4154" s="2">
        <v>43784</v>
      </c>
      <c r="H4154" t="s">
        <v>8783</v>
      </c>
      <c r="J4154" t="s">
        <v>8784</v>
      </c>
      <c r="L4154" t="s">
        <v>8785</v>
      </c>
      <c r="M4154" t="s">
        <v>105</v>
      </c>
      <c r="N4154">
        <v>75234</v>
      </c>
      <c r="O4154" t="s">
        <v>70</v>
      </c>
      <c r="Q4154" t="s">
        <v>8786</v>
      </c>
      <c r="S4154" t="s">
        <v>72</v>
      </c>
      <c r="T4154" t="s">
        <v>2060</v>
      </c>
      <c r="U4154" t="s">
        <v>1918</v>
      </c>
      <c r="V4154" t="s">
        <v>1919</v>
      </c>
      <c r="W4154" t="s">
        <v>105</v>
      </c>
      <c r="X4154" t="s">
        <v>106</v>
      </c>
      <c r="Y4154" t="str">
        <f>"37-3011"</f>
        <v>37-3011</v>
      </c>
      <c r="Z4154" t="s">
        <v>94</v>
      </c>
      <c r="AA4154">
        <v>561730</v>
      </c>
      <c r="AB4154">
        <v>15</v>
      </c>
      <c r="AC4154">
        <v>15</v>
      </c>
      <c r="AD4154" t="s">
        <v>79</v>
      </c>
      <c r="AE4154" t="s">
        <v>95</v>
      </c>
      <c r="AF4154">
        <v>40</v>
      </c>
      <c r="AG4154" s="4">
        <v>0.29166666666666669</v>
      </c>
      <c r="AH4154" s="4">
        <v>0.77083333333333337</v>
      </c>
      <c r="AI4154" s="5">
        <v>13.94</v>
      </c>
      <c r="AJ4154">
        <v>20.91</v>
      </c>
      <c r="AL4154" t="s">
        <v>81</v>
      </c>
      <c r="AM4154" t="s">
        <v>82</v>
      </c>
      <c r="AO4154" t="s">
        <v>83</v>
      </c>
      <c r="AR4154" t="s">
        <v>82</v>
      </c>
      <c r="AT4154" t="s">
        <v>82</v>
      </c>
      <c r="AW4154" t="s">
        <v>82</v>
      </c>
      <c r="AY4154" t="s">
        <v>8785</v>
      </c>
      <c r="AZ4154" t="s">
        <v>1225</v>
      </c>
      <c r="BA4154" t="s">
        <v>105</v>
      </c>
      <c r="BB4154">
        <v>75234</v>
      </c>
      <c r="BC4154" t="s">
        <v>79</v>
      </c>
      <c r="BH4154" t="s">
        <v>8784</v>
      </c>
      <c r="BJ4154">
        <v>200988041</v>
      </c>
    </row>
    <row r="4155" spans="1:62" x14ac:dyDescent="0.25">
      <c r="A4155" t="s">
        <v>31377</v>
      </c>
      <c r="B4155" s="2">
        <v>43515</v>
      </c>
      <c r="C4155" t="s">
        <v>63</v>
      </c>
      <c r="D4155" s="3">
        <v>43472.384561979168</v>
      </c>
      <c r="E4155" t="s">
        <v>64</v>
      </c>
      <c r="F4155" s="2">
        <v>43556</v>
      </c>
      <c r="G4155" s="2">
        <v>43784</v>
      </c>
      <c r="H4155" t="s">
        <v>31378</v>
      </c>
      <c r="J4155" t="s">
        <v>31379</v>
      </c>
      <c r="L4155" t="s">
        <v>2379</v>
      </c>
      <c r="M4155" t="s">
        <v>1064</v>
      </c>
      <c r="N4155">
        <v>37321</v>
      </c>
      <c r="O4155" t="s">
        <v>70</v>
      </c>
      <c r="Q4155" t="s">
        <v>31380</v>
      </c>
      <c r="S4155" t="s">
        <v>72</v>
      </c>
      <c r="T4155" t="s">
        <v>878</v>
      </c>
      <c r="U4155" t="s">
        <v>12165</v>
      </c>
      <c r="V4155" t="s">
        <v>2620</v>
      </c>
      <c r="W4155" t="s">
        <v>881</v>
      </c>
      <c r="X4155" t="s">
        <v>31381</v>
      </c>
      <c r="Y4155" t="str">
        <f>"53-7063"</f>
        <v>53-7063</v>
      </c>
      <c r="Z4155" t="s">
        <v>13279</v>
      </c>
      <c r="AA4155">
        <v>212311</v>
      </c>
      <c r="AB4155">
        <v>25</v>
      </c>
      <c r="AC4155">
        <v>25</v>
      </c>
      <c r="AD4155" t="s">
        <v>79</v>
      </c>
      <c r="AE4155" t="s">
        <v>95</v>
      </c>
      <c r="AF4155">
        <v>40</v>
      </c>
      <c r="AG4155" s="4">
        <v>0.33333333333333331</v>
      </c>
      <c r="AH4155" s="4">
        <v>0.70833333333333337</v>
      </c>
      <c r="AI4155" s="5">
        <v>17.190000000000001</v>
      </c>
      <c r="AJ4155">
        <v>25.79</v>
      </c>
      <c r="AL4155" t="s">
        <v>81</v>
      </c>
      <c r="AM4155" t="s">
        <v>82</v>
      </c>
      <c r="AO4155" t="s">
        <v>83</v>
      </c>
      <c r="AR4155" t="s">
        <v>82</v>
      </c>
      <c r="AT4155" t="s">
        <v>82</v>
      </c>
      <c r="AW4155" t="s">
        <v>82</v>
      </c>
      <c r="AY4155" t="s">
        <v>2379</v>
      </c>
      <c r="AZ4155" t="s">
        <v>2386</v>
      </c>
      <c r="BA4155" t="s">
        <v>1064</v>
      </c>
      <c r="BB4155">
        <v>37321</v>
      </c>
      <c r="BC4155" t="s">
        <v>79</v>
      </c>
      <c r="BH4155" t="s">
        <v>31382</v>
      </c>
      <c r="BJ4155">
        <v>621804227</v>
      </c>
    </row>
    <row r="4156" spans="1:62" x14ac:dyDescent="0.25">
      <c r="A4156" t="s">
        <v>31386</v>
      </c>
      <c r="B4156" s="2">
        <v>43515</v>
      </c>
      <c r="C4156" t="s">
        <v>63</v>
      </c>
      <c r="D4156" s="3">
        <v>43472.38328425926</v>
      </c>
      <c r="E4156" t="s">
        <v>282</v>
      </c>
      <c r="F4156" s="2">
        <v>43556</v>
      </c>
      <c r="G4156" s="2">
        <v>43784</v>
      </c>
      <c r="H4156" t="s">
        <v>4722</v>
      </c>
      <c r="J4156" t="s">
        <v>4723</v>
      </c>
      <c r="L4156" t="s">
        <v>738</v>
      </c>
      <c r="M4156" t="s">
        <v>105</v>
      </c>
      <c r="N4156">
        <v>78753</v>
      </c>
      <c r="O4156" t="s">
        <v>70</v>
      </c>
      <c r="Q4156" t="s">
        <v>4724</v>
      </c>
      <c r="S4156" t="s">
        <v>72</v>
      </c>
      <c r="T4156" t="s">
        <v>2060</v>
      </c>
      <c r="U4156" t="s">
        <v>1918</v>
      </c>
      <c r="V4156" t="s">
        <v>1919</v>
      </c>
      <c r="W4156" t="s">
        <v>105</v>
      </c>
      <c r="X4156" t="s">
        <v>1673</v>
      </c>
      <c r="Y4156" t="str">
        <f>"37-3011"</f>
        <v>37-3011</v>
      </c>
      <c r="Z4156" t="s">
        <v>94</v>
      </c>
      <c r="AA4156">
        <v>561730</v>
      </c>
      <c r="AB4156">
        <v>30</v>
      </c>
      <c r="AC4156">
        <v>29</v>
      </c>
      <c r="AD4156" t="s">
        <v>79</v>
      </c>
      <c r="AE4156" t="s">
        <v>95</v>
      </c>
      <c r="AF4156">
        <v>40</v>
      </c>
      <c r="AG4156" s="4">
        <v>0.29166666666666669</v>
      </c>
      <c r="AH4156" s="4">
        <v>0.66666666666666663</v>
      </c>
      <c r="AI4156" s="5">
        <v>13.91</v>
      </c>
      <c r="AJ4156">
        <v>20.87</v>
      </c>
      <c r="AL4156" t="s">
        <v>81</v>
      </c>
      <c r="AM4156" t="s">
        <v>82</v>
      </c>
      <c r="AO4156" t="s">
        <v>83</v>
      </c>
      <c r="AR4156" t="s">
        <v>82</v>
      </c>
      <c r="AT4156" t="s">
        <v>82</v>
      </c>
      <c r="AW4156" t="s">
        <v>82</v>
      </c>
      <c r="AY4156" t="s">
        <v>738</v>
      </c>
      <c r="AZ4156" t="s">
        <v>2422</v>
      </c>
      <c r="BA4156" t="s">
        <v>105</v>
      </c>
      <c r="BB4156">
        <v>78753</v>
      </c>
      <c r="BC4156" t="s">
        <v>79</v>
      </c>
      <c r="BH4156" t="s">
        <v>4723</v>
      </c>
      <c r="BJ4156">
        <v>742740922</v>
      </c>
    </row>
    <row r="4157" spans="1:62" x14ac:dyDescent="0.25">
      <c r="A4157" t="s">
        <v>31490</v>
      </c>
      <c r="B4157" s="2">
        <v>43515</v>
      </c>
      <c r="C4157" t="s">
        <v>63</v>
      </c>
      <c r="D4157" s="3">
        <v>43472.38184303241</v>
      </c>
      <c r="E4157" t="s">
        <v>64</v>
      </c>
      <c r="F4157" s="2">
        <v>43556</v>
      </c>
      <c r="G4157" s="2">
        <v>43812</v>
      </c>
      <c r="H4157" t="s">
        <v>31491</v>
      </c>
      <c r="I4157" t="s">
        <v>130</v>
      </c>
      <c r="J4157" t="s">
        <v>31492</v>
      </c>
      <c r="K4157" t="s">
        <v>130</v>
      </c>
      <c r="L4157" t="s">
        <v>1446</v>
      </c>
      <c r="M4157" t="s">
        <v>147</v>
      </c>
      <c r="N4157">
        <v>19064</v>
      </c>
      <c r="O4157" t="s">
        <v>70</v>
      </c>
      <c r="P4157" t="s">
        <v>130</v>
      </c>
      <c r="Q4157" t="s">
        <v>31493</v>
      </c>
      <c r="R4157">
        <v>0</v>
      </c>
      <c r="S4157" t="s">
        <v>72</v>
      </c>
      <c r="T4157" t="s">
        <v>27841</v>
      </c>
      <c r="U4157" t="s">
        <v>27842</v>
      </c>
      <c r="V4157" t="s">
        <v>1042</v>
      </c>
      <c r="W4157" t="s">
        <v>147</v>
      </c>
      <c r="X4157" t="s">
        <v>106</v>
      </c>
      <c r="Y4157" t="str">
        <f>"37-3011"</f>
        <v>37-3011</v>
      </c>
      <c r="Z4157" t="s">
        <v>94</v>
      </c>
      <c r="AA4157">
        <v>238910</v>
      </c>
      <c r="AB4157">
        <v>3</v>
      </c>
      <c r="AC4157">
        <v>3</v>
      </c>
      <c r="AD4157" t="s">
        <v>79</v>
      </c>
      <c r="AE4157" t="s">
        <v>80</v>
      </c>
      <c r="AF4157">
        <v>40</v>
      </c>
      <c r="AG4157" s="4">
        <v>0.29166666666666669</v>
      </c>
      <c r="AH4157" s="4">
        <v>0.64583333333333337</v>
      </c>
      <c r="AI4157" s="5">
        <v>15.73</v>
      </c>
      <c r="AJ4157">
        <v>23.6</v>
      </c>
      <c r="AK4157">
        <v>23.6</v>
      </c>
      <c r="AL4157" t="s">
        <v>81</v>
      </c>
      <c r="AM4157" t="s">
        <v>82</v>
      </c>
      <c r="AO4157" t="s">
        <v>83</v>
      </c>
      <c r="AP4157" t="s">
        <v>130</v>
      </c>
      <c r="AQ4157" t="s">
        <v>158</v>
      </c>
      <c r="AR4157" t="s">
        <v>82</v>
      </c>
      <c r="AT4157" t="s">
        <v>82</v>
      </c>
      <c r="AW4157" t="s">
        <v>82</v>
      </c>
      <c r="AY4157" t="s">
        <v>1446</v>
      </c>
      <c r="AZ4157" t="s">
        <v>1449</v>
      </c>
      <c r="BA4157" t="s">
        <v>147</v>
      </c>
      <c r="BB4157">
        <v>19064</v>
      </c>
      <c r="BC4157" t="s">
        <v>79</v>
      </c>
      <c r="BH4157" t="s">
        <v>31494</v>
      </c>
      <c r="BI4157" t="s">
        <v>9417</v>
      </c>
      <c r="BJ4157">
        <v>465196459</v>
      </c>
    </row>
    <row r="4158" spans="1:62" x14ac:dyDescent="0.25">
      <c r="A4158" t="s">
        <v>31584</v>
      </c>
      <c r="B4158" s="2">
        <v>43515</v>
      </c>
      <c r="C4158" t="s">
        <v>63</v>
      </c>
      <c r="D4158" s="3">
        <v>43472.383093483797</v>
      </c>
      <c r="E4158" t="s">
        <v>64</v>
      </c>
      <c r="F4158" s="2">
        <v>43556</v>
      </c>
      <c r="G4158" s="2">
        <v>43784</v>
      </c>
      <c r="H4158" t="s">
        <v>13488</v>
      </c>
      <c r="I4158" t="s">
        <v>67</v>
      </c>
      <c r="J4158" t="s">
        <v>13489</v>
      </c>
      <c r="K4158" t="s">
        <v>67</v>
      </c>
      <c r="L4158" t="s">
        <v>2428</v>
      </c>
      <c r="M4158" t="s">
        <v>323</v>
      </c>
      <c r="N4158">
        <v>95838</v>
      </c>
      <c r="O4158" t="s">
        <v>70</v>
      </c>
      <c r="P4158" t="s">
        <v>67</v>
      </c>
      <c r="Q4158" t="s">
        <v>13490</v>
      </c>
      <c r="S4158" t="s">
        <v>72</v>
      </c>
      <c r="T4158" t="s">
        <v>878</v>
      </c>
      <c r="U4158" t="s">
        <v>4038</v>
      </c>
      <c r="V4158" t="s">
        <v>4039</v>
      </c>
      <c r="W4158" t="s">
        <v>881</v>
      </c>
      <c r="X4158" t="s">
        <v>1130</v>
      </c>
      <c r="Y4158" t="str">
        <f>"45-4011"</f>
        <v>45-4011</v>
      </c>
      <c r="Z4158" t="s">
        <v>763</v>
      </c>
      <c r="AA4158">
        <v>115310</v>
      </c>
      <c r="AB4158">
        <v>24</v>
      </c>
      <c r="AC4158">
        <v>24</v>
      </c>
      <c r="AD4158" t="s">
        <v>79</v>
      </c>
      <c r="AE4158" t="s">
        <v>80</v>
      </c>
      <c r="AF4158">
        <v>40</v>
      </c>
      <c r="AG4158" s="4">
        <v>0.27083333333333331</v>
      </c>
      <c r="AH4158" s="4">
        <v>0.625</v>
      </c>
      <c r="AI4158" s="6">
        <v>12</v>
      </c>
      <c r="AJ4158">
        <v>18</v>
      </c>
      <c r="AK4158">
        <v>22.34</v>
      </c>
      <c r="AL4158" t="s">
        <v>81</v>
      </c>
      <c r="AM4158" t="s">
        <v>82</v>
      </c>
      <c r="AO4158" t="s">
        <v>83</v>
      </c>
      <c r="AR4158" t="s">
        <v>82</v>
      </c>
      <c r="AT4158" t="s">
        <v>82</v>
      </c>
      <c r="AW4158" t="s">
        <v>72</v>
      </c>
      <c r="AX4158">
        <v>3</v>
      </c>
      <c r="AY4158" t="s">
        <v>2428</v>
      </c>
      <c r="AZ4158" t="s">
        <v>2428</v>
      </c>
      <c r="BA4158" t="s">
        <v>323</v>
      </c>
      <c r="BB4158">
        <v>95838</v>
      </c>
      <c r="BC4158" t="s">
        <v>79</v>
      </c>
      <c r="BH4158" t="s">
        <v>13491</v>
      </c>
      <c r="BI4158" t="s">
        <v>67</v>
      </c>
      <c r="BJ4158">
        <v>463171046</v>
      </c>
    </row>
    <row r="4159" spans="1:62" x14ac:dyDescent="0.25">
      <c r="A4159" t="s">
        <v>31651</v>
      </c>
      <c r="B4159" s="2">
        <v>43515</v>
      </c>
      <c r="C4159" t="s">
        <v>63</v>
      </c>
      <c r="D4159" s="3">
        <v>43472.383248252314</v>
      </c>
      <c r="E4159" t="s">
        <v>64</v>
      </c>
      <c r="F4159" s="2">
        <v>43556</v>
      </c>
      <c r="G4159" s="2">
        <v>43785</v>
      </c>
      <c r="H4159" t="s">
        <v>14515</v>
      </c>
      <c r="J4159" t="s">
        <v>14516</v>
      </c>
      <c r="L4159" t="s">
        <v>2636</v>
      </c>
      <c r="M4159" t="s">
        <v>626</v>
      </c>
      <c r="N4159">
        <v>72662</v>
      </c>
      <c r="O4159" t="s">
        <v>70</v>
      </c>
      <c r="Q4159" t="s">
        <v>14380</v>
      </c>
      <c r="S4159" t="s">
        <v>72</v>
      </c>
      <c r="T4159" t="s">
        <v>1917</v>
      </c>
      <c r="U4159" t="s">
        <v>1918</v>
      </c>
      <c r="V4159" t="s">
        <v>1919</v>
      </c>
      <c r="W4159" t="s">
        <v>105</v>
      </c>
      <c r="X4159" t="s">
        <v>2000</v>
      </c>
      <c r="Y4159" t="str">
        <f>"37-3011"</f>
        <v>37-3011</v>
      </c>
      <c r="Z4159" t="s">
        <v>94</v>
      </c>
      <c r="AA4159">
        <v>561730</v>
      </c>
      <c r="AB4159">
        <v>16</v>
      </c>
      <c r="AC4159">
        <v>16</v>
      </c>
      <c r="AD4159" t="s">
        <v>79</v>
      </c>
      <c r="AE4159" t="s">
        <v>95</v>
      </c>
      <c r="AF4159">
        <v>35</v>
      </c>
      <c r="AG4159" s="4">
        <v>0.29166666666666669</v>
      </c>
      <c r="AH4159" s="4">
        <v>0.70833333333333337</v>
      </c>
      <c r="AI4159" s="5">
        <v>12.48</v>
      </c>
      <c r="AJ4159">
        <v>18.72</v>
      </c>
      <c r="AL4159" t="s">
        <v>81</v>
      </c>
      <c r="AM4159" t="s">
        <v>82</v>
      </c>
      <c r="AO4159" t="s">
        <v>83</v>
      </c>
      <c r="AR4159" t="s">
        <v>82</v>
      </c>
      <c r="AT4159" t="s">
        <v>82</v>
      </c>
      <c r="AW4159" t="s">
        <v>82</v>
      </c>
      <c r="AY4159" t="s">
        <v>2636</v>
      </c>
      <c r="AZ4159" t="s">
        <v>528</v>
      </c>
      <c r="BA4159" t="s">
        <v>626</v>
      </c>
      <c r="BB4159">
        <v>72662</v>
      </c>
      <c r="BC4159" t="s">
        <v>79</v>
      </c>
      <c r="BH4159" t="s">
        <v>14516</v>
      </c>
      <c r="BJ4159">
        <v>272506617</v>
      </c>
    </row>
    <row r="4160" spans="1:62" x14ac:dyDescent="0.25">
      <c r="A4160" t="s">
        <v>31661</v>
      </c>
      <c r="B4160" s="2">
        <v>43515</v>
      </c>
      <c r="C4160" t="s">
        <v>63</v>
      </c>
      <c r="D4160" s="3">
        <v>43472.38359135417</v>
      </c>
      <c r="E4160" t="s">
        <v>64</v>
      </c>
      <c r="F4160" s="2">
        <v>43556</v>
      </c>
      <c r="G4160" s="2">
        <v>43800</v>
      </c>
      <c r="H4160" t="s">
        <v>13789</v>
      </c>
      <c r="J4160" t="s">
        <v>13790</v>
      </c>
      <c r="L4160" t="s">
        <v>4755</v>
      </c>
      <c r="M4160" t="s">
        <v>105</v>
      </c>
      <c r="N4160">
        <v>75087</v>
      </c>
      <c r="O4160" t="s">
        <v>70</v>
      </c>
      <c r="Q4160" t="s">
        <v>13791</v>
      </c>
      <c r="S4160" t="s">
        <v>72</v>
      </c>
      <c r="T4160" t="s">
        <v>1917</v>
      </c>
      <c r="U4160" t="s">
        <v>1918</v>
      </c>
      <c r="V4160" t="s">
        <v>1919</v>
      </c>
      <c r="W4160" t="s">
        <v>105</v>
      </c>
      <c r="X4160" t="s">
        <v>106</v>
      </c>
      <c r="Y4160" t="str">
        <f>"37-3011"</f>
        <v>37-3011</v>
      </c>
      <c r="Z4160" t="s">
        <v>94</v>
      </c>
      <c r="AA4160">
        <v>561730</v>
      </c>
      <c r="AB4160">
        <v>7</v>
      </c>
      <c r="AC4160">
        <v>7</v>
      </c>
      <c r="AD4160" t="s">
        <v>79</v>
      </c>
      <c r="AE4160" t="s">
        <v>80</v>
      </c>
      <c r="AF4160">
        <v>40</v>
      </c>
      <c r="AG4160" s="4">
        <v>0.29166666666666669</v>
      </c>
      <c r="AH4160" s="4">
        <v>0.66666666666666663</v>
      </c>
      <c r="AI4160" s="5">
        <v>13.94</v>
      </c>
      <c r="AJ4160">
        <v>20.91</v>
      </c>
      <c r="AL4160" t="s">
        <v>81</v>
      </c>
      <c r="AM4160" t="s">
        <v>82</v>
      </c>
      <c r="AO4160" t="s">
        <v>83</v>
      </c>
      <c r="AR4160" t="s">
        <v>82</v>
      </c>
      <c r="AT4160" t="s">
        <v>82</v>
      </c>
      <c r="AW4160" t="s">
        <v>82</v>
      </c>
      <c r="AY4160" t="s">
        <v>4755</v>
      </c>
      <c r="AZ4160" t="s">
        <v>4755</v>
      </c>
      <c r="BA4160" t="s">
        <v>105</v>
      </c>
      <c r="BB4160">
        <v>75087</v>
      </c>
      <c r="BC4160" t="s">
        <v>79</v>
      </c>
      <c r="BH4160" t="s">
        <v>13790</v>
      </c>
      <c r="BJ4160">
        <v>273709297</v>
      </c>
    </row>
    <row r="4161" spans="1:62" x14ac:dyDescent="0.25">
      <c r="A4161" t="s">
        <v>31676</v>
      </c>
      <c r="B4161" s="2">
        <v>43515</v>
      </c>
      <c r="C4161" t="s">
        <v>63</v>
      </c>
      <c r="D4161" s="3">
        <v>43472.38292841435</v>
      </c>
      <c r="E4161" t="s">
        <v>1763</v>
      </c>
      <c r="F4161" s="2">
        <v>43556</v>
      </c>
      <c r="G4161" s="2">
        <v>43769</v>
      </c>
      <c r="H4161" t="s">
        <v>17878</v>
      </c>
      <c r="I4161" t="s">
        <v>17879</v>
      </c>
      <c r="J4161" t="s">
        <v>17880</v>
      </c>
      <c r="L4161" t="s">
        <v>5859</v>
      </c>
      <c r="M4161" t="s">
        <v>105</v>
      </c>
      <c r="N4161">
        <v>77834</v>
      </c>
      <c r="O4161" t="s">
        <v>70</v>
      </c>
      <c r="Q4161" t="s">
        <v>17881</v>
      </c>
      <c r="S4161" t="s">
        <v>72</v>
      </c>
      <c r="T4161" t="s">
        <v>1917</v>
      </c>
      <c r="U4161" t="s">
        <v>1918</v>
      </c>
      <c r="V4161" t="s">
        <v>1919</v>
      </c>
      <c r="W4161" t="s">
        <v>105</v>
      </c>
      <c r="X4161" t="s">
        <v>106</v>
      </c>
      <c r="Y4161" t="str">
        <f>"37-3011"</f>
        <v>37-3011</v>
      </c>
      <c r="Z4161" t="s">
        <v>94</v>
      </c>
      <c r="AA4161">
        <v>561730</v>
      </c>
      <c r="AB4161">
        <v>5</v>
      </c>
      <c r="AC4161">
        <v>5</v>
      </c>
      <c r="AD4161" t="s">
        <v>79</v>
      </c>
      <c r="AE4161" t="s">
        <v>95</v>
      </c>
      <c r="AF4161">
        <v>40</v>
      </c>
      <c r="AG4161" s="4">
        <v>0.3125</v>
      </c>
      <c r="AH4161" s="4">
        <v>0.6875</v>
      </c>
      <c r="AI4161" s="5">
        <v>13.44</v>
      </c>
      <c r="AJ4161">
        <v>20.16</v>
      </c>
      <c r="AL4161" t="s">
        <v>81</v>
      </c>
      <c r="AM4161" t="s">
        <v>82</v>
      </c>
      <c r="AO4161" t="s">
        <v>83</v>
      </c>
      <c r="AR4161" t="s">
        <v>82</v>
      </c>
      <c r="AT4161" t="s">
        <v>82</v>
      </c>
      <c r="AW4161" t="s">
        <v>82</v>
      </c>
      <c r="AY4161" t="s">
        <v>5859</v>
      </c>
      <c r="AZ4161" t="s">
        <v>885</v>
      </c>
      <c r="BA4161" t="s">
        <v>105</v>
      </c>
      <c r="BB4161">
        <v>77834</v>
      </c>
      <c r="BC4161" t="s">
        <v>79</v>
      </c>
      <c r="BH4161" t="s">
        <v>17880</v>
      </c>
      <c r="BJ4161">
        <v>271078287</v>
      </c>
    </row>
    <row r="4162" spans="1:62" x14ac:dyDescent="0.25">
      <c r="A4162" t="s">
        <v>31763</v>
      </c>
      <c r="B4162" s="2">
        <v>43515</v>
      </c>
      <c r="C4162" t="s">
        <v>63</v>
      </c>
      <c r="D4162" s="3">
        <v>43472.384707048608</v>
      </c>
      <c r="E4162" t="s">
        <v>64</v>
      </c>
      <c r="F4162" s="2">
        <v>43556</v>
      </c>
      <c r="G4162" s="2">
        <v>43804</v>
      </c>
      <c r="H4162" t="s">
        <v>31764</v>
      </c>
      <c r="J4162" t="s">
        <v>31765</v>
      </c>
      <c r="L4162" t="s">
        <v>17562</v>
      </c>
      <c r="M4162" t="s">
        <v>147</v>
      </c>
      <c r="N4162">
        <v>19090</v>
      </c>
      <c r="O4162" t="s">
        <v>70</v>
      </c>
      <c r="Q4162" t="s">
        <v>31766</v>
      </c>
      <c r="S4162" t="s">
        <v>72</v>
      </c>
      <c r="T4162" t="s">
        <v>30841</v>
      </c>
      <c r="U4162" t="s">
        <v>5508</v>
      </c>
      <c r="V4162" t="s">
        <v>4796</v>
      </c>
      <c r="W4162" t="s">
        <v>308</v>
      </c>
      <c r="X4162" t="s">
        <v>1673</v>
      </c>
      <c r="Y4162" t="str">
        <f>"37-3011"</f>
        <v>37-3011</v>
      </c>
      <c r="Z4162" t="s">
        <v>94</v>
      </c>
      <c r="AA4162">
        <v>561730</v>
      </c>
      <c r="AB4162">
        <v>15</v>
      </c>
      <c r="AC4162">
        <v>15</v>
      </c>
      <c r="AD4162" t="s">
        <v>79</v>
      </c>
      <c r="AE4162" t="s">
        <v>80</v>
      </c>
      <c r="AF4162">
        <v>40</v>
      </c>
      <c r="AG4162" s="4">
        <v>0.29166666666666669</v>
      </c>
      <c r="AH4162" s="4">
        <v>0.70833333333333337</v>
      </c>
      <c r="AI4162" s="5">
        <v>15.73</v>
      </c>
      <c r="AJ4162">
        <v>23.6</v>
      </c>
      <c r="AL4162" t="s">
        <v>81</v>
      </c>
      <c r="AM4162" t="s">
        <v>82</v>
      </c>
      <c r="AO4162" t="s">
        <v>83</v>
      </c>
      <c r="AR4162" t="s">
        <v>82</v>
      </c>
      <c r="AT4162" t="s">
        <v>82</v>
      </c>
      <c r="AW4162" t="s">
        <v>72</v>
      </c>
      <c r="AX4162">
        <v>3</v>
      </c>
      <c r="AY4162" t="s">
        <v>17562</v>
      </c>
      <c r="AZ4162" t="s">
        <v>291</v>
      </c>
      <c r="BA4162" t="s">
        <v>147</v>
      </c>
      <c r="BB4162">
        <v>19090</v>
      </c>
      <c r="BC4162" t="s">
        <v>79</v>
      </c>
      <c r="BH4162" t="s">
        <v>31765</v>
      </c>
      <c r="BJ4162">
        <v>232165082</v>
      </c>
    </row>
    <row r="4163" spans="1:62" x14ac:dyDescent="0.25">
      <c r="A4163" t="s">
        <v>31767</v>
      </c>
      <c r="B4163" s="2">
        <v>43515</v>
      </c>
      <c r="C4163" t="s">
        <v>63</v>
      </c>
      <c r="D4163" s="3">
        <v>43472.384980555558</v>
      </c>
      <c r="E4163" t="s">
        <v>64</v>
      </c>
      <c r="F4163" s="2">
        <v>43556</v>
      </c>
      <c r="G4163" s="2">
        <v>43758</v>
      </c>
      <c r="H4163" t="s">
        <v>31236</v>
      </c>
      <c r="J4163" t="s">
        <v>31237</v>
      </c>
      <c r="K4163" t="s">
        <v>31238</v>
      </c>
      <c r="L4163" t="s">
        <v>31239</v>
      </c>
      <c r="M4163" t="s">
        <v>5997</v>
      </c>
      <c r="N4163">
        <v>58645</v>
      </c>
      <c r="O4163" t="s">
        <v>70</v>
      </c>
      <c r="Q4163" t="s">
        <v>31240</v>
      </c>
      <c r="S4163" t="s">
        <v>72</v>
      </c>
      <c r="T4163" t="s">
        <v>9501</v>
      </c>
      <c r="U4163" t="s">
        <v>9502</v>
      </c>
      <c r="V4163" t="s">
        <v>1700</v>
      </c>
      <c r="W4163" t="s">
        <v>76</v>
      </c>
      <c r="X4163" t="s">
        <v>31768</v>
      </c>
      <c r="Y4163" t="str">
        <f>"51-6011"</f>
        <v>51-6011</v>
      </c>
      <c r="Z4163" t="s">
        <v>367</v>
      </c>
      <c r="AA4163">
        <v>721110</v>
      </c>
      <c r="AB4163">
        <v>2</v>
      </c>
      <c r="AC4163">
        <v>2</v>
      </c>
      <c r="AD4163" t="s">
        <v>79</v>
      </c>
      <c r="AE4163" t="s">
        <v>95</v>
      </c>
      <c r="AF4163">
        <v>40</v>
      </c>
      <c r="AG4163" s="4">
        <v>0.25</v>
      </c>
      <c r="AH4163" s="4">
        <v>0.91666666666666663</v>
      </c>
      <c r="AI4163" s="5">
        <v>14.19</v>
      </c>
      <c r="AJ4163">
        <v>21.29</v>
      </c>
      <c r="AL4163" t="s">
        <v>81</v>
      </c>
      <c r="AM4163" t="s">
        <v>72</v>
      </c>
      <c r="AN4163">
        <v>5</v>
      </c>
      <c r="AO4163" t="s">
        <v>83</v>
      </c>
      <c r="AR4163" t="s">
        <v>82</v>
      </c>
      <c r="AT4163" t="s">
        <v>82</v>
      </c>
      <c r="AW4163" t="s">
        <v>72</v>
      </c>
      <c r="AX4163">
        <v>3</v>
      </c>
      <c r="AY4163" t="s">
        <v>31239</v>
      </c>
      <c r="AZ4163" t="s">
        <v>17702</v>
      </c>
      <c r="BA4163" t="s">
        <v>5997</v>
      </c>
      <c r="BB4163">
        <v>58645</v>
      </c>
      <c r="BC4163" t="s">
        <v>87</v>
      </c>
      <c r="BH4163" t="s">
        <v>31769</v>
      </c>
      <c r="BJ4163">
        <v>450397662</v>
      </c>
    </row>
    <row r="4164" spans="1:62" x14ac:dyDescent="0.25">
      <c r="A4164" t="s">
        <v>31837</v>
      </c>
      <c r="B4164" s="2">
        <v>43515</v>
      </c>
      <c r="C4164" t="s">
        <v>63</v>
      </c>
      <c r="D4164" s="3">
        <v>43472.383328877317</v>
      </c>
      <c r="E4164" t="s">
        <v>64</v>
      </c>
      <c r="F4164" s="2">
        <v>43556</v>
      </c>
      <c r="G4164" s="2">
        <v>43799</v>
      </c>
      <c r="H4164" t="s">
        <v>31838</v>
      </c>
      <c r="J4164" t="s">
        <v>31839</v>
      </c>
      <c r="L4164" t="s">
        <v>31840</v>
      </c>
      <c r="M4164" t="s">
        <v>5997</v>
      </c>
      <c r="N4164">
        <v>58421</v>
      </c>
      <c r="O4164" t="s">
        <v>70</v>
      </c>
      <c r="Q4164" t="s">
        <v>31841</v>
      </c>
      <c r="S4164" t="s">
        <v>72</v>
      </c>
      <c r="T4164" t="s">
        <v>9501</v>
      </c>
      <c r="U4164" t="s">
        <v>9597</v>
      </c>
      <c r="V4164" t="s">
        <v>1703</v>
      </c>
      <c r="W4164" t="s">
        <v>76</v>
      </c>
      <c r="X4164" t="s">
        <v>1539</v>
      </c>
      <c r="Y4164" t="str">
        <f>"53-7062"</f>
        <v>53-7062</v>
      </c>
      <c r="Z4164" t="s">
        <v>337</v>
      </c>
      <c r="AA4164">
        <v>111998</v>
      </c>
      <c r="AB4164">
        <v>3</v>
      </c>
      <c r="AC4164">
        <v>3</v>
      </c>
      <c r="AD4164" t="s">
        <v>79</v>
      </c>
      <c r="AE4164" t="s">
        <v>95</v>
      </c>
      <c r="AF4164">
        <v>40</v>
      </c>
      <c r="AG4164" s="4">
        <v>0.33333333333333331</v>
      </c>
      <c r="AH4164" s="4">
        <v>0.70833333333333337</v>
      </c>
      <c r="AI4164" s="5">
        <v>14.78</v>
      </c>
      <c r="AJ4164">
        <v>22.17</v>
      </c>
      <c r="AL4164" t="s">
        <v>81</v>
      </c>
      <c r="AM4164" t="s">
        <v>82</v>
      </c>
      <c r="AO4164" t="s">
        <v>213</v>
      </c>
      <c r="AR4164" t="s">
        <v>82</v>
      </c>
      <c r="AT4164" t="s">
        <v>82</v>
      </c>
      <c r="AW4164" t="s">
        <v>82</v>
      </c>
      <c r="AY4164" t="s">
        <v>31840</v>
      </c>
      <c r="AZ4164" t="s">
        <v>31842</v>
      </c>
      <c r="BA4164" t="s">
        <v>5997</v>
      </c>
      <c r="BB4164">
        <v>58421</v>
      </c>
      <c r="BC4164" t="s">
        <v>87</v>
      </c>
      <c r="BH4164" t="s">
        <v>31839</v>
      </c>
      <c r="BJ4164">
        <v>450365819</v>
      </c>
    </row>
    <row r="4165" spans="1:62" x14ac:dyDescent="0.25">
      <c r="A4165" t="s">
        <v>31845</v>
      </c>
      <c r="B4165" s="2">
        <v>43515</v>
      </c>
      <c r="C4165" t="s">
        <v>63</v>
      </c>
      <c r="D4165" s="3">
        <v>43472.384246597219</v>
      </c>
      <c r="E4165" t="s">
        <v>64</v>
      </c>
      <c r="F4165" s="2">
        <v>43556</v>
      </c>
      <c r="G4165" s="2">
        <v>43799</v>
      </c>
      <c r="H4165" t="s">
        <v>15017</v>
      </c>
      <c r="I4165" t="s">
        <v>15018</v>
      </c>
      <c r="J4165" t="s">
        <v>15019</v>
      </c>
      <c r="L4165" t="s">
        <v>4755</v>
      </c>
      <c r="M4165" t="s">
        <v>105</v>
      </c>
      <c r="N4165">
        <v>75087</v>
      </c>
      <c r="O4165" t="s">
        <v>70</v>
      </c>
      <c r="Q4165" t="s">
        <v>15020</v>
      </c>
      <c r="S4165" t="s">
        <v>72</v>
      </c>
      <c r="T4165" t="s">
        <v>1917</v>
      </c>
      <c r="U4165" t="s">
        <v>1918</v>
      </c>
      <c r="V4165" t="s">
        <v>1919</v>
      </c>
      <c r="W4165" t="s">
        <v>105</v>
      </c>
      <c r="X4165" t="s">
        <v>106</v>
      </c>
      <c r="Y4165" t="str">
        <f>"37-3011"</f>
        <v>37-3011</v>
      </c>
      <c r="Z4165" t="s">
        <v>94</v>
      </c>
      <c r="AA4165">
        <v>561730</v>
      </c>
      <c r="AB4165">
        <v>3</v>
      </c>
      <c r="AC4165">
        <v>3</v>
      </c>
      <c r="AD4165" t="s">
        <v>79</v>
      </c>
      <c r="AE4165" t="s">
        <v>95</v>
      </c>
      <c r="AF4165">
        <v>40</v>
      </c>
      <c r="AG4165" s="4">
        <v>0.33333333333333331</v>
      </c>
      <c r="AH4165" s="4">
        <v>0.70833333333333337</v>
      </c>
      <c r="AI4165" s="5">
        <v>13.94</v>
      </c>
      <c r="AJ4165">
        <v>20.91</v>
      </c>
      <c r="AL4165" t="s">
        <v>81</v>
      </c>
      <c r="AM4165" t="s">
        <v>82</v>
      </c>
      <c r="AO4165" t="s">
        <v>83</v>
      </c>
      <c r="AR4165" t="s">
        <v>82</v>
      </c>
      <c r="AT4165" t="s">
        <v>82</v>
      </c>
      <c r="AW4165" t="s">
        <v>82</v>
      </c>
      <c r="AY4165" t="s">
        <v>4755</v>
      </c>
      <c r="AZ4165" t="s">
        <v>4755</v>
      </c>
      <c r="BA4165" t="s">
        <v>105</v>
      </c>
      <c r="BB4165">
        <v>75087</v>
      </c>
      <c r="BC4165" t="s">
        <v>79</v>
      </c>
      <c r="BH4165" t="s">
        <v>15019</v>
      </c>
      <c r="BJ4165">
        <v>752479222</v>
      </c>
    </row>
    <row r="4166" spans="1:62" x14ac:dyDescent="0.25">
      <c r="A4166" t="s">
        <v>31857</v>
      </c>
      <c r="B4166" s="2">
        <v>43515</v>
      </c>
      <c r="C4166" t="s">
        <v>63</v>
      </c>
      <c r="D4166" s="3">
        <v>43472.382566053238</v>
      </c>
      <c r="E4166" t="s">
        <v>64</v>
      </c>
      <c r="F4166" s="2">
        <v>43556</v>
      </c>
      <c r="G4166" s="2">
        <v>43785</v>
      </c>
      <c r="H4166" t="s">
        <v>14378</v>
      </c>
      <c r="J4166" t="s">
        <v>14379</v>
      </c>
      <c r="L4166" t="s">
        <v>2636</v>
      </c>
      <c r="M4166" t="s">
        <v>626</v>
      </c>
      <c r="N4166">
        <v>72662</v>
      </c>
      <c r="O4166" t="s">
        <v>70</v>
      </c>
      <c r="Q4166" t="s">
        <v>14380</v>
      </c>
      <c r="S4166" t="s">
        <v>72</v>
      </c>
      <c r="T4166" t="s">
        <v>1917</v>
      </c>
      <c r="U4166" t="s">
        <v>1918</v>
      </c>
      <c r="V4166" t="s">
        <v>1919</v>
      </c>
      <c r="W4166" t="s">
        <v>105</v>
      </c>
      <c r="X4166" t="s">
        <v>1673</v>
      </c>
      <c r="Y4166" t="str">
        <f>"37-3011"</f>
        <v>37-3011</v>
      </c>
      <c r="Z4166" t="s">
        <v>94</v>
      </c>
      <c r="AA4166">
        <v>561730</v>
      </c>
      <c r="AB4166">
        <v>5</v>
      </c>
      <c r="AC4166">
        <v>5</v>
      </c>
      <c r="AD4166" t="s">
        <v>79</v>
      </c>
      <c r="AE4166" t="s">
        <v>95</v>
      </c>
      <c r="AF4166">
        <v>35</v>
      </c>
      <c r="AG4166" s="4">
        <v>0.29166666666666669</v>
      </c>
      <c r="AH4166" s="4">
        <v>0.70833333333333337</v>
      </c>
      <c r="AI4166" s="5">
        <v>12.48</v>
      </c>
      <c r="AJ4166">
        <v>18.72</v>
      </c>
      <c r="AL4166" t="s">
        <v>81</v>
      </c>
      <c r="AM4166" t="s">
        <v>82</v>
      </c>
      <c r="AO4166" t="s">
        <v>83</v>
      </c>
      <c r="AR4166" t="s">
        <v>82</v>
      </c>
      <c r="AT4166" t="s">
        <v>82</v>
      </c>
      <c r="AW4166" t="s">
        <v>82</v>
      </c>
      <c r="AY4166" t="s">
        <v>2636</v>
      </c>
      <c r="AZ4166" t="s">
        <v>528</v>
      </c>
      <c r="BA4166" t="s">
        <v>626</v>
      </c>
      <c r="BB4166">
        <v>72662</v>
      </c>
      <c r="BC4166" t="s">
        <v>79</v>
      </c>
      <c r="BH4166" t="s">
        <v>14379</v>
      </c>
      <c r="BJ4166">
        <v>471959758</v>
      </c>
    </row>
    <row r="4167" spans="1:62" x14ac:dyDescent="0.25">
      <c r="A4167" t="s">
        <v>31880</v>
      </c>
      <c r="B4167" s="2">
        <v>43515</v>
      </c>
      <c r="C4167" t="s">
        <v>63</v>
      </c>
      <c r="D4167" s="3">
        <v>43472.383919085645</v>
      </c>
      <c r="E4167" t="s">
        <v>64</v>
      </c>
      <c r="F4167" s="2">
        <v>43556</v>
      </c>
      <c r="G4167" s="2">
        <v>43800</v>
      </c>
      <c r="H4167" t="s">
        <v>15174</v>
      </c>
      <c r="J4167" t="s">
        <v>15175</v>
      </c>
      <c r="L4167" t="s">
        <v>15176</v>
      </c>
      <c r="M4167" t="s">
        <v>714</v>
      </c>
      <c r="N4167">
        <v>71227</v>
      </c>
      <c r="O4167" t="s">
        <v>70</v>
      </c>
      <c r="Q4167" t="s">
        <v>15177</v>
      </c>
      <c r="S4167" t="s">
        <v>72</v>
      </c>
      <c r="T4167" t="s">
        <v>1917</v>
      </c>
      <c r="U4167" t="s">
        <v>1918</v>
      </c>
      <c r="V4167" t="s">
        <v>1919</v>
      </c>
      <c r="W4167" t="s">
        <v>105</v>
      </c>
      <c r="X4167" t="s">
        <v>5516</v>
      </c>
      <c r="Y4167" t="str">
        <f>"37-3011"</f>
        <v>37-3011</v>
      </c>
      <c r="Z4167" t="s">
        <v>94</v>
      </c>
      <c r="AA4167">
        <v>713910</v>
      </c>
      <c r="AB4167">
        <v>25</v>
      </c>
      <c r="AC4167">
        <v>25</v>
      </c>
      <c r="AD4167" t="s">
        <v>79</v>
      </c>
      <c r="AE4167" t="s">
        <v>95</v>
      </c>
      <c r="AF4167">
        <v>35</v>
      </c>
      <c r="AG4167" s="4">
        <v>0.33333333333333331</v>
      </c>
      <c r="AH4167" s="4">
        <v>0.70833333333333337</v>
      </c>
      <c r="AI4167" s="5">
        <v>9.86</v>
      </c>
      <c r="AJ4167">
        <v>14.79</v>
      </c>
      <c r="AL4167" t="s">
        <v>81</v>
      </c>
      <c r="AM4167" t="s">
        <v>82</v>
      </c>
      <c r="AO4167" t="s">
        <v>83</v>
      </c>
      <c r="AR4167" t="s">
        <v>82</v>
      </c>
      <c r="AT4167" t="s">
        <v>82</v>
      </c>
      <c r="AW4167" t="s">
        <v>82</v>
      </c>
      <c r="AY4167" t="s">
        <v>15176</v>
      </c>
      <c r="AZ4167" t="s">
        <v>4750</v>
      </c>
      <c r="BA4167" t="s">
        <v>714</v>
      </c>
      <c r="BB4167">
        <v>71227</v>
      </c>
      <c r="BC4167" t="s">
        <v>87</v>
      </c>
      <c r="BH4167" t="s">
        <v>15175</v>
      </c>
      <c r="BJ4167">
        <v>721489926</v>
      </c>
    </row>
    <row r="4168" spans="1:62" x14ac:dyDescent="0.25">
      <c r="A4168" t="s">
        <v>32135</v>
      </c>
      <c r="B4168" s="2">
        <v>43515</v>
      </c>
      <c r="C4168" t="s">
        <v>63</v>
      </c>
      <c r="D4168" s="3">
        <v>43472.381402384257</v>
      </c>
      <c r="E4168" t="s">
        <v>117</v>
      </c>
      <c r="H4168" t="s">
        <v>10473</v>
      </c>
      <c r="J4168" t="s">
        <v>10474</v>
      </c>
      <c r="L4168" t="s">
        <v>4983</v>
      </c>
      <c r="M4168" t="s">
        <v>714</v>
      </c>
      <c r="N4168">
        <v>70802</v>
      </c>
      <c r="O4168" t="s">
        <v>70</v>
      </c>
      <c r="Q4168" t="s">
        <v>10475</v>
      </c>
      <c r="S4168" t="s">
        <v>72</v>
      </c>
      <c r="T4168" t="s">
        <v>6754</v>
      </c>
      <c r="U4168" t="s">
        <v>6755</v>
      </c>
      <c r="V4168" t="s">
        <v>6756</v>
      </c>
      <c r="W4168" t="s">
        <v>714</v>
      </c>
      <c r="X4168" t="s">
        <v>1758</v>
      </c>
      <c r="Y4168" t="str">
        <f>"47-2061"</f>
        <v>47-2061</v>
      </c>
      <c r="Z4168" t="s">
        <v>326</v>
      </c>
      <c r="AA4168">
        <v>236115</v>
      </c>
      <c r="AB4168">
        <v>7</v>
      </c>
      <c r="AD4168" t="s">
        <v>79</v>
      </c>
      <c r="AE4168" t="s">
        <v>95</v>
      </c>
      <c r="AF4168">
        <v>35</v>
      </c>
      <c r="AG4168" s="4">
        <v>0.27083333333333331</v>
      </c>
      <c r="AH4168" s="4">
        <v>0.625</v>
      </c>
      <c r="AI4168" s="5">
        <v>16.420000000000002</v>
      </c>
      <c r="AJ4168">
        <v>24.63</v>
      </c>
      <c r="AL4168" t="s">
        <v>81</v>
      </c>
      <c r="AM4168" t="s">
        <v>82</v>
      </c>
      <c r="AO4168" t="s">
        <v>83</v>
      </c>
      <c r="AR4168" t="s">
        <v>82</v>
      </c>
      <c r="AT4168" t="s">
        <v>82</v>
      </c>
      <c r="AW4168" t="s">
        <v>82</v>
      </c>
      <c r="AY4168" t="s">
        <v>4983</v>
      </c>
      <c r="AZ4168" t="s">
        <v>8248</v>
      </c>
      <c r="BA4168" t="s">
        <v>714</v>
      </c>
      <c r="BB4168">
        <v>70802</v>
      </c>
      <c r="BC4168" t="s">
        <v>79</v>
      </c>
      <c r="BH4168" t="s">
        <v>10474</v>
      </c>
      <c r="BJ4168">
        <v>204901386</v>
      </c>
    </row>
    <row r="4169" spans="1:62" x14ac:dyDescent="0.25">
      <c r="A4169" t="s">
        <v>32139</v>
      </c>
      <c r="B4169" s="2">
        <v>43515</v>
      </c>
      <c r="C4169" t="s">
        <v>63</v>
      </c>
      <c r="D4169" s="3">
        <v>43472.382072060187</v>
      </c>
      <c r="E4169" t="s">
        <v>64</v>
      </c>
      <c r="F4169" s="2">
        <v>43556</v>
      </c>
      <c r="G4169" s="2">
        <v>43799</v>
      </c>
      <c r="H4169" t="s">
        <v>32140</v>
      </c>
      <c r="J4169" t="s">
        <v>32141</v>
      </c>
      <c r="L4169" t="s">
        <v>1588</v>
      </c>
      <c r="M4169" t="s">
        <v>308</v>
      </c>
      <c r="N4169">
        <v>8527</v>
      </c>
      <c r="O4169" t="s">
        <v>70</v>
      </c>
      <c r="Q4169" t="s">
        <v>32142</v>
      </c>
      <c r="S4169" t="s">
        <v>72</v>
      </c>
      <c r="T4169" t="s">
        <v>6264</v>
      </c>
      <c r="U4169" t="s">
        <v>4263</v>
      </c>
      <c r="V4169" t="s">
        <v>104</v>
      </c>
      <c r="W4169" t="s">
        <v>105</v>
      </c>
      <c r="X4169" t="s">
        <v>106</v>
      </c>
      <c r="Y4169" t="str">
        <f>"37-3011"</f>
        <v>37-3011</v>
      </c>
      <c r="Z4169" t="s">
        <v>94</v>
      </c>
      <c r="AA4169">
        <v>561730</v>
      </c>
      <c r="AB4169">
        <v>32</v>
      </c>
      <c r="AC4169">
        <v>32</v>
      </c>
      <c r="AD4169" t="s">
        <v>79</v>
      </c>
      <c r="AE4169" t="s">
        <v>80</v>
      </c>
      <c r="AF4169">
        <v>40</v>
      </c>
      <c r="AG4169" s="4">
        <v>0.29166666666666669</v>
      </c>
      <c r="AH4169" s="4">
        <v>0.66666666666666663</v>
      </c>
      <c r="AI4169" s="5">
        <v>15.4</v>
      </c>
      <c r="AJ4169">
        <v>23.1</v>
      </c>
      <c r="AK4169">
        <v>23.1</v>
      </c>
      <c r="AL4169" t="s">
        <v>81</v>
      </c>
      <c r="AM4169" t="s">
        <v>82</v>
      </c>
      <c r="AO4169" t="s">
        <v>83</v>
      </c>
      <c r="AR4169" t="s">
        <v>82</v>
      </c>
      <c r="AT4169" t="s">
        <v>82</v>
      </c>
      <c r="AW4169" t="s">
        <v>82</v>
      </c>
      <c r="AY4169" t="s">
        <v>32143</v>
      </c>
      <c r="AZ4169" t="s">
        <v>2839</v>
      </c>
      <c r="BA4169" t="s">
        <v>278</v>
      </c>
      <c r="BB4169">
        <v>20171</v>
      </c>
      <c r="BC4169" t="s">
        <v>79</v>
      </c>
      <c r="BH4169" t="s">
        <v>32144</v>
      </c>
      <c r="BJ4169">
        <v>223409991</v>
      </c>
    </row>
    <row r="4170" spans="1:62" x14ac:dyDescent="0.25">
      <c r="A4170" t="s">
        <v>32280</v>
      </c>
      <c r="B4170" s="2">
        <v>43515</v>
      </c>
      <c r="C4170" t="s">
        <v>63</v>
      </c>
      <c r="D4170" s="3">
        <v>43472.383893749997</v>
      </c>
      <c r="E4170" t="s">
        <v>64</v>
      </c>
      <c r="F4170" s="2">
        <v>43556</v>
      </c>
      <c r="G4170" s="2">
        <v>43769</v>
      </c>
      <c r="H4170" t="s">
        <v>32281</v>
      </c>
      <c r="I4170" t="s">
        <v>130</v>
      </c>
      <c r="J4170" t="s">
        <v>32282</v>
      </c>
      <c r="K4170" t="s">
        <v>130</v>
      </c>
      <c r="L4170" t="s">
        <v>32283</v>
      </c>
      <c r="M4170" t="s">
        <v>1362</v>
      </c>
      <c r="N4170">
        <v>6074</v>
      </c>
      <c r="O4170" t="s">
        <v>70</v>
      </c>
      <c r="P4170" t="s">
        <v>130</v>
      </c>
      <c r="Q4170" t="s">
        <v>32284</v>
      </c>
      <c r="R4170">
        <v>0</v>
      </c>
      <c r="S4170" t="s">
        <v>72</v>
      </c>
      <c r="T4170" t="s">
        <v>27841</v>
      </c>
      <c r="U4170" t="s">
        <v>27842</v>
      </c>
      <c r="V4170" t="s">
        <v>1042</v>
      </c>
      <c r="W4170" t="s">
        <v>147</v>
      </c>
      <c r="X4170" t="s">
        <v>28104</v>
      </c>
      <c r="Y4170" t="str">
        <f>"47-2161"</f>
        <v>47-2161</v>
      </c>
      <c r="Z4170" t="s">
        <v>6926</v>
      </c>
      <c r="AA4170">
        <v>238140</v>
      </c>
      <c r="AB4170">
        <v>15</v>
      </c>
      <c r="AC4170">
        <v>15</v>
      </c>
      <c r="AD4170" t="s">
        <v>79</v>
      </c>
      <c r="AE4170" t="s">
        <v>80</v>
      </c>
      <c r="AF4170">
        <v>40</v>
      </c>
      <c r="AG4170" s="4">
        <v>0.27083333333333331</v>
      </c>
      <c r="AH4170" s="4">
        <v>0.64583333333333337</v>
      </c>
      <c r="AI4170" s="5">
        <v>31.23</v>
      </c>
      <c r="AJ4170">
        <v>46.85</v>
      </c>
      <c r="AK4170">
        <v>46.85</v>
      </c>
      <c r="AL4170" t="s">
        <v>81</v>
      </c>
      <c r="AM4170" t="s">
        <v>82</v>
      </c>
      <c r="AO4170" t="s">
        <v>83</v>
      </c>
      <c r="AP4170" t="s">
        <v>130</v>
      </c>
      <c r="AQ4170" t="s">
        <v>130</v>
      </c>
      <c r="AR4170" t="s">
        <v>82</v>
      </c>
      <c r="AT4170" t="s">
        <v>82</v>
      </c>
      <c r="AW4170" t="s">
        <v>82</v>
      </c>
      <c r="AY4170" t="s">
        <v>32283</v>
      </c>
      <c r="AZ4170" t="s">
        <v>21036</v>
      </c>
      <c r="BA4170" t="s">
        <v>1362</v>
      </c>
      <c r="BB4170">
        <v>6074</v>
      </c>
      <c r="BC4170" t="s">
        <v>79</v>
      </c>
      <c r="BH4170" t="s">
        <v>32282</v>
      </c>
      <c r="BI4170" t="s">
        <v>130</v>
      </c>
      <c r="BJ4170">
        <v>61476553</v>
      </c>
    </row>
    <row r="4171" spans="1:62" x14ac:dyDescent="0.25">
      <c r="A4171" t="s">
        <v>32315</v>
      </c>
      <c r="B4171" s="2">
        <v>43515</v>
      </c>
      <c r="C4171" t="s">
        <v>63</v>
      </c>
      <c r="D4171" s="3">
        <v>43472.383729201392</v>
      </c>
      <c r="E4171" t="s">
        <v>117</v>
      </c>
      <c r="H4171" t="s">
        <v>32316</v>
      </c>
      <c r="I4171" t="s">
        <v>32317</v>
      </c>
      <c r="J4171" t="s">
        <v>32318</v>
      </c>
      <c r="L4171" t="s">
        <v>32319</v>
      </c>
      <c r="M4171" t="s">
        <v>105</v>
      </c>
      <c r="N4171">
        <v>79720</v>
      </c>
      <c r="O4171" t="s">
        <v>70</v>
      </c>
      <c r="P4171" t="s">
        <v>67</v>
      </c>
      <c r="Q4171" t="s">
        <v>32320</v>
      </c>
      <c r="S4171" t="s">
        <v>72</v>
      </c>
      <c r="T4171" t="s">
        <v>23711</v>
      </c>
      <c r="U4171" t="s">
        <v>23712</v>
      </c>
      <c r="V4171" t="s">
        <v>526</v>
      </c>
      <c r="W4171" t="s">
        <v>69</v>
      </c>
      <c r="X4171" t="s">
        <v>32321</v>
      </c>
      <c r="Y4171" t="str">
        <f>"47-3016"</f>
        <v>47-3016</v>
      </c>
      <c r="Z4171" t="s">
        <v>3995</v>
      </c>
      <c r="AA4171">
        <v>238160</v>
      </c>
      <c r="AB4171">
        <v>6</v>
      </c>
      <c r="AD4171" t="s">
        <v>79</v>
      </c>
      <c r="AE4171" t="s">
        <v>80</v>
      </c>
      <c r="AF4171">
        <v>40</v>
      </c>
      <c r="AG4171" s="4">
        <v>0.33333333333333331</v>
      </c>
      <c r="AH4171" s="4">
        <v>0.70833333333333337</v>
      </c>
      <c r="AI4171" s="5">
        <v>13.06</v>
      </c>
      <c r="AJ4171">
        <v>19.59</v>
      </c>
      <c r="AK4171">
        <v>19.95</v>
      </c>
      <c r="AL4171" t="s">
        <v>81</v>
      </c>
      <c r="AM4171" t="s">
        <v>82</v>
      </c>
      <c r="AO4171" t="s">
        <v>83</v>
      </c>
      <c r="AP4171" t="s">
        <v>67</v>
      </c>
      <c r="AQ4171" t="s">
        <v>67</v>
      </c>
      <c r="AR4171" t="s">
        <v>82</v>
      </c>
      <c r="AT4171" t="s">
        <v>82</v>
      </c>
      <c r="AW4171" t="s">
        <v>82</v>
      </c>
      <c r="AY4171" t="s">
        <v>32322</v>
      </c>
      <c r="AZ4171" t="s">
        <v>10714</v>
      </c>
      <c r="BA4171" t="s">
        <v>105</v>
      </c>
      <c r="BB4171">
        <v>79720</v>
      </c>
      <c r="BC4171" t="s">
        <v>79</v>
      </c>
      <c r="BH4171" t="s">
        <v>32323</v>
      </c>
      <c r="BI4171" t="s">
        <v>67</v>
      </c>
      <c r="BJ4171">
        <v>752742124</v>
      </c>
    </row>
    <row r="4172" spans="1:62" x14ac:dyDescent="0.25">
      <c r="A4172" t="s">
        <v>32423</v>
      </c>
      <c r="B4172" s="2">
        <v>43515</v>
      </c>
      <c r="C4172" t="s">
        <v>63</v>
      </c>
      <c r="D4172" s="3">
        <v>43472.385226689818</v>
      </c>
      <c r="E4172" t="s">
        <v>64</v>
      </c>
      <c r="F4172" s="2">
        <v>43556</v>
      </c>
      <c r="G4172" s="2">
        <v>43790</v>
      </c>
      <c r="H4172" t="s">
        <v>32424</v>
      </c>
      <c r="I4172" t="s">
        <v>32425</v>
      </c>
      <c r="J4172" t="s">
        <v>11743</v>
      </c>
      <c r="L4172" t="s">
        <v>240</v>
      </c>
      <c r="M4172" t="s">
        <v>147</v>
      </c>
      <c r="N4172">
        <v>15238</v>
      </c>
      <c r="O4172" t="s">
        <v>70</v>
      </c>
      <c r="Q4172" t="s">
        <v>11744</v>
      </c>
      <c r="R4172">
        <v>305</v>
      </c>
      <c r="S4172" t="s">
        <v>72</v>
      </c>
      <c r="T4172" t="s">
        <v>13303</v>
      </c>
      <c r="U4172" t="s">
        <v>16469</v>
      </c>
      <c r="V4172" t="s">
        <v>1757</v>
      </c>
      <c r="W4172" t="s">
        <v>278</v>
      </c>
      <c r="X4172" t="s">
        <v>106</v>
      </c>
      <c r="Y4172" t="str">
        <f>"37-3011"</f>
        <v>37-3011</v>
      </c>
      <c r="Z4172" t="s">
        <v>94</v>
      </c>
      <c r="AA4172">
        <v>561730</v>
      </c>
      <c r="AB4172">
        <v>125</v>
      </c>
      <c r="AC4172">
        <v>125</v>
      </c>
      <c r="AD4172" t="s">
        <v>79</v>
      </c>
      <c r="AE4172" t="s">
        <v>80</v>
      </c>
      <c r="AF4172">
        <v>35</v>
      </c>
      <c r="AG4172" s="4">
        <v>0.29166666666666669</v>
      </c>
      <c r="AH4172" s="4">
        <v>0.64583333333333337</v>
      </c>
      <c r="AI4172" s="5">
        <v>13.77</v>
      </c>
      <c r="AJ4172">
        <v>20.66</v>
      </c>
      <c r="AL4172" t="s">
        <v>81</v>
      </c>
      <c r="AM4172" t="s">
        <v>82</v>
      </c>
      <c r="AO4172" t="s">
        <v>83</v>
      </c>
      <c r="AR4172" t="s">
        <v>82</v>
      </c>
      <c r="AT4172" t="s">
        <v>82</v>
      </c>
      <c r="AW4172" t="s">
        <v>82</v>
      </c>
      <c r="AY4172" t="s">
        <v>240</v>
      </c>
      <c r="AZ4172" t="s">
        <v>3309</v>
      </c>
      <c r="BA4172" t="s">
        <v>147</v>
      </c>
      <c r="BB4172">
        <v>15238</v>
      </c>
      <c r="BC4172" t="s">
        <v>79</v>
      </c>
      <c r="BH4172" t="s">
        <v>11743</v>
      </c>
      <c r="BJ4172">
        <v>251609976</v>
      </c>
    </row>
    <row r="4173" spans="1:62" x14ac:dyDescent="0.25">
      <c r="A4173" t="s">
        <v>32472</v>
      </c>
      <c r="B4173" s="2">
        <v>43515</v>
      </c>
      <c r="C4173" t="s">
        <v>63</v>
      </c>
      <c r="D4173" s="3">
        <v>43472.384804050926</v>
      </c>
      <c r="E4173" t="s">
        <v>64</v>
      </c>
      <c r="F4173" s="2">
        <v>43556</v>
      </c>
      <c r="G4173" s="2">
        <v>43753</v>
      </c>
      <c r="H4173" t="s">
        <v>32473</v>
      </c>
      <c r="I4173" t="s">
        <v>67</v>
      </c>
      <c r="J4173" t="s">
        <v>32474</v>
      </c>
      <c r="K4173" t="s">
        <v>32475</v>
      </c>
      <c r="L4173" t="s">
        <v>8721</v>
      </c>
      <c r="M4173" t="s">
        <v>232</v>
      </c>
      <c r="N4173">
        <v>11963</v>
      </c>
      <c r="O4173" t="s">
        <v>70</v>
      </c>
      <c r="P4173" t="s">
        <v>67</v>
      </c>
      <c r="Q4173" t="s">
        <v>32476</v>
      </c>
      <c r="S4173" t="s">
        <v>72</v>
      </c>
      <c r="T4173" t="s">
        <v>3529</v>
      </c>
      <c r="U4173" t="s">
        <v>3530</v>
      </c>
      <c r="V4173" t="s">
        <v>3531</v>
      </c>
      <c r="W4173" t="s">
        <v>232</v>
      </c>
      <c r="X4173" t="s">
        <v>7885</v>
      </c>
      <c r="Y4173" t="str">
        <f>"37-2012"</f>
        <v>37-2012</v>
      </c>
      <c r="Z4173" t="s">
        <v>373</v>
      </c>
      <c r="AA4173">
        <v>721110</v>
      </c>
      <c r="AB4173">
        <v>3</v>
      </c>
      <c r="AC4173">
        <v>3</v>
      </c>
      <c r="AD4173" t="s">
        <v>79</v>
      </c>
      <c r="AE4173" t="s">
        <v>80</v>
      </c>
      <c r="AF4173">
        <v>40</v>
      </c>
      <c r="AG4173" s="4">
        <v>0.33333333333333331</v>
      </c>
      <c r="AH4173" s="4">
        <v>0.66666666666666663</v>
      </c>
      <c r="AI4173" s="5">
        <v>13.5</v>
      </c>
      <c r="AJ4173">
        <v>20.25</v>
      </c>
      <c r="AK4173">
        <v>20.25</v>
      </c>
      <c r="AL4173" t="s">
        <v>81</v>
      </c>
      <c r="AM4173" t="s">
        <v>82</v>
      </c>
      <c r="AO4173" t="s">
        <v>83</v>
      </c>
      <c r="AP4173" t="s">
        <v>67</v>
      </c>
      <c r="AQ4173" t="s">
        <v>67</v>
      </c>
      <c r="AR4173" t="s">
        <v>82</v>
      </c>
      <c r="AT4173" t="s">
        <v>82</v>
      </c>
      <c r="AW4173" t="s">
        <v>72</v>
      </c>
      <c r="AX4173">
        <v>1</v>
      </c>
      <c r="AY4173" t="s">
        <v>8721</v>
      </c>
      <c r="AZ4173" t="s">
        <v>6542</v>
      </c>
      <c r="BA4173" t="s">
        <v>232</v>
      </c>
      <c r="BB4173">
        <v>11963</v>
      </c>
      <c r="BC4173" t="s">
        <v>79</v>
      </c>
      <c r="BH4173" t="s">
        <v>32475</v>
      </c>
      <c r="BI4173" t="s">
        <v>67</v>
      </c>
      <c r="BJ4173">
        <v>271945681</v>
      </c>
    </row>
    <row r="4174" spans="1:62" x14ac:dyDescent="0.25">
      <c r="A4174" t="s">
        <v>32643</v>
      </c>
      <c r="B4174" s="2">
        <v>43515</v>
      </c>
      <c r="C4174" t="s">
        <v>63</v>
      </c>
      <c r="D4174" s="3">
        <v>43472.381596562504</v>
      </c>
      <c r="E4174" t="s">
        <v>64</v>
      </c>
      <c r="F4174" s="2">
        <v>43556</v>
      </c>
      <c r="G4174" s="2">
        <v>43784</v>
      </c>
      <c r="H4174" t="s">
        <v>12590</v>
      </c>
      <c r="I4174" t="s">
        <v>12591</v>
      </c>
      <c r="J4174" t="s">
        <v>12592</v>
      </c>
      <c r="L4174" t="s">
        <v>12593</v>
      </c>
      <c r="M4174" t="s">
        <v>105</v>
      </c>
      <c r="N4174">
        <v>76092</v>
      </c>
      <c r="O4174" t="s">
        <v>70</v>
      </c>
      <c r="Q4174" t="s">
        <v>12594</v>
      </c>
      <c r="S4174" t="s">
        <v>72</v>
      </c>
      <c r="T4174" t="s">
        <v>6264</v>
      </c>
      <c r="U4174" t="s">
        <v>10931</v>
      </c>
      <c r="V4174" t="s">
        <v>104</v>
      </c>
      <c r="W4174" t="s">
        <v>105</v>
      </c>
      <c r="X4174" t="s">
        <v>106</v>
      </c>
      <c r="Y4174" t="str">
        <f>"37-3011"</f>
        <v>37-3011</v>
      </c>
      <c r="Z4174" t="s">
        <v>94</v>
      </c>
      <c r="AA4174">
        <v>561730</v>
      </c>
      <c r="AB4174">
        <v>25</v>
      </c>
      <c r="AC4174">
        <v>25</v>
      </c>
      <c r="AD4174" t="s">
        <v>79</v>
      </c>
      <c r="AE4174" t="s">
        <v>95</v>
      </c>
      <c r="AF4174">
        <v>40</v>
      </c>
      <c r="AG4174" s="4">
        <v>0.33333333333333331</v>
      </c>
      <c r="AH4174" s="4">
        <v>0.70833333333333337</v>
      </c>
      <c r="AI4174" s="5">
        <v>13.94</v>
      </c>
      <c r="AJ4174">
        <v>20.91</v>
      </c>
      <c r="AL4174" t="s">
        <v>81</v>
      </c>
      <c r="AM4174" t="s">
        <v>82</v>
      </c>
      <c r="AO4174" t="s">
        <v>83</v>
      </c>
      <c r="AR4174" t="s">
        <v>82</v>
      </c>
      <c r="AT4174" t="s">
        <v>82</v>
      </c>
      <c r="AW4174" t="s">
        <v>82</v>
      </c>
      <c r="AY4174" t="s">
        <v>12593</v>
      </c>
      <c r="AZ4174" t="s">
        <v>1428</v>
      </c>
      <c r="BA4174" t="s">
        <v>105</v>
      </c>
      <c r="BB4174">
        <v>76092</v>
      </c>
      <c r="BC4174" t="s">
        <v>79</v>
      </c>
      <c r="BH4174" t="s">
        <v>12592</v>
      </c>
      <c r="BJ4174">
        <v>823622361</v>
      </c>
    </row>
    <row r="4175" spans="1:62" x14ac:dyDescent="0.25">
      <c r="A4175" t="s">
        <v>32747</v>
      </c>
      <c r="B4175" s="2">
        <v>43515</v>
      </c>
      <c r="C4175" t="s">
        <v>63</v>
      </c>
      <c r="D4175" s="3">
        <v>43472.381492233799</v>
      </c>
      <c r="E4175" t="s">
        <v>64</v>
      </c>
      <c r="F4175" s="2">
        <v>43556</v>
      </c>
      <c r="G4175" s="2">
        <v>43799</v>
      </c>
      <c r="H4175" t="s">
        <v>32748</v>
      </c>
      <c r="J4175" t="s">
        <v>32749</v>
      </c>
      <c r="L4175" t="s">
        <v>1729</v>
      </c>
      <c r="M4175" t="s">
        <v>783</v>
      </c>
      <c r="N4175">
        <v>44145</v>
      </c>
      <c r="O4175" t="s">
        <v>70</v>
      </c>
      <c r="Q4175" t="s">
        <v>32750</v>
      </c>
      <c r="S4175" t="s">
        <v>72</v>
      </c>
      <c r="T4175" t="s">
        <v>32104</v>
      </c>
      <c r="U4175" t="s">
        <v>32105</v>
      </c>
      <c r="V4175" t="s">
        <v>31351</v>
      </c>
      <c r="W4175" t="s">
        <v>859</v>
      </c>
      <c r="X4175" t="s">
        <v>2708</v>
      </c>
      <c r="Y4175" t="str">
        <f>"37-3011"</f>
        <v>37-3011</v>
      </c>
      <c r="Z4175" t="s">
        <v>94</v>
      </c>
      <c r="AA4175">
        <v>561730</v>
      </c>
      <c r="AB4175">
        <v>15</v>
      </c>
      <c r="AC4175">
        <v>15</v>
      </c>
      <c r="AD4175" t="s">
        <v>79</v>
      </c>
      <c r="AE4175" t="s">
        <v>80</v>
      </c>
      <c r="AF4175">
        <v>40</v>
      </c>
      <c r="AG4175" s="4">
        <v>0.33333333333333331</v>
      </c>
      <c r="AH4175" s="4">
        <v>0.70833333333333337</v>
      </c>
      <c r="AI4175" s="5">
        <v>13.7</v>
      </c>
      <c r="AJ4175">
        <v>20.55</v>
      </c>
      <c r="AL4175" t="s">
        <v>81</v>
      </c>
      <c r="AM4175" t="s">
        <v>82</v>
      </c>
      <c r="AO4175" t="s">
        <v>83</v>
      </c>
      <c r="AR4175" t="s">
        <v>82</v>
      </c>
      <c r="AT4175" t="s">
        <v>82</v>
      </c>
      <c r="AW4175" t="s">
        <v>72</v>
      </c>
      <c r="AX4175">
        <v>12</v>
      </c>
      <c r="AY4175" t="s">
        <v>1729</v>
      </c>
      <c r="AZ4175" t="s">
        <v>7299</v>
      </c>
      <c r="BA4175" t="s">
        <v>783</v>
      </c>
      <c r="BB4175">
        <v>44145</v>
      </c>
      <c r="BC4175" t="s">
        <v>79</v>
      </c>
      <c r="BH4175" t="s">
        <v>32749</v>
      </c>
      <c r="BJ4175">
        <v>264533111</v>
      </c>
    </row>
    <row r="4176" spans="1:62" x14ac:dyDescent="0.25">
      <c r="A4176" t="s">
        <v>32817</v>
      </c>
      <c r="B4176" s="2">
        <v>43515</v>
      </c>
      <c r="C4176" t="s">
        <v>63</v>
      </c>
      <c r="D4176" s="3">
        <v>43472.383948761577</v>
      </c>
      <c r="E4176" t="s">
        <v>64</v>
      </c>
      <c r="F4176" s="2">
        <v>43556</v>
      </c>
      <c r="G4176" s="2">
        <v>43799</v>
      </c>
      <c r="H4176" t="s">
        <v>32818</v>
      </c>
      <c r="J4176" t="s">
        <v>32819</v>
      </c>
      <c r="L4176" t="s">
        <v>32820</v>
      </c>
      <c r="M4176" t="s">
        <v>1246</v>
      </c>
      <c r="N4176">
        <v>63380</v>
      </c>
      <c r="O4176" t="s">
        <v>70</v>
      </c>
      <c r="Q4176" t="s">
        <v>32821</v>
      </c>
      <c r="S4176" t="s">
        <v>72</v>
      </c>
      <c r="T4176" t="s">
        <v>878</v>
      </c>
      <c r="U4176" t="s">
        <v>879</v>
      </c>
      <c r="V4176" t="s">
        <v>880</v>
      </c>
      <c r="W4176" t="s">
        <v>881</v>
      </c>
      <c r="X4176" t="s">
        <v>32822</v>
      </c>
      <c r="Y4176" t="str">
        <f>"47-2081"</f>
        <v>47-2081</v>
      </c>
      <c r="Z4176" t="s">
        <v>4356</v>
      </c>
      <c r="AA4176">
        <v>238310</v>
      </c>
      <c r="AB4176">
        <v>10</v>
      </c>
      <c r="AC4176">
        <v>10</v>
      </c>
      <c r="AD4176" t="s">
        <v>79</v>
      </c>
      <c r="AE4176" t="s">
        <v>95</v>
      </c>
      <c r="AF4176">
        <v>40</v>
      </c>
      <c r="AG4176" s="4">
        <v>0.25</v>
      </c>
      <c r="AH4176" s="4">
        <v>0.66666666666666663</v>
      </c>
      <c r="AI4176" s="5">
        <v>22.02</v>
      </c>
      <c r="AJ4176">
        <v>33.03</v>
      </c>
      <c r="AK4176">
        <v>44.25</v>
      </c>
      <c r="AL4176" t="s">
        <v>81</v>
      </c>
      <c r="AM4176" t="s">
        <v>82</v>
      </c>
      <c r="AO4176" t="s">
        <v>83</v>
      </c>
      <c r="AR4176" t="s">
        <v>82</v>
      </c>
      <c r="AT4176" t="s">
        <v>82</v>
      </c>
      <c r="AW4176" t="s">
        <v>82</v>
      </c>
      <c r="AY4176" t="s">
        <v>32820</v>
      </c>
      <c r="AZ4176" t="s">
        <v>1047</v>
      </c>
      <c r="BA4176" t="s">
        <v>1246</v>
      </c>
      <c r="BB4176">
        <v>63380</v>
      </c>
      <c r="BC4176" t="s">
        <v>79</v>
      </c>
      <c r="BH4176" t="s">
        <v>32823</v>
      </c>
      <c r="BJ4176">
        <v>454718695</v>
      </c>
    </row>
    <row r="4177" spans="1:62" x14ac:dyDescent="0.25">
      <c r="A4177" t="s">
        <v>32854</v>
      </c>
      <c r="B4177" s="2">
        <v>43515</v>
      </c>
      <c r="C4177" t="s">
        <v>63</v>
      </c>
      <c r="D4177" s="3">
        <v>43472.380356608795</v>
      </c>
      <c r="E4177" t="s">
        <v>282</v>
      </c>
      <c r="F4177" s="2">
        <v>43556</v>
      </c>
      <c r="G4177" s="2">
        <v>43790</v>
      </c>
      <c r="H4177" t="s">
        <v>32855</v>
      </c>
      <c r="J4177" t="s">
        <v>32856</v>
      </c>
      <c r="K4177" t="s">
        <v>32857</v>
      </c>
      <c r="L4177" t="s">
        <v>1802</v>
      </c>
      <c r="M4177" t="s">
        <v>1246</v>
      </c>
      <c r="N4177">
        <v>63010</v>
      </c>
      <c r="O4177" t="s">
        <v>70</v>
      </c>
      <c r="Q4177" t="s">
        <v>32858</v>
      </c>
      <c r="S4177" t="s">
        <v>72</v>
      </c>
      <c r="T4177" t="s">
        <v>1855</v>
      </c>
      <c r="U4177" t="s">
        <v>1856</v>
      </c>
      <c r="V4177" t="s">
        <v>863</v>
      </c>
      <c r="W4177" t="s">
        <v>105</v>
      </c>
      <c r="X4177" t="s">
        <v>2708</v>
      </c>
      <c r="Y4177" t="str">
        <f>"37-3011"</f>
        <v>37-3011</v>
      </c>
      <c r="Z4177" t="s">
        <v>94</v>
      </c>
      <c r="AA4177">
        <v>56173</v>
      </c>
      <c r="AB4177">
        <v>25</v>
      </c>
      <c r="AC4177">
        <v>20</v>
      </c>
      <c r="AD4177" t="s">
        <v>79</v>
      </c>
      <c r="AE4177" t="s">
        <v>80</v>
      </c>
      <c r="AF4177">
        <v>40</v>
      </c>
      <c r="AG4177" s="4">
        <v>0.33333333333333331</v>
      </c>
      <c r="AH4177" s="4">
        <v>0.70833333333333337</v>
      </c>
      <c r="AI4177" s="5">
        <v>14.73</v>
      </c>
      <c r="AJ4177">
        <v>22.1</v>
      </c>
      <c r="AL4177" t="s">
        <v>81</v>
      </c>
      <c r="AM4177" t="s">
        <v>82</v>
      </c>
      <c r="AO4177" t="s">
        <v>83</v>
      </c>
      <c r="AR4177" t="s">
        <v>82</v>
      </c>
      <c r="AT4177" t="s">
        <v>82</v>
      </c>
      <c r="AW4177" t="s">
        <v>72</v>
      </c>
      <c r="AX4177">
        <v>3</v>
      </c>
      <c r="AY4177" t="s">
        <v>32859</v>
      </c>
      <c r="AZ4177" t="s">
        <v>32859</v>
      </c>
      <c r="BA4177" t="s">
        <v>745</v>
      </c>
      <c r="BB4177">
        <v>66048</v>
      </c>
      <c r="BC4177" t="s">
        <v>79</v>
      </c>
      <c r="BH4177" t="s">
        <v>32860</v>
      </c>
      <c r="BJ4177">
        <v>451216314</v>
      </c>
    </row>
    <row r="4178" spans="1:62" x14ac:dyDescent="0.25">
      <c r="A4178" t="s">
        <v>32975</v>
      </c>
      <c r="B4178" s="2">
        <v>43515</v>
      </c>
      <c r="C4178" t="s">
        <v>63</v>
      </c>
      <c r="D4178" s="3">
        <v>43472.385523506942</v>
      </c>
      <c r="E4178" t="s">
        <v>64</v>
      </c>
      <c r="F4178" s="2">
        <v>43556</v>
      </c>
      <c r="G4178" s="2">
        <v>43770</v>
      </c>
      <c r="H4178" t="s">
        <v>32899</v>
      </c>
      <c r="J4178" t="s">
        <v>32900</v>
      </c>
      <c r="K4178" t="s">
        <v>32901</v>
      </c>
      <c r="L4178" t="s">
        <v>14349</v>
      </c>
      <c r="M4178" t="s">
        <v>5997</v>
      </c>
      <c r="N4178">
        <v>58502</v>
      </c>
      <c r="O4178" t="s">
        <v>70</v>
      </c>
      <c r="Q4178" t="s">
        <v>32902</v>
      </c>
      <c r="S4178" t="s">
        <v>72</v>
      </c>
      <c r="T4178" t="s">
        <v>23241</v>
      </c>
      <c r="U4178" t="s">
        <v>23242</v>
      </c>
      <c r="V4178" t="s">
        <v>9675</v>
      </c>
      <c r="W4178" t="s">
        <v>105</v>
      </c>
      <c r="X4178" t="s">
        <v>32976</v>
      </c>
      <c r="Y4178" t="str">
        <f>"53-3032"</f>
        <v>53-3032</v>
      </c>
      <c r="Z4178" t="s">
        <v>157</v>
      </c>
      <c r="AA4178">
        <v>238110</v>
      </c>
      <c r="AB4178">
        <v>20</v>
      </c>
      <c r="AC4178">
        <v>20</v>
      </c>
      <c r="AD4178" t="s">
        <v>79</v>
      </c>
      <c r="AE4178" t="s">
        <v>80</v>
      </c>
      <c r="AF4178">
        <v>40</v>
      </c>
      <c r="AG4178" s="4">
        <v>0.25</v>
      </c>
      <c r="AH4178" s="4">
        <v>0.58333333333333337</v>
      </c>
      <c r="AI4178" s="5">
        <v>28.96</v>
      </c>
      <c r="AJ4178">
        <v>43.44</v>
      </c>
      <c r="AL4178" t="s">
        <v>81</v>
      </c>
      <c r="AM4178" t="s">
        <v>82</v>
      </c>
      <c r="AO4178" t="s">
        <v>83</v>
      </c>
      <c r="AR4178" t="s">
        <v>82</v>
      </c>
      <c r="AT4178" t="s">
        <v>82</v>
      </c>
      <c r="AW4178" t="s">
        <v>72</v>
      </c>
      <c r="AX4178">
        <v>9</v>
      </c>
      <c r="AY4178" t="s">
        <v>30795</v>
      </c>
      <c r="AZ4178" t="s">
        <v>19032</v>
      </c>
      <c r="BA4178" t="s">
        <v>5997</v>
      </c>
      <c r="BB4178">
        <v>58601</v>
      </c>
      <c r="BC4178" t="s">
        <v>79</v>
      </c>
      <c r="BH4178" t="s">
        <v>32977</v>
      </c>
      <c r="BJ4178">
        <v>450262344</v>
      </c>
    </row>
    <row r="4179" spans="1:62" x14ac:dyDescent="0.25">
      <c r="A4179" t="s">
        <v>33021</v>
      </c>
      <c r="B4179" s="2">
        <v>43515</v>
      </c>
      <c r="C4179" t="s">
        <v>63</v>
      </c>
      <c r="D4179" s="3">
        <v>43472.384811249998</v>
      </c>
      <c r="E4179" t="s">
        <v>64</v>
      </c>
      <c r="F4179" s="2">
        <v>43556</v>
      </c>
      <c r="G4179" s="2">
        <v>43814</v>
      </c>
      <c r="H4179" t="s">
        <v>33022</v>
      </c>
      <c r="J4179" t="s">
        <v>33023</v>
      </c>
      <c r="L4179" t="s">
        <v>19786</v>
      </c>
      <c r="M4179" t="s">
        <v>226</v>
      </c>
      <c r="N4179">
        <v>48309</v>
      </c>
      <c r="O4179" t="s">
        <v>70</v>
      </c>
      <c r="Q4179" t="s">
        <v>33024</v>
      </c>
      <c r="S4179" t="s">
        <v>72</v>
      </c>
      <c r="T4179" t="s">
        <v>4262</v>
      </c>
      <c r="U4179" t="s">
        <v>4263</v>
      </c>
      <c r="V4179" t="s">
        <v>1225</v>
      </c>
      <c r="W4179" t="s">
        <v>105</v>
      </c>
      <c r="X4179" t="s">
        <v>106</v>
      </c>
      <c r="Y4179" t="str">
        <f>"37-3011"</f>
        <v>37-3011</v>
      </c>
      <c r="Z4179" t="s">
        <v>94</v>
      </c>
      <c r="AA4179">
        <v>561730</v>
      </c>
      <c r="AB4179">
        <v>60</v>
      </c>
      <c r="AC4179">
        <v>60</v>
      </c>
      <c r="AD4179" t="s">
        <v>79</v>
      </c>
      <c r="AE4179" t="s">
        <v>80</v>
      </c>
      <c r="AF4179">
        <v>40</v>
      </c>
      <c r="AG4179" s="4">
        <v>0.3125</v>
      </c>
      <c r="AH4179" s="4">
        <v>0.6875</v>
      </c>
      <c r="AI4179" s="5">
        <v>13.72</v>
      </c>
      <c r="AJ4179">
        <v>20.58</v>
      </c>
      <c r="AL4179" t="s">
        <v>81</v>
      </c>
      <c r="AM4179" t="s">
        <v>82</v>
      </c>
      <c r="AO4179" t="s">
        <v>83</v>
      </c>
      <c r="AR4179" t="s">
        <v>82</v>
      </c>
      <c r="AT4179" t="s">
        <v>82</v>
      </c>
      <c r="AW4179" t="s">
        <v>82</v>
      </c>
      <c r="AY4179" t="s">
        <v>19786</v>
      </c>
      <c r="AZ4179" t="s">
        <v>3246</v>
      </c>
      <c r="BA4179" t="s">
        <v>226</v>
      </c>
      <c r="BB4179">
        <v>48309</v>
      </c>
      <c r="BC4179" t="s">
        <v>79</v>
      </c>
      <c r="BH4179" t="s">
        <v>33023</v>
      </c>
      <c r="BJ4179">
        <v>208756998</v>
      </c>
    </row>
    <row r="4180" spans="1:62" x14ac:dyDescent="0.25">
      <c r="A4180" t="s">
        <v>33489</v>
      </c>
      <c r="B4180" s="2">
        <v>43515</v>
      </c>
      <c r="C4180" t="s">
        <v>63</v>
      </c>
      <c r="D4180" s="3">
        <v>43472.385105844907</v>
      </c>
      <c r="E4180" t="s">
        <v>64</v>
      </c>
      <c r="F4180" s="2">
        <v>43556</v>
      </c>
      <c r="G4180" s="2">
        <v>43799</v>
      </c>
      <c r="H4180" t="s">
        <v>10535</v>
      </c>
      <c r="J4180" t="s">
        <v>10536</v>
      </c>
      <c r="L4180" t="s">
        <v>3959</v>
      </c>
      <c r="M4180" t="s">
        <v>714</v>
      </c>
      <c r="N4180">
        <v>70769</v>
      </c>
      <c r="O4180" t="s">
        <v>70</v>
      </c>
      <c r="Q4180" t="s">
        <v>10537</v>
      </c>
      <c r="S4180" t="s">
        <v>72</v>
      </c>
      <c r="T4180" t="s">
        <v>6754</v>
      </c>
      <c r="U4180" t="s">
        <v>6755</v>
      </c>
      <c r="V4180" t="s">
        <v>6756</v>
      </c>
      <c r="W4180" t="s">
        <v>714</v>
      </c>
      <c r="X4180" t="s">
        <v>10538</v>
      </c>
      <c r="Y4180" t="str">
        <f>"37-3011"</f>
        <v>37-3011</v>
      </c>
      <c r="Z4180" t="s">
        <v>94</v>
      </c>
      <c r="AA4180">
        <v>561730</v>
      </c>
      <c r="AB4180">
        <v>5</v>
      </c>
      <c r="AC4180">
        <v>5</v>
      </c>
      <c r="AD4180" t="s">
        <v>79</v>
      </c>
      <c r="AE4180" t="s">
        <v>95</v>
      </c>
      <c r="AF4180">
        <v>35</v>
      </c>
      <c r="AG4180" s="4">
        <v>0.27083333333333331</v>
      </c>
      <c r="AH4180" s="4">
        <v>0.625</v>
      </c>
      <c r="AI4180" s="5">
        <v>13.42</v>
      </c>
      <c r="AJ4180">
        <v>20.13</v>
      </c>
      <c r="AL4180" t="s">
        <v>81</v>
      </c>
      <c r="AM4180" t="s">
        <v>82</v>
      </c>
      <c r="AO4180" t="s">
        <v>83</v>
      </c>
      <c r="AR4180" t="s">
        <v>82</v>
      </c>
      <c r="AT4180" t="s">
        <v>82</v>
      </c>
      <c r="AW4180" t="s">
        <v>82</v>
      </c>
      <c r="AY4180" t="s">
        <v>3959</v>
      </c>
      <c r="AZ4180" t="s">
        <v>3961</v>
      </c>
      <c r="BA4180" t="s">
        <v>714</v>
      </c>
      <c r="BB4180">
        <v>70769</v>
      </c>
      <c r="BC4180" t="s">
        <v>79</v>
      </c>
      <c r="BH4180" t="s">
        <v>10539</v>
      </c>
      <c r="BJ4180">
        <v>300229143</v>
      </c>
    </row>
    <row r="4181" spans="1:62" x14ac:dyDescent="0.25">
      <c r="A4181" t="s">
        <v>33537</v>
      </c>
      <c r="B4181" s="2">
        <v>43515</v>
      </c>
      <c r="C4181" t="s">
        <v>63</v>
      </c>
      <c r="D4181" s="3">
        <v>43472.379987395834</v>
      </c>
      <c r="E4181" t="s">
        <v>117</v>
      </c>
      <c r="H4181" t="s">
        <v>11303</v>
      </c>
      <c r="I4181" t="s">
        <v>11304</v>
      </c>
      <c r="J4181" t="s">
        <v>11305</v>
      </c>
      <c r="L4181" t="s">
        <v>738</v>
      </c>
      <c r="M4181" t="s">
        <v>105</v>
      </c>
      <c r="N4181">
        <v>78724</v>
      </c>
      <c r="O4181" t="s">
        <v>70</v>
      </c>
      <c r="Q4181" t="s">
        <v>11306</v>
      </c>
      <c r="S4181" t="s">
        <v>72</v>
      </c>
      <c r="T4181" t="s">
        <v>1855</v>
      </c>
      <c r="U4181" t="s">
        <v>1856</v>
      </c>
      <c r="V4181" t="s">
        <v>863</v>
      </c>
      <c r="W4181" t="s">
        <v>105</v>
      </c>
      <c r="X4181" t="s">
        <v>11307</v>
      </c>
      <c r="Y4181" t="str">
        <f>"47-3016"</f>
        <v>47-3016</v>
      </c>
      <c r="Z4181" t="s">
        <v>3995</v>
      </c>
      <c r="AA4181">
        <v>236220</v>
      </c>
      <c r="AB4181">
        <v>46</v>
      </c>
      <c r="AD4181" t="s">
        <v>79</v>
      </c>
      <c r="AE4181" t="s">
        <v>95</v>
      </c>
      <c r="AF4181">
        <v>40</v>
      </c>
      <c r="AG4181" s="4">
        <v>0.29166666666666669</v>
      </c>
      <c r="AH4181" s="4">
        <v>0.625</v>
      </c>
      <c r="AI4181" s="5">
        <v>14.94</v>
      </c>
      <c r="AJ4181">
        <v>22.41</v>
      </c>
      <c r="AL4181" t="s">
        <v>81</v>
      </c>
      <c r="AM4181" t="s">
        <v>82</v>
      </c>
      <c r="AO4181" t="s">
        <v>83</v>
      </c>
      <c r="AR4181" t="s">
        <v>82</v>
      </c>
      <c r="AT4181" t="s">
        <v>82</v>
      </c>
      <c r="AW4181" t="s">
        <v>82</v>
      </c>
      <c r="AY4181" t="s">
        <v>738</v>
      </c>
      <c r="AZ4181" t="s">
        <v>2422</v>
      </c>
      <c r="BA4181" t="s">
        <v>105</v>
      </c>
      <c r="BB4181">
        <v>78724</v>
      </c>
      <c r="BC4181" t="s">
        <v>79</v>
      </c>
      <c r="BH4181" t="s">
        <v>11305</v>
      </c>
      <c r="BJ4181">
        <v>742029212</v>
      </c>
    </row>
    <row r="4182" spans="1:62" x14ac:dyDescent="0.25">
      <c r="A4182" t="s">
        <v>33543</v>
      </c>
      <c r="B4182" s="2">
        <v>43515</v>
      </c>
      <c r="C4182" t="s">
        <v>63</v>
      </c>
      <c r="D4182" s="3">
        <v>43472.380661064817</v>
      </c>
      <c r="E4182" t="s">
        <v>64</v>
      </c>
      <c r="F4182" s="2">
        <v>43556</v>
      </c>
      <c r="G4182" s="2">
        <v>43814</v>
      </c>
      <c r="H4182" t="s">
        <v>2082</v>
      </c>
      <c r="J4182" t="s">
        <v>2083</v>
      </c>
      <c r="L4182" t="s">
        <v>2084</v>
      </c>
      <c r="M4182" t="s">
        <v>1966</v>
      </c>
      <c r="N4182">
        <v>19968</v>
      </c>
      <c r="O4182" t="s">
        <v>70</v>
      </c>
      <c r="Q4182" t="s">
        <v>2085</v>
      </c>
      <c r="S4182" t="s">
        <v>72</v>
      </c>
      <c r="T4182" t="s">
        <v>73</v>
      </c>
      <c r="U4182" t="s">
        <v>1167</v>
      </c>
      <c r="V4182" t="s">
        <v>75</v>
      </c>
      <c r="W4182" t="s">
        <v>76</v>
      </c>
      <c r="X4182" t="s">
        <v>1256</v>
      </c>
      <c r="Y4182" t="str">
        <f>"37-3011"</f>
        <v>37-3011</v>
      </c>
      <c r="Z4182" t="s">
        <v>94</v>
      </c>
      <c r="AA4182">
        <v>561730</v>
      </c>
      <c r="AB4182">
        <v>8</v>
      </c>
      <c r="AC4182">
        <v>8</v>
      </c>
      <c r="AD4182" t="s">
        <v>79</v>
      </c>
      <c r="AE4182" t="s">
        <v>80</v>
      </c>
      <c r="AF4182">
        <v>40</v>
      </c>
      <c r="AG4182" s="4">
        <v>0.29166666666666669</v>
      </c>
      <c r="AH4182" s="4">
        <v>0.66666666666666663</v>
      </c>
      <c r="AI4182" s="5">
        <v>13.68</v>
      </c>
      <c r="AJ4182">
        <v>20.52</v>
      </c>
      <c r="AK4182">
        <v>20.52</v>
      </c>
      <c r="AL4182" t="s">
        <v>81</v>
      </c>
      <c r="AM4182" t="s">
        <v>82</v>
      </c>
      <c r="AO4182" t="s">
        <v>83</v>
      </c>
      <c r="AR4182" t="s">
        <v>82</v>
      </c>
      <c r="AT4182" t="s">
        <v>82</v>
      </c>
      <c r="AW4182" t="s">
        <v>72</v>
      </c>
      <c r="AX4182">
        <v>1</v>
      </c>
      <c r="AY4182" t="s">
        <v>2084</v>
      </c>
      <c r="AZ4182" t="s">
        <v>2086</v>
      </c>
      <c r="BA4182" t="s">
        <v>1966</v>
      </c>
      <c r="BB4182">
        <v>19968</v>
      </c>
      <c r="BC4182" t="s">
        <v>79</v>
      </c>
      <c r="BH4182" t="s">
        <v>2083</v>
      </c>
      <c r="BJ4182">
        <v>510305573</v>
      </c>
    </row>
    <row r="4183" spans="1:62" x14ac:dyDescent="0.25">
      <c r="A4183" t="s">
        <v>33656</v>
      </c>
      <c r="B4183" s="2">
        <v>43515</v>
      </c>
      <c r="C4183" t="s">
        <v>63</v>
      </c>
      <c r="D4183" s="3">
        <v>43472.381138020835</v>
      </c>
      <c r="E4183" t="s">
        <v>64</v>
      </c>
      <c r="F4183" s="2">
        <v>43556</v>
      </c>
      <c r="G4183" s="2">
        <v>43814</v>
      </c>
      <c r="H4183" t="s">
        <v>33657</v>
      </c>
      <c r="I4183" t="s">
        <v>33658</v>
      </c>
      <c r="J4183" t="s">
        <v>33659</v>
      </c>
      <c r="L4183" t="s">
        <v>1225</v>
      </c>
      <c r="M4183" t="s">
        <v>105</v>
      </c>
      <c r="N4183">
        <v>75217</v>
      </c>
      <c r="O4183" t="s">
        <v>70</v>
      </c>
      <c r="Q4183" t="s">
        <v>33660</v>
      </c>
      <c r="S4183" t="s">
        <v>72</v>
      </c>
      <c r="T4183" t="s">
        <v>1855</v>
      </c>
      <c r="U4183" t="s">
        <v>1856</v>
      </c>
      <c r="V4183" t="s">
        <v>863</v>
      </c>
      <c r="W4183" t="s">
        <v>105</v>
      </c>
      <c r="X4183" t="s">
        <v>2708</v>
      </c>
      <c r="Y4183" t="str">
        <f>"37-3011"</f>
        <v>37-3011</v>
      </c>
      <c r="Z4183" t="s">
        <v>94</v>
      </c>
      <c r="AA4183">
        <v>56173</v>
      </c>
      <c r="AB4183">
        <v>8</v>
      </c>
      <c r="AC4183">
        <v>8</v>
      </c>
      <c r="AD4183" t="s">
        <v>79</v>
      </c>
      <c r="AE4183" t="s">
        <v>95</v>
      </c>
      <c r="AF4183">
        <v>40</v>
      </c>
      <c r="AG4183" s="4">
        <v>0.33333333333333331</v>
      </c>
      <c r="AH4183" s="4">
        <v>0.70833333333333337</v>
      </c>
      <c r="AI4183" s="5">
        <v>13.94</v>
      </c>
      <c r="AJ4183">
        <v>20.91</v>
      </c>
      <c r="AL4183" t="s">
        <v>81</v>
      </c>
      <c r="AM4183" t="s">
        <v>82</v>
      </c>
      <c r="AO4183" t="s">
        <v>83</v>
      </c>
      <c r="AR4183" t="s">
        <v>82</v>
      </c>
      <c r="AT4183" t="s">
        <v>82</v>
      </c>
      <c r="AW4183" t="s">
        <v>82</v>
      </c>
      <c r="AY4183" t="s">
        <v>1225</v>
      </c>
      <c r="AZ4183" t="s">
        <v>1225</v>
      </c>
      <c r="BA4183" t="s">
        <v>105</v>
      </c>
      <c r="BB4183">
        <v>75217</v>
      </c>
      <c r="BC4183" t="s">
        <v>79</v>
      </c>
      <c r="BH4183" t="s">
        <v>33659</v>
      </c>
      <c r="BJ4183">
        <v>371734115</v>
      </c>
    </row>
    <row r="4184" spans="1:62" x14ac:dyDescent="0.25">
      <c r="A4184" t="s">
        <v>33716</v>
      </c>
      <c r="B4184" s="2">
        <v>43515</v>
      </c>
      <c r="C4184" t="s">
        <v>63</v>
      </c>
      <c r="D4184" s="3">
        <v>43472.385459375</v>
      </c>
      <c r="E4184" t="s">
        <v>64</v>
      </c>
      <c r="F4184" s="2">
        <v>43556</v>
      </c>
      <c r="G4184" s="2">
        <v>43800</v>
      </c>
      <c r="H4184" t="s">
        <v>33717</v>
      </c>
      <c r="J4184" t="s">
        <v>33718</v>
      </c>
      <c r="K4184" t="s">
        <v>33719</v>
      </c>
      <c r="L4184" t="s">
        <v>3553</v>
      </c>
      <c r="M4184" t="s">
        <v>714</v>
      </c>
      <c r="N4184">
        <v>70814</v>
      </c>
      <c r="O4184" t="s">
        <v>70</v>
      </c>
      <c r="Q4184" t="s">
        <v>33720</v>
      </c>
      <c r="S4184" t="s">
        <v>72</v>
      </c>
      <c r="T4184" t="s">
        <v>6754</v>
      </c>
      <c r="U4184" t="s">
        <v>6755</v>
      </c>
      <c r="V4184" t="s">
        <v>6756</v>
      </c>
      <c r="W4184" t="s">
        <v>714</v>
      </c>
      <c r="X4184" t="s">
        <v>1673</v>
      </c>
      <c r="Y4184" t="str">
        <f>"37-3011"</f>
        <v>37-3011</v>
      </c>
      <c r="Z4184" t="s">
        <v>94</v>
      </c>
      <c r="AA4184">
        <v>561730</v>
      </c>
      <c r="AB4184">
        <v>4</v>
      </c>
      <c r="AC4184">
        <v>4</v>
      </c>
      <c r="AD4184" t="s">
        <v>79</v>
      </c>
      <c r="AE4184" t="s">
        <v>95</v>
      </c>
      <c r="AF4184">
        <v>35</v>
      </c>
      <c r="AG4184" s="4">
        <v>0.27083333333333331</v>
      </c>
      <c r="AH4184" s="4">
        <v>0.625</v>
      </c>
      <c r="AI4184" s="5">
        <v>13.42</v>
      </c>
      <c r="AJ4184">
        <v>20.13</v>
      </c>
      <c r="AL4184" t="s">
        <v>81</v>
      </c>
      <c r="AM4184" t="s">
        <v>82</v>
      </c>
      <c r="AO4184" t="s">
        <v>83</v>
      </c>
      <c r="AR4184" t="s">
        <v>82</v>
      </c>
      <c r="AT4184" t="s">
        <v>82</v>
      </c>
      <c r="AW4184" t="s">
        <v>82</v>
      </c>
      <c r="AY4184" t="s">
        <v>3553</v>
      </c>
      <c r="AZ4184" t="s">
        <v>4612</v>
      </c>
      <c r="BA4184" t="s">
        <v>714</v>
      </c>
      <c r="BB4184">
        <v>70814</v>
      </c>
      <c r="BC4184" t="s">
        <v>79</v>
      </c>
      <c r="BH4184" t="s">
        <v>33718</v>
      </c>
      <c r="BJ4184">
        <v>10934534</v>
      </c>
    </row>
    <row r="4185" spans="1:62" x14ac:dyDescent="0.25">
      <c r="A4185" t="s">
        <v>33967</v>
      </c>
      <c r="B4185" s="2">
        <v>43515</v>
      </c>
      <c r="C4185" t="s">
        <v>63</v>
      </c>
      <c r="D4185" s="3">
        <v>43472.383154583331</v>
      </c>
      <c r="E4185" t="s">
        <v>64</v>
      </c>
      <c r="F4185" s="2">
        <v>43556</v>
      </c>
      <c r="G4185" s="2">
        <v>43814</v>
      </c>
      <c r="H4185" t="s">
        <v>10687</v>
      </c>
      <c r="J4185" t="s">
        <v>10688</v>
      </c>
      <c r="K4185" t="s">
        <v>10689</v>
      </c>
      <c r="L4185" t="s">
        <v>2277</v>
      </c>
      <c r="M4185" t="s">
        <v>714</v>
      </c>
      <c r="N4185">
        <v>70596</v>
      </c>
      <c r="O4185" t="s">
        <v>70</v>
      </c>
      <c r="P4185" t="s">
        <v>10690</v>
      </c>
      <c r="Q4185" t="s">
        <v>10691</v>
      </c>
      <c r="S4185" t="s">
        <v>72</v>
      </c>
      <c r="T4185" t="s">
        <v>10583</v>
      </c>
      <c r="U4185" t="s">
        <v>10584</v>
      </c>
      <c r="V4185" t="s">
        <v>10585</v>
      </c>
      <c r="W4185" t="s">
        <v>100</v>
      </c>
      <c r="X4185" t="s">
        <v>10692</v>
      </c>
      <c r="Y4185" t="str">
        <f>"37-3011"</f>
        <v>37-3011</v>
      </c>
      <c r="Z4185" t="s">
        <v>94</v>
      </c>
      <c r="AA4185">
        <v>561730</v>
      </c>
      <c r="AB4185">
        <v>15</v>
      </c>
      <c r="AC4185">
        <v>15</v>
      </c>
      <c r="AD4185" t="s">
        <v>79</v>
      </c>
      <c r="AE4185" t="s">
        <v>95</v>
      </c>
      <c r="AF4185">
        <v>40</v>
      </c>
      <c r="AG4185" s="4">
        <v>0.29166666666666669</v>
      </c>
      <c r="AH4185" s="4">
        <v>0.72916666666666663</v>
      </c>
      <c r="AI4185" s="5">
        <v>13.17</v>
      </c>
      <c r="AJ4185">
        <v>19.760000000000002</v>
      </c>
      <c r="AL4185" t="s">
        <v>81</v>
      </c>
      <c r="AM4185" t="s">
        <v>82</v>
      </c>
      <c r="AO4185" t="s">
        <v>83</v>
      </c>
      <c r="AP4185" t="s">
        <v>10693</v>
      </c>
      <c r="AQ4185" t="s">
        <v>10693</v>
      </c>
      <c r="AR4185" t="s">
        <v>82</v>
      </c>
      <c r="AT4185" t="s">
        <v>82</v>
      </c>
      <c r="AW4185" t="s">
        <v>72</v>
      </c>
      <c r="AX4185">
        <v>1</v>
      </c>
      <c r="AY4185" t="s">
        <v>2277</v>
      </c>
      <c r="AZ4185" t="s">
        <v>2277</v>
      </c>
      <c r="BA4185" t="s">
        <v>714</v>
      </c>
      <c r="BB4185">
        <v>70596</v>
      </c>
      <c r="BC4185" t="s">
        <v>79</v>
      </c>
      <c r="BH4185" t="s">
        <v>10688</v>
      </c>
      <c r="BI4185" t="s">
        <v>10689</v>
      </c>
      <c r="BJ4185">
        <v>721419022</v>
      </c>
    </row>
    <row r="4186" spans="1:62" x14ac:dyDescent="0.25">
      <c r="A4186" t="s">
        <v>34036</v>
      </c>
      <c r="B4186" s="2">
        <v>43515</v>
      </c>
      <c r="C4186" t="s">
        <v>63</v>
      </c>
      <c r="D4186" s="3">
        <v>43472.381630428237</v>
      </c>
      <c r="E4186" t="s">
        <v>282</v>
      </c>
      <c r="F4186" s="2">
        <v>43556</v>
      </c>
      <c r="G4186" s="2">
        <v>43784</v>
      </c>
      <c r="H4186" t="s">
        <v>34037</v>
      </c>
      <c r="I4186" t="s">
        <v>34038</v>
      </c>
      <c r="J4186" t="s">
        <v>34039</v>
      </c>
      <c r="K4186" t="s">
        <v>34040</v>
      </c>
      <c r="L4186" t="s">
        <v>3694</v>
      </c>
      <c r="M4186" t="s">
        <v>2367</v>
      </c>
      <c r="N4186">
        <v>29577</v>
      </c>
      <c r="O4186" t="s">
        <v>70</v>
      </c>
      <c r="Q4186" t="s">
        <v>34041</v>
      </c>
      <c r="S4186" t="s">
        <v>82</v>
      </c>
      <c r="U4186" t="s">
        <v>92</v>
      </c>
      <c r="X4186" t="s">
        <v>1427</v>
      </c>
      <c r="Y4186" t="str">
        <f>"37-2012"</f>
        <v>37-2012</v>
      </c>
      <c r="Z4186" t="s">
        <v>373</v>
      </c>
      <c r="AA4186">
        <v>721110</v>
      </c>
      <c r="AB4186">
        <v>90</v>
      </c>
      <c r="AC4186">
        <v>89</v>
      </c>
      <c r="AD4186" t="s">
        <v>79</v>
      </c>
      <c r="AE4186" t="s">
        <v>80</v>
      </c>
      <c r="AF4186">
        <v>35</v>
      </c>
      <c r="AG4186" s="4">
        <v>0.29166666666666669</v>
      </c>
      <c r="AH4186" s="4">
        <v>0.28819444444444448</v>
      </c>
      <c r="AI4186" s="5">
        <v>9.43</v>
      </c>
      <c r="AJ4186">
        <v>14.15</v>
      </c>
      <c r="AK4186">
        <v>14.15</v>
      </c>
      <c r="AL4186" t="s">
        <v>81</v>
      </c>
      <c r="AM4186" t="s">
        <v>82</v>
      </c>
      <c r="AO4186" t="s">
        <v>213</v>
      </c>
      <c r="AR4186" t="s">
        <v>82</v>
      </c>
      <c r="AT4186" t="s">
        <v>82</v>
      </c>
      <c r="AW4186" t="s">
        <v>72</v>
      </c>
      <c r="AX4186">
        <v>3</v>
      </c>
      <c r="AY4186" t="s">
        <v>3153</v>
      </c>
      <c r="AZ4186" t="s">
        <v>3155</v>
      </c>
      <c r="BA4186" t="s">
        <v>2367</v>
      </c>
      <c r="BB4186">
        <v>29577</v>
      </c>
      <c r="BC4186" t="s">
        <v>79</v>
      </c>
      <c r="BH4186" t="s">
        <v>34039</v>
      </c>
      <c r="BJ4186">
        <v>205991620</v>
      </c>
    </row>
    <row r="4187" spans="1:62" x14ac:dyDescent="0.25">
      <c r="A4187" t="s">
        <v>34225</v>
      </c>
      <c r="B4187" s="2">
        <v>43515</v>
      </c>
      <c r="C4187" t="s">
        <v>63</v>
      </c>
      <c r="D4187" s="3">
        <v>43472.384011168979</v>
      </c>
      <c r="E4187" t="s">
        <v>64</v>
      </c>
      <c r="F4187" s="2">
        <v>43556</v>
      </c>
      <c r="G4187" s="2">
        <v>43784</v>
      </c>
      <c r="H4187" t="s">
        <v>10811</v>
      </c>
      <c r="J4187" t="s">
        <v>10812</v>
      </c>
      <c r="L4187" t="s">
        <v>5026</v>
      </c>
      <c r="M4187" t="s">
        <v>714</v>
      </c>
      <c r="N4187">
        <v>70526</v>
      </c>
      <c r="O4187" t="s">
        <v>70</v>
      </c>
      <c r="P4187" t="s">
        <v>5027</v>
      </c>
      <c r="Q4187" t="s">
        <v>10813</v>
      </c>
      <c r="S4187" t="s">
        <v>72</v>
      </c>
      <c r="T4187" t="s">
        <v>10583</v>
      </c>
      <c r="U4187" t="s">
        <v>10584</v>
      </c>
      <c r="V4187" t="s">
        <v>10585</v>
      </c>
      <c r="W4187" t="s">
        <v>100</v>
      </c>
      <c r="X4187" t="s">
        <v>262</v>
      </c>
      <c r="Y4187" t="str">
        <f>"37-3011"</f>
        <v>37-3011</v>
      </c>
      <c r="Z4187" t="s">
        <v>94</v>
      </c>
      <c r="AA4187">
        <v>561730</v>
      </c>
      <c r="AB4187">
        <v>4</v>
      </c>
      <c r="AC4187">
        <v>4</v>
      </c>
      <c r="AD4187" t="s">
        <v>79</v>
      </c>
      <c r="AE4187" t="s">
        <v>95</v>
      </c>
      <c r="AF4187">
        <v>40</v>
      </c>
      <c r="AG4187" s="4">
        <v>0.29166666666666669</v>
      </c>
      <c r="AH4187" s="4">
        <v>0.66666666666666663</v>
      </c>
      <c r="AI4187" s="5">
        <v>13.96</v>
      </c>
      <c r="AJ4187">
        <v>20.94</v>
      </c>
      <c r="AL4187" t="s">
        <v>81</v>
      </c>
      <c r="AM4187" t="s">
        <v>82</v>
      </c>
      <c r="AO4187" t="s">
        <v>83</v>
      </c>
      <c r="AP4187" t="s">
        <v>683</v>
      </c>
      <c r="AQ4187" t="s">
        <v>683</v>
      </c>
      <c r="AR4187" t="s">
        <v>82</v>
      </c>
      <c r="AT4187" t="s">
        <v>82</v>
      </c>
      <c r="AW4187" t="s">
        <v>72</v>
      </c>
      <c r="AX4187">
        <v>1</v>
      </c>
      <c r="AY4187" t="s">
        <v>5026</v>
      </c>
      <c r="AZ4187" t="s">
        <v>10814</v>
      </c>
      <c r="BA4187" t="s">
        <v>714</v>
      </c>
      <c r="BB4187">
        <v>70526</v>
      </c>
      <c r="BC4187" t="s">
        <v>79</v>
      </c>
      <c r="BH4187" t="s">
        <v>10812</v>
      </c>
      <c r="BJ4187">
        <v>812355089</v>
      </c>
    </row>
    <row r="4188" spans="1:62" x14ac:dyDescent="0.25">
      <c r="A4188" t="s">
        <v>34550</v>
      </c>
      <c r="B4188" s="2">
        <v>43515</v>
      </c>
      <c r="C4188" t="s">
        <v>63</v>
      </c>
      <c r="D4188" s="3">
        <v>43472.3841721875</v>
      </c>
      <c r="E4188" t="s">
        <v>117</v>
      </c>
      <c r="H4188" t="s">
        <v>34551</v>
      </c>
      <c r="I4188" t="s">
        <v>34265</v>
      </c>
      <c r="J4188" t="s">
        <v>34552</v>
      </c>
      <c r="L4188" t="s">
        <v>34553</v>
      </c>
      <c r="M4188" t="s">
        <v>308</v>
      </c>
      <c r="N4188">
        <v>8248</v>
      </c>
      <c r="O4188" t="s">
        <v>70</v>
      </c>
      <c r="Q4188" t="s">
        <v>34554</v>
      </c>
      <c r="S4188" t="s">
        <v>72</v>
      </c>
      <c r="T4188" t="s">
        <v>34269</v>
      </c>
      <c r="U4188" t="s">
        <v>34270</v>
      </c>
      <c r="V4188" t="s">
        <v>34271</v>
      </c>
      <c r="W4188" t="s">
        <v>308</v>
      </c>
      <c r="X4188" t="s">
        <v>1241</v>
      </c>
      <c r="Y4188" t="str">
        <f>"35-9021"</f>
        <v>35-9021</v>
      </c>
      <c r="Z4188" t="s">
        <v>315</v>
      </c>
      <c r="AA4188">
        <v>722110</v>
      </c>
      <c r="AB4188">
        <v>10</v>
      </c>
      <c r="AD4188" t="s">
        <v>79</v>
      </c>
      <c r="AE4188" t="s">
        <v>80</v>
      </c>
      <c r="AF4188">
        <v>40</v>
      </c>
      <c r="AG4188" s="4">
        <v>0.66666666666666663</v>
      </c>
      <c r="AH4188" s="4">
        <v>0</v>
      </c>
      <c r="AI4188" s="5">
        <v>10.41</v>
      </c>
      <c r="AJ4188">
        <v>15.62</v>
      </c>
      <c r="AL4188" t="s">
        <v>81</v>
      </c>
      <c r="AM4188" t="s">
        <v>82</v>
      </c>
      <c r="AO4188" t="s">
        <v>83</v>
      </c>
      <c r="AR4188" t="s">
        <v>82</v>
      </c>
      <c r="AT4188" t="s">
        <v>82</v>
      </c>
      <c r="AW4188" t="s">
        <v>82</v>
      </c>
      <c r="AY4188" t="s">
        <v>34553</v>
      </c>
      <c r="AZ4188" t="s">
        <v>5714</v>
      </c>
      <c r="BA4188" t="s">
        <v>308</v>
      </c>
      <c r="BB4188">
        <v>8248</v>
      </c>
      <c r="BC4188" t="s">
        <v>87</v>
      </c>
      <c r="BH4188" t="s">
        <v>34552</v>
      </c>
      <c r="BJ4188">
        <v>472871530</v>
      </c>
    </row>
    <row r="4189" spans="1:62" x14ac:dyDescent="0.25">
      <c r="A4189" t="s">
        <v>34635</v>
      </c>
      <c r="B4189" s="2">
        <v>43515</v>
      </c>
      <c r="C4189" t="s">
        <v>63</v>
      </c>
      <c r="D4189" s="3">
        <v>43472.380492951386</v>
      </c>
      <c r="E4189" t="s">
        <v>64</v>
      </c>
      <c r="F4189" s="2">
        <v>43556</v>
      </c>
      <c r="G4189" s="2">
        <v>43774</v>
      </c>
      <c r="H4189" t="s">
        <v>26199</v>
      </c>
      <c r="J4189" t="s">
        <v>26201</v>
      </c>
      <c r="L4189" t="s">
        <v>273</v>
      </c>
      <c r="M4189" t="s">
        <v>207</v>
      </c>
      <c r="N4189">
        <v>2657</v>
      </c>
      <c r="O4189" t="s">
        <v>70</v>
      </c>
      <c r="Q4189" t="s">
        <v>26202</v>
      </c>
      <c r="S4189" t="s">
        <v>72</v>
      </c>
      <c r="T4189" t="s">
        <v>3529</v>
      </c>
      <c r="U4189" t="s">
        <v>3530</v>
      </c>
      <c r="V4189" t="s">
        <v>3531</v>
      </c>
      <c r="W4189" t="s">
        <v>232</v>
      </c>
      <c r="X4189" t="s">
        <v>447</v>
      </c>
      <c r="Y4189" t="str">
        <f>"35-2015"</f>
        <v>35-2015</v>
      </c>
      <c r="Z4189" t="s">
        <v>346</v>
      </c>
      <c r="AA4189">
        <v>722110</v>
      </c>
      <c r="AB4189">
        <v>10</v>
      </c>
      <c r="AC4189">
        <v>10</v>
      </c>
      <c r="AD4189" t="s">
        <v>79</v>
      </c>
      <c r="AE4189" t="s">
        <v>80</v>
      </c>
      <c r="AF4189">
        <v>40</v>
      </c>
      <c r="AG4189" s="4">
        <v>0.41666666666666669</v>
      </c>
      <c r="AH4189" s="4">
        <v>0.95833333333333337</v>
      </c>
      <c r="AI4189" s="5">
        <v>16.850000000000001</v>
      </c>
      <c r="AJ4189">
        <v>25.28</v>
      </c>
      <c r="AK4189">
        <v>25.28</v>
      </c>
      <c r="AL4189" t="s">
        <v>81</v>
      </c>
      <c r="AM4189" t="s">
        <v>82</v>
      </c>
      <c r="AO4189" t="s">
        <v>83</v>
      </c>
      <c r="AP4189" t="s">
        <v>67</v>
      </c>
      <c r="AQ4189" t="s">
        <v>662</v>
      </c>
      <c r="AR4189" t="s">
        <v>82</v>
      </c>
      <c r="AT4189" t="s">
        <v>82</v>
      </c>
      <c r="AW4189" t="s">
        <v>82</v>
      </c>
      <c r="AY4189" t="s">
        <v>273</v>
      </c>
      <c r="AZ4189" t="s">
        <v>214</v>
      </c>
      <c r="BA4189" t="s">
        <v>207</v>
      </c>
      <c r="BB4189">
        <v>2657</v>
      </c>
      <c r="BC4189" t="s">
        <v>87</v>
      </c>
      <c r="BH4189" t="s">
        <v>26201</v>
      </c>
      <c r="BI4189" t="s">
        <v>67</v>
      </c>
      <c r="BJ4189">
        <v>262271022</v>
      </c>
    </row>
    <row r="4190" spans="1:62" x14ac:dyDescent="0.25">
      <c r="A4190" t="s">
        <v>34643</v>
      </c>
      <c r="B4190" s="2">
        <v>43515</v>
      </c>
      <c r="C4190" t="s">
        <v>63</v>
      </c>
      <c r="D4190" s="3">
        <v>43472.383574432868</v>
      </c>
      <c r="E4190" t="s">
        <v>64</v>
      </c>
      <c r="F4190" s="2">
        <v>43556</v>
      </c>
      <c r="G4190" s="2">
        <v>43753</v>
      </c>
      <c r="H4190" t="s">
        <v>34644</v>
      </c>
      <c r="J4190" t="s">
        <v>34645</v>
      </c>
      <c r="L4190" t="s">
        <v>21660</v>
      </c>
      <c r="M4190" t="s">
        <v>298</v>
      </c>
      <c r="N4190">
        <v>4609</v>
      </c>
      <c r="O4190" t="s">
        <v>70</v>
      </c>
      <c r="Q4190" t="s">
        <v>34646</v>
      </c>
      <c r="S4190" t="s">
        <v>72</v>
      </c>
      <c r="T4190" t="s">
        <v>25045</v>
      </c>
      <c r="U4190" t="s">
        <v>24834</v>
      </c>
      <c r="V4190" t="s">
        <v>820</v>
      </c>
      <c r="W4190" t="s">
        <v>298</v>
      </c>
      <c r="X4190" t="s">
        <v>34647</v>
      </c>
      <c r="Y4190" t="str">
        <f>"37-2011"</f>
        <v>37-2011</v>
      </c>
      <c r="Z4190" t="s">
        <v>424</v>
      </c>
      <c r="AA4190">
        <v>312120</v>
      </c>
      <c r="AB4190">
        <v>1</v>
      </c>
      <c r="AC4190">
        <v>1</v>
      </c>
      <c r="AD4190" t="s">
        <v>79</v>
      </c>
      <c r="AE4190" t="s">
        <v>80</v>
      </c>
      <c r="AF4190">
        <v>40</v>
      </c>
      <c r="AG4190" s="4">
        <v>0.375</v>
      </c>
      <c r="AH4190" s="4">
        <v>0.70833333333333337</v>
      </c>
      <c r="AI4190" s="5">
        <v>14.08</v>
      </c>
      <c r="AJ4190">
        <v>21.12</v>
      </c>
      <c r="AL4190" t="s">
        <v>81</v>
      </c>
      <c r="AM4190" t="s">
        <v>82</v>
      </c>
      <c r="AO4190" t="s">
        <v>83</v>
      </c>
      <c r="AR4190" t="s">
        <v>82</v>
      </c>
      <c r="AT4190" t="s">
        <v>82</v>
      </c>
      <c r="AW4190" t="s">
        <v>82</v>
      </c>
      <c r="AY4190" t="s">
        <v>21660</v>
      </c>
      <c r="AZ4190" t="s">
        <v>10636</v>
      </c>
      <c r="BA4190" t="s">
        <v>298</v>
      </c>
      <c r="BB4190">
        <v>4609</v>
      </c>
      <c r="BC4190" t="s">
        <v>87</v>
      </c>
      <c r="BH4190" t="s">
        <v>34645</v>
      </c>
      <c r="BJ4190">
        <v>10454578</v>
      </c>
    </row>
    <row r="4191" spans="1:62" x14ac:dyDescent="0.25">
      <c r="A4191" t="s">
        <v>35017</v>
      </c>
      <c r="B4191" s="2">
        <v>43515</v>
      </c>
      <c r="C4191" t="s">
        <v>63</v>
      </c>
      <c r="D4191" s="3">
        <v>43472.383708310183</v>
      </c>
      <c r="E4191" t="s">
        <v>64</v>
      </c>
      <c r="F4191" s="2">
        <v>43556</v>
      </c>
      <c r="G4191" s="2">
        <v>43799</v>
      </c>
      <c r="H4191" t="s">
        <v>11034</v>
      </c>
      <c r="I4191" t="s">
        <v>11035</v>
      </c>
      <c r="J4191" t="s">
        <v>11036</v>
      </c>
      <c r="L4191" t="s">
        <v>2471</v>
      </c>
      <c r="M4191" t="s">
        <v>649</v>
      </c>
      <c r="N4191">
        <v>85040</v>
      </c>
      <c r="O4191" t="s">
        <v>70</v>
      </c>
      <c r="Q4191" t="s">
        <v>11037</v>
      </c>
      <c r="S4191" t="s">
        <v>72</v>
      </c>
      <c r="T4191" t="s">
        <v>7872</v>
      </c>
      <c r="U4191" t="s">
        <v>7873</v>
      </c>
      <c r="V4191" t="s">
        <v>2471</v>
      </c>
      <c r="W4191" t="s">
        <v>649</v>
      </c>
      <c r="X4191" t="s">
        <v>2013</v>
      </c>
      <c r="Y4191" t="str">
        <f>"37-3011"</f>
        <v>37-3011</v>
      </c>
      <c r="Z4191" t="s">
        <v>94</v>
      </c>
      <c r="AA4191">
        <v>561730</v>
      </c>
      <c r="AB4191">
        <v>120</v>
      </c>
      <c r="AC4191">
        <v>120</v>
      </c>
      <c r="AD4191" t="s">
        <v>79</v>
      </c>
      <c r="AE4191" t="s">
        <v>95</v>
      </c>
      <c r="AF4191">
        <v>40</v>
      </c>
      <c r="AG4191" s="4">
        <v>0.25</v>
      </c>
      <c r="AH4191" s="4">
        <v>0.60416666666666663</v>
      </c>
      <c r="AI4191" s="5">
        <v>13.23</v>
      </c>
      <c r="AJ4191">
        <v>19.850000000000001</v>
      </c>
      <c r="AK4191">
        <v>19.850000000000001</v>
      </c>
      <c r="AL4191" t="s">
        <v>81</v>
      </c>
      <c r="AM4191" t="s">
        <v>82</v>
      </c>
      <c r="AO4191" t="s">
        <v>83</v>
      </c>
      <c r="AP4191" t="s">
        <v>67</v>
      </c>
      <c r="AQ4191" t="s">
        <v>67</v>
      </c>
      <c r="AR4191" t="s">
        <v>82</v>
      </c>
      <c r="AT4191" t="s">
        <v>82</v>
      </c>
      <c r="AW4191" t="s">
        <v>72</v>
      </c>
      <c r="AX4191">
        <v>3</v>
      </c>
      <c r="AY4191" t="s">
        <v>2471</v>
      </c>
      <c r="AZ4191" t="s">
        <v>655</v>
      </c>
      <c r="BA4191" t="s">
        <v>649</v>
      </c>
      <c r="BB4191">
        <v>85040</v>
      </c>
      <c r="BC4191" t="s">
        <v>79</v>
      </c>
      <c r="BH4191" t="s">
        <v>11036</v>
      </c>
      <c r="BJ4191">
        <v>814596805</v>
      </c>
    </row>
    <row r="4192" spans="1:62" x14ac:dyDescent="0.25">
      <c r="A4192" t="s">
        <v>37037</v>
      </c>
      <c r="B4192" s="2">
        <v>43515</v>
      </c>
      <c r="C4192" t="s">
        <v>63</v>
      </c>
      <c r="D4192" s="3">
        <v>43515.038150324071</v>
      </c>
      <c r="E4192" t="s">
        <v>91</v>
      </c>
      <c r="H4192" t="s">
        <v>37038</v>
      </c>
      <c r="I4192" t="s">
        <v>37038</v>
      </c>
      <c r="J4192" t="s">
        <v>37039</v>
      </c>
      <c r="L4192" t="s">
        <v>11311</v>
      </c>
      <c r="M4192" t="s">
        <v>232</v>
      </c>
      <c r="N4192" t="s">
        <v>37040</v>
      </c>
      <c r="O4192" t="s">
        <v>70</v>
      </c>
      <c r="Q4192" t="s">
        <v>37041</v>
      </c>
      <c r="S4192" t="s">
        <v>72</v>
      </c>
      <c r="T4192" t="s">
        <v>37042</v>
      </c>
      <c r="U4192" t="s">
        <v>37043</v>
      </c>
      <c r="V4192" t="s">
        <v>37044</v>
      </c>
      <c r="W4192" t="s">
        <v>232</v>
      </c>
      <c r="X4192" t="s">
        <v>37045</v>
      </c>
      <c r="Y4192" t="str">
        <f>"37-2012"</f>
        <v>37-2012</v>
      </c>
      <c r="Z4192" t="s">
        <v>373</v>
      </c>
      <c r="AA4192">
        <v>56132</v>
      </c>
      <c r="AB4192">
        <v>14</v>
      </c>
      <c r="AD4192" t="s">
        <v>79</v>
      </c>
      <c r="AE4192" t="s">
        <v>80</v>
      </c>
      <c r="AF4192">
        <v>35</v>
      </c>
      <c r="AG4192" s="4">
        <v>0.33333333333333331</v>
      </c>
      <c r="AH4192" s="4">
        <v>0.70833333333333337</v>
      </c>
      <c r="AI4192" s="5">
        <v>11.71</v>
      </c>
      <c r="AJ4192">
        <v>15</v>
      </c>
      <c r="AK4192">
        <v>15</v>
      </c>
      <c r="AL4192" t="s">
        <v>81</v>
      </c>
      <c r="AM4192" t="s">
        <v>82</v>
      </c>
      <c r="AO4192" t="s">
        <v>83</v>
      </c>
      <c r="AP4192" t="s">
        <v>683</v>
      </c>
      <c r="AQ4192" t="s">
        <v>683</v>
      </c>
      <c r="AR4192" t="s">
        <v>82</v>
      </c>
      <c r="AT4192" t="s">
        <v>82</v>
      </c>
      <c r="AW4192" t="s">
        <v>82</v>
      </c>
      <c r="AY4192" t="s">
        <v>302</v>
      </c>
      <c r="AZ4192" t="s">
        <v>302</v>
      </c>
      <c r="BA4192" t="s">
        <v>298</v>
      </c>
      <c r="BB4192">
        <v>3909</v>
      </c>
      <c r="BC4192" t="s">
        <v>79</v>
      </c>
      <c r="BH4192" t="s">
        <v>37046</v>
      </c>
      <c r="BJ4192">
        <v>824590652</v>
      </c>
    </row>
    <row r="4193" spans="1:62" x14ac:dyDescent="0.25">
      <c r="A4193" t="s">
        <v>237</v>
      </c>
      <c r="B4193" s="2">
        <v>43516</v>
      </c>
      <c r="C4193" t="s">
        <v>63</v>
      </c>
      <c r="D4193" s="3">
        <v>43472.378506342589</v>
      </c>
      <c r="E4193" t="s">
        <v>64</v>
      </c>
      <c r="F4193" s="2">
        <v>43556</v>
      </c>
      <c r="G4193" s="2">
        <v>43799</v>
      </c>
      <c r="H4193" t="s">
        <v>238</v>
      </c>
      <c r="J4193" t="s">
        <v>239</v>
      </c>
      <c r="L4193" t="s">
        <v>240</v>
      </c>
      <c r="M4193" t="s">
        <v>147</v>
      </c>
      <c r="N4193">
        <v>15237</v>
      </c>
      <c r="O4193" t="s">
        <v>70</v>
      </c>
      <c r="Q4193" t="s">
        <v>241</v>
      </c>
      <c r="S4193" t="s">
        <v>72</v>
      </c>
      <c r="T4193" t="s">
        <v>242</v>
      </c>
      <c r="U4193" t="s">
        <v>243</v>
      </c>
      <c r="V4193" t="s">
        <v>244</v>
      </c>
      <c r="W4193" t="s">
        <v>147</v>
      </c>
      <c r="X4193" t="s">
        <v>94</v>
      </c>
      <c r="Y4193" t="str">
        <f>"37-3011"</f>
        <v>37-3011</v>
      </c>
      <c r="Z4193" t="s">
        <v>94</v>
      </c>
      <c r="AA4193">
        <v>424910</v>
      </c>
      <c r="AB4193">
        <v>2</v>
      </c>
      <c r="AC4193">
        <v>2</v>
      </c>
      <c r="AD4193" t="s">
        <v>79</v>
      </c>
      <c r="AE4193" t="s">
        <v>80</v>
      </c>
      <c r="AF4193">
        <v>40</v>
      </c>
      <c r="AG4193" s="4">
        <v>0.33333333333333331</v>
      </c>
      <c r="AH4193" s="4">
        <v>0.70833333333333337</v>
      </c>
      <c r="AI4193" s="5">
        <v>13.77</v>
      </c>
      <c r="AL4193" t="s">
        <v>81</v>
      </c>
      <c r="AM4193" t="s">
        <v>82</v>
      </c>
      <c r="AO4193" t="s">
        <v>83</v>
      </c>
      <c r="AR4193" t="s">
        <v>82</v>
      </c>
      <c r="AT4193" t="s">
        <v>82</v>
      </c>
      <c r="AW4193" t="s">
        <v>72</v>
      </c>
      <c r="AX4193">
        <v>2</v>
      </c>
      <c r="AY4193" t="s">
        <v>240</v>
      </c>
      <c r="AZ4193" t="s">
        <v>245</v>
      </c>
      <c r="BA4193" t="s">
        <v>147</v>
      </c>
      <c r="BB4193">
        <v>15237</v>
      </c>
      <c r="BC4193" t="s">
        <v>79</v>
      </c>
      <c r="BH4193" t="s">
        <v>239</v>
      </c>
      <c r="BJ4193">
        <v>200196157</v>
      </c>
    </row>
    <row r="4194" spans="1:62" x14ac:dyDescent="0.25">
      <c r="A4194" t="s">
        <v>425</v>
      </c>
      <c r="B4194" s="2">
        <v>43516</v>
      </c>
      <c r="C4194" t="s">
        <v>63</v>
      </c>
      <c r="D4194" s="3">
        <v>43472.382808391201</v>
      </c>
      <c r="E4194" t="s">
        <v>64</v>
      </c>
      <c r="F4194" s="2">
        <v>43556</v>
      </c>
      <c r="G4194" s="2">
        <v>43814</v>
      </c>
      <c r="H4194" t="s">
        <v>419</v>
      </c>
      <c r="I4194" t="s">
        <v>420</v>
      </c>
      <c r="J4194" t="s">
        <v>421</v>
      </c>
      <c r="K4194" t="s">
        <v>67</v>
      </c>
      <c r="L4194" t="s">
        <v>273</v>
      </c>
      <c r="M4194" t="s">
        <v>207</v>
      </c>
      <c r="N4194">
        <v>2657</v>
      </c>
      <c r="O4194" t="s">
        <v>70</v>
      </c>
      <c r="P4194" t="s">
        <v>67</v>
      </c>
      <c r="Q4194" t="s">
        <v>422</v>
      </c>
      <c r="S4194" t="s">
        <v>72</v>
      </c>
      <c r="T4194" t="s">
        <v>275</v>
      </c>
      <c r="U4194" t="s">
        <v>276</v>
      </c>
      <c r="V4194" t="s">
        <v>277</v>
      </c>
      <c r="W4194" t="s">
        <v>278</v>
      </c>
      <c r="X4194" t="s">
        <v>300</v>
      </c>
      <c r="Y4194" t="str">
        <f>"35-2014"</f>
        <v>35-2014</v>
      </c>
      <c r="Z4194" t="s">
        <v>301</v>
      </c>
      <c r="AA4194">
        <v>721110</v>
      </c>
      <c r="AB4194">
        <v>5</v>
      </c>
      <c r="AC4194">
        <v>5</v>
      </c>
      <c r="AD4194" t="s">
        <v>79</v>
      </c>
      <c r="AE4194" t="s">
        <v>80</v>
      </c>
      <c r="AF4194">
        <v>35</v>
      </c>
      <c r="AG4194" s="4">
        <v>0.33333333333333331</v>
      </c>
      <c r="AH4194" s="4">
        <v>0.95833333333333337</v>
      </c>
      <c r="AI4194" s="5">
        <v>14.49</v>
      </c>
      <c r="AJ4194">
        <v>21.74</v>
      </c>
      <c r="AL4194" t="s">
        <v>81</v>
      </c>
      <c r="AM4194" t="s">
        <v>82</v>
      </c>
      <c r="AO4194" t="s">
        <v>83</v>
      </c>
      <c r="AP4194" t="s">
        <v>67</v>
      </c>
      <c r="AQ4194" t="s">
        <v>67</v>
      </c>
      <c r="AR4194" t="s">
        <v>82</v>
      </c>
      <c r="AT4194" t="s">
        <v>82</v>
      </c>
      <c r="AW4194" t="s">
        <v>72</v>
      </c>
      <c r="AX4194">
        <v>6</v>
      </c>
      <c r="AY4194" t="s">
        <v>273</v>
      </c>
      <c r="AZ4194" t="s">
        <v>214</v>
      </c>
      <c r="BA4194" t="s">
        <v>207</v>
      </c>
      <c r="BB4194">
        <v>2657</v>
      </c>
      <c r="BC4194" t="s">
        <v>87</v>
      </c>
      <c r="BH4194" t="s">
        <v>421</v>
      </c>
      <c r="BI4194" t="s">
        <v>67</v>
      </c>
      <c r="BJ4194">
        <v>43549689</v>
      </c>
    </row>
    <row r="4195" spans="1:62" x14ac:dyDescent="0.25">
      <c r="A4195" t="s">
        <v>426</v>
      </c>
      <c r="B4195" s="2">
        <v>43516</v>
      </c>
      <c r="C4195" t="s">
        <v>63</v>
      </c>
      <c r="D4195" s="3">
        <v>43472.383841712966</v>
      </c>
      <c r="E4195" t="s">
        <v>64</v>
      </c>
      <c r="F4195" s="2">
        <v>43556</v>
      </c>
      <c r="G4195" s="2">
        <v>43799</v>
      </c>
      <c r="H4195" t="s">
        <v>427</v>
      </c>
      <c r="I4195" t="s">
        <v>428</v>
      </c>
      <c r="J4195" t="s">
        <v>429</v>
      </c>
      <c r="K4195" t="s">
        <v>430</v>
      </c>
      <c r="L4195" t="s">
        <v>360</v>
      </c>
      <c r="M4195" t="s">
        <v>207</v>
      </c>
      <c r="N4195">
        <v>2584</v>
      </c>
      <c r="O4195" t="s">
        <v>70</v>
      </c>
      <c r="P4195" t="s">
        <v>67</v>
      </c>
      <c r="Q4195" t="s">
        <v>431</v>
      </c>
      <c r="S4195" t="s">
        <v>72</v>
      </c>
      <c r="T4195" t="s">
        <v>275</v>
      </c>
      <c r="U4195" t="s">
        <v>276</v>
      </c>
      <c r="V4195" t="s">
        <v>277</v>
      </c>
      <c r="W4195" t="s">
        <v>278</v>
      </c>
      <c r="X4195" t="s">
        <v>415</v>
      </c>
      <c r="Y4195" t="str">
        <f>"37-3011"</f>
        <v>37-3011</v>
      </c>
      <c r="Z4195" t="s">
        <v>94</v>
      </c>
      <c r="AA4195">
        <v>561730</v>
      </c>
      <c r="AB4195">
        <v>18</v>
      </c>
      <c r="AC4195">
        <v>18</v>
      </c>
      <c r="AD4195" t="s">
        <v>79</v>
      </c>
      <c r="AE4195" t="s">
        <v>95</v>
      </c>
      <c r="AF4195">
        <v>35</v>
      </c>
      <c r="AG4195" s="4">
        <v>0.29166666666666669</v>
      </c>
      <c r="AH4195" s="4">
        <v>0.70833333333333337</v>
      </c>
      <c r="AI4195" s="5">
        <v>24.83</v>
      </c>
      <c r="AJ4195">
        <v>37.25</v>
      </c>
      <c r="AL4195" t="s">
        <v>81</v>
      </c>
      <c r="AM4195" t="s">
        <v>82</v>
      </c>
      <c r="AO4195" t="s">
        <v>83</v>
      </c>
      <c r="AP4195" t="s">
        <v>67</v>
      </c>
      <c r="AQ4195" t="s">
        <v>67</v>
      </c>
      <c r="AR4195" t="s">
        <v>82</v>
      </c>
      <c r="AT4195" t="s">
        <v>82</v>
      </c>
      <c r="AW4195" t="s">
        <v>72</v>
      </c>
      <c r="AX4195">
        <v>3</v>
      </c>
      <c r="AY4195" t="s">
        <v>360</v>
      </c>
      <c r="AZ4195" t="s">
        <v>360</v>
      </c>
      <c r="BA4195" t="s">
        <v>207</v>
      </c>
      <c r="BB4195">
        <v>2554</v>
      </c>
      <c r="BC4195" t="s">
        <v>79</v>
      </c>
      <c r="BH4195" t="s">
        <v>432</v>
      </c>
      <c r="BI4195" t="s">
        <v>67</v>
      </c>
      <c r="BJ4195">
        <v>113762327</v>
      </c>
    </row>
    <row r="4196" spans="1:62" x14ac:dyDescent="0.25">
      <c r="A4196" t="s">
        <v>433</v>
      </c>
      <c r="B4196" s="2">
        <v>43516</v>
      </c>
      <c r="C4196" t="s">
        <v>63</v>
      </c>
      <c r="D4196" s="3">
        <v>43516.303051134259</v>
      </c>
      <c r="E4196" t="s">
        <v>91</v>
      </c>
      <c r="H4196" t="s">
        <v>434</v>
      </c>
      <c r="I4196" t="s">
        <v>435</v>
      </c>
      <c r="J4196" t="s">
        <v>436</v>
      </c>
      <c r="K4196" t="s">
        <v>437</v>
      </c>
      <c r="L4196" t="s">
        <v>438</v>
      </c>
      <c r="M4196" t="s">
        <v>207</v>
      </c>
      <c r="N4196">
        <v>2557</v>
      </c>
      <c r="O4196" t="s">
        <v>70</v>
      </c>
      <c r="P4196" t="s">
        <v>67</v>
      </c>
      <c r="Q4196" t="s">
        <v>439</v>
      </c>
      <c r="S4196" t="s">
        <v>72</v>
      </c>
      <c r="T4196" t="s">
        <v>275</v>
      </c>
      <c r="U4196" t="s">
        <v>276</v>
      </c>
      <c r="V4196" t="s">
        <v>277</v>
      </c>
      <c r="W4196" t="s">
        <v>278</v>
      </c>
      <c r="X4196" t="s">
        <v>440</v>
      </c>
      <c r="Y4196" t="str">
        <f>"35-9021"</f>
        <v>35-9021</v>
      </c>
      <c r="Z4196" t="s">
        <v>315</v>
      </c>
      <c r="AA4196">
        <v>722211</v>
      </c>
      <c r="AB4196">
        <v>12</v>
      </c>
      <c r="AD4196" t="s">
        <v>79</v>
      </c>
      <c r="AE4196" t="s">
        <v>80</v>
      </c>
      <c r="AF4196">
        <v>35</v>
      </c>
      <c r="AG4196" s="4">
        <v>0.33333333333333331</v>
      </c>
      <c r="AH4196" s="4">
        <v>0</v>
      </c>
      <c r="AI4196" s="5">
        <v>12.37</v>
      </c>
      <c r="AJ4196">
        <v>18.559999999999999</v>
      </c>
      <c r="AL4196" t="s">
        <v>81</v>
      </c>
      <c r="AM4196" t="s">
        <v>82</v>
      </c>
      <c r="AO4196" t="s">
        <v>83</v>
      </c>
      <c r="AP4196" t="s">
        <v>67</v>
      </c>
      <c r="AQ4196" t="s">
        <v>67</v>
      </c>
      <c r="AR4196" t="s">
        <v>82</v>
      </c>
      <c r="AT4196" t="s">
        <v>82</v>
      </c>
      <c r="AW4196" t="s">
        <v>72</v>
      </c>
      <c r="AX4196">
        <v>3</v>
      </c>
      <c r="AY4196" t="s">
        <v>438</v>
      </c>
      <c r="AZ4196" t="s">
        <v>441</v>
      </c>
      <c r="BA4196" t="s">
        <v>207</v>
      </c>
      <c r="BB4196">
        <v>2557</v>
      </c>
      <c r="BC4196" t="s">
        <v>87</v>
      </c>
      <c r="BH4196" t="s">
        <v>437</v>
      </c>
      <c r="BI4196" t="s">
        <v>67</v>
      </c>
      <c r="BJ4196">
        <v>42472364</v>
      </c>
    </row>
    <row r="4197" spans="1:62" x14ac:dyDescent="0.25">
      <c r="A4197" t="s">
        <v>492</v>
      </c>
      <c r="B4197" s="2">
        <v>43516</v>
      </c>
      <c r="C4197" t="s">
        <v>63</v>
      </c>
      <c r="D4197" s="3">
        <v>43472.383626296294</v>
      </c>
      <c r="E4197" t="s">
        <v>64</v>
      </c>
      <c r="F4197" s="2">
        <v>43556</v>
      </c>
      <c r="G4197" s="2">
        <v>43799</v>
      </c>
      <c r="H4197" t="s">
        <v>486</v>
      </c>
      <c r="I4197" t="s">
        <v>487</v>
      </c>
      <c r="J4197" t="s">
        <v>488</v>
      </c>
      <c r="K4197" t="s">
        <v>67</v>
      </c>
      <c r="L4197" t="s">
        <v>489</v>
      </c>
      <c r="M4197" t="s">
        <v>298</v>
      </c>
      <c r="N4197">
        <v>4101</v>
      </c>
      <c r="O4197" t="s">
        <v>70</v>
      </c>
      <c r="P4197" t="s">
        <v>67</v>
      </c>
      <c r="Q4197" t="s">
        <v>490</v>
      </c>
      <c r="S4197" t="s">
        <v>72</v>
      </c>
      <c r="T4197" t="s">
        <v>275</v>
      </c>
      <c r="U4197" t="s">
        <v>276</v>
      </c>
      <c r="V4197" t="s">
        <v>277</v>
      </c>
      <c r="W4197" t="s">
        <v>278</v>
      </c>
      <c r="X4197" t="s">
        <v>447</v>
      </c>
      <c r="Y4197" t="str">
        <f>"35-2015"</f>
        <v>35-2015</v>
      </c>
      <c r="Z4197" t="s">
        <v>346</v>
      </c>
      <c r="AA4197">
        <v>721110</v>
      </c>
      <c r="AB4197">
        <v>6</v>
      </c>
      <c r="AC4197">
        <v>6</v>
      </c>
      <c r="AD4197" t="s">
        <v>79</v>
      </c>
      <c r="AE4197" t="s">
        <v>95</v>
      </c>
      <c r="AF4197">
        <v>35</v>
      </c>
      <c r="AG4197" s="4">
        <v>0.22916666666666666</v>
      </c>
      <c r="AH4197" s="4">
        <v>0.91666666666666663</v>
      </c>
      <c r="AI4197" s="5">
        <v>12.73</v>
      </c>
      <c r="AJ4197">
        <v>19.100000000000001</v>
      </c>
      <c r="AL4197" t="s">
        <v>81</v>
      </c>
      <c r="AM4197" t="s">
        <v>82</v>
      </c>
      <c r="AO4197" t="s">
        <v>83</v>
      </c>
      <c r="AP4197" t="s">
        <v>67</v>
      </c>
      <c r="AQ4197" t="s">
        <v>67</v>
      </c>
      <c r="AR4197" t="s">
        <v>82</v>
      </c>
      <c r="AT4197" t="s">
        <v>82</v>
      </c>
      <c r="AW4197" t="s">
        <v>72</v>
      </c>
      <c r="AX4197">
        <v>3</v>
      </c>
      <c r="AY4197" t="s">
        <v>489</v>
      </c>
      <c r="AZ4197" t="s">
        <v>491</v>
      </c>
      <c r="BA4197" t="s">
        <v>298</v>
      </c>
      <c r="BB4197">
        <v>4101</v>
      </c>
      <c r="BC4197" t="s">
        <v>87</v>
      </c>
      <c r="BH4197" t="s">
        <v>488</v>
      </c>
      <c r="BI4197" t="s">
        <v>67</v>
      </c>
      <c r="BJ4197">
        <v>264632269</v>
      </c>
    </row>
    <row r="4198" spans="1:62" x14ac:dyDescent="0.25">
      <c r="A4198" t="s">
        <v>1401</v>
      </c>
      <c r="B4198" s="2">
        <v>43516</v>
      </c>
      <c r="C4198" t="s">
        <v>63</v>
      </c>
      <c r="D4198" s="3">
        <v>43472.384613379632</v>
      </c>
      <c r="E4198" t="s">
        <v>64</v>
      </c>
      <c r="F4198" s="2">
        <v>43556</v>
      </c>
      <c r="G4198" s="2">
        <v>43813</v>
      </c>
      <c r="H4198" t="s">
        <v>1402</v>
      </c>
      <c r="I4198" t="s">
        <v>1403</v>
      </c>
      <c r="J4198" t="s">
        <v>1404</v>
      </c>
      <c r="L4198" t="s">
        <v>1405</v>
      </c>
      <c r="M4198" t="s">
        <v>308</v>
      </c>
      <c r="N4198">
        <v>7876</v>
      </c>
      <c r="O4198" t="s">
        <v>70</v>
      </c>
      <c r="Q4198" t="s">
        <v>1406</v>
      </c>
      <c r="S4198" t="s">
        <v>72</v>
      </c>
      <c r="T4198" t="s">
        <v>1273</v>
      </c>
      <c r="U4198" t="s">
        <v>1274</v>
      </c>
      <c r="V4198" t="s">
        <v>1275</v>
      </c>
      <c r="W4198" t="s">
        <v>1276</v>
      </c>
      <c r="X4198" t="s">
        <v>1277</v>
      </c>
      <c r="Y4198" t="str">
        <f>"37-3011"</f>
        <v>37-3011</v>
      </c>
      <c r="Z4198" t="s">
        <v>94</v>
      </c>
      <c r="AA4198">
        <v>561730</v>
      </c>
      <c r="AB4198">
        <v>10</v>
      </c>
      <c r="AC4198">
        <v>10</v>
      </c>
      <c r="AD4198" t="s">
        <v>79</v>
      </c>
      <c r="AE4198" t="s">
        <v>80</v>
      </c>
      <c r="AF4198">
        <v>40</v>
      </c>
      <c r="AG4198" s="4">
        <v>0.29166666666666669</v>
      </c>
      <c r="AH4198" s="4">
        <v>0.625</v>
      </c>
      <c r="AI4198" s="5">
        <v>14.41</v>
      </c>
      <c r="AL4198" t="s">
        <v>81</v>
      </c>
      <c r="AM4198" t="s">
        <v>82</v>
      </c>
      <c r="AO4198" t="s">
        <v>83</v>
      </c>
      <c r="AP4198" t="s">
        <v>67</v>
      </c>
      <c r="AQ4198" t="s">
        <v>67</v>
      </c>
      <c r="AR4198" t="s">
        <v>82</v>
      </c>
      <c r="AT4198" t="s">
        <v>82</v>
      </c>
      <c r="AW4198" t="s">
        <v>82</v>
      </c>
      <c r="AY4198" t="s">
        <v>1299</v>
      </c>
      <c r="AZ4198" t="s">
        <v>1303</v>
      </c>
      <c r="BA4198" t="s">
        <v>308</v>
      </c>
      <c r="BB4198">
        <v>7847</v>
      </c>
      <c r="BC4198" t="s">
        <v>79</v>
      </c>
      <c r="BH4198" t="s">
        <v>1297</v>
      </c>
      <c r="BJ4198">
        <v>223279254</v>
      </c>
    </row>
    <row r="4199" spans="1:62" x14ac:dyDescent="0.25">
      <c r="A4199" t="s">
        <v>1556</v>
      </c>
      <c r="B4199" s="2">
        <v>43516</v>
      </c>
      <c r="C4199" t="s">
        <v>63</v>
      </c>
      <c r="D4199" s="3">
        <v>43472.381343796296</v>
      </c>
      <c r="E4199" t="s">
        <v>64</v>
      </c>
      <c r="F4199" s="2">
        <v>43556</v>
      </c>
      <c r="G4199" s="2">
        <v>43830</v>
      </c>
      <c r="H4199" t="s">
        <v>1557</v>
      </c>
      <c r="J4199" t="s">
        <v>1558</v>
      </c>
      <c r="L4199" t="s">
        <v>1559</v>
      </c>
      <c r="M4199" t="s">
        <v>308</v>
      </c>
      <c r="N4199">
        <v>7727</v>
      </c>
      <c r="O4199" t="s">
        <v>70</v>
      </c>
      <c r="Q4199" t="s">
        <v>1560</v>
      </c>
      <c r="S4199" t="s">
        <v>72</v>
      </c>
      <c r="T4199" t="s">
        <v>73</v>
      </c>
      <c r="U4199" t="s">
        <v>1167</v>
      </c>
      <c r="V4199" t="s">
        <v>75</v>
      </c>
      <c r="W4199" t="s">
        <v>76</v>
      </c>
      <c r="X4199" t="s">
        <v>106</v>
      </c>
      <c r="Y4199" t="str">
        <f>"37-3011"</f>
        <v>37-3011</v>
      </c>
      <c r="Z4199" t="s">
        <v>94</v>
      </c>
      <c r="AA4199">
        <v>541320</v>
      </c>
      <c r="AB4199">
        <v>6</v>
      </c>
      <c r="AC4199">
        <v>6</v>
      </c>
      <c r="AD4199" t="s">
        <v>79</v>
      </c>
      <c r="AE4199" t="s">
        <v>80</v>
      </c>
      <c r="AF4199">
        <v>40</v>
      </c>
      <c r="AG4199" s="4">
        <v>0.29166666666666669</v>
      </c>
      <c r="AH4199" s="4">
        <v>0.66666666666666663</v>
      </c>
      <c r="AI4199" s="5">
        <v>16.809999999999999</v>
      </c>
      <c r="AJ4199">
        <v>25.22</v>
      </c>
      <c r="AK4199">
        <v>25.22</v>
      </c>
      <c r="AL4199" t="s">
        <v>81</v>
      </c>
      <c r="AM4199" t="s">
        <v>82</v>
      </c>
      <c r="AO4199" t="s">
        <v>83</v>
      </c>
      <c r="AR4199" t="s">
        <v>82</v>
      </c>
      <c r="AT4199" t="s">
        <v>82</v>
      </c>
      <c r="AW4199" t="s">
        <v>72</v>
      </c>
      <c r="AX4199">
        <v>1</v>
      </c>
      <c r="AY4199" t="s">
        <v>1559</v>
      </c>
      <c r="AZ4199" t="s">
        <v>1467</v>
      </c>
      <c r="BA4199" t="s">
        <v>308</v>
      </c>
      <c r="BB4199">
        <v>7727</v>
      </c>
      <c r="BC4199" t="s">
        <v>79</v>
      </c>
      <c r="BH4199" t="s">
        <v>1558</v>
      </c>
      <c r="BJ4199">
        <v>223165641</v>
      </c>
    </row>
    <row r="4200" spans="1:62" x14ac:dyDescent="0.25">
      <c r="A4200" t="s">
        <v>1597</v>
      </c>
      <c r="B4200" s="2">
        <v>43516</v>
      </c>
      <c r="C4200" t="s">
        <v>63</v>
      </c>
      <c r="D4200" s="3">
        <v>43472.381756759256</v>
      </c>
      <c r="E4200" t="s">
        <v>64</v>
      </c>
      <c r="F4200" s="2">
        <v>43556</v>
      </c>
      <c r="G4200" s="2">
        <v>43799</v>
      </c>
      <c r="H4200" t="s">
        <v>1598</v>
      </c>
      <c r="J4200" t="s">
        <v>1599</v>
      </c>
      <c r="L4200" t="s">
        <v>1600</v>
      </c>
      <c r="M4200" t="s">
        <v>308</v>
      </c>
      <c r="N4200">
        <v>8736</v>
      </c>
      <c r="O4200" t="s">
        <v>70</v>
      </c>
      <c r="Q4200" t="s">
        <v>1601</v>
      </c>
      <c r="S4200" t="s">
        <v>72</v>
      </c>
      <c r="T4200" t="s">
        <v>73</v>
      </c>
      <c r="U4200" t="s">
        <v>1167</v>
      </c>
      <c r="V4200" t="s">
        <v>75</v>
      </c>
      <c r="W4200" t="s">
        <v>76</v>
      </c>
      <c r="X4200" t="s">
        <v>106</v>
      </c>
      <c r="Y4200" t="str">
        <f>"37-3011"</f>
        <v>37-3011</v>
      </c>
      <c r="Z4200" t="s">
        <v>94</v>
      </c>
      <c r="AA4200">
        <v>561730</v>
      </c>
      <c r="AB4200">
        <v>4</v>
      </c>
      <c r="AC4200">
        <v>4</v>
      </c>
      <c r="AD4200" t="s">
        <v>79</v>
      </c>
      <c r="AE4200" t="s">
        <v>80</v>
      </c>
      <c r="AF4200">
        <v>40</v>
      </c>
      <c r="AG4200" s="4">
        <v>0.29166666666666669</v>
      </c>
      <c r="AH4200" s="4">
        <v>0.70833333333333337</v>
      </c>
      <c r="AI4200" s="5">
        <v>16.809999999999999</v>
      </c>
      <c r="AJ4200">
        <v>25.22</v>
      </c>
      <c r="AK4200">
        <v>25.22</v>
      </c>
      <c r="AL4200" t="s">
        <v>81</v>
      </c>
      <c r="AM4200" t="s">
        <v>82</v>
      </c>
      <c r="AO4200" t="s">
        <v>83</v>
      </c>
      <c r="AR4200" t="s">
        <v>82</v>
      </c>
      <c r="AT4200" t="s">
        <v>82</v>
      </c>
      <c r="AW4200" t="s">
        <v>72</v>
      </c>
      <c r="AX4200">
        <v>1</v>
      </c>
      <c r="AY4200" t="s">
        <v>1600</v>
      </c>
      <c r="AZ4200" t="s">
        <v>1467</v>
      </c>
      <c r="BA4200" t="s">
        <v>308</v>
      </c>
      <c r="BB4200">
        <v>8736</v>
      </c>
      <c r="BC4200" t="s">
        <v>79</v>
      </c>
      <c r="BH4200" t="s">
        <v>1599</v>
      </c>
      <c r="BJ4200">
        <v>223500330</v>
      </c>
    </row>
    <row r="4201" spans="1:62" x14ac:dyDescent="0.25">
      <c r="A4201" t="s">
        <v>2099</v>
      </c>
      <c r="B4201" s="2">
        <v>43516</v>
      </c>
      <c r="C4201" t="s">
        <v>63</v>
      </c>
      <c r="D4201" s="3">
        <v>43472.38214173611</v>
      </c>
      <c r="E4201" t="s">
        <v>64</v>
      </c>
      <c r="F4201" s="2">
        <v>43556</v>
      </c>
      <c r="G4201" s="2">
        <v>43830</v>
      </c>
      <c r="H4201" t="s">
        <v>2100</v>
      </c>
      <c r="I4201" t="s">
        <v>67</v>
      </c>
      <c r="J4201" t="s">
        <v>2101</v>
      </c>
      <c r="L4201" t="s">
        <v>2039</v>
      </c>
      <c r="M4201" t="s">
        <v>69</v>
      </c>
      <c r="N4201">
        <v>40702</v>
      </c>
      <c r="O4201" t="s">
        <v>70</v>
      </c>
      <c r="Q4201" t="s">
        <v>2102</v>
      </c>
      <c r="S4201" t="s">
        <v>72</v>
      </c>
      <c r="T4201" t="s">
        <v>524</v>
      </c>
      <c r="U4201" t="s">
        <v>2091</v>
      </c>
      <c r="V4201" t="s">
        <v>68</v>
      </c>
      <c r="W4201" t="s">
        <v>69</v>
      </c>
      <c r="X4201" t="s">
        <v>1197</v>
      </c>
      <c r="Y4201" t="str">
        <f>"47-2061"</f>
        <v>47-2061</v>
      </c>
      <c r="Z4201" t="s">
        <v>326</v>
      </c>
      <c r="AA4201">
        <v>312113</v>
      </c>
      <c r="AB4201">
        <v>3</v>
      </c>
      <c r="AC4201">
        <v>3</v>
      </c>
      <c r="AD4201" t="s">
        <v>79</v>
      </c>
      <c r="AE4201" t="s">
        <v>95</v>
      </c>
      <c r="AF4201">
        <v>35</v>
      </c>
      <c r="AG4201" s="4">
        <v>0.33333333333333331</v>
      </c>
      <c r="AH4201" s="4">
        <v>0.66666666666666663</v>
      </c>
      <c r="AI4201" s="5">
        <v>16.149999999999999</v>
      </c>
      <c r="AJ4201">
        <v>24.23</v>
      </c>
      <c r="AK4201">
        <v>24.23</v>
      </c>
      <c r="AL4201" t="s">
        <v>81</v>
      </c>
      <c r="AM4201" t="s">
        <v>82</v>
      </c>
      <c r="AO4201" t="s">
        <v>83</v>
      </c>
      <c r="AP4201" t="s">
        <v>67</v>
      </c>
      <c r="AQ4201" t="s">
        <v>67</v>
      </c>
      <c r="AR4201" t="s">
        <v>82</v>
      </c>
      <c r="AT4201" t="s">
        <v>82</v>
      </c>
      <c r="AW4201" t="s">
        <v>82</v>
      </c>
      <c r="AY4201" t="s">
        <v>2039</v>
      </c>
      <c r="AZ4201" t="s">
        <v>2042</v>
      </c>
      <c r="BA4201" t="s">
        <v>69</v>
      </c>
      <c r="BB4201">
        <v>40701</v>
      </c>
      <c r="BC4201" t="s">
        <v>79</v>
      </c>
      <c r="BH4201" t="s">
        <v>2101</v>
      </c>
      <c r="BJ4201">
        <v>611036882</v>
      </c>
    </row>
    <row r="4202" spans="1:62" x14ac:dyDescent="0.25">
      <c r="A4202" t="s">
        <v>2698</v>
      </c>
      <c r="B4202" s="2">
        <v>43516</v>
      </c>
      <c r="C4202" t="s">
        <v>63</v>
      </c>
      <c r="D4202" s="3">
        <v>43472.380896111114</v>
      </c>
      <c r="E4202" t="s">
        <v>64</v>
      </c>
      <c r="F4202" s="2">
        <v>43556</v>
      </c>
      <c r="G4202" s="2">
        <v>43830</v>
      </c>
      <c r="H4202" t="s">
        <v>2699</v>
      </c>
      <c r="J4202" t="s">
        <v>2700</v>
      </c>
      <c r="L4202" t="s">
        <v>2701</v>
      </c>
      <c r="M4202" t="s">
        <v>226</v>
      </c>
      <c r="N4202">
        <v>49009</v>
      </c>
      <c r="O4202" t="s">
        <v>70</v>
      </c>
      <c r="Q4202" t="s">
        <v>2702</v>
      </c>
      <c r="S4202" t="s">
        <v>72</v>
      </c>
      <c r="T4202" t="s">
        <v>73</v>
      </c>
      <c r="U4202" t="s">
        <v>74</v>
      </c>
      <c r="V4202" t="s">
        <v>75</v>
      </c>
      <c r="W4202" t="s">
        <v>76</v>
      </c>
      <c r="X4202" t="s">
        <v>77</v>
      </c>
      <c r="Y4202" t="str">
        <f>"39-2021"</f>
        <v>39-2021</v>
      </c>
      <c r="Z4202" t="s">
        <v>78</v>
      </c>
      <c r="AA4202">
        <v>711212</v>
      </c>
      <c r="AB4202">
        <v>5</v>
      </c>
      <c r="AC4202">
        <v>5</v>
      </c>
      <c r="AD4202" t="s">
        <v>79</v>
      </c>
      <c r="AE4202" t="s">
        <v>80</v>
      </c>
      <c r="AF4202">
        <v>40</v>
      </c>
      <c r="AG4202" s="4">
        <v>0.20833333333333334</v>
      </c>
      <c r="AH4202" s="4">
        <v>0.70833333333333337</v>
      </c>
      <c r="AI4202" s="5">
        <v>11.08</v>
      </c>
      <c r="AJ4202">
        <v>16.62</v>
      </c>
      <c r="AK4202">
        <v>16.62</v>
      </c>
      <c r="AL4202" t="s">
        <v>81</v>
      </c>
      <c r="AM4202" t="s">
        <v>82</v>
      </c>
      <c r="AO4202" t="s">
        <v>83</v>
      </c>
      <c r="AR4202" t="s">
        <v>82</v>
      </c>
      <c r="AT4202" t="s">
        <v>82</v>
      </c>
      <c r="AW4202" t="s">
        <v>72</v>
      </c>
      <c r="AX4202">
        <v>1</v>
      </c>
      <c r="AY4202" t="s">
        <v>2267</v>
      </c>
      <c r="AZ4202" t="s">
        <v>2001</v>
      </c>
      <c r="BA4202" t="s">
        <v>2314</v>
      </c>
      <c r="BB4202">
        <v>46176</v>
      </c>
      <c r="BC4202" t="s">
        <v>87</v>
      </c>
      <c r="BH4202" t="s">
        <v>2696</v>
      </c>
      <c r="BI4202" t="s">
        <v>2697</v>
      </c>
      <c r="BJ4202">
        <v>383150905</v>
      </c>
    </row>
    <row r="4203" spans="1:62" x14ac:dyDescent="0.25">
      <c r="A4203" t="s">
        <v>3430</v>
      </c>
      <c r="B4203" s="2">
        <v>43516</v>
      </c>
      <c r="C4203" t="s">
        <v>63</v>
      </c>
      <c r="D4203" s="3">
        <v>43391.627373784722</v>
      </c>
      <c r="E4203" t="s">
        <v>117</v>
      </c>
      <c r="H4203" t="s">
        <v>2699</v>
      </c>
      <c r="J4203" t="s">
        <v>2700</v>
      </c>
      <c r="L4203" t="s">
        <v>2701</v>
      </c>
      <c r="M4203" t="s">
        <v>226</v>
      </c>
      <c r="N4203">
        <v>49009</v>
      </c>
      <c r="O4203" t="s">
        <v>70</v>
      </c>
      <c r="Q4203" t="s">
        <v>2702</v>
      </c>
      <c r="S4203" t="s">
        <v>72</v>
      </c>
      <c r="T4203" t="s">
        <v>73</v>
      </c>
      <c r="U4203" t="s">
        <v>74</v>
      </c>
      <c r="V4203" t="s">
        <v>75</v>
      </c>
      <c r="W4203" t="s">
        <v>76</v>
      </c>
      <c r="X4203" t="s">
        <v>77</v>
      </c>
      <c r="Y4203" t="str">
        <f>"39-2021"</f>
        <v>39-2021</v>
      </c>
      <c r="Z4203" t="s">
        <v>78</v>
      </c>
      <c r="AA4203">
        <v>711212</v>
      </c>
      <c r="AB4203">
        <v>5</v>
      </c>
      <c r="AD4203" t="s">
        <v>79</v>
      </c>
      <c r="AE4203" t="s">
        <v>80</v>
      </c>
      <c r="AF4203">
        <v>40</v>
      </c>
      <c r="AG4203" s="4">
        <v>0.20833333333333334</v>
      </c>
      <c r="AH4203" s="4">
        <v>0.70833333333333337</v>
      </c>
      <c r="AI4203" s="5">
        <v>10.87</v>
      </c>
      <c r="AJ4203">
        <v>16.309999999999999</v>
      </c>
      <c r="AK4203">
        <v>16.309999999999999</v>
      </c>
      <c r="AL4203" t="s">
        <v>81</v>
      </c>
      <c r="AM4203" t="s">
        <v>82</v>
      </c>
      <c r="AO4203" t="s">
        <v>83</v>
      </c>
      <c r="AR4203" t="s">
        <v>82</v>
      </c>
      <c r="AT4203" t="s">
        <v>82</v>
      </c>
      <c r="AW4203" t="s">
        <v>72</v>
      </c>
      <c r="AX4203">
        <v>1</v>
      </c>
      <c r="AY4203" t="s">
        <v>3431</v>
      </c>
      <c r="AZ4203" t="s">
        <v>3432</v>
      </c>
      <c r="BA4203" t="s">
        <v>783</v>
      </c>
      <c r="BB4203">
        <v>44515</v>
      </c>
      <c r="BC4203" t="s">
        <v>87</v>
      </c>
      <c r="BH4203" t="s">
        <v>3433</v>
      </c>
      <c r="BI4203" t="s">
        <v>3434</v>
      </c>
      <c r="BJ4203">
        <v>383150905</v>
      </c>
    </row>
    <row r="4204" spans="1:62" x14ac:dyDescent="0.25">
      <c r="A4204" t="s">
        <v>5446</v>
      </c>
      <c r="B4204" s="2">
        <v>43516</v>
      </c>
      <c r="C4204" t="s">
        <v>63</v>
      </c>
      <c r="D4204" s="3">
        <v>43472.382990937498</v>
      </c>
      <c r="E4204" t="s">
        <v>64</v>
      </c>
      <c r="F4204" s="2">
        <v>43556</v>
      </c>
      <c r="G4204" s="2">
        <v>43773</v>
      </c>
      <c r="H4204" t="s">
        <v>5447</v>
      </c>
      <c r="I4204" t="s">
        <v>5448</v>
      </c>
      <c r="J4204" t="s">
        <v>5449</v>
      </c>
      <c r="K4204" t="s">
        <v>5450</v>
      </c>
      <c r="L4204" t="s">
        <v>5451</v>
      </c>
      <c r="M4204" t="s">
        <v>207</v>
      </c>
      <c r="N4204">
        <v>2539</v>
      </c>
      <c r="O4204" t="s">
        <v>70</v>
      </c>
      <c r="Q4204" t="s">
        <v>5452</v>
      </c>
      <c r="S4204" t="s">
        <v>72</v>
      </c>
      <c r="T4204" t="s">
        <v>102</v>
      </c>
      <c r="U4204" t="s">
        <v>1425</v>
      </c>
      <c r="V4204" t="s">
        <v>2470</v>
      </c>
      <c r="W4204" t="s">
        <v>105</v>
      </c>
      <c r="X4204" t="s">
        <v>1241</v>
      </c>
      <c r="Y4204" t="str">
        <f>"35-9021"</f>
        <v>35-9021</v>
      </c>
      <c r="Z4204" t="s">
        <v>315</v>
      </c>
      <c r="AA4204">
        <v>72211</v>
      </c>
      <c r="AB4204">
        <v>8</v>
      </c>
      <c r="AC4204">
        <v>8</v>
      </c>
      <c r="AD4204" t="s">
        <v>79</v>
      </c>
      <c r="AE4204" t="s">
        <v>80</v>
      </c>
      <c r="AF4204">
        <v>35</v>
      </c>
      <c r="AG4204" s="4">
        <v>0.29166666666666669</v>
      </c>
      <c r="AH4204" s="4">
        <v>0.625</v>
      </c>
      <c r="AI4204" s="5">
        <v>12.37</v>
      </c>
      <c r="AJ4204">
        <v>18.559999999999999</v>
      </c>
      <c r="AK4204">
        <v>18.559999999999999</v>
      </c>
      <c r="AL4204" t="s">
        <v>81</v>
      </c>
      <c r="AM4204" t="s">
        <v>82</v>
      </c>
      <c r="AO4204" t="s">
        <v>83</v>
      </c>
      <c r="AR4204" t="s">
        <v>82</v>
      </c>
      <c r="AT4204" t="s">
        <v>82</v>
      </c>
      <c r="AW4204" t="s">
        <v>72</v>
      </c>
      <c r="AX4204">
        <v>2</v>
      </c>
      <c r="AY4204" t="s">
        <v>5451</v>
      </c>
      <c r="AZ4204" t="s">
        <v>5453</v>
      </c>
      <c r="BA4204" t="s">
        <v>207</v>
      </c>
      <c r="BB4204">
        <v>2539</v>
      </c>
      <c r="BC4204" t="s">
        <v>87</v>
      </c>
      <c r="BH4204" t="s">
        <v>5449</v>
      </c>
      <c r="BJ4204">
        <v>202178047</v>
      </c>
    </row>
    <row r="4205" spans="1:62" x14ac:dyDescent="0.25">
      <c r="A4205" t="s">
        <v>6211</v>
      </c>
      <c r="B4205" s="2">
        <v>43516</v>
      </c>
      <c r="C4205" t="s">
        <v>63</v>
      </c>
      <c r="D4205" s="3">
        <v>43472.382230833333</v>
      </c>
      <c r="E4205" t="s">
        <v>64</v>
      </c>
      <c r="F4205" s="2">
        <v>43556</v>
      </c>
      <c r="G4205" s="2">
        <v>43769</v>
      </c>
      <c r="H4205" t="s">
        <v>6212</v>
      </c>
      <c r="J4205" t="s">
        <v>6213</v>
      </c>
      <c r="L4205" t="s">
        <v>5265</v>
      </c>
      <c r="M4205" t="s">
        <v>774</v>
      </c>
      <c r="N4205">
        <v>80110</v>
      </c>
      <c r="O4205" t="s">
        <v>70</v>
      </c>
      <c r="Q4205" t="s">
        <v>6214</v>
      </c>
      <c r="S4205" t="s">
        <v>72</v>
      </c>
      <c r="T4205" t="s">
        <v>6178</v>
      </c>
      <c r="U4205" t="s">
        <v>6179</v>
      </c>
      <c r="V4205" t="s">
        <v>6180</v>
      </c>
      <c r="W4205" t="s">
        <v>774</v>
      </c>
      <c r="X4205" t="s">
        <v>106</v>
      </c>
      <c r="Y4205" t="str">
        <f>"37-3011"</f>
        <v>37-3011</v>
      </c>
      <c r="Z4205" t="s">
        <v>94</v>
      </c>
      <c r="AA4205">
        <v>561730</v>
      </c>
      <c r="AB4205">
        <v>23</v>
      </c>
      <c r="AC4205">
        <v>23</v>
      </c>
      <c r="AD4205" t="s">
        <v>79</v>
      </c>
      <c r="AE4205" t="s">
        <v>95</v>
      </c>
      <c r="AF4205">
        <v>35</v>
      </c>
      <c r="AG4205" s="4">
        <v>0.29166666666666669</v>
      </c>
      <c r="AH4205" s="4">
        <v>0.83333333333333337</v>
      </c>
      <c r="AI4205" s="5">
        <v>15.17</v>
      </c>
      <c r="AJ4205">
        <v>22.76</v>
      </c>
      <c r="AL4205" t="s">
        <v>81</v>
      </c>
      <c r="AM4205" t="s">
        <v>82</v>
      </c>
      <c r="AO4205" t="s">
        <v>83</v>
      </c>
      <c r="AR4205" t="s">
        <v>82</v>
      </c>
      <c r="AT4205" t="s">
        <v>82</v>
      </c>
      <c r="AW4205" t="s">
        <v>82</v>
      </c>
      <c r="AY4205" t="s">
        <v>5265</v>
      </c>
      <c r="AZ4205" t="s">
        <v>4681</v>
      </c>
      <c r="BA4205" t="s">
        <v>774</v>
      </c>
      <c r="BB4205">
        <v>80110</v>
      </c>
      <c r="BC4205" t="s">
        <v>79</v>
      </c>
      <c r="BH4205" t="s">
        <v>6213</v>
      </c>
      <c r="BJ4205">
        <v>20805513</v>
      </c>
    </row>
    <row r="4206" spans="1:62" x14ac:dyDescent="0.25">
      <c r="A4206" t="s">
        <v>6280</v>
      </c>
      <c r="B4206" s="2">
        <v>43516</v>
      </c>
      <c r="C4206" t="s">
        <v>63</v>
      </c>
      <c r="D4206" s="3">
        <v>43472.386682581018</v>
      </c>
      <c r="E4206" t="s">
        <v>64</v>
      </c>
      <c r="F4206" s="2">
        <v>43556</v>
      </c>
      <c r="G4206" s="2">
        <v>43784</v>
      </c>
      <c r="H4206" t="s">
        <v>6281</v>
      </c>
      <c r="I4206" t="s">
        <v>67</v>
      </c>
      <c r="J4206" t="s">
        <v>6282</v>
      </c>
      <c r="K4206" t="s">
        <v>67</v>
      </c>
      <c r="L4206" t="s">
        <v>6283</v>
      </c>
      <c r="M4206" t="s">
        <v>774</v>
      </c>
      <c r="N4206">
        <v>80915</v>
      </c>
      <c r="O4206" t="s">
        <v>70</v>
      </c>
      <c r="P4206" t="s">
        <v>67</v>
      </c>
      <c r="Q4206" t="s">
        <v>6284</v>
      </c>
      <c r="S4206" t="s">
        <v>72</v>
      </c>
      <c r="T4206" t="s">
        <v>6285</v>
      </c>
      <c r="U4206" t="s">
        <v>6286</v>
      </c>
      <c r="V4206" t="s">
        <v>6287</v>
      </c>
      <c r="W4206" t="s">
        <v>774</v>
      </c>
      <c r="X4206" t="s">
        <v>94</v>
      </c>
      <c r="Y4206" t="str">
        <f>"37-3011"</f>
        <v>37-3011</v>
      </c>
      <c r="Z4206" t="s">
        <v>94</v>
      </c>
      <c r="AA4206">
        <v>561730</v>
      </c>
      <c r="AB4206">
        <v>10</v>
      </c>
      <c r="AC4206">
        <v>10</v>
      </c>
      <c r="AD4206" t="s">
        <v>79</v>
      </c>
      <c r="AE4206" t="s">
        <v>80</v>
      </c>
      <c r="AF4206">
        <v>40</v>
      </c>
      <c r="AG4206" s="4">
        <v>0.29166666666666669</v>
      </c>
      <c r="AH4206" s="4">
        <v>0.70833333333333337</v>
      </c>
      <c r="AI4206" s="5">
        <v>13.48</v>
      </c>
      <c r="AJ4206">
        <v>20.22</v>
      </c>
      <c r="AK4206">
        <v>23.22</v>
      </c>
      <c r="AL4206" t="s">
        <v>81</v>
      </c>
      <c r="AM4206" t="s">
        <v>82</v>
      </c>
      <c r="AO4206" t="s">
        <v>83</v>
      </c>
      <c r="AP4206" t="s">
        <v>67</v>
      </c>
      <c r="AQ4206" t="s">
        <v>67</v>
      </c>
      <c r="AR4206" t="s">
        <v>82</v>
      </c>
      <c r="AT4206" t="s">
        <v>82</v>
      </c>
      <c r="AW4206" t="s">
        <v>82</v>
      </c>
      <c r="AY4206" t="s">
        <v>1552</v>
      </c>
      <c r="AZ4206" t="s">
        <v>1554</v>
      </c>
      <c r="BA4206" t="s">
        <v>774</v>
      </c>
      <c r="BB4206">
        <v>80915</v>
      </c>
      <c r="BC4206" t="s">
        <v>79</v>
      </c>
      <c r="BH4206" t="s">
        <v>6288</v>
      </c>
      <c r="BI4206" t="s">
        <v>67</v>
      </c>
      <c r="BJ4206">
        <v>840938994</v>
      </c>
    </row>
    <row r="4207" spans="1:62" x14ac:dyDescent="0.25">
      <c r="A4207" t="s">
        <v>7880</v>
      </c>
      <c r="B4207" s="2">
        <v>43516</v>
      </c>
      <c r="C4207" t="s">
        <v>63</v>
      </c>
      <c r="D4207" s="3">
        <v>43472.384339525466</v>
      </c>
      <c r="E4207" t="s">
        <v>64</v>
      </c>
      <c r="F4207" s="2">
        <v>43556</v>
      </c>
      <c r="G4207" s="2">
        <v>43799</v>
      </c>
      <c r="H4207" t="s">
        <v>7881</v>
      </c>
      <c r="J4207" t="s">
        <v>7882</v>
      </c>
      <c r="L4207" t="s">
        <v>498</v>
      </c>
      <c r="M4207" t="s">
        <v>298</v>
      </c>
      <c r="N4207">
        <v>4093</v>
      </c>
      <c r="O4207" t="s">
        <v>70</v>
      </c>
      <c r="Q4207" t="s">
        <v>7883</v>
      </c>
      <c r="S4207" t="s">
        <v>72</v>
      </c>
      <c r="T4207" t="s">
        <v>7884</v>
      </c>
      <c r="U4207" t="s">
        <v>3530</v>
      </c>
      <c r="V4207" t="s">
        <v>3531</v>
      </c>
      <c r="W4207" t="s">
        <v>232</v>
      </c>
      <c r="X4207" t="s">
        <v>7885</v>
      </c>
      <c r="Y4207" t="str">
        <f>"37-2012"</f>
        <v>37-2012</v>
      </c>
      <c r="Z4207" t="s">
        <v>373</v>
      </c>
      <c r="AA4207">
        <v>721110</v>
      </c>
      <c r="AB4207">
        <v>8</v>
      </c>
      <c r="AC4207">
        <v>8</v>
      </c>
      <c r="AD4207" t="s">
        <v>79</v>
      </c>
      <c r="AE4207" t="s">
        <v>95</v>
      </c>
      <c r="AF4207">
        <v>40</v>
      </c>
      <c r="AG4207" s="4">
        <v>0.33333333333333331</v>
      </c>
      <c r="AH4207" s="4">
        <v>0.66666666666666663</v>
      </c>
      <c r="AI4207" s="5">
        <v>11.5</v>
      </c>
      <c r="AJ4207">
        <v>17.25</v>
      </c>
      <c r="AK4207">
        <v>17.25</v>
      </c>
      <c r="AL4207" t="s">
        <v>81</v>
      </c>
      <c r="AM4207" t="s">
        <v>82</v>
      </c>
      <c r="AO4207" t="s">
        <v>83</v>
      </c>
      <c r="AP4207" t="s">
        <v>67</v>
      </c>
      <c r="AQ4207" t="s">
        <v>662</v>
      </c>
      <c r="AR4207" t="s">
        <v>82</v>
      </c>
      <c r="AT4207" t="s">
        <v>82</v>
      </c>
      <c r="AW4207" t="s">
        <v>72</v>
      </c>
      <c r="AX4207">
        <v>1</v>
      </c>
      <c r="AY4207" t="s">
        <v>498</v>
      </c>
      <c r="AZ4207" t="s">
        <v>302</v>
      </c>
      <c r="BA4207" t="s">
        <v>298</v>
      </c>
      <c r="BB4207">
        <v>4090</v>
      </c>
      <c r="BC4207" t="s">
        <v>87</v>
      </c>
      <c r="BH4207" t="s">
        <v>7882</v>
      </c>
      <c r="BI4207" t="s">
        <v>67</v>
      </c>
      <c r="BJ4207">
        <v>10422660</v>
      </c>
    </row>
    <row r="4208" spans="1:62" x14ac:dyDescent="0.25">
      <c r="A4208" t="s">
        <v>8222</v>
      </c>
      <c r="B4208" s="2">
        <v>43516</v>
      </c>
      <c r="C4208" t="s">
        <v>63</v>
      </c>
      <c r="D4208" s="3">
        <v>43472.379804097225</v>
      </c>
      <c r="E4208" t="s">
        <v>64</v>
      </c>
      <c r="F4208" s="2">
        <v>43556</v>
      </c>
      <c r="G4208" s="2">
        <v>43819</v>
      </c>
      <c r="H4208" t="s">
        <v>8223</v>
      </c>
      <c r="I4208" t="s">
        <v>130</v>
      </c>
      <c r="J4208" t="s">
        <v>8224</v>
      </c>
      <c r="K4208" t="s">
        <v>8225</v>
      </c>
      <c r="L4208" t="s">
        <v>3291</v>
      </c>
      <c r="M4208" t="s">
        <v>105</v>
      </c>
      <c r="N4208">
        <v>77070</v>
      </c>
      <c r="O4208" t="s">
        <v>70</v>
      </c>
      <c r="Q4208" t="s">
        <v>8226</v>
      </c>
      <c r="S4208" t="s">
        <v>72</v>
      </c>
      <c r="T4208" t="s">
        <v>6178</v>
      </c>
      <c r="U4208" t="s">
        <v>6179</v>
      </c>
      <c r="V4208" t="s">
        <v>6180</v>
      </c>
      <c r="W4208" t="s">
        <v>774</v>
      </c>
      <c r="X4208" t="s">
        <v>4052</v>
      </c>
      <c r="Y4208" t="str">
        <f>"47-2051"</f>
        <v>47-2051</v>
      </c>
      <c r="Z4208" t="s">
        <v>8227</v>
      </c>
      <c r="AA4208">
        <v>238110</v>
      </c>
      <c r="AB4208">
        <v>40</v>
      </c>
      <c r="AC4208">
        <v>40</v>
      </c>
      <c r="AD4208" t="s">
        <v>79</v>
      </c>
      <c r="AE4208" t="s">
        <v>95</v>
      </c>
      <c r="AF4208">
        <v>40</v>
      </c>
      <c r="AG4208" s="4">
        <v>0.33333333333333331</v>
      </c>
      <c r="AH4208" s="4">
        <v>0.70833333333333337</v>
      </c>
      <c r="AI4208" s="5">
        <v>16.59</v>
      </c>
      <c r="AJ4208">
        <v>24.89</v>
      </c>
      <c r="AK4208">
        <v>24.89</v>
      </c>
      <c r="AL4208" t="s">
        <v>81</v>
      </c>
      <c r="AM4208" t="s">
        <v>82</v>
      </c>
      <c r="AO4208" t="s">
        <v>83</v>
      </c>
      <c r="AR4208" t="s">
        <v>82</v>
      </c>
      <c r="AT4208" t="s">
        <v>82</v>
      </c>
      <c r="AW4208" t="s">
        <v>82</v>
      </c>
      <c r="AY4208" t="s">
        <v>3291</v>
      </c>
      <c r="AZ4208" t="s">
        <v>3292</v>
      </c>
      <c r="BA4208" t="s">
        <v>105</v>
      </c>
      <c r="BB4208">
        <v>77086</v>
      </c>
      <c r="BC4208" t="s">
        <v>79</v>
      </c>
      <c r="BH4208" t="s">
        <v>8228</v>
      </c>
      <c r="BJ4208">
        <v>760008170</v>
      </c>
    </row>
    <row r="4209" spans="1:62" x14ac:dyDescent="0.25">
      <c r="A4209" t="s">
        <v>8243</v>
      </c>
      <c r="B4209" s="2">
        <v>43516</v>
      </c>
      <c r="C4209" t="s">
        <v>63</v>
      </c>
      <c r="D4209" s="3">
        <v>43472.384912337962</v>
      </c>
      <c r="E4209" t="s">
        <v>64</v>
      </c>
      <c r="F4209" s="2">
        <v>43556</v>
      </c>
      <c r="G4209" s="2">
        <v>43770</v>
      </c>
      <c r="H4209" t="s">
        <v>8244</v>
      </c>
      <c r="I4209" t="s">
        <v>8245</v>
      </c>
      <c r="J4209" t="s">
        <v>8246</v>
      </c>
      <c r="L4209" t="s">
        <v>3553</v>
      </c>
      <c r="M4209" t="s">
        <v>714</v>
      </c>
      <c r="N4209">
        <v>70808</v>
      </c>
      <c r="O4209" t="s">
        <v>70</v>
      </c>
      <c r="Q4209" t="s">
        <v>8247</v>
      </c>
      <c r="S4209" t="s">
        <v>72</v>
      </c>
      <c r="T4209" t="s">
        <v>878</v>
      </c>
      <c r="U4209" t="s">
        <v>2878</v>
      </c>
      <c r="V4209" t="s">
        <v>2620</v>
      </c>
      <c r="W4209" t="s">
        <v>881</v>
      </c>
      <c r="X4209" t="s">
        <v>4220</v>
      </c>
      <c r="Y4209" t="str">
        <f>""</f>
        <v/>
      </c>
      <c r="Z4209" t="s">
        <v>94</v>
      </c>
      <c r="AA4209">
        <v>561730</v>
      </c>
      <c r="AB4209">
        <v>7</v>
      </c>
      <c r="AC4209">
        <v>7</v>
      </c>
      <c r="AD4209" t="s">
        <v>79</v>
      </c>
      <c r="AE4209" t="s">
        <v>95</v>
      </c>
      <c r="AF4209">
        <v>40</v>
      </c>
      <c r="AG4209" s="4">
        <v>0.28125</v>
      </c>
      <c r="AH4209" s="4">
        <v>0.66666666666666663</v>
      </c>
      <c r="AI4209" s="5">
        <v>13.42</v>
      </c>
      <c r="AJ4209">
        <v>20.13</v>
      </c>
      <c r="AK4209">
        <v>21</v>
      </c>
      <c r="AL4209" t="s">
        <v>81</v>
      </c>
      <c r="AM4209" t="s">
        <v>82</v>
      </c>
      <c r="AO4209" t="s">
        <v>83</v>
      </c>
      <c r="AR4209" t="s">
        <v>82</v>
      </c>
      <c r="AT4209" t="s">
        <v>82</v>
      </c>
      <c r="AW4209" t="s">
        <v>82</v>
      </c>
      <c r="AY4209" t="s">
        <v>3553</v>
      </c>
      <c r="AZ4209" t="s">
        <v>8248</v>
      </c>
      <c r="BA4209" t="s">
        <v>714</v>
      </c>
      <c r="BB4209">
        <v>70808</v>
      </c>
      <c r="BC4209" t="s">
        <v>79</v>
      </c>
      <c r="BH4209" t="s">
        <v>8249</v>
      </c>
      <c r="BJ4209">
        <v>813070345</v>
      </c>
    </row>
    <row r="4210" spans="1:62" x14ac:dyDescent="0.25">
      <c r="A4210" t="s">
        <v>8416</v>
      </c>
      <c r="B4210" s="2">
        <v>43516</v>
      </c>
      <c r="C4210" t="s">
        <v>63</v>
      </c>
      <c r="D4210" s="3">
        <v>43472.381341851855</v>
      </c>
      <c r="E4210" t="s">
        <v>64</v>
      </c>
      <c r="F4210" s="2">
        <v>43556</v>
      </c>
      <c r="G4210" s="2">
        <v>43800</v>
      </c>
      <c r="H4210" t="s">
        <v>8417</v>
      </c>
      <c r="J4210" t="s">
        <v>8418</v>
      </c>
      <c r="L4210" t="s">
        <v>8419</v>
      </c>
      <c r="M4210" t="s">
        <v>844</v>
      </c>
      <c r="N4210">
        <v>60070</v>
      </c>
      <c r="O4210" t="s">
        <v>70</v>
      </c>
      <c r="Q4210" t="s">
        <v>8420</v>
      </c>
      <c r="S4210" t="s">
        <v>72</v>
      </c>
      <c r="T4210" t="s">
        <v>7389</v>
      </c>
      <c r="U4210" t="s">
        <v>7390</v>
      </c>
      <c r="V4210" t="s">
        <v>7391</v>
      </c>
      <c r="W4210" t="s">
        <v>844</v>
      </c>
      <c r="X4210" t="s">
        <v>2708</v>
      </c>
      <c r="Y4210" t="str">
        <f>"37-3011"</f>
        <v>37-3011</v>
      </c>
      <c r="Z4210" t="s">
        <v>94</v>
      </c>
      <c r="AA4210">
        <v>561730</v>
      </c>
      <c r="AB4210">
        <v>2</v>
      </c>
      <c r="AC4210">
        <v>2</v>
      </c>
      <c r="AD4210" t="s">
        <v>79</v>
      </c>
      <c r="AE4210" t="s">
        <v>80</v>
      </c>
      <c r="AF4210">
        <v>40</v>
      </c>
      <c r="AG4210" s="4">
        <v>0.375</v>
      </c>
      <c r="AH4210" s="4">
        <v>0.70833333333333337</v>
      </c>
      <c r="AI4210" s="5">
        <v>15.59</v>
      </c>
      <c r="AL4210" t="s">
        <v>81</v>
      </c>
      <c r="AM4210" t="s">
        <v>82</v>
      </c>
      <c r="AO4210" t="s">
        <v>83</v>
      </c>
      <c r="AP4210" t="s">
        <v>67</v>
      </c>
      <c r="AQ4210" t="s">
        <v>67</v>
      </c>
      <c r="AR4210" t="s">
        <v>82</v>
      </c>
      <c r="AT4210" t="s">
        <v>82</v>
      </c>
      <c r="AW4210" t="s">
        <v>82</v>
      </c>
      <c r="AY4210" t="s">
        <v>8419</v>
      </c>
      <c r="AZ4210" t="s">
        <v>362</v>
      </c>
      <c r="BA4210" t="s">
        <v>844</v>
      </c>
      <c r="BB4210">
        <v>60070</v>
      </c>
      <c r="BC4210" t="s">
        <v>79</v>
      </c>
      <c r="BH4210" t="s">
        <v>8418</v>
      </c>
      <c r="BJ4210">
        <v>10693207</v>
      </c>
    </row>
    <row r="4211" spans="1:62" x14ac:dyDescent="0.25">
      <c r="A4211" t="s">
        <v>8597</v>
      </c>
      <c r="B4211" s="2">
        <v>43516</v>
      </c>
      <c r="C4211" t="s">
        <v>63</v>
      </c>
      <c r="D4211" s="3">
        <v>43472.385090937503</v>
      </c>
      <c r="E4211" t="s">
        <v>64</v>
      </c>
      <c r="F4211" s="2">
        <v>43556</v>
      </c>
      <c r="G4211" s="2">
        <v>43799</v>
      </c>
      <c r="H4211" t="s">
        <v>8598</v>
      </c>
      <c r="J4211" t="s">
        <v>2167</v>
      </c>
      <c r="L4211" t="s">
        <v>2169</v>
      </c>
      <c r="M4211" t="s">
        <v>232</v>
      </c>
      <c r="N4211">
        <v>11003</v>
      </c>
      <c r="O4211" t="s">
        <v>70</v>
      </c>
      <c r="Q4211" t="s">
        <v>8599</v>
      </c>
      <c r="S4211" t="s">
        <v>72</v>
      </c>
      <c r="T4211" t="s">
        <v>2136</v>
      </c>
      <c r="U4211" t="s">
        <v>2137</v>
      </c>
      <c r="V4211" t="s">
        <v>232</v>
      </c>
      <c r="W4211" t="s">
        <v>232</v>
      </c>
      <c r="X4211" t="s">
        <v>2138</v>
      </c>
      <c r="Y4211" t="str">
        <f>"39-2021"</f>
        <v>39-2021</v>
      </c>
      <c r="Z4211" t="s">
        <v>78</v>
      </c>
      <c r="AA4211">
        <v>711219</v>
      </c>
      <c r="AB4211">
        <v>15</v>
      </c>
      <c r="AC4211">
        <v>15</v>
      </c>
      <c r="AD4211" t="s">
        <v>79</v>
      </c>
      <c r="AE4211" t="s">
        <v>95</v>
      </c>
      <c r="AF4211">
        <v>40</v>
      </c>
      <c r="AG4211" s="4">
        <v>0.20833333333333334</v>
      </c>
      <c r="AH4211" s="4">
        <v>0.45833333333333331</v>
      </c>
      <c r="AI4211" s="5">
        <v>11.84</v>
      </c>
      <c r="AJ4211">
        <v>17.760000000000002</v>
      </c>
      <c r="AK4211">
        <v>19.579999999999998</v>
      </c>
      <c r="AL4211" t="s">
        <v>81</v>
      </c>
      <c r="AM4211" t="s">
        <v>82</v>
      </c>
      <c r="AO4211" t="s">
        <v>83</v>
      </c>
      <c r="AR4211" t="s">
        <v>82</v>
      </c>
      <c r="AT4211" t="s">
        <v>82</v>
      </c>
      <c r="AW4211" t="s">
        <v>72</v>
      </c>
      <c r="AX4211">
        <v>1</v>
      </c>
      <c r="AY4211" t="s">
        <v>2169</v>
      </c>
      <c r="AZ4211" t="s">
        <v>698</v>
      </c>
      <c r="BA4211" t="s">
        <v>232</v>
      </c>
      <c r="BB4211">
        <v>11003</v>
      </c>
      <c r="BC4211" t="s">
        <v>79</v>
      </c>
      <c r="BH4211" t="s">
        <v>2167</v>
      </c>
      <c r="BI4211" t="s">
        <v>7976</v>
      </c>
      <c r="BJ4211">
        <v>204053856</v>
      </c>
    </row>
    <row r="4212" spans="1:62" x14ac:dyDescent="0.25">
      <c r="A4212" t="s">
        <v>8637</v>
      </c>
      <c r="B4212" s="2">
        <v>43516</v>
      </c>
      <c r="C4212" t="s">
        <v>63</v>
      </c>
      <c r="D4212" s="3">
        <v>43472.382590752313</v>
      </c>
      <c r="E4212" t="s">
        <v>64</v>
      </c>
      <c r="F4212" s="2">
        <v>43556</v>
      </c>
      <c r="G4212" s="2">
        <v>43822</v>
      </c>
      <c r="H4212" t="s">
        <v>7706</v>
      </c>
      <c r="I4212" t="s">
        <v>7707</v>
      </c>
      <c r="J4212" t="s">
        <v>8036</v>
      </c>
      <c r="L4212" t="s">
        <v>7709</v>
      </c>
      <c r="M4212" t="s">
        <v>147</v>
      </c>
      <c r="N4212">
        <v>19082</v>
      </c>
      <c r="O4212" t="s">
        <v>70</v>
      </c>
      <c r="P4212" t="s">
        <v>130</v>
      </c>
      <c r="Q4212" t="s">
        <v>7710</v>
      </c>
      <c r="R4212">
        <v>0</v>
      </c>
      <c r="S4212" t="s">
        <v>82</v>
      </c>
      <c r="U4212" t="s">
        <v>92</v>
      </c>
      <c r="X4212" t="s">
        <v>94</v>
      </c>
      <c r="Y4212" t="str">
        <f>"37-3011"</f>
        <v>37-3011</v>
      </c>
      <c r="Z4212" t="s">
        <v>94</v>
      </c>
      <c r="AA4212">
        <v>561730</v>
      </c>
      <c r="AB4212">
        <v>2</v>
      </c>
      <c r="AC4212">
        <v>2</v>
      </c>
      <c r="AD4212" t="s">
        <v>79</v>
      </c>
      <c r="AE4212" t="s">
        <v>80</v>
      </c>
      <c r="AF4212">
        <v>40</v>
      </c>
      <c r="AG4212" s="4">
        <v>0.27083333333333331</v>
      </c>
      <c r="AH4212" s="4">
        <v>0.60416666666666663</v>
      </c>
      <c r="AI4212" s="5">
        <v>15.73</v>
      </c>
      <c r="AJ4212">
        <v>23.6</v>
      </c>
      <c r="AL4212" t="s">
        <v>81</v>
      </c>
      <c r="AM4212" t="s">
        <v>82</v>
      </c>
      <c r="AO4212" t="s">
        <v>83</v>
      </c>
      <c r="AP4212" t="s">
        <v>67</v>
      </c>
      <c r="AQ4212" t="s">
        <v>8638</v>
      </c>
      <c r="AR4212" t="s">
        <v>82</v>
      </c>
      <c r="AT4212" t="s">
        <v>82</v>
      </c>
      <c r="AW4212" t="s">
        <v>72</v>
      </c>
      <c r="AX4212">
        <v>3</v>
      </c>
      <c r="AY4212" t="s">
        <v>8037</v>
      </c>
      <c r="AZ4212" t="s">
        <v>1449</v>
      </c>
      <c r="BA4212" t="s">
        <v>147</v>
      </c>
      <c r="BB4212">
        <v>19083</v>
      </c>
      <c r="BC4212" t="s">
        <v>79</v>
      </c>
      <c r="BH4212" t="s">
        <v>8639</v>
      </c>
      <c r="BI4212" t="s">
        <v>8640</v>
      </c>
      <c r="BJ4212">
        <v>461480966</v>
      </c>
    </row>
    <row r="4213" spans="1:62" x14ac:dyDescent="0.25">
      <c r="A4213" t="s">
        <v>9600</v>
      </c>
      <c r="B4213" s="2">
        <v>43516</v>
      </c>
      <c r="C4213" t="s">
        <v>63</v>
      </c>
      <c r="D4213" s="3">
        <v>43472.380521377316</v>
      </c>
      <c r="E4213" t="s">
        <v>64</v>
      </c>
      <c r="F4213" s="2">
        <v>43556</v>
      </c>
      <c r="G4213" s="2">
        <v>43771</v>
      </c>
      <c r="H4213" t="s">
        <v>9601</v>
      </c>
      <c r="J4213" t="s">
        <v>7781</v>
      </c>
      <c r="L4213" t="s">
        <v>6866</v>
      </c>
      <c r="M4213" t="s">
        <v>147</v>
      </c>
      <c r="N4213">
        <v>19462</v>
      </c>
      <c r="O4213" t="s">
        <v>70</v>
      </c>
      <c r="Q4213" t="s">
        <v>5788</v>
      </c>
      <c r="S4213" t="s">
        <v>72</v>
      </c>
      <c r="T4213" t="s">
        <v>5946</v>
      </c>
      <c r="U4213" t="s">
        <v>5854</v>
      </c>
      <c r="V4213" t="s">
        <v>6868</v>
      </c>
      <c r="W4213" t="s">
        <v>232</v>
      </c>
      <c r="X4213" t="s">
        <v>106</v>
      </c>
      <c r="Y4213" t="str">
        <f>"37-3011"</f>
        <v>37-3011</v>
      </c>
      <c r="Z4213" t="s">
        <v>94</v>
      </c>
      <c r="AA4213">
        <v>561730</v>
      </c>
      <c r="AB4213">
        <v>18</v>
      </c>
      <c r="AC4213">
        <v>18</v>
      </c>
      <c r="AD4213" t="s">
        <v>79</v>
      </c>
      <c r="AE4213" t="s">
        <v>95</v>
      </c>
      <c r="AF4213">
        <v>40</v>
      </c>
      <c r="AG4213" s="4">
        <v>0.27083333333333331</v>
      </c>
      <c r="AH4213" s="4">
        <v>0.6875</v>
      </c>
      <c r="AI4213" s="5">
        <v>13.3</v>
      </c>
      <c r="AJ4213">
        <v>19.95</v>
      </c>
      <c r="AL4213" t="s">
        <v>81</v>
      </c>
      <c r="AM4213" t="s">
        <v>82</v>
      </c>
      <c r="AO4213" t="s">
        <v>83</v>
      </c>
      <c r="AR4213" t="s">
        <v>82</v>
      </c>
      <c r="AT4213" t="s">
        <v>82</v>
      </c>
      <c r="AW4213" t="s">
        <v>82</v>
      </c>
      <c r="AY4213" t="s">
        <v>795</v>
      </c>
      <c r="AZ4213" t="s">
        <v>797</v>
      </c>
      <c r="BA4213" t="s">
        <v>105</v>
      </c>
      <c r="BB4213">
        <v>78216</v>
      </c>
      <c r="BC4213" t="s">
        <v>79</v>
      </c>
      <c r="BH4213" t="s">
        <v>9602</v>
      </c>
      <c r="BJ4213">
        <v>742209471</v>
      </c>
    </row>
    <row r="4214" spans="1:62" x14ac:dyDescent="0.25">
      <c r="A4214" t="s">
        <v>9686</v>
      </c>
      <c r="B4214" s="2">
        <v>43516</v>
      </c>
      <c r="C4214" t="s">
        <v>63</v>
      </c>
      <c r="D4214" s="3">
        <v>43472.380893078705</v>
      </c>
      <c r="E4214" t="s">
        <v>64</v>
      </c>
      <c r="F4214" s="2">
        <v>43556</v>
      </c>
      <c r="G4214" s="2">
        <v>43771</v>
      </c>
      <c r="H4214" t="s">
        <v>9687</v>
      </c>
      <c r="I4214" t="s">
        <v>9688</v>
      </c>
      <c r="J4214" t="s">
        <v>7781</v>
      </c>
      <c r="L4214" t="s">
        <v>6866</v>
      </c>
      <c r="M4214" t="s">
        <v>147</v>
      </c>
      <c r="N4214">
        <v>19462</v>
      </c>
      <c r="O4214" t="s">
        <v>70</v>
      </c>
      <c r="Q4214" t="s">
        <v>5788</v>
      </c>
      <c r="S4214" t="s">
        <v>72</v>
      </c>
      <c r="T4214" t="s">
        <v>5946</v>
      </c>
      <c r="U4214" t="s">
        <v>5854</v>
      </c>
      <c r="V4214" t="s">
        <v>6868</v>
      </c>
      <c r="W4214" t="s">
        <v>232</v>
      </c>
      <c r="X4214" t="s">
        <v>106</v>
      </c>
      <c r="Y4214" t="str">
        <f>"37-3011"</f>
        <v>37-3011</v>
      </c>
      <c r="Z4214" t="s">
        <v>94</v>
      </c>
      <c r="AA4214">
        <v>561730</v>
      </c>
      <c r="AB4214">
        <v>16</v>
      </c>
      <c r="AC4214">
        <v>16</v>
      </c>
      <c r="AD4214" t="s">
        <v>79</v>
      </c>
      <c r="AE4214" t="s">
        <v>95</v>
      </c>
      <c r="AF4214">
        <v>40</v>
      </c>
      <c r="AG4214" s="4">
        <v>0.27083333333333331</v>
      </c>
      <c r="AH4214" s="4">
        <v>0.6875</v>
      </c>
      <c r="AI4214" s="5">
        <v>13.44</v>
      </c>
      <c r="AJ4214">
        <v>20.16</v>
      </c>
      <c r="AL4214" t="s">
        <v>81</v>
      </c>
      <c r="AM4214" t="s">
        <v>82</v>
      </c>
      <c r="AO4214" t="s">
        <v>83</v>
      </c>
      <c r="AR4214" t="s">
        <v>82</v>
      </c>
      <c r="AT4214" t="s">
        <v>82</v>
      </c>
      <c r="AW4214" t="s">
        <v>82</v>
      </c>
      <c r="AY4214" t="s">
        <v>9689</v>
      </c>
      <c r="AZ4214" t="s">
        <v>3292</v>
      </c>
      <c r="BA4214" t="s">
        <v>105</v>
      </c>
      <c r="BB4214">
        <v>77379</v>
      </c>
      <c r="BC4214" t="s">
        <v>79</v>
      </c>
      <c r="BH4214" t="s">
        <v>9690</v>
      </c>
      <c r="BJ4214">
        <v>742209471</v>
      </c>
    </row>
    <row r="4215" spans="1:62" x14ac:dyDescent="0.25">
      <c r="A4215" t="s">
        <v>10366</v>
      </c>
      <c r="B4215" s="2">
        <v>43516</v>
      </c>
      <c r="C4215" t="s">
        <v>63</v>
      </c>
      <c r="D4215" s="3">
        <v>43472.384004074076</v>
      </c>
      <c r="E4215" t="s">
        <v>64</v>
      </c>
      <c r="F4215" s="2">
        <v>43556</v>
      </c>
      <c r="G4215" s="2">
        <v>43784</v>
      </c>
      <c r="H4215" t="s">
        <v>10367</v>
      </c>
      <c r="I4215" t="s">
        <v>10368</v>
      </c>
      <c r="J4215" t="s">
        <v>10369</v>
      </c>
      <c r="L4215" t="s">
        <v>4064</v>
      </c>
      <c r="M4215" t="s">
        <v>207</v>
      </c>
      <c r="N4215">
        <v>2601</v>
      </c>
      <c r="O4215" t="s">
        <v>70</v>
      </c>
      <c r="Q4215" t="s">
        <v>10370</v>
      </c>
      <c r="S4215" t="s">
        <v>72</v>
      </c>
      <c r="T4215" t="s">
        <v>1103</v>
      </c>
      <c r="U4215" t="s">
        <v>1104</v>
      </c>
      <c r="V4215" t="s">
        <v>1105</v>
      </c>
      <c r="W4215" t="s">
        <v>207</v>
      </c>
      <c r="X4215" t="s">
        <v>1012</v>
      </c>
      <c r="Y4215" t="str">
        <f>"37-2012"</f>
        <v>37-2012</v>
      </c>
      <c r="Z4215" t="s">
        <v>373</v>
      </c>
      <c r="AA4215">
        <v>721110</v>
      </c>
      <c r="AB4215">
        <v>7</v>
      </c>
      <c r="AC4215">
        <v>7</v>
      </c>
      <c r="AD4215" t="s">
        <v>79</v>
      </c>
      <c r="AE4215" t="s">
        <v>95</v>
      </c>
      <c r="AF4215">
        <v>36</v>
      </c>
      <c r="AG4215" s="4">
        <v>0.375</v>
      </c>
      <c r="AH4215" s="4">
        <v>0.625</v>
      </c>
      <c r="AI4215" s="5">
        <v>14.58</v>
      </c>
      <c r="AJ4215">
        <v>21.87</v>
      </c>
      <c r="AL4215" t="s">
        <v>81</v>
      </c>
      <c r="AM4215" t="s">
        <v>82</v>
      </c>
      <c r="AO4215" t="s">
        <v>83</v>
      </c>
      <c r="AR4215" t="s">
        <v>82</v>
      </c>
      <c r="AT4215" t="s">
        <v>82</v>
      </c>
      <c r="AW4215" t="s">
        <v>82</v>
      </c>
      <c r="AY4215" t="s">
        <v>4064</v>
      </c>
      <c r="AZ4215" t="s">
        <v>4065</v>
      </c>
      <c r="BA4215" t="s">
        <v>207</v>
      </c>
      <c r="BB4215">
        <v>2601</v>
      </c>
      <c r="BC4215" t="s">
        <v>87</v>
      </c>
      <c r="BH4215" t="s">
        <v>10369</v>
      </c>
      <c r="BJ4215">
        <v>275460277</v>
      </c>
    </row>
    <row r="4216" spans="1:62" x14ac:dyDescent="0.25">
      <c r="A4216" t="s">
        <v>11108</v>
      </c>
      <c r="B4216" s="2">
        <v>43516</v>
      </c>
      <c r="C4216" t="s">
        <v>63</v>
      </c>
      <c r="D4216" s="3">
        <v>43472.379868321761</v>
      </c>
      <c r="E4216" t="s">
        <v>64</v>
      </c>
      <c r="F4216" s="2">
        <v>43556</v>
      </c>
      <c r="G4216" s="2">
        <v>43814</v>
      </c>
      <c r="H4216" t="s">
        <v>11109</v>
      </c>
      <c r="I4216" t="s">
        <v>11110</v>
      </c>
      <c r="J4216" t="s">
        <v>11111</v>
      </c>
      <c r="L4216" t="s">
        <v>11112</v>
      </c>
      <c r="M4216" t="s">
        <v>745</v>
      </c>
      <c r="N4216">
        <v>66061</v>
      </c>
      <c r="O4216" t="s">
        <v>70</v>
      </c>
      <c r="Q4216" t="s">
        <v>11113</v>
      </c>
      <c r="S4216" t="s">
        <v>72</v>
      </c>
      <c r="T4216" t="s">
        <v>11114</v>
      </c>
      <c r="U4216" t="s">
        <v>11115</v>
      </c>
      <c r="V4216" t="s">
        <v>10561</v>
      </c>
      <c r="W4216" t="s">
        <v>232</v>
      </c>
      <c r="X4216" t="s">
        <v>11116</v>
      </c>
      <c r="Y4216" t="str">
        <f>"53-7062"</f>
        <v>53-7062</v>
      </c>
      <c r="Z4216" t="s">
        <v>337</v>
      </c>
      <c r="AA4216">
        <v>332212</v>
      </c>
      <c r="AB4216">
        <v>40</v>
      </c>
      <c r="AC4216">
        <v>40</v>
      </c>
      <c r="AD4216" t="s">
        <v>79</v>
      </c>
      <c r="AE4216" t="s">
        <v>95</v>
      </c>
      <c r="AF4216">
        <v>40</v>
      </c>
      <c r="AG4216" s="4">
        <v>0.29166666666666669</v>
      </c>
      <c r="AH4216" s="4">
        <v>0.625</v>
      </c>
      <c r="AI4216" s="5">
        <v>14.52</v>
      </c>
      <c r="AJ4216">
        <v>21.78</v>
      </c>
      <c r="AK4216">
        <v>21.78</v>
      </c>
      <c r="AL4216" t="s">
        <v>81</v>
      </c>
      <c r="AM4216" t="s">
        <v>82</v>
      </c>
      <c r="AO4216" t="s">
        <v>83</v>
      </c>
      <c r="AP4216" t="s">
        <v>67</v>
      </c>
      <c r="AQ4216" t="s">
        <v>662</v>
      </c>
      <c r="AR4216" t="s">
        <v>82</v>
      </c>
      <c r="AT4216" t="s">
        <v>82</v>
      </c>
      <c r="AW4216" t="s">
        <v>72</v>
      </c>
      <c r="AX4216">
        <v>1</v>
      </c>
      <c r="AY4216" t="s">
        <v>11112</v>
      </c>
      <c r="AZ4216" t="s">
        <v>7751</v>
      </c>
      <c r="BA4216" t="s">
        <v>745</v>
      </c>
      <c r="BB4216">
        <v>66061</v>
      </c>
      <c r="BC4216" t="s">
        <v>79</v>
      </c>
      <c r="BH4216" t="s">
        <v>11111</v>
      </c>
      <c r="BI4216" t="s">
        <v>67</v>
      </c>
      <c r="BJ4216">
        <v>473906486</v>
      </c>
    </row>
    <row r="4217" spans="1:62" x14ac:dyDescent="0.25">
      <c r="A4217" t="s">
        <v>11373</v>
      </c>
      <c r="B4217" s="2">
        <v>43516</v>
      </c>
      <c r="C4217" t="s">
        <v>63</v>
      </c>
      <c r="D4217" s="3">
        <v>43472.385955196762</v>
      </c>
      <c r="E4217" t="s">
        <v>64</v>
      </c>
      <c r="F4217" s="2">
        <v>43556</v>
      </c>
      <c r="G4217" s="2">
        <v>43800</v>
      </c>
      <c r="H4217" t="s">
        <v>11374</v>
      </c>
      <c r="J4217" t="s">
        <v>11357</v>
      </c>
      <c r="K4217" t="s">
        <v>1298</v>
      </c>
      <c r="L4217" t="s">
        <v>11358</v>
      </c>
      <c r="M4217" t="s">
        <v>1966</v>
      </c>
      <c r="N4217">
        <v>19701</v>
      </c>
      <c r="O4217" t="s">
        <v>70</v>
      </c>
      <c r="Q4217" t="s">
        <v>11359</v>
      </c>
      <c r="S4217" t="s">
        <v>72</v>
      </c>
      <c r="T4217" t="s">
        <v>7052</v>
      </c>
      <c r="U4217" t="s">
        <v>6798</v>
      </c>
      <c r="V4217" t="s">
        <v>6799</v>
      </c>
      <c r="W4217" t="s">
        <v>783</v>
      </c>
      <c r="X4217" t="s">
        <v>11375</v>
      </c>
      <c r="Y4217" t="str">
        <f>"47-3019"</f>
        <v>47-3019</v>
      </c>
      <c r="Z4217" t="s">
        <v>7292</v>
      </c>
      <c r="AA4217">
        <v>2381</v>
      </c>
      <c r="AB4217">
        <v>25</v>
      </c>
      <c r="AC4217">
        <v>25</v>
      </c>
      <c r="AD4217" t="s">
        <v>79</v>
      </c>
      <c r="AE4217" t="s">
        <v>95</v>
      </c>
      <c r="AF4217">
        <v>40</v>
      </c>
      <c r="AG4217" s="4">
        <v>0.375</v>
      </c>
      <c r="AH4217" s="4">
        <v>0.70833333333333337</v>
      </c>
      <c r="AI4217" s="5">
        <v>17.95</v>
      </c>
      <c r="AJ4217">
        <v>26.93</v>
      </c>
      <c r="AK4217">
        <v>26.93</v>
      </c>
      <c r="AL4217" t="s">
        <v>81</v>
      </c>
      <c r="AM4217" t="s">
        <v>82</v>
      </c>
      <c r="AO4217" t="s">
        <v>83</v>
      </c>
      <c r="AR4217" t="s">
        <v>82</v>
      </c>
      <c r="AT4217" t="s">
        <v>82</v>
      </c>
      <c r="AW4217" t="s">
        <v>82</v>
      </c>
      <c r="AY4217" t="s">
        <v>11358</v>
      </c>
      <c r="AZ4217" t="s">
        <v>1969</v>
      </c>
      <c r="BA4217" t="s">
        <v>1966</v>
      </c>
      <c r="BB4217">
        <v>19701</v>
      </c>
      <c r="BC4217" t="s">
        <v>79</v>
      </c>
      <c r="BH4217" t="s">
        <v>11357</v>
      </c>
      <c r="BI4217" t="s">
        <v>1298</v>
      </c>
      <c r="BJ4217">
        <v>510353803</v>
      </c>
    </row>
    <row r="4218" spans="1:62" x14ac:dyDescent="0.25">
      <c r="A4218" t="s">
        <v>11466</v>
      </c>
      <c r="B4218" s="2">
        <v>43516</v>
      </c>
      <c r="C4218" t="s">
        <v>63</v>
      </c>
      <c r="D4218" s="3">
        <v>43472.386276898149</v>
      </c>
      <c r="E4218" t="s">
        <v>64</v>
      </c>
      <c r="F4218" s="2">
        <v>43556</v>
      </c>
      <c r="G4218" s="2">
        <v>43799</v>
      </c>
      <c r="H4218" t="s">
        <v>11467</v>
      </c>
      <c r="I4218" t="s">
        <v>11468</v>
      </c>
      <c r="J4218" t="s">
        <v>11469</v>
      </c>
      <c r="L4218" t="s">
        <v>11470</v>
      </c>
      <c r="M4218" t="s">
        <v>783</v>
      </c>
      <c r="N4218">
        <v>44319</v>
      </c>
      <c r="O4218" t="s">
        <v>70</v>
      </c>
      <c r="Q4218" t="s">
        <v>11471</v>
      </c>
      <c r="S4218" t="s">
        <v>72</v>
      </c>
      <c r="T4218" t="s">
        <v>7052</v>
      </c>
      <c r="U4218" t="s">
        <v>6798</v>
      </c>
      <c r="V4218" t="s">
        <v>6799</v>
      </c>
      <c r="W4218" t="s">
        <v>783</v>
      </c>
      <c r="X4218" t="s">
        <v>93</v>
      </c>
      <c r="Y4218" t="str">
        <f>"37-3011"</f>
        <v>37-3011</v>
      </c>
      <c r="Z4218" t="s">
        <v>94</v>
      </c>
      <c r="AA4218">
        <v>561730</v>
      </c>
      <c r="AB4218">
        <v>8</v>
      </c>
      <c r="AC4218">
        <v>8</v>
      </c>
      <c r="AD4218" t="s">
        <v>79</v>
      </c>
      <c r="AE4218" t="s">
        <v>95</v>
      </c>
      <c r="AF4218">
        <v>40</v>
      </c>
      <c r="AG4218" s="4">
        <v>0.375</v>
      </c>
      <c r="AH4218" s="4">
        <v>0.70833333333333337</v>
      </c>
      <c r="AI4218" s="5">
        <v>13.72</v>
      </c>
      <c r="AJ4218">
        <v>20.58</v>
      </c>
      <c r="AK4218">
        <v>20.58</v>
      </c>
      <c r="AL4218" t="s">
        <v>81</v>
      </c>
      <c r="AM4218" t="s">
        <v>82</v>
      </c>
      <c r="AO4218" t="s">
        <v>83</v>
      </c>
      <c r="AR4218" t="s">
        <v>82</v>
      </c>
      <c r="AT4218" t="s">
        <v>82</v>
      </c>
      <c r="AW4218" t="s">
        <v>82</v>
      </c>
      <c r="AY4218" t="s">
        <v>11470</v>
      </c>
      <c r="AZ4218" t="s">
        <v>2517</v>
      </c>
      <c r="BA4218" t="s">
        <v>783</v>
      </c>
      <c r="BB4218">
        <v>44319</v>
      </c>
      <c r="BC4218" t="s">
        <v>79</v>
      </c>
      <c r="BH4218" t="s">
        <v>11469</v>
      </c>
      <c r="BJ4218">
        <v>341959903</v>
      </c>
    </row>
    <row r="4219" spans="1:62" x14ac:dyDescent="0.25">
      <c r="A4219" t="s">
        <v>11503</v>
      </c>
      <c r="B4219" s="2">
        <v>43516</v>
      </c>
      <c r="C4219" t="s">
        <v>63</v>
      </c>
      <c r="D4219" s="3">
        <v>43472.381734722221</v>
      </c>
      <c r="E4219" t="s">
        <v>64</v>
      </c>
      <c r="F4219" s="2">
        <v>43556</v>
      </c>
      <c r="G4219" s="2">
        <v>43709</v>
      </c>
      <c r="H4219" t="s">
        <v>11504</v>
      </c>
      <c r="I4219" t="s">
        <v>67</v>
      </c>
      <c r="J4219" t="s">
        <v>11505</v>
      </c>
      <c r="K4219" t="s">
        <v>67</v>
      </c>
      <c r="L4219" t="s">
        <v>11506</v>
      </c>
      <c r="M4219" t="s">
        <v>774</v>
      </c>
      <c r="N4219">
        <v>80525</v>
      </c>
      <c r="O4219" t="s">
        <v>70</v>
      </c>
      <c r="P4219" t="s">
        <v>67</v>
      </c>
      <c r="Q4219" t="s">
        <v>11507</v>
      </c>
      <c r="S4219" t="s">
        <v>72</v>
      </c>
      <c r="T4219" t="s">
        <v>938</v>
      </c>
      <c r="U4219" t="s">
        <v>939</v>
      </c>
      <c r="V4219" t="s">
        <v>940</v>
      </c>
      <c r="W4219" t="s">
        <v>774</v>
      </c>
      <c r="X4219" t="s">
        <v>11508</v>
      </c>
      <c r="Y4219" t="str">
        <f>"37-3011"</f>
        <v>37-3011</v>
      </c>
      <c r="Z4219" t="s">
        <v>94</v>
      </c>
      <c r="AA4219">
        <v>713940</v>
      </c>
      <c r="AB4219">
        <v>1</v>
      </c>
      <c r="AC4219">
        <v>1</v>
      </c>
      <c r="AD4219" t="s">
        <v>79</v>
      </c>
      <c r="AE4219" t="s">
        <v>95</v>
      </c>
      <c r="AF4219">
        <v>40</v>
      </c>
      <c r="AG4219" s="4">
        <v>0.29166666666666669</v>
      </c>
      <c r="AH4219" s="4">
        <v>0.66666666666666663</v>
      </c>
      <c r="AI4219" s="5">
        <v>15.73</v>
      </c>
      <c r="AL4219" t="s">
        <v>81</v>
      </c>
      <c r="AM4219" t="s">
        <v>82</v>
      </c>
      <c r="AO4219" t="s">
        <v>213</v>
      </c>
      <c r="AP4219" t="s">
        <v>67</v>
      </c>
      <c r="AQ4219" t="s">
        <v>67</v>
      </c>
      <c r="AR4219" t="s">
        <v>82</v>
      </c>
      <c r="AT4219" t="s">
        <v>82</v>
      </c>
      <c r="AW4219" t="s">
        <v>82</v>
      </c>
      <c r="AY4219" t="s">
        <v>11506</v>
      </c>
      <c r="AZ4219" t="s">
        <v>3399</v>
      </c>
      <c r="BA4219" t="s">
        <v>774</v>
      </c>
      <c r="BB4219">
        <v>80525</v>
      </c>
      <c r="BC4219" t="s">
        <v>87</v>
      </c>
      <c r="BH4219" t="s">
        <v>11505</v>
      </c>
      <c r="BI4219" t="s">
        <v>67</v>
      </c>
      <c r="BJ4219">
        <v>841127347</v>
      </c>
    </row>
    <row r="4220" spans="1:62" x14ac:dyDescent="0.25">
      <c r="A4220" t="s">
        <v>11663</v>
      </c>
      <c r="B4220" s="2">
        <v>43516</v>
      </c>
      <c r="C4220" t="s">
        <v>63</v>
      </c>
      <c r="D4220" s="3">
        <v>43472.385631400466</v>
      </c>
      <c r="E4220" t="s">
        <v>64</v>
      </c>
      <c r="F4220" s="2">
        <v>43556</v>
      </c>
      <c r="G4220" s="2">
        <v>43799</v>
      </c>
      <c r="H4220" t="s">
        <v>11664</v>
      </c>
      <c r="J4220" t="s">
        <v>11665</v>
      </c>
      <c r="L4220" t="s">
        <v>7170</v>
      </c>
      <c r="M4220" t="s">
        <v>783</v>
      </c>
      <c r="N4220">
        <v>43207</v>
      </c>
      <c r="O4220" t="s">
        <v>70</v>
      </c>
      <c r="Q4220" t="s">
        <v>11666</v>
      </c>
      <c r="S4220" t="s">
        <v>72</v>
      </c>
      <c r="T4220" t="s">
        <v>7052</v>
      </c>
      <c r="U4220" t="s">
        <v>6798</v>
      </c>
      <c r="V4220" t="s">
        <v>6799</v>
      </c>
      <c r="W4220" t="s">
        <v>783</v>
      </c>
      <c r="X4220" t="s">
        <v>93</v>
      </c>
      <c r="Y4220" t="str">
        <f>"37-3011"</f>
        <v>37-3011</v>
      </c>
      <c r="Z4220" t="s">
        <v>94</v>
      </c>
      <c r="AA4220">
        <v>561730</v>
      </c>
      <c r="AB4220">
        <v>8</v>
      </c>
      <c r="AC4220">
        <v>8</v>
      </c>
      <c r="AD4220" t="s">
        <v>79</v>
      </c>
      <c r="AE4220" t="s">
        <v>95</v>
      </c>
      <c r="AF4220">
        <v>40</v>
      </c>
      <c r="AG4220" s="4">
        <v>0.375</v>
      </c>
      <c r="AH4220" s="4">
        <v>0.70833333333333337</v>
      </c>
      <c r="AI4220" s="5">
        <v>13.83</v>
      </c>
      <c r="AJ4220">
        <v>20.75</v>
      </c>
      <c r="AK4220">
        <v>20.75</v>
      </c>
      <c r="AL4220" t="s">
        <v>81</v>
      </c>
      <c r="AM4220" t="s">
        <v>82</v>
      </c>
      <c r="AO4220" t="s">
        <v>83</v>
      </c>
      <c r="AR4220" t="s">
        <v>82</v>
      </c>
      <c r="AT4220" t="s">
        <v>82</v>
      </c>
      <c r="AW4220" t="s">
        <v>82</v>
      </c>
      <c r="AY4220" t="s">
        <v>7170</v>
      </c>
      <c r="AZ4220" t="s">
        <v>2675</v>
      </c>
      <c r="BA4220" t="s">
        <v>783</v>
      </c>
      <c r="BB4220">
        <v>43207</v>
      </c>
      <c r="BC4220" t="s">
        <v>79</v>
      </c>
      <c r="BH4220" t="s">
        <v>11665</v>
      </c>
      <c r="BJ4220">
        <v>352158712</v>
      </c>
    </row>
    <row r="4221" spans="1:62" x14ac:dyDescent="0.25">
      <c r="A4221" t="s">
        <v>11847</v>
      </c>
      <c r="B4221" s="2">
        <v>43516</v>
      </c>
      <c r="C4221" t="s">
        <v>63</v>
      </c>
      <c r="D4221" s="3">
        <v>43472.383783854166</v>
      </c>
      <c r="E4221" t="s">
        <v>64</v>
      </c>
      <c r="F4221" s="2">
        <v>43556</v>
      </c>
      <c r="G4221" s="2">
        <v>43823</v>
      </c>
      <c r="H4221" t="s">
        <v>11848</v>
      </c>
      <c r="I4221" t="s">
        <v>130</v>
      </c>
      <c r="J4221" t="s">
        <v>11849</v>
      </c>
      <c r="K4221" t="s">
        <v>130</v>
      </c>
      <c r="L4221" t="s">
        <v>4804</v>
      </c>
      <c r="M4221" t="s">
        <v>147</v>
      </c>
      <c r="N4221">
        <v>19082</v>
      </c>
      <c r="O4221" t="s">
        <v>70</v>
      </c>
      <c r="P4221" t="s">
        <v>130</v>
      </c>
      <c r="Q4221" t="s">
        <v>11850</v>
      </c>
      <c r="R4221">
        <v>0</v>
      </c>
      <c r="S4221" t="s">
        <v>72</v>
      </c>
      <c r="T4221" t="s">
        <v>4802</v>
      </c>
      <c r="U4221" t="s">
        <v>4803</v>
      </c>
      <c r="V4221" t="s">
        <v>4804</v>
      </c>
      <c r="W4221" t="s">
        <v>147</v>
      </c>
      <c r="X4221" t="s">
        <v>11851</v>
      </c>
      <c r="Y4221" t="str">
        <f>"53-7062"</f>
        <v>53-7062</v>
      </c>
      <c r="Z4221" t="s">
        <v>337</v>
      </c>
      <c r="AA4221">
        <v>423320</v>
      </c>
      <c r="AB4221">
        <v>2</v>
      </c>
      <c r="AC4221">
        <v>2</v>
      </c>
      <c r="AD4221" t="s">
        <v>79</v>
      </c>
      <c r="AE4221" t="s">
        <v>95</v>
      </c>
      <c r="AF4221">
        <v>40</v>
      </c>
      <c r="AG4221" s="4">
        <v>0.25</v>
      </c>
      <c r="AH4221" s="4">
        <v>0.66666666666666663</v>
      </c>
      <c r="AI4221" s="5">
        <v>17.670000000000002</v>
      </c>
      <c r="AJ4221">
        <v>26.51</v>
      </c>
      <c r="AL4221" t="s">
        <v>81</v>
      </c>
      <c r="AM4221" t="s">
        <v>82</v>
      </c>
      <c r="AO4221" t="s">
        <v>83</v>
      </c>
      <c r="AP4221" t="s">
        <v>130</v>
      </c>
      <c r="AQ4221" t="s">
        <v>130</v>
      </c>
      <c r="AR4221" t="s">
        <v>82</v>
      </c>
      <c r="AT4221" t="s">
        <v>82</v>
      </c>
      <c r="AW4221" t="s">
        <v>72</v>
      </c>
      <c r="AX4221">
        <v>12</v>
      </c>
      <c r="AY4221" t="s">
        <v>4804</v>
      </c>
      <c r="AZ4221" t="s">
        <v>1449</v>
      </c>
      <c r="BA4221" t="s">
        <v>147</v>
      </c>
      <c r="BB4221">
        <v>19082</v>
      </c>
      <c r="BC4221" t="s">
        <v>79</v>
      </c>
      <c r="BH4221" t="s">
        <v>11849</v>
      </c>
      <c r="BI4221" t="s">
        <v>130</v>
      </c>
      <c r="BJ4221">
        <v>231517625</v>
      </c>
    </row>
    <row r="4222" spans="1:62" x14ac:dyDescent="0.25">
      <c r="A4222" t="s">
        <v>11992</v>
      </c>
      <c r="B4222" s="2">
        <v>43516</v>
      </c>
      <c r="C4222" t="s">
        <v>63</v>
      </c>
      <c r="D4222" s="3">
        <v>43472.384594965275</v>
      </c>
      <c r="E4222" t="s">
        <v>64</v>
      </c>
      <c r="F4222" s="2">
        <v>43556</v>
      </c>
      <c r="G4222" s="2">
        <v>43769</v>
      </c>
      <c r="H4222" t="s">
        <v>11993</v>
      </c>
      <c r="I4222" t="s">
        <v>130</v>
      </c>
      <c r="J4222" t="s">
        <v>11994</v>
      </c>
      <c r="K4222" t="s">
        <v>130</v>
      </c>
      <c r="L4222" t="s">
        <v>11995</v>
      </c>
      <c r="M4222" t="s">
        <v>774</v>
      </c>
      <c r="N4222">
        <v>80108</v>
      </c>
      <c r="O4222" t="s">
        <v>70</v>
      </c>
      <c r="P4222" t="s">
        <v>130</v>
      </c>
      <c r="Q4222" t="s">
        <v>11996</v>
      </c>
      <c r="R4222">
        <v>0</v>
      </c>
      <c r="S4222" t="s">
        <v>72</v>
      </c>
      <c r="T4222" t="s">
        <v>4802</v>
      </c>
      <c r="U4222" t="s">
        <v>4803</v>
      </c>
      <c r="V4222" t="s">
        <v>4804</v>
      </c>
      <c r="W4222" t="s">
        <v>147</v>
      </c>
      <c r="X4222" t="s">
        <v>94</v>
      </c>
      <c r="Y4222" t="str">
        <f>"37-3011"</f>
        <v>37-3011</v>
      </c>
      <c r="Z4222" t="s">
        <v>94</v>
      </c>
      <c r="AA4222">
        <v>713910</v>
      </c>
      <c r="AB4222">
        <v>8</v>
      </c>
      <c r="AC4222">
        <v>8</v>
      </c>
      <c r="AD4222" t="s">
        <v>79</v>
      </c>
      <c r="AE4222" t="s">
        <v>80</v>
      </c>
      <c r="AF4222">
        <v>40</v>
      </c>
      <c r="AG4222" s="4">
        <v>0.22916666666666666</v>
      </c>
      <c r="AH4222" s="4">
        <v>0.58333333333333337</v>
      </c>
      <c r="AI4222" s="5">
        <v>15.17</v>
      </c>
      <c r="AJ4222">
        <v>22.76</v>
      </c>
      <c r="AL4222" t="s">
        <v>81</v>
      </c>
      <c r="AM4222" t="s">
        <v>82</v>
      </c>
      <c r="AO4222" t="s">
        <v>83</v>
      </c>
      <c r="AP4222" t="s">
        <v>67</v>
      </c>
      <c r="AQ4222" t="s">
        <v>130</v>
      </c>
      <c r="AR4222" t="s">
        <v>82</v>
      </c>
      <c r="AT4222" t="s">
        <v>82</v>
      </c>
      <c r="AW4222" t="s">
        <v>72</v>
      </c>
      <c r="AX4222">
        <v>3</v>
      </c>
      <c r="AY4222" t="s">
        <v>11997</v>
      </c>
      <c r="AZ4222" t="s">
        <v>4522</v>
      </c>
      <c r="BA4222" t="s">
        <v>774</v>
      </c>
      <c r="BB4222">
        <v>80108</v>
      </c>
      <c r="BC4222" t="s">
        <v>87</v>
      </c>
      <c r="BH4222" t="s">
        <v>11994</v>
      </c>
      <c r="BI4222" t="s">
        <v>130</v>
      </c>
      <c r="BJ4222">
        <v>840819665</v>
      </c>
    </row>
    <row r="4223" spans="1:62" x14ac:dyDescent="0.25">
      <c r="A4223" t="s">
        <v>11998</v>
      </c>
      <c r="B4223" s="2">
        <v>43516</v>
      </c>
      <c r="C4223" t="s">
        <v>63</v>
      </c>
      <c r="D4223" s="3">
        <v>43472.38083574074</v>
      </c>
      <c r="E4223" t="s">
        <v>64</v>
      </c>
      <c r="F4223" s="2">
        <v>43556</v>
      </c>
      <c r="G4223" s="2">
        <v>43800</v>
      </c>
      <c r="H4223" t="s">
        <v>11999</v>
      </c>
      <c r="J4223" t="s">
        <v>12000</v>
      </c>
      <c r="L4223" t="s">
        <v>1271</v>
      </c>
      <c r="M4223" t="s">
        <v>844</v>
      </c>
      <c r="N4223">
        <v>60060</v>
      </c>
      <c r="O4223" t="s">
        <v>70</v>
      </c>
      <c r="Q4223" t="s">
        <v>12001</v>
      </c>
      <c r="S4223" t="s">
        <v>72</v>
      </c>
      <c r="T4223" t="s">
        <v>7389</v>
      </c>
      <c r="U4223" t="s">
        <v>7390</v>
      </c>
      <c r="V4223" t="s">
        <v>7391</v>
      </c>
      <c r="W4223" t="s">
        <v>844</v>
      </c>
      <c r="X4223" t="s">
        <v>2708</v>
      </c>
      <c r="Y4223" t="str">
        <f>"37-3011"</f>
        <v>37-3011</v>
      </c>
      <c r="Z4223" t="s">
        <v>94</v>
      </c>
      <c r="AA4223">
        <v>561730</v>
      </c>
      <c r="AB4223">
        <v>5</v>
      </c>
      <c r="AC4223">
        <v>5</v>
      </c>
      <c r="AD4223" t="s">
        <v>79</v>
      </c>
      <c r="AE4223" t="s">
        <v>80</v>
      </c>
      <c r="AF4223">
        <v>40</v>
      </c>
      <c r="AG4223" s="4">
        <v>0.375</v>
      </c>
      <c r="AH4223" s="4">
        <v>0.70833333333333337</v>
      </c>
      <c r="AI4223" s="5">
        <v>15.59</v>
      </c>
      <c r="AL4223" t="s">
        <v>81</v>
      </c>
      <c r="AM4223" t="s">
        <v>82</v>
      </c>
      <c r="AO4223" t="s">
        <v>83</v>
      </c>
      <c r="AP4223" t="s">
        <v>67</v>
      </c>
      <c r="AQ4223" t="s">
        <v>67</v>
      </c>
      <c r="AR4223" t="s">
        <v>82</v>
      </c>
      <c r="AT4223" t="s">
        <v>82</v>
      </c>
      <c r="AW4223" t="s">
        <v>72</v>
      </c>
      <c r="AX4223">
        <v>1</v>
      </c>
      <c r="AY4223" t="s">
        <v>1271</v>
      </c>
      <c r="AZ4223" t="s">
        <v>1278</v>
      </c>
      <c r="BA4223" t="s">
        <v>844</v>
      </c>
      <c r="BB4223">
        <v>60060</v>
      </c>
      <c r="BC4223" t="s">
        <v>79</v>
      </c>
      <c r="BH4223" t="s">
        <v>12002</v>
      </c>
      <c r="BJ4223">
        <v>465168118</v>
      </c>
    </row>
    <row r="4224" spans="1:62" x14ac:dyDescent="0.25">
      <c r="A4224" t="s">
        <v>12203</v>
      </c>
      <c r="B4224" s="2">
        <v>43516</v>
      </c>
      <c r="C4224" t="s">
        <v>63</v>
      </c>
      <c r="D4224" s="3">
        <v>43472.382216724538</v>
      </c>
      <c r="E4224" t="s">
        <v>64</v>
      </c>
      <c r="F4224" s="2">
        <v>43556</v>
      </c>
      <c r="G4224" s="2">
        <v>43794</v>
      </c>
      <c r="H4224" t="s">
        <v>12204</v>
      </c>
      <c r="I4224" t="s">
        <v>12205</v>
      </c>
      <c r="J4224" t="s">
        <v>12206</v>
      </c>
      <c r="L4224" t="s">
        <v>12207</v>
      </c>
      <c r="M4224" t="s">
        <v>1246</v>
      </c>
      <c r="N4224">
        <v>65714</v>
      </c>
      <c r="O4224" t="s">
        <v>70</v>
      </c>
      <c r="Q4224" t="s">
        <v>12208</v>
      </c>
      <c r="S4224" t="s">
        <v>72</v>
      </c>
      <c r="T4224" t="s">
        <v>758</v>
      </c>
      <c r="U4224" t="s">
        <v>903</v>
      </c>
      <c r="V4224" t="s">
        <v>760</v>
      </c>
      <c r="W4224" t="s">
        <v>761</v>
      </c>
      <c r="X4224" t="s">
        <v>106</v>
      </c>
      <c r="Y4224" t="str">
        <f>"37-3011"</f>
        <v>37-3011</v>
      </c>
      <c r="Z4224" t="s">
        <v>94</v>
      </c>
      <c r="AA4224">
        <v>561730</v>
      </c>
      <c r="AB4224">
        <v>15</v>
      </c>
      <c r="AC4224">
        <v>15</v>
      </c>
      <c r="AD4224" t="s">
        <v>79</v>
      </c>
      <c r="AE4224" t="s">
        <v>95</v>
      </c>
      <c r="AF4224">
        <v>40</v>
      </c>
      <c r="AG4224" s="4">
        <v>0.29166666666666669</v>
      </c>
      <c r="AH4224" s="4">
        <v>0.625</v>
      </c>
      <c r="AI4224" s="5">
        <v>12.92</v>
      </c>
      <c r="AJ4224">
        <v>19.38</v>
      </c>
      <c r="AL4224" t="s">
        <v>81</v>
      </c>
      <c r="AM4224" t="s">
        <v>82</v>
      </c>
      <c r="AO4224" t="s">
        <v>83</v>
      </c>
      <c r="AR4224" t="s">
        <v>82</v>
      </c>
      <c r="AT4224" t="s">
        <v>82</v>
      </c>
      <c r="AW4224" t="s">
        <v>82</v>
      </c>
      <c r="AY4224" t="s">
        <v>12207</v>
      </c>
      <c r="AZ4224" t="s">
        <v>8190</v>
      </c>
      <c r="BA4224" t="s">
        <v>1246</v>
      </c>
      <c r="BB4224">
        <v>65714</v>
      </c>
      <c r="BC4224" t="s">
        <v>79</v>
      </c>
      <c r="BH4224" t="s">
        <v>12209</v>
      </c>
      <c r="BJ4224">
        <v>680573016</v>
      </c>
    </row>
    <row r="4225" spans="1:62" x14ac:dyDescent="0.25">
      <c r="A4225" t="s">
        <v>12500</v>
      </c>
      <c r="B4225" s="2">
        <v>43516</v>
      </c>
      <c r="C4225" t="s">
        <v>63</v>
      </c>
      <c r="D4225" s="3">
        <v>43472.380309444445</v>
      </c>
      <c r="E4225" t="s">
        <v>64</v>
      </c>
      <c r="F4225" s="2">
        <v>43556</v>
      </c>
      <c r="G4225" s="2">
        <v>43791</v>
      </c>
      <c r="H4225" t="s">
        <v>12501</v>
      </c>
      <c r="I4225" t="s">
        <v>12502</v>
      </c>
      <c r="J4225" t="s">
        <v>5787</v>
      </c>
      <c r="L4225" t="s">
        <v>5477</v>
      </c>
      <c r="M4225" t="s">
        <v>147</v>
      </c>
      <c r="N4225">
        <v>19462</v>
      </c>
      <c r="O4225" t="s">
        <v>70</v>
      </c>
      <c r="Q4225" t="s">
        <v>5788</v>
      </c>
      <c r="S4225" t="s">
        <v>72</v>
      </c>
      <c r="T4225" t="s">
        <v>5946</v>
      </c>
      <c r="U4225" t="s">
        <v>5854</v>
      </c>
      <c r="V4225" t="s">
        <v>5791</v>
      </c>
      <c r="W4225" t="s">
        <v>232</v>
      </c>
      <c r="X4225" t="s">
        <v>106</v>
      </c>
      <c r="Y4225" t="str">
        <f>"37-3011"</f>
        <v>37-3011</v>
      </c>
      <c r="Z4225" t="s">
        <v>94</v>
      </c>
      <c r="AA4225">
        <v>561730</v>
      </c>
      <c r="AB4225">
        <v>40</v>
      </c>
      <c r="AC4225">
        <v>40</v>
      </c>
      <c r="AD4225" t="s">
        <v>79</v>
      </c>
      <c r="AE4225" t="s">
        <v>95</v>
      </c>
      <c r="AF4225">
        <v>40</v>
      </c>
      <c r="AG4225" s="4">
        <v>0.29166666666666669</v>
      </c>
      <c r="AH4225" s="4">
        <v>0.64583333333333337</v>
      </c>
      <c r="AI4225" s="5">
        <v>16.07</v>
      </c>
      <c r="AJ4225">
        <v>24.11</v>
      </c>
      <c r="AL4225" t="s">
        <v>81</v>
      </c>
      <c r="AM4225" t="s">
        <v>82</v>
      </c>
      <c r="AO4225" t="s">
        <v>83</v>
      </c>
      <c r="AP4225" t="s">
        <v>67</v>
      </c>
      <c r="AQ4225" t="s">
        <v>67</v>
      </c>
      <c r="AR4225" t="s">
        <v>82</v>
      </c>
      <c r="AT4225" t="s">
        <v>82</v>
      </c>
      <c r="AW4225" t="s">
        <v>82</v>
      </c>
      <c r="AY4225" t="s">
        <v>2471</v>
      </c>
      <c r="AZ4225" t="s">
        <v>655</v>
      </c>
      <c r="BA4225" t="s">
        <v>649</v>
      </c>
      <c r="BB4225">
        <v>85040</v>
      </c>
      <c r="BC4225" t="s">
        <v>79</v>
      </c>
      <c r="BH4225" t="s">
        <v>12503</v>
      </c>
      <c r="BJ4225">
        <v>954019813</v>
      </c>
    </row>
    <row r="4226" spans="1:62" x14ac:dyDescent="0.25">
      <c r="A4226" t="s">
        <v>12868</v>
      </c>
      <c r="B4226" s="2">
        <v>43516</v>
      </c>
      <c r="C4226" t="s">
        <v>63</v>
      </c>
      <c r="D4226" s="3">
        <v>43472.381659756946</v>
      </c>
      <c r="E4226" t="s">
        <v>64</v>
      </c>
      <c r="F4226" s="2">
        <v>43556</v>
      </c>
      <c r="G4226" s="2">
        <v>43821</v>
      </c>
      <c r="H4226" t="s">
        <v>12869</v>
      </c>
      <c r="J4226" t="s">
        <v>12870</v>
      </c>
      <c r="L4226" t="s">
        <v>4050</v>
      </c>
      <c r="M4226" t="s">
        <v>761</v>
      </c>
      <c r="N4226">
        <v>30004</v>
      </c>
      <c r="O4226" t="s">
        <v>70</v>
      </c>
      <c r="Q4226" t="s">
        <v>12871</v>
      </c>
      <c r="S4226" t="s">
        <v>72</v>
      </c>
      <c r="T4226" t="s">
        <v>758</v>
      </c>
      <c r="U4226" t="s">
        <v>903</v>
      </c>
      <c r="V4226" t="s">
        <v>760</v>
      </c>
      <c r="W4226" t="s">
        <v>761</v>
      </c>
      <c r="X4226" t="s">
        <v>12872</v>
      </c>
      <c r="Y4226" t="str">
        <f>"45-2092"</f>
        <v>45-2092</v>
      </c>
      <c r="Z4226" t="s">
        <v>883</v>
      </c>
      <c r="AA4226">
        <v>444220</v>
      </c>
      <c r="AB4226">
        <v>4</v>
      </c>
      <c r="AC4226">
        <v>4</v>
      </c>
      <c r="AD4226" t="s">
        <v>79</v>
      </c>
      <c r="AE4226" t="s">
        <v>95</v>
      </c>
      <c r="AF4226">
        <v>40</v>
      </c>
      <c r="AG4226" s="4">
        <v>0.375</v>
      </c>
      <c r="AH4226" s="4">
        <v>0.72916666666666663</v>
      </c>
      <c r="AI4226" s="5">
        <v>12.7</v>
      </c>
      <c r="AJ4226">
        <v>19.05</v>
      </c>
      <c r="AL4226" t="s">
        <v>81</v>
      </c>
      <c r="AM4226" t="s">
        <v>82</v>
      </c>
      <c r="AO4226" t="s">
        <v>83</v>
      </c>
      <c r="AR4226" t="s">
        <v>82</v>
      </c>
      <c r="AT4226" t="s">
        <v>82</v>
      </c>
      <c r="AW4226" t="s">
        <v>72</v>
      </c>
      <c r="AX4226">
        <v>1</v>
      </c>
      <c r="AY4226" t="s">
        <v>12873</v>
      </c>
      <c r="AZ4226" t="s">
        <v>9696</v>
      </c>
      <c r="BA4226" t="s">
        <v>761</v>
      </c>
      <c r="BB4226">
        <v>30534</v>
      </c>
      <c r="BC4226" t="s">
        <v>79</v>
      </c>
      <c r="BH4226" t="s">
        <v>12874</v>
      </c>
      <c r="BJ4226">
        <v>582124857</v>
      </c>
    </row>
    <row r="4227" spans="1:62" x14ac:dyDescent="0.25">
      <c r="A4227" t="s">
        <v>13140</v>
      </c>
      <c r="B4227" s="2">
        <v>43516</v>
      </c>
      <c r="C4227" t="s">
        <v>63</v>
      </c>
      <c r="D4227" s="3">
        <v>43472.383529641207</v>
      </c>
      <c r="E4227" t="s">
        <v>117</v>
      </c>
      <c r="H4227" t="s">
        <v>13141</v>
      </c>
      <c r="I4227" t="s">
        <v>13142</v>
      </c>
      <c r="J4227" t="s">
        <v>13143</v>
      </c>
      <c r="K4227" t="s">
        <v>13144</v>
      </c>
      <c r="L4227" t="s">
        <v>11447</v>
      </c>
      <c r="M4227" t="s">
        <v>774</v>
      </c>
      <c r="N4227">
        <v>80517</v>
      </c>
      <c r="O4227" t="s">
        <v>70</v>
      </c>
      <c r="P4227" t="s">
        <v>67</v>
      </c>
      <c r="Q4227" t="s">
        <v>13145</v>
      </c>
      <c r="S4227" t="s">
        <v>72</v>
      </c>
      <c r="T4227" t="s">
        <v>938</v>
      </c>
      <c r="U4227" t="s">
        <v>939</v>
      </c>
      <c r="V4227" t="s">
        <v>998</v>
      </c>
      <c r="W4227" t="s">
        <v>774</v>
      </c>
      <c r="X4227" t="s">
        <v>13146</v>
      </c>
      <c r="Y4227" t="str">
        <f>"35-9021"</f>
        <v>35-9021</v>
      </c>
      <c r="Z4227" t="s">
        <v>315</v>
      </c>
      <c r="AA4227">
        <v>7221</v>
      </c>
      <c r="AB4227">
        <v>5</v>
      </c>
      <c r="AD4227" t="s">
        <v>79</v>
      </c>
      <c r="AE4227" t="s">
        <v>95</v>
      </c>
      <c r="AF4227">
        <v>40</v>
      </c>
      <c r="AG4227" s="4">
        <v>0.33333333333333331</v>
      </c>
      <c r="AH4227" s="4">
        <v>0.66666666666666663</v>
      </c>
      <c r="AI4227" s="5">
        <v>10.54</v>
      </c>
      <c r="AL4227" t="s">
        <v>81</v>
      </c>
      <c r="AM4227" t="s">
        <v>82</v>
      </c>
      <c r="AO4227" t="s">
        <v>83</v>
      </c>
      <c r="AP4227" t="s">
        <v>67</v>
      </c>
      <c r="AQ4227" t="s">
        <v>67</v>
      </c>
      <c r="AR4227" t="s">
        <v>82</v>
      </c>
      <c r="AT4227" t="s">
        <v>82</v>
      </c>
      <c r="AW4227" t="s">
        <v>82</v>
      </c>
      <c r="AY4227" t="s">
        <v>11447</v>
      </c>
      <c r="AZ4227" t="s">
        <v>3399</v>
      </c>
      <c r="BA4227" t="s">
        <v>774</v>
      </c>
      <c r="BB4227">
        <v>80517</v>
      </c>
      <c r="BC4227" t="s">
        <v>87</v>
      </c>
      <c r="BH4227" t="s">
        <v>13147</v>
      </c>
      <c r="BI4227" t="s">
        <v>67</v>
      </c>
      <c r="BJ4227">
        <v>464246756</v>
      </c>
    </row>
    <row r="4228" spans="1:62" x14ac:dyDescent="0.25">
      <c r="A4228" t="s">
        <v>13250</v>
      </c>
      <c r="B4228" s="2">
        <v>43516</v>
      </c>
      <c r="C4228" t="s">
        <v>63</v>
      </c>
      <c r="D4228" s="3">
        <v>43472.385173784722</v>
      </c>
      <c r="E4228" t="s">
        <v>64</v>
      </c>
      <c r="F4228" s="2">
        <v>43556</v>
      </c>
      <c r="G4228" s="2">
        <v>43800</v>
      </c>
      <c r="H4228" t="s">
        <v>13251</v>
      </c>
      <c r="J4228" t="s">
        <v>13252</v>
      </c>
      <c r="L4228" t="s">
        <v>13253</v>
      </c>
      <c r="M4228" t="s">
        <v>1064</v>
      </c>
      <c r="N4228">
        <v>38024</v>
      </c>
      <c r="O4228" t="s">
        <v>70</v>
      </c>
      <c r="Q4228" t="s">
        <v>13254</v>
      </c>
      <c r="S4228" t="s">
        <v>72</v>
      </c>
      <c r="T4228" t="s">
        <v>878</v>
      </c>
      <c r="U4228" t="s">
        <v>3851</v>
      </c>
      <c r="V4228" t="s">
        <v>2620</v>
      </c>
      <c r="W4228" t="s">
        <v>881</v>
      </c>
      <c r="X4228" t="s">
        <v>1960</v>
      </c>
      <c r="Y4228" t="str">
        <f>"37-3011"</f>
        <v>37-3011</v>
      </c>
      <c r="Z4228" t="s">
        <v>94</v>
      </c>
      <c r="AA4228">
        <v>561730</v>
      </c>
      <c r="AB4228">
        <v>12</v>
      </c>
      <c r="AC4228">
        <v>12</v>
      </c>
      <c r="AD4228" t="s">
        <v>79</v>
      </c>
      <c r="AE4228" t="s">
        <v>80</v>
      </c>
      <c r="AF4228">
        <v>40</v>
      </c>
      <c r="AG4228" s="4">
        <v>0.33333333333333331</v>
      </c>
      <c r="AH4228" s="4">
        <v>0.75</v>
      </c>
      <c r="AI4228" s="5">
        <v>11.82</v>
      </c>
      <c r="AJ4228">
        <v>17.73</v>
      </c>
      <c r="AK4228">
        <v>24</v>
      </c>
      <c r="AL4228" t="s">
        <v>81</v>
      </c>
      <c r="AM4228" t="s">
        <v>82</v>
      </c>
      <c r="AO4228" t="s">
        <v>83</v>
      </c>
      <c r="AR4228" t="s">
        <v>82</v>
      </c>
      <c r="AT4228" t="s">
        <v>82</v>
      </c>
      <c r="AW4228" t="s">
        <v>82</v>
      </c>
      <c r="AY4228" t="s">
        <v>13253</v>
      </c>
      <c r="AZ4228" t="s">
        <v>13255</v>
      </c>
      <c r="BA4228" t="s">
        <v>1064</v>
      </c>
      <c r="BB4228">
        <v>38024</v>
      </c>
      <c r="BC4228" t="s">
        <v>79</v>
      </c>
      <c r="BH4228" t="s">
        <v>13256</v>
      </c>
      <c r="BJ4228">
        <v>263981115</v>
      </c>
    </row>
    <row r="4229" spans="1:62" x14ac:dyDescent="0.25">
      <c r="A4229" t="s">
        <v>13374</v>
      </c>
      <c r="B4229" s="2">
        <v>43516</v>
      </c>
      <c r="C4229" t="s">
        <v>63</v>
      </c>
      <c r="D4229" s="3">
        <v>43472.380470937504</v>
      </c>
      <c r="E4229" t="s">
        <v>64</v>
      </c>
      <c r="F4229" s="2">
        <v>43556</v>
      </c>
      <c r="G4229" s="2">
        <v>43785</v>
      </c>
      <c r="H4229" t="s">
        <v>13375</v>
      </c>
      <c r="I4229" t="s">
        <v>67</v>
      </c>
      <c r="J4229" t="s">
        <v>13376</v>
      </c>
      <c r="K4229" t="s">
        <v>13377</v>
      </c>
      <c r="L4229" t="s">
        <v>8094</v>
      </c>
      <c r="M4229" t="s">
        <v>298</v>
      </c>
      <c r="N4229">
        <v>4915</v>
      </c>
      <c r="O4229" t="s">
        <v>70</v>
      </c>
      <c r="P4229" t="s">
        <v>67</v>
      </c>
      <c r="Q4229" t="s">
        <v>13378</v>
      </c>
      <c r="S4229" t="s">
        <v>72</v>
      </c>
      <c r="T4229" t="s">
        <v>3529</v>
      </c>
      <c r="U4229" t="s">
        <v>3530</v>
      </c>
      <c r="V4229" t="s">
        <v>3531</v>
      </c>
      <c r="W4229" t="s">
        <v>232</v>
      </c>
      <c r="X4229" t="s">
        <v>11116</v>
      </c>
      <c r="Y4229" t="str">
        <f>"53-7062"</f>
        <v>53-7062</v>
      </c>
      <c r="Z4229" t="s">
        <v>337</v>
      </c>
      <c r="AA4229">
        <v>332812</v>
      </c>
      <c r="AB4229">
        <v>6</v>
      </c>
      <c r="AC4229">
        <v>6</v>
      </c>
      <c r="AD4229" t="s">
        <v>79</v>
      </c>
      <c r="AE4229" t="s">
        <v>95</v>
      </c>
      <c r="AF4229">
        <v>40</v>
      </c>
      <c r="AG4229" s="4">
        <v>0.25</v>
      </c>
      <c r="AH4229" s="4">
        <v>0.58333333333333337</v>
      </c>
      <c r="AI4229" s="5">
        <v>13.5</v>
      </c>
      <c r="AJ4229">
        <v>20.25</v>
      </c>
      <c r="AK4229">
        <v>20.25</v>
      </c>
      <c r="AL4229" t="s">
        <v>81</v>
      </c>
      <c r="AM4229" t="s">
        <v>82</v>
      </c>
      <c r="AO4229" t="s">
        <v>83</v>
      </c>
      <c r="AP4229" t="s">
        <v>67</v>
      </c>
      <c r="AQ4229" t="s">
        <v>662</v>
      </c>
      <c r="AR4229" t="s">
        <v>82</v>
      </c>
      <c r="AT4229" t="s">
        <v>82</v>
      </c>
      <c r="AW4229" t="s">
        <v>72</v>
      </c>
      <c r="AX4229">
        <v>3</v>
      </c>
      <c r="AY4229" t="s">
        <v>8094</v>
      </c>
      <c r="AZ4229" t="s">
        <v>8097</v>
      </c>
      <c r="BA4229" t="s">
        <v>298</v>
      </c>
      <c r="BB4229">
        <v>4915</v>
      </c>
      <c r="BC4229" t="s">
        <v>87</v>
      </c>
      <c r="BH4229" t="s">
        <v>13376</v>
      </c>
      <c r="BI4229" t="s">
        <v>67</v>
      </c>
      <c r="BJ4229">
        <v>10116500</v>
      </c>
    </row>
    <row r="4230" spans="1:62" x14ac:dyDescent="0.25">
      <c r="A4230" t="s">
        <v>13410</v>
      </c>
      <c r="B4230" s="2">
        <v>43516</v>
      </c>
      <c r="C4230" t="s">
        <v>63</v>
      </c>
      <c r="D4230" s="3">
        <v>43472.380775486112</v>
      </c>
      <c r="E4230" t="s">
        <v>117</v>
      </c>
      <c r="H4230" t="s">
        <v>13411</v>
      </c>
      <c r="J4230" t="s">
        <v>13412</v>
      </c>
      <c r="L4230" t="s">
        <v>1921</v>
      </c>
      <c r="M4230" t="s">
        <v>3224</v>
      </c>
      <c r="N4230">
        <v>39110</v>
      </c>
      <c r="O4230" t="s">
        <v>70</v>
      </c>
      <c r="Q4230" t="s">
        <v>13413</v>
      </c>
      <c r="S4230" t="s">
        <v>72</v>
      </c>
      <c r="T4230" t="s">
        <v>2618</v>
      </c>
      <c r="U4230" t="s">
        <v>12496</v>
      </c>
      <c r="V4230" t="s">
        <v>2620</v>
      </c>
      <c r="W4230" t="s">
        <v>881</v>
      </c>
      <c r="X4230" t="s">
        <v>13414</v>
      </c>
      <c r="Y4230" t="str">
        <f>"47-2061"</f>
        <v>47-2061</v>
      </c>
      <c r="Z4230" t="s">
        <v>326</v>
      </c>
      <c r="AA4230">
        <v>236220</v>
      </c>
      <c r="AB4230">
        <v>10</v>
      </c>
      <c r="AD4230" t="s">
        <v>79</v>
      </c>
      <c r="AE4230" t="s">
        <v>95</v>
      </c>
      <c r="AF4230">
        <v>40</v>
      </c>
      <c r="AG4230" s="4">
        <v>0.27083333333333331</v>
      </c>
      <c r="AH4230" s="4">
        <v>0.72916666666666663</v>
      </c>
      <c r="AI4230" s="5">
        <v>14.04</v>
      </c>
      <c r="AJ4230">
        <v>21.06</v>
      </c>
      <c r="AK4230">
        <v>30</v>
      </c>
      <c r="AL4230" t="s">
        <v>81</v>
      </c>
      <c r="AM4230" t="s">
        <v>82</v>
      </c>
      <c r="AO4230" t="s">
        <v>83</v>
      </c>
      <c r="AR4230" t="s">
        <v>82</v>
      </c>
      <c r="AT4230" t="s">
        <v>82</v>
      </c>
      <c r="AW4230" t="s">
        <v>82</v>
      </c>
      <c r="AY4230" t="s">
        <v>1921</v>
      </c>
      <c r="AZ4230" t="s">
        <v>1921</v>
      </c>
      <c r="BA4230" t="s">
        <v>3224</v>
      </c>
      <c r="BB4230">
        <v>39110</v>
      </c>
      <c r="BC4230" t="s">
        <v>79</v>
      </c>
      <c r="BH4230" t="s">
        <v>13415</v>
      </c>
      <c r="BJ4230">
        <v>640926095</v>
      </c>
    </row>
    <row r="4231" spans="1:62" x14ac:dyDescent="0.25">
      <c r="A4231" t="s">
        <v>13687</v>
      </c>
      <c r="B4231" s="2">
        <v>43516</v>
      </c>
      <c r="C4231" t="s">
        <v>63</v>
      </c>
      <c r="D4231" s="3">
        <v>43472.384487037038</v>
      </c>
      <c r="E4231" t="s">
        <v>64</v>
      </c>
      <c r="F4231" s="2">
        <v>43556</v>
      </c>
      <c r="G4231" s="2">
        <v>43809</v>
      </c>
      <c r="H4231" t="s">
        <v>13688</v>
      </c>
      <c r="I4231" t="s">
        <v>67</v>
      </c>
      <c r="J4231" t="s">
        <v>13689</v>
      </c>
      <c r="K4231" t="s">
        <v>67</v>
      </c>
      <c r="L4231" t="s">
        <v>13690</v>
      </c>
      <c r="M4231" t="s">
        <v>232</v>
      </c>
      <c r="N4231">
        <v>11937</v>
      </c>
      <c r="O4231" t="s">
        <v>70</v>
      </c>
      <c r="P4231" t="s">
        <v>67</v>
      </c>
      <c r="Q4231" t="s">
        <v>13691</v>
      </c>
      <c r="S4231" t="s">
        <v>72</v>
      </c>
      <c r="T4231" t="s">
        <v>3529</v>
      </c>
      <c r="U4231" t="s">
        <v>3530</v>
      </c>
      <c r="V4231" t="s">
        <v>3531</v>
      </c>
      <c r="W4231" t="s">
        <v>232</v>
      </c>
      <c r="X4231" t="s">
        <v>93</v>
      </c>
      <c r="Y4231" t="str">
        <f>"37-3011"</f>
        <v>37-3011</v>
      </c>
      <c r="Z4231" t="s">
        <v>94</v>
      </c>
      <c r="AA4231">
        <v>332212</v>
      </c>
      <c r="AB4231">
        <v>8</v>
      </c>
      <c r="AC4231">
        <v>8</v>
      </c>
      <c r="AD4231" t="s">
        <v>79</v>
      </c>
      <c r="AE4231" t="s">
        <v>80</v>
      </c>
      <c r="AF4231">
        <v>40</v>
      </c>
      <c r="AG4231" s="4">
        <v>0.33333333333333331</v>
      </c>
      <c r="AH4231" s="4">
        <v>0.66666666666666663</v>
      </c>
      <c r="AI4231" s="5">
        <v>16.350000000000001</v>
      </c>
      <c r="AJ4231">
        <v>24.53</v>
      </c>
      <c r="AK4231">
        <v>24.53</v>
      </c>
      <c r="AL4231" t="s">
        <v>81</v>
      </c>
      <c r="AM4231" t="s">
        <v>82</v>
      </c>
      <c r="AO4231" t="s">
        <v>83</v>
      </c>
      <c r="AP4231" t="s">
        <v>67</v>
      </c>
      <c r="AQ4231" t="s">
        <v>662</v>
      </c>
      <c r="AR4231" t="s">
        <v>82</v>
      </c>
      <c r="AT4231" t="s">
        <v>82</v>
      </c>
      <c r="AW4231" t="s">
        <v>72</v>
      </c>
      <c r="AX4231">
        <v>1</v>
      </c>
      <c r="AY4231" t="s">
        <v>13690</v>
      </c>
      <c r="AZ4231" t="s">
        <v>6542</v>
      </c>
      <c r="BA4231" t="s">
        <v>232</v>
      </c>
      <c r="BB4231">
        <v>11937</v>
      </c>
      <c r="BC4231" t="s">
        <v>79</v>
      </c>
      <c r="BH4231" t="s">
        <v>13689</v>
      </c>
      <c r="BI4231" t="s">
        <v>67</v>
      </c>
      <c r="BJ4231">
        <v>470879184</v>
      </c>
    </row>
    <row r="4232" spans="1:62" x14ac:dyDescent="0.25">
      <c r="A4232" t="s">
        <v>13824</v>
      </c>
      <c r="B4232" s="2">
        <v>43516</v>
      </c>
      <c r="C4232" t="s">
        <v>63</v>
      </c>
      <c r="D4232" s="3">
        <v>43472.396546180556</v>
      </c>
      <c r="E4232" t="s">
        <v>117</v>
      </c>
      <c r="H4232" t="s">
        <v>13825</v>
      </c>
      <c r="I4232" t="s">
        <v>67</v>
      </c>
      <c r="J4232" t="s">
        <v>13529</v>
      </c>
      <c r="K4232" t="s">
        <v>67</v>
      </c>
      <c r="L4232" t="s">
        <v>13530</v>
      </c>
      <c r="M4232" t="s">
        <v>774</v>
      </c>
      <c r="N4232">
        <v>80503</v>
      </c>
      <c r="O4232" t="s">
        <v>70</v>
      </c>
      <c r="P4232" t="s">
        <v>67</v>
      </c>
      <c r="Q4232" t="s">
        <v>13531</v>
      </c>
      <c r="S4232" t="s">
        <v>72</v>
      </c>
      <c r="T4232" t="s">
        <v>6285</v>
      </c>
      <c r="U4232" t="s">
        <v>6286</v>
      </c>
      <c r="V4232" t="s">
        <v>6287</v>
      </c>
      <c r="W4232" t="s">
        <v>774</v>
      </c>
      <c r="X4232" t="s">
        <v>1474</v>
      </c>
      <c r="Y4232" t="str">
        <f>"47-5051"</f>
        <v>47-5051</v>
      </c>
      <c r="Z4232" t="s">
        <v>1474</v>
      </c>
      <c r="AA4232">
        <v>212311</v>
      </c>
      <c r="AB4232">
        <v>20</v>
      </c>
      <c r="AD4232" t="s">
        <v>79</v>
      </c>
      <c r="AE4232" t="s">
        <v>80</v>
      </c>
      <c r="AF4232">
        <v>40</v>
      </c>
      <c r="AG4232" s="4">
        <v>0.29166666666666669</v>
      </c>
      <c r="AH4232" s="4">
        <v>0.66666666666666663</v>
      </c>
      <c r="AI4232" s="5">
        <v>17.329999999999998</v>
      </c>
      <c r="AJ4232">
        <v>25.99</v>
      </c>
      <c r="AK4232">
        <v>28.99</v>
      </c>
      <c r="AL4232" t="s">
        <v>81</v>
      </c>
      <c r="AM4232" t="s">
        <v>82</v>
      </c>
      <c r="AO4232" t="s">
        <v>83</v>
      </c>
      <c r="AP4232" t="s">
        <v>683</v>
      </c>
      <c r="AQ4232" t="s">
        <v>67</v>
      </c>
      <c r="AR4232" t="s">
        <v>82</v>
      </c>
      <c r="AT4232" t="s">
        <v>82</v>
      </c>
      <c r="AW4232" t="s">
        <v>82</v>
      </c>
      <c r="AY4232" t="s">
        <v>13826</v>
      </c>
      <c r="AZ4232" t="s">
        <v>4922</v>
      </c>
      <c r="BA4232" t="s">
        <v>5849</v>
      </c>
      <c r="BB4232">
        <v>88421</v>
      </c>
      <c r="BC4232" t="s">
        <v>87</v>
      </c>
      <c r="BH4232" t="s">
        <v>13827</v>
      </c>
      <c r="BI4232" t="s">
        <v>67</v>
      </c>
      <c r="BJ4232">
        <v>841256983</v>
      </c>
    </row>
    <row r="4233" spans="1:62" x14ac:dyDescent="0.25">
      <c r="A4233" t="s">
        <v>13828</v>
      </c>
      <c r="B4233" s="2">
        <v>43516</v>
      </c>
      <c r="C4233" t="s">
        <v>63</v>
      </c>
      <c r="D4233" s="3">
        <v>43472.382460162036</v>
      </c>
      <c r="E4233" t="s">
        <v>64</v>
      </c>
      <c r="F4233" s="2">
        <v>43556</v>
      </c>
      <c r="G4233" s="2">
        <v>43805</v>
      </c>
      <c r="H4233" t="s">
        <v>13829</v>
      </c>
      <c r="J4233" t="s">
        <v>13830</v>
      </c>
      <c r="L4233" t="s">
        <v>2567</v>
      </c>
      <c r="M4233" t="s">
        <v>821</v>
      </c>
      <c r="N4233">
        <v>97502</v>
      </c>
      <c r="O4233" t="s">
        <v>70</v>
      </c>
      <c r="Q4233" t="s">
        <v>13831</v>
      </c>
      <c r="S4233" t="s">
        <v>72</v>
      </c>
      <c r="T4233" t="s">
        <v>878</v>
      </c>
      <c r="U4233" t="s">
        <v>2327</v>
      </c>
      <c r="V4233" t="s">
        <v>880</v>
      </c>
      <c r="W4233" t="s">
        <v>881</v>
      </c>
      <c r="X4233" t="s">
        <v>1092</v>
      </c>
      <c r="Y4233" t="str">
        <f>"45-4011"</f>
        <v>45-4011</v>
      </c>
      <c r="Z4233" t="s">
        <v>763</v>
      </c>
      <c r="AA4233">
        <v>115310</v>
      </c>
      <c r="AB4233">
        <v>50</v>
      </c>
      <c r="AC4233">
        <v>50</v>
      </c>
      <c r="AD4233" t="s">
        <v>79</v>
      </c>
      <c r="AE4233" t="s">
        <v>80</v>
      </c>
      <c r="AF4233">
        <v>40</v>
      </c>
      <c r="AG4233" s="4">
        <v>0.25</v>
      </c>
      <c r="AH4233" s="4">
        <v>0.60416666666666663</v>
      </c>
      <c r="AI4233" s="6">
        <v>12</v>
      </c>
      <c r="AJ4233">
        <v>18</v>
      </c>
      <c r="AK4233">
        <v>25.86</v>
      </c>
      <c r="AL4233" t="s">
        <v>81</v>
      </c>
      <c r="AM4233" t="s">
        <v>82</v>
      </c>
      <c r="AO4233" t="s">
        <v>83</v>
      </c>
      <c r="AR4233" t="s">
        <v>82</v>
      </c>
      <c r="AT4233" t="s">
        <v>82</v>
      </c>
      <c r="AW4233" t="s">
        <v>72</v>
      </c>
      <c r="AX4233">
        <v>3</v>
      </c>
      <c r="AY4233" t="s">
        <v>2567</v>
      </c>
      <c r="AZ4233" t="s">
        <v>1588</v>
      </c>
      <c r="BA4233" t="s">
        <v>821</v>
      </c>
      <c r="BB4233">
        <v>97502</v>
      </c>
      <c r="BC4233" t="s">
        <v>79</v>
      </c>
      <c r="BH4233" t="s">
        <v>13832</v>
      </c>
      <c r="BJ4233">
        <v>203806046</v>
      </c>
    </row>
    <row r="4234" spans="1:62" x14ac:dyDescent="0.25">
      <c r="A4234" t="s">
        <v>13844</v>
      </c>
      <c r="B4234" s="2">
        <v>43516</v>
      </c>
      <c r="C4234" t="s">
        <v>63</v>
      </c>
      <c r="D4234" s="3">
        <v>43472.383959861108</v>
      </c>
      <c r="E4234" t="s">
        <v>64</v>
      </c>
      <c r="F4234" s="2">
        <v>43556</v>
      </c>
      <c r="G4234" s="2">
        <v>43798</v>
      </c>
      <c r="H4234" t="s">
        <v>13845</v>
      </c>
      <c r="I4234" t="s">
        <v>67</v>
      </c>
      <c r="J4234" t="s">
        <v>13846</v>
      </c>
      <c r="K4234" t="s">
        <v>67</v>
      </c>
      <c r="L4234" t="s">
        <v>13530</v>
      </c>
      <c r="M4234" t="s">
        <v>774</v>
      </c>
      <c r="N4234">
        <v>80504</v>
      </c>
      <c r="O4234" t="s">
        <v>70</v>
      </c>
      <c r="P4234" t="s">
        <v>67</v>
      </c>
      <c r="Q4234" t="s">
        <v>13847</v>
      </c>
      <c r="S4234" t="s">
        <v>72</v>
      </c>
      <c r="T4234" t="s">
        <v>6285</v>
      </c>
      <c r="U4234" t="s">
        <v>6286</v>
      </c>
      <c r="V4234" t="s">
        <v>6287</v>
      </c>
      <c r="W4234" t="s">
        <v>774</v>
      </c>
      <c r="X4234" t="s">
        <v>94</v>
      </c>
      <c r="Y4234" t="str">
        <f>"37-3011"</f>
        <v>37-3011</v>
      </c>
      <c r="Z4234" t="s">
        <v>94</v>
      </c>
      <c r="AA4234">
        <v>561730</v>
      </c>
      <c r="AB4234">
        <v>3</v>
      </c>
      <c r="AC4234">
        <v>3</v>
      </c>
      <c r="AD4234" t="s">
        <v>79</v>
      </c>
      <c r="AE4234" t="s">
        <v>80</v>
      </c>
      <c r="AF4234">
        <v>40</v>
      </c>
      <c r="AG4234" s="4">
        <v>0.29166666666666669</v>
      </c>
      <c r="AH4234" s="4">
        <v>0.625</v>
      </c>
      <c r="AI4234" s="5">
        <v>16.07</v>
      </c>
      <c r="AJ4234">
        <v>24.1</v>
      </c>
      <c r="AK4234">
        <v>27</v>
      </c>
      <c r="AL4234" t="s">
        <v>81</v>
      </c>
      <c r="AM4234" t="s">
        <v>82</v>
      </c>
      <c r="AO4234" t="s">
        <v>83</v>
      </c>
      <c r="AP4234" t="s">
        <v>67</v>
      </c>
      <c r="AQ4234" t="s">
        <v>67</v>
      </c>
      <c r="AR4234" t="s">
        <v>82</v>
      </c>
      <c r="AT4234" t="s">
        <v>82</v>
      </c>
      <c r="AW4234" t="s">
        <v>82</v>
      </c>
      <c r="AY4234" t="s">
        <v>13588</v>
      </c>
      <c r="AZ4234" t="s">
        <v>6244</v>
      </c>
      <c r="BA4234" t="s">
        <v>774</v>
      </c>
      <c r="BB4234">
        <v>80504</v>
      </c>
      <c r="BC4234" t="s">
        <v>79</v>
      </c>
      <c r="BH4234" t="s">
        <v>13848</v>
      </c>
      <c r="BI4234" t="s">
        <v>67</v>
      </c>
      <c r="BJ4234">
        <v>262379747</v>
      </c>
    </row>
    <row r="4235" spans="1:62" x14ac:dyDescent="0.25">
      <c r="A4235" t="s">
        <v>14120</v>
      </c>
      <c r="B4235" s="2">
        <v>43516</v>
      </c>
      <c r="C4235" t="s">
        <v>63</v>
      </c>
      <c r="D4235" s="3">
        <v>43472.386293541669</v>
      </c>
      <c r="E4235" t="s">
        <v>64</v>
      </c>
      <c r="F4235" s="2">
        <v>43556</v>
      </c>
      <c r="G4235" s="2">
        <v>43799</v>
      </c>
      <c r="H4235" t="s">
        <v>14121</v>
      </c>
      <c r="I4235" t="s">
        <v>67</v>
      </c>
      <c r="J4235" t="s">
        <v>14122</v>
      </c>
      <c r="K4235" t="s">
        <v>14123</v>
      </c>
      <c r="L4235" t="s">
        <v>10845</v>
      </c>
      <c r="M4235" t="s">
        <v>232</v>
      </c>
      <c r="N4235">
        <v>11946</v>
      </c>
      <c r="O4235" t="s">
        <v>70</v>
      </c>
      <c r="P4235" t="s">
        <v>67</v>
      </c>
      <c r="Q4235" t="s">
        <v>14124</v>
      </c>
      <c r="S4235" t="s">
        <v>72</v>
      </c>
      <c r="T4235" t="s">
        <v>3529</v>
      </c>
      <c r="U4235" t="s">
        <v>3530</v>
      </c>
      <c r="V4235" t="s">
        <v>3531</v>
      </c>
      <c r="W4235" t="s">
        <v>232</v>
      </c>
      <c r="X4235" t="s">
        <v>93</v>
      </c>
      <c r="Y4235" t="str">
        <f>"37-3011"</f>
        <v>37-3011</v>
      </c>
      <c r="Z4235" t="s">
        <v>94</v>
      </c>
      <c r="AA4235">
        <v>332212</v>
      </c>
      <c r="AB4235">
        <v>4</v>
      </c>
      <c r="AC4235">
        <v>4</v>
      </c>
      <c r="AD4235" t="s">
        <v>79</v>
      </c>
      <c r="AE4235" t="s">
        <v>80</v>
      </c>
      <c r="AF4235">
        <v>40</v>
      </c>
      <c r="AG4235" s="4">
        <v>0.33333333333333331</v>
      </c>
      <c r="AH4235" s="4">
        <v>0.66666666666666663</v>
      </c>
      <c r="AI4235" s="5">
        <v>16.350000000000001</v>
      </c>
      <c r="AJ4235">
        <v>24.53</v>
      </c>
      <c r="AK4235">
        <v>24.53</v>
      </c>
      <c r="AL4235" t="s">
        <v>81</v>
      </c>
      <c r="AM4235" t="s">
        <v>82</v>
      </c>
      <c r="AO4235" t="s">
        <v>83</v>
      </c>
      <c r="AP4235" t="s">
        <v>67</v>
      </c>
      <c r="AQ4235" t="s">
        <v>662</v>
      </c>
      <c r="AR4235" t="s">
        <v>82</v>
      </c>
      <c r="AT4235" t="s">
        <v>82</v>
      </c>
      <c r="AW4235" t="s">
        <v>72</v>
      </c>
      <c r="AX4235">
        <v>1</v>
      </c>
      <c r="AY4235" t="s">
        <v>10845</v>
      </c>
      <c r="AZ4235" t="s">
        <v>6542</v>
      </c>
      <c r="BA4235" t="s">
        <v>232</v>
      </c>
      <c r="BB4235">
        <v>11946</v>
      </c>
      <c r="BC4235" t="s">
        <v>79</v>
      </c>
      <c r="BH4235" t="s">
        <v>14123</v>
      </c>
      <c r="BI4235" t="s">
        <v>67</v>
      </c>
      <c r="BJ4235">
        <v>472765600</v>
      </c>
    </row>
    <row r="4236" spans="1:62" x14ac:dyDescent="0.25">
      <c r="A4236" t="s">
        <v>14182</v>
      </c>
      <c r="B4236" s="2">
        <v>43516</v>
      </c>
      <c r="C4236" t="s">
        <v>63</v>
      </c>
      <c r="D4236" s="3">
        <v>43472.384447511577</v>
      </c>
      <c r="E4236" t="s">
        <v>64</v>
      </c>
      <c r="F4236" s="2">
        <v>43556</v>
      </c>
      <c r="G4236" s="2">
        <v>43754</v>
      </c>
      <c r="H4236" t="s">
        <v>14183</v>
      </c>
      <c r="I4236" t="s">
        <v>14184</v>
      </c>
      <c r="J4236" t="s">
        <v>14185</v>
      </c>
      <c r="K4236" t="s">
        <v>67</v>
      </c>
      <c r="L4236" t="s">
        <v>14186</v>
      </c>
      <c r="M4236" t="s">
        <v>5997</v>
      </c>
      <c r="N4236">
        <v>58701</v>
      </c>
      <c r="O4236" t="s">
        <v>70</v>
      </c>
      <c r="P4236" t="s">
        <v>67</v>
      </c>
      <c r="Q4236" t="s">
        <v>14187</v>
      </c>
      <c r="S4236" t="s">
        <v>72</v>
      </c>
      <c r="T4236" t="s">
        <v>6285</v>
      </c>
      <c r="U4236" t="s">
        <v>6286</v>
      </c>
      <c r="V4236" t="s">
        <v>6287</v>
      </c>
      <c r="W4236" t="s">
        <v>774</v>
      </c>
      <c r="X4236" t="s">
        <v>94</v>
      </c>
      <c r="Y4236" t="str">
        <f>"37-3011"</f>
        <v>37-3011</v>
      </c>
      <c r="Z4236" t="s">
        <v>94</v>
      </c>
      <c r="AA4236">
        <v>561730</v>
      </c>
      <c r="AB4236">
        <v>8</v>
      </c>
      <c r="AC4236">
        <v>8</v>
      </c>
      <c r="AD4236" t="s">
        <v>79</v>
      </c>
      <c r="AE4236" t="s">
        <v>80</v>
      </c>
      <c r="AF4236">
        <v>40</v>
      </c>
      <c r="AG4236" s="4">
        <v>0.25</v>
      </c>
      <c r="AH4236" s="4">
        <v>0.60416666666666663</v>
      </c>
      <c r="AI4236" s="5">
        <v>12.81</v>
      </c>
      <c r="AJ4236">
        <v>19.22</v>
      </c>
      <c r="AK4236">
        <v>22.5</v>
      </c>
      <c r="AL4236" t="s">
        <v>81</v>
      </c>
      <c r="AM4236" t="s">
        <v>82</v>
      </c>
      <c r="AO4236" t="s">
        <v>83</v>
      </c>
      <c r="AP4236" t="s">
        <v>67</v>
      </c>
      <c r="AQ4236" t="s">
        <v>67</v>
      </c>
      <c r="AR4236" t="s">
        <v>82</v>
      </c>
      <c r="AT4236" t="s">
        <v>82</v>
      </c>
      <c r="AW4236" t="s">
        <v>82</v>
      </c>
      <c r="AY4236" t="s">
        <v>14188</v>
      </c>
      <c r="AZ4236" t="s">
        <v>14189</v>
      </c>
      <c r="BA4236" t="s">
        <v>5997</v>
      </c>
      <c r="BB4236">
        <v>58701</v>
      </c>
      <c r="BC4236" t="s">
        <v>87</v>
      </c>
      <c r="BH4236" t="s">
        <v>14185</v>
      </c>
      <c r="BI4236" t="s">
        <v>67</v>
      </c>
      <c r="BJ4236">
        <v>455233210</v>
      </c>
    </row>
    <row r="4237" spans="1:62" x14ac:dyDescent="0.25">
      <c r="A4237" t="s">
        <v>14445</v>
      </c>
      <c r="B4237" s="2">
        <v>43516</v>
      </c>
      <c r="C4237" t="s">
        <v>63</v>
      </c>
      <c r="D4237" s="3">
        <v>43472.385985092595</v>
      </c>
      <c r="E4237" t="s">
        <v>64</v>
      </c>
      <c r="F4237" s="2">
        <v>43556</v>
      </c>
      <c r="G4237" s="2">
        <v>43809</v>
      </c>
      <c r="H4237" t="s">
        <v>14446</v>
      </c>
      <c r="I4237" t="s">
        <v>67</v>
      </c>
      <c r="J4237" t="s">
        <v>14447</v>
      </c>
      <c r="K4237" t="s">
        <v>67</v>
      </c>
      <c r="L4237" t="s">
        <v>14448</v>
      </c>
      <c r="M4237" t="s">
        <v>232</v>
      </c>
      <c r="N4237">
        <v>11768</v>
      </c>
      <c r="O4237" t="s">
        <v>70</v>
      </c>
      <c r="P4237" t="s">
        <v>67</v>
      </c>
      <c r="Q4237" t="s">
        <v>14449</v>
      </c>
      <c r="S4237" t="s">
        <v>72</v>
      </c>
      <c r="T4237" t="s">
        <v>3529</v>
      </c>
      <c r="U4237" t="s">
        <v>3530</v>
      </c>
      <c r="V4237" t="s">
        <v>3531</v>
      </c>
      <c r="W4237" t="s">
        <v>232</v>
      </c>
      <c r="X4237" t="s">
        <v>11116</v>
      </c>
      <c r="Y4237" t="str">
        <f>"53-7062"</f>
        <v>53-7062</v>
      </c>
      <c r="Z4237" t="s">
        <v>337</v>
      </c>
      <c r="AA4237">
        <v>332212</v>
      </c>
      <c r="AB4237">
        <v>14</v>
      </c>
      <c r="AC4237">
        <v>14</v>
      </c>
      <c r="AD4237" t="s">
        <v>79</v>
      </c>
      <c r="AE4237" t="s">
        <v>80</v>
      </c>
      <c r="AF4237">
        <v>40</v>
      </c>
      <c r="AG4237" s="4">
        <v>0.33333333333333331</v>
      </c>
      <c r="AH4237" s="4">
        <v>0.66666666666666663</v>
      </c>
      <c r="AI4237" s="5">
        <v>14.75</v>
      </c>
      <c r="AJ4237">
        <v>22.13</v>
      </c>
      <c r="AK4237">
        <v>22.13</v>
      </c>
      <c r="AL4237" t="s">
        <v>81</v>
      </c>
      <c r="AM4237" t="s">
        <v>82</v>
      </c>
      <c r="AO4237" t="s">
        <v>83</v>
      </c>
      <c r="AP4237" t="s">
        <v>67</v>
      </c>
      <c r="AQ4237" t="s">
        <v>662</v>
      </c>
      <c r="AR4237" t="s">
        <v>82</v>
      </c>
      <c r="AT4237" t="s">
        <v>82</v>
      </c>
      <c r="AW4237" t="s">
        <v>72</v>
      </c>
      <c r="AX4237">
        <v>1</v>
      </c>
      <c r="AY4237" t="s">
        <v>14448</v>
      </c>
      <c r="AZ4237" t="s">
        <v>6542</v>
      </c>
      <c r="BA4237" t="s">
        <v>232</v>
      </c>
      <c r="BB4237">
        <v>11768</v>
      </c>
      <c r="BC4237" t="s">
        <v>79</v>
      </c>
      <c r="BH4237" t="s">
        <v>14447</v>
      </c>
      <c r="BI4237" t="s">
        <v>67</v>
      </c>
      <c r="BJ4237">
        <v>113321000</v>
      </c>
    </row>
    <row r="4238" spans="1:62" x14ac:dyDescent="0.25">
      <c r="A4238" t="s">
        <v>14539</v>
      </c>
      <c r="B4238" s="2">
        <v>43516</v>
      </c>
      <c r="C4238" t="s">
        <v>63</v>
      </c>
      <c r="D4238" s="3">
        <v>43472.383847233796</v>
      </c>
      <c r="E4238" t="s">
        <v>64</v>
      </c>
      <c r="F4238" s="2">
        <v>43556</v>
      </c>
      <c r="G4238" s="2">
        <v>43799</v>
      </c>
      <c r="H4238" t="s">
        <v>14540</v>
      </c>
      <c r="I4238" t="s">
        <v>67</v>
      </c>
      <c r="J4238" t="s">
        <v>14541</v>
      </c>
      <c r="K4238" t="s">
        <v>14542</v>
      </c>
      <c r="L4238" t="s">
        <v>9813</v>
      </c>
      <c r="M4238" t="s">
        <v>232</v>
      </c>
      <c r="N4238">
        <v>11954</v>
      </c>
      <c r="O4238" t="s">
        <v>70</v>
      </c>
      <c r="P4238" t="s">
        <v>67</v>
      </c>
      <c r="Q4238" t="s">
        <v>14543</v>
      </c>
      <c r="S4238" t="s">
        <v>72</v>
      </c>
      <c r="T4238" t="s">
        <v>3529</v>
      </c>
      <c r="U4238" t="s">
        <v>3530</v>
      </c>
      <c r="V4238" t="s">
        <v>3531</v>
      </c>
      <c r="W4238" t="s">
        <v>232</v>
      </c>
      <c r="X4238" t="s">
        <v>12418</v>
      </c>
      <c r="Y4238" t="str">
        <f>"35-9011"</f>
        <v>35-9011</v>
      </c>
      <c r="Z4238" t="s">
        <v>1925</v>
      </c>
      <c r="AA4238">
        <v>332212</v>
      </c>
      <c r="AB4238">
        <v>8</v>
      </c>
      <c r="AC4238">
        <v>8</v>
      </c>
      <c r="AD4238" t="s">
        <v>79</v>
      </c>
      <c r="AE4238" t="s">
        <v>80</v>
      </c>
      <c r="AF4238">
        <v>40</v>
      </c>
      <c r="AG4238" s="4">
        <v>0.41666666666666669</v>
      </c>
      <c r="AH4238" s="4">
        <v>4.1666666666666664E-2</v>
      </c>
      <c r="AI4238" s="5">
        <v>13.34</v>
      </c>
      <c r="AJ4238">
        <v>20.010000000000002</v>
      </c>
      <c r="AK4238">
        <v>20.010000000000002</v>
      </c>
      <c r="AL4238" t="s">
        <v>81</v>
      </c>
      <c r="AM4238" t="s">
        <v>82</v>
      </c>
      <c r="AO4238" t="s">
        <v>83</v>
      </c>
      <c r="AP4238" t="s">
        <v>67</v>
      </c>
      <c r="AQ4238" t="s">
        <v>662</v>
      </c>
      <c r="AR4238" t="s">
        <v>82</v>
      </c>
      <c r="AT4238" t="s">
        <v>82</v>
      </c>
      <c r="AW4238" t="s">
        <v>72</v>
      </c>
      <c r="AX4238">
        <v>1</v>
      </c>
      <c r="AY4238" t="s">
        <v>9813</v>
      </c>
      <c r="AZ4238" t="s">
        <v>6542</v>
      </c>
      <c r="BA4238" t="s">
        <v>232</v>
      </c>
      <c r="BB4238">
        <v>11954</v>
      </c>
      <c r="BC4238" t="s">
        <v>87</v>
      </c>
      <c r="BH4238" t="s">
        <v>14542</v>
      </c>
      <c r="BI4238" t="s">
        <v>67</v>
      </c>
      <c r="BJ4238">
        <v>202491342</v>
      </c>
    </row>
    <row r="4239" spans="1:62" x14ac:dyDescent="0.25">
      <c r="A4239" t="s">
        <v>14886</v>
      </c>
      <c r="B4239" s="2">
        <v>43516</v>
      </c>
      <c r="C4239" t="s">
        <v>63</v>
      </c>
      <c r="D4239" s="3">
        <v>43472.383778738425</v>
      </c>
      <c r="E4239" t="s">
        <v>64</v>
      </c>
      <c r="F4239" s="2">
        <v>43556</v>
      </c>
      <c r="G4239" s="2">
        <v>43770</v>
      </c>
      <c r="H4239" t="s">
        <v>14887</v>
      </c>
      <c r="I4239" t="s">
        <v>67</v>
      </c>
      <c r="J4239" t="s">
        <v>14888</v>
      </c>
      <c r="K4239" t="s">
        <v>67</v>
      </c>
      <c r="L4239" t="s">
        <v>14889</v>
      </c>
      <c r="M4239" t="s">
        <v>881</v>
      </c>
      <c r="N4239">
        <v>83442</v>
      </c>
      <c r="O4239" t="s">
        <v>70</v>
      </c>
      <c r="P4239" t="s">
        <v>67</v>
      </c>
      <c r="Q4239" t="s">
        <v>14890</v>
      </c>
      <c r="S4239" t="s">
        <v>72</v>
      </c>
      <c r="T4239" t="s">
        <v>6285</v>
      </c>
      <c r="U4239" t="s">
        <v>6286</v>
      </c>
      <c r="V4239" t="s">
        <v>6287</v>
      </c>
      <c r="W4239" t="s">
        <v>774</v>
      </c>
      <c r="X4239" t="s">
        <v>326</v>
      </c>
      <c r="Y4239" t="str">
        <f>"47-2061"</f>
        <v>47-2061</v>
      </c>
      <c r="Z4239" t="s">
        <v>326</v>
      </c>
      <c r="AA4239">
        <v>238110</v>
      </c>
      <c r="AB4239">
        <v>6</v>
      </c>
      <c r="AC4239">
        <v>6</v>
      </c>
      <c r="AD4239" t="s">
        <v>79</v>
      </c>
      <c r="AE4239" t="s">
        <v>80</v>
      </c>
      <c r="AF4239">
        <v>40</v>
      </c>
      <c r="AG4239" s="4">
        <v>0.29166666666666669</v>
      </c>
      <c r="AH4239" s="4">
        <v>0.70833333333333337</v>
      </c>
      <c r="AI4239" s="5">
        <v>13.91</v>
      </c>
      <c r="AJ4239">
        <v>20.87</v>
      </c>
      <c r="AK4239">
        <v>23.87</v>
      </c>
      <c r="AL4239" t="s">
        <v>81</v>
      </c>
      <c r="AM4239" t="s">
        <v>82</v>
      </c>
      <c r="AO4239" t="s">
        <v>83</v>
      </c>
      <c r="AP4239" t="s">
        <v>67</v>
      </c>
      <c r="AQ4239" t="s">
        <v>67</v>
      </c>
      <c r="AR4239" t="s">
        <v>82</v>
      </c>
      <c r="AT4239" t="s">
        <v>82</v>
      </c>
      <c r="AW4239" t="s">
        <v>82</v>
      </c>
      <c r="AY4239" t="s">
        <v>14891</v>
      </c>
      <c r="AZ4239" t="s">
        <v>5707</v>
      </c>
      <c r="BA4239" t="s">
        <v>881</v>
      </c>
      <c r="BB4239">
        <v>83442</v>
      </c>
      <c r="BC4239" t="s">
        <v>79</v>
      </c>
      <c r="BH4239" t="s">
        <v>14892</v>
      </c>
      <c r="BI4239" t="s">
        <v>67</v>
      </c>
      <c r="BJ4239">
        <v>820473549</v>
      </c>
    </row>
    <row r="4240" spans="1:62" x14ac:dyDescent="0.25">
      <c r="A4240" t="s">
        <v>14948</v>
      </c>
      <c r="B4240" s="2">
        <v>43516</v>
      </c>
      <c r="C4240" t="s">
        <v>63</v>
      </c>
      <c r="D4240" s="3">
        <v>43472.385719085651</v>
      </c>
      <c r="E4240" t="s">
        <v>64</v>
      </c>
      <c r="F4240" s="2">
        <v>43556</v>
      </c>
      <c r="G4240" s="2">
        <v>43774</v>
      </c>
      <c r="H4240" t="s">
        <v>14949</v>
      </c>
      <c r="I4240" t="s">
        <v>67</v>
      </c>
      <c r="J4240" t="s">
        <v>14950</v>
      </c>
      <c r="K4240" t="s">
        <v>14951</v>
      </c>
      <c r="L4240" t="s">
        <v>297</v>
      </c>
      <c r="M4240" t="s">
        <v>298</v>
      </c>
      <c r="N4240">
        <v>3907</v>
      </c>
      <c r="O4240" t="s">
        <v>70</v>
      </c>
      <c r="P4240" t="s">
        <v>67</v>
      </c>
      <c r="Q4240" t="s">
        <v>14952</v>
      </c>
      <c r="S4240" t="s">
        <v>72</v>
      </c>
      <c r="T4240" t="s">
        <v>3529</v>
      </c>
      <c r="U4240" t="s">
        <v>3530</v>
      </c>
      <c r="V4240" t="s">
        <v>3531</v>
      </c>
      <c r="W4240" t="s">
        <v>232</v>
      </c>
      <c r="X4240" t="s">
        <v>11429</v>
      </c>
      <c r="Y4240" t="str">
        <f>"35-2021"</f>
        <v>35-2021</v>
      </c>
      <c r="Z4240" t="s">
        <v>221</v>
      </c>
      <c r="AA4240">
        <v>722310</v>
      </c>
      <c r="AB4240">
        <v>6</v>
      </c>
      <c r="AC4240">
        <v>6</v>
      </c>
      <c r="AD4240" t="s">
        <v>79</v>
      </c>
      <c r="AE4240" t="s">
        <v>80</v>
      </c>
      <c r="AF4240">
        <v>40</v>
      </c>
      <c r="AG4240" s="4">
        <v>0.25</v>
      </c>
      <c r="AH4240" s="4">
        <v>0.58333333333333337</v>
      </c>
      <c r="AI4240" s="6">
        <v>13</v>
      </c>
      <c r="AJ4240">
        <v>19.5</v>
      </c>
      <c r="AK4240">
        <v>19.5</v>
      </c>
      <c r="AL4240" t="s">
        <v>81</v>
      </c>
      <c r="AM4240" t="s">
        <v>82</v>
      </c>
      <c r="AO4240" t="s">
        <v>83</v>
      </c>
      <c r="AP4240" t="s">
        <v>67</v>
      </c>
      <c r="AQ4240" t="s">
        <v>662</v>
      </c>
      <c r="AR4240" t="s">
        <v>82</v>
      </c>
      <c r="AT4240" t="s">
        <v>82</v>
      </c>
      <c r="AW4240" t="s">
        <v>72</v>
      </c>
      <c r="AX4240">
        <v>1</v>
      </c>
      <c r="AY4240" t="s">
        <v>297</v>
      </c>
      <c r="AZ4240" t="s">
        <v>302</v>
      </c>
      <c r="BA4240" t="s">
        <v>298</v>
      </c>
      <c r="BB4240">
        <v>3907</v>
      </c>
      <c r="BC4240" t="s">
        <v>87</v>
      </c>
      <c r="BH4240" t="s">
        <v>14951</v>
      </c>
      <c r="BI4240" t="s">
        <v>67</v>
      </c>
      <c r="BJ4240">
        <v>204142354</v>
      </c>
    </row>
    <row r="4241" spans="1:62" x14ac:dyDescent="0.25">
      <c r="A4241" t="s">
        <v>15105</v>
      </c>
      <c r="B4241" s="2">
        <v>43516</v>
      </c>
      <c r="C4241" t="s">
        <v>63</v>
      </c>
      <c r="D4241" s="3">
        <v>43472.382492164354</v>
      </c>
      <c r="E4241" t="s">
        <v>64</v>
      </c>
      <c r="F4241" s="2">
        <v>43556</v>
      </c>
      <c r="G4241" s="2">
        <v>43809</v>
      </c>
      <c r="H4241" t="s">
        <v>15106</v>
      </c>
      <c r="I4241" t="s">
        <v>15107</v>
      </c>
      <c r="J4241" t="s">
        <v>15108</v>
      </c>
      <c r="L4241" t="s">
        <v>12061</v>
      </c>
      <c r="M4241" t="s">
        <v>783</v>
      </c>
      <c r="N4241">
        <v>44236</v>
      </c>
      <c r="O4241" t="s">
        <v>70</v>
      </c>
      <c r="Q4241" t="s">
        <v>15109</v>
      </c>
      <c r="S4241" t="s">
        <v>72</v>
      </c>
      <c r="T4241" t="s">
        <v>758</v>
      </c>
      <c r="U4241" t="s">
        <v>903</v>
      </c>
      <c r="V4241" t="s">
        <v>760</v>
      </c>
      <c r="W4241" t="s">
        <v>761</v>
      </c>
      <c r="X4241" t="s">
        <v>1673</v>
      </c>
      <c r="Y4241" t="str">
        <f>"37-3011"</f>
        <v>37-3011</v>
      </c>
      <c r="Z4241" t="s">
        <v>94</v>
      </c>
      <c r="AA4241">
        <v>561730</v>
      </c>
      <c r="AB4241">
        <v>8</v>
      </c>
      <c r="AC4241">
        <v>8</v>
      </c>
      <c r="AD4241" t="s">
        <v>79</v>
      </c>
      <c r="AE4241" t="s">
        <v>95</v>
      </c>
      <c r="AF4241">
        <v>40</v>
      </c>
      <c r="AG4241" s="4">
        <v>0.33333333333333331</v>
      </c>
      <c r="AH4241" s="4">
        <v>0.6875</v>
      </c>
      <c r="AI4241" s="5">
        <v>13.18</v>
      </c>
      <c r="AJ4241">
        <v>19.77</v>
      </c>
      <c r="AL4241" t="s">
        <v>81</v>
      </c>
      <c r="AM4241" t="s">
        <v>82</v>
      </c>
      <c r="AO4241" t="s">
        <v>83</v>
      </c>
      <c r="AR4241" t="s">
        <v>82</v>
      </c>
      <c r="AT4241" t="s">
        <v>82</v>
      </c>
      <c r="AW4241" t="s">
        <v>82</v>
      </c>
      <c r="AY4241" t="s">
        <v>12061</v>
      </c>
      <c r="AZ4241" t="s">
        <v>2541</v>
      </c>
      <c r="BA4241" t="s">
        <v>783</v>
      </c>
      <c r="BB4241">
        <v>44236</v>
      </c>
      <c r="BC4241" t="s">
        <v>79</v>
      </c>
      <c r="BH4241" t="s">
        <v>15110</v>
      </c>
      <c r="BJ4241">
        <v>341851566</v>
      </c>
    </row>
    <row r="4242" spans="1:62" x14ac:dyDescent="0.25">
      <c r="A4242" t="s">
        <v>15197</v>
      </c>
      <c r="B4242" s="2">
        <v>43516</v>
      </c>
      <c r="C4242" t="s">
        <v>63</v>
      </c>
      <c r="D4242" s="3">
        <v>43472.382906064813</v>
      </c>
      <c r="E4242" t="s">
        <v>64</v>
      </c>
      <c r="F4242" s="2">
        <v>43556</v>
      </c>
      <c r="G4242" s="2">
        <v>43753</v>
      </c>
      <c r="H4242" t="s">
        <v>15198</v>
      </c>
      <c r="I4242" t="s">
        <v>67</v>
      </c>
      <c r="J4242" t="s">
        <v>15168</v>
      </c>
      <c r="K4242" t="s">
        <v>67</v>
      </c>
      <c r="L4242" t="s">
        <v>182</v>
      </c>
      <c r="M4242" t="s">
        <v>166</v>
      </c>
      <c r="N4242">
        <v>84107</v>
      </c>
      <c r="O4242" t="s">
        <v>70</v>
      </c>
      <c r="P4242" t="s">
        <v>67</v>
      </c>
      <c r="Q4242" t="s">
        <v>15169</v>
      </c>
      <c r="S4242" t="s">
        <v>72</v>
      </c>
      <c r="T4242" t="s">
        <v>6285</v>
      </c>
      <c r="U4242" t="s">
        <v>6286</v>
      </c>
      <c r="V4242" t="s">
        <v>6287</v>
      </c>
      <c r="W4242" t="s">
        <v>774</v>
      </c>
      <c r="X4242" t="s">
        <v>13555</v>
      </c>
      <c r="Y4242" t="str">
        <f>"51-9031"</f>
        <v>51-9031</v>
      </c>
      <c r="Z4242" t="s">
        <v>13555</v>
      </c>
      <c r="AA4242">
        <v>212311</v>
      </c>
      <c r="AB4242">
        <v>20</v>
      </c>
      <c r="AC4242">
        <v>20</v>
      </c>
      <c r="AD4242" t="s">
        <v>79</v>
      </c>
      <c r="AE4242" t="s">
        <v>80</v>
      </c>
      <c r="AF4242">
        <v>40</v>
      </c>
      <c r="AG4242" s="4">
        <v>0.33333333333333331</v>
      </c>
      <c r="AH4242" s="4">
        <v>0.70833333333333337</v>
      </c>
      <c r="AI4242" s="5">
        <v>18.420000000000002</v>
      </c>
      <c r="AJ4242">
        <v>27.63</v>
      </c>
      <c r="AK4242">
        <v>30.63</v>
      </c>
      <c r="AL4242" t="s">
        <v>81</v>
      </c>
      <c r="AM4242" t="s">
        <v>82</v>
      </c>
      <c r="AO4242" t="s">
        <v>83</v>
      </c>
      <c r="AP4242" t="s">
        <v>67</v>
      </c>
      <c r="AQ4242" t="s">
        <v>67</v>
      </c>
      <c r="AR4242" t="s">
        <v>82</v>
      </c>
      <c r="AT4242" t="s">
        <v>82</v>
      </c>
      <c r="AW4242" t="s">
        <v>82</v>
      </c>
      <c r="AY4242" t="s">
        <v>4990</v>
      </c>
      <c r="AZ4242" t="s">
        <v>15199</v>
      </c>
      <c r="BA4242" t="s">
        <v>881</v>
      </c>
      <c r="BB4242">
        <v>83346</v>
      </c>
      <c r="BC4242" t="s">
        <v>79</v>
      </c>
      <c r="BH4242" t="s">
        <v>15172</v>
      </c>
      <c r="BI4242" t="s">
        <v>67</v>
      </c>
      <c r="BJ4242">
        <v>870648219</v>
      </c>
    </row>
    <row r="4243" spans="1:62" x14ac:dyDescent="0.25">
      <c r="A4243" t="s">
        <v>15294</v>
      </c>
      <c r="B4243" s="2">
        <v>43516</v>
      </c>
      <c r="C4243" t="s">
        <v>63</v>
      </c>
      <c r="D4243" s="3">
        <v>43472.382361562501</v>
      </c>
      <c r="E4243" t="s">
        <v>64</v>
      </c>
      <c r="F4243" s="2">
        <v>43556</v>
      </c>
      <c r="G4243" s="2">
        <v>43784</v>
      </c>
      <c r="H4243" t="s">
        <v>5631</v>
      </c>
      <c r="J4243" t="s">
        <v>5632</v>
      </c>
      <c r="K4243" t="s">
        <v>15295</v>
      </c>
      <c r="L4243" t="s">
        <v>5634</v>
      </c>
      <c r="M4243" t="s">
        <v>278</v>
      </c>
      <c r="N4243">
        <v>20186</v>
      </c>
      <c r="O4243" t="s">
        <v>70</v>
      </c>
      <c r="Q4243" t="s">
        <v>5635</v>
      </c>
      <c r="S4243" t="s">
        <v>72</v>
      </c>
      <c r="T4243" t="s">
        <v>640</v>
      </c>
      <c r="U4243" t="s">
        <v>641</v>
      </c>
      <c r="V4243" t="s">
        <v>642</v>
      </c>
      <c r="W4243" t="s">
        <v>105</v>
      </c>
      <c r="X4243" t="s">
        <v>3248</v>
      </c>
      <c r="Y4243" t="str">
        <f>"37-3011"</f>
        <v>37-3011</v>
      </c>
      <c r="Z4243" t="s">
        <v>94</v>
      </c>
      <c r="AA4243">
        <v>561730</v>
      </c>
      <c r="AB4243">
        <v>5</v>
      </c>
      <c r="AC4243">
        <v>5</v>
      </c>
      <c r="AD4243" t="s">
        <v>79</v>
      </c>
      <c r="AE4243" t="s">
        <v>80</v>
      </c>
      <c r="AF4243">
        <v>40</v>
      </c>
      <c r="AG4243" s="4">
        <v>0.29166666666666669</v>
      </c>
      <c r="AH4243" s="4">
        <v>0.66666666666666663</v>
      </c>
      <c r="AI4243" s="5">
        <v>15.39</v>
      </c>
      <c r="AJ4243">
        <v>23.09</v>
      </c>
      <c r="AL4243" t="s">
        <v>81</v>
      </c>
      <c r="AM4243" t="s">
        <v>82</v>
      </c>
      <c r="AO4243" t="s">
        <v>83</v>
      </c>
      <c r="AR4243" t="s">
        <v>82</v>
      </c>
      <c r="AT4243" t="s">
        <v>82</v>
      </c>
      <c r="AW4243" t="s">
        <v>82</v>
      </c>
      <c r="AY4243" t="s">
        <v>5634</v>
      </c>
      <c r="AZ4243" t="s">
        <v>5636</v>
      </c>
      <c r="BA4243" t="s">
        <v>278</v>
      </c>
      <c r="BB4243">
        <v>20186</v>
      </c>
      <c r="BC4243" t="s">
        <v>79</v>
      </c>
      <c r="BH4243" t="s">
        <v>5632</v>
      </c>
      <c r="BJ4243">
        <v>455503889</v>
      </c>
    </row>
    <row r="4244" spans="1:62" x14ac:dyDescent="0.25">
      <c r="A4244" t="s">
        <v>15464</v>
      </c>
      <c r="B4244" s="2">
        <v>43516</v>
      </c>
      <c r="C4244" t="s">
        <v>63</v>
      </c>
      <c r="D4244" s="3">
        <v>43472.383315636573</v>
      </c>
      <c r="E4244" t="s">
        <v>64</v>
      </c>
      <c r="F4244" s="2">
        <v>43556</v>
      </c>
      <c r="G4244" s="2">
        <v>43830</v>
      </c>
      <c r="H4244" t="s">
        <v>15465</v>
      </c>
      <c r="J4244" t="s">
        <v>15466</v>
      </c>
      <c r="L4244" t="s">
        <v>1921</v>
      </c>
      <c r="M4244" t="s">
        <v>1064</v>
      </c>
      <c r="N4244">
        <v>37115</v>
      </c>
      <c r="O4244" t="s">
        <v>70</v>
      </c>
      <c r="Q4244" t="s">
        <v>15467</v>
      </c>
      <c r="S4244" t="s">
        <v>72</v>
      </c>
      <c r="T4244" t="s">
        <v>878</v>
      </c>
      <c r="U4244" t="s">
        <v>879</v>
      </c>
      <c r="V4244" t="s">
        <v>880</v>
      </c>
      <c r="W4244" t="s">
        <v>881</v>
      </c>
      <c r="X4244" t="s">
        <v>106</v>
      </c>
      <c r="Y4244" t="str">
        <f>"37-3011"</f>
        <v>37-3011</v>
      </c>
      <c r="Z4244" t="s">
        <v>94</v>
      </c>
      <c r="AA4244">
        <v>561730</v>
      </c>
      <c r="AB4244">
        <v>14</v>
      </c>
      <c r="AC4244">
        <v>14</v>
      </c>
      <c r="AD4244" t="s">
        <v>79</v>
      </c>
      <c r="AE4244" t="s">
        <v>95</v>
      </c>
      <c r="AF4244">
        <v>40</v>
      </c>
      <c r="AG4244" s="4">
        <v>0.25</v>
      </c>
      <c r="AH4244" s="4">
        <v>0.66666666666666663</v>
      </c>
      <c r="AI4244" s="5">
        <v>12.56</v>
      </c>
      <c r="AJ4244">
        <v>18.84</v>
      </c>
      <c r="AK4244">
        <v>19.100000000000001</v>
      </c>
      <c r="AL4244" t="s">
        <v>81</v>
      </c>
      <c r="AM4244" t="s">
        <v>82</v>
      </c>
      <c r="AO4244" t="s">
        <v>83</v>
      </c>
      <c r="AR4244" t="s">
        <v>82</v>
      </c>
      <c r="AT4244" t="s">
        <v>82</v>
      </c>
      <c r="AW4244" t="s">
        <v>82</v>
      </c>
      <c r="AY4244" t="s">
        <v>1921</v>
      </c>
      <c r="AZ4244" t="s">
        <v>1566</v>
      </c>
      <c r="BA4244" t="s">
        <v>1064</v>
      </c>
      <c r="BB4244">
        <v>37115</v>
      </c>
      <c r="BC4244" t="s">
        <v>79</v>
      </c>
      <c r="BH4244" t="s">
        <v>15468</v>
      </c>
      <c r="BJ4244">
        <v>460633045</v>
      </c>
    </row>
    <row r="4245" spans="1:62" x14ac:dyDescent="0.25">
      <c r="A4245" t="s">
        <v>15698</v>
      </c>
      <c r="B4245" s="2">
        <v>43516</v>
      </c>
      <c r="C4245" t="s">
        <v>63</v>
      </c>
      <c r="D4245" s="3">
        <v>43472.380298738426</v>
      </c>
      <c r="E4245" t="s">
        <v>64</v>
      </c>
      <c r="F4245" s="2">
        <v>43556</v>
      </c>
      <c r="G4245" s="2">
        <v>43784</v>
      </c>
      <c r="H4245" t="s">
        <v>15699</v>
      </c>
      <c r="J4245" t="s">
        <v>15700</v>
      </c>
      <c r="K4245" t="s">
        <v>15701</v>
      </c>
      <c r="L4245" t="s">
        <v>14797</v>
      </c>
      <c r="M4245" t="s">
        <v>323</v>
      </c>
      <c r="N4245">
        <v>96143</v>
      </c>
      <c r="O4245" t="s">
        <v>70</v>
      </c>
      <c r="Q4245" t="s">
        <v>15702</v>
      </c>
      <c r="S4245" t="s">
        <v>72</v>
      </c>
      <c r="T4245" t="s">
        <v>2824</v>
      </c>
      <c r="U4245" t="s">
        <v>4073</v>
      </c>
      <c r="V4245" t="s">
        <v>642</v>
      </c>
      <c r="W4245" t="s">
        <v>105</v>
      </c>
      <c r="X4245" t="s">
        <v>106</v>
      </c>
      <c r="Y4245" t="str">
        <f>"37-3011"</f>
        <v>37-3011</v>
      </c>
      <c r="Z4245" t="s">
        <v>94</v>
      </c>
      <c r="AA4245">
        <v>561730</v>
      </c>
      <c r="AB4245">
        <v>5</v>
      </c>
      <c r="AC4245">
        <v>5</v>
      </c>
      <c r="AD4245" t="s">
        <v>79</v>
      </c>
      <c r="AE4245" t="s">
        <v>80</v>
      </c>
      <c r="AF4245">
        <v>40</v>
      </c>
      <c r="AG4245" s="4">
        <v>0.3125</v>
      </c>
      <c r="AH4245" s="4">
        <v>0.66666666666666663</v>
      </c>
      <c r="AI4245" s="5">
        <v>16.059999999999999</v>
      </c>
      <c r="AJ4245">
        <v>24.09</v>
      </c>
      <c r="AL4245" t="s">
        <v>81</v>
      </c>
      <c r="AM4245" t="s">
        <v>82</v>
      </c>
      <c r="AO4245" t="s">
        <v>83</v>
      </c>
      <c r="AP4245" t="s">
        <v>67</v>
      </c>
      <c r="AQ4245" t="s">
        <v>67</v>
      </c>
      <c r="AR4245" t="s">
        <v>82</v>
      </c>
      <c r="AT4245" t="s">
        <v>82</v>
      </c>
      <c r="AW4245" t="s">
        <v>82</v>
      </c>
      <c r="AY4245" t="s">
        <v>14797</v>
      </c>
      <c r="AZ4245" t="s">
        <v>2202</v>
      </c>
      <c r="BA4245" t="s">
        <v>323</v>
      </c>
      <c r="BB4245">
        <v>96143</v>
      </c>
      <c r="BC4245" t="s">
        <v>79</v>
      </c>
      <c r="BH4245" t="s">
        <v>15700</v>
      </c>
      <c r="BJ4245">
        <v>823137275</v>
      </c>
    </row>
    <row r="4246" spans="1:62" x14ac:dyDescent="0.25">
      <c r="A4246" t="s">
        <v>15943</v>
      </c>
      <c r="B4246" s="2">
        <v>43516</v>
      </c>
      <c r="C4246" t="s">
        <v>63</v>
      </c>
      <c r="D4246" s="3">
        <v>43472.384345034719</v>
      </c>
      <c r="E4246" t="s">
        <v>64</v>
      </c>
      <c r="F4246" s="2">
        <v>43556</v>
      </c>
      <c r="G4246" s="2">
        <v>43769</v>
      </c>
      <c r="H4246" t="s">
        <v>15944</v>
      </c>
      <c r="I4246" t="s">
        <v>67</v>
      </c>
      <c r="J4246" t="s">
        <v>15945</v>
      </c>
      <c r="K4246" t="s">
        <v>67</v>
      </c>
      <c r="L4246" t="s">
        <v>9669</v>
      </c>
      <c r="M4246" t="s">
        <v>774</v>
      </c>
      <c r="N4246">
        <v>80110</v>
      </c>
      <c r="O4246" t="s">
        <v>70</v>
      </c>
      <c r="P4246" t="s">
        <v>67</v>
      </c>
      <c r="Q4246" t="s">
        <v>15946</v>
      </c>
      <c r="S4246" t="s">
        <v>72</v>
      </c>
      <c r="T4246" t="s">
        <v>6285</v>
      </c>
      <c r="U4246" t="s">
        <v>6286</v>
      </c>
      <c r="V4246" t="s">
        <v>6287</v>
      </c>
      <c r="W4246" t="s">
        <v>774</v>
      </c>
      <c r="X4246" t="s">
        <v>94</v>
      </c>
      <c r="Y4246" t="str">
        <f>"37-3011"</f>
        <v>37-3011</v>
      </c>
      <c r="Z4246" t="s">
        <v>94</v>
      </c>
      <c r="AA4246">
        <v>561730</v>
      </c>
      <c r="AB4246">
        <v>7</v>
      </c>
      <c r="AC4246">
        <v>7</v>
      </c>
      <c r="AD4246" t="s">
        <v>79</v>
      </c>
      <c r="AE4246" t="s">
        <v>80</v>
      </c>
      <c r="AF4246">
        <v>40</v>
      </c>
      <c r="AG4246" s="4">
        <v>0.33333333333333331</v>
      </c>
      <c r="AH4246" s="4">
        <v>0.70833333333333337</v>
      </c>
      <c r="AI4246" s="5">
        <v>15.17</v>
      </c>
      <c r="AJ4246">
        <v>22.75</v>
      </c>
      <c r="AK4246">
        <v>25.76</v>
      </c>
      <c r="AL4246" t="s">
        <v>81</v>
      </c>
      <c r="AM4246" t="s">
        <v>82</v>
      </c>
      <c r="AO4246" t="s">
        <v>83</v>
      </c>
      <c r="AP4246" t="s">
        <v>67</v>
      </c>
      <c r="AQ4246" t="s">
        <v>67</v>
      </c>
      <c r="AR4246" t="s">
        <v>82</v>
      </c>
      <c r="AT4246" t="s">
        <v>82</v>
      </c>
      <c r="AW4246" t="s">
        <v>82</v>
      </c>
      <c r="AY4246" t="s">
        <v>5265</v>
      </c>
      <c r="AZ4246" t="s">
        <v>4331</v>
      </c>
      <c r="BA4246" t="s">
        <v>774</v>
      </c>
      <c r="BB4246">
        <v>80110</v>
      </c>
      <c r="BC4246" t="s">
        <v>79</v>
      </c>
      <c r="BH4246" t="s">
        <v>15947</v>
      </c>
      <c r="BI4246" t="s">
        <v>67</v>
      </c>
      <c r="BJ4246">
        <v>841171580</v>
      </c>
    </row>
    <row r="4247" spans="1:62" x14ac:dyDescent="0.25">
      <c r="A4247" t="s">
        <v>16240</v>
      </c>
      <c r="B4247" s="2">
        <v>43516</v>
      </c>
      <c r="C4247" t="s">
        <v>63</v>
      </c>
      <c r="D4247" s="3">
        <v>43472.382558483798</v>
      </c>
      <c r="E4247" t="s">
        <v>64</v>
      </c>
      <c r="F4247" s="2">
        <v>43556</v>
      </c>
      <c r="G4247" s="2">
        <v>43799</v>
      </c>
      <c r="H4247" t="s">
        <v>16241</v>
      </c>
      <c r="I4247" t="s">
        <v>16242</v>
      </c>
      <c r="J4247" t="s">
        <v>16243</v>
      </c>
      <c r="K4247" t="s">
        <v>67</v>
      </c>
      <c r="L4247" t="s">
        <v>16244</v>
      </c>
      <c r="M4247" t="s">
        <v>1165</v>
      </c>
      <c r="N4247">
        <v>57701</v>
      </c>
      <c r="O4247" t="s">
        <v>70</v>
      </c>
      <c r="P4247" t="s">
        <v>67</v>
      </c>
      <c r="Q4247" t="s">
        <v>16245</v>
      </c>
      <c r="S4247" t="s">
        <v>72</v>
      </c>
      <c r="T4247" t="s">
        <v>14635</v>
      </c>
      <c r="U4247" t="s">
        <v>14636</v>
      </c>
      <c r="V4247" t="s">
        <v>14637</v>
      </c>
      <c r="W4247" t="s">
        <v>105</v>
      </c>
      <c r="X4247" t="s">
        <v>379</v>
      </c>
      <c r="Y4247" t="str">
        <f>"37-2012"</f>
        <v>37-2012</v>
      </c>
      <c r="Z4247" t="s">
        <v>373</v>
      </c>
      <c r="AA4247">
        <v>72111</v>
      </c>
      <c r="AB4247">
        <v>4</v>
      </c>
      <c r="AC4247">
        <v>4</v>
      </c>
      <c r="AD4247" t="s">
        <v>79</v>
      </c>
      <c r="AE4247" t="s">
        <v>95</v>
      </c>
      <c r="AF4247">
        <v>40</v>
      </c>
      <c r="AG4247" s="4">
        <v>0.33333333333333331</v>
      </c>
      <c r="AH4247" s="4">
        <v>0.70833333333333337</v>
      </c>
      <c r="AI4247" s="5">
        <v>10.220000000000001</v>
      </c>
      <c r="AJ4247">
        <v>15.33</v>
      </c>
      <c r="AK4247">
        <v>15.33</v>
      </c>
      <c r="AL4247" t="s">
        <v>81</v>
      </c>
      <c r="AM4247" t="s">
        <v>82</v>
      </c>
      <c r="AO4247" t="s">
        <v>83</v>
      </c>
      <c r="AP4247" t="s">
        <v>67</v>
      </c>
      <c r="AQ4247" t="s">
        <v>67</v>
      </c>
      <c r="AR4247" t="s">
        <v>82</v>
      </c>
      <c r="AT4247" t="s">
        <v>82</v>
      </c>
      <c r="AW4247" t="s">
        <v>72</v>
      </c>
      <c r="AX4247">
        <v>3</v>
      </c>
      <c r="AY4247" t="s">
        <v>16244</v>
      </c>
      <c r="AZ4247" t="s">
        <v>11430</v>
      </c>
      <c r="BA4247" t="s">
        <v>1165</v>
      </c>
      <c r="BB4247">
        <v>57701</v>
      </c>
      <c r="BC4247" t="s">
        <v>87</v>
      </c>
      <c r="BH4247" t="s">
        <v>16246</v>
      </c>
      <c r="BI4247" t="s">
        <v>67</v>
      </c>
      <c r="BJ4247">
        <v>411957882</v>
      </c>
    </row>
    <row r="4248" spans="1:62" x14ac:dyDescent="0.25">
      <c r="A4248" t="s">
        <v>16365</v>
      </c>
      <c r="B4248" s="2">
        <v>43516</v>
      </c>
      <c r="C4248" t="s">
        <v>63</v>
      </c>
      <c r="D4248" s="3">
        <v>43472.382318958335</v>
      </c>
      <c r="E4248" t="s">
        <v>64</v>
      </c>
      <c r="F4248" s="2">
        <v>43556</v>
      </c>
      <c r="G4248" s="2">
        <v>43799</v>
      </c>
      <c r="H4248" t="s">
        <v>16241</v>
      </c>
      <c r="I4248" t="s">
        <v>16366</v>
      </c>
      <c r="J4248" t="s">
        <v>16243</v>
      </c>
      <c r="K4248" t="s">
        <v>67</v>
      </c>
      <c r="L4248" t="s">
        <v>16244</v>
      </c>
      <c r="M4248" t="s">
        <v>1165</v>
      </c>
      <c r="N4248">
        <v>57701</v>
      </c>
      <c r="O4248" t="s">
        <v>70</v>
      </c>
      <c r="P4248" t="s">
        <v>67</v>
      </c>
      <c r="Q4248" t="s">
        <v>16245</v>
      </c>
      <c r="S4248" t="s">
        <v>72</v>
      </c>
      <c r="T4248" t="s">
        <v>14635</v>
      </c>
      <c r="U4248" t="s">
        <v>14636</v>
      </c>
      <c r="V4248" t="s">
        <v>14637</v>
      </c>
      <c r="W4248" t="s">
        <v>105</v>
      </c>
      <c r="X4248" t="s">
        <v>379</v>
      </c>
      <c r="Y4248" t="str">
        <f>"37-2012"</f>
        <v>37-2012</v>
      </c>
      <c r="Z4248" t="s">
        <v>373</v>
      </c>
      <c r="AA4248">
        <v>72111</v>
      </c>
      <c r="AB4248">
        <v>5</v>
      </c>
      <c r="AC4248">
        <v>5</v>
      </c>
      <c r="AD4248" t="s">
        <v>79</v>
      </c>
      <c r="AE4248" t="s">
        <v>95</v>
      </c>
      <c r="AF4248">
        <v>40</v>
      </c>
      <c r="AG4248" s="4">
        <v>0.33333333333333331</v>
      </c>
      <c r="AH4248" s="4">
        <v>0.70833333333333337</v>
      </c>
      <c r="AI4248" s="5">
        <v>10.5</v>
      </c>
      <c r="AJ4248">
        <v>15.75</v>
      </c>
      <c r="AL4248" t="s">
        <v>81</v>
      </c>
      <c r="AM4248" t="s">
        <v>82</v>
      </c>
      <c r="AO4248" t="s">
        <v>83</v>
      </c>
      <c r="AP4248" t="s">
        <v>67</v>
      </c>
      <c r="AQ4248" t="s">
        <v>67</v>
      </c>
      <c r="AR4248" t="s">
        <v>82</v>
      </c>
      <c r="AT4248" t="s">
        <v>82</v>
      </c>
      <c r="AW4248" t="s">
        <v>72</v>
      </c>
      <c r="AX4248">
        <v>3</v>
      </c>
      <c r="AY4248" t="s">
        <v>16244</v>
      </c>
      <c r="AZ4248" t="s">
        <v>11430</v>
      </c>
      <c r="BA4248" t="s">
        <v>1165</v>
      </c>
      <c r="BB4248">
        <v>57701</v>
      </c>
      <c r="BC4248" t="s">
        <v>87</v>
      </c>
      <c r="BH4248" t="s">
        <v>16367</v>
      </c>
      <c r="BI4248" t="s">
        <v>67</v>
      </c>
      <c r="BJ4248">
        <v>411957882</v>
      </c>
    </row>
    <row r="4249" spans="1:62" x14ac:dyDescent="0.25">
      <c r="A4249" t="s">
        <v>16378</v>
      </c>
      <c r="B4249" s="2">
        <v>43516</v>
      </c>
      <c r="C4249" t="s">
        <v>63</v>
      </c>
      <c r="D4249" s="3">
        <v>43472.385960150466</v>
      </c>
      <c r="E4249" t="s">
        <v>64</v>
      </c>
      <c r="F4249" s="2">
        <v>43556</v>
      </c>
      <c r="G4249" s="2">
        <v>43769</v>
      </c>
      <c r="H4249" t="s">
        <v>16379</v>
      </c>
      <c r="I4249" t="s">
        <v>67</v>
      </c>
      <c r="J4249" t="s">
        <v>16380</v>
      </c>
      <c r="K4249" t="s">
        <v>16381</v>
      </c>
      <c r="L4249" t="s">
        <v>16382</v>
      </c>
      <c r="M4249" t="s">
        <v>298</v>
      </c>
      <c r="N4249">
        <v>3907</v>
      </c>
      <c r="O4249" t="s">
        <v>70</v>
      </c>
      <c r="P4249" t="s">
        <v>67</v>
      </c>
      <c r="Q4249" t="s">
        <v>16383</v>
      </c>
      <c r="S4249" t="s">
        <v>72</v>
      </c>
      <c r="T4249" t="s">
        <v>3529</v>
      </c>
      <c r="U4249" t="s">
        <v>3530</v>
      </c>
      <c r="V4249" t="s">
        <v>3531</v>
      </c>
      <c r="W4249" t="s">
        <v>232</v>
      </c>
      <c r="X4249" t="s">
        <v>7885</v>
      </c>
      <c r="Y4249" t="str">
        <f>"37-2012"</f>
        <v>37-2012</v>
      </c>
      <c r="Z4249" t="s">
        <v>373</v>
      </c>
      <c r="AA4249">
        <v>721110</v>
      </c>
      <c r="AB4249">
        <v>4</v>
      </c>
      <c r="AC4249">
        <v>4</v>
      </c>
      <c r="AD4249" t="s">
        <v>79</v>
      </c>
      <c r="AE4249" t="s">
        <v>80</v>
      </c>
      <c r="AF4249">
        <v>35</v>
      </c>
      <c r="AG4249" s="4">
        <v>0.33333333333333331</v>
      </c>
      <c r="AH4249" s="4">
        <v>0.95833333333333337</v>
      </c>
      <c r="AI4249" s="5">
        <v>11.15</v>
      </c>
      <c r="AJ4249">
        <v>16.73</v>
      </c>
      <c r="AK4249">
        <v>16.73</v>
      </c>
      <c r="AL4249" t="s">
        <v>81</v>
      </c>
      <c r="AM4249" t="s">
        <v>82</v>
      </c>
      <c r="AO4249" t="s">
        <v>83</v>
      </c>
      <c r="AP4249" t="s">
        <v>67</v>
      </c>
      <c r="AQ4249" t="s">
        <v>67</v>
      </c>
      <c r="AR4249" t="s">
        <v>82</v>
      </c>
      <c r="AT4249" t="s">
        <v>82</v>
      </c>
      <c r="AW4249" t="s">
        <v>82</v>
      </c>
      <c r="AY4249" t="s">
        <v>498</v>
      </c>
      <c r="AZ4249" t="s">
        <v>302</v>
      </c>
      <c r="BA4249" t="s">
        <v>298</v>
      </c>
      <c r="BB4249">
        <v>4090</v>
      </c>
      <c r="BC4249" t="s">
        <v>87</v>
      </c>
      <c r="BH4249" t="s">
        <v>7882</v>
      </c>
      <c r="BI4249" t="s">
        <v>67</v>
      </c>
      <c r="BJ4249">
        <v>462973623</v>
      </c>
    </row>
    <row r="4250" spans="1:62" x14ac:dyDescent="0.25">
      <c r="A4250" t="s">
        <v>16575</v>
      </c>
      <c r="B4250" s="2">
        <v>43516</v>
      </c>
      <c r="C4250" t="s">
        <v>63</v>
      </c>
      <c r="D4250" s="3">
        <v>43472.382777766201</v>
      </c>
      <c r="E4250" t="s">
        <v>64</v>
      </c>
      <c r="F4250" s="2">
        <v>43556</v>
      </c>
      <c r="G4250" s="2">
        <v>43770</v>
      </c>
      <c r="H4250" t="s">
        <v>16576</v>
      </c>
      <c r="I4250" t="s">
        <v>67</v>
      </c>
      <c r="J4250" t="s">
        <v>16577</v>
      </c>
      <c r="K4250" t="s">
        <v>67</v>
      </c>
      <c r="L4250" t="s">
        <v>15310</v>
      </c>
      <c r="M4250" t="s">
        <v>1165</v>
      </c>
      <c r="N4250">
        <v>57730</v>
      </c>
      <c r="O4250" t="s">
        <v>70</v>
      </c>
      <c r="P4250" t="s">
        <v>67</v>
      </c>
      <c r="Q4250" t="s">
        <v>16578</v>
      </c>
      <c r="S4250" t="s">
        <v>82</v>
      </c>
      <c r="T4250" t="s">
        <v>14635</v>
      </c>
      <c r="U4250" t="s">
        <v>14636</v>
      </c>
      <c r="V4250" t="s">
        <v>14637</v>
      </c>
      <c r="W4250" t="s">
        <v>105</v>
      </c>
      <c r="X4250" t="s">
        <v>379</v>
      </c>
      <c r="Y4250" t="str">
        <f>"37-2012"</f>
        <v>37-2012</v>
      </c>
      <c r="Z4250" t="s">
        <v>373</v>
      </c>
      <c r="AA4250">
        <v>72111</v>
      </c>
      <c r="AB4250">
        <v>4</v>
      </c>
      <c r="AC4250">
        <v>4</v>
      </c>
      <c r="AD4250" t="s">
        <v>79</v>
      </c>
      <c r="AE4250" t="s">
        <v>95</v>
      </c>
      <c r="AF4250">
        <v>40</v>
      </c>
      <c r="AG4250" s="4">
        <v>0.33333333333333331</v>
      </c>
      <c r="AH4250" s="4">
        <v>0.70833333333333337</v>
      </c>
      <c r="AI4250" s="5">
        <v>10.5</v>
      </c>
      <c r="AJ4250">
        <v>15.75</v>
      </c>
      <c r="AK4250">
        <v>15.75</v>
      </c>
      <c r="AL4250" t="s">
        <v>81</v>
      </c>
      <c r="AM4250" t="s">
        <v>82</v>
      </c>
      <c r="AO4250" t="s">
        <v>83</v>
      </c>
      <c r="AP4250" t="s">
        <v>67</v>
      </c>
      <c r="AQ4250" t="s">
        <v>67</v>
      </c>
      <c r="AR4250" t="s">
        <v>82</v>
      </c>
      <c r="AT4250" t="s">
        <v>82</v>
      </c>
      <c r="AW4250" t="s">
        <v>82</v>
      </c>
      <c r="AY4250" t="s">
        <v>15310</v>
      </c>
      <c r="AZ4250" t="s">
        <v>15310</v>
      </c>
      <c r="BA4250" t="s">
        <v>1165</v>
      </c>
      <c r="BB4250">
        <v>57730</v>
      </c>
      <c r="BC4250" t="s">
        <v>87</v>
      </c>
      <c r="BH4250" t="s">
        <v>16577</v>
      </c>
      <c r="BI4250" t="s">
        <v>67</v>
      </c>
      <c r="BJ4250">
        <v>800655721</v>
      </c>
    </row>
    <row r="4251" spans="1:62" x14ac:dyDescent="0.25">
      <c r="A4251" t="s">
        <v>16627</v>
      </c>
      <c r="B4251" s="2">
        <v>43516</v>
      </c>
      <c r="C4251" t="s">
        <v>63</v>
      </c>
      <c r="D4251" s="3">
        <v>43472.384190243058</v>
      </c>
      <c r="E4251" t="s">
        <v>64</v>
      </c>
      <c r="F4251" s="2">
        <v>43556</v>
      </c>
      <c r="G4251" s="2">
        <v>43819</v>
      </c>
      <c r="H4251" t="s">
        <v>16628</v>
      </c>
      <c r="I4251" t="s">
        <v>67</v>
      </c>
      <c r="J4251" t="s">
        <v>16629</v>
      </c>
      <c r="K4251" t="s">
        <v>67</v>
      </c>
      <c r="L4251" t="s">
        <v>3531</v>
      </c>
      <c r="M4251" t="s">
        <v>232</v>
      </c>
      <c r="N4251">
        <v>11590</v>
      </c>
      <c r="O4251" t="s">
        <v>70</v>
      </c>
      <c r="P4251" t="s">
        <v>67</v>
      </c>
      <c r="Q4251" t="s">
        <v>16630</v>
      </c>
      <c r="S4251" t="s">
        <v>72</v>
      </c>
      <c r="T4251" t="s">
        <v>3529</v>
      </c>
      <c r="U4251" t="s">
        <v>3530</v>
      </c>
      <c r="V4251" t="s">
        <v>3531</v>
      </c>
      <c r="W4251" t="s">
        <v>232</v>
      </c>
      <c r="X4251" t="s">
        <v>93</v>
      </c>
      <c r="Y4251" t="str">
        <f>"37-3011"</f>
        <v>37-3011</v>
      </c>
      <c r="Z4251" t="s">
        <v>94</v>
      </c>
      <c r="AA4251">
        <v>332212</v>
      </c>
      <c r="AB4251">
        <v>2</v>
      </c>
      <c r="AC4251">
        <v>2</v>
      </c>
      <c r="AD4251" t="s">
        <v>79</v>
      </c>
      <c r="AE4251" t="s">
        <v>80</v>
      </c>
      <c r="AF4251">
        <v>40</v>
      </c>
      <c r="AG4251" s="4">
        <v>0.33333333333333331</v>
      </c>
      <c r="AH4251" s="4">
        <v>0.66666666666666663</v>
      </c>
      <c r="AI4251" s="5">
        <v>16.350000000000001</v>
      </c>
      <c r="AJ4251">
        <v>24.53</v>
      </c>
      <c r="AK4251">
        <v>24.53</v>
      </c>
      <c r="AL4251" t="s">
        <v>81</v>
      </c>
      <c r="AM4251" t="s">
        <v>82</v>
      </c>
      <c r="AO4251" t="s">
        <v>83</v>
      </c>
      <c r="AP4251" t="s">
        <v>67</v>
      </c>
      <c r="AQ4251" t="s">
        <v>662</v>
      </c>
      <c r="AR4251" t="s">
        <v>82</v>
      </c>
      <c r="AT4251" t="s">
        <v>82</v>
      </c>
      <c r="AW4251" t="s">
        <v>72</v>
      </c>
      <c r="AX4251">
        <v>1</v>
      </c>
      <c r="AY4251" t="s">
        <v>3531</v>
      </c>
      <c r="AZ4251" t="s">
        <v>6554</v>
      </c>
      <c r="BA4251" t="s">
        <v>232</v>
      </c>
      <c r="BB4251">
        <v>11590</v>
      </c>
      <c r="BC4251" t="s">
        <v>79</v>
      </c>
      <c r="BH4251" t="s">
        <v>16629</v>
      </c>
      <c r="BI4251" t="s">
        <v>67</v>
      </c>
      <c r="BJ4251">
        <v>204867916</v>
      </c>
    </row>
    <row r="4252" spans="1:62" x14ac:dyDescent="0.25">
      <c r="A4252" t="s">
        <v>16718</v>
      </c>
      <c r="B4252" s="2">
        <v>43516</v>
      </c>
      <c r="C4252" t="s">
        <v>63</v>
      </c>
      <c r="D4252" s="3">
        <v>43472.384095972222</v>
      </c>
      <c r="E4252" t="s">
        <v>64</v>
      </c>
      <c r="F4252" s="2">
        <v>43556</v>
      </c>
      <c r="G4252" s="2">
        <v>43800</v>
      </c>
      <c r="H4252" t="s">
        <v>16632</v>
      </c>
      <c r="I4252" t="s">
        <v>16719</v>
      </c>
      <c r="J4252" t="s">
        <v>16634</v>
      </c>
      <c r="K4252" t="s">
        <v>67</v>
      </c>
      <c r="L4252" t="s">
        <v>16635</v>
      </c>
      <c r="M4252" t="s">
        <v>3857</v>
      </c>
      <c r="N4252">
        <v>59701</v>
      </c>
      <c r="O4252" t="s">
        <v>70</v>
      </c>
      <c r="P4252" t="s">
        <v>67</v>
      </c>
      <c r="Q4252" t="s">
        <v>16720</v>
      </c>
      <c r="S4252" t="s">
        <v>72</v>
      </c>
      <c r="T4252" t="s">
        <v>14635</v>
      </c>
      <c r="U4252" t="s">
        <v>14636</v>
      </c>
      <c r="V4252" t="s">
        <v>14637</v>
      </c>
      <c r="W4252" t="s">
        <v>105</v>
      </c>
      <c r="X4252" t="s">
        <v>5252</v>
      </c>
      <c r="Y4252" t="str">
        <f>"37-2012"</f>
        <v>37-2012</v>
      </c>
      <c r="Z4252" t="s">
        <v>373</v>
      </c>
      <c r="AA4252">
        <v>72111</v>
      </c>
      <c r="AB4252">
        <v>6</v>
      </c>
      <c r="AC4252">
        <v>6</v>
      </c>
      <c r="AD4252" t="s">
        <v>79</v>
      </c>
      <c r="AE4252" t="s">
        <v>95</v>
      </c>
      <c r="AF4252">
        <v>40</v>
      </c>
      <c r="AG4252" s="4">
        <v>0.33333333333333331</v>
      </c>
      <c r="AH4252" s="4">
        <v>0.70833333333333337</v>
      </c>
      <c r="AI4252" s="5">
        <v>10.01</v>
      </c>
      <c r="AJ4252">
        <v>15.02</v>
      </c>
      <c r="AK4252">
        <v>15.02</v>
      </c>
      <c r="AL4252" t="s">
        <v>81</v>
      </c>
      <c r="AM4252" t="s">
        <v>82</v>
      </c>
      <c r="AO4252" t="s">
        <v>83</v>
      </c>
      <c r="AP4252" t="s">
        <v>67</v>
      </c>
      <c r="AQ4252" t="s">
        <v>67</v>
      </c>
      <c r="AR4252" t="s">
        <v>82</v>
      </c>
      <c r="AT4252" t="s">
        <v>82</v>
      </c>
      <c r="AW4252" t="s">
        <v>72</v>
      </c>
      <c r="AX4252">
        <v>3</v>
      </c>
      <c r="AY4252" t="s">
        <v>2620</v>
      </c>
      <c r="AZ4252" t="s">
        <v>16699</v>
      </c>
      <c r="BA4252" t="s">
        <v>881</v>
      </c>
      <c r="BB4252">
        <v>83814</v>
      </c>
      <c r="BC4252" t="s">
        <v>87</v>
      </c>
      <c r="BH4252" t="s">
        <v>16721</v>
      </c>
      <c r="BI4252" t="s">
        <v>67</v>
      </c>
      <c r="BJ4252">
        <v>810270360</v>
      </c>
    </row>
    <row r="4253" spans="1:62" x14ac:dyDescent="0.25">
      <c r="A4253" t="s">
        <v>16742</v>
      </c>
      <c r="B4253" s="2">
        <v>43516</v>
      </c>
      <c r="C4253" t="s">
        <v>63</v>
      </c>
      <c r="D4253" s="3">
        <v>43472.384552777781</v>
      </c>
      <c r="E4253" t="s">
        <v>64</v>
      </c>
      <c r="F4253" s="2">
        <v>43556</v>
      </c>
      <c r="G4253" s="2">
        <v>43768</v>
      </c>
      <c r="H4253" t="s">
        <v>16649</v>
      </c>
      <c r="I4253" t="s">
        <v>16650</v>
      </c>
      <c r="J4253" t="s">
        <v>16651</v>
      </c>
      <c r="K4253" t="s">
        <v>16652</v>
      </c>
      <c r="L4253" t="s">
        <v>16618</v>
      </c>
      <c r="M4253" t="s">
        <v>226</v>
      </c>
      <c r="N4253">
        <v>49781</v>
      </c>
      <c r="O4253" t="s">
        <v>70</v>
      </c>
      <c r="P4253" t="s">
        <v>67</v>
      </c>
      <c r="Q4253" t="s">
        <v>16653</v>
      </c>
      <c r="S4253" t="s">
        <v>72</v>
      </c>
      <c r="T4253" t="s">
        <v>14635</v>
      </c>
      <c r="U4253" t="s">
        <v>14636</v>
      </c>
      <c r="V4253" t="s">
        <v>14637</v>
      </c>
      <c r="W4253" t="s">
        <v>105</v>
      </c>
      <c r="X4253" t="s">
        <v>409</v>
      </c>
      <c r="Y4253" t="str">
        <f>"35-3031"</f>
        <v>35-3031</v>
      </c>
      <c r="Z4253" t="s">
        <v>410</v>
      </c>
      <c r="AA4253">
        <v>72211</v>
      </c>
      <c r="AB4253">
        <v>4</v>
      </c>
      <c r="AC4253">
        <v>4</v>
      </c>
      <c r="AD4253" t="s">
        <v>79</v>
      </c>
      <c r="AE4253" t="s">
        <v>95</v>
      </c>
      <c r="AF4253">
        <v>40</v>
      </c>
      <c r="AG4253" s="4">
        <v>0.45833333333333331</v>
      </c>
      <c r="AH4253" s="4">
        <v>0.79166666666666663</v>
      </c>
      <c r="AI4253" s="5">
        <v>11.85</v>
      </c>
      <c r="AJ4253">
        <v>17.78</v>
      </c>
      <c r="AK4253">
        <v>17.78</v>
      </c>
      <c r="AL4253" t="s">
        <v>81</v>
      </c>
      <c r="AM4253" t="s">
        <v>82</v>
      </c>
      <c r="AO4253" t="s">
        <v>83</v>
      </c>
      <c r="AP4253" t="s">
        <v>67</v>
      </c>
      <c r="AQ4253" t="s">
        <v>67</v>
      </c>
      <c r="AR4253" t="s">
        <v>82</v>
      </c>
      <c r="AT4253" t="s">
        <v>82</v>
      </c>
      <c r="AW4253" t="s">
        <v>82</v>
      </c>
      <c r="AY4253" t="s">
        <v>16618</v>
      </c>
      <c r="AZ4253" t="s">
        <v>9074</v>
      </c>
      <c r="BA4253" t="s">
        <v>226</v>
      </c>
      <c r="BB4253">
        <v>49781</v>
      </c>
      <c r="BC4253" t="s">
        <v>87</v>
      </c>
      <c r="BH4253" t="s">
        <v>16651</v>
      </c>
      <c r="BI4253" t="s">
        <v>67</v>
      </c>
      <c r="BJ4253">
        <v>383109102</v>
      </c>
    </row>
    <row r="4254" spans="1:62" x14ac:dyDescent="0.25">
      <c r="A4254" t="s">
        <v>17000</v>
      </c>
      <c r="B4254" s="2">
        <v>43516</v>
      </c>
      <c r="C4254" t="s">
        <v>63</v>
      </c>
      <c r="D4254" s="3">
        <v>43472.385607187498</v>
      </c>
      <c r="E4254" t="s">
        <v>64</v>
      </c>
      <c r="F4254" s="2">
        <v>43556</v>
      </c>
      <c r="G4254" s="2">
        <v>43784</v>
      </c>
      <c r="H4254" t="s">
        <v>15093</v>
      </c>
      <c r="J4254" t="s">
        <v>15094</v>
      </c>
      <c r="L4254" t="s">
        <v>15095</v>
      </c>
      <c r="M4254" t="s">
        <v>881</v>
      </c>
      <c r="N4254">
        <v>83355</v>
      </c>
      <c r="O4254" t="s">
        <v>70</v>
      </c>
      <c r="Q4254" t="s">
        <v>15096</v>
      </c>
      <c r="S4254" t="s">
        <v>72</v>
      </c>
      <c r="T4254" t="s">
        <v>878</v>
      </c>
      <c r="U4254" t="s">
        <v>3851</v>
      </c>
      <c r="V4254" t="s">
        <v>2620</v>
      </c>
      <c r="W4254" t="s">
        <v>881</v>
      </c>
      <c r="X4254" t="s">
        <v>1092</v>
      </c>
      <c r="Y4254" t="str">
        <f>"45-4011"</f>
        <v>45-4011</v>
      </c>
      <c r="Z4254" t="s">
        <v>763</v>
      </c>
      <c r="AA4254">
        <v>115310</v>
      </c>
      <c r="AB4254">
        <v>70</v>
      </c>
      <c r="AC4254">
        <v>70</v>
      </c>
      <c r="AD4254" t="s">
        <v>79</v>
      </c>
      <c r="AE4254" t="s">
        <v>80</v>
      </c>
      <c r="AF4254">
        <v>40</v>
      </c>
      <c r="AG4254" s="4">
        <v>0.33333333333333331</v>
      </c>
      <c r="AH4254" s="4">
        <v>0.70833333333333337</v>
      </c>
      <c r="AI4254" s="5">
        <v>9.83</v>
      </c>
      <c r="AJ4254">
        <v>14.75</v>
      </c>
      <c r="AK4254">
        <v>36.090000000000003</v>
      </c>
      <c r="AL4254" t="s">
        <v>81</v>
      </c>
      <c r="AM4254" t="s">
        <v>82</v>
      </c>
      <c r="AO4254" t="s">
        <v>83</v>
      </c>
      <c r="AR4254" t="s">
        <v>82</v>
      </c>
      <c r="AT4254" t="s">
        <v>82</v>
      </c>
      <c r="AW4254" t="s">
        <v>82</v>
      </c>
      <c r="AY4254" t="s">
        <v>17001</v>
      </c>
      <c r="AZ4254" t="s">
        <v>17002</v>
      </c>
      <c r="BA4254" t="s">
        <v>3224</v>
      </c>
      <c r="BB4254">
        <v>38834</v>
      </c>
      <c r="BC4254" t="s">
        <v>79</v>
      </c>
      <c r="BH4254" t="s">
        <v>17003</v>
      </c>
      <c r="BJ4254">
        <v>813686583</v>
      </c>
    </row>
    <row r="4255" spans="1:62" x14ac:dyDescent="0.25">
      <c r="A4255" t="s">
        <v>17217</v>
      </c>
      <c r="B4255" s="2">
        <v>43516</v>
      </c>
      <c r="C4255" t="s">
        <v>63</v>
      </c>
      <c r="D4255" s="3">
        <v>43472.382977627312</v>
      </c>
      <c r="E4255" t="s">
        <v>282</v>
      </c>
      <c r="F4255" s="2">
        <v>43556</v>
      </c>
      <c r="G4255" s="2">
        <v>43822</v>
      </c>
      <c r="H4255" t="s">
        <v>17218</v>
      </c>
      <c r="J4255" t="s">
        <v>17219</v>
      </c>
      <c r="K4255" t="s">
        <v>17220</v>
      </c>
      <c r="L4255" t="s">
        <v>2973</v>
      </c>
      <c r="M4255" t="s">
        <v>105</v>
      </c>
      <c r="N4255">
        <v>79764</v>
      </c>
      <c r="O4255" t="s">
        <v>70</v>
      </c>
      <c r="Q4255" t="s">
        <v>17221</v>
      </c>
      <c r="S4255" t="s">
        <v>72</v>
      </c>
      <c r="T4255" t="s">
        <v>3749</v>
      </c>
      <c r="U4255" t="s">
        <v>3750</v>
      </c>
      <c r="V4255" t="s">
        <v>642</v>
      </c>
      <c r="W4255" t="s">
        <v>105</v>
      </c>
      <c r="X4255" t="s">
        <v>5141</v>
      </c>
      <c r="Y4255" t="str">
        <f>"47-4051"</f>
        <v>47-4051</v>
      </c>
      <c r="Z4255" t="s">
        <v>2976</v>
      </c>
      <c r="AA4255">
        <v>237310</v>
      </c>
      <c r="AB4255">
        <v>15</v>
      </c>
      <c r="AC4255">
        <v>14</v>
      </c>
      <c r="AD4255" t="s">
        <v>79</v>
      </c>
      <c r="AE4255" t="s">
        <v>95</v>
      </c>
      <c r="AF4255">
        <v>40</v>
      </c>
      <c r="AG4255" s="4">
        <v>0.29166666666666669</v>
      </c>
      <c r="AH4255" s="4">
        <v>0.66666666666666663</v>
      </c>
      <c r="AI4255" s="5">
        <v>18.170000000000002</v>
      </c>
      <c r="AJ4255">
        <v>27.26</v>
      </c>
      <c r="AL4255" t="s">
        <v>81</v>
      </c>
      <c r="AM4255" t="s">
        <v>82</v>
      </c>
      <c r="AO4255" t="s">
        <v>83</v>
      </c>
      <c r="AR4255" t="s">
        <v>82</v>
      </c>
      <c r="AT4255" t="s">
        <v>82</v>
      </c>
      <c r="AW4255" t="s">
        <v>72</v>
      </c>
      <c r="AX4255">
        <v>3</v>
      </c>
      <c r="AY4255" t="s">
        <v>2973</v>
      </c>
      <c r="AZ4255" t="s">
        <v>2977</v>
      </c>
      <c r="BA4255" t="s">
        <v>105</v>
      </c>
      <c r="BB4255">
        <v>79764</v>
      </c>
      <c r="BC4255" t="s">
        <v>79</v>
      </c>
      <c r="BH4255" t="s">
        <v>17219</v>
      </c>
      <c r="BJ4255">
        <v>201237153</v>
      </c>
    </row>
    <row r="4256" spans="1:62" x14ac:dyDescent="0.25">
      <c r="A4256" t="s">
        <v>17409</v>
      </c>
      <c r="B4256" s="2">
        <v>43516</v>
      </c>
      <c r="C4256" t="s">
        <v>63</v>
      </c>
      <c r="D4256" s="3">
        <v>43472.381822210649</v>
      </c>
      <c r="E4256" t="s">
        <v>117</v>
      </c>
      <c r="H4256" t="s">
        <v>17410</v>
      </c>
      <c r="I4256" t="s">
        <v>17411</v>
      </c>
      <c r="J4256" t="s">
        <v>17412</v>
      </c>
      <c r="L4256" t="s">
        <v>1498</v>
      </c>
      <c r="M4256" t="s">
        <v>100</v>
      </c>
      <c r="N4256">
        <v>28741</v>
      </c>
      <c r="O4256" t="s">
        <v>70</v>
      </c>
      <c r="Q4256" t="s">
        <v>17413</v>
      </c>
      <c r="S4256" t="s">
        <v>72</v>
      </c>
      <c r="T4256" t="s">
        <v>2618</v>
      </c>
      <c r="U4256" t="s">
        <v>8240</v>
      </c>
      <c r="V4256" t="s">
        <v>2620</v>
      </c>
      <c r="W4256" t="s">
        <v>881</v>
      </c>
      <c r="X4256" t="s">
        <v>326</v>
      </c>
      <c r="Y4256" t="str">
        <f>"47-2061"</f>
        <v>47-2061</v>
      </c>
      <c r="Z4256" t="s">
        <v>326</v>
      </c>
      <c r="AA4256">
        <v>236220</v>
      </c>
      <c r="AB4256">
        <v>6</v>
      </c>
      <c r="AD4256" t="s">
        <v>79</v>
      </c>
      <c r="AE4256" t="s">
        <v>95</v>
      </c>
      <c r="AF4256">
        <v>40</v>
      </c>
      <c r="AG4256" s="4">
        <v>0.33333333333333331</v>
      </c>
      <c r="AH4256" s="4">
        <v>0.70833333333333337</v>
      </c>
      <c r="AI4256" s="5">
        <v>14.79</v>
      </c>
      <c r="AJ4256">
        <v>22.19</v>
      </c>
      <c r="AK4256">
        <v>28.5</v>
      </c>
      <c r="AL4256" t="s">
        <v>81</v>
      </c>
      <c r="AM4256" t="s">
        <v>82</v>
      </c>
      <c r="AO4256" t="s">
        <v>83</v>
      </c>
      <c r="AR4256" t="s">
        <v>82</v>
      </c>
      <c r="AT4256" t="s">
        <v>82</v>
      </c>
      <c r="AW4256" t="s">
        <v>82</v>
      </c>
      <c r="AY4256" t="s">
        <v>1498</v>
      </c>
      <c r="AZ4256" t="s">
        <v>1501</v>
      </c>
      <c r="BA4256" t="s">
        <v>100</v>
      </c>
      <c r="BB4256">
        <v>28741</v>
      </c>
      <c r="BC4256" t="s">
        <v>79</v>
      </c>
      <c r="BH4256" t="s">
        <v>17414</v>
      </c>
      <c r="BJ4256">
        <v>561728951</v>
      </c>
    </row>
    <row r="4257" spans="1:62" x14ac:dyDescent="0.25">
      <c r="A4257" t="s">
        <v>17639</v>
      </c>
      <c r="B4257" s="2">
        <v>43516</v>
      </c>
      <c r="C4257" t="s">
        <v>63</v>
      </c>
      <c r="D4257" s="3">
        <v>43472.384294236108</v>
      </c>
      <c r="E4257" t="s">
        <v>64</v>
      </c>
      <c r="F4257" s="2">
        <v>43556</v>
      </c>
      <c r="G4257" s="2">
        <v>43743</v>
      </c>
      <c r="H4257" t="s">
        <v>17640</v>
      </c>
      <c r="I4257" t="s">
        <v>17641</v>
      </c>
      <c r="J4257" t="s">
        <v>17642</v>
      </c>
      <c r="K4257" t="s">
        <v>67</v>
      </c>
      <c r="L4257" t="s">
        <v>17643</v>
      </c>
      <c r="M4257" t="s">
        <v>9587</v>
      </c>
      <c r="N4257">
        <v>2807</v>
      </c>
      <c r="O4257" t="s">
        <v>70</v>
      </c>
      <c r="P4257" t="s">
        <v>67</v>
      </c>
      <c r="Q4257" t="s">
        <v>17644</v>
      </c>
      <c r="S4257" t="s">
        <v>72</v>
      </c>
      <c r="T4257" t="s">
        <v>651</v>
      </c>
      <c r="U4257" t="s">
        <v>652</v>
      </c>
      <c r="V4257" t="s">
        <v>653</v>
      </c>
      <c r="W4257" t="s">
        <v>207</v>
      </c>
      <c r="X4257" t="s">
        <v>17645</v>
      </c>
      <c r="Y4257" t="str">
        <f>"35-1012"</f>
        <v>35-1012</v>
      </c>
      <c r="Z4257" t="s">
        <v>598</v>
      </c>
      <c r="AA4257">
        <v>721110</v>
      </c>
      <c r="AB4257">
        <v>5</v>
      </c>
      <c r="AC4257">
        <v>5</v>
      </c>
      <c r="AD4257" t="s">
        <v>79</v>
      </c>
      <c r="AE4257" t="s">
        <v>80</v>
      </c>
      <c r="AF4257">
        <v>35</v>
      </c>
      <c r="AG4257" s="4">
        <v>0.29166666666666669</v>
      </c>
      <c r="AH4257" s="4">
        <v>0.58333333333333337</v>
      </c>
      <c r="AI4257" s="5">
        <v>18.46</v>
      </c>
      <c r="AL4257" t="s">
        <v>81</v>
      </c>
      <c r="AM4257" t="s">
        <v>72</v>
      </c>
      <c r="AN4257">
        <v>25</v>
      </c>
      <c r="AO4257" t="s">
        <v>83</v>
      </c>
      <c r="AR4257" t="s">
        <v>82</v>
      </c>
      <c r="AT4257" t="s">
        <v>82</v>
      </c>
      <c r="AW4257" t="s">
        <v>72</v>
      </c>
      <c r="AX4257">
        <v>12</v>
      </c>
      <c r="AY4257" t="s">
        <v>17643</v>
      </c>
      <c r="AZ4257" t="s">
        <v>885</v>
      </c>
      <c r="BA4257" t="s">
        <v>9587</v>
      </c>
      <c r="BB4257">
        <v>2807</v>
      </c>
      <c r="BC4257" t="s">
        <v>87</v>
      </c>
      <c r="BH4257" t="s">
        <v>17642</v>
      </c>
      <c r="BJ4257">
        <v>50280522</v>
      </c>
    </row>
    <row r="4258" spans="1:62" x14ac:dyDescent="0.25">
      <c r="A4258" t="s">
        <v>17805</v>
      </c>
      <c r="B4258" s="2">
        <v>43516</v>
      </c>
      <c r="C4258" t="s">
        <v>63</v>
      </c>
      <c r="D4258" s="3">
        <v>43472.38078486111</v>
      </c>
      <c r="E4258" t="s">
        <v>282</v>
      </c>
      <c r="F4258" s="2">
        <v>43556</v>
      </c>
      <c r="G4258" s="2">
        <v>43814</v>
      </c>
      <c r="H4258" t="s">
        <v>17806</v>
      </c>
      <c r="J4258" t="s">
        <v>17807</v>
      </c>
      <c r="L4258" t="s">
        <v>17808</v>
      </c>
      <c r="M4258" t="s">
        <v>100</v>
      </c>
      <c r="N4258">
        <v>27809</v>
      </c>
      <c r="O4258" t="s">
        <v>70</v>
      </c>
      <c r="Q4258" t="s">
        <v>17809</v>
      </c>
      <c r="S4258" t="s">
        <v>72</v>
      </c>
      <c r="T4258" t="s">
        <v>1738</v>
      </c>
      <c r="U4258" t="s">
        <v>1739</v>
      </c>
      <c r="V4258" t="s">
        <v>1740</v>
      </c>
      <c r="W4258" t="s">
        <v>278</v>
      </c>
      <c r="X4258" t="s">
        <v>2013</v>
      </c>
      <c r="Y4258" t="str">
        <f>"37-3011"</f>
        <v>37-3011</v>
      </c>
      <c r="Z4258" t="s">
        <v>94</v>
      </c>
      <c r="AA4258">
        <v>561730</v>
      </c>
      <c r="AB4258">
        <v>7</v>
      </c>
      <c r="AC4258">
        <v>6</v>
      </c>
      <c r="AD4258" t="s">
        <v>79</v>
      </c>
      <c r="AE4258" t="s">
        <v>95</v>
      </c>
      <c r="AF4258">
        <v>40</v>
      </c>
      <c r="AG4258" s="4">
        <v>0.29166666666666669</v>
      </c>
      <c r="AH4258" s="4">
        <v>0.64583333333333337</v>
      </c>
      <c r="AI4258" s="5">
        <v>12.35</v>
      </c>
      <c r="AJ4258">
        <v>18.53</v>
      </c>
      <c r="AK4258">
        <v>18.53</v>
      </c>
      <c r="AL4258" t="s">
        <v>81</v>
      </c>
      <c r="AM4258" t="s">
        <v>82</v>
      </c>
      <c r="AO4258" t="s">
        <v>83</v>
      </c>
      <c r="AR4258" t="s">
        <v>82</v>
      </c>
      <c r="AT4258" t="s">
        <v>82</v>
      </c>
      <c r="AW4258" t="s">
        <v>82</v>
      </c>
      <c r="AY4258" t="s">
        <v>17808</v>
      </c>
      <c r="AZ4258" t="s">
        <v>3823</v>
      </c>
      <c r="BA4258" t="s">
        <v>100</v>
      </c>
      <c r="BB4258">
        <v>27809</v>
      </c>
      <c r="BC4258" t="s">
        <v>79</v>
      </c>
      <c r="BH4258" t="s">
        <v>17807</v>
      </c>
      <c r="BJ4258">
        <v>300243283</v>
      </c>
    </row>
    <row r="4259" spans="1:62" x14ac:dyDescent="0.25">
      <c r="A4259" t="s">
        <v>17871</v>
      </c>
      <c r="B4259" s="2">
        <v>43516</v>
      </c>
      <c r="C4259" t="s">
        <v>63</v>
      </c>
      <c r="D4259" s="3">
        <v>43472.38116459491</v>
      </c>
      <c r="E4259" t="s">
        <v>64</v>
      </c>
      <c r="F4259" s="2">
        <v>43556</v>
      </c>
      <c r="G4259" s="2">
        <v>43799</v>
      </c>
      <c r="H4259" t="s">
        <v>17872</v>
      </c>
      <c r="J4259" t="s">
        <v>17873</v>
      </c>
      <c r="K4259" t="s">
        <v>17874</v>
      </c>
      <c r="L4259" t="s">
        <v>3506</v>
      </c>
      <c r="M4259" t="s">
        <v>278</v>
      </c>
      <c r="N4259">
        <v>24558</v>
      </c>
      <c r="O4259" t="s">
        <v>70</v>
      </c>
      <c r="Q4259" t="s">
        <v>17875</v>
      </c>
      <c r="S4259" t="s">
        <v>72</v>
      </c>
      <c r="T4259" t="s">
        <v>1738</v>
      </c>
      <c r="U4259" t="s">
        <v>1739</v>
      </c>
      <c r="V4259" t="s">
        <v>1740</v>
      </c>
      <c r="W4259" t="s">
        <v>278</v>
      </c>
      <c r="X4259" t="s">
        <v>2013</v>
      </c>
      <c r="Y4259" t="str">
        <f>"37-3011"</f>
        <v>37-3011</v>
      </c>
      <c r="Z4259" t="s">
        <v>94</v>
      </c>
      <c r="AA4259">
        <v>561730</v>
      </c>
      <c r="AB4259">
        <v>15</v>
      </c>
      <c r="AC4259">
        <v>15</v>
      </c>
      <c r="AD4259" t="s">
        <v>79</v>
      </c>
      <c r="AE4259" t="s">
        <v>80</v>
      </c>
      <c r="AF4259">
        <v>40</v>
      </c>
      <c r="AG4259" s="4">
        <v>0.33333333333333331</v>
      </c>
      <c r="AH4259" s="4">
        <v>0.70833333333333337</v>
      </c>
      <c r="AI4259" s="5">
        <v>11.25</v>
      </c>
      <c r="AJ4259">
        <v>16.88</v>
      </c>
      <c r="AK4259">
        <v>16.88</v>
      </c>
      <c r="AL4259" t="s">
        <v>81</v>
      </c>
      <c r="AM4259" t="s">
        <v>82</v>
      </c>
      <c r="AO4259" t="s">
        <v>83</v>
      </c>
      <c r="AR4259" t="s">
        <v>82</v>
      </c>
      <c r="AT4259" t="s">
        <v>82</v>
      </c>
      <c r="AW4259" t="s">
        <v>82</v>
      </c>
      <c r="AY4259" t="s">
        <v>3506</v>
      </c>
      <c r="AZ4259" t="s">
        <v>3506</v>
      </c>
      <c r="BA4259" t="s">
        <v>278</v>
      </c>
      <c r="BB4259">
        <v>24558</v>
      </c>
      <c r="BC4259" t="s">
        <v>79</v>
      </c>
      <c r="BH4259" t="s">
        <v>17876</v>
      </c>
      <c r="BJ4259">
        <v>541867605</v>
      </c>
    </row>
    <row r="4260" spans="1:62" x14ac:dyDescent="0.25">
      <c r="A4260" t="s">
        <v>18285</v>
      </c>
      <c r="B4260" s="2">
        <v>43516</v>
      </c>
      <c r="C4260" t="s">
        <v>63</v>
      </c>
      <c r="D4260" s="3">
        <v>43472.384546284724</v>
      </c>
      <c r="E4260" t="s">
        <v>64</v>
      </c>
      <c r="F4260" s="2">
        <v>43556</v>
      </c>
      <c r="G4260" s="2">
        <v>43789</v>
      </c>
      <c r="H4260" t="s">
        <v>18286</v>
      </c>
      <c r="I4260" t="s">
        <v>18287</v>
      </c>
      <c r="J4260" t="s">
        <v>18288</v>
      </c>
      <c r="L4260" t="s">
        <v>4064</v>
      </c>
      <c r="M4260" t="s">
        <v>207</v>
      </c>
      <c r="N4260">
        <v>2601</v>
      </c>
      <c r="O4260" t="s">
        <v>70</v>
      </c>
      <c r="Q4260" t="s">
        <v>18289</v>
      </c>
      <c r="S4260" t="s">
        <v>72</v>
      </c>
      <c r="T4260" t="s">
        <v>651</v>
      </c>
      <c r="U4260" t="s">
        <v>652</v>
      </c>
      <c r="V4260" t="s">
        <v>653</v>
      </c>
      <c r="W4260" t="s">
        <v>207</v>
      </c>
      <c r="X4260" t="s">
        <v>18290</v>
      </c>
      <c r="Y4260" t="str">
        <f>"43-4081"</f>
        <v>43-4081</v>
      </c>
      <c r="Z4260" t="s">
        <v>1983</v>
      </c>
      <c r="AA4260">
        <v>721110</v>
      </c>
      <c r="AB4260">
        <v>17</v>
      </c>
      <c r="AC4260">
        <v>17</v>
      </c>
      <c r="AD4260" t="s">
        <v>79</v>
      </c>
      <c r="AE4260" t="s">
        <v>95</v>
      </c>
      <c r="AF4260">
        <v>40</v>
      </c>
      <c r="AG4260" s="4">
        <v>0.33333333333333331</v>
      </c>
      <c r="AH4260" s="4">
        <v>0.66666666666666663</v>
      </c>
      <c r="AI4260" s="5">
        <v>14.77</v>
      </c>
      <c r="AJ4260">
        <v>22.16</v>
      </c>
      <c r="AK4260">
        <v>22.5</v>
      </c>
      <c r="AL4260" t="s">
        <v>81</v>
      </c>
      <c r="AM4260" t="s">
        <v>82</v>
      </c>
      <c r="AO4260" t="s">
        <v>83</v>
      </c>
      <c r="AR4260" t="s">
        <v>82</v>
      </c>
      <c r="AT4260" t="s">
        <v>82</v>
      </c>
      <c r="AW4260" t="s">
        <v>72</v>
      </c>
      <c r="AX4260">
        <v>3</v>
      </c>
      <c r="AY4260" t="s">
        <v>4064</v>
      </c>
      <c r="AZ4260" t="s">
        <v>4065</v>
      </c>
      <c r="BA4260" t="s">
        <v>207</v>
      </c>
      <c r="BB4260">
        <v>2601</v>
      </c>
      <c r="BC4260" t="s">
        <v>87</v>
      </c>
      <c r="BH4260" t="s">
        <v>18288</v>
      </c>
      <c r="BJ4260">
        <v>260170569</v>
      </c>
    </row>
    <row r="4261" spans="1:62" x14ac:dyDescent="0.25">
      <c r="A4261" t="s">
        <v>18629</v>
      </c>
      <c r="B4261" s="2">
        <v>43516</v>
      </c>
      <c r="C4261" t="s">
        <v>63</v>
      </c>
      <c r="D4261" s="3">
        <v>43472.38541278935</v>
      </c>
      <c r="E4261" t="s">
        <v>64</v>
      </c>
      <c r="F4261" s="2">
        <v>43556</v>
      </c>
      <c r="G4261" s="2">
        <v>43811</v>
      </c>
      <c r="H4261" t="s">
        <v>18630</v>
      </c>
      <c r="J4261" t="s">
        <v>18631</v>
      </c>
      <c r="L4261" t="s">
        <v>18632</v>
      </c>
      <c r="M4261" t="s">
        <v>1148</v>
      </c>
      <c r="N4261">
        <v>26505</v>
      </c>
      <c r="O4261" t="s">
        <v>70</v>
      </c>
      <c r="Q4261" t="s">
        <v>18633</v>
      </c>
      <c r="S4261" t="s">
        <v>72</v>
      </c>
      <c r="T4261" t="s">
        <v>13303</v>
      </c>
      <c r="U4261" t="s">
        <v>5811</v>
      </c>
      <c r="V4261" t="s">
        <v>16460</v>
      </c>
      <c r="W4261" t="s">
        <v>278</v>
      </c>
      <c r="X4261" t="s">
        <v>106</v>
      </c>
      <c r="Y4261" t="str">
        <f>"37-3011"</f>
        <v>37-3011</v>
      </c>
      <c r="Z4261" t="s">
        <v>94</v>
      </c>
      <c r="AA4261">
        <v>561730</v>
      </c>
      <c r="AB4261">
        <v>16</v>
      </c>
      <c r="AC4261">
        <v>16</v>
      </c>
      <c r="AD4261" t="s">
        <v>79</v>
      </c>
      <c r="AE4261" t="s">
        <v>95</v>
      </c>
      <c r="AF4261">
        <v>40</v>
      </c>
      <c r="AG4261" s="4">
        <v>0.3125</v>
      </c>
      <c r="AH4261" s="4">
        <v>0.66666666666666663</v>
      </c>
      <c r="AI4261" s="5">
        <v>12.27</v>
      </c>
      <c r="AJ4261">
        <v>18.41</v>
      </c>
      <c r="AL4261" t="s">
        <v>81</v>
      </c>
      <c r="AM4261" t="s">
        <v>82</v>
      </c>
      <c r="AO4261" t="s">
        <v>83</v>
      </c>
      <c r="AR4261" t="s">
        <v>82</v>
      </c>
      <c r="AT4261" t="s">
        <v>82</v>
      </c>
      <c r="AW4261" t="s">
        <v>82</v>
      </c>
      <c r="AY4261" t="s">
        <v>18634</v>
      </c>
      <c r="AZ4261" t="s">
        <v>18635</v>
      </c>
      <c r="BA4261" t="s">
        <v>1148</v>
      </c>
      <c r="BB4261">
        <v>26505</v>
      </c>
      <c r="BC4261" t="s">
        <v>79</v>
      </c>
      <c r="BH4261" t="s">
        <v>18636</v>
      </c>
      <c r="BJ4261">
        <v>550771262</v>
      </c>
    </row>
    <row r="4262" spans="1:62" x14ac:dyDescent="0.25">
      <c r="A4262" t="s">
        <v>18657</v>
      </c>
      <c r="B4262" s="2">
        <v>43516</v>
      </c>
      <c r="C4262" t="s">
        <v>63</v>
      </c>
      <c r="D4262" s="3">
        <v>43472.383785763886</v>
      </c>
      <c r="E4262" t="s">
        <v>64</v>
      </c>
      <c r="F4262" s="2">
        <v>43556</v>
      </c>
      <c r="G4262" s="2">
        <v>43789</v>
      </c>
      <c r="H4262" t="s">
        <v>18286</v>
      </c>
      <c r="I4262" t="s">
        <v>18287</v>
      </c>
      <c r="J4262" t="s">
        <v>18288</v>
      </c>
      <c r="L4262" t="s">
        <v>4064</v>
      </c>
      <c r="M4262" t="s">
        <v>207</v>
      </c>
      <c r="N4262">
        <v>2601</v>
      </c>
      <c r="O4262" t="s">
        <v>70</v>
      </c>
      <c r="Q4262" t="s">
        <v>18289</v>
      </c>
      <c r="S4262" t="s">
        <v>72</v>
      </c>
      <c r="T4262" t="s">
        <v>651</v>
      </c>
      <c r="U4262" t="s">
        <v>652</v>
      </c>
      <c r="V4262" t="s">
        <v>653</v>
      </c>
      <c r="W4262" t="s">
        <v>207</v>
      </c>
      <c r="X4262" t="s">
        <v>18658</v>
      </c>
      <c r="Y4262" t="str">
        <f>"35-3031"</f>
        <v>35-3031</v>
      </c>
      <c r="Z4262" t="s">
        <v>410</v>
      </c>
      <c r="AA4262">
        <v>721110</v>
      </c>
      <c r="AB4262">
        <v>9</v>
      </c>
      <c r="AC4262">
        <v>9</v>
      </c>
      <c r="AD4262" t="s">
        <v>79</v>
      </c>
      <c r="AE4262" t="s">
        <v>95</v>
      </c>
      <c r="AF4262">
        <v>40</v>
      </c>
      <c r="AG4262" s="4">
        <v>0.25</v>
      </c>
      <c r="AH4262" s="4">
        <v>0.58333333333333337</v>
      </c>
      <c r="AI4262" s="5">
        <v>15.01</v>
      </c>
      <c r="AJ4262">
        <v>22.52</v>
      </c>
      <c r="AL4262" t="s">
        <v>81</v>
      </c>
      <c r="AM4262" t="s">
        <v>82</v>
      </c>
      <c r="AO4262" t="s">
        <v>83</v>
      </c>
      <c r="AR4262" t="s">
        <v>82</v>
      </c>
      <c r="AT4262" t="s">
        <v>82</v>
      </c>
      <c r="AW4262" t="s">
        <v>72</v>
      </c>
      <c r="AX4262">
        <v>3</v>
      </c>
      <c r="AY4262" t="s">
        <v>4064</v>
      </c>
      <c r="AZ4262" t="s">
        <v>4065</v>
      </c>
      <c r="BA4262" t="s">
        <v>207</v>
      </c>
      <c r="BB4262">
        <v>2601</v>
      </c>
      <c r="BC4262" t="s">
        <v>87</v>
      </c>
      <c r="BH4262" t="s">
        <v>18288</v>
      </c>
      <c r="BJ4262">
        <v>260170569</v>
      </c>
    </row>
    <row r="4263" spans="1:62" x14ac:dyDescent="0.25">
      <c r="A4263" t="s">
        <v>18715</v>
      </c>
      <c r="B4263" s="2">
        <v>43516</v>
      </c>
      <c r="C4263" t="s">
        <v>63</v>
      </c>
      <c r="D4263" s="3">
        <v>43472.385322615744</v>
      </c>
      <c r="E4263" t="s">
        <v>64</v>
      </c>
      <c r="F4263" s="2">
        <v>43556</v>
      </c>
      <c r="G4263" s="2">
        <v>43830</v>
      </c>
      <c r="H4263" t="s">
        <v>18716</v>
      </c>
      <c r="J4263" t="s">
        <v>18717</v>
      </c>
      <c r="L4263" t="s">
        <v>8732</v>
      </c>
      <c r="M4263" t="s">
        <v>323</v>
      </c>
      <c r="N4263">
        <v>96097</v>
      </c>
      <c r="O4263" t="s">
        <v>70</v>
      </c>
      <c r="Q4263" t="s">
        <v>18718</v>
      </c>
      <c r="S4263" t="s">
        <v>72</v>
      </c>
      <c r="T4263" t="s">
        <v>878</v>
      </c>
      <c r="U4263" t="s">
        <v>3851</v>
      </c>
      <c r="V4263" t="s">
        <v>2620</v>
      </c>
      <c r="W4263" t="s">
        <v>881</v>
      </c>
      <c r="X4263" t="s">
        <v>1092</v>
      </c>
      <c r="Y4263" t="str">
        <f>"45-4011"</f>
        <v>45-4011</v>
      </c>
      <c r="Z4263" t="s">
        <v>763</v>
      </c>
      <c r="AA4263">
        <v>115310</v>
      </c>
      <c r="AB4263">
        <v>60</v>
      </c>
      <c r="AC4263">
        <v>60</v>
      </c>
      <c r="AD4263" t="s">
        <v>79</v>
      </c>
      <c r="AE4263" t="s">
        <v>80</v>
      </c>
      <c r="AF4263">
        <v>40</v>
      </c>
      <c r="AG4263" s="4">
        <v>0.29166666666666669</v>
      </c>
      <c r="AH4263" s="4">
        <v>0.625</v>
      </c>
      <c r="AI4263" s="6">
        <v>12</v>
      </c>
      <c r="AJ4263">
        <v>18</v>
      </c>
      <c r="AK4263">
        <v>33</v>
      </c>
      <c r="AL4263" t="s">
        <v>81</v>
      </c>
      <c r="AM4263" t="s">
        <v>82</v>
      </c>
      <c r="AO4263" t="s">
        <v>83</v>
      </c>
      <c r="AR4263" t="s">
        <v>82</v>
      </c>
      <c r="AT4263" t="s">
        <v>82</v>
      </c>
      <c r="AW4263" t="s">
        <v>72</v>
      </c>
      <c r="AX4263">
        <v>3</v>
      </c>
      <c r="AY4263" t="s">
        <v>18719</v>
      </c>
      <c r="AZ4263" t="s">
        <v>3019</v>
      </c>
      <c r="BA4263" t="s">
        <v>323</v>
      </c>
      <c r="BB4263">
        <v>96097</v>
      </c>
      <c r="BC4263" t="s">
        <v>79</v>
      </c>
      <c r="BH4263" t="s">
        <v>18720</v>
      </c>
      <c r="BJ4263">
        <v>273267110</v>
      </c>
    </row>
    <row r="4264" spans="1:62" x14ac:dyDescent="0.25">
      <c r="A4264" t="s">
        <v>18788</v>
      </c>
      <c r="B4264" s="2">
        <v>43516</v>
      </c>
      <c r="C4264" t="s">
        <v>63</v>
      </c>
      <c r="D4264" s="3">
        <v>43472.385092407407</v>
      </c>
      <c r="E4264" t="s">
        <v>64</v>
      </c>
      <c r="F4264" s="2">
        <v>43556</v>
      </c>
      <c r="G4264" s="2">
        <v>43789</v>
      </c>
      <c r="H4264" t="s">
        <v>18286</v>
      </c>
      <c r="I4264" t="s">
        <v>18287</v>
      </c>
      <c r="J4264" t="s">
        <v>18288</v>
      </c>
      <c r="L4264" t="s">
        <v>4064</v>
      </c>
      <c r="M4264" t="s">
        <v>207</v>
      </c>
      <c r="N4264">
        <v>2601</v>
      </c>
      <c r="O4264" t="s">
        <v>70</v>
      </c>
      <c r="Q4264" t="s">
        <v>18289</v>
      </c>
      <c r="S4264" t="s">
        <v>72</v>
      </c>
      <c r="T4264" t="s">
        <v>651</v>
      </c>
      <c r="U4264" t="s">
        <v>652</v>
      </c>
      <c r="V4264" t="s">
        <v>653</v>
      </c>
      <c r="W4264" t="s">
        <v>207</v>
      </c>
      <c r="X4264" t="s">
        <v>1500</v>
      </c>
      <c r="Y4264" t="str">
        <f>"35-2014"</f>
        <v>35-2014</v>
      </c>
      <c r="Z4264" t="s">
        <v>301</v>
      </c>
      <c r="AA4264">
        <v>721110</v>
      </c>
      <c r="AB4264">
        <v>5</v>
      </c>
      <c r="AC4264">
        <v>5</v>
      </c>
      <c r="AD4264" t="s">
        <v>79</v>
      </c>
      <c r="AE4264" t="s">
        <v>95</v>
      </c>
      <c r="AF4264">
        <v>40</v>
      </c>
      <c r="AG4264" s="4">
        <v>0.33333333333333331</v>
      </c>
      <c r="AH4264" s="4">
        <v>0.66666666666666663</v>
      </c>
      <c r="AI4264" s="5">
        <v>15.17</v>
      </c>
      <c r="AJ4264">
        <v>22.76</v>
      </c>
      <c r="AK4264">
        <v>27</v>
      </c>
      <c r="AL4264" t="s">
        <v>81</v>
      </c>
      <c r="AM4264" t="s">
        <v>82</v>
      </c>
      <c r="AO4264" t="s">
        <v>83</v>
      </c>
      <c r="AR4264" t="s">
        <v>82</v>
      </c>
      <c r="AT4264" t="s">
        <v>82</v>
      </c>
      <c r="AW4264" t="s">
        <v>72</v>
      </c>
      <c r="AX4264">
        <v>3</v>
      </c>
      <c r="AY4264" t="s">
        <v>4064</v>
      </c>
      <c r="AZ4264" t="s">
        <v>4065</v>
      </c>
      <c r="BA4264" t="s">
        <v>207</v>
      </c>
      <c r="BB4264">
        <v>2601</v>
      </c>
      <c r="BC4264" t="s">
        <v>87</v>
      </c>
      <c r="BH4264" t="s">
        <v>18288</v>
      </c>
      <c r="BJ4264">
        <v>260170569</v>
      </c>
    </row>
    <row r="4265" spans="1:62" x14ac:dyDescent="0.25">
      <c r="A4265" t="s">
        <v>19001</v>
      </c>
      <c r="B4265" s="2">
        <v>43516</v>
      </c>
      <c r="C4265" t="s">
        <v>63</v>
      </c>
      <c r="D4265" s="3">
        <v>43472.385275972221</v>
      </c>
      <c r="E4265" t="s">
        <v>64</v>
      </c>
      <c r="F4265" s="2">
        <v>43556</v>
      </c>
      <c r="G4265" s="2">
        <v>43791</v>
      </c>
      <c r="H4265" t="s">
        <v>19002</v>
      </c>
      <c r="I4265" t="s">
        <v>19003</v>
      </c>
      <c r="J4265" t="s">
        <v>19004</v>
      </c>
      <c r="K4265" t="s">
        <v>19005</v>
      </c>
      <c r="L4265" t="s">
        <v>19006</v>
      </c>
      <c r="M4265" t="s">
        <v>192</v>
      </c>
      <c r="N4265">
        <v>55356</v>
      </c>
      <c r="O4265" t="s">
        <v>70</v>
      </c>
      <c r="Q4265" t="s">
        <v>19007</v>
      </c>
      <c r="S4265" t="s">
        <v>72</v>
      </c>
      <c r="T4265" t="s">
        <v>13303</v>
      </c>
      <c r="U4265" t="s">
        <v>3646</v>
      </c>
      <c r="V4265" t="s">
        <v>1757</v>
      </c>
      <c r="W4265" t="s">
        <v>278</v>
      </c>
      <c r="X4265" t="s">
        <v>705</v>
      </c>
      <c r="Y4265" t="str">
        <f>"37-3011"</f>
        <v>37-3011</v>
      </c>
      <c r="Z4265" t="s">
        <v>94</v>
      </c>
      <c r="AA4265">
        <v>561730</v>
      </c>
      <c r="AB4265">
        <v>6</v>
      </c>
      <c r="AC4265">
        <v>6</v>
      </c>
      <c r="AD4265" t="s">
        <v>79</v>
      </c>
      <c r="AE4265" t="s">
        <v>80</v>
      </c>
      <c r="AF4265">
        <v>40</v>
      </c>
      <c r="AG4265" s="4">
        <v>0.29166666666666669</v>
      </c>
      <c r="AH4265" s="4">
        <v>0.64583333333333337</v>
      </c>
      <c r="AI4265" s="5">
        <v>17.05</v>
      </c>
      <c r="AJ4265">
        <v>25.58</v>
      </c>
      <c r="AL4265" t="s">
        <v>81</v>
      </c>
      <c r="AM4265" t="s">
        <v>82</v>
      </c>
      <c r="AO4265" t="s">
        <v>83</v>
      </c>
      <c r="AR4265" t="s">
        <v>82</v>
      </c>
      <c r="AT4265" t="s">
        <v>82</v>
      </c>
      <c r="AW4265" t="s">
        <v>72</v>
      </c>
      <c r="AX4265">
        <v>3</v>
      </c>
      <c r="AY4265" t="s">
        <v>19008</v>
      </c>
      <c r="AZ4265" t="s">
        <v>1032</v>
      </c>
      <c r="BA4265" t="s">
        <v>192</v>
      </c>
      <c r="BB4265">
        <v>55356</v>
      </c>
      <c r="BC4265" t="s">
        <v>79</v>
      </c>
      <c r="BH4265" t="s">
        <v>19009</v>
      </c>
      <c r="BJ4265">
        <v>410838088</v>
      </c>
    </row>
    <row r="4266" spans="1:62" x14ac:dyDescent="0.25">
      <c r="A4266" t="s">
        <v>19792</v>
      </c>
      <c r="B4266" s="2">
        <v>43516</v>
      </c>
      <c r="C4266" t="s">
        <v>63</v>
      </c>
      <c r="D4266" s="3">
        <v>43472.381347719907</v>
      </c>
      <c r="E4266" t="s">
        <v>282</v>
      </c>
      <c r="F4266" s="2">
        <v>43556</v>
      </c>
      <c r="G4266" s="2">
        <v>43784</v>
      </c>
      <c r="H4266" t="s">
        <v>19793</v>
      </c>
      <c r="J4266" t="s">
        <v>19794</v>
      </c>
      <c r="L4266" t="s">
        <v>10845</v>
      </c>
      <c r="M4266" t="s">
        <v>232</v>
      </c>
      <c r="N4266">
        <v>11946</v>
      </c>
      <c r="O4266" t="s">
        <v>70</v>
      </c>
      <c r="Q4266" t="s">
        <v>19795</v>
      </c>
      <c r="S4266" t="s">
        <v>72</v>
      </c>
      <c r="T4266" t="s">
        <v>11901</v>
      </c>
      <c r="U4266" t="s">
        <v>11902</v>
      </c>
      <c r="V4266" t="s">
        <v>8610</v>
      </c>
      <c r="W4266" t="s">
        <v>232</v>
      </c>
      <c r="X4266" t="s">
        <v>11654</v>
      </c>
      <c r="Y4266" t="str">
        <f>"37-2011"</f>
        <v>37-2011</v>
      </c>
      <c r="Z4266" t="s">
        <v>424</v>
      </c>
      <c r="AA4266">
        <v>561790</v>
      </c>
      <c r="AB4266">
        <v>13</v>
      </c>
      <c r="AC4266">
        <v>12</v>
      </c>
      <c r="AD4266" t="s">
        <v>79</v>
      </c>
      <c r="AE4266" t="s">
        <v>95</v>
      </c>
      <c r="AF4266">
        <v>40</v>
      </c>
      <c r="AG4266" s="4">
        <v>0.3125</v>
      </c>
      <c r="AH4266" s="4">
        <v>0.64583333333333337</v>
      </c>
      <c r="AI4266" s="5">
        <v>16.809999999999999</v>
      </c>
      <c r="AJ4266">
        <v>25.22</v>
      </c>
      <c r="AK4266">
        <v>25.22</v>
      </c>
      <c r="AL4266" t="s">
        <v>81</v>
      </c>
      <c r="AM4266" t="s">
        <v>82</v>
      </c>
      <c r="AO4266" t="s">
        <v>83</v>
      </c>
      <c r="AR4266" t="s">
        <v>82</v>
      </c>
      <c r="AT4266" t="s">
        <v>82</v>
      </c>
      <c r="AW4266" t="s">
        <v>82</v>
      </c>
      <c r="AY4266" t="s">
        <v>10845</v>
      </c>
      <c r="AZ4266" t="s">
        <v>6542</v>
      </c>
      <c r="BA4266" t="s">
        <v>232</v>
      </c>
      <c r="BB4266">
        <v>11946</v>
      </c>
      <c r="BC4266" t="s">
        <v>79</v>
      </c>
      <c r="BH4266" t="s">
        <v>19794</v>
      </c>
      <c r="BJ4266">
        <v>113051967</v>
      </c>
    </row>
    <row r="4267" spans="1:62" x14ac:dyDescent="0.25">
      <c r="A4267" t="s">
        <v>19796</v>
      </c>
      <c r="B4267" s="2">
        <v>43516</v>
      </c>
      <c r="C4267" t="s">
        <v>63</v>
      </c>
      <c r="D4267" s="3">
        <v>43472.383218958334</v>
      </c>
      <c r="E4267" t="s">
        <v>64</v>
      </c>
      <c r="F4267" s="2">
        <v>43556</v>
      </c>
      <c r="G4267" s="2">
        <v>43768</v>
      </c>
      <c r="H4267" t="s">
        <v>19797</v>
      </c>
      <c r="I4267" t="s">
        <v>19798</v>
      </c>
      <c r="J4267" t="s">
        <v>19799</v>
      </c>
      <c r="L4267" t="s">
        <v>19800</v>
      </c>
      <c r="M4267" t="s">
        <v>207</v>
      </c>
      <c r="N4267">
        <v>2557</v>
      </c>
      <c r="O4267" t="s">
        <v>70</v>
      </c>
      <c r="Q4267" t="s">
        <v>19801</v>
      </c>
      <c r="S4267" t="s">
        <v>72</v>
      </c>
      <c r="T4267" t="s">
        <v>651</v>
      </c>
      <c r="U4267" t="s">
        <v>652</v>
      </c>
      <c r="V4267" t="s">
        <v>653</v>
      </c>
      <c r="W4267" t="s">
        <v>207</v>
      </c>
      <c r="X4267" t="s">
        <v>1982</v>
      </c>
      <c r="Y4267" t="str">
        <f>"43-4081"</f>
        <v>43-4081</v>
      </c>
      <c r="Z4267" t="s">
        <v>1983</v>
      </c>
      <c r="AA4267">
        <v>721110</v>
      </c>
      <c r="AB4267">
        <v>6</v>
      </c>
      <c r="AC4267">
        <v>6</v>
      </c>
      <c r="AD4267" t="s">
        <v>79</v>
      </c>
      <c r="AE4267" t="s">
        <v>95</v>
      </c>
      <c r="AF4267">
        <v>40</v>
      </c>
      <c r="AG4267" s="4">
        <v>0.375</v>
      </c>
      <c r="AH4267" s="4">
        <v>0.70833333333333337</v>
      </c>
      <c r="AI4267" s="5">
        <v>15.04</v>
      </c>
      <c r="AJ4267">
        <v>22.56</v>
      </c>
      <c r="AL4267" t="s">
        <v>81</v>
      </c>
      <c r="AM4267" t="s">
        <v>82</v>
      </c>
      <c r="AO4267" t="s">
        <v>83</v>
      </c>
      <c r="AR4267" t="s">
        <v>82</v>
      </c>
      <c r="AT4267" t="s">
        <v>82</v>
      </c>
      <c r="AW4267" t="s">
        <v>72</v>
      </c>
      <c r="AX4267">
        <v>3</v>
      </c>
      <c r="AY4267" t="s">
        <v>19800</v>
      </c>
      <c r="AZ4267" t="s">
        <v>5453</v>
      </c>
      <c r="BA4267" t="s">
        <v>207</v>
      </c>
      <c r="BB4267">
        <v>2557</v>
      </c>
      <c r="BC4267" t="s">
        <v>87</v>
      </c>
      <c r="BH4267" t="s">
        <v>19799</v>
      </c>
      <c r="BJ4267">
        <v>473894290</v>
      </c>
    </row>
    <row r="4268" spans="1:62" x14ac:dyDescent="0.25">
      <c r="A4268" t="s">
        <v>20032</v>
      </c>
      <c r="B4268" s="2">
        <v>43516</v>
      </c>
      <c r="C4268" t="s">
        <v>63</v>
      </c>
      <c r="D4268" s="3">
        <v>43472.383054953702</v>
      </c>
      <c r="E4268" t="s">
        <v>64</v>
      </c>
      <c r="F4268" s="2">
        <v>43556</v>
      </c>
      <c r="G4268" s="2">
        <v>43753</v>
      </c>
      <c r="H4268" t="s">
        <v>20025</v>
      </c>
      <c r="I4268" t="s">
        <v>20026</v>
      </c>
      <c r="J4268" t="s">
        <v>20027</v>
      </c>
      <c r="K4268" t="s">
        <v>20028</v>
      </c>
      <c r="L4268" t="s">
        <v>20029</v>
      </c>
      <c r="M4268" t="s">
        <v>207</v>
      </c>
      <c r="N4268">
        <v>2645</v>
      </c>
      <c r="O4268" t="s">
        <v>70</v>
      </c>
      <c r="Q4268" t="s">
        <v>20030</v>
      </c>
      <c r="S4268" t="s">
        <v>72</v>
      </c>
      <c r="T4268" t="s">
        <v>651</v>
      </c>
      <c r="U4268" t="s">
        <v>652</v>
      </c>
      <c r="V4268" t="s">
        <v>653</v>
      </c>
      <c r="W4268" t="s">
        <v>207</v>
      </c>
      <c r="X4268" t="s">
        <v>3128</v>
      </c>
      <c r="Y4268" t="str">
        <f>"35-3011"</f>
        <v>35-3011</v>
      </c>
      <c r="Z4268" t="s">
        <v>3129</v>
      </c>
      <c r="AA4268">
        <v>721110</v>
      </c>
      <c r="AB4268">
        <v>10</v>
      </c>
      <c r="AC4268">
        <v>10</v>
      </c>
      <c r="AD4268" t="s">
        <v>79</v>
      </c>
      <c r="AE4268" t="s">
        <v>80</v>
      </c>
      <c r="AF4268">
        <v>35</v>
      </c>
      <c r="AG4268" s="4">
        <v>0.29166666666666669</v>
      </c>
      <c r="AH4268" s="4">
        <v>0.58333333333333337</v>
      </c>
      <c r="AI4268" s="5">
        <v>16.66</v>
      </c>
      <c r="AJ4268">
        <v>24.99</v>
      </c>
      <c r="AL4268" t="s">
        <v>81</v>
      </c>
      <c r="AM4268" t="s">
        <v>82</v>
      </c>
      <c r="AO4268" t="s">
        <v>83</v>
      </c>
      <c r="AP4268" t="s">
        <v>67</v>
      </c>
      <c r="AQ4268" t="s">
        <v>67</v>
      </c>
      <c r="AR4268" t="s">
        <v>82</v>
      </c>
      <c r="AT4268" t="s">
        <v>82</v>
      </c>
      <c r="AW4268" t="s">
        <v>72</v>
      </c>
      <c r="AX4268">
        <v>3</v>
      </c>
      <c r="AY4268" t="s">
        <v>20029</v>
      </c>
      <c r="AZ4268" t="s">
        <v>4065</v>
      </c>
      <c r="BA4268" t="s">
        <v>207</v>
      </c>
      <c r="BB4268">
        <v>2645</v>
      </c>
      <c r="BC4268" t="s">
        <v>87</v>
      </c>
      <c r="BH4268" t="s">
        <v>20027</v>
      </c>
      <c r="BI4268" t="s">
        <v>20028</v>
      </c>
      <c r="BJ4268">
        <v>42840388</v>
      </c>
    </row>
    <row r="4269" spans="1:62" x14ac:dyDescent="0.25">
      <c r="A4269" t="s">
        <v>20361</v>
      </c>
      <c r="B4269" s="2">
        <v>43516</v>
      </c>
      <c r="C4269" t="s">
        <v>63</v>
      </c>
      <c r="D4269" s="3">
        <v>43472.393719583335</v>
      </c>
      <c r="E4269" t="s">
        <v>91</v>
      </c>
      <c r="H4269" t="s">
        <v>20362</v>
      </c>
      <c r="I4269" t="s">
        <v>67</v>
      </c>
      <c r="J4269" t="s">
        <v>20363</v>
      </c>
      <c r="K4269" t="s">
        <v>20364</v>
      </c>
      <c r="L4269" t="s">
        <v>13898</v>
      </c>
      <c r="M4269" t="s">
        <v>232</v>
      </c>
      <c r="N4269">
        <v>11934</v>
      </c>
      <c r="O4269" t="s">
        <v>70</v>
      </c>
      <c r="P4269" t="s">
        <v>67</v>
      </c>
      <c r="Q4269" t="s">
        <v>20365</v>
      </c>
      <c r="S4269" t="s">
        <v>72</v>
      </c>
      <c r="T4269" t="s">
        <v>3529</v>
      </c>
      <c r="U4269" t="s">
        <v>3530</v>
      </c>
      <c r="V4269" t="s">
        <v>3531</v>
      </c>
      <c r="W4269" t="s">
        <v>232</v>
      </c>
      <c r="X4269" t="s">
        <v>6583</v>
      </c>
      <c r="Y4269" t="str">
        <f>"45-2092"</f>
        <v>45-2092</v>
      </c>
      <c r="Z4269" t="s">
        <v>883</v>
      </c>
      <c r="AA4269">
        <v>444220</v>
      </c>
      <c r="AB4269">
        <v>1</v>
      </c>
      <c r="AD4269" t="s">
        <v>79</v>
      </c>
      <c r="AE4269" t="s">
        <v>80</v>
      </c>
      <c r="AF4269">
        <v>40</v>
      </c>
      <c r="AG4269" s="4">
        <v>0.29166666666666669</v>
      </c>
      <c r="AH4269" s="4">
        <v>0.625</v>
      </c>
      <c r="AI4269" s="6">
        <v>12</v>
      </c>
      <c r="AJ4269">
        <v>18</v>
      </c>
      <c r="AK4269">
        <v>18</v>
      </c>
      <c r="AL4269" t="s">
        <v>81</v>
      </c>
      <c r="AM4269" t="s">
        <v>82</v>
      </c>
      <c r="AO4269" t="s">
        <v>83</v>
      </c>
      <c r="AP4269" t="s">
        <v>67</v>
      </c>
      <c r="AQ4269" t="s">
        <v>662</v>
      </c>
      <c r="AR4269" t="s">
        <v>82</v>
      </c>
      <c r="AT4269" t="s">
        <v>82</v>
      </c>
      <c r="AW4269" t="s">
        <v>82</v>
      </c>
      <c r="AY4269" t="s">
        <v>13898</v>
      </c>
      <c r="AZ4269" t="s">
        <v>6542</v>
      </c>
      <c r="BA4269" t="s">
        <v>232</v>
      </c>
      <c r="BB4269">
        <v>11934</v>
      </c>
      <c r="BC4269" t="s">
        <v>87</v>
      </c>
      <c r="BH4269" t="s">
        <v>20364</v>
      </c>
      <c r="BI4269" t="s">
        <v>67</v>
      </c>
      <c r="BJ4269">
        <v>320365856</v>
      </c>
    </row>
    <row r="4270" spans="1:62" x14ac:dyDescent="0.25">
      <c r="A4270" t="s">
        <v>20398</v>
      </c>
      <c r="B4270" s="2">
        <v>43516</v>
      </c>
      <c r="C4270" t="s">
        <v>63</v>
      </c>
      <c r="D4270" s="3">
        <v>43472.381307511576</v>
      </c>
      <c r="E4270" t="s">
        <v>64</v>
      </c>
      <c r="F4270" s="2">
        <v>43556</v>
      </c>
      <c r="G4270" s="2">
        <v>43784</v>
      </c>
      <c r="H4270" t="s">
        <v>20399</v>
      </c>
      <c r="J4270" t="s">
        <v>6865</v>
      </c>
      <c r="L4270" t="s">
        <v>6866</v>
      </c>
      <c r="M4270" t="s">
        <v>147</v>
      </c>
      <c r="N4270">
        <v>19462</v>
      </c>
      <c r="O4270" t="s">
        <v>70</v>
      </c>
      <c r="Q4270" t="s">
        <v>5788</v>
      </c>
      <c r="S4270" t="s">
        <v>72</v>
      </c>
      <c r="T4270" t="s">
        <v>5946</v>
      </c>
      <c r="U4270" t="s">
        <v>5854</v>
      </c>
      <c r="V4270" t="s">
        <v>6868</v>
      </c>
      <c r="W4270" t="s">
        <v>232</v>
      </c>
      <c r="X4270" t="s">
        <v>20247</v>
      </c>
      <c r="Y4270" t="str">
        <f>"37-3011"</f>
        <v>37-3011</v>
      </c>
      <c r="Z4270" t="s">
        <v>94</v>
      </c>
      <c r="AA4270">
        <v>561730</v>
      </c>
      <c r="AB4270">
        <v>4</v>
      </c>
      <c r="AC4270">
        <v>4</v>
      </c>
      <c r="AD4270" t="s">
        <v>79</v>
      </c>
      <c r="AE4270" t="s">
        <v>95</v>
      </c>
      <c r="AF4270">
        <v>40</v>
      </c>
      <c r="AG4270" s="4">
        <v>0.29166666666666669</v>
      </c>
      <c r="AH4270" s="4">
        <v>0.64583333333333337</v>
      </c>
      <c r="AI4270" s="5">
        <v>13.23</v>
      </c>
      <c r="AJ4270">
        <v>19.850000000000001</v>
      </c>
      <c r="AL4270" t="s">
        <v>81</v>
      </c>
      <c r="AM4270" t="s">
        <v>82</v>
      </c>
      <c r="AO4270" t="s">
        <v>83</v>
      </c>
      <c r="AR4270" t="s">
        <v>82</v>
      </c>
      <c r="AT4270" t="s">
        <v>82</v>
      </c>
      <c r="AW4270" t="s">
        <v>82</v>
      </c>
      <c r="AY4270" t="s">
        <v>2471</v>
      </c>
      <c r="AZ4270" t="s">
        <v>655</v>
      </c>
      <c r="BA4270" t="s">
        <v>649</v>
      </c>
      <c r="BB4270">
        <v>85040</v>
      </c>
      <c r="BC4270" t="s">
        <v>79</v>
      </c>
      <c r="BH4270" t="s">
        <v>11285</v>
      </c>
      <c r="BJ4270">
        <v>860275409</v>
      </c>
    </row>
    <row r="4271" spans="1:62" x14ac:dyDescent="0.25">
      <c r="A4271" t="s">
        <v>20471</v>
      </c>
      <c r="B4271" s="2">
        <v>43516</v>
      </c>
      <c r="C4271" t="s">
        <v>63</v>
      </c>
      <c r="D4271" s="3">
        <v>43472.380292488429</v>
      </c>
      <c r="E4271" t="s">
        <v>64</v>
      </c>
      <c r="F4271" s="2">
        <v>43556</v>
      </c>
      <c r="G4271" s="2">
        <v>43770</v>
      </c>
      <c r="H4271" t="s">
        <v>20472</v>
      </c>
      <c r="I4271" t="s">
        <v>20473</v>
      </c>
      <c r="J4271" t="s">
        <v>6865</v>
      </c>
      <c r="L4271" t="s">
        <v>6866</v>
      </c>
      <c r="M4271" t="s">
        <v>147</v>
      </c>
      <c r="N4271">
        <v>19462</v>
      </c>
      <c r="O4271" t="s">
        <v>70</v>
      </c>
      <c r="Q4271" t="s">
        <v>5788</v>
      </c>
      <c r="S4271" t="s">
        <v>72</v>
      </c>
      <c r="T4271" t="s">
        <v>5946</v>
      </c>
      <c r="U4271" t="s">
        <v>5854</v>
      </c>
      <c r="V4271" t="s">
        <v>6868</v>
      </c>
      <c r="W4271" t="s">
        <v>232</v>
      </c>
      <c r="X4271" t="s">
        <v>20247</v>
      </c>
      <c r="Y4271" t="str">
        <f>"37-3011"</f>
        <v>37-3011</v>
      </c>
      <c r="Z4271" t="s">
        <v>94</v>
      </c>
      <c r="AA4271">
        <v>561730</v>
      </c>
      <c r="AB4271">
        <v>8</v>
      </c>
      <c r="AC4271">
        <v>8</v>
      </c>
      <c r="AD4271" t="s">
        <v>79</v>
      </c>
      <c r="AE4271" t="s">
        <v>80</v>
      </c>
      <c r="AF4271">
        <v>40</v>
      </c>
      <c r="AG4271" s="4">
        <v>0.29166666666666669</v>
      </c>
      <c r="AH4271" s="4">
        <v>0.64583333333333337</v>
      </c>
      <c r="AI4271" s="5">
        <v>21.16</v>
      </c>
      <c r="AJ4271">
        <v>31.74</v>
      </c>
      <c r="AL4271" t="s">
        <v>81</v>
      </c>
      <c r="AM4271" t="s">
        <v>82</v>
      </c>
      <c r="AO4271" t="s">
        <v>83</v>
      </c>
      <c r="AR4271" t="s">
        <v>82</v>
      </c>
      <c r="AT4271" t="s">
        <v>82</v>
      </c>
      <c r="AW4271" t="s">
        <v>82</v>
      </c>
      <c r="AY4271" t="s">
        <v>6952</v>
      </c>
      <c r="AZ4271" t="s">
        <v>6430</v>
      </c>
      <c r="BA4271" t="s">
        <v>323</v>
      </c>
      <c r="BB4271">
        <v>94025</v>
      </c>
      <c r="BC4271" t="s">
        <v>79</v>
      </c>
      <c r="BH4271" t="s">
        <v>11301</v>
      </c>
      <c r="BJ4271">
        <v>202717738</v>
      </c>
    </row>
    <row r="4272" spans="1:62" x14ac:dyDescent="0.25">
      <c r="A4272" t="s">
        <v>20558</v>
      </c>
      <c r="B4272" s="2">
        <v>43516</v>
      </c>
      <c r="C4272" t="s">
        <v>63</v>
      </c>
      <c r="D4272" s="3">
        <v>43472.381481608798</v>
      </c>
      <c r="E4272" t="s">
        <v>64</v>
      </c>
      <c r="F4272" s="2">
        <v>43556</v>
      </c>
      <c r="G4272" s="2">
        <v>43799</v>
      </c>
      <c r="H4272" t="s">
        <v>20559</v>
      </c>
      <c r="J4272" t="s">
        <v>20560</v>
      </c>
      <c r="L4272" t="s">
        <v>20561</v>
      </c>
      <c r="M4272" t="s">
        <v>232</v>
      </c>
      <c r="N4272">
        <v>12831</v>
      </c>
      <c r="O4272" t="s">
        <v>70</v>
      </c>
      <c r="Q4272" t="s">
        <v>20562</v>
      </c>
      <c r="S4272" t="s">
        <v>72</v>
      </c>
      <c r="T4272" t="s">
        <v>16589</v>
      </c>
      <c r="U4272" t="s">
        <v>20563</v>
      </c>
      <c r="V4272" t="s">
        <v>6868</v>
      </c>
      <c r="W4272" t="s">
        <v>232</v>
      </c>
      <c r="X4272" t="s">
        <v>1256</v>
      </c>
      <c r="Y4272" t="str">
        <f>"37-3011"</f>
        <v>37-3011</v>
      </c>
      <c r="Z4272" t="s">
        <v>94</v>
      </c>
      <c r="AA4272">
        <v>541320</v>
      </c>
      <c r="AB4272">
        <v>8</v>
      </c>
      <c r="AC4272">
        <v>8</v>
      </c>
      <c r="AD4272" t="s">
        <v>79</v>
      </c>
      <c r="AE4272" t="s">
        <v>80</v>
      </c>
      <c r="AF4272">
        <v>40</v>
      </c>
      <c r="AG4272" s="4">
        <v>0.29166666666666669</v>
      </c>
      <c r="AH4272" s="4">
        <v>0.66666666666666663</v>
      </c>
      <c r="AI4272" s="5">
        <v>15.24</v>
      </c>
      <c r="AJ4272">
        <v>22.86</v>
      </c>
      <c r="AL4272" t="s">
        <v>81</v>
      </c>
      <c r="AM4272" t="s">
        <v>82</v>
      </c>
      <c r="AO4272" t="s">
        <v>83</v>
      </c>
      <c r="AP4272" t="s">
        <v>67</v>
      </c>
      <c r="AQ4272" t="s">
        <v>662</v>
      </c>
      <c r="AR4272" t="s">
        <v>82</v>
      </c>
      <c r="AT4272" t="s">
        <v>82</v>
      </c>
      <c r="AW4272" t="s">
        <v>82</v>
      </c>
      <c r="AY4272" t="s">
        <v>20561</v>
      </c>
      <c r="AZ4272" t="s">
        <v>15553</v>
      </c>
      <c r="BA4272" t="s">
        <v>232</v>
      </c>
      <c r="BB4272">
        <v>12831</v>
      </c>
      <c r="BC4272" t="s">
        <v>79</v>
      </c>
      <c r="BH4272" t="s">
        <v>20560</v>
      </c>
      <c r="BJ4272">
        <v>141812490</v>
      </c>
    </row>
    <row r="4273" spans="1:62" x14ac:dyDescent="0.25">
      <c r="A4273" t="s">
        <v>20712</v>
      </c>
      <c r="B4273" s="2">
        <v>43516</v>
      </c>
      <c r="C4273" t="s">
        <v>63</v>
      </c>
      <c r="D4273" s="3">
        <v>43472.384998888891</v>
      </c>
      <c r="E4273" t="s">
        <v>64</v>
      </c>
      <c r="F4273" s="2">
        <v>43556</v>
      </c>
      <c r="G4273" s="2">
        <v>43781</v>
      </c>
      <c r="H4273" t="s">
        <v>20025</v>
      </c>
      <c r="I4273" t="s">
        <v>20026</v>
      </c>
      <c r="J4273" t="s">
        <v>20027</v>
      </c>
      <c r="K4273" t="s">
        <v>20028</v>
      </c>
      <c r="L4273" t="s">
        <v>20029</v>
      </c>
      <c r="M4273" t="s">
        <v>207</v>
      </c>
      <c r="N4273">
        <v>2645</v>
      </c>
      <c r="O4273" t="s">
        <v>70</v>
      </c>
      <c r="Q4273" t="s">
        <v>20030</v>
      </c>
      <c r="S4273" t="s">
        <v>72</v>
      </c>
      <c r="T4273" t="s">
        <v>651</v>
      </c>
      <c r="U4273" t="s">
        <v>652</v>
      </c>
      <c r="V4273" t="s">
        <v>653</v>
      </c>
      <c r="W4273" t="s">
        <v>207</v>
      </c>
      <c r="X4273" t="s">
        <v>14133</v>
      </c>
      <c r="Y4273" t="str">
        <f>"35-2014"</f>
        <v>35-2014</v>
      </c>
      <c r="Z4273" t="s">
        <v>301</v>
      </c>
      <c r="AA4273">
        <v>721110</v>
      </c>
      <c r="AB4273">
        <v>43</v>
      </c>
      <c r="AC4273">
        <v>43</v>
      </c>
      <c r="AD4273" t="s">
        <v>79</v>
      </c>
      <c r="AE4273" t="s">
        <v>80</v>
      </c>
      <c r="AF4273">
        <v>35</v>
      </c>
      <c r="AG4273" s="4">
        <v>0.29166666666666669</v>
      </c>
      <c r="AH4273" s="4">
        <v>0.58333333333333337</v>
      </c>
      <c r="AI4273" s="5">
        <v>15.17</v>
      </c>
      <c r="AJ4273">
        <v>22.76</v>
      </c>
      <c r="AK4273">
        <v>27</v>
      </c>
      <c r="AL4273" t="s">
        <v>81</v>
      </c>
      <c r="AM4273" t="s">
        <v>82</v>
      </c>
      <c r="AO4273" t="s">
        <v>83</v>
      </c>
      <c r="AP4273" t="s">
        <v>67</v>
      </c>
      <c r="AQ4273" t="s">
        <v>67</v>
      </c>
      <c r="AR4273" t="s">
        <v>82</v>
      </c>
      <c r="AT4273" t="s">
        <v>82</v>
      </c>
      <c r="AW4273" t="s">
        <v>72</v>
      </c>
      <c r="AX4273">
        <v>6</v>
      </c>
      <c r="AY4273" t="s">
        <v>20029</v>
      </c>
      <c r="AZ4273" t="s">
        <v>4065</v>
      </c>
      <c r="BA4273" t="s">
        <v>207</v>
      </c>
      <c r="BB4273">
        <v>2645</v>
      </c>
      <c r="BC4273" t="s">
        <v>87</v>
      </c>
      <c r="BH4273" t="s">
        <v>20027</v>
      </c>
      <c r="BI4273" t="s">
        <v>20028</v>
      </c>
      <c r="BJ4273">
        <v>42840388</v>
      </c>
    </row>
    <row r="4274" spans="1:62" x14ac:dyDescent="0.25">
      <c r="A4274" t="s">
        <v>20823</v>
      </c>
      <c r="B4274" s="2">
        <v>43516</v>
      </c>
      <c r="C4274" t="s">
        <v>63</v>
      </c>
      <c r="D4274" s="3">
        <v>43472.384643101854</v>
      </c>
      <c r="E4274" t="s">
        <v>64</v>
      </c>
      <c r="F4274" s="2">
        <v>43556</v>
      </c>
      <c r="G4274" s="2">
        <v>43799</v>
      </c>
      <c r="H4274" t="s">
        <v>20025</v>
      </c>
      <c r="I4274" t="s">
        <v>20026</v>
      </c>
      <c r="J4274" t="s">
        <v>20027</v>
      </c>
      <c r="K4274" t="s">
        <v>20028</v>
      </c>
      <c r="L4274" t="s">
        <v>20029</v>
      </c>
      <c r="M4274" t="s">
        <v>207</v>
      </c>
      <c r="N4274">
        <v>2645</v>
      </c>
      <c r="O4274" t="s">
        <v>70</v>
      </c>
      <c r="Q4274" t="s">
        <v>20030</v>
      </c>
      <c r="S4274" t="s">
        <v>72</v>
      </c>
      <c r="T4274" t="s">
        <v>651</v>
      </c>
      <c r="U4274" t="s">
        <v>652</v>
      </c>
      <c r="V4274" t="s">
        <v>653</v>
      </c>
      <c r="W4274" t="s">
        <v>207</v>
      </c>
      <c r="X4274" t="s">
        <v>1241</v>
      </c>
      <c r="Y4274" t="str">
        <f>"35-9021"</f>
        <v>35-9021</v>
      </c>
      <c r="Z4274" t="s">
        <v>315</v>
      </c>
      <c r="AA4274">
        <v>721110</v>
      </c>
      <c r="AB4274">
        <v>17</v>
      </c>
      <c r="AC4274">
        <v>17</v>
      </c>
      <c r="AD4274" t="s">
        <v>79</v>
      </c>
      <c r="AE4274" t="s">
        <v>80</v>
      </c>
      <c r="AF4274">
        <v>35</v>
      </c>
      <c r="AG4274" s="4">
        <v>0.58333333333333337</v>
      </c>
      <c r="AH4274" s="4">
        <v>0.875</v>
      </c>
      <c r="AI4274" s="5">
        <v>12.34</v>
      </c>
      <c r="AJ4274">
        <v>18.510000000000002</v>
      </c>
      <c r="AK4274">
        <v>19.88</v>
      </c>
      <c r="AL4274" t="s">
        <v>81</v>
      </c>
      <c r="AM4274" t="s">
        <v>82</v>
      </c>
      <c r="AO4274" t="s">
        <v>83</v>
      </c>
      <c r="AP4274" t="s">
        <v>67</v>
      </c>
      <c r="AQ4274" t="s">
        <v>67</v>
      </c>
      <c r="AR4274" t="s">
        <v>82</v>
      </c>
      <c r="AT4274" t="s">
        <v>82</v>
      </c>
      <c r="AW4274" t="s">
        <v>72</v>
      </c>
      <c r="AX4274">
        <v>3</v>
      </c>
      <c r="AY4274" t="s">
        <v>20029</v>
      </c>
      <c r="AZ4274" t="s">
        <v>4065</v>
      </c>
      <c r="BA4274" t="s">
        <v>207</v>
      </c>
      <c r="BB4274">
        <v>2645</v>
      </c>
      <c r="BC4274" t="s">
        <v>87</v>
      </c>
      <c r="BH4274" t="s">
        <v>20027</v>
      </c>
      <c r="BI4274" t="s">
        <v>20028</v>
      </c>
      <c r="BJ4274">
        <v>42840388</v>
      </c>
    </row>
    <row r="4275" spans="1:62" x14ac:dyDescent="0.25">
      <c r="A4275" t="s">
        <v>20946</v>
      </c>
      <c r="B4275" s="2">
        <v>43516</v>
      </c>
      <c r="C4275" t="s">
        <v>63</v>
      </c>
      <c r="D4275" s="3">
        <v>43472.388746006945</v>
      </c>
      <c r="E4275" t="s">
        <v>117</v>
      </c>
      <c r="H4275" t="s">
        <v>20947</v>
      </c>
      <c r="J4275" t="s">
        <v>20948</v>
      </c>
      <c r="L4275" t="s">
        <v>1588</v>
      </c>
      <c r="M4275" t="s">
        <v>1612</v>
      </c>
      <c r="N4275">
        <v>83001</v>
      </c>
      <c r="O4275" t="s">
        <v>70</v>
      </c>
      <c r="Q4275" t="s">
        <v>20949</v>
      </c>
      <c r="S4275" t="s">
        <v>72</v>
      </c>
      <c r="T4275" t="s">
        <v>12090</v>
      </c>
      <c r="U4275" t="s">
        <v>12091</v>
      </c>
      <c r="V4275" t="s">
        <v>12092</v>
      </c>
      <c r="W4275" t="s">
        <v>1165</v>
      </c>
      <c r="X4275" t="s">
        <v>1197</v>
      </c>
      <c r="Y4275" t="str">
        <f>"47-2061"</f>
        <v>47-2061</v>
      </c>
      <c r="Z4275" t="s">
        <v>326</v>
      </c>
      <c r="AA4275">
        <v>2362</v>
      </c>
      <c r="AB4275">
        <v>6</v>
      </c>
      <c r="AD4275" t="s">
        <v>79</v>
      </c>
      <c r="AE4275" t="s">
        <v>80</v>
      </c>
      <c r="AF4275">
        <v>40</v>
      </c>
      <c r="AG4275" s="4">
        <v>0.29166666666666669</v>
      </c>
      <c r="AH4275" s="4">
        <v>0.72916666666666663</v>
      </c>
      <c r="AI4275" s="5">
        <v>18.52</v>
      </c>
      <c r="AJ4275">
        <v>27.78</v>
      </c>
      <c r="AK4275">
        <v>27.78</v>
      </c>
      <c r="AL4275" t="s">
        <v>81</v>
      </c>
      <c r="AM4275" t="s">
        <v>82</v>
      </c>
      <c r="AO4275" t="s">
        <v>83</v>
      </c>
      <c r="AP4275" t="s">
        <v>683</v>
      </c>
      <c r="AQ4275" t="s">
        <v>683</v>
      </c>
      <c r="AR4275" t="s">
        <v>82</v>
      </c>
      <c r="AT4275" t="s">
        <v>82</v>
      </c>
      <c r="AW4275" t="s">
        <v>72</v>
      </c>
      <c r="AX4275">
        <v>3</v>
      </c>
      <c r="AY4275" t="s">
        <v>1588</v>
      </c>
      <c r="AZ4275" t="s">
        <v>1760</v>
      </c>
      <c r="BA4275" t="s">
        <v>1612</v>
      </c>
      <c r="BB4275">
        <v>83001</v>
      </c>
      <c r="BC4275" t="s">
        <v>79</v>
      </c>
      <c r="BH4275" t="s">
        <v>20950</v>
      </c>
      <c r="BJ4275">
        <v>473084981</v>
      </c>
    </row>
    <row r="4276" spans="1:62" x14ac:dyDescent="0.25">
      <c r="A4276" t="s">
        <v>20971</v>
      </c>
      <c r="B4276" s="2">
        <v>43516</v>
      </c>
      <c r="C4276" t="s">
        <v>63</v>
      </c>
      <c r="D4276" s="3">
        <v>43472.384454421299</v>
      </c>
      <c r="E4276" t="s">
        <v>64</v>
      </c>
      <c r="F4276" s="2">
        <v>43556</v>
      </c>
      <c r="G4276" s="2">
        <v>43799</v>
      </c>
      <c r="H4276" t="s">
        <v>20025</v>
      </c>
      <c r="I4276" t="s">
        <v>20026</v>
      </c>
      <c r="J4276" t="s">
        <v>20027</v>
      </c>
      <c r="K4276" t="s">
        <v>20028</v>
      </c>
      <c r="L4276" t="s">
        <v>20029</v>
      </c>
      <c r="M4276" t="s">
        <v>207</v>
      </c>
      <c r="N4276">
        <v>2645</v>
      </c>
      <c r="O4276" t="s">
        <v>70</v>
      </c>
      <c r="Q4276" t="s">
        <v>20030</v>
      </c>
      <c r="S4276" t="s">
        <v>72</v>
      </c>
      <c r="T4276" t="s">
        <v>651</v>
      </c>
      <c r="U4276" t="s">
        <v>652</v>
      </c>
      <c r="V4276" t="s">
        <v>653</v>
      </c>
      <c r="W4276" t="s">
        <v>207</v>
      </c>
      <c r="X4276" t="s">
        <v>14133</v>
      </c>
      <c r="Y4276" t="str">
        <f>"35-2014"</f>
        <v>35-2014</v>
      </c>
      <c r="Z4276" t="s">
        <v>301</v>
      </c>
      <c r="AA4276">
        <v>721110</v>
      </c>
      <c r="AB4276">
        <v>5</v>
      </c>
      <c r="AC4276">
        <v>5</v>
      </c>
      <c r="AD4276" t="s">
        <v>79</v>
      </c>
      <c r="AE4276" t="s">
        <v>80</v>
      </c>
      <c r="AF4276">
        <v>35</v>
      </c>
      <c r="AG4276" s="4">
        <v>0.58333333333333337</v>
      </c>
      <c r="AH4276" s="4">
        <v>0.875</v>
      </c>
      <c r="AI4276" s="5">
        <v>15.17</v>
      </c>
      <c r="AJ4276">
        <v>22.76</v>
      </c>
      <c r="AK4276">
        <v>27</v>
      </c>
      <c r="AL4276" t="s">
        <v>81</v>
      </c>
      <c r="AM4276" t="s">
        <v>82</v>
      </c>
      <c r="AO4276" t="s">
        <v>83</v>
      </c>
      <c r="AP4276" t="s">
        <v>67</v>
      </c>
      <c r="AQ4276" t="s">
        <v>67</v>
      </c>
      <c r="AR4276" t="s">
        <v>82</v>
      </c>
      <c r="AT4276" t="s">
        <v>82</v>
      </c>
      <c r="AW4276" t="s">
        <v>72</v>
      </c>
      <c r="AX4276">
        <v>6</v>
      </c>
      <c r="AY4276" t="s">
        <v>20029</v>
      </c>
      <c r="AZ4276" t="s">
        <v>4065</v>
      </c>
      <c r="BA4276" t="s">
        <v>207</v>
      </c>
      <c r="BB4276">
        <v>2645</v>
      </c>
      <c r="BC4276" t="s">
        <v>87</v>
      </c>
      <c r="BH4276" t="s">
        <v>20027</v>
      </c>
      <c r="BI4276" t="s">
        <v>20028</v>
      </c>
      <c r="BJ4276">
        <v>42840388</v>
      </c>
    </row>
    <row r="4277" spans="1:62" x14ac:dyDescent="0.25">
      <c r="A4277" t="s">
        <v>21017</v>
      </c>
      <c r="B4277" s="2">
        <v>43516</v>
      </c>
      <c r="C4277" t="s">
        <v>63</v>
      </c>
      <c r="D4277" s="3">
        <v>43472.383905034723</v>
      </c>
      <c r="E4277" t="s">
        <v>64</v>
      </c>
      <c r="F4277" s="2">
        <v>43556</v>
      </c>
      <c r="G4277" s="2">
        <v>43799</v>
      </c>
      <c r="H4277" t="s">
        <v>20025</v>
      </c>
      <c r="I4277" t="s">
        <v>20026</v>
      </c>
      <c r="J4277" t="s">
        <v>20027</v>
      </c>
      <c r="K4277" t="s">
        <v>20028</v>
      </c>
      <c r="L4277" t="s">
        <v>20029</v>
      </c>
      <c r="M4277" t="s">
        <v>207</v>
      </c>
      <c r="N4277">
        <v>2645</v>
      </c>
      <c r="O4277" t="s">
        <v>70</v>
      </c>
      <c r="Q4277" t="s">
        <v>20030</v>
      </c>
      <c r="S4277" t="s">
        <v>72</v>
      </c>
      <c r="T4277" t="s">
        <v>651</v>
      </c>
      <c r="U4277" t="s">
        <v>652</v>
      </c>
      <c r="V4277" t="s">
        <v>653</v>
      </c>
      <c r="W4277" t="s">
        <v>207</v>
      </c>
      <c r="X4277" t="s">
        <v>21018</v>
      </c>
      <c r="Y4277" t="str">
        <f>"35-3031"</f>
        <v>35-3031</v>
      </c>
      <c r="Z4277" t="s">
        <v>410</v>
      </c>
      <c r="AA4277">
        <v>721110</v>
      </c>
      <c r="AB4277">
        <v>46</v>
      </c>
      <c r="AC4277">
        <v>46</v>
      </c>
      <c r="AD4277" t="s">
        <v>79</v>
      </c>
      <c r="AE4277" t="s">
        <v>80</v>
      </c>
      <c r="AF4277">
        <v>35</v>
      </c>
      <c r="AG4277" s="4">
        <v>0.58333333333333337</v>
      </c>
      <c r="AH4277" s="4">
        <v>0.875</v>
      </c>
      <c r="AI4277" s="5">
        <v>15.01</v>
      </c>
      <c r="AJ4277">
        <v>22.52</v>
      </c>
      <c r="AL4277" t="s">
        <v>81</v>
      </c>
      <c r="AM4277" t="s">
        <v>82</v>
      </c>
      <c r="AO4277" t="s">
        <v>83</v>
      </c>
      <c r="AP4277" t="s">
        <v>67</v>
      </c>
      <c r="AQ4277" t="s">
        <v>67</v>
      </c>
      <c r="AR4277" t="s">
        <v>82</v>
      </c>
      <c r="AT4277" t="s">
        <v>82</v>
      </c>
      <c r="AW4277" t="s">
        <v>72</v>
      </c>
      <c r="AX4277">
        <v>3</v>
      </c>
      <c r="AY4277" t="s">
        <v>20029</v>
      </c>
      <c r="AZ4277" t="s">
        <v>4065</v>
      </c>
      <c r="BA4277" t="s">
        <v>207</v>
      </c>
      <c r="BB4277">
        <v>2645</v>
      </c>
      <c r="BC4277" t="s">
        <v>87</v>
      </c>
      <c r="BH4277" t="s">
        <v>20027</v>
      </c>
      <c r="BI4277" t="s">
        <v>20028</v>
      </c>
      <c r="BJ4277">
        <v>42840388</v>
      </c>
    </row>
    <row r="4278" spans="1:62" x14ac:dyDescent="0.25">
      <c r="A4278" t="s">
        <v>21158</v>
      </c>
      <c r="B4278" s="2">
        <v>43516</v>
      </c>
      <c r="C4278" t="s">
        <v>63</v>
      </c>
      <c r="D4278" s="3">
        <v>43472.385938564817</v>
      </c>
      <c r="E4278" t="s">
        <v>64</v>
      </c>
      <c r="F4278" s="2">
        <v>43556</v>
      </c>
      <c r="G4278" s="2">
        <v>43784</v>
      </c>
      <c r="H4278" t="s">
        <v>21159</v>
      </c>
      <c r="J4278" t="s">
        <v>21160</v>
      </c>
      <c r="K4278" t="s">
        <v>21161</v>
      </c>
      <c r="L4278" t="s">
        <v>21162</v>
      </c>
      <c r="M4278" t="s">
        <v>761</v>
      </c>
      <c r="N4278">
        <v>31312</v>
      </c>
      <c r="O4278" t="s">
        <v>70</v>
      </c>
      <c r="Q4278" t="s">
        <v>21163</v>
      </c>
      <c r="S4278" t="s">
        <v>72</v>
      </c>
      <c r="T4278" t="s">
        <v>13303</v>
      </c>
      <c r="U4278" t="s">
        <v>5811</v>
      </c>
      <c r="V4278" t="s">
        <v>16460</v>
      </c>
      <c r="W4278" t="s">
        <v>278</v>
      </c>
      <c r="X4278" t="s">
        <v>106</v>
      </c>
      <c r="Y4278" t="str">
        <f>"37-3011"</f>
        <v>37-3011</v>
      </c>
      <c r="Z4278" t="s">
        <v>94</v>
      </c>
      <c r="AA4278">
        <v>561730</v>
      </c>
      <c r="AB4278">
        <v>10</v>
      </c>
      <c r="AC4278">
        <v>10</v>
      </c>
      <c r="AD4278" t="s">
        <v>79</v>
      </c>
      <c r="AE4278" t="s">
        <v>95</v>
      </c>
      <c r="AF4278">
        <v>40</v>
      </c>
      <c r="AG4278" s="4">
        <v>0.30208333333333331</v>
      </c>
      <c r="AH4278" s="4">
        <v>0.66666666666666663</v>
      </c>
      <c r="AI4278" s="5">
        <v>12.62</v>
      </c>
      <c r="AJ4278">
        <v>18.93</v>
      </c>
      <c r="AL4278" t="s">
        <v>81</v>
      </c>
      <c r="AM4278" t="s">
        <v>82</v>
      </c>
      <c r="AO4278" t="s">
        <v>83</v>
      </c>
      <c r="AP4278" t="s">
        <v>67</v>
      </c>
      <c r="AQ4278" t="s">
        <v>67</v>
      </c>
      <c r="AR4278" t="s">
        <v>82</v>
      </c>
      <c r="AT4278" t="s">
        <v>82</v>
      </c>
      <c r="AW4278" t="s">
        <v>82</v>
      </c>
      <c r="AY4278" t="s">
        <v>21164</v>
      </c>
      <c r="AZ4278" t="s">
        <v>21165</v>
      </c>
      <c r="BA4278" t="s">
        <v>761</v>
      </c>
      <c r="BB4278">
        <v>31312</v>
      </c>
      <c r="BC4278" t="s">
        <v>79</v>
      </c>
      <c r="BH4278" t="s">
        <v>21166</v>
      </c>
      <c r="BJ4278">
        <v>582143684</v>
      </c>
    </row>
    <row r="4279" spans="1:62" x14ac:dyDescent="0.25">
      <c r="A4279" t="s">
        <v>21179</v>
      </c>
      <c r="B4279" s="2">
        <v>43516</v>
      </c>
      <c r="C4279" t="s">
        <v>63</v>
      </c>
      <c r="D4279" s="3">
        <v>43472.380643645833</v>
      </c>
      <c r="E4279" t="s">
        <v>64</v>
      </c>
      <c r="F4279" s="2">
        <v>43556</v>
      </c>
      <c r="G4279" s="2">
        <v>43770</v>
      </c>
      <c r="H4279" t="s">
        <v>21180</v>
      </c>
      <c r="I4279" t="s">
        <v>21181</v>
      </c>
      <c r="J4279" t="s">
        <v>6865</v>
      </c>
      <c r="L4279" t="s">
        <v>6866</v>
      </c>
      <c r="M4279" t="s">
        <v>147</v>
      </c>
      <c r="N4279">
        <v>19462</v>
      </c>
      <c r="O4279" t="s">
        <v>70</v>
      </c>
      <c r="Q4279" t="s">
        <v>5788</v>
      </c>
      <c r="S4279" t="s">
        <v>72</v>
      </c>
      <c r="T4279" t="s">
        <v>5946</v>
      </c>
      <c r="U4279" t="s">
        <v>5854</v>
      </c>
      <c r="V4279" t="s">
        <v>6868</v>
      </c>
      <c r="W4279" t="s">
        <v>232</v>
      </c>
      <c r="X4279" t="s">
        <v>20247</v>
      </c>
      <c r="Y4279" t="str">
        <f>"37-3011"</f>
        <v>37-3011</v>
      </c>
      <c r="Z4279" t="s">
        <v>94</v>
      </c>
      <c r="AA4279">
        <v>561730</v>
      </c>
      <c r="AB4279">
        <v>7</v>
      </c>
      <c r="AC4279">
        <v>7</v>
      </c>
      <c r="AD4279" t="s">
        <v>79</v>
      </c>
      <c r="AE4279" t="s">
        <v>80</v>
      </c>
      <c r="AF4279">
        <v>40</v>
      </c>
      <c r="AG4279" s="4">
        <v>0.29166666666666669</v>
      </c>
      <c r="AH4279" s="4">
        <v>0.64583333333333337</v>
      </c>
      <c r="AI4279" s="5">
        <v>16.059999999999999</v>
      </c>
      <c r="AJ4279">
        <v>24.09</v>
      </c>
      <c r="AL4279" t="s">
        <v>81</v>
      </c>
      <c r="AM4279" t="s">
        <v>82</v>
      </c>
      <c r="AO4279" t="s">
        <v>83</v>
      </c>
      <c r="AR4279" t="s">
        <v>82</v>
      </c>
      <c r="AT4279" t="s">
        <v>82</v>
      </c>
      <c r="AW4279" t="s">
        <v>82</v>
      </c>
      <c r="AY4279" t="s">
        <v>2428</v>
      </c>
      <c r="AZ4279" t="s">
        <v>2428</v>
      </c>
      <c r="BA4279" t="s">
        <v>323</v>
      </c>
      <c r="BB4279">
        <v>95823</v>
      </c>
      <c r="BC4279" t="s">
        <v>79</v>
      </c>
      <c r="BH4279" t="s">
        <v>21182</v>
      </c>
      <c r="BJ4279">
        <v>202717738</v>
      </c>
    </row>
    <row r="4280" spans="1:62" x14ac:dyDescent="0.25">
      <c r="A4280" t="s">
        <v>22031</v>
      </c>
      <c r="B4280" s="2">
        <v>43516</v>
      </c>
      <c r="C4280" t="s">
        <v>63</v>
      </c>
      <c r="D4280" s="3">
        <v>43472.381379120372</v>
      </c>
      <c r="E4280" t="s">
        <v>64</v>
      </c>
      <c r="F4280" s="2">
        <v>43556</v>
      </c>
      <c r="G4280" s="2">
        <v>43784</v>
      </c>
      <c r="H4280" t="s">
        <v>22032</v>
      </c>
      <c r="I4280" t="s">
        <v>67</v>
      </c>
      <c r="J4280" t="s">
        <v>22033</v>
      </c>
      <c r="K4280" t="s">
        <v>67</v>
      </c>
      <c r="L4280" t="s">
        <v>8977</v>
      </c>
      <c r="M4280" t="s">
        <v>1165</v>
      </c>
      <c r="N4280">
        <v>57221</v>
      </c>
      <c r="O4280" t="s">
        <v>70</v>
      </c>
      <c r="P4280" t="s">
        <v>67</v>
      </c>
      <c r="Q4280" t="s">
        <v>22034</v>
      </c>
      <c r="S4280" t="s">
        <v>72</v>
      </c>
      <c r="T4280" t="s">
        <v>14635</v>
      </c>
      <c r="U4280" t="s">
        <v>14636</v>
      </c>
      <c r="V4280" t="s">
        <v>14637</v>
      </c>
      <c r="W4280" t="s">
        <v>105</v>
      </c>
      <c r="X4280" t="s">
        <v>22035</v>
      </c>
      <c r="Y4280" t="str">
        <f>"47-2061"</f>
        <v>47-2061</v>
      </c>
      <c r="Z4280" t="s">
        <v>326</v>
      </c>
      <c r="AA4280">
        <v>23811</v>
      </c>
      <c r="AB4280">
        <v>3</v>
      </c>
      <c r="AC4280">
        <v>3</v>
      </c>
      <c r="AD4280" t="s">
        <v>79</v>
      </c>
      <c r="AE4280" t="s">
        <v>80</v>
      </c>
      <c r="AF4280">
        <v>40</v>
      </c>
      <c r="AG4280" s="4">
        <v>0.29166666666666669</v>
      </c>
      <c r="AH4280" s="4">
        <v>0.66666666666666663</v>
      </c>
      <c r="AI4280" s="5">
        <v>15.86</v>
      </c>
      <c r="AJ4280">
        <v>23.79</v>
      </c>
      <c r="AK4280">
        <v>23.79</v>
      </c>
      <c r="AL4280" t="s">
        <v>81</v>
      </c>
      <c r="AM4280" t="s">
        <v>82</v>
      </c>
      <c r="AO4280" t="s">
        <v>83</v>
      </c>
      <c r="AP4280" t="s">
        <v>67</v>
      </c>
      <c r="AQ4280" t="s">
        <v>8776</v>
      </c>
      <c r="AR4280" t="s">
        <v>82</v>
      </c>
      <c r="AT4280" t="s">
        <v>82</v>
      </c>
      <c r="AW4280" t="s">
        <v>82</v>
      </c>
      <c r="AY4280" t="s">
        <v>8977</v>
      </c>
      <c r="AZ4280" t="s">
        <v>16322</v>
      </c>
      <c r="BA4280" t="s">
        <v>1165</v>
      </c>
      <c r="BB4280">
        <v>57221</v>
      </c>
      <c r="BC4280" t="s">
        <v>79</v>
      </c>
      <c r="BH4280" t="s">
        <v>22033</v>
      </c>
      <c r="BI4280" t="s">
        <v>67</v>
      </c>
      <c r="BJ4280">
        <v>812409722</v>
      </c>
    </row>
    <row r="4281" spans="1:62" x14ac:dyDescent="0.25">
      <c r="A4281" t="s">
        <v>22253</v>
      </c>
      <c r="B4281" s="2">
        <v>43516</v>
      </c>
      <c r="C4281" t="s">
        <v>63</v>
      </c>
      <c r="D4281" s="3">
        <v>43472.384238877312</v>
      </c>
      <c r="E4281" t="s">
        <v>64</v>
      </c>
      <c r="F4281" s="2">
        <v>43556</v>
      </c>
      <c r="G4281" s="2">
        <v>43774</v>
      </c>
      <c r="H4281" t="s">
        <v>21123</v>
      </c>
      <c r="J4281" t="s">
        <v>21124</v>
      </c>
      <c r="K4281" t="s">
        <v>21125</v>
      </c>
      <c r="L4281" t="s">
        <v>21126</v>
      </c>
      <c r="M4281" t="s">
        <v>298</v>
      </c>
      <c r="N4281">
        <v>4043</v>
      </c>
      <c r="O4281" t="s">
        <v>70</v>
      </c>
      <c r="Q4281" t="s">
        <v>21127</v>
      </c>
      <c r="S4281" t="s">
        <v>72</v>
      </c>
      <c r="T4281" t="s">
        <v>651</v>
      </c>
      <c r="U4281" t="s">
        <v>652</v>
      </c>
      <c r="V4281" t="s">
        <v>653</v>
      </c>
      <c r="W4281" t="s">
        <v>207</v>
      </c>
      <c r="X4281" t="s">
        <v>1241</v>
      </c>
      <c r="Y4281" t="str">
        <f>"35-9021"</f>
        <v>35-9021</v>
      </c>
      <c r="Z4281" t="s">
        <v>315</v>
      </c>
      <c r="AA4281">
        <v>721110</v>
      </c>
      <c r="AB4281">
        <v>13</v>
      </c>
      <c r="AC4281">
        <v>13</v>
      </c>
      <c r="AD4281" t="s">
        <v>79</v>
      </c>
      <c r="AE4281" t="s">
        <v>95</v>
      </c>
      <c r="AF4281">
        <v>35</v>
      </c>
      <c r="AG4281" s="4">
        <v>0.33333333333333331</v>
      </c>
      <c r="AH4281" s="4">
        <v>0.625</v>
      </c>
      <c r="AI4281" s="6">
        <v>11</v>
      </c>
      <c r="AJ4281">
        <v>16.05</v>
      </c>
      <c r="AK4281">
        <v>21</v>
      </c>
      <c r="AL4281" t="s">
        <v>81</v>
      </c>
      <c r="AM4281" t="s">
        <v>82</v>
      </c>
      <c r="AO4281" t="s">
        <v>83</v>
      </c>
      <c r="AR4281" t="s">
        <v>82</v>
      </c>
      <c r="AT4281" t="s">
        <v>82</v>
      </c>
      <c r="AW4281" t="s">
        <v>72</v>
      </c>
      <c r="AX4281">
        <v>3</v>
      </c>
      <c r="AY4281" t="s">
        <v>21126</v>
      </c>
      <c r="AZ4281" t="s">
        <v>812</v>
      </c>
      <c r="BA4281" t="s">
        <v>298</v>
      </c>
      <c r="BB4281">
        <v>4043</v>
      </c>
      <c r="BC4281" t="s">
        <v>79</v>
      </c>
      <c r="BH4281" t="s">
        <v>21124</v>
      </c>
      <c r="BI4281" t="s">
        <v>21125</v>
      </c>
      <c r="BJ4281">
        <v>453216491</v>
      </c>
    </row>
    <row r="4282" spans="1:62" x14ac:dyDescent="0.25">
      <c r="A4282" t="s">
        <v>22817</v>
      </c>
      <c r="B4282" s="2">
        <v>43516</v>
      </c>
      <c r="C4282" t="s">
        <v>63</v>
      </c>
      <c r="D4282" s="3">
        <v>43472.388722488424</v>
      </c>
      <c r="E4282" t="s">
        <v>117</v>
      </c>
      <c r="H4282" t="s">
        <v>22818</v>
      </c>
      <c r="J4282" t="s">
        <v>22819</v>
      </c>
      <c r="L4282" t="s">
        <v>3464</v>
      </c>
      <c r="M4282" t="s">
        <v>2367</v>
      </c>
      <c r="N4282">
        <v>29414</v>
      </c>
      <c r="O4282" t="s">
        <v>70</v>
      </c>
      <c r="Q4282" t="s">
        <v>22820</v>
      </c>
      <c r="S4282" t="s">
        <v>82</v>
      </c>
      <c r="U4282" t="s">
        <v>92</v>
      </c>
      <c r="X4282" t="s">
        <v>22821</v>
      </c>
      <c r="Y4282" t="str">
        <f>"47-2021"</f>
        <v>47-2021</v>
      </c>
      <c r="Z4282" t="s">
        <v>6266</v>
      </c>
      <c r="AA4282">
        <v>238140</v>
      </c>
      <c r="AB4282">
        <v>23</v>
      </c>
      <c r="AD4282" t="s">
        <v>79</v>
      </c>
      <c r="AE4282" t="s">
        <v>80</v>
      </c>
      <c r="AF4282">
        <v>40</v>
      </c>
      <c r="AG4282" s="4">
        <v>0.3125</v>
      </c>
      <c r="AH4282" s="4">
        <v>0.66666666666666663</v>
      </c>
      <c r="AI4282" s="5">
        <v>19.829999999999998</v>
      </c>
      <c r="AJ4282">
        <v>28.94</v>
      </c>
      <c r="AK4282">
        <v>28.94</v>
      </c>
      <c r="AL4282" t="s">
        <v>81</v>
      </c>
      <c r="AM4282" t="s">
        <v>82</v>
      </c>
      <c r="AO4282" t="s">
        <v>83</v>
      </c>
      <c r="AP4282" t="s">
        <v>10693</v>
      </c>
      <c r="AQ4282" t="s">
        <v>10693</v>
      </c>
      <c r="AR4282" t="s">
        <v>82</v>
      </c>
      <c r="AT4282" t="s">
        <v>82</v>
      </c>
      <c r="AW4282" t="s">
        <v>72</v>
      </c>
      <c r="AX4282">
        <v>12</v>
      </c>
      <c r="AY4282" t="s">
        <v>3743</v>
      </c>
      <c r="AZ4282" t="s">
        <v>22822</v>
      </c>
      <c r="BA4282" t="s">
        <v>2367</v>
      </c>
      <c r="BB4282">
        <v>29414</v>
      </c>
      <c r="BC4282" t="s">
        <v>79</v>
      </c>
      <c r="BH4282" t="s">
        <v>22823</v>
      </c>
      <c r="BJ4282">
        <v>824408485</v>
      </c>
    </row>
    <row r="4283" spans="1:62" x14ac:dyDescent="0.25">
      <c r="A4283" t="s">
        <v>23072</v>
      </c>
      <c r="B4283" s="2">
        <v>43516</v>
      </c>
      <c r="C4283" t="s">
        <v>63</v>
      </c>
      <c r="D4283" s="3">
        <v>43472.381899444445</v>
      </c>
      <c r="E4283" t="s">
        <v>64</v>
      </c>
      <c r="F4283" s="2">
        <v>43556</v>
      </c>
      <c r="G4283" s="2">
        <v>43707</v>
      </c>
      <c r="H4283" t="s">
        <v>23073</v>
      </c>
      <c r="I4283" t="s">
        <v>23074</v>
      </c>
      <c r="J4283" t="s">
        <v>23075</v>
      </c>
      <c r="L4283" t="s">
        <v>18055</v>
      </c>
      <c r="M4283" t="s">
        <v>783</v>
      </c>
      <c r="N4283">
        <v>44001</v>
      </c>
      <c r="O4283" t="s">
        <v>70</v>
      </c>
      <c r="Q4283" t="s">
        <v>23076</v>
      </c>
      <c r="S4283" t="s">
        <v>82</v>
      </c>
      <c r="U4283" t="s">
        <v>92</v>
      </c>
      <c r="X4283" t="s">
        <v>1500</v>
      </c>
      <c r="Y4283" t="str">
        <f>"35-2014"</f>
        <v>35-2014</v>
      </c>
      <c r="Z4283" t="s">
        <v>301</v>
      </c>
      <c r="AA4283">
        <v>722511</v>
      </c>
      <c r="AB4283">
        <v>4</v>
      </c>
      <c r="AC4283">
        <v>4</v>
      </c>
      <c r="AD4283" t="s">
        <v>79</v>
      </c>
      <c r="AE4283" t="s">
        <v>95</v>
      </c>
      <c r="AF4283">
        <v>40</v>
      </c>
      <c r="AG4283" s="4">
        <v>0.41666666666666669</v>
      </c>
      <c r="AH4283" s="4">
        <v>0.75</v>
      </c>
      <c r="AI4283" s="5">
        <v>12.68</v>
      </c>
      <c r="AJ4283">
        <v>19.02</v>
      </c>
      <c r="AL4283" t="s">
        <v>81</v>
      </c>
      <c r="AM4283" t="s">
        <v>82</v>
      </c>
      <c r="AO4283" t="s">
        <v>83</v>
      </c>
      <c r="AR4283" t="s">
        <v>82</v>
      </c>
      <c r="AT4283" t="s">
        <v>82</v>
      </c>
      <c r="AW4283" t="s">
        <v>82</v>
      </c>
      <c r="AY4283" t="s">
        <v>18055</v>
      </c>
      <c r="AZ4283" t="s">
        <v>8589</v>
      </c>
      <c r="BA4283" t="s">
        <v>783</v>
      </c>
      <c r="BB4283">
        <v>44001</v>
      </c>
      <c r="BC4283" t="s">
        <v>87</v>
      </c>
      <c r="BH4283" t="s">
        <v>23075</v>
      </c>
      <c r="BJ4283">
        <v>300018281</v>
      </c>
    </row>
    <row r="4284" spans="1:62" x14ac:dyDescent="0.25">
      <c r="A4284" t="s">
        <v>23116</v>
      </c>
      <c r="B4284" s="2">
        <v>43516</v>
      </c>
      <c r="C4284" t="s">
        <v>63</v>
      </c>
      <c r="D4284" s="3">
        <v>43472.38305369213</v>
      </c>
      <c r="E4284" t="s">
        <v>64</v>
      </c>
      <c r="F4284" s="2">
        <v>43556</v>
      </c>
      <c r="G4284" s="2">
        <v>43784</v>
      </c>
      <c r="H4284" t="s">
        <v>23117</v>
      </c>
      <c r="I4284" t="s">
        <v>23118</v>
      </c>
      <c r="J4284" t="s">
        <v>23119</v>
      </c>
      <c r="K4284" t="s">
        <v>23120</v>
      </c>
      <c r="L4284" t="s">
        <v>5451</v>
      </c>
      <c r="M4284" t="s">
        <v>207</v>
      </c>
      <c r="N4284">
        <v>2539</v>
      </c>
      <c r="O4284" t="s">
        <v>70</v>
      </c>
      <c r="Q4284" t="s">
        <v>23121</v>
      </c>
      <c r="S4284" t="s">
        <v>72</v>
      </c>
      <c r="T4284" t="s">
        <v>651</v>
      </c>
      <c r="U4284" t="s">
        <v>652</v>
      </c>
      <c r="V4284" t="s">
        <v>653</v>
      </c>
      <c r="W4284" t="s">
        <v>207</v>
      </c>
      <c r="X4284" t="s">
        <v>1500</v>
      </c>
      <c r="Y4284" t="str">
        <f>"35-2014"</f>
        <v>35-2014</v>
      </c>
      <c r="Z4284" t="s">
        <v>301</v>
      </c>
      <c r="AA4284">
        <v>721110</v>
      </c>
      <c r="AB4284">
        <v>4</v>
      </c>
      <c r="AC4284">
        <v>4</v>
      </c>
      <c r="AD4284" t="s">
        <v>79</v>
      </c>
      <c r="AE4284" t="s">
        <v>95</v>
      </c>
      <c r="AF4284">
        <v>40</v>
      </c>
      <c r="AG4284" s="4">
        <v>0.375</v>
      </c>
      <c r="AH4284" s="4">
        <v>0.70833333333333337</v>
      </c>
      <c r="AI4284" s="6">
        <v>16</v>
      </c>
      <c r="AJ4284">
        <v>24</v>
      </c>
      <c r="AL4284" t="s">
        <v>81</v>
      </c>
      <c r="AM4284" t="s">
        <v>82</v>
      </c>
      <c r="AO4284" t="s">
        <v>83</v>
      </c>
      <c r="AR4284" t="s">
        <v>82</v>
      </c>
      <c r="AT4284" t="s">
        <v>82</v>
      </c>
      <c r="AW4284" t="s">
        <v>72</v>
      </c>
      <c r="AX4284">
        <v>12</v>
      </c>
      <c r="AY4284" t="s">
        <v>5451</v>
      </c>
      <c r="AZ4284" t="s">
        <v>23122</v>
      </c>
      <c r="BA4284" t="s">
        <v>207</v>
      </c>
      <c r="BB4284">
        <v>2539</v>
      </c>
      <c r="BC4284" t="s">
        <v>87</v>
      </c>
      <c r="BH4284" t="s">
        <v>23119</v>
      </c>
      <c r="BJ4284">
        <v>831865309</v>
      </c>
    </row>
    <row r="4285" spans="1:62" x14ac:dyDescent="0.25">
      <c r="A4285" t="s">
        <v>23308</v>
      </c>
      <c r="B4285" s="2">
        <v>43516</v>
      </c>
      <c r="C4285" t="s">
        <v>63</v>
      </c>
      <c r="D4285" s="3">
        <v>43472.411044849534</v>
      </c>
      <c r="E4285" t="s">
        <v>91</v>
      </c>
      <c r="H4285" t="s">
        <v>23309</v>
      </c>
      <c r="I4285" t="s">
        <v>67</v>
      </c>
      <c r="J4285" t="s">
        <v>23310</v>
      </c>
      <c r="K4285" t="s">
        <v>67</v>
      </c>
      <c r="L4285" t="s">
        <v>6540</v>
      </c>
      <c r="M4285" t="s">
        <v>232</v>
      </c>
      <c r="N4285">
        <v>11968</v>
      </c>
      <c r="O4285" t="s">
        <v>70</v>
      </c>
      <c r="P4285" t="s">
        <v>67</v>
      </c>
      <c r="Q4285" t="s">
        <v>23311</v>
      </c>
      <c r="S4285" t="s">
        <v>72</v>
      </c>
      <c r="T4285" t="s">
        <v>13355</v>
      </c>
      <c r="U4285" t="s">
        <v>3530</v>
      </c>
      <c r="V4285" t="s">
        <v>3531</v>
      </c>
      <c r="W4285" t="s">
        <v>232</v>
      </c>
      <c r="X4285" t="s">
        <v>93</v>
      </c>
      <c r="Y4285" t="str">
        <f>"37-3011"</f>
        <v>37-3011</v>
      </c>
      <c r="Z4285" t="s">
        <v>94</v>
      </c>
      <c r="AA4285">
        <v>332212</v>
      </c>
      <c r="AB4285">
        <v>1</v>
      </c>
      <c r="AD4285" t="s">
        <v>79</v>
      </c>
      <c r="AE4285" t="s">
        <v>80</v>
      </c>
      <c r="AF4285">
        <v>40</v>
      </c>
      <c r="AG4285" s="4">
        <v>0.33333333333333331</v>
      </c>
      <c r="AH4285" s="4">
        <v>0.66666666666666663</v>
      </c>
      <c r="AI4285" s="5">
        <v>16.350000000000001</v>
      </c>
      <c r="AJ4285">
        <v>24.53</v>
      </c>
      <c r="AK4285">
        <v>24.53</v>
      </c>
      <c r="AL4285" t="s">
        <v>81</v>
      </c>
      <c r="AM4285" t="s">
        <v>82</v>
      </c>
      <c r="AO4285" t="s">
        <v>83</v>
      </c>
      <c r="AP4285" t="s">
        <v>67</v>
      </c>
      <c r="AQ4285" t="s">
        <v>67</v>
      </c>
      <c r="AR4285" t="s">
        <v>82</v>
      </c>
      <c r="AT4285" t="s">
        <v>82</v>
      </c>
      <c r="AW4285" t="s">
        <v>82</v>
      </c>
      <c r="AY4285" t="s">
        <v>6540</v>
      </c>
      <c r="AZ4285" t="s">
        <v>6542</v>
      </c>
      <c r="BA4285" t="s">
        <v>232</v>
      </c>
      <c r="BB4285">
        <v>11968</v>
      </c>
      <c r="BC4285" t="s">
        <v>79</v>
      </c>
      <c r="BH4285" t="s">
        <v>23310</v>
      </c>
      <c r="BI4285" t="s">
        <v>67</v>
      </c>
      <c r="BJ4285">
        <v>473459330</v>
      </c>
    </row>
    <row r="4286" spans="1:62" x14ac:dyDescent="0.25">
      <c r="A4286" t="s">
        <v>23405</v>
      </c>
      <c r="B4286" s="2">
        <v>43516</v>
      </c>
      <c r="C4286" t="s">
        <v>63</v>
      </c>
      <c r="D4286" s="3">
        <v>43472.384391979169</v>
      </c>
      <c r="E4286" t="s">
        <v>64</v>
      </c>
      <c r="F4286" s="2">
        <v>43556</v>
      </c>
      <c r="G4286" s="2">
        <v>43799</v>
      </c>
      <c r="H4286" t="s">
        <v>23406</v>
      </c>
      <c r="J4286" t="s">
        <v>23407</v>
      </c>
      <c r="L4286" t="s">
        <v>23408</v>
      </c>
      <c r="M4286" t="s">
        <v>147</v>
      </c>
      <c r="N4286">
        <v>19438</v>
      </c>
      <c r="O4286" t="s">
        <v>70</v>
      </c>
      <c r="Q4286" t="s">
        <v>23409</v>
      </c>
      <c r="S4286" t="s">
        <v>72</v>
      </c>
      <c r="T4286" t="s">
        <v>23410</v>
      </c>
      <c r="U4286" t="s">
        <v>23411</v>
      </c>
      <c r="V4286" t="s">
        <v>1042</v>
      </c>
      <c r="W4286" t="s">
        <v>147</v>
      </c>
      <c r="X4286" t="s">
        <v>6279</v>
      </c>
      <c r="Y4286" t="str">
        <f>"47-2061"</f>
        <v>47-2061</v>
      </c>
      <c r="Z4286" t="s">
        <v>326</v>
      </c>
      <c r="AA4286">
        <v>238990</v>
      </c>
      <c r="AB4286">
        <v>3</v>
      </c>
      <c r="AC4286">
        <v>3</v>
      </c>
      <c r="AD4286" t="s">
        <v>79</v>
      </c>
      <c r="AE4286" t="s">
        <v>80</v>
      </c>
      <c r="AF4286">
        <v>40</v>
      </c>
      <c r="AG4286" s="4">
        <v>0.29166666666666669</v>
      </c>
      <c r="AH4286" s="4">
        <v>0.64583333333333337</v>
      </c>
      <c r="AI4286" s="5">
        <v>20.91</v>
      </c>
      <c r="AL4286" t="s">
        <v>81</v>
      </c>
      <c r="AM4286" t="s">
        <v>82</v>
      </c>
      <c r="AO4286" t="s">
        <v>83</v>
      </c>
      <c r="AR4286" t="s">
        <v>82</v>
      </c>
      <c r="AT4286" t="s">
        <v>82</v>
      </c>
      <c r="AW4286" t="s">
        <v>82</v>
      </c>
      <c r="AY4286" t="s">
        <v>23408</v>
      </c>
      <c r="AZ4286" t="s">
        <v>291</v>
      </c>
      <c r="BA4286" t="s">
        <v>147</v>
      </c>
      <c r="BB4286">
        <v>19438</v>
      </c>
      <c r="BC4286" t="s">
        <v>79</v>
      </c>
      <c r="BH4286" t="s">
        <v>23407</v>
      </c>
      <c r="BJ4286">
        <v>208203458</v>
      </c>
    </row>
    <row r="4287" spans="1:62" x14ac:dyDescent="0.25">
      <c r="A4287" t="s">
        <v>23570</v>
      </c>
      <c r="B4287" s="2">
        <v>43516</v>
      </c>
      <c r="C4287" t="s">
        <v>63</v>
      </c>
      <c r="D4287" s="3">
        <v>43472.382852581017</v>
      </c>
      <c r="E4287" t="s">
        <v>64</v>
      </c>
      <c r="F4287" s="2">
        <v>43556</v>
      </c>
      <c r="G4287" s="2">
        <v>43799</v>
      </c>
      <c r="H4287" t="s">
        <v>23571</v>
      </c>
      <c r="J4287" t="s">
        <v>23572</v>
      </c>
      <c r="L4287" t="s">
        <v>13342</v>
      </c>
      <c r="M4287" t="s">
        <v>774</v>
      </c>
      <c r="N4287">
        <v>80138</v>
      </c>
      <c r="O4287" t="s">
        <v>70</v>
      </c>
      <c r="Q4287" t="s">
        <v>23573</v>
      </c>
      <c r="S4287" t="s">
        <v>82</v>
      </c>
      <c r="U4287" t="s">
        <v>92</v>
      </c>
      <c r="X4287" t="s">
        <v>7122</v>
      </c>
      <c r="Y4287" t="str">
        <f>"37-3011"</f>
        <v>37-3011</v>
      </c>
      <c r="Z4287" t="s">
        <v>94</v>
      </c>
      <c r="AA4287">
        <v>561730</v>
      </c>
      <c r="AB4287">
        <v>32</v>
      </c>
      <c r="AC4287">
        <v>32</v>
      </c>
      <c r="AD4287" t="s">
        <v>79</v>
      </c>
      <c r="AE4287" t="s">
        <v>80</v>
      </c>
      <c r="AF4287">
        <v>35</v>
      </c>
      <c r="AG4287" s="4">
        <v>0.3125</v>
      </c>
      <c r="AH4287" s="4">
        <v>0.72916666666666663</v>
      </c>
      <c r="AI4287" s="5">
        <v>15.17</v>
      </c>
      <c r="AJ4287">
        <v>22.76</v>
      </c>
      <c r="AK4287">
        <v>22.76</v>
      </c>
      <c r="AL4287" t="s">
        <v>81</v>
      </c>
      <c r="AM4287" t="s">
        <v>82</v>
      </c>
      <c r="AO4287" t="s">
        <v>83</v>
      </c>
      <c r="AR4287" t="s">
        <v>82</v>
      </c>
      <c r="AT4287" t="s">
        <v>82</v>
      </c>
      <c r="AW4287" t="s">
        <v>82</v>
      </c>
      <c r="AY4287" t="s">
        <v>6875</v>
      </c>
      <c r="AZ4287" t="s">
        <v>13463</v>
      </c>
      <c r="BA4287" t="s">
        <v>774</v>
      </c>
      <c r="BB4287">
        <v>80138</v>
      </c>
      <c r="BC4287" t="s">
        <v>79</v>
      </c>
      <c r="BH4287" t="s">
        <v>23574</v>
      </c>
      <c r="BJ4287">
        <v>841204060</v>
      </c>
    </row>
    <row r="4288" spans="1:62" x14ac:dyDescent="0.25">
      <c r="A4288" t="s">
        <v>23867</v>
      </c>
      <c r="B4288" s="2">
        <v>43516</v>
      </c>
      <c r="C4288" t="s">
        <v>63</v>
      </c>
      <c r="D4288" s="3">
        <v>43472.381220833333</v>
      </c>
      <c r="E4288" t="s">
        <v>64</v>
      </c>
      <c r="F4288" s="2">
        <v>43556</v>
      </c>
      <c r="G4288" s="2">
        <v>43799</v>
      </c>
      <c r="H4288" t="s">
        <v>23868</v>
      </c>
      <c r="I4288" t="s">
        <v>23869</v>
      </c>
      <c r="J4288" t="s">
        <v>23870</v>
      </c>
      <c r="K4288" t="s">
        <v>23871</v>
      </c>
      <c r="L4288" t="s">
        <v>6769</v>
      </c>
      <c r="M4288" t="s">
        <v>787</v>
      </c>
      <c r="N4288">
        <v>36603</v>
      </c>
      <c r="O4288" t="s">
        <v>70</v>
      </c>
      <c r="Q4288" t="s">
        <v>23872</v>
      </c>
      <c r="S4288" t="s">
        <v>72</v>
      </c>
      <c r="T4288" t="s">
        <v>2824</v>
      </c>
      <c r="U4288" t="s">
        <v>3717</v>
      </c>
      <c r="V4288" t="s">
        <v>642</v>
      </c>
      <c r="W4288" t="s">
        <v>105</v>
      </c>
      <c r="X4288" t="s">
        <v>1758</v>
      </c>
      <c r="Y4288" t="str">
        <f>"37-3011"</f>
        <v>37-3011</v>
      </c>
      <c r="Z4288" t="s">
        <v>94</v>
      </c>
      <c r="AA4288">
        <v>561730</v>
      </c>
      <c r="AB4288">
        <v>5</v>
      </c>
      <c r="AC4288">
        <v>5</v>
      </c>
      <c r="AD4288" t="s">
        <v>79</v>
      </c>
      <c r="AE4288" t="s">
        <v>95</v>
      </c>
      <c r="AF4288">
        <v>40</v>
      </c>
      <c r="AG4288" s="4">
        <v>0.27083333333333331</v>
      </c>
      <c r="AH4288" s="4">
        <v>0.64583333333333337</v>
      </c>
      <c r="AI4288" s="5">
        <v>13.98</v>
      </c>
      <c r="AJ4288">
        <v>20.97</v>
      </c>
      <c r="AL4288" t="s">
        <v>81</v>
      </c>
      <c r="AM4288" t="s">
        <v>82</v>
      </c>
      <c r="AO4288" t="s">
        <v>83</v>
      </c>
      <c r="AR4288" t="s">
        <v>82</v>
      </c>
      <c r="AT4288" t="s">
        <v>82</v>
      </c>
      <c r="AW4288" t="s">
        <v>82</v>
      </c>
      <c r="AY4288" t="s">
        <v>4338</v>
      </c>
      <c r="AZ4288" t="s">
        <v>3922</v>
      </c>
      <c r="BA4288" t="s">
        <v>787</v>
      </c>
      <c r="BB4288">
        <v>36535</v>
      </c>
      <c r="BC4288" t="s">
        <v>79</v>
      </c>
      <c r="BH4288" t="s">
        <v>23873</v>
      </c>
      <c r="BJ4288">
        <v>920197782</v>
      </c>
    </row>
    <row r="4289" spans="1:62" x14ac:dyDescent="0.25">
      <c r="A4289" t="s">
        <v>24138</v>
      </c>
      <c r="B4289" s="2">
        <v>43516</v>
      </c>
      <c r="C4289" t="s">
        <v>63</v>
      </c>
      <c r="D4289" s="3">
        <v>43472.383353599536</v>
      </c>
      <c r="E4289" t="s">
        <v>64</v>
      </c>
      <c r="F4289" s="2">
        <v>43556</v>
      </c>
      <c r="G4289" s="2">
        <v>43784</v>
      </c>
      <c r="H4289" t="s">
        <v>16541</v>
      </c>
      <c r="I4289" t="s">
        <v>16533</v>
      </c>
      <c r="J4289" t="s">
        <v>16537</v>
      </c>
      <c r="K4289" t="s">
        <v>16535</v>
      </c>
      <c r="L4289" t="s">
        <v>16011</v>
      </c>
      <c r="M4289" t="s">
        <v>1165</v>
      </c>
      <c r="N4289">
        <v>57751</v>
      </c>
      <c r="O4289" t="s">
        <v>70</v>
      </c>
      <c r="P4289" t="s">
        <v>67</v>
      </c>
      <c r="Q4289" t="s">
        <v>16536</v>
      </c>
      <c r="S4289" t="s">
        <v>72</v>
      </c>
      <c r="T4289" t="s">
        <v>14635</v>
      </c>
      <c r="U4289" t="s">
        <v>14636</v>
      </c>
      <c r="V4289" t="s">
        <v>14637</v>
      </c>
      <c r="W4289" t="s">
        <v>105</v>
      </c>
      <c r="X4289" t="s">
        <v>24139</v>
      </c>
      <c r="Y4289" t="str">
        <f>"35-9011"</f>
        <v>35-9011</v>
      </c>
      <c r="Z4289" t="s">
        <v>1925</v>
      </c>
      <c r="AA4289">
        <v>72111</v>
      </c>
      <c r="AB4289">
        <v>3</v>
      </c>
      <c r="AC4289">
        <v>3</v>
      </c>
      <c r="AD4289" t="s">
        <v>79</v>
      </c>
      <c r="AE4289" t="s">
        <v>80</v>
      </c>
      <c r="AF4289">
        <v>40</v>
      </c>
      <c r="AG4289" s="4">
        <v>0.20833333333333334</v>
      </c>
      <c r="AH4289" s="4">
        <v>0.54166666666666663</v>
      </c>
      <c r="AI4289" s="5">
        <v>10.02</v>
      </c>
      <c r="AJ4289">
        <v>15.03</v>
      </c>
      <c r="AK4289">
        <v>15.03</v>
      </c>
      <c r="AL4289" t="s">
        <v>81</v>
      </c>
      <c r="AM4289" t="s">
        <v>82</v>
      </c>
      <c r="AO4289" t="s">
        <v>83</v>
      </c>
      <c r="AP4289" t="s">
        <v>67</v>
      </c>
      <c r="AQ4289" t="s">
        <v>67</v>
      </c>
      <c r="AR4289" t="s">
        <v>82</v>
      </c>
      <c r="AT4289" t="s">
        <v>82</v>
      </c>
      <c r="AW4289" t="s">
        <v>82</v>
      </c>
      <c r="AY4289" t="s">
        <v>16011</v>
      </c>
      <c r="AZ4289" t="s">
        <v>11430</v>
      </c>
      <c r="BA4289" t="s">
        <v>1165</v>
      </c>
      <c r="BB4289">
        <v>57751</v>
      </c>
      <c r="BC4289" t="s">
        <v>87</v>
      </c>
      <c r="BH4289" t="s">
        <v>16537</v>
      </c>
      <c r="BI4289" t="s">
        <v>67</v>
      </c>
      <c r="BJ4289">
        <v>815245401</v>
      </c>
    </row>
    <row r="4290" spans="1:62" x14ac:dyDescent="0.25">
      <c r="A4290" t="s">
        <v>24670</v>
      </c>
      <c r="B4290" s="2">
        <v>43516</v>
      </c>
      <c r="C4290" t="s">
        <v>63</v>
      </c>
      <c r="D4290" s="3">
        <v>43472.381966226851</v>
      </c>
      <c r="E4290" t="s">
        <v>64</v>
      </c>
      <c r="F4290" s="2">
        <v>43556</v>
      </c>
      <c r="G4290" s="2">
        <v>43809</v>
      </c>
      <c r="H4290" t="s">
        <v>24671</v>
      </c>
      <c r="I4290" t="s">
        <v>24672</v>
      </c>
      <c r="J4290" t="s">
        <v>24673</v>
      </c>
      <c r="L4290" t="s">
        <v>24674</v>
      </c>
      <c r="M4290" t="s">
        <v>783</v>
      </c>
      <c r="N4290">
        <v>44124</v>
      </c>
      <c r="O4290" t="s">
        <v>70</v>
      </c>
      <c r="Q4290" t="s">
        <v>24675</v>
      </c>
      <c r="S4290" t="s">
        <v>72</v>
      </c>
      <c r="T4290" t="s">
        <v>3410</v>
      </c>
      <c r="U4290" t="s">
        <v>3411</v>
      </c>
      <c r="V4290" t="s">
        <v>3412</v>
      </c>
      <c r="W4290" t="s">
        <v>783</v>
      </c>
      <c r="X4290" t="s">
        <v>106</v>
      </c>
      <c r="Y4290" t="str">
        <f>"37-3011"</f>
        <v>37-3011</v>
      </c>
      <c r="Z4290" t="s">
        <v>94</v>
      </c>
      <c r="AA4290">
        <v>561730</v>
      </c>
      <c r="AB4290">
        <v>4</v>
      </c>
      <c r="AC4290">
        <v>4</v>
      </c>
      <c r="AD4290" t="s">
        <v>79</v>
      </c>
      <c r="AE4290" t="s">
        <v>80</v>
      </c>
      <c r="AF4290">
        <v>40</v>
      </c>
      <c r="AG4290" s="4">
        <v>0.33333333333333331</v>
      </c>
      <c r="AH4290" s="4">
        <v>0.70833333333333337</v>
      </c>
      <c r="AI4290" s="5">
        <v>13.7</v>
      </c>
      <c r="AJ4290">
        <v>20.55</v>
      </c>
      <c r="AL4290" t="s">
        <v>81</v>
      </c>
      <c r="AM4290" t="s">
        <v>82</v>
      </c>
      <c r="AO4290" t="s">
        <v>83</v>
      </c>
      <c r="AR4290" t="s">
        <v>82</v>
      </c>
      <c r="AT4290" t="s">
        <v>82</v>
      </c>
      <c r="AW4290" t="s">
        <v>82</v>
      </c>
      <c r="AY4290" t="s">
        <v>24676</v>
      </c>
      <c r="AZ4290" t="s">
        <v>7299</v>
      </c>
      <c r="BA4290" t="s">
        <v>783</v>
      </c>
      <c r="BB4290">
        <v>44121</v>
      </c>
      <c r="BC4290" t="s">
        <v>79</v>
      </c>
      <c r="BH4290" t="s">
        <v>24677</v>
      </c>
      <c r="BJ4290">
        <v>811075998</v>
      </c>
    </row>
    <row r="4291" spans="1:62" x14ac:dyDescent="0.25">
      <c r="A4291" t="s">
        <v>24750</v>
      </c>
      <c r="B4291" s="2">
        <v>43516</v>
      </c>
      <c r="C4291" t="s">
        <v>63</v>
      </c>
      <c r="D4291" s="3">
        <v>43472.380357222224</v>
      </c>
      <c r="E4291" t="s">
        <v>117</v>
      </c>
      <c r="H4291" t="s">
        <v>20214</v>
      </c>
      <c r="J4291" t="s">
        <v>20215</v>
      </c>
      <c r="L4291" t="s">
        <v>489</v>
      </c>
      <c r="M4291" t="s">
        <v>821</v>
      </c>
      <c r="N4291">
        <v>97210</v>
      </c>
      <c r="O4291" t="s">
        <v>70</v>
      </c>
      <c r="Q4291" t="s">
        <v>20216</v>
      </c>
      <c r="S4291" t="s">
        <v>72</v>
      </c>
      <c r="T4291" t="s">
        <v>20217</v>
      </c>
      <c r="U4291" t="s">
        <v>20218</v>
      </c>
      <c r="V4291" t="s">
        <v>489</v>
      </c>
      <c r="W4291" t="s">
        <v>821</v>
      </c>
      <c r="X4291" t="s">
        <v>1869</v>
      </c>
      <c r="Y4291" t="str">
        <f>"51-4121"</f>
        <v>51-4121</v>
      </c>
      <c r="Z4291" t="s">
        <v>993</v>
      </c>
      <c r="AA4291">
        <v>336510</v>
      </c>
      <c r="AB4291">
        <v>100</v>
      </c>
      <c r="AD4291" t="s">
        <v>79</v>
      </c>
      <c r="AE4291" t="s">
        <v>95</v>
      </c>
      <c r="AF4291">
        <v>40</v>
      </c>
      <c r="AG4291" s="4">
        <v>0.25</v>
      </c>
      <c r="AH4291" s="4">
        <v>0.60416666666666663</v>
      </c>
      <c r="AI4291" s="5">
        <v>22.62</v>
      </c>
      <c r="AJ4291">
        <v>33.93</v>
      </c>
      <c r="AL4291" t="s">
        <v>81</v>
      </c>
      <c r="AM4291" t="s">
        <v>82</v>
      </c>
      <c r="AO4291" t="s">
        <v>83</v>
      </c>
      <c r="AR4291" t="s">
        <v>82</v>
      </c>
      <c r="AT4291" t="s">
        <v>82</v>
      </c>
      <c r="AW4291" t="s">
        <v>72</v>
      </c>
      <c r="AX4291">
        <v>24</v>
      </c>
      <c r="AY4291" t="s">
        <v>820</v>
      </c>
      <c r="AZ4291" t="s">
        <v>823</v>
      </c>
      <c r="BA4291" t="s">
        <v>821</v>
      </c>
      <c r="BB4291">
        <v>97210</v>
      </c>
      <c r="BC4291" t="s">
        <v>87</v>
      </c>
      <c r="BH4291" t="s">
        <v>20221</v>
      </c>
      <c r="BJ4291">
        <v>930180205</v>
      </c>
    </row>
    <row r="4292" spans="1:62" x14ac:dyDescent="0.25">
      <c r="A4292" t="s">
        <v>24902</v>
      </c>
      <c r="B4292" s="2">
        <v>43516</v>
      </c>
      <c r="C4292" t="s">
        <v>63</v>
      </c>
      <c r="D4292" s="3">
        <v>43472.383628148149</v>
      </c>
      <c r="E4292" t="s">
        <v>64</v>
      </c>
      <c r="F4292" s="2">
        <v>43556</v>
      </c>
      <c r="G4292" s="2">
        <v>43774</v>
      </c>
      <c r="H4292" t="s">
        <v>21123</v>
      </c>
      <c r="J4292" t="s">
        <v>21124</v>
      </c>
      <c r="K4292" t="s">
        <v>21125</v>
      </c>
      <c r="L4292" t="s">
        <v>21126</v>
      </c>
      <c r="M4292" t="s">
        <v>298</v>
      </c>
      <c r="N4292">
        <v>4043</v>
      </c>
      <c r="O4292" t="s">
        <v>70</v>
      </c>
      <c r="Q4292" t="s">
        <v>21127</v>
      </c>
      <c r="S4292" t="s">
        <v>72</v>
      </c>
      <c r="T4292" t="s">
        <v>651</v>
      </c>
      <c r="U4292" t="s">
        <v>652</v>
      </c>
      <c r="V4292" t="s">
        <v>653</v>
      </c>
      <c r="W4292" t="s">
        <v>207</v>
      </c>
      <c r="X4292" t="s">
        <v>1500</v>
      </c>
      <c r="Y4292" t="str">
        <f>"35-2014"</f>
        <v>35-2014</v>
      </c>
      <c r="Z4292" t="s">
        <v>301</v>
      </c>
      <c r="AA4292">
        <v>721110</v>
      </c>
      <c r="AB4292">
        <v>32</v>
      </c>
      <c r="AC4292">
        <v>32</v>
      </c>
      <c r="AD4292" t="s">
        <v>79</v>
      </c>
      <c r="AE4292" t="s">
        <v>95</v>
      </c>
      <c r="AF4292">
        <v>35</v>
      </c>
      <c r="AG4292" s="4">
        <v>0.375</v>
      </c>
      <c r="AH4292" s="4">
        <v>0.66666666666666663</v>
      </c>
      <c r="AI4292" s="5">
        <v>13.25</v>
      </c>
      <c r="AJ4292">
        <v>19.88</v>
      </c>
      <c r="AK4292">
        <v>24</v>
      </c>
      <c r="AL4292" t="s">
        <v>81</v>
      </c>
      <c r="AM4292" t="s">
        <v>82</v>
      </c>
      <c r="AO4292" t="s">
        <v>83</v>
      </c>
      <c r="AR4292" t="s">
        <v>82</v>
      </c>
      <c r="AT4292" t="s">
        <v>82</v>
      </c>
      <c r="AW4292" t="s">
        <v>72</v>
      </c>
      <c r="AX4292">
        <v>6</v>
      </c>
      <c r="AY4292" t="s">
        <v>21126</v>
      </c>
      <c r="AZ4292" t="s">
        <v>812</v>
      </c>
      <c r="BA4292" t="s">
        <v>298</v>
      </c>
      <c r="BB4292">
        <v>4043</v>
      </c>
      <c r="BC4292" t="s">
        <v>79</v>
      </c>
      <c r="BH4292" t="s">
        <v>21124</v>
      </c>
      <c r="BI4292" t="s">
        <v>21125</v>
      </c>
      <c r="BJ4292">
        <v>453216491</v>
      </c>
    </row>
    <row r="4293" spans="1:62" x14ac:dyDescent="0.25">
      <c r="A4293" t="s">
        <v>24931</v>
      </c>
      <c r="B4293" s="2">
        <v>43516</v>
      </c>
      <c r="C4293" t="s">
        <v>63</v>
      </c>
      <c r="D4293" s="3">
        <v>43472.383647766204</v>
      </c>
      <c r="E4293" t="s">
        <v>64</v>
      </c>
      <c r="F4293" s="2">
        <v>43556</v>
      </c>
      <c r="G4293" s="2">
        <v>43769</v>
      </c>
      <c r="H4293" t="s">
        <v>24932</v>
      </c>
      <c r="I4293" t="s">
        <v>67</v>
      </c>
      <c r="J4293" t="s">
        <v>24933</v>
      </c>
      <c r="K4293" t="s">
        <v>24934</v>
      </c>
      <c r="L4293" t="s">
        <v>24935</v>
      </c>
      <c r="M4293" t="s">
        <v>207</v>
      </c>
      <c r="N4293">
        <v>2568</v>
      </c>
      <c r="O4293" t="s">
        <v>70</v>
      </c>
      <c r="P4293" t="s">
        <v>67</v>
      </c>
      <c r="Q4293" t="s">
        <v>24936</v>
      </c>
      <c r="S4293" t="s">
        <v>72</v>
      </c>
      <c r="T4293" t="s">
        <v>3529</v>
      </c>
      <c r="U4293" t="s">
        <v>3530</v>
      </c>
      <c r="V4293" t="s">
        <v>3531</v>
      </c>
      <c r="W4293" t="s">
        <v>232</v>
      </c>
      <c r="X4293" t="s">
        <v>24937</v>
      </c>
      <c r="Y4293" t="str">
        <f>"39-3093"</f>
        <v>39-3093</v>
      </c>
      <c r="Z4293" t="s">
        <v>10314</v>
      </c>
      <c r="AA4293">
        <v>721110</v>
      </c>
      <c r="AB4293">
        <v>6</v>
      </c>
      <c r="AC4293">
        <v>6</v>
      </c>
      <c r="AD4293" t="s">
        <v>79</v>
      </c>
      <c r="AE4293" t="s">
        <v>80</v>
      </c>
      <c r="AF4293">
        <v>40</v>
      </c>
      <c r="AG4293" s="4">
        <v>0.3125</v>
      </c>
      <c r="AH4293" s="4">
        <v>0.64583333333333337</v>
      </c>
      <c r="AI4293" s="6">
        <v>14</v>
      </c>
      <c r="AJ4293">
        <v>21</v>
      </c>
      <c r="AK4293">
        <v>21</v>
      </c>
      <c r="AL4293" t="s">
        <v>81</v>
      </c>
      <c r="AM4293" t="s">
        <v>82</v>
      </c>
      <c r="AO4293" t="s">
        <v>83</v>
      </c>
      <c r="AP4293" t="s">
        <v>67</v>
      </c>
      <c r="AQ4293" t="s">
        <v>67</v>
      </c>
      <c r="AR4293" t="s">
        <v>82</v>
      </c>
      <c r="AT4293" t="s">
        <v>82</v>
      </c>
      <c r="AW4293" t="s">
        <v>72</v>
      </c>
      <c r="AX4293">
        <v>1</v>
      </c>
      <c r="AY4293" t="s">
        <v>24935</v>
      </c>
      <c r="AZ4293" t="s">
        <v>441</v>
      </c>
      <c r="BA4293" t="s">
        <v>207</v>
      </c>
      <c r="BB4293">
        <v>2568</v>
      </c>
      <c r="BC4293" t="s">
        <v>87</v>
      </c>
      <c r="BH4293" t="s">
        <v>24934</v>
      </c>
      <c r="BI4293" t="s">
        <v>67</v>
      </c>
      <c r="BJ4293">
        <v>461971295</v>
      </c>
    </row>
    <row r="4294" spans="1:62" x14ac:dyDescent="0.25">
      <c r="A4294" t="s">
        <v>25034</v>
      </c>
      <c r="B4294" s="2">
        <v>43516</v>
      </c>
      <c r="C4294" t="s">
        <v>63</v>
      </c>
      <c r="D4294" s="3">
        <v>43472.380494988429</v>
      </c>
      <c r="E4294" t="s">
        <v>64</v>
      </c>
      <c r="F4294" s="2">
        <v>43556</v>
      </c>
      <c r="G4294" s="2">
        <v>43800</v>
      </c>
      <c r="H4294" t="s">
        <v>25035</v>
      </c>
      <c r="J4294" t="s">
        <v>25036</v>
      </c>
      <c r="L4294" t="s">
        <v>2058</v>
      </c>
      <c r="M4294" t="s">
        <v>105</v>
      </c>
      <c r="N4294">
        <v>78633</v>
      </c>
      <c r="O4294" t="s">
        <v>70</v>
      </c>
      <c r="Q4294" t="s">
        <v>25037</v>
      </c>
      <c r="S4294" t="s">
        <v>72</v>
      </c>
      <c r="T4294" t="s">
        <v>1855</v>
      </c>
      <c r="U4294" t="s">
        <v>6225</v>
      </c>
      <c r="V4294" t="s">
        <v>738</v>
      </c>
      <c r="W4294" t="s">
        <v>105</v>
      </c>
      <c r="X4294" t="s">
        <v>1758</v>
      </c>
      <c r="Y4294" t="str">
        <f>"53-7062"</f>
        <v>53-7062</v>
      </c>
      <c r="Z4294" t="s">
        <v>337</v>
      </c>
      <c r="AA4294">
        <v>327991</v>
      </c>
      <c r="AB4294">
        <v>24</v>
      </c>
      <c r="AC4294">
        <v>24</v>
      </c>
      <c r="AD4294" t="s">
        <v>79</v>
      </c>
      <c r="AE4294" t="s">
        <v>95</v>
      </c>
      <c r="AF4294">
        <v>40</v>
      </c>
      <c r="AG4294" s="4">
        <v>0.33333333333333331</v>
      </c>
      <c r="AH4294" s="4">
        <v>0.70833333333333337</v>
      </c>
      <c r="AI4294" s="5">
        <v>13.87</v>
      </c>
      <c r="AJ4294">
        <v>20.81</v>
      </c>
      <c r="AL4294" t="s">
        <v>81</v>
      </c>
      <c r="AM4294" t="s">
        <v>82</v>
      </c>
      <c r="AO4294" t="s">
        <v>83</v>
      </c>
      <c r="AR4294" t="s">
        <v>82</v>
      </c>
      <c r="AT4294" t="s">
        <v>82</v>
      </c>
      <c r="AW4294" t="s">
        <v>82</v>
      </c>
      <c r="AY4294" t="s">
        <v>8549</v>
      </c>
      <c r="AZ4294" t="s">
        <v>25038</v>
      </c>
      <c r="BA4294" t="s">
        <v>105</v>
      </c>
      <c r="BB4294">
        <v>79533</v>
      </c>
      <c r="BC4294" t="s">
        <v>87</v>
      </c>
      <c r="BH4294" t="s">
        <v>25039</v>
      </c>
      <c r="BJ4294">
        <v>742980359</v>
      </c>
    </row>
    <row r="4295" spans="1:62" x14ac:dyDescent="0.25">
      <c r="A4295" t="s">
        <v>25422</v>
      </c>
      <c r="B4295" s="2">
        <v>43516</v>
      </c>
      <c r="C4295" t="s">
        <v>63</v>
      </c>
      <c r="D4295" s="3">
        <v>43472.384299583333</v>
      </c>
      <c r="E4295" t="s">
        <v>64</v>
      </c>
      <c r="F4295" s="2">
        <v>43556</v>
      </c>
      <c r="G4295" s="2">
        <v>43819</v>
      </c>
      <c r="H4295" t="s">
        <v>25423</v>
      </c>
      <c r="J4295" t="s">
        <v>25424</v>
      </c>
      <c r="K4295" t="s">
        <v>25425</v>
      </c>
      <c r="L4295" t="s">
        <v>25426</v>
      </c>
      <c r="M4295" t="s">
        <v>76</v>
      </c>
      <c r="N4295">
        <v>74012</v>
      </c>
      <c r="O4295" t="s">
        <v>70</v>
      </c>
      <c r="Q4295" t="s">
        <v>25427</v>
      </c>
      <c r="S4295" t="s">
        <v>72</v>
      </c>
      <c r="T4295" t="s">
        <v>13303</v>
      </c>
      <c r="U4295" t="s">
        <v>5811</v>
      </c>
      <c r="V4295" t="s">
        <v>1757</v>
      </c>
      <c r="W4295" t="s">
        <v>278</v>
      </c>
      <c r="X4295" t="s">
        <v>106</v>
      </c>
      <c r="Y4295" t="str">
        <f>"37-3011"</f>
        <v>37-3011</v>
      </c>
      <c r="Z4295" t="s">
        <v>94</v>
      </c>
      <c r="AA4295">
        <v>561730</v>
      </c>
      <c r="AB4295">
        <v>13</v>
      </c>
      <c r="AC4295">
        <v>13</v>
      </c>
      <c r="AD4295" t="s">
        <v>79</v>
      </c>
      <c r="AE4295" t="s">
        <v>95</v>
      </c>
      <c r="AF4295">
        <v>40</v>
      </c>
      <c r="AG4295" s="4">
        <v>0.28125</v>
      </c>
      <c r="AH4295" s="4">
        <v>0.64583333333333337</v>
      </c>
      <c r="AI4295" s="5">
        <v>12.95</v>
      </c>
      <c r="AJ4295">
        <v>19.43</v>
      </c>
      <c r="AL4295" t="s">
        <v>81</v>
      </c>
      <c r="AM4295" t="s">
        <v>82</v>
      </c>
      <c r="AO4295" t="s">
        <v>83</v>
      </c>
      <c r="AR4295" t="s">
        <v>82</v>
      </c>
      <c r="AT4295" t="s">
        <v>82</v>
      </c>
      <c r="AW4295" t="s">
        <v>82</v>
      </c>
      <c r="AY4295" t="s">
        <v>25426</v>
      </c>
      <c r="AZ4295" t="s">
        <v>1703</v>
      </c>
      <c r="BA4295" t="s">
        <v>76</v>
      </c>
      <c r="BB4295">
        <v>74012</v>
      </c>
      <c r="BC4295" t="s">
        <v>79</v>
      </c>
      <c r="BH4295" t="s">
        <v>25428</v>
      </c>
      <c r="BJ4295">
        <v>731465393</v>
      </c>
    </row>
    <row r="4296" spans="1:62" x14ac:dyDescent="0.25">
      <c r="A4296" t="s">
        <v>25584</v>
      </c>
      <c r="B4296" s="2">
        <v>43516</v>
      </c>
      <c r="C4296" t="s">
        <v>63</v>
      </c>
      <c r="D4296" s="3">
        <v>43472.380055474539</v>
      </c>
      <c r="E4296" t="s">
        <v>64</v>
      </c>
      <c r="F4296" s="2">
        <v>43556</v>
      </c>
      <c r="G4296" s="2">
        <v>43799</v>
      </c>
      <c r="H4296" t="s">
        <v>2109</v>
      </c>
      <c r="J4296" t="s">
        <v>2110</v>
      </c>
      <c r="L4296" t="s">
        <v>2111</v>
      </c>
      <c r="M4296" t="s">
        <v>69</v>
      </c>
      <c r="N4296">
        <v>40409</v>
      </c>
      <c r="O4296" t="s">
        <v>70</v>
      </c>
      <c r="Q4296" t="s">
        <v>2112</v>
      </c>
      <c r="S4296" t="s">
        <v>72</v>
      </c>
      <c r="T4296" t="s">
        <v>524</v>
      </c>
      <c r="U4296" t="s">
        <v>525</v>
      </c>
      <c r="V4296" t="s">
        <v>526</v>
      </c>
      <c r="W4296" t="s">
        <v>69</v>
      </c>
      <c r="X4296" t="s">
        <v>1539</v>
      </c>
      <c r="Y4296" t="str">
        <f>"49-9098"</f>
        <v>49-9098</v>
      </c>
      <c r="Z4296" t="s">
        <v>1263</v>
      </c>
      <c r="AA4296">
        <v>238140</v>
      </c>
      <c r="AB4296">
        <v>10</v>
      </c>
      <c r="AC4296">
        <v>10</v>
      </c>
      <c r="AD4296" t="s">
        <v>79</v>
      </c>
      <c r="AE4296" t="s">
        <v>95</v>
      </c>
      <c r="AF4296">
        <v>35</v>
      </c>
      <c r="AG4296" s="4">
        <v>0.33333333333333331</v>
      </c>
      <c r="AH4296" s="4">
        <v>0.66666666666666663</v>
      </c>
      <c r="AI4296" s="5">
        <v>25.96</v>
      </c>
      <c r="AJ4296">
        <v>38.94</v>
      </c>
      <c r="AK4296">
        <v>38.94</v>
      </c>
      <c r="AL4296" t="s">
        <v>81</v>
      </c>
      <c r="AM4296" t="s">
        <v>82</v>
      </c>
      <c r="AO4296" t="s">
        <v>83</v>
      </c>
      <c r="AP4296" t="s">
        <v>130</v>
      </c>
      <c r="AQ4296" t="s">
        <v>130</v>
      </c>
      <c r="AR4296" t="s">
        <v>82</v>
      </c>
      <c r="AT4296" t="s">
        <v>82</v>
      </c>
      <c r="AW4296" t="s">
        <v>82</v>
      </c>
      <c r="AY4296" t="s">
        <v>2111</v>
      </c>
      <c r="AZ4296" t="s">
        <v>2007</v>
      </c>
      <c r="BA4296" t="s">
        <v>69</v>
      </c>
      <c r="BB4296">
        <v>40409</v>
      </c>
      <c r="BC4296" t="s">
        <v>79</v>
      </c>
      <c r="BH4296" t="s">
        <v>2110</v>
      </c>
      <c r="BJ4296">
        <v>200162995</v>
      </c>
    </row>
    <row r="4297" spans="1:62" x14ac:dyDescent="0.25">
      <c r="A4297" t="s">
        <v>25868</v>
      </c>
      <c r="B4297" s="2">
        <v>43516</v>
      </c>
      <c r="C4297" t="s">
        <v>63</v>
      </c>
      <c r="D4297" s="3">
        <v>43472.385696631944</v>
      </c>
      <c r="E4297" t="s">
        <v>64</v>
      </c>
      <c r="F4297" s="2">
        <v>43556</v>
      </c>
      <c r="G4297" s="2">
        <v>43784</v>
      </c>
      <c r="H4297" t="s">
        <v>25869</v>
      </c>
      <c r="I4297" t="s">
        <v>294</v>
      </c>
      <c r="J4297" t="s">
        <v>25870</v>
      </c>
      <c r="K4297" t="s">
        <v>296</v>
      </c>
      <c r="L4297" t="s">
        <v>297</v>
      </c>
      <c r="M4297" t="s">
        <v>298</v>
      </c>
      <c r="N4297">
        <v>3907</v>
      </c>
      <c r="O4297" t="s">
        <v>70</v>
      </c>
      <c r="Q4297" t="s">
        <v>299</v>
      </c>
      <c r="R4297">
        <v>409</v>
      </c>
      <c r="S4297" t="s">
        <v>82</v>
      </c>
      <c r="U4297" t="s">
        <v>92</v>
      </c>
      <c r="X4297" t="s">
        <v>25871</v>
      </c>
      <c r="Y4297" t="str">
        <f>"35-3031"</f>
        <v>35-3031</v>
      </c>
      <c r="Z4297" t="s">
        <v>410</v>
      </c>
      <c r="AA4297">
        <v>721110</v>
      </c>
      <c r="AB4297">
        <v>16</v>
      </c>
      <c r="AC4297">
        <v>16</v>
      </c>
      <c r="AD4297" t="s">
        <v>79</v>
      </c>
      <c r="AE4297" t="s">
        <v>95</v>
      </c>
      <c r="AF4297">
        <v>35</v>
      </c>
      <c r="AG4297" s="4">
        <v>0.27083333333333331</v>
      </c>
      <c r="AH4297" s="4">
        <v>0.9375</v>
      </c>
      <c r="AI4297" s="5">
        <v>12.39</v>
      </c>
      <c r="AJ4297">
        <v>18.59</v>
      </c>
      <c r="AL4297" t="s">
        <v>81</v>
      </c>
      <c r="AM4297" t="s">
        <v>82</v>
      </c>
      <c r="AO4297" t="s">
        <v>83</v>
      </c>
      <c r="AP4297" t="s">
        <v>67</v>
      </c>
      <c r="AQ4297" t="s">
        <v>67</v>
      </c>
      <c r="AR4297" t="s">
        <v>82</v>
      </c>
      <c r="AT4297" t="s">
        <v>82</v>
      </c>
      <c r="AW4297" t="s">
        <v>72</v>
      </c>
      <c r="AX4297">
        <v>3</v>
      </c>
      <c r="AY4297" t="s">
        <v>297</v>
      </c>
      <c r="AZ4297" t="s">
        <v>302</v>
      </c>
      <c r="BA4297" t="s">
        <v>298</v>
      </c>
      <c r="BB4297">
        <v>3907</v>
      </c>
      <c r="BC4297" t="s">
        <v>87</v>
      </c>
      <c r="BH4297" t="s">
        <v>25872</v>
      </c>
      <c r="BJ4297">
        <v>10369072</v>
      </c>
    </row>
    <row r="4298" spans="1:62" x14ac:dyDescent="0.25">
      <c r="A4298" t="s">
        <v>26142</v>
      </c>
      <c r="B4298" s="2">
        <v>43516</v>
      </c>
      <c r="C4298" t="s">
        <v>63</v>
      </c>
      <c r="D4298" s="3">
        <v>43472.383572800929</v>
      </c>
      <c r="E4298" t="s">
        <v>64</v>
      </c>
      <c r="F4298" s="2">
        <v>43556</v>
      </c>
      <c r="G4298" s="2">
        <v>43799</v>
      </c>
      <c r="H4298" t="s">
        <v>19760</v>
      </c>
      <c r="I4298" t="s">
        <v>19761</v>
      </c>
      <c r="J4298" t="s">
        <v>26143</v>
      </c>
      <c r="L4298" t="s">
        <v>20093</v>
      </c>
      <c r="M4298" t="s">
        <v>1246</v>
      </c>
      <c r="N4298">
        <v>63022</v>
      </c>
      <c r="O4298" t="s">
        <v>70</v>
      </c>
      <c r="Q4298" t="s">
        <v>19763</v>
      </c>
      <c r="S4298" t="s">
        <v>72</v>
      </c>
      <c r="T4298" t="s">
        <v>878</v>
      </c>
      <c r="U4298" t="s">
        <v>2878</v>
      </c>
      <c r="V4298" t="s">
        <v>2620</v>
      </c>
      <c r="W4298" t="s">
        <v>881</v>
      </c>
      <c r="X4298" t="s">
        <v>106</v>
      </c>
      <c r="Y4298" t="str">
        <f>"37-3011"</f>
        <v>37-3011</v>
      </c>
      <c r="Z4298" t="s">
        <v>94</v>
      </c>
      <c r="AA4298">
        <v>561730</v>
      </c>
      <c r="AB4298">
        <v>20</v>
      </c>
      <c r="AC4298">
        <v>20</v>
      </c>
      <c r="AD4298" t="s">
        <v>79</v>
      </c>
      <c r="AE4298" t="s">
        <v>95</v>
      </c>
      <c r="AF4298">
        <v>40</v>
      </c>
      <c r="AG4298" s="4">
        <v>0.29166666666666669</v>
      </c>
      <c r="AH4298" s="4">
        <v>0.6875</v>
      </c>
      <c r="AI4298" s="5">
        <v>14.52</v>
      </c>
      <c r="AJ4298">
        <v>21.78</v>
      </c>
      <c r="AK4298">
        <v>24</v>
      </c>
      <c r="AL4298" t="s">
        <v>81</v>
      </c>
      <c r="AM4298" t="s">
        <v>82</v>
      </c>
      <c r="AO4298" t="s">
        <v>83</v>
      </c>
      <c r="AR4298" t="s">
        <v>82</v>
      </c>
      <c r="AT4298" t="s">
        <v>82</v>
      </c>
      <c r="AW4298" t="s">
        <v>72</v>
      </c>
      <c r="AX4298">
        <v>1</v>
      </c>
      <c r="AY4298" t="s">
        <v>1707</v>
      </c>
      <c r="AZ4298" t="s">
        <v>9711</v>
      </c>
      <c r="BA4298" t="s">
        <v>1246</v>
      </c>
      <c r="BB4298">
        <v>63303</v>
      </c>
      <c r="BC4298" t="s">
        <v>79</v>
      </c>
      <c r="BH4298" t="s">
        <v>19764</v>
      </c>
      <c r="BJ4298">
        <v>273168789</v>
      </c>
    </row>
    <row r="4299" spans="1:62" x14ac:dyDescent="0.25">
      <c r="A4299" t="s">
        <v>26254</v>
      </c>
      <c r="B4299" s="2">
        <v>43516</v>
      </c>
      <c r="C4299" t="s">
        <v>63</v>
      </c>
      <c r="D4299" s="3">
        <v>43472.383028657408</v>
      </c>
      <c r="E4299" t="s">
        <v>64</v>
      </c>
      <c r="F4299" s="2">
        <v>43556</v>
      </c>
      <c r="G4299" s="2">
        <v>43830</v>
      </c>
      <c r="H4299" t="s">
        <v>26204</v>
      </c>
      <c r="I4299" t="s">
        <v>26205</v>
      </c>
      <c r="J4299" t="s">
        <v>26206</v>
      </c>
      <c r="L4299" t="s">
        <v>6283</v>
      </c>
      <c r="M4299" t="s">
        <v>774</v>
      </c>
      <c r="N4299">
        <v>80906</v>
      </c>
      <c r="O4299" t="s">
        <v>70</v>
      </c>
      <c r="Q4299" t="s">
        <v>26207</v>
      </c>
      <c r="S4299" t="s">
        <v>72</v>
      </c>
      <c r="T4299" t="s">
        <v>13444</v>
      </c>
      <c r="U4299" t="s">
        <v>13445</v>
      </c>
      <c r="V4299" t="s">
        <v>689</v>
      </c>
      <c r="W4299" t="s">
        <v>86</v>
      </c>
      <c r="X4299" t="s">
        <v>12418</v>
      </c>
      <c r="Y4299" t="str">
        <f>"35-9011"</f>
        <v>35-9011</v>
      </c>
      <c r="Z4299" t="s">
        <v>1925</v>
      </c>
      <c r="AA4299">
        <v>721110</v>
      </c>
      <c r="AB4299">
        <v>20</v>
      </c>
      <c r="AC4299">
        <v>20</v>
      </c>
      <c r="AD4299" t="s">
        <v>79</v>
      </c>
      <c r="AE4299" t="s">
        <v>95</v>
      </c>
      <c r="AF4299">
        <v>35</v>
      </c>
      <c r="AG4299" s="4">
        <v>0.20833333333333334</v>
      </c>
      <c r="AH4299" s="4">
        <v>0.54166666666666663</v>
      </c>
      <c r="AI4299" s="5">
        <v>11.1</v>
      </c>
      <c r="AL4299" t="s">
        <v>81</v>
      </c>
      <c r="AM4299" t="s">
        <v>82</v>
      </c>
      <c r="AO4299" t="s">
        <v>83</v>
      </c>
      <c r="AP4299" t="s">
        <v>67</v>
      </c>
      <c r="AQ4299" t="s">
        <v>67</v>
      </c>
      <c r="AR4299" t="s">
        <v>82</v>
      </c>
      <c r="AT4299" t="s">
        <v>82</v>
      </c>
      <c r="AW4299" t="s">
        <v>82</v>
      </c>
      <c r="AY4299" t="s">
        <v>1552</v>
      </c>
      <c r="AZ4299" t="s">
        <v>26255</v>
      </c>
      <c r="BA4299" t="s">
        <v>774</v>
      </c>
      <c r="BB4299">
        <v>80906</v>
      </c>
      <c r="BC4299" t="s">
        <v>79</v>
      </c>
      <c r="BH4299" t="s">
        <v>26209</v>
      </c>
      <c r="BJ4299">
        <v>840155150</v>
      </c>
    </row>
    <row r="4300" spans="1:62" x14ac:dyDescent="0.25">
      <c r="A4300" t="s">
        <v>26800</v>
      </c>
      <c r="B4300" s="2">
        <v>43516</v>
      </c>
      <c r="C4300" t="s">
        <v>63</v>
      </c>
      <c r="D4300" s="3">
        <v>43472.383173726848</v>
      </c>
      <c r="E4300" t="s">
        <v>64</v>
      </c>
      <c r="F4300" s="2">
        <v>43556</v>
      </c>
      <c r="G4300" s="2">
        <v>43800</v>
      </c>
      <c r="H4300" t="s">
        <v>26801</v>
      </c>
      <c r="I4300" t="s">
        <v>26802</v>
      </c>
      <c r="J4300" t="s">
        <v>26803</v>
      </c>
      <c r="L4300" t="s">
        <v>7619</v>
      </c>
      <c r="M4300" t="s">
        <v>105</v>
      </c>
      <c r="N4300">
        <v>76266</v>
      </c>
      <c r="O4300" t="s">
        <v>70</v>
      </c>
      <c r="Q4300" t="s">
        <v>26804</v>
      </c>
      <c r="S4300" t="s">
        <v>72</v>
      </c>
      <c r="T4300" t="s">
        <v>1855</v>
      </c>
      <c r="U4300" t="s">
        <v>1856</v>
      </c>
      <c r="V4300" t="s">
        <v>863</v>
      </c>
      <c r="W4300" t="s">
        <v>105</v>
      </c>
      <c r="X4300" t="s">
        <v>1758</v>
      </c>
      <c r="Y4300" t="str">
        <f>"37-3011"</f>
        <v>37-3011</v>
      </c>
      <c r="Z4300" t="s">
        <v>94</v>
      </c>
      <c r="AA4300">
        <v>561790</v>
      </c>
      <c r="AB4300">
        <v>7</v>
      </c>
      <c r="AC4300">
        <v>7</v>
      </c>
      <c r="AD4300" t="s">
        <v>79</v>
      </c>
      <c r="AE4300" t="s">
        <v>95</v>
      </c>
      <c r="AF4300">
        <v>40</v>
      </c>
      <c r="AG4300" s="4">
        <v>0.33333333333333331</v>
      </c>
      <c r="AH4300" s="4">
        <v>0.70833333333333337</v>
      </c>
      <c r="AI4300" s="5">
        <v>13.94</v>
      </c>
      <c r="AJ4300">
        <v>20.91</v>
      </c>
      <c r="AL4300" t="s">
        <v>81</v>
      </c>
      <c r="AM4300" t="s">
        <v>82</v>
      </c>
      <c r="AO4300" t="s">
        <v>83</v>
      </c>
      <c r="AR4300" t="s">
        <v>82</v>
      </c>
      <c r="AT4300" t="s">
        <v>82</v>
      </c>
      <c r="AW4300" t="s">
        <v>82</v>
      </c>
      <c r="AY4300" t="s">
        <v>7619</v>
      </c>
      <c r="AZ4300" t="s">
        <v>26805</v>
      </c>
      <c r="BA4300" t="s">
        <v>105</v>
      </c>
      <c r="BB4300">
        <v>76266</v>
      </c>
      <c r="BC4300" t="s">
        <v>79</v>
      </c>
      <c r="BH4300" t="s">
        <v>26803</v>
      </c>
      <c r="BJ4300">
        <v>611433423</v>
      </c>
    </row>
    <row r="4301" spans="1:62" x14ac:dyDescent="0.25">
      <c r="A4301" t="s">
        <v>26930</v>
      </c>
      <c r="B4301" s="2">
        <v>43516</v>
      </c>
      <c r="C4301" t="s">
        <v>63</v>
      </c>
      <c r="D4301" s="3">
        <v>43472.384811388889</v>
      </c>
      <c r="E4301" t="s">
        <v>64</v>
      </c>
      <c r="F4301" s="2">
        <v>43556</v>
      </c>
      <c r="G4301" s="2">
        <v>43830</v>
      </c>
      <c r="H4301" t="s">
        <v>26204</v>
      </c>
      <c r="I4301" t="s">
        <v>26205</v>
      </c>
      <c r="J4301" t="s">
        <v>26206</v>
      </c>
      <c r="L4301" t="s">
        <v>6283</v>
      </c>
      <c r="M4301" t="s">
        <v>774</v>
      </c>
      <c r="N4301">
        <v>80906</v>
      </c>
      <c r="O4301" t="s">
        <v>70</v>
      </c>
      <c r="Q4301" t="s">
        <v>26207</v>
      </c>
      <c r="S4301" t="s">
        <v>72</v>
      </c>
      <c r="T4301" t="s">
        <v>13444</v>
      </c>
      <c r="U4301" t="s">
        <v>13445</v>
      </c>
      <c r="V4301" t="s">
        <v>689</v>
      </c>
      <c r="W4301" t="s">
        <v>86</v>
      </c>
      <c r="X4301" t="s">
        <v>26931</v>
      </c>
      <c r="Y4301" t="str">
        <f>"39-3093"</f>
        <v>39-3093</v>
      </c>
      <c r="Z4301" t="s">
        <v>10314</v>
      </c>
      <c r="AA4301">
        <v>721110</v>
      </c>
      <c r="AB4301">
        <v>6</v>
      </c>
      <c r="AC4301">
        <v>6</v>
      </c>
      <c r="AD4301" t="s">
        <v>79</v>
      </c>
      <c r="AE4301" t="s">
        <v>95</v>
      </c>
      <c r="AF4301">
        <v>35</v>
      </c>
      <c r="AG4301" s="4">
        <v>0.20833333333333334</v>
      </c>
      <c r="AH4301" s="4">
        <v>0.54166666666666663</v>
      </c>
      <c r="AI4301" s="5">
        <v>13.64</v>
      </c>
      <c r="AJ4301">
        <v>20.46</v>
      </c>
      <c r="AL4301" t="s">
        <v>81</v>
      </c>
      <c r="AM4301" t="s">
        <v>82</v>
      </c>
      <c r="AO4301" t="s">
        <v>83</v>
      </c>
      <c r="AP4301" t="s">
        <v>67</v>
      </c>
      <c r="AQ4301" t="s">
        <v>67</v>
      </c>
      <c r="AR4301" t="s">
        <v>82</v>
      </c>
      <c r="AT4301" t="s">
        <v>82</v>
      </c>
      <c r="AW4301" t="s">
        <v>82</v>
      </c>
      <c r="AY4301" t="s">
        <v>1552</v>
      </c>
      <c r="AZ4301" t="s">
        <v>1554</v>
      </c>
      <c r="BA4301" t="s">
        <v>774</v>
      </c>
      <c r="BB4301">
        <v>80906</v>
      </c>
      <c r="BC4301" t="s">
        <v>87</v>
      </c>
      <c r="BH4301" t="s">
        <v>26333</v>
      </c>
      <c r="BJ4301">
        <v>840155150</v>
      </c>
    </row>
    <row r="4302" spans="1:62" x14ac:dyDescent="0.25">
      <c r="A4302" t="s">
        <v>27176</v>
      </c>
      <c r="B4302" s="2">
        <v>43516</v>
      </c>
      <c r="C4302" t="s">
        <v>63</v>
      </c>
      <c r="D4302" s="3">
        <v>43472.38935114583</v>
      </c>
      <c r="E4302" t="s">
        <v>117</v>
      </c>
      <c r="H4302" t="s">
        <v>8333</v>
      </c>
      <c r="I4302" t="s">
        <v>67</v>
      </c>
      <c r="J4302" t="s">
        <v>8334</v>
      </c>
      <c r="L4302" t="s">
        <v>3586</v>
      </c>
      <c r="M4302" t="s">
        <v>105</v>
      </c>
      <c r="N4302">
        <v>76527</v>
      </c>
      <c r="O4302" t="s">
        <v>70</v>
      </c>
      <c r="Q4302" t="s">
        <v>8335</v>
      </c>
      <c r="S4302" t="s">
        <v>72</v>
      </c>
      <c r="T4302" t="s">
        <v>1855</v>
      </c>
      <c r="U4302" t="s">
        <v>1856</v>
      </c>
      <c r="V4302" t="s">
        <v>863</v>
      </c>
      <c r="W4302" t="s">
        <v>105</v>
      </c>
      <c r="X4302" t="s">
        <v>1758</v>
      </c>
      <c r="Y4302" t="str">
        <f>"53-7062"</f>
        <v>53-7062</v>
      </c>
      <c r="Z4302" t="s">
        <v>337</v>
      </c>
      <c r="AA4302">
        <v>212311</v>
      </c>
      <c r="AB4302">
        <v>60</v>
      </c>
      <c r="AD4302" t="s">
        <v>79</v>
      </c>
      <c r="AE4302" t="s">
        <v>95</v>
      </c>
      <c r="AF4302">
        <v>40</v>
      </c>
      <c r="AG4302" s="4">
        <v>0.33333333333333331</v>
      </c>
      <c r="AH4302" s="4">
        <v>0.70833333333333337</v>
      </c>
      <c r="AI4302" s="5">
        <v>12.88</v>
      </c>
      <c r="AJ4302">
        <v>19.32</v>
      </c>
      <c r="AK4302">
        <v>20.25</v>
      </c>
      <c r="AL4302" t="s">
        <v>81</v>
      </c>
      <c r="AM4302" t="s">
        <v>82</v>
      </c>
      <c r="AO4302" t="s">
        <v>83</v>
      </c>
      <c r="AR4302" t="s">
        <v>82</v>
      </c>
      <c r="AT4302" t="s">
        <v>82</v>
      </c>
      <c r="AW4302" t="s">
        <v>72</v>
      </c>
      <c r="AX4302">
        <v>1</v>
      </c>
      <c r="AY4302" t="s">
        <v>3586</v>
      </c>
      <c r="AZ4302" t="s">
        <v>2062</v>
      </c>
      <c r="BA4302" t="s">
        <v>105</v>
      </c>
      <c r="BB4302">
        <v>76527</v>
      </c>
      <c r="BC4302" t="s">
        <v>79</v>
      </c>
      <c r="BH4302" t="s">
        <v>8334</v>
      </c>
      <c r="BJ4302">
        <v>204628307</v>
      </c>
    </row>
    <row r="4303" spans="1:62" x14ac:dyDescent="0.25">
      <c r="A4303" t="s">
        <v>27207</v>
      </c>
      <c r="B4303" s="2">
        <v>43516</v>
      </c>
      <c r="C4303" t="s">
        <v>63</v>
      </c>
      <c r="D4303" s="3">
        <v>43472.380721527777</v>
      </c>
      <c r="E4303" t="s">
        <v>64</v>
      </c>
      <c r="F4303" s="2">
        <v>43556</v>
      </c>
      <c r="G4303" s="2">
        <v>43778</v>
      </c>
      <c r="H4303" t="s">
        <v>27208</v>
      </c>
      <c r="I4303" t="s">
        <v>27209</v>
      </c>
      <c r="J4303" t="s">
        <v>6865</v>
      </c>
      <c r="L4303" t="s">
        <v>6866</v>
      </c>
      <c r="M4303" t="s">
        <v>147</v>
      </c>
      <c r="N4303">
        <v>19462</v>
      </c>
      <c r="O4303" t="s">
        <v>70</v>
      </c>
      <c r="Q4303" t="s">
        <v>5788</v>
      </c>
      <c r="S4303" t="s">
        <v>72</v>
      </c>
      <c r="T4303" t="s">
        <v>5946</v>
      </c>
      <c r="U4303" t="s">
        <v>5854</v>
      </c>
      <c r="V4303" t="s">
        <v>6868</v>
      </c>
      <c r="W4303" t="s">
        <v>232</v>
      </c>
      <c r="X4303" t="s">
        <v>106</v>
      </c>
      <c r="Y4303" t="str">
        <f>"37-3011"</f>
        <v>37-3011</v>
      </c>
      <c r="Z4303" t="s">
        <v>94</v>
      </c>
      <c r="AA4303">
        <v>561730</v>
      </c>
      <c r="AB4303">
        <v>50</v>
      </c>
      <c r="AC4303">
        <v>50</v>
      </c>
      <c r="AD4303" t="s">
        <v>79</v>
      </c>
      <c r="AE4303" t="s">
        <v>80</v>
      </c>
      <c r="AF4303">
        <v>40</v>
      </c>
      <c r="AG4303" s="4">
        <v>0.29166666666666669</v>
      </c>
      <c r="AH4303" s="4">
        <v>0.72916666666666663</v>
      </c>
      <c r="AI4303" s="5">
        <v>16.25</v>
      </c>
      <c r="AJ4303">
        <v>24.38</v>
      </c>
      <c r="AL4303" t="s">
        <v>81</v>
      </c>
      <c r="AM4303" t="s">
        <v>82</v>
      </c>
      <c r="AO4303" t="s">
        <v>83</v>
      </c>
      <c r="AR4303" t="s">
        <v>82</v>
      </c>
      <c r="AT4303" t="s">
        <v>82</v>
      </c>
      <c r="AW4303" t="s">
        <v>82</v>
      </c>
      <c r="AY4303" t="s">
        <v>4681</v>
      </c>
      <c r="AZ4303" t="s">
        <v>4681</v>
      </c>
      <c r="BA4303" t="s">
        <v>774</v>
      </c>
      <c r="BB4303">
        <v>80239</v>
      </c>
      <c r="BC4303" t="s">
        <v>79</v>
      </c>
      <c r="BH4303" t="s">
        <v>27210</v>
      </c>
      <c r="BJ4303">
        <v>840617653</v>
      </c>
    </row>
    <row r="4304" spans="1:62" x14ac:dyDescent="0.25">
      <c r="A4304" t="s">
        <v>27231</v>
      </c>
      <c r="B4304" s="2">
        <v>43516</v>
      </c>
      <c r="C4304" t="s">
        <v>63</v>
      </c>
      <c r="D4304" s="3">
        <v>43472.386268368056</v>
      </c>
      <c r="E4304" t="s">
        <v>64</v>
      </c>
      <c r="F4304" s="2">
        <v>43556</v>
      </c>
      <c r="G4304" s="2">
        <v>43784</v>
      </c>
      <c r="H4304" t="s">
        <v>25869</v>
      </c>
      <c r="I4304" t="s">
        <v>294</v>
      </c>
      <c r="J4304" t="s">
        <v>25870</v>
      </c>
      <c r="K4304" t="s">
        <v>296</v>
      </c>
      <c r="L4304" t="s">
        <v>297</v>
      </c>
      <c r="M4304" t="s">
        <v>298</v>
      </c>
      <c r="N4304">
        <v>3907</v>
      </c>
      <c r="O4304" t="s">
        <v>70</v>
      </c>
      <c r="Q4304" t="s">
        <v>299</v>
      </c>
      <c r="R4304">
        <v>409</v>
      </c>
      <c r="S4304" t="s">
        <v>82</v>
      </c>
      <c r="U4304" t="s">
        <v>92</v>
      </c>
      <c r="X4304" t="s">
        <v>315</v>
      </c>
      <c r="Y4304" t="str">
        <f>"35-9021"</f>
        <v>35-9021</v>
      </c>
      <c r="Z4304" t="s">
        <v>315</v>
      </c>
      <c r="AA4304">
        <v>721110</v>
      </c>
      <c r="AB4304">
        <v>5</v>
      </c>
      <c r="AC4304">
        <v>5</v>
      </c>
      <c r="AD4304" t="s">
        <v>79</v>
      </c>
      <c r="AE4304" t="s">
        <v>95</v>
      </c>
      <c r="AF4304">
        <v>35</v>
      </c>
      <c r="AG4304" s="4">
        <v>0.29166666666666669</v>
      </c>
      <c r="AH4304" s="4">
        <v>0.95833333333333337</v>
      </c>
      <c r="AI4304" s="6">
        <v>11</v>
      </c>
      <c r="AJ4304">
        <v>16.5</v>
      </c>
      <c r="AL4304" t="s">
        <v>81</v>
      </c>
      <c r="AM4304" t="s">
        <v>82</v>
      </c>
      <c r="AO4304" t="s">
        <v>83</v>
      </c>
      <c r="AP4304" t="s">
        <v>67</v>
      </c>
      <c r="AQ4304" t="s">
        <v>67</v>
      </c>
      <c r="AR4304" t="s">
        <v>82</v>
      </c>
      <c r="AT4304" t="s">
        <v>82</v>
      </c>
      <c r="AW4304" t="s">
        <v>72</v>
      </c>
      <c r="AX4304">
        <v>3</v>
      </c>
      <c r="AY4304" t="s">
        <v>14933</v>
      </c>
      <c r="AZ4304" t="s">
        <v>812</v>
      </c>
      <c r="BA4304" t="s">
        <v>298</v>
      </c>
      <c r="BB4304">
        <v>3907</v>
      </c>
      <c r="BC4304" t="s">
        <v>87</v>
      </c>
      <c r="BH4304" t="s">
        <v>25872</v>
      </c>
      <c r="BJ4304">
        <v>10369072</v>
      </c>
    </row>
    <row r="4305" spans="1:62" x14ac:dyDescent="0.25">
      <c r="A4305" t="s">
        <v>27243</v>
      </c>
      <c r="B4305" s="2">
        <v>43516</v>
      </c>
      <c r="C4305" t="s">
        <v>63</v>
      </c>
      <c r="D4305" s="3">
        <v>43472.38850721065</v>
      </c>
      <c r="E4305" t="s">
        <v>117</v>
      </c>
      <c r="H4305" t="s">
        <v>8333</v>
      </c>
      <c r="I4305" t="s">
        <v>67</v>
      </c>
      <c r="J4305" t="s">
        <v>8334</v>
      </c>
      <c r="K4305" t="s">
        <v>67</v>
      </c>
      <c r="L4305" t="s">
        <v>3586</v>
      </c>
      <c r="M4305" t="s">
        <v>105</v>
      </c>
      <c r="N4305">
        <v>76527</v>
      </c>
      <c r="O4305" t="s">
        <v>70</v>
      </c>
      <c r="Q4305" t="s">
        <v>8335</v>
      </c>
      <c r="S4305" t="s">
        <v>72</v>
      </c>
      <c r="T4305" t="s">
        <v>1855</v>
      </c>
      <c r="U4305" t="s">
        <v>1856</v>
      </c>
      <c r="V4305" t="s">
        <v>863</v>
      </c>
      <c r="W4305" t="s">
        <v>105</v>
      </c>
      <c r="X4305" t="s">
        <v>1758</v>
      </c>
      <c r="Y4305" t="str">
        <f>"53-7062"</f>
        <v>53-7062</v>
      </c>
      <c r="Z4305" t="s">
        <v>337</v>
      </c>
      <c r="AA4305">
        <v>212311</v>
      </c>
      <c r="AB4305">
        <v>50</v>
      </c>
      <c r="AD4305" t="s">
        <v>79</v>
      </c>
      <c r="AE4305" t="s">
        <v>95</v>
      </c>
      <c r="AF4305">
        <v>40</v>
      </c>
      <c r="AG4305" s="4">
        <v>0.33333333333333331</v>
      </c>
      <c r="AH4305" s="4">
        <v>0.70833333333333337</v>
      </c>
      <c r="AI4305" s="5">
        <v>12.63</v>
      </c>
      <c r="AJ4305">
        <v>18.95</v>
      </c>
      <c r="AK4305">
        <v>20.25</v>
      </c>
      <c r="AL4305" t="s">
        <v>81</v>
      </c>
      <c r="AM4305" t="s">
        <v>82</v>
      </c>
      <c r="AO4305" t="s">
        <v>83</v>
      </c>
      <c r="AR4305" t="s">
        <v>82</v>
      </c>
      <c r="AT4305" t="s">
        <v>82</v>
      </c>
      <c r="AW4305" t="s">
        <v>72</v>
      </c>
      <c r="AX4305">
        <v>1</v>
      </c>
      <c r="AY4305" t="s">
        <v>8336</v>
      </c>
      <c r="AZ4305" t="s">
        <v>8336</v>
      </c>
      <c r="BA4305" t="s">
        <v>105</v>
      </c>
      <c r="BB4305">
        <v>76877</v>
      </c>
      <c r="BC4305" t="s">
        <v>79</v>
      </c>
      <c r="BH4305" t="s">
        <v>8337</v>
      </c>
      <c r="BI4305" t="s">
        <v>67</v>
      </c>
      <c r="BJ4305">
        <v>204628307</v>
      </c>
    </row>
    <row r="4306" spans="1:62" x14ac:dyDescent="0.25">
      <c r="A4306" t="s">
        <v>27416</v>
      </c>
      <c r="B4306" s="2">
        <v>43516</v>
      </c>
      <c r="C4306" t="s">
        <v>63</v>
      </c>
      <c r="D4306" s="3">
        <v>43472.380684317126</v>
      </c>
      <c r="E4306" t="s">
        <v>64</v>
      </c>
      <c r="F4306" s="2">
        <v>43556</v>
      </c>
      <c r="G4306" s="2">
        <v>43799</v>
      </c>
      <c r="H4306" t="s">
        <v>2172</v>
      </c>
      <c r="I4306" t="s">
        <v>67</v>
      </c>
      <c r="J4306" t="s">
        <v>2173</v>
      </c>
      <c r="K4306" t="s">
        <v>2174</v>
      </c>
      <c r="L4306" t="s">
        <v>2169</v>
      </c>
      <c r="M4306" t="s">
        <v>232</v>
      </c>
      <c r="N4306">
        <v>11003</v>
      </c>
      <c r="O4306" t="s">
        <v>70</v>
      </c>
      <c r="P4306" t="s">
        <v>67</v>
      </c>
      <c r="Q4306" t="s">
        <v>2175</v>
      </c>
      <c r="S4306" t="s">
        <v>72</v>
      </c>
      <c r="T4306" t="s">
        <v>2176</v>
      </c>
      <c r="U4306" t="s">
        <v>2091</v>
      </c>
      <c r="V4306" t="s">
        <v>68</v>
      </c>
      <c r="W4306" t="s">
        <v>69</v>
      </c>
      <c r="X4306" t="s">
        <v>2177</v>
      </c>
      <c r="Y4306" t="str">
        <f>"39-2021"</f>
        <v>39-2021</v>
      </c>
      <c r="Z4306" t="s">
        <v>78</v>
      </c>
      <c r="AA4306">
        <v>711219</v>
      </c>
      <c r="AB4306">
        <v>10</v>
      </c>
      <c r="AC4306">
        <v>10</v>
      </c>
      <c r="AD4306" t="s">
        <v>79</v>
      </c>
      <c r="AE4306" t="s">
        <v>95</v>
      </c>
      <c r="AF4306">
        <v>35</v>
      </c>
      <c r="AG4306" s="4">
        <v>0.33333333333333331</v>
      </c>
      <c r="AH4306" s="4">
        <v>0.66666666666666663</v>
      </c>
      <c r="AI4306" s="6">
        <v>15</v>
      </c>
      <c r="AJ4306">
        <v>22.5</v>
      </c>
      <c r="AK4306">
        <v>22.5</v>
      </c>
      <c r="AL4306" t="s">
        <v>81</v>
      </c>
      <c r="AM4306" t="s">
        <v>82</v>
      </c>
      <c r="AO4306" t="s">
        <v>83</v>
      </c>
      <c r="AP4306" t="s">
        <v>67</v>
      </c>
      <c r="AQ4306" t="s">
        <v>67</v>
      </c>
      <c r="AR4306" t="s">
        <v>82</v>
      </c>
      <c r="AT4306" t="s">
        <v>82</v>
      </c>
      <c r="AW4306" t="s">
        <v>82</v>
      </c>
      <c r="AY4306" t="s">
        <v>2169</v>
      </c>
      <c r="AZ4306" t="s">
        <v>698</v>
      </c>
      <c r="BA4306" t="s">
        <v>232</v>
      </c>
      <c r="BB4306">
        <v>11003</v>
      </c>
      <c r="BC4306" t="s">
        <v>79</v>
      </c>
      <c r="BH4306" t="s">
        <v>2173</v>
      </c>
      <c r="BI4306" t="s">
        <v>2178</v>
      </c>
      <c r="BJ4306">
        <v>112536378</v>
      </c>
    </row>
    <row r="4307" spans="1:62" x14ac:dyDescent="0.25">
      <c r="A4307" t="s">
        <v>27440</v>
      </c>
      <c r="B4307" s="2">
        <v>43516</v>
      </c>
      <c r="C4307" t="s">
        <v>63</v>
      </c>
      <c r="D4307" s="3">
        <v>43472.382010300928</v>
      </c>
      <c r="E4307" t="s">
        <v>64</v>
      </c>
      <c r="F4307" s="2">
        <v>43556</v>
      </c>
      <c r="G4307" s="2">
        <v>43799</v>
      </c>
      <c r="H4307" t="s">
        <v>23868</v>
      </c>
      <c r="I4307" t="s">
        <v>23869</v>
      </c>
      <c r="J4307" t="s">
        <v>23870</v>
      </c>
      <c r="K4307" t="s">
        <v>23871</v>
      </c>
      <c r="L4307" t="s">
        <v>6769</v>
      </c>
      <c r="M4307" t="s">
        <v>787</v>
      </c>
      <c r="N4307">
        <v>36603</v>
      </c>
      <c r="O4307" t="s">
        <v>70</v>
      </c>
      <c r="Q4307" t="s">
        <v>23872</v>
      </c>
      <c r="S4307" t="s">
        <v>72</v>
      </c>
      <c r="T4307" t="s">
        <v>2824</v>
      </c>
      <c r="U4307" t="s">
        <v>3717</v>
      </c>
      <c r="V4307" t="s">
        <v>642</v>
      </c>
      <c r="W4307" t="s">
        <v>105</v>
      </c>
      <c r="X4307" t="s">
        <v>1758</v>
      </c>
      <c r="Y4307" t="str">
        <f>"37-3011"</f>
        <v>37-3011</v>
      </c>
      <c r="Z4307" t="s">
        <v>94</v>
      </c>
      <c r="AA4307">
        <v>561730</v>
      </c>
      <c r="AB4307">
        <v>10</v>
      </c>
      <c r="AC4307">
        <v>10</v>
      </c>
      <c r="AD4307" t="s">
        <v>79</v>
      </c>
      <c r="AE4307" t="s">
        <v>95</v>
      </c>
      <c r="AF4307">
        <v>40</v>
      </c>
      <c r="AG4307" s="4">
        <v>0.27083333333333331</v>
      </c>
      <c r="AH4307" s="4">
        <v>0.64583333333333337</v>
      </c>
      <c r="AI4307" s="5">
        <v>11.71</v>
      </c>
      <c r="AJ4307">
        <v>17.57</v>
      </c>
      <c r="AK4307">
        <v>19.5</v>
      </c>
      <c r="AL4307" t="s">
        <v>81</v>
      </c>
      <c r="AM4307" t="s">
        <v>82</v>
      </c>
      <c r="AO4307" t="s">
        <v>83</v>
      </c>
      <c r="AR4307" t="s">
        <v>82</v>
      </c>
      <c r="AT4307" t="s">
        <v>82</v>
      </c>
      <c r="AW4307" t="s">
        <v>82</v>
      </c>
      <c r="AY4307" t="s">
        <v>6769</v>
      </c>
      <c r="AZ4307" t="s">
        <v>6769</v>
      </c>
      <c r="BA4307" t="s">
        <v>787</v>
      </c>
      <c r="BB4307">
        <v>36603</v>
      </c>
      <c r="BC4307" t="s">
        <v>79</v>
      </c>
      <c r="BH4307" t="s">
        <v>23870</v>
      </c>
      <c r="BJ4307">
        <v>920197782</v>
      </c>
    </row>
    <row r="4308" spans="1:62" x14ac:dyDescent="0.25">
      <c r="A4308" t="s">
        <v>27567</v>
      </c>
      <c r="B4308" s="2">
        <v>43516</v>
      </c>
      <c r="C4308" t="s">
        <v>63</v>
      </c>
      <c r="D4308" s="3">
        <v>43472.384384224541</v>
      </c>
      <c r="E4308" t="s">
        <v>64</v>
      </c>
      <c r="F4308" s="2">
        <v>43556</v>
      </c>
      <c r="G4308" s="2">
        <v>43793</v>
      </c>
      <c r="H4308" t="s">
        <v>27568</v>
      </c>
      <c r="J4308" t="s">
        <v>27569</v>
      </c>
      <c r="L4308" t="s">
        <v>21336</v>
      </c>
      <c r="M4308" t="s">
        <v>844</v>
      </c>
      <c r="N4308">
        <v>60435</v>
      </c>
      <c r="O4308" t="s">
        <v>70</v>
      </c>
      <c r="Q4308" t="s">
        <v>27570</v>
      </c>
      <c r="S4308" t="s">
        <v>72</v>
      </c>
      <c r="T4308" t="s">
        <v>13303</v>
      </c>
      <c r="U4308" t="s">
        <v>27571</v>
      </c>
      <c r="V4308" t="s">
        <v>1757</v>
      </c>
      <c r="W4308" t="s">
        <v>278</v>
      </c>
      <c r="X4308" t="s">
        <v>106</v>
      </c>
      <c r="Y4308" t="str">
        <f>"37-3011"</f>
        <v>37-3011</v>
      </c>
      <c r="Z4308" t="s">
        <v>94</v>
      </c>
      <c r="AA4308">
        <v>561730</v>
      </c>
      <c r="AB4308">
        <v>10</v>
      </c>
      <c r="AC4308">
        <v>10</v>
      </c>
      <c r="AD4308" t="s">
        <v>79</v>
      </c>
      <c r="AE4308" t="s">
        <v>80</v>
      </c>
      <c r="AF4308">
        <v>40</v>
      </c>
      <c r="AG4308" s="4">
        <v>0.29166666666666669</v>
      </c>
      <c r="AH4308" s="4">
        <v>0.64583333333333337</v>
      </c>
      <c r="AI4308" s="5">
        <v>15.59</v>
      </c>
      <c r="AJ4308">
        <v>23.39</v>
      </c>
      <c r="AL4308" t="s">
        <v>81</v>
      </c>
      <c r="AM4308" t="s">
        <v>82</v>
      </c>
      <c r="AO4308" t="s">
        <v>83</v>
      </c>
      <c r="AR4308" t="s">
        <v>82</v>
      </c>
      <c r="AT4308" t="s">
        <v>82</v>
      </c>
      <c r="AW4308" t="s">
        <v>82</v>
      </c>
      <c r="AY4308" t="s">
        <v>13566</v>
      </c>
      <c r="AZ4308" t="s">
        <v>847</v>
      </c>
      <c r="BA4308" t="s">
        <v>844</v>
      </c>
      <c r="BB4308">
        <v>60586</v>
      </c>
      <c r="BC4308" t="s">
        <v>79</v>
      </c>
      <c r="BH4308" t="s">
        <v>27572</v>
      </c>
      <c r="BJ4308">
        <v>262437906</v>
      </c>
    </row>
    <row r="4309" spans="1:62" x14ac:dyDescent="0.25">
      <c r="A4309" t="s">
        <v>27646</v>
      </c>
      <c r="B4309" s="2">
        <v>43516</v>
      </c>
      <c r="C4309" t="s">
        <v>63</v>
      </c>
      <c r="D4309" s="3">
        <v>43472.385280960647</v>
      </c>
      <c r="E4309" t="s">
        <v>64</v>
      </c>
      <c r="F4309" s="2">
        <v>43556</v>
      </c>
      <c r="G4309" s="2">
        <v>43813</v>
      </c>
      <c r="H4309" t="s">
        <v>27647</v>
      </c>
      <c r="I4309" t="s">
        <v>27648</v>
      </c>
      <c r="J4309" t="s">
        <v>27649</v>
      </c>
      <c r="L4309" t="s">
        <v>27650</v>
      </c>
      <c r="M4309" t="s">
        <v>147</v>
      </c>
      <c r="N4309">
        <v>18928</v>
      </c>
      <c r="O4309" t="s">
        <v>70</v>
      </c>
      <c r="Q4309" t="s">
        <v>27651</v>
      </c>
      <c r="S4309" t="s">
        <v>72</v>
      </c>
      <c r="T4309" t="s">
        <v>1917</v>
      </c>
      <c r="U4309" t="s">
        <v>1918</v>
      </c>
      <c r="V4309" t="s">
        <v>1919</v>
      </c>
      <c r="W4309" t="s">
        <v>105</v>
      </c>
      <c r="X4309" t="s">
        <v>106</v>
      </c>
      <c r="Y4309" t="str">
        <f>"37-3011"</f>
        <v>37-3011</v>
      </c>
      <c r="Z4309" t="s">
        <v>94</v>
      </c>
      <c r="AA4309">
        <v>561730</v>
      </c>
      <c r="AB4309">
        <v>4</v>
      </c>
      <c r="AC4309">
        <v>4</v>
      </c>
      <c r="AD4309" t="s">
        <v>79</v>
      </c>
      <c r="AE4309" t="s">
        <v>95</v>
      </c>
      <c r="AF4309">
        <v>35</v>
      </c>
      <c r="AG4309" s="4">
        <v>0.3125</v>
      </c>
      <c r="AH4309" s="4">
        <v>0.79166666666666663</v>
      </c>
      <c r="AI4309" s="5">
        <v>15.73</v>
      </c>
      <c r="AJ4309">
        <v>23.6</v>
      </c>
      <c r="AL4309" t="s">
        <v>81</v>
      </c>
      <c r="AM4309" t="s">
        <v>82</v>
      </c>
      <c r="AO4309" t="s">
        <v>83</v>
      </c>
      <c r="AR4309" t="s">
        <v>82</v>
      </c>
      <c r="AT4309" t="s">
        <v>82</v>
      </c>
      <c r="AW4309" t="s">
        <v>82</v>
      </c>
      <c r="AY4309" t="s">
        <v>27650</v>
      </c>
      <c r="AZ4309" t="s">
        <v>1521</v>
      </c>
      <c r="BA4309" t="s">
        <v>147</v>
      </c>
      <c r="BB4309">
        <v>18928</v>
      </c>
      <c r="BC4309" t="s">
        <v>79</v>
      </c>
      <c r="BH4309" t="s">
        <v>27649</v>
      </c>
      <c r="BJ4309">
        <v>231604033</v>
      </c>
    </row>
    <row r="4310" spans="1:62" x14ac:dyDescent="0.25">
      <c r="A4310" t="s">
        <v>27652</v>
      </c>
      <c r="B4310" s="2">
        <v>43516</v>
      </c>
      <c r="C4310" t="s">
        <v>63</v>
      </c>
      <c r="D4310" s="3">
        <v>43472.384074803238</v>
      </c>
      <c r="E4310" t="s">
        <v>64</v>
      </c>
      <c r="F4310" s="2">
        <v>43556</v>
      </c>
      <c r="G4310" s="2">
        <v>43822</v>
      </c>
      <c r="H4310" t="s">
        <v>25935</v>
      </c>
      <c r="I4310" t="s">
        <v>7707</v>
      </c>
      <c r="J4310" t="s">
        <v>8859</v>
      </c>
      <c r="L4310" t="s">
        <v>7709</v>
      </c>
      <c r="M4310" t="s">
        <v>147</v>
      </c>
      <c r="N4310">
        <v>19082</v>
      </c>
      <c r="O4310" t="s">
        <v>70</v>
      </c>
      <c r="Q4310" t="s">
        <v>7710</v>
      </c>
      <c r="S4310" t="s">
        <v>82</v>
      </c>
      <c r="U4310" t="s">
        <v>92</v>
      </c>
      <c r="X4310" t="s">
        <v>11402</v>
      </c>
      <c r="Y4310" t="str">
        <f>"37-3011"</f>
        <v>37-3011</v>
      </c>
      <c r="Z4310" t="s">
        <v>94</v>
      </c>
      <c r="AA4310">
        <v>561730</v>
      </c>
      <c r="AB4310">
        <v>2</v>
      </c>
      <c r="AC4310">
        <v>2</v>
      </c>
      <c r="AD4310" t="s">
        <v>79</v>
      </c>
      <c r="AE4310" t="s">
        <v>80</v>
      </c>
      <c r="AF4310">
        <v>40</v>
      </c>
      <c r="AG4310" s="4">
        <v>0.27083333333333331</v>
      </c>
      <c r="AH4310" s="4">
        <v>0.60416666666666663</v>
      </c>
      <c r="AI4310" s="5">
        <v>15.73</v>
      </c>
      <c r="AJ4310">
        <v>23.6</v>
      </c>
      <c r="AL4310" t="s">
        <v>81</v>
      </c>
      <c r="AM4310" t="s">
        <v>82</v>
      </c>
      <c r="AO4310" t="s">
        <v>83</v>
      </c>
      <c r="AR4310" t="s">
        <v>82</v>
      </c>
      <c r="AT4310" t="s">
        <v>82</v>
      </c>
      <c r="AW4310" t="s">
        <v>72</v>
      </c>
      <c r="AX4310">
        <v>3</v>
      </c>
      <c r="AY4310" t="s">
        <v>21458</v>
      </c>
      <c r="AZ4310" t="s">
        <v>1449</v>
      </c>
      <c r="BA4310" t="s">
        <v>147</v>
      </c>
      <c r="BB4310">
        <v>19008</v>
      </c>
      <c r="BC4310" t="s">
        <v>79</v>
      </c>
      <c r="BH4310" t="s">
        <v>27653</v>
      </c>
      <c r="BI4310" t="s">
        <v>27654</v>
      </c>
      <c r="BJ4310">
        <v>461480966</v>
      </c>
    </row>
    <row r="4311" spans="1:62" x14ac:dyDescent="0.25">
      <c r="A4311" t="s">
        <v>27845</v>
      </c>
      <c r="B4311" s="2">
        <v>43516</v>
      </c>
      <c r="C4311" t="s">
        <v>63</v>
      </c>
      <c r="D4311" s="3">
        <v>43472.38561297454</v>
      </c>
      <c r="E4311" t="s">
        <v>64</v>
      </c>
      <c r="F4311" s="2">
        <v>43556</v>
      </c>
      <c r="G4311" s="2">
        <v>43738</v>
      </c>
      <c r="H4311" t="s">
        <v>27846</v>
      </c>
      <c r="J4311" t="s">
        <v>27847</v>
      </c>
      <c r="L4311" t="s">
        <v>27848</v>
      </c>
      <c r="M4311" t="s">
        <v>1966</v>
      </c>
      <c r="N4311">
        <v>19706</v>
      </c>
      <c r="O4311" t="s">
        <v>70</v>
      </c>
      <c r="Q4311" t="s">
        <v>27849</v>
      </c>
      <c r="S4311" t="s">
        <v>72</v>
      </c>
      <c r="T4311" t="s">
        <v>878</v>
      </c>
      <c r="U4311" t="s">
        <v>2878</v>
      </c>
      <c r="V4311" t="s">
        <v>2620</v>
      </c>
      <c r="W4311" t="s">
        <v>881</v>
      </c>
      <c r="X4311" t="s">
        <v>106</v>
      </c>
      <c r="Y4311" t="str">
        <f>"37-3011"</f>
        <v>37-3011</v>
      </c>
      <c r="Z4311" t="s">
        <v>94</v>
      </c>
      <c r="AA4311">
        <v>561730</v>
      </c>
      <c r="AB4311">
        <v>6</v>
      </c>
      <c r="AC4311">
        <v>6</v>
      </c>
      <c r="AD4311" t="s">
        <v>79</v>
      </c>
      <c r="AE4311" t="s">
        <v>95</v>
      </c>
      <c r="AF4311">
        <v>40</v>
      </c>
      <c r="AG4311" s="4">
        <v>0.33333333333333331</v>
      </c>
      <c r="AH4311" s="4">
        <v>0.6875</v>
      </c>
      <c r="AI4311" s="5">
        <v>14.03</v>
      </c>
      <c r="AJ4311">
        <v>21.05</v>
      </c>
      <c r="AK4311">
        <v>22.5</v>
      </c>
      <c r="AL4311" t="s">
        <v>81</v>
      </c>
      <c r="AM4311" t="s">
        <v>82</v>
      </c>
      <c r="AO4311" t="s">
        <v>83</v>
      </c>
      <c r="AR4311" t="s">
        <v>82</v>
      </c>
      <c r="AT4311" t="s">
        <v>82</v>
      </c>
      <c r="AW4311" t="s">
        <v>72</v>
      </c>
      <c r="AX4311">
        <v>3</v>
      </c>
      <c r="AY4311" t="s">
        <v>27848</v>
      </c>
      <c r="AZ4311" t="s">
        <v>1969</v>
      </c>
      <c r="BA4311" t="s">
        <v>1966</v>
      </c>
      <c r="BB4311">
        <v>19706</v>
      </c>
      <c r="BC4311" t="s">
        <v>79</v>
      </c>
      <c r="BH4311" t="s">
        <v>27850</v>
      </c>
      <c r="BJ4311">
        <v>510396355</v>
      </c>
    </row>
    <row r="4312" spans="1:62" x14ac:dyDescent="0.25">
      <c r="A4312" t="s">
        <v>27980</v>
      </c>
      <c r="B4312" s="2">
        <v>43516</v>
      </c>
      <c r="C4312" t="s">
        <v>63</v>
      </c>
      <c r="D4312" s="3">
        <v>43472.382581701386</v>
      </c>
      <c r="E4312" t="s">
        <v>64</v>
      </c>
      <c r="F4312" s="2">
        <v>43556</v>
      </c>
      <c r="G4312" s="2">
        <v>43769</v>
      </c>
      <c r="H4312" t="s">
        <v>27981</v>
      </c>
      <c r="J4312" t="s">
        <v>27982</v>
      </c>
      <c r="L4312" t="s">
        <v>27983</v>
      </c>
      <c r="M4312" t="s">
        <v>100</v>
      </c>
      <c r="N4312" t="s">
        <v>27984</v>
      </c>
      <c r="O4312" t="s">
        <v>70</v>
      </c>
      <c r="Q4312" t="s">
        <v>27985</v>
      </c>
      <c r="S4312" t="s">
        <v>72</v>
      </c>
      <c r="T4312" t="s">
        <v>21866</v>
      </c>
      <c r="U4312" t="s">
        <v>21867</v>
      </c>
      <c r="V4312" t="s">
        <v>21868</v>
      </c>
      <c r="W4312" t="s">
        <v>100</v>
      </c>
      <c r="X4312" t="s">
        <v>27986</v>
      </c>
      <c r="Y4312" t="str">
        <f>"35-9021"</f>
        <v>35-9021</v>
      </c>
      <c r="Z4312" t="s">
        <v>315</v>
      </c>
      <c r="AA4312">
        <v>722110</v>
      </c>
      <c r="AB4312">
        <v>7</v>
      </c>
      <c r="AC4312">
        <v>7</v>
      </c>
      <c r="AD4312" t="s">
        <v>79</v>
      </c>
      <c r="AE4312" t="s">
        <v>95</v>
      </c>
      <c r="AF4312">
        <v>35</v>
      </c>
      <c r="AG4312" s="4">
        <v>0.45833333333333331</v>
      </c>
      <c r="AH4312" s="4">
        <v>0.83333333333333337</v>
      </c>
      <c r="AI4312" s="5">
        <v>9.9600000000000009</v>
      </c>
      <c r="AL4312" t="s">
        <v>81</v>
      </c>
      <c r="AM4312" t="s">
        <v>82</v>
      </c>
      <c r="AO4312" t="s">
        <v>83</v>
      </c>
      <c r="AP4312" t="s">
        <v>67</v>
      </c>
      <c r="AR4312" t="s">
        <v>82</v>
      </c>
      <c r="AT4312" t="s">
        <v>82</v>
      </c>
      <c r="AW4312" t="s">
        <v>82</v>
      </c>
      <c r="AY4312" t="s">
        <v>27983</v>
      </c>
      <c r="AZ4312" t="s">
        <v>21871</v>
      </c>
      <c r="BA4312" t="s">
        <v>100</v>
      </c>
      <c r="BB4312" t="s">
        <v>27984</v>
      </c>
      <c r="BC4312" t="s">
        <v>87</v>
      </c>
      <c r="BH4312" t="s">
        <v>27982</v>
      </c>
      <c r="BJ4312">
        <v>261243496</v>
      </c>
    </row>
    <row r="4313" spans="1:62" x14ac:dyDescent="0.25">
      <c r="A4313" t="s">
        <v>28033</v>
      </c>
      <c r="B4313" s="2">
        <v>43516</v>
      </c>
      <c r="C4313" t="s">
        <v>63</v>
      </c>
      <c r="D4313" s="3">
        <v>43472.385253020831</v>
      </c>
      <c r="E4313" t="s">
        <v>64</v>
      </c>
      <c r="F4313" s="2">
        <v>43556</v>
      </c>
      <c r="G4313" s="2">
        <v>43770</v>
      </c>
      <c r="H4313" t="s">
        <v>26645</v>
      </c>
      <c r="I4313" t="s">
        <v>67</v>
      </c>
      <c r="J4313" t="s">
        <v>26646</v>
      </c>
      <c r="K4313" t="s">
        <v>67</v>
      </c>
      <c r="L4313" t="s">
        <v>9813</v>
      </c>
      <c r="M4313" t="s">
        <v>232</v>
      </c>
      <c r="N4313">
        <v>11968</v>
      </c>
      <c r="O4313" t="s">
        <v>70</v>
      </c>
      <c r="P4313" t="s">
        <v>67</v>
      </c>
      <c r="Q4313" t="s">
        <v>26647</v>
      </c>
      <c r="S4313" t="s">
        <v>72</v>
      </c>
      <c r="T4313" t="s">
        <v>3529</v>
      </c>
      <c r="U4313" t="s">
        <v>3530</v>
      </c>
      <c r="V4313" t="s">
        <v>3531</v>
      </c>
      <c r="W4313" t="s">
        <v>232</v>
      </c>
      <c r="X4313" t="s">
        <v>28034</v>
      </c>
      <c r="Y4313" t="str">
        <f>"51-6011"</f>
        <v>51-6011</v>
      </c>
      <c r="Z4313" t="s">
        <v>367</v>
      </c>
      <c r="AA4313">
        <v>721110</v>
      </c>
      <c r="AB4313">
        <v>5</v>
      </c>
      <c r="AC4313">
        <v>5</v>
      </c>
      <c r="AD4313" t="s">
        <v>79</v>
      </c>
      <c r="AE4313" t="s">
        <v>80</v>
      </c>
      <c r="AF4313">
        <v>40</v>
      </c>
      <c r="AG4313" s="4">
        <v>0.29166666666666669</v>
      </c>
      <c r="AH4313" s="4">
        <v>0.95833333333333337</v>
      </c>
      <c r="AI4313" s="6">
        <v>12</v>
      </c>
      <c r="AJ4313">
        <v>18</v>
      </c>
      <c r="AK4313">
        <v>18</v>
      </c>
      <c r="AL4313" t="s">
        <v>81</v>
      </c>
      <c r="AM4313" t="s">
        <v>82</v>
      </c>
      <c r="AO4313" t="s">
        <v>83</v>
      </c>
      <c r="AP4313" t="s">
        <v>67</v>
      </c>
      <c r="AQ4313" t="s">
        <v>662</v>
      </c>
      <c r="AR4313" t="s">
        <v>82</v>
      </c>
      <c r="AT4313" t="s">
        <v>82</v>
      </c>
      <c r="AW4313" t="s">
        <v>72</v>
      </c>
      <c r="AX4313">
        <v>1</v>
      </c>
      <c r="AY4313" t="s">
        <v>9813</v>
      </c>
      <c r="AZ4313" t="s">
        <v>6542</v>
      </c>
      <c r="BA4313" t="s">
        <v>232</v>
      </c>
      <c r="BB4313">
        <v>11954</v>
      </c>
      <c r="BC4313" t="s">
        <v>87</v>
      </c>
      <c r="BH4313" t="s">
        <v>26646</v>
      </c>
      <c r="BI4313" t="s">
        <v>67</v>
      </c>
      <c r="BJ4313">
        <v>204409624</v>
      </c>
    </row>
    <row r="4314" spans="1:62" x14ac:dyDescent="0.25">
      <c r="A4314" t="s">
        <v>28049</v>
      </c>
      <c r="B4314" s="2">
        <v>43516</v>
      </c>
      <c r="C4314" t="s">
        <v>63</v>
      </c>
      <c r="D4314" s="3">
        <v>43472.384446446762</v>
      </c>
      <c r="E4314" t="s">
        <v>64</v>
      </c>
      <c r="F4314" s="2">
        <v>43556</v>
      </c>
      <c r="G4314" s="2">
        <v>43770</v>
      </c>
      <c r="H4314" t="s">
        <v>26645</v>
      </c>
      <c r="I4314" t="s">
        <v>67</v>
      </c>
      <c r="J4314" t="s">
        <v>26646</v>
      </c>
      <c r="K4314" t="s">
        <v>67</v>
      </c>
      <c r="L4314" t="s">
        <v>9813</v>
      </c>
      <c r="M4314" t="s">
        <v>232</v>
      </c>
      <c r="N4314">
        <v>11968</v>
      </c>
      <c r="O4314" t="s">
        <v>70</v>
      </c>
      <c r="P4314" t="s">
        <v>67</v>
      </c>
      <c r="Q4314" t="s">
        <v>26647</v>
      </c>
      <c r="S4314" t="s">
        <v>72</v>
      </c>
      <c r="T4314" t="s">
        <v>3529</v>
      </c>
      <c r="U4314" t="s">
        <v>3530</v>
      </c>
      <c r="V4314" t="s">
        <v>3531</v>
      </c>
      <c r="W4314" t="s">
        <v>232</v>
      </c>
      <c r="X4314" t="s">
        <v>379</v>
      </c>
      <c r="Y4314" t="str">
        <f>"37-2012"</f>
        <v>37-2012</v>
      </c>
      <c r="Z4314" t="s">
        <v>373</v>
      </c>
      <c r="AA4314">
        <v>721110</v>
      </c>
      <c r="AB4314">
        <v>4</v>
      </c>
      <c r="AC4314">
        <v>4</v>
      </c>
      <c r="AD4314" t="s">
        <v>79</v>
      </c>
      <c r="AE4314" t="s">
        <v>80</v>
      </c>
      <c r="AF4314">
        <v>40</v>
      </c>
      <c r="AG4314" s="4">
        <v>0.29166666666666669</v>
      </c>
      <c r="AH4314" s="4">
        <v>0.83333333333333337</v>
      </c>
      <c r="AI4314" s="5">
        <v>13.42</v>
      </c>
      <c r="AJ4314">
        <v>20.13</v>
      </c>
      <c r="AK4314">
        <v>20.13</v>
      </c>
      <c r="AL4314" t="s">
        <v>81</v>
      </c>
      <c r="AM4314" t="s">
        <v>82</v>
      </c>
      <c r="AO4314" t="s">
        <v>83</v>
      </c>
      <c r="AP4314" t="s">
        <v>67</v>
      </c>
      <c r="AQ4314" t="s">
        <v>662</v>
      </c>
      <c r="AR4314" t="s">
        <v>82</v>
      </c>
      <c r="AT4314" t="s">
        <v>82</v>
      </c>
      <c r="AW4314" t="s">
        <v>72</v>
      </c>
      <c r="AX4314">
        <v>3</v>
      </c>
      <c r="AY4314" t="s">
        <v>9813</v>
      </c>
      <c r="AZ4314" t="s">
        <v>6542</v>
      </c>
      <c r="BA4314" t="s">
        <v>232</v>
      </c>
      <c r="BB4314">
        <v>11954</v>
      </c>
      <c r="BC4314" t="s">
        <v>87</v>
      </c>
      <c r="BH4314" t="s">
        <v>26646</v>
      </c>
      <c r="BI4314" t="s">
        <v>67</v>
      </c>
      <c r="BJ4314">
        <v>204409624</v>
      </c>
    </row>
    <row r="4315" spans="1:62" x14ac:dyDescent="0.25">
      <c r="A4315" t="s">
        <v>28138</v>
      </c>
      <c r="B4315" s="2">
        <v>43516</v>
      </c>
      <c r="C4315" t="s">
        <v>63</v>
      </c>
      <c r="D4315" s="3">
        <v>43472.37944290509</v>
      </c>
      <c r="E4315" t="s">
        <v>1763</v>
      </c>
      <c r="F4315" s="2">
        <v>43556</v>
      </c>
      <c r="G4315" s="2">
        <v>43799</v>
      </c>
      <c r="H4315" t="s">
        <v>6305</v>
      </c>
      <c r="I4315" t="s">
        <v>6306</v>
      </c>
      <c r="J4315" t="s">
        <v>6307</v>
      </c>
      <c r="L4315" t="s">
        <v>240</v>
      </c>
      <c r="M4315" t="s">
        <v>147</v>
      </c>
      <c r="N4315">
        <v>15226</v>
      </c>
      <c r="O4315" t="s">
        <v>70</v>
      </c>
      <c r="Q4315" t="s">
        <v>6308</v>
      </c>
      <c r="S4315" t="s">
        <v>72</v>
      </c>
      <c r="T4315" t="s">
        <v>2824</v>
      </c>
      <c r="U4315" t="s">
        <v>3717</v>
      </c>
      <c r="V4315" t="s">
        <v>642</v>
      </c>
      <c r="W4315" t="s">
        <v>105</v>
      </c>
      <c r="X4315" t="s">
        <v>6309</v>
      </c>
      <c r="Y4315" t="str">
        <f>"37-3011"</f>
        <v>37-3011</v>
      </c>
      <c r="Z4315" t="s">
        <v>94</v>
      </c>
      <c r="AA4315">
        <v>561730</v>
      </c>
      <c r="AB4315">
        <v>8</v>
      </c>
      <c r="AC4315">
        <v>8</v>
      </c>
      <c r="AD4315" t="s">
        <v>79</v>
      </c>
      <c r="AE4315" t="s">
        <v>95</v>
      </c>
      <c r="AF4315">
        <v>40</v>
      </c>
      <c r="AG4315" s="4">
        <v>0.25</v>
      </c>
      <c r="AH4315" s="4">
        <v>0.60416666666666663</v>
      </c>
      <c r="AI4315" s="5">
        <v>13.77</v>
      </c>
      <c r="AJ4315">
        <v>20.66</v>
      </c>
      <c r="AK4315">
        <v>24</v>
      </c>
      <c r="AL4315" t="s">
        <v>81</v>
      </c>
      <c r="AM4315" t="s">
        <v>82</v>
      </c>
      <c r="AO4315" t="s">
        <v>83</v>
      </c>
      <c r="AR4315" t="s">
        <v>82</v>
      </c>
      <c r="AT4315" t="s">
        <v>82</v>
      </c>
      <c r="AW4315" t="s">
        <v>82</v>
      </c>
      <c r="AY4315" t="s">
        <v>6310</v>
      </c>
      <c r="AZ4315" t="s">
        <v>3309</v>
      </c>
      <c r="BA4315" t="s">
        <v>147</v>
      </c>
      <c r="BB4315">
        <v>15209</v>
      </c>
      <c r="BC4315" t="s">
        <v>79</v>
      </c>
      <c r="BH4315" t="s">
        <v>6311</v>
      </c>
      <c r="BJ4315">
        <v>455382509</v>
      </c>
    </row>
    <row r="4316" spans="1:62" x14ac:dyDescent="0.25">
      <c r="A4316" t="s">
        <v>28209</v>
      </c>
      <c r="B4316" s="2">
        <v>43516</v>
      </c>
      <c r="C4316" t="s">
        <v>63</v>
      </c>
      <c r="D4316" s="3">
        <v>43472.387880902781</v>
      </c>
      <c r="E4316" t="s">
        <v>117</v>
      </c>
      <c r="H4316" t="s">
        <v>8333</v>
      </c>
      <c r="I4316" t="s">
        <v>67</v>
      </c>
      <c r="J4316" t="s">
        <v>8334</v>
      </c>
      <c r="K4316" t="s">
        <v>67</v>
      </c>
      <c r="L4316" t="s">
        <v>3586</v>
      </c>
      <c r="M4316" t="s">
        <v>105</v>
      </c>
      <c r="N4316">
        <v>76527</v>
      </c>
      <c r="O4316" t="s">
        <v>70</v>
      </c>
      <c r="Q4316" t="s">
        <v>8335</v>
      </c>
      <c r="S4316" t="s">
        <v>72</v>
      </c>
      <c r="T4316" t="s">
        <v>1855</v>
      </c>
      <c r="U4316" t="s">
        <v>1856</v>
      </c>
      <c r="V4316" t="s">
        <v>863</v>
      </c>
      <c r="W4316" t="s">
        <v>105</v>
      </c>
      <c r="X4316" t="s">
        <v>1758</v>
      </c>
      <c r="Y4316" t="str">
        <f>"53-7062"</f>
        <v>53-7062</v>
      </c>
      <c r="Z4316" t="s">
        <v>337</v>
      </c>
      <c r="AA4316">
        <v>212311</v>
      </c>
      <c r="AB4316">
        <v>30</v>
      </c>
      <c r="AD4316" t="s">
        <v>79</v>
      </c>
      <c r="AE4316" t="s">
        <v>95</v>
      </c>
      <c r="AF4316">
        <v>40</v>
      </c>
      <c r="AG4316" s="4">
        <v>0.33333333333333331</v>
      </c>
      <c r="AH4316" s="4">
        <v>0.70833333333333337</v>
      </c>
      <c r="AI4316" s="5">
        <v>12.63</v>
      </c>
      <c r="AJ4316">
        <v>18.95</v>
      </c>
      <c r="AK4316">
        <v>20.25</v>
      </c>
      <c r="AL4316" t="s">
        <v>81</v>
      </c>
      <c r="AM4316" t="s">
        <v>82</v>
      </c>
      <c r="AO4316" t="s">
        <v>83</v>
      </c>
      <c r="AR4316" t="s">
        <v>82</v>
      </c>
      <c r="AT4316" t="s">
        <v>82</v>
      </c>
      <c r="AW4316" t="s">
        <v>82</v>
      </c>
      <c r="AY4316" t="s">
        <v>8336</v>
      </c>
      <c r="AZ4316" t="s">
        <v>8336</v>
      </c>
      <c r="BA4316" t="s">
        <v>105</v>
      </c>
      <c r="BB4316">
        <v>76877</v>
      </c>
      <c r="BC4316" t="s">
        <v>79</v>
      </c>
      <c r="BH4316" t="s">
        <v>8337</v>
      </c>
      <c r="BI4316" t="s">
        <v>67</v>
      </c>
      <c r="BJ4316">
        <v>204628307</v>
      </c>
    </row>
    <row r="4317" spans="1:62" x14ac:dyDescent="0.25">
      <c r="A4317" t="s">
        <v>28217</v>
      </c>
      <c r="B4317" s="2">
        <v>43516</v>
      </c>
      <c r="C4317" t="s">
        <v>63</v>
      </c>
      <c r="D4317" s="3">
        <v>43472.380028055559</v>
      </c>
      <c r="E4317" t="s">
        <v>91</v>
      </c>
      <c r="H4317" t="s">
        <v>28218</v>
      </c>
      <c r="J4317" t="s">
        <v>28219</v>
      </c>
      <c r="L4317" t="s">
        <v>13035</v>
      </c>
      <c r="M4317" t="s">
        <v>821</v>
      </c>
      <c r="N4317">
        <v>97306</v>
      </c>
      <c r="O4317" t="s">
        <v>70</v>
      </c>
      <c r="Q4317" t="s">
        <v>28220</v>
      </c>
      <c r="S4317" t="s">
        <v>72</v>
      </c>
      <c r="T4317" t="s">
        <v>2983</v>
      </c>
      <c r="U4317" t="s">
        <v>2984</v>
      </c>
      <c r="V4317" t="s">
        <v>2985</v>
      </c>
      <c r="W4317" t="s">
        <v>859</v>
      </c>
      <c r="X4317" t="s">
        <v>28221</v>
      </c>
      <c r="Y4317" t="str">
        <f>"45-4011"</f>
        <v>45-4011</v>
      </c>
      <c r="Z4317" t="s">
        <v>763</v>
      </c>
      <c r="AA4317">
        <v>1153</v>
      </c>
      <c r="AB4317">
        <v>20</v>
      </c>
      <c r="AD4317" t="s">
        <v>79</v>
      </c>
      <c r="AE4317" t="s">
        <v>80</v>
      </c>
      <c r="AF4317">
        <v>40</v>
      </c>
      <c r="AG4317" s="4">
        <v>0.29166666666666669</v>
      </c>
      <c r="AH4317" s="4">
        <v>0.66666666666666663</v>
      </c>
      <c r="AI4317" s="5">
        <v>16.97</v>
      </c>
      <c r="AL4317" t="s">
        <v>81</v>
      </c>
      <c r="AM4317" t="s">
        <v>82</v>
      </c>
      <c r="AO4317" t="s">
        <v>83</v>
      </c>
      <c r="AR4317" t="s">
        <v>82</v>
      </c>
      <c r="AT4317" t="s">
        <v>82</v>
      </c>
      <c r="AW4317" t="s">
        <v>72</v>
      </c>
      <c r="AX4317">
        <v>8</v>
      </c>
      <c r="AY4317" t="s">
        <v>13035</v>
      </c>
      <c r="AZ4317" t="s">
        <v>1344</v>
      </c>
      <c r="BA4317" t="s">
        <v>821</v>
      </c>
      <c r="BB4317">
        <v>97306</v>
      </c>
      <c r="BC4317" t="s">
        <v>79</v>
      </c>
      <c r="BH4317" t="s">
        <v>28222</v>
      </c>
      <c r="BJ4317">
        <v>931154689</v>
      </c>
    </row>
    <row r="4318" spans="1:62" x14ac:dyDescent="0.25">
      <c r="A4318" t="s">
        <v>28390</v>
      </c>
      <c r="B4318" s="2">
        <v>43516</v>
      </c>
      <c r="C4318" t="s">
        <v>63</v>
      </c>
      <c r="D4318" s="3">
        <v>43472.381740520832</v>
      </c>
      <c r="E4318" t="s">
        <v>64</v>
      </c>
      <c r="F4318" s="2">
        <v>43556</v>
      </c>
      <c r="G4318" s="2">
        <v>43799</v>
      </c>
      <c r="H4318" t="s">
        <v>28391</v>
      </c>
      <c r="I4318" t="s">
        <v>67</v>
      </c>
      <c r="J4318" t="s">
        <v>28392</v>
      </c>
      <c r="K4318" t="s">
        <v>67</v>
      </c>
      <c r="L4318" t="s">
        <v>16163</v>
      </c>
      <c r="M4318" t="s">
        <v>1064</v>
      </c>
      <c r="N4318">
        <v>38028</v>
      </c>
      <c r="O4318" t="s">
        <v>70</v>
      </c>
      <c r="Q4318" t="s">
        <v>28393</v>
      </c>
      <c r="S4318" t="s">
        <v>72</v>
      </c>
      <c r="T4318" t="s">
        <v>2185</v>
      </c>
      <c r="U4318" t="s">
        <v>2186</v>
      </c>
      <c r="V4318" t="s">
        <v>2187</v>
      </c>
      <c r="W4318" t="s">
        <v>232</v>
      </c>
      <c r="X4318" t="s">
        <v>106</v>
      </c>
      <c r="Y4318" t="str">
        <f>"37-3011"</f>
        <v>37-3011</v>
      </c>
      <c r="Z4318" t="s">
        <v>94</v>
      </c>
      <c r="AA4318">
        <v>561730</v>
      </c>
      <c r="AB4318">
        <v>14</v>
      </c>
      <c r="AC4318">
        <v>14</v>
      </c>
      <c r="AD4318" t="s">
        <v>79</v>
      </c>
      <c r="AE4318" t="s">
        <v>80</v>
      </c>
      <c r="AF4318">
        <v>40</v>
      </c>
      <c r="AG4318" s="4">
        <v>0.3125</v>
      </c>
      <c r="AH4318" s="4">
        <v>0.70833333333333337</v>
      </c>
      <c r="AI4318" s="5">
        <v>12.82</v>
      </c>
      <c r="AJ4318">
        <v>19.23</v>
      </c>
      <c r="AK4318">
        <v>19.23</v>
      </c>
      <c r="AL4318" t="s">
        <v>81</v>
      </c>
      <c r="AM4318" t="s">
        <v>82</v>
      </c>
      <c r="AO4318" t="s">
        <v>83</v>
      </c>
      <c r="AR4318" t="s">
        <v>82</v>
      </c>
      <c r="AT4318" t="s">
        <v>82</v>
      </c>
      <c r="AW4318" t="s">
        <v>72</v>
      </c>
      <c r="AX4318">
        <v>2</v>
      </c>
      <c r="AY4318" t="s">
        <v>16163</v>
      </c>
      <c r="AZ4318" t="s">
        <v>2001</v>
      </c>
      <c r="BA4318" t="s">
        <v>1064</v>
      </c>
      <c r="BB4318">
        <v>38028</v>
      </c>
      <c r="BC4318" t="s">
        <v>79</v>
      </c>
      <c r="BH4318" t="s">
        <v>28392</v>
      </c>
      <c r="BI4318" t="s">
        <v>67</v>
      </c>
      <c r="BJ4318">
        <v>460741946</v>
      </c>
    </row>
    <row r="4319" spans="1:62" x14ac:dyDescent="0.25">
      <c r="A4319" t="s">
        <v>28727</v>
      </c>
      <c r="B4319" s="2">
        <v>43516</v>
      </c>
      <c r="C4319" t="s">
        <v>63</v>
      </c>
      <c r="D4319" s="3">
        <v>43472.385108587965</v>
      </c>
      <c r="E4319" t="s">
        <v>64</v>
      </c>
      <c r="F4319" s="2">
        <v>43556</v>
      </c>
      <c r="G4319" s="2">
        <v>43785</v>
      </c>
      <c r="H4319" t="s">
        <v>24124</v>
      </c>
      <c r="J4319" t="s">
        <v>24125</v>
      </c>
      <c r="K4319" t="s">
        <v>24126</v>
      </c>
      <c r="L4319" t="s">
        <v>16342</v>
      </c>
      <c r="M4319" t="s">
        <v>626</v>
      </c>
      <c r="N4319">
        <v>72650</v>
      </c>
      <c r="O4319" t="s">
        <v>70</v>
      </c>
      <c r="Q4319" t="s">
        <v>24127</v>
      </c>
      <c r="S4319" t="s">
        <v>82</v>
      </c>
      <c r="U4319" t="s">
        <v>92</v>
      </c>
      <c r="X4319" t="s">
        <v>24419</v>
      </c>
      <c r="Y4319" t="str">
        <f>"37-1012"</f>
        <v>37-1012</v>
      </c>
      <c r="Z4319" t="s">
        <v>19205</v>
      </c>
      <c r="AA4319">
        <v>561730</v>
      </c>
      <c r="AB4319">
        <v>4</v>
      </c>
      <c r="AC4319">
        <v>4</v>
      </c>
      <c r="AD4319" t="s">
        <v>79</v>
      </c>
      <c r="AE4319" t="s">
        <v>80</v>
      </c>
      <c r="AF4319">
        <v>40</v>
      </c>
      <c r="AG4319" s="4">
        <v>0.27083333333333331</v>
      </c>
      <c r="AH4319" s="4">
        <v>0.6875</v>
      </c>
      <c r="AI4319" s="6">
        <v>16</v>
      </c>
      <c r="AJ4319">
        <v>24</v>
      </c>
      <c r="AK4319">
        <v>44.09</v>
      </c>
      <c r="AL4319" t="s">
        <v>81</v>
      </c>
      <c r="AM4319" t="s">
        <v>72</v>
      </c>
      <c r="AN4319">
        <v>5</v>
      </c>
      <c r="AO4319" t="s">
        <v>83</v>
      </c>
      <c r="AP4319" t="s">
        <v>67</v>
      </c>
      <c r="AQ4319" t="s">
        <v>67</v>
      </c>
      <c r="AR4319" t="s">
        <v>82</v>
      </c>
      <c r="AT4319" t="s">
        <v>82</v>
      </c>
      <c r="AW4319" t="s">
        <v>72</v>
      </c>
      <c r="AX4319">
        <v>12</v>
      </c>
      <c r="AY4319" t="s">
        <v>14696</v>
      </c>
      <c r="AZ4319" t="s">
        <v>14696</v>
      </c>
      <c r="BA4319" t="s">
        <v>3224</v>
      </c>
      <c r="BB4319">
        <v>39345</v>
      </c>
      <c r="BC4319" t="s">
        <v>79</v>
      </c>
      <c r="BH4319" t="s">
        <v>24422</v>
      </c>
      <c r="BI4319" t="s">
        <v>24594</v>
      </c>
      <c r="BJ4319">
        <v>810577036</v>
      </c>
    </row>
    <row r="4320" spans="1:62" x14ac:dyDescent="0.25">
      <c r="A4320" t="s">
        <v>28743</v>
      </c>
      <c r="B4320" s="2">
        <v>43516</v>
      </c>
      <c r="C4320" t="s">
        <v>63</v>
      </c>
      <c r="D4320" s="3">
        <v>43472.384747303244</v>
      </c>
      <c r="E4320" t="s">
        <v>64</v>
      </c>
      <c r="F4320" s="2">
        <v>43556</v>
      </c>
      <c r="G4320" s="2">
        <v>43819</v>
      </c>
      <c r="H4320" t="s">
        <v>28744</v>
      </c>
      <c r="J4320" t="s">
        <v>28745</v>
      </c>
      <c r="L4320" t="s">
        <v>2222</v>
      </c>
      <c r="M4320" t="s">
        <v>278</v>
      </c>
      <c r="N4320">
        <v>23228</v>
      </c>
      <c r="O4320" t="s">
        <v>70</v>
      </c>
      <c r="Q4320" t="s">
        <v>28746</v>
      </c>
      <c r="S4320" t="s">
        <v>72</v>
      </c>
      <c r="T4320" t="s">
        <v>1917</v>
      </c>
      <c r="U4320" t="s">
        <v>1918</v>
      </c>
      <c r="V4320" t="s">
        <v>1919</v>
      </c>
      <c r="W4320" t="s">
        <v>105</v>
      </c>
      <c r="X4320" t="s">
        <v>1938</v>
      </c>
      <c r="Y4320" t="str">
        <f>"47-2051"</f>
        <v>47-2051</v>
      </c>
      <c r="Z4320" t="s">
        <v>1383</v>
      </c>
      <c r="AA4320">
        <v>238110</v>
      </c>
      <c r="AB4320">
        <v>22</v>
      </c>
      <c r="AC4320">
        <v>22</v>
      </c>
      <c r="AD4320" t="s">
        <v>79</v>
      </c>
      <c r="AE4320" t="s">
        <v>95</v>
      </c>
      <c r="AF4320">
        <v>35</v>
      </c>
      <c r="AG4320" s="4">
        <v>0.33333333333333331</v>
      </c>
      <c r="AH4320" s="4">
        <v>0.66666666666666663</v>
      </c>
      <c r="AI4320" s="5">
        <v>18.559999999999999</v>
      </c>
      <c r="AJ4320">
        <v>27.84</v>
      </c>
      <c r="AL4320" t="s">
        <v>81</v>
      </c>
      <c r="AM4320" t="s">
        <v>82</v>
      </c>
      <c r="AO4320" t="s">
        <v>83</v>
      </c>
      <c r="AR4320" t="s">
        <v>82</v>
      </c>
      <c r="AT4320" t="s">
        <v>82</v>
      </c>
      <c r="AW4320" t="s">
        <v>82</v>
      </c>
      <c r="AY4320" t="s">
        <v>2222</v>
      </c>
      <c r="AZ4320" t="s">
        <v>10265</v>
      </c>
      <c r="BA4320" t="s">
        <v>278</v>
      </c>
      <c r="BB4320">
        <v>23228</v>
      </c>
      <c r="BC4320" t="s">
        <v>79</v>
      </c>
      <c r="BH4320" t="s">
        <v>28745</v>
      </c>
      <c r="BJ4320">
        <v>263016815</v>
      </c>
    </row>
    <row r="4321" spans="1:62" x14ac:dyDescent="0.25">
      <c r="A4321" t="s">
        <v>28905</v>
      </c>
      <c r="B4321" s="2">
        <v>43516</v>
      </c>
      <c r="C4321" t="s">
        <v>63</v>
      </c>
      <c r="D4321" s="3">
        <v>43472.385316956017</v>
      </c>
      <c r="E4321" t="s">
        <v>64</v>
      </c>
      <c r="F4321" s="2">
        <v>43556</v>
      </c>
      <c r="G4321" s="2">
        <v>43769</v>
      </c>
      <c r="H4321" t="s">
        <v>28906</v>
      </c>
      <c r="J4321" t="s">
        <v>28907</v>
      </c>
      <c r="L4321" t="s">
        <v>28908</v>
      </c>
      <c r="M4321" t="s">
        <v>232</v>
      </c>
      <c r="N4321">
        <v>10994</v>
      </c>
      <c r="O4321" t="s">
        <v>70</v>
      </c>
      <c r="Q4321" t="s">
        <v>28909</v>
      </c>
      <c r="S4321" t="s">
        <v>72</v>
      </c>
      <c r="T4321" t="s">
        <v>878</v>
      </c>
      <c r="U4321" t="s">
        <v>2878</v>
      </c>
      <c r="V4321" t="s">
        <v>2620</v>
      </c>
      <c r="W4321" t="s">
        <v>881</v>
      </c>
      <c r="X4321" t="s">
        <v>106</v>
      </c>
      <c r="Y4321" t="str">
        <f>"37-3011"</f>
        <v>37-3011</v>
      </c>
      <c r="Z4321" t="s">
        <v>94</v>
      </c>
      <c r="AA4321">
        <v>561730</v>
      </c>
      <c r="AB4321">
        <v>25</v>
      </c>
      <c r="AC4321">
        <v>25</v>
      </c>
      <c r="AD4321" t="s">
        <v>79</v>
      </c>
      <c r="AE4321" t="s">
        <v>95</v>
      </c>
      <c r="AF4321">
        <v>40</v>
      </c>
      <c r="AG4321" s="4">
        <v>0.29166666666666669</v>
      </c>
      <c r="AH4321" s="4">
        <v>0.75</v>
      </c>
      <c r="AI4321" s="5">
        <v>16.809999999999999</v>
      </c>
      <c r="AJ4321">
        <v>25.22</v>
      </c>
      <c r="AK4321">
        <v>27</v>
      </c>
      <c r="AL4321" t="s">
        <v>81</v>
      </c>
      <c r="AM4321" t="s">
        <v>82</v>
      </c>
      <c r="AO4321" t="s">
        <v>83</v>
      </c>
      <c r="AR4321" t="s">
        <v>82</v>
      </c>
      <c r="AT4321" t="s">
        <v>82</v>
      </c>
      <c r="AW4321" t="s">
        <v>82</v>
      </c>
      <c r="AY4321" t="s">
        <v>28908</v>
      </c>
      <c r="AZ4321" t="s">
        <v>28910</v>
      </c>
      <c r="BA4321" t="s">
        <v>232</v>
      </c>
      <c r="BB4321">
        <v>10994</v>
      </c>
      <c r="BC4321" t="s">
        <v>79</v>
      </c>
      <c r="BH4321" t="s">
        <v>28911</v>
      </c>
      <c r="BJ4321">
        <v>133634023</v>
      </c>
    </row>
    <row r="4322" spans="1:62" x14ac:dyDescent="0.25">
      <c r="A4322" t="s">
        <v>29125</v>
      </c>
      <c r="B4322" s="2">
        <v>43516</v>
      </c>
      <c r="C4322" t="s">
        <v>63</v>
      </c>
      <c r="D4322" s="3">
        <v>43472.38158400463</v>
      </c>
      <c r="E4322" t="s">
        <v>282</v>
      </c>
      <c r="F4322" s="2">
        <v>43556</v>
      </c>
      <c r="G4322" s="2">
        <v>43779</v>
      </c>
      <c r="H4322" t="s">
        <v>25726</v>
      </c>
      <c r="I4322" t="s">
        <v>25727</v>
      </c>
      <c r="J4322" t="s">
        <v>25728</v>
      </c>
      <c r="K4322" t="s">
        <v>25729</v>
      </c>
      <c r="L4322" t="s">
        <v>19934</v>
      </c>
      <c r="M4322" t="s">
        <v>226</v>
      </c>
      <c r="N4322">
        <v>49757</v>
      </c>
      <c r="O4322" t="s">
        <v>70</v>
      </c>
      <c r="P4322" t="s">
        <v>67</v>
      </c>
      <c r="Q4322" t="s">
        <v>25730</v>
      </c>
      <c r="S4322" t="s">
        <v>72</v>
      </c>
      <c r="T4322" t="s">
        <v>25731</v>
      </c>
      <c r="U4322" t="s">
        <v>25732</v>
      </c>
      <c r="V4322" t="s">
        <v>10190</v>
      </c>
      <c r="W4322" t="s">
        <v>226</v>
      </c>
      <c r="X4322" t="s">
        <v>29126</v>
      </c>
      <c r="Y4322" t="str">
        <f>"37-1011"</f>
        <v>37-1011</v>
      </c>
      <c r="Z4322" t="s">
        <v>19892</v>
      </c>
      <c r="AA4322">
        <v>72111</v>
      </c>
      <c r="AB4322">
        <v>9</v>
      </c>
      <c r="AC4322">
        <v>6</v>
      </c>
      <c r="AD4322" t="s">
        <v>79</v>
      </c>
      <c r="AE4322" t="s">
        <v>80</v>
      </c>
      <c r="AF4322">
        <v>40</v>
      </c>
      <c r="AG4322" s="4">
        <v>0.29166666666666669</v>
      </c>
      <c r="AH4322" s="4">
        <v>0.625</v>
      </c>
      <c r="AI4322" s="5">
        <v>18.420000000000002</v>
      </c>
      <c r="AJ4322">
        <v>27.63</v>
      </c>
      <c r="AL4322" t="s">
        <v>81</v>
      </c>
      <c r="AM4322" t="s">
        <v>72</v>
      </c>
      <c r="AN4322">
        <v>15</v>
      </c>
      <c r="AO4322" t="s">
        <v>83</v>
      </c>
      <c r="AP4322" t="s">
        <v>67</v>
      </c>
      <c r="AQ4322" t="s">
        <v>67</v>
      </c>
      <c r="AR4322" t="s">
        <v>82</v>
      </c>
      <c r="AT4322" t="s">
        <v>82</v>
      </c>
      <c r="AW4322" t="s">
        <v>82</v>
      </c>
      <c r="AY4322" t="s">
        <v>19934</v>
      </c>
      <c r="AZ4322" t="s">
        <v>9074</v>
      </c>
      <c r="BA4322" t="s">
        <v>226</v>
      </c>
      <c r="BB4322">
        <v>49757</v>
      </c>
      <c r="BC4322" t="s">
        <v>87</v>
      </c>
      <c r="BH4322" t="s">
        <v>25728</v>
      </c>
      <c r="BI4322" t="s">
        <v>25729</v>
      </c>
      <c r="BJ4322">
        <v>262420274</v>
      </c>
    </row>
    <row r="4323" spans="1:62" x14ac:dyDescent="0.25">
      <c r="A4323" t="s">
        <v>29629</v>
      </c>
      <c r="B4323" s="2">
        <v>43516</v>
      </c>
      <c r="C4323" t="s">
        <v>63</v>
      </c>
      <c r="D4323" s="3">
        <v>43472.384869363428</v>
      </c>
      <c r="E4323" t="s">
        <v>64</v>
      </c>
      <c r="F4323" s="2">
        <v>43556</v>
      </c>
      <c r="G4323" s="2">
        <v>43770</v>
      </c>
      <c r="H4323" t="s">
        <v>29584</v>
      </c>
      <c r="I4323" t="s">
        <v>29585</v>
      </c>
      <c r="J4323" t="s">
        <v>29586</v>
      </c>
      <c r="K4323" t="s">
        <v>29630</v>
      </c>
      <c r="L4323" t="s">
        <v>29631</v>
      </c>
      <c r="M4323" t="s">
        <v>278</v>
      </c>
      <c r="N4323">
        <v>24445</v>
      </c>
      <c r="O4323" t="s">
        <v>70</v>
      </c>
      <c r="Q4323" t="s">
        <v>29587</v>
      </c>
      <c r="S4323" t="s">
        <v>72</v>
      </c>
      <c r="T4323" t="s">
        <v>2963</v>
      </c>
      <c r="U4323" t="s">
        <v>1425</v>
      </c>
      <c r="V4323" t="s">
        <v>1426</v>
      </c>
      <c r="W4323" t="s">
        <v>105</v>
      </c>
      <c r="X4323" t="s">
        <v>106</v>
      </c>
      <c r="Y4323" t="str">
        <f>"37-3011"</f>
        <v>37-3011</v>
      </c>
      <c r="Z4323" t="s">
        <v>94</v>
      </c>
      <c r="AA4323">
        <v>721110</v>
      </c>
      <c r="AB4323">
        <v>10</v>
      </c>
      <c r="AC4323">
        <v>10</v>
      </c>
      <c r="AD4323" t="s">
        <v>79</v>
      </c>
      <c r="AE4323" t="s">
        <v>95</v>
      </c>
      <c r="AF4323">
        <v>35</v>
      </c>
      <c r="AG4323" s="4">
        <v>0.25</v>
      </c>
      <c r="AH4323" s="4">
        <v>0.60416666666666663</v>
      </c>
      <c r="AI4323" s="5">
        <v>12.85</v>
      </c>
      <c r="AJ4323">
        <v>19.28</v>
      </c>
      <c r="AL4323" t="s">
        <v>81</v>
      </c>
      <c r="AM4323" t="s">
        <v>82</v>
      </c>
      <c r="AO4323" t="s">
        <v>83</v>
      </c>
      <c r="AR4323" t="s">
        <v>82</v>
      </c>
      <c r="AT4323" t="s">
        <v>82</v>
      </c>
      <c r="AW4323" t="s">
        <v>82</v>
      </c>
      <c r="AY4323" t="s">
        <v>3450</v>
      </c>
      <c r="AZ4323" t="s">
        <v>29588</v>
      </c>
      <c r="BA4323" t="s">
        <v>278</v>
      </c>
      <c r="BB4323">
        <v>24445</v>
      </c>
      <c r="BC4323" t="s">
        <v>87</v>
      </c>
      <c r="BH4323" t="s">
        <v>29586</v>
      </c>
      <c r="BJ4323">
        <v>752500327</v>
      </c>
    </row>
    <row r="4324" spans="1:62" x14ac:dyDescent="0.25">
      <c r="A4324" t="s">
        <v>29735</v>
      </c>
      <c r="B4324" s="2">
        <v>43516</v>
      </c>
      <c r="C4324" t="s">
        <v>63</v>
      </c>
      <c r="D4324" s="3">
        <v>43472.383909479169</v>
      </c>
      <c r="E4324" t="s">
        <v>64</v>
      </c>
      <c r="F4324" s="2">
        <v>43556</v>
      </c>
      <c r="G4324" s="2">
        <v>43813</v>
      </c>
      <c r="H4324" t="s">
        <v>29736</v>
      </c>
      <c r="J4324" t="s">
        <v>29737</v>
      </c>
      <c r="L4324" t="s">
        <v>6802</v>
      </c>
      <c r="M4324" t="s">
        <v>1246</v>
      </c>
      <c r="N4324">
        <v>63385</v>
      </c>
      <c r="O4324" t="s">
        <v>70</v>
      </c>
      <c r="Q4324" t="s">
        <v>29738</v>
      </c>
      <c r="S4324" t="s">
        <v>72</v>
      </c>
      <c r="T4324" t="s">
        <v>28447</v>
      </c>
      <c r="U4324" t="s">
        <v>28488</v>
      </c>
      <c r="V4324" t="s">
        <v>1711</v>
      </c>
      <c r="W4324" t="s">
        <v>1246</v>
      </c>
      <c r="X4324" t="s">
        <v>106</v>
      </c>
      <c r="Y4324" t="str">
        <f>"37-3011"</f>
        <v>37-3011</v>
      </c>
      <c r="Z4324" t="s">
        <v>94</v>
      </c>
      <c r="AA4324">
        <v>561730</v>
      </c>
      <c r="AB4324">
        <v>20</v>
      </c>
      <c r="AC4324">
        <v>20</v>
      </c>
      <c r="AD4324" t="s">
        <v>79</v>
      </c>
      <c r="AE4324" t="s">
        <v>80</v>
      </c>
      <c r="AF4324">
        <v>40</v>
      </c>
      <c r="AG4324" s="4">
        <v>0.29166666666666669</v>
      </c>
      <c r="AH4324" s="4">
        <v>0.64583333333333337</v>
      </c>
      <c r="AI4324" s="5">
        <v>14.52</v>
      </c>
      <c r="AL4324" t="s">
        <v>81</v>
      </c>
      <c r="AM4324" t="s">
        <v>82</v>
      </c>
      <c r="AO4324" t="s">
        <v>83</v>
      </c>
      <c r="AR4324" t="s">
        <v>82</v>
      </c>
      <c r="AT4324" t="s">
        <v>82</v>
      </c>
      <c r="AW4324" t="s">
        <v>82</v>
      </c>
      <c r="AY4324" t="s">
        <v>6802</v>
      </c>
      <c r="AZ4324" t="s">
        <v>29739</v>
      </c>
      <c r="BA4324" t="s">
        <v>1246</v>
      </c>
      <c r="BB4324">
        <v>63385</v>
      </c>
      <c r="BC4324" t="s">
        <v>79</v>
      </c>
      <c r="BH4324" t="s">
        <v>29737</v>
      </c>
      <c r="BJ4324">
        <v>141906275</v>
      </c>
    </row>
    <row r="4325" spans="1:62" x14ac:dyDescent="0.25">
      <c r="A4325" t="s">
        <v>30037</v>
      </c>
      <c r="B4325" s="2">
        <v>43516</v>
      </c>
      <c r="C4325" t="s">
        <v>63</v>
      </c>
      <c r="D4325" s="3">
        <v>43472.384431226848</v>
      </c>
      <c r="E4325" t="s">
        <v>117</v>
      </c>
      <c r="H4325" t="s">
        <v>30038</v>
      </c>
      <c r="J4325" t="s">
        <v>30039</v>
      </c>
      <c r="L4325" t="s">
        <v>30040</v>
      </c>
      <c r="M4325" t="s">
        <v>5849</v>
      </c>
      <c r="N4325">
        <v>88072</v>
      </c>
      <c r="O4325" t="s">
        <v>70</v>
      </c>
      <c r="Q4325" t="s">
        <v>30041</v>
      </c>
      <c r="S4325" t="s">
        <v>72</v>
      </c>
      <c r="T4325" t="s">
        <v>878</v>
      </c>
      <c r="U4325" t="s">
        <v>8240</v>
      </c>
      <c r="V4325" t="s">
        <v>880</v>
      </c>
      <c r="W4325" t="s">
        <v>881</v>
      </c>
      <c r="X4325" t="s">
        <v>1197</v>
      </c>
      <c r="Y4325" t="str">
        <f>"47-2061"</f>
        <v>47-2061</v>
      </c>
      <c r="Z4325" t="s">
        <v>326</v>
      </c>
      <c r="AA4325">
        <v>238130</v>
      </c>
      <c r="AB4325">
        <v>22</v>
      </c>
      <c r="AD4325" t="s">
        <v>79</v>
      </c>
      <c r="AE4325" t="s">
        <v>95</v>
      </c>
      <c r="AF4325">
        <v>40</v>
      </c>
      <c r="AG4325" s="4">
        <v>0.29166666666666669</v>
      </c>
      <c r="AH4325" s="4">
        <v>0.625</v>
      </c>
      <c r="AI4325" s="5">
        <v>17.61</v>
      </c>
      <c r="AJ4325">
        <v>26.42</v>
      </c>
      <c r="AK4325">
        <v>27</v>
      </c>
      <c r="AL4325" t="s">
        <v>81</v>
      </c>
      <c r="AM4325" t="s">
        <v>82</v>
      </c>
      <c r="AO4325" t="s">
        <v>83</v>
      </c>
      <c r="AR4325" t="s">
        <v>82</v>
      </c>
      <c r="AT4325" t="s">
        <v>82</v>
      </c>
      <c r="AW4325" t="s">
        <v>82</v>
      </c>
      <c r="AY4325" t="s">
        <v>30042</v>
      </c>
      <c r="AZ4325" t="s">
        <v>2162</v>
      </c>
      <c r="BA4325" t="s">
        <v>105</v>
      </c>
      <c r="BB4325">
        <v>79705</v>
      </c>
      <c r="BC4325" t="s">
        <v>79</v>
      </c>
      <c r="BH4325" t="s">
        <v>30043</v>
      </c>
      <c r="BJ4325">
        <v>262459829</v>
      </c>
    </row>
    <row r="4326" spans="1:62" x14ac:dyDescent="0.25">
      <c r="A4326" t="s">
        <v>30159</v>
      </c>
      <c r="B4326" s="2">
        <v>43516</v>
      </c>
      <c r="C4326" t="s">
        <v>63</v>
      </c>
      <c r="D4326" s="3">
        <v>43472.381810289349</v>
      </c>
      <c r="E4326" t="s">
        <v>91</v>
      </c>
      <c r="H4326" t="s">
        <v>9095</v>
      </c>
      <c r="I4326" t="s">
        <v>9096</v>
      </c>
      <c r="J4326" t="s">
        <v>9097</v>
      </c>
      <c r="L4326" t="s">
        <v>2379</v>
      </c>
      <c r="M4326" t="s">
        <v>105</v>
      </c>
      <c r="N4326">
        <v>77535</v>
      </c>
      <c r="O4326" t="s">
        <v>70</v>
      </c>
      <c r="Q4326" t="s">
        <v>9098</v>
      </c>
      <c r="S4326" t="s">
        <v>72</v>
      </c>
      <c r="T4326" t="s">
        <v>1855</v>
      </c>
      <c r="U4326" t="s">
        <v>1856</v>
      </c>
      <c r="V4326" t="s">
        <v>863</v>
      </c>
      <c r="W4326" t="s">
        <v>105</v>
      </c>
      <c r="X4326" t="s">
        <v>9099</v>
      </c>
      <c r="Y4326" t="str">
        <f>"37-3011"</f>
        <v>37-3011</v>
      </c>
      <c r="Z4326" t="s">
        <v>94</v>
      </c>
      <c r="AA4326">
        <v>561730</v>
      </c>
      <c r="AB4326">
        <v>14</v>
      </c>
      <c r="AD4326" t="s">
        <v>79</v>
      </c>
      <c r="AE4326" t="s">
        <v>95</v>
      </c>
      <c r="AF4326">
        <v>40</v>
      </c>
      <c r="AG4326" s="4">
        <v>0.29166666666666669</v>
      </c>
      <c r="AH4326" s="4">
        <v>0.66666666666666663</v>
      </c>
      <c r="AI4326" s="5">
        <v>13.44</v>
      </c>
      <c r="AJ4326">
        <v>20.16</v>
      </c>
      <c r="AK4326">
        <v>27.75</v>
      </c>
      <c r="AL4326" t="s">
        <v>81</v>
      </c>
      <c r="AM4326" t="s">
        <v>82</v>
      </c>
      <c r="AO4326" t="s">
        <v>83</v>
      </c>
      <c r="AR4326" t="s">
        <v>82</v>
      </c>
      <c r="AT4326" t="s">
        <v>82</v>
      </c>
      <c r="AW4326" t="s">
        <v>72</v>
      </c>
      <c r="AX4326">
        <v>1</v>
      </c>
      <c r="AY4326" t="s">
        <v>2379</v>
      </c>
      <c r="AZ4326" t="s">
        <v>9100</v>
      </c>
      <c r="BA4326" t="s">
        <v>105</v>
      </c>
      <c r="BB4326">
        <v>77535</v>
      </c>
      <c r="BC4326" t="s">
        <v>79</v>
      </c>
      <c r="BH4326" t="s">
        <v>9097</v>
      </c>
      <c r="BJ4326">
        <v>204238727</v>
      </c>
    </row>
    <row r="4327" spans="1:62" x14ac:dyDescent="0.25">
      <c r="A4327" t="s">
        <v>30390</v>
      </c>
      <c r="B4327" s="2">
        <v>43516</v>
      </c>
      <c r="C4327" t="s">
        <v>63</v>
      </c>
      <c r="D4327" s="3">
        <v>43472.387491562498</v>
      </c>
      <c r="E4327" t="s">
        <v>64</v>
      </c>
      <c r="F4327" s="2">
        <v>43556</v>
      </c>
      <c r="G4327" s="2">
        <v>43739</v>
      </c>
      <c r="H4327" t="s">
        <v>30391</v>
      </c>
      <c r="J4327" t="s">
        <v>30392</v>
      </c>
      <c r="L4327" t="s">
        <v>30393</v>
      </c>
      <c r="M4327" t="s">
        <v>192</v>
      </c>
      <c r="N4327">
        <v>55328</v>
      </c>
      <c r="O4327" t="s">
        <v>70</v>
      </c>
      <c r="Q4327" t="s">
        <v>30394</v>
      </c>
      <c r="S4327" t="s">
        <v>72</v>
      </c>
      <c r="T4327" t="s">
        <v>9501</v>
      </c>
      <c r="U4327" t="s">
        <v>9597</v>
      </c>
      <c r="V4327" t="s">
        <v>1703</v>
      </c>
      <c r="W4327" t="s">
        <v>76</v>
      </c>
      <c r="X4327" t="s">
        <v>3377</v>
      </c>
      <c r="Y4327" t="str">
        <f>"35-3022"</f>
        <v>35-3022</v>
      </c>
      <c r="Z4327" t="s">
        <v>280</v>
      </c>
      <c r="AA4327">
        <v>7223</v>
      </c>
      <c r="AB4327">
        <v>10</v>
      </c>
      <c r="AC4327">
        <v>10</v>
      </c>
      <c r="AD4327" t="s">
        <v>79</v>
      </c>
      <c r="AE4327" t="s">
        <v>80</v>
      </c>
      <c r="AF4327">
        <v>40</v>
      </c>
      <c r="AG4327" s="4">
        <v>0</v>
      </c>
      <c r="AH4327" s="4">
        <v>0.99652777777777779</v>
      </c>
      <c r="AI4327" s="5">
        <v>11.62</v>
      </c>
      <c r="AJ4327">
        <v>17.43</v>
      </c>
      <c r="AL4327" t="s">
        <v>81</v>
      </c>
      <c r="AM4327" t="s">
        <v>82</v>
      </c>
      <c r="AO4327" t="s">
        <v>213</v>
      </c>
      <c r="AR4327" t="s">
        <v>82</v>
      </c>
      <c r="AT4327" t="s">
        <v>82</v>
      </c>
      <c r="AW4327" t="s">
        <v>82</v>
      </c>
      <c r="AY4327" t="s">
        <v>30393</v>
      </c>
      <c r="AZ4327" t="s">
        <v>201</v>
      </c>
      <c r="BA4327" t="s">
        <v>192</v>
      </c>
      <c r="BB4327">
        <v>55328</v>
      </c>
      <c r="BC4327" t="s">
        <v>79</v>
      </c>
      <c r="BH4327" t="s">
        <v>30392</v>
      </c>
      <c r="BJ4327">
        <v>204702962</v>
      </c>
    </row>
    <row r="4328" spans="1:62" x14ac:dyDescent="0.25">
      <c r="A4328" t="s">
        <v>30563</v>
      </c>
      <c r="B4328" s="2">
        <v>43516</v>
      </c>
      <c r="C4328" t="s">
        <v>63</v>
      </c>
      <c r="D4328" s="3">
        <v>43472.383818564813</v>
      </c>
      <c r="E4328" t="s">
        <v>282</v>
      </c>
      <c r="F4328" s="2">
        <v>43556</v>
      </c>
      <c r="G4328" s="2">
        <v>43784</v>
      </c>
      <c r="H4328" t="s">
        <v>27906</v>
      </c>
      <c r="I4328" t="s">
        <v>27907</v>
      </c>
      <c r="J4328" t="s">
        <v>27908</v>
      </c>
      <c r="L4328" t="s">
        <v>20339</v>
      </c>
      <c r="M4328" t="s">
        <v>147</v>
      </c>
      <c r="N4328">
        <v>15437</v>
      </c>
      <c r="O4328" t="s">
        <v>70</v>
      </c>
      <c r="Q4328" t="s">
        <v>27909</v>
      </c>
      <c r="S4328" t="s">
        <v>72</v>
      </c>
      <c r="T4328" t="s">
        <v>27720</v>
      </c>
      <c r="U4328" t="s">
        <v>27721</v>
      </c>
      <c r="V4328" t="s">
        <v>27722</v>
      </c>
      <c r="W4328" t="s">
        <v>323</v>
      </c>
      <c r="X4328" t="s">
        <v>106</v>
      </c>
      <c r="Y4328" t="str">
        <f>"37-3011"</f>
        <v>37-3011</v>
      </c>
      <c r="Z4328" t="s">
        <v>94</v>
      </c>
      <c r="AA4328">
        <v>721120</v>
      </c>
      <c r="AB4328">
        <v>30</v>
      </c>
      <c r="AC4328">
        <v>29</v>
      </c>
      <c r="AD4328" t="s">
        <v>79</v>
      </c>
      <c r="AE4328" t="s">
        <v>95</v>
      </c>
      <c r="AF4328">
        <v>35</v>
      </c>
      <c r="AG4328" s="4">
        <v>0.3125</v>
      </c>
      <c r="AH4328" s="4">
        <v>0.64583333333333337</v>
      </c>
      <c r="AI4328" s="5">
        <v>13.77</v>
      </c>
      <c r="AJ4328">
        <v>20.66</v>
      </c>
      <c r="AK4328">
        <v>20.66</v>
      </c>
      <c r="AL4328" t="s">
        <v>81</v>
      </c>
      <c r="AM4328" t="s">
        <v>82</v>
      </c>
      <c r="AO4328" t="s">
        <v>83</v>
      </c>
      <c r="AR4328" t="s">
        <v>82</v>
      </c>
      <c r="AT4328" t="s">
        <v>82</v>
      </c>
      <c r="AW4328" t="s">
        <v>82</v>
      </c>
      <c r="AY4328" t="s">
        <v>9393</v>
      </c>
      <c r="AZ4328" t="s">
        <v>1837</v>
      </c>
      <c r="BA4328" t="s">
        <v>147</v>
      </c>
      <c r="BB4328">
        <v>15437</v>
      </c>
      <c r="BC4328" t="s">
        <v>87</v>
      </c>
      <c r="BH4328" t="s">
        <v>27910</v>
      </c>
      <c r="BJ4328">
        <v>251891356</v>
      </c>
    </row>
    <row r="4329" spans="1:62" x14ac:dyDescent="0.25">
      <c r="A4329" t="s">
        <v>30923</v>
      </c>
      <c r="B4329" s="2">
        <v>43516</v>
      </c>
      <c r="C4329" t="s">
        <v>63</v>
      </c>
      <c r="D4329" s="3">
        <v>43472.383877337961</v>
      </c>
      <c r="E4329" t="s">
        <v>64</v>
      </c>
      <c r="F4329" s="2">
        <v>43556</v>
      </c>
      <c r="G4329" s="2">
        <v>43799</v>
      </c>
      <c r="H4329" t="s">
        <v>30924</v>
      </c>
      <c r="J4329" t="s">
        <v>30925</v>
      </c>
      <c r="L4329" t="s">
        <v>5947</v>
      </c>
      <c r="M4329" t="s">
        <v>844</v>
      </c>
      <c r="N4329">
        <v>60047</v>
      </c>
      <c r="O4329" t="s">
        <v>70</v>
      </c>
      <c r="Q4329" t="s">
        <v>30926</v>
      </c>
      <c r="S4329" t="s">
        <v>72</v>
      </c>
      <c r="T4329" t="s">
        <v>2618</v>
      </c>
      <c r="U4329" t="s">
        <v>8240</v>
      </c>
      <c r="V4329" t="s">
        <v>2620</v>
      </c>
      <c r="W4329" t="s">
        <v>881</v>
      </c>
      <c r="X4329" t="s">
        <v>106</v>
      </c>
      <c r="Y4329" t="str">
        <f>"37-3011"</f>
        <v>37-3011</v>
      </c>
      <c r="Z4329" t="s">
        <v>94</v>
      </c>
      <c r="AA4329">
        <v>561730</v>
      </c>
      <c r="AB4329">
        <v>10</v>
      </c>
      <c r="AC4329">
        <v>10</v>
      </c>
      <c r="AD4329" t="s">
        <v>79</v>
      </c>
      <c r="AE4329" t="s">
        <v>80</v>
      </c>
      <c r="AF4329">
        <v>40</v>
      </c>
      <c r="AG4329" s="4">
        <v>0.27083333333333331</v>
      </c>
      <c r="AH4329" s="4">
        <v>0.625</v>
      </c>
      <c r="AI4329" s="5">
        <v>14.05</v>
      </c>
      <c r="AJ4329">
        <v>21.08</v>
      </c>
      <c r="AK4329">
        <v>21.15</v>
      </c>
      <c r="AL4329" t="s">
        <v>81</v>
      </c>
      <c r="AM4329" t="s">
        <v>82</v>
      </c>
      <c r="AO4329" t="s">
        <v>83</v>
      </c>
      <c r="AR4329" t="s">
        <v>82</v>
      </c>
      <c r="AT4329" t="s">
        <v>82</v>
      </c>
      <c r="AW4329" t="s">
        <v>82</v>
      </c>
      <c r="AY4329" t="s">
        <v>30927</v>
      </c>
      <c r="AZ4329" t="s">
        <v>1278</v>
      </c>
      <c r="BA4329" t="s">
        <v>844</v>
      </c>
      <c r="BB4329">
        <v>60069</v>
      </c>
      <c r="BC4329" t="s">
        <v>79</v>
      </c>
      <c r="BH4329" t="s">
        <v>30928</v>
      </c>
      <c r="BJ4329">
        <v>364233110</v>
      </c>
    </row>
    <row r="4330" spans="1:62" x14ac:dyDescent="0.25">
      <c r="A4330" t="s">
        <v>31100</v>
      </c>
      <c r="B4330" s="2">
        <v>43516</v>
      </c>
      <c r="C4330" t="s">
        <v>63</v>
      </c>
      <c r="D4330" s="3">
        <v>43472.382062407407</v>
      </c>
      <c r="E4330" t="s">
        <v>64</v>
      </c>
      <c r="F4330" s="2">
        <v>43556</v>
      </c>
      <c r="G4330" s="2">
        <v>43814</v>
      </c>
      <c r="H4330" t="s">
        <v>31101</v>
      </c>
      <c r="J4330" t="s">
        <v>31102</v>
      </c>
      <c r="K4330" t="s">
        <v>31103</v>
      </c>
      <c r="L4330" t="s">
        <v>12818</v>
      </c>
      <c r="M4330" t="s">
        <v>783</v>
      </c>
      <c r="N4330">
        <v>44139</v>
      </c>
      <c r="O4330" t="s">
        <v>70</v>
      </c>
      <c r="Q4330" t="s">
        <v>31104</v>
      </c>
      <c r="S4330" t="s">
        <v>72</v>
      </c>
      <c r="T4330" t="s">
        <v>31105</v>
      </c>
      <c r="U4330" t="s">
        <v>31106</v>
      </c>
      <c r="V4330" t="s">
        <v>31107</v>
      </c>
      <c r="W4330" t="s">
        <v>859</v>
      </c>
      <c r="X4330" t="s">
        <v>2708</v>
      </c>
      <c r="Y4330" t="str">
        <f>"37-3011"</f>
        <v>37-3011</v>
      </c>
      <c r="Z4330" t="s">
        <v>94</v>
      </c>
      <c r="AA4330">
        <v>561730</v>
      </c>
      <c r="AB4330">
        <v>5</v>
      </c>
      <c r="AC4330">
        <v>5</v>
      </c>
      <c r="AD4330" t="s">
        <v>79</v>
      </c>
      <c r="AE4330" t="s">
        <v>80</v>
      </c>
      <c r="AF4330">
        <v>40</v>
      </c>
      <c r="AG4330" s="4">
        <v>0.33333333333333331</v>
      </c>
      <c r="AH4330" s="4">
        <v>0.70833333333333337</v>
      </c>
      <c r="AI4330" s="5">
        <v>13.7</v>
      </c>
      <c r="AJ4330">
        <v>20.55</v>
      </c>
      <c r="AL4330" t="s">
        <v>81</v>
      </c>
      <c r="AM4330" t="s">
        <v>82</v>
      </c>
      <c r="AO4330" t="s">
        <v>83</v>
      </c>
      <c r="AR4330" t="s">
        <v>82</v>
      </c>
      <c r="AT4330" t="s">
        <v>82</v>
      </c>
      <c r="AW4330" t="s">
        <v>82</v>
      </c>
      <c r="AY4330" t="s">
        <v>12818</v>
      </c>
      <c r="AZ4330" t="s">
        <v>7299</v>
      </c>
      <c r="BA4330" t="s">
        <v>783</v>
      </c>
      <c r="BB4330">
        <v>44139</v>
      </c>
      <c r="BC4330" t="s">
        <v>79</v>
      </c>
      <c r="BH4330" t="s">
        <v>31108</v>
      </c>
      <c r="BJ4330">
        <v>262692182</v>
      </c>
    </row>
    <row r="4331" spans="1:62" x14ac:dyDescent="0.25">
      <c r="A4331" t="s">
        <v>31482</v>
      </c>
      <c r="B4331" s="2">
        <v>43516</v>
      </c>
      <c r="C4331" t="s">
        <v>63</v>
      </c>
      <c r="D4331" s="3">
        <v>43472.381099652775</v>
      </c>
      <c r="E4331" t="s">
        <v>117</v>
      </c>
      <c r="H4331" t="s">
        <v>31483</v>
      </c>
      <c r="I4331" t="s">
        <v>31483</v>
      </c>
      <c r="J4331" t="s">
        <v>31484</v>
      </c>
      <c r="L4331" t="s">
        <v>6412</v>
      </c>
      <c r="M4331" t="s">
        <v>226</v>
      </c>
      <c r="N4331">
        <v>48009</v>
      </c>
      <c r="O4331" t="s">
        <v>70</v>
      </c>
      <c r="Q4331" t="s">
        <v>31485</v>
      </c>
      <c r="S4331" t="s">
        <v>72</v>
      </c>
      <c r="T4331" t="s">
        <v>31486</v>
      </c>
      <c r="U4331" t="s">
        <v>31487</v>
      </c>
      <c r="V4331" t="s">
        <v>104</v>
      </c>
      <c r="W4331" t="s">
        <v>105</v>
      </c>
      <c r="X4331" t="s">
        <v>14508</v>
      </c>
      <c r="Y4331" t="str">
        <f>"47-2181"</f>
        <v>47-2181</v>
      </c>
      <c r="Z4331" t="s">
        <v>14508</v>
      </c>
      <c r="AA4331">
        <v>238160</v>
      </c>
      <c r="AB4331">
        <v>30</v>
      </c>
      <c r="AD4331" t="s">
        <v>79</v>
      </c>
      <c r="AE4331" t="s">
        <v>80</v>
      </c>
      <c r="AF4331">
        <v>40</v>
      </c>
      <c r="AG4331" s="4">
        <v>0.33333333333333331</v>
      </c>
      <c r="AH4331" s="4">
        <v>0.70833333333333337</v>
      </c>
      <c r="AI4331" s="5">
        <v>21.38</v>
      </c>
      <c r="AJ4331">
        <v>32.07</v>
      </c>
      <c r="AL4331" t="s">
        <v>81</v>
      </c>
      <c r="AM4331" t="s">
        <v>82</v>
      </c>
      <c r="AO4331" t="s">
        <v>83</v>
      </c>
      <c r="AP4331" t="s">
        <v>67</v>
      </c>
      <c r="AQ4331" t="s">
        <v>67</v>
      </c>
      <c r="AR4331" t="s">
        <v>82</v>
      </c>
      <c r="AT4331" t="s">
        <v>72</v>
      </c>
      <c r="AU4331">
        <v>1</v>
      </c>
      <c r="AV4331" t="s">
        <v>31488</v>
      </c>
      <c r="AW4331" t="s">
        <v>82</v>
      </c>
      <c r="AY4331" t="s">
        <v>1906</v>
      </c>
      <c r="AZ4331" t="s">
        <v>3246</v>
      </c>
      <c r="BA4331" t="s">
        <v>226</v>
      </c>
      <c r="BB4331">
        <v>48009</v>
      </c>
      <c r="BC4331" t="s">
        <v>79</v>
      </c>
      <c r="BH4331" t="s">
        <v>31489</v>
      </c>
      <c r="BJ4331">
        <v>382163825</v>
      </c>
    </row>
    <row r="4332" spans="1:62" x14ac:dyDescent="0.25">
      <c r="A4332" t="s">
        <v>31664</v>
      </c>
      <c r="B4332" s="2">
        <v>43516</v>
      </c>
      <c r="C4332" t="s">
        <v>63</v>
      </c>
      <c r="D4332" s="3">
        <v>43472.383087256945</v>
      </c>
      <c r="E4332" t="s">
        <v>117</v>
      </c>
      <c r="H4332" t="s">
        <v>8952</v>
      </c>
      <c r="J4332" t="s">
        <v>8953</v>
      </c>
      <c r="L4332" t="s">
        <v>8954</v>
      </c>
      <c r="M4332" t="s">
        <v>105</v>
      </c>
      <c r="N4332">
        <v>78247</v>
      </c>
      <c r="O4332" t="s">
        <v>70</v>
      </c>
      <c r="Q4332" t="s">
        <v>8955</v>
      </c>
      <c r="S4332" t="s">
        <v>72</v>
      </c>
      <c r="T4332" t="s">
        <v>1855</v>
      </c>
      <c r="U4332" t="s">
        <v>1856</v>
      </c>
      <c r="V4332" t="s">
        <v>863</v>
      </c>
      <c r="W4332" t="s">
        <v>105</v>
      </c>
      <c r="X4332" t="s">
        <v>31665</v>
      </c>
      <c r="Y4332" t="str">
        <f>"49-3053"</f>
        <v>49-3053</v>
      </c>
      <c r="Z4332" t="s">
        <v>4850</v>
      </c>
      <c r="AA4332">
        <v>561730</v>
      </c>
      <c r="AB4332">
        <v>2</v>
      </c>
      <c r="AD4332" t="s">
        <v>87</v>
      </c>
      <c r="AE4332" t="s">
        <v>95</v>
      </c>
      <c r="AF4332">
        <v>40</v>
      </c>
      <c r="AG4332" s="4">
        <v>0.29166666666666669</v>
      </c>
      <c r="AH4332" s="4">
        <v>0.66666666666666663</v>
      </c>
      <c r="AI4332" s="5">
        <v>16.41</v>
      </c>
      <c r="AJ4332">
        <v>24.62</v>
      </c>
      <c r="AL4332" t="s">
        <v>81</v>
      </c>
      <c r="AM4332" t="s">
        <v>82</v>
      </c>
      <c r="AO4332" t="s">
        <v>83</v>
      </c>
      <c r="AR4332" t="s">
        <v>82</v>
      </c>
      <c r="AT4332" t="s">
        <v>82</v>
      </c>
      <c r="AW4332" t="s">
        <v>82</v>
      </c>
      <c r="AY4332" t="s">
        <v>738</v>
      </c>
      <c r="AZ4332" t="s">
        <v>2422</v>
      </c>
      <c r="BA4332" t="s">
        <v>105</v>
      </c>
      <c r="BB4332">
        <v>78247</v>
      </c>
      <c r="BC4332" t="s">
        <v>79</v>
      </c>
      <c r="BH4332" t="s">
        <v>8956</v>
      </c>
      <c r="BJ4332">
        <v>742593871</v>
      </c>
    </row>
    <row r="4333" spans="1:62" x14ac:dyDescent="0.25">
      <c r="A4333" t="s">
        <v>31705</v>
      </c>
      <c r="B4333" s="2">
        <v>43516</v>
      </c>
      <c r="C4333" t="s">
        <v>63</v>
      </c>
      <c r="D4333" s="3">
        <v>43472.383300208334</v>
      </c>
      <c r="E4333" t="s">
        <v>64</v>
      </c>
      <c r="F4333" s="2">
        <v>43556</v>
      </c>
      <c r="G4333" s="2">
        <v>43830</v>
      </c>
      <c r="H4333" t="s">
        <v>31706</v>
      </c>
      <c r="J4333" t="s">
        <v>31707</v>
      </c>
      <c r="L4333" t="s">
        <v>31708</v>
      </c>
      <c r="M4333" t="s">
        <v>787</v>
      </c>
      <c r="N4333">
        <v>36575</v>
      </c>
      <c r="O4333" t="s">
        <v>70</v>
      </c>
      <c r="Q4333" t="s">
        <v>31709</v>
      </c>
      <c r="S4333" t="s">
        <v>82</v>
      </c>
      <c r="U4333" t="s">
        <v>92</v>
      </c>
      <c r="X4333" t="s">
        <v>1277</v>
      </c>
      <c r="Y4333" t="str">
        <f>"37-3011"</f>
        <v>37-3011</v>
      </c>
      <c r="Z4333" t="s">
        <v>94</v>
      </c>
      <c r="AA4333">
        <v>561730</v>
      </c>
      <c r="AB4333">
        <v>8</v>
      </c>
      <c r="AC4333">
        <v>8</v>
      </c>
      <c r="AD4333" t="s">
        <v>79</v>
      </c>
      <c r="AE4333" t="s">
        <v>95</v>
      </c>
      <c r="AF4333">
        <v>40</v>
      </c>
      <c r="AG4333" s="4">
        <v>0.29166666666666669</v>
      </c>
      <c r="AH4333" s="4">
        <v>0.64583333333333337</v>
      </c>
      <c r="AI4333" s="5">
        <v>13.98</v>
      </c>
      <c r="AJ4333">
        <v>20.97</v>
      </c>
      <c r="AL4333" t="s">
        <v>81</v>
      </c>
      <c r="AM4333" t="s">
        <v>82</v>
      </c>
      <c r="AO4333" t="s">
        <v>83</v>
      </c>
      <c r="AR4333" t="s">
        <v>82</v>
      </c>
      <c r="AT4333" t="s">
        <v>82</v>
      </c>
      <c r="AW4333" t="s">
        <v>72</v>
      </c>
      <c r="AX4333">
        <v>3</v>
      </c>
      <c r="AY4333" t="s">
        <v>31710</v>
      </c>
      <c r="AZ4333" t="s">
        <v>6769</v>
      </c>
      <c r="BA4333" t="s">
        <v>787</v>
      </c>
      <c r="BB4333">
        <v>36575</v>
      </c>
      <c r="BC4333" t="s">
        <v>79</v>
      </c>
      <c r="BH4333" t="s">
        <v>31711</v>
      </c>
      <c r="BJ4333">
        <v>631161586</v>
      </c>
    </row>
    <row r="4334" spans="1:62" x14ac:dyDescent="0.25">
      <c r="A4334" t="s">
        <v>31776</v>
      </c>
      <c r="B4334" s="2">
        <v>43516</v>
      </c>
      <c r="C4334" t="s">
        <v>63</v>
      </c>
      <c r="D4334" s="3">
        <v>43472.385302673611</v>
      </c>
      <c r="E4334" t="s">
        <v>64</v>
      </c>
      <c r="F4334" s="2">
        <v>43556</v>
      </c>
      <c r="G4334" s="2">
        <v>43769</v>
      </c>
      <c r="H4334" t="s">
        <v>31267</v>
      </c>
      <c r="I4334" t="s">
        <v>31268</v>
      </c>
      <c r="J4334" t="s">
        <v>31269</v>
      </c>
      <c r="L4334" t="s">
        <v>12138</v>
      </c>
      <c r="M4334" t="s">
        <v>226</v>
      </c>
      <c r="N4334">
        <v>49757</v>
      </c>
      <c r="O4334" t="s">
        <v>70</v>
      </c>
      <c r="Q4334" t="s">
        <v>31270</v>
      </c>
      <c r="S4334" t="s">
        <v>72</v>
      </c>
      <c r="T4334" t="s">
        <v>30841</v>
      </c>
      <c r="U4334" t="s">
        <v>5508</v>
      </c>
      <c r="V4334" t="s">
        <v>4796</v>
      </c>
      <c r="W4334" t="s">
        <v>308</v>
      </c>
      <c r="X4334" t="s">
        <v>13146</v>
      </c>
      <c r="Y4334" t="str">
        <f>"35-9021"</f>
        <v>35-9021</v>
      </c>
      <c r="Z4334" t="s">
        <v>315</v>
      </c>
      <c r="AA4334">
        <v>7221</v>
      </c>
      <c r="AB4334">
        <v>3</v>
      </c>
      <c r="AC4334">
        <v>3</v>
      </c>
      <c r="AD4334" t="s">
        <v>79</v>
      </c>
      <c r="AE4334" t="s">
        <v>80</v>
      </c>
      <c r="AF4334">
        <v>40</v>
      </c>
      <c r="AG4334" s="4">
        <v>0.25</v>
      </c>
      <c r="AH4334" s="4">
        <v>0</v>
      </c>
      <c r="AI4334" s="5">
        <v>9.4</v>
      </c>
      <c r="AJ4334">
        <v>14.1</v>
      </c>
      <c r="AL4334" t="s">
        <v>81</v>
      </c>
      <c r="AM4334" t="s">
        <v>82</v>
      </c>
      <c r="AO4334" t="s">
        <v>83</v>
      </c>
      <c r="AR4334" t="s">
        <v>82</v>
      </c>
      <c r="AT4334" t="s">
        <v>82</v>
      </c>
      <c r="AW4334" t="s">
        <v>82</v>
      </c>
      <c r="AY4334" t="s">
        <v>12138</v>
      </c>
      <c r="AZ4334" t="s">
        <v>10246</v>
      </c>
      <c r="BA4334" t="s">
        <v>226</v>
      </c>
      <c r="BB4334">
        <v>49757</v>
      </c>
      <c r="BC4334" t="s">
        <v>87</v>
      </c>
      <c r="BH4334" t="s">
        <v>31269</v>
      </c>
      <c r="BJ4334">
        <v>463592279</v>
      </c>
    </row>
    <row r="4335" spans="1:62" x14ac:dyDescent="0.25">
      <c r="A4335" t="s">
        <v>32576</v>
      </c>
      <c r="B4335" s="2">
        <v>43516</v>
      </c>
      <c r="C4335" t="s">
        <v>63</v>
      </c>
      <c r="D4335" s="3">
        <v>43472.3820815625</v>
      </c>
      <c r="E4335" t="s">
        <v>64</v>
      </c>
      <c r="F4335" s="2">
        <v>43556</v>
      </c>
      <c r="G4335" s="2">
        <v>43814</v>
      </c>
      <c r="H4335" t="s">
        <v>32577</v>
      </c>
      <c r="J4335" t="s">
        <v>32578</v>
      </c>
      <c r="L4335" t="s">
        <v>32579</v>
      </c>
      <c r="M4335" t="s">
        <v>783</v>
      </c>
      <c r="N4335">
        <v>44094</v>
      </c>
      <c r="O4335" t="s">
        <v>70</v>
      </c>
      <c r="Q4335" t="s">
        <v>32580</v>
      </c>
      <c r="S4335" t="s">
        <v>72</v>
      </c>
      <c r="T4335" t="s">
        <v>31105</v>
      </c>
      <c r="U4335" t="s">
        <v>31106</v>
      </c>
      <c r="V4335" t="s">
        <v>31107</v>
      </c>
      <c r="W4335" t="s">
        <v>859</v>
      </c>
      <c r="X4335" t="s">
        <v>32581</v>
      </c>
      <c r="Y4335" t="str">
        <f>"37-3011"</f>
        <v>37-3011</v>
      </c>
      <c r="Z4335" t="s">
        <v>94</v>
      </c>
      <c r="AA4335">
        <v>541320</v>
      </c>
      <c r="AB4335">
        <v>7</v>
      </c>
      <c r="AC4335">
        <v>7</v>
      </c>
      <c r="AD4335" t="s">
        <v>79</v>
      </c>
      <c r="AE4335" t="s">
        <v>80</v>
      </c>
      <c r="AF4335">
        <v>40</v>
      </c>
      <c r="AG4335" s="4">
        <v>0.29166666666666669</v>
      </c>
      <c r="AH4335" s="4">
        <v>0.66666666666666663</v>
      </c>
      <c r="AI4335" s="5">
        <v>13.7</v>
      </c>
      <c r="AJ4335">
        <v>20.55</v>
      </c>
      <c r="AL4335" t="s">
        <v>81</v>
      </c>
      <c r="AM4335" t="s">
        <v>82</v>
      </c>
      <c r="AO4335" t="s">
        <v>83</v>
      </c>
      <c r="AR4335" t="s">
        <v>82</v>
      </c>
      <c r="AT4335" t="s">
        <v>82</v>
      </c>
      <c r="AW4335" t="s">
        <v>82</v>
      </c>
      <c r="AY4335" t="s">
        <v>32579</v>
      </c>
      <c r="AZ4335" t="s">
        <v>1278</v>
      </c>
      <c r="BA4335" t="s">
        <v>783</v>
      </c>
      <c r="BB4335">
        <v>44094</v>
      </c>
      <c r="BC4335" t="s">
        <v>79</v>
      </c>
      <c r="BH4335" t="s">
        <v>32578</v>
      </c>
      <c r="BJ4335">
        <v>341922045</v>
      </c>
    </row>
    <row r="4336" spans="1:62" x14ac:dyDescent="0.25">
      <c r="A4336" t="s">
        <v>33398</v>
      </c>
      <c r="B4336" s="2">
        <v>43516</v>
      </c>
      <c r="C4336" t="s">
        <v>63</v>
      </c>
      <c r="D4336" s="3">
        <v>43472.384924999998</v>
      </c>
      <c r="E4336" t="s">
        <v>117</v>
      </c>
      <c r="H4336" t="s">
        <v>6556</v>
      </c>
      <c r="J4336" t="s">
        <v>6557</v>
      </c>
      <c r="K4336" t="s">
        <v>6558</v>
      </c>
      <c r="L4336" t="s">
        <v>1700</v>
      </c>
      <c r="M4336" t="s">
        <v>76</v>
      </c>
      <c r="N4336" t="s">
        <v>6559</v>
      </c>
      <c r="O4336" t="s">
        <v>70</v>
      </c>
      <c r="Q4336" t="s">
        <v>6560</v>
      </c>
      <c r="S4336" t="s">
        <v>72</v>
      </c>
      <c r="T4336" t="s">
        <v>6561</v>
      </c>
      <c r="U4336" t="s">
        <v>6562</v>
      </c>
      <c r="V4336" t="s">
        <v>6563</v>
      </c>
      <c r="W4336" t="s">
        <v>76</v>
      </c>
      <c r="X4336" t="s">
        <v>6564</v>
      </c>
      <c r="Y4336" t="str">
        <f>"51-4121"</f>
        <v>51-4121</v>
      </c>
      <c r="Z4336" t="s">
        <v>993</v>
      </c>
      <c r="AA4336">
        <v>333120</v>
      </c>
      <c r="AB4336">
        <v>30</v>
      </c>
      <c r="AD4336" t="s">
        <v>79</v>
      </c>
      <c r="AE4336" t="s">
        <v>95</v>
      </c>
      <c r="AF4336">
        <v>40</v>
      </c>
      <c r="AG4336" s="4">
        <v>0.29166666666666669</v>
      </c>
      <c r="AH4336" s="4">
        <v>0.66666666666666663</v>
      </c>
      <c r="AI4336" s="5">
        <v>22.1</v>
      </c>
      <c r="AJ4336">
        <v>33.15</v>
      </c>
      <c r="AK4336">
        <v>33.15</v>
      </c>
      <c r="AL4336" t="s">
        <v>81</v>
      </c>
      <c r="AM4336" t="s">
        <v>82</v>
      </c>
      <c r="AO4336" t="s">
        <v>4633</v>
      </c>
      <c r="AP4336" t="s">
        <v>8358</v>
      </c>
      <c r="AQ4336" t="s">
        <v>8359</v>
      </c>
      <c r="AR4336" t="s">
        <v>82</v>
      </c>
      <c r="AT4336" t="s">
        <v>82</v>
      </c>
      <c r="AW4336" t="s">
        <v>72</v>
      </c>
      <c r="AX4336">
        <v>24</v>
      </c>
      <c r="AY4336" t="s">
        <v>1703</v>
      </c>
      <c r="AZ4336" t="s">
        <v>1703</v>
      </c>
      <c r="BA4336" t="s">
        <v>76</v>
      </c>
      <c r="BB4336">
        <v>74115</v>
      </c>
      <c r="BC4336" t="s">
        <v>87</v>
      </c>
      <c r="BH4336" t="s">
        <v>6557</v>
      </c>
      <c r="BI4336" t="s">
        <v>6558</v>
      </c>
      <c r="BJ4336">
        <v>731558936</v>
      </c>
    </row>
    <row r="4337" spans="1:62" x14ac:dyDescent="0.25">
      <c r="A4337" t="s">
        <v>33710</v>
      </c>
      <c r="B4337" s="2">
        <v>43516</v>
      </c>
      <c r="C4337" t="s">
        <v>63</v>
      </c>
      <c r="D4337" s="3">
        <v>43472.387541168981</v>
      </c>
      <c r="E4337" t="s">
        <v>64</v>
      </c>
      <c r="F4337" s="2">
        <v>43556</v>
      </c>
      <c r="G4337" s="2">
        <v>43800</v>
      </c>
      <c r="H4337" t="s">
        <v>33711</v>
      </c>
      <c r="J4337" t="s">
        <v>33712</v>
      </c>
      <c r="K4337" t="s">
        <v>33713</v>
      </c>
      <c r="L4337" t="s">
        <v>3553</v>
      </c>
      <c r="M4337" t="s">
        <v>714</v>
      </c>
      <c r="N4337">
        <v>70810</v>
      </c>
      <c r="O4337" t="s">
        <v>70</v>
      </c>
      <c r="Q4337" t="s">
        <v>33714</v>
      </c>
      <c r="S4337" t="s">
        <v>72</v>
      </c>
      <c r="T4337" t="s">
        <v>6754</v>
      </c>
      <c r="U4337" t="s">
        <v>6755</v>
      </c>
      <c r="V4337" t="s">
        <v>6756</v>
      </c>
      <c r="W4337" t="s">
        <v>714</v>
      </c>
      <c r="X4337" t="s">
        <v>1673</v>
      </c>
      <c r="Y4337" t="str">
        <f>"37-3011"</f>
        <v>37-3011</v>
      </c>
      <c r="Z4337" t="s">
        <v>94</v>
      </c>
      <c r="AA4337">
        <v>561730</v>
      </c>
      <c r="AB4337">
        <v>12</v>
      </c>
      <c r="AC4337">
        <v>12</v>
      </c>
      <c r="AD4337" t="s">
        <v>79</v>
      </c>
      <c r="AE4337" t="s">
        <v>95</v>
      </c>
      <c r="AF4337">
        <v>35</v>
      </c>
      <c r="AG4337" s="4">
        <v>0.27083333333333331</v>
      </c>
      <c r="AH4337" s="4">
        <v>0.625</v>
      </c>
      <c r="AI4337" s="5">
        <v>13.42</v>
      </c>
      <c r="AJ4337">
        <v>20.13</v>
      </c>
      <c r="AL4337" t="s">
        <v>81</v>
      </c>
      <c r="AM4337" t="s">
        <v>82</v>
      </c>
      <c r="AO4337" t="s">
        <v>83</v>
      </c>
      <c r="AR4337" t="s">
        <v>82</v>
      </c>
      <c r="AT4337" t="s">
        <v>82</v>
      </c>
      <c r="AW4337" t="s">
        <v>82</v>
      </c>
      <c r="AY4337" t="s">
        <v>3553</v>
      </c>
      <c r="AZ4337" t="s">
        <v>4612</v>
      </c>
      <c r="BA4337" t="s">
        <v>714</v>
      </c>
      <c r="BB4337">
        <v>70810</v>
      </c>
      <c r="BC4337" t="s">
        <v>79</v>
      </c>
      <c r="BH4337" t="s">
        <v>33712</v>
      </c>
      <c r="BI4337" t="s">
        <v>33715</v>
      </c>
      <c r="BJ4337">
        <v>273143870</v>
      </c>
    </row>
    <row r="4338" spans="1:62" x14ac:dyDescent="0.25">
      <c r="A4338" t="s">
        <v>33767</v>
      </c>
      <c r="B4338" s="2">
        <v>43516</v>
      </c>
      <c r="C4338" t="s">
        <v>63</v>
      </c>
      <c r="D4338" s="3">
        <v>43472.383728761575</v>
      </c>
      <c r="E4338" t="s">
        <v>117</v>
      </c>
      <c r="H4338" t="s">
        <v>33768</v>
      </c>
      <c r="J4338" t="s">
        <v>33769</v>
      </c>
      <c r="L4338" t="s">
        <v>33770</v>
      </c>
      <c r="M4338" t="s">
        <v>105</v>
      </c>
      <c r="N4338">
        <v>78002</v>
      </c>
      <c r="O4338" t="s">
        <v>70</v>
      </c>
      <c r="Q4338" t="s">
        <v>33771</v>
      </c>
      <c r="S4338" t="s">
        <v>72</v>
      </c>
      <c r="T4338" t="s">
        <v>1855</v>
      </c>
      <c r="U4338" t="s">
        <v>1856</v>
      </c>
      <c r="V4338" t="s">
        <v>863</v>
      </c>
      <c r="W4338" t="s">
        <v>105</v>
      </c>
      <c r="X4338" t="s">
        <v>17506</v>
      </c>
      <c r="Y4338" t="str">
        <f>"47-3014"</f>
        <v>47-3014</v>
      </c>
      <c r="Z4338" t="s">
        <v>1320</v>
      </c>
      <c r="AA4338">
        <v>2361</v>
      </c>
      <c r="AB4338">
        <v>10</v>
      </c>
      <c r="AD4338" t="s">
        <v>79</v>
      </c>
      <c r="AE4338" t="s">
        <v>95</v>
      </c>
      <c r="AF4338">
        <v>40</v>
      </c>
      <c r="AG4338" s="4">
        <v>0.33333333333333331</v>
      </c>
      <c r="AH4338" s="4">
        <v>0.70833333333333337</v>
      </c>
      <c r="AI4338" s="5">
        <v>16.309999999999999</v>
      </c>
      <c r="AJ4338">
        <v>24.47</v>
      </c>
      <c r="AL4338" t="s">
        <v>81</v>
      </c>
      <c r="AM4338" t="s">
        <v>82</v>
      </c>
      <c r="AO4338" t="s">
        <v>83</v>
      </c>
      <c r="AR4338" t="s">
        <v>82</v>
      </c>
      <c r="AT4338" t="s">
        <v>82</v>
      </c>
      <c r="AW4338" t="s">
        <v>82</v>
      </c>
      <c r="AY4338" t="s">
        <v>33770</v>
      </c>
      <c r="AZ4338" t="s">
        <v>797</v>
      </c>
      <c r="BA4338" t="s">
        <v>105</v>
      </c>
      <c r="BB4338">
        <v>78002</v>
      </c>
      <c r="BC4338" t="s">
        <v>79</v>
      </c>
      <c r="BH4338" t="s">
        <v>33772</v>
      </c>
      <c r="BJ4338">
        <v>320387739</v>
      </c>
    </row>
    <row r="4339" spans="1:62" x14ac:dyDescent="0.25">
      <c r="A4339" t="s">
        <v>33787</v>
      </c>
      <c r="B4339" s="2">
        <v>43516</v>
      </c>
      <c r="C4339" t="s">
        <v>63</v>
      </c>
      <c r="D4339" s="3">
        <v>43472.383260601855</v>
      </c>
      <c r="E4339" t="s">
        <v>64</v>
      </c>
      <c r="F4339" s="2">
        <v>43556</v>
      </c>
      <c r="G4339" s="2">
        <v>43738</v>
      </c>
      <c r="H4339" t="s">
        <v>33485</v>
      </c>
      <c r="I4339" t="s">
        <v>67</v>
      </c>
      <c r="J4339" t="s">
        <v>33486</v>
      </c>
      <c r="K4339" t="s">
        <v>67</v>
      </c>
      <c r="L4339" t="s">
        <v>33487</v>
      </c>
      <c r="M4339" t="s">
        <v>1276</v>
      </c>
      <c r="N4339">
        <v>54613</v>
      </c>
      <c r="O4339" t="s">
        <v>70</v>
      </c>
      <c r="P4339" t="s">
        <v>67</v>
      </c>
      <c r="Q4339" t="s">
        <v>33488</v>
      </c>
      <c r="S4339" t="s">
        <v>72</v>
      </c>
      <c r="T4339" t="s">
        <v>14635</v>
      </c>
      <c r="U4339" t="s">
        <v>14636</v>
      </c>
      <c r="V4339" t="s">
        <v>14637</v>
      </c>
      <c r="W4339" t="s">
        <v>105</v>
      </c>
      <c r="X4339" t="s">
        <v>536</v>
      </c>
      <c r="Y4339" t="str">
        <f>"35-2021"</f>
        <v>35-2021</v>
      </c>
      <c r="Z4339" t="s">
        <v>221</v>
      </c>
      <c r="AA4339">
        <v>71391</v>
      </c>
      <c r="AB4339">
        <v>2</v>
      </c>
      <c r="AC4339">
        <v>2</v>
      </c>
      <c r="AD4339" t="s">
        <v>79</v>
      </c>
      <c r="AE4339" t="s">
        <v>95</v>
      </c>
      <c r="AF4339">
        <v>40</v>
      </c>
      <c r="AG4339" s="4">
        <v>0.375</v>
      </c>
      <c r="AH4339" s="4">
        <v>0.70833333333333337</v>
      </c>
      <c r="AI4339" s="5">
        <v>9.92</v>
      </c>
      <c r="AJ4339">
        <v>14.88</v>
      </c>
      <c r="AK4339">
        <v>14.88</v>
      </c>
      <c r="AL4339" t="s">
        <v>81</v>
      </c>
      <c r="AM4339" t="s">
        <v>82</v>
      </c>
      <c r="AO4339" t="s">
        <v>83</v>
      </c>
      <c r="AP4339" t="s">
        <v>67</v>
      </c>
      <c r="AQ4339" t="s">
        <v>67</v>
      </c>
      <c r="AR4339" t="s">
        <v>82</v>
      </c>
      <c r="AT4339" t="s">
        <v>82</v>
      </c>
      <c r="AW4339" t="s">
        <v>82</v>
      </c>
      <c r="AY4339" t="s">
        <v>33487</v>
      </c>
      <c r="AZ4339" t="s">
        <v>13403</v>
      </c>
      <c r="BA4339" t="s">
        <v>1276</v>
      </c>
      <c r="BB4339">
        <v>54613</v>
      </c>
      <c r="BC4339" t="s">
        <v>87</v>
      </c>
      <c r="BH4339" t="s">
        <v>33486</v>
      </c>
      <c r="BI4339" t="s">
        <v>67</v>
      </c>
      <c r="BJ4339">
        <v>824043033</v>
      </c>
    </row>
    <row r="4340" spans="1:62" x14ac:dyDescent="0.25">
      <c r="A4340" t="s">
        <v>34263</v>
      </c>
      <c r="B4340" s="2">
        <v>43516</v>
      </c>
      <c r="C4340" t="s">
        <v>63</v>
      </c>
      <c r="D4340" s="3">
        <v>43472.381366261572</v>
      </c>
      <c r="E4340" t="s">
        <v>117</v>
      </c>
      <c r="H4340" t="s">
        <v>34264</v>
      </c>
      <c r="I4340" t="s">
        <v>34265</v>
      </c>
      <c r="J4340" t="s">
        <v>34266</v>
      </c>
      <c r="L4340" t="s">
        <v>34267</v>
      </c>
      <c r="M4340" t="s">
        <v>308</v>
      </c>
      <c r="N4340">
        <v>8243</v>
      </c>
      <c r="O4340" t="s">
        <v>70</v>
      </c>
      <c r="Q4340" t="s">
        <v>34268</v>
      </c>
      <c r="S4340" t="s">
        <v>72</v>
      </c>
      <c r="T4340" t="s">
        <v>34269</v>
      </c>
      <c r="U4340" t="s">
        <v>34270</v>
      </c>
      <c r="V4340" t="s">
        <v>34271</v>
      </c>
      <c r="W4340" t="s">
        <v>308</v>
      </c>
      <c r="X4340" t="s">
        <v>1241</v>
      </c>
      <c r="Y4340" t="str">
        <f>"35-9021"</f>
        <v>35-9021</v>
      </c>
      <c r="Z4340" t="s">
        <v>315</v>
      </c>
      <c r="AA4340">
        <v>722110</v>
      </c>
      <c r="AB4340">
        <v>10</v>
      </c>
      <c r="AD4340" t="s">
        <v>79</v>
      </c>
      <c r="AE4340" t="s">
        <v>80</v>
      </c>
      <c r="AF4340">
        <v>40</v>
      </c>
      <c r="AG4340" s="4">
        <v>0.66666666666666663</v>
      </c>
      <c r="AH4340" s="4">
        <v>0</v>
      </c>
      <c r="AI4340" s="5">
        <v>10.41</v>
      </c>
      <c r="AJ4340">
        <v>15.62</v>
      </c>
      <c r="AL4340" t="s">
        <v>81</v>
      </c>
      <c r="AM4340" t="s">
        <v>82</v>
      </c>
      <c r="AO4340" t="s">
        <v>83</v>
      </c>
      <c r="AR4340" t="s">
        <v>82</v>
      </c>
      <c r="AT4340" t="s">
        <v>82</v>
      </c>
      <c r="AW4340" t="s">
        <v>82</v>
      </c>
      <c r="AY4340" t="s">
        <v>34267</v>
      </c>
      <c r="AZ4340" t="s">
        <v>5714</v>
      </c>
      <c r="BA4340" t="s">
        <v>308</v>
      </c>
      <c r="BB4340">
        <v>8243</v>
      </c>
      <c r="BC4340" t="s">
        <v>87</v>
      </c>
      <c r="BH4340" t="s">
        <v>34266</v>
      </c>
      <c r="BJ4340">
        <v>274860631</v>
      </c>
    </row>
    <row r="4341" spans="1:62" x14ac:dyDescent="0.25">
      <c r="A4341" t="s">
        <v>34831</v>
      </c>
      <c r="B4341" s="2">
        <v>43516</v>
      </c>
      <c r="C4341" t="s">
        <v>63</v>
      </c>
      <c r="D4341" s="3">
        <v>43469.521257141205</v>
      </c>
      <c r="E4341" t="s">
        <v>64</v>
      </c>
      <c r="F4341" s="2">
        <v>43556</v>
      </c>
      <c r="G4341" s="2">
        <v>43819</v>
      </c>
      <c r="H4341" t="s">
        <v>34832</v>
      </c>
      <c r="J4341" t="s">
        <v>7736</v>
      </c>
      <c r="K4341" t="s">
        <v>130</v>
      </c>
      <c r="L4341" t="s">
        <v>7737</v>
      </c>
      <c r="M4341" t="s">
        <v>197</v>
      </c>
      <c r="N4341">
        <v>51342</v>
      </c>
      <c r="O4341" t="s">
        <v>70</v>
      </c>
      <c r="P4341" t="s">
        <v>130</v>
      </c>
      <c r="Q4341" t="s">
        <v>7738</v>
      </c>
      <c r="S4341" t="s">
        <v>72</v>
      </c>
      <c r="T4341" t="s">
        <v>34833</v>
      </c>
      <c r="U4341" t="s">
        <v>12045</v>
      </c>
      <c r="V4341" t="s">
        <v>12046</v>
      </c>
      <c r="W4341" t="s">
        <v>197</v>
      </c>
      <c r="X4341" t="s">
        <v>34834</v>
      </c>
      <c r="Y4341" t="str">
        <f>"51-7042"</f>
        <v>51-7042</v>
      </c>
      <c r="Z4341" t="s">
        <v>4985</v>
      </c>
      <c r="AA4341">
        <v>321214</v>
      </c>
      <c r="AB4341">
        <v>6</v>
      </c>
      <c r="AC4341">
        <v>6</v>
      </c>
      <c r="AD4341" t="s">
        <v>79</v>
      </c>
      <c r="AE4341" t="s">
        <v>95</v>
      </c>
      <c r="AF4341">
        <v>40</v>
      </c>
      <c r="AG4341" s="4">
        <v>0.27083333333333331</v>
      </c>
      <c r="AH4341" s="4">
        <v>0.70833333333333337</v>
      </c>
      <c r="AI4341" s="5">
        <v>15.5</v>
      </c>
      <c r="AJ4341">
        <v>23.25</v>
      </c>
      <c r="AM4341" t="s">
        <v>82</v>
      </c>
      <c r="AO4341" t="s">
        <v>83</v>
      </c>
      <c r="AP4341" t="s">
        <v>67</v>
      </c>
      <c r="AQ4341" t="s">
        <v>67</v>
      </c>
      <c r="AR4341" t="s">
        <v>82</v>
      </c>
      <c r="AT4341" t="s">
        <v>82</v>
      </c>
      <c r="AW4341" t="s">
        <v>82</v>
      </c>
      <c r="AY4341" t="s">
        <v>15779</v>
      </c>
      <c r="AZ4341" t="s">
        <v>2493</v>
      </c>
      <c r="BA4341" t="s">
        <v>232</v>
      </c>
      <c r="BB4341">
        <v>14433</v>
      </c>
      <c r="BC4341" t="s">
        <v>87</v>
      </c>
      <c r="BH4341" t="s">
        <v>15780</v>
      </c>
      <c r="BJ4341">
        <v>411400906</v>
      </c>
    </row>
    <row r="4342" spans="1:62" x14ac:dyDescent="0.25">
      <c r="A4342" t="s">
        <v>34911</v>
      </c>
      <c r="B4342" s="2">
        <v>43516</v>
      </c>
      <c r="C4342" t="s">
        <v>63</v>
      </c>
      <c r="D4342" s="3">
        <v>43469.524484849535</v>
      </c>
      <c r="E4342" t="s">
        <v>64</v>
      </c>
      <c r="F4342" s="2">
        <v>43556</v>
      </c>
      <c r="G4342" s="2">
        <v>43814</v>
      </c>
      <c r="H4342" t="s">
        <v>34912</v>
      </c>
      <c r="J4342" t="s">
        <v>16796</v>
      </c>
      <c r="L4342" t="s">
        <v>16797</v>
      </c>
      <c r="M4342" t="s">
        <v>13386</v>
      </c>
      <c r="N4342">
        <v>50431</v>
      </c>
      <c r="O4342" t="s">
        <v>70</v>
      </c>
      <c r="Q4342" t="s">
        <v>16798</v>
      </c>
      <c r="S4342" t="s">
        <v>72</v>
      </c>
      <c r="T4342" t="s">
        <v>34704</v>
      </c>
      <c r="U4342" t="s">
        <v>12045</v>
      </c>
      <c r="V4342" t="s">
        <v>12046</v>
      </c>
      <c r="W4342" t="s">
        <v>197</v>
      </c>
      <c r="X4342" t="s">
        <v>1197</v>
      </c>
      <c r="Y4342" t="str">
        <f>"47-2171"</f>
        <v>47-2171</v>
      </c>
      <c r="Z4342" t="s">
        <v>16799</v>
      </c>
      <c r="AA4342">
        <v>238110</v>
      </c>
      <c r="AB4342">
        <v>10</v>
      </c>
      <c r="AC4342">
        <v>10</v>
      </c>
      <c r="AD4342" t="s">
        <v>79</v>
      </c>
      <c r="AE4342" t="s">
        <v>95</v>
      </c>
      <c r="AF4342">
        <v>40</v>
      </c>
      <c r="AG4342" s="4">
        <v>0.29166666666666669</v>
      </c>
      <c r="AH4342" s="4">
        <v>0.70833333333333337</v>
      </c>
      <c r="AI4342" s="5">
        <v>24.84</v>
      </c>
      <c r="AJ4342">
        <v>37.26</v>
      </c>
      <c r="AL4342" t="s">
        <v>81</v>
      </c>
      <c r="AM4342" t="s">
        <v>82</v>
      </c>
      <c r="AO4342" t="s">
        <v>83</v>
      </c>
      <c r="AR4342" t="s">
        <v>82</v>
      </c>
      <c r="AT4342" t="s">
        <v>82</v>
      </c>
      <c r="AW4342" t="s">
        <v>72</v>
      </c>
      <c r="AX4342">
        <v>2</v>
      </c>
      <c r="AY4342" t="s">
        <v>16797</v>
      </c>
      <c r="AZ4342" t="s">
        <v>1418</v>
      </c>
      <c r="BA4342" t="s">
        <v>197</v>
      </c>
      <c r="BB4342">
        <v>50431</v>
      </c>
      <c r="BC4342" t="s">
        <v>79</v>
      </c>
      <c r="BH4342" t="s">
        <v>16796</v>
      </c>
      <c r="BJ4342">
        <v>271259878</v>
      </c>
    </row>
    <row r="4343" spans="1:62" x14ac:dyDescent="0.25">
      <c r="A4343" t="s">
        <v>34930</v>
      </c>
      <c r="B4343" s="2">
        <v>43516</v>
      </c>
      <c r="C4343" t="s">
        <v>63</v>
      </c>
      <c r="D4343" s="3">
        <v>43469.543731898149</v>
      </c>
      <c r="E4343" t="s">
        <v>91</v>
      </c>
      <c r="H4343" t="s">
        <v>26711</v>
      </c>
      <c r="J4343" t="s">
        <v>26712</v>
      </c>
      <c r="K4343" t="s">
        <v>26713</v>
      </c>
      <c r="L4343" t="s">
        <v>16050</v>
      </c>
      <c r="M4343" t="s">
        <v>197</v>
      </c>
      <c r="N4343">
        <v>50548</v>
      </c>
      <c r="O4343" t="s">
        <v>70</v>
      </c>
      <c r="Q4343" t="s">
        <v>26714</v>
      </c>
      <c r="S4343" t="s">
        <v>82</v>
      </c>
      <c r="U4343" t="s">
        <v>92</v>
      </c>
      <c r="X4343" t="s">
        <v>26715</v>
      </c>
      <c r="Y4343" t="str">
        <f>"53-7021"</f>
        <v>53-7021</v>
      </c>
      <c r="Z4343" t="s">
        <v>12881</v>
      </c>
      <c r="AA4343">
        <v>2362</v>
      </c>
      <c r="AB4343">
        <v>2</v>
      </c>
      <c r="AD4343" t="s">
        <v>79</v>
      </c>
      <c r="AE4343" t="s">
        <v>80</v>
      </c>
      <c r="AF4343">
        <v>40</v>
      </c>
      <c r="AG4343" s="4">
        <v>0.29166666666666669</v>
      </c>
      <c r="AH4343" s="4">
        <v>0.66666666666666663</v>
      </c>
      <c r="AI4343" s="5">
        <v>23.27</v>
      </c>
      <c r="AJ4343">
        <v>34.909999999999997</v>
      </c>
      <c r="AM4343" t="s">
        <v>82</v>
      </c>
      <c r="AO4343" t="s">
        <v>83</v>
      </c>
      <c r="AR4343" t="s">
        <v>82</v>
      </c>
      <c r="AT4343" t="s">
        <v>82</v>
      </c>
      <c r="AW4343" t="s">
        <v>72</v>
      </c>
      <c r="AX4343">
        <v>24</v>
      </c>
      <c r="AY4343" t="s">
        <v>13035</v>
      </c>
      <c r="AZ4343" t="s">
        <v>26716</v>
      </c>
      <c r="BA4343" t="s">
        <v>1165</v>
      </c>
      <c r="BB4343">
        <v>57058</v>
      </c>
      <c r="BC4343" t="s">
        <v>79</v>
      </c>
      <c r="BH4343" t="s">
        <v>26717</v>
      </c>
      <c r="BJ4343">
        <v>473747482</v>
      </c>
    </row>
    <row r="4344" spans="1:62" x14ac:dyDescent="0.25">
      <c r="A4344" t="s">
        <v>1511</v>
      </c>
      <c r="B4344" s="2">
        <v>43517</v>
      </c>
      <c r="C4344" t="s">
        <v>63</v>
      </c>
      <c r="D4344" s="3">
        <v>43472.380416377317</v>
      </c>
      <c r="E4344" t="s">
        <v>64</v>
      </c>
      <c r="F4344" s="2">
        <v>43556</v>
      </c>
      <c r="G4344" s="2">
        <v>43830</v>
      </c>
      <c r="H4344" t="s">
        <v>1512</v>
      </c>
      <c r="J4344" t="s">
        <v>1513</v>
      </c>
      <c r="L4344" t="s">
        <v>1514</v>
      </c>
      <c r="M4344" t="s">
        <v>308</v>
      </c>
      <c r="N4344">
        <v>7726</v>
      </c>
      <c r="O4344" t="s">
        <v>70</v>
      </c>
      <c r="Q4344" t="s">
        <v>1515</v>
      </c>
      <c r="S4344" t="s">
        <v>72</v>
      </c>
      <c r="T4344" t="s">
        <v>73</v>
      </c>
      <c r="U4344" t="s">
        <v>1167</v>
      </c>
      <c r="V4344" t="s">
        <v>75</v>
      </c>
      <c r="W4344" t="s">
        <v>76</v>
      </c>
      <c r="X4344" t="s">
        <v>1256</v>
      </c>
      <c r="Y4344" t="str">
        <f>"37-3011"</f>
        <v>37-3011</v>
      </c>
      <c r="Z4344" t="s">
        <v>94</v>
      </c>
      <c r="AA4344">
        <v>561730</v>
      </c>
      <c r="AB4344">
        <v>2</v>
      </c>
      <c r="AC4344">
        <v>2</v>
      </c>
      <c r="AD4344" t="s">
        <v>79</v>
      </c>
      <c r="AE4344" t="s">
        <v>80</v>
      </c>
      <c r="AF4344">
        <v>40</v>
      </c>
      <c r="AG4344" s="4">
        <v>0.29166666666666669</v>
      </c>
      <c r="AH4344" s="4">
        <v>0.83333333333333337</v>
      </c>
      <c r="AI4344" s="5">
        <v>16.809999999999999</v>
      </c>
      <c r="AJ4344">
        <v>25.22</v>
      </c>
      <c r="AK4344">
        <v>25.22</v>
      </c>
      <c r="AL4344" t="s">
        <v>81</v>
      </c>
      <c r="AM4344" t="s">
        <v>82</v>
      </c>
      <c r="AO4344" t="s">
        <v>83</v>
      </c>
      <c r="AR4344" t="s">
        <v>82</v>
      </c>
      <c r="AT4344" t="s">
        <v>82</v>
      </c>
      <c r="AW4344" t="s">
        <v>72</v>
      </c>
      <c r="AX4344">
        <v>1</v>
      </c>
      <c r="AY4344" t="s">
        <v>1514</v>
      </c>
      <c r="AZ4344" t="s">
        <v>1467</v>
      </c>
      <c r="BA4344" t="s">
        <v>308</v>
      </c>
      <c r="BB4344">
        <v>7726</v>
      </c>
      <c r="BC4344" t="s">
        <v>79</v>
      </c>
      <c r="BH4344" t="s">
        <v>1513</v>
      </c>
      <c r="BJ4344">
        <v>463077251</v>
      </c>
    </row>
    <row r="4345" spans="1:62" x14ac:dyDescent="0.25">
      <c r="A4345" t="s">
        <v>1527</v>
      </c>
      <c r="B4345" s="2">
        <v>43517</v>
      </c>
      <c r="C4345" t="s">
        <v>63</v>
      </c>
      <c r="D4345" s="3">
        <v>43472.382916655093</v>
      </c>
      <c r="E4345" t="s">
        <v>64</v>
      </c>
      <c r="F4345" s="2">
        <v>43556</v>
      </c>
      <c r="G4345" s="2">
        <v>43830</v>
      </c>
      <c r="H4345" t="s">
        <v>1528</v>
      </c>
      <c r="J4345" t="s">
        <v>1529</v>
      </c>
      <c r="L4345" t="s">
        <v>1530</v>
      </c>
      <c r="M4345" t="s">
        <v>76</v>
      </c>
      <c r="N4345">
        <v>73049</v>
      </c>
      <c r="O4345" t="s">
        <v>70</v>
      </c>
      <c r="Q4345" t="s">
        <v>1531</v>
      </c>
      <c r="S4345" t="s">
        <v>72</v>
      </c>
      <c r="T4345" t="s">
        <v>73</v>
      </c>
      <c r="U4345" t="s">
        <v>1167</v>
      </c>
      <c r="V4345" t="s">
        <v>75</v>
      </c>
      <c r="W4345" t="s">
        <v>76</v>
      </c>
      <c r="X4345" t="s">
        <v>1256</v>
      </c>
      <c r="Y4345" t="str">
        <f>"37-3011"</f>
        <v>37-3011</v>
      </c>
      <c r="Z4345" t="s">
        <v>94</v>
      </c>
      <c r="AA4345">
        <v>561730</v>
      </c>
      <c r="AB4345">
        <v>10</v>
      </c>
      <c r="AC4345">
        <v>10</v>
      </c>
      <c r="AD4345" t="s">
        <v>79</v>
      </c>
      <c r="AE4345" t="s">
        <v>80</v>
      </c>
      <c r="AF4345">
        <v>40</v>
      </c>
      <c r="AG4345" s="4">
        <v>0.375</v>
      </c>
      <c r="AH4345" s="4">
        <v>0.70833333333333337</v>
      </c>
      <c r="AI4345" s="5">
        <v>12.92</v>
      </c>
      <c r="AJ4345">
        <v>19.38</v>
      </c>
      <c r="AK4345">
        <v>19.38</v>
      </c>
      <c r="AL4345" t="s">
        <v>81</v>
      </c>
      <c r="AM4345" t="s">
        <v>82</v>
      </c>
      <c r="AO4345" t="s">
        <v>83</v>
      </c>
      <c r="AR4345" t="s">
        <v>82</v>
      </c>
      <c r="AT4345" t="s">
        <v>82</v>
      </c>
      <c r="AW4345" t="s">
        <v>72</v>
      </c>
      <c r="AX4345">
        <v>1</v>
      </c>
      <c r="AY4345" t="s">
        <v>1530</v>
      </c>
      <c r="AZ4345" t="s">
        <v>1257</v>
      </c>
      <c r="BA4345" t="s">
        <v>76</v>
      </c>
      <c r="BB4345">
        <v>73049</v>
      </c>
      <c r="BC4345" t="s">
        <v>79</v>
      </c>
      <c r="BH4345" t="s">
        <v>1529</v>
      </c>
      <c r="BJ4345">
        <v>731624985</v>
      </c>
    </row>
    <row r="4346" spans="1:62" x14ac:dyDescent="0.25">
      <c r="A4346" t="s">
        <v>1532</v>
      </c>
      <c r="B4346" s="2">
        <v>43517</v>
      </c>
      <c r="C4346" t="s">
        <v>63</v>
      </c>
      <c r="D4346" s="3">
        <v>43472.382546284724</v>
      </c>
      <c r="E4346" t="s">
        <v>64</v>
      </c>
      <c r="F4346" s="2">
        <v>43556</v>
      </c>
      <c r="G4346" s="2">
        <v>43769</v>
      </c>
      <c r="H4346" t="s">
        <v>1496</v>
      </c>
      <c r="J4346" t="s">
        <v>1497</v>
      </c>
      <c r="L4346" t="s">
        <v>1498</v>
      </c>
      <c r="M4346" t="s">
        <v>100</v>
      </c>
      <c r="N4346">
        <v>28741</v>
      </c>
      <c r="O4346" t="s">
        <v>70</v>
      </c>
      <c r="Q4346" t="s">
        <v>1499</v>
      </c>
      <c r="S4346" t="s">
        <v>72</v>
      </c>
      <c r="T4346" t="s">
        <v>73</v>
      </c>
      <c r="U4346" t="s">
        <v>1167</v>
      </c>
      <c r="V4346" t="s">
        <v>75</v>
      </c>
      <c r="W4346" t="s">
        <v>76</v>
      </c>
      <c r="X4346" t="s">
        <v>1533</v>
      </c>
      <c r="Y4346" t="str">
        <f>"35-3031"</f>
        <v>35-3031</v>
      </c>
      <c r="Z4346" t="s">
        <v>410</v>
      </c>
      <c r="AA4346">
        <v>713910</v>
      </c>
      <c r="AB4346">
        <v>8</v>
      </c>
      <c r="AC4346">
        <v>8</v>
      </c>
      <c r="AD4346" t="s">
        <v>79</v>
      </c>
      <c r="AE4346" t="s">
        <v>80</v>
      </c>
      <c r="AF4346">
        <v>40</v>
      </c>
      <c r="AG4346" s="4">
        <v>0.3125</v>
      </c>
      <c r="AH4346" s="4">
        <v>0.9375</v>
      </c>
      <c r="AI4346" s="5">
        <v>9.64</v>
      </c>
      <c r="AJ4346">
        <v>14.46</v>
      </c>
      <c r="AK4346">
        <v>14.46</v>
      </c>
      <c r="AL4346" t="s">
        <v>81</v>
      </c>
      <c r="AM4346" t="s">
        <v>82</v>
      </c>
      <c r="AO4346" t="s">
        <v>83</v>
      </c>
      <c r="AR4346" t="s">
        <v>82</v>
      </c>
      <c r="AT4346" t="s">
        <v>82</v>
      </c>
      <c r="AW4346" t="s">
        <v>72</v>
      </c>
      <c r="AX4346">
        <v>3</v>
      </c>
      <c r="AY4346" t="s">
        <v>1498</v>
      </c>
      <c r="AZ4346" t="s">
        <v>1501</v>
      </c>
      <c r="BA4346" t="s">
        <v>100</v>
      </c>
      <c r="BB4346">
        <v>28741</v>
      </c>
      <c r="BC4346" t="s">
        <v>87</v>
      </c>
      <c r="BH4346" t="s">
        <v>1497</v>
      </c>
      <c r="BJ4346">
        <v>561184946</v>
      </c>
    </row>
    <row r="4347" spans="1:62" x14ac:dyDescent="0.25">
      <c r="A4347" t="s">
        <v>1549</v>
      </c>
      <c r="B4347" s="2">
        <v>43517</v>
      </c>
      <c r="C4347" t="s">
        <v>63</v>
      </c>
      <c r="D4347" s="3">
        <v>43472.381955370372</v>
      </c>
      <c r="E4347" t="s">
        <v>64</v>
      </c>
      <c r="F4347" s="2">
        <v>43556</v>
      </c>
      <c r="G4347" s="2">
        <v>43769</v>
      </c>
      <c r="H4347" t="s">
        <v>1550</v>
      </c>
      <c r="J4347" t="s">
        <v>1551</v>
      </c>
      <c r="L4347" t="s">
        <v>1552</v>
      </c>
      <c r="M4347" t="s">
        <v>774</v>
      </c>
      <c r="N4347">
        <v>80904</v>
      </c>
      <c r="O4347" t="s">
        <v>70</v>
      </c>
      <c r="Q4347" t="s">
        <v>1553</v>
      </c>
      <c r="S4347" t="s">
        <v>72</v>
      </c>
      <c r="T4347" t="s">
        <v>73</v>
      </c>
      <c r="U4347" t="s">
        <v>1167</v>
      </c>
      <c r="V4347" t="s">
        <v>75</v>
      </c>
      <c r="W4347" t="s">
        <v>76</v>
      </c>
      <c r="X4347" t="s">
        <v>106</v>
      </c>
      <c r="Y4347" t="str">
        <f>"37-3011"</f>
        <v>37-3011</v>
      </c>
      <c r="Z4347" t="s">
        <v>94</v>
      </c>
      <c r="AA4347">
        <v>561730</v>
      </c>
      <c r="AB4347">
        <v>6</v>
      </c>
      <c r="AC4347">
        <v>6</v>
      </c>
      <c r="AD4347" t="s">
        <v>79</v>
      </c>
      <c r="AE4347" t="s">
        <v>80</v>
      </c>
      <c r="AF4347">
        <v>40</v>
      </c>
      <c r="AG4347" s="4">
        <v>0.29166666666666669</v>
      </c>
      <c r="AH4347" s="4">
        <v>0.66666666666666663</v>
      </c>
      <c r="AI4347" s="5">
        <v>13.48</v>
      </c>
      <c r="AJ4347">
        <v>20.22</v>
      </c>
      <c r="AK4347">
        <v>20.22</v>
      </c>
      <c r="AL4347" t="s">
        <v>81</v>
      </c>
      <c r="AM4347" t="s">
        <v>82</v>
      </c>
      <c r="AO4347" t="s">
        <v>83</v>
      </c>
      <c r="AR4347" t="s">
        <v>82</v>
      </c>
      <c r="AT4347" t="s">
        <v>82</v>
      </c>
      <c r="AW4347" t="s">
        <v>72</v>
      </c>
      <c r="AX4347">
        <v>1</v>
      </c>
      <c r="AY4347" t="s">
        <v>1552</v>
      </c>
      <c r="AZ4347" t="s">
        <v>1554</v>
      </c>
      <c r="BA4347" t="s">
        <v>774</v>
      </c>
      <c r="BB4347">
        <v>80904</v>
      </c>
      <c r="BC4347" t="s">
        <v>79</v>
      </c>
      <c r="BH4347" t="s">
        <v>1555</v>
      </c>
      <c r="BJ4347">
        <v>841442462</v>
      </c>
    </row>
    <row r="4348" spans="1:62" x14ac:dyDescent="0.25">
      <c r="A4348" t="s">
        <v>1608</v>
      </c>
      <c r="B4348" s="2">
        <v>43517</v>
      </c>
      <c r="C4348" t="s">
        <v>63</v>
      </c>
      <c r="D4348" s="3">
        <v>43472.380733495367</v>
      </c>
      <c r="E4348" t="s">
        <v>64</v>
      </c>
      <c r="F4348" s="2">
        <v>43556</v>
      </c>
      <c r="G4348" s="2">
        <v>43769</v>
      </c>
      <c r="H4348" t="s">
        <v>1609</v>
      </c>
      <c r="J4348" t="s">
        <v>1610</v>
      </c>
      <c r="L4348" t="s">
        <v>1611</v>
      </c>
      <c r="M4348" t="s">
        <v>1612</v>
      </c>
      <c r="N4348">
        <v>82225</v>
      </c>
      <c r="O4348" t="s">
        <v>70</v>
      </c>
      <c r="Q4348" t="s">
        <v>1613</v>
      </c>
      <c r="S4348" t="s">
        <v>72</v>
      </c>
      <c r="T4348" t="s">
        <v>73</v>
      </c>
      <c r="U4348" t="s">
        <v>1167</v>
      </c>
      <c r="V4348" t="s">
        <v>75</v>
      </c>
      <c r="W4348" t="s">
        <v>76</v>
      </c>
      <c r="X4348" t="s">
        <v>1427</v>
      </c>
      <c r="Y4348" t="str">
        <f>"37-2012"</f>
        <v>37-2012</v>
      </c>
      <c r="Z4348" t="s">
        <v>373</v>
      </c>
      <c r="AA4348">
        <v>721110</v>
      </c>
      <c r="AB4348">
        <v>4</v>
      </c>
      <c r="AC4348">
        <v>4</v>
      </c>
      <c r="AD4348" t="s">
        <v>79</v>
      </c>
      <c r="AE4348" t="s">
        <v>95</v>
      </c>
      <c r="AF4348">
        <v>40</v>
      </c>
      <c r="AG4348" s="4">
        <v>0.33333333333333331</v>
      </c>
      <c r="AH4348" s="4">
        <v>0.66666666666666663</v>
      </c>
      <c r="AI4348" s="5">
        <v>11.09</v>
      </c>
      <c r="AJ4348">
        <v>16.64</v>
      </c>
      <c r="AK4348">
        <v>16.64</v>
      </c>
      <c r="AL4348" t="s">
        <v>81</v>
      </c>
      <c r="AM4348" t="s">
        <v>82</v>
      </c>
      <c r="AO4348" t="s">
        <v>83</v>
      </c>
      <c r="AR4348" t="s">
        <v>82</v>
      </c>
      <c r="AT4348" t="s">
        <v>82</v>
      </c>
      <c r="AW4348" t="s">
        <v>82</v>
      </c>
      <c r="AY4348" t="s">
        <v>1611</v>
      </c>
      <c r="AZ4348" t="s">
        <v>1614</v>
      </c>
      <c r="BA4348" t="s">
        <v>1612</v>
      </c>
      <c r="BB4348">
        <v>82225</v>
      </c>
      <c r="BC4348" t="s">
        <v>87</v>
      </c>
      <c r="BH4348" t="s">
        <v>1610</v>
      </c>
      <c r="BJ4348">
        <v>208792332</v>
      </c>
    </row>
    <row r="4349" spans="1:62" x14ac:dyDescent="0.25">
      <c r="A4349" t="s">
        <v>1621</v>
      </c>
      <c r="B4349" s="2">
        <v>43517</v>
      </c>
      <c r="C4349" t="s">
        <v>63</v>
      </c>
      <c r="D4349" s="3">
        <v>43472.383703692132</v>
      </c>
      <c r="E4349" t="s">
        <v>64</v>
      </c>
      <c r="F4349" s="2">
        <v>43556</v>
      </c>
      <c r="G4349" s="2">
        <v>43814</v>
      </c>
      <c r="H4349" t="s">
        <v>1622</v>
      </c>
      <c r="J4349" t="s">
        <v>1623</v>
      </c>
      <c r="L4349" t="s">
        <v>1624</v>
      </c>
      <c r="M4349" t="s">
        <v>147</v>
      </c>
      <c r="N4349">
        <v>18964</v>
      </c>
      <c r="O4349" t="s">
        <v>70</v>
      </c>
      <c r="Q4349" t="s">
        <v>1625</v>
      </c>
      <c r="S4349" t="s">
        <v>72</v>
      </c>
      <c r="T4349" t="s">
        <v>73</v>
      </c>
      <c r="U4349" t="s">
        <v>1167</v>
      </c>
      <c r="V4349" t="s">
        <v>75</v>
      </c>
      <c r="W4349" t="s">
        <v>76</v>
      </c>
      <c r="X4349" t="s">
        <v>106</v>
      </c>
      <c r="Y4349" t="str">
        <f>"37-3011"</f>
        <v>37-3011</v>
      </c>
      <c r="Z4349" t="s">
        <v>94</v>
      </c>
      <c r="AA4349">
        <v>111421</v>
      </c>
      <c r="AB4349">
        <v>12</v>
      </c>
      <c r="AC4349">
        <v>12</v>
      </c>
      <c r="AD4349" t="s">
        <v>79</v>
      </c>
      <c r="AE4349" t="s">
        <v>80</v>
      </c>
      <c r="AF4349">
        <v>40</v>
      </c>
      <c r="AG4349" s="4">
        <v>0.29166666666666669</v>
      </c>
      <c r="AH4349" s="4">
        <v>0.64583333333333337</v>
      </c>
      <c r="AI4349" s="5">
        <v>15.35</v>
      </c>
      <c r="AJ4349">
        <v>23.03</v>
      </c>
      <c r="AK4349">
        <v>23.03</v>
      </c>
      <c r="AL4349" t="s">
        <v>81</v>
      </c>
      <c r="AM4349" t="s">
        <v>82</v>
      </c>
      <c r="AO4349" t="s">
        <v>83</v>
      </c>
      <c r="AR4349" t="s">
        <v>82</v>
      </c>
      <c r="AT4349" t="s">
        <v>82</v>
      </c>
      <c r="AW4349" t="s">
        <v>72</v>
      </c>
      <c r="AX4349">
        <v>1</v>
      </c>
      <c r="AY4349" t="s">
        <v>1624</v>
      </c>
      <c r="AZ4349" t="s">
        <v>291</v>
      </c>
      <c r="BA4349" t="s">
        <v>147</v>
      </c>
      <c r="BB4349">
        <v>18964</v>
      </c>
      <c r="BC4349" t="s">
        <v>79</v>
      </c>
      <c r="BH4349" t="s">
        <v>1623</v>
      </c>
      <c r="BJ4349">
        <v>412171578</v>
      </c>
    </row>
    <row r="4350" spans="1:62" x14ac:dyDescent="0.25">
      <c r="A4350" t="s">
        <v>2318</v>
      </c>
      <c r="B4350" s="2">
        <v>43517</v>
      </c>
      <c r="C4350" t="s">
        <v>63</v>
      </c>
      <c r="D4350" s="3">
        <v>43472.381041655091</v>
      </c>
      <c r="E4350" t="s">
        <v>64</v>
      </c>
      <c r="F4350" s="2">
        <v>43556</v>
      </c>
      <c r="G4350" s="2">
        <v>43830</v>
      </c>
      <c r="H4350" t="s">
        <v>2319</v>
      </c>
      <c r="I4350" t="s">
        <v>67</v>
      </c>
      <c r="J4350" t="s">
        <v>2320</v>
      </c>
      <c r="L4350" t="s">
        <v>2321</v>
      </c>
      <c r="M4350" t="s">
        <v>69</v>
      </c>
      <c r="N4350">
        <v>41048</v>
      </c>
      <c r="O4350" t="s">
        <v>70</v>
      </c>
      <c r="Q4350" t="s">
        <v>2322</v>
      </c>
      <c r="S4350" t="s">
        <v>72</v>
      </c>
      <c r="T4350" t="s">
        <v>524</v>
      </c>
      <c r="U4350" t="s">
        <v>525</v>
      </c>
      <c r="V4350" t="s">
        <v>526</v>
      </c>
      <c r="W4350" t="s">
        <v>69</v>
      </c>
      <c r="X4350" t="s">
        <v>1539</v>
      </c>
      <c r="Y4350" t="str">
        <f>"37-3011"</f>
        <v>37-3011</v>
      </c>
      <c r="Z4350" t="s">
        <v>94</v>
      </c>
      <c r="AA4350">
        <v>561730</v>
      </c>
      <c r="AB4350">
        <v>8</v>
      </c>
      <c r="AC4350">
        <v>8</v>
      </c>
      <c r="AD4350" t="s">
        <v>79</v>
      </c>
      <c r="AE4350" t="s">
        <v>95</v>
      </c>
      <c r="AF4350">
        <v>35</v>
      </c>
      <c r="AG4350" s="4">
        <v>0.33333333333333331</v>
      </c>
      <c r="AH4350" s="4">
        <v>0.66666666666666663</v>
      </c>
      <c r="AI4350" s="5">
        <v>13.91</v>
      </c>
      <c r="AJ4350">
        <v>20.87</v>
      </c>
      <c r="AK4350">
        <v>20.87</v>
      </c>
      <c r="AL4350" t="s">
        <v>81</v>
      </c>
      <c r="AM4350" t="s">
        <v>82</v>
      </c>
      <c r="AO4350" t="s">
        <v>83</v>
      </c>
      <c r="AR4350" t="s">
        <v>82</v>
      </c>
      <c r="AT4350" t="s">
        <v>82</v>
      </c>
      <c r="AW4350" t="s">
        <v>82</v>
      </c>
      <c r="AY4350" t="s">
        <v>2321</v>
      </c>
      <c r="AZ4350" t="s">
        <v>528</v>
      </c>
      <c r="BA4350" t="s">
        <v>69</v>
      </c>
      <c r="BB4350">
        <v>41048</v>
      </c>
      <c r="BC4350" t="s">
        <v>79</v>
      </c>
      <c r="BH4350" t="s">
        <v>2320</v>
      </c>
      <c r="BJ4350">
        <v>202296543</v>
      </c>
    </row>
    <row r="4351" spans="1:62" x14ac:dyDescent="0.25">
      <c r="A4351" t="s">
        <v>2495</v>
      </c>
      <c r="B4351" s="2">
        <v>43517</v>
      </c>
      <c r="C4351" t="s">
        <v>63</v>
      </c>
      <c r="D4351" s="3">
        <v>43472.37913119213</v>
      </c>
      <c r="E4351" t="s">
        <v>64</v>
      </c>
      <c r="F4351" s="2">
        <v>43556</v>
      </c>
      <c r="G4351" s="2">
        <v>43830</v>
      </c>
      <c r="H4351" t="s">
        <v>2496</v>
      </c>
      <c r="I4351" t="s">
        <v>2497</v>
      </c>
      <c r="J4351" t="s">
        <v>2498</v>
      </c>
      <c r="L4351" t="s">
        <v>2499</v>
      </c>
      <c r="M4351" t="s">
        <v>86</v>
      </c>
      <c r="N4351">
        <v>33009</v>
      </c>
      <c r="O4351" t="s">
        <v>70</v>
      </c>
      <c r="Q4351" t="s">
        <v>2500</v>
      </c>
      <c r="S4351" t="s">
        <v>72</v>
      </c>
      <c r="T4351" t="s">
        <v>524</v>
      </c>
      <c r="U4351" t="s">
        <v>2217</v>
      </c>
      <c r="V4351" t="s">
        <v>526</v>
      </c>
      <c r="W4351" t="s">
        <v>69</v>
      </c>
      <c r="X4351" t="s">
        <v>1748</v>
      </c>
      <c r="Y4351" t="str">
        <f>"39-2021"</f>
        <v>39-2021</v>
      </c>
      <c r="Z4351" t="s">
        <v>78</v>
      </c>
      <c r="AA4351">
        <v>11292</v>
      </c>
      <c r="AB4351">
        <v>10</v>
      </c>
      <c r="AC4351">
        <v>10</v>
      </c>
      <c r="AD4351" t="s">
        <v>79</v>
      </c>
      <c r="AE4351" t="s">
        <v>95</v>
      </c>
      <c r="AF4351">
        <v>35</v>
      </c>
      <c r="AG4351" s="4">
        <v>0.33333333333333331</v>
      </c>
      <c r="AH4351" s="4">
        <v>0.66666666666666663</v>
      </c>
      <c r="AI4351" s="5">
        <v>12.63</v>
      </c>
      <c r="AJ4351">
        <v>18.95</v>
      </c>
      <c r="AK4351">
        <v>18.95</v>
      </c>
      <c r="AL4351" t="s">
        <v>81</v>
      </c>
      <c r="AM4351" t="s">
        <v>82</v>
      </c>
      <c r="AO4351" t="s">
        <v>83</v>
      </c>
      <c r="AP4351" t="s">
        <v>67</v>
      </c>
      <c r="AQ4351" t="s">
        <v>67</v>
      </c>
      <c r="AR4351" t="s">
        <v>82</v>
      </c>
      <c r="AT4351" t="s">
        <v>82</v>
      </c>
      <c r="AW4351" t="s">
        <v>82</v>
      </c>
      <c r="AY4351" t="s">
        <v>2499</v>
      </c>
      <c r="AZ4351" t="s">
        <v>85</v>
      </c>
      <c r="BA4351" t="s">
        <v>86</v>
      </c>
      <c r="BB4351">
        <v>33009</v>
      </c>
      <c r="BC4351" t="s">
        <v>87</v>
      </c>
      <c r="BH4351" t="s">
        <v>2501</v>
      </c>
      <c r="BJ4351">
        <v>813983928</v>
      </c>
    </row>
    <row r="4352" spans="1:62" x14ac:dyDescent="0.25">
      <c r="A4352" t="s">
        <v>2650</v>
      </c>
      <c r="B4352" s="2">
        <v>43517</v>
      </c>
      <c r="C4352" t="s">
        <v>63</v>
      </c>
      <c r="D4352" s="3">
        <v>43472.379944201391</v>
      </c>
      <c r="E4352" t="s">
        <v>282</v>
      </c>
      <c r="F4352" s="2">
        <v>43556</v>
      </c>
      <c r="G4352" s="2">
        <v>43830</v>
      </c>
      <c r="H4352" t="s">
        <v>2651</v>
      </c>
      <c r="J4352" t="s">
        <v>2652</v>
      </c>
      <c r="L4352" t="s">
        <v>2653</v>
      </c>
      <c r="M4352" t="s">
        <v>136</v>
      </c>
      <c r="N4352">
        <v>20711</v>
      </c>
      <c r="O4352" t="s">
        <v>70</v>
      </c>
      <c r="Q4352" t="s">
        <v>2654</v>
      </c>
      <c r="S4352" t="s">
        <v>72</v>
      </c>
      <c r="T4352" t="s">
        <v>73</v>
      </c>
      <c r="U4352" t="s">
        <v>74</v>
      </c>
      <c r="V4352" t="s">
        <v>75</v>
      </c>
      <c r="W4352" t="s">
        <v>76</v>
      </c>
      <c r="X4352" t="s">
        <v>77</v>
      </c>
      <c r="Y4352" t="str">
        <f>"39-2021"</f>
        <v>39-2021</v>
      </c>
      <c r="Z4352" t="s">
        <v>78</v>
      </c>
      <c r="AA4352">
        <v>711212</v>
      </c>
      <c r="AB4352">
        <v>3</v>
      </c>
      <c r="AC4352">
        <v>2</v>
      </c>
      <c r="AD4352" t="s">
        <v>79</v>
      </c>
      <c r="AE4352" t="s">
        <v>80</v>
      </c>
      <c r="AF4352">
        <v>40</v>
      </c>
      <c r="AG4352" s="4">
        <v>0.20833333333333334</v>
      </c>
      <c r="AH4352" s="4">
        <v>0.70833333333333337</v>
      </c>
      <c r="AI4352" s="5">
        <v>13.68</v>
      </c>
      <c r="AJ4352">
        <v>20.52</v>
      </c>
      <c r="AK4352">
        <v>20.52</v>
      </c>
      <c r="AL4352" t="s">
        <v>81</v>
      </c>
      <c r="AM4352" t="s">
        <v>82</v>
      </c>
      <c r="AO4352" t="s">
        <v>83</v>
      </c>
      <c r="AR4352" t="s">
        <v>82</v>
      </c>
      <c r="AT4352" t="s">
        <v>82</v>
      </c>
      <c r="AW4352" t="s">
        <v>72</v>
      </c>
      <c r="AX4352">
        <v>1</v>
      </c>
      <c r="AY4352" t="s">
        <v>138</v>
      </c>
      <c r="AZ4352" t="s">
        <v>139</v>
      </c>
      <c r="BA4352" t="s">
        <v>136</v>
      </c>
      <c r="BB4352">
        <v>20724</v>
      </c>
      <c r="BC4352" t="s">
        <v>87</v>
      </c>
      <c r="BH4352" t="s">
        <v>141</v>
      </c>
      <c r="BI4352" t="s">
        <v>142</v>
      </c>
      <c r="BJ4352">
        <v>210752082</v>
      </c>
    </row>
    <row r="4353" spans="1:62" x14ac:dyDescent="0.25">
      <c r="A4353" t="s">
        <v>2711</v>
      </c>
      <c r="B4353" s="2">
        <v>43517</v>
      </c>
      <c r="C4353" t="s">
        <v>63</v>
      </c>
      <c r="D4353" s="3">
        <v>43472.382208784722</v>
      </c>
      <c r="E4353" t="s">
        <v>64</v>
      </c>
      <c r="F4353" s="2">
        <v>43556</v>
      </c>
      <c r="G4353" s="2">
        <v>43784</v>
      </c>
      <c r="H4353" t="s">
        <v>2712</v>
      </c>
      <c r="J4353" t="s">
        <v>2713</v>
      </c>
      <c r="L4353" t="s">
        <v>2714</v>
      </c>
      <c r="M4353" t="s">
        <v>308</v>
      </c>
      <c r="N4353">
        <v>7712</v>
      </c>
      <c r="O4353" t="s">
        <v>70</v>
      </c>
      <c r="Q4353" t="s">
        <v>2715</v>
      </c>
      <c r="S4353" t="s">
        <v>72</v>
      </c>
      <c r="T4353" t="s">
        <v>73</v>
      </c>
      <c r="U4353" t="s">
        <v>74</v>
      </c>
      <c r="V4353" t="s">
        <v>75</v>
      </c>
      <c r="W4353" t="s">
        <v>76</v>
      </c>
      <c r="X4353" t="s">
        <v>77</v>
      </c>
      <c r="Y4353" t="str">
        <f>"39-2021"</f>
        <v>39-2021</v>
      </c>
      <c r="Z4353" t="s">
        <v>78</v>
      </c>
      <c r="AA4353">
        <v>711212</v>
      </c>
      <c r="AB4353">
        <v>4</v>
      </c>
      <c r="AC4353">
        <v>4</v>
      </c>
      <c r="AD4353" t="s">
        <v>79</v>
      </c>
      <c r="AE4353" t="s">
        <v>80</v>
      </c>
      <c r="AF4353">
        <v>40</v>
      </c>
      <c r="AG4353" s="4">
        <v>0.20833333333333334</v>
      </c>
      <c r="AH4353" s="4">
        <v>0.70833333333333337</v>
      </c>
      <c r="AI4353" s="5">
        <v>14.29</v>
      </c>
      <c r="AJ4353">
        <v>21.43</v>
      </c>
      <c r="AK4353">
        <v>21.43</v>
      </c>
      <c r="AL4353" t="s">
        <v>81</v>
      </c>
      <c r="AM4353" t="s">
        <v>82</v>
      </c>
      <c r="AO4353" t="s">
        <v>83</v>
      </c>
      <c r="AR4353" t="s">
        <v>82</v>
      </c>
      <c r="AT4353" t="s">
        <v>82</v>
      </c>
      <c r="AW4353" t="s">
        <v>72</v>
      </c>
      <c r="AX4353">
        <v>1</v>
      </c>
      <c r="AY4353" t="s">
        <v>2647</v>
      </c>
      <c r="AZ4353" t="s">
        <v>1467</v>
      </c>
      <c r="BA4353" t="s">
        <v>308</v>
      </c>
      <c r="BB4353">
        <v>7757</v>
      </c>
      <c r="BC4353" t="s">
        <v>87</v>
      </c>
      <c r="BH4353" t="s">
        <v>2648</v>
      </c>
      <c r="BI4353" t="s">
        <v>2649</v>
      </c>
      <c r="BJ4353">
        <v>42930067</v>
      </c>
    </row>
    <row r="4354" spans="1:62" x14ac:dyDescent="0.25">
      <c r="A4354" t="s">
        <v>6226</v>
      </c>
      <c r="B4354" s="2">
        <v>43517</v>
      </c>
      <c r="C4354" t="s">
        <v>63</v>
      </c>
      <c r="D4354" s="3">
        <v>43472.381485254627</v>
      </c>
      <c r="E4354" t="s">
        <v>64</v>
      </c>
      <c r="F4354" s="2">
        <v>43556</v>
      </c>
      <c r="G4354" s="2">
        <v>43799</v>
      </c>
      <c r="H4354" t="s">
        <v>6227</v>
      </c>
      <c r="J4354" t="s">
        <v>6228</v>
      </c>
      <c r="L4354" t="s">
        <v>104</v>
      </c>
      <c r="M4354" t="s">
        <v>105</v>
      </c>
      <c r="N4354">
        <v>75229</v>
      </c>
      <c r="O4354" t="s">
        <v>70</v>
      </c>
      <c r="Q4354" t="s">
        <v>6229</v>
      </c>
      <c r="S4354" t="s">
        <v>72</v>
      </c>
      <c r="T4354" t="s">
        <v>6178</v>
      </c>
      <c r="U4354" t="s">
        <v>6179</v>
      </c>
      <c r="V4354" t="s">
        <v>6180</v>
      </c>
      <c r="W4354" t="s">
        <v>774</v>
      </c>
      <c r="X4354" t="s">
        <v>106</v>
      </c>
      <c r="Y4354" t="str">
        <f>"37-3011"</f>
        <v>37-3011</v>
      </c>
      <c r="Z4354" t="s">
        <v>94</v>
      </c>
      <c r="AA4354">
        <v>541320</v>
      </c>
      <c r="AB4354">
        <v>70</v>
      </c>
      <c r="AC4354">
        <v>70</v>
      </c>
      <c r="AD4354" t="s">
        <v>79</v>
      </c>
      <c r="AE4354" t="s">
        <v>95</v>
      </c>
      <c r="AF4354">
        <v>35</v>
      </c>
      <c r="AG4354" s="4">
        <v>0.29166666666666669</v>
      </c>
      <c r="AH4354" s="4">
        <v>0.66666666666666663</v>
      </c>
      <c r="AI4354" s="5">
        <v>13.94</v>
      </c>
      <c r="AJ4354">
        <v>20.91</v>
      </c>
      <c r="AL4354" t="s">
        <v>81</v>
      </c>
      <c r="AM4354" t="s">
        <v>82</v>
      </c>
      <c r="AO4354" t="s">
        <v>83</v>
      </c>
      <c r="AR4354" t="s">
        <v>82</v>
      </c>
      <c r="AT4354" t="s">
        <v>82</v>
      </c>
      <c r="AW4354" t="s">
        <v>82</v>
      </c>
      <c r="AY4354" t="s">
        <v>1225</v>
      </c>
      <c r="AZ4354" t="s">
        <v>1225</v>
      </c>
      <c r="BA4354" t="s">
        <v>105</v>
      </c>
      <c r="BB4354">
        <v>75229</v>
      </c>
      <c r="BC4354" t="s">
        <v>79</v>
      </c>
      <c r="BH4354" t="s">
        <v>6230</v>
      </c>
      <c r="BJ4354">
        <v>752887740</v>
      </c>
    </row>
    <row r="4355" spans="1:62" x14ac:dyDescent="0.25">
      <c r="A4355" t="s">
        <v>6705</v>
      </c>
      <c r="B4355" s="2">
        <v>43517</v>
      </c>
      <c r="C4355" t="s">
        <v>63</v>
      </c>
      <c r="D4355" s="3">
        <v>43472.385758611112</v>
      </c>
      <c r="E4355" t="s">
        <v>64</v>
      </c>
      <c r="F4355" s="2">
        <v>43556</v>
      </c>
      <c r="G4355" s="2">
        <v>43814</v>
      </c>
      <c r="H4355" t="s">
        <v>6706</v>
      </c>
      <c r="I4355" t="s">
        <v>130</v>
      </c>
      <c r="J4355" t="s">
        <v>6707</v>
      </c>
      <c r="K4355" t="s">
        <v>130</v>
      </c>
      <c r="L4355" t="s">
        <v>6640</v>
      </c>
      <c r="M4355" t="s">
        <v>1246</v>
      </c>
      <c r="N4355">
        <v>63026</v>
      </c>
      <c r="O4355" t="s">
        <v>70</v>
      </c>
      <c r="P4355" t="s">
        <v>130</v>
      </c>
      <c r="Q4355" t="s">
        <v>6708</v>
      </c>
      <c r="S4355" t="s">
        <v>72</v>
      </c>
      <c r="T4355" t="s">
        <v>6709</v>
      </c>
      <c r="U4355" t="s">
        <v>6710</v>
      </c>
      <c r="V4355" t="s">
        <v>1711</v>
      </c>
      <c r="W4355" t="s">
        <v>1246</v>
      </c>
      <c r="X4355" t="s">
        <v>1758</v>
      </c>
      <c r="Y4355" t="str">
        <f>"37-3011"</f>
        <v>37-3011</v>
      </c>
      <c r="Z4355" t="s">
        <v>94</v>
      </c>
      <c r="AA4355">
        <v>56173</v>
      </c>
      <c r="AB4355">
        <v>5</v>
      </c>
      <c r="AC4355">
        <v>5</v>
      </c>
      <c r="AD4355" t="s">
        <v>79</v>
      </c>
      <c r="AE4355" t="s">
        <v>80</v>
      </c>
      <c r="AF4355">
        <v>40</v>
      </c>
      <c r="AG4355" s="4">
        <v>0.29166666666666669</v>
      </c>
      <c r="AH4355" s="4">
        <v>0.64583333333333337</v>
      </c>
      <c r="AI4355" s="5">
        <v>14.52</v>
      </c>
      <c r="AJ4355">
        <v>21.78</v>
      </c>
      <c r="AK4355">
        <v>0</v>
      </c>
      <c r="AL4355" t="s">
        <v>81</v>
      </c>
      <c r="AM4355" t="s">
        <v>82</v>
      </c>
      <c r="AO4355" t="s">
        <v>83</v>
      </c>
      <c r="AP4355" t="s">
        <v>130</v>
      </c>
      <c r="AQ4355" t="s">
        <v>130</v>
      </c>
      <c r="AR4355" t="s">
        <v>82</v>
      </c>
      <c r="AT4355" t="s">
        <v>82</v>
      </c>
      <c r="AW4355" t="s">
        <v>82</v>
      </c>
      <c r="AY4355" t="s">
        <v>3804</v>
      </c>
      <c r="AZ4355" t="s">
        <v>1797</v>
      </c>
      <c r="BA4355" t="s">
        <v>1246</v>
      </c>
      <c r="BB4355">
        <v>63044</v>
      </c>
      <c r="BC4355" t="s">
        <v>79</v>
      </c>
      <c r="BH4355" t="s">
        <v>6711</v>
      </c>
      <c r="BJ4355">
        <v>200714640</v>
      </c>
    </row>
    <row r="4356" spans="1:62" x14ac:dyDescent="0.25">
      <c r="A4356" t="s">
        <v>7384</v>
      </c>
      <c r="B4356" s="2">
        <v>43517</v>
      </c>
      <c r="C4356" t="s">
        <v>63</v>
      </c>
      <c r="D4356" s="3">
        <v>43472.382628888889</v>
      </c>
      <c r="E4356" t="s">
        <v>64</v>
      </c>
      <c r="F4356" s="2">
        <v>43556</v>
      </c>
      <c r="G4356" s="2">
        <v>43800</v>
      </c>
      <c r="H4356" t="s">
        <v>7385</v>
      </c>
      <c r="J4356" t="s">
        <v>7386</v>
      </c>
      <c r="L4356" t="s">
        <v>7387</v>
      </c>
      <c r="M4356" t="s">
        <v>844</v>
      </c>
      <c r="N4356">
        <v>60060</v>
      </c>
      <c r="O4356" t="s">
        <v>70</v>
      </c>
      <c r="Q4356" t="s">
        <v>7388</v>
      </c>
      <c r="S4356" t="s">
        <v>72</v>
      </c>
      <c r="T4356" t="s">
        <v>7389</v>
      </c>
      <c r="U4356" t="s">
        <v>7390</v>
      </c>
      <c r="V4356" t="s">
        <v>7391</v>
      </c>
      <c r="W4356" t="s">
        <v>844</v>
      </c>
      <c r="X4356" t="s">
        <v>2708</v>
      </c>
      <c r="Y4356" t="str">
        <f>"37-3011"</f>
        <v>37-3011</v>
      </c>
      <c r="Z4356" t="s">
        <v>94</v>
      </c>
      <c r="AA4356">
        <v>561730</v>
      </c>
      <c r="AB4356">
        <v>4</v>
      </c>
      <c r="AC4356">
        <v>4</v>
      </c>
      <c r="AD4356" t="s">
        <v>79</v>
      </c>
      <c r="AE4356" t="s">
        <v>80</v>
      </c>
      <c r="AF4356">
        <v>40</v>
      </c>
      <c r="AG4356" s="4">
        <v>0.375</v>
      </c>
      <c r="AH4356" s="4">
        <v>0.70833333333333337</v>
      </c>
      <c r="AI4356" s="5">
        <v>15.59</v>
      </c>
      <c r="AL4356" t="s">
        <v>81</v>
      </c>
      <c r="AM4356" t="s">
        <v>82</v>
      </c>
      <c r="AO4356" t="s">
        <v>83</v>
      </c>
      <c r="AP4356" t="s">
        <v>67</v>
      </c>
      <c r="AQ4356" t="s">
        <v>67</v>
      </c>
      <c r="AR4356" t="s">
        <v>82</v>
      </c>
      <c r="AT4356" t="s">
        <v>82</v>
      </c>
      <c r="AW4356" t="s">
        <v>72</v>
      </c>
      <c r="AX4356">
        <v>1</v>
      </c>
      <c r="AY4356" t="s">
        <v>7387</v>
      </c>
      <c r="AZ4356" t="s">
        <v>930</v>
      </c>
      <c r="BA4356" t="s">
        <v>844</v>
      </c>
      <c r="BB4356">
        <v>60060</v>
      </c>
      <c r="BC4356" t="s">
        <v>79</v>
      </c>
      <c r="BH4356" t="s">
        <v>7386</v>
      </c>
      <c r="BJ4356">
        <v>331086052</v>
      </c>
    </row>
    <row r="4357" spans="1:62" x14ac:dyDescent="0.25">
      <c r="A4357" t="s">
        <v>7634</v>
      </c>
      <c r="B4357" s="2">
        <v>43517</v>
      </c>
      <c r="C4357" t="s">
        <v>63</v>
      </c>
      <c r="D4357" s="3">
        <v>43472.382953842593</v>
      </c>
      <c r="E4357" t="s">
        <v>64</v>
      </c>
      <c r="F4357" s="2">
        <v>43556</v>
      </c>
      <c r="G4357" s="2">
        <v>43799</v>
      </c>
      <c r="H4357" t="s">
        <v>7635</v>
      </c>
      <c r="I4357" t="s">
        <v>7636</v>
      </c>
      <c r="J4357" t="s">
        <v>7637</v>
      </c>
      <c r="L4357" t="s">
        <v>4681</v>
      </c>
      <c r="M4357" t="s">
        <v>774</v>
      </c>
      <c r="N4357">
        <v>80231</v>
      </c>
      <c r="O4357" t="s">
        <v>70</v>
      </c>
      <c r="Q4357" t="s">
        <v>7638</v>
      </c>
      <c r="S4357" t="s">
        <v>72</v>
      </c>
      <c r="T4357" t="s">
        <v>7556</v>
      </c>
      <c r="U4357" t="s">
        <v>6179</v>
      </c>
      <c r="V4357" t="s">
        <v>6180</v>
      </c>
      <c r="W4357" t="s">
        <v>774</v>
      </c>
      <c r="X4357" t="s">
        <v>2948</v>
      </c>
      <c r="Y4357" t="str">
        <f>"37-3011"</f>
        <v>37-3011</v>
      </c>
      <c r="Z4357" t="s">
        <v>94</v>
      </c>
      <c r="AA4357">
        <v>561730</v>
      </c>
      <c r="AB4357">
        <v>15</v>
      </c>
      <c r="AC4357">
        <v>15</v>
      </c>
      <c r="AD4357" t="s">
        <v>79</v>
      </c>
      <c r="AE4357" t="s">
        <v>95</v>
      </c>
      <c r="AF4357">
        <v>40</v>
      </c>
      <c r="AG4357" s="4">
        <v>0.29166666666666669</v>
      </c>
      <c r="AH4357" s="4">
        <v>0.66666666666666663</v>
      </c>
      <c r="AI4357" s="5">
        <v>15.17</v>
      </c>
      <c r="AJ4357">
        <v>22.76</v>
      </c>
      <c r="AL4357" t="s">
        <v>81</v>
      </c>
      <c r="AM4357" t="s">
        <v>82</v>
      </c>
      <c r="AO4357" t="s">
        <v>83</v>
      </c>
      <c r="AR4357" t="s">
        <v>82</v>
      </c>
      <c r="AT4357" t="s">
        <v>82</v>
      </c>
      <c r="AW4357" t="s">
        <v>82</v>
      </c>
      <c r="AY4357" t="s">
        <v>4681</v>
      </c>
      <c r="AZ4357" t="s">
        <v>4331</v>
      </c>
      <c r="BA4357" t="s">
        <v>774</v>
      </c>
      <c r="BB4357">
        <v>80231</v>
      </c>
      <c r="BC4357" t="s">
        <v>79</v>
      </c>
      <c r="BH4357" t="s">
        <v>7637</v>
      </c>
      <c r="BJ4357">
        <v>840979211</v>
      </c>
    </row>
    <row r="4358" spans="1:62" x14ac:dyDescent="0.25">
      <c r="A4358" t="s">
        <v>8592</v>
      </c>
      <c r="B4358" s="2">
        <v>43517</v>
      </c>
      <c r="C4358" t="s">
        <v>63</v>
      </c>
      <c r="D4358" s="3">
        <v>43472.389554212961</v>
      </c>
      <c r="E4358" t="s">
        <v>117</v>
      </c>
      <c r="H4358" t="s">
        <v>8593</v>
      </c>
      <c r="J4358" t="s">
        <v>8594</v>
      </c>
      <c r="L4358" t="s">
        <v>8595</v>
      </c>
      <c r="M4358" t="s">
        <v>232</v>
      </c>
      <c r="N4358">
        <v>11552</v>
      </c>
      <c r="O4358" t="s">
        <v>70</v>
      </c>
      <c r="Q4358" t="s">
        <v>8596</v>
      </c>
      <c r="S4358" t="s">
        <v>72</v>
      </c>
      <c r="T4358" t="s">
        <v>2136</v>
      </c>
      <c r="U4358" t="s">
        <v>2137</v>
      </c>
      <c r="V4358" t="s">
        <v>232</v>
      </c>
      <c r="W4358" t="s">
        <v>232</v>
      </c>
      <c r="X4358" t="s">
        <v>2138</v>
      </c>
      <c r="Y4358" t="str">
        <f>"39-2021"</f>
        <v>39-2021</v>
      </c>
      <c r="Z4358" t="s">
        <v>78</v>
      </c>
      <c r="AA4358">
        <v>711219</v>
      </c>
      <c r="AB4358">
        <v>10</v>
      </c>
      <c r="AD4358" t="s">
        <v>79</v>
      </c>
      <c r="AE4358" t="s">
        <v>95</v>
      </c>
      <c r="AF4358">
        <v>40</v>
      </c>
      <c r="AG4358" s="4">
        <v>0.20833333333333334</v>
      </c>
      <c r="AH4358" s="4">
        <v>0.45833333333333331</v>
      </c>
      <c r="AI4358" s="5">
        <v>13.05</v>
      </c>
      <c r="AJ4358">
        <v>19.579999999999998</v>
      </c>
      <c r="AK4358">
        <v>19.579999999999998</v>
      </c>
      <c r="AL4358" t="s">
        <v>81</v>
      </c>
      <c r="AM4358" t="s">
        <v>82</v>
      </c>
      <c r="AO4358" t="s">
        <v>83</v>
      </c>
      <c r="AR4358" t="s">
        <v>82</v>
      </c>
      <c r="AT4358" t="s">
        <v>82</v>
      </c>
      <c r="AW4358" t="s">
        <v>72</v>
      </c>
      <c r="AX4358">
        <v>1</v>
      </c>
      <c r="AY4358" t="s">
        <v>2169</v>
      </c>
      <c r="AZ4358" t="s">
        <v>698</v>
      </c>
      <c r="BA4358" t="s">
        <v>232</v>
      </c>
      <c r="BB4358">
        <v>11003</v>
      </c>
      <c r="BC4358" t="s">
        <v>79</v>
      </c>
      <c r="BH4358" t="s">
        <v>2167</v>
      </c>
      <c r="BJ4358">
        <v>900967546</v>
      </c>
    </row>
    <row r="4359" spans="1:62" x14ac:dyDescent="0.25">
      <c r="A4359" t="s">
        <v>8809</v>
      </c>
      <c r="B4359" s="2">
        <v>43517</v>
      </c>
      <c r="C4359" t="s">
        <v>63</v>
      </c>
      <c r="D4359" s="3">
        <v>43472.379595983795</v>
      </c>
      <c r="E4359" t="s">
        <v>64</v>
      </c>
      <c r="F4359" s="2">
        <v>43556</v>
      </c>
      <c r="G4359" s="2">
        <v>43799</v>
      </c>
      <c r="H4359" t="s">
        <v>8810</v>
      </c>
      <c r="J4359" t="s">
        <v>8811</v>
      </c>
      <c r="L4359" t="s">
        <v>8812</v>
      </c>
      <c r="M4359" t="s">
        <v>232</v>
      </c>
      <c r="N4359">
        <v>11020</v>
      </c>
      <c r="O4359" t="s">
        <v>70</v>
      </c>
      <c r="Q4359" t="s">
        <v>8813</v>
      </c>
      <c r="S4359" t="s">
        <v>72</v>
      </c>
      <c r="T4359" t="s">
        <v>7487</v>
      </c>
      <c r="U4359" t="s">
        <v>7519</v>
      </c>
      <c r="V4359" t="s">
        <v>7520</v>
      </c>
      <c r="W4359" t="s">
        <v>86</v>
      </c>
      <c r="X4359" t="s">
        <v>8814</v>
      </c>
      <c r="Y4359" t="str">
        <f>"39-3091"</f>
        <v>39-3091</v>
      </c>
      <c r="Z4359" t="s">
        <v>8815</v>
      </c>
      <c r="AA4359">
        <v>713910</v>
      </c>
      <c r="AB4359">
        <v>4</v>
      </c>
      <c r="AC4359">
        <v>4</v>
      </c>
      <c r="AD4359" t="s">
        <v>79</v>
      </c>
      <c r="AE4359" t="s">
        <v>80</v>
      </c>
      <c r="AF4359">
        <v>40</v>
      </c>
      <c r="AG4359" s="4">
        <v>0.29166666666666669</v>
      </c>
      <c r="AH4359" s="4">
        <v>0.66666666666666663</v>
      </c>
      <c r="AI4359" s="5">
        <v>12.02</v>
      </c>
      <c r="AJ4359">
        <v>18.03</v>
      </c>
      <c r="AL4359" t="s">
        <v>81</v>
      </c>
      <c r="AM4359" t="s">
        <v>82</v>
      </c>
      <c r="AO4359" t="s">
        <v>83</v>
      </c>
      <c r="AR4359" t="s">
        <v>82</v>
      </c>
      <c r="AT4359" t="s">
        <v>82</v>
      </c>
      <c r="AW4359" t="s">
        <v>82</v>
      </c>
      <c r="AY4359" t="s">
        <v>8812</v>
      </c>
      <c r="AZ4359" t="s">
        <v>6554</v>
      </c>
      <c r="BA4359" t="s">
        <v>232</v>
      </c>
      <c r="BB4359">
        <v>11020</v>
      </c>
      <c r="BC4359" t="s">
        <v>87</v>
      </c>
      <c r="BH4359" t="s">
        <v>8811</v>
      </c>
      <c r="BJ4359">
        <v>110774640</v>
      </c>
    </row>
    <row r="4360" spans="1:62" x14ac:dyDescent="0.25">
      <c r="A4360" t="s">
        <v>8843</v>
      </c>
      <c r="B4360" s="2">
        <v>43517</v>
      </c>
      <c r="C4360" t="s">
        <v>63</v>
      </c>
      <c r="D4360" s="3">
        <v>43472.382955891204</v>
      </c>
      <c r="E4360" t="s">
        <v>64</v>
      </c>
      <c r="F4360" s="2">
        <v>43556</v>
      </c>
      <c r="G4360" s="2">
        <v>43771</v>
      </c>
      <c r="H4360" t="s">
        <v>8844</v>
      </c>
      <c r="J4360" t="s">
        <v>6865</v>
      </c>
      <c r="L4360" t="s">
        <v>6866</v>
      </c>
      <c r="M4360" t="s">
        <v>147</v>
      </c>
      <c r="N4360">
        <v>19462</v>
      </c>
      <c r="O4360" t="s">
        <v>70</v>
      </c>
      <c r="Q4360" t="s">
        <v>6867</v>
      </c>
      <c r="S4360" t="s">
        <v>72</v>
      </c>
      <c r="T4360" t="s">
        <v>5946</v>
      </c>
      <c r="U4360" t="s">
        <v>5854</v>
      </c>
      <c r="V4360" t="s">
        <v>6868</v>
      </c>
      <c r="W4360" t="s">
        <v>232</v>
      </c>
      <c r="X4360" t="s">
        <v>106</v>
      </c>
      <c r="Y4360" t="str">
        <f>"37-3011"</f>
        <v>37-3011</v>
      </c>
      <c r="Z4360" t="s">
        <v>94</v>
      </c>
      <c r="AA4360">
        <v>561730</v>
      </c>
      <c r="AB4360">
        <v>10</v>
      </c>
      <c r="AC4360">
        <v>10</v>
      </c>
      <c r="AD4360" t="s">
        <v>79</v>
      </c>
      <c r="AE4360" t="s">
        <v>95</v>
      </c>
      <c r="AF4360">
        <v>40</v>
      </c>
      <c r="AG4360" s="4">
        <v>0.29166666666666669</v>
      </c>
      <c r="AH4360" s="4">
        <v>0.64583333333333337</v>
      </c>
      <c r="AI4360" s="5">
        <v>12.57</v>
      </c>
      <c r="AJ4360">
        <v>18.86</v>
      </c>
      <c r="AL4360" t="s">
        <v>81</v>
      </c>
      <c r="AM4360" t="s">
        <v>82</v>
      </c>
      <c r="AO4360" t="s">
        <v>83</v>
      </c>
      <c r="AR4360" t="s">
        <v>82</v>
      </c>
      <c r="AT4360" t="s">
        <v>82</v>
      </c>
      <c r="AW4360" t="s">
        <v>82</v>
      </c>
      <c r="AY4360" t="s">
        <v>8845</v>
      </c>
      <c r="AZ4360" t="s">
        <v>1898</v>
      </c>
      <c r="BA4360" t="s">
        <v>86</v>
      </c>
      <c r="BB4360">
        <v>33594</v>
      </c>
      <c r="BC4360" t="s">
        <v>79</v>
      </c>
      <c r="BH4360" t="s">
        <v>8846</v>
      </c>
      <c r="BJ4360">
        <v>954194223</v>
      </c>
    </row>
    <row r="4361" spans="1:62" x14ac:dyDescent="0.25">
      <c r="A4361" t="s">
        <v>9666</v>
      </c>
      <c r="B4361" s="2">
        <v>43517</v>
      </c>
      <c r="C4361" t="s">
        <v>63</v>
      </c>
      <c r="D4361" s="3">
        <v>43472.384345185186</v>
      </c>
      <c r="E4361" t="s">
        <v>91</v>
      </c>
      <c r="H4361" t="s">
        <v>9667</v>
      </c>
      <c r="I4361" t="s">
        <v>67</v>
      </c>
      <c r="J4361" t="s">
        <v>9668</v>
      </c>
      <c r="K4361" t="s">
        <v>67</v>
      </c>
      <c r="L4361" t="s">
        <v>9669</v>
      </c>
      <c r="M4361" t="s">
        <v>774</v>
      </c>
      <c r="N4361">
        <v>80110</v>
      </c>
      <c r="O4361" t="s">
        <v>70</v>
      </c>
      <c r="P4361" t="s">
        <v>67</v>
      </c>
      <c r="Q4361" t="s">
        <v>9670</v>
      </c>
      <c r="S4361" t="s">
        <v>72</v>
      </c>
      <c r="T4361" t="s">
        <v>6285</v>
      </c>
      <c r="U4361" t="s">
        <v>6286</v>
      </c>
      <c r="V4361" t="s">
        <v>6287</v>
      </c>
      <c r="W4361" t="s">
        <v>774</v>
      </c>
      <c r="X4361" t="s">
        <v>883</v>
      </c>
      <c r="Y4361" t="str">
        <f>"45-2092"</f>
        <v>45-2092</v>
      </c>
      <c r="Z4361" t="s">
        <v>883</v>
      </c>
      <c r="AA4361">
        <v>561730</v>
      </c>
      <c r="AB4361">
        <v>30</v>
      </c>
      <c r="AD4361" t="s">
        <v>79</v>
      </c>
      <c r="AE4361" t="s">
        <v>80</v>
      </c>
      <c r="AF4361">
        <v>40</v>
      </c>
      <c r="AG4361" s="4">
        <v>0.33333333333333331</v>
      </c>
      <c r="AH4361" s="4">
        <v>0.6875</v>
      </c>
      <c r="AI4361" s="5">
        <v>13.6</v>
      </c>
      <c r="AJ4361">
        <v>20.399999999999999</v>
      </c>
      <c r="AK4361">
        <v>21.15</v>
      </c>
      <c r="AL4361" t="s">
        <v>81</v>
      </c>
      <c r="AM4361" t="s">
        <v>82</v>
      </c>
      <c r="AO4361" t="s">
        <v>83</v>
      </c>
      <c r="AP4361" t="s">
        <v>67</v>
      </c>
      <c r="AQ4361" t="s">
        <v>67</v>
      </c>
      <c r="AR4361" t="s">
        <v>82</v>
      </c>
      <c r="AT4361" t="s">
        <v>82</v>
      </c>
      <c r="AW4361" t="s">
        <v>82</v>
      </c>
      <c r="AY4361" t="s">
        <v>5265</v>
      </c>
      <c r="AZ4361" t="s">
        <v>4331</v>
      </c>
      <c r="BA4361" t="s">
        <v>774</v>
      </c>
      <c r="BB4361">
        <v>80110</v>
      </c>
      <c r="BC4361" t="s">
        <v>87</v>
      </c>
      <c r="BH4361" t="s">
        <v>9671</v>
      </c>
      <c r="BI4361" t="s">
        <v>67</v>
      </c>
      <c r="BJ4361">
        <v>840682704</v>
      </c>
    </row>
    <row r="4362" spans="1:62" x14ac:dyDescent="0.25">
      <c r="A4362" t="s">
        <v>11158</v>
      </c>
      <c r="B4362" s="2">
        <v>43517</v>
      </c>
      <c r="C4362" t="s">
        <v>63</v>
      </c>
      <c r="D4362" s="3">
        <v>43472.384928055559</v>
      </c>
      <c r="E4362" t="s">
        <v>64</v>
      </c>
      <c r="F4362" s="2">
        <v>43556</v>
      </c>
      <c r="G4362" s="2">
        <v>43799</v>
      </c>
      <c r="H4362" t="s">
        <v>11159</v>
      </c>
      <c r="I4362" t="s">
        <v>11160</v>
      </c>
      <c r="J4362" t="s">
        <v>11161</v>
      </c>
      <c r="L4362" t="s">
        <v>11162</v>
      </c>
      <c r="M4362" t="s">
        <v>783</v>
      </c>
      <c r="N4362">
        <v>44077</v>
      </c>
      <c r="O4362" t="s">
        <v>70</v>
      </c>
      <c r="Q4362" t="s">
        <v>11163</v>
      </c>
      <c r="S4362" t="s">
        <v>72</v>
      </c>
      <c r="T4362" t="s">
        <v>7052</v>
      </c>
      <c r="U4362" t="s">
        <v>6798</v>
      </c>
      <c r="V4362" t="s">
        <v>6799</v>
      </c>
      <c r="W4362" t="s">
        <v>783</v>
      </c>
      <c r="X4362" t="s">
        <v>7664</v>
      </c>
      <c r="Y4362" t="str">
        <f>"47-4091"</f>
        <v>47-4091</v>
      </c>
      <c r="Z4362" t="s">
        <v>3037</v>
      </c>
      <c r="AA4362">
        <v>238990</v>
      </c>
      <c r="AB4362">
        <v>4</v>
      </c>
      <c r="AC4362">
        <v>4</v>
      </c>
      <c r="AD4362" t="s">
        <v>79</v>
      </c>
      <c r="AE4362" t="s">
        <v>80</v>
      </c>
      <c r="AF4362">
        <v>40</v>
      </c>
      <c r="AG4362" s="4">
        <v>0.375</v>
      </c>
      <c r="AH4362" s="4">
        <v>0.70833333333333337</v>
      </c>
      <c r="AI4362" s="5">
        <v>20.11</v>
      </c>
      <c r="AJ4362">
        <v>30.17</v>
      </c>
      <c r="AK4362">
        <v>30.17</v>
      </c>
      <c r="AL4362" t="s">
        <v>81</v>
      </c>
      <c r="AM4362" t="s">
        <v>82</v>
      </c>
      <c r="AO4362" t="s">
        <v>83</v>
      </c>
      <c r="AR4362" t="s">
        <v>82</v>
      </c>
      <c r="AT4362" t="s">
        <v>82</v>
      </c>
      <c r="AW4362" t="s">
        <v>82</v>
      </c>
      <c r="AY4362" t="s">
        <v>11162</v>
      </c>
      <c r="AZ4362" t="s">
        <v>930</v>
      </c>
      <c r="BA4362" t="s">
        <v>783</v>
      </c>
      <c r="BB4362">
        <v>44077</v>
      </c>
      <c r="BC4362" t="s">
        <v>79</v>
      </c>
      <c r="BH4362" t="s">
        <v>11164</v>
      </c>
      <c r="BJ4362">
        <v>462786977</v>
      </c>
    </row>
    <row r="4363" spans="1:62" x14ac:dyDescent="0.25">
      <c r="A4363" t="s">
        <v>11355</v>
      </c>
      <c r="B4363" s="2">
        <v>43517</v>
      </c>
      <c r="C4363" t="s">
        <v>63</v>
      </c>
      <c r="D4363" s="3">
        <v>43472.385294907406</v>
      </c>
      <c r="E4363" t="s">
        <v>64</v>
      </c>
      <c r="F4363" s="2">
        <v>43556</v>
      </c>
      <c r="G4363" s="2">
        <v>43800</v>
      </c>
      <c r="H4363" t="s">
        <v>11356</v>
      </c>
      <c r="J4363" t="s">
        <v>11357</v>
      </c>
      <c r="K4363" t="s">
        <v>1298</v>
      </c>
      <c r="L4363" t="s">
        <v>11358</v>
      </c>
      <c r="M4363" t="s">
        <v>1966</v>
      </c>
      <c r="N4363">
        <v>19701</v>
      </c>
      <c r="O4363" t="s">
        <v>70</v>
      </c>
      <c r="Q4363" t="s">
        <v>11359</v>
      </c>
      <c r="S4363" t="s">
        <v>72</v>
      </c>
      <c r="T4363" t="s">
        <v>7052</v>
      </c>
      <c r="U4363" t="s">
        <v>6798</v>
      </c>
      <c r="V4363" t="s">
        <v>6799</v>
      </c>
      <c r="W4363" t="s">
        <v>783</v>
      </c>
      <c r="X4363" t="s">
        <v>7291</v>
      </c>
      <c r="Y4363" t="str">
        <f>"47-2061"</f>
        <v>47-2061</v>
      </c>
      <c r="Z4363" t="s">
        <v>7292</v>
      </c>
      <c r="AA4363">
        <v>2381</v>
      </c>
      <c r="AB4363">
        <v>30</v>
      </c>
      <c r="AC4363">
        <v>30</v>
      </c>
      <c r="AD4363" t="s">
        <v>79</v>
      </c>
      <c r="AE4363" t="s">
        <v>95</v>
      </c>
      <c r="AF4363">
        <v>40</v>
      </c>
      <c r="AG4363" s="4">
        <v>0.375</v>
      </c>
      <c r="AH4363" s="4">
        <v>0.70833333333333337</v>
      </c>
      <c r="AI4363" s="5">
        <v>23.17</v>
      </c>
      <c r="AJ4363">
        <v>34.76</v>
      </c>
      <c r="AK4363">
        <v>34.76</v>
      </c>
      <c r="AL4363" t="s">
        <v>81</v>
      </c>
      <c r="AM4363" t="s">
        <v>82</v>
      </c>
      <c r="AO4363" t="s">
        <v>83</v>
      </c>
      <c r="AR4363" t="s">
        <v>82</v>
      </c>
      <c r="AT4363" t="s">
        <v>82</v>
      </c>
      <c r="AW4363" t="s">
        <v>82</v>
      </c>
      <c r="AY4363" t="s">
        <v>11360</v>
      </c>
      <c r="AZ4363" t="s">
        <v>7439</v>
      </c>
      <c r="BA4363" t="s">
        <v>783</v>
      </c>
      <c r="BB4363">
        <v>44146</v>
      </c>
      <c r="BC4363" t="s">
        <v>79</v>
      </c>
      <c r="BH4363" t="s">
        <v>11361</v>
      </c>
      <c r="BJ4363">
        <v>208726674</v>
      </c>
    </row>
    <row r="4364" spans="1:62" x14ac:dyDescent="0.25">
      <c r="A4364" t="s">
        <v>11974</v>
      </c>
      <c r="B4364" s="2">
        <v>43517</v>
      </c>
      <c r="C4364" t="s">
        <v>63</v>
      </c>
      <c r="D4364" s="3">
        <v>43472.380598356482</v>
      </c>
      <c r="E4364" t="s">
        <v>64</v>
      </c>
      <c r="F4364" s="2">
        <v>43556</v>
      </c>
      <c r="G4364" s="2">
        <v>43769</v>
      </c>
      <c r="H4364" t="s">
        <v>11975</v>
      </c>
      <c r="J4364" t="s">
        <v>11976</v>
      </c>
      <c r="L4364" t="s">
        <v>11977</v>
      </c>
      <c r="M4364" t="s">
        <v>232</v>
      </c>
      <c r="N4364">
        <v>11557</v>
      </c>
      <c r="O4364" t="s">
        <v>70</v>
      </c>
      <c r="Q4364" t="s">
        <v>11978</v>
      </c>
      <c r="S4364" t="s">
        <v>72</v>
      </c>
      <c r="T4364" t="s">
        <v>7487</v>
      </c>
      <c r="U4364" t="s">
        <v>7519</v>
      </c>
      <c r="V4364" t="s">
        <v>7520</v>
      </c>
      <c r="W4364" t="s">
        <v>86</v>
      </c>
      <c r="X4364" t="s">
        <v>7521</v>
      </c>
      <c r="Y4364" t="str">
        <f>"35-3031"</f>
        <v>35-3031</v>
      </c>
      <c r="Z4364" t="s">
        <v>410</v>
      </c>
      <c r="AA4364">
        <v>713910</v>
      </c>
      <c r="AB4364">
        <v>18</v>
      </c>
      <c r="AC4364">
        <v>18</v>
      </c>
      <c r="AD4364" t="s">
        <v>79</v>
      </c>
      <c r="AE4364" t="s">
        <v>80</v>
      </c>
      <c r="AF4364">
        <v>40</v>
      </c>
      <c r="AG4364" s="4">
        <v>0.45833333333333331</v>
      </c>
      <c r="AH4364" s="4">
        <v>0.79166666666666663</v>
      </c>
      <c r="AI4364" s="5">
        <v>14.19</v>
      </c>
      <c r="AJ4364">
        <v>21.29</v>
      </c>
      <c r="AL4364" t="s">
        <v>81</v>
      </c>
      <c r="AM4364" t="s">
        <v>82</v>
      </c>
      <c r="AO4364" t="s">
        <v>83</v>
      </c>
      <c r="AR4364" t="s">
        <v>82</v>
      </c>
      <c r="AT4364" t="s">
        <v>82</v>
      </c>
      <c r="AW4364" t="s">
        <v>82</v>
      </c>
      <c r="AY4364" t="s">
        <v>11977</v>
      </c>
      <c r="AZ4364" t="s">
        <v>6554</v>
      </c>
      <c r="BA4364" t="s">
        <v>232</v>
      </c>
      <c r="BB4364">
        <v>11557</v>
      </c>
      <c r="BC4364" t="s">
        <v>87</v>
      </c>
      <c r="BH4364" t="s">
        <v>11976</v>
      </c>
      <c r="BJ4364">
        <v>111955837</v>
      </c>
    </row>
    <row r="4365" spans="1:62" x14ac:dyDescent="0.25">
      <c r="A4365" t="s">
        <v>12362</v>
      </c>
      <c r="B4365" s="2">
        <v>43517</v>
      </c>
      <c r="C4365" t="s">
        <v>63</v>
      </c>
      <c r="D4365" s="3">
        <v>43472.382329467589</v>
      </c>
      <c r="E4365" t="s">
        <v>64</v>
      </c>
      <c r="F4365" s="2">
        <v>43556</v>
      </c>
      <c r="G4365" s="2">
        <v>43809</v>
      </c>
      <c r="H4365" t="s">
        <v>12363</v>
      </c>
      <c r="J4365" t="s">
        <v>12364</v>
      </c>
      <c r="L4365" t="s">
        <v>12365</v>
      </c>
      <c r="M4365" t="s">
        <v>783</v>
      </c>
      <c r="N4365">
        <v>44143</v>
      </c>
      <c r="O4365" t="s">
        <v>70</v>
      </c>
      <c r="Q4365" t="s">
        <v>12366</v>
      </c>
      <c r="S4365" t="s">
        <v>72</v>
      </c>
      <c r="T4365" t="s">
        <v>3410</v>
      </c>
      <c r="U4365" t="s">
        <v>3411</v>
      </c>
      <c r="V4365" t="s">
        <v>3412</v>
      </c>
      <c r="W4365" t="s">
        <v>783</v>
      </c>
      <c r="X4365" t="s">
        <v>106</v>
      </c>
      <c r="Y4365" t="str">
        <f>"37-3011"</f>
        <v>37-3011</v>
      </c>
      <c r="Z4365" t="s">
        <v>94</v>
      </c>
      <c r="AA4365">
        <v>561730</v>
      </c>
      <c r="AB4365">
        <v>10</v>
      </c>
      <c r="AC4365">
        <v>10</v>
      </c>
      <c r="AD4365" t="s">
        <v>79</v>
      </c>
      <c r="AE4365" t="s">
        <v>80</v>
      </c>
      <c r="AF4365">
        <v>40</v>
      </c>
      <c r="AG4365" s="4">
        <v>0.33333333333333331</v>
      </c>
      <c r="AH4365" s="4">
        <v>0.70833333333333337</v>
      </c>
      <c r="AI4365" s="5">
        <v>13.7</v>
      </c>
      <c r="AJ4365">
        <v>20.55</v>
      </c>
      <c r="AL4365" t="s">
        <v>81</v>
      </c>
      <c r="AM4365" t="s">
        <v>82</v>
      </c>
      <c r="AO4365" t="s">
        <v>83</v>
      </c>
      <c r="AR4365" t="s">
        <v>82</v>
      </c>
      <c r="AT4365" t="s">
        <v>82</v>
      </c>
      <c r="AW4365" t="s">
        <v>82</v>
      </c>
      <c r="AY4365" t="s">
        <v>12367</v>
      </c>
      <c r="AZ4365" t="s">
        <v>10080</v>
      </c>
      <c r="BA4365" t="s">
        <v>783</v>
      </c>
      <c r="BB4365">
        <v>44024</v>
      </c>
      <c r="BC4365" t="s">
        <v>79</v>
      </c>
      <c r="BH4365" t="s">
        <v>12368</v>
      </c>
      <c r="BJ4365">
        <v>341917839</v>
      </c>
    </row>
    <row r="4366" spans="1:62" x14ac:dyDescent="0.25">
      <c r="A4366" t="s">
        <v>12474</v>
      </c>
      <c r="B4366" s="2">
        <v>43517</v>
      </c>
      <c r="C4366" t="s">
        <v>63</v>
      </c>
      <c r="D4366" s="3">
        <v>43472.380835636577</v>
      </c>
      <c r="E4366" t="s">
        <v>64</v>
      </c>
      <c r="F4366" s="2">
        <v>43556</v>
      </c>
      <c r="G4366" s="2">
        <v>43791</v>
      </c>
      <c r="H4366" t="s">
        <v>12475</v>
      </c>
      <c r="I4366" t="s">
        <v>12476</v>
      </c>
      <c r="J4366" t="s">
        <v>5787</v>
      </c>
      <c r="L4366" t="s">
        <v>5477</v>
      </c>
      <c r="M4366" t="s">
        <v>147</v>
      </c>
      <c r="N4366">
        <v>19462</v>
      </c>
      <c r="O4366" t="s">
        <v>70</v>
      </c>
      <c r="Q4366" t="s">
        <v>5788</v>
      </c>
      <c r="S4366" t="s">
        <v>72</v>
      </c>
      <c r="T4366" t="s">
        <v>5946</v>
      </c>
      <c r="U4366" t="s">
        <v>5854</v>
      </c>
      <c r="V4366" t="s">
        <v>5791</v>
      </c>
      <c r="W4366" t="s">
        <v>232</v>
      </c>
      <c r="X4366" t="s">
        <v>106</v>
      </c>
      <c r="Y4366" t="str">
        <f>"37-3011"</f>
        <v>37-3011</v>
      </c>
      <c r="Z4366" t="s">
        <v>94</v>
      </c>
      <c r="AA4366">
        <v>561730</v>
      </c>
      <c r="AB4366">
        <v>15</v>
      </c>
      <c r="AC4366">
        <v>15</v>
      </c>
      <c r="AD4366" t="s">
        <v>79</v>
      </c>
      <c r="AE4366" t="s">
        <v>95</v>
      </c>
      <c r="AF4366">
        <v>40</v>
      </c>
      <c r="AG4366" s="4">
        <v>0.29166666666666669</v>
      </c>
      <c r="AH4366" s="4">
        <v>0.64583333333333337</v>
      </c>
      <c r="AI4366" s="5">
        <v>13.23</v>
      </c>
      <c r="AJ4366">
        <v>19.850000000000001</v>
      </c>
      <c r="AL4366" t="s">
        <v>81</v>
      </c>
      <c r="AM4366" t="s">
        <v>82</v>
      </c>
      <c r="AO4366" t="s">
        <v>83</v>
      </c>
      <c r="AP4366" t="s">
        <v>67</v>
      </c>
      <c r="AQ4366" t="s">
        <v>67</v>
      </c>
      <c r="AR4366" t="s">
        <v>82</v>
      </c>
      <c r="AT4366" t="s">
        <v>82</v>
      </c>
      <c r="AW4366" t="s">
        <v>82</v>
      </c>
      <c r="AY4366" t="s">
        <v>10256</v>
      </c>
      <c r="AZ4366" t="s">
        <v>10257</v>
      </c>
      <c r="BA4366" t="s">
        <v>649</v>
      </c>
      <c r="BB4366">
        <v>85706</v>
      </c>
      <c r="BC4366" t="s">
        <v>79</v>
      </c>
      <c r="BH4366" t="s">
        <v>12477</v>
      </c>
      <c r="BJ4366">
        <v>954019813</v>
      </c>
    </row>
    <row r="4367" spans="1:62" x14ac:dyDescent="0.25">
      <c r="A4367" t="s">
        <v>12498</v>
      </c>
      <c r="B4367" s="2">
        <v>43517</v>
      </c>
      <c r="C4367" t="s">
        <v>63</v>
      </c>
      <c r="D4367" s="3">
        <v>43472.382758969907</v>
      </c>
      <c r="E4367" t="s">
        <v>64</v>
      </c>
      <c r="F4367" s="2">
        <v>43556</v>
      </c>
      <c r="G4367" s="2">
        <v>43800</v>
      </c>
      <c r="H4367" t="s">
        <v>6471</v>
      </c>
      <c r="I4367" t="s">
        <v>6472</v>
      </c>
      <c r="J4367" t="s">
        <v>6472</v>
      </c>
      <c r="K4367" t="s">
        <v>6473</v>
      </c>
      <c r="L4367" t="s">
        <v>6474</v>
      </c>
      <c r="M4367" t="s">
        <v>1362</v>
      </c>
      <c r="N4367">
        <v>6905</v>
      </c>
      <c r="O4367" t="s">
        <v>70</v>
      </c>
      <c r="Q4367" t="s">
        <v>6475</v>
      </c>
      <c r="R4367">
        <v>238</v>
      </c>
      <c r="S4367" t="s">
        <v>72</v>
      </c>
      <c r="T4367" t="s">
        <v>6476</v>
      </c>
      <c r="U4367" t="s">
        <v>289</v>
      </c>
      <c r="V4367" t="s">
        <v>290</v>
      </c>
      <c r="W4367" t="s">
        <v>136</v>
      </c>
      <c r="X4367" t="s">
        <v>6477</v>
      </c>
      <c r="Y4367" t="str">
        <f>"37-3011"</f>
        <v>37-3011</v>
      </c>
      <c r="Z4367" t="s">
        <v>94</v>
      </c>
      <c r="AA4367">
        <v>561730</v>
      </c>
      <c r="AB4367">
        <v>22</v>
      </c>
      <c r="AC4367">
        <v>22</v>
      </c>
      <c r="AD4367" t="s">
        <v>79</v>
      </c>
      <c r="AE4367" t="s">
        <v>95</v>
      </c>
      <c r="AF4367">
        <v>40</v>
      </c>
      <c r="AG4367" s="4">
        <v>0.33333333333333331</v>
      </c>
      <c r="AH4367" s="4">
        <v>0.66666666666666663</v>
      </c>
      <c r="AI4367" s="5">
        <v>17.46</v>
      </c>
      <c r="AJ4367">
        <v>26.19</v>
      </c>
      <c r="AL4367" t="s">
        <v>81</v>
      </c>
      <c r="AM4367" t="s">
        <v>82</v>
      </c>
      <c r="AO4367" t="s">
        <v>83</v>
      </c>
      <c r="AR4367" t="s">
        <v>82</v>
      </c>
      <c r="AT4367" t="s">
        <v>82</v>
      </c>
      <c r="AW4367" t="s">
        <v>82</v>
      </c>
      <c r="AY4367" t="s">
        <v>12359</v>
      </c>
      <c r="AZ4367" t="s">
        <v>3829</v>
      </c>
      <c r="BA4367" t="s">
        <v>207</v>
      </c>
      <c r="BB4367">
        <v>2451</v>
      </c>
      <c r="BC4367" t="s">
        <v>79</v>
      </c>
      <c r="BH4367" t="s">
        <v>6472</v>
      </c>
      <c r="BI4367" t="s">
        <v>12499</v>
      </c>
      <c r="BJ4367">
        <v>60254490</v>
      </c>
    </row>
    <row r="4368" spans="1:62" x14ac:dyDescent="0.25">
      <c r="A4368" t="s">
        <v>12686</v>
      </c>
      <c r="B4368" s="2">
        <v>43517</v>
      </c>
      <c r="C4368" t="s">
        <v>63</v>
      </c>
      <c r="D4368" s="3">
        <v>43472.383215729169</v>
      </c>
      <c r="E4368" t="s">
        <v>64</v>
      </c>
      <c r="F4368" s="2">
        <v>43556</v>
      </c>
      <c r="G4368" s="2">
        <v>43778</v>
      </c>
      <c r="H4368" t="s">
        <v>12687</v>
      </c>
      <c r="I4368" t="s">
        <v>12688</v>
      </c>
      <c r="J4368" t="s">
        <v>5787</v>
      </c>
      <c r="L4368" t="s">
        <v>5477</v>
      </c>
      <c r="M4368" t="s">
        <v>147</v>
      </c>
      <c r="N4368">
        <v>19462</v>
      </c>
      <c r="O4368" t="s">
        <v>70</v>
      </c>
      <c r="P4368" t="s">
        <v>67</v>
      </c>
      <c r="Q4368" t="s">
        <v>5788</v>
      </c>
      <c r="S4368" t="s">
        <v>72</v>
      </c>
      <c r="T4368" t="s">
        <v>5946</v>
      </c>
      <c r="U4368" t="s">
        <v>5854</v>
      </c>
      <c r="V4368" t="s">
        <v>5791</v>
      </c>
      <c r="W4368" t="s">
        <v>232</v>
      </c>
      <c r="X4368" t="s">
        <v>106</v>
      </c>
      <c r="Y4368" t="str">
        <f>"37-3011"</f>
        <v>37-3011</v>
      </c>
      <c r="Z4368" t="s">
        <v>94</v>
      </c>
      <c r="AA4368">
        <v>561730</v>
      </c>
      <c r="AB4368">
        <v>16</v>
      </c>
      <c r="AC4368">
        <v>16</v>
      </c>
      <c r="AD4368" t="s">
        <v>79</v>
      </c>
      <c r="AE4368" t="s">
        <v>80</v>
      </c>
      <c r="AF4368">
        <v>40</v>
      </c>
      <c r="AG4368" s="4">
        <v>0.29166666666666669</v>
      </c>
      <c r="AH4368" s="4">
        <v>0.64583333333333337</v>
      </c>
      <c r="AI4368" s="5">
        <v>15.35</v>
      </c>
      <c r="AJ4368">
        <v>23.03</v>
      </c>
      <c r="AL4368" t="s">
        <v>81</v>
      </c>
      <c r="AM4368" t="s">
        <v>82</v>
      </c>
      <c r="AO4368" t="s">
        <v>83</v>
      </c>
      <c r="AP4368" t="s">
        <v>67</v>
      </c>
      <c r="AQ4368" t="s">
        <v>67</v>
      </c>
      <c r="AR4368" t="s">
        <v>82</v>
      </c>
      <c r="AT4368" t="s">
        <v>82</v>
      </c>
      <c r="AW4368" t="s">
        <v>82</v>
      </c>
      <c r="AY4368" t="s">
        <v>9032</v>
      </c>
      <c r="AZ4368" t="s">
        <v>1521</v>
      </c>
      <c r="BA4368" t="s">
        <v>147</v>
      </c>
      <c r="BB4368">
        <v>19047</v>
      </c>
      <c r="BC4368" t="s">
        <v>79</v>
      </c>
      <c r="BH4368" t="s">
        <v>12689</v>
      </c>
      <c r="BJ4368">
        <v>421724313</v>
      </c>
    </row>
    <row r="4369" spans="1:62" x14ac:dyDescent="0.25">
      <c r="A4369" t="s">
        <v>13111</v>
      </c>
      <c r="B4369" s="2">
        <v>43517</v>
      </c>
      <c r="C4369" t="s">
        <v>63</v>
      </c>
      <c r="D4369" s="3">
        <v>43472.385589710648</v>
      </c>
      <c r="E4369" t="s">
        <v>64</v>
      </c>
      <c r="F4369" s="2">
        <v>43556</v>
      </c>
      <c r="G4369" s="2">
        <v>43770</v>
      </c>
      <c r="H4369" t="s">
        <v>13112</v>
      </c>
      <c r="I4369" t="s">
        <v>13113</v>
      </c>
      <c r="J4369" t="s">
        <v>13114</v>
      </c>
      <c r="L4369" t="s">
        <v>5999</v>
      </c>
      <c r="M4369" t="s">
        <v>5997</v>
      </c>
      <c r="N4369">
        <v>58102</v>
      </c>
      <c r="O4369" t="s">
        <v>70</v>
      </c>
      <c r="Q4369" t="s">
        <v>13115</v>
      </c>
      <c r="S4369" t="s">
        <v>72</v>
      </c>
      <c r="T4369" t="s">
        <v>878</v>
      </c>
      <c r="U4369" t="s">
        <v>3851</v>
      </c>
      <c r="V4369" t="s">
        <v>2620</v>
      </c>
      <c r="W4369" t="s">
        <v>881</v>
      </c>
      <c r="X4369" t="s">
        <v>106</v>
      </c>
      <c r="Y4369" t="str">
        <f>"37-3011"</f>
        <v>37-3011</v>
      </c>
      <c r="Z4369" t="s">
        <v>94</v>
      </c>
      <c r="AA4369">
        <v>561730</v>
      </c>
      <c r="AB4369">
        <v>8</v>
      </c>
      <c r="AC4369">
        <v>8</v>
      </c>
      <c r="AD4369" t="s">
        <v>79</v>
      </c>
      <c r="AE4369" t="s">
        <v>80</v>
      </c>
      <c r="AF4369">
        <v>40</v>
      </c>
      <c r="AG4369" s="4">
        <v>0.3125</v>
      </c>
      <c r="AH4369" s="4">
        <v>0.79166666666666663</v>
      </c>
      <c r="AI4369" s="5">
        <v>15.96</v>
      </c>
      <c r="AJ4369">
        <v>23.94</v>
      </c>
      <c r="AK4369">
        <v>30</v>
      </c>
      <c r="AL4369" t="s">
        <v>81</v>
      </c>
      <c r="AM4369" t="s">
        <v>82</v>
      </c>
      <c r="AO4369" t="s">
        <v>83</v>
      </c>
      <c r="AR4369" t="s">
        <v>82</v>
      </c>
      <c r="AT4369" t="s">
        <v>82</v>
      </c>
      <c r="AW4369" t="s">
        <v>82</v>
      </c>
      <c r="AY4369" t="s">
        <v>5999</v>
      </c>
      <c r="AZ4369" t="s">
        <v>2069</v>
      </c>
      <c r="BA4369" t="s">
        <v>5997</v>
      </c>
      <c r="BB4369">
        <v>58102</v>
      </c>
      <c r="BC4369" t="s">
        <v>79</v>
      </c>
      <c r="BH4369" t="s">
        <v>13116</v>
      </c>
      <c r="BJ4369">
        <v>450444408</v>
      </c>
    </row>
    <row r="4370" spans="1:62" x14ac:dyDescent="0.25">
      <c r="A4370" t="s">
        <v>13222</v>
      </c>
      <c r="B4370" s="2">
        <v>43517</v>
      </c>
      <c r="C4370" t="s">
        <v>63</v>
      </c>
      <c r="D4370" s="3">
        <v>43472.383165891202</v>
      </c>
      <c r="E4370" t="s">
        <v>64</v>
      </c>
      <c r="F4370" s="2">
        <v>43556</v>
      </c>
      <c r="G4370" s="2">
        <v>43799</v>
      </c>
      <c r="H4370" t="s">
        <v>13223</v>
      </c>
      <c r="J4370" t="s">
        <v>13224</v>
      </c>
      <c r="L4370" t="s">
        <v>12367</v>
      </c>
      <c r="M4370" t="s">
        <v>783</v>
      </c>
      <c r="N4370">
        <v>44024</v>
      </c>
      <c r="O4370" t="s">
        <v>70</v>
      </c>
      <c r="Q4370" t="s">
        <v>13225</v>
      </c>
      <c r="S4370" t="s">
        <v>72</v>
      </c>
      <c r="T4370" t="s">
        <v>3410</v>
      </c>
      <c r="U4370" t="s">
        <v>3411</v>
      </c>
      <c r="V4370" t="s">
        <v>3412</v>
      </c>
      <c r="W4370" t="s">
        <v>783</v>
      </c>
      <c r="X4370" t="s">
        <v>106</v>
      </c>
      <c r="Y4370" t="str">
        <f>"37-3011"</f>
        <v>37-3011</v>
      </c>
      <c r="Z4370" t="s">
        <v>94</v>
      </c>
      <c r="AA4370">
        <v>561730</v>
      </c>
      <c r="AB4370">
        <v>14</v>
      </c>
      <c r="AC4370">
        <v>14</v>
      </c>
      <c r="AD4370" t="s">
        <v>79</v>
      </c>
      <c r="AE4370" t="s">
        <v>80</v>
      </c>
      <c r="AF4370">
        <v>40</v>
      </c>
      <c r="AG4370" s="4">
        <v>0.33333333333333331</v>
      </c>
      <c r="AH4370" s="4">
        <v>0.70833333333333337</v>
      </c>
      <c r="AI4370" s="5">
        <v>13.7</v>
      </c>
      <c r="AJ4370">
        <v>20.55</v>
      </c>
      <c r="AL4370" t="s">
        <v>81</v>
      </c>
      <c r="AM4370" t="s">
        <v>82</v>
      </c>
      <c r="AO4370" t="s">
        <v>83</v>
      </c>
      <c r="AR4370" t="s">
        <v>82</v>
      </c>
      <c r="AT4370" t="s">
        <v>82</v>
      </c>
      <c r="AW4370" t="s">
        <v>82</v>
      </c>
      <c r="AY4370" t="s">
        <v>12367</v>
      </c>
      <c r="AZ4370" t="s">
        <v>10080</v>
      </c>
      <c r="BA4370" t="s">
        <v>783</v>
      </c>
      <c r="BB4370">
        <v>44024</v>
      </c>
      <c r="BC4370" t="s">
        <v>79</v>
      </c>
      <c r="BH4370" t="s">
        <v>13224</v>
      </c>
      <c r="BJ4370">
        <v>341853624</v>
      </c>
    </row>
    <row r="4371" spans="1:62" x14ac:dyDescent="0.25">
      <c r="A4371" t="s">
        <v>13339</v>
      </c>
      <c r="B4371" s="2">
        <v>43517</v>
      </c>
      <c r="C4371" t="s">
        <v>63</v>
      </c>
      <c r="D4371" s="3">
        <v>43472.384876770833</v>
      </c>
      <c r="E4371" t="s">
        <v>64</v>
      </c>
      <c r="F4371" s="2">
        <v>43556</v>
      </c>
      <c r="G4371" s="2">
        <v>43783</v>
      </c>
      <c r="H4371" t="s">
        <v>13340</v>
      </c>
      <c r="I4371" t="s">
        <v>67</v>
      </c>
      <c r="J4371" t="s">
        <v>13341</v>
      </c>
      <c r="K4371" t="s">
        <v>67</v>
      </c>
      <c r="L4371" t="s">
        <v>13342</v>
      </c>
      <c r="M4371" t="s">
        <v>774</v>
      </c>
      <c r="N4371">
        <v>80134</v>
      </c>
      <c r="O4371" t="s">
        <v>70</v>
      </c>
      <c r="P4371" t="s">
        <v>67</v>
      </c>
      <c r="Q4371" t="s">
        <v>13343</v>
      </c>
      <c r="S4371" t="s">
        <v>72</v>
      </c>
      <c r="T4371" t="s">
        <v>6285</v>
      </c>
      <c r="U4371" t="s">
        <v>6286</v>
      </c>
      <c r="V4371" t="s">
        <v>6287</v>
      </c>
      <c r="W4371" t="s">
        <v>774</v>
      </c>
      <c r="X4371" t="s">
        <v>94</v>
      </c>
      <c r="Y4371" t="str">
        <f>"37-3011"</f>
        <v>37-3011</v>
      </c>
      <c r="Z4371" t="s">
        <v>94</v>
      </c>
      <c r="AA4371">
        <v>561730</v>
      </c>
      <c r="AB4371">
        <v>22</v>
      </c>
      <c r="AC4371">
        <v>22</v>
      </c>
      <c r="AD4371" t="s">
        <v>79</v>
      </c>
      <c r="AE4371" t="s">
        <v>80</v>
      </c>
      <c r="AF4371">
        <v>40</v>
      </c>
      <c r="AG4371" s="4">
        <v>0.29166666666666669</v>
      </c>
      <c r="AH4371" s="4">
        <v>0.64583333333333337</v>
      </c>
      <c r="AI4371" s="5">
        <v>15.17</v>
      </c>
      <c r="AJ4371">
        <v>22.75</v>
      </c>
      <c r="AK4371">
        <v>25.76</v>
      </c>
      <c r="AL4371" t="s">
        <v>81</v>
      </c>
      <c r="AM4371" t="s">
        <v>82</v>
      </c>
      <c r="AO4371" t="s">
        <v>83</v>
      </c>
      <c r="AP4371" t="s">
        <v>67</v>
      </c>
      <c r="AQ4371" t="s">
        <v>67</v>
      </c>
      <c r="AR4371" t="s">
        <v>82</v>
      </c>
      <c r="AT4371" t="s">
        <v>82</v>
      </c>
      <c r="AW4371" t="s">
        <v>82</v>
      </c>
      <c r="AY4371" t="s">
        <v>6875</v>
      </c>
      <c r="AZ4371" t="s">
        <v>4522</v>
      </c>
      <c r="BA4371" t="s">
        <v>774</v>
      </c>
      <c r="BB4371">
        <v>80134</v>
      </c>
      <c r="BC4371" t="s">
        <v>79</v>
      </c>
      <c r="BH4371" t="s">
        <v>13344</v>
      </c>
      <c r="BI4371" t="s">
        <v>67</v>
      </c>
      <c r="BJ4371">
        <v>841366088</v>
      </c>
    </row>
    <row r="4372" spans="1:62" x14ac:dyDescent="0.25">
      <c r="A4372" t="s">
        <v>13422</v>
      </c>
      <c r="B4372" s="2">
        <v>43517</v>
      </c>
      <c r="C4372" t="s">
        <v>63</v>
      </c>
      <c r="D4372" s="3">
        <v>43472.402873125</v>
      </c>
      <c r="E4372" t="s">
        <v>91</v>
      </c>
      <c r="H4372" t="s">
        <v>13423</v>
      </c>
      <c r="I4372" t="s">
        <v>67</v>
      </c>
      <c r="J4372" t="s">
        <v>13424</v>
      </c>
      <c r="K4372" t="s">
        <v>67</v>
      </c>
      <c r="L4372" t="s">
        <v>2675</v>
      </c>
      <c r="M4372" t="s">
        <v>207</v>
      </c>
      <c r="N4372">
        <v>2038</v>
      </c>
      <c r="O4372" t="s">
        <v>70</v>
      </c>
      <c r="P4372" t="s">
        <v>67</v>
      </c>
      <c r="Q4372" t="s">
        <v>13425</v>
      </c>
      <c r="S4372" t="s">
        <v>72</v>
      </c>
      <c r="T4372" t="s">
        <v>6285</v>
      </c>
      <c r="U4372" t="s">
        <v>6286</v>
      </c>
      <c r="V4372" t="s">
        <v>6287</v>
      </c>
      <c r="W4372" t="s">
        <v>774</v>
      </c>
      <c r="X4372" t="s">
        <v>94</v>
      </c>
      <c r="Y4372" t="str">
        <f>"37-3011"</f>
        <v>37-3011</v>
      </c>
      <c r="Z4372" t="s">
        <v>94</v>
      </c>
      <c r="AA4372">
        <v>561730</v>
      </c>
      <c r="AB4372">
        <v>6</v>
      </c>
      <c r="AD4372" t="s">
        <v>79</v>
      </c>
      <c r="AE4372" t="s">
        <v>80</v>
      </c>
      <c r="AF4372">
        <v>40</v>
      </c>
      <c r="AG4372" s="4">
        <v>0.27083333333333331</v>
      </c>
      <c r="AH4372" s="4">
        <v>0.6875</v>
      </c>
      <c r="AI4372" s="5">
        <v>17.46</v>
      </c>
      <c r="AJ4372">
        <v>26.19</v>
      </c>
      <c r="AK4372">
        <v>29.19</v>
      </c>
      <c r="AL4372" t="s">
        <v>81</v>
      </c>
      <c r="AM4372" t="s">
        <v>82</v>
      </c>
      <c r="AO4372" t="s">
        <v>83</v>
      </c>
      <c r="AP4372" t="s">
        <v>67</v>
      </c>
      <c r="AQ4372" t="s">
        <v>67</v>
      </c>
      <c r="AR4372" t="s">
        <v>82</v>
      </c>
      <c r="AT4372" t="s">
        <v>82</v>
      </c>
      <c r="AW4372" t="s">
        <v>82</v>
      </c>
      <c r="AY4372" t="s">
        <v>1418</v>
      </c>
      <c r="AZ4372" t="s">
        <v>2760</v>
      </c>
      <c r="BA4372" t="s">
        <v>207</v>
      </c>
      <c r="BB4372">
        <v>2038</v>
      </c>
      <c r="BC4372" t="s">
        <v>79</v>
      </c>
      <c r="BH4372" t="s">
        <v>13426</v>
      </c>
      <c r="BI4372" t="s">
        <v>67</v>
      </c>
      <c r="BJ4372">
        <v>823847902</v>
      </c>
    </row>
    <row r="4373" spans="1:62" x14ac:dyDescent="0.25">
      <c r="A4373" t="s">
        <v>13568</v>
      </c>
      <c r="B4373" s="2">
        <v>43517</v>
      </c>
      <c r="C4373" t="s">
        <v>63</v>
      </c>
      <c r="D4373" s="3">
        <v>43472.382974988424</v>
      </c>
      <c r="E4373" t="s">
        <v>91</v>
      </c>
      <c r="H4373" t="s">
        <v>13569</v>
      </c>
      <c r="I4373" t="s">
        <v>67</v>
      </c>
      <c r="J4373" t="s">
        <v>13395</v>
      </c>
      <c r="K4373" t="s">
        <v>67</v>
      </c>
      <c r="L4373" t="s">
        <v>9669</v>
      </c>
      <c r="M4373" t="s">
        <v>774</v>
      </c>
      <c r="N4373">
        <v>80110</v>
      </c>
      <c r="O4373" t="s">
        <v>70</v>
      </c>
      <c r="P4373" t="s">
        <v>67</v>
      </c>
      <c r="Q4373" t="s">
        <v>13396</v>
      </c>
      <c r="S4373" t="s">
        <v>72</v>
      </c>
      <c r="T4373" t="s">
        <v>6285</v>
      </c>
      <c r="U4373" t="s">
        <v>6286</v>
      </c>
      <c r="V4373" t="s">
        <v>6287</v>
      </c>
      <c r="W4373" t="s">
        <v>774</v>
      </c>
      <c r="X4373" t="s">
        <v>326</v>
      </c>
      <c r="Y4373" t="str">
        <f>"47-2061"</f>
        <v>47-2061</v>
      </c>
      <c r="Z4373" t="s">
        <v>326</v>
      </c>
      <c r="AA4373">
        <v>238110</v>
      </c>
      <c r="AB4373">
        <v>20</v>
      </c>
      <c r="AD4373" t="s">
        <v>79</v>
      </c>
      <c r="AE4373" t="s">
        <v>80</v>
      </c>
      <c r="AF4373">
        <v>40</v>
      </c>
      <c r="AG4373" s="4">
        <v>0.25</v>
      </c>
      <c r="AH4373" s="4">
        <v>0.70833333333333337</v>
      </c>
      <c r="AI4373" s="5">
        <v>17.32</v>
      </c>
      <c r="AJ4373">
        <v>25.98</v>
      </c>
      <c r="AK4373">
        <v>28.98</v>
      </c>
      <c r="AL4373" t="s">
        <v>81</v>
      </c>
      <c r="AM4373" t="s">
        <v>82</v>
      </c>
      <c r="AO4373" t="s">
        <v>83</v>
      </c>
      <c r="AP4373" t="s">
        <v>67</v>
      </c>
      <c r="AQ4373" t="s">
        <v>67</v>
      </c>
      <c r="AR4373" t="s">
        <v>82</v>
      </c>
      <c r="AT4373" t="s">
        <v>82</v>
      </c>
      <c r="AW4373" t="s">
        <v>82</v>
      </c>
      <c r="AY4373" t="s">
        <v>5265</v>
      </c>
      <c r="AZ4373" t="s">
        <v>4331</v>
      </c>
      <c r="BA4373" t="s">
        <v>774</v>
      </c>
      <c r="BB4373">
        <v>80110</v>
      </c>
      <c r="BC4373" t="s">
        <v>79</v>
      </c>
      <c r="BH4373" t="s">
        <v>13397</v>
      </c>
      <c r="BI4373" t="s">
        <v>67</v>
      </c>
      <c r="BJ4373">
        <v>841289967</v>
      </c>
    </row>
    <row r="4374" spans="1:62" x14ac:dyDescent="0.25">
      <c r="A4374" t="s">
        <v>13584</v>
      </c>
      <c r="B4374" s="2">
        <v>43517</v>
      </c>
      <c r="C4374" t="s">
        <v>63</v>
      </c>
      <c r="D4374" s="3">
        <v>43472.386258692131</v>
      </c>
      <c r="E4374" t="s">
        <v>64</v>
      </c>
      <c r="F4374" s="2">
        <v>43556</v>
      </c>
      <c r="G4374" s="2">
        <v>43800</v>
      </c>
      <c r="H4374" t="s">
        <v>13585</v>
      </c>
      <c r="I4374" t="s">
        <v>67</v>
      </c>
      <c r="J4374" t="s">
        <v>13586</v>
      </c>
      <c r="K4374" t="s">
        <v>67</v>
      </c>
      <c r="L4374" t="s">
        <v>13530</v>
      </c>
      <c r="M4374" t="s">
        <v>774</v>
      </c>
      <c r="N4374">
        <v>80504</v>
      </c>
      <c r="O4374" t="s">
        <v>70</v>
      </c>
      <c r="P4374" t="s">
        <v>67</v>
      </c>
      <c r="Q4374" t="s">
        <v>13587</v>
      </c>
      <c r="S4374" t="s">
        <v>72</v>
      </c>
      <c r="T4374" t="s">
        <v>6285</v>
      </c>
      <c r="U4374" t="s">
        <v>6286</v>
      </c>
      <c r="V4374" t="s">
        <v>6287</v>
      </c>
      <c r="W4374" t="s">
        <v>774</v>
      </c>
      <c r="X4374" t="s">
        <v>94</v>
      </c>
      <c r="Y4374" t="str">
        <f>"37-3011"</f>
        <v>37-3011</v>
      </c>
      <c r="Z4374" t="s">
        <v>94</v>
      </c>
      <c r="AA4374">
        <v>561730</v>
      </c>
      <c r="AB4374">
        <v>10</v>
      </c>
      <c r="AC4374">
        <v>10</v>
      </c>
      <c r="AD4374" t="s">
        <v>79</v>
      </c>
      <c r="AE4374" t="s">
        <v>80</v>
      </c>
      <c r="AF4374">
        <v>40</v>
      </c>
      <c r="AG4374" s="4">
        <v>0.29166666666666669</v>
      </c>
      <c r="AH4374" s="4">
        <v>0.6875</v>
      </c>
      <c r="AI4374" s="5">
        <v>16.07</v>
      </c>
      <c r="AJ4374">
        <v>24.1</v>
      </c>
      <c r="AK4374">
        <v>27.1</v>
      </c>
      <c r="AL4374" t="s">
        <v>81</v>
      </c>
      <c r="AM4374" t="s">
        <v>82</v>
      </c>
      <c r="AO4374" t="s">
        <v>83</v>
      </c>
      <c r="AP4374" t="s">
        <v>67</v>
      </c>
      <c r="AQ4374" t="s">
        <v>67</v>
      </c>
      <c r="AR4374" t="s">
        <v>82</v>
      </c>
      <c r="AT4374" t="s">
        <v>82</v>
      </c>
      <c r="AW4374" t="s">
        <v>82</v>
      </c>
      <c r="AY4374" t="s">
        <v>13588</v>
      </c>
      <c r="AZ4374" t="s">
        <v>6244</v>
      </c>
      <c r="BA4374" t="s">
        <v>774</v>
      </c>
      <c r="BB4374">
        <v>80504</v>
      </c>
      <c r="BC4374" t="s">
        <v>79</v>
      </c>
      <c r="BH4374" t="s">
        <v>13589</v>
      </c>
      <c r="BI4374" t="s">
        <v>67</v>
      </c>
      <c r="BJ4374">
        <v>273952546</v>
      </c>
    </row>
    <row r="4375" spans="1:62" x14ac:dyDescent="0.25">
      <c r="A4375" t="s">
        <v>13723</v>
      </c>
      <c r="B4375" s="2">
        <v>43517</v>
      </c>
      <c r="C4375" t="s">
        <v>63</v>
      </c>
      <c r="D4375" s="3">
        <v>43472.386950115739</v>
      </c>
      <c r="E4375" t="s">
        <v>64</v>
      </c>
      <c r="F4375" s="2">
        <v>43556</v>
      </c>
      <c r="G4375" s="2">
        <v>43800</v>
      </c>
      <c r="H4375" t="s">
        <v>13724</v>
      </c>
      <c r="I4375" t="s">
        <v>13725</v>
      </c>
      <c r="J4375" t="s">
        <v>13726</v>
      </c>
      <c r="L4375" t="s">
        <v>13727</v>
      </c>
      <c r="M4375" t="s">
        <v>3224</v>
      </c>
      <c r="N4375">
        <v>38654</v>
      </c>
      <c r="O4375" t="s">
        <v>70</v>
      </c>
      <c r="Q4375" t="s">
        <v>13728</v>
      </c>
      <c r="S4375" t="s">
        <v>72</v>
      </c>
      <c r="T4375" t="s">
        <v>7052</v>
      </c>
      <c r="U4375" t="s">
        <v>6798</v>
      </c>
      <c r="V4375" t="s">
        <v>6799</v>
      </c>
      <c r="W4375" t="s">
        <v>783</v>
      </c>
      <c r="X4375" t="s">
        <v>106</v>
      </c>
      <c r="Y4375" t="str">
        <f>"37-3011"</f>
        <v>37-3011</v>
      </c>
      <c r="Z4375" t="s">
        <v>94</v>
      </c>
      <c r="AA4375">
        <v>561730</v>
      </c>
      <c r="AB4375">
        <v>15</v>
      </c>
      <c r="AC4375">
        <v>15</v>
      </c>
      <c r="AD4375" t="s">
        <v>79</v>
      </c>
      <c r="AE4375" t="s">
        <v>95</v>
      </c>
      <c r="AF4375">
        <v>40</v>
      </c>
      <c r="AG4375" s="4">
        <v>0.375</v>
      </c>
      <c r="AH4375" s="4">
        <v>0.70833333333333337</v>
      </c>
      <c r="AI4375" s="5">
        <v>12.82</v>
      </c>
      <c r="AJ4375">
        <v>19.23</v>
      </c>
      <c r="AK4375">
        <v>19.23</v>
      </c>
      <c r="AL4375" t="s">
        <v>81</v>
      </c>
      <c r="AM4375" t="s">
        <v>82</v>
      </c>
      <c r="AO4375" t="s">
        <v>83</v>
      </c>
      <c r="AR4375" t="s">
        <v>82</v>
      </c>
      <c r="AT4375" t="s">
        <v>82</v>
      </c>
      <c r="AW4375" t="s">
        <v>82</v>
      </c>
      <c r="AY4375" t="s">
        <v>13727</v>
      </c>
      <c r="AZ4375" t="s">
        <v>13729</v>
      </c>
      <c r="BA4375" t="s">
        <v>3224</v>
      </c>
      <c r="BB4375">
        <v>38654</v>
      </c>
      <c r="BC4375" t="s">
        <v>79</v>
      </c>
      <c r="BH4375" t="s">
        <v>13726</v>
      </c>
      <c r="BJ4375">
        <v>264407002</v>
      </c>
    </row>
    <row r="4376" spans="1:62" x14ac:dyDescent="0.25">
      <c r="A4376" t="s">
        <v>13751</v>
      </c>
      <c r="B4376" s="2">
        <v>43517</v>
      </c>
      <c r="C4376" t="s">
        <v>63</v>
      </c>
      <c r="D4376" s="3">
        <v>43472.38510324074</v>
      </c>
      <c r="E4376" t="s">
        <v>64</v>
      </c>
      <c r="F4376" s="2">
        <v>43556</v>
      </c>
      <c r="G4376" s="2">
        <v>43769</v>
      </c>
      <c r="H4376" t="s">
        <v>13752</v>
      </c>
      <c r="I4376" t="s">
        <v>67</v>
      </c>
      <c r="J4376" t="s">
        <v>13753</v>
      </c>
      <c r="K4376" t="s">
        <v>67</v>
      </c>
      <c r="L4376" t="s">
        <v>13342</v>
      </c>
      <c r="M4376" t="s">
        <v>774</v>
      </c>
      <c r="N4376">
        <v>80134</v>
      </c>
      <c r="O4376" t="s">
        <v>70</v>
      </c>
      <c r="P4376" t="s">
        <v>67</v>
      </c>
      <c r="Q4376" t="s">
        <v>13754</v>
      </c>
      <c r="S4376" t="s">
        <v>72</v>
      </c>
      <c r="T4376" t="s">
        <v>6285</v>
      </c>
      <c r="U4376" t="s">
        <v>6286</v>
      </c>
      <c r="V4376" t="s">
        <v>6287</v>
      </c>
      <c r="W4376" t="s">
        <v>774</v>
      </c>
      <c r="X4376" t="s">
        <v>373</v>
      </c>
      <c r="Y4376" t="str">
        <f>"37-2012"</f>
        <v>37-2012</v>
      </c>
      <c r="Z4376" t="s">
        <v>373</v>
      </c>
      <c r="AA4376">
        <v>561730</v>
      </c>
      <c r="AB4376">
        <v>4</v>
      </c>
      <c r="AC4376">
        <v>4</v>
      </c>
      <c r="AD4376" t="s">
        <v>79</v>
      </c>
      <c r="AE4376" t="s">
        <v>80</v>
      </c>
      <c r="AF4376">
        <v>40</v>
      </c>
      <c r="AG4376" s="4">
        <v>0.20833333333333334</v>
      </c>
      <c r="AH4376" s="4">
        <v>0.60416666666666663</v>
      </c>
      <c r="AI4376" s="5">
        <v>11.95</v>
      </c>
      <c r="AJ4376">
        <v>17.920000000000002</v>
      </c>
      <c r="AK4376">
        <v>24</v>
      </c>
      <c r="AL4376" t="s">
        <v>81</v>
      </c>
      <c r="AM4376" t="s">
        <v>82</v>
      </c>
      <c r="AO4376" t="s">
        <v>83</v>
      </c>
      <c r="AP4376" t="s">
        <v>67</v>
      </c>
      <c r="AQ4376" t="s">
        <v>67</v>
      </c>
      <c r="AR4376" t="s">
        <v>82</v>
      </c>
      <c r="AT4376" t="s">
        <v>82</v>
      </c>
      <c r="AW4376" t="s">
        <v>82</v>
      </c>
      <c r="AY4376" t="s">
        <v>6875</v>
      </c>
      <c r="AZ4376" t="s">
        <v>4522</v>
      </c>
      <c r="BA4376" t="s">
        <v>774</v>
      </c>
      <c r="BB4376">
        <v>80134</v>
      </c>
      <c r="BC4376" t="s">
        <v>87</v>
      </c>
      <c r="BH4376" t="s">
        <v>13755</v>
      </c>
      <c r="BI4376" t="s">
        <v>67</v>
      </c>
      <c r="BJ4376">
        <v>451013181</v>
      </c>
    </row>
    <row r="4377" spans="1:62" x14ac:dyDescent="0.25">
      <c r="A4377" t="s">
        <v>13924</v>
      </c>
      <c r="B4377" s="2">
        <v>43517</v>
      </c>
      <c r="C4377" t="s">
        <v>63</v>
      </c>
      <c r="D4377" s="3">
        <v>43472.388292303243</v>
      </c>
      <c r="E4377" t="s">
        <v>117</v>
      </c>
      <c r="H4377" t="s">
        <v>13925</v>
      </c>
      <c r="I4377" t="s">
        <v>67</v>
      </c>
      <c r="J4377" t="s">
        <v>13926</v>
      </c>
      <c r="K4377" t="s">
        <v>67</v>
      </c>
      <c r="L4377" t="s">
        <v>863</v>
      </c>
      <c r="M4377" t="s">
        <v>105</v>
      </c>
      <c r="N4377">
        <v>78727</v>
      </c>
      <c r="O4377" t="s">
        <v>70</v>
      </c>
      <c r="P4377" t="s">
        <v>67</v>
      </c>
      <c r="Q4377" t="s">
        <v>13927</v>
      </c>
      <c r="S4377" t="s">
        <v>72</v>
      </c>
      <c r="T4377" t="s">
        <v>6285</v>
      </c>
      <c r="U4377" t="s">
        <v>6286</v>
      </c>
      <c r="V4377" t="s">
        <v>6287</v>
      </c>
      <c r="W4377" t="s">
        <v>774</v>
      </c>
      <c r="X4377" t="s">
        <v>326</v>
      </c>
      <c r="Y4377" t="str">
        <f>"47-2061"</f>
        <v>47-2061</v>
      </c>
      <c r="Z4377" t="s">
        <v>326</v>
      </c>
      <c r="AA4377">
        <v>236115</v>
      </c>
      <c r="AB4377">
        <v>6</v>
      </c>
      <c r="AD4377" t="s">
        <v>79</v>
      </c>
      <c r="AE4377" t="s">
        <v>80</v>
      </c>
      <c r="AF4377">
        <v>40</v>
      </c>
      <c r="AG4377" s="4">
        <v>0.33333333333333331</v>
      </c>
      <c r="AH4377" s="4">
        <v>0.70833333333333337</v>
      </c>
      <c r="AI4377" s="5">
        <v>15.07</v>
      </c>
      <c r="AJ4377">
        <v>22.6</v>
      </c>
      <c r="AK4377">
        <v>30</v>
      </c>
      <c r="AL4377" t="s">
        <v>81</v>
      </c>
      <c r="AM4377" t="s">
        <v>82</v>
      </c>
      <c r="AO4377" t="s">
        <v>83</v>
      </c>
      <c r="AP4377" t="s">
        <v>67</v>
      </c>
      <c r="AQ4377" t="s">
        <v>67</v>
      </c>
      <c r="AR4377" t="s">
        <v>82</v>
      </c>
      <c r="AT4377" t="s">
        <v>82</v>
      </c>
      <c r="AW4377" t="s">
        <v>82</v>
      </c>
      <c r="AY4377" t="s">
        <v>738</v>
      </c>
      <c r="AZ4377" t="s">
        <v>2422</v>
      </c>
      <c r="BA4377" t="s">
        <v>105</v>
      </c>
      <c r="BB4377">
        <v>78727</v>
      </c>
      <c r="BC4377" t="s">
        <v>79</v>
      </c>
      <c r="BH4377" t="s">
        <v>13928</v>
      </c>
      <c r="BI4377" t="s">
        <v>67</v>
      </c>
      <c r="BJ4377">
        <v>742991344</v>
      </c>
    </row>
    <row r="4378" spans="1:62" x14ac:dyDescent="0.25">
      <c r="A4378" t="s">
        <v>14019</v>
      </c>
      <c r="B4378" s="2">
        <v>43517</v>
      </c>
      <c r="C4378" t="s">
        <v>63</v>
      </c>
      <c r="D4378" s="3">
        <v>43472.386303506944</v>
      </c>
      <c r="E4378" t="s">
        <v>64</v>
      </c>
      <c r="F4378" s="2">
        <v>43556</v>
      </c>
      <c r="G4378" s="2">
        <v>43799</v>
      </c>
      <c r="H4378" t="s">
        <v>14020</v>
      </c>
      <c r="I4378" t="s">
        <v>67</v>
      </c>
      <c r="J4378" t="s">
        <v>14021</v>
      </c>
      <c r="K4378" t="s">
        <v>67</v>
      </c>
      <c r="L4378" t="s">
        <v>11555</v>
      </c>
      <c r="M4378" t="s">
        <v>774</v>
      </c>
      <c r="N4378">
        <v>80026</v>
      </c>
      <c r="O4378" t="s">
        <v>70</v>
      </c>
      <c r="P4378" t="s">
        <v>67</v>
      </c>
      <c r="Q4378" t="s">
        <v>14022</v>
      </c>
      <c r="S4378" t="s">
        <v>72</v>
      </c>
      <c r="T4378" t="s">
        <v>6285</v>
      </c>
      <c r="U4378" t="s">
        <v>6286</v>
      </c>
      <c r="V4378" t="s">
        <v>6287</v>
      </c>
      <c r="W4378" t="s">
        <v>774</v>
      </c>
      <c r="X4378" t="s">
        <v>94</v>
      </c>
      <c r="Y4378" t="str">
        <f>"37-3011"</f>
        <v>37-3011</v>
      </c>
      <c r="Z4378" t="s">
        <v>94</v>
      </c>
      <c r="AA4378">
        <v>561730</v>
      </c>
      <c r="AB4378">
        <v>8</v>
      </c>
      <c r="AC4378">
        <v>8</v>
      </c>
      <c r="AD4378" t="s">
        <v>79</v>
      </c>
      <c r="AE4378" t="s">
        <v>80</v>
      </c>
      <c r="AF4378">
        <v>40</v>
      </c>
      <c r="AG4378" s="4">
        <v>0.3125</v>
      </c>
      <c r="AH4378" s="4">
        <v>0.6875</v>
      </c>
      <c r="AI4378" s="5">
        <v>16.07</v>
      </c>
      <c r="AJ4378">
        <v>24.1</v>
      </c>
      <c r="AK4378">
        <v>27</v>
      </c>
      <c r="AL4378" t="s">
        <v>81</v>
      </c>
      <c r="AM4378" t="s">
        <v>82</v>
      </c>
      <c r="AO4378" t="s">
        <v>83</v>
      </c>
      <c r="AP4378" t="s">
        <v>67</v>
      </c>
      <c r="AQ4378" t="s">
        <v>67</v>
      </c>
      <c r="AR4378" t="s">
        <v>82</v>
      </c>
      <c r="AT4378" t="s">
        <v>82</v>
      </c>
      <c r="AW4378" t="s">
        <v>82</v>
      </c>
      <c r="AY4378" t="s">
        <v>2277</v>
      </c>
      <c r="AZ4378" t="s">
        <v>6244</v>
      </c>
      <c r="BA4378" t="s">
        <v>774</v>
      </c>
      <c r="BB4378">
        <v>80026</v>
      </c>
      <c r="BC4378" t="s">
        <v>79</v>
      </c>
      <c r="BH4378" t="s">
        <v>14023</v>
      </c>
      <c r="BI4378" t="s">
        <v>67</v>
      </c>
      <c r="BJ4378">
        <v>204757025</v>
      </c>
    </row>
    <row r="4379" spans="1:62" x14ac:dyDescent="0.25">
      <c r="A4379" t="s">
        <v>14042</v>
      </c>
      <c r="B4379" s="2">
        <v>43517</v>
      </c>
      <c r="C4379" t="s">
        <v>63</v>
      </c>
      <c r="D4379" s="3">
        <v>43472.389259247684</v>
      </c>
      <c r="E4379" t="s">
        <v>91</v>
      </c>
      <c r="H4379" t="s">
        <v>14043</v>
      </c>
      <c r="I4379" t="s">
        <v>67</v>
      </c>
      <c r="J4379" t="s">
        <v>14044</v>
      </c>
      <c r="K4379" t="s">
        <v>67</v>
      </c>
      <c r="L4379" t="s">
        <v>14045</v>
      </c>
      <c r="M4379" t="s">
        <v>232</v>
      </c>
      <c r="N4379">
        <v>11787</v>
      </c>
      <c r="O4379" t="s">
        <v>70</v>
      </c>
      <c r="P4379" t="s">
        <v>67</v>
      </c>
      <c r="Q4379" t="s">
        <v>14046</v>
      </c>
      <c r="S4379" t="s">
        <v>72</v>
      </c>
      <c r="T4379" t="s">
        <v>3529</v>
      </c>
      <c r="U4379" t="s">
        <v>3530</v>
      </c>
      <c r="V4379" t="s">
        <v>3531</v>
      </c>
      <c r="W4379" t="s">
        <v>232</v>
      </c>
      <c r="X4379" t="s">
        <v>93</v>
      </c>
      <c r="Y4379" t="str">
        <f>"37-3011"</f>
        <v>37-3011</v>
      </c>
      <c r="Z4379" t="s">
        <v>94</v>
      </c>
      <c r="AA4379">
        <v>332212</v>
      </c>
      <c r="AB4379">
        <v>3</v>
      </c>
      <c r="AD4379" t="s">
        <v>79</v>
      </c>
      <c r="AE4379" t="s">
        <v>80</v>
      </c>
      <c r="AF4379">
        <v>40</v>
      </c>
      <c r="AG4379" s="4">
        <v>0.33333333333333331</v>
      </c>
      <c r="AH4379" s="4">
        <v>0.66666666666666663</v>
      </c>
      <c r="AI4379" s="5">
        <v>16.350000000000001</v>
      </c>
      <c r="AJ4379">
        <v>24.53</v>
      </c>
      <c r="AK4379">
        <v>24.53</v>
      </c>
      <c r="AL4379" t="s">
        <v>81</v>
      </c>
      <c r="AM4379" t="s">
        <v>82</v>
      </c>
      <c r="AO4379" t="s">
        <v>83</v>
      </c>
      <c r="AP4379" t="s">
        <v>67</v>
      </c>
      <c r="AQ4379" t="s">
        <v>662</v>
      </c>
      <c r="AR4379" t="s">
        <v>82</v>
      </c>
      <c r="AT4379" t="s">
        <v>82</v>
      </c>
      <c r="AW4379" t="s">
        <v>72</v>
      </c>
      <c r="AX4379">
        <v>1</v>
      </c>
      <c r="AY4379" t="s">
        <v>14045</v>
      </c>
      <c r="AZ4379" t="s">
        <v>6542</v>
      </c>
      <c r="BA4379" t="s">
        <v>232</v>
      </c>
      <c r="BB4379">
        <v>11787</v>
      </c>
      <c r="BC4379" t="s">
        <v>79</v>
      </c>
      <c r="BH4379" t="s">
        <v>14044</v>
      </c>
      <c r="BI4379" t="s">
        <v>67</v>
      </c>
      <c r="BJ4379">
        <v>113108887</v>
      </c>
    </row>
    <row r="4380" spans="1:62" x14ac:dyDescent="0.25">
      <c r="A4380" t="s">
        <v>14079</v>
      </c>
      <c r="B4380" s="2">
        <v>43517</v>
      </c>
      <c r="C4380" t="s">
        <v>63</v>
      </c>
      <c r="D4380" s="3">
        <v>43472.384921099539</v>
      </c>
      <c r="E4380" t="s">
        <v>64</v>
      </c>
      <c r="F4380" s="2">
        <v>43556</v>
      </c>
      <c r="G4380" s="2">
        <v>43798</v>
      </c>
      <c r="H4380" t="s">
        <v>14080</v>
      </c>
      <c r="I4380" t="s">
        <v>67</v>
      </c>
      <c r="J4380" t="s">
        <v>14081</v>
      </c>
      <c r="K4380" t="s">
        <v>67</v>
      </c>
      <c r="L4380" t="s">
        <v>1152</v>
      </c>
      <c r="M4380" t="s">
        <v>774</v>
      </c>
      <c r="N4380">
        <v>80223</v>
      </c>
      <c r="O4380" t="s">
        <v>70</v>
      </c>
      <c r="P4380" t="s">
        <v>67</v>
      </c>
      <c r="Q4380" t="s">
        <v>14082</v>
      </c>
      <c r="S4380" t="s">
        <v>72</v>
      </c>
      <c r="T4380" t="s">
        <v>6285</v>
      </c>
      <c r="U4380" t="s">
        <v>6286</v>
      </c>
      <c r="V4380" t="s">
        <v>6287</v>
      </c>
      <c r="W4380" t="s">
        <v>774</v>
      </c>
      <c r="X4380" t="s">
        <v>94</v>
      </c>
      <c r="Y4380" t="str">
        <f>"37-3011"</f>
        <v>37-3011</v>
      </c>
      <c r="Z4380" t="s">
        <v>94</v>
      </c>
      <c r="AA4380">
        <v>561730</v>
      </c>
      <c r="AB4380">
        <v>8</v>
      </c>
      <c r="AC4380">
        <v>8</v>
      </c>
      <c r="AD4380" t="s">
        <v>79</v>
      </c>
      <c r="AE4380" t="s">
        <v>80</v>
      </c>
      <c r="AF4380">
        <v>40</v>
      </c>
      <c r="AG4380" s="4">
        <v>0.33333333333333331</v>
      </c>
      <c r="AH4380" s="4">
        <v>0.70833333333333337</v>
      </c>
      <c r="AI4380" s="5">
        <v>15.17</v>
      </c>
      <c r="AJ4380">
        <v>22.75</v>
      </c>
      <c r="AK4380">
        <v>25.75</v>
      </c>
      <c r="AL4380" t="s">
        <v>81</v>
      </c>
      <c r="AM4380" t="s">
        <v>82</v>
      </c>
      <c r="AO4380" t="s">
        <v>83</v>
      </c>
      <c r="AP4380" t="s">
        <v>67</v>
      </c>
      <c r="AQ4380" t="s">
        <v>67</v>
      </c>
      <c r="AR4380" t="s">
        <v>82</v>
      </c>
      <c r="AT4380" t="s">
        <v>82</v>
      </c>
      <c r="AW4380" t="s">
        <v>82</v>
      </c>
      <c r="AY4380" t="s">
        <v>4681</v>
      </c>
      <c r="AZ4380" t="s">
        <v>4681</v>
      </c>
      <c r="BA4380" t="s">
        <v>774</v>
      </c>
      <c r="BB4380">
        <v>80223</v>
      </c>
      <c r="BC4380" t="s">
        <v>79</v>
      </c>
      <c r="BH4380" t="s">
        <v>14083</v>
      </c>
      <c r="BI4380" t="s">
        <v>67</v>
      </c>
      <c r="BJ4380">
        <v>451201001</v>
      </c>
    </row>
    <row r="4381" spans="1:62" x14ac:dyDescent="0.25">
      <c r="A4381" t="s">
        <v>14232</v>
      </c>
      <c r="B4381" s="2">
        <v>43517</v>
      </c>
      <c r="C4381" t="s">
        <v>63</v>
      </c>
      <c r="D4381" s="3">
        <v>43472.385788252315</v>
      </c>
      <c r="E4381" t="s">
        <v>64</v>
      </c>
      <c r="F4381" s="2">
        <v>43556</v>
      </c>
      <c r="G4381" s="2">
        <v>43785</v>
      </c>
      <c r="H4381" t="s">
        <v>14233</v>
      </c>
      <c r="I4381" t="s">
        <v>67</v>
      </c>
      <c r="J4381" t="s">
        <v>14234</v>
      </c>
      <c r="K4381" t="s">
        <v>67</v>
      </c>
      <c r="L4381" t="s">
        <v>13530</v>
      </c>
      <c r="M4381" t="s">
        <v>774</v>
      </c>
      <c r="N4381">
        <v>80501</v>
      </c>
      <c r="O4381" t="s">
        <v>70</v>
      </c>
      <c r="P4381" t="s">
        <v>67</v>
      </c>
      <c r="Q4381" t="s">
        <v>14235</v>
      </c>
      <c r="S4381" t="s">
        <v>72</v>
      </c>
      <c r="T4381" t="s">
        <v>6285</v>
      </c>
      <c r="U4381" t="s">
        <v>6286</v>
      </c>
      <c r="V4381" t="s">
        <v>6287</v>
      </c>
      <c r="W4381" t="s">
        <v>774</v>
      </c>
      <c r="X4381" t="s">
        <v>94</v>
      </c>
      <c r="Y4381" t="str">
        <f>"37-3011"</f>
        <v>37-3011</v>
      </c>
      <c r="Z4381" t="s">
        <v>94</v>
      </c>
      <c r="AA4381">
        <v>561730</v>
      </c>
      <c r="AB4381">
        <v>6</v>
      </c>
      <c r="AC4381">
        <v>6</v>
      </c>
      <c r="AD4381" t="s">
        <v>79</v>
      </c>
      <c r="AE4381" t="s">
        <v>80</v>
      </c>
      <c r="AF4381">
        <v>40</v>
      </c>
      <c r="AG4381" s="4">
        <v>0.33333333333333331</v>
      </c>
      <c r="AH4381" s="4">
        <v>0.75</v>
      </c>
      <c r="AI4381" s="5">
        <v>16.07</v>
      </c>
      <c r="AJ4381">
        <v>24.1</v>
      </c>
      <c r="AK4381">
        <v>27</v>
      </c>
      <c r="AL4381" t="s">
        <v>81</v>
      </c>
      <c r="AM4381" t="s">
        <v>82</v>
      </c>
      <c r="AO4381" t="s">
        <v>83</v>
      </c>
      <c r="AP4381" t="s">
        <v>67</v>
      </c>
      <c r="AQ4381" t="s">
        <v>67</v>
      </c>
      <c r="AR4381" t="s">
        <v>82</v>
      </c>
      <c r="AT4381" t="s">
        <v>82</v>
      </c>
      <c r="AW4381" t="s">
        <v>82</v>
      </c>
      <c r="AY4381" t="s">
        <v>13588</v>
      </c>
      <c r="AZ4381" t="s">
        <v>6244</v>
      </c>
      <c r="BA4381" t="s">
        <v>774</v>
      </c>
      <c r="BB4381">
        <v>80501</v>
      </c>
      <c r="BC4381" t="s">
        <v>79</v>
      </c>
      <c r="BH4381" t="s">
        <v>14236</v>
      </c>
      <c r="BI4381" t="s">
        <v>67</v>
      </c>
      <c r="BJ4381">
        <v>331004695</v>
      </c>
    </row>
    <row r="4382" spans="1:62" x14ac:dyDescent="0.25">
      <c r="A4382" t="s">
        <v>14388</v>
      </c>
      <c r="B4382" s="2">
        <v>43517</v>
      </c>
      <c r="C4382" t="s">
        <v>63</v>
      </c>
      <c r="D4382" s="3">
        <v>43472.384986851852</v>
      </c>
      <c r="E4382" t="s">
        <v>64</v>
      </c>
      <c r="F4382" s="2">
        <v>43556</v>
      </c>
      <c r="G4382" s="2">
        <v>43805</v>
      </c>
      <c r="H4382" t="s">
        <v>14389</v>
      </c>
      <c r="I4382" t="s">
        <v>67</v>
      </c>
      <c r="J4382" t="s">
        <v>14390</v>
      </c>
      <c r="K4382" t="s">
        <v>67</v>
      </c>
      <c r="L4382" t="s">
        <v>12482</v>
      </c>
      <c r="M4382" t="s">
        <v>783</v>
      </c>
      <c r="N4382">
        <v>45324</v>
      </c>
      <c r="O4382" t="s">
        <v>70</v>
      </c>
      <c r="P4382" t="s">
        <v>67</v>
      </c>
      <c r="Q4382" t="s">
        <v>14391</v>
      </c>
      <c r="S4382" t="s">
        <v>72</v>
      </c>
      <c r="T4382" t="s">
        <v>6285</v>
      </c>
      <c r="U4382" t="s">
        <v>6286</v>
      </c>
      <c r="V4382" t="s">
        <v>6287</v>
      </c>
      <c r="W4382" t="s">
        <v>774</v>
      </c>
      <c r="X4382" t="s">
        <v>94</v>
      </c>
      <c r="Y4382" t="str">
        <f>"37-3011"</f>
        <v>37-3011</v>
      </c>
      <c r="Z4382" t="s">
        <v>94</v>
      </c>
      <c r="AA4382">
        <v>561730</v>
      </c>
      <c r="AB4382">
        <v>20</v>
      </c>
      <c r="AC4382">
        <v>20</v>
      </c>
      <c r="AD4382" t="s">
        <v>79</v>
      </c>
      <c r="AE4382" t="s">
        <v>80</v>
      </c>
      <c r="AF4382">
        <v>40</v>
      </c>
      <c r="AG4382" s="4">
        <v>0.29166666666666669</v>
      </c>
      <c r="AH4382" s="4">
        <v>0.70833333333333337</v>
      </c>
      <c r="AI4382" s="5">
        <v>13.91</v>
      </c>
      <c r="AJ4382">
        <v>20.87</v>
      </c>
      <c r="AK4382">
        <v>22.5</v>
      </c>
      <c r="AL4382" t="s">
        <v>81</v>
      </c>
      <c r="AM4382" t="s">
        <v>82</v>
      </c>
      <c r="AO4382" t="s">
        <v>83</v>
      </c>
      <c r="AP4382" t="s">
        <v>67</v>
      </c>
      <c r="AQ4382" t="s">
        <v>67</v>
      </c>
      <c r="AR4382" t="s">
        <v>82</v>
      </c>
      <c r="AT4382" t="s">
        <v>82</v>
      </c>
      <c r="AW4382" t="s">
        <v>82</v>
      </c>
      <c r="AY4382" t="s">
        <v>14392</v>
      </c>
      <c r="AZ4382" t="s">
        <v>12484</v>
      </c>
      <c r="BA4382" t="s">
        <v>783</v>
      </c>
      <c r="BB4382">
        <v>45324</v>
      </c>
      <c r="BC4382" t="s">
        <v>79</v>
      </c>
      <c r="BH4382" t="s">
        <v>14393</v>
      </c>
      <c r="BI4382" t="s">
        <v>67</v>
      </c>
      <c r="BJ4382">
        <v>311579992</v>
      </c>
    </row>
    <row r="4383" spans="1:62" x14ac:dyDescent="0.25">
      <c r="A4383" t="s">
        <v>14480</v>
      </c>
      <c r="B4383" s="2">
        <v>43517</v>
      </c>
      <c r="C4383" t="s">
        <v>63</v>
      </c>
      <c r="D4383" s="3">
        <v>43472.385571597224</v>
      </c>
      <c r="E4383" t="s">
        <v>64</v>
      </c>
      <c r="F4383" s="2">
        <v>43556</v>
      </c>
      <c r="G4383" s="2">
        <v>43799</v>
      </c>
      <c r="H4383" t="s">
        <v>14481</v>
      </c>
      <c r="I4383" t="s">
        <v>67</v>
      </c>
      <c r="J4383" t="s">
        <v>14482</v>
      </c>
      <c r="K4383" t="s">
        <v>14483</v>
      </c>
      <c r="L4383" t="s">
        <v>14142</v>
      </c>
      <c r="M4383" t="s">
        <v>232</v>
      </c>
      <c r="N4383">
        <v>11952</v>
      </c>
      <c r="O4383" t="s">
        <v>70</v>
      </c>
      <c r="P4383" t="s">
        <v>67</v>
      </c>
      <c r="Q4383" t="s">
        <v>14484</v>
      </c>
      <c r="S4383" t="s">
        <v>72</v>
      </c>
      <c r="T4383" t="s">
        <v>3529</v>
      </c>
      <c r="U4383" t="s">
        <v>3530</v>
      </c>
      <c r="V4383" t="s">
        <v>3531</v>
      </c>
      <c r="W4383" t="s">
        <v>232</v>
      </c>
      <c r="X4383" t="s">
        <v>14485</v>
      </c>
      <c r="Y4383" t="str">
        <f>"37-2011"</f>
        <v>37-2011</v>
      </c>
      <c r="Z4383" t="s">
        <v>424</v>
      </c>
      <c r="AA4383">
        <v>561790</v>
      </c>
      <c r="AB4383">
        <v>50</v>
      </c>
      <c r="AC4383">
        <v>50</v>
      </c>
      <c r="AD4383" t="s">
        <v>79</v>
      </c>
      <c r="AE4383" t="s">
        <v>80</v>
      </c>
      <c r="AF4383">
        <v>40</v>
      </c>
      <c r="AG4383" s="4">
        <v>0.33333333333333331</v>
      </c>
      <c r="AH4383" s="4">
        <v>0.66666666666666663</v>
      </c>
      <c r="AI4383" s="5">
        <v>16.809999999999999</v>
      </c>
      <c r="AJ4383">
        <v>25.22</v>
      </c>
      <c r="AK4383">
        <v>25.22</v>
      </c>
      <c r="AL4383" t="s">
        <v>81</v>
      </c>
      <c r="AM4383" t="s">
        <v>82</v>
      </c>
      <c r="AO4383" t="s">
        <v>83</v>
      </c>
      <c r="AP4383" t="s">
        <v>67</v>
      </c>
      <c r="AQ4383" t="s">
        <v>662</v>
      </c>
      <c r="AR4383" t="s">
        <v>82</v>
      </c>
      <c r="AT4383" t="s">
        <v>82</v>
      </c>
      <c r="AW4383" t="s">
        <v>72</v>
      </c>
      <c r="AX4383">
        <v>1</v>
      </c>
      <c r="AY4383" t="s">
        <v>14142</v>
      </c>
      <c r="AZ4383" t="s">
        <v>6542</v>
      </c>
      <c r="BA4383" t="s">
        <v>232</v>
      </c>
      <c r="BB4383">
        <v>11952</v>
      </c>
      <c r="BC4383" t="s">
        <v>79</v>
      </c>
      <c r="BH4383" t="s">
        <v>14486</v>
      </c>
      <c r="BI4383" t="s">
        <v>67</v>
      </c>
      <c r="BJ4383">
        <v>113250129</v>
      </c>
    </row>
    <row r="4384" spans="1:62" x14ac:dyDescent="0.25">
      <c r="A4384" t="s">
        <v>14546</v>
      </c>
      <c r="B4384" s="2">
        <v>43517</v>
      </c>
      <c r="C4384" t="s">
        <v>63</v>
      </c>
      <c r="D4384" s="3">
        <v>43472.383018043984</v>
      </c>
      <c r="E4384" t="s">
        <v>64</v>
      </c>
      <c r="F4384" s="2">
        <v>43556</v>
      </c>
      <c r="G4384" s="2">
        <v>43830</v>
      </c>
      <c r="H4384" t="s">
        <v>14547</v>
      </c>
      <c r="I4384" t="s">
        <v>67</v>
      </c>
      <c r="J4384" t="s">
        <v>14548</v>
      </c>
      <c r="K4384" t="s">
        <v>67</v>
      </c>
      <c r="L4384" t="s">
        <v>1576</v>
      </c>
      <c r="M4384" t="s">
        <v>774</v>
      </c>
      <c r="N4384">
        <v>80011</v>
      </c>
      <c r="O4384" t="s">
        <v>70</v>
      </c>
      <c r="P4384" t="s">
        <v>67</v>
      </c>
      <c r="Q4384" t="s">
        <v>14549</v>
      </c>
      <c r="R4384">
        <v>125</v>
      </c>
      <c r="S4384" t="s">
        <v>72</v>
      </c>
      <c r="T4384" t="s">
        <v>6285</v>
      </c>
      <c r="U4384" t="s">
        <v>6286</v>
      </c>
      <c r="V4384" t="s">
        <v>6287</v>
      </c>
      <c r="W4384" t="s">
        <v>774</v>
      </c>
      <c r="X4384" t="s">
        <v>94</v>
      </c>
      <c r="Y4384" t="str">
        <f>"37-3011"</f>
        <v>37-3011</v>
      </c>
      <c r="Z4384" t="s">
        <v>94</v>
      </c>
      <c r="AA4384">
        <v>561730</v>
      </c>
      <c r="AB4384">
        <v>165</v>
      </c>
      <c r="AC4384">
        <v>165</v>
      </c>
      <c r="AD4384" t="s">
        <v>79</v>
      </c>
      <c r="AE4384" t="s">
        <v>80</v>
      </c>
      <c r="AF4384">
        <v>40</v>
      </c>
      <c r="AG4384" s="4">
        <v>0.29166666666666669</v>
      </c>
      <c r="AH4384" s="4">
        <v>0.66666666666666663</v>
      </c>
      <c r="AI4384" s="5">
        <v>15.17</v>
      </c>
      <c r="AJ4384">
        <v>22.75</v>
      </c>
      <c r="AK4384">
        <v>26.25</v>
      </c>
      <c r="AL4384" t="s">
        <v>81</v>
      </c>
      <c r="AM4384" t="s">
        <v>82</v>
      </c>
      <c r="AO4384" t="s">
        <v>83</v>
      </c>
      <c r="AP4384" t="s">
        <v>67</v>
      </c>
      <c r="AQ4384" t="s">
        <v>67</v>
      </c>
      <c r="AR4384" t="s">
        <v>82</v>
      </c>
      <c r="AT4384" t="s">
        <v>82</v>
      </c>
      <c r="AW4384" t="s">
        <v>82</v>
      </c>
      <c r="AY4384" t="s">
        <v>6257</v>
      </c>
      <c r="AZ4384" t="s">
        <v>14355</v>
      </c>
      <c r="BA4384" t="s">
        <v>774</v>
      </c>
      <c r="BB4384">
        <v>80011</v>
      </c>
      <c r="BC4384" t="s">
        <v>79</v>
      </c>
      <c r="BH4384" t="s">
        <v>14550</v>
      </c>
      <c r="BI4384" t="s">
        <v>67</v>
      </c>
      <c r="BJ4384">
        <v>841260221</v>
      </c>
    </row>
    <row r="4385" spans="1:62" x14ac:dyDescent="0.25">
      <c r="A4385" t="s">
        <v>14596</v>
      </c>
      <c r="B4385" s="2">
        <v>43517</v>
      </c>
      <c r="C4385" t="s">
        <v>63</v>
      </c>
      <c r="D4385" s="3">
        <v>43472.382421898146</v>
      </c>
      <c r="E4385" t="s">
        <v>64</v>
      </c>
      <c r="F4385" s="2">
        <v>43556</v>
      </c>
      <c r="G4385" s="2">
        <v>43830</v>
      </c>
      <c r="H4385" t="s">
        <v>14597</v>
      </c>
      <c r="I4385" t="s">
        <v>67</v>
      </c>
      <c r="J4385" t="s">
        <v>14548</v>
      </c>
      <c r="K4385" t="s">
        <v>67</v>
      </c>
      <c r="L4385" t="s">
        <v>1576</v>
      </c>
      <c r="M4385" t="s">
        <v>774</v>
      </c>
      <c r="N4385">
        <v>80011</v>
      </c>
      <c r="O4385" t="s">
        <v>70</v>
      </c>
      <c r="P4385" t="s">
        <v>67</v>
      </c>
      <c r="Q4385" t="s">
        <v>14549</v>
      </c>
      <c r="R4385">
        <v>114</v>
      </c>
      <c r="S4385" t="s">
        <v>72</v>
      </c>
      <c r="T4385" t="s">
        <v>6285</v>
      </c>
      <c r="U4385" t="s">
        <v>6286</v>
      </c>
      <c r="V4385" t="s">
        <v>6287</v>
      </c>
      <c r="W4385" t="s">
        <v>774</v>
      </c>
      <c r="X4385" t="s">
        <v>94</v>
      </c>
      <c r="Y4385" t="str">
        <f>"37-3011"</f>
        <v>37-3011</v>
      </c>
      <c r="Z4385" t="s">
        <v>94</v>
      </c>
      <c r="AA4385">
        <v>561730</v>
      </c>
      <c r="AB4385">
        <v>35</v>
      </c>
      <c r="AC4385">
        <v>35</v>
      </c>
      <c r="AD4385" t="s">
        <v>79</v>
      </c>
      <c r="AE4385" t="s">
        <v>80</v>
      </c>
      <c r="AF4385">
        <v>40</v>
      </c>
      <c r="AG4385" s="4">
        <v>0.29166666666666669</v>
      </c>
      <c r="AH4385" s="4">
        <v>0.66666666666666663</v>
      </c>
      <c r="AI4385" s="5">
        <v>16.07</v>
      </c>
      <c r="AJ4385">
        <v>24.1</v>
      </c>
      <c r="AL4385" t="s">
        <v>81</v>
      </c>
      <c r="AM4385" t="s">
        <v>82</v>
      </c>
      <c r="AO4385" t="s">
        <v>83</v>
      </c>
      <c r="AP4385" t="s">
        <v>67</v>
      </c>
      <c r="AQ4385" t="s">
        <v>67</v>
      </c>
      <c r="AR4385" t="s">
        <v>82</v>
      </c>
      <c r="AT4385" t="s">
        <v>82</v>
      </c>
      <c r="AW4385" t="s">
        <v>82</v>
      </c>
      <c r="AY4385" t="s">
        <v>6257</v>
      </c>
      <c r="AZ4385" t="s">
        <v>14355</v>
      </c>
      <c r="BA4385" t="s">
        <v>774</v>
      </c>
      <c r="BB4385">
        <v>80011</v>
      </c>
      <c r="BC4385" t="s">
        <v>79</v>
      </c>
      <c r="BH4385" t="s">
        <v>14550</v>
      </c>
      <c r="BI4385" t="s">
        <v>67</v>
      </c>
      <c r="BJ4385">
        <v>841260221</v>
      </c>
    </row>
    <row r="4386" spans="1:62" x14ac:dyDescent="0.25">
      <c r="A4386" t="s">
        <v>14674</v>
      </c>
      <c r="B4386" s="2">
        <v>43517</v>
      </c>
      <c r="C4386" t="s">
        <v>63</v>
      </c>
      <c r="D4386" s="3">
        <v>43472.385608900462</v>
      </c>
      <c r="E4386" t="s">
        <v>64</v>
      </c>
      <c r="F4386" s="2">
        <v>43556</v>
      </c>
      <c r="G4386" s="2">
        <v>43777</v>
      </c>
      <c r="H4386" t="s">
        <v>14675</v>
      </c>
      <c r="I4386" t="s">
        <v>67</v>
      </c>
      <c r="J4386" t="s">
        <v>14676</v>
      </c>
      <c r="K4386" t="s">
        <v>67</v>
      </c>
      <c r="L4386" t="s">
        <v>7170</v>
      </c>
      <c r="M4386" t="s">
        <v>783</v>
      </c>
      <c r="N4386">
        <v>43221</v>
      </c>
      <c r="O4386" t="s">
        <v>70</v>
      </c>
      <c r="P4386" t="s">
        <v>67</v>
      </c>
      <c r="Q4386" t="s">
        <v>14677</v>
      </c>
      <c r="S4386" t="s">
        <v>72</v>
      </c>
      <c r="T4386" t="s">
        <v>6285</v>
      </c>
      <c r="U4386" t="s">
        <v>6286</v>
      </c>
      <c r="V4386" t="s">
        <v>6287</v>
      </c>
      <c r="W4386" t="s">
        <v>774</v>
      </c>
      <c r="X4386" t="s">
        <v>94</v>
      </c>
      <c r="Y4386" t="str">
        <f>"37-3011"</f>
        <v>37-3011</v>
      </c>
      <c r="Z4386" t="s">
        <v>94</v>
      </c>
      <c r="AA4386">
        <v>561730</v>
      </c>
      <c r="AB4386">
        <v>6</v>
      </c>
      <c r="AC4386">
        <v>6</v>
      </c>
      <c r="AD4386" t="s">
        <v>79</v>
      </c>
      <c r="AE4386" t="s">
        <v>80</v>
      </c>
      <c r="AF4386">
        <v>40</v>
      </c>
      <c r="AG4386" s="4">
        <v>0.27083333333333331</v>
      </c>
      <c r="AH4386" s="4">
        <v>0.625</v>
      </c>
      <c r="AI4386" s="5">
        <v>13.83</v>
      </c>
      <c r="AJ4386">
        <v>20.75</v>
      </c>
      <c r="AK4386">
        <v>23.75</v>
      </c>
      <c r="AL4386" t="s">
        <v>81</v>
      </c>
      <c r="AM4386" t="s">
        <v>82</v>
      </c>
      <c r="AO4386" t="s">
        <v>83</v>
      </c>
      <c r="AP4386" t="s">
        <v>67</v>
      </c>
      <c r="AQ4386" t="s">
        <v>67</v>
      </c>
      <c r="AR4386" t="s">
        <v>82</v>
      </c>
      <c r="AT4386" t="s">
        <v>82</v>
      </c>
      <c r="AW4386" t="s">
        <v>82</v>
      </c>
      <c r="AY4386" t="s">
        <v>14678</v>
      </c>
      <c r="AZ4386" t="s">
        <v>2675</v>
      </c>
      <c r="BA4386" t="s">
        <v>783</v>
      </c>
      <c r="BB4386">
        <v>43221</v>
      </c>
      <c r="BC4386" t="s">
        <v>87</v>
      </c>
      <c r="BH4386" t="s">
        <v>14679</v>
      </c>
      <c r="BI4386" t="s">
        <v>67</v>
      </c>
      <c r="BJ4386">
        <v>314362627</v>
      </c>
    </row>
    <row r="4387" spans="1:62" x14ac:dyDescent="0.25">
      <c r="A4387" t="s">
        <v>14680</v>
      </c>
      <c r="B4387" s="2">
        <v>43517</v>
      </c>
      <c r="C4387" t="s">
        <v>63</v>
      </c>
      <c r="D4387" s="3">
        <v>43472.383138773148</v>
      </c>
      <c r="E4387" t="s">
        <v>64</v>
      </c>
      <c r="F4387" s="2">
        <v>43556</v>
      </c>
      <c r="G4387" s="2">
        <v>43770</v>
      </c>
      <c r="H4387" t="s">
        <v>14681</v>
      </c>
      <c r="J4387" t="s">
        <v>14682</v>
      </c>
      <c r="L4387" t="s">
        <v>14683</v>
      </c>
      <c r="M4387" t="s">
        <v>714</v>
      </c>
      <c r="N4387">
        <v>70087</v>
      </c>
      <c r="O4387" t="s">
        <v>70</v>
      </c>
      <c r="Q4387" t="s">
        <v>14684</v>
      </c>
      <c r="S4387" t="s">
        <v>72</v>
      </c>
      <c r="T4387" t="s">
        <v>758</v>
      </c>
      <c r="U4387" t="s">
        <v>903</v>
      </c>
      <c r="V4387" t="s">
        <v>760</v>
      </c>
      <c r="W4387" t="s">
        <v>761</v>
      </c>
      <c r="X4387" t="s">
        <v>14685</v>
      </c>
      <c r="Y4387" t="str">
        <f>"37-3011"</f>
        <v>37-3011</v>
      </c>
      <c r="Z4387" t="s">
        <v>94</v>
      </c>
      <c r="AA4387">
        <v>561730</v>
      </c>
      <c r="AB4387">
        <v>22</v>
      </c>
      <c r="AC4387">
        <v>22</v>
      </c>
      <c r="AD4387" t="s">
        <v>79</v>
      </c>
      <c r="AE4387" t="s">
        <v>95</v>
      </c>
      <c r="AF4387">
        <v>40</v>
      </c>
      <c r="AG4387" s="4">
        <v>0.27083333333333331</v>
      </c>
      <c r="AH4387" s="4">
        <v>0.66666666666666663</v>
      </c>
      <c r="AI4387" s="5">
        <v>11.93</v>
      </c>
      <c r="AJ4387">
        <v>17.899999999999999</v>
      </c>
      <c r="AK4387">
        <v>18.649999999999999</v>
      </c>
      <c r="AL4387" t="s">
        <v>81</v>
      </c>
      <c r="AM4387" t="s">
        <v>82</v>
      </c>
      <c r="AO4387" t="s">
        <v>83</v>
      </c>
      <c r="AR4387" t="s">
        <v>82</v>
      </c>
      <c r="AT4387" t="s">
        <v>82</v>
      </c>
      <c r="AW4387" t="s">
        <v>82</v>
      </c>
      <c r="AY4387" t="s">
        <v>14683</v>
      </c>
      <c r="AZ4387" t="s">
        <v>6803</v>
      </c>
      <c r="BA4387" t="s">
        <v>714</v>
      </c>
      <c r="BB4387">
        <v>70087</v>
      </c>
      <c r="BC4387" t="s">
        <v>79</v>
      </c>
      <c r="BH4387" t="s">
        <v>14682</v>
      </c>
      <c r="BJ4387">
        <v>208947675</v>
      </c>
    </row>
    <row r="4388" spans="1:62" x14ac:dyDescent="0.25">
      <c r="A4388" t="s">
        <v>14847</v>
      </c>
      <c r="B4388" s="2">
        <v>43517</v>
      </c>
      <c r="C4388" t="s">
        <v>63</v>
      </c>
      <c r="D4388" s="3">
        <v>43472.394132118054</v>
      </c>
      <c r="E4388" t="s">
        <v>91</v>
      </c>
      <c r="H4388" t="s">
        <v>14848</v>
      </c>
      <c r="I4388" t="s">
        <v>67</v>
      </c>
      <c r="J4388" t="s">
        <v>14849</v>
      </c>
      <c r="K4388" t="s">
        <v>67</v>
      </c>
      <c r="L4388" t="s">
        <v>14016</v>
      </c>
      <c r="M4388" t="s">
        <v>774</v>
      </c>
      <c r="N4388">
        <v>80537</v>
      </c>
      <c r="O4388" t="s">
        <v>70</v>
      </c>
      <c r="P4388" t="s">
        <v>67</v>
      </c>
      <c r="Q4388" t="s">
        <v>14850</v>
      </c>
      <c r="S4388" t="s">
        <v>72</v>
      </c>
      <c r="T4388" t="s">
        <v>6285</v>
      </c>
      <c r="U4388" t="s">
        <v>6286</v>
      </c>
      <c r="V4388" t="s">
        <v>6287</v>
      </c>
      <c r="W4388" t="s">
        <v>774</v>
      </c>
      <c r="X4388" t="s">
        <v>326</v>
      </c>
      <c r="Y4388" t="str">
        <f>"47-2061"</f>
        <v>47-2061</v>
      </c>
      <c r="Z4388" t="s">
        <v>326</v>
      </c>
      <c r="AA4388">
        <v>238110</v>
      </c>
      <c r="AB4388">
        <v>6</v>
      </c>
      <c r="AD4388" t="s">
        <v>79</v>
      </c>
      <c r="AE4388" t="s">
        <v>80</v>
      </c>
      <c r="AF4388">
        <v>40</v>
      </c>
      <c r="AG4388" s="4">
        <v>0.29166666666666669</v>
      </c>
      <c r="AH4388" s="4">
        <v>0.70833333333333337</v>
      </c>
      <c r="AI4388" s="5">
        <v>18.25</v>
      </c>
      <c r="AJ4388">
        <v>27.38</v>
      </c>
      <c r="AK4388">
        <v>39</v>
      </c>
      <c r="AL4388" t="s">
        <v>81</v>
      </c>
      <c r="AM4388" t="s">
        <v>82</v>
      </c>
      <c r="AO4388" t="s">
        <v>83</v>
      </c>
      <c r="AP4388" t="s">
        <v>67</v>
      </c>
      <c r="AQ4388" t="s">
        <v>67</v>
      </c>
      <c r="AR4388" t="s">
        <v>82</v>
      </c>
      <c r="AT4388" t="s">
        <v>82</v>
      </c>
      <c r="AW4388" t="s">
        <v>82</v>
      </c>
      <c r="AY4388" t="s">
        <v>7397</v>
      </c>
      <c r="AZ4388" t="s">
        <v>3399</v>
      </c>
      <c r="BA4388" t="s">
        <v>774</v>
      </c>
      <c r="BB4388">
        <v>80537</v>
      </c>
      <c r="BC4388" t="s">
        <v>79</v>
      </c>
      <c r="BH4388" t="s">
        <v>14851</v>
      </c>
      <c r="BI4388" t="s">
        <v>67</v>
      </c>
      <c r="BJ4388">
        <v>841051083</v>
      </c>
    </row>
    <row r="4389" spans="1:62" x14ac:dyDescent="0.25">
      <c r="A4389" t="s">
        <v>15164</v>
      </c>
      <c r="B4389" s="2">
        <v>43517</v>
      </c>
      <c r="C4389" t="s">
        <v>63</v>
      </c>
      <c r="D4389" s="3">
        <v>43472.381876770836</v>
      </c>
      <c r="E4389" t="s">
        <v>64</v>
      </c>
      <c r="F4389" s="2">
        <v>43556</v>
      </c>
      <c r="G4389" s="2">
        <v>43769</v>
      </c>
      <c r="H4389" t="s">
        <v>14688</v>
      </c>
      <c r="I4389" t="s">
        <v>67</v>
      </c>
      <c r="J4389" t="s">
        <v>14689</v>
      </c>
      <c r="K4389" t="s">
        <v>14690</v>
      </c>
      <c r="L4389" t="s">
        <v>11427</v>
      </c>
      <c r="M4389" t="s">
        <v>1165</v>
      </c>
      <c r="N4389">
        <v>57790</v>
      </c>
      <c r="O4389" t="s">
        <v>70</v>
      </c>
      <c r="P4389" t="s">
        <v>67</v>
      </c>
      <c r="Q4389" t="s">
        <v>14691</v>
      </c>
      <c r="S4389" t="s">
        <v>72</v>
      </c>
      <c r="T4389" t="s">
        <v>14635</v>
      </c>
      <c r="U4389" t="s">
        <v>14636</v>
      </c>
      <c r="V4389" t="s">
        <v>14637</v>
      </c>
      <c r="W4389" t="s">
        <v>105</v>
      </c>
      <c r="X4389" t="s">
        <v>15165</v>
      </c>
      <c r="Y4389" t="str">
        <f>"43-4081"</f>
        <v>43-4081</v>
      </c>
      <c r="Z4389" t="s">
        <v>1983</v>
      </c>
      <c r="AA4389">
        <v>72111</v>
      </c>
      <c r="AB4389">
        <v>2</v>
      </c>
      <c r="AC4389">
        <v>2</v>
      </c>
      <c r="AD4389" t="s">
        <v>79</v>
      </c>
      <c r="AE4389" t="s">
        <v>80</v>
      </c>
      <c r="AF4389">
        <v>40</v>
      </c>
      <c r="AG4389" s="4">
        <v>0.29166666666666669</v>
      </c>
      <c r="AH4389" s="4">
        <v>0.625</v>
      </c>
      <c r="AI4389" s="5">
        <v>10.5</v>
      </c>
      <c r="AJ4389">
        <v>15.75</v>
      </c>
      <c r="AK4389">
        <v>15.75</v>
      </c>
      <c r="AL4389" t="s">
        <v>81</v>
      </c>
      <c r="AM4389" t="s">
        <v>82</v>
      </c>
      <c r="AO4389" t="s">
        <v>83</v>
      </c>
      <c r="AP4389" t="s">
        <v>67</v>
      </c>
      <c r="AR4389" t="s">
        <v>82</v>
      </c>
      <c r="AT4389" t="s">
        <v>82</v>
      </c>
      <c r="AW4389" t="s">
        <v>72</v>
      </c>
      <c r="AX4389">
        <v>3</v>
      </c>
      <c r="AY4389" t="s">
        <v>11427</v>
      </c>
      <c r="AZ4389" t="s">
        <v>11430</v>
      </c>
      <c r="BA4389" t="s">
        <v>1165</v>
      </c>
      <c r="BB4389">
        <v>57790</v>
      </c>
      <c r="BC4389" t="s">
        <v>87</v>
      </c>
      <c r="BH4389" t="s">
        <v>14689</v>
      </c>
      <c r="BI4389" t="s">
        <v>67</v>
      </c>
      <c r="BJ4389">
        <v>460414519</v>
      </c>
    </row>
    <row r="4390" spans="1:62" x14ac:dyDescent="0.25">
      <c r="A4390" t="s">
        <v>15250</v>
      </c>
      <c r="B4390" s="2">
        <v>43517</v>
      </c>
      <c r="C4390" t="s">
        <v>63</v>
      </c>
      <c r="D4390" s="3">
        <v>43472.384332002315</v>
      </c>
      <c r="E4390" t="s">
        <v>64</v>
      </c>
      <c r="F4390" s="2">
        <v>43556</v>
      </c>
      <c r="G4390" s="2">
        <v>43800</v>
      </c>
      <c r="H4390" t="s">
        <v>15251</v>
      </c>
      <c r="I4390" t="s">
        <v>15252</v>
      </c>
      <c r="J4390" t="s">
        <v>15253</v>
      </c>
      <c r="L4390" t="s">
        <v>15254</v>
      </c>
      <c r="M4390" t="s">
        <v>278</v>
      </c>
      <c r="N4390">
        <v>23185</v>
      </c>
      <c r="O4390" t="s">
        <v>70</v>
      </c>
      <c r="Q4390" t="s">
        <v>15255</v>
      </c>
      <c r="S4390" t="s">
        <v>72</v>
      </c>
      <c r="T4390" t="s">
        <v>651</v>
      </c>
      <c r="U4390" t="s">
        <v>652</v>
      </c>
      <c r="V4390" t="s">
        <v>653</v>
      </c>
      <c r="W4390" t="s">
        <v>207</v>
      </c>
      <c r="X4390" t="s">
        <v>1960</v>
      </c>
      <c r="Y4390" t="str">
        <f>"37-3011"</f>
        <v>37-3011</v>
      </c>
      <c r="Z4390" t="s">
        <v>94</v>
      </c>
      <c r="AA4390">
        <v>713910</v>
      </c>
      <c r="AB4390">
        <v>7</v>
      </c>
      <c r="AC4390">
        <v>7</v>
      </c>
      <c r="AD4390" t="s">
        <v>79</v>
      </c>
      <c r="AE4390" t="s">
        <v>95</v>
      </c>
      <c r="AF4390">
        <v>40</v>
      </c>
      <c r="AG4390" s="4">
        <v>0.375</v>
      </c>
      <c r="AH4390" s="4">
        <v>0.70833333333333337</v>
      </c>
      <c r="AI4390" s="5">
        <v>12.46</v>
      </c>
      <c r="AJ4390">
        <v>18.690000000000001</v>
      </c>
      <c r="AK4390">
        <v>19.13</v>
      </c>
      <c r="AL4390" t="s">
        <v>81</v>
      </c>
      <c r="AM4390" t="s">
        <v>82</v>
      </c>
      <c r="AO4390" t="s">
        <v>83</v>
      </c>
      <c r="AR4390" t="s">
        <v>82</v>
      </c>
      <c r="AT4390" t="s">
        <v>82</v>
      </c>
      <c r="AW4390" t="s">
        <v>72</v>
      </c>
      <c r="AX4390">
        <v>6</v>
      </c>
      <c r="AY4390" t="s">
        <v>15254</v>
      </c>
      <c r="AZ4390" t="s">
        <v>15256</v>
      </c>
      <c r="BA4390" t="s">
        <v>278</v>
      </c>
      <c r="BB4390">
        <v>23185</v>
      </c>
      <c r="BC4390" t="s">
        <v>87</v>
      </c>
      <c r="BH4390" t="s">
        <v>15257</v>
      </c>
      <c r="BJ4390">
        <v>541579555</v>
      </c>
    </row>
    <row r="4391" spans="1:62" x14ac:dyDescent="0.25">
      <c r="A4391" t="s">
        <v>15324</v>
      </c>
      <c r="B4391" s="2">
        <v>43517</v>
      </c>
      <c r="C4391" t="s">
        <v>63</v>
      </c>
      <c r="D4391" s="3">
        <v>43472.383830127314</v>
      </c>
      <c r="E4391" t="s">
        <v>64</v>
      </c>
      <c r="F4391" s="2">
        <v>43556</v>
      </c>
      <c r="G4391" s="2">
        <v>43799</v>
      </c>
      <c r="H4391" t="s">
        <v>15325</v>
      </c>
      <c r="I4391" t="s">
        <v>67</v>
      </c>
      <c r="J4391" t="s">
        <v>15326</v>
      </c>
      <c r="K4391" t="s">
        <v>67</v>
      </c>
      <c r="L4391" t="s">
        <v>4328</v>
      </c>
      <c r="M4391" t="s">
        <v>774</v>
      </c>
      <c r="N4391">
        <v>80123</v>
      </c>
      <c r="O4391" t="s">
        <v>70</v>
      </c>
      <c r="P4391" t="s">
        <v>67</v>
      </c>
      <c r="Q4391" t="s">
        <v>15327</v>
      </c>
      <c r="S4391" t="s">
        <v>72</v>
      </c>
      <c r="T4391" t="s">
        <v>6285</v>
      </c>
      <c r="U4391" t="s">
        <v>6286</v>
      </c>
      <c r="V4391" t="s">
        <v>6287</v>
      </c>
      <c r="W4391" t="s">
        <v>774</v>
      </c>
      <c r="X4391" t="s">
        <v>94</v>
      </c>
      <c r="Y4391" t="str">
        <f>"37-3011"</f>
        <v>37-3011</v>
      </c>
      <c r="Z4391" t="s">
        <v>94</v>
      </c>
      <c r="AA4391">
        <v>561730</v>
      </c>
      <c r="AB4391">
        <v>55</v>
      </c>
      <c r="AC4391">
        <v>55</v>
      </c>
      <c r="AD4391" t="s">
        <v>79</v>
      </c>
      <c r="AE4391" t="s">
        <v>80</v>
      </c>
      <c r="AF4391">
        <v>40</v>
      </c>
      <c r="AG4391" s="4">
        <v>0.27083333333333331</v>
      </c>
      <c r="AH4391" s="4">
        <v>0.72916666666666663</v>
      </c>
      <c r="AI4391" s="5">
        <v>16.07</v>
      </c>
      <c r="AJ4391">
        <v>24.1</v>
      </c>
      <c r="AL4391" t="s">
        <v>81</v>
      </c>
      <c r="AM4391" t="s">
        <v>82</v>
      </c>
      <c r="AO4391" t="s">
        <v>83</v>
      </c>
      <c r="AP4391" t="s">
        <v>67</v>
      </c>
      <c r="AQ4391" t="s">
        <v>67</v>
      </c>
      <c r="AR4391" t="s">
        <v>82</v>
      </c>
      <c r="AT4391" t="s">
        <v>82</v>
      </c>
      <c r="AW4391" t="s">
        <v>82</v>
      </c>
      <c r="AY4391" t="s">
        <v>4681</v>
      </c>
      <c r="AZ4391" t="s">
        <v>4331</v>
      </c>
      <c r="BA4391" t="s">
        <v>774</v>
      </c>
      <c r="BB4391">
        <v>80231</v>
      </c>
      <c r="BC4391" t="s">
        <v>79</v>
      </c>
      <c r="BH4391" t="s">
        <v>15328</v>
      </c>
      <c r="BI4391" t="s">
        <v>67</v>
      </c>
      <c r="BJ4391">
        <v>841551064</v>
      </c>
    </row>
    <row r="4392" spans="1:62" x14ac:dyDescent="0.25">
      <c r="A4392" t="s">
        <v>15340</v>
      </c>
      <c r="B4392" s="2">
        <v>43517</v>
      </c>
      <c r="C4392" t="s">
        <v>63</v>
      </c>
      <c r="D4392" s="3">
        <v>43472.384842476851</v>
      </c>
      <c r="E4392" t="s">
        <v>64</v>
      </c>
      <c r="F4392" s="2">
        <v>43556</v>
      </c>
      <c r="G4392" s="2">
        <v>43808</v>
      </c>
      <c r="H4392" t="s">
        <v>15341</v>
      </c>
      <c r="I4392" t="s">
        <v>67</v>
      </c>
      <c r="J4392" t="s">
        <v>15342</v>
      </c>
      <c r="K4392" t="s">
        <v>67</v>
      </c>
      <c r="L4392" t="s">
        <v>15343</v>
      </c>
      <c r="M4392" t="s">
        <v>3857</v>
      </c>
      <c r="N4392">
        <v>59912</v>
      </c>
      <c r="O4392" t="s">
        <v>70</v>
      </c>
      <c r="P4392" t="s">
        <v>67</v>
      </c>
      <c r="Q4392" t="s">
        <v>15344</v>
      </c>
      <c r="S4392" t="s">
        <v>72</v>
      </c>
      <c r="T4392" t="s">
        <v>6285</v>
      </c>
      <c r="U4392" t="s">
        <v>6286</v>
      </c>
      <c r="V4392" t="s">
        <v>6287</v>
      </c>
      <c r="W4392" t="s">
        <v>774</v>
      </c>
      <c r="X4392" t="s">
        <v>14508</v>
      </c>
      <c r="Y4392" t="str">
        <f>"47-2181"</f>
        <v>47-2181</v>
      </c>
      <c r="Z4392" t="s">
        <v>14508</v>
      </c>
      <c r="AA4392">
        <v>238160</v>
      </c>
      <c r="AB4392">
        <v>2</v>
      </c>
      <c r="AC4392">
        <v>2</v>
      </c>
      <c r="AD4392" t="s">
        <v>79</v>
      </c>
      <c r="AE4392" t="s">
        <v>80</v>
      </c>
      <c r="AF4392">
        <v>40</v>
      </c>
      <c r="AG4392" s="4">
        <v>0.33333333333333331</v>
      </c>
      <c r="AH4392" s="4">
        <v>0.66666666666666663</v>
      </c>
      <c r="AI4392" s="5">
        <v>15.76</v>
      </c>
      <c r="AJ4392">
        <v>23.64</v>
      </c>
      <c r="AK4392">
        <v>26.64</v>
      </c>
      <c r="AL4392" t="s">
        <v>81</v>
      </c>
      <c r="AM4392" t="s">
        <v>82</v>
      </c>
      <c r="AO4392" t="s">
        <v>83</v>
      </c>
      <c r="AP4392" t="s">
        <v>67</v>
      </c>
      <c r="AQ4392" t="s">
        <v>67</v>
      </c>
      <c r="AR4392" t="s">
        <v>82</v>
      </c>
      <c r="AT4392" t="s">
        <v>82</v>
      </c>
      <c r="AW4392" t="s">
        <v>82</v>
      </c>
      <c r="AY4392" t="s">
        <v>15345</v>
      </c>
      <c r="AZ4392" t="s">
        <v>15346</v>
      </c>
      <c r="BA4392" t="s">
        <v>3857</v>
      </c>
      <c r="BB4392">
        <v>59912</v>
      </c>
      <c r="BC4392" t="s">
        <v>79</v>
      </c>
      <c r="BH4392" t="s">
        <v>15347</v>
      </c>
      <c r="BI4392" t="s">
        <v>67</v>
      </c>
      <c r="BJ4392">
        <v>475345544</v>
      </c>
    </row>
    <row r="4393" spans="1:62" x14ac:dyDescent="0.25">
      <c r="A4393" t="s">
        <v>15415</v>
      </c>
      <c r="B4393" s="2">
        <v>43517</v>
      </c>
      <c r="C4393" t="s">
        <v>63</v>
      </c>
      <c r="D4393" s="3">
        <v>43472.383213171299</v>
      </c>
      <c r="E4393" t="s">
        <v>64</v>
      </c>
      <c r="F4393" s="2">
        <v>43556</v>
      </c>
      <c r="G4393" s="2">
        <v>43799</v>
      </c>
      <c r="H4393" t="s">
        <v>15416</v>
      </c>
      <c r="I4393" t="s">
        <v>15417</v>
      </c>
      <c r="J4393" t="s">
        <v>15418</v>
      </c>
      <c r="L4393" t="s">
        <v>1671</v>
      </c>
      <c r="M4393" t="s">
        <v>136</v>
      </c>
      <c r="N4393">
        <v>20877</v>
      </c>
      <c r="O4393" t="s">
        <v>70</v>
      </c>
      <c r="Q4393" t="s">
        <v>15419</v>
      </c>
      <c r="S4393" t="s">
        <v>72</v>
      </c>
      <c r="T4393" t="s">
        <v>288</v>
      </c>
      <c r="U4393" t="s">
        <v>289</v>
      </c>
      <c r="V4393" t="s">
        <v>290</v>
      </c>
      <c r="W4393" t="s">
        <v>136</v>
      </c>
      <c r="X4393" t="s">
        <v>106</v>
      </c>
      <c r="Y4393" t="str">
        <f>"37-3011"</f>
        <v>37-3011</v>
      </c>
      <c r="Z4393" t="s">
        <v>94</v>
      </c>
      <c r="AA4393">
        <v>561730</v>
      </c>
      <c r="AB4393">
        <v>12</v>
      </c>
      <c r="AC4393">
        <v>12</v>
      </c>
      <c r="AD4393" t="s">
        <v>79</v>
      </c>
      <c r="AE4393" t="s">
        <v>95</v>
      </c>
      <c r="AF4393">
        <v>40</v>
      </c>
      <c r="AG4393" s="4">
        <v>0.33333333333333331</v>
      </c>
      <c r="AH4393" s="4">
        <v>0.66666666666666663</v>
      </c>
      <c r="AI4393" s="5">
        <v>14.73</v>
      </c>
      <c r="AJ4393">
        <v>22.1</v>
      </c>
      <c r="AL4393" t="s">
        <v>81</v>
      </c>
      <c r="AM4393" t="s">
        <v>82</v>
      </c>
      <c r="AO4393" t="s">
        <v>83</v>
      </c>
      <c r="AR4393" t="s">
        <v>82</v>
      </c>
      <c r="AT4393" t="s">
        <v>82</v>
      </c>
      <c r="AW4393" t="s">
        <v>82</v>
      </c>
      <c r="AY4393" t="s">
        <v>1671</v>
      </c>
      <c r="AZ4393" t="s">
        <v>291</v>
      </c>
      <c r="BA4393" t="s">
        <v>136</v>
      </c>
      <c r="BB4393">
        <v>20877</v>
      </c>
      <c r="BC4393" t="s">
        <v>79</v>
      </c>
      <c r="BH4393" t="s">
        <v>15417</v>
      </c>
      <c r="BI4393" t="s">
        <v>15418</v>
      </c>
      <c r="BJ4393">
        <v>300540209</v>
      </c>
    </row>
    <row r="4394" spans="1:62" x14ac:dyDescent="0.25">
      <c r="A4394" t="s">
        <v>15431</v>
      </c>
      <c r="B4394" s="2">
        <v>43517</v>
      </c>
      <c r="C4394" t="s">
        <v>63</v>
      </c>
      <c r="D4394" s="3">
        <v>43472.383039375003</v>
      </c>
      <c r="E4394" t="s">
        <v>64</v>
      </c>
      <c r="F4394" s="2">
        <v>43556</v>
      </c>
      <c r="G4394" s="2">
        <v>43773</v>
      </c>
      <c r="H4394" t="s">
        <v>15432</v>
      </c>
      <c r="I4394" t="s">
        <v>15433</v>
      </c>
      <c r="J4394" t="s">
        <v>15434</v>
      </c>
      <c r="L4394" t="s">
        <v>3859</v>
      </c>
      <c r="M4394" t="s">
        <v>3857</v>
      </c>
      <c r="N4394">
        <v>59758</v>
      </c>
      <c r="O4394" t="s">
        <v>70</v>
      </c>
      <c r="Q4394" t="s">
        <v>15435</v>
      </c>
      <c r="S4394" t="s">
        <v>72</v>
      </c>
      <c r="T4394" t="s">
        <v>651</v>
      </c>
      <c r="U4394" t="s">
        <v>652</v>
      </c>
      <c r="V4394" t="s">
        <v>653</v>
      </c>
      <c r="W4394" t="s">
        <v>207</v>
      </c>
      <c r="X4394" t="s">
        <v>1427</v>
      </c>
      <c r="Y4394" t="str">
        <f>"37-2012"</f>
        <v>37-2012</v>
      </c>
      <c r="Z4394" t="s">
        <v>373</v>
      </c>
      <c r="AA4394">
        <v>721110</v>
      </c>
      <c r="AB4394">
        <v>30</v>
      </c>
      <c r="AC4394">
        <v>30</v>
      </c>
      <c r="AD4394" t="s">
        <v>79</v>
      </c>
      <c r="AE4394" t="s">
        <v>95</v>
      </c>
      <c r="AF4394">
        <v>35</v>
      </c>
      <c r="AG4394" s="4">
        <v>0.375</v>
      </c>
      <c r="AH4394" s="4">
        <v>0.66666666666666663</v>
      </c>
      <c r="AI4394" s="5">
        <v>11.39</v>
      </c>
      <c r="AJ4394">
        <v>17.09</v>
      </c>
      <c r="AK4394">
        <v>18.21</v>
      </c>
      <c r="AL4394" t="s">
        <v>81</v>
      </c>
      <c r="AM4394" t="s">
        <v>82</v>
      </c>
      <c r="AO4394" t="s">
        <v>83</v>
      </c>
      <c r="AR4394" t="s">
        <v>82</v>
      </c>
      <c r="AT4394" t="s">
        <v>82</v>
      </c>
      <c r="AW4394" t="s">
        <v>72</v>
      </c>
      <c r="AX4394">
        <v>3</v>
      </c>
      <c r="AY4394" t="s">
        <v>3859</v>
      </c>
      <c r="AZ4394" t="s">
        <v>14944</v>
      </c>
      <c r="BA4394" t="s">
        <v>3857</v>
      </c>
      <c r="BB4394">
        <v>59758</v>
      </c>
      <c r="BC4394" t="s">
        <v>79</v>
      </c>
      <c r="BH4394" t="s">
        <v>15436</v>
      </c>
      <c r="BJ4394">
        <v>264460060</v>
      </c>
    </row>
    <row r="4395" spans="1:62" x14ac:dyDescent="0.25">
      <c r="A4395" t="s">
        <v>15517</v>
      </c>
      <c r="B4395" s="2">
        <v>43517</v>
      </c>
      <c r="C4395" t="s">
        <v>63</v>
      </c>
      <c r="D4395" s="3">
        <v>43472.385982534724</v>
      </c>
      <c r="E4395" t="s">
        <v>64</v>
      </c>
      <c r="F4395" s="2">
        <v>43556</v>
      </c>
      <c r="G4395" s="2">
        <v>43822</v>
      </c>
      <c r="H4395" t="s">
        <v>15518</v>
      </c>
      <c r="I4395" t="s">
        <v>67</v>
      </c>
      <c r="J4395" t="s">
        <v>15519</v>
      </c>
      <c r="K4395" t="s">
        <v>67</v>
      </c>
      <c r="L4395" t="s">
        <v>1310</v>
      </c>
      <c r="M4395" t="s">
        <v>308</v>
      </c>
      <c r="N4395">
        <v>7930</v>
      </c>
      <c r="O4395" t="s">
        <v>70</v>
      </c>
      <c r="Q4395" t="s">
        <v>15520</v>
      </c>
      <c r="S4395" t="s">
        <v>72</v>
      </c>
      <c r="T4395" t="s">
        <v>2824</v>
      </c>
      <c r="U4395" t="s">
        <v>2825</v>
      </c>
      <c r="V4395" t="s">
        <v>642</v>
      </c>
      <c r="W4395" t="s">
        <v>105</v>
      </c>
      <c r="X4395" t="s">
        <v>15521</v>
      </c>
      <c r="Y4395" t="str">
        <f>"35-2021"</f>
        <v>35-2021</v>
      </c>
      <c r="Z4395" t="s">
        <v>221</v>
      </c>
      <c r="AA4395">
        <v>111421</v>
      </c>
      <c r="AB4395">
        <v>2</v>
      </c>
      <c r="AC4395">
        <v>2</v>
      </c>
      <c r="AD4395" t="s">
        <v>79</v>
      </c>
      <c r="AE4395" t="s">
        <v>95</v>
      </c>
      <c r="AF4395">
        <v>40</v>
      </c>
      <c r="AG4395" s="4">
        <v>0.20833333333333334</v>
      </c>
      <c r="AH4395" s="4">
        <v>0.91666666666666663</v>
      </c>
      <c r="AI4395" s="5">
        <v>12.5</v>
      </c>
      <c r="AJ4395">
        <v>18.75</v>
      </c>
      <c r="AK4395">
        <v>19.670000000000002</v>
      </c>
      <c r="AL4395" t="s">
        <v>81</v>
      </c>
      <c r="AM4395" t="s">
        <v>82</v>
      </c>
      <c r="AO4395" t="s">
        <v>83</v>
      </c>
      <c r="AP4395" t="s">
        <v>67</v>
      </c>
      <c r="AQ4395" t="s">
        <v>67</v>
      </c>
      <c r="AR4395" t="s">
        <v>82</v>
      </c>
      <c r="AT4395" t="s">
        <v>82</v>
      </c>
      <c r="AW4395" t="s">
        <v>82</v>
      </c>
      <c r="AY4395" t="s">
        <v>1310</v>
      </c>
      <c r="AZ4395" t="s">
        <v>1303</v>
      </c>
      <c r="BA4395" t="s">
        <v>308</v>
      </c>
      <c r="BB4395">
        <v>7930</v>
      </c>
      <c r="BC4395" t="s">
        <v>79</v>
      </c>
      <c r="BH4395" t="s">
        <v>15522</v>
      </c>
      <c r="BI4395" t="s">
        <v>67</v>
      </c>
      <c r="BJ4395">
        <v>223624852</v>
      </c>
    </row>
    <row r="4396" spans="1:62" x14ac:dyDescent="0.25">
      <c r="A4396" t="s">
        <v>15530</v>
      </c>
      <c r="B4396" s="2">
        <v>43517</v>
      </c>
      <c r="C4396" t="s">
        <v>63</v>
      </c>
      <c r="D4396" s="3">
        <v>43472.387608935183</v>
      </c>
      <c r="E4396" t="s">
        <v>64</v>
      </c>
      <c r="F4396" s="2">
        <v>43556</v>
      </c>
      <c r="G4396" s="2">
        <v>43800</v>
      </c>
      <c r="H4396" t="s">
        <v>15531</v>
      </c>
      <c r="I4396" t="s">
        <v>15532</v>
      </c>
      <c r="J4396" t="s">
        <v>15533</v>
      </c>
      <c r="K4396" t="s">
        <v>67</v>
      </c>
      <c r="L4396" t="s">
        <v>15534</v>
      </c>
      <c r="M4396" t="s">
        <v>783</v>
      </c>
      <c r="N4396">
        <v>44065</v>
      </c>
      <c r="O4396" t="s">
        <v>70</v>
      </c>
      <c r="P4396" t="s">
        <v>67</v>
      </c>
      <c r="Q4396" t="s">
        <v>15535</v>
      </c>
      <c r="S4396" t="s">
        <v>72</v>
      </c>
      <c r="T4396" t="s">
        <v>7052</v>
      </c>
      <c r="U4396" t="s">
        <v>6798</v>
      </c>
      <c r="V4396" t="s">
        <v>6799</v>
      </c>
      <c r="W4396" t="s">
        <v>783</v>
      </c>
      <c r="X4396" t="s">
        <v>106</v>
      </c>
      <c r="Y4396" t="str">
        <f>"37-3011"</f>
        <v>37-3011</v>
      </c>
      <c r="Z4396" t="s">
        <v>94</v>
      </c>
      <c r="AA4396">
        <v>561730</v>
      </c>
      <c r="AB4396">
        <v>6</v>
      </c>
      <c r="AC4396">
        <v>6</v>
      </c>
      <c r="AD4396" t="s">
        <v>79</v>
      </c>
      <c r="AE4396" t="s">
        <v>80</v>
      </c>
      <c r="AF4396">
        <v>40</v>
      </c>
      <c r="AG4396" s="4">
        <v>0.375</v>
      </c>
      <c r="AH4396" s="4">
        <v>0.70833333333333337</v>
      </c>
      <c r="AI4396" s="5">
        <v>13.7</v>
      </c>
      <c r="AJ4396">
        <v>20.55</v>
      </c>
      <c r="AK4396">
        <v>20.55</v>
      </c>
      <c r="AL4396" t="s">
        <v>81</v>
      </c>
      <c r="AM4396" t="s">
        <v>82</v>
      </c>
      <c r="AO4396" t="s">
        <v>83</v>
      </c>
      <c r="AR4396" t="s">
        <v>82</v>
      </c>
      <c r="AT4396" t="s">
        <v>82</v>
      </c>
      <c r="AW4396" t="s">
        <v>82</v>
      </c>
      <c r="AY4396" t="s">
        <v>15534</v>
      </c>
      <c r="AZ4396" t="s">
        <v>10080</v>
      </c>
      <c r="BA4396" t="s">
        <v>783</v>
      </c>
      <c r="BB4396">
        <v>44065</v>
      </c>
      <c r="BC4396" t="s">
        <v>79</v>
      </c>
      <c r="BH4396" t="s">
        <v>15533</v>
      </c>
      <c r="BJ4396">
        <v>341925889</v>
      </c>
    </row>
    <row r="4397" spans="1:62" x14ac:dyDescent="0.25">
      <c r="A4397" t="s">
        <v>15556</v>
      </c>
      <c r="B4397" s="2">
        <v>43517</v>
      </c>
      <c r="C4397" t="s">
        <v>63</v>
      </c>
      <c r="D4397" s="3">
        <v>43472.383582951392</v>
      </c>
      <c r="E4397" t="s">
        <v>64</v>
      </c>
      <c r="F4397" s="2">
        <v>43556</v>
      </c>
      <c r="G4397" s="2">
        <v>43800</v>
      </c>
      <c r="H4397" t="s">
        <v>15557</v>
      </c>
      <c r="I4397" t="s">
        <v>15558</v>
      </c>
      <c r="J4397" t="s">
        <v>15559</v>
      </c>
      <c r="L4397" t="s">
        <v>15560</v>
      </c>
      <c r="M4397" t="s">
        <v>278</v>
      </c>
      <c r="N4397">
        <v>22835</v>
      </c>
      <c r="O4397" t="s">
        <v>70</v>
      </c>
      <c r="Q4397" t="s">
        <v>15561</v>
      </c>
      <c r="S4397" t="s">
        <v>72</v>
      </c>
      <c r="T4397" t="s">
        <v>651</v>
      </c>
      <c r="U4397" t="s">
        <v>652</v>
      </c>
      <c r="V4397" t="s">
        <v>653</v>
      </c>
      <c r="W4397" t="s">
        <v>207</v>
      </c>
      <c r="X4397" t="s">
        <v>1427</v>
      </c>
      <c r="Y4397" t="str">
        <f>"37-2012"</f>
        <v>37-2012</v>
      </c>
      <c r="Z4397" t="s">
        <v>373</v>
      </c>
      <c r="AA4397">
        <v>721110</v>
      </c>
      <c r="AB4397">
        <v>15</v>
      </c>
      <c r="AC4397">
        <v>15</v>
      </c>
      <c r="AD4397" t="s">
        <v>79</v>
      </c>
      <c r="AE4397" t="s">
        <v>80</v>
      </c>
      <c r="AF4397">
        <v>40</v>
      </c>
      <c r="AG4397" s="4">
        <v>0.375</v>
      </c>
      <c r="AH4397" s="4">
        <v>0.70833333333333337</v>
      </c>
      <c r="AI4397" s="5">
        <v>9.61</v>
      </c>
      <c r="AJ4397">
        <v>14.42</v>
      </c>
      <c r="AK4397">
        <v>15.87</v>
      </c>
      <c r="AL4397" t="s">
        <v>81</v>
      </c>
      <c r="AM4397" t="s">
        <v>82</v>
      </c>
      <c r="AO4397" t="s">
        <v>83</v>
      </c>
      <c r="AR4397" t="s">
        <v>82</v>
      </c>
      <c r="AT4397" t="s">
        <v>82</v>
      </c>
      <c r="AW4397" t="s">
        <v>72</v>
      </c>
      <c r="AX4397">
        <v>3</v>
      </c>
      <c r="AY4397" t="s">
        <v>15560</v>
      </c>
      <c r="AZ4397" t="s">
        <v>15562</v>
      </c>
      <c r="BA4397" t="s">
        <v>278</v>
      </c>
      <c r="BB4397">
        <v>22835</v>
      </c>
      <c r="BC4397" t="s">
        <v>87</v>
      </c>
      <c r="BH4397" t="s">
        <v>15559</v>
      </c>
      <c r="BJ4397">
        <v>454867851</v>
      </c>
    </row>
    <row r="4398" spans="1:62" x14ac:dyDescent="0.25">
      <c r="A4398" t="s">
        <v>15571</v>
      </c>
      <c r="B4398" s="2">
        <v>43517</v>
      </c>
      <c r="C4398" t="s">
        <v>63</v>
      </c>
      <c r="D4398" s="3">
        <v>43472.383387581016</v>
      </c>
      <c r="E4398" t="s">
        <v>64</v>
      </c>
      <c r="F4398" s="2">
        <v>43556</v>
      </c>
      <c r="G4398" s="2">
        <v>43814</v>
      </c>
      <c r="H4398" t="s">
        <v>15572</v>
      </c>
      <c r="I4398" t="s">
        <v>67</v>
      </c>
      <c r="J4398" t="s">
        <v>5405</v>
      </c>
      <c r="K4398" t="s">
        <v>5406</v>
      </c>
      <c r="L4398" t="s">
        <v>4180</v>
      </c>
      <c r="M4398" t="s">
        <v>626</v>
      </c>
      <c r="N4398">
        <v>72223</v>
      </c>
      <c r="O4398" t="s">
        <v>70</v>
      </c>
      <c r="P4398" t="s">
        <v>67</v>
      </c>
      <c r="Q4398" t="s">
        <v>5407</v>
      </c>
      <c r="S4398" t="s">
        <v>72</v>
      </c>
      <c r="T4398" t="s">
        <v>640</v>
      </c>
      <c r="U4398" t="s">
        <v>641</v>
      </c>
      <c r="V4398" t="s">
        <v>642</v>
      </c>
      <c r="W4398" t="s">
        <v>105</v>
      </c>
      <c r="X4398" t="s">
        <v>106</v>
      </c>
      <c r="Y4398" t="str">
        <f>"37-3011"</f>
        <v>37-3011</v>
      </c>
      <c r="Z4398" t="s">
        <v>94</v>
      </c>
      <c r="AA4398">
        <v>561730</v>
      </c>
      <c r="AB4398">
        <v>12</v>
      </c>
      <c r="AC4398">
        <v>12</v>
      </c>
      <c r="AD4398" t="s">
        <v>79</v>
      </c>
      <c r="AE4398" t="s">
        <v>95</v>
      </c>
      <c r="AF4398">
        <v>40</v>
      </c>
      <c r="AG4398" s="4">
        <v>0.3125</v>
      </c>
      <c r="AH4398" s="4">
        <v>0.70833333333333337</v>
      </c>
      <c r="AI4398" s="5">
        <v>11.86</v>
      </c>
      <c r="AJ4398">
        <v>17.79</v>
      </c>
      <c r="AL4398" t="s">
        <v>81</v>
      </c>
      <c r="AM4398" t="s">
        <v>82</v>
      </c>
      <c r="AO4398" t="s">
        <v>83</v>
      </c>
      <c r="AP4398" t="s">
        <v>67</v>
      </c>
      <c r="AQ4398" t="s">
        <v>67</v>
      </c>
      <c r="AR4398" t="s">
        <v>82</v>
      </c>
      <c r="AT4398" t="s">
        <v>82</v>
      </c>
      <c r="AW4398" t="s">
        <v>82</v>
      </c>
      <c r="AY4398" t="s">
        <v>4180</v>
      </c>
      <c r="AZ4398" t="s">
        <v>4182</v>
      </c>
      <c r="BA4398" t="s">
        <v>626</v>
      </c>
      <c r="BB4398">
        <v>72223</v>
      </c>
      <c r="BC4398" t="s">
        <v>79</v>
      </c>
      <c r="BH4398" t="s">
        <v>5405</v>
      </c>
      <c r="BI4398" t="s">
        <v>67</v>
      </c>
      <c r="BJ4398">
        <v>450607661</v>
      </c>
    </row>
    <row r="4399" spans="1:62" x14ac:dyDescent="0.25">
      <c r="A4399" t="s">
        <v>15594</v>
      </c>
      <c r="B4399" s="2">
        <v>43517</v>
      </c>
      <c r="C4399" t="s">
        <v>63</v>
      </c>
      <c r="D4399" s="3">
        <v>43472.385469155095</v>
      </c>
      <c r="E4399" t="s">
        <v>64</v>
      </c>
      <c r="F4399" s="2">
        <v>43556</v>
      </c>
      <c r="G4399" s="2">
        <v>43784</v>
      </c>
      <c r="H4399" t="s">
        <v>15595</v>
      </c>
      <c r="I4399" t="s">
        <v>67</v>
      </c>
      <c r="J4399" t="s">
        <v>15596</v>
      </c>
      <c r="K4399" t="s">
        <v>67</v>
      </c>
      <c r="L4399" t="s">
        <v>14282</v>
      </c>
      <c r="M4399" t="s">
        <v>774</v>
      </c>
      <c r="N4399">
        <v>80214</v>
      </c>
      <c r="O4399" t="s">
        <v>70</v>
      </c>
      <c r="P4399" t="s">
        <v>67</v>
      </c>
      <c r="Q4399" t="s">
        <v>15597</v>
      </c>
      <c r="S4399" t="s">
        <v>72</v>
      </c>
      <c r="T4399" t="s">
        <v>6285</v>
      </c>
      <c r="U4399" t="s">
        <v>6286</v>
      </c>
      <c r="V4399" t="s">
        <v>6287</v>
      </c>
      <c r="W4399" t="s">
        <v>774</v>
      </c>
      <c r="X4399" t="s">
        <v>94</v>
      </c>
      <c r="Y4399" t="str">
        <f>"37-3011"</f>
        <v>37-3011</v>
      </c>
      <c r="Z4399" t="s">
        <v>94</v>
      </c>
      <c r="AA4399">
        <v>561730</v>
      </c>
      <c r="AB4399">
        <v>30</v>
      </c>
      <c r="AC4399">
        <v>30</v>
      </c>
      <c r="AD4399" t="s">
        <v>79</v>
      </c>
      <c r="AE4399" t="s">
        <v>80</v>
      </c>
      <c r="AF4399">
        <v>40</v>
      </c>
      <c r="AG4399" s="4">
        <v>0.29166666666666669</v>
      </c>
      <c r="AH4399" s="4">
        <v>0.64583333333333337</v>
      </c>
      <c r="AI4399" s="5">
        <v>16.07</v>
      </c>
      <c r="AJ4399">
        <v>24.1</v>
      </c>
      <c r="AK4399">
        <v>27</v>
      </c>
      <c r="AL4399" t="s">
        <v>81</v>
      </c>
      <c r="AM4399" t="s">
        <v>82</v>
      </c>
      <c r="AO4399" t="s">
        <v>83</v>
      </c>
      <c r="AP4399" t="s">
        <v>67</v>
      </c>
      <c r="AQ4399" t="s">
        <v>67</v>
      </c>
      <c r="AR4399" t="s">
        <v>82</v>
      </c>
      <c r="AT4399" t="s">
        <v>82</v>
      </c>
      <c r="AW4399" t="s">
        <v>82</v>
      </c>
      <c r="AY4399" t="s">
        <v>8137</v>
      </c>
      <c r="AZ4399" t="s">
        <v>713</v>
      </c>
      <c r="BA4399" t="s">
        <v>774</v>
      </c>
      <c r="BB4399">
        <v>80214</v>
      </c>
      <c r="BC4399" t="s">
        <v>79</v>
      </c>
      <c r="BH4399" t="s">
        <v>15598</v>
      </c>
      <c r="BI4399" t="s">
        <v>67</v>
      </c>
      <c r="BJ4399">
        <v>462470258</v>
      </c>
    </row>
    <row r="4400" spans="1:62" x14ac:dyDescent="0.25">
      <c r="A4400" t="s">
        <v>15648</v>
      </c>
      <c r="B4400" s="2">
        <v>43517</v>
      </c>
      <c r="C4400" t="s">
        <v>63</v>
      </c>
      <c r="D4400" s="3">
        <v>43472.386052233793</v>
      </c>
      <c r="E4400" t="s">
        <v>64</v>
      </c>
      <c r="F4400" s="2">
        <v>43556</v>
      </c>
      <c r="G4400" s="2">
        <v>43769</v>
      </c>
      <c r="H4400" t="s">
        <v>15649</v>
      </c>
      <c r="I4400" t="s">
        <v>15650</v>
      </c>
      <c r="J4400" t="s">
        <v>15651</v>
      </c>
      <c r="K4400" t="s">
        <v>67</v>
      </c>
      <c r="L4400" t="s">
        <v>15652</v>
      </c>
      <c r="M4400" t="s">
        <v>881</v>
      </c>
      <c r="N4400">
        <v>83406</v>
      </c>
      <c r="O4400" t="s">
        <v>70</v>
      </c>
      <c r="P4400" t="s">
        <v>67</v>
      </c>
      <c r="Q4400" t="s">
        <v>15653</v>
      </c>
      <c r="S4400" t="s">
        <v>72</v>
      </c>
      <c r="T4400" t="s">
        <v>6285</v>
      </c>
      <c r="U4400" t="s">
        <v>6286</v>
      </c>
      <c r="V4400" t="s">
        <v>6287</v>
      </c>
      <c r="W4400" t="s">
        <v>774</v>
      </c>
      <c r="X4400" t="s">
        <v>94</v>
      </c>
      <c r="Y4400" t="str">
        <f>"37-3011"</f>
        <v>37-3011</v>
      </c>
      <c r="Z4400" t="s">
        <v>94</v>
      </c>
      <c r="AA4400">
        <v>561730</v>
      </c>
      <c r="AB4400">
        <v>20</v>
      </c>
      <c r="AC4400">
        <v>20</v>
      </c>
      <c r="AD4400" t="s">
        <v>79</v>
      </c>
      <c r="AE4400" t="s">
        <v>80</v>
      </c>
      <c r="AF4400">
        <v>40</v>
      </c>
      <c r="AG4400" s="4">
        <v>0.33333333333333331</v>
      </c>
      <c r="AH4400" s="4">
        <v>0.70833333333333337</v>
      </c>
      <c r="AI4400" s="5">
        <v>12.82</v>
      </c>
      <c r="AJ4400">
        <v>19.23</v>
      </c>
      <c r="AK4400">
        <v>21</v>
      </c>
      <c r="AL4400" t="s">
        <v>81</v>
      </c>
      <c r="AM4400" t="s">
        <v>82</v>
      </c>
      <c r="AO4400" t="s">
        <v>83</v>
      </c>
      <c r="AP4400" t="s">
        <v>67</v>
      </c>
      <c r="AQ4400" t="s">
        <v>67</v>
      </c>
      <c r="AR4400" t="s">
        <v>82</v>
      </c>
      <c r="AT4400" t="s">
        <v>82</v>
      </c>
      <c r="AW4400" t="s">
        <v>82</v>
      </c>
      <c r="AY4400" t="s">
        <v>8266</v>
      </c>
      <c r="AZ4400" t="s">
        <v>8268</v>
      </c>
      <c r="BA4400" t="s">
        <v>881</v>
      </c>
      <c r="BB4400">
        <v>83406</v>
      </c>
      <c r="BC4400" t="s">
        <v>79</v>
      </c>
      <c r="BH4400" t="s">
        <v>15654</v>
      </c>
      <c r="BI4400" t="s">
        <v>67</v>
      </c>
      <c r="BJ4400">
        <v>331049747</v>
      </c>
    </row>
    <row r="4401" spans="1:62" x14ac:dyDescent="0.25">
      <c r="A4401" t="s">
        <v>15717</v>
      </c>
      <c r="B4401" s="2">
        <v>43517</v>
      </c>
      <c r="C4401" t="s">
        <v>63</v>
      </c>
      <c r="D4401" s="3">
        <v>43472.383023981478</v>
      </c>
      <c r="E4401" t="s">
        <v>64</v>
      </c>
      <c r="F4401" s="2">
        <v>43556</v>
      </c>
      <c r="G4401" s="2">
        <v>43811</v>
      </c>
      <c r="H4401" t="s">
        <v>3091</v>
      </c>
      <c r="I4401" t="s">
        <v>67</v>
      </c>
      <c r="J4401" t="s">
        <v>3092</v>
      </c>
      <c r="K4401" t="s">
        <v>67</v>
      </c>
      <c r="L4401" t="s">
        <v>3093</v>
      </c>
      <c r="M4401" t="s">
        <v>308</v>
      </c>
      <c r="N4401">
        <v>7444</v>
      </c>
      <c r="O4401" t="s">
        <v>70</v>
      </c>
      <c r="P4401" t="s">
        <v>67</v>
      </c>
      <c r="Q4401" t="s">
        <v>3094</v>
      </c>
      <c r="S4401" t="s">
        <v>72</v>
      </c>
      <c r="T4401" t="s">
        <v>2824</v>
      </c>
      <c r="U4401" t="s">
        <v>2825</v>
      </c>
      <c r="V4401" t="s">
        <v>642</v>
      </c>
      <c r="W4401" t="s">
        <v>105</v>
      </c>
      <c r="X4401" t="s">
        <v>106</v>
      </c>
      <c r="Y4401" t="str">
        <f>"37-3011"</f>
        <v>37-3011</v>
      </c>
      <c r="Z4401" t="s">
        <v>94</v>
      </c>
      <c r="AA4401">
        <v>561730</v>
      </c>
      <c r="AB4401">
        <v>5</v>
      </c>
      <c r="AC4401">
        <v>5</v>
      </c>
      <c r="AD4401" t="s">
        <v>79</v>
      </c>
      <c r="AE4401" t="s">
        <v>80</v>
      </c>
      <c r="AF4401">
        <v>40</v>
      </c>
      <c r="AG4401" s="4">
        <v>0.33333333333333331</v>
      </c>
      <c r="AH4401" s="4">
        <v>0.66666666666666663</v>
      </c>
      <c r="AI4401" s="5">
        <v>16.809999999999999</v>
      </c>
      <c r="AJ4401">
        <v>25.22</v>
      </c>
      <c r="AL4401" t="s">
        <v>81</v>
      </c>
      <c r="AM4401" t="s">
        <v>82</v>
      </c>
      <c r="AO4401" t="s">
        <v>83</v>
      </c>
      <c r="AP4401" t="s">
        <v>67</v>
      </c>
      <c r="AQ4401" t="s">
        <v>67</v>
      </c>
      <c r="AR4401" t="s">
        <v>82</v>
      </c>
      <c r="AT4401" t="s">
        <v>82</v>
      </c>
      <c r="AW4401" t="s">
        <v>82</v>
      </c>
      <c r="AY4401" t="s">
        <v>3095</v>
      </c>
      <c r="AZ4401" t="s">
        <v>2858</v>
      </c>
      <c r="BA4401" t="s">
        <v>308</v>
      </c>
      <c r="BB4401">
        <v>7647</v>
      </c>
      <c r="BC4401" t="s">
        <v>79</v>
      </c>
      <c r="BH4401" t="s">
        <v>3096</v>
      </c>
      <c r="BI4401" t="s">
        <v>67</v>
      </c>
      <c r="BJ4401">
        <v>222590352</v>
      </c>
    </row>
    <row r="4402" spans="1:62" x14ac:dyDescent="0.25">
      <c r="A4402" t="s">
        <v>15730</v>
      </c>
      <c r="B4402" s="2">
        <v>43517</v>
      </c>
      <c r="C4402" t="s">
        <v>63</v>
      </c>
      <c r="D4402" s="3">
        <v>43472.383047523152</v>
      </c>
      <c r="E4402" t="s">
        <v>64</v>
      </c>
      <c r="F4402" s="2">
        <v>43556</v>
      </c>
      <c r="G4402" s="2">
        <v>43800</v>
      </c>
      <c r="H4402" t="s">
        <v>15557</v>
      </c>
      <c r="I4402" t="s">
        <v>15558</v>
      </c>
      <c r="J4402" t="s">
        <v>15559</v>
      </c>
      <c r="L4402" t="s">
        <v>15560</v>
      </c>
      <c r="M4402" t="s">
        <v>278</v>
      </c>
      <c r="N4402">
        <v>22835</v>
      </c>
      <c r="O4402" t="s">
        <v>70</v>
      </c>
      <c r="Q4402" t="s">
        <v>15561</v>
      </c>
      <c r="S4402" t="s">
        <v>72</v>
      </c>
      <c r="T4402" t="s">
        <v>651</v>
      </c>
      <c r="U4402" t="s">
        <v>652</v>
      </c>
      <c r="V4402" t="s">
        <v>653</v>
      </c>
      <c r="W4402" t="s">
        <v>207</v>
      </c>
      <c r="X4402" t="s">
        <v>1241</v>
      </c>
      <c r="Y4402" t="str">
        <f>"35-9021"</f>
        <v>35-9021</v>
      </c>
      <c r="Z4402" t="s">
        <v>315</v>
      </c>
      <c r="AA4402">
        <v>721110</v>
      </c>
      <c r="AB4402">
        <v>10</v>
      </c>
      <c r="AC4402">
        <v>10</v>
      </c>
      <c r="AD4402" t="s">
        <v>79</v>
      </c>
      <c r="AE4402" t="s">
        <v>80</v>
      </c>
      <c r="AF4402">
        <v>40</v>
      </c>
      <c r="AG4402" s="4">
        <v>0.375</v>
      </c>
      <c r="AH4402" s="4">
        <v>0.70833333333333337</v>
      </c>
      <c r="AI4402" s="6">
        <v>10</v>
      </c>
      <c r="AJ4402">
        <v>15</v>
      </c>
      <c r="AK4402">
        <v>15.36</v>
      </c>
      <c r="AL4402" t="s">
        <v>81</v>
      </c>
      <c r="AM4402" t="s">
        <v>82</v>
      </c>
      <c r="AO4402" t="s">
        <v>83</v>
      </c>
      <c r="AR4402" t="s">
        <v>82</v>
      </c>
      <c r="AT4402" t="s">
        <v>82</v>
      </c>
      <c r="AW4402" t="s">
        <v>72</v>
      </c>
      <c r="AX4402">
        <v>3</v>
      </c>
      <c r="AY4402" t="s">
        <v>15560</v>
      </c>
      <c r="AZ4402" t="s">
        <v>15562</v>
      </c>
      <c r="BA4402" t="s">
        <v>278</v>
      </c>
      <c r="BB4402">
        <v>22835</v>
      </c>
      <c r="BC4402" t="s">
        <v>87</v>
      </c>
      <c r="BH4402" t="s">
        <v>15559</v>
      </c>
      <c r="BJ4402">
        <v>454867851</v>
      </c>
    </row>
    <row r="4403" spans="1:62" x14ac:dyDescent="0.25">
      <c r="A4403" t="s">
        <v>15797</v>
      </c>
      <c r="B4403" s="2">
        <v>43517</v>
      </c>
      <c r="C4403" t="s">
        <v>63</v>
      </c>
      <c r="D4403" s="3">
        <v>43472.38616991898</v>
      </c>
      <c r="E4403" t="s">
        <v>64</v>
      </c>
      <c r="F4403" s="2">
        <v>43556</v>
      </c>
      <c r="G4403" s="2">
        <v>43829</v>
      </c>
      <c r="H4403" t="s">
        <v>15798</v>
      </c>
      <c r="I4403" t="s">
        <v>67</v>
      </c>
      <c r="J4403" t="s">
        <v>15799</v>
      </c>
      <c r="K4403" t="s">
        <v>67</v>
      </c>
      <c r="L4403" t="s">
        <v>15800</v>
      </c>
      <c r="M4403" t="s">
        <v>783</v>
      </c>
      <c r="N4403">
        <v>44056</v>
      </c>
      <c r="O4403" t="s">
        <v>70</v>
      </c>
      <c r="P4403" t="s">
        <v>67</v>
      </c>
      <c r="Q4403" t="s">
        <v>15801</v>
      </c>
      <c r="S4403" t="s">
        <v>72</v>
      </c>
      <c r="T4403" t="s">
        <v>6285</v>
      </c>
      <c r="U4403" t="s">
        <v>6286</v>
      </c>
      <c r="V4403" t="s">
        <v>6287</v>
      </c>
      <c r="W4403" t="s">
        <v>774</v>
      </c>
      <c r="X4403" t="s">
        <v>1383</v>
      </c>
      <c r="Y4403" t="str">
        <f>"47-2051"</f>
        <v>47-2051</v>
      </c>
      <c r="Z4403" t="s">
        <v>1383</v>
      </c>
      <c r="AA4403">
        <v>238110</v>
      </c>
      <c r="AB4403">
        <v>8</v>
      </c>
      <c r="AC4403">
        <v>8</v>
      </c>
      <c r="AD4403" t="s">
        <v>79</v>
      </c>
      <c r="AE4403" t="s">
        <v>80</v>
      </c>
      <c r="AF4403">
        <v>40</v>
      </c>
      <c r="AG4403" s="4">
        <v>0.29166666666666669</v>
      </c>
      <c r="AH4403" s="4">
        <v>0.66666666666666663</v>
      </c>
      <c r="AI4403" s="5">
        <v>24.89</v>
      </c>
      <c r="AJ4403">
        <v>37.33</v>
      </c>
      <c r="AK4403">
        <v>40.5</v>
      </c>
      <c r="AL4403" t="s">
        <v>81</v>
      </c>
      <c r="AM4403" t="s">
        <v>82</v>
      </c>
      <c r="AO4403" t="s">
        <v>83</v>
      </c>
      <c r="AP4403" t="s">
        <v>67</v>
      </c>
      <c r="AQ4403" t="s">
        <v>67</v>
      </c>
      <c r="AR4403" t="s">
        <v>82</v>
      </c>
      <c r="AT4403" t="s">
        <v>82</v>
      </c>
      <c r="AW4403" t="s">
        <v>82</v>
      </c>
      <c r="AY4403" t="s">
        <v>15802</v>
      </c>
      <c r="AZ4403" t="s">
        <v>2541</v>
      </c>
      <c r="BA4403" t="s">
        <v>783</v>
      </c>
      <c r="BB4403">
        <v>44056</v>
      </c>
      <c r="BC4403" t="s">
        <v>79</v>
      </c>
      <c r="BH4403" t="s">
        <v>15803</v>
      </c>
      <c r="BI4403" t="s">
        <v>67</v>
      </c>
      <c r="BJ4403">
        <v>900923597</v>
      </c>
    </row>
    <row r="4404" spans="1:62" x14ac:dyDescent="0.25">
      <c r="A4404" t="s">
        <v>15887</v>
      </c>
      <c r="B4404" s="2">
        <v>43517</v>
      </c>
      <c r="C4404" t="s">
        <v>63</v>
      </c>
      <c r="D4404" s="3">
        <v>43472.386325462961</v>
      </c>
      <c r="E4404" t="s">
        <v>64</v>
      </c>
      <c r="F4404" s="2">
        <v>43556</v>
      </c>
      <c r="G4404" s="2">
        <v>43822</v>
      </c>
      <c r="H4404" t="s">
        <v>15518</v>
      </c>
      <c r="I4404" t="s">
        <v>67</v>
      </c>
      <c r="J4404" t="s">
        <v>15519</v>
      </c>
      <c r="K4404" t="s">
        <v>67</v>
      </c>
      <c r="L4404" t="s">
        <v>1310</v>
      </c>
      <c r="M4404" t="s">
        <v>308</v>
      </c>
      <c r="N4404">
        <v>7930</v>
      </c>
      <c r="O4404" t="s">
        <v>70</v>
      </c>
      <c r="P4404" t="s">
        <v>67</v>
      </c>
      <c r="Q4404" t="s">
        <v>15520</v>
      </c>
      <c r="S4404" t="s">
        <v>72</v>
      </c>
      <c r="T4404" t="s">
        <v>2824</v>
      </c>
      <c r="U4404" t="s">
        <v>2825</v>
      </c>
      <c r="V4404" t="s">
        <v>642</v>
      </c>
      <c r="W4404" t="s">
        <v>105</v>
      </c>
      <c r="X4404" t="s">
        <v>15521</v>
      </c>
      <c r="Y4404" t="str">
        <f>"43-5081"</f>
        <v>43-5081</v>
      </c>
      <c r="Z4404" t="s">
        <v>11908</v>
      </c>
      <c r="AA4404">
        <v>111421</v>
      </c>
      <c r="AB4404">
        <v>4</v>
      </c>
      <c r="AC4404">
        <v>4</v>
      </c>
      <c r="AD4404" t="s">
        <v>79</v>
      </c>
      <c r="AE4404" t="s">
        <v>95</v>
      </c>
      <c r="AF4404">
        <v>40</v>
      </c>
      <c r="AG4404" s="4">
        <v>0.20833333333333334</v>
      </c>
      <c r="AH4404" s="4">
        <v>0.91666666666666663</v>
      </c>
      <c r="AI4404" s="5">
        <v>13.64</v>
      </c>
      <c r="AJ4404">
        <v>20.46</v>
      </c>
      <c r="AL4404" t="s">
        <v>81</v>
      </c>
      <c r="AM4404" t="s">
        <v>82</v>
      </c>
      <c r="AO4404" t="s">
        <v>83</v>
      </c>
      <c r="AP4404" t="s">
        <v>67</v>
      </c>
      <c r="AQ4404" t="s">
        <v>67</v>
      </c>
      <c r="AR4404" t="s">
        <v>82</v>
      </c>
      <c r="AT4404" t="s">
        <v>82</v>
      </c>
      <c r="AW4404" t="s">
        <v>82</v>
      </c>
      <c r="AY4404" t="s">
        <v>1310</v>
      </c>
      <c r="AZ4404" t="s">
        <v>1303</v>
      </c>
      <c r="BA4404" t="s">
        <v>308</v>
      </c>
      <c r="BB4404">
        <v>7930</v>
      </c>
      <c r="BC4404" t="s">
        <v>79</v>
      </c>
      <c r="BH4404" t="s">
        <v>15522</v>
      </c>
      <c r="BI4404" t="s">
        <v>67</v>
      </c>
      <c r="BJ4404">
        <v>223624852</v>
      </c>
    </row>
    <row r="4405" spans="1:62" x14ac:dyDescent="0.25">
      <c r="A4405" t="s">
        <v>15968</v>
      </c>
      <c r="B4405" s="2">
        <v>43517</v>
      </c>
      <c r="C4405" t="s">
        <v>63</v>
      </c>
      <c r="D4405" s="3">
        <v>43472.383065462964</v>
      </c>
      <c r="E4405" t="s">
        <v>64</v>
      </c>
      <c r="F4405" s="2">
        <v>43556</v>
      </c>
      <c r="G4405" s="2">
        <v>43791</v>
      </c>
      <c r="H4405" t="s">
        <v>2882</v>
      </c>
      <c r="I4405" t="s">
        <v>67</v>
      </c>
      <c r="J4405" t="s">
        <v>2883</v>
      </c>
      <c r="K4405" t="s">
        <v>67</v>
      </c>
      <c r="L4405" t="s">
        <v>170</v>
      </c>
      <c r="M4405" t="s">
        <v>166</v>
      </c>
      <c r="N4405">
        <v>84104</v>
      </c>
      <c r="O4405" t="s">
        <v>70</v>
      </c>
      <c r="P4405" t="s">
        <v>67</v>
      </c>
      <c r="Q4405" t="s">
        <v>2884</v>
      </c>
      <c r="S4405" t="s">
        <v>72</v>
      </c>
      <c r="T4405" t="s">
        <v>2824</v>
      </c>
      <c r="U4405" t="s">
        <v>2825</v>
      </c>
      <c r="V4405" t="s">
        <v>642</v>
      </c>
      <c r="W4405" t="s">
        <v>105</v>
      </c>
      <c r="X4405" t="s">
        <v>106</v>
      </c>
      <c r="Y4405" t="str">
        <f>"37-3011"</f>
        <v>37-3011</v>
      </c>
      <c r="Z4405" t="s">
        <v>94</v>
      </c>
      <c r="AA4405">
        <v>561730</v>
      </c>
      <c r="AB4405">
        <v>50</v>
      </c>
      <c r="AC4405">
        <v>50</v>
      </c>
      <c r="AD4405" t="s">
        <v>79</v>
      </c>
      <c r="AE4405" t="s">
        <v>80</v>
      </c>
      <c r="AF4405">
        <v>40</v>
      </c>
      <c r="AG4405" s="4">
        <v>0.29166666666666669</v>
      </c>
      <c r="AH4405" s="4">
        <v>0.64583333333333337</v>
      </c>
      <c r="AI4405" s="5">
        <v>13.68</v>
      </c>
      <c r="AJ4405">
        <v>20.52</v>
      </c>
      <c r="AK4405">
        <v>28.5</v>
      </c>
      <c r="AL4405" t="s">
        <v>81</v>
      </c>
      <c r="AM4405" t="s">
        <v>82</v>
      </c>
      <c r="AO4405" t="s">
        <v>83</v>
      </c>
      <c r="AP4405" t="s">
        <v>67</v>
      </c>
      <c r="AQ4405" t="s">
        <v>67</v>
      </c>
      <c r="AR4405" t="s">
        <v>82</v>
      </c>
      <c r="AT4405" t="s">
        <v>72</v>
      </c>
      <c r="AU4405">
        <v>1</v>
      </c>
      <c r="AV4405" t="s">
        <v>2885</v>
      </c>
      <c r="AW4405" t="s">
        <v>72</v>
      </c>
      <c r="AX4405">
        <v>2</v>
      </c>
      <c r="AY4405" t="s">
        <v>170</v>
      </c>
      <c r="AZ4405" t="s">
        <v>172</v>
      </c>
      <c r="BA4405" t="s">
        <v>166</v>
      </c>
      <c r="BB4405">
        <v>84104</v>
      </c>
      <c r="BC4405" t="s">
        <v>79</v>
      </c>
      <c r="BH4405" t="s">
        <v>2883</v>
      </c>
      <c r="BJ4405">
        <v>841385036</v>
      </c>
    </row>
    <row r="4406" spans="1:62" x14ac:dyDescent="0.25">
      <c r="A4406" t="s">
        <v>16007</v>
      </c>
      <c r="B4406" s="2">
        <v>43517</v>
      </c>
      <c r="C4406" t="s">
        <v>63</v>
      </c>
      <c r="D4406" s="3">
        <v>43472.383365532405</v>
      </c>
      <c r="E4406" t="s">
        <v>64</v>
      </c>
      <c r="F4406" s="2">
        <v>43556</v>
      </c>
      <c r="G4406" s="2">
        <v>43743</v>
      </c>
      <c r="H4406" t="s">
        <v>16008</v>
      </c>
      <c r="I4406" t="s">
        <v>67</v>
      </c>
      <c r="J4406" t="s">
        <v>16009</v>
      </c>
      <c r="K4406" t="s">
        <v>16010</v>
      </c>
      <c r="L4406" t="s">
        <v>16011</v>
      </c>
      <c r="M4406" t="s">
        <v>1165</v>
      </c>
      <c r="N4406">
        <v>57751</v>
      </c>
      <c r="O4406" t="s">
        <v>70</v>
      </c>
      <c r="P4406" t="s">
        <v>67</v>
      </c>
      <c r="Q4406" t="s">
        <v>16012</v>
      </c>
      <c r="S4406" t="s">
        <v>72</v>
      </c>
      <c r="T4406" t="s">
        <v>14635</v>
      </c>
      <c r="U4406" t="s">
        <v>14636</v>
      </c>
      <c r="V4406" t="s">
        <v>14637</v>
      </c>
      <c r="W4406" t="s">
        <v>105</v>
      </c>
      <c r="X4406" t="s">
        <v>379</v>
      </c>
      <c r="Y4406" t="str">
        <f>"37-2012"</f>
        <v>37-2012</v>
      </c>
      <c r="Z4406" t="s">
        <v>373</v>
      </c>
      <c r="AA4406">
        <v>721110</v>
      </c>
      <c r="AB4406">
        <v>5</v>
      </c>
      <c r="AC4406">
        <v>5</v>
      </c>
      <c r="AD4406" t="s">
        <v>79</v>
      </c>
      <c r="AE4406" t="s">
        <v>80</v>
      </c>
      <c r="AF4406">
        <v>40</v>
      </c>
      <c r="AG4406" s="4">
        <v>0.33333333333333331</v>
      </c>
      <c r="AH4406" s="4">
        <v>0.70833333333333337</v>
      </c>
      <c r="AI4406" s="5">
        <v>10.220000000000001</v>
      </c>
      <c r="AJ4406">
        <v>15.33</v>
      </c>
      <c r="AK4406">
        <v>15.33</v>
      </c>
      <c r="AL4406" t="s">
        <v>81</v>
      </c>
      <c r="AM4406" t="s">
        <v>82</v>
      </c>
      <c r="AO4406" t="s">
        <v>83</v>
      </c>
      <c r="AP4406" t="s">
        <v>67</v>
      </c>
      <c r="AQ4406" t="s">
        <v>67</v>
      </c>
      <c r="AR4406" t="s">
        <v>82</v>
      </c>
      <c r="AT4406" t="s">
        <v>82</v>
      </c>
      <c r="AW4406" t="s">
        <v>82</v>
      </c>
      <c r="AY4406" t="s">
        <v>16011</v>
      </c>
      <c r="AZ4406" t="s">
        <v>11430</v>
      </c>
      <c r="BA4406" t="s">
        <v>1165</v>
      </c>
      <c r="BB4406">
        <v>57751</v>
      </c>
      <c r="BC4406" t="s">
        <v>87</v>
      </c>
      <c r="BH4406" t="s">
        <v>16009</v>
      </c>
      <c r="BI4406" t="s">
        <v>67</v>
      </c>
      <c r="BJ4406">
        <v>460444930</v>
      </c>
    </row>
    <row r="4407" spans="1:62" x14ac:dyDescent="0.25">
      <c r="A4407" t="s">
        <v>16088</v>
      </c>
      <c r="B4407" s="2">
        <v>43517</v>
      </c>
      <c r="C4407" t="s">
        <v>63</v>
      </c>
      <c r="D4407" s="3">
        <v>43472.382456435182</v>
      </c>
      <c r="E4407" t="s">
        <v>64</v>
      </c>
      <c r="F4407" s="2">
        <v>43556</v>
      </c>
      <c r="G4407" s="2">
        <v>43739</v>
      </c>
      <c r="H4407" t="s">
        <v>16089</v>
      </c>
      <c r="I4407" t="s">
        <v>67</v>
      </c>
      <c r="J4407" t="s">
        <v>16090</v>
      </c>
      <c r="K4407" t="s">
        <v>67</v>
      </c>
      <c r="L4407" t="s">
        <v>16091</v>
      </c>
      <c r="M4407" t="s">
        <v>774</v>
      </c>
      <c r="N4407">
        <v>81230</v>
      </c>
      <c r="O4407" t="s">
        <v>70</v>
      </c>
      <c r="P4407" t="s">
        <v>67</v>
      </c>
      <c r="Q4407" t="s">
        <v>16092</v>
      </c>
      <c r="S4407" t="s">
        <v>72</v>
      </c>
      <c r="T4407" t="s">
        <v>14635</v>
      </c>
      <c r="U4407" t="s">
        <v>14636</v>
      </c>
      <c r="V4407" t="s">
        <v>14637</v>
      </c>
      <c r="W4407" t="s">
        <v>105</v>
      </c>
      <c r="X4407" t="s">
        <v>379</v>
      </c>
      <c r="Y4407" t="str">
        <f>"37-2012"</f>
        <v>37-2012</v>
      </c>
      <c r="Z4407" t="s">
        <v>373</v>
      </c>
      <c r="AA4407">
        <v>72111</v>
      </c>
      <c r="AB4407">
        <v>6</v>
      </c>
      <c r="AC4407">
        <v>6</v>
      </c>
      <c r="AD4407" t="s">
        <v>79</v>
      </c>
      <c r="AE4407" t="s">
        <v>95</v>
      </c>
      <c r="AF4407">
        <v>40</v>
      </c>
      <c r="AG4407" s="4">
        <v>0.33333333333333331</v>
      </c>
      <c r="AH4407" s="4">
        <v>0.70833333333333337</v>
      </c>
      <c r="AI4407" s="5">
        <v>11.54</v>
      </c>
      <c r="AJ4407">
        <v>17.309999999999999</v>
      </c>
      <c r="AK4407">
        <v>17.309999999999999</v>
      </c>
      <c r="AL4407" t="s">
        <v>81</v>
      </c>
      <c r="AM4407" t="s">
        <v>82</v>
      </c>
      <c r="AO4407" t="s">
        <v>83</v>
      </c>
      <c r="AP4407" t="s">
        <v>67</v>
      </c>
      <c r="AQ4407" t="s">
        <v>67</v>
      </c>
      <c r="AR4407" t="s">
        <v>82</v>
      </c>
      <c r="AT4407" t="s">
        <v>82</v>
      </c>
      <c r="AW4407" t="s">
        <v>72</v>
      </c>
      <c r="AX4407">
        <v>3</v>
      </c>
      <c r="AY4407" t="s">
        <v>16091</v>
      </c>
      <c r="AZ4407" t="s">
        <v>16091</v>
      </c>
      <c r="BA4407" t="s">
        <v>774</v>
      </c>
      <c r="BB4407">
        <v>81230</v>
      </c>
      <c r="BC4407" t="s">
        <v>87</v>
      </c>
      <c r="BH4407" t="s">
        <v>16090</v>
      </c>
      <c r="BI4407" t="s">
        <v>67</v>
      </c>
      <c r="BJ4407">
        <v>262210919</v>
      </c>
    </row>
    <row r="4408" spans="1:62" x14ac:dyDescent="0.25">
      <c r="A4408" t="s">
        <v>16551</v>
      </c>
      <c r="B4408" s="2">
        <v>43517</v>
      </c>
      <c r="C4408" t="s">
        <v>63</v>
      </c>
      <c r="D4408" s="3">
        <v>43472.383772754627</v>
      </c>
      <c r="E4408" t="s">
        <v>64</v>
      </c>
      <c r="F4408" s="2">
        <v>43556</v>
      </c>
      <c r="G4408" s="2">
        <v>43769</v>
      </c>
      <c r="H4408" t="s">
        <v>16552</v>
      </c>
      <c r="I4408" t="s">
        <v>16553</v>
      </c>
      <c r="J4408" t="s">
        <v>16554</v>
      </c>
      <c r="K4408" t="s">
        <v>16555</v>
      </c>
      <c r="L4408" t="s">
        <v>15064</v>
      </c>
      <c r="M4408" t="s">
        <v>1165</v>
      </c>
      <c r="N4408">
        <v>57745</v>
      </c>
      <c r="O4408" t="s">
        <v>70</v>
      </c>
      <c r="P4408" t="s">
        <v>67</v>
      </c>
      <c r="Q4408" t="s">
        <v>16556</v>
      </c>
      <c r="S4408" t="s">
        <v>72</v>
      </c>
      <c r="T4408" t="s">
        <v>14635</v>
      </c>
      <c r="U4408" t="s">
        <v>14636</v>
      </c>
      <c r="V4408" t="s">
        <v>14637</v>
      </c>
      <c r="W4408" t="s">
        <v>105</v>
      </c>
      <c r="X4408" t="s">
        <v>16557</v>
      </c>
      <c r="Y4408" t="str">
        <f>"35-2021"</f>
        <v>35-2021</v>
      </c>
      <c r="Z4408" t="s">
        <v>221</v>
      </c>
      <c r="AA4408">
        <v>4451</v>
      </c>
      <c r="AB4408">
        <v>4</v>
      </c>
      <c r="AC4408">
        <v>4</v>
      </c>
      <c r="AD4408" t="s">
        <v>79</v>
      </c>
      <c r="AE4408" t="s">
        <v>95</v>
      </c>
      <c r="AF4408">
        <v>40</v>
      </c>
      <c r="AG4408" s="4">
        <v>0.33333333333333331</v>
      </c>
      <c r="AH4408" s="4">
        <v>0.66666666666666663</v>
      </c>
      <c r="AI4408" s="5">
        <v>10.29</v>
      </c>
      <c r="AJ4408">
        <v>15.44</v>
      </c>
      <c r="AK4408">
        <v>15.44</v>
      </c>
      <c r="AL4408" t="s">
        <v>81</v>
      </c>
      <c r="AM4408" t="s">
        <v>82</v>
      </c>
      <c r="AO4408" t="s">
        <v>83</v>
      </c>
      <c r="AP4408" t="s">
        <v>67</v>
      </c>
      <c r="AR4408" t="s">
        <v>82</v>
      </c>
      <c r="AT4408" t="s">
        <v>82</v>
      </c>
      <c r="AW4408" t="s">
        <v>82</v>
      </c>
      <c r="AY4408" t="s">
        <v>15064</v>
      </c>
      <c r="AZ4408" t="s">
        <v>11430</v>
      </c>
      <c r="BA4408" t="s">
        <v>1165</v>
      </c>
      <c r="BB4408">
        <v>57745</v>
      </c>
      <c r="BC4408" t="s">
        <v>87</v>
      </c>
      <c r="BH4408" t="s">
        <v>16554</v>
      </c>
      <c r="BI4408" t="s">
        <v>67</v>
      </c>
      <c r="BJ4408">
        <v>822376123</v>
      </c>
    </row>
    <row r="4409" spans="1:62" x14ac:dyDescent="0.25">
      <c r="A4409" t="s">
        <v>16600</v>
      </c>
      <c r="B4409" s="2">
        <v>43517</v>
      </c>
      <c r="C4409" t="s">
        <v>63</v>
      </c>
      <c r="D4409" s="3">
        <v>43472.384891747686</v>
      </c>
      <c r="E4409" t="s">
        <v>64</v>
      </c>
      <c r="F4409" s="2">
        <v>43556</v>
      </c>
      <c r="G4409" s="2">
        <v>43784</v>
      </c>
      <c r="H4409" t="s">
        <v>16532</v>
      </c>
      <c r="I4409" t="s">
        <v>16533</v>
      </c>
      <c r="J4409" t="s">
        <v>16537</v>
      </c>
      <c r="K4409" t="s">
        <v>16535</v>
      </c>
      <c r="L4409" t="s">
        <v>16011</v>
      </c>
      <c r="M4409" t="s">
        <v>1165</v>
      </c>
      <c r="N4409">
        <v>57751</v>
      </c>
      <c r="O4409" t="s">
        <v>70</v>
      </c>
      <c r="P4409" t="s">
        <v>67</v>
      </c>
      <c r="Q4409" t="s">
        <v>16536</v>
      </c>
      <c r="S4409" t="s">
        <v>72</v>
      </c>
      <c r="T4409" t="s">
        <v>14635</v>
      </c>
      <c r="U4409" t="s">
        <v>14636</v>
      </c>
      <c r="V4409" t="s">
        <v>14637</v>
      </c>
      <c r="W4409" t="s">
        <v>105</v>
      </c>
      <c r="X4409" t="s">
        <v>379</v>
      </c>
      <c r="Y4409" t="str">
        <f>"37-2012"</f>
        <v>37-2012</v>
      </c>
      <c r="Z4409" t="s">
        <v>373</v>
      </c>
      <c r="AA4409">
        <v>72111</v>
      </c>
      <c r="AB4409">
        <v>13</v>
      </c>
      <c r="AC4409">
        <v>13</v>
      </c>
      <c r="AD4409" t="s">
        <v>79</v>
      </c>
      <c r="AE4409" t="s">
        <v>80</v>
      </c>
      <c r="AF4409">
        <v>40</v>
      </c>
      <c r="AG4409" s="4">
        <v>0.33333333333333331</v>
      </c>
      <c r="AH4409" s="4">
        <v>0.66666666666666663</v>
      </c>
      <c r="AI4409" s="5">
        <v>10.5</v>
      </c>
      <c r="AJ4409">
        <v>15.75</v>
      </c>
      <c r="AK4409">
        <v>15.75</v>
      </c>
      <c r="AL4409" t="s">
        <v>81</v>
      </c>
      <c r="AM4409" t="s">
        <v>82</v>
      </c>
      <c r="AO4409" t="s">
        <v>83</v>
      </c>
      <c r="AP4409" t="s">
        <v>67</v>
      </c>
      <c r="AQ4409" t="s">
        <v>67</v>
      </c>
      <c r="AR4409" t="s">
        <v>82</v>
      </c>
      <c r="AT4409" t="s">
        <v>82</v>
      </c>
      <c r="AW4409" t="s">
        <v>72</v>
      </c>
      <c r="AX4409">
        <v>3</v>
      </c>
      <c r="AY4409" t="s">
        <v>16011</v>
      </c>
      <c r="AZ4409" t="s">
        <v>11430</v>
      </c>
      <c r="BA4409" t="s">
        <v>1165</v>
      </c>
      <c r="BB4409">
        <v>57751</v>
      </c>
      <c r="BC4409" t="s">
        <v>87</v>
      </c>
      <c r="BH4409" t="s">
        <v>16537</v>
      </c>
      <c r="BI4409" t="s">
        <v>67</v>
      </c>
      <c r="BJ4409">
        <v>815245401</v>
      </c>
    </row>
    <row r="4410" spans="1:62" x14ac:dyDescent="0.25">
      <c r="A4410" t="s">
        <v>16610</v>
      </c>
      <c r="B4410" s="2">
        <v>43517</v>
      </c>
      <c r="C4410" t="s">
        <v>63</v>
      </c>
      <c r="D4410" s="3">
        <v>43472.385197430558</v>
      </c>
      <c r="E4410" t="s">
        <v>64</v>
      </c>
      <c r="F4410" s="2">
        <v>43556</v>
      </c>
      <c r="G4410" s="2">
        <v>43770</v>
      </c>
      <c r="H4410" t="s">
        <v>16522</v>
      </c>
      <c r="I4410" t="s">
        <v>16523</v>
      </c>
      <c r="J4410" t="s">
        <v>16524</v>
      </c>
      <c r="K4410" t="s">
        <v>16525</v>
      </c>
      <c r="L4410" t="s">
        <v>16011</v>
      </c>
      <c r="M4410" t="s">
        <v>1165</v>
      </c>
      <c r="N4410">
        <v>57751</v>
      </c>
      <c r="O4410" t="s">
        <v>70</v>
      </c>
      <c r="P4410" t="s">
        <v>67</v>
      </c>
      <c r="Q4410" t="s">
        <v>16526</v>
      </c>
      <c r="S4410" t="s">
        <v>72</v>
      </c>
      <c r="T4410" t="s">
        <v>14635</v>
      </c>
      <c r="U4410" t="s">
        <v>14636</v>
      </c>
      <c r="V4410" t="s">
        <v>14637</v>
      </c>
      <c r="W4410" t="s">
        <v>105</v>
      </c>
      <c r="X4410" t="s">
        <v>16611</v>
      </c>
      <c r="Y4410" t="str">
        <f>"37-2011"</f>
        <v>37-2011</v>
      </c>
      <c r="Z4410" t="s">
        <v>424</v>
      </c>
      <c r="AA4410">
        <v>722110</v>
      </c>
      <c r="AB4410">
        <v>2</v>
      </c>
      <c r="AC4410">
        <v>2</v>
      </c>
      <c r="AD4410" t="s">
        <v>79</v>
      </c>
      <c r="AE4410" t="s">
        <v>80</v>
      </c>
      <c r="AF4410">
        <v>40</v>
      </c>
      <c r="AG4410" s="4">
        <v>0.33333333333333331</v>
      </c>
      <c r="AH4410" s="4">
        <v>0.70833333333333337</v>
      </c>
      <c r="AI4410" s="5">
        <v>12.26</v>
      </c>
      <c r="AJ4410">
        <v>18.39</v>
      </c>
      <c r="AK4410">
        <v>18.39</v>
      </c>
      <c r="AL4410" t="s">
        <v>81</v>
      </c>
      <c r="AM4410" t="s">
        <v>82</v>
      </c>
      <c r="AO4410" t="s">
        <v>83</v>
      </c>
      <c r="AP4410" t="s">
        <v>67</v>
      </c>
      <c r="AQ4410" t="s">
        <v>67</v>
      </c>
      <c r="AR4410" t="s">
        <v>82</v>
      </c>
      <c r="AT4410" t="s">
        <v>82</v>
      </c>
      <c r="AW4410" t="s">
        <v>82</v>
      </c>
      <c r="AY4410" t="s">
        <v>16011</v>
      </c>
      <c r="AZ4410" t="s">
        <v>11430</v>
      </c>
      <c r="BA4410" t="s">
        <v>1165</v>
      </c>
      <c r="BB4410">
        <v>57751</v>
      </c>
      <c r="BC4410" t="s">
        <v>87</v>
      </c>
      <c r="BH4410" t="s">
        <v>16524</v>
      </c>
      <c r="BI4410" t="s">
        <v>67</v>
      </c>
      <c r="BJ4410">
        <v>260098512</v>
      </c>
    </row>
    <row r="4411" spans="1:62" x14ac:dyDescent="0.25">
      <c r="A4411" t="s">
        <v>16663</v>
      </c>
      <c r="B4411" s="2">
        <v>43517</v>
      </c>
      <c r="C4411" t="s">
        <v>63</v>
      </c>
      <c r="D4411" s="3">
        <v>43472.381066087961</v>
      </c>
      <c r="E4411" t="s">
        <v>64</v>
      </c>
      <c r="F4411" s="2">
        <v>43556</v>
      </c>
      <c r="G4411" s="2">
        <v>43814</v>
      </c>
      <c r="H4411" t="s">
        <v>16664</v>
      </c>
      <c r="I4411" t="s">
        <v>67</v>
      </c>
      <c r="J4411" t="s">
        <v>16641</v>
      </c>
      <c r="K4411" t="s">
        <v>67</v>
      </c>
      <c r="L4411" t="s">
        <v>16642</v>
      </c>
      <c r="M4411" t="s">
        <v>5997</v>
      </c>
      <c r="N4411">
        <v>58102</v>
      </c>
      <c r="O4411" t="s">
        <v>70</v>
      </c>
      <c r="P4411" t="s">
        <v>67</v>
      </c>
      <c r="Q4411" t="s">
        <v>16643</v>
      </c>
      <c r="S4411" t="s">
        <v>72</v>
      </c>
      <c r="T4411" t="s">
        <v>14635</v>
      </c>
      <c r="U4411" t="s">
        <v>14636</v>
      </c>
      <c r="V4411" t="s">
        <v>14637</v>
      </c>
      <c r="W4411" t="s">
        <v>105</v>
      </c>
      <c r="X4411" t="s">
        <v>16644</v>
      </c>
      <c r="Y4411" t="str">
        <f>"47-3016"</f>
        <v>47-3016</v>
      </c>
      <c r="Z4411" t="s">
        <v>3995</v>
      </c>
      <c r="AA4411">
        <v>238160</v>
      </c>
      <c r="AB4411">
        <v>5</v>
      </c>
      <c r="AC4411">
        <v>5</v>
      </c>
      <c r="AD4411" t="s">
        <v>79</v>
      </c>
      <c r="AE4411" t="s">
        <v>95</v>
      </c>
      <c r="AF4411">
        <v>40</v>
      </c>
      <c r="AG4411" s="4">
        <v>0.33333333333333331</v>
      </c>
      <c r="AH4411" s="4">
        <v>0.70833333333333337</v>
      </c>
      <c r="AI4411" s="5">
        <v>15.97</v>
      </c>
      <c r="AJ4411">
        <v>23.96</v>
      </c>
      <c r="AK4411">
        <v>23.96</v>
      </c>
      <c r="AL4411" t="s">
        <v>81</v>
      </c>
      <c r="AM4411" t="s">
        <v>82</v>
      </c>
      <c r="AO4411" t="s">
        <v>83</v>
      </c>
      <c r="AP4411" t="s">
        <v>67</v>
      </c>
      <c r="AQ4411" t="s">
        <v>67</v>
      </c>
      <c r="AR4411" t="s">
        <v>82</v>
      </c>
      <c r="AT4411" t="s">
        <v>82</v>
      </c>
      <c r="AW4411" t="s">
        <v>82</v>
      </c>
      <c r="AY4411" t="s">
        <v>14186</v>
      </c>
      <c r="AZ4411" t="s">
        <v>16665</v>
      </c>
      <c r="BA4411" t="s">
        <v>5997</v>
      </c>
      <c r="BB4411">
        <v>58701</v>
      </c>
      <c r="BC4411" t="s">
        <v>79</v>
      </c>
      <c r="BH4411" t="s">
        <v>16666</v>
      </c>
      <c r="BI4411" t="s">
        <v>16667</v>
      </c>
      <c r="BJ4411">
        <v>450278200</v>
      </c>
    </row>
    <row r="4412" spans="1:62" x14ac:dyDescent="0.25">
      <c r="A4412" t="s">
        <v>16709</v>
      </c>
      <c r="B4412" s="2">
        <v>43517</v>
      </c>
      <c r="C4412" t="s">
        <v>63</v>
      </c>
      <c r="D4412" s="3">
        <v>43472.381415312499</v>
      </c>
      <c r="E4412" t="s">
        <v>64</v>
      </c>
      <c r="F4412" s="2">
        <v>43556</v>
      </c>
      <c r="G4412" s="2">
        <v>43814</v>
      </c>
      <c r="H4412" t="s">
        <v>16640</v>
      </c>
      <c r="I4412" t="s">
        <v>67</v>
      </c>
      <c r="J4412" t="s">
        <v>16641</v>
      </c>
      <c r="K4412" t="s">
        <v>67</v>
      </c>
      <c r="L4412" t="s">
        <v>16642</v>
      </c>
      <c r="M4412" t="s">
        <v>5997</v>
      </c>
      <c r="N4412">
        <v>58102</v>
      </c>
      <c r="O4412" t="s">
        <v>70</v>
      </c>
      <c r="P4412" t="s">
        <v>67</v>
      </c>
      <c r="Q4412" t="s">
        <v>16643</v>
      </c>
      <c r="S4412" t="s">
        <v>72</v>
      </c>
      <c r="T4412" t="s">
        <v>14635</v>
      </c>
      <c r="U4412" t="s">
        <v>14636</v>
      </c>
      <c r="V4412" t="s">
        <v>14637</v>
      </c>
      <c r="W4412" t="s">
        <v>105</v>
      </c>
      <c r="X4412" t="s">
        <v>16644</v>
      </c>
      <c r="Y4412" t="str">
        <f>"47-3016"</f>
        <v>47-3016</v>
      </c>
      <c r="Z4412" t="s">
        <v>3995</v>
      </c>
      <c r="AA4412">
        <v>238160</v>
      </c>
      <c r="AB4412">
        <v>5</v>
      </c>
      <c r="AC4412">
        <v>5</v>
      </c>
      <c r="AD4412" t="s">
        <v>79</v>
      </c>
      <c r="AE4412" t="s">
        <v>95</v>
      </c>
      <c r="AF4412">
        <v>40</v>
      </c>
      <c r="AG4412" s="4">
        <v>0.33333333333333331</v>
      </c>
      <c r="AH4412" s="4">
        <v>0.70833333333333337</v>
      </c>
      <c r="AI4412" s="5">
        <v>15.97</v>
      </c>
      <c r="AJ4412">
        <v>23.96</v>
      </c>
      <c r="AK4412">
        <v>23.96</v>
      </c>
      <c r="AL4412" t="s">
        <v>81</v>
      </c>
      <c r="AM4412" t="s">
        <v>82</v>
      </c>
      <c r="AO4412" t="s">
        <v>83</v>
      </c>
      <c r="AP4412" t="s">
        <v>67</v>
      </c>
      <c r="AQ4412" t="s">
        <v>67</v>
      </c>
      <c r="AR4412" t="s">
        <v>82</v>
      </c>
      <c r="AT4412" t="s">
        <v>82</v>
      </c>
      <c r="AW4412" t="s">
        <v>82</v>
      </c>
      <c r="AY4412" t="s">
        <v>16710</v>
      </c>
      <c r="AZ4412" t="s">
        <v>10328</v>
      </c>
      <c r="BA4412" t="s">
        <v>5997</v>
      </c>
      <c r="BB4412">
        <v>58554</v>
      </c>
      <c r="BC4412" t="s">
        <v>79</v>
      </c>
      <c r="BH4412" t="s">
        <v>16711</v>
      </c>
      <c r="BI4412" t="s">
        <v>67</v>
      </c>
      <c r="BJ4412">
        <v>450278200</v>
      </c>
    </row>
    <row r="4413" spans="1:62" x14ac:dyDescent="0.25">
      <c r="A4413" t="s">
        <v>16934</v>
      </c>
      <c r="B4413" s="2">
        <v>43517</v>
      </c>
      <c r="C4413" t="s">
        <v>63</v>
      </c>
      <c r="D4413" s="3">
        <v>43472.383453379633</v>
      </c>
      <c r="E4413" t="s">
        <v>64</v>
      </c>
      <c r="F4413" s="2">
        <v>43556</v>
      </c>
      <c r="G4413" s="2">
        <v>43799</v>
      </c>
      <c r="H4413" t="s">
        <v>16935</v>
      </c>
      <c r="J4413" t="s">
        <v>16936</v>
      </c>
      <c r="L4413" t="s">
        <v>4681</v>
      </c>
      <c r="M4413" t="s">
        <v>774</v>
      </c>
      <c r="N4413">
        <v>80223</v>
      </c>
      <c r="O4413" t="s">
        <v>70</v>
      </c>
      <c r="Q4413" t="s">
        <v>16937</v>
      </c>
      <c r="S4413" t="s">
        <v>72</v>
      </c>
      <c r="T4413" t="s">
        <v>640</v>
      </c>
      <c r="U4413" t="s">
        <v>3571</v>
      </c>
      <c r="V4413" t="s">
        <v>642</v>
      </c>
      <c r="W4413" t="s">
        <v>105</v>
      </c>
      <c r="X4413" t="s">
        <v>106</v>
      </c>
      <c r="Y4413" t="str">
        <f>"37-3011"</f>
        <v>37-3011</v>
      </c>
      <c r="Z4413" t="s">
        <v>94</v>
      </c>
      <c r="AA4413">
        <v>561730</v>
      </c>
      <c r="AB4413">
        <v>20</v>
      </c>
      <c r="AC4413">
        <v>20</v>
      </c>
      <c r="AD4413" t="s">
        <v>79</v>
      </c>
      <c r="AE4413" t="s">
        <v>95</v>
      </c>
      <c r="AF4413">
        <v>40</v>
      </c>
      <c r="AG4413" s="4">
        <v>0.27083333333333331</v>
      </c>
      <c r="AH4413" s="4">
        <v>0.64583333333333337</v>
      </c>
      <c r="AI4413" s="5">
        <v>15.17</v>
      </c>
      <c r="AJ4413">
        <v>22.76</v>
      </c>
      <c r="AL4413" t="s">
        <v>81</v>
      </c>
      <c r="AM4413" t="s">
        <v>82</v>
      </c>
      <c r="AO4413" t="s">
        <v>83</v>
      </c>
      <c r="AR4413" t="s">
        <v>82</v>
      </c>
      <c r="AT4413" t="s">
        <v>82</v>
      </c>
      <c r="AW4413" t="s">
        <v>82</v>
      </c>
      <c r="AY4413" t="s">
        <v>4681</v>
      </c>
      <c r="AZ4413" t="s">
        <v>4681</v>
      </c>
      <c r="BA4413" t="s">
        <v>774</v>
      </c>
      <c r="BB4413">
        <v>80223</v>
      </c>
      <c r="BC4413" t="s">
        <v>79</v>
      </c>
      <c r="BH4413" t="s">
        <v>16936</v>
      </c>
      <c r="BJ4413">
        <v>270414034</v>
      </c>
    </row>
    <row r="4414" spans="1:62" x14ac:dyDescent="0.25">
      <c r="A4414" t="s">
        <v>16943</v>
      </c>
      <c r="B4414" s="2">
        <v>43517</v>
      </c>
      <c r="C4414" t="s">
        <v>63</v>
      </c>
      <c r="D4414" s="3">
        <v>43472.383277650464</v>
      </c>
      <c r="E4414" t="s">
        <v>64</v>
      </c>
      <c r="F4414" s="2">
        <v>43556</v>
      </c>
      <c r="G4414" s="2">
        <v>43769</v>
      </c>
      <c r="H4414" t="s">
        <v>16944</v>
      </c>
      <c r="J4414" t="s">
        <v>16945</v>
      </c>
      <c r="L4414" t="s">
        <v>16946</v>
      </c>
      <c r="M4414" t="s">
        <v>298</v>
      </c>
      <c r="N4414">
        <v>3911</v>
      </c>
      <c r="O4414" t="s">
        <v>70</v>
      </c>
      <c r="Q4414" t="s">
        <v>16947</v>
      </c>
      <c r="S4414" t="s">
        <v>72</v>
      </c>
      <c r="T4414" t="s">
        <v>651</v>
      </c>
      <c r="U4414" t="s">
        <v>652</v>
      </c>
      <c r="V4414" t="s">
        <v>653</v>
      </c>
      <c r="W4414" t="s">
        <v>207</v>
      </c>
      <c r="X4414" t="s">
        <v>1427</v>
      </c>
      <c r="Y4414" t="str">
        <f>"37-2012"</f>
        <v>37-2012</v>
      </c>
      <c r="Z4414" t="s">
        <v>373</v>
      </c>
      <c r="AA4414">
        <v>72111</v>
      </c>
      <c r="AB4414">
        <v>5</v>
      </c>
      <c r="AC4414">
        <v>5</v>
      </c>
      <c r="AD4414" t="s">
        <v>79</v>
      </c>
      <c r="AE4414" t="s">
        <v>95</v>
      </c>
      <c r="AF4414">
        <v>35</v>
      </c>
      <c r="AG4414" s="4">
        <v>0.375</v>
      </c>
      <c r="AH4414" s="4">
        <v>0.66666666666666663</v>
      </c>
      <c r="AI4414" s="5">
        <v>11.71</v>
      </c>
      <c r="AJ4414">
        <v>17.57</v>
      </c>
      <c r="AK4414">
        <v>21</v>
      </c>
      <c r="AL4414" t="s">
        <v>81</v>
      </c>
      <c r="AM4414" t="s">
        <v>82</v>
      </c>
      <c r="AO4414" t="s">
        <v>83</v>
      </c>
      <c r="AR4414" t="s">
        <v>82</v>
      </c>
      <c r="AT4414" t="s">
        <v>82</v>
      </c>
      <c r="AW4414" t="s">
        <v>72</v>
      </c>
      <c r="AX4414">
        <v>3</v>
      </c>
      <c r="AY4414" t="s">
        <v>16946</v>
      </c>
      <c r="AZ4414" t="s">
        <v>812</v>
      </c>
      <c r="BA4414" t="s">
        <v>298</v>
      </c>
      <c r="BB4414">
        <v>3911</v>
      </c>
      <c r="BC4414" t="s">
        <v>87</v>
      </c>
      <c r="BH4414" t="s">
        <v>16945</v>
      </c>
      <c r="BJ4414">
        <v>10320409</v>
      </c>
    </row>
    <row r="4415" spans="1:62" x14ac:dyDescent="0.25">
      <c r="A4415" t="s">
        <v>17028</v>
      </c>
      <c r="B4415" s="2">
        <v>43517</v>
      </c>
      <c r="C4415" t="s">
        <v>63</v>
      </c>
      <c r="D4415" s="3">
        <v>43472.381191458335</v>
      </c>
      <c r="E4415" t="s">
        <v>64</v>
      </c>
      <c r="F4415" s="2">
        <v>43556</v>
      </c>
      <c r="G4415" s="2">
        <v>43785</v>
      </c>
      <c r="H4415" t="s">
        <v>4702</v>
      </c>
      <c r="J4415" t="s">
        <v>4703</v>
      </c>
      <c r="K4415" t="s">
        <v>17029</v>
      </c>
      <c r="L4415" t="s">
        <v>1254</v>
      </c>
      <c r="M4415" t="s">
        <v>76</v>
      </c>
      <c r="N4415">
        <v>73114</v>
      </c>
      <c r="O4415" t="s">
        <v>70</v>
      </c>
      <c r="Q4415" t="s">
        <v>4705</v>
      </c>
      <c r="S4415" t="s">
        <v>72</v>
      </c>
      <c r="T4415" t="s">
        <v>3749</v>
      </c>
      <c r="U4415" t="s">
        <v>3750</v>
      </c>
      <c r="V4415" t="s">
        <v>642</v>
      </c>
      <c r="W4415" t="s">
        <v>105</v>
      </c>
      <c r="X4415" t="s">
        <v>106</v>
      </c>
      <c r="Y4415" t="str">
        <f>"37-3011"</f>
        <v>37-3011</v>
      </c>
      <c r="Z4415" t="s">
        <v>94</v>
      </c>
      <c r="AA4415">
        <v>561730</v>
      </c>
      <c r="AB4415">
        <v>13</v>
      </c>
      <c r="AC4415">
        <v>13</v>
      </c>
      <c r="AD4415" t="s">
        <v>79</v>
      </c>
      <c r="AE4415" t="s">
        <v>95</v>
      </c>
      <c r="AF4415">
        <v>40</v>
      </c>
      <c r="AG4415" s="4">
        <v>0.29166666666666669</v>
      </c>
      <c r="AH4415" s="4">
        <v>0.66666666666666663</v>
      </c>
      <c r="AI4415" s="5">
        <v>12.92</v>
      </c>
      <c r="AJ4415">
        <v>19.38</v>
      </c>
      <c r="AK4415">
        <v>24</v>
      </c>
      <c r="AL4415" t="s">
        <v>81</v>
      </c>
      <c r="AM4415" t="s">
        <v>82</v>
      </c>
      <c r="AO4415" t="s">
        <v>83</v>
      </c>
      <c r="AR4415" t="s">
        <v>82</v>
      </c>
      <c r="AT4415" t="s">
        <v>82</v>
      </c>
      <c r="AW4415" t="s">
        <v>82</v>
      </c>
      <c r="AY4415" t="s">
        <v>1254</v>
      </c>
      <c r="AZ4415" t="s">
        <v>1257</v>
      </c>
      <c r="BA4415" t="s">
        <v>76</v>
      </c>
      <c r="BB4415">
        <v>73114</v>
      </c>
      <c r="BC4415" t="s">
        <v>79</v>
      </c>
      <c r="BH4415" t="s">
        <v>4703</v>
      </c>
      <c r="BJ4415">
        <v>731225153</v>
      </c>
    </row>
    <row r="4416" spans="1:62" x14ac:dyDescent="0.25">
      <c r="A4416" t="s">
        <v>17060</v>
      </c>
      <c r="B4416" s="2">
        <v>43517</v>
      </c>
      <c r="C4416" t="s">
        <v>63</v>
      </c>
      <c r="D4416" s="3">
        <v>43472.384792939818</v>
      </c>
      <c r="E4416" t="s">
        <v>282</v>
      </c>
      <c r="F4416" s="2">
        <v>43556</v>
      </c>
      <c r="G4416" s="2">
        <v>43752</v>
      </c>
      <c r="H4416" t="s">
        <v>17061</v>
      </c>
      <c r="J4416" t="s">
        <v>17062</v>
      </c>
      <c r="L4416" t="s">
        <v>4065</v>
      </c>
      <c r="M4416" t="s">
        <v>207</v>
      </c>
      <c r="N4416">
        <v>2655</v>
      </c>
      <c r="O4416" t="s">
        <v>70</v>
      </c>
      <c r="Q4416" t="s">
        <v>17063</v>
      </c>
      <c r="S4416" t="s">
        <v>72</v>
      </c>
      <c r="T4416" t="s">
        <v>651</v>
      </c>
      <c r="U4416" t="s">
        <v>652</v>
      </c>
      <c r="V4416" t="s">
        <v>653</v>
      </c>
      <c r="W4416" t="s">
        <v>207</v>
      </c>
      <c r="X4416" t="s">
        <v>1844</v>
      </c>
      <c r="Y4416" t="str">
        <f>"35-1012"</f>
        <v>35-1012</v>
      </c>
      <c r="Z4416" t="s">
        <v>598</v>
      </c>
      <c r="AA4416">
        <v>713910</v>
      </c>
      <c r="AB4416">
        <v>4</v>
      </c>
      <c r="AC4416">
        <v>3</v>
      </c>
      <c r="AD4416" t="s">
        <v>79</v>
      </c>
      <c r="AE4416" t="s">
        <v>80</v>
      </c>
      <c r="AF4416">
        <v>35</v>
      </c>
      <c r="AG4416" s="4">
        <v>0.58333333333333337</v>
      </c>
      <c r="AH4416" s="4">
        <v>0.875</v>
      </c>
      <c r="AI4416" s="5">
        <v>19.84</v>
      </c>
      <c r="AJ4416">
        <v>29.76</v>
      </c>
      <c r="AK4416">
        <v>31.88</v>
      </c>
      <c r="AL4416" t="s">
        <v>81</v>
      </c>
      <c r="AM4416" t="s">
        <v>72</v>
      </c>
      <c r="AN4416">
        <v>20</v>
      </c>
      <c r="AO4416" t="s">
        <v>83</v>
      </c>
      <c r="AR4416" t="s">
        <v>82</v>
      </c>
      <c r="AT4416" t="s">
        <v>82</v>
      </c>
      <c r="AW4416" t="s">
        <v>72</v>
      </c>
      <c r="AX4416">
        <v>6</v>
      </c>
      <c r="AY4416" t="s">
        <v>4065</v>
      </c>
      <c r="AZ4416" t="s">
        <v>4065</v>
      </c>
      <c r="BA4416" t="s">
        <v>207</v>
      </c>
      <c r="BB4416">
        <v>2655</v>
      </c>
      <c r="BC4416" t="s">
        <v>79</v>
      </c>
      <c r="BH4416" t="s">
        <v>17062</v>
      </c>
      <c r="BJ4416">
        <v>41971640</v>
      </c>
    </row>
    <row r="4417" spans="1:62" x14ac:dyDescent="0.25">
      <c r="A4417" t="s">
        <v>17287</v>
      </c>
      <c r="B4417" s="2">
        <v>43517</v>
      </c>
      <c r="C4417" t="s">
        <v>63</v>
      </c>
      <c r="D4417" s="3">
        <v>43472.38375883102</v>
      </c>
      <c r="E4417" t="s">
        <v>64</v>
      </c>
      <c r="F4417" s="2">
        <v>43556</v>
      </c>
      <c r="G4417" s="2">
        <v>43814</v>
      </c>
      <c r="H4417" t="s">
        <v>17288</v>
      </c>
      <c r="J4417" t="s">
        <v>17289</v>
      </c>
      <c r="L4417" t="s">
        <v>8850</v>
      </c>
      <c r="M4417" t="s">
        <v>147</v>
      </c>
      <c r="N4417">
        <v>19403</v>
      </c>
      <c r="O4417" t="s">
        <v>70</v>
      </c>
      <c r="Q4417" t="s">
        <v>17290</v>
      </c>
      <c r="S4417" t="s">
        <v>72</v>
      </c>
      <c r="T4417" t="s">
        <v>640</v>
      </c>
      <c r="U4417" t="s">
        <v>3571</v>
      </c>
      <c r="V4417" t="s">
        <v>642</v>
      </c>
      <c r="W4417" t="s">
        <v>105</v>
      </c>
      <c r="X4417" t="s">
        <v>106</v>
      </c>
      <c r="Y4417" t="str">
        <f>"37-3011"</f>
        <v>37-3011</v>
      </c>
      <c r="Z4417" t="s">
        <v>94</v>
      </c>
      <c r="AA4417">
        <v>561730</v>
      </c>
      <c r="AB4417">
        <v>50</v>
      </c>
      <c r="AC4417">
        <v>50</v>
      </c>
      <c r="AD4417" t="s">
        <v>79</v>
      </c>
      <c r="AE4417" t="s">
        <v>80</v>
      </c>
      <c r="AF4417">
        <v>40</v>
      </c>
      <c r="AG4417" s="4">
        <v>0.27083333333333331</v>
      </c>
      <c r="AH4417" s="4">
        <v>0.70833333333333337</v>
      </c>
      <c r="AI4417" s="5">
        <v>15.73</v>
      </c>
      <c r="AJ4417">
        <v>23.6</v>
      </c>
      <c r="AK4417">
        <v>31.5</v>
      </c>
      <c r="AL4417" t="s">
        <v>81</v>
      </c>
      <c r="AM4417" t="s">
        <v>82</v>
      </c>
      <c r="AO4417" t="s">
        <v>83</v>
      </c>
      <c r="AR4417" t="s">
        <v>82</v>
      </c>
      <c r="AT4417" t="s">
        <v>82</v>
      </c>
      <c r="AW4417" t="s">
        <v>82</v>
      </c>
      <c r="AY4417" t="s">
        <v>8850</v>
      </c>
      <c r="AZ4417" t="s">
        <v>291</v>
      </c>
      <c r="BA4417" t="s">
        <v>147</v>
      </c>
      <c r="BB4417">
        <v>19403</v>
      </c>
      <c r="BC4417" t="s">
        <v>79</v>
      </c>
      <c r="BH4417" t="s">
        <v>17289</v>
      </c>
      <c r="BJ4417">
        <v>270865680</v>
      </c>
    </row>
    <row r="4418" spans="1:62" x14ac:dyDescent="0.25">
      <c r="A4418" t="s">
        <v>17415</v>
      </c>
      <c r="B4418" s="2">
        <v>43517</v>
      </c>
      <c r="C4418" t="s">
        <v>63</v>
      </c>
      <c r="D4418" s="3">
        <v>43472.383099652776</v>
      </c>
      <c r="E4418" t="s">
        <v>64</v>
      </c>
      <c r="F4418" s="2">
        <v>43556</v>
      </c>
      <c r="G4418" s="2">
        <v>43738</v>
      </c>
      <c r="H4418" t="s">
        <v>17416</v>
      </c>
      <c r="J4418" t="s">
        <v>17417</v>
      </c>
      <c r="K4418" t="s">
        <v>17418</v>
      </c>
      <c r="L4418" t="s">
        <v>17419</v>
      </c>
      <c r="M4418" t="s">
        <v>100</v>
      </c>
      <c r="N4418">
        <v>27965</v>
      </c>
      <c r="O4418" t="s">
        <v>70</v>
      </c>
      <c r="Q4418" t="s">
        <v>17420</v>
      </c>
      <c r="S4418" t="s">
        <v>72</v>
      </c>
      <c r="T4418" t="s">
        <v>1738</v>
      </c>
      <c r="U4418" t="s">
        <v>1739</v>
      </c>
      <c r="V4418" t="s">
        <v>1740</v>
      </c>
      <c r="W4418" t="s">
        <v>278</v>
      </c>
      <c r="X4418" t="s">
        <v>17421</v>
      </c>
      <c r="Y4418" t="str">
        <f>"43-5081"</f>
        <v>43-5081</v>
      </c>
      <c r="Z4418" t="s">
        <v>11908</v>
      </c>
      <c r="AA4418">
        <v>445230</v>
      </c>
      <c r="AB4418">
        <v>15</v>
      </c>
      <c r="AC4418">
        <v>13</v>
      </c>
      <c r="AD4418" t="s">
        <v>79</v>
      </c>
      <c r="AE4418" t="s">
        <v>80</v>
      </c>
      <c r="AF4418">
        <v>35</v>
      </c>
      <c r="AG4418" s="4">
        <v>0.33333333333333331</v>
      </c>
      <c r="AH4418" s="4">
        <v>0.875</v>
      </c>
      <c r="AI4418" s="5">
        <v>13.48</v>
      </c>
      <c r="AJ4418">
        <v>20.22</v>
      </c>
      <c r="AK4418">
        <v>20.22</v>
      </c>
      <c r="AL4418" t="s">
        <v>81</v>
      </c>
      <c r="AM4418" t="s">
        <v>82</v>
      </c>
      <c r="AO4418" t="s">
        <v>83</v>
      </c>
      <c r="AR4418" t="s">
        <v>82</v>
      </c>
      <c r="AT4418" t="s">
        <v>82</v>
      </c>
      <c r="AW4418" t="s">
        <v>82</v>
      </c>
      <c r="AY4418" t="s">
        <v>17422</v>
      </c>
      <c r="AZ4418" t="s">
        <v>17423</v>
      </c>
      <c r="BA4418" t="s">
        <v>100</v>
      </c>
      <c r="BB4418">
        <v>27927</v>
      </c>
      <c r="BC4418" t="s">
        <v>87</v>
      </c>
      <c r="BH4418" t="s">
        <v>17424</v>
      </c>
      <c r="BJ4418">
        <v>562029185</v>
      </c>
    </row>
    <row r="4419" spans="1:62" x14ac:dyDescent="0.25">
      <c r="A4419" t="s">
        <v>17448</v>
      </c>
      <c r="B4419" s="2">
        <v>43517</v>
      </c>
      <c r="C4419" t="s">
        <v>63</v>
      </c>
      <c r="D4419" s="3">
        <v>43472.38033320602</v>
      </c>
      <c r="E4419" t="s">
        <v>282</v>
      </c>
      <c r="F4419" s="2">
        <v>43556</v>
      </c>
      <c r="G4419" s="2">
        <v>43814</v>
      </c>
      <c r="H4419" t="s">
        <v>17449</v>
      </c>
      <c r="J4419" t="s">
        <v>17450</v>
      </c>
      <c r="K4419" t="s">
        <v>17451</v>
      </c>
      <c r="L4419" t="s">
        <v>17452</v>
      </c>
      <c r="M4419" t="s">
        <v>166</v>
      </c>
      <c r="N4419">
        <v>84043</v>
      </c>
      <c r="O4419" t="s">
        <v>70</v>
      </c>
      <c r="Q4419" t="s">
        <v>17453</v>
      </c>
      <c r="S4419" t="s">
        <v>72</v>
      </c>
      <c r="T4419" t="s">
        <v>2824</v>
      </c>
      <c r="U4419" t="s">
        <v>4073</v>
      </c>
      <c r="V4419" t="s">
        <v>642</v>
      </c>
      <c r="W4419" t="s">
        <v>105</v>
      </c>
      <c r="X4419" t="s">
        <v>1197</v>
      </c>
      <c r="Y4419" t="str">
        <f>"47-2061"</f>
        <v>47-2061</v>
      </c>
      <c r="Z4419" t="s">
        <v>326</v>
      </c>
      <c r="AA4419">
        <v>238910</v>
      </c>
      <c r="AB4419">
        <v>20</v>
      </c>
      <c r="AC4419">
        <v>18</v>
      </c>
      <c r="AD4419" t="s">
        <v>79</v>
      </c>
      <c r="AE4419" t="s">
        <v>95</v>
      </c>
      <c r="AF4419">
        <v>40</v>
      </c>
      <c r="AG4419" s="4">
        <v>0.29166666666666669</v>
      </c>
      <c r="AH4419" s="4">
        <v>0.70833333333333337</v>
      </c>
      <c r="AI4419" s="5">
        <v>15.89</v>
      </c>
      <c r="AJ4419">
        <v>23.84</v>
      </c>
      <c r="AK4419">
        <v>25.5</v>
      </c>
      <c r="AL4419" t="s">
        <v>81</v>
      </c>
      <c r="AM4419" t="s">
        <v>82</v>
      </c>
      <c r="AO4419" t="s">
        <v>83</v>
      </c>
      <c r="AP4419" t="s">
        <v>67</v>
      </c>
      <c r="AQ4419" t="s">
        <v>67</v>
      </c>
      <c r="AR4419" t="s">
        <v>82</v>
      </c>
      <c r="AT4419" t="s">
        <v>82</v>
      </c>
      <c r="AW4419" t="s">
        <v>82</v>
      </c>
      <c r="AY4419" t="s">
        <v>17452</v>
      </c>
      <c r="AZ4419" t="s">
        <v>263</v>
      </c>
      <c r="BA4419" t="s">
        <v>166</v>
      </c>
      <c r="BB4419">
        <v>84043</v>
      </c>
      <c r="BC4419" t="s">
        <v>79</v>
      </c>
      <c r="BH4419" t="s">
        <v>17450</v>
      </c>
      <c r="BJ4419">
        <v>201920952</v>
      </c>
    </row>
    <row r="4420" spans="1:62" x14ac:dyDescent="0.25">
      <c r="A4420" t="s">
        <v>17577</v>
      </c>
      <c r="B4420" s="2">
        <v>43517</v>
      </c>
      <c r="C4420" t="s">
        <v>63</v>
      </c>
      <c r="D4420" s="3">
        <v>43472.379607615738</v>
      </c>
      <c r="E4420" t="s">
        <v>282</v>
      </c>
      <c r="F4420" s="2">
        <v>43556</v>
      </c>
      <c r="G4420" s="2">
        <v>43800</v>
      </c>
      <c r="H4420" t="s">
        <v>5584</v>
      </c>
      <c r="J4420" t="s">
        <v>5585</v>
      </c>
      <c r="K4420" t="s">
        <v>17578</v>
      </c>
      <c r="L4420" t="s">
        <v>5587</v>
      </c>
      <c r="M4420" t="s">
        <v>105</v>
      </c>
      <c r="N4420">
        <v>79424</v>
      </c>
      <c r="O4420" t="s">
        <v>70</v>
      </c>
      <c r="Q4420" t="s">
        <v>5588</v>
      </c>
      <c r="S4420" t="s">
        <v>72</v>
      </c>
      <c r="T4420" t="s">
        <v>3749</v>
      </c>
      <c r="U4420" t="s">
        <v>3750</v>
      </c>
      <c r="V4420" t="s">
        <v>642</v>
      </c>
      <c r="W4420" t="s">
        <v>105</v>
      </c>
      <c r="X4420" t="s">
        <v>1197</v>
      </c>
      <c r="Y4420" t="str">
        <f>"47-2061"</f>
        <v>47-2061</v>
      </c>
      <c r="Z4420" t="s">
        <v>326</v>
      </c>
      <c r="AA4420">
        <v>238110</v>
      </c>
      <c r="AB4420">
        <v>10</v>
      </c>
      <c r="AC4420">
        <v>9</v>
      </c>
      <c r="AD4420" t="s">
        <v>79</v>
      </c>
      <c r="AE4420" t="s">
        <v>95</v>
      </c>
      <c r="AF4420">
        <v>40</v>
      </c>
      <c r="AG4420" s="4">
        <v>0.33333333333333331</v>
      </c>
      <c r="AH4420" s="4">
        <v>0.70833333333333337</v>
      </c>
      <c r="AI4420" s="5">
        <v>15.04</v>
      </c>
      <c r="AJ4420">
        <v>22.56</v>
      </c>
      <c r="AK4420">
        <v>23.25</v>
      </c>
      <c r="AL4420" t="s">
        <v>81</v>
      </c>
      <c r="AM4420" t="s">
        <v>82</v>
      </c>
      <c r="AO4420" t="s">
        <v>83</v>
      </c>
      <c r="AR4420" t="s">
        <v>82</v>
      </c>
      <c r="AT4420" t="s">
        <v>82</v>
      </c>
      <c r="AW4420" t="s">
        <v>82</v>
      </c>
      <c r="AY4420" t="s">
        <v>5587</v>
      </c>
      <c r="AZ4420" t="s">
        <v>5587</v>
      </c>
      <c r="BA4420" t="s">
        <v>105</v>
      </c>
      <c r="BB4420">
        <v>79424</v>
      </c>
      <c r="BC4420" t="s">
        <v>79</v>
      </c>
      <c r="BH4420" t="s">
        <v>5585</v>
      </c>
      <c r="BJ4420">
        <v>510645190</v>
      </c>
    </row>
    <row r="4421" spans="1:62" x14ac:dyDescent="0.25">
      <c r="A4421" t="s">
        <v>17646</v>
      </c>
      <c r="B4421" s="2">
        <v>43517</v>
      </c>
      <c r="C4421" t="s">
        <v>63</v>
      </c>
      <c r="D4421" s="3">
        <v>43472.383712118055</v>
      </c>
      <c r="E4421" t="s">
        <v>64</v>
      </c>
      <c r="F4421" s="2">
        <v>43556</v>
      </c>
      <c r="G4421" s="2">
        <v>43743</v>
      </c>
      <c r="H4421" t="s">
        <v>17640</v>
      </c>
      <c r="I4421" t="s">
        <v>17641</v>
      </c>
      <c r="J4421" t="s">
        <v>17642</v>
      </c>
      <c r="K4421" t="s">
        <v>67</v>
      </c>
      <c r="L4421" t="s">
        <v>17643</v>
      </c>
      <c r="M4421" t="s">
        <v>9587</v>
      </c>
      <c r="N4421">
        <v>2807</v>
      </c>
      <c r="O4421" t="s">
        <v>70</v>
      </c>
      <c r="P4421" t="s">
        <v>67</v>
      </c>
      <c r="Q4421" t="s">
        <v>17644</v>
      </c>
      <c r="S4421" t="s">
        <v>72</v>
      </c>
      <c r="T4421" t="s">
        <v>651</v>
      </c>
      <c r="U4421" t="s">
        <v>652</v>
      </c>
      <c r="V4421" t="s">
        <v>653</v>
      </c>
      <c r="W4421" t="s">
        <v>207</v>
      </c>
      <c r="X4421" t="s">
        <v>1427</v>
      </c>
      <c r="Y4421" t="str">
        <f>"37-2012"</f>
        <v>37-2012</v>
      </c>
      <c r="Z4421" t="s">
        <v>373</v>
      </c>
      <c r="AA4421">
        <v>721110</v>
      </c>
      <c r="AB4421">
        <v>10</v>
      </c>
      <c r="AC4421">
        <v>10</v>
      </c>
      <c r="AD4421" t="s">
        <v>79</v>
      </c>
      <c r="AE4421" t="s">
        <v>80</v>
      </c>
      <c r="AF4421">
        <v>35</v>
      </c>
      <c r="AG4421" s="4">
        <v>0.29166666666666669</v>
      </c>
      <c r="AH4421" s="4">
        <v>0.58333333333333337</v>
      </c>
      <c r="AI4421" s="5">
        <v>12.3</v>
      </c>
      <c r="AL4421" t="s">
        <v>81</v>
      </c>
      <c r="AM4421" t="s">
        <v>82</v>
      </c>
      <c r="AO4421" t="s">
        <v>83</v>
      </c>
      <c r="AR4421" t="s">
        <v>82</v>
      </c>
      <c r="AT4421" t="s">
        <v>82</v>
      </c>
      <c r="AW4421" t="s">
        <v>72</v>
      </c>
      <c r="AX4421">
        <v>3</v>
      </c>
      <c r="AY4421" t="s">
        <v>17643</v>
      </c>
      <c r="AZ4421" t="s">
        <v>885</v>
      </c>
      <c r="BA4421" t="s">
        <v>9587</v>
      </c>
      <c r="BB4421">
        <v>2807</v>
      </c>
      <c r="BC4421" t="s">
        <v>87</v>
      </c>
      <c r="BH4421" t="s">
        <v>17642</v>
      </c>
      <c r="BJ4421">
        <v>50280522</v>
      </c>
    </row>
    <row r="4422" spans="1:62" x14ac:dyDescent="0.25">
      <c r="A4422" t="s">
        <v>17739</v>
      </c>
      <c r="B4422" s="2">
        <v>43517</v>
      </c>
      <c r="C4422" t="s">
        <v>63</v>
      </c>
      <c r="D4422" s="3">
        <v>43472.390414166664</v>
      </c>
      <c r="E4422" t="s">
        <v>91</v>
      </c>
      <c r="H4422" t="s">
        <v>17740</v>
      </c>
      <c r="I4422" t="s">
        <v>67</v>
      </c>
      <c r="J4422" t="s">
        <v>17741</v>
      </c>
      <c r="K4422" t="s">
        <v>17742</v>
      </c>
      <c r="L4422" t="s">
        <v>17743</v>
      </c>
      <c r="M4422" t="s">
        <v>804</v>
      </c>
      <c r="N4422">
        <v>3860</v>
      </c>
      <c r="O4422" t="s">
        <v>70</v>
      </c>
      <c r="P4422" t="s">
        <v>67</v>
      </c>
      <c r="Q4422" t="s">
        <v>17744</v>
      </c>
      <c r="S4422" t="s">
        <v>72</v>
      </c>
      <c r="T4422" t="s">
        <v>3529</v>
      </c>
      <c r="U4422" t="s">
        <v>3530</v>
      </c>
      <c r="V4422" t="s">
        <v>3531</v>
      </c>
      <c r="W4422" t="s">
        <v>232</v>
      </c>
      <c r="X4422" t="s">
        <v>12056</v>
      </c>
      <c r="Y4422" t="str">
        <f>"35-2014"</f>
        <v>35-2014</v>
      </c>
      <c r="Z4422" t="s">
        <v>301</v>
      </c>
      <c r="AA4422">
        <v>722310</v>
      </c>
      <c r="AB4422">
        <v>5</v>
      </c>
      <c r="AD4422" t="s">
        <v>79</v>
      </c>
      <c r="AE4422" t="s">
        <v>95</v>
      </c>
      <c r="AF4422">
        <v>40</v>
      </c>
      <c r="AG4422" s="4">
        <v>0.45833333333333331</v>
      </c>
      <c r="AH4422" s="4">
        <v>0.95833333333333337</v>
      </c>
      <c r="AI4422" s="5">
        <v>13.4</v>
      </c>
      <c r="AJ4422">
        <v>20.100000000000001</v>
      </c>
      <c r="AK4422">
        <v>20.100000000000001</v>
      </c>
      <c r="AL4422" t="s">
        <v>81</v>
      </c>
      <c r="AM4422" t="s">
        <v>82</v>
      </c>
      <c r="AO4422" t="s">
        <v>83</v>
      </c>
      <c r="AP4422" t="s">
        <v>67</v>
      </c>
      <c r="AQ4422" t="s">
        <v>662</v>
      </c>
      <c r="AR4422" t="s">
        <v>82</v>
      </c>
      <c r="AT4422" t="s">
        <v>82</v>
      </c>
      <c r="AW4422" t="s">
        <v>72</v>
      </c>
      <c r="AX4422">
        <v>1</v>
      </c>
      <c r="AY4422" t="s">
        <v>17743</v>
      </c>
      <c r="AZ4422" t="s">
        <v>10751</v>
      </c>
      <c r="BA4422" t="s">
        <v>804</v>
      </c>
      <c r="BB4422">
        <v>3860</v>
      </c>
      <c r="BC4422" t="s">
        <v>87</v>
      </c>
      <c r="BH4422" t="s">
        <v>17742</v>
      </c>
      <c r="BI4422" t="s">
        <v>67</v>
      </c>
      <c r="BJ4422">
        <v>454250190</v>
      </c>
    </row>
    <row r="4423" spans="1:62" x14ac:dyDescent="0.25">
      <c r="A4423" t="s">
        <v>17766</v>
      </c>
      <c r="B4423" s="2">
        <v>43517</v>
      </c>
      <c r="C4423" t="s">
        <v>63</v>
      </c>
      <c r="D4423" s="3">
        <v>43472.381276180553</v>
      </c>
      <c r="E4423" t="s">
        <v>64</v>
      </c>
      <c r="F4423" s="2">
        <v>43556</v>
      </c>
      <c r="G4423" s="2">
        <v>43799</v>
      </c>
      <c r="H4423" t="s">
        <v>17767</v>
      </c>
      <c r="I4423" t="s">
        <v>17768</v>
      </c>
      <c r="J4423" t="s">
        <v>17769</v>
      </c>
      <c r="K4423" t="s">
        <v>17770</v>
      </c>
      <c r="L4423" t="s">
        <v>14678</v>
      </c>
      <c r="M4423" t="s">
        <v>761</v>
      </c>
      <c r="N4423">
        <v>31907</v>
      </c>
      <c r="O4423" t="s">
        <v>70</v>
      </c>
      <c r="Q4423" t="s">
        <v>17771</v>
      </c>
      <c r="S4423" t="s">
        <v>72</v>
      </c>
      <c r="T4423" t="s">
        <v>1738</v>
      </c>
      <c r="U4423" t="s">
        <v>1739</v>
      </c>
      <c r="V4423" t="s">
        <v>1740</v>
      </c>
      <c r="W4423" t="s">
        <v>278</v>
      </c>
      <c r="X4423" t="s">
        <v>2013</v>
      </c>
      <c r="Y4423" t="str">
        <f>"37-3011"</f>
        <v>37-3011</v>
      </c>
      <c r="Z4423" t="s">
        <v>94</v>
      </c>
      <c r="AA4423">
        <v>561730</v>
      </c>
      <c r="AB4423">
        <v>50</v>
      </c>
      <c r="AC4423">
        <v>50</v>
      </c>
      <c r="AD4423" t="s">
        <v>79</v>
      </c>
      <c r="AE4423" t="s">
        <v>95</v>
      </c>
      <c r="AF4423">
        <v>40</v>
      </c>
      <c r="AG4423" s="4">
        <v>0.33333333333333331</v>
      </c>
      <c r="AH4423" s="4">
        <v>0.70833333333333337</v>
      </c>
      <c r="AI4423" s="5">
        <v>13.06</v>
      </c>
      <c r="AJ4423">
        <v>19.59</v>
      </c>
      <c r="AK4423">
        <v>19.59</v>
      </c>
      <c r="AL4423" t="s">
        <v>81</v>
      </c>
      <c r="AM4423" t="s">
        <v>82</v>
      </c>
      <c r="AO4423" t="s">
        <v>83</v>
      </c>
      <c r="AR4423" t="s">
        <v>82</v>
      </c>
      <c r="AT4423" t="s">
        <v>82</v>
      </c>
      <c r="AW4423" t="s">
        <v>82</v>
      </c>
      <c r="AY4423" t="s">
        <v>14678</v>
      </c>
      <c r="AZ4423" t="s">
        <v>10647</v>
      </c>
      <c r="BA4423" t="s">
        <v>761</v>
      </c>
      <c r="BB4423">
        <v>31907</v>
      </c>
      <c r="BC4423" t="s">
        <v>79</v>
      </c>
      <c r="BH4423" t="s">
        <v>17772</v>
      </c>
      <c r="BJ4423">
        <v>582323083</v>
      </c>
    </row>
    <row r="4424" spans="1:62" x14ac:dyDescent="0.25">
      <c r="A4424" t="s">
        <v>17968</v>
      </c>
      <c r="B4424" s="2">
        <v>43517</v>
      </c>
      <c r="C4424" t="s">
        <v>63</v>
      </c>
      <c r="D4424" s="3">
        <v>43472.3831296875</v>
      </c>
      <c r="E4424" t="s">
        <v>64</v>
      </c>
      <c r="F4424" s="2">
        <v>43556</v>
      </c>
      <c r="G4424" s="2">
        <v>43769</v>
      </c>
      <c r="H4424" t="s">
        <v>17969</v>
      </c>
      <c r="J4424" t="s">
        <v>17970</v>
      </c>
      <c r="K4424" t="s">
        <v>17971</v>
      </c>
      <c r="L4424" t="s">
        <v>4001</v>
      </c>
      <c r="M4424" t="s">
        <v>278</v>
      </c>
      <c r="N4424">
        <v>22578</v>
      </c>
      <c r="O4424" t="s">
        <v>70</v>
      </c>
      <c r="Q4424" t="s">
        <v>17972</v>
      </c>
      <c r="S4424" t="s">
        <v>72</v>
      </c>
      <c r="T4424" t="s">
        <v>1738</v>
      </c>
      <c r="U4424" t="s">
        <v>1739</v>
      </c>
      <c r="V4424" t="s">
        <v>1740</v>
      </c>
      <c r="W4424" t="s">
        <v>278</v>
      </c>
      <c r="X4424" t="s">
        <v>2013</v>
      </c>
      <c r="Y4424" t="str">
        <f>"37-3011"</f>
        <v>37-3011</v>
      </c>
      <c r="Z4424" t="s">
        <v>94</v>
      </c>
      <c r="AA4424">
        <v>561730</v>
      </c>
      <c r="AB4424">
        <v>6</v>
      </c>
      <c r="AC4424">
        <v>6</v>
      </c>
      <c r="AD4424" t="s">
        <v>79</v>
      </c>
      <c r="AE4424" t="s">
        <v>95</v>
      </c>
      <c r="AF4424">
        <v>35</v>
      </c>
      <c r="AG4424" s="4">
        <v>0.29166666666666669</v>
      </c>
      <c r="AH4424" s="4">
        <v>0.625</v>
      </c>
      <c r="AI4424" s="5">
        <v>13.19</v>
      </c>
      <c r="AJ4424">
        <v>19.79</v>
      </c>
      <c r="AK4424">
        <v>19.79</v>
      </c>
      <c r="AL4424" t="s">
        <v>81</v>
      </c>
      <c r="AM4424" t="s">
        <v>82</v>
      </c>
      <c r="AO4424" t="s">
        <v>83</v>
      </c>
      <c r="AR4424" t="s">
        <v>82</v>
      </c>
      <c r="AT4424" t="s">
        <v>82</v>
      </c>
      <c r="AW4424" t="s">
        <v>82</v>
      </c>
      <c r="AY4424" t="s">
        <v>4001</v>
      </c>
      <c r="AZ4424" t="s">
        <v>4003</v>
      </c>
      <c r="BA4424" t="s">
        <v>278</v>
      </c>
      <c r="BB4424">
        <v>22578</v>
      </c>
      <c r="BC4424" t="s">
        <v>79</v>
      </c>
      <c r="BH4424" t="s">
        <v>17973</v>
      </c>
      <c r="BJ4424">
        <v>270150279</v>
      </c>
    </row>
    <row r="4425" spans="1:62" x14ac:dyDescent="0.25">
      <c r="A4425" t="s">
        <v>18229</v>
      </c>
      <c r="B4425" s="2">
        <v>43517</v>
      </c>
      <c r="C4425" t="s">
        <v>63</v>
      </c>
      <c r="D4425" s="3">
        <v>43472.385817523151</v>
      </c>
      <c r="E4425" t="s">
        <v>64</v>
      </c>
      <c r="F4425" s="2">
        <v>43556</v>
      </c>
      <c r="G4425" s="2">
        <v>43814</v>
      </c>
      <c r="H4425" t="s">
        <v>18230</v>
      </c>
      <c r="J4425" t="s">
        <v>18231</v>
      </c>
      <c r="K4425" t="s">
        <v>18232</v>
      </c>
      <c r="L4425" t="s">
        <v>18233</v>
      </c>
      <c r="M4425" t="s">
        <v>783</v>
      </c>
      <c r="N4425">
        <v>44622</v>
      </c>
      <c r="O4425" t="s">
        <v>70</v>
      </c>
      <c r="Q4425" t="s">
        <v>18234</v>
      </c>
      <c r="S4425" t="s">
        <v>72</v>
      </c>
      <c r="T4425" t="s">
        <v>13303</v>
      </c>
      <c r="U4425" t="s">
        <v>3891</v>
      </c>
      <c r="V4425" t="s">
        <v>1757</v>
      </c>
      <c r="W4425" t="s">
        <v>278</v>
      </c>
      <c r="X4425" t="s">
        <v>106</v>
      </c>
      <c r="Y4425" t="str">
        <f>"37-3011"</f>
        <v>37-3011</v>
      </c>
      <c r="Z4425" t="s">
        <v>94</v>
      </c>
      <c r="AA4425">
        <v>561730</v>
      </c>
      <c r="AB4425">
        <v>7</v>
      </c>
      <c r="AC4425">
        <v>7</v>
      </c>
      <c r="AD4425" t="s">
        <v>79</v>
      </c>
      <c r="AE4425" t="s">
        <v>80</v>
      </c>
      <c r="AF4425">
        <v>35</v>
      </c>
      <c r="AG4425" s="4">
        <v>0.33333333333333331</v>
      </c>
      <c r="AH4425" s="4">
        <v>0.64583333333333337</v>
      </c>
      <c r="AI4425" s="5">
        <v>13.72</v>
      </c>
      <c r="AJ4425">
        <v>20.58</v>
      </c>
      <c r="AL4425" t="s">
        <v>81</v>
      </c>
      <c r="AM4425" t="s">
        <v>82</v>
      </c>
      <c r="AO4425" t="s">
        <v>83</v>
      </c>
      <c r="AP4425" t="s">
        <v>130</v>
      </c>
      <c r="AQ4425" t="s">
        <v>130</v>
      </c>
      <c r="AR4425" t="s">
        <v>82</v>
      </c>
      <c r="AT4425" t="s">
        <v>82</v>
      </c>
      <c r="AW4425" t="s">
        <v>72</v>
      </c>
      <c r="AX4425">
        <v>3</v>
      </c>
      <c r="AY4425" t="s">
        <v>814</v>
      </c>
      <c r="AZ4425" t="s">
        <v>18235</v>
      </c>
      <c r="BA4425" t="s">
        <v>783</v>
      </c>
      <c r="BB4425">
        <v>44622</v>
      </c>
      <c r="BC4425" t="s">
        <v>79</v>
      </c>
      <c r="BH4425" t="s">
        <v>18236</v>
      </c>
      <c r="BI4425" t="s">
        <v>130</v>
      </c>
      <c r="BJ4425">
        <v>341731197</v>
      </c>
    </row>
    <row r="4426" spans="1:62" x14ac:dyDescent="0.25">
      <c r="A4426" t="s">
        <v>18357</v>
      </c>
      <c r="B4426" s="2">
        <v>43517</v>
      </c>
      <c r="C4426" t="s">
        <v>63</v>
      </c>
      <c r="D4426" s="3">
        <v>43472.386193298611</v>
      </c>
      <c r="E4426" t="s">
        <v>64</v>
      </c>
      <c r="F4426" s="2">
        <v>43556</v>
      </c>
      <c r="G4426" s="2">
        <v>43819</v>
      </c>
      <c r="H4426" t="s">
        <v>18358</v>
      </c>
      <c r="I4426" t="s">
        <v>18359</v>
      </c>
      <c r="J4426" t="s">
        <v>18360</v>
      </c>
      <c r="L4426" t="s">
        <v>277</v>
      </c>
      <c r="M4426" t="s">
        <v>278</v>
      </c>
      <c r="N4426">
        <v>23060</v>
      </c>
      <c r="O4426" t="s">
        <v>70</v>
      </c>
      <c r="Q4426" t="s">
        <v>18361</v>
      </c>
      <c r="S4426" t="s">
        <v>72</v>
      </c>
      <c r="T4426" t="s">
        <v>13303</v>
      </c>
      <c r="U4426" t="s">
        <v>5811</v>
      </c>
      <c r="V4426" t="s">
        <v>16460</v>
      </c>
      <c r="W4426" t="s">
        <v>278</v>
      </c>
      <c r="X4426" t="s">
        <v>106</v>
      </c>
      <c r="Y4426" t="str">
        <f>"37-3011"</f>
        <v>37-3011</v>
      </c>
      <c r="Z4426" t="s">
        <v>94</v>
      </c>
      <c r="AA4426">
        <v>561730</v>
      </c>
      <c r="AB4426">
        <v>30</v>
      </c>
      <c r="AC4426">
        <v>30</v>
      </c>
      <c r="AD4426" t="s">
        <v>79</v>
      </c>
      <c r="AE4426" t="s">
        <v>95</v>
      </c>
      <c r="AF4426">
        <v>40</v>
      </c>
      <c r="AG4426" s="4">
        <v>0.29166666666666669</v>
      </c>
      <c r="AH4426" s="4">
        <v>0.64583333333333337</v>
      </c>
      <c r="AI4426" s="5">
        <v>14.32</v>
      </c>
      <c r="AJ4426">
        <v>21.48</v>
      </c>
      <c r="AL4426" t="s">
        <v>81</v>
      </c>
      <c r="AM4426" t="s">
        <v>82</v>
      </c>
      <c r="AO4426" t="s">
        <v>83</v>
      </c>
      <c r="AR4426" t="s">
        <v>82</v>
      </c>
      <c r="AT4426" t="s">
        <v>82</v>
      </c>
      <c r="AW4426" t="s">
        <v>82</v>
      </c>
      <c r="AY4426" t="s">
        <v>10364</v>
      </c>
      <c r="AZ4426" t="s">
        <v>10265</v>
      </c>
      <c r="BA4426" t="s">
        <v>278</v>
      </c>
      <c r="BB4426">
        <v>23060</v>
      </c>
      <c r="BC4426" t="s">
        <v>79</v>
      </c>
      <c r="BH4426" t="s">
        <v>18362</v>
      </c>
      <c r="BJ4426">
        <v>273932728</v>
      </c>
    </row>
    <row r="4427" spans="1:62" x14ac:dyDescent="0.25">
      <c r="A4427" t="s">
        <v>18426</v>
      </c>
      <c r="B4427" s="2">
        <v>43517</v>
      </c>
      <c r="C4427" t="s">
        <v>63</v>
      </c>
      <c r="D4427" s="3">
        <v>43472.37880619213</v>
      </c>
      <c r="E4427" t="s">
        <v>64</v>
      </c>
      <c r="F4427" s="2">
        <v>43556</v>
      </c>
      <c r="G4427" s="2">
        <v>43776</v>
      </c>
      <c r="H4427" t="s">
        <v>18427</v>
      </c>
      <c r="J4427" t="s">
        <v>18428</v>
      </c>
      <c r="L4427" t="s">
        <v>18429</v>
      </c>
      <c r="M4427" t="s">
        <v>207</v>
      </c>
      <c r="N4427">
        <v>2025</v>
      </c>
      <c r="O4427" t="s">
        <v>70</v>
      </c>
      <c r="Q4427" t="s">
        <v>18430</v>
      </c>
      <c r="S4427" t="s">
        <v>72</v>
      </c>
      <c r="T4427" t="s">
        <v>651</v>
      </c>
      <c r="U4427" t="s">
        <v>652</v>
      </c>
      <c r="V4427" t="s">
        <v>653</v>
      </c>
      <c r="W4427" t="s">
        <v>207</v>
      </c>
      <c r="X4427" t="s">
        <v>1960</v>
      </c>
      <c r="Y4427" t="str">
        <f>"37-3011"</f>
        <v>37-3011</v>
      </c>
      <c r="Z4427" t="s">
        <v>94</v>
      </c>
      <c r="AA4427">
        <v>713910</v>
      </c>
      <c r="AB4427">
        <v>6</v>
      </c>
      <c r="AC4427">
        <v>6</v>
      </c>
      <c r="AD4427" t="s">
        <v>79</v>
      </c>
      <c r="AE4427" t="s">
        <v>80</v>
      </c>
      <c r="AF4427">
        <v>40</v>
      </c>
      <c r="AG4427" s="4">
        <v>0.25</v>
      </c>
      <c r="AH4427" s="4">
        <v>0.58333333333333337</v>
      </c>
      <c r="AI4427" s="5">
        <v>17.46</v>
      </c>
      <c r="AJ4427">
        <v>26.19</v>
      </c>
      <c r="AL4427" t="s">
        <v>81</v>
      </c>
      <c r="AM4427" t="s">
        <v>82</v>
      </c>
      <c r="AO4427" t="s">
        <v>83</v>
      </c>
      <c r="AR4427" t="s">
        <v>82</v>
      </c>
      <c r="AT4427" t="s">
        <v>82</v>
      </c>
      <c r="AW4427" t="s">
        <v>72</v>
      </c>
      <c r="AX4427">
        <v>3</v>
      </c>
      <c r="AY4427" t="s">
        <v>18429</v>
      </c>
      <c r="AZ4427" t="s">
        <v>2760</v>
      </c>
      <c r="BA4427" t="s">
        <v>207</v>
      </c>
      <c r="BB4427">
        <v>2025</v>
      </c>
      <c r="BC4427" t="s">
        <v>87</v>
      </c>
      <c r="BH4427" t="s">
        <v>18431</v>
      </c>
      <c r="BJ4427">
        <v>41189290</v>
      </c>
    </row>
    <row r="4428" spans="1:62" x14ac:dyDescent="0.25">
      <c r="A4428" t="s">
        <v>18432</v>
      </c>
      <c r="B4428" s="2">
        <v>43517</v>
      </c>
      <c r="C4428" t="s">
        <v>63</v>
      </c>
      <c r="D4428" s="3">
        <v>43472.388592997682</v>
      </c>
      <c r="E4428" t="s">
        <v>64</v>
      </c>
      <c r="F4428" s="2">
        <v>43556</v>
      </c>
      <c r="G4428" s="2">
        <v>43832</v>
      </c>
      <c r="H4428" t="s">
        <v>18377</v>
      </c>
      <c r="I4428" t="s">
        <v>18378</v>
      </c>
      <c r="J4428" t="s">
        <v>18379</v>
      </c>
      <c r="K4428" t="s">
        <v>18380</v>
      </c>
      <c r="L4428" t="s">
        <v>18381</v>
      </c>
      <c r="M4428" t="s">
        <v>323</v>
      </c>
      <c r="N4428">
        <v>95542</v>
      </c>
      <c r="O4428" t="s">
        <v>70</v>
      </c>
      <c r="Q4428" t="s">
        <v>18382</v>
      </c>
      <c r="S4428" t="s">
        <v>72</v>
      </c>
      <c r="T4428" t="s">
        <v>13303</v>
      </c>
      <c r="U4428" t="s">
        <v>5811</v>
      </c>
      <c r="V4428" t="s">
        <v>16460</v>
      </c>
      <c r="W4428" t="s">
        <v>278</v>
      </c>
      <c r="X4428" t="s">
        <v>18433</v>
      </c>
      <c r="Y4428" t="str">
        <f>"37-2012"</f>
        <v>37-2012</v>
      </c>
      <c r="Z4428" t="s">
        <v>373</v>
      </c>
      <c r="AA4428">
        <v>72111</v>
      </c>
      <c r="AB4428">
        <v>3</v>
      </c>
      <c r="AC4428">
        <v>3</v>
      </c>
      <c r="AD4428" t="s">
        <v>79</v>
      </c>
      <c r="AE4428" t="s">
        <v>95</v>
      </c>
      <c r="AF4428">
        <v>35</v>
      </c>
      <c r="AG4428" s="4">
        <v>0.375</v>
      </c>
      <c r="AH4428" s="4">
        <v>0.70833333333333337</v>
      </c>
      <c r="AI4428" s="5">
        <v>12.18</v>
      </c>
      <c r="AJ4428">
        <v>18.27</v>
      </c>
      <c r="AL4428" t="s">
        <v>81</v>
      </c>
      <c r="AM4428" t="s">
        <v>82</v>
      </c>
      <c r="AO4428" t="s">
        <v>83</v>
      </c>
      <c r="AP4428" t="s">
        <v>67</v>
      </c>
      <c r="AQ4428" t="s">
        <v>67</v>
      </c>
      <c r="AR4428" t="s">
        <v>82</v>
      </c>
      <c r="AT4428" t="s">
        <v>82</v>
      </c>
      <c r="AW4428" t="s">
        <v>72</v>
      </c>
      <c r="AX4428">
        <v>6</v>
      </c>
      <c r="AY4428" t="s">
        <v>18384</v>
      </c>
      <c r="AZ4428" t="s">
        <v>16050</v>
      </c>
      <c r="BA4428" t="s">
        <v>323</v>
      </c>
      <c r="BB4428">
        <v>95542</v>
      </c>
      <c r="BC4428" t="s">
        <v>87</v>
      </c>
      <c r="BH4428" t="s">
        <v>18385</v>
      </c>
      <c r="BJ4428">
        <v>680325972</v>
      </c>
    </row>
    <row r="4429" spans="1:62" x14ac:dyDescent="0.25">
      <c r="A4429" t="s">
        <v>18544</v>
      </c>
      <c r="B4429" s="2">
        <v>43517</v>
      </c>
      <c r="C4429" t="s">
        <v>63</v>
      </c>
      <c r="D4429" s="3">
        <v>43472.386093541667</v>
      </c>
      <c r="E4429" t="s">
        <v>64</v>
      </c>
      <c r="F4429" s="2">
        <v>43556</v>
      </c>
      <c r="G4429" s="2">
        <v>43807</v>
      </c>
      <c r="H4429" t="s">
        <v>18545</v>
      </c>
      <c r="J4429" t="s">
        <v>18546</v>
      </c>
      <c r="K4429" t="s">
        <v>18547</v>
      </c>
      <c r="L4429" t="s">
        <v>18548</v>
      </c>
      <c r="M4429" t="s">
        <v>308</v>
      </c>
      <c r="N4429">
        <v>7934</v>
      </c>
      <c r="O4429" t="s">
        <v>70</v>
      </c>
      <c r="Q4429" t="s">
        <v>18549</v>
      </c>
      <c r="S4429" t="s">
        <v>72</v>
      </c>
      <c r="T4429" t="s">
        <v>13303</v>
      </c>
      <c r="U4429" t="s">
        <v>5811</v>
      </c>
      <c r="V4429" t="s">
        <v>16460</v>
      </c>
      <c r="W4429" t="s">
        <v>278</v>
      </c>
      <c r="X4429" t="s">
        <v>106</v>
      </c>
      <c r="Y4429" t="str">
        <f>"37-3011"</f>
        <v>37-3011</v>
      </c>
      <c r="Z4429" t="s">
        <v>94</v>
      </c>
      <c r="AA4429">
        <v>561730</v>
      </c>
      <c r="AB4429">
        <v>12</v>
      </c>
      <c r="AC4429">
        <v>12</v>
      </c>
      <c r="AD4429" t="s">
        <v>79</v>
      </c>
      <c r="AE4429" t="s">
        <v>80</v>
      </c>
      <c r="AF4429">
        <v>40</v>
      </c>
      <c r="AG4429" s="4">
        <v>0.3125</v>
      </c>
      <c r="AH4429" s="4">
        <v>0.66666666666666663</v>
      </c>
      <c r="AI4429" s="5">
        <v>14.41</v>
      </c>
      <c r="AJ4429">
        <v>21.62</v>
      </c>
      <c r="AL4429" t="s">
        <v>81</v>
      </c>
      <c r="AM4429" t="s">
        <v>82</v>
      </c>
      <c r="AO4429" t="s">
        <v>83</v>
      </c>
      <c r="AR4429" t="s">
        <v>82</v>
      </c>
      <c r="AT4429" t="s">
        <v>82</v>
      </c>
      <c r="AW4429" t="s">
        <v>72</v>
      </c>
      <c r="AX4429">
        <v>3</v>
      </c>
      <c r="AY4429" t="s">
        <v>18550</v>
      </c>
      <c r="AZ4429" t="s">
        <v>1303</v>
      </c>
      <c r="BA4429" t="s">
        <v>308</v>
      </c>
      <c r="BB4429">
        <v>7935</v>
      </c>
      <c r="BC4429" t="s">
        <v>79</v>
      </c>
      <c r="BH4429" t="s">
        <v>18551</v>
      </c>
      <c r="BJ4429">
        <v>222163853</v>
      </c>
    </row>
    <row r="4430" spans="1:62" x14ac:dyDescent="0.25">
      <c r="A4430" t="s">
        <v>18702</v>
      </c>
      <c r="B4430" s="2">
        <v>43517</v>
      </c>
      <c r="C4430" t="s">
        <v>63</v>
      </c>
      <c r="D4430" s="3">
        <v>43472.388306828703</v>
      </c>
      <c r="E4430" t="s">
        <v>91</v>
      </c>
      <c r="H4430" t="s">
        <v>18276</v>
      </c>
      <c r="I4430" t="s">
        <v>18277</v>
      </c>
      <c r="J4430" t="s">
        <v>18278</v>
      </c>
      <c r="L4430" t="s">
        <v>18279</v>
      </c>
      <c r="M4430" t="s">
        <v>881</v>
      </c>
      <c r="N4430">
        <v>83638</v>
      </c>
      <c r="O4430" t="s">
        <v>70</v>
      </c>
      <c r="Q4430" t="s">
        <v>18280</v>
      </c>
      <c r="S4430" t="s">
        <v>72</v>
      </c>
      <c r="T4430" t="s">
        <v>651</v>
      </c>
      <c r="U4430" t="s">
        <v>652</v>
      </c>
      <c r="V4430" t="s">
        <v>653</v>
      </c>
      <c r="W4430" t="s">
        <v>207</v>
      </c>
      <c r="X4430" t="s">
        <v>14935</v>
      </c>
      <c r="Y4430" t="str">
        <f>"35-2015"</f>
        <v>35-2015</v>
      </c>
      <c r="Z4430" t="s">
        <v>346</v>
      </c>
      <c r="AA4430">
        <v>721110</v>
      </c>
      <c r="AB4430">
        <v>3</v>
      </c>
      <c r="AD4430" t="s">
        <v>79</v>
      </c>
      <c r="AE4430" t="s">
        <v>95</v>
      </c>
      <c r="AF4430">
        <v>40</v>
      </c>
      <c r="AG4430" s="4">
        <v>0.375</v>
      </c>
      <c r="AH4430" s="4">
        <v>0.70833333333333337</v>
      </c>
      <c r="AI4430" s="5">
        <v>11.4</v>
      </c>
      <c r="AJ4430">
        <v>17.100000000000001</v>
      </c>
      <c r="AK4430">
        <v>19.5</v>
      </c>
      <c r="AL4430" t="s">
        <v>81</v>
      </c>
      <c r="AM4430" t="s">
        <v>82</v>
      </c>
      <c r="AO4430" t="s">
        <v>83</v>
      </c>
      <c r="AR4430" t="s">
        <v>82</v>
      </c>
      <c r="AT4430" t="s">
        <v>82</v>
      </c>
      <c r="AW4430" t="s">
        <v>72</v>
      </c>
      <c r="AX4430">
        <v>3</v>
      </c>
      <c r="AY4430" t="s">
        <v>18279</v>
      </c>
      <c r="AZ4430" t="s">
        <v>18281</v>
      </c>
      <c r="BA4430" t="s">
        <v>881</v>
      </c>
      <c r="BB4430">
        <v>83638</v>
      </c>
      <c r="BC4430" t="s">
        <v>79</v>
      </c>
      <c r="BH4430" t="s">
        <v>18278</v>
      </c>
      <c r="BJ4430">
        <v>263166314</v>
      </c>
    </row>
    <row r="4431" spans="1:62" x14ac:dyDescent="0.25">
      <c r="A4431" t="s">
        <v>18772</v>
      </c>
      <c r="B4431" s="2">
        <v>43517</v>
      </c>
      <c r="C4431" t="s">
        <v>63</v>
      </c>
      <c r="D4431" s="3">
        <v>43472.385207164349</v>
      </c>
      <c r="E4431" t="s">
        <v>64</v>
      </c>
      <c r="F4431" s="2">
        <v>43556</v>
      </c>
      <c r="G4431" s="2">
        <v>43819</v>
      </c>
      <c r="H4431" t="s">
        <v>18773</v>
      </c>
      <c r="J4431" t="s">
        <v>18774</v>
      </c>
      <c r="L4431" t="s">
        <v>18775</v>
      </c>
      <c r="M4431" t="s">
        <v>783</v>
      </c>
      <c r="N4431">
        <v>44134</v>
      </c>
      <c r="O4431" t="s">
        <v>70</v>
      </c>
      <c r="Q4431" t="s">
        <v>18776</v>
      </c>
      <c r="S4431" t="s">
        <v>72</v>
      </c>
      <c r="T4431" t="s">
        <v>13303</v>
      </c>
      <c r="U4431" t="s">
        <v>3646</v>
      </c>
      <c r="V4431" t="s">
        <v>1757</v>
      </c>
      <c r="W4431" t="s">
        <v>278</v>
      </c>
      <c r="X4431" t="s">
        <v>106</v>
      </c>
      <c r="Y4431" t="str">
        <f>"37-3011"</f>
        <v>37-3011</v>
      </c>
      <c r="Z4431" t="s">
        <v>94</v>
      </c>
      <c r="AA4431">
        <v>561730</v>
      </c>
      <c r="AB4431">
        <v>4</v>
      </c>
      <c r="AC4431">
        <v>4</v>
      </c>
      <c r="AD4431" t="s">
        <v>79</v>
      </c>
      <c r="AE4431" t="s">
        <v>80</v>
      </c>
      <c r="AF4431">
        <v>40</v>
      </c>
      <c r="AG4431" s="4">
        <v>0.33333333333333331</v>
      </c>
      <c r="AH4431" s="4">
        <v>0.6875</v>
      </c>
      <c r="AI4431" s="5">
        <v>13.7</v>
      </c>
      <c r="AJ4431">
        <v>20.55</v>
      </c>
      <c r="AL4431" t="s">
        <v>81</v>
      </c>
      <c r="AM4431" t="s">
        <v>82</v>
      </c>
      <c r="AO4431" t="s">
        <v>83</v>
      </c>
      <c r="AR4431" t="s">
        <v>82</v>
      </c>
      <c r="AT4431" t="s">
        <v>82</v>
      </c>
      <c r="AW4431" t="s">
        <v>72</v>
      </c>
      <c r="AX4431">
        <v>3</v>
      </c>
      <c r="AY4431" t="s">
        <v>18777</v>
      </c>
      <c r="AZ4431" t="s">
        <v>7299</v>
      </c>
      <c r="BA4431" t="s">
        <v>783</v>
      </c>
      <c r="BB4431">
        <v>44134</v>
      </c>
      <c r="BC4431" t="s">
        <v>79</v>
      </c>
      <c r="BH4431" t="s">
        <v>18778</v>
      </c>
      <c r="BJ4431">
        <v>454594801</v>
      </c>
    </row>
    <row r="4432" spans="1:62" x14ac:dyDescent="0.25">
      <c r="A4432" t="s">
        <v>18786</v>
      </c>
      <c r="B4432" s="2">
        <v>43517</v>
      </c>
      <c r="C4432" t="s">
        <v>63</v>
      </c>
      <c r="D4432" s="3">
        <v>43472.382741423608</v>
      </c>
      <c r="E4432" t="s">
        <v>282</v>
      </c>
      <c r="F4432" s="2">
        <v>43556</v>
      </c>
      <c r="G4432" s="2">
        <v>43769</v>
      </c>
      <c r="H4432" t="s">
        <v>4875</v>
      </c>
      <c r="J4432" t="s">
        <v>4876</v>
      </c>
      <c r="K4432" t="s">
        <v>4877</v>
      </c>
      <c r="L4432" t="s">
        <v>2968</v>
      </c>
      <c r="M4432" t="s">
        <v>105</v>
      </c>
      <c r="N4432">
        <v>76040</v>
      </c>
      <c r="O4432" t="s">
        <v>70</v>
      </c>
      <c r="Q4432" t="s">
        <v>4878</v>
      </c>
      <c r="S4432" t="s">
        <v>72</v>
      </c>
      <c r="T4432" t="s">
        <v>2824</v>
      </c>
      <c r="U4432" t="s">
        <v>4073</v>
      </c>
      <c r="V4432" t="s">
        <v>642</v>
      </c>
      <c r="W4432" t="s">
        <v>105</v>
      </c>
      <c r="X4432" t="s">
        <v>106</v>
      </c>
      <c r="Y4432" t="str">
        <f>"37-3011"</f>
        <v>37-3011</v>
      </c>
      <c r="Z4432" t="s">
        <v>94</v>
      </c>
      <c r="AA4432">
        <v>561730</v>
      </c>
      <c r="AB4432">
        <v>50</v>
      </c>
      <c r="AC4432">
        <v>47</v>
      </c>
      <c r="AD4432" t="s">
        <v>79</v>
      </c>
      <c r="AE4432" t="s">
        <v>95</v>
      </c>
      <c r="AF4432">
        <v>40</v>
      </c>
      <c r="AG4432" s="4">
        <v>0.27083333333333331</v>
      </c>
      <c r="AH4432" s="4">
        <v>0.72916666666666663</v>
      </c>
      <c r="AI4432" s="5">
        <v>13.94</v>
      </c>
      <c r="AJ4432">
        <v>20.91</v>
      </c>
      <c r="AL4432" t="s">
        <v>81</v>
      </c>
      <c r="AM4432" t="s">
        <v>82</v>
      </c>
      <c r="AO4432" t="s">
        <v>83</v>
      </c>
      <c r="AP4432" t="s">
        <v>67</v>
      </c>
      <c r="AQ4432" t="s">
        <v>67</v>
      </c>
      <c r="AR4432" t="s">
        <v>82</v>
      </c>
      <c r="AT4432" t="s">
        <v>82</v>
      </c>
      <c r="AW4432" t="s">
        <v>82</v>
      </c>
      <c r="AY4432" t="s">
        <v>2968</v>
      </c>
      <c r="AZ4432" t="s">
        <v>1428</v>
      </c>
      <c r="BA4432" t="s">
        <v>105</v>
      </c>
      <c r="BB4432">
        <v>76040</v>
      </c>
      <c r="BC4432" t="s">
        <v>79</v>
      </c>
      <c r="BH4432" t="s">
        <v>4876</v>
      </c>
      <c r="BJ4432">
        <v>751994013</v>
      </c>
    </row>
    <row r="4433" spans="1:62" x14ac:dyDescent="0.25">
      <c r="A4433" t="s">
        <v>19774</v>
      </c>
      <c r="B4433" s="2">
        <v>43517</v>
      </c>
      <c r="C4433" t="s">
        <v>63</v>
      </c>
      <c r="D4433" s="3">
        <v>43472.386203946757</v>
      </c>
      <c r="E4433" t="s">
        <v>1763</v>
      </c>
      <c r="F4433" s="2">
        <v>43556</v>
      </c>
      <c r="G4433" s="2">
        <v>43784</v>
      </c>
      <c r="H4433" t="s">
        <v>19775</v>
      </c>
      <c r="J4433" t="s">
        <v>19776</v>
      </c>
      <c r="K4433" t="s">
        <v>19777</v>
      </c>
      <c r="L4433" t="s">
        <v>19778</v>
      </c>
      <c r="M4433" t="s">
        <v>226</v>
      </c>
      <c r="N4433">
        <v>48026</v>
      </c>
      <c r="O4433" t="s">
        <v>70</v>
      </c>
      <c r="Q4433" t="s">
        <v>19779</v>
      </c>
      <c r="S4433" t="s">
        <v>72</v>
      </c>
      <c r="T4433" t="s">
        <v>13303</v>
      </c>
      <c r="U4433" t="s">
        <v>5811</v>
      </c>
      <c r="V4433" t="s">
        <v>16460</v>
      </c>
      <c r="W4433" t="s">
        <v>278</v>
      </c>
      <c r="X4433" t="s">
        <v>1673</v>
      </c>
      <c r="Y4433" t="str">
        <f>"37-3011"</f>
        <v>37-3011</v>
      </c>
      <c r="Z4433" t="s">
        <v>94</v>
      </c>
      <c r="AA4433">
        <v>561730</v>
      </c>
      <c r="AB4433">
        <v>7</v>
      </c>
      <c r="AC4433">
        <v>7</v>
      </c>
      <c r="AD4433" t="s">
        <v>79</v>
      </c>
      <c r="AE4433" t="s">
        <v>80</v>
      </c>
      <c r="AF4433">
        <v>40</v>
      </c>
      <c r="AG4433" s="4">
        <v>0.29166666666666669</v>
      </c>
      <c r="AH4433" s="4">
        <v>0.64583333333333337</v>
      </c>
      <c r="AI4433" s="5">
        <v>13.72</v>
      </c>
      <c r="AJ4433">
        <v>20.58</v>
      </c>
      <c r="AL4433" t="s">
        <v>81</v>
      </c>
      <c r="AM4433" t="s">
        <v>82</v>
      </c>
      <c r="AO4433" t="s">
        <v>83</v>
      </c>
      <c r="AP4433" t="s">
        <v>67</v>
      </c>
      <c r="AQ4433" t="s">
        <v>67</v>
      </c>
      <c r="AR4433" t="s">
        <v>82</v>
      </c>
      <c r="AT4433" t="s">
        <v>82</v>
      </c>
      <c r="AW4433" t="s">
        <v>72</v>
      </c>
      <c r="AX4433">
        <v>3</v>
      </c>
      <c r="AY4433" t="s">
        <v>19780</v>
      </c>
      <c r="AZ4433" t="s">
        <v>2333</v>
      </c>
      <c r="BA4433" t="s">
        <v>226</v>
      </c>
      <c r="BB4433">
        <v>48026</v>
      </c>
      <c r="BC4433" t="s">
        <v>79</v>
      </c>
      <c r="BH4433" t="s">
        <v>19781</v>
      </c>
      <c r="BJ4433">
        <v>813575347</v>
      </c>
    </row>
    <row r="4434" spans="1:62" x14ac:dyDescent="0.25">
      <c r="A4434" t="s">
        <v>19891</v>
      </c>
      <c r="B4434" s="2">
        <v>43517</v>
      </c>
      <c r="C4434" t="s">
        <v>63</v>
      </c>
      <c r="D4434" s="3">
        <v>43472.38466152778</v>
      </c>
      <c r="E4434" t="s">
        <v>64</v>
      </c>
      <c r="F4434" s="2">
        <v>43556</v>
      </c>
      <c r="G4434" s="2">
        <v>43768</v>
      </c>
      <c r="H4434" t="s">
        <v>19797</v>
      </c>
      <c r="I4434" t="s">
        <v>19798</v>
      </c>
      <c r="J4434" t="s">
        <v>19799</v>
      </c>
      <c r="L4434" t="s">
        <v>19800</v>
      </c>
      <c r="M4434" t="s">
        <v>207</v>
      </c>
      <c r="N4434">
        <v>2557</v>
      </c>
      <c r="O4434" t="s">
        <v>70</v>
      </c>
      <c r="Q4434" t="s">
        <v>19801</v>
      </c>
      <c r="S4434" t="s">
        <v>72</v>
      </c>
      <c r="T4434" t="s">
        <v>651</v>
      </c>
      <c r="U4434" t="s">
        <v>652</v>
      </c>
      <c r="V4434" t="s">
        <v>653</v>
      </c>
      <c r="W4434" t="s">
        <v>207</v>
      </c>
      <c r="X4434" t="s">
        <v>19011</v>
      </c>
      <c r="Y4434" t="str">
        <f>"37-1011"</f>
        <v>37-1011</v>
      </c>
      <c r="Z4434" t="s">
        <v>19892</v>
      </c>
      <c r="AA4434">
        <v>721110</v>
      </c>
      <c r="AB4434">
        <v>1</v>
      </c>
      <c r="AC4434">
        <v>1</v>
      </c>
      <c r="AD4434" t="s">
        <v>79</v>
      </c>
      <c r="AE4434" t="s">
        <v>95</v>
      </c>
      <c r="AF4434">
        <v>40</v>
      </c>
      <c r="AG4434" s="4">
        <v>0.375</v>
      </c>
      <c r="AH4434" s="4">
        <v>0.70833333333333337</v>
      </c>
      <c r="AI4434" s="5">
        <v>21.22</v>
      </c>
      <c r="AJ4434">
        <v>31.83</v>
      </c>
      <c r="AL4434" t="s">
        <v>81</v>
      </c>
      <c r="AM4434" t="s">
        <v>72</v>
      </c>
      <c r="AN4434">
        <v>16</v>
      </c>
      <c r="AO4434" t="s">
        <v>83</v>
      </c>
      <c r="AR4434" t="s">
        <v>82</v>
      </c>
      <c r="AT4434" t="s">
        <v>82</v>
      </c>
      <c r="AW4434" t="s">
        <v>72</v>
      </c>
      <c r="AX4434">
        <v>6</v>
      </c>
      <c r="AY4434" t="s">
        <v>19800</v>
      </c>
      <c r="AZ4434" t="s">
        <v>5453</v>
      </c>
      <c r="BA4434" t="s">
        <v>207</v>
      </c>
      <c r="BB4434">
        <v>2557</v>
      </c>
      <c r="BC4434" t="s">
        <v>87</v>
      </c>
      <c r="BH4434" t="s">
        <v>19799</v>
      </c>
      <c r="BJ4434">
        <v>473894290</v>
      </c>
    </row>
    <row r="4435" spans="1:62" x14ac:dyDescent="0.25">
      <c r="A4435" t="s">
        <v>19902</v>
      </c>
      <c r="B4435" s="2">
        <v>43517</v>
      </c>
      <c r="C4435" t="s">
        <v>63</v>
      </c>
      <c r="D4435" s="3">
        <v>43472.38530613426</v>
      </c>
      <c r="E4435" t="s">
        <v>64</v>
      </c>
      <c r="F4435" s="2">
        <v>43556</v>
      </c>
      <c r="G4435" s="2">
        <v>43769</v>
      </c>
      <c r="H4435" t="s">
        <v>19903</v>
      </c>
      <c r="I4435" t="s">
        <v>19904</v>
      </c>
      <c r="J4435" t="s">
        <v>19905</v>
      </c>
      <c r="L4435" t="s">
        <v>1335</v>
      </c>
      <c r="M4435" t="s">
        <v>105</v>
      </c>
      <c r="N4435">
        <v>77066</v>
      </c>
      <c r="O4435" t="s">
        <v>70</v>
      </c>
      <c r="Q4435" t="s">
        <v>19906</v>
      </c>
      <c r="S4435" t="s">
        <v>72</v>
      </c>
      <c r="T4435" t="s">
        <v>13303</v>
      </c>
      <c r="U4435" t="s">
        <v>3891</v>
      </c>
      <c r="V4435" t="s">
        <v>1757</v>
      </c>
      <c r="W4435" t="s">
        <v>278</v>
      </c>
      <c r="X4435" t="s">
        <v>106</v>
      </c>
      <c r="Y4435" t="str">
        <f>"37-3011"</f>
        <v>37-3011</v>
      </c>
      <c r="Z4435" t="s">
        <v>94</v>
      </c>
      <c r="AA4435">
        <v>561730</v>
      </c>
      <c r="AB4435">
        <v>12</v>
      </c>
      <c r="AC4435">
        <v>12</v>
      </c>
      <c r="AD4435" t="s">
        <v>79</v>
      </c>
      <c r="AE4435" t="s">
        <v>95</v>
      </c>
      <c r="AF4435">
        <v>40</v>
      </c>
      <c r="AG4435" s="4">
        <v>0.25</v>
      </c>
      <c r="AH4435" s="4">
        <v>0.69791666666666663</v>
      </c>
      <c r="AI4435" s="5">
        <v>13.44</v>
      </c>
      <c r="AJ4435">
        <v>20.16</v>
      </c>
      <c r="AL4435" t="s">
        <v>81</v>
      </c>
      <c r="AM4435" t="s">
        <v>82</v>
      </c>
      <c r="AO4435" t="s">
        <v>83</v>
      </c>
      <c r="AP4435" t="s">
        <v>130</v>
      </c>
      <c r="AQ4435" t="s">
        <v>130</v>
      </c>
      <c r="AR4435" t="s">
        <v>82</v>
      </c>
      <c r="AT4435" t="s">
        <v>82</v>
      </c>
      <c r="AW4435" t="s">
        <v>72</v>
      </c>
      <c r="AX4435">
        <v>3</v>
      </c>
      <c r="AY4435" t="s">
        <v>3291</v>
      </c>
      <c r="AZ4435" t="s">
        <v>3292</v>
      </c>
      <c r="BA4435" t="s">
        <v>105</v>
      </c>
      <c r="BB4435">
        <v>77066</v>
      </c>
      <c r="BC4435" t="s">
        <v>79</v>
      </c>
      <c r="BH4435" t="s">
        <v>19907</v>
      </c>
      <c r="BI4435" t="s">
        <v>130</v>
      </c>
      <c r="BJ4435">
        <v>760665518</v>
      </c>
    </row>
    <row r="4436" spans="1:62" x14ac:dyDescent="0.25">
      <c r="A4436" t="s">
        <v>19952</v>
      </c>
      <c r="B4436" s="2">
        <v>43517</v>
      </c>
      <c r="C4436" t="s">
        <v>63</v>
      </c>
      <c r="D4436" s="3">
        <v>43472.382473136575</v>
      </c>
      <c r="E4436" t="s">
        <v>64</v>
      </c>
      <c r="F4436" s="2">
        <v>43556</v>
      </c>
      <c r="G4436" s="2">
        <v>43770</v>
      </c>
      <c r="H4436" t="s">
        <v>19953</v>
      </c>
      <c r="J4436" t="s">
        <v>19954</v>
      </c>
      <c r="L4436" t="s">
        <v>6540</v>
      </c>
      <c r="M4436" t="s">
        <v>232</v>
      </c>
      <c r="N4436">
        <v>11968</v>
      </c>
      <c r="O4436" t="s">
        <v>70</v>
      </c>
      <c r="Q4436" t="s">
        <v>19955</v>
      </c>
      <c r="S4436" t="s">
        <v>72</v>
      </c>
      <c r="T4436" t="s">
        <v>11901</v>
      </c>
      <c r="U4436" t="s">
        <v>11902</v>
      </c>
      <c r="V4436" t="s">
        <v>8610</v>
      </c>
      <c r="W4436" t="s">
        <v>232</v>
      </c>
      <c r="X4436" t="s">
        <v>1262</v>
      </c>
      <c r="Y4436" t="str">
        <f>"49-9098"</f>
        <v>49-9098</v>
      </c>
      <c r="Z4436" t="s">
        <v>1263</v>
      </c>
      <c r="AA4436">
        <v>238990</v>
      </c>
      <c r="AB4436">
        <v>6</v>
      </c>
      <c r="AC4436">
        <v>6</v>
      </c>
      <c r="AD4436" t="s">
        <v>79</v>
      </c>
      <c r="AE4436" t="s">
        <v>80</v>
      </c>
      <c r="AF4436">
        <v>40</v>
      </c>
      <c r="AG4436" s="4">
        <v>0.33333333333333331</v>
      </c>
      <c r="AH4436" s="4">
        <v>0.66666666666666663</v>
      </c>
      <c r="AI4436" s="5">
        <v>15.68</v>
      </c>
      <c r="AJ4436">
        <v>23.52</v>
      </c>
      <c r="AK4436">
        <v>23.52</v>
      </c>
      <c r="AL4436" t="s">
        <v>81</v>
      </c>
      <c r="AM4436" t="s">
        <v>82</v>
      </c>
      <c r="AO4436" t="s">
        <v>83</v>
      </c>
      <c r="AR4436" t="s">
        <v>82</v>
      </c>
      <c r="AT4436" t="s">
        <v>82</v>
      </c>
      <c r="AW4436" t="s">
        <v>82</v>
      </c>
      <c r="AY4436" t="s">
        <v>7320</v>
      </c>
      <c r="AZ4436" t="s">
        <v>6535</v>
      </c>
      <c r="BA4436" t="s">
        <v>232</v>
      </c>
      <c r="BB4436">
        <v>11968</v>
      </c>
      <c r="BC4436" t="s">
        <v>79</v>
      </c>
      <c r="BH4436" t="s">
        <v>19956</v>
      </c>
      <c r="BJ4436">
        <v>112973725</v>
      </c>
    </row>
    <row r="4437" spans="1:62" x14ac:dyDescent="0.25">
      <c r="A4437" t="s">
        <v>20024</v>
      </c>
      <c r="B4437" s="2">
        <v>43517</v>
      </c>
      <c r="C4437" t="s">
        <v>63</v>
      </c>
      <c r="D4437" s="3">
        <v>43472.385492789355</v>
      </c>
      <c r="E4437" t="s">
        <v>64</v>
      </c>
      <c r="F4437" s="2">
        <v>43556</v>
      </c>
      <c r="G4437" s="2">
        <v>43802</v>
      </c>
      <c r="H4437" t="s">
        <v>20025</v>
      </c>
      <c r="I4437" t="s">
        <v>20026</v>
      </c>
      <c r="J4437" t="s">
        <v>20027</v>
      </c>
      <c r="K4437" t="s">
        <v>20028</v>
      </c>
      <c r="L4437" t="s">
        <v>20029</v>
      </c>
      <c r="M4437" t="s">
        <v>207</v>
      </c>
      <c r="N4437">
        <v>2645</v>
      </c>
      <c r="O4437" t="s">
        <v>70</v>
      </c>
      <c r="Q4437" t="s">
        <v>20030</v>
      </c>
      <c r="S4437" t="s">
        <v>72</v>
      </c>
      <c r="T4437" t="s">
        <v>651</v>
      </c>
      <c r="U4437" t="s">
        <v>652</v>
      </c>
      <c r="V4437" t="s">
        <v>653</v>
      </c>
      <c r="W4437" t="s">
        <v>207</v>
      </c>
      <c r="X4437" t="s">
        <v>20031</v>
      </c>
      <c r="Y4437" t="str">
        <f>"43-4081"</f>
        <v>43-4081</v>
      </c>
      <c r="Z4437" t="s">
        <v>1983</v>
      </c>
      <c r="AA4437">
        <v>721110</v>
      </c>
      <c r="AB4437">
        <v>3</v>
      </c>
      <c r="AC4437">
        <v>3</v>
      </c>
      <c r="AD4437" t="s">
        <v>79</v>
      </c>
      <c r="AE4437" t="s">
        <v>80</v>
      </c>
      <c r="AF4437">
        <v>35</v>
      </c>
      <c r="AG4437" s="4">
        <v>0.95833333333333337</v>
      </c>
      <c r="AH4437" s="4">
        <v>0.25</v>
      </c>
      <c r="AI4437" s="5">
        <v>14.77</v>
      </c>
      <c r="AJ4437">
        <v>22.16</v>
      </c>
      <c r="AK4437">
        <v>24.75</v>
      </c>
      <c r="AL4437" t="s">
        <v>81</v>
      </c>
      <c r="AM4437" t="s">
        <v>82</v>
      </c>
      <c r="AO4437" t="s">
        <v>83</v>
      </c>
      <c r="AP4437" t="s">
        <v>67</v>
      </c>
      <c r="AQ4437" t="s">
        <v>67</v>
      </c>
      <c r="AR4437" t="s">
        <v>82</v>
      </c>
      <c r="AT4437" t="s">
        <v>82</v>
      </c>
      <c r="AW4437" t="s">
        <v>72</v>
      </c>
      <c r="AX4437">
        <v>3</v>
      </c>
      <c r="AY4437" t="s">
        <v>20029</v>
      </c>
      <c r="AZ4437" t="s">
        <v>4065</v>
      </c>
      <c r="BA4437" t="s">
        <v>207</v>
      </c>
      <c r="BB4437">
        <v>2645</v>
      </c>
      <c r="BC4437" t="s">
        <v>87</v>
      </c>
      <c r="BH4437" t="s">
        <v>20027</v>
      </c>
      <c r="BI4437" t="s">
        <v>20028</v>
      </c>
      <c r="BJ4437">
        <v>42840388</v>
      </c>
    </row>
    <row r="4438" spans="1:62" x14ac:dyDescent="0.25">
      <c r="A4438" t="s">
        <v>20424</v>
      </c>
      <c r="B4438" s="2">
        <v>43517</v>
      </c>
      <c r="C4438" t="s">
        <v>63</v>
      </c>
      <c r="D4438" s="3">
        <v>43472.384897569442</v>
      </c>
      <c r="E4438" t="s">
        <v>64</v>
      </c>
      <c r="F4438" s="2">
        <v>43556</v>
      </c>
      <c r="G4438" s="2">
        <v>43830</v>
      </c>
      <c r="H4438" t="s">
        <v>20425</v>
      </c>
      <c r="J4438" t="s">
        <v>20426</v>
      </c>
      <c r="L4438" t="s">
        <v>20427</v>
      </c>
      <c r="M4438" t="s">
        <v>147</v>
      </c>
      <c r="N4438">
        <v>15101</v>
      </c>
      <c r="O4438" t="s">
        <v>70</v>
      </c>
      <c r="Q4438" t="s">
        <v>20428</v>
      </c>
      <c r="S4438" t="s">
        <v>82</v>
      </c>
      <c r="U4438" t="s">
        <v>92</v>
      </c>
      <c r="X4438" t="s">
        <v>106</v>
      </c>
      <c r="Y4438" t="str">
        <f>"37-3011"</f>
        <v>37-3011</v>
      </c>
      <c r="Z4438" t="s">
        <v>94</v>
      </c>
      <c r="AA4438">
        <v>561730</v>
      </c>
      <c r="AB4438">
        <v>14</v>
      </c>
      <c r="AC4438">
        <v>14</v>
      </c>
      <c r="AD4438" t="s">
        <v>79</v>
      </c>
      <c r="AE4438" t="s">
        <v>80</v>
      </c>
      <c r="AF4438">
        <v>40</v>
      </c>
      <c r="AG4438" s="4">
        <v>0.29166666666666669</v>
      </c>
      <c r="AH4438" s="4">
        <v>0.64583333333333337</v>
      </c>
      <c r="AI4438" s="5">
        <v>13.77</v>
      </c>
      <c r="AJ4438">
        <v>20.66</v>
      </c>
      <c r="AL4438" t="s">
        <v>81</v>
      </c>
      <c r="AM4438" t="s">
        <v>82</v>
      </c>
      <c r="AO4438" t="s">
        <v>83</v>
      </c>
      <c r="AP4438" t="s">
        <v>130</v>
      </c>
      <c r="AR4438" t="s">
        <v>82</v>
      </c>
      <c r="AT4438" t="s">
        <v>82</v>
      </c>
      <c r="AW4438" t="s">
        <v>82</v>
      </c>
      <c r="AX4438">
        <v>1</v>
      </c>
      <c r="AY4438" t="s">
        <v>3303</v>
      </c>
      <c r="AZ4438" t="s">
        <v>3309</v>
      </c>
      <c r="BA4438" t="s">
        <v>147</v>
      </c>
      <c r="BB4438">
        <v>15101</v>
      </c>
      <c r="BC4438" t="s">
        <v>79</v>
      </c>
      <c r="BH4438" t="s">
        <v>20429</v>
      </c>
      <c r="BI4438" t="s">
        <v>130</v>
      </c>
      <c r="BJ4438">
        <v>261624498</v>
      </c>
    </row>
    <row r="4439" spans="1:62" x14ac:dyDescent="0.25">
      <c r="A4439" t="s">
        <v>20648</v>
      </c>
      <c r="B4439" s="2">
        <v>43517</v>
      </c>
      <c r="C4439" t="s">
        <v>63</v>
      </c>
      <c r="D4439" s="3">
        <v>43472.38662002315</v>
      </c>
      <c r="E4439" t="s">
        <v>64</v>
      </c>
      <c r="F4439" s="2">
        <v>43556</v>
      </c>
      <c r="G4439" s="2">
        <v>43766</v>
      </c>
      <c r="H4439" t="s">
        <v>20573</v>
      </c>
      <c r="J4439" t="s">
        <v>20574</v>
      </c>
      <c r="L4439" t="s">
        <v>20575</v>
      </c>
      <c r="M4439" t="s">
        <v>308</v>
      </c>
      <c r="N4439">
        <v>8083</v>
      </c>
      <c r="O4439" t="s">
        <v>70</v>
      </c>
      <c r="Q4439" t="s">
        <v>20576</v>
      </c>
      <c r="S4439" t="s">
        <v>72</v>
      </c>
      <c r="T4439" t="s">
        <v>13303</v>
      </c>
      <c r="U4439" t="s">
        <v>3891</v>
      </c>
      <c r="V4439" t="s">
        <v>1757</v>
      </c>
      <c r="W4439" t="s">
        <v>278</v>
      </c>
      <c r="X4439" t="s">
        <v>20577</v>
      </c>
      <c r="Y4439" t="str">
        <f>"41-9091"</f>
        <v>41-9091</v>
      </c>
      <c r="Z4439" t="s">
        <v>6361</v>
      </c>
      <c r="AA4439">
        <v>722330</v>
      </c>
      <c r="AB4439">
        <v>10</v>
      </c>
      <c r="AC4439">
        <v>10</v>
      </c>
      <c r="AD4439" t="s">
        <v>79</v>
      </c>
      <c r="AE4439" t="s">
        <v>80</v>
      </c>
      <c r="AF4439">
        <v>35</v>
      </c>
      <c r="AG4439" s="4">
        <v>0.54166666666666663</v>
      </c>
      <c r="AH4439" s="4">
        <v>0.85416666666666663</v>
      </c>
      <c r="AI4439" s="5">
        <v>14.05</v>
      </c>
      <c r="AL4439" t="s">
        <v>81</v>
      </c>
      <c r="AM4439" t="s">
        <v>82</v>
      </c>
      <c r="AO4439" t="s">
        <v>83</v>
      </c>
      <c r="AR4439" t="s">
        <v>82</v>
      </c>
      <c r="AT4439" t="s">
        <v>82</v>
      </c>
      <c r="AW4439" t="s">
        <v>82</v>
      </c>
      <c r="AY4439" t="s">
        <v>20578</v>
      </c>
      <c r="AZ4439" t="s">
        <v>3081</v>
      </c>
      <c r="BA4439" t="s">
        <v>308</v>
      </c>
      <c r="BB4439">
        <v>8083</v>
      </c>
      <c r="BC4439" t="s">
        <v>79</v>
      </c>
      <c r="BH4439" t="s">
        <v>20579</v>
      </c>
      <c r="BI4439" t="s">
        <v>130</v>
      </c>
      <c r="BJ4439">
        <v>223382278</v>
      </c>
    </row>
    <row r="4440" spans="1:62" x14ac:dyDescent="0.25">
      <c r="A4440" t="s">
        <v>20707</v>
      </c>
      <c r="B4440" s="2">
        <v>43517</v>
      </c>
      <c r="C4440" t="s">
        <v>63</v>
      </c>
      <c r="D4440" s="3">
        <v>43472.382193993057</v>
      </c>
      <c r="E4440" t="s">
        <v>282</v>
      </c>
      <c r="F4440" s="2">
        <v>43556</v>
      </c>
      <c r="G4440" s="2">
        <v>43799</v>
      </c>
      <c r="H4440" t="s">
        <v>20708</v>
      </c>
      <c r="J4440" t="s">
        <v>20709</v>
      </c>
      <c r="L4440" t="s">
        <v>6540</v>
      </c>
      <c r="M4440" t="s">
        <v>232</v>
      </c>
      <c r="N4440">
        <v>11968</v>
      </c>
      <c r="O4440" t="s">
        <v>70</v>
      </c>
      <c r="Q4440" t="s">
        <v>20710</v>
      </c>
      <c r="S4440" t="s">
        <v>72</v>
      </c>
      <c r="T4440" t="s">
        <v>11901</v>
      </c>
      <c r="U4440" t="s">
        <v>11902</v>
      </c>
      <c r="V4440" t="s">
        <v>8610</v>
      </c>
      <c r="W4440" t="s">
        <v>232</v>
      </c>
      <c r="X4440" t="s">
        <v>93</v>
      </c>
      <c r="Y4440" t="str">
        <f>"37-3011"</f>
        <v>37-3011</v>
      </c>
      <c r="Z4440" t="s">
        <v>94</v>
      </c>
      <c r="AA4440">
        <v>2389</v>
      </c>
      <c r="AB4440">
        <v>3</v>
      </c>
      <c r="AC4440">
        <v>2</v>
      </c>
      <c r="AD4440" t="s">
        <v>79</v>
      </c>
      <c r="AE4440" t="s">
        <v>80</v>
      </c>
      <c r="AF4440">
        <v>40</v>
      </c>
      <c r="AG4440" s="4">
        <v>0.33333333333333331</v>
      </c>
      <c r="AH4440" s="4">
        <v>0.66666666666666663</v>
      </c>
      <c r="AI4440" s="5">
        <v>16.34</v>
      </c>
      <c r="AJ4440">
        <v>24.51</v>
      </c>
      <c r="AK4440">
        <v>24.51</v>
      </c>
      <c r="AL4440" t="s">
        <v>81</v>
      </c>
      <c r="AM4440" t="s">
        <v>82</v>
      </c>
      <c r="AO4440" t="s">
        <v>83</v>
      </c>
      <c r="AR4440" t="s">
        <v>82</v>
      </c>
      <c r="AT4440" t="s">
        <v>82</v>
      </c>
      <c r="AW4440" t="s">
        <v>82</v>
      </c>
      <c r="AY4440" t="s">
        <v>6540</v>
      </c>
      <c r="AZ4440" t="s">
        <v>6542</v>
      </c>
      <c r="BA4440" t="s">
        <v>232</v>
      </c>
      <c r="BB4440">
        <v>11968</v>
      </c>
      <c r="BC4440" t="s">
        <v>79</v>
      </c>
      <c r="BH4440" t="s">
        <v>20709</v>
      </c>
      <c r="BJ4440">
        <v>810779346</v>
      </c>
    </row>
    <row r="4441" spans="1:62" x14ac:dyDescent="0.25">
      <c r="A4441" t="s">
        <v>20847</v>
      </c>
      <c r="B4441" s="2">
        <v>43517</v>
      </c>
      <c r="C4441" t="s">
        <v>63</v>
      </c>
      <c r="D4441" s="3">
        <v>43472.385641631947</v>
      </c>
      <c r="E4441" t="s">
        <v>64</v>
      </c>
      <c r="F4441" s="2">
        <v>43556</v>
      </c>
      <c r="G4441" s="2">
        <v>43804</v>
      </c>
      <c r="H4441" t="s">
        <v>20848</v>
      </c>
      <c r="J4441" t="s">
        <v>20849</v>
      </c>
      <c r="L4441" t="s">
        <v>10023</v>
      </c>
      <c r="M4441" t="s">
        <v>844</v>
      </c>
      <c r="N4441">
        <v>60175</v>
      </c>
      <c r="O4441" t="s">
        <v>70</v>
      </c>
      <c r="Q4441" t="s">
        <v>20850</v>
      </c>
      <c r="S4441" t="s">
        <v>72</v>
      </c>
      <c r="T4441" t="s">
        <v>878</v>
      </c>
      <c r="U4441" t="s">
        <v>3851</v>
      </c>
      <c r="V4441" t="s">
        <v>2620</v>
      </c>
      <c r="W4441" t="s">
        <v>881</v>
      </c>
      <c r="X4441" t="s">
        <v>1256</v>
      </c>
      <c r="Y4441" t="str">
        <f>"37-3011"</f>
        <v>37-3011</v>
      </c>
      <c r="Z4441" t="s">
        <v>94</v>
      </c>
      <c r="AA4441">
        <v>561730</v>
      </c>
      <c r="AB4441">
        <v>10</v>
      </c>
      <c r="AC4441">
        <v>10</v>
      </c>
      <c r="AD4441" t="s">
        <v>79</v>
      </c>
      <c r="AE4441" t="s">
        <v>80</v>
      </c>
      <c r="AF4441">
        <v>40</v>
      </c>
      <c r="AG4441" s="4">
        <v>0.3125</v>
      </c>
      <c r="AH4441" s="4">
        <v>0.70833333333333337</v>
      </c>
      <c r="AI4441" s="5">
        <v>14.84</v>
      </c>
      <c r="AJ4441">
        <v>22.26</v>
      </c>
      <c r="AK4441">
        <v>27</v>
      </c>
      <c r="AL4441" t="s">
        <v>81</v>
      </c>
      <c r="AM4441" t="s">
        <v>82</v>
      </c>
      <c r="AO4441" t="s">
        <v>83</v>
      </c>
      <c r="AR4441" t="s">
        <v>82</v>
      </c>
      <c r="AT4441" t="s">
        <v>82</v>
      </c>
      <c r="AW4441" t="s">
        <v>82</v>
      </c>
      <c r="AY4441" t="s">
        <v>10023</v>
      </c>
      <c r="AZ4441" t="s">
        <v>17035</v>
      </c>
      <c r="BA4441" t="s">
        <v>844</v>
      </c>
      <c r="BB4441">
        <v>60175</v>
      </c>
      <c r="BC4441" t="s">
        <v>79</v>
      </c>
      <c r="BH4441" t="s">
        <v>20851</v>
      </c>
      <c r="BJ4441">
        <v>362877765</v>
      </c>
    </row>
    <row r="4442" spans="1:62" x14ac:dyDescent="0.25">
      <c r="A4442" t="s">
        <v>20881</v>
      </c>
      <c r="B4442" s="2">
        <v>43517</v>
      </c>
      <c r="C4442" t="s">
        <v>63</v>
      </c>
      <c r="D4442" s="3">
        <v>43472.385973356482</v>
      </c>
      <c r="E4442" t="s">
        <v>64</v>
      </c>
      <c r="F4442" s="2">
        <v>43556</v>
      </c>
      <c r="G4442" s="2">
        <v>43814</v>
      </c>
      <c r="H4442" t="s">
        <v>20882</v>
      </c>
      <c r="J4442" t="s">
        <v>20883</v>
      </c>
      <c r="L4442" t="s">
        <v>9307</v>
      </c>
      <c r="M4442" t="s">
        <v>2314</v>
      </c>
      <c r="N4442">
        <v>46074</v>
      </c>
      <c r="O4442" t="s">
        <v>70</v>
      </c>
      <c r="Q4442" t="s">
        <v>20884</v>
      </c>
      <c r="S4442" t="s">
        <v>72</v>
      </c>
      <c r="T4442" t="s">
        <v>13303</v>
      </c>
      <c r="U4442" t="s">
        <v>18541</v>
      </c>
      <c r="V4442" t="s">
        <v>1757</v>
      </c>
      <c r="W4442" t="s">
        <v>278</v>
      </c>
      <c r="X4442" t="s">
        <v>106</v>
      </c>
      <c r="Y4442" t="str">
        <f>"37-3011"</f>
        <v>37-3011</v>
      </c>
      <c r="Z4442" t="s">
        <v>94</v>
      </c>
      <c r="AA4442">
        <v>561730</v>
      </c>
      <c r="AB4442">
        <v>27</v>
      </c>
      <c r="AC4442">
        <v>27</v>
      </c>
      <c r="AD4442" t="s">
        <v>79</v>
      </c>
      <c r="AE4442" t="s">
        <v>80</v>
      </c>
      <c r="AF4442">
        <v>40</v>
      </c>
      <c r="AG4442" s="4">
        <v>0.3125</v>
      </c>
      <c r="AH4442" s="4">
        <v>0.67708333333333337</v>
      </c>
      <c r="AI4442" s="5">
        <v>13.41</v>
      </c>
      <c r="AJ4442">
        <v>20.12</v>
      </c>
      <c r="AL4442" t="s">
        <v>81</v>
      </c>
      <c r="AM4442" t="s">
        <v>82</v>
      </c>
      <c r="AO4442" t="s">
        <v>83</v>
      </c>
      <c r="AR4442" t="s">
        <v>82</v>
      </c>
      <c r="AT4442" t="s">
        <v>82</v>
      </c>
      <c r="AW4442" t="s">
        <v>82</v>
      </c>
      <c r="AY4442" t="s">
        <v>3949</v>
      </c>
      <c r="AZ4442" t="s">
        <v>3667</v>
      </c>
      <c r="BA4442" t="s">
        <v>2314</v>
      </c>
      <c r="BB4442">
        <v>46074</v>
      </c>
      <c r="BC4442" t="s">
        <v>79</v>
      </c>
      <c r="BH4442" t="s">
        <v>20885</v>
      </c>
      <c r="BJ4442">
        <v>351359422</v>
      </c>
    </row>
    <row r="4443" spans="1:62" x14ac:dyDescent="0.25">
      <c r="A4443" t="s">
        <v>20911</v>
      </c>
      <c r="B4443" s="2">
        <v>43517</v>
      </c>
      <c r="C4443" t="s">
        <v>63</v>
      </c>
      <c r="D4443" s="3">
        <v>43472.385413923614</v>
      </c>
      <c r="E4443" t="s">
        <v>64</v>
      </c>
      <c r="F4443" s="2">
        <v>43556</v>
      </c>
      <c r="G4443" s="2">
        <v>43830</v>
      </c>
      <c r="H4443" t="s">
        <v>20912</v>
      </c>
      <c r="J4443" t="s">
        <v>20913</v>
      </c>
      <c r="L4443" t="s">
        <v>20914</v>
      </c>
      <c r="M4443" t="s">
        <v>1064</v>
      </c>
      <c r="N4443">
        <v>38555</v>
      </c>
      <c r="O4443" t="s">
        <v>70</v>
      </c>
      <c r="Q4443" t="s">
        <v>20915</v>
      </c>
      <c r="S4443" t="s">
        <v>72</v>
      </c>
      <c r="T4443" t="s">
        <v>651</v>
      </c>
      <c r="U4443" t="s">
        <v>652</v>
      </c>
      <c r="V4443" t="s">
        <v>653</v>
      </c>
      <c r="W4443" t="s">
        <v>207</v>
      </c>
      <c r="X4443" t="s">
        <v>1427</v>
      </c>
      <c r="Y4443" t="str">
        <f>"37-2012"</f>
        <v>37-2012</v>
      </c>
      <c r="Z4443" t="s">
        <v>373</v>
      </c>
      <c r="AA4443">
        <v>561720</v>
      </c>
      <c r="AB4443">
        <v>30</v>
      </c>
      <c r="AC4443">
        <v>30</v>
      </c>
      <c r="AD4443" t="s">
        <v>79</v>
      </c>
      <c r="AE4443" t="s">
        <v>95</v>
      </c>
      <c r="AF4443">
        <v>35</v>
      </c>
      <c r="AG4443" s="4">
        <v>0.375</v>
      </c>
      <c r="AH4443" s="4">
        <v>0.66666666666666663</v>
      </c>
      <c r="AI4443" s="5">
        <v>9.9700000000000006</v>
      </c>
      <c r="AJ4443">
        <v>14.96</v>
      </c>
      <c r="AL4443" t="s">
        <v>81</v>
      </c>
      <c r="AM4443" t="s">
        <v>82</v>
      </c>
      <c r="AO4443" t="s">
        <v>83</v>
      </c>
      <c r="AR4443" t="s">
        <v>82</v>
      </c>
      <c r="AT4443" t="s">
        <v>82</v>
      </c>
      <c r="AW4443" t="s">
        <v>72</v>
      </c>
      <c r="AX4443">
        <v>3</v>
      </c>
      <c r="AY4443" t="s">
        <v>7314</v>
      </c>
      <c r="AZ4443" t="s">
        <v>7316</v>
      </c>
      <c r="BA4443" t="s">
        <v>1064</v>
      </c>
      <c r="BB4443">
        <v>37863</v>
      </c>
      <c r="BC4443" t="s">
        <v>79</v>
      </c>
      <c r="BH4443" t="s">
        <v>20916</v>
      </c>
      <c r="BJ4443">
        <v>621206906</v>
      </c>
    </row>
    <row r="4444" spans="1:62" x14ac:dyDescent="0.25">
      <c r="A4444" t="s">
        <v>21029</v>
      </c>
      <c r="B4444" s="2">
        <v>43517</v>
      </c>
      <c r="C4444" t="s">
        <v>63</v>
      </c>
      <c r="D4444" s="3">
        <v>43472.385402384258</v>
      </c>
      <c r="E4444" t="s">
        <v>64</v>
      </c>
      <c r="F4444" s="2">
        <v>43556</v>
      </c>
      <c r="G4444" s="2">
        <v>43799</v>
      </c>
      <c r="H4444" t="s">
        <v>20025</v>
      </c>
      <c r="I4444" t="s">
        <v>20026</v>
      </c>
      <c r="J4444" t="s">
        <v>20027</v>
      </c>
      <c r="K4444" t="s">
        <v>20028</v>
      </c>
      <c r="L4444" t="s">
        <v>20029</v>
      </c>
      <c r="M4444" t="s">
        <v>207</v>
      </c>
      <c r="N4444">
        <v>2645</v>
      </c>
      <c r="O4444" t="s">
        <v>70</v>
      </c>
      <c r="Q4444" t="s">
        <v>20030</v>
      </c>
      <c r="S4444" t="s">
        <v>72</v>
      </c>
      <c r="T4444" t="s">
        <v>651</v>
      </c>
      <c r="U4444" t="s">
        <v>652</v>
      </c>
      <c r="V4444" t="s">
        <v>653</v>
      </c>
      <c r="W4444" t="s">
        <v>207</v>
      </c>
      <c r="X4444" t="s">
        <v>21030</v>
      </c>
      <c r="Y4444" t="str">
        <f>"35-1012"</f>
        <v>35-1012</v>
      </c>
      <c r="Z4444" t="s">
        <v>598</v>
      </c>
      <c r="AA4444">
        <v>721110</v>
      </c>
      <c r="AB4444">
        <v>2</v>
      </c>
      <c r="AC4444">
        <v>2</v>
      </c>
      <c r="AD4444" t="s">
        <v>79</v>
      </c>
      <c r="AE4444" t="s">
        <v>80</v>
      </c>
      <c r="AF4444">
        <v>35</v>
      </c>
      <c r="AG4444" s="4">
        <v>0.58333333333333337</v>
      </c>
      <c r="AH4444" s="4">
        <v>0.875</v>
      </c>
      <c r="AI4444" s="5">
        <v>19.84</v>
      </c>
      <c r="AJ4444">
        <v>29.76</v>
      </c>
      <c r="AL4444" t="s">
        <v>81</v>
      </c>
      <c r="AM4444" t="s">
        <v>72</v>
      </c>
      <c r="AN4444">
        <v>30</v>
      </c>
      <c r="AO4444" t="s">
        <v>83</v>
      </c>
      <c r="AP4444" t="s">
        <v>67</v>
      </c>
      <c r="AQ4444" t="s">
        <v>67</v>
      </c>
      <c r="AR4444" t="s">
        <v>82</v>
      </c>
      <c r="AT4444" t="s">
        <v>82</v>
      </c>
      <c r="AW4444" t="s">
        <v>72</v>
      </c>
      <c r="AX4444">
        <v>12</v>
      </c>
      <c r="AY4444" t="s">
        <v>20029</v>
      </c>
      <c r="AZ4444" t="s">
        <v>4065</v>
      </c>
      <c r="BA4444" t="s">
        <v>207</v>
      </c>
      <c r="BB4444">
        <v>2645</v>
      </c>
      <c r="BC4444" t="s">
        <v>87</v>
      </c>
      <c r="BH4444" t="s">
        <v>20027</v>
      </c>
      <c r="BI4444" t="s">
        <v>20028</v>
      </c>
      <c r="BJ4444">
        <v>42840388</v>
      </c>
    </row>
    <row r="4445" spans="1:62" x14ac:dyDescent="0.25">
      <c r="A4445" t="s">
        <v>21177</v>
      </c>
      <c r="B4445" s="2">
        <v>43517</v>
      </c>
      <c r="C4445" t="s">
        <v>63</v>
      </c>
      <c r="D4445" s="3">
        <v>43472.383631273151</v>
      </c>
      <c r="E4445" t="s">
        <v>64</v>
      </c>
      <c r="F4445" s="2">
        <v>43556</v>
      </c>
      <c r="G4445" s="2">
        <v>43800</v>
      </c>
      <c r="H4445" t="s">
        <v>6471</v>
      </c>
      <c r="I4445" t="s">
        <v>6472</v>
      </c>
      <c r="J4445" t="s">
        <v>6473</v>
      </c>
      <c r="L4445" t="s">
        <v>6474</v>
      </c>
      <c r="M4445" t="s">
        <v>1362</v>
      </c>
      <c r="N4445">
        <v>6905</v>
      </c>
      <c r="O4445" t="s">
        <v>70</v>
      </c>
      <c r="Q4445" t="s">
        <v>6475</v>
      </c>
      <c r="R4445">
        <v>238</v>
      </c>
      <c r="S4445" t="s">
        <v>72</v>
      </c>
      <c r="T4445" t="s">
        <v>6476</v>
      </c>
      <c r="U4445" t="s">
        <v>289</v>
      </c>
      <c r="V4445" t="s">
        <v>290</v>
      </c>
      <c r="W4445" t="s">
        <v>136</v>
      </c>
      <c r="X4445" t="s">
        <v>6477</v>
      </c>
      <c r="Y4445" t="str">
        <f>"37-3011"</f>
        <v>37-3011</v>
      </c>
      <c r="Z4445" t="s">
        <v>94</v>
      </c>
      <c r="AA4445">
        <v>561730</v>
      </c>
      <c r="AB4445">
        <v>21</v>
      </c>
      <c r="AC4445">
        <v>21</v>
      </c>
      <c r="AD4445" t="s">
        <v>79</v>
      </c>
      <c r="AE4445" t="s">
        <v>95</v>
      </c>
      <c r="AF4445">
        <v>40</v>
      </c>
      <c r="AG4445" s="4">
        <v>0.33333333333333331</v>
      </c>
      <c r="AH4445" s="4">
        <v>0.66666666666666663</v>
      </c>
      <c r="AI4445" s="5">
        <v>15.39</v>
      </c>
      <c r="AJ4445">
        <v>23.09</v>
      </c>
      <c r="AL4445" t="s">
        <v>81</v>
      </c>
      <c r="AM4445" t="s">
        <v>82</v>
      </c>
      <c r="AO4445" t="s">
        <v>83</v>
      </c>
      <c r="AR4445" t="s">
        <v>82</v>
      </c>
      <c r="AT4445" t="s">
        <v>82</v>
      </c>
      <c r="AW4445" t="s">
        <v>82</v>
      </c>
      <c r="AY4445" t="s">
        <v>1446</v>
      </c>
      <c r="AZ4445" t="s">
        <v>2839</v>
      </c>
      <c r="BA4445" t="s">
        <v>278</v>
      </c>
      <c r="BB4445">
        <v>22150</v>
      </c>
      <c r="BC4445" t="s">
        <v>79</v>
      </c>
      <c r="BH4445" t="s">
        <v>6472</v>
      </c>
      <c r="BI4445" t="s">
        <v>21178</v>
      </c>
      <c r="BJ4445">
        <v>60254490</v>
      </c>
    </row>
    <row r="4446" spans="1:62" x14ac:dyDescent="0.25">
      <c r="A4446" t="s">
        <v>21306</v>
      </c>
      <c r="B4446" s="2">
        <v>43517</v>
      </c>
      <c r="C4446" t="s">
        <v>63</v>
      </c>
      <c r="D4446" s="3">
        <v>43472.385871979168</v>
      </c>
      <c r="E4446" t="s">
        <v>64</v>
      </c>
      <c r="F4446" s="2">
        <v>43556</v>
      </c>
      <c r="G4446" s="2">
        <v>43774</v>
      </c>
      <c r="H4446" t="s">
        <v>21123</v>
      </c>
      <c r="J4446" t="s">
        <v>21124</v>
      </c>
      <c r="K4446" t="s">
        <v>21125</v>
      </c>
      <c r="L4446" t="s">
        <v>21126</v>
      </c>
      <c r="M4446" t="s">
        <v>298</v>
      </c>
      <c r="N4446">
        <v>4043</v>
      </c>
      <c r="O4446" t="s">
        <v>70</v>
      </c>
      <c r="Q4446" t="s">
        <v>21127</v>
      </c>
      <c r="S4446" t="s">
        <v>72</v>
      </c>
      <c r="T4446" t="s">
        <v>651</v>
      </c>
      <c r="U4446" t="s">
        <v>652</v>
      </c>
      <c r="V4446" t="s">
        <v>653</v>
      </c>
      <c r="W4446" t="s">
        <v>207</v>
      </c>
      <c r="X4446" t="s">
        <v>1427</v>
      </c>
      <c r="Y4446" t="str">
        <f>"37-2012"</f>
        <v>37-2012</v>
      </c>
      <c r="Z4446" t="s">
        <v>373</v>
      </c>
      <c r="AA4446">
        <v>721110</v>
      </c>
      <c r="AB4446">
        <v>44</v>
      </c>
      <c r="AC4446">
        <v>44</v>
      </c>
      <c r="AD4446" t="s">
        <v>79</v>
      </c>
      <c r="AE4446" t="s">
        <v>95</v>
      </c>
      <c r="AF4446">
        <v>35</v>
      </c>
      <c r="AG4446" s="4">
        <v>0.375</v>
      </c>
      <c r="AH4446" s="4">
        <v>0.66666666666666663</v>
      </c>
      <c r="AI4446" s="5">
        <v>11.56</v>
      </c>
      <c r="AJ4446">
        <v>17.34</v>
      </c>
      <c r="AK4446">
        <v>21</v>
      </c>
      <c r="AL4446" t="s">
        <v>81</v>
      </c>
      <c r="AM4446" t="s">
        <v>82</v>
      </c>
      <c r="AO4446" t="s">
        <v>83</v>
      </c>
      <c r="AR4446" t="s">
        <v>82</v>
      </c>
      <c r="AT4446" t="s">
        <v>82</v>
      </c>
      <c r="AW4446" t="s">
        <v>72</v>
      </c>
      <c r="AX4446">
        <v>6</v>
      </c>
      <c r="AY4446" t="s">
        <v>21126</v>
      </c>
      <c r="AZ4446" t="s">
        <v>812</v>
      </c>
      <c r="BA4446" t="s">
        <v>298</v>
      </c>
      <c r="BB4446">
        <v>4043</v>
      </c>
      <c r="BC4446" t="s">
        <v>79</v>
      </c>
      <c r="BH4446" t="s">
        <v>21124</v>
      </c>
      <c r="BI4446" t="s">
        <v>21125</v>
      </c>
      <c r="BJ4446">
        <v>453216491</v>
      </c>
    </row>
    <row r="4447" spans="1:62" x14ac:dyDescent="0.25">
      <c r="A4447" t="s">
        <v>21396</v>
      </c>
      <c r="B4447" s="2">
        <v>43517</v>
      </c>
      <c r="C4447" t="s">
        <v>63</v>
      </c>
      <c r="D4447" s="3">
        <v>43472.387848310187</v>
      </c>
      <c r="E4447" t="s">
        <v>117</v>
      </c>
      <c r="H4447" t="s">
        <v>21397</v>
      </c>
      <c r="I4447" t="s">
        <v>21398</v>
      </c>
      <c r="J4447" t="s">
        <v>21399</v>
      </c>
      <c r="L4447" t="s">
        <v>21400</v>
      </c>
      <c r="M4447" t="s">
        <v>787</v>
      </c>
      <c r="N4447">
        <v>36526</v>
      </c>
      <c r="O4447" t="s">
        <v>70</v>
      </c>
      <c r="Q4447" t="s">
        <v>21401</v>
      </c>
      <c r="S4447" t="s">
        <v>72</v>
      </c>
      <c r="T4447" t="s">
        <v>7556</v>
      </c>
      <c r="U4447" t="s">
        <v>6179</v>
      </c>
      <c r="V4447" t="s">
        <v>6180</v>
      </c>
      <c r="W4447" t="s">
        <v>774</v>
      </c>
      <c r="X4447" t="s">
        <v>21402</v>
      </c>
      <c r="Y4447" t="str">
        <f>"35-2021"</f>
        <v>35-2021</v>
      </c>
      <c r="Z4447" t="s">
        <v>221</v>
      </c>
      <c r="AA4447">
        <v>722511</v>
      </c>
      <c r="AB4447">
        <v>10</v>
      </c>
      <c r="AD4447" t="s">
        <v>79</v>
      </c>
      <c r="AE4447" t="s">
        <v>95</v>
      </c>
      <c r="AF4447">
        <v>40</v>
      </c>
      <c r="AG4447" s="4">
        <v>0.375</v>
      </c>
      <c r="AH4447" s="4">
        <v>0.83333333333333337</v>
      </c>
      <c r="AI4447" s="5">
        <v>10.16</v>
      </c>
      <c r="AJ4447">
        <v>15.24</v>
      </c>
      <c r="AL4447" t="s">
        <v>81</v>
      </c>
      <c r="AM4447" t="s">
        <v>82</v>
      </c>
      <c r="AO4447" t="s">
        <v>83</v>
      </c>
      <c r="AR4447" t="s">
        <v>82</v>
      </c>
      <c r="AT4447" t="s">
        <v>82</v>
      </c>
      <c r="AW4447" t="s">
        <v>72</v>
      </c>
      <c r="AX4447">
        <v>2</v>
      </c>
      <c r="AY4447" t="s">
        <v>21400</v>
      </c>
      <c r="AZ4447" t="s">
        <v>3922</v>
      </c>
      <c r="BA4447" t="s">
        <v>787</v>
      </c>
      <c r="BB4447">
        <v>36526</v>
      </c>
      <c r="BC4447" t="s">
        <v>87</v>
      </c>
      <c r="BH4447" t="s">
        <v>21399</v>
      </c>
      <c r="BJ4447">
        <v>262065658</v>
      </c>
    </row>
    <row r="4448" spans="1:62" x14ac:dyDescent="0.25">
      <c r="A4448" t="s">
        <v>21425</v>
      </c>
      <c r="B4448" s="2">
        <v>43517</v>
      </c>
      <c r="C4448" t="s">
        <v>63</v>
      </c>
      <c r="D4448" s="3">
        <v>43472.385340960645</v>
      </c>
      <c r="E4448" t="s">
        <v>64</v>
      </c>
      <c r="F4448" s="2">
        <v>43556</v>
      </c>
      <c r="G4448" s="2">
        <v>43779</v>
      </c>
      <c r="H4448" t="s">
        <v>21123</v>
      </c>
      <c r="J4448" t="s">
        <v>21124</v>
      </c>
      <c r="K4448" t="s">
        <v>21125</v>
      </c>
      <c r="L4448" t="s">
        <v>21126</v>
      </c>
      <c r="M4448" t="s">
        <v>298</v>
      </c>
      <c r="N4448">
        <v>4043</v>
      </c>
      <c r="O4448" t="s">
        <v>70</v>
      </c>
      <c r="Q4448" t="s">
        <v>21127</v>
      </c>
      <c r="S4448" t="s">
        <v>72</v>
      </c>
      <c r="T4448" t="s">
        <v>651</v>
      </c>
      <c r="U4448" t="s">
        <v>652</v>
      </c>
      <c r="V4448" t="s">
        <v>653</v>
      </c>
      <c r="W4448" t="s">
        <v>207</v>
      </c>
      <c r="X4448" t="s">
        <v>21426</v>
      </c>
      <c r="Y4448" t="str">
        <f>"37-3011"</f>
        <v>37-3011</v>
      </c>
      <c r="Z4448" t="s">
        <v>94</v>
      </c>
      <c r="AA4448">
        <v>721110</v>
      </c>
      <c r="AB4448">
        <v>4</v>
      </c>
      <c r="AC4448">
        <v>4</v>
      </c>
      <c r="AD4448" t="s">
        <v>79</v>
      </c>
      <c r="AE4448" t="s">
        <v>95</v>
      </c>
      <c r="AF4448">
        <v>35</v>
      </c>
      <c r="AG4448" s="4">
        <v>0.375</v>
      </c>
      <c r="AH4448" s="4">
        <v>0.66666666666666663</v>
      </c>
      <c r="AI4448" s="5">
        <v>15.87</v>
      </c>
      <c r="AJ4448">
        <v>23.81</v>
      </c>
      <c r="AK4448">
        <v>24.75</v>
      </c>
      <c r="AL4448" t="s">
        <v>81</v>
      </c>
      <c r="AM4448" t="s">
        <v>82</v>
      </c>
      <c r="AO4448" t="s">
        <v>83</v>
      </c>
      <c r="AR4448" t="s">
        <v>82</v>
      </c>
      <c r="AT4448" t="s">
        <v>82</v>
      </c>
      <c r="AW4448" t="s">
        <v>72</v>
      </c>
      <c r="AX4448">
        <v>3</v>
      </c>
      <c r="AY4448" t="s">
        <v>21126</v>
      </c>
      <c r="AZ4448" t="s">
        <v>812</v>
      </c>
      <c r="BA4448" t="s">
        <v>298</v>
      </c>
      <c r="BB4448">
        <v>4043</v>
      </c>
      <c r="BC4448" t="s">
        <v>79</v>
      </c>
      <c r="BH4448" t="s">
        <v>21124</v>
      </c>
      <c r="BI4448" t="s">
        <v>21125</v>
      </c>
      <c r="BJ4448">
        <v>453216491</v>
      </c>
    </row>
    <row r="4449" spans="1:62" x14ac:dyDescent="0.25">
      <c r="A4449" t="s">
        <v>21433</v>
      </c>
      <c r="B4449" s="2">
        <v>43517</v>
      </c>
      <c r="C4449" t="s">
        <v>63</v>
      </c>
      <c r="D4449" s="3">
        <v>43472.38615820602</v>
      </c>
      <c r="E4449" t="s">
        <v>282</v>
      </c>
      <c r="F4449" s="2">
        <v>43556</v>
      </c>
      <c r="G4449" s="2">
        <v>43739</v>
      </c>
      <c r="H4449" t="s">
        <v>3847</v>
      </c>
      <c r="J4449" t="s">
        <v>3848</v>
      </c>
      <c r="K4449" t="s">
        <v>3849</v>
      </c>
      <c r="L4449" t="s">
        <v>1906</v>
      </c>
      <c r="M4449" t="s">
        <v>787</v>
      </c>
      <c r="N4449">
        <v>35244</v>
      </c>
      <c r="O4449" t="s">
        <v>70</v>
      </c>
      <c r="Q4449" t="s">
        <v>3850</v>
      </c>
      <c r="S4449" t="s">
        <v>72</v>
      </c>
      <c r="T4449" t="s">
        <v>878</v>
      </c>
      <c r="U4449" t="s">
        <v>3851</v>
      </c>
      <c r="V4449" t="s">
        <v>2620</v>
      </c>
      <c r="W4449" t="s">
        <v>881</v>
      </c>
      <c r="X4449" t="s">
        <v>1092</v>
      </c>
      <c r="Y4449" t="str">
        <f>"45-4011"</f>
        <v>45-4011</v>
      </c>
      <c r="Z4449" t="s">
        <v>763</v>
      </c>
      <c r="AA4449">
        <v>115310</v>
      </c>
      <c r="AB4449">
        <v>135</v>
      </c>
      <c r="AC4449">
        <v>134</v>
      </c>
      <c r="AD4449" t="s">
        <v>79</v>
      </c>
      <c r="AE4449" t="s">
        <v>80</v>
      </c>
      <c r="AF4449">
        <v>40</v>
      </c>
      <c r="AG4449" s="4">
        <v>0.33333333333333331</v>
      </c>
      <c r="AH4449" s="4">
        <v>0.66666666666666663</v>
      </c>
      <c r="AI4449" s="5">
        <v>9.83</v>
      </c>
      <c r="AJ4449">
        <v>14.75</v>
      </c>
      <c r="AK4449">
        <v>32.25</v>
      </c>
      <c r="AL4449" t="s">
        <v>81</v>
      </c>
      <c r="AM4449" t="s">
        <v>82</v>
      </c>
      <c r="AO4449" t="s">
        <v>83</v>
      </c>
      <c r="AR4449" t="s">
        <v>82</v>
      </c>
      <c r="AT4449" t="s">
        <v>82</v>
      </c>
      <c r="AW4449" t="s">
        <v>82</v>
      </c>
      <c r="AY4449" t="s">
        <v>1837</v>
      </c>
      <c r="AZ4449" t="s">
        <v>1837</v>
      </c>
      <c r="BA4449" t="s">
        <v>787</v>
      </c>
      <c r="BB4449">
        <v>35555</v>
      </c>
      <c r="BC4449" t="s">
        <v>79</v>
      </c>
      <c r="BH4449" t="s">
        <v>3852</v>
      </c>
      <c r="BJ4449">
        <v>630875794</v>
      </c>
    </row>
    <row r="4450" spans="1:62" x14ac:dyDescent="0.25">
      <c r="A4450" t="s">
        <v>21530</v>
      </c>
      <c r="B4450" s="2">
        <v>43517</v>
      </c>
      <c r="C4450" t="s">
        <v>63</v>
      </c>
      <c r="D4450" s="3">
        <v>43472.385628449076</v>
      </c>
      <c r="E4450" t="s">
        <v>64</v>
      </c>
      <c r="F4450" s="2">
        <v>43556</v>
      </c>
      <c r="G4450" s="2">
        <v>43799</v>
      </c>
      <c r="H4450" t="s">
        <v>8383</v>
      </c>
      <c r="I4450" t="s">
        <v>130</v>
      </c>
      <c r="J4450" t="s">
        <v>8384</v>
      </c>
      <c r="K4450" t="s">
        <v>130</v>
      </c>
      <c r="L4450" t="s">
        <v>5645</v>
      </c>
      <c r="M4450" t="s">
        <v>1246</v>
      </c>
      <c r="N4450">
        <v>63366</v>
      </c>
      <c r="O4450" t="s">
        <v>70</v>
      </c>
      <c r="P4450" t="s">
        <v>130</v>
      </c>
      <c r="Q4450" t="s">
        <v>8385</v>
      </c>
      <c r="S4450" t="s">
        <v>72</v>
      </c>
      <c r="T4450" t="s">
        <v>6709</v>
      </c>
      <c r="U4450" t="s">
        <v>6710</v>
      </c>
      <c r="V4450" t="s">
        <v>1711</v>
      </c>
      <c r="W4450" t="s">
        <v>1246</v>
      </c>
      <c r="X4450" t="s">
        <v>106</v>
      </c>
      <c r="Y4450" t="str">
        <f>"37-3011"</f>
        <v>37-3011</v>
      </c>
      <c r="Z4450" t="s">
        <v>94</v>
      </c>
      <c r="AA4450">
        <v>56173</v>
      </c>
      <c r="AB4450">
        <v>10</v>
      </c>
      <c r="AC4450">
        <v>10</v>
      </c>
      <c r="AD4450" t="s">
        <v>79</v>
      </c>
      <c r="AE4450" t="s">
        <v>80</v>
      </c>
      <c r="AF4450">
        <v>40</v>
      </c>
      <c r="AG4450" s="4">
        <v>0.25</v>
      </c>
      <c r="AH4450" s="4">
        <v>0.60416666666666663</v>
      </c>
      <c r="AI4450" s="5">
        <v>14.52</v>
      </c>
      <c r="AJ4450">
        <v>21.78</v>
      </c>
      <c r="AK4450">
        <v>0</v>
      </c>
      <c r="AL4450" t="s">
        <v>81</v>
      </c>
      <c r="AM4450" t="s">
        <v>82</v>
      </c>
      <c r="AO4450" t="s">
        <v>83</v>
      </c>
      <c r="AP4450" t="s">
        <v>67</v>
      </c>
      <c r="AQ4450" t="s">
        <v>67</v>
      </c>
      <c r="AR4450" t="s">
        <v>82</v>
      </c>
      <c r="AT4450" t="s">
        <v>82</v>
      </c>
      <c r="AW4450" t="s">
        <v>82</v>
      </c>
      <c r="AY4450" t="s">
        <v>6802</v>
      </c>
      <c r="AZ4450" t="s">
        <v>1707</v>
      </c>
      <c r="BA4450" t="s">
        <v>1246</v>
      </c>
      <c r="BB4450">
        <v>63385</v>
      </c>
      <c r="BC4450" t="s">
        <v>79</v>
      </c>
      <c r="BH4450" t="s">
        <v>8386</v>
      </c>
      <c r="BI4450" t="s">
        <v>67</v>
      </c>
      <c r="BJ4450">
        <v>272079872</v>
      </c>
    </row>
    <row r="4451" spans="1:62" x14ac:dyDescent="0.25">
      <c r="A4451" t="s">
        <v>21605</v>
      </c>
      <c r="B4451" s="2">
        <v>43517</v>
      </c>
      <c r="C4451" t="s">
        <v>63</v>
      </c>
      <c r="D4451" s="3">
        <v>43472.385429108799</v>
      </c>
      <c r="E4451" t="s">
        <v>64</v>
      </c>
      <c r="F4451" s="2">
        <v>43556</v>
      </c>
      <c r="G4451" s="2">
        <v>43819</v>
      </c>
      <c r="H4451" t="s">
        <v>21606</v>
      </c>
      <c r="I4451" t="s">
        <v>21607</v>
      </c>
      <c r="J4451" t="s">
        <v>21608</v>
      </c>
      <c r="L4451" t="s">
        <v>21609</v>
      </c>
      <c r="M4451" t="s">
        <v>136</v>
      </c>
      <c r="N4451">
        <v>21754</v>
      </c>
      <c r="O4451" t="s">
        <v>70</v>
      </c>
      <c r="Q4451" t="s">
        <v>21610</v>
      </c>
      <c r="S4451" t="s">
        <v>72</v>
      </c>
      <c r="T4451" t="s">
        <v>13303</v>
      </c>
      <c r="U4451" t="s">
        <v>19509</v>
      </c>
      <c r="V4451" t="s">
        <v>1757</v>
      </c>
      <c r="W4451" t="s">
        <v>278</v>
      </c>
      <c r="X4451" t="s">
        <v>21611</v>
      </c>
      <c r="Y4451" t="str">
        <f>"37-3011"</f>
        <v>37-3011</v>
      </c>
      <c r="Z4451" t="s">
        <v>94</v>
      </c>
      <c r="AA4451">
        <v>561730</v>
      </c>
      <c r="AB4451">
        <v>6</v>
      </c>
      <c r="AC4451">
        <v>6</v>
      </c>
      <c r="AD4451" t="s">
        <v>79</v>
      </c>
      <c r="AE4451" t="s">
        <v>80</v>
      </c>
      <c r="AF4451">
        <v>40</v>
      </c>
      <c r="AG4451" s="4">
        <v>0.29166666666666669</v>
      </c>
      <c r="AH4451" s="4">
        <v>0.64583333333333337</v>
      </c>
      <c r="AI4451" s="5">
        <v>14.73</v>
      </c>
      <c r="AJ4451">
        <v>22.1</v>
      </c>
      <c r="AL4451" t="s">
        <v>81</v>
      </c>
      <c r="AM4451" t="s">
        <v>82</v>
      </c>
      <c r="AO4451" t="s">
        <v>83</v>
      </c>
      <c r="AR4451" t="s">
        <v>82</v>
      </c>
      <c r="AT4451" t="s">
        <v>82</v>
      </c>
      <c r="AW4451" t="s">
        <v>72</v>
      </c>
      <c r="AX4451">
        <v>3</v>
      </c>
      <c r="AY4451" t="s">
        <v>21612</v>
      </c>
      <c r="AZ4451" t="s">
        <v>6462</v>
      </c>
      <c r="BA4451" t="s">
        <v>136</v>
      </c>
      <c r="BB4451">
        <v>21754</v>
      </c>
      <c r="BC4451" t="s">
        <v>79</v>
      </c>
      <c r="BH4451" t="s">
        <v>21613</v>
      </c>
      <c r="BJ4451">
        <v>743049724</v>
      </c>
    </row>
    <row r="4452" spans="1:62" x14ac:dyDescent="0.25">
      <c r="A4452" t="s">
        <v>21758</v>
      </c>
      <c r="B4452" s="2">
        <v>43517</v>
      </c>
      <c r="C4452" t="s">
        <v>63</v>
      </c>
      <c r="D4452" s="3">
        <v>43472.381839004629</v>
      </c>
      <c r="E4452" t="s">
        <v>64</v>
      </c>
      <c r="F4452" s="2">
        <v>43556</v>
      </c>
      <c r="G4452" s="2">
        <v>43817</v>
      </c>
      <c r="H4452" t="s">
        <v>21759</v>
      </c>
      <c r="I4452" t="s">
        <v>21760</v>
      </c>
      <c r="J4452" t="s">
        <v>21761</v>
      </c>
      <c r="K4452" t="s">
        <v>67</v>
      </c>
      <c r="L4452" t="s">
        <v>16244</v>
      </c>
      <c r="M4452" t="s">
        <v>1165</v>
      </c>
      <c r="N4452">
        <v>57703</v>
      </c>
      <c r="O4452" t="s">
        <v>70</v>
      </c>
      <c r="P4452" t="s">
        <v>67</v>
      </c>
      <c r="Q4452" t="s">
        <v>21762</v>
      </c>
      <c r="S4452" t="s">
        <v>72</v>
      </c>
      <c r="T4452" t="s">
        <v>14635</v>
      </c>
      <c r="U4452" t="s">
        <v>14636</v>
      </c>
      <c r="V4452" t="s">
        <v>14637</v>
      </c>
      <c r="W4452" t="s">
        <v>105</v>
      </c>
      <c r="X4452" t="s">
        <v>379</v>
      </c>
      <c r="Y4452" t="str">
        <f>"37-2012"</f>
        <v>37-2012</v>
      </c>
      <c r="Z4452" t="s">
        <v>373</v>
      </c>
      <c r="AA4452">
        <v>721110</v>
      </c>
      <c r="AB4452">
        <v>5</v>
      </c>
      <c r="AC4452">
        <v>5</v>
      </c>
      <c r="AD4452" t="s">
        <v>79</v>
      </c>
      <c r="AE4452" t="s">
        <v>95</v>
      </c>
      <c r="AF4452">
        <v>40</v>
      </c>
      <c r="AG4452" s="4">
        <v>0.33333333333333331</v>
      </c>
      <c r="AH4452" s="4">
        <v>0.70833333333333337</v>
      </c>
      <c r="AI4452" s="5">
        <v>10.5</v>
      </c>
      <c r="AJ4452">
        <v>15.75</v>
      </c>
      <c r="AK4452">
        <v>15.75</v>
      </c>
      <c r="AL4452" t="s">
        <v>81</v>
      </c>
      <c r="AM4452" t="s">
        <v>82</v>
      </c>
      <c r="AO4452" t="s">
        <v>83</v>
      </c>
      <c r="AP4452" t="s">
        <v>67</v>
      </c>
      <c r="AQ4452" t="s">
        <v>67</v>
      </c>
      <c r="AR4452" t="s">
        <v>82</v>
      </c>
      <c r="AT4452" t="s">
        <v>82</v>
      </c>
      <c r="AW4452" t="s">
        <v>82</v>
      </c>
      <c r="AY4452" t="s">
        <v>16244</v>
      </c>
      <c r="AZ4452" t="s">
        <v>11430</v>
      </c>
      <c r="BA4452" t="s">
        <v>1165</v>
      </c>
      <c r="BB4452">
        <v>57703</v>
      </c>
      <c r="BC4452" t="s">
        <v>87</v>
      </c>
      <c r="BH4452" t="s">
        <v>21761</v>
      </c>
      <c r="BI4452" t="s">
        <v>67</v>
      </c>
      <c r="BJ4452">
        <v>205843601</v>
      </c>
    </row>
    <row r="4453" spans="1:62" x14ac:dyDescent="0.25">
      <c r="A4453" t="s">
        <v>21792</v>
      </c>
      <c r="B4453" s="2">
        <v>43517</v>
      </c>
      <c r="C4453" t="s">
        <v>63</v>
      </c>
      <c r="D4453" s="3">
        <v>43472.3858115162</v>
      </c>
      <c r="E4453" t="s">
        <v>64</v>
      </c>
      <c r="F4453" s="2">
        <v>43556</v>
      </c>
      <c r="G4453" s="2">
        <v>43783</v>
      </c>
      <c r="H4453" t="s">
        <v>21793</v>
      </c>
      <c r="I4453" t="s">
        <v>21794</v>
      </c>
      <c r="J4453" t="s">
        <v>21657</v>
      </c>
      <c r="L4453" t="s">
        <v>21658</v>
      </c>
      <c r="M4453" t="s">
        <v>298</v>
      </c>
      <c r="N4453">
        <v>4605</v>
      </c>
      <c r="O4453" t="s">
        <v>70</v>
      </c>
      <c r="Q4453" t="s">
        <v>21659</v>
      </c>
      <c r="S4453" t="s">
        <v>72</v>
      </c>
      <c r="T4453" t="s">
        <v>651</v>
      </c>
      <c r="U4453" t="s">
        <v>652</v>
      </c>
      <c r="V4453" t="s">
        <v>653</v>
      </c>
      <c r="W4453" t="s">
        <v>207</v>
      </c>
      <c r="X4453" t="s">
        <v>1427</v>
      </c>
      <c r="Y4453" t="str">
        <f>"37-2012"</f>
        <v>37-2012</v>
      </c>
      <c r="Z4453" t="s">
        <v>373</v>
      </c>
      <c r="AA4453">
        <v>721110</v>
      </c>
      <c r="AB4453">
        <v>63</v>
      </c>
      <c r="AC4453">
        <v>63</v>
      </c>
      <c r="AD4453" t="s">
        <v>79</v>
      </c>
      <c r="AE4453" t="s">
        <v>95</v>
      </c>
      <c r="AF4453">
        <v>35</v>
      </c>
      <c r="AG4453" s="4">
        <v>0.375</v>
      </c>
      <c r="AH4453" s="4">
        <v>0.66666666666666663</v>
      </c>
      <c r="AI4453" s="5">
        <v>11.39</v>
      </c>
      <c r="AJ4453">
        <v>17.09</v>
      </c>
      <c r="AK4453">
        <v>29.25</v>
      </c>
      <c r="AL4453" t="s">
        <v>81</v>
      </c>
      <c r="AM4453" t="s">
        <v>82</v>
      </c>
      <c r="AO4453" t="s">
        <v>83</v>
      </c>
      <c r="AR4453" t="s">
        <v>82</v>
      </c>
      <c r="AT4453" t="s">
        <v>82</v>
      </c>
      <c r="AW4453" t="s">
        <v>72</v>
      </c>
      <c r="AX4453">
        <v>3</v>
      </c>
      <c r="AY4453" t="s">
        <v>21658</v>
      </c>
      <c r="AZ4453" t="s">
        <v>10636</v>
      </c>
      <c r="BA4453" t="s">
        <v>298</v>
      </c>
      <c r="BB4453">
        <v>4605</v>
      </c>
      <c r="BC4453" t="s">
        <v>79</v>
      </c>
      <c r="BH4453" t="s">
        <v>21657</v>
      </c>
      <c r="BJ4453">
        <v>10505873</v>
      </c>
    </row>
    <row r="4454" spans="1:62" x14ac:dyDescent="0.25">
      <c r="A4454" t="s">
        <v>21802</v>
      </c>
      <c r="B4454" s="2">
        <v>43517</v>
      </c>
      <c r="C4454" t="s">
        <v>63</v>
      </c>
      <c r="D4454" s="3">
        <v>43472.386221157409</v>
      </c>
      <c r="E4454" t="s">
        <v>64</v>
      </c>
      <c r="F4454" s="2">
        <v>43556</v>
      </c>
      <c r="G4454" s="2">
        <v>43769</v>
      </c>
      <c r="H4454" t="s">
        <v>21803</v>
      </c>
      <c r="I4454" t="s">
        <v>21804</v>
      </c>
      <c r="J4454" t="s">
        <v>21805</v>
      </c>
      <c r="L4454" t="s">
        <v>19246</v>
      </c>
      <c r="M4454" t="s">
        <v>626</v>
      </c>
      <c r="N4454">
        <v>72058</v>
      </c>
      <c r="O4454" t="s">
        <v>70</v>
      </c>
      <c r="Q4454" t="s">
        <v>21806</v>
      </c>
      <c r="S4454" t="s">
        <v>72</v>
      </c>
      <c r="T4454" t="s">
        <v>878</v>
      </c>
      <c r="U4454" t="s">
        <v>3851</v>
      </c>
      <c r="V4454" t="s">
        <v>2620</v>
      </c>
      <c r="W4454" t="s">
        <v>881</v>
      </c>
      <c r="X4454" t="s">
        <v>1960</v>
      </c>
      <c r="Y4454" t="str">
        <f>"37-3011"</f>
        <v>37-3011</v>
      </c>
      <c r="Z4454" t="s">
        <v>94</v>
      </c>
      <c r="AA4454">
        <v>561730</v>
      </c>
      <c r="AB4454">
        <v>8</v>
      </c>
      <c r="AC4454">
        <v>8</v>
      </c>
      <c r="AD4454" t="s">
        <v>79</v>
      </c>
      <c r="AE4454" t="s">
        <v>80</v>
      </c>
      <c r="AF4454">
        <v>40</v>
      </c>
      <c r="AG4454" s="4">
        <v>0.29166666666666669</v>
      </c>
      <c r="AH4454" s="4">
        <v>0.75</v>
      </c>
      <c r="AI4454" s="5">
        <v>12.55</v>
      </c>
      <c r="AJ4454">
        <v>18.829999999999998</v>
      </c>
      <c r="AK4454">
        <v>22.5</v>
      </c>
      <c r="AL4454" t="s">
        <v>81</v>
      </c>
      <c r="AM4454" t="s">
        <v>82</v>
      </c>
      <c r="AO4454" t="s">
        <v>83</v>
      </c>
      <c r="AR4454" t="s">
        <v>82</v>
      </c>
      <c r="AT4454" t="s">
        <v>82</v>
      </c>
      <c r="AW4454" t="s">
        <v>82</v>
      </c>
      <c r="AY4454" t="s">
        <v>19246</v>
      </c>
      <c r="AZ4454" t="s">
        <v>21807</v>
      </c>
      <c r="BA4454" t="s">
        <v>626</v>
      </c>
      <c r="BB4454">
        <v>72058</v>
      </c>
      <c r="BC4454" t="s">
        <v>79</v>
      </c>
      <c r="BH4454" t="s">
        <v>21808</v>
      </c>
      <c r="BJ4454">
        <v>273907267</v>
      </c>
    </row>
    <row r="4455" spans="1:62" x14ac:dyDescent="0.25">
      <c r="A4455" t="s">
        <v>21944</v>
      </c>
      <c r="B4455" s="2">
        <v>43517</v>
      </c>
      <c r="C4455" t="s">
        <v>63</v>
      </c>
      <c r="D4455" s="3">
        <v>43472.385943148147</v>
      </c>
      <c r="E4455" t="s">
        <v>64</v>
      </c>
      <c r="F4455" s="2">
        <v>43556</v>
      </c>
      <c r="G4455" s="2">
        <v>43769</v>
      </c>
      <c r="H4455" t="s">
        <v>21803</v>
      </c>
      <c r="I4455" t="s">
        <v>21804</v>
      </c>
      <c r="J4455" t="s">
        <v>21805</v>
      </c>
      <c r="L4455" t="s">
        <v>19246</v>
      </c>
      <c r="M4455" t="s">
        <v>626</v>
      </c>
      <c r="N4455">
        <v>72058</v>
      </c>
      <c r="O4455" t="s">
        <v>70</v>
      </c>
      <c r="Q4455" t="s">
        <v>21806</v>
      </c>
      <c r="S4455" t="s">
        <v>72</v>
      </c>
      <c r="T4455" t="s">
        <v>878</v>
      </c>
      <c r="U4455" t="s">
        <v>3851</v>
      </c>
      <c r="V4455" t="s">
        <v>2620</v>
      </c>
      <c r="W4455" t="s">
        <v>881</v>
      </c>
      <c r="X4455" t="s">
        <v>1960</v>
      </c>
      <c r="Y4455" t="str">
        <f>"37-3011"</f>
        <v>37-3011</v>
      </c>
      <c r="Z4455" t="s">
        <v>94</v>
      </c>
      <c r="AA4455">
        <v>561730</v>
      </c>
      <c r="AB4455">
        <v>14</v>
      </c>
      <c r="AC4455">
        <v>14</v>
      </c>
      <c r="AD4455" t="s">
        <v>79</v>
      </c>
      <c r="AE4455" t="s">
        <v>80</v>
      </c>
      <c r="AF4455">
        <v>40</v>
      </c>
      <c r="AG4455" s="4">
        <v>0.29166666666666669</v>
      </c>
      <c r="AH4455" s="4">
        <v>0.75</v>
      </c>
      <c r="AI4455" s="5">
        <v>12.55</v>
      </c>
      <c r="AJ4455">
        <v>18.829999999999998</v>
      </c>
      <c r="AK4455">
        <v>22.5</v>
      </c>
      <c r="AL4455" t="s">
        <v>81</v>
      </c>
      <c r="AM4455" t="s">
        <v>82</v>
      </c>
      <c r="AO4455" t="s">
        <v>83</v>
      </c>
      <c r="AR4455" t="s">
        <v>82</v>
      </c>
      <c r="AT4455" t="s">
        <v>82</v>
      </c>
      <c r="AW4455" t="s">
        <v>82</v>
      </c>
      <c r="AY4455" t="s">
        <v>21945</v>
      </c>
      <c r="AZ4455" t="s">
        <v>859</v>
      </c>
      <c r="BA4455" t="s">
        <v>626</v>
      </c>
      <c r="BB4455">
        <v>72764</v>
      </c>
      <c r="BC4455" t="s">
        <v>79</v>
      </c>
      <c r="BH4455" t="s">
        <v>21946</v>
      </c>
      <c r="BJ4455">
        <v>273907267</v>
      </c>
    </row>
    <row r="4456" spans="1:62" x14ac:dyDescent="0.25">
      <c r="A4456" t="s">
        <v>21965</v>
      </c>
      <c r="B4456" s="2">
        <v>43517</v>
      </c>
      <c r="C4456" t="s">
        <v>63</v>
      </c>
      <c r="D4456" s="3">
        <v>43472.384849479167</v>
      </c>
      <c r="E4456" t="s">
        <v>64</v>
      </c>
      <c r="F4456" s="2">
        <v>43556</v>
      </c>
      <c r="G4456" s="2">
        <v>43769</v>
      </c>
      <c r="H4456" t="s">
        <v>21829</v>
      </c>
      <c r="I4456" t="s">
        <v>21830</v>
      </c>
      <c r="J4456" t="s">
        <v>21712</v>
      </c>
      <c r="K4456" t="s">
        <v>21831</v>
      </c>
      <c r="L4456" t="s">
        <v>16011</v>
      </c>
      <c r="M4456" t="s">
        <v>1165</v>
      </c>
      <c r="N4456">
        <v>57751</v>
      </c>
      <c r="O4456" t="s">
        <v>70</v>
      </c>
      <c r="Q4456" t="s">
        <v>21832</v>
      </c>
      <c r="S4456" t="s">
        <v>72</v>
      </c>
      <c r="T4456" t="s">
        <v>102</v>
      </c>
      <c r="U4456" t="s">
        <v>2630</v>
      </c>
      <c r="V4456" t="s">
        <v>2470</v>
      </c>
      <c r="W4456" t="s">
        <v>105</v>
      </c>
      <c r="X4456" t="s">
        <v>21966</v>
      </c>
      <c r="Y4456" t="str">
        <f>"35-9011"</f>
        <v>35-9011</v>
      </c>
      <c r="Z4456" t="s">
        <v>1925</v>
      </c>
      <c r="AA4456">
        <v>72111</v>
      </c>
      <c r="AB4456">
        <v>2</v>
      </c>
      <c r="AC4456">
        <v>2</v>
      </c>
      <c r="AD4456" t="s">
        <v>79</v>
      </c>
      <c r="AE4456" t="s">
        <v>80</v>
      </c>
      <c r="AF4456">
        <v>35</v>
      </c>
      <c r="AG4456" s="4">
        <v>0.20833333333333334</v>
      </c>
      <c r="AH4456" s="4">
        <v>0.54166666666666663</v>
      </c>
      <c r="AI4456" s="5">
        <v>10.02</v>
      </c>
      <c r="AJ4456">
        <v>15.03</v>
      </c>
      <c r="AK4456">
        <v>15.03</v>
      </c>
      <c r="AL4456" t="s">
        <v>81</v>
      </c>
      <c r="AM4456" t="s">
        <v>82</v>
      </c>
      <c r="AO4456" t="s">
        <v>83</v>
      </c>
      <c r="AR4456" t="s">
        <v>82</v>
      </c>
      <c r="AT4456" t="s">
        <v>82</v>
      </c>
      <c r="AW4456" t="s">
        <v>72</v>
      </c>
      <c r="AX4456">
        <v>1</v>
      </c>
      <c r="AY4456" t="s">
        <v>21833</v>
      </c>
      <c r="AZ4456" t="s">
        <v>21834</v>
      </c>
      <c r="BA4456" t="s">
        <v>1165</v>
      </c>
      <c r="BB4456">
        <v>57751</v>
      </c>
      <c r="BC4456" t="s">
        <v>87</v>
      </c>
      <c r="BH4456" t="s">
        <v>21835</v>
      </c>
      <c r="BJ4456">
        <v>383746551</v>
      </c>
    </row>
    <row r="4457" spans="1:62" x14ac:dyDescent="0.25">
      <c r="A4457" t="s">
        <v>21990</v>
      </c>
      <c r="B4457" s="2">
        <v>43517</v>
      </c>
      <c r="C4457" t="s">
        <v>63</v>
      </c>
      <c r="D4457" s="3">
        <v>43472.385288900463</v>
      </c>
      <c r="E4457" t="s">
        <v>64</v>
      </c>
      <c r="F4457" s="2">
        <v>43556</v>
      </c>
      <c r="G4457" s="2">
        <v>43783</v>
      </c>
      <c r="H4457" t="s">
        <v>21793</v>
      </c>
      <c r="I4457" t="s">
        <v>21794</v>
      </c>
      <c r="J4457" t="s">
        <v>21657</v>
      </c>
      <c r="L4457" t="s">
        <v>21658</v>
      </c>
      <c r="M4457" t="s">
        <v>298</v>
      </c>
      <c r="N4457">
        <v>4605</v>
      </c>
      <c r="O4457" t="s">
        <v>70</v>
      </c>
      <c r="Q4457" t="s">
        <v>21659</v>
      </c>
      <c r="S4457" t="s">
        <v>72</v>
      </c>
      <c r="T4457" t="s">
        <v>651</v>
      </c>
      <c r="U4457" t="s">
        <v>652</v>
      </c>
      <c r="V4457" t="s">
        <v>653</v>
      </c>
      <c r="W4457" t="s">
        <v>207</v>
      </c>
      <c r="X4457" t="s">
        <v>1241</v>
      </c>
      <c r="Y4457" t="str">
        <f>"35-9021"</f>
        <v>35-9021</v>
      </c>
      <c r="Z4457" t="s">
        <v>315</v>
      </c>
      <c r="AA4457">
        <v>721110</v>
      </c>
      <c r="AB4457">
        <v>6</v>
      </c>
      <c r="AC4457">
        <v>6</v>
      </c>
      <c r="AD4457" t="s">
        <v>79</v>
      </c>
      <c r="AE4457" t="s">
        <v>80</v>
      </c>
      <c r="AF4457">
        <v>35</v>
      </c>
      <c r="AG4457" s="4">
        <v>0.375</v>
      </c>
      <c r="AH4457" s="4">
        <v>0.66666666666666663</v>
      </c>
      <c r="AI4457" s="6">
        <v>11</v>
      </c>
      <c r="AJ4457">
        <v>16.5</v>
      </c>
      <c r="AL4457" t="s">
        <v>81</v>
      </c>
      <c r="AM4457" t="s">
        <v>82</v>
      </c>
      <c r="AO4457" t="s">
        <v>83</v>
      </c>
      <c r="AR4457" t="s">
        <v>82</v>
      </c>
      <c r="AT4457" t="s">
        <v>82</v>
      </c>
      <c r="AW4457" t="s">
        <v>72</v>
      </c>
      <c r="AX4457">
        <v>3</v>
      </c>
      <c r="AY4457" t="s">
        <v>21658</v>
      </c>
      <c r="AZ4457" t="s">
        <v>10636</v>
      </c>
      <c r="BA4457" t="s">
        <v>298</v>
      </c>
      <c r="BB4457">
        <v>4605</v>
      </c>
      <c r="BC4457" t="s">
        <v>79</v>
      </c>
      <c r="BH4457" t="s">
        <v>21657</v>
      </c>
      <c r="BJ4457">
        <v>10505873</v>
      </c>
    </row>
    <row r="4458" spans="1:62" x14ac:dyDescent="0.25">
      <c r="A4458" t="s">
        <v>22364</v>
      </c>
      <c r="B4458" s="2">
        <v>43517</v>
      </c>
      <c r="C4458" t="s">
        <v>63</v>
      </c>
      <c r="D4458" s="3">
        <v>43472.381869293982</v>
      </c>
      <c r="E4458" t="s">
        <v>64</v>
      </c>
      <c r="F4458" s="2">
        <v>43556</v>
      </c>
      <c r="G4458" s="2">
        <v>43799</v>
      </c>
      <c r="H4458" t="s">
        <v>22365</v>
      </c>
      <c r="I4458" t="s">
        <v>67</v>
      </c>
      <c r="J4458" t="s">
        <v>22366</v>
      </c>
      <c r="L4458" t="s">
        <v>1921</v>
      </c>
      <c r="M4458" t="s">
        <v>308</v>
      </c>
      <c r="N4458">
        <v>7940</v>
      </c>
      <c r="O4458" t="s">
        <v>70</v>
      </c>
      <c r="Q4458" t="s">
        <v>22367</v>
      </c>
      <c r="S4458" t="s">
        <v>72</v>
      </c>
      <c r="T4458" t="s">
        <v>22368</v>
      </c>
      <c r="U4458" t="s">
        <v>22369</v>
      </c>
      <c r="V4458" t="s">
        <v>22370</v>
      </c>
      <c r="W4458" t="s">
        <v>308</v>
      </c>
      <c r="X4458" t="s">
        <v>106</v>
      </c>
      <c r="Y4458" t="str">
        <f>"37-3011"</f>
        <v>37-3011</v>
      </c>
      <c r="Z4458" t="s">
        <v>94</v>
      </c>
      <c r="AA4458">
        <v>561730</v>
      </c>
      <c r="AB4458">
        <v>6</v>
      </c>
      <c r="AC4458">
        <v>6</v>
      </c>
      <c r="AD4458" t="s">
        <v>79</v>
      </c>
      <c r="AE4458" t="s">
        <v>80</v>
      </c>
      <c r="AF4458">
        <v>40</v>
      </c>
      <c r="AG4458" s="4">
        <v>0.33333333333333331</v>
      </c>
      <c r="AH4458" s="4">
        <v>0.6875</v>
      </c>
      <c r="AI4458" s="5">
        <v>14.41</v>
      </c>
      <c r="AL4458" t="s">
        <v>81</v>
      </c>
      <c r="AM4458" t="s">
        <v>82</v>
      </c>
      <c r="AO4458" t="s">
        <v>83</v>
      </c>
      <c r="AR4458" t="s">
        <v>82</v>
      </c>
      <c r="AT4458" t="s">
        <v>82</v>
      </c>
      <c r="AW4458" t="s">
        <v>82</v>
      </c>
      <c r="AY4458" t="s">
        <v>1921</v>
      </c>
      <c r="AZ4458" t="s">
        <v>2709</v>
      </c>
      <c r="BA4458" t="s">
        <v>308</v>
      </c>
      <c r="BB4458">
        <v>7940</v>
      </c>
      <c r="BC4458" t="s">
        <v>79</v>
      </c>
      <c r="BH4458" t="s">
        <v>22366</v>
      </c>
      <c r="BJ4458">
        <v>461785567</v>
      </c>
    </row>
    <row r="4459" spans="1:62" x14ac:dyDescent="0.25">
      <c r="A4459" t="s">
        <v>22650</v>
      </c>
      <c r="B4459" s="2">
        <v>43517</v>
      </c>
      <c r="C4459" t="s">
        <v>63</v>
      </c>
      <c r="D4459" s="3">
        <v>43472.386249456016</v>
      </c>
      <c r="E4459" t="s">
        <v>64</v>
      </c>
      <c r="F4459" s="2">
        <v>43556</v>
      </c>
      <c r="G4459" s="2">
        <v>43784</v>
      </c>
      <c r="H4459" t="s">
        <v>5415</v>
      </c>
      <c r="I4459" t="s">
        <v>67</v>
      </c>
      <c r="J4459" t="s">
        <v>5416</v>
      </c>
      <c r="K4459" t="s">
        <v>67</v>
      </c>
      <c r="L4459" t="s">
        <v>4124</v>
      </c>
      <c r="M4459" t="s">
        <v>745</v>
      </c>
      <c r="N4459">
        <v>66214</v>
      </c>
      <c r="O4459" t="s">
        <v>70</v>
      </c>
      <c r="P4459" t="s">
        <v>67</v>
      </c>
      <c r="Q4459" t="s">
        <v>5417</v>
      </c>
      <c r="R4459">
        <v>232</v>
      </c>
      <c r="S4459" t="s">
        <v>72</v>
      </c>
      <c r="T4459" t="s">
        <v>651</v>
      </c>
      <c r="U4459" t="s">
        <v>652</v>
      </c>
      <c r="V4459" t="s">
        <v>653</v>
      </c>
      <c r="W4459" t="s">
        <v>207</v>
      </c>
      <c r="X4459" t="s">
        <v>5418</v>
      </c>
      <c r="Y4459" t="str">
        <f>"39-9032"</f>
        <v>39-9032</v>
      </c>
      <c r="Z4459" t="s">
        <v>5419</v>
      </c>
      <c r="AA4459">
        <v>61162</v>
      </c>
      <c r="AB4459">
        <v>15</v>
      </c>
      <c r="AC4459">
        <v>15</v>
      </c>
      <c r="AD4459" t="s">
        <v>79</v>
      </c>
      <c r="AE4459" t="s">
        <v>80</v>
      </c>
      <c r="AF4459">
        <v>35</v>
      </c>
      <c r="AG4459" s="4">
        <v>0.58333333333333337</v>
      </c>
      <c r="AH4459" s="4">
        <v>0.875</v>
      </c>
      <c r="AI4459" s="5">
        <v>12.76</v>
      </c>
      <c r="AL4459" t="s">
        <v>81</v>
      </c>
      <c r="AM4459" t="s">
        <v>82</v>
      </c>
      <c r="AO4459" t="s">
        <v>5127</v>
      </c>
      <c r="AP4459" t="s">
        <v>67</v>
      </c>
      <c r="AQ4459" t="s">
        <v>5420</v>
      </c>
      <c r="AR4459" t="s">
        <v>82</v>
      </c>
      <c r="AT4459" t="s">
        <v>82</v>
      </c>
      <c r="AW4459" t="s">
        <v>82</v>
      </c>
      <c r="AY4459" t="s">
        <v>5681</v>
      </c>
      <c r="AZ4459" t="s">
        <v>5682</v>
      </c>
      <c r="BA4459" t="s">
        <v>1276</v>
      </c>
      <c r="BB4459">
        <v>53575</v>
      </c>
      <c r="BC4459" t="s">
        <v>79</v>
      </c>
      <c r="BH4459" t="s">
        <v>5683</v>
      </c>
      <c r="BJ4459">
        <v>742852234</v>
      </c>
    </row>
    <row r="4460" spans="1:62" x14ac:dyDescent="0.25">
      <c r="A4460" t="s">
        <v>22696</v>
      </c>
      <c r="B4460" s="2">
        <v>43517</v>
      </c>
      <c r="C4460" t="s">
        <v>63</v>
      </c>
      <c r="D4460" s="3">
        <v>43472.384798402774</v>
      </c>
      <c r="E4460" t="s">
        <v>64</v>
      </c>
      <c r="F4460" s="2">
        <v>43556</v>
      </c>
      <c r="G4460" s="2">
        <v>43784</v>
      </c>
      <c r="H4460" t="s">
        <v>5415</v>
      </c>
      <c r="I4460" t="s">
        <v>67</v>
      </c>
      <c r="J4460" t="s">
        <v>5416</v>
      </c>
      <c r="K4460" t="s">
        <v>67</v>
      </c>
      <c r="L4460" t="s">
        <v>4124</v>
      </c>
      <c r="M4460" t="s">
        <v>745</v>
      </c>
      <c r="N4460">
        <v>66214</v>
      </c>
      <c r="O4460" t="s">
        <v>70</v>
      </c>
      <c r="P4460" t="s">
        <v>67</v>
      </c>
      <c r="Q4460" t="s">
        <v>5417</v>
      </c>
      <c r="R4460">
        <v>232</v>
      </c>
      <c r="S4460" t="s">
        <v>72</v>
      </c>
      <c r="T4460" t="s">
        <v>651</v>
      </c>
      <c r="U4460" t="s">
        <v>652</v>
      </c>
      <c r="V4460" t="s">
        <v>653</v>
      </c>
      <c r="W4460" t="s">
        <v>207</v>
      </c>
      <c r="X4460" t="s">
        <v>5418</v>
      </c>
      <c r="Y4460" t="str">
        <f>"39-9032"</f>
        <v>39-9032</v>
      </c>
      <c r="Z4460" t="s">
        <v>5419</v>
      </c>
      <c r="AA4460">
        <v>61162</v>
      </c>
      <c r="AB4460">
        <v>38</v>
      </c>
      <c r="AC4460">
        <v>38</v>
      </c>
      <c r="AD4460" t="s">
        <v>79</v>
      </c>
      <c r="AE4460" t="s">
        <v>80</v>
      </c>
      <c r="AF4460">
        <v>35</v>
      </c>
      <c r="AG4460" s="4">
        <v>0.58333333333333337</v>
      </c>
      <c r="AH4460" s="4">
        <v>0.875</v>
      </c>
      <c r="AI4460" s="5">
        <v>16.2</v>
      </c>
      <c r="AL4460" t="s">
        <v>81</v>
      </c>
      <c r="AM4460" t="s">
        <v>82</v>
      </c>
      <c r="AO4460" t="s">
        <v>5127</v>
      </c>
      <c r="AP4460" t="s">
        <v>67</v>
      </c>
      <c r="AQ4460" t="s">
        <v>5420</v>
      </c>
      <c r="AR4460" t="s">
        <v>82</v>
      </c>
      <c r="AT4460" t="s">
        <v>82</v>
      </c>
      <c r="AW4460" t="s">
        <v>82</v>
      </c>
      <c r="AY4460" t="s">
        <v>5638</v>
      </c>
      <c r="AZ4460" t="s">
        <v>5639</v>
      </c>
      <c r="BA4460" t="s">
        <v>207</v>
      </c>
      <c r="BB4460">
        <v>1757</v>
      </c>
      <c r="BC4460" t="s">
        <v>79</v>
      </c>
      <c r="BH4460" t="s">
        <v>5640</v>
      </c>
      <c r="BJ4460">
        <v>742852234</v>
      </c>
    </row>
    <row r="4461" spans="1:62" x14ac:dyDescent="0.25">
      <c r="A4461" t="s">
        <v>22967</v>
      </c>
      <c r="B4461" s="2">
        <v>43517</v>
      </c>
      <c r="C4461" t="s">
        <v>63</v>
      </c>
      <c r="D4461" s="3">
        <v>43472.384601817132</v>
      </c>
      <c r="E4461" t="s">
        <v>64</v>
      </c>
      <c r="F4461" s="2">
        <v>43556</v>
      </c>
      <c r="G4461" s="2">
        <v>43822</v>
      </c>
      <c r="H4461" t="s">
        <v>22119</v>
      </c>
      <c r="I4461" t="s">
        <v>22120</v>
      </c>
      <c r="J4461" t="s">
        <v>22121</v>
      </c>
      <c r="L4461" t="s">
        <v>15996</v>
      </c>
      <c r="M4461" t="s">
        <v>207</v>
      </c>
      <c r="N4461">
        <v>2540</v>
      </c>
      <c r="O4461" t="s">
        <v>70</v>
      </c>
      <c r="Q4461" t="s">
        <v>22122</v>
      </c>
      <c r="S4461" t="s">
        <v>72</v>
      </c>
      <c r="T4461" t="s">
        <v>651</v>
      </c>
      <c r="U4461" t="s">
        <v>652</v>
      </c>
      <c r="V4461" t="s">
        <v>653</v>
      </c>
      <c r="W4461" t="s">
        <v>207</v>
      </c>
      <c r="X4461" t="s">
        <v>1500</v>
      </c>
      <c r="Y4461" t="str">
        <f>"35-2014"</f>
        <v>35-2014</v>
      </c>
      <c r="Z4461" t="s">
        <v>301</v>
      </c>
      <c r="AA4461">
        <v>721110</v>
      </c>
      <c r="AB4461">
        <v>1</v>
      </c>
      <c r="AC4461">
        <v>1</v>
      </c>
      <c r="AD4461" t="s">
        <v>79</v>
      </c>
      <c r="AE4461" t="s">
        <v>95</v>
      </c>
      <c r="AF4461">
        <v>40</v>
      </c>
      <c r="AG4461" s="4">
        <v>0.375</v>
      </c>
      <c r="AH4461" s="4">
        <v>0.70833333333333337</v>
      </c>
      <c r="AI4461" s="5">
        <v>15.17</v>
      </c>
      <c r="AJ4461">
        <v>22.76</v>
      </c>
      <c r="AK4461">
        <v>31.25</v>
      </c>
      <c r="AL4461" t="s">
        <v>81</v>
      </c>
      <c r="AM4461" t="s">
        <v>72</v>
      </c>
      <c r="AN4461">
        <v>6</v>
      </c>
      <c r="AO4461" t="s">
        <v>83</v>
      </c>
      <c r="AR4461" t="s">
        <v>82</v>
      </c>
      <c r="AT4461" t="s">
        <v>82</v>
      </c>
      <c r="AW4461" t="s">
        <v>72</v>
      </c>
      <c r="AX4461">
        <v>12</v>
      </c>
      <c r="AY4461" t="s">
        <v>15996</v>
      </c>
      <c r="AZ4461" t="s">
        <v>22123</v>
      </c>
      <c r="BA4461" t="s">
        <v>207</v>
      </c>
      <c r="BB4461">
        <v>2540</v>
      </c>
      <c r="BC4461" t="s">
        <v>87</v>
      </c>
      <c r="BH4461" t="s">
        <v>22121</v>
      </c>
      <c r="BJ4461">
        <v>814837559</v>
      </c>
    </row>
    <row r="4462" spans="1:62" x14ac:dyDescent="0.25">
      <c r="A4462" t="s">
        <v>22978</v>
      </c>
      <c r="B4462" s="2">
        <v>43517</v>
      </c>
      <c r="C4462" t="s">
        <v>63</v>
      </c>
      <c r="D4462" s="3">
        <v>43472.384800590276</v>
      </c>
      <c r="E4462" t="s">
        <v>64</v>
      </c>
      <c r="F4462" s="2">
        <v>43556</v>
      </c>
      <c r="G4462" s="2">
        <v>43800</v>
      </c>
      <c r="H4462" t="s">
        <v>20912</v>
      </c>
      <c r="J4462" t="s">
        <v>20913</v>
      </c>
      <c r="L4462" t="s">
        <v>20914</v>
      </c>
      <c r="M4462" t="s">
        <v>1064</v>
      </c>
      <c r="N4462">
        <v>38555</v>
      </c>
      <c r="O4462" t="s">
        <v>70</v>
      </c>
      <c r="Q4462" t="s">
        <v>20915</v>
      </c>
      <c r="S4462" t="s">
        <v>72</v>
      </c>
      <c r="T4462" t="s">
        <v>651</v>
      </c>
      <c r="U4462" t="s">
        <v>652</v>
      </c>
      <c r="V4462" t="s">
        <v>653</v>
      </c>
      <c r="W4462" t="s">
        <v>207</v>
      </c>
      <c r="X4462" t="s">
        <v>1427</v>
      </c>
      <c r="Y4462" t="str">
        <f>"37-2012"</f>
        <v>37-2012</v>
      </c>
      <c r="Z4462" t="s">
        <v>373</v>
      </c>
      <c r="AA4462">
        <v>561720</v>
      </c>
      <c r="AB4462">
        <v>12</v>
      </c>
      <c r="AC4462">
        <v>12</v>
      </c>
      <c r="AD4462" t="s">
        <v>79</v>
      </c>
      <c r="AE4462" t="s">
        <v>95</v>
      </c>
      <c r="AF4462">
        <v>35</v>
      </c>
      <c r="AG4462" s="4">
        <v>0.375</v>
      </c>
      <c r="AH4462" s="4">
        <v>0.66666666666666663</v>
      </c>
      <c r="AI4462" s="5">
        <v>10.33</v>
      </c>
      <c r="AJ4462">
        <v>15.5</v>
      </c>
      <c r="AL4462" t="s">
        <v>81</v>
      </c>
      <c r="AM4462" t="s">
        <v>82</v>
      </c>
      <c r="AO4462" t="s">
        <v>83</v>
      </c>
      <c r="AR4462" t="s">
        <v>82</v>
      </c>
      <c r="AT4462" t="s">
        <v>82</v>
      </c>
      <c r="AW4462" t="s">
        <v>72</v>
      </c>
      <c r="AX4462">
        <v>3</v>
      </c>
      <c r="AY4462" t="s">
        <v>22979</v>
      </c>
      <c r="AZ4462" t="s">
        <v>1588</v>
      </c>
      <c r="BA4462" t="s">
        <v>100</v>
      </c>
      <c r="BB4462">
        <v>28774</v>
      </c>
      <c r="BC4462" t="s">
        <v>79</v>
      </c>
      <c r="BH4462" t="s">
        <v>22980</v>
      </c>
      <c r="BJ4462">
        <v>621206906</v>
      </c>
    </row>
    <row r="4463" spans="1:62" x14ac:dyDescent="0.25">
      <c r="A4463" t="s">
        <v>23065</v>
      </c>
      <c r="B4463" s="2">
        <v>43517</v>
      </c>
      <c r="C4463" t="s">
        <v>63</v>
      </c>
      <c r="D4463" s="3">
        <v>43472.381510590276</v>
      </c>
      <c r="E4463" t="s">
        <v>64</v>
      </c>
      <c r="F4463" s="2">
        <v>43556</v>
      </c>
      <c r="G4463" s="2">
        <v>43768</v>
      </c>
      <c r="H4463" t="s">
        <v>19084</v>
      </c>
      <c r="I4463" t="s">
        <v>19085</v>
      </c>
      <c r="J4463" t="s">
        <v>19086</v>
      </c>
      <c r="L4463" t="s">
        <v>10205</v>
      </c>
      <c r="M4463" t="s">
        <v>207</v>
      </c>
      <c r="N4463">
        <v>2554</v>
      </c>
      <c r="O4463" t="s">
        <v>70</v>
      </c>
      <c r="Q4463" t="s">
        <v>19087</v>
      </c>
      <c r="S4463" t="s">
        <v>72</v>
      </c>
      <c r="T4463" t="s">
        <v>651</v>
      </c>
      <c r="U4463" t="s">
        <v>652</v>
      </c>
      <c r="V4463" t="s">
        <v>653</v>
      </c>
      <c r="W4463" t="s">
        <v>207</v>
      </c>
      <c r="X4463" t="s">
        <v>1427</v>
      </c>
      <c r="Y4463" t="str">
        <f>"37-2012"</f>
        <v>37-2012</v>
      </c>
      <c r="Z4463" t="s">
        <v>373</v>
      </c>
      <c r="AA4463">
        <v>721110</v>
      </c>
      <c r="AB4463">
        <v>6</v>
      </c>
      <c r="AC4463">
        <v>6</v>
      </c>
      <c r="AD4463" t="s">
        <v>79</v>
      </c>
      <c r="AE4463" t="s">
        <v>80</v>
      </c>
      <c r="AF4463">
        <v>40</v>
      </c>
      <c r="AG4463" s="4">
        <v>0.375</v>
      </c>
      <c r="AH4463" s="4">
        <v>0.70833333333333337</v>
      </c>
      <c r="AI4463" s="5">
        <v>15.24</v>
      </c>
      <c r="AJ4463">
        <v>22.86</v>
      </c>
      <c r="AL4463" t="s">
        <v>81</v>
      </c>
      <c r="AM4463" t="s">
        <v>82</v>
      </c>
      <c r="AO4463" t="s">
        <v>83</v>
      </c>
      <c r="AR4463" t="s">
        <v>82</v>
      </c>
      <c r="AT4463" t="s">
        <v>82</v>
      </c>
      <c r="AW4463" t="s">
        <v>72</v>
      </c>
      <c r="AX4463">
        <v>3</v>
      </c>
      <c r="AY4463" t="s">
        <v>10205</v>
      </c>
      <c r="AZ4463" t="s">
        <v>16063</v>
      </c>
      <c r="BA4463" t="s">
        <v>207</v>
      </c>
      <c r="BB4463">
        <v>2554</v>
      </c>
      <c r="BC4463" t="s">
        <v>79</v>
      </c>
      <c r="BH4463" t="s">
        <v>19086</v>
      </c>
      <c r="BJ4463">
        <v>462196583</v>
      </c>
    </row>
    <row r="4464" spans="1:62" x14ac:dyDescent="0.25">
      <c r="A4464" t="s">
        <v>23077</v>
      </c>
      <c r="B4464" s="2">
        <v>43517</v>
      </c>
      <c r="C4464" t="s">
        <v>63</v>
      </c>
      <c r="D4464" s="3">
        <v>43472.385194062503</v>
      </c>
      <c r="E4464" t="s">
        <v>64</v>
      </c>
      <c r="F4464" s="2">
        <v>43556</v>
      </c>
      <c r="G4464" s="2">
        <v>43768</v>
      </c>
      <c r="H4464" t="s">
        <v>22982</v>
      </c>
      <c r="I4464" t="s">
        <v>22983</v>
      </c>
      <c r="J4464" t="s">
        <v>22984</v>
      </c>
      <c r="L4464" t="s">
        <v>5451</v>
      </c>
      <c r="M4464" t="s">
        <v>207</v>
      </c>
      <c r="N4464">
        <v>2539</v>
      </c>
      <c r="O4464" t="s">
        <v>70</v>
      </c>
      <c r="Q4464" t="s">
        <v>22985</v>
      </c>
      <c r="S4464" t="s">
        <v>72</v>
      </c>
      <c r="T4464" t="s">
        <v>651</v>
      </c>
      <c r="U4464" t="s">
        <v>652</v>
      </c>
      <c r="V4464" t="s">
        <v>653</v>
      </c>
      <c r="W4464" t="s">
        <v>207</v>
      </c>
      <c r="X4464" t="s">
        <v>1982</v>
      </c>
      <c r="Y4464" t="str">
        <f>"43-4081"</f>
        <v>43-4081</v>
      </c>
      <c r="Z4464" t="s">
        <v>1983</v>
      </c>
      <c r="AA4464">
        <v>721110</v>
      </c>
      <c r="AB4464">
        <v>1</v>
      </c>
      <c r="AC4464">
        <v>1</v>
      </c>
      <c r="AD4464" t="s">
        <v>79</v>
      </c>
      <c r="AE4464" t="s">
        <v>80</v>
      </c>
      <c r="AF4464">
        <v>40</v>
      </c>
      <c r="AG4464" s="4">
        <v>0.375</v>
      </c>
      <c r="AH4464" s="4">
        <v>0.70833333333333337</v>
      </c>
      <c r="AI4464" s="5">
        <v>15.04</v>
      </c>
      <c r="AJ4464">
        <v>22.56</v>
      </c>
      <c r="AL4464" t="s">
        <v>81</v>
      </c>
      <c r="AM4464" t="s">
        <v>82</v>
      </c>
      <c r="AO4464" t="s">
        <v>83</v>
      </c>
      <c r="AP4464" t="s">
        <v>67</v>
      </c>
      <c r="AQ4464" t="s">
        <v>67</v>
      </c>
      <c r="AR4464" t="s">
        <v>82</v>
      </c>
      <c r="AT4464" t="s">
        <v>82</v>
      </c>
      <c r="AW4464" t="s">
        <v>72</v>
      </c>
      <c r="AX4464">
        <v>3</v>
      </c>
      <c r="AY4464" t="s">
        <v>5451</v>
      </c>
      <c r="AZ4464" t="s">
        <v>5453</v>
      </c>
      <c r="BA4464" t="s">
        <v>207</v>
      </c>
      <c r="BB4464">
        <v>2539</v>
      </c>
      <c r="BC4464" t="s">
        <v>87</v>
      </c>
      <c r="BH4464" t="s">
        <v>22984</v>
      </c>
      <c r="BJ4464">
        <v>616588511</v>
      </c>
    </row>
    <row r="4465" spans="1:62" x14ac:dyDescent="0.25">
      <c r="A4465" t="s">
        <v>23146</v>
      </c>
      <c r="B4465" s="2">
        <v>43517</v>
      </c>
      <c r="C4465" t="s">
        <v>63</v>
      </c>
      <c r="D4465" s="3">
        <v>43472.383450983798</v>
      </c>
      <c r="E4465" t="s">
        <v>64</v>
      </c>
      <c r="F4465" s="2">
        <v>43556</v>
      </c>
      <c r="G4465" s="2">
        <v>43707</v>
      </c>
      <c r="H4465" t="s">
        <v>23147</v>
      </c>
      <c r="I4465" t="s">
        <v>23148</v>
      </c>
      <c r="J4465" t="s">
        <v>23149</v>
      </c>
      <c r="L4465" t="s">
        <v>23150</v>
      </c>
      <c r="M4465" t="s">
        <v>783</v>
      </c>
      <c r="N4465">
        <v>44035</v>
      </c>
      <c r="O4465" t="s">
        <v>70</v>
      </c>
      <c r="Q4465" t="s">
        <v>23151</v>
      </c>
      <c r="S4465" t="s">
        <v>82</v>
      </c>
      <c r="U4465" t="s">
        <v>92</v>
      </c>
      <c r="X4465" t="s">
        <v>1500</v>
      </c>
      <c r="Y4465" t="str">
        <f>"35-2014"</f>
        <v>35-2014</v>
      </c>
      <c r="Z4465" t="s">
        <v>301</v>
      </c>
      <c r="AA4465">
        <v>722511</v>
      </c>
      <c r="AB4465">
        <v>4</v>
      </c>
      <c r="AC4465">
        <v>4</v>
      </c>
      <c r="AD4465" t="s">
        <v>79</v>
      </c>
      <c r="AE4465" t="s">
        <v>95</v>
      </c>
      <c r="AF4465">
        <v>40</v>
      </c>
      <c r="AG4465" s="4">
        <v>0.41666666666666669</v>
      </c>
      <c r="AH4465" s="4">
        <v>0.75</v>
      </c>
      <c r="AI4465" s="5">
        <v>12.68</v>
      </c>
      <c r="AJ4465">
        <v>19.02</v>
      </c>
      <c r="AL4465" t="s">
        <v>81</v>
      </c>
      <c r="AM4465" t="s">
        <v>82</v>
      </c>
      <c r="AO4465" t="s">
        <v>83</v>
      </c>
      <c r="AR4465" t="s">
        <v>82</v>
      </c>
      <c r="AT4465" t="s">
        <v>82</v>
      </c>
      <c r="AW4465" t="s">
        <v>82</v>
      </c>
      <c r="AY4465" t="s">
        <v>23150</v>
      </c>
      <c r="AZ4465" t="s">
        <v>8589</v>
      </c>
      <c r="BA4465" t="s">
        <v>783</v>
      </c>
      <c r="BB4465">
        <v>44035</v>
      </c>
      <c r="BC4465" t="s">
        <v>87</v>
      </c>
      <c r="BH4465" t="s">
        <v>23149</v>
      </c>
      <c r="BJ4465">
        <v>462035314</v>
      </c>
    </row>
    <row r="4466" spans="1:62" x14ac:dyDescent="0.25">
      <c r="A4466" t="s">
        <v>23159</v>
      </c>
      <c r="B4466" s="2">
        <v>43517</v>
      </c>
      <c r="C4466" t="s">
        <v>63</v>
      </c>
      <c r="D4466" s="3">
        <v>43472.382907928244</v>
      </c>
      <c r="E4466" t="s">
        <v>64</v>
      </c>
      <c r="F4466" s="2">
        <v>43556</v>
      </c>
      <c r="G4466" s="2">
        <v>43784</v>
      </c>
      <c r="H4466" t="s">
        <v>5415</v>
      </c>
      <c r="I4466" t="s">
        <v>67</v>
      </c>
      <c r="J4466" t="s">
        <v>5416</v>
      </c>
      <c r="K4466" t="s">
        <v>67</v>
      </c>
      <c r="L4466" t="s">
        <v>4124</v>
      </c>
      <c r="M4466" t="s">
        <v>745</v>
      </c>
      <c r="N4466">
        <v>66214</v>
      </c>
      <c r="O4466" t="s">
        <v>70</v>
      </c>
      <c r="P4466" t="s">
        <v>67</v>
      </c>
      <c r="Q4466" t="s">
        <v>5417</v>
      </c>
      <c r="S4466" t="s">
        <v>72</v>
      </c>
      <c r="T4466" t="s">
        <v>651</v>
      </c>
      <c r="U4466" t="s">
        <v>652</v>
      </c>
      <c r="V4466" t="s">
        <v>653</v>
      </c>
      <c r="W4466" t="s">
        <v>207</v>
      </c>
      <c r="X4466" t="s">
        <v>5418</v>
      </c>
      <c r="Y4466" t="str">
        <f>"39-9032"</f>
        <v>39-9032</v>
      </c>
      <c r="Z4466" t="s">
        <v>5419</v>
      </c>
      <c r="AA4466">
        <v>61162</v>
      </c>
      <c r="AB4466">
        <v>24</v>
      </c>
      <c r="AC4466">
        <v>24</v>
      </c>
      <c r="AD4466" t="s">
        <v>79</v>
      </c>
      <c r="AE4466" t="s">
        <v>80</v>
      </c>
      <c r="AF4466">
        <v>35</v>
      </c>
      <c r="AG4466" s="4">
        <v>0.58333333333333337</v>
      </c>
      <c r="AH4466" s="4">
        <v>0.875</v>
      </c>
      <c r="AI4466" s="5">
        <v>16.64</v>
      </c>
      <c r="AL4466" t="s">
        <v>81</v>
      </c>
      <c r="AM4466" t="s">
        <v>82</v>
      </c>
      <c r="AO4466" t="s">
        <v>5127</v>
      </c>
      <c r="AP4466" t="s">
        <v>67</v>
      </c>
      <c r="AQ4466" t="s">
        <v>5420</v>
      </c>
      <c r="AR4466" t="s">
        <v>82</v>
      </c>
      <c r="AT4466" t="s">
        <v>82</v>
      </c>
      <c r="AW4466" t="s">
        <v>82</v>
      </c>
      <c r="AY4466" t="s">
        <v>23160</v>
      </c>
      <c r="AZ4466" t="s">
        <v>21092</v>
      </c>
      <c r="BA4466" t="s">
        <v>1362</v>
      </c>
      <c r="BB4466">
        <v>6790</v>
      </c>
      <c r="BC4466" t="s">
        <v>79</v>
      </c>
      <c r="BH4466" t="s">
        <v>23161</v>
      </c>
      <c r="BJ4466">
        <v>742852234</v>
      </c>
    </row>
    <row r="4467" spans="1:62" x14ac:dyDescent="0.25">
      <c r="A4467" t="s">
        <v>23194</v>
      </c>
      <c r="B4467" s="2">
        <v>43517</v>
      </c>
      <c r="C4467" t="s">
        <v>63</v>
      </c>
      <c r="D4467" s="3">
        <v>43472.385645787035</v>
      </c>
      <c r="E4467" t="s">
        <v>64</v>
      </c>
      <c r="F4467" s="2">
        <v>43556</v>
      </c>
      <c r="G4467" s="2">
        <v>43766</v>
      </c>
      <c r="H4467" t="s">
        <v>5415</v>
      </c>
      <c r="I4467" t="s">
        <v>67</v>
      </c>
      <c r="J4467" t="s">
        <v>5416</v>
      </c>
      <c r="K4467" t="s">
        <v>67</v>
      </c>
      <c r="L4467" t="s">
        <v>4124</v>
      </c>
      <c r="M4467" t="s">
        <v>745</v>
      </c>
      <c r="N4467">
        <v>66214</v>
      </c>
      <c r="O4467" t="s">
        <v>70</v>
      </c>
      <c r="P4467" t="s">
        <v>67</v>
      </c>
      <c r="Q4467" t="s">
        <v>5417</v>
      </c>
      <c r="R4467">
        <v>232</v>
      </c>
      <c r="S4467" t="s">
        <v>72</v>
      </c>
      <c r="T4467" t="s">
        <v>651</v>
      </c>
      <c r="U4467" t="s">
        <v>652</v>
      </c>
      <c r="V4467" t="s">
        <v>653</v>
      </c>
      <c r="W4467" t="s">
        <v>207</v>
      </c>
      <c r="X4467" t="s">
        <v>5418</v>
      </c>
      <c r="Y4467" t="str">
        <f>"39-9032"</f>
        <v>39-9032</v>
      </c>
      <c r="Z4467" t="s">
        <v>5419</v>
      </c>
      <c r="AA4467">
        <v>61162</v>
      </c>
      <c r="AB4467">
        <v>3</v>
      </c>
      <c r="AC4467">
        <v>3</v>
      </c>
      <c r="AD4467" t="s">
        <v>79</v>
      </c>
      <c r="AE4467" t="s">
        <v>80</v>
      </c>
      <c r="AF4467">
        <v>35</v>
      </c>
      <c r="AG4467" s="4">
        <v>0.58333333333333337</v>
      </c>
      <c r="AH4467" s="4">
        <v>0.875</v>
      </c>
      <c r="AI4467" s="5">
        <v>11.19</v>
      </c>
      <c r="AL4467" t="s">
        <v>81</v>
      </c>
      <c r="AM4467" t="s">
        <v>82</v>
      </c>
      <c r="AO4467" t="s">
        <v>5127</v>
      </c>
      <c r="AP4467" t="s">
        <v>67</v>
      </c>
      <c r="AQ4467" t="s">
        <v>5420</v>
      </c>
      <c r="AR4467" t="s">
        <v>82</v>
      </c>
      <c r="AT4467" t="s">
        <v>82</v>
      </c>
      <c r="AW4467" t="s">
        <v>82</v>
      </c>
      <c r="AY4467" t="s">
        <v>23195</v>
      </c>
      <c r="AZ4467" t="s">
        <v>23195</v>
      </c>
      <c r="BA4467" t="s">
        <v>5849</v>
      </c>
      <c r="BB4467">
        <v>87505</v>
      </c>
      <c r="BC4467" t="s">
        <v>79</v>
      </c>
      <c r="BH4467" t="s">
        <v>23196</v>
      </c>
      <c r="BI4467" t="s">
        <v>23197</v>
      </c>
      <c r="BJ4467">
        <v>742852234</v>
      </c>
    </row>
    <row r="4468" spans="1:62" x14ac:dyDescent="0.25">
      <c r="A4468" t="s">
        <v>23287</v>
      </c>
      <c r="B4468" s="2">
        <v>43517</v>
      </c>
      <c r="C4468" t="s">
        <v>63</v>
      </c>
      <c r="D4468" s="3">
        <v>43472.383890104167</v>
      </c>
      <c r="E4468" t="s">
        <v>64</v>
      </c>
      <c r="F4468" s="2">
        <v>43556</v>
      </c>
      <c r="G4468" s="2">
        <v>43799</v>
      </c>
      <c r="H4468" t="s">
        <v>23288</v>
      </c>
      <c r="I4468" t="s">
        <v>67</v>
      </c>
      <c r="J4468" t="s">
        <v>23289</v>
      </c>
      <c r="K4468" t="s">
        <v>67</v>
      </c>
      <c r="L4468" t="s">
        <v>23290</v>
      </c>
      <c r="M4468" t="s">
        <v>1165</v>
      </c>
      <c r="N4468">
        <v>57301</v>
      </c>
      <c r="O4468" t="s">
        <v>70</v>
      </c>
      <c r="P4468" t="s">
        <v>67</v>
      </c>
      <c r="Q4468" t="s">
        <v>23291</v>
      </c>
      <c r="S4468" t="s">
        <v>72</v>
      </c>
      <c r="T4468" t="s">
        <v>14635</v>
      </c>
      <c r="U4468" t="s">
        <v>14636</v>
      </c>
      <c r="V4468" t="s">
        <v>14637</v>
      </c>
      <c r="W4468" t="s">
        <v>105</v>
      </c>
      <c r="X4468" t="s">
        <v>379</v>
      </c>
      <c r="Y4468" t="str">
        <f>"37-2012"</f>
        <v>37-2012</v>
      </c>
      <c r="Z4468" t="s">
        <v>373</v>
      </c>
      <c r="AA4468">
        <v>72111</v>
      </c>
      <c r="AB4468">
        <v>4</v>
      </c>
      <c r="AC4468">
        <v>4</v>
      </c>
      <c r="AD4468" t="s">
        <v>79</v>
      </c>
      <c r="AE4468" t="s">
        <v>95</v>
      </c>
      <c r="AF4468">
        <v>40</v>
      </c>
      <c r="AG4468" s="4">
        <v>0.33333333333333331</v>
      </c>
      <c r="AH4468" s="4">
        <v>0.70833333333333337</v>
      </c>
      <c r="AI4468" s="5">
        <v>10.68</v>
      </c>
      <c r="AJ4468">
        <v>16.02</v>
      </c>
      <c r="AK4468">
        <v>16.02</v>
      </c>
      <c r="AL4468" t="s">
        <v>81</v>
      </c>
      <c r="AM4468" t="s">
        <v>82</v>
      </c>
      <c r="AO4468" t="s">
        <v>83</v>
      </c>
      <c r="AP4468" t="s">
        <v>67</v>
      </c>
      <c r="AQ4468" t="s">
        <v>67</v>
      </c>
      <c r="AR4468" t="s">
        <v>82</v>
      </c>
      <c r="AT4468" t="s">
        <v>82</v>
      </c>
      <c r="AW4468" t="s">
        <v>72</v>
      </c>
      <c r="AX4468">
        <v>3</v>
      </c>
      <c r="AY4468" t="s">
        <v>23290</v>
      </c>
      <c r="AZ4468" t="s">
        <v>23292</v>
      </c>
      <c r="BA4468" t="s">
        <v>1165</v>
      </c>
      <c r="BB4468">
        <v>57301</v>
      </c>
      <c r="BC4468" t="s">
        <v>87</v>
      </c>
      <c r="BH4468" t="s">
        <v>23289</v>
      </c>
      <c r="BI4468" t="s">
        <v>67</v>
      </c>
      <c r="BJ4468">
        <v>262210919</v>
      </c>
    </row>
    <row r="4469" spans="1:62" x14ac:dyDescent="0.25">
      <c r="A4469" t="s">
        <v>23507</v>
      </c>
      <c r="B4469" s="2">
        <v>43517</v>
      </c>
      <c r="C4469" t="s">
        <v>63</v>
      </c>
      <c r="D4469" s="3">
        <v>43472.382234803241</v>
      </c>
      <c r="E4469" t="s">
        <v>64</v>
      </c>
      <c r="F4469" s="2">
        <v>43556</v>
      </c>
      <c r="G4469" s="2">
        <v>43819</v>
      </c>
      <c r="H4469" t="s">
        <v>23508</v>
      </c>
      <c r="J4469" t="s">
        <v>23509</v>
      </c>
      <c r="L4469" t="s">
        <v>23510</v>
      </c>
      <c r="M4469" t="s">
        <v>147</v>
      </c>
      <c r="N4469">
        <v>19081</v>
      </c>
      <c r="O4469" t="s">
        <v>70</v>
      </c>
      <c r="Q4469" t="s">
        <v>23511</v>
      </c>
      <c r="S4469" t="s">
        <v>72</v>
      </c>
      <c r="T4469" t="s">
        <v>2824</v>
      </c>
      <c r="U4469" t="s">
        <v>3717</v>
      </c>
      <c r="V4469" t="s">
        <v>642</v>
      </c>
      <c r="W4469" t="s">
        <v>105</v>
      </c>
      <c r="X4469" t="s">
        <v>106</v>
      </c>
      <c r="Y4469" t="str">
        <f>"37-3011"</f>
        <v>37-3011</v>
      </c>
      <c r="Z4469" t="s">
        <v>94</v>
      </c>
      <c r="AA4469">
        <v>561730</v>
      </c>
      <c r="AB4469">
        <v>5</v>
      </c>
      <c r="AC4469">
        <v>5</v>
      </c>
      <c r="AD4469" t="s">
        <v>79</v>
      </c>
      <c r="AE4469" t="s">
        <v>80</v>
      </c>
      <c r="AF4469">
        <v>40</v>
      </c>
      <c r="AG4469" s="4">
        <v>0.29166666666666669</v>
      </c>
      <c r="AH4469" s="4">
        <v>0.66666666666666663</v>
      </c>
      <c r="AI4469" s="5">
        <v>15.73</v>
      </c>
      <c r="AL4469" t="s">
        <v>81</v>
      </c>
      <c r="AM4469" t="s">
        <v>82</v>
      </c>
      <c r="AO4469" t="s">
        <v>83</v>
      </c>
      <c r="AR4469" t="s">
        <v>82</v>
      </c>
      <c r="AT4469" t="s">
        <v>82</v>
      </c>
      <c r="AW4469" t="s">
        <v>82</v>
      </c>
      <c r="AY4469" t="s">
        <v>3401</v>
      </c>
      <c r="AZ4469" t="s">
        <v>1449</v>
      </c>
      <c r="BA4469" t="s">
        <v>147</v>
      </c>
      <c r="BB4469">
        <v>19013</v>
      </c>
      <c r="BC4469" t="s">
        <v>79</v>
      </c>
      <c r="BH4469" t="s">
        <v>23512</v>
      </c>
      <c r="BJ4469">
        <v>232470299</v>
      </c>
    </row>
    <row r="4470" spans="1:62" x14ac:dyDescent="0.25">
      <c r="A4470" t="s">
        <v>23521</v>
      </c>
      <c r="B4470" s="2">
        <v>43517</v>
      </c>
      <c r="C4470" t="s">
        <v>63</v>
      </c>
      <c r="D4470" s="3">
        <v>43472.382305243053</v>
      </c>
      <c r="E4470" t="s">
        <v>1763</v>
      </c>
      <c r="F4470" s="2">
        <v>43556</v>
      </c>
      <c r="G4470" s="2">
        <v>43769</v>
      </c>
      <c r="H4470" t="s">
        <v>23522</v>
      </c>
      <c r="J4470" t="s">
        <v>23523</v>
      </c>
      <c r="L4470" t="s">
        <v>1729</v>
      </c>
      <c r="M4470" t="s">
        <v>783</v>
      </c>
      <c r="N4470">
        <v>44145</v>
      </c>
      <c r="O4470" t="s">
        <v>70</v>
      </c>
      <c r="Q4470" t="s">
        <v>23524</v>
      </c>
      <c r="S4470" t="s">
        <v>72</v>
      </c>
      <c r="T4470" t="s">
        <v>2824</v>
      </c>
      <c r="U4470" t="s">
        <v>4073</v>
      </c>
      <c r="V4470" t="s">
        <v>642</v>
      </c>
      <c r="W4470" t="s">
        <v>105</v>
      </c>
      <c r="X4470" t="s">
        <v>23525</v>
      </c>
      <c r="Y4470" t="str">
        <f>"37-3011"</f>
        <v>37-3011</v>
      </c>
      <c r="Z4470" t="s">
        <v>94</v>
      </c>
      <c r="AA4470">
        <v>713910</v>
      </c>
      <c r="AB4470">
        <v>10</v>
      </c>
      <c r="AC4470">
        <v>10</v>
      </c>
      <c r="AD4470" t="s">
        <v>79</v>
      </c>
      <c r="AE4470" t="s">
        <v>95</v>
      </c>
      <c r="AF4470">
        <v>40</v>
      </c>
      <c r="AG4470" s="4">
        <v>0.25</v>
      </c>
      <c r="AH4470" s="4">
        <v>0.60416666666666663</v>
      </c>
      <c r="AI4470" s="5">
        <v>13.7</v>
      </c>
      <c r="AJ4470">
        <v>20.55</v>
      </c>
      <c r="AL4470" t="s">
        <v>81</v>
      </c>
      <c r="AM4470" t="s">
        <v>82</v>
      </c>
      <c r="AO4470" t="s">
        <v>83</v>
      </c>
      <c r="AR4470" t="s">
        <v>82</v>
      </c>
      <c r="AT4470" t="s">
        <v>82</v>
      </c>
      <c r="AW4470" t="s">
        <v>82</v>
      </c>
      <c r="AY4470" t="s">
        <v>1729</v>
      </c>
      <c r="AZ4470" t="s">
        <v>7299</v>
      </c>
      <c r="BA4470" t="s">
        <v>783</v>
      </c>
      <c r="BB4470">
        <v>44145</v>
      </c>
      <c r="BC4470" t="s">
        <v>87</v>
      </c>
      <c r="BH4470" t="s">
        <v>23523</v>
      </c>
      <c r="BJ4470">
        <v>340348570</v>
      </c>
    </row>
    <row r="4471" spans="1:62" x14ac:dyDescent="0.25">
      <c r="A4471" t="s">
        <v>23817</v>
      </c>
      <c r="B4471" s="2">
        <v>43517</v>
      </c>
      <c r="C4471" t="s">
        <v>63</v>
      </c>
      <c r="D4471" s="3">
        <v>43472.386495185187</v>
      </c>
      <c r="E4471" t="s">
        <v>64</v>
      </c>
      <c r="F4471" s="2">
        <v>43556</v>
      </c>
      <c r="G4471" s="2">
        <v>43779</v>
      </c>
      <c r="H4471" t="s">
        <v>23818</v>
      </c>
      <c r="I4471" t="s">
        <v>23819</v>
      </c>
      <c r="J4471" t="s">
        <v>23820</v>
      </c>
      <c r="L4471" t="s">
        <v>3153</v>
      </c>
      <c r="M4471" t="s">
        <v>2367</v>
      </c>
      <c r="N4471">
        <v>29588</v>
      </c>
      <c r="O4471" t="s">
        <v>70</v>
      </c>
      <c r="Q4471" t="s">
        <v>23821</v>
      </c>
      <c r="S4471" t="s">
        <v>72</v>
      </c>
      <c r="T4471" t="s">
        <v>878</v>
      </c>
      <c r="U4471" t="s">
        <v>3851</v>
      </c>
      <c r="V4471" t="s">
        <v>2620</v>
      </c>
      <c r="W4471" t="s">
        <v>881</v>
      </c>
      <c r="X4471" t="s">
        <v>1256</v>
      </c>
      <c r="Y4471" t="str">
        <f>"37-3011"</f>
        <v>37-3011</v>
      </c>
      <c r="Z4471" t="s">
        <v>94</v>
      </c>
      <c r="AA4471">
        <v>561730</v>
      </c>
      <c r="AB4471">
        <v>36</v>
      </c>
      <c r="AC4471">
        <v>36</v>
      </c>
      <c r="AD4471" t="s">
        <v>79</v>
      </c>
      <c r="AE4471" t="s">
        <v>95</v>
      </c>
      <c r="AF4471">
        <v>40</v>
      </c>
      <c r="AG4471" s="4">
        <v>0.28125</v>
      </c>
      <c r="AH4471" s="4">
        <v>0.72916666666666663</v>
      </c>
      <c r="AI4471" s="5">
        <v>11.9</v>
      </c>
      <c r="AJ4471">
        <v>17.850000000000001</v>
      </c>
      <c r="AK4471">
        <v>22.5</v>
      </c>
      <c r="AL4471" t="s">
        <v>81</v>
      </c>
      <c r="AM4471" t="s">
        <v>82</v>
      </c>
      <c r="AO4471" t="s">
        <v>83</v>
      </c>
      <c r="AR4471" t="s">
        <v>82</v>
      </c>
      <c r="AT4471" t="s">
        <v>82</v>
      </c>
      <c r="AW4471" t="s">
        <v>82</v>
      </c>
      <c r="AY4471" t="s">
        <v>3153</v>
      </c>
      <c r="AZ4471" t="s">
        <v>3155</v>
      </c>
      <c r="BA4471" t="s">
        <v>2367</v>
      </c>
      <c r="BB4471">
        <v>29588</v>
      </c>
      <c r="BC4471" t="s">
        <v>79</v>
      </c>
      <c r="BH4471" t="s">
        <v>23822</v>
      </c>
      <c r="BJ4471">
        <v>200882147</v>
      </c>
    </row>
    <row r="4472" spans="1:62" x14ac:dyDescent="0.25">
      <c r="A4472" t="s">
        <v>23998</v>
      </c>
      <c r="B4472" s="2">
        <v>43517</v>
      </c>
      <c r="C4472" t="s">
        <v>63</v>
      </c>
      <c r="D4472" s="3">
        <v>43472.386555405094</v>
      </c>
      <c r="E4472" t="s">
        <v>64</v>
      </c>
      <c r="F4472" s="2">
        <v>43556</v>
      </c>
      <c r="G4472" s="2">
        <v>43774</v>
      </c>
      <c r="H4472" t="s">
        <v>23860</v>
      </c>
      <c r="J4472" t="s">
        <v>23861</v>
      </c>
      <c r="L4472" t="s">
        <v>23862</v>
      </c>
      <c r="M4472" t="s">
        <v>226</v>
      </c>
      <c r="N4472">
        <v>49701</v>
      </c>
      <c r="O4472" t="s">
        <v>70</v>
      </c>
      <c r="Q4472" t="s">
        <v>23863</v>
      </c>
      <c r="S4472" t="s">
        <v>72</v>
      </c>
      <c r="T4472" t="s">
        <v>19936</v>
      </c>
      <c r="U4472" t="s">
        <v>19937</v>
      </c>
      <c r="V4472" t="s">
        <v>3243</v>
      </c>
      <c r="W4472" t="s">
        <v>226</v>
      </c>
      <c r="X4472" t="s">
        <v>23999</v>
      </c>
      <c r="Y4472" t="str">
        <f>"51-6011"</f>
        <v>51-6011</v>
      </c>
      <c r="Z4472" t="s">
        <v>367</v>
      </c>
      <c r="AA4472">
        <v>721110</v>
      </c>
      <c r="AB4472">
        <v>14</v>
      </c>
      <c r="AC4472">
        <v>14</v>
      </c>
      <c r="AD4472" t="s">
        <v>79</v>
      </c>
      <c r="AE4472" t="s">
        <v>95</v>
      </c>
      <c r="AF4472">
        <v>37</v>
      </c>
      <c r="AG4472" s="4">
        <v>0.39583333333333331</v>
      </c>
      <c r="AH4472" s="4">
        <v>0.52083333333333337</v>
      </c>
      <c r="AI4472" s="5">
        <v>11.19</v>
      </c>
      <c r="AJ4472">
        <v>16.79</v>
      </c>
      <c r="AK4472">
        <v>16.79</v>
      </c>
      <c r="AL4472" t="s">
        <v>81</v>
      </c>
      <c r="AM4472" t="s">
        <v>82</v>
      </c>
      <c r="AO4472" t="s">
        <v>83</v>
      </c>
      <c r="AR4472" t="s">
        <v>82</v>
      </c>
      <c r="AT4472" t="s">
        <v>82</v>
      </c>
      <c r="AW4472" t="s">
        <v>82</v>
      </c>
      <c r="AY4472" t="s">
        <v>23864</v>
      </c>
      <c r="AZ4472" t="s">
        <v>23865</v>
      </c>
      <c r="BA4472" t="s">
        <v>226</v>
      </c>
      <c r="BB4472">
        <v>49701</v>
      </c>
      <c r="BC4472" t="s">
        <v>87</v>
      </c>
      <c r="BH4472" t="s">
        <v>24000</v>
      </c>
      <c r="BJ4472">
        <v>43672618</v>
      </c>
    </row>
    <row r="4473" spans="1:62" x14ac:dyDescent="0.25">
      <c r="A4473" t="s">
        <v>24025</v>
      </c>
      <c r="B4473" s="2">
        <v>43517</v>
      </c>
      <c r="C4473" t="s">
        <v>63</v>
      </c>
      <c r="D4473" s="3">
        <v>43472.384397094909</v>
      </c>
      <c r="E4473" t="s">
        <v>64</v>
      </c>
      <c r="F4473" s="2">
        <v>43556</v>
      </c>
      <c r="G4473" s="2">
        <v>43798</v>
      </c>
      <c r="H4473" t="s">
        <v>24026</v>
      </c>
      <c r="I4473" t="s">
        <v>24027</v>
      </c>
      <c r="J4473" t="s">
        <v>24028</v>
      </c>
      <c r="L4473" t="s">
        <v>24029</v>
      </c>
      <c r="M4473" t="s">
        <v>745</v>
      </c>
      <c r="N4473">
        <v>66085</v>
      </c>
      <c r="O4473" t="s">
        <v>70</v>
      </c>
      <c r="Q4473" t="s">
        <v>24030</v>
      </c>
      <c r="S4473" t="s">
        <v>72</v>
      </c>
      <c r="T4473" t="s">
        <v>102</v>
      </c>
      <c r="U4473" t="s">
        <v>2630</v>
      </c>
      <c r="V4473" t="s">
        <v>2470</v>
      </c>
      <c r="W4473" t="s">
        <v>105</v>
      </c>
      <c r="X4473" t="s">
        <v>106</v>
      </c>
      <c r="Y4473" t="str">
        <f>"37-3011"</f>
        <v>37-3011</v>
      </c>
      <c r="Z4473" t="s">
        <v>94</v>
      </c>
      <c r="AA4473">
        <v>561730</v>
      </c>
      <c r="AB4473">
        <v>4</v>
      </c>
      <c r="AC4473">
        <v>4</v>
      </c>
      <c r="AD4473" t="s">
        <v>79</v>
      </c>
      <c r="AE4473" t="s">
        <v>95</v>
      </c>
      <c r="AF4473">
        <v>35</v>
      </c>
      <c r="AG4473" s="4">
        <v>0.29166666666666669</v>
      </c>
      <c r="AH4473" s="4">
        <v>0.72916666666666663</v>
      </c>
      <c r="AI4473" s="5">
        <v>14.73</v>
      </c>
      <c r="AJ4473">
        <v>22.1</v>
      </c>
      <c r="AK4473">
        <v>22.1</v>
      </c>
      <c r="AL4473" t="s">
        <v>81</v>
      </c>
      <c r="AM4473" t="s">
        <v>82</v>
      </c>
      <c r="AO4473" t="s">
        <v>83</v>
      </c>
      <c r="AR4473" t="s">
        <v>82</v>
      </c>
      <c r="AT4473" t="s">
        <v>82</v>
      </c>
      <c r="AW4473" t="s">
        <v>72</v>
      </c>
      <c r="AX4473">
        <v>1</v>
      </c>
      <c r="AY4473" t="s">
        <v>22301</v>
      </c>
      <c r="AZ4473" t="s">
        <v>3053</v>
      </c>
      <c r="BA4473" t="s">
        <v>745</v>
      </c>
      <c r="BB4473">
        <v>66085</v>
      </c>
      <c r="BC4473" t="s">
        <v>79</v>
      </c>
      <c r="BH4473" t="s">
        <v>24031</v>
      </c>
      <c r="BJ4473">
        <v>463840732</v>
      </c>
    </row>
    <row r="4474" spans="1:62" x14ac:dyDescent="0.25">
      <c r="A4474" t="s">
        <v>24140</v>
      </c>
      <c r="B4474" s="2">
        <v>43517</v>
      </c>
      <c r="C4474" t="s">
        <v>63</v>
      </c>
      <c r="D4474" s="3">
        <v>43472.386209085649</v>
      </c>
      <c r="E4474" t="s">
        <v>64</v>
      </c>
      <c r="F4474" s="2">
        <v>43556</v>
      </c>
      <c r="G4474" s="2">
        <v>43814</v>
      </c>
      <c r="H4474" t="s">
        <v>24141</v>
      </c>
      <c r="I4474" t="s">
        <v>24142</v>
      </c>
      <c r="J4474" t="s">
        <v>24143</v>
      </c>
      <c r="L4474" t="s">
        <v>21798</v>
      </c>
      <c r="M4474" t="s">
        <v>1246</v>
      </c>
      <c r="N4474">
        <v>65616</v>
      </c>
      <c r="O4474" t="s">
        <v>70</v>
      </c>
      <c r="Q4474" t="s">
        <v>24144</v>
      </c>
      <c r="S4474" t="s">
        <v>72</v>
      </c>
      <c r="T4474" t="s">
        <v>19936</v>
      </c>
      <c r="U4474" t="s">
        <v>19937</v>
      </c>
      <c r="V4474" t="s">
        <v>3243</v>
      </c>
      <c r="W4474" t="s">
        <v>226</v>
      </c>
      <c r="X4474" t="s">
        <v>1427</v>
      </c>
      <c r="Y4474" t="str">
        <f>"37-2012"</f>
        <v>37-2012</v>
      </c>
      <c r="Z4474" t="s">
        <v>373</v>
      </c>
      <c r="AA4474">
        <v>721110</v>
      </c>
      <c r="AB4474">
        <v>10</v>
      </c>
      <c r="AC4474">
        <v>10</v>
      </c>
      <c r="AD4474" t="s">
        <v>79</v>
      </c>
      <c r="AE4474" t="s">
        <v>80</v>
      </c>
      <c r="AF4474">
        <v>40</v>
      </c>
      <c r="AG4474" s="4">
        <v>0.33333333333333331</v>
      </c>
      <c r="AH4474" s="4">
        <v>0.66666666666666663</v>
      </c>
      <c r="AI4474" s="5">
        <v>10.5</v>
      </c>
      <c r="AJ4474">
        <v>15.75</v>
      </c>
      <c r="AK4474">
        <v>15.75</v>
      </c>
      <c r="AL4474" t="s">
        <v>81</v>
      </c>
      <c r="AM4474" t="s">
        <v>82</v>
      </c>
      <c r="AO4474" t="s">
        <v>83</v>
      </c>
      <c r="AP4474" t="s">
        <v>67</v>
      </c>
      <c r="AQ4474" t="s">
        <v>67</v>
      </c>
      <c r="AR4474" t="s">
        <v>82</v>
      </c>
      <c r="AT4474" t="s">
        <v>82</v>
      </c>
      <c r="AW4474" t="s">
        <v>72</v>
      </c>
      <c r="AX4474">
        <v>1</v>
      </c>
      <c r="AY4474" t="s">
        <v>6080</v>
      </c>
      <c r="AZ4474" t="s">
        <v>6081</v>
      </c>
      <c r="BA4474" t="s">
        <v>1246</v>
      </c>
      <c r="BB4474">
        <v>65616</v>
      </c>
      <c r="BC4474" t="s">
        <v>79</v>
      </c>
      <c r="BH4474" t="s">
        <v>24145</v>
      </c>
      <c r="BJ4474">
        <v>812936877</v>
      </c>
    </row>
    <row r="4475" spans="1:62" x14ac:dyDescent="0.25">
      <c r="A4475" t="s">
        <v>24146</v>
      </c>
      <c r="B4475" s="2">
        <v>43517</v>
      </c>
      <c r="C4475" t="s">
        <v>63</v>
      </c>
      <c r="D4475" s="3">
        <v>43472.383277673609</v>
      </c>
      <c r="E4475" t="s">
        <v>64</v>
      </c>
      <c r="F4475" s="2">
        <v>43556</v>
      </c>
      <c r="G4475" s="2">
        <v>43769</v>
      </c>
      <c r="H4475" t="s">
        <v>24147</v>
      </c>
      <c r="J4475" t="s">
        <v>24148</v>
      </c>
      <c r="L4475" t="s">
        <v>526</v>
      </c>
      <c r="M4475" t="s">
        <v>69</v>
      </c>
      <c r="N4475">
        <v>40511</v>
      </c>
      <c r="O4475" t="s">
        <v>70</v>
      </c>
      <c r="Q4475" t="s">
        <v>24149</v>
      </c>
      <c r="S4475" t="s">
        <v>72</v>
      </c>
      <c r="T4475" t="s">
        <v>102</v>
      </c>
      <c r="U4475" t="s">
        <v>2630</v>
      </c>
      <c r="V4475" t="s">
        <v>2470</v>
      </c>
      <c r="W4475" t="s">
        <v>105</v>
      </c>
      <c r="X4475" t="s">
        <v>106</v>
      </c>
      <c r="Y4475" t="str">
        <f>"37-3011"</f>
        <v>37-3011</v>
      </c>
      <c r="Z4475" t="s">
        <v>94</v>
      </c>
      <c r="AA4475">
        <v>561730</v>
      </c>
      <c r="AB4475">
        <v>70</v>
      </c>
      <c r="AC4475">
        <v>70</v>
      </c>
      <c r="AD4475" t="s">
        <v>79</v>
      </c>
      <c r="AE4475" t="s">
        <v>95</v>
      </c>
      <c r="AF4475">
        <v>35</v>
      </c>
      <c r="AG4475" s="4">
        <v>0.29166666666666669</v>
      </c>
      <c r="AH4475" s="4">
        <v>0.75</v>
      </c>
      <c r="AI4475" s="5">
        <v>13.31</v>
      </c>
      <c r="AJ4475">
        <v>19.97</v>
      </c>
      <c r="AK4475">
        <v>19.97</v>
      </c>
      <c r="AL4475" t="s">
        <v>81</v>
      </c>
      <c r="AM4475" t="s">
        <v>82</v>
      </c>
      <c r="AO4475" t="s">
        <v>83</v>
      </c>
      <c r="AR4475" t="s">
        <v>82</v>
      </c>
      <c r="AT4475" t="s">
        <v>82</v>
      </c>
      <c r="AW4475" t="s">
        <v>72</v>
      </c>
      <c r="AX4475">
        <v>1</v>
      </c>
      <c r="AY4475" t="s">
        <v>68</v>
      </c>
      <c r="AZ4475" t="s">
        <v>1837</v>
      </c>
      <c r="BA4475" t="s">
        <v>69</v>
      </c>
      <c r="BB4475">
        <v>40511</v>
      </c>
      <c r="BC4475" t="s">
        <v>79</v>
      </c>
      <c r="BH4475" t="s">
        <v>24150</v>
      </c>
      <c r="BJ4475">
        <v>202213135</v>
      </c>
    </row>
    <row r="4476" spans="1:62" x14ac:dyDescent="0.25">
      <c r="A4476" t="s">
        <v>24293</v>
      </c>
      <c r="B4476" s="2">
        <v>43517</v>
      </c>
      <c r="C4476" t="s">
        <v>63</v>
      </c>
      <c r="D4476" s="3">
        <v>43472.385858553243</v>
      </c>
      <c r="E4476" t="s">
        <v>64</v>
      </c>
      <c r="F4476" s="2">
        <v>43556</v>
      </c>
      <c r="G4476" s="2">
        <v>43770</v>
      </c>
      <c r="H4476" t="s">
        <v>24294</v>
      </c>
      <c r="I4476" t="s">
        <v>24295</v>
      </c>
      <c r="J4476" t="s">
        <v>24296</v>
      </c>
      <c r="L4476" t="s">
        <v>4669</v>
      </c>
      <c r="M4476" t="s">
        <v>226</v>
      </c>
      <c r="N4476">
        <v>49686</v>
      </c>
      <c r="O4476" t="s">
        <v>70</v>
      </c>
      <c r="Q4476" t="s">
        <v>24297</v>
      </c>
      <c r="S4476" t="s">
        <v>72</v>
      </c>
      <c r="T4476" t="s">
        <v>19936</v>
      </c>
      <c r="U4476" t="s">
        <v>19937</v>
      </c>
      <c r="V4476" t="s">
        <v>3243</v>
      </c>
      <c r="W4476" t="s">
        <v>226</v>
      </c>
      <c r="X4476" t="s">
        <v>1427</v>
      </c>
      <c r="Y4476" t="str">
        <f>"37-2012"</f>
        <v>37-2012</v>
      </c>
      <c r="Z4476" t="s">
        <v>373</v>
      </c>
      <c r="AA4476">
        <v>72111</v>
      </c>
      <c r="AB4476">
        <v>8</v>
      </c>
      <c r="AC4476">
        <v>8</v>
      </c>
      <c r="AD4476" t="s">
        <v>79</v>
      </c>
      <c r="AE4476" t="s">
        <v>95</v>
      </c>
      <c r="AF4476">
        <v>35</v>
      </c>
      <c r="AG4476" s="4">
        <v>0.375</v>
      </c>
      <c r="AH4476" s="4">
        <v>0.66666666666666663</v>
      </c>
      <c r="AI4476" s="5">
        <v>10.53</v>
      </c>
      <c r="AJ4476">
        <v>15.8</v>
      </c>
      <c r="AK4476">
        <v>15.8</v>
      </c>
      <c r="AL4476" t="s">
        <v>81</v>
      </c>
      <c r="AM4476" t="s">
        <v>82</v>
      </c>
      <c r="AO4476" t="s">
        <v>83</v>
      </c>
      <c r="AR4476" t="s">
        <v>82</v>
      </c>
      <c r="AT4476" t="s">
        <v>82</v>
      </c>
      <c r="AW4476" t="s">
        <v>82</v>
      </c>
      <c r="AY4476" t="s">
        <v>7662</v>
      </c>
      <c r="AZ4476" t="s">
        <v>7665</v>
      </c>
      <c r="BA4476" t="s">
        <v>226</v>
      </c>
      <c r="BB4476">
        <v>49686</v>
      </c>
      <c r="BC4476" t="s">
        <v>87</v>
      </c>
      <c r="BH4476" t="s">
        <v>24298</v>
      </c>
      <c r="BJ4476">
        <v>382928803</v>
      </c>
    </row>
    <row r="4477" spans="1:62" x14ac:dyDescent="0.25">
      <c r="A4477" t="s">
        <v>24360</v>
      </c>
      <c r="B4477" s="2">
        <v>43517</v>
      </c>
      <c r="C4477" t="s">
        <v>63</v>
      </c>
      <c r="D4477" s="3">
        <v>43472.386169050929</v>
      </c>
      <c r="E4477" t="s">
        <v>64</v>
      </c>
      <c r="F4477" s="2">
        <v>43556</v>
      </c>
      <c r="G4477" s="2">
        <v>43814</v>
      </c>
      <c r="H4477" t="s">
        <v>24361</v>
      </c>
      <c r="J4477" t="s">
        <v>24362</v>
      </c>
      <c r="L4477" t="s">
        <v>9858</v>
      </c>
      <c r="M4477" t="s">
        <v>278</v>
      </c>
      <c r="N4477">
        <v>20166</v>
      </c>
      <c r="O4477" t="s">
        <v>70</v>
      </c>
      <c r="Q4477" t="s">
        <v>24363</v>
      </c>
      <c r="S4477" t="s">
        <v>72</v>
      </c>
      <c r="T4477" t="s">
        <v>13303</v>
      </c>
      <c r="U4477" t="s">
        <v>3646</v>
      </c>
      <c r="V4477" t="s">
        <v>1757</v>
      </c>
      <c r="W4477" t="s">
        <v>278</v>
      </c>
      <c r="X4477" t="s">
        <v>106</v>
      </c>
      <c r="Y4477" t="str">
        <f>"37-3011"</f>
        <v>37-3011</v>
      </c>
      <c r="Z4477" t="s">
        <v>94</v>
      </c>
      <c r="AA4477">
        <v>561730</v>
      </c>
      <c r="AB4477">
        <v>10</v>
      </c>
      <c r="AC4477">
        <v>10</v>
      </c>
      <c r="AD4477" t="s">
        <v>79</v>
      </c>
      <c r="AE4477" t="s">
        <v>95</v>
      </c>
      <c r="AF4477">
        <v>40</v>
      </c>
      <c r="AG4477" s="4">
        <v>0.27083333333333331</v>
      </c>
      <c r="AH4477" s="4">
        <v>0.625</v>
      </c>
      <c r="AI4477" s="5">
        <v>15.39</v>
      </c>
      <c r="AJ4477">
        <v>23.09</v>
      </c>
      <c r="AL4477" t="s">
        <v>81</v>
      </c>
      <c r="AM4477" t="s">
        <v>82</v>
      </c>
      <c r="AO4477" t="s">
        <v>83</v>
      </c>
      <c r="AR4477" t="s">
        <v>82</v>
      </c>
      <c r="AT4477" t="s">
        <v>82</v>
      </c>
      <c r="AW4477" t="s">
        <v>82</v>
      </c>
      <c r="AY4477" t="s">
        <v>773</v>
      </c>
      <c r="AZ4477" t="s">
        <v>3812</v>
      </c>
      <c r="BA4477" t="s">
        <v>278</v>
      </c>
      <c r="BB4477">
        <v>20166</v>
      </c>
      <c r="BC4477" t="s">
        <v>79</v>
      </c>
      <c r="BH4477" t="s">
        <v>24364</v>
      </c>
      <c r="BJ4477">
        <v>383668571</v>
      </c>
    </row>
    <row r="4478" spans="1:62" x14ac:dyDescent="0.25">
      <c r="A4478" t="s">
        <v>24687</v>
      </c>
      <c r="B4478" s="2">
        <v>43517</v>
      </c>
      <c r="C4478" t="s">
        <v>63</v>
      </c>
      <c r="D4478" s="3">
        <v>43472.38203364583</v>
      </c>
      <c r="E4478" t="s">
        <v>64</v>
      </c>
      <c r="F4478" s="2">
        <v>43556</v>
      </c>
      <c r="G4478" s="2">
        <v>43800</v>
      </c>
      <c r="H4478" t="s">
        <v>24688</v>
      </c>
      <c r="J4478" t="s">
        <v>24689</v>
      </c>
      <c r="L4478" t="s">
        <v>4952</v>
      </c>
      <c r="M4478" t="s">
        <v>105</v>
      </c>
      <c r="N4478">
        <v>78624</v>
      </c>
      <c r="O4478" t="s">
        <v>70</v>
      </c>
      <c r="Q4478" t="s">
        <v>24690</v>
      </c>
      <c r="S4478" t="s">
        <v>72</v>
      </c>
      <c r="T4478" t="s">
        <v>910</v>
      </c>
      <c r="U4478" t="s">
        <v>911</v>
      </c>
      <c r="V4478" t="s">
        <v>863</v>
      </c>
      <c r="W4478" t="s">
        <v>105</v>
      </c>
      <c r="X4478" t="s">
        <v>1758</v>
      </c>
      <c r="Y4478" t="str">
        <f>"47-4031"</f>
        <v>47-4031</v>
      </c>
      <c r="Z4478" t="s">
        <v>8131</v>
      </c>
      <c r="AA4478">
        <v>238990</v>
      </c>
      <c r="AB4478">
        <v>3</v>
      </c>
      <c r="AC4478">
        <v>3</v>
      </c>
      <c r="AD4478" t="s">
        <v>79</v>
      </c>
      <c r="AE4478" t="s">
        <v>95</v>
      </c>
      <c r="AF4478">
        <v>40</v>
      </c>
      <c r="AG4478" s="4">
        <v>0.33333333333333331</v>
      </c>
      <c r="AH4478" s="4">
        <v>0.70833333333333337</v>
      </c>
      <c r="AI4478" s="5">
        <v>14.18</v>
      </c>
      <c r="AJ4478">
        <v>21.27</v>
      </c>
      <c r="AL4478" t="s">
        <v>81</v>
      </c>
      <c r="AM4478" t="s">
        <v>82</v>
      </c>
      <c r="AO4478" t="s">
        <v>83</v>
      </c>
      <c r="AR4478" t="s">
        <v>82</v>
      </c>
      <c r="AT4478" t="s">
        <v>82</v>
      </c>
      <c r="AW4478" t="s">
        <v>82</v>
      </c>
      <c r="AY4478" t="s">
        <v>4952</v>
      </c>
      <c r="AZ4478" t="s">
        <v>4956</v>
      </c>
      <c r="BA4478" t="s">
        <v>105</v>
      </c>
      <c r="BB4478">
        <v>78624</v>
      </c>
      <c r="BC4478" t="s">
        <v>79</v>
      </c>
      <c r="BH4478" t="s">
        <v>24689</v>
      </c>
      <c r="BJ4478">
        <v>742607252</v>
      </c>
    </row>
    <row r="4479" spans="1:62" x14ac:dyDescent="0.25">
      <c r="A4479" t="s">
        <v>24852</v>
      </c>
      <c r="B4479" s="2">
        <v>43517</v>
      </c>
      <c r="C4479" t="s">
        <v>63</v>
      </c>
      <c r="D4479" s="3">
        <v>43472.386219513886</v>
      </c>
      <c r="E4479" t="s">
        <v>64</v>
      </c>
      <c r="F4479" s="2">
        <v>43556</v>
      </c>
      <c r="G4479" s="2">
        <v>43769</v>
      </c>
      <c r="H4479" t="s">
        <v>24509</v>
      </c>
      <c r="I4479" t="s">
        <v>24510</v>
      </c>
      <c r="J4479" t="s">
        <v>24511</v>
      </c>
      <c r="L4479" t="s">
        <v>19030</v>
      </c>
      <c r="M4479" t="s">
        <v>69</v>
      </c>
      <c r="N4479">
        <v>40202</v>
      </c>
      <c r="O4479" t="s">
        <v>70</v>
      </c>
      <c r="Q4479" t="s">
        <v>24512</v>
      </c>
      <c r="S4479" t="s">
        <v>72</v>
      </c>
      <c r="T4479" t="s">
        <v>102</v>
      </c>
      <c r="U4479" t="s">
        <v>2630</v>
      </c>
      <c r="V4479" t="s">
        <v>2470</v>
      </c>
      <c r="W4479" t="s">
        <v>105</v>
      </c>
      <c r="X4479" t="s">
        <v>24853</v>
      </c>
      <c r="Y4479" t="str">
        <f>"35-9011"</f>
        <v>35-9011</v>
      </c>
      <c r="Z4479" t="s">
        <v>1925</v>
      </c>
      <c r="AA4479">
        <v>721110</v>
      </c>
      <c r="AB4479">
        <v>8</v>
      </c>
      <c r="AC4479">
        <v>8</v>
      </c>
      <c r="AD4479" t="s">
        <v>79</v>
      </c>
      <c r="AE4479" t="s">
        <v>95</v>
      </c>
      <c r="AF4479">
        <v>35</v>
      </c>
      <c r="AG4479" s="4">
        <v>0.20833333333333334</v>
      </c>
      <c r="AH4479" s="4">
        <v>0.5625</v>
      </c>
      <c r="AI4479" s="5">
        <v>10.029999999999999</v>
      </c>
      <c r="AJ4479">
        <v>15.05</v>
      </c>
      <c r="AK4479">
        <v>15.05</v>
      </c>
      <c r="AL4479" t="s">
        <v>81</v>
      </c>
      <c r="AM4479" t="s">
        <v>82</v>
      </c>
      <c r="AO4479" t="s">
        <v>83</v>
      </c>
      <c r="AR4479" t="s">
        <v>82</v>
      </c>
      <c r="AT4479" t="s">
        <v>82</v>
      </c>
      <c r="AW4479" t="s">
        <v>72</v>
      </c>
      <c r="AX4479">
        <v>3</v>
      </c>
      <c r="AY4479" t="s">
        <v>2106</v>
      </c>
      <c r="AZ4479" t="s">
        <v>713</v>
      </c>
      <c r="BA4479" t="s">
        <v>69</v>
      </c>
      <c r="BB4479">
        <v>40202</v>
      </c>
      <c r="BC4479" t="s">
        <v>87</v>
      </c>
      <c r="BH4479" t="s">
        <v>24513</v>
      </c>
      <c r="BJ4479">
        <v>465245012</v>
      </c>
    </row>
    <row r="4480" spans="1:62" x14ac:dyDescent="0.25">
      <c r="A4480" t="s">
        <v>24880</v>
      </c>
      <c r="B4480" s="2">
        <v>43517</v>
      </c>
      <c r="C4480" t="s">
        <v>63</v>
      </c>
      <c r="D4480" s="3">
        <v>43472.385677384256</v>
      </c>
      <c r="E4480" t="s">
        <v>64</v>
      </c>
      <c r="F4480" s="2">
        <v>43556</v>
      </c>
      <c r="G4480" s="2">
        <v>43769</v>
      </c>
      <c r="H4480" t="s">
        <v>24509</v>
      </c>
      <c r="I4480" t="s">
        <v>24510</v>
      </c>
      <c r="J4480" t="s">
        <v>24511</v>
      </c>
      <c r="L4480" t="s">
        <v>19030</v>
      </c>
      <c r="M4480" t="s">
        <v>69</v>
      </c>
      <c r="N4480">
        <v>40202</v>
      </c>
      <c r="O4480" t="s">
        <v>70</v>
      </c>
      <c r="Q4480" t="s">
        <v>24512</v>
      </c>
      <c r="S4480" t="s">
        <v>72</v>
      </c>
      <c r="T4480" t="s">
        <v>2963</v>
      </c>
      <c r="U4480" t="s">
        <v>1425</v>
      </c>
      <c r="V4480" t="s">
        <v>1426</v>
      </c>
      <c r="W4480" t="s">
        <v>105</v>
      </c>
      <c r="X4480" t="s">
        <v>21966</v>
      </c>
      <c r="Y4480" t="str">
        <f>"35-3031"</f>
        <v>35-3031</v>
      </c>
      <c r="Z4480" t="s">
        <v>410</v>
      </c>
      <c r="AA4480">
        <v>721110</v>
      </c>
      <c r="AB4480">
        <v>6</v>
      </c>
      <c r="AC4480">
        <v>6</v>
      </c>
      <c r="AD4480" t="s">
        <v>79</v>
      </c>
      <c r="AE4480" t="s">
        <v>95</v>
      </c>
      <c r="AF4480">
        <v>35</v>
      </c>
      <c r="AG4480" s="4">
        <v>0.20833333333333334</v>
      </c>
      <c r="AH4480" s="4">
        <v>0.5625</v>
      </c>
      <c r="AI4480" s="5">
        <v>10.39</v>
      </c>
      <c r="AJ4480">
        <v>15.59</v>
      </c>
      <c r="AK4480">
        <v>15.59</v>
      </c>
      <c r="AL4480" t="s">
        <v>81</v>
      </c>
      <c r="AM4480" t="s">
        <v>82</v>
      </c>
      <c r="AO4480" t="s">
        <v>83</v>
      </c>
      <c r="AR4480" t="s">
        <v>82</v>
      </c>
      <c r="AT4480" t="s">
        <v>82</v>
      </c>
      <c r="AW4480" t="s">
        <v>72</v>
      </c>
      <c r="AX4480">
        <v>3</v>
      </c>
      <c r="AY4480" t="s">
        <v>2106</v>
      </c>
      <c r="AZ4480" t="s">
        <v>713</v>
      </c>
      <c r="BA4480" t="s">
        <v>69</v>
      </c>
      <c r="BB4480">
        <v>40202</v>
      </c>
      <c r="BC4480" t="s">
        <v>87</v>
      </c>
      <c r="BH4480" t="s">
        <v>24513</v>
      </c>
      <c r="BJ4480">
        <v>465245012</v>
      </c>
    </row>
    <row r="4481" spans="1:62" x14ac:dyDescent="0.25">
      <c r="A4481" t="s">
        <v>24970</v>
      </c>
      <c r="B4481" s="2">
        <v>43517</v>
      </c>
      <c r="C4481" t="s">
        <v>63</v>
      </c>
      <c r="D4481" s="3">
        <v>43472.386685254627</v>
      </c>
      <c r="E4481" t="s">
        <v>64</v>
      </c>
      <c r="F4481" s="2">
        <v>43556</v>
      </c>
      <c r="G4481" s="2">
        <v>43769</v>
      </c>
      <c r="H4481" t="s">
        <v>24509</v>
      </c>
      <c r="I4481" t="s">
        <v>24510</v>
      </c>
      <c r="J4481" t="s">
        <v>24511</v>
      </c>
      <c r="L4481" t="s">
        <v>19030</v>
      </c>
      <c r="M4481" t="s">
        <v>69</v>
      </c>
      <c r="N4481">
        <v>40202</v>
      </c>
      <c r="O4481" t="s">
        <v>70</v>
      </c>
      <c r="Q4481" t="s">
        <v>24512</v>
      </c>
      <c r="S4481" t="s">
        <v>72</v>
      </c>
      <c r="T4481" t="s">
        <v>102</v>
      </c>
      <c r="U4481" t="s">
        <v>2630</v>
      </c>
      <c r="V4481" t="s">
        <v>2470</v>
      </c>
      <c r="W4481" t="s">
        <v>105</v>
      </c>
      <c r="X4481" t="s">
        <v>3266</v>
      </c>
      <c r="Y4481" t="str">
        <f>"35-9021"</f>
        <v>35-9021</v>
      </c>
      <c r="Z4481" t="s">
        <v>315</v>
      </c>
      <c r="AA4481">
        <v>721110</v>
      </c>
      <c r="AB4481">
        <v>8</v>
      </c>
      <c r="AC4481">
        <v>8</v>
      </c>
      <c r="AD4481" t="s">
        <v>79</v>
      </c>
      <c r="AE4481" t="s">
        <v>95</v>
      </c>
      <c r="AF4481">
        <v>35</v>
      </c>
      <c r="AG4481" s="4">
        <v>0.20833333333333334</v>
      </c>
      <c r="AH4481" s="4">
        <v>0.5625</v>
      </c>
      <c r="AI4481" s="6">
        <v>11</v>
      </c>
      <c r="AJ4481">
        <v>16.5</v>
      </c>
      <c r="AK4481">
        <v>16.5</v>
      </c>
      <c r="AL4481" t="s">
        <v>81</v>
      </c>
      <c r="AM4481" t="s">
        <v>82</v>
      </c>
      <c r="AO4481" t="s">
        <v>83</v>
      </c>
      <c r="AR4481" t="s">
        <v>82</v>
      </c>
      <c r="AT4481" t="s">
        <v>82</v>
      </c>
      <c r="AW4481" t="s">
        <v>72</v>
      </c>
      <c r="AX4481">
        <v>3</v>
      </c>
      <c r="AY4481" t="s">
        <v>2106</v>
      </c>
      <c r="AZ4481" t="s">
        <v>713</v>
      </c>
      <c r="BA4481" t="s">
        <v>69</v>
      </c>
      <c r="BB4481">
        <v>40202</v>
      </c>
      <c r="BC4481" t="s">
        <v>87</v>
      </c>
      <c r="BH4481" t="s">
        <v>24513</v>
      </c>
      <c r="BJ4481">
        <v>465245012</v>
      </c>
    </row>
    <row r="4482" spans="1:62" x14ac:dyDescent="0.25">
      <c r="A4482" t="s">
        <v>24997</v>
      </c>
      <c r="B4482" s="2">
        <v>43517</v>
      </c>
      <c r="C4482" t="s">
        <v>63</v>
      </c>
      <c r="D4482" s="3">
        <v>43472.383314791667</v>
      </c>
      <c r="E4482" t="s">
        <v>64</v>
      </c>
      <c r="F4482" s="2">
        <v>43556</v>
      </c>
      <c r="G4482" s="2">
        <v>43789</v>
      </c>
      <c r="H4482" t="s">
        <v>24998</v>
      </c>
      <c r="J4482" t="s">
        <v>24999</v>
      </c>
      <c r="L4482" t="s">
        <v>25000</v>
      </c>
      <c r="M4482" t="s">
        <v>232</v>
      </c>
      <c r="N4482">
        <v>14472</v>
      </c>
      <c r="O4482" t="s">
        <v>70</v>
      </c>
      <c r="Q4482" t="s">
        <v>25001</v>
      </c>
      <c r="S4482" t="s">
        <v>72</v>
      </c>
      <c r="T4482" t="s">
        <v>102</v>
      </c>
      <c r="U4482" t="s">
        <v>2630</v>
      </c>
      <c r="V4482" t="s">
        <v>2470</v>
      </c>
      <c r="W4482" t="s">
        <v>105</v>
      </c>
      <c r="X4482" t="s">
        <v>106</v>
      </c>
      <c r="Y4482" t="str">
        <f>"37-3011"</f>
        <v>37-3011</v>
      </c>
      <c r="Z4482" t="s">
        <v>94</v>
      </c>
      <c r="AA4482">
        <v>561730</v>
      </c>
      <c r="AB4482">
        <v>11</v>
      </c>
      <c r="AC4482">
        <v>11</v>
      </c>
      <c r="AD4482" t="s">
        <v>79</v>
      </c>
      <c r="AE4482" t="s">
        <v>95</v>
      </c>
      <c r="AF4482">
        <v>35</v>
      </c>
      <c r="AG4482" s="4">
        <v>0.29166666666666669</v>
      </c>
      <c r="AH4482" s="4">
        <v>0.70833333333333337</v>
      </c>
      <c r="AI4482" s="5">
        <v>15.1</v>
      </c>
      <c r="AJ4482">
        <v>22.65</v>
      </c>
      <c r="AK4482">
        <v>22.65</v>
      </c>
      <c r="AL4482" t="s">
        <v>81</v>
      </c>
      <c r="AM4482" t="s">
        <v>82</v>
      </c>
      <c r="AO4482" t="s">
        <v>83</v>
      </c>
      <c r="AR4482" t="s">
        <v>82</v>
      </c>
      <c r="AT4482" t="s">
        <v>82</v>
      </c>
      <c r="AW4482" t="s">
        <v>72</v>
      </c>
      <c r="AX4482">
        <v>1</v>
      </c>
      <c r="AY4482" t="s">
        <v>25002</v>
      </c>
      <c r="AZ4482" t="s">
        <v>4357</v>
      </c>
      <c r="BA4482" t="s">
        <v>232</v>
      </c>
      <c r="BB4482">
        <v>14472</v>
      </c>
      <c r="BC4482" t="s">
        <v>79</v>
      </c>
      <c r="BH4482" t="s">
        <v>25003</v>
      </c>
      <c r="BJ4482">
        <v>208547221</v>
      </c>
    </row>
    <row r="4483" spans="1:62" x14ac:dyDescent="0.25">
      <c r="A4483" t="s">
        <v>25090</v>
      </c>
      <c r="B4483" s="2">
        <v>43517</v>
      </c>
      <c r="C4483" t="s">
        <v>63</v>
      </c>
      <c r="D4483" s="3">
        <v>43472.381959317128</v>
      </c>
      <c r="E4483" t="s">
        <v>64</v>
      </c>
      <c r="F4483" s="2">
        <v>43556</v>
      </c>
      <c r="G4483" s="2">
        <v>43799</v>
      </c>
      <c r="H4483" t="s">
        <v>2021</v>
      </c>
      <c r="I4483" t="s">
        <v>2022</v>
      </c>
      <c r="J4483" t="s">
        <v>2023</v>
      </c>
      <c r="L4483" t="s">
        <v>2024</v>
      </c>
      <c r="M4483" t="s">
        <v>69</v>
      </c>
      <c r="N4483">
        <v>41094</v>
      </c>
      <c r="O4483" t="s">
        <v>70</v>
      </c>
      <c r="Q4483" t="s">
        <v>2025</v>
      </c>
      <c r="S4483" t="s">
        <v>72</v>
      </c>
      <c r="T4483" t="s">
        <v>524</v>
      </c>
      <c r="U4483" t="s">
        <v>1850</v>
      </c>
      <c r="V4483" t="s">
        <v>526</v>
      </c>
      <c r="W4483" t="s">
        <v>69</v>
      </c>
      <c r="X4483" t="s">
        <v>527</v>
      </c>
      <c r="Y4483" t="str">
        <f>"37-3011"</f>
        <v>37-3011</v>
      </c>
      <c r="Z4483" t="s">
        <v>94</v>
      </c>
      <c r="AA4483">
        <v>54132</v>
      </c>
      <c r="AB4483">
        <v>6</v>
      </c>
      <c r="AC4483">
        <v>6</v>
      </c>
      <c r="AD4483" t="s">
        <v>79</v>
      </c>
      <c r="AE4483" t="s">
        <v>95</v>
      </c>
      <c r="AF4483">
        <v>35</v>
      </c>
      <c r="AG4483" s="4">
        <v>0.33333333333333331</v>
      </c>
      <c r="AH4483" s="4">
        <v>0.66666666666666663</v>
      </c>
      <c r="AI4483" s="5">
        <v>13.91</v>
      </c>
      <c r="AJ4483">
        <v>20.87</v>
      </c>
      <c r="AK4483">
        <v>20.87</v>
      </c>
      <c r="AL4483" t="s">
        <v>81</v>
      </c>
      <c r="AM4483" t="s">
        <v>82</v>
      </c>
      <c r="AO4483" t="s">
        <v>83</v>
      </c>
      <c r="AP4483" t="s">
        <v>67</v>
      </c>
      <c r="AQ4483" t="s">
        <v>67</v>
      </c>
      <c r="AR4483" t="s">
        <v>82</v>
      </c>
      <c r="AT4483" t="s">
        <v>82</v>
      </c>
      <c r="AW4483" t="s">
        <v>82</v>
      </c>
      <c r="AY4483" t="s">
        <v>2024</v>
      </c>
      <c r="AZ4483" t="s">
        <v>528</v>
      </c>
      <c r="BA4483" t="s">
        <v>69</v>
      </c>
      <c r="BB4483">
        <v>41094</v>
      </c>
      <c r="BC4483" t="s">
        <v>79</v>
      </c>
      <c r="BH4483" t="s">
        <v>2026</v>
      </c>
      <c r="BI4483" t="s">
        <v>67</v>
      </c>
      <c r="BJ4483">
        <v>611108007</v>
      </c>
    </row>
    <row r="4484" spans="1:62" x14ac:dyDescent="0.25">
      <c r="A4484" t="s">
        <v>25216</v>
      </c>
      <c r="B4484" s="2">
        <v>43517</v>
      </c>
      <c r="C4484" t="s">
        <v>63</v>
      </c>
      <c r="D4484" s="3">
        <v>43472.379846608797</v>
      </c>
      <c r="E4484" t="s">
        <v>64</v>
      </c>
      <c r="F4484" s="2">
        <v>43556</v>
      </c>
      <c r="G4484" s="2">
        <v>43799</v>
      </c>
      <c r="H4484" t="s">
        <v>2071</v>
      </c>
      <c r="J4484" t="s">
        <v>2072</v>
      </c>
      <c r="L4484" t="s">
        <v>2058</v>
      </c>
      <c r="M4484" t="s">
        <v>69</v>
      </c>
      <c r="N4484">
        <v>40324</v>
      </c>
      <c r="O4484" t="s">
        <v>70</v>
      </c>
      <c r="Q4484" t="s">
        <v>2073</v>
      </c>
      <c r="S4484" t="s">
        <v>72</v>
      </c>
      <c r="T4484" t="s">
        <v>524</v>
      </c>
      <c r="U4484" t="s">
        <v>525</v>
      </c>
      <c r="V4484" t="s">
        <v>526</v>
      </c>
      <c r="W4484" t="s">
        <v>69</v>
      </c>
      <c r="X4484" t="s">
        <v>527</v>
      </c>
      <c r="Y4484" t="str">
        <f>"37-3011"</f>
        <v>37-3011</v>
      </c>
      <c r="Z4484" t="s">
        <v>94</v>
      </c>
      <c r="AA4484">
        <v>561730</v>
      </c>
      <c r="AB4484">
        <v>15</v>
      </c>
      <c r="AC4484">
        <v>15</v>
      </c>
      <c r="AD4484" t="s">
        <v>79</v>
      </c>
      <c r="AE4484" t="s">
        <v>80</v>
      </c>
      <c r="AF4484">
        <v>35</v>
      </c>
      <c r="AG4484" s="4">
        <v>0.33333333333333331</v>
      </c>
      <c r="AH4484" s="4">
        <v>0.66666666666666663</v>
      </c>
      <c r="AI4484" s="5">
        <v>13.12</v>
      </c>
      <c r="AJ4484">
        <v>19.68</v>
      </c>
      <c r="AK4484">
        <v>19.68</v>
      </c>
      <c r="AL4484" t="s">
        <v>81</v>
      </c>
      <c r="AM4484" t="s">
        <v>82</v>
      </c>
      <c r="AO4484" t="s">
        <v>83</v>
      </c>
      <c r="AP4484" t="s">
        <v>130</v>
      </c>
      <c r="AQ4484" t="s">
        <v>130</v>
      </c>
      <c r="AR4484" t="s">
        <v>82</v>
      </c>
      <c r="AT4484" t="s">
        <v>82</v>
      </c>
      <c r="AW4484" t="s">
        <v>82</v>
      </c>
      <c r="AY4484" t="s">
        <v>2058</v>
      </c>
      <c r="AZ4484" t="s">
        <v>2074</v>
      </c>
      <c r="BA4484" t="s">
        <v>69</v>
      </c>
      <c r="BB4484">
        <v>40324</v>
      </c>
      <c r="BC4484" t="s">
        <v>79</v>
      </c>
      <c r="BH4484" t="s">
        <v>2072</v>
      </c>
      <c r="BJ4484">
        <v>611278474</v>
      </c>
    </row>
    <row r="4485" spans="1:62" x14ac:dyDescent="0.25">
      <c r="A4485" t="s">
        <v>25317</v>
      </c>
      <c r="B4485" s="2">
        <v>43517</v>
      </c>
      <c r="C4485" t="s">
        <v>63</v>
      </c>
      <c r="D4485" s="3">
        <v>43472.382885254628</v>
      </c>
      <c r="E4485" t="s">
        <v>64</v>
      </c>
      <c r="F4485" s="2">
        <v>43556</v>
      </c>
      <c r="G4485" s="2">
        <v>43778</v>
      </c>
      <c r="H4485" t="s">
        <v>25318</v>
      </c>
      <c r="I4485" t="s">
        <v>25319</v>
      </c>
      <c r="J4485" t="s">
        <v>5787</v>
      </c>
      <c r="L4485" t="s">
        <v>5477</v>
      </c>
      <c r="M4485" t="s">
        <v>147</v>
      </c>
      <c r="N4485">
        <v>19462</v>
      </c>
      <c r="O4485" t="s">
        <v>70</v>
      </c>
      <c r="P4485" t="s">
        <v>67</v>
      </c>
      <c r="Q4485" t="s">
        <v>5788</v>
      </c>
      <c r="S4485" t="s">
        <v>72</v>
      </c>
      <c r="T4485" t="s">
        <v>5946</v>
      </c>
      <c r="U4485" t="s">
        <v>5854</v>
      </c>
      <c r="V4485" t="s">
        <v>5791</v>
      </c>
      <c r="W4485" t="s">
        <v>232</v>
      </c>
      <c r="X4485" t="s">
        <v>106</v>
      </c>
      <c r="Y4485" t="str">
        <f>"37-3011"</f>
        <v>37-3011</v>
      </c>
      <c r="Z4485" t="s">
        <v>94</v>
      </c>
      <c r="AA4485">
        <v>561730</v>
      </c>
      <c r="AB4485">
        <v>35</v>
      </c>
      <c r="AC4485">
        <v>35</v>
      </c>
      <c r="AD4485" t="s">
        <v>79</v>
      </c>
      <c r="AE4485" t="s">
        <v>80</v>
      </c>
      <c r="AF4485">
        <v>40</v>
      </c>
      <c r="AG4485" s="4">
        <v>0.29166666666666669</v>
      </c>
      <c r="AH4485" s="4">
        <v>0.64583333333333337</v>
      </c>
      <c r="AI4485" s="5">
        <v>14.52</v>
      </c>
      <c r="AJ4485">
        <v>21.78</v>
      </c>
      <c r="AL4485" t="s">
        <v>81</v>
      </c>
      <c r="AM4485" t="s">
        <v>82</v>
      </c>
      <c r="AO4485" t="s">
        <v>83</v>
      </c>
      <c r="AP4485" t="s">
        <v>67</v>
      </c>
      <c r="AQ4485" t="s">
        <v>67</v>
      </c>
      <c r="AR4485" t="s">
        <v>82</v>
      </c>
      <c r="AT4485" t="s">
        <v>82</v>
      </c>
      <c r="AW4485" t="s">
        <v>82</v>
      </c>
      <c r="AY4485" t="s">
        <v>9227</v>
      </c>
      <c r="AZ4485" t="s">
        <v>2805</v>
      </c>
      <c r="BA4485" t="s">
        <v>100</v>
      </c>
      <c r="BB4485">
        <v>27560</v>
      </c>
      <c r="BC4485" t="s">
        <v>79</v>
      </c>
      <c r="BH4485" t="s">
        <v>25320</v>
      </c>
      <c r="BJ4485">
        <v>421724313</v>
      </c>
    </row>
    <row r="4486" spans="1:62" x14ac:dyDescent="0.25">
      <c r="A4486" t="s">
        <v>25411</v>
      </c>
      <c r="B4486" s="2">
        <v>43517</v>
      </c>
      <c r="C4486" t="s">
        <v>63</v>
      </c>
      <c r="D4486" s="3">
        <v>43472.381419467594</v>
      </c>
      <c r="E4486" t="s">
        <v>64</v>
      </c>
      <c r="F4486" s="2">
        <v>43556</v>
      </c>
      <c r="G4486" s="2">
        <v>43784</v>
      </c>
      <c r="H4486" t="s">
        <v>1542</v>
      </c>
      <c r="J4486" t="s">
        <v>1543</v>
      </c>
      <c r="L4486" t="s">
        <v>1544</v>
      </c>
      <c r="M4486" t="s">
        <v>69</v>
      </c>
      <c r="N4486">
        <v>41093</v>
      </c>
      <c r="O4486" t="s">
        <v>70</v>
      </c>
      <c r="Q4486" t="s">
        <v>1545</v>
      </c>
      <c r="S4486" t="s">
        <v>72</v>
      </c>
      <c r="T4486" t="s">
        <v>524</v>
      </c>
      <c r="U4486" t="s">
        <v>525</v>
      </c>
      <c r="V4486" t="s">
        <v>526</v>
      </c>
      <c r="W4486" t="s">
        <v>69</v>
      </c>
      <c r="X4486" t="s">
        <v>1546</v>
      </c>
      <c r="Y4486" t="str">
        <f>"51-9198"</f>
        <v>51-9198</v>
      </c>
      <c r="Z4486" t="s">
        <v>199</v>
      </c>
      <c r="AA4486">
        <v>42331</v>
      </c>
      <c r="AB4486">
        <v>18</v>
      </c>
      <c r="AC4486">
        <v>18</v>
      </c>
      <c r="AD4486" t="s">
        <v>79</v>
      </c>
      <c r="AE4486" t="s">
        <v>95</v>
      </c>
      <c r="AF4486">
        <v>35</v>
      </c>
      <c r="AG4486" s="4">
        <v>0.33333333333333331</v>
      </c>
      <c r="AH4486" s="4">
        <v>0.66666666666666663</v>
      </c>
      <c r="AI4486" s="5">
        <v>17.88</v>
      </c>
      <c r="AJ4486">
        <v>26.82</v>
      </c>
      <c r="AK4486">
        <v>26.82</v>
      </c>
      <c r="AL4486" t="s">
        <v>81</v>
      </c>
      <c r="AM4486" t="s">
        <v>82</v>
      </c>
      <c r="AO4486" t="s">
        <v>83</v>
      </c>
      <c r="AP4486" t="s">
        <v>130</v>
      </c>
      <c r="AQ4486" t="s">
        <v>130</v>
      </c>
      <c r="AR4486" t="s">
        <v>82</v>
      </c>
      <c r="AT4486" t="s">
        <v>82</v>
      </c>
      <c r="AW4486" t="s">
        <v>82</v>
      </c>
      <c r="AY4486" t="s">
        <v>1544</v>
      </c>
      <c r="AZ4486" t="s">
        <v>1547</v>
      </c>
      <c r="BA4486" t="s">
        <v>69</v>
      </c>
      <c r="BB4486">
        <v>41093</v>
      </c>
      <c r="BC4486" t="s">
        <v>79</v>
      </c>
      <c r="BH4486" t="s">
        <v>1548</v>
      </c>
      <c r="BJ4486">
        <v>611190890</v>
      </c>
    </row>
    <row r="4487" spans="1:62" x14ac:dyDescent="0.25">
      <c r="A4487" t="s">
        <v>25546</v>
      </c>
      <c r="B4487" s="2">
        <v>43517</v>
      </c>
      <c r="C4487" t="s">
        <v>63</v>
      </c>
      <c r="D4487" s="3">
        <v>43472.387411099538</v>
      </c>
      <c r="E4487" t="s">
        <v>64</v>
      </c>
      <c r="F4487" s="2">
        <v>43556</v>
      </c>
      <c r="G4487" s="2">
        <v>43768</v>
      </c>
      <c r="H4487" t="s">
        <v>14286</v>
      </c>
      <c r="I4487" t="s">
        <v>67</v>
      </c>
      <c r="J4487" t="s">
        <v>14287</v>
      </c>
      <c r="K4487" t="s">
        <v>14288</v>
      </c>
      <c r="L4487" t="s">
        <v>14289</v>
      </c>
      <c r="M4487" t="s">
        <v>232</v>
      </c>
      <c r="N4487">
        <v>11965</v>
      </c>
      <c r="O4487" t="s">
        <v>70</v>
      </c>
      <c r="P4487" t="s">
        <v>67</v>
      </c>
      <c r="Q4487" t="s">
        <v>14290</v>
      </c>
      <c r="S4487" t="s">
        <v>72</v>
      </c>
      <c r="T4487" t="s">
        <v>3529</v>
      </c>
      <c r="U4487" t="s">
        <v>3530</v>
      </c>
      <c r="V4487" t="s">
        <v>3531</v>
      </c>
      <c r="W4487" t="s">
        <v>232</v>
      </c>
      <c r="X4487" t="s">
        <v>11429</v>
      </c>
      <c r="Y4487" t="str">
        <f>"35-2021"</f>
        <v>35-2021</v>
      </c>
      <c r="Z4487" t="s">
        <v>221</v>
      </c>
      <c r="AA4487">
        <v>332212</v>
      </c>
      <c r="AB4487">
        <v>5</v>
      </c>
      <c r="AC4487">
        <v>5</v>
      </c>
      <c r="AD4487" t="s">
        <v>79</v>
      </c>
      <c r="AE4487" t="s">
        <v>80</v>
      </c>
      <c r="AF4487">
        <v>40</v>
      </c>
      <c r="AG4487" s="4">
        <v>0.375</v>
      </c>
      <c r="AH4487" s="4">
        <v>0.95833333333333337</v>
      </c>
      <c r="AI4487" s="6">
        <v>15</v>
      </c>
      <c r="AJ4487">
        <v>22.5</v>
      </c>
      <c r="AK4487">
        <v>22.5</v>
      </c>
      <c r="AL4487" t="s">
        <v>81</v>
      </c>
      <c r="AM4487" t="s">
        <v>82</v>
      </c>
      <c r="AO4487" t="s">
        <v>83</v>
      </c>
      <c r="AP4487" t="s">
        <v>67</v>
      </c>
      <c r="AQ4487" t="s">
        <v>662</v>
      </c>
      <c r="AR4487" t="s">
        <v>82</v>
      </c>
      <c r="AT4487" t="s">
        <v>82</v>
      </c>
      <c r="AW4487" t="s">
        <v>82</v>
      </c>
      <c r="AY4487" t="s">
        <v>16507</v>
      </c>
      <c r="AZ4487" t="s">
        <v>6542</v>
      </c>
      <c r="BA4487" t="s">
        <v>232</v>
      </c>
      <c r="BB4487">
        <v>11964</v>
      </c>
      <c r="BC4487" t="s">
        <v>87</v>
      </c>
      <c r="BH4487" t="s">
        <v>14288</v>
      </c>
      <c r="BI4487" t="s">
        <v>67</v>
      </c>
      <c r="BJ4487">
        <v>111679626</v>
      </c>
    </row>
    <row r="4488" spans="1:62" x14ac:dyDescent="0.25">
      <c r="A4488" t="s">
        <v>25556</v>
      </c>
      <c r="B4488" s="2">
        <v>43517</v>
      </c>
      <c r="C4488" t="s">
        <v>63</v>
      </c>
      <c r="D4488" s="3">
        <v>43472.378152418984</v>
      </c>
      <c r="E4488" t="s">
        <v>64</v>
      </c>
      <c r="F4488" s="2">
        <v>43556</v>
      </c>
      <c r="G4488" s="2">
        <v>43799</v>
      </c>
      <c r="H4488" t="s">
        <v>25557</v>
      </c>
      <c r="I4488" t="s">
        <v>67</v>
      </c>
      <c r="J4488" t="s">
        <v>25558</v>
      </c>
      <c r="L4488" t="s">
        <v>17830</v>
      </c>
      <c r="M4488" t="s">
        <v>166</v>
      </c>
      <c r="N4488">
        <v>84107</v>
      </c>
      <c r="O4488" t="s">
        <v>70</v>
      </c>
      <c r="Q4488" t="s">
        <v>25559</v>
      </c>
      <c r="S4488" t="s">
        <v>72</v>
      </c>
      <c r="T4488" t="s">
        <v>25560</v>
      </c>
      <c r="U4488" t="s">
        <v>25561</v>
      </c>
      <c r="V4488" t="s">
        <v>182</v>
      </c>
      <c r="W4488" t="s">
        <v>166</v>
      </c>
      <c r="X4488" t="s">
        <v>94</v>
      </c>
      <c r="Y4488" t="str">
        <f>"37-3011"</f>
        <v>37-3011</v>
      </c>
      <c r="Z4488" t="s">
        <v>94</v>
      </c>
      <c r="AA4488">
        <v>561730</v>
      </c>
      <c r="AB4488">
        <v>25</v>
      </c>
      <c r="AC4488">
        <v>25</v>
      </c>
      <c r="AD4488" t="s">
        <v>79</v>
      </c>
      <c r="AE4488" t="s">
        <v>80</v>
      </c>
      <c r="AF4488">
        <v>40</v>
      </c>
      <c r="AG4488" s="4">
        <v>0.29166666666666669</v>
      </c>
      <c r="AH4488" s="4">
        <v>0.66666666666666663</v>
      </c>
      <c r="AI4488" s="5">
        <v>14.07</v>
      </c>
      <c r="AJ4488">
        <v>21.11</v>
      </c>
      <c r="AL4488" t="s">
        <v>81</v>
      </c>
      <c r="AM4488" t="s">
        <v>82</v>
      </c>
      <c r="AO4488" t="s">
        <v>83</v>
      </c>
      <c r="AR4488" t="s">
        <v>82</v>
      </c>
      <c r="AT4488" t="s">
        <v>82</v>
      </c>
      <c r="AW4488" t="s">
        <v>82</v>
      </c>
      <c r="AY4488" t="s">
        <v>17830</v>
      </c>
      <c r="AZ4488" t="s">
        <v>172</v>
      </c>
      <c r="BA4488" t="s">
        <v>166</v>
      </c>
      <c r="BB4488">
        <v>84107</v>
      </c>
      <c r="BC4488" t="s">
        <v>79</v>
      </c>
      <c r="BH4488" t="s">
        <v>25562</v>
      </c>
      <c r="BJ4488">
        <v>731629440</v>
      </c>
    </row>
    <row r="4489" spans="1:62" x14ac:dyDescent="0.25">
      <c r="A4489" t="s">
        <v>25624</v>
      </c>
      <c r="B4489" s="2">
        <v>43517</v>
      </c>
      <c r="C4489" t="s">
        <v>63</v>
      </c>
      <c r="D4489" s="3">
        <v>43472.380810208335</v>
      </c>
      <c r="E4489" t="s">
        <v>64</v>
      </c>
      <c r="F4489" s="2">
        <v>43556</v>
      </c>
      <c r="G4489" s="2">
        <v>43800</v>
      </c>
      <c r="H4489" t="s">
        <v>19739</v>
      </c>
      <c r="I4489" t="s">
        <v>67</v>
      </c>
      <c r="J4489" t="s">
        <v>25625</v>
      </c>
      <c r="K4489" t="s">
        <v>67</v>
      </c>
      <c r="L4489" t="s">
        <v>25626</v>
      </c>
      <c r="M4489" t="s">
        <v>783</v>
      </c>
      <c r="N4489">
        <v>45424</v>
      </c>
      <c r="O4489" t="s">
        <v>70</v>
      </c>
      <c r="P4489" t="s">
        <v>67</v>
      </c>
      <c r="Q4489" t="s">
        <v>25627</v>
      </c>
      <c r="S4489" t="s">
        <v>72</v>
      </c>
      <c r="T4489" t="s">
        <v>14635</v>
      </c>
      <c r="U4489" t="s">
        <v>14636</v>
      </c>
      <c r="V4489" t="s">
        <v>14637</v>
      </c>
      <c r="W4489" t="s">
        <v>105</v>
      </c>
      <c r="X4489" t="s">
        <v>16644</v>
      </c>
      <c r="Y4489" t="str">
        <f>"47-3016"</f>
        <v>47-3016</v>
      </c>
      <c r="Z4489" t="s">
        <v>3995</v>
      </c>
      <c r="AA4489">
        <v>238160</v>
      </c>
      <c r="AB4489">
        <v>7</v>
      </c>
      <c r="AC4489">
        <v>7</v>
      </c>
      <c r="AD4489" t="s">
        <v>79</v>
      </c>
      <c r="AE4489" t="s">
        <v>95</v>
      </c>
      <c r="AF4489">
        <v>40</v>
      </c>
      <c r="AG4489" s="4">
        <v>0.33333333333333331</v>
      </c>
      <c r="AH4489" s="4">
        <v>0.70833333333333337</v>
      </c>
      <c r="AI4489" s="5">
        <v>12.78</v>
      </c>
      <c r="AJ4489">
        <v>19.170000000000002</v>
      </c>
      <c r="AK4489">
        <v>19.170000000000002</v>
      </c>
      <c r="AL4489" t="s">
        <v>81</v>
      </c>
      <c r="AM4489" t="s">
        <v>82</v>
      </c>
      <c r="AO4489" t="s">
        <v>83</v>
      </c>
      <c r="AP4489" t="s">
        <v>67</v>
      </c>
      <c r="AQ4489" t="s">
        <v>67</v>
      </c>
      <c r="AR4489" t="s">
        <v>82</v>
      </c>
      <c r="AT4489" t="s">
        <v>82</v>
      </c>
      <c r="AW4489" t="s">
        <v>82</v>
      </c>
      <c r="AY4489" t="s">
        <v>25628</v>
      </c>
      <c r="AZ4489" t="s">
        <v>12484</v>
      </c>
      <c r="BA4489" t="s">
        <v>783</v>
      </c>
      <c r="BB4489">
        <v>45424</v>
      </c>
      <c r="BC4489" t="s">
        <v>79</v>
      </c>
      <c r="BH4489" t="s">
        <v>25625</v>
      </c>
      <c r="BI4489" t="s">
        <v>67</v>
      </c>
      <c r="BJ4489">
        <v>310616378</v>
      </c>
    </row>
    <row r="4490" spans="1:62" x14ac:dyDescent="0.25">
      <c r="A4490" t="s">
        <v>25676</v>
      </c>
      <c r="B4490" s="2">
        <v>43517</v>
      </c>
      <c r="C4490" t="s">
        <v>63</v>
      </c>
      <c r="D4490" s="3">
        <v>43472.384968726852</v>
      </c>
      <c r="E4490" t="s">
        <v>64</v>
      </c>
      <c r="F4490" s="2">
        <v>43556</v>
      </c>
      <c r="G4490" s="2">
        <v>43738</v>
      </c>
      <c r="H4490" t="s">
        <v>25677</v>
      </c>
      <c r="J4490" t="s">
        <v>25678</v>
      </c>
      <c r="L4490" t="s">
        <v>20404</v>
      </c>
      <c r="M4490" t="s">
        <v>1064</v>
      </c>
      <c r="N4490">
        <v>38261</v>
      </c>
      <c r="O4490" t="s">
        <v>70</v>
      </c>
      <c r="Q4490" t="s">
        <v>25679</v>
      </c>
      <c r="S4490" t="s">
        <v>72</v>
      </c>
      <c r="T4490" t="s">
        <v>1917</v>
      </c>
      <c r="U4490" t="s">
        <v>1918</v>
      </c>
      <c r="V4490" t="s">
        <v>1919</v>
      </c>
      <c r="W4490" t="s">
        <v>105</v>
      </c>
      <c r="X4490" t="s">
        <v>1920</v>
      </c>
      <c r="Y4490" t="str">
        <f>"47-2061"</f>
        <v>47-2061</v>
      </c>
      <c r="Z4490" t="s">
        <v>326</v>
      </c>
      <c r="AA4490">
        <v>238990</v>
      </c>
      <c r="AB4490">
        <v>8</v>
      </c>
      <c r="AC4490">
        <v>8</v>
      </c>
      <c r="AD4490" t="s">
        <v>79</v>
      </c>
      <c r="AE4490" t="s">
        <v>95</v>
      </c>
      <c r="AF4490">
        <v>40</v>
      </c>
      <c r="AG4490" s="4">
        <v>0.29166666666666669</v>
      </c>
      <c r="AH4490" s="4">
        <v>0.75</v>
      </c>
      <c r="AI4490" s="5">
        <v>14.21</v>
      </c>
      <c r="AJ4490">
        <v>21.32</v>
      </c>
      <c r="AL4490" t="s">
        <v>81</v>
      </c>
      <c r="AM4490" t="s">
        <v>82</v>
      </c>
      <c r="AO4490" t="s">
        <v>83</v>
      </c>
      <c r="AR4490" t="s">
        <v>82</v>
      </c>
      <c r="AT4490" t="s">
        <v>82</v>
      </c>
      <c r="AW4490" t="s">
        <v>82</v>
      </c>
      <c r="AY4490" t="s">
        <v>20404</v>
      </c>
      <c r="AZ4490" t="s">
        <v>20405</v>
      </c>
      <c r="BA4490" t="s">
        <v>1064</v>
      </c>
      <c r="BB4490">
        <v>38261</v>
      </c>
      <c r="BC4490" t="s">
        <v>79</v>
      </c>
      <c r="BH4490" t="s">
        <v>25678</v>
      </c>
      <c r="BJ4490">
        <v>474949570</v>
      </c>
    </row>
    <row r="4491" spans="1:62" x14ac:dyDescent="0.25">
      <c r="A4491" t="s">
        <v>25694</v>
      </c>
      <c r="B4491" s="2">
        <v>43517</v>
      </c>
      <c r="C4491" t="s">
        <v>63</v>
      </c>
      <c r="D4491" s="3">
        <v>43472.381817442132</v>
      </c>
      <c r="E4491" t="s">
        <v>64</v>
      </c>
      <c r="F4491" s="2">
        <v>43556</v>
      </c>
      <c r="G4491" s="2">
        <v>43800</v>
      </c>
      <c r="H4491" t="s">
        <v>25695</v>
      </c>
      <c r="J4491" t="s">
        <v>25696</v>
      </c>
      <c r="L4491" t="s">
        <v>1225</v>
      </c>
      <c r="M4491" t="s">
        <v>105</v>
      </c>
      <c r="N4491">
        <v>75217</v>
      </c>
      <c r="O4491" t="s">
        <v>70</v>
      </c>
      <c r="Q4491" t="s">
        <v>25697</v>
      </c>
      <c r="S4491" t="s">
        <v>72</v>
      </c>
      <c r="T4491" t="s">
        <v>1855</v>
      </c>
      <c r="U4491" t="s">
        <v>1856</v>
      </c>
      <c r="V4491" t="s">
        <v>863</v>
      </c>
      <c r="W4491" t="s">
        <v>105</v>
      </c>
      <c r="X4491" t="s">
        <v>1758</v>
      </c>
      <c r="Y4491" t="str">
        <f>"47-3011"</f>
        <v>47-3011</v>
      </c>
      <c r="Z4491" t="s">
        <v>5840</v>
      </c>
      <c r="AA4491">
        <v>238140</v>
      </c>
      <c r="AB4491">
        <v>48</v>
      </c>
      <c r="AC4491">
        <v>48</v>
      </c>
      <c r="AD4491" t="s">
        <v>79</v>
      </c>
      <c r="AE4491" t="s">
        <v>95</v>
      </c>
      <c r="AF4491">
        <v>40</v>
      </c>
      <c r="AG4491" s="4">
        <v>0.33333333333333331</v>
      </c>
      <c r="AH4491" s="4">
        <v>0.70833333333333337</v>
      </c>
      <c r="AI4491" s="5">
        <v>15.15</v>
      </c>
      <c r="AJ4491">
        <v>22.73</v>
      </c>
      <c r="AL4491" t="s">
        <v>81</v>
      </c>
      <c r="AM4491" t="s">
        <v>82</v>
      </c>
      <c r="AO4491" t="s">
        <v>83</v>
      </c>
      <c r="AR4491" t="s">
        <v>82</v>
      </c>
      <c r="AT4491" t="s">
        <v>82</v>
      </c>
      <c r="AW4491" t="s">
        <v>82</v>
      </c>
      <c r="AY4491" t="s">
        <v>1225</v>
      </c>
      <c r="AZ4491" t="s">
        <v>1225</v>
      </c>
      <c r="BA4491" t="s">
        <v>105</v>
      </c>
      <c r="BB4491">
        <v>75217</v>
      </c>
      <c r="BC4491" t="s">
        <v>79</v>
      </c>
      <c r="BH4491" t="s">
        <v>25696</v>
      </c>
      <c r="BJ4491">
        <v>208509820</v>
      </c>
    </row>
    <row r="4492" spans="1:62" x14ac:dyDescent="0.25">
      <c r="A4492" t="s">
        <v>25879</v>
      </c>
      <c r="B4492" s="2">
        <v>43517</v>
      </c>
      <c r="C4492" t="s">
        <v>63</v>
      </c>
      <c r="D4492" s="3">
        <v>43472.385250300926</v>
      </c>
      <c r="E4492" t="s">
        <v>64</v>
      </c>
      <c r="F4492" s="2">
        <v>43556</v>
      </c>
      <c r="G4492" s="2">
        <v>43799</v>
      </c>
      <c r="H4492" t="s">
        <v>16241</v>
      </c>
      <c r="I4492" t="s">
        <v>25880</v>
      </c>
      <c r="J4492" t="s">
        <v>16243</v>
      </c>
      <c r="K4492" t="s">
        <v>67</v>
      </c>
      <c r="L4492" t="s">
        <v>16244</v>
      </c>
      <c r="M4492" t="s">
        <v>1165</v>
      </c>
      <c r="N4492">
        <v>57701</v>
      </c>
      <c r="O4492" t="s">
        <v>70</v>
      </c>
      <c r="P4492" t="s">
        <v>67</v>
      </c>
      <c r="Q4492" t="s">
        <v>16245</v>
      </c>
      <c r="S4492" t="s">
        <v>72</v>
      </c>
      <c r="T4492" t="s">
        <v>14635</v>
      </c>
      <c r="U4492" t="s">
        <v>14636</v>
      </c>
      <c r="V4492" t="s">
        <v>14637</v>
      </c>
      <c r="W4492" t="s">
        <v>105</v>
      </c>
      <c r="X4492" t="s">
        <v>379</v>
      </c>
      <c r="Y4492" t="str">
        <f>"37-2012"</f>
        <v>37-2012</v>
      </c>
      <c r="Z4492" t="s">
        <v>373</v>
      </c>
      <c r="AA4492">
        <v>72111</v>
      </c>
      <c r="AB4492">
        <v>5</v>
      </c>
      <c r="AC4492">
        <v>5</v>
      </c>
      <c r="AD4492" t="s">
        <v>79</v>
      </c>
      <c r="AE4492" t="s">
        <v>95</v>
      </c>
      <c r="AF4492">
        <v>40</v>
      </c>
      <c r="AG4492" s="4">
        <v>0.33333333333333331</v>
      </c>
      <c r="AH4492" s="4">
        <v>0.70833333333333337</v>
      </c>
      <c r="AI4492" s="5">
        <v>10.5</v>
      </c>
      <c r="AJ4492">
        <v>15.75</v>
      </c>
      <c r="AK4492">
        <v>15.75</v>
      </c>
      <c r="AL4492" t="s">
        <v>81</v>
      </c>
      <c r="AM4492" t="s">
        <v>82</v>
      </c>
      <c r="AO4492" t="s">
        <v>83</v>
      </c>
      <c r="AP4492" t="s">
        <v>67</v>
      </c>
      <c r="AQ4492" t="s">
        <v>67</v>
      </c>
      <c r="AR4492" t="s">
        <v>82</v>
      </c>
      <c r="AT4492" t="s">
        <v>82</v>
      </c>
      <c r="AW4492" t="s">
        <v>72</v>
      </c>
      <c r="AX4492">
        <v>3</v>
      </c>
      <c r="AY4492" t="s">
        <v>16244</v>
      </c>
      <c r="AZ4492" t="s">
        <v>11430</v>
      </c>
      <c r="BA4492" t="s">
        <v>1165</v>
      </c>
      <c r="BB4492">
        <v>57701</v>
      </c>
      <c r="BC4492" t="s">
        <v>87</v>
      </c>
      <c r="BH4492" t="s">
        <v>25881</v>
      </c>
      <c r="BI4492" t="s">
        <v>67</v>
      </c>
      <c r="BJ4492">
        <v>830900534</v>
      </c>
    </row>
    <row r="4493" spans="1:62" x14ac:dyDescent="0.25">
      <c r="A4493" t="s">
        <v>26256</v>
      </c>
      <c r="B4493" s="2">
        <v>43517</v>
      </c>
      <c r="C4493" t="s">
        <v>63</v>
      </c>
      <c r="D4493" s="3">
        <v>43472.383716666664</v>
      </c>
      <c r="E4493" t="s">
        <v>64</v>
      </c>
      <c r="F4493" s="2">
        <v>43556</v>
      </c>
      <c r="G4493" s="2">
        <v>43814</v>
      </c>
      <c r="H4493" t="s">
        <v>26257</v>
      </c>
      <c r="J4493" t="s">
        <v>26258</v>
      </c>
      <c r="L4493" t="s">
        <v>1789</v>
      </c>
      <c r="M4493" t="s">
        <v>105</v>
      </c>
      <c r="N4493">
        <v>78130</v>
      </c>
      <c r="O4493" t="s">
        <v>70</v>
      </c>
      <c r="Q4493" t="s">
        <v>26259</v>
      </c>
      <c r="S4493" t="s">
        <v>72</v>
      </c>
      <c r="T4493" t="s">
        <v>1855</v>
      </c>
      <c r="U4493" t="s">
        <v>1856</v>
      </c>
      <c r="V4493" t="s">
        <v>863</v>
      </c>
      <c r="W4493" t="s">
        <v>105</v>
      </c>
      <c r="X4493" t="s">
        <v>3248</v>
      </c>
      <c r="Y4493" t="str">
        <f>"37-3011"</f>
        <v>37-3011</v>
      </c>
      <c r="Z4493" t="s">
        <v>94</v>
      </c>
      <c r="AA4493">
        <v>561730</v>
      </c>
      <c r="AB4493">
        <v>4</v>
      </c>
      <c r="AC4493">
        <v>4</v>
      </c>
      <c r="AD4493" t="s">
        <v>79</v>
      </c>
      <c r="AE4493" t="s">
        <v>95</v>
      </c>
      <c r="AF4493">
        <v>40</v>
      </c>
      <c r="AG4493" s="4">
        <v>0.33333333333333331</v>
      </c>
      <c r="AH4493" s="4">
        <v>0.70833333333333337</v>
      </c>
      <c r="AI4493" s="5">
        <v>13.02</v>
      </c>
      <c r="AJ4493">
        <v>19.53</v>
      </c>
      <c r="AK4493">
        <v>21.75</v>
      </c>
      <c r="AL4493" t="s">
        <v>81</v>
      </c>
      <c r="AM4493" t="s">
        <v>82</v>
      </c>
      <c r="AO4493" t="s">
        <v>83</v>
      </c>
      <c r="AR4493" t="s">
        <v>82</v>
      </c>
      <c r="AT4493" t="s">
        <v>82</v>
      </c>
      <c r="AW4493" t="s">
        <v>72</v>
      </c>
      <c r="AX4493">
        <v>3</v>
      </c>
      <c r="AY4493" t="s">
        <v>1789</v>
      </c>
      <c r="AZ4493" t="s">
        <v>26260</v>
      </c>
      <c r="BA4493" t="s">
        <v>105</v>
      </c>
      <c r="BB4493">
        <v>78130</v>
      </c>
      <c r="BC4493" t="s">
        <v>79</v>
      </c>
      <c r="BH4493" t="s">
        <v>26261</v>
      </c>
      <c r="BJ4493">
        <v>208014265</v>
      </c>
    </row>
    <row r="4494" spans="1:62" x14ac:dyDescent="0.25">
      <c r="A4494" t="s">
        <v>26304</v>
      </c>
      <c r="B4494" s="2">
        <v>43517</v>
      </c>
      <c r="C4494" t="s">
        <v>63</v>
      </c>
      <c r="D4494" s="3">
        <v>43472.389187465276</v>
      </c>
      <c r="E4494" t="s">
        <v>64</v>
      </c>
      <c r="F4494" s="2">
        <v>43556</v>
      </c>
      <c r="G4494" s="2">
        <v>43799</v>
      </c>
      <c r="H4494" t="s">
        <v>26305</v>
      </c>
      <c r="J4494" t="s">
        <v>26306</v>
      </c>
      <c r="L4494" t="s">
        <v>25451</v>
      </c>
      <c r="M4494" t="s">
        <v>308</v>
      </c>
      <c r="N4494">
        <v>8723</v>
      </c>
      <c r="O4494" t="s">
        <v>70</v>
      </c>
      <c r="Q4494" t="s">
        <v>26307</v>
      </c>
      <c r="S4494" t="s">
        <v>72</v>
      </c>
      <c r="T4494" t="s">
        <v>4795</v>
      </c>
      <c r="U4494" t="s">
        <v>2926</v>
      </c>
      <c r="V4494" t="s">
        <v>4796</v>
      </c>
      <c r="W4494" t="s">
        <v>308</v>
      </c>
      <c r="X4494" t="s">
        <v>106</v>
      </c>
      <c r="Y4494" t="str">
        <f>"37-3011"</f>
        <v>37-3011</v>
      </c>
      <c r="Z4494" t="s">
        <v>94</v>
      </c>
      <c r="AA4494">
        <v>561730</v>
      </c>
      <c r="AB4494">
        <v>9</v>
      </c>
      <c r="AC4494">
        <v>9</v>
      </c>
      <c r="AD4494" t="s">
        <v>79</v>
      </c>
      <c r="AE4494" t="s">
        <v>80</v>
      </c>
      <c r="AF4494">
        <v>35</v>
      </c>
      <c r="AG4494" s="4">
        <v>0.3125</v>
      </c>
      <c r="AH4494" s="4">
        <v>0.66666666666666663</v>
      </c>
      <c r="AI4494" s="5">
        <v>16.809999999999999</v>
      </c>
      <c r="AJ4494">
        <v>25.22</v>
      </c>
      <c r="AL4494" t="s">
        <v>81</v>
      </c>
      <c r="AM4494" t="s">
        <v>82</v>
      </c>
      <c r="AO4494" t="s">
        <v>83</v>
      </c>
      <c r="AR4494" t="s">
        <v>82</v>
      </c>
      <c r="AT4494" t="s">
        <v>82</v>
      </c>
      <c r="AW4494" t="s">
        <v>82</v>
      </c>
      <c r="AY4494" t="s">
        <v>25451</v>
      </c>
      <c r="AZ4494" t="s">
        <v>317</v>
      </c>
      <c r="BA4494" t="s">
        <v>308</v>
      </c>
      <c r="BB4494">
        <v>8723</v>
      </c>
      <c r="BC4494" t="s">
        <v>79</v>
      </c>
      <c r="BH4494" t="s">
        <v>26306</v>
      </c>
      <c r="BJ4494">
        <v>222709177</v>
      </c>
    </row>
    <row r="4495" spans="1:62" x14ac:dyDescent="0.25">
      <c r="A4495" t="s">
        <v>26541</v>
      </c>
      <c r="B4495" s="2">
        <v>43517</v>
      </c>
      <c r="C4495" t="s">
        <v>63</v>
      </c>
      <c r="D4495" s="3">
        <v>43472.385135879631</v>
      </c>
      <c r="E4495" t="s">
        <v>64</v>
      </c>
      <c r="F4495" s="2">
        <v>43556</v>
      </c>
      <c r="G4495" s="2">
        <v>43798</v>
      </c>
      <c r="H4495" t="s">
        <v>26420</v>
      </c>
      <c r="J4495" t="s">
        <v>26421</v>
      </c>
      <c r="L4495" t="s">
        <v>26422</v>
      </c>
      <c r="M4495" t="s">
        <v>226</v>
      </c>
      <c r="N4495">
        <v>49610</v>
      </c>
      <c r="O4495" t="s">
        <v>70</v>
      </c>
      <c r="Q4495" t="s">
        <v>26423</v>
      </c>
      <c r="S4495" t="s">
        <v>72</v>
      </c>
      <c r="T4495" t="s">
        <v>19936</v>
      </c>
      <c r="U4495" t="s">
        <v>19937</v>
      </c>
      <c r="V4495" t="s">
        <v>3243</v>
      </c>
      <c r="W4495" t="s">
        <v>226</v>
      </c>
      <c r="X4495" t="s">
        <v>3696</v>
      </c>
      <c r="Y4495" t="str">
        <f>"51-6011"</f>
        <v>51-6011</v>
      </c>
      <c r="Z4495" t="s">
        <v>367</v>
      </c>
      <c r="AA4495">
        <v>72111</v>
      </c>
      <c r="AB4495">
        <v>3</v>
      </c>
      <c r="AC4495">
        <v>3</v>
      </c>
      <c r="AD4495" t="s">
        <v>79</v>
      </c>
      <c r="AE4495" t="s">
        <v>95</v>
      </c>
      <c r="AF4495">
        <v>40</v>
      </c>
      <c r="AG4495" s="4">
        <v>0.33333333333333331</v>
      </c>
      <c r="AH4495" s="4">
        <v>0.70833333333333337</v>
      </c>
      <c r="AI4495" s="5">
        <v>10.82</v>
      </c>
      <c r="AJ4495">
        <v>16.23</v>
      </c>
      <c r="AK4495">
        <v>16.23</v>
      </c>
      <c r="AL4495" t="s">
        <v>81</v>
      </c>
      <c r="AM4495" t="s">
        <v>82</v>
      </c>
      <c r="AO4495" t="s">
        <v>83</v>
      </c>
      <c r="AR4495" t="s">
        <v>82</v>
      </c>
      <c r="AT4495" t="s">
        <v>82</v>
      </c>
      <c r="AW4495" t="s">
        <v>82</v>
      </c>
      <c r="AY4495" t="s">
        <v>26425</v>
      </c>
      <c r="AZ4495" t="s">
        <v>7665</v>
      </c>
      <c r="BA4495" t="s">
        <v>226</v>
      </c>
      <c r="BB4495">
        <v>49610</v>
      </c>
      <c r="BC4495" t="s">
        <v>87</v>
      </c>
      <c r="BH4495" t="s">
        <v>26426</v>
      </c>
      <c r="BJ4495">
        <v>320077845</v>
      </c>
    </row>
    <row r="4496" spans="1:62" x14ac:dyDescent="0.25">
      <c r="A4496" t="s">
        <v>26599</v>
      </c>
      <c r="B4496" s="2">
        <v>43517</v>
      </c>
      <c r="C4496" t="s">
        <v>63</v>
      </c>
      <c r="D4496" s="3">
        <v>43472.385599560184</v>
      </c>
      <c r="E4496" t="s">
        <v>64</v>
      </c>
      <c r="F4496" s="2">
        <v>43556</v>
      </c>
      <c r="G4496" s="2">
        <v>43798</v>
      </c>
      <c r="H4496" t="s">
        <v>26420</v>
      </c>
      <c r="J4496" t="s">
        <v>26421</v>
      </c>
      <c r="L4496" t="s">
        <v>26422</v>
      </c>
      <c r="M4496" t="s">
        <v>226</v>
      </c>
      <c r="N4496">
        <v>49610</v>
      </c>
      <c r="O4496" t="s">
        <v>70</v>
      </c>
      <c r="Q4496" t="s">
        <v>26423</v>
      </c>
      <c r="S4496" t="s">
        <v>72</v>
      </c>
      <c r="T4496" t="s">
        <v>19936</v>
      </c>
      <c r="U4496" t="s">
        <v>19937</v>
      </c>
      <c r="V4496" t="s">
        <v>3243</v>
      </c>
      <c r="W4496" t="s">
        <v>226</v>
      </c>
      <c r="X4496" t="s">
        <v>1427</v>
      </c>
      <c r="Y4496" t="str">
        <f>"37-2012"</f>
        <v>37-2012</v>
      </c>
      <c r="Z4496" t="s">
        <v>373</v>
      </c>
      <c r="AA4496">
        <v>72111</v>
      </c>
      <c r="AB4496">
        <v>45</v>
      </c>
      <c r="AC4496">
        <v>45</v>
      </c>
      <c r="AD4496" t="s">
        <v>79</v>
      </c>
      <c r="AE4496" t="s">
        <v>95</v>
      </c>
      <c r="AF4496">
        <v>40</v>
      </c>
      <c r="AG4496" s="4">
        <v>0.33333333333333331</v>
      </c>
      <c r="AH4496" s="4">
        <v>4.1666666666666664E-2</v>
      </c>
      <c r="AI4496" s="5">
        <v>10.53</v>
      </c>
      <c r="AJ4496">
        <v>15.8</v>
      </c>
      <c r="AK4496">
        <v>15.8</v>
      </c>
      <c r="AL4496" t="s">
        <v>81</v>
      </c>
      <c r="AM4496" t="s">
        <v>82</v>
      </c>
      <c r="AO4496" t="s">
        <v>83</v>
      </c>
      <c r="AR4496" t="s">
        <v>82</v>
      </c>
      <c r="AT4496" t="s">
        <v>82</v>
      </c>
      <c r="AW4496" t="s">
        <v>82</v>
      </c>
      <c r="AY4496" t="s">
        <v>26425</v>
      </c>
      <c r="AZ4496" t="s">
        <v>7665</v>
      </c>
      <c r="BA4496" t="s">
        <v>226</v>
      </c>
      <c r="BB4496">
        <v>49610</v>
      </c>
      <c r="BC4496" t="s">
        <v>87</v>
      </c>
      <c r="BH4496" t="s">
        <v>26426</v>
      </c>
      <c r="BJ4496">
        <v>320077845</v>
      </c>
    </row>
    <row r="4497" spans="1:62" x14ac:dyDescent="0.25">
      <c r="A4497" t="s">
        <v>26834</v>
      </c>
      <c r="B4497" s="2">
        <v>43517</v>
      </c>
      <c r="C4497" t="s">
        <v>63</v>
      </c>
      <c r="D4497" s="3">
        <v>43472.38594472222</v>
      </c>
      <c r="E4497" t="s">
        <v>64</v>
      </c>
      <c r="F4497" s="2">
        <v>43556</v>
      </c>
      <c r="G4497" s="2">
        <v>43799</v>
      </c>
      <c r="H4497" t="s">
        <v>26835</v>
      </c>
      <c r="J4497" t="s">
        <v>26836</v>
      </c>
      <c r="L4497" t="s">
        <v>26837</v>
      </c>
      <c r="M4497" t="s">
        <v>774</v>
      </c>
      <c r="N4497">
        <v>80107</v>
      </c>
      <c r="O4497" t="s">
        <v>70</v>
      </c>
      <c r="Q4497" t="s">
        <v>26838</v>
      </c>
      <c r="S4497" t="s">
        <v>72</v>
      </c>
      <c r="T4497" t="s">
        <v>13303</v>
      </c>
      <c r="U4497" t="s">
        <v>5811</v>
      </c>
      <c r="V4497" t="s">
        <v>1757</v>
      </c>
      <c r="W4497" t="s">
        <v>278</v>
      </c>
      <c r="X4497" t="s">
        <v>106</v>
      </c>
      <c r="Y4497" t="str">
        <f>"37-3011"</f>
        <v>37-3011</v>
      </c>
      <c r="Z4497" t="s">
        <v>94</v>
      </c>
      <c r="AA4497">
        <v>561730</v>
      </c>
      <c r="AB4497">
        <v>17</v>
      </c>
      <c r="AC4497">
        <v>17</v>
      </c>
      <c r="AD4497" t="s">
        <v>79</v>
      </c>
      <c r="AE4497" t="s">
        <v>95</v>
      </c>
      <c r="AF4497">
        <v>40</v>
      </c>
      <c r="AG4497" s="4">
        <v>0.33333333333333331</v>
      </c>
      <c r="AH4497" s="4">
        <v>0.70833333333333337</v>
      </c>
      <c r="AI4497" s="5">
        <v>15.17</v>
      </c>
      <c r="AJ4497">
        <v>22.76</v>
      </c>
      <c r="AL4497" t="s">
        <v>81</v>
      </c>
      <c r="AM4497" t="s">
        <v>82</v>
      </c>
      <c r="AO4497" t="s">
        <v>83</v>
      </c>
      <c r="AP4497" t="s">
        <v>67</v>
      </c>
      <c r="AQ4497" t="s">
        <v>67</v>
      </c>
      <c r="AR4497" t="s">
        <v>82</v>
      </c>
      <c r="AT4497" t="s">
        <v>82</v>
      </c>
      <c r="AW4497" t="s">
        <v>72</v>
      </c>
      <c r="AX4497">
        <v>3</v>
      </c>
      <c r="AY4497" t="s">
        <v>26839</v>
      </c>
      <c r="AZ4497" t="s">
        <v>13463</v>
      </c>
      <c r="BA4497" t="s">
        <v>774</v>
      </c>
      <c r="BB4497">
        <v>80107</v>
      </c>
      <c r="BC4497" t="s">
        <v>79</v>
      </c>
      <c r="BH4497" t="s">
        <v>26840</v>
      </c>
      <c r="BJ4497">
        <v>271877047</v>
      </c>
    </row>
    <row r="4498" spans="1:62" x14ac:dyDescent="0.25">
      <c r="A4498" t="s">
        <v>27097</v>
      </c>
      <c r="B4498" s="2">
        <v>43517</v>
      </c>
      <c r="C4498" t="s">
        <v>63</v>
      </c>
      <c r="D4498" s="3">
        <v>43472.383802777775</v>
      </c>
      <c r="E4498" t="s">
        <v>64</v>
      </c>
      <c r="F4498" s="2">
        <v>43556</v>
      </c>
      <c r="G4498" s="2">
        <v>43800</v>
      </c>
      <c r="H4498" t="s">
        <v>27098</v>
      </c>
      <c r="J4498" t="s">
        <v>27099</v>
      </c>
      <c r="L4498" t="s">
        <v>12061</v>
      </c>
      <c r="M4498" t="s">
        <v>207</v>
      </c>
      <c r="N4498">
        <v>1749</v>
      </c>
      <c r="O4498" t="s">
        <v>70</v>
      </c>
      <c r="Q4498" t="s">
        <v>27100</v>
      </c>
      <c r="S4498" t="s">
        <v>72</v>
      </c>
      <c r="T4498" t="s">
        <v>1855</v>
      </c>
      <c r="U4498" t="s">
        <v>1856</v>
      </c>
      <c r="V4498" t="s">
        <v>863</v>
      </c>
      <c r="W4498" t="s">
        <v>105</v>
      </c>
      <c r="X4498" t="s">
        <v>2708</v>
      </c>
      <c r="Y4498" t="str">
        <f>"37-3011"</f>
        <v>37-3011</v>
      </c>
      <c r="Z4498" t="s">
        <v>94</v>
      </c>
      <c r="AA4498">
        <v>2381</v>
      </c>
      <c r="AB4498">
        <v>18</v>
      </c>
      <c r="AC4498">
        <v>18</v>
      </c>
      <c r="AD4498" t="s">
        <v>79</v>
      </c>
      <c r="AE4498" t="s">
        <v>95</v>
      </c>
      <c r="AF4498">
        <v>40</v>
      </c>
      <c r="AG4498" s="4">
        <v>0.33333333333333331</v>
      </c>
      <c r="AH4498" s="4">
        <v>0.70833333333333337</v>
      </c>
      <c r="AI4498" s="5">
        <v>17.46</v>
      </c>
      <c r="AJ4498">
        <v>26.19</v>
      </c>
      <c r="AK4498">
        <v>37.5</v>
      </c>
      <c r="AL4498" t="s">
        <v>81</v>
      </c>
      <c r="AM4498" t="s">
        <v>82</v>
      </c>
      <c r="AO4498" t="s">
        <v>83</v>
      </c>
      <c r="AR4498" t="s">
        <v>82</v>
      </c>
      <c r="AT4498" t="s">
        <v>82</v>
      </c>
      <c r="AW4498" t="s">
        <v>82</v>
      </c>
      <c r="AY4498" t="s">
        <v>12061</v>
      </c>
      <c r="AZ4498" t="s">
        <v>27101</v>
      </c>
      <c r="BA4498" t="s">
        <v>207</v>
      </c>
      <c r="BB4498">
        <v>1749</v>
      </c>
      <c r="BC4498" t="s">
        <v>79</v>
      </c>
      <c r="BH4498" t="s">
        <v>27099</v>
      </c>
      <c r="BJ4498">
        <v>43536881</v>
      </c>
    </row>
    <row r="4499" spans="1:62" x14ac:dyDescent="0.25">
      <c r="A4499" t="s">
        <v>27102</v>
      </c>
      <c r="B4499" s="2">
        <v>43517</v>
      </c>
      <c r="C4499" t="s">
        <v>63</v>
      </c>
      <c r="D4499" s="3">
        <v>43472.379047581016</v>
      </c>
      <c r="E4499" t="s">
        <v>64</v>
      </c>
      <c r="F4499" s="2">
        <v>43556</v>
      </c>
      <c r="G4499" s="2">
        <v>43800</v>
      </c>
      <c r="H4499" t="s">
        <v>26711</v>
      </c>
      <c r="I4499" t="s">
        <v>67</v>
      </c>
      <c r="J4499" t="s">
        <v>26712</v>
      </c>
      <c r="K4499" t="s">
        <v>26713</v>
      </c>
      <c r="L4499" t="s">
        <v>16050</v>
      </c>
      <c r="M4499" t="s">
        <v>197</v>
      </c>
      <c r="N4499">
        <v>50548</v>
      </c>
      <c r="O4499" t="s">
        <v>70</v>
      </c>
      <c r="Q4499" t="s">
        <v>26714</v>
      </c>
      <c r="S4499" t="s">
        <v>72</v>
      </c>
      <c r="T4499" t="s">
        <v>194</v>
      </c>
      <c r="U4499" t="s">
        <v>195</v>
      </c>
      <c r="V4499" t="s">
        <v>196</v>
      </c>
      <c r="W4499" t="s">
        <v>197</v>
      </c>
      <c r="X4499" t="s">
        <v>26715</v>
      </c>
      <c r="Y4499" t="str">
        <f>"53-7021"</f>
        <v>53-7021</v>
      </c>
      <c r="Z4499" t="s">
        <v>12881</v>
      </c>
      <c r="AA4499">
        <v>2362</v>
      </c>
      <c r="AB4499">
        <v>2</v>
      </c>
      <c r="AC4499">
        <v>2</v>
      </c>
      <c r="AD4499" t="s">
        <v>79</v>
      </c>
      <c r="AE4499" t="s">
        <v>80</v>
      </c>
      <c r="AF4499">
        <v>40</v>
      </c>
      <c r="AG4499" s="4">
        <v>0.29166666666666669</v>
      </c>
      <c r="AH4499" s="4">
        <v>0.66666666666666663</v>
      </c>
      <c r="AI4499" s="5">
        <v>31.31</v>
      </c>
      <c r="AJ4499">
        <v>46.97</v>
      </c>
      <c r="AL4499" t="s">
        <v>81</v>
      </c>
      <c r="AM4499" t="s">
        <v>82</v>
      </c>
      <c r="AO4499" t="s">
        <v>83</v>
      </c>
      <c r="AP4499" t="s">
        <v>67</v>
      </c>
      <c r="AQ4499" t="s">
        <v>67</v>
      </c>
      <c r="AR4499" t="s">
        <v>82</v>
      </c>
      <c r="AT4499" t="s">
        <v>82</v>
      </c>
      <c r="AW4499" t="s">
        <v>72</v>
      </c>
      <c r="AX4499">
        <v>60</v>
      </c>
      <c r="AY4499" t="s">
        <v>16050</v>
      </c>
      <c r="AZ4499" t="s">
        <v>16050</v>
      </c>
      <c r="BA4499" t="s">
        <v>197</v>
      </c>
      <c r="BB4499">
        <v>50548</v>
      </c>
      <c r="BC4499" t="s">
        <v>79</v>
      </c>
      <c r="BH4499" t="s">
        <v>27103</v>
      </c>
      <c r="BI4499" t="s">
        <v>67</v>
      </c>
      <c r="BJ4499">
        <v>473747482</v>
      </c>
    </row>
    <row r="4500" spans="1:62" x14ac:dyDescent="0.25">
      <c r="A4500" t="s">
        <v>27168</v>
      </c>
      <c r="B4500" s="2">
        <v>43517</v>
      </c>
      <c r="C4500" t="s">
        <v>63</v>
      </c>
      <c r="D4500" s="3">
        <v>43472.392582222223</v>
      </c>
      <c r="E4500" t="s">
        <v>117</v>
      </c>
      <c r="H4500" t="s">
        <v>8768</v>
      </c>
      <c r="J4500" t="s">
        <v>8334</v>
      </c>
      <c r="L4500" t="s">
        <v>3586</v>
      </c>
      <c r="M4500" t="s">
        <v>105</v>
      </c>
      <c r="N4500">
        <v>76527</v>
      </c>
      <c r="O4500" t="s">
        <v>70</v>
      </c>
      <c r="Q4500" t="s">
        <v>8335</v>
      </c>
      <c r="S4500" t="s">
        <v>72</v>
      </c>
      <c r="T4500" t="s">
        <v>1855</v>
      </c>
      <c r="U4500" t="s">
        <v>6225</v>
      </c>
      <c r="V4500" t="s">
        <v>738</v>
      </c>
      <c r="W4500" t="s">
        <v>105</v>
      </c>
      <c r="X4500" t="s">
        <v>1758</v>
      </c>
      <c r="Y4500" t="str">
        <f>"53-7062"</f>
        <v>53-7062</v>
      </c>
      <c r="Z4500" t="s">
        <v>337</v>
      </c>
      <c r="AA4500">
        <v>212311</v>
      </c>
      <c r="AB4500">
        <v>50</v>
      </c>
      <c r="AD4500" t="s">
        <v>79</v>
      </c>
      <c r="AE4500" t="s">
        <v>95</v>
      </c>
      <c r="AF4500">
        <v>40</v>
      </c>
      <c r="AG4500" s="4">
        <v>0.33333333333333331</v>
      </c>
      <c r="AH4500" s="4">
        <v>0.70833333333333337</v>
      </c>
      <c r="AI4500" s="5">
        <v>13.87</v>
      </c>
      <c r="AJ4500">
        <v>20.81</v>
      </c>
      <c r="AL4500" t="s">
        <v>81</v>
      </c>
      <c r="AM4500" t="s">
        <v>82</v>
      </c>
      <c r="AO4500" t="s">
        <v>83</v>
      </c>
      <c r="AR4500" t="s">
        <v>82</v>
      </c>
      <c r="AT4500" t="s">
        <v>82</v>
      </c>
      <c r="AW4500" t="s">
        <v>72</v>
      </c>
      <c r="AX4500">
        <v>1</v>
      </c>
      <c r="AY4500" t="s">
        <v>8549</v>
      </c>
      <c r="AZ4500" t="s">
        <v>8769</v>
      </c>
      <c r="BA4500" t="s">
        <v>105</v>
      </c>
      <c r="BB4500">
        <v>79533</v>
      </c>
      <c r="BC4500" t="s">
        <v>79</v>
      </c>
      <c r="BH4500" t="s">
        <v>8770</v>
      </c>
      <c r="BJ4500">
        <v>204628307</v>
      </c>
    </row>
    <row r="4501" spans="1:62" x14ac:dyDescent="0.25">
      <c r="A4501" t="s">
        <v>27198</v>
      </c>
      <c r="B4501" s="2">
        <v>43517</v>
      </c>
      <c r="C4501" t="s">
        <v>63</v>
      </c>
      <c r="D4501" s="3">
        <v>43472.382951724539</v>
      </c>
      <c r="E4501" t="s">
        <v>64</v>
      </c>
      <c r="F4501" s="2">
        <v>43556</v>
      </c>
      <c r="G4501" s="2">
        <v>43799</v>
      </c>
      <c r="H4501" t="s">
        <v>27199</v>
      </c>
      <c r="J4501" t="s">
        <v>27200</v>
      </c>
      <c r="L4501" t="s">
        <v>27201</v>
      </c>
      <c r="M4501" t="s">
        <v>844</v>
      </c>
      <c r="N4501">
        <v>60403</v>
      </c>
      <c r="O4501" t="s">
        <v>70</v>
      </c>
      <c r="Q4501" t="s">
        <v>27202</v>
      </c>
      <c r="S4501" t="s">
        <v>72</v>
      </c>
      <c r="T4501" t="s">
        <v>1917</v>
      </c>
      <c r="U4501" t="s">
        <v>1918</v>
      </c>
      <c r="V4501" t="s">
        <v>1919</v>
      </c>
      <c r="W4501" t="s">
        <v>105</v>
      </c>
      <c r="X4501" t="s">
        <v>106</v>
      </c>
      <c r="Y4501" t="str">
        <f>"37-3011"</f>
        <v>37-3011</v>
      </c>
      <c r="Z4501" t="s">
        <v>94</v>
      </c>
      <c r="AA4501">
        <v>561730</v>
      </c>
      <c r="AB4501">
        <v>8</v>
      </c>
      <c r="AC4501">
        <v>8</v>
      </c>
      <c r="AD4501" t="s">
        <v>79</v>
      </c>
      <c r="AE4501" t="s">
        <v>80</v>
      </c>
      <c r="AF4501">
        <v>35</v>
      </c>
      <c r="AG4501" s="4">
        <v>0.29166666666666669</v>
      </c>
      <c r="AH4501" s="4">
        <v>0.64583333333333337</v>
      </c>
      <c r="AI4501" s="5">
        <v>15.59</v>
      </c>
      <c r="AJ4501">
        <v>23.39</v>
      </c>
      <c r="AL4501" t="s">
        <v>81</v>
      </c>
      <c r="AM4501" t="s">
        <v>82</v>
      </c>
      <c r="AO4501" t="s">
        <v>83</v>
      </c>
      <c r="AR4501" t="s">
        <v>82</v>
      </c>
      <c r="AT4501" t="s">
        <v>82</v>
      </c>
      <c r="AW4501" t="s">
        <v>82</v>
      </c>
      <c r="AY4501" t="s">
        <v>27201</v>
      </c>
      <c r="AZ4501" t="s">
        <v>847</v>
      </c>
      <c r="BA4501" t="s">
        <v>844</v>
      </c>
      <c r="BB4501">
        <v>60403</v>
      </c>
      <c r="BC4501" t="s">
        <v>79</v>
      </c>
      <c r="BH4501" t="s">
        <v>27200</v>
      </c>
      <c r="BJ4501">
        <v>364448876</v>
      </c>
    </row>
    <row r="4502" spans="1:62" x14ac:dyDescent="0.25">
      <c r="A4502" t="s">
        <v>27277</v>
      </c>
      <c r="B4502" s="2">
        <v>43517</v>
      </c>
      <c r="C4502" t="s">
        <v>63</v>
      </c>
      <c r="D4502" s="3">
        <v>43472.384443043979</v>
      </c>
      <c r="E4502" t="s">
        <v>64</v>
      </c>
      <c r="F4502" s="2">
        <v>43556</v>
      </c>
      <c r="G4502" s="2">
        <v>43812</v>
      </c>
      <c r="H4502" t="s">
        <v>27278</v>
      </c>
      <c r="J4502" t="s">
        <v>27279</v>
      </c>
      <c r="L4502" t="s">
        <v>3882</v>
      </c>
      <c r="M4502" t="s">
        <v>105</v>
      </c>
      <c r="N4502">
        <v>76244</v>
      </c>
      <c r="O4502" t="s">
        <v>70</v>
      </c>
      <c r="Q4502" t="s">
        <v>27280</v>
      </c>
      <c r="S4502" t="s">
        <v>72</v>
      </c>
      <c r="T4502" t="s">
        <v>7495</v>
      </c>
      <c r="U4502" t="s">
        <v>6225</v>
      </c>
      <c r="V4502" t="s">
        <v>738</v>
      </c>
      <c r="W4502" t="s">
        <v>105</v>
      </c>
      <c r="X4502" t="s">
        <v>27281</v>
      </c>
      <c r="Y4502" t="str">
        <f>"37-3011"</f>
        <v>37-3011</v>
      </c>
      <c r="Z4502" t="s">
        <v>94</v>
      </c>
      <c r="AA4502">
        <v>561730</v>
      </c>
      <c r="AB4502">
        <v>10</v>
      </c>
      <c r="AC4502">
        <v>10</v>
      </c>
      <c r="AD4502" t="s">
        <v>79</v>
      </c>
      <c r="AE4502" t="s">
        <v>95</v>
      </c>
      <c r="AF4502">
        <v>40</v>
      </c>
      <c r="AG4502" s="4">
        <v>0.3125</v>
      </c>
      <c r="AH4502" s="4">
        <v>0.64583333333333337</v>
      </c>
      <c r="AI4502" s="5">
        <v>12.75</v>
      </c>
      <c r="AJ4502">
        <v>19.13</v>
      </c>
      <c r="AK4502">
        <v>23.25</v>
      </c>
      <c r="AL4502" t="s">
        <v>81</v>
      </c>
      <c r="AM4502" t="s">
        <v>82</v>
      </c>
      <c r="AO4502" t="s">
        <v>83</v>
      </c>
      <c r="AR4502" t="s">
        <v>82</v>
      </c>
      <c r="AT4502" t="s">
        <v>82</v>
      </c>
      <c r="AW4502" t="s">
        <v>72</v>
      </c>
      <c r="AX4502">
        <v>3</v>
      </c>
      <c r="AY4502" t="s">
        <v>3882</v>
      </c>
      <c r="AZ4502" t="s">
        <v>1428</v>
      </c>
      <c r="BA4502" t="s">
        <v>105</v>
      </c>
      <c r="BB4502">
        <v>76244</v>
      </c>
      <c r="BC4502" t="s">
        <v>79</v>
      </c>
      <c r="BH4502" t="s">
        <v>27279</v>
      </c>
      <c r="BJ4502">
        <v>201298251</v>
      </c>
    </row>
    <row r="4503" spans="1:62" x14ac:dyDescent="0.25">
      <c r="A4503" t="s">
        <v>27448</v>
      </c>
      <c r="B4503" s="2">
        <v>43517</v>
      </c>
      <c r="C4503" t="s">
        <v>63</v>
      </c>
      <c r="D4503" s="3">
        <v>43472.382832303243</v>
      </c>
      <c r="E4503" t="s">
        <v>64</v>
      </c>
      <c r="F4503" s="2">
        <v>43556</v>
      </c>
      <c r="G4503" s="2">
        <v>43813</v>
      </c>
      <c r="H4503" t="s">
        <v>5977</v>
      </c>
      <c r="J4503" t="s">
        <v>5978</v>
      </c>
      <c r="K4503" t="s">
        <v>5979</v>
      </c>
      <c r="L4503" t="s">
        <v>4180</v>
      </c>
      <c r="M4503" t="s">
        <v>626</v>
      </c>
      <c r="N4503">
        <v>72223</v>
      </c>
      <c r="O4503" t="s">
        <v>70</v>
      </c>
      <c r="Q4503" t="s">
        <v>5980</v>
      </c>
      <c r="S4503" t="s">
        <v>72</v>
      </c>
      <c r="T4503" t="s">
        <v>2824</v>
      </c>
      <c r="U4503" t="s">
        <v>3543</v>
      </c>
      <c r="V4503" t="s">
        <v>642</v>
      </c>
      <c r="W4503" t="s">
        <v>105</v>
      </c>
      <c r="X4503" t="s">
        <v>106</v>
      </c>
      <c r="Y4503" t="str">
        <f>"37-3011"</f>
        <v>37-3011</v>
      </c>
      <c r="Z4503" t="s">
        <v>94</v>
      </c>
      <c r="AA4503">
        <v>561730</v>
      </c>
      <c r="AB4503">
        <v>15</v>
      </c>
      <c r="AC4503">
        <v>15</v>
      </c>
      <c r="AD4503" t="s">
        <v>79</v>
      </c>
      <c r="AE4503" t="s">
        <v>95</v>
      </c>
      <c r="AF4503">
        <v>40</v>
      </c>
      <c r="AG4503" s="4">
        <v>0.33333333333333331</v>
      </c>
      <c r="AH4503" s="4">
        <v>0.70833333333333337</v>
      </c>
      <c r="AI4503" s="5">
        <v>11.86</v>
      </c>
      <c r="AJ4503">
        <v>17.79</v>
      </c>
      <c r="AK4503">
        <v>21</v>
      </c>
      <c r="AL4503" t="s">
        <v>81</v>
      </c>
      <c r="AM4503" t="s">
        <v>82</v>
      </c>
      <c r="AO4503" t="s">
        <v>83</v>
      </c>
      <c r="AR4503" t="s">
        <v>82</v>
      </c>
      <c r="AT4503" t="s">
        <v>82</v>
      </c>
      <c r="AW4503" t="s">
        <v>82</v>
      </c>
      <c r="AY4503" t="s">
        <v>4180</v>
      </c>
      <c r="AZ4503" t="s">
        <v>4182</v>
      </c>
      <c r="BA4503" t="s">
        <v>626</v>
      </c>
      <c r="BB4503">
        <v>72223</v>
      </c>
      <c r="BC4503" t="s">
        <v>79</v>
      </c>
      <c r="BH4503" t="s">
        <v>5978</v>
      </c>
      <c r="BJ4503">
        <v>20560787</v>
      </c>
    </row>
    <row r="4504" spans="1:62" x14ac:dyDescent="0.25">
      <c r="A4504" t="s">
        <v>27484</v>
      </c>
      <c r="B4504" s="2">
        <v>43517</v>
      </c>
      <c r="C4504" t="s">
        <v>63</v>
      </c>
      <c r="D4504" s="3">
        <v>43472.383105856483</v>
      </c>
      <c r="E4504" t="s">
        <v>64</v>
      </c>
      <c r="F4504" s="2">
        <v>43556</v>
      </c>
      <c r="G4504" s="2">
        <v>43814</v>
      </c>
      <c r="H4504" t="s">
        <v>27485</v>
      </c>
      <c r="J4504" t="s">
        <v>27486</v>
      </c>
      <c r="L4504" t="s">
        <v>3927</v>
      </c>
      <c r="M4504" t="s">
        <v>105</v>
      </c>
      <c r="N4504">
        <v>78006</v>
      </c>
      <c r="O4504" t="s">
        <v>70</v>
      </c>
      <c r="Q4504" t="s">
        <v>27487</v>
      </c>
      <c r="S4504" t="s">
        <v>72</v>
      </c>
      <c r="T4504" t="s">
        <v>1855</v>
      </c>
      <c r="U4504" t="s">
        <v>1856</v>
      </c>
      <c r="V4504" t="s">
        <v>863</v>
      </c>
      <c r="W4504" t="s">
        <v>105</v>
      </c>
      <c r="X4504" t="s">
        <v>106</v>
      </c>
      <c r="Y4504" t="str">
        <f>"37-3011"</f>
        <v>37-3011</v>
      </c>
      <c r="Z4504" t="s">
        <v>94</v>
      </c>
      <c r="AA4504">
        <v>561730</v>
      </c>
      <c r="AB4504">
        <v>7</v>
      </c>
      <c r="AC4504">
        <v>7</v>
      </c>
      <c r="AD4504" t="s">
        <v>79</v>
      </c>
      <c r="AE4504" t="s">
        <v>95</v>
      </c>
      <c r="AF4504">
        <v>40</v>
      </c>
      <c r="AG4504" s="4">
        <v>0.33333333333333331</v>
      </c>
      <c r="AH4504" s="4">
        <v>0.70833333333333337</v>
      </c>
      <c r="AI4504" s="5">
        <v>13.02</v>
      </c>
      <c r="AJ4504">
        <v>19.53</v>
      </c>
      <c r="AL4504" t="s">
        <v>81</v>
      </c>
      <c r="AM4504" t="s">
        <v>82</v>
      </c>
      <c r="AO4504" t="s">
        <v>83</v>
      </c>
      <c r="AR4504" t="s">
        <v>82</v>
      </c>
      <c r="AT4504" t="s">
        <v>82</v>
      </c>
      <c r="AW4504" t="s">
        <v>72</v>
      </c>
      <c r="AX4504">
        <v>3</v>
      </c>
      <c r="AY4504" t="s">
        <v>3927</v>
      </c>
      <c r="AZ4504" t="s">
        <v>4864</v>
      </c>
      <c r="BA4504" t="s">
        <v>105</v>
      </c>
      <c r="BB4504">
        <v>78006</v>
      </c>
      <c r="BC4504" t="s">
        <v>79</v>
      </c>
      <c r="BH4504" t="s">
        <v>27486</v>
      </c>
      <c r="BJ4504">
        <v>462383554</v>
      </c>
    </row>
    <row r="4505" spans="1:62" x14ac:dyDescent="0.25">
      <c r="A4505" t="s">
        <v>27576</v>
      </c>
      <c r="B4505" s="2">
        <v>43517</v>
      </c>
      <c r="C4505" t="s">
        <v>63</v>
      </c>
      <c r="D4505" s="3">
        <v>43472.381257361114</v>
      </c>
      <c r="E4505" t="s">
        <v>64</v>
      </c>
      <c r="F4505" s="2">
        <v>43556</v>
      </c>
      <c r="G4505" s="2">
        <v>43800</v>
      </c>
      <c r="H4505" t="s">
        <v>25035</v>
      </c>
      <c r="J4505" t="s">
        <v>25036</v>
      </c>
      <c r="L4505" t="s">
        <v>2058</v>
      </c>
      <c r="M4505" t="s">
        <v>105</v>
      </c>
      <c r="N4505">
        <v>78633</v>
      </c>
      <c r="O4505" t="s">
        <v>70</v>
      </c>
      <c r="Q4505" t="s">
        <v>27245</v>
      </c>
      <c r="S4505" t="s">
        <v>72</v>
      </c>
      <c r="T4505" t="s">
        <v>1855</v>
      </c>
      <c r="U4505" t="s">
        <v>6225</v>
      </c>
      <c r="V4505" t="s">
        <v>738</v>
      </c>
      <c r="W4505" t="s">
        <v>105</v>
      </c>
      <c r="X4505" t="s">
        <v>1758</v>
      </c>
      <c r="Y4505" t="str">
        <f>"53-7062"</f>
        <v>53-7062</v>
      </c>
      <c r="Z4505" t="s">
        <v>337</v>
      </c>
      <c r="AA4505">
        <v>327991</v>
      </c>
      <c r="AB4505">
        <v>24</v>
      </c>
      <c r="AC4505">
        <v>24</v>
      </c>
      <c r="AD4505" t="s">
        <v>79</v>
      </c>
      <c r="AE4505" t="s">
        <v>95</v>
      </c>
      <c r="AF4505">
        <v>40</v>
      </c>
      <c r="AG4505" s="4">
        <v>0.33333333333333331</v>
      </c>
      <c r="AH4505" s="4">
        <v>0.70833333333333337</v>
      </c>
      <c r="AI4505" s="5">
        <v>12.88</v>
      </c>
      <c r="AJ4505">
        <v>19.32</v>
      </c>
      <c r="AL4505" t="s">
        <v>81</v>
      </c>
      <c r="AM4505" t="s">
        <v>82</v>
      </c>
      <c r="AO4505" t="s">
        <v>83</v>
      </c>
      <c r="AR4505" t="s">
        <v>82</v>
      </c>
      <c r="AT4505" t="s">
        <v>82</v>
      </c>
      <c r="AW4505" t="s">
        <v>82</v>
      </c>
      <c r="AY4505" t="s">
        <v>2058</v>
      </c>
      <c r="AZ4505" t="s">
        <v>2062</v>
      </c>
      <c r="BA4505" t="s">
        <v>105</v>
      </c>
      <c r="BB4505">
        <v>78633</v>
      </c>
      <c r="BC4505" t="s">
        <v>87</v>
      </c>
      <c r="BH4505" t="s">
        <v>25036</v>
      </c>
      <c r="BJ4505">
        <v>742980359</v>
      </c>
    </row>
    <row r="4506" spans="1:62" x14ac:dyDescent="0.25">
      <c r="A4506" t="s">
        <v>27578</v>
      </c>
      <c r="B4506" s="2">
        <v>43517</v>
      </c>
      <c r="C4506" t="s">
        <v>63</v>
      </c>
      <c r="D4506" s="3">
        <v>43472.383416747682</v>
      </c>
      <c r="E4506" t="s">
        <v>64</v>
      </c>
      <c r="F4506" s="2">
        <v>43556</v>
      </c>
      <c r="G4506" s="2">
        <v>43830</v>
      </c>
      <c r="H4506" t="s">
        <v>27579</v>
      </c>
      <c r="J4506" t="s">
        <v>27580</v>
      </c>
      <c r="L4506" t="s">
        <v>738</v>
      </c>
      <c r="M4506" t="s">
        <v>105</v>
      </c>
      <c r="N4506">
        <v>78727</v>
      </c>
      <c r="O4506" t="s">
        <v>70</v>
      </c>
      <c r="Q4506" t="s">
        <v>27581</v>
      </c>
      <c r="S4506" t="s">
        <v>72</v>
      </c>
      <c r="T4506" t="s">
        <v>1855</v>
      </c>
      <c r="U4506" t="s">
        <v>1856</v>
      </c>
      <c r="V4506" t="s">
        <v>863</v>
      </c>
      <c r="W4506" t="s">
        <v>105</v>
      </c>
      <c r="X4506" t="s">
        <v>1758</v>
      </c>
      <c r="Y4506" t="str">
        <f>"37-3011"</f>
        <v>37-3011</v>
      </c>
      <c r="Z4506" t="s">
        <v>94</v>
      </c>
      <c r="AA4506">
        <v>561730</v>
      </c>
      <c r="AB4506">
        <v>9</v>
      </c>
      <c r="AC4506">
        <v>9</v>
      </c>
      <c r="AD4506" t="s">
        <v>79</v>
      </c>
      <c r="AE4506" t="s">
        <v>95</v>
      </c>
      <c r="AF4506">
        <v>40</v>
      </c>
      <c r="AG4506" s="4">
        <v>0.33333333333333331</v>
      </c>
      <c r="AH4506" s="4">
        <v>0.70833333333333337</v>
      </c>
      <c r="AI4506" s="5">
        <v>13.91</v>
      </c>
      <c r="AJ4506">
        <v>20.87</v>
      </c>
      <c r="AK4506">
        <v>24</v>
      </c>
      <c r="AL4506" t="s">
        <v>81</v>
      </c>
      <c r="AM4506" t="s">
        <v>82</v>
      </c>
      <c r="AO4506" t="s">
        <v>83</v>
      </c>
      <c r="AR4506" t="s">
        <v>82</v>
      </c>
      <c r="AT4506" t="s">
        <v>82</v>
      </c>
      <c r="AW4506" t="s">
        <v>72</v>
      </c>
      <c r="AX4506">
        <v>1</v>
      </c>
      <c r="AY4506" t="s">
        <v>738</v>
      </c>
      <c r="AZ4506" t="s">
        <v>2422</v>
      </c>
      <c r="BA4506" t="s">
        <v>105</v>
      </c>
      <c r="BB4506">
        <v>78727</v>
      </c>
      <c r="BC4506" t="s">
        <v>79</v>
      </c>
      <c r="BH4506" t="s">
        <v>27582</v>
      </c>
      <c r="BJ4506">
        <v>742981342</v>
      </c>
    </row>
    <row r="4507" spans="1:62" x14ac:dyDescent="0.25">
      <c r="A4507" t="s">
        <v>27890</v>
      </c>
      <c r="B4507" s="2">
        <v>43517</v>
      </c>
      <c r="C4507" t="s">
        <v>63</v>
      </c>
      <c r="D4507" s="3">
        <v>43472.381008402779</v>
      </c>
      <c r="E4507" t="s">
        <v>64</v>
      </c>
      <c r="F4507" s="2">
        <v>43556</v>
      </c>
      <c r="G4507" s="2">
        <v>43778</v>
      </c>
      <c r="H4507" t="s">
        <v>27891</v>
      </c>
      <c r="I4507" t="s">
        <v>27892</v>
      </c>
      <c r="J4507" t="s">
        <v>5787</v>
      </c>
      <c r="L4507" t="s">
        <v>5477</v>
      </c>
      <c r="M4507" t="s">
        <v>147</v>
      </c>
      <c r="N4507">
        <v>19462</v>
      </c>
      <c r="O4507" t="s">
        <v>70</v>
      </c>
      <c r="P4507" t="s">
        <v>67</v>
      </c>
      <c r="Q4507" t="s">
        <v>5788</v>
      </c>
      <c r="S4507" t="s">
        <v>72</v>
      </c>
      <c r="T4507" t="s">
        <v>5946</v>
      </c>
      <c r="U4507" t="s">
        <v>5854</v>
      </c>
      <c r="V4507" t="s">
        <v>5791</v>
      </c>
      <c r="W4507" t="s">
        <v>232</v>
      </c>
      <c r="X4507" t="s">
        <v>106</v>
      </c>
      <c r="Y4507" t="str">
        <f>"37-3011"</f>
        <v>37-3011</v>
      </c>
      <c r="Z4507" t="s">
        <v>94</v>
      </c>
      <c r="AA4507">
        <v>561730</v>
      </c>
      <c r="AB4507">
        <v>60</v>
      </c>
      <c r="AC4507">
        <v>60</v>
      </c>
      <c r="AD4507" t="s">
        <v>79</v>
      </c>
      <c r="AE4507" t="s">
        <v>80</v>
      </c>
      <c r="AF4507">
        <v>40</v>
      </c>
      <c r="AG4507" s="4">
        <v>0.29166666666666669</v>
      </c>
      <c r="AH4507" s="4">
        <v>0.64583333333333337</v>
      </c>
      <c r="AI4507" s="5">
        <v>15.39</v>
      </c>
      <c r="AJ4507">
        <v>23.09</v>
      </c>
      <c r="AL4507" t="s">
        <v>81</v>
      </c>
      <c r="AM4507" t="s">
        <v>82</v>
      </c>
      <c r="AO4507" t="s">
        <v>83</v>
      </c>
      <c r="AP4507" t="s">
        <v>67</v>
      </c>
      <c r="AQ4507" t="s">
        <v>67</v>
      </c>
      <c r="AR4507" t="s">
        <v>82</v>
      </c>
      <c r="AT4507" t="s">
        <v>82</v>
      </c>
      <c r="AW4507" t="s">
        <v>82</v>
      </c>
      <c r="AY4507" t="s">
        <v>7348</v>
      </c>
      <c r="AZ4507" t="s">
        <v>3775</v>
      </c>
      <c r="BA4507" t="s">
        <v>136</v>
      </c>
      <c r="BB4507">
        <v>21046</v>
      </c>
      <c r="BC4507" t="s">
        <v>79</v>
      </c>
      <c r="BH4507" t="s">
        <v>27893</v>
      </c>
      <c r="BJ4507">
        <v>421724313</v>
      </c>
    </row>
    <row r="4508" spans="1:62" x14ac:dyDescent="0.25">
      <c r="A4508" t="s">
        <v>28155</v>
      </c>
      <c r="B4508" s="2">
        <v>43517</v>
      </c>
      <c r="C4508" t="s">
        <v>63</v>
      </c>
      <c r="D4508" s="3">
        <v>43472.386147523146</v>
      </c>
      <c r="E4508" t="s">
        <v>64</v>
      </c>
      <c r="F4508" s="2">
        <v>43556</v>
      </c>
      <c r="G4508" s="2">
        <v>43769</v>
      </c>
      <c r="H4508" t="s">
        <v>4298</v>
      </c>
      <c r="J4508" t="s">
        <v>4299</v>
      </c>
      <c r="L4508" t="s">
        <v>4300</v>
      </c>
      <c r="M4508" t="s">
        <v>626</v>
      </c>
      <c r="N4508">
        <v>72135</v>
      </c>
      <c r="O4508" t="s">
        <v>70</v>
      </c>
      <c r="Q4508" t="s">
        <v>4301</v>
      </c>
      <c r="S4508" t="s">
        <v>72</v>
      </c>
      <c r="T4508" t="s">
        <v>640</v>
      </c>
      <c r="U4508" t="s">
        <v>641</v>
      </c>
      <c r="V4508" t="s">
        <v>642</v>
      </c>
      <c r="W4508" t="s">
        <v>105</v>
      </c>
      <c r="X4508" t="s">
        <v>1844</v>
      </c>
      <c r="Y4508" t="str">
        <f>"35-2014"</f>
        <v>35-2014</v>
      </c>
      <c r="Z4508" t="s">
        <v>301</v>
      </c>
      <c r="AA4508">
        <v>713910</v>
      </c>
      <c r="AB4508">
        <v>1</v>
      </c>
      <c r="AC4508">
        <v>1</v>
      </c>
      <c r="AD4508" t="s">
        <v>79</v>
      </c>
      <c r="AE4508" t="s">
        <v>95</v>
      </c>
      <c r="AF4508">
        <v>40</v>
      </c>
      <c r="AG4508" s="4">
        <v>0.375</v>
      </c>
      <c r="AH4508" s="4">
        <v>0.75</v>
      </c>
      <c r="AI4508" s="5">
        <v>11.83</v>
      </c>
      <c r="AJ4508">
        <v>17.75</v>
      </c>
      <c r="AL4508" t="s">
        <v>81</v>
      </c>
      <c r="AM4508" t="s">
        <v>82</v>
      </c>
      <c r="AO4508" t="s">
        <v>83</v>
      </c>
      <c r="AR4508" t="s">
        <v>82</v>
      </c>
      <c r="AT4508" t="s">
        <v>82</v>
      </c>
      <c r="AW4508" t="s">
        <v>72</v>
      </c>
      <c r="AX4508">
        <v>1</v>
      </c>
      <c r="AY4508" t="s">
        <v>4300</v>
      </c>
      <c r="AZ4508" t="s">
        <v>4182</v>
      </c>
      <c r="BA4508" t="s">
        <v>626</v>
      </c>
      <c r="BB4508">
        <v>72135</v>
      </c>
      <c r="BC4508" t="s">
        <v>87</v>
      </c>
      <c r="BH4508" t="s">
        <v>4299</v>
      </c>
      <c r="BJ4508">
        <v>760710398</v>
      </c>
    </row>
    <row r="4509" spans="1:62" x14ac:dyDescent="0.25">
      <c r="A4509" t="s">
        <v>28192</v>
      </c>
      <c r="B4509" s="2">
        <v>43517</v>
      </c>
      <c r="C4509" t="s">
        <v>63</v>
      </c>
      <c r="D4509" s="3">
        <v>43472.393200219907</v>
      </c>
      <c r="E4509" t="s">
        <v>91</v>
      </c>
      <c r="H4509" t="s">
        <v>28193</v>
      </c>
      <c r="I4509" t="s">
        <v>28194</v>
      </c>
      <c r="J4509" t="s">
        <v>28195</v>
      </c>
      <c r="L4509" t="s">
        <v>8408</v>
      </c>
      <c r="M4509" t="s">
        <v>105</v>
      </c>
      <c r="N4509">
        <v>76049</v>
      </c>
      <c r="O4509" t="s">
        <v>70</v>
      </c>
      <c r="Q4509" t="s">
        <v>28196</v>
      </c>
      <c r="S4509" t="s">
        <v>72</v>
      </c>
      <c r="T4509" t="s">
        <v>1855</v>
      </c>
      <c r="U4509" t="s">
        <v>6225</v>
      </c>
      <c r="V4509" t="s">
        <v>738</v>
      </c>
      <c r="W4509" t="s">
        <v>105</v>
      </c>
      <c r="X4509" t="s">
        <v>1758</v>
      </c>
      <c r="Y4509" t="str">
        <f>"37-3011"</f>
        <v>37-3011</v>
      </c>
      <c r="Z4509" t="s">
        <v>94</v>
      </c>
      <c r="AA4509">
        <v>1114</v>
      </c>
      <c r="AB4509">
        <v>9</v>
      </c>
      <c r="AD4509" t="s">
        <v>79</v>
      </c>
      <c r="AE4509" t="s">
        <v>95</v>
      </c>
      <c r="AF4509">
        <v>40</v>
      </c>
      <c r="AG4509" s="4">
        <v>0.33333333333333331</v>
      </c>
      <c r="AH4509" s="4">
        <v>0.70833333333333337</v>
      </c>
      <c r="AI4509" s="5">
        <v>12.42</v>
      </c>
      <c r="AJ4509">
        <v>18.649999999999999</v>
      </c>
      <c r="AK4509">
        <v>22.5</v>
      </c>
      <c r="AL4509" t="s">
        <v>81</v>
      </c>
      <c r="AM4509" t="s">
        <v>82</v>
      </c>
      <c r="AO4509" t="s">
        <v>83</v>
      </c>
      <c r="AR4509" t="s">
        <v>82</v>
      </c>
      <c r="AT4509" t="s">
        <v>82</v>
      </c>
      <c r="AW4509" t="s">
        <v>72</v>
      </c>
      <c r="AX4509">
        <v>3</v>
      </c>
      <c r="AY4509" t="s">
        <v>8408</v>
      </c>
      <c r="AZ4509" t="s">
        <v>8410</v>
      </c>
      <c r="BA4509" t="s">
        <v>105</v>
      </c>
      <c r="BB4509">
        <v>76049</v>
      </c>
      <c r="BC4509" t="s">
        <v>79</v>
      </c>
      <c r="BH4509" t="s">
        <v>28195</v>
      </c>
      <c r="BJ4509">
        <v>470939474</v>
      </c>
    </row>
    <row r="4510" spans="1:62" x14ac:dyDescent="0.25">
      <c r="A4510" t="s">
        <v>28197</v>
      </c>
      <c r="B4510" s="2">
        <v>43517</v>
      </c>
      <c r="C4510" t="s">
        <v>63</v>
      </c>
      <c r="D4510" s="3">
        <v>43472.385041979163</v>
      </c>
      <c r="E4510" t="s">
        <v>64</v>
      </c>
      <c r="F4510" s="2">
        <v>43556</v>
      </c>
      <c r="G4510" s="2">
        <v>43785</v>
      </c>
      <c r="H4510" t="s">
        <v>28198</v>
      </c>
      <c r="J4510" t="s">
        <v>28199</v>
      </c>
      <c r="L4510" t="s">
        <v>1225</v>
      </c>
      <c r="M4510" t="s">
        <v>105</v>
      </c>
      <c r="N4510">
        <v>75220</v>
      </c>
      <c r="O4510" t="s">
        <v>70</v>
      </c>
      <c r="Q4510" t="s">
        <v>28200</v>
      </c>
      <c r="S4510" t="s">
        <v>72</v>
      </c>
      <c r="T4510" t="s">
        <v>1917</v>
      </c>
      <c r="U4510" t="s">
        <v>1918</v>
      </c>
      <c r="V4510" t="s">
        <v>1919</v>
      </c>
      <c r="W4510" t="s">
        <v>105</v>
      </c>
      <c r="X4510" t="s">
        <v>106</v>
      </c>
      <c r="Y4510" t="str">
        <f>"37-3011"</f>
        <v>37-3011</v>
      </c>
      <c r="Z4510" t="s">
        <v>94</v>
      </c>
      <c r="AA4510">
        <v>561730</v>
      </c>
      <c r="AB4510">
        <v>20</v>
      </c>
      <c r="AC4510">
        <v>20</v>
      </c>
      <c r="AD4510" t="s">
        <v>79</v>
      </c>
      <c r="AE4510" t="s">
        <v>95</v>
      </c>
      <c r="AF4510">
        <v>35</v>
      </c>
      <c r="AG4510" s="4">
        <v>0.27083333333333331</v>
      </c>
      <c r="AH4510" s="4">
        <v>0.64583333333333337</v>
      </c>
      <c r="AI4510" s="5">
        <v>13.94</v>
      </c>
      <c r="AJ4510">
        <v>20.91</v>
      </c>
      <c r="AL4510" t="s">
        <v>81</v>
      </c>
      <c r="AM4510" t="s">
        <v>82</v>
      </c>
      <c r="AO4510" t="s">
        <v>83</v>
      </c>
      <c r="AR4510" t="s">
        <v>82</v>
      </c>
      <c r="AT4510" t="s">
        <v>82</v>
      </c>
      <c r="AW4510" t="s">
        <v>82</v>
      </c>
      <c r="AY4510" t="s">
        <v>1225</v>
      </c>
      <c r="AZ4510" t="s">
        <v>1225</v>
      </c>
      <c r="BA4510" t="s">
        <v>105</v>
      </c>
      <c r="BB4510">
        <v>75220</v>
      </c>
      <c r="BC4510" t="s">
        <v>79</v>
      </c>
      <c r="BH4510" t="s">
        <v>28199</v>
      </c>
      <c r="BJ4510">
        <v>752414017</v>
      </c>
    </row>
    <row r="4511" spans="1:62" x14ac:dyDescent="0.25">
      <c r="A4511" t="s">
        <v>28228</v>
      </c>
      <c r="B4511" s="2">
        <v>43517</v>
      </c>
      <c r="C4511" t="s">
        <v>63</v>
      </c>
      <c r="D4511" s="3">
        <v>43472.383850347222</v>
      </c>
      <c r="E4511" t="s">
        <v>64</v>
      </c>
      <c r="F4511" s="2">
        <v>43556</v>
      </c>
      <c r="G4511" s="2">
        <v>43799</v>
      </c>
      <c r="H4511" t="s">
        <v>28229</v>
      </c>
      <c r="I4511" t="s">
        <v>28230</v>
      </c>
      <c r="J4511" t="s">
        <v>28231</v>
      </c>
      <c r="L4511" t="s">
        <v>2837</v>
      </c>
      <c r="M4511" t="s">
        <v>278</v>
      </c>
      <c r="N4511">
        <v>22079</v>
      </c>
      <c r="O4511" t="s">
        <v>70</v>
      </c>
      <c r="Q4511" t="s">
        <v>28232</v>
      </c>
      <c r="S4511" t="s">
        <v>72</v>
      </c>
      <c r="T4511" t="s">
        <v>640</v>
      </c>
      <c r="U4511" t="s">
        <v>4688</v>
      </c>
      <c r="V4511" t="s">
        <v>642</v>
      </c>
      <c r="W4511" t="s">
        <v>105</v>
      </c>
      <c r="X4511" t="s">
        <v>3828</v>
      </c>
      <c r="Y4511" t="str">
        <f>"53-7062"</f>
        <v>53-7062</v>
      </c>
      <c r="Z4511" t="s">
        <v>337</v>
      </c>
      <c r="AA4511">
        <v>484210</v>
      </c>
      <c r="AB4511">
        <v>20</v>
      </c>
      <c r="AC4511">
        <v>20</v>
      </c>
      <c r="AD4511" t="s">
        <v>79</v>
      </c>
      <c r="AE4511" t="s">
        <v>95</v>
      </c>
      <c r="AF4511">
        <v>40</v>
      </c>
      <c r="AG4511" s="4">
        <v>0.29166666666666669</v>
      </c>
      <c r="AH4511" s="4">
        <v>0.66666666666666663</v>
      </c>
      <c r="AI4511" s="5">
        <v>15.03</v>
      </c>
      <c r="AJ4511">
        <v>22.55</v>
      </c>
      <c r="AK4511">
        <v>39</v>
      </c>
      <c r="AL4511" t="s">
        <v>81</v>
      </c>
      <c r="AM4511" t="s">
        <v>82</v>
      </c>
      <c r="AO4511" t="s">
        <v>83</v>
      </c>
      <c r="AP4511" t="s">
        <v>67</v>
      </c>
      <c r="AQ4511" t="s">
        <v>67</v>
      </c>
      <c r="AR4511" t="s">
        <v>82</v>
      </c>
      <c r="AT4511" t="s">
        <v>82</v>
      </c>
      <c r="AW4511" t="s">
        <v>82</v>
      </c>
      <c r="AY4511" t="s">
        <v>2837</v>
      </c>
      <c r="AZ4511" t="s">
        <v>2839</v>
      </c>
      <c r="BA4511" t="s">
        <v>278</v>
      </c>
      <c r="BB4511">
        <v>22079</v>
      </c>
      <c r="BC4511" t="s">
        <v>79</v>
      </c>
      <c r="BH4511" t="s">
        <v>28231</v>
      </c>
      <c r="BJ4511">
        <v>203500459</v>
      </c>
    </row>
    <row r="4512" spans="1:62" x14ac:dyDescent="0.25">
      <c r="A4512" t="s">
        <v>28435</v>
      </c>
      <c r="B4512" s="2">
        <v>43517</v>
      </c>
      <c r="C4512" t="s">
        <v>63</v>
      </c>
      <c r="D4512" s="3">
        <v>43472.384726331016</v>
      </c>
      <c r="E4512" t="s">
        <v>64</v>
      </c>
      <c r="F4512" s="2">
        <v>43556</v>
      </c>
      <c r="G4512" s="2">
        <v>43784</v>
      </c>
      <c r="H4512" t="s">
        <v>13775</v>
      </c>
      <c r="I4512" t="s">
        <v>13776</v>
      </c>
      <c r="J4512" t="s">
        <v>13777</v>
      </c>
      <c r="L4512" t="s">
        <v>10086</v>
      </c>
      <c r="M4512" t="s">
        <v>105</v>
      </c>
      <c r="N4512">
        <v>75098</v>
      </c>
      <c r="O4512" t="s">
        <v>70</v>
      </c>
      <c r="Q4512" t="s">
        <v>13778</v>
      </c>
      <c r="S4512" t="s">
        <v>72</v>
      </c>
      <c r="T4512" t="s">
        <v>1917</v>
      </c>
      <c r="U4512" t="s">
        <v>1918</v>
      </c>
      <c r="V4512" t="s">
        <v>1919</v>
      </c>
      <c r="W4512" t="s">
        <v>105</v>
      </c>
      <c r="X4512" t="s">
        <v>106</v>
      </c>
      <c r="Y4512" t="str">
        <f>"37-3011"</f>
        <v>37-3011</v>
      </c>
      <c r="Z4512" t="s">
        <v>94</v>
      </c>
      <c r="AA4512">
        <v>561730</v>
      </c>
      <c r="AB4512">
        <v>8</v>
      </c>
      <c r="AC4512">
        <v>8</v>
      </c>
      <c r="AD4512" t="s">
        <v>79</v>
      </c>
      <c r="AE4512" t="s">
        <v>80</v>
      </c>
      <c r="AF4512">
        <v>40</v>
      </c>
      <c r="AG4512" s="4">
        <v>0.29166666666666669</v>
      </c>
      <c r="AH4512" s="4">
        <v>0.66666666666666663</v>
      </c>
      <c r="AI4512" s="5">
        <v>13.94</v>
      </c>
      <c r="AJ4512">
        <v>20.91</v>
      </c>
      <c r="AL4512" t="s">
        <v>81</v>
      </c>
      <c r="AM4512" t="s">
        <v>82</v>
      </c>
      <c r="AO4512" t="s">
        <v>83</v>
      </c>
      <c r="AR4512" t="s">
        <v>82</v>
      </c>
      <c r="AT4512" t="s">
        <v>82</v>
      </c>
      <c r="AW4512" t="s">
        <v>82</v>
      </c>
      <c r="AY4512" t="s">
        <v>10086</v>
      </c>
      <c r="AZ4512" t="s">
        <v>1594</v>
      </c>
      <c r="BA4512" t="s">
        <v>105</v>
      </c>
      <c r="BB4512">
        <v>75098</v>
      </c>
      <c r="BC4512" t="s">
        <v>79</v>
      </c>
      <c r="BH4512" t="s">
        <v>13777</v>
      </c>
      <c r="BJ4512">
        <v>752688494</v>
      </c>
    </row>
    <row r="4513" spans="1:62" x14ac:dyDescent="0.25">
      <c r="A4513" t="s">
        <v>28576</v>
      </c>
      <c r="B4513" s="2">
        <v>43517</v>
      </c>
      <c r="C4513" t="s">
        <v>63</v>
      </c>
      <c r="D4513" s="3">
        <v>43472.381340127315</v>
      </c>
      <c r="E4513" t="s">
        <v>64</v>
      </c>
      <c r="F4513" s="2">
        <v>43556</v>
      </c>
      <c r="G4513" s="2">
        <v>43778</v>
      </c>
      <c r="H4513" t="s">
        <v>28577</v>
      </c>
      <c r="I4513" t="s">
        <v>28578</v>
      </c>
      <c r="J4513" t="s">
        <v>5787</v>
      </c>
      <c r="L4513" t="s">
        <v>5477</v>
      </c>
      <c r="M4513" t="s">
        <v>147</v>
      </c>
      <c r="N4513">
        <v>19462</v>
      </c>
      <c r="O4513" t="s">
        <v>70</v>
      </c>
      <c r="P4513" t="s">
        <v>67</v>
      </c>
      <c r="Q4513" t="s">
        <v>5788</v>
      </c>
      <c r="S4513" t="s">
        <v>72</v>
      </c>
      <c r="T4513" t="s">
        <v>5946</v>
      </c>
      <c r="U4513" t="s">
        <v>5854</v>
      </c>
      <c r="V4513" t="s">
        <v>5791</v>
      </c>
      <c r="W4513" t="s">
        <v>232</v>
      </c>
      <c r="X4513" t="s">
        <v>106</v>
      </c>
      <c r="Y4513" t="str">
        <f>"37-3011"</f>
        <v>37-3011</v>
      </c>
      <c r="Z4513" t="s">
        <v>94</v>
      </c>
      <c r="AA4513">
        <v>561730</v>
      </c>
      <c r="AB4513">
        <v>30</v>
      </c>
      <c r="AC4513">
        <v>30</v>
      </c>
      <c r="AD4513" t="s">
        <v>79</v>
      </c>
      <c r="AE4513" t="s">
        <v>80</v>
      </c>
      <c r="AF4513">
        <v>40</v>
      </c>
      <c r="AG4513" s="4">
        <v>0.29166666666666669</v>
      </c>
      <c r="AH4513" s="4">
        <v>0.64583333333333337</v>
      </c>
      <c r="AI4513" s="5">
        <v>15.39</v>
      </c>
      <c r="AJ4513">
        <v>23.09</v>
      </c>
      <c r="AL4513" t="s">
        <v>81</v>
      </c>
      <c r="AM4513" t="s">
        <v>82</v>
      </c>
      <c r="AO4513" t="s">
        <v>83</v>
      </c>
      <c r="AP4513" t="s">
        <v>67</v>
      </c>
      <c r="AQ4513" t="s">
        <v>67</v>
      </c>
      <c r="AR4513" t="s">
        <v>82</v>
      </c>
      <c r="AT4513" t="s">
        <v>82</v>
      </c>
      <c r="AW4513" t="s">
        <v>82</v>
      </c>
      <c r="AY4513" t="s">
        <v>18625</v>
      </c>
      <c r="AZ4513" t="s">
        <v>291</v>
      </c>
      <c r="BA4513" t="s">
        <v>136</v>
      </c>
      <c r="BB4513">
        <v>20871</v>
      </c>
      <c r="BC4513" t="s">
        <v>79</v>
      </c>
      <c r="BH4513" t="s">
        <v>28579</v>
      </c>
      <c r="BJ4513">
        <v>421724313</v>
      </c>
    </row>
    <row r="4514" spans="1:62" x14ac:dyDescent="0.25">
      <c r="A4514" t="s">
        <v>28598</v>
      </c>
      <c r="B4514" s="2">
        <v>43517</v>
      </c>
      <c r="C4514" t="s">
        <v>63</v>
      </c>
      <c r="D4514" s="3">
        <v>43472.385541226853</v>
      </c>
      <c r="E4514" t="s">
        <v>64</v>
      </c>
      <c r="F4514" s="2">
        <v>43556</v>
      </c>
      <c r="G4514" s="2">
        <v>43785</v>
      </c>
      <c r="H4514" t="s">
        <v>24124</v>
      </c>
      <c r="J4514" t="s">
        <v>24125</v>
      </c>
      <c r="K4514" t="s">
        <v>24126</v>
      </c>
      <c r="L4514" t="s">
        <v>16342</v>
      </c>
      <c r="M4514" t="s">
        <v>626</v>
      </c>
      <c r="N4514">
        <v>72650</v>
      </c>
      <c r="O4514" t="s">
        <v>70</v>
      </c>
      <c r="Q4514" t="s">
        <v>24127</v>
      </c>
      <c r="S4514" t="s">
        <v>82</v>
      </c>
      <c r="U4514" t="s">
        <v>92</v>
      </c>
      <c r="X4514" t="s">
        <v>24128</v>
      </c>
      <c r="Y4514" t="str">
        <f>"37-3011"</f>
        <v>37-3011</v>
      </c>
      <c r="Z4514" t="s">
        <v>94</v>
      </c>
      <c r="AA4514">
        <v>561730</v>
      </c>
      <c r="AB4514">
        <v>50</v>
      </c>
      <c r="AC4514">
        <v>50</v>
      </c>
      <c r="AD4514" t="s">
        <v>79</v>
      </c>
      <c r="AE4514" t="s">
        <v>80</v>
      </c>
      <c r="AF4514">
        <v>40</v>
      </c>
      <c r="AG4514" s="4">
        <v>0.29166666666666669</v>
      </c>
      <c r="AH4514" s="4">
        <v>0.66666666666666663</v>
      </c>
      <c r="AI4514" s="6">
        <v>11</v>
      </c>
      <c r="AJ4514">
        <v>16.5</v>
      </c>
      <c r="AK4514">
        <v>26.25</v>
      </c>
      <c r="AL4514" t="s">
        <v>81</v>
      </c>
      <c r="AM4514" t="s">
        <v>82</v>
      </c>
      <c r="AO4514" t="s">
        <v>83</v>
      </c>
      <c r="AP4514" t="s">
        <v>67</v>
      </c>
      <c r="AQ4514" t="s">
        <v>67</v>
      </c>
      <c r="AR4514" t="s">
        <v>82</v>
      </c>
      <c r="AT4514" t="s">
        <v>82</v>
      </c>
      <c r="AW4514" t="s">
        <v>82</v>
      </c>
      <c r="AY4514" t="s">
        <v>14696</v>
      </c>
      <c r="AZ4514" t="s">
        <v>14696</v>
      </c>
      <c r="BA4514" t="s">
        <v>3224</v>
      </c>
      <c r="BB4514">
        <v>39345</v>
      </c>
      <c r="BC4514" t="s">
        <v>79</v>
      </c>
      <c r="BH4514" t="s">
        <v>24422</v>
      </c>
      <c r="BI4514" t="s">
        <v>24594</v>
      </c>
      <c r="BJ4514">
        <v>810577036</v>
      </c>
    </row>
    <row r="4515" spans="1:62" x14ac:dyDescent="0.25">
      <c r="A4515" t="s">
        <v>28647</v>
      </c>
      <c r="B4515" s="2">
        <v>43517</v>
      </c>
      <c r="C4515" t="s">
        <v>63</v>
      </c>
      <c r="D4515" s="3">
        <v>43472.382736666666</v>
      </c>
      <c r="E4515" t="s">
        <v>64</v>
      </c>
      <c r="F4515" s="2">
        <v>43556</v>
      </c>
      <c r="G4515" s="2">
        <v>43799</v>
      </c>
      <c r="H4515" t="s">
        <v>28648</v>
      </c>
      <c r="J4515" t="s">
        <v>28649</v>
      </c>
      <c r="K4515" t="s">
        <v>28650</v>
      </c>
      <c r="L4515" t="s">
        <v>27983</v>
      </c>
      <c r="M4515" t="s">
        <v>100</v>
      </c>
      <c r="N4515">
        <v>27949</v>
      </c>
      <c r="O4515" t="s">
        <v>70</v>
      </c>
      <c r="Q4515" t="s">
        <v>28651</v>
      </c>
      <c r="S4515" t="s">
        <v>72</v>
      </c>
      <c r="T4515" t="s">
        <v>21866</v>
      </c>
      <c r="U4515" t="s">
        <v>21867</v>
      </c>
      <c r="V4515" t="s">
        <v>21868</v>
      </c>
      <c r="W4515" t="s">
        <v>100</v>
      </c>
      <c r="X4515" t="s">
        <v>1500</v>
      </c>
      <c r="Y4515" t="str">
        <f>"35-2014"</f>
        <v>35-2014</v>
      </c>
      <c r="Z4515" t="s">
        <v>301</v>
      </c>
      <c r="AA4515">
        <v>722110</v>
      </c>
      <c r="AB4515">
        <v>12</v>
      </c>
      <c r="AC4515">
        <v>12</v>
      </c>
      <c r="AD4515" t="s">
        <v>79</v>
      </c>
      <c r="AE4515" t="s">
        <v>95</v>
      </c>
      <c r="AF4515">
        <v>35</v>
      </c>
      <c r="AG4515" s="4">
        <v>0.29166666666666669</v>
      </c>
      <c r="AH4515" s="4">
        <v>0.64583333333333337</v>
      </c>
      <c r="AI4515" s="5">
        <v>10.19</v>
      </c>
      <c r="AL4515" t="s">
        <v>81</v>
      </c>
      <c r="AM4515" t="s">
        <v>82</v>
      </c>
      <c r="AO4515" t="s">
        <v>83</v>
      </c>
      <c r="AR4515" t="s">
        <v>82</v>
      </c>
      <c r="AT4515" t="s">
        <v>82</v>
      </c>
      <c r="AW4515" t="s">
        <v>72</v>
      </c>
      <c r="AX4515">
        <v>6</v>
      </c>
      <c r="AY4515" t="s">
        <v>27983</v>
      </c>
      <c r="AZ4515" t="s">
        <v>21871</v>
      </c>
      <c r="BA4515" t="s">
        <v>100</v>
      </c>
      <c r="BB4515">
        <v>27949</v>
      </c>
      <c r="BC4515" t="s">
        <v>87</v>
      </c>
      <c r="BH4515" t="s">
        <v>28649</v>
      </c>
      <c r="BI4515" t="s">
        <v>28650</v>
      </c>
      <c r="BJ4515">
        <v>562244097</v>
      </c>
    </row>
    <row r="4516" spans="1:62" x14ac:dyDescent="0.25">
      <c r="A4516" t="s">
        <v>28655</v>
      </c>
      <c r="B4516" s="2">
        <v>43517</v>
      </c>
      <c r="C4516" t="s">
        <v>63</v>
      </c>
      <c r="D4516" s="3">
        <v>43472.380640462965</v>
      </c>
      <c r="E4516" t="s">
        <v>64</v>
      </c>
      <c r="F4516" s="2">
        <v>43556</v>
      </c>
      <c r="G4516" s="2">
        <v>43778</v>
      </c>
      <c r="H4516" t="s">
        <v>27891</v>
      </c>
      <c r="I4516" t="s">
        <v>28656</v>
      </c>
      <c r="J4516" t="s">
        <v>5787</v>
      </c>
      <c r="L4516" t="s">
        <v>5477</v>
      </c>
      <c r="M4516" t="s">
        <v>147</v>
      </c>
      <c r="N4516">
        <v>19462</v>
      </c>
      <c r="O4516" t="s">
        <v>70</v>
      </c>
      <c r="P4516" t="s">
        <v>67</v>
      </c>
      <c r="Q4516" t="s">
        <v>5788</v>
      </c>
      <c r="S4516" t="s">
        <v>72</v>
      </c>
      <c r="T4516" t="s">
        <v>5946</v>
      </c>
      <c r="U4516" t="s">
        <v>5854</v>
      </c>
      <c r="V4516" t="s">
        <v>5791</v>
      </c>
      <c r="W4516" t="s">
        <v>232</v>
      </c>
      <c r="X4516" t="s">
        <v>106</v>
      </c>
      <c r="Y4516" t="str">
        <f>"37-3011"</f>
        <v>37-3011</v>
      </c>
      <c r="Z4516" t="s">
        <v>94</v>
      </c>
      <c r="AA4516">
        <v>561730</v>
      </c>
      <c r="AB4516">
        <v>20</v>
      </c>
      <c r="AC4516">
        <v>20</v>
      </c>
      <c r="AD4516" t="s">
        <v>79</v>
      </c>
      <c r="AE4516" t="s">
        <v>80</v>
      </c>
      <c r="AF4516">
        <v>40</v>
      </c>
      <c r="AG4516" s="4">
        <v>0.29166666666666669</v>
      </c>
      <c r="AH4516" s="4">
        <v>0.64583333333333337</v>
      </c>
      <c r="AI4516" s="5">
        <v>15.39</v>
      </c>
      <c r="AJ4516">
        <v>23.09</v>
      </c>
      <c r="AL4516" t="s">
        <v>81</v>
      </c>
      <c r="AM4516" t="s">
        <v>82</v>
      </c>
      <c r="AO4516" t="s">
        <v>83</v>
      </c>
      <c r="AP4516" t="s">
        <v>67</v>
      </c>
      <c r="AQ4516" t="s">
        <v>67</v>
      </c>
      <c r="AR4516" t="s">
        <v>82</v>
      </c>
      <c r="AT4516" t="s">
        <v>82</v>
      </c>
      <c r="AW4516" t="s">
        <v>82</v>
      </c>
      <c r="AY4516" t="s">
        <v>7348</v>
      </c>
      <c r="AZ4516" t="s">
        <v>3775</v>
      </c>
      <c r="BA4516" t="s">
        <v>136</v>
      </c>
      <c r="BB4516">
        <v>21046</v>
      </c>
      <c r="BC4516" t="s">
        <v>79</v>
      </c>
      <c r="BH4516" t="s">
        <v>27893</v>
      </c>
      <c r="BJ4516">
        <v>421724313</v>
      </c>
    </row>
    <row r="4517" spans="1:62" x14ac:dyDescent="0.25">
      <c r="A4517" t="s">
        <v>28712</v>
      </c>
      <c r="B4517" s="2">
        <v>43517</v>
      </c>
      <c r="C4517" t="s">
        <v>63</v>
      </c>
      <c r="D4517" s="3">
        <v>43472.385929293981</v>
      </c>
      <c r="E4517" t="s">
        <v>64</v>
      </c>
      <c r="F4517" s="2">
        <v>43556</v>
      </c>
      <c r="G4517" s="2">
        <v>43736</v>
      </c>
      <c r="H4517" t="s">
        <v>24124</v>
      </c>
      <c r="J4517" t="s">
        <v>24125</v>
      </c>
      <c r="K4517" t="s">
        <v>24126</v>
      </c>
      <c r="L4517" t="s">
        <v>16342</v>
      </c>
      <c r="M4517" t="s">
        <v>626</v>
      </c>
      <c r="N4517">
        <v>72650</v>
      </c>
      <c r="O4517" t="s">
        <v>70</v>
      </c>
      <c r="Q4517" t="s">
        <v>24127</v>
      </c>
      <c r="S4517" t="s">
        <v>82</v>
      </c>
      <c r="U4517" t="s">
        <v>92</v>
      </c>
      <c r="X4517" t="s">
        <v>24419</v>
      </c>
      <c r="Y4517" t="str">
        <f>"37-1012"</f>
        <v>37-1012</v>
      </c>
      <c r="Z4517" t="s">
        <v>19205</v>
      </c>
      <c r="AA4517">
        <v>561730</v>
      </c>
      <c r="AB4517">
        <v>2</v>
      </c>
      <c r="AC4517">
        <v>2</v>
      </c>
      <c r="AD4517" t="s">
        <v>79</v>
      </c>
      <c r="AE4517" t="s">
        <v>80</v>
      </c>
      <c r="AF4517">
        <v>40</v>
      </c>
      <c r="AG4517" s="4">
        <v>0.27083333333333331</v>
      </c>
      <c r="AH4517" s="4">
        <v>0.6875</v>
      </c>
      <c r="AI4517" s="6">
        <v>16</v>
      </c>
      <c r="AJ4517">
        <v>24</v>
      </c>
      <c r="AK4517">
        <v>48.08</v>
      </c>
      <c r="AL4517" t="s">
        <v>81</v>
      </c>
      <c r="AM4517" t="s">
        <v>72</v>
      </c>
      <c r="AN4517">
        <v>5</v>
      </c>
      <c r="AO4517" t="s">
        <v>83</v>
      </c>
      <c r="AP4517" t="s">
        <v>67</v>
      </c>
      <c r="AQ4517" t="s">
        <v>67</v>
      </c>
      <c r="AR4517" t="s">
        <v>82</v>
      </c>
      <c r="AT4517" t="s">
        <v>82</v>
      </c>
      <c r="AW4517" t="s">
        <v>72</v>
      </c>
      <c r="AX4517">
        <v>12</v>
      </c>
      <c r="AY4517" t="s">
        <v>28713</v>
      </c>
      <c r="AZ4517" t="s">
        <v>28714</v>
      </c>
      <c r="BA4517" t="s">
        <v>3224</v>
      </c>
      <c r="BB4517">
        <v>39120</v>
      </c>
      <c r="BC4517" t="s">
        <v>79</v>
      </c>
      <c r="BH4517" t="s">
        <v>24422</v>
      </c>
      <c r="BI4517" t="s">
        <v>28715</v>
      </c>
      <c r="BJ4517">
        <v>810577036</v>
      </c>
    </row>
    <row r="4518" spans="1:62" x14ac:dyDescent="0.25">
      <c r="A4518" t="s">
        <v>28818</v>
      </c>
      <c r="B4518" s="2">
        <v>43517</v>
      </c>
      <c r="C4518" t="s">
        <v>63</v>
      </c>
      <c r="D4518" s="3">
        <v>43472.38282702546</v>
      </c>
      <c r="E4518" t="s">
        <v>282</v>
      </c>
      <c r="F4518" s="2">
        <v>43556</v>
      </c>
      <c r="G4518" s="2">
        <v>43771</v>
      </c>
      <c r="H4518" t="s">
        <v>25726</v>
      </c>
      <c r="I4518" t="s">
        <v>25727</v>
      </c>
      <c r="J4518" t="s">
        <v>25728</v>
      </c>
      <c r="K4518" t="s">
        <v>25729</v>
      </c>
      <c r="L4518" t="s">
        <v>19934</v>
      </c>
      <c r="M4518" t="s">
        <v>226</v>
      </c>
      <c r="N4518">
        <v>49757</v>
      </c>
      <c r="O4518" t="s">
        <v>70</v>
      </c>
      <c r="P4518" t="s">
        <v>67</v>
      </c>
      <c r="Q4518" t="s">
        <v>25730</v>
      </c>
      <c r="S4518" t="s">
        <v>72</v>
      </c>
      <c r="T4518" t="s">
        <v>25731</v>
      </c>
      <c r="U4518" t="s">
        <v>25732</v>
      </c>
      <c r="V4518" t="s">
        <v>10190</v>
      </c>
      <c r="W4518" t="s">
        <v>226</v>
      </c>
      <c r="X4518" t="s">
        <v>28819</v>
      </c>
      <c r="Y4518" t="str">
        <f>"35-2014"</f>
        <v>35-2014</v>
      </c>
      <c r="Z4518" t="s">
        <v>301</v>
      </c>
      <c r="AA4518">
        <v>72111</v>
      </c>
      <c r="AB4518">
        <v>14</v>
      </c>
      <c r="AC4518">
        <v>11</v>
      </c>
      <c r="AD4518" t="s">
        <v>79</v>
      </c>
      <c r="AE4518" t="s">
        <v>80</v>
      </c>
      <c r="AF4518">
        <v>40</v>
      </c>
      <c r="AG4518" s="4">
        <v>0.29166666666666669</v>
      </c>
      <c r="AH4518" s="4">
        <v>0.625</v>
      </c>
      <c r="AI4518" s="5">
        <v>11.35</v>
      </c>
      <c r="AJ4518">
        <v>17.03</v>
      </c>
      <c r="AK4518">
        <v>0</v>
      </c>
      <c r="AL4518" t="s">
        <v>81</v>
      </c>
      <c r="AM4518" t="s">
        <v>82</v>
      </c>
      <c r="AO4518" t="s">
        <v>83</v>
      </c>
      <c r="AP4518" t="s">
        <v>67</v>
      </c>
      <c r="AQ4518" t="s">
        <v>67</v>
      </c>
      <c r="AR4518" t="s">
        <v>82</v>
      </c>
      <c r="AT4518" t="s">
        <v>82</v>
      </c>
      <c r="AW4518" t="s">
        <v>82</v>
      </c>
      <c r="AY4518" t="s">
        <v>19934</v>
      </c>
      <c r="AZ4518" t="s">
        <v>9074</v>
      </c>
      <c r="BA4518" t="s">
        <v>226</v>
      </c>
      <c r="BB4518">
        <v>49757</v>
      </c>
      <c r="BC4518" t="s">
        <v>87</v>
      </c>
      <c r="BH4518" t="s">
        <v>25728</v>
      </c>
      <c r="BI4518" t="s">
        <v>25729</v>
      </c>
      <c r="BJ4518">
        <v>262420274</v>
      </c>
    </row>
    <row r="4519" spans="1:62" x14ac:dyDescent="0.25">
      <c r="A4519" t="s">
        <v>28933</v>
      </c>
      <c r="B4519" s="2">
        <v>43517</v>
      </c>
      <c r="C4519" t="s">
        <v>63</v>
      </c>
      <c r="D4519" s="3">
        <v>43472.382260509257</v>
      </c>
      <c r="E4519" t="s">
        <v>64</v>
      </c>
      <c r="F4519" s="2">
        <v>43556</v>
      </c>
      <c r="G4519" s="2">
        <v>43814</v>
      </c>
      <c r="H4519" t="s">
        <v>28934</v>
      </c>
      <c r="J4519" t="s">
        <v>28935</v>
      </c>
      <c r="L4519" t="s">
        <v>28936</v>
      </c>
      <c r="M4519" t="s">
        <v>147</v>
      </c>
      <c r="N4519">
        <v>16648</v>
      </c>
      <c r="O4519" t="s">
        <v>70</v>
      </c>
      <c r="Q4519" t="s">
        <v>28937</v>
      </c>
      <c r="S4519" t="s">
        <v>72</v>
      </c>
      <c r="T4519" t="s">
        <v>2185</v>
      </c>
      <c r="U4519" t="s">
        <v>2186</v>
      </c>
      <c r="V4519" t="s">
        <v>2187</v>
      </c>
      <c r="W4519" t="s">
        <v>232</v>
      </c>
      <c r="X4519" t="s">
        <v>5516</v>
      </c>
      <c r="Y4519" t="str">
        <f>"37-3011"</f>
        <v>37-3011</v>
      </c>
      <c r="Z4519" t="s">
        <v>94</v>
      </c>
      <c r="AA4519">
        <v>561730</v>
      </c>
      <c r="AB4519">
        <v>7</v>
      </c>
      <c r="AC4519">
        <v>7</v>
      </c>
      <c r="AD4519" t="s">
        <v>79</v>
      </c>
      <c r="AE4519" t="s">
        <v>80</v>
      </c>
      <c r="AF4519">
        <v>40</v>
      </c>
      <c r="AG4519" s="4">
        <v>0.33333333333333331</v>
      </c>
      <c r="AH4519" s="4">
        <v>0.70833333333333337</v>
      </c>
      <c r="AI4519" s="5">
        <v>10.67</v>
      </c>
      <c r="AJ4519">
        <v>16.010000000000002</v>
      </c>
      <c r="AK4519">
        <v>16.010000000000002</v>
      </c>
      <c r="AL4519" t="s">
        <v>81</v>
      </c>
      <c r="AM4519" t="s">
        <v>82</v>
      </c>
      <c r="AO4519" t="s">
        <v>83</v>
      </c>
      <c r="AR4519" t="s">
        <v>82</v>
      </c>
      <c r="AT4519" t="s">
        <v>82</v>
      </c>
      <c r="AW4519" t="s">
        <v>72</v>
      </c>
      <c r="AX4519">
        <v>2</v>
      </c>
      <c r="AY4519" t="s">
        <v>28936</v>
      </c>
      <c r="AZ4519" t="s">
        <v>18056</v>
      </c>
      <c r="BA4519" t="s">
        <v>147</v>
      </c>
      <c r="BB4519">
        <v>16648</v>
      </c>
      <c r="BC4519" t="s">
        <v>79</v>
      </c>
      <c r="BH4519" t="s">
        <v>28938</v>
      </c>
      <c r="BJ4519">
        <v>251897490</v>
      </c>
    </row>
    <row r="4520" spans="1:62" x14ac:dyDescent="0.25">
      <c r="A4520" t="s">
        <v>28997</v>
      </c>
      <c r="B4520" s="2">
        <v>43517</v>
      </c>
      <c r="C4520" t="s">
        <v>63</v>
      </c>
      <c r="D4520" s="3">
        <v>43472.382485381946</v>
      </c>
      <c r="E4520" t="s">
        <v>282</v>
      </c>
      <c r="F4520" s="2">
        <v>43556</v>
      </c>
      <c r="G4520" s="2">
        <v>43771</v>
      </c>
      <c r="H4520" t="s">
        <v>25726</v>
      </c>
      <c r="I4520" t="s">
        <v>25727</v>
      </c>
      <c r="J4520" t="s">
        <v>25728</v>
      </c>
      <c r="K4520" t="s">
        <v>25729</v>
      </c>
      <c r="L4520" t="s">
        <v>19934</v>
      </c>
      <c r="M4520" t="s">
        <v>226</v>
      </c>
      <c r="N4520">
        <v>49757</v>
      </c>
      <c r="O4520" t="s">
        <v>70</v>
      </c>
      <c r="P4520" t="s">
        <v>67</v>
      </c>
      <c r="Q4520" t="s">
        <v>25730</v>
      </c>
      <c r="S4520" t="s">
        <v>72</v>
      </c>
      <c r="T4520" t="s">
        <v>25731</v>
      </c>
      <c r="U4520" t="s">
        <v>25732</v>
      </c>
      <c r="V4520" t="s">
        <v>10190</v>
      </c>
      <c r="W4520" t="s">
        <v>226</v>
      </c>
      <c r="X4520" t="s">
        <v>4834</v>
      </c>
      <c r="Y4520" t="str">
        <f>"41-2011"</f>
        <v>41-2011</v>
      </c>
      <c r="Z4520" t="s">
        <v>4835</v>
      </c>
      <c r="AA4520">
        <v>72111</v>
      </c>
      <c r="AB4520">
        <v>10</v>
      </c>
      <c r="AC4520">
        <v>6</v>
      </c>
      <c r="AD4520" t="s">
        <v>79</v>
      </c>
      <c r="AE4520" t="s">
        <v>80</v>
      </c>
      <c r="AF4520">
        <v>40</v>
      </c>
      <c r="AG4520" s="4">
        <v>0.29166666666666669</v>
      </c>
      <c r="AH4520" s="4">
        <v>0.625</v>
      </c>
      <c r="AI4520" s="6">
        <v>10</v>
      </c>
      <c r="AJ4520">
        <v>15</v>
      </c>
      <c r="AL4520" t="s">
        <v>81</v>
      </c>
      <c r="AM4520" t="s">
        <v>82</v>
      </c>
      <c r="AO4520" t="s">
        <v>83</v>
      </c>
      <c r="AP4520" t="s">
        <v>67</v>
      </c>
      <c r="AQ4520" t="s">
        <v>67</v>
      </c>
      <c r="AR4520" t="s">
        <v>82</v>
      </c>
      <c r="AT4520" t="s">
        <v>82</v>
      </c>
      <c r="AW4520" t="s">
        <v>82</v>
      </c>
      <c r="AY4520" t="s">
        <v>19934</v>
      </c>
      <c r="AZ4520" t="s">
        <v>9074</v>
      </c>
      <c r="BA4520" t="s">
        <v>226</v>
      </c>
      <c r="BB4520">
        <v>49757</v>
      </c>
      <c r="BC4520" t="s">
        <v>87</v>
      </c>
      <c r="BH4520" t="s">
        <v>25728</v>
      </c>
      <c r="BI4520" t="s">
        <v>25729</v>
      </c>
      <c r="BJ4520">
        <v>262420274</v>
      </c>
    </row>
    <row r="4521" spans="1:62" x14ac:dyDescent="0.25">
      <c r="A4521" t="s">
        <v>29343</v>
      </c>
      <c r="B4521" s="2">
        <v>43517</v>
      </c>
      <c r="C4521" t="s">
        <v>63</v>
      </c>
      <c r="D4521" s="3">
        <v>43472.378841423611</v>
      </c>
      <c r="E4521" t="s">
        <v>64</v>
      </c>
      <c r="F4521" s="2">
        <v>43556</v>
      </c>
      <c r="G4521" s="2">
        <v>43769</v>
      </c>
      <c r="H4521" t="s">
        <v>29344</v>
      </c>
      <c r="J4521" t="s">
        <v>29345</v>
      </c>
      <c r="L4521" t="s">
        <v>29346</v>
      </c>
      <c r="M4521" t="s">
        <v>100</v>
      </c>
      <c r="N4521">
        <v>27526</v>
      </c>
      <c r="O4521" t="s">
        <v>70</v>
      </c>
      <c r="Q4521" t="s">
        <v>29347</v>
      </c>
      <c r="S4521" t="s">
        <v>72</v>
      </c>
      <c r="T4521" t="s">
        <v>29348</v>
      </c>
      <c r="U4521" t="s">
        <v>29349</v>
      </c>
      <c r="V4521" t="s">
        <v>25574</v>
      </c>
      <c r="W4521" t="s">
        <v>100</v>
      </c>
      <c r="X4521" t="s">
        <v>4819</v>
      </c>
      <c r="Y4521" t="str">
        <f>"47-2051"</f>
        <v>47-2051</v>
      </c>
      <c r="Z4521" t="s">
        <v>1383</v>
      </c>
      <c r="AA4521">
        <v>238110</v>
      </c>
      <c r="AB4521">
        <v>7</v>
      </c>
      <c r="AC4521">
        <v>7</v>
      </c>
      <c r="AD4521" t="s">
        <v>79</v>
      </c>
      <c r="AE4521" t="s">
        <v>95</v>
      </c>
      <c r="AF4521">
        <v>40</v>
      </c>
      <c r="AG4521" s="4">
        <v>0.33333333333333331</v>
      </c>
      <c r="AH4521" s="4">
        <v>0.70833333333333337</v>
      </c>
      <c r="AI4521" s="5">
        <v>18.47</v>
      </c>
      <c r="AJ4521">
        <v>27.71</v>
      </c>
      <c r="AK4521">
        <v>27.71</v>
      </c>
      <c r="AL4521" t="s">
        <v>81</v>
      </c>
      <c r="AM4521" t="s">
        <v>82</v>
      </c>
      <c r="AO4521" t="s">
        <v>83</v>
      </c>
      <c r="AR4521" t="s">
        <v>82</v>
      </c>
      <c r="AT4521" t="s">
        <v>82</v>
      </c>
      <c r="AW4521" t="s">
        <v>82</v>
      </c>
      <c r="AY4521" t="s">
        <v>29346</v>
      </c>
      <c r="AZ4521" t="s">
        <v>2805</v>
      </c>
      <c r="BA4521" t="s">
        <v>100</v>
      </c>
      <c r="BB4521">
        <v>27526</v>
      </c>
      <c r="BC4521" t="s">
        <v>79</v>
      </c>
      <c r="BH4521" t="s">
        <v>29345</v>
      </c>
      <c r="BJ4521">
        <v>260368937</v>
      </c>
    </row>
    <row r="4522" spans="1:62" x14ac:dyDescent="0.25">
      <c r="A4522" t="s">
        <v>29395</v>
      </c>
      <c r="B4522" s="2">
        <v>43517</v>
      </c>
      <c r="C4522" t="s">
        <v>63</v>
      </c>
      <c r="D4522" s="3">
        <v>43472.382436805558</v>
      </c>
      <c r="E4522" t="s">
        <v>64</v>
      </c>
      <c r="F4522" s="2">
        <v>43556</v>
      </c>
      <c r="G4522" s="2">
        <v>43770</v>
      </c>
      <c r="H4522" t="s">
        <v>8879</v>
      </c>
      <c r="J4522" t="s">
        <v>8880</v>
      </c>
      <c r="K4522" t="s">
        <v>8881</v>
      </c>
      <c r="L4522" t="s">
        <v>3882</v>
      </c>
      <c r="M4522" t="s">
        <v>105</v>
      </c>
      <c r="N4522">
        <v>76177</v>
      </c>
      <c r="O4522" t="s">
        <v>70</v>
      </c>
      <c r="Q4522" t="s">
        <v>8882</v>
      </c>
      <c r="S4522" t="s">
        <v>72</v>
      </c>
      <c r="T4522" t="s">
        <v>1855</v>
      </c>
      <c r="U4522" t="s">
        <v>1856</v>
      </c>
      <c r="V4522" t="s">
        <v>863</v>
      </c>
      <c r="W4522" t="s">
        <v>105</v>
      </c>
      <c r="X4522" t="s">
        <v>1758</v>
      </c>
      <c r="Y4522" t="str">
        <f>"37-3011"</f>
        <v>37-3011</v>
      </c>
      <c r="Z4522" t="s">
        <v>94</v>
      </c>
      <c r="AA4522">
        <v>561730</v>
      </c>
      <c r="AB4522">
        <v>50</v>
      </c>
      <c r="AC4522">
        <v>50</v>
      </c>
      <c r="AD4522" t="s">
        <v>79</v>
      </c>
      <c r="AE4522" t="s">
        <v>95</v>
      </c>
      <c r="AF4522">
        <v>40</v>
      </c>
      <c r="AG4522" s="4">
        <v>0.27083333333333331</v>
      </c>
      <c r="AH4522" s="4">
        <v>0.70833333333333337</v>
      </c>
      <c r="AI4522" s="5">
        <v>13.94</v>
      </c>
      <c r="AJ4522">
        <v>20.91</v>
      </c>
      <c r="AK4522">
        <v>23.45</v>
      </c>
      <c r="AL4522" t="s">
        <v>81</v>
      </c>
      <c r="AM4522" t="s">
        <v>82</v>
      </c>
      <c r="AO4522" t="s">
        <v>83</v>
      </c>
      <c r="AR4522" t="s">
        <v>82</v>
      </c>
      <c r="AT4522" t="s">
        <v>82</v>
      </c>
      <c r="AW4522" t="s">
        <v>82</v>
      </c>
      <c r="AY4522" t="s">
        <v>3882</v>
      </c>
      <c r="AZ4522" t="s">
        <v>29396</v>
      </c>
      <c r="BA4522" t="s">
        <v>105</v>
      </c>
      <c r="BB4522">
        <v>76262</v>
      </c>
      <c r="BC4522" t="s">
        <v>79</v>
      </c>
      <c r="BH4522" t="s">
        <v>8883</v>
      </c>
      <c r="BJ4522">
        <v>274819382</v>
      </c>
    </row>
    <row r="4523" spans="1:62" x14ac:dyDescent="0.25">
      <c r="A4523" t="s">
        <v>29542</v>
      </c>
      <c r="B4523" s="2">
        <v>43517</v>
      </c>
      <c r="C4523" t="s">
        <v>63</v>
      </c>
      <c r="D4523" s="3">
        <v>43472.384441261573</v>
      </c>
      <c r="E4523" t="s">
        <v>64</v>
      </c>
      <c r="F4523" s="2">
        <v>43556</v>
      </c>
      <c r="G4523" s="2">
        <v>43810</v>
      </c>
      <c r="H4523" t="s">
        <v>4311</v>
      </c>
      <c r="J4523" t="s">
        <v>4312</v>
      </c>
      <c r="L4523" t="s">
        <v>4313</v>
      </c>
      <c r="M4523" t="s">
        <v>783</v>
      </c>
      <c r="N4523">
        <v>44224</v>
      </c>
      <c r="O4523" t="s">
        <v>70</v>
      </c>
      <c r="Q4523" t="s">
        <v>4314</v>
      </c>
      <c r="S4523" t="s">
        <v>72</v>
      </c>
      <c r="T4523" t="s">
        <v>2824</v>
      </c>
      <c r="U4523" t="s">
        <v>4073</v>
      </c>
      <c r="V4523" t="s">
        <v>642</v>
      </c>
      <c r="W4523" t="s">
        <v>105</v>
      </c>
      <c r="X4523" t="s">
        <v>106</v>
      </c>
      <c r="Y4523" t="str">
        <f>"37-3011"</f>
        <v>37-3011</v>
      </c>
      <c r="Z4523" t="s">
        <v>94</v>
      </c>
      <c r="AA4523">
        <v>561730</v>
      </c>
      <c r="AB4523">
        <v>25</v>
      </c>
      <c r="AC4523">
        <v>25</v>
      </c>
      <c r="AD4523" t="s">
        <v>79</v>
      </c>
      <c r="AE4523" t="s">
        <v>95</v>
      </c>
      <c r="AF4523">
        <v>40</v>
      </c>
      <c r="AG4523" s="4">
        <v>0.29166666666666669</v>
      </c>
      <c r="AH4523" s="4">
        <v>0.66666666666666663</v>
      </c>
      <c r="AI4523" s="5">
        <v>13.72</v>
      </c>
      <c r="AJ4523">
        <v>20.58</v>
      </c>
      <c r="AK4523">
        <v>22.5</v>
      </c>
      <c r="AL4523" t="s">
        <v>81</v>
      </c>
      <c r="AM4523" t="s">
        <v>82</v>
      </c>
      <c r="AO4523" t="s">
        <v>83</v>
      </c>
      <c r="AR4523" t="s">
        <v>82</v>
      </c>
      <c r="AT4523" t="s">
        <v>82</v>
      </c>
      <c r="AW4523" t="s">
        <v>82</v>
      </c>
      <c r="AY4523" t="s">
        <v>4313</v>
      </c>
      <c r="AZ4523" t="s">
        <v>2541</v>
      </c>
      <c r="BA4523" t="s">
        <v>783</v>
      </c>
      <c r="BB4523">
        <v>44224</v>
      </c>
      <c r="BC4523" t="s">
        <v>79</v>
      </c>
      <c r="BH4523" t="s">
        <v>4312</v>
      </c>
      <c r="BJ4523">
        <v>341750899</v>
      </c>
    </row>
    <row r="4524" spans="1:62" x14ac:dyDescent="0.25">
      <c r="A4524" t="s">
        <v>29680</v>
      </c>
      <c r="B4524" s="2">
        <v>43517</v>
      </c>
      <c r="C4524" t="s">
        <v>63</v>
      </c>
      <c r="D4524" s="3">
        <v>43472.384911550929</v>
      </c>
      <c r="E4524" t="s">
        <v>64</v>
      </c>
      <c r="F4524" s="2">
        <v>43556</v>
      </c>
      <c r="G4524" s="2">
        <v>43813</v>
      </c>
      <c r="H4524" t="s">
        <v>29681</v>
      </c>
      <c r="J4524" t="s">
        <v>29682</v>
      </c>
      <c r="L4524" t="s">
        <v>29683</v>
      </c>
      <c r="M4524" t="s">
        <v>1246</v>
      </c>
      <c r="N4524">
        <v>63122</v>
      </c>
      <c r="O4524" t="s">
        <v>70</v>
      </c>
      <c r="Q4524" t="s">
        <v>29684</v>
      </c>
      <c r="S4524" t="s">
        <v>72</v>
      </c>
      <c r="T4524" t="s">
        <v>28447</v>
      </c>
      <c r="U4524" t="s">
        <v>28488</v>
      </c>
      <c r="V4524" t="s">
        <v>1711</v>
      </c>
      <c r="W4524" t="s">
        <v>1246</v>
      </c>
      <c r="X4524" t="s">
        <v>106</v>
      </c>
      <c r="Y4524" t="str">
        <f>"37-3011"</f>
        <v>37-3011</v>
      </c>
      <c r="Z4524" t="s">
        <v>94</v>
      </c>
      <c r="AA4524">
        <v>561730</v>
      </c>
      <c r="AB4524">
        <v>30</v>
      </c>
      <c r="AC4524">
        <v>30</v>
      </c>
      <c r="AD4524" t="s">
        <v>79</v>
      </c>
      <c r="AE4524" t="s">
        <v>80</v>
      </c>
      <c r="AF4524">
        <v>40</v>
      </c>
      <c r="AG4524" s="4">
        <v>0.29166666666666669</v>
      </c>
      <c r="AH4524" s="4">
        <v>0.66666666666666663</v>
      </c>
      <c r="AI4524" s="5">
        <v>14.52</v>
      </c>
      <c r="AJ4524">
        <v>21.78</v>
      </c>
      <c r="AL4524" t="s">
        <v>81</v>
      </c>
      <c r="AM4524" t="s">
        <v>82</v>
      </c>
      <c r="AO4524" t="s">
        <v>83</v>
      </c>
      <c r="AR4524" t="s">
        <v>82</v>
      </c>
      <c r="AT4524" t="s">
        <v>82</v>
      </c>
      <c r="AW4524" t="s">
        <v>82</v>
      </c>
      <c r="AY4524" t="s">
        <v>29683</v>
      </c>
      <c r="AZ4524" t="s">
        <v>21246</v>
      </c>
      <c r="BA4524" t="s">
        <v>1246</v>
      </c>
      <c r="BB4524">
        <v>63122</v>
      </c>
      <c r="BC4524" t="s">
        <v>79</v>
      </c>
      <c r="BH4524" t="s">
        <v>29682</v>
      </c>
      <c r="BJ4524">
        <v>431392945</v>
      </c>
    </row>
    <row r="4525" spans="1:62" x14ac:dyDescent="0.25">
      <c r="A4525" t="s">
        <v>29862</v>
      </c>
      <c r="B4525" s="2">
        <v>43517</v>
      </c>
      <c r="C4525" t="s">
        <v>63</v>
      </c>
      <c r="D4525" s="3">
        <v>43472.382265057873</v>
      </c>
      <c r="E4525" t="s">
        <v>64</v>
      </c>
      <c r="F4525" s="2">
        <v>43556</v>
      </c>
      <c r="G4525" s="2">
        <v>43777</v>
      </c>
      <c r="H4525" t="s">
        <v>29863</v>
      </c>
      <c r="I4525" t="s">
        <v>29864</v>
      </c>
      <c r="J4525" t="s">
        <v>5787</v>
      </c>
      <c r="L4525" t="s">
        <v>5477</v>
      </c>
      <c r="M4525" t="s">
        <v>147</v>
      </c>
      <c r="N4525">
        <v>19462</v>
      </c>
      <c r="O4525" t="s">
        <v>70</v>
      </c>
      <c r="P4525" t="s">
        <v>67</v>
      </c>
      <c r="Q4525" t="s">
        <v>5788</v>
      </c>
      <c r="S4525" t="s">
        <v>72</v>
      </c>
      <c r="T4525" t="s">
        <v>5946</v>
      </c>
      <c r="U4525" t="s">
        <v>5854</v>
      </c>
      <c r="V4525" t="s">
        <v>5791</v>
      </c>
      <c r="W4525" t="s">
        <v>232</v>
      </c>
      <c r="X4525" t="s">
        <v>106</v>
      </c>
      <c r="Y4525" t="str">
        <f>"37-3011"</f>
        <v>37-3011</v>
      </c>
      <c r="Z4525" t="s">
        <v>94</v>
      </c>
      <c r="AA4525">
        <v>561730</v>
      </c>
      <c r="AB4525">
        <v>11</v>
      </c>
      <c r="AC4525">
        <v>11</v>
      </c>
      <c r="AD4525" t="s">
        <v>79</v>
      </c>
      <c r="AE4525" t="s">
        <v>80</v>
      </c>
      <c r="AF4525">
        <v>40</v>
      </c>
      <c r="AG4525" s="4">
        <v>0.29166666666666669</v>
      </c>
      <c r="AH4525" s="4">
        <v>0.64583333333333337</v>
      </c>
      <c r="AI4525" s="5">
        <v>14.41</v>
      </c>
      <c r="AJ4525">
        <v>21.62</v>
      </c>
      <c r="AL4525" t="s">
        <v>81</v>
      </c>
      <c r="AM4525" t="s">
        <v>82</v>
      </c>
      <c r="AO4525" t="s">
        <v>83</v>
      </c>
      <c r="AP4525" t="s">
        <v>67</v>
      </c>
      <c r="AQ4525" t="s">
        <v>67</v>
      </c>
      <c r="AR4525" t="s">
        <v>82</v>
      </c>
      <c r="AT4525" t="s">
        <v>82</v>
      </c>
      <c r="AW4525" t="s">
        <v>82</v>
      </c>
      <c r="AY4525" t="s">
        <v>29865</v>
      </c>
      <c r="AZ4525" t="s">
        <v>1370</v>
      </c>
      <c r="BA4525" t="s">
        <v>308</v>
      </c>
      <c r="BB4525">
        <v>8805</v>
      </c>
      <c r="BC4525" t="s">
        <v>79</v>
      </c>
      <c r="BH4525" t="s">
        <v>29866</v>
      </c>
      <c r="BJ4525">
        <v>421724313</v>
      </c>
    </row>
    <row r="4526" spans="1:62" x14ac:dyDescent="0.25">
      <c r="A4526" t="s">
        <v>29903</v>
      </c>
      <c r="B4526" s="2">
        <v>43517</v>
      </c>
      <c r="C4526" t="s">
        <v>63</v>
      </c>
      <c r="D4526" s="3">
        <v>43472.381289351855</v>
      </c>
      <c r="E4526" t="s">
        <v>64</v>
      </c>
      <c r="F4526" s="2">
        <v>43556</v>
      </c>
      <c r="G4526" s="2">
        <v>43778</v>
      </c>
      <c r="H4526" t="s">
        <v>29904</v>
      </c>
      <c r="I4526" t="s">
        <v>29905</v>
      </c>
      <c r="J4526" t="s">
        <v>5787</v>
      </c>
      <c r="L4526" t="s">
        <v>5477</v>
      </c>
      <c r="M4526" t="s">
        <v>147</v>
      </c>
      <c r="N4526">
        <v>19462</v>
      </c>
      <c r="O4526" t="s">
        <v>70</v>
      </c>
      <c r="P4526" t="s">
        <v>67</v>
      </c>
      <c r="Q4526" t="s">
        <v>5788</v>
      </c>
      <c r="S4526" t="s">
        <v>72</v>
      </c>
      <c r="T4526" t="s">
        <v>5946</v>
      </c>
      <c r="U4526" t="s">
        <v>5854</v>
      </c>
      <c r="V4526" t="s">
        <v>5791</v>
      </c>
      <c r="W4526" t="s">
        <v>232</v>
      </c>
      <c r="X4526" t="s">
        <v>106</v>
      </c>
      <c r="Y4526" t="str">
        <f>"37-3011"</f>
        <v>37-3011</v>
      </c>
      <c r="Z4526" t="s">
        <v>94</v>
      </c>
      <c r="AA4526">
        <v>561730</v>
      </c>
      <c r="AB4526">
        <v>30</v>
      </c>
      <c r="AC4526">
        <v>30</v>
      </c>
      <c r="AD4526" t="s">
        <v>79</v>
      </c>
      <c r="AE4526" t="s">
        <v>80</v>
      </c>
      <c r="AF4526">
        <v>40</v>
      </c>
      <c r="AG4526" s="4">
        <v>0.29166666666666669</v>
      </c>
      <c r="AH4526" s="4">
        <v>0.64583333333333337</v>
      </c>
      <c r="AI4526" s="5">
        <v>15.39</v>
      </c>
      <c r="AJ4526">
        <v>23.09</v>
      </c>
      <c r="AL4526" t="s">
        <v>81</v>
      </c>
      <c r="AM4526" t="s">
        <v>82</v>
      </c>
      <c r="AO4526" t="s">
        <v>83</v>
      </c>
      <c r="AP4526" t="s">
        <v>67</v>
      </c>
      <c r="AQ4526" t="s">
        <v>67</v>
      </c>
      <c r="AR4526" t="s">
        <v>82</v>
      </c>
      <c r="AT4526" t="s">
        <v>82</v>
      </c>
      <c r="AW4526" t="s">
        <v>82</v>
      </c>
      <c r="AY4526" t="s">
        <v>22399</v>
      </c>
      <c r="AZ4526" t="s">
        <v>2839</v>
      </c>
      <c r="BA4526" t="s">
        <v>278</v>
      </c>
      <c r="BB4526">
        <v>20151</v>
      </c>
      <c r="BC4526" t="s">
        <v>79</v>
      </c>
      <c r="BH4526" t="s">
        <v>29906</v>
      </c>
      <c r="BJ4526">
        <v>952651541</v>
      </c>
    </row>
    <row r="4527" spans="1:62" x14ac:dyDescent="0.25">
      <c r="A4527" t="s">
        <v>30274</v>
      </c>
      <c r="B4527" s="2">
        <v>43517</v>
      </c>
      <c r="C4527" t="s">
        <v>63</v>
      </c>
      <c r="D4527" s="3">
        <v>43472.382946400459</v>
      </c>
      <c r="E4527" t="s">
        <v>64</v>
      </c>
      <c r="F4527" s="2">
        <v>43556</v>
      </c>
      <c r="G4527" s="2">
        <v>43799</v>
      </c>
      <c r="H4527" t="s">
        <v>28874</v>
      </c>
      <c r="J4527" t="s">
        <v>28875</v>
      </c>
      <c r="L4527" t="s">
        <v>28876</v>
      </c>
      <c r="M4527" t="s">
        <v>105</v>
      </c>
      <c r="N4527">
        <v>77598</v>
      </c>
      <c r="O4527" t="s">
        <v>70</v>
      </c>
      <c r="Q4527" t="s">
        <v>28877</v>
      </c>
      <c r="S4527" t="s">
        <v>72</v>
      </c>
      <c r="T4527" t="s">
        <v>11207</v>
      </c>
      <c r="U4527" t="s">
        <v>11208</v>
      </c>
      <c r="V4527" t="s">
        <v>11209</v>
      </c>
      <c r="W4527" t="s">
        <v>105</v>
      </c>
      <c r="X4527" t="s">
        <v>30275</v>
      </c>
      <c r="Y4527" t="str">
        <f>"37-1012"</f>
        <v>37-1012</v>
      </c>
      <c r="Z4527" t="s">
        <v>19205</v>
      </c>
      <c r="AA4527">
        <v>561730</v>
      </c>
      <c r="AB4527">
        <v>3</v>
      </c>
      <c r="AC4527">
        <v>3</v>
      </c>
      <c r="AD4527" t="s">
        <v>79</v>
      </c>
      <c r="AE4527" t="s">
        <v>80</v>
      </c>
      <c r="AF4527">
        <v>40</v>
      </c>
      <c r="AG4527" s="4">
        <v>0.29166666666666669</v>
      </c>
      <c r="AH4527" s="4">
        <v>0.66666666666666663</v>
      </c>
      <c r="AI4527" s="5">
        <v>23.92</v>
      </c>
      <c r="AJ4527">
        <v>35.880000000000003</v>
      </c>
      <c r="AL4527" t="s">
        <v>81</v>
      </c>
      <c r="AM4527" t="s">
        <v>72</v>
      </c>
      <c r="AN4527">
        <v>10</v>
      </c>
      <c r="AO4527" t="s">
        <v>83</v>
      </c>
      <c r="AR4527" t="s">
        <v>82</v>
      </c>
      <c r="AT4527" t="s">
        <v>82</v>
      </c>
      <c r="AW4527" t="s">
        <v>72</v>
      </c>
      <c r="AX4527">
        <v>12</v>
      </c>
      <c r="AY4527" t="s">
        <v>22663</v>
      </c>
      <c r="AZ4527" t="s">
        <v>2001</v>
      </c>
      <c r="BA4527" t="s">
        <v>1064</v>
      </c>
      <c r="BB4527">
        <v>38155</v>
      </c>
      <c r="BC4527" t="s">
        <v>79</v>
      </c>
      <c r="BH4527" t="s">
        <v>30276</v>
      </c>
      <c r="BJ4527">
        <v>760686297</v>
      </c>
    </row>
    <row r="4528" spans="1:62" x14ac:dyDescent="0.25">
      <c r="A4528" t="s">
        <v>30351</v>
      </c>
      <c r="B4528" s="2">
        <v>43517</v>
      </c>
      <c r="C4528" t="s">
        <v>63</v>
      </c>
      <c r="D4528" s="3">
        <v>43472.382574537034</v>
      </c>
      <c r="E4528" t="s">
        <v>64</v>
      </c>
      <c r="F4528" s="2">
        <v>43556</v>
      </c>
      <c r="G4528" s="2">
        <v>43799</v>
      </c>
      <c r="H4528" t="s">
        <v>28874</v>
      </c>
      <c r="J4528" t="s">
        <v>28875</v>
      </c>
      <c r="L4528" t="s">
        <v>28876</v>
      </c>
      <c r="M4528" t="s">
        <v>105</v>
      </c>
      <c r="N4528">
        <v>77598</v>
      </c>
      <c r="O4528" t="s">
        <v>70</v>
      </c>
      <c r="Q4528" t="s">
        <v>28877</v>
      </c>
      <c r="S4528" t="s">
        <v>72</v>
      </c>
      <c r="T4528" t="s">
        <v>11207</v>
      </c>
      <c r="U4528" t="s">
        <v>11208</v>
      </c>
      <c r="V4528" t="s">
        <v>11209</v>
      </c>
      <c r="W4528" t="s">
        <v>105</v>
      </c>
      <c r="X4528" t="s">
        <v>28878</v>
      </c>
      <c r="Y4528" t="str">
        <f>"37-3013"</f>
        <v>37-3013</v>
      </c>
      <c r="Z4528" t="s">
        <v>1932</v>
      </c>
      <c r="AA4528">
        <v>561730</v>
      </c>
      <c r="AB4528">
        <v>25</v>
      </c>
      <c r="AC4528">
        <v>25</v>
      </c>
      <c r="AD4528" t="s">
        <v>79</v>
      </c>
      <c r="AE4528" t="s">
        <v>80</v>
      </c>
      <c r="AF4528">
        <v>40</v>
      </c>
      <c r="AG4528" s="4">
        <v>0.29166666666666669</v>
      </c>
      <c r="AH4528" s="4">
        <v>0.66666666666666663</v>
      </c>
      <c r="AI4528" s="5">
        <v>21.45</v>
      </c>
      <c r="AJ4528">
        <v>32.18</v>
      </c>
      <c r="AL4528" t="s">
        <v>81</v>
      </c>
      <c r="AM4528" t="s">
        <v>82</v>
      </c>
      <c r="AO4528" t="s">
        <v>83</v>
      </c>
      <c r="AR4528" t="s">
        <v>82</v>
      </c>
      <c r="AT4528" t="s">
        <v>82</v>
      </c>
      <c r="AW4528" t="s">
        <v>82</v>
      </c>
      <c r="AY4528" t="s">
        <v>2222</v>
      </c>
      <c r="AZ4528" t="s">
        <v>885</v>
      </c>
      <c r="BA4528" t="s">
        <v>9587</v>
      </c>
      <c r="BB4528">
        <v>2898</v>
      </c>
      <c r="BC4528" t="s">
        <v>79</v>
      </c>
      <c r="BH4528" t="s">
        <v>30352</v>
      </c>
      <c r="BJ4528">
        <v>760686297</v>
      </c>
    </row>
    <row r="4529" spans="1:62" x14ac:dyDescent="0.25">
      <c r="A4529" t="s">
        <v>30508</v>
      </c>
      <c r="B4529" s="2">
        <v>43517</v>
      </c>
      <c r="C4529" t="s">
        <v>63</v>
      </c>
      <c r="D4529" s="3">
        <v>43472.381349571762</v>
      </c>
      <c r="E4529" t="s">
        <v>282</v>
      </c>
      <c r="F4529" s="2">
        <v>43556</v>
      </c>
      <c r="G4529" s="2">
        <v>43812</v>
      </c>
      <c r="H4529" t="s">
        <v>30509</v>
      </c>
      <c r="I4529" t="s">
        <v>130</v>
      </c>
      <c r="J4529" t="s">
        <v>30510</v>
      </c>
      <c r="K4529" t="s">
        <v>130</v>
      </c>
      <c r="L4529" t="s">
        <v>25894</v>
      </c>
      <c r="M4529" t="s">
        <v>147</v>
      </c>
      <c r="N4529">
        <v>19002</v>
      </c>
      <c r="O4529" t="s">
        <v>70</v>
      </c>
      <c r="P4529" t="s">
        <v>130</v>
      </c>
      <c r="Q4529" t="s">
        <v>30511</v>
      </c>
      <c r="R4529">
        <v>0</v>
      </c>
      <c r="S4529" t="s">
        <v>72</v>
      </c>
      <c r="T4529" t="s">
        <v>27841</v>
      </c>
      <c r="U4529" t="s">
        <v>27842</v>
      </c>
      <c r="V4529" t="s">
        <v>1042</v>
      </c>
      <c r="W4529" t="s">
        <v>147</v>
      </c>
      <c r="X4529" t="s">
        <v>326</v>
      </c>
      <c r="Y4529" t="str">
        <f>"47-2061"</f>
        <v>47-2061</v>
      </c>
      <c r="Z4529" t="s">
        <v>326</v>
      </c>
      <c r="AA4529">
        <v>238990</v>
      </c>
      <c r="AB4529">
        <v>25</v>
      </c>
      <c r="AC4529">
        <v>19</v>
      </c>
      <c r="AD4529" t="s">
        <v>79</v>
      </c>
      <c r="AE4529" t="s">
        <v>80</v>
      </c>
      <c r="AF4529">
        <v>40</v>
      </c>
      <c r="AG4529" s="4">
        <v>0.29166666666666669</v>
      </c>
      <c r="AH4529" s="4">
        <v>0.625</v>
      </c>
      <c r="AI4529" s="5">
        <v>20.91</v>
      </c>
      <c r="AJ4529">
        <v>31.37</v>
      </c>
      <c r="AK4529">
        <v>31.37</v>
      </c>
      <c r="AL4529" t="s">
        <v>81</v>
      </c>
      <c r="AM4529" t="s">
        <v>82</v>
      </c>
      <c r="AO4529" t="s">
        <v>83</v>
      </c>
      <c r="AP4529" t="s">
        <v>158</v>
      </c>
      <c r="AQ4529" t="s">
        <v>158</v>
      </c>
      <c r="AR4529" t="s">
        <v>82</v>
      </c>
      <c r="AT4529" t="s">
        <v>82</v>
      </c>
      <c r="AW4529" t="s">
        <v>82</v>
      </c>
      <c r="AY4529" t="s">
        <v>25894</v>
      </c>
      <c r="AZ4529" t="s">
        <v>291</v>
      </c>
      <c r="BA4529" t="s">
        <v>147</v>
      </c>
      <c r="BB4529">
        <v>19002</v>
      </c>
      <c r="BC4529" t="s">
        <v>79</v>
      </c>
      <c r="BH4529" t="s">
        <v>30510</v>
      </c>
      <c r="BI4529" t="s">
        <v>130</v>
      </c>
      <c r="BJ4529">
        <v>232747237</v>
      </c>
    </row>
    <row r="4530" spans="1:62" x14ac:dyDescent="0.25">
      <c r="A4530" t="s">
        <v>30542</v>
      </c>
      <c r="B4530" s="2">
        <v>43517</v>
      </c>
      <c r="C4530" t="s">
        <v>63</v>
      </c>
      <c r="D4530" s="3">
        <v>43472.38329322917</v>
      </c>
      <c r="E4530" t="s">
        <v>64</v>
      </c>
      <c r="F4530" s="2">
        <v>43556</v>
      </c>
      <c r="G4530" s="2">
        <v>43799</v>
      </c>
      <c r="H4530" t="s">
        <v>28874</v>
      </c>
      <c r="J4530" t="s">
        <v>28875</v>
      </c>
      <c r="L4530" t="s">
        <v>28876</v>
      </c>
      <c r="M4530" t="s">
        <v>105</v>
      </c>
      <c r="N4530">
        <v>77598</v>
      </c>
      <c r="O4530" t="s">
        <v>70</v>
      </c>
      <c r="Q4530" t="s">
        <v>28877</v>
      </c>
      <c r="S4530" t="s">
        <v>72</v>
      </c>
      <c r="T4530" t="s">
        <v>11207</v>
      </c>
      <c r="U4530" t="s">
        <v>11208</v>
      </c>
      <c r="V4530" t="s">
        <v>11209</v>
      </c>
      <c r="W4530" t="s">
        <v>105</v>
      </c>
      <c r="X4530" t="s">
        <v>30275</v>
      </c>
      <c r="Y4530" t="str">
        <f>"37-1012"</f>
        <v>37-1012</v>
      </c>
      <c r="Z4530" t="s">
        <v>19205</v>
      </c>
      <c r="AA4530">
        <v>561730</v>
      </c>
      <c r="AB4530">
        <v>2</v>
      </c>
      <c r="AC4530">
        <v>2</v>
      </c>
      <c r="AD4530" t="s">
        <v>79</v>
      </c>
      <c r="AE4530" t="s">
        <v>80</v>
      </c>
      <c r="AF4530">
        <v>40</v>
      </c>
      <c r="AG4530" s="4">
        <v>0.29166666666666669</v>
      </c>
      <c r="AH4530" s="4">
        <v>0.66666666666666663</v>
      </c>
      <c r="AI4530" s="5">
        <v>19.59</v>
      </c>
      <c r="AJ4530">
        <v>29.39</v>
      </c>
      <c r="AL4530" t="s">
        <v>81</v>
      </c>
      <c r="AM4530" t="s">
        <v>72</v>
      </c>
      <c r="AN4530">
        <v>10</v>
      </c>
      <c r="AO4530" t="s">
        <v>83</v>
      </c>
      <c r="AR4530" t="s">
        <v>82</v>
      </c>
      <c r="AT4530" t="s">
        <v>82</v>
      </c>
      <c r="AW4530" t="s">
        <v>72</v>
      </c>
      <c r="AX4530">
        <v>12</v>
      </c>
      <c r="AY4530" t="s">
        <v>1906</v>
      </c>
      <c r="AZ4530" t="s">
        <v>713</v>
      </c>
      <c r="BA4530" t="s">
        <v>787</v>
      </c>
      <c r="BB4530">
        <v>35218</v>
      </c>
      <c r="BC4530" t="s">
        <v>79</v>
      </c>
      <c r="BH4530" t="s">
        <v>28879</v>
      </c>
      <c r="BJ4530">
        <v>760686297</v>
      </c>
    </row>
    <row r="4531" spans="1:62" x14ac:dyDescent="0.25">
      <c r="A4531" t="s">
        <v>30571</v>
      </c>
      <c r="B4531" s="2">
        <v>43517</v>
      </c>
      <c r="C4531" t="s">
        <v>63</v>
      </c>
      <c r="D4531" s="3">
        <v>43472.383658564817</v>
      </c>
      <c r="E4531" t="s">
        <v>282</v>
      </c>
      <c r="F4531" s="2">
        <v>43556</v>
      </c>
      <c r="G4531" s="2">
        <v>43799</v>
      </c>
      <c r="H4531" t="s">
        <v>28874</v>
      </c>
      <c r="J4531" t="s">
        <v>28875</v>
      </c>
      <c r="L4531" t="s">
        <v>28876</v>
      </c>
      <c r="M4531" t="s">
        <v>105</v>
      </c>
      <c r="N4531">
        <v>77598</v>
      </c>
      <c r="O4531" t="s">
        <v>70</v>
      </c>
      <c r="Q4531" t="s">
        <v>28877</v>
      </c>
      <c r="S4531" t="s">
        <v>72</v>
      </c>
      <c r="T4531" t="s">
        <v>11207</v>
      </c>
      <c r="U4531" t="s">
        <v>11208</v>
      </c>
      <c r="V4531" t="s">
        <v>11209</v>
      </c>
      <c r="W4531" t="s">
        <v>105</v>
      </c>
      <c r="X4531" t="s">
        <v>28878</v>
      </c>
      <c r="Y4531" t="str">
        <f>"37-3013"</f>
        <v>37-3013</v>
      </c>
      <c r="Z4531" t="s">
        <v>1932</v>
      </c>
      <c r="AA4531">
        <v>561730</v>
      </c>
      <c r="AB4531">
        <v>25</v>
      </c>
      <c r="AC4531">
        <v>24</v>
      </c>
      <c r="AD4531" t="s">
        <v>79</v>
      </c>
      <c r="AE4531" t="s">
        <v>80</v>
      </c>
      <c r="AF4531">
        <v>40</v>
      </c>
      <c r="AG4531" s="4">
        <v>0.29166666666666669</v>
      </c>
      <c r="AH4531" s="4">
        <v>0.66666666666666663</v>
      </c>
      <c r="AI4531" s="5">
        <v>14.71</v>
      </c>
      <c r="AJ4531">
        <v>22.07</v>
      </c>
      <c r="AL4531" t="s">
        <v>81</v>
      </c>
      <c r="AM4531" t="s">
        <v>82</v>
      </c>
      <c r="AO4531" t="s">
        <v>83</v>
      </c>
      <c r="AR4531" t="s">
        <v>82</v>
      </c>
      <c r="AT4531" t="s">
        <v>82</v>
      </c>
      <c r="AW4531" t="s">
        <v>82</v>
      </c>
      <c r="AY4531" t="s">
        <v>3391</v>
      </c>
      <c r="AZ4531" t="s">
        <v>713</v>
      </c>
      <c r="BA4531" t="s">
        <v>105</v>
      </c>
      <c r="BB4531">
        <v>77705</v>
      </c>
      <c r="BC4531" t="s">
        <v>79</v>
      </c>
      <c r="BH4531" t="s">
        <v>30407</v>
      </c>
      <c r="BJ4531">
        <v>760686297</v>
      </c>
    </row>
    <row r="4532" spans="1:62" x14ac:dyDescent="0.25">
      <c r="A4532" t="s">
        <v>30586</v>
      </c>
      <c r="B4532" s="2">
        <v>43517</v>
      </c>
      <c r="C4532" t="s">
        <v>63</v>
      </c>
      <c r="D4532" s="3">
        <v>43472.38188184028</v>
      </c>
      <c r="E4532" t="s">
        <v>64</v>
      </c>
      <c r="F4532" s="2">
        <v>43556</v>
      </c>
      <c r="G4532" s="2">
        <v>43814</v>
      </c>
      <c r="H4532" t="s">
        <v>11224</v>
      </c>
      <c r="J4532" t="s">
        <v>11228</v>
      </c>
      <c r="L4532" t="s">
        <v>1308</v>
      </c>
      <c r="M4532" t="s">
        <v>147</v>
      </c>
      <c r="N4532">
        <v>19382</v>
      </c>
      <c r="O4532" t="s">
        <v>70</v>
      </c>
      <c r="Q4532" t="s">
        <v>11226</v>
      </c>
      <c r="S4532" t="s">
        <v>72</v>
      </c>
      <c r="T4532" t="s">
        <v>11227</v>
      </c>
      <c r="U4532" t="s">
        <v>2437</v>
      </c>
      <c r="V4532" t="s">
        <v>2438</v>
      </c>
      <c r="W4532" t="s">
        <v>147</v>
      </c>
      <c r="X4532" t="s">
        <v>106</v>
      </c>
      <c r="Y4532" t="str">
        <f>"37-3011"</f>
        <v>37-3011</v>
      </c>
      <c r="Z4532" t="s">
        <v>94</v>
      </c>
      <c r="AA4532">
        <v>561730</v>
      </c>
      <c r="AB4532">
        <v>8</v>
      </c>
      <c r="AC4532">
        <v>8</v>
      </c>
      <c r="AD4532" t="s">
        <v>79</v>
      </c>
      <c r="AE4532" t="s">
        <v>80</v>
      </c>
      <c r="AF4532">
        <v>40</v>
      </c>
      <c r="AG4532" s="4">
        <v>0.3125</v>
      </c>
      <c r="AH4532" s="4">
        <v>0.6875</v>
      </c>
      <c r="AI4532" s="5">
        <v>15.35</v>
      </c>
      <c r="AJ4532">
        <v>23.03</v>
      </c>
      <c r="AK4532">
        <v>23.03</v>
      </c>
      <c r="AL4532" t="s">
        <v>81</v>
      </c>
      <c r="AM4532" t="s">
        <v>82</v>
      </c>
      <c r="AO4532" t="s">
        <v>83</v>
      </c>
      <c r="AR4532" t="s">
        <v>82</v>
      </c>
      <c r="AT4532" t="s">
        <v>82</v>
      </c>
      <c r="AW4532" t="s">
        <v>82</v>
      </c>
      <c r="AY4532" t="s">
        <v>1308</v>
      </c>
      <c r="AZ4532" t="s">
        <v>1310</v>
      </c>
      <c r="BA4532" t="s">
        <v>147</v>
      </c>
      <c r="BB4532">
        <v>19382</v>
      </c>
      <c r="BC4532" t="s">
        <v>79</v>
      </c>
      <c r="BH4532" t="s">
        <v>11228</v>
      </c>
      <c r="BJ4532">
        <v>233038295</v>
      </c>
    </row>
    <row r="4533" spans="1:62" x14ac:dyDescent="0.25">
      <c r="A4533" t="s">
        <v>30676</v>
      </c>
      <c r="B4533" s="2">
        <v>43517</v>
      </c>
      <c r="C4533" t="s">
        <v>63</v>
      </c>
      <c r="D4533" s="3">
        <v>43472.379827280092</v>
      </c>
      <c r="E4533" t="s">
        <v>64</v>
      </c>
      <c r="F4533" s="2">
        <v>43556</v>
      </c>
      <c r="G4533" s="2">
        <v>43814</v>
      </c>
      <c r="H4533" t="s">
        <v>11860</v>
      </c>
      <c r="J4533" t="s">
        <v>11861</v>
      </c>
      <c r="L4533" t="s">
        <v>4800</v>
      </c>
      <c r="M4533" t="s">
        <v>147</v>
      </c>
      <c r="N4533">
        <v>19063</v>
      </c>
      <c r="O4533" t="s">
        <v>70</v>
      </c>
      <c r="Q4533" t="s">
        <v>11862</v>
      </c>
      <c r="S4533" t="s">
        <v>72</v>
      </c>
      <c r="T4533" t="s">
        <v>11227</v>
      </c>
      <c r="U4533" t="s">
        <v>2437</v>
      </c>
      <c r="V4533" t="s">
        <v>2438</v>
      </c>
      <c r="W4533" t="s">
        <v>147</v>
      </c>
      <c r="X4533" t="s">
        <v>106</v>
      </c>
      <c r="Y4533" t="str">
        <f>"37-3011"</f>
        <v>37-3011</v>
      </c>
      <c r="Z4533" t="s">
        <v>94</v>
      </c>
      <c r="AA4533">
        <v>561730</v>
      </c>
      <c r="AB4533">
        <v>10</v>
      </c>
      <c r="AC4533">
        <v>10</v>
      </c>
      <c r="AD4533" t="s">
        <v>79</v>
      </c>
      <c r="AE4533" t="s">
        <v>80</v>
      </c>
      <c r="AF4533">
        <v>40</v>
      </c>
      <c r="AG4533" s="4">
        <v>0.29166666666666669</v>
      </c>
      <c r="AH4533" s="4">
        <v>0.64583333333333337</v>
      </c>
      <c r="AI4533" s="5">
        <v>15.73</v>
      </c>
      <c r="AJ4533">
        <v>23.6</v>
      </c>
      <c r="AK4533">
        <v>23.6</v>
      </c>
      <c r="AL4533" t="s">
        <v>81</v>
      </c>
      <c r="AM4533" t="s">
        <v>82</v>
      </c>
      <c r="AO4533" t="s">
        <v>83</v>
      </c>
      <c r="AR4533" t="s">
        <v>82</v>
      </c>
      <c r="AT4533" t="s">
        <v>82</v>
      </c>
      <c r="AW4533" t="s">
        <v>82</v>
      </c>
      <c r="AY4533" t="s">
        <v>4800</v>
      </c>
      <c r="AZ4533" t="s">
        <v>1449</v>
      </c>
      <c r="BA4533" t="s">
        <v>147</v>
      </c>
      <c r="BB4533">
        <v>19063</v>
      </c>
      <c r="BC4533" t="s">
        <v>79</v>
      </c>
      <c r="BH4533" t="s">
        <v>11861</v>
      </c>
      <c r="BJ4533">
        <v>262496443</v>
      </c>
    </row>
    <row r="4534" spans="1:62" x14ac:dyDescent="0.25">
      <c r="A4534" t="s">
        <v>30820</v>
      </c>
      <c r="B4534" s="2">
        <v>43517</v>
      </c>
      <c r="C4534" t="s">
        <v>63</v>
      </c>
      <c r="D4534" s="3">
        <v>43472.380043206016</v>
      </c>
      <c r="E4534" t="s">
        <v>64</v>
      </c>
      <c r="F4534" s="2">
        <v>43556</v>
      </c>
      <c r="G4534" s="2">
        <v>43821</v>
      </c>
      <c r="H4534" t="s">
        <v>30588</v>
      </c>
      <c r="I4534" t="s">
        <v>30589</v>
      </c>
      <c r="J4534" t="s">
        <v>30590</v>
      </c>
      <c r="K4534" t="s">
        <v>30821</v>
      </c>
      <c r="L4534" t="s">
        <v>30592</v>
      </c>
      <c r="M4534" t="s">
        <v>774</v>
      </c>
      <c r="N4534">
        <v>81655</v>
      </c>
      <c r="O4534" t="s">
        <v>70</v>
      </c>
      <c r="Q4534" t="s">
        <v>30593</v>
      </c>
      <c r="S4534" t="s">
        <v>72</v>
      </c>
      <c r="T4534" t="s">
        <v>30594</v>
      </c>
      <c r="U4534" t="s">
        <v>30595</v>
      </c>
      <c r="V4534" t="s">
        <v>1152</v>
      </c>
      <c r="W4534" t="s">
        <v>774</v>
      </c>
      <c r="X4534" t="s">
        <v>30596</v>
      </c>
      <c r="Y4534" t="str">
        <f>"47-3011"</f>
        <v>47-3011</v>
      </c>
      <c r="Z4534" t="s">
        <v>5840</v>
      </c>
      <c r="AA4534">
        <v>238140</v>
      </c>
      <c r="AB4534">
        <v>30</v>
      </c>
      <c r="AC4534">
        <v>30</v>
      </c>
      <c r="AD4534" t="s">
        <v>79</v>
      </c>
      <c r="AE4534" t="s">
        <v>95</v>
      </c>
      <c r="AF4534">
        <v>35</v>
      </c>
      <c r="AG4534" s="4">
        <v>0.29166666666666669</v>
      </c>
      <c r="AH4534" s="4">
        <v>0.60416666666666663</v>
      </c>
      <c r="AI4534" s="5">
        <v>18.11</v>
      </c>
      <c r="AJ4534">
        <v>27.16</v>
      </c>
      <c r="AK4534">
        <v>27.69</v>
      </c>
      <c r="AL4534" t="s">
        <v>81</v>
      </c>
      <c r="AM4534" t="s">
        <v>82</v>
      </c>
      <c r="AO4534" t="s">
        <v>83</v>
      </c>
      <c r="AP4534" t="s">
        <v>67</v>
      </c>
      <c r="AQ4534" t="s">
        <v>67</v>
      </c>
      <c r="AR4534" t="s">
        <v>82</v>
      </c>
      <c r="AT4534" t="s">
        <v>82</v>
      </c>
      <c r="AW4534" t="s">
        <v>72</v>
      </c>
      <c r="AX4534">
        <v>3</v>
      </c>
      <c r="AY4534" t="s">
        <v>5265</v>
      </c>
      <c r="AZ4534" t="s">
        <v>4331</v>
      </c>
      <c r="BA4534" t="s">
        <v>774</v>
      </c>
      <c r="BB4534">
        <v>80110</v>
      </c>
      <c r="BC4534" t="s">
        <v>79</v>
      </c>
      <c r="BH4534" t="s">
        <v>30822</v>
      </c>
      <c r="BJ4534">
        <v>840741521</v>
      </c>
    </row>
    <row r="4535" spans="1:62" x14ac:dyDescent="0.25">
      <c r="A4535" t="s">
        <v>30951</v>
      </c>
      <c r="B4535" s="2">
        <v>43517</v>
      </c>
      <c r="C4535" t="s">
        <v>63</v>
      </c>
      <c r="D4535" s="3">
        <v>43472.382237314814</v>
      </c>
      <c r="E4535" t="s">
        <v>64</v>
      </c>
      <c r="F4535" s="2">
        <v>43556</v>
      </c>
      <c r="G4535" s="2">
        <v>43799</v>
      </c>
      <c r="H4535" t="s">
        <v>28874</v>
      </c>
      <c r="J4535" t="s">
        <v>28875</v>
      </c>
      <c r="L4535" t="s">
        <v>28876</v>
      </c>
      <c r="M4535" t="s">
        <v>105</v>
      </c>
      <c r="N4535">
        <v>77598</v>
      </c>
      <c r="O4535" t="s">
        <v>70</v>
      </c>
      <c r="Q4535" t="s">
        <v>28877</v>
      </c>
      <c r="S4535" t="s">
        <v>72</v>
      </c>
      <c r="T4535" t="s">
        <v>11207</v>
      </c>
      <c r="U4535" t="s">
        <v>11208</v>
      </c>
      <c r="V4535" t="s">
        <v>11209</v>
      </c>
      <c r="W4535" t="s">
        <v>105</v>
      </c>
      <c r="X4535" t="s">
        <v>6477</v>
      </c>
      <c r="Y4535" t="str">
        <f>"37-3011"</f>
        <v>37-3011</v>
      </c>
      <c r="Z4535" t="s">
        <v>94</v>
      </c>
      <c r="AA4535">
        <v>561730</v>
      </c>
      <c r="AB4535">
        <v>50</v>
      </c>
      <c r="AC4535">
        <v>50</v>
      </c>
      <c r="AD4535" t="s">
        <v>79</v>
      </c>
      <c r="AE4535" t="s">
        <v>80</v>
      </c>
      <c r="AF4535">
        <v>40</v>
      </c>
      <c r="AG4535" s="4">
        <v>0.29166666666666669</v>
      </c>
      <c r="AH4535" s="4">
        <v>0.66666666666666663</v>
      </c>
      <c r="AI4535" s="5">
        <v>13.42</v>
      </c>
      <c r="AJ4535">
        <v>20.13</v>
      </c>
      <c r="AL4535" t="s">
        <v>81</v>
      </c>
      <c r="AM4535" t="s">
        <v>82</v>
      </c>
      <c r="AO4535" t="s">
        <v>83</v>
      </c>
      <c r="AR4535" t="s">
        <v>82</v>
      </c>
      <c r="AT4535" t="s">
        <v>82</v>
      </c>
      <c r="AW4535" t="s">
        <v>82</v>
      </c>
      <c r="AY4535" t="s">
        <v>3553</v>
      </c>
      <c r="AZ4535" t="s">
        <v>4612</v>
      </c>
      <c r="BA4535" t="s">
        <v>714</v>
      </c>
      <c r="BB4535">
        <v>70816</v>
      </c>
      <c r="BC4535" t="s">
        <v>79</v>
      </c>
      <c r="BH4535" t="s">
        <v>30952</v>
      </c>
      <c r="BJ4535">
        <v>760686297</v>
      </c>
    </row>
    <row r="4536" spans="1:62" x14ac:dyDescent="0.25">
      <c r="A4536" t="s">
        <v>30963</v>
      </c>
      <c r="B4536" s="2">
        <v>43517</v>
      </c>
      <c r="C4536" t="s">
        <v>63</v>
      </c>
      <c r="D4536" s="3">
        <v>43472.381474363428</v>
      </c>
      <c r="E4536" t="s">
        <v>64</v>
      </c>
      <c r="F4536" s="2">
        <v>43556</v>
      </c>
      <c r="G4536" s="2">
        <v>43799</v>
      </c>
      <c r="H4536" t="s">
        <v>28874</v>
      </c>
      <c r="J4536" t="s">
        <v>28875</v>
      </c>
      <c r="L4536" t="s">
        <v>28876</v>
      </c>
      <c r="M4536" t="s">
        <v>105</v>
      </c>
      <c r="N4536">
        <v>77598</v>
      </c>
      <c r="O4536" t="s">
        <v>70</v>
      </c>
      <c r="Q4536" t="s">
        <v>28877</v>
      </c>
      <c r="S4536" t="s">
        <v>72</v>
      </c>
      <c r="T4536" t="s">
        <v>11207</v>
      </c>
      <c r="U4536" t="s">
        <v>11208</v>
      </c>
      <c r="V4536" t="s">
        <v>11209</v>
      </c>
      <c r="W4536" t="s">
        <v>105</v>
      </c>
      <c r="X4536" t="s">
        <v>6477</v>
      </c>
      <c r="Y4536" t="str">
        <f>"37-3011"</f>
        <v>37-3011</v>
      </c>
      <c r="Z4536" t="s">
        <v>94</v>
      </c>
      <c r="AA4536">
        <v>561730</v>
      </c>
      <c r="AB4536">
        <v>25</v>
      </c>
      <c r="AC4536">
        <v>25</v>
      </c>
      <c r="AD4536" t="s">
        <v>79</v>
      </c>
      <c r="AE4536" t="s">
        <v>80</v>
      </c>
      <c r="AF4536">
        <v>40</v>
      </c>
      <c r="AG4536" s="4">
        <v>0.29166666666666669</v>
      </c>
      <c r="AH4536" s="4">
        <v>0.66666666666666663</v>
      </c>
      <c r="AI4536" s="5">
        <v>11.38</v>
      </c>
      <c r="AJ4536">
        <v>17.07</v>
      </c>
      <c r="AL4536" t="s">
        <v>81</v>
      </c>
      <c r="AM4536" t="s">
        <v>82</v>
      </c>
      <c r="AO4536" t="s">
        <v>83</v>
      </c>
      <c r="AR4536" t="s">
        <v>82</v>
      </c>
      <c r="AT4536" t="s">
        <v>82</v>
      </c>
      <c r="AW4536" t="s">
        <v>82</v>
      </c>
      <c r="AY4536" t="s">
        <v>30964</v>
      </c>
      <c r="AZ4536" t="s">
        <v>1047</v>
      </c>
      <c r="BA4536" t="s">
        <v>3224</v>
      </c>
      <c r="BB4536">
        <v>39183</v>
      </c>
      <c r="BC4536" t="s">
        <v>79</v>
      </c>
      <c r="BH4536" t="s">
        <v>30965</v>
      </c>
      <c r="BJ4536">
        <v>760686297</v>
      </c>
    </row>
    <row r="4537" spans="1:62" x14ac:dyDescent="0.25">
      <c r="A4537" t="s">
        <v>30986</v>
      </c>
      <c r="B4537" s="2">
        <v>43517</v>
      </c>
      <c r="C4537" t="s">
        <v>63</v>
      </c>
      <c r="D4537" s="3">
        <v>43472.381902476853</v>
      </c>
      <c r="E4537" t="s">
        <v>64</v>
      </c>
      <c r="F4537" s="2">
        <v>43556</v>
      </c>
      <c r="G4537" s="2">
        <v>43739</v>
      </c>
      <c r="H4537" t="s">
        <v>10128</v>
      </c>
      <c r="I4537" t="s">
        <v>10129</v>
      </c>
      <c r="J4537" t="s">
        <v>10130</v>
      </c>
      <c r="L4537" t="s">
        <v>10131</v>
      </c>
      <c r="M4537" t="s">
        <v>86</v>
      </c>
      <c r="N4537">
        <v>32550</v>
      </c>
      <c r="O4537" t="s">
        <v>70</v>
      </c>
      <c r="Q4537" t="s">
        <v>10132</v>
      </c>
      <c r="S4537" t="s">
        <v>72</v>
      </c>
      <c r="T4537" t="s">
        <v>4133</v>
      </c>
      <c r="U4537" t="s">
        <v>3783</v>
      </c>
      <c r="V4537" t="s">
        <v>2207</v>
      </c>
      <c r="W4537" t="s">
        <v>86</v>
      </c>
      <c r="X4537" t="s">
        <v>1427</v>
      </c>
      <c r="Y4537" t="str">
        <f>"37-2012"</f>
        <v>37-2012</v>
      </c>
      <c r="Z4537" t="s">
        <v>373</v>
      </c>
      <c r="AA4537">
        <v>721110</v>
      </c>
      <c r="AB4537">
        <v>90</v>
      </c>
      <c r="AC4537">
        <v>90</v>
      </c>
      <c r="AD4537" t="s">
        <v>79</v>
      </c>
      <c r="AE4537" t="s">
        <v>95</v>
      </c>
      <c r="AF4537">
        <v>35</v>
      </c>
      <c r="AG4537" s="4">
        <v>0.33333333333333331</v>
      </c>
      <c r="AH4537" s="4">
        <v>0.625</v>
      </c>
      <c r="AI4537" s="5">
        <v>11.02</v>
      </c>
      <c r="AJ4537">
        <v>16.53</v>
      </c>
      <c r="AL4537" t="s">
        <v>81</v>
      </c>
      <c r="AM4537" t="s">
        <v>82</v>
      </c>
      <c r="AO4537" t="s">
        <v>83</v>
      </c>
      <c r="AR4537" t="s">
        <v>82</v>
      </c>
      <c r="AT4537" t="s">
        <v>82</v>
      </c>
      <c r="AW4537" t="s">
        <v>72</v>
      </c>
      <c r="AX4537">
        <v>1</v>
      </c>
      <c r="AY4537" t="s">
        <v>10131</v>
      </c>
      <c r="AZ4537" t="s">
        <v>2024</v>
      </c>
      <c r="BA4537" t="s">
        <v>86</v>
      </c>
      <c r="BB4537">
        <v>32550</v>
      </c>
      <c r="BC4537" t="s">
        <v>87</v>
      </c>
      <c r="BH4537" t="s">
        <v>10130</v>
      </c>
      <c r="BJ4537">
        <v>271254413</v>
      </c>
    </row>
    <row r="4538" spans="1:62" x14ac:dyDescent="0.25">
      <c r="A4538" t="s">
        <v>30999</v>
      </c>
      <c r="B4538" s="2">
        <v>43517</v>
      </c>
      <c r="C4538" t="s">
        <v>63</v>
      </c>
      <c r="D4538" s="3">
        <v>43472.384617615739</v>
      </c>
      <c r="E4538" t="s">
        <v>64</v>
      </c>
      <c r="F4538" s="2">
        <v>43556</v>
      </c>
      <c r="G4538" s="2">
        <v>43830</v>
      </c>
      <c r="H4538" t="s">
        <v>31000</v>
      </c>
      <c r="J4538" t="s">
        <v>31001</v>
      </c>
      <c r="L4538" t="s">
        <v>31002</v>
      </c>
      <c r="M4538" t="s">
        <v>76</v>
      </c>
      <c r="N4538">
        <v>74037</v>
      </c>
      <c r="O4538" t="s">
        <v>70</v>
      </c>
      <c r="Q4538" t="s">
        <v>31003</v>
      </c>
      <c r="S4538" t="s">
        <v>72</v>
      </c>
      <c r="T4538" t="s">
        <v>9501</v>
      </c>
      <c r="U4538" t="s">
        <v>9597</v>
      </c>
      <c r="V4538" t="s">
        <v>1703</v>
      </c>
      <c r="W4538" t="s">
        <v>76</v>
      </c>
      <c r="X4538" t="s">
        <v>106</v>
      </c>
      <c r="Y4538" t="str">
        <f>"37-3011"</f>
        <v>37-3011</v>
      </c>
      <c r="Z4538" t="s">
        <v>94</v>
      </c>
      <c r="AA4538">
        <v>56173</v>
      </c>
      <c r="AB4538">
        <v>3</v>
      </c>
      <c r="AC4538">
        <v>3</v>
      </c>
      <c r="AD4538" t="s">
        <v>79</v>
      </c>
      <c r="AE4538" t="s">
        <v>80</v>
      </c>
      <c r="AF4538">
        <v>40</v>
      </c>
      <c r="AG4538" s="4">
        <v>0.33333333333333331</v>
      </c>
      <c r="AH4538" s="4">
        <v>0.70833333333333337</v>
      </c>
      <c r="AI4538" s="5">
        <v>12.95</v>
      </c>
      <c r="AJ4538">
        <v>19.43</v>
      </c>
      <c r="AL4538" t="s">
        <v>81</v>
      </c>
      <c r="AM4538" t="s">
        <v>82</v>
      </c>
      <c r="AO4538" t="s">
        <v>213</v>
      </c>
      <c r="AR4538" t="s">
        <v>82</v>
      </c>
      <c r="AT4538" t="s">
        <v>82</v>
      </c>
      <c r="AW4538" t="s">
        <v>72</v>
      </c>
      <c r="AX4538">
        <v>3</v>
      </c>
      <c r="AY4538" t="s">
        <v>31002</v>
      </c>
      <c r="AZ4538" t="s">
        <v>1703</v>
      </c>
      <c r="BA4538" t="s">
        <v>76</v>
      </c>
      <c r="BB4538">
        <v>74037</v>
      </c>
      <c r="BC4538" t="s">
        <v>79</v>
      </c>
      <c r="BH4538" t="s">
        <v>31001</v>
      </c>
      <c r="BJ4538">
        <v>273732980</v>
      </c>
    </row>
    <row r="4539" spans="1:62" x14ac:dyDescent="0.25">
      <c r="A4539" t="s">
        <v>31005</v>
      </c>
      <c r="B4539" s="2">
        <v>43517</v>
      </c>
      <c r="C4539" t="s">
        <v>63</v>
      </c>
      <c r="D4539" s="3">
        <v>43472.384797013889</v>
      </c>
      <c r="E4539" t="s">
        <v>64</v>
      </c>
      <c r="F4539" s="2">
        <v>43556</v>
      </c>
      <c r="G4539" s="2">
        <v>43769</v>
      </c>
      <c r="H4539" t="s">
        <v>31006</v>
      </c>
      <c r="J4539" t="s">
        <v>31007</v>
      </c>
      <c r="K4539" t="s">
        <v>31008</v>
      </c>
      <c r="L4539" t="s">
        <v>31009</v>
      </c>
      <c r="M4539" t="s">
        <v>100</v>
      </c>
      <c r="N4539">
        <v>28644</v>
      </c>
      <c r="O4539" t="s">
        <v>70</v>
      </c>
      <c r="Q4539" t="s">
        <v>31010</v>
      </c>
      <c r="S4539" t="s">
        <v>72</v>
      </c>
      <c r="T4539" t="s">
        <v>5800</v>
      </c>
      <c r="U4539" t="s">
        <v>5801</v>
      </c>
      <c r="V4539" t="s">
        <v>5802</v>
      </c>
      <c r="W4539" t="s">
        <v>100</v>
      </c>
      <c r="X4539" t="s">
        <v>10018</v>
      </c>
      <c r="Y4539" t="str">
        <f>"35-2014"</f>
        <v>35-2014</v>
      </c>
      <c r="Z4539" t="s">
        <v>301</v>
      </c>
      <c r="AA4539">
        <v>722511</v>
      </c>
      <c r="AB4539">
        <v>4</v>
      </c>
      <c r="AC4539">
        <v>4</v>
      </c>
      <c r="AD4539" t="s">
        <v>79</v>
      </c>
      <c r="AE4539" t="s">
        <v>95</v>
      </c>
      <c r="AF4539">
        <v>35</v>
      </c>
      <c r="AG4539" s="4">
        <v>0.29166666666666669</v>
      </c>
      <c r="AH4539" s="4">
        <v>0.625</v>
      </c>
      <c r="AI4539" s="5">
        <v>10.26</v>
      </c>
      <c r="AJ4539">
        <v>15.39</v>
      </c>
      <c r="AL4539" t="s">
        <v>81</v>
      </c>
      <c r="AM4539" t="s">
        <v>82</v>
      </c>
      <c r="AO4539" t="s">
        <v>83</v>
      </c>
      <c r="AR4539" t="s">
        <v>82</v>
      </c>
      <c r="AT4539" t="s">
        <v>82</v>
      </c>
      <c r="AW4539" t="s">
        <v>72</v>
      </c>
      <c r="AX4539">
        <v>3</v>
      </c>
      <c r="AY4539" t="s">
        <v>31009</v>
      </c>
      <c r="AZ4539" t="s">
        <v>29833</v>
      </c>
      <c r="BA4539" t="s">
        <v>100</v>
      </c>
      <c r="BB4539">
        <v>28644</v>
      </c>
      <c r="BC4539" t="s">
        <v>87</v>
      </c>
      <c r="BH4539" t="s">
        <v>31011</v>
      </c>
      <c r="BJ4539">
        <v>465288420</v>
      </c>
    </row>
    <row r="4540" spans="1:62" x14ac:dyDescent="0.25">
      <c r="A4540" t="s">
        <v>31041</v>
      </c>
      <c r="B4540" s="2">
        <v>43517</v>
      </c>
      <c r="C4540" t="s">
        <v>63</v>
      </c>
      <c r="D4540" s="3">
        <v>43472.383214594905</v>
      </c>
      <c r="E4540" t="s">
        <v>64</v>
      </c>
      <c r="F4540" s="2">
        <v>43556</v>
      </c>
      <c r="G4540" s="2">
        <v>43814</v>
      </c>
      <c r="H4540" t="s">
        <v>11942</v>
      </c>
      <c r="J4540" t="s">
        <v>11943</v>
      </c>
      <c r="L4540" t="s">
        <v>11944</v>
      </c>
      <c r="M4540" t="s">
        <v>147</v>
      </c>
      <c r="N4540">
        <v>19352</v>
      </c>
      <c r="O4540" t="s">
        <v>70</v>
      </c>
      <c r="Q4540" t="s">
        <v>11945</v>
      </c>
      <c r="S4540" t="s">
        <v>72</v>
      </c>
      <c r="T4540" t="s">
        <v>11227</v>
      </c>
      <c r="U4540" t="s">
        <v>2437</v>
      </c>
      <c r="V4540" t="s">
        <v>2438</v>
      </c>
      <c r="W4540" t="s">
        <v>147</v>
      </c>
      <c r="X4540" t="s">
        <v>106</v>
      </c>
      <c r="Y4540" t="str">
        <f>"37-3011"</f>
        <v>37-3011</v>
      </c>
      <c r="Z4540" t="s">
        <v>94</v>
      </c>
      <c r="AA4540">
        <v>561730</v>
      </c>
      <c r="AB4540">
        <v>8</v>
      </c>
      <c r="AC4540">
        <v>8</v>
      </c>
      <c r="AD4540" t="s">
        <v>79</v>
      </c>
      <c r="AE4540" t="s">
        <v>80</v>
      </c>
      <c r="AF4540">
        <v>40</v>
      </c>
      <c r="AG4540" s="4">
        <v>0.29166666666666669</v>
      </c>
      <c r="AH4540" s="4">
        <v>0.66666666666666663</v>
      </c>
      <c r="AI4540" s="5">
        <v>15.35</v>
      </c>
      <c r="AJ4540">
        <v>23.03</v>
      </c>
      <c r="AK4540">
        <v>23.03</v>
      </c>
      <c r="AL4540" t="s">
        <v>81</v>
      </c>
      <c r="AM4540" t="s">
        <v>82</v>
      </c>
      <c r="AO4540" t="s">
        <v>83</v>
      </c>
      <c r="AR4540" t="s">
        <v>82</v>
      </c>
      <c r="AT4540" t="s">
        <v>82</v>
      </c>
      <c r="AW4540" t="s">
        <v>82</v>
      </c>
      <c r="AY4540" t="s">
        <v>9085</v>
      </c>
      <c r="AZ4540" t="s">
        <v>1310</v>
      </c>
      <c r="BA4540" t="s">
        <v>147</v>
      </c>
      <c r="BB4540">
        <v>19374</v>
      </c>
      <c r="BC4540" t="s">
        <v>79</v>
      </c>
      <c r="BH4540" t="s">
        <v>11946</v>
      </c>
      <c r="BJ4540">
        <v>743053925</v>
      </c>
    </row>
    <row r="4541" spans="1:62" x14ac:dyDescent="0.25">
      <c r="A4541" t="s">
        <v>31133</v>
      </c>
      <c r="B4541" s="2">
        <v>43517</v>
      </c>
      <c r="C4541" t="s">
        <v>63</v>
      </c>
      <c r="D4541" s="3">
        <v>43472.400951215277</v>
      </c>
      <c r="E4541" t="s">
        <v>91</v>
      </c>
      <c r="H4541" t="s">
        <v>12004</v>
      </c>
      <c r="I4541" t="s">
        <v>12005</v>
      </c>
      <c r="J4541" t="s">
        <v>12006</v>
      </c>
      <c r="K4541" t="s">
        <v>67</v>
      </c>
      <c r="L4541" t="s">
        <v>12007</v>
      </c>
      <c r="M4541" t="s">
        <v>323</v>
      </c>
      <c r="N4541">
        <v>93453</v>
      </c>
      <c r="O4541" t="s">
        <v>70</v>
      </c>
      <c r="P4541" t="s">
        <v>67</v>
      </c>
      <c r="Q4541" t="s">
        <v>12008</v>
      </c>
      <c r="S4541" t="s">
        <v>72</v>
      </c>
      <c r="T4541" t="s">
        <v>5156</v>
      </c>
      <c r="U4541" t="s">
        <v>5157</v>
      </c>
      <c r="V4541" t="s">
        <v>5158</v>
      </c>
      <c r="W4541" t="s">
        <v>105</v>
      </c>
      <c r="X4541" t="s">
        <v>280</v>
      </c>
      <c r="Y4541" t="str">
        <f>"35-3022"</f>
        <v>35-3022</v>
      </c>
      <c r="Z4541" t="s">
        <v>280</v>
      </c>
      <c r="AA4541">
        <v>713990</v>
      </c>
      <c r="AB4541">
        <v>9</v>
      </c>
      <c r="AD4541" t="s">
        <v>79</v>
      </c>
      <c r="AE4541" t="s">
        <v>80</v>
      </c>
      <c r="AF4541">
        <v>40</v>
      </c>
      <c r="AG4541" s="4">
        <v>0.54166666666666663</v>
      </c>
      <c r="AH4541" s="4">
        <v>0.91666666666666663</v>
      </c>
      <c r="AI4541" s="5">
        <v>11.59</v>
      </c>
      <c r="AJ4541">
        <v>0</v>
      </c>
      <c r="AK4541">
        <v>0</v>
      </c>
      <c r="AL4541" t="s">
        <v>81</v>
      </c>
      <c r="AM4541" t="s">
        <v>82</v>
      </c>
      <c r="AO4541" t="s">
        <v>83</v>
      </c>
      <c r="AR4541" t="s">
        <v>82</v>
      </c>
      <c r="AT4541" t="s">
        <v>82</v>
      </c>
      <c r="AW4541" t="s">
        <v>82</v>
      </c>
      <c r="AY4541" t="s">
        <v>12009</v>
      </c>
      <c r="AZ4541" t="s">
        <v>6073</v>
      </c>
      <c r="BA4541" t="s">
        <v>323</v>
      </c>
      <c r="BB4541">
        <v>93453</v>
      </c>
      <c r="BC4541" t="s">
        <v>79</v>
      </c>
      <c r="BH4541" t="s">
        <v>12010</v>
      </c>
      <c r="BI4541" t="s">
        <v>67</v>
      </c>
      <c r="BJ4541">
        <v>261758369</v>
      </c>
    </row>
    <row r="4542" spans="1:62" x14ac:dyDescent="0.25">
      <c r="A4542" t="s">
        <v>31205</v>
      </c>
      <c r="B4542" s="2">
        <v>43517</v>
      </c>
      <c r="C4542" t="s">
        <v>63</v>
      </c>
      <c r="D4542" s="3">
        <v>43472.384987384263</v>
      </c>
      <c r="E4542" t="s">
        <v>64</v>
      </c>
      <c r="F4542" s="2">
        <v>43556</v>
      </c>
      <c r="G4542" s="2">
        <v>43784</v>
      </c>
      <c r="H4542" t="s">
        <v>31206</v>
      </c>
      <c r="J4542" t="s">
        <v>31207</v>
      </c>
      <c r="L4542" t="s">
        <v>22999</v>
      </c>
      <c r="M4542" t="s">
        <v>105</v>
      </c>
      <c r="N4542">
        <v>76426</v>
      </c>
      <c r="O4542" t="s">
        <v>70</v>
      </c>
      <c r="Q4542" t="s">
        <v>31208</v>
      </c>
      <c r="S4542" t="s">
        <v>72</v>
      </c>
      <c r="T4542" t="s">
        <v>1917</v>
      </c>
      <c r="U4542" t="s">
        <v>1918</v>
      </c>
      <c r="V4542" t="s">
        <v>1919</v>
      </c>
      <c r="W4542" t="s">
        <v>105</v>
      </c>
      <c r="X4542" t="s">
        <v>2013</v>
      </c>
      <c r="Y4542" t="str">
        <f>"37-3011"</f>
        <v>37-3011</v>
      </c>
      <c r="Z4542" t="s">
        <v>94</v>
      </c>
      <c r="AA4542">
        <v>561730</v>
      </c>
      <c r="AB4542">
        <v>10</v>
      </c>
      <c r="AC4542">
        <v>10</v>
      </c>
      <c r="AD4542" t="s">
        <v>79</v>
      </c>
      <c r="AE4542" t="s">
        <v>95</v>
      </c>
      <c r="AF4542">
        <v>35</v>
      </c>
      <c r="AG4542" s="4">
        <v>0.33333333333333331</v>
      </c>
      <c r="AH4542" s="4">
        <v>0.70833333333333337</v>
      </c>
      <c r="AI4542" s="5">
        <v>12.43</v>
      </c>
      <c r="AJ4542">
        <v>18.649999999999999</v>
      </c>
      <c r="AL4542" t="s">
        <v>81</v>
      </c>
      <c r="AM4542" t="s">
        <v>82</v>
      </c>
      <c r="AO4542" t="s">
        <v>83</v>
      </c>
      <c r="AR4542" t="s">
        <v>82</v>
      </c>
      <c r="AT4542" t="s">
        <v>82</v>
      </c>
      <c r="AW4542" t="s">
        <v>82</v>
      </c>
      <c r="AY4542" t="s">
        <v>22999</v>
      </c>
      <c r="AZ4542" t="s">
        <v>24699</v>
      </c>
      <c r="BA4542" t="s">
        <v>105</v>
      </c>
      <c r="BB4542">
        <v>76426</v>
      </c>
      <c r="BC4542" t="s">
        <v>79</v>
      </c>
      <c r="BH4542" t="s">
        <v>31207</v>
      </c>
      <c r="BJ4542">
        <v>474703375</v>
      </c>
    </row>
    <row r="4543" spans="1:62" x14ac:dyDescent="0.25">
      <c r="A4543" t="s">
        <v>31222</v>
      </c>
      <c r="B4543" s="2">
        <v>43517</v>
      </c>
      <c r="C4543" t="s">
        <v>63</v>
      </c>
      <c r="D4543" s="3">
        <v>43472.381258726855</v>
      </c>
      <c r="E4543" t="s">
        <v>64</v>
      </c>
      <c r="F4543" s="2">
        <v>43556</v>
      </c>
      <c r="G4543" s="2">
        <v>43784</v>
      </c>
      <c r="H4543" t="s">
        <v>31168</v>
      </c>
      <c r="J4543" t="s">
        <v>31169</v>
      </c>
      <c r="L4543" t="s">
        <v>11770</v>
      </c>
      <c r="M4543" t="s">
        <v>298</v>
      </c>
      <c r="N4543">
        <v>3902</v>
      </c>
      <c r="O4543" t="s">
        <v>70</v>
      </c>
      <c r="Q4543" t="s">
        <v>31170</v>
      </c>
      <c r="S4543" t="s">
        <v>72</v>
      </c>
      <c r="T4543" t="s">
        <v>31078</v>
      </c>
      <c r="U4543" t="s">
        <v>3783</v>
      </c>
      <c r="V4543" t="s">
        <v>2207</v>
      </c>
      <c r="W4543" t="s">
        <v>86</v>
      </c>
      <c r="X4543" t="s">
        <v>1427</v>
      </c>
      <c r="Y4543" t="str">
        <f>"37-2012"</f>
        <v>37-2012</v>
      </c>
      <c r="Z4543" t="s">
        <v>373</v>
      </c>
      <c r="AA4543">
        <v>721110</v>
      </c>
      <c r="AB4543">
        <v>15</v>
      </c>
      <c r="AC4543">
        <v>15</v>
      </c>
      <c r="AD4543" t="s">
        <v>79</v>
      </c>
      <c r="AE4543" t="s">
        <v>95</v>
      </c>
      <c r="AF4543">
        <v>35</v>
      </c>
      <c r="AG4543" s="4">
        <v>0.33333333333333331</v>
      </c>
      <c r="AH4543" s="4">
        <v>0.625</v>
      </c>
      <c r="AI4543" s="6">
        <v>13</v>
      </c>
      <c r="AJ4543">
        <v>19.5</v>
      </c>
      <c r="AL4543" t="s">
        <v>81</v>
      </c>
      <c r="AM4543" t="s">
        <v>82</v>
      </c>
      <c r="AO4543" t="s">
        <v>83</v>
      </c>
      <c r="AR4543" t="s">
        <v>82</v>
      </c>
      <c r="AT4543" t="s">
        <v>82</v>
      </c>
      <c r="AW4543" t="s">
        <v>72</v>
      </c>
      <c r="AX4543">
        <v>1</v>
      </c>
      <c r="AY4543" t="s">
        <v>11770</v>
      </c>
      <c r="AZ4543" t="s">
        <v>302</v>
      </c>
      <c r="BA4543" t="s">
        <v>298</v>
      </c>
      <c r="BB4543">
        <v>3902</v>
      </c>
      <c r="BC4543" t="s">
        <v>87</v>
      </c>
      <c r="BH4543" t="s">
        <v>31169</v>
      </c>
      <c r="BJ4543">
        <v>474713991</v>
      </c>
    </row>
    <row r="4544" spans="1:62" x14ac:dyDescent="0.25">
      <c r="A4544" t="s">
        <v>31255</v>
      </c>
      <c r="B4544" s="2">
        <v>43517</v>
      </c>
      <c r="C4544" t="s">
        <v>63</v>
      </c>
      <c r="D4544" s="3">
        <v>43472.38249625</v>
      </c>
      <c r="E4544" t="s">
        <v>64</v>
      </c>
      <c r="F4544" s="2">
        <v>43556</v>
      </c>
      <c r="G4544" s="2">
        <v>43784</v>
      </c>
      <c r="H4544" t="s">
        <v>31080</v>
      </c>
      <c r="I4544" t="s">
        <v>31081</v>
      </c>
      <c r="J4544" t="s">
        <v>31082</v>
      </c>
      <c r="L4544" t="s">
        <v>21660</v>
      </c>
      <c r="M4544" t="s">
        <v>298</v>
      </c>
      <c r="N4544">
        <v>4609</v>
      </c>
      <c r="O4544" t="s">
        <v>70</v>
      </c>
      <c r="Q4544" t="s">
        <v>31083</v>
      </c>
      <c r="S4544" t="s">
        <v>72</v>
      </c>
      <c r="T4544" t="s">
        <v>31078</v>
      </c>
      <c r="U4544" t="s">
        <v>3783</v>
      </c>
      <c r="V4544" t="s">
        <v>2207</v>
      </c>
      <c r="W4544" t="s">
        <v>86</v>
      </c>
      <c r="X4544" t="s">
        <v>1427</v>
      </c>
      <c r="Y4544" t="str">
        <f>"37-2012"</f>
        <v>37-2012</v>
      </c>
      <c r="Z4544" t="s">
        <v>373</v>
      </c>
      <c r="AA4544">
        <v>721110</v>
      </c>
      <c r="AB4544">
        <v>25</v>
      </c>
      <c r="AC4544">
        <v>25</v>
      </c>
      <c r="AD4544" t="s">
        <v>79</v>
      </c>
      <c r="AE4544" t="s">
        <v>80</v>
      </c>
      <c r="AF4544">
        <v>35</v>
      </c>
      <c r="AG4544" s="4">
        <v>0.33333333333333331</v>
      </c>
      <c r="AH4544" s="4">
        <v>0.625</v>
      </c>
      <c r="AI4544" s="5">
        <v>11.39</v>
      </c>
      <c r="AJ4544">
        <v>17.09</v>
      </c>
      <c r="AL4544" t="s">
        <v>81</v>
      </c>
      <c r="AM4544" t="s">
        <v>82</v>
      </c>
      <c r="AO4544" t="s">
        <v>83</v>
      </c>
      <c r="AR4544" t="s">
        <v>82</v>
      </c>
      <c r="AT4544" t="s">
        <v>82</v>
      </c>
      <c r="AW4544" t="s">
        <v>72</v>
      </c>
      <c r="AX4544">
        <v>1</v>
      </c>
      <c r="AY4544" t="s">
        <v>21660</v>
      </c>
      <c r="AZ4544" t="s">
        <v>10636</v>
      </c>
      <c r="BA4544" t="s">
        <v>298</v>
      </c>
      <c r="BB4544">
        <v>4609</v>
      </c>
      <c r="BC4544" t="s">
        <v>79</v>
      </c>
      <c r="BH4544" t="s">
        <v>31082</v>
      </c>
      <c r="BJ4544">
        <v>650337485</v>
      </c>
    </row>
    <row r="4545" spans="1:62" x14ac:dyDescent="0.25">
      <c r="A4545" t="s">
        <v>31387</v>
      </c>
      <c r="B4545" s="2">
        <v>43517</v>
      </c>
      <c r="C4545" t="s">
        <v>63</v>
      </c>
      <c r="D4545" s="3">
        <v>43461.665241562499</v>
      </c>
      <c r="E4545" t="s">
        <v>64</v>
      </c>
      <c r="F4545" s="2">
        <v>43547</v>
      </c>
      <c r="G4545" s="2">
        <v>43798</v>
      </c>
      <c r="H4545" t="s">
        <v>12691</v>
      </c>
      <c r="J4545" t="s">
        <v>12692</v>
      </c>
      <c r="L4545" t="s">
        <v>12693</v>
      </c>
      <c r="M4545" t="s">
        <v>2367</v>
      </c>
      <c r="N4545">
        <v>29910</v>
      </c>
      <c r="O4545" t="s">
        <v>70</v>
      </c>
      <c r="Q4545" t="s">
        <v>12694</v>
      </c>
      <c r="S4545" t="s">
        <v>82</v>
      </c>
      <c r="U4545" t="s">
        <v>92</v>
      </c>
      <c r="X4545" t="s">
        <v>12695</v>
      </c>
      <c r="Y4545" t="str">
        <f>"37-2012"</f>
        <v>37-2012</v>
      </c>
      <c r="Z4545" t="s">
        <v>373</v>
      </c>
      <c r="AA4545">
        <v>561720</v>
      </c>
      <c r="AB4545">
        <v>4</v>
      </c>
      <c r="AC4545">
        <v>4</v>
      </c>
      <c r="AD4545" t="s">
        <v>87</v>
      </c>
      <c r="AE4545" t="s">
        <v>80</v>
      </c>
      <c r="AF4545">
        <v>36</v>
      </c>
      <c r="AG4545" s="4">
        <v>0.41666666666666669</v>
      </c>
      <c r="AH4545" s="4">
        <v>0.75</v>
      </c>
      <c r="AI4545" s="5">
        <v>11.5</v>
      </c>
      <c r="AJ4545">
        <v>17.25</v>
      </c>
      <c r="AK4545">
        <v>17.63</v>
      </c>
      <c r="AL4545" t="s">
        <v>81</v>
      </c>
      <c r="AM4545" t="s">
        <v>82</v>
      </c>
      <c r="AO4545" t="s">
        <v>213</v>
      </c>
      <c r="AP4545" t="s">
        <v>67</v>
      </c>
      <c r="AQ4545" t="s">
        <v>67</v>
      </c>
      <c r="AR4545" t="s">
        <v>82</v>
      </c>
      <c r="AT4545" t="s">
        <v>82</v>
      </c>
      <c r="AW4545" t="s">
        <v>72</v>
      </c>
      <c r="AX4545">
        <v>12</v>
      </c>
      <c r="AY4545" t="s">
        <v>3108</v>
      </c>
      <c r="AZ4545" t="s">
        <v>3130</v>
      </c>
      <c r="BA4545" t="s">
        <v>2367</v>
      </c>
      <c r="BB4545">
        <v>29928</v>
      </c>
      <c r="BC4545" t="s">
        <v>87</v>
      </c>
      <c r="BH4545" t="s">
        <v>12696</v>
      </c>
      <c r="BJ4545">
        <v>825243277</v>
      </c>
    </row>
    <row r="4546" spans="1:62" x14ac:dyDescent="0.25">
      <c r="A4546" t="s">
        <v>31392</v>
      </c>
      <c r="B4546" s="2">
        <v>43517</v>
      </c>
      <c r="C4546" t="s">
        <v>63</v>
      </c>
      <c r="D4546" s="3">
        <v>43472.401366458333</v>
      </c>
      <c r="E4546" t="s">
        <v>91</v>
      </c>
      <c r="H4546" t="s">
        <v>12188</v>
      </c>
      <c r="I4546" t="s">
        <v>67</v>
      </c>
      <c r="J4546" t="s">
        <v>12189</v>
      </c>
      <c r="L4546" t="s">
        <v>12190</v>
      </c>
      <c r="M4546" t="s">
        <v>86</v>
      </c>
      <c r="N4546" t="s">
        <v>12191</v>
      </c>
      <c r="O4546" t="s">
        <v>70</v>
      </c>
      <c r="P4546" t="s">
        <v>67</v>
      </c>
      <c r="Q4546" t="s">
        <v>12192</v>
      </c>
      <c r="S4546" t="s">
        <v>72</v>
      </c>
      <c r="T4546" t="s">
        <v>5156</v>
      </c>
      <c r="U4546" t="s">
        <v>5157</v>
      </c>
      <c r="V4546" t="s">
        <v>5158</v>
      </c>
      <c r="W4546" t="s">
        <v>105</v>
      </c>
      <c r="X4546" t="s">
        <v>677</v>
      </c>
      <c r="Y4546" t="str">
        <f>"39-3091"</f>
        <v>39-3091</v>
      </c>
      <c r="Z4546" t="s">
        <v>677</v>
      </c>
      <c r="AA4546">
        <v>713990</v>
      </c>
      <c r="AB4546">
        <v>10</v>
      </c>
      <c r="AD4546" t="s">
        <v>79</v>
      </c>
      <c r="AE4546" t="s">
        <v>80</v>
      </c>
      <c r="AF4546">
        <v>40</v>
      </c>
      <c r="AG4546" s="4">
        <v>0.54166666666666663</v>
      </c>
      <c r="AH4546" s="4">
        <v>0.91666666666666663</v>
      </c>
      <c r="AI4546" s="5">
        <v>348.8</v>
      </c>
      <c r="AJ4546">
        <v>0</v>
      </c>
      <c r="AK4546">
        <v>0</v>
      </c>
      <c r="AL4546" t="s">
        <v>81</v>
      </c>
      <c r="AM4546" t="s">
        <v>82</v>
      </c>
      <c r="AO4546" t="s">
        <v>83</v>
      </c>
      <c r="AR4546" t="s">
        <v>82</v>
      </c>
      <c r="AT4546" t="s">
        <v>82</v>
      </c>
      <c r="AW4546" t="s">
        <v>82</v>
      </c>
      <c r="AY4546" t="s">
        <v>12193</v>
      </c>
      <c r="AZ4546" t="s">
        <v>3564</v>
      </c>
      <c r="BA4546" t="s">
        <v>86</v>
      </c>
      <c r="BB4546">
        <v>34285</v>
      </c>
      <c r="BC4546" t="s">
        <v>79</v>
      </c>
      <c r="BH4546" t="s">
        <v>12194</v>
      </c>
      <c r="BI4546" t="s">
        <v>67</v>
      </c>
      <c r="BJ4546">
        <v>271970663</v>
      </c>
    </row>
    <row r="4547" spans="1:62" x14ac:dyDescent="0.25">
      <c r="A4547" t="s">
        <v>31394</v>
      </c>
      <c r="B4547" s="2">
        <v>43517</v>
      </c>
      <c r="C4547" t="s">
        <v>63</v>
      </c>
      <c r="D4547" s="3">
        <v>43472.389633773149</v>
      </c>
      <c r="E4547" t="s">
        <v>91</v>
      </c>
      <c r="H4547" t="s">
        <v>9652</v>
      </c>
      <c r="J4547" t="s">
        <v>9653</v>
      </c>
      <c r="L4547" t="s">
        <v>2493</v>
      </c>
      <c r="M4547" t="s">
        <v>308</v>
      </c>
      <c r="N4547">
        <v>7470</v>
      </c>
      <c r="O4547" t="s">
        <v>70</v>
      </c>
      <c r="Q4547" t="s">
        <v>9654</v>
      </c>
      <c r="S4547" t="s">
        <v>72</v>
      </c>
      <c r="T4547" t="s">
        <v>9309</v>
      </c>
      <c r="U4547" t="s">
        <v>9310</v>
      </c>
      <c r="V4547" t="s">
        <v>9311</v>
      </c>
      <c r="W4547" t="s">
        <v>308</v>
      </c>
      <c r="X4547" t="s">
        <v>9655</v>
      </c>
      <c r="Y4547" t="str">
        <f>"39-9032"</f>
        <v>39-9032</v>
      </c>
      <c r="Z4547" t="s">
        <v>5419</v>
      </c>
      <c r="AA4547">
        <v>611620</v>
      </c>
      <c r="AB4547">
        <v>5</v>
      </c>
      <c r="AD4547" t="s">
        <v>79</v>
      </c>
      <c r="AE4547" t="s">
        <v>95</v>
      </c>
      <c r="AF4547">
        <v>35</v>
      </c>
      <c r="AG4547" s="4">
        <v>0.64583333333333337</v>
      </c>
      <c r="AH4547" s="4">
        <v>0.85416666666666663</v>
      </c>
      <c r="AI4547" s="5">
        <v>16.13</v>
      </c>
      <c r="AL4547" t="s">
        <v>81</v>
      </c>
      <c r="AM4547" t="s">
        <v>82</v>
      </c>
      <c r="AO4547" t="s">
        <v>83</v>
      </c>
      <c r="AR4547" t="s">
        <v>82</v>
      </c>
      <c r="AT4547" t="s">
        <v>82</v>
      </c>
      <c r="AW4547" t="s">
        <v>72</v>
      </c>
      <c r="AX4547">
        <v>12</v>
      </c>
      <c r="AY4547" t="s">
        <v>9656</v>
      </c>
      <c r="AZ4547" t="s">
        <v>1303</v>
      </c>
      <c r="BA4547" t="s">
        <v>308</v>
      </c>
      <c r="BB4547">
        <v>7035</v>
      </c>
      <c r="BC4547" t="s">
        <v>79</v>
      </c>
      <c r="BH4547" t="s">
        <v>9657</v>
      </c>
      <c r="BI4547" t="s">
        <v>9658</v>
      </c>
      <c r="BJ4547">
        <v>300334388</v>
      </c>
    </row>
    <row r="4548" spans="1:62" x14ac:dyDescent="0.25">
      <c r="A4548" t="s">
        <v>31433</v>
      </c>
      <c r="B4548" s="2">
        <v>43517</v>
      </c>
      <c r="C4548" t="s">
        <v>63</v>
      </c>
      <c r="D4548" s="3">
        <v>43472.404286226854</v>
      </c>
      <c r="E4548" t="s">
        <v>91</v>
      </c>
      <c r="H4548" t="s">
        <v>12538</v>
      </c>
      <c r="I4548" t="s">
        <v>67</v>
      </c>
      <c r="J4548" t="s">
        <v>12539</v>
      </c>
      <c r="K4548" t="s">
        <v>12540</v>
      </c>
      <c r="L4548" t="s">
        <v>10601</v>
      </c>
      <c r="M4548" t="s">
        <v>783</v>
      </c>
      <c r="N4548" t="s">
        <v>10602</v>
      </c>
      <c r="O4548" t="s">
        <v>70</v>
      </c>
      <c r="P4548" t="s">
        <v>67</v>
      </c>
      <c r="Q4548" t="s">
        <v>12541</v>
      </c>
      <c r="S4548" t="s">
        <v>72</v>
      </c>
      <c r="T4548" t="s">
        <v>5156</v>
      </c>
      <c r="U4548" t="s">
        <v>5157</v>
      </c>
      <c r="V4548" t="s">
        <v>5158</v>
      </c>
      <c r="W4548" t="s">
        <v>105</v>
      </c>
      <c r="X4548" t="s">
        <v>677</v>
      </c>
      <c r="Y4548" t="str">
        <f>"39-3091"</f>
        <v>39-3091</v>
      </c>
      <c r="Z4548" t="s">
        <v>677</v>
      </c>
      <c r="AA4548">
        <v>713990</v>
      </c>
      <c r="AB4548">
        <v>40</v>
      </c>
      <c r="AD4548" t="s">
        <v>79</v>
      </c>
      <c r="AE4548" t="s">
        <v>80</v>
      </c>
      <c r="AF4548">
        <v>40</v>
      </c>
      <c r="AG4548" s="4">
        <v>0.54166666666666663</v>
      </c>
      <c r="AH4548" s="4">
        <v>0.91666666666666663</v>
      </c>
      <c r="AI4548" s="6">
        <v>360</v>
      </c>
      <c r="AJ4548">
        <v>0</v>
      </c>
      <c r="AK4548">
        <v>0</v>
      </c>
      <c r="AL4548" t="s">
        <v>81</v>
      </c>
      <c r="AM4548" t="s">
        <v>82</v>
      </c>
      <c r="AO4548" t="s">
        <v>83</v>
      </c>
      <c r="AR4548" t="s">
        <v>82</v>
      </c>
      <c r="AT4548" t="s">
        <v>82</v>
      </c>
      <c r="AW4548" t="s">
        <v>82</v>
      </c>
      <c r="AY4548" t="s">
        <v>10604</v>
      </c>
      <c r="AZ4548" t="s">
        <v>10605</v>
      </c>
      <c r="BA4548" t="s">
        <v>783</v>
      </c>
      <c r="BB4548">
        <v>43315</v>
      </c>
      <c r="BC4548" t="s">
        <v>79</v>
      </c>
      <c r="BH4548" t="s">
        <v>12542</v>
      </c>
      <c r="BI4548" t="s">
        <v>67</v>
      </c>
      <c r="BJ4548">
        <v>472230223</v>
      </c>
    </row>
    <row r="4549" spans="1:62" x14ac:dyDescent="0.25">
      <c r="A4549" t="s">
        <v>31451</v>
      </c>
      <c r="B4549" s="2">
        <v>43517</v>
      </c>
      <c r="C4549" t="s">
        <v>63</v>
      </c>
      <c r="D4549" s="3">
        <v>43472.386359999997</v>
      </c>
      <c r="E4549" t="s">
        <v>64</v>
      </c>
      <c r="F4549" s="2">
        <v>43556</v>
      </c>
      <c r="G4549" s="2">
        <v>43762</v>
      </c>
      <c r="H4549" t="s">
        <v>31452</v>
      </c>
      <c r="J4549" t="s">
        <v>31453</v>
      </c>
      <c r="L4549" t="s">
        <v>7674</v>
      </c>
      <c r="M4549" t="s">
        <v>192</v>
      </c>
      <c r="N4549">
        <v>55082</v>
      </c>
      <c r="O4549" t="s">
        <v>70</v>
      </c>
      <c r="Q4549" t="s">
        <v>31454</v>
      </c>
      <c r="S4549" t="s">
        <v>72</v>
      </c>
      <c r="T4549" t="s">
        <v>9501</v>
      </c>
      <c r="U4549" t="s">
        <v>9597</v>
      </c>
      <c r="V4549" t="s">
        <v>1703</v>
      </c>
      <c r="W4549" t="s">
        <v>76</v>
      </c>
      <c r="X4549" t="s">
        <v>3377</v>
      </c>
      <c r="Y4549" t="str">
        <f>"35-3022"</f>
        <v>35-3022</v>
      </c>
      <c r="Z4549" t="s">
        <v>280</v>
      </c>
      <c r="AA4549">
        <v>7223</v>
      </c>
      <c r="AB4549">
        <v>7</v>
      </c>
      <c r="AC4549">
        <v>7</v>
      </c>
      <c r="AD4549" t="s">
        <v>79</v>
      </c>
      <c r="AE4549" t="s">
        <v>80</v>
      </c>
      <c r="AF4549">
        <v>40</v>
      </c>
      <c r="AG4549" s="4">
        <v>0</v>
      </c>
      <c r="AH4549" s="4">
        <v>0.99652777777777779</v>
      </c>
      <c r="AI4549" s="5">
        <v>8.85</v>
      </c>
      <c r="AJ4549">
        <v>13.28</v>
      </c>
      <c r="AK4549">
        <v>17.48</v>
      </c>
      <c r="AL4549" t="s">
        <v>81</v>
      </c>
      <c r="AM4549" t="s">
        <v>82</v>
      </c>
      <c r="AO4549" t="s">
        <v>213</v>
      </c>
      <c r="AR4549" t="s">
        <v>82</v>
      </c>
      <c r="AT4549" t="s">
        <v>82</v>
      </c>
      <c r="AW4549" t="s">
        <v>82</v>
      </c>
      <c r="AY4549" t="s">
        <v>7674</v>
      </c>
      <c r="AZ4549" t="s">
        <v>31455</v>
      </c>
      <c r="BA4549" t="s">
        <v>192</v>
      </c>
      <c r="BB4549">
        <v>55082</v>
      </c>
      <c r="BC4549" t="s">
        <v>79</v>
      </c>
      <c r="BH4549" t="s">
        <v>31453</v>
      </c>
      <c r="BJ4549">
        <v>410692212</v>
      </c>
    </row>
    <row r="4550" spans="1:62" x14ac:dyDescent="0.25">
      <c r="A4550" t="s">
        <v>31537</v>
      </c>
      <c r="B4550" s="2">
        <v>43517</v>
      </c>
      <c r="C4550" t="s">
        <v>63</v>
      </c>
      <c r="D4550" s="3">
        <v>43472.380925763886</v>
      </c>
      <c r="E4550" t="s">
        <v>64</v>
      </c>
      <c r="F4550" s="2">
        <v>43556</v>
      </c>
      <c r="G4550" s="2">
        <v>43769</v>
      </c>
      <c r="H4550" t="s">
        <v>10341</v>
      </c>
      <c r="J4550" t="s">
        <v>2205</v>
      </c>
      <c r="K4550" t="s">
        <v>10342</v>
      </c>
      <c r="L4550" t="s">
        <v>2207</v>
      </c>
      <c r="M4550" t="s">
        <v>86</v>
      </c>
      <c r="N4550">
        <v>33141</v>
      </c>
      <c r="O4550" t="s">
        <v>70</v>
      </c>
      <c r="Q4550" t="s">
        <v>10343</v>
      </c>
      <c r="S4550" t="s">
        <v>82</v>
      </c>
      <c r="U4550" t="s">
        <v>92</v>
      </c>
      <c r="X4550" t="s">
        <v>1427</v>
      </c>
      <c r="Y4550" t="str">
        <f>"37-2012"</f>
        <v>37-2012</v>
      </c>
      <c r="Z4550" t="s">
        <v>373</v>
      </c>
      <c r="AA4550">
        <v>561720</v>
      </c>
      <c r="AB4550">
        <v>30</v>
      </c>
      <c r="AC4550">
        <v>30</v>
      </c>
      <c r="AD4550" t="s">
        <v>79</v>
      </c>
      <c r="AE4550" t="s">
        <v>95</v>
      </c>
      <c r="AF4550">
        <v>35</v>
      </c>
      <c r="AG4550" s="4">
        <v>0.375</v>
      </c>
      <c r="AH4550" s="4">
        <v>0.66666666666666663</v>
      </c>
      <c r="AI4550" s="5">
        <v>11.02</v>
      </c>
      <c r="AJ4550">
        <v>16.53</v>
      </c>
      <c r="AL4550" t="s">
        <v>81</v>
      </c>
      <c r="AM4550" t="s">
        <v>82</v>
      </c>
      <c r="AO4550" t="s">
        <v>83</v>
      </c>
      <c r="AR4550" t="s">
        <v>82</v>
      </c>
      <c r="AT4550" t="s">
        <v>82</v>
      </c>
      <c r="AW4550" t="s">
        <v>72</v>
      </c>
      <c r="AX4550">
        <v>1</v>
      </c>
      <c r="AY4550" t="s">
        <v>3944</v>
      </c>
      <c r="AZ4550" t="s">
        <v>2024</v>
      </c>
      <c r="BA4550" t="s">
        <v>86</v>
      </c>
      <c r="BB4550">
        <v>32459</v>
      </c>
      <c r="BC4550" t="s">
        <v>79</v>
      </c>
      <c r="BH4550" t="s">
        <v>10344</v>
      </c>
      <c r="BJ4550">
        <v>454961450</v>
      </c>
    </row>
    <row r="4551" spans="1:62" x14ac:dyDescent="0.25">
      <c r="A4551" t="s">
        <v>31630</v>
      </c>
      <c r="B4551" s="2">
        <v>43517</v>
      </c>
      <c r="C4551" t="s">
        <v>63</v>
      </c>
      <c r="D4551" s="3">
        <v>43472.379704664352</v>
      </c>
      <c r="E4551" t="s">
        <v>282</v>
      </c>
      <c r="F4551" s="2">
        <v>43556</v>
      </c>
      <c r="G4551" s="2">
        <v>43799</v>
      </c>
      <c r="H4551" t="s">
        <v>31631</v>
      </c>
      <c r="I4551" t="s">
        <v>31632</v>
      </c>
      <c r="J4551" t="s">
        <v>31633</v>
      </c>
      <c r="L4551" t="s">
        <v>7348</v>
      </c>
      <c r="M4551" t="s">
        <v>1246</v>
      </c>
      <c r="N4551">
        <v>65203</v>
      </c>
      <c r="O4551" t="s">
        <v>70</v>
      </c>
      <c r="Q4551" t="s">
        <v>31634</v>
      </c>
      <c r="S4551" t="s">
        <v>72</v>
      </c>
      <c r="T4551" t="s">
        <v>31299</v>
      </c>
      <c r="U4551" t="s">
        <v>31300</v>
      </c>
      <c r="V4551" t="s">
        <v>29027</v>
      </c>
      <c r="W4551" t="s">
        <v>1246</v>
      </c>
      <c r="X4551" t="s">
        <v>31635</v>
      </c>
      <c r="Y4551" t="str">
        <f>"37-3011"</f>
        <v>37-3011</v>
      </c>
      <c r="Z4551" t="s">
        <v>94</v>
      </c>
      <c r="AA4551">
        <v>561730</v>
      </c>
      <c r="AB4551">
        <v>3</v>
      </c>
      <c r="AC4551">
        <v>2</v>
      </c>
      <c r="AD4551" t="s">
        <v>79</v>
      </c>
      <c r="AE4551" t="s">
        <v>80</v>
      </c>
      <c r="AF4551">
        <v>40</v>
      </c>
      <c r="AG4551" s="4">
        <v>0.33333333333333331</v>
      </c>
      <c r="AH4551" s="4">
        <v>0.75</v>
      </c>
      <c r="AI4551" s="5">
        <v>13.36</v>
      </c>
      <c r="AL4551" t="s">
        <v>81</v>
      </c>
      <c r="AM4551" t="s">
        <v>82</v>
      </c>
      <c r="AO4551" t="s">
        <v>83</v>
      </c>
      <c r="AR4551" t="s">
        <v>82</v>
      </c>
      <c r="AT4551" t="s">
        <v>82</v>
      </c>
      <c r="AW4551" t="s">
        <v>82</v>
      </c>
      <c r="AY4551" t="s">
        <v>7348</v>
      </c>
      <c r="AZ4551" t="s">
        <v>528</v>
      </c>
      <c r="BA4551" t="s">
        <v>1246</v>
      </c>
      <c r="BB4551">
        <v>65203</v>
      </c>
      <c r="BC4551" t="s">
        <v>79</v>
      </c>
      <c r="BH4551" t="s">
        <v>31633</v>
      </c>
      <c r="BJ4551">
        <v>823315403</v>
      </c>
    </row>
    <row r="4552" spans="1:62" x14ac:dyDescent="0.25">
      <c r="A4552" t="s">
        <v>31643</v>
      </c>
      <c r="B4552" s="2">
        <v>43517</v>
      </c>
      <c r="C4552" t="s">
        <v>63</v>
      </c>
      <c r="D4552" s="3">
        <v>43472.385222187499</v>
      </c>
      <c r="E4552" t="s">
        <v>64</v>
      </c>
      <c r="F4552" s="2">
        <v>43556</v>
      </c>
      <c r="G4552" s="2">
        <v>43784</v>
      </c>
      <c r="H4552" t="s">
        <v>9475</v>
      </c>
      <c r="J4552" t="s">
        <v>9476</v>
      </c>
      <c r="L4552" t="s">
        <v>9477</v>
      </c>
      <c r="M4552" t="s">
        <v>105</v>
      </c>
      <c r="N4552">
        <v>75002</v>
      </c>
      <c r="O4552" t="s">
        <v>70</v>
      </c>
      <c r="Q4552" t="s">
        <v>9478</v>
      </c>
      <c r="S4552" t="s">
        <v>72</v>
      </c>
      <c r="T4552" t="s">
        <v>2060</v>
      </c>
      <c r="U4552" t="s">
        <v>1918</v>
      </c>
      <c r="V4552" t="s">
        <v>1919</v>
      </c>
      <c r="W4552" t="s">
        <v>105</v>
      </c>
      <c r="X4552" t="s">
        <v>106</v>
      </c>
      <c r="Y4552" t="str">
        <f>"37-3011"</f>
        <v>37-3011</v>
      </c>
      <c r="Z4552" t="s">
        <v>94</v>
      </c>
      <c r="AA4552">
        <v>561730</v>
      </c>
      <c r="AB4552">
        <v>6</v>
      </c>
      <c r="AC4552">
        <v>6</v>
      </c>
      <c r="AD4552" t="s">
        <v>79</v>
      </c>
      <c r="AE4552" t="s">
        <v>95</v>
      </c>
      <c r="AF4552">
        <v>40</v>
      </c>
      <c r="AG4552" s="4">
        <v>0.29166666666666669</v>
      </c>
      <c r="AH4552" s="4">
        <v>0.70833333333333337</v>
      </c>
      <c r="AI4552" s="5">
        <v>13.94</v>
      </c>
      <c r="AJ4552">
        <v>20.91</v>
      </c>
      <c r="AL4552" t="s">
        <v>81</v>
      </c>
      <c r="AM4552" t="s">
        <v>82</v>
      </c>
      <c r="AO4552" t="s">
        <v>83</v>
      </c>
      <c r="AR4552" t="s">
        <v>82</v>
      </c>
      <c r="AT4552" t="s">
        <v>82</v>
      </c>
      <c r="AW4552" t="s">
        <v>82</v>
      </c>
      <c r="AY4552" t="s">
        <v>9477</v>
      </c>
      <c r="AZ4552" t="s">
        <v>1594</v>
      </c>
      <c r="BA4552" t="s">
        <v>105</v>
      </c>
      <c r="BB4552">
        <v>75002</v>
      </c>
      <c r="BC4552" t="s">
        <v>79</v>
      </c>
      <c r="BH4552" t="s">
        <v>9476</v>
      </c>
      <c r="BJ4552">
        <v>822485598</v>
      </c>
    </row>
    <row r="4553" spans="1:62" x14ac:dyDescent="0.25">
      <c r="A4553" t="s">
        <v>31712</v>
      </c>
      <c r="B4553" s="2">
        <v>43517</v>
      </c>
      <c r="C4553" t="s">
        <v>63</v>
      </c>
      <c r="D4553" s="3">
        <v>43472.381631377313</v>
      </c>
      <c r="E4553" t="s">
        <v>64</v>
      </c>
      <c r="F4553" s="2">
        <v>43556</v>
      </c>
      <c r="G4553" s="2">
        <v>43784</v>
      </c>
      <c r="H4553" t="s">
        <v>31073</v>
      </c>
      <c r="I4553" t="s">
        <v>31074</v>
      </c>
      <c r="J4553" t="s">
        <v>31075</v>
      </c>
      <c r="L4553" t="s">
        <v>31076</v>
      </c>
      <c r="M4553" t="s">
        <v>232</v>
      </c>
      <c r="N4553">
        <v>12814</v>
      </c>
      <c r="O4553" t="s">
        <v>70</v>
      </c>
      <c r="Q4553" t="s">
        <v>31077</v>
      </c>
      <c r="S4553" t="s">
        <v>72</v>
      </c>
      <c r="T4553" t="s">
        <v>31078</v>
      </c>
      <c r="U4553" t="s">
        <v>3783</v>
      </c>
      <c r="V4553" t="s">
        <v>2207</v>
      </c>
      <c r="W4553" t="s">
        <v>86</v>
      </c>
      <c r="X4553" t="s">
        <v>1427</v>
      </c>
      <c r="Y4553" t="str">
        <f>"37-2012"</f>
        <v>37-2012</v>
      </c>
      <c r="Z4553" t="s">
        <v>373</v>
      </c>
      <c r="AA4553">
        <v>721110</v>
      </c>
      <c r="AB4553">
        <v>35</v>
      </c>
      <c r="AC4553">
        <v>35</v>
      </c>
      <c r="AD4553" t="s">
        <v>79</v>
      </c>
      <c r="AE4553" t="s">
        <v>95</v>
      </c>
      <c r="AF4553">
        <v>35</v>
      </c>
      <c r="AG4553" s="4">
        <v>0.375</v>
      </c>
      <c r="AH4553" s="4">
        <v>0.70833333333333337</v>
      </c>
      <c r="AI4553" s="5">
        <v>11.89</v>
      </c>
      <c r="AJ4553">
        <v>17.84</v>
      </c>
      <c r="AL4553" t="s">
        <v>81</v>
      </c>
      <c r="AM4553" t="s">
        <v>82</v>
      </c>
      <c r="AO4553" t="s">
        <v>83</v>
      </c>
      <c r="AR4553" t="s">
        <v>82</v>
      </c>
      <c r="AT4553" t="s">
        <v>82</v>
      </c>
      <c r="AW4553" t="s">
        <v>72</v>
      </c>
      <c r="AX4553">
        <v>1</v>
      </c>
      <c r="AY4553" t="s">
        <v>31076</v>
      </c>
      <c r="AZ4553" t="s">
        <v>1047</v>
      </c>
      <c r="BA4553" t="s">
        <v>232</v>
      </c>
      <c r="BB4553">
        <v>12814</v>
      </c>
      <c r="BC4553" t="s">
        <v>87</v>
      </c>
      <c r="BH4553" t="s">
        <v>31075</v>
      </c>
      <c r="BJ4553">
        <v>263133600</v>
      </c>
    </row>
    <row r="4554" spans="1:62" x14ac:dyDescent="0.25">
      <c r="A4554" t="s">
        <v>31820</v>
      </c>
      <c r="B4554" s="2">
        <v>43517</v>
      </c>
      <c r="C4554" t="s">
        <v>63</v>
      </c>
      <c r="D4554" s="3">
        <v>43472.385320763889</v>
      </c>
      <c r="E4554" t="s">
        <v>64</v>
      </c>
      <c r="F4554" s="2">
        <v>43556</v>
      </c>
      <c r="G4554" s="2">
        <v>43758</v>
      </c>
      <c r="H4554" t="s">
        <v>31236</v>
      </c>
      <c r="J4554" t="s">
        <v>31237</v>
      </c>
      <c r="K4554" t="s">
        <v>31238</v>
      </c>
      <c r="L4554" t="s">
        <v>31239</v>
      </c>
      <c r="M4554" t="s">
        <v>5997</v>
      </c>
      <c r="N4554">
        <v>58645</v>
      </c>
      <c r="O4554" t="s">
        <v>70</v>
      </c>
      <c r="Q4554" t="s">
        <v>31240</v>
      </c>
      <c r="S4554" t="s">
        <v>72</v>
      </c>
      <c r="T4554" t="s">
        <v>9501</v>
      </c>
      <c r="U4554" t="s">
        <v>9502</v>
      </c>
      <c r="V4554" t="s">
        <v>1700</v>
      </c>
      <c r="W4554" t="s">
        <v>76</v>
      </c>
      <c r="X4554" t="s">
        <v>31821</v>
      </c>
      <c r="Y4554" t="str">
        <f>"37-2012"</f>
        <v>37-2012</v>
      </c>
      <c r="Z4554" t="s">
        <v>373</v>
      </c>
      <c r="AA4554">
        <v>721110</v>
      </c>
      <c r="AB4554">
        <v>10</v>
      </c>
      <c r="AC4554">
        <v>10</v>
      </c>
      <c r="AD4554" t="s">
        <v>79</v>
      </c>
      <c r="AE4554" t="s">
        <v>95</v>
      </c>
      <c r="AF4554">
        <v>40</v>
      </c>
      <c r="AG4554" s="4">
        <v>0.33333333333333331</v>
      </c>
      <c r="AH4554" s="4">
        <v>0.91666666666666663</v>
      </c>
      <c r="AI4554" s="5">
        <v>13.67</v>
      </c>
      <c r="AJ4554">
        <v>20.51</v>
      </c>
      <c r="AL4554" t="s">
        <v>81</v>
      </c>
      <c r="AM4554" t="s">
        <v>82</v>
      </c>
      <c r="AO4554" t="s">
        <v>83</v>
      </c>
      <c r="AR4554" t="s">
        <v>82</v>
      </c>
      <c r="AT4554" t="s">
        <v>82</v>
      </c>
      <c r="AW4554" t="s">
        <v>72</v>
      </c>
      <c r="AX4554">
        <v>3</v>
      </c>
      <c r="AY4554" t="s">
        <v>31239</v>
      </c>
      <c r="AZ4554" t="s">
        <v>17702</v>
      </c>
      <c r="BA4554" t="s">
        <v>5997</v>
      </c>
      <c r="BB4554">
        <v>58645</v>
      </c>
      <c r="BC4554" t="s">
        <v>79</v>
      </c>
      <c r="BH4554" t="s">
        <v>31237</v>
      </c>
      <c r="BJ4554">
        <v>450397662</v>
      </c>
    </row>
    <row r="4555" spans="1:62" x14ac:dyDescent="0.25">
      <c r="A4555" t="s">
        <v>31835</v>
      </c>
      <c r="B4555" s="2">
        <v>43517</v>
      </c>
      <c r="C4555" t="s">
        <v>63</v>
      </c>
      <c r="D4555" s="3">
        <v>43472.382192164354</v>
      </c>
      <c r="E4555" t="s">
        <v>64</v>
      </c>
      <c r="F4555" s="2">
        <v>43556</v>
      </c>
      <c r="G4555" s="2">
        <v>43769</v>
      </c>
      <c r="H4555" t="s">
        <v>10341</v>
      </c>
      <c r="J4555" t="s">
        <v>2205</v>
      </c>
      <c r="K4555" t="s">
        <v>10342</v>
      </c>
      <c r="L4555" t="s">
        <v>2207</v>
      </c>
      <c r="M4555" t="s">
        <v>86</v>
      </c>
      <c r="N4555">
        <v>33141</v>
      </c>
      <c r="O4555" t="s">
        <v>70</v>
      </c>
      <c r="Q4555" t="s">
        <v>10343</v>
      </c>
      <c r="S4555" t="s">
        <v>82</v>
      </c>
      <c r="U4555" t="s">
        <v>92</v>
      </c>
      <c r="X4555" t="s">
        <v>1427</v>
      </c>
      <c r="Y4555" t="str">
        <f>"37-2012"</f>
        <v>37-2012</v>
      </c>
      <c r="Z4555" t="s">
        <v>373</v>
      </c>
      <c r="AA4555">
        <v>561720</v>
      </c>
      <c r="AB4555">
        <v>55</v>
      </c>
      <c r="AC4555">
        <v>55</v>
      </c>
      <c r="AD4555" t="s">
        <v>79</v>
      </c>
      <c r="AE4555" t="s">
        <v>95</v>
      </c>
      <c r="AF4555">
        <v>35</v>
      </c>
      <c r="AG4555" s="4">
        <v>0.375</v>
      </c>
      <c r="AH4555" s="4">
        <v>0.66666666666666663</v>
      </c>
      <c r="AI4555" s="5">
        <v>10.47</v>
      </c>
      <c r="AJ4555">
        <v>15.71</v>
      </c>
      <c r="AL4555" t="s">
        <v>81</v>
      </c>
      <c r="AM4555" t="s">
        <v>82</v>
      </c>
      <c r="AO4555" t="s">
        <v>83</v>
      </c>
      <c r="AR4555" t="s">
        <v>82</v>
      </c>
      <c r="AT4555" t="s">
        <v>82</v>
      </c>
      <c r="AW4555" t="s">
        <v>72</v>
      </c>
      <c r="AX4555">
        <v>1</v>
      </c>
      <c r="AY4555" t="s">
        <v>4015</v>
      </c>
      <c r="AZ4555" t="s">
        <v>4016</v>
      </c>
      <c r="BA4555" t="s">
        <v>86</v>
      </c>
      <c r="BB4555">
        <v>32407</v>
      </c>
      <c r="BC4555" t="s">
        <v>79</v>
      </c>
      <c r="BH4555" t="s">
        <v>10352</v>
      </c>
      <c r="BJ4555">
        <v>454961450</v>
      </c>
    </row>
    <row r="4556" spans="1:62" x14ac:dyDescent="0.25">
      <c r="A4556" t="s">
        <v>32095</v>
      </c>
      <c r="B4556" s="2">
        <v>43517</v>
      </c>
      <c r="C4556" t="s">
        <v>63</v>
      </c>
      <c r="D4556" s="3">
        <v>43472.387779108794</v>
      </c>
      <c r="E4556" t="s">
        <v>64</v>
      </c>
      <c r="F4556" s="2">
        <v>43556</v>
      </c>
      <c r="G4556" s="2">
        <v>43769</v>
      </c>
      <c r="H4556" t="s">
        <v>32096</v>
      </c>
      <c r="I4556" t="s">
        <v>32097</v>
      </c>
      <c r="J4556" t="s">
        <v>31269</v>
      </c>
      <c r="L4556" t="s">
        <v>12138</v>
      </c>
      <c r="M4556" t="s">
        <v>226</v>
      </c>
      <c r="N4556">
        <v>49757</v>
      </c>
      <c r="O4556" t="s">
        <v>70</v>
      </c>
      <c r="Q4556" t="s">
        <v>32098</v>
      </c>
      <c r="S4556" t="s">
        <v>72</v>
      </c>
      <c r="T4556" t="s">
        <v>30841</v>
      </c>
      <c r="U4556" t="s">
        <v>5508</v>
      </c>
      <c r="V4556" t="s">
        <v>4796</v>
      </c>
      <c r="W4556" t="s">
        <v>308</v>
      </c>
      <c r="X4556" t="s">
        <v>1427</v>
      </c>
      <c r="Y4556" t="str">
        <f>"37-2012"</f>
        <v>37-2012</v>
      </c>
      <c r="Z4556" t="s">
        <v>373</v>
      </c>
      <c r="AA4556">
        <v>72111</v>
      </c>
      <c r="AB4556">
        <v>10</v>
      </c>
      <c r="AC4556">
        <v>10</v>
      </c>
      <c r="AD4556" t="s">
        <v>79</v>
      </c>
      <c r="AE4556" t="s">
        <v>80</v>
      </c>
      <c r="AF4556">
        <v>40</v>
      </c>
      <c r="AG4556" s="4">
        <v>0.375</v>
      </c>
      <c r="AH4556" s="4">
        <v>0.83333333333333337</v>
      </c>
      <c r="AI4556" s="5">
        <v>10.75</v>
      </c>
      <c r="AJ4556">
        <v>16.13</v>
      </c>
      <c r="AL4556" t="s">
        <v>81</v>
      </c>
      <c r="AM4556" t="s">
        <v>82</v>
      </c>
      <c r="AO4556" t="s">
        <v>83</v>
      </c>
      <c r="AR4556" t="s">
        <v>82</v>
      </c>
      <c r="AT4556" t="s">
        <v>82</v>
      </c>
      <c r="AW4556" t="s">
        <v>72</v>
      </c>
      <c r="AX4556">
        <v>3</v>
      </c>
      <c r="AY4556" t="s">
        <v>12138</v>
      </c>
      <c r="AZ4556" t="s">
        <v>10246</v>
      </c>
      <c r="BA4556" t="s">
        <v>226</v>
      </c>
      <c r="BB4556">
        <v>49757</v>
      </c>
      <c r="BC4556" t="s">
        <v>87</v>
      </c>
      <c r="BH4556" t="s">
        <v>31269</v>
      </c>
      <c r="BJ4556">
        <v>461755916</v>
      </c>
    </row>
    <row r="4557" spans="1:62" x14ac:dyDescent="0.25">
      <c r="A4557" t="s">
        <v>32099</v>
      </c>
      <c r="B4557" s="2">
        <v>43517</v>
      </c>
      <c r="C4557" t="s">
        <v>63</v>
      </c>
      <c r="D4557" s="3">
        <v>43472.382594629627</v>
      </c>
      <c r="E4557" t="s">
        <v>64</v>
      </c>
      <c r="F4557" s="2">
        <v>43556</v>
      </c>
      <c r="G4557" s="2">
        <v>43814</v>
      </c>
      <c r="H4557" t="s">
        <v>32100</v>
      </c>
      <c r="I4557" t="s">
        <v>32101</v>
      </c>
      <c r="J4557" t="s">
        <v>32102</v>
      </c>
      <c r="L4557" t="s">
        <v>12018</v>
      </c>
      <c r="M4557" t="s">
        <v>783</v>
      </c>
      <c r="N4557">
        <v>44077</v>
      </c>
      <c r="O4557" t="s">
        <v>70</v>
      </c>
      <c r="Q4557" t="s">
        <v>32103</v>
      </c>
      <c r="S4557" t="s">
        <v>72</v>
      </c>
      <c r="T4557" t="s">
        <v>32104</v>
      </c>
      <c r="U4557" t="s">
        <v>32105</v>
      </c>
      <c r="V4557" t="s">
        <v>31351</v>
      </c>
      <c r="W4557" t="s">
        <v>859</v>
      </c>
      <c r="X4557" t="s">
        <v>2708</v>
      </c>
      <c r="Y4557" t="str">
        <f>"37-3011"</f>
        <v>37-3011</v>
      </c>
      <c r="Z4557" t="s">
        <v>94</v>
      </c>
      <c r="AA4557">
        <v>561730</v>
      </c>
      <c r="AB4557">
        <v>7</v>
      </c>
      <c r="AC4557">
        <v>7</v>
      </c>
      <c r="AD4557" t="s">
        <v>79</v>
      </c>
      <c r="AE4557" t="s">
        <v>80</v>
      </c>
      <c r="AF4557">
        <v>40</v>
      </c>
      <c r="AG4557" s="4">
        <v>0.33333333333333331</v>
      </c>
      <c r="AH4557" s="4">
        <v>0.70833333333333337</v>
      </c>
      <c r="AI4557" s="5">
        <v>13.7</v>
      </c>
      <c r="AJ4557">
        <v>20.55</v>
      </c>
      <c r="AL4557" t="s">
        <v>81</v>
      </c>
      <c r="AM4557" t="s">
        <v>82</v>
      </c>
      <c r="AO4557" t="s">
        <v>83</v>
      </c>
      <c r="AR4557" t="s">
        <v>82</v>
      </c>
      <c r="AT4557" t="s">
        <v>82</v>
      </c>
      <c r="AW4557" t="s">
        <v>82</v>
      </c>
      <c r="AY4557" t="s">
        <v>12018</v>
      </c>
      <c r="AZ4557" t="s">
        <v>1278</v>
      </c>
      <c r="BA4557" t="s">
        <v>783</v>
      </c>
      <c r="BB4557">
        <v>44077</v>
      </c>
      <c r="BC4557" t="s">
        <v>79</v>
      </c>
      <c r="BH4557" t="s">
        <v>32102</v>
      </c>
      <c r="BJ4557">
        <v>204814187</v>
      </c>
    </row>
    <row r="4558" spans="1:62" x14ac:dyDescent="0.25">
      <c r="A4558" t="s">
        <v>32155</v>
      </c>
      <c r="B4558" s="2">
        <v>43517</v>
      </c>
      <c r="C4558" t="s">
        <v>63</v>
      </c>
      <c r="D4558" s="3">
        <v>43472.382845381944</v>
      </c>
      <c r="E4558" t="s">
        <v>64</v>
      </c>
      <c r="F4558" s="2">
        <v>43556</v>
      </c>
      <c r="G4558" s="2">
        <v>43799</v>
      </c>
      <c r="H4558" t="s">
        <v>32156</v>
      </c>
      <c r="J4558" t="s">
        <v>32157</v>
      </c>
      <c r="L4558" t="s">
        <v>18113</v>
      </c>
      <c r="M4558" t="s">
        <v>783</v>
      </c>
      <c r="N4558">
        <v>44023</v>
      </c>
      <c r="O4558" t="s">
        <v>70</v>
      </c>
      <c r="Q4558" t="s">
        <v>32158</v>
      </c>
      <c r="S4558" t="s">
        <v>72</v>
      </c>
      <c r="T4558" t="s">
        <v>32104</v>
      </c>
      <c r="U4558" t="s">
        <v>32105</v>
      </c>
      <c r="V4558" t="s">
        <v>31351</v>
      </c>
      <c r="W4558" t="s">
        <v>859</v>
      </c>
      <c r="X4558" t="s">
        <v>2708</v>
      </c>
      <c r="Y4558" t="str">
        <f>"37-3011"</f>
        <v>37-3011</v>
      </c>
      <c r="Z4558" t="s">
        <v>94</v>
      </c>
      <c r="AA4558">
        <v>561730</v>
      </c>
      <c r="AB4558">
        <v>5</v>
      </c>
      <c r="AC4558">
        <v>5</v>
      </c>
      <c r="AD4558" t="s">
        <v>79</v>
      </c>
      <c r="AE4558" t="s">
        <v>80</v>
      </c>
      <c r="AF4558">
        <v>40</v>
      </c>
      <c r="AG4558" s="4">
        <v>0.33333333333333331</v>
      </c>
      <c r="AH4558" s="4">
        <v>0.70833333333333337</v>
      </c>
      <c r="AI4558" s="5">
        <v>13.7</v>
      </c>
      <c r="AJ4558">
        <v>20.55</v>
      </c>
      <c r="AL4558" t="s">
        <v>81</v>
      </c>
      <c r="AM4558" t="s">
        <v>82</v>
      </c>
      <c r="AO4558" t="s">
        <v>83</v>
      </c>
      <c r="AR4558" t="s">
        <v>82</v>
      </c>
      <c r="AT4558" t="s">
        <v>82</v>
      </c>
      <c r="AW4558" t="s">
        <v>82</v>
      </c>
      <c r="AY4558" t="s">
        <v>18113</v>
      </c>
      <c r="AZ4558" t="s">
        <v>10080</v>
      </c>
      <c r="BA4558" t="s">
        <v>783</v>
      </c>
      <c r="BB4558">
        <v>44023</v>
      </c>
      <c r="BC4558" t="s">
        <v>79</v>
      </c>
      <c r="BH4558" t="s">
        <v>32157</v>
      </c>
      <c r="BJ4558">
        <v>341775220</v>
      </c>
    </row>
    <row r="4559" spans="1:62" x14ac:dyDescent="0.25">
      <c r="A4559" t="s">
        <v>32174</v>
      </c>
      <c r="B4559" s="2">
        <v>43517</v>
      </c>
      <c r="C4559" t="s">
        <v>63</v>
      </c>
      <c r="D4559" s="3">
        <v>43472.407988437502</v>
      </c>
      <c r="E4559" t="s">
        <v>91</v>
      </c>
      <c r="H4559" t="s">
        <v>26016</v>
      </c>
      <c r="I4559" t="s">
        <v>67</v>
      </c>
      <c r="J4559" t="s">
        <v>26017</v>
      </c>
      <c r="K4559" t="s">
        <v>67</v>
      </c>
      <c r="L4559" t="s">
        <v>8163</v>
      </c>
      <c r="M4559" t="s">
        <v>626</v>
      </c>
      <c r="N4559">
        <v>72364</v>
      </c>
      <c r="O4559" t="s">
        <v>70</v>
      </c>
      <c r="P4559" t="s">
        <v>67</v>
      </c>
      <c r="Q4559" t="s">
        <v>26018</v>
      </c>
      <c r="S4559" t="s">
        <v>72</v>
      </c>
      <c r="T4559" t="s">
        <v>5156</v>
      </c>
      <c r="U4559" t="s">
        <v>5157</v>
      </c>
      <c r="V4559" t="s">
        <v>5158</v>
      </c>
      <c r="W4559" t="s">
        <v>105</v>
      </c>
      <c r="X4559" t="s">
        <v>677</v>
      </c>
      <c r="Y4559" t="str">
        <f>"39-3091"</f>
        <v>39-3091</v>
      </c>
      <c r="Z4559" t="s">
        <v>677</v>
      </c>
      <c r="AA4559">
        <v>711190</v>
      </c>
      <c r="AB4559">
        <v>20</v>
      </c>
      <c r="AD4559" t="s">
        <v>79</v>
      </c>
      <c r="AE4559" t="s">
        <v>80</v>
      </c>
      <c r="AF4559">
        <v>40</v>
      </c>
      <c r="AG4559" s="4">
        <v>0.54166666666666663</v>
      </c>
      <c r="AH4559" s="4">
        <v>0.91666666666666663</v>
      </c>
      <c r="AI4559" s="5">
        <v>356.8</v>
      </c>
      <c r="AJ4559">
        <v>0</v>
      </c>
      <c r="AK4559">
        <v>0</v>
      </c>
      <c r="AL4559" t="s">
        <v>81</v>
      </c>
      <c r="AM4559" t="s">
        <v>82</v>
      </c>
      <c r="AO4559" t="s">
        <v>83</v>
      </c>
      <c r="AR4559" t="s">
        <v>82</v>
      </c>
      <c r="AT4559" t="s">
        <v>82</v>
      </c>
      <c r="AW4559" t="s">
        <v>82</v>
      </c>
      <c r="AY4559" t="s">
        <v>24421</v>
      </c>
      <c r="AZ4559" t="s">
        <v>26019</v>
      </c>
      <c r="BA4559" t="s">
        <v>626</v>
      </c>
      <c r="BB4559">
        <v>72143</v>
      </c>
      <c r="BC4559" t="s">
        <v>79</v>
      </c>
      <c r="BH4559" t="s">
        <v>26020</v>
      </c>
      <c r="BI4559" t="s">
        <v>67</v>
      </c>
      <c r="BJ4559">
        <v>371097175</v>
      </c>
    </row>
    <row r="4560" spans="1:62" x14ac:dyDescent="0.25">
      <c r="A4560" t="s">
        <v>32215</v>
      </c>
      <c r="B4560" s="2">
        <v>43517</v>
      </c>
      <c r="C4560" t="s">
        <v>63</v>
      </c>
      <c r="D4560" s="3">
        <v>43472.381878078704</v>
      </c>
      <c r="E4560" t="s">
        <v>64</v>
      </c>
      <c r="F4560" s="2">
        <v>43556</v>
      </c>
      <c r="G4560" s="2">
        <v>43799</v>
      </c>
      <c r="H4560" t="s">
        <v>23708</v>
      </c>
      <c r="I4560" t="s">
        <v>67</v>
      </c>
      <c r="J4560" t="s">
        <v>23709</v>
      </c>
      <c r="K4560" t="s">
        <v>67</v>
      </c>
      <c r="L4560" t="s">
        <v>19030</v>
      </c>
      <c r="M4560" t="s">
        <v>69</v>
      </c>
      <c r="N4560">
        <v>40299</v>
      </c>
      <c r="O4560" t="s">
        <v>70</v>
      </c>
      <c r="P4560" t="s">
        <v>67</v>
      </c>
      <c r="Q4560" t="s">
        <v>23710</v>
      </c>
      <c r="S4560" t="s">
        <v>72</v>
      </c>
      <c r="T4560" t="s">
        <v>23711</v>
      </c>
      <c r="U4560" t="s">
        <v>23712</v>
      </c>
      <c r="V4560" t="s">
        <v>526</v>
      </c>
      <c r="W4560" t="s">
        <v>69</v>
      </c>
      <c r="X4560" t="s">
        <v>8636</v>
      </c>
      <c r="Y4560" t="str">
        <f>"37-3011"</f>
        <v>37-3011</v>
      </c>
      <c r="Z4560" t="s">
        <v>94</v>
      </c>
      <c r="AA4560">
        <v>561730</v>
      </c>
      <c r="AB4560">
        <v>30</v>
      </c>
      <c r="AC4560">
        <v>30</v>
      </c>
      <c r="AD4560" t="s">
        <v>79</v>
      </c>
      <c r="AE4560" t="s">
        <v>80</v>
      </c>
      <c r="AF4560">
        <v>40</v>
      </c>
      <c r="AG4560" s="4">
        <v>0.33333333333333331</v>
      </c>
      <c r="AH4560" s="4">
        <v>0.6875</v>
      </c>
      <c r="AI4560" s="5">
        <v>13.31</v>
      </c>
      <c r="AJ4560">
        <v>19.97</v>
      </c>
      <c r="AL4560" t="s">
        <v>81</v>
      </c>
      <c r="AM4560" t="s">
        <v>82</v>
      </c>
      <c r="AO4560" t="s">
        <v>83</v>
      </c>
      <c r="AP4560" t="s">
        <v>67</v>
      </c>
      <c r="AQ4560" t="s">
        <v>67</v>
      </c>
      <c r="AR4560" t="s">
        <v>82</v>
      </c>
      <c r="AT4560" t="s">
        <v>82</v>
      </c>
      <c r="AW4560" t="s">
        <v>82</v>
      </c>
      <c r="AY4560" t="s">
        <v>2106</v>
      </c>
      <c r="AZ4560" t="s">
        <v>713</v>
      </c>
      <c r="BA4560" t="s">
        <v>69</v>
      </c>
      <c r="BB4560">
        <v>40299</v>
      </c>
      <c r="BC4560" t="s">
        <v>79</v>
      </c>
      <c r="BH4560" t="s">
        <v>23713</v>
      </c>
      <c r="BI4560" t="s">
        <v>67</v>
      </c>
      <c r="BJ4560">
        <v>611137152</v>
      </c>
    </row>
    <row r="4561" spans="1:62" x14ac:dyDescent="0.25">
      <c r="A4561" t="s">
        <v>32260</v>
      </c>
      <c r="B4561" s="2">
        <v>43517</v>
      </c>
      <c r="C4561" t="s">
        <v>63</v>
      </c>
      <c r="D4561" s="3">
        <v>43472.381592893522</v>
      </c>
      <c r="E4561" t="s">
        <v>64</v>
      </c>
      <c r="F4561" s="2">
        <v>43556</v>
      </c>
      <c r="G4561" s="2">
        <v>43814</v>
      </c>
      <c r="H4561" t="s">
        <v>32261</v>
      </c>
      <c r="J4561" t="s">
        <v>32262</v>
      </c>
      <c r="L4561" t="s">
        <v>12275</v>
      </c>
      <c r="M4561" t="s">
        <v>783</v>
      </c>
      <c r="N4561">
        <v>44060</v>
      </c>
      <c r="O4561" t="s">
        <v>70</v>
      </c>
      <c r="Q4561" t="s">
        <v>32263</v>
      </c>
      <c r="S4561" t="s">
        <v>72</v>
      </c>
      <c r="T4561" t="s">
        <v>31105</v>
      </c>
      <c r="U4561" t="s">
        <v>31106</v>
      </c>
      <c r="V4561" t="s">
        <v>31351</v>
      </c>
      <c r="W4561" t="s">
        <v>859</v>
      </c>
      <c r="X4561" t="s">
        <v>2708</v>
      </c>
      <c r="Y4561" t="str">
        <f>"37-3011"</f>
        <v>37-3011</v>
      </c>
      <c r="Z4561" t="s">
        <v>94</v>
      </c>
      <c r="AA4561">
        <v>561730</v>
      </c>
      <c r="AB4561">
        <v>10</v>
      </c>
      <c r="AC4561">
        <v>10</v>
      </c>
      <c r="AD4561" t="s">
        <v>79</v>
      </c>
      <c r="AE4561" t="s">
        <v>80</v>
      </c>
      <c r="AF4561">
        <v>40</v>
      </c>
      <c r="AG4561" s="4">
        <v>0.33333333333333331</v>
      </c>
      <c r="AH4561" s="4">
        <v>0.70833333333333337</v>
      </c>
      <c r="AI4561" s="5">
        <v>13.7</v>
      </c>
      <c r="AJ4561">
        <v>20.55</v>
      </c>
      <c r="AL4561" t="s">
        <v>81</v>
      </c>
      <c r="AM4561" t="s">
        <v>82</v>
      </c>
      <c r="AO4561" t="s">
        <v>83</v>
      </c>
      <c r="AR4561" t="s">
        <v>82</v>
      </c>
      <c r="AT4561" t="s">
        <v>82</v>
      </c>
      <c r="AW4561" t="s">
        <v>82</v>
      </c>
      <c r="AY4561" t="s">
        <v>12275</v>
      </c>
      <c r="AZ4561" t="s">
        <v>1278</v>
      </c>
      <c r="BA4561" t="s">
        <v>783</v>
      </c>
      <c r="BB4561">
        <v>44060</v>
      </c>
      <c r="BC4561" t="s">
        <v>79</v>
      </c>
      <c r="BH4561" t="s">
        <v>32262</v>
      </c>
      <c r="BJ4561">
        <v>352333668</v>
      </c>
    </row>
    <row r="4562" spans="1:62" x14ac:dyDescent="0.25">
      <c r="A4562" t="s">
        <v>32336</v>
      </c>
      <c r="B4562" s="2">
        <v>43517</v>
      </c>
      <c r="C4562" t="s">
        <v>63</v>
      </c>
      <c r="D4562" s="3">
        <v>43472.391553877314</v>
      </c>
      <c r="E4562" t="s">
        <v>91</v>
      </c>
      <c r="H4562" t="s">
        <v>32337</v>
      </c>
      <c r="I4562" t="s">
        <v>32338</v>
      </c>
      <c r="J4562" t="s">
        <v>32339</v>
      </c>
      <c r="K4562" t="s">
        <v>67</v>
      </c>
      <c r="L4562" t="s">
        <v>6595</v>
      </c>
      <c r="M4562" t="s">
        <v>2314</v>
      </c>
      <c r="N4562">
        <v>47630</v>
      </c>
      <c r="O4562" t="s">
        <v>70</v>
      </c>
      <c r="P4562" t="s">
        <v>67</v>
      </c>
      <c r="Q4562" t="s">
        <v>32340</v>
      </c>
      <c r="S4562" t="s">
        <v>72</v>
      </c>
      <c r="T4562" t="s">
        <v>3529</v>
      </c>
      <c r="U4562" t="s">
        <v>3530</v>
      </c>
      <c r="V4562" t="s">
        <v>3531</v>
      </c>
      <c r="W4562" t="s">
        <v>232</v>
      </c>
      <c r="X4562" t="s">
        <v>17591</v>
      </c>
      <c r="Y4562" t="str">
        <f>"35-3031"</f>
        <v>35-3031</v>
      </c>
      <c r="Z4562" t="s">
        <v>410</v>
      </c>
      <c r="AA4562">
        <v>722310</v>
      </c>
      <c r="AB4562">
        <v>5</v>
      </c>
      <c r="AD4562" t="s">
        <v>79</v>
      </c>
      <c r="AE4562" t="s">
        <v>95</v>
      </c>
      <c r="AF4562">
        <v>40</v>
      </c>
      <c r="AG4562" s="4">
        <v>0.45833333333333331</v>
      </c>
      <c r="AH4562" s="4">
        <v>0</v>
      </c>
      <c r="AI4562" s="5">
        <v>10.16</v>
      </c>
      <c r="AJ4562">
        <v>15.24</v>
      </c>
      <c r="AK4562">
        <v>15.24</v>
      </c>
      <c r="AL4562" t="s">
        <v>81</v>
      </c>
      <c r="AM4562" t="s">
        <v>82</v>
      </c>
      <c r="AO4562" t="s">
        <v>83</v>
      </c>
      <c r="AP4562" t="s">
        <v>67</v>
      </c>
      <c r="AQ4562" t="s">
        <v>662</v>
      </c>
      <c r="AR4562" t="s">
        <v>82</v>
      </c>
      <c r="AT4562" t="s">
        <v>82</v>
      </c>
      <c r="AW4562" t="s">
        <v>72</v>
      </c>
      <c r="AX4562">
        <v>3</v>
      </c>
      <c r="AY4562" t="s">
        <v>6595</v>
      </c>
      <c r="AZ4562" t="s">
        <v>6598</v>
      </c>
      <c r="BA4562" t="s">
        <v>2314</v>
      </c>
      <c r="BB4562">
        <v>47630</v>
      </c>
      <c r="BC4562" t="s">
        <v>87</v>
      </c>
      <c r="BH4562" t="s">
        <v>32339</v>
      </c>
      <c r="BI4562" t="s">
        <v>67</v>
      </c>
      <c r="BJ4562">
        <v>352204662</v>
      </c>
    </row>
    <row r="4563" spans="1:62" x14ac:dyDescent="0.25">
      <c r="A4563" t="s">
        <v>32409</v>
      </c>
      <c r="B4563" s="2">
        <v>43517</v>
      </c>
      <c r="C4563" t="s">
        <v>63</v>
      </c>
      <c r="D4563" s="3">
        <v>43472.387803587961</v>
      </c>
      <c r="E4563" t="s">
        <v>64</v>
      </c>
      <c r="F4563" s="2">
        <v>43556</v>
      </c>
      <c r="G4563" s="2">
        <v>43830</v>
      </c>
      <c r="H4563" t="s">
        <v>32337</v>
      </c>
      <c r="I4563" t="s">
        <v>32338</v>
      </c>
      <c r="J4563" t="s">
        <v>32339</v>
      </c>
      <c r="K4563" t="s">
        <v>67</v>
      </c>
      <c r="L4563" t="s">
        <v>6595</v>
      </c>
      <c r="M4563" t="s">
        <v>2314</v>
      </c>
      <c r="N4563">
        <v>47630</v>
      </c>
      <c r="O4563" t="s">
        <v>70</v>
      </c>
      <c r="P4563" t="s">
        <v>67</v>
      </c>
      <c r="Q4563" t="s">
        <v>32340</v>
      </c>
      <c r="S4563" t="s">
        <v>72</v>
      </c>
      <c r="T4563" t="s">
        <v>3529</v>
      </c>
      <c r="U4563" t="s">
        <v>3530</v>
      </c>
      <c r="V4563" t="s">
        <v>3531</v>
      </c>
      <c r="W4563" t="s">
        <v>232</v>
      </c>
      <c r="X4563" t="s">
        <v>32410</v>
      </c>
      <c r="Y4563" t="str">
        <f>"35-3021"</f>
        <v>35-3021</v>
      </c>
      <c r="Z4563" t="s">
        <v>354</v>
      </c>
      <c r="AA4563">
        <v>722310</v>
      </c>
      <c r="AB4563">
        <v>5</v>
      </c>
      <c r="AC4563">
        <v>5</v>
      </c>
      <c r="AD4563" t="s">
        <v>79</v>
      </c>
      <c r="AE4563" t="s">
        <v>95</v>
      </c>
      <c r="AF4563">
        <v>40</v>
      </c>
      <c r="AG4563" s="4">
        <v>0.45833333333333331</v>
      </c>
      <c r="AH4563" s="4">
        <v>0</v>
      </c>
      <c r="AI4563" s="5">
        <v>9.32</v>
      </c>
      <c r="AJ4563">
        <v>13.98</v>
      </c>
      <c r="AK4563">
        <v>13.98</v>
      </c>
      <c r="AL4563" t="s">
        <v>81</v>
      </c>
      <c r="AM4563" t="s">
        <v>82</v>
      </c>
      <c r="AO4563" t="s">
        <v>83</v>
      </c>
      <c r="AP4563" t="s">
        <v>67</v>
      </c>
      <c r="AQ4563" t="s">
        <v>662</v>
      </c>
      <c r="AR4563" t="s">
        <v>82</v>
      </c>
      <c r="AT4563" t="s">
        <v>82</v>
      </c>
      <c r="AW4563" t="s">
        <v>82</v>
      </c>
      <c r="AY4563" t="s">
        <v>6595</v>
      </c>
      <c r="AZ4563" t="s">
        <v>6598</v>
      </c>
      <c r="BA4563" t="s">
        <v>2314</v>
      </c>
      <c r="BB4563">
        <v>47630</v>
      </c>
      <c r="BC4563" t="s">
        <v>87</v>
      </c>
      <c r="BH4563" t="s">
        <v>32339</v>
      </c>
      <c r="BI4563" t="s">
        <v>67</v>
      </c>
      <c r="BJ4563">
        <v>352204662</v>
      </c>
    </row>
    <row r="4564" spans="1:62" x14ac:dyDescent="0.25">
      <c r="A4564" t="s">
        <v>32439</v>
      </c>
      <c r="B4564" s="2">
        <v>43517</v>
      </c>
      <c r="C4564" t="s">
        <v>63</v>
      </c>
      <c r="D4564" s="3">
        <v>43472.386566099536</v>
      </c>
      <c r="E4564" t="s">
        <v>64</v>
      </c>
      <c r="F4564" s="2">
        <v>43556</v>
      </c>
      <c r="G4564" s="2">
        <v>43814</v>
      </c>
      <c r="H4564" t="s">
        <v>32440</v>
      </c>
      <c r="I4564" t="s">
        <v>32441</v>
      </c>
      <c r="J4564" t="s">
        <v>32442</v>
      </c>
      <c r="K4564" t="s">
        <v>32443</v>
      </c>
      <c r="L4564" t="s">
        <v>3291</v>
      </c>
      <c r="M4564" t="s">
        <v>105</v>
      </c>
      <c r="N4564">
        <v>77040</v>
      </c>
      <c r="O4564" t="s">
        <v>70</v>
      </c>
      <c r="Q4564" t="s">
        <v>14766</v>
      </c>
      <c r="S4564" t="s">
        <v>72</v>
      </c>
      <c r="T4564" t="s">
        <v>30841</v>
      </c>
      <c r="U4564" t="s">
        <v>5508</v>
      </c>
      <c r="V4564" t="s">
        <v>4796</v>
      </c>
      <c r="W4564" t="s">
        <v>308</v>
      </c>
      <c r="X4564" t="s">
        <v>5311</v>
      </c>
      <c r="Y4564" t="str">
        <f>"53-7062"</f>
        <v>53-7062</v>
      </c>
      <c r="Z4564" t="s">
        <v>337</v>
      </c>
      <c r="AA4564">
        <v>484210</v>
      </c>
      <c r="AB4564">
        <v>6</v>
      </c>
      <c r="AC4564">
        <v>6</v>
      </c>
      <c r="AD4564" t="s">
        <v>79</v>
      </c>
      <c r="AE4564" t="s">
        <v>95</v>
      </c>
      <c r="AF4564">
        <v>40</v>
      </c>
      <c r="AG4564" s="4">
        <v>0.29166666666666669</v>
      </c>
      <c r="AH4564" s="4">
        <v>0.66666666666666663</v>
      </c>
      <c r="AI4564" s="5">
        <v>13.86</v>
      </c>
      <c r="AJ4564">
        <v>20.79</v>
      </c>
      <c r="AL4564" t="s">
        <v>81</v>
      </c>
      <c r="AM4564" t="s">
        <v>82</v>
      </c>
      <c r="AO4564" t="s">
        <v>83</v>
      </c>
      <c r="AR4564" t="s">
        <v>82</v>
      </c>
      <c r="AT4564" t="s">
        <v>82</v>
      </c>
      <c r="AW4564" t="s">
        <v>82</v>
      </c>
      <c r="AY4564" t="s">
        <v>3291</v>
      </c>
      <c r="AZ4564" t="s">
        <v>3292</v>
      </c>
      <c r="BA4564" t="s">
        <v>105</v>
      </c>
      <c r="BB4564">
        <v>77040</v>
      </c>
      <c r="BC4564" t="s">
        <v>79</v>
      </c>
      <c r="BH4564" t="s">
        <v>32444</v>
      </c>
      <c r="BJ4564">
        <v>471323134</v>
      </c>
    </row>
    <row r="4565" spans="1:62" x14ac:dyDescent="0.25">
      <c r="A4565" t="s">
        <v>32445</v>
      </c>
      <c r="B4565" s="2">
        <v>43517</v>
      </c>
      <c r="C4565" t="s">
        <v>63</v>
      </c>
      <c r="D4565" s="3">
        <v>43472.387398344908</v>
      </c>
      <c r="E4565" t="s">
        <v>64</v>
      </c>
      <c r="F4565" s="2">
        <v>43556</v>
      </c>
      <c r="G4565" s="2">
        <v>43798</v>
      </c>
      <c r="H4565" t="s">
        <v>32446</v>
      </c>
      <c r="I4565" t="s">
        <v>32447</v>
      </c>
      <c r="J4565" t="s">
        <v>32448</v>
      </c>
      <c r="L4565" t="s">
        <v>8996</v>
      </c>
      <c r="M4565" t="s">
        <v>1246</v>
      </c>
      <c r="N4565">
        <v>64131</v>
      </c>
      <c r="O4565" t="s">
        <v>70</v>
      </c>
      <c r="Q4565" t="s">
        <v>32449</v>
      </c>
      <c r="S4565" t="s">
        <v>72</v>
      </c>
      <c r="T4565" t="s">
        <v>30841</v>
      </c>
      <c r="U4565" t="s">
        <v>5508</v>
      </c>
      <c r="V4565" t="s">
        <v>4796</v>
      </c>
      <c r="W4565" t="s">
        <v>308</v>
      </c>
      <c r="X4565" t="s">
        <v>1673</v>
      </c>
      <c r="Y4565" t="str">
        <f>"37-3011"</f>
        <v>37-3011</v>
      </c>
      <c r="Z4565" t="s">
        <v>94</v>
      </c>
      <c r="AA4565">
        <v>561730</v>
      </c>
      <c r="AB4565">
        <v>6</v>
      </c>
      <c r="AC4565">
        <v>6</v>
      </c>
      <c r="AD4565" t="s">
        <v>79</v>
      </c>
      <c r="AE4565" t="s">
        <v>95</v>
      </c>
      <c r="AF4565">
        <v>40</v>
      </c>
      <c r="AG4565" s="4">
        <v>0.29166666666666669</v>
      </c>
      <c r="AH4565" s="4">
        <v>0.66666666666666663</v>
      </c>
      <c r="AI4565" s="5">
        <v>14.73</v>
      </c>
      <c r="AJ4565">
        <v>22.1</v>
      </c>
      <c r="AL4565" t="s">
        <v>81</v>
      </c>
      <c r="AM4565" t="s">
        <v>82</v>
      </c>
      <c r="AO4565" t="s">
        <v>83</v>
      </c>
      <c r="AR4565" t="s">
        <v>82</v>
      </c>
      <c r="AT4565" t="s">
        <v>82</v>
      </c>
      <c r="AW4565" t="s">
        <v>72</v>
      </c>
      <c r="AX4565">
        <v>3</v>
      </c>
      <c r="AY4565" t="s">
        <v>8996</v>
      </c>
      <c r="AZ4565" t="s">
        <v>1588</v>
      </c>
      <c r="BA4565" t="s">
        <v>1246</v>
      </c>
      <c r="BB4565">
        <v>64131</v>
      </c>
      <c r="BC4565" t="s">
        <v>79</v>
      </c>
      <c r="BH4565" t="s">
        <v>32450</v>
      </c>
      <c r="BJ4565">
        <v>431579393</v>
      </c>
    </row>
    <row r="4566" spans="1:62" x14ac:dyDescent="0.25">
      <c r="A4566" t="s">
        <v>32460</v>
      </c>
      <c r="B4566" s="2">
        <v>43517</v>
      </c>
      <c r="C4566" t="s">
        <v>63</v>
      </c>
      <c r="D4566" s="3">
        <v>43472.383322407404</v>
      </c>
      <c r="E4566" t="s">
        <v>64</v>
      </c>
      <c r="F4566" s="2">
        <v>43556</v>
      </c>
      <c r="G4566" s="2">
        <v>43784</v>
      </c>
      <c r="H4566" t="s">
        <v>12705</v>
      </c>
      <c r="I4566" t="s">
        <v>12591</v>
      </c>
      <c r="J4566" t="s">
        <v>12706</v>
      </c>
      <c r="L4566" t="s">
        <v>738</v>
      </c>
      <c r="M4566" t="s">
        <v>105</v>
      </c>
      <c r="N4566">
        <v>78753</v>
      </c>
      <c r="O4566" t="s">
        <v>70</v>
      </c>
      <c r="Q4566" t="s">
        <v>12707</v>
      </c>
      <c r="S4566" t="s">
        <v>72</v>
      </c>
      <c r="T4566" t="s">
        <v>6264</v>
      </c>
      <c r="U4566" t="s">
        <v>4263</v>
      </c>
      <c r="V4566" t="s">
        <v>1225</v>
      </c>
      <c r="W4566" t="s">
        <v>105</v>
      </c>
      <c r="X4566" t="s">
        <v>106</v>
      </c>
      <c r="Y4566" t="str">
        <f>"37-3011"</f>
        <v>37-3011</v>
      </c>
      <c r="Z4566" t="s">
        <v>94</v>
      </c>
      <c r="AA4566">
        <v>561730</v>
      </c>
      <c r="AB4566">
        <v>21</v>
      </c>
      <c r="AC4566">
        <v>21</v>
      </c>
      <c r="AD4566" t="s">
        <v>79</v>
      </c>
      <c r="AE4566" t="s">
        <v>95</v>
      </c>
      <c r="AF4566">
        <v>40</v>
      </c>
      <c r="AG4566" s="4">
        <v>0.33333333333333331</v>
      </c>
      <c r="AH4566" s="4">
        <v>0.70833333333333337</v>
      </c>
      <c r="AI4566" s="5">
        <v>13.92</v>
      </c>
      <c r="AJ4566">
        <v>20.88</v>
      </c>
      <c r="AL4566" t="s">
        <v>81</v>
      </c>
      <c r="AM4566" t="s">
        <v>82</v>
      </c>
      <c r="AO4566" t="s">
        <v>83</v>
      </c>
      <c r="AR4566" t="s">
        <v>82</v>
      </c>
      <c r="AT4566" t="s">
        <v>82</v>
      </c>
      <c r="AW4566" t="s">
        <v>82</v>
      </c>
      <c r="AY4566" t="s">
        <v>738</v>
      </c>
      <c r="AZ4566" t="s">
        <v>2422</v>
      </c>
      <c r="BA4566" t="s">
        <v>105</v>
      </c>
      <c r="BB4566">
        <v>78753</v>
      </c>
      <c r="BC4566" t="s">
        <v>79</v>
      </c>
      <c r="BH4566" t="s">
        <v>12706</v>
      </c>
      <c r="BJ4566">
        <v>364697290</v>
      </c>
    </row>
    <row r="4567" spans="1:62" x14ac:dyDescent="0.25">
      <c r="A4567" t="s">
        <v>32485</v>
      </c>
      <c r="B4567" s="2">
        <v>43517</v>
      </c>
      <c r="C4567" t="s">
        <v>63</v>
      </c>
      <c r="D4567" s="3">
        <v>43472.38367599537</v>
      </c>
      <c r="E4567" t="s">
        <v>64</v>
      </c>
      <c r="F4567" s="2">
        <v>43556</v>
      </c>
      <c r="G4567" s="2">
        <v>43769</v>
      </c>
      <c r="H4567" t="s">
        <v>25120</v>
      </c>
      <c r="J4567" t="s">
        <v>25121</v>
      </c>
      <c r="L4567" t="s">
        <v>3178</v>
      </c>
      <c r="M4567" t="s">
        <v>86</v>
      </c>
      <c r="N4567">
        <v>33143</v>
      </c>
      <c r="O4567" t="s">
        <v>70</v>
      </c>
      <c r="Q4567" t="s">
        <v>25122</v>
      </c>
      <c r="S4567" t="s">
        <v>82</v>
      </c>
      <c r="U4567" t="s">
        <v>92</v>
      </c>
      <c r="X4567" t="s">
        <v>1427</v>
      </c>
      <c r="Y4567" t="str">
        <f>"37-2012"</f>
        <v>37-2012</v>
      </c>
      <c r="Z4567" t="s">
        <v>373</v>
      </c>
      <c r="AA4567">
        <v>561320</v>
      </c>
      <c r="AB4567">
        <v>55</v>
      </c>
      <c r="AC4567">
        <v>55</v>
      </c>
      <c r="AD4567" t="s">
        <v>79</v>
      </c>
      <c r="AE4567" t="s">
        <v>80</v>
      </c>
      <c r="AF4567">
        <v>35</v>
      </c>
      <c r="AG4567" s="4">
        <v>0.33333333333333331</v>
      </c>
      <c r="AH4567" s="4">
        <v>0.70833333333333337</v>
      </c>
      <c r="AI4567" s="5">
        <v>9.5</v>
      </c>
      <c r="AJ4567">
        <v>14.25</v>
      </c>
      <c r="AL4567" t="s">
        <v>81</v>
      </c>
      <c r="AM4567" t="s">
        <v>82</v>
      </c>
      <c r="AO4567" t="s">
        <v>83</v>
      </c>
      <c r="AR4567" t="s">
        <v>82</v>
      </c>
      <c r="AT4567" t="s">
        <v>82</v>
      </c>
      <c r="AW4567" t="s">
        <v>72</v>
      </c>
      <c r="AX4567">
        <v>3</v>
      </c>
      <c r="AY4567" t="s">
        <v>3153</v>
      </c>
      <c r="AZ4567" t="s">
        <v>3155</v>
      </c>
      <c r="BA4567" t="s">
        <v>2367</v>
      </c>
      <c r="BB4567">
        <v>29577</v>
      </c>
      <c r="BC4567" t="s">
        <v>79</v>
      </c>
      <c r="BH4567" t="s">
        <v>32486</v>
      </c>
      <c r="BJ4567">
        <v>453937633</v>
      </c>
    </row>
    <row r="4568" spans="1:62" x14ac:dyDescent="0.25">
      <c r="A4568" t="s">
        <v>32564</v>
      </c>
      <c r="B4568" s="2">
        <v>43517</v>
      </c>
      <c r="C4568" t="s">
        <v>63</v>
      </c>
      <c r="D4568" s="3">
        <v>43472.41172261574</v>
      </c>
      <c r="E4568" t="s">
        <v>91</v>
      </c>
      <c r="H4568" t="s">
        <v>13519</v>
      </c>
      <c r="I4568" t="s">
        <v>13520</v>
      </c>
      <c r="J4568" t="s">
        <v>13521</v>
      </c>
      <c r="K4568" t="s">
        <v>67</v>
      </c>
      <c r="L4568" t="s">
        <v>13522</v>
      </c>
      <c r="M4568" t="s">
        <v>323</v>
      </c>
      <c r="N4568">
        <v>95482</v>
      </c>
      <c r="O4568" t="s">
        <v>70</v>
      </c>
      <c r="Q4568" t="s">
        <v>13523</v>
      </c>
      <c r="S4568" t="s">
        <v>72</v>
      </c>
      <c r="T4568" t="s">
        <v>5156</v>
      </c>
      <c r="U4568" t="s">
        <v>5157</v>
      </c>
      <c r="V4568" t="s">
        <v>5158</v>
      </c>
      <c r="W4568" t="s">
        <v>105</v>
      </c>
      <c r="X4568" t="s">
        <v>280</v>
      </c>
      <c r="Y4568" t="str">
        <f>"35-3022"</f>
        <v>35-3022</v>
      </c>
      <c r="Z4568" t="s">
        <v>280</v>
      </c>
      <c r="AA4568">
        <v>713990</v>
      </c>
      <c r="AB4568">
        <v>20</v>
      </c>
      <c r="AD4568" t="s">
        <v>79</v>
      </c>
      <c r="AE4568" t="s">
        <v>80</v>
      </c>
      <c r="AF4568">
        <v>40</v>
      </c>
      <c r="AG4568" s="4">
        <v>0.54166666666666663</v>
      </c>
      <c r="AH4568" s="4">
        <v>0.91666666666666663</v>
      </c>
      <c r="AI4568" s="5">
        <v>11.26</v>
      </c>
      <c r="AJ4568">
        <v>0</v>
      </c>
      <c r="AK4568">
        <v>0</v>
      </c>
      <c r="AL4568" t="s">
        <v>81</v>
      </c>
      <c r="AM4568" t="s">
        <v>82</v>
      </c>
      <c r="AO4568" t="s">
        <v>83</v>
      </c>
      <c r="AR4568" t="s">
        <v>82</v>
      </c>
      <c r="AT4568" t="s">
        <v>82</v>
      </c>
      <c r="AW4568" t="s">
        <v>82</v>
      </c>
      <c r="AY4568" t="s">
        <v>13524</v>
      </c>
      <c r="AZ4568" t="s">
        <v>13525</v>
      </c>
      <c r="BA4568" t="s">
        <v>323</v>
      </c>
      <c r="BB4568">
        <v>95482</v>
      </c>
      <c r="BC4568" t="s">
        <v>79</v>
      </c>
      <c r="BH4568" t="s">
        <v>13526</v>
      </c>
      <c r="BI4568" t="s">
        <v>67</v>
      </c>
      <c r="BJ4568">
        <v>813006224</v>
      </c>
    </row>
    <row r="4569" spans="1:62" x14ac:dyDescent="0.25">
      <c r="A4569" t="s">
        <v>32566</v>
      </c>
      <c r="B4569" s="2">
        <v>43517</v>
      </c>
      <c r="C4569" t="s">
        <v>63</v>
      </c>
      <c r="D4569" s="3">
        <v>43472.411073738425</v>
      </c>
      <c r="E4569" t="s">
        <v>91</v>
      </c>
      <c r="H4569" t="s">
        <v>25883</v>
      </c>
      <c r="J4569" t="s">
        <v>25884</v>
      </c>
      <c r="K4569" t="s">
        <v>67</v>
      </c>
      <c r="L4569" t="s">
        <v>25885</v>
      </c>
      <c r="M4569" t="s">
        <v>2356</v>
      </c>
      <c r="N4569">
        <v>68873</v>
      </c>
      <c r="O4569" t="s">
        <v>70</v>
      </c>
      <c r="P4569" t="s">
        <v>67</v>
      </c>
      <c r="Q4569" t="s">
        <v>25886</v>
      </c>
      <c r="S4569" t="s">
        <v>72</v>
      </c>
      <c r="T4569" t="s">
        <v>5156</v>
      </c>
      <c r="U4569" t="s">
        <v>5157</v>
      </c>
      <c r="V4569" t="s">
        <v>5158</v>
      </c>
      <c r="W4569" t="s">
        <v>105</v>
      </c>
      <c r="X4569" t="s">
        <v>677</v>
      </c>
      <c r="Y4569" t="str">
        <f>"39-3091"</f>
        <v>39-3091</v>
      </c>
      <c r="Z4569" t="s">
        <v>677</v>
      </c>
      <c r="AA4569">
        <v>711190</v>
      </c>
      <c r="AB4569">
        <v>32</v>
      </c>
      <c r="AD4569" t="s">
        <v>79</v>
      </c>
      <c r="AE4569" t="s">
        <v>80</v>
      </c>
      <c r="AF4569">
        <v>40</v>
      </c>
      <c r="AG4569" s="4">
        <v>0.54166666666666663</v>
      </c>
      <c r="AH4569" s="4">
        <v>0.91666666666666663</v>
      </c>
      <c r="AI4569" s="6">
        <v>350</v>
      </c>
      <c r="AJ4569">
        <v>0</v>
      </c>
      <c r="AK4569">
        <v>0</v>
      </c>
      <c r="AL4569" t="s">
        <v>81</v>
      </c>
      <c r="AM4569" t="s">
        <v>82</v>
      </c>
      <c r="AO4569" t="s">
        <v>83</v>
      </c>
      <c r="AR4569" t="s">
        <v>82</v>
      </c>
      <c r="AT4569" t="s">
        <v>82</v>
      </c>
      <c r="AW4569" t="s">
        <v>82</v>
      </c>
      <c r="AY4569" t="s">
        <v>790</v>
      </c>
      <c r="AZ4569" t="s">
        <v>3775</v>
      </c>
      <c r="BA4569" t="s">
        <v>2356</v>
      </c>
      <c r="BB4569">
        <v>68873</v>
      </c>
      <c r="BC4569" t="s">
        <v>79</v>
      </c>
      <c r="BH4569" t="s">
        <v>25887</v>
      </c>
      <c r="BI4569" t="s">
        <v>67</v>
      </c>
      <c r="BJ4569">
        <v>821186429</v>
      </c>
    </row>
    <row r="4570" spans="1:62" x14ac:dyDescent="0.25">
      <c r="A4570" t="s">
        <v>32707</v>
      </c>
      <c r="B4570" s="2">
        <v>43517</v>
      </c>
      <c r="C4570" t="s">
        <v>63</v>
      </c>
      <c r="D4570" s="3">
        <v>43472.384909641201</v>
      </c>
      <c r="E4570" t="s">
        <v>64</v>
      </c>
      <c r="F4570" s="2">
        <v>43556</v>
      </c>
      <c r="G4570" s="2">
        <v>43800</v>
      </c>
      <c r="H4570" t="s">
        <v>10687</v>
      </c>
      <c r="J4570" t="s">
        <v>14719</v>
      </c>
      <c r="L4570" t="s">
        <v>14720</v>
      </c>
      <c r="M4570" t="s">
        <v>76</v>
      </c>
      <c r="N4570">
        <v>73064</v>
      </c>
      <c r="O4570" t="s">
        <v>70</v>
      </c>
      <c r="Q4570" t="s">
        <v>14721</v>
      </c>
      <c r="S4570" t="s">
        <v>72</v>
      </c>
      <c r="T4570" t="s">
        <v>1917</v>
      </c>
      <c r="U4570" t="s">
        <v>1918</v>
      </c>
      <c r="V4570" t="s">
        <v>1919</v>
      </c>
      <c r="W4570" t="s">
        <v>105</v>
      </c>
      <c r="X4570" t="s">
        <v>106</v>
      </c>
      <c r="Y4570" t="str">
        <f>"37-3011"</f>
        <v>37-3011</v>
      </c>
      <c r="Z4570" t="s">
        <v>94</v>
      </c>
      <c r="AA4570">
        <v>561730</v>
      </c>
      <c r="AB4570">
        <v>5</v>
      </c>
      <c r="AC4570">
        <v>5</v>
      </c>
      <c r="AD4570" t="s">
        <v>79</v>
      </c>
      <c r="AE4570" t="s">
        <v>95</v>
      </c>
      <c r="AF4570">
        <v>40</v>
      </c>
      <c r="AG4570" s="4">
        <v>0.33333333333333331</v>
      </c>
      <c r="AH4570" s="4">
        <v>0.70833333333333337</v>
      </c>
      <c r="AI4570" s="5">
        <v>12.92</v>
      </c>
      <c r="AJ4570">
        <v>19.38</v>
      </c>
      <c r="AL4570" t="s">
        <v>81</v>
      </c>
      <c r="AM4570" t="s">
        <v>82</v>
      </c>
      <c r="AO4570" t="s">
        <v>83</v>
      </c>
      <c r="AR4570" t="s">
        <v>82</v>
      </c>
      <c r="AT4570" t="s">
        <v>82</v>
      </c>
      <c r="AW4570" t="s">
        <v>82</v>
      </c>
      <c r="AY4570" t="s">
        <v>14720</v>
      </c>
      <c r="AZ4570" t="s">
        <v>6469</v>
      </c>
      <c r="BA4570" t="s">
        <v>76</v>
      </c>
      <c r="BB4570">
        <v>73064</v>
      </c>
      <c r="BC4570" t="s">
        <v>79</v>
      </c>
      <c r="BH4570" t="s">
        <v>14719</v>
      </c>
      <c r="BJ4570">
        <v>731348667</v>
      </c>
    </row>
    <row r="4571" spans="1:62" x14ac:dyDescent="0.25">
      <c r="A4571" t="s">
        <v>32735</v>
      </c>
      <c r="B4571" s="2">
        <v>43517</v>
      </c>
      <c r="C4571" t="s">
        <v>63</v>
      </c>
      <c r="D4571" s="3">
        <v>43472.387126134257</v>
      </c>
      <c r="E4571" t="s">
        <v>64</v>
      </c>
      <c r="F4571" s="2">
        <v>43556</v>
      </c>
      <c r="G4571" s="2">
        <v>43800</v>
      </c>
      <c r="H4571" t="s">
        <v>32736</v>
      </c>
      <c r="I4571" t="s">
        <v>3737</v>
      </c>
      <c r="J4571" t="s">
        <v>32737</v>
      </c>
      <c r="K4571" t="s">
        <v>32738</v>
      </c>
      <c r="L4571" t="s">
        <v>32739</v>
      </c>
      <c r="M4571" t="s">
        <v>147</v>
      </c>
      <c r="N4571">
        <v>15824</v>
      </c>
      <c r="O4571" t="s">
        <v>70</v>
      </c>
      <c r="Q4571" t="s">
        <v>32740</v>
      </c>
      <c r="S4571" t="s">
        <v>72</v>
      </c>
      <c r="T4571" t="s">
        <v>30841</v>
      </c>
      <c r="U4571" t="s">
        <v>5508</v>
      </c>
      <c r="V4571" t="s">
        <v>4796</v>
      </c>
      <c r="W4571" t="s">
        <v>308</v>
      </c>
      <c r="X4571" t="s">
        <v>1673</v>
      </c>
      <c r="Y4571" t="str">
        <f>"47-4091"</f>
        <v>47-4091</v>
      </c>
      <c r="Z4571" t="s">
        <v>3037</v>
      </c>
      <c r="AA4571">
        <v>561730</v>
      </c>
      <c r="AB4571">
        <v>5</v>
      </c>
      <c r="AC4571">
        <v>5</v>
      </c>
      <c r="AD4571" t="s">
        <v>79</v>
      </c>
      <c r="AE4571" t="s">
        <v>80</v>
      </c>
      <c r="AF4571">
        <v>40</v>
      </c>
      <c r="AG4571" s="4">
        <v>0.25</v>
      </c>
      <c r="AH4571" s="4">
        <v>0.66666666666666663</v>
      </c>
      <c r="AI4571" s="5">
        <v>17.350000000000001</v>
      </c>
      <c r="AJ4571">
        <v>26.03</v>
      </c>
      <c r="AL4571" t="s">
        <v>81</v>
      </c>
      <c r="AM4571" t="s">
        <v>82</v>
      </c>
      <c r="AO4571" t="s">
        <v>83</v>
      </c>
      <c r="AR4571" t="s">
        <v>82</v>
      </c>
      <c r="AT4571" t="s">
        <v>82</v>
      </c>
      <c r="AW4571" t="s">
        <v>72</v>
      </c>
      <c r="AX4571">
        <v>3</v>
      </c>
      <c r="AY4571" t="s">
        <v>32739</v>
      </c>
      <c r="AZ4571" t="s">
        <v>713</v>
      </c>
      <c r="BA4571" t="s">
        <v>147</v>
      </c>
      <c r="BB4571">
        <v>15824</v>
      </c>
      <c r="BC4571" t="s">
        <v>79</v>
      </c>
      <c r="BH4571" t="s">
        <v>32737</v>
      </c>
      <c r="BJ4571">
        <v>261348504</v>
      </c>
    </row>
    <row r="4572" spans="1:62" x14ac:dyDescent="0.25">
      <c r="A4572" t="s">
        <v>32785</v>
      </c>
      <c r="B4572" s="2">
        <v>43517</v>
      </c>
      <c r="C4572" t="s">
        <v>63</v>
      </c>
      <c r="D4572" s="3">
        <v>43472.382959953706</v>
      </c>
      <c r="E4572" t="s">
        <v>64</v>
      </c>
      <c r="F4572" s="2">
        <v>43556</v>
      </c>
      <c r="G4572" s="2">
        <v>43786</v>
      </c>
      <c r="H4572" t="s">
        <v>32786</v>
      </c>
      <c r="J4572" t="s">
        <v>32787</v>
      </c>
      <c r="L4572" t="s">
        <v>21660</v>
      </c>
      <c r="M4572" t="s">
        <v>298</v>
      </c>
      <c r="N4572">
        <v>4609</v>
      </c>
      <c r="O4572" t="s">
        <v>70</v>
      </c>
      <c r="Q4572" t="s">
        <v>32788</v>
      </c>
      <c r="S4572" t="s">
        <v>72</v>
      </c>
      <c r="T4572" t="s">
        <v>25045</v>
      </c>
      <c r="U4572" t="s">
        <v>24834</v>
      </c>
      <c r="V4572" t="s">
        <v>820</v>
      </c>
      <c r="W4572" t="s">
        <v>298</v>
      </c>
      <c r="X4572" t="s">
        <v>1427</v>
      </c>
      <c r="Y4572" t="str">
        <f>"37-2012"</f>
        <v>37-2012</v>
      </c>
      <c r="Z4572" t="s">
        <v>373</v>
      </c>
      <c r="AA4572">
        <v>721110</v>
      </c>
      <c r="AB4572">
        <v>4</v>
      </c>
      <c r="AC4572">
        <v>4</v>
      </c>
      <c r="AD4572" t="s">
        <v>79</v>
      </c>
      <c r="AE4572" t="s">
        <v>80</v>
      </c>
      <c r="AF4572">
        <v>35</v>
      </c>
      <c r="AG4572" s="4">
        <v>0.375</v>
      </c>
      <c r="AH4572" s="4">
        <v>0.625</v>
      </c>
      <c r="AI4572" s="5">
        <v>11.39</v>
      </c>
      <c r="AJ4572">
        <v>17.09</v>
      </c>
      <c r="AL4572" t="s">
        <v>81</v>
      </c>
      <c r="AM4572" t="s">
        <v>82</v>
      </c>
      <c r="AO4572" t="s">
        <v>83</v>
      </c>
      <c r="AR4572" t="s">
        <v>82</v>
      </c>
      <c r="AT4572" t="s">
        <v>82</v>
      </c>
      <c r="AW4572" t="s">
        <v>82</v>
      </c>
      <c r="AY4572" t="s">
        <v>21660</v>
      </c>
      <c r="AZ4572" t="s">
        <v>10636</v>
      </c>
      <c r="BA4572" t="s">
        <v>298</v>
      </c>
      <c r="BB4572">
        <v>4609</v>
      </c>
      <c r="BC4572" t="s">
        <v>87</v>
      </c>
      <c r="BH4572" t="s">
        <v>32787</v>
      </c>
      <c r="BJ4572">
        <v>205022048</v>
      </c>
    </row>
    <row r="4573" spans="1:62" x14ac:dyDescent="0.25">
      <c r="A4573" t="s">
        <v>33389</v>
      </c>
      <c r="B4573" s="2">
        <v>43517</v>
      </c>
      <c r="C4573" t="s">
        <v>63</v>
      </c>
      <c r="D4573" s="3">
        <v>43472.386886215281</v>
      </c>
      <c r="E4573" t="s">
        <v>64</v>
      </c>
      <c r="F4573" s="2">
        <v>43556</v>
      </c>
      <c r="G4573" s="2">
        <v>43800</v>
      </c>
      <c r="H4573" t="s">
        <v>11714</v>
      </c>
      <c r="J4573" t="s">
        <v>11715</v>
      </c>
      <c r="L4573" t="s">
        <v>4205</v>
      </c>
      <c r="M4573" t="s">
        <v>714</v>
      </c>
      <c r="N4573">
        <v>70764</v>
      </c>
      <c r="O4573" t="s">
        <v>70</v>
      </c>
      <c r="Q4573" t="s">
        <v>11716</v>
      </c>
      <c r="S4573" t="s">
        <v>72</v>
      </c>
      <c r="T4573" t="s">
        <v>6754</v>
      </c>
      <c r="U4573" t="s">
        <v>6755</v>
      </c>
      <c r="V4573" t="s">
        <v>6756</v>
      </c>
      <c r="W4573" t="s">
        <v>714</v>
      </c>
      <c r="X4573" t="s">
        <v>1673</v>
      </c>
      <c r="Y4573" t="str">
        <f>"37-3011"</f>
        <v>37-3011</v>
      </c>
      <c r="Z4573" t="s">
        <v>94</v>
      </c>
      <c r="AA4573">
        <v>561730</v>
      </c>
      <c r="AB4573">
        <v>4</v>
      </c>
      <c r="AC4573">
        <v>4</v>
      </c>
      <c r="AD4573" t="s">
        <v>79</v>
      </c>
      <c r="AE4573" t="s">
        <v>95</v>
      </c>
      <c r="AF4573">
        <v>35</v>
      </c>
      <c r="AG4573" s="4">
        <v>0.29166666666666669</v>
      </c>
      <c r="AH4573" s="4">
        <v>0.60416666666666663</v>
      </c>
      <c r="AI4573" s="5">
        <v>13.42</v>
      </c>
      <c r="AJ4573">
        <v>20.13</v>
      </c>
      <c r="AL4573" t="s">
        <v>81</v>
      </c>
      <c r="AM4573" t="s">
        <v>82</v>
      </c>
      <c r="AO4573" t="s">
        <v>83</v>
      </c>
      <c r="AR4573" t="s">
        <v>82</v>
      </c>
      <c r="AT4573" t="s">
        <v>82</v>
      </c>
      <c r="AW4573" t="s">
        <v>82</v>
      </c>
      <c r="AY4573" t="s">
        <v>4205</v>
      </c>
      <c r="AZ4573" t="s">
        <v>6862</v>
      </c>
      <c r="BA4573" t="s">
        <v>714</v>
      </c>
      <c r="BB4573">
        <v>70764</v>
      </c>
      <c r="BC4573" t="s">
        <v>79</v>
      </c>
      <c r="BH4573" t="s">
        <v>11715</v>
      </c>
      <c r="BJ4573">
        <v>731516022</v>
      </c>
    </row>
    <row r="4574" spans="1:62" x14ac:dyDescent="0.25">
      <c r="A4574" t="s">
        <v>33465</v>
      </c>
      <c r="B4574" s="2">
        <v>43517</v>
      </c>
      <c r="C4574" t="s">
        <v>63</v>
      </c>
      <c r="D4574" s="3">
        <v>43472.388775069441</v>
      </c>
      <c r="E4574" t="s">
        <v>64</v>
      </c>
      <c r="F4574" s="2">
        <v>43556</v>
      </c>
      <c r="G4574" s="2">
        <v>43784</v>
      </c>
      <c r="H4574" t="s">
        <v>33400</v>
      </c>
      <c r="I4574" t="s">
        <v>33401</v>
      </c>
      <c r="J4574" t="s">
        <v>33402</v>
      </c>
      <c r="L4574" t="s">
        <v>33403</v>
      </c>
      <c r="M4574" t="s">
        <v>226</v>
      </c>
      <c r="N4574">
        <v>49636</v>
      </c>
      <c r="O4574" t="s">
        <v>70</v>
      </c>
      <c r="Q4574" t="s">
        <v>33404</v>
      </c>
      <c r="S4574" t="s">
        <v>72</v>
      </c>
      <c r="T4574" t="s">
        <v>19936</v>
      </c>
      <c r="U4574" t="s">
        <v>19937</v>
      </c>
      <c r="V4574" t="s">
        <v>3243</v>
      </c>
      <c r="W4574" t="s">
        <v>226</v>
      </c>
      <c r="X4574" t="s">
        <v>1427</v>
      </c>
      <c r="Y4574" t="str">
        <f>"37-2012"</f>
        <v>37-2012</v>
      </c>
      <c r="Z4574" t="s">
        <v>373</v>
      </c>
      <c r="AA4574">
        <v>721110</v>
      </c>
      <c r="AB4574">
        <v>30</v>
      </c>
      <c r="AC4574">
        <v>30</v>
      </c>
      <c r="AD4574" t="s">
        <v>79</v>
      </c>
      <c r="AE4574" t="s">
        <v>95</v>
      </c>
      <c r="AF4574">
        <v>40</v>
      </c>
      <c r="AG4574" s="4">
        <v>0.375</v>
      </c>
      <c r="AH4574" s="4">
        <v>0.70833333333333337</v>
      </c>
      <c r="AI4574" s="5">
        <v>10.53</v>
      </c>
      <c r="AJ4574">
        <v>15.8</v>
      </c>
      <c r="AK4574">
        <v>15.8</v>
      </c>
      <c r="AL4574" t="s">
        <v>81</v>
      </c>
      <c r="AM4574" t="s">
        <v>82</v>
      </c>
      <c r="AO4574" t="s">
        <v>83</v>
      </c>
      <c r="AP4574" t="s">
        <v>83</v>
      </c>
      <c r="AQ4574" t="s">
        <v>83</v>
      </c>
      <c r="AR4574" t="s">
        <v>82</v>
      </c>
      <c r="AT4574" t="s">
        <v>82</v>
      </c>
      <c r="AW4574" t="s">
        <v>82</v>
      </c>
      <c r="AY4574" t="s">
        <v>33406</v>
      </c>
      <c r="AZ4574" t="s">
        <v>33407</v>
      </c>
      <c r="BA4574" t="s">
        <v>226</v>
      </c>
      <c r="BB4574">
        <v>49636</v>
      </c>
      <c r="BC4574" t="s">
        <v>87</v>
      </c>
      <c r="BH4574" t="s">
        <v>33408</v>
      </c>
      <c r="BJ4574">
        <v>382915708</v>
      </c>
    </row>
    <row r="4575" spans="1:62" x14ac:dyDescent="0.25">
      <c r="A4575" t="s">
        <v>33506</v>
      </c>
      <c r="B4575" s="2">
        <v>43517</v>
      </c>
      <c r="C4575" t="s">
        <v>63</v>
      </c>
      <c r="D4575" s="3">
        <v>43472.382065555554</v>
      </c>
      <c r="E4575" t="s">
        <v>64</v>
      </c>
      <c r="F4575" s="2">
        <v>43556</v>
      </c>
      <c r="G4575" s="2">
        <v>43800</v>
      </c>
      <c r="H4575" t="s">
        <v>33507</v>
      </c>
      <c r="J4575" t="s">
        <v>33508</v>
      </c>
      <c r="L4575" t="s">
        <v>33509</v>
      </c>
      <c r="M4575" t="s">
        <v>308</v>
      </c>
      <c r="N4575">
        <v>8527</v>
      </c>
      <c r="O4575" t="s">
        <v>70</v>
      </c>
      <c r="Q4575" t="s">
        <v>33510</v>
      </c>
      <c r="S4575" t="s">
        <v>72</v>
      </c>
      <c r="T4575" t="s">
        <v>73</v>
      </c>
      <c r="U4575" t="s">
        <v>1167</v>
      </c>
      <c r="V4575" t="s">
        <v>75</v>
      </c>
      <c r="W4575" t="s">
        <v>76</v>
      </c>
      <c r="X4575" t="s">
        <v>33511</v>
      </c>
      <c r="Y4575" t="str">
        <f>"47-2051"</f>
        <v>47-2051</v>
      </c>
      <c r="Z4575" t="s">
        <v>1383</v>
      </c>
      <c r="AA4575">
        <v>238110</v>
      </c>
      <c r="AB4575">
        <v>8</v>
      </c>
      <c r="AC4575">
        <v>8</v>
      </c>
      <c r="AD4575" t="s">
        <v>79</v>
      </c>
      <c r="AE4575" t="s">
        <v>95</v>
      </c>
      <c r="AF4575">
        <v>40</v>
      </c>
      <c r="AG4575" s="4">
        <v>0.20833333333333334</v>
      </c>
      <c r="AH4575" s="4">
        <v>0.70833333333333337</v>
      </c>
      <c r="AI4575" s="5">
        <v>37.659999999999997</v>
      </c>
      <c r="AJ4575">
        <v>56.49</v>
      </c>
      <c r="AK4575">
        <v>56.49</v>
      </c>
      <c r="AL4575" t="s">
        <v>81</v>
      </c>
      <c r="AM4575" t="s">
        <v>82</v>
      </c>
      <c r="AO4575" t="s">
        <v>83</v>
      </c>
      <c r="AR4575" t="s">
        <v>82</v>
      </c>
      <c r="AT4575" t="s">
        <v>82</v>
      </c>
      <c r="AW4575" t="s">
        <v>72</v>
      </c>
      <c r="AX4575">
        <v>1</v>
      </c>
      <c r="AY4575" t="s">
        <v>33509</v>
      </c>
      <c r="AZ4575" t="s">
        <v>317</v>
      </c>
      <c r="BA4575" t="s">
        <v>308</v>
      </c>
      <c r="BB4575">
        <v>8527</v>
      </c>
      <c r="BC4575" t="s">
        <v>79</v>
      </c>
      <c r="BH4575" t="s">
        <v>33508</v>
      </c>
      <c r="BJ4575">
        <v>383667030</v>
      </c>
    </row>
    <row r="4576" spans="1:62" x14ac:dyDescent="0.25">
      <c r="A4576" t="s">
        <v>33518</v>
      </c>
      <c r="B4576" s="2">
        <v>43517</v>
      </c>
      <c r="C4576" t="s">
        <v>63</v>
      </c>
      <c r="D4576" s="3">
        <v>43472.384126493052</v>
      </c>
      <c r="E4576" t="s">
        <v>64</v>
      </c>
      <c r="F4576" s="2">
        <v>43556</v>
      </c>
      <c r="G4576" s="2">
        <v>43799</v>
      </c>
      <c r="H4576" t="s">
        <v>26772</v>
      </c>
      <c r="J4576" t="s">
        <v>26773</v>
      </c>
      <c r="L4576" t="s">
        <v>26774</v>
      </c>
      <c r="M4576" t="s">
        <v>761</v>
      </c>
      <c r="N4576">
        <v>31561</v>
      </c>
      <c r="O4576" t="s">
        <v>70</v>
      </c>
      <c r="Q4576" t="s">
        <v>26775</v>
      </c>
      <c r="S4576" t="s">
        <v>72</v>
      </c>
      <c r="T4576" t="s">
        <v>1150</v>
      </c>
      <c r="U4576" t="s">
        <v>26776</v>
      </c>
      <c r="V4576" t="s">
        <v>4391</v>
      </c>
      <c r="W4576" t="s">
        <v>761</v>
      </c>
      <c r="X4576" t="s">
        <v>3128</v>
      </c>
      <c r="Y4576" t="str">
        <f>"35-3011"</f>
        <v>35-3011</v>
      </c>
      <c r="Z4576" t="s">
        <v>3129</v>
      </c>
      <c r="AA4576">
        <v>721110</v>
      </c>
      <c r="AB4576">
        <v>7</v>
      </c>
      <c r="AC4576">
        <v>7</v>
      </c>
      <c r="AD4576" t="s">
        <v>79</v>
      </c>
      <c r="AE4576" t="s">
        <v>80</v>
      </c>
      <c r="AF4576">
        <v>35</v>
      </c>
      <c r="AG4576" s="4">
        <v>0.29166666666666669</v>
      </c>
      <c r="AH4576" s="4">
        <v>0.625</v>
      </c>
      <c r="AI4576" s="5">
        <v>9.76</v>
      </c>
      <c r="AJ4576">
        <v>14.64</v>
      </c>
      <c r="AL4576" t="s">
        <v>81</v>
      </c>
      <c r="AM4576" t="s">
        <v>82</v>
      </c>
      <c r="AO4576" t="s">
        <v>83</v>
      </c>
      <c r="AR4576" t="s">
        <v>82</v>
      </c>
      <c r="AT4576" t="s">
        <v>82</v>
      </c>
      <c r="AW4576" t="s">
        <v>72</v>
      </c>
      <c r="AX4576">
        <v>3</v>
      </c>
      <c r="AY4576" t="s">
        <v>26777</v>
      </c>
      <c r="AZ4576" t="s">
        <v>26778</v>
      </c>
      <c r="BA4576" t="s">
        <v>761</v>
      </c>
      <c r="BB4576">
        <v>31561</v>
      </c>
      <c r="BC4576" t="s">
        <v>87</v>
      </c>
      <c r="BH4576" t="s">
        <v>26779</v>
      </c>
      <c r="BJ4576">
        <v>273164607</v>
      </c>
    </row>
    <row r="4577" spans="1:62" x14ac:dyDescent="0.25">
      <c r="A4577" t="s">
        <v>33532</v>
      </c>
      <c r="B4577" s="2">
        <v>43517</v>
      </c>
      <c r="C4577" t="s">
        <v>63</v>
      </c>
      <c r="D4577" s="3">
        <v>43472.387460775462</v>
      </c>
      <c r="E4577" t="s">
        <v>117</v>
      </c>
      <c r="H4577" t="s">
        <v>33500</v>
      </c>
      <c r="J4577" t="s">
        <v>33501</v>
      </c>
      <c r="K4577" t="s">
        <v>33502</v>
      </c>
      <c r="L4577" t="s">
        <v>33503</v>
      </c>
      <c r="M4577" t="s">
        <v>100</v>
      </c>
      <c r="N4577">
        <v>27804</v>
      </c>
      <c r="O4577" t="s">
        <v>70</v>
      </c>
      <c r="Q4577" t="s">
        <v>33504</v>
      </c>
      <c r="S4577" t="s">
        <v>72</v>
      </c>
      <c r="T4577" t="s">
        <v>5800</v>
      </c>
      <c r="U4577" t="s">
        <v>5801</v>
      </c>
      <c r="V4577" t="s">
        <v>5802</v>
      </c>
      <c r="W4577" t="s">
        <v>100</v>
      </c>
      <c r="X4577" t="s">
        <v>326</v>
      </c>
      <c r="Y4577" t="str">
        <f>"47-2061"</f>
        <v>47-2061</v>
      </c>
      <c r="Z4577" t="s">
        <v>326</v>
      </c>
      <c r="AA4577">
        <v>238990</v>
      </c>
      <c r="AB4577">
        <v>6</v>
      </c>
      <c r="AD4577" t="s">
        <v>79</v>
      </c>
      <c r="AE4577" t="s">
        <v>95</v>
      </c>
      <c r="AF4577">
        <v>35</v>
      </c>
      <c r="AG4577" s="4">
        <v>0.29166666666666669</v>
      </c>
      <c r="AH4577" s="4">
        <v>0.625</v>
      </c>
      <c r="AI4577" s="5">
        <v>13.97</v>
      </c>
      <c r="AJ4577">
        <v>20.96</v>
      </c>
      <c r="AL4577" t="s">
        <v>81</v>
      </c>
      <c r="AM4577" t="s">
        <v>82</v>
      </c>
      <c r="AO4577" t="s">
        <v>83</v>
      </c>
      <c r="AR4577" t="s">
        <v>82</v>
      </c>
      <c r="AT4577" t="s">
        <v>82</v>
      </c>
      <c r="AW4577" t="s">
        <v>72</v>
      </c>
      <c r="AX4577">
        <v>3</v>
      </c>
      <c r="AY4577" t="s">
        <v>33533</v>
      </c>
      <c r="AZ4577" t="s">
        <v>33534</v>
      </c>
      <c r="BA4577" t="s">
        <v>100</v>
      </c>
      <c r="BB4577">
        <v>28504</v>
      </c>
      <c r="BC4577" t="s">
        <v>79</v>
      </c>
      <c r="BH4577" t="s">
        <v>33535</v>
      </c>
      <c r="BI4577" t="s">
        <v>33536</v>
      </c>
      <c r="BJ4577">
        <v>560512633</v>
      </c>
    </row>
    <row r="4578" spans="1:62" x14ac:dyDescent="0.25">
      <c r="A4578" t="s">
        <v>33766</v>
      </c>
      <c r="B4578" s="2">
        <v>43517</v>
      </c>
      <c r="C4578" t="s">
        <v>63</v>
      </c>
      <c r="D4578" s="3">
        <v>43472.381025185183</v>
      </c>
      <c r="E4578" t="s">
        <v>64</v>
      </c>
      <c r="F4578" s="2">
        <v>43556</v>
      </c>
      <c r="G4578" s="2">
        <v>43799</v>
      </c>
      <c r="H4578" t="s">
        <v>1584</v>
      </c>
      <c r="J4578" t="s">
        <v>1585</v>
      </c>
      <c r="L4578" t="s">
        <v>1586</v>
      </c>
      <c r="M4578" t="s">
        <v>1246</v>
      </c>
      <c r="N4578">
        <v>64015</v>
      </c>
      <c r="O4578" t="s">
        <v>70</v>
      </c>
      <c r="Q4578" t="s">
        <v>1587</v>
      </c>
      <c r="S4578" t="s">
        <v>72</v>
      </c>
      <c r="T4578" t="s">
        <v>73</v>
      </c>
      <c r="U4578" t="s">
        <v>1167</v>
      </c>
      <c r="V4578" t="s">
        <v>75</v>
      </c>
      <c r="W4578" t="s">
        <v>76</v>
      </c>
      <c r="X4578" t="s">
        <v>106</v>
      </c>
      <c r="Y4578" t="str">
        <f>"37-3011"</f>
        <v>37-3011</v>
      </c>
      <c r="Z4578" t="s">
        <v>94</v>
      </c>
      <c r="AA4578">
        <v>561730</v>
      </c>
      <c r="AB4578">
        <v>16</v>
      </c>
      <c r="AC4578">
        <v>16</v>
      </c>
      <c r="AD4578" t="s">
        <v>79</v>
      </c>
      <c r="AE4578" t="s">
        <v>80</v>
      </c>
      <c r="AF4578">
        <v>40</v>
      </c>
      <c r="AG4578" s="4">
        <v>0.29166666666666669</v>
      </c>
      <c r="AH4578" s="4">
        <v>0.70833333333333337</v>
      </c>
      <c r="AI4578" s="5">
        <v>14.73</v>
      </c>
      <c r="AJ4578">
        <v>22.1</v>
      </c>
      <c r="AK4578">
        <v>22.1</v>
      </c>
      <c r="AL4578" t="s">
        <v>81</v>
      </c>
      <c r="AM4578" t="s">
        <v>82</v>
      </c>
      <c r="AO4578" t="s">
        <v>83</v>
      </c>
      <c r="AR4578" t="s">
        <v>82</v>
      </c>
      <c r="AT4578" t="s">
        <v>82</v>
      </c>
      <c r="AW4578" t="s">
        <v>82</v>
      </c>
      <c r="AY4578" t="s">
        <v>1586</v>
      </c>
      <c r="AZ4578" t="s">
        <v>1588</v>
      </c>
      <c r="BA4578" t="s">
        <v>1246</v>
      </c>
      <c r="BB4578">
        <v>64015</v>
      </c>
      <c r="BC4578" t="s">
        <v>79</v>
      </c>
      <c r="BH4578" t="s">
        <v>1585</v>
      </c>
      <c r="BJ4578">
        <v>204062714</v>
      </c>
    </row>
    <row r="4579" spans="1:62" x14ac:dyDescent="0.25">
      <c r="A4579" t="s">
        <v>33836</v>
      </c>
      <c r="B4579" s="2">
        <v>43517</v>
      </c>
      <c r="C4579" t="s">
        <v>63</v>
      </c>
      <c r="D4579" s="3">
        <v>43472.382372650463</v>
      </c>
      <c r="E4579" t="s">
        <v>64</v>
      </c>
      <c r="F4579" s="2">
        <v>43556</v>
      </c>
      <c r="G4579" s="2">
        <v>43800</v>
      </c>
      <c r="H4579" t="s">
        <v>33837</v>
      </c>
      <c r="J4579" t="s">
        <v>33838</v>
      </c>
      <c r="L4579" t="s">
        <v>703</v>
      </c>
      <c r="M4579" t="s">
        <v>136</v>
      </c>
      <c r="N4579">
        <v>20772</v>
      </c>
      <c r="O4579" t="s">
        <v>70</v>
      </c>
      <c r="Q4579" t="s">
        <v>33510</v>
      </c>
      <c r="S4579" t="s">
        <v>72</v>
      </c>
      <c r="T4579" t="s">
        <v>73</v>
      </c>
      <c r="U4579" t="s">
        <v>1167</v>
      </c>
      <c r="V4579" t="s">
        <v>75</v>
      </c>
      <c r="W4579" t="s">
        <v>76</v>
      </c>
      <c r="X4579" t="s">
        <v>33511</v>
      </c>
      <c r="Y4579" t="str">
        <f>"47-2051"</f>
        <v>47-2051</v>
      </c>
      <c r="Z4579" t="s">
        <v>1383</v>
      </c>
      <c r="AA4579">
        <v>238110</v>
      </c>
      <c r="AB4579">
        <v>6</v>
      </c>
      <c r="AC4579">
        <v>6</v>
      </c>
      <c r="AD4579" t="s">
        <v>79</v>
      </c>
      <c r="AE4579" t="s">
        <v>95</v>
      </c>
      <c r="AF4579">
        <v>40</v>
      </c>
      <c r="AG4579" s="4">
        <v>0.20833333333333334</v>
      </c>
      <c r="AH4579" s="4">
        <v>0.70833333333333337</v>
      </c>
      <c r="AI4579" s="5">
        <v>23.17</v>
      </c>
      <c r="AJ4579">
        <v>34.76</v>
      </c>
      <c r="AK4579">
        <v>34.76</v>
      </c>
      <c r="AL4579" t="s">
        <v>81</v>
      </c>
      <c r="AM4579" t="s">
        <v>82</v>
      </c>
      <c r="AO4579" t="s">
        <v>83</v>
      </c>
      <c r="AR4579" t="s">
        <v>82</v>
      </c>
      <c r="AT4579" t="s">
        <v>82</v>
      </c>
      <c r="AW4579" t="s">
        <v>72</v>
      </c>
      <c r="AX4579">
        <v>1</v>
      </c>
      <c r="AY4579" t="s">
        <v>703</v>
      </c>
      <c r="AZ4579" t="s">
        <v>139</v>
      </c>
      <c r="BA4579" t="s">
        <v>136</v>
      </c>
      <c r="BB4579">
        <v>20772</v>
      </c>
      <c r="BC4579" t="s">
        <v>79</v>
      </c>
      <c r="BH4579" t="s">
        <v>33838</v>
      </c>
      <c r="BJ4579">
        <v>208014019</v>
      </c>
    </row>
    <row r="4580" spans="1:62" x14ac:dyDescent="0.25">
      <c r="A4580" t="s">
        <v>34177</v>
      </c>
      <c r="B4580" s="2">
        <v>43517</v>
      </c>
      <c r="C4580" t="s">
        <v>63</v>
      </c>
      <c r="D4580" s="3">
        <v>43472.419806597223</v>
      </c>
      <c r="E4580" t="s">
        <v>91</v>
      </c>
      <c r="H4580" t="s">
        <v>34178</v>
      </c>
      <c r="J4580" t="s">
        <v>34117</v>
      </c>
      <c r="L4580" t="s">
        <v>526</v>
      </c>
      <c r="M4580" t="s">
        <v>69</v>
      </c>
      <c r="N4580">
        <v>23509</v>
      </c>
      <c r="O4580" t="s">
        <v>70</v>
      </c>
      <c r="Q4580" t="s">
        <v>34118</v>
      </c>
      <c r="S4580" t="s">
        <v>72</v>
      </c>
      <c r="T4580" t="s">
        <v>5117</v>
      </c>
      <c r="U4580" t="s">
        <v>5118</v>
      </c>
      <c r="V4580" t="s">
        <v>2222</v>
      </c>
      <c r="W4580" t="s">
        <v>278</v>
      </c>
      <c r="X4580" t="s">
        <v>106</v>
      </c>
      <c r="Y4580" t="str">
        <f>"37-3011"</f>
        <v>37-3011</v>
      </c>
      <c r="Z4580" t="s">
        <v>94</v>
      </c>
      <c r="AA4580">
        <v>561730</v>
      </c>
      <c r="AB4580">
        <v>12</v>
      </c>
      <c r="AD4580" t="s">
        <v>79</v>
      </c>
      <c r="AE4580" t="s">
        <v>80</v>
      </c>
      <c r="AF4580">
        <v>35</v>
      </c>
      <c r="AG4580" s="4">
        <v>0.3125</v>
      </c>
      <c r="AH4580" s="4">
        <v>0.77083333333333337</v>
      </c>
      <c r="AI4580" s="5">
        <v>13.12</v>
      </c>
      <c r="AJ4580">
        <v>19.68</v>
      </c>
      <c r="AL4580" t="s">
        <v>81</v>
      </c>
      <c r="AM4580" t="s">
        <v>82</v>
      </c>
      <c r="AO4580" t="s">
        <v>83</v>
      </c>
      <c r="AR4580" t="s">
        <v>82</v>
      </c>
      <c r="AT4580" t="s">
        <v>82</v>
      </c>
      <c r="AW4580" t="s">
        <v>72</v>
      </c>
      <c r="AX4580">
        <v>3</v>
      </c>
      <c r="AY4580" t="s">
        <v>526</v>
      </c>
      <c r="AZ4580" t="s">
        <v>1837</v>
      </c>
      <c r="BA4580" t="s">
        <v>69</v>
      </c>
      <c r="BB4580">
        <v>40504</v>
      </c>
      <c r="BC4580" t="s">
        <v>79</v>
      </c>
      <c r="BH4580" t="s">
        <v>34117</v>
      </c>
      <c r="BJ4580">
        <v>311550210</v>
      </c>
    </row>
    <row r="4581" spans="1:62" x14ac:dyDescent="0.25">
      <c r="A4581" t="s">
        <v>34295</v>
      </c>
      <c r="B4581" s="2">
        <v>43517</v>
      </c>
      <c r="C4581" t="s">
        <v>63</v>
      </c>
      <c r="D4581" s="3">
        <v>43472.38494275463</v>
      </c>
      <c r="E4581" t="s">
        <v>64</v>
      </c>
      <c r="F4581" s="2">
        <v>43556</v>
      </c>
      <c r="G4581" s="2">
        <v>43799</v>
      </c>
      <c r="H4581" t="s">
        <v>34296</v>
      </c>
      <c r="I4581" t="s">
        <v>67</v>
      </c>
      <c r="J4581" t="s">
        <v>34297</v>
      </c>
      <c r="K4581" t="s">
        <v>67</v>
      </c>
      <c r="L4581" t="s">
        <v>7808</v>
      </c>
      <c r="M4581" t="s">
        <v>774</v>
      </c>
      <c r="N4581">
        <v>81637</v>
      </c>
      <c r="O4581" t="s">
        <v>70</v>
      </c>
      <c r="P4581" t="s">
        <v>67</v>
      </c>
      <c r="Q4581" t="s">
        <v>34298</v>
      </c>
      <c r="S4581" t="s">
        <v>72</v>
      </c>
      <c r="T4581" t="s">
        <v>7810</v>
      </c>
      <c r="U4581" t="s">
        <v>7811</v>
      </c>
      <c r="V4581" t="s">
        <v>2867</v>
      </c>
      <c r="W4581" t="s">
        <v>774</v>
      </c>
      <c r="X4581" t="s">
        <v>106</v>
      </c>
      <c r="Y4581" t="str">
        <f>"37-3011"</f>
        <v>37-3011</v>
      </c>
      <c r="Z4581" t="s">
        <v>94</v>
      </c>
      <c r="AA4581">
        <v>561730</v>
      </c>
      <c r="AB4581">
        <v>15</v>
      </c>
      <c r="AC4581">
        <v>15</v>
      </c>
      <c r="AD4581" t="s">
        <v>79</v>
      </c>
      <c r="AE4581" t="s">
        <v>80</v>
      </c>
      <c r="AF4581">
        <v>35</v>
      </c>
      <c r="AG4581" s="4">
        <v>0.33333333333333331</v>
      </c>
      <c r="AH4581" s="4">
        <v>0.72916666666666663</v>
      </c>
      <c r="AI4581" s="5">
        <v>17.5</v>
      </c>
      <c r="AJ4581">
        <v>26.25</v>
      </c>
      <c r="AL4581" t="s">
        <v>81</v>
      </c>
      <c r="AM4581" t="s">
        <v>82</v>
      </c>
      <c r="AO4581" t="s">
        <v>83</v>
      </c>
      <c r="AR4581" t="s">
        <v>82</v>
      </c>
      <c r="AT4581" t="s">
        <v>82</v>
      </c>
      <c r="AW4581" t="s">
        <v>82</v>
      </c>
      <c r="AY4581" t="s">
        <v>7808</v>
      </c>
      <c r="AZ4581" t="s">
        <v>941</v>
      </c>
      <c r="BA4581" t="s">
        <v>774</v>
      </c>
      <c r="BB4581">
        <v>81637</v>
      </c>
      <c r="BC4581" t="s">
        <v>79</v>
      </c>
      <c r="BH4581" t="s">
        <v>34297</v>
      </c>
      <c r="BJ4581">
        <v>841461547</v>
      </c>
    </row>
    <row r="4582" spans="1:62" x14ac:dyDescent="0.25">
      <c r="A4582" t="s">
        <v>34341</v>
      </c>
      <c r="B4582" s="2">
        <v>43517</v>
      </c>
      <c r="C4582" t="s">
        <v>63</v>
      </c>
      <c r="D4582" s="3">
        <v>43472.384984398152</v>
      </c>
      <c r="E4582" t="s">
        <v>117</v>
      </c>
      <c r="H4582" t="s">
        <v>34342</v>
      </c>
      <c r="I4582" t="s">
        <v>67</v>
      </c>
      <c r="J4582" t="s">
        <v>34343</v>
      </c>
      <c r="L4582" t="s">
        <v>34344</v>
      </c>
      <c r="M4582" t="s">
        <v>844</v>
      </c>
      <c r="N4582">
        <v>60532</v>
      </c>
      <c r="O4582" t="s">
        <v>70</v>
      </c>
      <c r="Q4582" t="s">
        <v>34345</v>
      </c>
      <c r="S4582" t="s">
        <v>72</v>
      </c>
      <c r="T4582" t="s">
        <v>34346</v>
      </c>
      <c r="U4582" t="s">
        <v>34347</v>
      </c>
      <c r="V4582" t="s">
        <v>34348</v>
      </c>
      <c r="W4582" t="s">
        <v>278</v>
      </c>
      <c r="X4582" t="s">
        <v>5086</v>
      </c>
      <c r="Y4582" t="str">
        <f>"53-3032"</f>
        <v>53-3032</v>
      </c>
      <c r="Z4582" t="s">
        <v>157</v>
      </c>
      <c r="AA4582">
        <v>4841</v>
      </c>
      <c r="AB4582">
        <v>4</v>
      </c>
      <c r="AD4582" t="s">
        <v>79</v>
      </c>
      <c r="AE4582" t="s">
        <v>80</v>
      </c>
      <c r="AF4582">
        <v>35</v>
      </c>
      <c r="AG4582" s="4">
        <v>0.375</v>
      </c>
      <c r="AH4582" s="4">
        <v>0.70833333333333337</v>
      </c>
      <c r="AI4582" s="5">
        <v>23.91</v>
      </c>
      <c r="AJ4582">
        <v>35.869999999999997</v>
      </c>
      <c r="AK4582">
        <v>35.869999999999997</v>
      </c>
      <c r="AL4582" t="s">
        <v>81</v>
      </c>
      <c r="AM4582" t="s">
        <v>82</v>
      </c>
      <c r="AO4582" t="s">
        <v>213</v>
      </c>
      <c r="AP4582" t="s">
        <v>67</v>
      </c>
      <c r="AQ4582" t="s">
        <v>67</v>
      </c>
      <c r="AR4582" t="s">
        <v>82</v>
      </c>
      <c r="AT4582" t="s">
        <v>82</v>
      </c>
      <c r="AW4582" t="s">
        <v>82</v>
      </c>
      <c r="AY4582" t="s">
        <v>34344</v>
      </c>
      <c r="AZ4582" t="s">
        <v>32686</v>
      </c>
      <c r="BA4582" t="s">
        <v>844</v>
      </c>
      <c r="BB4582">
        <v>60532</v>
      </c>
      <c r="BC4582" t="s">
        <v>87</v>
      </c>
      <c r="BH4582" t="s">
        <v>34343</v>
      </c>
      <c r="BJ4582">
        <v>462101006</v>
      </c>
    </row>
    <row r="4583" spans="1:62" x14ac:dyDescent="0.25">
      <c r="A4583" t="s">
        <v>34446</v>
      </c>
      <c r="B4583" s="2">
        <v>43517</v>
      </c>
      <c r="C4583" t="s">
        <v>63</v>
      </c>
      <c r="D4583" s="3">
        <v>43472.37756591435</v>
      </c>
      <c r="E4583" t="s">
        <v>64</v>
      </c>
      <c r="F4583" s="2">
        <v>43556</v>
      </c>
      <c r="G4583" s="2">
        <v>43769</v>
      </c>
      <c r="H4583" t="s">
        <v>34447</v>
      </c>
      <c r="I4583" t="s">
        <v>34448</v>
      </c>
      <c r="J4583" t="s">
        <v>34449</v>
      </c>
      <c r="L4583" t="s">
        <v>34450</v>
      </c>
      <c r="M4583" t="s">
        <v>1101</v>
      </c>
      <c r="N4583">
        <v>5254</v>
      </c>
      <c r="O4583" t="s">
        <v>70</v>
      </c>
      <c r="P4583" t="s">
        <v>683</v>
      </c>
      <c r="Q4583" t="s">
        <v>34451</v>
      </c>
      <c r="S4583" t="s">
        <v>72</v>
      </c>
      <c r="T4583" t="s">
        <v>34452</v>
      </c>
      <c r="U4583" t="s">
        <v>34453</v>
      </c>
      <c r="V4583" t="s">
        <v>8188</v>
      </c>
      <c r="W4583" t="s">
        <v>1101</v>
      </c>
      <c r="X4583" t="s">
        <v>34454</v>
      </c>
      <c r="Y4583" t="str">
        <f>"37-2012"</f>
        <v>37-2012</v>
      </c>
      <c r="Z4583" t="s">
        <v>373</v>
      </c>
      <c r="AA4583">
        <v>72111</v>
      </c>
      <c r="AB4583">
        <v>3</v>
      </c>
      <c r="AC4583">
        <v>3</v>
      </c>
      <c r="AD4583" t="s">
        <v>79</v>
      </c>
      <c r="AE4583" t="s">
        <v>80</v>
      </c>
      <c r="AF4583">
        <v>13.03</v>
      </c>
      <c r="AG4583" s="4">
        <v>0.29166666666666669</v>
      </c>
      <c r="AH4583" s="4">
        <v>0.64583333333333337</v>
      </c>
      <c r="AI4583" s="5">
        <v>13.03</v>
      </c>
      <c r="AJ4583">
        <v>19.55</v>
      </c>
      <c r="AL4583" t="s">
        <v>81</v>
      </c>
      <c r="AM4583" t="s">
        <v>82</v>
      </c>
      <c r="AO4583" t="s">
        <v>83</v>
      </c>
      <c r="AP4583" t="s">
        <v>683</v>
      </c>
      <c r="AQ4583" t="s">
        <v>683</v>
      </c>
      <c r="AR4583" t="s">
        <v>82</v>
      </c>
      <c r="AT4583" t="s">
        <v>82</v>
      </c>
      <c r="AW4583" t="s">
        <v>82</v>
      </c>
      <c r="AY4583" t="s">
        <v>34450</v>
      </c>
      <c r="AZ4583" t="s">
        <v>5749</v>
      </c>
      <c r="BA4583" t="s">
        <v>1101</v>
      </c>
      <c r="BB4583">
        <v>5254</v>
      </c>
      <c r="BC4583" t="s">
        <v>87</v>
      </c>
      <c r="BH4583" t="s">
        <v>34449</v>
      </c>
      <c r="BJ4583">
        <v>473896946</v>
      </c>
    </row>
    <row r="4584" spans="1:62" x14ac:dyDescent="0.25">
      <c r="A4584" t="s">
        <v>34648</v>
      </c>
      <c r="B4584" s="2">
        <v>43517</v>
      </c>
      <c r="C4584" t="s">
        <v>63</v>
      </c>
      <c r="D4584" s="3">
        <v>43472.378014259259</v>
      </c>
      <c r="E4584" t="s">
        <v>64</v>
      </c>
      <c r="F4584" s="2">
        <v>43556</v>
      </c>
      <c r="G4584" s="2">
        <v>43769</v>
      </c>
      <c r="H4584" t="s">
        <v>34447</v>
      </c>
      <c r="I4584" t="s">
        <v>34448</v>
      </c>
      <c r="J4584" t="s">
        <v>34449</v>
      </c>
      <c r="K4584" t="s">
        <v>683</v>
      </c>
      <c r="L4584" t="s">
        <v>34450</v>
      </c>
      <c r="M4584" t="s">
        <v>1101</v>
      </c>
      <c r="N4584">
        <v>5254</v>
      </c>
      <c r="O4584" t="s">
        <v>70</v>
      </c>
      <c r="P4584" t="s">
        <v>683</v>
      </c>
      <c r="Q4584" t="s">
        <v>34451</v>
      </c>
      <c r="S4584" t="s">
        <v>72</v>
      </c>
      <c r="T4584" t="s">
        <v>34452</v>
      </c>
      <c r="U4584" t="s">
        <v>34453</v>
      </c>
      <c r="V4584" t="s">
        <v>8188</v>
      </c>
      <c r="W4584" t="s">
        <v>1101</v>
      </c>
      <c r="X4584" t="s">
        <v>34649</v>
      </c>
      <c r="Y4584" t="str">
        <f>"37-2012"</f>
        <v>37-2012</v>
      </c>
      <c r="Z4584" t="s">
        <v>373</v>
      </c>
      <c r="AA4584">
        <v>72111</v>
      </c>
      <c r="AB4584">
        <v>1</v>
      </c>
      <c r="AC4584">
        <v>1</v>
      </c>
      <c r="AD4584" t="s">
        <v>79</v>
      </c>
      <c r="AE4584" t="s">
        <v>80</v>
      </c>
      <c r="AF4584">
        <v>40</v>
      </c>
      <c r="AG4584" s="4">
        <v>0.29166666666666669</v>
      </c>
      <c r="AH4584" s="4">
        <v>0.64583333333333337</v>
      </c>
      <c r="AI4584" s="5">
        <v>13.03</v>
      </c>
      <c r="AJ4584">
        <v>19.55</v>
      </c>
      <c r="AL4584" t="s">
        <v>81</v>
      </c>
      <c r="AM4584" t="s">
        <v>82</v>
      </c>
      <c r="AO4584" t="s">
        <v>213</v>
      </c>
      <c r="AP4584" t="s">
        <v>683</v>
      </c>
      <c r="AQ4584" t="s">
        <v>683</v>
      </c>
      <c r="AR4584" t="s">
        <v>82</v>
      </c>
      <c r="AT4584" t="s">
        <v>82</v>
      </c>
      <c r="AW4584" t="s">
        <v>82</v>
      </c>
      <c r="AY4584" t="s">
        <v>34450</v>
      </c>
      <c r="AZ4584" t="s">
        <v>5749</v>
      </c>
      <c r="BA4584" t="s">
        <v>1101</v>
      </c>
      <c r="BB4584">
        <v>5254</v>
      </c>
      <c r="BC4584" t="s">
        <v>87</v>
      </c>
      <c r="BH4584" t="s">
        <v>34449</v>
      </c>
      <c r="BI4584" t="s">
        <v>683</v>
      </c>
      <c r="BJ4584">
        <v>473896946</v>
      </c>
    </row>
    <row r="4585" spans="1:62" x14ac:dyDescent="0.25">
      <c r="A4585" t="s">
        <v>35245</v>
      </c>
      <c r="B4585" s="2">
        <v>43517</v>
      </c>
      <c r="C4585" t="s">
        <v>63</v>
      </c>
      <c r="D4585" s="3">
        <v>43472.38502134259</v>
      </c>
      <c r="E4585" t="s">
        <v>117</v>
      </c>
      <c r="H4585" t="s">
        <v>8206</v>
      </c>
      <c r="J4585" t="s">
        <v>8207</v>
      </c>
      <c r="L4585" t="s">
        <v>8208</v>
      </c>
      <c r="M4585" t="s">
        <v>226</v>
      </c>
      <c r="N4585">
        <v>49098</v>
      </c>
      <c r="O4585" t="s">
        <v>70</v>
      </c>
      <c r="Q4585" t="s">
        <v>8209</v>
      </c>
      <c r="S4585" t="s">
        <v>72</v>
      </c>
      <c r="T4585" t="s">
        <v>8210</v>
      </c>
      <c r="U4585" t="s">
        <v>8211</v>
      </c>
      <c r="V4585" t="s">
        <v>8212</v>
      </c>
      <c r="W4585" t="s">
        <v>226</v>
      </c>
      <c r="X4585" t="s">
        <v>8213</v>
      </c>
      <c r="Y4585" t="str">
        <f>"47-3019"</f>
        <v>47-3019</v>
      </c>
      <c r="Z4585" t="s">
        <v>7292</v>
      </c>
      <c r="AA4585">
        <v>23833</v>
      </c>
      <c r="AB4585">
        <v>10</v>
      </c>
      <c r="AD4585" t="s">
        <v>79</v>
      </c>
      <c r="AE4585" t="s">
        <v>95</v>
      </c>
      <c r="AF4585">
        <v>40</v>
      </c>
      <c r="AG4585" s="4">
        <v>0.35416666666666669</v>
      </c>
      <c r="AH4585" s="4">
        <v>0.70833333333333337</v>
      </c>
      <c r="AI4585" s="5">
        <v>17.739999999999998</v>
      </c>
      <c r="AJ4585">
        <v>0</v>
      </c>
      <c r="AK4585">
        <v>0</v>
      </c>
      <c r="AL4585" t="s">
        <v>81</v>
      </c>
      <c r="AM4585" t="s">
        <v>82</v>
      </c>
      <c r="AO4585" t="s">
        <v>83</v>
      </c>
      <c r="AP4585" t="s">
        <v>67</v>
      </c>
      <c r="AQ4585" t="s">
        <v>67</v>
      </c>
      <c r="AR4585" t="s">
        <v>82</v>
      </c>
      <c r="AT4585" t="s">
        <v>82</v>
      </c>
      <c r="AW4585" t="s">
        <v>72</v>
      </c>
      <c r="AX4585">
        <v>2</v>
      </c>
      <c r="AY4585" t="s">
        <v>8208</v>
      </c>
      <c r="AZ4585" t="s">
        <v>8214</v>
      </c>
      <c r="BB4585">
        <v>49098</v>
      </c>
      <c r="BC4585" t="s">
        <v>79</v>
      </c>
      <c r="BH4585" t="s">
        <v>8207</v>
      </c>
      <c r="BJ4585">
        <v>262519279</v>
      </c>
    </row>
    <row r="4586" spans="1:62" x14ac:dyDescent="0.25">
      <c r="A4586" t="s">
        <v>473</v>
      </c>
      <c r="B4586" s="2">
        <v>43518</v>
      </c>
      <c r="C4586" t="s">
        <v>63</v>
      </c>
      <c r="D4586" s="3">
        <v>43472.384750625002</v>
      </c>
      <c r="E4586" t="s">
        <v>64</v>
      </c>
      <c r="F4586" s="2">
        <v>43556</v>
      </c>
      <c r="G4586" s="2">
        <v>43764</v>
      </c>
      <c r="H4586" t="s">
        <v>474</v>
      </c>
      <c r="I4586" t="s">
        <v>67</v>
      </c>
      <c r="J4586" t="s">
        <v>475</v>
      </c>
      <c r="K4586" t="s">
        <v>476</v>
      </c>
      <c r="L4586" t="s">
        <v>360</v>
      </c>
      <c r="M4586" t="s">
        <v>207</v>
      </c>
      <c r="N4586">
        <v>2554</v>
      </c>
      <c r="O4586" t="s">
        <v>70</v>
      </c>
      <c r="P4586" t="s">
        <v>67</v>
      </c>
      <c r="Q4586" t="s">
        <v>477</v>
      </c>
      <c r="S4586" t="s">
        <v>72</v>
      </c>
      <c r="T4586" t="s">
        <v>275</v>
      </c>
      <c r="U4586" t="s">
        <v>276</v>
      </c>
      <c r="V4586" t="s">
        <v>277</v>
      </c>
      <c r="W4586" t="s">
        <v>278</v>
      </c>
      <c r="X4586" t="s">
        <v>478</v>
      </c>
      <c r="Y4586" t="str">
        <f>"51-6011"</f>
        <v>51-6011</v>
      </c>
      <c r="Z4586" t="s">
        <v>367</v>
      </c>
      <c r="AA4586">
        <v>812320</v>
      </c>
      <c r="AB4586">
        <v>20</v>
      </c>
      <c r="AC4586">
        <v>20</v>
      </c>
      <c r="AD4586" t="s">
        <v>79</v>
      </c>
      <c r="AE4586" t="s">
        <v>95</v>
      </c>
      <c r="AF4586">
        <v>35</v>
      </c>
      <c r="AG4586" s="4">
        <v>0.25</v>
      </c>
      <c r="AH4586" s="4">
        <v>0.75</v>
      </c>
      <c r="AI4586" s="5">
        <v>15.31</v>
      </c>
      <c r="AJ4586">
        <v>22.97</v>
      </c>
      <c r="AL4586" t="s">
        <v>81</v>
      </c>
      <c r="AM4586" t="s">
        <v>82</v>
      </c>
      <c r="AO4586" t="s">
        <v>83</v>
      </c>
      <c r="AP4586" t="s">
        <v>67</v>
      </c>
      <c r="AQ4586" t="s">
        <v>67</v>
      </c>
      <c r="AR4586" t="s">
        <v>82</v>
      </c>
      <c r="AT4586" t="s">
        <v>82</v>
      </c>
      <c r="AW4586" t="s">
        <v>72</v>
      </c>
      <c r="AX4586">
        <v>3</v>
      </c>
      <c r="AY4586" t="s">
        <v>360</v>
      </c>
      <c r="AZ4586" t="s">
        <v>360</v>
      </c>
      <c r="BA4586" t="s">
        <v>207</v>
      </c>
      <c r="BB4586">
        <v>2554</v>
      </c>
      <c r="BC4586" t="s">
        <v>79</v>
      </c>
      <c r="BH4586" t="s">
        <v>476</v>
      </c>
      <c r="BI4586" t="s">
        <v>67</v>
      </c>
      <c r="BJ4586">
        <v>43568207</v>
      </c>
    </row>
    <row r="4587" spans="1:62" x14ac:dyDescent="0.25">
      <c r="A4587" t="s">
        <v>610</v>
      </c>
      <c r="B4587" s="2">
        <v>43518</v>
      </c>
      <c r="C4587" t="s">
        <v>63</v>
      </c>
      <c r="D4587" s="3">
        <v>43472.384622280093</v>
      </c>
      <c r="E4587" t="s">
        <v>64</v>
      </c>
      <c r="F4587" s="2">
        <v>43556</v>
      </c>
      <c r="G4587" s="2">
        <v>43799</v>
      </c>
      <c r="H4587" t="s">
        <v>611</v>
      </c>
      <c r="I4587" t="s">
        <v>612</v>
      </c>
      <c r="J4587" t="s">
        <v>613</v>
      </c>
      <c r="K4587" t="s">
        <v>67</v>
      </c>
      <c r="L4587" t="s">
        <v>614</v>
      </c>
      <c r="M4587" t="s">
        <v>298</v>
      </c>
      <c r="N4587">
        <v>4064</v>
      </c>
      <c r="O4587" t="s">
        <v>70</v>
      </c>
      <c r="P4587" t="s">
        <v>67</v>
      </c>
      <c r="Q4587" t="s">
        <v>615</v>
      </c>
      <c r="S4587" t="s">
        <v>72</v>
      </c>
      <c r="T4587" t="s">
        <v>275</v>
      </c>
      <c r="U4587" t="s">
        <v>276</v>
      </c>
      <c r="V4587" t="s">
        <v>277</v>
      </c>
      <c r="W4587" t="s">
        <v>278</v>
      </c>
      <c r="X4587" t="s">
        <v>366</v>
      </c>
      <c r="Y4587" t="str">
        <f>"37-2012"</f>
        <v>37-2012</v>
      </c>
      <c r="Z4587" t="s">
        <v>373</v>
      </c>
      <c r="AA4587">
        <v>721110</v>
      </c>
      <c r="AB4587">
        <v>15</v>
      </c>
      <c r="AC4587">
        <v>15</v>
      </c>
      <c r="AD4587" t="s">
        <v>79</v>
      </c>
      <c r="AE4587" t="s">
        <v>95</v>
      </c>
      <c r="AF4587">
        <v>35</v>
      </c>
      <c r="AG4587" s="4">
        <v>0.375</v>
      </c>
      <c r="AH4587" s="4">
        <v>0.91666666666666663</v>
      </c>
      <c r="AI4587" s="5">
        <v>11.56</v>
      </c>
      <c r="AJ4587">
        <v>17.34</v>
      </c>
      <c r="AL4587" t="s">
        <v>81</v>
      </c>
      <c r="AM4587" t="s">
        <v>82</v>
      </c>
      <c r="AO4587" t="s">
        <v>83</v>
      </c>
      <c r="AP4587" t="s">
        <v>67</v>
      </c>
      <c r="AQ4587" t="s">
        <v>67</v>
      </c>
      <c r="AR4587" t="s">
        <v>82</v>
      </c>
      <c r="AT4587" t="s">
        <v>82</v>
      </c>
      <c r="AW4587" t="s">
        <v>72</v>
      </c>
      <c r="AX4587">
        <v>3</v>
      </c>
      <c r="AY4587" t="s">
        <v>614</v>
      </c>
      <c r="AZ4587" t="s">
        <v>302</v>
      </c>
      <c r="BA4587" t="s">
        <v>298</v>
      </c>
      <c r="BB4587">
        <v>4064</v>
      </c>
      <c r="BC4587" t="s">
        <v>79</v>
      </c>
      <c r="BH4587" t="s">
        <v>613</v>
      </c>
      <c r="BI4587" t="s">
        <v>616</v>
      </c>
      <c r="BJ4587">
        <v>10517286</v>
      </c>
    </row>
    <row r="4588" spans="1:62" x14ac:dyDescent="0.25">
      <c r="A4588" t="s">
        <v>1267</v>
      </c>
      <c r="B4588" s="2">
        <v>43518</v>
      </c>
      <c r="C4588" t="s">
        <v>63</v>
      </c>
      <c r="D4588" s="3">
        <v>43472.385400752311</v>
      </c>
      <c r="E4588" t="s">
        <v>64</v>
      </c>
      <c r="F4588" s="2">
        <v>43556</v>
      </c>
      <c r="G4588" s="2">
        <v>43805</v>
      </c>
      <c r="H4588" t="s">
        <v>1268</v>
      </c>
      <c r="I4588" t="s">
        <v>1269</v>
      </c>
      <c r="J4588" t="s">
        <v>1270</v>
      </c>
      <c r="K4588" t="s">
        <v>67</v>
      </c>
      <c r="L4588" t="s">
        <v>1271</v>
      </c>
      <c r="M4588" t="s">
        <v>844</v>
      </c>
      <c r="N4588">
        <v>60060</v>
      </c>
      <c r="O4588" t="s">
        <v>70</v>
      </c>
      <c r="P4588" t="s">
        <v>67</v>
      </c>
      <c r="Q4588" t="s">
        <v>1272</v>
      </c>
      <c r="S4588" t="s">
        <v>72</v>
      </c>
      <c r="T4588" t="s">
        <v>1273</v>
      </c>
      <c r="U4588" t="s">
        <v>1274</v>
      </c>
      <c r="V4588" t="s">
        <v>1275</v>
      </c>
      <c r="W4588" t="s">
        <v>1276</v>
      </c>
      <c r="X4588" t="s">
        <v>1277</v>
      </c>
      <c r="Y4588" t="str">
        <f>"37-3011"</f>
        <v>37-3011</v>
      </c>
      <c r="Z4588" t="s">
        <v>94</v>
      </c>
      <c r="AA4588">
        <v>561730</v>
      </c>
      <c r="AB4588">
        <v>4</v>
      </c>
      <c r="AC4588">
        <v>4</v>
      </c>
      <c r="AD4588" t="s">
        <v>79</v>
      </c>
      <c r="AE4588" t="s">
        <v>80</v>
      </c>
      <c r="AF4588">
        <v>40</v>
      </c>
      <c r="AG4588" s="4">
        <v>0.29166666666666669</v>
      </c>
      <c r="AH4588" s="4">
        <v>0.64583333333333337</v>
      </c>
      <c r="AI4588" s="5">
        <v>14.05</v>
      </c>
      <c r="AL4588" t="s">
        <v>81</v>
      </c>
      <c r="AM4588" t="s">
        <v>82</v>
      </c>
      <c r="AO4588" t="s">
        <v>83</v>
      </c>
      <c r="AP4588" t="s">
        <v>67</v>
      </c>
      <c r="AQ4588" t="s">
        <v>67</v>
      </c>
      <c r="AR4588" t="s">
        <v>82</v>
      </c>
      <c r="AT4588" t="s">
        <v>82</v>
      </c>
      <c r="AW4588" t="s">
        <v>82</v>
      </c>
      <c r="AY4588" t="s">
        <v>1271</v>
      </c>
      <c r="AZ4588" t="s">
        <v>1278</v>
      </c>
      <c r="BA4588" t="s">
        <v>844</v>
      </c>
      <c r="BB4588">
        <v>60060</v>
      </c>
      <c r="BC4588" t="s">
        <v>79</v>
      </c>
      <c r="BH4588" t="s">
        <v>1270</v>
      </c>
      <c r="BI4588" t="s">
        <v>67</v>
      </c>
      <c r="BJ4588">
        <v>352268185</v>
      </c>
    </row>
    <row r="4589" spans="1:62" x14ac:dyDescent="0.25">
      <c r="A4589" t="s">
        <v>1434</v>
      </c>
      <c r="B4589" s="2">
        <v>43518</v>
      </c>
      <c r="C4589" t="s">
        <v>63</v>
      </c>
      <c r="D4589" s="3">
        <v>43472.388818344909</v>
      </c>
      <c r="E4589" t="s">
        <v>64</v>
      </c>
      <c r="F4589" s="2">
        <v>43556</v>
      </c>
      <c r="G4589" s="2">
        <v>43799</v>
      </c>
      <c r="H4589" t="s">
        <v>1435</v>
      </c>
      <c r="I4589" t="s">
        <v>67</v>
      </c>
      <c r="J4589" t="s">
        <v>1436</v>
      </c>
      <c r="K4589" t="s">
        <v>67</v>
      </c>
      <c r="L4589" t="s">
        <v>1354</v>
      </c>
      <c r="M4589" t="s">
        <v>192</v>
      </c>
      <c r="N4589">
        <v>55318</v>
      </c>
      <c r="O4589" t="s">
        <v>70</v>
      </c>
      <c r="P4589" t="s">
        <v>67</v>
      </c>
      <c r="Q4589" t="s">
        <v>1437</v>
      </c>
      <c r="S4589" t="s">
        <v>72</v>
      </c>
      <c r="T4589" t="s">
        <v>1273</v>
      </c>
      <c r="U4589" t="s">
        <v>1274</v>
      </c>
      <c r="V4589" t="s">
        <v>1275</v>
      </c>
      <c r="W4589" t="s">
        <v>1276</v>
      </c>
      <c r="X4589" t="s">
        <v>1277</v>
      </c>
      <c r="Y4589" t="str">
        <f>"37-3011"</f>
        <v>37-3011</v>
      </c>
      <c r="Z4589" t="s">
        <v>94</v>
      </c>
      <c r="AA4589">
        <v>561730</v>
      </c>
      <c r="AB4589">
        <v>8</v>
      </c>
      <c r="AC4589">
        <v>8</v>
      </c>
      <c r="AD4589" t="s">
        <v>79</v>
      </c>
      <c r="AE4589" t="s">
        <v>80</v>
      </c>
      <c r="AF4589">
        <v>40</v>
      </c>
      <c r="AG4589" s="4">
        <v>0.29166666666666669</v>
      </c>
      <c r="AH4589" s="4">
        <v>0.75</v>
      </c>
      <c r="AI4589" s="5">
        <v>17.05</v>
      </c>
      <c r="AJ4589">
        <v>25.58</v>
      </c>
      <c r="AL4589" t="s">
        <v>81</v>
      </c>
      <c r="AM4589" t="s">
        <v>82</v>
      </c>
      <c r="AO4589" t="s">
        <v>83</v>
      </c>
      <c r="AP4589" t="s">
        <v>67</v>
      </c>
      <c r="AQ4589" t="s">
        <v>67</v>
      </c>
      <c r="AR4589" t="s">
        <v>82</v>
      </c>
      <c r="AT4589" t="s">
        <v>82</v>
      </c>
      <c r="AW4589" t="s">
        <v>82</v>
      </c>
      <c r="AY4589" t="s">
        <v>1354</v>
      </c>
      <c r="AZ4589" t="s">
        <v>1438</v>
      </c>
      <c r="BA4589" t="s">
        <v>192</v>
      </c>
      <c r="BB4589">
        <v>55318</v>
      </c>
      <c r="BC4589" t="s">
        <v>79</v>
      </c>
      <c r="BH4589" t="s">
        <v>1436</v>
      </c>
      <c r="BI4589" t="s">
        <v>67</v>
      </c>
      <c r="BJ4589">
        <v>300809643</v>
      </c>
    </row>
    <row r="4590" spans="1:62" x14ac:dyDescent="0.25">
      <c r="A4590" t="s">
        <v>2153</v>
      </c>
      <c r="B4590" s="2">
        <v>43518</v>
      </c>
      <c r="C4590" t="s">
        <v>63</v>
      </c>
      <c r="D4590" s="3">
        <v>43472.385737083336</v>
      </c>
      <c r="E4590" t="s">
        <v>64</v>
      </c>
      <c r="F4590" s="2">
        <v>43556</v>
      </c>
      <c r="G4590" s="2">
        <v>43814</v>
      </c>
      <c r="H4590" t="s">
        <v>2154</v>
      </c>
      <c r="I4590" t="s">
        <v>2155</v>
      </c>
      <c r="J4590" t="s">
        <v>421</v>
      </c>
      <c r="K4590" t="s">
        <v>67</v>
      </c>
      <c r="L4590" t="s">
        <v>273</v>
      </c>
      <c r="M4590" t="s">
        <v>207</v>
      </c>
      <c r="N4590">
        <v>2657</v>
      </c>
      <c r="O4590" t="s">
        <v>70</v>
      </c>
      <c r="P4590" t="s">
        <v>67</v>
      </c>
      <c r="Q4590" t="s">
        <v>422</v>
      </c>
      <c r="S4590" t="s">
        <v>72</v>
      </c>
      <c r="T4590" t="s">
        <v>275</v>
      </c>
      <c r="U4590" t="s">
        <v>276</v>
      </c>
      <c r="V4590" t="s">
        <v>277</v>
      </c>
      <c r="W4590" t="s">
        <v>278</v>
      </c>
      <c r="X4590" t="s">
        <v>366</v>
      </c>
      <c r="Y4590" t="str">
        <f>"51-6011"</f>
        <v>51-6011</v>
      </c>
      <c r="Z4590" t="s">
        <v>367</v>
      </c>
      <c r="AA4590">
        <v>721110</v>
      </c>
      <c r="AB4590">
        <v>2</v>
      </c>
      <c r="AC4590">
        <v>2</v>
      </c>
      <c r="AD4590" t="s">
        <v>79</v>
      </c>
      <c r="AE4590" t="s">
        <v>80</v>
      </c>
      <c r="AF4590">
        <v>35</v>
      </c>
      <c r="AG4590" s="4">
        <v>0.41666666666666669</v>
      </c>
      <c r="AH4590" s="4">
        <v>0.75</v>
      </c>
      <c r="AI4590" s="5">
        <v>15.24</v>
      </c>
      <c r="AJ4590">
        <v>22.86</v>
      </c>
      <c r="AL4590" t="s">
        <v>81</v>
      </c>
      <c r="AM4590" t="s">
        <v>82</v>
      </c>
      <c r="AO4590" t="s">
        <v>83</v>
      </c>
      <c r="AP4590" t="s">
        <v>67</v>
      </c>
      <c r="AQ4590" t="s">
        <v>67</v>
      </c>
      <c r="AR4590" t="s">
        <v>82</v>
      </c>
      <c r="AT4590" t="s">
        <v>82</v>
      </c>
      <c r="AW4590" t="s">
        <v>72</v>
      </c>
      <c r="AX4590">
        <v>3</v>
      </c>
      <c r="AY4590" t="s">
        <v>273</v>
      </c>
      <c r="AZ4590" t="s">
        <v>214</v>
      </c>
      <c r="BA4590" t="s">
        <v>207</v>
      </c>
      <c r="BB4590">
        <v>2657</v>
      </c>
      <c r="BC4590" t="s">
        <v>87</v>
      </c>
      <c r="BH4590" t="s">
        <v>421</v>
      </c>
      <c r="BI4590" t="s">
        <v>67</v>
      </c>
      <c r="BJ4590">
        <v>43549689</v>
      </c>
    </row>
    <row r="4591" spans="1:62" x14ac:dyDescent="0.25">
      <c r="A4591" t="s">
        <v>2768</v>
      </c>
      <c r="B4591" s="2">
        <v>43518</v>
      </c>
      <c r="C4591" t="s">
        <v>63</v>
      </c>
      <c r="D4591" s="3">
        <v>43472.381202314813</v>
      </c>
      <c r="E4591" t="s">
        <v>64</v>
      </c>
      <c r="F4591" s="2">
        <v>43556</v>
      </c>
      <c r="G4591" s="2">
        <v>43830</v>
      </c>
      <c r="H4591" t="s">
        <v>2769</v>
      </c>
      <c r="J4591" t="s">
        <v>2770</v>
      </c>
      <c r="L4591" t="s">
        <v>2771</v>
      </c>
      <c r="M4591" t="s">
        <v>69</v>
      </c>
      <c r="N4591">
        <v>40068</v>
      </c>
      <c r="O4591" t="s">
        <v>70</v>
      </c>
      <c r="Q4591" t="s">
        <v>2772</v>
      </c>
      <c r="S4591" t="s">
        <v>72</v>
      </c>
      <c r="T4591" t="s">
        <v>73</v>
      </c>
      <c r="U4591" t="s">
        <v>74</v>
      </c>
      <c r="V4591" t="s">
        <v>75</v>
      </c>
      <c r="W4591" t="s">
        <v>76</v>
      </c>
      <c r="X4591" t="s">
        <v>77</v>
      </c>
      <c r="Y4591" t="str">
        <f>"39-2021"</f>
        <v>39-2021</v>
      </c>
      <c r="Z4591" t="s">
        <v>78</v>
      </c>
      <c r="AA4591">
        <v>711212</v>
      </c>
      <c r="AB4591">
        <v>2</v>
      </c>
      <c r="AC4591">
        <v>2</v>
      </c>
      <c r="AD4591" t="s">
        <v>79</v>
      </c>
      <c r="AE4591" t="s">
        <v>80</v>
      </c>
      <c r="AF4591">
        <v>40</v>
      </c>
      <c r="AG4591" s="4">
        <v>0.20833333333333334</v>
      </c>
      <c r="AH4591" s="4">
        <v>0.70833333333333337</v>
      </c>
      <c r="AI4591" s="5">
        <v>11.86</v>
      </c>
      <c r="AJ4591">
        <v>17.79</v>
      </c>
      <c r="AK4591">
        <v>17.79</v>
      </c>
      <c r="AL4591" t="s">
        <v>81</v>
      </c>
      <c r="AM4591" t="s">
        <v>82</v>
      </c>
      <c r="AO4591" t="s">
        <v>83</v>
      </c>
      <c r="AR4591" t="s">
        <v>82</v>
      </c>
      <c r="AT4591" t="s">
        <v>82</v>
      </c>
      <c r="AW4591" t="s">
        <v>72</v>
      </c>
      <c r="AX4591">
        <v>1</v>
      </c>
      <c r="AY4591" t="s">
        <v>2106</v>
      </c>
      <c r="AZ4591" t="s">
        <v>713</v>
      </c>
      <c r="BA4591" t="s">
        <v>69</v>
      </c>
      <c r="BB4591">
        <v>40208</v>
      </c>
      <c r="BC4591" t="s">
        <v>87</v>
      </c>
      <c r="BH4591" t="s">
        <v>2773</v>
      </c>
      <c r="BI4591" t="s">
        <v>2774</v>
      </c>
      <c r="BJ4591">
        <v>611259262</v>
      </c>
    </row>
    <row r="4592" spans="1:62" x14ac:dyDescent="0.25">
      <c r="A4592" t="s">
        <v>7547</v>
      </c>
      <c r="B4592" s="2">
        <v>43518</v>
      </c>
      <c r="C4592" t="s">
        <v>63</v>
      </c>
      <c r="D4592" s="3">
        <v>43472.38461346065</v>
      </c>
      <c r="E4592" t="s">
        <v>64</v>
      </c>
      <c r="F4592" s="2">
        <v>43556</v>
      </c>
      <c r="G4592" s="2">
        <v>43769</v>
      </c>
      <c r="H4592" t="s">
        <v>7548</v>
      </c>
      <c r="J4592" t="s">
        <v>7549</v>
      </c>
      <c r="L4592" t="s">
        <v>3291</v>
      </c>
      <c r="M4592" t="s">
        <v>105</v>
      </c>
      <c r="N4592">
        <v>77064</v>
      </c>
      <c r="O4592" t="s">
        <v>70</v>
      </c>
      <c r="Q4592" t="s">
        <v>7550</v>
      </c>
      <c r="S4592" t="s">
        <v>72</v>
      </c>
      <c r="T4592" t="s">
        <v>6178</v>
      </c>
      <c r="U4592" t="s">
        <v>6179</v>
      </c>
      <c r="V4592" t="s">
        <v>6180</v>
      </c>
      <c r="W4592" t="s">
        <v>774</v>
      </c>
      <c r="X4592" t="s">
        <v>1758</v>
      </c>
      <c r="Y4592" t="str">
        <f>"37-3011"</f>
        <v>37-3011</v>
      </c>
      <c r="Z4592" t="s">
        <v>94</v>
      </c>
      <c r="AA4592">
        <v>561730</v>
      </c>
      <c r="AB4592">
        <v>56</v>
      </c>
      <c r="AC4592">
        <v>56</v>
      </c>
      <c r="AD4592" t="s">
        <v>79</v>
      </c>
      <c r="AE4592" t="s">
        <v>95</v>
      </c>
      <c r="AF4592">
        <v>40</v>
      </c>
      <c r="AG4592" s="4">
        <v>0.27083333333333331</v>
      </c>
      <c r="AH4592" s="4">
        <v>0.6875</v>
      </c>
      <c r="AI4592" s="5">
        <v>13.44</v>
      </c>
      <c r="AJ4592">
        <v>20.16</v>
      </c>
      <c r="AK4592">
        <v>0</v>
      </c>
      <c r="AL4592" t="s">
        <v>81</v>
      </c>
      <c r="AM4592" t="s">
        <v>82</v>
      </c>
      <c r="AO4592" t="s">
        <v>83</v>
      </c>
      <c r="AR4592" t="s">
        <v>82</v>
      </c>
      <c r="AT4592" t="s">
        <v>82</v>
      </c>
      <c r="AW4592" t="s">
        <v>82</v>
      </c>
      <c r="AY4592" t="s">
        <v>3291</v>
      </c>
      <c r="AZ4592" t="s">
        <v>3292</v>
      </c>
      <c r="BA4592" t="s">
        <v>105</v>
      </c>
      <c r="BB4592">
        <v>77064</v>
      </c>
      <c r="BC4592" t="s">
        <v>79</v>
      </c>
      <c r="BH4592" t="s">
        <v>7549</v>
      </c>
      <c r="BJ4592">
        <v>272337135</v>
      </c>
    </row>
    <row r="4593" spans="1:62" x14ac:dyDescent="0.25">
      <c r="A4593" t="s">
        <v>7551</v>
      </c>
      <c r="B4593" s="2">
        <v>43518</v>
      </c>
      <c r="C4593" t="s">
        <v>63</v>
      </c>
      <c r="D4593" s="3">
        <v>43472.383610219906</v>
      </c>
      <c r="E4593" t="s">
        <v>64</v>
      </c>
      <c r="F4593" s="2">
        <v>43556</v>
      </c>
      <c r="G4593" s="2">
        <v>43784</v>
      </c>
      <c r="H4593" t="s">
        <v>7552</v>
      </c>
      <c r="J4593" t="s">
        <v>7553</v>
      </c>
      <c r="L4593" t="s">
        <v>7554</v>
      </c>
      <c r="M4593" t="s">
        <v>192</v>
      </c>
      <c r="N4593">
        <v>55311</v>
      </c>
      <c r="O4593" t="s">
        <v>70</v>
      </c>
      <c r="Q4593" t="s">
        <v>7555</v>
      </c>
      <c r="S4593" t="s">
        <v>72</v>
      </c>
      <c r="T4593" t="s">
        <v>7556</v>
      </c>
      <c r="U4593" t="s">
        <v>6179</v>
      </c>
      <c r="V4593" t="s">
        <v>6180</v>
      </c>
      <c r="W4593" t="s">
        <v>774</v>
      </c>
      <c r="X4593" t="s">
        <v>1758</v>
      </c>
      <c r="Y4593" t="str">
        <f>"37-3011"</f>
        <v>37-3011</v>
      </c>
      <c r="Z4593" t="s">
        <v>94</v>
      </c>
      <c r="AA4593">
        <v>713910</v>
      </c>
      <c r="AB4593">
        <v>15</v>
      </c>
      <c r="AC4593">
        <v>15</v>
      </c>
      <c r="AD4593" t="s">
        <v>79</v>
      </c>
      <c r="AE4593" t="s">
        <v>80</v>
      </c>
      <c r="AF4593">
        <v>40</v>
      </c>
      <c r="AG4593" s="4">
        <v>0.29166666666666669</v>
      </c>
      <c r="AH4593" s="4">
        <v>0.625</v>
      </c>
      <c r="AI4593" s="5">
        <v>17.05</v>
      </c>
      <c r="AJ4593">
        <v>25.58</v>
      </c>
      <c r="AL4593" t="s">
        <v>81</v>
      </c>
      <c r="AM4593" t="s">
        <v>82</v>
      </c>
      <c r="AO4593" t="s">
        <v>83</v>
      </c>
      <c r="AR4593" t="s">
        <v>82</v>
      </c>
      <c r="AT4593" t="s">
        <v>82</v>
      </c>
      <c r="AW4593" t="s">
        <v>82</v>
      </c>
      <c r="AY4593" t="s">
        <v>7554</v>
      </c>
      <c r="AZ4593" t="s">
        <v>1032</v>
      </c>
      <c r="BA4593" t="s">
        <v>192</v>
      </c>
      <c r="BB4593">
        <v>55311</v>
      </c>
      <c r="BC4593" t="s">
        <v>87</v>
      </c>
      <c r="BH4593" t="s">
        <v>7553</v>
      </c>
      <c r="BJ4593">
        <v>201175829</v>
      </c>
    </row>
    <row r="4594" spans="1:62" x14ac:dyDescent="0.25">
      <c r="A4594" t="s">
        <v>7677</v>
      </c>
      <c r="B4594" s="2">
        <v>43518</v>
      </c>
      <c r="C4594" t="s">
        <v>63</v>
      </c>
      <c r="D4594" s="3">
        <v>43472.383502303244</v>
      </c>
      <c r="E4594" t="s">
        <v>64</v>
      </c>
      <c r="F4594" s="2">
        <v>43556</v>
      </c>
      <c r="G4594" s="2">
        <v>43771</v>
      </c>
      <c r="H4594" t="s">
        <v>7678</v>
      </c>
      <c r="J4594" t="s">
        <v>6865</v>
      </c>
      <c r="L4594" t="s">
        <v>6866</v>
      </c>
      <c r="M4594" t="s">
        <v>147</v>
      </c>
      <c r="N4594">
        <v>19462</v>
      </c>
      <c r="O4594" t="s">
        <v>70</v>
      </c>
      <c r="Q4594" t="s">
        <v>6867</v>
      </c>
      <c r="S4594" t="s">
        <v>72</v>
      </c>
      <c r="T4594" t="s">
        <v>5946</v>
      </c>
      <c r="U4594" t="s">
        <v>5854</v>
      </c>
      <c r="V4594" t="s">
        <v>6868</v>
      </c>
      <c r="W4594" t="s">
        <v>232</v>
      </c>
      <c r="X4594" t="s">
        <v>106</v>
      </c>
      <c r="Y4594" t="str">
        <f>"37-3011"</f>
        <v>37-3011</v>
      </c>
      <c r="Z4594" t="s">
        <v>94</v>
      </c>
      <c r="AA4594">
        <v>561730</v>
      </c>
      <c r="AB4594">
        <v>45</v>
      </c>
      <c r="AC4594">
        <v>45</v>
      </c>
      <c r="AD4594" t="s">
        <v>79</v>
      </c>
      <c r="AE4594" t="s">
        <v>95</v>
      </c>
      <c r="AF4594">
        <v>40</v>
      </c>
      <c r="AG4594" s="4">
        <v>0.29166666666666669</v>
      </c>
      <c r="AH4594" s="4">
        <v>0.64583333333333337</v>
      </c>
      <c r="AI4594" s="5">
        <v>14.63</v>
      </c>
      <c r="AJ4594">
        <v>21.95</v>
      </c>
      <c r="AL4594" t="s">
        <v>81</v>
      </c>
      <c r="AM4594" t="s">
        <v>82</v>
      </c>
      <c r="AO4594" t="s">
        <v>83</v>
      </c>
      <c r="AR4594" t="s">
        <v>82</v>
      </c>
      <c r="AT4594" t="s">
        <v>82</v>
      </c>
      <c r="AW4594" t="s">
        <v>82</v>
      </c>
      <c r="AY4594" t="s">
        <v>7679</v>
      </c>
      <c r="AZ4594" t="s">
        <v>2024</v>
      </c>
      <c r="BA4594" t="s">
        <v>86</v>
      </c>
      <c r="BB4594">
        <v>32459</v>
      </c>
      <c r="BC4594" t="s">
        <v>79</v>
      </c>
      <c r="BH4594" t="s">
        <v>7680</v>
      </c>
      <c r="BJ4594">
        <v>954194223</v>
      </c>
    </row>
    <row r="4595" spans="1:62" x14ac:dyDescent="0.25">
      <c r="A4595" t="s">
        <v>7994</v>
      </c>
      <c r="B4595" s="2">
        <v>43518</v>
      </c>
      <c r="C4595" t="s">
        <v>63</v>
      </c>
      <c r="D4595" s="3">
        <v>43472.387944918984</v>
      </c>
      <c r="E4595" t="s">
        <v>64</v>
      </c>
      <c r="F4595" s="2">
        <v>43556</v>
      </c>
      <c r="G4595" s="2">
        <v>43791</v>
      </c>
      <c r="H4595" t="s">
        <v>7995</v>
      </c>
      <c r="J4595" t="s">
        <v>7996</v>
      </c>
      <c r="L4595" t="s">
        <v>7997</v>
      </c>
      <c r="M4595" t="s">
        <v>783</v>
      </c>
      <c r="N4595">
        <v>44077</v>
      </c>
      <c r="O4595" t="s">
        <v>70</v>
      </c>
      <c r="Q4595" t="s">
        <v>7998</v>
      </c>
      <c r="S4595" t="s">
        <v>72</v>
      </c>
      <c r="T4595" t="s">
        <v>7052</v>
      </c>
      <c r="U4595" t="s">
        <v>6798</v>
      </c>
      <c r="V4595" t="s">
        <v>6799</v>
      </c>
      <c r="W4595" t="s">
        <v>783</v>
      </c>
      <c r="X4595" t="s">
        <v>326</v>
      </c>
      <c r="Y4595" t="str">
        <f>"47-2061"</f>
        <v>47-2061</v>
      </c>
      <c r="Z4595" t="s">
        <v>326</v>
      </c>
      <c r="AA4595">
        <v>238990</v>
      </c>
      <c r="AB4595">
        <v>2</v>
      </c>
      <c r="AC4595">
        <v>2</v>
      </c>
      <c r="AD4595" t="s">
        <v>79</v>
      </c>
      <c r="AE4595" t="s">
        <v>80</v>
      </c>
      <c r="AF4595">
        <v>40</v>
      </c>
      <c r="AG4595" s="4">
        <v>0.375</v>
      </c>
      <c r="AH4595" s="4">
        <v>0.70833333333333337</v>
      </c>
      <c r="AI4595" s="5">
        <v>22.99</v>
      </c>
      <c r="AJ4595">
        <v>34.49</v>
      </c>
      <c r="AK4595">
        <v>34.49</v>
      </c>
      <c r="AL4595" t="s">
        <v>81</v>
      </c>
      <c r="AM4595" t="s">
        <v>82</v>
      </c>
      <c r="AO4595" t="s">
        <v>83</v>
      </c>
      <c r="AR4595" t="s">
        <v>82</v>
      </c>
      <c r="AT4595" t="s">
        <v>82</v>
      </c>
      <c r="AW4595" t="s">
        <v>82</v>
      </c>
      <c r="AY4595" t="s">
        <v>7997</v>
      </c>
      <c r="AZ4595" t="s">
        <v>930</v>
      </c>
      <c r="BA4595" t="s">
        <v>783</v>
      </c>
      <c r="BB4595">
        <v>44077</v>
      </c>
      <c r="BC4595" t="s">
        <v>79</v>
      </c>
      <c r="BH4595" t="s">
        <v>7999</v>
      </c>
      <c r="BJ4595">
        <v>202650685</v>
      </c>
    </row>
    <row r="4596" spans="1:62" x14ac:dyDescent="0.25">
      <c r="A4596" t="s">
        <v>8430</v>
      </c>
      <c r="B4596" s="2">
        <v>43518</v>
      </c>
      <c r="C4596" t="s">
        <v>63</v>
      </c>
      <c r="D4596" s="3">
        <v>43472.379567800926</v>
      </c>
      <c r="E4596" t="s">
        <v>91</v>
      </c>
      <c r="H4596" t="s">
        <v>8431</v>
      </c>
      <c r="I4596" t="s">
        <v>130</v>
      </c>
      <c r="J4596" t="s">
        <v>8432</v>
      </c>
      <c r="K4596" t="s">
        <v>130</v>
      </c>
      <c r="L4596" t="s">
        <v>3169</v>
      </c>
      <c r="M4596" t="s">
        <v>2314</v>
      </c>
      <c r="N4596">
        <v>46254</v>
      </c>
      <c r="O4596" t="s">
        <v>70</v>
      </c>
      <c r="Q4596" t="s">
        <v>8433</v>
      </c>
      <c r="S4596" t="s">
        <v>72</v>
      </c>
      <c r="T4596" t="s">
        <v>2358</v>
      </c>
      <c r="U4596" t="s">
        <v>2359</v>
      </c>
      <c r="V4596" t="s">
        <v>2360</v>
      </c>
      <c r="W4596" t="s">
        <v>1064</v>
      </c>
      <c r="X4596" t="s">
        <v>8434</v>
      </c>
      <c r="Y4596" t="str">
        <f>"37-3011"</f>
        <v>37-3011</v>
      </c>
      <c r="Z4596" t="s">
        <v>94</v>
      </c>
      <c r="AA4596">
        <v>561730</v>
      </c>
      <c r="AB4596">
        <v>2</v>
      </c>
      <c r="AD4596" t="s">
        <v>79</v>
      </c>
      <c r="AE4596" t="s">
        <v>95</v>
      </c>
      <c r="AF4596">
        <v>40</v>
      </c>
      <c r="AG4596" s="4">
        <v>0.29166666666666669</v>
      </c>
      <c r="AH4596" s="4">
        <v>0.70833333333333337</v>
      </c>
      <c r="AI4596" s="5">
        <v>15.89</v>
      </c>
      <c r="AJ4596">
        <v>23.84</v>
      </c>
      <c r="AL4596" t="s">
        <v>81</v>
      </c>
      <c r="AM4596" t="s">
        <v>82</v>
      </c>
      <c r="AO4596" t="s">
        <v>83</v>
      </c>
      <c r="AR4596" t="s">
        <v>82</v>
      </c>
      <c r="AT4596" t="s">
        <v>82</v>
      </c>
      <c r="AW4596" t="s">
        <v>72</v>
      </c>
      <c r="AX4596">
        <v>3</v>
      </c>
      <c r="AY4596" t="s">
        <v>3169</v>
      </c>
      <c r="AZ4596" t="s">
        <v>1344</v>
      </c>
      <c r="BA4596" t="s">
        <v>2314</v>
      </c>
      <c r="BB4596">
        <v>46254</v>
      </c>
      <c r="BC4596" t="s">
        <v>79</v>
      </c>
      <c r="BH4596" t="s">
        <v>8432</v>
      </c>
      <c r="BI4596" t="s">
        <v>130</v>
      </c>
      <c r="BJ4596">
        <v>351891122</v>
      </c>
    </row>
    <row r="4597" spans="1:62" x14ac:dyDescent="0.25">
      <c r="A4597" t="s">
        <v>8606</v>
      </c>
      <c r="B4597" s="2">
        <v>43518</v>
      </c>
      <c r="C4597" t="s">
        <v>63</v>
      </c>
      <c r="D4597" s="3">
        <v>43472.388785868054</v>
      </c>
      <c r="E4597" t="s">
        <v>64</v>
      </c>
      <c r="F4597" s="2">
        <v>43556</v>
      </c>
      <c r="G4597" s="2">
        <v>43819</v>
      </c>
      <c r="H4597" t="s">
        <v>8607</v>
      </c>
      <c r="J4597" t="s">
        <v>8608</v>
      </c>
      <c r="K4597" t="s">
        <v>8609</v>
      </c>
      <c r="L4597" t="s">
        <v>8610</v>
      </c>
      <c r="M4597" t="s">
        <v>232</v>
      </c>
      <c r="N4597">
        <v>11779</v>
      </c>
      <c r="O4597" t="s">
        <v>70</v>
      </c>
      <c r="Q4597" t="s">
        <v>8611</v>
      </c>
      <c r="S4597" t="s">
        <v>72</v>
      </c>
      <c r="T4597" t="s">
        <v>5899</v>
      </c>
      <c r="U4597" t="s">
        <v>5900</v>
      </c>
      <c r="V4597" t="s">
        <v>5901</v>
      </c>
      <c r="W4597" t="s">
        <v>86</v>
      </c>
      <c r="X4597" t="s">
        <v>6604</v>
      </c>
      <c r="Y4597" t="str">
        <f>"37-3011"</f>
        <v>37-3011</v>
      </c>
      <c r="Z4597" t="s">
        <v>94</v>
      </c>
      <c r="AA4597">
        <v>561730</v>
      </c>
      <c r="AB4597">
        <v>5</v>
      </c>
      <c r="AC4597">
        <v>5</v>
      </c>
      <c r="AD4597" t="s">
        <v>79</v>
      </c>
      <c r="AE4597" t="s">
        <v>80</v>
      </c>
      <c r="AF4597">
        <v>40</v>
      </c>
      <c r="AG4597" s="4">
        <v>0.33333333333333331</v>
      </c>
      <c r="AH4597" s="4">
        <v>0.6875</v>
      </c>
      <c r="AI4597" s="5">
        <v>16.34</v>
      </c>
      <c r="AJ4597">
        <v>24.51</v>
      </c>
      <c r="AL4597" t="s">
        <v>81</v>
      </c>
      <c r="AM4597" t="s">
        <v>82</v>
      </c>
      <c r="AO4597" t="s">
        <v>83</v>
      </c>
      <c r="AR4597" t="s">
        <v>82</v>
      </c>
      <c r="AT4597" t="s">
        <v>82</v>
      </c>
      <c r="AW4597" t="s">
        <v>82</v>
      </c>
      <c r="AY4597" t="s">
        <v>8612</v>
      </c>
      <c r="AZ4597" t="s">
        <v>6542</v>
      </c>
      <c r="BA4597" t="s">
        <v>232</v>
      </c>
      <c r="BB4597">
        <v>11716</v>
      </c>
      <c r="BC4597" t="s">
        <v>79</v>
      </c>
      <c r="BH4597" t="s">
        <v>8613</v>
      </c>
      <c r="BJ4597">
        <v>203943277</v>
      </c>
    </row>
    <row r="4598" spans="1:62" x14ac:dyDescent="0.25">
      <c r="A4598" t="s">
        <v>8889</v>
      </c>
      <c r="B4598" s="2">
        <v>43518</v>
      </c>
      <c r="C4598" t="s">
        <v>63</v>
      </c>
      <c r="D4598" s="3">
        <v>43472.378925659723</v>
      </c>
      <c r="E4598" t="s">
        <v>282</v>
      </c>
      <c r="F4598" s="2">
        <v>43556</v>
      </c>
      <c r="G4598" s="2">
        <v>43799</v>
      </c>
      <c r="H4598" t="s">
        <v>8810</v>
      </c>
      <c r="J4598" t="s">
        <v>8811</v>
      </c>
      <c r="L4598" t="s">
        <v>8812</v>
      </c>
      <c r="M4598" t="s">
        <v>232</v>
      </c>
      <c r="N4598">
        <v>11020</v>
      </c>
      <c r="O4598" t="s">
        <v>70</v>
      </c>
      <c r="Q4598" t="s">
        <v>8813</v>
      </c>
      <c r="S4598" t="s">
        <v>72</v>
      </c>
      <c r="T4598" t="s">
        <v>7487</v>
      </c>
      <c r="U4598" t="s">
        <v>7519</v>
      </c>
      <c r="V4598" t="s">
        <v>7520</v>
      </c>
      <c r="W4598" t="s">
        <v>86</v>
      </c>
      <c r="X4598" t="s">
        <v>7521</v>
      </c>
      <c r="Y4598" t="str">
        <f>"35-3031"</f>
        <v>35-3031</v>
      </c>
      <c r="Z4598" t="s">
        <v>410</v>
      </c>
      <c r="AA4598">
        <v>713910</v>
      </c>
      <c r="AB4598">
        <v>40</v>
      </c>
      <c r="AC4598">
        <v>36</v>
      </c>
      <c r="AD4598" t="s">
        <v>79</v>
      </c>
      <c r="AE4598" t="s">
        <v>80</v>
      </c>
      <c r="AF4598">
        <v>40</v>
      </c>
      <c r="AG4598" s="4">
        <v>0.41666666666666669</v>
      </c>
      <c r="AH4598" s="4">
        <v>0.75</v>
      </c>
      <c r="AI4598" s="5">
        <v>14.19</v>
      </c>
      <c r="AJ4598">
        <v>21.29</v>
      </c>
      <c r="AL4598" t="s">
        <v>81</v>
      </c>
      <c r="AM4598" t="s">
        <v>82</v>
      </c>
      <c r="AO4598" t="s">
        <v>83</v>
      </c>
      <c r="AR4598" t="s">
        <v>82</v>
      </c>
      <c r="AT4598" t="s">
        <v>82</v>
      </c>
      <c r="AW4598" t="s">
        <v>82</v>
      </c>
      <c r="AY4598" t="s">
        <v>8812</v>
      </c>
      <c r="AZ4598" t="s">
        <v>6554</v>
      </c>
      <c r="BA4598" t="s">
        <v>232</v>
      </c>
      <c r="BB4598">
        <v>11020</v>
      </c>
      <c r="BC4598" t="s">
        <v>87</v>
      </c>
      <c r="BH4598" t="s">
        <v>8811</v>
      </c>
      <c r="BJ4598">
        <v>110774640</v>
      </c>
    </row>
    <row r="4599" spans="1:62" x14ac:dyDescent="0.25">
      <c r="A4599" t="s">
        <v>10947</v>
      </c>
      <c r="B4599" s="2">
        <v>43518</v>
      </c>
      <c r="C4599" t="s">
        <v>63</v>
      </c>
      <c r="D4599" s="3">
        <v>43472.389274189816</v>
      </c>
      <c r="E4599" t="s">
        <v>64</v>
      </c>
      <c r="F4599" s="2">
        <v>43556</v>
      </c>
      <c r="G4599" s="2">
        <v>43799</v>
      </c>
      <c r="H4599" t="s">
        <v>10948</v>
      </c>
      <c r="J4599" t="s">
        <v>10949</v>
      </c>
      <c r="L4599" t="s">
        <v>6880</v>
      </c>
      <c r="M4599" t="s">
        <v>232</v>
      </c>
      <c r="N4599">
        <v>11937</v>
      </c>
      <c r="O4599" t="s">
        <v>70</v>
      </c>
      <c r="Q4599" t="s">
        <v>10950</v>
      </c>
      <c r="S4599" t="s">
        <v>72</v>
      </c>
      <c r="T4599" t="s">
        <v>5899</v>
      </c>
      <c r="U4599" t="s">
        <v>5900</v>
      </c>
      <c r="V4599" t="s">
        <v>5901</v>
      </c>
      <c r="W4599" t="s">
        <v>86</v>
      </c>
      <c r="X4599" t="s">
        <v>212</v>
      </c>
      <c r="Y4599" t="str">
        <f>"37-3011"</f>
        <v>37-3011</v>
      </c>
      <c r="Z4599" t="s">
        <v>94</v>
      </c>
      <c r="AA4599">
        <v>561730</v>
      </c>
      <c r="AB4599">
        <v>71</v>
      </c>
      <c r="AC4599">
        <v>71</v>
      </c>
      <c r="AD4599" t="s">
        <v>79</v>
      </c>
      <c r="AE4599" t="s">
        <v>80</v>
      </c>
      <c r="AF4599">
        <v>40</v>
      </c>
      <c r="AG4599" s="4">
        <v>0.33333333333333331</v>
      </c>
      <c r="AH4599" s="4">
        <v>0.70833333333333337</v>
      </c>
      <c r="AI4599" s="5">
        <v>16.34</v>
      </c>
      <c r="AJ4599">
        <v>24.51</v>
      </c>
      <c r="AK4599">
        <v>37.5</v>
      </c>
      <c r="AL4599" t="s">
        <v>81</v>
      </c>
      <c r="AM4599" t="s">
        <v>82</v>
      </c>
      <c r="AO4599" t="s">
        <v>83</v>
      </c>
      <c r="AR4599" t="s">
        <v>82</v>
      </c>
      <c r="AT4599" t="s">
        <v>82</v>
      </c>
      <c r="AW4599" t="s">
        <v>82</v>
      </c>
      <c r="AY4599" t="s">
        <v>6880</v>
      </c>
      <c r="AZ4599" t="s">
        <v>6542</v>
      </c>
      <c r="BA4599" t="s">
        <v>232</v>
      </c>
      <c r="BB4599">
        <v>11937</v>
      </c>
      <c r="BC4599" t="s">
        <v>79</v>
      </c>
      <c r="BH4599" t="s">
        <v>10949</v>
      </c>
      <c r="BJ4599">
        <v>113587607</v>
      </c>
    </row>
    <row r="4600" spans="1:62" x14ac:dyDescent="0.25">
      <c r="A4600" t="s">
        <v>12478</v>
      </c>
      <c r="B4600" s="2">
        <v>43518</v>
      </c>
      <c r="C4600" t="s">
        <v>63</v>
      </c>
      <c r="D4600" s="3">
        <v>43472.386559849539</v>
      </c>
      <c r="E4600" t="s">
        <v>64</v>
      </c>
      <c r="F4600" s="2">
        <v>43556</v>
      </c>
      <c r="G4600" s="2">
        <v>43770</v>
      </c>
      <c r="H4600" t="s">
        <v>12479</v>
      </c>
      <c r="I4600" t="s">
        <v>12480</v>
      </c>
      <c r="J4600" t="s">
        <v>12481</v>
      </c>
      <c r="L4600" t="s">
        <v>12482</v>
      </c>
      <c r="M4600" t="s">
        <v>783</v>
      </c>
      <c r="N4600">
        <v>45324</v>
      </c>
      <c r="O4600" t="s">
        <v>70</v>
      </c>
      <c r="Q4600" t="s">
        <v>12483</v>
      </c>
      <c r="S4600" t="s">
        <v>72</v>
      </c>
      <c r="T4600" t="s">
        <v>7052</v>
      </c>
      <c r="U4600" t="s">
        <v>6798</v>
      </c>
      <c r="V4600" t="s">
        <v>6799</v>
      </c>
      <c r="W4600" t="s">
        <v>783</v>
      </c>
      <c r="X4600" t="s">
        <v>93</v>
      </c>
      <c r="Y4600" t="str">
        <f>"37-3011"</f>
        <v>37-3011</v>
      </c>
      <c r="Z4600" t="s">
        <v>94</v>
      </c>
      <c r="AA4600">
        <v>561730</v>
      </c>
      <c r="AB4600">
        <v>10</v>
      </c>
      <c r="AC4600">
        <v>10</v>
      </c>
      <c r="AD4600" t="s">
        <v>79</v>
      </c>
      <c r="AE4600" t="s">
        <v>95</v>
      </c>
      <c r="AF4600">
        <v>40</v>
      </c>
      <c r="AG4600" s="4">
        <v>0.375</v>
      </c>
      <c r="AH4600" s="4">
        <v>0.70833333333333337</v>
      </c>
      <c r="AI4600" s="5">
        <v>13.53</v>
      </c>
      <c r="AJ4600">
        <v>20.3</v>
      </c>
      <c r="AK4600">
        <v>20.3</v>
      </c>
      <c r="AL4600" t="s">
        <v>81</v>
      </c>
      <c r="AM4600" t="s">
        <v>82</v>
      </c>
      <c r="AO4600" t="s">
        <v>83</v>
      </c>
      <c r="AR4600" t="s">
        <v>82</v>
      </c>
      <c r="AT4600" t="s">
        <v>82</v>
      </c>
      <c r="AW4600" t="s">
        <v>82</v>
      </c>
      <c r="AY4600" t="s">
        <v>12482</v>
      </c>
      <c r="AZ4600" t="s">
        <v>12484</v>
      </c>
      <c r="BA4600" t="s">
        <v>783</v>
      </c>
      <c r="BB4600">
        <v>45324</v>
      </c>
      <c r="BC4600" t="s">
        <v>79</v>
      </c>
      <c r="BH4600" t="s">
        <v>12481</v>
      </c>
      <c r="BJ4600">
        <v>300036366</v>
      </c>
    </row>
    <row r="4601" spans="1:62" x14ac:dyDescent="0.25">
      <c r="A4601" t="s">
        <v>12665</v>
      </c>
      <c r="B4601" s="2">
        <v>43518</v>
      </c>
      <c r="C4601" t="s">
        <v>63</v>
      </c>
      <c r="D4601" s="3">
        <v>43472.381933576391</v>
      </c>
      <c r="E4601" t="s">
        <v>64</v>
      </c>
      <c r="F4601" s="2">
        <v>43556</v>
      </c>
      <c r="G4601" s="2">
        <v>43814</v>
      </c>
      <c r="H4601" t="s">
        <v>12666</v>
      </c>
      <c r="I4601" t="s">
        <v>12667</v>
      </c>
      <c r="J4601" t="s">
        <v>12668</v>
      </c>
      <c r="K4601" t="s">
        <v>190</v>
      </c>
      <c r="L4601" t="s">
        <v>12669</v>
      </c>
      <c r="M4601" t="s">
        <v>1165</v>
      </c>
      <c r="N4601">
        <v>57064</v>
      </c>
      <c r="O4601" t="s">
        <v>70</v>
      </c>
      <c r="Q4601" t="s">
        <v>12670</v>
      </c>
      <c r="S4601" t="s">
        <v>72</v>
      </c>
      <c r="T4601" t="s">
        <v>12090</v>
      </c>
      <c r="U4601" t="s">
        <v>12091</v>
      </c>
      <c r="V4601" t="s">
        <v>12092</v>
      </c>
      <c r="W4601" t="s">
        <v>1165</v>
      </c>
      <c r="X4601" t="s">
        <v>12671</v>
      </c>
      <c r="Y4601" t="str">
        <f>"37-3011"</f>
        <v>37-3011</v>
      </c>
      <c r="Z4601" t="s">
        <v>94</v>
      </c>
      <c r="AA4601">
        <v>561730</v>
      </c>
      <c r="AB4601">
        <v>18</v>
      </c>
      <c r="AC4601">
        <v>18</v>
      </c>
      <c r="AD4601" t="s">
        <v>79</v>
      </c>
      <c r="AE4601" t="s">
        <v>80</v>
      </c>
      <c r="AF4601">
        <v>40</v>
      </c>
      <c r="AG4601" s="4">
        <v>0.29166666666666669</v>
      </c>
      <c r="AH4601" s="4">
        <v>0.75</v>
      </c>
      <c r="AI4601" s="5">
        <v>13.05</v>
      </c>
      <c r="AJ4601">
        <v>19.579999999999998</v>
      </c>
      <c r="AK4601">
        <v>19.579999999999998</v>
      </c>
      <c r="AL4601" t="s">
        <v>81</v>
      </c>
      <c r="AM4601" t="s">
        <v>82</v>
      </c>
      <c r="AO4601" t="s">
        <v>83</v>
      </c>
      <c r="AP4601" t="s">
        <v>683</v>
      </c>
      <c r="AQ4601" t="s">
        <v>683</v>
      </c>
      <c r="AR4601" t="s">
        <v>82</v>
      </c>
      <c r="AT4601" t="s">
        <v>82</v>
      </c>
      <c r="AW4601" t="s">
        <v>82</v>
      </c>
      <c r="AY4601" t="s">
        <v>12669</v>
      </c>
      <c r="AZ4601" t="s">
        <v>4750</v>
      </c>
      <c r="BA4601" t="s">
        <v>1165</v>
      </c>
      <c r="BB4601">
        <v>57064</v>
      </c>
      <c r="BC4601" t="s">
        <v>79</v>
      </c>
      <c r="BH4601" t="s">
        <v>12668</v>
      </c>
      <c r="BI4601" t="s">
        <v>190</v>
      </c>
      <c r="BJ4601">
        <v>460462721</v>
      </c>
    </row>
    <row r="4602" spans="1:62" x14ac:dyDescent="0.25">
      <c r="A4602" t="s">
        <v>13210</v>
      </c>
      <c r="B4602" s="2">
        <v>43518</v>
      </c>
      <c r="C4602" t="s">
        <v>63</v>
      </c>
      <c r="D4602" s="3">
        <v>43472.383721805556</v>
      </c>
      <c r="E4602" t="s">
        <v>64</v>
      </c>
      <c r="F4602" s="2">
        <v>43556</v>
      </c>
      <c r="G4602" s="2">
        <v>43799</v>
      </c>
      <c r="H4602" t="s">
        <v>2037</v>
      </c>
      <c r="J4602" t="s">
        <v>2038</v>
      </c>
      <c r="L4602" t="s">
        <v>2039</v>
      </c>
      <c r="M4602" t="s">
        <v>69</v>
      </c>
      <c r="N4602">
        <v>40701</v>
      </c>
      <c r="O4602" t="s">
        <v>70</v>
      </c>
      <c r="Q4602" t="s">
        <v>2040</v>
      </c>
      <c r="S4602" t="s">
        <v>72</v>
      </c>
      <c r="T4602" t="s">
        <v>524</v>
      </c>
      <c r="U4602" t="s">
        <v>2217</v>
      </c>
      <c r="V4602" t="s">
        <v>526</v>
      </c>
      <c r="W4602" t="s">
        <v>69</v>
      </c>
      <c r="X4602" t="s">
        <v>1539</v>
      </c>
      <c r="Y4602" t="str">
        <f>"37-2011"</f>
        <v>37-2011</v>
      </c>
      <c r="Z4602" t="s">
        <v>424</v>
      </c>
      <c r="AA4602">
        <v>561730</v>
      </c>
      <c r="AB4602">
        <v>3</v>
      </c>
      <c r="AC4602">
        <v>3</v>
      </c>
      <c r="AD4602" t="s">
        <v>79</v>
      </c>
      <c r="AE4602" t="s">
        <v>95</v>
      </c>
      <c r="AF4602">
        <v>35</v>
      </c>
      <c r="AG4602" s="4">
        <v>0.33333333333333331</v>
      </c>
      <c r="AH4602" s="4">
        <v>0.66666666666666663</v>
      </c>
      <c r="AI4602" s="5">
        <v>11.57</v>
      </c>
      <c r="AJ4602">
        <v>17.36</v>
      </c>
      <c r="AK4602">
        <v>17.36</v>
      </c>
      <c r="AL4602" t="s">
        <v>81</v>
      </c>
      <c r="AM4602" t="s">
        <v>82</v>
      </c>
      <c r="AO4602" t="s">
        <v>83</v>
      </c>
      <c r="AP4602" t="s">
        <v>130</v>
      </c>
      <c r="AQ4602" t="s">
        <v>130</v>
      </c>
      <c r="AR4602" t="s">
        <v>82</v>
      </c>
      <c r="AT4602" t="s">
        <v>82</v>
      </c>
      <c r="AW4602" t="s">
        <v>82</v>
      </c>
      <c r="AY4602" t="s">
        <v>2039</v>
      </c>
      <c r="AZ4602" t="s">
        <v>2042</v>
      </c>
      <c r="BA4602" t="s">
        <v>69</v>
      </c>
      <c r="BB4602">
        <v>40701</v>
      </c>
      <c r="BC4602" t="s">
        <v>79</v>
      </c>
      <c r="BH4602" t="s">
        <v>2038</v>
      </c>
      <c r="BJ4602">
        <v>610911177</v>
      </c>
    </row>
    <row r="4603" spans="1:62" x14ac:dyDescent="0.25">
      <c r="A4603" t="s">
        <v>13404</v>
      </c>
      <c r="B4603" s="2">
        <v>43518</v>
      </c>
      <c r="C4603" t="s">
        <v>63</v>
      </c>
      <c r="D4603" s="3">
        <v>43472.386004780092</v>
      </c>
      <c r="E4603" t="s">
        <v>64</v>
      </c>
      <c r="F4603" s="2">
        <v>43556</v>
      </c>
      <c r="G4603" s="2">
        <v>43770</v>
      </c>
      <c r="H4603" t="s">
        <v>13405</v>
      </c>
      <c r="I4603" t="s">
        <v>67</v>
      </c>
      <c r="J4603" t="s">
        <v>13406</v>
      </c>
      <c r="K4603" t="s">
        <v>67</v>
      </c>
      <c r="L4603" t="s">
        <v>13407</v>
      </c>
      <c r="M4603" t="s">
        <v>774</v>
      </c>
      <c r="N4603">
        <v>80109</v>
      </c>
      <c r="O4603" t="s">
        <v>70</v>
      </c>
      <c r="P4603" t="s">
        <v>67</v>
      </c>
      <c r="Q4603" t="s">
        <v>13408</v>
      </c>
      <c r="S4603" t="s">
        <v>72</v>
      </c>
      <c r="T4603" t="s">
        <v>6285</v>
      </c>
      <c r="U4603" t="s">
        <v>6286</v>
      </c>
      <c r="V4603" t="s">
        <v>6287</v>
      </c>
      <c r="W4603" t="s">
        <v>774</v>
      </c>
      <c r="X4603" t="s">
        <v>94</v>
      </c>
      <c r="Y4603" t="str">
        <f>"37-3011"</f>
        <v>37-3011</v>
      </c>
      <c r="Z4603" t="s">
        <v>94</v>
      </c>
      <c r="AA4603">
        <v>561730</v>
      </c>
      <c r="AB4603">
        <v>32</v>
      </c>
      <c r="AC4603">
        <v>32</v>
      </c>
      <c r="AD4603" t="s">
        <v>79</v>
      </c>
      <c r="AE4603" t="s">
        <v>80</v>
      </c>
      <c r="AF4603">
        <v>40</v>
      </c>
      <c r="AG4603" s="4">
        <v>0.27083333333333331</v>
      </c>
      <c r="AH4603" s="4">
        <v>0.64583333333333337</v>
      </c>
      <c r="AI4603" s="5">
        <v>15.17</v>
      </c>
      <c r="AJ4603">
        <v>22.75</v>
      </c>
      <c r="AK4603">
        <v>27.75</v>
      </c>
      <c r="AL4603" t="s">
        <v>81</v>
      </c>
      <c r="AM4603" t="s">
        <v>82</v>
      </c>
      <c r="AO4603" t="s">
        <v>83</v>
      </c>
      <c r="AP4603" t="s">
        <v>67</v>
      </c>
      <c r="AQ4603" t="s">
        <v>67</v>
      </c>
      <c r="AR4603" t="s">
        <v>82</v>
      </c>
      <c r="AT4603" t="s">
        <v>82</v>
      </c>
      <c r="AW4603" t="s">
        <v>82</v>
      </c>
      <c r="AY4603" t="s">
        <v>11995</v>
      </c>
      <c r="AZ4603" t="s">
        <v>4522</v>
      </c>
      <c r="BA4603" t="s">
        <v>774</v>
      </c>
      <c r="BB4603">
        <v>80109</v>
      </c>
      <c r="BC4603" t="s">
        <v>79</v>
      </c>
      <c r="BH4603" t="s">
        <v>13409</v>
      </c>
      <c r="BI4603" t="s">
        <v>67</v>
      </c>
      <c r="BJ4603">
        <v>201822314</v>
      </c>
    </row>
    <row r="4604" spans="1:62" x14ac:dyDescent="0.25">
      <c r="A4604" t="s">
        <v>13539</v>
      </c>
      <c r="B4604" s="2">
        <v>43518</v>
      </c>
      <c r="C4604" t="s">
        <v>63</v>
      </c>
      <c r="D4604" s="3">
        <v>43472.388582025465</v>
      </c>
      <c r="E4604" t="s">
        <v>64</v>
      </c>
      <c r="F4604" s="2">
        <v>43556</v>
      </c>
      <c r="G4604" s="2">
        <v>43784</v>
      </c>
      <c r="H4604" t="s">
        <v>13540</v>
      </c>
      <c r="I4604" t="s">
        <v>67</v>
      </c>
      <c r="J4604" t="s">
        <v>13541</v>
      </c>
      <c r="K4604" t="s">
        <v>67</v>
      </c>
      <c r="L4604" t="s">
        <v>13401</v>
      </c>
      <c r="M4604" t="s">
        <v>774</v>
      </c>
      <c r="N4604">
        <v>80601</v>
      </c>
      <c r="O4604" t="s">
        <v>70</v>
      </c>
      <c r="P4604" t="s">
        <v>67</v>
      </c>
      <c r="Q4604" t="s">
        <v>13542</v>
      </c>
      <c r="S4604" t="s">
        <v>72</v>
      </c>
      <c r="T4604" t="s">
        <v>6285</v>
      </c>
      <c r="U4604" t="s">
        <v>6286</v>
      </c>
      <c r="V4604" t="s">
        <v>6287</v>
      </c>
      <c r="W4604" t="s">
        <v>774</v>
      </c>
      <c r="X4604" t="s">
        <v>94</v>
      </c>
      <c r="Y4604" t="str">
        <f>"37-3011"</f>
        <v>37-3011</v>
      </c>
      <c r="Z4604" t="s">
        <v>94</v>
      </c>
      <c r="AA4604">
        <v>561730</v>
      </c>
      <c r="AB4604">
        <v>10</v>
      </c>
      <c r="AC4604">
        <v>10</v>
      </c>
      <c r="AD4604" t="s">
        <v>79</v>
      </c>
      <c r="AE4604" t="s">
        <v>80</v>
      </c>
      <c r="AF4604">
        <v>40</v>
      </c>
      <c r="AG4604" s="4">
        <v>0.29166666666666669</v>
      </c>
      <c r="AH4604" s="4">
        <v>0.70833333333333337</v>
      </c>
      <c r="AI4604" s="5">
        <v>15.17</v>
      </c>
      <c r="AJ4604">
        <v>22.75</v>
      </c>
      <c r="AK4604">
        <v>24.62</v>
      </c>
      <c r="AL4604" t="s">
        <v>81</v>
      </c>
      <c r="AM4604" t="s">
        <v>82</v>
      </c>
      <c r="AO4604" t="s">
        <v>83</v>
      </c>
      <c r="AP4604" t="s">
        <v>67</v>
      </c>
      <c r="AQ4604" t="s">
        <v>67</v>
      </c>
      <c r="AR4604" t="s">
        <v>82</v>
      </c>
      <c r="AT4604" t="s">
        <v>82</v>
      </c>
      <c r="AW4604" t="s">
        <v>82</v>
      </c>
      <c r="AY4604" t="s">
        <v>13401</v>
      </c>
      <c r="AZ4604" t="s">
        <v>13403</v>
      </c>
      <c r="BA4604" t="s">
        <v>774</v>
      </c>
      <c r="BB4604">
        <v>80601</v>
      </c>
      <c r="BC4604" t="s">
        <v>79</v>
      </c>
      <c r="BH4604" t="s">
        <v>13543</v>
      </c>
      <c r="BI4604" t="s">
        <v>67</v>
      </c>
      <c r="BJ4604">
        <v>840775029</v>
      </c>
    </row>
    <row r="4605" spans="1:62" x14ac:dyDescent="0.25">
      <c r="A4605" t="s">
        <v>13590</v>
      </c>
      <c r="B4605" s="2">
        <v>43518</v>
      </c>
      <c r="C4605" t="s">
        <v>63</v>
      </c>
      <c r="D4605" s="3">
        <v>43472.388268807874</v>
      </c>
      <c r="E4605" t="s">
        <v>64</v>
      </c>
      <c r="F4605" s="2">
        <v>43556</v>
      </c>
      <c r="G4605" s="2">
        <v>43799</v>
      </c>
      <c r="H4605" t="s">
        <v>13591</v>
      </c>
      <c r="I4605" t="s">
        <v>13592</v>
      </c>
      <c r="J4605" t="s">
        <v>13593</v>
      </c>
      <c r="L4605" t="s">
        <v>8082</v>
      </c>
      <c r="M4605" t="s">
        <v>783</v>
      </c>
      <c r="N4605">
        <v>44105</v>
      </c>
      <c r="O4605" t="s">
        <v>70</v>
      </c>
      <c r="Q4605" t="s">
        <v>13594</v>
      </c>
      <c r="S4605" t="s">
        <v>72</v>
      </c>
      <c r="T4605" t="s">
        <v>7052</v>
      </c>
      <c r="U4605" t="s">
        <v>6798</v>
      </c>
      <c r="V4605" t="s">
        <v>6799</v>
      </c>
      <c r="W4605" t="s">
        <v>783</v>
      </c>
      <c r="X4605" t="s">
        <v>106</v>
      </c>
      <c r="Y4605" t="str">
        <f>"37-3011"</f>
        <v>37-3011</v>
      </c>
      <c r="Z4605" t="s">
        <v>94</v>
      </c>
      <c r="AA4605">
        <v>561730</v>
      </c>
      <c r="AB4605">
        <v>4</v>
      </c>
      <c r="AC4605">
        <v>4</v>
      </c>
      <c r="AD4605" t="s">
        <v>79</v>
      </c>
      <c r="AE4605" t="s">
        <v>80</v>
      </c>
      <c r="AF4605">
        <v>40</v>
      </c>
      <c r="AG4605" s="4">
        <v>0.375</v>
      </c>
      <c r="AH4605" s="4">
        <v>0.70833333333333337</v>
      </c>
      <c r="AI4605" s="5">
        <v>13.7</v>
      </c>
      <c r="AJ4605">
        <v>20.55</v>
      </c>
      <c r="AK4605">
        <v>20.55</v>
      </c>
      <c r="AL4605" t="s">
        <v>81</v>
      </c>
      <c r="AM4605" t="s">
        <v>82</v>
      </c>
      <c r="AO4605" t="s">
        <v>83</v>
      </c>
      <c r="AR4605" t="s">
        <v>82</v>
      </c>
      <c r="AT4605" t="s">
        <v>82</v>
      </c>
      <c r="AW4605" t="s">
        <v>82</v>
      </c>
      <c r="AY4605" t="s">
        <v>8082</v>
      </c>
      <c r="AZ4605" t="s">
        <v>7439</v>
      </c>
      <c r="BA4605" t="s">
        <v>783</v>
      </c>
      <c r="BB4605">
        <v>44105</v>
      </c>
      <c r="BC4605" t="s">
        <v>79</v>
      </c>
      <c r="BH4605" t="s">
        <v>13593</v>
      </c>
      <c r="BJ4605">
        <v>800565859</v>
      </c>
    </row>
    <row r="4606" spans="1:62" x14ac:dyDescent="0.25">
      <c r="A4606" t="s">
        <v>13838</v>
      </c>
      <c r="B4606" s="2">
        <v>43518</v>
      </c>
      <c r="C4606" t="s">
        <v>63</v>
      </c>
      <c r="D4606" s="3">
        <v>43472.385792870373</v>
      </c>
      <c r="E4606" t="s">
        <v>64</v>
      </c>
      <c r="F4606" s="2">
        <v>43556</v>
      </c>
      <c r="G4606" s="2">
        <v>43820</v>
      </c>
      <c r="H4606" t="s">
        <v>13839</v>
      </c>
      <c r="I4606" t="s">
        <v>67</v>
      </c>
      <c r="J4606" t="s">
        <v>13840</v>
      </c>
      <c r="K4606" t="s">
        <v>67</v>
      </c>
      <c r="L4606" t="s">
        <v>13841</v>
      </c>
      <c r="M4606" t="s">
        <v>761</v>
      </c>
      <c r="N4606">
        <v>30004</v>
      </c>
      <c r="O4606" t="s">
        <v>70</v>
      </c>
      <c r="P4606" t="s">
        <v>67</v>
      </c>
      <c r="Q4606" t="s">
        <v>13842</v>
      </c>
      <c r="S4606" t="s">
        <v>72</v>
      </c>
      <c r="T4606" t="s">
        <v>6285</v>
      </c>
      <c r="U4606" t="s">
        <v>6286</v>
      </c>
      <c r="V4606" t="s">
        <v>6287</v>
      </c>
      <c r="W4606" t="s">
        <v>774</v>
      </c>
      <c r="X4606" t="s">
        <v>94</v>
      </c>
      <c r="Y4606" t="str">
        <f>"37-3011"</f>
        <v>37-3011</v>
      </c>
      <c r="Z4606" t="s">
        <v>94</v>
      </c>
      <c r="AA4606">
        <v>561730</v>
      </c>
      <c r="AB4606">
        <v>10</v>
      </c>
      <c r="AC4606">
        <v>10</v>
      </c>
      <c r="AD4606" t="s">
        <v>79</v>
      </c>
      <c r="AE4606" t="s">
        <v>80</v>
      </c>
      <c r="AF4606">
        <v>40</v>
      </c>
      <c r="AG4606" s="4">
        <v>0.27083333333333331</v>
      </c>
      <c r="AH4606" s="4">
        <v>0.66666666666666663</v>
      </c>
      <c r="AI4606" s="5">
        <v>14.24</v>
      </c>
      <c r="AJ4606">
        <v>21.36</v>
      </c>
      <c r="AK4606">
        <v>24.36</v>
      </c>
      <c r="AL4606" t="s">
        <v>81</v>
      </c>
      <c r="AM4606" t="s">
        <v>82</v>
      </c>
      <c r="AO4606" t="s">
        <v>83</v>
      </c>
      <c r="AP4606" t="s">
        <v>67</v>
      </c>
      <c r="AQ4606" t="s">
        <v>67</v>
      </c>
      <c r="AR4606" t="s">
        <v>82</v>
      </c>
      <c r="AT4606" t="s">
        <v>82</v>
      </c>
      <c r="AW4606" t="s">
        <v>82</v>
      </c>
      <c r="AY4606" t="s">
        <v>4050</v>
      </c>
      <c r="AZ4606" t="s">
        <v>12100</v>
      </c>
      <c r="BA4606" t="s">
        <v>761</v>
      </c>
      <c r="BB4606">
        <v>30004</v>
      </c>
      <c r="BC4606" t="s">
        <v>79</v>
      </c>
      <c r="BH4606" t="s">
        <v>13843</v>
      </c>
      <c r="BI4606" t="s">
        <v>67</v>
      </c>
      <c r="BJ4606">
        <v>581929794</v>
      </c>
    </row>
    <row r="4607" spans="1:62" x14ac:dyDescent="0.25">
      <c r="A4607" t="s">
        <v>14024</v>
      </c>
      <c r="B4607" s="2">
        <v>43518</v>
      </c>
      <c r="C4607" t="s">
        <v>63</v>
      </c>
      <c r="D4607" s="3">
        <v>43472.387215046299</v>
      </c>
      <c r="E4607" t="s">
        <v>64</v>
      </c>
      <c r="F4607" s="2">
        <v>43556</v>
      </c>
      <c r="G4607" s="2">
        <v>43799</v>
      </c>
      <c r="H4607" t="s">
        <v>14025</v>
      </c>
      <c r="I4607" t="s">
        <v>67</v>
      </c>
      <c r="J4607" t="s">
        <v>14026</v>
      </c>
      <c r="K4607" t="s">
        <v>67</v>
      </c>
      <c r="L4607" t="s">
        <v>6283</v>
      </c>
      <c r="M4607" t="s">
        <v>774</v>
      </c>
      <c r="N4607">
        <v>80923</v>
      </c>
      <c r="O4607" t="s">
        <v>70</v>
      </c>
      <c r="P4607" t="s">
        <v>67</v>
      </c>
      <c r="Q4607" t="s">
        <v>14027</v>
      </c>
      <c r="S4607" t="s">
        <v>72</v>
      </c>
      <c r="T4607" t="s">
        <v>6285</v>
      </c>
      <c r="U4607" t="s">
        <v>6286</v>
      </c>
      <c r="V4607" t="s">
        <v>6287</v>
      </c>
      <c r="W4607" t="s">
        <v>774</v>
      </c>
      <c r="X4607" t="s">
        <v>94</v>
      </c>
      <c r="Y4607" t="str">
        <f>"37-3011"</f>
        <v>37-3011</v>
      </c>
      <c r="Z4607" t="s">
        <v>94</v>
      </c>
      <c r="AA4607">
        <v>561730</v>
      </c>
      <c r="AB4607">
        <v>10</v>
      </c>
      <c r="AC4607">
        <v>10</v>
      </c>
      <c r="AD4607" t="s">
        <v>79</v>
      </c>
      <c r="AE4607" t="s">
        <v>80</v>
      </c>
      <c r="AF4607">
        <v>40</v>
      </c>
      <c r="AG4607" s="4">
        <v>0.3125</v>
      </c>
      <c r="AH4607" s="4">
        <v>0.72916666666666663</v>
      </c>
      <c r="AI4607" s="5">
        <v>13.48</v>
      </c>
      <c r="AJ4607">
        <v>20.22</v>
      </c>
      <c r="AK4607">
        <v>21.72</v>
      </c>
      <c r="AL4607" t="s">
        <v>81</v>
      </c>
      <c r="AM4607" t="s">
        <v>82</v>
      </c>
      <c r="AO4607" t="s">
        <v>83</v>
      </c>
      <c r="AP4607" t="s">
        <v>67</v>
      </c>
      <c r="AQ4607" t="s">
        <v>67</v>
      </c>
      <c r="AR4607" t="s">
        <v>82</v>
      </c>
      <c r="AT4607" t="s">
        <v>82</v>
      </c>
      <c r="AW4607" t="s">
        <v>82</v>
      </c>
      <c r="AY4607" t="s">
        <v>1552</v>
      </c>
      <c r="AZ4607" t="s">
        <v>1554</v>
      </c>
      <c r="BA4607" t="s">
        <v>774</v>
      </c>
      <c r="BB4607">
        <v>80923</v>
      </c>
      <c r="BC4607" t="s">
        <v>79</v>
      </c>
      <c r="BH4607" t="s">
        <v>14028</v>
      </c>
      <c r="BI4607" t="s">
        <v>67</v>
      </c>
      <c r="BJ4607">
        <v>841443057</v>
      </c>
    </row>
    <row r="4608" spans="1:62" x14ac:dyDescent="0.25">
      <c r="A4608" t="s">
        <v>14092</v>
      </c>
      <c r="B4608" s="2">
        <v>43518</v>
      </c>
      <c r="C4608" t="s">
        <v>63</v>
      </c>
      <c r="D4608" s="3">
        <v>43472.388726365738</v>
      </c>
      <c r="E4608" t="s">
        <v>64</v>
      </c>
      <c r="F4608" s="2">
        <v>43556</v>
      </c>
      <c r="G4608" s="2">
        <v>43830</v>
      </c>
      <c r="H4608" t="s">
        <v>14093</v>
      </c>
      <c r="I4608" t="s">
        <v>67</v>
      </c>
      <c r="J4608" t="s">
        <v>14094</v>
      </c>
      <c r="K4608" t="s">
        <v>14095</v>
      </c>
      <c r="L4608" t="s">
        <v>14096</v>
      </c>
      <c r="M4608" t="s">
        <v>881</v>
      </c>
      <c r="N4608">
        <v>83452</v>
      </c>
      <c r="O4608" t="s">
        <v>70</v>
      </c>
      <c r="P4608" t="s">
        <v>67</v>
      </c>
      <c r="Q4608" t="s">
        <v>14097</v>
      </c>
      <c r="S4608" t="s">
        <v>72</v>
      </c>
      <c r="T4608" t="s">
        <v>6285</v>
      </c>
      <c r="U4608" t="s">
        <v>6286</v>
      </c>
      <c r="V4608" t="s">
        <v>6287</v>
      </c>
      <c r="W4608" t="s">
        <v>774</v>
      </c>
      <c r="X4608" t="s">
        <v>326</v>
      </c>
      <c r="Y4608" t="str">
        <f>"47-2061"</f>
        <v>47-2061</v>
      </c>
      <c r="Z4608" t="s">
        <v>326</v>
      </c>
      <c r="AA4608">
        <v>238140</v>
      </c>
      <c r="AB4608">
        <v>20</v>
      </c>
      <c r="AC4608">
        <v>20</v>
      </c>
      <c r="AD4608" t="s">
        <v>79</v>
      </c>
      <c r="AE4608" t="s">
        <v>80</v>
      </c>
      <c r="AF4608">
        <v>40</v>
      </c>
      <c r="AG4608" s="4">
        <v>0.33333333333333331</v>
      </c>
      <c r="AH4608" s="4">
        <v>0.70833333333333337</v>
      </c>
      <c r="AI4608" s="5">
        <v>18.52</v>
      </c>
      <c r="AJ4608">
        <v>27.78</v>
      </c>
      <c r="AK4608">
        <v>30</v>
      </c>
      <c r="AL4608" t="s">
        <v>81</v>
      </c>
      <c r="AM4608" t="s">
        <v>82</v>
      </c>
      <c r="AO4608" t="s">
        <v>83</v>
      </c>
      <c r="AP4608" t="s">
        <v>67</v>
      </c>
      <c r="AQ4608" t="s">
        <v>67</v>
      </c>
      <c r="AR4608" t="s">
        <v>82</v>
      </c>
      <c r="AT4608" t="s">
        <v>82</v>
      </c>
      <c r="AW4608" t="s">
        <v>82</v>
      </c>
      <c r="AY4608" t="s">
        <v>14098</v>
      </c>
      <c r="AZ4608" t="s">
        <v>2933</v>
      </c>
      <c r="BA4608" t="s">
        <v>881</v>
      </c>
      <c r="BB4608">
        <v>83452</v>
      </c>
      <c r="BC4608" t="s">
        <v>79</v>
      </c>
      <c r="BH4608" t="s">
        <v>14094</v>
      </c>
      <c r="BI4608" t="s">
        <v>67</v>
      </c>
      <c r="BJ4608">
        <v>830326968</v>
      </c>
    </row>
    <row r="4609" spans="1:62" x14ac:dyDescent="0.25">
      <c r="A4609" t="s">
        <v>14108</v>
      </c>
      <c r="B4609" s="2">
        <v>43518</v>
      </c>
      <c r="C4609" t="s">
        <v>63</v>
      </c>
      <c r="D4609" s="3">
        <v>43472.386773298611</v>
      </c>
      <c r="E4609" t="s">
        <v>64</v>
      </c>
      <c r="F4609" s="2">
        <v>43556</v>
      </c>
      <c r="G4609" s="2">
        <v>43769</v>
      </c>
      <c r="H4609" t="s">
        <v>14109</v>
      </c>
      <c r="I4609" t="s">
        <v>67</v>
      </c>
      <c r="J4609" t="s">
        <v>14110</v>
      </c>
      <c r="K4609" t="s">
        <v>67</v>
      </c>
      <c r="L4609" t="s">
        <v>14111</v>
      </c>
      <c r="M4609" t="s">
        <v>3857</v>
      </c>
      <c r="N4609">
        <v>59718</v>
      </c>
      <c r="O4609" t="s">
        <v>70</v>
      </c>
      <c r="P4609" t="s">
        <v>67</v>
      </c>
      <c r="Q4609" t="s">
        <v>14112</v>
      </c>
      <c r="S4609" t="s">
        <v>72</v>
      </c>
      <c r="T4609" t="s">
        <v>6285</v>
      </c>
      <c r="U4609" t="s">
        <v>6286</v>
      </c>
      <c r="V4609" t="s">
        <v>6287</v>
      </c>
      <c r="W4609" t="s">
        <v>774</v>
      </c>
      <c r="X4609" t="s">
        <v>94</v>
      </c>
      <c r="Y4609" t="str">
        <f>"37-3011"</f>
        <v>37-3011</v>
      </c>
      <c r="Z4609" t="s">
        <v>94</v>
      </c>
      <c r="AA4609">
        <v>561730</v>
      </c>
      <c r="AB4609">
        <v>5</v>
      </c>
      <c r="AC4609">
        <v>5</v>
      </c>
      <c r="AD4609" t="s">
        <v>79</v>
      </c>
      <c r="AE4609" t="s">
        <v>80</v>
      </c>
      <c r="AF4609">
        <v>40</v>
      </c>
      <c r="AG4609" s="4">
        <v>0.29166666666666669</v>
      </c>
      <c r="AH4609" s="4">
        <v>0.6875</v>
      </c>
      <c r="AI4609" s="5">
        <v>14.11</v>
      </c>
      <c r="AJ4609">
        <v>21.17</v>
      </c>
      <c r="AK4609">
        <v>25.5</v>
      </c>
      <c r="AL4609" t="s">
        <v>81</v>
      </c>
      <c r="AM4609" t="s">
        <v>82</v>
      </c>
      <c r="AO4609" t="s">
        <v>83</v>
      </c>
      <c r="AP4609" t="s">
        <v>67</v>
      </c>
      <c r="AQ4609" t="s">
        <v>67</v>
      </c>
      <c r="AR4609" t="s">
        <v>82</v>
      </c>
      <c r="AT4609" t="s">
        <v>82</v>
      </c>
      <c r="AW4609" t="s">
        <v>82</v>
      </c>
      <c r="AY4609" t="s">
        <v>14113</v>
      </c>
      <c r="AZ4609" t="s">
        <v>4191</v>
      </c>
      <c r="BA4609" t="s">
        <v>3857</v>
      </c>
      <c r="BB4609">
        <v>59718</v>
      </c>
      <c r="BC4609" t="s">
        <v>79</v>
      </c>
      <c r="BH4609" t="s">
        <v>14114</v>
      </c>
      <c r="BI4609" t="s">
        <v>67</v>
      </c>
      <c r="BJ4609">
        <v>421754176</v>
      </c>
    </row>
    <row r="4610" spans="1:62" x14ac:dyDescent="0.25">
      <c r="A4610" t="s">
        <v>14237</v>
      </c>
      <c r="B4610" s="2">
        <v>43518</v>
      </c>
      <c r="C4610" t="s">
        <v>63</v>
      </c>
      <c r="D4610" s="3">
        <v>43472.387696180558</v>
      </c>
      <c r="E4610" t="s">
        <v>64</v>
      </c>
      <c r="F4610" s="2">
        <v>43556</v>
      </c>
      <c r="G4610" s="2">
        <v>43757</v>
      </c>
      <c r="H4610" t="s">
        <v>14238</v>
      </c>
      <c r="I4610" t="s">
        <v>67</v>
      </c>
      <c r="J4610" t="s">
        <v>14239</v>
      </c>
      <c r="K4610" t="s">
        <v>67</v>
      </c>
      <c r="L4610" t="s">
        <v>1152</v>
      </c>
      <c r="M4610" t="s">
        <v>774</v>
      </c>
      <c r="N4610">
        <v>80249</v>
      </c>
      <c r="O4610" t="s">
        <v>70</v>
      </c>
      <c r="P4610" t="s">
        <v>67</v>
      </c>
      <c r="Q4610" t="s">
        <v>14240</v>
      </c>
      <c r="S4610" t="s">
        <v>72</v>
      </c>
      <c r="T4610" t="s">
        <v>6285</v>
      </c>
      <c r="U4610" t="s">
        <v>6286</v>
      </c>
      <c r="V4610" t="s">
        <v>6287</v>
      </c>
      <c r="W4610" t="s">
        <v>774</v>
      </c>
      <c r="X4610" t="s">
        <v>94</v>
      </c>
      <c r="Y4610" t="str">
        <f>"37-3011"</f>
        <v>37-3011</v>
      </c>
      <c r="Z4610" t="s">
        <v>94</v>
      </c>
      <c r="AA4610">
        <v>561730</v>
      </c>
      <c r="AB4610">
        <v>10</v>
      </c>
      <c r="AC4610">
        <v>10</v>
      </c>
      <c r="AD4610" t="s">
        <v>79</v>
      </c>
      <c r="AE4610" t="s">
        <v>80</v>
      </c>
      <c r="AF4610">
        <v>40</v>
      </c>
      <c r="AG4610" s="4">
        <v>0.20833333333333334</v>
      </c>
      <c r="AH4610" s="4">
        <v>0.5625</v>
      </c>
      <c r="AI4610" s="5">
        <v>15.17</v>
      </c>
      <c r="AJ4610">
        <v>22.75</v>
      </c>
      <c r="AK4610">
        <v>34.14</v>
      </c>
      <c r="AL4610" t="s">
        <v>81</v>
      </c>
      <c r="AM4610" t="s">
        <v>82</v>
      </c>
      <c r="AO4610" t="s">
        <v>83</v>
      </c>
      <c r="AP4610" t="s">
        <v>67</v>
      </c>
      <c r="AQ4610" t="s">
        <v>67</v>
      </c>
      <c r="AR4610" t="s">
        <v>82</v>
      </c>
      <c r="AT4610" t="s">
        <v>82</v>
      </c>
      <c r="AW4610" t="s">
        <v>82</v>
      </c>
      <c r="AY4610" t="s">
        <v>4681</v>
      </c>
      <c r="AZ4610" t="s">
        <v>4681</v>
      </c>
      <c r="BA4610" t="s">
        <v>774</v>
      </c>
      <c r="BB4610">
        <v>80249</v>
      </c>
      <c r="BC4610" t="s">
        <v>87</v>
      </c>
      <c r="BH4610" t="s">
        <v>14241</v>
      </c>
      <c r="BI4610" t="s">
        <v>67</v>
      </c>
      <c r="BJ4610">
        <v>841545403</v>
      </c>
    </row>
    <row r="4611" spans="1:62" x14ac:dyDescent="0.25">
      <c r="A4611" t="s">
        <v>14412</v>
      </c>
      <c r="B4611" s="2">
        <v>43518</v>
      </c>
      <c r="C4611" t="s">
        <v>63</v>
      </c>
      <c r="D4611" s="3">
        <v>43472.387237199073</v>
      </c>
      <c r="E4611" t="s">
        <v>64</v>
      </c>
      <c r="F4611" s="2">
        <v>43556</v>
      </c>
      <c r="G4611" s="2">
        <v>43758</v>
      </c>
      <c r="H4611" t="s">
        <v>14413</v>
      </c>
      <c r="I4611" t="s">
        <v>14414</v>
      </c>
      <c r="J4611" t="s">
        <v>14415</v>
      </c>
      <c r="K4611" t="s">
        <v>67</v>
      </c>
      <c r="L4611" t="s">
        <v>1152</v>
      </c>
      <c r="M4611" t="s">
        <v>774</v>
      </c>
      <c r="N4611">
        <v>80231</v>
      </c>
      <c r="O4611" t="s">
        <v>70</v>
      </c>
      <c r="P4611" t="s">
        <v>67</v>
      </c>
      <c r="Q4611" t="s">
        <v>14416</v>
      </c>
      <c r="S4611" t="s">
        <v>72</v>
      </c>
      <c r="T4611" t="s">
        <v>6285</v>
      </c>
      <c r="U4611" t="s">
        <v>6286</v>
      </c>
      <c r="V4611" t="s">
        <v>6287</v>
      </c>
      <c r="W4611" t="s">
        <v>774</v>
      </c>
      <c r="X4611" t="s">
        <v>94</v>
      </c>
      <c r="Y4611" t="str">
        <f>"37-3011"</f>
        <v>37-3011</v>
      </c>
      <c r="Z4611" t="s">
        <v>94</v>
      </c>
      <c r="AA4611">
        <v>561730</v>
      </c>
      <c r="AB4611">
        <v>18</v>
      </c>
      <c r="AC4611">
        <v>18</v>
      </c>
      <c r="AD4611" t="s">
        <v>79</v>
      </c>
      <c r="AE4611" t="s">
        <v>80</v>
      </c>
      <c r="AF4611">
        <v>40</v>
      </c>
      <c r="AG4611" s="4">
        <v>0.22916666666666666</v>
      </c>
      <c r="AH4611" s="4">
        <v>0.625</v>
      </c>
      <c r="AI4611" s="5">
        <v>15.17</v>
      </c>
      <c r="AJ4611">
        <v>22.75</v>
      </c>
      <c r="AK4611">
        <v>25.76</v>
      </c>
      <c r="AL4611" t="s">
        <v>81</v>
      </c>
      <c r="AM4611" t="s">
        <v>82</v>
      </c>
      <c r="AO4611" t="s">
        <v>83</v>
      </c>
      <c r="AP4611" t="s">
        <v>67</v>
      </c>
      <c r="AQ4611" t="s">
        <v>67</v>
      </c>
      <c r="AR4611" t="s">
        <v>82</v>
      </c>
      <c r="AT4611" t="s">
        <v>82</v>
      </c>
      <c r="AW4611" t="s">
        <v>82</v>
      </c>
      <c r="AY4611" t="s">
        <v>4681</v>
      </c>
      <c r="AZ4611" t="s">
        <v>14355</v>
      </c>
      <c r="BA4611" t="s">
        <v>774</v>
      </c>
      <c r="BB4611">
        <v>80231</v>
      </c>
      <c r="BC4611" t="s">
        <v>87</v>
      </c>
      <c r="BH4611" t="s">
        <v>14417</v>
      </c>
      <c r="BI4611" t="s">
        <v>67</v>
      </c>
      <c r="BJ4611">
        <v>841289399</v>
      </c>
    </row>
    <row r="4612" spans="1:62" x14ac:dyDescent="0.25">
      <c r="A4612" t="s">
        <v>14703</v>
      </c>
      <c r="B4612" s="2">
        <v>43518</v>
      </c>
      <c r="C4612" t="s">
        <v>63</v>
      </c>
      <c r="D4612" s="3">
        <v>43472.382674722219</v>
      </c>
      <c r="E4612" t="s">
        <v>64</v>
      </c>
      <c r="F4612" s="2">
        <v>43556</v>
      </c>
      <c r="G4612" s="2">
        <v>43771</v>
      </c>
      <c r="H4612" t="s">
        <v>13097</v>
      </c>
      <c r="I4612" t="s">
        <v>13098</v>
      </c>
      <c r="J4612" t="s">
        <v>13099</v>
      </c>
      <c r="K4612" t="s">
        <v>67</v>
      </c>
      <c r="L4612" t="s">
        <v>12138</v>
      </c>
      <c r="M4612" t="s">
        <v>226</v>
      </c>
      <c r="N4612">
        <v>49757</v>
      </c>
      <c r="O4612" t="s">
        <v>70</v>
      </c>
      <c r="P4612" t="s">
        <v>67</v>
      </c>
      <c r="Q4612" t="s">
        <v>13100</v>
      </c>
      <c r="S4612" t="s">
        <v>72</v>
      </c>
      <c r="T4612" t="s">
        <v>9959</v>
      </c>
      <c r="U4612" t="s">
        <v>9960</v>
      </c>
      <c r="V4612" t="s">
        <v>3243</v>
      </c>
      <c r="W4612" t="s">
        <v>226</v>
      </c>
      <c r="X4612" t="s">
        <v>1427</v>
      </c>
      <c r="Y4612" t="str">
        <f>"37-2012"</f>
        <v>37-2012</v>
      </c>
      <c r="Z4612" t="s">
        <v>373</v>
      </c>
      <c r="AA4612">
        <v>721110</v>
      </c>
      <c r="AB4612">
        <v>24</v>
      </c>
      <c r="AC4612">
        <v>24</v>
      </c>
      <c r="AD4612" t="s">
        <v>79</v>
      </c>
      <c r="AE4612" t="s">
        <v>80</v>
      </c>
      <c r="AF4612">
        <v>35</v>
      </c>
      <c r="AG4612" s="4">
        <v>0.33333333333333331</v>
      </c>
      <c r="AH4612" s="4">
        <v>0.64583333333333337</v>
      </c>
      <c r="AI4612" s="5">
        <v>10.75</v>
      </c>
      <c r="AJ4612">
        <v>16.12</v>
      </c>
      <c r="AL4612" t="s">
        <v>81</v>
      </c>
      <c r="AM4612" t="s">
        <v>82</v>
      </c>
      <c r="AO4612" t="s">
        <v>83</v>
      </c>
      <c r="AR4612" t="s">
        <v>82</v>
      </c>
      <c r="AT4612" t="s">
        <v>82</v>
      </c>
      <c r="AW4612" t="s">
        <v>82</v>
      </c>
      <c r="AY4612" t="s">
        <v>12138</v>
      </c>
      <c r="AZ4612" t="s">
        <v>10246</v>
      </c>
      <c r="BA4612" t="s">
        <v>226</v>
      </c>
      <c r="BB4612">
        <v>49757</v>
      </c>
      <c r="BC4612" t="s">
        <v>87</v>
      </c>
      <c r="BH4612" t="s">
        <v>13099</v>
      </c>
      <c r="BI4612" t="s">
        <v>67</v>
      </c>
      <c r="BJ4612">
        <v>471871934</v>
      </c>
    </row>
    <row r="4613" spans="1:62" x14ac:dyDescent="0.25">
      <c r="A4613" t="s">
        <v>14724</v>
      </c>
      <c r="B4613" s="2">
        <v>43518</v>
      </c>
      <c r="C4613" t="s">
        <v>63</v>
      </c>
      <c r="D4613" s="3">
        <v>43472.38228740741</v>
      </c>
      <c r="E4613" t="s">
        <v>282</v>
      </c>
      <c r="F4613" s="2">
        <v>43556</v>
      </c>
      <c r="G4613" s="2">
        <v>43771</v>
      </c>
      <c r="H4613" t="s">
        <v>13097</v>
      </c>
      <c r="I4613" t="s">
        <v>13098</v>
      </c>
      <c r="J4613" t="s">
        <v>13099</v>
      </c>
      <c r="K4613" t="s">
        <v>67</v>
      </c>
      <c r="L4613" t="s">
        <v>12138</v>
      </c>
      <c r="M4613" t="s">
        <v>226</v>
      </c>
      <c r="N4613">
        <v>49757</v>
      </c>
      <c r="O4613" t="s">
        <v>70</v>
      </c>
      <c r="P4613" t="s">
        <v>67</v>
      </c>
      <c r="Q4613" t="s">
        <v>13100</v>
      </c>
      <c r="S4613" t="s">
        <v>72</v>
      </c>
      <c r="T4613" t="s">
        <v>9959</v>
      </c>
      <c r="U4613" t="s">
        <v>9960</v>
      </c>
      <c r="V4613" t="s">
        <v>3243</v>
      </c>
      <c r="W4613" t="s">
        <v>226</v>
      </c>
      <c r="X4613" t="s">
        <v>1960</v>
      </c>
      <c r="Y4613" t="str">
        <f>"37-3011"</f>
        <v>37-3011</v>
      </c>
      <c r="Z4613" t="s">
        <v>94</v>
      </c>
      <c r="AA4613">
        <v>721110</v>
      </c>
      <c r="AB4613">
        <v>8</v>
      </c>
      <c r="AC4613">
        <v>6</v>
      </c>
      <c r="AD4613" t="s">
        <v>79</v>
      </c>
      <c r="AE4613" t="s">
        <v>80</v>
      </c>
      <c r="AF4613">
        <v>35</v>
      </c>
      <c r="AG4613" s="4">
        <v>0.29166666666666669</v>
      </c>
      <c r="AH4613" s="4">
        <v>0.60416666666666663</v>
      </c>
      <c r="AI4613" s="5">
        <v>11.99</v>
      </c>
      <c r="AJ4613">
        <v>17.98</v>
      </c>
      <c r="AL4613" t="s">
        <v>81</v>
      </c>
      <c r="AM4613" t="s">
        <v>82</v>
      </c>
      <c r="AO4613" t="s">
        <v>83</v>
      </c>
      <c r="AR4613" t="s">
        <v>82</v>
      </c>
      <c r="AT4613" t="s">
        <v>82</v>
      </c>
      <c r="AW4613" t="s">
        <v>82</v>
      </c>
      <c r="AY4613" t="s">
        <v>12138</v>
      </c>
      <c r="AZ4613" t="s">
        <v>10246</v>
      </c>
      <c r="BA4613" t="s">
        <v>226</v>
      </c>
      <c r="BB4613">
        <v>49757</v>
      </c>
      <c r="BC4613" t="s">
        <v>87</v>
      </c>
      <c r="BH4613" t="s">
        <v>13099</v>
      </c>
      <c r="BI4613" t="s">
        <v>67</v>
      </c>
      <c r="BJ4613">
        <v>471871934</v>
      </c>
    </row>
    <row r="4614" spans="1:62" x14ac:dyDescent="0.25">
      <c r="A4614" t="s">
        <v>14725</v>
      </c>
      <c r="B4614" s="2">
        <v>43518</v>
      </c>
      <c r="C4614" t="s">
        <v>63</v>
      </c>
      <c r="D4614" s="3">
        <v>43472.385802314813</v>
      </c>
      <c r="E4614" t="s">
        <v>64</v>
      </c>
      <c r="F4614" s="2">
        <v>43556</v>
      </c>
      <c r="G4614" s="2">
        <v>43766</v>
      </c>
      <c r="H4614" t="s">
        <v>14726</v>
      </c>
      <c r="I4614" t="s">
        <v>14727</v>
      </c>
      <c r="J4614" t="s">
        <v>14728</v>
      </c>
      <c r="K4614" t="s">
        <v>67</v>
      </c>
      <c r="L4614" t="s">
        <v>14729</v>
      </c>
      <c r="M4614" t="s">
        <v>774</v>
      </c>
      <c r="N4614">
        <v>80517</v>
      </c>
      <c r="O4614" t="s">
        <v>70</v>
      </c>
      <c r="P4614" t="s">
        <v>67</v>
      </c>
      <c r="Q4614" t="s">
        <v>14730</v>
      </c>
      <c r="S4614" t="s">
        <v>72</v>
      </c>
      <c r="T4614" t="s">
        <v>6285</v>
      </c>
      <c r="U4614" t="s">
        <v>6286</v>
      </c>
      <c r="V4614" t="s">
        <v>6287</v>
      </c>
      <c r="W4614" t="s">
        <v>774</v>
      </c>
      <c r="X4614" t="s">
        <v>373</v>
      </c>
      <c r="Y4614" t="str">
        <f>"37-2012"</f>
        <v>37-2012</v>
      </c>
      <c r="Z4614" t="s">
        <v>373</v>
      </c>
      <c r="AA4614">
        <v>721110</v>
      </c>
      <c r="AB4614">
        <v>10</v>
      </c>
      <c r="AC4614">
        <v>10</v>
      </c>
      <c r="AD4614" t="s">
        <v>79</v>
      </c>
      <c r="AE4614" t="s">
        <v>80</v>
      </c>
      <c r="AF4614">
        <v>40</v>
      </c>
      <c r="AG4614" s="4">
        <v>0.35416666666666669</v>
      </c>
      <c r="AH4614" s="4">
        <v>0.64583333333333337</v>
      </c>
      <c r="AI4614" s="5">
        <v>11.12</v>
      </c>
      <c r="AJ4614">
        <v>16.68</v>
      </c>
      <c r="AK4614">
        <v>21.18</v>
      </c>
      <c r="AL4614" t="s">
        <v>81</v>
      </c>
      <c r="AM4614" t="s">
        <v>82</v>
      </c>
      <c r="AO4614" t="s">
        <v>83</v>
      </c>
      <c r="AP4614" t="s">
        <v>67</v>
      </c>
      <c r="AQ4614" t="s">
        <v>67</v>
      </c>
      <c r="AR4614" t="s">
        <v>82</v>
      </c>
      <c r="AT4614" t="s">
        <v>82</v>
      </c>
      <c r="AW4614" t="s">
        <v>82</v>
      </c>
      <c r="AY4614" t="s">
        <v>11447</v>
      </c>
      <c r="AZ4614" t="s">
        <v>3399</v>
      </c>
      <c r="BA4614" t="s">
        <v>774</v>
      </c>
      <c r="BB4614">
        <v>80517</v>
      </c>
      <c r="BC4614" t="s">
        <v>87</v>
      </c>
      <c r="BH4614" t="s">
        <v>14731</v>
      </c>
      <c r="BI4614" t="s">
        <v>67</v>
      </c>
      <c r="BJ4614">
        <v>841583248</v>
      </c>
    </row>
    <row r="4615" spans="1:62" x14ac:dyDescent="0.25">
      <c r="A4615" t="s">
        <v>14832</v>
      </c>
      <c r="B4615" s="2">
        <v>43518</v>
      </c>
      <c r="C4615" t="s">
        <v>63</v>
      </c>
      <c r="D4615" s="3">
        <v>43472.381959050923</v>
      </c>
      <c r="E4615" t="s">
        <v>64</v>
      </c>
      <c r="F4615" s="2">
        <v>43556</v>
      </c>
      <c r="G4615" s="2">
        <v>43771</v>
      </c>
      <c r="H4615" t="s">
        <v>13097</v>
      </c>
      <c r="I4615" t="s">
        <v>13098</v>
      </c>
      <c r="J4615" t="s">
        <v>13099</v>
      </c>
      <c r="K4615" t="s">
        <v>67</v>
      </c>
      <c r="L4615" t="s">
        <v>12138</v>
      </c>
      <c r="M4615" t="s">
        <v>226</v>
      </c>
      <c r="N4615">
        <v>49757</v>
      </c>
      <c r="O4615" t="s">
        <v>70</v>
      </c>
      <c r="P4615" t="s">
        <v>67</v>
      </c>
      <c r="Q4615" t="s">
        <v>13100</v>
      </c>
      <c r="S4615" t="s">
        <v>72</v>
      </c>
      <c r="T4615" t="s">
        <v>9959</v>
      </c>
      <c r="U4615" t="s">
        <v>9960</v>
      </c>
      <c r="V4615" t="s">
        <v>3243</v>
      </c>
      <c r="W4615" t="s">
        <v>226</v>
      </c>
      <c r="X4615" t="s">
        <v>13146</v>
      </c>
      <c r="Y4615" t="str">
        <f>"35-9021"</f>
        <v>35-9021</v>
      </c>
      <c r="Z4615" t="s">
        <v>315</v>
      </c>
      <c r="AA4615">
        <v>721110</v>
      </c>
      <c r="AB4615">
        <v>13</v>
      </c>
      <c r="AC4615">
        <v>13</v>
      </c>
      <c r="AD4615" t="s">
        <v>79</v>
      </c>
      <c r="AE4615" t="s">
        <v>80</v>
      </c>
      <c r="AF4615">
        <v>35</v>
      </c>
      <c r="AG4615" s="4">
        <v>0.25</v>
      </c>
      <c r="AH4615" s="4">
        <v>0.5625</v>
      </c>
      <c r="AI4615" s="5">
        <v>9.4499999999999993</v>
      </c>
      <c r="AJ4615">
        <v>14.18</v>
      </c>
      <c r="AL4615" t="s">
        <v>81</v>
      </c>
      <c r="AM4615" t="s">
        <v>82</v>
      </c>
      <c r="AO4615" t="s">
        <v>83</v>
      </c>
      <c r="AR4615" t="s">
        <v>82</v>
      </c>
      <c r="AT4615" t="s">
        <v>82</v>
      </c>
      <c r="AW4615" t="s">
        <v>82</v>
      </c>
      <c r="AY4615" t="s">
        <v>12138</v>
      </c>
      <c r="AZ4615" t="s">
        <v>10246</v>
      </c>
      <c r="BA4615" t="s">
        <v>226</v>
      </c>
      <c r="BB4615">
        <v>49757</v>
      </c>
      <c r="BC4615" t="s">
        <v>87</v>
      </c>
      <c r="BH4615" t="s">
        <v>13099</v>
      </c>
      <c r="BI4615" t="s">
        <v>67</v>
      </c>
      <c r="BJ4615">
        <v>471871934</v>
      </c>
    </row>
    <row r="4616" spans="1:62" x14ac:dyDescent="0.25">
      <c r="A4616" t="s">
        <v>14940</v>
      </c>
      <c r="B4616" s="2">
        <v>43518</v>
      </c>
      <c r="C4616" t="s">
        <v>63</v>
      </c>
      <c r="D4616" s="3">
        <v>43472.387552997687</v>
      </c>
      <c r="E4616" t="s">
        <v>282</v>
      </c>
      <c r="F4616" s="2">
        <v>43556</v>
      </c>
      <c r="G4616" s="2">
        <v>43757</v>
      </c>
      <c r="H4616" t="s">
        <v>14941</v>
      </c>
      <c r="I4616" t="s">
        <v>67</v>
      </c>
      <c r="J4616" t="s">
        <v>14942</v>
      </c>
      <c r="K4616" t="s">
        <v>67</v>
      </c>
      <c r="L4616" t="s">
        <v>14111</v>
      </c>
      <c r="M4616" t="s">
        <v>3857</v>
      </c>
      <c r="N4616">
        <v>59718</v>
      </c>
      <c r="O4616" t="s">
        <v>70</v>
      </c>
      <c r="P4616" t="s">
        <v>67</v>
      </c>
      <c r="Q4616" t="s">
        <v>14943</v>
      </c>
      <c r="S4616" t="s">
        <v>72</v>
      </c>
      <c r="T4616" t="s">
        <v>6285</v>
      </c>
      <c r="U4616" t="s">
        <v>6286</v>
      </c>
      <c r="V4616" t="s">
        <v>6287</v>
      </c>
      <c r="W4616" t="s">
        <v>774</v>
      </c>
      <c r="X4616" t="s">
        <v>5840</v>
      </c>
      <c r="Y4616" t="str">
        <f>"47-3011"</f>
        <v>47-3011</v>
      </c>
      <c r="Z4616" t="s">
        <v>5840</v>
      </c>
      <c r="AA4616">
        <v>238340</v>
      </c>
      <c r="AB4616">
        <v>10</v>
      </c>
      <c r="AC4616">
        <v>9</v>
      </c>
      <c r="AD4616" t="s">
        <v>79</v>
      </c>
      <c r="AE4616" t="s">
        <v>80</v>
      </c>
      <c r="AF4616">
        <v>40</v>
      </c>
      <c r="AG4616" s="4">
        <v>0.29166666666666669</v>
      </c>
      <c r="AH4616" s="4">
        <v>0.6875</v>
      </c>
      <c r="AI4616" s="5">
        <v>15.25</v>
      </c>
      <c r="AJ4616">
        <v>22.88</v>
      </c>
      <c r="AK4616">
        <v>27</v>
      </c>
      <c r="AL4616" t="s">
        <v>81</v>
      </c>
      <c r="AM4616" t="s">
        <v>82</v>
      </c>
      <c r="AO4616" t="s">
        <v>83</v>
      </c>
      <c r="AP4616" t="s">
        <v>683</v>
      </c>
      <c r="AQ4616" t="s">
        <v>67</v>
      </c>
      <c r="AR4616" t="s">
        <v>82</v>
      </c>
      <c r="AT4616" t="s">
        <v>82</v>
      </c>
      <c r="AW4616" t="s">
        <v>82</v>
      </c>
      <c r="AY4616" t="s">
        <v>14113</v>
      </c>
      <c r="AZ4616" t="s">
        <v>14944</v>
      </c>
      <c r="BA4616" t="s">
        <v>3857</v>
      </c>
      <c r="BB4616">
        <v>59718</v>
      </c>
      <c r="BC4616" t="s">
        <v>79</v>
      </c>
      <c r="BH4616" t="s">
        <v>14945</v>
      </c>
      <c r="BI4616" t="s">
        <v>67</v>
      </c>
      <c r="BJ4616">
        <v>200752972</v>
      </c>
    </row>
    <row r="4617" spans="1:62" x14ac:dyDescent="0.25">
      <c r="A4617" t="s">
        <v>15052</v>
      </c>
      <c r="B4617" s="2">
        <v>43518</v>
      </c>
      <c r="C4617" t="s">
        <v>63</v>
      </c>
      <c r="D4617" s="3">
        <v>43472.385134432872</v>
      </c>
      <c r="E4617" t="s">
        <v>64</v>
      </c>
      <c r="F4617" s="2">
        <v>43556</v>
      </c>
      <c r="G4617" s="2">
        <v>43779</v>
      </c>
      <c r="H4617" t="s">
        <v>15053</v>
      </c>
      <c r="I4617" t="s">
        <v>15054</v>
      </c>
      <c r="J4617" t="s">
        <v>15055</v>
      </c>
      <c r="L4617" t="s">
        <v>820</v>
      </c>
      <c r="M4617" t="s">
        <v>298</v>
      </c>
      <c r="N4617">
        <v>4102</v>
      </c>
      <c r="O4617" t="s">
        <v>70</v>
      </c>
      <c r="Q4617" t="s">
        <v>15056</v>
      </c>
      <c r="S4617" t="s">
        <v>72</v>
      </c>
      <c r="T4617" t="s">
        <v>651</v>
      </c>
      <c r="U4617" t="s">
        <v>652</v>
      </c>
      <c r="V4617" t="s">
        <v>653</v>
      </c>
      <c r="W4617" t="s">
        <v>207</v>
      </c>
      <c r="X4617" t="s">
        <v>1427</v>
      </c>
      <c r="Y4617" t="str">
        <f>"37-2012"</f>
        <v>37-2012</v>
      </c>
      <c r="Z4617" t="s">
        <v>373</v>
      </c>
      <c r="AA4617">
        <v>721110</v>
      </c>
      <c r="AB4617">
        <v>16</v>
      </c>
      <c r="AC4617">
        <v>16</v>
      </c>
      <c r="AD4617" t="s">
        <v>79</v>
      </c>
      <c r="AE4617" t="s">
        <v>95</v>
      </c>
      <c r="AF4617">
        <v>40</v>
      </c>
      <c r="AG4617" s="4">
        <v>0.375</v>
      </c>
      <c r="AH4617" s="4">
        <v>0.70833333333333337</v>
      </c>
      <c r="AI4617" s="5">
        <v>11.15</v>
      </c>
      <c r="AJ4617">
        <v>16.73</v>
      </c>
      <c r="AK4617">
        <v>20.25</v>
      </c>
      <c r="AL4617" t="s">
        <v>81</v>
      </c>
      <c r="AM4617" t="s">
        <v>82</v>
      </c>
      <c r="AO4617" t="s">
        <v>83</v>
      </c>
      <c r="AR4617" t="s">
        <v>82</v>
      </c>
      <c r="AT4617" t="s">
        <v>82</v>
      </c>
      <c r="AW4617" t="s">
        <v>72</v>
      </c>
      <c r="AX4617">
        <v>6</v>
      </c>
      <c r="AY4617" t="s">
        <v>14933</v>
      </c>
      <c r="AZ4617" t="s">
        <v>14936</v>
      </c>
      <c r="BA4617" t="s">
        <v>298</v>
      </c>
      <c r="BB4617">
        <v>3907</v>
      </c>
      <c r="BC4617" t="s">
        <v>79</v>
      </c>
      <c r="BH4617" t="s">
        <v>15057</v>
      </c>
      <c r="BJ4617">
        <v>472484984</v>
      </c>
    </row>
    <row r="4618" spans="1:62" x14ac:dyDescent="0.25">
      <c r="A4618" t="s">
        <v>15092</v>
      </c>
      <c r="B4618" s="2">
        <v>43518</v>
      </c>
      <c r="C4618" t="s">
        <v>63</v>
      </c>
      <c r="D4618" s="3">
        <v>43472.387737581019</v>
      </c>
      <c r="E4618" t="s">
        <v>64</v>
      </c>
      <c r="F4618" s="2">
        <v>43556</v>
      </c>
      <c r="G4618" s="2">
        <v>43784</v>
      </c>
      <c r="H4618" t="s">
        <v>15093</v>
      </c>
      <c r="J4618" t="s">
        <v>15094</v>
      </c>
      <c r="L4618" t="s">
        <v>15095</v>
      </c>
      <c r="M4618" t="s">
        <v>881</v>
      </c>
      <c r="N4618">
        <v>83355</v>
      </c>
      <c r="O4618" t="s">
        <v>70</v>
      </c>
      <c r="Q4618" t="s">
        <v>15096</v>
      </c>
      <c r="S4618" t="s">
        <v>72</v>
      </c>
      <c r="T4618" t="s">
        <v>878</v>
      </c>
      <c r="U4618" t="s">
        <v>3851</v>
      </c>
      <c r="V4618" t="s">
        <v>2620</v>
      </c>
      <c r="W4618" t="s">
        <v>881</v>
      </c>
      <c r="X4618" t="s">
        <v>1092</v>
      </c>
      <c r="Y4618" t="str">
        <f>"45-4011"</f>
        <v>45-4011</v>
      </c>
      <c r="Z4618" t="s">
        <v>763</v>
      </c>
      <c r="AA4618">
        <v>115310</v>
      </c>
      <c r="AB4618">
        <v>40</v>
      </c>
      <c r="AC4618">
        <v>40</v>
      </c>
      <c r="AD4618" t="s">
        <v>79</v>
      </c>
      <c r="AE4618" t="s">
        <v>80</v>
      </c>
      <c r="AF4618">
        <v>40</v>
      </c>
      <c r="AG4618" s="4">
        <v>0.33333333333333331</v>
      </c>
      <c r="AH4618" s="4">
        <v>0.70833333333333337</v>
      </c>
      <c r="AI4618" s="5">
        <v>20.25</v>
      </c>
      <c r="AJ4618">
        <v>30.38</v>
      </c>
      <c r="AK4618">
        <v>33</v>
      </c>
      <c r="AL4618" t="s">
        <v>81</v>
      </c>
      <c r="AM4618" t="s">
        <v>82</v>
      </c>
      <c r="AO4618" t="s">
        <v>83</v>
      </c>
      <c r="AR4618" t="s">
        <v>82</v>
      </c>
      <c r="AT4618" t="s">
        <v>82</v>
      </c>
      <c r="AW4618" t="s">
        <v>82</v>
      </c>
      <c r="AY4618" t="s">
        <v>8836</v>
      </c>
      <c r="AZ4618" t="s">
        <v>15097</v>
      </c>
      <c r="BA4618" t="s">
        <v>192</v>
      </c>
      <c r="BB4618">
        <v>55744</v>
      </c>
      <c r="BC4618" t="s">
        <v>79</v>
      </c>
      <c r="BH4618" t="s">
        <v>15098</v>
      </c>
      <c r="BJ4618">
        <v>813686583</v>
      </c>
    </row>
    <row r="4619" spans="1:62" x14ac:dyDescent="0.25">
      <c r="A4619" t="s">
        <v>15119</v>
      </c>
      <c r="B4619" s="2">
        <v>43518</v>
      </c>
      <c r="C4619" t="s">
        <v>63</v>
      </c>
      <c r="D4619" s="3">
        <v>43472.386717361114</v>
      </c>
      <c r="E4619" t="s">
        <v>64</v>
      </c>
      <c r="F4619" s="2">
        <v>43556</v>
      </c>
      <c r="G4619" s="2">
        <v>43800</v>
      </c>
      <c r="H4619" t="s">
        <v>15120</v>
      </c>
      <c r="I4619" t="s">
        <v>67</v>
      </c>
      <c r="J4619" t="s">
        <v>15121</v>
      </c>
      <c r="K4619" t="s">
        <v>67</v>
      </c>
      <c r="L4619" t="s">
        <v>13547</v>
      </c>
      <c r="M4619" t="s">
        <v>881</v>
      </c>
      <c r="N4619">
        <v>83403</v>
      </c>
      <c r="O4619" t="s">
        <v>70</v>
      </c>
      <c r="P4619" t="s">
        <v>67</v>
      </c>
      <c r="Q4619" t="s">
        <v>15122</v>
      </c>
      <c r="S4619" t="s">
        <v>72</v>
      </c>
      <c r="T4619" t="s">
        <v>6285</v>
      </c>
      <c r="U4619" t="s">
        <v>6286</v>
      </c>
      <c r="V4619" t="s">
        <v>6287</v>
      </c>
      <c r="W4619" t="s">
        <v>774</v>
      </c>
      <c r="X4619" t="s">
        <v>94</v>
      </c>
      <c r="Y4619" t="str">
        <f>"37-3011"</f>
        <v>37-3011</v>
      </c>
      <c r="Z4619" t="s">
        <v>94</v>
      </c>
      <c r="AA4619">
        <v>561730</v>
      </c>
      <c r="AB4619">
        <v>12</v>
      </c>
      <c r="AC4619">
        <v>12</v>
      </c>
      <c r="AD4619" t="s">
        <v>79</v>
      </c>
      <c r="AE4619" t="s">
        <v>80</v>
      </c>
      <c r="AF4619">
        <v>40</v>
      </c>
      <c r="AG4619" s="4">
        <v>0.3125</v>
      </c>
      <c r="AH4619" s="4">
        <v>0.72916666666666663</v>
      </c>
      <c r="AI4619" s="5">
        <v>13.08</v>
      </c>
      <c r="AJ4619">
        <v>19.62</v>
      </c>
      <c r="AK4619">
        <v>28.84</v>
      </c>
      <c r="AL4619" t="s">
        <v>81</v>
      </c>
      <c r="AM4619" t="s">
        <v>82</v>
      </c>
      <c r="AO4619" t="s">
        <v>83</v>
      </c>
      <c r="AP4619" t="s">
        <v>67</v>
      </c>
      <c r="AQ4619" t="s">
        <v>67</v>
      </c>
      <c r="AR4619" t="s">
        <v>82</v>
      </c>
      <c r="AT4619" t="s">
        <v>82</v>
      </c>
      <c r="AW4619" t="s">
        <v>82</v>
      </c>
      <c r="AY4619" t="s">
        <v>13549</v>
      </c>
      <c r="AZ4619" t="s">
        <v>15123</v>
      </c>
      <c r="BA4619" t="s">
        <v>881</v>
      </c>
      <c r="BB4619">
        <v>83403</v>
      </c>
      <c r="BC4619" t="s">
        <v>79</v>
      </c>
      <c r="BH4619" t="s">
        <v>15124</v>
      </c>
      <c r="BI4619" t="s">
        <v>67</v>
      </c>
      <c r="BJ4619">
        <v>841409081</v>
      </c>
    </row>
    <row r="4620" spans="1:62" x14ac:dyDescent="0.25">
      <c r="A4620" t="s">
        <v>15286</v>
      </c>
      <c r="B4620" s="2">
        <v>43518</v>
      </c>
      <c r="C4620" t="s">
        <v>63</v>
      </c>
      <c r="D4620" s="3">
        <v>43472.383507268518</v>
      </c>
      <c r="E4620" t="s">
        <v>64</v>
      </c>
      <c r="F4620" s="2">
        <v>43556</v>
      </c>
      <c r="G4620" s="2">
        <v>43799</v>
      </c>
      <c r="H4620" t="s">
        <v>3067</v>
      </c>
      <c r="I4620" t="s">
        <v>67</v>
      </c>
      <c r="J4620" t="s">
        <v>3068</v>
      </c>
      <c r="K4620" t="s">
        <v>67</v>
      </c>
      <c r="L4620" t="s">
        <v>3069</v>
      </c>
      <c r="M4620" t="s">
        <v>308</v>
      </c>
      <c r="N4620">
        <v>7461</v>
      </c>
      <c r="O4620" t="s">
        <v>70</v>
      </c>
      <c r="Q4620" t="s">
        <v>3070</v>
      </c>
      <c r="S4620" t="s">
        <v>72</v>
      </c>
      <c r="T4620" t="s">
        <v>2824</v>
      </c>
      <c r="U4620" t="s">
        <v>2825</v>
      </c>
      <c r="V4620" t="s">
        <v>642</v>
      </c>
      <c r="W4620" t="s">
        <v>105</v>
      </c>
      <c r="X4620" t="s">
        <v>106</v>
      </c>
      <c r="Y4620" t="str">
        <f>"37-3011"</f>
        <v>37-3011</v>
      </c>
      <c r="Z4620" t="s">
        <v>94</v>
      </c>
      <c r="AA4620">
        <v>561730</v>
      </c>
      <c r="AB4620">
        <v>6</v>
      </c>
      <c r="AC4620">
        <v>6</v>
      </c>
      <c r="AD4620" t="s">
        <v>79</v>
      </c>
      <c r="AE4620" t="s">
        <v>80</v>
      </c>
      <c r="AF4620">
        <v>40</v>
      </c>
      <c r="AG4620" s="4">
        <v>0.29166666666666669</v>
      </c>
      <c r="AH4620" s="4">
        <v>0.70833333333333337</v>
      </c>
      <c r="AI4620" s="5">
        <v>14.41</v>
      </c>
      <c r="AJ4620">
        <v>21.62</v>
      </c>
      <c r="AL4620" t="s">
        <v>81</v>
      </c>
      <c r="AM4620" t="s">
        <v>82</v>
      </c>
      <c r="AO4620" t="s">
        <v>83</v>
      </c>
      <c r="AP4620" t="s">
        <v>67</v>
      </c>
      <c r="AQ4620" t="s">
        <v>67</v>
      </c>
      <c r="AR4620" t="s">
        <v>82</v>
      </c>
      <c r="AT4620" t="s">
        <v>82</v>
      </c>
      <c r="AW4620" t="s">
        <v>82</v>
      </c>
      <c r="AY4620" t="s">
        <v>3069</v>
      </c>
      <c r="AZ4620" t="s">
        <v>2086</v>
      </c>
      <c r="BA4620" t="s">
        <v>308</v>
      </c>
      <c r="BB4620">
        <v>7461</v>
      </c>
      <c r="BC4620" t="s">
        <v>79</v>
      </c>
      <c r="BH4620" t="s">
        <v>3068</v>
      </c>
      <c r="BJ4620">
        <v>222990174</v>
      </c>
    </row>
    <row r="4621" spans="1:62" x14ac:dyDescent="0.25">
      <c r="A4621" t="s">
        <v>15372</v>
      </c>
      <c r="B4621" s="2">
        <v>43518</v>
      </c>
      <c r="C4621" t="s">
        <v>63</v>
      </c>
      <c r="D4621" s="3">
        <v>43472.386754837964</v>
      </c>
      <c r="E4621" t="s">
        <v>64</v>
      </c>
      <c r="F4621" s="2">
        <v>43556</v>
      </c>
      <c r="G4621" s="2">
        <v>43799</v>
      </c>
      <c r="H4621" t="s">
        <v>15373</v>
      </c>
      <c r="J4621" t="s">
        <v>15374</v>
      </c>
      <c r="L4621" t="s">
        <v>15375</v>
      </c>
      <c r="M4621" t="s">
        <v>232</v>
      </c>
      <c r="N4621">
        <v>12158</v>
      </c>
      <c r="O4621" t="s">
        <v>70</v>
      </c>
      <c r="Q4621" t="s">
        <v>15376</v>
      </c>
      <c r="S4621" t="s">
        <v>72</v>
      </c>
      <c r="T4621" t="s">
        <v>878</v>
      </c>
      <c r="U4621" t="s">
        <v>3851</v>
      </c>
      <c r="V4621" t="s">
        <v>2620</v>
      </c>
      <c r="W4621" t="s">
        <v>881</v>
      </c>
      <c r="X4621" t="s">
        <v>106</v>
      </c>
      <c r="Y4621" t="str">
        <f>"37-3011"</f>
        <v>37-3011</v>
      </c>
      <c r="Z4621" t="s">
        <v>94</v>
      </c>
      <c r="AA4621">
        <v>561730</v>
      </c>
      <c r="AB4621">
        <v>8</v>
      </c>
      <c r="AC4621">
        <v>8</v>
      </c>
      <c r="AD4621" t="s">
        <v>79</v>
      </c>
      <c r="AE4621" t="s">
        <v>80</v>
      </c>
      <c r="AF4621">
        <v>40</v>
      </c>
      <c r="AG4621" s="4">
        <v>0.29166666666666669</v>
      </c>
      <c r="AH4621" s="4">
        <v>0.64583333333333337</v>
      </c>
      <c r="AI4621" s="5">
        <v>15.24</v>
      </c>
      <c r="AJ4621">
        <v>22.86</v>
      </c>
      <c r="AK4621">
        <v>23.25</v>
      </c>
      <c r="AL4621" t="s">
        <v>81</v>
      </c>
      <c r="AM4621" t="s">
        <v>82</v>
      </c>
      <c r="AO4621" t="s">
        <v>83</v>
      </c>
      <c r="AR4621" t="s">
        <v>82</v>
      </c>
      <c r="AT4621" t="s">
        <v>82</v>
      </c>
      <c r="AW4621" t="s">
        <v>82</v>
      </c>
      <c r="AY4621" t="s">
        <v>15375</v>
      </c>
      <c r="AZ4621" t="s">
        <v>5791</v>
      </c>
      <c r="BA4621" t="s">
        <v>232</v>
      </c>
      <c r="BB4621">
        <v>12158</v>
      </c>
      <c r="BC4621" t="s">
        <v>79</v>
      </c>
      <c r="BH4621" t="s">
        <v>15377</v>
      </c>
      <c r="BJ4621">
        <v>815391383</v>
      </c>
    </row>
    <row r="4622" spans="1:62" x14ac:dyDescent="0.25">
      <c r="A4622" t="s">
        <v>15632</v>
      </c>
      <c r="B4622" s="2">
        <v>43518</v>
      </c>
      <c r="C4622" t="s">
        <v>63</v>
      </c>
      <c r="D4622" s="3">
        <v>43472.386595300923</v>
      </c>
      <c r="E4622" t="s">
        <v>64</v>
      </c>
      <c r="F4622" s="2">
        <v>43556</v>
      </c>
      <c r="G4622" s="2">
        <v>43784</v>
      </c>
      <c r="H4622" t="s">
        <v>15633</v>
      </c>
      <c r="J4622" t="s">
        <v>15634</v>
      </c>
      <c r="L4622" t="s">
        <v>3489</v>
      </c>
      <c r="M4622" t="s">
        <v>192</v>
      </c>
      <c r="N4622">
        <v>56560</v>
      </c>
      <c r="O4622" t="s">
        <v>70</v>
      </c>
      <c r="Q4622" t="s">
        <v>15635</v>
      </c>
      <c r="S4622" t="s">
        <v>72</v>
      </c>
      <c r="T4622" t="s">
        <v>878</v>
      </c>
      <c r="U4622" t="s">
        <v>3851</v>
      </c>
      <c r="V4622" t="s">
        <v>2620</v>
      </c>
      <c r="W4622" t="s">
        <v>881</v>
      </c>
      <c r="X4622" t="s">
        <v>1960</v>
      </c>
      <c r="Y4622" t="str">
        <f>"37-3011"</f>
        <v>37-3011</v>
      </c>
      <c r="Z4622" t="s">
        <v>94</v>
      </c>
      <c r="AA4622">
        <v>561730</v>
      </c>
      <c r="AB4622">
        <v>12</v>
      </c>
      <c r="AC4622">
        <v>12</v>
      </c>
      <c r="AD4622" t="s">
        <v>79</v>
      </c>
      <c r="AE4622" t="s">
        <v>95</v>
      </c>
      <c r="AF4622">
        <v>40</v>
      </c>
      <c r="AG4622" s="4">
        <v>0.27083333333333331</v>
      </c>
      <c r="AH4622" s="4">
        <v>0.77083333333333337</v>
      </c>
      <c r="AI4622" s="5">
        <v>15.96</v>
      </c>
      <c r="AJ4622">
        <v>23.94</v>
      </c>
      <c r="AL4622" t="s">
        <v>81</v>
      </c>
      <c r="AM4622" t="s">
        <v>82</v>
      </c>
      <c r="AO4622" t="s">
        <v>83</v>
      </c>
      <c r="AR4622" t="s">
        <v>82</v>
      </c>
      <c r="AT4622" t="s">
        <v>82</v>
      </c>
      <c r="AW4622" t="s">
        <v>82</v>
      </c>
      <c r="AY4622" t="s">
        <v>3489</v>
      </c>
      <c r="AZ4622" t="s">
        <v>679</v>
      </c>
      <c r="BA4622" t="s">
        <v>192</v>
      </c>
      <c r="BB4622">
        <v>56560</v>
      </c>
      <c r="BC4622" t="s">
        <v>79</v>
      </c>
      <c r="BH4622" t="s">
        <v>15636</v>
      </c>
      <c r="BJ4622">
        <v>743096418</v>
      </c>
    </row>
    <row r="4623" spans="1:62" x14ac:dyDescent="0.25">
      <c r="A4623" t="s">
        <v>15662</v>
      </c>
      <c r="B4623" s="2">
        <v>43518</v>
      </c>
      <c r="C4623" t="s">
        <v>63</v>
      </c>
      <c r="D4623" s="3">
        <v>43472.385611215279</v>
      </c>
      <c r="E4623" t="s">
        <v>64</v>
      </c>
      <c r="F4623" s="2">
        <v>43556</v>
      </c>
      <c r="G4623" s="2">
        <v>43779</v>
      </c>
      <c r="H4623" t="s">
        <v>15053</v>
      </c>
      <c r="I4623" t="s">
        <v>15054</v>
      </c>
      <c r="J4623" t="s">
        <v>15055</v>
      </c>
      <c r="L4623" t="s">
        <v>820</v>
      </c>
      <c r="M4623" t="s">
        <v>298</v>
      </c>
      <c r="N4623">
        <v>4102</v>
      </c>
      <c r="O4623" t="s">
        <v>70</v>
      </c>
      <c r="Q4623" t="s">
        <v>15056</v>
      </c>
      <c r="S4623" t="s">
        <v>72</v>
      </c>
      <c r="T4623" t="s">
        <v>651</v>
      </c>
      <c r="U4623" t="s">
        <v>652</v>
      </c>
      <c r="V4623" t="s">
        <v>653</v>
      </c>
      <c r="W4623" t="s">
        <v>207</v>
      </c>
      <c r="X4623" t="s">
        <v>1982</v>
      </c>
      <c r="Y4623" t="str">
        <f>"43-4081"</f>
        <v>43-4081</v>
      </c>
      <c r="Z4623" t="s">
        <v>1983</v>
      </c>
      <c r="AA4623">
        <v>721110</v>
      </c>
      <c r="AB4623">
        <v>8</v>
      </c>
      <c r="AC4623">
        <v>8</v>
      </c>
      <c r="AD4623" t="s">
        <v>79</v>
      </c>
      <c r="AE4623" t="s">
        <v>95</v>
      </c>
      <c r="AF4623">
        <v>40</v>
      </c>
      <c r="AG4623" s="4">
        <v>0.375</v>
      </c>
      <c r="AH4623" s="4">
        <v>0.70833333333333337</v>
      </c>
      <c r="AI4623" s="5">
        <v>11.99</v>
      </c>
      <c r="AJ4623">
        <v>17.989999999999998</v>
      </c>
      <c r="AK4623">
        <v>21</v>
      </c>
      <c r="AL4623" t="s">
        <v>81</v>
      </c>
      <c r="AM4623" t="s">
        <v>82</v>
      </c>
      <c r="AO4623" t="s">
        <v>83</v>
      </c>
      <c r="AR4623" t="s">
        <v>82</v>
      </c>
      <c r="AT4623" t="s">
        <v>82</v>
      </c>
      <c r="AW4623" t="s">
        <v>72</v>
      </c>
      <c r="AX4623">
        <v>6</v>
      </c>
      <c r="AY4623" t="s">
        <v>14933</v>
      </c>
      <c r="AZ4623" t="s">
        <v>14936</v>
      </c>
      <c r="BA4623" t="s">
        <v>298</v>
      </c>
      <c r="BB4623">
        <v>3907</v>
      </c>
      <c r="BC4623" t="s">
        <v>79</v>
      </c>
      <c r="BH4623" t="s">
        <v>15057</v>
      </c>
      <c r="BJ4623">
        <v>472484984</v>
      </c>
    </row>
    <row r="4624" spans="1:62" x14ac:dyDescent="0.25">
      <c r="A4624" t="s">
        <v>15731</v>
      </c>
      <c r="B4624" s="2">
        <v>43518</v>
      </c>
      <c r="C4624" t="s">
        <v>63</v>
      </c>
      <c r="D4624" s="3">
        <v>43472.387371087963</v>
      </c>
      <c r="E4624" t="s">
        <v>64</v>
      </c>
      <c r="F4624" s="2">
        <v>43556</v>
      </c>
      <c r="G4624" s="2">
        <v>43784</v>
      </c>
      <c r="H4624" t="s">
        <v>15732</v>
      </c>
      <c r="I4624" t="s">
        <v>67</v>
      </c>
      <c r="J4624" t="s">
        <v>15733</v>
      </c>
      <c r="K4624" t="s">
        <v>67</v>
      </c>
      <c r="L4624" t="s">
        <v>14707</v>
      </c>
      <c r="M4624" t="s">
        <v>166</v>
      </c>
      <c r="N4624">
        <v>84098</v>
      </c>
      <c r="O4624" t="s">
        <v>70</v>
      </c>
      <c r="P4624" t="s">
        <v>67</v>
      </c>
      <c r="Q4624" t="s">
        <v>15734</v>
      </c>
      <c r="R4624">
        <v>4027</v>
      </c>
      <c r="S4624" t="s">
        <v>72</v>
      </c>
      <c r="T4624" t="s">
        <v>6285</v>
      </c>
      <c r="U4624" t="s">
        <v>6286</v>
      </c>
      <c r="V4624" t="s">
        <v>6287</v>
      </c>
      <c r="W4624" t="s">
        <v>774</v>
      </c>
      <c r="X4624" t="s">
        <v>94</v>
      </c>
      <c r="Y4624" t="str">
        <f>"37-3011"</f>
        <v>37-3011</v>
      </c>
      <c r="Z4624" t="s">
        <v>94</v>
      </c>
      <c r="AA4624">
        <v>713910</v>
      </c>
      <c r="AB4624">
        <v>5</v>
      </c>
      <c r="AC4624">
        <v>5</v>
      </c>
      <c r="AD4624" t="s">
        <v>79</v>
      </c>
      <c r="AE4624" t="s">
        <v>80</v>
      </c>
      <c r="AF4624">
        <v>40</v>
      </c>
      <c r="AG4624" s="4">
        <v>0.29166666666666669</v>
      </c>
      <c r="AH4624" s="4">
        <v>0.66666666666666663</v>
      </c>
      <c r="AI4624" s="5">
        <v>14.07</v>
      </c>
      <c r="AJ4624">
        <v>21.1</v>
      </c>
      <c r="AK4624">
        <v>24.1</v>
      </c>
      <c r="AL4624" t="s">
        <v>81</v>
      </c>
      <c r="AM4624" t="s">
        <v>82</v>
      </c>
      <c r="AO4624" t="s">
        <v>83</v>
      </c>
      <c r="AP4624" t="s">
        <v>67</v>
      </c>
      <c r="AQ4624" t="s">
        <v>67</v>
      </c>
      <c r="AR4624" t="s">
        <v>82</v>
      </c>
      <c r="AT4624" t="s">
        <v>82</v>
      </c>
      <c r="AW4624" t="s">
        <v>82</v>
      </c>
      <c r="AY4624" t="s">
        <v>178</v>
      </c>
      <c r="AZ4624" t="s">
        <v>2541</v>
      </c>
      <c r="BA4624" t="s">
        <v>166</v>
      </c>
      <c r="BB4624">
        <v>84098</v>
      </c>
      <c r="BC4624" t="s">
        <v>87</v>
      </c>
      <c r="BH4624" t="s">
        <v>14813</v>
      </c>
      <c r="BI4624" t="s">
        <v>67</v>
      </c>
      <c r="BJ4624">
        <v>300010915</v>
      </c>
    </row>
    <row r="4625" spans="1:62" x14ac:dyDescent="0.25">
      <c r="A4625" t="s">
        <v>16218</v>
      </c>
      <c r="B4625" s="2">
        <v>43518</v>
      </c>
      <c r="C4625" t="s">
        <v>63</v>
      </c>
      <c r="D4625" s="3">
        <v>43472.385386134258</v>
      </c>
      <c r="E4625" t="s">
        <v>64</v>
      </c>
      <c r="F4625" s="2">
        <v>43556</v>
      </c>
      <c r="G4625" s="2">
        <v>43833</v>
      </c>
      <c r="H4625" t="s">
        <v>16219</v>
      </c>
      <c r="I4625" t="s">
        <v>16220</v>
      </c>
      <c r="J4625" t="s">
        <v>16221</v>
      </c>
      <c r="L4625" t="s">
        <v>16222</v>
      </c>
      <c r="M4625" t="s">
        <v>207</v>
      </c>
      <c r="N4625">
        <v>1262</v>
      </c>
      <c r="O4625" t="s">
        <v>70</v>
      </c>
      <c r="Q4625" t="s">
        <v>16223</v>
      </c>
      <c r="S4625" t="s">
        <v>72</v>
      </c>
      <c r="T4625" t="s">
        <v>651</v>
      </c>
      <c r="U4625" t="s">
        <v>652</v>
      </c>
      <c r="V4625" t="s">
        <v>653</v>
      </c>
      <c r="W4625" t="s">
        <v>207</v>
      </c>
      <c r="X4625" t="s">
        <v>1533</v>
      </c>
      <c r="Y4625" t="str">
        <f>"35-3031"</f>
        <v>35-3031</v>
      </c>
      <c r="Z4625" t="s">
        <v>410</v>
      </c>
      <c r="AA4625">
        <v>721110</v>
      </c>
      <c r="AB4625">
        <v>3</v>
      </c>
      <c r="AC4625">
        <v>3</v>
      </c>
      <c r="AD4625" t="s">
        <v>79</v>
      </c>
      <c r="AE4625" t="s">
        <v>95</v>
      </c>
      <c r="AF4625">
        <v>35</v>
      </c>
      <c r="AG4625" s="4">
        <v>0.375</v>
      </c>
      <c r="AH4625" s="4">
        <v>0.66666666666666663</v>
      </c>
      <c r="AI4625" s="5">
        <v>19.02</v>
      </c>
      <c r="AJ4625">
        <v>28.53</v>
      </c>
      <c r="AL4625" t="s">
        <v>81</v>
      </c>
      <c r="AM4625" t="s">
        <v>82</v>
      </c>
      <c r="AO4625" t="s">
        <v>83</v>
      </c>
      <c r="AR4625" t="s">
        <v>82</v>
      </c>
      <c r="AT4625" t="s">
        <v>82</v>
      </c>
      <c r="AW4625" t="s">
        <v>72</v>
      </c>
      <c r="AX4625">
        <v>3</v>
      </c>
      <c r="AY4625" t="s">
        <v>16222</v>
      </c>
      <c r="AZ4625" t="s">
        <v>16224</v>
      </c>
      <c r="BA4625" t="s">
        <v>207</v>
      </c>
      <c r="BB4625">
        <v>1262</v>
      </c>
      <c r="BC4625" t="s">
        <v>87</v>
      </c>
      <c r="BH4625" t="s">
        <v>16221</v>
      </c>
      <c r="BJ4625">
        <v>43492910</v>
      </c>
    </row>
    <row r="4626" spans="1:62" x14ac:dyDescent="0.25">
      <c r="A4626" t="s">
        <v>16335</v>
      </c>
      <c r="B4626" s="2">
        <v>43518</v>
      </c>
      <c r="C4626" t="s">
        <v>63</v>
      </c>
      <c r="D4626" s="3">
        <v>43472.383138437501</v>
      </c>
      <c r="E4626" t="s">
        <v>64</v>
      </c>
      <c r="F4626" s="2">
        <v>43556</v>
      </c>
      <c r="G4626" s="2">
        <v>43800</v>
      </c>
      <c r="H4626" t="s">
        <v>16336</v>
      </c>
      <c r="I4626" t="s">
        <v>67</v>
      </c>
      <c r="J4626" t="s">
        <v>16337</v>
      </c>
      <c r="K4626" t="s">
        <v>16338</v>
      </c>
      <c r="L4626" t="s">
        <v>16339</v>
      </c>
      <c r="M4626" t="s">
        <v>1165</v>
      </c>
      <c r="N4626">
        <v>57430</v>
      </c>
      <c r="O4626" t="s">
        <v>70</v>
      </c>
      <c r="P4626" t="s">
        <v>67</v>
      </c>
      <c r="Q4626" t="s">
        <v>16340</v>
      </c>
      <c r="S4626" t="s">
        <v>72</v>
      </c>
      <c r="T4626" t="s">
        <v>14635</v>
      </c>
      <c r="U4626" t="s">
        <v>14636</v>
      </c>
      <c r="V4626" t="s">
        <v>14637</v>
      </c>
      <c r="W4626" t="s">
        <v>105</v>
      </c>
      <c r="X4626" t="s">
        <v>16341</v>
      </c>
      <c r="Y4626" t="str">
        <f>"37-2011"</f>
        <v>37-2011</v>
      </c>
      <c r="Z4626" t="s">
        <v>424</v>
      </c>
      <c r="AA4626">
        <v>42451</v>
      </c>
      <c r="AB4626">
        <v>3</v>
      </c>
      <c r="AC4626">
        <v>3</v>
      </c>
      <c r="AD4626" t="s">
        <v>79</v>
      </c>
      <c r="AE4626" t="s">
        <v>95</v>
      </c>
      <c r="AF4626">
        <v>40</v>
      </c>
      <c r="AG4626" s="4">
        <v>0.33333333333333331</v>
      </c>
      <c r="AH4626" s="4">
        <v>0.70833333333333337</v>
      </c>
      <c r="AI4626" s="6">
        <v>14</v>
      </c>
      <c r="AJ4626">
        <v>21</v>
      </c>
      <c r="AK4626">
        <v>21</v>
      </c>
      <c r="AL4626" t="s">
        <v>81</v>
      </c>
      <c r="AM4626" t="s">
        <v>82</v>
      </c>
      <c r="AO4626" t="s">
        <v>83</v>
      </c>
      <c r="AP4626" t="s">
        <v>67</v>
      </c>
      <c r="AQ4626" t="s">
        <v>67</v>
      </c>
      <c r="AR4626" t="s">
        <v>82</v>
      </c>
      <c r="AT4626" t="s">
        <v>82</v>
      </c>
      <c r="AW4626" t="s">
        <v>82</v>
      </c>
      <c r="AY4626" t="s">
        <v>16339</v>
      </c>
      <c r="AZ4626" t="s">
        <v>16342</v>
      </c>
      <c r="BA4626" t="s">
        <v>1165</v>
      </c>
      <c r="BB4626">
        <v>57430</v>
      </c>
      <c r="BC4626" t="s">
        <v>79</v>
      </c>
      <c r="BH4626" t="s">
        <v>16337</v>
      </c>
      <c r="BI4626" t="s">
        <v>67</v>
      </c>
      <c r="BJ4626">
        <v>460133920</v>
      </c>
    </row>
    <row r="4627" spans="1:62" x14ac:dyDescent="0.25">
      <c r="A4627" t="s">
        <v>16354</v>
      </c>
      <c r="B4627" s="2">
        <v>43518</v>
      </c>
      <c r="C4627" t="s">
        <v>63</v>
      </c>
      <c r="D4627" s="3">
        <v>43472.385968043978</v>
      </c>
      <c r="E4627" t="s">
        <v>64</v>
      </c>
      <c r="F4627" s="2">
        <v>43556</v>
      </c>
      <c r="G4627" s="2">
        <v>43784</v>
      </c>
      <c r="H4627" t="s">
        <v>16077</v>
      </c>
      <c r="J4627" t="s">
        <v>16078</v>
      </c>
      <c r="L4627" t="s">
        <v>16079</v>
      </c>
      <c r="M4627" t="s">
        <v>804</v>
      </c>
      <c r="N4627">
        <v>3870</v>
      </c>
      <c r="O4627" t="s">
        <v>70</v>
      </c>
      <c r="Q4627" t="s">
        <v>16080</v>
      </c>
      <c r="S4627" t="s">
        <v>72</v>
      </c>
      <c r="T4627" t="s">
        <v>651</v>
      </c>
      <c r="U4627" t="s">
        <v>652</v>
      </c>
      <c r="V4627" t="s">
        <v>653</v>
      </c>
      <c r="W4627" t="s">
        <v>207</v>
      </c>
      <c r="X4627" t="s">
        <v>1500</v>
      </c>
      <c r="Y4627" t="str">
        <f>"35-2014"</f>
        <v>35-2014</v>
      </c>
      <c r="Z4627" t="s">
        <v>301</v>
      </c>
      <c r="AA4627">
        <v>713910</v>
      </c>
      <c r="AB4627">
        <v>2</v>
      </c>
      <c r="AC4627">
        <v>2</v>
      </c>
      <c r="AD4627" t="s">
        <v>79</v>
      </c>
      <c r="AE4627" t="s">
        <v>80</v>
      </c>
      <c r="AF4627">
        <v>40</v>
      </c>
      <c r="AG4627" s="4">
        <v>0.375</v>
      </c>
      <c r="AH4627" s="4">
        <v>0.70833333333333337</v>
      </c>
      <c r="AI4627" s="5">
        <v>13.82</v>
      </c>
      <c r="AJ4627">
        <v>20.73</v>
      </c>
      <c r="AK4627">
        <v>21.42</v>
      </c>
      <c r="AL4627" t="s">
        <v>81</v>
      </c>
      <c r="AM4627" t="s">
        <v>82</v>
      </c>
      <c r="AO4627" t="s">
        <v>83</v>
      </c>
      <c r="AR4627" t="s">
        <v>82</v>
      </c>
      <c r="AT4627" t="s">
        <v>82</v>
      </c>
      <c r="AW4627" t="s">
        <v>72</v>
      </c>
      <c r="AX4627">
        <v>6</v>
      </c>
      <c r="AY4627" t="s">
        <v>16079</v>
      </c>
      <c r="AZ4627" t="s">
        <v>806</v>
      </c>
      <c r="BA4627" t="s">
        <v>804</v>
      </c>
      <c r="BB4627">
        <v>3870</v>
      </c>
      <c r="BC4627" t="s">
        <v>87</v>
      </c>
      <c r="BH4627" t="s">
        <v>16078</v>
      </c>
      <c r="BJ4627">
        <v>20471859</v>
      </c>
    </row>
    <row r="4628" spans="1:62" x14ac:dyDescent="0.25">
      <c r="A4628" t="s">
        <v>16596</v>
      </c>
      <c r="B4628" s="2">
        <v>43518</v>
      </c>
      <c r="C4628" t="s">
        <v>63</v>
      </c>
      <c r="D4628" s="3">
        <v>43472.38540334491</v>
      </c>
      <c r="E4628" t="s">
        <v>64</v>
      </c>
      <c r="F4628" s="2">
        <v>43556</v>
      </c>
      <c r="G4628" s="2">
        <v>43784</v>
      </c>
      <c r="H4628" t="s">
        <v>16532</v>
      </c>
      <c r="I4628" t="s">
        <v>16597</v>
      </c>
      <c r="J4628" t="s">
        <v>16598</v>
      </c>
      <c r="K4628" t="s">
        <v>16535</v>
      </c>
      <c r="L4628" t="s">
        <v>16011</v>
      </c>
      <c r="M4628" t="s">
        <v>1165</v>
      </c>
      <c r="N4628">
        <v>57751</v>
      </c>
      <c r="O4628" t="s">
        <v>70</v>
      </c>
      <c r="P4628" t="s">
        <v>67</v>
      </c>
      <c r="Q4628" t="s">
        <v>16536</v>
      </c>
      <c r="S4628" t="s">
        <v>72</v>
      </c>
      <c r="T4628" t="s">
        <v>14635</v>
      </c>
      <c r="U4628" t="s">
        <v>14636</v>
      </c>
      <c r="V4628" t="s">
        <v>14637</v>
      </c>
      <c r="W4628" t="s">
        <v>105</v>
      </c>
      <c r="X4628" t="s">
        <v>15165</v>
      </c>
      <c r="Y4628" t="str">
        <f>"43-4081"</f>
        <v>43-4081</v>
      </c>
      <c r="Z4628" t="s">
        <v>1983</v>
      </c>
      <c r="AA4628">
        <v>72111</v>
      </c>
      <c r="AB4628">
        <v>7</v>
      </c>
      <c r="AC4628">
        <v>7</v>
      </c>
      <c r="AD4628" t="s">
        <v>79</v>
      </c>
      <c r="AE4628" t="s">
        <v>80</v>
      </c>
      <c r="AF4628">
        <v>40</v>
      </c>
      <c r="AG4628" s="4">
        <v>0.29166666666666669</v>
      </c>
      <c r="AH4628" s="4">
        <v>0.625</v>
      </c>
      <c r="AI4628" s="5">
        <v>10.5</v>
      </c>
      <c r="AJ4628">
        <v>15.75</v>
      </c>
      <c r="AK4628">
        <v>15.75</v>
      </c>
      <c r="AL4628" t="s">
        <v>81</v>
      </c>
      <c r="AM4628" t="s">
        <v>82</v>
      </c>
      <c r="AO4628" t="s">
        <v>83</v>
      </c>
      <c r="AP4628" t="s">
        <v>67</v>
      </c>
      <c r="AQ4628" t="s">
        <v>67</v>
      </c>
      <c r="AR4628" t="s">
        <v>82</v>
      </c>
      <c r="AT4628" t="s">
        <v>82</v>
      </c>
      <c r="AW4628" t="s">
        <v>72</v>
      </c>
      <c r="AX4628">
        <v>3</v>
      </c>
      <c r="AY4628" t="s">
        <v>16011</v>
      </c>
      <c r="AZ4628" t="s">
        <v>11430</v>
      </c>
      <c r="BA4628" t="s">
        <v>1165</v>
      </c>
      <c r="BB4628">
        <v>57751</v>
      </c>
      <c r="BC4628" t="s">
        <v>87</v>
      </c>
      <c r="BH4628" t="s">
        <v>16598</v>
      </c>
      <c r="BI4628" t="s">
        <v>67</v>
      </c>
      <c r="BJ4628">
        <v>815245401</v>
      </c>
    </row>
    <row r="4629" spans="1:62" x14ac:dyDescent="0.25">
      <c r="A4629" t="s">
        <v>16620</v>
      </c>
      <c r="B4629" s="2">
        <v>43518</v>
      </c>
      <c r="C4629" t="s">
        <v>63</v>
      </c>
      <c r="D4629" s="3">
        <v>43472.382310914349</v>
      </c>
      <c r="E4629" t="s">
        <v>64</v>
      </c>
      <c r="F4629" s="2">
        <v>43556</v>
      </c>
      <c r="G4629" s="2">
        <v>43799</v>
      </c>
      <c r="H4629" t="s">
        <v>16621</v>
      </c>
      <c r="I4629" t="s">
        <v>16622</v>
      </c>
      <c r="J4629" t="s">
        <v>16623</v>
      </c>
      <c r="K4629" t="s">
        <v>16624</v>
      </c>
      <c r="L4629" t="s">
        <v>16320</v>
      </c>
      <c r="M4629" t="s">
        <v>1165</v>
      </c>
      <c r="N4629">
        <v>57401</v>
      </c>
      <c r="O4629" t="s">
        <v>70</v>
      </c>
      <c r="P4629" t="s">
        <v>67</v>
      </c>
      <c r="Q4629" t="s">
        <v>16625</v>
      </c>
      <c r="S4629" t="s">
        <v>72</v>
      </c>
      <c r="T4629" t="s">
        <v>14635</v>
      </c>
      <c r="U4629" t="s">
        <v>14636</v>
      </c>
      <c r="V4629" t="s">
        <v>14637</v>
      </c>
      <c r="W4629" t="s">
        <v>105</v>
      </c>
      <c r="X4629" t="s">
        <v>16626</v>
      </c>
      <c r="Y4629" t="str">
        <f>"37-3011"</f>
        <v>37-3011</v>
      </c>
      <c r="Z4629" t="s">
        <v>94</v>
      </c>
      <c r="AA4629">
        <v>22131</v>
      </c>
      <c r="AB4629">
        <v>2</v>
      </c>
      <c r="AC4629">
        <v>2</v>
      </c>
      <c r="AD4629" t="s">
        <v>79</v>
      </c>
      <c r="AE4629" t="s">
        <v>80</v>
      </c>
      <c r="AF4629">
        <v>40</v>
      </c>
      <c r="AG4629" s="4">
        <v>0.33333333333333331</v>
      </c>
      <c r="AH4629" s="4">
        <v>0.70833333333333337</v>
      </c>
      <c r="AI4629" s="5">
        <v>13.07</v>
      </c>
      <c r="AJ4629">
        <v>19.61</v>
      </c>
      <c r="AK4629">
        <v>19.61</v>
      </c>
      <c r="AL4629" t="s">
        <v>81</v>
      </c>
      <c r="AM4629" t="s">
        <v>82</v>
      </c>
      <c r="AO4629" t="s">
        <v>83</v>
      </c>
      <c r="AP4629" t="s">
        <v>67</v>
      </c>
      <c r="AQ4629" t="s">
        <v>67</v>
      </c>
      <c r="AR4629" t="s">
        <v>82</v>
      </c>
      <c r="AT4629" t="s">
        <v>82</v>
      </c>
      <c r="AW4629" t="s">
        <v>72</v>
      </c>
      <c r="AX4629">
        <v>3</v>
      </c>
      <c r="AY4629" t="s">
        <v>16320</v>
      </c>
      <c r="AZ4629" t="s">
        <v>16322</v>
      </c>
      <c r="BA4629" t="s">
        <v>1165</v>
      </c>
      <c r="BB4629">
        <v>57401</v>
      </c>
      <c r="BC4629" t="s">
        <v>79</v>
      </c>
      <c r="BH4629" t="s">
        <v>16623</v>
      </c>
      <c r="BI4629" t="s">
        <v>67</v>
      </c>
      <c r="BJ4629">
        <v>815469112</v>
      </c>
    </row>
    <row r="4630" spans="1:62" x14ac:dyDescent="0.25">
      <c r="A4630" t="s">
        <v>16647</v>
      </c>
      <c r="B4630" s="2">
        <v>43518</v>
      </c>
      <c r="C4630" t="s">
        <v>63</v>
      </c>
      <c r="D4630" s="3">
        <v>43472.385670439813</v>
      </c>
      <c r="E4630" t="s">
        <v>64</v>
      </c>
      <c r="F4630" s="2">
        <v>43556</v>
      </c>
      <c r="G4630" s="2">
        <v>43799</v>
      </c>
      <c r="H4630" t="s">
        <v>16559</v>
      </c>
      <c r="I4630" t="s">
        <v>16560</v>
      </c>
      <c r="J4630" t="s">
        <v>16561</v>
      </c>
      <c r="K4630" t="s">
        <v>16562</v>
      </c>
      <c r="L4630" t="s">
        <v>15064</v>
      </c>
      <c r="M4630" t="s">
        <v>1165</v>
      </c>
      <c r="N4630">
        <v>57745</v>
      </c>
      <c r="O4630" t="s">
        <v>70</v>
      </c>
      <c r="P4630" t="s">
        <v>67</v>
      </c>
      <c r="Q4630" t="s">
        <v>16563</v>
      </c>
      <c r="S4630" t="s">
        <v>72</v>
      </c>
      <c r="T4630" t="s">
        <v>14635</v>
      </c>
      <c r="U4630" t="s">
        <v>14636</v>
      </c>
      <c r="V4630" t="s">
        <v>14637</v>
      </c>
      <c r="W4630" t="s">
        <v>105</v>
      </c>
      <c r="X4630" t="s">
        <v>379</v>
      </c>
      <c r="Y4630" t="str">
        <f>"37-2012"</f>
        <v>37-2012</v>
      </c>
      <c r="Z4630" t="s">
        <v>373</v>
      </c>
      <c r="AA4630">
        <v>721110</v>
      </c>
      <c r="AB4630">
        <v>12</v>
      </c>
      <c r="AC4630">
        <v>12</v>
      </c>
      <c r="AD4630" t="s">
        <v>79</v>
      </c>
      <c r="AE4630" t="s">
        <v>80</v>
      </c>
      <c r="AF4630">
        <v>40</v>
      </c>
      <c r="AG4630" s="4">
        <v>0.33333333333333331</v>
      </c>
      <c r="AH4630" s="4">
        <v>0.70833333333333337</v>
      </c>
      <c r="AI4630" s="5">
        <v>10.5</v>
      </c>
      <c r="AJ4630">
        <v>15.75</v>
      </c>
      <c r="AK4630">
        <v>15.75</v>
      </c>
      <c r="AL4630" t="s">
        <v>81</v>
      </c>
      <c r="AM4630" t="s">
        <v>82</v>
      </c>
      <c r="AO4630" t="s">
        <v>83</v>
      </c>
      <c r="AP4630" t="s">
        <v>67</v>
      </c>
      <c r="AQ4630" t="s">
        <v>67</v>
      </c>
      <c r="AR4630" t="s">
        <v>82</v>
      </c>
      <c r="AT4630" t="s">
        <v>82</v>
      </c>
      <c r="AW4630" t="s">
        <v>82</v>
      </c>
      <c r="AY4630" t="s">
        <v>15064</v>
      </c>
      <c r="AZ4630" t="s">
        <v>11430</v>
      </c>
      <c r="BA4630" t="s">
        <v>1165</v>
      </c>
      <c r="BB4630">
        <v>57745</v>
      </c>
      <c r="BC4630" t="s">
        <v>87</v>
      </c>
      <c r="BH4630" t="s">
        <v>16561</v>
      </c>
      <c r="BI4630" t="s">
        <v>67</v>
      </c>
      <c r="BJ4630">
        <v>473986264</v>
      </c>
    </row>
    <row r="4631" spans="1:62" x14ac:dyDescent="0.25">
      <c r="A4631" t="s">
        <v>17131</v>
      </c>
      <c r="B4631" s="2">
        <v>43518</v>
      </c>
      <c r="C4631" t="s">
        <v>63</v>
      </c>
      <c r="D4631" s="3">
        <v>43472.386251655094</v>
      </c>
      <c r="E4631" t="s">
        <v>64</v>
      </c>
      <c r="F4631" s="2">
        <v>43556</v>
      </c>
      <c r="G4631" s="2">
        <v>43814</v>
      </c>
      <c r="H4631" t="s">
        <v>17132</v>
      </c>
      <c r="J4631" t="s">
        <v>17133</v>
      </c>
      <c r="L4631" t="s">
        <v>17134</v>
      </c>
      <c r="M4631" t="s">
        <v>226</v>
      </c>
      <c r="N4631">
        <v>48329</v>
      </c>
      <c r="O4631" t="s">
        <v>70</v>
      </c>
      <c r="Q4631" t="s">
        <v>17135</v>
      </c>
      <c r="S4631" t="s">
        <v>72</v>
      </c>
      <c r="T4631" t="s">
        <v>12090</v>
      </c>
      <c r="U4631" t="s">
        <v>12091</v>
      </c>
      <c r="V4631" t="s">
        <v>12092</v>
      </c>
      <c r="W4631" t="s">
        <v>1165</v>
      </c>
      <c r="X4631" t="s">
        <v>17136</v>
      </c>
      <c r="Y4631" t="str">
        <f>"37-3011"</f>
        <v>37-3011</v>
      </c>
      <c r="Z4631" t="s">
        <v>94</v>
      </c>
      <c r="AA4631">
        <v>561730</v>
      </c>
      <c r="AB4631">
        <v>2</v>
      </c>
      <c r="AC4631">
        <v>2</v>
      </c>
      <c r="AD4631" t="s">
        <v>79</v>
      </c>
      <c r="AE4631" t="s">
        <v>80</v>
      </c>
      <c r="AF4631">
        <v>40</v>
      </c>
      <c r="AG4631" s="4">
        <v>0.29166666666666669</v>
      </c>
      <c r="AH4631" s="4">
        <v>0.70833333333333337</v>
      </c>
      <c r="AI4631" s="5">
        <v>13.72</v>
      </c>
      <c r="AJ4631">
        <v>20.58</v>
      </c>
      <c r="AK4631">
        <v>20.58</v>
      </c>
      <c r="AL4631" t="s">
        <v>81</v>
      </c>
      <c r="AM4631" t="s">
        <v>82</v>
      </c>
      <c r="AO4631" t="s">
        <v>83</v>
      </c>
      <c r="AR4631" t="s">
        <v>82</v>
      </c>
      <c r="AT4631" t="s">
        <v>82</v>
      </c>
      <c r="AW4631" t="s">
        <v>72</v>
      </c>
      <c r="AX4631">
        <v>3</v>
      </c>
      <c r="AY4631" t="s">
        <v>17134</v>
      </c>
      <c r="AZ4631" t="s">
        <v>3246</v>
      </c>
      <c r="BA4631" t="s">
        <v>226</v>
      </c>
      <c r="BB4631">
        <v>48346</v>
      </c>
      <c r="BC4631" t="s">
        <v>79</v>
      </c>
      <c r="BH4631" t="s">
        <v>17133</v>
      </c>
      <c r="BJ4631">
        <v>814579908</v>
      </c>
    </row>
    <row r="4632" spans="1:62" x14ac:dyDescent="0.25">
      <c r="A4632" t="s">
        <v>17142</v>
      </c>
      <c r="B4632" s="2">
        <v>43518</v>
      </c>
      <c r="C4632" t="s">
        <v>63</v>
      </c>
      <c r="D4632" s="3">
        <v>43472.384188067132</v>
      </c>
      <c r="E4632" t="s">
        <v>64</v>
      </c>
      <c r="F4632" s="2">
        <v>43556</v>
      </c>
      <c r="G4632" s="2">
        <v>43784</v>
      </c>
      <c r="H4632" t="s">
        <v>17143</v>
      </c>
      <c r="J4632" t="s">
        <v>17144</v>
      </c>
      <c r="L4632" t="s">
        <v>4368</v>
      </c>
      <c r="M4632" t="s">
        <v>147</v>
      </c>
      <c r="N4632">
        <v>15317</v>
      </c>
      <c r="O4632" t="s">
        <v>70</v>
      </c>
      <c r="Q4632" t="s">
        <v>17145</v>
      </c>
      <c r="S4632" t="s">
        <v>72</v>
      </c>
      <c r="T4632" t="s">
        <v>758</v>
      </c>
      <c r="U4632" t="s">
        <v>903</v>
      </c>
      <c r="V4632" t="s">
        <v>760</v>
      </c>
      <c r="W4632" t="s">
        <v>761</v>
      </c>
      <c r="X4632" t="s">
        <v>1673</v>
      </c>
      <c r="Y4632" t="str">
        <f>"37-3011"</f>
        <v>37-3011</v>
      </c>
      <c r="Z4632" t="s">
        <v>94</v>
      </c>
      <c r="AA4632">
        <v>56173</v>
      </c>
      <c r="AB4632">
        <v>3</v>
      </c>
      <c r="AC4632">
        <v>3</v>
      </c>
      <c r="AD4632" t="s">
        <v>79</v>
      </c>
      <c r="AE4632" t="s">
        <v>80</v>
      </c>
      <c r="AF4632">
        <v>40</v>
      </c>
      <c r="AG4632" s="4">
        <v>0.33333333333333331</v>
      </c>
      <c r="AH4632" s="4">
        <v>0.6875</v>
      </c>
      <c r="AI4632" s="5">
        <v>13.77</v>
      </c>
      <c r="AJ4632">
        <v>20.66</v>
      </c>
      <c r="AL4632" t="s">
        <v>81</v>
      </c>
      <c r="AM4632" t="s">
        <v>82</v>
      </c>
      <c r="AO4632" t="s">
        <v>83</v>
      </c>
      <c r="AR4632" t="s">
        <v>82</v>
      </c>
      <c r="AT4632" t="s">
        <v>82</v>
      </c>
      <c r="AW4632" t="s">
        <v>82</v>
      </c>
      <c r="AY4632" t="s">
        <v>4368</v>
      </c>
      <c r="AZ4632" t="s">
        <v>885</v>
      </c>
      <c r="BA4632" t="s">
        <v>147</v>
      </c>
      <c r="BB4632">
        <v>15317</v>
      </c>
      <c r="BC4632" t="s">
        <v>79</v>
      </c>
      <c r="BH4632" t="s">
        <v>17144</v>
      </c>
      <c r="BJ4632">
        <v>251836230</v>
      </c>
    </row>
    <row r="4633" spans="1:62" x14ac:dyDescent="0.25">
      <c r="A4633" t="s">
        <v>17282</v>
      </c>
      <c r="B4633" s="2">
        <v>43518</v>
      </c>
      <c r="C4633" t="s">
        <v>63</v>
      </c>
      <c r="D4633" s="3">
        <v>43472.385915636572</v>
      </c>
      <c r="E4633" t="s">
        <v>64</v>
      </c>
      <c r="F4633" s="2">
        <v>43556</v>
      </c>
      <c r="G4633" s="2">
        <v>43814</v>
      </c>
      <c r="H4633" t="s">
        <v>17283</v>
      </c>
      <c r="I4633" t="s">
        <v>17283</v>
      </c>
      <c r="J4633" t="s">
        <v>17284</v>
      </c>
      <c r="L4633" t="s">
        <v>4086</v>
      </c>
      <c r="M4633" t="s">
        <v>783</v>
      </c>
      <c r="N4633">
        <v>44321</v>
      </c>
      <c r="O4633" t="s">
        <v>70</v>
      </c>
      <c r="Q4633" t="s">
        <v>17285</v>
      </c>
      <c r="S4633" t="s">
        <v>72</v>
      </c>
      <c r="T4633" t="s">
        <v>12090</v>
      </c>
      <c r="U4633" t="s">
        <v>12091</v>
      </c>
      <c r="V4633" t="s">
        <v>12092</v>
      </c>
      <c r="W4633" t="s">
        <v>1165</v>
      </c>
      <c r="X4633" t="s">
        <v>1197</v>
      </c>
      <c r="Y4633" t="str">
        <f>"47-2061"</f>
        <v>47-2061</v>
      </c>
      <c r="Z4633" t="s">
        <v>326</v>
      </c>
      <c r="AA4633">
        <v>238110</v>
      </c>
      <c r="AB4633">
        <v>5</v>
      </c>
      <c r="AC4633">
        <v>5</v>
      </c>
      <c r="AD4633" t="s">
        <v>79</v>
      </c>
      <c r="AE4633" t="s">
        <v>80</v>
      </c>
      <c r="AF4633">
        <v>40</v>
      </c>
      <c r="AG4633" s="4">
        <v>0.33333333333333331</v>
      </c>
      <c r="AH4633" s="4">
        <v>0.66666666666666663</v>
      </c>
      <c r="AI4633" s="5">
        <v>23.17</v>
      </c>
      <c r="AJ4633">
        <v>34.76</v>
      </c>
      <c r="AK4633">
        <v>34.76</v>
      </c>
      <c r="AL4633" t="s">
        <v>81</v>
      </c>
      <c r="AM4633" t="s">
        <v>82</v>
      </c>
      <c r="AO4633" t="s">
        <v>83</v>
      </c>
      <c r="AR4633" t="s">
        <v>82</v>
      </c>
      <c r="AT4633" t="s">
        <v>82</v>
      </c>
      <c r="AW4633" t="s">
        <v>82</v>
      </c>
      <c r="AY4633" t="s">
        <v>4086</v>
      </c>
      <c r="AZ4633" t="s">
        <v>2541</v>
      </c>
      <c r="BA4633" t="s">
        <v>783</v>
      </c>
      <c r="BB4633">
        <v>44321</v>
      </c>
      <c r="BC4633" t="s">
        <v>79</v>
      </c>
      <c r="BH4633" t="s">
        <v>17286</v>
      </c>
      <c r="BJ4633">
        <v>392069911</v>
      </c>
    </row>
    <row r="4634" spans="1:62" x14ac:dyDescent="0.25">
      <c r="A4634" t="s">
        <v>17310</v>
      </c>
      <c r="B4634" s="2">
        <v>43518</v>
      </c>
      <c r="C4634" t="s">
        <v>63</v>
      </c>
      <c r="D4634" s="3">
        <v>43472.386588136571</v>
      </c>
      <c r="E4634" t="s">
        <v>64</v>
      </c>
      <c r="F4634" s="2">
        <v>43556</v>
      </c>
      <c r="G4634" s="2">
        <v>43814</v>
      </c>
      <c r="H4634" t="s">
        <v>17283</v>
      </c>
      <c r="I4634" t="s">
        <v>17283</v>
      </c>
      <c r="J4634" t="s">
        <v>17311</v>
      </c>
      <c r="L4634" t="s">
        <v>1364</v>
      </c>
      <c r="M4634" t="s">
        <v>783</v>
      </c>
      <c r="N4634">
        <v>45014</v>
      </c>
      <c r="O4634" t="s">
        <v>70</v>
      </c>
      <c r="Q4634" t="s">
        <v>17285</v>
      </c>
      <c r="S4634" t="s">
        <v>72</v>
      </c>
      <c r="T4634" t="s">
        <v>12090</v>
      </c>
      <c r="U4634" t="s">
        <v>12091</v>
      </c>
      <c r="V4634" t="s">
        <v>12092</v>
      </c>
      <c r="W4634" t="s">
        <v>1165</v>
      </c>
      <c r="X4634" t="s">
        <v>1197</v>
      </c>
      <c r="Y4634" t="str">
        <f>"47-2061"</f>
        <v>47-2061</v>
      </c>
      <c r="Z4634" t="s">
        <v>326</v>
      </c>
      <c r="AA4634">
        <v>238110</v>
      </c>
      <c r="AB4634">
        <v>5</v>
      </c>
      <c r="AC4634">
        <v>5</v>
      </c>
      <c r="AD4634" t="s">
        <v>79</v>
      </c>
      <c r="AE4634" t="s">
        <v>80</v>
      </c>
      <c r="AF4634">
        <v>40</v>
      </c>
      <c r="AG4634" s="4">
        <v>0.33333333333333331</v>
      </c>
      <c r="AH4634" s="4">
        <v>0.66666666666666663</v>
      </c>
      <c r="AI4634" s="5">
        <v>18.89</v>
      </c>
      <c r="AJ4634">
        <v>28.34</v>
      </c>
      <c r="AK4634">
        <v>28.34</v>
      </c>
      <c r="AL4634" t="s">
        <v>81</v>
      </c>
      <c r="AM4634" t="s">
        <v>82</v>
      </c>
      <c r="AO4634" t="s">
        <v>83</v>
      </c>
      <c r="AR4634" t="s">
        <v>82</v>
      </c>
      <c r="AT4634" t="s">
        <v>82</v>
      </c>
      <c r="AW4634" t="s">
        <v>72</v>
      </c>
      <c r="AX4634">
        <v>3</v>
      </c>
      <c r="AY4634" t="s">
        <v>1364</v>
      </c>
      <c r="AZ4634" t="s">
        <v>3250</v>
      </c>
      <c r="BA4634" t="s">
        <v>783</v>
      </c>
      <c r="BB4634">
        <v>45014</v>
      </c>
      <c r="BC4634" t="s">
        <v>79</v>
      </c>
      <c r="BH4634" t="s">
        <v>17311</v>
      </c>
      <c r="BJ4634">
        <v>392069911</v>
      </c>
    </row>
    <row r="4635" spans="1:62" x14ac:dyDescent="0.25">
      <c r="A4635" t="s">
        <v>17738</v>
      </c>
      <c r="B4635" s="2">
        <v>43518</v>
      </c>
      <c r="C4635" t="s">
        <v>63</v>
      </c>
      <c r="D4635" s="3">
        <v>43472.384927384257</v>
      </c>
      <c r="E4635" t="s">
        <v>64</v>
      </c>
      <c r="F4635" s="2">
        <v>43556</v>
      </c>
      <c r="G4635" s="2">
        <v>43833</v>
      </c>
      <c r="H4635" t="s">
        <v>16219</v>
      </c>
      <c r="I4635" t="s">
        <v>16220</v>
      </c>
      <c r="J4635" t="s">
        <v>16221</v>
      </c>
      <c r="L4635" t="s">
        <v>16222</v>
      </c>
      <c r="M4635" t="s">
        <v>207</v>
      </c>
      <c r="N4635">
        <v>1262</v>
      </c>
      <c r="O4635" t="s">
        <v>70</v>
      </c>
      <c r="Q4635" t="s">
        <v>16223</v>
      </c>
      <c r="S4635" t="s">
        <v>72</v>
      </c>
      <c r="T4635" t="s">
        <v>651</v>
      </c>
      <c r="U4635" t="s">
        <v>652</v>
      </c>
      <c r="V4635" t="s">
        <v>653</v>
      </c>
      <c r="W4635" t="s">
        <v>207</v>
      </c>
      <c r="X4635" t="s">
        <v>1427</v>
      </c>
      <c r="Y4635" t="str">
        <f>"37-2012"</f>
        <v>37-2012</v>
      </c>
      <c r="Z4635" t="s">
        <v>373</v>
      </c>
      <c r="AA4635">
        <v>721110</v>
      </c>
      <c r="AB4635">
        <v>3</v>
      </c>
      <c r="AC4635">
        <v>3</v>
      </c>
      <c r="AD4635" t="s">
        <v>79</v>
      </c>
      <c r="AE4635" t="s">
        <v>95</v>
      </c>
      <c r="AF4635">
        <v>35</v>
      </c>
      <c r="AG4635" s="4">
        <v>0.375</v>
      </c>
      <c r="AH4635" s="4">
        <v>0.66666666666666663</v>
      </c>
      <c r="AI4635" s="5">
        <v>12.84</v>
      </c>
      <c r="AJ4635">
        <v>19.260000000000002</v>
      </c>
      <c r="AK4635">
        <v>20.25</v>
      </c>
      <c r="AL4635" t="s">
        <v>81</v>
      </c>
      <c r="AM4635" t="s">
        <v>82</v>
      </c>
      <c r="AO4635" t="s">
        <v>83</v>
      </c>
      <c r="AR4635" t="s">
        <v>82</v>
      </c>
      <c r="AT4635" t="s">
        <v>82</v>
      </c>
      <c r="AW4635" t="s">
        <v>72</v>
      </c>
      <c r="AX4635">
        <v>6</v>
      </c>
      <c r="AY4635" t="s">
        <v>16222</v>
      </c>
      <c r="AZ4635" t="s">
        <v>16224</v>
      </c>
      <c r="BA4635" t="s">
        <v>207</v>
      </c>
      <c r="BB4635">
        <v>1262</v>
      </c>
      <c r="BC4635" t="s">
        <v>87</v>
      </c>
      <c r="BH4635" t="s">
        <v>16221</v>
      </c>
      <c r="BJ4635">
        <v>43492910</v>
      </c>
    </row>
    <row r="4636" spans="1:62" x14ac:dyDescent="0.25">
      <c r="A4636" t="s">
        <v>18045</v>
      </c>
      <c r="B4636" s="2">
        <v>43518</v>
      </c>
      <c r="C4636" t="s">
        <v>63</v>
      </c>
      <c r="D4636" s="3">
        <v>43472.386948703701</v>
      </c>
      <c r="E4636" t="s">
        <v>64</v>
      </c>
      <c r="F4636" s="2">
        <v>43556</v>
      </c>
      <c r="G4636" s="2">
        <v>43814</v>
      </c>
      <c r="H4636" t="s">
        <v>18046</v>
      </c>
      <c r="I4636" t="s">
        <v>18046</v>
      </c>
      <c r="J4636" t="s">
        <v>18047</v>
      </c>
      <c r="L4636" t="s">
        <v>9946</v>
      </c>
      <c r="M4636" t="s">
        <v>1165</v>
      </c>
      <c r="N4636">
        <v>57110</v>
      </c>
      <c r="O4636" t="s">
        <v>70</v>
      </c>
      <c r="Q4636" t="s">
        <v>18048</v>
      </c>
      <c r="S4636" t="s">
        <v>72</v>
      </c>
      <c r="T4636" t="s">
        <v>12090</v>
      </c>
      <c r="U4636" t="s">
        <v>12091</v>
      </c>
      <c r="V4636" t="s">
        <v>12092</v>
      </c>
      <c r="W4636" t="s">
        <v>1165</v>
      </c>
      <c r="X4636" t="s">
        <v>12671</v>
      </c>
      <c r="Y4636" t="str">
        <f>"37-3011"</f>
        <v>37-3011</v>
      </c>
      <c r="Z4636" t="s">
        <v>94</v>
      </c>
      <c r="AA4636">
        <v>561730</v>
      </c>
      <c r="AB4636">
        <v>3</v>
      </c>
      <c r="AC4636">
        <v>3</v>
      </c>
      <c r="AD4636" t="s">
        <v>79</v>
      </c>
      <c r="AE4636" t="s">
        <v>80</v>
      </c>
      <c r="AF4636">
        <v>40</v>
      </c>
      <c r="AG4636" s="4">
        <v>0.29166666666666669</v>
      </c>
      <c r="AH4636" s="4">
        <v>0.70833333333333337</v>
      </c>
      <c r="AI4636" s="5">
        <v>13.84</v>
      </c>
      <c r="AJ4636">
        <v>20.76</v>
      </c>
      <c r="AK4636">
        <v>20.76</v>
      </c>
      <c r="AL4636" t="s">
        <v>81</v>
      </c>
      <c r="AM4636" t="s">
        <v>82</v>
      </c>
      <c r="AO4636" t="s">
        <v>83</v>
      </c>
      <c r="AR4636" t="s">
        <v>82</v>
      </c>
      <c r="AT4636" t="s">
        <v>82</v>
      </c>
      <c r="AW4636" t="s">
        <v>72</v>
      </c>
      <c r="AX4636">
        <v>3</v>
      </c>
      <c r="AY4636" t="s">
        <v>9946</v>
      </c>
      <c r="AZ4636" t="s">
        <v>7703</v>
      </c>
      <c r="BA4636" t="s">
        <v>1165</v>
      </c>
      <c r="BB4636">
        <v>57110</v>
      </c>
      <c r="BC4636" t="s">
        <v>79</v>
      </c>
      <c r="BH4636" t="s">
        <v>18047</v>
      </c>
      <c r="BJ4636">
        <v>465395184</v>
      </c>
    </row>
    <row r="4637" spans="1:62" x14ac:dyDescent="0.25">
      <c r="A4637" t="s">
        <v>18165</v>
      </c>
      <c r="B4637" s="2">
        <v>43518</v>
      </c>
      <c r="C4637" t="s">
        <v>63</v>
      </c>
      <c r="D4637" s="3">
        <v>43472.38196859954</v>
      </c>
      <c r="E4637" t="s">
        <v>64</v>
      </c>
      <c r="F4637" s="2">
        <v>43556</v>
      </c>
      <c r="G4637" s="2">
        <v>43789</v>
      </c>
      <c r="H4637" t="s">
        <v>18166</v>
      </c>
      <c r="J4637" t="s">
        <v>18167</v>
      </c>
      <c r="K4637" t="s">
        <v>18168</v>
      </c>
      <c r="L4637" t="s">
        <v>5241</v>
      </c>
      <c r="M4637" t="s">
        <v>844</v>
      </c>
      <c r="N4637">
        <v>60124</v>
      </c>
      <c r="O4637" t="s">
        <v>70</v>
      </c>
      <c r="Q4637" t="s">
        <v>18169</v>
      </c>
      <c r="S4637" t="s">
        <v>72</v>
      </c>
      <c r="T4637" t="s">
        <v>1738</v>
      </c>
      <c r="U4637" t="s">
        <v>1739</v>
      </c>
      <c r="V4637" t="s">
        <v>1740</v>
      </c>
      <c r="W4637" t="s">
        <v>278</v>
      </c>
      <c r="X4637" t="s">
        <v>2013</v>
      </c>
      <c r="Y4637" t="str">
        <f>"37-3011"</f>
        <v>37-3011</v>
      </c>
      <c r="Z4637" t="s">
        <v>94</v>
      </c>
      <c r="AA4637">
        <v>561730</v>
      </c>
      <c r="AB4637">
        <v>10</v>
      </c>
      <c r="AC4637">
        <v>10</v>
      </c>
      <c r="AD4637" t="s">
        <v>79</v>
      </c>
      <c r="AE4637" t="s">
        <v>80</v>
      </c>
      <c r="AF4637">
        <v>40</v>
      </c>
      <c r="AG4637" s="4">
        <v>0.29166666666666669</v>
      </c>
      <c r="AH4637" s="4">
        <v>0.70833333333333337</v>
      </c>
      <c r="AI4637" s="5">
        <v>15.6</v>
      </c>
      <c r="AJ4637">
        <v>23.4</v>
      </c>
      <c r="AK4637">
        <v>23.4</v>
      </c>
      <c r="AL4637" t="s">
        <v>81</v>
      </c>
      <c r="AM4637" t="s">
        <v>82</v>
      </c>
      <c r="AO4637" t="s">
        <v>83</v>
      </c>
      <c r="AR4637" t="s">
        <v>82</v>
      </c>
      <c r="AT4637" t="s">
        <v>82</v>
      </c>
      <c r="AW4637" t="s">
        <v>82</v>
      </c>
      <c r="AY4637" t="s">
        <v>5241</v>
      </c>
      <c r="AZ4637" t="s">
        <v>17035</v>
      </c>
      <c r="BA4637" t="s">
        <v>844</v>
      </c>
      <c r="BB4637">
        <v>60124</v>
      </c>
      <c r="BC4637" t="s">
        <v>79</v>
      </c>
      <c r="BH4637" t="s">
        <v>18170</v>
      </c>
      <c r="BJ4637">
        <v>820677708</v>
      </c>
    </row>
    <row r="4638" spans="1:62" x14ac:dyDescent="0.25">
      <c r="A4638" t="s">
        <v>18312</v>
      </c>
      <c r="B4638" s="2">
        <v>43518</v>
      </c>
      <c r="C4638" t="s">
        <v>63</v>
      </c>
      <c r="D4638" s="3">
        <v>43472.387435590281</v>
      </c>
      <c r="E4638" t="s">
        <v>64</v>
      </c>
      <c r="F4638" s="2">
        <v>43556</v>
      </c>
      <c r="G4638" s="2">
        <v>43791</v>
      </c>
      <c r="H4638" t="s">
        <v>18313</v>
      </c>
      <c r="I4638" t="s">
        <v>18314</v>
      </c>
      <c r="J4638" t="s">
        <v>18315</v>
      </c>
      <c r="K4638" t="s">
        <v>18316</v>
      </c>
      <c r="L4638" t="s">
        <v>18317</v>
      </c>
      <c r="M4638" t="s">
        <v>783</v>
      </c>
      <c r="N4638">
        <v>43952</v>
      </c>
      <c r="O4638" t="s">
        <v>70</v>
      </c>
      <c r="Q4638" t="s">
        <v>18318</v>
      </c>
      <c r="S4638" t="s">
        <v>72</v>
      </c>
      <c r="T4638" t="s">
        <v>13303</v>
      </c>
      <c r="U4638" t="s">
        <v>3646</v>
      </c>
      <c r="V4638" t="s">
        <v>1757</v>
      </c>
      <c r="W4638" t="s">
        <v>278</v>
      </c>
      <c r="X4638" t="s">
        <v>18319</v>
      </c>
      <c r="Y4638" t="str">
        <f>"37-3011"</f>
        <v>37-3011</v>
      </c>
      <c r="Z4638" t="s">
        <v>94</v>
      </c>
      <c r="AA4638">
        <v>561730</v>
      </c>
      <c r="AB4638">
        <v>8</v>
      </c>
      <c r="AC4638">
        <v>8</v>
      </c>
      <c r="AD4638" t="s">
        <v>79</v>
      </c>
      <c r="AE4638" t="s">
        <v>80</v>
      </c>
      <c r="AF4638">
        <v>40</v>
      </c>
      <c r="AG4638" s="4">
        <v>0.29166666666666669</v>
      </c>
      <c r="AH4638" s="4">
        <v>0.64583333333333337</v>
      </c>
      <c r="AI4638" s="5">
        <v>11.47</v>
      </c>
      <c r="AJ4638">
        <v>17.21</v>
      </c>
      <c r="AL4638" t="s">
        <v>81</v>
      </c>
      <c r="AM4638" t="s">
        <v>82</v>
      </c>
      <c r="AO4638" t="s">
        <v>83</v>
      </c>
      <c r="AP4638" t="s">
        <v>130</v>
      </c>
      <c r="AQ4638" t="s">
        <v>130</v>
      </c>
      <c r="AR4638" t="s">
        <v>82</v>
      </c>
      <c r="AT4638" t="s">
        <v>82</v>
      </c>
      <c r="AW4638" t="s">
        <v>72</v>
      </c>
      <c r="AX4638">
        <v>3</v>
      </c>
      <c r="AY4638" t="s">
        <v>18320</v>
      </c>
      <c r="AZ4638" t="s">
        <v>713</v>
      </c>
      <c r="BA4638" t="s">
        <v>783</v>
      </c>
      <c r="BB4638">
        <v>43952</v>
      </c>
      <c r="BC4638" t="s">
        <v>79</v>
      </c>
      <c r="BH4638" t="s">
        <v>18321</v>
      </c>
      <c r="BI4638" t="s">
        <v>130</v>
      </c>
      <c r="BJ4638">
        <v>300827118</v>
      </c>
    </row>
    <row r="4639" spans="1:62" x14ac:dyDescent="0.25">
      <c r="A4639" t="s">
        <v>18374</v>
      </c>
      <c r="B4639" s="2">
        <v>43518</v>
      </c>
      <c r="C4639" t="s">
        <v>63</v>
      </c>
      <c r="D4639" s="3">
        <v>43472.383534849534</v>
      </c>
      <c r="E4639" t="s">
        <v>282</v>
      </c>
      <c r="F4639" s="2">
        <v>43556</v>
      </c>
      <c r="G4639" s="2">
        <v>43771</v>
      </c>
      <c r="H4639" t="s">
        <v>13097</v>
      </c>
      <c r="I4639" t="s">
        <v>13098</v>
      </c>
      <c r="J4639" t="s">
        <v>13099</v>
      </c>
      <c r="K4639" t="s">
        <v>67</v>
      </c>
      <c r="L4639" t="s">
        <v>12138</v>
      </c>
      <c r="M4639" t="s">
        <v>226</v>
      </c>
      <c r="N4639">
        <v>49757</v>
      </c>
      <c r="O4639" t="s">
        <v>70</v>
      </c>
      <c r="P4639" t="s">
        <v>67</v>
      </c>
      <c r="Q4639" t="s">
        <v>13100</v>
      </c>
      <c r="S4639" t="s">
        <v>72</v>
      </c>
      <c r="T4639" t="s">
        <v>9959</v>
      </c>
      <c r="U4639" t="s">
        <v>9960</v>
      </c>
      <c r="V4639" t="s">
        <v>3243</v>
      </c>
      <c r="W4639" t="s">
        <v>226</v>
      </c>
      <c r="X4639" t="s">
        <v>18375</v>
      </c>
      <c r="Y4639" t="str">
        <f>"39-6011"</f>
        <v>39-6011</v>
      </c>
      <c r="Z4639" t="s">
        <v>3264</v>
      </c>
      <c r="AA4639">
        <v>721110</v>
      </c>
      <c r="AB4639">
        <v>10</v>
      </c>
      <c r="AC4639">
        <v>9</v>
      </c>
      <c r="AD4639" t="s">
        <v>79</v>
      </c>
      <c r="AE4639" t="s">
        <v>80</v>
      </c>
      <c r="AF4639">
        <v>35</v>
      </c>
      <c r="AG4639" s="4">
        <v>0.25</v>
      </c>
      <c r="AH4639" s="4">
        <v>0.5625</v>
      </c>
      <c r="AI4639" s="5">
        <v>10.36</v>
      </c>
      <c r="AJ4639">
        <v>15.54</v>
      </c>
      <c r="AL4639" t="s">
        <v>81</v>
      </c>
      <c r="AM4639" t="s">
        <v>82</v>
      </c>
      <c r="AO4639" t="s">
        <v>83</v>
      </c>
      <c r="AR4639" t="s">
        <v>82</v>
      </c>
      <c r="AT4639" t="s">
        <v>82</v>
      </c>
      <c r="AW4639" t="s">
        <v>82</v>
      </c>
      <c r="AY4639" t="s">
        <v>12138</v>
      </c>
      <c r="AZ4639" t="s">
        <v>10246</v>
      </c>
      <c r="BA4639" t="s">
        <v>226</v>
      </c>
      <c r="BB4639">
        <v>49757</v>
      </c>
      <c r="BC4639" t="s">
        <v>87</v>
      </c>
      <c r="BH4639" t="s">
        <v>13099</v>
      </c>
      <c r="BI4639" t="s">
        <v>67</v>
      </c>
      <c r="BJ4639">
        <v>471871934</v>
      </c>
    </row>
    <row r="4640" spans="1:62" x14ac:dyDescent="0.25">
      <c r="A4640" t="s">
        <v>18571</v>
      </c>
      <c r="B4640" s="2">
        <v>43518</v>
      </c>
      <c r="C4640" t="s">
        <v>63</v>
      </c>
      <c r="D4640" s="3">
        <v>43472.385888414348</v>
      </c>
      <c r="E4640" t="s">
        <v>64</v>
      </c>
      <c r="F4640" s="2">
        <v>43556</v>
      </c>
      <c r="G4640" s="2">
        <v>43756</v>
      </c>
      <c r="H4640" t="s">
        <v>18572</v>
      </c>
      <c r="J4640" t="s">
        <v>18573</v>
      </c>
      <c r="L4640" t="s">
        <v>18574</v>
      </c>
      <c r="M4640" t="s">
        <v>207</v>
      </c>
      <c r="N4640">
        <v>2564</v>
      </c>
      <c r="O4640" t="s">
        <v>70</v>
      </c>
      <c r="Q4640" t="s">
        <v>18575</v>
      </c>
      <c r="S4640" t="s">
        <v>72</v>
      </c>
      <c r="T4640" t="s">
        <v>651</v>
      </c>
      <c r="U4640" t="s">
        <v>652</v>
      </c>
      <c r="V4640" t="s">
        <v>653</v>
      </c>
      <c r="W4640" t="s">
        <v>207</v>
      </c>
      <c r="X4640" t="s">
        <v>18576</v>
      </c>
      <c r="Y4640" t="str">
        <f>"35-1012"</f>
        <v>35-1012</v>
      </c>
      <c r="Z4640" t="s">
        <v>598</v>
      </c>
      <c r="AA4640">
        <v>713910</v>
      </c>
      <c r="AB4640">
        <v>1</v>
      </c>
      <c r="AC4640">
        <v>1</v>
      </c>
      <c r="AD4640" t="s">
        <v>79</v>
      </c>
      <c r="AE4640" t="s">
        <v>80</v>
      </c>
      <c r="AF4640">
        <v>35</v>
      </c>
      <c r="AG4640" s="4">
        <v>0.29166666666666669</v>
      </c>
      <c r="AH4640" s="4">
        <v>0.58333333333333337</v>
      </c>
      <c r="AI4640" s="6">
        <v>30</v>
      </c>
      <c r="AJ4640">
        <v>45</v>
      </c>
      <c r="AL4640" t="s">
        <v>81</v>
      </c>
      <c r="AM4640" t="s">
        <v>72</v>
      </c>
      <c r="AN4640">
        <v>15</v>
      </c>
      <c r="AO4640" t="s">
        <v>83</v>
      </c>
      <c r="AR4640" t="s">
        <v>82</v>
      </c>
      <c r="AT4640" t="s">
        <v>82</v>
      </c>
      <c r="AW4640" t="s">
        <v>72</v>
      </c>
      <c r="AX4640">
        <v>12</v>
      </c>
      <c r="AY4640" t="s">
        <v>18574</v>
      </c>
      <c r="AZ4640" t="s">
        <v>10205</v>
      </c>
      <c r="BA4640" t="s">
        <v>207</v>
      </c>
      <c r="BB4640">
        <v>2564</v>
      </c>
      <c r="BC4640" t="s">
        <v>87</v>
      </c>
      <c r="BH4640" t="s">
        <v>18577</v>
      </c>
      <c r="BJ4640">
        <v>43282515</v>
      </c>
    </row>
    <row r="4641" spans="1:62" x14ac:dyDescent="0.25">
      <c r="A4641" t="s">
        <v>18628</v>
      </c>
      <c r="B4641" s="2">
        <v>43518</v>
      </c>
      <c r="C4641" t="s">
        <v>63</v>
      </c>
      <c r="D4641" s="3">
        <v>43472.383913275466</v>
      </c>
      <c r="E4641" t="s">
        <v>282</v>
      </c>
      <c r="F4641" s="2">
        <v>43556</v>
      </c>
      <c r="G4641" s="2">
        <v>43771</v>
      </c>
      <c r="H4641" t="s">
        <v>13097</v>
      </c>
      <c r="I4641" t="s">
        <v>13098</v>
      </c>
      <c r="J4641" t="s">
        <v>13099</v>
      </c>
      <c r="K4641" t="s">
        <v>67</v>
      </c>
      <c r="L4641" t="s">
        <v>12138</v>
      </c>
      <c r="M4641" t="s">
        <v>226</v>
      </c>
      <c r="N4641">
        <v>49757</v>
      </c>
      <c r="O4641" t="s">
        <v>70</v>
      </c>
      <c r="P4641" t="s">
        <v>67</v>
      </c>
      <c r="Q4641" t="s">
        <v>13100</v>
      </c>
      <c r="S4641" t="s">
        <v>72</v>
      </c>
      <c r="T4641" t="s">
        <v>9959</v>
      </c>
      <c r="U4641" t="s">
        <v>9960</v>
      </c>
      <c r="V4641" t="s">
        <v>3243</v>
      </c>
      <c r="W4641" t="s">
        <v>226</v>
      </c>
      <c r="X4641" t="s">
        <v>1533</v>
      </c>
      <c r="Y4641" t="str">
        <f>"35-3031"</f>
        <v>35-3031</v>
      </c>
      <c r="Z4641" t="s">
        <v>410</v>
      </c>
      <c r="AA4641">
        <v>721110</v>
      </c>
      <c r="AB4641">
        <v>44</v>
      </c>
      <c r="AC4641">
        <v>39</v>
      </c>
      <c r="AD4641" t="s">
        <v>79</v>
      </c>
      <c r="AE4641" t="s">
        <v>80</v>
      </c>
      <c r="AF4641">
        <v>35</v>
      </c>
      <c r="AG4641" s="4">
        <v>0.25</v>
      </c>
      <c r="AH4641" s="4">
        <v>0.5625</v>
      </c>
      <c r="AI4641" s="5">
        <v>11.85</v>
      </c>
      <c r="AJ4641">
        <v>17.78</v>
      </c>
      <c r="AL4641" t="s">
        <v>81</v>
      </c>
      <c r="AM4641" t="s">
        <v>82</v>
      </c>
      <c r="AO4641" t="s">
        <v>83</v>
      </c>
      <c r="AR4641" t="s">
        <v>82</v>
      </c>
      <c r="AT4641" t="s">
        <v>82</v>
      </c>
      <c r="AW4641" t="s">
        <v>82</v>
      </c>
      <c r="AY4641" t="s">
        <v>12138</v>
      </c>
      <c r="AZ4641" t="s">
        <v>10246</v>
      </c>
      <c r="BA4641" t="s">
        <v>226</v>
      </c>
      <c r="BB4641">
        <v>49757</v>
      </c>
      <c r="BC4641" t="s">
        <v>87</v>
      </c>
      <c r="BH4641" t="s">
        <v>13099</v>
      </c>
      <c r="BI4641" t="s">
        <v>67</v>
      </c>
      <c r="BJ4641">
        <v>471871934</v>
      </c>
    </row>
    <row r="4642" spans="1:62" x14ac:dyDescent="0.25">
      <c r="A4642" t="s">
        <v>18694</v>
      </c>
      <c r="B4642" s="2">
        <v>43518</v>
      </c>
      <c r="C4642" t="s">
        <v>63</v>
      </c>
      <c r="D4642" s="3">
        <v>43472.387231840279</v>
      </c>
      <c r="E4642" t="s">
        <v>64</v>
      </c>
      <c r="F4642" s="2">
        <v>43556</v>
      </c>
      <c r="G4642" s="2">
        <v>43833</v>
      </c>
      <c r="H4642" t="s">
        <v>18695</v>
      </c>
      <c r="J4642" t="s">
        <v>18696</v>
      </c>
      <c r="K4642" t="s">
        <v>18697</v>
      </c>
      <c r="L4642" t="s">
        <v>18698</v>
      </c>
      <c r="M4642" t="s">
        <v>207</v>
      </c>
      <c r="N4642">
        <v>1778</v>
      </c>
      <c r="O4642" t="s">
        <v>70</v>
      </c>
      <c r="Q4642" t="s">
        <v>18699</v>
      </c>
      <c r="S4642" t="s">
        <v>72</v>
      </c>
      <c r="T4642" t="s">
        <v>651</v>
      </c>
      <c r="U4642" t="s">
        <v>652</v>
      </c>
      <c r="V4642" t="s">
        <v>653</v>
      </c>
      <c r="W4642" t="s">
        <v>207</v>
      </c>
      <c r="X4642" t="s">
        <v>1533</v>
      </c>
      <c r="Y4642" t="str">
        <f>"35-3031"</f>
        <v>35-3031</v>
      </c>
      <c r="Z4642" t="s">
        <v>410</v>
      </c>
      <c r="AA4642">
        <v>721110</v>
      </c>
      <c r="AB4642">
        <v>23</v>
      </c>
      <c r="AC4642">
        <v>23</v>
      </c>
      <c r="AD4642" t="s">
        <v>79</v>
      </c>
      <c r="AE4642" t="s">
        <v>80</v>
      </c>
      <c r="AF4642">
        <v>40</v>
      </c>
      <c r="AG4642" s="4">
        <v>0.25</v>
      </c>
      <c r="AH4642" s="4">
        <v>0.58333333333333337</v>
      </c>
      <c r="AI4642" s="5">
        <v>13.06</v>
      </c>
      <c r="AJ4642">
        <v>19.59</v>
      </c>
      <c r="AL4642" t="s">
        <v>81</v>
      </c>
      <c r="AM4642" t="s">
        <v>82</v>
      </c>
      <c r="AO4642" t="s">
        <v>83</v>
      </c>
      <c r="AR4642" t="s">
        <v>82</v>
      </c>
      <c r="AT4642" t="s">
        <v>82</v>
      </c>
      <c r="AW4642" t="s">
        <v>72</v>
      </c>
      <c r="AX4642">
        <v>3</v>
      </c>
      <c r="AY4642" t="s">
        <v>10205</v>
      </c>
      <c r="AZ4642" t="s">
        <v>10205</v>
      </c>
      <c r="BA4642" t="s">
        <v>207</v>
      </c>
      <c r="BB4642">
        <v>2554</v>
      </c>
      <c r="BC4642" t="s">
        <v>79</v>
      </c>
      <c r="BH4642" t="s">
        <v>18700</v>
      </c>
      <c r="BJ4642">
        <v>42275792</v>
      </c>
    </row>
    <row r="4643" spans="1:62" x14ac:dyDescent="0.25">
      <c r="A4643" t="s">
        <v>18770</v>
      </c>
      <c r="B4643" s="2">
        <v>43518</v>
      </c>
      <c r="C4643" t="s">
        <v>63</v>
      </c>
      <c r="D4643" s="3">
        <v>43472.383147858796</v>
      </c>
      <c r="E4643" t="s">
        <v>64</v>
      </c>
      <c r="F4643" s="2">
        <v>43556</v>
      </c>
      <c r="G4643" s="2">
        <v>43771</v>
      </c>
      <c r="H4643" t="s">
        <v>13097</v>
      </c>
      <c r="I4643" t="s">
        <v>13098</v>
      </c>
      <c r="J4643" t="s">
        <v>13099</v>
      </c>
      <c r="K4643" t="s">
        <v>67</v>
      </c>
      <c r="L4643" t="s">
        <v>12138</v>
      </c>
      <c r="M4643" t="s">
        <v>226</v>
      </c>
      <c r="N4643">
        <v>49757</v>
      </c>
      <c r="O4643" t="s">
        <v>70</v>
      </c>
      <c r="P4643" t="s">
        <v>67</v>
      </c>
      <c r="Q4643" t="s">
        <v>13100</v>
      </c>
      <c r="S4643" t="s">
        <v>72</v>
      </c>
      <c r="T4643" t="s">
        <v>9959</v>
      </c>
      <c r="U4643" t="s">
        <v>9960</v>
      </c>
      <c r="V4643" t="s">
        <v>3243</v>
      </c>
      <c r="W4643" t="s">
        <v>226</v>
      </c>
      <c r="X4643" t="s">
        <v>18771</v>
      </c>
      <c r="Y4643" t="str">
        <f>"43-4081"</f>
        <v>43-4081</v>
      </c>
      <c r="Z4643" t="s">
        <v>1983</v>
      </c>
      <c r="AA4643">
        <v>721110</v>
      </c>
      <c r="AB4643">
        <v>5</v>
      </c>
      <c r="AC4643">
        <v>5</v>
      </c>
      <c r="AD4643" t="s">
        <v>79</v>
      </c>
      <c r="AE4643" t="s">
        <v>80</v>
      </c>
      <c r="AF4643">
        <v>35</v>
      </c>
      <c r="AG4643" s="4">
        <v>0.29166666666666669</v>
      </c>
      <c r="AH4643" s="4">
        <v>0.60416666666666663</v>
      </c>
      <c r="AI4643" s="5">
        <v>10.29</v>
      </c>
      <c r="AJ4643">
        <v>15.44</v>
      </c>
      <c r="AL4643" t="s">
        <v>81</v>
      </c>
      <c r="AM4643" t="s">
        <v>82</v>
      </c>
      <c r="AO4643" t="s">
        <v>83</v>
      </c>
      <c r="AR4643" t="s">
        <v>82</v>
      </c>
      <c r="AT4643" t="s">
        <v>82</v>
      </c>
      <c r="AW4643" t="s">
        <v>82</v>
      </c>
      <c r="AY4643" t="s">
        <v>12138</v>
      </c>
      <c r="AZ4643" t="s">
        <v>10246</v>
      </c>
      <c r="BA4643" t="s">
        <v>226</v>
      </c>
      <c r="BB4643">
        <v>49757</v>
      </c>
      <c r="BC4643" t="s">
        <v>87</v>
      </c>
      <c r="BH4643" t="s">
        <v>13099</v>
      </c>
      <c r="BI4643" t="s">
        <v>67</v>
      </c>
      <c r="BJ4643">
        <v>471871934</v>
      </c>
    </row>
    <row r="4644" spans="1:62" x14ac:dyDescent="0.25">
      <c r="A4644" t="s">
        <v>19116</v>
      </c>
      <c r="B4644" s="2">
        <v>43518</v>
      </c>
      <c r="C4644" t="s">
        <v>63</v>
      </c>
      <c r="D4644" s="3">
        <v>43472.388620092592</v>
      </c>
      <c r="E4644" t="s">
        <v>64</v>
      </c>
      <c r="F4644" s="2">
        <v>43556</v>
      </c>
      <c r="G4644" s="2">
        <v>43784</v>
      </c>
      <c r="H4644" t="s">
        <v>19117</v>
      </c>
      <c r="J4644" t="s">
        <v>19118</v>
      </c>
      <c r="L4644" t="s">
        <v>19119</v>
      </c>
      <c r="M4644" t="s">
        <v>783</v>
      </c>
      <c r="N4644">
        <v>43035</v>
      </c>
      <c r="O4644" t="s">
        <v>70</v>
      </c>
      <c r="Q4644" t="s">
        <v>19120</v>
      </c>
      <c r="S4644" t="s">
        <v>72</v>
      </c>
      <c r="T4644" t="s">
        <v>7052</v>
      </c>
      <c r="U4644" t="s">
        <v>6798</v>
      </c>
      <c r="V4644" t="s">
        <v>6799</v>
      </c>
      <c r="W4644" t="s">
        <v>783</v>
      </c>
      <c r="X4644" t="s">
        <v>93</v>
      </c>
      <c r="Y4644" t="str">
        <f>"37-3011"</f>
        <v>37-3011</v>
      </c>
      <c r="Z4644" t="s">
        <v>94</v>
      </c>
      <c r="AA4644">
        <v>561730</v>
      </c>
      <c r="AB4644">
        <v>5</v>
      </c>
      <c r="AC4644">
        <v>5</v>
      </c>
      <c r="AD4644" t="s">
        <v>79</v>
      </c>
      <c r="AE4644" t="s">
        <v>95</v>
      </c>
      <c r="AF4644">
        <v>40</v>
      </c>
      <c r="AG4644" s="4">
        <v>0.375</v>
      </c>
      <c r="AH4644" s="4">
        <v>0.70833333333333337</v>
      </c>
      <c r="AI4644" s="5">
        <v>13.83</v>
      </c>
      <c r="AJ4644">
        <v>20.75</v>
      </c>
      <c r="AK4644">
        <v>20.75</v>
      </c>
      <c r="AL4644" t="s">
        <v>81</v>
      </c>
      <c r="AM4644" t="s">
        <v>82</v>
      </c>
      <c r="AO4644" t="s">
        <v>83</v>
      </c>
      <c r="AR4644" t="s">
        <v>82</v>
      </c>
      <c r="AT4644" t="s">
        <v>82</v>
      </c>
      <c r="AW4644" t="s">
        <v>82</v>
      </c>
      <c r="AY4644" t="s">
        <v>19119</v>
      </c>
      <c r="AZ4644" t="s">
        <v>1966</v>
      </c>
      <c r="BA4644" t="s">
        <v>783</v>
      </c>
      <c r="BB4644">
        <v>43035</v>
      </c>
      <c r="BC4644" t="s">
        <v>79</v>
      </c>
      <c r="BH4644" t="s">
        <v>19118</v>
      </c>
      <c r="BJ4644">
        <v>311712893</v>
      </c>
    </row>
    <row r="4645" spans="1:62" x14ac:dyDescent="0.25">
      <c r="A4645" t="s">
        <v>19275</v>
      </c>
      <c r="B4645" s="2">
        <v>43518</v>
      </c>
      <c r="C4645" t="s">
        <v>63</v>
      </c>
      <c r="D4645" s="3">
        <v>43472.386587604167</v>
      </c>
      <c r="E4645" t="s">
        <v>64</v>
      </c>
      <c r="F4645" s="2">
        <v>43556</v>
      </c>
      <c r="G4645" s="2">
        <v>43769</v>
      </c>
      <c r="H4645" t="s">
        <v>18695</v>
      </c>
      <c r="J4645" t="s">
        <v>18696</v>
      </c>
      <c r="K4645" t="s">
        <v>18697</v>
      </c>
      <c r="L4645" t="s">
        <v>18698</v>
      </c>
      <c r="M4645" t="s">
        <v>207</v>
      </c>
      <c r="N4645">
        <v>1778</v>
      </c>
      <c r="O4645" t="s">
        <v>70</v>
      </c>
      <c r="Q4645" t="s">
        <v>18699</v>
      </c>
      <c r="S4645" t="s">
        <v>72</v>
      </c>
      <c r="T4645" t="s">
        <v>651</v>
      </c>
      <c r="U4645" t="s">
        <v>652</v>
      </c>
      <c r="V4645" t="s">
        <v>653</v>
      </c>
      <c r="W4645" t="s">
        <v>207</v>
      </c>
      <c r="X4645" t="s">
        <v>1500</v>
      </c>
      <c r="Y4645" t="str">
        <f>"35-2014"</f>
        <v>35-2014</v>
      </c>
      <c r="Z4645" t="s">
        <v>301</v>
      </c>
      <c r="AA4645">
        <v>721110</v>
      </c>
      <c r="AB4645">
        <v>12</v>
      </c>
      <c r="AC4645">
        <v>12</v>
      </c>
      <c r="AD4645" t="s">
        <v>79</v>
      </c>
      <c r="AE4645" t="s">
        <v>80</v>
      </c>
      <c r="AF4645">
        <v>40</v>
      </c>
      <c r="AG4645" s="4">
        <v>0.25</v>
      </c>
      <c r="AH4645" s="4">
        <v>0.58333333333333337</v>
      </c>
      <c r="AI4645" s="5">
        <v>15.75</v>
      </c>
      <c r="AJ4645">
        <v>23.63</v>
      </c>
      <c r="AK4645">
        <v>45</v>
      </c>
      <c r="AL4645" t="s">
        <v>81</v>
      </c>
      <c r="AM4645" t="s">
        <v>82</v>
      </c>
      <c r="AO4645" t="s">
        <v>83</v>
      </c>
      <c r="AR4645" t="s">
        <v>82</v>
      </c>
      <c r="AT4645" t="s">
        <v>82</v>
      </c>
      <c r="AW4645" t="s">
        <v>72</v>
      </c>
      <c r="AX4645">
        <v>6</v>
      </c>
      <c r="AY4645" t="s">
        <v>10205</v>
      </c>
      <c r="AZ4645" t="s">
        <v>10205</v>
      </c>
      <c r="BA4645" t="s">
        <v>207</v>
      </c>
      <c r="BB4645">
        <v>2554</v>
      </c>
      <c r="BC4645" t="s">
        <v>79</v>
      </c>
      <c r="BH4645" t="s">
        <v>18700</v>
      </c>
      <c r="BJ4645">
        <v>42275792</v>
      </c>
    </row>
    <row r="4646" spans="1:62" x14ac:dyDescent="0.25">
      <c r="A4646" t="s">
        <v>19511</v>
      </c>
      <c r="B4646" s="2">
        <v>43518</v>
      </c>
      <c r="C4646" t="s">
        <v>63</v>
      </c>
      <c r="D4646" s="3">
        <v>43472.387309120371</v>
      </c>
      <c r="E4646" t="s">
        <v>64</v>
      </c>
      <c r="F4646" s="2">
        <v>43556</v>
      </c>
      <c r="G4646" s="2">
        <v>43833</v>
      </c>
      <c r="H4646" t="s">
        <v>18695</v>
      </c>
      <c r="J4646" t="s">
        <v>18696</v>
      </c>
      <c r="K4646" t="s">
        <v>18697</v>
      </c>
      <c r="L4646" t="s">
        <v>18698</v>
      </c>
      <c r="M4646" t="s">
        <v>207</v>
      </c>
      <c r="N4646">
        <v>1778</v>
      </c>
      <c r="O4646" t="s">
        <v>70</v>
      </c>
      <c r="Q4646" t="s">
        <v>18699</v>
      </c>
      <c r="S4646" t="s">
        <v>72</v>
      </c>
      <c r="T4646" t="s">
        <v>651</v>
      </c>
      <c r="U4646" t="s">
        <v>652</v>
      </c>
      <c r="V4646" t="s">
        <v>653</v>
      </c>
      <c r="W4646" t="s">
        <v>207</v>
      </c>
      <c r="X4646" t="s">
        <v>1500</v>
      </c>
      <c r="Y4646" t="str">
        <f>"35-2014"</f>
        <v>35-2014</v>
      </c>
      <c r="Z4646" t="s">
        <v>301</v>
      </c>
      <c r="AA4646">
        <v>721110</v>
      </c>
      <c r="AB4646">
        <v>7</v>
      </c>
      <c r="AC4646">
        <v>7</v>
      </c>
      <c r="AD4646" t="s">
        <v>79</v>
      </c>
      <c r="AE4646" t="s">
        <v>80</v>
      </c>
      <c r="AF4646">
        <v>40</v>
      </c>
      <c r="AG4646" s="4">
        <v>0.25</v>
      </c>
      <c r="AH4646" s="4">
        <v>0.58333333333333337</v>
      </c>
      <c r="AI4646" s="5">
        <v>15.75</v>
      </c>
      <c r="AJ4646">
        <v>23.63</v>
      </c>
      <c r="AK4646">
        <v>45</v>
      </c>
      <c r="AL4646" t="s">
        <v>81</v>
      </c>
      <c r="AM4646" t="s">
        <v>82</v>
      </c>
      <c r="AO4646" t="s">
        <v>83</v>
      </c>
      <c r="AR4646" t="s">
        <v>82</v>
      </c>
      <c r="AT4646" t="s">
        <v>82</v>
      </c>
      <c r="AW4646" t="s">
        <v>72</v>
      </c>
      <c r="AX4646">
        <v>6</v>
      </c>
      <c r="AY4646" t="s">
        <v>10205</v>
      </c>
      <c r="AZ4646" t="s">
        <v>10205</v>
      </c>
      <c r="BA4646" t="s">
        <v>207</v>
      </c>
      <c r="BB4646">
        <v>2554</v>
      </c>
      <c r="BC4646" t="s">
        <v>79</v>
      </c>
      <c r="BH4646" t="s">
        <v>18700</v>
      </c>
      <c r="BJ4646">
        <v>42275792</v>
      </c>
    </row>
    <row r="4647" spans="1:62" x14ac:dyDescent="0.25">
      <c r="A4647" t="s">
        <v>19908</v>
      </c>
      <c r="B4647" s="2">
        <v>43518</v>
      </c>
      <c r="C4647" t="s">
        <v>63</v>
      </c>
      <c r="D4647" s="3">
        <v>43472.382884780091</v>
      </c>
      <c r="E4647" t="s">
        <v>64</v>
      </c>
      <c r="F4647" s="2">
        <v>43556</v>
      </c>
      <c r="G4647" s="2">
        <v>43814</v>
      </c>
      <c r="H4647" t="s">
        <v>19909</v>
      </c>
      <c r="J4647" t="s">
        <v>19910</v>
      </c>
      <c r="L4647" t="s">
        <v>19911</v>
      </c>
      <c r="M4647" t="s">
        <v>232</v>
      </c>
      <c r="N4647">
        <v>11704</v>
      </c>
      <c r="O4647" t="s">
        <v>70</v>
      </c>
      <c r="Q4647" t="s">
        <v>19912</v>
      </c>
      <c r="S4647" t="s">
        <v>72</v>
      </c>
      <c r="T4647" t="s">
        <v>11901</v>
      </c>
      <c r="U4647" t="s">
        <v>11902</v>
      </c>
      <c r="V4647" t="s">
        <v>8610</v>
      </c>
      <c r="W4647" t="s">
        <v>232</v>
      </c>
      <c r="X4647" t="s">
        <v>106</v>
      </c>
      <c r="Y4647" t="str">
        <f>"37-3011"</f>
        <v>37-3011</v>
      </c>
      <c r="Z4647" t="s">
        <v>94</v>
      </c>
      <c r="AA4647">
        <v>561730</v>
      </c>
      <c r="AB4647">
        <v>7</v>
      </c>
      <c r="AC4647">
        <v>7</v>
      </c>
      <c r="AD4647" t="s">
        <v>79</v>
      </c>
      <c r="AE4647" t="s">
        <v>80</v>
      </c>
      <c r="AF4647">
        <v>40</v>
      </c>
      <c r="AG4647" s="4">
        <v>0.33333333333333331</v>
      </c>
      <c r="AH4647" s="4">
        <v>0.66666666666666663</v>
      </c>
      <c r="AI4647" s="5">
        <v>16.34</v>
      </c>
      <c r="AJ4647">
        <v>24.51</v>
      </c>
      <c r="AK4647">
        <v>24.51</v>
      </c>
      <c r="AL4647" t="s">
        <v>81</v>
      </c>
      <c r="AM4647" t="s">
        <v>82</v>
      </c>
      <c r="AO4647" t="s">
        <v>83</v>
      </c>
      <c r="AR4647" t="s">
        <v>82</v>
      </c>
      <c r="AT4647" t="s">
        <v>82</v>
      </c>
      <c r="AW4647" t="s">
        <v>82</v>
      </c>
      <c r="AY4647" t="s">
        <v>19913</v>
      </c>
      <c r="AZ4647" t="s">
        <v>6542</v>
      </c>
      <c r="BA4647" t="s">
        <v>232</v>
      </c>
      <c r="BB4647">
        <v>11704</v>
      </c>
      <c r="BC4647" t="s">
        <v>79</v>
      </c>
      <c r="BH4647" t="s">
        <v>19914</v>
      </c>
      <c r="BJ4647">
        <v>800693006</v>
      </c>
    </row>
    <row r="4648" spans="1:62" x14ac:dyDescent="0.25">
      <c r="A4648" t="s">
        <v>20150</v>
      </c>
      <c r="B4648" s="2">
        <v>43518</v>
      </c>
      <c r="C4648" t="s">
        <v>63</v>
      </c>
      <c r="D4648" s="3">
        <v>43472.384056423609</v>
      </c>
      <c r="E4648" t="s">
        <v>64</v>
      </c>
      <c r="F4648" s="2">
        <v>43556</v>
      </c>
      <c r="G4648" s="2">
        <v>43768</v>
      </c>
      <c r="H4648" t="s">
        <v>19797</v>
      </c>
      <c r="I4648" t="s">
        <v>19798</v>
      </c>
      <c r="J4648" t="s">
        <v>19799</v>
      </c>
      <c r="L4648" t="s">
        <v>19800</v>
      </c>
      <c r="M4648" t="s">
        <v>207</v>
      </c>
      <c r="N4648">
        <v>2557</v>
      </c>
      <c r="O4648" t="s">
        <v>70</v>
      </c>
      <c r="Q4648" t="s">
        <v>19801</v>
      </c>
      <c r="S4648" t="s">
        <v>72</v>
      </c>
      <c r="T4648" t="s">
        <v>651</v>
      </c>
      <c r="U4648" t="s">
        <v>652</v>
      </c>
      <c r="V4648" t="s">
        <v>653</v>
      </c>
      <c r="W4648" t="s">
        <v>207</v>
      </c>
      <c r="X4648" t="s">
        <v>1427</v>
      </c>
      <c r="Y4648" t="str">
        <f>"37-2012"</f>
        <v>37-2012</v>
      </c>
      <c r="Z4648" t="s">
        <v>373</v>
      </c>
      <c r="AA4648">
        <v>721110</v>
      </c>
      <c r="AB4648">
        <v>9</v>
      </c>
      <c r="AC4648">
        <v>9</v>
      </c>
      <c r="AD4648" t="s">
        <v>79</v>
      </c>
      <c r="AE4648" t="s">
        <v>95</v>
      </c>
      <c r="AF4648">
        <v>40</v>
      </c>
      <c r="AG4648" s="4">
        <v>0.375</v>
      </c>
      <c r="AH4648" s="4">
        <v>0.70833333333333337</v>
      </c>
      <c r="AI4648" s="5">
        <v>15.24</v>
      </c>
      <c r="AJ4648">
        <v>22.86</v>
      </c>
      <c r="AL4648" t="s">
        <v>81</v>
      </c>
      <c r="AM4648" t="s">
        <v>82</v>
      </c>
      <c r="AO4648" t="s">
        <v>83</v>
      </c>
      <c r="AR4648" t="s">
        <v>82</v>
      </c>
      <c r="AT4648" t="s">
        <v>82</v>
      </c>
      <c r="AW4648" t="s">
        <v>72</v>
      </c>
      <c r="AX4648">
        <v>3</v>
      </c>
      <c r="AY4648" t="s">
        <v>19800</v>
      </c>
      <c r="AZ4648" t="s">
        <v>5453</v>
      </c>
      <c r="BA4648" t="s">
        <v>207</v>
      </c>
      <c r="BB4648">
        <v>2557</v>
      </c>
      <c r="BC4648" t="s">
        <v>87</v>
      </c>
      <c r="BH4648" t="s">
        <v>19799</v>
      </c>
      <c r="BJ4648">
        <v>473894290</v>
      </c>
    </row>
    <row r="4649" spans="1:62" x14ac:dyDescent="0.25">
      <c r="A4649" t="s">
        <v>20564</v>
      </c>
      <c r="B4649" s="2">
        <v>43518</v>
      </c>
      <c r="C4649" t="s">
        <v>63</v>
      </c>
      <c r="D4649" s="3">
        <v>43472.387209814813</v>
      </c>
      <c r="E4649" t="s">
        <v>64</v>
      </c>
      <c r="F4649" s="2">
        <v>43556</v>
      </c>
      <c r="G4649" s="2">
        <v>43753</v>
      </c>
      <c r="H4649" t="s">
        <v>20565</v>
      </c>
      <c r="I4649" t="s">
        <v>20566</v>
      </c>
      <c r="J4649" t="s">
        <v>20567</v>
      </c>
      <c r="L4649" t="s">
        <v>20568</v>
      </c>
      <c r="M4649" t="s">
        <v>308</v>
      </c>
      <c r="N4649">
        <v>8753</v>
      </c>
      <c r="O4649" t="s">
        <v>70</v>
      </c>
      <c r="Q4649" t="s">
        <v>20569</v>
      </c>
      <c r="S4649" t="s">
        <v>72</v>
      </c>
      <c r="T4649" t="s">
        <v>13303</v>
      </c>
      <c r="U4649" t="s">
        <v>3646</v>
      </c>
      <c r="V4649" t="s">
        <v>1757</v>
      </c>
      <c r="W4649" t="s">
        <v>278</v>
      </c>
      <c r="X4649" t="s">
        <v>20570</v>
      </c>
      <c r="Y4649" t="str">
        <f>"37-2011"</f>
        <v>37-2011</v>
      </c>
      <c r="Z4649" t="s">
        <v>424</v>
      </c>
      <c r="AA4649">
        <v>713110</v>
      </c>
      <c r="AB4649">
        <v>2</v>
      </c>
      <c r="AC4649">
        <v>2</v>
      </c>
      <c r="AD4649" t="s">
        <v>79</v>
      </c>
      <c r="AE4649" t="s">
        <v>80</v>
      </c>
      <c r="AF4649">
        <v>40</v>
      </c>
      <c r="AG4649" s="4">
        <v>0.375</v>
      </c>
      <c r="AH4649" s="4">
        <v>0.75</v>
      </c>
      <c r="AI4649" s="5">
        <v>16.77</v>
      </c>
      <c r="AJ4649">
        <v>25.16</v>
      </c>
      <c r="AL4649" t="s">
        <v>81</v>
      </c>
      <c r="AM4649" t="s">
        <v>82</v>
      </c>
      <c r="AO4649" t="s">
        <v>83</v>
      </c>
      <c r="AR4649" t="s">
        <v>82</v>
      </c>
      <c r="AT4649" t="s">
        <v>82</v>
      </c>
      <c r="AW4649" t="s">
        <v>72</v>
      </c>
      <c r="AX4649">
        <v>6</v>
      </c>
      <c r="AY4649" t="s">
        <v>19987</v>
      </c>
      <c r="AZ4649" t="s">
        <v>317</v>
      </c>
      <c r="BA4649" t="s">
        <v>308</v>
      </c>
      <c r="BB4649">
        <v>8008</v>
      </c>
      <c r="BC4649" t="s">
        <v>87</v>
      </c>
      <c r="BH4649" t="s">
        <v>20571</v>
      </c>
      <c r="BI4649" t="s">
        <v>130</v>
      </c>
      <c r="BJ4649">
        <v>223050673</v>
      </c>
    </row>
    <row r="4650" spans="1:62" x14ac:dyDescent="0.25">
      <c r="A4650" t="s">
        <v>20683</v>
      </c>
      <c r="B4650" s="2">
        <v>43518</v>
      </c>
      <c r="C4650" t="s">
        <v>63</v>
      </c>
      <c r="D4650" s="3">
        <v>43472.38763153935</v>
      </c>
      <c r="E4650" t="s">
        <v>64</v>
      </c>
      <c r="F4650" s="2">
        <v>43556</v>
      </c>
      <c r="G4650" s="2">
        <v>43800</v>
      </c>
      <c r="H4650" t="s">
        <v>20684</v>
      </c>
      <c r="J4650" t="s">
        <v>20685</v>
      </c>
      <c r="L4650" t="s">
        <v>20686</v>
      </c>
      <c r="M4650" t="s">
        <v>308</v>
      </c>
      <c r="N4650">
        <v>8053</v>
      </c>
      <c r="O4650" t="s">
        <v>70</v>
      </c>
      <c r="Q4650" t="s">
        <v>20687</v>
      </c>
      <c r="S4650" t="s">
        <v>72</v>
      </c>
      <c r="T4650" t="s">
        <v>878</v>
      </c>
      <c r="U4650" t="s">
        <v>2878</v>
      </c>
      <c r="V4650" t="s">
        <v>2620</v>
      </c>
      <c r="W4650" t="s">
        <v>881</v>
      </c>
      <c r="X4650" t="s">
        <v>106</v>
      </c>
      <c r="Y4650" t="str">
        <f>"37-3011"</f>
        <v>37-3011</v>
      </c>
      <c r="Z4650" t="s">
        <v>94</v>
      </c>
      <c r="AA4650">
        <v>561730</v>
      </c>
      <c r="AB4650">
        <v>6</v>
      </c>
      <c r="AC4650">
        <v>6</v>
      </c>
      <c r="AD4650" t="s">
        <v>79</v>
      </c>
      <c r="AE4650" t="s">
        <v>95</v>
      </c>
      <c r="AF4650">
        <v>40</v>
      </c>
      <c r="AG4650" s="4">
        <v>0.29166666666666669</v>
      </c>
      <c r="AH4650" s="4">
        <v>0.70833333333333337</v>
      </c>
      <c r="AI4650" s="5">
        <v>13.47</v>
      </c>
      <c r="AJ4650">
        <v>20.21</v>
      </c>
      <c r="AK4650">
        <v>24</v>
      </c>
      <c r="AL4650" t="s">
        <v>81</v>
      </c>
      <c r="AM4650" t="s">
        <v>82</v>
      </c>
      <c r="AO4650" t="s">
        <v>83</v>
      </c>
      <c r="AR4650" t="s">
        <v>82</v>
      </c>
      <c r="AT4650" t="s">
        <v>82</v>
      </c>
      <c r="AW4650" t="s">
        <v>82</v>
      </c>
      <c r="AY4650" t="s">
        <v>20686</v>
      </c>
      <c r="AZ4650" t="s">
        <v>8188</v>
      </c>
      <c r="BA4650" t="s">
        <v>308</v>
      </c>
      <c r="BB4650">
        <v>8053</v>
      </c>
      <c r="BC4650" t="s">
        <v>79</v>
      </c>
      <c r="BH4650" t="s">
        <v>20688</v>
      </c>
      <c r="BJ4650">
        <v>272952826</v>
      </c>
    </row>
    <row r="4651" spans="1:62" x14ac:dyDescent="0.25">
      <c r="A4651" t="s">
        <v>20829</v>
      </c>
      <c r="B4651" s="2">
        <v>43518</v>
      </c>
      <c r="C4651" t="s">
        <v>63</v>
      </c>
      <c r="D4651" s="3">
        <v>43472.387516805553</v>
      </c>
      <c r="E4651" t="s">
        <v>64</v>
      </c>
      <c r="F4651" s="2">
        <v>43556</v>
      </c>
      <c r="G4651" s="2">
        <v>43769</v>
      </c>
      <c r="H4651" t="s">
        <v>20830</v>
      </c>
      <c r="I4651" t="s">
        <v>20831</v>
      </c>
      <c r="J4651" t="s">
        <v>20832</v>
      </c>
      <c r="L4651" t="s">
        <v>20833</v>
      </c>
      <c r="M4651" t="s">
        <v>298</v>
      </c>
      <c r="N4651">
        <v>4046</v>
      </c>
      <c r="O4651" t="s">
        <v>70</v>
      </c>
      <c r="Q4651" t="s">
        <v>20834</v>
      </c>
      <c r="S4651" t="s">
        <v>72</v>
      </c>
      <c r="T4651">
        <v>5688679</v>
      </c>
      <c r="U4651" t="s">
        <v>652</v>
      </c>
      <c r="V4651" t="s">
        <v>653</v>
      </c>
      <c r="W4651" t="s">
        <v>207</v>
      </c>
      <c r="X4651" t="s">
        <v>1427</v>
      </c>
      <c r="Y4651" t="str">
        <f>"37-2012"</f>
        <v>37-2012</v>
      </c>
      <c r="Z4651" t="s">
        <v>373</v>
      </c>
      <c r="AA4651">
        <v>721211</v>
      </c>
      <c r="AB4651">
        <v>7</v>
      </c>
      <c r="AC4651">
        <v>7</v>
      </c>
      <c r="AD4651" t="s">
        <v>79</v>
      </c>
      <c r="AE4651" t="s">
        <v>80</v>
      </c>
      <c r="AF4651">
        <v>35</v>
      </c>
      <c r="AG4651" s="4">
        <v>0.29166666666666669</v>
      </c>
      <c r="AH4651" s="4">
        <v>0.58333333333333337</v>
      </c>
      <c r="AI4651" s="5">
        <v>11.56</v>
      </c>
      <c r="AJ4651">
        <v>17.34</v>
      </c>
      <c r="AK4651">
        <v>18.75</v>
      </c>
      <c r="AL4651" t="s">
        <v>81</v>
      </c>
      <c r="AM4651" t="s">
        <v>82</v>
      </c>
      <c r="AO4651" t="s">
        <v>83</v>
      </c>
      <c r="AR4651" t="s">
        <v>82</v>
      </c>
      <c r="AT4651" t="s">
        <v>82</v>
      </c>
      <c r="AW4651" t="s">
        <v>72</v>
      </c>
      <c r="AX4651">
        <v>3</v>
      </c>
      <c r="AY4651" t="s">
        <v>20833</v>
      </c>
      <c r="AZ4651" t="s">
        <v>812</v>
      </c>
      <c r="BA4651" t="s">
        <v>298</v>
      </c>
      <c r="BB4651">
        <v>4046</v>
      </c>
      <c r="BC4651" t="s">
        <v>79</v>
      </c>
      <c r="BH4651" t="s">
        <v>20832</v>
      </c>
      <c r="BJ4651">
        <v>822746331</v>
      </c>
    </row>
    <row r="4652" spans="1:62" x14ac:dyDescent="0.25">
      <c r="A4652" t="s">
        <v>20933</v>
      </c>
      <c r="B4652" s="2">
        <v>43518</v>
      </c>
      <c r="C4652" t="s">
        <v>63</v>
      </c>
      <c r="D4652" s="3">
        <v>43472.386515011574</v>
      </c>
      <c r="E4652" t="s">
        <v>64</v>
      </c>
      <c r="F4652" s="2">
        <v>43556</v>
      </c>
      <c r="G4652" s="2">
        <v>43784</v>
      </c>
      <c r="H4652" t="s">
        <v>20025</v>
      </c>
      <c r="I4652" t="s">
        <v>20026</v>
      </c>
      <c r="J4652" t="s">
        <v>20027</v>
      </c>
      <c r="K4652" t="s">
        <v>20028</v>
      </c>
      <c r="L4652" t="s">
        <v>20029</v>
      </c>
      <c r="M4652" t="s">
        <v>207</v>
      </c>
      <c r="N4652">
        <v>2645</v>
      </c>
      <c r="O4652" t="s">
        <v>70</v>
      </c>
      <c r="Q4652" t="s">
        <v>20030</v>
      </c>
      <c r="S4652" t="s">
        <v>72</v>
      </c>
      <c r="T4652" t="s">
        <v>651</v>
      </c>
      <c r="U4652" t="s">
        <v>652</v>
      </c>
      <c r="V4652" t="s">
        <v>653</v>
      </c>
      <c r="W4652" t="s">
        <v>207</v>
      </c>
      <c r="X4652" t="s">
        <v>1427</v>
      </c>
      <c r="Y4652" t="str">
        <f>"37-2012"</f>
        <v>37-2012</v>
      </c>
      <c r="Z4652" t="s">
        <v>373</v>
      </c>
      <c r="AA4652">
        <v>721110</v>
      </c>
      <c r="AB4652">
        <v>15</v>
      </c>
      <c r="AC4652">
        <v>15</v>
      </c>
      <c r="AD4652" t="s">
        <v>79</v>
      </c>
      <c r="AE4652" t="s">
        <v>80</v>
      </c>
      <c r="AF4652">
        <v>35</v>
      </c>
      <c r="AG4652" s="4">
        <v>0.375</v>
      </c>
      <c r="AH4652" s="4">
        <v>0.66666666666666663</v>
      </c>
      <c r="AI4652" s="5">
        <v>14.58</v>
      </c>
      <c r="AJ4652">
        <v>21.87</v>
      </c>
      <c r="AK4652">
        <v>23.25</v>
      </c>
      <c r="AL4652" t="s">
        <v>81</v>
      </c>
      <c r="AM4652" t="s">
        <v>82</v>
      </c>
      <c r="AO4652" t="s">
        <v>83</v>
      </c>
      <c r="AP4652" t="s">
        <v>67</v>
      </c>
      <c r="AQ4652" t="s">
        <v>67</v>
      </c>
      <c r="AR4652" t="s">
        <v>82</v>
      </c>
      <c r="AT4652" t="s">
        <v>82</v>
      </c>
      <c r="AW4652" t="s">
        <v>72</v>
      </c>
      <c r="AX4652">
        <v>3</v>
      </c>
      <c r="AY4652" t="s">
        <v>20029</v>
      </c>
      <c r="AZ4652" t="s">
        <v>4065</v>
      </c>
      <c r="BA4652" t="s">
        <v>207</v>
      </c>
      <c r="BB4652">
        <v>2645</v>
      </c>
      <c r="BC4652" t="s">
        <v>87</v>
      </c>
      <c r="BH4652" t="s">
        <v>20027</v>
      </c>
      <c r="BI4652" t="s">
        <v>20028</v>
      </c>
      <c r="BJ4652">
        <v>42840388</v>
      </c>
    </row>
    <row r="4653" spans="1:62" x14ac:dyDescent="0.25">
      <c r="A4653" t="s">
        <v>20987</v>
      </c>
      <c r="B4653" s="2">
        <v>43518</v>
      </c>
      <c r="C4653" t="s">
        <v>63</v>
      </c>
      <c r="D4653" s="3">
        <v>43472.37933984954</v>
      </c>
      <c r="E4653" t="s">
        <v>64</v>
      </c>
      <c r="F4653" s="2">
        <v>43556</v>
      </c>
      <c r="G4653" s="2">
        <v>43814</v>
      </c>
      <c r="H4653" t="s">
        <v>20702</v>
      </c>
      <c r="I4653" t="s">
        <v>67</v>
      </c>
      <c r="J4653" t="s">
        <v>20703</v>
      </c>
      <c r="K4653" t="s">
        <v>67</v>
      </c>
      <c r="L4653" t="s">
        <v>2355</v>
      </c>
      <c r="M4653" t="s">
        <v>1165</v>
      </c>
      <c r="N4653">
        <v>57212</v>
      </c>
      <c r="O4653" t="s">
        <v>70</v>
      </c>
      <c r="P4653" t="s">
        <v>67</v>
      </c>
      <c r="Q4653" t="s">
        <v>20704</v>
      </c>
      <c r="S4653" t="s">
        <v>72</v>
      </c>
      <c r="T4653" t="s">
        <v>194</v>
      </c>
      <c r="U4653" t="s">
        <v>195</v>
      </c>
      <c r="V4653" t="s">
        <v>196</v>
      </c>
      <c r="W4653" t="s">
        <v>197</v>
      </c>
      <c r="X4653" t="s">
        <v>4052</v>
      </c>
      <c r="Y4653" t="str">
        <f>"47-2051"</f>
        <v>47-2051</v>
      </c>
      <c r="Z4653" t="s">
        <v>1383</v>
      </c>
      <c r="AA4653">
        <v>238110</v>
      </c>
      <c r="AB4653">
        <v>15</v>
      </c>
      <c r="AC4653">
        <v>15</v>
      </c>
      <c r="AD4653" t="s">
        <v>79</v>
      </c>
      <c r="AE4653" t="s">
        <v>80</v>
      </c>
      <c r="AF4653">
        <v>40</v>
      </c>
      <c r="AG4653" s="4">
        <v>0.29166666666666669</v>
      </c>
      <c r="AH4653" s="4">
        <v>0.75</v>
      </c>
      <c r="AI4653" s="5">
        <v>21.92</v>
      </c>
      <c r="AJ4653">
        <v>32.880000000000003</v>
      </c>
      <c r="AL4653" t="s">
        <v>81</v>
      </c>
      <c r="AM4653" t="s">
        <v>82</v>
      </c>
      <c r="AO4653" t="s">
        <v>83</v>
      </c>
      <c r="AP4653" t="s">
        <v>67</v>
      </c>
      <c r="AQ4653" t="s">
        <v>67</v>
      </c>
      <c r="AR4653" t="s">
        <v>82</v>
      </c>
      <c r="AT4653" t="s">
        <v>82</v>
      </c>
      <c r="AW4653" t="s">
        <v>72</v>
      </c>
      <c r="AX4653">
        <v>12</v>
      </c>
      <c r="AY4653" t="s">
        <v>20988</v>
      </c>
      <c r="AZ4653" t="s">
        <v>20989</v>
      </c>
      <c r="BA4653" t="s">
        <v>5997</v>
      </c>
      <c r="BB4653">
        <v>58249</v>
      </c>
      <c r="BC4653" t="s">
        <v>79</v>
      </c>
      <c r="BH4653" t="s">
        <v>20990</v>
      </c>
      <c r="BI4653" t="s">
        <v>67</v>
      </c>
      <c r="BJ4653">
        <v>200318395</v>
      </c>
    </row>
    <row r="4654" spans="1:62" x14ac:dyDescent="0.25">
      <c r="A4654" t="s">
        <v>21048</v>
      </c>
      <c r="B4654" s="2">
        <v>43518</v>
      </c>
      <c r="C4654" t="s">
        <v>63</v>
      </c>
      <c r="D4654" s="3">
        <v>43472.385976944446</v>
      </c>
      <c r="E4654" t="s">
        <v>64</v>
      </c>
      <c r="F4654" s="2">
        <v>43556</v>
      </c>
      <c r="G4654" s="2">
        <v>43802</v>
      </c>
      <c r="H4654" t="s">
        <v>20025</v>
      </c>
      <c r="I4654" t="s">
        <v>20026</v>
      </c>
      <c r="J4654" t="s">
        <v>20027</v>
      </c>
      <c r="K4654" t="s">
        <v>20028</v>
      </c>
      <c r="L4654" t="s">
        <v>20029</v>
      </c>
      <c r="M4654" t="s">
        <v>207</v>
      </c>
      <c r="N4654">
        <v>2645</v>
      </c>
      <c r="O4654" t="s">
        <v>70</v>
      </c>
      <c r="Q4654" t="s">
        <v>20030</v>
      </c>
      <c r="S4654" t="s">
        <v>72</v>
      </c>
      <c r="T4654" t="s">
        <v>651</v>
      </c>
      <c r="U4654" t="s">
        <v>652</v>
      </c>
      <c r="V4654" t="s">
        <v>653</v>
      </c>
      <c r="W4654" t="s">
        <v>207</v>
      </c>
      <c r="X4654" t="s">
        <v>19011</v>
      </c>
      <c r="Y4654" t="str">
        <f>"37-1011"</f>
        <v>37-1011</v>
      </c>
      <c r="Z4654" t="s">
        <v>19892</v>
      </c>
      <c r="AA4654">
        <v>721110</v>
      </c>
      <c r="AB4654">
        <v>2</v>
      </c>
      <c r="AC4654">
        <v>2</v>
      </c>
      <c r="AD4654" t="s">
        <v>79</v>
      </c>
      <c r="AE4654" t="s">
        <v>80</v>
      </c>
      <c r="AF4654">
        <v>35</v>
      </c>
      <c r="AG4654" s="4">
        <v>0.60416666666666663</v>
      </c>
      <c r="AH4654" s="4">
        <v>0.89583333333333337</v>
      </c>
      <c r="AI4654" s="5">
        <v>22.59</v>
      </c>
      <c r="AJ4654">
        <v>33.89</v>
      </c>
      <c r="AL4654" t="s">
        <v>81</v>
      </c>
      <c r="AM4654" t="s">
        <v>72</v>
      </c>
      <c r="AN4654">
        <v>20</v>
      </c>
      <c r="AO4654" t="s">
        <v>83</v>
      </c>
      <c r="AP4654" t="s">
        <v>67</v>
      </c>
      <c r="AQ4654" t="s">
        <v>67</v>
      </c>
      <c r="AR4654" t="s">
        <v>82</v>
      </c>
      <c r="AT4654" t="s">
        <v>82</v>
      </c>
      <c r="AW4654" t="s">
        <v>72</v>
      </c>
      <c r="AX4654">
        <v>6</v>
      </c>
      <c r="AY4654" t="s">
        <v>20029</v>
      </c>
      <c r="AZ4654" t="s">
        <v>4065</v>
      </c>
      <c r="BA4654" t="s">
        <v>207</v>
      </c>
      <c r="BB4654">
        <v>2645</v>
      </c>
      <c r="BC4654" t="s">
        <v>87</v>
      </c>
      <c r="BH4654" t="s">
        <v>20027</v>
      </c>
      <c r="BI4654" t="s">
        <v>20028</v>
      </c>
      <c r="BJ4654">
        <v>42840388</v>
      </c>
    </row>
    <row r="4655" spans="1:62" x14ac:dyDescent="0.25">
      <c r="A4655" t="s">
        <v>21049</v>
      </c>
      <c r="B4655" s="2">
        <v>43518</v>
      </c>
      <c r="C4655" t="s">
        <v>63</v>
      </c>
      <c r="D4655" s="3">
        <v>43472.386462314818</v>
      </c>
      <c r="E4655" t="s">
        <v>64</v>
      </c>
      <c r="F4655" s="2">
        <v>43556</v>
      </c>
      <c r="G4655" s="2">
        <v>43802</v>
      </c>
      <c r="H4655" t="s">
        <v>20025</v>
      </c>
      <c r="I4655" t="s">
        <v>20026</v>
      </c>
      <c r="J4655" t="s">
        <v>20027</v>
      </c>
      <c r="K4655" t="s">
        <v>20028</v>
      </c>
      <c r="L4655" t="s">
        <v>20029</v>
      </c>
      <c r="M4655" t="s">
        <v>207</v>
      </c>
      <c r="N4655">
        <v>2645</v>
      </c>
      <c r="O4655" t="s">
        <v>70</v>
      </c>
      <c r="Q4655" t="s">
        <v>20030</v>
      </c>
      <c r="S4655" t="s">
        <v>72</v>
      </c>
      <c r="T4655" t="s">
        <v>651</v>
      </c>
      <c r="U4655" t="s">
        <v>652</v>
      </c>
      <c r="V4655" t="s">
        <v>653</v>
      </c>
      <c r="W4655" t="s">
        <v>207</v>
      </c>
      <c r="X4655" t="s">
        <v>1427</v>
      </c>
      <c r="Y4655" t="str">
        <f>"37-2012"</f>
        <v>37-2012</v>
      </c>
      <c r="Z4655" t="s">
        <v>373</v>
      </c>
      <c r="AA4655">
        <v>721110</v>
      </c>
      <c r="AB4655">
        <v>20</v>
      </c>
      <c r="AC4655">
        <v>20</v>
      </c>
      <c r="AD4655" t="s">
        <v>79</v>
      </c>
      <c r="AE4655" t="s">
        <v>80</v>
      </c>
      <c r="AF4655">
        <v>35</v>
      </c>
      <c r="AG4655" s="4">
        <v>0.375</v>
      </c>
      <c r="AH4655" s="4">
        <v>0.66666666666666663</v>
      </c>
      <c r="AI4655" s="5">
        <v>14.58</v>
      </c>
      <c r="AJ4655">
        <v>21.87</v>
      </c>
      <c r="AK4655">
        <v>23.25</v>
      </c>
      <c r="AL4655" t="s">
        <v>81</v>
      </c>
      <c r="AM4655" t="s">
        <v>82</v>
      </c>
      <c r="AO4655" t="s">
        <v>83</v>
      </c>
      <c r="AP4655" t="s">
        <v>67</v>
      </c>
      <c r="AQ4655" t="s">
        <v>67</v>
      </c>
      <c r="AR4655" t="s">
        <v>82</v>
      </c>
      <c r="AT4655" t="s">
        <v>82</v>
      </c>
      <c r="AW4655" t="s">
        <v>72</v>
      </c>
      <c r="AX4655">
        <v>3</v>
      </c>
      <c r="AY4655" t="s">
        <v>20029</v>
      </c>
      <c r="AZ4655" t="s">
        <v>4065</v>
      </c>
      <c r="BA4655" t="s">
        <v>207</v>
      </c>
      <c r="BB4655">
        <v>2645</v>
      </c>
      <c r="BC4655" t="s">
        <v>87</v>
      </c>
      <c r="BH4655" t="s">
        <v>20027</v>
      </c>
      <c r="BI4655" t="s">
        <v>20028</v>
      </c>
      <c r="BJ4655">
        <v>42840388</v>
      </c>
    </row>
    <row r="4656" spans="1:62" x14ac:dyDescent="0.25">
      <c r="A4656" t="s">
        <v>21183</v>
      </c>
      <c r="B4656" s="2">
        <v>43518</v>
      </c>
      <c r="C4656" t="s">
        <v>63</v>
      </c>
      <c r="D4656" s="3">
        <v>43472.386364016202</v>
      </c>
      <c r="E4656" t="s">
        <v>64</v>
      </c>
      <c r="F4656" s="2">
        <v>43556</v>
      </c>
      <c r="G4656" s="2">
        <v>43774</v>
      </c>
      <c r="H4656" t="s">
        <v>21123</v>
      </c>
      <c r="J4656" t="s">
        <v>21124</v>
      </c>
      <c r="K4656" t="s">
        <v>21125</v>
      </c>
      <c r="L4656" t="s">
        <v>21126</v>
      </c>
      <c r="M4656" t="s">
        <v>298</v>
      </c>
      <c r="N4656">
        <v>4043</v>
      </c>
      <c r="O4656" t="s">
        <v>70</v>
      </c>
      <c r="Q4656" t="s">
        <v>21127</v>
      </c>
      <c r="S4656" t="s">
        <v>72</v>
      </c>
      <c r="T4656" t="s">
        <v>651</v>
      </c>
      <c r="U4656" t="s">
        <v>652</v>
      </c>
      <c r="V4656" t="s">
        <v>653</v>
      </c>
      <c r="W4656" t="s">
        <v>207</v>
      </c>
      <c r="X4656" t="s">
        <v>19011</v>
      </c>
      <c r="Y4656" t="str">
        <f>"37-1011"</f>
        <v>37-1011</v>
      </c>
      <c r="Z4656" t="s">
        <v>19892</v>
      </c>
      <c r="AA4656">
        <v>721110</v>
      </c>
      <c r="AB4656">
        <v>2</v>
      </c>
      <c r="AC4656">
        <v>2</v>
      </c>
      <c r="AD4656" t="s">
        <v>79</v>
      </c>
      <c r="AE4656" t="s">
        <v>95</v>
      </c>
      <c r="AF4656">
        <v>35</v>
      </c>
      <c r="AG4656" s="4">
        <v>0.33333333333333331</v>
      </c>
      <c r="AH4656" s="4">
        <v>0.625</v>
      </c>
      <c r="AI4656" s="5">
        <v>20.170000000000002</v>
      </c>
      <c r="AJ4656">
        <v>30.26</v>
      </c>
      <c r="AK4656">
        <v>31.5</v>
      </c>
      <c r="AL4656" t="s">
        <v>81</v>
      </c>
      <c r="AM4656" t="s">
        <v>72</v>
      </c>
      <c r="AN4656">
        <v>25</v>
      </c>
      <c r="AO4656" t="s">
        <v>83</v>
      </c>
      <c r="AR4656" t="s">
        <v>82</v>
      </c>
      <c r="AT4656" t="s">
        <v>82</v>
      </c>
      <c r="AW4656" t="s">
        <v>72</v>
      </c>
      <c r="AX4656">
        <v>12</v>
      </c>
      <c r="AY4656" t="s">
        <v>21126</v>
      </c>
      <c r="AZ4656" t="s">
        <v>812</v>
      </c>
      <c r="BA4656" t="s">
        <v>298</v>
      </c>
      <c r="BB4656">
        <v>4043</v>
      </c>
      <c r="BC4656" t="s">
        <v>79</v>
      </c>
      <c r="BH4656" t="s">
        <v>21124</v>
      </c>
      <c r="BI4656" t="s">
        <v>21125</v>
      </c>
      <c r="BJ4656">
        <v>453216491</v>
      </c>
    </row>
    <row r="4657" spans="1:62" x14ac:dyDescent="0.25">
      <c r="A4657" t="s">
        <v>21348</v>
      </c>
      <c r="B4657" s="2">
        <v>43518</v>
      </c>
      <c r="C4657" t="s">
        <v>63</v>
      </c>
      <c r="D4657" s="3">
        <v>43472.383306307871</v>
      </c>
      <c r="E4657" t="s">
        <v>64</v>
      </c>
      <c r="F4657" s="2">
        <v>43556</v>
      </c>
      <c r="G4657" s="2">
        <v>43799</v>
      </c>
      <c r="H4657" t="s">
        <v>21349</v>
      </c>
      <c r="J4657" t="s">
        <v>21350</v>
      </c>
      <c r="L4657" t="s">
        <v>3239</v>
      </c>
      <c r="M4657" t="s">
        <v>232</v>
      </c>
      <c r="N4657" t="s">
        <v>21351</v>
      </c>
      <c r="O4657" t="s">
        <v>70</v>
      </c>
      <c r="P4657" t="s">
        <v>67</v>
      </c>
      <c r="Q4657" t="s">
        <v>21352</v>
      </c>
      <c r="S4657" t="s">
        <v>72</v>
      </c>
      <c r="T4657" t="s">
        <v>5946</v>
      </c>
      <c r="U4657" t="s">
        <v>5854</v>
      </c>
      <c r="V4657" t="s">
        <v>6868</v>
      </c>
      <c r="W4657" t="s">
        <v>232</v>
      </c>
      <c r="X4657" t="s">
        <v>1256</v>
      </c>
      <c r="Y4657" t="str">
        <f>"37-3011"</f>
        <v>37-3011</v>
      </c>
      <c r="Z4657" t="s">
        <v>94</v>
      </c>
      <c r="AA4657">
        <v>561730</v>
      </c>
      <c r="AB4657">
        <v>10</v>
      </c>
      <c r="AC4657">
        <v>10</v>
      </c>
      <c r="AD4657" t="s">
        <v>79</v>
      </c>
      <c r="AE4657" t="s">
        <v>80</v>
      </c>
      <c r="AF4657">
        <v>40</v>
      </c>
      <c r="AG4657" s="4">
        <v>0.29166666666666669</v>
      </c>
      <c r="AH4657" s="4">
        <v>0.70833333333333337</v>
      </c>
      <c r="AI4657" s="5">
        <v>15.24</v>
      </c>
      <c r="AJ4657">
        <v>22.86</v>
      </c>
      <c r="AL4657" t="s">
        <v>81</v>
      </c>
      <c r="AM4657" t="s">
        <v>82</v>
      </c>
      <c r="AO4657" t="s">
        <v>83</v>
      </c>
      <c r="AQ4657" t="s">
        <v>662</v>
      </c>
      <c r="AR4657" t="s">
        <v>82</v>
      </c>
      <c r="AT4657" t="s">
        <v>82</v>
      </c>
      <c r="AW4657" t="s">
        <v>72</v>
      </c>
      <c r="AX4657">
        <v>3</v>
      </c>
      <c r="AY4657" t="s">
        <v>21353</v>
      </c>
      <c r="AZ4657" t="s">
        <v>15553</v>
      </c>
      <c r="BA4657" t="s">
        <v>232</v>
      </c>
      <c r="BB4657">
        <v>12188</v>
      </c>
      <c r="BC4657" t="s">
        <v>79</v>
      </c>
      <c r="BH4657" t="s">
        <v>21354</v>
      </c>
      <c r="BJ4657">
        <v>202604271</v>
      </c>
    </row>
    <row r="4658" spans="1:62" x14ac:dyDescent="0.25">
      <c r="A4658" t="s">
        <v>21497</v>
      </c>
      <c r="B4658" s="2">
        <v>43518</v>
      </c>
      <c r="C4658" t="s">
        <v>63</v>
      </c>
      <c r="D4658" s="3">
        <v>43472.386039849538</v>
      </c>
      <c r="E4658" t="s">
        <v>64</v>
      </c>
      <c r="F4658" s="2">
        <v>43556</v>
      </c>
      <c r="G4658" s="2">
        <v>43799</v>
      </c>
      <c r="H4658" t="s">
        <v>21498</v>
      </c>
      <c r="I4658" t="s">
        <v>21499</v>
      </c>
      <c r="J4658" t="s">
        <v>21500</v>
      </c>
      <c r="L4658" t="s">
        <v>21501</v>
      </c>
      <c r="M4658" t="s">
        <v>147</v>
      </c>
      <c r="N4658">
        <v>15317</v>
      </c>
      <c r="O4658" t="s">
        <v>70</v>
      </c>
      <c r="Q4658" t="s">
        <v>21502</v>
      </c>
      <c r="S4658" t="s">
        <v>72</v>
      </c>
      <c r="T4658" t="s">
        <v>13303</v>
      </c>
      <c r="U4658" t="s">
        <v>16469</v>
      </c>
      <c r="V4658" t="s">
        <v>1757</v>
      </c>
      <c r="W4658" t="s">
        <v>278</v>
      </c>
      <c r="X4658" t="s">
        <v>106</v>
      </c>
      <c r="Y4658" t="str">
        <f>"37-3011"</f>
        <v>37-3011</v>
      </c>
      <c r="Z4658" t="s">
        <v>94</v>
      </c>
      <c r="AA4658">
        <v>561730</v>
      </c>
      <c r="AB4658">
        <v>20</v>
      </c>
      <c r="AC4658">
        <v>20</v>
      </c>
      <c r="AD4658" t="s">
        <v>79</v>
      </c>
      <c r="AE4658" t="s">
        <v>80</v>
      </c>
      <c r="AF4658">
        <v>40</v>
      </c>
      <c r="AG4658" s="4">
        <v>0.3125</v>
      </c>
      <c r="AH4658" s="4">
        <v>0.66666666666666663</v>
      </c>
      <c r="AI4658" s="5">
        <v>13.77</v>
      </c>
      <c r="AJ4658">
        <v>20.66</v>
      </c>
      <c r="AL4658" t="s">
        <v>81</v>
      </c>
      <c r="AM4658" t="s">
        <v>82</v>
      </c>
      <c r="AO4658" t="s">
        <v>83</v>
      </c>
      <c r="AR4658" t="s">
        <v>82</v>
      </c>
      <c r="AT4658" t="s">
        <v>82</v>
      </c>
      <c r="AW4658" t="s">
        <v>82</v>
      </c>
      <c r="AY4658" t="s">
        <v>21503</v>
      </c>
      <c r="AZ4658" t="s">
        <v>885</v>
      </c>
      <c r="BA4658" t="s">
        <v>147</v>
      </c>
      <c r="BB4658">
        <v>15317</v>
      </c>
      <c r="BC4658" t="s">
        <v>79</v>
      </c>
      <c r="BH4658" t="s">
        <v>21504</v>
      </c>
      <c r="BJ4658">
        <v>205509623</v>
      </c>
    </row>
    <row r="4659" spans="1:62" x14ac:dyDescent="0.25">
      <c r="A4659" t="s">
        <v>21654</v>
      </c>
      <c r="B4659" s="2">
        <v>43518</v>
      </c>
      <c r="C4659" t="s">
        <v>63</v>
      </c>
      <c r="D4659" s="3">
        <v>43472.386371423614</v>
      </c>
      <c r="E4659" t="s">
        <v>64</v>
      </c>
      <c r="F4659" s="2">
        <v>43556</v>
      </c>
      <c r="G4659" s="2">
        <v>43783</v>
      </c>
      <c r="H4659" t="s">
        <v>21655</v>
      </c>
      <c r="I4659" t="s">
        <v>21656</v>
      </c>
      <c r="J4659" t="s">
        <v>21657</v>
      </c>
      <c r="L4659" t="s">
        <v>21658</v>
      </c>
      <c r="M4659" t="s">
        <v>298</v>
      </c>
      <c r="N4659">
        <v>4605</v>
      </c>
      <c r="O4659" t="s">
        <v>70</v>
      </c>
      <c r="Q4659" t="s">
        <v>21659</v>
      </c>
      <c r="S4659" t="s">
        <v>72</v>
      </c>
      <c r="T4659" t="s">
        <v>651</v>
      </c>
      <c r="U4659" t="s">
        <v>652</v>
      </c>
      <c r="V4659" t="s">
        <v>653</v>
      </c>
      <c r="W4659" t="s">
        <v>207</v>
      </c>
      <c r="X4659" t="s">
        <v>1427</v>
      </c>
      <c r="Y4659" t="str">
        <f>"37-2012"</f>
        <v>37-2012</v>
      </c>
      <c r="Z4659" t="s">
        <v>373</v>
      </c>
      <c r="AA4659">
        <v>721110</v>
      </c>
      <c r="AB4659">
        <v>10</v>
      </c>
      <c r="AC4659">
        <v>10</v>
      </c>
      <c r="AD4659" t="s">
        <v>79</v>
      </c>
      <c r="AE4659" t="s">
        <v>80</v>
      </c>
      <c r="AF4659">
        <v>35</v>
      </c>
      <c r="AG4659" s="4">
        <v>0.375</v>
      </c>
      <c r="AH4659" s="4">
        <v>0.66666666666666663</v>
      </c>
      <c r="AI4659" s="5">
        <v>11.39</v>
      </c>
      <c r="AJ4659">
        <v>17.09</v>
      </c>
      <c r="AK4659">
        <v>21</v>
      </c>
      <c r="AL4659" t="s">
        <v>81</v>
      </c>
      <c r="AM4659" t="s">
        <v>82</v>
      </c>
      <c r="AO4659" t="s">
        <v>83</v>
      </c>
      <c r="AR4659" t="s">
        <v>82</v>
      </c>
      <c r="AT4659" t="s">
        <v>82</v>
      </c>
      <c r="AW4659" t="s">
        <v>72</v>
      </c>
      <c r="AX4659">
        <v>3</v>
      </c>
      <c r="AY4659" t="s">
        <v>21660</v>
      </c>
      <c r="AZ4659" t="s">
        <v>10636</v>
      </c>
      <c r="BA4659" t="s">
        <v>298</v>
      </c>
      <c r="BB4659">
        <v>4609</v>
      </c>
      <c r="BC4659" t="s">
        <v>87</v>
      </c>
      <c r="BH4659" t="s">
        <v>21661</v>
      </c>
      <c r="BJ4659">
        <v>461554997</v>
      </c>
    </row>
    <row r="4660" spans="1:62" x14ac:dyDescent="0.25">
      <c r="A4660" t="s">
        <v>22154</v>
      </c>
      <c r="B4660" s="2">
        <v>43518</v>
      </c>
      <c r="C4660" t="s">
        <v>63</v>
      </c>
      <c r="D4660" s="3">
        <v>43472.385778553238</v>
      </c>
      <c r="E4660" t="s">
        <v>64</v>
      </c>
      <c r="F4660" s="2">
        <v>43556</v>
      </c>
      <c r="G4660" s="2">
        <v>43822</v>
      </c>
      <c r="H4660" t="s">
        <v>22119</v>
      </c>
      <c r="I4660" t="s">
        <v>22120</v>
      </c>
      <c r="J4660" t="s">
        <v>22121</v>
      </c>
      <c r="L4660" t="s">
        <v>15996</v>
      </c>
      <c r="M4660" t="s">
        <v>207</v>
      </c>
      <c r="N4660">
        <v>2540</v>
      </c>
      <c r="O4660" t="s">
        <v>70</v>
      </c>
      <c r="Q4660" t="s">
        <v>22122</v>
      </c>
      <c r="S4660" t="s">
        <v>72</v>
      </c>
      <c r="T4660" t="s">
        <v>651</v>
      </c>
      <c r="U4660" t="s">
        <v>652</v>
      </c>
      <c r="V4660" t="s">
        <v>653</v>
      </c>
      <c r="W4660" t="s">
        <v>207</v>
      </c>
      <c r="X4660" t="s">
        <v>1241</v>
      </c>
      <c r="Y4660" t="str">
        <f>"35-9021"</f>
        <v>35-9021</v>
      </c>
      <c r="Z4660" t="s">
        <v>315</v>
      </c>
      <c r="AA4660">
        <v>721110</v>
      </c>
      <c r="AB4660">
        <v>3</v>
      </c>
      <c r="AC4660">
        <v>3</v>
      </c>
      <c r="AD4660" t="s">
        <v>79</v>
      </c>
      <c r="AE4660" t="s">
        <v>95</v>
      </c>
      <c r="AF4660">
        <v>40</v>
      </c>
      <c r="AG4660" s="4">
        <v>0.375</v>
      </c>
      <c r="AH4660" s="4">
        <v>0.70833333333333337</v>
      </c>
      <c r="AI4660" s="5">
        <v>12.34</v>
      </c>
      <c r="AJ4660">
        <v>18.510000000000002</v>
      </c>
      <c r="AK4660">
        <v>20.63</v>
      </c>
      <c r="AL4660" t="s">
        <v>81</v>
      </c>
      <c r="AM4660" t="s">
        <v>82</v>
      </c>
      <c r="AO4660" t="s">
        <v>83</v>
      </c>
      <c r="AR4660" t="s">
        <v>82</v>
      </c>
      <c r="AT4660" t="s">
        <v>82</v>
      </c>
      <c r="AW4660" t="s">
        <v>72</v>
      </c>
      <c r="AX4660">
        <v>3</v>
      </c>
      <c r="AY4660" t="s">
        <v>15996</v>
      </c>
      <c r="AZ4660" t="s">
        <v>22155</v>
      </c>
      <c r="BA4660" t="s">
        <v>207</v>
      </c>
      <c r="BB4660">
        <v>2540</v>
      </c>
      <c r="BC4660" t="s">
        <v>87</v>
      </c>
      <c r="BH4660" t="s">
        <v>22121</v>
      </c>
      <c r="BI4660" t="s">
        <v>67</v>
      </c>
      <c r="BJ4660">
        <v>814837559</v>
      </c>
    </row>
    <row r="4661" spans="1:62" x14ac:dyDescent="0.25">
      <c r="A4661" t="s">
        <v>22319</v>
      </c>
      <c r="B4661" s="2">
        <v>43518</v>
      </c>
      <c r="C4661" t="s">
        <v>63</v>
      </c>
      <c r="D4661" s="3">
        <v>43472.387201168982</v>
      </c>
      <c r="E4661" t="s">
        <v>64</v>
      </c>
      <c r="F4661" s="2">
        <v>43556</v>
      </c>
      <c r="G4661" s="2">
        <v>43822</v>
      </c>
      <c r="H4661" t="s">
        <v>22119</v>
      </c>
      <c r="I4661" t="s">
        <v>22120</v>
      </c>
      <c r="J4661" t="s">
        <v>22121</v>
      </c>
      <c r="L4661" t="s">
        <v>15996</v>
      </c>
      <c r="M4661" t="s">
        <v>207</v>
      </c>
      <c r="N4661">
        <v>2540</v>
      </c>
      <c r="O4661" t="s">
        <v>70</v>
      </c>
      <c r="Q4661" t="s">
        <v>22122</v>
      </c>
      <c r="S4661" t="s">
        <v>72</v>
      </c>
      <c r="T4661" t="s">
        <v>651</v>
      </c>
      <c r="U4661" t="s">
        <v>652</v>
      </c>
      <c r="V4661" t="s">
        <v>653</v>
      </c>
      <c r="W4661" t="s">
        <v>207</v>
      </c>
      <c r="X4661" t="s">
        <v>22320</v>
      </c>
      <c r="Y4661" t="str">
        <f>"35-2021"</f>
        <v>35-2021</v>
      </c>
      <c r="Z4661" t="s">
        <v>221</v>
      </c>
      <c r="AA4661">
        <v>721110</v>
      </c>
      <c r="AB4661">
        <v>6</v>
      </c>
      <c r="AC4661">
        <v>6</v>
      </c>
      <c r="AD4661" t="s">
        <v>79</v>
      </c>
      <c r="AE4661" t="s">
        <v>95</v>
      </c>
      <c r="AF4661">
        <v>40</v>
      </c>
      <c r="AG4661" s="4">
        <v>0.375</v>
      </c>
      <c r="AH4661" s="4">
        <v>0.70833333333333337</v>
      </c>
      <c r="AI4661" s="5">
        <v>13.08</v>
      </c>
      <c r="AJ4661">
        <v>19.62</v>
      </c>
      <c r="AK4661">
        <v>25.5</v>
      </c>
      <c r="AL4661" t="s">
        <v>81</v>
      </c>
      <c r="AM4661" t="s">
        <v>82</v>
      </c>
      <c r="AO4661" t="s">
        <v>83</v>
      </c>
      <c r="AR4661" t="s">
        <v>82</v>
      </c>
      <c r="AT4661" t="s">
        <v>82</v>
      </c>
      <c r="AW4661" t="s">
        <v>72</v>
      </c>
      <c r="AX4661">
        <v>3</v>
      </c>
      <c r="AY4661" t="s">
        <v>14696</v>
      </c>
      <c r="AZ4661" t="s">
        <v>22123</v>
      </c>
      <c r="BA4661" t="s">
        <v>207</v>
      </c>
      <c r="BB4661">
        <v>2540</v>
      </c>
      <c r="BC4661" t="s">
        <v>87</v>
      </c>
      <c r="BH4661" t="s">
        <v>22121</v>
      </c>
      <c r="BJ4661">
        <v>814837559</v>
      </c>
    </row>
    <row r="4662" spans="1:62" x14ac:dyDescent="0.25">
      <c r="A4662" t="s">
        <v>22842</v>
      </c>
      <c r="B4662" s="2">
        <v>43518</v>
      </c>
      <c r="C4662" t="s">
        <v>63</v>
      </c>
      <c r="D4662" s="3">
        <v>43472.389965601855</v>
      </c>
      <c r="E4662" t="s">
        <v>91</v>
      </c>
      <c r="H4662" t="s">
        <v>22808</v>
      </c>
      <c r="I4662" t="s">
        <v>22809</v>
      </c>
      <c r="J4662" t="s">
        <v>22810</v>
      </c>
      <c r="L4662" t="s">
        <v>5451</v>
      </c>
      <c r="M4662" t="s">
        <v>207</v>
      </c>
      <c r="N4662">
        <v>2539</v>
      </c>
      <c r="O4662" t="s">
        <v>70</v>
      </c>
      <c r="Q4662" t="s">
        <v>22811</v>
      </c>
      <c r="S4662" t="s">
        <v>72</v>
      </c>
      <c r="T4662" t="s">
        <v>651</v>
      </c>
      <c r="U4662" t="s">
        <v>652</v>
      </c>
      <c r="V4662" t="s">
        <v>653</v>
      </c>
      <c r="W4662" t="s">
        <v>207</v>
      </c>
      <c r="X4662" t="s">
        <v>1427</v>
      </c>
      <c r="Y4662" t="str">
        <f>"37-2012"</f>
        <v>37-2012</v>
      </c>
      <c r="Z4662" t="s">
        <v>373</v>
      </c>
      <c r="AA4662">
        <v>721110</v>
      </c>
      <c r="AB4662">
        <v>3</v>
      </c>
      <c r="AD4662" t="s">
        <v>79</v>
      </c>
      <c r="AE4662" t="s">
        <v>80</v>
      </c>
      <c r="AF4662">
        <v>40</v>
      </c>
      <c r="AG4662" s="4">
        <v>0.375</v>
      </c>
      <c r="AH4662" s="4">
        <v>0.70833333333333337</v>
      </c>
      <c r="AI4662" s="5">
        <v>15.24</v>
      </c>
      <c r="AJ4662">
        <v>22.86</v>
      </c>
      <c r="AK4662">
        <v>24</v>
      </c>
      <c r="AL4662" t="s">
        <v>81</v>
      </c>
      <c r="AM4662" t="s">
        <v>82</v>
      </c>
      <c r="AO4662" t="s">
        <v>83</v>
      </c>
      <c r="AR4662" t="s">
        <v>82</v>
      </c>
      <c r="AT4662" t="s">
        <v>82</v>
      </c>
      <c r="AW4662" t="s">
        <v>72</v>
      </c>
      <c r="AX4662">
        <v>3</v>
      </c>
      <c r="AY4662" t="s">
        <v>5451</v>
      </c>
      <c r="AZ4662" t="s">
        <v>5453</v>
      </c>
      <c r="BA4662" t="s">
        <v>207</v>
      </c>
      <c r="BB4662">
        <v>2539</v>
      </c>
      <c r="BC4662" t="s">
        <v>87</v>
      </c>
      <c r="BH4662" t="s">
        <v>22812</v>
      </c>
      <c r="BJ4662">
        <v>467506566</v>
      </c>
    </row>
    <row r="4663" spans="1:62" x14ac:dyDescent="0.25">
      <c r="A4663" t="s">
        <v>22930</v>
      </c>
      <c r="B4663" s="2">
        <v>43518</v>
      </c>
      <c r="C4663" t="s">
        <v>63</v>
      </c>
      <c r="D4663" s="3">
        <v>43472.386838113423</v>
      </c>
      <c r="E4663" t="s">
        <v>64</v>
      </c>
      <c r="F4663" s="2">
        <v>43556</v>
      </c>
      <c r="G4663" s="2">
        <v>43784</v>
      </c>
      <c r="H4663" t="s">
        <v>5415</v>
      </c>
      <c r="I4663" t="s">
        <v>67</v>
      </c>
      <c r="J4663" t="s">
        <v>5416</v>
      </c>
      <c r="K4663" t="s">
        <v>67</v>
      </c>
      <c r="L4663" t="s">
        <v>4124</v>
      </c>
      <c r="M4663" t="s">
        <v>745</v>
      </c>
      <c r="N4663">
        <v>66214</v>
      </c>
      <c r="O4663" t="s">
        <v>70</v>
      </c>
      <c r="P4663" t="s">
        <v>67</v>
      </c>
      <c r="Q4663" t="s">
        <v>5417</v>
      </c>
      <c r="R4663">
        <v>232</v>
      </c>
      <c r="S4663" t="s">
        <v>72</v>
      </c>
      <c r="T4663" t="s">
        <v>651</v>
      </c>
      <c r="U4663" t="s">
        <v>652</v>
      </c>
      <c r="V4663" t="s">
        <v>653</v>
      </c>
      <c r="W4663" t="s">
        <v>207</v>
      </c>
      <c r="X4663" t="s">
        <v>5418</v>
      </c>
      <c r="Y4663" t="str">
        <f>"39-9032"</f>
        <v>39-9032</v>
      </c>
      <c r="Z4663" t="s">
        <v>5419</v>
      </c>
      <c r="AA4663">
        <v>61162</v>
      </c>
      <c r="AB4663">
        <v>2</v>
      </c>
      <c r="AC4663">
        <v>2</v>
      </c>
      <c r="AD4663" t="s">
        <v>79</v>
      </c>
      <c r="AE4663" t="s">
        <v>80</v>
      </c>
      <c r="AF4663">
        <v>35</v>
      </c>
      <c r="AG4663" s="4">
        <v>0.58333333333333337</v>
      </c>
      <c r="AH4663" s="4">
        <v>0.875</v>
      </c>
      <c r="AI4663" s="5">
        <v>12.46</v>
      </c>
      <c r="AL4663" t="s">
        <v>81</v>
      </c>
      <c r="AM4663" t="s">
        <v>82</v>
      </c>
      <c r="AO4663" t="s">
        <v>5127</v>
      </c>
      <c r="AP4663" t="s">
        <v>67</v>
      </c>
      <c r="AQ4663" t="s">
        <v>5420</v>
      </c>
      <c r="AR4663" t="s">
        <v>82</v>
      </c>
      <c r="AT4663" t="s">
        <v>82</v>
      </c>
      <c r="AW4663" t="s">
        <v>82</v>
      </c>
      <c r="AY4663" t="s">
        <v>22931</v>
      </c>
      <c r="AZ4663" t="s">
        <v>22931</v>
      </c>
      <c r="BA4663" t="s">
        <v>197</v>
      </c>
      <c r="BB4663">
        <v>52761</v>
      </c>
      <c r="BC4663" t="s">
        <v>79</v>
      </c>
      <c r="BH4663" t="s">
        <v>22932</v>
      </c>
      <c r="BJ4663">
        <v>742852234</v>
      </c>
    </row>
    <row r="4664" spans="1:62" x14ac:dyDescent="0.25">
      <c r="A4664" t="s">
        <v>22981</v>
      </c>
      <c r="B4664" s="2">
        <v>43518</v>
      </c>
      <c r="C4664" t="s">
        <v>63</v>
      </c>
      <c r="D4664" s="3">
        <v>43472.385957256942</v>
      </c>
      <c r="E4664" t="s">
        <v>64</v>
      </c>
      <c r="F4664" s="2">
        <v>43556</v>
      </c>
      <c r="G4664" s="2">
        <v>43768</v>
      </c>
      <c r="H4664" t="s">
        <v>22982</v>
      </c>
      <c r="I4664" t="s">
        <v>22983</v>
      </c>
      <c r="J4664" t="s">
        <v>22984</v>
      </c>
      <c r="L4664" t="s">
        <v>5451</v>
      </c>
      <c r="M4664" t="s">
        <v>207</v>
      </c>
      <c r="N4664">
        <v>2539</v>
      </c>
      <c r="O4664" t="s">
        <v>70</v>
      </c>
      <c r="Q4664" t="s">
        <v>22985</v>
      </c>
      <c r="S4664" t="s">
        <v>72</v>
      </c>
      <c r="T4664" t="s">
        <v>651</v>
      </c>
      <c r="U4664" t="s">
        <v>652</v>
      </c>
      <c r="V4664" t="s">
        <v>653</v>
      </c>
      <c r="W4664" t="s">
        <v>207</v>
      </c>
      <c r="X4664" t="s">
        <v>1427</v>
      </c>
      <c r="Y4664" t="str">
        <f>"37-2012"</f>
        <v>37-2012</v>
      </c>
      <c r="Z4664" t="s">
        <v>373</v>
      </c>
      <c r="AA4664">
        <v>721110</v>
      </c>
      <c r="AB4664">
        <v>3</v>
      </c>
      <c r="AC4664">
        <v>3</v>
      </c>
      <c r="AD4664" t="s">
        <v>79</v>
      </c>
      <c r="AE4664" t="s">
        <v>80</v>
      </c>
      <c r="AF4664">
        <v>40</v>
      </c>
      <c r="AG4664" s="4">
        <v>0.375</v>
      </c>
      <c r="AH4664" s="4">
        <v>0.70833333333333337</v>
      </c>
      <c r="AI4664" s="5">
        <v>15.24</v>
      </c>
      <c r="AJ4664">
        <v>22.86</v>
      </c>
      <c r="AK4664">
        <v>23.25</v>
      </c>
      <c r="AL4664" t="s">
        <v>81</v>
      </c>
      <c r="AM4664" t="s">
        <v>82</v>
      </c>
      <c r="AO4664" t="s">
        <v>83</v>
      </c>
      <c r="AP4664" t="s">
        <v>67</v>
      </c>
      <c r="AQ4664" t="s">
        <v>67</v>
      </c>
      <c r="AR4664" t="s">
        <v>82</v>
      </c>
      <c r="AT4664" t="s">
        <v>82</v>
      </c>
      <c r="AW4664" t="s">
        <v>72</v>
      </c>
      <c r="AX4664">
        <v>3</v>
      </c>
      <c r="AY4664" t="s">
        <v>5451</v>
      </c>
      <c r="AZ4664" t="s">
        <v>5453</v>
      </c>
      <c r="BA4664" t="s">
        <v>207</v>
      </c>
      <c r="BB4664">
        <v>2539</v>
      </c>
      <c r="BC4664" t="s">
        <v>87</v>
      </c>
      <c r="BH4664" t="s">
        <v>22984</v>
      </c>
      <c r="BJ4664">
        <v>616588511</v>
      </c>
    </row>
    <row r="4665" spans="1:62" x14ac:dyDescent="0.25">
      <c r="A4665" t="s">
        <v>23175</v>
      </c>
      <c r="B4665" s="2">
        <v>43518</v>
      </c>
      <c r="C4665" t="s">
        <v>63</v>
      </c>
      <c r="D4665" s="3">
        <v>43472.382437986111</v>
      </c>
      <c r="E4665" t="s">
        <v>282</v>
      </c>
      <c r="F4665" s="2">
        <v>43556</v>
      </c>
      <c r="G4665" s="2">
        <v>43830</v>
      </c>
      <c r="H4665" t="s">
        <v>20912</v>
      </c>
      <c r="J4665" t="s">
        <v>20913</v>
      </c>
      <c r="L4665" t="s">
        <v>20914</v>
      </c>
      <c r="M4665" t="s">
        <v>1064</v>
      </c>
      <c r="N4665">
        <v>38555</v>
      </c>
      <c r="O4665" t="s">
        <v>70</v>
      </c>
      <c r="Q4665" t="s">
        <v>20915</v>
      </c>
      <c r="S4665" t="s">
        <v>72</v>
      </c>
      <c r="T4665" t="s">
        <v>651</v>
      </c>
      <c r="U4665" t="s">
        <v>652</v>
      </c>
      <c r="V4665" t="s">
        <v>653</v>
      </c>
      <c r="W4665" t="s">
        <v>207</v>
      </c>
      <c r="X4665" t="s">
        <v>1427</v>
      </c>
      <c r="Y4665" t="str">
        <f>"37-2012"</f>
        <v>37-2012</v>
      </c>
      <c r="Z4665" t="s">
        <v>373</v>
      </c>
      <c r="AA4665">
        <v>561720</v>
      </c>
      <c r="AB4665">
        <v>12</v>
      </c>
      <c r="AC4665">
        <v>10</v>
      </c>
      <c r="AD4665" t="s">
        <v>79</v>
      </c>
      <c r="AE4665" t="s">
        <v>95</v>
      </c>
      <c r="AF4665">
        <v>35</v>
      </c>
      <c r="AG4665" s="4">
        <v>0.375</v>
      </c>
      <c r="AH4665" s="4">
        <v>0.66666666666666663</v>
      </c>
      <c r="AI4665" s="5">
        <v>9.9600000000000009</v>
      </c>
      <c r="AJ4665">
        <v>14.94</v>
      </c>
      <c r="AL4665" t="s">
        <v>81</v>
      </c>
      <c r="AM4665" t="s">
        <v>82</v>
      </c>
      <c r="AO4665" t="s">
        <v>83</v>
      </c>
      <c r="AR4665" t="s">
        <v>82</v>
      </c>
      <c r="AT4665" t="s">
        <v>82</v>
      </c>
      <c r="AW4665" t="s">
        <v>72</v>
      </c>
      <c r="AX4665">
        <v>3</v>
      </c>
      <c r="AY4665" t="s">
        <v>4935</v>
      </c>
      <c r="AZ4665" t="s">
        <v>4935</v>
      </c>
      <c r="BA4665" t="s">
        <v>105</v>
      </c>
      <c r="BB4665">
        <v>77554</v>
      </c>
      <c r="BC4665" t="s">
        <v>79</v>
      </c>
      <c r="BH4665" t="s">
        <v>23176</v>
      </c>
      <c r="BJ4665">
        <v>621206906</v>
      </c>
    </row>
    <row r="4666" spans="1:62" x14ac:dyDescent="0.25">
      <c r="A4666" t="s">
        <v>23582</v>
      </c>
      <c r="B4666" s="2">
        <v>43518</v>
      </c>
      <c r="C4666" t="s">
        <v>63</v>
      </c>
      <c r="D4666" s="3">
        <v>43472.383294085645</v>
      </c>
      <c r="E4666" t="s">
        <v>64</v>
      </c>
      <c r="F4666" s="2">
        <v>43556</v>
      </c>
      <c r="G4666" s="2">
        <v>43769</v>
      </c>
      <c r="H4666" t="s">
        <v>23583</v>
      </c>
      <c r="I4666" t="s">
        <v>23583</v>
      </c>
      <c r="J4666" t="s">
        <v>23584</v>
      </c>
      <c r="L4666" t="s">
        <v>7320</v>
      </c>
      <c r="M4666" t="s">
        <v>232</v>
      </c>
      <c r="N4666">
        <v>11968</v>
      </c>
      <c r="O4666" t="s">
        <v>70</v>
      </c>
      <c r="Q4666" t="s">
        <v>23585</v>
      </c>
      <c r="S4666" t="s">
        <v>72</v>
      </c>
      <c r="T4666" t="s">
        <v>11901</v>
      </c>
      <c r="U4666" t="s">
        <v>11902</v>
      </c>
      <c r="V4666" t="s">
        <v>8610</v>
      </c>
      <c r="W4666" t="s">
        <v>232</v>
      </c>
      <c r="X4666" t="s">
        <v>11654</v>
      </c>
      <c r="Y4666" t="str">
        <f>"37-2011"</f>
        <v>37-2011</v>
      </c>
      <c r="Z4666" t="s">
        <v>424</v>
      </c>
      <c r="AA4666">
        <v>2389</v>
      </c>
      <c r="AB4666">
        <v>5</v>
      </c>
      <c r="AC4666">
        <v>5</v>
      </c>
      <c r="AD4666" t="s">
        <v>79</v>
      </c>
      <c r="AE4666" t="s">
        <v>80</v>
      </c>
      <c r="AF4666">
        <v>40</v>
      </c>
      <c r="AG4666" s="4">
        <v>0.27083333333333331</v>
      </c>
      <c r="AH4666" s="4">
        <v>0.60416666666666663</v>
      </c>
      <c r="AI4666" s="5">
        <v>16.809999999999999</v>
      </c>
      <c r="AJ4666">
        <v>25.22</v>
      </c>
      <c r="AK4666">
        <v>25.22</v>
      </c>
      <c r="AL4666" t="s">
        <v>81</v>
      </c>
      <c r="AM4666" t="s">
        <v>82</v>
      </c>
      <c r="AO4666" t="s">
        <v>83</v>
      </c>
      <c r="AR4666" t="s">
        <v>82</v>
      </c>
      <c r="AT4666" t="s">
        <v>82</v>
      </c>
      <c r="AW4666" t="s">
        <v>82</v>
      </c>
      <c r="AY4666" t="s">
        <v>7320</v>
      </c>
      <c r="AZ4666" t="s">
        <v>6535</v>
      </c>
      <c r="BA4666" t="s">
        <v>232</v>
      </c>
      <c r="BB4666">
        <v>11968</v>
      </c>
      <c r="BC4666" t="s">
        <v>79</v>
      </c>
      <c r="BH4666" t="s">
        <v>23584</v>
      </c>
      <c r="BJ4666">
        <v>113201373</v>
      </c>
    </row>
    <row r="4667" spans="1:62" x14ac:dyDescent="0.25">
      <c r="A4667" t="s">
        <v>23596</v>
      </c>
      <c r="B4667" s="2">
        <v>43518</v>
      </c>
      <c r="C4667" t="s">
        <v>63</v>
      </c>
      <c r="D4667" s="3">
        <v>43472.384112928237</v>
      </c>
      <c r="E4667" t="s">
        <v>64</v>
      </c>
      <c r="F4667" s="2">
        <v>43556</v>
      </c>
      <c r="G4667" s="2">
        <v>43813</v>
      </c>
      <c r="H4667" t="s">
        <v>23597</v>
      </c>
      <c r="I4667" t="s">
        <v>23598</v>
      </c>
      <c r="J4667" t="s">
        <v>23599</v>
      </c>
      <c r="L4667" t="s">
        <v>19294</v>
      </c>
      <c r="M4667" t="s">
        <v>207</v>
      </c>
      <c r="N4667">
        <v>1887</v>
      </c>
      <c r="O4667" t="s">
        <v>70</v>
      </c>
      <c r="Q4667" t="s">
        <v>23600</v>
      </c>
      <c r="S4667" t="s">
        <v>82</v>
      </c>
      <c r="U4667" t="s">
        <v>92</v>
      </c>
      <c r="X4667" t="s">
        <v>7122</v>
      </c>
      <c r="Y4667" t="str">
        <f>"37-3011"</f>
        <v>37-3011</v>
      </c>
      <c r="Z4667" t="s">
        <v>94</v>
      </c>
      <c r="AA4667">
        <v>561730</v>
      </c>
      <c r="AB4667">
        <v>20</v>
      </c>
      <c r="AC4667">
        <v>20</v>
      </c>
      <c r="AD4667" t="s">
        <v>79</v>
      </c>
      <c r="AE4667" t="s">
        <v>80</v>
      </c>
      <c r="AF4667">
        <v>40</v>
      </c>
      <c r="AG4667" s="4">
        <v>0.29166666666666669</v>
      </c>
      <c r="AH4667" s="4">
        <v>0.72916666666666663</v>
      </c>
      <c r="AI4667" s="5">
        <v>17.46</v>
      </c>
      <c r="AJ4667">
        <v>26.19</v>
      </c>
      <c r="AK4667">
        <v>26.19</v>
      </c>
      <c r="AL4667" t="s">
        <v>81</v>
      </c>
      <c r="AM4667" t="s">
        <v>82</v>
      </c>
      <c r="AO4667" t="s">
        <v>83</v>
      </c>
      <c r="AR4667" t="s">
        <v>82</v>
      </c>
      <c r="AT4667" t="s">
        <v>82</v>
      </c>
      <c r="AW4667" t="s">
        <v>82</v>
      </c>
      <c r="AY4667" t="s">
        <v>19294</v>
      </c>
      <c r="AZ4667" t="s">
        <v>3829</v>
      </c>
      <c r="BA4667" t="s">
        <v>207</v>
      </c>
      <c r="BB4667">
        <v>1887</v>
      </c>
      <c r="BC4667" t="s">
        <v>79</v>
      </c>
      <c r="BH4667" t="s">
        <v>23601</v>
      </c>
      <c r="BJ4667">
        <v>42963232</v>
      </c>
    </row>
    <row r="4668" spans="1:62" x14ac:dyDescent="0.25">
      <c r="A4668" t="s">
        <v>23615</v>
      </c>
      <c r="B4668" s="2">
        <v>43518</v>
      </c>
      <c r="C4668" t="s">
        <v>63</v>
      </c>
      <c r="D4668" s="3">
        <v>43472.387325474534</v>
      </c>
      <c r="E4668" t="s">
        <v>64</v>
      </c>
      <c r="F4668" s="2">
        <v>43556</v>
      </c>
      <c r="G4668" s="2">
        <v>43831</v>
      </c>
      <c r="H4668" t="s">
        <v>23616</v>
      </c>
      <c r="J4668" t="s">
        <v>23617</v>
      </c>
      <c r="L4668" t="s">
        <v>2567</v>
      </c>
      <c r="M4668" t="s">
        <v>821</v>
      </c>
      <c r="N4668">
        <v>97502</v>
      </c>
      <c r="O4668" t="s">
        <v>70</v>
      </c>
      <c r="Q4668" t="s">
        <v>23618</v>
      </c>
      <c r="S4668" t="s">
        <v>72</v>
      </c>
      <c r="T4668" t="s">
        <v>878</v>
      </c>
      <c r="U4668" t="s">
        <v>3851</v>
      </c>
      <c r="V4668" t="s">
        <v>2620</v>
      </c>
      <c r="W4668" t="s">
        <v>881</v>
      </c>
      <c r="X4668" t="s">
        <v>1092</v>
      </c>
      <c r="Y4668" t="str">
        <f>"45-4011"</f>
        <v>45-4011</v>
      </c>
      <c r="Z4668" t="s">
        <v>763</v>
      </c>
      <c r="AA4668">
        <v>115310</v>
      </c>
      <c r="AB4668">
        <v>70</v>
      </c>
      <c r="AC4668">
        <v>70</v>
      </c>
      <c r="AD4668" t="s">
        <v>79</v>
      </c>
      <c r="AE4668" t="s">
        <v>95</v>
      </c>
      <c r="AF4668">
        <v>40</v>
      </c>
      <c r="AG4668" s="4">
        <v>0.25</v>
      </c>
      <c r="AH4668" s="4">
        <v>0.60416666666666663</v>
      </c>
      <c r="AI4668" s="5">
        <v>11.96</v>
      </c>
      <c r="AJ4668">
        <v>17.940000000000001</v>
      </c>
      <c r="AK4668">
        <v>35.19</v>
      </c>
      <c r="AL4668" t="s">
        <v>81</v>
      </c>
      <c r="AM4668" t="s">
        <v>82</v>
      </c>
      <c r="AO4668" t="s">
        <v>83</v>
      </c>
      <c r="AR4668" t="s">
        <v>82</v>
      </c>
      <c r="AT4668" t="s">
        <v>82</v>
      </c>
      <c r="AW4668" t="s">
        <v>72</v>
      </c>
      <c r="AX4668">
        <v>3</v>
      </c>
      <c r="AY4668" t="s">
        <v>23619</v>
      </c>
      <c r="AZ4668" t="s">
        <v>21834</v>
      </c>
      <c r="BA4668" t="s">
        <v>1165</v>
      </c>
      <c r="BB4668">
        <v>57745</v>
      </c>
      <c r="BC4668" t="s">
        <v>79</v>
      </c>
      <c r="BH4668" t="s">
        <v>23620</v>
      </c>
      <c r="BJ4668">
        <v>201973057</v>
      </c>
    </row>
    <row r="4669" spans="1:62" x14ac:dyDescent="0.25">
      <c r="A4669" t="s">
        <v>24090</v>
      </c>
      <c r="B4669" s="2">
        <v>43518</v>
      </c>
      <c r="C4669" t="s">
        <v>63</v>
      </c>
      <c r="D4669" s="3">
        <v>43472.387218530093</v>
      </c>
      <c r="E4669" t="s">
        <v>282</v>
      </c>
      <c r="F4669" s="2">
        <v>43556</v>
      </c>
      <c r="G4669" s="2">
        <v>43830</v>
      </c>
      <c r="H4669" t="s">
        <v>24091</v>
      </c>
      <c r="J4669" t="s">
        <v>24092</v>
      </c>
      <c r="L4669" t="s">
        <v>24093</v>
      </c>
      <c r="M4669" t="s">
        <v>3224</v>
      </c>
      <c r="N4669">
        <v>39735</v>
      </c>
      <c r="O4669" t="s">
        <v>70</v>
      </c>
      <c r="Q4669" t="s">
        <v>24094</v>
      </c>
      <c r="S4669" t="s">
        <v>72</v>
      </c>
      <c r="T4669" t="s">
        <v>878</v>
      </c>
      <c r="U4669" t="s">
        <v>3851</v>
      </c>
      <c r="V4669" t="s">
        <v>2620</v>
      </c>
      <c r="W4669" t="s">
        <v>881</v>
      </c>
      <c r="X4669" t="s">
        <v>1092</v>
      </c>
      <c r="Y4669" t="str">
        <f>"45-4011"</f>
        <v>45-4011</v>
      </c>
      <c r="Z4669" t="s">
        <v>763</v>
      </c>
      <c r="AA4669">
        <v>115310</v>
      </c>
      <c r="AB4669">
        <v>112</v>
      </c>
      <c r="AC4669">
        <v>110</v>
      </c>
      <c r="AD4669" t="s">
        <v>79</v>
      </c>
      <c r="AE4669" t="s">
        <v>95</v>
      </c>
      <c r="AF4669">
        <v>40</v>
      </c>
      <c r="AG4669" s="4">
        <v>0.3125</v>
      </c>
      <c r="AH4669" s="4">
        <v>0.6875</v>
      </c>
      <c r="AI4669" s="5">
        <v>9.83</v>
      </c>
      <c r="AJ4669">
        <v>14.75</v>
      </c>
      <c r="AK4669">
        <v>35.19</v>
      </c>
      <c r="AL4669" t="s">
        <v>81</v>
      </c>
      <c r="AM4669" t="s">
        <v>82</v>
      </c>
      <c r="AO4669" t="s">
        <v>83</v>
      </c>
      <c r="AR4669" t="s">
        <v>82</v>
      </c>
      <c r="AT4669" t="s">
        <v>82</v>
      </c>
      <c r="AW4669" t="s">
        <v>72</v>
      </c>
      <c r="AX4669">
        <v>3</v>
      </c>
      <c r="AY4669" t="s">
        <v>5847</v>
      </c>
      <c r="AZ4669" t="s">
        <v>5848</v>
      </c>
      <c r="BA4669" t="s">
        <v>5849</v>
      </c>
      <c r="BB4669">
        <v>87107</v>
      </c>
      <c r="BC4669" t="s">
        <v>79</v>
      </c>
      <c r="BH4669" t="s">
        <v>24095</v>
      </c>
      <c r="BJ4669">
        <v>943418695</v>
      </c>
    </row>
    <row r="4670" spans="1:62" x14ac:dyDescent="0.25">
      <c r="A4670" t="s">
        <v>24334</v>
      </c>
      <c r="B4670" s="2">
        <v>43518</v>
      </c>
      <c r="C4670" t="s">
        <v>63</v>
      </c>
      <c r="D4670" s="3">
        <v>43472.387202523147</v>
      </c>
      <c r="E4670" t="s">
        <v>64</v>
      </c>
      <c r="F4670" s="2">
        <v>43556</v>
      </c>
      <c r="G4670" s="2">
        <v>43784</v>
      </c>
      <c r="H4670" t="s">
        <v>24335</v>
      </c>
      <c r="J4670" t="s">
        <v>24336</v>
      </c>
      <c r="L4670" t="s">
        <v>138</v>
      </c>
      <c r="M4670" t="s">
        <v>136</v>
      </c>
      <c r="N4670">
        <v>20707</v>
      </c>
      <c r="O4670" t="s">
        <v>70</v>
      </c>
      <c r="Q4670" t="s">
        <v>24337</v>
      </c>
      <c r="S4670" t="s">
        <v>72</v>
      </c>
      <c r="T4670" t="s">
        <v>878</v>
      </c>
      <c r="U4670" t="s">
        <v>3851</v>
      </c>
      <c r="V4670" t="s">
        <v>2620</v>
      </c>
      <c r="W4670" t="s">
        <v>881</v>
      </c>
      <c r="X4670" t="s">
        <v>24338</v>
      </c>
      <c r="Y4670" t="str">
        <f>"39-3091"</f>
        <v>39-3091</v>
      </c>
      <c r="Z4670" t="s">
        <v>677</v>
      </c>
      <c r="AA4670">
        <v>532299</v>
      </c>
      <c r="AB4670">
        <v>98</v>
      </c>
      <c r="AC4670">
        <v>98</v>
      </c>
      <c r="AD4670" t="s">
        <v>79</v>
      </c>
      <c r="AE4670" t="s">
        <v>95</v>
      </c>
      <c r="AF4670">
        <v>40</v>
      </c>
      <c r="AG4670" s="4">
        <v>0.3125</v>
      </c>
      <c r="AH4670" s="4">
        <v>0.75</v>
      </c>
      <c r="AI4670" s="5">
        <v>10.77</v>
      </c>
      <c r="AJ4670">
        <v>16.16</v>
      </c>
      <c r="AK4670">
        <v>22.5</v>
      </c>
      <c r="AL4670" t="s">
        <v>81</v>
      </c>
      <c r="AM4670" t="s">
        <v>82</v>
      </c>
      <c r="AO4670" t="s">
        <v>83</v>
      </c>
      <c r="AR4670" t="s">
        <v>82</v>
      </c>
      <c r="AT4670" t="s">
        <v>82</v>
      </c>
      <c r="AW4670" t="s">
        <v>82</v>
      </c>
      <c r="AY4670" t="s">
        <v>138</v>
      </c>
      <c r="AZ4670" t="s">
        <v>139</v>
      </c>
      <c r="BA4670" t="s">
        <v>136</v>
      </c>
      <c r="BB4670">
        <v>20707</v>
      </c>
      <c r="BC4670" t="s">
        <v>79</v>
      </c>
      <c r="BH4670" t="s">
        <v>24339</v>
      </c>
      <c r="BJ4670">
        <v>592738108</v>
      </c>
    </row>
    <row r="4671" spans="1:62" x14ac:dyDescent="0.25">
      <c r="A4671" t="s">
        <v>24488</v>
      </c>
      <c r="B4671" s="2">
        <v>43518</v>
      </c>
      <c r="C4671" t="s">
        <v>63</v>
      </c>
      <c r="D4671" s="3">
        <v>43472.381090393515</v>
      </c>
      <c r="E4671" t="s">
        <v>64</v>
      </c>
      <c r="F4671" s="2">
        <v>43556</v>
      </c>
      <c r="G4671" s="2">
        <v>43830</v>
      </c>
      <c r="H4671" t="s">
        <v>24489</v>
      </c>
      <c r="I4671" t="s">
        <v>67</v>
      </c>
      <c r="J4671" t="s">
        <v>24490</v>
      </c>
      <c r="L4671" t="s">
        <v>24491</v>
      </c>
      <c r="M4671" t="s">
        <v>278</v>
      </c>
      <c r="N4671">
        <v>22314</v>
      </c>
      <c r="O4671" t="s">
        <v>70</v>
      </c>
      <c r="Q4671" t="s">
        <v>24492</v>
      </c>
      <c r="S4671" t="s">
        <v>72</v>
      </c>
      <c r="T4671" t="s">
        <v>24493</v>
      </c>
      <c r="U4671" t="s">
        <v>24494</v>
      </c>
      <c r="V4671" t="s">
        <v>24495</v>
      </c>
      <c r="W4671" t="s">
        <v>105</v>
      </c>
      <c r="X4671" t="s">
        <v>24496</v>
      </c>
      <c r="Y4671" t="str">
        <f>"49-9052"</f>
        <v>49-9052</v>
      </c>
      <c r="Z4671" t="s">
        <v>24497</v>
      </c>
      <c r="AA4671">
        <v>54161</v>
      </c>
      <c r="AB4671">
        <v>9</v>
      </c>
      <c r="AC4671">
        <v>9</v>
      </c>
      <c r="AD4671" t="s">
        <v>79</v>
      </c>
      <c r="AE4671" t="s">
        <v>1218</v>
      </c>
      <c r="AF4671">
        <v>40</v>
      </c>
      <c r="AG4671" s="4">
        <v>0.3125</v>
      </c>
      <c r="AH4671" s="4">
        <v>0.72916666666666663</v>
      </c>
      <c r="AI4671" s="5">
        <v>31.5</v>
      </c>
      <c r="AJ4671">
        <v>47.25</v>
      </c>
      <c r="AL4671" t="s">
        <v>81</v>
      </c>
      <c r="AM4671" t="s">
        <v>72</v>
      </c>
      <c r="AN4671">
        <v>6</v>
      </c>
      <c r="AO4671" t="s">
        <v>83</v>
      </c>
      <c r="AR4671" t="s">
        <v>82</v>
      </c>
      <c r="AT4671" t="s">
        <v>82</v>
      </c>
      <c r="AW4671" t="s">
        <v>72</v>
      </c>
      <c r="AX4671">
        <v>60</v>
      </c>
      <c r="AY4671" t="s">
        <v>11655</v>
      </c>
      <c r="AZ4671" t="s">
        <v>11655</v>
      </c>
      <c r="BA4671" t="s">
        <v>278</v>
      </c>
      <c r="BB4671">
        <v>22314</v>
      </c>
      <c r="BC4671" t="s">
        <v>79</v>
      </c>
      <c r="BH4671" t="s">
        <v>24498</v>
      </c>
      <c r="BJ4671">
        <v>562571769</v>
      </c>
    </row>
    <row r="4672" spans="1:62" x14ac:dyDescent="0.25">
      <c r="A4672" t="s">
        <v>24514</v>
      </c>
      <c r="B4672" s="2">
        <v>43518</v>
      </c>
      <c r="C4672" t="s">
        <v>63</v>
      </c>
      <c r="D4672" s="3">
        <v>43472.386955706017</v>
      </c>
      <c r="E4672" t="s">
        <v>64</v>
      </c>
      <c r="F4672" s="2">
        <v>43556</v>
      </c>
      <c r="G4672" s="2">
        <v>43774</v>
      </c>
      <c r="H4672" t="s">
        <v>21123</v>
      </c>
      <c r="J4672" t="s">
        <v>21124</v>
      </c>
      <c r="K4672" t="s">
        <v>21125</v>
      </c>
      <c r="L4672" t="s">
        <v>21126</v>
      </c>
      <c r="M4672" t="s">
        <v>298</v>
      </c>
      <c r="N4672">
        <v>4043</v>
      </c>
      <c r="O4672" t="s">
        <v>70</v>
      </c>
      <c r="Q4672" t="s">
        <v>21127</v>
      </c>
      <c r="S4672" t="s">
        <v>72</v>
      </c>
      <c r="T4672" t="s">
        <v>651</v>
      </c>
      <c r="U4672" t="s">
        <v>652</v>
      </c>
      <c r="V4672" t="s">
        <v>653</v>
      </c>
      <c r="W4672" t="s">
        <v>207</v>
      </c>
      <c r="X4672" t="s">
        <v>24515</v>
      </c>
      <c r="Y4672" t="str">
        <f>"53-6021"</f>
        <v>53-6021</v>
      </c>
      <c r="Z4672" t="s">
        <v>1122</v>
      </c>
      <c r="AA4672">
        <v>721110</v>
      </c>
      <c r="AB4672">
        <v>7</v>
      </c>
      <c r="AC4672">
        <v>7</v>
      </c>
      <c r="AD4672" t="s">
        <v>79</v>
      </c>
      <c r="AE4672" t="s">
        <v>95</v>
      </c>
      <c r="AF4672">
        <v>35</v>
      </c>
      <c r="AG4672" s="4">
        <v>0.375</v>
      </c>
      <c r="AH4672" s="4">
        <v>0.66666666666666663</v>
      </c>
      <c r="AI4672" s="5">
        <v>15.05</v>
      </c>
      <c r="AJ4672">
        <v>22.58</v>
      </c>
      <c r="AK4672">
        <v>24.75</v>
      </c>
      <c r="AL4672" t="s">
        <v>81</v>
      </c>
      <c r="AM4672" t="s">
        <v>82</v>
      </c>
      <c r="AO4672" t="s">
        <v>83</v>
      </c>
      <c r="AR4672" t="s">
        <v>82</v>
      </c>
      <c r="AT4672" t="s">
        <v>82</v>
      </c>
      <c r="AW4672" t="s">
        <v>72</v>
      </c>
      <c r="AX4672">
        <v>3</v>
      </c>
      <c r="AY4672" t="s">
        <v>21126</v>
      </c>
      <c r="AZ4672" t="s">
        <v>812</v>
      </c>
      <c r="BA4672" t="s">
        <v>298</v>
      </c>
      <c r="BB4672">
        <v>4043</v>
      </c>
      <c r="BC4672" t="s">
        <v>79</v>
      </c>
      <c r="BH4672" t="s">
        <v>21124</v>
      </c>
      <c r="BI4672" t="s">
        <v>21125</v>
      </c>
      <c r="BJ4672">
        <v>453216491</v>
      </c>
    </row>
    <row r="4673" spans="1:62" x14ac:dyDescent="0.25">
      <c r="A4673" t="s">
        <v>24642</v>
      </c>
      <c r="B4673" s="2">
        <v>43518</v>
      </c>
      <c r="C4673" t="s">
        <v>63</v>
      </c>
      <c r="D4673" s="3">
        <v>43472.387075671293</v>
      </c>
      <c r="E4673" t="s">
        <v>64</v>
      </c>
      <c r="F4673" s="2">
        <v>43556</v>
      </c>
      <c r="G4673" s="2">
        <v>43799</v>
      </c>
      <c r="H4673" t="s">
        <v>24643</v>
      </c>
      <c r="I4673" t="s">
        <v>24644</v>
      </c>
      <c r="J4673" t="s">
        <v>24645</v>
      </c>
      <c r="K4673" t="s">
        <v>67</v>
      </c>
      <c r="L4673" t="s">
        <v>206</v>
      </c>
      <c r="M4673" t="s">
        <v>207</v>
      </c>
      <c r="N4673">
        <v>2664</v>
      </c>
      <c r="O4673" t="s">
        <v>70</v>
      </c>
      <c r="P4673" t="s">
        <v>67</v>
      </c>
      <c r="Q4673" t="s">
        <v>24646</v>
      </c>
      <c r="S4673" t="s">
        <v>72</v>
      </c>
      <c r="T4673" t="s">
        <v>3529</v>
      </c>
      <c r="U4673" t="s">
        <v>3530</v>
      </c>
      <c r="V4673" t="s">
        <v>3531</v>
      </c>
      <c r="W4673" t="s">
        <v>232</v>
      </c>
      <c r="X4673" t="s">
        <v>7885</v>
      </c>
      <c r="Y4673" t="str">
        <f>"37-2012"</f>
        <v>37-2012</v>
      </c>
      <c r="Z4673" t="s">
        <v>373</v>
      </c>
      <c r="AA4673">
        <v>721110</v>
      </c>
      <c r="AB4673">
        <v>6</v>
      </c>
      <c r="AC4673">
        <v>6</v>
      </c>
      <c r="AD4673" t="s">
        <v>79</v>
      </c>
      <c r="AE4673" t="s">
        <v>80</v>
      </c>
      <c r="AF4673">
        <v>40</v>
      </c>
      <c r="AG4673" s="4">
        <v>0.33333333333333331</v>
      </c>
      <c r="AH4673" s="4">
        <v>0.66666666666666663</v>
      </c>
      <c r="AI4673" s="5">
        <v>14.6</v>
      </c>
      <c r="AJ4673">
        <v>21.9</v>
      </c>
      <c r="AK4673">
        <v>21.9</v>
      </c>
      <c r="AL4673" t="s">
        <v>81</v>
      </c>
      <c r="AM4673" t="s">
        <v>82</v>
      </c>
      <c r="AO4673" t="s">
        <v>83</v>
      </c>
      <c r="AP4673" t="s">
        <v>67</v>
      </c>
      <c r="AQ4673" t="s">
        <v>67</v>
      </c>
      <c r="AR4673" t="s">
        <v>82</v>
      </c>
      <c r="AT4673" t="s">
        <v>82</v>
      </c>
      <c r="AW4673" t="s">
        <v>82</v>
      </c>
      <c r="AY4673" t="s">
        <v>206</v>
      </c>
      <c r="AZ4673" t="s">
        <v>214</v>
      </c>
      <c r="BA4673" t="s">
        <v>207</v>
      </c>
      <c r="BB4673">
        <v>2664</v>
      </c>
      <c r="BC4673" t="s">
        <v>87</v>
      </c>
      <c r="BH4673" t="s">
        <v>24647</v>
      </c>
      <c r="BI4673" t="s">
        <v>67</v>
      </c>
      <c r="BJ4673">
        <v>200550066</v>
      </c>
    </row>
    <row r="4674" spans="1:62" x14ac:dyDescent="0.25">
      <c r="A4674" t="s">
        <v>24818</v>
      </c>
      <c r="B4674" s="2">
        <v>43518</v>
      </c>
      <c r="C4674" t="s">
        <v>63</v>
      </c>
      <c r="D4674" s="3">
        <v>43472.384942997684</v>
      </c>
      <c r="E4674" t="s">
        <v>64</v>
      </c>
      <c r="F4674" s="2">
        <v>43556</v>
      </c>
      <c r="G4674" s="2">
        <v>43799</v>
      </c>
      <c r="H4674" t="s">
        <v>24819</v>
      </c>
      <c r="J4674" t="s">
        <v>24820</v>
      </c>
      <c r="K4674" t="s">
        <v>24821</v>
      </c>
      <c r="L4674" t="s">
        <v>15283</v>
      </c>
      <c r="M4674" t="s">
        <v>761</v>
      </c>
      <c r="N4674">
        <v>30527</v>
      </c>
      <c r="O4674" t="s">
        <v>70</v>
      </c>
      <c r="Q4674" t="s">
        <v>24822</v>
      </c>
      <c r="S4674" t="s">
        <v>72</v>
      </c>
      <c r="T4674" t="s">
        <v>102</v>
      </c>
      <c r="U4674" t="s">
        <v>2630</v>
      </c>
      <c r="V4674" t="s">
        <v>2470</v>
      </c>
      <c r="W4674" t="s">
        <v>105</v>
      </c>
      <c r="X4674" t="s">
        <v>106</v>
      </c>
      <c r="Y4674" t="str">
        <f>"37-3011"</f>
        <v>37-3011</v>
      </c>
      <c r="Z4674" t="s">
        <v>94</v>
      </c>
      <c r="AA4674">
        <v>561730</v>
      </c>
      <c r="AB4674">
        <v>10</v>
      </c>
      <c r="AC4674">
        <v>10</v>
      </c>
      <c r="AD4674" t="s">
        <v>79</v>
      </c>
      <c r="AE4674" t="s">
        <v>95</v>
      </c>
      <c r="AF4674">
        <v>35</v>
      </c>
      <c r="AG4674" s="4">
        <v>0.29166666666666669</v>
      </c>
      <c r="AH4674" s="4">
        <v>0.70833333333333337</v>
      </c>
      <c r="AI4674" s="5">
        <v>13.96</v>
      </c>
      <c r="AJ4674">
        <v>20.94</v>
      </c>
      <c r="AK4674">
        <v>20.94</v>
      </c>
      <c r="AL4674" t="s">
        <v>81</v>
      </c>
      <c r="AM4674" t="s">
        <v>82</v>
      </c>
      <c r="AO4674" t="s">
        <v>83</v>
      </c>
      <c r="AR4674" t="s">
        <v>82</v>
      </c>
      <c r="AT4674" t="s">
        <v>82</v>
      </c>
      <c r="AW4674" t="s">
        <v>72</v>
      </c>
      <c r="AX4674">
        <v>3</v>
      </c>
      <c r="AY4674" t="s">
        <v>5712</v>
      </c>
      <c r="AZ4674" t="s">
        <v>978</v>
      </c>
      <c r="BA4674" t="s">
        <v>761</v>
      </c>
      <c r="BB4674">
        <v>30527</v>
      </c>
      <c r="BC4674" t="s">
        <v>79</v>
      </c>
      <c r="BH4674" t="s">
        <v>24823</v>
      </c>
      <c r="BJ4674">
        <v>272771595</v>
      </c>
    </row>
    <row r="4675" spans="1:62" x14ac:dyDescent="0.25">
      <c r="A4675" t="s">
        <v>25004</v>
      </c>
      <c r="B4675" s="2">
        <v>43518</v>
      </c>
      <c r="C4675" t="s">
        <v>63</v>
      </c>
      <c r="D4675" s="3">
        <v>43472.377411712965</v>
      </c>
      <c r="E4675" t="s">
        <v>64</v>
      </c>
      <c r="F4675" s="2">
        <v>43556</v>
      </c>
      <c r="G4675" s="2">
        <v>43800</v>
      </c>
      <c r="H4675" t="s">
        <v>20702</v>
      </c>
      <c r="I4675" t="s">
        <v>67</v>
      </c>
      <c r="J4675" t="s">
        <v>20703</v>
      </c>
      <c r="K4675" t="s">
        <v>67</v>
      </c>
      <c r="L4675" t="s">
        <v>2355</v>
      </c>
      <c r="M4675" t="s">
        <v>1165</v>
      </c>
      <c r="N4675">
        <v>57212</v>
      </c>
      <c r="O4675" t="s">
        <v>70</v>
      </c>
      <c r="P4675" t="s">
        <v>67</v>
      </c>
      <c r="Q4675" t="s">
        <v>20704</v>
      </c>
      <c r="S4675" t="s">
        <v>72</v>
      </c>
      <c r="T4675" t="s">
        <v>194</v>
      </c>
      <c r="U4675" t="s">
        <v>195</v>
      </c>
      <c r="V4675" t="s">
        <v>196</v>
      </c>
      <c r="W4675" t="s">
        <v>197</v>
      </c>
      <c r="X4675" t="s">
        <v>326</v>
      </c>
      <c r="Y4675" t="str">
        <f>"47-2061"</f>
        <v>47-2061</v>
      </c>
      <c r="Z4675" t="s">
        <v>326</v>
      </c>
      <c r="AA4675">
        <v>238110</v>
      </c>
      <c r="AB4675">
        <v>20</v>
      </c>
      <c r="AC4675">
        <v>20</v>
      </c>
      <c r="AD4675" t="s">
        <v>79</v>
      </c>
      <c r="AE4675" t="s">
        <v>80</v>
      </c>
      <c r="AF4675">
        <v>40</v>
      </c>
      <c r="AG4675" s="4">
        <v>0.29166666666666669</v>
      </c>
      <c r="AH4675" s="4">
        <v>0.75</v>
      </c>
      <c r="AI4675" s="5">
        <v>15.57</v>
      </c>
      <c r="AJ4675">
        <v>23.36</v>
      </c>
      <c r="AL4675" t="s">
        <v>81</v>
      </c>
      <c r="AM4675" t="s">
        <v>82</v>
      </c>
      <c r="AO4675" t="s">
        <v>83</v>
      </c>
      <c r="AP4675" t="s">
        <v>67</v>
      </c>
      <c r="AQ4675" t="s">
        <v>67</v>
      </c>
      <c r="AR4675" t="s">
        <v>82</v>
      </c>
      <c r="AT4675" t="s">
        <v>82</v>
      </c>
      <c r="AW4675" t="s">
        <v>72</v>
      </c>
      <c r="AX4675">
        <v>3</v>
      </c>
      <c r="AY4675" t="s">
        <v>25005</v>
      </c>
      <c r="AZ4675" t="s">
        <v>25006</v>
      </c>
      <c r="BA4675" t="s">
        <v>1165</v>
      </c>
      <c r="BB4675">
        <v>57544</v>
      </c>
      <c r="BC4675" t="s">
        <v>87</v>
      </c>
      <c r="BH4675" t="s">
        <v>25007</v>
      </c>
      <c r="BI4675" t="s">
        <v>67</v>
      </c>
      <c r="BJ4675">
        <v>200318395</v>
      </c>
    </row>
    <row r="4676" spans="1:62" x14ac:dyDescent="0.25">
      <c r="A4676" t="s">
        <v>25281</v>
      </c>
      <c r="B4676" s="2">
        <v>43518</v>
      </c>
      <c r="C4676" t="s">
        <v>63</v>
      </c>
      <c r="D4676" s="3">
        <v>43472.387817627314</v>
      </c>
      <c r="E4676" t="s">
        <v>64</v>
      </c>
      <c r="F4676" s="2">
        <v>43556</v>
      </c>
      <c r="G4676" s="2">
        <v>43785</v>
      </c>
      <c r="H4676" t="s">
        <v>9829</v>
      </c>
      <c r="J4676" t="s">
        <v>9830</v>
      </c>
      <c r="K4676" t="s">
        <v>9831</v>
      </c>
      <c r="L4676" t="s">
        <v>9832</v>
      </c>
      <c r="M4676" t="s">
        <v>278</v>
      </c>
      <c r="N4676">
        <v>21035</v>
      </c>
      <c r="O4676" t="s">
        <v>70</v>
      </c>
      <c r="Q4676" t="s">
        <v>9833</v>
      </c>
      <c r="S4676" t="s">
        <v>82</v>
      </c>
      <c r="U4676" t="s">
        <v>92</v>
      </c>
      <c r="X4676" t="s">
        <v>106</v>
      </c>
      <c r="Y4676" t="str">
        <f>"37-3011"</f>
        <v>37-3011</v>
      </c>
      <c r="Z4676" t="s">
        <v>94</v>
      </c>
      <c r="AA4676">
        <v>561730</v>
      </c>
      <c r="AB4676">
        <v>35</v>
      </c>
      <c r="AC4676">
        <v>35</v>
      </c>
      <c r="AD4676" t="s">
        <v>79</v>
      </c>
      <c r="AE4676" t="s">
        <v>80</v>
      </c>
      <c r="AF4676">
        <v>35</v>
      </c>
      <c r="AG4676" s="4">
        <v>0.29166666666666669</v>
      </c>
      <c r="AH4676" s="4">
        <v>0.60416666666666663</v>
      </c>
      <c r="AI4676" s="5">
        <v>15.39</v>
      </c>
      <c r="AJ4676">
        <v>23.09</v>
      </c>
      <c r="AL4676" t="s">
        <v>81</v>
      </c>
      <c r="AM4676" t="s">
        <v>82</v>
      </c>
      <c r="AO4676" t="s">
        <v>83</v>
      </c>
      <c r="AR4676" t="s">
        <v>82</v>
      </c>
      <c r="AT4676" t="s">
        <v>82</v>
      </c>
      <c r="AW4676" t="s">
        <v>82</v>
      </c>
      <c r="AY4676" t="s">
        <v>9832</v>
      </c>
      <c r="AZ4676" t="s">
        <v>5510</v>
      </c>
      <c r="BA4676" t="s">
        <v>136</v>
      </c>
      <c r="BB4676">
        <v>21035</v>
      </c>
      <c r="BC4676" t="s">
        <v>79</v>
      </c>
      <c r="BH4676" t="s">
        <v>9830</v>
      </c>
      <c r="BJ4676">
        <v>815365496</v>
      </c>
    </row>
    <row r="4677" spans="1:62" x14ac:dyDescent="0.25">
      <c r="A4677" t="s">
        <v>25393</v>
      </c>
      <c r="B4677" s="2">
        <v>43518</v>
      </c>
      <c r="C4677" t="s">
        <v>63</v>
      </c>
      <c r="D4677" s="3">
        <v>43472.38669295139</v>
      </c>
      <c r="E4677" t="s">
        <v>64</v>
      </c>
      <c r="F4677" s="2">
        <v>43556</v>
      </c>
      <c r="G4677" s="2">
        <v>43768</v>
      </c>
      <c r="H4677" t="s">
        <v>14286</v>
      </c>
      <c r="I4677" t="s">
        <v>67</v>
      </c>
      <c r="J4677" t="s">
        <v>14287</v>
      </c>
      <c r="K4677" t="s">
        <v>14288</v>
      </c>
      <c r="L4677" t="s">
        <v>14289</v>
      </c>
      <c r="M4677" t="s">
        <v>232</v>
      </c>
      <c r="N4677">
        <v>11965</v>
      </c>
      <c r="O4677" t="s">
        <v>70</v>
      </c>
      <c r="P4677" t="s">
        <v>67</v>
      </c>
      <c r="Q4677" t="s">
        <v>14290</v>
      </c>
      <c r="S4677" t="s">
        <v>72</v>
      </c>
      <c r="T4677" t="s">
        <v>3529</v>
      </c>
      <c r="U4677" t="s">
        <v>3530</v>
      </c>
      <c r="V4677" t="s">
        <v>3531</v>
      </c>
      <c r="W4677" t="s">
        <v>232</v>
      </c>
      <c r="X4677" t="s">
        <v>23841</v>
      </c>
      <c r="Y4677" t="str">
        <f>"35-3031"</f>
        <v>35-3031</v>
      </c>
      <c r="Z4677" t="s">
        <v>410</v>
      </c>
      <c r="AA4677">
        <v>332212</v>
      </c>
      <c r="AB4677">
        <v>12</v>
      </c>
      <c r="AC4677">
        <v>12</v>
      </c>
      <c r="AD4677" t="s">
        <v>79</v>
      </c>
      <c r="AE4677" t="s">
        <v>80</v>
      </c>
      <c r="AF4677">
        <v>40</v>
      </c>
      <c r="AG4677" s="4">
        <v>0.375</v>
      </c>
      <c r="AH4677" s="4">
        <v>0.95833333333333337</v>
      </c>
      <c r="AI4677" s="6">
        <v>15</v>
      </c>
      <c r="AJ4677">
        <v>22.5</v>
      </c>
      <c r="AK4677">
        <v>22.5</v>
      </c>
      <c r="AL4677" t="s">
        <v>81</v>
      </c>
      <c r="AM4677" t="s">
        <v>82</v>
      </c>
      <c r="AO4677" t="s">
        <v>83</v>
      </c>
      <c r="AP4677" t="s">
        <v>67</v>
      </c>
      <c r="AQ4677" t="s">
        <v>662</v>
      </c>
      <c r="AR4677" t="s">
        <v>82</v>
      </c>
      <c r="AT4677" t="s">
        <v>82</v>
      </c>
      <c r="AW4677" t="s">
        <v>72</v>
      </c>
      <c r="AX4677">
        <v>1</v>
      </c>
      <c r="AY4677" t="s">
        <v>16507</v>
      </c>
      <c r="AZ4677" t="s">
        <v>6542</v>
      </c>
      <c r="BA4677" t="s">
        <v>232</v>
      </c>
      <c r="BB4677">
        <v>11964</v>
      </c>
      <c r="BC4677" t="s">
        <v>87</v>
      </c>
      <c r="BH4677" t="s">
        <v>14288</v>
      </c>
      <c r="BI4677" t="s">
        <v>67</v>
      </c>
      <c r="BJ4677">
        <v>111679626</v>
      </c>
    </row>
    <row r="4678" spans="1:62" x14ac:dyDescent="0.25">
      <c r="A4678" t="s">
        <v>25671</v>
      </c>
      <c r="B4678" s="2">
        <v>43518</v>
      </c>
      <c r="C4678" t="s">
        <v>63</v>
      </c>
      <c r="D4678" s="3">
        <v>43472.386856006946</v>
      </c>
      <c r="E4678" t="s">
        <v>64</v>
      </c>
      <c r="F4678" s="2">
        <v>43556</v>
      </c>
      <c r="G4678" s="2">
        <v>43784</v>
      </c>
      <c r="H4678" t="s">
        <v>25672</v>
      </c>
      <c r="J4678" t="s">
        <v>25673</v>
      </c>
      <c r="L4678" t="s">
        <v>1184</v>
      </c>
      <c r="M4678" t="s">
        <v>881</v>
      </c>
      <c r="N4678">
        <v>83854</v>
      </c>
      <c r="O4678" t="s">
        <v>70</v>
      </c>
      <c r="Q4678" t="s">
        <v>25674</v>
      </c>
      <c r="S4678" t="s">
        <v>72</v>
      </c>
      <c r="T4678" t="s">
        <v>878</v>
      </c>
      <c r="U4678" t="s">
        <v>3851</v>
      </c>
      <c r="V4678" t="s">
        <v>2620</v>
      </c>
      <c r="W4678" t="s">
        <v>881</v>
      </c>
      <c r="X4678" t="s">
        <v>106</v>
      </c>
      <c r="Y4678" t="str">
        <f>"37-3011"</f>
        <v>37-3011</v>
      </c>
      <c r="Z4678" t="s">
        <v>94</v>
      </c>
      <c r="AA4678">
        <v>561730</v>
      </c>
      <c r="AB4678">
        <v>12</v>
      </c>
      <c r="AC4678">
        <v>12</v>
      </c>
      <c r="AD4678" t="s">
        <v>79</v>
      </c>
      <c r="AE4678" t="s">
        <v>80</v>
      </c>
      <c r="AF4678">
        <v>40</v>
      </c>
      <c r="AG4678" s="4">
        <v>0.29166666666666669</v>
      </c>
      <c r="AH4678" s="4">
        <v>0.6875</v>
      </c>
      <c r="AI4678" s="5">
        <v>14.33</v>
      </c>
      <c r="AJ4678">
        <v>21.5</v>
      </c>
      <c r="AK4678">
        <v>27</v>
      </c>
      <c r="AL4678" t="s">
        <v>81</v>
      </c>
      <c r="AM4678" t="s">
        <v>82</v>
      </c>
      <c r="AO4678" t="s">
        <v>83</v>
      </c>
      <c r="AR4678" t="s">
        <v>82</v>
      </c>
      <c r="AT4678" t="s">
        <v>82</v>
      </c>
      <c r="AW4678" t="s">
        <v>82</v>
      </c>
      <c r="AY4678" t="s">
        <v>1184</v>
      </c>
      <c r="AZ4678" t="s">
        <v>1185</v>
      </c>
      <c r="BA4678" t="s">
        <v>881</v>
      </c>
      <c r="BB4678">
        <v>83854</v>
      </c>
      <c r="BC4678" t="s">
        <v>79</v>
      </c>
      <c r="BH4678" t="s">
        <v>25675</v>
      </c>
      <c r="BJ4678">
        <v>455573675</v>
      </c>
    </row>
    <row r="4679" spans="1:62" x14ac:dyDescent="0.25">
      <c r="A4679" t="s">
        <v>25736</v>
      </c>
      <c r="B4679" s="2">
        <v>43518</v>
      </c>
      <c r="C4679" t="s">
        <v>63</v>
      </c>
      <c r="D4679" s="3">
        <v>43472.382157581022</v>
      </c>
      <c r="E4679" t="s">
        <v>64</v>
      </c>
      <c r="F4679" s="2">
        <v>43556</v>
      </c>
      <c r="G4679" s="2">
        <v>43799</v>
      </c>
      <c r="H4679" t="s">
        <v>25737</v>
      </c>
      <c r="I4679" t="s">
        <v>67</v>
      </c>
      <c r="J4679" t="s">
        <v>25738</v>
      </c>
      <c r="K4679" t="s">
        <v>67</v>
      </c>
      <c r="L4679" t="s">
        <v>2955</v>
      </c>
      <c r="M4679" t="s">
        <v>5997</v>
      </c>
      <c r="N4679">
        <v>58504</v>
      </c>
      <c r="O4679" t="s">
        <v>70</v>
      </c>
      <c r="P4679" t="s">
        <v>67</v>
      </c>
      <c r="Q4679" t="s">
        <v>25739</v>
      </c>
      <c r="S4679" t="s">
        <v>72</v>
      </c>
      <c r="T4679" t="s">
        <v>14635</v>
      </c>
      <c r="U4679" t="s">
        <v>14636</v>
      </c>
      <c r="V4679" t="s">
        <v>14637</v>
      </c>
      <c r="W4679" t="s">
        <v>105</v>
      </c>
      <c r="X4679" t="s">
        <v>452</v>
      </c>
      <c r="Y4679" t="str">
        <f>"37-3011"</f>
        <v>37-3011</v>
      </c>
      <c r="Z4679" t="s">
        <v>94</v>
      </c>
      <c r="AA4679">
        <v>56173</v>
      </c>
      <c r="AB4679">
        <v>3</v>
      </c>
      <c r="AC4679">
        <v>3</v>
      </c>
      <c r="AD4679" t="s">
        <v>79</v>
      </c>
      <c r="AE4679" t="s">
        <v>80</v>
      </c>
      <c r="AF4679">
        <v>40</v>
      </c>
      <c r="AG4679" s="4">
        <v>0.33333333333333331</v>
      </c>
      <c r="AH4679" s="4">
        <v>0.70833333333333337</v>
      </c>
      <c r="AI4679" s="5">
        <v>17.78</v>
      </c>
      <c r="AJ4679">
        <v>26.67</v>
      </c>
      <c r="AK4679">
        <v>26.67</v>
      </c>
      <c r="AL4679" t="s">
        <v>81</v>
      </c>
      <c r="AM4679" t="s">
        <v>82</v>
      </c>
      <c r="AO4679" t="s">
        <v>83</v>
      </c>
      <c r="AP4679" t="s">
        <v>67</v>
      </c>
      <c r="AQ4679" t="s">
        <v>67</v>
      </c>
      <c r="AR4679" t="s">
        <v>82</v>
      </c>
      <c r="AT4679" t="s">
        <v>82</v>
      </c>
      <c r="AW4679" t="s">
        <v>82</v>
      </c>
      <c r="AY4679" t="s">
        <v>2955</v>
      </c>
      <c r="AZ4679" t="s">
        <v>15032</v>
      </c>
      <c r="BA4679" t="s">
        <v>5997</v>
      </c>
      <c r="BB4679">
        <v>58504</v>
      </c>
      <c r="BC4679" t="s">
        <v>79</v>
      </c>
      <c r="BH4679" t="s">
        <v>25738</v>
      </c>
      <c r="BI4679" t="s">
        <v>67</v>
      </c>
      <c r="BJ4679">
        <v>462372511</v>
      </c>
    </row>
    <row r="4680" spans="1:62" x14ac:dyDescent="0.25">
      <c r="A4680" t="s">
        <v>26223</v>
      </c>
      <c r="B4680" s="2">
        <v>43518</v>
      </c>
      <c r="C4680" t="s">
        <v>63</v>
      </c>
      <c r="D4680" s="3">
        <v>43472.382695532404</v>
      </c>
      <c r="E4680" t="s">
        <v>64</v>
      </c>
      <c r="F4680" s="2">
        <v>43556</v>
      </c>
      <c r="G4680" s="2">
        <v>43799</v>
      </c>
      <c r="H4680" t="s">
        <v>26224</v>
      </c>
      <c r="I4680" t="s">
        <v>26225</v>
      </c>
      <c r="J4680" t="s">
        <v>26226</v>
      </c>
      <c r="K4680" t="s">
        <v>26227</v>
      </c>
      <c r="L4680" t="s">
        <v>26228</v>
      </c>
      <c r="M4680" t="s">
        <v>147</v>
      </c>
      <c r="N4680">
        <v>15054</v>
      </c>
      <c r="O4680" t="s">
        <v>70</v>
      </c>
      <c r="Q4680" t="s">
        <v>26229</v>
      </c>
      <c r="S4680" t="s">
        <v>72</v>
      </c>
      <c r="T4680" t="s">
        <v>3410</v>
      </c>
      <c r="U4680" t="s">
        <v>3411</v>
      </c>
      <c r="V4680" t="s">
        <v>3412</v>
      </c>
      <c r="W4680" t="s">
        <v>783</v>
      </c>
      <c r="X4680" t="s">
        <v>106</v>
      </c>
      <c r="Y4680" t="str">
        <f>"37-3011"</f>
        <v>37-3011</v>
      </c>
      <c r="Z4680" t="s">
        <v>94</v>
      </c>
      <c r="AA4680">
        <v>561730</v>
      </c>
      <c r="AB4680">
        <v>6</v>
      </c>
      <c r="AC4680">
        <v>6</v>
      </c>
      <c r="AD4680" t="s">
        <v>79</v>
      </c>
      <c r="AE4680" t="s">
        <v>80</v>
      </c>
      <c r="AF4680">
        <v>40</v>
      </c>
      <c r="AG4680" s="4">
        <v>0.29166666666666669</v>
      </c>
      <c r="AH4680" s="4">
        <v>0.625</v>
      </c>
      <c r="AI4680" s="5">
        <v>13.77</v>
      </c>
      <c r="AJ4680">
        <v>20.66</v>
      </c>
      <c r="AL4680" t="s">
        <v>81</v>
      </c>
      <c r="AM4680" t="s">
        <v>82</v>
      </c>
      <c r="AO4680" t="s">
        <v>83</v>
      </c>
      <c r="AR4680" t="s">
        <v>82</v>
      </c>
      <c r="AT4680" t="s">
        <v>82</v>
      </c>
      <c r="AW4680" t="s">
        <v>82</v>
      </c>
      <c r="AY4680" t="s">
        <v>26228</v>
      </c>
      <c r="AZ4680" t="s">
        <v>885</v>
      </c>
      <c r="BA4680" t="s">
        <v>147</v>
      </c>
      <c r="BB4680">
        <v>15054</v>
      </c>
      <c r="BC4680" t="s">
        <v>79</v>
      </c>
      <c r="BH4680" t="s">
        <v>26230</v>
      </c>
      <c r="BJ4680">
        <v>452417815</v>
      </c>
    </row>
    <row r="4681" spans="1:62" x14ac:dyDescent="0.25">
      <c r="A4681" t="s">
        <v>26610</v>
      </c>
      <c r="B4681" s="2">
        <v>43518</v>
      </c>
      <c r="C4681" t="s">
        <v>63</v>
      </c>
      <c r="D4681" s="3">
        <v>43472.38054568287</v>
      </c>
      <c r="E4681" t="s">
        <v>64</v>
      </c>
      <c r="F4681" s="2">
        <v>43556</v>
      </c>
      <c r="G4681" s="2">
        <v>43799</v>
      </c>
      <c r="H4681" t="s">
        <v>26611</v>
      </c>
      <c r="J4681" t="s">
        <v>26612</v>
      </c>
      <c r="L4681" t="s">
        <v>26613</v>
      </c>
      <c r="M4681" t="s">
        <v>136</v>
      </c>
      <c r="N4681">
        <v>20706</v>
      </c>
      <c r="O4681" t="s">
        <v>70</v>
      </c>
      <c r="Q4681" t="s">
        <v>26614</v>
      </c>
      <c r="S4681" t="s">
        <v>72</v>
      </c>
      <c r="T4681" t="s">
        <v>1855</v>
      </c>
      <c r="U4681" t="s">
        <v>1856</v>
      </c>
      <c r="V4681" t="s">
        <v>863</v>
      </c>
      <c r="W4681" t="s">
        <v>105</v>
      </c>
      <c r="X4681" t="s">
        <v>1758</v>
      </c>
      <c r="Y4681" t="str">
        <f>"37-3011"</f>
        <v>37-3011</v>
      </c>
      <c r="Z4681" t="s">
        <v>94</v>
      </c>
      <c r="AA4681">
        <v>561730</v>
      </c>
      <c r="AB4681">
        <v>20</v>
      </c>
      <c r="AC4681">
        <v>20</v>
      </c>
      <c r="AD4681" t="s">
        <v>79</v>
      </c>
      <c r="AE4681" t="s">
        <v>95</v>
      </c>
      <c r="AF4681">
        <v>40</v>
      </c>
      <c r="AG4681" s="4">
        <v>0.29166666666666669</v>
      </c>
      <c r="AH4681" s="4">
        <v>0.66666666666666663</v>
      </c>
      <c r="AI4681" s="5">
        <v>15.39</v>
      </c>
      <c r="AJ4681">
        <v>23.09</v>
      </c>
      <c r="AL4681" t="s">
        <v>81</v>
      </c>
      <c r="AM4681" t="s">
        <v>82</v>
      </c>
      <c r="AO4681" t="s">
        <v>83</v>
      </c>
      <c r="AR4681" t="s">
        <v>82</v>
      </c>
      <c r="AT4681" t="s">
        <v>82</v>
      </c>
      <c r="AW4681" t="s">
        <v>82</v>
      </c>
      <c r="AY4681" t="s">
        <v>26613</v>
      </c>
      <c r="AZ4681" t="s">
        <v>139</v>
      </c>
      <c r="BA4681" t="s">
        <v>136</v>
      </c>
      <c r="BB4681">
        <v>20706</v>
      </c>
      <c r="BC4681" t="s">
        <v>79</v>
      </c>
      <c r="BH4681" t="s">
        <v>26612</v>
      </c>
      <c r="BJ4681">
        <v>300404463</v>
      </c>
    </row>
    <row r="4682" spans="1:62" x14ac:dyDescent="0.25">
      <c r="A4682" t="s">
        <v>27140</v>
      </c>
      <c r="B4682" s="2">
        <v>43518</v>
      </c>
      <c r="C4682" t="s">
        <v>63</v>
      </c>
      <c r="D4682" s="3">
        <v>43472.381533136577</v>
      </c>
      <c r="E4682" t="s">
        <v>282</v>
      </c>
      <c r="F4682" s="2">
        <v>43556</v>
      </c>
      <c r="G4682" s="2">
        <v>43800</v>
      </c>
      <c r="H4682" t="s">
        <v>27141</v>
      </c>
      <c r="I4682" t="s">
        <v>67</v>
      </c>
      <c r="J4682" t="s">
        <v>27142</v>
      </c>
      <c r="K4682" t="s">
        <v>67</v>
      </c>
      <c r="L4682" t="s">
        <v>27143</v>
      </c>
      <c r="M4682" t="s">
        <v>745</v>
      </c>
      <c r="N4682">
        <v>66203</v>
      </c>
      <c r="O4682" t="s">
        <v>70</v>
      </c>
      <c r="P4682" t="s">
        <v>67</v>
      </c>
      <c r="Q4682" t="s">
        <v>27144</v>
      </c>
      <c r="S4682" t="s">
        <v>72</v>
      </c>
      <c r="T4682" t="s">
        <v>14635</v>
      </c>
      <c r="U4682" t="s">
        <v>14636</v>
      </c>
      <c r="V4682" t="s">
        <v>14637</v>
      </c>
      <c r="W4682" t="s">
        <v>105</v>
      </c>
      <c r="X4682" t="s">
        <v>23318</v>
      </c>
      <c r="Y4682" t="str">
        <f>"47-3014"</f>
        <v>47-3014</v>
      </c>
      <c r="Z4682" t="s">
        <v>1320</v>
      </c>
      <c r="AA4682">
        <v>23832</v>
      </c>
      <c r="AB4682">
        <v>6</v>
      </c>
      <c r="AC4682">
        <v>5</v>
      </c>
      <c r="AD4682" t="s">
        <v>79</v>
      </c>
      <c r="AE4682" t="s">
        <v>80</v>
      </c>
      <c r="AF4682">
        <v>40</v>
      </c>
      <c r="AG4682" s="4">
        <v>0.29166666666666669</v>
      </c>
      <c r="AH4682" s="4">
        <v>0.66666666666666663</v>
      </c>
      <c r="AI4682" s="5">
        <v>18.55</v>
      </c>
      <c r="AJ4682">
        <v>27.83</v>
      </c>
      <c r="AK4682">
        <v>27.83</v>
      </c>
      <c r="AL4682" t="s">
        <v>81</v>
      </c>
      <c r="AM4682" t="s">
        <v>82</v>
      </c>
      <c r="AO4682" t="s">
        <v>83</v>
      </c>
      <c r="AP4682" t="s">
        <v>67</v>
      </c>
      <c r="AR4682" t="s">
        <v>82</v>
      </c>
      <c r="AT4682" t="s">
        <v>82</v>
      </c>
      <c r="AW4682" t="s">
        <v>82</v>
      </c>
      <c r="AY4682" t="s">
        <v>27143</v>
      </c>
      <c r="AZ4682" t="s">
        <v>7751</v>
      </c>
      <c r="BA4682" t="s">
        <v>745</v>
      </c>
      <c r="BB4682">
        <v>66203</v>
      </c>
      <c r="BC4682" t="s">
        <v>79</v>
      </c>
      <c r="BH4682" t="s">
        <v>27142</v>
      </c>
      <c r="BI4682" t="s">
        <v>67</v>
      </c>
      <c r="BJ4682">
        <v>481212762</v>
      </c>
    </row>
    <row r="4683" spans="1:62" x14ac:dyDescent="0.25">
      <c r="A4683" t="s">
        <v>27333</v>
      </c>
      <c r="B4683" s="2">
        <v>43518</v>
      </c>
      <c r="C4683" t="s">
        <v>63</v>
      </c>
      <c r="D4683" s="3">
        <v>43472.381240127317</v>
      </c>
      <c r="E4683" t="s">
        <v>64</v>
      </c>
      <c r="F4683" s="2">
        <v>43556</v>
      </c>
      <c r="G4683" s="2">
        <v>43799</v>
      </c>
      <c r="H4683" t="s">
        <v>27334</v>
      </c>
      <c r="I4683" t="s">
        <v>27335</v>
      </c>
      <c r="J4683" t="s">
        <v>27336</v>
      </c>
      <c r="L4683" t="s">
        <v>6487</v>
      </c>
      <c r="M4683" t="s">
        <v>2356</v>
      </c>
      <c r="N4683">
        <v>68134</v>
      </c>
      <c r="O4683" t="s">
        <v>70</v>
      </c>
      <c r="Q4683" t="s">
        <v>27337</v>
      </c>
      <c r="S4683" t="s">
        <v>72</v>
      </c>
      <c r="T4683" t="s">
        <v>24345</v>
      </c>
      <c r="U4683" t="s">
        <v>25479</v>
      </c>
      <c r="V4683" t="s">
        <v>6487</v>
      </c>
      <c r="W4683" t="s">
        <v>2356</v>
      </c>
      <c r="X4683" t="s">
        <v>18122</v>
      </c>
      <c r="Y4683" t="str">
        <f>"47-2181"</f>
        <v>47-2181</v>
      </c>
      <c r="Z4683" t="s">
        <v>14508</v>
      </c>
      <c r="AA4683">
        <v>238160</v>
      </c>
      <c r="AB4683">
        <v>15</v>
      </c>
      <c r="AC4683">
        <v>15</v>
      </c>
      <c r="AD4683" t="s">
        <v>79</v>
      </c>
      <c r="AE4683" t="s">
        <v>80</v>
      </c>
      <c r="AF4683">
        <v>40</v>
      </c>
      <c r="AG4683" s="4">
        <v>0.33333333333333331</v>
      </c>
      <c r="AH4683" s="4">
        <v>0.70833333333333337</v>
      </c>
      <c r="AI4683" s="5">
        <v>18.54</v>
      </c>
      <c r="AJ4683">
        <v>27.81</v>
      </c>
      <c r="AL4683" t="s">
        <v>81</v>
      </c>
      <c r="AM4683" t="s">
        <v>82</v>
      </c>
      <c r="AO4683" t="s">
        <v>83</v>
      </c>
      <c r="AR4683" t="s">
        <v>82</v>
      </c>
      <c r="AT4683" t="s">
        <v>82</v>
      </c>
      <c r="AW4683" t="s">
        <v>82</v>
      </c>
      <c r="AY4683" t="s">
        <v>2636</v>
      </c>
      <c r="AZ4683" t="s">
        <v>4522</v>
      </c>
      <c r="BA4683" t="s">
        <v>2356</v>
      </c>
      <c r="BB4683">
        <v>68134</v>
      </c>
      <c r="BC4683" t="s">
        <v>79</v>
      </c>
      <c r="BH4683" t="s">
        <v>27338</v>
      </c>
      <c r="BJ4683">
        <v>474704085</v>
      </c>
    </row>
    <row r="4684" spans="1:62" x14ac:dyDescent="0.25">
      <c r="A4684" t="s">
        <v>27532</v>
      </c>
      <c r="B4684" s="2">
        <v>43518</v>
      </c>
      <c r="C4684" t="s">
        <v>63</v>
      </c>
      <c r="D4684" s="3">
        <v>43472.384477523148</v>
      </c>
      <c r="E4684" t="s">
        <v>64</v>
      </c>
      <c r="F4684" s="2">
        <v>43556</v>
      </c>
      <c r="G4684" s="2">
        <v>43800</v>
      </c>
      <c r="H4684" t="s">
        <v>27533</v>
      </c>
      <c r="J4684" t="s">
        <v>27534</v>
      </c>
      <c r="L4684" t="s">
        <v>21737</v>
      </c>
      <c r="M4684" t="s">
        <v>166</v>
      </c>
      <c r="N4684">
        <v>84096</v>
      </c>
      <c r="O4684" t="s">
        <v>70</v>
      </c>
      <c r="Q4684" t="s">
        <v>27535</v>
      </c>
      <c r="S4684" t="s">
        <v>72</v>
      </c>
      <c r="T4684" t="s">
        <v>1855</v>
      </c>
      <c r="U4684" t="s">
        <v>1856</v>
      </c>
      <c r="V4684" t="s">
        <v>863</v>
      </c>
      <c r="W4684" t="s">
        <v>105</v>
      </c>
      <c r="X4684" t="s">
        <v>1758</v>
      </c>
      <c r="Y4684" t="str">
        <f>"37-3011"</f>
        <v>37-3011</v>
      </c>
      <c r="Z4684" t="s">
        <v>94</v>
      </c>
      <c r="AA4684">
        <v>561730</v>
      </c>
      <c r="AB4684">
        <v>24</v>
      </c>
      <c r="AC4684">
        <v>24</v>
      </c>
      <c r="AD4684" t="s">
        <v>79</v>
      </c>
      <c r="AE4684" t="s">
        <v>95</v>
      </c>
      <c r="AF4684">
        <v>40</v>
      </c>
      <c r="AG4684" s="4">
        <v>0.33333333333333331</v>
      </c>
      <c r="AH4684" s="4">
        <v>0.70833333333333337</v>
      </c>
      <c r="AI4684" s="5">
        <v>13.68</v>
      </c>
      <c r="AJ4684">
        <v>20.52</v>
      </c>
      <c r="AL4684" t="s">
        <v>81</v>
      </c>
      <c r="AM4684" t="s">
        <v>82</v>
      </c>
      <c r="AO4684" t="s">
        <v>83</v>
      </c>
      <c r="AR4684" t="s">
        <v>82</v>
      </c>
      <c r="AT4684" t="s">
        <v>82</v>
      </c>
      <c r="AW4684" t="s">
        <v>82</v>
      </c>
      <c r="AY4684" t="s">
        <v>170</v>
      </c>
      <c r="AZ4684" t="s">
        <v>172</v>
      </c>
      <c r="BA4684" t="s">
        <v>166</v>
      </c>
      <c r="BB4684">
        <v>84107</v>
      </c>
      <c r="BC4684" t="s">
        <v>79</v>
      </c>
      <c r="BH4684" t="s">
        <v>27536</v>
      </c>
      <c r="BJ4684">
        <v>841392212</v>
      </c>
    </row>
    <row r="4685" spans="1:62" x14ac:dyDescent="0.25">
      <c r="A4685" t="s">
        <v>27598</v>
      </c>
      <c r="B4685" s="2">
        <v>43518</v>
      </c>
      <c r="C4685" t="s">
        <v>63</v>
      </c>
      <c r="D4685" s="3">
        <v>43472.385652928242</v>
      </c>
      <c r="E4685" t="s">
        <v>64</v>
      </c>
      <c r="F4685" s="2">
        <v>43556</v>
      </c>
      <c r="G4685" s="2">
        <v>43753</v>
      </c>
      <c r="H4685" t="s">
        <v>1913</v>
      </c>
      <c r="J4685" t="s">
        <v>1915</v>
      </c>
      <c r="L4685" t="s">
        <v>1588</v>
      </c>
      <c r="M4685" t="s">
        <v>1064</v>
      </c>
      <c r="N4685">
        <v>38305</v>
      </c>
      <c r="O4685" t="s">
        <v>70</v>
      </c>
      <c r="Q4685" t="s">
        <v>1916</v>
      </c>
      <c r="S4685" t="s">
        <v>72</v>
      </c>
      <c r="T4685" t="s">
        <v>1917</v>
      </c>
      <c r="U4685" t="s">
        <v>1918</v>
      </c>
      <c r="V4685" t="s">
        <v>1919</v>
      </c>
      <c r="W4685" t="s">
        <v>105</v>
      </c>
      <c r="X4685" t="s">
        <v>1920</v>
      </c>
      <c r="Y4685" t="str">
        <f>"47-2061"</f>
        <v>47-2061</v>
      </c>
      <c r="Z4685" t="s">
        <v>326</v>
      </c>
      <c r="AA4685">
        <v>238990</v>
      </c>
      <c r="AB4685">
        <v>42</v>
      </c>
      <c r="AC4685">
        <v>22</v>
      </c>
      <c r="AD4685" t="s">
        <v>79</v>
      </c>
      <c r="AE4685" t="s">
        <v>95</v>
      </c>
      <c r="AF4685">
        <v>40</v>
      </c>
      <c r="AG4685" s="4">
        <v>0.33333333333333331</v>
      </c>
      <c r="AH4685" s="4">
        <v>0.70833333333333337</v>
      </c>
      <c r="AI4685" s="5">
        <v>14.47</v>
      </c>
      <c r="AJ4685">
        <v>21.71</v>
      </c>
      <c r="AL4685" t="s">
        <v>81</v>
      </c>
      <c r="AM4685" t="s">
        <v>82</v>
      </c>
      <c r="AO4685" t="s">
        <v>83</v>
      </c>
      <c r="AR4685" t="s">
        <v>82</v>
      </c>
      <c r="AT4685" t="s">
        <v>82</v>
      </c>
      <c r="AW4685" t="s">
        <v>82</v>
      </c>
      <c r="AY4685" t="s">
        <v>1588</v>
      </c>
      <c r="AZ4685" t="s">
        <v>1921</v>
      </c>
      <c r="BA4685" t="s">
        <v>1064</v>
      </c>
      <c r="BB4685">
        <v>38305</v>
      </c>
      <c r="BC4685" t="s">
        <v>79</v>
      </c>
      <c r="BH4685" t="s">
        <v>1915</v>
      </c>
      <c r="BJ4685">
        <v>475249185</v>
      </c>
    </row>
    <row r="4686" spans="1:62" x14ac:dyDescent="0.25">
      <c r="A4686" t="s">
        <v>27789</v>
      </c>
      <c r="B4686" s="2">
        <v>43518</v>
      </c>
      <c r="C4686" t="s">
        <v>63</v>
      </c>
      <c r="D4686" s="3">
        <v>43472.384109872684</v>
      </c>
      <c r="E4686" t="s">
        <v>64</v>
      </c>
      <c r="F4686" s="2">
        <v>43556</v>
      </c>
      <c r="G4686" s="2">
        <v>43764</v>
      </c>
      <c r="H4686" t="s">
        <v>24124</v>
      </c>
      <c r="J4686" t="s">
        <v>24125</v>
      </c>
      <c r="K4686" t="s">
        <v>24126</v>
      </c>
      <c r="L4686" t="s">
        <v>16342</v>
      </c>
      <c r="M4686" t="s">
        <v>626</v>
      </c>
      <c r="N4686">
        <v>72650</v>
      </c>
      <c r="O4686" t="s">
        <v>70</v>
      </c>
      <c r="Q4686" t="s">
        <v>24127</v>
      </c>
      <c r="S4686" t="s">
        <v>82</v>
      </c>
      <c r="U4686" t="s">
        <v>92</v>
      </c>
      <c r="X4686" t="s">
        <v>24128</v>
      </c>
      <c r="Y4686" t="str">
        <f>"37-3011"</f>
        <v>37-3011</v>
      </c>
      <c r="Z4686" t="s">
        <v>94</v>
      </c>
      <c r="AA4686">
        <v>561730</v>
      </c>
      <c r="AB4686">
        <v>150</v>
      </c>
      <c r="AC4686">
        <v>150</v>
      </c>
      <c r="AD4686" t="s">
        <v>79</v>
      </c>
      <c r="AE4686" t="s">
        <v>80</v>
      </c>
      <c r="AF4686">
        <v>40</v>
      </c>
      <c r="AG4686" s="4">
        <v>0.29166666666666669</v>
      </c>
      <c r="AH4686" s="4">
        <v>0.66666666666666663</v>
      </c>
      <c r="AI4686" s="6">
        <v>11</v>
      </c>
      <c r="AJ4686">
        <v>16.5</v>
      </c>
      <c r="AK4686">
        <v>35.9</v>
      </c>
      <c r="AL4686" t="s">
        <v>81</v>
      </c>
      <c r="AM4686" t="s">
        <v>82</v>
      </c>
      <c r="AO4686" t="s">
        <v>83</v>
      </c>
      <c r="AP4686" t="s">
        <v>67</v>
      </c>
      <c r="AQ4686" t="s">
        <v>67</v>
      </c>
      <c r="AR4686" t="s">
        <v>82</v>
      </c>
      <c r="AT4686" t="s">
        <v>82</v>
      </c>
      <c r="AW4686" t="s">
        <v>82</v>
      </c>
      <c r="AY4686" t="s">
        <v>1302</v>
      </c>
      <c r="AZ4686" t="s">
        <v>24129</v>
      </c>
      <c r="BA4686" t="s">
        <v>1064</v>
      </c>
      <c r="BB4686">
        <v>37813</v>
      </c>
      <c r="BC4686" t="s">
        <v>79</v>
      </c>
      <c r="BH4686" t="s">
        <v>24130</v>
      </c>
      <c r="BI4686" t="s">
        <v>24131</v>
      </c>
      <c r="BJ4686">
        <v>810577036</v>
      </c>
    </row>
    <row r="4687" spans="1:62" x14ac:dyDescent="0.25">
      <c r="A4687" t="s">
        <v>27905</v>
      </c>
      <c r="B4687" s="2">
        <v>43518</v>
      </c>
      <c r="C4687" t="s">
        <v>63</v>
      </c>
      <c r="D4687" s="3">
        <v>43472.380556168981</v>
      </c>
      <c r="E4687" t="s">
        <v>64</v>
      </c>
      <c r="F4687" s="2">
        <v>43556</v>
      </c>
      <c r="G4687" s="2">
        <v>43769</v>
      </c>
      <c r="H4687" t="s">
        <v>27906</v>
      </c>
      <c r="I4687" t="s">
        <v>27907</v>
      </c>
      <c r="J4687" t="s">
        <v>27908</v>
      </c>
      <c r="L4687" t="s">
        <v>20339</v>
      </c>
      <c r="M4687" t="s">
        <v>147</v>
      </c>
      <c r="N4687">
        <v>15437</v>
      </c>
      <c r="O4687" t="s">
        <v>70</v>
      </c>
      <c r="Q4687" t="s">
        <v>27909</v>
      </c>
      <c r="S4687" t="s">
        <v>72</v>
      </c>
      <c r="T4687" t="s">
        <v>27720</v>
      </c>
      <c r="U4687" t="s">
        <v>27721</v>
      </c>
      <c r="V4687" t="s">
        <v>27722</v>
      </c>
      <c r="W4687" t="s">
        <v>323</v>
      </c>
      <c r="X4687" t="s">
        <v>3252</v>
      </c>
      <c r="Y4687" t="str">
        <f>"35-9011"</f>
        <v>35-9011</v>
      </c>
      <c r="Z4687" t="s">
        <v>1925</v>
      </c>
      <c r="AA4687">
        <v>721120</v>
      </c>
      <c r="AB4687">
        <v>20</v>
      </c>
      <c r="AC4687">
        <v>20</v>
      </c>
      <c r="AD4687" t="s">
        <v>79</v>
      </c>
      <c r="AE4687" t="s">
        <v>95</v>
      </c>
      <c r="AF4687">
        <v>35</v>
      </c>
      <c r="AG4687" s="4">
        <v>0.25</v>
      </c>
      <c r="AH4687" s="4">
        <v>0.58333333333333337</v>
      </c>
      <c r="AI4687" s="5">
        <v>10.14</v>
      </c>
      <c r="AJ4687">
        <v>15.21</v>
      </c>
      <c r="AK4687">
        <v>15.21</v>
      </c>
      <c r="AL4687" t="s">
        <v>81</v>
      </c>
      <c r="AM4687" t="s">
        <v>82</v>
      </c>
      <c r="AO4687" t="s">
        <v>83</v>
      </c>
      <c r="AR4687" t="s">
        <v>82</v>
      </c>
      <c r="AT4687" t="s">
        <v>82</v>
      </c>
      <c r="AW4687" t="s">
        <v>82</v>
      </c>
      <c r="AY4687" t="s">
        <v>9393</v>
      </c>
      <c r="AZ4687" t="s">
        <v>1837</v>
      </c>
      <c r="BA4687" t="s">
        <v>147</v>
      </c>
      <c r="BB4687">
        <v>15437</v>
      </c>
      <c r="BC4687" t="s">
        <v>87</v>
      </c>
      <c r="BH4687" t="s">
        <v>27910</v>
      </c>
      <c r="BJ4687">
        <v>251891356</v>
      </c>
    </row>
    <row r="4688" spans="1:62" x14ac:dyDescent="0.25">
      <c r="A4688" t="s">
        <v>28085</v>
      </c>
      <c r="B4688" s="2">
        <v>43518</v>
      </c>
      <c r="C4688" t="s">
        <v>63</v>
      </c>
      <c r="D4688" s="3">
        <v>43472.385405266206</v>
      </c>
      <c r="E4688" t="s">
        <v>64</v>
      </c>
      <c r="F4688" s="2">
        <v>43556</v>
      </c>
      <c r="G4688" s="2">
        <v>43822</v>
      </c>
      <c r="H4688" t="s">
        <v>28086</v>
      </c>
      <c r="J4688" t="s">
        <v>28087</v>
      </c>
      <c r="L4688" t="s">
        <v>5973</v>
      </c>
      <c r="M4688" t="s">
        <v>105</v>
      </c>
      <c r="N4688">
        <v>75402</v>
      </c>
      <c r="O4688" t="s">
        <v>70</v>
      </c>
      <c r="Q4688" t="s">
        <v>28088</v>
      </c>
      <c r="S4688" t="s">
        <v>72</v>
      </c>
      <c r="T4688" t="s">
        <v>1917</v>
      </c>
      <c r="U4688" t="s">
        <v>1918</v>
      </c>
      <c r="V4688" t="s">
        <v>1919</v>
      </c>
      <c r="W4688" t="s">
        <v>105</v>
      </c>
      <c r="X4688" t="s">
        <v>106</v>
      </c>
      <c r="Y4688" t="str">
        <f>"37-3011"</f>
        <v>37-3011</v>
      </c>
      <c r="Z4688" t="s">
        <v>94</v>
      </c>
      <c r="AA4688">
        <v>561730</v>
      </c>
      <c r="AB4688">
        <v>20</v>
      </c>
      <c r="AC4688">
        <v>20</v>
      </c>
      <c r="AD4688" t="s">
        <v>79</v>
      </c>
      <c r="AE4688" t="s">
        <v>95</v>
      </c>
      <c r="AF4688">
        <v>35</v>
      </c>
      <c r="AG4688" s="4">
        <v>0.33333333333333331</v>
      </c>
      <c r="AH4688" s="4">
        <v>0.70833333333333337</v>
      </c>
      <c r="AI4688" s="5">
        <v>13.94</v>
      </c>
      <c r="AJ4688">
        <v>20.91</v>
      </c>
      <c r="AL4688" t="s">
        <v>81</v>
      </c>
      <c r="AM4688" t="s">
        <v>82</v>
      </c>
      <c r="AO4688" t="s">
        <v>83</v>
      </c>
      <c r="AR4688" t="s">
        <v>82</v>
      </c>
      <c r="AT4688" t="s">
        <v>82</v>
      </c>
      <c r="AW4688" t="s">
        <v>82</v>
      </c>
      <c r="AY4688" t="s">
        <v>5973</v>
      </c>
      <c r="AZ4688" t="s">
        <v>12952</v>
      </c>
      <c r="BA4688" t="s">
        <v>105</v>
      </c>
      <c r="BB4688">
        <v>75402</v>
      </c>
      <c r="BC4688" t="s">
        <v>79</v>
      </c>
      <c r="BH4688" t="s">
        <v>28087</v>
      </c>
      <c r="BJ4688">
        <v>510568618</v>
      </c>
    </row>
    <row r="4689" spans="1:62" x14ac:dyDescent="0.25">
      <c r="A4689" t="s">
        <v>28149</v>
      </c>
      <c r="B4689" s="2">
        <v>43518</v>
      </c>
      <c r="C4689" t="s">
        <v>63</v>
      </c>
      <c r="D4689" s="3">
        <v>43472.388629421293</v>
      </c>
      <c r="E4689" t="s">
        <v>64</v>
      </c>
      <c r="F4689" s="2">
        <v>43556</v>
      </c>
      <c r="G4689" s="2">
        <v>43800</v>
      </c>
      <c r="H4689" t="s">
        <v>28150</v>
      </c>
      <c r="J4689" t="s">
        <v>28151</v>
      </c>
      <c r="L4689" t="s">
        <v>13253</v>
      </c>
      <c r="M4689" t="s">
        <v>1064</v>
      </c>
      <c r="N4689">
        <v>38024</v>
      </c>
      <c r="O4689" t="s">
        <v>70</v>
      </c>
      <c r="Q4689" t="s">
        <v>28152</v>
      </c>
      <c r="S4689" t="s">
        <v>72</v>
      </c>
      <c r="T4689" t="s">
        <v>878</v>
      </c>
      <c r="U4689" t="s">
        <v>2878</v>
      </c>
      <c r="V4689" t="s">
        <v>2620</v>
      </c>
      <c r="W4689" t="s">
        <v>881</v>
      </c>
      <c r="X4689" t="s">
        <v>106</v>
      </c>
      <c r="Y4689" t="str">
        <f>"37-3011"</f>
        <v>37-3011</v>
      </c>
      <c r="Z4689" t="s">
        <v>94</v>
      </c>
      <c r="AA4689">
        <v>561730</v>
      </c>
      <c r="AB4689">
        <v>6</v>
      </c>
      <c r="AC4689">
        <v>6</v>
      </c>
      <c r="AD4689" t="s">
        <v>79</v>
      </c>
      <c r="AE4689" t="s">
        <v>95</v>
      </c>
      <c r="AF4689">
        <v>40</v>
      </c>
      <c r="AG4689" s="4">
        <v>0.25</v>
      </c>
      <c r="AH4689" s="4">
        <v>0.70833333333333337</v>
      </c>
      <c r="AI4689" s="5">
        <v>13.67</v>
      </c>
      <c r="AJ4689">
        <v>20.51</v>
      </c>
      <c r="AK4689">
        <v>22.5</v>
      </c>
      <c r="AL4689" t="s">
        <v>81</v>
      </c>
      <c r="AM4689" t="s">
        <v>82</v>
      </c>
      <c r="AO4689" t="s">
        <v>83</v>
      </c>
      <c r="AR4689" t="s">
        <v>82</v>
      </c>
      <c r="AT4689" t="s">
        <v>82</v>
      </c>
      <c r="AW4689" t="s">
        <v>82</v>
      </c>
      <c r="AY4689" t="s">
        <v>13253</v>
      </c>
      <c r="AZ4689" t="s">
        <v>13255</v>
      </c>
      <c r="BA4689" t="s">
        <v>1064</v>
      </c>
      <c r="BB4689">
        <v>38024</v>
      </c>
      <c r="BC4689" t="s">
        <v>79</v>
      </c>
      <c r="BH4689" t="s">
        <v>28153</v>
      </c>
      <c r="BJ4689">
        <v>832287236</v>
      </c>
    </row>
    <row r="4690" spans="1:62" x14ac:dyDescent="0.25">
      <c r="A4690" t="s">
        <v>28491</v>
      </c>
      <c r="B4690" s="2">
        <v>43518</v>
      </c>
      <c r="C4690" t="s">
        <v>63</v>
      </c>
      <c r="D4690" s="3">
        <v>43472.383094189812</v>
      </c>
      <c r="E4690" t="s">
        <v>64</v>
      </c>
      <c r="F4690" s="2">
        <v>43556</v>
      </c>
      <c r="G4690" s="2">
        <v>43784</v>
      </c>
      <c r="H4690" t="s">
        <v>27157</v>
      </c>
      <c r="I4690" t="s">
        <v>67</v>
      </c>
      <c r="J4690" t="s">
        <v>27158</v>
      </c>
      <c r="K4690" t="s">
        <v>67</v>
      </c>
      <c r="L4690" t="s">
        <v>1152</v>
      </c>
      <c r="M4690" t="s">
        <v>774</v>
      </c>
      <c r="N4690">
        <v>80220</v>
      </c>
      <c r="O4690" t="s">
        <v>70</v>
      </c>
      <c r="P4690" t="s">
        <v>67</v>
      </c>
      <c r="Q4690" t="s">
        <v>27159</v>
      </c>
      <c r="S4690" t="s">
        <v>72</v>
      </c>
      <c r="T4690" t="s">
        <v>14635</v>
      </c>
      <c r="U4690" t="s">
        <v>14636</v>
      </c>
      <c r="V4690" t="s">
        <v>14637</v>
      </c>
      <c r="W4690" t="s">
        <v>105</v>
      </c>
      <c r="X4690" t="s">
        <v>28492</v>
      </c>
      <c r="Y4690" t="str">
        <f>"45-2092"</f>
        <v>45-2092</v>
      </c>
      <c r="Z4690" t="s">
        <v>883</v>
      </c>
      <c r="AA4690">
        <v>444220</v>
      </c>
      <c r="AB4690">
        <v>5</v>
      </c>
      <c r="AC4690">
        <v>5</v>
      </c>
      <c r="AD4690" t="s">
        <v>79</v>
      </c>
      <c r="AE4690" t="s">
        <v>95</v>
      </c>
      <c r="AF4690">
        <v>40</v>
      </c>
      <c r="AG4690" s="4">
        <v>0.33333333333333331</v>
      </c>
      <c r="AH4690" s="4">
        <v>0.70833333333333337</v>
      </c>
      <c r="AI4690" s="5">
        <v>13.6</v>
      </c>
      <c r="AJ4690">
        <v>20.399999999999999</v>
      </c>
      <c r="AK4690">
        <v>20.399999999999999</v>
      </c>
      <c r="AL4690" t="s">
        <v>81</v>
      </c>
      <c r="AM4690" t="s">
        <v>82</v>
      </c>
      <c r="AO4690" t="s">
        <v>83</v>
      </c>
      <c r="AP4690" t="s">
        <v>67</v>
      </c>
      <c r="AQ4690" t="s">
        <v>67</v>
      </c>
      <c r="AR4690" t="s">
        <v>82</v>
      </c>
      <c r="AT4690" t="s">
        <v>82</v>
      </c>
      <c r="AW4690" t="s">
        <v>72</v>
      </c>
      <c r="AX4690">
        <v>3</v>
      </c>
      <c r="AY4690" t="s">
        <v>1152</v>
      </c>
      <c r="AZ4690" t="s">
        <v>1152</v>
      </c>
      <c r="BA4690" t="s">
        <v>774</v>
      </c>
      <c r="BB4690">
        <v>80220</v>
      </c>
      <c r="BC4690" t="s">
        <v>87</v>
      </c>
      <c r="BH4690" t="s">
        <v>27158</v>
      </c>
      <c r="BI4690" t="s">
        <v>67</v>
      </c>
      <c r="BJ4690">
        <v>840891646</v>
      </c>
    </row>
    <row r="4691" spans="1:62" x14ac:dyDescent="0.25">
      <c r="A4691" t="s">
        <v>28542</v>
      </c>
      <c r="B4691" s="2">
        <v>43518</v>
      </c>
      <c r="C4691" t="s">
        <v>63</v>
      </c>
      <c r="D4691" s="3">
        <v>43472.385387546296</v>
      </c>
      <c r="E4691" t="s">
        <v>64</v>
      </c>
      <c r="F4691" s="2">
        <v>43556</v>
      </c>
      <c r="G4691" s="2">
        <v>43769</v>
      </c>
      <c r="H4691" t="s">
        <v>28543</v>
      </c>
      <c r="I4691" t="s">
        <v>28544</v>
      </c>
      <c r="J4691" t="s">
        <v>28545</v>
      </c>
      <c r="K4691" t="s">
        <v>28546</v>
      </c>
      <c r="L4691" t="s">
        <v>28269</v>
      </c>
      <c r="M4691" t="s">
        <v>192</v>
      </c>
      <c r="N4691">
        <v>55615</v>
      </c>
      <c r="O4691" t="s">
        <v>70</v>
      </c>
      <c r="P4691" t="s">
        <v>67</v>
      </c>
      <c r="Q4691" t="s">
        <v>28270</v>
      </c>
      <c r="S4691" t="s">
        <v>72</v>
      </c>
      <c r="T4691" t="s">
        <v>14635</v>
      </c>
      <c r="U4691" t="s">
        <v>14636</v>
      </c>
      <c r="V4691" t="s">
        <v>14637</v>
      </c>
      <c r="W4691" t="s">
        <v>105</v>
      </c>
      <c r="X4691" t="s">
        <v>28271</v>
      </c>
      <c r="Y4691" t="str">
        <f>"37-2012"</f>
        <v>37-2012</v>
      </c>
      <c r="Z4691" t="s">
        <v>373</v>
      </c>
      <c r="AA4691">
        <v>721110</v>
      </c>
      <c r="AB4691">
        <v>3</v>
      </c>
      <c r="AC4691">
        <v>3</v>
      </c>
      <c r="AD4691" t="s">
        <v>79</v>
      </c>
      <c r="AE4691" t="s">
        <v>95</v>
      </c>
      <c r="AF4691">
        <v>40</v>
      </c>
      <c r="AG4691" s="4">
        <v>0.35416666666666669</v>
      </c>
      <c r="AH4691" s="4">
        <v>0.6875</v>
      </c>
      <c r="AI4691" s="5">
        <v>12.54</v>
      </c>
      <c r="AJ4691">
        <v>18.809999999999999</v>
      </c>
      <c r="AK4691">
        <v>18.809999999999999</v>
      </c>
      <c r="AL4691" t="s">
        <v>81</v>
      </c>
      <c r="AM4691" t="s">
        <v>82</v>
      </c>
      <c r="AO4691" t="s">
        <v>83</v>
      </c>
      <c r="AP4691" t="s">
        <v>67</v>
      </c>
      <c r="AQ4691" t="s">
        <v>67</v>
      </c>
      <c r="AR4691" t="s">
        <v>82</v>
      </c>
      <c r="AT4691" t="s">
        <v>82</v>
      </c>
      <c r="AW4691" t="s">
        <v>82</v>
      </c>
      <c r="AY4691" t="s">
        <v>28269</v>
      </c>
      <c r="AZ4691" t="s">
        <v>362</v>
      </c>
      <c r="BA4691" t="s">
        <v>192</v>
      </c>
      <c r="BB4691">
        <v>55615</v>
      </c>
      <c r="BC4691" t="s">
        <v>87</v>
      </c>
      <c r="BH4691" t="s">
        <v>28545</v>
      </c>
      <c r="BI4691" t="s">
        <v>67</v>
      </c>
      <c r="BJ4691">
        <v>371448498</v>
      </c>
    </row>
    <row r="4692" spans="1:62" x14ac:dyDescent="0.25">
      <c r="A4692" t="s">
        <v>28547</v>
      </c>
      <c r="B4692" s="2">
        <v>43518</v>
      </c>
      <c r="C4692" t="s">
        <v>63</v>
      </c>
      <c r="D4692" s="3">
        <v>43472.386348877313</v>
      </c>
      <c r="E4692" t="s">
        <v>64</v>
      </c>
      <c r="F4692" s="2">
        <v>43556</v>
      </c>
      <c r="G4692" s="2">
        <v>43799</v>
      </c>
      <c r="H4692" t="s">
        <v>28548</v>
      </c>
      <c r="J4692" t="s">
        <v>28549</v>
      </c>
      <c r="L4692" t="s">
        <v>1003</v>
      </c>
      <c r="M4692" t="s">
        <v>105</v>
      </c>
      <c r="N4692">
        <v>75482</v>
      </c>
      <c r="O4692" t="s">
        <v>70</v>
      </c>
      <c r="Q4692" t="s">
        <v>28550</v>
      </c>
      <c r="S4692" t="s">
        <v>72</v>
      </c>
      <c r="T4692" t="s">
        <v>1917</v>
      </c>
      <c r="U4692" t="s">
        <v>1918</v>
      </c>
      <c r="V4692" t="s">
        <v>1919</v>
      </c>
      <c r="W4692" t="s">
        <v>105</v>
      </c>
      <c r="X4692" t="s">
        <v>2013</v>
      </c>
      <c r="Y4692" t="str">
        <f>"37-3011"</f>
        <v>37-3011</v>
      </c>
      <c r="Z4692" t="s">
        <v>94</v>
      </c>
      <c r="AA4692">
        <v>561730</v>
      </c>
      <c r="AB4692">
        <v>8</v>
      </c>
      <c r="AC4692">
        <v>8</v>
      </c>
      <c r="AD4692" t="s">
        <v>79</v>
      </c>
      <c r="AE4692" t="s">
        <v>80</v>
      </c>
      <c r="AF4692">
        <v>35</v>
      </c>
      <c r="AG4692" s="4">
        <v>0.33333333333333331</v>
      </c>
      <c r="AH4692" s="4">
        <v>0.70833333333333337</v>
      </c>
      <c r="AI4692" s="5">
        <v>13.94</v>
      </c>
      <c r="AJ4692">
        <v>20.91</v>
      </c>
      <c r="AL4692" t="s">
        <v>81</v>
      </c>
      <c r="AM4692" t="s">
        <v>82</v>
      </c>
      <c r="AO4692" t="s">
        <v>83</v>
      </c>
      <c r="AR4692" t="s">
        <v>82</v>
      </c>
      <c r="AT4692" t="s">
        <v>82</v>
      </c>
      <c r="AW4692" t="s">
        <v>82</v>
      </c>
      <c r="AY4692" t="s">
        <v>1003</v>
      </c>
      <c r="AZ4692" t="s">
        <v>5344</v>
      </c>
      <c r="BA4692" t="s">
        <v>105</v>
      </c>
      <c r="BB4692">
        <v>75482</v>
      </c>
      <c r="BC4692" t="s">
        <v>79</v>
      </c>
      <c r="BH4692" t="s">
        <v>28549</v>
      </c>
      <c r="BJ4692">
        <v>300246270</v>
      </c>
    </row>
    <row r="4693" spans="1:62" x14ac:dyDescent="0.25">
      <c r="A4693" t="s">
        <v>28754</v>
      </c>
      <c r="B4693" s="2">
        <v>43518</v>
      </c>
      <c r="C4693" t="s">
        <v>63</v>
      </c>
      <c r="D4693" s="3">
        <v>43472.383174780094</v>
      </c>
      <c r="E4693" t="s">
        <v>282</v>
      </c>
      <c r="F4693" s="2">
        <v>43556</v>
      </c>
      <c r="G4693" s="2">
        <v>43771</v>
      </c>
      <c r="H4693" t="s">
        <v>25726</v>
      </c>
      <c r="I4693" t="s">
        <v>25727</v>
      </c>
      <c r="J4693" t="s">
        <v>25728</v>
      </c>
      <c r="K4693" t="s">
        <v>25729</v>
      </c>
      <c r="L4693" t="s">
        <v>19934</v>
      </c>
      <c r="M4693" t="s">
        <v>226</v>
      </c>
      <c r="N4693">
        <v>49757</v>
      </c>
      <c r="O4693" t="s">
        <v>70</v>
      </c>
      <c r="P4693" t="s">
        <v>67</v>
      </c>
      <c r="Q4693" t="s">
        <v>25730</v>
      </c>
      <c r="S4693" t="s">
        <v>72</v>
      </c>
      <c r="T4693" t="s">
        <v>25731</v>
      </c>
      <c r="U4693" t="s">
        <v>25732</v>
      </c>
      <c r="V4693" t="s">
        <v>10190</v>
      </c>
      <c r="W4693" t="s">
        <v>226</v>
      </c>
      <c r="X4693" t="s">
        <v>28755</v>
      </c>
      <c r="Y4693" t="str">
        <f>"35-3011"</f>
        <v>35-3011</v>
      </c>
      <c r="Z4693" t="s">
        <v>3129</v>
      </c>
      <c r="AA4693">
        <v>72111</v>
      </c>
      <c r="AB4693">
        <v>14</v>
      </c>
      <c r="AC4693">
        <v>13</v>
      </c>
      <c r="AD4693" t="s">
        <v>79</v>
      </c>
      <c r="AE4693" t="s">
        <v>80</v>
      </c>
      <c r="AF4693">
        <v>40</v>
      </c>
      <c r="AG4693" s="4">
        <v>0.29166666666666669</v>
      </c>
      <c r="AH4693" s="4">
        <v>0.625</v>
      </c>
      <c r="AI4693" s="5">
        <v>10.66</v>
      </c>
      <c r="AJ4693">
        <v>15.99</v>
      </c>
      <c r="AL4693" t="s">
        <v>81</v>
      </c>
      <c r="AM4693" t="s">
        <v>82</v>
      </c>
      <c r="AO4693" t="s">
        <v>83</v>
      </c>
      <c r="AP4693" t="s">
        <v>67</v>
      </c>
      <c r="AQ4693" t="s">
        <v>67</v>
      </c>
      <c r="AR4693" t="s">
        <v>82</v>
      </c>
      <c r="AT4693" t="s">
        <v>82</v>
      </c>
      <c r="AW4693" t="s">
        <v>82</v>
      </c>
      <c r="AY4693" t="s">
        <v>19934</v>
      </c>
      <c r="AZ4693" t="s">
        <v>9074</v>
      </c>
      <c r="BA4693" t="s">
        <v>226</v>
      </c>
      <c r="BB4693">
        <v>49757</v>
      </c>
      <c r="BC4693" t="s">
        <v>87</v>
      </c>
      <c r="BH4693" t="s">
        <v>25728</v>
      </c>
      <c r="BI4693" t="s">
        <v>25729</v>
      </c>
      <c r="BJ4693">
        <v>262420274</v>
      </c>
    </row>
    <row r="4694" spans="1:62" x14ac:dyDescent="0.25">
      <c r="A4694" t="s">
        <v>29087</v>
      </c>
      <c r="B4694" s="2">
        <v>43518</v>
      </c>
      <c r="C4694" t="s">
        <v>63</v>
      </c>
      <c r="D4694" s="3">
        <v>43472.381879791668</v>
      </c>
      <c r="E4694" t="s">
        <v>64</v>
      </c>
      <c r="F4694" s="2">
        <v>43556</v>
      </c>
      <c r="G4694" s="2">
        <v>43784</v>
      </c>
      <c r="H4694" t="s">
        <v>29088</v>
      </c>
      <c r="I4694" t="s">
        <v>29089</v>
      </c>
      <c r="J4694" t="s">
        <v>6865</v>
      </c>
      <c r="L4694" t="s">
        <v>6866</v>
      </c>
      <c r="M4694" t="s">
        <v>147</v>
      </c>
      <c r="N4694">
        <v>19462</v>
      </c>
      <c r="O4694" t="s">
        <v>70</v>
      </c>
      <c r="Q4694" t="s">
        <v>29090</v>
      </c>
      <c r="S4694" t="s">
        <v>72</v>
      </c>
      <c r="T4694" t="s">
        <v>5946</v>
      </c>
      <c r="U4694" t="s">
        <v>5854</v>
      </c>
      <c r="V4694" t="s">
        <v>6868</v>
      </c>
      <c r="W4694" t="s">
        <v>232</v>
      </c>
      <c r="X4694" t="s">
        <v>106</v>
      </c>
      <c r="Y4694" t="str">
        <f>"37-3011"</f>
        <v>37-3011</v>
      </c>
      <c r="Z4694" t="s">
        <v>94</v>
      </c>
      <c r="AA4694">
        <v>561730</v>
      </c>
      <c r="AB4694">
        <v>35</v>
      </c>
      <c r="AC4694">
        <v>35</v>
      </c>
      <c r="AD4694" t="s">
        <v>79</v>
      </c>
      <c r="AE4694" t="s">
        <v>80</v>
      </c>
      <c r="AF4694">
        <v>40</v>
      </c>
      <c r="AG4694" s="4">
        <v>0.25</v>
      </c>
      <c r="AH4694" s="4">
        <v>0.60416666666666663</v>
      </c>
      <c r="AI4694" s="5">
        <v>13.43</v>
      </c>
      <c r="AJ4694">
        <v>20.149999999999999</v>
      </c>
      <c r="AL4694" t="s">
        <v>81</v>
      </c>
      <c r="AM4694" t="s">
        <v>82</v>
      </c>
      <c r="AO4694" t="s">
        <v>83</v>
      </c>
      <c r="AR4694" t="s">
        <v>82</v>
      </c>
      <c r="AT4694" t="s">
        <v>82</v>
      </c>
      <c r="AW4694" t="s">
        <v>82</v>
      </c>
      <c r="AY4694" t="s">
        <v>8660</v>
      </c>
      <c r="AZ4694" t="s">
        <v>2478</v>
      </c>
      <c r="BA4694" t="s">
        <v>8654</v>
      </c>
      <c r="BB4694">
        <v>89032</v>
      </c>
      <c r="BC4694" t="s">
        <v>79</v>
      </c>
      <c r="BH4694" t="s">
        <v>29091</v>
      </c>
      <c r="BJ4694">
        <v>880245753</v>
      </c>
    </row>
    <row r="4695" spans="1:62" x14ac:dyDescent="0.25">
      <c r="A4695" t="s">
        <v>29106</v>
      </c>
      <c r="B4695" s="2">
        <v>43518</v>
      </c>
      <c r="C4695" t="s">
        <v>63</v>
      </c>
      <c r="D4695" s="3">
        <v>43472.383520312498</v>
      </c>
      <c r="E4695" t="s">
        <v>282</v>
      </c>
      <c r="F4695" s="2">
        <v>43556</v>
      </c>
      <c r="G4695" s="2">
        <v>43771</v>
      </c>
      <c r="H4695" t="s">
        <v>25726</v>
      </c>
      <c r="I4695" t="s">
        <v>25727</v>
      </c>
      <c r="J4695" t="s">
        <v>25728</v>
      </c>
      <c r="K4695" t="s">
        <v>25729</v>
      </c>
      <c r="L4695" t="s">
        <v>19934</v>
      </c>
      <c r="M4695" t="s">
        <v>226</v>
      </c>
      <c r="N4695">
        <v>49757</v>
      </c>
      <c r="O4695" t="s">
        <v>70</v>
      </c>
      <c r="P4695" t="s">
        <v>67</v>
      </c>
      <c r="Q4695" t="s">
        <v>25730</v>
      </c>
      <c r="S4695" t="s">
        <v>72</v>
      </c>
      <c r="T4695" t="s">
        <v>25731</v>
      </c>
      <c r="U4695" t="s">
        <v>25732</v>
      </c>
      <c r="V4695" t="s">
        <v>10190</v>
      </c>
      <c r="W4695" t="s">
        <v>226</v>
      </c>
      <c r="X4695" t="s">
        <v>29107</v>
      </c>
      <c r="Y4695" t="str">
        <f>"43-4081"</f>
        <v>43-4081</v>
      </c>
      <c r="Z4695" t="s">
        <v>1983</v>
      </c>
      <c r="AA4695">
        <v>72111</v>
      </c>
      <c r="AB4695">
        <v>10</v>
      </c>
      <c r="AC4695">
        <v>7</v>
      </c>
      <c r="AD4695" t="s">
        <v>79</v>
      </c>
      <c r="AE4695" t="s">
        <v>80</v>
      </c>
      <c r="AF4695">
        <v>40</v>
      </c>
      <c r="AG4695" s="4">
        <v>0.29166666666666669</v>
      </c>
      <c r="AH4695" s="4">
        <v>0.625</v>
      </c>
      <c r="AI4695" s="5">
        <v>10.29</v>
      </c>
      <c r="AJ4695">
        <v>15.44</v>
      </c>
      <c r="AL4695" t="s">
        <v>81</v>
      </c>
      <c r="AM4695" t="s">
        <v>82</v>
      </c>
      <c r="AO4695" t="s">
        <v>83</v>
      </c>
      <c r="AP4695" t="s">
        <v>67</v>
      </c>
      <c r="AQ4695" t="s">
        <v>67</v>
      </c>
      <c r="AR4695" t="s">
        <v>82</v>
      </c>
      <c r="AT4695" t="s">
        <v>82</v>
      </c>
      <c r="AW4695" t="s">
        <v>82</v>
      </c>
      <c r="AY4695" t="s">
        <v>19934</v>
      </c>
      <c r="AZ4695" t="s">
        <v>9074</v>
      </c>
      <c r="BA4695" t="s">
        <v>226</v>
      </c>
      <c r="BB4695">
        <v>49757</v>
      </c>
      <c r="BC4695" t="s">
        <v>87</v>
      </c>
      <c r="BH4695" t="s">
        <v>25728</v>
      </c>
      <c r="BI4695" t="s">
        <v>29108</v>
      </c>
      <c r="BJ4695">
        <v>262420274</v>
      </c>
    </row>
    <row r="4696" spans="1:62" x14ac:dyDescent="0.25">
      <c r="A4696" t="s">
        <v>29310</v>
      </c>
      <c r="B4696" s="2">
        <v>43518</v>
      </c>
      <c r="C4696" t="s">
        <v>63</v>
      </c>
      <c r="D4696" s="3">
        <v>43472.385003796298</v>
      </c>
      <c r="E4696" t="s">
        <v>64</v>
      </c>
      <c r="F4696" s="2">
        <v>43556</v>
      </c>
      <c r="G4696" s="2">
        <v>43800</v>
      </c>
      <c r="H4696" t="s">
        <v>16105</v>
      </c>
      <c r="I4696" t="s">
        <v>16106</v>
      </c>
      <c r="J4696" t="s">
        <v>16107</v>
      </c>
      <c r="L4696" t="s">
        <v>16107</v>
      </c>
      <c r="M4696" t="s">
        <v>105</v>
      </c>
      <c r="N4696">
        <v>75057</v>
      </c>
      <c r="O4696" t="s">
        <v>70</v>
      </c>
      <c r="Q4696" t="s">
        <v>16108</v>
      </c>
      <c r="S4696" t="s">
        <v>72</v>
      </c>
      <c r="T4696" t="s">
        <v>1917</v>
      </c>
      <c r="U4696" t="s">
        <v>1918</v>
      </c>
      <c r="V4696" t="s">
        <v>1919</v>
      </c>
      <c r="W4696" t="s">
        <v>105</v>
      </c>
      <c r="X4696" t="s">
        <v>1673</v>
      </c>
      <c r="Y4696" t="str">
        <f>"37-3011"</f>
        <v>37-3011</v>
      </c>
      <c r="Z4696" t="s">
        <v>94</v>
      </c>
      <c r="AA4696">
        <v>561730</v>
      </c>
      <c r="AB4696">
        <v>8</v>
      </c>
      <c r="AC4696">
        <v>8</v>
      </c>
      <c r="AD4696" t="s">
        <v>79</v>
      </c>
      <c r="AE4696" t="s">
        <v>95</v>
      </c>
      <c r="AF4696">
        <v>40</v>
      </c>
      <c r="AG4696" s="4">
        <v>0.29166666666666669</v>
      </c>
      <c r="AH4696" s="4">
        <v>0.66666666666666663</v>
      </c>
      <c r="AI4696" s="5">
        <v>13.94</v>
      </c>
      <c r="AJ4696">
        <v>20.91</v>
      </c>
      <c r="AL4696" t="s">
        <v>81</v>
      </c>
      <c r="AM4696" t="s">
        <v>82</v>
      </c>
      <c r="AO4696" t="s">
        <v>83</v>
      </c>
      <c r="AR4696" t="s">
        <v>82</v>
      </c>
      <c r="AT4696" t="s">
        <v>82</v>
      </c>
      <c r="AW4696" t="s">
        <v>82</v>
      </c>
      <c r="AY4696" t="s">
        <v>2689</v>
      </c>
      <c r="AZ4696" t="s">
        <v>3523</v>
      </c>
      <c r="BA4696" t="s">
        <v>105</v>
      </c>
      <c r="BB4696">
        <v>75057</v>
      </c>
      <c r="BC4696" t="s">
        <v>79</v>
      </c>
      <c r="BH4696" t="s">
        <v>16107</v>
      </c>
      <c r="BJ4696">
        <v>752475719</v>
      </c>
    </row>
    <row r="4697" spans="1:62" x14ac:dyDescent="0.25">
      <c r="A4697" t="s">
        <v>29557</v>
      </c>
      <c r="B4697" s="2">
        <v>43518</v>
      </c>
      <c r="C4697" t="s">
        <v>63</v>
      </c>
      <c r="D4697" s="3">
        <v>43472.379709409724</v>
      </c>
      <c r="E4697" t="s">
        <v>1763</v>
      </c>
      <c r="F4697" s="2">
        <v>43556</v>
      </c>
      <c r="G4697" s="2">
        <v>43799</v>
      </c>
      <c r="H4697" t="s">
        <v>17820</v>
      </c>
      <c r="I4697" t="s">
        <v>17821</v>
      </c>
      <c r="J4697" t="s">
        <v>17822</v>
      </c>
      <c r="K4697" t="s">
        <v>17823</v>
      </c>
      <c r="L4697" t="s">
        <v>7808</v>
      </c>
      <c r="M4697" t="s">
        <v>774</v>
      </c>
      <c r="N4697">
        <v>81637</v>
      </c>
      <c r="O4697" t="s">
        <v>70</v>
      </c>
      <c r="Q4697" t="s">
        <v>17824</v>
      </c>
      <c r="S4697" t="s">
        <v>72</v>
      </c>
      <c r="T4697" t="s">
        <v>3749</v>
      </c>
      <c r="U4697" t="s">
        <v>3750</v>
      </c>
      <c r="V4697" t="s">
        <v>642</v>
      </c>
      <c r="W4697" t="s">
        <v>105</v>
      </c>
      <c r="X4697" t="s">
        <v>106</v>
      </c>
      <c r="Y4697" t="str">
        <f>"37-3011"</f>
        <v>37-3011</v>
      </c>
      <c r="Z4697" t="s">
        <v>94</v>
      </c>
      <c r="AA4697">
        <v>561730</v>
      </c>
      <c r="AB4697">
        <v>20</v>
      </c>
      <c r="AC4697">
        <v>20</v>
      </c>
      <c r="AD4697" t="s">
        <v>79</v>
      </c>
      <c r="AE4697" t="s">
        <v>95</v>
      </c>
      <c r="AF4697">
        <v>40</v>
      </c>
      <c r="AG4697" s="4">
        <v>0.29166666666666669</v>
      </c>
      <c r="AH4697" s="4">
        <v>0.75</v>
      </c>
      <c r="AI4697" s="5">
        <v>16.07</v>
      </c>
      <c r="AJ4697">
        <v>24.11</v>
      </c>
      <c r="AK4697">
        <v>28.5</v>
      </c>
      <c r="AL4697" t="s">
        <v>81</v>
      </c>
      <c r="AM4697" t="s">
        <v>82</v>
      </c>
      <c r="AO4697" t="s">
        <v>83</v>
      </c>
      <c r="AR4697" t="s">
        <v>82</v>
      </c>
      <c r="AT4697" t="s">
        <v>82</v>
      </c>
      <c r="AW4697" t="s">
        <v>82</v>
      </c>
      <c r="AY4697" t="s">
        <v>5265</v>
      </c>
      <c r="AZ4697" t="s">
        <v>4681</v>
      </c>
      <c r="BA4697" t="s">
        <v>774</v>
      </c>
      <c r="BB4697">
        <v>80112</v>
      </c>
      <c r="BC4697" t="s">
        <v>79</v>
      </c>
      <c r="BH4697" t="s">
        <v>29558</v>
      </c>
      <c r="BJ4697">
        <v>204779663</v>
      </c>
    </row>
    <row r="4698" spans="1:62" x14ac:dyDescent="0.25">
      <c r="A4698" t="s">
        <v>29789</v>
      </c>
      <c r="B4698" s="2">
        <v>43518</v>
      </c>
      <c r="C4698" t="s">
        <v>63</v>
      </c>
      <c r="D4698" s="3">
        <v>43472.385334108796</v>
      </c>
      <c r="E4698" t="s">
        <v>64</v>
      </c>
      <c r="F4698" s="2">
        <v>43556</v>
      </c>
      <c r="G4698" s="2">
        <v>43799</v>
      </c>
      <c r="H4698" t="s">
        <v>17330</v>
      </c>
      <c r="J4698" t="s">
        <v>17331</v>
      </c>
      <c r="L4698" t="s">
        <v>3553</v>
      </c>
      <c r="M4698" t="s">
        <v>714</v>
      </c>
      <c r="N4698">
        <v>70816</v>
      </c>
      <c r="O4698" t="s">
        <v>70</v>
      </c>
      <c r="Q4698" t="s">
        <v>17332</v>
      </c>
      <c r="S4698" t="s">
        <v>72</v>
      </c>
      <c r="T4698" t="s">
        <v>1917</v>
      </c>
      <c r="U4698" t="s">
        <v>1918</v>
      </c>
      <c r="V4698" t="s">
        <v>1919</v>
      </c>
      <c r="W4698" t="s">
        <v>105</v>
      </c>
      <c r="X4698" t="s">
        <v>106</v>
      </c>
      <c r="Y4698" t="str">
        <f>"37-3011"</f>
        <v>37-3011</v>
      </c>
      <c r="Z4698" t="s">
        <v>94</v>
      </c>
      <c r="AA4698">
        <v>561730</v>
      </c>
      <c r="AB4698">
        <v>12</v>
      </c>
      <c r="AC4698">
        <v>12</v>
      </c>
      <c r="AD4698" t="s">
        <v>79</v>
      </c>
      <c r="AE4698" t="s">
        <v>95</v>
      </c>
      <c r="AF4698">
        <v>40</v>
      </c>
      <c r="AG4698" s="4">
        <v>0.25</v>
      </c>
      <c r="AH4698" s="4">
        <v>0.66666666666666663</v>
      </c>
      <c r="AI4698" s="5">
        <v>13.42</v>
      </c>
      <c r="AJ4698">
        <v>20.13</v>
      </c>
      <c r="AL4698" t="s">
        <v>81</v>
      </c>
      <c r="AM4698" t="s">
        <v>82</v>
      </c>
      <c r="AO4698" t="s">
        <v>83</v>
      </c>
      <c r="AR4698" t="s">
        <v>82</v>
      </c>
      <c r="AT4698" t="s">
        <v>82</v>
      </c>
      <c r="AW4698" t="s">
        <v>82</v>
      </c>
      <c r="AY4698" t="s">
        <v>3553</v>
      </c>
      <c r="AZ4698" t="s">
        <v>3555</v>
      </c>
      <c r="BA4698" t="s">
        <v>714</v>
      </c>
      <c r="BB4698">
        <v>70816</v>
      </c>
      <c r="BC4698" t="s">
        <v>79</v>
      </c>
      <c r="BH4698" t="s">
        <v>17331</v>
      </c>
      <c r="BJ4698">
        <v>562491098</v>
      </c>
    </row>
    <row r="4699" spans="1:62" x14ac:dyDescent="0.25">
      <c r="A4699" t="s">
        <v>30339</v>
      </c>
      <c r="B4699" s="2">
        <v>43518</v>
      </c>
      <c r="C4699" t="s">
        <v>63</v>
      </c>
      <c r="D4699" s="3">
        <v>43472.391216238429</v>
      </c>
      <c r="E4699" t="s">
        <v>91</v>
      </c>
      <c r="H4699" t="s">
        <v>20268</v>
      </c>
      <c r="J4699" t="s">
        <v>30340</v>
      </c>
      <c r="K4699" t="s">
        <v>20270</v>
      </c>
      <c r="L4699" t="s">
        <v>1753</v>
      </c>
      <c r="M4699" t="s">
        <v>761</v>
      </c>
      <c r="N4699">
        <v>30328</v>
      </c>
      <c r="O4699" t="s">
        <v>70</v>
      </c>
      <c r="Q4699" t="s">
        <v>20271</v>
      </c>
      <c r="S4699" t="s">
        <v>72</v>
      </c>
      <c r="T4699" t="s">
        <v>20272</v>
      </c>
      <c r="U4699" t="s">
        <v>20273</v>
      </c>
      <c r="V4699" t="s">
        <v>1177</v>
      </c>
      <c r="W4699" t="s">
        <v>649</v>
      </c>
      <c r="X4699" t="s">
        <v>30341</v>
      </c>
      <c r="Y4699" t="str">
        <f>"51-2099"</f>
        <v>51-2099</v>
      </c>
      <c r="Z4699" t="s">
        <v>13621</v>
      </c>
      <c r="AA4699">
        <v>321214</v>
      </c>
      <c r="AB4699">
        <v>25</v>
      </c>
      <c r="AD4699" t="s">
        <v>79</v>
      </c>
      <c r="AE4699" t="s">
        <v>95</v>
      </c>
      <c r="AF4699">
        <v>40</v>
      </c>
      <c r="AG4699" s="4">
        <v>0.20833333333333334</v>
      </c>
      <c r="AH4699" s="4">
        <v>0.64583333333333337</v>
      </c>
      <c r="AI4699" s="5">
        <v>13.5</v>
      </c>
      <c r="AJ4699">
        <v>20.25</v>
      </c>
      <c r="AK4699">
        <v>20.25</v>
      </c>
      <c r="AL4699" t="s">
        <v>81</v>
      </c>
      <c r="AM4699" t="s">
        <v>82</v>
      </c>
      <c r="AO4699" t="s">
        <v>83</v>
      </c>
      <c r="AP4699" t="s">
        <v>67</v>
      </c>
      <c r="AQ4699" t="s">
        <v>67</v>
      </c>
      <c r="AR4699" t="s">
        <v>82</v>
      </c>
      <c r="AT4699" t="s">
        <v>82</v>
      </c>
      <c r="AW4699" t="s">
        <v>72</v>
      </c>
      <c r="AX4699">
        <v>3</v>
      </c>
      <c r="AY4699" t="s">
        <v>18642</v>
      </c>
      <c r="AZ4699" t="s">
        <v>5461</v>
      </c>
      <c r="BA4699" t="s">
        <v>761</v>
      </c>
      <c r="BB4699">
        <v>30060</v>
      </c>
      <c r="BC4699" t="s">
        <v>87</v>
      </c>
      <c r="BH4699" t="s">
        <v>30342</v>
      </c>
      <c r="BJ4699">
        <v>943050454</v>
      </c>
    </row>
    <row r="4700" spans="1:62" x14ac:dyDescent="0.25">
      <c r="A4700" t="s">
        <v>30518</v>
      </c>
      <c r="B4700" s="2">
        <v>43518</v>
      </c>
      <c r="C4700" t="s">
        <v>63</v>
      </c>
      <c r="D4700" s="3">
        <v>43472.381086215275</v>
      </c>
      <c r="E4700" t="s">
        <v>64</v>
      </c>
      <c r="F4700" s="2">
        <v>43556</v>
      </c>
      <c r="G4700" s="2">
        <v>43778</v>
      </c>
      <c r="H4700" t="s">
        <v>30519</v>
      </c>
      <c r="I4700" t="s">
        <v>30520</v>
      </c>
      <c r="J4700" t="s">
        <v>5787</v>
      </c>
      <c r="L4700" t="s">
        <v>5477</v>
      </c>
      <c r="M4700" t="s">
        <v>147</v>
      </c>
      <c r="N4700">
        <v>19462</v>
      </c>
      <c r="O4700" t="s">
        <v>70</v>
      </c>
      <c r="P4700" t="s">
        <v>67</v>
      </c>
      <c r="Q4700" t="s">
        <v>5788</v>
      </c>
      <c r="S4700" t="s">
        <v>72</v>
      </c>
      <c r="T4700" t="s">
        <v>5946</v>
      </c>
      <c r="U4700" t="s">
        <v>5854</v>
      </c>
      <c r="V4700" t="s">
        <v>5791</v>
      </c>
      <c r="W4700" t="s">
        <v>232</v>
      </c>
      <c r="X4700" t="s">
        <v>106</v>
      </c>
      <c r="Y4700" t="str">
        <f>"37-3011"</f>
        <v>37-3011</v>
      </c>
      <c r="Z4700" t="s">
        <v>94</v>
      </c>
      <c r="AA4700">
        <v>561730</v>
      </c>
      <c r="AB4700">
        <v>10</v>
      </c>
      <c r="AC4700">
        <v>10</v>
      </c>
      <c r="AD4700" t="s">
        <v>79</v>
      </c>
      <c r="AE4700" t="s">
        <v>80</v>
      </c>
      <c r="AF4700">
        <v>40</v>
      </c>
      <c r="AG4700" s="4">
        <v>0.29166666666666669</v>
      </c>
      <c r="AH4700" s="4">
        <v>0.64583333333333337</v>
      </c>
      <c r="AI4700" s="5">
        <v>15.73</v>
      </c>
      <c r="AJ4700">
        <v>23.6</v>
      </c>
      <c r="AL4700" t="s">
        <v>81</v>
      </c>
      <c r="AM4700" t="s">
        <v>82</v>
      </c>
      <c r="AO4700" t="s">
        <v>83</v>
      </c>
      <c r="AP4700" t="s">
        <v>67</v>
      </c>
      <c r="AQ4700" t="s">
        <v>67</v>
      </c>
      <c r="AR4700" t="s">
        <v>82</v>
      </c>
      <c r="AT4700" t="s">
        <v>82</v>
      </c>
      <c r="AW4700" t="s">
        <v>82</v>
      </c>
      <c r="AY4700" t="s">
        <v>1965</v>
      </c>
      <c r="AZ4700" t="s">
        <v>2086</v>
      </c>
      <c r="BA4700" t="s">
        <v>1966</v>
      </c>
      <c r="BB4700">
        <v>19702</v>
      </c>
      <c r="BC4700" t="s">
        <v>79</v>
      </c>
      <c r="BH4700" t="s">
        <v>30521</v>
      </c>
      <c r="BJ4700">
        <v>421724313</v>
      </c>
    </row>
    <row r="4701" spans="1:62" x14ac:dyDescent="0.25">
      <c r="A4701" t="s">
        <v>30545</v>
      </c>
      <c r="B4701" s="2">
        <v>43518</v>
      </c>
      <c r="C4701" t="s">
        <v>63</v>
      </c>
      <c r="D4701" s="3">
        <v>43472.385379282408</v>
      </c>
      <c r="E4701" t="s">
        <v>64</v>
      </c>
      <c r="F4701" s="2">
        <v>43556</v>
      </c>
      <c r="G4701" s="2">
        <v>43758</v>
      </c>
      <c r="H4701" t="s">
        <v>10547</v>
      </c>
      <c r="J4701" t="s">
        <v>10548</v>
      </c>
      <c r="L4701" t="s">
        <v>10549</v>
      </c>
      <c r="M4701" t="s">
        <v>1246</v>
      </c>
      <c r="N4701">
        <v>63073</v>
      </c>
      <c r="O4701" t="s">
        <v>70</v>
      </c>
      <c r="Q4701" t="s">
        <v>10550</v>
      </c>
      <c r="S4701" t="s">
        <v>72</v>
      </c>
      <c r="T4701" t="s">
        <v>9501</v>
      </c>
      <c r="U4701" t="s">
        <v>9597</v>
      </c>
      <c r="V4701" t="s">
        <v>1703</v>
      </c>
      <c r="W4701" t="s">
        <v>76</v>
      </c>
      <c r="X4701" t="s">
        <v>106</v>
      </c>
      <c r="Y4701" t="str">
        <f>"37-3011"</f>
        <v>37-3011</v>
      </c>
      <c r="Z4701" t="s">
        <v>94</v>
      </c>
      <c r="AA4701">
        <v>713910</v>
      </c>
      <c r="AB4701">
        <v>20</v>
      </c>
      <c r="AC4701">
        <v>20</v>
      </c>
      <c r="AD4701" t="s">
        <v>79</v>
      </c>
      <c r="AE4701" t="s">
        <v>80</v>
      </c>
      <c r="AF4701">
        <v>40</v>
      </c>
      <c r="AG4701" s="4">
        <v>0.25</v>
      </c>
      <c r="AH4701" s="4">
        <v>0.60416666666666663</v>
      </c>
      <c r="AI4701" s="5">
        <v>14.52</v>
      </c>
      <c r="AJ4701">
        <v>21.78</v>
      </c>
      <c r="AL4701" t="s">
        <v>81</v>
      </c>
      <c r="AM4701" t="s">
        <v>82</v>
      </c>
      <c r="AO4701" t="s">
        <v>83</v>
      </c>
      <c r="AR4701" t="s">
        <v>82</v>
      </c>
      <c r="AT4701" t="s">
        <v>82</v>
      </c>
      <c r="AW4701" t="s">
        <v>82</v>
      </c>
      <c r="AY4701" t="s">
        <v>10549</v>
      </c>
      <c r="AZ4701" t="s">
        <v>1418</v>
      </c>
      <c r="BA4701" t="s">
        <v>1246</v>
      </c>
      <c r="BB4701">
        <v>63073</v>
      </c>
      <c r="BC4701" t="s">
        <v>87</v>
      </c>
      <c r="BH4701" t="s">
        <v>10551</v>
      </c>
      <c r="BJ4701">
        <v>430889658</v>
      </c>
    </row>
    <row r="4702" spans="1:62" x14ac:dyDescent="0.25">
      <c r="A4702" t="s">
        <v>30557</v>
      </c>
      <c r="B4702" s="2">
        <v>43518</v>
      </c>
      <c r="C4702" t="s">
        <v>63</v>
      </c>
      <c r="D4702" s="3">
        <v>43472.385613611114</v>
      </c>
      <c r="E4702" t="s">
        <v>64</v>
      </c>
      <c r="F4702" s="2">
        <v>43556</v>
      </c>
      <c r="G4702" s="2">
        <v>43799</v>
      </c>
      <c r="H4702" t="s">
        <v>12305</v>
      </c>
      <c r="J4702" t="s">
        <v>12306</v>
      </c>
      <c r="L4702" t="s">
        <v>1225</v>
      </c>
      <c r="M4702" t="s">
        <v>105</v>
      </c>
      <c r="N4702">
        <v>75229</v>
      </c>
      <c r="O4702" t="s">
        <v>70</v>
      </c>
      <c r="Q4702" t="s">
        <v>12307</v>
      </c>
      <c r="S4702" t="s">
        <v>72</v>
      </c>
      <c r="T4702" t="s">
        <v>1917</v>
      </c>
      <c r="U4702" t="s">
        <v>1918</v>
      </c>
      <c r="V4702" t="s">
        <v>1919</v>
      </c>
      <c r="W4702" t="s">
        <v>105</v>
      </c>
      <c r="X4702" t="s">
        <v>2013</v>
      </c>
      <c r="Y4702" t="str">
        <f>"37-3011"</f>
        <v>37-3011</v>
      </c>
      <c r="Z4702" t="s">
        <v>94</v>
      </c>
      <c r="AA4702">
        <v>561730</v>
      </c>
      <c r="AB4702">
        <v>27</v>
      </c>
      <c r="AC4702">
        <v>27</v>
      </c>
      <c r="AD4702" t="s">
        <v>79</v>
      </c>
      <c r="AE4702" t="s">
        <v>95</v>
      </c>
      <c r="AF4702">
        <v>35</v>
      </c>
      <c r="AG4702" s="4">
        <v>0.29166666666666669</v>
      </c>
      <c r="AH4702" s="4">
        <v>0.625</v>
      </c>
      <c r="AI4702" s="5">
        <v>13.94</v>
      </c>
      <c r="AJ4702">
        <v>20.91</v>
      </c>
      <c r="AL4702" t="s">
        <v>81</v>
      </c>
      <c r="AM4702" t="s">
        <v>82</v>
      </c>
      <c r="AO4702" t="s">
        <v>83</v>
      </c>
      <c r="AR4702" t="s">
        <v>82</v>
      </c>
      <c r="AT4702" t="s">
        <v>82</v>
      </c>
      <c r="AW4702" t="s">
        <v>82</v>
      </c>
      <c r="AY4702" t="s">
        <v>1225</v>
      </c>
      <c r="AZ4702" t="s">
        <v>1225</v>
      </c>
      <c r="BA4702" t="s">
        <v>105</v>
      </c>
      <c r="BB4702">
        <v>75229</v>
      </c>
      <c r="BC4702" t="s">
        <v>79</v>
      </c>
      <c r="BH4702" t="s">
        <v>12306</v>
      </c>
      <c r="BJ4702">
        <v>752305260</v>
      </c>
    </row>
    <row r="4703" spans="1:62" x14ac:dyDescent="0.25">
      <c r="A4703" t="s">
        <v>30634</v>
      </c>
      <c r="B4703" s="2">
        <v>43518</v>
      </c>
      <c r="C4703" t="s">
        <v>63</v>
      </c>
      <c r="D4703" s="3">
        <v>43472.38475902778</v>
      </c>
      <c r="E4703" t="s">
        <v>64</v>
      </c>
      <c r="F4703" s="2">
        <v>43556</v>
      </c>
      <c r="G4703" s="2">
        <v>43809</v>
      </c>
      <c r="H4703" t="s">
        <v>30635</v>
      </c>
      <c r="J4703" t="s">
        <v>30636</v>
      </c>
      <c r="L4703" t="s">
        <v>30637</v>
      </c>
      <c r="M4703" t="s">
        <v>278</v>
      </c>
      <c r="N4703">
        <v>23805</v>
      </c>
      <c r="O4703" t="s">
        <v>70</v>
      </c>
      <c r="Q4703" t="s">
        <v>30638</v>
      </c>
      <c r="S4703" t="s">
        <v>72</v>
      </c>
      <c r="T4703" t="s">
        <v>1738</v>
      </c>
      <c r="U4703" t="s">
        <v>1739</v>
      </c>
      <c r="V4703" t="s">
        <v>1740</v>
      </c>
      <c r="W4703" t="s">
        <v>278</v>
      </c>
      <c r="X4703" t="s">
        <v>106</v>
      </c>
      <c r="Y4703" t="str">
        <f>"37-3011"</f>
        <v>37-3011</v>
      </c>
      <c r="Z4703" t="s">
        <v>94</v>
      </c>
      <c r="AA4703">
        <v>561730</v>
      </c>
      <c r="AB4703">
        <v>10</v>
      </c>
      <c r="AC4703">
        <v>10</v>
      </c>
      <c r="AD4703" t="s">
        <v>79</v>
      </c>
      <c r="AE4703" t="s">
        <v>80</v>
      </c>
      <c r="AF4703">
        <v>40</v>
      </c>
      <c r="AG4703" s="4">
        <v>0.33333333333333331</v>
      </c>
      <c r="AH4703" s="4">
        <v>0.70833333333333337</v>
      </c>
      <c r="AI4703" s="5">
        <v>14.32</v>
      </c>
      <c r="AJ4703">
        <v>21.48</v>
      </c>
      <c r="AK4703">
        <v>21.48</v>
      </c>
      <c r="AL4703" t="s">
        <v>81</v>
      </c>
      <c r="AM4703" t="s">
        <v>82</v>
      </c>
      <c r="AO4703" t="s">
        <v>83</v>
      </c>
      <c r="AR4703" t="s">
        <v>82</v>
      </c>
      <c r="AT4703" t="s">
        <v>82</v>
      </c>
      <c r="AW4703" t="s">
        <v>82</v>
      </c>
      <c r="AY4703" t="s">
        <v>30637</v>
      </c>
      <c r="AZ4703" t="s">
        <v>30639</v>
      </c>
      <c r="BA4703" t="s">
        <v>278</v>
      </c>
      <c r="BB4703">
        <v>23805</v>
      </c>
      <c r="BC4703" t="s">
        <v>79</v>
      </c>
      <c r="BH4703" t="s">
        <v>30636</v>
      </c>
      <c r="BJ4703">
        <v>452584139</v>
      </c>
    </row>
    <row r="4704" spans="1:62" x14ac:dyDescent="0.25">
      <c r="A4704" t="s">
        <v>30738</v>
      </c>
      <c r="B4704" s="2">
        <v>43518</v>
      </c>
      <c r="C4704" t="s">
        <v>63</v>
      </c>
      <c r="D4704" s="3">
        <v>43472.38702321759</v>
      </c>
      <c r="E4704" t="s">
        <v>64</v>
      </c>
      <c r="F4704" s="2">
        <v>43556</v>
      </c>
      <c r="G4704" s="2">
        <v>43784</v>
      </c>
      <c r="H4704" t="s">
        <v>14451</v>
      </c>
      <c r="I4704" t="s">
        <v>14452</v>
      </c>
      <c r="J4704" t="s">
        <v>14453</v>
      </c>
      <c r="L4704" t="s">
        <v>9595</v>
      </c>
      <c r="M4704" t="s">
        <v>2356</v>
      </c>
      <c r="N4704">
        <v>68847</v>
      </c>
      <c r="O4704" t="s">
        <v>70</v>
      </c>
      <c r="Q4704" t="s">
        <v>14454</v>
      </c>
      <c r="S4704" t="s">
        <v>72</v>
      </c>
      <c r="T4704" t="s">
        <v>9501</v>
      </c>
      <c r="U4704" t="s">
        <v>9597</v>
      </c>
      <c r="V4704" t="s">
        <v>1703</v>
      </c>
      <c r="W4704" t="s">
        <v>76</v>
      </c>
      <c r="X4704" t="s">
        <v>1427</v>
      </c>
      <c r="Y4704" t="str">
        <f>"37-2012"</f>
        <v>37-2012</v>
      </c>
      <c r="Z4704" t="s">
        <v>373</v>
      </c>
      <c r="AA4704">
        <v>721110</v>
      </c>
      <c r="AB4704">
        <v>8</v>
      </c>
      <c r="AC4704">
        <v>8</v>
      </c>
      <c r="AD4704" t="s">
        <v>79</v>
      </c>
      <c r="AE4704" t="s">
        <v>95</v>
      </c>
      <c r="AF4704">
        <v>40</v>
      </c>
      <c r="AG4704" s="4">
        <v>0.375</v>
      </c>
      <c r="AH4704" s="4">
        <v>0.625</v>
      </c>
      <c r="AI4704" s="5">
        <v>10.75</v>
      </c>
      <c r="AL4704" t="s">
        <v>81</v>
      </c>
      <c r="AM4704" t="s">
        <v>82</v>
      </c>
      <c r="AO4704" t="s">
        <v>83</v>
      </c>
      <c r="AR4704" t="s">
        <v>82</v>
      </c>
      <c r="AT4704" t="s">
        <v>82</v>
      </c>
      <c r="AW4704" t="s">
        <v>72</v>
      </c>
      <c r="AX4704">
        <v>3</v>
      </c>
      <c r="AY4704" t="s">
        <v>9595</v>
      </c>
      <c r="AZ4704" t="s">
        <v>9598</v>
      </c>
      <c r="BA4704" t="s">
        <v>2356</v>
      </c>
      <c r="BB4704">
        <v>68847</v>
      </c>
      <c r="BC4704" t="s">
        <v>87</v>
      </c>
      <c r="BH4704" t="s">
        <v>14455</v>
      </c>
      <c r="BJ4704">
        <v>262472592</v>
      </c>
    </row>
    <row r="4705" spans="1:62" x14ac:dyDescent="0.25">
      <c r="A4705" t="s">
        <v>30739</v>
      </c>
      <c r="B4705" s="2">
        <v>43518</v>
      </c>
      <c r="C4705" t="s">
        <v>63</v>
      </c>
      <c r="D4705" s="3">
        <v>43472.386321851853</v>
      </c>
      <c r="E4705" t="s">
        <v>64</v>
      </c>
      <c r="F4705" s="2">
        <v>43556</v>
      </c>
      <c r="G4705" s="2">
        <v>43814</v>
      </c>
      <c r="H4705" t="s">
        <v>13871</v>
      </c>
      <c r="J4705" t="s">
        <v>13872</v>
      </c>
      <c r="L4705" t="s">
        <v>13873</v>
      </c>
      <c r="M4705" t="s">
        <v>76</v>
      </c>
      <c r="N4705">
        <v>74033</v>
      </c>
      <c r="O4705" t="s">
        <v>70</v>
      </c>
      <c r="Q4705" t="s">
        <v>13874</v>
      </c>
      <c r="S4705" t="s">
        <v>72</v>
      </c>
      <c r="T4705" t="s">
        <v>9501</v>
      </c>
      <c r="U4705" t="s">
        <v>9597</v>
      </c>
      <c r="V4705" t="s">
        <v>1703</v>
      </c>
      <c r="W4705" t="s">
        <v>76</v>
      </c>
      <c r="X4705" t="s">
        <v>106</v>
      </c>
      <c r="Y4705" t="str">
        <f>"37-3011"</f>
        <v>37-3011</v>
      </c>
      <c r="Z4705" t="s">
        <v>94</v>
      </c>
      <c r="AA4705">
        <v>111421</v>
      </c>
      <c r="AB4705">
        <v>10</v>
      </c>
      <c r="AC4705">
        <v>10</v>
      </c>
      <c r="AD4705" t="s">
        <v>79</v>
      </c>
      <c r="AE4705" t="s">
        <v>80</v>
      </c>
      <c r="AF4705">
        <v>40</v>
      </c>
      <c r="AG4705" s="4">
        <v>0.29166666666666669</v>
      </c>
      <c r="AH4705" s="4">
        <v>0.66666666666666663</v>
      </c>
      <c r="AI4705" s="5">
        <v>12.95</v>
      </c>
      <c r="AJ4705">
        <v>19.45</v>
      </c>
      <c r="AK4705">
        <v>19.45</v>
      </c>
      <c r="AL4705" t="s">
        <v>81</v>
      </c>
      <c r="AM4705" t="s">
        <v>82</v>
      </c>
      <c r="AO4705" t="s">
        <v>83</v>
      </c>
      <c r="AR4705" t="s">
        <v>82</v>
      </c>
      <c r="AT4705" t="s">
        <v>82</v>
      </c>
      <c r="AW4705" t="s">
        <v>72</v>
      </c>
      <c r="AX4705">
        <v>3</v>
      </c>
      <c r="AY4705" t="s">
        <v>13873</v>
      </c>
      <c r="AZ4705" t="s">
        <v>1703</v>
      </c>
      <c r="BA4705" t="s">
        <v>76</v>
      </c>
      <c r="BB4705">
        <v>74033</v>
      </c>
      <c r="BC4705" t="s">
        <v>79</v>
      </c>
      <c r="BH4705" t="s">
        <v>13872</v>
      </c>
      <c r="BJ4705">
        <v>271872979</v>
      </c>
    </row>
    <row r="4706" spans="1:62" x14ac:dyDescent="0.25">
      <c r="A4706" t="s">
        <v>30778</v>
      </c>
      <c r="B4706" s="2">
        <v>43518</v>
      </c>
      <c r="C4706" t="s">
        <v>63</v>
      </c>
      <c r="D4706" s="3">
        <v>43472.382089212966</v>
      </c>
      <c r="E4706" t="s">
        <v>64</v>
      </c>
      <c r="F4706" s="2">
        <v>43556</v>
      </c>
      <c r="G4706" s="2">
        <v>43830</v>
      </c>
      <c r="H4706" t="s">
        <v>27906</v>
      </c>
      <c r="I4706" t="s">
        <v>27907</v>
      </c>
      <c r="J4706" t="s">
        <v>27908</v>
      </c>
      <c r="L4706" t="s">
        <v>20339</v>
      </c>
      <c r="M4706" t="s">
        <v>147</v>
      </c>
      <c r="N4706">
        <v>15437</v>
      </c>
      <c r="O4706" t="s">
        <v>70</v>
      </c>
      <c r="Q4706" t="s">
        <v>27909</v>
      </c>
      <c r="S4706" t="s">
        <v>72</v>
      </c>
      <c r="T4706" t="s">
        <v>27720</v>
      </c>
      <c r="U4706" t="s">
        <v>27721</v>
      </c>
      <c r="V4706" t="s">
        <v>27722</v>
      </c>
      <c r="W4706" t="s">
        <v>323</v>
      </c>
      <c r="X4706" t="s">
        <v>30779</v>
      </c>
      <c r="Y4706" t="str">
        <f>"35-9021"</f>
        <v>35-9021</v>
      </c>
      <c r="Z4706" t="s">
        <v>315</v>
      </c>
      <c r="AA4706">
        <v>721120</v>
      </c>
      <c r="AB4706">
        <v>25</v>
      </c>
      <c r="AC4706">
        <v>25</v>
      </c>
      <c r="AD4706" t="s">
        <v>79</v>
      </c>
      <c r="AE4706" t="s">
        <v>95</v>
      </c>
      <c r="AF4706">
        <v>35</v>
      </c>
      <c r="AG4706" s="4">
        <v>0.33333333333333331</v>
      </c>
      <c r="AH4706" s="4">
        <v>0.66666666666666663</v>
      </c>
      <c r="AI4706" s="5">
        <v>9.5500000000000007</v>
      </c>
      <c r="AJ4706">
        <v>14.33</v>
      </c>
      <c r="AK4706">
        <v>16.8</v>
      </c>
      <c r="AL4706" t="s">
        <v>81</v>
      </c>
      <c r="AM4706" t="s">
        <v>82</v>
      </c>
      <c r="AO4706" t="s">
        <v>83</v>
      </c>
      <c r="AR4706" t="s">
        <v>82</v>
      </c>
      <c r="AT4706" t="s">
        <v>82</v>
      </c>
      <c r="AW4706" t="s">
        <v>82</v>
      </c>
      <c r="AY4706" t="s">
        <v>9393</v>
      </c>
      <c r="AZ4706" t="s">
        <v>1837</v>
      </c>
      <c r="BA4706" t="s">
        <v>147</v>
      </c>
      <c r="BB4706">
        <v>15437</v>
      </c>
      <c r="BC4706" t="s">
        <v>87</v>
      </c>
      <c r="BH4706" t="s">
        <v>27910</v>
      </c>
      <c r="BJ4706">
        <v>251891356</v>
      </c>
    </row>
    <row r="4707" spans="1:62" x14ac:dyDescent="0.25">
      <c r="A4707" t="s">
        <v>31135</v>
      </c>
      <c r="B4707" s="2">
        <v>43518</v>
      </c>
      <c r="C4707" t="s">
        <v>63</v>
      </c>
      <c r="D4707" s="3">
        <v>43472.384375960646</v>
      </c>
      <c r="E4707" t="s">
        <v>64</v>
      </c>
      <c r="F4707" s="2">
        <v>43556</v>
      </c>
      <c r="G4707" s="2">
        <v>43789</v>
      </c>
      <c r="H4707" t="s">
        <v>31136</v>
      </c>
      <c r="J4707" t="s">
        <v>31137</v>
      </c>
      <c r="L4707" t="s">
        <v>1361</v>
      </c>
      <c r="M4707" t="s">
        <v>1362</v>
      </c>
      <c r="N4707">
        <v>6854</v>
      </c>
      <c r="O4707" t="s">
        <v>70</v>
      </c>
      <c r="Q4707" t="s">
        <v>31138</v>
      </c>
      <c r="S4707" t="s">
        <v>72</v>
      </c>
      <c r="T4707" t="s">
        <v>30841</v>
      </c>
      <c r="U4707" t="s">
        <v>5508</v>
      </c>
      <c r="V4707" t="s">
        <v>4796</v>
      </c>
      <c r="W4707" t="s">
        <v>308</v>
      </c>
      <c r="X4707" t="s">
        <v>1673</v>
      </c>
      <c r="Y4707" t="str">
        <f>"37-3011"</f>
        <v>37-3011</v>
      </c>
      <c r="Z4707" t="s">
        <v>94</v>
      </c>
      <c r="AA4707">
        <v>561730</v>
      </c>
      <c r="AB4707">
        <v>3</v>
      </c>
      <c r="AC4707">
        <v>3</v>
      </c>
      <c r="AD4707" t="s">
        <v>79</v>
      </c>
      <c r="AE4707" t="s">
        <v>80</v>
      </c>
      <c r="AF4707">
        <v>40</v>
      </c>
      <c r="AG4707" s="4">
        <v>0.33333333333333331</v>
      </c>
      <c r="AH4707" s="4">
        <v>0.66666666666666663</v>
      </c>
      <c r="AI4707" s="5">
        <v>18.059999999999999</v>
      </c>
      <c r="AJ4707">
        <v>27.09</v>
      </c>
      <c r="AL4707" t="s">
        <v>81</v>
      </c>
      <c r="AM4707" t="s">
        <v>82</v>
      </c>
      <c r="AO4707" t="s">
        <v>83</v>
      </c>
      <c r="AR4707" t="s">
        <v>82</v>
      </c>
      <c r="AT4707" t="s">
        <v>82</v>
      </c>
      <c r="AW4707" t="s">
        <v>82</v>
      </c>
      <c r="AY4707" t="s">
        <v>1361</v>
      </c>
      <c r="AZ4707" t="s">
        <v>31139</v>
      </c>
      <c r="BA4707" t="s">
        <v>1362</v>
      </c>
      <c r="BB4707">
        <v>6854</v>
      </c>
      <c r="BC4707" t="s">
        <v>79</v>
      </c>
      <c r="BH4707" t="s">
        <v>31137</v>
      </c>
      <c r="BJ4707">
        <v>743169551</v>
      </c>
    </row>
    <row r="4708" spans="1:62" x14ac:dyDescent="0.25">
      <c r="A4708" t="s">
        <v>31183</v>
      </c>
      <c r="B4708" s="2">
        <v>43518</v>
      </c>
      <c r="C4708" t="s">
        <v>63</v>
      </c>
      <c r="D4708" s="3">
        <v>43472.386534490739</v>
      </c>
      <c r="E4708" t="s">
        <v>282</v>
      </c>
      <c r="F4708" s="2">
        <v>43556</v>
      </c>
      <c r="G4708" s="2">
        <v>43799</v>
      </c>
      <c r="H4708" t="s">
        <v>18292</v>
      </c>
      <c r="I4708" t="s">
        <v>18293</v>
      </c>
      <c r="J4708" t="s">
        <v>18294</v>
      </c>
      <c r="L4708" t="s">
        <v>2058</v>
      </c>
      <c r="M4708" t="s">
        <v>105</v>
      </c>
      <c r="N4708">
        <v>78626</v>
      </c>
      <c r="O4708" t="s">
        <v>70</v>
      </c>
      <c r="Q4708" t="s">
        <v>18295</v>
      </c>
      <c r="S4708" t="s">
        <v>72</v>
      </c>
      <c r="T4708" t="s">
        <v>1917</v>
      </c>
      <c r="U4708" t="s">
        <v>1918</v>
      </c>
      <c r="V4708" t="s">
        <v>1919</v>
      </c>
      <c r="W4708" t="s">
        <v>105</v>
      </c>
      <c r="X4708" t="s">
        <v>106</v>
      </c>
      <c r="Y4708" t="str">
        <f>"37-3011"</f>
        <v>37-3011</v>
      </c>
      <c r="Z4708" t="s">
        <v>94</v>
      </c>
      <c r="AA4708">
        <v>561730</v>
      </c>
      <c r="AB4708">
        <v>12</v>
      </c>
      <c r="AC4708">
        <v>11</v>
      </c>
      <c r="AD4708" t="s">
        <v>79</v>
      </c>
      <c r="AE4708" t="s">
        <v>95</v>
      </c>
      <c r="AF4708">
        <v>35</v>
      </c>
      <c r="AG4708" s="4">
        <v>0.3125</v>
      </c>
      <c r="AH4708" s="4">
        <v>0.64583333333333337</v>
      </c>
      <c r="AI4708" s="5">
        <v>13.91</v>
      </c>
      <c r="AJ4708">
        <v>20.87</v>
      </c>
      <c r="AL4708" t="s">
        <v>81</v>
      </c>
      <c r="AM4708" t="s">
        <v>82</v>
      </c>
      <c r="AO4708" t="s">
        <v>83</v>
      </c>
      <c r="AR4708" t="s">
        <v>82</v>
      </c>
      <c r="AT4708" t="s">
        <v>82</v>
      </c>
      <c r="AW4708" t="s">
        <v>82</v>
      </c>
      <c r="AY4708" t="s">
        <v>2058</v>
      </c>
      <c r="AZ4708" t="s">
        <v>2062</v>
      </c>
      <c r="BA4708" t="s">
        <v>105</v>
      </c>
      <c r="BB4708">
        <v>78626</v>
      </c>
      <c r="BC4708" t="s">
        <v>79</v>
      </c>
      <c r="BH4708" t="s">
        <v>18294</v>
      </c>
      <c r="BJ4708">
        <v>461926895</v>
      </c>
    </row>
    <row r="4709" spans="1:62" x14ac:dyDescent="0.25">
      <c r="A4709" t="s">
        <v>31250</v>
      </c>
      <c r="B4709" s="2">
        <v>43518</v>
      </c>
      <c r="C4709" t="s">
        <v>63</v>
      </c>
      <c r="D4709" s="3">
        <v>43472.38590306713</v>
      </c>
      <c r="E4709" t="s">
        <v>64</v>
      </c>
      <c r="F4709" s="2">
        <v>43556</v>
      </c>
      <c r="G4709" s="2">
        <v>43823</v>
      </c>
      <c r="H4709" t="s">
        <v>31251</v>
      </c>
      <c r="J4709" t="s">
        <v>31252</v>
      </c>
      <c r="L4709" t="s">
        <v>25912</v>
      </c>
      <c r="M4709" t="s">
        <v>147</v>
      </c>
      <c r="N4709">
        <v>19348</v>
      </c>
      <c r="O4709" t="s">
        <v>70</v>
      </c>
      <c r="Q4709" t="s">
        <v>31253</v>
      </c>
      <c r="S4709" t="s">
        <v>72</v>
      </c>
      <c r="T4709" t="s">
        <v>30841</v>
      </c>
      <c r="U4709" t="s">
        <v>5508</v>
      </c>
      <c r="V4709" t="s">
        <v>4796</v>
      </c>
      <c r="W4709" t="s">
        <v>308</v>
      </c>
      <c r="X4709" t="s">
        <v>1673</v>
      </c>
      <c r="Y4709" t="str">
        <f>"37-3011"</f>
        <v>37-3011</v>
      </c>
      <c r="Z4709" t="s">
        <v>94</v>
      </c>
      <c r="AA4709">
        <v>561730</v>
      </c>
      <c r="AB4709">
        <v>2</v>
      </c>
      <c r="AC4709">
        <v>2</v>
      </c>
      <c r="AD4709" t="s">
        <v>79</v>
      </c>
      <c r="AE4709" t="s">
        <v>80</v>
      </c>
      <c r="AF4709">
        <v>40</v>
      </c>
      <c r="AG4709" s="4">
        <v>0.29166666666666669</v>
      </c>
      <c r="AH4709" s="4">
        <v>0.64583333333333337</v>
      </c>
      <c r="AI4709" s="5">
        <v>15.35</v>
      </c>
      <c r="AJ4709">
        <v>23.25</v>
      </c>
      <c r="AL4709" t="s">
        <v>81</v>
      </c>
      <c r="AM4709" t="s">
        <v>82</v>
      </c>
      <c r="AO4709" t="s">
        <v>83</v>
      </c>
      <c r="AR4709" t="s">
        <v>82</v>
      </c>
      <c r="AT4709" t="s">
        <v>82</v>
      </c>
      <c r="AW4709" t="s">
        <v>82</v>
      </c>
      <c r="AY4709" t="s">
        <v>25912</v>
      </c>
      <c r="AZ4709" t="s">
        <v>1310</v>
      </c>
      <c r="BA4709" t="s">
        <v>147</v>
      </c>
      <c r="BB4709">
        <v>19348</v>
      </c>
      <c r="BC4709" t="s">
        <v>79</v>
      </c>
      <c r="BH4709" t="s">
        <v>31252</v>
      </c>
      <c r="BJ4709">
        <v>232303794</v>
      </c>
    </row>
    <row r="4710" spans="1:62" x14ac:dyDescent="0.25">
      <c r="A4710" t="s">
        <v>31285</v>
      </c>
      <c r="B4710" s="2">
        <v>43518</v>
      </c>
      <c r="C4710" t="s">
        <v>63</v>
      </c>
      <c r="D4710" s="3">
        <v>43472.387064525465</v>
      </c>
      <c r="E4710" t="s">
        <v>64</v>
      </c>
      <c r="F4710" s="2">
        <v>43556</v>
      </c>
      <c r="G4710" s="2">
        <v>43784</v>
      </c>
      <c r="H4710" t="s">
        <v>4604</v>
      </c>
      <c r="J4710" t="s">
        <v>4605</v>
      </c>
      <c r="L4710" t="s">
        <v>4606</v>
      </c>
      <c r="M4710" t="s">
        <v>105</v>
      </c>
      <c r="N4710">
        <v>78610</v>
      </c>
      <c r="O4710" t="s">
        <v>70</v>
      </c>
      <c r="Q4710" t="s">
        <v>4607</v>
      </c>
      <c r="S4710" t="s">
        <v>72</v>
      </c>
      <c r="T4710" t="s">
        <v>2060</v>
      </c>
      <c r="U4710" t="s">
        <v>1918</v>
      </c>
      <c r="V4710" t="s">
        <v>1919</v>
      </c>
      <c r="W4710" t="s">
        <v>105</v>
      </c>
      <c r="X4710" t="s">
        <v>106</v>
      </c>
      <c r="Y4710" t="str">
        <f>"37-3011"</f>
        <v>37-3011</v>
      </c>
      <c r="Z4710" t="s">
        <v>94</v>
      </c>
      <c r="AA4710">
        <v>561730</v>
      </c>
      <c r="AB4710">
        <v>35</v>
      </c>
      <c r="AC4710">
        <v>35</v>
      </c>
      <c r="AD4710" t="s">
        <v>79</v>
      </c>
      <c r="AE4710" t="s">
        <v>95</v>
      </c>
      <c r="AF4710">
        <v>40</v>
      </c>
      <c r="AG4710" s="4">
        <v>0.33333333333333331</v>
      </c>
      <c r="AH4710" s="4">
        <v>0.70833333333333337</v>
      </c>
      <c r="AI4710" s="5">
        <v>13.91</v>
      </c>
      <c r="AJ4710">
        <v>20.87</v>
      </c>
      <c r="AL4710" t="s">
        <v>81</v>
      </c>
      <c r="AM4710" t="s">
        <v>82</v>
      </c>
      <c r="AO4710" t="s">
        <v>83</v>
      </c>
      <c r="AR4710" t="s">
        <v>82</v>
      </c>
      <c r="AT4710" t="s">
        <v>82</v>
      </c>
      <c r="AW4710" t="s">
        <v>82</v>
      </c>
      <c r="AY4710" t="s">
        <v>4606</v>
      </c>
      <c r="AZ4710" t="s">
        <v>953</v>
      </c>
      <c r="BA4710" t="s">
        <v>105</v>
      </c>
      <c r="BB4710">
        <v>78610</v>
      </c>
      <c r="BC4710" t="s">
        <v>79</v>
      </c>
      <c r="BH4710" t="s">
        <v>4605</v>
      </c>
      <c r="BJ4710">
        <v>275443171</v>
      </c>
    </row>
    <row r="4711" spans="1:62" x14ac:dyDescent="0.25">
      <c r="A4711" t="s">
        <v>31362</v>
      </c>
      <c r="B4711" s="2">
        <v>43518</v>
      </c>
      <c r="C4711" t="s">
        <v>63</v>
      </c>
      <c r="D4711" s="3">
        <v>43472.403666967592</v>
      </c>
      <c r="E4711" t="s">
        <v>91</v>
      </c>
      <c r="H4711" t="s">
        <v>12370</v>
      </c>
      <c r="I4711" t="s">
        <v>67</v>
      </c>
      <c r="J4711" t="s">
        <v>12371</v>
      </c>
      <c r="K4711" t="s">
        <v>12372</v>
      </c>
      <c r="L4711" t="s">
        <v>6994</v>
      </c>
      <c r="M4711" t="s">
        <v>86</v>
      </c>
      <c r="N4711" t="s">
        <v>12373</v>
      </c>
      <c r="O4711" t="s">
        <v>70</v>
      </c>
      <c r="P4711" t="s">
        <v>67</v>
      </c>
      <c r="Q4711" t="s">
        <v>12374</v>
      </c>
      <c r="S4711" t="s">
        <v>72</v>
      </c>
      <c r="T4711" t="s">
        <v>5156</v>
      </c>
      <c r="U4711" t="s">
        <v>5157</v>
      </c>
      <c r="V4711" t="s">
        <v>5158</v>
      </c>
      <c r="W4711" t="s">
        <v>105</v>
      </c>
      <c r="X4711" t="s">
        <v>280</v>
      </c>
      <c r="Y4711" t="str">
        <f>"35-3022"</f>
        <v>35-3022</v>
      </c>
      <c r="Z4711" t="s">
        <v>280</v>
      </c>
      <c r="AA4711">
        <v>713990</v>
      </c>
      <c r="AB4711">
        <v>28</v>
      </c>
      <c r="AD4711" t="s">
        <v>79</v>
      </c>
      <c r="AE4711" t="s">
        <v>80</v>
      </c>
      <c r="AF4711">
        <v>40</v>
      </c>
      <c r="AG4711" s="4">
        <v>0.54166666666666663</v>
      </c>
      <c r="AH4711" s="4">
        <v>0.91666666666666663</v>
      </c>
      <c r="AI4711" s="5">
        <v>332.8</v>
      </c>
      <c r="AJ4711">
        <v>0</v>
      </c>
      <c r="AK4711">
        <v>0</v>
      </c>
      <c r="AL4711" t="s">
        <v>81</v>
      </c>
      <c r="AM4711" t="s">
        <v>82</v>
      </c>
      <c r="AO4711" t="s">
        <v>83</v>
      </c>
      <c r="AR4711" t="s">
        <v>82</v>
      </c>
      <c r="AT4711" t="s">
        <v>82</v>
      </c>
      <c r="AW4711" t="s">
        <v>82</v>
      </c>
      <c r="AY4711" t="s">
        <v>3446</v>
      </c>
      <c r="AZ4711" t="s">
        <v>730</v>
      </c>
      <c r="BA4711" t="s">
        <v>86</v>
      </c>
      <c r="BB4711">
        <v>33610</v>
      </c>
      <c r="BC4711" t="s">
        <v>79</v>
      </c>
      <c r="BH4711" t="s">
        <v>12375</v>
      </c>
      <c r="BI4711" t="s">
        <v>67</v>
      </c>
      <c r="BJ4711">
        <v>454471154</v>
      </c>
    </row>
    <row r="4712" spans="1:62" x14ac:dyDescent="0.25">
      <c r="A4712" t="s">
        <v>31446</v>
      </c>
      <c r="B4712" s="2">
        <v>43518</v>
      </c>
      <c r="C4712" t="s">
        <v>63</v>
      </c>
      <c r="D4712" s="3">
        <v>43472.406113252313</v>
      </c>
      <c r="E4712" t="s">
        <v>91</v>
      </c>
      <c r="H4712" t="s">
        <v>12230</v>
      </c>
      <c r="I4712" t="s">
        <v>12231</v>
      </c>
      <c r="J4712" t="s">
        <v>12232</v>
      </c>
      <c r="K4712" t="s">
        <v>67</v>
      </c>
      <c r="L4712" t="s">
        <v>8653</v>
      </c>
      <c r="M4712" t="s">
        <v>8654</v>
      </c>
      <c r="N4712" t="s">
        <v>12233</v>
      </c>
      <c r="O4712" t="s">
        <v>70</v>
      </c>
      <c r="P4712" t="s">
        <v>67</v>
      </c>
      <c r="Q4712" t="s">
        <v>12234</v>
      </c>
      <c r="S4712" t="s">
        <v>72</v>
      </c>
      <c r="T4712" t="s">
        <v>5156</v>
      </c>
      <c r="U4712" t="s">
        <v>5157</v>
      </c>
      <c r="V4712" t="s">
        <v>5158</v>
      </c>
      <c r="W4712" t="s">
        <v>105</v>
      </c>
      <c r="X4712" t="s">
        <v>677</v>
      </c>
      <c r="Y4712" t="str">
        <f>"39-3091"</f>
        <v>39-3091</v>
      </c>
      <c r="Z4712" t="s">
        <v>677</v>
      </c>
      <c r="AA4712">
        <v>713990</v>
      </c>
      <c r="AB4712">
        <v>35</v>
      </c>
      <c r="AD4712" t="s">
        <v>79</v>
      </c>
      <c r="AE4712" t="s">
        <v>80</v>
      </c>
      <c r="AF4712">
        <v>40</v>
      </c>
      <c r="AG4712" s="4">
        <v>0.54166666666666663</v>
      </c>
      <c r="AH4712" s="4">
        <v>0.91666666666666663</v>
      </c>
      <c r="AI4712" s="5">
        <v>355.2</v>
      </c>
      <c r="AJ4712">
        <v>0</v>
      </c>
      <c r="AK4712">
        <v>0</v>
      </c>
      <c r="AL4712" t="s">
        <v>81</v>
      </c>
      <c r="AM4712" t="s">
        <v>82</v>
      </c>
      <c r="AO4712" t="s">
        <v>83</v>
      </c>
      <c r="AR4712" t="s">
        <v>82</v>
      </c>
      <c r="AT4712" t="s">
        <v>82</v>
      </c>
      <c r="AW4712" t="s">
        <v>82</v>
      </c>
      <c r="AY4712" t="s">
        <v>12235</v>
      </c>
      <c r="AZ4712" t="s">
        <v>3292</v>
      </c>
      <c r="BA4712" t="s">
        <v>105</v>
      </c>
      <c r="BB4712">
        <v>77504</v>
      </c>
      <c r="BC4712" t="s">
        <v>79</v>
      </c>
      <c r="BH4712" t="s">
        <v>12236</v>
      </c>
      <c r="BI4712" t="s">
        <v>67</v>
      </c>
      <c r="BJ4712">
        <v>311819654</v>
      </c>
    </row>
    <row r="4713" spans="1:62" x14ac:dyDescent="0.25">
      <c r="A4713" t="s">
        <v>31450</v>
      </c>
      <c r="B4713" s="2">
        <v>43518</v>
      </c>
      <c r="C4713" t="s">
        <v>63</v>
      </c>
      <c r="D4713" s="3">
        <v>43472.40337641204</v>
      </c>
      <c r="E4713" t="s">
        <v>91</v>
      </c>
      <c r="H4713" t="s">
        <v>11178</v>
      </c>
      <c r="J4713" t="s">
        <v>11179</v>
      </c>
      <c r="K4713" t="s">
        <v>11180</v>
      </c>
      <c r="L4713" t="s">
        <v>11181</v>
      </c>
      <c r="M4713" t="s">
        <v>323</v>
      </c>
      <c r="N4713" t="s">
        <v>11182</v>
      </c>
      <c r="O4713" t="s">
        <v>70</v>
      </c>
      <c r="P4713" t="s">
        <v>67</v>
      </c>
      <c r="Q4713" t="s">
        <v>11183</v>
      </c>
      <c r="S4713" t="s">
        <v>72</v>
      </c>
      <c r="T4713" t="s">
        <v>5156</v>
      </c>
      <c r="U4713" t="s">
        <v>5157</v>
      </c>
      <c r="V4713" t="s">
        <v>5158</v>
      </c>
      <c r="W4713" t="s">
        <v>105</v>
      </c>
      <c r="X4713" t="s">
        <v>677</v>
      </c>
      <c r="Y4713" t="str">
        <f>"39-3091"</f>
        <v>39-3091</v>
      </c>
      <c r="Z4713" t="s">
        <v>677</v>
      </c>
      <c r="AA4713">
        <v>711190</v>
      </c>
      <c r="AB4713">
        <v>35</v>
      </c>
      <c r="AD4713" t="s">
        <v>79</v>
      </c>
      <c r="AE4713" t="s">
        <v>80</v>
      </c>
      <c r="AF4713">
        <v>40</v>
      </c>
      <c r="AG4713" s="4">
        <v>0.54166666666666663</v>
      </c>
      <c r="AH4713" s="4">
        <v>0.91666666666666663</v>
      </c>
      <c r="AI4713" s="5">
        <v>9.86</v>
      </c>
      <c r="AJ4713">
        <v>0</v>
      </c>
      <c r="AK4713">
        <v>0</v>
      </c>
      <c r="AL4713" t="s">
        <v>81</v>
      </c>
      <c r="AM4713" t="s">
        <v>82</v>
      </c>
      <c r="AO4713" t="s">
        <v>83</v>
      </c>
      <c r="AR4713" t="s">
        <v>82</v>
      </c>
      <c r="AT4713" t="s">
        <v>82</v>
      </c>
      <c r="AW4713" t="s">
        <v>82</v>
      </c>
      <c r="AY4713" t="s">
        <v>4175</v>
      </c>
      <c r="AZ4713" t="s">
        <v>4175</v>
      </c>
      <c r="BA4713" t="s">
        <v>323</v>
      </c>
      <c r="BB4713">
        <v>93702</v>
      </c>
      <c r="BC4713" t="s">
        <v>79</v>
      </c>
      <c r="BH4713" t="s">
        <v>11184</v>
      </c>
      <c r="BI4713" t="s">
        <v>67</v>
      </c>
      <c r="BJ4713">
        <v>371557287</v>
      </c>
    </row>
    <row r="4714" spans="1:62" x14ac:dyDescent="0.25">
      <c r="A4714" t="s">
        <v>31461</v>
      </c>
      <c r="B4714" s="2">
        <v>43518</v>
      </c>
      <c r="C4714" t="s">
        <v>63</v>
      </c>
      <c r="D4714" s="3">
        <v>43472.38546070602</v>
      </c>
      <c r="E4714" t="s">
        <v>282</v>
      </c>
      <c r="F4714" s="2">
        <v>43556</v>
      </c>
      <c r="G4714" s="2">
        <v>43861</v>
      </c>
      <c r="H4714" t="s">
        <v>31462</v>
      </c>
      <c r="J4714" t="s">
        <v>31463</v>
      </c>
      <c r="L4714" t="s">
        <v>9683</v>
      </c>
      <c r="M4714" t="s">
        <v>714</v>
      </c>
      <c r="N4714">
        <v>70360</v>
      </c>
      <c r="O4714" t="s">
        <v>70</v>
      </c>
      <c r="Q4714" t="s">
        <v>31464</v>
      </c>
      <c r="S4714" t="s">
        <v>72</v>
      </c>
      <c r="T4714" t="s">
        <v>1917</v>
      </c>
      <c r="U4714" t="s">
        <v>1918</v>
      </c>
      <c r="V4714" t="s">
        <v>1919</v>
      </c>
      <c r="W4714" t="s">
        <v>105</v>
      </c>
      <c r="X4714" t="s">
        <v>31465</v>
      </c>
      <c r="Y4714" t="str">
        <f>"51-3022"</f>
        <v>51-3022</v>
      </c>
      <c r="Z4714" t="s">
        <v>865</v>
      </c>
      <c r="AA4714">
        <v>424460</v>
      </c>
      <c r="AB4714">
        <v>8</v>
      </c>
      <c r="AC4714">
        <v>7</v>
      </c>
      <c r="AD4714" t="s">
        <v>79</v>
      </c>
      <c r="AE4714" t="s">
        <v>95</v>
      </c>
      <c r="AF4714">
        <v>40</v>
      </c>
      <c r="AG4714" s="4">
        <v>0.125</v>
      </c>
      <c r="AH4714" s="4">
        <v>0.45833333333333331</v>
      </c>
      <c r="AI4714" s="5">
        <v>9.4</v>
      </c>
      <c r="AJ4714">
        <v>14.1</v>
      </c>
      <c r="AL4714" t="s">
        <v>81</v>
      </c>
      <c r="AM4714" t="s">
        <v>82</v>
      </c>
      <c r="AO4714" t="s">
        <v>83</v>
      </c>
      <c r="AR4714" t="s">
        <v>82</v>
      </c>
      <c r="AT4714" t="s">
        <v>82</v>
      </c>
      <c r="AW4714" t="s">
        <v>82</v>
      </c>
      <c r="AY4714" t="s">
        <v>9683</v>
      </c>
      <c r="AZ4714" t="s">
        <v>9186</v>
      </c>
      <c r="BA4714" t="s">
        <v>714</v>
      </c>
      <c r="BB4714">
        <v>70360</v>
      </c>
      <c r="BC4714" t="s">
        <v>87</v>
      </c>
      <c r="BH4714" t="s">
        <v>31463</v>
      </c>
      <c r="BJ4714">
        <v>721215048</v>
      </c>
    </row>
    <row r="4715" spans="1:62" x14ac:dyDescent="0.25">
      <c r="A4715" t="s">
        <v>31567</v>
      </c>
      <c r="B4715" s="2">
        <v>43518</v>
      </c>
      <c r="C4715" t="s">
        <v>63</v>
      </c>
      <c r="D4715" s="3">
        <v>43472.406749409725</v>
      </c>
      <c r="E4715" t="s">
        <v>91</v>
      </c>
      <c r="H4715" t="s">
        <v>13346</v>
      </c>
      <c r="I4715" t="s">
        <v>67</v>
      </c>
      <c r="J4715" t="s">
        <v>13347</v>
      </c>
      <c r="L4715" t="s">
        <v>4219</v>
      </c>
      <c r="M4715" t="s">
        <v>166</v>
      </c>
      <c r="N4715">
        <v>84040</v>
      </c>
      <c r="O4715" t="s">
        <v>70</v>
      </c>
      <c r="P4715" t="s">
        <v>67</v>
      </c>
      <c r="Q4715" t="s">
        <v>13348</v>
      </c>
      <c r="S4715" t="s">
        <v>72</v>
      </c>
      <c r="T4715" t="s">
        <v>5156</v>
      </c>
      <c r="U4715" t="s">
        <v>5157</v>
      </c>
      <c r="V4715" t="s">
        <v>5158</v>
      </c>
      <c r="W4715" t="s">
        <v>105</v>
      </c>
      <c r="X4715" t="s">
        <v>280</v>
      </c>
      <c r="Y4715" t="str">
        <f>"35-3022"</f>
        <v>35-3022</v>
      </c>
      <c r="Z4715" t="s">
        <v>280</v>
      </c>
      <c r="AA4715">
        <v>713990</v>
      </c>
      <c r="AB4715">
        <v>9</v>
      </c>
      <c r="AD4715" t="s">
        <v>79</v>
      </c>
      <c r="AE4715" t="s">
        <v>80</v>
      </c>
      <c r="AF4715">
        <v>40</v>
      </c>
      <c r="AG4715" s="4">
        <v>0.54166666666666663</v>
      </c>
      <c r="AH4715" s="4">
        <v>0.91666666666666663</v>
      </c>
      <c r="AI4715" s="5">
        <v>11.76</v>
      </c>
      <c r="AJ4715">
        <v>0</v>
      </c>
      <c r="AK4715">
        <v>0</v>
      </c>
      <c r="AL4715" t="s">
        <v>81</v>
      </c>
      <c r="AM4715" t="s">
        <v>82</v>
      </c>
      <c r="AO4715" t="s">
        <v>83</v>
      </c>
      <c r="AR4715" t="s">
        <v>82</v>
      </c>
      <c r="AT4715" t="s">
        <v>82</v>
      </c>
      <c r="AW4715" t="s">
        <v>82</v>
      </c>
      <c r="AY4715" t="s">
        <v>13349</v>
      </c>
      <c r="AZ4715" t="s">
        <v>4530</v>
      </c>
      <c r="BA4715" t="s">
        <v>323</v>
      </c>
      <c r="BB4715">
        <v>92201</v>
      </c>
      <c r="BC4715" t="s">
        <v>79</v>
      </c>
      <c r="BH4715" t="s">
        <v>13350</v>
      </c>
      <c r="BI4715" t="s">
        <v>67</v>
      </c>
      <c r="BJ4715">
        <v>800641051</v>
      </c>
    </row>
    <row r="4716" spans="1:62" x14ac:dyDescent="0.25">
      <c r="A4716" t="s">
        <v>31603</v>
      </c>
      <c r="B4716" s="2">
        <v>43518</v>
      </c>
      <c r="C4716" t="s">
        <v>63</v>
      </c>
      <c r="D4716" s="3">
        <v>43472.385645844908</v>
      </c>
      <c r="E4716" t="s">
        <v>64</v>
      </c>
      <c r="F4716" s="2">
        <v>43556</v>
      </c>
      <c r="G4716" s="2">
        <v>43783</v>
      </c>
      <c r="H4716" t="s">
        <v>12066</v>
      </c>
      <c r="J4716" t="s">
        <v>12067</v>
      </c>
      <c r="L4716" t="s">
        <v>12068</v>
      </c>
      <c r="M4716" t="s">
        <v>105</v>
      </c>
      <c r="N4716">
        <v>75009</v>
      </c>
      <c r="O4716" t="s">
        <v>70</v>
      </c>
      <c r="Q4716" t="s">
        <v>12069</v>
      </c>
      <c r="S4716" t="s">
        <v>72</v>
      </c>
      <c r="T4716" t="s">
        <v>2060</v>
      </c>
      <c r="U4716" t="s">
        <v>1918</v>
      </c>
      <c r="V4716" t="s">
        <v>1919</v>
      </c>
      <c r="W4716" t="s">
        <v>105</v>
      </c>
      <c r="X4716" t="s">
        <v>106</v>
      </c>
      <c r="Y4716" t="str">
        <f>"37-3011"</f>
        <v>37-3011</v>
      </c>
      <c r="Z4716" t="s">
        <v>94</v>
      </c>
      <c r="AA4716">
        <v>561730</v>
      </c>
      <c r="AB4716">
        <v>4</v>
      </c>
      <c r="AC4716">
        <v>4</v>
      </c>
      <c r="AD4716" t="s">
        <v>79</v>
      </c>
      <c r="AE4716" t="s">
        <v>95</v>
      </c>
      <c r="AF4716">
        <v>35</v>
      </c>
      <c r="AG4716" s="4">
        <v>0.33333333333333331</v>
      </c>
      <c r="AH4716" s="4">
        <v>0.64583333333333337</v>
      </c>
      <c r="AI4716" s="5">
        <v>13.94</v>
      </c>
      <c r="AJ4716">
        <v>20.91</v>
      </c>
      <c r="AL4716" t="s">
        <v>81</v>
      </c>
      <c r="AM4716" t="s">
        <v>82</v>
      </c>
      <c r="AO4716" t="s">
        <v>83</v>
      </c>
      <c r="AR4716" t="s">
        <v>82</v>
      </c>
      <c r="AT4716" t="s">
        <v>82</v>
      </c>
      <c r="AW4716" t="s">
        <v>82</v>
      </c>
      <c r="AY4716" t="s">
        <v>12068</v>
      </c>
      <c r="AZ4716" t="s">
        <v>1594</v>
      </c>
      <c r="BA4716" t="s">
        <v>105</v>
      </c>
      <c r="BB4716">
        <v>75009</v>
      </c>
      <c r="BC4716" t="s">
        <v>79</v>
      </c>
      <c r="BH4716" t="s">
        <v>12067</v>
      </c>
      <c r="BJ4716">
        <v>475314345</v>
      </c>
    </row>
    <row r="4717" spans="1:62" x14ac:dyDescent="0.25">
      <c r="A4717" t="s">
        <v>31616</v>
      </c>
      <c r="B4717" s="2">
        <v>43518</v>
      </c>
      <c r="C4717" t="s">
        <v>63</v>
      </c>
      <c r="D4717" s="3">
        <v>43472.385598194443</v>
      </c>
      <c r="E4717" t="s">
        <v>64</v>
      </c>
      <c r="F4717" s="2">
        <v>43556</v>
      </c>
      <c r="G4717" s="2">
        <v>43723</v>
      </c>
      <c r="H4717" t="s">
        <v>31617</v>
      </c>
      <c r="J4717" t="s">
        <v>31618</v>
      </c>
      <c r="L4717" t="s">
        <v>26361</v>
      </c>
      <c r="M4717" t="s">
        <v>278</v>
      </c>
      <c r="N4717">
        <v>22191</v>
      </c>
      <c r="O4717" t="s">
        <v>70</v>
      </c>
      <c r="Q4717" t="s">
        <v>31619</v>
      </c>
      <c r="S4717" t="s">
        <v>72</v>
      </c>
      <c r="T4717" t="s">
        <v>30841</v>
      </c>
      <c r="U4717" t="s">
        <v>5508</v>
      </c>
      <c r="V4717" t="s">
        <v>4796</v>
      </c>
      <c r="W4717" t="s">
        <v>308</v>
      </c>
      <c r="X4717" t="s">
        <v>26480</v>
      </c>
      <c r="Y4717" t="str">
        <f>"53-7062"</f>
        <v>53-7062</v>
      </c>
      <c r="Z4717" t="s">
        <v>337</v>
      </c>
      <c r="AA4717">
        <v>484210</v>
      </c>
      <c r="AB4717">
        <v>15</v>
      </c>
      <c r="AC4717">
        <v>15</v>
      </c>
      <c r="AD4717" t="s">
        <v>79</v>
      </c>
      <c r="AE4717" t="s">
        <v>95</v>
      </c>
      <c r="AF4717">
        <v>40</v>
      </c>
      <c r="AG4717" s="4">
        <v>0.29166666666666669</v>
      </c>
      <c r="AH4717" s="4">
        <v>0.625</v>
      </c>
      <c r="AI4717" s="5">
        <v>15.03</v>
      </c>
      <c r="AJ4717">
        <v>22.55</v>
      </c>
      <c r="AL4717" t="s">
        <v>81</v>
      </c>
      <c r="AM4717" t="s">
        <v>82</v>
      </c>
      <c r="AO4717" t="s">
        <v>83</v>
      </c>
      <c r="AR4717" t="s">
        <v>82</v>
      </c>
      <c r="AT4717" t="s">
        <v>82</v>
      </c>
      <c r="AW4717" t="s">
        <v>82</v>
      </c>
      <c r="AY4717" t="s">
        <v>26361</v>
      </c>
      <c r="AZ4717" t="s">
        <v>10095</v>
      </c>
      <c r="BA4717" t="s">
        <v>278</v>
      </c>
      <c r="BB4717">
        <v>22191</v>
      </c>
      <c r="BC4717" t="s">
        <v>79</v>
      </c>
      <c r="BH4717" t="s">
        <v>31618</v>
      </c>
      <c r="BJ4717">
        <v>541592627</v>
      </c>
    </row>
    <row r="4718" spans="1:62" x14ac:dyDescent="0.25">
      <c r="A4718" t="s">
        <v>31694</v>
      </c>
      <c r="B4718" s="2">
        <v>43518</v>
      </c>
      <c r="C4718" t="s">
        <v>63</v>
      </c>
      <c r="D4718" s="3">
        <v>43472.405503715279</v>
      </c>
      <c r="E4718" t="s">
        <v>91</v>
      </c>
      <c r="H4718" t="s">
        <v>10703</v>
      </c>
      <c r="I4718" t="s">
        <v>67</v>
      </c>
      <c r="J4718" t="s">
        <v>10704</v>
      </c>
      <c r="K4718" t="s">
        <v>67</v>
      </c>
      <c r="L4718" t="s">
        <v>3343</v>
      </c>
      <c r="M4718" t="s">
        <v>323</v>
      </c>
      <c r="N4718" t="s">
        <v>10705</v>
      </c>
      <c r="O4718" t="s">
        <v>70</v>
      </c>
      <c r="P4718" t="s">
        <v>67</v>
      </c>
      <c r="Q4718" t="s">
        <v>10706</v>
      </c>
      <c r="S4718" t="s">
        <v>72</v>
      </c>
      <c r="T4718" t="s">
        <v>5156</v>
      </c>
      <c r="U4718" t="s">
        <v>5157</v>
      </c>
      <c r="V4718" t="s">
        <v>5158</v>
      </c>
      <c r="W4718" t="s">
        <v>105</v>
      </c>
      <c r="X4718" t="s">
        <v>280</v>
      </c>
      <c r="Y4718" t="str">
        <f>"35-3022"</f>
        <v>35-3022</v>
      </c>
      <c r="Z4718" t="s">
        <v>280</v>
      </c>
      <c r="AA4718">
        <v>713990</v>
      </c>
      <c r="AB4718">
        <v>19</v>
      </c>
      <c r="AD4718" t="s">
        <v>79</v>
      </c>
      <c r="AE4718" t="s">
        <v>80</v>
      </c>
      <c r="AF4718">
        <v>40</v>
      </c>
      <c r="AG4718" s="4">
        <v>0.54166666666666663</v>
      </c>
      <c r="AH4718" s="4">
        <v>0.91666666666666663</v>
      </c>
      <c r="AI4718" s="5">
        <v>11.89</v>
      </c>
      <c r="AJ4718">
        <v>0</v>
      </c>
      <c r="AK4718">
        <v>0</v>
      </c>
      <c r="AL4718" t="s">
        <v>81</v>
      </c>
      <c r="AM4718" t="s">
        <v>82</v>
      </c>
      <c r="AO4718" t="s">
        <v>83</v>
      </c>
      <c r="AR4718" t="s">
        <v>82</v>
      </c>
      <c r="AT4718" t="s">
        <v>82</v>
      </c>
      <c r="AW4718" t="s">
        <v>82</v>
      </c>
      <c r="AY4718" t="s">
        <v>10707</v>
      </c>
      <c r="AZ4718" t="s">
        <v>10707</v>
      </c>
      <c r="BA4718" t="s">
        <v>323</v>
      </c>
      <c r="BB4718">
        <v>92251</v>
      </c>
      <c r="BC4718" t="s">
        <v>79</v>
      </c>
      <c r="BH4718" t="s">
        <v>10708</v>
      </c>
      <c r="BI4718" t="s">
        <v>67</v>
      </c>
      <c r="BJ4718">
        <v>330855846</v>
      </c>
    </row>
    <row r="4719" spans="1:62" x14ac:dyDescent="0.25">
      <c r="A4719" t="s">
        <v>31908</v>
      </c>
      <c r="B4719" s="2">
        <v>43518</v>
      </c>
      <c r="C4719" t="s">
        <v>63</v>
      </c>
      <c r="D4719" s="3">
        <v>43472.408289780091</v>
      </c>
      <c r="E4719" t="s">
        <v>91</v>
      </c>
      <c r="H4719" t="s">
        <v>13456</v>
      </c>
      <c r="I4719" t="s">
        <v>13457</v>
      </c>
      <c r="J4719" t="s">
        <v>13458</v>
      </c>
      <c r="K4719" t="s">
        <v>13459</v>
      </c>
      <c r="L4719" t="s">
        <v>13460</v>
      </c>
      <c r="M4719" t="s">
        <v>774</v>
      </c>
      <c r="N4719" t="s">
        <v>13461</v>
      </c>
      <c r="O4719" t="s">
        <v>70</v>
      </c>
      <c r="P4719" t="s">
        <v>67</v>
      </c>
      <c r="Q4719" t="s">
        <v>13462</v>
      </c>
      <c r="S4719" t="s">
        <v>72</v>
      </c>
      <c r="T4719" t="s">
        <v>5156</v>
      </c>
      <c r="U4719" t="s">
        <v>5157</v>
      </c>
      <c r="V4719" t="s">
        <v>5158</v>
      </c>
      <c r="W4719" t="s">
        <v>105</v>
      </c>
      <c r="X4719" t="s">
        <v>677</v>
      </c>
      <c r="Y4719" t="str">
        <f>"39-3091"</f>
        <v>39-3091</v>
      </c>
      <c r="Z4719" t="s">
        <v>677</v>
      </c>
      <c r="AA4719">
        <v>711190</v>
      </c>
      <c r="AB4719">
        <v>60</v>
      </c>
      <c r="AD4719" t="s">
        <v>79</v>
      </c>
      <c r="AE4719" t="s">
        <v>80</v>
      </c>
      <c r="AF4719">
        <v>40</v>
      </c>
      <c r="AG4719" s="4">
        <v>0.54166666666666663</v>
      </c>
      <c r="AH4719" s="4">
        <v>0.91666666666666663</v>
      </c>
      <c r="AI4719" s="5">
        <v>367.6</v>
      </c>
      <c r="AJ4719">
        <v>0</v>
      </c>
      <c r="AK4719">
        <v>0</v>
      </c>
      <c r="AL4719" t="s">
        <v>81</v>
      </c>
      <c r="AM4719" t="s">
        <v>82</v>
      </c>
      <c r="AO4719" t="s">
        <v>83</v>
      </c>
      <c r="AR4719" t="s">
        <v>82</v>
      </c>
      <c r="AT4719" t="s">
        <v>82</v>
      </c>
      <c r="AW4719" t="s">
        <v>82</v>
      </c>
      <c r="AY4719" t="s">
        <v>13463</v>
      </c>
      <c r="AZ4719" t="s">
        <v>13463</v>
      </c>
      <c r="BA4719" t="s">
        <v>774</v>
      </c>
      <c r="BB4719">
        <v>80106</v>
      </c>
      <c r="BC4719" t="s">
        <v>79</v>
      </c>
      <c r="BH4719" t="s">
        <v>13464</v>
      </c>
      <c r="BI4719" t="s">
        <v>67</v>
      </c>
      <c r="BJ4719">
        <v>841418970</v>
      </c>
    </row>
    <row r="4720" spans="1:62" x14ac:dyDescent="0.25">
      <c r="A4720" t="s">
        <v>32086</v>
      </c>
      <c r="B4720" s="2">
        <v>43518</v>
      </c>
      <c r="C4720" t="s">
        <v>63</v>
      </c>
      <c r="D4720" s="3">
        <v>43472.388199108798</v>
      </c>
      <c r="E4720" t="s">
        <v>64</v>
      </c>
      <c r="F4720" s="2">
        <v>43556</v>
      </c>
      <c r="G4720" s="2">
        <v>43830</v>
      </c>
      <c r="H4720" t="s">
        <v>32087</v>
      </c>
      <c r="J4720" t="s">
        <v>32088</v>
      </c>
      <c r="K4720" t="s">
        <v>32089</v>
      </c>
      <c r="L4720" t="s">
        <v>4357</v>
      </c>
      <c r="M4720" t="s">
        <v>714</v>
      </c>
      <c r="N4720">
        <v>71201</v>
      </c>
      <c r="O4720" t="s">
        <v>70</v>
      </c>
      <c r="Q4720" t="s">
        <v>32090</v>
      </c>
      <c r="S4720" t="s">
        <v>72</v>
      </c>
      <c r="T4720" t="s">
        <v>6754</v>
      </c>
      <c r="U4720" t="s">
        <v>6755</v>
      </c>
      <c r="V4720" t="s">
        <v>6756</v>
      </c>
      <c r="W4720" t="s">
        <v>714</v>
      </c>
      <c r="X4720" t="s">
        <v>24538</v>
      </c>
      <c r="Y4720" t="str">
        <f>"37-3011"</f>
        <v>37-3011</v>
      </c>
      <c r="Z4720" t="s">
        <v>94</v>
      </c>
      <c r="AA4720">
        <v>561730</v>
      </c>
      <c r="AB4720">
        <v>5</v>
      </c>
      <c r="AC4720">
        <v>5</v>
      </c>
      <c r="AD4720" t="s">
        <v>79</v>
      </c>
      <c r="AE4720" t="s">
        <v>95</v>
      </c>
      <c r="AF4720">
        <v>35</v>
      </c>
      <c r="AG4720" s="4">
        <v>0.27083333333333331</v>
      </c>
      <c r="AH4720" s="4">
        <v>0.625</v>
      </c>
      <c r="AI4720" s="5">
        <v>10.89</v>
      </c>
      <c r="AJ4720">
        <v>16.34</v>
      </c>
      <c r="AL4720" t="s">
        <v>81</v>
      </c>
      <c r="AM4720" t="s">
        <v>82</v>
      </c>
      <c r="AO4720" t="s">
        <v>83</v>
      </c>
      <c r="AR4720" t="s">
        <v>82</v>
      </c>
      <c r="AT4720" t="s">
        <v>82</v>
      </c>
      <c r="AW4720" t="s">
        <v>82</v>
      </c>
      <c r="AY4720" t="s">
        <v>4357</v>
      </c>
      <c r="AZ4720" t="s">
        <v>23430</v>
      </c>
      <c r="BA4720" t="s">
        <v>714</v>
      </c>
      <c r="BB4720">
        <v>71201</v>
      </c>
      <c r="BC4720" t="s">
        <v>79</v>
      </c>
      <c r="BH4720" t="s">
        <v>32088</v>
      </c>
      <c r="BJ4720">
        <v>205774949</v>
      </c>
    </row>
    <row r="4721" spans="1:62" x14ac:dyDescent="0.25">
      <c r="A4721" t="s">
        <v>32331</v>
      </c>
      <c r="B4721" s="2">
        <v>43518</v>
      </c>
      <c r="C4721" t="s">
        <v>63</v>
      </c>
      <c r="D4721" s="3">
        <v>43472.386860011575</v>
      </c>
      <c r="E4721" t="s">
        <v>64</v>
      </c>
      <c r="F4721" s="2">
        <v>43556</v>
      </c>
      <c r="G4721" s="2">
        <v>43814</v>
      </c>
      <c r="H4721" t="s">
        <v>32332</v>
      </c>
      <c r="J4721" t="s">
        <v>32333</v>
      </c>
      <c r="K4721" t="s">
        <v>32334</v>
      </c>
      <c r="L4721" t="s">
        <v>4920</v>
      </c>
      <c r="M4721" t="s">
        <v>308</v>
      </c>
      <c r="N4721">
        <v>7648</v>
      </c>
      <c r="O4721" t="s">
        <v>70</v>
      </c>
      <c r="Q4721" t="s">
        <v>32335</v>
      </c>
      <c r="S4721" t="s">
        <v>72</v>
      </c>
      <c r="T4721" t="s">
        <v>30841</v>
      </c>
      <c r="U4721" t="s">
        <v>5508</v>
      </c>
      <c r="V4721" t="s">
        <v>4796</v>
      </c>
      <c r="W4721" t="s">
        <v>308</v>
      </c>
      <c r="X4721" t="s">
        <v>1673</v>
      </c>
      <c r="Y4721" t="str">
        <f>"37-3011"</f>
        <v>37-3011</v>
      </c>
      <c r="Z4721" t="s">
        <v>94</v>
      </c>
      <c r="AA4721">
        <v>561730</v>
      </c>
      <c r="AB4721">
        <v>3</v>
      </c>
      <c r="AC4721">
        <v>3</v>
      </c>
      <c r="AD4721" t="s">
        <v>79</v>
      </c>
      <c r="AE4721" t="s">
        <v>80</v>
      </c>
      <c r="AF4721">
        <v>40</v>
      </c>
      <c r="AG4721" s="4">
        <v>0.3125</v>
      </c>
      <c r="AH4721" s="4">
        <v>0.66666666666666663</v>
      </c>
      <c r="AI4721" s="5">
        <v>16.809999999999999</v>
      </c>
      <c r="AJ4721">
        <v>25.22</v>
      </c>
      <c r="AL4721" t="s">
        <v>81</v>
      </c>
      <c r="AM4721" t="s">
        <v>82</v>
      </c>
      <c r="AO4721" t="s">
        <v>83</v>
      </c>
      <c r="AR4721" t="s">
        <v>82</v>
      </c>
      <c r="AT4721" t="s">
        <v>82</v>
      </c>
      <c r="AW4721" t="s">
        <v>72</v>
      </c>
      <c r="AX4721">
        <v>3</v>
      </c>
      <c r="AY4721" t="s">
        <v>4920</v>
      </c>
      <c r="AZ4721" t="s">
        <v>2858</v>
      </c>
      <c r="BA4721" t="s">
        <v>308</v>
      </c>
      <c r="BB4721">
        <v>7648</v>
      </c>
      <c r="BC4721" t="s">
        <v>79</v>
      </c>
      <c r="BH4721" t="s">
        <v>32333</v>
      </c>
      <c r="BJ4721">
        <v>223510914</v>
      </c>
    </row>
    <row r="4722" spans="1:62" x14ac:dyDescent="0.25">
      <c r="A4722" t="s">
        <v>32378</v>
      </c>
      <c r="B4722" s="2">
        <v>43518</v>
      </c>
      <c r="C4722" t="s">
        <v>63</v>
      </c>
      <c r="D4722" s="3">
        <v>43472.409206342592</v>
      </c>
      <c r="E4722" t="s">
        <v>91</v>
      </c>
      <c r="H4722" t="s">
        <v>15259</v>
      </c>
      <c r="I4722" t="s">
        <v>15260</v>
      </c>
      <c r="J4722" t="s">
        <v>15261</v>
      </c>
      <c r="K4722" t="s">
        <v>67</v>
      </c>
      <c r="L4722" t="s">
        <v>15262</v>
      </c>
      <c r="M4722" t="s">
        <v>323</v>
      </c>
      <c r="N4722" t="s">
        <v>15263</v>
      </c>
      <c r="O4722" t="s">
        <v>70</v>
      </c>
      <c r="P4722" t="s">
        <v>67</v>
      </c>
      <c r="Q4722" t="s">
        <v>15264</v>
      </c>
      <c r="S4722" t="s">
        <v>72</v>
      </c>
      <c r="T4722" t="s">
        <v>5156</v>
      </c>
      <c r="U4722" t="s">
        <v>5157</v>
      </c>
      <c r="V4722" t="s">
        <v>5158</v>
      </c>
      <c r="W4722" t="s">
        <v>105</v>
      </c>
      <c r="X4722" t="s">
        <v>677</v>
      </c>
      <c r="Y4722" t="str">
        <f>"39-3091"</f>
        <v>39-3091</v>
      </c>
      <c r="Z4722" t="s">
        <v>677</v>
      </c>
      <c r="AA4722">
        <v>711190</v>
      </c>
      <c r="AB4722">
        <v>40</v>
      </c>
      <c r="AD4722" t="s">
        <v>79</v>
      </c>
      <c r="AE4722" t="s">
        <v>80</v>
      </c>
      <c r="AF4722">
        <v>40</v>
      </c>
      <c r="AG4722" s="4">
        <v>0.54166666666666663</v>
      </c>
      <c r="AH4722" s="4">
        <v>0.91666666666666663</v>
      </c>
      <c r="AI4722" s="5">
        <v>11.43</v>
      </c>
      <c r="AJ4722">
        <v>0</v>
      </c>
      <c r="AK4722">
        <v>0</v>
      </c>
      <c r="AL4722" t="s">
        <v>81</v>
      </c>
      <c r="AM4722" t="s">
        <v>82</v>
      </c>
      <c r="AO4722" t="s">
        <v>83</v>
      </c>
      <c r="AR4722" t="s">
        <v>82</v>
      </c>
      <c r="AT4722" t="s">
        <v>82</v>
      </c>
      <c r="AW4722" t="s">
        <v>82</v>
      </c>
      <c r="AY4722" t="s">
        <v>15265</v>
      </c>
      <c r="AZ4722" t="s">
        <v>2540</v>
      </c>
      <c r="BA4722" t="s">
        <v>323</v>
      </c>
      <c r="BB4722">
        <v>91780</v>
      </c>
      <c r="BC4722" t="s">
        <v>79</v>
      </c>
      <c r="BH4722" t="s">
        <v>15266</v>
      </c>
      <c r="BI4722" t="s">
        <v>67</v>
      </c>
      <c r="BJ4722">
        <v>611639292</v>
      </c>
    </row>
    <row r="4723" spans="1:62" x14ac:dyDescent="0.25">
      <c r="A4723" t="s">
        <v>32416</v>
      </c>
      <c r="B4723" s="2">
        <v>43518</v>
      </c>
      <c r="C4723" t="s">
        <v>63</v>
      </c>
      <c r="D4723" s="3">
        <v>43472.410480254628</v>
      </c>
      <c r="E4723" t="s">
        <v>91</v>
      </c>
      <c r="H4723" t="s">
        <v>25916</v>
      </c>
      <c r="J4723" t="s">
        <v>25917</v>
      </c>
      <c r="K4723" t="s">
        <v>25918</v>
      </c>
      <c r="L4723" t="s">
        <v>1335</v>
      </c>
      <c r="M4723" t="s">
        <v>105</v>
      </c>
      <c r="N4723">
        <v>77080</v>
      </c>
      <c r="O4723" t="s">
        <v>70</v>
      </c>
      <c r="Q4723" t="s">
        <v>25919</v>
      </c>
      <c r="S4723" t="s">
        <v>72</v>
      </c>
      <c r="T4723" t="s">
        <v>5156</v>
      </c>
      <c r="U4723" t="s">
        <v>5157</v>
      </c>
      <c r="V4723" t="s">
        <v>5158</v>
      </c>
      <c r="W4723" t="s">
        <v>105</v>
      </c>
      <c r="X4723" t="s">
        <v>280</v>
      </c>
      <c r="Y4723" t="str">
        <f>"35-3022"</f>
        <v>35-3022</v>
      </c>
      <c r="Z4723" t="s">
        <v>280</v>
      </c>
      <c r="AA4723">
        <v>713990</v>
      </c>
      <c r="AB4723">
        <v>24</v>
      </c>
      <c r="AD4723" t="s">
        <v>79</v>
      </c>
      <c r="AE4723" t="s">
        <v>80</v>
      </c>
      <c r="AF4723">
        <v>40</v>
      </c>
      <c r="AG4723" s="4">
        <v>0.54166666666666663</v>
      </c>
      <c r="AH4723" s="4">
        <v>0.91666666666666663</v>
      </c>
      <c r="AI4723" s="5">
        <v>334.8</v>
      </c>
      <c r="AJ4723">
        <v>0</v>
      </c>
      <c r="AK4723">
        <v>0</v>
      </c>
      <c r="AL4723" t="s">
        <v>81</v>
      </c>
      <c r="AM4723" t="s">
        <v>82</v>
      </c>
      <c r="AO4723" t="s">
        <v>83</v>
      </c>
      <c r="AR4723" t="s">
        <v>82</v>
      </c>
      <c r="AT4723" t="s">
        <v>82</v>
      </c>
      <c r="AW4723" t="s">
        <v>82</v>
      </c>
      <c r="AY4723" t="s">
        <v>3291</v>
      </c>
      <c r="AZ4723" t="s">
        <v>5318</v>
      </c>
      <c r="BA4723" t="s">
        <v>105</v>
      </c>
      <c r="BB4723">
        <v>77080</v>
      </c>
      <c r="BC4723" t="s">
        <v>79</v>
      </c>
      <c r="BH4723" t="s">
        <v>25920</v>
      </c>
      <c r="BI4723" t="s">
        <v>25921</v>
      </c>
      <c r="BJ4723">
        <v>814490846</v>
      </c>
    </row>
    <row r="4724" spans="1:62" x14ac:dyDescent="0.25">
      <c r="A4724" t="s">
        <v>32470</v>
      </c>
      <c r="B4724" s="2">
        <v>43518</v>
      </c>
      <c r="C4724" t="s">
        <v>63</v>
      </c>
      <c r="D4724" s="3">
        <v>43472.407677499999</v>
      </c>
      <c r="E4724" t="s">
        <v>91</v>
      </c>
      <c r="H4724" t="s">
        <v>27829</v>
      </c>
      <c r="I4724" t="s">
        <v>27830</v>
      </c>
      <c r="J4724" t="s">
        <v>27831</v>
      </c>
      <c r="K4724" t="s">
        <v>27832</v>
      </c>
      <c r="L4724" t="s">
        <v>27833</v>
      </c>
      <c r="M4724" t="s">
        <v>821</v>
      </c>
      <c r="N4724">
        <v>97045</v>
      </c>
      <c r="O4724" t="s">
        <v>70</v>
      </c>
      <c r="Q4724" t="s">
        <v>27834</v>
      </c>
      <c r="S4724" t="s">
        <v>72</v>
      </c>
      <c r="T4724" t="s">
        <v>5156</v>
      </c>
      <c r="U4724" t="s">
        <v>5157</v>
      </c>
      <c r="V4724" t="s">
        <v>5158</v>
      </c>
      <c r="W4724" t="s">
        <v>105</v>
      </c>
      <c r="X4724" t="s">
        <v>677</v>
      </c>
      <c r="Y4724" t="str">
        <f>"39-3091"</f>
        <v>39-3091</v>
      </c>
      <c r="Z4724" t="s">
        <v>677</v>
      </c>
      <c r="AA4724">
        <v>711190</v>
      </c>
      <c r="AB4724">
        <v>45</v>
      </c>
      <c r="AD4724" t="s">
        <v>79</v>
      </c>
      <c r="AE4724" t="s">
        <v>80</v>
      </c>
      <c r="AF4724">
        <v>40</v>
      </c>
      <c r="AG4724" s="4">
        <v>0.54166666666666663</v>
      </c>
      <c r="AH4724" s="4">
        <v>0.91666666666666663</v>
      </c>
      <c r="AI4724" s="5">
        <v>394.4</v>
      </c>
      <c r="AJ4724">
        <v>0</v>
      </c>
      <c r="AK4724">
        <v>0</v>
      </c>
      <c r="AL4724" t="s">
        <v>81</v>
      </c>
      <c r="AM4724" t="s">
        <v>82</v>
      </c>
      <c r="AO4724" t="s">
        <v>83</v>
      </c>
      <c r="AR4724" t="s">
        <v>82</v>
      </c>
      <c r="AT4724" t="s">
        <v>82</v>
      </c>
      <c r="AW4724" t="s">
        <v>82</v>
      </c>
      <c r="AY4724" t="s">
        <v>5681</v>
      </c>
      <c r="AZ4724" t="s">
        <v>5628</v>
      </c>
      <c r="BA4724" t="s">
        <v>821</v>
      </c>
      <c r="BB4724">
        <v>97045</v>
      </c>
      <c r="BC4724" t="s">
        <v>79</v>
      </c>
      <c r="BH4724" t="s">
        <v>27835</v>
      </c>
      <c r="BI4724" t="s">
        <v>67</v>
      </c>
      <c r="BJ4724">
        <v>931106447</v>
      </c>
    </row>
    <row r="4725" spans="1:62" x14ac:dyDescent="0.25">
      <c r="A4725" t="s">
        <v>32478</v>
      </c>
      <c r="B4725" s="2">
        <v>43518</v>
      </c>
      <c r="C4725" t="s">
        <v>63</v>
      </c>
      <c r="D4725" s="3">
        <v>43472.3830140625</v>
      </c>
      <c r="E4725" t="s">
        <v>64</v>
      </c>
      <c r="F4725" s="2">
        <v>43556</v>
      </c>
      <c r="G4725" s="2">
        <v>43814</v>
      </c>
      <c r="H4725" t="s">
        <v>32479</v>
      </c>
      <c r="J4725" t="s">
        <v>32480</v>
      </c>
      <c r="L4725" t="s">
        <v>32481</v>
      </c>
      <c r="M4725" t="s">
        <v>783</v>
      </c>
      <c r="N4725">
        <v>44022</v>
      </c>
      <c r="O4725" t="s">
        <v>70</v>
      </c>
      <c r="Q4725" t="s">
        <v>32482</v>
      </c>
      <c r="S4725" t="s">
        <v>72</v>
      </c>
      <c r="T4725" t="s">
        <v>31105</v>
      </c>
      <c r="U4725" t="s">
        <v>31106</v>
      </c>
      <c r="V4725" t="s">
        <v>31351</v>
      </c>
      <c r="W4725" t="s">
        <v>859</v>
      </c>
      <c r="X4725" t="s">
        <v>2708</v>
      </c>
      <c r="Y4725" t="str">
        <f>"37-3011"</f>
        <v>37-3011</v>
      </c>
      <c r="Z4725" t="s">
        <v>94</v>
      </c>
      <c r="AA4725">
        <v>561730</v>
      </c>
      <c r="AB4725">
        <v>8</v>
      </c>
      <c r="AC4725">
        <v>8</v>
      </c>
      <c r="AD4725" t="s">
        <v>79</v>
      </c>
      <c r="AE4725" t="s">
        <v>80</v>
      </c>
      <c r="AF4725">
        <v>40</v>
      </c>
      <c r="AG4725" s="4">
        <v>0.33333333333333331</v>
      </c>
      <c r="AH4725" s="4">
        <v>0.70833333333333337</v>
      </c>
      <c r="AI4725" s="5">
        <v>13.7</v>
      </c>
      <c r="AJ4725">
        <v>20.55</v>
      </c>
      <c r="AL4725" t="s">
        <v>81</v>
      </c>
      <c r="AM4725" t="s">
        <v>82</v>
      </c>
      <c r="AO4725" t="s">
        <v>83</v>
      </c>
      <c r="AR4725" t="s">
        <v>82</v>
      </c>
      <c r="AT4725" t="s">
        <v>82</v>
      </c>
      <c r="AW4725" t="s">
        <v>82</v>
      </c>
      <c r="AY4725" t="s">
        <v>32483</v>
      </c>
      <c r="AZ4725" t="s">
        <v>7299</v>
      </c>
      <c r="BA4725" t="s">
        <v>783</v>
      </c>
      <c r="BB4725">
        <v>44106</v>
      </c>
      <c r="BC4725" t="s">
        <v>79</v>
      </c>
      <c r="BH4725" t="s">
        <v>32484</v>
      </c>
      <c r="BJ4725">
        <v>341952005</v>
      </c>
    </row>
    <row r="4726" spans="1:62" x14ac:dyDescent="0.25">
      <c r="A4726" t="s">
        <v>32520</v>
      </c>
      <c r="B4726" s="2">
        <v>43518</v>
      </c>
      <c r="C4726" t="s">
        <v>63</v>
      </c>
      <c r="D4726" s="3">
        <v>43472.384870520837</v>
      </c>
      <c r="E4726" t="s">
        <v>117</v>
      </c>
      <c r="H4726" t="s">
        <v>11271</v>
      </c>
      <c r="I4726" t="s">
        <v>11272</v>
      </c>
      <c r="J4726" t="s">
        <v>11273</v>
      </c>
      <c r="L4726" t="s">
        <v>738</v>
      </c>
      <c r="M4726" t="s">
        <v>105</v>
      </c>
      <c r="N4726">
        <v>78753</v>
      </c>
      <c r="O4726" t="s">
        <v>70</v>
      </c>
      <c r="Q4726" t="s">
        <v>11274</v>
      </c>
      <c r="S4726" t="s">
        <v>72</v>
      </c>
      <c r="T4726" t="s">
        <v>1855</v>
      </c>
      <c r="U4726" t="s">
        <v>1856</v>
      </c>
      <c r="V4726" t="s">
        <v>863</v>
      </c>
      <c r="W4726" t="s">
        <v>105</v>
      </c>
      <c r="X4726" t="s">
        <v>11275</v>
      </c>
      <c r="Y4726" t="str">
        <f>"47-2141"</f>
        <v>47-2141</v>
      </c>
      <c r="Z4726" t="s">
        <v>1722</v>
      </c>
      <c r="AA4726">
        <v>23832</v>
      </c>
      <c r="AB4726">
        <v>24</v>
      </c>
      <c r="AD4726" t="s">
        <v>79</v>
      </c>
      <c r="AE4726" t="s">
        <v>95</v>
      </c>
      <c r="AF4726">
        <v>40</v>
      </c>
      <c r="AG4726" s="4">
        <v>0.29166666666666669</v>
      </c>
      <c r="AH4726" s="4">
        <v>0.66666666666666663</v>
      </c>
      <c r="AI4726" s="5">
        <v>15.2</v>
      </c>
      <c r="AJ4726">
        <v>22.8</v>
      </c>
      <c r="AL4726" t="s">
        <v>81</v>
      </c>
      <c r="AM4726" t="s">
        <v>82</v>
      </c>
      <c r="AO4726" t="s">
        <v>83</v>
      </c>
      <c r="AR4726" t="s">
        <v>82</v>
      </c>
      <c r="AT4726" t="s">
        <v>82</v>
      </c>
      <c r="AW4726" t="s">
        <v>72</v>
      </c>
      <c r="AX4726">
        <v>6</v>
      </c>
      <c r="AY4726" t="s">
        <v>738</v>
      </c>
      <c r="AZ4726" t="s">
        <v>2422</v>
      </c>
      <c r="BA4726" t="s">
        <v>105</v>
      </c>
      <c r="BB4726">
        <v>78753</v>
      </c>
      <c r="BC4726" t="s">
        <v>79</v>
      </c>
      <c r="BH4726" t="s">
        <v>11273</v>
      </c>
      <c r="BJ4726">
        <v>742597208</v>
      </c>
    </row>
    <row r="4727" spans="1:62" x14ac:dyDescent="0.25">
      <c r="A4727" t="s">
        <v>32524</v>
      </c>
      <c r="B4727" s="2">
        <v>43518</v>
      </c>
      <c r="C4727" t="s">
        <v>63</v>
      </c>
      <c r="D4727" s="3">
        <v>43472.414094398147</v>
      </c>
      <c r="E4727" t="s">
        <v>91</v>
      </c>
      <c r="H4727" t="s">
        <v>25851</v>
      </c>
      <c r="J4727" t="s">
        <v>25852</v>
      </c>
      <c r="L4727" t="s">
        <v>25853</v>
      </c>
      <c r="M4727" t="s">
        <v>147</v>
      </c>
      <c r="N4727">
        <v>18433</v>
      </c>
      <c r="O4727" t="s">
        <v>70</v>
      </c>
      <c r="Q4727" t="s">
        <v>25854</v>
      </c>
      <c r="S4727" t="s">
        <v>72</v>
      </c>
      <c r="T4727" t="s">
        <v>5156</v>
      </c>
      <c r="U4727" t="s">
        <v>5157</v>
      </c>
      <c r="V4727" t="s">
        <v>5158</v>
      </c>
      <c r="W4727" t="s">
        <v>105</v>
      </c>
      <c r="X4727" t="s">
        <v>677</v>
      </c>
      <c r="Y4727" t="str">
        <f>"39-3091"</f>
        <v>39-3091</v>
      </c>
      <c r="Z4727" t="s">
        <v>677</v>
      </c>
      <c r="AA4727">
        <v>713990</v>
      </c>
      <c r="AB4727">
        <v>15</v>
      </c>
      <c r="AD4727" t="s">
        <v>79</v>
      </c>
      <c r="AE4727" t="s">
        <v>80</v>
      </c>
      <c r="AF4727">
        <v>40</v>
      </c>
      <c r="AG4727" s="4">
        <v>0.54166666666666663</v>
      </c>
      <c r="AH4727" s="4">
        <v>0.91666666666666663</v>
      </c>
      <c r="AI4727" s="6">
        <v>342</v>
      </c>
      <c r="AJ4727">
        <v>0</v>
      </c>
      <c r="AK4727">
        <v>0</v>
      </c>
      <c r="AL4727" t="s">
        <v>81</v>
      </c>
      <c r="AM4727" t="s">
        <v>82</v>
      </c>
      <c r="AO4727" t="s">
        <v>83</v>
      </c>
      <c r="AR4727" t="s">
        <v>82</v>
      </c>
      <c r="AT4727" t="s">
        <v>82</v>
      </c>
      <c r="AW4727" t="s">
        <v>82</v>
      </c>
      <c r="AY4727" t="s">
        <v>25855</v>
      </c>
      <c r="AZ4727" t="s">
        <v>231</v>
      </c>
      <c r="BA4727" t="s">
        <v>147</v>
      </c>
      <c r="BB4727">
        <v>18433</v>
      </c>
      <c r="BC4727" t="s">
        <v>79</v>
      </c>
      <c r="BH4727" t="s">
        <v>25856</v>
      </c>
      <c r="BI4727" t="s">
        <v>67</v>
      </c>
      <c r="BJ4727">
        <v>814661289</v>
      </c>
    </row>
    <row r="4728" spans="1:62" x14ac:dyDescent="0.25">
      <c r="A4728" t="s">
        <v>32567</v>
      </c>
      <c r="B4728" s="2">
        <v>43518</v>
      </c>
      <c r="C4728" t="s">
        <v>63</v>
      </c>
      <c r="D4728" s="3">
        <v>43472.386807557872</v>
      </c>
      <c r="E4728" t="s">
        <v>64</v>
      </c>
      <c r="F4728" s="2">
        <v>43556</v>
      </c>
      <c r="G4728" s="2">
        <v>43785</v>
      </c>
      <c r="H4728" t="s">
        <v>24124</v>
      </c>
      <c r="J4728" t="s">
        <v>24125</v>
      </c>
      <c r="K4728" t="s">
        <v>24126</v>
      </c>
      <c r="L4728" t="s">
        <v>16342</v>
      </c>
      <c r="M4728" t="s">
        <v>626</v>
      </c>
      <c r="N4728">
        <v>72650</v>
      </c>
      <c r="O4728" t="s">
        <v>70</v>
      </c>
      <c r="Q4728" t="s">
        <v>24127</v>
      </c>
      <c r="S4728" t="s">
        <v>82</v>
      </c>
      <c r="U4728" t="s">
        <v>92</v>
      </c>
      <c r="X4728" t="s">
        <v>24128</v>
      </c>
      <c r="Y4728" t="str">
        <f>"37-3011"</f>
        <v>37-3011</v>
      </c>
      <c r="Z4728" t="s">
        <v>94</v>
      </c>
      <c r="AA4728">
        <v>561730</v>
      </c>
      <c r="AB4728">
        <v>80</v>
      </c>
      <c r="AC4728">
        <v>80</v>
      </c>
      <c r="AD4728" t="s">
        <v>79</v>
      </c>
      <c r="AE4728" t="s">
        <v>80</v>
      </c>
      <c r="AF4728">
        <v>40</v>
      </c>
      <c r="AG4728" s="4">
        <v>0.29166666666666669</v>
      </c>
      <c r="AH4728" s="4">
        <v>0.66666666666666663</v>
      </c>
      <c r="AI4728" s="6">
        <v>11</v>
      </c>
      <c r="AJ4728">
        <v>16.5</v>
      </c>
      <c r="AK4728">
        <v>25.23</v>
      </c>
      <c r="AL4728" t="s">
        <v>81</v>
      </c>
      <c r="AM4728" t="s">
        <v>82</v>
      </c>
      <c r="AO4728" t="s">
        <v>83</v>
      </c>
      <c r="AP4728" t="s">
        <v>67</v>
      </c>
      <c r="AQ4728" t="s">
        <v>67</v>
      </c>
      <c r="AR4728" t="s">
        <v>82</v>
      </c>
      <c r="AT4728" t="s">
        <v>82</v>
      </c>
      <c r="AW4728" t="s">
        <v>82</v>
      </c>
      <c r="AY4728" t="s">
        <v>13368</v>
      </c>
      <c r="AZ4728" t="s">
        <v>24421</v>
      </c>
      <c r="BA4728" t="s">
        <v>626</v>
      </c>
      <c r="BB4728">
        <v>72650</v>
      </c>
      <c r="BC4728" t="s">
        <v>79</v>
      </c>
      <c r="BH4728" t="s">
        <v>24422</v>
      </c>
      <c r="BI4728" t="s">
        <v>24423</v>
      </c>
      <c r="BJ4728">
        <v>810577036</v>
      </c>
    </row>
    <row r="4729" spans="1:62" x14ac:dyDescent="0.25">
      <c r="A4729" t="s">
        <v>32596</v>
      </c>
      <c r="B4729" s="2">
        <v>43518</v>
      </c>
      <c r="C4729" t="s">
        <v>63</v>
      </c>
      <c r="D4729" s="3">
        <v>43472.420284629632</v>
      </c>
      <c r="E4729" t="s">
        <v>91</v>
      </c>
      <c r="H4729" t="s">
        <v>26022</v>
      </c>
      <c r="J4729" t="s">
        <v>26023</v>
      </c>
      <c r="K4729" t="s">
        <v>26024</v>
      </c>
      <c r="L4729" t="s">
        <v>12213</v>
      </c>
      <c r="M4729" t="s">
        <v>1362</v>
      </c>
      <c r="N4729">
        <v>6457</v>
      </c>
      <c r="O4729" t="s">
        <v>70</v>
      </c>
      <c r="Q4729" t="s">
        <v>26025</v>
      </c>
      <c r="S4729" t="s">
        <v>72</v>
      </c>
      <c r="T4729" t="s">
        <v>5156</v>
      </c>
      <c r="U4729" t="s">
        <v>5157</v>
      </c>
      <c r="V4729" t="s">
        <v>5158</v>
      </c>
      <c r="W4729" t="s">
        <v>105</v>
      </c>
      <c r="X4729" t="s">
        <v>677</v>
      </c>
      <c r="Y4729" t="str">
        <f>"39-3091"</f>
        <v>39-3091</v>
      </c>
      <c r="Z4729" t="s">
        <v>677</v>
      </c>
      <c r="AA4729">
        <v>711190</v>
      </c>
      <c r="AB4729">
        <v>30</v>
      </c>
      <c r="AD4729" t="s">
        <v>79</v>
      </c>
      <c r="AE4729" t="s">
        <v>80</v>
      </c>
      <c r="AF4729">
        <v>40</v>
      </c>
      <c r="AG4729" s="4">
        <v>0.54166666666666663</v>
      </c>
      <c r="AH4729" s="4">
        <v>0.91666666666666663</v>
      </c>
      <c r="AI4729" s="5">
        <v>434.8</v>
      </c>
      <c r="AJ4729">
        <v>0</v>
      </c>
      <c r="AK4729">
        <v>0</v>
      </c>
      <c r="AL4729" t="s">
        <v>81</v>
      </c>
      <c r="AM4729" t="s">
        <v>82</v>
      </c>
      <c r="AO4729" t="s">
        <v>83</v>
      </c>
      <c r="AR4729" t="s">
        <v>82</v>
      </c>
      <c r="AT4729" t="s">
        <v>82</v>
      </c>
      <c r="AW4729" t="s">
        <v>82</v>
      </c>
      <c r="AY4729" t="s">
        <v>12261</v>
      </c>
      <c r="AZ4729" t="s">
        <v>26026</v>
      </c>
      <c r="BA4729" t="s">
        <v>1362</v>
      </c>
      <c r="BB4729">
        <v>6457</v>
      </c>
      <c r="BC4729" t="s">
        <v>79</v>
      </c>
      <c r="BH4729" t="s">
        <v>26027</v>
      </c>
      <c r="BI4729" t="s">
        <v>67</v>
      </c>
      <c r="BJ4729">
        <v>60664245</v>
      </c>
    </row>
    <row r="4730" spans="1:62" x14ac:dyDescent="0.25">
      <c r="A4730" t="s">
        <v>32644</v>
      </c>
      <c r="B4730" s="2">
        <v>43518</v>
      </c>
      <c r="C4730" t="s">
        <v>63</v>
      </c>
      <c r="D4730" s="3">
        <v>43472.382510381947</v>
      </c>
      <c r="E4730" t="s">
        <v>64</v>
      </c>
      <c r="F4730" s="2">
        <v>43556</v>
      </c>
      <c r="G4730" s="2">
        <v>43830</v>
      </c>
      <c r="H4730" t="s">
        <v>27906</v>
      </c>
      <c r="I4730" t="s">
        <v>27907</v>
      </c>
      <c r="J4730" t="s">
        <v>27908</v>
      </c>
      <c r="L4730" t="s">
        <v>20339</v>
      </c>
      <c r="M4730" t="s">
        <v>147</v>
      </c>
      <c r="N4730">
        <v>15437</v>
      </c>
      <c r="O4730" t="s">
        <v>70</v>
      </c>
      <c r="Q4730" t="s">
        <v>27909</v>
      </c>
      <c r="S4730" t="s">
        <v>72</v>
      </c>
      <c r="T4730" t="s">
        <v>27720</v>
      </c>
      <c r="U4730" t="s">
        <v>27721</v>
      </c>
      <c r="V4730" t="s">
        <v>27722</v>
      </c>
      <c r="W4730" t="s">
        <v>323</v>
      </c>
      <c r="X4730" t="s">
        <v>3252</v>
      </c>
      <c r="Y4730" t="str">
        <f>"35-9011"</f>
        <v>35-9011</v>
      </c>
      <c r="Z4730" t="s">
        <v>1925</v>
      </c>
      <c r="AA4730">
        <v>721120</v>
      </c>
      <c r="AB4730">
        <v>20</v>
      </c>
      <c r="AC4730">
        <v>20</v>
      </c>
      <c r="AD4730" t="s">
        <v>79</v>
      </c>
      <c r="AE4730" t="s">
        <v>95</v>
      </c>
      <c r="AF4730">
        <v>35</v>
      </c>
      <c r="AG4730" s="4">
        <v>0.25</v>
      </c>
      <c r="AH4730" s="4">
        <v>0.58333333333333337</v>
      </c>
      <c r="AI4730" s="5">
        <v>10.14</v>
      </c>
      <c r="AJ4730">
        <v>15.21</v>
      </c>
      <c r="AK4730">
        <v>15.21</v>
      </c>
      <c r="AL4730" t="s">
        <v>81</v>
      </c>
      <c r="AM4730" t="s">
        <v>82</v>
      </c>
      <c r="AO4730" t="s">
        <v>83</v>
      </c>
      <c r="AR4730" t="s">
        <v>82</v>
      </c>
      <c r="AT4730" t="s">
        <v>82</v>
      </c>
      <c r="AW4730" t="s">
        <v>82</v>
      </c>
      <c r="AY4730" t="s">
        <v>9393</v>
      </c>
      <c r="AZ4730" t="s">
        <v>1837</v>
      </c>
      <c r="BA4730" t="s">
        <v>147</v>
      </c>
      <c r="BB4730">
        <v>15437</v>
      </c>
      <c r="BC4730" t="s">
        <v>87</v>
      </c>
      <c r="BH4730" t="s">
        <v>27910</v>
      </c>
      <c r="BJ4730">
        <v>251891356</v>
      </c>
    </row>
    <row r="4731" spans="1:62" x14ac:dyDescent="0.25">
      <c r="A4731" t="s">
        <v>32708</v>
      </c>
      <c r="B4731" s="2">
        <v>43518</v>
      </c>
      <c r="C4731" t="s">
        <v>63</v>
      </c>
      <c r="D4731" s="3">
        <v>43472.396458333336</v>
      </c>
      <c r="E4731" t="s">
        <v>91</v>
      </c>
      <c r="H4731" t="s">
        <v>32709</v>
      </c>
      <c r="J4731" t="s">
        <v>20269</v>
      </c>
      <c r="K4731" t="s">
        <v>20270</v>
      </c>
      <c r="L4731" t="s">
        <v>1753</v>
      </c>
      <c r="M4731" t="s">
        <v>761</v>
      </c>
      <c r="N4731">
        <v>30328</v>
      </c>
      <c r="O4731" t="s">
        <v>70</v>
      </c>
      <c r="Q4731" t="s">
        <v>20271</v>
      </c>
      <c r="S4731" t="s">
        <v>72</v>
      </c>
      <c r="T4731" t="s">
        <v>20272</v>
      </c>
      <c r="U4731" t="s">
        <v>20273</v>
      </c>
      <c r="V4731" t="s">
        <v>1177</v>
      </c>
      <c r="W4731" t="s">
        <v>649</v>
      </c>
      <c r="X4731" t="s">
        <v>30341</v>
      </c>
      <c r="Y4731" t="str">
        <f>"51-2099"</f>
        <v>51-2099</v>
      </c>
      <c r="Z4731" t="s">
        <v>13621</v>
      </c>
      <c r="AA4731">
        <v>321214</v>
      </c>
      <c r="AB4731">
        <v>30</v>
      </c>
      <c r="AD4731" t="s">
        <v>79</v>
      </c>
      <c r="AE4731" t="s">
        <v>95</v>
      </c>
      <c r="AF4731">
        <v>40</v>
      </c>
      <c r="AG4731" s="4">
        <v>0.25</v>
      </c>
      <c r="AH4731" s="4">
        <v>0.60416666666666663</v>
      </c>
      <c r="AI4731" s="5">
        <v>12.04</v>
      </c>
      <c r="AJ4731">
        <v>18.059999999999999</v>
      </c>
      <c r="AK4731">
        <v>25.5</v>
      </c>
      <c r="AL4731" t="s">
        <v>81</v>
      </c>
      <c r="AM4731" t="s">
        <v>82</v>
      </c>
      <c r="AO4731" t="s">
        <v>83</v>
      </c>
      <c r="AP4731" t="s">
        <v>67</v>
      </c>
      <c r="AQ4731" t="s">
        <v>67</v>
      </c>
      <c r="AR4731" t="s">
        <v>82</v>
      </c>
      <c r="AT4731" t="s">
        <v>82</v>
      </c>
      <c r="AW4731" t="s">
        <v>72</v>
      </c>
      <c r="AX4731">
        <v>3</v>
      </c>
      <c r="AY4731" t="s">
        <v>8660</v>
      </c>
      <c r="AZ4731" t="s">
        <v>32632</v>
      </c>
      <c r="BA4731" t="s">
        <v>8654</v>
      </c>
      <c r="BB4731">
        <v>89115</v>
      </c>
      <c r="BC4731" t="s">
        <v>87</v>
      </c>
      <c r="BH4731" t="s">
        <v>32633</v>
      </c>
      <c r="BJ4731">
        <v>943050454</v>
      </c>
    </row>
    <row r="4732" spans="1:62" x14ac:dyDescent="0.25">
      <c r="A4732" t="s">
        <v>32770</v>
      </c>
      <c r="B4732" s="2">
        <v>43518</v>
      </c>
      <c r="C4732" t="s">
        <v>63</v>
      </c>
      <c r="D4732" s="3">
        <v>43472.408585844911</v>
      </c>
      <c r="E4732" t="s">
        <v>91</v>
      </c>
      <c r="H4732" t="s">
        <v>11869</v>
      </c>
      <c r="J4732" t="s">
        <v>7727</v>
      </c>
      <c r="K4732" t="s">
        <v>11870</v>
      </c>
      <c r="L4732" t="s">
        <v>7729</v>
      </c>
      <c r="M4732" t="s">
        <v>714</v>
      </c>
      <c r="N4732">
        <v>70458</v>
      </c>
      <c r="O4732" t="s">
        <v>70</v>
      </c>
      <c r="Q4732" t="s">
        <v>11871</v>
      </c>
      <c r="S4732" t="s">
        <v>72</v>
      </c>
      <c r="T4732" t="s">
        <v>5156</v>
      </c>
      <c r="U4732" t="s">
        <v>5157</v>
      </c>
      <c r="V4732" t="s">
        <v>5158</v>
      </c>
      <c r="W4732" t="s">
        <v>105</v>
      </c>
      <c r="X4732" t="s">
        <v>677</v>
      </c>
      <c r="Y4732" t="str">
        <f>"39-3091"</f>
        <v>39-3091</v>
      </c>
      <c r="Z4732" t="s">
        <v>677</v>
      </c>
      <c r="AA4732">
        <v>713990</v>
      </c>
      <c r="AB4732">
        <v>35</v>
      </c>
      <c r="AD4732" t="s">
        <v>79</v>
      </c>
      <c r="AE4732" t="s">
        <v>80</v>
      </c>
      <c r="AF4732">
        <v>40</v>
      </c>
      <c r="AG4732" s="4">
        <v>0.54166666666666663</v>
      </c>
      <c r="AH4732" s="4">
        <v>0.91666666666666663</v>
      </c>
      <c r="AI4732" s="5">
        <v>416.4</v>
      </c>
      <c r="AJ4732">
        <v>0</v>
      </c>
      <c r="AK4732">
        <v>0</v>
      </c>
      <c r="AL4732" t="s">
        <v>81</v>
      </c>
      <c r="AM4732" t="s">
        <v>82</v>
      </c>
      <c r="AO4732" t="s">
        <v>83</v>
      </c>
      <c r="AR4732" t="s">
        <v>82</v>
      </c>
      <c r="AT4732" t="s">
        <v>82</v>
      </c>
      <c r="AW4732" t="s">
        <v>82</v>
      </c>
      <c r="AY4732" t="s">
        <v>7731</v>
      </c>
      <c r="AZ4732" t="s">
        <v>11872</v>
      </c>
      <c r="BA4732" t="s">
        <v>714</v>
      </c>
      <c r="BB4732">
        <v>70458</v>
      </c>
      <c r="BC4732" t="s">
        <v>79</v>
      </c>
      <c r="BH4732" t="s">
        <v>11873</v>
      </c>
      <c r="BI4732" t="s">
        <v>67</v>
      </c>
      <c r="BJ4732">
        <v>450999862</v>
      </c>
    </row>
    <row r="4733" spans="1:62" x14ac:dyDescent="0.25">
      <c r="A4733" t="s">
        <v>32861</v>
      </c>
      <c r="B4733" s="2">
        <v>43518</v>
      </c>
      <c r="C4733" t="s">
        <v>63</v>
      </c>
      <c r="D4733" s="3">
        <v>43472.385717268517</v>
      </c>
      <c r="E4733" t="s">
        <v>64</v>
      </c>
      <c r="F4733" s="2">
        <v>43556</v>
      </c>
      <c r="G4733" s="2">
        <v>43769</v>
      </c>
      <c r="H4733" t="s">
        <v>32862</v>
      </c>
      <c r="J4733" t="s">
        <v>32863</v>
      </c>
      <c r="L4733" t="s">
        <v>13430</v>
      </c>
      <c r="M4733" t="s">
        <v>105</v>
      </c>
      <c r="N4733">
        <v>76227</v>
      </c>
      <c r="O4733" t="s">
        <v>70</v>
      </c>
      <c r="Q4733" t="s">
        <v>32864</v>
      </c>
      <c r="S4733" t="s">
        <v>72</v>
      </c>
      <c r="T4733" t="s">
        <v>1917</v>
      </c>
      <c r="U4733" t="s">
        <v>1918</v>
      </c>
      <c r="V4733" t="s">
        <v>1919</v>
      </c>
      <c r="W4733" t="s">
        <v>105</v>
      </c>
      <c r="X4733" t="s">
        <v>106</v>
      </c>
      <c r="Y4733" t="str">
        <f>"37-3011"</f>
        <v>37-3011</v>
      </c>
      <c r="Z4733" t="s">
        <v>94</v>
      </c>
      <c r="AA4733">
        <v>561730</v>
      </c>
      <c r="AB4733">
        <v>16</v>
      </c>
      <c r="AC4733">
        <v>16</v>
      </c>
      <c r="AD4733" t="s">
        <v>79</v>
      </c>
      <c r="AE4733" t="s">
        <v>95</v>
      </c>
      <c r="AF4733">
        <v>40</v>
      </c>
      <c r="AG4733" s="4">
        <v>0.33333333333333331</v>
      </c>
      <c r="AH4733" s="4">
        <v>0.66666666666666663</v>
      </c>
      <c r="AI4733" s="5">
        <v>13.94</v>
      </c>
      <c r="AJ4733">
        <v>20.91</v>
      </c>
      <c r="AL4733" t="s">
        <v>81</v>
      </c>
      <c r="AM4733" t="s">
        <v>82</v>
      </c>
      <c r="AO4733" t="s">
        <v>83</v>
      </c>
      <c r="AR4733" t="s">
        <v>82</v>
      </c>
      <c r="AT4733" t="s">
        <v>82</v>
      </c>
      <c r="AW4733" t="s">
        <v>82</v>
      </c>
      <c r="AY4733" t="s">
        <v>13430</v>
      </c>
      <c r="AZ4733" t="s">
        <v>3523</v>
      </c>
      <c r="BA4733" t="s">
        <v>105</v>
      </c>
      <c r="BB4733">
        <v>76227</v>
      </c>
      <c r="BC4733" t="s">
        <v>79</v>
      </c>
      <c r="BH4733" t="s">
        <v>32863</v>
      </c>
      <c r="BJ4733">
        <v>455258200</v>
      </c>
    </row>
    <row r="4734" spans="1:62" x14ac:dyDescent="0.25">
      <c r="A4734" t="s">
        <v>33464</v>
      </c>
      <c r="B4734" s="2">
        <v>43518</v>
      </c>
      <c r="C4734" t="s">
        <v>63</v>
      </c>
      <c r="D4734" s="3">
        <v>43472.418829710645</v>
      </c>
      <c r="E4734" t="s">
        <v>91</v>
      </c>
      <c r="H4734" t="s">
        <v>19107</v>
      </c>
      <c r="I4734" t="s">
        <v>67</v>
      </c>
      <c r="J4734" t="s">
        <v>19108</v>
      </c>
      <c r="K4734" t="s">
        <v>67</v>
      </c>
      <c r="L4734" t="s">
        <v>10617</v>
      </c>
      <c r="M4734" t="s">
        <v>86</v>
      </c>
      <c r="N4734">
        <v>34475</v>
      </c>
      <c r="O4734" t="s">
        <v>70</v>
      </c>
      <c r="P4734" t="s">
        <v>67</v>
      </c>
      <c r="Q4734" t="s">
        <v>19109</v>
      </c>
      <c r="S4734" t="s">
        <v>72</v>
      </c>
      <c r="T4734" t="s">
        <v>5156</v>
      </c>
      <c r="U4734" t="s">
        <v>5157</v>
      </c>
      <c r="V4734" t="s">
        <v>5158</v>
      </c>
      <c r="W4734" t="s">
        <v>105</v>
      </c>
      <c r="X4734" t="s">
        <v>5159</v>
      </c>
      <c r="Y4734" t="str">
        <f>"39-3091"</f>
        <v>39-3091</v>
      </c>
      <c r="Z4734" t="s">
        <v>677</v>
      </c>
      <c r="AA4734">
        <v>713990</v>
      </c>
      <c r="AB4734">
        <v>6</v>
      </c>
      <c r="AD4734" t="s">
        <v>79</v>
      </c>
      <c r="AE4734" t="s">
        <v>80</v>
      </c>
      <c r="AF4734">
        <v>40</v>
      </c>
      <c r="AG4734" s="4">
        <v>0.54166666666666663</v>
      </c>
      <c r="AH4734" s="4">
        <v>0.91666666666666663</v>
      </c>
      <c r="AI4734" s="5">
        <v>369.6</v>
      </c>
      <c r="AL4734" t="s">
        <v>81</v>
      </c>
      <c r="AM4734" t="s">
        <v>82</v>
      </c>
      <c r="AO4734" t="s">
        <v>83</v>
      </c>
      <c r="AR4734" t="s">
        <v>82</v>
      </c>
      <c r="AT4734" t="s">
        <v>82</v>
      </c>
      <c r="AW4734" t="s">
        <v>82</v>
      </c>
      <c r="AY4734" t="s">
        <v>10619</v>
      </c>
      <c r="AZ4734" t="s">
        <v>1344</v>
      </c>
      <c r="BA4734" t="s">
        <v>86</v>
      </c>
      <c r="BB4734">
        <v>34475</v>
      </c>
      <c r="BC4734" t="s">
        <v>79</v>
      </c>
      <c r="BH4734" t="s">
        <v>19110</v>
      </c>
      <c r="BJ4734">
        <v>461766755</v>
      </c>
    </row>
    <row r="4735" spans="1:62" x14ac:dyDescent="0.25">
      <c r="A4735" t="s">
        <v>33562</v>
      </c>
      <c r="B4735" s="2">
        <v>43518</v>
      </c>
      <c r="C4735" t="s">
        <v>63</v>
      </c>
      <c r="D4735" s="3">
        <v>43472.417539895832</v>
      </c>
      <c r="E4735" t="s">
        <v>91</v>
      </c>
      <c r="H4735" t="s">
        <v>20251</v>
      </c>
      <c r="I4735" t="s">
        <v>67</v>
      </c>
      <c r="J4735" t="s">
        <v>20252</v>
      </c>
      <c r="K4735" t="s">
        <v>20253</v>
      </c>
      <c r="L4735" t="s">
        <v>20254</v>
      </c>
      <c r="M4735" t="s">
        <v>105</v>
      </c>
      <c r="N4735" t="s">
        <v>20255</v>
      </c>
      <c r="O4735" t="s">
        <v>70</v>
      </c>
      <c r="P4735" t="s">
        <v>67</v>
      </c>
      <c r="Q4735" t="s">
        <v>20256</v>
      </c>
      <c r="S4735" t="s">
        <v>72</v>
      </c>
      <c r="T4735" t="s">
        <v>5156</v>
      </c>
      <c r="U4735" t="s">
        <v>5157</v>
      </c>
      <c r="V4735" t="s">
        <v>5158</v>
      </c>
      <c r="W4735" t="s">
        <v>105</v>
      </c>
      <c r="X4735" t="s">
        <v>5159</v>
      </c>
      <c r="Y4735" t="str">
        <f>"39-3091"</f>
        <v>39-3091</v>
      </c>
      <c r="Z4735" t="s">
        <v>677</v>
      </c>
      <c r="AA4735">
        <v>713990</v>
      </c>
      <c r="AB4735">
        <v>35</v>
      </c>
      <c r="AD4735" t="s">
        <v>79</v>
      </c>
      <c r="AE4735" t="s">
        <v>80</v>
      </c>
      <c r="AF4735">
        <v>40</v>
      </c>
      <c r="AG4735" s="4">
        <v>0.54166666666666663</v>
      </c>
      <c r="AH4735" s="4">
        <v>0.91666666666666663</v>
      </c>
      <c r="AI4735" s="5">
        <v>355.2</v>
      </c>
      <c r="AL4735" t="s">
        <v>81</v>
      </c>
      <c r="AM4735" t="s">
        <v>82</v>
      </c>
      <c r="AO4735" t="s">
        <v>83</v>
      </c>
      <c r="AR4735" t="s">
        <v>82</v>
      </c>
      <c r="AT4735" t="s">
        <v>82</v>
      </c>
      <c r="AW4735" t="s">
        <v>82</v>
      </c>
      <c r="AY4735" t="s">
        <v>20257</v>
      </c>
      <c r="AZ4735" t="s">
        <v>4046</v>
      </c>
      <c r="BA4735" t="s">
        <v>105</v>
      </c>
      <c r="BB4735">
        <v>78670</v>
      </c>
      <c r="BC4735" t="s">
        <v>79</v>
      </c>
      <c r="BH4735" t="s">
        <v>20252</v>
      </c>
      <c r="BJ4735">
        <v>742549112</v>
      </c>
    </row>
    <row r="4736" spans="1:62" x14ac:dyDescent="0.25">
      <c r="A4736" t="s">
        <v>33634</v>
      </c>
      <c r="B4736" s="2">
        <v>43518</v>
      </c>
      <c r="C4736" t="s">
        <v>63</v>
      </c>
      <c r="D4736" s="3">
        <v>43472.417915914353</v>
      </c>
      <c r="E4736" t="s">
        <v>91</v>
      </c>
      <c r="H4736" t="s">
        <v>14958</v>
      </c>
      <c r="I4736" t="s">
        <v>14959</v>
      </c>
      <c r="J4736" t="s">
        <v>14960</v>
      </c>
      <c r="K4736" t="s">
        <v>67</v>
      </c>
      <c r="L4736" t="s">
        <v>14961</v>
      </c>
      <c r="M4736" t="s">
        <v>105</v>
      </c>
      <c r="N4736" t="s">
        <v>14962</v>
      </c>
      <c r="O4736" t="s">
        <v>70</v>
      </c>
      <c r="P4736" t="s">
        <v>67</v>
      </c>
      <c r="Q4736" t="s">
        <v>14963</v>
      </c>
      <c r="S4736" t="s">
        <v>72</v>
      </c>
      <c r="T4736" t="s">
        <v>5156</v>
      </c>
      <c r="U4736" t="s">
        <v>5157</v>
      </c>
      <c r="V4736" t="s">
        <v>5158</v>
      </c>
      <c r="W4736" t="s">
        <v>105</v>
      </c>
      <c r="X4736" t="s">
        <v>14964</v>
      </c>
      <c r="Y4736" t="str">
        <f>"39-3091"</f>
        <v>39-3091</v>
      </c>
      <c r="Z4736" t="s">
        <v>677</v>
      </c>
      <c r="AA4736">
        <v>713990</v>
      </c>
      <c r="AB4736">
        <v>35</v>
      </c>
      <c r="AD4736" t="s">
        <v>79</v>
      </c>
      <c r="AE4736" t="s">
        <v>80</v>
      </c>
      <c r="AF4736">
        <v>40</v>
      </c>
      <c r="AG4736" s="4">
        <v>0.54166666666666663</v>
      </c>
      <c r="AH4736" s="4">
        <v>0.91666666666666663</v>
      </c>
      <c r="AI4736" s="5">
        <v>363.6</v>
      </c>
      <c r="AL4736" t="s">
        <v>81</v>
      </c>
      <c r="AM4736" t="s">
        <v>82</v>
      </c>
      <c r="AO4736" t="s">
        <v>83</v>
      </c>
      <c r="AR4736" t="s">
        <v>82</v>
      </c>
      <c r="AT4736" t="s">
        <v>82</v>
      </c>
      <c r="AW4736" t="s">
        <v>82</v>
      </c>
      <c r="AY4736" t="s">
        <v>14965</v>
      </c>
      <c r="AZ4736" t="s">
        <v>665</v>
      </c>
      <c r="BA4736" t="s">
        <v>105</v>
      </c>
      <c r="BB4736">
        <v>78537</v>
      </c>
      <c r="BC4736" t="s">
        <v>79</v>
      </c>
      <c r="BH4736" t="s">
        <v>14966</v>
      </c>
      <c r="BJ4736">
        <v>205289842</v>
      </c>
    </row>
    <row r="4737" spans="1:62" x14ac:dyDescent="0.25">
      <c r="A4737" t="s">
        <v>33800</v>
      </c>
      <c r="B4737" s="2">
        <v>43518</v>
      </c>
      <c r="C4737" t="s">
        <v>63</v>
      </c>
      <c r="D4737" s="3">
        <v>43472.385635127313</v>
      </c>
      <c r="E4737" t="s">
        <v>64</v>
      </c>
      <c r="F4737" s="2">
        <v>43556</v>
      </c>
      <c r="G4737" s="2">
        <v>43799</v>
      </c>
      <c r="H4737" t="s">
        <v>33801</v>
      </c>
      <c r="J4737" t="s">
        <v>33802</v>
      </c>
      <c r="K4737" t="s">
        <v>33803</v>
      </c>
      <c r="L4737" t="s">
        <v>25426</v>
      </c>
      <c r="M4737" t="s">
        <v>76</v>
      </c>
      <c r="N4737">
        <v>74012</v>
      </c>
      <c r="O4737" t="s">
        <v>70</v>
      </c>
      <c r="Q4737" t="s">
        <v>33804</v>
      </c>
      <c r="S4737" t="s">
        <v>72</v>
      </c>
      <c r="T4737" t="s">
        <v>9501</v>
      </c>
      <c r="U4737" t="s">
        <v>9597</v>
      </c>
      <c r="V4737" t="s">
        <v>1703</v>
      </c>
      <c r="W4737" t="s">
        <v>76</v>
      </c>
      <c r="X4737" t="s">
        <v>106</v>
      </c>
      <c r="Y4737" t="str">
        <f>"37-3011"</f>
        <v>37-3011</v>
      </c>
      <c r="Z4737" t="s">
        <v>94</v>
      </c>
      <c r="AA4737">
        <v>561730</v>
      </c>
      <c r="AB4737">
        <v>24</v>
      </c>
      <c r="AC4737">
        <v>24</v>
      </c>
      <c r="AD4737" t="s">
        <v>79</v>
      </c>
      <c r="AE4737" t="s">
        <v>80</v>
      </c>
      <c r="AF4737">
        <v>40</v>
      </c>
      <c r="AG4737" s="4">
        <v>0.27083333333333331</v>
      </c>
      <c r="AH4737" s="4">
        <v>0.625</v>
      </c>
      <c r="AI4737" s="5">
        <v>12.95</v>
      </c>
      <c r="AJ4737">
        <v>19.43</v>
      </c>
      <c r="AL4737" t="s">
        <v>81</v>
      </c>
      <c r="AM4737" t="s">
        <v>82</v>
      </c>
      <c r="AO4737" t="s">
        <v>83</v>
      </c>
      <c r="AR4737" t="s">
        <v>82</v>
      </c>
      <c r="AT4737" t="s">
        <v>82</v>
      </c>
      <c r="AW4737" t="s">
        <v>72</v>
      </c>
      <c r="AX4737">
        <v>3</v>
      </c>
      <c r="AY4737" t="s">
        <v>25426</v>
      </c>
      <c r="AZ4737" t="s">
        <v>1703</v>
      </c>
      <c r="BA4737" t="s">
        <v>76</v>
      </c>
      <c r="BB4737">
        <v>74012</v>
      </c>
      <c r="BC4737" t="s">
        <v>79</v>
      </c>
      <c r="BH4737" t="s">
        <v>33802</v>
      </c>
      <c r="BJ4737">
        <v>200876178</v>
      </c>
    </row>
    <row r="4738" spans="1:62" x14ac:dyDescent="0.25">
      <c r="A4738" t="s">
        <v>33863</v>
      </c>
      <c r="B4738" s="2">
        <v>43518</v>
      </c>
      <c r="C4738" t="s">
        <v>63</v>
      </c>
      <c r="D4738" s="3">
        <v>43472.419621250003</v>
      </c>
      <c r="E4738" t="s">
        <v>91</v>
      </c>
      <c r="H4738" t="s">
        <v>20536</v>
      </c>
      <c r="I4738" t="s">
        <v>20537</v>
      </c>
      <c r="J4738" t="s">
        <v>20538</v>
      </c>
      <c r="K4738" t="s">
        <v>67</v>
      </c>
      <c r="L4738" t="s">
        <v>675</v>
      </c>
      <c r="M4738" t="s">
        <v>136</v>
      </c>
      <c r="N4738">
        <v>21409</v>
      </c>
      <c r="O4738" t="s">
        <v>70</v>
      </c>
      <c r="P4738" t="s">
        <v>67</v>
      </c>
      <c r="Q4738" t="s">
        <v>20539</v>
      </c>
      <c r="S4738" t="s">
        <v>72</v>
      </c>
      <c r="T4738" t="s">
        <v>5156</v>
      </c>
      <c r="U4738" t="s">
        <v>5157</v>
      </c>
      <c r="V4738" t="s">
        <v>5158</v>
      </c>
      <c r="W4738" t="s">
        <v>105</v>
      </c>
      <c r="X4738" t="s">
        <v>5159</v>
      </c>
      <c r="Y4738" t="str">
        <f>"39-3091"</f>
        <v>39-3091</v>
      </c>
      <c r="Z4738" t="s">
        <v>677</v>
      </c>
      <c r="AA4738">
        <v>713990</v>
      </c>
      <c r="AB4738">
        <v>32</v>
      </c>
      <c r="AD4738" t="s">
        <v>79</v>
      </c>
      <c r="AE4738" t="s">
        <v>80</v>
      </c>
      <c r="AF4738">
        <v>40</v>
      </c>
      <c r="AG4738" s="4">
        <v>0.54166666666666663</v>
      </c>
      <c r="AH4738" s="4">
        <v>0.91666666666666663</v>
      </c>
      <c r="AI4738" s="6">
        <v>406</v>
      </c>
      <c r="AL4738" t="s">
        <v>81</v>
      </c>
      <c r="AM4738" t="s">
        <v>82</v>
      </c>
      <c r="AO4738" t="s">
        <v>83</v>
      </c>
      <c r="AR4738" t="s">
        <v>82</v>
      </c>
      <c r="AT4738" t="s">
        <v>82</v>
      </c>
      <c r="AW4738" t="s">
        <v>82</v>
      </c>
      <c r="AY4738" t="s">
        <v>20540</v>
      </c>
      <c r="AZ4738" t="s">
        <v>5510</v>
      </c>
      <c r="BA4738" t="s">
        <v>136</v>
      </c>
      <c r="BB4738">
        <v>21409</v>
      </c>
      <c r="BC4738" t="s">
        <v>79</v>
      </c>
      <c r="BH4738" t="s">
        <v>20541</v>
      </c>
      <c r="BJ4738">
        <v>520972416</v>
      </c>
    </row>
    <row r="4739" spans="1:62" x14ac:dyDescent="0.25">
      <c r="A4739" t="s">
        <v>33966</v>
      </c>
      <c r="B4739" s="2">
        <v>43518</v>
      </c>
      <c r="C4739" t="s">
        <v>63</v>
      </c>
      <c r="D4739" s="3">
        <v>43472.423637118052</v>
      </c>
      <c r="E4739" t="s">
        <v>91</v>
      </c>
      <c r="H4739" t="s">
        <v>20017</v>
      </c>
      <c r="I4739" t="s">
        <v>67</v>
      </c>
      <c r="J4739" t="s">
        <v>20018</v>
      </c>
      <c r="K4739" t="s">
        <v>67</v>
      </c>
      <c r="L4739" t="s">
        <v>20019</v>
      </c>
      <c r="M4739" t="s">
        <v>86</v>
      </c>
      <c r="N4739">
        <v>33585</v>
      </c>
      <c r="O4739" t="s">
        <v>70</v>
      </c>
      <c r="P4739" t="s">
        <v>67</v>
      </c>
      <c r="Q4739" t="s">
        <v>20020</v>
      </c>
      <c r="S4739" t="s">
        <v>72</v>
      </c>
      <c r="T4739" t="s">
        <v>5156</v>
      </c>
      <c r="U4739" t="s">
        <v>5157</v>
      </c>
      <c r="V4739" t="s">
        <v>5158</v>
      </c>
      <c r="W4739" t="s">
        <v>105</v>
      </c>
      <c r="X4739" t="s">
        <v>280</v>
      </c>
      <c r="Y4739" t="str">
        <f>"35-3022"</f>
        <v>35-3022</v>
      </c>
      <c r="Z4739" t="s">
        <v>280</v>
      </c>
      <c r="AA4739">
        <v>713990</v>
      </c>
      <c r="AB4739">
        <v>4</v>
      </c>
      <c r="AD4739" t="s">
        <v>79</v>
      </c>
      <c r="AE4739" t="s">
        <v>80</v>
      </c>
      <c r="AF4739">
        <v>40</v>
      </c>
      <c r="AG4739" s="4">
        <v>0.54166666666666663</v>
      </c>
      <c r="AH4739" s="4">
        <v>0.91666666666666663</v>
      </c>
      <c r="AI4739" s="5">
        <v>354.4</v>
      </c>
      <c r="AJ4739">
        <v>0</v>
      </c>
      <c r="AK4739">
        <v>0</v>
      </c>
      <c r="AL4739" t="s">
        <v>81</v>
      </c>
      <c r="AM4739" t="s">
        <v>82</v>
      </c>
      <c r="AO4739" t="s">
        <v>83</v>
      </c>
      <c r="AR4739" t="s">
        <v>82</v>
      </c>
      <c r="AT4739" t="s">
        <v>82</v>
      </c>
      <c r="AW4739" t="s">
        <v>82</v>
      </c>
      <c r="AY4739" t="s">
        <v>20021</v>
      </c>
      <c r="AZ4739" t="s">
        <v>20022</v>
      </c>
      <c r="BA4739" t="s">
        <v>86</v>
      </c>
      <c r="BB4739">
        <v>33597</v>
      </c>
      <c r="BC4739" t="s">
        <v>79</v>
      </c>
      <c r="BH4739" t="s">
        <v>20023</v>
      </c>
      <c r="BI4739" t="s">
        <v>67</v>
      </c>
      <c r="BJ4739">
        <v>261561607</v>
      </c>
    </row>
    <row r="4740" spans="1:62" x14ac:dyDescent="0.25">
      <c r="A4740" t="s">
        <v>34132</v>
      </c>
      <c r="B4740" s="2">
        <v>43518</v>
      </c>
      <c r="C4740" t="s">
        <v>63</v>
      </c>
      <c r="D4740" s="3">
        <v>43472.42273189815</v>
      </c>
      <c r="E4740" t="s">
        <v>91</v>
      </c>
      <c r="H4740" t="s">
        <v>21373</v>
      </c>
      <c r="I4740" t="s">
        <v>21374</v>
      </c>
      <c r="J4740" t="s">
        <v>21375</v>
      </c>
      <c r="L4740" t="s">
        <v>21376</v>
      </c>
      <c r="M4740" t="s">
        <v>166</v>
      </c>
      <c r="N4740" t="s">
        <v>21377</v>
      </c>
      <c r="O4740" t="s">
        <v>70</v>
      </c>
      <c r="P4740" t="s">
        <v>67</v>
      </c>
      <c r="Q4740" t="s">
        <v>21378</v>
      </c>
      <c r="S4740" t="s">
        <v>72</v>
      </c>
      <c r="T4740" t="s">
        <v>5156</v>
      </c>
      <c r="U4740" t="s">
        <v>5157</v>
      </c>
      <c r="V4740" t="s">
        <v>5158</v>
      </c>
      <c r="W4740" t="s">
        <v>105</v>
      </c>
      <c r="X4740" t="s">
        <v>677</v>
      </c>
      <c r="Y4740" t="str">
        <f>"39-3091"</f>
        <v>39-3091</v>
      </c>
      <c r="Z4740" t="s">
        <v>677</v>
      </c>
      <c r="AA4740">
        <v>711190</v>
      </c>
      <c r="AB4740">
        <v>25</v>
      </c>
      <c r="AD4740" t="s">
        <v>79</v>
      </c>
      <c r="AE4740" t="s">
        <v>80</v>
      </c>
      <c r="AF4740">
        <v>40</v>
      </c>
      <c r="AG4740" s="4">
        <v>0.54166666666666663</v>
      </c>
      <c r="AH4740" s="4">
        <v>0.91666666666666663</v>
      </c>
      <c r="AI4740" s="5">
        <v>361.6</v>
      </c>
      <c r="AJ4740">
        <v>0</v>
      </c>
      <c r="AK4740">
        <v>0</v>
      </c>
      <c r="AL4740" t="s">
        <v>81</v>
      </c>
      <c r="AM4740" t="s">
        <v>82</v>
      </c>
      <c r="AO4740" t="s">
        <v>83</v>
      </c>
      <c r="AR4740" t="s">
        <v>82</v>
      </c>
      <c r="AT4740" t="s">
        <v>82</v>
      </c>
      <c r="AW4740" t="s">
        <v>82</v>
      </c>
      <c r="AY4740" t="s">
        <v>21379</v>
      </c>
      <c r="AZ4740" t="s">
        <v>263</v>
      </c>
      <c r="BA4740" t="s">
        <v>166</v>
      </c>
      <c r="BB4740">
        <v>84042</v>
      </c>
      <c r="BC4740" t="s">
        <v>79</v>
      </c>
      <c r="BH4740" t="s">
        <v>21380</v>
      </c>
      <c r="BI4740" t="s">
        <v>67</v>
      </c>
      <c r="BJ4740">
        <v>870429471</v>
      </c>
    </row>
    <row r="4741" spans="1:62" x14ac:dyDescent="0.25">
      <c r="A4741" t="s">
        <v>34176</v>
      </c>
      <c r="B4741" s="2">
        <v>43518</v>
      </c>
      <c r="C4741" t="s">
        <v>63</v>
      </c>
      <c r="D4741" s="3">
        <v>43472.426097118056</v>
      </c>
      <c r="E4741" t="s">
        <v>91</v>
      </c>
      <c r="H4741" t="s">
        <v>12486</v>
      </c>
      <c r="I4741" t="s">
        <v>67</v>
      </c>
      <c r="J4741" t="s">
        <v>12487</v>
      </c>
      <c r="K4741" t="s">
        <v>67</v>
      </c>
      <c r="L4741" t="s">
        <v>12488</v>
      </c>
      <c r="M4741" t="s">
        <v>844</v>
      </c>
      <c r="N4741">
        <v>62264</v>
      </c>
      <c r="O4741" t="s">
        <v>70</v>
      </c>
      <c r="P4741" t="s">
        <v>67</v>
      </c>
      <c r="Q4741" t="s">
        <v>12489</v>
      </c>
      <c r="S4741" t="s">
        <v>72</v>
      </c>
      <c r="T4741" t="s">
        <v>5156</v>
      </c>
      <c r="U4741" t="s">
        <v>5157</v>
      </c>
      <c r="V4741" t="s">
        <v>5158</v>
      </c>
      <c r="W4741" t="s">
        <v>105</v>
      </c>
      <c r="X4741" t="s">
        <v>5159</v>
      </c>
      <c r="Y4741" t="str">
        <f>"39-3091"</f>
        <v>39-3091</v>
      </c>
      <c r="Z4741" t="s">
        <v>677</v>
      </c>
      <c r="AA4741">
        <v>713990</v>
      </c>
      <c r="AB4741">
        <v>50</v>
      </c>
      <c r="AD4741" t="s">
        <v>79</v>
      </c>
      <c r="AE4741" t="s">
        <v>80</v>
      </c>
      <c r="AF4741">
        <v>40</v>
      </c>
      <c r="AG4741" s="4">
        <v>0.54166666666666663</v>
      </c>
      <c r="AH4741" s="4">
        <v>0.91666666666666663</v>
      </c>
      <c r="AI4741" s="5">
        <v>374.4</v>
      </c>
      <c r="AL4741" t="s">
        <v>81</v>
      </c>
      <c r="AM4741" t="s">
        <v>82</v>
      </c>
      <c r="AO4741" t="s">
        <v>83</v>
      </c>
      <c r="AR4741" t="s">
        <v>82</v>
      </c>
      <c r="AT4741" t="s">
        <v>82</v>
      </c>
      <c r="AW4741" t="s">
        <v>82</v>
      </c>
      <c r="AY4741" t="s">
        <v>12490</v>
      </c>
      <c r="AZ4741" t="s">
        <v>9792</v>
      </c>
      <c r="BA4741" t="s">
        <v>844</v>
      </c>
      <c r="BB4741">
        <v>62264</v>
      </c>
      <c r="BC4741" t="s">
        <v>79</v>
      </c>
      <c r="BH4741" t="s">
        <v>12491</v>
      </c>
      <c r="BJ4741">
        <v>371206546</v>
      </c>
    </row>
    <row r="4742" spans="1:62" x14ac:dyDescent="0.25">
      <c r="A4742" t="s">
        <v>34201</v>
      </c>
      <c r="B4742" s="2">
        <v>43518</v>
      </c>
      <c r="C4742" t="s">
        <v>63</v>
      </c>
      <c r="D4742" s="3">
        <v>43472.425478229168</v>
      </c>
      <c r="E4742" t="s">
        <v>91</v>
      </c>
      <c r="H4742" t="s">
        <v>12678</v>
      </c>
      <c r="I4742" t="s">
        <v>12679</v>
      </c>
      <c r="J4742" t="s">
        <v>12680</v>
      </c>
      <c r="K4742" t="s">
        <v>12681</v>
      </c>
      <c r="L4742" t="s">
        <v>12682</v>
      </c>
      <c r="M4742" t="s">
        <v>1246</v>
      </c>
      <c r="N4742">
        <v>64801</v>
      </c>
      <c r="O4742" t="s">
        <v>70</v>
      </c>
      <c r="Q4742" t="s">
        <v>12683</v>
      </c>
      <c r="S4742" t="s">
        <v>72</v>
      </c>
      <c r="T4742" t="s">
        <v>5156</v>
      </c>
      <c r="U4742" t="s">
        <v>5157</v>
      </c>
      <c r="V4742" t="s">
        <v>5158</v>
      </c>
      <c r="W4742" t="s">
        <v>105</v>
      </c>
      <c r="X4742" t="s">
        <v>5159</v>
      </c>
      <c r="Y4742" t="str">
        <f>"39-3091"</f>
        <v>39-3091</v>
      </c>
      <c r="Z4742" t="s">
        <v>677</v>
      </c>
      <c r="AA4742">
        <v>713990</v>
      </c>
      <c r="AB4742">
        <v>41</v>
      </c>
      <c r="AD4742" t="s">
        <v>79</v>
      </c>
      <c r="AE4742" t="s">
        <v>80</v>
      </c>
      <c r="AF4742">
        <v>40</v>
      </c>
      <c r="AG4742" s="4">
        <v>0.54166666666666663</v>
      </c>
      <c r="AH4742" s="4">
        <v>0.91666666666666663</v>
      </c>
      <c r="AI4742" s="5">
        <v>341.6</v>
      </c>
      <c r="AL4742" t="s">
        <v>81</v>
      </c>
      <c r="AM4742" t="s">
        <v>82</v>
      </c>
      <c r="AO4742" t="s">
        <v>83</v>
      </c>
      <c r="AR4742" t="s">
        <v>82</v>
      </c>
      <c r="AT4742" t="s">
        <v>82</v>
      </c>
      <c r="AW4742" t="s">
        <v>82</v>
      </c>
      <c r="AY4742" t="s">
        <v>12684</v>
      </c>
      <c r="AZ4742" t="s">
        <v>3334</v>
      </c>
      <c r="BA4742" t="s">
        <v>1246</v>
      </c>
      <c r="BB4742">
        <v>64801</v>
      </c>
      <c r="BC4742" t="s">
        <v>79</v>
      </c>
      <c r="BH4742" t="s">
        <v>12685</v>
      </c>
      <c r="BJ4742">
        <v>831234063</v>
      </c>
    </row>
    <row r="4743" spans="1:62" x14ac:dyDescent="0.25">
      <c r="A4743" t="s">
        <v>34294</v>
      </c>
      <c r="B4743" s="2">
        <v>43518</v>
      </c>
      <c r="C4743" t="s">
        <v>63</v>
      </c>
      <c r="D4743" s="3">
        <v>43472.425781851853</v>
      </c>
      <c r="E4743" t="s">
        <v>91</v>
      </c>
      <c r="H4743" t="s">
        <v>27370</v>
      </c>
      <c r="I4743" t="s">
        <v>67</v>
      </c>
      <c r="J4743" t="s">
        <v>27371</v>
      </c>
      <c r="K4743" t="s">
        <v>67</v>
      </c>
      <c r="L4743" t="s">
        <v>27372</v>
      </c>
      <c r="M4743" t="s">
        <v>844</v>
      </c>
      <c r="N4743">
        <v>60564</v>
      </c>
      <c r="O4743" t="s">
        <v>70</v>
      </c>
      <c r="Q4743" t="s">
        <v>27373</v>
      </c>
      <c r="S4743" t="s">
        <v>72</v>
      </c>
      <c r="T4743" t="s">
        <v>5156</v>
      </c>
      <c r="U4743" t="s">
        <v>5157</v>
      </c>
      <c r="V4743" t="s">
        <v>5158</v>
      </c>
      <c r="W4743" t="s">
        <v>105</v>
      </c>
      <c r="X4743" t="s">
        <v>677</v>
      </c>
      <c r="Y4743" t="str">
        <f>"39-3091"</f>
        <v>39-3091</v>
      </c>
      <c r="Z4743" t="s">
        <v>677</v>
      </c>
      <c r="AA4743">
        <v>713990</v>
      </c>
      <c r="AB4743">
        <v>20</v>
      </c>
      <c r="AD4743" t="s">
        <v>79</v>
      </c>
      <c r="AE4743" t="s">
        <v>80</v>
      </c>
      <c r="AF4743">
        <v>35</v>
      </c>
      <c r="AG4743" s="4">
        <v>0.54166666666666663</v>
      </c>
      <c r="AH4743" s="4">
        <v>0.91666666666666663</v>
      </c>
      <c r="AI4743" s="5">
        <v>9.1999999999999993</v>
      </c>
      <c r="AJ4743">
        <v>0</v>
      </c>
      <c r="AK4743">
        <v>0</v>
      </c>
      <c r="AL4743" t="s">
        <v>81</v>
      </c>
      <c r="AM4743" t="s">
        <v>82</v>
      </c>
      <c r="AO4743" t="s">
        <v>83</v>
      </c>
      <c r="AR4743" t="s">
        <v>82</v>
      </c>
      <c r="AT4743" t="s">
        <v>82</v>
      </c>
      <c r="AW4743" t="s">
        <v>82</v>
      </c>
      <c r="AY4743" t="s">
        <v>27374</v>
      </c>
      <c r="AZ4743" t="s">
        <v>27375</v>
      </c>
      <c r="BA4743" t="s">
        <v>1276</v>
      </c>
      <c r="BB4743">
        <v>53182</v>
      </c>
      <c r="BC4743" t="s">
        <v>79</v>
      </c>
      <c r="BH4743" t="s">
        <v>27376</v>
      </c>
      <c r="BI4743" t="s">
        <v>67</v>
      </c>
      <c r="BJ4743">
        <v>363958574</v>
      </c>
    </row>
    <row r="4744" spans="1:62" x14ac:dyDescent="0.25">
      <c r="A4744" t="s">
        <v>34299</v>
      </c>
      <c r="B4744" s="2">
        <v>43518</v>
      </c>
      <c r="C4744" t="s">
        <v>63</v>
      </c>
      <c r="D4744" s="3">
        <v>43472.422189791665</v>
      </c>
      <c r="E4744" t="s">
        <v>91</v>
      </c>
      <c r="H4744" t="s">
        <v>26151</v>
      </c>
      <c r="I4744" t="s">
        <v>26152</v>
      </c>
      <c r="J4744" t="s">
        <v>26153</v>
      </c>
      <c r="L4744" t="s">
        <v>26154</v>
      </c>
      <c r="M4744" t="s">
        <v>308</v>
      </c>
      <c r="N4744">
        <v>7722</v>
      </c>
      <c r="O4744" t="s">
        <v>70</v>
      </c>
      <c r="Q4744" t="s">
        <v>26155</v>
      </c>
      <c r="S4744" t="s">
        <v>72</v>
      </c>
      <c r="T4744" t="s">
        <v>5156</v>
      </c>
      <c r="U4744" t="s">
        <v>5157</v>
      </c>
      <c r="V4744" t="s">
        <v>5158</v>
      </c>
      <c r="W4744" t="s">
        <v>105</v>
      </c>
      <c r="X4744" t="s">
        <v>677</v>
      </c>
      <c r="Y4744" t="str">
        <f>"39-3091"</f>
        <v>39-3091</v>
      </c>
      <c r="Z4744" t="s">
        <v>677</v>
      </c>
      <c r="AA4744">
        <v>722330</v>
      </c>
      <c r="AB4744">
        <v>3</v>
      </c>
      <c r="AD4744" t="s">
        <v>79</v>
      </c>
      <c r="AE4744" t="s">
        <v>80</v>
      </c>
      <c r="AF4744">
        <v>40</v>
      </c>
      <c r="AG4744" s="4">
        <v>0.54166666666666663</v>
      </c>
      <c r="AH4744" s="4">
        <v>0.91666666666666663</v>
      </c>
      <c r="AI4744" s="5">
        <v>413.6</v>
      </c>
      <c r="AJ4744">
        <v>0</v>
      </c>
      <c r="AK4744">
        <v>0</v>
      </c>
      <c r="AL4744" t="s">
        <v>81</v>
      </c>
      <c r="AM4744" t="s">
        <v>82</v>
      </c>
      <c r="AO4744" t="s">
        <v>83</v>
      </c>
      <c r="AR4744" t="s">
        <v>82</v>
      </c>
      <c r="AT4744" t="s">
        <v>82</v>
      </c>
      <c r="AW4744" t="s">
        <v>82</v>
      </c>
      <c r="AY4744" t="s">
        <v>1465</v>
      </c>
      <c r="AZ4744" t="s">
        <v>1467</v>
      </c>
      <c r="BA4744" t="s">
        <v>308</v>
      </c>
      <c r="BB4744">
        <v>7722</v>
      </c>
      <c r="BC4744" t="s">
        <v>79</v>
      </c>
      <c r="BH4744" t="s">
        <v>26156</v>
      </c>
      <c r="BI4744" t="s">
        <v>67</v>
      </c>
      <c r="BJ4744">
        <v>812933425</v>
      </c>
    </row>
    <row r="4745" spans="1:62" x14ac:dyDescent="0.25">
      <c r="A4745" t="s">
        <v>34314</v>
      </c>
      <c r="B4745" s="2">
        <v>43518</v>
      </c>
      <c r="C4745" t="s">
        <v>63</v>
      </c>
      <c r="D4745" s="3">
        <v>43472.387524537036</v>
      </c>
      <c r="E4745" t="s">
        <v>64</v>
      </c>
      <c r="F4745" s="2">
        <v>43556</v>
      </c>
      <c r="G4745" s="2">
        <v>43799</v>
      </c>
      <c r="H4745" t="s">
        <v>34315</v>
      </c>
      <c r="J4745" t="s">
        <v>34316</v>
      </c>
      <c r="K4745" t="s">
        <v>34317</v>
      </c>
      <c r="L4745" t="s">
        <v>941</v>
      </c>
      <c r="M4745" t="s">
        <v>774</v>
      </c>
      <c r="N4745">
        <v>81631</v>
      </c>
      <c r="O4745" t="s">
        <v>70</v>
      </c>
      <c r="Q4745" t="s">
        <v>34318</v>
      </c>
      <c r="S4745" t="s">
        <v>72</v>
      </c>
      <c r="T4745" t="s">
        <v>34319</v>
      </c>
      <c r="U4745" t="s">
        <v>34320</v>
      </c>
      <c r="V4745" t="s">
        <v>1054</v>
      </c>
      <c r="W4745" t="s">
        <v>774</v>
      </c>
      <c r="X4745" t="s">
        <v>34321</v>
      </c>
      <c r="Y4745" t="str">
        <f>"47-3011"</f>
        <v>47-3011</v>
      </c>
      <c r="Z4745" t="s">
        <v>5840</v>
      </c>
      <c r="AA4745">
        <v>23814</v>
      </c>
      <c r="AB4745">
        <v>10</v>
      </c>
      <c r="AC4745">
        <v>10</v>
      </c>
      <c r="AD4745" t="s">
        <v>79</v>
      </c>
      <c r="AE4745" t="s">
        <v>95</v>
      </c>
      <c r="AF4745">
        <v>35</v>
      </c>
      <c r="AG4745" s="4">
        <v>0.29166666666666669</v>
      </c>
      <c r="AH4745" s="4">
        <v>0.64583333333333337</v>
      </c>
      <c r="AI4745" s="5">
        <v>17.309999999999999</v>
      </c>
      <c r="AJ4745">
        <v>25.97</v>
      </c>
      <c r="AK4745">
        <v>25.97</v>
      </c>
      <c r="AL4745" t="s">
        <v>81</v>
      </c>
      <c r="AM4745" t="s">
        <v>82</v>
      </c>
      <c r="AO4745" t="s">
        <v>83</v>
      </c>
      <c r="AR4745" t="s">
        <v>82</v>
      </c>
      <c r="AT4745" t="s">
        <v>82</v>
      </c>
      <c r="AW4745" t="s">
        <v>82</v>
      </c>
      <c r="AY4745" t="s">
        <v>941</v>
      </c>
      <c r="AZ4745" t="s">
        <v>941</v>
      </c>
      <c r="BA4745" t="s">
        <v>774</v>
      </c>
      <c r="BB4745">
        <v>81631</v>
      </c>
      <c r="BC4745" t="s">
        <v>79</v>
      </c>
      <c r="BH4745" t="s">
        <v>34322</v>
      </c>
      <c r="BJ4745">
        <v>263299007</v>
      </c>
    </row>
    <row r="4746" spans="1:62" x14ac:dyDescent="0.25">
      <c r="A4746" t="s">
        <v>34334</v>
      </c>
      <c r="B4746" s="2">
        <v>43518</v>
      </c>
      <c r="C4746" t="s">
        <v>63</v>
      </c>
      <c r="D4746" s="3">
        <v>43472.419960729167</v>
      </c>
      <c r="E4746" t="s">
        <v>91</v>
      </c>
      <c r="H4746" t="s">
        <v>34335</v>
      </c>
      <c r="I4746" t="s">
        <v>34336</v>
      </c>
      <c r="J4746" t="s">
        <v>34337</v>
      </c>
      <c r="K4746" t="s">
        <v>67</v>
      </c>
      <c r="L4746" t="s">
        <v>34338</v>
      </c>
      <c r="M4746" t="s">
        <v>207</v>
      </c>
      <c r="N4746">
        <v>2536</v>
      </c>
      <c r="O4746" t="s">
        <v>70</v>
      </c>
      <c r="Q4746" t="s">
        <v>34339</v>
      </c>
      <c r="S4746" t="s">
        <v>72</v>
      </c>
      <c r="T4746" t="s">
        <v>13355</v>
      </c>
      <c r="U4746" t="s">
        <v>3530</v>
      </c>
      <c r="V4746" t="s">
        <v>3531</v>
      </c>
      <c r="W4746" t="s">
        <v>232</v>
      </c>
      <c r="X4746" t="s">
        <v>7885</v>
      </c>
      <c r="Y4746" t="str">
        <f>"37-2012"</f>
        <v>37-2012</v>
      </c>
      <c r="Z4746" t="s">
        <v>373</v>
      </c>
      <c r="AA4746">
        <v>722310</v>
      </c>
      <c r="AB4746">
        <v>6</v>
      </c>
      <c r="AD4746" t="s">
        <v>79</v>
      </c>
      <c r="AE4746" t="s">
        <v>80</v>
      </c>
      <c r="AF4746">
        <v>40</v>
      </c>
      <c r="AG4746" s="4">
        <v>0.33333333333333331</v>
      </c>
      <c r="AH4746" s="4">
        <v>0.66666666666666663</v>
      </c>
      <c r="AI4746" s="5">
        <v>14.6</v>
      </c>
      <c r="AJ4746">
        <v>21.9</v>
      </c>
      <c r="AK4746">
        <v>21.9</v>
      </c>
      <c r="AL4746" t="s">
        <v>81</v>
      </c>
      <c r="AM4746" t="s">
        <v>82</v>
      </c>
      <c r="AO4746" t="s">
        <v>83</v>
      </c>
      <c r="AQ4746" t="s">
        <v>662</v>
      </c>
      <c r="AR4746" t="s">
        <v>82</v>
      </c>
      <c r="AT4746" t="s">
        <v>82</v>
      </c>
      <c r="AW4746" t="s">
        <v>82</v>
      </c>
      <c r="AY4746" t="s">
        <v>34338</v>
      </c>
      <c r="AZ4746" t="s">
        <v>214</v>
      </c>
      <c r="BA4746" t="s">
        <v>207</v>
      </c>
      <c r="BB4746">
        <v>2536</v>
      </c>
      <c r="BC4746" t="s">
        <v>87</v>
      </c>
      <c r="BH4746" t="s">
        <v>34337</v>
      </c>
      <c r="BI4746" t="s">
        <v>67</v>
      </c>
      <c r="BJ4746">
        <v>204919117</v>
      </c>
    </row>
    <row r="4747" spans="1:62" x14ac:dyDescent="0.25">
      <c r="A4747" t="s">
        <v>34482</v>
      </c>
      <c r="B4747" s="2">
        <v>43518</v>
      </c>
      <c r="C4747" t="s">
        <v>63</v>
      </c>
      <c r="D4747" s="3">
        <v>43472.424803831018</v>
      </c>
      <c r="E4747" t="s">
        <v>91</v>
      </c>
      <c r="H4747" t="s">
        <v>25630</v>
      </c>
      <c r="I4747" t="s">
        <v>25631</v>
      </c>
      <c r="J4747" t="s">
        <v>25632</v>
      </c>
      <c r="K4747" t="s">
        <v>25633</v>
      </c>
      <c r="L4747" t="s">
        <v>25634</v>
      </c>
      <c r="M4747" t="s">
        <v>804</v>
      </c>
      <c r="N4747" t="s">
        <v>25635</v>
      </c>
      <c r="O4747" t="s">
        <v>70</v>
      </c>
      <c r="P4747" t="s">
        <v>67</v>
      </c>
      <c r="Q4747" t="s">
        <v>25636</v>
      </c>
      <c r="S4747" t="s">
        <v>72</v>
      </c>
      <c r="T4747" t="s">
        <v>5156</v>
      </c>
      <c r="U4747" t="s">
        <v>5157</v>
      </c>
      <c r="V4747" t="s">
        <v>5158</v>
      </c>
      <c r="W4747" t="s">
        <v>105</v>
      </c>
      <c r="X4747" t="s">
        <v>677</v>
      </c>
      <c r="Y4747" t="str">
        <f>"39-3091"</f>
        <v>39-3091</v>
      </c>
      <c r="Z4747" t="s">
        <v>677</v>
      </c>
      <c r="AA4747">
        <v>713990</v>
      </c>
      <c r="AB4747">
        <v>20</v>
      </c>
      <c r="AD4747" t="s">
        <v>79</v>
      </c>
      <c r="AE4747" t="s">
        <v>80</v>
      </c>
      <c r="AF4747">
        <v>40</v>
      </c>
      <c r="AG4747" s="4">
        <v>0.54166666666666663</v>
      </c>
      <c r="AH4747" s="4">
        <v>0.91666666666666663</v>
      </c>
      <c r="AI4747" s="5">
        <v>377.6</v>
      </c>
      <c r="AJ4747">
        <v>0</v>
      </c>
      <c r="AK4747">
        <v>0</v>
      </c>
      <c r="AL4747" t="s">
        <v>81</v>
      </c>
      <c r="AM4747" t="s">
        <v>82</v>
      </c>
      <c r="AO4747" t="s">
        <v>83</v>
      </c>
      <c r="AR4747" t="s">
        <v>82</v>
      </c>
      <c r="AT4747" t="s">
        <v>82</v>
      </c>
      <c r="AW4747" t="s">
        <v>82</v>
      </c>
      <c r="AY4747" t="s">
        <v>25637</v>
      </c>
      <c r="AZ4747" t="s">
        <v>25638</v>
      </c>
      <c r="BA4747" t="s">
        <v>804</v>
      </c>
      <c r="BB4747">
        <v>3221</v>
      </c>
      <c r="BC4747" t="s">
        <v>79</v>
      </c>
      <c r="BH4747" t="s">
        <v>25639</v>
      </c>
      <c r="BI4747" t="s">
        <v>67</v>
      </c>
      <c r="BJ4747">
        <v>20356177</v>
      </c>
    </row>
    <row r="4748" spans="1:62" x14ac:dyDescent="0.25">
      <c r="A4748" t="s">
        <v>34660</v>
      </c>
      <c r="B4748" s="2">
        <v>43518</v>
      </c>
      <c r="C4748" t="s">
        <v>63</v>
      </c>
      <c r="D4748" s="3">
        <v>43472.383596331019</v>
      </c>
      <c r="E4748" t="s">
        <v>64</v>
      </c>
      <c r="F4748" s="2">
        <v>43556</v>
      </c>
      <c r="G4748" s="2">
        <v>43799</v>
      </c>
      <c r="H4748" t="s">
        <v>34661</v>
      </c>
      <c r="J4748" t="s">
        <v>34662</v>
      </c>
      <c r="L4748" t="s">
        <v>68</v>
      </c>
      <c r="M4748" t="s">
        <v>69</v>
      </c>
      <c r="N4748">
        <v>40511</v>
      </c>
      <c r="O4748" t="s">
        <v>70</v>
      </c>
      <c r="Q4748" t="s">
        <v>34663</v>
      </c>
      <c r="S4748" t="s">
        <v>72</v>
      </c>
      <c r="T4748" t="s">
        <v>4626</v>
      </c>
      <c r="U4748" t="s">
        <v>4627</v>
      </c>
      <c r="V4748" t="s">
        <v>4628</v>
      </c>
      <c r="W4748" t="s">
        <v>323</v>
      </c>
      <c r="X4748" t="s">
        <v>12584</v>
      </c>
      <c r="Y4748" t="str">
        <f>"37-3011"</f>
        <v>37-3011</v>
      </c>
      <c r="Z4748" t="s">
        <v>94</v>
      </c>
      <c r="AA4748">
        <v>54132</v>
      </c>
      <c r="AB4748">
        <v>10</v>
      </c>
      <c r="AC4748">
        <v>10</v>
      </c>
      <c r="AD4748" t="s">
        <v>79</v>
      </c>
      <c r="AE4748" t="s">
        <v>95</v>
      </c>
      <c r="AF4748">
        <v>40</v>
      </c>
      <c r="AG4748" s="4">
        <v>0.3125</v>
      </c>
      <c r="AH4748" s="4">
        <v>0.66666666666666663</v>
      </c>
      <c r="AI4748" s="5">
        <v>13.12</v>
      </c>
      <c r="AL4748" t="s">
        <v>81</v>
      </c>
      <c r="AM4748" t="s">
        <v>82</v>
      </c>
      <c r="AO4748" t="s">
        <v>83</v>
      </c>
      <c r="AR4748" t="s">
        <v>82</v>
      </c>
      <c r="AT4748" t="s">
        <v>82</v>
      </c>
      <c r="AW4748" t="s">
        <v>82</v>
      </c>
      <c r="AY4748" t="s">
        <v>68</v>
      </c>
      <c r="AZ4748" t="s">
        <v>1837</v>
      </c>
      <c r="BA4748" t="s">
        <v>69</v>
      </c>
      <c r="BB4748">
        <v>40511</v>
      </c>
      <c r="BC4748" t="s">
        <v>79</v>
      </c>
      <c r="BH4748" t="s">
        <v>34664</v>
      </c>
      <c r="BJ4748">
        <v>731674487</v>
      </c>
    </row>
    <row r="4749" spans="1:62" x14ac:dyDescent="0.25">
      <c r="A4749" t="s">
        <v>34665</v>
      </c>
      <c r="B4749" s="2">
        <v>43518</v>
      </c>
      <c r="C4749" t="s">
        <v>63</v>
      </c>
      <c r="D4749" s="3">
        <v>43472.423535775466</v>
      </c>
      <c r="E4749" t="s">
        <v>91</v>
      </c>
      <c r="H4749" t="s">
        <v>27370</v>
      </c>
      <c r="I4749" t="s">
        <v>67</v>
      </c>
      <c r="J4749" t="s">
        <v>27371</v>
      </c>
      <c r="K4749" t="s">
        <v>67</v>
      </c>
      <c r="L4749" t="s">
        <v>27372</v>
      </c>
      <c r="M4749" t="s">
        <v>844</v>
      </c>
      <c r="N4749">
        <v>60564</v>
      </c>
      <c r="O4749" t="s">
        <v>70</v>
      </c>
      <c r="Q4749" t="s">
        <v>27373</v>
      </c>
      <c r="S4749" t="s">
        <v>72</v>
      </c>
      <c r="T4749" t="s">
        <v>5156</v>
      </c>
      <c r="U4749" t="s">
        <v>5157</v>
      </c>
      <c r="V4749" t="s">
        <v>5158</v>
      </c>
      <c r="W4749" t="s">
        <v>105</v>
      </c>
      <c r="X4749" t="s">
        <v>677</v>
      </c>
      <c r="Y4749" t="str">
        <f>"39-3091"</f>
        <v>39-3091</v>
      </c>
      <c r="Z4749" t="s">
        <v>677</v>
      </c>
      <c r="AA4749">
        <v>713990</v>
      </c>
      <c r="AB4749">
        <v>20</v>
      </c>
      <c r="AD4749" t="s">
        <v>79</v>
      </c>
      <c r="AE4749" t="s">
        <v>80</v>
      </c>
      <c r="AF4749">
        <v>35</v>
      </c>
      <c r="AG4749" s="4">
        <v>0.54166666666666663</v>
      </c>
      <c r="AH4749" s="4">
        <v>0.91666666666666663</v>
      </c>
      <c r="AI4749" s="5">
        <v>9.1999999999999993</v>
      </c>
      <c r="AJ4749">
        <v>0</v>
      </c>
      <c r="AK4749">
        <v>0</v>
      </c>
      <c r="AL4749" t="s">
        <v>81</v>
      </c>
      <c r="AM4749" t="s">
        <v>82</v>
      </c>
      <c r="AO4749" t="s">
        <v>83</v>
      </c>
      <c r="AR4749" t="s">
        <v>82</v>
      </c>
      <c r="AT4749" t="s">
        <v>82</v>
      </c>
      <c r="AW4749" t="s">
        <v>82</v>
      </c>
      <c r="AY4749" t="s">
        <v>27374</v>
      </c>
      <c r="AZ4749" t="s">
        <v>27375</v>
      </c>
      <c r="BA4749" t="s">
        <v>1276</v>
      </c>
      <c r="BB4749">
        <v>53182</v>
      </c>
      <c r="BC4749" t="s">
        <v>79</v>
      </c>
      <c r="BH4749" t="s">
        <v>27376</v>
      </c>
      <c r="BI4749" t="s">
        <v>67</v>
      </c>
      <c r="BJ4749">
        <v>363958574</v>
      </c>
    </row>
    <row r="4750" spans="1:62" x14ac:dyDescent="0.25">
      <c r="A4750" t="s">
        <v>34763</v>
      </c>
      <c r="B4750" s="2">
        <v>43518</v>
      </c>
      <c r="C4750" t="s">
        <v>63</v>
      </c>
      <c r="D4750" s="3">
        <v>43469.540616261576</v>
      </c>
      <c r="E4750" t="s">
        <v>64</v>
      </c>
      <c r="F4750" s="2">
        <v>43556</v>
      </c>
      <c r="G4750" s="2">
        <v>43814</v>
      </c>
      <c r="H4750" t="s">
        <v>20702</v>
      </c>
      <c r="I4750" t="s">
        <v>67</v>
      </c>
      <c r="J4750" t="s">
        <v>20703</v>
      </c>
      <c r="L4750" t="s">
        <v>2355</v>
      </c>
      <c r="M4750" t="s">
        <v>1165</v>
      </c>
      <c r="N4750">
        <v>57212</v>
      </c>
      <c r="O4750" t="s">
        <v>70</v>
      </c>
      <c r="Q4750" t="s">
        <v>20704</v>
      </c>
      <c r="S4750" t="s">
        <v>72</v>
      </c>
      <c r="T4750" t="s">
        <v>194</v>
      </c>
      <c r="U4750" t="s">
        <v>12045</v>
      </c>
      <c r="V4750" t="s">
        <v>12046</v>
      </c>
      <c r="W4750" t="s">
        <v>197</v>
      </c>
      <c r="X4750" t="s">
        <v>34764</v>
      </c>
      <c r="Y4750" t="str">
        <f>"47-2061"</f>
        <v>47-2061</v>
      </c>
      <c r="Z4750" t="s">
        <v>326</v>
      </c>
      <c r="AA4750">
        <v>238110</v>
      </c>
      <c r="AB4750">
        <v>20</v>
      </c>
      <c r="AC4750">
        <v>20</v>
      </c>
      <c r="AD4750" t="s">
        <v>79</v>
      </c>
      <c r="AE4750" t="s">
        <v>80</v>
      </c>
      <c r="AF4750">
        <v>40</v>
      </c>
      <c r="AG4750" s="4">
        <v>0.29166666666666669</v>
      </c>
      <c r="AH4750" s="4">
        <v>0.75</v>
      </c>
      <c r="AI4750" s="5">
        <v>18.75</v>
      </c>
      <c r="AJ4750">
        <v>28.13</v>
      </c>
      <c r="AL4750" t="s">
        <v>81</v>
      </c>
      <c r="AM4750" t="s">
        <v>82</v>
      </c>
      <c r="AO4750" t="s">
        <v>83</v>
      </c>
      <c r="AP4750" t="s">
        <v>67</v>
      </c>
      <c r="AQ4750" t="s">
        <v>67</v>
      </c>
      <c r="AR4750" t="s">
        <v>82</v>
      </c>
      <c r="AT4750" t="s">
        <v>82</v>
      </c>
      <c r="AW4750" t="s">
        <v>72</v>
      </c>
      <c r="AX4750">
        <v>3</v>
      </c>
      <c r="AY4750" t="s">
        <v>21068</v>
      </c>
      <c r="AZ4750" t="s">
        <v>34765</v>
      </c>
      <c r="BA4750" t="s">
        <v>5997</v>
      </c>
      <c r="BB4750">
        <v>58433</v>
      </c>
      <c r="BC4750" t="s">
        <v>87</v>
      </c>
      <c r="BH4750" t="s">
        <v>21070</v>
      </c>
      <c r="BJ4750">
        <v>200318395</v>
      </c>
    </row>
    <row r="4751" spans="1:62" x14ac:dyDescent="0.25">
      <c r="A4751" t="s">
        <v>34773</v>
      </c>
      <c r="B4751" s="2">
        <v>43518</v>
      </c>
      <c r="C4751" t="s">
        <v>63</v>
      </c>
      <c r="D4751" s="3">
        <v>43469.49912296296</v>
      </c>
      <c r="E4751" t="s">
        <v>64</v>
      </c>
      <c r="F4751" s="2">
        <v>43556</v>
      </c>
      <c r="G4751" s="2">
        <v>43647</v>
      </c>
      <c r="H4751" t="s">
        <v>20702</v>
      </c>
      <c r="I4751" t="s">
        <v>67</v>
      </c>
      <c r="J4751" t="s">
        <v>20703</v>
      </c>
      <c r="K4751" t="s">
        <v>67</v>
      </c>
      <c r="L4751" t="s">
        <v>2355</v>
      </c>
      <c r="M4751" t="s">
        <v>1165</v>
      </c>
      <c r="N4751">
        <v>57212</v>
      </c>
      <c r="O4751" t="s">
        <v>70</v>
      </c>
      <c r="P4751" t="s">
        <v>67</v>
      </c>
      <c r="Q4751" t="s">
        <v>20704</v>
      </c>
      <c r="S4751" t="s">
        <v>72</v>
      </c>
      <c r="T4751" t="s">
        <v>194</v>
      </c>
      <c r="U4751" t="s">
        <v>12045</v>
      </c>
      <c r="V4751" t="s">
        <v>12046</v>
      </c>
      <c r="W4751" t="s">
        <v>197</v>
      </c>
      <c r="X4751" t="s">
        <v>4052</v>
      </c>
      <c r="Y4751" t="str">
        <f>"47-2051"</f>
        <v>47-2051</v>
      </c>
      <c r="Z4751" t="s">
        <v>1383</v>
      </c>
      <c r="AA4751">
        <v>238110</v>
      </c>
      <c r="AB4751">
        <v>10</v>
      </c>
      <c r="AC4751">
        <v>10</v>
      </c>
      <c r="AD4751" t="s">
        <v>79</v>
      </c>
      <c r="AE4751" t="s">
        <v>80</v>
      </c>
      <c r="AF4751">
        <v>40</v>
      </c>
      <c r="AG4751" s="4">
        <v>0.29166666666666669</v>
      </c>
      <c r="AH4751" s="4">
        <v>0.75</v>
      </c>
      <c r="AI4751" s="5">
        <v>18.399999999999999</v>
      </c>
      <c r="AJ4751">
        <v>27.6</v>
      </c>
      <c r="AL4751" t="s">
        <v>81</v>
      </c>
      <c r="AM4751" t="s">
        <v>82</v>
      </c>
      <c r="AO4751" t="s">
        <v>83</v>
      </c>
      <c r="AP4751" t="s">
        <v>67</v>
      </c>
      <c r="AQ4751" t="s">
        <v>67</v>
      </c>
      <c r="AR4751" t="s">
        <v>82</v>
      </c>
      <c r="AT4751" t="s">
        <v>82</v>
      </c>
      <c r="AW4751" t="s">
        <v>72</v>
      </c>
      <c r="AX4751">
        <v>12</v>
      </c>
      <c r="AY4751" t="s">
        <v>20705</v>
      </c>
      <c r="AZ4751" t="s">
        <v>13663</v>
      </c>
      <c r="BA4751" t="s">
        <v>1165</v>
      </c>
      <c r="BB4751">
        <v>57401</v>
      </c>
      <c r="BC4751" t="s">
        <v>87</v>
      </c>
      <c r="BD4751" t="s">
        <v>67</v>
      </c>
      <c r="BE4751" t="s">
        <v>67</v>
      </c>
      <c r="BH4751" t="s">
        <v>20706</v>
      </c>
      <c r="BI4751" t="s">
        <v>67</v>
      </c>
      <c r="BJ4751">
        <v>200318395</v>
      </c>
    </row>
    <row r="4752" spans="1:62" x14ac:dyDescent="0.25">
      <c r="A4752" t="s">
        <v>34782</v>
      </c>
      <c r="B4752" s="2">
        <v>43518</v>
      </c>
      <c r="C4752" t="s">
        <v>63</v>
      </c>
      <c r="D4752" s="3">
        <v>43469.539042604163</v>
      </c>
      <c r="E4752" t="s">
        <v>64</v>
      </c>
      <c r="F4752" s="2">
        <v>43556</v>
      </c>
      <c r="G4752" s="2">
        <v>43814</v>
      </c>
      <c r="H4752" t="s">
        <v>34783</v>
      </c>
      <c r="I4752" t="s">
        <v>67</v>
      </c>
      <c r="J4752" t="s">
        <v>20703</v>
      </c>
      <c r="K4752" t="s">
        <v>67</v>
      </c>
      <c r="L4752" t="s">
        <v>2355</v>
      </c>
      <c r="M4752" t="s">
        <v>1165</v>
      </c>
      <c r="N4752">
        <v>57212</v>
      </c>
      <c r="O4752" t="s">
        <v>70</v>
      </c>
      <c r="P4752" t="s">
        <v>67</v>
      </c>
      <c r="Q4752" t="s">
        <v>20704</v>
      </c>
      <c r="S4752" t="s">
        <v>72</v>
      </c>
      <c r="T4752" t="s">
        <v>194</v>
      </c>
      <c r="U4752" t="s">
        <v>12045</v>
      </c>
      <c r="V4752" t="s">
        <v>12046</v>
      </c>
      <c r="W4752" t="s">
        <v>197</v>
      </c>
      <c r="X4752" t="s">
        <v>326</v>
      </c>
      <c r="Y4752" t="str">
        <f>"47-2061"</f>
        <v>47-2061</v>
      </c>
      <c r="Z4752" t="s">
        <v>326</v>
      </c>
      <c r="AA4752">
        <v>238110</v>
      </c>
      <c r="AB4752">
        <v>30</v>
      </c>
      <c r="AC4752">
        <v>30</v>
      </c>
      <c r="AD4752" t="s">
        <v>79</v>
      </c>
      <c r="AE4752" t="s">
        <v>80</v>
      </c>
      <c r="AF4752">
        <v>40</v>
      </c>
      <c r="AG4752" s="4">
        <v>0.29166666666666669</v>
      </c>
      <c r="AH4752" s="4">
        <v>0.75</v>
      </c>
      <c r="AI4752" s="5">
        <v>18.75</v>
      </c>
      <c r="AJ4752">
        <v>28.13</v>
      </c>
      <c r="AL4752" t="s">
        <v>81</v>
      </c>
      <c r="AM4752" t="s">
        <v>82</v>
      </c>
      <c r="AO4752" t="s">
        <v>83</v>
      </c>
      <c r="AP4752" t="s">
        <v>67</v>
      </c>
      <c r="AQ4752" t="s">
        <v>67</v>
      </c>
      <c r="AR4752" t="s">
        <v>82</v>
      </c>
      <c r="AT4752" t="s">
        <v>82</v>
      </c>
      <c r="AW4752" t="s">
        <v>72</v>
      </c>
      <c r="AX4752">
        <v>3</v>
      </c>
      <c r="AY4752" t="s">
        <v>20988</v>
      </c>
      <c r="AZ4752" t="s">
        <v>20989</v>
      </c>
      <c r="BA4752" t="s">
        <v>5997</v>
      </c>
      <c r="BB4752">
        <v>58249</v>
      </c>
      <c r="BC4752" t="s">
        <v>79</v>
      </c>
      <c r="BH4752" t="s">
        <v>20990</v>
      </c>
      <c r="BI4752" t="s">
        <v>67</v>
      </c>
      <c r="BJ4752">
        <v>200318395</v>
      </c>
    </row>
    <row r="4753" spans="1:62" x14ac:dyDescent="0.25">
      <c r="A4753" t="s">
        <v>34901</v>
      </c>
      <c r="B4753" s="2">
        <v>43518</v>
      </c>
      <c r="C4753" t="s">
        <v>63</v>
      </c>
      <c r="D4753" s="3">
        <v>43469.507410428239</v>
      </c>
      <c r="E4753" t="s">
        <v>117</v>
      </c>
      <c r="H4753" t="s">
        <v>34902</v>
      </c>
      <c r="I4753" t="s">
        <v>34903</v>
      </c>
      <c r="J4753" t="s">
        <v>34904</v>
      </c>
      <c r="K4753" t="s">
        <v>67</v>
      </c>
      <c r="L4753" t="s">
        <v>4415</v>
      </c>
      <c r="M4753" t="s">
        <v>192</v>
      </c>
      <c r="N4753">
        <v>55374</v>
      </c>
      <c r="O4753" t="s">
        <v>70</v>
      </c>
      <c r="P4753" t="s">
        <v>130</v>
      </c>
      <c r="Q4753" t="s">
        <v>13719</v>
      </c>
      <c r="S4753" t="s">
        <v>72</v>
      </c>
      <c r="T4753" t="s">
        <v>194</v>
      </c>
      <c r="U4753" t="s">
        <v>12045</v>
      </c>
      <c r="V4753" t="s">
        <v>12046</v>
      </c>
      <c r="W4753" t="s">
        <v>197</v>
      </c>
      <c r="X4753" t="s">
        <v>34905</v>
      </c>
      <c r="Y4753" t="str">
        <f>"51-9198"</f>
        <v>51-9198</v>
      </c>
      <c r="Z4753" t="s">
        <v>199</v>
      </c>
      <c r="AA4753">
        <v>321214</v>
      </c>
      <c r="AB4753">
        <v>8</v>
      </c>
      <c r="AD4753" t="s">
        <v>79</v>
      </c>
      <c r="AE4753" t="s">
        <v>95</v>
      </c>
      <c r="AF4753">
        <v>40</v>
      </c>
      <c r="AG4753" s="4">
        <v>0.75</v>
      </c>
      <c r="AH4753" s="4">
        <v>0.64583333333333337</v>
      </c>
      <c r="AI4753" s="5">
        <v>13.22</v>
      </c>
      <c r="AJ4753">
        <v>19.829999999999998</v>
      </c>
      <c r="AL4753" t="s">
        <v>81</v>
      </c>
      <c r="AM4753" t="s">
        <v>82</v>
      </c>
      <c r="AO4753" t="s">
        <v>83</v>
      </c>
      <c r="AP4753" t="s">
        <v>67</v>
      </c>
      <c r="AQ4753" t="s">
        <v>67</v>
      </c>
      <c r="AR4753" t="s">
        <v>82</v>
      </c>
      <c r="AT4753" t="s">
        <v>82</v>
      </c>
      <c r="AW4753" t="s">
        <v>82</v>
      </c>
      <c r="AY4753" t="s">
        <v>4415</v>
      </c>
      <c r="AZ4753" t="s">
        <v>1032</v>
      </c>
      <c r="BA4753" t="s">
        <v>192</v>
      </c>
      <c r="BB4753">
        <v>55374</v>
      </c>
      <c r="BC4753" t="s">
        <v>87</v>
      </c>
      <c r="BD4753" t="s">
        <v>67</v>
      </c>
      <c r="BE4753" t="s">
        <v>67</v>
      </c>
      <c r="BH4753" t="s">
        <v>34904</v>
      </c>
      <c r="BI4753" t="s">
        <v>67</v>
      </c>
      <c r="BJ4753">
        <v>475345486</v>
      </c>
    </row>
    <row r="4754" spans="1:62" x14ac:dyDescent="0.25">
      <c r="A4754" t="s">
        <v>1683</v>
      </c>
      <c r="B4754" s="2">
        <v>43521</v>
      </c>
      <c r="C4754" t="s">
        <v>63</v>
      </c>
      <c r="D4754" s="3">
        <v>43472.383391157404</v>
      </c>
      <c r="E4754" t="s">
        <v>64</v>
      </c>
      <c r="F4754" s="2">
        <v>43556</v>
      </c>
      <c r="G4754" s="2">
        <v>43830</v>
      </c>
      <c r="H4754" t="s">
        <v>1684</v>
      </c>
      <c r="J4754" t="s">
        <v>1685</v>
      </c>
      <c r="L4754" t="s">
        <v>1514</v>
      </c>
      <c r="M4754" t="s">
        <v>308</v>
      </c>
      <c r="N4754">
        <v>7726</v>
      </c>
      <c r="O4754" t="s">
        <v>70</v>
      </c>
      <c r="Q4754" t="s">
        <v>1686</v>
      </c>
      <c r="S4754" t="s">
        <v>72</v>
      </c>
      <c r="T4754" t="s">
        <v>73</v>
      </c>
      <c r="U4754" t="s">
        <v>1167</v>
      </c>
      <c r="V4754" t="s">
        <v>75</v>
      </c>
      <c r="W4754" t="s">
        <v>76</v>
      </c>
      <c r="X4754" t="s">
        <v>106</v>
      </c>
      <c r="Y4754" t="str">
        <f>"37-3011"</f>
        <v>37-3011</v>
      </c>
      <c r="Z4754" t="s">
        <v>94</v>
      </c>
      <c r="AA4754">
        <v>561730</v>
      </c>
      <c r="AB4754">
        <v>8</v>
      </c>
      <c r="AC4754">
        <v>8</v>
      </c>
      <c r="AD4754" t="s">
        <v>79</v>
      </c>
      <c r="AE4754" t="s">
        <v>80</v>
      </c>
      <c r="AF4754">
        <v>40</v>
      </c>
      <c r="AG4754" s="4">
        <v>0.3125</v>
      </c>
      <c r="AH4754" s="4">
        <v>0.6875</v>
      </c>
      <c r="AI4754" s="5">
        <v>16.809999999999999</v>
      </c>
      <c r="AJ4754">
        <v>25.22</v>
      </c>
      <c r="AK4754">
        <v>25.22</v>
      </c>
      <c r="AL4754" t="s">
        <v>81</v>
      </c>
      <c r="AM4754" t="s">
        <v>82</v>
      </c>
      <c r="AO4754" t="s">
        <v>83</v>
      </c>
      <c r="AR4754" t="s">
        <v>82</v>
      </c>
      <c r="AT4754" t="s">
        <v>82</v>
      </c>
      <c r="AW4754" t="s">
        <v>82</v>
      </c>
      <c r="AY4754" t="s">
        <v>1514</v>
      </c>
      <c r="AZ4754" t="s">
        <v>1467</v>
      </c>
      <c r="BA4754" t="s">
        <v>308</v>
      </c>
      <c r="BB4754">
        <v>7726</v>
      </c>
      <c r="BC4754" t="s">
        <v>79</v>
      </c>
      <c r="BH4754" t="s">
        <v>1685</v>
      </c>
      <c r="BJ4754">
        <v>223708860</v>
      </c>
    </row>
    <row r="4755" spans="1:62" x14ac:dyDescent="0.25">
      <c r="A4755" t="s">
        <v>1961</v>
      </c>
      <c r="B4755" s="2">
        <v>43521</v>
      </c>
      <c r="C4755" t="s">
        <v>63</v>
      </c>
      <c r="D4755" s="3">
        <v>43472.382221990738</v>
      </c>
      <c r="E4755" t="s">
        <v>64</v>
      </c>
      <c r="F4755" s="2">
        <v>43556</v>
      </c>
      <c r="G4755" s="2">
        <v>43830</v>
      </c>
      <c r="H4755" t="s">
        <v>1962</v>
      </c>
      <c r="I4755" t="s">
        <v>1963</v>
      </c>
      <c r="J4755" t="s">
        <v>1964</v>
      </c>
      <c r="L4755" t="s">
        <v>1965</v>
      </c>
      <c r="M4755" t="s">
        <v>1966</v>
      </c>
      <c r="N4755">
        <v>19711</v>
      </c>
      <c r="O4755" t="s">
        <v>70</v>
      </c>
      <c r="Q4755" t="s">
        <v>1967</v>
      </c>
      <c r="S4755" t="s">
        <v>72</v>
      </c>
      <c r="T4755" t="s">
        <v>73</v>
      </c>
      <c r="U4755" t="s">
        <v>1167</v>
      </c>
      <c r="V4755" t="s">
        <v>75</v>
      </c>
      <c r="W4755" t="s">
        <v>76</v>
      </c>
      <c r="X4755" t="s">
        <v>1968</v>
      </c>
      <c r="Y4755" t="str">
        <f>"53-7062"</f>
        <v>53-7062</v>
      </c>
      <c r="Z4755" t="s">
        <v>337</v>
      </c>
      <c r="AA4755">
        <v>424910</v>
      </c>
      <c r="AB4755">
        <v>4</v>
      </c>
      <c r="AC4755">
        <v>4</v>
      </c>
      <c r="AD4755" t="s">
        <v>79</v>
      </c>
      <c r="AE4755" t="s">
        <v>95</v>
      </c>
      <c r="AF4755">
        <v>40</v>
      </c>
      <c r="AG4755" s="4">
        <v>0.29166666666666669</v>
      </c>
      <c r="AH4755" s="4">
        <v>0.83333333333333337</v>
      </c>
      <c r="AI4755" s="5">
        <v>14.51</v>
      </c>
      <c r="AJ4755">
        <v>21.77</v>
      </c>
      <c r="AK4755">
        <v>21.77</v>
      </c>
      <c r="AL4755" t="s">
        <v>81</v>
      </c>
      <c r="AM4755" t="s">
        <v>82</v>
      </c>
      <c r="AO4755" t="s">
        <v>83</v>
      </c>
      <c r="AR4755" t="s">
        <v>82</v>
      </c>
      <c r="AT4755" t="s">
        <v>82</v>
      </c>
      <c r="AW4755" t="s">
        <v>82</v>
      </c>
      <c r="AY4755" t="s">
        <v>1965</v>
      </c>
      <c r="AZ4755" t="s">
        <v>1969</v>
      </c>
      <c r="BA4755" t="s">
        <v>1966</v>
      </c>
      <c r="BB4755">
        <v>19711</v>
      </c>
      <c r="BC4755" t="s">
        <v>79</v>
      </c>
      <c r="BH4755" t="s">
        <v>1964</v>
      </c>
      <c r="BJ4755">
        <v>465645211</v>
      </c>
    </row>
    <row r="4756" spans="1:62" x14ac:dyDescent="0.25">
      <c r="A4756" t="s">
        <v>2014</v>
      </c>
      <c r="B4756" s="2">
        <v>43521</v>
      </c>
      <c r="C4756" t="s">
        <v>63</v>
      </c>
      <c r="D4756" s="3">
        <v>43472.384282592589</v>
      </c>
      <c r="E4756" t="s">
        <v>64</v>
      </c>
      <c r="F4756" s="2">
        <v>43556</v>
      </c>
      <c r="G4756" s="2">
        <v>43830</v>
      </c>
      <c r="H4756" t="s">
        <v>2015</v>
      </c>
      <c r="J4756" t="s">
        <v>2016</v>
      </c>
      <c r="L4756" t="s">
        <v>2017</v>
      </c>
      <c r="M4756" t="s">
        <v>308</v>
      </c>
      <c r="N4756">
        <v>7751</v>
      </c>
      <c r="O4756" t="s">
        <v>70</v>
      </c>
      <c r="Q4756" t="s">
        <v>2018</v>
      </c>
      <c r="S4756" t="s">
        <v>72</v>
      </c>
      <c r="T4756" t="s">
        <v>73</v>
      </c>
      <c r="U4756" t="s">
        <v>1167</v>
      </c>
      <c r="V4756" t="s">
        <v>75</v>
      </c>
      <c r="W4756" t="s">
        <v>76</v>
      </c>
      <c r="X4756" t="s">
        <v>106</v>
      </c>
      <c r="Y4756" t="str">
        <f>"37-3011"</f>
        <v>37-3011</v>
      </c>
      <c r="Z4756" t="s">
        <v>94</v>
      </c>
      <c r="AA4756">
        <v>561730</v>
      </c>
      <c r="AB4756">
        <v>4</v>
      </c>
      <c r="AC4756">
        <v>4</v>
      </c>
      <c r="AD4756" t="s">
        <v>79</v>
      </c>
      <c r="AE4756" t="s">
        <v>80</v>
      </c>
      <c r="AF4756">
        <v>40</v>
      </c>
      <c r="AG4756" s="4">
        <v>0.33333333333333331</v>
      </c>
      <c r="AH4756" s="4">
        <v>0.70833333333333337</v>
      </c>
      <c r="AI4756" s="5">
        <v>16.809999999999999</v>
      </c>
      <c r="AJ4756">
        <v>25.22</v>
      </c>
      <c r="AK4756">
        <v>25.22</v>
      </c>
      <c r="AL4756" t="s">
        <v>81</v>
      </c>
      <c r="AM4756" t="s">
        <v>82</v>
      </c>
      <c r="AO4756" t="s">
        <v>83</v>
      </c>
      <c r="AR4756" t="s">
        <v>82</v>
      </c>
      <c r="AT4756" t="s">
        <v>82</v>
      </c>
      <c r="AW4756" t="s">
        <v>72</v>
      </c>
      <c r="AX4756">
        <v>1</v>
      </c>
      <c r="AY4756" t="s">
        <v>1606</v>
      </c>
      <c r="AZ4756" t="s">
        <v>1467</v>
      </c>
      <c r="BA4756" t="s">
        <v>308</v>
      </c>
      <c r="BB4756">
        <v>7746</v>
      </c>
      <c r="BC4756" t="s">
        <v>79</v>
      </c>
      <c r="BH4756" t="s">
        <v>2019</v>
      </c>
      <c r="BJ4756">
        <v>200829304</v>
      </c>
    </row>
    <row r="4757" spans="1:62" x14ac:dyDescent="0.25">
      <c r="A4757" t="s">
        <v>6536</v>
      </c>
      <c r="B4757" s="2">
        <v>43521</v>
      </c>
      <c r="C4757" t="s">
        <v>63</v>
      </c>
      <c r="D4757" s="3">
        <v>43472.389604432872</v>
      </c>
      <c r="E4757" t="s">
        <v>64</v>
      </c>
      <c r="F4757" s="2">
        <v>43556</v>
      </c>
      <c r="G4757" s="2">
        <v>43814</v>
      </c>
      <c r="H4757" t="s">
        <v>6537</v>
      </c>
      <c r="J4757" t="s">
        <v>6538</v>
      </c>
      <c r="K4757" t="s">
        <v>6539</v>
      </c>
      <c r="L4757" t="s">
        <v>6540</v>
      </c>
      <c r="M4757" t="s">
        <v>232</v>
      </c>
      <c r="N4757">
        <v>11968</v>
      </c>
      <c r="O4757" t="s">
        <v>70</v>
      </c>
      <c r="Q4757" t="s">
        <v>6541</v>
      </c>
      <c r="S4757" t="s">
        <v>72</v>
      </c>
      <c r="T4757" t="s">
        <v>5899</v>
      </c>
      <c r="U4757" t="s">
        <v>5900</v>
      </c>
      <c r="V4757" t="s">
        <v>5901</v>
      </c>
      <c r="W4757" t="s">
        <v>86</v>
      </c>
      <c r="X4757" t="s">
        <v>212</v>
      </c>
      <c r="Y4757" t="str">
        <f>"37-3011"</f>
        <v>37-3011</v>
      </c>
      <c r="Z4757" t="s">
        <v>94</v>
      </c>
      <c r="AA4757">
        <v>561730</v>
      </c>
      <c r="AB4757">
        <v>17</v>
      </c>
      <c r="AC4757">
        <v>17</v>
      </c>
      <c r="AD4757" t="s">
        <v>79</v>
      </c>
      <c r="AE4757" t="s">
        <v>80</v>
      </c>
      <c r="AF4757">
        <v>40</v>
      </c>
      <c r="AG4757" s="4">
        <v>0.33333333333333331</v>
      </c>
      <c r="AH4757" s="4">
        <v>0.6875</v>
      </c>
      <c r="AI4757" s="5">
        <v>16.34</v>
      </c>
      <c r="AJ4757">
        <v>24.51</v>
      </c>
      <c r="AL4757" t="s">
        <v>81</v>
      </c>
      <c r="AM4757" t="s">
        <v>82</v>
      </c>
      <c r="AO4757" t="s">
        <v>83</v>
      </c>
      <c r="AR4757" t="s">
        <v>82</v>
      </c>
      <c r="AT4757" t="s">
        <v>82</v>
      </c>
      <c r="AW4757" t="s">
        <v>82</v>
      </c>
      <c r="AY4757" t="s">
        <v>6540</v>
      </c>
      <c r="AZ4757" t="s">
        <v>6542</v>
      </c>
      <c r="BA4757" t="s">
        <v>232</v>
      </c>
      <c r="BB4757">
        <v>11968</v>
      </c>
      <c r="BC4757" t="s">
        <v>79</v>
      </c>
      <c r="BH4757" t="s">
        <v>6538</v>
      </c>
      <c r="BJ4757">
        <v>113470798</v>
      </c>
    </row>
    <row r="4758" spans="1:62" x14ac:dyDescent="0.25">
      <c r="A4758" t="s">
        <v>6736</v>
      </c>
      <c r="B4758" s="2">
        <v>43521</v>
      </c>
      <c r="C4758" t="s">
        <v>63</v>
      </c>
      <c r="D4758" s="3">
        <v>43472.38360375</v>
      </c>
      <c r="E4758" t="s">
        <v>64</v>
      </c>
      <c r="F4758" s="2">
        <v>43556</v>
      </c>
      <c r="G4758" s="2">
        <v>43830</v>
      </c>
      <c r="H4758" t="s">
        <v>6737</v>
      </c>
      <c r="J4758" t="s">
        <v>6738</v>
      </c>
      <c r="L4758" t="s">
        <v>6739</v>
      </c>
      <c r="M4758" t="s">
        <v>1246</v>
      </c>
      <c r="N4758">
        <v>65591</v>
      </c>
      <c r="O4758" t="s">
        <v>70</v>
      </c>
      <c r="Q4758" t="s">
        <v>6740</v>
      </c>
      <c r="S4758" t="s">
        <v>72</v>
      </c>
      <c r="T4758" t="s">
        <v>73</v>
      </c>
      <c r="U4758" t="s">
        <v>1167</v>
      </c>
      <c r="V4758" t="s">
        <v>75</v>
      </c>
      <c r="W4758" t="s">
        <v>76</v>
      </c>
      <c r="X4758" t="s">
        <v>106</v>
      </c>
      <c r="Y4758" t="str">
        <f>"37-3011"</f>
        <v>37-3011</v>
      </c>
      <c r="Z4758" t="s">
        <v>94</v>
      </c>
      <c r="AA4758">
        <v>561730</v>
      </c>
      <c r="AB4758">
        <v>4</v>
      </c>
      <c r="AC4758">
        <v>4</v>
      </c>
      <c r="AD4758" t="s">
        <v>79</v>
      </c>
      <c r="AE4758" t="s">
        <v>80</v>
      </c>
      <c r="AF4758">
        <v>40</v>
      </c>
      <c r="AG4758" s="4">
        <v>0.33333333333333331</v>
      </c>
      <c r="AH4758" s="4">
        <v>0.70833333333333337</v>
      </c>
      <c r="AI4758" s="5">
        <v>12.34</v>
      </c>
      <c r="AJ4758">
        <v>18.510000000000002</v>
      </c>
      <c r="AK4758">
        <v>18.510000000000002</v>
      </c>
      <c r="AL4758" t="s">
        <v>81</v>
      </c>
      <c r="AM4758" t="s">
        <v>82</v>
      </c>
      <c r="AO4758" t="s">
        <v>83</v>
      </c>
      <c r="AR4758" t="s">
        <v>82</v>
      </c>
      <c r="AT4758" t="s">
        <v>82</v>
      </c>
      <c r="AW4758" t="s">
        <v>82</v>
      </c>
      <c r="AY4758" t="s">
        <v>6739</v>
      </c>
      <c r="AZ4758" t="s">
        <v>3081</v>
      </c>
      <c r="BA4758" t="s">
        <v>1246</v>
      </c>
      <c r="BB4758">
        <v>65591</v>
      </c>
      <c r="BC4758" t="s">
        <v>79</v>
      </c>
      <c r="BH4758" t="s">
        <v>6738</v>
      </c>
      <c r="BJ4758">
        <v>204454494</v>
      </c>
    </row>
    <row r="4759" spans="1:62" x14ac:dyDescent="0.25">
      <c r="A4759" t="s">
        <v>7286</v>
      </c>
      <c r="B4759" s="2">
        <v>43521</v>
      </c>
      <c r="C4759" t="s">
        <v>63</v>
      </c>
      <c r="D4759" s="3">
        <v>43472.39208528935</v>
      </c>
      <c r="E4759" t="s">
        <v>64</v>
      </c>
      <c r="F4759" s="2">
        <v>43556</v>
      </c>
      <c r="G4759" s="2">
        <v>43800</v>
      </c>
      <c r="H4759" t="s">
        <v>7287</v>
      </c>
      <c r="J4759" t="s">
        <v>7288</v>
      </c>
      <c r="L4759" t="s">
        <v>7289</v>
      </c>
      <c r="M4759" t="s">
        <v>783</v>
      </c>
      <c r="N4759">
        <v>43021</v>
      </c>
      <c r="O4759" t="s">
        <v>70</v>
      </c>
      <c r="Q4759" t="s">
        <v>7290</v>
      </c>
      <c r="S4759" t="s">
        <v>72</v>
      </c>
      <c r="T4759" t="s">
        <v>7052</v>
      </c>
      <c r="U4759" t="s">
        <v>6798</v>
      </c>
      <c r="V4759" t="s">
        <v>6799</v>
      </c>
      <c r="W4759" t="s">
        <v>783</v>
      </c>
      <c r="X4759" t="s">
        <v>7291</v>
      </c>
      <c r="Y4759" t="str">
        <f>"47-3019"</f>
        <v>47-3019</v>
      </c>
      <c r="Z4759" t="s">
        <v>7292</v>
      </c>
      <c r="AA4759">
        <v>2381</v>
      </c>
      <c r="AB4759">
        <v>8</v>
      </c>
      <c r="AC4759">
        <v>8</v>
      </c>
      <c r="AD4759" t="s">
        <v>79</v>
      </c>
      <c r="AE4759" t="s">
        <v>95</v>
      </c>
      <c r="AF4759">
        <v>40</v>
      </c>
      <c r="AG4759" s="4">
        <v>0.375</v>
      </c>
      <c r="AH4759" s="4">
        <v>0.70833333333333337</v>
      </c>
      <c r="AI4759" s="5">
        <v>19.149999999999999</v>
      </c>
      <c r="AJ4759">
        <v>28.73</v>
      </c>
      <c r="AK4759">
        <v>28.73</v>
      </c>
      <c r="AL4759" t="s">
        <v>81</v>
      </c>
      <c r="AM4759" t="s">
        <v>82</v>
      </c>
      <c r="AO4759" t="s">
        <v>83</v>
      </c>
      <c r="AR4759" t="s">
        <v>82</v>
      </c>
      <c r="AT4759" t="s">
        <v>82</v>
      </c>
      <c r="AW4759" t="s">
        <v>82</v>
      </c>
      <c r="AY4759" t="s">
        <v>7289</v>
      </c>
      <c r="AZ4759" t="s">
        <v>1449</v>
      </c>
      <c r="BA4759" t="s">
        <v>783</v>
      </c>
      <c r="BB4759">
        <v>43021</v>
      </c>
      <c r="BC4759" t="s">
        <v>79</v>
      </c>
      <c r="BH4759" t="s">
        <v>7288</v>
      </c>
      <c r="BJ4759">
        <v>311642992</v>
      </c>
    </row>
    <row r="4760" spans="1:62" x14ac:dyDescent="0.25">
      <c r="A4760" t="s">
        <v>7407</v>
      </c>
      <c r="B4760" s="2">
        <v>43521</v>
      </c>
      <c r="C4760" t="s">
        <v>63</v>
      </c>
      <c r="D4760" s="3">
        <v>43472.389953275466</v>
      </c>
      <c r="E4760" t="s">
        <v>64</v>
      </c>
      <c r="F4760" s="2">
        <v>43556</v>
      </c>
      <c r="G4760" s="2">
        <v>43830</v>
      </c>
      <c r="H4760" t="s">
        <v>7408</v>
      </c>
      <c r="J4760" t="s">
        <v>7409</v>
      </c>
      <c r="K4760" t="s">
        <v>7410</v>
      </c>
      <c r="L4760" t="s">
        <v>7411</v>
      </c>
      <c r="M4760" t="s">
        <v>232</v>
      </c>
      <c r="N4760">
        <v>11901</v>
      </c>
      <c r="O4760" t="s">
        <v>70</v>
      </c>
      <c r="Q4760" t="s">
        <v>7412</v>
      </c>
      <c r="S4760" t="s">
        <v>72</v>
      </c>
      <c r="T4760" t="s">
        <v>5899</v>
      </c>
      <c r="U4760" t="s">
        <v>5900</v>
      </c>
      <c r="V4760" t="s">
        <v>5901</v>
      </c>
      <c r="W4760" t="s">
        <v>86</v>
      </c>
      <c r="X4760" t="s">
        <v>6604</v>
      </c>
      <c r="Y4760" t="str">
        <f>"37-3011"</f>
        <v>37-3011</v>
      </c>
      <c r="Z4760" t="s">
        <v>94</v>
      </c>
      <c r="AA4760">
        <v>561730</v>
      </c>
      <c r="AB4760">
        <v>10</v>
      </c>
      <c r="AC4760">
        <v>10</v>
      </c>
      <c r="AD4760" t="s">
        <v>79</v>
      </c>
      <c r="AE4760" t="s">
        <v>80</v>
      </c>
      <c r="AF4760">
        <v>35</v>
      </c>
      <c r="AG4760" s="4">
        <v>0.29166666666666669</v>
      </c>
      <c r="AH4760" s="4">
        <v>0.79166666666666663</v>
      </c>
      <c r="AI4760" s="5">
        <v>16.34</v>
      </c>
      <c r="AJ4760">
        <v>24.51</v>
      </c>
      <c r="AL4760" t="s">
        <v>81</v>
      </c>
      <c r="AM4760" t="s">
        <v>82</v>
      </c>
      <c r="AO4760" t="s">
        <v>83</v>
      </c>
      <c r="AR4760" t="s">
        <v>82</v>
      </c>
      <c r="AT4760" t="s">
        <v>82</v>
      </c>
      <c r="AW4760" t="s">
        <v>82</v>
      </c>
      <c r="AY4760" t="s">
        <v>7411</v>
      </c>
      <c r="AZ4760" t="s">
        <v>6542</v>
      </c>
      <c r="BA4760" t="s">
        <v>232</v>
      </c>
      <c r="BB4760">
        <v>11901</v>
      </c>
      <c r="BC4760" t="s">
        <v>79</v>
      </c>
      <c r="BH4760" t="s">
        <v>7409</v>
      </c>
      <c r="BJ4760">
        <v>201958189</v>
      </c>
    </row>
    <row r="4761" spans="1:62" x14ac:dyDescent="0.25">
      <c r="A4761" t="s">
        <v>7639</v>
      </c>
      <c r="B4761" s="2">
        <v>43521</v>
      </c>
      <c r="C4761" t="s">
        <v>63</v>
      </c>
      <c r="D4761" s="3">
        <v>43472.385943923611</v>
      </c>
      <c r="E4761" t="s">
        <v>64</v>
      </c>
      <c r="F4761" s="2">
        <v>43556</v>
      </c>
      <c r="G4761" s="2">
        <v>43770</v>
      </c>
      <c r="H4761" t="s">
        <v>6076</v>
      </c>
      <c r="I4761" t="s">
        <v>6384</v>
      </c>
      <c r="J4761" t="s">
        <v>6078</v>
      </c>
      <c r="L4761" t="s">
        <v>3108</v>
      </c>
      <c r="M4761" t="s">
        <v>2367</v>
      </c>
      <c r="N4761">
        <v>29928</v>
      </c>
      <c r="O4761" t="s">
        <v>70</v>
      </c>
      <c r="Q4761" t="s">
        <v>6079</v>
      </c>
      <c r="S4761" t="s">
        <v>72</v>
      </c>
      <c r="T4761" t="s">
        <v>102</v>
      </c>
      <c r="U4761" t="s">
        <v>2630</v>
      </c>
      <c r="V4761" t="s">
        <v>2470</v>
      </c>
      <c r="W4761" t="s">
        <v>105</v>
      </c>
      <c r="X4761" t="s">
        <v>3142</v>
      </c>
      <c r="Y4761" t="str">
        <f>"39-3091"</f>
        <v>39-3091</v>
      </c>
      <c r="Z4761" t="s">
        <v>677</v>
      </c>
      <c r="AA4761">
        <v>72111</v>
      </c>
      <c r="AB4761">
        <v>2</v>
      </c>
      <c r="AC4761">
        <v>2</v>
      </c>
      <c r="AD4761" t="s">
        <v>79</v>
      </c>
      <c r="AE4761" t="s">
        <v>95</v>
      </c>
      <c r="AF4761">
        <v>35</v>
      </c>
      <c r="AG4761" s="4">
        <v>0.33333333333333331</v>
      </c>
      <c r="AH4761" s="4">
        <v>0.66666666666666663</v>
      </c>
      <c r="AI4761" s="5">
        <v>11.5</v>
      </c>
      <c r="AJ4761">
        <v>17.25</v>
      </c>
      <c r="AK4761">
        <v>17.25</v>
      </c>
      <c r="AL4761" t="s">
        <v>81</v>
      </c>
      <c r="AM4761" t="s">
        <v>82</v>
      </c>
      <c r="AO4761" t="s">
        <v>83</v>
      </c>
      <c r="AR4761" t="s">
        <v>82</v>
      </c>
      <c r="AT4761" t="s">
        <v>82</v>
      </c>
      <c r="AW4761" t="s">
        <v>72</v>
      </c>
      <c r="AX4761">
        <v>3</v>
      </c>
      <c r="AY4761" t="s">
        <v>3110</v>
      </c>
      <c r="AZ4761" t="s">
        <v>3111</v>
      </c>
      <c r="BA4761" t="s">
        <v>2367</v>
      </c>
      <c r="BB4761">
        <v>29928</v>
      </c>
      <c r="BC4761" t="s">
        <v>79</v>
      </c>
      <c r="BH4761" t="s">
        <v>6433</v>
      </c>
      <c r="BJ4761">
        <v>570715279</v>
      </c>
    </row>
    <row r="4762" spans="1:62" x14ac:dyDescent="0.25">
      <c r="A4762" t="s">
        <v>7813</v>
      </c>
      <c r="B4762" s="2">
        <v>43521</v>
      </c>
      <c r="C4762" t="s">
        <v>63</v>
      </c>
      <c r="D4762" s="3">
        <v>43472.380785243055</v>
      </c>
      <c r="E4762" t="s">
        <v>64</v>
      </c>
      <c r="F4762" s="2">
        <v>43556</v>
      </c>
      <c r="G4762" s="2">
        <v>43799</v>
      </c>
      <c r="H4762" t="s">
        <v>7814</v>
      </c>
      <c r="I4762" t="s">
        <v>7815</v>
      </c>
      <c r="J4762" t="s">
        <v>7816</v>
      </c>
      <c r="L4762" t="s">
        <v>7817</v>
      </c>
      <c r="M4762" t="s">
        <v>1276</v>
      </c>
      <c r="N4762">
        <v>53081</v>
      </c>
      <c r="O4762" t="s">
        <v>70</v>
      </c>
      <c r="Q4762" t="s">
        <v>7818</v>
      </c>
      <c r="S4762" t="s">
        <v>72</v>
      </c>
      <c r="T4762" t="s">
        <v>7819</v>
      </c>
      <c r="U4762" t="s">
        <v>7820</v>
      </c>
      <c r="V4762" t="s">
        <v>7821</v>
      </c>
      <c r="W4762" t="s">
        <v>1276</v>
      </c>
      <c r="X4762" t="s">
        <v>4093</v>
      </c>
      <c r="Y4762" t="str">
        <f>"37-2012"</f>
        <v>37-2012</v>
      </c>
      <c r="Z4762" t="s">
        <v>373</v>
      </c>
      <c r="AA4762">
        <v>721110</v>
      </c>
      <c r="AB4762">
        <v>15</v>
      </c>
      <c r="AC4762">
        <v>15</v>
      </c>
      <c r="AD4762" t="s">
        <v>79</v>
      </c>
      <c r="AE4762" t="s">
        <v>95</v>
      </c>
      <c r="AF4762">
        <v>40</v>
      </c>
      <c r="AG4762" s="4">
        <v>0.33333333333333331</v>
      </c>
      <c r="AH4762" s="4">
        <v>0.6875</v>
      </c>
      <c r="AI4762" s="6">
        <v>11</v>
      </c>
      <c r="AJ4762">
        <v>16.5</v>
      </c>
      <c r="AL4762" t="s">
        <v>81</v>
      </c>
      <c r="AM4762" t="s">
        <v>82</v>
      </c>
      <c r="AO4762" t="s">
        <v>83</v>
      </c>
      <c r="AP4762" t="s">
        <v>67</v>
      </c>
      <c r="AQ4762" t="s">
        <v>67</v>
      </c>
      <c r="AR4762" t="s">
        <v>82</v>
      </c>
      <c r="AT4762" t="s">
        <v>82</v>
      </c>
      <c r="AW4762" t="s">
        <v>82</v>
      </c>
      <c r="AY4762" t="s">
        <v>7817</v>
      </c>
      <c r="AZ4762" t="s">
        <v>7817</v>
      </c>
      <c r="BA4762" t="s">
        <v>1276</v>
      </c>
      <c r="BB4762">
        <v>53081</v>
      </c>
      <c r="BC4762" t="s">
        <v>87</v>
      </c>
      <c r="BH4762" t="s">
        <v>7822</v>
      </c>
      <c r="BJ4762">
        <v>27478499</v>
      </c>
    </row>
    <row r="4763" spans="1:62" x14ac:dyDescent="0.25">
      <c r="A4763" t="s">
        <v>8177</v>
      </c>
      <c r="B4763" s="2">
        <v>43521</v>
      </c>
      <c r="C4763" t="s">
        <v>63</v>
      </c>
      <c r="D4763" s="3">
        <v>43472.389592627318</v>
      </c>
      <c r="E4763" t="s">
        <v>64</v>
      </c>
      <c r="F4763" s="2">
        <v>43556</v>
      </c>
      <c r="G4763" s="2">
        <v>43800</v>
      </c>
      <c r="H4763" t="s">
        <v>8178</v>
      </c>
      <c r="J4763" t="s">
        <v>8179</v>
      </c>
      <c r="L4763" t="s">
        <v>8180</v>
      </c>
      <c r="M4763" t="s">
        <v>783</v>
      </c>
      <c r="N4763">
        <v>44149</v>
      </c>
      <c r="O4763" t="s">
        <v>70</v>
      </c>
      <c r="Q4763" t="s">
        <v>8181</v>
      </c>
      <c r="S4763" t="s">
        <v>72</v>
      </c>
      <c r="T4763" t="s">
        <v>7052</v>
      </c>
      <c r="U4763" t="s">
        <v>6798</v>
      </c>
      <c r="V4763" t="s">
        <v>6799</v>
      </c>
      <c r="W4763" t="s">
        <v>783</v>
      </c>
      <c r="X4763" t="s">
        <v>93</v>
      </c>
      <c r="Y4763" t="str">
        <f>"37-3011"</f>
        <v>37-3011</v>
      </c>
      <c r="Z4763" t="s">
        <v>94</v>
      </c>
      <c r="AA4763">
        <v>561730</v>
      </c>
      <c r="AB4763">
        <v>3</v>
      </c>
      <c r="AC4763">
        <v>3</v>
      </c>
      <c r="AD4763" t="s">
        <v>79</v>
      </c>
      <c r="AE4763" t="s">
        <v>80</v>
      </c>
      <c r="AF4763">
        <v>40</v>
      </c>
      <c r="AG4763" s="4">
        <v>0.375</v>
      </c>
      <c r="AH4763" s="4">
        <v>0.70833333333333337</v>
      </c>
      <c r="AI4763" s="5">
        <v>13.7</v>
      </c>
      <c r="AJ4763">
        <v>20.55</v>
      </c>
      <c r="AK4763">
        <v>20.55</v>
      </c>
      <c r="AL4763" t="s">
        <v>81</v>
      </c>
      <c r="AM4763" t="s">
        <v>82</v>
      </c>
      <c r="AO4763" t="s">
        <v>83</v>
      </c>
      <c r="AR4763" t="s">
        <v>82</v>
      </c>
      <c r="AT4763" t="s">
        <v>82</v>
      </c>
      <c r="AW4763" t="s">
        <v>82</v>
      </c>
      <c r="AY4763" t="s">
        <v>8180</v>
      </c>
      <c r="AZ4763" t="s">
        <v>7439</v>
      </c>
      <c r="BA4763" t="s">
        <v>783</v>
      </c>
      <c r="BB4763">
        <v>44149</v>
      </c>
      <c r="BC4763" t="s">
        <v>79</v>
      </c>
      <c r="BH4763" t="s">
        <v>8179</v>
      </c>
      <c r="BJ4763">
        <v>473658007</v>
      </c>
    </row>
    <row r="4764" spans="1:62" x14ac:dyDescent="0.25">
      <c r="A4764" t="s">
        <v>8199</v>
      </c>
      <c r="B4764" s="2">
        <v>43521</v>
      </c>
      <c r="C4764" t="s">
        <v>63</v>
      </c>
      <c r="D4764" s="3">
        <v>43472.39028511574</v>
      </c>
      <c r="E4764" t="s">
        <v>64</v>
      </c>
      <c r="F4764" s="2">
        <v>43556</v>
      </c>
      <c r="G4764" s="2">
        <v>43814</v>
      </c>
      <c r="H4764" t="s">
        <v>8200</v>
      </c>
      <c r="J4764" t="s">
        <v>8201</v>
      </c>
      <c r="K4764" t="s">
        <v>8202</v>
      </c>
      <c r="L4764" t="s">
        <v>8203</v>
      </c>
      <c r="M4764" t="s">
        <v>232</v>
      </c>
      <c r="N4764">
        <v>11959</v>
      </c>
      <c r="O4764" t="s">
        <v>70</v>
      </c>
      <c r="Q4764" t="s">
        <v>8204</v>
      </c>
      <c r="S4764" t="s">
        <v>72</v>
      </c>
      <c r="T4764" t="s">
        <v>5899</v>
      </c>
      <c r="U4764" t="s">
        <v>5900</v>
      </c>
      <c r="V4764" t="s">
        <v>5901</v>
      </c>
      <c r="W4764" t="s">
        <v>86</v>
      </c>
      <c r="X4764" t="s">
        <v>6604</v>
      </c>
      <c r="Y4764" t="str">
        <f>"37-3011"</f>
        <v>37-3011</v>
      </c>
      <c r="Z4764" t="s">
        <v>94</v>
      </c>
      <c r="AA4764">
        <v>561730</v>
      </c>
      <c r="AB4764">
        <v>7</v>
      </c>
      <c r="AC4764">
        <v>7</v>
      </c>
      <c r="AD4764" t="s">
        <v>79</v>
      </c>
      <c r="AE4764" t="s">
        <v>80</v>
      </c>
      <c r="AF4764">
        <v>40</v>
      </c>
      <c r="AG4764" s="4">
        <v>0.35416666666666669</v>
      </c>
      <c r="AH4764" s="4">
        <v>0.70833333333333337</v>
      </c>
      <c r="AI4764" s="5">
        <v>16.34</v>
      </c>
      <c r="AJ4764">
        <v>24.51</v>
      </c>
      <c r="AL4764" t="s">
        <v>81</v>
      </c>
      <c r="AM4764" t="s">
        <v>82</v>
      </c>
      <c r="AO4764" t="s">
        <v>83</v>
      </c>
      <c r="AR4764" t="s">
        <v>82</v>
      </c>
      <c r="AT4764" t="s">
        <v>82</v>
      </c>
      <c r="AW4764" t="s">
        <v>72</v>
      </c>
      <c r="AX4764">
        <v>3</v>
      </c>
      <c r="AY4764" t="s">
        <v>8203</v>
      </c>
      <c r="AZ4764" t="s">
        <v>6542</v>
      </c>
      <c r="BA4764" t="s">
        <v>232</v>
      </c>
      <c r="BB4764">
        <v>11959</v>
      </c>
      <c r="BC4764" t="s">
        <v>79</v>
      </c>
      <c r="BH4764" t="s">
        <v>8201</v>
      </c>
      <c r="BJ4764">
        <v>113632064</v>
      </c>
    </row>
    <row r="4765" spans="1:62" x14ac:dyDescent="0.25">
      <c r="A4765" t="s">
        <v>8216</v>
      </c>
      <c r="B4765" s="2">
        <v>43521</v>
      </c>
      <c r="C4765" t="s">
        <v>63</v>
      </c>
      <c r="D4765" s="3">
        <v>43472.387307650461</v>
      </c>
      <c r="E4765" t="s">
        <v>64</v>
      </c>
      <c r="F4765" s="2">
        <v>43556</v>
      </c>
      <c r="G4765" s="2">
        <v>43799</v>
      </c>
      <c r="H4765" t="s">
        <v>8217</v>
      </c>
      <c r="I4765" t="s">
        <v>8218</v>
      </c>
      <c r="J4765" t="s">
        <v>8219</v>
      </c>
      <c r="K4765" t="s">
        <v>67</v>
      </c>
      <c r="L4765" t="s">
        <v>8220</v>
      </c>
      <c r="M4765" t="s">
        <v>783</v>
      </c>
      <c r="N4765">
        <v>44095</v>
      </c>
      <c r="O4765" t="s">
        <v>70</v>
      </c>
      <c r="P4765" t="s">
        <v>67</v>
      </c>
      <c r="Q4765" t="s">
        <v>8221</v>
      </c>
      <c r="S4765" t="s">
        <v>72</v>
      </c>
      <c r="T4765" t="s">
        <v>7052</v>
      </c>
      <c r="U4765" t="s">
        <v>6798</v>
      </c>
      <c r="V4765" t="s">
        <v>6799</v>
      </c>
      <c r="W4765" t="s">
        <v>783</v>
      </c>
      <c r="X4765" t="s">
        <v>106</v>
      </c>
      <c r="Y4765" t="str">
        <f>"37-3011"</f>
        <v>37-3011</v>
      </c>
      <c r="Z4765" t="s">
        <v>94</v>
      </c>
      <c r="AA4765">
        <v>561730</v>
      </c>
      <c r="AB4765">
        <v>8</v>
      </c>
      <c r="AC4765">
        <v>8</v>
      </c>
      <c r="AD4765" t="s">
        <v>79</v>
      </c>
      <c r="AE4765" t="s">
        <v>80</v>
      </c>
      <c r="AF4765">
        <v>40</v>
      </c>
      <c r="AG4765" s="4">
        <v>0.375</v>
      </c>
      <c r="AH4765" s="4">
        <v>0.70833333333333337</v>
      </c>
      <c r="AI4765" s="5">
        <v>13.7</v>
      </c>
      <c r="AJ4765">
        <v>20.55</v>
      </c>
      <c r="AK4765">
        <v>20.55</v>
      </c>
      <c r="AL4765" t="s">
        <v>81</v>
      </c>
      <c r="AM4765" t="s">
        <v>82</v>
      </c>
      <c r="AO4765" t="s">
        <v>83</v>
      </c>
      <c r="AR4765" t="s">
        <v>82</v>
      </c>
      <c r="AT4765" t="s">
        <v>82</v>
      </c>
      <c r="AW4765" t="s">
        <v>82</v>
      </c>
      <c r="AY4765" t="s">
        <v>8220</v>
      </c>
      <c r="AZ4765" t="s">
        <v>930</v>
      </c>
      <c r="BA4765" t="s">
        <v>783</v>
      </c>
      <c r="BB4765">
        <v>44095</v>
      </c>
      <c r="BC4765" t="s">
        <v>79</v>
      </c>
      <c r="BH4765" t="s">
        <v>8219</v>
      </c>
      <c r="BJ4765">
        <v>811670920</v>
      </c>
    </row>
    <row r="4766" spans="1:62" x14ac:dyDescent="0.25">
      <c r="A4766" t="s">
        <v>8412</v>
      </c>
      <c r="B4766" s="2">
        <v>43521</v>
      </c>
      <c r="C4766" t="s">
        <v>63</v>
      </c>
      <c r="D4766" s="3">
        <v>43472.386590682872</v>
      </c>
      <c r="E4766" t="s">
        <v>64</v>
      </c>
      <c r="F4766" s="2">
        <v>43556</v>
      </c>
      <c r="G4766" s="2">
        <v>43822</v>
      </c>
      <c r="H4766" t="s">
        <v>7706</v>
      </c>
      <c r="I4766" t="s">
        <v>7707</v>
      </c>
      <c r="J4766" t="s">
        <v>8036</v>
      </c>
      <c r="L4766" t="s">
        <v>7709</v>
      </c>
      <c r="M4766" t="s">
        <v>147</v>
      </c>
      <c r="N4766">
        <v>19082</v>
      </c>
      <c r="O4766" t="s">
        <v>70</v>
      </c>
      <c r="P4766" t="s">
        <v>130</v>
      </c>
      <c r="Q4766" t="s">
        <v>7710</v>
      </c>
      <c r="R4766">
        <v>0</v>
      </c>
      <c r="S4766" t="s">
        <v>82</v>
      </c>
      <c r="U4766" t="s">
        <v>92</v>
      </c>
      <c r="X4766" t="s">
        <v>94</v>
      </c>
      <c r="Y4766" t="str">
        <f>"37-3011"</f>
        <v>37-3011</v>
      </c>
      <c r="Z4766" t="s">
        <v>94</v>
      </c>
      <c r="AA4766">
        <v>561730</v>
      </c>
      <c r="AB4766">
        <v>3</v>
      </c>
      <c r="AC4766">
        <v>3</v>
      </c>
      <c r="AD4766" t="s">
        <v>79</v>
      </c>
      <c r="AE4766" t="s">
        <v>80</v>
      </c>
      <c r="AF4766">
        <v>40</v>
      </c>
      <c r="AG4766" s="4">
        <v>0.27083333333333331</v>
      </c>
      <c r="AH4766" s="4">
        <v>0.60416666666666663</v>
      </c>
      <c r="AI4766" s="5">
        <v>15.73</v>
      </c>
      <c r="AJ4766">
        <v>23.6</v>
      </c>
      <c r="AL4766" t="s">
        <v>81</v>
      </c>
      <c r="AM4766" t="s">
        <v>82</v>
      </c>
      <c r="AO4766" t="s">
        <v>83</v>
      </c>
      <c r="AP4766" t="s">
        <v>67</v>
      </c>
      <c r="AQ4766" t="s">
        <v>130</v>
      </c>
      <c r="AR4766" t="s">
        <v>82</v>
      </c>
      <c r="AT4766" t="s">
        <v>82</v>
      </c>
      <c r="AW4766" t="s">
        <v>72</v>
      </c>
      <c r="AX4766">
        <v>3</v>
      </c>
      <c r="AY4766" t="s">
        <v>8413</v>
      </c>
      <c r="AZ4766" t="s">
        <v>1449</v>
      </c>
      <c r="BA4766" t="s">
        <v>147</v>
      </c>
      <c r="BB4766">
        <v>1061</v>
      </c>
      <c r="BC4766" t="s">
        <v>79</v>
      </c>
      <c r="BH4766" t="s">
        <v>8414</v>
      </c>
      <c r="BI4766" t="s">
        <v>8415</v>
      </c>
      <c r="BJ4766">
        <v>461480966</v>
      </c>
    </row>
    <row r="4767" spans="1:62" x14ac:dyDescent="0.25">
      <c r="A4767" t="s">
        <v>8496</v>
      </c>
      <c r="B4767" s="2">
        <v>43521</v>
      </c>
      <c r="C4767" t="s">
        <v>63</v>
      </c>
      <c r="D4767" s="3">
        <v>43472.383353043981</v>
      </c>
      <c r="E4767" t="s">
        <v>64</v>
      </c>
      <c r="F4767" s="2">
        <v>43556</v>
      </c>
      <c r="G4767" s="2">
        <v>43800</v>
      </c>
      <c r="H4767" t="s">
        <v>8497</v>
      </c>
      <c r="J4767" t="s">
        <v>8498</v>
      </c>
      <c r="L4767" t="s">
        <v>7387</v>
      </c>
      <c r="M4767" t="s">
        <v>844</v>
      </c>
      <c r="N4767">
        <v>60060</v>
      </c>
      <c r="O4767" t="s">
        <v>70</v>
      </c>
      <c r="Q4767" t="s">
        <v>8499</v>
      </c>
      <c r="S4767" t="s">
        <v>72</v>
      </c>
      <c r="T4767" t="s">
        <v>7389</v>
      </c>
      <c r="U4767" t="s">
        <v>7390</v>
      </c>
      <c r="V4767" t="s">
        <v>7391</v>
      </c>
      <c r="W4767" t="s">
        <v>844</v>
      </c>
      <c r="X4767" t="s">
        <v>2708</v>
      </c>
      <c r="Y4767" t="str">
        <f>"37-3011"</f>
        <v>37-3011</v>
      </c>
      <c r="Z4767" t="s">
        <v>94</v>
      </c>
      <c r="AA4767">
        <v>561730</v>
      </c>
      <c r="AB4767">
        <v>2</v>
      </c>
      <c r="AC4767">
        <v>2</v>
      </c>
      <c r="AD4767" t="s">
        <v>79</v>
      </c>
      <c r="AE4767" t="s">
        <v>80</v>
      </c>
      <c r="AF4767">
        <v>40</v>
      </c>
      <c r="AG4767" s="4">
        <v>0.375</v>
      </c>
      <c r="AH4767" s="4">
        <v>0.70833333333333337</v>
      </c>
      <c r="AI4767" s="5">
        <v>15.59</v>
      </c>
      <c r="AL4767" t="s">
        <v>81</v>
      </c>
      <c r="AM4767" t="s">
        <v>82</v>
      </c>
      <c r="AO4767" t="s">
        <v>83</v>
      </c>
      <c r="AP4767" t="s">
        <v>67</v>
      </c>
      <c r="AQ4767" t="s">
        <v>67</v>
      </c>
      <c r="AR4767" t="s">
        <v>82</v>
      </c>
      <c r="AT4767" t="s">
        <v>82</v>
      </c>
      <c r="AW4767" t="s">
        <v>72</v>
      </c>
      <c r="AX4767">
        <v>1</v>
      </c>
      <c r="AY4767" t="s">
        <v>7387</v>
      </c>
      <c r="AZ4767" t="s">
        <v>930</v>
      </c>
      <c r="BA4767" t="s">
        <v>844</v>
      </c>
      <c r="BB4767">
        <v>60060</v>
      </c>
      <c r="BC4767" t="s">
        <v>79</v>
      </c>
      <c r="BH4767" t="s">
        <v>8500</v>
      </c>
      <c r="BJ4767">
        <v>364345405</v>
      </c>
    </row>
    <row r="4768" spans="1:62" x14ac:dyDescent="0.25">
      <c r="A4768" t="s">
        <v>8538</v>
      </c>
      <c r="B4768" s="2">
        <v>43521</v>
      </c>
      <c r="C4768" t="s">
        <v>63</v>
      </c>
      <c r="D4768" s="3">
        <v>43472.384089872685</v>
      </c>
      <c r="E4768" t="s">
        <v>64</v>
      </c>
      <c r="F4768" s="2">
        <v>43556</v>
      </c>
      <c r="G4768" s="2">
        <v>43800</v>
      </c>
      <c r="H4768" t="s">
        <v>8539</v>
      </c>
      <c r="J4768" t="s">
        <v>8540</v>
      </c>
      <c r="L4768" t="s">
        <v>8541</v>
      </c>
      <c r="M4768" t="s">
        <v>844</v>
      </c>
      <c r="N4768">
        <v>60030</v>
      </c>
      <c r="O4768" t="s">
        <v>70</v>
      </c>
      <c r="Q4768" t="s">
        <v>8542</v>
      </c>
      <c r="S4768" t="s">
        <v>72</v>
      </c>
      <c r="T4768" t="s">
        <v>7389</v>
      </c>
      <c r="U4768" t="s">
        <v>7390</v>
      </c>
      <c r="V4768" t="s">
        <v>7391</v>
      </c>
      <c r="W4768" t="s">
        <v>844</v>
      </c>
      <c r="X4768" t="s">
        <v>2708</v>
      </c>
      <c r="Y4768" t="str">
        <f>"37-3011"</f>
        <v>37-3011</v>
      </c>
      <c r="Z4768" t="s">
        <v>94</v>
      </c>
      <c r="AA4768">
        <v>561730</v>
      </c>
      <c r="AB4768">
        <v>3</v>
      </c>
      <c r="AC4768">
        <v>3</v>
      </c>
      <c r="AD4768" t="s">
        <v>79</v>
      </c>
      <c r="AE4768" t="s">
        <v>80</v>
      </c>
      <c r="AF4768">
        <v>40</v>
      </c>
      <c r="AG4768" s="4">
        <v>0.375</v>
      </c>
      <c r="AH4768" s="4">
        <v>0.70833333333333337</v>
      </c>
      <c r="AI4768" s="5">
        <v>15.59</v>
      </c>
      <c r="AL4768" t="s">
        <v>81</v>
      </c>
      <c r="AM4768" t="s">
        <v>82</v>
      </c>
      <c r="AO4768" t="s">
        <v>83</v>
      </c>
      <c r="AP4768" t="s">
        <v>67</v>
      </c>
      <c r="AQ4768" t="s">
        <v>67</v>
      </c>
      <c r="AR4768" t="s">
        <v>82</v>
      </c>
      <c r="AT4768" t="s">
        <v>82</v>
      </c>
      <c r="AW4768" t="s">
        <v>72</v>
      </c>
      <c r="AX4768">
        <v>1</v>
      </c>
      <c r="AY4768" t="s">
        <v>8541</v>
      </c>
      <c r="AZ4768" t="s">
        <v>930</v>
      </c>
      <c r="BA4768" t="s">
        <v>844</v>
      </c>
      <c r="BB4768">
        <v>60030</v>
      </c>
      <c r="BC4768" t="s">
        <v>79</v>
      </c>
      <c r="BH4768" t="s">
        <v>8540</v>
      </c>
      <c r="BJ4768">
        <v>752996157</v>
      </c>
    </row>
    <row r="4769" spans="1:62" x14ac:dyDescent="0.25">
      <c r="A4769" t="s">
        <v>8620</v>
      </c>
      <c r="B4769" s="2">
        <v>43521</v>
      </c>
      <c r="C4769" t="s">
        <v>63</v>
      </c>
      <c r="D4769" s="3">
        <v>43472.385393969904</v>
      </c>
      <c r="E4769" t="s">
        <v>64</v>
      </c>
      <c r="F4769" s="2">
        <v>43556</v>
      </c>
      <c r="G4769" s="2">
        <v>43822</v>
      </c>
      <c r="H4769" t="s">
        <v>7706</v>
      </c>
      <c r="I4769" t="s">
        <v>7707</v>
      </c>
      <c r="J4769" t="s">
        <v>7708</v>
      </c>
      <c r="L4769" t="s">
        <v>7709</v>
      </c>
      <c r="M4769" t="s">
        <v>147</v>
      </c>
      <c r="N4769">
        <v>19082</v>
      </c>
      <c r="O4769" t="s">
        <v>70</v>
      </c>
      <c r="P4769" t="s">
        <v>130</v>
      </c>
      <c r="Q4769" t="s">
        <v>7710</v>
      </c>
      <c r="R4769">
        <v>0</v>
      </c>
      <c r="S4769" t="s">
        <v>82</v>
      </c>
      <c r="U4769" t="s">
        <v>92</v>
      </c>
      <c r="X4769" t="s">
        <v>94</v>
      </c>
      <c r="Y4769" t="str">
        <f>"37-3011"</f>
        <v>37-3011</v>
      </c>
      <c r="Z4769" t="s">
        <v>94</v>
      </c>
      <c r="AA4769">
        <v>561730</v>
      </c>
      <c r="AB4769">
        <v>3</v>
      </c>
      <c r="AC4769">
        <v>3</v>
      </c>
      <c r="AD4769" t="s">
        <v>79</v>
      </c>
      <c r="AE4769" t="s">
        <v>80</v>
      </c>
      <c r="AF4769">
        <v>40</v>
      </c>
      <c r="AG4769" s="4">
        <v>0.27083333333333331</v>
      </c>
      <c r="AH4769" s="4">
        <v>0.60416666666666663</v>
      </c>
      <c r="AI4769" s="5">
        <v>15.73</v>
      </c>
      <c r="AJ4769">
        <v>23.6</v>
      </c>
      <c r="AL4769" t="s">
        <v>81</v>
      </c>
      <c r="AM4769" t="s">
        <v>82</v>
      </c>
      <c r="AO4769" t="s">
        <v>83</v>
      </c>
      <c r="AP4769" t="s">
        <v>67</v>
      </c>
      <c r="AQ4769" t="s">
        <v>130</v>
      </c>
      <c r="AR4769" t="s">
        <v>82</v>
      </c>
      <c r="AT4769" t="s">
        <v>82</v>
      </c>
      <c r="AW4769" t="s">
        <v>72</v>
      </c>
      <c r="AX4769">
        <v>3</v>
      </c>
      <c r="AY4769" t="s">
        <v>8621</v>
      </c>
      <c r="AZ4769" t="s">
        <v>1449</v>
      </c>
      <c r="BA4769" t="s">
        <v>147</v>
      </c>
      <c r="BB4769">
        <v>19026</v>
      </c>
      <c r="BC4769" t="s">
        <v>79</v>
      </c>
      <c r="BH4769" t="s">
        <v>8622</v>
      </c>
      <c r="BI4769" t="s">
        <v>8623</v>
      </c>
      <c r="BJ4769">
        <v>461480966</v>
      </c>
    </row>
    <row r="4770" spans="1:62" x14ac:dyDescent="0.25">
      <c r="A4770" t="s">
        <v>9608</v>
      </c>
      <c r="B4770" s="2">
        <v>43521</v>
      </c>
      <c r="C4770" t="s">
        <v>63</v>
      </c>
      <c r="D4770" s="3">
        <v>43472.394197048612</v>
      </c>
      <c r="E4770" t="s">
        <v>64</v>
      </c>
      <c r="F4770" s="2">
        <v>43556</v>
      </c>
      <c r="G4770" s="2">
        <v>43814</v>
      </c>
      <c r="H4770" t="s">
        <v>9609</v>
      </c>
      <c r="J4770" t="s">
        <v>9610</v>
      </c>
      <c r="L4770" t="s">
        <v>9611</v>
      </c>
      <c r="M4770" t="s">
        <v>232</v>
      </c>
      <c r="N4770">
        <v>11976</v>
      </c>
      <c r="O4770" t="s">
        <v>70</v>
      </c>
      <c r="Q4770" t="s">
        <v>9612</v>
      </c>
      <c r="S4770" t="s">
        <v>72</v>
      </c>
      <c r="T4770" t="s">
        <v>5899</v>
      </c>
      <c r="U4770" t="s">
        <v>5900</v>
      </c>
      <c r="V4770" t="s">
        <v>5901</v>
      </c>
      <c r="W4770" t="s">
        <v>86</v>
      </c>
      <c r="X4770" t="s">
        <v>6604</v>
      </c>
      <c r="Y4770" t="str">
        <f>"37-3011"</f>
        <v>37-3011</v>
      </c>
      <c r="Z4770" t="s">
        <v>94</v>
      </c>
      <c r="AA4770">
        <v>561730</v>
      </c>
      <c r="AB4770">
        <v>6</v>
      </c>
      <c r="AC4770">
        <v>6</v>
      </c>
      <c r="AD4770" t="s">
        <v>79</v>
      </c>
      <c r="AE4770" t="s">
        <v>80</v>
      </c>
      <c r="AF4770">
        <v>40</v>
      </c>
      <c r="AG4770" s="4">
        <v>0.33333333333333331</v>
      </c>
      <c r="AH4770" s="4">
        <v>0.66666666666666663</v>
      </c>
      <c r="AI4770" s="5">
        <v>16.34</v>
      </c>
      <c r="AL4770" t="s">
        <v>81</v>
      </c>
      <c r="AM4770" t="s">
        <v>82</v>
      </c>
      <c r="AO4770" t="s">
        <v>83</v>
      </c>
      <c r="AR4770" t="s">
        <v>82</v>
      </c>
      <c r="AT4770" t="s">
        <v>82</v>
      </c>
      <c r="AW4770" t="s">
        <v>82</v>
      </c>
      <c r="AY4770" t="s">
        <v>9611</v>
      </c>
      <c r="AZ4770" t="s">
        <v>6542</v>
      </c>
      <c r="BA4770" t="s">
        <v>232</v>
      </c>
      <c r="BB4770">
        <v>11976</v>
      </c>
      <c r="BC4770" t="s">
        <v>79</v>
      </c>
      <c r="BH4770" t="s">
        <v>9610</v>
      </c>
      <c r="BJ4770">
        <v>113376625</v>
      </c>
    </row>
    <row r="4771" spans="1:62" x14ac:dyDescent="0.25">
      <c r="A4771" t="s">
        <v>9639</v>
      </c>
      <c r="B4771" s="2">
        <v>43521</v>
      </c>
      <c r="C4771" t="s">
        <v>63</v>
      </c>
      <c r="D4771" s="3">
        <v>43472.384952222223</v>
      </c>
      <c r="E4771" t="s">
        <v>64</v>
      </c>
      <c r="F4771" s="2">
        <v>43556</v>
      </c>
      <c r="G4771" s="2">
        <v>43800</v>
      </c>
      <c r="H4771" t="s">
        <v>9640</v>
      </c>
      <c r="J4771" t="s">
        <v>9641</v>
      </c>
      <c r="L4771" t="s">
        <v>9642</v>
      </c>
      <c r="M4771" t="s">
        <v>844</v>
      </c>
      <c r="N4771">
        <v>60060</v>
      </c>
      <c r="O4771" t="s">
        <v>70</v>
      </c>
      <c r="Q4771" t="s">
        <v>9643</v>
      </c>
      <c r="S4771" t="s">
        <v>72</v>
      </c>
      <c r="T4771" t="s">
        <v>7389</v>
      </c>
      <c r="U4771" t="s">
        <v>7390</v>
      </c>
      <c r="V4771" t="s">
        <v>7391</v>
      </c>
      <c r="W4771" t="s">
        <v>844</v>
      </c>
      <c r="X4771" t="s">
        <v>2708</v>
      </c>
      <c r="Y4771" t="str">
        <f>"37-3011"</f>
        <v>37-3011</v>
      </c>
      <c r="Z4771" t="s">
        <v>94</v>
      </c>
      <c r="AA4771">
        <v>561730</v>
      </c>
      <c r="AB4771">
        <v>5</v>
      </c>
      <c r="AC4771">
        <v>5</v>
      </c>
      <c r="AD4771" t="s">
        <v>79</v>
      </c>
      <c r="AE4771" t="s">
        <v>80</v>
      </c>
      <c r="AF4771">
        <v>40</v>
      </c>
      <c r="AG4771" s="4">
        <v>0.375</v>
      </c>
      <c r="AH4771" s="4">
        <v>0.70833333333333337</v>
      </c>
      <c r="AI4771" s="5">
        <v>15.59</v>
      </c>
      <c r="AL4771" t="s">
        <v>81</v>
      </c>
      <c r="AM4771" t="s">
        <v>82</v>
      </c>
      <c r="AO4771" t="s">
        <v>83</v>
      </c>
      <c r="AP4771" t="s">
        <v>67</v>
      </c>
      <c r="AQ4771" t="s">
        <v>67</v>
      </c>
      <c r="AR4771" t="s">
        <v>82</v>
      </c>
      <c r="AT4771" t="s">
        <v>82</v>
      </c>
      <c r="AW4771" t="s">
        <v>72</v>
      </c>
      <c r="AX4771">
        <v>1</v>
      </c>
      <c r="AY4771" t="s">
        <v>9642</v>
      </c>
      <c r="AZ4771" t="s">
        <v>930</v>
      </c>
      <c r="BA4771" t="s">
        <v>844</v>
      </c>
      <c r="BB4771">
        <v>60060</v>
      </c>
      <c r="BC4771" t="s">
        <v>79</v>
      </c>
      <c r="BH4771" t="s">
        <v>9641</v>
      </c>
      <c r="BJ4771">
        <v>364379495</v>
      </c>
    </row>
    <row r="4772" spans="1:62" x14ac:dyDescent="0.25">
      <c r="A4772" t="s">
        <v>10353</v>
      </c>
      <c r="B4772" s="2">
        <v>43521</v>
      </c>
      <c r="C4772" t="s">
        <v>63</v>
      </c>
      <c r="D4772" s="3">
        <v>43472.38397978009</v>
      </c>
      <c r="E4772" t="s">
        <v>64</v>
      </c>
      <c r="F4772" s="2">
        <v>43556</v>
      </c>
      <c r="G4772" s="2">
        <v>43800</v>
      </c>
      <c r="H4772" t="s">
        <v>10354</v>
      </c>
      <c r="J4772" t="s">
        <v>10355</v>
      </c>
      <c r="L4772" t="s">
        <v>10356</v>
      </c>
      <c r="M4772" t="s">
        <v>844</v>
      </c>
      <c r="N4772">
        <v>60090</v>
      </c>
      <c r="O4772" t="s">
        <v>70</v>
      </c>
      <c r="Q4772" t="s">
        <v>10357</v>
      </c>
      <c r="S4772" t="s">
        <v>72</v>
      </c>
      <c r="T4772" t="s">
        <v>7389</v>
      </c>
      <c r="U4772" t="s">
        <v>7390</v>
      </c>
      <c r="V4772" t="s">
        <v>7391</v>
      </c>
      <c r="W4772" t="s">
        <v>844</v>
      </c>
      <c r="X4772" t="s">
        <v>2708</v>
      </c>
      <c r="Y4772" t="str">
        <f>"37-3011"</f>
        <v>37-3011</v>
      </c>
      <c r="Z4772" t="s">
        <v>94</v>
      </c>
      <c r="AA4772">
        <v>561730</v>
      </c>
      <c r="AB4772">
        <v>6</v>
      </c>
      <c r="AC4772">
        <v>6</v>
      </c>
      <c r="AD4772" t="s">
        <v>79</v>
      </c>
      <c r="AE4772" t="s">
        <v>80</v>
      </c>
      <c r="AF4772">
        <v>40</v>
      </c>
      <c r="AG4772" s="4">
        <v>0.375</v>
      </c>
      <c r="AH4772" s="4">
        <v>0.70833333333333337</v>
      </c>
      <c r="AI4772" s="5">
        <v>15.59</v>
      </c>
      <c r="AL4772" t="s">
        <v>81</v>
      </c>
      <c r="AM4772" t="s">
        <v>82</v>
      </c>
      <c r="AO4772" t="s">
        <v>83</v>
      </c>
      <c r="AP4772" t="s">
        <v>67</v>
      </c>
      <c r="AQ4772" t="s">
        <v>67</v>
      </c>
      <c r="AR4772" t="s">
        <v>82</v>
      </c>
      <c r="AT4772" t="s">
        <v>82</v>
      </c>
      <c r="AW4772" t="s">
        <v>72</v>
      </c>
      <c r="AX4772">
        <v>1</v>
      </c>
      <c r="AY4772" t="s">
        <v>10356</v>
      </c>
      <c r="AZ4772" t="s">
        <v>1500</v>
      </c>
      <c r="BA4772" t="s">
        <v>844</v>
      </c>
      <c r="BB4772">
        <v>60090</v>
      </c>
      <c r="BC4772" t="s">
        <v>79</v>
      </c>
      <c r="BH4772" t="s">
        <v>10355</v>
      </c>
      <c r="BJ4772">
        <v>465382833</v>
      </c>
    </row>
    <row r="4773" spans="1:62" x14ac:dyDescent="0.25">
      <c r="A4773" t="s">
        <v>11679</v>
      </c>
      <c r="B4773" s="2">
        <v>43521</v>
      </c>
      <c r="C4773" t="s">
        <v>63</v>
      </c>
      <c r="D4773" s="3">
        <v>43472.392447199076</v>
      </c>
      <c r="E4773" t="s">
        <v>64</v>
      </c>
      <c r="F4773" s="2">
        <v>43556</v>
      </c>
      <c r="G4773" s="2">
        <v>43799</v>
      </c>
      <c r="H4773" t="s">
        <v>11664</v>
      </c>
      <c r="J4773" t="s">
        <v>11665</v>
      </c>
      <c r="L4773" t="s">
        <v>7170</v>
      </c>
      <c r="M4773" t="s">
        <v>783</v>
      </c>
      <c r="N4773">
        <v>43207</v>
      </c>
      <c r="O4773" t="s">
        <v>70</v>
      </c>
      <c r="Q4773" t="s">
        <v>11666</v>
      </c>
      <c r="S4773" t="s">
        <v>72</v>
      </c>
      <c r="T4773" t="s">
        <v>7052</v>
      </c>
      <c r="U4773" t="s">
        <v>6798</v>
      </c>
      <c r="V4773" t="s">
        <v>6799</v>
      </c>
      <c r="W4773" t="s">
        <v>783</v>
      </c>
      <c r="X4773" t="s">
        <v>93</v>
      </c>
      <c r="Y4773" t="str">
        <f>"37-3011"</f>
        <v>37-3011</v>
      </c>
      <c r="Z4773" t="s">
        <v>94</v>
      </c>
      <c r="AA4773">
        <v>561730</v>
      </c>
      <c r="AB4773">
        <v>6</v>
      </c>
      <c r="AC4773">
        <v>6</v>
      </c>
      <c r="AD4773" t="s">
        <v>79</v>
      </c>
      <c r="AE4773" t="s">
        <v>95</v>
      </c>
      <c r="AF4773">
        <v>40</v>
      </c>
      <c r="AG4773" s="4">
        <v>0.375</v>
      </c>
      <c r="AH4773" s="4">
        <v>0.70833333333333337</v>
      </c>
      <c r="AI4773" s="5">
        <v>13.83</v>
      </c>
      <c r="AJ4773">
        <v>20.75</v>
      </c>
      <c r="AK4773">
        <v>20.75</v>
      </c>
      <c r="AL4773" t="s">
        <v>81</v>
      </c>
      <c r="AM4773" t="s">
        <v>72</v>
      </c>
      <c r="AN4773">
        <v>6</v>
      </c>
      <c r="AO4773" t="s">
        <v>83</v>
      </c>
      <c r="AR4773" t="s">
        <v>82</v>
      </c>
      <c r="AT4773" t="s">
        <v>82</v>
      </c>
      <c r="AW4773" t="s">
        <v>72</v>
      </c>
      <c r="AX4773">
        <v>24</v>
      </c>
      <c r="AY4773" t="s">
        <v>7170</v>
      </c>
      <c r="AZ4773" t="s">
        <v>2675</v>
      </c>
      <c r="BA4773" t="s">
        <v>783</v>
      </c>
      <c r="BB4773">
        <v>43207</v>
      </c>
      <c r="BC4773" t="s">
        <v>79</v>
      </c>
      <c r="BH4773" t="s">
        <v>11665</v>
      </c>
      <c r="BJ4773">
        <v>352158712</v>
      </c>
    </row>
    <row r="4774" spans="1:62" x14ac:dyDescent="0.25">
      <c r="A4774" t="s">
        <v>11863</v>
      </c>
      <c r="B4774" s="2">
        <v>43521</v>
      </c>
      <c r="C4774" t="s">
        <v>63</v>
      </c>
      <c r="D4774" s="3">
        <v>43472.384993680556</v>
      </c>
      <c r="E4774" t="s">
        <v>64</v>
      </c>
      <c r="F4774" s="2">
        <v>43556</v>
      </c>
      <c r="G4774" s="2">
        <v>43800</v>
      </c>
      <c r="H4774" t="s">
        <v>11864</v>
      </c>
      <c r="J4774" t="s">
        <v>11865</v>
      </c>
      <c r="L4774" t="s">
        <v>11866</v>
      </c>
      <c r="M4774" t="s">
        <v>844</v>
      </c>
      <c r="N4774">
        <v>60073</v>
      </c>
      <c r="O4774" t="s">
        <v>70</v>
      </c>
      <c r="Q4774" t="s">
        <v>11867</v>
      </c>
      <c r="S4774" t="s">
        <v>72</v>
      </c>
      <c r="T4774" t="s">
        <v>7389</v>
      </c>
      <c r="U4774" t="s">
        <v>7390</v>
      </c>
      <c r="V4774" t="s">
        <v>7391</v>
      </c>
      <c r="W4774" t="s">
        <v>844</v>
      </c>
      <c r="X4774" t="s">
        <v>2708</v>
      </c>
      <c r="Y4774" t="str">
        <f>"37-3011"</f>
        <v>37-3011</v>
      </c>
      <c r="Z4774" t="s">
        <v>94</v>
      </c>
      <c r="AA4774">
        <v>561730</v>
      </c>
      <c r="AB4774">
        <v>2</v>
      </c>
      <c r="AC4774">
        <v>2</v>
      </c>
      <c r="AD4774" t="s">
        <v>79</v>
      </c>
      <c r="AE4774" t="s">
        <v>80</v>
      </c>
      <c r="AF4774">
        <v>40</v>
      </c>
      <c r="AG4774" s="4">
        <v>0.375</v>
      </c>
      <c r="AH4774" s="4">
        <v>0.70833333333333337</v>
      </c>
      <c r="AI4774" s="5">
        <v>15.59</v>
      </c>
      <c r="AL4774" t="s">
        <v>81</v>
      </c>
      <c r="AM4774" t="s">
        <v>82</v>
      </c>
      <c r="AO4774" t="s">
        <v>83</v>
      </c>
      <c r="AP4774" t="s">
        <v>67</v>
      </c>
      <c r="AQ4774" t="s">
        <v>67</v>
      </c>
      <c r="AR4774" t="s">
        <v>82</v>
      </c>
      <c r="AT4774" t="s">
        <v>82</v>
      </c>
      <c r="AW4774" t="s">
        <v>72</v>
      </c>
      <c r="AX4774">
        <v>1</v>
      </c>
      <c r="AY4774" t="s">
        <v>11866</v>
      </c>
      <c r="AZ4774" t="s">
        <v>930</v>
      </c>
      <c r="BA4774" t="s">
        <v>844</v>
      </c>
      <c r="BB4774">
        <v>60073</v>
      </c>
      <c r="BC4774" t="s">
        <v>79</v>
      </c>
      <c r="BH4774" t="s">
        <v>11865</v>
      </c>
      <c r="BJ4774">
        <v>364533590</v>
      </c>
    </row>
    <row r="4775" spans="1:62" x14ac:dyDescent="0.25">
      <c r="A4775" t="s">
        <v>12051</v>
      </c>
      <c r="B4775" s="2">
        <v>43521</v>
      </c>
      <c r="C4775" t="s">
        <v>63</v>
      </c>
      <c r="D4775" s="3">
        <v>43472.389027534722</v>
      </c>
      <c r="E4775" t="s">
        <v>117</v>
      </c>
      <c r="H4775" t="s">
        <v>12052</v>
      </c>
      <c r="J4775" t="s">
        <v>12053</v>
      </c>
      <c r="L4775" t="s">
        <v>7387</v>
      </c>
      <c r="M4775" t="s">
        <v>844</v>
      </c>
      <c r="N4775">
        <v>60060</v>
      </c>
      <c r="O4775" t="s">
        <v>70</v>
      </c>
      <c r="Q4775" t="s">
        <v>12054</v>
      </c>
      <c r="S4775" t="s">
        <v>72</v>
      </c>
      <c r="T4775" t="s">
        <v>7389</v>
      </c>
      <c r="U4775" t="s">
        <v>7390</v>
      </c>
      <c r="V4775" t="s">
        <v>7391</v>
      </c>
      <c r="W4775" t="s">
        <v>844</v>
      </c>
      <c r="X4775" t="s">
        <v>2708</v>
      </c>
      <c r="Y4775" t="str">
        <f>"37-3011"</f>
        <v>37-3011</v>
      </c>
      <c r="Z4775" t="s">
        <v>94</v>
      </c>
      <c r="AA4775">
        <v>561730</v>
      </c>
      <c r="AB4775">
        <v>3</v>
      </c>
      <c r="AD4775" t="s">
        <v>79</v>
      </c>
      <c r="AE4775" t="s">
        <v>80</v>
      </c>
      <c r="AF4775">
        <v>40</v>
      </c>
      <c r="AG4775" s="4">
        <v>0.375</v>
      </c>
      <c r="AH4775" s="4">
        <v>0.70833333333333337</v>
      </c>
      <c r="AI4775" s="5">
        <v>15.59</v>
      </c>
      <c r="AL4775" t="s">
        <v>81</v>
      </c>
      <c r="AM4775" t="s">
        <v>82</v>
      </c>
      <c r="AO4775" t="s">
        <v>83</v>
      </c>
      <c r="AR4775" t="s">
        <v>82</v>
      </c>
      <c r="AT4775" t="s">
        <v>82</v>
      </c>
      <c r="AW4775" t="s">
        <v>72</v>
      </c>
      <c r="AX4775">
        <v>1</v>
      </c>
      <c r="AY4775" t="s">
        <v>7387</v>
      </c>
      <c r="AZ4775" t="s">
        <v>930</v>
      </c>
      <c r="BA4775" t="s">
        <v>844</v>
      </c>
      <c r="BB4775">
        <v>60060</v>
      </c>
      <c r="BC4775" t="s">
        <v>79</v>
      </c>
      <c r="BH4775" t="s">
        <v>12053</v>
      </c>
      <c r="BJ4775">
        <v>412108045</v>
      </c>
    </row>
    <row r="4776" spans="1:62" x14ac:dyDescent="0.25">
      <c r="A4776" t="s">
        <v>12286</v>
      </c>
      <c r="B4776" s="2">
        <v>43521</v>
      </c>
      <c r="C4776" t="s">
        <v>63</v>
      </c>
      <c r="D4776" s="3">
        <v>43472.388951134257</v>
      </c>
      <c r="E4776" t="s">
        <v>64</v>
      </c>
      <c r="F4776" s="2">
        <v>43556</v>
      </c>
      <c r="G4776" s="2">
        <v>43799</v>
      </c>
      <c r="H4776" t="s">
        <v>12287</v>
      </c>
      <c r="I4776" t="s">
        <v>12288</v>
      </c>
      <c r="J4776" t="s">
        <v>11665</v>
      </c>
      <c r="L4776" t="s">
        <v>7170</v>
      </c>
      <c r="M4776" t="s">
        <v>783</v>
      </c>
      <c r="N4776">
        <v>43207</v>
      </c>
      <c r="O4776" t="s">
        <v>70</v>
      </c>
      <c r="Q4776" t="s">
        <v>11666</v>
      </c>
      <c r="S4776" t="s">
        <v>72</v>
      </c>
      <c r="T4776" t="s">
        <v>7052</v>
      </c>
      <c r="U4776" t="s">
        <v>6798</v>
      </c>
      <c r="V4776" t="s">
        <v>6799</v>
      </c>
      <c r="W4776" t="s">
        <v>783</v>
      </c>
      <c r="X4776" t="s">
        <v>12289</v>
      </c>
      <c r="Y4776" t="str">
        <f>"37-3011"</f>
        <v>37-3011</v>
      </c>
      <c r="Z4776" t="s">
        <v>94</v>
      </c>
      <c r="AA4776">
        <v>561730</v>
      </c>
      <c r="AB4776">
        <v>4</v>
      </c>
      <c r="AC4776">
        <v>4</v>
      </c>
      <c r="AD4776" t="s">
        <v>79</v>
      </c>
      <c r="AE4776" t="s">
        <v>95</v>
      </c>
      <c r="AF4776">
        <v>40</v>
      </c>
      <c r="AG4776" s="4">
        <v>0.375</v>
      </c>
      <c r="AH4776" s="4">
        <v>0.70833333333333337</v>
      </c>
      <c r="AI4776" s="5">
        <v>13.83</v>
      </c>
      <c r="AJ4776">
        <v>20.75</v>
      </c>
      <c r="AK4776">
        <v>20.75</v>
      </c>
      <c r="AL4776" t="s">
        <v>81</v>
      </c>
      <c r="AM4776" t="s">
        <v>72</v>
      </c>
      <c r="AN4776">
        <v>4</v>
      </c>
      <c r="AO4776" t="s">
        <v>83</v>
      </c>
      <c r="AR4776" t="s">
        <v>82</v>
      </c>
      <c r="AT4776" t="s">
        <v>82</v>
      </c>
      <c r="AW4776" t="s">
        <v>72</v>
      </c>
      <c r="AX4776">
        <v>24</v>
      </c>
      <c r="AY4776" t="s">
        <v>7170</v>
      </c>
      <c r="AZ4776" t="s">
        <v>2675</v>
      </c>
      <c r="BA4776" t="s">
        <v>783</v>
      </c>
      <c r="BB4776">
        <v>43207</v>
      </c>
      <c r="BC4776" t="s">
        <v>79</v>
      </c>
      <c r="BH4776" t="s">
        <v>11665</v>
      </c>
      <c r="BJ4776">
        <v>311582621</v>
      </c>
    </row>
    <row r="4777" spans="1:62" x14ac:dyDescent="0.25">
      <c r="A4777" t="s">
        <v>12895</v>
      </c>
      <c r="B4777" s="2">
        <v>43521</v>
      </c>
      <c r="C4777" t="s">
        <v>63</v>
      </c>
      <c r="D4777" s="3">
        <v>43472.384601770835</v>
      </c>
      <c r="E4777" t="s">
        <v>64</v>
      </c>
      <c r="F4777" s="2">
        <v>43556</v>
      </c>
      <c r="G4777" s="2">
        <v>43788</v>
      </c>
      <c r="H4777" t="s">
        <v>3902</v>
      </c>
      <c r="I4777" t="s">
        <v>3903</v>
      </c>
      <c r="J4777" t="s">
        <v>3904</v>
      </c>
      <c r="K4777" t="s">
        <v>3905</v>
      </c>
      <c r="L4777" t="s">
        <v>3906</v>
      </c>
      <c r="M4777" t="s">
        <v>783</v>
      </c>
      <c r="N4777">
        <v>43064</v>
      </c>
      <c r="O4777" t="s">
        <v>70</v>
      </c>
      <c r="Q4777" t="s">
        <v>3907</v>
      </c>
      <c r="S4777" t="s">
        <v>72</v>
      </c>
      <c r="T4777" t="s">
        <v>102</v>
      </c>
      <c r="U4777" t="s">
        <v>1425</v>
      </c>
      <c r="V4777" t="s">
        <v>2470</v>
      </c>
      <c r="W4777" t="s">
        <v>105</v>
      </c>
      <c r="X4777" t="s">
        <v>106</v>
      </c>
      <c r="Y4777" t="str">
        <f>"37-3011"</f>
        <v>37-3011</v>
      </c>
      <c r="Z4777" t="s">
        <v>94</v>
      </c>
      <c r="AA4777">
        <v>54132</v>
      </c>
      <c r="AB4777">
        <v>54</v>
      </c>
      <c r="AC4777">
        <v>54</v>
      </c>
      <c r="AD4777" t="s">
        <v>79</v>
      </c>
      <c r="AE4777" t="s">
        <v>95</v>
      </c>
      <c r="AF4777">
        <v>35</v>
      </c>
      <c r="AG4777" s="4">
        <v>0.3125</v>
      </c>
      <c r="AH4777" s="4">
        <v>0.70833333333333337</v>
      </c>
      <c r="AI4777" s="5">
        <v>13.83</v>
      </c>
      <c r="AJ4777">
        <v>20.75</v>
      </c>
      <c r="AK4777">
        <v>20.75</v>
      </c>
      <c r="AL4777" t="s">
        <v>81</v>
      </c>
      <c r="AM4777" t="s">
        <v>82</v>
      </c>
      <c r="AO4777" t="s">
        <v>83</v>
      </c>
      <c r="AR4777" t="s">
        <v>82</v>
      </c>
      <c r="AT4777" t="s">
        <v>82</v>
      </c>
      <c r="AW4777" t="s">
        <v>82</v>
      </c>
      <c r="AY4777" t="s">
        <v>3906</v>
      </c>
      <c r="AZ4777" t="s">
        <v>3908</v>
      </c>
      <c r="BA4777" t="s">
        <v>783</v>
      </c>
      <c r="BB4777">
        <v>43064</v>
      </c>
      <c r="BC4777" t="s">
        <v>79</v>
      </c>
      <c r="BH4777" t="s">
        <v>3904</v>
      </c>
      <c r="BJ4777">
        <v>311386050</v>
      </c>
    </row>
    <row r="4778" spans="1:62" x14ac:dyDescent="0.25">
      <c r="A4778" t="s">
        <v>12930</v>
      </c>
      <c r="B4778" s="2">
        <v>43521</v>
      </c>
      <c r="C4778" t="s">
        <v>63</v>
      </c>
      <c r="D4778" s="3">
        <v>43472.385829409723</v>
      </c>
      <c r="E4778" t="s">
        <v>64</v>
      </c>
      <c r="F4778" s="2">
        <v>43556</v>
      </c>
      <c r="G4778" s="2">
        <v>43809</v>
      </c>
      <c r="H4778" t="s">
        <v>12931</v>
      </c>
      <c r="I4778" t="s">
        <v>130</v>
      </c>
      <c r="J4778" t="s">
        <v>12932</v>
      </c>
      <c r="K4778" t="s">
        <v>130</v>
      </c>
      <c r="L4778" t="s">
        <v>2434</v>
      </c>
      <c r="M4778" t="s">
        <v>147</v>
      </c>
      <c r="N4778">
        <v>19355</v>
      </c>
      <c r="O4778" t="s">
        <v>70</v>
      </c>
      <c r="P4778" t="s">
        <v>130</v>
      </c>
      <c r="Q4778" t="s">
        <v>12933</v>
      </c>
      <c r="R4778">
        <v>0</v>
      </c>
      <c r="S4778" t="s">
        <v>72</v>
      </c>
      <c r="T4778" t="s">
        <v>4802</v>
      </c>
      <c r="U4778" t="s">
        <v>4803</v>
      </c>
      <c r="V4778" t="s">
        <v>4804</v>
      </c>
      <c r="W4778" t="s">
        <v>147</v>
      </c>
      <c r="X4778" t="s">
        <v>94</v>
      </c>
      <c r="Y4778" t="str">
        <f>"37-3011"</f>
        <v>37-3011</v>
      </c>
      <c r="Z4778" t="s">
        <v>94</v>
      </c>
      <c r="AA4778">
        <v>561730</v>
      </c>
      <c r="AB4778">
        <v>5</v>
      </c>
      <c r="AC4778">
        <v>5</v>
      </c>
      <c r="AD4778" t="s">
        <v>79</v>
      </c>
      <c r="AE4778" t="s">
        <v>80</v>
      </c>
      <c r="AF4778">
        <v>40</v>
      </c>
      <c r="AG4778" s="4">
        <v>0.29166666666666669</v>
      </c>
      <c r="AH4778" s="4">
        <v>0.64583333333333337</v>
      </c>
      <c r="AI4778" s="5">
        <v>15.73</v>
      </c>
      <c r="AJ4778">
        <v>23.6</v>
      </c>
      <c r="AL4778" t="s">
        <v>81</v>
      </c>
      <c r="AM4778" t="s">
        <v>82</v>
      </c>
      <c r="AO4778" t="s">
        <v>83</v>
      </c>
      <c r="AP4778" t="s">
        <v>67</v>
      </c>
      <c r="AQ4778" t="s">
        <v>130</v>
      </c>
      <c r="AR4778" t="s">
        <v>82</v>
      </c>
      <c r="AT4778" t="s">
        <v>82</v>
      </c>
      <c r="AW4778" t="s">
        <v>72</v>
      </c>
      <c r="AX4778">
        <v>3</v>
      </c>
      <c r="AY4778" t="s">
        <v>2434</v>
      </c>
      <c r="AZ4778" t="s">
        <v>1310</v>
      </c>
      <c r="BA4778" t="s">
        <v>147</v>
      </c>
      <c r="BB4778">
        <v>19335</v>
      </c>
      <c r="BC4778" t="s">
        <v>79</v>
      </c>
      <c r="BH4778" t="s">
        <v>12934</v>
      </c>
      <c r="BI4778" t="s">
        <v>130</v>
      </c>
      <c r="BJ4778">
        <v>463169286</v>
      </c>
    </row>
    <row r="4779" spans="1:62" x14ac:dyDescent="0.25">
      <c r="A4779" t="s">
        <v>13148</v>
      </c>
      <c r="B4779" s="2">
        <v>43521</v>
      </c>
      <c r="C4779" t="s">
        <v>63</v>
      </c>
      <c r="D4779" s="3">
        <v>43472.388726122685</v>
      </c>
      <c r="E4779" t="s">
        <v>117</v>
      </c>
      <c r="H4779" t="s">
        <v>13149</v>
      </c>
      <c r="I4779" t="s">
        <v>130</v>
      </c>
      <c r="J4779" t="s">
        <v>13150</v>
      </c>
      <c r="K4779" t="s">
        <v>130</v>
      </c>
      <c r="L4779" t="s">
        <v>13151</v>
      </c>
      <c r="M4779" t="s">
        <v>714</v>
      </c>
      <c r="N4779">
        <v>71369</v>
      </c>
      <c r="O4779" t="s">
        <v>70</v>
      </c>
      <c r="P4779" t="s">
        <v>130</v>
      </c>
      <c r="Q4779" t="s">
        <v>13152</v>
      </c>
      <c r="S4779" t="s">
        <v>72</v>
      </c>
      <c r="T4779" t="s">
        <v>4981</v>
      </c>
      <c r="U4779" t="s">
        <v>4982</v>
      </c>
      <c r="V4779" t="s">
        <v>4983</v>
      </c>
      <c r="W4779" t="s">
        <v>714</v>
      </c>
      <c r="X4779" t="s">
        <v>1197</v>
      </c>
      <c r="Y4779" t="str">
        <f>"47-2061"</f>
        <v>47-2061</v>
      </c>
      <c r="Z4779" t="s">
        <v>326</v>
      </c>
      <c r="AA4779">
        <v>238140</v>
      </c>
      <c r="AB4779">
        <v>7</v>
      </c>
      <c r="AD4779" t="s">
        <v>79</v>
      </c>
      <c r="AE4779" t="s">
        <v>95</v>
      </c>
      <c r="AF4779">
        <v>40</v>
      </c>
      <c r="AG4779" s="4">
        <v>0.29166666666666669</v>
      </c>
      <c r="AH4779" s="4">
        <v>0.66666666666666663</v>
      </c>
      <c r="AI4779" s="5">
        <v>12.22</v>
      </c>
      <c r="AJ4779">
        <v>18.329999999999998</v>
      </c>
      <c r="AK4779">
        <v>18.329999999999998</v>
      </c>
      <c r="AL4779" t="s">
        <v>81</v>
      </c>
      <c r="AM4779" t="s">
        <v>82</v>
      </c>
      <c r="AO4779" t="s">
        <v>83</v>
      </c>
      <c r="AP4779" t="s">
        <v>130</v>
      </c>
      <c r="AQ4779" t="s">
        <v>130</v>
      </c>
      <c r="AR4779" t="s">
        <v>82</v>
      </c>
      <c r="AT4779" t="s">
        <v>82</v>
      </c>
      <c r="AW4779" t="s">
        <v>72</v>
      </c>
      <c r="AX4779">
        <v>3</v>
      </c>
      <c r="AY4779" t="s">
        <v>13151</v>
      </c>
      <c r="AZ4779" t="s">
        <v>13153</v>
      </c>
      <c r="BA4779" t="s">
        <v>714</v>
      </c>
      <c r="BB4779">
        <v>71369</v>
      </c>
      <c r="BC4779" t="s">
        <v>79</v>
      </c>
      <c r="BH4779" t="s">
        <v>13150</v>
      </c>
      <c r="BI4779" t="s">
        <v>130</v>
      </c>
      <c r="BJ4779">
        <v>205485471</v>
      </c>
    </row>
    <row r="4780" spans="1:62" x14ac:dyDescent="0.25">
      <c r="A4780" t="s">
        <v>13244</v>
      </c>
      <c r="B4780" s="2">
        <v>43521</v>
      </c>
      <c r="C4780" t="s">
        <v>63</v>
      </c>
      <c r="D4780" s="3">
        <v>43472.384341840276</v>
      </c>
      <c r="E4780" t="s">
        <v>64</v>
      </c>
      <c r="F4780" s="2">
        <v>43556</v>
      </c>
      <c r="G4780" s="2">
        <v>43800</v>
      </c>
      <c r="H4780" t="s">
        <v>13245</v>
      </c>
      <c r="J4780" t="s">
        <v>13246</v>
      </c>
      <c r="L4780" t="s">
        <v>13247</v>
      </c>
      <c r="M4780" t="s">
        <v>783</v>
      </c>
      <c r="N4780">
        <v>44137</v>
      </c>
      <c r="O4780" t="s">
        <v>70</v>
      </c>
      <c r="P4780" t="s">
        <v>67</v>
      </c>
      <c r="Q4780" t="s">
        <v>13248</v>
      </c>
      <c r="S4780" t="s">
        <v>72</v>
      </c>
      <c r="T4780" t="s">
        <v>3410</v>
      </c>
      <c r="U4780" t="s">
        <v>3411</v>
      </c>
      <c r="V4780" t="s">
        <v>3412</v>
      </c>
      <c r="W4780" t="s">
        <v>783</v>
      </c>
      <c r="X4780" t="s">
        <v>106</v>
      </c>
      <c r="Y4780" t="str">
        <f>"37-3011"</f>
        <v>37-3011</v>
      </c>
      <c r="Z4780" t="s">
        <v>94</v>
      </c>
      <c r="AA4780">
        <v>561730</v>
      </c>
      <c r="AB4780">
        <v>10</v>
      </c>
      <c r="AC4780">
        <v>10</v>
      </c>
      <c r="AD4780" t="s">
        <v>79</v>
      </c>
      <c r="AE4780" t="s">
        <v>80</v>
      </c>
      <c r="AF4780">
        <v>40</v>
      </c>
      <c r="AG4780" s="4">
        <v>0.25</v>
      </c>
      <c r="AH4780" s="4">
        <v>0.625</v>
      </c>
      <c r="AI4780" s="5">
        <v>13.7</v>
      </c>
      <c r="AJ4780">
        <v>20.55</v>
      </c>
      <c r="AL4780" t="s">
        <v>81</v>
      </c>
      <c r="AM4780" t="s">
        <v>82</v>
      </c>
      <c r="AO4780" t="s">
        <v>83</v>
      </c>
      <c r="AR4780" t="s">
        <v>82</v>
      </c>
      <c r="AT4780" t="s">
        <v>82</v>
      </c>
      <c r="AW4780" t="s">
        <v>82</v>
      </c>
      <c r="AY4780" t="s">
        <v>13247</v>
      </c>
      <c r="AZ4780" t="s">
        <v>7299</v>
      </c>
      <c r="BA4780" t="s">
        <v>783</v>
      </c>
      <c r="BB4780">
        <v>44137</v>
      </c>
      <c r="BC4780" t="s">
        <v>79</v>
      </c>
      <c r="BH4780" t="s">
        <v>13249</v>
      </c>
      <c r="BJ4780">
        <v>300044887</v>
      </c>
    </row>
    <row r="4781" spans="1:62" x14ac:dyDescent="0.25">
      <c r="A4781" t="s">
        <v>13270</v>
      </c>
      <c r="B4781" s="2">
        <v>43521</v>
      </c>
      <c r="C4781" t="s">
        <v>63</v>
      </c>
      <c r="D4781" s="3">
        <v>43472.383895567131</v>
      </c>
      <c r="E4781" t="s">
        <v>282</v>
      </c>
      <c r="F4781" s="2">
        <v>43556</v>
      </c>
      <c r="G4781" s="2">
        <v>43769</v>
      </c>
      <c r="H4781" t="s">
        <v>13271</v>
      </c>
      <c r="I4781" t="s">
        <v>67</v>
      </c>
      <c r="J4781" t="s">
        <v>13272</v>
      </c>
      <c r="K4781" t="s">
        <v>67</v>
      </c>
      <c r="L4781" t="s">
        <v>11506</v>
      </c>
      <c r="M4781" t="s">
        <v>774</v>
      </c>
      <c r="N4781">
        <v>80525</v>
      </c>
      <c r="O4781" t="s">
        <v>70</v>
      </c>
      <c r="P4781" t="s">
        <v>67</v>
      </c>
      <c r="Q4781" t="s">
        <v>13273</v>
      </c>
      <c r="S4781" t="s">
        <v>72</v>
      </c>
      <c r="T4781" t="s">
        <v>938</v>
      </c>
      <c r="U4781" t="s">
        <v>1057</v>
      </c>
      <c r="V4781" t="s">
        <v>998</v>
      </c>
      <c r="W4781" t="s">
        <v>774</v>
      </c>
      <c r="X4781" t="s">
        <v>106</v>
      </c>
      <c r="Y4781" t="str">
        <f>"37-3011"</f>
        <v>37-3011</v>
      </c>
      <c r="Z4781" t="s">
        <v>94</v>
      </c>
      <c r="AA4781">
        <v>561730</v>
      </c>
      <c r="AB4781">
        <v>14</v>
      </c>
      <c r="AC4781">
        <v>11</v>
      </c>
      <c r="AD4781" t="s">
        <v>79</v>
      </c>
      <c r="AE4781" t="s">
        <v>95</v>
      </c>
      <c r="AF4781">
        <v>35</v>
      </c>
      <c r="AG4781" s="4">
        <v>0.29166666666666669</v>
      </c>
      <c r="AH4781" s="4">
        <v>0.70833333333333337</v>
      </c>
      <c r="AI4781" s="5">
        <v>16.07</v>
      </c>
      <c r="AJ4781">
        <v>24.11</v>
      </c>
      <c r="AK4781">
        <v>24.11</v>
      </c>
      <c r="AL4781" t="s">
        <v>81</v>
      </c>
      <c r="AM4781" t="s">
        <v>82</v>
      </c>
      <c r="AO4781" t="s">
        <v>83</v>
      </c>
      <c r="AP4781" t="s">
        <v>67</v>
      </c>
      <c r="AQ4781" t="s">
        <v>67</v>
      </c>
      <c r="AR4781" t="s">
        <v>82</v>
      </c>
      <c r="AT4781" t="s">
        <v>82</v>
      </c>
      <c r="AW4781" t="s">
        <v>82</v>
      </c>
      <c r="AY4781" t="s">
        <v>11506</v>
      </c>
      <c r="AZ4781" t="s">
        <v>3399</v>
      </c>
      <c r="BA4781" t="s">
        <v>774</v>
      </c>
      <c r="BB4781">
        <v>80525</v>
      </c>
      <c r="BC4781" t="s">
        <v>79</v>
      </c>
      <c r="BH4781" t="s">
        <v>13272</v>
      </c>
      <c r="BI4781" t="s">
        <v>67</v>
      </c>
      <c r="BJ4781">
        <v>320222157</v>
      </c>
    </row>
    <row r="4782" spans="1:62" x14ac:dyDescent="0.25">
      <c r="A4782" t="s">
        <v>13357</v>
      </c>
      <c r="B4782" s="2">
        <v>43521</v>
      </c>
      <c r="C4782" t="s">
        <v>63</v>
      </c>
      <c r="D4782" s="3">
        <v>43472.387202094906</v>
      </c>
      <c r="E4782" t="s">
        <v>64</v>
      </c>
      <c r="F4782" s="2">
        <v>43556</v>
      </c>
      <c r="G4782" s="2">
        <v>43799</v>
      </c>
      <c r="H4782" t="s">
        <v>13358</v>
      </c>
      <c r="I4782" t="s">
        <v>67</v>
      </c>
      <c r="J4782" t="s">
        <v>13359</v>
      </c>
      <c r="K4782" t="s">
        <v>67</v>
      </c>
      <c r="L4782" t="s">
        <v>13360</v>
      </c>
      <c r="M4782" t="s">
        <v>774</v>
      </c>
      <c r="N4782">
        <v>80401</v>
      </c>
      <c r="O4782" t="s">
        <v>70</v>
      </c>
      <c r="P4782" t="s">
        <v>67</v>
      </c>
      <c r="Q4782" t="s">
        <v>13361</v>
      </c>
      <c r="S4782" t="s">
        <v>72</v>
      </c>
      <c r="T4782" t="s">
        <v>6285</v>
      </c>
      <c r="U4782" t="s">
        <v>6286</v>
      </c>
      <c r="V4782" t="s">
        <v>6287</v>
      </c>
      <c r="W4782" t="s">
        <v>774</v>
      </c>
      <c r="X4782" t="s">
        <v>94</v>
      </c>
      <c r="Y4782" t="str">
        <f>"37-3011"</f>
        <v>37-3011</v>
      </c>
      <c r="Z4782" t="s">
        <v>94</v>
      </c>
      <c r="AA4782">
        <v>561730</v>
      </c>
      <c r="AB4782">
        <v>5</v>
      </c>
      <c r="AC4782">
        <v>5</v>
      </c>
      <c r="AD4782" t="s">
        <v>79</v>
      </c>
      <c r="AE4782" t="s">
        <v>80</v>
      </c>
      <c r="AF4782">
        <v>40</v>
      </c>
      <c r="AG4782" s="4">
        <v>0.29166666666666669</v>
      </c>
      <c r="AH4782" s="4">
        <v>0.625</v>
      </c>
      <c r="AI4782" s="5">
        <v>16.07</v>
      </c>
      <c r="AJ4782">
        <v>24.1</v>
      </c>
      <c r="AK4782">
        <v>27.1</v>
      </c>
      <c r="AL4782" t="s">
        <v>81</v>
      </c>
      <c r="AM4782" t="s">
        <v>82</v>
      </c>
      <c r="AO4782" t="s">
        <v>83</v>
      </c>
      <c r="AP4782" t="s">
        <v>67</v>
      </c>
      <c r="AQ4782" t="s">
        <v>67</v>
      </c>
      <c r="AR4782" t="s">
        <v>82</v>
      </c>
      <c r="AT4782" t="s">
        <v>82</v>
      </c>
      <c r="AW4782" t="s">
        <v>82</v>
      </c>
      <c r="AY4782" t="s">
        <v>13362</v>
      </c>
      <c r="AZ4782" t="s">
        <v>713</v>
      </c>
      <c r="BA4782" t="s">
        <v>774</v>
      </c>
      <c r="BB4782">
        <v>80401</v>
      </c>
      <c r="BC4782" t="s">
        <v>79</v>
      </c>
      <c r="BH4782" t="s">
        <v>13363</v>
      </c>
      <c r="BI4782" t="s">
        <v>67</v>
      </c>
      <c r="BJ4782">
        <v>421653674</v>
      </c>
    </row>
    <row r="4783" spans="1:62" x14ac:dyDescent="0.25">
      <c r="A4783" t="s">
        <v>13398</v>
      </c>
      <c r="B4783" s="2">
        <v>43521</v>
      </c>
      <c r="C4783" t="s">
        <v>63</v>
      </c>
      <c r="D4783" s="3">
        <v>43472.387805763887</v>
      </c>
      <c r="E4783" t="s">
        <v>64</v>
      </c>
      <c r="F4783" s="2">
        <v>43556</v>
      </c>
      <c r="G4783" s="2">
        <v>43769</v>
      </c>
      <c r="H4783" t="s">
        <v>13399</v>
      </c>
      <c r="I4783" t="s">
        <v>67</v>
      </c>
      <c r="J4783" t="s">
        <v>13400</v>
      </c>
      <c r="K4783" t="s">
        <v>67</v>
      </c>
      <c r="L4783" t="s">
        <v>13401</v>
      </c>
      <c r="M4783" t="s">
        <v>774</v>
      </c>
      <c r="N4783">
        <v>80602</v>
      </c>
      <c r="O4783" t="s">
        <v>70</v>
      </c>
      <c r="P4783" t="s">
        <v>67</v>
      </c>
      <c r="Q4783" t="s">
        <v>13402</v>
      </c>
      <c r="S4783" t="s">
        <v>72</v>
      </c>
      <c r="T4783" t="s">
        <v>6285</v>
      </c>
      <c r="U4783" t="s">
        <v>6286</v>
      </c>
      <c r="V4783" t="s">
        <v>6287</v>
      </c>
      <c r="W4783" t="s">
        <v>774</v>
      </c>
      <c r="X4783" t="s">
        <v>94</v>
      </c>
      <c r="Y4783" t="str">
        <f>"37-3011"</f>
        <v>37-3011</v>
      </c>
      <c r="Z4783" t="s">
        <v>94</v>
      </c>
      <c r="AA4783">
        <v>561730</v>
      </c>
      <c r="AB4783">
        <v>23</v>
      </c>
      <c r="AC4783">
        <v>23</v>
      </c>
      <c r="AD4783" t="s">
        <v>79</v>
      </c>
      <c r="AE4783" t="s">
        <v>80</v>
      </c>
      <c r="AF4783">
        <v>40</v>
      </c>
      <c r="AG4783" s="4">
        <v>0.3125</v>
      </c>
      <c r="AH4783" s="4">
        <v>0.66666666666666663</v>
      </c>
      <c r="AI4783" s="5">
        <v>16.07</v>
      </c>
      <c r="AJ4783">
        <v>24.1</v>
      </c>
      <c r="AK4783">
        <v>27.1</v>
      </c>
      <c r="AL4783" t="s">
        <v>81</v>
      </c>
      <c r="AM4783" t="s">
        <v>82</v>
      </c>
      <c r="AO4783" t="s">
        <v>83</v>
      </c>
      <c r="AP4783" t="s">
        <v>67</v>
      </c>
      <c r="AQ4783" t="s">
        <v>67</v>
      </c>
      <c r="AR4783" t="s">
        <v>82</v>
      </c>
      <c r="AT4783" t="s">
        <v>82</v>
      </c>
      <c r="AW4783" t="s">
        <v>82</v>
      </c>
      <c r="AY4783" t="s">
        <v>13401</v>
      </c>
      <c r="AZ4783" t="s">
        <v>13403</v>
      </c>
      <c r="BA4783" t="s">
        <v>774</v>
      </c>
      <c r="BB4783">
        <v>80602</v>
      </c>
      <c r="BC4783" t="s">
        <v>79</v>
      </c>
      <c r="BH4783" t="s">
        <v>13400</v>
      </c>
      <c r="BI4783" t="s">
        <v>67</v>
      </c>
      <c r="BJ4783">
        <v>901015109</v>
      </c>
    </row>
    <row r="4784" spans="1:62" x14ac:dyDescent="0.25">
      <c r="A4784" t="s">
        <v>13416</v>
      </c>
      <c r="B4784" s="2">
        <v>43521</v>
      </c>
      <c r="C4784" t="s">
        <v>63</v>
      </c>
      <c r="D4784" s="3">
        <v>43472.389505729167</v>
      </c>
      <c r="E4784" t="s">
        <v>64</v>
      </c>
      <c r="F4784" s="2">
        <v>43556</v>
      </c>
      <c r="G4784" s="2">
        <v>43812</v>
      </c>
      <c r="H4784" t="s">
        <v>13417</v>
      </c>
      <c r="I4784" t="s">
        <v>67</v>
      </c>
      <c r="J4784" t="s">
        <v>13418</v>
      </c>
      <c r="K4784" t="s">
        <v>67</v>
      </c>
      <c r="L4784" t="s">
        <v>13419</v>
      </c>
      <c r="M4784" t="s">
        <v>774</v>
      </c>
      <c r="N4784">
        <v>80233</v>
      </c>
      <c r="O4784" t="s">
        <v>70</v>
      </c>
      <c r="P4784" t="s">
        <v>67</v>
      </c>
      <c r="Q4784" t="s">
        <v>13420</v>
      </c>
      <c r="S4784" t="s">
        <v>72</v>
      </c>
      <c r="T4784" t="s">
        <v>6285</v>
      </c>
      <c r="U4784" t="s">
        <v>6286</v>
      </c>
      <c r="V4784" t="s">
        <v>6287</v>
      </c>
      <c r="W4784" t="s">
        <v>774</v>
      </c>
      <c r="X4784" t="s">
        <v>3037</v>
      </c>
      <c r="Y4784" t="str">
        <f>"47-4091"</f>
        <v>47-4091</v>
      </c>
      <c r="Z4784" t="s">
        <v>3037</v>
      </c>
      <c r="AA4784">
        <v>238990</v>
      </c>
      <c r="AB4784">
        <v>13</v>
      </c>
      <c r="AC4784">
        <v>13</v>
      </c>
      <c r="AD4784" t="s">
        <v>79</v>
      </c>
      <c r="AE4784" t="s">
        <v>80</v>
      </c>
      <c r="AF4784">
        <v>40</v>
      </c>
      <c r="AG4784" s="4">
        <v>0.29166666666666669</v>
      </c>
      <c r="AH4784" s="4">
        <v>0.64583333333333337</v>
      </c>
      <c r="AI4784" s="5">
        <v>19.670000000000002</v>
      </c>
      <c r="AJ4784">
        <v>29.51</v>
      </c>
      <c r="AK4784">
        <v>33</v>
      </c>
      <c r="AL4784" t="s">
        <v>81</v>
      </c>
      <c r="AM4784" t="s">
        <v>82</v>
      </c>
      <c r="AO4784" t="s">
        <v>83</v>
      </c>
      <c r="AP4784" t="s">
        <v>67</v>
      </c>
      <c r="AQ4784" t="s">
        <v>67</v>
      </c>
      <c r="AR4784" t="s">
        <v>82</v>
      </c>
      <c r="AT4784" t="s">
        <v>82</v>
      </c>
      <c r="AW4784" t="s">
        <v>82</v>
      </c>
      <c r="AY4784" t="s">
        <v>7644</v>
      </c>
      <c r="AZ4784" t="s">
        <v>3364</v>
      </c>
      <c r="BA4784" t="s">
        <v>774</v>
      </c>
      <c r="BB4784">
        <v>80233</v>
      </c>
      <c r="BC4784" t="s">
        <v>79</v>
      </c>
      <c r="BH4784" t="s">
        <v>13421</v>
      </c>
      <c r="BI4784" t="s">
        <v>67</v>
      </c>
      <c r="BJ4784">
        <v>10593388</v>
      </c>
    </row>
    <row r="4785" spans="1:62" x14ac:dyDescent="0.25">
      <c r="A4785" t="s">
        <v>13448</v>
      </c>
      <c r="B4785" s="2">
        <v>43521</v>
      </c>
      <c r="C4785" t="s">
        <v>63</v>
      </c>
      <c r="D4785" s="3">
        <v>43472.389013946762</v>
      </c>
      <c r="E4785" t="s">
        <v>64</v>
      </c>
      <c r="F4785" s="2">
        <v>43556</v>
      </c>
      <c r="G4785" s="2">
        <v>43748</v>
      </c>
      <c r="H4785" t="s">
        <v>13449</v>
      </c>
      <c r="I4785" t="s">
        <v>67</v>
      </c>
      <c r="J4785" t="s">
        <v>13450</v>
      </c>
      <c r="K4785" t="s">
        <v>67</v>
      </c>
      <c r="L4785" t="s">
        <v>13451</v>
      </c>
      <c r="M4785" t="s">
        <v>136</v>
      </c>
      <c r="N4785">
        <v>20817</v>
      </c>
      <c r="O4785" t="s">
        <v>70</v>
      </c>
      <c r="P4785" t="s">
        <v>67</v>
      </c>
      <c r="Q4785" t="s">
        <v>13452</v>
      </c>
      <c r="R4785">
        <v>255</v>
      </c>
      <c r="S4785" t="s">
        <v>72</v>
      </c>
      <c r="T4785" t="s">
        <v>6285</v>
      </c>
      <c r="U4785" t="s">
        <v>6286</v>
      </c>
      <c r="V4785" t="s">
        <v>6287</v>
      </c>
      <c r="W4785" t="s">
        <v>774</v>
      </c>
      <c r="X4785" t="s">
        <v>94</v>
      </c>
      <c r="Y4785" t="str">
        <f>"37-3011"</f>
        <v>37-3011</v>
      </c>
      <c r="Z4785" t="s">
        <v>94</v>
      </c>
      <c r="AA4785">
        <v>561730</v>
      </c>
      <c r="AB4785">
        <v>7</v>
      </c>
      <c r="AC4785">
        <v>7</v>
      </c>
      <c r="AD4785" t="s">
        <v>79</v>
      </c>
      <c r="AE4785" t="s">
        <v>80</v>
      </c>
      <c r="AF4785">
        <v>40</v>
      </c>
      <c r="AG4785" s="4">
        <v>0.25</v>
      </c>
      <c r="AH4785" s="4">
        <v>0.60416666666666663</v>
      </c>
      <c r="AI4785" s="5">
        <v>14.73</v>
      </c>
      <c r="AJ4785">
        <v>22.09</v>
      </c>
      <c r="AL4785" t="s">
        <v>81</v>
      </c>
      <c r="AM4785" t="s">
        <v>82</v>
      </c>
      <c r="AO4785" t="s">
        <v>83</v>
      </c>
      <c r="AP4785" t="s">
        <v>67</v>
      </c>
      <c r="AQ4785" t="s">
        <v>67</v>
      </c>
      <c r="AR4785" t="s">
        <v>82</v>
      </c>
      <c r="AT4785" t="s">
        <v>82</v>
      </c>
      <c r="AW4785" t="s">
        <v>82</v>
      </c>
      <c r="AY4785" t="s">
        <v>13453</v>
      </c>
      <c r="AZ4785" t="s">
        <v>291</v>
      </c>
      <c r="BA4785" t="s">
        <v>136</v>
      </c>
      <c r="BB4785">
        <v>20817</v>
      </c>
      <c r="BC4785" t="s">
        <v>87</v>
      </c>
      <c r="BH4785" t="s">
        <v>13454</v>
      </c>
      <c r="BI4785" t="s">
        <v>67</v>
      </c>
      <c r="BJ4785">
        <v>520565169</v>
      </c>
    </row>
    <row r="4786" spans="1:62" x14ac:dyDescent="0.25">
      <c r="A4786" t="s">
        <v>13465</v>
      </c>
      <c r="B4786" s="2">
        <v>43521</v>
      </c>
      <c r="C4786" t="s">
        <v>63</v>
      </c>
      <c r="D4786" s="3">
        <v>43472.39226197917</v>
      </c>
      <c r="E4786" t="s">
        <v>64</v>
      </c>
      <c r="F4786" s="2">
        <v>43556</v>
      </c>
      <c r="G4786" s="2">
        <v>43777</v>
      </c>
      <c r="H4786" t="s">
        <v>13466</v>
      </c>
      <c r="I4786" t="s">
        <v>13467</v>
      </c>
      <c r="J4786" t="s">
        <v>13468</v>
      </c>
      <c r="K4786" t="s">
        <v>67</v>
      </c>
      <c r="L4786" t="s">
        <v>6287</v>
      </c>
      <c r="M4786" t="s">
        <v>774</v>
      </c>
      <c r="N4786">
        <v>80550</v>
      </c>
      <c r="O4786" t="s">
        <v>70</v>
      </c>
      <c r="P4786" t="s">
        <v>67</v>
      </c>
      <c r="Q4786" t="s">
        <v>13469</v>
      </c>
      <c r="S4786" t="s">
        <v>72</v>
      </c>
      <c r="T4786" t="s">
        <v>6285</v>
      </c>
      <c r="U4786" t="s">
        <v>6286</v>
      </c>
      <c r="V4786" t="s">
        <v>6287</v>
      </c>
      <c r="W4786" t="s">
        <v>774</v>
      </c>
      <c r="X4786" t="s">
        <v>94</v>
      </c>
      <c r="Y4786" t="str">
        <f>"37-3011"</f>
        <v>37-3011</v>
      </c>
      <c r="Z4786" t="s">
        <v>94</v>
      </c>
      <c r="AA4786">
        <v>561730</v>
      </c>
      <c r="AB4786">
        <v>8</v>
      </c>
      <c r="AC4786">
        <v>8</v>
      </c>
      <c r="AD4786" t="s">
        <v>79</v>
      </c>
      <c r="AE4786" t="s">
        <v>80</v>
      </c>
      <c r="AF4786">
        <v>40</v>
      </c>
      <c r="AG4786" s="4">
        <v>0.33333333333333331</v>
      </c>
      <c r="AH4786" s="4">
        <v>0.66666666666666663</v>
      </c>
      <c r="AI4786" s="5">
        <v>13.69</v>
      </c>
      <c r="AJ4786">
        <v>20.53</v>
      </c>
      <c r="AK4786">
        <v>23.53</v>
      </c>
      <c r="AL4786" t="s">
        <v>81</v>
      </c>
      <c r="AM4786" t="s">
        <v>82</v>
      </c>
      <c r="AO4786" t="s">
        <v>83</v>
      </c>
      <c r="AP4786" t="s">
        <v>67</v>
      </c>
      <c r="AQ4786" t="s">
        <v>67</v>
      </c>
      <c r="AR4786" t="s">
        <v>82</v>
      </c>
      <c r="AT4786" t="s">
        <v>82</v>
      </c>
      <c r="AW4786" t="s">
        <v>82</v>
      </c>
      <c r="AY4786" t="s">
        <v>1107</v>
      </c>
      <c r="AZ4786" t="s">
        <v>6829</v>
      </c>
      <c r="BA4786" t="s">
        <v>774</v>
      </c>
      <c r="BB4786">
        <v>80550</v>
      </c>
      <c r="BC4786" t="s">
        <v>79</v>
      </c>
      <c r="BH4786" t="s">
        <v>13470</v>
      </c>
      <c r="BI4786" t="s">
        <v>67</v>
      </c>
      <c r="BJ4786">
        <v>204529624</v>
      </c>
    </row>
    <row r="4787" spans="1:62" x14ac:dyDescent="0.25">
      <c r="A4787" t="s">
        <v>13572</v>
      </c>
      <c r="B4787" s="2">
        <v>43521</v>
      </c>
      <c r="C4787" t="s">
        <v>63</v>
      </c>
      <c r="D4787" s="3">
        <v>43472.388203090275</v>
      </c>
      <c r="E4787" t="s">
        <v>64</v>
      </c>
      <c r="F4787" s="2">
        <v>43556</v>
      </c>
      <c r="G4787" s="2">
        <v>43784</v>
      </c>
      <c r="H4787" t="s">
        <v>13573</v>
      </c>
      <c r="I4787" t="s">
        <v>67</v>
      </c>
      <c r="J4787" t="s">
        <v>13574</v>
      </c>
      <c r="K4787" t="s">
        <v>67</v>
      </c>
      <c r="L4787" t="s">
        <v>13575</v>
      </c>
      <c r="M4787" t="s">
        <v>774</v>
      </c>
      <c r="N4787">
        <v>80525</v>
      </c>
      <c r="O4787" t="s">
        <v>70</v>
      </c>
      <c r="P4787" t="s">
        <v>67</v>
      </c>
      <c r="Q4787" t="s">
        <v>13576</v>
      </c>
      <c r="S4787" t="s">
        <v>72</v>
      </c>
      <c r="T4787" t="s">
        <v>6285</v>
      </c>
      <c r="U4787" t="s">
        <v>6286</v>
      </c>
      <c r="V4787" t="s">
        <v>6287</v>
      </c>
      <c r="W4787" t="s">
        <v>774</v>
      </c>
      <c r="X4787" t="s">
        <v>94</v>
      </c>
      <c r="Y4787" t="str">
        <f>"37-3011"</f>
        <v>37-3011</v>
      </c>
      <c r="Z4787" t="s">
        <v>94</v>
      </c>
      <c r="AA4787">
        <v>561730</v>
      </c>
      <c r="AB4787">
        <v>40</v>
      </c>
      <c r="AC4787">
        <v>40</v>
      </c>
      <c r="AD4787" t="s">
        <v>79</v>
      </c>
      <c r="AE4787" t="s">
        <v>80</v>
      </c>
      <c r="AF4787">
        <v>40</v>
      </c>
      <c r="AG4787" s="4">
        <v>0.29166666666666669</v>
      </c>
      <c r="AH4787" s="4">
        <v>0.6875</v>
      </c>
      <c r="AI4787" s="5">
        <v>15.73</v>
      </c>
      <c r="AJ4787">
        <v>23.59</v>
      </c>
      <c r="AK4787">
        <v>26.59</v>
      </c>
      <c r="AL4787" t="s">
        <v>81</v>
      </c>
      <c r="AM4787" t="s">
        <v>82</v>
      </c>
      <c r="AO4787" t="s">
        <v>83</v>
      </c>
      <c r="AP4787" t="s">
        <v>67</v>
      </c>
      <c r="AQ4787" t="s">
        <v>67</v>
      </c>
      <c r="AR4787" t="s">
        <v>82</v>
      </c>
      <c r="AT4787" t="s">
        <v>82</v>
      </c>
      <c r="AW4787" t="s">
        <v>82</v>
      </c>
      <c r="AY4787" t="s">
        <v>11506</v>
      </c>
      <c r="AZ4787" t="s">
        <v>3399</v>
      </c>
      <c r="BA4787" t="s">
        <v>774</v>
      </c>
      <c r="BB4787">
        <v>80525</v>
      </c>
      <c r="BC4787" t="s">
        <v>79</v>
      </c>
      <c r="BH4787" t="s">
        <v>13577</v>
      </c>
      <c r="BI4787" t="s">
        <v>67</v>
      </c>
      <c r="BJ4787">
        <v>840613298</v>
      </c>
    </row>
    <row r="4788" spans="1:62" x14ac:dyDescent="0.25">
      <c r="A4788" t="s">
        <v>13578</v>
      </c>
      <c r="B4788" s="2">
        <v>43521</v>
      </c>
      <c r="C4788" t="s">
        <v>63</v>
      </c>
      <c r="D4788" s="3">
        <v>43472.38940284722</v>
      </c>
      <c r="E4788" t="s">
        <v>64</v>
      </c>
      <c r="F4788" s="2">
        <v>43556</v>
      </c>
      <c r="G4788" s="2">
        <v>43769</v>
      </c>
      <c r="H4788" t="s">
        <v>13579</v>
      </c>
      <c r="I4788" t="s">
        <v>67</v>
      </c>
      <c r="J4788" t="s">
        <v>13580</v>
      </c>
      <c r="K4788" t="s">
        <v>67</v>
      </c>
      <c r="L4788" t="s">
        <v>13581</v>
      </c>
      <c r="M4788" t="s">
        <v>774</v>
      </c>
      <c r="N4788">
        <v>80645</v>
      </c>
      <c r="O4788" t="s">
        <v>70</v>
      </c>
      <c r="P4788" t="s">
        <v>67</v>
      </c>
      <c r="Q4788" t="s">
        <v>13582</v>
      </c>
      <c r="S4788" t="s">
        <v>72</v>
      </c>
      <c r="T4788" t="s">
        <v>6285</v>
      </c>
      <c r="U4788" t="s">
        <v>6286</v>
      </c>
      <c r="V4788" t="s">
        <v>6287</v>
      </c>
      <c r="W4788" t="s">
        <v>774</v>
      </c>
      <c r="X4788" t="s">
        <v>94</v>
      </c>
      <c r="Y4788" t="str">
        <f>"37-3011"</f>
        <v>37-3011</v>
      </c>
      <c r="Z4788" t="s">
        <v>94</v>
      </c>
      <c r="AA4788">
        <v>561730</v>
      </c>
      <c r="AB4788">
        <v>6</v>
      </c>
      <c r="AC4788">
        <v>6</v>
      </c>
      <c r="AD4788" t="s">
        <v>79</v>
      </c>
      <c r="AE4788" t="s">
        <v>80</v>
      </c>
      <c r="AF4788">
        <v>40</v>
      </c>
      <c r="AG4788" s="4">
        <v>0.33333333333333331</v>
      </c>
      <c r="AH4788" s="4">
        <v>0.75</v>
      </c>
      <c r="AI4788" s="5">
        <v>13.96</v>
      </c>
      <c r="AJ4788">
        <v>20.94</v>
      </c>
      <c r="AK4788">
        <v>22.5</v>
      </c>
      <c r="AL4788" t="s">
        <v>81</v>
      </c>
      <c r="AM4788" t="s">
        <v>82</v>
      </c>
      <c r="AO4788" t="s">
        <v>83</v>
      </c>
      <c r="AP4788" t="s">
        <v>683</v>
      </c>
      <c r="AQ4788" t="s">
        <v>67</v>
      </c>
      <c r="AR4788" t="s">
        <v>82</v>
      </c>
      <c r="AT4788" t="s">
        <v>82</v>
      </c>
      <c r="AW4788" t="s">
        <v>82</v>
      </c>
      <c r="AY4788" t="s">
        <v>13583</v>
      </c>
      <c r="AZ4788" t="s">
        <v>6829</v>
      </c>
      <c r="BA4788" t="s">
        <v>774</v>
      </c>
      <c r="BB4788">
        <v>80645</v>
      </c>
      <c r="BC4788" t="s">
        <v>79</v>
      </c>
      <c r="BH4788" t="s">
        <v>13580</v>
      </c>
      <c r="BI4788" t="s">
        <v>67</v>
      </c>
      <c r="BJ4788">
        <v>841236922</v>
      </c>
    </row>
    <row r="4789" spans="1:62" x14ac:dyDescent="0.25">
      <c r="A4789" t="s">
        <v>13603</v>
      </c>
      <c r="B4789" s="2">
        <v>43521</v>
      </c>
      <c r="C4789" t="s">
        <v>63</v>
      </c>
      <c r="D4789" s="3">
        <v>43472.388126226855</v>
      </c>
      <c r="E4789" t="s">
        <v>64</v>
      </c>
      <c r="F4789" s="2">
        <v>43556</v>
      </c>
      <c r="G4789" s="2">
        <v>43799</v>
      </c>
      <c r="H4789" t="s">
        <v>13604</v>
      </c>
      <c r="I4789" t="s">
        <v>13605</v>
      </c>
      <c r="J4789" t="s">
        <v>13606</v>
      </c>
      <c r="L4789" t="s">
        <v>13607</v>
      </c>
      <c r="M4789" t="s">
        <v>761</v>
      </c>
      <c r="N4789">
        <v>30519</v>
      </c>
      <c r="O4789" t="s">
        <v>70</v>
      </c>
      <c r="Q4789" t="s">
        <v>13608</v>
      </c>
      <c r="S4789" t="s">
        <v>72</v>
      </c>
      <c r="T4789" t="s">
        <v>878</v>
      </c>
      <c r="U4789" t="s">
        <v>3851</v>
      </c>
      <c r="V4789" t="s">
        <v>2620</v>
      </c>
      <c r="W4789" t="s">
        <v>881</v>
      </c>
      <c r="X4789" t="s">
        <v>1256</v>
      </c>
      <c r="Y4789" t="str">
        <f>"37-3011"</f>
        <v>37-3011</v>
      </c>
      <c r="Z4789" t="s">
        <v>94</v>
      </c>
      <c r="AA4789">
        <v>561730</v>
      </c>
      <c r="AB4789">
        <v>25</v>
      </c>
      <c r="AC4789">
        <v>25</v>
      </c>
      <c r="AD4789" t="s">
        <v>79</v>
      </c>
      <c r="AE4789" t="s">
        <v>95</v>
      </c>
      <c r="AF4789">
        <v>40</v>
      </c>
      <c r="AG4789" s="4">
        <v>0.29166666666666669</v>
      </c>
      <c r="AH4789" s="4">
        <v>0.66666666666666663</v>
      </c>
      <c r="AI4789" s="5">
        <v>14.24</v>
      </c>
      <c r="AJ4789">
        <v>21.36</v>
      </c>
      <c r="AL4789" t="s">
        <v>81</v>
      </c>
      <c r="AM4789" t="s">
        <v>82</v>
      </c>
      <c r="AO4789" t="s">
        <v>83</v>
      </c>
      <c r="AR4789" t="s">
        <v>82</v>
      </c>
      <c r="AT4789" t="s">
        <v>82</v>
      </c>
      <c r="AW4789" t="s">
        <v>82</v>
      </c>
      <c r="AY4789" t="s">
        <v>13607</v>
      </c>
      <c r="AZ4789" t="s">
        <v>8090</v>
      </c>
      <c r="BA4789" t="s">
        <v>761</v>
      </c>
      <c r="BB4789">
        <v>30519</v>
      </c>
      <c r="BC4789" t="s">
        <v>79</v>
      </c>
      <c r="BH4789" t="s">
        <v>13609</v>
      </c>
      <c r="BJ4789">
        <v>464703193</v>
      </c>
    </row>
    <row r="4790" spans="1:62" x14ac:dyDescent="0.25">
      <c r="A4790" t="s">
        <v>13707</v>
      </c>
      <c r="B4790" s="2">
        <v>43521</v>
      </c>
      <c r="C4790" t="s">
        <v>63</v>
      </c>
      <c r="D4790" s="3">
        <v>43472.391950243058</v>
      </c>
      <c r="E4790" t="s">
        <v>64</v>
      </c>
      <c r="F4790" s="2">
        <v>43556</v>
      </c>
      <c r="G4790" s="2">
        <v>43789</v>
      </c>
      <c r="H4790" t="s">
        <v>13708</v>
      </c>
      <c r="I4790" t="s">
        <v>130</v>
      </c>
      <c r="J4790" t="s">
        <v>13709</v>
      </c>
      <c r="K4790" t="s">
        <v>130</v>
      </c>
      <c r="L4790" t="s">
        <v>3959</v>
      </c>
      <c r="M4790" t="s">
        <v>714</v>
      </c>
      <c r="N4790">
        <v>70769</v>
      </c>
      <c r="O4790" t="s">
        <v>70</v>
      </c>
      <c r="P4790" t="s">
        <v>130</v>
      </c>
      <c r="Q4790" t="s">
        <v>13710</v>
      </c>
      <c r="S4790" t="s">
        <v>72</v>
      </c>
      <c r="T4790" t="s">
        <v>13711</v>
      </c>
      <c r="U4790" t="s">
        <v>13712</v>
      </c>
      <c r="V4790" t="s">
        <v>3553</v>
      </c>
      <c r="W4790" t="s">
        <v>714</v>
      </c>
      <c r="X4790" t="s">
        <v>1758</v>
      </c>
      <c r="Y4790" t="str">
        <f>"37-3011"</f>
        <v>37-3011</v>
      </c>
      <c r="Z4790" t="s">
        <v>94</v>
      </c>
      <c r="AA4790">
        <v>561730</v>
      </c>
      <c r="AB4790">
        <v>3</v>
      </c>
      <c r="AC4790">
        <v>3</v>
      </c>
      <c r="AD4790" t="s">
        <v>79</v>
      </c>
      <c r="AE4790" t="s">
        <v>95</v>
      </c>
      <c r="AF4790">
        <v>40</v>
      </c>
      <c r="AG4790" s="4">
        <v>0.29166666666666669</v>
      </c>
      <c r="AH4790" s="4">
        <v>0.66666666666666663</v>
      </c>
      <c r="AI4790" s="5">
        <v>13.42</v>
      </c>
      <c r="AJ4790">
        <v>20.13</v>
      </c>
      <c r="AK4790">
        <v>20.13</v>
      </c>
      <c r="AL4790" t="s">
        <v>81</v>
      </c>
      <c r="AM4790" t="s">
        <v>82</v>
      </c>
      <c r="AO4790" t="s">
        <v>83</v>
      </c>
      <c r="AP4790" t="s">
        <v>130</v>
      </c>
      <c r="AQ4790" t="s">
        <v>130</v>
      </c>
      <c r="AR4790" t="s">
        <v>82</v>
      </c>
      <c r="AT4790" t="s">
        <v>82</v>
      </c>
      <c r="AW4790" t="s">
        <v>72</v>
      </c>
      <c r="AX4790">
        <v>2</v>
      </c>
      <c r="AY4790" t="s">
        <v>3959</v>
      </c>
      <c r="AZ4790" t="s">
        <v>13713</v>
      </c>
      <c r="BA4790" t="s">
        <v>714</v>
      </c>
      <c r="BB4790">
        <v>70769</v>
      </c>
      <c r="BC4790" t="s">
        <v>79</v>
      </c>
      <c r="BH4790" t="s">
        <v>13709</v>
      </c>
      <c r="BI4790" t="s">
        <v>130</v>
      </c>
      <c r="BJ4790">
        <v>474165735</v>
      </c>
    </row>
    <row r="4791" spans="1:62" x14ac:dyDescent="0.25">
      <c r="A4791" t="s">
        <v>13768</v>
      </c>
      <c r="B4791" s="2">
        <v>43521</v>
      </c>
      <c r="C4791" t="s">
        <v>63</v>
      </c>
      <c r="D4791" s="3">
        <v>43472.386902939812</v>
      </c>
      <c r="E4791" t="s">
        <v>117</v>
      </c>
      <c r="H4791" t="s">
        <v>13769</v>
      </c>
      <c r="I4791" t="s">
        <v>67</v>
      </c>
      <c r="J4791" t="s">
        <v>13770</v>
      </c>
      <c r="K4791" t="s">
        <v>67</v>
      </c>
      <c r="L4791" t="s">
        <v>13771</v>
      </c>
      <c r="M4791" t="s">
        <v>166</v>
      </c>
      <c r="N4791">
        <v>84660</v>
      </c>
      <c r="O4791" t="s">
        <v>70</v>
      </c>
      <c r="P4791" t="s">
        <v>67</v>
      </c>
      <c r="Q4791" t="s">
        <v>13772</v>
      </c>
      <c r="S4791" t="s">
        <v>72</v>
      </c>
      <c r="T4791" t="s">
        <v>6285</v>
      </c>
      <c r="U4791" t="s">
        <v>6286</v>
      </c>
      <c r="V4791" t="s">
        <v>6287</v>
      </c>
      <c r="W4791" t="s">
        <v>774</v>
      </c>
      <c r="X4791" t="s">
        <v>1383</v>
      </c>
      <c r="Y4791" t="str">
        <f>"47-2051"</f>
        <v>47-2051</v>
      </c>
      <c r="Z4791" t="s">
        <v>1383</v>
      </c>
      <c r="AA4791">
        <v>238110</v>
      </c>
      <c r="AB4791">
        <v>8</v>
      </c>
      <c r="AD4791" t="s">
        <v>79</v>
      </c>
      <c r="AE4791" t="s">
        <v>80</v>
      </c>
      <c r="AF4791">
        <v>40</v>
      </c>
      <c r="AG4791" s="4">
        <v>0.25</v>
      </c>
      <c r="AH4791" s="4">
        <v>0.70833333333333337</v>
      </c>
      <c r="AI4791" s="5">
        <v>20.41</v>
      </c>
      <c r="AJ4791">
        <v>30.62</v>
      </c>
      <c r="AK4791">
        <v>33</v>
      </c>
      <c r="AL4791" t="s">
        <v>81</v>
      </c>
      <c r="AM4791" t="s">
        <v>82</v>
      </c>
      <c r="AO4791" t="s">
        <v>83</v>
      </c>
      <c r="AP4791" t="s">
        <v>67</v>
      </c>
      <c r="AQ4791" t="s">
        <v>67</v>
      </c>
      <c r="AR4791" t="s">
        <v>82</v>
      </c>
      <c r="AT4791" t="s">
        <v>82</v>
      </c>
      <c r="AW4791" t="s">
        <v>82</v>
      </c>
      <c r="AY4791" t="s">
        <v>12998</v>
      </c>
      <c r="AZ4791" t="s">
        <v>263</v>
      </c>
      <c r="BA4791" t="s">
        <v>166</v>
      </c>
      <c r="BB4791">
        <v>84660</v>
      </c>
      <c r="BC4791" t="s">
        <v>79</v>
      </c>
      <c r="BH4791" t="s">
        <v>13773</v>
      </c>
      <c r="BI4791" t="s">
        <v>67</v>
      </c>
      <c r="BJ4791">
        <v>261431927</v>
      </c>
    </row>
    <row r="4792" spans="1:62" x14ac:dyDescent="0.25">
      <c r="A4792" t="s">
        <v>13813</v>
      </c>
      <c r="B4792" s="2">
        <v>43521</v>
      </c>
      <c r="C4792" t="s">
        <v>63</v>
      </c>
      <c r="D4792" s="3">
        <v>43472.389251504632</v>
      </c>
      <c r="E4792" t="s">
        <v>64</v>
      </c>
      <c r="F4792" s="2">
        <v>43556</v>
      </c>
      <c r="G4792" s="2">
        <v>43800</v>
      </c>
      <c r="H4792" t="s">
        <v>13814</v>
      </c>
      <c r="I4792" t="s">
        <v>130</v>
      </c>
      <c r="J4792" t="s">
        <v>13815</v>
      </c>
      <c r="K4792" t="s">
        <v>130</v>
      </c>
      <c r="L4792" t="s">
        <v>13386</v>
      </c>
      <c r="M4792" t="s">
        <v>714</v>
      </c>
      <c r="N4792">
        <v>70647</v>
      </c>
      <c r="O4792" t="s">
        <v>70</v>
      </c>
      <c r="P4792" t="s">
        <v>130</v>
      </c>
      <c r="Q4792" t="s">
        <v>13816</v>
      </c>
      <c r="S4792" t="s">
        <v>72</v>
      </c>
      <c r="T4792" t="s">
        <v>4981</v>
      </c>
      <c r="U4792" t="s">
        <v>4982</v>
      </c>
      <c r="V4792" t="s">
        <v>4983</v>
      </c>
      <c r="W4792" t="s">
        <v>714</v>
      </c>
      <c r="X4792" t="s">
        <v>1758</v>
      </c>
      <c r="Y4792" t="str">
        <f>"37-3011"</f>
        <v>37-3011</v>
      </c>
      <c r="Z4792" t="s">
        <v>94</v>
      </c>
      <c r="AA4792">
        <v>561730</v>
      </c>
      <c r="AB4792">
        <v>4</v>
      </c>
      <c r="AC4792">
        <v>4</v>
      </c>
      <c r="AD4792" t="s">
        <v>79</v>
      </c>
      <c r="AE4792" t="s">
        <v>95</v>
      </c>
      <c r="AF4792">
        <v>40</v>
      </c>
      <c r="AG4792" s="4">
        <v>0.29166666666666669</v>
      </c>
      <c r="AH4792" s="4">
        <v>0.66666666666666663</v>
      </c>
      <c r="AI4792" s="5">
        <v>13.42</v>
      </c>
      <c r="AJ4792">
        <v>20.13</v>
      </c>
      <c r="AK4792">
        <v>20.13</v>
      </c>
      <c r="AL4792" t="s">
        <v>81</v>
      </c>
      <c r="AM4792" t="s">
        <v>82</v>
      </c>
      <c r="AO4792" t="s">
        <v>83</v>
      </c>
      <c r="AP4792" t="s">
        <v>130</v>
      </c>
      <c r="AQ4792" t="s">
        <v>130</v>
      </c>
      <c r="AR4792" t="s">
        <v>82</v>
      </c>
      <c r="AT4792" t="s">
        <v>82</v>
      </c>
      <c r="AW4792" t="s">
        <v>72</v>
      </c>
      <c r="AX4792">
        <v>1</v>
      </c>
      <c r="AY4792" t="s">
        <v>13386</v>
      </c>
      <c r="AZ4792" t="s">
        <v>13817</v>
      </c>
      <c r="BA4792" t="s">
        <v>714</v>
      </c>
      <c r="BB4792">
        <v>70647</v>
      </c>
      <c r="BC4792" t="s">
        <v>79</v>
      </c>
      <c r="BH4792" t="s">
        <v>13815</v>
      </c>
      <c r="BI4792" t="s">
        <v>130</v>
      </c>
      <c r="BJ4792">
        <v>264790105</v>
      </c>
    </row>
    <row r="4793" spans="1:62" x14ac:dyDescent="0.25">
      <c r="A4793" t="s">
        <v>14291</v>
      </c>
      <c r="B4793" s="2">
        <v>43521</v>
      </c>
      <c r="C4793" t="s">
        <v>63</v>
      </c>
      <c r="D4793" s="3">
        <v>43472.390211203703</v>
      </c>
      <c r="E4793" t="s">
        <v>64</v>
      </c>
      <c r="F4793" s="2">
        <v>43556</v>
      </c>
      <c r="G4793" s="2">
        <v>43779</v>
      </c>
      <c r="H4793" t="s">
        <v>14292</v>
      </c>
      <c r="I4793" t="s">
        <v>67</v>
      </c>
      <c r="J4793" t="s">
        <v>14293</v>
      </c>
      <c r="K4793" t="s">
        <v>67</v>
      </c>
      <c r="L4793" t="s">
        <v>13495</v>
      </c>
      <c r="M4793" t="s">
        <v>881</v>
      </c>
      <c r="N4793">
        <v>83422</v>
      </c>
      <c r="O4793" t="s">
        <v>70</v>
      </c>
      <c r="P4793" t="s">
        <v>67</v>
      </c>
      <c r="Q4793" t="s">
        <v>14294</v>
      </c>
      <c r="S4793" t="s">
        <v>72</v>
      </c>
      <c r="T4793" t="s">
        <v>6285</v>
      </c>
      <c r="U4793" t="s">
        <v>6286</v>
      </c>
      <c r="V4793" t="s">
        <v>6287</v>
      </c>
      <c r="W4793" t="s">
        <v>774</v>
      </c>
      <c r="X4793" t="s">
        <v>94</v>
      </c>
      <c r="Y4793" t="str">
        <f>"37-3011"</f>
        <v>37-3011</v>
      </c>
      <c r="Z4793" t="s">
        <v>94</v>
      </c>
      <c r="AA4793">
        <v>561730</v>
      </c>
      <c r="AB4793">
        <v>5</v>
      </c>
      <c r="AC4793">
        <v>5</v>
      </c>
      <c r="AD4793" t="s">
        <v>79</v>
      </c>
      <c r="AE4793" t="s">
        <v>80</v>
      </c>
      <c r="AF4793">
        <v>40</v>
      </c>
      <c r="AG4793" s="4">
        <v>0.29166666666666669</v>
      </c>
      <c r="AH4793" s="4">
        <v>0.70833333333333337</v>
      </c>
      <c r="AI4793" s="5">
        <v>16.36</v>
      </c>
      <c r="AJ4793">
        <v>24.54</v>
      </c>
      <c r="AK4793">
        <v>26.04</v>
      </c>
      <c r="AL4793" t="s">
        <v>81</v>
      </c>
      <c r="AM4793" t="s">
        <v>82</v>
      </c>
      <c r="AO4793" t="s">
        <v>83</v>
      </c>
      <c r="AP4793" t="s">
        <v>67</v>
      </c>
      <c r="AQ4793" t="s">
        <v>67</v>
      </c>
      <c r="AR4793" t="s">
        <v>82</v>
      </c>
      <c r="AT4793" t="s">
        <v>82</v>
      </c>
      <c r="AW4793" t="s">
        <v>82</v>
      </c>
      <c r="AY4793" t="s">
        <v>14295</v>
      </c>
      <c r="AZ4793" t="s">
        <v>1760</v>
      </c>
      <c r="BA4793" t="s">
        <v>881</v>
      </c>
      <c r="BB4793">
        <v>83422</v>
      </c>
      <c r="BC4793" t="s">
        <v>79</v>
      </c>
      <c r="BH4793" t="s">
        <v>14293</v>
      </c>
      <c r="BI4793" t="s">
        <v>67</v>
      </c>
      <c r="BJ4793">
        <v>270311415</v>
      </c>
    </row>
    <row r="4794" spans="1:62" x14ac:dyDescent="0.25">
      <c r="A4794" t="s">
        <v>14329</v>
      </c>
      <c r="B4794" s="2">
        <v>43521</v>
      </c>
      <c r="C4794" t="s">
        <v>63</v>
      </c>
      <c r="D4794" s="3">
        <v>43472.388089444445</v>
      </c>
      <c r="E4794" t="s">
        <v>64</v>
      </c>
      <c r="F4794" s="2">
        <v>43556</v>
      </c>
      <c r="G4794" s="2">
        <v>43819</v>
      </c>
      <c r="H4794" t="s">
        <v>14330</v>
      </c>
      <c r="I4794" t="s">
        <v>67</v>
      </c>
      <c r="J4794" t="s">
        <v>14331</v>
      </c>
      <c r="K4794" t="s">
        <v>14332</v>
      </c>
      <c r="L4794" t="s">
        <v>14142</v>
      </c>
      <c r="M4794" t="s">
        <v>232</v>
      </c>
      <c r="N4794">
        <v>11952</v>
      </c>
      <c r="O4794" t="s">
        <v>70</v>
      </c>
      <c r="P4794" t="s">
        <v>67</v>
      </c>
      <c r="Q4794" t="s">
        <v>14333</v>
      </c>
      <c r="S4794" t="s">
        <v>72</v>
      </c>
      <c r="T4794" t="s">
        <v>3529</v>
      </c>
      <c r="U4794" t="s">
        <v>3530</v>
      </c>
      <c r="V4794" t="s">
        <v>3531</v>
      </c>
      <c r="W4794" t="s">
        <v>232</v>
      </c>
      <c r="X4794" t="s">
        <v>93</v>
      </c>
      <c r="Y4794" t="str">
        <f>"37-3011"</f>
        <v>37-3011</v>
      </c>
      <c r="Z4794" t="s">
        <v>94</v>
      </c>
      <c r="AA4794">
        <v>332212</v>
      </c>
      <c r="AB4794">
        <v>4</v>
      </c>
      <c r="AC4794">
        <v>4</v>
      </c>
      <c r="AD4794" t="s">
        <v>79</v>
      </c>
      <c r="AE4794" t="s">
        <v>80</v>
      </c>
      <c r="AF4794">
        <v>40</v>
      </c>
      <c r="AG4794" s="4">
        <v>0.33333333333333331</v>
      </c>
      <c r="AH4794" s="4">
        <v>0.66666666666666663</v>
      </c>
      <c r="AI4794" s="5">
        <v>16.350000000000001</v>
      </c>
      <c r="AJ4794">
        <v>24.53</v>
      </c>
      <c r="AK4794">
        <v>24.53</v>
      </c>
      <c r="AL4794" t="s">
        <v>81</v>
      </c>
      <c r="AM4794" t="s">
        <v>82</v>
      </c>
      <c r="AO4794" t="s">
        <v>83</v>
      </c>
      <c r="AP4794" t="s">
        <v>67</v>
      </c>
      <c r="AQ4794" t="s">
        <v>662</v>
      </c>
      <c r="AR4794" t="s">
        <v>82</v>
      </c>
      <c r="AT4794" t="s">
        <v>82</v>
      </c>
      <c r="AW4794" t="s">
        <v>72</v>
      </c>
      <c r="AX4794">
        <v>1</v>
      </c>
      <c r="AY4794" t="s">
        <v>14142</v>
      </c>
      <c r="AZ4794" t="s">
        <v>6542</v>
      </c>
      <c r="BA4794" t="s">
        <v>232</v>
      </c>
      <c r="BB4794">
        <v>11952</v>
      </c>
      <c r="BC4794" t="s">
        <v>79</v>
      </c>
      <c r="BH4794" t="s">
        <v>14332</v>
      </c>
      <c r="BI4794" t="s">
        <v>67</v>
      </c>
      <c r="BJ4794">
        <v>113010611</v>
      </c>
    </row>
    <row r="4795" spans="1:62" x14ac:dyDescent="0.25">
      <c r="A4795" t="s">
        <v>14357</v>
      </c>
      <c r="B4795" s="2">
        <v>43521</v>
      </c>
      <c r="C4795" t="s">
        <v>63</v>
      </c>
      <c r="D4795" s="3">
        <v>43472.389579282404</v>
      </c>
      <c r="E4795" t="s">
        <v>64</v>
      </c>
      <c r="F4795" s="2">
        <v>43556</v>
      </c>
      <c r="G4795" s="2">
        <v>43770</v>
      </c>
      <c r="H4795" t="s">
        <v>14358</v>
      </c>
      <c r="I4795" t="s">
        <v>14359</v>
      </c>
      <c r="J4795" t="s">
        <v>14360</v>
      </c>
      <c r="K4795" t="s">
        <v>67</v>
      </c>
      <c r="L4795" t="s">
        <v>13575</v>
      </c>
      <c r="M4795" t="s">
        <v>774</v>
      </c>
      <c r="N4795">
        <v>80524</v>
      </c>
      <c r="O4795" t="s">
        <v>70</v>
      </c>
      <c r="P4795" t="s">
        <v>67</v>
      </c>
      <c r="Q4795" t="s">
        <v>14361</v>
      </c>
      <c r="S4795" t="s">
        <v>72</v>
      </c>
      <c r="T4795" t="s">
        <v>6285</v>
      </c>
      <c r="U4795" t="s">
        <v>6286</v>
      </c>
      <c r="V4795" t="s">
        <v>6287</v>
      </c>
      <c r="W4795" t="s">
        <v>774</v>
      </c>
      <c r="X4795" t="s">
        <v>94</v>
      </c>
      <c r="Y4795" t="str">
        <f>"37-3011"</f>
        <v>37-3011</v>
      </c>
      <c r="Z4795" t="s">
        <v>94</v>
      </c>
      <c r="AA4795">
        <v>561730</v>
      </c>
      <c r="AB4795">
        <v>15</v>
      </c>
      <c r="AC4795">
        <v>15</v>
      </c>
      <c r="AD4795" t="s">
        <v>79</v>
      </c>
      <c r="AE4795" t="s">
        <v>80</v>
      </c>
      <c r="AF4795">
        <v>40</v>
      </c>
      <c r="AG4795" s="4">
        <v>0.29166666666666669</v>
      </c>
      <c r="AH4795" s="4">
        <v>0.70833333333333337</v>
      </c>
      <c r="AI4795" s="5">
        <v>15.73</v>
      </c>
      <c r="AJ4795">
        <v>23.59</v>
      </c>
      <c r="AK4795">
        <v>27</v>
      </c>
      <c r="AL4795" t="s">
        <v>81</v>
      </c>
      <c r="AM4795" t="s">
        <v>82</v>
      </c>
      <c r="AO4795" t="s">
        <v>83</v>
      </c>
      <c r="AP4795" t="s">
        <v>67</v>
      </c>
      <c r="AQ4795" t="s">
        <v>67</v>
      </c>
      <c r="AR4795" t="s">
        <v>82</v>
      </c>
      <c r="AT4795" t="s">
        <v>82</v>
      </c>
      <c r="AW4795" t="s">
        <v>82</v>
      </c>
      <c r="AY4795" t="s">
        <v>13575</v>
      </c>
      <c r="AZ4795" t="s">
        <v>14362</v>
      </c>
      <c r="BA4795" t="s">
        <v>774</v>
      </c>
      <c r="BB4795">
        <v>80524</v>
      </c>
      <c r="BC4795" t="s">
        <v>79</v>
      </c>
      <c r="BH4795" t="s">
        <v>14363</v>
      </c>
      <c r="BI4795" t="s">
        <v>67</v>
      </c>
      <c r="BJ4795">
        <v>460490983</v>
      </c>
    </row>
    <row r="4796" spans="1:62" x14ac:dyDescent="0.25">
      <c r="A4796" t="s">
        <v>14437</v>
      </c>
      <c r="B4796" s="2">
        <v>43521</v>
      </c>
      <c r="C4796" t="s">
        <v>63</v>
      </c>
      <c r="D4796" s="3">
        <v>43472.388132581022</v>
      </c>
      <c r="E4796" t="s">
        <v>64</v>
      </c>
      <c r="F4796" s="2">
        <v>43556</v>
      </c>
      <c r="G4796" s="2">
        <v>43716</v>
      </c>
      <c r="H4796" t="s">
        <v>14438</v>
      </c>
      <c r="I4796" t="s">
        <v>14414</v>
      </c>
      <c r="J4796" t="s">
        <v>14415</v>
      </c>
      <c r="K4796" t="s">
        <v>67</v>
      </c>
      <c r="L4796" t="s">
        <v>1152</v>
      </c>
      <c r="M4796" t="s">
        <v>774</v>
      </c>
      <c r="N4796">
        <v>80231</v>
      </c>
      <c r="O4796" t="s">
        <v>70</v>
      </c>
      <c r="P4796" t="s">
        <v>67</v>
      </c>
      <c r="Q4796" t="s">
        <v>14416</v>
      </c>
      <c r="S4796" t="s">
        <v>72</v>
      </c>
      <c r="T4796" t="s">
        <v>6285</v>
      </c>
      <c r="U4796" t="s">
        <v>6286</v>
      </c>
      <c r="V4796" t="s">
        <v>6287</v>
      </c>
      <c r="W4796" t="s">
        <v>774</v>
      </c>
      <c r="X4796" t="s">
        <v>315</v>
      </c>
      <c r="Y4796" t="str">
        <f>"35-9021"</f>
        <v>35-9021</v>
      </c>
      <c r="Z4796" t="s">
        <v>315</v>
      </c>
      <c r="AA4796">
        <v>561730</v>
      </c>
      <c r="AB4796">
        <v>3</v>
      </c>
      <c r="AC4796">
        <v>3</v>
      </c>
      <c r="AD4796" t="s">
        <v>79</v>
      </c>
      <c r="AE4796" t="s">
        <v>80</v>
      </c>
      <c r="AF4796">
        <v>40</v>
      </c>
      <c r="AG4796" s="4">
        <v>0.41666666666666669</v>
      </c>
      <c r="AH4796" s="4">
        <v>0.75</v>
      </c>
      <c r="AI4796" s="5">
        <v>10.84</v>
      </c>
      <c r="AJ4796">
        <v>16.260000000000002</v>
      </c>
      <c r="AK4796">
        <v>19.260000000000002</v>
      </c>
      <c r="AL4796" t="s">
        <v>81</v>
      </c>
      <c r="AM4796" t="s">
        <v>82</v>
      </c>
      <c r="AO4796" t="s">
        <v>83</v>
      </c>
      <c r="AP4796" t="s">
        <v>67</v>
      </c>
      <c r="AQ4796" t="s">
        <v>67</v>
      </c>
      <c r="AR4796" t="s">
        <v>82</v>
      </c>
      <c r="AT4796" t="s">
        <v>82</v>
      </c>
      <c r="AW4796" t="s">
        <v>82</v>
      </c>
      <c r="AY4796" t="s">
        <v>4681</v>
      </c>
      <c r="AZ4796" t="s">
        <v>4331</v>
      </c>
      <c r="BA4796" t="s">
        <v>774</v>
      </c>
      <c r="BB4796">
        <v>80231</v>
      </c>
      <c r="BC4796" t="s">
        <v>87</v>
      </c>
      <c r="BH4796" t="s">
        <v>14417</v>
      </c>
      <c r="BI4796" t="s">
        <v>67</v>
      </c>
      <c r="BJ4796">
        <v>841289399</v>
      </c>
    </row>
    <row r="4797" spans="1:62" x14ac:dyDescent="0.25">
      <c r="A4797" t="s">
        <v>14475</v>
      </c>
      <c r="B4797" s="2">
        <v>43521</v>
      </c>
      <c r="C4797" t="s">
        <v>63</v>
      </c>
      <c r="D4797" s="3">
        <v>43472.388383796293</v>
      </c>
      <c r="E4797" t="s">
        <v>1763</v>
      </c>
      <c r="F4797" s="2">
        <v>43556</v>
      </c>
      <c r="G4797" s="2">
        <v>43784</v>
      </c>
      <c r="H4797" t="s">
        <v>14476</v>
      </c>
      <c r="I4797" t="s">
        <v>67</v>
      </c>
      <c r="J4797" t="s">
        <v>14477</v>
      </c>
      <c r="K4797" t="s">
        <v>14478</v>
      </c>
      <c r="L4797" t="s">
        <v>9813</v>
      </c>
      <c r="M4797" t="s">
        <v>232</v>
      </c>
      <c r="N4797">
        <v>11954</v>
      </c>
      <c r="O4797" t="s">
        <v>70</v>
      </c>
      <c r="P4797" t="s">
        <v>67</v>
      </c>
      <c r="Q4797" t="s">
        <v>14479</v>
      </c>
      <c r="S4797" t="s">
        <v>72</v>
      </c>
      <c r="T4797" t="s">
        <v>3529</v>
      </c>
      <c r="U4797" t="s">
        <v>3530</v>
      </c>
      <c r="V4797" t="s">
        <v>3531</v>
      </c>
      <c r="W4797" t="s">
        <v>232</v>
      </c>
      <c r="X4797" t="s">
        <v>14219</v>
      </c>
      <c r="Y4797" t="str">
        <f>"37-2011"</f>
        <v>37-2011</v>
      </c>
      <c r="Z4797" t="s">
        <v>424</v>
      </c>
      <c r="AA4797">
        <v>332212</v>
      </c>
      <c r="AB4797">
        <v>2</v>
      </c>
      <c r="AC4797">
        <v>2</v>
      </c>
      <c r="AD4797" t="s">
        <v>79</v>
      </c>
      <c r="AE4797" t="s">
        <v>80</v>
      </c>
      <c r="AF4797">
        <v>40</v>
      </c>
      <c r="AG4797" s="4">
        <v>0.33333333333333331</v>
      </c>
      <c r="AH4797" s="4">
        <v>0.66666666666666663</v>
      </c>
      <c r="AI4797" s="5">
        <v>16.809999999999999</v>
      </c>
      <c r="AJ4797">
        <v>25.22</v>
      </c>
      <c r="AK4797">
        <v>25.22</v>
      </c>
      <c r="AL4797" t="s">
        <v>81</v>
      </c>
      <c r="AM4797" t="s">
        <v>82</v>
      </c>
      <c r="AO4797" t="s">
        <v>83</v>
      </c>
      <c r="AP4797" t="s">
        <v>67</v>
      </c>
      <c r="AQ4797" t="s">
        <v>662</v>
      </c>
      <c r="AR4797" t="s">
        <v>82</v>
      </c>
      <c r="AT4797" t="s">
        <v>82</v>
      </c>
      <c r="AW4797" t="s">
        <v>82</v>
      </c>
      <c r="AY4797" t="s">
        <v>9813</v>
      </c>
      <c r="AZ4797" t="s">
        <v>6542</v>
      </c>
      <c r="BA4797" t="s">
        <v>232</v>
      </c>
      <c r="BB4797">
        <v>11954</v>
      </c>
      <c r="BC4797" t="s">
        <v>79</v>
      </c>
      <c r="BH4797" t="s">
        <v>14478</v>
      </c>
      <c r="BI4797" t="s">
        <v>67</v>
      </c>
      <c r="BJ4797">
        <v>813282434</v>
      </c>
    </row>
    <row r="4798" spans="1:62" x14ac:dyDescent="0.25">
      <c r="A4798" t="s">
        <v>14494</v>
      </c>
      <c r="B4798" s="2">
        <v>43521</v>
      </c>
      <c r="C4798" t="s">
        <v>63</v>
      </c>
      <c r="D4798" s="3">
        <v>43472.388673611109</v>
      </c>
      <c r="E4798" t="s">
        <v>64</v>
      </c>
      <c r="F4798" s="2">
        <v>43556</v>
      </c>
      <c r="G4798" s="2">
        <v>43739</v>
      </c>
      <c r="H4798" t="s">
        <v>14495</v>
      </c>
      <c r="I4798" t="s">
        <v>67</v>
      </c>
      <c r="J4798" t="s">
        <v>14496</v>
      </c>
      <c r="K4798" t="s">
        <v>14497</v>
      </c>
      <c r="L4798" t="s">
        <v>14212</v>
      </c>
      <c r="M4798" t="s">
        <v>232</v>
      </c>
      <c r="N4798">
        <v>11978</v>
      </c>
      <c r="O4798" t="s">
        <v>70</v>
      </c>
      <c r="P4798" t="s">
        <v>67</v>
      </c>
      <c r="Q4798" t="s">
        <v>14498</v>
      </c>
      <c r="S4798" t="s">
        <v>72</v>
      </c>
      <c r="T4798" t="s">
        <v>3529</v>
      </c>
      <c r="U4798" t="s">
        <v>3530</v>
      </c>
      <c r="V4798" t="s">
        <v>3531</v>
      </c>
      <c r="W4798" t="s">
        <v>232</v>
      </c>
      <c r="X4798" t="s">
        <v>11429</v>
      </c>
      <c r="Y4798" t="str">
        <f>"35-2021"</f>
        <v>35-2021</v>
      </c>
      <c r="Z4798" t="s">
        <v>221</v>
      </c>
      <c r="AA4798">
        <v>722310</v>
      </c>
      <c r="AB4798">
        <v>4</v>
      </c>
      <c r="AC4798">
        <v>4</v>
      </c>
      <c r="AD4798" t="s">
        <v>79</v>
      </c>
      <c r="AE4798" t="s">
        <v>80</v>
      </c>
      <c r="AF4798">
        <v>40</v>
      </c>
      <c r="AG4798" s="4">
        <v>0.375</v>
      </c>
      <c r="AH4798" s="4">
        <v>0.95833333333333337</v>
      </c>
      <c r="AI4798" s="5">
        <v>13.3</v>
      </c>
      <c r="AJ4798">
        <v>19.95</v>
      </c>
      <c r="AK4798">
        <v>19.95</v>
      </c>
      <c r="AL4798" t="s">
        <v>81</v>
      </c>
      <c r="AM4798" t="s">
        <v>82</v>
      </c>
      <c r="AO4798" t="s">
        <v>83</v>
      </c>
      <c r="AP4798" t="s">
        <v>67</v>
      </c>
      <c r="AQ4798" t="s">
        <v>662</v>
      </c>
      <c r="AR4798" t="s">
        <v>82</v>
      </c>
      <c r="AT4798" t="s">
        <v>82</v>
      </c>
      <c r="AW4798" t="s">
        <v>72</v>
      </c>
      <c r="AX4798">
        <v>1</v>
      </c>
      <c r="AY4798" t="s">
        <v>14212</v>
      </c>
      <c r="AZ4798" t="s">
        <v>6542</v>
      </c>
      <c r="BA4798" t="s">
        <v>232</v>
      </c>
      <c r="BB4798">
        <v>11978</v>
      </c>
      <c r="BC4798" t="s">
        <v>87</v>
      </c>
      <c r="BH4798" t="s">
        <v>14499</v>
      </c>
      <c r="BI4798" t="s">
        <v>67</v>
      </c>
      <c r="BJ4798">
        <v>112651847</v>
      </c>
    </row>
    <row r="4799" spans="1:62" x14ac:dyDescent="0.25">
      <c r="A4799" t="s">
        <v>14544</v>
      </c>
      <c r="B4799" s="2">
        <v>43521</v>
      </c>
      <c r="C4799" t="s">
        <v>63</v>
      </c>
      <c r="D4799" s="3">
        <v>43472.388540775464</v>
      </c>
      <c r="E4799" t="s">
        <v>64</v>
      </c>
      <c r="F4799" s="2">
        <v>43556</v>
      </c>
      <c r="G4799" s="2">
        <v>43716</v>
      </c>
      <c r="H4799" t="s">
        <v>14545</v>
      </c>
      <c r="I4799" t="s">
        <v>14414</v>
      </c>
      <c r="J4799" t="s">
        <v>14415</v>
      </c>
      <c r="K4799" t="s">
        <v>67</v>
      </c>
      <c r="L4799" t="s">
        <v>1152</v>
      </c>
      <c r="M4799" t="s">
        <v>774</v>
      </c>
      <c r="N4799">
        <v>80231</v>
      </c>
      <c r="O4799" t="s">
        <v>70</v>
      </c>
      <c r="P4799" t="s">
        <v>67</v>
      </c>
      <c r="Q4799" t="s">
        <v>14416</v>
      </c>
      <c r="S4799" t="s">
        <v>72</v>
      </c>
      <c r="T4799" t="s">
        <v>6285</v>
      </c>
      <c r="U4799" t="s">
        <v>6286</v>
      </c>
      <c r="V4799" t="s">
        <v>6287</v>
      </c>
      <c r="W4799" t="s">
        <v>774</v>
      </c>
      <c r="X4799" t="s">
        <v>373</v>
      </c>
      <c r="Y4799" t="str">
        <f>"37-2012"</f>
        <v>37-2012</v>
      </c>
      <c r="Z4799" t="s">
        <v>373</v>
      </c>
      <c r="AA4799">
        <v>561730</v>
      </c>
      <c r="AB4799">
        <v>2</v>
      </c>
      <c r="AC4799">
        <v>2</v>
      </c>
      <c r="AD4799" t="s">
        <v>79</v>
      </c>
      <c r="AE4799" t="s">
        <v>80</v>
      </c>
      <c r="AF4799">
        <v>40</v>
      </c>
      <c r="AG4799" s="4">
        <v>0.25</v>
      </c>
      <c r="AH4799" s="4">
        <v>0.58333333333333337</v>
      </c>
      <c r="AI4799" s="5">
        <v>11.95</v>
      </c>
      <c r="AJ4799">
        <v>17.920000000000002</v>
      </c>
      <c r="AK4799">
        <v>20.93</v>
      </c>
      <c r="AL4799" t="s">
        <v>81</v>
      </c>
      <c r="AM4799" t="s">
        <v>82</v>
      </c>
      <c r="AO4799" t="s">
        <v>83</v>
      </c>
      <c r="AP4799" t="s">
        <v>67</v>
      </c>
      <c r="AQ4799" t="s">
        <v>67</v>
      </c>
      <c r="AR4799" t="s">
        <v>82</v>
      </c>
      <c r="AT4799" t="s">
        <v>82</v>
      </c>
      <c r="AW4799" t="s">
        <v>82</v>
      </c>
      <c r="AY4799" t="s">
        <v>4681</v>
      </c>
      <c r="AZ4799" t="s">
        <v>4331</v>
      </c>
      <c r="BA4799" t="s">
        <v>774</v>
      </c>
      <c r="BB4799">
        <v>80231</v>
      </c>
      <c r="BC4799" t="s">
        <v>87</v>
      </c>
      <c r="BH4799" t="s">
        <v>14417</v>
      </c>
      <c r="BI4799" t="s">
        <v>67</v>
      </c>
      <c r="BJ4799">
        <v>841289399</v>
      </c>
    </row>
    <row r="4800" spans="1:62" x14ac:dyDescent="0.25">
      <c r="A4800" t="s">
        <v>14836</v>
      </c>
      <c r="B4800" s="2">
        <v>43521</v>
      </c>
      <c r="C4800" t="s">
        <v>63</v>
      </c>
      <c r="D4800" s="3">
        <v>43472.388410173611</v>
      </c>
      <c r="E4800" t="s">
        <v>64</v>
      </c>
      <c r="F4800" s="2">
        <v>43556</v>
      </c>
      <c r="G4800" s="2">
        <v>43799</v>
      </c>
      <c r="H4800" t="s">
        <v>14837</v>
      </c>
      <c r="I4800" t="s">
        <v>67</v>
      </c>
      <c r="J4800" t="s">
        <v>14838</v>
      </c>
      <c r="K4800" t="s">
        <v>67</v>
      </c>
      <c r="L4800" t="s">
        <v>3297</v>
      </c>
      <c r="M4800" t="s">
        <v>774</v>
      </c>
      <c r="N4800">
        <v>80465</v>
      </c>
      <c r="O4800" t="s">
        <v>70</v>
      </c>
      <c r="P4800" t="s">
        <v>67</v>
      </c>
      <c r="Q4800" t="s">
        <v>14839</v>
      </c>
      <c r="S4800" t="s">
        <v>72</v>
      </c>
      <c r="T4800" t="s">
        <v>6285</v>
      </c>
      <c r="U4800" t="s">
        <v>6286</v>
      </c>
      <c r="V4800" t="s">
        <v>6287</v>
      </c>
      <c r="W4800" t="s">
        <v>774</v>
      </c>
      <c r="X4800" t="s">
        <v>94</v>
      </c>
      <c r="Y4800" t="str">
        <f>"37-3011"</f>
        <v>37-3011</v>
      </c>
      <c r="Z4800" t="s">
        <v>94</v>
      </c>
      <c r="AA4800">
        <v>561730</v>
      </c>
      <c r="AB4800">
        <v>18</v>
      </c>
      <c r="AC4800">
        <v>18</v>
      </c>
      <c r="AD4800" t="s">
        <v>79</v>
      </c>
      <c r="AE4800" t="s">
        <v>80</v>
      </c>
      <c r="AF4800">
        <v>40</v>
      </c>
      <c r="AG4800" s="4">
        <v>0.29166666666666669</v>
      </c>
      <c r="AH4800" s="4">
        <v>0.70833333333333337</v>
      </c>
      <c r="AI4800" s="5">
        <v>15.17</v>
      </c>
      <c r="AJ4800">
        <v>22.75</v>
      </c>
      <c r="AK4800">
        <v>25.76</v>
      </c>
      <c r="AL4800" t="s">
        <v>81</v>
      </c>
      <c r="AM4800" t="s">
        <v>82</v>
      </c>
      <c r="AO4800" t="s">
        <v>83</v>
      </c>
      <c r="AP4800" t="s">
        <v>67</v>
      </c>
      <c r="AQ4800" t="s">
        <v>67</v>
      </c>
      <c r="AR4800" t="s">
        <v>82</v>
      </c>
      <c r="AT4800" t="s">
        <v>82</v>
      </c>
      <c r="AW4800" t="s">
        <v>82</v>
      </c>
      <c r="AY4800" t="s">
        <v>14840</v>
      </c>
      <c r="AZ4800" t="s">
        <v>713</v>
      </c>
      <c r="BA4800" t="s">
        <v>774</v>
      </c>
      <c r="BB4800">
        <v>80465</v>
      </c>
      <c r="BC4800" t="s">
        <v>79</v>
      </c>
      <c r="BH4800" t="s">
        <v>14841</v>
      </c>
      <c r="BI4800" t="s">
        <v>67</v>
      </c>
      <c r="BJ4800">
        <v>200846494</v>
      </c>
    </row>
    <row r="4801" spans="1:62" x14ac:dyDescent="0.25">
      <c r="A4801" t="s">
        <v>14857</v>
      </c>
      <c r="B4801" s="2">
        <v>43521</v>
      </c>
      <c r="C4801" t="s">
        <v>63</v>
      </c>
      <c r="D4801" s="3">
        <v>43472.389320844908</v>
      </c>
      <c r="E4801" t="s">
        <v>282</v>
      </c>
      <c r="F4801" s="2">
        <v>43556</v>
      </c>
      <c r="G4801" s="2">
        <v>43830</v>
      </c>
      <c r="H4801" t="s">
        <v>14858</v>
      </c>
      <c r="I4801" t="s">
        <v>14859</v>
      </c>
      <c r="J4801" t="s">
        <v>14860</v>
      </c>
      <c r="K4801" t="s">
        <v>67</v>
      </c>
      <c r="L4801" t="s">
        <v>6283</v>
      </c>
      <c r="M4801" t="s">
        <v>774</v>
      </c>
      <c r="N4801">
        <v>80915</v>
      </c>
      <c r="O4801" t="s">
        <v>70</v>
      </c>
      <c r="P4801" t="s">
        <v>67</v>
      </c>
      <c r="Q4801" t="s">
        <v>14861</v>
      </c>
      <c r="S4801" t="s">
        <v>72</v>
      </c>
      <c r="T4801" t="s">
        <v>6285</v>
      </c>
      <c r="U4801" t="s">
        <v>6286</v>
      </c>
      <c r="V4801" t="s">
        <v>6287</v>
      </c>
      <c r="W4801" t="s">
        <v>774</v>
      </c>
      <c r="X4801" t="s">
        <v>1383</v>
      </c>
      <c r="Y4801" t="str">
        <f>"47-2051"</f>
        <v>47-2051</v>
      </c>
      <c r="Z4801" t="s">
        <v>1383</v>
      </c>
      <c r="AA4801">
        <v>238190</v>
      </c>
      <c r="AB4801">
        <v>15</v>
      </c>
      <c r="AC4801">
        <v>13</v>
      </c>
      <c r="AD4801" t="s">
        <v>79</v>
      </c>
      <c r="AE4801" t="s">
        <v>80</v>
      </c>
      <c r="AF4801">
        <v>40</v>
      </c>
      <c r="AG4801" s="4">
        <v>0.29166666666666669</v>
      </c>
      <c r="AH4801" s="4">
        <v>0.70833333333333337</v>
      </c>
      <c r="AI4801" s="5">
        <v>20.71</v>
      </c>
      <c r="AJ4801">
        <v>31.06</v>
      </c>
      <c r="AK4801">
        <v>34.06</v>
      </c>
      <c r="AL4801" t="s">
        <v>81</v>
      </c>
      <c r="AM4801" t="s">
        <v>82</v>
      </c>
      <c r="AO4801" t="s">
        <v>83</v>
      </c>
      <c r="AP4801" t="s">
        <v>67</v>
      </c>
      <c r="AQ4801" t="s">
        <v>67</v>
      </c>
      <c r="AR4801" t="s">
        <v>82</v>
      </c>
      <c r="AT4801" t="s">
        <v>82</v>
      </c>
      <c r="AW4801" t="s">
        <v>82</v>
      </c>
      <c r="AY4801" t="s">
        <v>1552</v>
      </c>
      <c r="AZ4801" t="s">
        <v>1554</v>
      </c>
      <c r="BA4801" t="s">
        <v>774</v>
      </c>
      <c r="BB4801">
        <v>80915</v>
      </c>
      <c r="BC4801" t="s">
        <v>79</v>
      </c>
      <c r="BH4801" t="s">
        <v>14862</v>
      </c>
      <c r="BI4801" t="s">
        <v>67</v>
      </c>
      <c r="BJ4801">
        <v>841380156</v>
      </c>
    </row>
    <row r="4802" spans="1:62" x14ac:dyDescent="0.25">
      <c r="A4802" t="s">
        <v>15074</v>
      </c>
      <c r="B4802" s="2">
        <v>43521</v>
      </c>
      <c r="C4802" t="s">
        <v>63</v>
      </c>
      <c r="D4802" s="3">
        <v>43472.3913737037</v>
      </c>
      <c r="E4802" t="s">
        <v>64</v>
      </c>
      <c r="F4802" s="2">
        <v>43556</v>
      </c>
      <c r="G4802" s="2">
        <v>43799</v>
      </c>
      <c r="H4802" t="s">
        <v>15075</v>
      </c>
      <c r="I4802" t="s">
        <v>67</v>
      </c>
      <c r="J4802" t="s">
        <v>15076</v>
      </c>
      <c r="K4802" t="s">
        <v>67</v>
      </c>
      <c r="L4802" t="s">
        <v>15077</v>
      </c>
      <c r="M4802" t="s">
        <v>774</v>
      </c>
      <c r="N4802">
        <v>80513</v>
      </c>
      <c r="O4802" t="s">
        <v>70</v>
      </c>
      <c r="P4802" t="s">
        <v>67</v>
      </c>
      <c r="Q4802" t="s">
        <v>15078</v>
      </c>
      <c r="S4802" t="s">
        <v>72</v>
      </c>
      <c r="T4802" t="s">
        <v>6285</v>
      </c>
      <c r="U4802" t="s">
        <v>6286</v>
      </c>
      <c r="V4802" t="s">
        <v>6287</v>
      </c>
      <c r="W4802" t="s">
        <v>774</v>
      </c>
      <c r="X4802" t="s">
        <v>94</v>
      </c>
      <c r="Y4802" t="str">
        <f>"37-3011"</f>
        <v>37-3011</v>
      </c>
      <c r="Z4802" t="s">
        <v>94</v>
      </c>
      <c r="AA4802">
        <v>561730</v>
      </c>
      <c r="AB4802">
        <v>7</v>
      </c>
      <c r="AC4802">
        <v>7</v>
      </c>
      <c r="AD4802" t="s">
        <v>79</v>
      </c>
      <c r="AE4802" t="s">
        <v>80</v>
      </c>
      <c r="AF4802">
        <v>40</v>
      </c>
      <c r="AG4802" s="4">
        <v>0.33333333333333331</v>
      </c>
      <c r="AH4802" s="4">
        <v>0.70833333333333337</v>
      </c>
      <c r="AI4802" s="5">
        <v>16.07</v>
      </c>
      <c r="AJ4802">
        <v>24.1</v>
      </c>
      <c r="AK4802">
        <v>27.1</v>
      </c>
      <c r="AL4802" t="s">
        <v>81</v>
      </c>
      <c r="AM4802" t="s">
        <v>82</v>
      </c>
      <c r="AO4802" t="s">
        <v>83</v>
      </c>
      <c r="AP4802" t="s">
        <v>67</v>
      </c>
      <c r="AQ4802" t="s">
        <v>67</v>
      </c>
      <c r="AR4802" t="s">
        <v>82</v>
      </c>
      <c r="AT4802" t="s">
        <v>82</v>
      </c>
      <c r="AW4802" t="s">
        <v>82</v>
      </c>
      <c r="AY4802" t="s">
        <v>15079</v>
      </c>
      <c r="AZ4802" t="s">
        <v>6244</v>
      </c>
      <c r="BA4802" t="s">
        <v>774</v>
      </c>
      <c r="BB4802">
        <v>80513</v>
      </c>
      <c r="BC4802" t="s">
        <v>79</v>
      </c>
      <c r="BH4802" t="s">
        <v>15080</v>
      </c>
      <c r="BI4802" t="s">
        <v>67</v>
      </c>
      <c r="BJ4802">
        <v>841600880</v>
      </c>
    </row>
    <row r="4803" spans="1:62" x14ac:dyDescent="0.25">
      <c r="A4803" t="s">
        <v>15125</v>
      </c>
      <c r="B4803" s="2">
        <v>43521</v>
      </c>
      <c r="C4803" t="s">
        <v>63</v>
      </c>
      <c r="D4803" s="3">
        <v>43472.389931608799</v>
      </c>
      <c r="E4803" t="s">
        <v>282</v>
      </c>
      <c r="F4803" s="2">
        <v>43556</v>
      </c>
      <c r="G4803" s="2">
        <v>43830</v>
      </c>
      <c r="H4803" t="s">
        <v>15126</v>
      </c>
      <c r="I4803" t="s">
        <v>14859</v>
      </c>
      <c r="J4803" t="s">
        <v>14860</v>
      </c>
      <c r="K4803" t="s">
        <v>67</v>
      </c>
      <c r="L4803" t="s">
        <v>6283</v>
      </c>
      <c r="M4803" t="s">
        <v>774</v>
      </c>
      <c r="N4803">
        <v>80915</v>
      </c>
      <c r="O4803" t="s">
        <v>70</v>
      </c>
      <c r="P4803" t="s">
        <v>67</v>
      </c>
      <c r="Q4803" t="s">
        <v>14861</v>
      </c>
      <c r="S4803" t="s">
        <v>72</v>
      </c>
      <c r="T4803" t="s">
        <v>6285</v>
      </c>
      <c r="U4803" t="s">
        <v>6286</v>
      </c>
      <c r="V4803" t="s">
        <v>6287</v>
      </c>
      <c r="W4803" t="s">
        <v>774</v>
      </c>
      <c r="X4803" t="s">
        <v>326</v>
      </c>
      <c r="Y4803" t="str">
        <f>"47-2061"</f>
        <v>47-2061</v>
      </c>
      <c r="Z4803" t="s">
        <v>326</v>
      </c>
      <c r="AA4803">
        <v>238190</v>
      </c>
      <c r="AB4803">
        <v>35</v>
      </c>
      <c r="AC4803">
        <v>34</v>
      </c>
      <c r="AD4803" t="s">
        <v>79</v>
      </c>
      <c r="AE4803" t="s">
        <v>80</v>
      </c>
      <c r="AF4803">
        <v>40</v>
      </c>
      <c r="AG4803" s="4">
        <v>0.29166666666666669</v>
      </c>
      <c r="AH4803" s="4">
        <v>0.70833333333333337</v>
      </c>
      <c r="AI4803" s="5">
        <v>17.32</v>
      </c>
      <c r="AJ4803">
        <v>25.98</v>
      </c>
      <c r="AK4803">
        <v>28.98</v>
      </c>
      <c r="AL4803" t="s">
        <v>81</v>
      </c>
      <c r="AM4803" t="s">
        <v>82</v>
      </c>
      <c r="AO4803" t="s">
        <v>83</v>
      </c>
      <c r="AP4803" t="s">
        <v>683</v>
      </c>
      <c r="AQ4803" t="s">
        <v>67</v>
      </c>
      <c r="AR4803" t="s">
        <v>82</v>
      </c>
      <c r="AT4803" t="s">
        <v>82</v>
      </c>
      <c r="AW4803" t="s">
        <v>82</v>
      </c>
      <c r="AY4803" t="s">
        <v>1552</v>
      </c>
      <c r="AZ4803" t="s">
        <v>1554</v>
      </c>
      <c r="BA4803" t="s">
        <v>774</v>
      </c>
      <c r="BB4803">
        <v>80915</v>
      </c>
      <c r="BC4803" t="s">
        <v>79</v>
      </c>
      <c r="BH4803" t="s">
        <v>14862</v>
      </c>
      <c r="BI4803" t="s">
        <v>67</v>
      </c>
      <c r="BJ4803">
        <v>841380156</v>
      </c>
    </row>
    <row r="4804" spans="1:62" x14ac:dyDescent="0.25">
      <c r="A4804" t="s">
        <v>15246</v>
      </c>
      <c r="B4804" s="2">
        <v>43521</v>
      </c>
      <c r="C4804" t="s">
        <v>63</v>
      </c>
      <c r="D4804" s="3">
        <v>43472.38785525463</v>
      </c>
      <c r="E4804" t="s">
        <v>64</v>
      </c>
      <c r="F4804" s="2">
        <v>43556</v>
      </c>
      <c r="G4804" s="2">
        <v>43784</v>
      </c>
      <c r="H4804" t="s">
        <v>15093</v>
      </c>
      <c r="J4804" t="s">
        <v>15094</v>
      </c>
      <c r="L4804" t="s">
        <v>15095</v>
      </c>
      <c r="M4804" t="s">
        <v>881</v>
      </c>
      <c r="N4804">
        <v>83355</v>
      </c>
      <c r="O4804" t="s">
        <v>70</v>
      </c>
      <c r="Q4804" t="s">
        <v>15096</v>
      </c>
      <c r="S4804" t="s">
        <v>72</v>
      </c>
      <c r="T4804" t="s">
        <v>878</v>
      </c>
      <c r="U4804" t="s">
        <v>3851</v>
      </c>
      <c r="V4804" t="s">
        <v>2620</v>
      </c>
      <c r="W4804" t="s">
        <v>881</v>
      </c>
      <c r="X4804" t="s">
        <v>1092</v>
      </c>
      <c r="Y4804" t="str">
        <f>"45-4011"</f>
        <v>45-4011</v>
      </c>
      <c r="Z4804" t="s">
        <v>763</v>
      </c>
      <c r="AA4804">
        <v>115310</v>
      </c>
      <c r="AB4804">
        <v>30</v>
      </c>
      <c r="AC4804">
        <v>30</v>
      </c>
      <c r="AD4804" t="s">
        <v>79</v>
      </c>
      <c r="AE4804" t="s">
        <v>80</v>
      </c>
      <c r="AF4804">
        <v>40</v>
      </c>
      <c r="AG4804" s="4">
        <v>0.33333333333333331</v>
      </c>
      <c r="AH4804" s="4">
        <v>0.70833333333333337</v>
      </c>
      <c r="AI4804" s="5">
        <v>14.25</v>
      </c>
      <c r="AJ4804">
        <v>21.38</v>
      </c>
      <c r="AK4804">
        <v>33</v>
      </c>
      <c r="AL4804" t="s">
        <v>81</v>
      </c>
      <c r="AM4804" t="s">
        <v>82</v>
      </c>
      <c r="AO4804" t="s">
        <v>83</v>
      </c>
      <c r="AR4804" t="s">
        <v>82</v>
      </c>
      <c r="AT4804" t="s">
        <v>82</v>
      </c>
      <c r="AW4804" t="s">
        <v>82</v>
      </c>
      <c r="AY4804" t="s">
        <v>15247</v>
      </c>
      <c r="AZ4804" t="s">
        <v>15248</v>
      </c>
      <c r="BA4804" t="s">
        <v>881</v>
      </c>
      <c r="BB4804">
        <v>83852</v>
      </c>
      <c r="BC4804" t="s">
        <v>79</v>
      </c>
      <c r="BH4804" t="s">
        <v>15249</v>
      </c>
      <c r="BJ4804">
        <v>813686583</v>
      </c>
    </row>
    <row r="4805" spans="1:62" x14ac:dyDescent="0.25">
      <c r="A4805" t="s">
        <v>15323</v>
      </c>
      <c r="B4805" s="2">
        <v>43521</v>
      </c>
      <c r="C4805" t="s">
        <v>63</v>
      </c>
      <c r="D4805" s="3">
        <v>43472.38493414352</v>
      </c>
      <c r="E4805" t="s">
        <v>64</v>
      </c>
      <c r="F4805" s="2">
        <v>43556</v>
      </c>
      <c r="G4805" s="2">
        <v>43799</v>
      </c>
      <c r="H4805" t="s">
        <v>4840</v>
      </c>
      <c r="I4805" t="s">
        <v>67</v>
      </c>
      <c r="J4805" t="s">
        <v>4841</v>
      </c>
      <c r="K4805" t="s">
        <v>67</v>
      </c>
      <c r="L4805" t="s">
        <v>4842</v>
      </c>
      <c r="M4805" t="s">
        <v>745</v>
      </c>
      <c r="N4805">
        <v>66061</v>
      </c>
      <c r="O4805" t="s">
        <v>70</v>
      </c>
      <c r="P4805" t="s">
        <v>67</v>
      </c>
      <c r="Q4805" t="s">
        <v>4843</v>
      </c>
      <c r="S4805" t="s">
        <v>72</v>
      </c>
      <c r="T4805" t="s">
        <v>2824</v>
      </c>
      <c r="U4805" t="s">
        <v>3543</v>
      </c>
      <c r="V4805" t="s">
        <v>642</v>
      </c>
      <c r="W4805" t="s">
        <v>105</v>
      </c>
      <c r="X4805" t="s">
        <v>106</v>
      </c>
      <c r="Y4805" t="str">
        <f>"37-3011"</f>
        <v>37-3011</v>
      </c>
      <c r="Z4805" t="s">
        <v>94</v>
      </c>
      <c r="AA4805">
        <v>561730</v>
      </c>
      <c r="AB4805">
        <v>10</v>
      </c>
      <c r="AC4805">
        <v>10</v>
      </c>
      <c r="AD4805" t="s">
        <v>79</v>
      </c>
      <c r="AE4805" t="s">
        <v>80</v>
      </c>
      <c r="AF4805">
        <v>40</v>
      </c>
      <c r="AG4805" s="4">
        <v>0.33333333333333331</v>
      </c>
      <c r="AH4805" s="4">
        <v>0.70833333333333337</v>
      </c>
      <c r="AI4805" s="5">
        <v>14.73</v>
      </c>
      <c r="AJ4805">
        <v>22.1</v>
      </c>
      <c r="AL4805" t="s">
        <v>81</v>
      </c>
      <c r="AM4805" t="s">
        <v>82</v>
      </c>
      <c r="AO4805" t="s">
        <v>83</v>
      </c>
      <c r="AP4805" t="s">
        <v>67</v>
      </c>
      <c r="AQ4805" t="s">
        <v>67</v>
      </c>
      <c r="AR4805" t="s">
        <v>82</v>
      </c>
      <c r="AT4805" t="s">
        <v>82</v>
      </c>
      <c r="AW4805" t="s">
        <v>82</v>
      </c>
      <c r="AY4805" t="s">
        <v>4842</v>
      </c>
      <c r="AZ4805" t="s">
        <v>3053</v>
      </c>
      <c r="BA4805" t="s">
        <v>745</v>
      </c>
      <c r="BB4805">
        <v>66061</v>
      </c>
      <c r="BC4805" t="s">
        <v>79</v>
      </c>
      <c r="BH4805" t="s">
        <v>4841</v>
      </c>
      <c r="BI4805" t="s">
        <v>67</v>
      </c>
      <c r="BJ4805">
        <v>271534238</v>
      </c>
    </row>
    <row r="4806" spans="1:62" x14ac:dyDescent="0.25">
      <c r="A4806" t="s">
        <v>15410</v>
      </c>
      <c r="B4806" s="2">
        <v>43521</v>
      </c>
      <c r="C4806" t="s">
        <v>63</v>
      </c>
      <c r="D4806" s="3">
        <v>43472.388542233799</v>
      </c>
      <c r="E4806" t="s">
        <v>64</v>
      </c>
      <c r="F4806" s="2">
        <v>43556</v>
      </c>
      <c r="G4806" s="2">
        <v>43799</v>
      </c>
      <c r="H4806" t="s">
        <v>15411</v>
      </c>
      <c r="I4806" t="s">
        <v>67</v>
      </c>
      <c r="J4806" t="s">
        <v>15412</v>
      </c>
      <c r="K4806" t="s">
        <v>67</v>
      </c>
      <c r="L4806" t="s">
        <v>15413</v>
      </c>
      <c r="M4806" t="s">
        <v>881</v>
      </c>
      <c r="N4806">
        <v>83455</v>
      </c>
      <c r="O4806" t="s">
        <v>70</v>
      </c>
      <c r="P4806" t="s">
        <v>67</v>
      </c>
      <c r="Q4806" t="s">
        <v>15414</v>
      </c>
      <c r="S4806" t="s">
        <v>72</v>
      </c>
      <c r="T4806" t="s">
        <v>6285</v>
      </c>
      <c r="U4806" t="s">
        <v>6286</v>
      </c>
      <c r="V4806" t="s">
        <v>6287</v>
      </c>
      <c r="W4806" t="s">
        <v>774</v>
      </c>
      <c r="X4806" t="s">
        <v>94</v>
      </c>
      <c r="Y4806" t="str">
        <f>"37-3011"</f>
        <v>37-3011</v>
      </c>
      <c r="Z4806" t="s">
        <v>94</v>
      </c>
      <c r="AA4806">
        <v>561730</v>
      </c>
      <c r="AB4806">
        <v>20</v>
      </c>
      <c r="AC4806">
        <v>20</v>
      </c>
      <c r="AD4806" t="s">
        <v>79</v>
      </c>
      <c r="AE4806" t="s">
        <v>80</v>
      </c>
      <c r="AF4806">
        <v>40</v>
      </c>
      <c r="AG4806" s="4">
        <v>0.3125</v>
      </c>
      <c r="AH4806" s="4">
        <v>0.75</v>
      </c>
      <c r="AI4806" s="5">
        <v>16.36</v>
      </c>
      <c r="AJ4806">
        <v>24.54</v>
      </c>
      <c r="AK4806">
        <v>30</v>
      </c>
      <c r="AL4806" t="s">
        <v>81</v>
      </c>
      <c r="AM4806" t="s">
        <v>82</v>
      </c>
      <c r="AO4806" t="s">
        <v>83</v>
      </c>
      <c r="AP4806" t="s">
        <v>67</v>
      </c>
      <c r="AQ4806" t="s">
        <v>67</v>
      </c>
      <c r="AR4806" t="s">
        <v>82</v>
      </c>
      <c r="AT4806" t="s">
        <v>82</v>
      </c>
      <c r="AW4806" t="s">
        <v>82</v>
      </c>
      <c r="AY4806" t="s">
        <v>15413</v>
      </c>
      <c r="AZ4806" t="s">
        <v>2933</v>
      </c>
      <c r="BA4806" t="s">
        <v>881</v>
      </c>
      <c r="BB4806">
        <v>83455</v>
      </c>
      <c r="BC4806" t="s">
        <v>79</v>
      </c>
      <c r="BH4806" t="s">
        <v>15412</v>
      </c>
      <c r="BI4806" t="s">
        <v>67</v>
      </c>
      <c r="BJ4806">
        <v>371464686</v>
      </c>
    </row>
    <row r="4807" spans="1:62" x14ac:dyDescent="0.25">
      <c r="A4807" t="s">
        <v>15462</v>
      </c>
      <c r="B4807" s="2">
        <v>43521</v>
      </c>
      <c r="C4807" t="s">
        <v>63</v>
      </c>
      <c r="D4807" s="3">
        <v>43472.383801736112</v>
      </c>
      <c r="E4807" t="s">
        <v>64</v>
      </c>
      <c r="F4807" s="2">
        <v>43556</v>
      </c>
      <c r="G4807" s="2">
        <v>43814</v>
      </c>
      <c r="H4807" t="s">
        <v>5204</v>
      </c>
      <c r="I4807" t="s">
        <v>67</v>
      </c>
      <c r="J4807" t="s">
        <v>5209</v>
      </c>
      <c r="K4807" t="s">
        <v>15463</v>
      </c>
      <c r="L4807" t="s">
        <v>5207</v>
      </c>
      <c r="M4807" t="s">
        <v>308</v>
      </c>
      <c r="N4807">
        <v>7836</v>
      </c>
      <c r="O4807" t="s">
        <v>70</v>
      </c>
      <c r="P4807" t="s">
        <v>67</v>
      </c>
      <c r="Q4807" t="s">
        <v>5208</v>
      </c>
      <c r="S4807" t="s">
        <v>72</v>
      </c>
      <c r="T4807" t="s">
        <v>640</v>
      </c>
      <c r="U4807" t="s">
        <v>641</v>
      </c>
      <c r="V4807" t="s">
        <v>642</v>
      </c>
      <c r="W4807" t="s">
        <v>105</v>
      </c>
      <c r="X4807" t="s">
        <v>106</v>
      </c>
      <c r="Y4807" t="str">
        <f>"37-3011"</f>
        <v>37-3011</v>
      </c>
      <c r="Z4807" t="s">
        <v>94</v>
      </c>
      <c r="AA4807">
        <v>561730</v>
      </c>
      <c r="AB4807">
        <v>8</v>
      </c>
      <c r="AC4807">
        <v>8</v>
      </c>
      <c r="AD4807" t="s">
        <v>79</v>
      </c>
      <c r="AE4807" t="s">
        <v>80</v>
      </c>
      <c r="AF4807">
        <v>40</v>
      </c>
      <c r="AG4807" s="4">
        <v>0.29166666666666669</v>
      </c>
      <c r="AH4807" s="4">
        <v>0.70833333333333337</v>
      </c>
      <c r="AI4807" s="5">
        <v>14.41</v>
      </c>
      <c r="AJ4807">
        <v>21.62</v>
      </c>
      <c r="AL4807" t="s">
        <v>81</v>
      </c>
      <c r="AM4807" t="s">
        <v>82</v>
      </c>
      <c r="AO4807" t="s">
        <v>83</v>
      </c>
      <c r="AP4807" t="s">
        <v>67</v>
      </c>
      <c r="AQ4807" t="s">
        <v>67</v>
      </c>
      <c r="AR4807" t="s">
        <v>82</v>
      </c>
      <c r="AT4807" t="s">
        <v>82</v>
      </c>
      <c r="AW4807" t="s">
        <v>82</v>
      </c>
      <c r="AY4807" t="s">
        <v>5207</v>
      </c>
      <c r="AZ4807" t="s">
        <v>1303</v>
      </c>
      <c r="BA4807" t="s">
        <v>308</v>
      </c>
      <c r="BB4807">
        <v>7836</v>
      </c>
      <c r="BC4807" t="s">
        <v>79</v>
      </c>
      <c r="BH4807" t="s">
        <v>5209</v>
      </c>
      <c r="BI4807" t="s">
        <v>67</v>
      </c>
      <c r="BJ4807">
        <v>223342024</v>
      </c>
    </row>
    <row r="4808" spans="1:62" x14ac:dyDescent="0.25">
      <c r="A4808" t="s">
        <v>15474</v>
      </c>
      <c r="B4808" s="2">
        <v>43521</v>
      </c>
      <c r="C4808" t="s">
        <v>63</v>
      </c>
      <c r="D4808" s="3">
        <v>43472.382872407405</v>
      </c>
      <c r="E4808" t="s">
        <v>117</v>
      </c>
      <c r="H4808" t="s">
        <v>15475</v>
      </c>
      <c r="J4808" t="s">
        <v>15476</v>
      </c>
      <c r="L4808" t="s">
        <v>3343</v>
      </c>
      <c r="M4808" t="s">
        <v>323</v>
      </c>
      <c r="N4808">
        <v>92154</v>
      </c>
      <c r="O4808" t="s">
        <v>70</v>
      </c>
      <c r="Q4808" t="s">
        <v>15477</v>
      </c>
      <c r="R4808">
        <v>407</v>
      </c>
      <c r="S4808" t="s">
        <v>72</v>
      </c>
      <c r="T4808" t="s">
        <v>3341</v>
      </c>
      <c r="U4808" t="s">
        <v>3342</v>
      </c>
      <c r="V4808" t="s">
        <v>3343</v>
      </c>
      <c r="W4808" t="s">
        <v>323</v>
      </c>
      <c r="X4808" t="s">
        <v>15478</v>
      </c>
      <c r="Y4808" t="str">
        <f>"53-3032"</f>
        <v>53-3032</v>
      </c>
      <c r="Z4808" t="s">
        <v>157</v>
      </c>
      <c r="AA4808">
        <v>484121</v>
      </c>
      <c r="AB4808">
        <v>15</v>
      </c>
      <c r="AD4808" t="s">
        <v>79</v>
      </c>
      <c r="AE4808" t="s">
        <v>95</v>
      </c>
      <c r="AF4808">
        <v>70</v>
      </c>
      <c r="AG4808" s="4">
        <v>0</v>
      </c>
      <c r="AH4808" s="4">
        <v>0.5</v>
      </c>
      <c r="AI4808" s="5">
        <v>21.84</v>
      </c>
      <c r="AJ4808">
        <v>32.76</v>
      </c>
      <c r="AL4808" t="s">
        <v>81</v>
      </c>
      <c r="AM4808" t="s">
        <v>82</v>
      </c>
      <c r="AO4808" t="s">
        <v>83</v>
      </c>
      <c r="AP4808" t="s">
        <v>67</v>
      </c>
      <c r="AQ4808" t="s">
        <v>67</v>
      </c>
      <c r="AR4808" t="s">
        <v>82</v>
      </c>
      <c r="AT4808" t="s">
        <v>82</v>
      </c>
      <c r="AW4808" t="s">
        <v>72</v>
      </c>
      <c r="AX4808">
        <v>24</v>
      </c>
      <c r="AY4808" t="s">
        <v>5434</v>
      </c>
      <c r="AZ4808" t="s">
        <v>5434</v>
      </c>
      <c r="BA4808" t="s">
        <v>323</v>
      </c>
      <c r="BB4808">
        <v>92154</v>
      </c>
      <c r="BC4808" t="s">
        <v>79</v>
      </c>
      <c r="BH4808" t="s">
        <v>15479</v>
      </c>
      <c r="BJ4808">
        <v>330738201</v>
      </c>
    </row>
    <row r="4809" spans="1:62" x14ac:dyDescent="0.25">
      <c r="A4809" t="s">
        <v>15508</v>
      </c>
      <c r="B4809" s="2">
        <v>43521</v>
      </c>
      <c r="C4809" t="s">
        <v>63</v>
      </c>
      <c r="D4809" s="3">
        <v>43472.381781018521</v>
      </c>
      <c r="E4809" t="s">
        <v>64</v>
      </c>
      <c r="F4809" s="2">
        <v>43556</v>
      </c>
      <c r="G4809" s="2">
        <v>43769</v>
      </c>
      <c r="H4809" t="s">
        <v>15509</v>
      </c>
      <c r="I4809" t="s">
        <v>15510</v>
      </c>
      <c r="J4809" t="s">
        <v>15511</v>
      </c>
      <c r="K4809" t="s">
        <v>15512</v>
      </c>
      <c r="L4809" t="s">
        <v>15513</v>
      </c>
      <c r="M4809" t="s">
        <v>100</v>
      </c>
      <c r="N4809">
        <v>27960</v>
      </c>
      <c r="O4809" t="s">
        <v>70</v>
      </c>
      <c r="Q4809" t="s">
        <v>15514</v>
      </c>
      <c r="S4809" t="s">
        <v>72</v>
      </c>
      <c r="T4809" t="s">
        <v>1738</v>
      </c>
      <c r="U4809" t="s">
        <v>1739</v>
      </c>
      <c r="V4809" t="s">
        <v>1740</v>
      </c>
      <c r="W4809" t="s">
        <v>278</v>
      </c>
      <c r="X4809" t="s">
        <v>1012</v>
      </c>
      <c r="Y4809" t="str">
        <f>"37-2012"</f>
        <v>37-2012</v>
      </c>
      <c r="Z4809" t="s">
        <v>373</v>
      </c>
      <c r="AA4809">
        <v>561720</v>
      </c>
      <c r="AB4809">
        <v>28</v>
      </c>
      <c r="AC4809">
        <v>28</v>
      </c>
      <c r="AD4809" t="s">
        <v>79</v>
      </c>
      <c r="AE4809" t="s">
        <v>95</v>
      </c>
      <c r="AF4809">
        <v>35</v>
      </c>
      <c r="AG4809" s="4">
        <v>0.375</v>
      </c>
      <c r="AH4809" s="4">
        <v>0.70833333333333337</v>
      </c>
      <c r="AI4809" s="5">
        <v>11.92</v>
      </c>
      <c r="AJ4809">
        <v>17.88</v>
      </c>
      <c r="AK4809">
        <v>17.88</v>
      </c>
      <c r="AL4809" t="s">
        <v>81</v>
      </c>
      <c r="AM4809" t="s">
        <v>82</v>
      </c>
      <c r="AO4809" t="s">
        <v>83</v>
      </c>
      <c r="AR4809" t="s">
        <v>82</v>
      </c>
      <c r="AT4809" t="s">
        <v>82</v>
      </c>
      <c r="AW4809" t="s">
        <v>82</v>
      </c>
      <c r="AY4809" t="s">
        <v>15515</v>
      </c>
      <c r="AZ4809" t="s">
        <v>2411</v>
      </c>
      <c r="BA4809" t="s">
        <v>100</v>
      </c>
      <c r="BB4809">
        <v>27960</v>
      </c>
      <c r="BC4809" t="s">
        <v>79</v>
      </c>
      <c r="BH4809" t="s">
        <v>15516</v>
      </c>
      <c r="BJ4809">
        <v>811957103</v>
      </c>
    </row>
    <row r="4810" spans="1:62" x14ac:dyDescent="0.25">
      <c r="A4810" t="s">
        <v>15663</v>
      </c>
      <c r="B4810" s="2">
        <v>43521</v>
      </c>
      <c r="C4810" t="s">
        <v>63</v>
      </c>
      <c r="D4810" s="3">
        <v>43472.388099942131</v>
      </c>
      <c r="E4810" t="s">
        <v>64</v>
      </c>
      <c r="F4810" s="2">
        <v>43556</v>
      </c>
      <c r="G4810" s="2">
        <v>43814</v>
      </c>
      <c r="H4810" t="s">
        <v>15664</v>
      </c>
      <c r="I4810" t="s">
        <v>15665</v>
      </c>
      <c r="J4810" t="s">
        <v>15666</v>
      </c>
      <c r="L4810" t="s">
        <v>4412</v>
      </c>
      <c r="M4810" t="s">
        <v>76</v>
      </c>
      <c r="N4810">
        <v>74017</v>
      </c>
      <c r="O4810" t="s">
        <v>70</v>
      </c>
      <c r="Q4810" t="s">
        <v>15667</v>
      </c>
      <c r="S4810" t="s">
        <v>72</v>
      </c>
      <c r="T4810" t="s">
        <v>878</v>
      </c>
      <c r="U4810" t="s">
        <v>15668</v>
      </c>
      <c r="V4810" t="s">
        <v>2620</v>
      </c>
      <c r="W4810" t="s">
        <v>881</v>
      </c>
      <c r="X4810" t="s">
        <v>15669</v>
      </c>
      <c r="Y4810" t="str">
        <f>"37-3011"</f>
        <v>37-3011</v>
      </c>
      <c r="Z4810" t="s">
        <v>94</v>
      </c>
      <c r="AA4810">
        <v>561730</v>
      </c>
      <c r="AB4810">
        <v>12</v>
      </c>
      <c r="AC4810">
        <v>12</v>
      </c>
      <c r="AD4810" t="s">
        <v>79</v>
      </c>
      <c r="AE4810" t="s">
        <v>95</v>
      </c>
      <c r="AF4810">
        <v>40</v>
      </c>
      <c r="AG4810" s="4">
        <v>0.29166666666666669</v>
      </c>
      <c r="AH4810" s="4">
        <v>0.75</v>
      </c>
      <c r="AI4810" s="5">
        <v>12.95</v>
      </c>
      <c r="AJ4810">
        <v>19.43</v>
      </c>
      <c r="AL4810" t="s">
        <v>81</v>
      </c>
      <c r="AM4810" t="s">
        <v>82</v>
      </c>
      <c r="AO4810" t="s">
        <v>83</v>
      </c>
      <c r="AR4810" t="s">
        <v>82</v>
      </c>
      <c r="AT4810" t="s">
        <v>82</v>
      </c>
      <c r="AW4810" t="s">
        <v>72</v>
      </c>
      <c r="AX4810">
        <v>3</v>
      </c>
      <c r="AY4810" t="s">
        <v>4412</v>
      </c>
      <c r="AZ4810" t="s">
        <v>4415</v>
      </c>
      <c r="BA4810" t="s">
        <v>76</v>
      </c>
      <c r="BB4810">
        <v>74017</v>
      </c>
      <c r="BC4810" t="s">
        <v>79</v>
      </c>
      <c r="BH4810" t="s">
        <v>15670</v>
      </c>
      <c r="BJ4810">
        <v>731004991</v>
      </c>
    </row>
    <row r="4811" spans="1:62" x14ac:dyDescent="0.25">
      <c r="A4811" t="s">
        <v>15693</v>
      </c>
      <c r="B4811" s="2">
        <v>43521</v>
      </c>
      <c r="C4811" t="s">
        <v>63</v>
      </c>
      <c r="D4811" s="3">
        <v>43472.384230115742</v>
      </c>
      <c r="E4811" t="s">
        <v>64</v>
      </c>
      <c r="F4811" s="2">
        <v>43556</v>
      </c>
      <c r="G4811" s="2">
        <v>43816</v>
      </c>
      <c r="H4811" t="s">
        <v>3055</v>
      </c>
      <c r="I4811" t="s">
        <v>67</v>
      </c>
      <c r="J4811" t="s">
        <v>3056</v>
      </c>
      <c r="K4811" t="s">
        <v>67</v>
      </c>
      <c r="L4811" t="s">
        <v>2355</v>
      </c>
      <c r="M4811" t="s">
        <v>105</v>
      </c>
      <c r="N4811">
        <v>76012</v>
      </c>
      <c r="O4811" t="s">
        <v>70</v>
      </c>
      <c r="P4811" t="s">
        <v>67</v>
      </c>
      <c r="Q4811" t="s">
        <v>3057</v>
      </c>
      <c r="S4811" t="s">
        <v>72</v>
      </c>
      <c r="T4811" t="s">
        <v>2824</v>
      </c>
      <c r="U4811" t="s">
        <v>2825</v>
      </c>
      <c r="V4811" t="s">
        <v>642</v>
      </c>
      <c r="W4811" t="s">
        <v>105</v>
      </c>
      <c r="X4811" t="s">
        <v>106</v>
      </c>
      <c r="Y4811" t="str">
        <f>"37-3011"</f>
        <v>37-3011</v>
      </c>
      <c r="Z4811" t="s">
        <v>94</v>
      </c>
      <c r="AA4811">
        <v>561730</v>
      </c>
      <c r="AB4811">
        <v>23</v>
      </c>
      <c r="AC4811">
        <v>23</v>
      </c>
      <c r="AD4811" t="s">
        <v>79</v>
      </c>
      <c r="AE4811" t="s">
        <v>95</v>
      </c>
      <c r="AF4811">
        <v>40</v>
      </c>
      <c r="AG4811" s="4">
        <v>0.29166666666666669</v>
      </c>
      <c r="AH4811" s="4">
        <v>0.64583333333333337</v>
      </c>
      <c r="AI4811" s="5">
        <v>13.94</v>
      </c>
      <c r="AJ4811">
        <v>20.91</v>
      </c>
      <c r="AK4811">
        <v>22.5</v>
      </c>
      <c r="AL4811" t="s">
        <v>81</v>
      </c>
      <c r="AM4811" t="s">
        <v>82</v>
      </c>
      <c r="AO4811" t="s">
        <v>83</v>
      </c>
      <c r="AP4811" t="s">
        <v>67</v>
      </c>
      <c r="AQ4811" t="s">
        <v>67</v>
      </c>
      <c r="AR4811" t="s">
        <v>82</v>
      </c>
      <c r="AT4811" t="s">
        <v>82</v>
      </c>
      <c r="AW4811" t="s">
        <v>82</v>
      </c>
      <c r="AY4811" t="s">
        <v>3058</v>
      </c>
      <c r="AZ4811" t="s">
        <v>1225</v>
      </c>
      <c r="BA4811" t="s">
        <v>105</v>
      </c>
      <c r="BB4811">
        <v>75050</v>
      </c>
      <c r="BC4811" t="s">
        <v>79</v>
      </c>
      <c r="BH4811" t="s">
        <v>3059</v>
      </c>
      <c r="BJ4811">
        <v>200268423</v>
      </c>
    </row>
    <row r="4812" spans="1:62" x14ac:dyDescent="0.25">
      <c r="A4812" t="s">
        <v>15788</v>
      </c>
      <c r="B4812" s="2">
        <v>43521</v>
      </c>
      <c r="C4812" t="s">
        <v>63</v>
      </c>
      <c r="D4812" s="3">
        <v>43472.383615254628</v>
      </c>
      <c r="E4812" t="s">
        <v>91</v>
      </c>
      <c r="H4812" t="s">
        <v>15789</v>
      </c>
      <c r="I4812" t="s">
        <v>15790</v>
      </c>
      <c r="J4812" t="s">
        <v>15791</v>
      </c>
      <c r="K4812" t="s">
        <v>15792</v>
      </c>
      <c r="L4812" t="s">
        <v>9946</v>
      </c>
      <c r="M4812" t="s">
        <v>1165</v>
      </c>
      <c r="N4812">
        <v>57108</v>
      </c>
      <c r="O4812" t="s">
        <v>70</v>
      </c>
      <c r="Q4812" t="s">
        <v>15793</v>
      </c>
      <c r="S4812" t="s">
        <v>72</v>
      </c>
      <c r="T4812" t="s">
        <v>12090</v>
      </c>
      <c r="U4812" t="s">
        <v>12091</v>
      </c>
      <c r="V4812" t="s">
        <v>12092</v>
      </c>
      <c r="W4812" t="s">
        <v>1165</v>
      </c>
      <c r="X4812" t="s">
        <v>1197</v>
      </c>
      <c r="Y4812" t="str">
        <f>"47-2061"</f>
        <v>47-2061</v>
      </c>
      <c r="Z4812" t="s">
        <v>326</v>
      </c>
      <c r="AA4812">
        <v>23611</v>
      </c>
      <c r="AB4812">
        <v>3</v>
      </c>
      <c r="AD4812" t="s">
        <v>79</v>
      </c>
      <c r="AE4812" t="s">
        <v>80</v>
      </c>
      <c r="AF4812">
        <v>40</v>
      </c>
      <c r="AG4812" s="4">
        <v>0.29166666666666669</v>
      </c>
      <c r="AH4812" s="4">
        <v>0.70833333333333337</v>
      </c>
      <c r="AI4812" s="5">
        <v>15.86</v>
      </c>
      <c r="AJ4812">
        <v>23.79</v>
      </c>
      <c r="AK4812">
        <v>23.79</v>
      </c>
      <c r="AL4812" t="s">
        <v>81</v>
      </c>
      <c r="AM4812" t="s">
        <v>82</v>
      </c>
      <c r="AO4812" t="s">
        <v>83</v>
      </c>
      <c r="AP4812" t="s">
        <v>683</v>
      </c>
      <c r="AQ4812" t="s">
        <v>683</v>
      </c>
      <c r="AR4812" t="s">
        <v>82</v>
      </c>
      <c r="AT4812" t="s">
        <v>82</v>
      </c>
      <c r="AW4812" t="s">
        <v>72</v>
      </c>
      <c r="AX4812">
        <v>3</v>
      </c>
      <c r="AY4812" t="s">
        <v>9946</v>
      </c>
      <c r="AZ4812" t="s">
        <v>4750</v>
      </c>
      <c r="BA4812" t="s">
        <v>1165</v>
      </c>
      <c r="BB4812">
        <v>57108</v>
      </c>
      <c r="BC4812" t="s">
        <v>79</v>
      </c>
      <c r="BH4812" t="s">
        <v>15791</v>
      </c>
      <c r="BI4812" t="s">
        <v>15792</v>
      </c>
      <c r="BJ4812">
        <v>455140028</v>
      </c>
    </row>
    <row r="4813" spans="1:62" x14ac:dyDescent="0.25">
      <c r="A4813" t="s">
        <v>15804</v>
      </c>
      <c r="B4813" s="2">
        <v>43521</v>
      </c>
      <c r="C4813" t="s">
        <v>63</v>
      </c>
      <c r="D4813" s="3">
        <v>43482.419422210645</v>
      </c>
      <c r="E4813" t="s">
        <v>91</v>
      </c>
      <c r="H4813" t="s">
        <v>7735</v>
      </c>
      <c r="I4813" t="s">
        <v>67</v>
      </c>
      <c r="J4813" t="s">
        <v>7736</v>
      </c>
      <c r="K4813" t="s">
        <v>67</v>
      </c>
      <c r="L4813" t="s">
        <v>7737</v>
      </c>
      <c r="M4813" t="s">
        <v>197</v>
      </c>
      <c r="N4813">
        <v>51342</v>
      </c>
      <c r="O4813" t="s">
        <v>70</v>
      </c>
      <c r="Q4813" t="s">
        <v>7738</v>
      </c>
      <c r="S4813" t="s">
        <v>72</v>
      </c>
      <c r="T4813" t="s">
        <v>194</v>
      </c>
      <c r="U4813" t="s">
        <v>195</v>
      </c>
      <c r="V4813" t="s">
        <v>196</v>
      </c>
      <c r="W4813" t="s">
        <v>197</v>
      </c>
      <c r="X4813" t="s">
        <v>199</v>
      </c>
      <c r="Y4813" t="str">
        <f>"51-9198"</f>
        <v>51-9198</v>
      </c>
      <c r="Z4813" t="s">
        <v>199</v>
      </c>
      <c r="AA4813">
        <v>321214</v>
      </c>
      <c r="AB4813">
        <v>6</v>
      </c>
      <c r="AD4813" t="s">
        <v>79</v>
      </c>
      <c r="AE4813" t="s">
        <v>95</v>
      </c>
      <c r="AF4813">
        <v>40</v>
      </c>
      <c r="AG4813" s="4">
        <v>0.27083333333333331</v>
      </c>
      <c r="AH4813" s="4">
        <v>0.70833333333333337</v>
      </c>
      <c r="AI4813" s="5">
        <v>13.48</v>
      </c>
      <c r="AJ4813">
        <v>20.22</v>
      </c>
      <c r="AL4813" t="s">
        <v>81</v>
      </c>
      <c r="AM4813" t="s">
        <v>82</v>
      </c>
      <c r="AO4813" t="s">
        <v>83</v>
      </c>
      <c r="AP4813" t="s">
        <v>67</v>
      </c>
      <c r="AQ4813" t="s">
        <v>67</v>
      </c>
      <c r="AR4813" t="s">
        <v>82</v>
      </c>
      <c r="AT4813" t="s">
        <v>82</v>
      </c>
      <c r="AW4813" t="s">
        <v>82</v>
      </c>
      <c r="AY4813" t="s">
        <v>15779</v>
      </c>
      <c r="AZ4813" t="s">
        <v>2493</v>
      </c>
      <c r="BA4813" t="s">
        <v>232</v>
      </c>
      <c r="BB4813">
        <v>14433</v>
      </c>
      <c r="BC4813" t="s">
        <v>87</v>
      </c>
      <c r="BH4813" t="s">
        <v>15780</v>
      </c>
      <c r="BI4813" t="s">
        <v>67</v>
      </c>
      <c r="BJ4813">
        <v>411400906</v>
      </c>
    </row>
    <row r="4814" spans="1:62" x14ac:dyDescent="0.25">
      <c r="A4814" t="s">
        <v>15825</v>
      </c>
      <c r="B4814" s="2">
        <v>43521</v>
      </c>
      <c r="C4814" t="s">
        <v>63</v>
      </c>
      <c r="D4814" s="3">
        <v>43472.387809363427</v>
      </c>
      <c r="E4814" t="s">
        <v>64</v>
      </c>
      <c r="F4814" s="2">
        <v>43556</v>
      </c>
      <c r="G4814" s="2">
        <v>43809</v>
      </c>
      <c r="H4814" t="s">
        <v>15826</v>
      </c>
      <c r="J4814" t="s">
        <v>15827</v>
      </c>
      <c r="L4814" t="s">
        <v>2567</v>
      </c>
      <c r="M4814" t="s">
        <v>821</v>
      </c>
      <c r="N4814">
        <v>97502</v>
      </c>
      <c r="O4814" t="s">
        <v>70</v>
      </c>
      <c r="Q4814" t="s">
        <v>15828</v>
      </c>
      <c r="S4814" t="s">
        <v>72</v>
      </c>
      <c r="T4814" t="s">
        <v>878</v>
      </c>
      <c r="U4814" t="s">
        <v>2878</v>
      </c>
      <c r="V4814" t="s">
        <v>2620</v>
      </c>
      <c r="W4814" t="s">
        <v>881</v>
      </c>
      <c r="X4814" t="s">
        <v>1092</v>
      </c>
      <c r="Y4814" t="str">
        <f>"45-4011"</f>
        <v>45-4011</v>
      </c>
      <c r="Z4814" t="s">
        <v>763</v>
      </c>
      <c r="AA4814">
        <v>115310</v>
      </c>
      <c r="AB4814">
        <v>28</v>
      </c>
      <c r="AC4814">
        <v>28</v>
      </c>
      <c r="AD4814" t="s">
        <v>79</v>
      </c>
      <c r="AE4814" t="s">
        <v>95</v>
      </c>
      <c r="AF4814">
        <v>40</v>
      </c>
      <c r="AG4814" s="4">
        <v>0.25</v>
      </c>
      <c r="AH4814" s="4">
        <v>0.625</v>
      </c>
      <c r="AI4814" s="6">
        <v>12</v>
      </c>
      <c r="AJ4814">
        <v>18</v>
      </c>
      <c r="AK4814">
        <v>37.5</v>
      </c>
      <c r="AL4814" t="s">
        <v>81</v>
      </c>
      <c r="AM4814" t="s">
        <v>82</v>
      </c>
      <c r="AO4814" t="s">
        <v>83</v>
      </c>
      <c r="AR4814" t="s">
        <v>82</v>
      </c>
      <c r="AT4814" t="s">
        <v>82</v>
      </c>
      <c r="AW4814" t="s">
        <v>72</v>
      </c>
      <c r="AX4814">
        <v>3</v>
      </c>
      <c r="AY4814" t="s">
        <v>2567</v>
      </c>
      <c r="AZ4814" t="s">
        <v>1588</v>
      </c>
      <c r="BA4814" t="s">
        <v>821</v>
      </c>
      <c r="BB4814">
        <v>97502</v>
      </c>
      <c r="BC4814" t="s">
        <v>79</v>
      </c>
      <c r="BH4814" t="s">
        <v>15829</v>
      </c>
      <c r="BJ4814">
        <v>461685798</v>
      </c>
    </row>
    <row r="4815" spans="1:62" x14ac:dyDescent="0.25">
      <c r="A4815" t="s">
        <v>15906</v>
      </c>
      <c r="B4815" s="2">
        <v>43521</v>
      </c>
      <c r="C4815" t="s">
        <v>63</v>
      </c>
      <c r="D4815" s="3">
        <v>43472.385195613424</v>
      </c>
      <c r="E4815" t="s">
        <v>64</v>
      </c>
      <c r="F4815" s="2">
        <v>43556</v>
      </c>
      <c r="G4815" s="2">
        <v>43815</v>
      </c>
      <c r="H4815" t="s">
        <v>2990</v>
      </c>
      <c r="I4815" t="s">
        <v>67</v>
      </c>
      <c r="J4815" t="s">
        <v>2991</v>
      </c>
      <c r="K4815" t="s">
        <v>2992</v>
      </c>
      <c r="L4815" t="s">
        <v>2993</v>
      </c>
      <c r="M4815" t="s">
        <v>308</v>
      </c>
      <c r="N4815">
        <v>7675</v>
      </c>
      <c r="O4815" t="s">
        <v>70</v>
      </c>
      <c r="P4815" t="s">
        <v>67</v>
      </c>
      <c r="Q4815" t="s">
        <v>2994</v>
      </c>
      <c r="S4815" t="s">
        <v>72</v>
      </c>
      <c r="T4815" t="s">
        <v>2824</v>
      </c>
      <c r="U4815" t="s">
        <v>2825</v>
      </c>
      <c r="V4815" t="s">
        <v>642</v>
      </c>
      <c r="W4815" t="s">
        <v>105</v>
      </c>
      <c r="X4815" t="s">
        <v>106</v>
      </c>
      <c r="Y4815" t="str">
        <f>"37-3011"</f>
        <v>37-3011</v>
      </c>
      <c r="Z4815" t="s">
        <v>94</v>
      </c>
      <c r="AA4815">
        <v>561730</v>
      </c>
      <c r="AB4815">
        <v>7</v>
      </c>
      <c r="AC4815">
        <v>7</v>
      </c>
      <c r="AD4815" t="s">
        <v>79</v>
      </c>
      <c r="AE4815" t="s">
        <v>80</v>
      </c>
      <c r="AF4815">
        <v>40</v>
      </c>
      <c r="AG4815" s="4">
        <v>0.29166666666666669</v>
      </c>
      <c r="AH4815" s="4">
        <v>0.66666666666666663</v>
      </c>
      <c r="AI4815" s="5">
        <v>16.809999999999999</v>
      </c>
      <c r="AJ4815">
        <v>25.22</v>
      </c>
      <c r="AL4815" t="s">
        <v>81</v>
      </c>
      <c r="AM4815" t="s">
        <v>82</v>
      </c>
      <c r="AO4815" t="s">
        <v>83</v>
      </c>
      <c r="AP4815" t="s">
        <v>67</v>
      </c>
      <c r="AQ4815" t="s">
        <v>67</v>
      </c>
      <c r="AR4815" t="s">
        <v>82</v>
      </c>
      <c r="AT4815" t="s">
        <v>82</v>
      </c>
      <c r="AW4815" t="s">
        <v>82</v>
      </c>
      <c r="AY4815" t="s">
        <v>2995</v>
      </c>
      <c r="AZ4815" t="s">
        <v>2858</v>
      </c>
      <c r="BA4815" t="s">
        <v>308</v>
      </c>
      <c r="BB4815">
        <v>7628</v>
      </c>
      <c r="BC4815" t="s">
        <v>79</v>
      </c>
      <c r="BH4815" t="s">
        <v>2996</v>
      </c>
      <c r="BI4815" t="s">
        <v>67</v>
      </c>
      <c r="BJ4815">
        <v>20544368</v>
      </c>
    </row>
    <row r="4816" spans="1:62" x14ac:dyDescent="0.25">
      <c r="A4816" t="s">
        <v>16033</v>
      </c>
      <c r="B4816" s="2">
        <v>43521</v>
      </c>
      <c r="C4816" t="s">
        <v>63</v>
      </c>
      <c r="D4816" s="3">
        <v>43472.385593425926</v>
      </c>
      <c r="E4816" t="s">
        <v>64</v>
      </c>
      <c r="F4816" s="2">
        <v>43556</v>
      </c>
      <c r="G4816" s="2">
        <v>43814</v>
      </c>
      <c r="H4816" t="s">
        <v>16034</v>
      </c>
      <c r="I4816" t="s">
        <v>16035</v>
      </c>
      <c r="J4816" t="s">
        <v>16036</v>
      </c>
      <c r="L4816" t="s">
        <v>710</v>
      </c>
      <c r="M4816" t="s">
        <v>192</v>
      </c>
      <c r="N4816">
        <v>56027</v>
      </c>
      <c r="O4816" t="s">
        <v>70</v>
      </c>
      <c r="Q4816" t="s">
        <v>16037</v>
      </c>
      <c r="S4816" t="s">
        <v>72</v>
      </c>
      <c r="T4816" t="s">
        <v>12090</v>
      </c>
      <c r="U4816" t="s">
        <v>12091</v>
      </c>
      <c r="V4816" t="s">
        <v>12092</v>
      </c>
      <c r="W4816" t="s">
        <v>1165</v>
      </c>
      <c r="X4816" t="s">
        <v>16038</v>
      </c>
      <c r="Y4816" t="str">
        <f>"53-3032"</f>
        <v>53-3032</v>
      </c>
      <c r="Z4816" t="s">
        <v>157</v>
      </c>
      <c r="AA4816">
        <v>484230</v>
      </c>
      <c r="AB4816">
        <v>20</v>
      </c>
      <c r="AC4816">
        <v>20</v>
      </c>
      <c r="AD4816" t="s">
        <v>79</v>
      </c>
      <c r="AE4816" t="s">
        <v>80</v>
      </c>
      <c r="AF4816">
        <v>40</v>
      </c>
      <c r="AG4816" s="4">
        <v>0.29166666666666669</v>
      </c>
      <c r="AH4816" s="4">
        <v>0.72916666666666663</v>
      </c>
      <c r="AI4816" s="5">
        <v>21.08</v>
      </c>
      <c r="AJ4816">
        <v>31.62</v>
      </c>
      <c r="AK4816">
        <v>31.62</v>
      </c>
      <c r="AL4816" t="s">
        <v>81</v>
      </c>
      <c r="AM4816" t="s">
        <v>82</v>
      </c>
      <c r="AO4816" t="s">
        <v>83</v>
      </c>
      <c r="AP4816" t="s">
        <v>683</v>
      </c>
      <c r="AQ4816" t="s">
        <v>683</v>
      </c>
      <c r="AR4816" t="s">
        <v>82</v>
      </c>
      <c r="AT4816" t="s">
        <v>82</v>
      </c>
      <c r="AW4816" t="s">
        <v>82</v>
      </c>
      <c r="AY4816" t="s">
        <v>16039</v>
      </c>
      <c r="AZ4816" t="s">
        <v>710</v>
      </c>
      <c r="BA4816" t="s">
        <v>192</v>
      </c>
      <c r="BB4816">
        <v>56027</v>
      </c>
      <c r="BC4816" t="s">
        <v>79</v>
      </c>
      <c r="BH4816" t="s">
        <v>16040</v>
      </c>
      <c r="BJ4816">
        <v>471919564</v>
      </c>
    </row>
    <row r="4817" spans="1:62" x14ac:dyDescent="0.25">
      <c r="A4817" t="s">
        <v>16076</v>
      </c>
      <c r="B4817" s="2">
        <v>43521</v>
      </c>
      <c r="C4817" t="s">
        <v>63</v>
      </c>
      <c r="D4817" s="3">
        <v>43472.386494560182</v>
      </c>
      <c r="E4817" t="s">
        <v>64</v>
      </c>
      <c r="F4817" s="2">
        <v>43556</v>
      </c>
      <c r="G4817" s="2">
        <v>43784</v>
      </c>
      <c r="H4817" t="s">
        <v>16077</v>
      </c>
      <c r="J4817" t="s">
        <v>16078</v>
      </c>
      <c r="L4817" t="s">
        <v>16079</v>
      </c>
      <c r="M4817" t="s">
        <v>804</v>
      </c>
      <c r="N4817">
        <v>3870</v>
      </c>
      <c r="O4817" t="s">
        <v>70</v>
      </c>
      <c r="Q4817" t="s">
        <v>16080</v>
      </c>
      <c r="S4817" t="s">
        <v>72</v>
      </c>
      <c r="T4817" t="s">
        <v>651</v>
      </c>
      <c r="U4817" t="s">
        <v>652</v>
      </c>
      <c r="V4817" t="s">
        <v>653</v>
      </c>
      <c r="W4817" t="s">
        <v>207</v>
      </c>
      <c r="X4817" t="s">
        <v>2708</v>
      </c>
      <c r="Y4817" t="str">
        <f>"37-3011"</f>
        <v>37-3011</v>
      </c>
      <c r="Z4817" t="s">
        <v>94</v>
      </c>
      <c r="AA4817">
        <v>713910</v>
      </c>
      <c r="AB4817">
        <v>6</v>
      </c>
      <c r="AC4817">
        <v>6</v>
      </c>
      <c r="AD4817" t="s">
        <v>79</v>
      </c>
      <c r="AE4817" t="s">
        <v>80</v>
      </c>
      <c r="AF4817">
        <v>40</v>
      </c>
      <c r="AG4817" s="4">
        <v>0.375</v>
      </c>
      <c r="AH4817" s="4">
        <v>0.70833333333333337</v>
      </c>
      <c r="AI4817" s="5">
        <v>15.96</v>
      </c>
      <c r="AJ4817">
        <v>23.94</v>
      </c>
      <c r="AL4817" t="s">
        <v>81</v>
      </c>
      <c r="AM4817" t="s">
        <v>82</v>
      </c>
      <c r="AO4817" t="s">
        <v>83</v>
      </c>
      <c r="AR4817" t="s">
        <v>82</v>
      </c>
      <c r="AT4817" t="s">
        <v>82</v>
      </c>
      <c r="AW4817" t="s">
        <v>72</v>
      </c>
      <c r="AX4817">
        <v>3</v>
      </c>
      <c r="AY4817" t="s">
        <v>16079</v>
      </c>
      <c r="AZ4817" t="s">
        <v>806</v>
      </c>
      <c r="BA4817" t="s">
        <v>804</v>
      </c>
      <c r="BB4817">
        <v>3870</v>
      </c>
      <c r="BC4817" t="s">
        <v>87</v>
      </c>
      <c r="BH4817" t="s">
        <v>16078</v>
      </c>
      <c r="BJ4817">
        <v>20471859</v>
      </c>
    </row>
    <row r="4818" spans="1:62" x14ac:dyDescent="0.25">
      <c r="A4818" t="s">
        <v>16121</v>
      </c>
      <c r="B4818" s="2">
        <v>43521</v>
      </c>
      <c r="C4818" t="s">
        <v>63</v>
      </c>
      <c r="D4818" s="3">
        <v>43472.384628553242</v>
      </c>
      <c r="E4818" t="s">
        <v>282</v>
      </c>
      <c r="F4818" s="2">
        <v>43556</v>
      </c>
      <c r="G4818" s="2">
        <v>43814</v>
      </c>
      <c r="H4818" t="s">
        <v>16122</v>
      </c>
      <c r="J4818" t="s">
        <v>16123</v>
      </c>
      <c r="L4818" t="s">
        <v>5996</v>
      </c>
      <c r="M4818" t="s">
        <v>5997</v>
      </c>
      <c r="N4818">
        <v>58078</v>
      </c>
      <c r="O4818" t="s">
        <v>70</v>
      </c>
      <c r="Q4818" t="s">
        <v>16124</v>
      </c>
      <c r="S4818" t="s">
        <v>72</v>
      </c>
      <c r="T4818" t="s">
        <v>878</v>
      </c>
      <c r="U4818" t="s">
        <v>3851</v>
      </c>
      <c r="V4818" t="s">
        <v>2620</v>
      </c>
      <c r="W4818" t="s">
        <v>881</v>
      </c>
      <c r="X4818" t="s">
        <v>1197</v>
      </c>
      <c r="Y4818" t="str">
        <f>"47-2061"</f>
        <v>47-2061</v>
      </c>
      <c r="Z4818" t="s">
        <v>326</v>
      </c>
      <c r="AA4818">
        <v>238110</v>
      </c>
      <c r="AB4818">
        <v>95</v>
      </c>
      <c r="AC4818">
        <v>45</v>
      </c>
      <c r="AD4818" t="s">
        <v>79</v>
      </c>
      <c r="AE4818" t="s">
        <v>95</v>
      </c>
      <c r="AF4818">
        <v>40</v>
      </c>
      <c r="AG4818" s="4">
        <v>0.25</v>
      </c>
      <c r="AH4818" s="4">
        <v>0.75</v>
      </c>
      <c r="AI4818" s="5">
        <v>18.489999999999998</v>
      </c>
      <c r="AJ4818">
        <v>27.74</v>
      </c>
      <c r="AK4818">
        <v>48</v>
      </c>
      <c r="AL4818" t="s">
        <v>81</v>
      </c>
      <c r="AM4818" t="s">
        <v>82</v>
      </c>
      <c r="AO4818" t="s">
        <v>83</v>
      </c>
      <c r="AR4818" t="s">
        <v>82</v>
      </c>
      <c r="AT4818" t="s">
        <v>82</v>
      </c>
      <c r="AW4818" t="s">
        <v>82</v>
      </c>
      <c r="AY4818" t="s">
        <v>5996</v>
      </c>
      <c r="AZ4818" t="s">
        <v>2069</v>
      </c>
      <c r="BA4818" t="s">
        <v>5997</v>
      </c>
      <c r="BB4818">
        <v>58047</v>
      </c>
      <c r="BC4818" t="s">
        <v>79</v>
      </c>
      <c r="BH4818" t="s">
        <v>16125</v>
      </c>
      <c r="BJ4818">
        <v>202418636</v>
      </c>
    </row>
    <row r="4819" spans="1:62" x14ac:dyDescent="0.25">
      <c r="A4819" t="s">
        <v>16126</v>
      </c>
      <c r="B4819" s="2">
        <v>43521</v>
      </c>
      <c r="C4819" t="s">
        <v>63</v>
      </c>
      <c r="D4819" s="3">
        <v>43472.386567870373</v>
      </c>
      <c r="E4819" t="s">
        <v>282</v>
      </c>
      <c r="F4819" s="2">
        <v>43556</v>
      </c>
      <c r="G4819" s="2">
        <v>43800</v>
      </c>
      <c r="H4819" t="s">
        <v>16127</v>
      </c>
      <c r="I4819" t="s">
        <v>130</v>
      </c>
      <c r="J4819" t="s">
        <v>16128</v>
      </c>
      <c r="K4819" t="s">
        <v>130</v>
      </c>
      <c r="L4819" t="s">
        <v>2726</v>
      </c>
      <c r="M4819" t="s">
        <v>1966</v>
      </c>
      <c r="N4819">
        <v>19809</v>
      </c>
      <c r="O4819" t="s">
        <v>70</v>
      </c>
      <c r="P4819" t="s">
        <v>130</v>
      </c>
      <c r="Q4819" t="s">
        <v>16129</v>
      </c>
      <c r="R4819">
        <v>0</v>
      </c>
      <c r="S4819" t="s">
        <v>72</v>
      </c>
      <c r="T4819" t="s">
        <v>4802</v>
      </c>
      <c r="U4819" t="s">
        <v>4803</v>
      </c>
      <c r="V4819" t="s">
        <v>4804</v>
      </c>
      <c r="W4819" t="s">
        <v>147</v>
      </c>
      <c r="X4819" t="s">
        <v>106</v>
      </c>
      <c r="Y4819" t="str">
        <f>"37-3011"</f>
        <v>37-3011</v>
      </c>
      <c r="Z4819" t="s">
        <v>94</v>
      </c>
      <c r="AA4819">
        <v>561320</v>
      </c>
      <c r="AB4819">
        <v>6</v>
      </c>
      <c r="AC4819">
        <v>5</v>
      </c>
      <c r="AD4819" t="s">
        <v>79</v>
      </c>
      <c r="AE4819" t="s">
        <v>80</v>
      </c>
      <c r="AF4819">
        <v>40</v>
      </c>
      <c r="AG4819" s="4">
        <v>0.29166666666666669</v>
      </c>
      <c r="AH4819" s="4">
        <v>0.64583333333333337</v>
      </c>
      <c r="AI4819" s="5">
        <v>15.73</v>
      </c>
      <c r="AJ4819">
        <v>23.6</v>
      </c>
      <c r="AL4819" t="s">
        <v>81</v>
      </c>
      <c r="AM4819" t="s">
        <v>82</v>
      </c>
      <c r="AO4819" t="s">
        <v>83</v>
      </c>
      <c r="AP4819" t="s">
        <v>67</v>
      </c>
      <c r="AQ4819" t="s">
        <v>130</v>
      </c>
      <c r="AR4819" t="s">
        <v>82</v>
      </c>
      <c r="AT4819" t="s">
        <v>82</v>
      </c>
      <c r="AW4819" t="s">
        <v>72</v>
      </c>
      <c r="AX4819">
        <v>1</v>
      </c>
      <c r="AY4819" t="s">
        <v>2726</v>
      </c>
      <c r="AZ4819" t="s">
        <v>1969</v>
      </c>
      <c r="BA4819" t="s">
        <v>1966</v>
      </c>
      <c r="BB4819">
        <v>19809</v>
      </c>
      <c r="BC4819" t="s">
        <v>79</v>
      </c>
      <c r="BH4819" t="s">
        <v>16130</v>
      </c>
      <c r="BI4819" t="s">
        <v>130</v>
      </c>
      <c r="BJ4819">
        <v>510350436</v>
      </c>
    </row>
    <row r="4820" spans="1:62" x14ac:dyDescent="0.25">
      <c r="A4820" t="s">
        <v>16188</v>
      </c>
      <c r="B4820" s="2">
        <v>43521</v>
      </c>
      <c r="C4820" t="s">
        <v>63</v>
      </c>
      <c r="D4820" s="3">
        <v>43472.381041840279</v>
      </c>
      <c r="E4820" t="s">
        <v>64</v>
      </c>
      <c r="F4820" s="2">
        <v>43556</v>
      </c>
      <c r="G4820" s="2">
        <v>43800</v>
      </c>
      <c r="H4820" t="s">
        <v>16189</v>
      </c>
      <c r="I4820" t="s">
        <v>67</v>
      </c>
      <c r="J4820" t="s">
        <v>16190</v>
      </c>
      <c r="K4820" t="s">
        <v>67</v>
      </c>
      <c r="L4820" t="s">
        <v>16191</v>
      </c>
      <c r="M4820" t="s">
        <v>1165</v>
      </c>
      <c r="N4820">
        <v>57469</v>
      </c>
      <c r="O4820" t="s">
        <v>70</v>
      </c>
      <c r="P4820" t="s">
        <v>67</v>
      </c>
      <c r="Q4820" t="s">
        <v>16192</v>
      </c>
      <c r="S4820" t="s">
        <v>72</v>
      </c>
      <c r="T4820" t="s">
        <v>14635</v>
      </c>
      <c r="U4820" t="s">
        <v>14636</v>
      </c>
      <c r="V4820" t="s">
        <v>14637</v>
      </c>
      <c r="W4820" t="s">
        <v>105</v>
      </c>
      <c r="X4820" t="s">
        <v>16193</v>
      </c>
      <c r="Y4820" t="str">
        <f>"47-2061"</f>
        <v>47-2061</v>
      </c>
      <c r="Z4820" t="s">
        <v>326</v>
      </c>
      <c r="AA4820">
        <v>2371</v>
      </c>
      <c r="AB4820">
        <v>5</v>
      </c>
      <c r="AC4820">
        <v>5</v>
      </c>
      <c r="AD4820" t="s">
        <v>79</v>
      </c>
      <c r="AE4820" t="s">
        <v>95</v>
      </c>
      <c r="AF4820">
        <v>40</v>
      </c>
      <c r="AG4820" s="4">
        <v>0.33333333333333331</v>
      </c>
      <c r="AH4820" s="4">
        <v>0.70833333333333337</v>
      </c>
      <c r="AI4820" s="5">
        <v>15.86</v>
      </c>
      <c r="AJ4820">
        <v>23.79</v>
      </c>
      <c r="AK4820">
        <v>23.79</v>
      </c>
      <c r="AL4820" t="s">
        <v>81</v>
      </c>
      <c r="AM4820" t="s">
        <v>82</v>
      </c>
      <c r="AO4820" t="s">
        <v>83</v>
      </c>
      <c r="AP4820" t="s">
        <v>67</v>
      </c>
      <c r="AR4820" t="s">
        <v>82</v>
      </c>
      <c r="AT4820" t="s">
        <v>82</v>
      </c>
      <c r="AW4820" t="s">
        <v>82</v>
      </c>
      <c r="AY4820" t="s">
        <v>16191</v>
      </c>
      <c r="AZ4820" t="s">
        <v>16194</v>
      </c>
      <c r="BA4820" t="s">
        <v>1165</v>
      </c>
      <c r="BB4820">
        <v>57469</v>
      </c>
      <c r="BC4820" t="s">
        <v>79</v>
      </c>
      <c r="BH4820" t="s">
        <v>16190</v>
      </c>
      <c r="BI4820" t="s">
        <v>67</v>
      </c>
      <c r="BJ4820">
        <v>861167321</v>
      </c>
    </row>
    <row r="4821" spans="1:62" x14ac:dyDescent="0.25">
      <c r="A4821" t="s">
        <v>16235</v>
      </c>
      <c r="B4821" s="2">
        <v>43521</v>
      </c>
      <c r="C4821" t="s">
        <v>63</v>
      </c>
      <c r="D4821" s="3">
        <v>43472.383383715278</v>
      </c>
      <c r="E4821" t="s">
        <v>64</v>
      </c>
      <c r="F4821" s="2">
        <v>43556</v>
      </c>
      <c r="G4821" s="2">
        <v>43799</v>
      </c>
      <c r="H4821" t="s">
        <v>16236</v>
      </c>
      <c r="J4821" t="s">
        <v>16237</v>
      </c>
      <c r="L4821" t="s">
        <v>12864</v>
      </c>
      <c r="M4821" t="s">
        <v>136</v>
      </c>
      <c r="N4821">
        <v>21154</v>
      </c>
      <c r="O4821" t="s">
        <v>70</v>
      </c>
      <c r="Q4821" t="s">
        <v>16238</v>
      </c>
      <c r="S4821" t="s">
        <v>72</v>
      </c>
      <c r="T4821" t="s">
        <v>758</v>
      </c>
      <c r="U4821" t="s">
        <v>903</v>
      </c>
      <c r="V4821" t="s">
        <v>760</v>
      </c>
      <c r="W4821" t="s">
        <v>761</v>
      </c>
      <c r="X4821" t="s">
        <v>16239</v>
      </c>
      <c r="Y4821" t="str">
        <f>"37-3011"</f>
        <v>37-3011</v>
      </c>
      <c r="Z4821" t="s">
        <v>94</v>
      </c>
      <c r="AA4821">
        <v>561730</v>
      </c>
      <c r="AB4821">
        <v>10</v>
      </c>
      <c r="AC4821">
        <v>10</v>
      </c>
      <c r="AD4821" t="s">
        <v>79</v>
      </c>
      <c r="AE4821" t="s">
        <v>95</v>
      </c>
      <c r="AF4821">
        <v>40</v>
      </c>
      <c r="AG4821" s="4">
        <v>0.29166666666666669</v>
      </c>
      <c r="AH4821" s="4">
        <v>0.70833333333333337</v>
      </c>
      <c r="AI4821" s="5">
        <v>14.73</v>
      </c>
      <c r="AJ4821">
        <v>22.1</v>
      </c>
      <c r="AK4821">
        <v>23.25</v>
      </c>
      <c r="AL4821" t="s">
        <v>81</v>
      </c>
      <c r="AM4821" t="s">
        <v>82</v>
      </c>
      <c r="AO4821" t="s">
        <v>83</v>
      </c>
      <c r="AR4821" t="s">
        <v>82</v>
      </c>
      <c r="AT4821" t="s">
        <v>82</v>
      </c>
      <c r="AW4821" t="s">
        <v>82</v>
      </c>
      <c r="AY4821" t="s">
        <v>12864</v>
      </c>
      <c r="AZ4821" t="s">
        <v>8925</v>
      </c>
      <c r="BA4821" t="s">
        <v>136</v>
      </c>
      <c r="BB4821">
        <v>21154</v>
      </c>
      <c r="BC4821" t="s">
        <v>79</v>
      </c>
      <c r="BH4821" t="s">
        <v>16237</v>
      </c>
      <c r="BJ4821">
        <v>208575557</v>
      </c>
    </row>
    <row r="4822" spans="1:62" x14ac:dyDescent="0.25">
      <c r="A4822" t="s">
        <v>16453</v>
      </c>
      <c r="B4822" s="2">
        <v>43521</v>
      </c>
      <c r="C4822" t="s">
        <v>63</v>
      </c>
      <c r="D4822" s="3">
        <v>43472.387196365744</v>
      </c>
      <c r="E4822" t="s">
        <v>64</v>
      </c>
      <c r="F4822" s="2">
        <v>43556</v>
      </c>
      <c r="G4822" s="2">
        <v>43779</v>
      </c>
      <c r="H4822" t="s">
        <v>16454</v>
      </c>
      <c r="I4822" t="s">
        <v>16455</v>
      </c>
      <c r="J4822" t="s">
        <v>16456</v>
      </c>
      <c r="K4822" t="s">
        <v>16457</v>
      </c>
      <c r="L4822" t="s">
        <v>16458</v>
      </c>
      <c r="M4822" t="s">
        <v>1612</v>
      </c>
      <c r="N4822">
        <v>83025</v>
      </c>
      <c r="O4822" t="s">
        <v>70</v>
      </c>
      <c r="Q4822" t="s">
        <v>16459</v>
      </c>
      <c r="S4822" t="s">
        <v>72</v>
      </c>
      <c r="T4822" t="s">
        <v>13303</v>
      </c>
      <c r="U4822" t="s">
        <v>5811</v>
      </c>
      <c r="V4822" t="s">
        <v>16460</v>
      </c>
      <c r="W4822" t="s">
        <v>278</v>
      </c>
      <c r="X4822" t="s">
        <v>16461</v>
      </c>
      <c r="Y4822" t="str">
        <f>"37-3011"</f>
        <v>37-3011</v>
      </c>
      <c r="Z4822" t="s">
        <v>94</v>
      </c>
      <c r="AA4822">
        <v>713910</v>
      </c>
      <c r="AB4822">
        <v>24</v>
      </c>
      <c r="AC4822">
        <v>24</v>
      </c>
      <c r="AD4822" t="s">
        <v>79</v>
      </c>
      <c r="AE4822" t="s">
        <v>80</v>
      </c>
      <c r="AF4822">
        <v>35</v>
      </c>
      <c r="AG4822" s="4">
        <v>0.25</v>
      </c>
      <c r="AH4822" s="4">
        <v>0.5625</v>
      </c>
      <c r="AI4822" s="5">
        <v>16.36</v>
      </c>
      <c r="AJ4822">
        <v>24.54</v>
      </c>
      <c r="AL4822" t="s">
        <v>81</v>
      </c>
      <c r="AM4822" t="s">
        <v>82</v>
      </c>
      <c r="AO4822" t="s">
        <v>83</v>
      </c>
      <c r="AR4822" t="s">
        <v>82</v>
      </c>
      <c r="AT4822" t="s">
        <v>82</v>
      </c>
      <c r="AW4822" t="s">
        <v>82</v>
      </c>
      <c r="AY4822" t="s">
        <v>2949</v>
      </c>
      <c r="AZ4822" t="s">
        <v>1760</v>
      </c>
      <c r="BA4822" t="s">
        <v>1612</v>
      </c>
      <c r="BB4822">
        <v>83014</v>
      </c>
      <c r="BC4822" t="s">
        <v>87</v>
      </c>
      <c r="BH4822" t="s">
        <v>16462</v>
      </c>
      <c r="BJ4822">
        <v>470900250</v>
      </c>
    </row>
    <row r="4823" spans="1:62" x14ac:dyDescent="0.25">
      <c r="A4823" t="s">
        <v>16586</v>
      </c>
      <c r="B4823" s="2">
        <v>43521</v>
      </c>
      <c r="C4823" t="s">
        <v>63</v>
      </c>
      <c r="D4823" s="3">
        <v>43472.38459854167</v>
      </c>
      <c r="E4823" t="s">
        <v>64</v>
      </c>
      <c r="F4823" s="2">
        <v>43556</v>
      </c>
      <c r="G4823" s="2">
        <v>43799</v>
      </c>
      <c r="H4823" t="s">
        <v>16587</v>
      </c>
      <c r="J4823" t="s">
        <v>16588</v>
      </c>
      <c r="L4823" t="s">
        <v>8894</v>
      </c>
      <c r="M4823" t="s">
        <v>313</v>
      </c>
      <c r="N4823">
        <v>12866</v>
      </c>
      <c r="O4823" t="s">
        <v>70</v>
      </c>
      <c r="Q4823" t="s">
        <v>2240</v>
      </c>
      <c r="S4823" t="s">
        <v>72</v>
      </c>
      <c r="T4823" t="s">
        <v>16589</v>
      </c>
      <c r="U4823" t="s">
        <v>5854</v>
      </c>
      <c r="V4823" t="s">
        <v>6868</v>
      </c>
      <c r="W4823" t="s">
        <v>232</v>
      </c>
      <c r="X4823" t="s">
        <v>16590</v>
      </c>
      <c r="Y4823" t="str">
        <f>"39-2021"</f>
        <v>39-2021</v>
      </c>
      <c r="Z4823" t="s">
        <v>78</v>
      </c>
      <c r="AA4823">
        <v>711219</v>
      </c>
      <c r="AB4823">
        <v>20</v>
      </c>
      <c r="AC4823">
        <v>20</v>
      </c>
      <c r="AD4823" t="s">
        <v>79</v>
      </c>
      <c r="AE4823" t="s">
        <v>95</v>
      </c>
      <c r="AF4823">
        <v>40</v>
      </c>
      <c r="AG4823" s="4">
        <v>0.20833333333333334</v>
      </c>
      <c r="AH4823" s="4">
        <v>0.70833333333333337</v>
      </c>
      <c r="AI4823" s="5">
        <v>11.84</v>
      </c>
      <c r="AJ4823">
        <v>17.760000000000002</v>
      </c>
      <c r="AK4823">
        <v>17.760000000000002</v>
      </c>
      <c r="AL4823" t="s">
        <v>81</v>
      </c>
      <c r="AM4823" t="s">
        <v>82</v>
      </c>
      <c r="AO4823" t="s">
        <v>83</v>
      </c>
      <c r="AP4823" t="s">
        <v>67</v>
      </c>
      <c r="AQ4823" t="s">
        <v>662</v>
      </c>
      <c r="AR4823" t="s">
        <v>82</v>
      </c>
      <c r="AT4823" t="s">
        <v>82</v>
      </c>
      <c r="AW4823" t="s">
        <v>72</v>
      </c>
      <c r="AX4823">
        <v>1</v>
      </c>
      <c r="AY4823" t="s">
        <v>8894</v>
      </c>
      <c r="AZ4823" t="s">
        <v>15553</v>
      </c>
      <c r="BA4823" t="s">
        <v>232</v>
      </c>
      <c r="BB4823">
        <v>12866</v>
      </c>
      <c r="BC4823" t="s">
        <v>87</v>
      </c>
      <c r="BH4823" t="s">
        <v>11491</v>
      </c>
      <c r="BI4823" t="s">
        <v>16591</v>
      </c>
      <c r="BJ4823">
        <v>710865861</v>
      </c>
    </row>
    <row r="4824" spans="1:62" x14ac:dyDescent="0.25">
      <c r="A4824" t="s">
        <v>16654</v>
      </c>
      <c r="B4824" s="2">
        <v>43521</v>
      </c>
      <c r="C4824" t="s">
        <v>63</v>
      </c>
      <c r="D4824" s="3">
        <v>43472.388999270835</v>
      </c>
      <c r="E4824" t="s">
        <v>64</v>
      </c>
      <c r="F4824" s="2">
        <v>43556</v>
      </c>
      <c r="G4824" s="2">
        <v>43769</v>
      </c>
      <c r="H4824" t="s">
        <v>16655</v>
      </c>
      <c r="I4824" t="s">
        <v>67</v>
      </c>
      <c r="J4824" t="s">
        <v>16656</v>
      </c>
      <c r="K4824" t="s">
        <v>67</v>
      </c>
      <c r="L4824" t="s">
        <v>2675</v>
      </c>
      <c r="M4824" t="s">
        <v>232</v>
      </c>
      <c r="N4824">
        <v>13775</v>
      </c>
      <c r="O4824" t="s">
        <v>70</v>
      </c>
      <c r="Q4824" t="s">
        <v>16657</v>
      </c>
      <c r="S4824" t="s">
        <v>72</v>
      </c>
      <c r="T4824" t="s">
        <v>3529</v>
      </c>
      <c r="U4824" t="s">
        <v>3530</v>
      </c>
      <c r="V4824" t="s">
        <v>3531</v>
      </c>
      <c r="W4824" t="s">
        <v>232</v>
      </c>
      <c r="X4824" t="s">
        <v>93</v>
      </c>
      <c r="Y4824" t="str">
        <f>"37-3011"</f>
        <v>37-3011</v>
      </c>
      <c r="Z4824" t="s">
        <v>94</v>
      </c>
      <c r="AA4824">
        <v>561730</v>
      </c>
      <c r="AB4824">
        <v>1</v>
      </c>
      <c r="AC4824">
        <v>1</v>
      </c>
      <c r="AD4824" t="s">
        <v>79</v>
      </c>
      <c r="AE4824" t="s">
        <v>80</v>
      </c>
      <c r="AF4824">
        <v>40</v>
      </c>
      <c r="AG4824" s="4">
        <v>0.33333333333333331</v>
      </c>
      <c r="AH4824" s="4">
        <v>0.66666666666666663</v>
      </c>
      <c r="AI4824" s="5">
        <v>13.65</v>
      </c>
      <c r="AJ4824">
        <v>20.48</v>
      </c>
      <c r="AK4824">
        <v>20.48</v>
      </c>
      <c r="AL4824" t="s">
        <v>81</v>
      </c>
      <c r="AM4824" t="s">
        <v>82</v>
      </c>
      <c r="AO4824" t="s">
        <v>83</v>
      </c>
      <c r="AP4824" t="s">
        <v>67</v>
      </c>
      <c r="AQ4824" t="s">
        <v>662</v>
      </c>
      <c r="AR4824" t="s">
        <v>82</v>
      </c>
      <c r="AT4824" t="s">
        <v>82</v>
      </c>
      <c r="AW4824" t="s">
        <v>82</v>
      </c>
      <c r="AY4824" t="s">
        <v>2675</v>
      </c>
      <c r="AZ4824" t="s">
        <v>1966</v>
      </c>
      <c r="BA4824" t="s">
        <v>232</v>
      </c>
      <c r="BB4824">
        <v>13775</v>
      </c>
      <c r="BC4824" t="s">
        <v>79</v>
      </c>
      <c r="BH4824" t="s">
        <v>16656</v>
      </c>
      <c r="BI4824" t="s">
        <v>67</v>
      </c>
      <c r="BJ4824">
        <v>800575302</v>
      </c>
    </row>
    <row r="4825" spans="1:62" x14ac:dyDescent="0.25">
      <c r="A4825" t="s">
        <v>16705</v>
      </c>
      <c r="B4825" s="2">
        <v>43521</v>
      </c>
      <c r="C4825" t="s">
        <v>63</v>
      </c>
      <c r="D4825" s="3">
        <v>43472.385230231484</v>
      </c>
      <c r="E4825" t="s">
        <v>64</v>
      </c>
      <c r="F4825" s="2">
        <v>43556</v>
      </c>
      <c r="G4825" s="2">
        <v>43799</v>
      </c>
      <c r="H4825" t="s">
        <v>16706</v>
      </c>
      <c r="I4825" t="s">
        <v>130</v>
      </c>
      <c r="J4825" t="s">
        <v>16707</v>
      </c>
      <c r="L4825" t="s">
        <v>12018</v>
      </c>
      <c r="M4825" t="s">
        <v>783</v>
      </c>
      <c r="N4825">
        <v>44077</v>
      </c>
      <c r="O4825" t="s">
        <v>70</v>
      </c>
      <c r="Q4825" t="s">
        <v>16708</v>
      </c>
      <c r="S4825" t="s">
        <v>72</v>
      </c>
      <c r="T4825" t="s">
        <v>3410</v>
      </c>
      <c r="U4825" t="s">
        <v>3411</v>
      </c>
      <c r="V4825" t="s">
        <v>3412</v>
      </c>
      <c r="W4825" t="s">
        <v>783</v>
      </c>
      <c r="X4825" t="s">
        <v>106</v>
      </c>
      <c r="Y4825" t="str">
        <f>"37-3011"</f>
        <v>37-3011</v>
      </c>
      <c r="Z4825" t="s">
        <v>94</v>
      </c>
      <c r="AA4825">
        <v>561730</v>
      </c>
      <c r="AB4825">
        <v>8</v>
      </c>
      <c r="AC4825">
        <v>8</v>
      </c>
      <c r="AD4825" t="s">
        <v>79</v>
      </c>
      <c r="AE4825" t="s">
        <v>80</v>
      </c>
      <c r="AF4825">
        <v>40</v>
      </c>
      <c r="AG4825" s="4">
        <v>0.33333333333333331</v>
      </c>
      <c r="AH4825" s="4">
        <v>0.70833333333333337</v>
      </c>
      <c r="AI4825" s="5">
        <v>13.7</v>
      </c>
      <c r="AJ4825">
        <v>20.55</v>
      </c>
      <c r="AL4825" t="s">
        <v>81</v>
      </c>
      <c r="AM4825" t="s">
        <v>82</v>
      </c>
      <c r="AO4825" t="s">
        <v>83</v>
      </c>
      <c r="AR4825" t="s">
        <v>82</v>
      </c>
      <c r="AT4825" t="s">
        <v>82</v>
      </c>
      <c r="AW4825" t="s">
        <v>82</v>
      </c>
      <c r="AY4825" t="s">
        <v>12018</v>
      </c>
      <c r="AZ4825" t="s">
        <v>1278</v>
      </c>
      <c r="BA4825" t="s">
        <v>783</v>
      </c>
      <c r="BB4825">
        <v>44077</v>
      </c>
      <c r="BC4825" t="s">
        <v>79</v>
      </c>
      <c r="BH4825" t="s">
        <v>16707</v>
      </c>
      <c r="BJ4825">
        <v>342029542</v>
      </c>
    </row>
    <row r="4826" spans="1:62" x14ac:dyDescent="0.25">
      <c r="A4826" t="s">
        <v>16874</v>
      </c>
      <c r="B4826" s="2">
        <v>43521</v>
      </c>
      <c r="C4826" t="s">
        <v>63</v>
      </c>
      <c r="D4826" s="3">
        <v>43472.383298703702</v>
      </c>
      <c r="E4826" t="s">
        <v>64</v>
      </c>
      <c r="F4826" s="2">
        <v>43556</v>
      </c>
      <c r="G4826" s="2">
        <v>43791</v>
      </c>
      <c r="H4826" t="s">
        <v>16875</v>
      </c>
      <c r="I4826" t="s">
        <v>16876</v>
      </c>
      <c r="J4826" t="s">
        <v>16877</v>
      </c>
      <c r="L4826" t="s">
        <v>16878</v>
      </c>
      <c r="M4826" t="s">
        <v>2367</v>
      </c>
      <c r="N4826">
        <v>29582</v>
      </c>
      <c r="O4826" t="s">
        <v>70</v>
      </c>
      <c r="Q4826" t="s">
        <v>16879</v>
      </c>
      <c r="S4826" t="s">
        <v>72</v>
      </c>
      <c r="T4826" t="s">
        <v>640</v>
      </c>
      <c r="U4826" t="s">
        <v>3571</v>
      </c>
      <c r="V4826" t="s">
        <v>642</v>
      </c>
      <c r="W4826" t="s">
        <v>105</v>
      </c>
      <c r="X4826" t="s">
        <v>106</v>
      </c>
      <c r="Y4826" t="str">
        <f>"37-3011"</f>
        <v>37-3011</v>
      </c>
      <c r="Z4826" t="s">
        <v>94</v>
      </c>
      <c r="AA4826">
        <v>713910</v>
      </c>
      <c r="AB4826">
        <v>5</v>
      </c>
      <c r="AC4826">
        <v>5</v>
      </c>
      <c r="AD4826" t="s">
        <v>79</v>
      </c>
      <c r="AE4826" t="s">
        <v>80</v>
      </c>
      <c r="AF4826">
        <v>40</v>
      </c>
      <c r="AG4826" s="4">
        <v>0.25</v>
      </c>
      <c r="AH4826" s="4">
        <v>0.60416666666666663</v>
      </c>
      <c r="AI4826" s="5">
        <v>11.29</v>
      </c>
      <c r="AJ4826">
        <v>16.940000000000001</v>
      </c>
      <c r="AL4826" t="s">
        <v>81</v>
      </c>
      <c r="AM4826" t="s">
        <v>82</v>
      </c>
      <c r="AO4826" t="s">
        <v>83</v>
      </c>
      <c r="AR4826" t="s">
        <v>82</v>
      </c>
      <c r="AT4826" t="s">
        <v>82</v>
      </c>
      <c r="AW4826" t="s">
        <v>82</v>
      </c>
      <c r="AY4826" t="s">
        <v>16878</v>
      </c>
      <c r="AZ4826" t="s">
        <v>3155</v>
      </c>
      <c r="BA4826" t="s">
        <v>2367</v>
      </c>
      <c r="BB4826">
        <v>29582</v>
      </c>
      <c r="BC4826" t="s">
        <v>87</v>
      </c>
      <c r="BH4826" t="s">
        <v>16880</v>
      </c>
      <c r="BJ4826">
        <v>570848231</v>
      </c>
    </row>
    <row r="4827" spans="1:62" x14ac:dyDescent="0.25">
      <c r="A4827" t="s">
        <v>16977</v>
      </c>
      <c r="B4827" s="2">
        <v>43521</v>
      </c>
      <c r="C4827" t="s">
        <v>63</v>
      </c>
      <c r="D4827" s="3">
        <v>43472.38473646991</v>
      </c>
      <c r="E4827" t="s">
        <v>64</v>
      </c>
      <c r="F4827" s="2">
        <v>43556</v>
      </c>
      <c r="G4827" s="2">
        <v>43784</v>
      </c>
      <c r="H4827" t="s">
        <v>16978</v>
      </c>
      <c r="I4827" t="s">
        <v>16979</v>
      </c>
      <c r="J4827" t="s">
        <v>16980</v>
      </c>
      <c r="L4827" t="s">
        <v>68</v>
      </c>
      <c r="M4827" t="s">
        <v>69</v>
      </c>
      <c r="N4827">
        <v>40511</v>
      </c>
      <c r="O4827" t="s">
        <v>70</v>
      </c>
      <c r="Q4827" t="s">
        <v>16981</v>
      </c>
      <c r="S4827" t="s">
        <v>72</v>
      </c>
      <c r="T4827" t="s">
        <v>758</v>
      </c>
      <c r="U4827" t="s">
        <v>903</v>
      </c>
      <c r="V4827" t="s">
        <v>760</v>
      </c>
      <c r="W4827" t="s">
        <v>761</v>
      </c>
      <c r="X4827" t="s">
        <v>1673</v>
      </c>
      <c r="Y4827" t="str">
        <f>"37-3011"</f>
        <v>37-3011</v>
      </c>
      <c r="Z4827" t="s">
        <v>94</v>
      </c>
      <c r="AA4827">
        <v>56173</v>
      </c>
      <c r="AB4827">
        <v>95</v>
      </c>
      <c r="AC4827">
        <v>95</v>
      </c>
      <c r="AD4827" t="s">
        <v>79</v>
      </c>
      <c r="AE4827" t="s">
        <v>95</v>
      </c>
      <c r="AF4827">
        <v>40</v>
      </c>
      <c r="AG4827" s="4">
        <v>0.33333333333333331</v>
      </c>
      <c r="AH4827" s="4">
        <v>0.6875</v>
      </c>
      <c r="AI4827" s="5">
        <v>13.12</v>
      </c>
      <c r="AJ4827">
        <v>19.68</v>
      </c>
      <c r="AK4827">
        <v>25.5</v>
      </c>
      <c r="AL4827" t="s">
        <v>81</v>
      </c>
      <c r="AM4827" t="s">
        <v>82</v>
      </c>
      <c r="AO4827" t="s">
        <v>83</v>
      </c>
      <c r="AR4827" t="s">
        <v>82</v>
      </c>
      <c r="AT4827" t="s">
        <v>82</v>
      </c>
      <c r="AW4827" t="s">
        <v>82</v>
      </c>
      <c r="AY4827" t="s">
        <v>68</v>
      </c>
      <c r="AZ4827" t="s">
        <v>1837</v>
      </c>
      <c r="BA4827" t="s">
        <v>69</v>
      </c>
      <c r="BB4827">
        <v>40511</v>
      </c>
      <c r="BC4827" t="s">
        <v>79</v>
      </c>
      <c r="BH4827" t="s">
        <v>16980</v>
      </c>
      <c r="BJ4827">
        <v>610879139</v>
      </c>
    </row>
    <row r="4828" spans="1:62" x14ac:dyDescent="0.25">
      <c r="A4828" t="s">
        <v>17107</v>
      </c>
      <c r="B4828" s="2">
        <v>43521</v>
      </c>
      <c r="C4828" t="s">
        <v>63</v>
      </c>
      <c r="D4828" s="3">
        <v>43472.387862905096</v>
      </c>
      <c r="E4828" t="s">
        <v>64</v>
      </c>
      <c r="F4828" s="2">
        <v>43556</v>
      </c>
      <c r="G4828" s="2">
        <v>43814</v>
      </c>
      <c r="H4828" t="s">
        <v>17108</v>
      </c>
      <c r="J4828" t="s">
        <v>17109</v>
      </c>
      <c r="L4828" t="s">
        <v>1629</v>
      </c>
      <c r="M4828" t="s">
        <v>821</v>
      </c>
      <c r="N4828">
        <v>97501</v>
      </c>
      <c r="O4828" t="s">
        <v>70</v>
      </c>
      <c r="Q4828" t="s">
        <v>17110</v>
      </c>
      <c r="S4828" t="s">
        <v>72</v>
      </c>
      <c r="T4828" t="s">
        <v>878</v>
      </c>
      <c r="U4828" t="s">
        <v>3851</v>
      </c>
      <c r="V4828" t="s">
        <v>2620</v>
      </c>
      <c r="W4828" t="s">
        <v>881</v>
      </c>
      <c r="X4828" t="s">
        <v>1092</v>
      </c>
      <c r="Y4828" t="str">
        <f>"45-4011"</f>
        <v>45-4011</v>
      </c>
      <c r="Z4828" t="s">
        <v>763</v>
      </c>
      <c r="AA4828">
        <v>115310</v>
      </c>
      <c r="AB4828">
        <v>27</v>
      </c>
      <c r="AC4828">
        <v>27</v>
      </c>
      <c r="AD4828" t="s">
        <v>79</v>
      </c>
      <c r="AE4828" t="s">
        <v>80</v>
      </c>
      <c r="AF4828">
        <v>40</v>
      </c>
      <c r="AG4828" s="4">
        <v>0.25</v>
      </c>
      <c r="AH4828" s="4">
        <v>0.625</v>
      </c>
      <c r="AI4828" s="5">
        <v>13.37</v>
      </c>
      <c r="AJ4828">
        <v>20.059999999999999</v>
      </c>
      <c r="AK4828">
        <v>31.5</v>
      </c>
      <c r="AL4828" t="s">
        <v>81</v>
      </c>
      <c r="AM4828" t="s">
        <v>82</v>
      </c>
      <c r="AO4828" t="s">
        <v>83</v>
      </c>
      <c r="AR4828" t="s">
        <v>82</v>
      </c>
      <c r="AT4828" t="s">
        <v>82</v>
      </c>
      <c r="AW4828" t="s">
        <v>72</v>
      </c>
      <c r="AX4828">
        <v>3</v>
      </c>
      <c r="AY4828" t="s">
        <v>1629</v>
      </c>
      <c r="AZ4828" t="s">
        <v>1588</v>
      </c>
      <c r="BA4828" t="s">
        <v>821</v>
      </c>
      <c r="BB4828">
        <v>97501</v>
      </c>
      <c r="BC4828" t="s">
        <v>79</v>
      </c>
      <c r="BH4828" t="s">
        <v>17111</v>
      </c>
      <c r="BJ4828">
        <v>811194298</v>
      </c>
    </row>
    <row r="4829" spans="1:62" x14ac:dyDescent="0.25">
      <c r="A4829" t="s">
        <v>17357</v>
      </c>
      <c r="B4829" s="2">
        <v>43521</v>
      </c>
      <c r="C4829" t="s">
        <v>63</v>
      </c>
      <c r="D4829" s="3">
        <v>43472.384879328703</v>
      </c>
      <c r="E4829" t="s">
        <v>64</v>
      </c>
      <c r="F4829" s="2">
        <v>43556</v>
      </c>
      <c r="G4829" s="2">
        <v>43796</v>
      </c>
      <c r="H4829" t="s">
        <v>17358</v>
      </c>
      <c r="J4829" t="s">
        <v>17359</v>
      </c>
      <c r="K4829" t="s">
        <v>17360</v>
      </c>
      <c r="L4829" t="s">
        <v>4180</v>
      </c>
      <c r="M4829" t="s">
        <v>626</v>
      </c>
      <c r="N4829">
        <v>72204</v>
      </c>
      <c r="O4829" t="s">
        <v>70</v>
      </c>
      <c r="Q4829" t="s">
        <v>17361</v>
      </c>
      <c r="S4829" t="s">
        <v>72</v>
      </c>
      <c r="T4829" t="s">
        <v>3749</v>
      </c>
      <c r="U4829" t="s">
        <v>3750</v>
      </c>
      <c r="V4829" t="s">
        <v>642</v>
      </c>
      <c r="W4829" t="s">
        <v>105</v>
      </c>
      <c r="X4829" t="s">
        <v>106</v>
      </c>
      <c r="Y4829" t="str">
        <f>"37-3011"</f>
        <v>37-3011</v>
      </c>
      <c r="Z4829" t="s">
        <v>94</v>
      </c>
      <c r="AA4829">
        <v>561730</v>
      </c>
      <c r="AB4829">
        <v>12</v>
      </c>
      <c r="AC4829">
        <v>12</v>
      </c>
      <c r="AD4829" t="s">
        <v>79</v>
      </c>
      <c r="AE4829" t="s">
        <v>95</v>
      </c>
      <c r="AF4829">
        <v>40</v>
      </c>
      <c r="AG4829" s="4">
        <v>0.3125</v>
      </c>
      <c r="AH4829" s="4">
        <v>0.66666666666666663</v>
      </c>
      <c r="AI4829" s="5">
        <v>11.86</v>
      </c>
      <c r="AJ4829">
        <v>17.79</v>
      </c>
      <c r="AK4829">
        <v>18.75</v>
      </c>
      <c r="AL4829" t="s">
        <v>81</v>
      </c>
      <c r="AM4829" t="s">
        <v>82</v>
      </c>
      <c r="AO4829" t="s">
        <v>83</v>
      </c>
      <c r="AR4829" t="s">
        <v>82</v>
      </c>
      <c r="AT4829" t="s">
        <v>82</v>
      </c>
      <c r="AW4829" t="s">
        <v>82</v>
      </c>
      <c r="AY4829" t="s">
        <v>4180</v>
      </c>
      <c r="AZ4829" t="s">
        <v>4182</v>
      </c>
      <c r="BA4829" t="s">
        <v>626</v>
      </c>
      <c r="BB4829">
        <v>72204</v>
      </c>
      <c r="BC4829" t="s">
        <v>79</v>
      </c>
      <c r="BH4829" t="s">
        <v>17359</v>
      </c>
      <c r="BJ4829">
        <v>710614659</v>
      </c>
    </row>
    <row r="4830" spans="1:62" x14ac:dyDescent="0.25">
      <c r="A4830" t="s">
        <v>17510</v>
      </c>
      <c r="B4830" s="2">
        <v>43521</v>
      </c>
      <c r="C4830" t="s">
        <v>63</v>
      </c>
      <c r="D4830" s="3">
        <v>43472.384634490743</v>
      </c>
      <c r="E4830" t="s">
        <v>64</v>
      </c>
      <c r="F4830" s="2">
        <v>43556</v>
      </c>
      <c r="G4830" s="2">
        <v>43799</v>
      </c>
      <c r="H4830" t="s">
        <v>17511</v>
      </c>
      <c r="I4830" t="s">
        <v>67</v>
      </c>
      <c r="J4830" t="s">
        <v>17512</v>
      </c>
      <c r="L4830" t="s">
        <v>11750</v>
      </c>
      <c r="M4830" t="s">
        <v>783</v>
      </c>
      <c r="N4830">
        <v>44105</v>
      </c>
      <c r="O4830" t="s">
        <v>70</v>
      </c>
      <c r="P4830" t="s">
        <v>67</v>
      </c>
      <c r="Q4830" t="s">
        <v>17513</v>
      </c>
      <c r="S4830" t="s">
        <v>72</v>
      </c>
      <c r="T4830" t="s">
        <v>3410</v>
      </c>
      <c r="U4830" t="s">
        <v>3411</v>
      </c>
      <c r="V4830" t="s">
        <v>3412</v>
      </c>
      <c r="W4830" t="s">
        <v>783</v>
      </c>
      <c r="X4830" t="s">
        <v>106</v>
      </c>
      <c r="Y4830" t="str">
        <f>"37-3011"</f>
        <v>37-3011</v>
      </c>
      <c r="Z4830" t="s">
        <v>94</v>
      </c>
      <c r="AA4830">
        <v>561730</v>
      </c>
      <c r="AB4830">
        <v>4</v>
      </c>
      <c r="AC4830">
        <v>4</v>
      </c>
      <c r="AD4830" t="s">
        <v>79</v>
      </c>
      <c r="AE4830" t="s">
        <v>80</v>
      </c>
      <c r="AF4830">
        <v>40</v>
      </c>
      <c r="AG4830" s="4">
        <v>0.33333333333333331</v>
      </c>
      <c r="AH4830" s="4">
        <v>0.70833333333333337</v>
      </c>
      <c r="AI4830" s="5">
        <v>13.7</v>
      </c>
      <c r="AJ4830">
        <v>20.55</v>
      </c>
      <c r="AL4830" t="s">
        <v>81</v>
      </c>
      <c r="AM4830" t="s">
        <v>82</v>
      </c>
      <c r="AO4830" t="s">
        <v>83</v>
      </c>
      <c r="AR4830" t="s">
        <v>82</v>
      </c>
      <c r="AT4830" t="s">
        <v>82</v>
      </c>
      <c r="AW4830" t="s">
        <v>82</v>
      </c>
      <c r="AY4830" t="s">
        <v>11750</v>
      </c>
      <c r="AZ4830" t="s">
        <v>7299</v>
      </c>
      <c r="BA4830" t="s">
        <v>783</v>
      </c>
      <c r="BB4830">
        <v>44105</v>
      </c>
      <c r="BC4830" t="s">
        <v>79</v>
      </c>
      <c r="BH4830" t="s">
        <v>17512</v>
      </c>
      <c r="BJ4830">
        <v>204884560</v>
      </c>
    </row>
    <row r="4831" spans="1:62" x14ac:dyDescent="0.25">
      <c r="A4831" t="s">
        <v>17519</v>
      </c>
      <c r="B4831" s="2">
        <v>43521</v>
      </c>
      <c r="C4831" t="s">
        <v>63</v>
      </c>
      <c r="D4831" s="3">
        <v>43472.383555196757</v>
      </c>
      <c r="E4831" t="s">
        <v>64</v>
      </c>
      <c r="F4831" s="2">
        <v>43556</v>
      </c>
      <c r="G4831" s="2">
        <v>43799</v>
      </c>
      <c r="H4831" t="s">
        <v>17520</v>
      </c>
      <c r="I4831" t="s">
        <v>67</v>
      </c>
      <c r="J4831" t="s">
        <v>17521</v>
      </c>
      <c r="L4831" t="s">
        <v>17522</v>
      </c>
      <c r="M4831" t="s">
        <v>783</v>
      </c>
      <c r="N4831">
        <v>44146</v>
      </c>
      <c r="O4831" t="s">
        <v>70</v>
      </c>
      <c r="P4831" t="s">
        <v>67</v>
      </c>
      <c r="Q4831" t="s">
        <v>17523</v>
      </c>
      <c r="S4831" t="s">
        <v>72</v>
      </c>
      <c r="T4831" t="s">
        <v>3410</v>
      </c>
      <c r="U4831" t="s">
        <v>3411</v>
      </c>
      <c r="V4831" t="s">
        <v>3412</v>
      </c>
      <c r="W4831" t="s">
        <v>783</v>
      </c>
      <c r="X4831" t="s">
        <v>106</v>
      </c>
      <c r="Y4831" t="str">
        <f>"37-3011"</f>
        <v>37-3011</v>
      </c>
      <c r="Z4831" t="s">
        <v>94</v>
      </c>
      <c r="AA4831">
        <v>561730</v>
      </c>
      <c r="AB4831">
        <v>10</v>
      </c>
      <c r="AC4831">
        <v>10</v>
      </c>
      <c r="AD4831" t="s">
        <v>79</v>
      </c>
      <c r="AE4831" t="s">
        <v>80</v>
      </c>
      <c r="AF4831">
        <v>40</v>
      </c>
      <c r="AG4831" s="4">
        <v>0.33333333333333331</v>
      </c>
      <c r="AH4831" s="4">
        <v>0.70833333333333337</v>
      </c>
      <c r="AI4831" s="5">
        <v>13.7</v>
      </c>
      <c r="AJ4831">
        <v>20.55</v>
      </c>
      <c r="AL4831" t="s">
        <v>81</v>
      </c>
      <c r="AM4831" t="s">
        <v>82</v>
      </c>
      <c r="AO4831" t="s">
        <v>83</v>
      </c>
      <c r="AR4831" t="s">
        <v>82</v>
      </c>
      <c r="AT4831" t="s">
        <v>82</v>
      </c>
      <c r="AW4831" t="s">
        <v>82</v>
      </c>
      <c r="AY4831" t="s">
        <v>17522</v>
      </c>
      <c r="AZ4831" t="s">
        <v>7299</v>
      </c>
      <c r="BA4831" t="s">
        <v>783</v>
      </c>
      <c r="BB4831">
        <v>44146</v>
      </c>
      <c r="BC4831" t="s">
        <v>79</v>
      </c>
      <c r="BH4831" t="s">
        <v>17521</v>
      </c>
      <c r="BJ4831">
        <v>341577820</v>
      </c>
    </row>
    <row r="4832" spans="1:62" x14ac:dyDescent="0.25">
      <c r="A4832" t="s">
        <v>17841</v>
      </c>
      <c r="B4832" s="2">
        <v>43521</v>
      </c>
      <c r="C4832" t="s">
        <v>63</v>
      </c>
      <c r="D4832" s="3">
        <v>43472.384143020834</v>
      </c>
      <c r="E4832" t="s">
        <v>64</v>
      </c>
      <c r="F4832" s="2">
        <v>43556</v>
      </c>
      <c r="G4832" s="2">
        <v>43809</v>
      </c>
      <c r="H4832" t="s">
        <v>17842</v>
      </c>
      <c r="J4832" t="s">
        <v>17843</v>
      </c>
      <c r="L4832" t="s">
        <v>8169</v>
      </c>
      <c r="M4832" t="s">
        <v>783</v>
      </c>
      <c r="N4832">
        <v>44026</v>
      </c>
      <c r="O4832" t="s">
        <v>70</v>
      </c>
      <c r="Q4832" t="s">
        <v>17844</v>
      </c>
      <c r="S4832" t="s">
        <v>72</v>
      </c>
      <c r="T4832" t="s">
        <v>3410</v>
      </c>
      <c r="U4832" t="s">
        <v>3411</v>
      </c>
      <c r="V4832" t="s">
        <v>3412</v>
      </c>
      <c r="W4832" t="s">
        <v>783</v>
      </c>
      <c r="X4832" t="s">
        <v>106</v>
      </c>
      <c r="Y4832" t="str">
        <f>"37-3011"</f>
        <v>37-3011</v>
      </c>
      <c r="Z4832" t="s">
        <v>94</v>
      </c>
      <c r="AA4832">
        <v>561730</v>
      </c>
      <c r="AB4832">
        <v>8</v>
      </c>
      <c r="AC4832">
        <v>8</v>
      </c>
      <c r="AD4832" t="s">
        <v>79</v>
      </c>
      <c r="AE4832" t="s">
        <v>80</v>
      </c>
      <c r="AF4832">
        <v>40</v>
      </c>
      <c r="AG4832" s="4">
        <v>0.33333333333333331</v>
      </c>
      <c r="AH4832" s="4">
        <v>0.70833333333333337</v>
      </c>
      <c r="AI4832" s="5">
        <v>13.7</v>
      </c>
      <c r="AJ4832">
        <v>20.55</v>
      </c>
      <c r="AL4832" t="s">
        <v>81</v>
      </c>
      <c r="AM4832" t="s">
        <v>82</v>
      </c>
      <c r="AO4832" t="s">
        <v>83</v>
      </c>
      <c r="AR4832" t="s">
        <v>82</v>
      </c>
      <c r="AT4832" t="s">
        <v>82</v>
      </c>
      <c r="AW4832" t="s">
        <v>82</v>
      </c>
      <c r="AY4832" t="s">
        <v>8169</v>
      </c>
      <c r="AZ4832" t="s">
        <v>10080</v>
      </c>
      <c r="BA4832" t="s">
        <v>783</v>
      </c>
      <c r="BB4832">
        <v>44026</v>
      </c>
      <c r="BC4832" t="s">
        <v>79</v>
      </c>
      <c r="BH4832" t="s">
        <v>17845</v>
      </c>
      <c r="BJ4832">
        <v>341623303</v>
      </c>
    </row>
    <row r="4833" spans="1:62" x14ac:dyDescent="0.25">
      <c r="A4833" t="s">
        <v>18000</v>
      </c>
      <c r="B4833" s="2">
        <v>43521</v>
      </c>
      <c r="C4833" t="s">
        <v>63</v>
      </c>
      <c r="D4833" s="3">
        <v>43472.383805451391</v>
      </c>
      <c r="E4833" t="s">
        <v>64</v>
      </c>
      <c r="F4833" s="2">
        <v>43556</v>
      </c>
      <c r="G4833" s="2">
        <v>43800</v>
      </c>
      <c r="H4833" t="s">
        <v>18001</v>
      </c>
      <c r="J4833" t="s">
        <v>18002</v>
      </c>
      <c r="K4833" t="s">
        <v>18003</v>
      </c>
      <c r="L4833" t="s">
        <v>7701</v>
      </c>
      <c r="M4833" t="s">
        <v>1165</v>
      </c>
      <c r="N4833">
        <v>57005</v>
      </c>
      <c r="O4833" t="s">
        <v>70</v>
      </c>
      <c r="Q4833" t="s">
        <v>18004</v>
      </c>
      <c r="S4833" t="s">
        <v>72</v>
      </c>
      <c r="T4833" t="s">
        <v>2824</v>
      </c>
      <c r="U4833" t="s">
        <v>3543</v>
      </c>
      <c r="V4833" t="s">
        <v>642</v>
      </c>
      <c r="W4833" t="s">
        <v>105</v>
      </c>
      <c r="X4833" t="s">
        <v>106</v>
      </c>
      <c r="Y4833" t="str">
        <f>"37-3011"</f>
        <v>37-3011</v>
      </c>
      <c r="Z4833" t="s">
        <v>94</v>
      </c>
      <c r="AA4833">
        <v>561730</v>
      </c>
      <c r="AB4833">
        <v>10</v>
      </c>
      <c r="AC4833">
        <v>10</v>
      </c>
      <c r="AD4833" t="s">
        <v>79</v>
      </c>
      <c r="AE4833" t="s">
        <v>95</v>
      </c>
      <c r="AF4833">
        <v>40</v>
      </c>
      <c r="AG4833" s="4">
        <v>0.3125</v>
      </c>
      <c r="AH4833" s="4">
        <v>0.6875</v>
      </c>
      <c r="AI4833" s="5">
        <v>13.84</v>
      </c>
      <c r="AJ4833">
        <v>20.76</v>
      </c>
      <c r="AK4833">
        <v>28.29</v>
      </c>
      <c r="AL4833" t="s">
        <v>81</v>
      </c>
      <c r="AM4833" t="s">
        <v>82</v>
      </c>
      <c r="AO4833" t="s">
        <v>83</v>
      </c>
      <c r="AR4833" t="s">
        <v>82</v>
      </c>
      <c r="AT4833" t="s">
        <v>82</v>
      </c>
      <c r="AW4833" t="s">
        <v>82</v>
      </c>
      <c r="AY4833" t="s">
        <v>7701</v>
      </c>
      <c r="AZ4833" t="s">
        <v>7703</v>
      </c>
      <c r="BA4833" t="s">
        <v>1165</v>
      </c>
      <c r="BB4833">
        <v>57005</v>
      </c>
      <c r="BC4833" t="s">
        <v>79</v>
      </c>
      <c r="BH4833" t="s">
        <v>18002</v>
      </c>
      <c r="BJ4833">
        <v>460344417</v>
      </c>
    </row>
    <row r="4834" spans="1:62" x14ac:dyDescent="0.25">
      <c r="A4834" t="s">
        <v>18199</v>
      </c>
      <c r="B4834" s="2">
        <v>43521</v>
      </c>
      <c r="C4834" t="s">
        <v>63</v>
      </c>
      <c r="D4834" s="3">
        <v>43472.385041539354</v>
      </c>
      <c r="E4834" t="s">
        <v>64</v>
      </c>
      <c r="F4834" s="2">
        <v>43556</v>
      </c>
      <c r="G4834" s="2">
        <v>43814</v>
      </c>
      <c r="H4834" t="s">
        <v>18200</v>
      </c>
      <c r="J4834" t="s">
        <v>18201</v>
      </c>
      <c r="K4834" t="s">
        <v>18202</v>
      </c>
      <c r="L4834" t="s">
        <v>1898</v>
      </c>
      <c r="M4834" t="s">
        <v>100</v>
      </c>
      <c r="N4834">
        <v>28216</v>
      </c>
      <c r="O4834" t="s">
        <v>70</v>
      </c>
      <c r="Q4834" t="s">
        <v>18203</v>
      </c>
      <c r="S4834" t="s">
        <v>72</v>
      </c>
      <c r="T4834" t="s">
        <v>1738</v>
      </c>
      <c r="U4834" t="s">
        <v>1739</v>
      </c>
      <c r="V4834" t="s">
        <v>1740</v>
      </c>
      <c r="W4834" t="s">
        <v>278</v>
      </c>
      <c r="X4834" t="s">
        <v>2013</v>
      </c>
      <c r="Y4834" t="str">
        <f>"37-3011"</f>
        <v>37-3011</v>
      </c>
      <c r="Z4834" t="s">
        <v>94</v>
      </c>
      <c r="AA4834">
        <v>561730</v>
      </c>
      <c r="AB4834">
        <v>11</v>
      </c>
      <c r="AC4834">
        <v>11</v>
      </c>
      <c r="AD4834" t="s">
        <v>79</v>
      </c>
      <c r="AE4834" t="s">
        <v>80</v>
      </c>
      <c r="AF4834">
        <v>40</v>
      </c>
      <c r="AG4834" s="4">
        <v>0.27083333333333331</v>
      </c>
      <c r="AH4834" s="4">
        <v>0.75</v>
      </c>
      <c r="AI4834" s="5">
        <v>13.23</v>
      </c>
      <c r="AJ4834">
        <v>19.850000000000001</v>
      </c>
      <c r="AK4834">
        <v>19.850000000000001</v>
      </c>
      <c r="AL4834" t="s">
        <v>81</v>
      </c>
      <c r="AM4834" t="s">
        <v>82</v>
      </c>
      <c r="AO4834" t="s">
        <v>83</v>
      </c>
      <c r="AR4834" t="s">
        <v>82</v>
      </c>
      <c r="AT4834" t="s">
        <v>82</v>
      </c>
      <c r="AW4834" t="s">
        <v>82</v>
      </c>
      <c r="AY4834" t="s">
        <v>18204</v>
      </c>
      <c r="AZ4834" t="s">
        <v>16423</v>
      </c>
      <c r="BA4834" t="s">
        <v>100</v>
      </c>
      <c r="BB4834">
        <v>28120</v>
      </c>
      <c r="BC4834" t="s">
        <v>79</v>
      </c>
      <c r="BH4834" t="s">
        <v>18205</v>
      </c>
      <c r="BJ4834">
        <v>562269521</v>
      </c>
    </row>
    <row r="4835" spans="1:62" x14ac:dyDescent="0.25">
      <c r="A4835" t="s">
        <v>18206</v>
      </c>
      <c r="B4835" s="2">
        <v>43521</v>
      </c>
      <c r="C4835" t="s">
        <v>63</v>
      </c>
      <c r="D4835" s="3">
        <v>43472.384240208332</v>
      </c>
      <c r="E4835" t="s">
        <v>64</v>
      </c>
      <c r="F4835" s="2">
        <v>43556</v>
      </c>
      <c r="G4835" s="2">
        <v>43818</v>
      </c>
      <c r="H4835" t="s">
        <v>18207</v>
      </c>
      <c r="J4835" t="s">
        <v>18208</v>
      </c>
      <c r="L4835" t="s">
        <v>8050</v>
      </c>
      <c r="M4835" t="s">
        <v>207</v>
      </c>
      <c r="N4835">
        <v>2339</v>
      </c>
      <c r="O4835" t="s">
        <v>70</v>
      </c>
      <c r="Q4835" t="s">
        <v>18209</v>
      </c>
      <c r="S4835" t="s">
        <v>82</v>
      </c>
      <c r="U4835" t="s">
        <v>92</v>
      </c>
      <c r="X4835" t="s">
        <v>106</v>
      </c>
      <c r="Y4835" t="str">
        <f>"37-3011"</f>
        <v>37-3011</v>
      </c>
      <c r="Z4835" t="s">
        <v>94</v>
      </c>
      <c r="AA4835">
        <v>561730</v>
      </c>
      <c r="AB4835">
        <v>18</v>
      </c>
      <c r="AC4835">
        <v>18</v>
      </c>
      <c r="AD4835" t="s">
        <v>79</v>
      </c>
      <c r="AE4835" t="s">
        <v>95</v>
      </c>
      <c r="AF4835">
        <v>40</v>
      </c>
      <c r="AG4835" s="4">
        <v>0.29166666666666669</v>
      </c>
      <c r="AH4835" s="4">
        <v>0.6875</v>
      </c>
      <c r="AI4835" s="5">
        <v>17.46</v>
      </c>
      <c r="AJ4835">
        <v>26.19</v>
      </c>
      <c r="AK4835">
        <v>30.48</v>
      </c>
      <c r="AL4835" t="s">
        <v>81</v>
      </c>
      <c r="AM4835" t="s">
        <v>82</v>
      </c>
      <c r="AO4835" t="s">
        <v>83</v>
      </c>
      <c r="AR4835" t="s">
        <v>82</v>
      </c>
      <c r="AT4835" t="s">
        <v>82</v>
      </c>
      <c r="AW4835" t="s">
        <v>82</v>
      </c>
      <c r="AY4835" t="s">
        <v>8050</v>
      </c>
      <c r="AZ4835" t="s">
        <v>2053</v>
      </c>
      <c r="BA4835" t="s">
        <v>207</v>
      </c>
      <c r="BB4835">
        <v>2339</v>
      </c>
      <c r="BC4835" t="s">
        <v>79</v>
      </c>
      <c r="BH4835" t="s">
        <v>18208</v>
      </c>
      <c r="BJ4835">
        <v>650368577</v>
      </c>
    </row>
    <row r="4836" spans="1:62" x14ac:dyDescent="0.25">
      <c r="A4836" t="s">
        <v>18275</v>
      </c>
      <c r="B4836" s="2">
        <v>43521</v>
      </c>
      <c r="C4836" t="s">
        <v>63</v>
      </c>
      <c r="D4836" s="3">
        <v>43472.388918969904</v>
      </c>
      <c r="E4836" t="s">
        <v>64</v>
      </c>
      <c r="F4836" s="2">
        <v>43556</v>
      </c>
      <c r="G4836" s="2">
        <v>43769</v>
      </c>
      <c r="H4836" t="s">
        <v>18276</v>
      </c>
      <c r="I4836" t="s">
        <v>18277</v>
      </c>
      <c r="J4836" t="s">
        <v>18278</v>
      </c>
      <c r="L4836" t="s">
        <v>18279</v>
      </c>
      <c r="M4836" t="s">
        <v>881</v>
      </c>
      <c r="N4836">
        <v>83638</v>
      </c>
      <c r="O4836" t="s">
        <v>70</v>
      </c>
      <c r="Q4836" t="s">
        <v>18280</v>
      </c>
      <c r="S4836" t="s">
        <v>72</v>
      </c>
      <c r="T4836" t="s">
        <v>651</v>
      </c>
      <c r="U4836" t="s">
        <v>652</v>
      </c>
      <c r="V4836" t="s">
        <v>653</v>
      </c>
      <c r="W4836" t="s">
        <v>207</v>
      </c>
      <c r="X4836" t="s">
        <v>1427</v>
      </c>
      <c r="Y4836" t="str">
        <f>"37-2012"</f>
        <v>37-2012</v>
      </c>
      <c r="Z4836" t="s">
        <v>373</v>
      </c>
      <c r="AA4836">
        <v>721110</v>
      </c>
      <c r="AB4836">
        <v>10</v>
      </c>
      <c r="AC4836">
        <v>10</v>
      </c>
      <c r="AD4836" t="s">
        <v>79</v>
      </c>
      <c r="AE4836" t="s">
        <v>95</v>
      </c>
      <c r="AF4836">
        <v>40</v>
      </c>
      <c r="AG4836" s="4">
        <v>0.375</v>
      </c>
      <c r="AH4836" s="4">
        <v>0.70833333333333337</v>
      </c>
      <c r="AI4836" s="5">
        <v>9.56</v>
      </c>
      <c r="AJ4836">
        <v>14.34</v>
      </c>
      <c r="AK4836">
        <v>15.36</v>
      </c>
      <c r="AL4836" t="s">
        <v>81</v>
      </c>
      <c r="AM4836" t="s">
        <v>82</v>
      </c>
      <c r="AO4836" t="s">
        <v>83</v>
      </c>
      <c r="AR4836" t="s">
        <v>82</v>
      </c>
      <c r="AT4836" t="s">
        <v>82</v>
      </c>
      <c r="AW4836" t="s">
        <v>72</v>
      </c>
      <c r="AX4836">
        <v>3</v>
      </c>
      <c r="AY4836" t="s">
        <v>18279</v>
      </c>
      <c r="AZ4836" t="s">
        <v>18281</v>
      </c>
      <c r="BA4836" t="s">
        <v>881</v>
      </c>
      <c r="BB4836">
        <v>83638</v>
      </c>
      <c r="BC4836" t="s">
        <v>79</v>
      </c>
      <c r="BH4836" t="s">
        <v>18278</v>
      </c>
      <c r="BJ4836">
        <v>263166314</v>
      </c>
    </row>
    <row r="4837" spans="1:62" x14ac:dyDescent="0.25">
      <c r="A4837" t="s">
        <v>18331</v>
      </c>
      <c r="B4837" s="2">
        <v>43521</v>
      </c>
      <c r="C4837" t="s">
        <v>63</v>
      </c>
      <c r="D4837" s="3">
        <v>43472.387372291669</v>
      </c>
      <c r="E4837" t="s">
        <v>64</v>
      </c>
      <c r="F4837" s="2">
        <v>43556</v>
      </c>
      <c r="G4837" s="2">
        <v>43822</v>
      </c>
      <c r="H4837" t="s">
        <v>18332</v>
      </c>
      <c r="J4837" t="s">
        <v>18333</v>
      </c>
      <c r="K4837" t="s">
        <v>18334</v>
      </c>
      <c r="L4837" t="s">
        <v>18335</v>
      </c>
      <c r="M4837" t="s">
        <v>147</v>
      </c>
      <c r="N4837">
        <v>19073</v>
      </c>
      <c r="O4837" t="s">
        <v>70</v>
      </c>
      <c r="Q4837" t="s">
        <v>18336</v>
      </c>
      <c r="S4837" t="s">
        <v>72</v>
      </c>
      <c r="T4837" t="s">
        <v>13303</v>
      </c>
      <c r="U4837" t="s">
        <v>5811</v>
      </c>
      <c r="V4837" t="s">
        <v>16460</v>
      </c>
      <c r="W4837" t="s">
        <v>278</v>
      </c>
      <c r="X4837" t="s">
        <v>106</v>
      </c>
      <c r="Y4837" t="str">
        <f>"37-3011"</f>
        <v>37-3011</v>
      </c>
      <c r="Z4837" t="s">
        <v>94</v>
      </c>
      <c r="AA4837">
        <v>561730</v>
      </c>
      <c r="AB4837">
        <v>3</v>
      </c>
      <c r="AC4837">
        <v>3</v>
      </c>
      <c r="AD4837" t="s">
        <v>79</v>
      </c>
      <c r="AE4837" t="s">
        <v>80</v>
      </c>
      <c r="AF4837">
        <v>40</v>
      </c>
      <c r="AG4837" s="4">
        <v>0.29166666666666669</v>
      </c>
      <c r="AH4837" s="4">
        <v>0.64583333333333337</v>
      </c>
      <c r="AI4837" s="5">
        <v>15.73</v>
      </c>
      <c r="AJ4837">
        <v>23.6</v>
      </c>
      <c r="AL4837" t="s">
        <v>81</v>
      </c>
      <c r="AM4837" t="s">
        <v>82</v>
      </c>
      <c r="AO4837" t="s">
        <v>83</v>
      </c>
      <c r="AR4837" t="s">
        <v>82</v>
      </c>
      <c r="AT4837" t="s">
        <v>82</v>
      </c>
      <c r="AW4837" t="s">
        <v>72</v>
      </c>
      <c r="AX4837">
        <v>3</v>
      </c>
      <c r="AY4837" t="s">
        <v>10231</v>
      </c>
      <c r="AZ4837" t="s">
        <v>291</v>
      </c>
      <c r="BA4837" t="s">
        <v>147</v>
      </c>
      <c r="BB4837">
        <v>19406</v>
      </c>
      <c r="BC4837" t="s">
        <v>79</v>
      </c>
      <c r="BH4837" t="s">
        <v>18337</v>
      </c>
      <c r="BJ4837">
        <v>232793076</v>
      </c>
    </row>
    <row r="4838" spans="1:62" x14ac:dyDescent="0.25">
      <c r="A4838" t="s">
        <v>18376</v>
      </c>
      <c r="B4838" s="2">
        <v>43521</v>
      </c>
      <c r="C4838" t="s">
        <v>63</v>
      </c>
      <c r="D4838" s="3">
        <v>43472.389547488427</v>
      </c>
      <c r="E4838" t="s">
        <v>64</v>
      </c>
      <c r="F4838" s="2">
        <v>43556</v>
      </c>
      <c r="G4838" s="2">
        <v>43832</v>
      </c>
      <c r="H4838" t="s">
        <v>18377</v>
      </c>
      <c r="I4838" t="s">
        <v>18378</v>
      </c>
      <c r="J4838" t="s">
        <v>18379</v>
      </c>
      <c r="K4838" t="s">
        <v>18380</v>
      </c>
      <c r="L4838" t="s">
        <v>18381</v>
      </c>
      <c r="M4838" t="s">
        <v>323</v>
      </c>
      <c r="N4838">
        <v>95542</v>
      </c>
      <c r="O4838" t="s">
        <v>70</v>
      </c>
      <c r="Q4838" t="s">
        <v>18382</v>
      </c>
      <c r="S4838" t="s">
        <v>72</v>
      </c>
      <c r="T4838" t="s">
        <v>13303</v>
      </c>
      <c r="U4838" t="s">
        <v>5811</v>
      </c>
      <c r="V4838" t="s">
        <v>16460</v>
      </c>
      <c r="W4838" t="s">
        <v>278</v>
      </c>
      <c r="X4838" t="s">
        <v>18383</v>
      </c>
      <c r="Y4838" t="str">
        <f>"35-3031"</f>
        <v>35-3031</v>
      </c>
      <c r="Z4838" t="s">
        <v>410</v>
      </c>
      <c r="AA4838">
        <v>72111</v>
      </c>
      <c r="AB4838">
        <v>6</v>
      </c>
      <c r="AC4838">
        <v>6</v>
      </c>
      <c r="AD4838" t="s">
        <v>79</v>
      </c>
      <c r="AE4838" t="s">
        <v>95</v>
      </c>
      <c r="AF4838">
        <v>35</v>
      </c>
      <c r="AG4838" s="4">
        <v>0.3125</v>
      </c>
      <c r="AH4838" s="4">
        <v>0.64583333333333337</v>
      </c>
      <c r="AI4838" s="5">
        <v>13.41</v>
      </c>
      <c r="AJ4838">
        <v>20.12</v>
      </c>
      <c r="AL4838" t="s">
        <v>81</v>
      </c>
      <c r="AM4838" t="s">
        <v>82</v>
      </c>
      <c r="AO4838" t="s">
        <v>83</v>
      </c>
      <c r="AP4838" t="s">
        <v>67</v>
      </c>
      <c r="AQ4838" t="s">
        <v>67</v>
      </c>
      <c r="AR4838" t="s">
        <v>82</v>
      </c>
      <c r="AT4838" t="s">
        <v>82</v>
      </c>
      <c r="AW4838" t="s">
        <v>72</v>
      </c>
      <c r="AX4838">
        <v>3</v>
      </c>
      <c r="AY4838" t="s">
        <v>18384</v>
      </c>
      <c r="AZ4838" t="s">
        <v>16050</v>
      </c>
      <c r="BA4838" t="s">
        <v>323</v>
      </c>
      <c r="BB4838">
        <v>95542</v>
      </c>
      <c r="BC4838" t="s">
        <v>87</v>
      </c>
      <c r="BH4838" t="s">
        <v>18385</v>
      </c>
      <c r="BJ4838">
        <v>680325972</v>
      </c>
    </row>
    <row r="4839" spans="1:62" x14ac:dyDescent="0.25">
      <c r="A4839" t="s">
        <v>18463</v>
      </c>
      <c r="B4839" s="2">
        <v>43521</v>
      </c>
      <c r="C4839" t="s">
        <v>63</v>
      </c>
      <c r="D4839" s="3">
        <v>43472.384109560182</v>
      </c>
      <c r="E4839" t="s">
        <v>64</v>
      </c>
      <c r="F4839" s="2">
        <v>43556</v>
      </c>
      <c r="G4839" s="2">
        <v>43830</v>
      </c>
      <c r="H4839" t="s">
        <v>9714</v>
      </c>
      <c r="J4839" t="s">
        <v>9715</v>
      </c>
      <c r="L4839" t="s">
        <v>4800</v>
      </c>
      <c r="M4839" t="s">
        <v>147</v>
      </c>
      <c r="N4839">
        <v>19063</v>
      </c>
      <c r="O4839" t="s">
        <v>70</v>
      </c>
      <c r="Q4839" t="s">
        <v>18464</v>
      </c>
      <c r="S4839" t="s">
        <v>72</v>
      </c>
      <c r="T4839" t="s">
        <v>640</v>
      </c>
      <c r="U4839" t="s">
        <v>4688</v>
      </c>
      <c r="V4839" t="s">
        <v>642</v>
      </c>
      <c r="W4839" t="s">
        <v>105</v>
      </c>
      <c r="X4839" t="s">
        <v>106</v>
      </c>
      <c r="Y4839" t="str">
        <f>"37-3011"</f>
        <v>37-3011</v>
      </c>
      <c r="Z4839" t="s">
        <v>94</v>
      </c>
      <c r="AA4839">
        <v>561730</v>
      </c>
      <c r="AB4839">
        <v>20</v>
      </c>
      <c r="AC4839">
        <v>20</v>
      </c>
      <c r="AD4839" t="s">
        <v>79</v>
      </c>
      <c r="AE4839" t="s">
        <v>95</v>
      </c>
      <c r="AF4839">
        <v>40</v>
      </c>
      <c r="AG4839" s="4">
        <v>0.29166666666666669</v>
      </c>
      <c r="AH4839" s="4">
        <v>0.66666666666666663</v>
      </c>
      <c r="AI4839" s="5">
        <v>15.73</v>
      </c>
      <c r="AJ4839">
        <v>23.6</v>
      </c>
      <c r="AK4839">
        <v>25.5</v>
      </c>
      <c r="AL4839" t="s">
        <v>81</v>
      </c>
      <c r="AM4839" t="s">
        <v>82</v>
      </c>
      <c r="AO4839" t="s">
        <v>83</v>
      </c>
      <c r="AP4839" t="s">
        <v>67</v>
      </c>
      <c r="AQ4839" t="s">
        <v>67</v>
      </c>
      <c r="AR4839" t="s">
        <v>82</v>
      </c>
      <c r="AT4839" t="s">
        <v>82</v>
      </c>
      <c r="AW4839" t="s">
        <v>82</v>
      </c>
      <c r="AY4839" t="s">
        <v>4800</v>
      </c>
      <c r="AZ4839" t="s">
        <v>1449</v>
      </c>
      <c r="BA4839" t="s">
        <v>147</v>
      </c>
      <c r="BB4839">
        <v>19063</v>
      </c>
      <c r="BC4839" t="s">
        <v>79</v>
      </c>
      <c r="BH4839" t="s">
        <v>9715</v>
      </c>
      <c r="BJ4839">
        <v>30373651</v>
      </c>
    </row>
    <row r="4840" spans="1:62" x14ac:dyDescent="0.25">
      <c r="A4840" t="s">
        <v>18477</v>
      </c>
      <c r="B4840" s="2">
        <v>43521</v>
      </c>
      <c r="C4840" t="s">
        <v>63</v>
      </c>
      <c r="D4840" s="3">
        <v>43472.387605208336</v>
      </c>
      <c r="E4840" t="s">
        <v>64</v>
      </c>
      <c r="F4840" s="2">
        <v>43556</v>
      </c>
      <c r="G4840" s="2">
        <v>43809</v>
      </c>
      <c r="H4840" t="s">
        <v>18478</v>
      </c>
      <c r="J4840" t="s">
        <v>18479</v>
      </c>
      <c r="L4840" t="s">
        <v>18480</v>
      </c>
      <c r="M4840" t="s">
        <v>783</v>
      </c>
      <c r="N4840">
        <v>44026</v>
      </c>
      <c r="O4840" t="s">
        <v>70</v>
      </c>
      <c r="Q4840" t="s">
        <v>18481</v>
      </c>
      <c r="S4840" t="s">
        <v>72</v>
      </c>
      <c r="T4840" t="s">
        <v>13303</v>
      </c>
      <c r="U4840" t="s">
        <v>5811</v>
      </c>
      <c r="V4840" t="s">
        <v>16460</v>
      </c>
      <c r="W4840" t="s">
        <v>278</v>
      </c>
      <c r="X4840" t="s">
        <v>1673</v>
      </c>
      <c r="Y4840" t="str">
        <f>"37-3011"</f>
        <v>37-3011</v>
      </c>
      <c r="Z4840" t="s">
        <v>94</v>
      </c>
      <c r="AA4840">
        <v>561730</v>
      </c>
      <c r="AB4840">
        <v>8</v>
      </c>
      <c r="AC4840">
        <v>8</v>
      </c>
      <c r="AD4840" t="s">
        <v>79</v>
      </c>
      <c r="AE4840" t="s">
        <v>80</v>
      </c>
      <c r="AF4840">
        <v>40</v>
      </c>
      <c r="AG4840" s="4">
        <v>0.33333333333333331</v>
      </c>
      <c r="AH4840" s="4">
        <v>0.6875</v>
      </c>
      <c r="AI4840" s="5">
        <v>13.7</v>
      </c>
      <c r="AJ4840">
        <v>20.55</v>
      </c>
      <c r="AL4840" t="s">
        <v>81</v>
      </c>
      <c r="AM4840" t="s">
        <v>82</v>
      </c>
      <c r="AO4840" t="s">
        <v>83</v>
      </c>
      <c r="AP4840" t="s">
        <v>67</v>
      </c>
      <c r="AQ4840" t="s">
        <v>67</v>
      </c>
      <c r="AR4840" t="s">
        <v>82</v>
      </c>
      <c r="AT4840" t="s">
        <v>82</v>
      </c>
      <c r="AW4840" t="s">
        <v>72</v>
      </c>
      <c r="AX4840">
        <v>3</v>
      </c>
      <c r="AY4840" t="s">
        <v>8169</v>
      </c>
      <c r="AZ4840" t="s">
        <v>10080</v>
      </c>
      <c r="BA4840" t="s">
        <v>783</v>
      </c>
      <c r="BB4840">
        <v>44026</v>
      </c>
      <c r="BC4840" t="s">
        <v>79</v>
      </c>
      <c r="BH4840" t="s">
        <v>18482</v>
      </c>
      <c r="BJ4840">
        <v>202272882</v>
      </c>
    </row>
    <row r="4841" spans="1:62" x14ac:dyDescent="0.25">
      <c r="A4841" t="s">
        <v>18490</v>
      </c>
      <c r="B4841" s="2">
        <v>43521</v>
      </c>
      <c r="C4841" t="s">
        <v>63</v>
      </c>
      <c r="D4841" s="3">
        <v>43472.38395614583</v>
      </c>
      <c r="E4841" t="s">
        <v>64</v>
      </c>
      <c r="F4841" s="2">
        <v>43556</v>
      </c>
      <c r="G4841" s="2">
        <v>43814</v>
      </c>
      <c r="H4841" t="s">
        <v>5295</v>
      </c>
      <c r="I4841" t="s">
        <v>5296</v>
      </c>
      <c r="J4841" t="s">
        <v>5297</v>
      </c>
      <c r="L4841" t="s">
        <v>5298</v>
      </c>
      <c r="M4841" t="s">
        <v>232</v>
      </c>
      <c r="N4841">
        <v>14564</v>
      </c>
      <c r="O4841" t="s">
        <v>70</v>
      </c>
      <c r="Q4841" t="s">
        <v>5299</v>
      </c>
      <c r="S4841" t="s">
        <v>72</v>
      </c>
      <c r="T4841" t="s">
        <v>640</v>
      </c>
      <c r="U4841" t="s">
        <v>4688</v>
      </c>
      <c r="V4841" t="s">
        <v>642</v>
      </c>
      <c r="W4841" t="s">
        <v>105</v>
      </c>
      <c r="X4841" t="s">
        <v>106</v>
      </c>
      <c r="Y4841" t="str">
        <f>"37-3011"</f>
        <v>37-3011</v>
      </c>
      <c r="Z4841" t="s">
        <v>94</v>
      </c>
      <c r="AA4841">
        <v>561730</v>
      </c>
      <c r="AB4841">
        <v>23</v>
      </c>
      <c r="AC4841">
        <v>23</v>
      </c>
      <c r="AD4841" t="s">
        <v>79</v>
      </c>
      <c r="AE4841" t="s">
        <v>95</v>
      </c>
      <c r="AF4841">
        <v>40</v>
      </c>
      <c r="AG4841" s="4">
        <v>0.29166666666666669</v>
      </c>
      <c r="AH4841" s="4">
        <v>0.70833333333333337</v>
      </c>
      <c r="AI4841" s="5">
        <v>15.1</v>
      </c>
      <c r="AJ4841">
        <v>22.65</v>
      </c>
      <c r="AK4841">
        <v>24</v>
      </c>
      <c r="AL4841" t="s">
        <v>81</v>
      </c>
      <c r="AM4841" t="s">
        <v>82</v>
      </c>
      <c r="AO4841" t="s">
        <v>83</v>
      </c>
      <c r="AP4841" t="s">
        <v>67</v>
      </c>
      <c r="AQ4841" t="s">
        <v>67</v>
      </c>
      <c r="AR4841" t="s">
        <v>82</v>
      </c>
      <c r="AT4841" t="s">
        <v>82</v>
      </c>
      <c r="AW4841" t="s">
        <v>82</v>
      </c>
      <c r="AY4841" t="s">
        <v>5298</v>
      </c>
      <c r="AZ4841" t="s">
        <v>5300</v>
      </c>
      <c r="BA4841" t="s">
        <v>232</v>
      </c>
      <c r="BB4841">
        <v>14564</v>
      </c>
      <c r="BC4841" t="s">
        <v>79</v>
      </c>
      <c r="BH4841" t="s">
        <v>5297</v>
      </c>
      <c r="BJ4841">
        <v>161560782</v>
      </c>
    </row>
    <row r="4842" spans="1:62" x14ac:dyDescent="0.25">
      <c r="A4842" t="s">
        <v>18644</v>
      </c>
      <c r="B4842" s="2">
        <v>43521</v>
      </c>
      <c r="C4842" t="s">
        <v>63</v>
      </c>
      <c r="D4842" s="3">
        <v>43472.38899162037</v>
      </c>
      <c r="E4842" t="s">
        <v>64</v>
      </c>
      <c r="F4842" s="2">
        <v>43556</v>
      </c>
      <c r="G4842" s="2">
        <v>43832</v>
      </c>
      <c r="H4842" t="s">
        <v>18377</v>
      </c>
      <c r="I4842" t="s">
        <v>18378</v>
      </c>
      <c r="J4842" t="s">
        <v>18379</v>
      </c>
      <c r="K4842" t="s">
        <v>18380</v>
      </c>
      <c r="L4842" t="s">
        <v>18381</v>
      </c>
      <c r="M4842" t="s">
        <v>323</v>
      </c>
      <c r="N4842">
        <v>95542</v>
      </c>
      <c r="O4842" t="s">
        <v>70</v>
      </c>
      <c r="Q4842" t="s">
        <v>18382</v>
      </c>
      <c r="S4842" t="s">
        <v>72</v>
      </c>
      <c r="T4842" t="s">
        <v>13303</v>
      </c>
      <c r="U4842" t="s">
        <v>5811</v>
      </c>
      <c r="V4842" t="s">
        <v>16460</v>
      </c>
      <c r="W4842" t="s">
        <v>278</v>
      </c>
      <c r="X4842" t="s">
        <v>18645</v>
      </c>
      <c r="Y4842" t="str">
        <f>"43-4081"</f>
        <v>43-4081</v>
      </c>
      <c r="Z4842" t="s">
        <v>1983</v>
      </c>
      <c r="AA4842">
        <v>72111</v>
      </c>
      <c r="AB4842">
        <v>3</v>
      </c>
      <c r="AC4842">
        <v>3</v>
      </c>
      <c r="AD4842" t="s">
        <v>79</v>
      </c>
      <c r="AE4842" t="s">
        <v>95</v>
      </c>
      <c r="AF4842">
        <v>35</v>
      </c>
      <c r="AG4842" s="4">
        <v>0.25</v>
      </c>
      <c r="AH4842" s="4">
        <v>0.58333333333333337</v>
      </c>
      <c r="AI4842" s="5">
        <v>12.11</v>
      </c>
      <c r="AJ4842">
        <v>18.170000000000002</v>
      </c>
      <c r="AL4842" t="s">
        <v>81</v>
      </c>
      <c r="AM4842" t="s">
        <v>82</v>
      </c>
      <c r="AO4842" t="s">
        <v>83</v>
      </c>
      <c r="AP4842" t="s">
        <v>67</v>
      </c>
      <c r="AQ4842" t="s">
        <v>67</v>
      </c>
      <c r="AR4842" t="s">
        <v>82</v>
      </c>
      <c r="AT4842" t="s">
        <v>82</v>
      </c>
      <c r="AW4842" t="s">
        <v>72</v>
      </c>
      <c r="AX4842">
        <v>12</v>
      </c>
      <c r="AY4842" t="s">
        <v>18384</v>
      </c>
      <c r="AZ4842" t="s">
        <v>16050</v>
      </c>
      <c r="BA4842" t="s">
        <v>323</v>
      </c>
      <c r="BB4842">
        <v>95542</v>
      </c>
      <c r="BC4842" t="s">
        <v>87</v>
      </c>
      <c r="BH4842" t="s">
        <v>18385</v>
      </c>
      <c r="BJ4842">
        <v>680325972</v>
      </c>
    </row>
    <row r="4843" spans="1:62" x14ac:dyDescent="0.25">
      <c r="A4843" t="s">
        <v>18734</v>
      </c>
      <c r="B4843" s="2">
        <v>43521</v>
      </c>
      <c r="C4843" t="s">
        <v>63</v>
      </c>
      <c r="D4843" s="3">
        <v>43472.388449178237</v>
      </c>
      <c r="E4843" t="s">
        <v>64</v>
      </c>
      <c r="F4843" s="2">
        <v>43556</v>
      </c>
      <c r="G4843" s="2">
        <v>43833</v>
      </c>
      <c r="H4843" t="s">
        <v>18695</v>
      </c>
      <c r="J4843" t="s">
        <v>18696</v>
      </c>
      <c r="K4843" t="s">
        <v>18697</v>
      </c>
      <c r="L4843" t="s">
        <v>18698</v>
      </c>
      <c r="M4843" t="s">
        <v>207</v>
      </c>
      <c r="N4843">
        <v>1778</v>
      </c>
      <c r="O4843" t="s">
        <v>70</v>
      </c>
      <c r="Q4843" t="s">
        <v>18699</v>
      </c>
      <c r="S4843" t="s">
        <v>72</v>
      </c>
      <c r="T4843" t="s">
        <v>651</v>
      </c>
      <c r="U4843" t="s">
        <v>652</v>
      </c>
      <c r="V4843" t="s">
        <v>653</v>
      </c>
      <c r="W4843" t="s">
        <v>207</v>
      </c>
      <c r="X4843" t="s">
        <v>1427</v>
      </c>
      <c r="Y4843" t="str">
        <f>"37-2012"</f>
        <v>37-2012</v>
      </c>
      <c r="Z4843" t="s">
        <v>373</v>
      </c>
      <c r="AA4843">
        <v>721110</v>
      </c>
      <c r="AB4843">
        <v>12</v>
      </c>
      <c r="AC4843">
        <v>12</v>
      </c>
      <c r="AD4843" t="s">
        <v>79</v>
      </c>
      <c r="AE4843" t="s">
        <v>95</v>
      </c>
      <c r="AF4843">
        <v>40</v>
      </c>
      <c r="AG4843" s="4">
        <v>0.25</v>
      </c>
      <c r="AH4843" s="4">
        <v>0.58333333333333337</v>
      </c>
      <c r="AI4843" s="5">
        <v>15.75</v>
      </c>
      <c r="AJ4843">
        <v>23.63</v>
      </c>
      <c r="AK4843">
        <v>27</v>
      </c>
      <c r="AL4843" t="s">
        <v>81</v>
      </c>
      <c r="AM4843" t="s">
        <v>82</v>
      </c>
      <c r="AO4843" t="s">
        <v>83</v>
      </c>
      <c r="AR4843" t="s">
        <v>82</v>
      </c>
      <c r="AT4843" t="s">
        <v>82</v>
      </c>
      <c r="AW4843" t="s">
        <v>72</v>
      </c>
      <c r="AX4843">
        <v>3</v>
      </c>
      <c r="AY4843" t="s">
        <v>10205</v>
      </c>
      <c r="AZ4843" t="s">
        <v>10205</v>
      </c>
      <c r="BA4843" t="s">
        <v>207</v>
      </c>
      <c r="BB4843">
        <v>2554</v>
      </c>
      <c r="BC4843" t="s">
        <v>79</v>
      </c>
      <c r="BH4843" t="s">
        <v>18700</v>
      </c>
      <c r="BJ4843">
        <v>42275792</v>
      </c>
    </row>
    <row r="4844" spans="1:62" x14ac:dyDescent="0.25">
      <c r="A4844" t="s">
        <v>18754</v>
      </c>
      <c r="B4844" s="2">
        <v>43521</v>
      </c>
      <c r="C4844" t="s">
        <v>63</v>
      </c>
      <c r="D4844" s="3">
        <v>43472.389963715279</v>
      </c>
      <c r="E4844" t="s">
        <v>64</v>
      </c>
      <c r="F4844" s="2">
        <v>43556</v>
      </c>
      <c r="G4844" s="2">
        <v>43832</v>
      </c>
      <c r="H4844" t="s">
        <v>18377</v>
      </c>
      <c r="I4844" t="s">
        <v>18378</v>
      </c>
      <c r="J4844" t="s">
        <v>18379</v>
      </c>
      <c r="K4844" t="s">
        <v>18380</v>
      </c>
      <c r="L4844" t="s">
        <v>18381</v>
      </c>
      <c r="M4844" t="s">
        <v>323</v>
      </c>
      <c r="N4844">
        <v>95542</v>
      </c>
      <c r="O4844" t="s">
        <v>70</v>
      </c>
      <c r="Q4844" t="s">
        <v>18382</v>
      </c>
      <c r="S4844" t="s">
        <v>72</v>
      </c>
      <c r="T4844" t="s">
        <v>13303</v>
      </c>
      <c r="U4844" t="s">
        <v>5811</v>
      </c>
      <c r="V4844" t="s">
        <v>16460</v>
      </c>
      <c r="W4844" t="s">
        <v>278</v>
      </c>
      <c r="X4844" t="s">
        <v>18755</v>
      </c>
      <c r="Y4844" t="str">
        <f>"35-2021"</f>
        <v>35-2021</v>
      </c>
      <c r="Z4844" t="s">
        <v>221</v>
      </c>
      <c r="AA4844">
        <v>72111</v>
      </c>
      <c r="AB4844">
        <v>4</v>
      </c>
      <c r="AC4844">
        <v>4</v>
      </c>
      <c r="AD4844" t="s">
        <v>79</v>
      </c>
      <c r="AE4844" t="s">
        <v>95</v>
      </c>
      <c r="AF4844">
        <v>35</v>
      </c>
      <c r="AG4844" s="4">
        <v>0.375</v>
      </c>
      <c r="AH4844" s="4">
        <v>0.70833333333333337</v>
      </c>
      <c r="AI4844" s="5">
        <v>12.86</v>
      </c>
      <c r="AJ4844">
        <v>19.29</v>
      </c>
      <c r="AL4844" t="s">
        <v>81</v>
      </c>
      <c r="AM4844" t="s">
        <v>82</v>
      </c>
      <c r="AO4844" t="s">
        <v>83</v>
      </c>
      <c r="AP4844" t="s">
        <v>67</v>
      </c>
      <c r="AQ4844" t="s">
        <v>67</v>
      </c>
      <c r="AR4844" t="s">
        <v>82</v>
      </c>
      <c r="AT4844" t="s">
        <v>82</v>
      </c>
      <c r="AW4844" t="s">
        <v>72</v>
      </c>
      <c r="AX4844">
        <v>3</v>
      </c>
      <c r="AY4844" t="s">
        <v>18384</v>
      </c>
      <c r="AZ4844" t="s">
        <v>16050</v>
      </c>
      <c r="BA4844" t="s">
        <v>323</v>
      </c>
      <c r="BB4844">
        <v>95542</v>
      </c>
      <c r="BC4844" t="s">
        <v>87</v>
      </c>
      <c r="BH4844" t="s">
        <v>18385</v>
      </c>
      <c r="BJ4844">
        <v>680325972</v>
      </c>
    </row>
    <row r="4845" spans="1:62" x14ac:dyDescent="0.25">
      <c r="A4845" t="s">
        <v>18763</v>
      </c>
      <c r="B4845" s="2">
        <v>43521</v>
      </c>
      <c r="C4845" t="s">
        <v>63</v>
      </c>
      <c r="D4845" s="3">
        <v>43472.392349675923</v>
      </c>
      <c r="E4845" t="s">
        <v>64</v>
      </c>
      <c r="F4845" s="2">
        <v>43556</v>
      </c>
      <c r="G4845" s="2">
        <v>43769</v>
      </c>
      <c r="H4845" t="s">
        <v>18764</v>
      </c>
      <c r="I4845" t="s">
        <v>18765</v>
      </c>
      <c r="J4845" t="s">
        <v>18766</v>
      </c>
      <c r="L4845" t="s">
        <v>18767</v>
      </c>
      <c r="M4845" t="s">
        <v>147</v>
      </c>
      <c r="N4845">
        <v>15317</v>
      </c>
      <c r="O4845" t="s">
        <v>70</v>
      </c>
      <c r="Q4845" t="s">
        <v>18768</v>
      </c>
      <c r="S4845" t="s">
        <v>72</v>
      </c>
      <c r="T4845" t="s">
        <v>13303</v>
      </c>
      <c r="U4845" t="s">
        <v>5811</v>
      </c>
      <c r="V4845" t="s">
        <v>16460</v>
      </c>
      <c r="W4845" t="s">
        <v>278</v>
      </c>
      <c r="X4845" t="s">
        <v>527</v>
      </c>
      <c r="Y4845" t="str">
        <f>"37-3011"</f>
        <v>37-3011</v>
      </c>
      <c r="Z4845" t="s">
        <v>94</v>
      </c>
      <c r="AA4845">
        <v>561730</v>
      </c>
      <c r="AB4845">
        <v>5</v>
      </c>
      <c r="AC4845">
        <v>5</v>
      </c>
      <c r="AD4845" t="s">
        <v>79</v>
      </c>
      <c r="AE4845" t="s">
        <v>95</v>
      </c>
      <c r="AF4845">
        <v>40</v>
      </c>
      <c r="AG4845" s="4">
        <v>0.33333333333333331</v>
      </c>
      <c r="AH4845" s="4">
        <v>0.6875</v>
      </c>
      <c r="AI4845" s="5">
        <v>13.77</v>
      </c>
      <c r="AJ4845">
        <v>20.66</v>
      </c>
      <c r="AL4845" t="s">
        <v>81</v>
      </c>
      <c r="AM4845" t="s">
        <v>82</v>
      </c>
      <c r="AO4845" t="s">
        <v>83</v>
      </c>
      <c r="AR4845" t="s">
        <v>82</v>
      </c>
      <c r="AT4845" t="s">
        <v>82</v>
      </c>
      <c r="AW4845" t="s">
        <v>82</v>
      </c>
      <c r="AY4845" t="s">
        <v>4368</v>
      </c>
      <c r="AZ4845" t="s">
        <v>885</v>
      </c>
      <c r="BA4845" t="s">
        <v>147</v>
      </c>
      <c r="BB4845">
        <v>15317</v>
      </c>
      <c r="BC4845" t="s">
        <v>79</v>
      </c>
      <c r="BH4845" t="s">
        <v>18769</v>
      </c>
      <c r="BJ4845">
        <v>273085085</v>
      </c>
    </row>
    <row r="4846" spans="1:62" x14ac:dyDescent="0.25">
      <c r="A4846" t="s">
        <v>18789</v>
      </c>
      <c r="B4846" s="2">
        <v>43521</v>
      </c>
      <c r="C4846" t="s">
        <v>63</v>
      </c>
      <c r="D4846" s="3">
        <v>43472.39287304398</v>
      </c>
      <c r="E4846" t="s">
        <v>117</v>
      </c>
      <c r="H4846" t="s">
        <v>18790</v>
      </c>
      <c r="J4846" t="s">
        <v>7288</v>
      </c>
      <c r="L4846" t="s">
        <v>7289</v>
      </c>
      <c r="M4846" t="s">
        <v>783</v>
      </c>
      <c r="N4846">
        <v>43021</v>
      </c>
      <c r="O4846" t="s">
        <v>70</v>
      </c>
      <c r="Q4846" t="s">
        <v>7290</v>
      </c>
      <c r="S4846" t="s">
        <v>72</v>
      </c>
      <c r="T4846" t="s">
        <v>7052</v>
      </c>
      <c r="U4846" t="s">
        <v>6798</v>
      </c>
      <c r="V4846" t="s">
        <v>6799</v>
      </c>
      <c r="W4846" t="s">
        <v>783</v>
      </c>
      <c r="X4846" t="s">
        <v>4052</v>
      </c>
      <c r="Y4846" t="str">
        <f>"47-2051"</f>
        <v>47-2051</v>
      </c>
      <c r="Z4846" t="s">
        <v>1383</v>
      </c>
      <c r="AA4846">
        <v>2381</v>
      </c>
      <c r="AB4846">
        <v>4</v>
      </c>
      <c r="AD4846" t="s">
        <v>79</v>
      </c>
      <c r="AE4846" t="s">
        <v>95</v>
      </c>
      <c r="AF4846">
        <v>40</v>
      </c>
      <c r="AG4846" s="4">
        <v>0.375</v>
      </c>
      <c r="AH4846" s="4">
        <v>0.70833333333333337</v>
      </c>
      <c r="AI4846" s="5">
        <v>22.75</v>
      </c>
      <c r="AJ4846">
        <v>34.130000000000003</v>
      </c>
      <c r="AK4846">
        <v>34.130000000000003</v>
      </c>
      <c r="AL4846" t="s">
        <v>81</v>
      </c>
      <c r="AM4846" t="s">
        <v>82</v>
      </c>
      <c r="AO4846" t="s">
        <v>83</v>
      </c>
      <c r="AR4846" t="s">
        <v>82</v>
      </c>
      <c r="AT4846" t="s">
        <v>82</v>
      </c>
      <c r="AW4846" t="s">
        <v>82</v>
      </c>
      <c r="AY4846" t="s">
        <v>7289</v>
      </c>
      <c r="AZ4846" t="s">
        <v>1449</v>
      </c>
      <c r="BA4846" t="s">
        <v>783</v>
      </c>
      <c r="BB4846">
        <v>43021</v>
      </c>
      <c r="BC4846" t="s">
        <v>79</v>
      </c>
      <c r="BH4846" t="s">
        <v>7288</v>
      </c>
      <c r="BJ4846">
        <v>813917133</v>
      </c>
    </row>
    <row r="4847" spans="1:62" x14ac:dyDescent="0.25">
      <c r="A4847" t="s">
        <v>18817</v>
      </c>
      <c r="B4847" s="2">
        <v>43521</v>
      </c>
      <c r="C4847" t="s">
        <v>63</v>
      </c>
      <c r="D4847" s="3">
        <v>43472.387867824073</v>
      </c>
      <c r="E4847" t="s">
        <v>117</v>
      </c>
      <c r="H4847" t="s">
        <v>7092</v>
      </c>
      <c r="J4847" t="s">
        <v>7093</v>
      </c>
      <c r="L4847" t="s">
        <v>7094</v>
      </c>
      <c r="M4847" t="s">
        <v>100</v>
      </c>
      <c r="N4847">
        <v>28466</v>
      </c>
      <c r="O4847" t="s">
        <v>70</v>
      </c>
      <c r="Q4847" t="s">
        <v>7095</v>
      </c>
      <c r="S4847" t="s">
        <v>72</v>
      </c>
      <c r="T4847" t="s">
        <v>878</v>
      </c>
      <c r="U4847" t="s">
        <v>2878</v>
      </c>
      <c r="V4847" t="s">
        <v>2620</v>
      </c>
      <c r="W4847" t="s">
        <v>881</v>
      </c>
      <c r="X4847" t="s">
        <v>1058</v>
      </c>
      <c r="Y4847" t="str">
        <f>"35-2014"</f>
        <v>35-2014</v>
      </c>
      <c r="Z4847" t="s">
        <v>18818</v>
      </c>
      <c r="AA4847">
        <v>722110</v>
      </c>
      <c r="AB4847">
        <v>3</v>
      </c>
      <c r="AD4847" t="s">
        <v>79</v>
      </c>
      <c r="AE4847" t="s">
        <v>95</v>
      </c>
      <c r="AF4847">
        <v>40</v>
      </c>
      <c r="AG4847" s="4">
        <v>0.375</v>
      </c>
      <c r="AH4847" s="4">
        <v>0.70833333333333337</v>
      </c>
      <c r="AI4847" s="5">
        <v>9.7100000000000009</v>
      </c>
      <c r="AJ4847">
        <v>14.57</v>
      </c>
      <c r="AK4847">
        <v>19.5</v>
      </c>
      <c r="AL4847" t="s">
        <v>81</v>
      </c>
      <c r="AM4847" t="s">
        <v>82</v>
      </c>
      <c r="AO4847" t="s">
        <v>83</v>
      </c>
      <c r="AR4847" t="s">
        <v>82</v>
      </c>
      <c r="AT4847" t="s">
        <v>82</v>
      </c>
      <c r="AW4847" t="s">
        <v>82</v>
      </c>
      <c r="AY4847" t="s">
        <v>7094</v>
      </c>
      <c r="AZ4847" t="s">
        <v>7096</v>
      </c>
      <c r="BA4847" t="s">
        <v>100</v>
      </c>
      <c r="BB4847">
        <v>28466</v>
      </c>
      <c r="BC4847" t="s">
        <v>87</v>
      </c>
      <c r="BH4847" t="s">
        <v>7097</v>
      </c>
      <c r="BJ4847">
        <v>473328805</v>
      </c>
    </row>
    <row r="4848" spans="1:62" x14ac:dyDescent="0.25">
      <c r="A4848" t="s">
        <v>18956</v>
      </c>
      <c r="B4848" s="2">
        <v>43521</v>
      </c>
      <c r="C4848" t="s">
        <v>63</v>
      </c>
      <c r="D4848" s="3">
        <v>43472.387737523146</v>
      </c>
      <c r="E4848" t="s">
        <v>282</v>
      </c>
      <c r="F4848" s="2">
        <v>43556</v>
      </c>
      <c r="G4848" s="2">
        <v>43833</v>
      </c>
      <c r="H4848" t="s">
        <v>18695</v>
      </c>
      <c r="J4848" t="s">
        <v>18696</v>
      </c>
      <c r="K4848" t="s">
        <v>18697</v>
      </c>
      <c r="L4848" t="s">
        <v>18698</v>
      </c>
      <c r="M4848" t="s">
        <v>207</v>
      </c>
      <c r="N4848">
        <v>1778</v>
      </c>
      <c r="O4848" t="s">
        <v>70</v>
      </c>
      <c r="Q4848" t="s">
        <v>18699</v>
      </c>
      <c r="S4848" t="s">
        <v>72</v>
      </c>
      <c r="T4848" t="s">
        <v>651</v>
      </c>
      <c r="U4848" t="s">
        <v>652</v>
      </c>
      <c r="V4848" t="s">
        <v>653</v>
      </c>
      <c r="W4848" t="s">
        <v>207</v>
      </c>
      <c r="X4848" t="s">
        <v>1982</v>
      </c>
      <c r="Y4848" t="str">
        <f>"43-4081"</f>
        <v>43-4081</v>
      </c>
      <c r="Z4848" t="s">
        <v>1983</v>
      </c>
      <c r="AA4848">
        <v>721110</v>
      </c>
      <c r="AB4848">
        <v>10</v>
      </c>
      <c r="AC4848">
        <v>9</v>
      </c>
      <c r="AD4848" t="s">
        <v>79</v>
      </c>
      <c r="AE4848" t="s">
        <v>95</v>
      </c>
      <c r="AF4848">
        <v>40</v>
      </c>
      <c r="AG4848" s="4">
        <v>0.25</v>
      </c>
      <c r="AH4848" s="4">
        <v>0.58333333333333337</v>
      </c>
      <c r="AI4848" s="5">
        <v>15.75</v>
      </c>
      <c r="AJ4848">
        <v>23.63</v>
      </c>
      <c r="AK4848">
        <v>27</v>
      </c>
      <c r="AL4848" t="s">
        <v>81</v>
      </c>
      <c r="AM4848" t="s">
        <v>82</v>
      </c>
      <c r="AO4848" t="s">
        <v>83</v>
      </c>
      <c r="AR4848" t="s">
        <v>82</v>
      </c>
      <c r="AT4848" t="s">
        <v>82</v>
      </c>
      <c r="AW4848" t="s">
        <v>72</v>
      </c>
      <c r="AX4848">
        <v>3</v>
      </c>
      <c r="AY4848" t="s">
        <v>10205</v>
      </c>
      <c r="AZ4848" t="s">
        <v>10205</v>
      </c>
      <c r="BA4848" t="s">
        <v>207</v>
      </c>
      <c r="BB4848">
        <v>2554</v>
      </c>
      <c r="BC4848" t="s">
        <v>79</v>
      </c>
      <c r="BH4848" t="s">
        <v>18700</v>
      </c>
      <c r="BJ4848">
        <v>42275792</v>
      </c>
    </row>
    <row r="4849" spans="1:62" x14ac:dyDescent="0.25">
      <c r="A4849" t="s">
        <v>19010</v>
      </c>
      <c r="B4849" s="2">
        <v>43521</v>
      </c>
      <c r="C4849" t="s">
        <v>63</v>
      </c>
      <c r="D4849" s="3">
        <v>43472.384329189816</v>
      </c>
      <c r="E4849" t="s">
        <v>282</v>
      </c>
      <c r="F4849" s="2">
        <v>43556</v>
      </c>
      <c r="G4849" s="2">
        <v>43771</v>
      </c>
      <c r="H4849" t="s">
        <v>13097</v>
      </c>
      <c r="I4849" t="s">
        <v>13098</v>
      </c>
      <c r="J4849" t="s">
        <v>13099</v>
      </c>
      <c r="K4849" t="s">
        <v>67</v>
      </c>
      <c r="L4849" t="s">
        <v>12138</v>
      </c>
      <c r="M4849" t="s">
        <v>226</v>
      </c>
      <c r="N4849">
        <v>49757</v>
      </c>
      <c r="O4849" t="s">
        <v>70</v>
      </c>
      <c r="P4849" t="s">
        <v>67</v>
      </c>
      <c r="Q4849" t="s">
        <v>13100</v>
      </c>
      <c r="S4849" t="s">
        <v>72</v>
      </c>
      <c r="T4849" t="s">
        <v>9959</v>
      </c>
      <c r="U4849" t="s">
        <v>9960</v>
      </c>
      <c r="V4849" t="s">
        <v>3243</v>
      </c>
      <c r="W4849" t="s">
        <v>226</v>
      </c>
      <c r="X4849" t="s">
        <v>19011</v>
      </c>
      <c r="Y4849" t="str">
        <f>"11-9081"</f>
        <v>11-9081</v>
      </c>
      <c r="Z4849" t="s">
        <v>19012</v>
      </c>
      <c r="AA4849">
        <v>721110</v>
      </c>
      <c r="AB4849">
        <v>3</v>
      </c>
      <c r="AC4849">
        <v>2</v>
      </c>
      <c r="AD4849" t="s">
        <v>79</v>
      </c>
      <c r="AE4849" t="s">
        <v>80</v>
      </c>
      <c r="AF4849">
        <v>35</v>
      </c>
      <c r="AG4849" s="4">
        <v>0.33333333333333331</v>
      </c>
      <c r="AH4849" s="4">
        <v>0.64583333333333337</v>
      </c>
      <c r="AI4849" s="5">
        <v>21.75</v>
      </c>
      <c r="AJ4849">
        <v>32.630000000000003</v>
      </c>
      <c r="AL4849" t="s">
        <v>81</v>
      </c>
      <c r="AM4849" t="s">
        <v>72</v>
      </c>
      <c r="AN4849">
        <v>3</v>
      </c>
      <c r="AO4849" t="s">
        <v>213</v>
      </c>
      <c r="AR4849" t="s">
        <v>82</v>
      </c>
      <c r="AT4849" t="s">
        <v>82</v>
      </c>
      <c r="AW4849" t="s">
        <v>72</v>
      </c>
      <c r="AX4849">
        <v>12</v>
      </c>
      <c r="AY4849" t="s">
        <v>12138</v>
      </c>
      <c r="AZ4849" t="s">
        <v>10246</v>
      </c>
      <c r="BA4849" t="s">
        <v>226</v>
      </c>
      <c r="BB4849">
        <v>49757</v>
      </c>
      <c r="BC4849" t="s">
        <v>87</v>
      </c>
      <c r="BH4849" t="s">
        <v>13099</v>
      </c>
      <c r="BI4849" t="s">
        <v>67</v>
      </c>
      <c r="BJ4849">
        <v>471871934</v>
      </c>
    </row>
    <row r="4850" spans="1:62" x14ac:dyDescent="0.25">
      <c r="A4850" t="s">
        <v>19248</v>
      </c>
      <c r="B4850" s="2">
        <v>43521</v>
      </c>
      <c r="C4850" t="s">
        <v>63</v>
      </c>
      <c r="D4850" s="3">
        <v>43472.392294062498</v>
      </c>
      <c r="E4850" t="s">
        <v>64</v>
      </c>
      <c r="F4850" s="2">
        <v>43556</v>
      </c>
      <c r="G4850" s="2">
        <v>43798</v>
      </c>
      <c r="H4850" t="s">
        <v>19249</v>
      </c>
      <c r="J4850" t="s">
        <v>19250</v>
      </c>
      <c r="L4850" t="s">
        <v>19251</v>
      </c>
      <c r="M4850" t="s">
        <v>844</v>
      </c>
      <c r="N4850">
        <v>60449</v>
      </c>
      <c r="O4850" t="s">
        <v>70</v>
      </c>
      <c r="Q4850" t="s">
        <v>19252</v>
      </c>
      <c r="S4850" t="s">
        <v>72</v>
      </c>
      <c r="T4850" t="s">
        <v>13303</v>
      </c>
      <c r="U4850" t="s">
        <v>5811</v>
      </c>
      <c r="V4850" t="s">
        <v>1757</v>
      </c>
      <c r="W4850" t="s">
        <v>278</v>
      </c>
      <c r="X4850" t="s">
        <v>705</v>
      </c>
      <c r="Y4850" t="str">
        <f>"37-3011"</f>
        <v>37-3011</v>
      </c>
      <c r="Z4850" t="s">
        <v>94</v>
      </c>
      <c r="AA4850">
        <v>561730</v>
      </c>
      <c r="AB4850">
        <v>5</v>
      </c>
      <c r="AC4850">
        <v>5</v>
      </c>
      <c r="AD4850" t="s">
        <v>79</v>
      </c>
      <c r="AE4850" t="s">
        <v>80</v>
      </c>
      <c r="AF4850">
        <v>40</v>
      </c>
      <c r="AG4850" s="4">
        <v>0.33333333333333331</v>
      </c>
      <c r="AH4850" s="4">
        <v>0.6875</v>
      </c>
      <c r="AI4850" s="5">
        <v>15.59</v>
      </c>
      <c r="AJ4850">
        <v>23.39</v>
      </c>
      <c r="AL4850" t="s">
        <v>81</v>
      </c>
      <c r="AM4850" t="s">
        <v>82</v>
      </c>
      <c r="AO4850" t="s">
        <v>83</v>
      </c>
      <c r="AR4850" t="s">
        <v>82</v>
      </c>
      <c r="AT4850" t="s">
        <v>82</v>
      </c>
      <c r="AW4850" t="s">
        <v>72</v>
      </c>
      <c r="AX4850">
        <v>3</v>
      </c>
      <c r="AY4850" t="s">
        <v>19253</v>
      </c>
      <c r="AZ4850" t="s">
        <v>847</v>
      </c>
      <c r="BA4850" t="s">
        <v>844</v>
      </c>
      <c r="BB4850">
        <v>60449</v>
      </c>
      <c r="BC4850" t="s">
        <v>79</v>
      </c>
      <c r="BH4850" t="s">
        <v>19254</v>
      </c>
      <c r="BJ4850">
        <v>363351362</v>
      </c>
    </row>
    <row r="4851" spans="1:62" x14ac:dyDescent="0.25">
      <c r="A4851" t="s">
        <v>19276</v>
      </c>
      <c r="B4851" s="2">
        <v>43521</v>
      </c>
      <c r="C4851" t="s">
        <v>63</v>
      </c>
      <c r="D4851" s="3">
        <v>43472.384936932867</v>
      </c>
      <c r="E4851" t="s">
        <v>64</v>
      </c>
      <c r="F4851" s="2">
        <v>43556</v>
      </c>
      <c r="G4851" s="2">
        <v>43785</v>
      </c>
      <c r="H4851" t="s">
        <v>19277</v>
      </c>
      <c r="I4851" t="s">
        <v>19278</v>
      </c>
      <c r="J4851" t="s">
        <v>19279</v>
      </c>
      <c r="L4851" t="s">
        <v>19280</v>
      </c>
      <c r="M4851" t="s">
        <v>105</v>
      </c>
      <c r="N4851">
        <v>75077</v>
      </c>
      <c r="O4851" t="s">
        <v>70</v>
      </c>
      <c r="Q4851" t="s">
        <v>19281</v>
      </c>
      <c r="S4851" t="s">
        <v>72</v>
      </c>
      <c r="T4851" t="s">
        <v>13303</v>
      </c>
      <c r="U4851" t="s">
        <v>3646</v>
      </c>
      <c r="V4851" t="s">
        <v>1757</v>
      </c>
      <c r="W4851" t="s">
        <v>278</v>
      </c>
      <c r="X4851" t="s">
        <v>705</v>
      </c>
      <c r="Y4851" t="str">
        <f>"37-3011"</f>
        <v>37-3011</v>
      </c>
      <c r="Z4851" t="s">
        <v>94</v>
      </c>
      <c r="AA4851">
        <v>561730</v>
      </c>
      <c r="AB4851">
        <v>6</v>
      </c>
      <c r="AC4851">
        <v>6</v>
      </c>
      <c r="AD4851" t="s">
        <v>79</v>
      </c>
      <c r="AE4851" t="s">
        <v>95</v>
      </c>
      <c r="AF4851">
        <v>40</v>
      </c>
      <c r="AG4851" s="4">
        <v>0.29166666666666669</v>
      </c>
      <c r="AH4851" s="4">
        <v>0.64583333333333337</v>
      </c>
      <c r="AI4851" s="5">
        <v>13.94</v>
      </c>
      <c r="AJ4851">
        <v>20.91</v>
      </c>
      <c r="AL4851" t="s">
        <v>81</v>
      </c>
      <c r="AM4851" t="s">
        <v>82</v>
      </c>
      <c r="AO4851" t="s">
        <v>83</v>
      </c>
      <c r="AR4851" t="s">
        <v>82</v>
      </c>
      <c r="AT4851" t="s">
        <v>82</v>
      </c>
      <c r="AW4851" t="s">
        <v>72</v>
      </c>
      <c r="AX4851">
        <v>3</v>
      </c>
      <c r="AY4851" t="s">
        <v>2689</v>
      </c>
      <c r="AZ4851" t="s">
        <v>3523</v>
      </c>
      <c r="BA4851" t="s">
        <v>105</v>
      </c>
      <c r="BB4851">
        <v>75077</v>
      </c>
      <c r="BC4851" t="s">
        <v>79</v>
      </c>
      <c r="BH4851" t="s">
        <v>19282</v>
      </c>
      <c r="BJ4851">
        <v>205849124</v>
      </c>
    </row>
    <row r="4852" spans="1:62" x14ac:dyDescent="0.25">
      <c r="A4852" t="s">
        <v>19394</v>
      </c>
      <c r="B4852" s="2">
        <v>43521</v>
      </c>
      <c r="C4852" t="s">
        <v>63</v>
      </c>
      <c r="D4852" s="3">
        <v>43472.38970097222</v>
      </c>
      <c r="E4852" t="s">
        <v>64</v>
      </c>
      <c r="F4852" s="2">
        <v>43556</v>
      </c>
      <c r="G4852" s="2">
        <v>43814</v>
      </c>
      <c r="H4852" t="s">
        <v>19395</v>
      </c>
      <c r="J4852" t="s">
        <v>19396</v>
      </c>
      <c r="L4852" t="s">
        <v>244</v>
      </c>
      <c r="M4852" t="s">
        <v>147</v>
      </c>
      <c r="N4852">
        <v>15227</v>
      </c>
      <c r="O4852" t="s">
        <v>70</v>
      </c>
      <c r="Q4852" t="s">
        <v>19397</v>
      </c>
      <c r="S4852" t="s">
        <v>72</v>
      </c>
      <c r="T4852" t="s">
        <v>13303</v>
      </c>
      <c r="U4852" t="s">
        <v>5811</v>
      </c>
      <c r="V4852" t="s">
        <v>16460</v>
      </c>
      <c r="W4852" t="s">
        <v>278</v>
      </c>
      <c r="X4852" t="s">
        <v>1673</v>
      </c>
      <c r="Y4852" t="str">
        <f>"37-3011"</f>
        <v>37-3011</v>
      </c>
      <c r="Z4852" t="s">
        <v>94</v>
      </c>
      <c r="AA4852">
        <v>561730</v>
      </c>
      <c r="AB4852">
        <v>5</v>
      </c>
      <c r="AC4852">
        <v>5</v>
      </c>
      <c r="AD4852" t="s">
        <v>79</v>
      </c>
      <c r="AE4852" t="s">
        <v>80</v>
      </c>
      <c r="AF4852">
        <v>40</v>
      </c>
      <c r="AG4852" s="4">
        <v>0.33333333333333331</v>
      </c>
      <c r="AH4852" s="4">
        <v>0.6875</v>
      </c>
      <c r="AI4852" s="5">
        <v>13.77</v>
      </c>
      <c r="AJ4852">
        <v>20.66</v>
      </c>
      <c r="AL4852" t="s">
        <v>81</v>
      </c>
      <c r="AM4852" t="s">
        <v>82</v>
      </c>
      <c r="AO4852" t="s">
        <v>83</v>
      </c>
      <c r="AP4852" t="s">
        <v>67</v>
      </c>
      <c r="AQ4852" t="s">
        <v>67</v>
      </c>
      <c r="AR4852" t="s">
        <v>82</v>
      </c>
      <c r="AT4852" t="s">
        <v>82</v>
      </c>
      <c r="AW4852" t="s">
        <v>82</v>
      </c>
      <c r="AY4852" t="s">
        <v>240</v>
      </c>
      <c r="AZ4852" t="s">
        <v>3309</v>
      </c>
      <c r="BA4852" t="s">
        <v>147</v>
      </c>
      <c r="BB4852">
        <v>15326</v>
      </c>
      <c r="BC4852" t="s">
        <v>79</v>
      </c>
      <c r="BH4852" t="s">
        <v>19398</v>
      </c>
      <c r="BJ4852">
        <v>463564939</v>
      </c>
    </row>
    <row r="4853" spans="1:62" x14ac:dyDescent="0.25">
      <c r="A4853" t="s">
        <v>19466</v>
      </c>
      <c r="B4853" s="2">
        <v>43521</v>
      </c>
      <c r="C4853" t="s">
        <v>63</v>
      </c>
      <c r="D4853" s="3">
        <v>43472.387863784723</v>
      </c>
      <c r="E4853" t="s">
        <v>64</v>
      </c>
      <c r="F4853" s="2">
        <v>43556</v>
      </c>
      <c r="G4853" s="2">
        <v>43769</v>
      </c>
      <c r="H4853" t="s">
        <v>18695</v>
      </c>
      <c r="J4853" t="s">
        <v>18696</v>
      </c>
      <c r="K4853" t="s">
        <v>18697</v>
      </c>
      <c r="L4853" t="s">
        <v>18698</v>
      </c>
      <c r="M4853" t="s">
        <v>207</v>
      </c>
      <c r="N4853">
        <v>1778</v>
      </c>
      <c r="O4853" t="s">
        <v>70</v>
      </c>
      <c r="Q4853" t="s">
        <v>18699</v>
      </c>
      <c r="S4853" t="s">
        <v>72</v>
      </c>
      <c r="T4853" t="s">
        <v>651</v>
      </c>
      <c r="U4853" t="s">
        <v>652</v>
      </c>
      <c r="V4853" t="s">
        <v>653</v>
      </c>
      <c r="W4853" t="s">
        <v>207</v>
      </c>
      <c r="X4853" t="s">
        <v>1427</v>
      </c>
      <c r="Y4853" t="str">
        <f>"37-2012"</f>
        <v>37-2012</v>
      </c>
      <c r="Z4853" t="s">
        <v>373</v>
      </c>
      <c r="AA4853">
        <v>721110</v>
      </c>
      <c r="AB4853">
        <v>21</v>
      </c>
      <c r="AC4853">
        <v>21</v>
      </c>
      <c r="AD4853" t="s">
        <v>79</v>
      </c>
      <c r="AE4853" t="s">
        <v>95</v>
      </c>
      <c r="AF4853">
        <v>40</v>
      </c>
      <c r="AG4853" s="4">
        <v>0.25</v>
      </c>
      <c r="AH4853" s="4">
        <v>0.58333333333333337</v>
      </c>
      <c r="AI4853" s="5">
        <v>15.75</v>
      </c>
      <c r="AJ4853">
        <v>23.63</v>
      </c>
      <c r="AK4853">
        <v>27</v>
      </c>
      <c r="AL4853" t="s">
        <v>81</v>
      </c>
      <c r="AM4853" t="s">
        <v>82</v>
      </c>
      <c r="AO4853" t="s">
        <v>83</v>
      </c>
      <c r="AR4853" t="s">
        <v>82</v>
      </c>
      <c r="AT4853" t="s">
        <v>82</v>
      </c>
      <c r="AW4853" t="s">
        <v>72</v>
      </c>
      <c r="AX4853">
        <v>3</v>
      </c>
      <c r="AY4853" t="s">
        <v>10205</v>
      </c>
      <c r="AZ4853" t="s">
        <v>10205</v>
      </c>
      <c r="BA4853" t="s">
        <v>207</v>
      </c>
      <c r="BB4853">
        <v>2554</v>
      </c>
      <c r="BC4853" t="s">
        <v>79</v>
      </c>
      <c r="BH4853" t="s">
        <v>18700</v>
      </c>
      <c r="BJ4853">
        <v>42275792</v>
      </c>
    </row>
    <row r="4854" spans="1:62" x14ac:dyDescent="0.25">
      <c r="A4854" t="s">
        <v>19631</v>
      </c>
      <c r="B4854" s="2">
        <v>43521</v>
      </c>
      <c r="C4854" t="s">
        <v>63</v>
      </c>
      <c r="D4854" s="3">
        <v>43472.38903633102</v>
      </c>
      <c r="E4854" t="s">
        <v>64</v>
      </c>
      <c r="F4854" s="2">
        <v>43556</v>
      </c>
      <c r="G4854" s="2">
        <v>43799</v>
      </c>
      <c r="H4854" t="s">
        <v>19632</v>
      </c>
      <c r="J4854" t="s">
        <v>19633</v>
      </c>
      <c r="K4854" t="s">
        <v>19634</v>
      </c>
      <c r="L4854" t="s">
        <v>19635</v>
      </c>
      <c r="M4854" t="s">
        <v>136</v>
      </c>
      <c r="N4854">
        <v>20772</v>
      </c>
      <c r="O4854" t="s">
        <v>70</v>
      </c>
      <c r="Q4854" t="s">
        <v>19636</v>
      </c>
      <c r="S4854" t="s">
        <v>72</v>
      </c>
      <c r="T4854" t="s">
        <v>13303</v>
      </c>
      <c r="U4854" t="s">
        <v>5811</v>
      </c>
      <c r="V4854" t="s">
        <v>16460</v>
      </c>
      <c r="W4854" t="s">
        <v>278</v>
      </c>
      <c r="X4854" t="s">
        <v>3248</v>
      </c>
      <c r="Y4854" t="str">
        <f>"37-3011"</f>
        <v>37-3011</v>
      </c>
      <c r="Z4854" t="s">
        <v>94</v>
      </c>
      <c r="AA4854">
        <v>561730</v>
      </c>
      <c r="AB4854">
        <v>8</v>
      </c>
      <c r="AC4854">
        <v>8</v>
      </c>
      <c r="AD4854" t="s">
        <v>79</v>
      </c>
      <c r="AE4854" t="s">
        <v>95</v>
      </c>
      <c r="AF4854">
        <v>40</v>
      </c>
      <c r="AG4854" s="4">
        <v>0.27083333333333331</v>
      </c>
      <c r="AH4854" s="4">
        <v>0.625</v>
      </c>
      <c r="AI4854" s="5">
        <v>15.39</v>
      </c>
      <c r="AJ4854">
        <v>23.09</v>
      </c>
      <c r="AL4854" t="s">
        <v>81</v>
      </c>
      <c r="AM4854" t="s">
        <v>82</v>
      </c>
      <c r="AO4854" t="s">
        <v>83</v>
      </c>
      <c r="AP4854" t="s">
        <v>67</v>
      </c>
      <c r="AQ4854" t="s">
        <v>67</v>
      </c>
      <c r="AR4854" t="s">
        <v>82</v>
      </c>
      <c r="AT4854" t="s">
        <v>82</v>
      </c>
      <c r="AW4854" t="s">
        <v>82</v>
      </c>
      <c r="AY4854" t="s">
        <v>19637</v>
      </c>
      <c r="AZ4854" t="s">
        <v>139</v>
      </c>
      <c r="BA4854" t="s">
        <v>136</v>
      </c>
      <c r="BB4854">
        <v>20772</v>
      </c>
      <c r="BC4854" t="s">
        <v>79</v>
      </c>
      <c r="BH4854" t="s">
        <v>19638</v>
      </c>
      <c r="BJ4854">
        <v>203966881</v>
      </c>
    </row>
    <row r="4855" spans="1:62" x14ac:dyDescent="0.25">
      <c r="A4855" t="s">
        <v>19802</v>
      </c>
      <c r="B4855" s="2">
        <v>43521</v>
      </c>
      <c r="C4855" t="s">
        <v>63</v>
      </c>
      <c r="D4855" s="3">
        <v>43472.389540775461</v>
      </c>
      <c r="E4855" t="s">
        <v>64</v>
      </c>
      <c r="F4855" s="2">
        <v>43556</v>
      </c>
      <c r="G4855" s="2">
        <v>43787</v>
      </c>
      <c r="H4855" t="s">
        <v>19803</v>
      </c>
      <c r="J4855" t="s">
        <v>19804</v>
      </c>
      <c r="K4855" t="s">
        <v>19805</v>
      </c>
      <c r="L4855" t="s">
        <v>19806</v>
      </c>
      <c r="M4855" t="s">
        <v>76</v>
      </c>
      <c r="N4855">
        <v>73131</v>
      </c>
      <c r="O4855" t="s">
        <v>70</v>
      </c>
      <c r="Q4855" t="s">
        <v>19807</v>
      </c>
      <c r="S4855" t="s">
        <v>72</v>
      </c>
      <c r="T4855" t="s">
        <v>13303</v>
      </c>
      <c r="U4855" t="s">
        <v>5811</v>
      </c>
      <c r="V4855" t="s">
        <v>16460</v>
      </c>
      <c r="W4855" t="s">
        <v>278</v>
      </c>
      <c r="X4855" t="s">
        <v>106</v>
      </c>
      <c r="Y4855" t="str">
        <f>"37-3011"</f>
        <v>37-3011</v>
      </c>
      <c r="Z4855" t="s">
        <v>94</v>
      </c>
      <c r="AA4855">
        <v>561730</v>
      </c>
      <c r="AB4855">
        <v>19</v>
      </c>
      <c r="AC4855">
        <v>19</v>
      </c>
      <c r="AD4855" t="s">
        <v>79</v>
      </c>
      <c r="AE4855" t="s">
        <v>95</v>
      </c>
      <c r="AF4855">
        <v>40</v>
      </c>
      <c r="AG4855" s="4">
        <v>0.29166666666666669</v>
      </c>
      <c r="AH4855" s="4">
        <v>0.75</v>
      </c>
      <c r="AI4855" s="5">
        <v>12.95</v>
      </c>
      <c r="AJ4855">
        <v>19.43</v>
      </c>
      <c r="AL4855" t="s">
        <v>81</v>
      </c>
      <c r="AM4855" t="s">
        <v>82</v>
      </c>
      <c r="AO4855" t="s">
        <v>83</v>
      </c>
      <c r="AR4855" t="s">
        <v>82</v>
      </c>
      <c r="AT4855" t="s">
        <v>82</v>
      </c>
      <c r="AW4855" t="s">
        <v>72</v>
      </c>
      <c r="AX4855">
        <v>3</v>
      </c>
      <c r="AY4855" t="s">
        <v>1254</v>
      </c>
      <c r="AZ4855" t="s">
        <v>1257</v>
      </c>
      <c r="BA4855" t="s">
        <v>76</v>
      </c>
      <c r="BB4855">
        <v>73131</v>
      </c>
      <c r="BC4855" t="s">
        <v>79</v>
      </c>
      <c r="BH4855" t="s">
        <v>19808</v>
      </c>
      <c r="BJ4855">
        <v>200617769</v>
      </c>
    </row>
    <row r="4856" spans="1:62" x14ac:dyDescent="0.25">
      <c r="A4856" t="s">
        <v>19873</v>
      </c>
      <c r="B4856" s="2">
        <v>43521</v>
      </c>
      <c r="C4856" t="s">
        <v>63</v>
      </c>
      <c r="D4856" s="3">
        <v>43472.387570219908</v>
      </c>
      <c r="E4856" t="s">
        <v>64</v>
      </c>
      <c r="F4856" s="2">
        <v>43556</v>
      </c>
      <c r="G4856" s="2">
        <v>43814</v>
      </c>
      <c r="H4856" t="s">
        <v>19874</v>
      </c>
      <c r="J4856" t="s">
        <v>19875</v>
      </c>
      <c r="L4856" t="s">
        <v>9085</v>
      </c>
      <c r="M4856" t="s">
        <v>147</v>
      </c>
      <c r="N4856">
        <v>19374</v>
      </c>
      <c r="O4856" t="s">
        <v>70</v>
      </c>
      <c r="Q4856" t="s">
        <v>19876</v>
      </c>
      <c r="S4856" t="s">
        <v>72</v>
      </c>
      <c r="T4856" t="s">
        <v>878</v>
      </c>
      <c r="U4856" t="s">
        <v>3851</v>
      </c>
      <c r="V4856" t="s">
        <v>2620</v>
      </c>
      <c r="W4856" t="s">
        <v>881</v>
      </c>
      <c r="X4856" t="s">
        <v>1256</v>
      </c>
      <c r="Y4856" t="str">
        <f>"37-3011"</f>
        <v>37-3011</v>
      </c>
      <c r="Z4856" t="s">
        <v>94</v>
      </c>
      <c r="AA4856">
        <v>561730</v>
      </c>
      <c r="AB4856">
        <v>3</v>
      </c>
      <c r="AC4856">
        <v>3</v>
      </c>
      <c r="AD4856" t="s">
        <v>79</v>
      </c>
      <c r="AE4856" t="s">
        <v>80</v>
      </c>
      <c r="AF4856">
        <v>40</v>
      </c>
      <c r="AG4856" s="4">
        <v>0.29166666666666669</v>
      </c>
      <c r="AH4856" s="4">
        <v>0.64583333333333337</v>
      </c>
      <c r="AI4856" s="5">
        <v>15.35</v>
      </c>
      <c r="AJ4856">
        <v>23.03</v>
      </c>
      <c r="AL4856" t="s">
        <v>81</v>
      </c>
      <c r="AM4856" t="s">
        <v>82</v>
      </c>
      <c r="AO4856" t="s">
        <v>83</v>
      </c>
      <c r="AR4856" t="s">
        <v>82</v>
      </c>
      <c r="AT4856" t="s">
        <v>82</v>
      </c>
      <c r="AW4856" t="s">
        <v>82</v>
      </c>
      <c r="AY4856" t="s">
        <v>9085</v>
      </c>
      <c r="AZ4856" t="s">
        <v>19877</v>
      </c>
      <c r="BA4856" t="s">
        <v>147</v>
      </c>
      <c r="BB4856">
        <v>19374</v>
      </c>
      <c r="BC4856" t="s">
        <v>79</v>
      </c>
      <c r="BH4856" t="s">
        <v>19878</v>
      </c>
      <c r="BJ4856">
        <v>465417813</v>
      </c>
    </row>
    <row r="4857" spans="1:62" x14ac:dyDescent="0.25">
      <c r="A4857" t="s">
        <v>19885</v>
      </c>
      <c r="B4857" s="2">
        <v>43521</v>
      </c>
      <c r="C4857" t="s">
        <v>63</v>
      </c>
      <c r="D4857" s="3">
        <v>43472.383837534719</v>
      </c>
      <c r="E4857" t="s">
        <v>64</v>
      </c>
      <c r="F4857" s="2">
        <v>43556</v>
      </c>
      <c r="G4857" s="2">
        <v>43778</v>
      </c>
      <c r="H4857" t="s">
        <v>19886</v>
      </c>
      <c r="J4857" t="s">
        <v>19887</v>
      </c>
      <c r="K4857" t="s">
        <v>19888</v>
      </c>
      <c r="L4857" t="s">
        <v>11112</v>
      </c>
      <c r="M4857" t="s">
        <v>745</v>
      </c>
      <c r="N4857">
        <v>66061</v>
      </c>
      <c r="O4857" t="s">
        <v>70</v>
      </c>
      <c r="Q4857" t="s">
        <v>19889</v>
      </c>
      <c r="S4857" t="s">
        <v>72</v>
      </c>
      <c r="T4857" t="s">
        <v>13303</v>
      </c>
      <c r="U4857" t="s">
        <v>3646</v>
      </c>
      <c r="V4857" t="s">
        <v>1757</v>
      </c>
      <c r="W4857" t="s">
        <v>278</v>
      </c>
      <c r="X4857" t="s">
        <v>106</v>
      </c>
      <c r="Y4857" t="str">
        <f>"37-3011"</f>
        <v>37-3011</v>
      </c>
      <c r="Z4857" t="s">
        <v>94</v>
      </c>
      <c r="AA4857">
        <v>561730</v>
      </c>
      <c r="AB4857">
        <v>6</v>
      </c>
      <c r="AC4857">
        <v>6</v>
      </c>
      <c r="AD4857" t="s">
        <v>79</v>
      </c>
      <c r="AE4857" t="s">
        <v>80</v>
      </c>
      <c r="AF4857">
        <v>40</v>
      </c>
      <c r="AG4857" s="4">
        <v>0.3125</v>
      </c>
      <c r="AH4857" s="4">
        <v>0.6875</v>
      </c>
      <c r="AI4857" s="5">
        <v>14.73</v>
      </c>
      <c r="AJ4857">
        <v>22.1</v>
      </c>
      <c r="AL4857" t="s">
        <v>81</v>
      </c>
      <c r="AM4857" t="s">
        <v>82</v>
      </c>
      <c r="AO4857" t="s">
        <v>83</v>
      </c>
      <c r="AR4857" t="s">
        <v>82</v>
      </c>
      <c r="AT4857" t="s">
        <v>82</v>
      </c>
      <c r="AW4857" t="s">
        <v>72</v>
      </c>
      <c r="AX4857">
        <v>3</v>
      </c>
      <c r="AY4857" t="s">
        <v>4842</v>
      </c>
      <c r="AZ4857" t="s">
        <v>3053</v>
      </c>
      <c r="BA4857" t="s">
        <v>745</v>
      </c>
      <c r="BB4857">
        <v>66061</v>
      </c>
      <c r="BC4857" t="s">
        <v>79</v>
      </c>
      <c r="BH4857" t="s">
        <v>19890</v>
      </c>
      <c r="BJ4857">
        <v>460973027</v>
      </c>
    </row>
    <row r="4858" spans="1:62" x14ac:dyDescent="0.25">
      <c r="A4858" t="s">
        <v>20171</v>
      </c>
      <c r="B4858" s="2">
        <v>43521</v>
      </c>
      <c r="C4858" t="s">
        <v>63</v>
      </c>
      <c r="D4858" s="3">
        <v>43472.38826915509</v>
      </c>
      <c r="E4858" t="s">
        <v>64</v>
      </c>
      <c r="F4858" s="2">
        <v>43556</v>
      </c>
      <c r="G4858" s="2">
        <v>43739</v>
      </c>
      <c r="H4858" t="s">
        <v>20172</v>
      </c>
      <c r="J4858" t="s">
        <v>20173</v>
      </c>
      <c r="L4858" t="s">
        <v>20174</v>
      </c>
      <c r="M4858" t="s">
        <v>2314</v>
      </c>
      <c r="N4858">
        <v>46140</v>
      </c>
      <c r="O4858" t="s">
        <v>70</v>
      </c>
      <c r="Q4858" t="s">
        <v>20175</v>
      </c>
      <c r="S4858" t="s">
        <v>72</v>
      </c>
      <c r="T4858" t="s">
        <v>13303</v>
      </c>
      <c r="U4858" t="s">
        <v>3646</v>
      </c>
      <c r="V4858" t="s">
        <v>1757</v>
      </c>
      <c r="W4858" t="s">
        <v>278</v>
      </c>
      <c r="X4858" t="s">
        <v>106</v>
      </c>
      <c r="Y4858" t="str">
        <f>"37-3011"</f>
        <v>37-3011</v>
      </c>
      <c r="Z4858" t="s">
        <v>94</v>
      </c>
      <c r="AA4858">
        <v>561730</v>
      </c>
      <c r="AB4858">
        <v>15</v>
      </c>
      <c r="AC4858">
        <v>15</v>
      </c>
      <c r="AD4858" t="s">
        <v>79</v>
      </c>
      <c r="AE4858" t="s">
        <v>80</v>
      </c>
      <c r="AF4858">
        <v>40</v>
      </c>
      <c r="AG4858" s="4">
        <v>0.29166666666666669</v>
      </c>
      <c r="AH4858" s="4">
        <v>0.64583333333333337</v>
      </c>
      <c r="AI4858" s="5">
        <v>13.41</v>
      </c>
      <c r="AJ4858">
        <v>20.12</v>
      </c>
      <c r="AM4858" t="s">
        <v>82</v>
      </c>
      <c r="AO4858" t="s">
        <v>83</v>
      </c>
      <c r="AR4858" t="s">
        <v>82</v>
      </c>
      <c r="AT4858" t="s">
        <v>82</v>
      </c>
      <c r="AW4858" t="s">
        <v>82</v>
      </c>
      <c r="AY4858" t="s">
        <v>20176</v>
      </c>
      <c r="AZ4858" t="s">
        <v>10636</v>
      </c>
      <c r="BA4858" t="s">
        <v>2314</v>
      </c>
      <c r="BB4858">
        <v>46140</v>
      </c>
      <c r="BC4858" t="s">
        <v>79</v>
      </c>
      <c r="BH4858" t="s">
        <v>20177</v>
      </c>
      <c r="BJ4858">
        <v>274615058</v>
      </c>
    </row>
    <row r="4859" spans="1:62" x14ac:dyDescent="0.25">
      <c r="A4859" t="s">
        <v>20291</v>
      </c>
      <c r="B4859" s="2">
        <v>43521</v>
      </c>
      <c r="C4859" t="s">
        <v>63</v>
      </c>
      <c r="D4859" s="3">
        <v>43472.389256828705</v>
      </c>
      <c r="E4859" t="s">
        <v>64</v>
      </c>
      <c r="F4859" s="2">
        <v>43556</v>
      </c>
      <c r="G4859" s="2">
        <v>43769</v>
      </c>
      <c r="H4859" t="s">
        <v>20292</v>
      </c>
      <c r="I4859" t="s">
        <v>20293</v>
      </c>
      <c r="J4859" t="s">
        <v>20294</v>
      </c>
      <c r="L4859" t="s">
        <v>15363</v>
      </c>
      <c r="M4859" t="s">
        <v>761</v>
      </c>
      <c r="N4859">
        <v>31216</v>
      </c>
      <c r="O4859" t="s">
        <v>70</v>
      </c>
      <c r="Q4859" t="s">
        <v>7051</v>
      </c>
      <c r="S4859" t="s">
        <v>72</v>
      </c>
      <c r="T4859" t="s">
        <v>7052</v>
      </c>
      <c r="U4859" t="s">
        <v>6798</v>
      </c>
      <c r="V4859" t="s">
        <v>6799</v>
      </c>
      <c r="W4859" t="s">
        <v>783</v>
      </c>
      <c r="X4859" t="s">
        <v>93</v>
      </c>
      <c r="Y4859" t="str">
        <f>"37-3011"</f>
        <v>37-3011</v>
      </c>
      <c r="Z4859" t="s">
        <v>94</v>
      </c>
      <c r="AA4859">
        <v>561730</v>
      </c>
      <c r="AB4859">
        <v>5</v>
      </c>
      <c r="AC4859">
        <v>5</v>
      </c>
      <c r="AD4859" t="s">
        <v>79</v>
      </c>
      <c r="AE4859" t="s">
        <v>95</v>
      </c>
      <c r="AF4859">
        <v>40</v>
      </c>
      <c r="AG4859" s="4">
        <v>0.375</v>
      </c>
      <c r="AH4859" s="4">
        <v>0.70833333333333337</v>
      </c>
      <c r="AI4859" s="5">
        <v>11.56</v>
      </c>
      <c r="AJ4859">
        <v>17.34</v>
      </c>
      <c r="AK4859">
        <v>17.34</v>
      </c>
      <c r="AL4859" t="s">
        <v>81</v>
      </c>
      <c r="AM4859" t="s">
        <v>82</v>
      </c>
      <c r="AO4859" t="s">
        <v>83</v>
      </c>
      <c r="AR4859" t="s">
        <v>82</v>
      </c>
      <c r="AT4859" t="s">
        <v>82</v>
      </c>
      <c r="AW4859" t="s">
        <v>82</v>
      </c>
      <c r="AY4859" t="s">
        <v>15363</v>
      </c>
      <c r="AZ4859" t="s">
        <v>20295</v>
      </c>
      <c r="BA4859" t="s">
        <v>761</v>
      </c>
      <c r="BB4859">
        <v>31216</v>
      </c>
      <c r="BC4859" t="s">
        <v>79</v>
      </c>
      <c r="BH4859" t="s">
        <v>20294</v>
      </c>
      <c r="BJ4859">
        <v>464111157</v>
      </c>
    </row>
    <row r="4860" spans="1:62" x14ac:dyDescent="0.25">
      <c r="A4860" t="s">
        <v>20572</v>
      </c>
      <c r="B4860" s="2">
        <v>43521</v>
      </c>
      <c r="C4860" t="s">
        <v>63</v>
      </c>
      <c r="D4860" s="3">
        <v>43472.387648483797</v>
      </c>
      <c r="E4860" t="s">
        <v>64</v>
      </c>
      <c r="F4860" s="2">
        <v>43556</v>
      </c>
      <c r="G4860" s="2">
        <v>43766</v>
      </c>
      <c r="H4860" t="s">
        <v>20573</v>
      </c>
      <c r="J4860" t="s">
        <v>20574</v>
      </c>
      <c r="L4860" t="s">
        <v>20575</v>
      </c>
      <c r="M4860" t="s">
        <v>308</v>
      </c>
      <c r="N4860">
        <v>8083</v>
      </c>
      <c r="O4860" t="s">
        <v>70</v>
      </c>
      <c r="Q4860" t="s">
        <v>20576</v>
      </c>
      <c r="S4860" t="s">
        <v>72</v>
      </c>
      <c r="T4860" t="s">
        <v>13303</v>
      </c>
      <c r="U4860" t="s">
        <v>3891</v>
      </c>
      <c r="V4860" t="s">
        <v>1757</v>
      </c>
      <c r="W4860" t="s">
        <v>278</v>
      </c>
      <c r="X4860" t="s">
        <v>20577</v>
      </c>
      <c r="Y4860" t="str">
        <f>"41-9091"</f>
        <v>41-9091</v>
      </c>
      <c r="Z4860" t="s">
        <v>6361</v>
      </c>
      <c r="AA4860">
        <v>722330</v>
      </c>
      <c r="AB4860">
        <v>8</v>
      </c>
      <c r="AC4860">
        <v>8</v>
      </c>
      <c r="AD4860" t="s">
        <v>79</v>
      </c>
      <c r="AE4860" t="s">
        <v>80</v>
      </c>
      <c r="AF4860">
        <v>35</v>
      </c>
      <c r="AG4860" s="4">
        <v>0.54166666666666663</v>
      </c>
      <c r="AH4860" s="4">
        <v>0.85416666666666663</v>
      </c>
      <c r="AI4860" s="5">
        <v>12.42</v>
      </c>
      <c r="AL4860" t="s">
        <v>81</v>
      </c>
      <c r="AM4860" t="s">
        <v>82</v>
      </c>
      <c r="AO4860" t="s">
        <v>83</v>
      </c>
      <c r="AR4860" t="s">
        <v>82</v>
      </c>
      <c r="AT4860" t="s">
        <v>82</v>
      </c>
      <c r="AW4860" t="s">
        <v>82</v>
      </c>
      <c r="AY4860" t="s">
        <v>20578</v>
      </c>
      <c r="AZ4860" t="s">
        <v>3081</v>
      </c>
      <c r="BA4860" t="s">
        <v>308</v>
      </c>
      <c r="BB4860">
        <v>8083</v>
      </c>
      <c r="BC4860" t="s">
        <v>79</v>
      </c>
      <c r="BH4860" t="s">
        <v>20579</v>
      </c>
      <c r="BI4860" t="s">
        <v>130</v>
      </c>
      <c r="BJ4860">
        <v>223382278</v>
      </c>
    </row>
    <row r="4861" spans="1:62" x14ac:dyDescent="0.25">
      <c r="A4861" t="s">
        <v>20746</v>
      </c>
      <c r="B4861" s="2">
        <v>43521</v>
      </c>
      <c r="C4861" t="s">
        <v>63</v>
      </c>
      <c r="D4861" s="3">
        <v>43472.378550706017</v>
      </c>
      <c r="E4861" t="s">
        <v>64</v>
      </c>
      <c r="F4861" s="2">
        <v>43556</v>
      </c>
      <c r="G4861" s="2">
        <v>43799</v>
      </c>
      <c r="H4861" t="s">
        <v>20747</v>
      </c>
      <c r="J4861" t="s">
        <v>20748</v>
      </c>
      <c r="L4861" t="s">
        <v>20749</v>
      </c>
      <c r="M4861" t="s">
        <v>69</v>
      </c>
      <c r="N4861">
        <v>41042</v>
      </c>
      <c r="O4861" t="s">
        <v>70</v>
      </c>
      <c r="Q4861" t="s">
        <v>20750</v>
      </c>
      <c r="S4861" t="s">
        <v>72</v>
      </c>
      <c r="T4861" t="s">
        <v>13303</v>
      </c>
      <c r="U4861" t="s">
        <v>3646</v>
      </c>
      <c r="V4861" t="s">
        <v>1757</v>
      </c>
      <c r="W4861" t="s">
        <v>278</v>
      </c>
      <c r="X4861" t="s">
        <v>1197</v>
      </c>
      <c r="Y4861" t="str">
        <f>"47-2061"</f>
        <v>47-2061</v>
      </c>
      <c r="Z4861" t="s">
        <v>326</v>
      </c>
      <c r="AA4861">
        <v>23811</v>
      </c>
      <c r="AB4861">
        <v>5</v>
      </c>
      <c r="AC4861">
        <v>5</v>
      </c>
      <c r="AD4861" t="s">
        <v>79</v>
      </c>
      <c r="AE4861" t="s">
        <v>95</v>
      </c>
      <c r="AF4861">
        <v>40</v>
      </c>
      <c r="AG4861" s="4">
        <v>0.29166666666666669</v>
      </c>
      <c r="AH4861" s="4">
        <v>0.64583333333333337</v>
      </c>
      <c r="AI4861" s="5">
        <v>18.89</v>
      </c>
      <c r="AJ4861">
        <v>28.34</v>
      </c>
      <c r="AL4861" t="s">
        <v>81</v>
      </c>
      <c r="AM4861" t="s">
        <v>82</v>
      </c>
      <c r="AO4861" t="s">
        <v>83</v>
      </c>
      <c r="AR4861" t="s">
        <v>82</v>
      </c>
      <c r="AT4861" t="s">
        <v>82</v>
      </c>
      <c r="AW4861" t="s">
        <v>72</v>
      </c>
      <c r="AX4861">
        <v>3</v>
      </c>
      <c r="AY4861" t="s">
        <v>3586</v>
      </c>
      <c r="AZ4861" t="s">
        <v>20305</v>
      </c>
      <c r="BA4861" t="s">
        <v>69</v>
      </c>
      <c r="BB4861">
        <v>41042</v>
      </c>
      <c r="BC4861" t="s">
        <v>79</v>
      </c>
      <c r="BH4861" t="s">
        <v>20751</v>
      </c>
      <c r="BJ4861">
        <v>352189026</v>
      </c>
    </row>
    <row r="4862" spans="1:62" x14ac:dyDescent="0.25">
      <c r="A4862" t="s">
        <v>20759</v>
      </c>
      <c r="B4862" s="2">
        <v>43521</v>
      </c>
      <c r="C4862" t="s">
        <v>63</v>
      </c>
      <c r="D4862" s="3">
        <v>43472.381443749997</v>
      </c>
      <c r="E4862" t="s">
        <v>282</v>
      </c>
      <c r="F4862" s="2">
        <v>43556</v>
      </c>
      <c r="G4862" s="2">
        <v>43819</v>
      </c>
      <c r="H4862" t="s">
        <v>20760</v>
      </c>
      <c r="J4862" t="s">
        <v>20761</v>
      </c>
      <c r="L4862" t="s">
        <v>313</v>
      </c>
      <c r="M4862" t="s">
        <v>232</v>
      </c>
      <c r="N4862">
        <v>10013</v>
      </c>
      <c r="O4862" t="s">
        <v>70</v>
      </c>
      <c r="Q4862" t="s">
        <v>20762</v>
      </c>
      <c r="S4862" t="s">
        <v>72</v>
      </c>
      <c r="T4862" t="s">
        <v>11901</v>
      </c>
      <c r="U4862" t="s">
        <v>11902</v>
      </c>
      <c r="V4862" t="s">
        <v>8610</v>
      </c>
      <c r="W4862" t="s">
        <v>232</v>
      </c>
      <c r="X4862" t="s">
        <v>1960</v>
      </c>
      <c r="Y4862" t="str">
        <f>"37-3011"</f>
        <v>37-3011</v>
      </c>
      <c r="Z4862" t="s">
        <v>94</v>
      </c>
      <c r="AA4862">
        <v>531390</v>
      </c>
      <c r="AB4862">
        <v>5</v>
      </c>
      <c r="AC4862">
        <v>4</v>
      </c>
      <c r="AD4862" t="s">
        <v>79</v>
      </c>
      <c r="AE4862" t="s">
        <v>95</v>
      </c>
      <c r="AF4862">
        <v>40</v>
      </c>
      <c r="AG4862" s="4">
        <v>0.3125</v>
      </c>
      <c r="AH4862" s="4">
        <v>0.66666666666666663</v>
      </c>
      <c r="AI4862" s="5">
        <v>16.34</v>
      </c>
      <c r="AJ4862">
        <v>24.51</v>
      </c>
      <c r="AK4862">
        <v>24.51</v>
      </c>
      <c r="AL4862" t="s">
        <v>81</v>
      </c>
      <c r="AM4862" t="s">
        <v>82</v>
      </c>
      <c r="AO4862" t="s">
        <v>83</v>
      </c>
      <c r="AR4862" t="s">
        <v>82</v>
      </c>
      <c r="AT4862" t="s">
        <v>82</v>
      </c>
      <c r="AW4862" t="s">
        <v>82</v>
      </c>
      <c r="AY4862" t="s">
        <v>20763</v>
      </c>
      <c r="AZ4862" t="s">
        <v>313</v>
      </c>
      <c r="BA4862" t="s">
        <v>232</v>
      </c>
      <c r="BB4862">
        <v>11963</v>
      </c>
      <c r="BC4862" t="s">
        <v>87</v>
      </c>
      <c r="BH4862" t="s">
        <v>20764</v>
      </c>
      <c r="BJ4862">
        <v>113638414</v>
      </c>
    </row>
    <row r="4863" spans="1:62" x14ac:dyDescent="0.25">
      <c r="A4863" t="s">
        <v>20788</v>
      </c>
      <c r="B4863" s="2">
        <v>43521</v>
      </c>
      <c r="C4863" t="s">
        <v>63</v>
      </c>
      <c r="D4863" s="3">
        <v>43472.387540497686</v>
      </c>
      <c r="E4863" t="s">
        <v>64</v>
      </c>
      <c r="F4863" s="2">
        <v>43556</v>
      </c>
      <c r="G4863" s="2">
        <v>43812</v>
      </c>
      <c r="H4863" t="s">
        <v>20789</v>
      </c>
      <c r="J4863" t="s">
        <v>20790</v>
      </c>
      <c r="L4863" t="s">
        <v>3590</v>
      </c>
      <c r="M4863" t="s">
        <v>1064</v>
      </c>
      <c r="N4863">
        <v>37204</v>
      </c>
      <c r="O4863" t="s">
        <v>70</v>
      </c>
      <c r="Q4863" t="s">
        <v>20791</v>
      </c>
      <c r="S4863" t="s">
        <v>72</v>
      </c>
      <c r="T4863" t="s">
        <v>13303</v>
      </c>
      <c r="U4863" t="s">
        <v>18541</v>
      </c>
      <c r="V4863" t="s">
        <v>1757</v>
      </c>
      <c r="W4863" t="s">
        <v>278</v>
      </c>
      <c r="X4863" t="s">
        <v>106</v>
      </c>
      <c r="Y4863" t="str">
        <f>"37-3011"</f>
        <v>37-3011</v>
      </c>
      <c r="Z4863" t="s">
        <v>94</v>
      </c>
      <c r="AA4863">
        <v>561730</v>
      </c>
      <c r="AB4863">
        <v>35</v>
      </c>
      <c r="AC4863">
        <v>35</v>
      </c>
      <c r="AD4863" t="s">
        <v>79</v>
      </c>
      <c r="AE4863" t="s">
        <v>95</v>
      </c>
      <c r="AF4863">
        <v>40</v>
      </c>
      <c r="AG4863" s="4">
        <v>0.29166666666666669</v>
      </c>
      <c r="AH4863" s="4">
        <v>0.65625</v>
      </c>
      <c r="AI4863" s="5">
        <v>12.56</v>
      </c>
      <c r="AJ4863">
        <v>18.84</v>
      </c>
      <c r="AL4863" t="s">
        <v>81</v>
      </c>
      <c r="AM4863" t="s">
        <v>82</v>
      </c>
      <c r="AO4863" t="s">
        <v>83</v>
      </c>
      <c r="AR4863" t="s">
        <v>82</v>
      </c>
      <c r="AT4863" t="s">
        <v>82</v>
      </c>
      <c r="AW4863" t="s">
        <v>72</v>
      </c>
      <c r="AX4863">
        <v>3</v>
      </c>
      <c r="AY4863" t="s">
        <v>1564</v>
      </c>
      <c r="AZ4863" t="s">
        <v>1566</v>
      </c>
      <c r="BA4863" t="s">
        <v>1064</v>
      </c>
      <c r="BB4863">
        <v>37204</v>
      </c>
      <c r="BC4863" t="s">
        <v>79</v>
      </c>
      <c r="BH4863" t="s">
        <v>20792</v>
      </c>
      <c r="BJ4863">
        <v>621310667</v>
      </c>
    </row>
    <row r="4864" spans="1:62" x14ac:dyDescent="0.25">
      <c r="A4864" t="s">
        <v>20972</v>
      </c>
      <c r="B4864" s="2">
        <v>43521</v>
      </c>
      <c r="C4864" t="s">
        <v>63</v>
      </c>
      <c r="D4864" s="3">
        <v>43472.388373298614</v>
      </c>
      <c r="E4864" t="s">
        <v>64</v>
      </c>
      <c r="F4864" s="2">
        <v>43556</v>
      </c>
      <c r="G4864" s="2">
        <v>43814</v>
      </c>
      <c r="H4864" t="s">
        <v>20973</v>
      </c>
      <c r="I4864" t="s">
        <v>20974</v>
      </c>
      <c r="J4864" t="s">
        <v>20975</v>
      </c>
      <c r="L4864" t="s">
        <v>9946</v>
      </c>
      <c r="M4864" t="s">
        <v>1165</v>
      </c>
      <c r="N4864">
        <v>57104</v>
      </c>
      <c r="O4864" t="s">
        <v>70</v>
      </c>
      <c r="Q4864" t="s">
        <v>20976</v>
      </c>
      <c r="S4864" t="s">
        <v>72</v>
      </c>
      <c r="T4864" t="s">
        <v>12090</v>
      </c>
      <c r="U4864" t="s">
        <v>12091</v>
      </c>
      <c r="V4864" t="s">
        <v>12092</v>
      </c>
      <c r="W4864" t="s">
        <v>1165</v>
      </c>
      <c r="X4864" t="s">
        <v>12671</v>
      </c>
      <c r="Y4864" t="str">
        <f>"37-3011"</f>
        <v>37-3011</v>
      </c>
      <c r="Z4864" t="s">
        <v>94</v>
      </c>
      <c r="AA4864">
        <v>561730</v>
      </c>
      <c r="AB4864">
        <v>4</v>
      </c>
      <c r="AC4864">
        <v>4</v>
      </c>
      <c r="AD4864" t="s">
        <v>79</v>
      </c>
      <c r="AE4864" t="s">
        <v>80</v>
      </c>
      <c r="AF4864">
        <v>40</v>
      </c>
      <c r="AG4864" s="4">
        <v>0.29166666666666669</v>
      </c>
      <c r="AH4864" s="4">
        <v>0.75</v>
      </c>
      <c r="AI4864" s="5">
        <v>13.84</v>
      </c>
      <c r="AJ4864">
        <v>20.76</v>
      </c>
      <c r="AK4864">
        <v>20.76</v>
      </c>
      <c r="AL4864" t="s">
        <v>81</v>
      </c>
      <c r="AM4864" t="s">
        <v>82</v>
      </c>
      <c r="AO4864" t="s">
        <v>83</v>
      </c>
      <c r="AR4864" t="s">
        <v>82</v>
      </c>
      <c r="AT4864" t="s">
        <v>82</v>
      </c>
      <c r="AW4864" t="s">
        <v>72</v>
      </c>
      <c r="AX4864">
        <v>3</v>
      </c>
      <c r="AY4864" t="s">
        <v>9946</v>
      </c>
      <c r="AZ4864" t="s">
        <v>7703</v>
      </c>
      <c r="BA4864" t="s">
        <v>1165</v>
      </c>
      <c r="BB4864">
        <v>57104</v>
      </c>
      <c r="BC4864" t="s">
        <v>79</v>
      </c>
      <c r="BH4864" t="s">
        <v>20977</v>
      </c>
      <c r="BJ4864">
        <v>460454455</v>
      </c>
    </row>
    <row r="4865" spans="1:62" x14ac:dyDescent="0.25">
      <c r="A4865" t="s">
        <v>21242</v>
      </c>
      <c r="B4865" s="2">
        <v>43521</v>
      </c>
      <c r="C4865" t="s">
        <v>63</v>
      </c>
      <c r="D4865" s="3">
        <v>43472.393926539349</v>
      </c>
      <c r="E4865" t="s">
        <v>91</v>
      </c>
      <c r="H4865" t="s">
        <v>21243</v>
      </c>
      <c r="I4865" t="s">
        <v>130</v>
      </c>
      <c r="J4865" t="s">
        <v>21244</v>
      </c>
      <c r="K4865" t="s">
        <v>130</v>
      </c>
      <c r="L4865" t="s">
        <v>3004</v>
      </c>
      <c r="M4865" t="s">
        <v>1246</v>
      </c>
      <c r="N4865">
        <v>63017</v>
      </c>
      <c r="O4865" t="s">
        <v>70</v>
      </c>
      <c r="P4865" t="s">
        <v>130</v>
      </c>
      <c r="Q4865" t="s">
        <v>21245</v>
      </c>
      <c r="S4865" t="s">
        <v>72</v>
      </c>
      <c r="T4865" t="s">
        <v>6709</v>
      </c>
      <c r="U4865" t="s">
        <v>6710</v>
      </c>
      <c r="V4865" t="s">
        <v>1711</v>
      </c>
      <c r="W4865" t="s">
        <v>1246</v>
      </c>
      <c r="X4865" t="s">
        <v>2708</v>
      </c>
      <c r="Y4865" t="str">
        <f>"37-3011"</f>
        <v>37-3011</v>
      </c>
      <c r="Z4865" t="s">
        <v>94</v>
      </c>
      <c r="AA4865">
        <v>56173</v>
      </c>
      <c r="AB4865">
        <v>10</v>
      </c>
      <c r="AD4865" t="s">
        <v>79</v>
      </c>
      <c r="AE4865" t="s">
        <v>80</v>
      </c>
      <c r="AF4865">
        <v>40</v>
      </c>
      <c r="AG4865" s="4">
        <v>0.29166666666666669</v>
      </c>
      <c r="AH4865" s="4">
        <v>0.66666666666666663</v>
      </c>
      <c r="AI4865" s="5">
        <v>14.52</v>
      </c>
      <c r="AL4865" t="s">
        <v>81</v>
      </c>
      <c r="AM4865" t="s">
        <v>82</v>
      </c>
      <c r="AO4865" t="s">
        <v>83</v>
      </c>
      <c r="AP4865" t="s">
        <v>130</v>
      </c>
      <c r="AQ4865" t="s">
        <v>130</v>
      </c>
      <c r="AR4865" t="s">
        <v>82</v>
      </c>
      <c r="AT4865" t="s">
        <v>82</v>
      </c>
      <c r="AW4865" t="s">
        <v>82</v>
      </c>
      <c r="AY4865" t="s">
        <v>3004</v>
      </c>
      <c r="AZ4865" t="s">
        <v>21246</v>
      </c>
      <c r="BA4865" t="s">
        <v>1246</v>
      </c>
      <c r="BB4865">
        <v>63017</v>
      </c>
      <c r="BC4865" t="s">
        <v>79</v>
      </c>
      <c r="BH4865" t="s">
        <v>21247</v>
      </c>
      <c r="BI4865" t="s">
        <v>130</v>
      </c>
      <c r="BJ4865">
        <v>900011122</v>
      </c>
    </row>
    <row r="4866" spans="1:62" x14ac:dyDescent="0.25">
      <c r="A4866" t="s">
        <v>21286</v>
      </c>
      <c r="B4866" s="2">
        <v>43521</v>
      </c>
      <c r="C4866" t="s">
        <v>63</v>
      </c>
      <c r="D4866" s="3">
        <v>43472.388050844907</v>
      </c>
      <c r="E4866" t="s">
        <v>64</v>
      </c>
      <c r="F4866" s="2">
        <v>43556</v>
      </c>
      <c r="G4866" s="2">
        <v>43789</v>
      </c>
      <c r="H4866" t="s">
        <v>21287</v>
      </c>
      <c r="J4866" t="s">
        <v>21288</v>
      </c>
      <c r="K4866" t="s">
        <v>21289</v>
      </c>
      <c r="L4866" t="s">
        <v>21290</v>
      </c>
      <c r="M4866" t="s">
        <v>783</v>
      </c>
      <c r="N4866">
        <v>45837</v>
      </c>
      <c r="O4866" t="s">
        <v>70</v>
      </c>
      <c r="Q4866" t="s">
        <v>21291</v>
      </c>
      <c r="S4866" t="s">
        <v>72</v>
      </c>
      <c r="T4866" t="s">
        <v>102</v>
      </c>
      <c r="U4866" t="s">
        <v>2630</v>
      </c>
      <c r="V4866" t="s">
        <v>2470</v>
      </c>
      <c r="W4866" t="s">
        <v>105</v>
      </c>
      <c r="X4866" t="s">
        <v>676</v>
      </c>
      <c r="Y4866" t="str">
        <f>"35-3022"</f>
        <v>35-3022</v>
      </c>
      <c r="Z4866" t="s">
        <v>280</v>
      </c>
      <c r="AA4866">
        <v>713990</v>
      </c>
      <c r="AB4866">
        <v>30</v>
      </c>
      <c r="AC4866">
        <v>30</v>
      </c>
      <c r="AD4866" t="s">
        <v>79</v>
      </c>
      <c r="AE4866" t="s">
        <v>80</v>
      </c>
      <c r="AF4866">
        <v>35</v>
      </c>
      <c r="AG4866" s="4">
        <v>0.41666666666666669</v>
      </c>
      <c r="AH4866" s="4">
        <v>0.75</v>
      </c>
      <c r="AI4866" s="5">
        <v>8.76</v>
      </c>
      <c r="AJ4866">
        <v>13.14</v>
      </c>
      <c r="AK4866">
        <v>16.95</v>
      </c>
      <c r="AL4866" t="s">
        <v>81</v>
      </c>
      <c r="AM4866" t="s">
        <v>82</v>
      </c>
      <c r="AO4866" t="s">
        <v>83</v>
      </c>
      <c r="AR4866" t="s">
        <v>82</v>
      </c>
      <c r="AT4866" t="s">
        <v>82</v>
      </c>
      <c r="AW4866" t="s">
        <v>82</v>
      </c>
      <c r="AY4866" t="s">
        <v>21290</v>
      </c>
      <c r="AZ4866" t="s">
        <v>18615</v>
      </c>
      <c r="BA4866" t="s">
        <v>783</v>
      </c>
      <c r="BB4866">
        <v>45837</v>
      </c>
      <c r="BC4866" t="s">
        <v>79</v>
      </c>
      <c r="BH4866" t="s">
        <v>21288</v>
      </c>
      <c r="BJ4866">
        <v>341897531</v>
      </c>
    </row>
    <row r="4867" spans="1:62" x14ac:dyDescent="0.25">
      <c r="A4867" t="s">
        <v>21292</v>
      </c>
      <c r="B4867" s="2">
        <v>43521</v>
      </c>
      <c r="C4867" t="s">
        <v>63</v>
      </c>
      <c r="D4867" s="3">
        <v>43472.384025358799</v>
      </c>
      <c r="E4867" t="s">
        <v>64</v>
      </c>
      <c r="F4867" s="2">
        <v>43556</v>
      </c>
      <c r="G4867" s="2">
        <v>43800</v>
      </c>
      <c r="H4867" t="s">
        <v>6471</v>
      </c>
      <c r="I4867" t="s">
        <v>6472</v>
      </c>
      <c r="J4867" t="s">
        <v>6472</v>
      </c>
      <c r="K4867" t="s">
        <v>6473</v>
      </c>
      <c r="L4867" t="s">
        <v>6474</v>
      </c>
      <c r="M4867" t="s">
        <v>1362</v>
      </c>
      <c r="N4867">
        <v>6905</v>
      </c>
      <c r="O4867" t="s">
        <v>70</v>
      </c>
      <c r="Q4867" t="s">
        <v>6475</v>
      </c>
      <c r="R4867">
        <v>238</v>
      </c>
      <c r="S4867" t="s">
        <v>72</v>
      </c>
      <c r="T4867" t="s">
        <v>6476</v>
      </c>
      <c r="U4867" t="s">
        <v>289</v>
      </c>
      <c r="V4867" t="s">
        <v>290</v>
      </c>
      <c r="W4867" t="s">
        <v>136</v>
      </c>
      <c r="X4867" t="s">
        <v>6477</v>
      </c>
      <c r="Y4867" t="str">
        <f>"37-3011"</f>
        <v>37-3011</v>
      </c>
      <c r="Z4867" t="s">
        <v>94</v>
      </c>
      <c r="AA4867">
        <v>561730</v>
      </c>
      <c r="AB4867">
        <v>16</v>
      </c>
      <c r="AC4867">
        <v>16</v>
      </c>
      <c r="AD4867" t="s">
        <v>79</v>
      </c>
      <c r="AE4867" t="s">
        <v>95</v>
      </c>
      <c r="AF4867">
        <v>40</v>
      </c>
      <c r="AG4867" s="4">
        <v>0.33333333333333331</v>
      </c>
      <c r="AH4867" s="4">
        <v>0.66666666666666663</v>
      </c>
      <c r="AI4867" s="5">
        <v>14.52</v>
      </c>
      <c r="AJ4867">
        <v>21.78</v>
      </c>
      <c r="AL4867" t="s">
        <v>81</v>
      </c>
      <c r="AM4867" t="s">
        <v>82</v>
      </c>
      <c r="AO4867" t="s">
        <v>83</v>
      </c>
      <c r="AR4867" t="s">
        <v>82</v>
      </c>
      <c r="AT4867" t="s">
        <v>82</v>
      </c>
      <c r="AW4867" t="s">
        <v>82</v>
      </c>
      <c r="AY4867" t="s">
        <v>1909</v>
      </c>
      <c r="AZ4867" t="s">
        <v>2805</v>
      </c>
      <c r="BA4867" t="s">
        <v>100</v>
      </c>
      <c r="BB4867">
        <v>27617</v>
      </c>
      <c r="BC4867" t="s">
        <v>79</v>
      </c>
      <c r="BH4867" t="s">
        <v>6472</v>
      </c>
      <c r="BI4867" t="s">
        <v>21293</v>
      </c>
      <c r="BJ4867">
        <v>60254490</v>
      </c>
    </row>
    <row r="4868" spans="1:62" x14ac:dyDescent="0.25">
      <c r="A4868" t="s">
        <v>21574</v>
      </c>
      <c r="B4868" s="2">
        <v>43521</v>
      </c>
      <c r="C4868" t="s">
        <v>63</v>
      </c>
      <c r="D4868" s="3">
        <v>43472.388196874999</v>
      </c>
      <c r="E4868" t="s">
        <v>64</v>
      </c>
      <c r="F4868" s="2">
        <v>43556</v>
      </c>
      <c r="G4868" s="2">
        <v>43791</v>
      </c>
      <c r="H4868" t="s">
        <v>21575</v>
      </c>
      <c r="J4868" t="s">
        <v>21576</v>
      </c>
      <c r="L4868" t="s">
        <v>21577</v>
      </c>
      <c r="M4868" t="s">
        <v>147</v>
      </c>
      <c r="N4868">
        <v>15025</v>
      </c>
      <c r="O4868" t="s">
        <v>70</v>
      </c>
      <c r="Q4868" t="s">
        <v>21578</v>
      </c>
      <c r="S4868" t="s">
        <v>72</v>
      </c>
      <c r="T4868" t="s">
        <v>13303</v>
      </c>
      <c r="U4868" t="s">
        <v>19509</v>
      </c>
      <c r="V4868" t="s">
        <v>1757</v>
      </c>
      <c r="W4868" t="s">
        <v>278</v>
      </c>
      <c r="X4868" t="s">
        <v>705</v>
      </c>
      <c r="Y4868" t="str">
        <f>"37-3011"</f>
        <v>37-3011</v>
      </c>
      <c r="Z4868" t="s">
        <v>94</v>
      </c>
      <c r="AA4868">
        <v>561730</v>
      </c>
      <c r="AB4868">
        <v>3</v>
      </c>
      <c r="AC4868">
        <v>3</v>
      </c>
      <c r="AD4868" t="s">
        <v>79</v>
      </c>
      <c r="AE4868" t="s">
        <v>80</v>
      </c>
      <c r="AF4868">
        <v>40</v>
      </c>
      <c r="AG4868" s="4">
        <v>0.33333333333333331</v>
      </c>
      <c r="AH4868" s="4">
        <v>0.6875</v>
      </c>
      <c r="AI4868" s="5">
        <v>13.77</v>
      </c>
      <c r="AJ4868">
        <v>20.66</v>
      </c>
      <c r="AL4868" t="s">
        <v>81</v>
      </c>
      <c r="AM4868" t="s">
        <v>82</v>
      </c>
      <c r="AO4868" t="s">
        <v>83</v>
      </c>
      <c r="AR4868" t="s">
        <v>82</v>
      </c>
      <c r="AT4868" t="s">
        <v>82</v>
      </c>
      <c r="AW4868" t="s">
        <v>72</v>
      </c>
      <c r="AX4868">
        <v>3</v>
      </c>
      <c r="AY4868" t="s">
        <v>21579</v>
      </c>
      <c r="AZ4868" t="s">
        <v>3309</v>
      </c>
      <c r="BA4868" t="s">
        <v>147</v>
      </c>
      <c r="BB4868">
        <v>15332</v>
      </c>
      <c r="BC4868" t="s">
        <v>79</v>
      </c>
      <c r="BH4868" t="s">
        <v>21580</v>
      </c>
      <c r="BJ4868">
        <v>251616522</v>
      </c>
    </row>
    <row r="4869" spans="1:62" x14ac:dyDescent="0.25">
      <c r="A4869" t="s">
        <v>21704</v>
      </c>
      <c r="B4869" s="2">
        <v>43521</v>
      </c>
      <c r="C4869" t="s">
        <v>63</v>
      </c>
      <c r="D4869" s="3">
        <v>43472.383927511575</v>
      </c>
      <c r="E4869" t="s">
        <v>64</v>
      </c>
      <c r="F4869" s="2">
        <v>43556</v>
      </c>
      <c r="G4869" s="2">
        <v>43794</v>
      </c>
      <c r="H4869" t="s">
        <v>21705</v>
      </c>
      <c r="J4869" t="s">
        <v>21706</v>
      </c>
      <c r="L4869" t="s">
        <v>2809</v>
      </c>
      <c r="M4869" t="s">
        <v>232</v>
      </c>
      <c r="N4869">
        <v>11530</v>
      </c>
      <c r="O4869" t="s">
        <v>70</v>
      </c>
      <c r="Q4869" t="s">
        <v>21707</v>
      </c>
      <c r="S4869" t="s">
        <v>72</v>
      </c>
      <c r="T4869" t="s">
        <v>16589</v>
      </c>
      <c r="U4869" t="s">
        <v>5854</v>
      </c>
      <c r="V4869" t="s">
        <v>5791</v>
      </c>
      <c r="W4869" t="s">
        <v>232</v>
      </c>
      <c r="X4869" t="s">
        <v>16590</v>
      </c>
      <c r="Y4869" t="str">
        <f>"39-2021"</f>
        <v>39-2021</v>
      </c>
      <c r="Z4869" t="s">
        <v>78</v>
      </c>
      <c r="AA4869">
        <v>711219</v>
      </c>
      <c r="AB4869">
        <v>55</v>
      </c>
      <c r="AC4869">
        <v>55</v>
      </c>
      <c r="AD4869" t="s">
        <v>79</v>
      </c>
      <c r="AE4869" t="s">
        <v>80</v>
      </c>
      <c r="AF4869">
        <v>40</v>
      </c>
      <c r="AG4869" s="4">
        <v>0.16666666666666666</v>
      </c>
      <c r="AH4869" s="4">
        <v>0.6875</v>
      </c>
      <c r="AI4869" s="5">
        <v>13.05</v>
      </c>
      <c r="AJ4869">
        <v>19.579999999999998</v>
      </c>
      <c r="AL4869" t="s">
        <v>81</v>
      </c>
      <c r="AM4869" t="s">
        <v>82</v>
      </c>
      <c r="AO4869" t="s">
        <v>83</v>
      </c>
      <c r="AP4869" t="s">
        <v>67</v>
      </c>
      <c r="AQ4869" t="s">
        <v>662</v>
      </c>
      <c r="AR4869" t="s">
        <v>82</v>
      </c>
      <c r="AT4869" t="s">
        <v>82</v>
      </c>
      <c r="AW4869" t="s">
        <v>72</v>
      </c>
      <c r="AX4869">
        <v>1</v>
      </c>
      <c r="AY4869" t="s">
        <v>2169</v>
      </c>
      <c r="AZ4869" t="s">
        <v>698</v>
      </c>
      <c r="BA4869" t="s">
        <v>232</v>
      </c>
      <c r="BB4869">
        <v>11003</v>
      </c>
      <c r="BC4869" t="s">
        <v>87</v>
      </c>
      <c r="BH4869" t="s">
        <v>2167</v>
      </c>
      <c r="BJ4869">
        <v>113405557</v>
      </c>
    </row>
    <row r="4870" spans="1:62" x14ac:dyDescent="0.25">
      <c r="A4870" t="s">
        <v>21713</v>
      </c>
      <c r="B4870" s="2">
        <v>43521</v>
      </c>
      <c r="C4870" t="s">
        <v>63</v>
      </c>
      <c r="D4870" s="3">
        <v>43472.383627604169</v>
      </c>
      <c r="E4870" t="s">
        <v>64</v>
      </c>
      <c r="F4870" s="2">
        <v>43556</v>
      </c>
      <c r="G4870" s="2">
        <v>43794</v>
      </c>
      <c r="H4870" t="s">
        <v>21714</v>
      </c>
      <c r="J4870" t="s">
        <v>21706</v>
      </c>
      <c r="L4870" t="s">
        <v>2809</v>
      </c>
      <c r="M4870" t="s">
        <v>232</v>
      </c>
      <c r="N4870">
        <v>11530</v>
      </c>
      <c r="O4870" t="s">
        <v>70</v>
      </c>
      <c r="Q4870" t="s">
        <v>21707</v>
      </c>
      <c r="S4870" t="s">
        <v>72</v>
      </c>
      <c r="T4870" t="s">
        <v>16589</v>
      </c>
      <c r="U4870" t="s">
        <v>5854</v>
      </c>
      <c r="V4870" t="s">
        <v>6868</v>
      </c>
      <c r="W4870" t="s">
        <v>232</v>
      </c>
      <c r="X4870" t="s">
        <v>16590</v>
      </c>
      <c r="Y4870" t="str">
        <f>"39-2021"</f>
        <v>39-2021</v>
      </c>
      <c r="Z4870" t="s">
        <v>78</v>
      </c>
      <c r="AA4870">
        <v>711219</v>
      </c>
      <c r="AB4870">
        <v>55</v>
      </c>
      <c r="AC4870">
        <v>55</v>
      </c>
      <c r="AD4870" t="s">
        <v>79</v>
      </c>
      <c r="AE4870" t="s">
        <v>80</v>
      </c>
      <c r="AF4870">
        <v>40</v>
      </c>
      <c r="AG4870" s="4">
        <v>0.16666666666666666</v>
      </c>
      <c r="AH4870" s="4">
        <v>0.6875</v>
      </c>
      <c r="AI4870" s="5">
        <v>11.84</v>
      </c>
      <c r="AJ4870">
        <v>17.760000000000002</v>
      </c>
      <c r="AK4870">
        <v>0</v>
      </c>
      <c r="AL4870" t="s">
        <v>81</v>
      </c>
      <c r="AM4870" t="s">
        <v>82</v>
      </c>
      <c r="AO4870" t="s">
        <v>83</v>
      </c>
      <c r="AP4870" t="s">
        <v>67</v>
      </c>
      <c r="AQ4870" t="s">
        <v>662</v>
      </c>
      <c r="AR4870" t="s">
        <v>82</v>
      </c>
      <c r="AT4870" t="s">
        <v>82</v>
      </c>
      <c r="AW4870" t="s">
        <v>72</v>
      </c>
      <c r="AX4870">
        <v>1</v>
      </c>
      <c r="AY4870" t="s">
        <v>8894</v>
      </c>
      <c r="AZ4870" t="s">
        <v>15553</v>
      </c>
      <c r="BA4870" t="s">
        <v>232</v>
      </c>
      <c r="BB4870">
        <v>12866</v>
      </c>
      <c r="BC4870" t="s">
        <v>87</v>
      </c>
      <c r="BH4870" t="s">
        <v>11491</v>
      </c>
      <c r="BJ4870">
        <v>113405557</v>
      </c>
    </row>
    <row r="4871" spans="1:62" x14ac:dyDescent="0.25">
      <c r="A4871" t="s">
        <v>21888</v>
      </c>
      <c r="B4871" s="2">
        <v>43521</v>
      </c>
      <c r="C4871" t="s">
        <v>63</v>
      </c>
      <c r="D4871" s="3">
        <v>43472.381040092594</v>
      </c>
      <c r="E4871" t="s">
        <v>64</v>
      </c>
      <c r="F4871" s="2">
        <v>43556</v>
      </c>
      <c r="G4871" s="2">
        <v>43831</v>
      </c>
      <c r="H4871" t="s">
        <v>21889</v>
      </c>
      <c r="I4871" t="s">
        <v>21890</v>
      </c>
      <c r="J4871" t="s">
        <v>21891</v>
      </c>
      <c r="L4871" t="s">
        <v>837</v>
      </c>
      <c r="M4871" t="s">
        <v>105</v>
      </c>
      <c r="N4871">
        <v>76902</v>
      </c>
      <c r="O4871" t="s">
        <v>70</v>
      </c>
      <c r="Q4871" t="s">
        <v>21892</v>
      </c>
      <c r="S4871" t="s">
        <v>72</v>
      </c>
      <c r="T4871" t="s">
        <v>12648</v>
      </c>
      <c r="U4871" t="s">
        <v>21893</v>
      </c>
      <c r="V4871" t="s">
        <v>738</v>
      </c>
      <c r="W4871" t="s">
        <v>105</v>
      </c>
      <c r="X4871" t="s">
        <v>8130</v>
      </c>
      <c r="Y4871" t="str">
        <f>"47-4031"</f>
        <v>47-4031</v>
      </c>
      <c r="Z4871" t="s">
        <v>8131</v>
      </c>
      <c r="AA4871">
        <v>238990</v>
      </c>
      <c r="AB4871">
        <v>40</v>
      </c>
      <c r="AC4871">
        <v>40</v>
      </c>
      <c r="AD4871" t="s">
        <v>79</v>
      </c>
      <c r="AE4871" t="s">
        <v>95</v>
      </c>
      <c r="AF4871">
        <v>40</v>
      </c>
      <c r="AG4871" s="4">
        <v>0.33333333333333331</v>
      </c>
      <c r="AH4871" s="4">
        <v>0.70833333333333337</v>
      </c>
      <c r="AI4871" s="5">
        <v>14.92</v>
      </c>
      <c r="AL4871" t="s">
        <v>81</v>
      </c>
      <c r="AM4871" t="s">
        <v>82</v>
      </c>
      <c r="AO4871" t="s">
        <v>83</v>
      </c>
      <c r="AR4871" t="s">
        <v>82</v>
      </c>
      <c r="AT4871" t="s">
        <v>82</v>
      </c>
      <c r="AW4871" t="s">
        <v>82</v>
      </c>
      <c r="AY4871" t="s">
        <v>837</v>
      </c>
      <c r="AZ4871" t="s">
        <v>838</v>
      </c>
      <c r="BA4871" t="s">
        <v>105</v>
      </c>
      <c r="BB4871">
        <v>76902</v>
      </c>
      <c r="BC4871" t="s">
        <v>79</v>
      </c>
      <c r="BH4871" t="s">
        <v>21894</v>
      </c>
      <c r="BJ4871">
        <v>751296723</v>
      </c>
    </row>
    <row r="4872" spans="1:62" x14ac:dyDescent="0.25">
      <c r="A4872" t="s">
        <v>22026</v>
      </c>
      <c r="B4872" s="2">
        <v>43521</v>
      </c>
      <c r="C4872" t="s">
        <v>63</v>
      </c>
      <c r="D4872" s="3">
        <v>43472.388388587962</v>
      </c>
      <c r="E4872" t="s">
        <v>64</v>
      </c>
      <c r="F4872" s="2">
        <v>43556</v>
      </c>
      <c r="G4872" s="2">
        <v>43813</v>
      </c>
      <c r="H4872" t="s">
        <v>22027</v>
      </c>
      <c r="J4872" t="s">
        <v>22028</v>
      </c>
      <c r="L4872" t="s">
        <v>2187</v>
      </c>
      <c r="M4872" t="s">
        <v>783</v>
      </c>
      <c r="N4872">
        <v>44236</v>
      </c>
      <c r="O4872" t="s">
        <v>70</v>
      </c>
      <c r="Q4872" t="s">
        <v>22029</v>
      </c>
      <c r="S4872" t="s">
        <v>72</v>
      </c>
      <c r="T4872" t="s">
        <v>13303</v>
      </c>
      <c r="U4872" t="s">
        <v>19509</v>
      </c>
      <c r="V4872" t="s">
        <v>1757</v>
      </c>
      <c r="W4872" t="s">
        <v>278</v>
      </c>
      <c r="X4872" t="s">
        <v>106</v>
      </c>
      <c r="Y4872" t="str">
        <f>"37-3011"</f>
        <v>37-3011</v>
      </c>
      <c r="Z4872" t="s">
        <v>94</v>
      </c>
      <c r="AA4872">
        <v>561730</v>
      </c>
      <c r="AB4872">
        <v>16</v>
      </c>
      <c r="AC4872">
        <v>16</v>
      </c>
      <c r="AD4872" t="s">
        <v>79</v>
      </c>
      <c r="AE4872" t="s">
        <v>80</v>
      </c>
      <c r="AF4872">
        <v>40</v>
      </c>
      <c r="AG4872" s="4">
        <v>0.3125</v>
      </c>
      <c r="AH4872" s="4">
        <v>0.66666666666666663</v>
      </c>
      <c r="AI4872" s="5">
        <v>13.72</v>
      </c>
      <c r="AJ4872">
        <v>20.58</v>
      </c>
      <c r="AL4872" t="s">
        <v>81</v>
      </c>
      <c r="AM4872" t="s">
        <v>82</v>
      </c>
      <c r="AO4872" t="s">
        <v>83</v>
      </c>
      <c r="AR4872" t="s">
        <v>82</v>
      </c>
      <c r="AT4872" t="s">
        <v>82</v>
      </c>
      <c r="AW4872" t="s">
        <v>82</v>
      </c>
      <c r="AY4872" t="s">
        <v>12061</v>
      </c>
      <c r="AZ4872" t="s">
        <v>2541</v>
      </c>
      <c r="BA4872" t="s">
        <v>783</v>
      </c>
      <c r="BB4872">
        <v>44236</v>
      </c>
      <c r="BC4872" t="s">
        <v>79</v>
      </c>
      <c r="BH4872" t="s">
        <v>22030</v>
      </c>
      <c r="BJ4872">
        <v>264149636</v>
      </c>
    </row>
    <row r="4873" spans="1:62" x14ac:dyDescent="0.25">
      <c r="A4873" t="s">
        <v>22064</v>
      </c>
      <c r="B4873" s="2">
        <v>43521</v>
      </c>
      <c r="C4873" t="s">
        <v>63</v>
      </c>
      <c r="D4873" s="3">
        <v>43472.385316944441</v>
      </c>
      <c r="E4873" t="s">
        <v>64</v>
      </c>
      <c r="F4873" s="2">
        <v>43556</v>
      </c>
      <c r="G4873" s="2">
        <v>43814</v>
      </c>
      <c r="H4873" t="s">
        <v>22065</v>
      </c>
      <c r="I4873" t="s">
        <v>22066</v>
      </c>
      <c r="J4873" t="s">
        <v>22067</v>
      </c>
      <c r="K4873" t="s">
        <v>22068</v>
      </c>
      <c r="L4873" t="s">
        <v>22069</v>
      </c>
      <c r="M4873" t="s">
        <v>105</v>
      </c>
      <c r="N4873">
        <v>77803</v>
      </c>
      <c r="O4873" t="s">
        <v>70</v>
      </c>
      <c r="Q4873" t="s">
        <v>22070</v>
      </c>
      <c r="S4873" t="s">
        <v>72</v>
      </c>
      <c r="T4873" t="s">
        <v>13303</v>
      </c>
      <c r="U4873" t="s">
        <v>18541</v>
      </c>
      <c r="V4873" t="s">
        <v>1757</v>
      </c>
      <c r="W4873" t="s">
        <v>278</v>
      </c>
      <c r="X4873" t="s">
        <v>1673</v>
      </c>
      <c r="Y4873" t="str">
        <f>"37-3011"</f>
        <v>37-3011</v>
      </c>
      <c r="Z4873" t="s">
        <v>94</v>
      </c>
      <c r="AA4873">
        <v>561730</v>
      </c>
      <c r="AB4873">
        <v>13</v>
      </c>
      <c r="AC4873">
        <v>13</v>
      </c>
      <c r="AD4873" t="s">
        <v>79</v>
      </c>
      <c r="AE4873" t="s">
        <v>95</v>
      </c>
      <c r="AF4873">
        <v>40</v>
      </c>
      <c r="AG4873" s="4">
        <v>0.3125</v>
      </c>
      <c r="AH4873" s="4">
        <v>0.66666666666666663</v>
      </c>
      <c r="AI4873" s="5">
        <v>12.54</v>
      </c>
      <c r="AJ4873">
        <v>18.809999999999999</v>
      </c>
      <c r="AL4873" t="s">
        <v>81</v>
      </c>
      <c r="AM4873" t="s">
        <v>82</v>
      </c>
      <c r="AO4873" t="s">
        <v>83</v>
      </c>
      <c r="AR4873" t="s">
        <v>82</v>
      </c>
      <c r="AT4873" t="s">
        <v>82</v>
      </c>
      <c r="AW4873" t="s">
        <v>72</v>
      </c>
      <c r="AX4873">
        <v>3</v>
      </c>
      <c r="AY4873" t="s">
        <v>3834</v>
      </c>
      <c r="AZ4873" t="s">
        <v>7787</v>
      </c>
      <c r="BA4873" t="s">
        <v>105</v>
      </c>
      <c r="BB4873">
        <v>77803</v>
      </c>
      <c r="BC4873" t="s">
        <v>79</v>
      </c>
      <c r="BH4873" t="s">
        <v>22071</v>
      </c>
      <c r="BJ4873">
        <v>463479340</v>
      </c>
    </row>
    <row r="4874" spans="1:62" x14ac:dyDescent="0.25">
      <c r="A4874" t="s">
        <v>22106</v>
      </c>
      <c r="B4874" s="2">
        <v>43521</v>
      </c>
      <c r="C4874" t="s">
        <v>63</v>
      </c>
      <c r="D4874" s="3">
        <v>43472.386848425929</v>
      </c>
      <c r="E4874" t="s">
        <v>64</v>
      </c>
      <c r="F4874" s="2">
        <v>43556</v>
      </c>
      <c r="G4874" s="2">
        <v>43770</v>
      </c>
      <c r="H4874" t="s">
        <v>22107</v>
      </c>
      <c r="I4874" t="s">
        <v>22108</v>
      </c>
      <c r="J4874" t="s">
        <v>22109</v>
      </c>
      <c r="L4874" t="s">
        <v>22110</v>
      </c>
      <c r="M4874" t="s">
        <v>298</v>
      </c>
      <c r="N4874">
        <v>4072</v>
      </c>
      <c r="O4874" t="s">
        <v>70</v>
      </c>
      <c r="Q4874" t="s">
        <v>22111</v>
      </c>
      <c r="S4874" t="s">
        <v>72</v>
      </c>
      <c r="T4874" t="s">
        <v>651</v>
      </c>
      <c r="U4874" t="s">
        <v>652</v>
      </c>
      <c r="V4874" t="s">
        <v>653</v>
      </c>
      <c r="W4874" t="s">
        <v>207</v>
      </c>
      <c r="X4874" t="s">
        <v>1427</v>
      </c>
      <c r="Y4874" t="str">
        <f>"37-2012"</f>
        <v>37-2012</v>
      </c>
      <c r="Z4874" t="s">
        <v>373</v>
      </c>
      <c r="AA4874">
        <v>721110</v>
      </c>
      <c r="AB4874">
        <v>8</v>
      </c>
      <c r="AC4874">
        <v>8</v>
      </c>
      <c r="AD4874" t="s">
        <v>79</v>
      </c>
      <c r="AE4874" t="s">
        <v>95</v>
      </c>
      <c r="AF4874">
        <v>35</v>
      </c>
      <c r="AG4874" s="4">
        <v>0.375</v>
      </c>
      <c r="AH4874" s="4">
        <v>0.66666666666666663</v>
      </c>
      <c r="AI4874" s="5">
        <v>11.56</v>
      </c>
      <c r="AJ4874">
        <v>17.34</v>
      </c>
      <c r="AL4874" t="s">
        <v>81</v>
      </c>
      <c r="AM4874" t="s">
        <v>82</v>
      </c>
      <c r="AO4874" t="s">
        <v>83</v>
      </c>
      <c r="AR4874" t="s">
        <v>82</v>
      </c>
      <c r="AT4874" t="s">
        <v>82</v>
      </c>
      <c r="AW4874" t="s">
        <v>72</v>
      </c>
      <c r="AX4874">
        <v>3</v>
      </c>
      <c r="AY4874" t="s">
        <v>22110</v>
      </c>
      <c r="AZ4874" t="s">
        <v>812</v>
      </c>
      <c r="BA4874" t="s">
        <v>298</v>
      </c>
      <c r="BB4874">
        <v>4072</v>
      </c>
      <c r="BC4874" t="s">
        <v>87</v>
      </c>
      <c r="BH4874" t="s">
        <v>22109</v>
      </c>
      <c r="BJ4874">
        <v>453808608</v>
      </c>
    </row>
    <row r="4875" spans="1:62" x14ac:dyDescent="0.25">
      <c r="A4875" t="s">
        <v>22118</v>
      </c>
      <c r="B4875" s="2">
        <v>43521</v>
      </c>
      <c r="C4875" t="s">
        <v>63</v>
      </c>
      <c r="D4875" s="3">
        <v>43472.388453414351</v>
      </c>
      <c r="E4875" t="s">
        <v>64</v>
      </c>
      <c r="F4875" s="2">
        <v>43556</v>
      </c>
      <c r="G4875" s="2">
        <v>43822</v>
      </c>
      <c r="H4875" t="s">
        <v>22119</v>
      </c>
      <c r="I4875" t="s">
        <v>22120</v>
      </c>
      <c r="J4875" t="s">
        <v>22121</v>
      </c>
      <c r="L4875" t="s">
        <v>15996</v>
      </c>
      <c r="M4875" t="s">
        <v>207</v>
      </c>
      <c r="N4875">
        <v>2540</v>
      </c>
      <c r="O4875" t="s">
        <v>70</v>
      </c>
      <c r="Q4875" t="s">
        <v>22122</v>
      </c>
      <c r="S4875" t="s">
        <v>72</v>
      </c>
      <c r="T4875" t="s">
        <v>651</v>
      </c>
      <c r="U4875" t="s">
        <v>652</v>
      </c>
      <c r="V4875" t="s">
        <v>653</v>
      </c>
      <c r="W4875" t="s">
        <v>207</v>
      </c>
      <c r="X4875" t="s">
        <v>1427</v>
      </c>
      <c r="Y4875" t="str">
        <f>"37-2012"</f>
        <v>37-2012</v>
      </c>
      <c r="Z4875" t="s">
        <v>373</v>
      </c>
      <c r="AA4875">
        <v>721110</v>
      </c>
      <c r="AB4875">
        <v>3</v>
      </c>
      <c r="AC4875">
        <v>3</v>
      </c>
      <c r="AD4875" t="s">
        <v>79</v>
      </c>
      <c r="AE4875" t="s">
        <v>95</v>
      </c>
      <c r="AF4875">
        <v>40</v>
      </c>
      <c r="AG4875" s="4">
        <v>0.375</v>
      </c>
      <c r="AH4875" s="4">
        <v>0.70833333333333337</v>
      </c>
      <c r="AI4875" s="5">
        <v>14.58</v>
      </c>
      <c r="AJ4875">
        <v>21.87</v>
      </c>
      <c r="AK4875">
        <v>22.5</v>
      </c>
      <c r="AL4875" t="s">
        <v>81</v>
      </c>
      <c r="AM4875" t="s">
        <v>82</v>
      </c>
      <c r="AO4875" t="s">
        <v>83</v>
      </c>
      <c r="AR4875" t="s">
        <v>82</v>
      </c>
      <c r="AT4875" t="s">
        <v>82</v>
      </c>
      <c r="AW4875" t="s">
        <v>72</v>
      </c>
      <c r="AX4875">
        <v>3</v>
      </c>
      <c r="AY4875" t="s">
        <v>15996</v>
      </c>
      <c r="AZ4875" t="s">
        <v>22123</v>
      </c>
      <c r="BA4875" t="s">
        <v>207</v>
      </c>
      <c r="BB4875">
        <v>2540</v>
      </c>
      <c r="BC4875" t="s">
        <v>87</v>
      </c>
      <c r="BH4875" t="s">
        <v>22121</v>
      </c>
      <c r="BJ4875">
        <v>814837559</v>
      </c>
    </row>
    <row r="4876" spans="1:62" x14ac:dyDescent="0.25">
      <c r="A4876" t="s">
        <v>22192</v>
      </c>
      <c r="B4876" s="2">
        <v>43521</v>
      </c>
      <c r="C4876" t="s">
        <v>63</v>
      </c>
      <c r="D4876" s="3">
        <v>43472.384964259261</v>
      </c>
      <c r="E4876" t="s">
        <v>64</v>
      </c>
      <c r="F4876" s="2">
        <v>43556</v>
      </c>
      <c r="G4876" s="2">
        <v>43800</v>
      </c>
      <c r="H4876" t="s">
        <v>6471</v>
      </c>
      <c r="I4876" t="s">
        <v>6472</v>
      </c>
      <c r="J4876" t="s">
        <v>6472</v>
      </c>
      <c r="K4876" t="s">
        <v>6473</v>
      </c>
      <c r="L4876" t="s">
        <v>6474</v>
      </c>
      <c r="M4876" t="s">
        <v>1362</v>
      </c>
      <c r="N4876">
        <v>6905</v>
      </c>
      <c r="O4876" t="s">
        <v>70</v>
      </c>
      <c r="Q4876" t="s">
        <v>6475</v>
      </c>
      <c r="R4876">
        <v>238</v>
      </c>
      <c r="S4876" t="s">
        <v>72</v>
      </c>
      <c r="T4876" t="s">
        <v>288</v>
      </c>
      <c r="U4876" t="s">
        <v>289</v>
      </c>
      <c r="V4876" t="s">
        <v>290</v>
      </c>
      <c r="W4876" t="s">
        <v>136</v>
      </c>
      <c r="X4876" t="s">
        <v>6477</v>
      </c>
      <c r="Y4876" t="str">
        <f>"37-3011"</f>
        <v>37-3011</v>
      </c>
      <c r="Z4876" t="s">
        <v>94</v>
      </c>
      <c r="AA4876">
        <v>561730</v>
      </c>
      <c r="AB4876">
        <v>9</v>
      </c>
      <c r="AC4876">
        <v>9</v>
      </c>
      <c r="AD4876" t="s">
        <v>79</v>
      </c>
      <c r="AE4876" t="s">
        <v>95</v>
      </c>
      <c r="AF4876">
        <v>40</v>
      </c>
      <c r="AG4876" s="4">
        <v>0.33333333333333331</v>
      </c>
      <c r="AH4876" s="4">
        <v>0.66666666666666663</v>
      </c>
      <c r="AI4876" s="5">
        <v>13.27</v>
      </c>
      <c r="AJ4876">
        <v>19.91</v>
      </c>
      <c r="AL4876" t="s">
        <v>81</v>
      </c>
      <c r="AM4876" t="s">
        <v>82</v>
      </c>
      <c r="AO4876" t="s">
        <v>83</v>
      </c>
      <c r="AR4876" t="s">
        <v>82</v>
      </c>
      <c r="AT4876" t="s">
        <v>82</v>
      </c>
      <c r="AW4876" t="s">
        <v>82</v>
      </c>
      <c r="AY4876" t="s">
        <v>22193</v>
      </c>
      <c r="AZ4876" t="s">
        <v>85</v>
      </c>
      <c r="BA4876" t="s">
        <v>86</v>
      </c>
      <c r="BB4876">
        <v>33334</v>
      </c>
      <c r="BC4876" t="s">
        <v>79</v>
      </c>
      <c r="BH4876" t="s">
        <v>6472</v>
      </c>
      <c r="BI4876" t="s">
        <v>22194</v>
      </c>
      <c r="BJ4876">
        <v>60254490</v>
      </c>
    </row>
    <row r="4877" spans="1:62" x14ac:dyDescent="0.25">
      <c r="A4877" t="s">
        <v>22449</v>
      </c>
      <c r="B4877" s="2">
        <v>43521</v>
      </c>
      <c r="C4877" t="s">
        <v>63</v>
      </c>
      <c r="D4877" s="3">
        <v>43472.384538935185</v>
      </c>
      <c r="E4877" t="s">
        <v>64</v>
      </c>
      <c r="F4877" s="2">
        <v>43556</v>
      </c>
      <c r="G4877" s="2">
        <v>43800</v>
      </c>
      <c r="H4877" t="s">
        <v>6471</v>
      </c>
      <c r="I4877" t="s">
        <v>6472</v>
      </c>
      <c r="J4877" t="s">
        <v>6472</v>
      </c>
      <c r="K4877" t="s">
        <v>6473</v>
      </c>
      <c r="L4877" t="s">
        <v>6474</v>
      </c>
      <c r="M4877" t="s">
        <v>1362</v>
      </c>
      <c r="N4877">
        <v>6905</v>
      </c>
      <c r="O4877" t="s">
        <v>70</v>
      </c>
      <c r="Q4877" t="s">
        <v>6475</v>
      </c>
      <c r="R4877">
        <v>238</v>
      </c>
      <c r="S4877" t="s">
        <v>72</v>
      </c>
      <c r="T4877" t="s">
        <v>6476</v>
      </c>
      <c r="U4877" t="s">
        <v>289</v>
      </c>
      <c r="V4877" t="s">
        <v>290</v>
      </c>
      <c r="W4877" t="s">
        <v>136</v>
      </c>
      <c r="X4877" t="s">
        <v>6477</v>
      </c>
      <c r="Y4877" t="str">
        <f>"37-3011"</f>
        <v>37-3011</v>
      </c>
      <c r="Z4877" t="s">
        <v>94</v>
      </c>
      <c r="AA4877">
        <v>561730</v>
      </c>
      <c r="AB4877">
        <v>23</v>
      </c>
      <c r="AC4877">
        <v>23</v>
      </c>
      <c r="AD4877" t="s">
        <v>79</v>
      </c>
      <c r="AE4877" t="s">
        <v>95</v>
      </c>
      <c r="AF4877">
        <v>40</v>
      </c>
      <c r="AG4877" s="4">
        <v>0.33333333333333331</v>
      </c>
      <c r="AH4877" s="4">
        <v>0.66666666666666663</v>
      </c>
      <c r="AI4877" s="5">
        <v>12.81</v>
      </c>
      <c r="AJ4877">
        <v>19.22</v>
      </c>
      <c r="AL4877" t="s">
        <v>81</v>
      </c>
      <c r="AM4877" t="s">
        <v>82</v>
      </c>
      <c r="AO4877" t="s">
        <v>83</v>
      </c>
      <c r="AR4877" t="s">
        <v>82</v>
      </c>
      <c r="AT4877" t="s">
        <v>82</v>
      </c>
      <c r="AW4877" t="s">
        <v>82</v>
      </c>
      <c r="AY4877" t="s">
        <v>22450</v>
      </c>
      <c r="AZ4877" t="s">
        <v>3111</v>
      </c>
      <c r="BA4877" t="s">
        <v>2367</v>
      </c>
      <c r="BB4877">
        <v>29926</v>
      </c>
      <c r="BC4877" t="s">
        <v>79</v>
      </c>
      <c r="BH4877" t="s">
        <v>6472</v>
      </c>
      <c r="BI4877" t="s">
        <v>22451</v>
      </c>
      <c r="BJ4877">
        <v>60254490</v>
      </c>
    </row>
    <row r="4878" spans="1:62" x14ac:dyDescent="0.25">
      <c r="A4878" t="s">
        <v>22490</v>
      </c>
      <c r="B4878" s="2">
        <v>43521</v>
      </c>
      <c r="C4878" t="s">
        <v>63</v>
      </c>
      <c r="D4878" s="3">
        <v>43472.388404317127</v>
      </c>
      <c r="E4878" t="s">
        <v>64</v>
      </c>
      <c r="F4878" s="2">
        <v>43556</v>
      </c>
      <c r="G4878" s="2">
        <v>43800</v>
      </c>
      <c r="H4878" t="s">
        <v>22491</v>
      </c>
      <c r="J4878" t="s">
        <v>22492</v>
      </c>
      <c r="L4878" t="s">
        <v>9791</v>
      </c>
      <c r="M4878" t="s">
        <v>844</v>
      </c>
      <c r="N4878">
        <v>62232</v>
      </c>
      <c r="O4878" t="s">
        <v>70</v>
      </c>
      <c r="Q4878" t="s">
        <v>22493</v>
      </c>
      <c r="S4878" t="s">
        <v>72</v>
      </c>
      <c r="T4878" t="s">
        <v>1917</v>
      </c>
      <c r="U4878" t="s">
        <v>1918</v>
      </c>
      <c r="V4878" t="s">
        <v>1919</v>
      </c>
      <c r="W4878" t="s">
        <v>105</v>
      </c>
      <c r="X4878" t="s">
        <v>106</v>
      </c>
      <c r="Y4878" t="str">
        <f>"37-3011"</f>
        <v>37-3011</v>
      </c>
      <c r="Z4878" t="s">
        <v>94</v>
      </c>
      <c r="AA4878">
        <v>561730</v>
      </c>
      <c r="AB4878">
        <v>50</v>
      </c>
      <c r="AC4878">
        <v>50</v>
      </c>
      <c r="AD4878" t="s">
        <v>79</v>
      </c>
      <c r="AE4878" t="s">
        <v>95</v>
      </c>
      <c r="AF4878">
        <v>40</v>
      </c>
      <c r="AG4878" s="4">
        <v>0.27083333333333331</v>
      </c>
      <c r="AH4878" s="4">
        <v>0.64583333333333337</v>
      </c>
      <c r="AI4878" s="5">
        <v>14.52</v>
      </c>
      <c r="AJ4878">
        <v>21.78</v>
      </c>
      <c r="AL4878" t="s">
        <v>81</v>
      </c>
      <c r="AM4878" t="s">
        <v>82</v>
      </c>
      <c r="AO4878" t="s">
        <v>83</v>
      </c>
      <c r="AR4878" t="s">
        <v>82</v>
      </c>
      <c r="AT4878" t="s">
        <v>82</v>
      </c>
      <c r="AW4878" t="s">
        <v>82</v>
      </c>
      <c r="AY4878" t="s">
        <v>9791</v>
      </c>
      <c r="AZ4878" t="s">
        <v>9792</v>
      </c>
      <c r="BA4878" t="s">
        <v>844</v>
      </c>
      <c r="BB4878">
        <v>62232</v>
      </c>
      <c r="BC4878" t="s">
        <v>79</v>
      </c>
      <c r="BH4878" t="s">
        <v>22492</v>
      </c>
      <c r="BJ4878">
        <v>270001153</v>
      </c>
    </row>
    <row r="4879" spans="1:62" x14ac:dyDescent="0.25">
      <c r="A4879" t="s">
        <v>22660</v>
      </c>
      <c r="B4879" s="2">
        <v>43521</v>
      </c>
      <c r="C4879" t="s">
        <v>63</v>
      </c>
      <c r="D4879" s="3">
        <v>43472.384310347225</v>
      </c>
      <c r="E4879" t="s">
        <v>117</v>
      </c>
      <c r="H4879" t="s">
        <v>22661</v>
      </c>
      <c r="I4879" t="s">
        <v>67</v>
      </c>
      <c r="J4879" t="s">
        <v>22662</v>
      </c>
      <c r="L4879" t="s">
        <v>22663</v>
      </c>
      <c r="M4879" t="s">
        <v>1064</v>
      </c>
      <c r="N4879">
        <v>38106</v>
      </c>
      <c r="O4879" t="s">
        <v>70</v>
      </c>
      <c r="Q4879" t="s">
        <v>22664</v>
      </c>
      <c r="S4879" t="s">
        <v>72</v>
      </c>
      <c r="T4879" t="s">
        <v>1574</v>
      </c>
      <c r="U4879" t="s">
        <v>18627</v>
      </c>
      <c r="V4879" t="s">
        <v>1576</v>
      </c>
      <c r="W4879" t="s">
        <v>774</v>
      </c>
      <c r="X4879" t="s">
        <v>1197</v>
      </c>
      <c r="Y4879" t="str">
        <f>"47-2061"</f>
        <v>47-2061</v>
      </c>
      <c r="Z4879" t="s">
        <v>326</v>
      </c>
      <c r="AA4879">
        <v>237310</v>
      </c>
      <c r="AB4879">
        <v>10</v>
      </c>
      <c r="AD4879" t="s">
        <v>79</v>
      </c>
      <c r="AE4879" t="s">
        <v>80</v>
      </c>
      <c r="AF4879">
        <v>40</v>
      </c>
      <c r="AG4879" s="4">
        <v>0.22916666666666666</v>
      </c>
      <c r="AH4879" s="4">
        <v>0.79166666666666663</v>
      </c>
      <c r="AI4879" s="5">
        <v>14.48</v>
      </c>
      <c r="AJ4879">
        <v>21.72</v>
      </c>
      <c r="AL4879" t="s">
        <v>81</v>
      </c>
      <c r="AM4879" t="s">
        <v>82</v>
      </c>
      <c r="AO4879" t="s">
        <v>83</v>
      </c>
      <c r="AR4879" t="s">
        <v>82</v>
      </c>
      <c r="AT4879" t="s">
        <v>82</v>
      </c>
      <c r="AW4879" t="s">
        <v>82</v>
      </c>
      <c r="AY4879" t="s">
        <v>22663</v>
      </c>
      <c r="AZ4879" t="s">
        <v>2001</v>
      </c>
      <c r="BA4879" t="s">
        <v>1064</v>
      </c>
      <c r="BB4879">
        <v>38106</v>
      </c>
      <c r="BC4879" t="s">
        <v>79</v>
      </c>
      <c r="BH4879" t="s">
        <v>22662</v>
      </c>
      <c r="BJ4879">
        <v>610322960</v>
      </c>
    </row>
    <row r="4880" spans="1:62" x14ac:dyDescent="0.25">
      <c r="A4880" t="s">
        <v>22695</v>
      </c>
      <c r="B4880" s="2">
        <v>43521</v>
      </c>
      <c r="C4880" t="s">
        <v>63</v>
      </c>
      <c r="D4880" s="3">
        <v>43472.389303425924</v>
      </c>
      <c r="E4880" t="s">
        <v>64</v>
      </c>
      <c r="F4880" s="2">
        <v>43556</v>
      </c>
      <c r="G4880" s="2">
        <v>43822</v>
      </c>
      <c r="H4880" t="s">
        <v>22119</v>
      </c>
      <c r="I4880" t="s">
        <v>22120</v>
      </c>
      <c r="J4880" t="s">
        <v>22121</v>
      </c>
      <c r="L4880" t="s">
        <v>15996</v>
      </c>
      <c r="M4880" t="s">
        <v>207</v>
      </c>
      <c r="N4880">
        <v>2540</v>
      </c>
      <c r="O4880" t="s">
        <v>70</v>
      </c>
      <c r="Q4880" t="s">
        <v>22122</v>
      </c>
      <c r="S4880" t="s">
        <v>72</v>
      </c>
      <c r="T4880" t="s">
        <v>651</v>
      </c>
      <c r="U4880" t="s">
        <v>652</v>
      </c>
      <c r="V4880" t="s">
        <v>653</v>
      </c>
      <c r="W4880" t="s">
        <v>207</v>
      </c>
      <c r="X4880" t="s">
        <v>16152</v>
      </c>
      <c r="Y4880" t="str">
        <f>"35-3031"</f>
        <v>35-3031</v>
      </c>
      <c r="Z4880" t="s">
        <v>410</v>
      </c>
      <c r="AA4880">
        <v>721110</v>
      </c>
      <c r="AB4880">
        <v>5</v>
      </c>
      <c r="AC4880">
        <v>5</v>
      </c>
      <c r="AD4880" t="s">
        <v>79</v>
      </c>
      <c r="AE4880" t="s">
        <v>95</v>
      </c>
      <c r="AF4880">
        <v>40</v>
      </c>
      <c r="AG4880" s="4">
        <v>0.375</v>
      </c>
      <c r="AH4880" s="4">
        <v>0.70833333333333337</v>
      </c>
      <c r="AI4880" s="5">
        <v>15.01</v>
      </c>
      <c r="AJ4880">
        <v>22.52</v>
      </c>
      <c r="AL4880" t="s">
        <v>81</v>
      </c>
      <c r="AM4880" t="s">
        <v>82</v>
      </c>
      <c r="AO4880" t="s">
        <v>83</v>
      </c>
      <c r="AR4880" t="s">
        <v>82</v>
      </c>
      <c r="AT4880" t="s">
        <v>82</v>
      </c>
      <c r="AW4880" t="s">
        <v>72</v>
      </c>
      <c r="AX4880">
        <v>3</v>
      </c>
      <c r="AY4880" t="s">
        <v>15996</v>
      </c>
      <c r="AZ4880" t="s">
        <v>22123</v>
      </c>
      <c r="BA4880" t="s">
        <v>207</v>
      </c>
      <c r="BB4880">
        <v>2540</v>
      </c>
      <c r="BC4880" t="s">
        <v>87</v>
      </c>
      <c r="BH4880" t="s">
        <v>22121</v>
      </c>
      <c r="BJ4880">
        <v>814837559</v>
      </c>
    </row>
    <row r="4881" spans="1:62" x14ac:dyDescent="0.25">
      <c r="A4881" t="s">
        <v>22720</v>
      </c>
      <c r="B4881" s="2">
        <v>43521</v>
      </c>
      <c r="C4881" t="s">
        <v>63</v>
      </c>
      <c r="D4881" s="3">
        <v>43472.387783368053</v>
      </c>
      <c r="E4881" t="s">
        <v>64</v>
      </c>
      <c r="F4881" s="2">
        <v>43556</v>
      </c>
      <c r="G4881" s="2">
        <v>43799</v>
      </c>
      <c r="H4881" t="s">
        <v>22721</v>
      </c>
      <c r="I4881" t="s">
        <v>22722</v>
      </c>
      <c r="J4881" t="s">
        <v>22723</v>
      </c>
      <c r="K4881" t="s">
        <v>22724</v>
      </c>
      <c r="L4881" t="s">
        <v>3108</v>
      </c>
      <c r="M4881" t="s">
        <v>2367</v>
      </c>
      <c r="N4881">
        <v>29928</v>
      </c>
      <c r="O4881" t="s">
        <v>70</v>
      </c>
      <c r="Q4881" t="s">
        <v>22725</v>
      </c>
      <c r="S4881" t="s">
        <v>72</v>
      </c>
      <c r="T4881" t="s">
        <v>102</v>
      </c>
      <c r="U4881" t="s">
        <v>2630</v>
      </c>
      <c r="V4881" t="s">
        <v>2470</v>
      </c>
      <c r="W4881" t="s">
        <v>105</v>
      </c>
      <c r="X4881" t="s">
        <v>1533</v>
      </c>
      <c r="Y4881" t="str">
        <f>"35-3031"</f>
        <v>35-3031</v>
      </c>
      <c r="Z4881" t="s">
        <v>410</v>
      </c>
      <c r="AA4881">
        <v>721110</v>
      </c>
      <c r="AB4881">
        <v>14</v>
      </c>
      <c r="AC4881">
        <v>14</v>
      </c>
      <c r="AD4881" t="s">
        <v>79</v>
      </c>
      <c r="AE4881" t="s">
        <v>95</v>
      </c>
      <c r="AF4881">
        <v>35</v>
      </c>
      <c r="AG4881" s="4">
        <v>0.29166666666666669</v>
      </c>
      <c r="AH4881" s="4">
        <v>0.625</v>
      </c>
      <c r="AI4881" s="5">
        <v>9.3699999999999992</v>
      </c>
      <c r="AJ4881">
        <v>14.06</v>
      </c>
      <c r="AK4881">
        <v>14.06</v>
      </c>
      <c r="AL4881" t="s">
        <v>81</v>
      </c>
      <c r="AM4881" t="s">
        <v>82</v>
      </c>
      <c r="AO4881" t="s">
        <v>213</v>
      </c>
      <c r="AR4881" t="s">
        <v>82</v>
      </c>
      <c r="AT4881" t="s">
        <v>82</v>
      </c>
      <c r="AW4881" t="s">
        <v>72</v>
      </c>
      <c r="AX4881">
        <v>6</v>
      </c>
      <c r="AY4881" t="s">
        <v>3110</v>
      </c>
      <c r="AZ4881" t="s">
        <v>3111</v>
      </c>
      <c r="BA4881" t="s">
        <v>2367</v>
      </c>
      <c r="BB4881">
        <v>29928</v>
      </c>
      <c r="BC4881" t="s">
        <v>87</v>
      </c>
      <c r="BH4881" t="s">
        <v>22726</v>
      </c>
      <c r="BJ4881">
        <v>721595892</v>
      </c>
    </row>
    <row r="4882" spans="1:62" x14ac:dyDescent="0.25">
      <c r="A4882" t="s">
        <v>22735</v>
      </c>
      <c r="B4882" s="2">
        <v>43521</v>
      </c>
      <c r="C4882" t="s">
        <v>63</v>
      </c>
      <c r="D4882" s="3">
        <v>43472.385597696761</v>
      </c>
      <c r="E4882" t="s">
        <v>117</v>
      </c>
      <c r="H4882" t="s">
        <v>22736</v>
      </c>
      <c r="I4882" t="s">
        <v>22737</v>
      </c>
      <c r="J4882" t="s">
        <v>22738</v>
      </c>
      <c r="L4882" t="s">
        <v>22739</v>
      </c>
      <c r="M4882" t="s">
        <v>783</v>
      </c>
      <c r="N4882">
        <v>44857</v>
      </c>
      <c r="O4882" t="s">
        <v>70</v>
      </c>
      <c r="Q4882" t="s">
        <v>22740</v>
      </c>
      <c r="S4882" t="s">
        <v>82</v>
      </c>
      <c r="U4882" t="s">
        <v>92</v>
      </c>
      <c r="X4882" t="s">
        <v>1500</v>
      </c>
      <c r="Y4882" t="str">
        <f>"35-2014"</f>
        <v>35-2014</v>
      </c>
      <c r="Z4882" t="s">
        <v>301</v>
      </c>
      <c r="AA4882">
        <v>722511</v>
      </c>
      <c r="AB4882">
        <v>4</v>
      </c>
      <c r="AD4882" t="s">
        <v>79</v>
      </c>
      <c r="AE4882" t="s">
        <v>95</v>
      </c>
      <c r="AF4882">
        <v>40</v>
      </c>
      <c r="AG4882" s="4">
        <v>0.41666666666666669</v>
      </c>
      <c r="AH4882" s="4">
        <v>0.75</v>
      </c>
      <c r="AI4882" s="5">
        <v>11.21</v>
      </c>
      <c r="AJ4882">
        <v>16.82</v>
      </c>
      <c r="AL4882" t="s">
        <v>81</v>
      </c>
      <c r="AM4882" t="s">
        <v>82</v>
      </c>
      <c r="AO4882" t="s">
        <v>83</v>
      </c>
      <c r="AR4882" t="s">
        <v>82</v>
      </c>
      <c r="AT4882" t="s">
        <v>82</v>
      </c>
      <c r="AW4882" t="s">
        <v>82</v>
      </c>
      <c r="AY4882" t="s">
        <v>1361</v>
      </c>
      <c r="AZ4882" t="s">
        <v>20045</v>
      </c>
      <c r="BA4882" t="s">
        <v>783</v>
      </c>
      <c r="BB4882">
        <v>44857</v>
      </c>
      <c r="BC4882" t="s">
        <v>87</v>
      </c>
      <c r="BH4882" t="s">
        <v>22741</v>
      </c>
      <c r="BI4882" t="s">
        <v>130</v>
      </c>
      <c r="BJ4882">
        <v>341924735</v>
      </c>
    </row>
    <row r="4883" spans="1:62" x14ac:dyDescent="0.25">
      <c r="A4883" t="s">
        <v>22766</v>
      </c>
      <c r="B4883" s="2">
        <v>43521</v>
      </c>
      <c r="C4883" t="s">
        <v>63</v>
      </c>
      <c r="D4883" s="3">
        <v>43472.385983726854</v>
      </c>
      <c r="E4883" t="s">
        <v>64</v>
      </c>
      <c r="F4883" s="2">
        <v>43556</v>
      </c>
      <c r="G4883" s="2">
        <v>43800</v>
      </c>
      <c r="H4883" t="s">
        <v>20912</v>
      </c>
      <c r="J4883" t="s">
        <v>20913</v>
      </c>
      <c r="L4883" t="s">
        <v>20914</v>
      </c>
      <c r="M4883" t="s">
        <v>1064</v>
      </c>
      <c r="N4883">
        <v>38555</v>
      </c>
      <c r="O4883" t="s">
        <v>70</v>
      </c>
      <c r="Q4883" t="s">
        <v>20915</v>
      </c>
      <c r="S4883" t="s">
        <v>72</v>
      </c>
      <c r="T4883" t="s">
        <v>651</v>
      </c>
      <c r="U4883" t="s">
        <v>652</v>
      </c>
      <c r="V4883" t="s">
        <v>653</v>
      </c>
      <c r="W4883" t="s">
        <v>207</v>
      </c>
      <c r="X4883" t="s">
        <v>1427</v>
      </c>
      <c r="Y4883" t="str">
        <f>"37-2012"</f>
        <v>37-2012</v>
      </c>
      <c r="Z4883" t="s">
        <v>373</v>
      </c>
      <c r="AA4883">
        <v>561720</v>
      </c>
      <c r="AB4883">
        <v>18</v>
      </c>
      <c r="AC4883">
        <v>18</v>
      </c>
      <c r="AD4883" t="s">
        <v>79</v>
      </c>
      <c r="AE4883" t="s">
        <v>95</v>
      </c>
      <c r="AF4883">
        <v>35</v>
      </c>
      <c r="AG4883" s="4">
        <v>0.375</v>
      </c>
      <c r="AH4883" s="4">
        <v>0.66666666666666663</v>
      </c>
      <c r="AI4883" s="5">
        <v>10.029999999999999</v>
      </c>
      <c r="AJ4883">
        <v>15.05</v>
      </c>
      <c r="AL4883" t="s">
        <v>81</v>
      </c>
      <c r="AM4883" t="s">
        <v>82</v>
      </c>
      <c r="AO4883" t="s">
        <v>83</v>
      </c>
      <c r="AR4883" t="s">
        <v>82</v>
      </c>
      <c r="AT4883" t="s">
        <v>82</v>
      </c>
      <c r="AW4883" t="s">
        <v>72</v>
      </c>
      <c r="AX4883">
        <v>3</v>
      </c>
      <c r="AY4883" t="s">
        <v>8139</v>
      </c>
      <c r="AZ4883" t="s">
        <v>13583</v>
      </c>
      <c r="BA4883" t="s">
        <v>844</v>
      </c>
      <c r="BB4883">
        <v>60551</v>
      </c>
      <c r="BC4883" t="s">
        <v>87</v>
      </c>
      <c r="BH4883" t="s">
        <v>22767</v>
      </c>
      <c r="BJ4883">
        <v>621206906</v>
      </c>
    </row>
    <row r="4884" spans="1:62" x14ac:dyDescent="0.25">
      <c r="A4884" t="s">
        <v>22807</v>
      </c>
      <c r="B4884" s="2">
        <v>43521</v>
      </c>
      <c r="C4884" t="s">
        <v>63</v>
      </c>
      <c r="D4884" s="3">
        <v>43472.388550381947</v>
      </c>
      <c r="E4884" t="s">
        <v>64</v>
      </c>
      <c r="F4884" s="2">
        <v>43556</v>
      </c>
      <c r="G4884" s="2">
        <v>43814</v>
      </c>
      <c r="H4884" t="s">
        <v>22808</v>
      </c>
      <c r="I4884" t="s">
        <v>22809</v>
      </c>
      <c r="J4884" t="s">
        <v>22810</v>
      </c>
      <c r="L4884" t="s">
        <v>5451</v>
      </c>
      <c r="M4884" t="s">
        <v>207</v>
      </c>
      <c r="N4884">
        <v>2539</v>
      </c>
      <c r="O4884" t="s">
        <v>70</v>
      </c>
      <c r="Q4884" t="s">
        <v>22811</v>
      </c>
      <c r="S4884" t="s">
        <v>72</v>
      </c>
      <c r="T4884" t="s">
        <v>651</v>
      </c>
      <c r="U4884" t="s">
        <v>652</v>
      </c>
      <c r="V4884" t="s">
        <v>653</v>
      </c>
      <c r="W4884" t="s">
        <v>207</v>
      </c>
      <c r="X4884" t="s">
        <v>1982</v>
      </c>
      <c r="Y4884" t="str">
        <f>"43-4081"</f>
        <v>43-4081</v>
      </c>
      <c r="Z4884" t="s">
        <v>1983</v>
      </c>
      <c r="AA4884">
        <v>721110</v>
      </c>
      <c r="AB4884">
        <v>1</v>
      </c>
      <c r="AC4884">
        <v>1</v>
      </c>
      <c r="AD4884" t="s">
        <v>79</v>
      </c>
      <c r="AE4884" t="s">
        <v>80</v>
      </c>
      <c r="AF4884">
        <v>40</v>
      </c>
      <c r="AG4884" s="4">
        <v>0.375</v>
      </c>
      <c r="AH4884" s="4">
        <v>0.70833333333333337</v>
      </c>
      <c r="AI4884" s="5">
        <v>15.04</v>
      </c>
      <c r="AJ4884">
        <v>22.56</v>
      </c>
      <c r="AL4884" t="s">
        <v>81</v>
      </c>
      <c r="AM4884" t="s">
        <v>82</v>
      </c>
      <c r="AO4884" t="s">
        <v>83</v>
      </c>
      <c r="AR4884" t="s">
        <v>82</v>
      </c>
      <c r="AT4884" t="s">
        <v>82</v>
      </c>
      <c r="AW4884" t="s">
        <v>72</v>
      </c>
      <c r="AX4884">
        <v>3</v>
      </c>
      <c r="AY4884" t="s">
        <v>5451</v>
      </c>
      <c r="AZ4884" t="s">
        <v>5453</v>
      </c>
      <c r="BA4884" t="s">
        <v>207</v>
      </c>
      <c r="BB4884">
        <v>2539</v>
      </c>
      <c r="BC4884" t="s">
        <v>87</v>
      </c>
      <c r="BH4884" t="s">
        <v>22812</v>
      </c>
      <c r="BJ4884">
        <v>467506566</v>
      </c>
    </row>
    <row r="4885" spans="1:62" x14ac:dyDescent="0.25">
      <c r="A4885" t="s">
        <v>22841</v>
      </c>
      <c r="B4885" s="2">
        <v>43521</v>
      </c>
      <c r="C4885" t="s">
        <v>63</v>
      </c>
      <c r="D4885" s="3">
        <v>43472.387812731482</v>
      </c>
      <c r="E4885" t="s">
        <v>64</v>
      </c>
      <c r="F4885" s="2">
        <v>43556</v>
      </c>
      <c r="G4885" s="2">
        <v>43814</v>
      </c>
      <c r="H4885" t="s">
        <v>22769</v>
      </c>
      <c r="I4885" t="s">
        <v>22770</v>
      </c>
      <c r="J4885" t="s">
        <v>22771</v>
      </c>
      <c r="L4885" t="s">
        <v>5451</v>
      </c>
      <c r="M4885" t="s">
        <v>207</v>
      </c>
      <c r="N4885">
        <v>2539</v>
      </c>
      <c r="O4885" t="s">
        <v>70</v>
      </c>
      <c r="Q4885" t="s">
        <v>22772</v>
      </c>
      <c r="S4885" t="s">
        <v>72</v>
      </c>
      <c r="T4885" t="s">
        <v>651</v>
      </c>
      <c r="U4885" t="s">
        <v>652</v>
      </c>
      <c r="V4885" t="s">
        <v>653</v>
      </c>
      <c r="W4885" t="s">
        <v>207</v>
      </c>
      <c r="X4885" t="s">
        <v>1427</v>
      </c>
      <c r="Y4885" t="str">
        <f>"37-2012"</f>
        <v>37-2012</v>
      </c>
      <c r="Z4885" t="s">
        <v>373</v>
      </c>
      <c r="AA4885">
        <v>721110</v>
      </c>
      <c r="AB4885">
        <v>3</v>
      </c>
      <c r="AC4885">
        <v>3</v>
      </c>
      <c r="AD4885" t="s">
        <v>79</v>
      </c>
      <c r="AE4885" t="s">
        <v>80</v>
      </c>
      <c r="AF4885">
        <v>40</v>
      </c>
      <c r="AG4885" s="4">
        <v>0.375</v>
      </c>
      <c r="AH4885" s="4">
        <v>0.70833333333333337</v>
      </c>
      <c r="AI4885" s="5">
        <v>15.24</v>
      </c>
      <c r="AJ4885">
        <v>22.86</v>
      </c>
      <c r="AK4885">
        <v>23.25</v>
      </c>
      <c r="AL4885" t="s">
        <v>81</v>
      </c>
      <c r="AM4885" t="s">
        <v>82</v>
      </c>
      <c r="AO4885" t="s">
        <v>83</v>
      </c>
      <c r="AP4885" t="s">
        <v>67</v>
      </c>
      <c r="AQ4885" t="s">
        <v>67</v>
      </c>
      <c r="AR4885" t="s">
        <v>82</v>
      </c>
      <c r="AT4885" t="s">
        <v>82</v>
      </c>
      <c r="AW4885" t="s">
        <v>72</v>
      </c>
      <c r="AX4885">
        <v>3</v>
      </c>
      <c r="AY4885" t="s">
        <v>5451</v>
      </c>
      <c r="AZ4885" t="s">
        <v>5453</v>
      </c>
      <c r="BA4885" t="s">
        <v>207</v>
      </c>
      <c r="BB4885">
        <v>2539</v>
      </c>
      <c r="BC4885" t="s">
        <v>87</v>
      </c>
      <c r="BH4885" t="s">
        <v>22771</v>
      </c>
      <c r="BJ4885">
        <v>476776374</v>
      </c>
    </row>
    <row r="4886" spans="1:62" x14ac:dyDescent="0.25">
      <c r="A4886" t="s">
        <v>22848</v>
      </c>
      <c r="B4886" s="2">
        <v>43521</v>
      </c>
      <c r="C4886" t="s">
        <v>63</v>
      </c>
      <c r="D4886" s="3">
        <v>43472.388465625001</v>
      </c>
      <c r="E4886" t="s">
        <v>64</v>
      </c>
      <c r="F4886" s="2">
        <v>43556</v>
      </c>
      <c r="G4886" s="2">
        <v>43813</v>
      </c>
      <c r="H4886" t="s">
        <v>22849</v>
      </c>
      <c r="J4886" t="s">
        <v>22850</v>
      </c>
      <c r="K4886" t="s">
        <v>22851</v>
      </c>
      <c r="L4886" t="s">
        <v>22852</v>
      </c>
      <c r="M4886" t="s">
        <v>136</v>
      </c>
      <c r="N4886">
        <v>21120</v>
      </c>
      <c r="O4886" t="s">
        <v>70</v>
      </c>
      <c r="Q4886" t="s">
        <v>22853</v>
      </c>
      <c r="S4886" t="s">
        <v>72</v>
      </c>
      <c r="T4886" t="s">
        <v>13303</v>
      </c>
      <c r="U4886" t="s">
        <v>3891</v>
      </c>
      <c r="V4886" t="s">
        <v>1757</v>
      </c>
      <c r="W4886" t="s">
        <v>278</v>
      </c>
      <c r="X4886" t="s">
        <v>705</v>
      </c>
      <c r="Y4886" t="str">
        <f>"37-3011"</f>
        <v>37-3011</v>
      </c>
      <c r="Z4886" t="s">
        <v>94</v>
      </c>
      <c r="AA4886">
        <v>561730</v>
      </c>
      <c r="AB4886">
        <v>5</v>
      </c>
      <c r="AC4886">
        <v>5</v>
      </c>
      <c r="AD4886" t="s">
        <v>79</v>
      </c>
      <c r="AE4886" t="s">
        <v>80</v>
      </c>
      <c r="AF4886">
        <v>40</v>
      </c>
      <c r="AG4886" s="4">
        <v>0.3125</v>
      </c>
      <c r="AH4886" s="4">
        <v>0.66666666666666663</v>
      </c>
      <c r="AI4886" s="5">
        <v>14.64</v>
      </c>
      <c r="AJ4886">
        <v>21.96</v>
      </c>
      <c r="AL4886" t="s">
        <v>81</v>
      </c>
      <c r="AM4886" t="s">
        <v>82</v>
      </c>
      <c r="AO4886" t="s">
        <v>83</v>
      </c>
      <c r="AR4886" t="s">
        <v>82</v>
      </c>
      <c r="AT4886" t="s">
        <v>82</v>
      </c>
      <c r="AW4886" t="s">
        <v>72</v>
      </c>
      <c r="AX4886">
        <v>3</v>
      </c>
      <c r="AY4886" t="s">
        <v>22852</v>
      </c>
      <c r="AZ4886" t="s">
        <v>3199</v>
      </c>
      <c r="BA4886" t="s">
        <v>136</v>
      </c>
      <c r="BB4886">
        <v>21120</v>
      </c>
      <c r="BC4886" t="s">
        <v>79</v>
      </c>
      <c r="BH4886" t="s">
        <v>22854</v>
      </c>
      <c r="BJ4886">
        <v>522100347</v>
      </c>
    </row>
    <row r="4887" spans="1:62" x14ac:dyDescent="0.25">
      <c r="A4887" t="s">
        <v>22868</v>
      </c>
      <c r="B4887" s="2">
        <v>43521</v>
      </c>
      <c r="C4887" t="s">
        <v>63</v>
      </c>
      <c r="D4887" s="3">
        <v>43472.388035439813</v>
      </c>
      <c r="E4887" t="s">
        <v>64</v>
      </c>
      <c r="F4887" s="2">
        <v>43556</v>
      </c>
      <c r="G4887" s="2">
        <v>43799</v>
      </c>
      <c r="H4887" t="s">
        <v>22721</v>
      </c>
      <c r="I4887" t="s">
        <v>22722</v>
      </c>
      <c r="J4887" t="s">
        <v>22723</v>
      </c>
      <c r="K4887" t="s">
        <v>22724</v>
      </c>
      <c r="L4887" t="s">
        <v>3108</v>
      </c>
      <c r="M4887" t="s">
        <v>2367</v>
      </c>
      <c r="N4887">
        <v>29928</v>
      </c>
      <c r="O4887" t="s">
        <v>70</v>
      </c>
      <c r="Q4887" t="s">
        <v>22725</v>
      </c>
      <c r="S4887" t="s">
        <v>72</v>
      </c>
      <c r="T4887" t="s">
        <v>102</v>
      </c>
      <c r="U4887" t="s">
        <v>2630</v>
      </c>
      <c r="V4887" t="s">
        <v>2470</v>
      </c>
      <c r="W4887" t="s">
        <v>105</v>
      </c>
      <c r="X4887" t="s">
        <v>22869</v>
      </c>
      <c r="Y4887" t="str">
        <f>"35-9021"</f>
        <v>35-9021</v>
      </c>
      <c r="Z4887" t="s">
        <v>315</v>
      </c>
      <c r="AA4887">
        <v>721110</v>
      </c>
      <c r="AB4887">
        <v>12</v>
      </c>
      <c r="AC4887">
        <v>12</v>
      </c>
      <c r="AD4887" t="s">
        <v>79</v>
      </c>
      <c r="AE4887" t="s">
        <v>95</v>
      </c>
      <c r="AF4887">
        <v>35</v>
      </c>
      <c r="AG4887" s="4">
        <v>0.25</v>
      </c>
      <c r="AH4887" s="4">
        <v>0.58333333333333337</v>
      </c>
      <c r="AI4887" s="6">
        <v>10</v>
      </c>
      <c r="AJ4887">
        <v>15</v>
      </c>
      <c r="AK4887">
        <v>15</v>
      </c>
      <c r="AL4887" t="s">
        <v>81</v>
      </c>
      <c r="AM4887" t="s">
        <v>82</v>
      </c>
      <c r="AO4887" t="s">
        <v>83</v>
      </c>
      <c r="AR4887" t="s">
        <v>82</v>
      </c>
      <c r="AT4887" t="s">
        <v>82</v>
      </c>
      <c r="AW4887" t="s">
        <v>72</v>
      </c>
      <c r="AX4887">
        <v>3</v>
      </c>
      <c r="AY4887" t="s">
        <v>3110</v>
      </c>
      <c r="AZ4887" t="s">
        <v>3111</v>
      </c>
      <c r="BA4887" t="s">
        <v>2367</v>
      </c>
      <c r="BB4887">
        <v>29928</v>
      </c>
      <c r="BC4887" t="s">
        <v>87</v>
      </c>
      <c r="BH4887" t="s">
        <v>22726</v>
      </c>
      <c r="BJ4887">
        <v>721595892</v>
      </c>
    </row>
    <row r="4888" spans="1:62" x14ac:dyDescent="0.25">
      <c r="A4888" t="s">
        <v>22870</v>
      </c>
      <c r="B4888" s="2">
        <v>43521</v>
      </c>
      <c r="C4888" t="s">
        <v>63</v>
      </c>
      <c r="D4888" s="3">
        <v>43472.38808931713</v>
      </c>
      <c r="E4888" t="s">
        <v>64</v>
      </c>
      <c r="F4888" s="2">
        <v>43556</v>
      </c>
      <c r="G4888" s="2">
        <v>43800</v>
      </c>
      <c r="H4888" t="s">
        <v>20912</v>
      </c>
      <c r="J4888" t="s">
        <v>20913</v>
      </c>
      <c r="L4888" t="s">
        <v>20914</v>
      </c>
      <c r="M4888" t="s">
        <v>1064</v>
      </c>
      <c r="N4888">
        <v>38555</v>
      </c>
      <c r="O4888" t="s">
        <v>70</v>
      </c>
      <c r="Q4888" t="s">
        <v>20915</v>
      </c>
      <c r="S4888" t="s">
        <v>72</v>
      </c>
      <c r="T4888" t="s">
        <v>651</v>
      </c>
      <c r="U4888" t="s">
        <v>652</v>
      </c>
      <c r="V4888" t="s">
        <v>653</v>
      </c>
      <c r="W4888" t="s">
        <v>207</v>
      </c>
      <c r="X4888" t="s">
        <v>1427</v>
      </c>
      <c r="Y4888" t="str">
        <f>"37-2012"</f>
        <v>37-2012</v>
      </c>
      <c r="Z4888" t="s">
        <v>373</v>
      </c>
      <c r="AA4888">
        <v>561720</v>
      </c>
      <c r="AB4888">
        <v>20</v>
      </c>
      <c r="AC4888">
        <v>20</v>
      </c>
      <c r="AD4888" t="s">
        <v>79</v>
      </c>
      <c r="AE4888" t="s">
        <v>95</v>
      </c>
      <c r="AF4888">
        <v>35</v>
      </c>
      <c r="AG4888" s="4">
        <v>0.375</v>
      </c>
      <c r="AH4888" s="4">
        <v>0.66666666666666663</v>
      </c>
      <c r="AI4888" s="5">
        <v>11.86</v>
      </c>
      <c r="AJ4888">
        <v>17.79</v>
      </c>
      <c r="AL4888" t="s">
        <v>81</v>
      </c>
      <c r="AM4888" t="s">
        <v>82</v>
      </c>
      <c r="AO4888" t="s">
        <v>83</v>
      </c>
      <c r="AR4888" t="s">
        <v>82</v>
      </c>
      <c r="AT4888" t="s">
        <v>82</v>
      </c>
      <c r="AW4888" t="s">
        <v>72</v>
      </c>
      <c r="AX4888">
        <v>3</v>
      </c>
      <c r="AY4888" t="s">
        <v>4718</v>
      </c>
      <c r="AZ4888" t="s">
        <v>4720</v>
      </c>
      <c r="BA4888" t="s">
        <v>774</v>
      </c>
      <c r="BB4888">
        <v>81147</v>
      </c>
      <c r="BC4888" t="s">
        <v>79</v>
      </c>
      <c r="BH4888" t="s">
        <v>22871</v>
      </c>
      <c r="BJ4888">
        <v>621206906</v>
      </c>
    </row>
    <row r="4889" spans="1:62" x14ac:dyDescent="0.25">
      <c r="A4889" t="s">
        <v>22893</v>
      </c>
      <c r="B4889" s="2">
        <v>43521</v>
      </c>
      <c r="C4889" t="s">
        <v>63</v>
      </c>
      <c r="D4889" s="3">
        <v>43472.387819560186</v>
      </c>
      <c r="E4889" t="s">
        <v>64</v>
      </c>
      <c r="F4889" s="2">
        <v>43556</v>
      </c>
      <c r="G4889" s="2">
        <v>43784</v>
      </c>
      <c r="H4889" t="s">
        <v>5415</v>
      </c>
      <c r="I4889" t="s">
        <v>67</v>
      </c>
      <c r="J4889" t="s">
        <v>5416</v>
      </c>
      <c r="K4889" t="s">
        <v>67</v>
      </c>
      <c r="L4889" t="s">
        <v>4124</v>
      </c>
      <c r="M4889" t="s">
        <v>745</v>
      </c>
      <c r="N4889">
        <v>66214</v>
      </c>
      <c r="O4889" t="s">
        <v>70</v>
      </c>
      <c r="P4889" t="s">
        <v>67</v>
      </c>
      <c r="Q4889" t="s">
        <v>5417</v>
      </c>
      <c r="R4889">
        <v>232</v>
      </c>
      <c r="S4889" t="s">
        <v>72</v>
      </c>
      <c r="T4889" t="s">
        <v>651</v>
      </c>
      <c r="U4889" t="s">
        <v>652</v>
      </c>
      <c r="V4889" t="s">
        <v>653</v>
      </c>
      <c r="W4889" t="s">
        <v>207</v>
      </c>
      <c r="X4889" t="s">
        <v>5418</v>
      </c>
      <c r="Y4889" t="str">
        <f>"39-9032"</f>
        <v>39-9032</v>
      </c>
      <c r="Z4889" t="s">
        <v>5419</v>
      </c>
      <c r="AA4889">
        <v>61162</v>
      </c>
      <c r="AB4889">
        <v>21</v>
      </c>
      <c r="AC4889">
        <v>21</v>
      </c>
      <c r="AD4889" t="s">
        <v>79</v>
      </c>
      <c r="AE4889" t="s">
        <v>80</v>
      </c>
      <c r="AF4889">
        <v>35</v>
      </c>
      <c r="AG4889" s="4">
        <v>0.58333333333333337</v>
      </c>
      <c r="AH4889" s="4">
        <v>0.875</v>
      </c>
      <c r="AI4889" s="5">
        <v>12.92</v>
      </c>
      <c r="AL4889" t="s">
        <v>81</v>
      </c>
      <c r="AM4889" t="s">
        <v>82</v>
      </c>
      <c r="AO4889" t="s">
        <v>5127</v>
      </c>
      <c r="AP4889" t="s">
        <v>67</v>
      </c>
      <c r="AQ4889" t="s">
        <v>5420</v>
      </c>
      <c r="AR4889" t="s">
        <v>82</v>
      </c>
      <c r="AT4889" t="s">
        <v>82</v>
      </c>
      <c r="AW4889" t="s">
        <v>82</v>
      </c>
      <c r="AY4889" t="s">
        <v>16405</v>
      </c>
      <c r="AZ4889" t="s">
        <v>16406</v>
      </c>
      <c r="BA4889" t="s">
        <v>844</v>
      </c>
      <c r="BB4889">
        <v>60540</v>
      </c>
      <c r="BC4889" t="s">
        <v>79</v>
      </c>
      <c r="BH4889" t="s">
        <v>22894</v>
      </c>
      <c r="BI4889" t="s">
        <v>22895</v>
      </c>
      <c r="BJ4889">
        <v>742852234</v>
      </c>
    </row>
    <row r="4890" spans="1:62" x14ac:dyDescent="0.25">
      <c r="A4890" t="s">
        <v>22896</v>
      </c>
      <c r="B4890" s="2">
        <v>43521</v>
      </c>
      <c r="C4890" t="s">
        <v>63</v>
      </c>
      <c r="D4890" s="3">
        <v>43472.386730879633</v>
      </c>
      <c r="E4890" t="s">
        <v>64</v>
      </c>
      <c r="F4890" s="2">
        <v>43556</v>
      </c>
      <c r="G4890" s="2">
        <v>43799</v>
      </c>
      <c r="H4890" t="s">
        <v>22721</v>
      </c>
      <c r="I4890" t="s">
        <v>22722</v>
      </c>
      <c r="J4890" t="s">
        <v>22723</v>
      </c>
      <c r="K4890" t="s">
        <v>22724</v>
      </c>
      <c r="L4890" t="s">
        <v>3108</v>
      </c>
      <c r="M4890" t="s">
        <v>2367</v>
      </c>
      <c r="N4890">
        <v>29928</v>
      </c>
      <c r="O4890" t="s">
        <v>70</v>
      </c>
      <c r="Q4890" t="s">
        <v>22725</v>
      </c>
      <c r="S4890" t="s">
        <v>72</v>
      </c>
      <c r="T4890" t="s">
        <v>102</v>
      </c>
      <c r="U4890" t="s">
        <v>2630</v>
      </c>
      <c r="V4890" t="s">
        <v>2470</v>
      </c>
      <c r="W4890" t="s">
        <v>105</v>
      </c>
      <c r="X4890" t="s">
        <v>1844</v>
      </c>
      <c r="Y4890" t="str">
        <f>"35-2014"</f>
        <v>35-2014</v>
      </c>
      <c r="Z4890" t="s">
        <v>301</v>
      </c>
      <c r="AA4890">
        <v>721110</v>
      </c>
      <c r="AB4890">
        <v>16</v>
      </c>
      <c r="AC4890">
        <v>16</v>
      </c>
      <c r="AD4890" t="s">
        <v>79</v>
      </c>
      <c r="AE4890" t="s">
        <v>95</v>
      </c>
      <c r="AF4890">
        <v>35</v>
      </c>
      <c r="AG4890" s="4">
        <v>0.25</v>
      </c>
      <c r="AH4890" s="4">
        <v>0.58333333333333337</v>
      </c>
      <c r="AI4890" s="5">
        <v>12.41</v>
      </c>
      <c r="AJ4890">
        <v>18.62</v>
      </c>
      <c r="AK4890">
        <v>18.62</v>
      </c>
      <c r="AL4890" t="s">
        <v>81</v>
      </c>
      <c r="AM4890" t="s">
        <v>82</v>
      </c>
      <c r="AO4890" t="s">
        <v>213</v>
      </c>
      <c r="AR4890" t="s">
        <v>82</v>
      </c>
      <c r="AT4890" t="s">
        <v>82</v>
      </c>
      <c r="AW4890" t="s">
        <v>72</v>
      </c>
      <c r="AX4890">
        <v>6</v>
      </c>
      <c r="AY4890" t="s">
        <v>3110</v>
      </c>
      <c r="AZ4890" t="s">
        <v>3111</v>
      </c>
      <c r="BA4890" t="s">
        <v>2367</v>
      </c>
      <c r="BB4890">
        <v>29928</v>
      </c>
      <c r="BC4890" t="s">
        <v>87</v>
      </c>
      <c r="BH4890" t="s">
        <v>22726</v>
      </c>
      <c r="BJ4890">
        <v>721595892</v>
      </c>
    </row>
    <row r="4891" spans="1:62" x14ac:dyDescent="0.25">
      <c r="A4891" t="s">
        <v>22986</v>
      </c>
      <c r="B4891" s="2">
        <v>43521</v>
      </c>
      <c r="C4891" t="s">
        <v>63</v>
      </c>
      <c r="D4891" s="3">
        <v>43472.387485358799</v>
      </c>
      <c r="E4891" t="s">
        <v>64</v>
      </c>
      <c r="F4891" s="2">
        <v>43556</v>
      </c>
      <c r="G4891" s="2">
        <v>43799</v>
      </c>
      <c r="H4891" t="s">
        <v>22721</v>
      </c>
      <c r="I4891" t="s">
        <v>22722</v>
      </c>
      <c r="J4891" t="s">
        <v>22723</v>
      </c>
      <c r="K4891" t="s">
        <v>22724</v>
      </c>
      <c r="L4891" t="s">
        <v>3108</v>
      </c>
      <c r="M4891" t="s">
        <v>2367</v>
      </c>
      <c r="N4891">
        <v>29928</v>
      </c>
      <c r="O4891" t="s">
        <v>70</v>
      </c>
      <c r="Q4891" t="s">
        <v>22725</v>
      </c>
      <c r="S4891" t="s">
        <v>72</v>
      </c>
      <c r="T4891" t="s">
        <v>102</v>
      </c>
      <c r="U4891" t="s">
        <v>2630</v>
      </c>
      <c r="V4891" t="s">
        <v>2470</v>
      </c>
      <c r="W4891" t="s">
        <v>105</v>
      </c>
      <c r="X4891" t="s">
        <v>14830</v>
      </c>
      <c r="Y4891" t="str">
        <f>"35-9011"</f>
        <v>35-9011</v>
      </c>
      <c r="Z4891" t="s">
        <v>1925</v>
      </c>
      <c r="AA4891">
        <v>721110</v>
      </c>
      <c r="AB4891">
        <v>14</v>
      </c>
      <c r="AC4891">
        <v>14</v>
      </c>
      <c r="AD4891" t="s">
        <v>79</v>
      </c>
      <c r="AE4891" t="s">
        <v>95</v>
      </c>
      <c r="AF4891">
        <v>35</v>
      </c>
      <c r="AG4891" s="4">
        <v>0.29166666666666669</v>
      </c>
      <c r="AH4891" s="4">
        <v>0.625</v>
      </c>
      <c r="AI4891" s="5">
        <v>9.61</v>
      </c>
      <c r="AJ4891">
        <v>14.42</v>
      </c>
      <c r="AK4891">
        <v>14.42</v>
      </c>
      <c r="AL4891" t="s">
        <v>81</v>
      </c>
      <c r="AM4891" t="s">
        <v>82</v>
      </c>
      <c r="AO4891" t="s">
        <v>83</v>
      </c>
      <c r="AR4891" t="s">
        <v>82</v>
      </c>
      <c r="AT4891" t="s">
        <v>82</v>
      </c>
      <c r="AW4891" t="s">
        <v>72</v>
      </c>
      <c r="AX4891">
        <v>3</v>
      </c>
      <c r="AY4891" t="s">
        <v>3110</v>
      </c>
      <c r="AZ4891" t="s">
        <v>3111</v>
      </c>
      <c r="BA4891" t="s">
        <v>2367</v>
      </c>
      <c r="BB4891">
        <v>29928</v>
      </c>
      <c r="BC4891" t="s">
        <v>87</v>
      </c>
      <c r="BH4891" t="s">
        <v>22726</v>
      </c>
      <c r="BJ4891">
        <v>721595892</v>
      </c>
    </row>
    <row r="4892" spans="1:62" x14ac:dyDescent="0.25">
      <c r="A4892" t="s">
        <v>22988</v>
      </c>
      <c r="B4892" s="2">
        <v>43521</v>
      </c>
      <c r="C4892" t="s">
        <v>63</v>
      </c>
      <c r="D4892" s="3">
        <v>43472.389289618055</v>
      </c>
      <c r="E4892" t="s">
        <v>64</v>
      </c>
      <c r="F4892" s="2">
        <v>43556</v>
      </c>
      <c r="G4892" s="2">
        <v>43814</v>
      </c>
      <c r="H4892" t="s">
        <v>22808</v>
      </c>
      <c r="I4892" t="s">
        <v>22809</v>
      </c>
      <c r="J4892" t="s">
        <v>22810</v>
      </c>
      <c r="L4892" t="s">
        <v>5451</v>
      </c>
      <c r="M4892" t="s">
        <v>207</v>
      </c>
      <c r="N4892">
        <v>2539</v>
      </c>
      <c r="O4892" t="s">
        <v>70</v>
      </c>
      <c r="Q4892" t="s">
        <v>22811</v>
      </c>
      <c r="S4892" t="s">
        <v>72</v>
      </c>
      <c r="T4892" t="s">
        <v>651</v>
      </c>
      <c r="U4892" t="s">
        <v>652</v>
      </c>
      <c r="V4892" t="s">
        <v>653</v>
      </c>
      <c r="W4892" t="s">
        <v>207</v>
      </c>
      <c r="X4892" t="s">
        <v>1500</v>
      </c>
      <c r="Y4892" t="str">
        <f>"35-2014"</f>
        <v>35-2014</v>
      </c>
      <c r="Z4892" t="s">
        <v>301</v>
      </c>
      <c r="AA4892">
        <v>721110</v>
      </c>
      <c r="AB4892">
        <v>1</v>
      </c>
      <c r="AC4892">
        <v>1</v>
      </c>
      <c r="AD4892" t="s">
        <v>79</v>
      </c>
      <c r="AE4892" t="s">
        <v>80</v>
      </c>
      <c r="AF4892">
        <v>35</v>
      </c>
      <c r="AG4892" s="4">
        <v>0.375</v>
      </c>
      <c r="AH4892" s="4">
        <v>0.66666666666666663</v>
      </c>
      <c r="AI4892" s="5">
        <v>14.49</v>
      </c>
      <c r="AJ4892">
        <v>21.74</v>
      </c>
      <c r="AL4892" t="s">
        <v>81</v>
      </c>
      <c r="AM4892" t="s">
        <v>82</v>
      </c>
      <c r="AO4892" t="s">
        <v>83</v>
      </c>
      <c r="AR4892" t="s">
        <v>82</v>
      </c>
      <c r="AT4892" t="s">
        <v>82</v>
      </c>
      <c r="AW4892" t="s">
        <v>72</v>
      </c>
      <c r="AX4892">
        <v>6</v>
      </c>
      <c r="AY4892" t="s">
        <v>5451</v>
      </c>
      <c r="AZ4892" t="s">
        <v>5453</v>
      </c>
      <c r="BA4892" t="s">
        <v>207</v>
      </c>
      <c r="BB4892">
        <v>2539</v>
      </c>
      <c r="BC4892" t="s">
        <v>87</v>
      </c>
      <c r="BH4892" t="s">
        <v>22812</v>
      </c>
      <c r="BJ4892">
        <v>467506566</v>
      </c>
    </row>
    <row r="4893" spans="1:62" x14ac:dyDescent="0.25">
      <c r="A4893" t="s">
        <v>23010</v>
      </c>
      <c r="B4893" s="2">
        <v>43521</v>
      </c>
      <c r="C4893" t="s">
        <v>63</v>
      </c>
      <c r="D4893" s="3">
        <v>43472.391376180552</v>
      </c>
      <c r="E4893" t="s">
        <v>64</v>
      </c>
      <c r="F4893" s="2">
        <v>43556</v>
      </c>
      <c r="G4893" s="2">
        <v>43800</v>
      </c>
      <c r="H4893" t="s">
        <v>23011</v>
      </c>
      <c r="J4893" t="s">
        <v>23012</v>
      </c>
      <c r="L4893" t="s">
        <v>23013</v>
      </c>
      <c r="M4893" t="s">
        <v>147</v>
      </c>
      <c r="N4893">
        <v>19040</v>
      </c>
      <c r="O4893" t="s">
        <v>70</v>
      </c>
      <c r="Q4893" t="s">
        <v>23014</v>
      </c>
      <c r="S4893" t="s">
        <v>72</v>
      </c>
      <c r="T4893" t="s">
        <v>13303</v>
      </c>
      <c r="U4893" t="s">
        <v>5811</v>
      </c>
      <c r="V4893" t="s">
        <v>1757</v>
      </c>
      <c r="W4893" t="s">
        <v>278</v>
      </c>
      <c r="X4893" t="s">
        <v>106</v>
      </c>
      <c r="Y4893" t="str">
        <f>"37-3011"</f>
        <v>37-3011</v>
      </c>
      <c r="Z4893" t="s">
        <v>94</v>
      </c>
      <c r="AA4893">
        <v>561730</v>
      </c>
      <c r="AB4893">
        <v>10</v>
      </c>
      <c r="AC4893">
        <v>10</v>
      </c>
      <c r="AD4893" t="s">
        <v>79</v>
      </c>
      <c r="AE4893" t="s">
        <v>80</v>
      </c>
      <c r="AF4893">
        <v>40</v>
      </c>
      <c r="AG4893" s="4">
        <v>0.29166666666666669</v>
      </c>
      <c r="AH4893" s="4">
        <v>0.64583333333333337</v>
      </c>
      <c r="AI4893" s="5">
        <v>15.35</v>
      </c>
      <c r="AJ4893">
        <v>23.03</v>
      </c>
      <c r="AL4893" t="s">
        <v>81</v>
      </c>
      <c r="AM4893" t="s">
        <v>82</v>
      </c>
      <c r="AO4893" t="s">
        <v>83</v>
      </c>
      <c r="AP4893" t="s">
        <v>67</v>
      </c>
      <c r="AQ4893" t="s">
        <v>67</v>
      </c>
      <c r="AR4893" t="s">
        <v>82</v>
      </c>
      <c r="AT4893" t="s">
        <v>82</v>
      </c>
      <c r="AW4893" t="s">
        <v>82</v>
      </c>
      <c r="AY4893" t="s">
        <v>23015</v>
      </c>
      <c r="AZ4893" t="s">
        <v>1521</v>
      </c>
      <c r="BA4893" t="s">
        <v>147</v>
      </c>
      <c r="BB4893">
        <v>18956</v>
      </c>
      <c r="BC4893" t="s">
        <v>79</v>
      </c>
      <c r="BH4893" t="s">
        <v>23016</v>
      </c>
      <c r="BJ4893">
        <v>232485262</v>
      </c>
    </row>
    <row r="4894" spans="1:62" x14ac:dyDescent="0.25">
      <c r="A4894" t="s">
        <v>23022</v>
      </c>
      <c r="B4894" s="2">
        <v>43521</v>
      </c>
      <c r="C4894" t="s">
        <v>63</v>
      </c>
      <c r="D4894" s="3">
        <v>43472.388433298613</v>
      </c>
      <c r="E4894" t="s">
        <v>64</v>
      </c>
      <c r="F4894" s="2">
        <v>43556</v>
      </c>
      <c r="G4894" s="2">
        <v>43779</v>
      </c>
      <c r="H4894" t="s">
        <v>5415</v>
      </c>
      <c r="I4894" t="s">
        <v>67</v>
      </c>
      <c r="J4894" t="s">
        <v>5416</v>
      </c>
      <c r="K4894" t="s">
        <v>67</v>
      </c>
      <c r="L4894" t="s">
        <v>4124</v>
      </c>
      <c r="M4894" t="s">
        <v>745</v>
      </c>
      <c r="N4894">
        <v>66214</v>
      </c>
      <c r="O4894" t="s">
        <v>70</v>
      </c>
      <c r="P4894" t="s">
        <v>67</v>
      </c>
      <c r="Q4894" t="s">
        <v>5417</v>
      </c>
      <c r="R4894">
        <v>232</v>
      </c>
      <c r="S4894" t="s">
        <v>72</v>
      </c>
      <c r="T4894" t="s">
        <v>651</v>
      </c>
      <c r="U4894" t="s">
        <v>652</v>
      </c>
      <c r="V4894" t="s">
        <v>653</v>
      </c>
      <c r="W4894" t="s">
        <v>207</v>
      </c>
      <c r="X4894" t="s">
        <v>5418</v>
      </c>
      <c r="Y4894" t="str">
        <f>"39-9032"</f>
        <v>39-9032</v>
      </c>
      <c r="Z4894" t="s">
        <v>5419</v>
      </c>
      <c r="AA4894">
        <v>61162</v>
      </c>
      <c r="AB4894">
        <v>1</v>
      </c>
      <c r="AC4894">
        <v>1</v>
      </c>
      <c r="AD4894" t="s">
        <v>79</v>
      </c>
      <c r="AE4894" t="s">
        <v>80</v>
      </c>
      <c r="AF4894">
        <v>35</v>
      </c>
      <c r="AG4894" s="4">
        <v>0.58333333333333337</v>
      </c>
      <c r="AH4894" s="4">
        <v>0.875</v>
      </c>
      <c r="AI4894" s="5">
        <v>13.71</v>
      </c>
      <c r="AL4894" t="s">
        <v>81</v>
      </c>
      <c r="AM4894" t="s">
        <v>82</v>
      </c>
      <c r="AO4894" t="s">
        <v>5127</v>
      </c>
      <c r="AP4894" t="s">
        <v>67</v>
      </c>
      <c r="AQ4894" t="s">
        <v>5420</v>
      </c>
      <c r="AR4894" t="s">
        <v>82</v>
      </c>
      <c r="AT4894" t="s">
        <v>82</v>
      </c>
      <c r="AW4894" t="s">
        <v>82</v>
      </c>
      <c r="AY4894" t="s">
        <v>4750</v>
      </c>
      <c r="AZ4894" t="s">
        <v>4003</v>
      </c>
      <c r="BA4894" t="s">
        <v>2356</v>
      </c>
      <c r="BB4894">
        <v>68521</v>
      </c>
      <c r="BC4894" t="s">
        <v>79</v>
      </c>
      <c r="BH4894" t="s">
        <v>23023</v>
      </c>
      <c r="BI4894" t="s">
        <v>23024</v>
      </c>
      <c r="BJ4894">
        <v>742852234</v>
      </c>
    </row>
    <row r="4895" spans="1:62" x14ac:dyDescent="0.25">
      <c r="A4895" t="s">
        <v>23123</v>
      </c>
      <c r="B4895" s="2">
        <v>43521</v>
      </c>
      <c r="C4895" t="s">
        <v>63</v>
      </c>
      <c r="D4895" s="3">
        <v>43472.388491712962</v>
      </c>
      <c r="E4895" t="s">
        <v>1763</v>
      </c>
      <c r="F4895" s="2">
        <v>43556</v>
      </c>
      <c r="G4895" s="2">
        <v>43800</v>
      </c>
      <c r="H4895" t="s">
        <v>23124</v>
      </c>
      <c r="I4895" t="s">
        <v>23125</v>
      </c>
      <c r="J4895" t="s">
        <v>23126</v>
      </c>
      <c r="L4895" t="s">
        <v>5817</v>
      </c>
      <c r="M4895" t="s">
        <v>1101</v>
      </c>
      <c r="N4895">
        <v>5672</v>
      </c>
      <c r="O4895" t="s">
        <v>70</v>
      </c>
      <c r="Q4895" t="s">
        <v>23127</v>
      </c>
      <c r="S4895" t="s">
        <v>72</v>
      </c>
      <c r="T4895" t="s">
        <v>651</v>
      </c>
      <c r="U4895" t="s">
        <v>652</v>
      </c>
      <c r="V4895" t="s">
        <v>653</v>
      </c>
      <c r="W4895" t="s">
        <v>207</v>
      </c>
      <c r="X4895" t="s">
        <v>1427</v>
      </c>
      <c r="Y4895" t="str">
        <f>"37-2012"</f>
        <v>37-2012</v>
      </c>
      <c r="Z4895" t="s">
        <v>373</v>
      </c>
      <c r="AA4895">
        <v>721110</v>
      </c>
      <c r="AB4895">
        <v>3</v>
      </c>
      <c r="AC4895">
        <v>3</v>
      </c>
      <c r="AD4895" t="s">
        <v>79</v>
      </c>
      <c r="AE4895" t="s">
        <v>95</v>
      </c>
      <c r="AF4895">
        <v>40</v>
      </c>
      <c r="AG4895" s="4">
        <v>0.375</v>
      </c>
      <c r="AH4895" s="4">
        <v>0.70833333333333337</v>
      </c>
      <c r="AI4895" s="5">
        <v>12.4</v>
      </c>
      <c r="AJ4895">
        <v>18.600000000000001</v>
      </c>
      <c r="AL4895" t="s">
        <v>81</v>
      </c>
      <c r="AM4895" t="s">
        <v>82</v>
      </c>
      <c r="AO4895" t="s">
        <v>83</v>
      </c>
      <c r="AR4895" t="s">
        <v>82</v>
      </c>
      <c r="AT4895" t="s">
        <v>82</v>
      </c>
      <c r="AW4895" t="s">
        <v>72</v>
      </c>
      <c r="AX4895">
        <v>3</v>
      </c>
      <c r="AY4895" t="s">
        <v>5817</v>
      </c>
      <c r="AZ4895" t="s">
        <v>23128</v>
      </c>
      <c r="BA4895" t="s">
        <v>1101</v>
      </c>
      <c r="BB4895">
        <v>5672</v>
      </c>
      <c r="BC4895" t="s">
        <v>87</v>
      </c>
      <c r="BH4895" t="s">
        <v>23126</v>
      </c>
      <c r="BJ4895">
        <v>472963133</v>
      </c>
    </row>
    <row r="4896" spans="1:62" x14ac:dyDescent="0.25">
      <c r="A4896" t="s">
        <v>23135</v>
      </c>
      <c r="B4896" s="2">
        <v>43521</v>
      </c>
      <c r="C4896" t="s">
        <v>63</v>
      </c>
      <c r="D4896" s="3">
        <v>43472.388959548611</v>
      </c>
      <c r="E4896" t="s">
        <v>1763</v>
      </c>
      <c r="F4896" s="2">
        <v>43556</v>
      </c>
      <c r="G4896" s="2">
        <v>43800</v>
      </c>
      <c r="H4896" t="s">
        <v>23124</v>
      </c>
      <c r="I4896" t="s">
        <v>23125</v>
      </c>
      <c r="J4896" t="s">
        <v>23126</v>
      </c>
      <c r="L4896" t="s">
        <v>5817</v>
      </c>
      <c r="M4896" t="s">
        <v>1101</v>
      </c>
      <c r="N4896">
        <v>5672</v>
      </c>
      <c r="O4896" t="s">
        <v>70</v>
      </c>
      <c r="Q4896" t="s">
        <v>23127</v>
      </c>
      <c r="S4896" t="s">
        <v>72</v>
      </c>
      <c r="T4896" t="s">
        <v>651</v>
      </c>
      <c r="U4896" t="s">
        <v>652</v>
      </c>
      <c r="V4896" t="s">
        <v>653</v>
      </c>
      <c r="W4896" t="s">
        <v>207</v>
      </c>
      <c r="X4896" t="s">
        <v>1982</v>
      </c>
      <c r="Y4896" t="str">
        <f>"43-4081"</f>
        <v>43-4081</v>
      </c>
      <c r="Z4896" t="s">
        <v>1983</v>
      </c>
      <c r="AA4896">
        <v>721110</v>
      </c>
      <c r="AB4896">
        <v>1</v>
      </c>
      <c r="AC4896">
        <v>1</v>
      </c>
      <c r="AD4896" t="s">
        <v>79</v>
      </c>
      <c r="AE4896" t="s">
        <v>95</v>
      </c>
      <c r="AF4896">
        <v>40</v>
      </c>
      <c r="AG4896" s="4">
        <v>0.375</v>
      </c>
      <c r="AH4896" s="4">
        <v>0.70833333333333337</v>
      </c>
      <c r="AI4896" s="5">
        <v>13.9</v>
      </c>
      <c r="AJ4896">
        <v>20.85</v>
      </c>
      <c r="AK4896">
        <v>21</v>
      </c>
      <c r="AL4896" t="s">
        <v>81</v>
      </c>
      <c r="AM4896" t="s">
        <v>82</v>
      </c>
      <c r="AO4896" t="s">
        <v>83</v>
      </c>
      <c r="AR4896" t="s">
        <v>82</v>
      </c>
      <c r="AT4896" t="s">
        <v>82</v>
      </c>
      <c r="AW4896" t="s">
        <v>72</v>
      </c>
      <c r="AX4896">
        <v>3</v>
      </c>
      <c r="AY4896" t="s">
        <v>5817</v>
      </c>
      <c r="AZ4896" t="s">
        <v>23128</v>
      </c>
      <c r="BA4896" t="s">
        <v>1101</v>
      </c>
      <c r="BB4896">
        <v>5672</v>
      </c>
      <c r="BC4896" t="s">
        <v>87</v>
      </c>
      <c r="BH4896" t="s">
        <v>23126</v>
      </c>
      <c r="BJ4896">
        <v>472963133</v>
      </c>
    </row>
    <row r="4897" spans="1:62" x14ac:dyDescent="0.25">
      <c r="A4897" t="s">
        <v>23173</v>
      </c>
      <c r="B4897" s="2">
        <v>43521</v>
      </c>
      <c r="C4897" t="s">
        <v>63</v>
      </c>
      <c r="D4897" s="3">
        <v>43472.389209305555</v>
      </c>
      <c r="E4897" t="s">
        <v>64</v>
      </c>
      <c r="F4897" s="2">
        <v>43556</v>
      </c>
      <c r="G4897" s="2">
        <v>43784</v>
      </c>
      <c r="H4897" t="s">
        <v>5415</v>
      </c>
      <c r="I4897" t="s">
        <v>67</v>
      </c>
      <c r="J4897" t="s">
        <v>5416</v>
      </c>
      <c r="K4897" t="s">
        <v>67</v>
      </c>
      <c r="L4897" t="s">
        <v>4124</v>
      </c>
      <c r="M4897" t="s">
        <v>745</v>
      </c>
      <c r="N4897">
        <v>66214</v>
      </c>
      <c r="O4897" t="s">
        <v>70</v>
      </c>
      <c r="P4897" t="s">
        <v>67</v>
      </c>
      <c r="Q4897" t="s">
        <v>5417</v>
      </c>
      <c r="R4897">
        <v>232</v>
      </c>
      <c r="S4897" t="s">
        <v>72</v>
      </c>
      <c r="T4897" t="s">
        <v>651</v>
      </c>
      <c r="U4897" t="s">
        <v>652</v>
      </c>
      <c r="V4897" t="s">
        <v>653</v>
      </c>
      <c r="W4897" t="s">
        <v>207</v>
      </c>
      <c r="X4897" t="s">
        <v>5418</v>
      </c>
      <c r="Y4897" t="str">
        <f>"39-9032"</f>
        <v>39-9032</v>
      </c>
      <c r="Z4897" t="s">
        <v>5419</v>
      </c>
      <c r="AA4897">
        <v>61162</v>
      </c>
      <c r="AB4897">
        <v>16</v>
      </c>
      <c r="AC4897">
        <v>16</v>
      </c>
      <c r="AD4897" t="s">
        <v>79</v>
      </c>
      <c r="AE4897" t="s">
        <v>80</v>
      </c>
      <c r="AF4897">
        <v>35</v>
      </c>
      <c r="AG4897" s="4">
        <v>0.58333333333333337</v>
      </c>
      <c r="AH4897" s="4">
        <v>0.875</v>
      </c>
      <c r="AI4897" s="5">
        <v>16.13</v>
      </c>
      <c r="AL4897" t="s">
        <v>81</v>
      </c>
      <c r="AM4897" t="s">
        <v>82</v>
      </c>
      <c r="AO4897" t="s">
        <v>5127</v>
      </c>
      <c r="AP4897" t="s">
        <v>67</v>
      </c>
      <c r="AQ4897" t="s">
        <v>5420</v>
      </c>
      <c r="AR4897" t="s">
        <v>82</v>
      </c>
      <c r="AT4897" t="s">
        <v>82</v>
      </c>
      <c r="AW4897" t="s">
        <v>82</v>
      </c>
      <c r="AY4897" t="s">
        <v>18410</v>
      </c>
      <c r="AZ4897" t="s">
        <v>522</v>
      </c>
      <c r="BA4897" t="s">
        <v>308</v>
      </c>
      <c r="BB4897">
        <v>8048</v>
      </c>
      <c r="BC4897" t="s">
        <v>79</v>
      </c>
      <c r="BH4897" t="s">
        <v>23174</v>
      </c>
      <c r="BJ4897">
        <v>742852234</v>
      </c>
    </row>
    <row r="4898" spans="1:62" x14ac:dyDescent="0.25">
      <c r="A4898" t="s">
        <v>23328</v>
      </c>
      <c r="B4898" s="2">
        <v>43521</v>
      </c>
      <c r="C4898" t="s">
        <v>63</v>
      </c>
      <c r="D4898" s="3">
        <v>43472.390377569442</v>
      </c>
      <c r="E4898" t="s">
        <v>64</v>
      </c>
      <c r="F4898" s="2">
        <v>43556</v>
      </c>
      <c r="G4898" s="2">
        <v>43766</v>
      </c>
      <c r="H4898" t="s">
        <v>23329</v>
      </c>
      <c r="I4898" t="s">
        <v>23330</v>
      </c>
      <c r="J4898" t="s">
        <v>23331</v>
      </c>
      <c r="L4898" t="s">
        <v>23332</v>
      </c>
      <c r="M4898" t="s">
        <v>783</v>
      </c>
      <c r="N4898">
        <v>44077</v>
      </c>
      <c r="O4898" t="s">
        <v>70</v>
      </c>
      <c r="Q4898" t="s">
        <v>23333</v>
      </c>
      <c r="S4898" t="s">
        <v>72</v>
      </c>
      <c r="T4898" t="s">
        <v>7052</v>
      </c>
      <c r="U4898" t="s">
        <v>6798</v>
      </c>
      <c r="V4898" t="s">
        <v>6799</v>
      </c>
      <c r="W4898" t="s">
        <v>783</v>
      </c>
      <c r="X4898" t="s">
        <v>7438</v>
      </c>
      <c r="Y4898" t="str">
        <f>"37-3011"</f>
        <v>37-3011</v>
      </c>
      <c r="Z4898" t="s">
        <v>94</v>
      </c>
      <c r="AA4898">
        <v>713910</v>
      </c>
      <c r="AB4898">
        <v>6</v>
      </c>
      <c r="AC4898">
        <v>6</v>
      </c>
      <c r="AD4898" t="s">
        <v>79</v>
      </c>
      <c r="AE4898" t="s">
        <v>95</v>
      </c>
      <c r="AF4898">
        <v>40</v>
      </c>
      <c r="AG4898" s="4">
        <v>0.375</v>
      </c>
      <c r="AH4898" s="4">
        <v>0.70833333333333337</v>
      </c>
      <c r="AI4898" s="5">
        <v>13.7</v>
      </c>
      <c r="AJ4898">
        <v>20.55</v>
      </c>
      <c r="AK4898">
        <v>20.55</v>
      </c>
      <c r="AL4898" t="s">
        <v>81</v>
      </c>
      <c r="AM4898" t="s">
        <v>82</v>
      </c>
      <c r="AO4898" t="s">
        <v>83</v>
      </c>
      <c r="AR4898" t="s">
        <v>82</v>
      </c>
      <c r="AT4898" t="s">
        <v>82</v>
      </c>
      <c r="AW4898" t="s">
        <v>82</v>
      </c>
      <c r="AY4898" t="s">
        <v>23334</v>
      </c>
      <c r="AZ4898" t="s">
        <v>930</v>
      </c>
      <c r="BA4898" t="s">
        <v>783</v>
      </c>
      <c r="BB4898">
        <v>44077</v>
      </c>
      <c r="BC4898" t="s">
        <v>87</v>
      </c>
      <c r="BH4898" t="s">
        <v>23335</v>
      </c>
      <c r="BJ4898">
        <v>204754977</v>
      </c>
    </row>
    <row r="4899" spans="1:62" x14ac:dyDescent="0.25">
      <c r="A4899" t="s">
        <v>23425</v>
      </c>
      <c r="B4899" s="2">
        <v>43521</v>
      </c>
      <c r="C4899" t="s">
        <v>63</v>
      </c>
      <c r="D4899" s="3">
        <v>43472.384873981478</v>
      </c>
      <c r="E4899" t="s">
        <v>1763</v>
      </c>
      <c r="F4899" s="2">
        <v>43556</v>
      </c>
      <c r="G4899" s="2">
        <v>43799</v>
      </c>
      <c r="H4899" t="s">
        <v>23426</v>
      </c>
      <c r="J4899" t="s">
        <v>23427</v>
      </c>
      <c r="L4899" t="s">
        <v>4357</v>
      </c>
      <c r="M4899" t="s">
        <v>714</v>
      </c>
      <c r="N4899">
        <v>71201</v>
      </c>
      <c r="O4899" t="s">
        <v>70</v>
      </c>
      <c r="Q4899" t="s">
        <v>23428</v>
      </c>
      <c r="S4899" t="s">
        <v>72</v>
      </c>
      <c r="T4899" t="s">
        <v>758</v>
      </c>
      <c r="U4899" t="s">
        <v>903</v>
      </c>
      <c r="V4899" t="s">
        <v>760</v>
      </c>
      <c r="W4899" t="s">
        <v>761</v>
      </c>
      <c r="X4899" t="s">
        <v>94</v>
      </c>
      <c r="Y4899" t="str">
        <f>"37-3011"</f>
        <v>37-3011</v>
      </c>
      <c r="Z4899" t="s">
        <v>94</v>
      </c>
      <c r="AA4899">
        <v>561730</v>
      </c>
      <c r="AB4899">
        <v>8</v>
      </c>
      <c r="AC4899">
        <v>8</v>
      </c>
      <c r="AD4899" t="s">
        <v>79</v>
      </c>
      <c r="AE4899" t="s">
        <v>95</v>
      </c>
      <c r="AF4899">
        <v>40</v>
      </c>
      <c r="AG4899" s="4">
        <v>0.25</v>
      </c>
      <c r="AH4899" s="4">
        <v>0.625</v>
      </c>
      <c r="AI4899" s="6">
        <v>11</v>
      </c>
      <c r="AJ4899">
        <v>16.5</v>
      </c>
      <c r="AL4899" t="s">
        <v>81</v>
      </c>
      <c r="AM4899" t="s">
        <v>82</v>
      </c>
      <c r="AO4899" t="s">
        <v>83</v>
      </c>
      <c r="AR4899" t="s">
        <v>82</v>
      </c>
      <c r="AT4899" t="s">
        <v>82</v>
      </c>
      <c r="AW4899" t="s">
        <v>82</v>
      </c>
      <c r="AY4899" t="s">
        <v>23429</v>
      </c>
      <c r="AZ4899" t="s">
        <v>23430</v>
      </c>
      <c r="BA4899" t="s">
        <v>714</v>
      </c>
      <c r="BB4899">
        <v>71291</v>
      </c>
      <c r="BC4899" t="s">
        <v>79</v>
      </c>
      <c r="BH4899" t="s">
        <v>23431</v>
      </c>
      <c r="BJ4899">
        <v>202871127</v>
      </c>
    </row>
    <row r="4900" spans="1:62" x14ac:dyDescent="0.25">
      <c r="A4900" t="s">
        <v>23463</v>
      </c>
      <c r="B4900" s="2">
        <v>43521</v>
      </c>
      <c r="C4900" t="s">
        <v>63</v>
      </c>
      <c r="D4900" s="3">
        <v>43472.387732430558</v>
      </c>
      <c r="E4900" t="s">
        <v>64</v>
      </c>
      <c r="F4900" s="2">
        <v>43556</v>
      </c>
      <c r="G4900" s="2">
        <v>43769</v>
      </c>
      <c r="H4900" t="s">
        <v>23464</v>
      </c>
      <c r="J4900" t="s">
        <v>23465</v>
      </c>
      <c r="L4900" t="s">
        <v>9588</v>
      </c>
      <c r="M4900" t="s">
        <v>9587</v>
      </c>
      <c r="N4900">
        <v>2840</v>
      </c>
      <c r="O4900" t="s">
        <v>70</v>
      </c>
      <c r="Q4900" t="s">
        <v>23466</v>
      </c>
      <c r="S4900" t="s">
        <v>72</v>
      </c>
      <c r="T4900" t="s">
        <v>651</v>
      </c>
      <c r="U4900" t="s">
        <v>652</v>
      </c>
      <c r="V4900" t="s">
        <v>653</v>
      </c>
      <c r="W4900" t="s">
        <v>207</v>
      </c>
      <c r="X4900" t="s">
        <v>1427</v>
      </c>
      <c r="Y4900" t="str">
        <f>"37-2012"</f>
        <v>37-2012</v>
      </c>
      <c r="Z4900" t="s">
        <v>373</v>
      </c>
      <c r="AA4900">
        <v>72111</v>
      </c>
      <c r="AB4900">
        <v>11</v>
      </c>
      <c r="AC4900">
        <v>11</v>
      </c>
      <c r="AD4900" t="s">
        <v>79</v>
      </c>
      <c r="AE4900" t="s">
        <v>95</v>
      </c>
      <c r="AF4900">
        <v>40</v>
      </c>
      <c r="AG4900" s="4">
        <v>0.375</v>
      </c>
      <c r="AH4900" s="4">
        <v>0.70833333333333337</v>
      </c>
      <c r="AI4900" s="5">
        <v>13.06</v>
      </c>
      <c r="AJ4900">
        <v>19.59</v>
      </c>
      <c r="AK4900">
        <v>19.88</v>
      </c>
      <c r="AL4900" t="s">
        <v>81</v>
      </c>
      <c r="AM4900" t="s">
        <v>82</v>
      </c>
      <c r="AO4900" t="s">
        <v>83</v>
      </c>
      <c r="AR4900" t="s">
        <v>82</v>
      </c>
      <c r="AT4900" t="s">
        <v>82</v>
      </c>
      <c r="AW4900" t="s">
        <v>72</v>
      </c>
      <c r="AX4900">
        <v>3</v>
      </c>
      <c r="AY4900" t="s">
        <v>9588</v>
      </c>
      <c r="AZ4900" t="s">
        <v>9588</v>
      </c>
      <c r="BA4900" t="s">
        <v>9587</v>
      </c>
      <c r="BB4900">
        <v>2840</v>
      </c>
      <c r="BC4900" t="s">
        <v>79</v>
      </c>
      <c r="BH4900" t="s">
        <v>23467</v>
      </c>
      <c r="BJ4900">
        <v>205548302</v>
      </c>
    </row>
    <row r="4901" spans="1:62" x14ac:dyDescent="0.25">
      <c r="A4901" t="s">
        <v>23714</v>
      </c>
      <c r="B4901" s="2">
        <v>43521</v>
      </c>
      <c r="C4901" t="s">
        <v>63</v>
      </c>
      <c r="D4901" s="3">
        <v>43472.387231203706</v>
      </c>
      <c r="E4901" t="s">
        <v>64</v>
      </c>
      <c r="F4901" s="2">
        <v>43556</v>
      </c>
      <c r="G4901" s="2">
        <v>43800</v>
      </c>
      <c r="H4901" t="s">
        <v>20912</v>
      </c>
      <c r="J4901" t="s">
        <v>20913</v>
      </c>
      <c r="L4901" t="s">
        <v>20914</v>
      </c>
      <c r="M4901" t="s">
        <v>1064</v>
      </c>
      <c r="N4901">
        <v>38555</v>
      </c>
      <c r="O4901" t="s">
        <v>70</v>
      </c>
      <c r="Q4901" t="s">
        <v>20915</v>
      </c>
      <c r="S4901" t="s">
        <v>72</v>
      </c>
      <c r="T4901" t="s">
        <v>651</v>
      </c>
      <c r="U4901" t="s">
        <v>652</v>
      </c>
      <c r="V4901" t="s">
        <v>653</v>
      </c>
      <c r="W4901" t="s">
        <v>207</v>
      </c>
      <c r="X4901" t="s">
        <v>1427</v>
      </c>
      <c r="Y4901" t="str">
        <f>"37-2012"</f>
        <v>37-2012</v>
      </c>
      <c r="Z4901" t="s">
        <v>373</v>
      </c>
      <c r="AA4901">
        <v>561720</v>
      </c>
      <c r="AB4901">
        <v>24</v>
      </c>
      <c r="AC4901">
        <v>24</v>
      </c>
      <c r="AD4901" t="s">
        <v>79</v>
      </c>
      <c r="AE4901" t="s">
        <v>95</v>
      </c>
      <c r="AF4901">
        <v>35</v>
      </c>
      <c r="AG4901" s="4">
        <v>0.375</v>
      </c>
      <c r="AH4901" s="4">
        <v>0.66666666666666663</v>
      </c>
      <c r="AI4901" s="5">
        <v>10.130000000000001</v>
      </c>
      <c r="AJ4901">
        <v>15.2</v>
      </c>
      <c r="AL4901" t="s">
        <v>81</v>
      </c>
      <c r="AM4901" t="s">
        <v>82</v>
      </c>
      <c r="AO4901" t="s">
        <v>83</v>
      </c>
      <c r="AR4901" t="s">
        <v>82</v>
      </c>
      <c r="AT4901" t="s">
        <v>82</v>
      </c>
      <c r="AW4901" t="s">
        <v>72</v>
      </c>
      <c r="AX4901">
        <v>3</v>
      </c>
      <c r="AY4901" t="s">
        <v>23715</v>
      </c>
      <c r="AZ4901" t="s">
        <v>6147</v>
      </c>
      <c r="BA4901" t="s">
        <v>1276</v>
      </c>
      <c r="BB4901">
        <v>53913</v>
      </c>
      <c r="BC4901" t="s">
        <v>79</v>
      </c>
      <c r="BH4901" t="s">
        <v>23716</v>
      </c>
      <c r="BJ4901">
        <v>621206906</v>
      </c>
    </row>
    <row r="4902" spans="1:62" x14ac:dyDescent="0.25">
      <c r="A4902" t="s">
        <v>24238</v>
      </c>
      <c r="B4902" s="2">
        <v>43521</v>
      </c>
      <c r="C4902" t="s">
        <v>63</v>
      </c>
      <c r="D4902" s="3">
        <v>43472.388301354164</v>
      </c>
      <c r="E4902" t="s">
        <v>64</v>
      </c>
      <c r="F4902" s="2">
        <v>43556</v>
      </c>
      <c r="G4902" s="2">
        <v>43800</v>
      </c>
      <c r="H4902" t="s">
        <v>24239</v>
      </c>
      <c r="J4902" t="s">
        <v>24240</v>
      </c>
      <c r="L4902" t="s">
        <v>24241</v>
      </c>
      <c r="M4902" t="s">
        <v>844</v>
      </c>
      <c r="N4902">
        <v>62240</v>
      </c>
      <c r="O4902" t="s">
        <v>70</v>
      </c>
      <c r="Q4902" t="s">
        <v>24242</v>
      </c>
      <c r="S4902" t="s">
        <v>72</v>
      </c>
      <c r="T4902" t="s">
        <v>19936</v>
      </c>
      <c r="U4902" t="s">
        <v>19937</v>
      </c>
      <c r="V4902" t="s">
        <v>3243</v>
      </c>
      <c r="W4902" t="s">
        <v>226</v>
      </c>
      <c r="X4902" t="s">
        <v>2708</v>
      </c>
      <c r="Y4902" t="str">
        <f>"37-3011"</f>
        <v>37-3011</v>
      </c>
      <c r="Z4902" t="s">
        <v>94</v>
      </c>
      <c r="AA4902">
        <v>56173</v>
      </c>
      <c r="AB4902">
        <v>15</v>
      </c>
      <c r="AC4902">
        <v>15</v>
      </c>
      <c r="AD4902" t="s">
        <v>79</v>
      </c>
      <c r="AE4902" t="s">
        <v>80</v>
      </c>
      <c r="AF4902">
        <v>40</v>
      </c>
      <c r="AG4902" s="4">
        <v>0.33333333333333331</v>
      </c>
      <c r="AH4902" s="4">
        <v>0.66666666666666663</v>
      </c>
      <c r="AI4902" s="5">
        <v>14.52</v>
      </c>
      <c r="AJ4902">
        <v>21.78</v>
      </c>
      <c r="AK4902">
        <v>21.78</v>
      </c>
      <c r="AL4902" t="s">
        <v>81</v>
      </c>
      <c r="AM4902" t="s">
        <v>82</v>
      </c>
      <c r="AO4902" t="s">
        <v>83</v>
      </c>
      <c r="AR4902" t="s">
        <v>82</v>
      </c>
      <c r="AT4902" t="s">
        <v>82</v>
      </c>
      <c r="AW4902" t="s">
        <v>82</v>
      </c>
      <c r="AY4902" t="s">
        <v>24243</v>
      </c>
      <c r="AZ4902" t="s">
        <v>9792</v>
      </c>
      <c r="BA4902" t="s">
        <v>844</v>
      </c>
      <c r="BB4902">
        <v>62240</v>
      </c>
      <c r="BC4902" t="s">
        <v>79</v>
      </c>
      <c r="BH4902" t="s">
        <v>24244</v>
      </c>
      <c r="BJ4902">
        <v>270388192</v>
      </c>
    </row>
    <row r="4903" spans="1:62" x14ac:dyDescent="0.25">
      <c r="A4903" t="s">
        <v>24584</v>
      </c>
      <c r="B4903" s="2">
        <v>43521</v>
      </c>
      <c r="C4903" t="s">
        <v>63</v>
      </c>
      <c r="D4903" s="3">
        <v>43472.3836700463</v>
      </c>
      <c r="E4903" t="s">
        <v>282</v>
      </c>
      <c r="F4903" s="2">
        <v>43556</v>
      </c>
      <c r="G4903" s="2">
        <v>43814</v>
      </c>
      <c r="H4903" t="s">
        <v>24585</v>
      </c>
      <c r="I4903" t="s">
        <v>67</v>
      </c>
      <c r="J4903" t="s">
        <v>24586</v>
      </c>
      <c r="K4903" t="s">
        <v>24587</v>
      </c>
      <c r="L4903" t="s">
        <v>24588</v>
      </c>
      <c r="M4903" t="s">
        <v>774</v>
      </c>
      <c r="N4903">
        <v>81505</v>
      </c>
      <c r="O4903" t="s">
        <v>70</v>
      </c>
      <c r="P4903" t="s">
        <v>67</v>
      </c>
      <c r="Q4903" t="s">
        <v>24589</v>
      </c>
      <c r="S4903" t="s">
        <v>72</v>
      </c>
      <c r="T4903" t="s">
        <v>24590</v>
      </c>
      <c r="U4903" t="s">
        <v>24591</v>
      </c>
      <c r="V4903" t="s">
        <v>24588</v>
      </c>
      <c r="W4903" t="s">
        <v>774</v>
      </c>
      <c r="X4903" t="s">
        <v>326</v>
      </c>
      <c r="Y4903" t="str">
        <f>"47-2061"</f>
        <v>47-2061</v>
      </c>
      <c r="Z4903" t="s">
        <v>326</v>
      </c>
      <c r="AA4903">
        <v>238110</v>
      </c>
      <c r="AB4903">
        <v>25</v>
      </c>
      <c r="AC4903">
        <v>22</v>
      </c>
      <c r="AD4903" t="s">
        <v>79</v>
      </c>
      <c r="AE4903" t="s">
        <v>80</v>
      </c>
      <c r="AF4903">
        <v>40</v>
      </c>
      <c r="AG4903" s="4">
        <v>0.33333333333333331</v>
      </c>
      <c r="AH4903" s="4">
        <v>0.70833333333333337</v>
      </c>
      <c r="AI4903" s="5">
        <v>16.149999999999999</v>
      </c>
      <c r="AJ4903">
        <v>24.23</v>
      </c>
      <c r="AL4903" t="s">
        <v>81</v>
      </c>
      <c r="AM4903" t="s">
        <v>82</v>
      </c>
      <c r="AO4903" t="s">
        <v>83</v>
      </c>
      <c r="AP4903" t="s">
        <v>67</v>
      </c>
      <c r="AQ4903" t="s">
        <v>67</v>
      </c>
      <c r="AR4903" t="s">
        <v>82</v>
      </c>
      <c r="AT4903" t="s">
        <v>82</v>
      </c>
      <c r="AW4903" t="s">
        <v>82</v>
      </c>
      <c r="AY4903" t="s">
        <v>24588</v>
      </c>
      <c r="AZ4903" t="s">
        <v>7161</v>
      </c>
      <c r="BA4903" t="s">
        <v>774</v>
      </c>
      <c r="BB4903">
        <v>81505</v>
      </c>
      <c r="BC4903" t="s">
        <v>79</v>
      </c>
      <c r="BH4903" t="s">
        <v>24586</v>
      </c>
      <c r="BI4903" t="s">
        <v>24587</v>
      </c>
      <c r="BJ4903">
        <v>841508228</v>
      </c>
    </row>
    <row r="4904" spans="1:62" x14ac:dyDescent="0.25">
      <c r="A4904" t="s">
        <v>24771</v>
      </c>
      <c r="B4904" s="2">
        <v>43521</v>
      </c>
      <c r="C4904" t="s">
        <v>63</v>
      </c>
      <c r="D4904" s="3">
        <v>43472.384119097223</v>
      </c>
      <c r="E4904" t="s">
        <v>64</v>
      </c>
      <c r="F4904" s="2">
        <v>43556</v>
      </c>
      <c r="G4904" s="2">
        <v>43809</v>
      </c>
      <c r="H4904" t="s">
        <v>24772</v>
      </c>
      <c r="J4904" t="s">
        <v>24773</v>
      </c>
      <c r="L4904" t="s">
        <v>24774</v>
      </c>
      <c r="M4904" t="s">
        <v>232</v>
      </c>
      <c r="N4904">
        <v>11777</v>
      </c>
      <c r="O4904" t="s">
        <v>70</v>
      </c>
      <c r="Q4904" t="s">
        <v>24775</v>
      </c>
      <c r="S4904" t="s">
        <v>72</v>
      </c>
      <c r="T4904" t="s">
        <v>11901</v>
      </c>
      <c r="U4904" t="s">
        <v>11902</v>
      </c>
      <c r="V4904" t="s">
        <v>8610</v>
      </c>
      <c r="W4904" t="s">
        <v>232</v>
      </c>
      <c r="X4904" t="s">
        <v>106</v>
      </c>
      <c r="Y4904" t="str">
        <f>"37-3011"</f>
        <v>37-3011</v>
      </c>
      <c r="Z4904" t="s">
        <v>94</v>
      </c>
      <c r="AA4904">
        <v>238140</v>
      </c>
      <c r="AB4904">
        <v>2</v>
      </c>
      <c r="AC4904">
        <v>2</v>
      </c>
      <c r="AD4904" t="s">
        <v>79</v>
      </c>
      <c r="AE4904" t="s">
        <v>80</v>
      </c>
      <c r="AF4904">
        <v>40</v>
      </c>
      <c r="AG4904" s="4">
        <v>0.33333333333333331</v>
      </c>
      <c r="AH4904" s="4">
        <v>0.66666666666666663</v>
      </c>
      <c r="AI4904" s="5">
        <v>16.34</v>
      </c>
      <c r="AJ4904">
        <v>24.51</v>
      </c>
      <c r="AK4904">
        <v>24.51</v>
      </c>
      <c r="AL4904" t="s">
        <v>81</v>
      </c>
      <c r="AM4904" t="s">
        <v>82</v>
      </c>
      <c r="AO4904" t="s">
        <v>83</v>
      </c>
      <c r="AR4904" t="s">
        <v>82</v>
      </c>
      <c r="AT4904" t="s">
        <v>82</v>
      </c>
      <c r="AW4904" t="s">
        <v>82</v>
      </c>
      <c r="AY4904" t="s">
        <v>24774</v>
      </c>
      <c r="AZ4904" t="s">
        <v>24776</v>
      </c>
      <c r="BA4904" t="s">
        <v>232</v>
      </c>
      <c r="BB4904">
        <v>11777</v>
      </c>
      <c r="BC4904" t="s">
        <v>79</v>
      </c>
      <c r="BH4904" t="s">
        <v>24773</v>
      </c>
      <c r="BJ4904">
        <v>261380103</v>
      </c>
    </row>
    <row r="4905" spans="1:62" x14ac:dyDescent="0.25">
      <c r="A4905" t="s">
        <v>25026</v>
      </c>
      <c r="B4905" s="2">
        <v>43521</v>
      </c>
      <c r="C4905" t="s">
        <v>63</v>
      </c>
      <c r="D4905" s="3">
        <v>43472.394064872686</v>
      </c>
      <c r="E4905" t="s">
        <v>64</v>
      </c>
      <c r="F4905" s="2">
        <v>43556</v>
      </c>
      <c r="G4905" s="2">
        <v>43812</v>
      </c>
      <c r="H4905" t="s">
        <v>25027</v>
      </c>
      <c r="I4905" t="s">
        <v>25028</v>
      </c>
      <c r="J4905" t="s">
        <v>25029</v>
      </c>
      <c r="L4905" t="s">
        <v>25030</v>
      </c>
      <c r="M4905" t="s">
        <v>761</v>
      </c>
      <c r="N4905">
        <v>30341</v>
      </c>
      <c r="O4905" t="s">
        <v>70</v>
      </c>
      <c r="Q4905" t="s">
        <v>25031</v>
      </c>
      <c r="S4905" t="s">
        <v>72</v>
      </c>
      <c r="T4905" t="s">
        <v>13303</v>
      </c>
      <c r="U4905" t="s">
        <v>5811</v>
      </c>
      <c r="V4905" t="s">
        <v>1757</v>
      </c>
      <c r="W4905" t="s">
        <v>278</v>
      </c>
      <c r="X4905" t="s">
        <v>705</v>
      </c>
      <c r="Y4905" t="str">
        <f>"37-3011"</f>
        <v>37-3011</v>
      </c>
      <c r="Z4905" t="s">
        <v>94</v>
      </c>
      <c r="AA4905">
        <v>561730</v>
      </c>
      <c r="AB4905">
        <v>21</v>
      </c>
      <c r="AC4905">
        <v>21</v>
      </c>
      <c r="AD4905" t="s">
        <v>79</v>
      </c>
      <c r="AE4905" t="s">
        <v>95</v>
      </c>
      <c r="AF4905">
        <v>40</v>
      </c>
      <c r="AG4905" s="4">
        <v>0.27083333333333331</v>
      </c>
      <c r="AH4905" s="4">
        <v>0.625</v>
      </c>
      <c r="AI4905" s="5">
        <v>14.24</v>
      </c>
      <c r="AJ4905">
        <v>21.36</v>
      </c>
      <c r="AL4905" t="s">
        <v>81</v>
      </c>
      <c r="AM4905" t="s">
        <v>82</v>
      </c>
      <c r="AO4905" t="s">
        <v>83</v>
      </c>
      <c r="AR4905" t="s">
        <v>82</v>
      </c>
      <c r="AT4905" t="s">
        <v>82</v>
      </c>
      <c r="AW4905" t="s">
        <v>72</v>
      </c>
      <c r="AX4905">
        <v>3</v>
      </c>
      <c r="AY4905" t="s">
        <v>25032</v>
      </c>
      <c r="AZ4905" t="s">
        <v>3734</v>
      </c>
      <c r="BA4905" t="s">
        <v>761</v>
      </c>
      <c r="BB4905">
        <v>30341</v>
      </c>
      <c r="BC4905" t="s">
        <v>79</v>
      </c>
      <c r="BH4905" t="s">
        <v>25033</v>
      </c>
      <c r="BJ4905">
        <v>811764641</v>
      </c>
    </row>
    <row r="4906" spans="1:62" x14ac:dyDescent="0.25">
      <c r="A4906" t="s">
        <v>25149</v>
      </c>
      <c r="B4906" s="2">
        <v>43521</v>
      </c>
      <c r="C4906" t="s">
        <v>63</v>
      </c>
      <c r="D4906" s="3">
        <v>43472.383943125002</v>
      </c>
      <c r="E4906" t="s">
        <v>64</v>
      </c>
      <c r="F4906" s="2">
        <v>43556</v>
      </c>
      <c r="G4906" s="2">
        <v>43799</v>
      </c>
      <c r="H4906" t="s">
        <v>520</v>
      </c>
      <c r="J4906" t="s">
        <v>521</v>
      </c>
      <c r="L4906" t="s">
        <v>522</v>
      </c>
      <c r="M4906" t="s">
        <v>69</v>
      </c>
      <c r="N4906">
        <v>41005</v>
      </c>
      <c r="O4906" t="s">
        <v>70</v>
      </c>
      <c r="Q4906" t="s">
        <v>523</v>
      </c>
      <c r="S4906" t="s">
        <v>72</v>
      </c>
      <c r="T4906" t="s">
        <v>524</v>
      </c>
      <c r="U4906" t="s">
        <v>525</v>
      </c>
      <c r="V4906" t="s">
        <v>526</v>
      </c>
      <c r="W4906" t="s">
        <v>69</v>
      </c>
      <c r="X4906" t="s">
        <v>527</v>
      </c>
      <c r="Y4906" t="str">
        <f>"37-3011"</f>
        <v>37-3011</v>
      </c>
      <c r="Z4906" t="s">
        <v>94</v>
      </c>
      <c r="AA4906">
        <v>238990</v>
      </c>
      <c r="AB4906">
        <v>6</v>
      </c>
      <c r="AC4906">
        <v>6</v>
      </c>
      <c r="AD4906" t="s">
        <v>79</v>
      </c>
      <c r="AE4906" t="s">
        <v>95</v>
      </c>
      <c r="AF4906">
        <v>35</v>
      </c>
      <c r="AG4906" s="4">
        <v>0.33333333333333331</v>
      </c>
      <c r="AH4906" s="4">
        <v>0.66666666666666663</v>
      </c>
      <c r="AI4906" s="5">
        <v>13.91</v>
      </c>
      <c r="AJ4906">
        <v>20.87</v>
      </c>
      <c r="AK4906">
        <v>20.87</v>
      </c>
      <c r="AL4906" t="s">
        <v>81</v>
      </c>
      <c r="AM4906" t="s">
        <v>82</v>
      </c>
      <c r="AO4906" t="s">
        <v>83</v>
      </c>
      <c r="AP4906" t="s">
        <v>130</v>
      </c>
      <c r="AQ4906" t="s">
        <v>130</v>
      </c>
      <c r="AR4906" t="s">
        <v>82</v>
      </c>
      <c r="AT4906" t="s">
        <v>82</v>
      </c>
      <c r="AW4906" t="s">
        <v>82</v>
      </c>
      <c r="AY4906" t="s">
        <v>522</v>
      </c>
      <c r="AZ4906" t="s">
        <v>528</v>
      </c>
      <c r="BA4906" t="s">
        <v>69</v>
      </c>
      <c r="BB4906">
        <v>41005</v>
      </c>
      <c r="BC4906" t="s">
        <v>79</v>
      </c>
      <c r="BH4906" t="s">
        <v>521</v>
      </c>
      <c r="BJ4906">
        <v>112741045</v>
      </c>
    </row>
    <row r="4907" spans="1:62" x14ac:dyDescent="0.25">
      <c r="A4907" t="s">
        <v>25240</v>
      </c>
      <c r="B4907" s="2">
        <v>43521</v>
      </c>
      <c r="C4907" t="s">
        <v>63</v>
      </c>
      <c r="D4907" s="3">
        <v>43472.387420949075</v>
      </c>
      <c r="E4907" t="s">
        <v>64</v>
      </c>
      <c r="F4907" s="2">
        <v>43556</v>
      </c>
      <c r="G4907" s="2">
        <v>43784</v>
      </c>
      <c r="H4907" t="s">
        <v>4559</v>
      </c>
      <c r="J4907" t="s">
        <v>25241</v>
      </c>
      <c r="L4907" t="s">
        <v>3291</v>
      </c>
      <c r="M4907" t="s">
        <v>105</v>
      </c>
      <c r="N4907">
        <v>77041</v>
      </c>
      <c r="O4907" t="s">
        <v>70</v>
      </c>
      <c r="Q4907" t="s">
        <v>25242</v>
      </c>
      <c r="S4907" t="s">
        <v>72</v>
      </c>
      <c r="T4907" t="s">
        <v>1917</v>
      </c>
      <c r="U4907" t="s">
        <v>1918</v>
      </c>
      <c r="V4907" t="s">
        <v>1919</v>
      </c>
      <c r="W4907" t="s">
        <v>105</v>
      </c>
      <c r="X4907" t="s">
        <v>106</v>
      </c>
      <c r="Y4907" t="str">
        <f>"37-3011"</f>
        <v>37-3011</v>
      </c>
      <c r="Z4907" t="s">
        <v>94</v>
      </c>
      <c r="AA4907">
        <v>561730</v>
      </c>
      <c r="AB4907">
        <v>6</v>
      </c>
      <c r="AC4907">
        <v>6</v>
      </c>
      <c r="AD4907" t="s">
        <v>79</v>
      </c>
      <c r="AE4907" t="s">
        <v>95</v>
      </c>
      <c r="AF4907">
        <v>35</v>
      </c>
      <c r="AG4907" s="4">
        <v>0.20833333333333334</v>
      </c>
      <c r="AH4907" s="4">
        <v>0.66666666666666663</v>
      </c>
      <c r="AI4907" s="5">
        <v>13.44</v>
      </c>
      <c r="AJ4907">
        <v>20.16</v>
      </c>
      <c r="AL4907" t="s">
        <v>81</v>
      </c>
      <c r="AM4907" t="s">
        <v>82</v>
      </c>
      <c r="AO4907" t="s">
        <v>83</v>
      </c>
      <c r="AR4907" t="s">
        <v>82</v>
      </c>
      <c r="AT4907" t="s">
        <v>82</v>
      </c>
      <c r="AW4907" t="s">
        <v>82</v>
      </c>
      <c r="AY4907" t="s">
        <v>3291</v>
      </c>
      <c r="AZ4907" t="s">
        <v>3292</v>
      </c>
      <c r="BA4907" t="s">
        <v>105</v>
      </c>
      <c r="BB4907">
        <v>77041</v>
      </c>
      <c r="BC4907" t="s">
        <v>79</v>
      </c>
      <c r="BH4907" t="s">
        <v>25241</v>
      </c>
      <c r="BJ4907">
        <v>721367262</v>
      </c>
    </row>
    <row r="4908" spans="1:62" x14ac:dyDescent="0.25">
      <c r="A4908" t="s">
        <v>25350</v>
      </c>
      <c r="B4908" s="2">
        <v>43521</v>
      </c>
      <c r="C4908" t="s">
        <v>63</v>
      </c>
      <c r="D4908" s="3">
        <v>43472.379378090278</v>
      </c>
      <c r="E4908" t="s">
        <v>64</v>
      </c>
      <c r="F4908" s="2">
        <v>43556</v>
      </c>
      <c r="G4908" s="2">
        <v>43799</v>
      </c>
      <c r="H4908" t="s">
        <v>25351</v>
      </c>
      <c r="J4908" t="s">
        <v>25352</v>
      </c>
      <c r="K4908" t="s">
        <v>25353</v>
      </c>
      <c r="L4908" t="s">
        <v>25354</v>
      </c>
      <c r="M4908" t="s">
        <v>804</v>
      </c>
      <c r="N4908">
        <v>3773</v>
      </c>
      <c r="O4908" t="s">
        <v>70</v>
      </c>
      <c r="Q4908" t="s">
        <v>25355</v>
      </c>
      <c r="S4908" t="s">
        <v>72</v>
      </c>
      <c r="T4908" t="s">
        <v>13303</v>
      </c>
      <c r="U4908" t="s">
        <v>19509</v>
      </c>
      <c r="V4908" t="s">
        <v>1757</v>
      </c>
      <c r="W4908" t="s">
        <v>278</v>
      </c>
      <c r="X4908" t="s">
        <v>1197</v>
      </c>
      <c r="Y4908" t="str">
        <f>"47-2061"</f>
        <v>47-2061</v>
      </c>
      <c r="Z4908" t="s">
        <v>326</v>
      </c>
      <c r="AA4908">
        <v>238110</v>
      </c>
      <c r="AB4908">
        <v>8</v>
      </c>
      <c r="AC4908">
        <v>8</v>
      </c>
      <c r="AD4908" t="s">
        <v>79</v>
      </c>
      <c r="AE4908" t="s">
        <v>95</v>
      </c>
      <c r="AF4908">
        <v>40</v>
      </c>
      <c r="AG4908" s="4">
        <v>0.22916666666666666</v>
      </c>
      <c r="AH4908" s="4">
        <v>0.58333333333333337</v>
      </c>
      <c r="AI4908" s="5">
        <v>16.149999999999999</v>
      </c>
      <c r="AJ4908">
        <v>24.23</v>
      </c>
      <c r="AL4908" t="s">
        <v>81</v>
      </c>
      <c r="AM4908" t="s">
        <v>82</v>
      </c>
      <c r="AO4908" t="s">
        <v>83</v>
      </c>
      <c r="AR4908" t="s">
        <v>82</v>
      </c>
      <c r="AT4908" t="s">
        <v>82</v>
      </c>
      <c r="AW4908" t="s">
        <v>72</v>
      </c>
      <c r="AX4908">
        <v>4</v>
      </c>
      <c r="AY4908" t="s">
        <v>25354</v>
      </c>
      <c r="AZ4908" t="s">
        <v>2397</v>
      </c>
      <c r="BA4908" t="s">
        <v>804</v>
      </c>
      <c r="BB4908">
        <v>3773</v>
      </c>
      <c r="BC4908" t="s">
        <v>79</v>
      </c>
      <c r="BH4908" t="s">
        <v>25352</v>
      </c>
      <c r="BJ4908">
        <v>20519405</v>
      </c>
    </row>
    <row r="4909" spans="1:62" x14ac:dyDescent="0.25">
      <c r="A4909" t="s">
        <v>25595</v>
      </c>
      <c r="B4909" s="2">
        <v>43521</v>
      </c>
      <c r="C4909" t="s">
        <v>63</v>
      </c>
      <c r="D4909" s="3">
        <v>43472.378767395836</v>
      </c>
      <c r="E4909" t="s">
        <v>64</v>
      </c>
      <c r="F4909" s="2">
        <v>43556</v>
      </c>
      <c r="G4909" s="2">
        <v>43830</v>
      </c>
      <c r="H4909" t="s">
        <v>25596</v>
      </c>
      <c r="I4909" t="s">
        <v>25597</v>
      </c>
      <c r="J4909" t="s">
        <v>25598</v>
      </c>
      <c r="L4909" t="s">
        <v>25599</v>
      </c>
      <c r="M4909" t="s">
        <v>147</v>
      </c>
      <c r="N4909">
        <v>15106</v>
      </c>
      <c r="O4909" t="s">
        <v>70</v>
      </c>
      <c r="Q4909" t="s">
        <v>25600</v>
      </c>
      <c r="R4909">
        <v>203</v>
      </c>
      <c r="S4909" t="s">
        <v>72</v>
      </c>
      <c r="T4909" t="s">
        <v>1755</v>
      </c>
      <c r="U4909" t="s">
        <v>19509</v>
      </c>
      <c r="V4909" t="s">
        <v>3892</v>
      </c>
      <c r="W4909" t="s">
        <v>278</v>
      </c>
      <c r="X4909" t="s">
        <v>1197</v>
      </c>
      <c r="Y4909" t="str">
        <f>"47-2061"</f>
        <v>47-2061</v>
      </c>
      <c r="Z4909" t="s">
        <v>326</v>
      </c>
      <c r="AA4909">
        <v>238110</v>
      </c>
      <c r="AB4909">
        <v>20</v>
      </c>
      <c r="AC4909">
        <v>20</v>
      </c>
      <c r="AD4909" t="s">
        <v>79</v>
      </c>
      <c r="AE4909" t="s">
        <v>95</v>
      </c>
      <c r="AF4909">
        <v>40</v>
      </c>
      <c r="AG4909" s="4">
        <v>0.29166666666666669</v>
      </c>
      <c r="AH4909" s="4">
        <v>0.64583333333333337</v>
      </c>
      <c r="AI4909" s="5">
        <v>20.04</v>
      </c>
      <c r="AJ4909">
        <v>30.06</v>
      </c>
      <c r="AL4909" t="s">
        <v>81</v>
      </c>
      <c r="AM4909" t="s">
        <v>82</v>
      </c>
      <c r="AO4909" t="s">
        <v>83</v>
      </c>
      <c r="AR4909" t="s">
        <v>82</v>
      </c>
      <c r="AT4909" t="s">
        <v>82</v>
      </c>
      <c r="AW4909" t="s">
        <v>82</v>
      </c>
      <c r="AY4909" t="s">
        <v>25599</v>
      </c>
      <c r="AZ4909" t="s">
        <v>3309</v>
      </c>
      <c r="BA4909" t="s">
        <v>147</v>
      </c>
      <c r="BB4909">
        <v>15106</v>
      </c>
      <c r="BC4909" t="s">
        <v>79</v>
      </c>
      <c r="BH4909" t="s">
        <v>25601</v>
      </c>
      <c r="BJ4909">
        <v>251776542</v>
      </c>
    </row>
    <row r="4910" spans="1:62" x14ac:dyDescent="0.25">
      <c r="A4910" t="s">
        <v>25642</v>
      </c>
      <c r="B4910" s="2">
        <v>43521</v>
      </c>
      <c r="C4910" t="s">
        <v>63</v>
      </c>
      <c r="D4910" s="3">
        <v>43460.237067731483</v>
      </c>
      <c r="E4910" t="s">
        <v>117</v>
      </c>
      <c r="H4910" t="s">
        <v>11118</v>
      </c>
      <c r="I4910" t="s">
        <v>67</v>
      </c>
      <c r="J4910" t="s">
        <v>11119</v>
      </c>
      <c r="K4910" t="s">
        <v>11120</v>
      </c>
      <c r="L4910" t="s">
        <v>6994</v>
      </c>
      <c r="M4910" t="s">
        <v>86</v>
      </c>
      <c r="N4910">
        <v>33534</v>
      </c>
      <c r="O4910" t="s">
        <v>70</v>
      </c>
      <c r="P4910" t="s">
        <v>67</v>
      </c>
      <c r="Q4910" t="s">
        <v>11121</v>
      </c>
      <c r="S4910" t="s">
        <v>72</v>
      </c>
      <c r="T4910" t="s">
        <v>5156</v>
      </c>
      <c r="U4910" t="s">
        <v>5157</v>
      </c>
      <c r="V4910" t="s">
        <v>5158</v>
      </c>
      <c r="W4910" t="s">
        <v>105</v>
      </c>
      <c r="X4910" t="s">
        <v>677</v>
      </c>
      <c r="Y4910" t="str">
        <f>"39-3091"</f>
        <v>39-3091</v>
      </c>
      <c r="Z4910" t="s">
        <v>677</v>
      </c>
      <c r="AA4910">
        <v>711190</v>
      </c>
      <c r="AB4910">
        <v>82</v>
      </c>
      <c r="AD4910" t="s">
        <v>79</v>
      </c>
      <c r="AE4910" t="s">
        <v>80</v>
      </c>
      <c r="AF4910">
        <v>40</v>
      </c>
      <c r="AG4910" s="4">
        <v>0.54166666666666663</v>
      </c>
      <c r="AH4910" s="4">
        <v>0.91666666666666663</v>
      </c>
      <c r="AI4910" s="5">
        <v>343.2</v>
      </c>
      <c r="AJ4910">
        <v>0</v>
      </c>
      <c r="AK4910">
        <v>0</v>
      </c>
      <c r="AL4910" t="s">
        <v>81</v>
      </c>
      <c r="AM4910" t="s">
        <v>82</v>
      </c>
      <c r="AO4910" t="s">
        <v>83</v>
      </c>
      <c r="AR4910" t="s">
        <v>82</v>
      </c>
      <c r="AT4910" t="s">
        <v>82</v>
      </c>
      <c r="AW4910" t="s">
        <v>82</v>
      </c>
      <c r="AY4910" t="s">
        <v>7084</v>
      </c>
      <c r="AZ4910" t="s">
        <v>7080</v>
      </c>
      <c r="BA4910" t="s">
        <v>86</v>
      </c>
      <c r="BB4910">
        <v>33917</v>
      </c>
      <c r="BC4910" t="s">
        <v>79</v>
      </c>
      <c r="BH4910" t="s">
        <v>11122</v>
      </c>
      <c r="BI4910" t="s">
        <v>67</v>
      </c>
      <c r="BJ4910">
        <v>520690094</v>
      </c>
    </row>
    <row r="4911" spans="1:62" x14ac:dyDescent="0.25">
      <c r="A4911" t="s">
        <v>25934</v>
      </c>
      <c r="B4911" s="2">
        <v>43521</v>
      </c>
      <c r="C4911" t="s">
        <v>63</v>
      </c>
      <c r="D4911" s="3">
        <v>43472.386025601852</v>
      </c>
      <c r="E4911" t="s">
        <v>64</v>
      </c>
      <c r="F4911" s="2">
        <v>43556</v>
      </c>
      <c r="G4911" s="2">
        <v>43822</v>
      </c>
      <c r="H4911" t="s">
        <v>25935</v>
      </c>
      <c r="I4911" t="s">
        <v>7707</v>
      </c>
      <c r="J4911" t="s">
        <v>8859</v>
      </c>
      <c r="L4911" t="s">
        <v>4804</v>
      </c>
      <c r="M4911" t="s">
        <v>147</v>
      </c>
      <c r="N4911">
        <v>19082</v>
      </c>
      <c r="O4911" t="s">
        <v>70</v>
      </c>
      <c r="Q4911" t="s">
        <v>7710</v>
      </c>
      <c r="S4911" t="s">
        <v>82</v>
      </c>
      <c r="U4911" t="s">
        <v>92</v>
      </c>
      <c r="X4911" t="s">
        <v>94</v>
      </c>
      <c r="Y4911" t="str">
        <f>"37-3011"</f>
        <v>37-3011</v>
      </c>
      <c r="Z4911" t="s">
        <v>94</v>
      </c>
      <c r="AA4911">
        <v>561730</v>
      </c>
      <c r="AB4911">
        <v>1</v>
      </c>
      <c r="AC4911">
        <v>1</v>
      </c>
      <c r="AD4911" t="s">
        <v>79</v>
      </c>
      <c r="AE4911" t="s">
        <v>80</v>
      </c>
      <c r="AF4911">
        <v>40</v>
      </c>
      <c r="AG4911" s="4">
        <v>0.27083333333333331</v>
      </c>
      <c r="AH4911" s="4">
        <v>0.60416666666666663</v>
      </c>
      <c r="AI4911" s="5">
        <v>15.73</v>
      </c>
      <c r="AJ4911">
        <v>23.6</v>
      </c>
      <c r="AL4911" t="s">
        <v>81</v>
      </c>
      <c r="AM4911" t="s">
        <v>82</v>
      </c>
      <c r="AO4911" t="s">
        <v>83</v>
      </c>
      <c r="AR4911" t="s">
        <v>82</v>
      </c>
      <c r="AT4911" t="s">
        <v>82</v>
      </c>
      <c r="AW4911" t="s">
        <v>72</v>
      </c>
      <c r="AX4911">
        <v>3</v>
      </c>
      <c r="AY4911" t="s">
        <v>1308</v>
      </c>
      <c r="AZ4911" t="s">
        <v>1310</v>
      </c>
      <c r="BA4911" t="s">
        <v>147</v>
      </c>
      <c r="BB4911">
        <v>19382</v>
      </c>
      <c r="BC4911" t="s">
        <v>79</v>
      </c>
      <c r="BH4911" t="s">
        <v>25936</v>
      </c>
      <c r="BI4911" t="s">
        <v>25937</v>
      </c>
      <c r="BJ4911">
        <v>461480966</v>
      </c>
    </row>
    <row r="4912" spans="1:62" x14ac:dyDescent="0.25">
      <c r="A4912" t="s">
        <v>25995</v>
      </c>
      <c r="B4912" s="2">
        <v>43521</v>
      </c>
      <c r="C4912" t="s">
        <v>63</v>
      </c>
      <c r="D4912" s="3">
        <v>43472.389212511574</v>
      </c>
      <c r="E4912" t="s">
        <v>64</v>
      </c>
      <c r="F4912" s="2">
        <v>43556</v>
      </c>
      <c r="G4912" s="2">
        <v>43799</v>
      </c>
      <c r="H4912" t="s">
        <v>25996</v>
      </c>
      <c r="J4912" t="s">
        <v>25997</v>
      </c>
      <c r="K4912" t="s">
        <v>25998</v>
      </c>
      <c r="L4912" t="s">
        <v>13360</v>
      </c>
      <c r="M4912" t="s">
        <v>774</v>
      </c>
      <c r="N4912">
        <v>80401</v>
      </c>
      <c r="O4912" t="s">
        <v>70</v>
      </c>
      <c r="Q4912" t="s">
        <v>25999</v>
      </c>
      <c r="S4912" t="s">
        <v>72</v>
      </c>
      <c r="T4912" t="s">
        <v>13303</v>
      </c>
      <c r="U4912" t="s">
        <v>3891</v>
      </c>
      <c r="V4912" t="s">
        <v>1757</v>
      </c>
      <c r="W4912" t="s">
        <v>278</v>
      </c>
      <c r="X4912" t="s">
        <v>15492</v>
      </c>
      <c r="Y4912" t="str">
        <f>"37-3011"</f>
        <v>37-3011</v>
      </c>
      <c r="Z4912" t="s">
        <v>94</v>
      </c>
      <c r="AA4912">
        <v>561730</v>
      </c>
      <c r="AB4912">
        <v>55</v>
      </c>
      <c r="AC4912">
        <v>55</v>
      </c>
      <c r="AD4912" t="s">
        <v>79</v>
      </c>
      <c r="AE4912" t="s">
        <v>80</v>
      </c>
      <c r="AF4912">
        <v>35</v>
      </c>
      <c r="AG4912" s="4">
        <v>0.25</v>
      </c>
      <c r="AH4912" s="4">
        <v>0.63541666666666663</v>
      </c>
      <c r="AI4912" s="5">
        <v>15.17</v>
      </c>
      <c r="AJ4912">
        <v>22.76</v>
      </c>
      <c r="AK4912">
        <v>30</v>
      </c>
      <c r="AL4912" t="s">
        <v>81</v>
      </c>
      <c r="AM4912" t="s">
        <v>82</v>
      </c>
      <c r="AO4912" t="s">
        <v>83</v>
      </c>
      <c r="AR4912" t="s">
        <v>82</v>
      </c>
      <c r="AT4912" t="s">
        <v>82</v>
      </c>
      <c r="AW4912" t="s">
        <v>72</v>
      </c>
      <c r="AX4912">
        <v>3</v>
      </c>
      <c r="AY4912" t="s">
        <v>13362</v>
      </c>
      <c r="AZ4912" t="s">
        <v>713</v>
      </c>
      <c r="BA4912" t="s">
        <v>774</v>
      </c>
      <c r="BB4912">
        <v>80401</v>
      </c>
      <c r="BC4912" t="s">
        <v>79</v>
      </c>
      <c r="BH4912" t="s">
        <v>26000</v>
      </c>
      <c r="BJ4912">
        <v>201490405</v>
      </c>
    </row>
    <row r="4913" spans="1:62" x14ac:dyDescent="0.25">
      <c r="A4913" t="s">
        <v>26002</v>
      </c>
      <c r="B4913" s="2">
        <v>43521</v>
      </c>
      <c r="C4913" t="s">
        <v>63</v>
      </c>
      <c r="D4913" s="3">
        <v>43472.385148576388</v>
      </c>
      <c r="E4913" t="s">
        <v>64</v>
      </c>
      <c r="F4913" s="2">
        <v>43556</v>
      </c>
      <c r="G4913" s="2">
        <v>43790</v>
      </c>
      <c r="H4913" t="s">
        <v>26003</v>
      </c>
      <c r="J4913" t="s">
        <v>26004</v>
      </c>
      <c r="L4913" t="s">
        <v>9166</v>
      </c>
      <c r="M4913" t="s">
        <v>105</v>
      </c>
      <c r="N4913">
        <v>63011</v>
      </c>
      <c r="O4913" t="s">
        <v>70</v>
      </c>
      <c r="Q4913" t="s">
        <v>26005</v>
      </c>
      <c r="S4913" t="s">
        <v>72</v>
      </c>
      <c r="T4913" t="s">
        <v>1855</v>
      </c>
      <c r="U4913" t="s">
        <v>1856</v>
      </c>
      <c r="V4913" t="s">
        <v>863</v>
      </c>
      <c r="W4913" t="s">
        <v>105</v>
      </c>
      <c r="X4913" t="s">
        <v>24538</v>
      </c>
      <c r="Y4913" t="str">
        <f>"37-3011"</f>
        <v>37-3011</v>
      </c>
      <c r="Z4913" t="s">
        <v>94</v>
      </c>
      <c r="AA4913">
        <v>561730</v>
      </c>
      <c r="AB4913">
        <v>6</v>
      </c>
      <c r="AC4913">
        <v>6</v>
      </c>
      <c r="AD4913" t="s">
        <v>79</v>
      </c>
      <c r="AE4913" t="s">
        <v>95</v>
      </c>
      <c r="AF4913">
        <v>40</v>
      </c>
      <c r="AG4913" s="4">
        <v>0.29166666666666669</v>
      </c>
      <c r="AH4913" s="4">
        <v>0.66666666666666663</v>
      </c>
      <c r="AI4913" s="5">
        <v>14.52</v>
      </c>
      <c r="AJ4913">
        <v>21.78</v>
      </c>
      <c r="AK4913">
        <v>27</v>
      </c>
      <c r="AL4913" t="s">
        <v>81</v>
      </c>
      <c r="AM4913" t="s">
        <v>82</v>
      </c>
      <c r="AO4913" t="s">
        <v>83</v>
      </c>
      <c r="AR4913" t="s">
        <v>82</v>
      </c>
      <c r="AT4913" t="s">
        <v>82</v>
      </c>
      <c r="AW4913" t="s">
        <v>72</v>
      </c>
      <c r="AX4913">
        <v>3</v>
      </c>
      <c r="AY4913" t="s">
        <v>3004</v>
      </c>
      <c r="AZ4913" t="s">
        <v>1797</v>
      </c>
      <c r="BA4913" t="s">
        <v>1246</v>
      </c>
      <c r="BB4913">
        <v>63005</v>
      </c>
      <c r="BC4913" t="s">
        <v>79</v>
      </c>
      <c r="BH4913" t="s">
        <v>26006</v>
      </c>
      <c r="BJ4913">
        <v>450997211</v>
      </c>
    </row>
    <row r="4914" spans="1:62" x14ac:dyDescent="0.25">
      <c r="A4914" t="s">
        <v>26242</v>
      </c>
      <c r="B4914" s="2">
        <v>43521</v>
      </c>
      <c r="C4914" t="s">
        <v>63</v>
      </c>
      <c r="D4914" s="3">
        <v>43472.392180000003</v>
      </c>
      <c r="E4914" t="s">
        <v>64</v>
      </c>
      <c r="F4914" s="2">
        <v>43556</v>
      </c>
      <c r="G4914" s="2">
        <v>43770</v>
      </c>
      <c r="H4914" t="s">
        <v>9525</v>
      </c>
      <c r="J4914" t="s">
        <v>9526</v>
      </c>
      <c r="L4914" t="s">
        <v>738</v>
      </c>
      <c r="M4914" t="s">
        <v>105</v>
      </c>
      <c r="N4914">
        <v>78728</v>
      </c>
      <c r="O4914" t="s">
        <v>70</v>
      </c>
      <c r="Q4914" t="s">
        <v>9527</v>
      </c>
      <c r="R4914">
        <v>1</v>
      </c>
      <c r="S4914" t="s">
        <v>72</v>
      </c>
      <c r="T4914" t="s">
        <v>1855</v>
      </c>
      <c r="U4914" t="s">
        <v>1856</v>
      </c>
      <c r="V4914" t="s">
        <v>863</v>
      </c>
      <c r="W4914" t="s">
        <v>105</v>
      </c>
      <c r="X4914" t="s">
        <v>106</v>
      </c>
      <c r="Y4914" t="str">
        <f>"37-3011"</f>
        <v>37-3011</v>
      </c>
      <c r="Z4914" t="s">
        <v>94</v>
      </c>
      <c r="AA4914">
        <v>561730</v>
      </c>
      <c r="AB4914">
        <v>46</v>
      </c>
      <c r="AC4914">
        <v>46</v>
      </c>
      <c r="AD4914" t="s">
        <v>79</v>
      </c>
      <c r="AE4914" t="s">
        <v>95</v>
      </c>
      <c r="AF4914">
        <v>40</v>
      </c>
      <c r="AG4914" s="4">
        <v>0.33333333333333331</v>
      </c>
      <c r="AH4914" s="4">
        <v>0.70833333333333337</v>
      </c>
      <c r="AI4914" s="5">
        <v>13.91</v>
      </c>
      <c r="AJ4914">
        <v>20.87</v>
      </c>
      <c r="AK4914">
        <v>25.5</v>
      </c>
      <c r="AL4914" t="s">
        <v>81</v>
      </c>
      <c r="AM4914" t="s">
        <v>82</v>
      </c>
      <c r="AO4914" t="s">
        <v>83</v>
      </c>
      <c r="AR4914" t="s">
        <v>82</v>
      </c>
      <c r="AT4914" t="s">
        <v>82</v>
      </c>
      <c r="AW4914" t="s">
        <v>72</v>
      </c>
      <c r="AX4914">
        <v>3</v>
      </c>
      <c r="AY4914" t="s">
        <v>738</v>
      </c>
      <c r="AZ4914" t="s">
        <v>2422</v>
      </c>
      <c r="BA4914" t="s">
        <v>105</v>
      </c>
      <c r="BB4914">
        <v>78728</v>
      </c>
      <c r="BC4914" t="s">
        <v>79</v>
      </c>
      <c r="BH4914" t="s">
        <v>9526</v>
      </c>
      <c r="BJ4914">
        <v>742663066</v>
      </c>
    </row>
    <row r="4915" spans="1:62" x14ac:dyDescent="0.25">
      <c r="A4915" t="s">
        <v>26278</v>
      </c>
      <c r="B4915" s="2">
        <v>43521</v>
      </c>
      <c r="C4915" t="s">
        <v>63</v>
      </c>
      <c r="D4915" s="3">
        <v>43472.384639270836</v>
      </c>
      <c r="E4915" t="s">
        <v>64</v>
      </c>
      <c r="F4915" s="2">
        <v>43556</v>
      </c>
      <c r="G4915" s="2">
        <v>43800</v>
      </c>
      <c r="H4915" t="s">
        <v>26279</v>
      </c>
      <c r="J4915" t="s">
        <v>26280</v>
      </c>
      <c r="L4915" t="s">
        <v>795</v>
      </c>
      <c r="M4915" t="s">
        <v>105</v>
      </c>
      <c r="N4915">
        <v>78249</v>
      </c>
      <c r="O4915" t="s">
        <v>70</v>
      </c>
      <c r="Q4915" t="s">
        <v>26281</v>
      </c>
      <c r="S4915" t="s">
        <v>72</v>
      </c>
      <c r="T4915" t="s">
        <v>1855</v>
      </c>
      <c r="U4915" t="s">
        <v>1856</v>
      </c>
      <c r="V4915" t="s">
        <v>863</v>
      </c>
      <c r="W4915" t="s">
        <v>105</v>
      </c>
      <c r="X4915" t="s">
        <v>18409</v>
      </c>
      <c r="Y4915" t="str">
        <f>"37-3011"</f>
        <v>37-3011</v>
      </c>
      <c r="Z4915" t="s">
        <v>94</v>
      </c>
      <c r="AA4915">
        <v>561730</v>
      </c>
      <c r="AB4915">
        <v>6</v>
      </c>
      <c r="AC4915">
        <v>6</v>
      </c>
      <c r="AD4915" t="s">
        <v>79</v>
      </c>
      <c r="AE4915" t="s">
        <v>95</v>
      </c>
      <c r="AF4915">
        <v>40</v>
      </c>
      <c r="AG4915" s="4">
        <v>0.33333333333333331</v>
      </c>
      <c r="AH4915" s="4">
        <v>0.70833333333333337</v>
      </c>
      <c r="AI4915" s="5">
        <v>13.02</v>
      </c>
      <c r="AJ4915">
        <v>19.53</v>
      </c>
      <c r="AL4915" t="s">
        <v>81</v>
      </c>
      <c r="AM4915" t="s">
        <v>82</v>
      </c>
      <c r="AO4915" t="s">
        <v>83</v>
      </c>
      <c r="AR4915" t="s">
        <v>82</v>
      </c>
      <c r="AT4915" t="s">
        <v>82</v>
      </c>
      <c r="AW4915" t="s">
        <v>72</v>
      </c>
      <c r="AX4915">
        <v>3</v>
      </c>
      <c r="AY4915" t="s">
        <v>795</v>
      </c>
      <c r="AZ4915" t="s">
        <v>797</v>
      </c>
      <c r="BA4915" t="s">
        <v>105</v>
      </c>
      <c r="BB4915">
        <v>78249</v>
      </c>
      <c r="BC4915" t="s">
        <v>79</v>
      </c>
      <c r="BH4915" t="s">
        <v>26280</v>
      </c>
      <c r="BJ4915">
        <v>742901582</v>
      </c>
    </row>
    <row r="4916" spans="1:62" x14ac:dyDescent="0.25">
      <c r="A4916" t="s">
        <v>26510</v>
      </c>
      <c r="B4916" s="2">
        <v>43521</v>
      </c>
      <c r="C4916" t="s">
        <v>63</v>
      </c>
      <c r="D4916" s="3">
        <v>43472.384014421295</v>
      </c>
      <c r="E4916" t="s">
        <v>64</v>
      </c>
      <c r="F4916" s="2">
        <v>43556</v>
      </c>
      <c r="G4916" s="2">
        <v>43800</v>
      </c>
      <c r="H4916" t="s">
        <v>26511</v>
      </c>
      <c r="I4916" t="s">
        <v>26512</v>
      </c>
      <c r="J4916" t="s">
        <v>26513</v>
      </c>
      <c r="L4916" t="s">
        <v>26514</v>
      </c>
      <c r="M4916" t="s">
        <v>105</v>
      </c>
      <c r="N4916">
        <v>75028</v>
      </c>
      <c r="O4916" t="s">
        <v>70</v>
      </c>
      <c r="Q4916" t="s">
        <v>26515</v>
      </c>
      <c r="S4916" t="s">
        <v>72</v>
      </c>
      <c r="T4916" t="s">
        <v>1855</v>
      </c>
      <c r="U4916" t="s">
        <v>1856</v>
      </c>
      <c r="V4916" t="s">
        <v>863</v>
      </c>
      <c r="W4916" t="s">
        <v>105</v>
      </c>
      <c r="X4916" t="s">
        <v>106</v>
      </c>
      <c r="Y4916" t="str">
        <f>"37-3011"</f>
        <v>37-3011</v>
      </c>
      <c r="Z4916" t="s">
        <v>94</v>
      </c>
      <c r="AA4916">
        <v>561730</v>
      </c>
      <c r="AB4916">
        <v>8</v>
      </c>
      <c r="AC4916">
        <v>8</v>
      </c>
      <c r="AD4916" t="s">
        <v>79</v>
      </c>
      <c r="AE4916" t="s">
        <v>95</v>
      </c>
      <c r="AF4916">
        <v>40</v>
      </c>
      <c r="AG4916" s="4">
        <v>0.33333333333333331</v>
      </c>
      <c r="AH4916" s="4">
        <v>0.70833333333333337</v>
      </c>
      <c r="AI4916" s="5">
        <v>13.94</v>
      </c>
      <c r="AJ4916">
        <v>20.91</v>
      </c>
      <c r="AK4916">
        <v>25.41</v>
      </c>
      <c r="AL4916" t="s">
        <v>81</v>
      </c>
      <c r="AM4916" t="s">
        <v>82</v>
      </c>
      <c r="AO4916" t="s">
        <v>83</v>
      </c>
      <c r="AR4916" t="s">
        <v>82</v>
      </c>
      <c r="AT4916" t="s">
        <v>82</v>
      </c>
      <c r="AW4916" t="s">
        <v>72</v>
      </c>
      <c r="AX4916">
        <v>3</v>
      </c>
      <c r="AY4916" t="s">
        <v>1988</v>
      </c>
      <c r="AZ4916" t="s">
        <v>1225</v>
      </c>
      <c r="BA4916" t="s">
        <v>105</v>
      </c>
      <c r="BB4916">
        <v>75006</v>
      </c>
      <c r="BC4916" t="s">
        <v>79</v>
      </c>
      <c r="BH4916" t="s">
        <v>26516</v>
      </c>
      <c r="BJ4916">
        <v>264511975</v>
      </c>
    </row>
    <row r="4917" spans="1:62" x14ac:dyDescent="0.25">
      <c r="A4917" t="s">
        <v>26676</v>
      </c>
      <c r="B4917" s="2">
        <v>43521</v>
      </c>
      <c r="C4917" t="s">
        <v>63</v>
      </c>
      <c r="D4917" s="3">
        <v>43472.394989224536</v>
      </c>
      <c r="E4917" t="s">
        <v>91</v>
      </c>
      <c r="H4917" t="s">
        <v>26677</v>
      </c>
      <c r="I4917" t="s">
        <v>67</v>
      </c>
      <c r="J4917" t="s">
        <v>26678</v>
      </c>
      <c r="L4917" t="s">
        <v>17124</v>
      </c>
      <c r="M4917" t="s">
        <v>783</v>
      </c>
      <c r="N4917" t="s">
        <v>26679</v>
      </c>
      <c r="O4917" t="s">
        <v>70</v>
      </c>
      <c r="P4917" t="s">
        <v>67</v>
      </c>
      <c r="Q4917" t="s">
        <v>26680</v>
      </c>
      <c r="S4917" t="s">
        <v>72</v>
      </c>
      <c r="T4917" t="s">
        <v>5156</v>
      </c>
      <c r="U4917" t="s">
        <v>5157</v>
      </c>
      <c r="V4917" t="s">
        <v>5158</v>
      </c>
      <c r="W4917" t="s">
        <v>105</v>
      </c>
      <c r="X4917" t="s">
        <v>5159</v>
      </c>
      <c r="Y4917" t="str">
        <f>"39-3091"</f>
        <v>39-3091</v>
      </c>
      <c r="Z4917" t="s">
        <v>677</v>
      </c>
      <c r="AA4917">
        <v>713990</v>
      </c>
      <c r="AB4917">
        <v>15</v>
      </c>
      <c r="AD4917" t="s">
        <v>79</v>
      </c>
      <c r="AE4917" t="s">
        <v>80</v>
      </c>
      <c r="AF4917">
        <v>40</v>
      </c>
      <c r="AG4917" s="4">
        <v>0.54166666666666663</v>
      </c>
      <c r="AH4917" s="4">
        <v>0.91666666666666663</v>
      </c>
      <c r="AI4917" s="5">
        <v>369.6</v>
      </c>
      <c r="AL4917" t="s">
        <v>81</v>
      </c>
      <c r="AM4917" t="s">
        <v>82</v>
      </c>
      <c r="AO4917" t="s">
        <v>83</v>
      </c>
      <c r="AR4917" t="s">
        <v>82</v>
      </c>
      <c r="AT4917" t="s">
        <v>82</v>
      </c>
      <c r="AW4917" t="s">
        <v>82</v>
      </c>
      <c r="AY4917" t="s">
        <v>2379</v>
      </c>
      <c r="AZ4917" t="s">
        <v>291</v>
      </c>
      <c r="BA4917" t="s">
        <v>783</v>
      </c>
      <c r="BB4917">
        <v>45449</v>
      </c>
      <c r="BC4917" t="s">
        <v>79</v>
      </c>
      <c r="BH4917" t="s">
        <v>26681</v>
      </c>
      <c r="BJ4917">
        <v>311764972</v>
      </c>
    </row>
    <row r="4918" spans="1:62" x14ac:dyDescent="0.25">
      <c r="A4918" t="s">
        <v>26734</v>
      </c>
      <c r="B4918" s="2">
        <v>43521</v>
      </c>
      <c r="C4918" t="s">
        <v>63</v>
      </c>
      <c r="D4918" s="3">
        <v>43472.38414800926</v>
      </c>
      <c r="E4918" t="s">
        <v>64</v>
      </c>
      <c r="F4918" s="2">
        <v>43556</v>
      </c>
      <c r="G4918" s="2">
        <v>43799</v>
      </c>
      <c r="H4918" t="s">
        <v>8761</v>
      </c>
      <c r="J4918" t="s">
        <v>8762</v>
      </c>
      <c r="K4918" t="s">
        <v>26735</v>
      </c>
      <c r="L4918" t="s">
        <v>3153</v>
      </c>
      <c r="M4918" t="s">
        <v>2367</v>
      </c>
      <c r="N4918">
        <v>29577</v>
      </c>
      <c r="O4918" t="s">
        <v>70</v>
      </c>
      <c r="Q4918" t="s">
        <v>8764</v>
      </c>
      <c r="S4918" t="s">
        <v>72</v>
      </c>
      <c r="T4918" t="s">
        <v>640</v>
      </c>
      <c r="U4918" t="s">
        <v>641</v>
      </c>
      <c r="V4918" t="s">
        <v>642</v>
      </c>
      <c r="W4918" t="s">
        <v>105</v>
      </c>
      <c r="X4918" t="s">
        <v>106</v>
      </c>
      <c r="Y4918" t="str">
        <f>"37-3011"</f>
        <v>37-3011</v>
      </c>
      <c r="Z4918" t="s">
        <v>94</v>
      </c>
      <c r="AA4918">
        <v>561730</v>
      </c>
      <c r="AB4918">
        <v>15</v>
      </c>
      <c r="AC4918">
        <v>15</v>
      </c>
      <c r="AD4918" t="s">
        <v>79</v>
      </c>
      <c r="AE4918" t="s">
        <v>95</v>
      </c>
      <c r="AF4918">
        <v>40</v>
      </c>
      <c r="AG4918" s="4">
        <v>0.29166666666666669</v>
      </c>
      <c r="AH4918" s="4">
        <v>0.70833333333333337</v>
      </c>
      <c r="AI4918" s="5">
        <v>11.9</v>
      </c>
      <c r="AJ4918">
        <v>17.850000000000001</v>
      </c>
      <c r="AK4918">
        <v>19.5</v>
      </c>
      <c r="AL4918" t="s">
        <v>81</v>
      </c>
      <c r="AM4918" t="s">
        <v>82</v>
      </c>
      <c r="AO4918" t="s">
        <v>83</v>
      </c>
      <c r="AR4918" t="s">
        <v>82</v>
      </c>
      <c r="AT4918" t="s">
        <v>82</v>
      </c>
      <c r="AW4918" t="s">
        <v>72</v>
      </c>
      <c r="AX4918">
        <v>3</v>
      </c>
      <c r="AY4918" t="s">
        <v>3153</v>
      </c>
      <c r="AZ4918" t="s">
        <v>3155</v>
      </c>
      <c r="BA4918" t="s">
        <v>2367</v>
      </c>
      <c r="BB4918">
        <v>29577</v>
      </c>
      <c r="BC4918" t="s">
        <v>79</v>
      </c>
      <c r="BH4918" t="s">
        <v>8762</v>
      </c>
      <c r="BJ4918">
        <v>582280274</v>
      </c>
    </row>
    <row r="4919" spans="1:62" x14ac:dyDescent="0.25">
      <c r="A4919" t="s">
        <v>26823</v>
      </c>
      <c r="B4919" s="2">
        <v>43521</v>
      </c>
      <c r="C4919" t="s">
        <v>63</v>
      </c>
      <c r="D4919" s="3">
        <v>43472.382158125001</v>
      </c>
      <c r="E4919" t="s">
        <v>117</v>
      </c>
      <c r="H4919" t="s">
        <v>26824</v>
      </c>
      <c r="J4919" t="s">
        <v>26825</v>
      </c>
      <c r="L4919" t="s">
        <v>2360</v>
      </c>
      <c r="M4919" t="s">
        <v>1064</v>
      </c>
      <c r="N4919">
        <v>37876</v>
      </c>
      <c r="O4919" t="s">
        <v>70</v>
      </c>
      <c r="Q4919" t="s">
        <v>26826</v>
      </c>
      <c r="S4919" t="s">
        <v>72</v>
      </c>
      <c r="T4919" t="s">
        <v>13303</v>
      </c>
      <c r="U4919" t="s">
        <v>18510</v>
      </c>
      <c r="V4919" t="s">
        <v>1757</v>
      </c>
      <c r="W4919" t="s">
        <v>278</v>
      </c>
      <c r="X4919" t="s">
        <v>3994</v>
      </c>
      <c r="Y4919" t="str">
        <f>"47-3016"</f>
        <v>47-3016</v>
      </c>
      <c r="Z4919" t="s">
        <v>3995</v>
      </c>
      <c r="AA4919">
        <v>238160</v>
      </c>
      <c r="AB4919">
        <v>1</v>
      </c>
      <c r="AD4919" t="s">
        <v>79</v>
      </c>
      <c r="AE4919" t="s">
        <v>95</v>
      </c>
      <c r="AF4919">
        <v>40</v>
      </c>
      <c r="AG4919" s="4">
        <v>0.29166666666666669</v>
      </c>
      <c r="AH4919" s="4">
        <v>0.66666666666666663</v>
      </c>
      <c r="AI4919" s="5">
        <v>12.77</v>
      </c>
      <c r="AJ4919">
        <v>19.16</v>
      </c>
      <c r="AL4919" t="s">
        <v>81</v>
      </c>
      <c r="AM4919" t="s">
        <v>82</v>
      </c>
      <c r="AO4919" t="s">
        <v>83</v>
      </c>
      <c r="AP4919" t="s">
        <v>67</v>
      </c>
      <c r="AQ4919" t="s">
        <v>67</v>
      </c>
      <c r="AR4919" t="s">
        <v>82</v>
      </c>
      <c r="AT4919" t="s">
        <v>82</v>
      </c>
      <c r="AW4919" t="s">
        <v>82</v>
      </c>
      <c r="AY4919" t="s">
        <v>22017</v>
      </c>
      <c r="AZ4919" t="s">
        <v>7316</v>
      </c>
      <c r="BA4919" t="s">
        <v>1064</v>
      </c>
      <c r="BB4919">
        <v>37876</v>
      </c>
      <c r="BC4919" t="s">
        <v>79</v>
      </c>
      <c r="BH4919" t="s">
        <v>26827</v>
      </c>
      <c r="BJ4919">
        <v>471568599</v>
      </c>
    </row>
    <row r="4920" spans="1:62" x14ac:dyDescent="0.25">
      <c r="A4920" t="s">
        <v>26928</v>
      </c>
      <c r="B4920" s="2">
        <v>43521</v>
      </c>
      <c r="C4920" t="s">
        <v>63</v>
      </c>
      <c r="D4920" s="3">
        <v>43472.384399722221</v>
      </c>
      <c r="E4920" t="s">
        <v>64</v>
      </c>
      <c r="F4920" s="2">
        <v>43556</v>
      </c>
      <c r="G4920" s="2">
        <v>43769</v>
      </c>
      <c r="H4920" t="s">
        <v>5277</v>
      </c>
      <c r="I4920" t="s">
        <v>5278</v>
      </c>
      <c r="J4920" t="s">
        <v>5279</v>
      </c>
      <c r="K4920" t="s">
        <v>26929</v>
      </c>
      <c r="L4920" t="s">
        <v>1525</v>
      </c>
      <c r="M4920" t="s">
        <v>76</v>
      </c>
      <c r="N4920">
        <v>73003</v>
      </c>
      <c r="O4920" t="s">
        <v>70</v>
      </c>
      <c r="Q4920" t="s">
        <v>5281</v>
      </c>
      <c r="S4920" t="s">
        <v>72</v>
      </c>
      <c r="T4920" t="s">
        <v>640</v>
      </c>
      <c r="U4920" t="s">
        <v>641</v>
      </c>
      <c r="V4920" t="s">
        <v>642</v>
      </c>
      <c r="W4920" t="s">
        <v>105</v>
      </c>
      <c r="X4920" t="s">
        <v>106</v>
      </c>
      <c r="Y4920" t="str">
        <f>"37-3011"</f>
        <v>37-3011</v>
      </c>
      <c r="Z4920" t="s">
        <v>94</v>
      </c>
      <c r="AA4920">
        <v>561730</v>
      </c>
      <c r="AB4920">
        <v>15</v>
      </c>
      <c r="AC4920">
        <v>15</v>
      </c>
      <c r="AD4920" t="s">
        <v>79</v>
      </c>
      <c r="AE4920" t="s">
        <v>95</v>
      </c>
      <c r="AF4920">
        <v>40</v>
      </c>
      <c r="AG4920" s="4">
        <v>0.29166666666666669</v>
      </c>
      <c r="AH4920" s="4">
        <v>0.66666666666666663</v>
      </c>
      <c r="AI4920" s="5">
        <v>12.92</v>
      </c>
      <c r="AJ4920">
        <v>19.38</v>
      </c>
      <c r="AL4920" t="s">
        <v>81</v>
      </c>
      <c r="AM4920" t="s">
        <v>82</v>
      </c>
      <c r="AO4920" t="s">
        <v>83</v>
      </c>
      <c r="AR4920" t="s">
        <v>82</v>
      </c>
      <c r="AT4920" t="s">
        <v>82</v>
      </c>
      <c r="AW4920" t="s">
        <v>82</v>
      </c>
      <c r="AY4920" t="s">
        <v>1525</v>
      </c>
      <c r="AZ4920" t="s">
        <v>1257</v>
      </c>
      <c r="BA4920" t="s">
        <v>76</v>
      </c>
      <c r="BB4920">
        <v>73003</v>
      </c>
      <c r="BC4920" t="s">
        <v>79</v>
      </c>
      <c r="BH4920" t="s">
        <v>5279</v>
      </c>
      <c r="BJ4920">
        <v>455038664</v>
      </c>
    </row>
    <row r="4921" spans="1:62" x14ac:dyDescent="0.25">
      <c r="A4921" t="s">
        <v>26939</v>
      </c>
      <c r="B4921" s="2">
        <v>43521</v>
      </c>
      <c r="C4921" t="s">
        <v>63</v>
      </c>
      <c r="D4921" s="3">
        <v>43472.386926608793</v>
      </c>
      <c r="E4921" t="s">
        <v>117</v>
      </c>
      <c r="H4921" t="s">
        <v>26940</v>
      </c>
      <c r="J4921" t="s">
        <v>26941</v>
      </c>
      <c r="L4921" t="s">
        <v>22579</v>
      </c>
      <c r="M4921" t="s">
        <v>105</v>
      </c>
      <c r="N4921">
        <v>76306</v>
      </c>
      <c r="O4921" t="s">
        <v>70</v>
      </c>
      <c r="Q4921" t="s">
        <v>26942</v>
      </c>
      <c r="S4921" t="s">
        <v>72</v>
      </c>
      <c r="T4921" t="s">
        <v>1855</v>
      </c>
      <c r="U4921" t="s">
        <v>1856</v>
      </c>
      <c r="V4921" t="s">
        <v>863</v>
      </c>
      <c r="W4921" t="s">
        <v>105</v>
      </c>
      <c r="X4921" t="s">
        <v>1197</v>
      </c>
      <c r="Y4921" t="str">
        <f>"47-2061"</f>
        <v>47-2061</v>
      </c>
      <c r="Z4921" t="s">
        <v>326</v>
      </c>
      <c r="AA4921">
        <v>238110</v>
      </c>
      <c r="AB4921">
        <v>14</v>
      </c>
      <c r="AD4921" t="s">
        <v>79</v>
      </c>
      <c r="AE4921" t="s">
        <v>95</v>
      </c>
      <c r="AF4921">
        <v>40</v>
      </c>
      <c r="AG4921" s="4">
        <v>0.29166666666666669</v>
      </c>
      <c r="AH4921" s="4">
        <v>0.64583333333333337</v>
      </c>
      <c r="AI4921" s="5">
        <v>13.95</v>
      </c>
      <c r="AJ4921">
        <v>20.93</v>
      </c>
      <c r="AL4921" t="s">
        <v>81</v>
      </c>
      <c r="AM4921" t="s">
        <v>82</v>
      </c>
      <c r="AO4921" t="s">
        <v>83</v>
      </c>
      <c r="AR4921" t="s">
        <v>82</v>
      </c>
      <c r="AT4921" t="s">
        <v>82</v>
      </c>
      <c r="AW4921" t="s">
        <v>82</v>
      </c>
      <c r="AY4921" t="s">
        <v>22579</v>
      </c>
      <c r="AZ4921" t="s">
        <v>747</v>
      </c>
      <c r="BA4921" t="s">
        <v>105</v>
      </c>
      <c r="BB4921">
        <v>76306</v>
      </c>
      <c r="BC4921" t="s">
        <v>79</v>
      </c>
      <c r="BH4921" t="s">
        <v>26941</v>
      </c>
      <c r="BJ4921">
        <v>752353158</v>
      </c>
    </row>
    <row r="4922" spans="1:62" x14ac:dyDescent="0.25">
      <c r="A4922" t="s">
        <v>26970</v>
      </c>
      <c r="B4922" s="2">
        <v>43521</v>
      </c>
      <c r="C4922" t="s">
        <v>63</v>
      </c>
      <c r="D4922" s="3">
        <v>43472.383902280089</v>
      </c>
      <c r="E4922" t="s">
        <v>64</v>
      </c>
      <c r="F4922" s="2">
        <v>43556</v>
      </c>
      <c r="G4922" s="2">
        <v>43794</v>
      </c>
      <c r="H4922" t="s">
        <v>26971</v>
      </c>
      <c r="J4922" t="s">
        <v>26972</v>
      </c>
      <c r="L4922" t="s">
        <v>26973</v>
      </c>
      <c r="M4922" t="s">
        <v>783</v>
      </c>
      <c r="N4922">
        <v>43566</v>
      </c>
      <c r="O4922" t="s">
        <v>70</v>
      </c>
      <c r="Q4922" t="s">
        <v>26974</v>
      </c>
      <c r="S4922" t="s">
        <v>72</v>
      </c>
      <c r="T4922" t="s">
        <v>2824</v>
      </c>
      <c r="U4922" t="s">
        <v>4073</v>
      </c>
      <c r="V4922" t="s">
        <v>642</v>
      </c>
      <c r="W4922" t="s">
        <v>105</v>
      </c>
      <c r="X4922" t="s">
        <v>106</v>
      </c>
      <c r="Y4922" t="str">
        <f>"37-3011"</f>
        <v>37-3011</v>
      </c>
      <c r="Z4922" t="s">
        <v>94</v>
      </c>
      <c r="AA4922">
        <v>561730</v>
      </c>
      <c r="AB4922">
        <v>4</v>
      </c>
      <c r="AC4922">
        <v>4</v>
      </c>
      <c r="AD4922" t="s">
        <v>79</v>
      </c>
      <c r="AE4922" t="s">
        <v>80</v>
      </c>
      <c r="AF4922">
        <v>40</v>
      </c>
      <c r="AG4922" s="4">
        <v>0.3125</v>
      </c>
      <c r="AH4922" s="4">
        <v>0.6875</v>
      </c>
      <c r="AI4922" s="5">
        <v>12.81</v>
      </c>
      <c r="AJ4922">
        <v>19.22</v>
      </c>
      <c r="AL4922" t="s">
        <v>81</v>
      </c>
      <c r="AM4922" t="s">
        <v>82</v>
      </c>
      <c r="AO4922" t="s">
        <v>83</v>
      </c>
      <c r="AR4922" t="s">
        <v>82</v>
      </c>
      <c r="AT4922" t="s">
        <v>82</v>
      </c>
      <c r="AW4922" t="s">
        <v>82</v>
      </c>
      <c r="AY4922" t="s">
        <v>26975</v>
      </c>
      <c r="AZ4922" t="s">
        <v>9477</v>
      </c>
      <c r="BA4922" t="s">
        <v>783</v>
      </c>
      <c r="BB4922">
        <v>43558</v>
      </c>
      <c r="BC4922" t="s">
        <v>79</v>
      </c>
      <c r="BH4922" t="s">
        <v>26976</v>
      </c>
      <c r="BJ4922">
        <v>821339855</v>
      </c>
    </row>
    <row r="4923" spans="1:62" x14ac:dyDescent="0.25">
      <c r="A4923" t="s">
        <v>27015</v>
      </c>
      <c r="B4923" s="2">
        <v>43521</v>
      </c>
      <c r="C4923" t="s">
        <v>63</v>
      </c>
      <c r="D4923" s="3">
        <v>43472.384793344907</v>
      </c>
      <c r="E4923" t="s">
        <v>64</v>
      </c>
      <c r="F4923" s="2">
        <v>43556</v>
      </c>
      <c r="G4923" s="2">
        <v>43810</v>
      </c>
      <c r="H4923" t="s">
        <v>4311</v>
      </c>
      <c r="J4923" t="s">
        <v>4312</v>
      </c>
      <c r="L4923" t="s">
        <v>4313</v>
      </c>
      <c r="M4923" t="s">
        <v>783</v>
      </c>
      <c r="N4923">
        <v>44224</v>
      </c>
      <c r="O4923" t="s">
        <v>70</v>
      </c>
      <c r="Q4923" t="s">
        <v>4314</v>
      </c>
      <c r="S4923" t="s">
        <v>72</v>
      </c>
      <c r="T4923" t="s">
        <v>2824</v>
      </c>
      <c r="U4923" t="s">
        <v>4073</v>
      </c>
      <c r="V4923" t="s">
        <v>642</v>
      </c>
      <c r="W4923" t="s">
        <v>105</v>
      </c>
      <c r="X4923" t="s">
        <v>106</v>
      </c>
      <c r="Y4923" t="str">
        <f>"37-3011"</f>
        <v>37-3011</v>
      </c>
      <c r="Z4923" t="s">
        <v>94</v>
      </c>
      <c r="AA4923">
        <v>561730</v>
      </c>
      <c r="AB4923">
        <v>45</v>
      </c>
      <c r="AC4923">
        <v>45</v>
      </c>
      <c r="AD4923" t="s">
        <v>79</v>
      </c>
      <c r="AE4923" t="s">
        <v>95</v>
      </c>
      <c r="AF4923">
        <v>40</v>
      </c>
      <c r="AG4923" s="4">
        <v>0.29166666666666669</v>
      </c>
      <c r="AH4923" s="4">
        <v>0.66666666666666663</v>
      </c>
      <c r="AI4923" s="5">
        <v>13.72</v>
      </c>
      <c r="AJ4923">
        <v>20.58</v>
      </c>
      <c r="AK4923">
        <v>22.5</v>
      </c>
      <c r="AL4923" t="s">
        <v>81</v>
      </c>
      <c r="AM4923" t="s">
        <v>82</v>
      </c>
      <c r="AO4923" t="s">
        <v>83</v>
      </c>
      <c r="AR4923" t="s">
        <v>82</v>
      </c>
      <c r="AT4923" t="s">
        <v>82</v>
      </c>
      <c r="AW4923" t="s">
        <v>82</v>
      </c>
      <c r="AY4923" t="s">
        <v>4313</v>
      </c>
      <c r="AZ4923" t="s">
        <v>2541</v>
      </c>
      <c r="BA4923" t="s">
        <v>783</v>
      </c>
      <c r="BB4923">
        <v>44224</v>
      </c>
      <c r="BC4923" t="s">
        <v>79</v>
      </c>
      <c r="BH4923" t="s">
        <v>4312</v>
      </c>
      <c r="BJ4923">
        <v>341750899</v>
      </c>
    </row>
    <row r="4924" spans="1:62" x14ac:dyDescent="0.25">
      <c r="A4924" t="s">
        <v>27220</v>
      </c>
      <c r="B4924" s="2">
        <v>43521</v>
      </c>
      <c r="C4924" t="s">
        <v>63</v>
      </c>
      <c r="D4924" s="3">
        <v>43472.39003130787</v>
      </c>
      <c r="E4924" t="s">
        <v>64</v>
      </c>
      <c r="F4924" s="2">
        <v>43556</v>
      </c>
      <c r="G4924" s="2">
        <v>43800</v>
      </c>
      <c r="H4924" t="s">
        <v>27221</v>
      </c>
      <c r="J4924" t="s">
        <v>27222</v>
      </c>
      <c r="L4924" t="s">
        <v>27223</v>
      </c>
      <c r="M4924" t="s">
        <v>783</v>
      </c>
      <c r="N4924">
        <v>44040</v>
      </c>
      <c r="O4924" t="s">
        <v>70</v>
      </c>
      <c r="Q4924" t="s">
        <v>27224</v>
      </c>
      <c r="S4924" t="s">
        <v>72</v>
      </c>
      <c r="T4924" t="s">
        <v>27225</v>
      </c>
      <c r="U4924" t="s">
        <v>6798</v>
      </c>
      <c r="V4924" t="s">
        <v>6799</v>
      </c>
      <c r="W4924" t="s">
        <v>783</v>
      </c>
      <c r="X4924" t="s">
        <v>93</v>
      </c>
      <c r="Y4924" t="str">
        <f>"37-3011"</f>
        <v>37-3011</v>
      </c>
      <c r="Z4924" t="s">
        <v>94</v>
      </c>
      <c r="AA4924">
        <v>561730</v>
      </c>
      <c r="AB4924">
        <v>5</v>
      </c>
      <c r="AC4924">
        <v>5</v>
      </c>
      <c r="AD4924" t="s">
        <v>79</v>
      </c>
      <c r="AE4924" t="s">
        <v>95</v>
      </c>
      <c r="AF4924">
        <v>40</v>
      </c>
      <c r="AG4924" s="4">
        <v>0.375</v>
      </c>
      <c r="AH4924" s="4">
        <v>0.70833333333333337</v>
      </c>
      <c r="AI4924" s="5">
        <v>13.7</v>
      </c>
      <c r="AJ4924">
        <v>20.55</v>
      </c>
      <c r="AK4924">
        <v>20.55</v>
      </c>
      <c r="AL4924" t="s">
        <v>81</v>
      </c>
      <c r="AM4924" t="s">
        <v>82</v>
      </c>
      <c r="AO4924" t="s">
        <v>83</v>
      </c>
      <c r="AR4924" t="s">
        <v>82</v>
      </c>
      <c r="AT4924" t="s">
        <v>82</v>
      </c>
      <c r="AW4924" t="s">
        <v>82</v>
      </c>
      <c r="AY4924" t="s">
        <v>27223</v>
      </c>
      <c r="AZ4924" t="s">
        <v>7439</v>
      </c>
      <c r="BA4924" t="s">
        <v>783</v>
      </c>
      <c r="BB4924">
        <v>44040</v>
      </c>
      <c r="BC4924" t="s">
        <v>79</v>
      </c>
      <c r="BH4924" t="s">
        <v>27222</v>
      </c>
      <c r="BJ4924">
        <v>340854009</v>
      </c>
    </row>
    <row r="4925" spans="1:62" x14ac:dyDescent="0.25">
      <c r="A4925" t="s">
        <v>27244</v>
      </c>
      <c r="B4925" s="2">
        <v>43521</v>
      </c>
      <c r="C4925" t="s">
        <v>63</v>
      </c>
      <c r="D4925" s="3">
        <v>43472.386957118055</v>
      </c>
      <c r="E4925" t="s">
        <v>117</v>
      </c>
      <c r="H4925" t="s">
        <v>25035</v>
      </c>
      <c r="J4925" t="s">
        <v>25036</v>
      </c>
      <c r="L4925" t="s">
        <v>2058</v>
      </c>
      <c r="M4925" t="s">
        <v>105</v>
      </c>
      <c r="N4925">
        <v>78633</v>
      </c>
      <c r="O4925" t="s">
        <v>70</v>
      </c>
      <c r="Q4925" t="s">
        <v>27245</v>
      </c>
      <c r="S4925" t="s">
        <v>72</v>
      </c>
      <c r="T4925" t="s">
        <v>1855</v>
      </c>
      <c r="U4925" t="s">
        <v>6225</v>
      </c>
      <c r="V4925" t="s">
        <v>738</v>
      </c>
      <c r="W4925" t="s">
        <v>105</v>
      </c>
      <c r="X4925" t="s">
        <v>1758</v>
      </c>
      <c r="Y4925" t="str">
        <f>"53-7062"</f>
        <v>53-7062</v>
      </c>
      <c r="Z4925" t="s">
        <v>337</v>
      </c>
      <c r="AA4925">
        <v>327991</v>
      </c>
      <c r="AB4925">
        <v>24</v>
      </c>
      <c r="AD4925" t="s">
        <v>79</v>
      </c>
      <c r="AE4925" t="s">
        <v>95</v>
      </c>
      <c r="AF4925">
        <v>40</v>
      </c>
      <c r="AG4925" s="4">
        <v>0.33333333333333331</v>
      </c>
      <c r="AH4925" s="4">
        <v>0.70833333333333337</v>
      </c>
      <c r="AI4925" s="5">
        <v>12.63</v>
      </c>
      <c r="AJ4925">
        <v>18.95</v>
      </c>
      <c r="AL4925" t="s">
        <v>81</v>
      </c>
      <c r="AM4925" t="s">
        <v>82</v>
      </c>
      <c r="AO4925" t="s">
        <v>83</v>
      </c>
      <c r="AR4925" t="s">
        <v>82</v>
      </c>
      <c r="AT4925" t="s">
        <v>82</v>
      </c>
      <c r="AW4925" t="s">
        <v>82</v>
      </c>
      <c r="AY4925" t="s">
        <v>5825</v>
      </c>
      <c r="AZ4925" t="s">
        <v>5826</v>
      </c>
      <c r="BA4925" t="s">
        <v>105</v>
      </c>
      <c r="BB4925">
        <v>76844</v>
      </c>
      <c r="BC4925" t="s">
        <v>87</v>
      </c>
      <c r="BH4925" t="s">
        <v>27246</v>
      </c>
      <c r="BJ4925">
        <v>742980359</v>
      </c>
    </row>
    <row r="4926" spans="1:62" x14ac:dyDescent="0.25">
      <c r="A4926" t="s">
        <v>27247</v>
      </c>
      <c r="B4926" s="2">
        <v>43521</v>
      </c>
      <c r="C4926" t="s">
        <v>63</v>
      </c>
      <c r="D4926" s="3">
        <v>43472.405992974534</v>
      </c>
      <c r="E4926" t="s">
        <v>91</v>
      </c>
      <c r="H4926" t="s">
        <v>27248</v>
      </c>
      <c r="I4926" t="s">
        <v>27249</v>
      </c>
      <c r="J4926" t="s">
        <v>27250</v>
      </c>
      <c r="L4926" t="s">
        <v>5093</v>
      </c>
      <c r="M4926" t="s">
        <v>595</v>
      </c>
      <c r="N4926">
        <v>99901</v>
      </c>
      <c r="O4926" t="s">
        <v>70</v>
      </c>
      <c r="Q4926" t="s">
        <v>27251</v>
      </c>
      <c r="S4926" t="s">
        <v>72</v>
      </c>
      <c r="T4926" t="s">
        <v>25178</v>
      </c>
      <c r="U4926" t="s">
        <v>25179</v>
      </c>
      <c r="V4926" t="s">
        <v>3676</v>
      </c>
      <c r="W4926" t="s">
        <v>323</v>
      </c>
      <c r="X4926" t="s">
        <v>1500</v>
      </c>
      <c r="Y4926" t="str">
        <f>"35-2014"</f>
        <v>35-2014</v>
      </c>
      <c r="Z4926" t="s">
        <v>301</v>
      </c>
      <c r="AA4926">
        <v>722110</v>
      </c>
      <c r="AB4926">
        <v>2</v>
      </c>
      <c r="AD4926" t="s">
        <v>79</v>
      </c>
      <c r="AE4926" t="s">
        <v>80</v>
      </c>
      <c r="AF4926">
        <v>40</v>
      </c>
      <c r="AG4926" s="4">
        <v>0.25</v>
      </c>
      <c r="AH4926" s="4">
        <v>0.75</v>
      </c>
      <c r="AI4926" s="5">
        <v>14.97</v>
      </c>
      <c r="AJ4926">
        <v>22.46</v>
      </c>
      <c r="AL4926" t="s">
        <v>81</v>
      </c>
      <c r="AM4926" t="s">
        <v>82</v>
      </c>
      <c r="AO4926" t="s">
        <v>213</v>
      </c>
      <c r="AR4926" t="s">
        <v>82</v>
      </c>
      <c r="AT4926" t="s">
        <v>82</v>
      </c>
      <c r="AW4926" t="s">
        <v>72</v>
      </c>
      <c r="AX4926">
        <v>6</v>
      </c>
      <c r="AY4926" t="s">
        <v>5093</v>
      </c>
      <c r="AZ4926" t="s">
        <v>5097</v>
      </c>
      <c r="BA4926" t="s">
        <v>595</v>
      </c>
      <c r="BB4926">
        <v>99901</v>
      </c>
      <c r="BC4926" t="s">
        <v>87</v>
      </c>
      <c r="BH4926" t="s">
        <v>27252</v>
      </c>
      <c r="BJ4926">
        <v>920151062</v>
      </c>
    </row>
    <row r="4927" spans="1:62" x14ac:dyDescent="0.25">
      <c r="A4927" t="s">
        <v>27282</v>
      </c>
      <c r="B4927" s="2">
        <v>43521</v>
      </c>
      <c r="C4927" t="s">
        <v>63</v>
      </c>
      <c r="D4927" s="3">
        <v>43472.384333136572</v>
      </c>
      <c r="E4927" t="s">
        <v>64</v>
      </c>
      <c r="F4927" s="2">
        <v>43556</v>
      </c>
      <c r="G4927" s="2">
        <v>43813</v>
      </c>
      <c r="H4927" t="s">
        <v>3729</v>
      </c>
      <c r="I4927" t="s">
        <v>3730</v>
      </c>
      <c r="J4927" t="s">
        <v>3731</v>
      </c>
      <c r="L4927" t="s">
        <v>1753</v>
      </c>
      <c r="M4927" t="s">
        <v>761</v>
      </c>
      <c r="N4927">
        <v>30340</v>
      </c>
      <c r="O4927" t="s">
        <v>70</v>
      </c>
      <c r="Q4927" t="s">
        <v>3732</v>
      </c>
      <c r="S4927" t="s">
        <v>72</v>
      </c>
      <c r="T4927" t="s">
        <v>2824</v>
      </c>
      <c r="U4927" t="s">
        <v>3543</v>
      </c>
      <c r="V4927" t="s">
        <v>642</v>
      </c>
      <c r="W4927" t="s">
        <v>105</v>
      </c>
      <c r="X4927" t="s">
        <v>3733</v>
      </c>
      <c r="Y4927" t="str">
        <f>"37-2011"</f>
        <v>37-2011</v>
      </c>
      <c r="Z4927" t="s">
        <v>424</v>
      </c>
      <c r="AA4927">
        <v>561720</v>
      </c>
      <c r="AB4927">
        <v>15</v>
      </c>
      <c r="AC4927">
        <v>15</v>
      </c>
      <c r="AD4927" t="s">
        <v>79</v>
      </c>
      <c r="AE4927" t="s">
        <v>95</v>
      </c>
      <c r="AF4927">
        <v>40</v>
      </c>
      <c r="AG4927" s="4">
        <v>0.29166666666666669</v>
      </c>
      <c r="AH4927" s="4">
        <v>0.66666666666666663</v>
      </c>
      <c r="AI4927" s="5">
        <v>12.06</v>
      </c>
      <c r="AJ4927">
        <v>18.09</v>
      </c>
      <c r="AK4927">
        <v>27</v>
      </c>
      <c r="AL4927" t="s">
        <v>81</v>
      </c>
      <c r="AM4927" t="s">
        <v>82</v>
      </c>
      <c r="AO4927" t="s">
        <v>83</v>
      </c>
      <c r="AR4927" t="s">
        <v>82</v>
      </c>
      <c r="AT4927" t="s">
        <v>82</v>
      </c>
      <c r="AW4927" t="s">
        <v>72</v>
      </c>
      <c r="AX4927">
        <v>3</v>
      </c>
      <c r="AY4927" t="s">
        <v>1753</v>
      </c>
      <c r="AZ4927" t="s">
        <v>3734</v>
      </c>
      <c r="BA4927" t="s">
        <v>761</v>
      </c>
      <c r="BB4927">
        <v>30340</v>
      </c>
      <c r="BC4927" t="s">
        <v>79</v>
      </c>
      <c r="BH4927" t="s">
        <v>3731</v>
      </c>
      <c r="BJ4927">
        <v>263826530</v>
      </c>
    </row>
    <row r="4928" spans="1:62" x14ac:dyDescent="0.25">
      <c r="A4928" t="s">
        <v>27307</v>
      </c>
      <c r="B4928" s="2">
        <v>43521</v>
      </c>
      <c r="C4928" t="s">
        <v>63</v>
      </c>
      <c r="D4928" s="3">
        <v>43472.386807418981</v>
      </c>
      <c r="E4928" t="s">
        <v>64</v>
      </c>
      <c r="F4928" s="2">
        <v>43556</v>
      </c>
      <c r="G4928" s="2">
        <v>43799</v>
      </c>
      <c r="H4928" t="s">
        <v>25869</v>
      </c>
      <c r="I4928" t="s">
        <v>294</v>
      </c>
      <c r="J4928" t="s">
        <v>25870</v>
      </c>
      <c r="K4928" t="s">
        <v>296</v>
      </c>
      <c r="L4928" t="s">
        <v>297</v>
      </c>
      <c r="M4928" t="s">
        <v>298</v>
      </c>
      <c r="N4928">
        <v>3907</v>
      </c>
      <c r="O4928" t="s">
        <v>70</v>
      </c>
      <c r="Q4928" t="s">
        <v>299</v>
      </c>
      <c r="R4928">
        <v>409</v>
      </c>
      <c r="S4928" t="s">
        <v>82</v>
      </c>
      <c r="U4928" t="s">
        <v>92</v>
      </c>
      <c r="X4928" t="s">
        <v>1960</v>
      </c>
      <c r="Y4928" t="str">
        <f>"37-3011"</f>
        <v>37-3011</v>
      </c>
      <c r="Z4928" t="s">
        <v>94</v>
      </c>
      <c r="AA4928">
        <v>721110</v>
      </c>
      <c r="AB4928">
        <v>5</v>
      </c>
      <c r="AC4928">
        <v>5</v>
      </c>
      <c r="AD4928" t="s">
        <v>79</v>
      </c>
      <c r="AE4928" t="s">
        <v>95</v>
      </c>
      <c r="AF4928">
        <v>35</v>
      </c>
      <c r="AG4928" s="4">
        <v>0.29166666666666669</v>
      </c>
      <c r="AH4928" s="4">
        <v>0.64583333333333337</v>
      </c>
      <c r="AI4928" s="5">
        <v>15.39</v>
      </c>
      <c r="AJ4928">
        <v>23.09</v>
      </c>
      <c r="AL4928" t="s">
        <v>81</v>
      </c>
      <c r="AM4928" t="s">
        <v>82</v>
      </c>
      <c r="AO4928" t="s">
        <v>83</v>
      </c>
      <c r="AP4928" t="s">
        <v>67</v>
      </c>
      <c r="AQ4928" t="s">
        <v>67</v>
      </c>
      <c r="AR4928" t="s">
        <v>82</v>
      </c>
      <c r="AT4928" t="s">
        <v>82</v>
      </c>
      <c r="AW4928" t="s">
        <v>72</v>
      </c>
      <c r="AX4928">
        <v>3</v>
      </c>
      <c r="AY4928" t="s">
        <v>297</v>
      </c>
      <c r="AZ4928" t="s">
        <v>302</v>
      </c>
      <c r="BA4928" t="s">
        <v>298</v>
      </c>
      <c r="BB4928">
        <v>3907</v>
      </c>
      <c r="BC4928" t="s">
        <v>87</v>
      </c>
      <c r="BH4928" t="s">
        <v>296</v>
      </c>
      <c r="BJ4928">
        <v>10369072</v>
      </c>
    </row>
    <row r="4929" spans="1:62" x14ac:dyDescent="0.25">
      <c r="A4929" t="s">
        <v>27489</v>
      </c>
      <c r="B4929" s="2">
        <v>43521</v>
      </c>
      <c r="C4929" t="s">
        <v>63</v>
      </c>
      <c r="D4929" s="3">
        <v>43472.385379768515</v>
      </c>
      <c r="E4929" t="s">
        <v>64</v>
      </c>
      <c r="F4929" s="2">
        <v>43556</v>
      </c>
      <c r="G4929" s="2">
        <v>43792</v>
      </c>
      <c r="H4929" t="s">
        <v>27490</v>
      </c>
      <c r="J4929" t="s">
        <v>27491</v>
      </c>
      <c r="L4929" t="s">
        <v>5053</v>
      </c>
      <c r="M4929" t="s">
        <v>308</v>
      </c>
      <c r="N4929">
        <v>7727</v>
      </c>
      <c r="O4929" t="s">
        <v>70</v>
      </c>
      <c r="Q4929" t="s">
        <v>27492</v>
      </c>
      <c r="S4929" t="s">
        <v>72</v>
      </c>
      <c r="T4929" t="s">
        <v>2824</v>
      </c>
      <c r="U4929" t="s">
        <v>3717</v>
      </c>
      <c r="V4929" t="s">
        <v>642</v>
      </c>
      <c r="W4929" t="s">
        <v>105</v>
      </c>
      <c r="X4929" t="s">
        <v>106</v>
      </c>
      <c r="Y4929" t="str">
        <f>"37-3011"</f>
        <v>37-3011</v>
      </c>
      <c r="Z4929" t="s">
        <v>94</v>
      </c>
      <c r="AA4929">
        <v>561730</v>
      </c>
      <c r="AB4929">
        <v>7</v>
      </c>
      <c r="AC4929">
        <v>7</v>
      </c>
      <c r="AD4929" t="s">
        <v>79</v>
      </c>
      <c r="AE4929" t="s">
        <v>80</v>
      </c>
      <c r="AF4929">
        <v>40</v>
      </c>
      <c r="AG4929" s="4">
        <v>0.29166666666666669</v>
      </c>
      <c r="AH4929" s="4">
        <v>0.66666666666666663</v>
      </c>
      <c r="AI4929" s="5">
        <v>16.809999999999999</v>
      </c>
      <c r="AJ4929">
        <v>25.22</v>
      </c>
      <c r="AK4929">
        <v>28.5</v>
      </c>
      <c r="AL4929" t="s">
        <v>81</v>
      </c>
      <c r="AM4929" t="s">
        <v>82</v>
      </c>
      <c r="AO4929" t="s">
        <v>83</v>
      </c>
      <c r="AR4929" t="s">
        <v>82</v>
      </c>
      <c r="AT4929" t="s">
        <v>82</v>
      </c>
      <c r="AW4929" t="s">
        <v>82</v>
      </c>
      <c r="AY4929" t="s">
        <v>5053</v>
      </c>
      <c r="AZ4929" t="s">
        <v>1467</v>
      </c>
      <c r="BA4929" t="s">
        <v>308</v>
      </c>
      <c r="BB4929">
        <v>7727</v>
      </c>
      <c r="BC4929" t="s">
        <v>79</v>
      </c>
      <c r="BH4929" t="s">
        <v>27491</v>
      </c>
      <c r="BJ4929">
        <v>223773885</v>
      </c>
    </row>
    <row r="4930" spans="1:62" x14ac:dyDescent="0.25">
      <c r="A4930" t="s">
        <v>27573</v>
      </c>
      <c r="B4930" s="2">
        <v>43521</v>
      </c>
      <c r="C4930" t="s">
        <v>63</v>
      </c>
      <c r="D4930" s="3">
        <v>43472.39212517361</v>
      </c>
      <c r="E4930" t="s">
        <v>64</v>
      </c>
      <c r="F4930" s="2">
        <v>43556</v>
      </c>
      <c r="G4930" s="2">
        <v>43830</v>
      </c>
      <c r="H4930" t="s">
        <v>27574</v>
      </c>
      <c r="I4930" t="s">
        <v>67</v>
      </c>
      <c r="J4930" t="s">
        <v>1956</v>
      </c>
      <c r="K4930" t="s">
        <v>67</v>
      </c>
      <c r="L4930" t="s">
        <v>27575</v>
      </c>
      <c r="M4930" t="s">
        <v>232</v>
      </c>
      <c r="N4930">
        <v>10603</v>
      </c>
      <c r="O4930" t="s">
        <v>70</v>
      </c>
      <c r="P4930" t="s">
        <v>67</v>
      </c>
      <c r="Q4930" t="s">
        <v>1957</v>
      </c>
      <c r="S4930" t="s">
        <v>72</v>
      </c>
      <c r="T4930" t="s">
        <v>1958</v>
      </c>
      <c r="U4930" t="s">
        <v>1959</v>
      </c>
      <c r="V4930" t="s">
        <v>232</v>
      </c>
      <c r="W4930" t="s">
        <v>232</v>
      </c>
      <c r="X4930" t="s">
        <v>106</v>
      </c>
      <c r="Y4930" t="str">
        <f>"37-3011"</f>
        <v>37-3011</v>
      </c>
      <c r="Z4930" t="s">
        <v>94</v>
      </c>
      <c r="AA4930">
        <v>561730</v>
      </c>
      <c r="AB4930">
        <v>37</v>
      </c>
      <c r="AC4930">
        <v>37</v>
      </c>
      <c r="AD4930" t="s">
        <v>79</v>
      </c>
      <c r="AE4930" t="s">
        <v>80</v>
      </c>
      <c r="AF4930">
        <v>35</v>
      </c>
      <c r="AG4930" s="4">
        <v>0.33333333333333331</v>
      </c>
      <c r="AH4930" s="4">
        <v>0.66666666666666663</v>
      </c>
      <c r="AI4930" s="5">
        <v>16.809999999999999</v>
      </c>
      <c r="AL4930" t="s">
        <v>81</v>
      </c>
      <c r="AM4930" t="s">
        <v>82</v>
      </c>
      <c r="AO4930" t="s">
        <v>83</v>
      </c>
      <c r="AP4930" t="s">
        <v>67</v>
      </c>
      <c r="AQ4930" t="s">
        <v>67</v>
      </c>
      <c r="AR4930" t="s">
        <v>82</v>
      </c>
      <c r="AT4930" t="s">
        <v>82</v>
      </c>
      <c r="AW4930" t="s">
        <v>82</v>
      </c>
      <c r="AY4930" t="s">
        <v>27575</v>
      </c>
      <c r="AZ4930" t="s">
        <v>1285</v>
      </c>
      <c r="BA4930" t="s">
        <v>232</v>
      </c>
      <c r="BB4930">
        <v>10603</v>
      </c>
      <c r="BC4930" t="s">
        <v>79</v>
      </c>
      <c r="BH4930" t="s">
        <v>1956</v>
      </c>
      <c r="BI4930" t="s">
        <v>67</v>
      </c>
      <c r="BJ4930">
        <v>133753684</v>
      </c>
    </row>
    <row r="4931" spans="1:62" x14ac:dyDescent="0.25">
      <c r="A4931" t="s">
        <v>27740</v>
      </c>
      <c r="B4931" s="2">
        <v>43521</v>
      </c>
      <c r="C4931" t="s">
        <v>63</v>
      </c>
      <c r="D4931" s="3">
        <v>43472.392137962961</v>
      </c>
      <c r="E4931" t="s">
        <v>64</v>
      </c>
      <c r="F4931" s="2">
        <v>43556</v>
      </c>
      <c r="G4931" s="2">
        <v>43769</v>
      </c>
      <c r="H4931" t="s">
        <v>27741</v>
      </c>
      <c r="J4931" t="s">
        <v>20205</v>
      </c>
      <c r="L4931" t="s">
        <v>6540</v>
      </c>
      <c r="M4931" t="s">
        <v>232</v>
      </c>
      <c r="N4931">
        <v>11968</v>
      </c>
      <c r="O4931" t="s">
        <v>70</v>
      </c>
      <c r="Q4931" t="s">
        <v>27742</v>
      </c>
      <c r="S4931" t="s">
        <v>72</v>
      </c>
      <c r="T4931" t="s">
        <v>5899</v>
      </c>
      <c r="U4931" t="s">
        <v>5900</v>
      </c>
      <c r="V4931" t="s">
        <v>5901</v>
      </c>
      <c r="W4931" t="s">
        <v>86</v>
      </c>
      <c r="X4931" t="s">
        <v>27743</v>
      </c>
      <c r="Y4931" t="str">
        <f>"39-3091"</f>
        <v>39-3091</v>
      </c>
      <c r="Z4931" t="s">
        <v>677</v>
      </c>
      <c r="AA4931">
        <v>721110</v>
      </c>
      <c r="AB4931">
        <v>8</v>
      </c>
      <c r="AC4931">
        <v>8</v>
      </c>
      <c r="AD4931" t="s">
        <v>79</v>
      </c>
      <c r="AE4931" t="s">
        <v>80</v>
      </c>
      <c r="AF4931">
        <v>35</v>
      </c>
      <c r="AG4931" s="4">
        <v>0.33333333333333331</v>
      </c>
      <c r="AH4931" s="4">
        <v>0.66666666666666663</v>
      </c>
      <c r="AI4931" s="5">
        <v>12.02</v>
      </c>
      <c r="AJ4931">
        <v>18.03</v>
      </c>
      <c r="AK4931">
        <v>27</v>
      </c>
      <c r="AL4931" t="s">
        <v>81</v>
      </c>
      <c r="AM4931" t="s">
        <v>82</v>
      </c>
      <c r="AO4931" t="s">
        <v>83</v>
      </c>
      <c r="AR4931" t="s">
        <v>82</v>
      </c>
      <c r="AT4931" t="s">
        <v>82</v>
      </c>
      <c r="AW4931" t="s">
        <v>82</v>
      </c>
      <c r="AY4931" t="s">
        <v>9813</v>
      </c>
      <c r="AZ4931" t="s">
        <v>6542</v>
      </c>
      <c r="BA4931" t="s">
        <v>232</v>
      </c>
      <c r="BB4931">
        <v>11954</v>
      </c>
      <c r="BC4931" t="s">
        <v>79</v>
      </c>
      <c r="BH4931" t="s">
        <v>27744</v>
      </c>
      <c r="BJ4931">
        <v>262115318</v>
      </c>
    </row>
    <row r="4932" spans="1:62" x14ac:dyDescent="0.25">
      <c r="A4932" t="s">
        <v>27933</v>
      </c>
      <c r="B4932" s="2">
        <v>43521</v>
      </c>
      <c r="C4932" t="s">
        <v>63</v>
      </c>
      <c r="D4932" s="3">
        <v>43472.392435277776</v>
      </c>
      <c r="E4932" t="s">
        <v>64</v>
      </c>
      <c r="F4932" s="2">
        <v>43556</v>
      </c>
      <c r="G4932" s="2">
        <v>43799</v>
      </c>
      <c r="H4932" t="s">
        <v>27741</v>
      </c>
      <c r="J4932" t="s">
        <v>20205</v>
      </c>
      <c r="L4932" t="s">
        <v>6540</v>
      </c>
      <c r="M4932" t="s">
        <v>232</v>
      </c>
      <c r="N4932">
        <v>11968</v>
      </c>
      <c r="O4932" t="s">
        <v>70</v>
      </c>
      <c r="Q4932" t="s">
        <v>27742</v>
      </c>
      <c r="S4932" t="s">
        <v>72</v>
      </c>
      <c r="T4932" t="s">
        <v>5899</v>
      </c>
      <c r="U4932" t="s">
        <v>5900</v>
      </c>
      <c r="V4932" t="s">
        <v>5901</v>
      </c>
      <c r="W4932" t="s">
        <v>86</v>
      </c>
      <c r="X4932" t="s">
        <v>27934</v>
      </c>
      <c r="Y4932" t="str">
        <f>"37-2012"</f>
        <v>37-2012</v>
      </c>
      <c r="Z4932" t="s">
        <v>373</v>
      </c>
      <c r="AA4932">
        <v>721110</v>
      </c>
      <c r="AB4932">
        <v>40</v>
      </c>
      <c r="AC4932">
        <v>40</v>
      </c>
      <c r="AD4932" t="s">
        <v>79</v>
      </c>
      <c r="AE4932" t="s">
        <v>80</v>
      </c>
      <c r="AF4932">
        <v>35</v>
      </c>
      <c r="AG4932" s="4">
        <v>0.33333333333333331</v>
      </c>
      <c r="AH4932" s="4">
        <v>0.66666666666666663</v>
      </c>
      <c r="AI4932" s="5">
        <v>13.42</v>
      </c>
      <c r="AJ4932">
        <v>20.13</v>
      </c>
      <c r="AK4932">
        <v>21</v>
      </c>
      <c r="AL4932" t="s">
        <v>81</v>
      </c>
      <c r="AM4932" t="s">
        <v>82</v>
      </c>
      <c r="AO4932" t="s">
        <v>83</v>
      </c>
      <c r="AR4932" t="s">
        <v>82</v>
      </c>
      <c r="AT4932" t="s">
        <v>82</v>
      </c>
      <c r="AW4932" t="s">
        <v>82</v>
      </c>
      <c r="AY4932" t="s">
        <v>9813</v>
      </c>
      <c r="AZ4932" t="s">
        <v>6542</v>
      </c>
      <c r="BA4932" t="s">
        <v>232</v>
      </c>
      <c r="BB4932">
        <v>11954</v>
      </c>
      <c r="BC4932" t="s">
        <v>79</v>
      </c>
      <c r="BH4932" t="s">
        <v>27744</v>
      </c>
      <c r="BJ4932">
        <v>262115318</v>
      </c>
    </row>
    <row r="4933" spans="1:62" x14ac:dyDescent="0.25">
      <c r="A4933" t="s">
        <v>27956</v>
      </c>
      <c r="B4933" s="2">
        <v>43521</v>
      </c>
      <c r="C4933" t="s">
        <v>63</v>
      </c>
      <c r="D4933" s="3">
        <v>43472.388503726848</v>
      </c>
      <c r="E4933" t="s">
        <v>64</v>
      </c>
      <c r="F4933" s="2">
        <v>43556</v>
      </c>
      <c r="G4933" s="2">
        <v>43769</v>
      </c>
      <c r="H4933" t="s">
        <v>27957</v>
      </c>
      <c r="I4933" t="s">
        <v>27958</v>
      </c>
      <c r="J4933" t="s">
        <v>27959</v>
      </c>
      <c r="L4933" t="s">
        <v>27960</v>
      </c>
      <c r="M4933" t="s">
        <v>136</v>
      </c>
      <c r="N4933">
        <v>21663</v>
      </c>
      <c r="O4933" t="s">
        <v>70</v>
      </c>
      <c r="Q4933" t="s">
        <v>27961</v>
      </c>
      <c r="S4933" t="s">
        <v>72</v>
      </c>
      <c r="T4933" t="s">
        <v>2963</v>
      </c>
      <c r="U4933" t="s">
        <v>1425</v>
      </c>
      <c r="V4933" t="s">
        <v>1426</v>
      </c>
      <c r="W4933" t="s">
        <v>105</v>
      </c>
      <c r="X4933" t="s">
        <v>1427</v>
      </c>
      <c r="Y4933" t="str">
        <f>"37-2012"</f>
        <v>37-2012</v>
      </c>
      <c r="Z4933" t="s">
        <v>373</v>
      </c>
      <c r="AA4933">
        <v>72111</v>
      </c>
      <c r="AB4933">
        <v>11</v>
      </c>
      <c r="AC4933">
        <v>11</v>
      </c>
      <c r="AD4933" t="s">
        <v>79</v>
      </c>
      <c r="AE4933" t="s">
        <v>95</v>
      </c>
      <c r="AF4933">
        <v>35</v>
      </c>
      <c r="AG4933" s="4">
        <v>0.33333333333333331</v>
      </c>
      <c r="AH4933" s="4">
        <v>0.6875</v>
      </c>
      <c r="AI4933" s="5">
        <v>12.5</v>
      </c>
      <c r="AJ4933">
        <v>18.75</v>
      </c>
      <c r="AL4933" t="s">
        <v>81</v>
      </c>
      <c r="AM4933" t="s">
        <v>82</v>
      </c>
      <c r="AO4933" t="s">
        <v>83</v>
      </c>
      <c r="AR4933" t="s">
        <v>82</v>
      </c>
      <c r="AT4933" t="s">
        <v>82</v>
      </c>
      <c r="AW4933" t="s">
        <v>82</v>
      </c>
      <c r="AY4933" t="s">
        <v>27960</v>
      </c>
      <c r="AZ4933" t="s">
        <v>27962</v>
      </c>
      <c r="BA4933" t="s">
        <v>136</v>
      </c>
      <c r="BB4933">
        <v>21663</v>
      </c>
      <c r="BC4933" t="s">
        <v>87</v>
      </c>
      <c r="BH4933" t="s">
        <v>27959</v>
      </c>
      <c r="BJ4933">
        <v>753225677</v>
      </c>
    </row>
    <row r="4934" spans="1:62" x14ac:dyDescent="0.25">
      <c r="A4934" t="s">
        <v>28112</v>
      </c>
      <c r="B4934" s="2">
        <v>43521</v>
      </c>
      <c r="C4934" t="s">
        <v>63</v>
      </c>
      <c r="D4934" s="3">
        <v>43472.382351817127</v>
      </c>
      <c r="E4934" t="s">
        <v>64</v>
      </c>
      <c r="F4934" s="2">
        <v>43556</v>
      </c>
      <c r="G4934" s="2">
        <v>43739</v>
      </c>
      <c r="H4934" t="s">
        <v>28113</v>
      </c>
      <c r="J4934" t="s">
        <v>28114</v>
      </c>
      <c r="L4934" t="s">
        <v>28115</v>
      </c>
      <c r="M4934" t="s">
        <v>714</v>
      </c>
      <c r="N4934">
        <v>71280</v>
      </c>
      <c r="O4934" t="s">
        <v>70</v>
      </c>
      <c r="Q4934" t="s">
        <v>28116</v>
      </c>
      <c r="S4934" t="s">
        <v>72</v>
      </c>
      <c r="T4934" t="s">
        <v>28117</v>
      </c>
      <c r="U4934" t="s">
        <v>28118</v>
      </c>
      <c r="V4934" t="s">
        <v>28119</v>
      </c>
      <c r="W4934" t="s">
        <v>881</v>
      </c>
      <c r="X4934" t="s">
        <v>14508</v>
      </c>
      <c r="Y4934" t="str">
        <f>"47-2181"</f>
        <v>47-2181</v>
      </c>
      <c r="Z4934" t="s">
        <v>14508</v>
      </c>
      <c r="AA4934">
        <v>238160</v>
      </c>
      <c r="AB4934">
        <v>20</v>
      </c>
      <c r="AC4934">
        <v>20</v>
      </c>
      <c r="AD4934" t="s">
        <v>79</v>
      </c>
      <c r="AE4934" t="s">
        <v>95</v>
      </c>
      <c r="AF4934">
        <v>35</v>
      </c>
      <c r="AG4934" s="4">
        <v>0.27083333333333331</v>
      </c>
      <c r="AH4934" s="4">
        <v>0.6875</v>
      </c>
      <c r="AI4934" s="5">
        <v>18.399999999999999</v>
      </c>
      <c r="AJ4934">
        <v>27.6</v>
      </c>
      <c r="AK4934">
        <v>37.5</v>
      </c>
      <c r="AL4934" t="s">
        <v>81</v>
      </c>
      <c r="AM4934" t="s">
        <v>82</v>
      </c>
      <c r="AO4934" t="s">
        <v>83</v>
      </c>
      <c r="AP4934" t="s">
        <v>67</v>
      </c>
      <c r="AQ4934" t="s">
        <v>67</v>
      </c>
      <c r="AR4934" t="s">
        <v>82</v>
      </c>
      <c r="AT4934" t="s">
        <v>82</v>
      </c>
      <c r="AW4934" t="s">
        <v>72</v>
      </c>
      <c r="AX4934">
        <v>6</v>
      </c>
      <c r="AY4934" t="s">
        <v>28115</v>
      </c>
      <c r="AZ4934" t="s">
        <v>23430</v>
      </c>
      <c r="BA4934" t="s">
        <v>714</v>
      </c>
      <c r="BB4934">
        <v>71280</v>
      </c>
      <c r="BC4934" t="s">
        <v>79</v>
      </c>
      <c r="BH4934" t="s">
        <v>28120</v>
      </c>
      <c r="BJ4934">
        <v>263233376</v>
      </c>
    </row>
    <row r="4935" spans="1:62" x14ac:dyDescent="0.25">
      <c r="A4935" t="s">
        <v>28168</v>
      </c>
      <c r="B4935" s="2">
        <v>43521</v>
      </c>
      <c r="C4935" t="s">
        <v>63</v>
      </c>
      <c r="D4935" s="3">
        <v>43472.386014293981</v>
      </c>
      <c r="E4935" t="s">
        <v>64</v>
      </c>
      <c r="F4935" s="2">
        <v>43556</v>
      </c>
      <c r="G4935" s="2">
        <v>43769</v>
      </c>
      <c r="H4935" t="s">
        <v>28169</v>
      </c>
      <c r="J4935" t="s">
        <v>28170</v>
      </c>
      <c r="L4935" t="s">
        <v>5661</v>
      </c>
      <c r="M4935" t="s">
        <v>105</v>
      </c>
      <c r="N4935">
        <v>76114</v>
      </c>
      <c r="O4935" t="s">
        <v>70</v>
      </c>
      <c r="Q4935" t="s">
        <v>28171</v>
      </c>
      <c r="S4935" t="s">
        <v>72</v>
      </c>
      <c r="T4935" t="s">
        <v>1917</v>
      </c>
      <c r="U4935" t="s">
        <v>1918</v>
      </c>
      <c r="V4935" t="s">
        <v>1919</v>
      </c>
      <c r="W4935" t="s">
        <v>105</v>
      </c>
      <c r="X4935" t="s">
        <v>106</v>
      </c>
      <c r="Y4935" t="str">
        <f>"37-3011"</f>
        <v>37-3011</v>
      </c>
      <c r="Z4935" t="s">
        <v>94</v>
      </c>
      <c r="AA4935">
        <v>561730</v>
      </c>
      <c r="AB4935">
        <v>6</v>
      </c>
      <c r="AC4935">
        <v>6</v>
      </c>
      <c r="AD4935" t="s">
        <v>79</v>
      </c>
      <c r="AE4935" t="s">
        <v>95</v>
      </c>
      <c r="AF4935">
        <v>40</v>
      </c>
      <c r="AG4935" s="4">
        <v>0.29166666666666669</v>
      </c>
      <c r="AH4935" s="4">
        <v>0.79166666666666663</v>
      </c>
      <c r="AI4935" s="5">
        <v>13.94</v>
      </c>
      <c r="AJ4935">
        <v>20.91</v>
      </c>
      <c r="AL4935" t="s">
        <v>81</v>
      </c>
      <c r="AM4935" t="s">
        <v>82</v>
      </c>
      <c r="AO4935" t="s">
        <v>83</v>
      </c>
      <c r="AR4935" t="s">
        <v>82</v>
      </c>
      <c r="AT4935" t="s">
        <v>82</v>
      </c>
      <c r="AW4935" t="s">
        <v>82</v>
      </c>
      <c r="AY4935" t="s">
        <v>5661</v>
      </c>
      <c r="AZ4935" t="s">
        <v>1428</v>
      </c>
      <c r="BA4935" t="s">
        <v>105</v>
      </c>
      <c r="BB4935">
        <v>76114</v>
      </c>
      <c r="BC4935" t="s">
        <v>79</v>
      </c>
      <c r="BH4935" t="s">
        <v>28170</v>
      </c>
      <c r="BJ4935">
        <v>752010030</v>
      </c>
    </row>
    <row r="4936" spans="1:62" x14ac:dyDescent="0.25">
      <c r="A4936" t="s">
        <v>28489</v>
      </c>
      <c r="B4936" s="2">
        <v>43521</v>
      </c>
      <c r="C4936" t="s">
        <v>63</v>
      </c>
      <c r="D4936" s="3">
        <v>43472.389344317133</v>
      </c>
      <c r="E4936" t="s">
        <v>64</v>
      </c>
      <c r="F4936" s="2">
        <v>43556</v>
      </c>
      <c r="G4936" s="2">
        <v>43761</v>
      </c>
      <c r="H4936" t="s">
        <v>14408</v>
      </c>
      <c r="J4936" t="s">
        <v>28490</v>
      </c>
      <c r="L4936" t="s">
        <v>795</v>
      </c>
      <c r="M4936" t="s">
        <v>105</v>
      </c>
      <c r="N4936">
        <v>78217</v>
      </c>
      <c r="O4936" t="s">
        <v>70</v>
      </c>
      <c r="Q4936" t="s">
        <v>14410</v>
      </c>
      <c r="S4936" t="s">
        <v>72</v>
      </c>
      <c r="T4936" t="s">
        <v>1917</v>
      </c>
      <c r="U4936" t="s">
        <v>1918</v>
      </c>
      <c r="V4936" t="s">
        <v>1919</v>
      </c>
      <c r="W4936" t="s">
        <v>105</v>
      </c>
      <c r="X4936" t="s">
        <v>14411</v>
      </c>
      <c r="Y4936" t="str">
        <f>"37-3011"</f>
        <v>37-3011</v>
      </c>
      <c r="Z4936" t="s">
        <v>94</v>
      </c>
      <c r="AA4936">
        <v>561730</v>
      </c>
      <c r="AB4936">
        <v>25</v>
      </c>
      <c r="AC4936">
        <v>25</v>
      </c>
      <c r="AD4936" t="s">
        <v>79</v>
      </c>
      <c r="AE4936" t="s">
        <v>95</v>
      </c>
      <c r="AF4936">
        <v>35</v>
      </c>
      <c r="AG4936" s="4">
        <v>0.29166666666666669</v>
      </c>
      <c r="AH4936" s="4">
        <v>0.66666666666666663</v>
      </c>
      <c r="AI4936" s="5">
        <v>13.02</v>
      </c>
      <c r="AJ4936">
        <v>19.53</v>
      </c>
      <c r="AL4936" t="s">
        <v>81</v>
      </c>
      <c r="AM4936" t="s">
        <v>82</v>
      </c>
      <c r="AO4936" t="s">
        <v>83</v>
      </c>
      <c r="AR4936" t="s">
        <v>82</v>
      </c>
      <c r="AT4936" t="s">
        <v>82</v>
      </c>
      <c r="AW4936" t="s">
        <v>82</v>
      </c>
      <c r="AY4936" t="s">
        <v>795</v>
      </c>
      <c r="AZ4936" t="s">
        <v>797</v>
      </c>
      <c r="BA4936" t="s">
        <v>105</v>
      </c>
      <c r="BB4936">
        <v>78217</v>
      </c>
      <c r="BC4936" t="s">
        <v>79</v>
      </c>
      <c r="BH4936" t="s">
        <v>28490</v>
      </c>
      <c r="BJ4936">
        <v>752841715</v>
      </c>
    </row>
    <row r="4937" spans="1:62" x14ac:dyDescent="0.25">
      <c r="A4937" t="s">
        <v>28551</v>
      </c>
      <c r="B4937" s="2">
        <v>43521</v>
      </c>
      <c r="C4937" t="s">
        <v>63</v>
      </c>
      <c r="D4937" s="3">
        <v>43472.389836365743</v>
      </c>
      <c r="E4937" t="s">
        <v>64</v>
      </c>
      <c r="F4937" s="2">
        <v>43556</v>
      </c>
      <c r="G4937" s="2">
        <v>43799</v>
      </c>
      <c r="H4937" t="s">
        <v>28552</v>
      </c>
      <c r="J4937" t="s">
        <v>28553</v>
      </c>
      <c r="L4937" t="s">
        <v>4406</v>
      </c>
      <c r="M4937" t="s">
        <v>105</v>
      </c>
      <c r="N4937">
        <v>76065</v>
      </c>
      <c r="O4937" t="s">
        <v>70</v>
      </c>
      <c r="Q4937" t="s">
        <v>28554</v>
      </c>
      <c r="S4937" t="s">
        <v>72</v>
      </c>
      <c r="T4937" t="s">
        <v>1917</v>
      </c>
      <c r="U4937" t="s">
        <v>1918</v>
      </c>
      <c r="V4937" t="s">
        <v>1919</v>
      </c>
      <c r="W4937" t="s">
        <v>105</v>
      </c>
      <c r="X4937" t="s">
        <v>106</v>
      </c>
      <c r="Y4937" t="str">
        <f>"37-3011"</f>
        <v>37-3011</v>
      </c>
      <c r="Z4937" t="s">
        <v>94</v>
      </c>
      <c r="AA4937">
        <v>561730</v>
      </c>
      <c r="AB4937">
        <v>12</v>
      </c>
      <c r="AC4937">
        <v>12</v>
      </c>
      <c r="AD4937" t="s">
        <v>79</v>
      </c>
      <c r="AE4937" t="s">
        <v>95</v>
      </c>
      <c r="AF4937">
        <v>40</v>
      </c>
      <c r="AG4937" s="4">
        <v>0.29166666666666669</v>
      </c>
      <c r="AH4937" s="4">
        <v>0.70833333333333337</v>
      </c>
      <c r="AI4937" s="5">
        <v>13.94</v>
      </c>
      <c r="AJ4937">
        <v>20.91</v>
      </c>
      <c r="AL4937" t="s">
        <v>81</v>
      </c>
      <c r="AM4937" t="s">
        <v>82</v>
      </c>
      <c r="AO4937" t="s">
        <v>83</v>
      </c>
      <c r="AR4937" t="s">
        <v>82</v>
      </c>
      <c r="AT4937" t="s">
        <v>82</v>
      </c>
      <c r="AW4937" t="s">
        <v>82</v>
      </c>
      <c r="AY4937" t="s">
        <v>4406</v>
      </c>
      <c r="AZ4937" t="s">
        <v>4408</v>
      </c>
      <c r="BA4937" t="s">
        <v>105</v>
      </c>
      <c r="BB4937">
        <v>76065</v>
      </c>
      <c r="BC4937" t="s">
        <v>79</v>
      </c>
      <c r="BH4937" t="s">
        <v>28553</v>
      </c>
      <c r="BJ4937">
        <v>472717462</v>
      </c>
    </row>
    <row r="4938" spans="1:62" x14ac:dyDescent="0.25">
      <c r="A4938" t="s">
        <v>28658</v>
      </c>
      <c r="B4938" s="2">
        <v>43521</v>
      </c>
      <c r="C4938" t="s">
        <v>63</v>
      </c>
      <c r="D4938" s="3">
        <v>43472.384543425927</v>
      </c>
      <c r="E4938" t="s">
        <v>117</v>
      </c>
      <c r="H4938" t="s">
        <v>28659</v>
      </c>
      <c r="J4938" t="s">
        <v>28660</v>
      </c>
      <c r="L4938" t="s">
        <v>1335</v>
      </c>
      <c r="M4938" t="s">
        <v>105</v>
      </c>
      <c r="N4938">
        <v>77066</v>
      </c>
      <c r="O4938" t="s">
        <v>70</v>
      </c>
      <c r="Q4938" t="s">
        <v>28661</v>
      </c>
      <c r="S4938" t="s">
        <v>72</v>
      </c>
      <c r="T4938" t="s">
        <v>28426</v>
      </c>
      <c r="U4938" t="s">
        <v>28427</v>
      </c>
      <c r="V4938" t="s">
        <v>1335</v>
      </c>
      <c r="W4938" t="s">
        <v>105</v>
      </c>
      <c r="X4938" t="s">
        <v>28428</v>
      </c>
      <c r="Y4938" t="str">
        <f>"47-2051"</f>
        <v>47-2051</v>
      </c>
      <c r="Z4938" t="s">
        <v>1383</v>
      </c>
      <c r="AA4938">
        <v>238990</v>
      </c>
      <c r="AB4938">
        <v>9</v>
      </c>
      <c r="AD4938" t="s">
        <v>79</v>
      </c>
      <c r="AE4938" t="s">
        <v>95</v>
      </c>
      <c r="AF4938">
        <v>40</v>
      </c>
      <c r="AG4938" s="4">
        <v>0.29166666666666669</v>
      </c>
      <c r="AH4938" s="4">
        <v>0.66666666666666663</v>
      </c>
      <c r="AI4938" s="5">
        <v>16.59</v>
      </c>
      <c r="AJ4938">
        <v>0</v>
      </c>
      <c r="AK4938">
        <v>0</v>
      </c>
      <c r="AL4938" t="s">
        <v>81</v>
      </c>
      <c r="AM4938" t="s">
        <v>82</v>
      </c>
      <c r="AO4938" t="s">
        <v>83</v>
      </c>
      <c r="AR4938" t="s">
        <v>82</v>
      </c>
      <c r="AT4938" t="s">
        <v>82</v>
      </c>
      <c r="AW4938" t="s">
        <v>82</v>
      </c>
      <c r="AY4938" t="s">
        <v>3291</v>
      </c>
      <c r="AZ4938" t="s">
        <v>3292</v>
      </c>
      <c r="BA4938" t="s">
        <v>105</v>
      </c>
      <c r="BB4938">
        <v>77066</v>
      </c>
      <c r="BC4938" t="s">
        <v>79</v>
      </c>
      <c r="BH4938" t="s">
        <v>28662</v>
      </c>
      <c r="BJ4938">
        <v>262140231</v>
      </c>
    </row>
    <row r="4939" spans="1:62" x14ac:dyDescent="0.25">
      <c r="A4939" t="s">
        <v>28718</v>
      </c>
      <c r="B4939" s="2">
        <v>43521</v>
      </c>
      <c r="C4939" t="s">
        <v>63</v>
      </c>
      <c r="D4939" s="3">
        <v>43472.392456250003</v>
      </c>
      <c r="E4939" t="s">
        <v>64</v>
      </c>
      <c r="F4939" s="2">
        <v>43556</v>
      </c>
      <c r="G4939" s="2">
        <v>43814</v>
      </c>
      <c r="H4939" t="s">
        <v>28719</v>
      </c>
      <c r="J4939" t="s">
        <v>28720</v>
      </c>
      <c r="L4939" t="s">
        <v>17234</v>
      </c>
      <c r="M4939" t="s">
        <v>881</v>
      </c>
      <c r="N4939">
        <v>83815</v>
      </c>
      <c r="O4939" t="s">
        <v>70</v>
      </c>
      <c r="Q4939" t="s">
        <v>28721</v>
      </c>
      <c r="S4939" t="s">
        <v>82</v>
      </c>
      <c r="U4939" t="s">
        <v>92</v>
      </c>
      <c r="X4939" t="s">
        <v>1092</v>
      </c>
      <c r="Y4939" t="str">
        <f>"45-4011"</f>
        <v>45-4011</v>
      </c>
      <c r="Z4939" t="s">
        <v>763</v>
      </c>
      <c r="AA4939">
        <v>115310</v>
      </c>
      <c r="AB4939">
        <v>52</v>
      </c>
      <c r="AC4939">
        <v>52</v>
      </c>
      <c r="AD4939" t="s">
        <v>79</v>
      </c>
      <c r="AF4939">
        <v>35</v>
      </c>
      <c r="AG4939" s="4">
        <v>0.29166666666666669</v>
      </c>
      <c r="AH4939" s="4">
        <v>0.66666666666666663</v>
      </c>
      <c r="AI4939" s="5">
        <v>12.73</v>
      </c>
      <c r="AJ4939">
        <v>19.100000000000001</v>
      </c>
      <c r="AK4939">
        <v>33</v>
      </c>
      <c r="AL4939" t="s">
        <v>81</v>
      </c>
      <c r="AM4939" t="s">
        <v>82</v>
      </c>
      <c r="AO4939" t="s">
        <v>83</v>
      </c>
      <c r="AP4939" t="s">
        <v>67</v>
      </c>
      <c r="AQ4939" t="s">
        <v>67</v>
      </c>
      <c r="AR4939" t="s">
        <v>82</v>
      </c>
      <c r="AT4939" t="s">
        <v>82</v>
      </c>
      <c r="AW4939" t="s">
        <v>72</v>
      </c>
      <c r="AX4939">
        <v>3</v>
      </c>
      <c r="AY4939" t="s">
        <v>17234</v>
      </c>
      <c r="AZ4939" t="s">
        <v>1185</v>
      </c>
      <c r="BA4939" t="s">
        <v>881</v>
      </c>
      <c r="BB4939">
        <v>83815</v>
      </c>
      <c r="BC4939" t="s">
        <v>79</v>
      </c>
      <c r="BH4939" t="s">
        <v>28720</v>
      </c>
      <c r="BJ4939">
        <v>20549646</v>
      </c>
    </row>
    <row r="4940" spans="1:62" x14ac:dyDescent="0.25">
      <c r="A4940" t="s">
        <v>28728</v>
      </c>
      <c r="B4940" s="2">
        <v>43521</v>
      </c>
      <c r="C4940" t="s">
        <v>63</v>
      </c>
      <c r="D4940" s="3">
        <v>43472.384559201389</v>
      </c>
      <c r="E4940" t="s">
        <v>64</v>
      </c>
      <c r="F4940" s="2">
        <v>43556</v>
      </c>
      <c r="G4940" s="2">
        <v>43789</v>
      </c>
      <c r="H4940" t="s">
        <v>28729</v>
      </c>
      <c r="J4940" t="s">
        <v>28730</v>
      </c>
      <c r="L4940" t="s">
        <v>28731</v>
      </c>
      <c r="M4940" t="s">
        <v>714</v>
      </c>
      <c r="N4940">
        <v>70070</v>
      </c>
      <c r="O4940" t="s">
        <v>70</v>
      </c>
      <c r="Q4940" t="s">
        <v>28732</v>
      </c>
      <c r="S4940" t="s">
        <v>72</v>
      </c>
      <c r="T4940" t="s">
        <v>102</v>
      </c>
      <c r="U4940" t="s">
        <v>2630</v>
      </c>
      <c r="V4940" t="s">
        <v>2470</v>
      </c>
      <c r="W4940" t="s">
        <v>105</v>
      </c>
      <c r="X4940" t="s">
        <v>106</v>
      </c>
      <c r="Y4940" t="str">
        <f>"37-3011"</f>
        <v>37-3011</v>
      </c>
      <c r="Z4940" t="s">
        <v>94</v>
      </c>
      <c r="AA4940">
        <v>561730</v>
      </c>
      <c r="AB4940">
        <v>4</v>
      </c>
      <c r="AC4940">
        <v>4</v>
      </c>
      <c r="AD4940" t="s">
        <v>79</v>
      </c>
      <c r="AE4940" t="s">
        <v>95</v>
      </c>
      <c r="AF4940">
        <v>35</v>
      </c>
      <c r="AG4940" s="4">
        <v>0.25</v>
      </c>
      <c r="AH4940" s="4">
        <v>0.625</v>
      </c>
      <c r="AI4940" s="5">
        <v>11.93</v>
      </c>
      <c r="AJ4940">
        <v>17.899999999999999</v>
      </c>
      <c r="AK4940">
        <v>17.899999999999999</v>
      </c>
      <c r="AL4940" t="s">
        <v>81</v>
      </c>
      <c r="AM4940" t="s">
        <v>82</v>
      </c>
      <c r="AO4940" t="s">
        <v>83</v>
      </c>
      <c r="AR4940" t="s">
        <v>82</v>
      </c>
      <c r="AT4940" t="s">
        <v>82</v>
      </c>
      <c r="AW4940" t="s">
        <v>72</v>
      </c>
      <c r="AX4940">
        <v>3</v>
      </c>
      <c r="AY4940" t="s">
        <v>28733</v>
      </c>
      <c r="AZ4940" t="s">
        <v>1707</v>
      </c>
      <c r="BA4940" t="s">
        <v>714</v>
      </c>
      <c r="BB4940">
        <v>70070</v>
      </c>
      <c r="BC4940" t="s">
        <v>79</v>
      </c>
      <c r="BH4940" t="s">
        <v>28734</v>
      </c>
      <c r="BJ4940">
        <v>452038420</v>
      </c>
    </row>
    <row r="4941" spans="1:62" x14ac:dyDescent="0.25">
      <c r="A4941" t="s">
        <v>28735</v>
      </c>
      <c r="B4941" s="2">
        <v>43521</v>
      </c>
      <c r="C4941" t="s">
        <v>63</v>
      </c>
      <c r="D4941" s="3">
        <v>43472.386081875004</v>
      </c>
      <c r="E4941" t="s">
        <v>64</v>
      </c>
      <c r="F4941" s="2">
        <v>43556</v>
      </c>
      <c r="G4941" s="2">
        <v>43784</v>
      </c>
      <c r="H4941" t="s">
        <v>28736</v>
      </c>
      <c r="J4941" t="s">
        <v>28737</v>
      </c>
      <c r="L4941" t="s">
        <v>261</v>
      </c>
      <c r="M4941" t="s">
        <v>166</v>
      </c>
      <c r="N4941">
        <v>84058</v>
      </c>
      <c r="O4941" t="s">
        <v>70</v>
      </c>
      <c r="Q4941" t="s">
        <v>28738</v>
      </c>
      <c r="S4941" t="s">
        <v>72</v>
      </c>
      <c r="T4941" t="s">
        <v>1855</v>
      </c>
      <c r="U4941" t="s">
        <v>1856</v>
      </c>
      <c r="V4941" t="s">
        <v>863</v>
      </c>
      <c r="W4941" t="s">
        <v>105</v>
      </c>
      <c r="X4941" t="s">
        <v>1758</v>
      </c>
      <c r="Y4941" t="str">
        <f>"37-3011"</f>
        <v>37-3011</v>
      </c>
      <c r="Z4941" t="s">
        <v>94</v>
      </c>
      <c r="AA4941">
        <v>561730</v>
      </c>
      <c r="AB4941">
        <v>60</v>
      </c>
      <c r="AC4941">
        <v>60</v>
      </c>
      <c r="AD4941" t="s">
        <v>79</v>
      </c>
      <c r="AE4941" t="s">
        <v>95</v>
      </c>
      <c r="AF4941">
        <v>40</v>
      </c>
      <c r="AG4941" s="4">
        <v>0.33333333333333331</v>
      </c>
      <c r="AH4941" s="4">
        <v>0.70833333333333337</v>
      </c>
      <c r="AI4941" s="5">
        <v>13.52</v>
      </c>
      <c r="AJ4941">
        <v>20.28</v>
      </c>
      <c r="AL4941" t="s">
        <v>81</v>
      </c>
      <c r="AM4941" t="s">
        <v>82</v>
      </c>
      <c r="AO4941" t="s">
        <v>83</v>
      </c>
      <c r="AR4941" t="s">
        <v>82</v>
      </c>
      <c r="AT4941" t="s">
        <v>82</v>
      </c>
      <c r="AW4941" t="s">
        <v>82</v>
      </c>
      <c r="AY4941" t="s">
        <v>261</v>
      </c>
      <c r="AZ4941" t="s">
        <v>263</v>
      </c>
      <c r="BA4941" t="s">
        <v>166</v>
      </c>
      <c r="BB4941">
        <v>84058</v>
      </c>
      <c r="BC4941" t="s">
        <v>79</v>
      </c>
      <c r="BH4941" t="s">
        <v>28737</v>
      </c>
      <c r="BJ4941">
        <v>454461848</v>
      </c>
    </row>
    <row r="4942" spans="1:62" x14ac:dyDescent="0.25">
      <c r="A4942" t="s">
        <v>28778</v>
      </c>
      <c r="B4942" s="2">
        <v>43521</v>
      </c>
      <c r="C4942" t="s">
        <v>63</v>
      </c>
      <c r="D4942" s="3">
        <v>43472.382744872688</v>
      </c>
      <c r="E4942" t="s">
        <v>64</v>
      </c>
      <c r="F4942" s="2">
        <v>43556</v>
      </c>
      <c r="G4942" s="2">
        <v>43784</v>
      </c>
      <c r="H4942" t="s">
        <v>28779</v>
      </c>
      <c r="J4942" t="s">
        <v>28780</v>
      </c>
      <c r="L4942" t="s">
        <v>14168</v>
      </c>
      <c r="M4942" t="s">
        <v>147</v>
      </c>
      <c r="N4942">
        <v>15147</v>
      </c>
      <c r="O4942" t="s">
        <v>70</v>
      </c>
      <c r="Q4942" t="s">
        <v>28781</v>
      </c>
      <c r="S4942" t="s">
        <v>72</v>
      </c>
      <c r="T4942" t="s">
        <v>2185</v>
      </c>
      <c r="U4942" t="s">
        <v>2186</v>
      </c>
      <c r="V4942" t="s">
        <v>2187</v>
      </c>
      <c r="W4942" t="s">
        <v>232</v>
      </c>
      <c r="X4942" t="s">
        <v>106</v>
      </c>
      <c r="Y4942" t="str">
        <f>"37-3011"</f>
        <v>37-3011</v>
      </c>
      <c r="Z4942" t="s">
        <v>94</v>
      </c>
      <c r="AA4942">
        <v>561730</v>
      </c>
      <c r="AB4942">
        <v>12</v>
      </c>
      <c r="AC4942">
        <v>12</v>
      </c>
      <c r="AD4942" t="s">
        <v>79</v>
      </c>
      <c r="AE4942" t="s">
        <v>80</v>
      </c>
      <c r="AF4942">
        <v>40</v>
      </c>
      <c r="AG4942" s="4">
        <v>0.22916666666666666</v>
      </c>
      <c r="AH4942" s="4">
        <v>0.58333333333333337</v>
      </c>
      <c r="AI4942" s="5">
        <v>13.77</v>
      </c>
      <c r="AJ4942">
        <v>20.66</v>
      </c>
      <c r="AK4942">
        <v>20.66</v>
      </c>
      <c r="AL4942" t="s">
        <v>81</v>
      </c>
      <c r="AM4942" t="s">
        <v>82</v>
      </c>
      <c r="AO4942" t="s">
        <v>83</v>
      </c>
      <c r="AR4942" t="s">
        <v>82</v>
      </c>
      <c r="AT4942" t="s">
        <v>82</v>
      </c>
      <c r="AW4942" t="s">
        <v>72</v>
      </c>
      <c r="AX4942">
        <v>2</v>
      </c>
      <c r="AY4942" t="s">
        <v>14168</v>
      </c>
      <c r="AZ4942" t="s">
        <v>3309</v>
      </c>
      <c r="BA4942" t="s">
        <v>147</v>
      </c>
      <c r="BB4942">
        <v>15147</v>
      </c>
      <c r="BC4942" t="s">
        <v>87</v>
      </c>
      <c r="BH4942" t="s">
        <v>28780</v>
      </c>
      <c r="BJ4942">
        <v>250626570</v>
      </c>
    </row>
    <row r="4943" spans="1:62" x14ac:dyDescent="0.25">
      <c r="A4943" t="s">
        <v>28915</v>
      </c>
      <c r="B4943" s="2">
        <v>43521</v>
      </c>
      <c r="C4943" t="s">
        <v>63</v>
      </c>
      <c r="D4943" s="3">
        <v>43472.3867196875</v>
      </c>
      <c r="E4943" t="s">
        <v>64</v>
      </c>
      <c r="F4943" s="2">
        <v>43556</v>
      </c>
      <c r="G4943" s="2">
        <v>43799</v>
      </c>
      <c r="H4943" t="s">
        <v>28916</v>
      </c>
      <c r="J4943" t="s">
        <v>28917</v>
      </c>
      <c r="L4943" t="s">
        <v>27201</v>
      </c>
      <c r="M4943" t="s">
        <v>844</v>
      </c>
      <c r="N4943">
        <v>60403</v>
      </c>
      <c r="O4943" t="s">
        <v>70</v>
      </c>
      <c r="Q4943" t="s">
        <v>28918</v>
      </c>
      <c r="S4943" t="s">
        <v>72</v>
      </c>
      <c r="T4943" t="s">
        <v>1917</v>
      </c>
      <c r="U4943" t="s">
        <v>1918</v>
      </c>
      <c r="V4943" t="s">
        <v>1919</v>
      </c>
      <c r="W4943" t="s">
        <v>105</v>
      </c>
      <c r="X4943" t="s">
        <v>106</v>
      </c>
      <c r="Y4943" t="str">
        <f>"37-3011"</f>
        <v>37-3011</v>
      </c>
      <c r="Z4943" t="s">
        <v>94</v>
      </c>
      <c r="AA4943">
        <v>561730</v>
      </c>
      <c r="AB4943">
        <v>20</v>
      </c>
      <c r="AC4943">
        <v>20</v>
      </c>
      <c r="AD4943" t="s">
        <v>79</v>
      </c>
      <c r="AE4943" t="s">
        <v>80</v>
      </c>
      <c r="AF4943">
        <v>35</v>
      </c>
      <c r="AG4943" s="4">
        <v>0.27083333333333331</v>
      </c>
      <c r="AH4943" s="4">
        <v>0.64583333333333337</v>
      </c>
      <c r="AI4943" s="5">
        <v>15.59</v>
      </c>
      <c r="AJ4943">
        <v>23.39</v>
      </c>
      <c r="AL4943" t="s">
        <v>81</v>
      </c>
      <c r="AM4943" t="s">
        <v>82</v>
      </c>
      <c r="AO4943" t="s">
        <v>83</v>
      </c>
      <c r="AR4943" t="s">
        <v>82</v>
      </c>
      <c r="AT4943" t="s">
        <v>82</v>
      </c>
      <c r="AW4943" t="s">
        <v>82</v>
      </c>
      <c r="AY4943" t="s">
        <v>27201</v>
      </c>
      <c r="AZ4943" t="s">
        <v>847</v>
      </c>
      <c r="BA4943" t="s">
        <v>844</v>
      </c>
      <c r="BB4943">
        <v>60403</v>
      </c>
      <c r="BC4943" t="s">
        <v>79</v>
      </c>
      <c r="BH4943" t="s">
        <v>28917</v>
      </c>
      <c r="BJ4943">
        <v>201726669</v>
      </c>
    </row>
    <row r="4944" spans="1:62" x14ac:dyDescent="0.25">
      <c r="A4944" t="s">
        <v>28957</v>
      </c>
      <c r="B4944" s="2">
        <v>43521</v>
      </c>
      <c r="C4944" t="s">
        <v>63</v>
      </c>
      <c r="D4944" s="3">
        <v>43472.390092256945</v>
      </c>
      <c r="E4944" t="s">
        <v>1763</v>
      </c>
      <c r="F4944" s="2">
        <v>43556</v>
      </c>
      <c r="G4944" s="2">
        <v>43784</v>
      </c>
      <c r="H4944" t="s">
        <v>28958</v>
      </c>
      <c r="I4944" t="s">
        <v>28959</v>
      </c>
      <c r="J4944" t="s">
        <v>28960</v>
      </c>
      <c r="L4944" t="s">
        <v>26514</v>
      </c>
      <c r="M4944" t="s">
        <v>105</v>
      </c>
      <c r="N4944">
        <v>75022</v>
      </c>
      <c r="O4944" t="s">
        <v>70</v>
      </c>
      <c r="Q4944" t="s">
        <v>28961</v>
      </c>
      <c r="S4944" t="s">
        <v>72</v>
      </c>
      <c r="T4944" t="s">
        <v>1917</v>
      </c>
      <c r="U4944" t="s">
        <v>1918</v>
      </c>
      <c r="V4944" t="s">
        <v>1919</v>
      </c>
      <c r="W4944" t="s">
        <v>105</v>
      </c>
      <c r="X4944" t="s">
        <v>1539</v>
      </c>
      <c r="Y4944" t="str">
        <f>"37-3011"</f>
        <v>37-3011</v>
      </c>
      <c r="Z4944" t="s">
        <v>94</v>
      </c>
      <c r="AA4944">
        <v>561730</v>
      </c>
      <c r="AB4944">
        <v>4</v>
      </c>
      <c r="AC4944">
        <v>4</v>
      </c>
      <c r="AD4944" t="s">
        <v>79</v>
      </c>
      <c r="AE4944" t="s">
        <v>95</v>
      </c>
      <c r="AF4944">
        <v>40</v>
      </c>
      <c r="AG4944" s="4">
        <v>0.29166666666666669</v>
      </c>
      <c r="AH4944" s="4">
        <v>0.75</v>
      </c>
      <c r="AI4944" s="5">
        <v>13.94</v>
      </c>
      <c r="AJ4944">
        <v>20.91</v>
      </c>
      <c r="AL4944" t="s">
        <v>81</v>
      </c>
      <c r="AM4944" t="s">
        <v>82</v>
      </c>
      <c r="AO4944" t="s">
        <v>83</v>
      </c>
      <c r="AR4944" t="s">
        <v>82</v>
      </c>
      <c r="AT4944" t="s">
        <v>82</v>
      </c>
      <c r="AW4944" t="s">
        <v>82</v>
      </c>
      <c r="AY4944" t="s">
        <v>26514</v>
      </c>
      <c r="AZ4944" t="s">
        <v>3523</v>
      </c>
      <c r="BA4944" t="s">
        <v>105</v>
      </c>
      <c r="BB4944">
        <v>75022</v>
      </c>
      <c r="BC4944" t="s">
        <v>79</v>
      </c>
      <c r="BH4944" t="s">
        <v>28960</v>
      </c>
      <c r="BJ4944">
        <v>204781476</v>
      </c>
    </row>
    <row r="4945" spans="1:62" x14ac:dyDescent="0.25">
      <c r="A4945" t="s">
        <v>29023</v>
      </c>
      <c r="B4945" s="2">
        <v>43521</v>
      </c>
      <c r="C4945" t="s">
        <v>63</v>
      </c>
      <c r="D4945" s="3">
        <v>43472.383162280094</v>
      </c>
      <c r="E4945" t="s">
        <v>64</v>
      </c>
      <c r="F4945" s="2">
        <v>43556</v>
      </c>
      <c r="G4945" s="2">
        <v>43807</v>
      </c>
      <c r="H4945" t="s">
        <v>29024</v>
      </c>
      <c r="J4945" t="s">
        <v>29025</v>
      </c>
      <c r="L4945" t="s">
        <v>3873</v>
      </c>
      <c r="M4945" t="s">
        <v>232</v>
      </c>
      <c r="N4945">
        <v>12037</v>
      </c>
      <c r="O4945" t="s">
        <v>70</v>
      </c>
      <c r="Q4945" t="s">
        <v>29026</v>
      </c>
      <c r="S4945" t="s">
        <v>72</v>
      </c>
      <c r="T4945" t="s">
        <v>2185</v>
      </c>
      <c r="U4945" t="s">
        <v>2186</v>
      </c>
      <c r="V4945" t="s">
        <v>2187</v>
      </c>
      <c r="W4945" t="s">
        <v>232</v>
      </c>
      <c r="X4945" t="s">
        <v>106</v>
      </c>
      <c r="Y4945" t="str">
        <f>"37-3011"</f>
        <v>37-3011</v>
      </c>
      <c r="Z4945" t="s">
        <v>94</v>
      </c>
      <c r="AA4945">
        <v>561730</v>
      </c>
      <c r="AB4945">
        <v>8</v>
      </c>
      <c r="AC4945">
        <v>8</v>
      </c>
      <c r="AD4945" t="s">
        <v>79</v>
      </c>
      <c r="AE4945" t="s">
        <v>80</v>
      </c>
      <c r="AF4945">
        <v>40</v>
      </c>
      <c r="AG4945" s="4">
        <v>0.33333333333333331</v>
      </c>
      <c r="AH4945" s="4">
        <v>0.70833333333333337</v>
      </c>
      <c r="AI4945" s="5">
        <v>14.85</v>
      </c>
      <c r="AJ4945">
        <v>22.28</v>
      </c>
      <c r="AK4945">
        <v>22.28</v>
      </c>
      <c r="AL4945" t="s">
        <v>81</v>
      </c>
      <c r="AM4945" t="s">
        <v>82</v>
      </c>
      <c r="AO4945" t="s">
        <v>83</v>
      </c>
      <c r="AR4945" t="s">
        <v>82</v>
      </c>
      <c r="AT4945" t="s">
        <v>82</v>
      </c>
      <c r="AW4945" t="s">
        <v>72</v>
      </c>
      <c r="AX4945">
        <v>2</v>
      </c>
      <c r="AY4945" t="s">
        <v>3873</v>
      </c>
      <c r="AZ4945" t="s">
        <v>29027</v>
      </c>
      <c r="BA4945" t="s">
        <v>232</v>
      </c>
      <c r="BB4945">
        <v>12037</v>
      </c>
      <c r="BC4945" t="s">
        <v>79</v>
      </c>
      <c r="BH4945" t="s">
        <v>29028</v>
      </c>
      <c r="BJ4945">
        <v>222598163</v>
      </c>
    </row>
    <row r="4946" spans="1:62" x14ac:dyDescent="0.25">
      <c r="A4946" t="s">
        <v>29140</v>
      </c>
      <c r="B4946" s="2">
        <v>43521</v>
      </c>
      <c r="C4946" t="s">
        <v>63</v>
      </c>
      <c r="D4946" s="3">
        <v>43472.384115567133</v>
      </c>
      <c r="E4946" t="s">
        <v>64</v>
      </c>
      <c r="F4946" s="2">
        <v>43556</v>
      </c>
      <c r="G4946" s="2">
        <v>43830</v>
      </c>
      <c r="H4946" t="s">
        <v>29141</v>
      </c>
      <c r="I4946" t="s">
        <v>67</v>
      </c>
      <c r="J4946" t="s">
        <v>29142</v>
      </c>
      <c r="K4946" t="s">
        <v>29143</v>
      </c>
      <c r="L4946" t="s">
        <v>1164</v>
      </c>
      <c r="M4946" t="s">
        <v>232</v>
      </c>
      <c r="N4946">
        <v>12009</v>
      </c>
      <c r="O4946" t="s">
        <v>70</v>
      </c>
      <c r="Q4946" t="s">
        <v>29144</v>
      </c>
      <c r="S4946" t="s">
        <v>72</v>
      </c>
      <c r="T4946" t="s">
        <v>2185</v>
      </c>
      <c r="U4946" t="s">
        <v>2186</v>
      </c>
      <c r="V4946" t="s">
        <v>2187</v>
      </c>
      <c r="W4946" t="s">
        <v>232</v>
      </c>
      <c r="X4946" t="s">
        <v>106</v>
      </c>
      <c r="Y4946" t="str">
        <f>"37-3011"</f>
        <v>37-3011</v>
      </c>
      <c r="Z4946" t="s">
        <v>94</v>
      </c>
      <c r="AA4946">
        <v>561730</v>
      </c>
      <c r="AB4946">
        <v>6</v>
      </c>
      <c r="AC4946">
        <v>6</v>
      </c>
      <c r="AD4946" t="s">
        <v>79</v>
      </c>
      <c r="AE4946" t="s">
        <v>80</v>
      </c>
      <c r="AF4946">
        <v>40</v>
      </c>
      <c r="AG4946" s="4">
        <v>0.33333333333333331</v>
      </c>
      <c r="AH4946" s="4">
        <v>0.66666666666666663</v>
      </c>
      <c r="AI4946" s="5">
        <v>15.24</v>
      </c>
      <c r="AL4946" t="s">
        <v>81</v>
      </c>
      <c r="AM4946" t="s">
        <v>82</v>
      </c>
      <c r="AO4946" t="s">
        <v>83</v>
      </c>
      <c r="AR4946" t="s">
        <v>82</v>
      </c>
      <c r="AT4946" t="s">
        <v>82</v>
      </c>
      <c r="AW4946" t="s">
        <v>72</v>
      </c>
      <c r="AX4946">
        <v>2</v>
      </c>
      <c r="AY4946" t="s">
        <v>1164</v>
      </c>
      <c r="AZ4946" t="s">
        <v>5791</v>
      </c>
      <c r="BA4946" t="s">
        <v>232</v>
      </c>
      <c r="BB4946">
        <v>12009</v>
      </c>
      <c r="BC4946" t="s">
        <v>79</v>
      </c>
      <c r="BH4946" t="s">
        <v>29145</v>
      </c>
      <c r="BI4946" t="s">
        <v>67</v>
      </c>
      <c r="BJ4946">
        <v>134249958</v>
      </c>
    </row>
    <row r="4947" spans="1:62" x14ac:dyDescent="0.25">
      <c r="A4947" t="s">
        <v>29230</v>
      </c>
      <c r="B4947" s="2">
        <v>43521</v>
      </c>
      <c r="C4947" t="s">
        <v>63</v>
      </c>
      <c r="D4947" s="3">
        <v>43472.388930856483</v>
      </c>
      <c r="E4947" t="s">
        <v>64</v>
      </c>
      <c r="F4947" s="2">
        <v>43556</v>
      </c>
      <c r="G4947" s="2">
        <v>43830</v>
      </c>
      <c r="H4947" t="s">
        <v>29231</v>
      </c>
      <c r="I4947" t="s">
        <v>29232</v>
      </c>
      <c r="J4947" t="s">
        <v>29233</v>
      </c>
      <c r="L4947" t="s">
        <v>8799</v>
      </c>
      <c r="M4947" t="s">
        <v>2367</v>
      </c>
      <c r="N4947">
        <v>29455</v>
      </c>
      <c r="O4947" t="s">
        <v>70</v>
      </c>
      <c r="Q4947" t="s">
        <v>29234</v>
      </c>
      <c r="S4947" t="s">
        <v>72</v>
      </c>
      <c r="T4947" t="s">
        <v>878</v>
      </c>
      <c r="U4947" t="s">
        <v>8115</v>
      </c>
      <c r="V4947" t="s">
        <v>2620</v>
      </c>
      <c r="W4947" t="s">
        <v>881</v>
      </c>
      <c r="X4947" t="s">
        <v>29235</v>
      </c>
      <c r="Y4947" t="str">
        <f>"35-3021"</f>
        <v>35-3021</v>
      </c>
      <c r="Z4947" t="s">
        <v>354</v>
      </c>
      <c r="AA4947">
        <v>722511</v>
      </c>
      <c r="AB4947">
        <v>8</v>
      </c>
      <c r="AC4947">
        <v>8</v>
      </c>
      <c r="AD4947" t="s">
        <v>79</v>
      </c>
      <c r="AE4947" t="s">
        <v>95</v>
      </c>
      <c r="AF4947">
        <v>40</v>
      </c>
      <c r="AG4947" s="4">
        <v>0.375</v>
      </c>
      <c r="AH4947" s="4">
        <v>0.70833333333333337</v>
      </c>
      <c r="AI4947" s="5">
        <v>8.8800000000000008</v>
      </c>
      <c r="AJ4947">
        <v>13.32</v>
      </c>
      <c r="AK4947">
        <v>22.5</v>
      </c>
      <c r="AL4947" t="s">
        <v>81</v>
      </c>
      <c r="AM4947" t="s">
        <v>82</v>
      </c>
      <c r="AO4947" t="s">
        <v>83</v>
      </c>
      <c r="AR4947" t="s">
        <v>82</v>
      </c>
      <c r="AT4947" t="s">
        <v>82</v>
      </c>
      <c r="AW4947" t="s">
        <v>82</v>
      </c>
      <c r="AY4947" t="s">
        <v>8799</v>
      </c>
      <c r="AZ4947" t="s">
        <v>3743</v>
      </c>
      <c r="BA4947" t="s">
        <v>2367</v>
      </c>
      <c r="BB4947">
        <v>29455</v>
      </c>
      <c r="BC4947" t="s">
        <v>87</v>
      </c>
      <c r="BH4947" t="s">
        <v>29236</v>
      </c>
      <c r="BJ4947">
        <v>464724637</v>
      </c>
    </row>
    <row r="4948" spans="1:62" x14ac:dyDescent="0.25">
      <c r="A4948" t="s">
        <v>29249</v>
      </c>
      <c r="B4948" s="2">
        <v>43521</v>
      </c>
      <c r="C4948" t="s">
        <v>63</v>
      </c>
      <c r="D4948" s="3">
        <v>43472.384248298615</v>
      </c>
      <c r="E4948" t="s">
        <v>64</v>
      </c>
      <c r="F4948" s="2">
        <v>43556</v>
      </c>
      <c r="G4948" s="2">
        <v>43799</v>
      </c>
      <c r="H4948" t="s">
        <v>13693</v>
      </c>
      <c r="J4948" t="s">
        <v>13695</v>
      </c>
      <c r="L4948" t="s">
        <v>9477</v>
      </c>
      <c r="M4948" t="s">
        <v>105</v>
      </c>
      <c r="N4948">
        <v>75002</v>
      </c>
      <c r="O4948" t="s">
        <v>70</v>
      </c>
      <c r="Q4948" t="s">
        <v>13696</v>
      </c>
      <c r="S4948" t="s">
        <v>72</v>
      </c>
      <c r="T4948" t="s">
        <v>1917</v>
      </c>
      <c r="U4948" t="s">
        <v>1918</v>
      </c>
      <c r="V4948" t="s">
        <v>1919</v>
      </c>
      <c r="W4948" t="s">
        <v>105</v>
      </c>
      <c r="X4948" t="s">
        <v>106</v>
      </c>
      <c r="Y4948" t="str">
        <f>"37-3011"</f>
        <v>37-3011</v>
      </c>
      <c r="Z4948" t="s">
        <v>94</v>
      </c>
      <c r="AA4948">
        <v>561730</v>
      </c>
      <c r="AB4948">
        <v>12</v>
      </c>
      <c r="AC4948">
        <v>12</v>
      </c>
      <c r="AD4948" t="s">
        <v>79</v>
      </c>
      <c r="AE4948" t="s">
        <v>95</v>
      </c>
      <c r="AF4948">
        <v>40</v>
      </c>
      <c r="AG4948" s="4">
        <v>0.27083333333333331</v>
      </c>
      <c r="AH4948" s="4">
        <v>0.72916666666666663</v>
      </c>
      <c r="AI4948" s="5">
        <v>13.94</v>
      </c>
      <c r="AJ4948">
        <v>20.91</v>
      </c>
      <c r="AL4948" t="s">
        <v>81</v>
      </c>
      <c r="AM4948" t="s">
        <v>82</v>
      </c>
      <c r="AO4948" t="s">
        <v>83</v>
      </c>
      <c r="AR4948" t="s">
        <v>82</v>
      </c>
      <c r="AT4948" t="s">
        <v>82</v>
      </c>
      <c r="AW4948" t="s">
        <v>82</v>
      </c>
      <c r="AY4948" t="s">
        <v>9477</v>
      </c>
      <c r="AZ4948" t="s">
        <v>1594</v>
      </c>
      <c r="BA4948" t="s">
        <v>105</v>
      </c>
      <c r="BB4948">
        <v>75002</v>
      </c>
      <c r="BC4948" t="s">
        <v>79</v>
      </c>
      <c r="BH4948" t="s">
        <v>13695</v>
      </c>
      <c r="BJ4948">
        <v>261630774</v>
      </c>
    </row>
    <row r="4949" spans="1:62" x14ac:dyDescent="0.25">
      <c r="A4949" t="s">
        <v>29543</v>
      </c>
      <c r="B4949" s="2">
        <v>43521</v>
      </c>
      <c r="C4949" t="s">
        <v>63</v>
      </c>
      <c r="D4949" s="3">
        <v>43472.391001886572</v>
      </c>
      <c r="E4949" t="s">
        <v>64</v>
      </c>
      <c r="F4949" s="2">
        <v>43556</v>
      </c>
      <c r="G4949" s="2">
        <v>43799</v>
      </c>
      <c r="H4949" t="s">
        <v>29544</v>
      </c>
      <c r="J4949" t="s">
        <v>29545</v>
      </c>
      <c r="L4949" t="s">
        <v>1225</v>
      </c>
      <c r="M4949" t="s">
        <v>105</v>
      </c>
      <c r="N4949">
        <v>75220</v>
      </c>
      <c r="O4949" t="s">
        <v>70</v>
      </c>
      <c r="Q4949" t="s">
        <v>29546</v>
      </c>
      <c r="S4949" t="s">
        <v>72</v>
      </c>
      <c r="T4949" t="s">
        <v>1917</v>
      </c>
      <c r="U4949" t="s">
        <v>1918</v>
      </c>
      <c r="V4949" t="s">
        <v>1919</v>
      </c>
      <c r="W4949" t="s">
        <v>105</v>
      </c>
      <c r="X4949" t="s">
        <v>106</v>
      </c>
      <c r="Y4949" t="str">
        <f>"37-3011"</f>
        <v>37-3011</v>
      </c>
      <c r="Z4949" t="s">
        <v>94</v>
      </c>
      <c r="AA4949">
        <v>561730</v>
      </c>
      <c r="AB4949">
        <v>3</v>
      </c>
      <c r="AC4949">
        <v>3</v>
      </c>
      <c r="AD4949" t="s">
        <v>79</v>
      </c>
      <c r="AE4949" t="s">
        <v>95</v>
      </c>
      <c r="AF4949">
        <v>10</v>
      </c>
      <c r="AG4949" s="4">
        <v>0.29166666666666669</v>
      </c>
      <c r="AH4949" s="4">
        <v>0.79166666666666663</v>
      </c>
      <c r="AI4949" s="5">
        <v>13.94</v>
      </c>
      <c r="AJ4949">
        <v>20.91</v>
      </c>
      <c r="AL4949" t="s">
        <v>81</v>
      </c>
      <c r="AM4949" t="s">
        <v>82</v>
      </c>
      <c r="AO4949" t="s">
        <v>83</v>
      </c>
      <c r="AR4949" t="s">
        <v>82</v>
      </c>
      <c r="AT4949" t="s">
        <v>82</v>
      </c>
      <c r="AW4949" t="s">
        <v>82</v>
      </c>
      <c r="AY4949" t="s">
        <v>1225</v>
      </c>
      <c r="AZ4949" t="s">
        <v>1225</v>
      </c>
      <c r="BA4949" t="s">
        <v>105</v>
      </c>
      <c r="BB4949">
        <v>75220</v>
      </c>
      <c r="BC4949" t="s">
        <v>79</v>
      </c>
      <c r="BH4949" t="s">
        <v>29545</v>
      </c>
      <c r="BJ4949">
        <v>680551350</v>
      </c>
    </row>
    <row r="4950" spans="1:62" x14ac:dyDescent="0.25">
      <c r="A4950" t="s">
        <v>29579</v>
      </c>
      <c r="B4950" s="2">
        <v>43521</v>
      </c>
      <c r="C4950" t="s">
        <v>63</v>
      </c>
      <c r="D4950" s="3">
        <v>43472.382618078707</v>
      </c>
      <c r="E4950" t="s">
        <v>64</v>
      </c>
      <c r="F4950" s="2">
        <v>43556</v>
      </c>
      <c r="G4950" s="2">
        <v>43777</v>
      </c>
      <c r="H4950" t="s">
        <v>29580</v>
      </c>
      <c r="I4950" t="s">
        <v>29581</v>
      </c>
      <c r="J4950" t="s">
        <v>5787</v>
      </c>
      <c r="L4950" t="s">
        <v>5477</v>
      </c>
      <c r="M4950" t="s">
        <v>147</v>
      </c>
      <c r="N4950">
        <v>19462</v>
      </c>
      <c r="O4950" t="s">
        <v>70</v>
      </c>
      <c r="P4950" t="s">
        <v>67</v>
      </c>
      <c r="Q4950" t="s">
        <v>5788</v>
      </c>
      <c r="S4950" t="s">
        <v>72</v>
      </c>
      <c r="T4950" t="s">
        <v>5946</v>
      </c>
      <c r="U4950" t="s">
        <v>5854</v>
      </c>
      <c r="V4950" t="s">
        <v>5791</v>
      </c>
      <c r="W4950" t="s">
        <v>232</v>
      </c>
      <c r="X4950" t="s">
        <v>106</v>
      </c>
      <c r="Y4950" t="str">
        <f>"37-3011"</f>
        <v>37-3011</v>
      </c>
      <c r="Z4950" t="s">
        <v>94</v>
      </c>
      <c r="AA4950">
        <v>561730</v>
      </c>
      <c r="AB4950">
        <v>10</v>
      </c>
      <c r="AC4950">
        <v>10</v>
      </c>
      <c r="AD4950" t="s">
        <v>79</v>
      </c>
      <c r="AE4950" t="s">
        <v>80</v>
      </c>
      <c r="AF4950">
        <v>40</v>
      </c>
      <c r="AG4950" s="4">
        <v>0.29166666666666669</v>
      </c>
      <c r="AH4950" s="4">
        <v>0.64583333333333337</v>
      </c>
      <c r="AI4950" s="5">
        <v>13.47</v>
      </c>
      <c r="AJ4950">
        <v>20.21</v>
      </c>
      <c r="AL4950" t="s">
        <v>81</v>
      </c>
      <c r="AM4950" t="s">
        <v>82</v>
      </c>
      <c r="AO4950" t="s">
        <v>83</v>
      </c>
      <c r="AP4950" t="s">
        <v>67</v>
      </c>
      <c r="AQ4950" t="s">
        <v>67</v>
      </c>
      <c r="AR4950" t="s">
        <v>82</v>
      </c>
      <c r="AT4950" t="s">
        <v>82</v>
      </c>
      <c r="AW4950" t="s">
        <v>82</v>
      </c>
      <c r="AY4950" t="s">
        <v>2927</v>
      </c>
      <c r="AZ4950" t="s">
        <v>3081</v>
      </c>
      <c r="BA4950" t="s">
        <v>308</v>
      </c>
      <c r="BB4950">
        <v>8003</v>
      </c>
      <c r="BC4950" t="s">
        <v>79</v>
      </c>
      <c r="BH4950" t="s">
        <v>29582</v>
      </c>
      <c r="BJ4950">
        <v>421724313</v>
      </c>
    </row>
    <row r="4951" spans="1:62" x14ac:dyDescent="0.25">
      <c r="A4951" t="s">
        <v>29698</v>
      </c>
      <c r="B4951" s="2">
        <v>43521</v>
      </c>
      <c r="C4951" t="s">
        <v>63</v>
      </c>
      <c r="D4951" s="3">
        <v>43472.382972928244</v>
      </c>
      <c r="E4951" t="s">
        <v>64</v>
      </c>
      <c r="F4951" s="2">
        <v>43556</v>
      </c>
      <c r="G4951" s="2">
        <v>43777</v>
      </c>
      <c r="H4951" t="s">
        <v>29699</v>
      </c>
      <c r="I4951" t="s">
        <v>29700</v>
      </c>
      <c r="J4951" t="s">
        <v>5787</v>
      </c>
      <c r="L4951" t="s">
        <v>5477</v>
      </c>
      <c r="M4951" t="s">
        <v>147</v>
      </c>
      <c r="N4951">
        <v>19462</v>
      </c>
      <c r="O4951" t="s">
        <v>70</v>
      </c>
      <c r="P4951" t="s">
        <v>67</v>
      </c>
      <c r="Q4951" t="s">
        <v>5788</v>
      </c>
      <c r="S4951" t="s">
        <v>72</v>
      </c>
      <c r="T4951" t="s">
        <v>5946</v>
      </c>
      <c r="U4951" t="s">
        <v>5854</v>
      </c>
      <c r="V4951" t="s">
        <v>5791</v>
      </c>
      <c r="W4951" t="s">
        <v>232</v>
      </c>
      <c r="X4951" t="s">
        <v>106</v>
      </c>
      <c r="Y4951" t="str">
        <f>"37-3011"</f>
        <v>37-3011</v>
      </c>
      <c r="Z4951" t="s">
        <v>94</v>
      </c>
      <c r="AA4951">
        <v>561730</v>
      </c>
      <c r="AB4951">
        <v>20</v>
      </c>
      <c r="AC4951">
        <v>20</v>
      </c>
      <c r="AD4951" t="s">
        <v>79</v>
      </c>
      <c r="AE4951" t="s">
        <v>80</v>
      </c>
      <c r="AF4951">
        <v>40</v>
      </c>
      <c r="AG4951" s="4">
        <v>0.29166666666666669</v>
      </c>
      <c r="AH4951" s="4">
        <v>0.64583333333333337</v>
      </c>
      <c r="AI4951" s="5">
        <v>16.93</v>
      </c>
      <c r="AJ4951">
        <v>25.39</v>
      </c>
      <c r="AL4951" t="s">
        <v>81</v>
      </c>
      <c r="AM4951" t="s">
        <v>82</v>
      </c>
      <c r="AO4951" t="s">
        <v>83</v>
      </c>
      <c r="AP4951" t="s">
        <v>67</v>
      </c>
      <c r="AQ4951" t="s">
        <v>67</v>
      </c>
      <c r="AR4951" t="s">
        <v>82</v>
      </c>
      <c r="AT4951" t="s">
        <v>82</v>
      </c>
      <c r="AW4951" t="s">
        <v>82</v>
      </c>
      <c r="AY4951" t="s">
        <v>29701</v>
      </c>
      <c r="AZ4951" t="s">
        <v>522</v>
      </c>
      <c r="BA4951" t="s">
        <v>308</v>
      </c>
      <c r="BB4951">
        <v>8088</v>
      </c>
      <c r="BC4951" t="s">
        <v>79</v>
      </c>
      <c r="BH4951" t="s">
        <v>29702</v>
      </c>
      <c r="BJ4951">
        <v>421724313</v>
      </c>
    </row>
    <row r="4952" spans="1:62" x14ac:dyDescent="0.25">
      <c r="A4952" t="s">
        <v>29812</v>
      </c>
      <c r="B4952" s="2">
        <v>43521</v>
      </c>
      <c r="C4952" t="s">
        <v>63</v>
      </c>
      <c r="D4952" s="3">
        <v>43472.388882870371</v>
      </c>
      <c r="E4952" t="s">
        <v>64</v>
      </c>
      <c r="F4952" s="2">
        <v>43556</v>
      </c>
      <c r="G4952" s="2">
        <v>43799</v>
      </c>
      <c r="H4952" t="s">
        <v>29813</v>
      </c>
      <c r="J4952" t="s">
        <v>29814</v>
      </c>
      <c r="L4952" t="s">
        <v>5973</v>
      </c>
      <c r="M4952" t="s">
        <v>2367</v>
      </c>
      <c r="N4952">
        <v>29615</v>
      </c>
      <c r="O4952" t="s">
        <v>70</v>
      </c>
      <c r="Q4952" t="s">
        <v>29815</v>
      </c>
      <c r="S4952" t="s">
        <v>72</v>
      </c>
      <c r="T4952" t="s">
        <v>5800</v>
      </c>
      <c r="U4952" t="s">
        <v>5801</v>
      </c>
      <c r="V4952" t="s">
        <v>5802</v>
      </c>
      <c r="W4952" t="s">
        <v>100</v>
      </c>
      <c r="X4952" t="s">
        <v>4052</v>
      </c>
      <c r="Y4952" t="str">
        <f>"47-2051"</f>
        <v>47-2051</v>
      </c>
      <c r="Z4952" t="s">
        <v>1383</v>
      </c>
      <c r="AA4952">
        <v>238110</v>
      </c>
      <c r="AB4952">
        <v>12</v>
      </c>
      <c r="AC4952">
        <v>12</v>
      </c>
      <c r="AD4952" t="s">
        <v>79</v>
      </c>
      <c r="AE4952" t="s">
        <v>95</v>
      </c>
      <c r="AF4952">
        <v>35</v>
      </c>
      <c r="AG4952" s="4">
        <v>0.29166666666666669</v>
      </c>
      <c r="AH4952" s="4">
        <v>0.625</v>
      </c>
      <c r="AI4952" s="5">
        <v>16.809999999999999</v>
      </c>
      <c r="AJ4952">
        <v>25.22</v>
      </c>
      <c r="AL4952" t="s">
        <v>81</v>
      </c>
      <c r="AM4952" t="s">
        <v>82</v>
      </c>
      <c r="AO4952" t="s">
        <v>83</v>
      </c>
      <c r="AR4952" t="s">
        <v>82</v>
      </c>
      <c r="AT4952" t="s">
        <v>82</v>
      </c>
      <c r="AW4952" t="s">
        <v>72</v>
      </c>
      <c r="AX4952">
        <v>3</v>
      </c>
      <c r="AY4952" t="s">
        <v>5973</v>
      </c>
      <c r="AZ4952" t="s">
        <v>5973</v>
      </c>
      <c r="BA4952" t="s">
        <v>2367</v>
      </c>
      <c r="BB4952">
        <v>29615</v>
      </c>
      <c r="BC4952" t="s">
        <v>79</v>
      </c>
      <c r="BH4952" t="s">
        <v>29814</v>
      </c>
      <c r="BI4952" t="s">
        <v>12929</v>
      </c>
      <c r="BJ4952">
        <v>474580858</v>
      </c>
    </row>
    <row r="4953" spans="1:62" x14ac:dyDescent="0.25">
      <c r="A4953" t="s">
        <v>29874</v>
      </c>
      <c r="B4953" s="2">
        <v>43521</v>
      </c>
      <c r="C4953" t="s">
        <v>63</v>
      </c>
      <c r="D4953" s="3">
        <v>43472.390278622683</v>
      </c>
      <c r="E4953" t="s">
        <v>64</v>
      </c>
      <c r="F4953" s="2">
        <v>43556</v>
      </c>
      <c r="G4953" s="2">
        <v>43814</v>
      </c>
      <c r="H4953" t="s">
        <v>29875</v>
      </c>
      <c r="J4953" t="s">
        <v>29876</v>
      </c>
      <c r="L4953" t="s">
        <v>17549</v>
      </c>
      <c r="M4953" t="s">
        <v>147</v>
      </c>
      <c r="N4953">
        <v>15001</v>
      </c>
      <c r="O4953" t="s">
        <v>70</v>
      </c>
      <c r="Q4953" t="s">
        <v>29877</v>
      </c>
      <c r="S4953" t="s">
        <v>72</v>
      </c>
      <c r="T4953" t="s">
        <v>13303</v>
      </c>
      <c r="U4953" t="s">
        <v>5811</v>
      </c>
      <c r="V4953" t="s">
        <v>1757</v>
      </c>
      <c r="W4953" t="s">
        <v>278</v>
      </c>
      <c r="X4953" t="s">
        <v>705</v>
      </c>
      <c r="Y4953" t="str">
        <f>"37-3011"</f>
        <v>37-3011</v>
      </c>
      <c r="Z4953" t="s">
        <v>94</v>
      </c>
      <c r="AA4953">
        <v>561730</v>
      </c>
      <c r="AB4953">
        <v>6</v>
      </c>
      <c r="AC4953">
        <v>6</v>
      </c>
      <c r="AD4953" t="s">
        <v>79</v>
      </c>
      <c r="AE4953" t="s">
        <v>80</v>
      </c>
      <c r="AF4953">
        <v>40</v>
      </c>
      <c r="AG4953" s="4">
        <v>0.32291666666666669</v>
      </c>
      <c r="AH4953" s="4">
        <v>0.67708333333333337</v>
      </c>
      <c r="AI4953" s="5">
        <v>13.77</v>
      </c>
      <c r="AJ4953">
        <v>20.66</v>
      </c>
      <c r="AL4953" t="s">
        <v>81</v>
      </c>
      <c r="AM4953" t="s">
        <v>82</v>
      </c>
      <c r="AO4953" t="s">
        <v>83</v>
      </c>
      <c r="AR4953" t="s">
        <v>82</v>
      </c>
      <c r="AT4953" t="s">
        <v>82</v>
      </c>
      <c r="AW4953" t="s">
        <v>72</v>
      </c>
      <c r="AX4953">
        <v>3</v>
      </c>
      <c r="AY4953" t="s">
        <v>17549</v>
      </c>
      <c r="AZ4953" t="s">
        <v>9948</v>
      </c>
      <c r="BA4953" t="s">
        <v>147</v>
      </c>
      <c r="BB4953">
        <v>15001</v>
      </c>
      <c r="BC4953" t="s">
        <v>79</v>
      </c>
      <c r="BH4953" t="s">
        <v>29878</v>
      </c>
      <c r="BJ4953">
        <v>562371750</v>
      </c>
    </row>
    <row r="4954" spans="1:62" x14ac:dyDescent="0.25">
      <c r="A4954" t="s">
        <v>30209</v>
      </c>
      <c r="B4954" s="2">
        <v>43521</v>
      </c>
      <c r="C4954" t="s">
        <v>63</v>
      </c>
      <c r="D4954" s="3">
        <v>43472.38856028935</v>
      </c>
      <c r="E4954" t="s">
        <v>64</v>
      </c>
      <c r="F4954" s="2">
        <v>43556</v>
      </c>
      <c r="G4954" s="2">
        <v>43800</v>
      </c>
      <c r="H4954" t="s">
        <v>30210</v>
      </c>
      <c r="J4954" t="s">
        <v>30211</v>
      </c>
      <c r="L4954" t="s">
        <v>11729</v>
      </c>
      <c r="M4954" t="s">
        <v>844</v>
      </c>
      <c r="N4954">
        <v>60439</v>
      </c>
      <c r="O4954" t="s">
        <v>70</v>
      </c>
      <c r="Q4954" t="s">
        <v>30212</v>
      </c>
      <c r="S4954" t="s">
        <v>72</v>
      </c>
      <c r="T4954" t="s">
        <v>5800</v>
      </c>
      <c r="U4954" t="s">
        <v>5801</v>
      </c>
      <c r="V4954" t="s">
        <v>5802</v>
      </c>
      <c r="W4954" t="s">
        <v>100</v>
      </c>
      <c r="X4954" t="s">
        <v>106</v>
      </c>
      <c r="Y4954" t="str">
        <f>"37-3011"</f>
        <v>37-3011</v>
      </c>
      <c r="Z4954" t="s">
        <v>94</v>
      </c>
      <c r="AA4954">
        <v>561730</v>
      </c>
      <c r="AB4954">
        <v>10</v>
      </c>
      <c r="AC4954">
        <v>10</v>
      </c>
      <c r="AD4954" t="s">
        <v>79</v>
      </c>
      <c r="AE4954" t="s">
        <v>80</v>
      </c>
      <c r="AF4954">
        <v>35</v>
      </c>
      <c r="AG4954" s="4">
        <v>0.29166666666666669</v>
      </c>
      <c r="AH4954" s="4">
        <v>0.625</v>
      </c>
      <c r="AI4954" s="5">
        <v>15.59</v>
      </c>
      <c r="AJ4954">
        <v>23.39</v>
      </c>
      <c r="AL4954" t="s">
        <v>81</v>
      </c>
      <c r="AM4954" t="s">
        <v>82</v>
      </c>
      <c r="AO4954" t="s">
        <v>83</v>
      </c>
      <c r="AR4954" t="s">
        <v>82</v>
      </c>
      <c r="AT4954" t="s">
        <v>82</v>
      </c>
      <c r="AW4954" t="s">
        <v>72</v>
      </c>
      <c r="AX4954">
        <v>3</v>
      </c>
      <c r="AY4954" t="s">
        <v>11729</v>
      </c>
      <c r="AZ4954" t="s">
        <v>847</v>
      </c>
      <c r="BA4954" t="s">
        <v>844</v>
      </c>
      <c r="BB4954">
        <v>60439</v>
      </c>
      <c r="BC4954" t="s">
        <v>79</v>
      </c>
      <c r="BH4954" t="s">
        <v>30211</v>
      </c>
      <c r="BI4954" t="s">
        <v>12929</v>
      </c>
      <c r="BJ4954">
        <v>364117592</v>
      </c>
    </row>
    <row r="4955" spans="1:62" x14ac:dyDescent="0.25">
      <c r="A4955" t="s">
        <v>30258</v>
      </c>
      <c r="B4955" s="2">
        <v>43521</v>
      </c>
      <c r="C4955" t="s">
        <v>63</v>
      </c>
      <c r="D4955" s="3">
        <v>43472.387066782409</v>
      </c>
      <c r="E4955" t="s">
        <v>64</v>
      </c>
      <c r="F4955" s="2">
        <v>43556</v>
      </c>
      <c r="G4955" s="2">
        <v>43800</v>
      </c>
      <c r="H4955" t="s">
        <v>30259</v>
      </c>
      <c r="J4955" t="s">
        <v>30260</v>
      </c>
      <c r="L4955" t="s">
        <v>30261</v>
      </c>
      <c r="M4955" t="s">
        <v>86</v>
      </c>
      <c r="N4955">
        <v>32539</v>
      </c>
      <c r="O4955" t="s">
        <v>70</v>
      </c>
      <c r="Q4955" t="s">
        <v>30262</v>
      </c>
      <c r="S4955" t="s">
        <v>72</v>
      </c>
      <c r="T4955" t="s">
        <v>5800</v>
      </c>
      <c r="U4955" t="s">
        <v>5801</v>
      </c>
      <c r="V4955" t="s">
        <v>5802</v>
      </c>
      <c r="W4955" t="s">
        <v>100</v>
      </c>
      <c r="X4955" t="s">
        <v>94</v>
      </c>
      <c r="Y4955" t="str">
        <f>"37-3011"</f>
        <v>37-3011</v>
      </c>
      <c r="Z4955" t="s">
        <v>94</v>
      </c>
      <c r="AA4955">
        <v>561730</v>
      </c>
      <c r="AB4955">
        <v>4</v>
      </c>
      <c r="AC4955">
        <v>4</v>
      </c>
      <c r="AD4955" t="s">
        <v>79</v>
      </c>
      <c r="AE4955" t="s">
        <v>95</v>
      </c>
      <c r="AF4955">
        <v>35</v>
      </c>
      <c r="AG4955" s="4">
        <v>0.29166666666666669</v>
      </c>
      <c r="AH4955" s="4">
        <v>0.625</v>
      </c>
      <c r="AI4955" s="5">
        <v>14.63</v>
      </c>
      <c r="AJ4955">
        <v>21.95</v>
      </c>
      <c r="AL4955" t="s">
        <v>81</v>
      </c>
      <c r="AM4955" t="s">
        <v>82</v>
      </c>
      <c r="AO4955" t="s">
        <v>83</v>
      </c>
      <c r="AR4955" t="s">
        <v>82</v>
      </c>
      <c r="AT4955" t="s">
        <v>82</v>
      </c>
      <c r="AW4955" t="s">
        <v>72</v>
      </c>
      <c r="AX4955">
        <v>3</v>
      </c>
      <c r="AY4955" t="s">
        <v>30261</v>
      </c>
      <c r="AZ4955" t="s">
        <v>3986</v>
      </c>
      <c r="BA4955" t="s">
        <v>86</v>
      </c>
      <c r="BB4955">
        <v>32539</v>
      </c>
      <c r="BC4955" t="s">
        <v>79</v>
      </c>
      <c r="BH4955" t="s">
        <v>30260</v>
      </c>
      <c r="BI4955" t="s">
        <v>12929</v>
      </c>
      <c r="BJ4955">
        <v>20612756</v>
      </c>
    </row>
    <row r="4956" spans="1:62" x14ac:dyDescent="0.25">
      <c r="A4956" t="s">
        <v>30300</v>
      </c>
      <c r="B4956" s="2">
        <v>43521</v>
      </c>
      <c r="C4956" t="s">
        <v>63</v>
      </c>
      <c r="D4956" s="3">
        <v>43472.385954467594</v>
      </c>
      <c r="E4956" t="s">
        <v>64</v>
      </c>
      <c r="F4956" s="2">
        <v>43556</v>
      </c>
      <c r="G4956" s="2">
        <v>43814</v>
      </c>
      <c r="H4956" t="s">
        <v>14586</v>
      </c>
      <c r="I4956" t="s">
        <v>14587</v>
      </c>
      <c r="J4956" t="s">
        <v>14588</v>
      </c>
      <c r="L4956" t="s">
        <v>13233</v>
      </c>
      <c r="M4956" t="s">
        <v>1064</v>
      </c>
      <c r="N4956">
        <v>37013</v>
      </c>
      <c r="O4956" t="s">
        <v>70</v>
      </c>
      <c r="Q4956" t="s">
        <v>14589</v>
      </c>
      <c r="S4956" t="s">
        <v>72</v>
      </c>
      <c r="T4956" t="s">
        <v>9501</v>
      </c>
      <c r="U4956" t="s">
        <v>9597</v>
      </c>
      <c r="V4956" t="s">
        <v>1703</v>
      </c>
      <c r="W4956" t="s">
        <v>76</v>
      </c>
      <c r="X4956" t="s">
        <v>106</v>
      </c>
      <c r="Y4956" t="str">
        <f>"37-3011"</f>
        <v>37-3011</v>
      </c>
      <c r="Z4956" t="s">
        <v>94</v>
      </c>
      <c r="AA4956">
        <v>561730</v>
      </c>
      <c r="AB4956">
        <v>12</v>
      </c>
      <c r="AC4956">
        <v>12</v>
      </c>
      <c r="AD4956" t="s">
        <v>79</v>
      </c>
      <c r="AE4956" t="s">
        <v>80</v>
      </c>
      <c r="AF4956">
        <v>40</v>
      </c>
      <c r="AG4956" s="4">
        <v>0.33333333333333331</v>
      </c>
      <c r="AH4956" s="4">
        <v>0.70833333333333337</v>
      </c>
      <c r="AI4956" s="5">
        <v>12.56</v>
      </c>
      <c r="AJ4956">
        <v>18.84</v>
      </c>
      <c r="AL4956" t="s">
        <v>81</v>
      </c>
      <c r="AM4956" t="s">
        <v>82</v>
      </c>
      <c r="AO4956" t="s">
        <v>83</v>
      </c>
      <c r="AR4956" t="s">
        <v>82</v>
      </c>
      <c r="AT4956" t="s">
        <v>82</v>
      </c>
      <c r="AW4956" t="s">
        <v>72</v>
      </c>
      <c r="AX4956">
        <v>3</v>
      </c>
      <c r="AY4956" t="s">
        <v>13233</v>
      </c>
      <c r="AZ4956" t="s">
        <v>1566</v>
      </c>
      <c r="BA4956" t="s">
        <v>1064</v>
      </c>
      <c r="BB4956">
        <v>37013</v>
      </c>
      <c r="BC4956" t="s">
        <v>79</v>
      </c>
      <c r="BH4956" t="s">
        <v>14588</v>
      </c>
      <c r="BJ4956">
        <v>473524447</v>
      </c>
    </row>
    <row r="4957" spans="1:62" x14ac:dyDescent="0.25">
      <c r="A4957" t="s">
        <v>30331</v>
      </c>
      <c r="B4957" s="2">
        <v>43521</v>
      </c>
      <c r="C4957" t="s">
        <v>63</v>
      </c>
      <c r="D4957" s="3">
        <v>43472.384036030089</v>
      </c>
      <c r="E4957" t="s">
        <v>64</v>
      </c>
      <c r="F4957" s="2">
        <v>43556</v>
      </c>
      <c r="G4957" s="2">
        <v>43799</v>
      </c>
      <c r="H4957" t="s">
        <v>28874</v>
      </c>
      <c r="J4957" t="s">
        <v>28875</v>
      </c>
      <c r="L4957" t="s">
        <v>28876</v>
      </c>
      <c r="M4957" t="s">
        <v>105</v>
      </c>
      <c r="N4957">
        <v>77598</v>
      </c>
      <c r="O4957" t="s">
        <v>70</v>
      </c>
      <c r="Q4957" t="s">
        <v>28877</v>
      </c>
      <c r="S4957" t="s">
        <v>72</v>
      </c>
      <c r="T4957" t="s">
        <v>11207</v>
      </c>
      <c r="U4957" t="s">
        <v>11208</v>
      </c>
      <c r="V4957" t="s">
        <v>11209</v>
      </c>
      <c r="W4957" t="s">
        <v>105</v>
      </c>
      <c r="X4957" t="s">
        <v>6477</v>
      </c>
      <c r="Y4957" t="str">
        <f>"37-3011"</f>
        <v>37-3011</v>
      </c>
      <c r="Z4957" t="s">
        <v>94</v>
      </c>
      <c r="AA4957">
        <v>561730</v>
      </c>
      <c r="AB4957">
        <v>30</v>
      </c>
      <c r="AC4957">
        <v>30</v>
      </c>
      <c r="AD4957" t="s">
        <v>79</v>
      </c>
      <c r="AE4957" t="s">
        <v>80</v>
      </c>
      <c r="AF4957">
        <v>40</v>
      </c>
      <c r="AG4957" s="4">
        <v>0.29166666666666669</v>
      </c>
      <c r="AH4957" s="4">
        <v>0.66666666666666663</v>
      </c>
      <c r="AI4957" s="5">
        <v>13.91</v>
      </c>
      <c r="AJ4957">
        <v>20.87</v>
      </c>
      <c r="AL4957" t="s">
        <v>81</v>
      </c>
      <c r="AM4957" t="s">
        <v>82</v>
      </c>
      <c r="AO4957" t="s">
        <v>83</v>
      </c>
      <c r="AR4957" t="s">
        <v>82</v>
      </c>
      <c r="AT4957" t="s">
        <v>82</v>
      </c>
      <c r="AW4957" t="s">
        <v>82</v>
      </c>
      <c r="AY4957" t="s">
        <v>5243</v>
      </c>
      <c r="AZ4957" t="s">
        <v>5243</v>
      </c>
      <c r="BA4957" t="s">
        <v>105</v>
      </c>
      <c r="BB4957">
        <v>78602</v>
      </c>
      <c r="BC4957" t="s">
        <v>79</v>
      </c>
      <c r="BH4957" t="s">
        <v>30332</v>
      </c>
      <c r="BJ4957">
        <v>760686297</v>
      </c>
    </row>
    <row r="4958" spans="1:62" x14ac:dyDescent="0.25">
      <c r="A4958" t="s">
        <v>30395</v>
      </c>
      <c r="B4958" s="2">
        <v>43521</v>
      </c>
      <c r="C4958" t="s">
        <v>63</v>
      </c>
      <c r="D4958" s="3">
        <v>43472.384596793985</v>
      </c>
      <c r="E4958" t="s">
        <v>64</v>
      </c>
      <c r="F4958" s="2">
        <v>43556</v>
      </c>
      <c r="G4958" s="2">
        <v>43770</v>
      </c>
      <c r="H4958" t="s">
        <v>10128</v>
      </c>
      <c r="I4958" t="s">
        <v>10129</v>
      </c>
      <c r="J4958" t="s">
        <v>10130</v>
      </c>
      <c r="L4958" t="s">
        <v>10131</v>
      </c>
      <c r="M4958" t="s">
        <v>86</v>
      </c>
      <c r="N4958">
        <v>32550</v>
      </c>
      <c r="O4958" t="s">
        <v>70</v>
      </c>
      <c r="Q4958" t="s">
        <v>10132</v>
      </c>
      <c r="S4958" t="s">
        <v>72</v>
      </c>
      <c r="T4958" t="s">
        <v>4133</v>
      </c>
      <c r="U4958" t="s">
        <v>3783</v>
      </c>
      <c r="V4958" t="s">
        <v>2207</v>
      </c>
      <c r="W4958" t="s">
        <v>86</v>
      </c>
      <c r="X4958" t="s">
        <v>1500</v>
      </c>
      <c r="Y4958" t="str">
        <f>"35-2014"</f>
        <v>35-2014</v>
      </c>
      <c r="Z4958" t="s">
        <v>301</v>
      </c>
      <c r="AA4958">
        <v>721110</v>
      </c>
      <c r="AB4958">
        <v>20</v>
      </c>
      <c r="AC4958">
        <v>20</v>
      </c>
      <c r="AD4958" t="s">
        <v>79</v>
      </c>
      <c r="AE4958" t="s">
        <v>95</v>
      </c>
      <c r="AF4958">
        <v>35</v>
      </c>
      <c r="AG4958" s="4">
        <v>0.25</v>
      </c>
      <c r="AH4958" s="4">
        <v>0.58333333333333337</v>
      </c>
      <c r="AI4958" s="5">
        <v>12.59</v>
      </c>
      <c r="AJ4958">
        <v>18.89</v>
      </c>
      <c r="AL4958" t="s">
        <v>81</v>
      </c>
      <c r="AM4958" t="s">
        <v>82</v>
      </c>
      <c r="AO4958" t="s">
        <v>83</v>
      </c>
      <c r="AR4958" t="s">
        <v>82</v>
      </c>
      <c r="AT4958" t="s">
        <v>82</v>
      </c>
      <c r="AW4958" t="s">
        <v>72</v>
      </c>
      <c r="AX4958">
        <v>1</v>
      </c>
      <c r="AY4958" t="s">
        <v>10131</v>
      </c>
      <c r="AZ4958" t="s">
        <v>2024</v>
      </c>
      <c r="BA4958" t="s">
        <v>86</v>
      </c>
      <c r="BB4958">
        <v>32550</v>
      </c>
      <c r="BC4958" t="s">
        <v>87</v>
      </c>
      <c r="BH4958" t="s">
        <v>10130</v>
      </c>
      <c r="BJ4958">
        <v>271254413</v>
      </c>
    </row>
    <row r="4959" spans="1:62" x14ac:dyDescent="0.25">
      <c r="A4959" t="s">
        <v>30396</v>
      </c>
      <c r="B4959" s="2">
        <v>43521</v>
      </c>
      <c r="C4959" t="s">
        <v>63</v>
      </c>
      <c r="D4959" s="3">
        <v>43472.385187256943</v>
      </c>
      <c r="E4959" t="s">
        <v>64</v>
      </c>
      <c r="F4959" s="2">
        <v>43556</v>
      </c>
      <c r="G4959" s="2">
        <v>43830</v>
      </c>
      <c r="H4959" t="s">
        <v>30397</v>
      </c>
      <c r="J4959" t="s">
        <v>30398</v>
      </c>
      <c r="K4959" t="s">
        <v>30399</v>
      </c>
      <c r="L4959" t="s">
        <v>30400</v>
      </c>
      <c r="M4959" t="s">
        <v>232</v>
      </c>
      <c r="N4959" t="s">
        <v>30401</v>
      </c>
      <c r="O4959" t="s">
        <v>70</v>
      </c>
      <c r="Q4959" t="s">
        <v>30402</v>
      </c>
      <c r="S4959" t="s">
        <v>72</v>
      </c>
      <c r="T4959" t="s">
        <v>5800</v>
      </c>
      <c r="U4959" t="s">
        <v>5801</v>
      </c>
      <c r="V4959" t="s">
        <v>5802</v>
      </c>
      <c r="W4959" t="s">
        <v>100</v>
      </c>
      <c r="X4959" t="s">
        <v>30403</v>
      </c>
      <c r="Y4959" t="str">
        <f>"47-3016"</f>
        <v>47-3016</v>
      </c>
      <c r="Z4959" t="s">
        <v>3995</v>
      </c>
      <c r="AA4959">
        <v>238160</v>
      </c>
      <c r="AB4959">
        <v>24</v>
      </c>
      <c r="AC4959">
        <v>24</v>
      </c>
      <c r="AD4959" t="s">
        <v>79</v>
      </c>
      <c r="AE4959" t="s">
        <v>95</v>
      </c>
      <c r="AF4959">
        <v>35</v>
      </c>
      <c r="AG4959" s="4">
        <v>0.29166666666666669</v>
      </c>
      <c r="AH4959" s="4">
        <v>0.625</v>
      </c>
      <c r="AI4959" s="5">
        <v>13.17</v>
      </c>
      <c r="AJ4959">
        <v>19.760000000000002</v>
      </c>
      <c r="AL4959" t="s">
        <v>81</v>
      </c>
      <c r="AM4959" t="s">
        <v>82</v>
      </c>
      <c r="AO4959" t="s">
        <v>83</v>
      </c>
      <c r="AR4959" t="s">
        <v>82</v>
      </c>
      <c r="AT4959" t="s">
        <v>82</v>
      </c>
      <c r="AW4959" t="s">
        <v>72</v>
      </c>
      <c r="AX4959">
        <v>3</v>
      </c>
      <c r="AY4959" t="s">
        <v>3715</v>
      </c>
      <c r="AZ4959" t="s">
        <v>2805</v>
      </c>
      <c r="BA4959" t="s">
        <v>100</v>
      </c>
      <c r="BB4959">
        <v>27539</v>
      </c>
      <c r="BC4959" t="s">
        <v>79</v>
      </c>
      <c r="BH4959" t="s">
        <v>30404</v>
      </c>
      <c r="BI4959" t="s">
        <v>30405</v>
      </c>
      <c r="BJ4959">
        <v>161192742</v>
      </c>
    </row>
    <row r="4960" spans="1:62" x14ac:dyDescent="0.25">
      <c r="A4960" t="s">
        <v>30462</v>
      </c>
      <c r="B4960" s="2">
        <v>43521</v>
      </c>
      <c r="C4960" t="s">
        <v>63</v>
      </c>
      <c r="D4960" s="3">
        <v>43472.387751840281</v>
      </c>
      <c r="E4960" t="s">
        <v>64</v>
      </c>
      <c r="F4960" s="2">
        <v>43556</v>
      </c>
      <c r="G4960" s="2">
        <v>43800</v>
      </c>
      <c r="H4960" t="s">
        <v>30463</v>
      </c>
      <c r="J4960" t="s">
        <v>30464</v>
      </c>
      <c r="L4960" t="s">
        <v>1703</v>
      </c>
      <c r="M4960" t="s">
        <v>76</v>
      </c>
      <c r="N4960">
        <v>74137</v>
      </c>
      <c r="O4960" t="s">
        <v>70</v>
      </c>
      <c r="Q4960" t="s">
        <v>30465</v>
      </c>
      <c r="S4960" t="s">
        <v>72</v>
      </c>
      <c r="T4960" t="s">
        <v>9501</v>
      </c>
      <c r="U4960" t="s">
        <v>9597</v>
      </c>
      <c r="V4960" t="s">
        <v>1703</v>
      </c>
      <c r="W4960" t="s">
        <v>76</v>
      </c>
      <c r="X4960" t="s">
        <v>106</v>
      </c>
      <c r="Y4960" t="str">
        <f>"37-3011"</f>
        <v>37-3011</v>
      </c>
      <c r="Z4960" t="s">
        <v>94</v>
      </c>
      <c r="AA4960">
        <v>561730</v>
      </c>
      <c r="AB4960">
        <v>5</v>
      </c>
      <c r="AC4960">
        <v>5</v>
      </c>
      <c r="AD4960" t="s">
        <v>79</v>
      </c>
      <c r="AE4960" t="s">
        <v>95</v>
      </c>
      <c r="AF4960">
        <v>40</v>
      </c>
      <c r="AG4960" s="4">
        <v>0.33333333333333331</v>
      </c>
      <c r="AH4960" s="4">
        <v>0.70833333333333337</v>
      </c>
      <c r="AI4960" s="5">
        <v>12.95</v>
      </c>
      <c r="AJ4960">
        <v>19.43</v>
      </c>
      <c r="AL4960" t="s">
        <v>81</v>
      </c>
      <c r="AM4960" t="s">
        <v>82</v>
      </c>
      <c r="AO4960" t="s">
        <v>213</v>
      </c>
      <c r="AR4960" t="s">
        <v>82</v>
      </c>
      <c r="AT4960" t="s">
        <v>82</v>
      </c>
      <c r="AW4960" t="s">
        <v>72</v>
      </c>
      <c r="AX4960">
        <v>3</v>
      </c>
      <c r="AY4960" t="s">
        <v>1703</v>
      </c>
      <c r="AZ4960" t="s">
        <v>1703</v>
      </c>
      <c r="BA4960" t="s">
        <v>76</v>
      </c>
      <c r="BB4960">
        <v>74134</v>
      </c>
      <c r="BC4960" t="s">
        <v>79</v>
      </c>
      <c r="BH4960" t="s">
        <v>30466</v>
      </c>
      <c r="BJ4960">
        <v>731356454</v>
      </c>
    </row>
    <row r="4961" spans="1:62" x14ac:dyDescent="0.25">
      <c r="A4961" t="s">
        <v>30482</v>
      </c>
      <c r="B4961" s="2">
        <v>43521</v>
      </c>
      <c r="C4961" t="s">
        <v>63</v>
      </c>
      <c r="D4961" s="3">
        <v>43472.385922685186</v>
      </c>
      <c r="E4961" t="s">
        <v>64</v>
      </c>
      <c r="F4961" s="2">
        <v>43556</v>
      </c>
      <c r="G4961" s="2">
        <v>43784</v>
      </c>
      <c r="H4961" t="s">
        <v>29845</v>
      </c>
      <c r="J4961" t="s">
        <v>29846</v>
      </c>
      <c r="K4961" t="s">
        <v>29847</v>
      </c>
      <c r="L4961" t="s">
        <v>6631</v>
      </c>
      <c r="M4961" t="s">
        <v>100</v>
      </c>
      <c r="N4961">
        <v>28657</v>
      </c>
      <c r="O4961" t="s">
        <v>70</v>
      </c>
      <c r="Q4961" t="s">
        <v>29848</v>
      </c>
      <c r="S4961" t="s">
        <v>72</v>
      </c>
      <c r="T4961" t="s">
        <v>5800</v>
      </c>
      <c r="U4961" t="s">
        <v>5801</v>
      </c>
      <c r="V4961" t="s">
        <v>5802</v>
      </c>
      <c r="W4961" t="s">
        <v>100</v>
      </c>
      <c r="X4961" t="s">
        <v>106</v>
      </c>
      <c r="Y4961" t="str">
        <f>"37-3011"</f>
        <v>37-3011</v>
      </c>
      <c r="Z4961" t="s">
        <v>94</v>
      </c>
      <c r="AA4961">
        <v>561730</v>
      </c>
      <c r="AB4961">
        <v>64</v>
      </c>
      <c r="AC4961">
        <v>64</v>
      </c>
      <c r="AD4961" t="s">
        <v>79</v>
      </c>
      <c r="AE4961" t="s">
        <v>80</v>
      </c>
      <c r="AF4961">
        <v>35</v>
      </c>
      <c r="AG4961" s="4">
        <v>0.29166666666666669</v>
      </c>
      <c r="AH4961" s="4">
        <v>0.625</v>
      </c>
      <c r="AI4961" s="5">
        <v>12.27</v>
      </c>
      <c r="AJ4961">
        <v>18.41</v>
      </c>
      <c r="AL4961" t="s">
        <v>81</v>
      </c>
      <c r="AM4961" t="s">
        <v>82</v>
      </c>
      <c r="AO4961" t="s">
        <v>83</v>
      </c>
      <c r="AR4961" t="s">
        <v>82</v>
      </c>
      <c r="AT4961" t="s">
        <v>82</v>
      </c>
      <c r="AW4961" t="s">
        <v>82</v>
      </c>
      <c r="AY4961" t="s">
        <v>4835</v>
      </c>
      <c r="AZ4961" t="s">
        <v>1588</v>
      </c>
      <c r="BA4961" t="s">
        <v>100</v>
      </c>
      <c r="BB4961">
        <v>28717</v>
      </c>
      <c r="BC4961" t="s">
        <v>79</v>
      </c>
      <c r="BH4961" t="s">
        <v>30483</v>
      </c>
      <c r="BI4961" t="s">
        <v>12929</v>
      </c>
      <c r="BJ4961">
        <v>451263342</v>
      </c>
    </row>
    <row r="4962" spans="1:62" x14ac:dyDescent="0.25">
      <c r="A4962" t="s">
        <v>30535</v>
      </c>
      <c r="B4962" s="2">
        <v>43521</v>
      </c>
      <c r="C4962" t="s">
        <v>63</v>
      </c>
      <c r="D4962" s="3">
        <v>43472.386183518516</v>
      </c>
      <c r="E4962" t="s">
        <v>64</v>
      </c>
      <c r="F4962" s="2">
        <v>43556</v>
      </c>
      <c r="G4962" s="2">
        <v>43789</v>
      </c>
      <c r="H4962" t="s">
        <v>12349</v>
      </c>
      <c r="J4962" t="s">
        <v>12350</v>
      </c>
      <c r="L4962" t="s">
        <v>12351</v>
      </c>
      <c r="M4962" t="s">
        <v>76</v>
      </c>
      <c r="N4962">
        <v>74727</v>
      </c>
      <c r="O4962" t="s">
        <v>70</v>
      </c>
      <c r="Q4962" t="s">
        <v>12352</v>
      </c>
      <c r="S4962" t="s">
        <v>72</v>
      </c>
      <c r="T4962" t="s">
        <v>1917</v>
      </c>
      <c r="U4962" t="s">
        <v>1918</v>
      </c>
      <c r="V4962" t="s">
        <v>1919</v>
      </c>
      <c r="W4962" t="s">
        <v>105</v>
      </c>
      <c r="X4962" t="s">
        <v>12353</v>
      </c>
      <c r="Y4962" t="str">
        <f>"47-2061"</f>
        <v>47-2061</v>
      </c>
      <c r="Z4962" t="s">
        <v>326</v>
      </c>
      <c r="AA4962">
        <v>236115</v>
      </c>
      <c r="AB4962">
        <v>18</v>
      </c>
      <c r="AC4962">
        <v>18</v>
      </c>
      <c r="AD4962" t="s">
        <v>79</v>
      </c>
      <c r="AE4962" t="s">
        <v>95</v>
      </c>
      <c r="AF4962">
        <v>40</v>
      </c>
      <c r="AG4962" s="4">
        <v>0.33333333333333331</v>
      </c>
      <c r="AH4962" s="4">
        <v>0.70833333333333337</v>
      </c>
      <c r="AI4962" s="5">
        <v>14.52</v>
      </c>
      <c r="AJ4962">
        <v>21.78</v>
      </c>
      <c r="AL4962" t="s">
        <v>81</v>
      </c>
      <c r="AM4962" t="s">
        <v>82</v>
      </c>
      <c r="AO4962" t="s">
        <v>83</v>
      </c>
      <c r="AR4962" t="s">
        <v>82</v>
      </c>
      <c r="AT4962" t="s">
        <v>82</v>
      </c>
      <c r="AW4962" t="s">
        <v>82</v>
      </c>
      <c r="AY4962" t="s">
        <v>12351</v>
      </c>
      <c r="AZ4962" t="s">
        <v>7405</v>
      </c>
      <c r="BA4962" t="s">
        <v>76</v>
      </c>
      <c r="BB4962">
        <v>74727</v>
      </c>
      <c r="BC4962" t="s">
        <v>79</v>
      </c>
      <c r="BH4962" t="s">
        <v>12350</v>
      </c>
      <c r="BJ4962">
        <v>731174172</v>
      </c>
    </row>
    <row r="4963" spans="1:62" x14ac:dyDescent="0.25">
      <c r="A4963" t="s">
        <v>30732</v>
      </c>
      <c r="B4963" s="2">
        <v>43521</v>
      </c>
      <c r="C4963" t="s">
        <v>63</v>
      </c>
      <c r="D4963" s="3">
        <v>43472.385518437499</v>
      </c>
      <c r="E4963" t="s">
        <v>64</v>
      </c>
      <c r="F4963" s="2">
        <v>43556</v>
      </c>
      <c r="G4963" s="2">
        <v>43830</v>
      </c>
      <c r="H4963" t="s">
        <v>30733</v>
      </c>
      <c r="J4963" t="s">
        <v>30734</v>
      </c>
      <c r="K4963" t="s">
        <v>30735</v>
      </c>
      <c r="L4963" t="s">
        <v>30736</v>
      </c>
      <c r="M4963" t="s">
        <v>100</v>
      </c>
      <c r="N4963">
        <v>27597</v>
      </c>
      <c r="O4963" t="s">
        <v>70</v>
      </c>
      <c r="Q4963" t="s">
        <v>30737</v>
      </c>
      <c r="S4963" t="s">
        <v>72</v>
      </c>
      <c r="T4963" t="s">
        <v>5800</v>
      </c>
      <c r="U4963" t="s">
        <v>5801</v>
      </c>
      <c r="V4963" t="s">
        <v>5802</v>
      </c>
      <c r="W4963" t="s">
        <v>100</v>
      </c>
      <c r="X4963" t="s">
        <v>30403</v>
      </c>
      <c r="Y4963" t="str">
        <f>"47-3016"</f>
        <v>47-3016</v>
      </c>
      <c r="Z4963" t="s">
        <v>3995</v>
      </c>
      <c r="AA4963">
        <v>238160</v>
      </c>
      <c r="AB4963">
        <v>12</v>
      </c>
      <c r="AC4963">
        <v>12</v>
      </c>
      <c r="AD4963" t="s">
        <v>79</v>
      </c>
      <c r="AE4963" t="s">
        <v>95</v>
      </c>
      <c r="AF4963">
        <v>35</v>
      </c>
      <c r="AG4963" s="4">
        <v>0.29166666666666669</v>
      </c>
      <c r="AH4963" s="4">
        <v>0.625</v>
      </c>
      <c r="AI4963" s="5">
        <v>13.07</v>
      </c>
      <c r="AJ4963">
        <v>19.61</v>
      </c>
      <c r="AL4963" t="s">
        <v>81</v>
      </c>
      <c r="AM4963" t="s">
        <v>82</v>
      </c>
      <c r="AO4963" t="s">
        <v>83</v>
      </c>
      <c r="AR4963" t="s">
        <v>82</v>
      </c>
      <c r="AT4963" t="s">
        <v>82</v>
      </c>
      <c r="AW4963" t="s">
        <v>72</v>
      </c>
      <c r="AX4963">
        <v>3</v>
      </c>
      <c r="AY4963" t="s">
        <v>30736</v>
      </c>
      <c r="AZ4963" t="s">
        <v>2805</v>
      </c>
      <c r="BA4963" t="s">
        <v>100</v>
      </c>
      <c r="BB4963">
        <v>27597</v>
      </c>
      <c r="BC4963" t="s">
        <v>79</v>
      </c>
      <c r="BH4963" t="s">
        <v>30734</v>
      </c>
      <c r="BI4963" t="s">
        <v>30405</v>
      </c>
      <c r="BJ4963">
        <v>562264487</v>
      </c>
    </row>
    <row r="4964" spans="1:62" x14ac:dyDescent="0.25">
      <c r="A4964" t="s">
        <v>30761</v>
      </c>
      <c r="B4964" s="2">
        <v>43521</v>
      </c>
      <c r="C4964" t="s">
        <v>63</v>
      </c>
      <c r="D4964" s="3">
        <v>43472.387567442129</v>
      </c>
      <c r="E4964" t="s">
        <v>64</v>
      </c>
      <c r="F4964" s="2">
        <v>43556</v>
      </c>
      <c r="G4964" s="2">
        <v>43784</v>
      </c>
      <c r="H4964" t="s">
        <v>14451</v>
      </c>
      <c r="I4964" t="s">
        <v>14452</v>
      </c>
      <c r="J4964" t="s">
        <v>14564</v>
      </c>
      <c r="L4964" t="s">
        <v>9595</v>
      </c>
      <c r="M4964" t="s">
        <v>2356</v>
      </c>
      <c r="N4964">
        <v>68847</v>
      </c>
      <c r="O4964" t="s">
        <v>70</v>
      </c>
      <c r="Q4964" t="s">
        <v>14454</v>
      </c>
      <c r="S4964" t="s">
        <v>72</v>
      </c>
      <c r="T4964" t="s">
        <v>9501</v>
      </c>
      <c r="U4964" t="s">
        <v>9597</v>
      </c>
      <c r="V4964" t="s">
        <v>1703</v>
      </c>
      <c r="W4964" t="s">
        <v>76</v>
      </c>
      <c r="X4964" t="s">
        <v>1241</v>
      </c>
      <c r="Y4964" t="str">
        <f>"35-3031"</f>
        <v>35-3031</v>
      </c>
      <c r="Z4964" t="s">
        <v>410</v>
      </c>
      <c r="AA4964">
        <v>721110</v>
      </c>
      <c r="AB4964">
        <v>2</v>
      </c>
      <c r="AC4964">
        <v>2</v>
      </c>
      <c r="AD4964" t="s">
        <v>79</v>
      </c>
      <c r="AE4964" t="s">
        <v>95</v>
      </c>
      <c r="AF4964">
        <v>35</v>
      </c>
      <c r="AG4964" s="4">
        <v>0.375</v>
      </c>
      <c r="AH4964" s="4">
        <v>0.625</v>
      </c>
      <c r="AI4964" s="5">
        <v>11.36</v>
      </c>
      <c r="AL4964" t="s">
        <v>81</v>
      </c>
      <c r="AM4964" t="s">
        <v>82</v>
      </c>
      <c r="AO4964" t="s">
        <v>83</v>
      </c>
      <c r="AR4964" t="s">
        <v>82</v>
      </c>
      <c r="AT4964" t="s">
        <v>82</v>
      </c>
      <c r="AW4964" t="s">
        <v>82</v>
      </c>
      <c r="AY4964" t="s">
        <v>9595</v>
      </c>
      <c r="AZ4964" t="s">
        <v>9598</v>
      </c>
      <c r="BA4964" t="s">
        <v>2356</v>
      </c>
      <c r="BB4964">
        <v>68847</v>
      </c>
      <c r="BC4964" t="s">
        <v>87</v>
      </c>
      <c r="BH4964" t="s">
        <v>14455</v>
      </c>
      <c r="BJ4964">
        <v>262472592</v>
      </c>
    </row>
    <row r="4965" spans="1:62" x14ac:dyDescent="0.25">
      <c r="A4965" t="s">
        <v>30770</v>
      </c>
      <c r="B4965" s="2">
        <v>43521</v>
      </c>
      <c r="C4965" t="s">
        <v>63</v>
      </c>
      <c r="D4965" s="3">
        <v>43472.384428275465</v>
      </c>
      <c r="E4965" t="s">
        <v>64</v>
      </c>
      <c r="F4965" s="2">
        <v>43556</v>
      </c>
      <c r="G4965" s="2">
        <v>43799</v>
      </c>
      <c r="H4965" t="s">
        <v>28874</v>
      </c>
      <c r="J4965" t="s">
        <v>28875</v>
      </c>
      <c r="L4965" t="s">
        <v>28876</v>
      </c>
      <c r="M4965" t="s">
        <v>105</v>
      </c>
      <c r="N4965">
        <v>77598</v>
      </c>
      <c r="O4965" t="s">
        <v>70</v>
      </c>
      <c r="Q4965" t="s">
        <v>28877</v>
      </c>
      <c r="S4965" t="s">
        <v>72</v>
      </c>
      <c r="T4965" t="s">
        <v>11207</v>
      </c>
      <c r="U4965" t="s">
        <v>11208</v>
      </c>
      <c r="V4965" t="s">
        <v>11209</v>
      </c>
      <c r="W4965" t="s">
        <v>105</v>
      </c>
      <c r="X4965" t="s">
        <v>28878</v>
      </c>
      <c r="Y4965" t="str">
        <f>"37-3013"</f>
        <v>37-3013</v>
      </c>
      <c r="Z4965" t="s">
        <v>1932</v>
      </c>
      <c r="AA4965">
        <v>561730</v>
      </c>
      <c r="AB4965">
        <v>50</v>
      </c>
      <c r="AC4965">
        <v>50</v>
      </c>
      <c r="AD4965" t="s">
        <v>79</v>
      </c>
      <c r="AE4965" t="s">
        <v>80</v>
      </c>
      <c r="AF4965">
        <v>40</v>
      </c>
      <c r="AG4965" s="4">
        <v>0.29166666666666669</v>
      </c>
      <c r="AH4965" s="4">
        <v>0.66666666666666663</v>
      </c>
      <c r="AI4965" s="5">
        <v>20.329999999999998</v>
      </c>
      <c r="AJ4965">
        <v>30.5</v>
      </c>
      <c r="AL4965" t="s">
        <v>81</v>
      </c>
      <c r="AM4965" t="s">
        <v>82</v>
      </c>
      <c r="AO4965" t="s">
        <v>83</v>
      </c>
      <c r="AR4965" t="s">
        <v>82</v>
      </c>
      <c r="AT4965" t="s">
        <v>82</v>
      </c>
      <c r="AW4965" t="s">
        <v>82</v>
      </c>
      <c r="AY4965" t="s">
        <v>29164</v>
      </c>
      <c r="AZ4965" t="s">
        <v>291</v>
      </c>
      <c r="BA4965" t="s">
        <v>783</v>
      </c>
      <c r="BB4965">
        <v>45424</v>
      </c>
      <c r="BC4965" t="s">
        <v>79</v>
      </c>
      <c r="BH4965" t="s">
        <v>30771</v>
      </c>
      <c r="BJ4965">
        <v>760686297</v>
      </c>
    </row>
    <row r="4966" spans="1:62" x14ac:dyDescent="0.25">
      <c r="A4966" t="s">
        <v>30914</v>
      </c>
      <c r="B4966" s="2">
        <v>43521</v>
      </c>
      <c r="C4966" t="s">
        <v>63</v>
      </c>
      <c r="D4966" s="3">
        <v>43472.388594155091</v>
      </c>
      <c r="E4966" t="s">
        <v>64</v>
      </c>
      <c r="F4966" s="2">
        <v>43556</v>
      </c>
      <c r="G4966" s="2">
        <v>43769</v>
      </c>
      <c r="H4966" t="s">
        <v>30915</v>
      </c>
      <c r="J4966" t="s">
        <v>30916</v>
      </c>
      <c r="L4966" t="s">
        <v>1703</v>
      </c>
      <c r="M4966" t="s">
        <v>76</v>
      </c>
      <c r="N4966">
        <v>74105</v>
      </c>
      <c r="O4966" t="s">
        <v>70</v>
      </c>
      <c r="Q4966" t="s">
        <v>30917</v>
      </c>
      <c r="S4966" t="s">
        <v>72</v>
      </c>
      <c r="T4966" t="s">
        <v>9501</v>
      </c>
      <c r="U4966" t="s">
        <v>9597</v>
      </c>
      <c r="V4966" t="s">
        <v>1703</v>
      </c>
      <c r="W4966" t="s">
        <v>76</v>
      </c>
      <c r="X4966" t="s">
        <v>106</v>
      </c>
      <c r="Y4966" t="str">
        <f>"37-3011"</f>
        <v>37-3011</v>
      </c>
      <c r="Z4966" t="s">
        <v>94</v>
      </c>
      <c r="AA4966">
        <v>111421</v>
      </c>
      <c r="AB4966">
        <v>5</v>
      </c>
      <c r="AC4966">
        <v>6</v>
      </c>
      <c r="AD4966" t="s">
        <v>79</v>
      </c>
      <c r="AE4966" t="s">
        <v>80</v>
      </c>
      <c r="AF4966">
        <v>40</v>
      </c>
      <c r="AG4966" s="4">
        <v>0.33333333333333331</v>
      </c>
      <c r="AH4966" s="4">
        <v>0.70833333333333337</v>
      </c>
      <c r="AI4966" s="5">
        <v>12.95</v>
      </c>
      <c r="AJ4966">
        <v>19.43</v>
      </c>
      <c r="AL4966" t="s">
        <v>81</v>
      </c>
      <c r="AM4966" t="s">
        <v>82</v>
      </c>
      <c r="AO4966" t="s">
        <v>213</v>
      </c>
      <c r="AR4966" t="s">
        <v>82</v>
      </c>
      <c r="AT4966" t="s">
        <v>82</v>
      </c>
      <c r="AW4966" t="s">
        <v>72</v>
      </c>
      <c r="AX4966">
        <v>3</v>
      </c>
      <c r="AY4966" t="s">
        <v>1703</v>
      </c>
      <c r="AZ4966" t="s">
        <v>1703</v>
      </c>
      <c r="BA4966" t="s">
        <v>76</v>
      </c>
      <c r="BB4966">
        <v>74105</v>
      </c>
      <c r="BC4966" t="s">
        <v>87</v>
      </c>
      <c r="BH4966" t="s">
        <v>30916</v>
      </c>
      <c r="BJ4966">
        <v>200671064</v>
      </c>
    </row>
    <row r="4967" spans="1:62" x14ac:dyDescent="0.25">
      <c r="A4967" t="s">
        <v>30932</v>
      </c>
      <c r="B4967" s="2">
        <v>43521</v>
      </c>
      <c r="C4967" t="s">
        <v>63</v>
      </c>
      <c r="D4967" s="3">
        <v>43472.386311643517</v>
      </c>
      <c r="E4967" t="s">
        <v>64</v>
      </c>
      <c r="F4967" s="2">
        <v>43556</v>
      </c>
      <c r="G4967" s="2">
        <v>43784</v>
      </c>
      <c r="H4967" t="s">
        <v>29845</v>
      </c>
      <c r="J4967" t="s">
        <v>29846</v>
      </c>
      <c r="K4967" t="s">
        <v>29847</v>
      </c>
      <c r="L4967" t="s">
        <v>6631</v>
      </c>
      <c r="M4967" t="s">
        <v>100</v>
      </c>
      <c r="N4967">
        <v>28657</v>
      </c>
      <c r="O4967" t="s">
        <v>70</v>
      </c>
      <c r="Q4967" t="s">
        <v>29848</v>
      </c>
      <c r="S4967" t="s">
        <v>72</v>
      </c>
      <c r="T4967" t="s">
        <v>5800</v>
      </c>
      <c r="U4967" t="s">
        <v>5801</v>
      </c>
      <c r="V4967" t="s">
        <v>5802</v>
      </c>
      <c r="W4967" t="s">
        <v>100</v>
      </c>
      <c r="X4967" t="s">
        <v>106</v>
      </c>
      <c r="Y4967" t="str">
        <f>"37-3011"</f>
        <v>37-3011</v>
      </c>
      <c r="Z4967" t="s">
        <v>94</v>
      </c>
      <c r="AA4967">
        <v>561730</v>
      </c>
      <c r="AB4967">
        <v>24</v>
      </c>
      <c r="AC4967">
        <v>24</v>
      </c>
      <c r="AD4967" t="s">
        <v>79</v>
      </c>
      <c r="AE4967" t="s">
        <v>80</v>
      </c>
      <c r="AF4967">
        <v>35</v>
      </c>
      <c r="AG4967" s="4">
        <v>0.29166666666666669</v>
      </c>
      <c r="AH4967" s="4">
        <v>0.625</v>
      </c>
      <c r="AI4967" s="5">
        <v>12.27</v>
      </c>
      <c r="AJ4967">
        <v>18.41</v>
      </c>
      <c r="AL4967" t="s">
        <v>81</v>
      </c>
      <c r="AM4967" t="s">
        <v>82</v>
      </c>
      <c r="AO4967" t="s">
        <v>83</v>
      </c>
      <c r="AR4967" t="s">
        <v>82</v>
      </c>
      <c r="AT4967" t="s">
        <v>82</v>
      </c>
      <c r="AW4967" t="s">
        <v>82</v>
      </c>
      <c r="AY4967" t="s">
        <v>30933</v>
      </c>
      <c r="AZ4967" t="s">
        <v>29833</v>
      </c>
      <c r="BA4967" t="s">
        <v>100</v>
      </c>
      <c r="BB4967">
        <v>28668</v>
      </c>
      <c r="BC4967" t="s">
        <v>79</v>
      </c>
      <c r="BH4967" t="s">
        <v>30934</v>
      </c>
      <c r="BI4967" t="s">
        <v>12929</v>
      </c>
      <c r="BJ4967">
        <v>451263342</v>
      </c>
    </row>
    <row r="4968" spans="1:62" x14ac:dyDescent="0.25">
      <c r="A4968" t="s">
        <v>30961</v>
      </c>
      <c r="B4968" s="2">
        <v>43521</v>
      </c>
      <c r="C4968" t="s">
        <v>63</v>
      </c>
      <c r="D4968" s="3">
        <v>43472.385901562498</v>
      </c>
      <c r="E4968" t="s">
        <v>64</v>
      </c>
      <c r="F4968" s="2">
        <v>43556</v>
      </c>
      <c r="G4968" s="2">
        <v>43800</v>
      </c>
      <c r="H4968" t="s">
        <v>9287</v>
      </c>
      <c r="J4968" t="s">
        <v>9288</v>
      </c>
      <c r="L4968" t="s">
        <v>9289</v>
      </c>
      <c r="M4968" t="s">
        <v>105</v>
      </c>
      <c r="N4968">
        <v>75117</v>
      </c>
      <c r="O4968" t="s">
        <v>70</v>
      </c>
      <c r="Q4968" t="s">
        <v>9290</v>
      </c>
      <c r="S4968" t="s">
        <v>72</v>
      </c>
      <c r="T4968" t="s">
        <v>1917</v>
      </c>
      <c r="U4968" t="s">
        <v>1918</v>
      </c>
      <c r="V4968" t="s">
        <v>1919</v>
      </c>
      <c r="W4968" t="s">
        <v>105</v>
      </c>
      <c r="X4968" t="s">
        <v>1197</v>
      </c>
      <c r="Y4968" t="str">
        <f>"47-2061"</f>
        <v>47-2061</v>
      </c>
      <c r="Z4968" t="s">
        <v>326</v>
      </c>
      <c r="AA4968">
        <v>238110</v>
      </c>
      <c r="AB4968">
        <v>13</v>
      </c>
      <c r="AC4968">
        <v>13</v>
      </c>
      <c r="AD4968" t="s">
        <v>79</v>
      </c>
      <c r="AE4968" t="s">
        <v>95</v>
      </c>
      <c r="AF4968">
        <v>35</v>
      </c>
      <c r="AG4968" s="4">
        <v>0.25</v>
      </c>
      <c r="AH4968" s="4">
        <v>0.70833333333333337</v>
      </c>
      <c r="AI4968" s="5">
        <v>14.71</v>
      </c>
      <c r="AJ4968">
        <v>22.07</v>
      </c>
      <c r="AL4968" t="s">
        <v>81</v>
      </c>
      <c r="AM4968" t="s">
        <v>82</v>
      </c>
      <c r="AO4968" t="s">
        <v>83</v>
      </c>
      <c r="AR4968" t="s">
        <v>82</v>
      </c>
      <c r="AT4968" t="s">
        <v>82</v>
      </c>
      <c r="AW4968" t="s">
        <v>82</v>
      </c>
      <c r="AY4968" t="s">
        <v>9289</v>
      </c>
      <c r="AZ4968" t="s">
        <v>9291</v>
      </c>
      <c r="BA4968" t="s">
        <v>105</v>
      </c>
      <c r="BB4968">
        <v>75117</v>
      </c>
      <c r="BC4968" t="s">
        <v>79</v>
      </c>
      <c r="BH4968" t="s">
        <v>9288</v>
      </c>
      <c r="BJ4968">
        <v>260153258</v>
      </c>
    </row>
    <row r="4969" spans="1:62" x14ac:dyDescent="0.25">
      <c r="A4969" t="s">
        <v>30976</v>
      </c>
      <c r="B4969" s="2">
        <v>43521</v>
      </c>
      <c r="C4969" t="s">
        <v>63</v>
      </c>
      <c r="D4969" s="3">
        <v>43472.38476523148</v>
      </c>
      <c r="E4969" t="s">
        <v>64</v>
      </c>
      <c r="F4969" s="2">
        <v>43556</v>
      </c>
      <c r="G4969" s="2">
        <v>43799</v>
      </c>
      <c r="H4969" t="s">
        <v>28874</v>
      </c>
      <c r="J4969" t="s">
        <v>28875</v>
      </c>
      <c r="L4969" t="s">
        <v>28876</v>
      </c>
      <c r="M4969" t="s">
        <v>105</v>
      </c>
      <c r="N4969">
        <v>77598</v>
      </c>
      <c r="O4969" t="s">
        <v>70</v>
      </c>
      <c r="Q4969" t="s">
        <v>28877</v>
      </c>
      <c r="S4969" t="s">
        <v>72</v>
      </c>
      <c r="T4969" t="s">
        <v>11207</v>
      </c>
      <c r="U4969" t="s">
        <v>11208</v>
      </c>
      <c r="V4969" t="s">
        <v>11209</v>
      </c>
      <c r="W4969" t="s">
        <v>105</v>
      </c>
      <c r="X4969" t="s">
        <v>28878</v>
      </c>
      <c r="Y4969" t="str">
        <f>"37-3013"</f>
        <v>37-3013</v>
      </c>
      <c r="Z4969" t="s">
        <v>1932</v>
      </c>
      <c r="AA4969">
        <v>561730</v>
      </c>
      <c r="AB4969">
        <v>20</v>
      </c>
      <c r="AC4969">
        <v>20</v>
      </c>
      <c r="AD4969" t="s">
        <v>79</v>
      </c>
      <c r="AE4969" t="s">
        <v>80</v>
      </c>
      <c r="AF4969">
        <v>40</v>
      </c>
      <c r="AG4969" s="4">
        <v>0.29166666666666669</v>
      </c>
      <c r="AH4969" s="4">
        <v>0.66666666666666663</v>
      </c>
      <c r="AI4969" s="5">
        <v>20.239999999999998</v>
      </c>
      <c r="AJ4969">
        <v>30.36</v>
      </c>
      <c r="AL4969" t="s">
        <v>81</v>
      </c>
      <c r="AM4969" t="s">
        <v>82</v>
      </c>
      <c r="AO4969" t="s">
        <v>83</v>
      </c>
      <c r="AR4969" t="s">
        <v>82</v>
      </c>
      <c r="AT4969" t="s">
        <v>82</v>
      </c>
      <c r="AW4969" t="s">
        <v>82</v>
      </c>
      <c r="AY4969" t="s">
        <v>6445</v>
      </c>
      <c r="AZ4969" t="s">
        <v>30930</v>
      </c>
      <c r="BA4969" t="s">
        <v>278</v>
      </c>
      <c r="BB4969">
        <v>23608</v>
      </c>
      <c r="BC4969" t="s">
        <v>79</v>
      </c>
      <c r="BH4969" t="s">
        <v>30931</v>
      </c>
      <c r="BJ4969">
        <v>760686297</v>
      </c>
    </row>
    <row r="4970" spans="1:62" x14ac:dyDescent="0.25">
      <c r="A4970" t="s">
        <v>30987</v>
      </c>
      <c r="B4970" s="2">
        <v>43521</v>
      </c>
      <c r="C4970" t="s">
        <v>63</v>
      </c>
      <c r="D4970" s="3">
        <v>43472.385105949077</v>
      </c>
      <c r="E4970" t="s">
        <v>64</v>
      </c>
      <c r="F4970" s="2">
        <v>43556</v>
      </c>
      <c r="G4970" s="2">
        <v>43799</v>
      </c>
      <c r="H4970" t="s">
        <v>28874</v>
      </c>
      <c r="J4970" t="s">
        <v>28875</v>
      </c>
      <c r="L4970" t="s">
        <v>28876</v>
      </c>
      <c r="M4970" t="s">
        <v>105</v>
      </c>
      <c r="N4970">
        <v>77598</v>
      </c>
      <c r="O4970" t="s">
        <v>70</v>
      </c>
      <c r="Q4970" t="s">
        <v>28877</v>
      </c>
      <c r="S4970" t="s">
        <v>72</v>
      </c>
      <c r="T4970" t="s">
        <v>11207</v>
      </c>
      <c r="U4970" t="s">
        <v>11208</v>
      </c>
      <c r="V4970" t="s">
        <v>11209</v>
      </c>
      <c r="W4970" t="s">
        <v>105</v>
      </c>
      <c r="X4970" t="s">
        <v>6477</v>
      </c>
      <c r="Y4970" t="str">
        <f>"37-3011"</f>
        <v>37-3011</v>
      </c>
      <c r="Z4970" t="s">
        <v>94</v>
      </c>
      <c r="AA4970">
        <v>561730</v>
      </c>
      <c r="AB4970">
        <v>30</v>
      </c>
      <c r="AC4970">
        <v>30</v>
      </c>
      <c r="AD4970" t="s">
        <v>79</v>
      </c>
      <c r="AE4970" t="s">
        <v>80</v>
      </c>
      <c r="AF4970">
        <v>40</v>
      </c>
      <c r="AG4970" s="4">
        <v>0.29166666666666669</v>
      </c>
      <c r="AH4970" s="4">
        <v>0.66666666666666663</v>
      </c>
      <c r="AI4970" s="5">
        <v>12.27</v>
      </c>
      <c r="AJ4970">
        <v>18.41</v>
      </c>
      <c r="AL4970" t="s">
        <v>81</v>
      </c>
      <c r="AM4970" t="s">
        <v>82</v>
      </c>
      <c r="AO4970" t="s">
        <v>83</v>
      </c>
      <c r="AR4970" t="s">
        <v>82</v>
      </c>
      <c r="AT4970" t="s">
        <v>82</v>
      </c>
      <c r="AW4970" t="s">
        <v>82</v>
      </c>
      <c r="AY4970" t="s">
        <v>30988</v>
      </c>
      <c r="AZ4970" t="s">
        <v>12436</v>
      </c>
      <c r="BA4970" t="s">
        <v>3224</v>
      </c>
      <c r="BB4970">
        <v>39208</v>
      </c>
      <c r="BC4970" t="s">
        <v>79</v>
      </c>
      <c r="BH4970" t="s">
        <v>30989</v>
      </c>
      <c r="BJ4970">
        <v>760686297</v>
      </c>
    </row>
    <row r="4971" spans="1:62" x14ac:dyDescent="0.25">
      <c r="A4971" t="s">
        <v>31037</v>
      </c>
      <c r="B4971" s="2">
        <v>43521</v>
      </c>
      <c r="C4971" t="s">
        <v>63</v>
      </c>
      <c r="D4971" s="3">
        <v>43472.386698865739</v>
      </c>
      <c r="E4971" t="s">
        <v>64</v>
      </c>
      <c r="F4971" s="2">
        <v>43556</v>
      </c>
      <c r="G4971" s="2">
        <v>43800</v>
      </c>
      <c r="H4971" t="s">
        <v>31038</v>
      </c>
      <c r="J4971" t="s">
        <v>98</v>
      </c>
      <c r="L4971" t="s">
        <v>99</v>
      </c>
      <c r="M4971" t="s">
        <v>100</v>
      </c>
      <c r="N4971">
        <v>28705</v>
      </c>
      <c r="O4971" t="s">
        <v>70</v>
      </c>
      <c r="Q4971" t="s">
        <v>101</v>
      </c>
      <c r="S4971" t="s">
        <v>72</v>
      </c>
      <c r="T4971" t="s">
        <v>5800</v>
      </c>
      <c r="U4971" t="s">
        <v>5801</v>
      </c>
      <c r="V4971" t="s">
        <v>5802</v>
      </c>
      <c r="W4971" t="s">
        <v>100</v>
      </c>
      <c r="X4971" t="s">
        <v>106</v>
      </c>
      <c r="Y4971" t="str">
        <f>"37-3011"</f>
        <v>37-3011</v>
      </c>
      <c r="Z4971" t="s">
        <v>94</v>
      </c>
      <c r="AA4971">
        <v>561730</v>
      </c>
      <c r="AB4971">
        <v>60</v>
      </c>
      <c r="AC4971">
        <v>60</v>
      </c>
      <c r="AD4971" t="s">
        <v>79</v>
      </c>
      <c r="AE4971" t="s">
        <v>80</v>
      </c>
      <c r="AF4971">
        <v>35</v>
      </c>
      <c r="AG4971" s="4">
        <v>0.29166666666666669</v>
      </c>
      <c r="AH4971" s="4">
        <v>0.625</v>
      </c>
      <c r="AI4971" s="5">
        <v>13.76</v>
      </c>
      <c r="AJ4971">
        <v>20.64</v>
      </c>
      <c r="AL4971" t="s">
        <v>81</v>
      </c>
      <c r="AM4971" t="s">
        <v>82</v>
      </c>
      <c r="AO4971" t="s">
        <v>83</v>
      </c>
      <c r="AR4971" t="s">
        <v>82</v>
      </c>
      <c r="AT4971" t="s">
        <v>82</v>
      </c>
      <c r="AW4971" t="s">
        <v>82</v>
      </c>
      <c r="AY4971" t="s">
        <v>99</v>
      </c>
      <c r="AZ4971" t="s">
        <v>107</v>
      </c>
      <c r="BA4971" t="s">
        <v>100</v>
      </c>
      <c r="BB4971">
        <v>28705</v>
      </c>
      <c r="BC4971" t="s">
        <v>79</v>
      </c>
      <c r="BH4971" t="s">
        <v>98</v>
      </c>
      <c r="BI4971" t="s">
        <v>12929</v>
      </c>
      <c r="BJ4971">
        <v>200209161</v>
      </c>
    </row>
    <row r="4972" spans="1:62" x14ac:dyDescent="0.25">
      <c r="A4972" t="s">
        <v>31042</v>
      </c>
      <c r="B4972" s="2">
        <v>43521</v>
      </c>
      <c r="C4972" t="s">
        <v>63</v>
      </c>
      <c r="D4972" s="3">
        <v>43472.39021917824</v>
      </c>
      <c r="E4972" t="s">
        <v>64</v>
      </c>
      <c r="F4972" s="2">
        <v>43556</v>
      </c>
      <c r="G4972" s="2">
        <v>43784</v>
      </c>
      <c r="H4972" t="s">
        <v>8507</v>
      </c>
      <c r="J4972" t="s">
        <v>8508</v>
      </c>
      <c r="L4972" t="s">
        <v>1707</v>
      </c>
      <c r="M4972" t="s">
        <v>1246</v>
      </c>
      <c r="N4972">
        <v>63304</v>
      </c>
      <c r="O4972" t="s">
        <v>70</v>
      </c>
      <c r="Q4972" t="s">
        <v>8509</v>
      </c>
      <c r="S4972" t="s">
        <v>72</v>
      </c>
      <c r="T4972" t="s">
        <v>878</v>
      </c>
      <c r="U4972" t="s">
        <v>2878</v>
      </c>
      <c r="V4972" t="s">
        <v>2620</v>
      </c>
      <c r="W4972" t="s">
        <v>881</v>
      </c>
      <c r="X4972" t="s">
        <v>8510</v>
      </c>
      <c r="Y4972" t="str">
        <f>"37-3011"</f>
        <v>37-3011</v>
      </c>
      <c r="Z4972" t="s">
        <v>94</v>
      </c>
      <c r="AA4972">
        <v>561730</v>
      </c>
      <c r="AB4972">
        <v>8</v>
      </c>
      <c r="AC4972">
        <v>8</v>
      </c>
      <c r="AD4972" t="s">
        <v>79</v>
      </c>
      <c r="AE4972" t="s">
        <v>80</v>
      </c>
      <c r="AF4972">
        <v>35</v>
      </c>
      <c r="AG4972" s="4">
        <v>0.29166666666666669</v>
      </c>
      <c r="AH4972" s="4">
        <v>0.6875</v>
      </c>
      <c r="AI4972" s="5">
        <v>14.52</v>
      </c>
      <c r="AJ4972">
        <v>21.78</v>
      </c>
      <c r="AK4972">
        <v>24</v>
      </c>
      <c r="AL4972" t="s">
        <v>81</v>
      </c>
      <c r="AM4972" t="s">
        <v>82</v>
      </c>
      <c r="AO4972" t="s">
        <v>83</v>
      </c>
      <c r="AR4972" t="s">
        <v>82</v>
      </c>
      <c r="AT4972" t="s">
        <v>82</v>
      </c>
      <c r="AW4972" t="s">
        <v>82</v>
      </c>
      <c r="AY4972" t="s">
        <v>1707</v>
      </c>
      <c r="AZ4972" t="s">
        <v>1707</v>
      </c>
      <c r="BA4972" t="s">
        <v>1246</v>
      </c>
      <c r="BB4972">
        <v>63304</v>
      </c>
      <c r="BC4972" t="s">
        <v>79</v>
      </c>
      <c r="BH4972" t="s">
        <v>8511</v>
      </c>
      <c r="BJ4972">
        <v>270123385</v>
      </c>
    </row>
    <row r="4973" spans="1:62" x14ac:dyDescent="0.25">
      <c r="A4973" t="s">
        <v>31054</v>
      </c>
      <c r="B4973" s="2">
        <v>43521</v>
      </c>
      <c r="C4973" t="s">
        <v>63</v>
      </c>
      <c r="D4973" s="3">
        <v>43472.385994791664</v>
      </c>
      <c r="E4973" t="s">
        <v>64</v>
      </c>
      <c r="F4973" s="2">
        <v>43556</v>
      </c>
      <c r="G4973" s="2">
        <v>43784</v>
      </c>
      <c r="H4973" t="s">
        <v>4753</v>
      </c>
      <c r="J4973" t="s">
        <v>4754</v>
      </c>
      <c r="L4973" t="s">
        <v>4755</v>
      </c>
      <c r="M4973" t="s">
        <v>105</v>
      </c>
      <c r="N4973">
        <v>75032</v>
      </c>
      <c r="O4973" t="s">
        <v>70</v>
      </c>
      <c r="Q4973" t="s">
        <v>4756</v>
      </c>
      <c r="S4973" t="s">
        <v>72</v>
      </c>
      <c r="T4973" t="s">
        <v>2060</v>
      </c>
      <c r="U4973" t="s">
        <v>1918</v>
      </c>
      <c r="V4973" t="s">
        <v>1919</v>
      </c>
      <c r="W4973" t="s">
        <v>105</v>
      </c>
      <c r="X4973" t="s">
        <v>106</v>
      </c>
      <c r="Y4973" t="str">
        <f>"37-3011"</f>
        <v>37-3011</v>
      </c>
      <c r="Z4973" t="s">
        <v>94</v>
      </c>
      <c r="AA4973">
        <v>561730</v>
      </c>
      <c r="AB4973">
        <v>24</v>
      </c>
      <c r="AC4973">
        <v>24</v>
      </c>
      <c r="AD4973" t="s">
        <v>79</v>
      </c>
      <c r="AE4973" t="s">
        <v>95</v>
      </c>
      <c r="AF4973">
        <v>40</v>
      </c>
      <c r="AG4973" s="4">
        <v>0.33333333333333331</v>
      </c>
      <c r="AH4973" s="4">
        <v>0.70833333333333337</v>
      </c>
      <c r="AI4973" s="5">
        <v>13.94</v>
      </c>
      <c r="AJ4973">
        <v>20.91</v>
      </c>
      <c r="AL4973" t="s">
        <v>81</v>
      </c>
      <c r="AM4973" t="s">
        <v>82</v>
      </c>
      <c r="AO4973" t="s">
        <v>83</v>
      </c>
      <c r="AR4973" t="s">
        <v>82</v>
      </c>
      <c r="AT4973" t="s">
        <v>82</v>
      </c>
      <c r="AW4973" t="s">
        <v>82</v>
      </c>
      <c r="AY4973" t="s">
        <v>4755</v>
      </c>
      <c r="AZ4973" t="s">
        <v>4755</v>
      </c>
      <c r="BA4973" t="s">
        <v>105</v>
      </c>
      <c r="BB4973">
        <v>75032</v>
      </c>
      <c r="BC4973" t="s">
        <v>79</v>
      </c>
      <c r="BH4973" t="s">
        <v>4754</v>
      </c>
      <c r="BJ4973">
        <v>824952603</v>
      </c>
    </row>
    <row r="4974" spans="1:62" x14ac:dyDescent="0.25">
      <c r="A4974" t="s">
        <v>31072</v>
      </c>
      <c r="B4974" s="2">
        <v>43521</v>
      </c>
      <c r="C4974" t="s">
        <v>63</v>
      </c>
      <c r="D4974" s="3">
        <v>43472.382755243052</v>
      </c>
      <c r="E4974" t="s">
        <v>64</v>
      </c>
      <c r="F4974" s="2">
        <v>43556</v>
      </c>
      <c r="G4974" s="2">
        <v>43784</v>
      </c>
      <c r="H4974" t="s">
        <v>31073</v>
      </c>
      <c r="I4974" t="s">
        <v>31074</v>
      </c>
      <c r="J4974" t="s">
        <v>31075</v>
      </c>
      <c r="L4974" t="s">
        <v>31076</v>
      </c>
      <c r="M4974" t="s">
        <v>232</v>
      </c>
      <c r="N4974">
        <v>12814</v>
      </c>
      <c r="O4974" t="s">
        <v>70</v>
      </c>
      <c r="Q4974" t="s">
        <v>31077</v>
      </c>
      <c r="S4974" t="s">
        <v>72</v>
      </c>
      <c r="T4974" t="s">
        <v>31078</v>
      </c>
      <c r="U4974" t="s">
        <v>3783</v>
      </c>
      <c r="V4974" t="s">
        <v>2207</v>
      </c>
      <c r="W4974" t="s">
        <v>86</v>
      </c>
      <c r="X4974" t="s">
        <v>1241</v>
      </c>
      <c r="Y4974" t="str">
        <f>"35-9021"</f>
        <v>35-9021</v>
      </c>
      <c r="Z4974" t="s">
        <v>315</v>
      </c>
      <c r="AA4974">
        <v>721110</v>
      </c>
      <c r="AB4974">
        <v>15</v>
      </c>
      <c r="AC4974">
        <v>15</v>
      </c>
      <c r="AD4974" t="s">
        <v>79</v>
      </c>
      <c r="AE4974" t="s">
        <v>95</v>
      </c>
      <c r="AF4974">
        <v>35</v>
      </c>
      <c r="AG4974" s="4">
        <v>0.33333333333333331</v>
      </c>
      <c r="AH4974" s="4">
        <v>0.66666666666666663</v>
      </c>
      <c r="AI4974" s="5">
        <v>11.1</v>
      </c>
      <c r="AJ4974">
        <v>16.649999999999999</v>
      </c>
      <c r="AL4974" t="s">
        <v>81</v>
      </c>
      <c r="AM4974" t="s">
        <v>82</v>
      </c>
      <c r="AO4974" t="s">
        <v>83</v>
      </c>
      <c r="AR4974" t="s">
        <v>82</v>
      </c>
      <c r="AT4974" t="s">
        <v>82</v>
      </c>
      <c r="AW4974" t="s">
        <v>72</v>
      </c>
      <c r="AX4974">
        <v>1</v>
      </c>
      <c r="AY4974" t="s">
        <v>31076</v>
      </c>
      <c r="AZ4974" t="s">
        <v>1047</v>
      </c>
      <c r="BA4974" t="s">
        <v>232</v>
      </c>
      <c r="BB4974">
        <v>12814</v>
      </c>
      <c r="BC4974" t="s">
        <v>87</v>
      </c>
      <c r="BH4974" t="s">
        <v>31075</v>
      </c>
      <c r="BJ4974">
        <v>263133600</v>
      </c>
    </row>
    <row r="4975" spans="1:62" x14ac:dyDescent="0.25">
      <c r="A4975" t="s">
        <v>31114</v>
      </c>
      <c r="B4975" s="2">
        <v>43521</v>
      </c>
      <c r="C4975" t="s">
        <v>63</v>
      </c>
      <c r="D4975" s="3">
        <v>43472.388862129628</v>
      </c>
      <c r="E4975" t="s">
        <v>64</v>
      </c>
      <c r="F4975" s="2">
        <v>43556</v>
      </c>
      <c r="G4975" s="2">
        <v>43770</v>
      </c>
      <c r="H4975" t="s">
        <v>13122</v>
      </c>
      <c r="J4975" t="s">
        <v>13123</v>
      </c>
      <c r="L4975" t="s">
        <v>13124</v>
      </c>
      <c r="M4975" t="s">
        <v>714</v>
      </c>
      <c r="N4975">
        <v>70056</v>
      </c>
      <c r="O4975" t="s">
        <v>70</v>
      </c>
      <c r="Q4975" t="s">
        <v>13125</v>
      </c>
      <c r="S4975" t="s">
        <v>72</v>
      </c>
      <c r="T4975" t="s">
        <v>1917</v>
      </c>
      <c r="U4975" t="s">
        <v>1918</v>
      </c>
      <c r="V4975" t="s">
        <v>1919</v>
      </c>
      <c r="W4975" t="s">
        <v>105</v>
      </c>
      <c r="X4975" t="s">
        <v>106</v>
      </c>
      <c r="Y4975" t="str">
        <f>"37-3011"</f>
        <v>37-3011</v>
      </c>
      <c r="Z4975" t="s">
        <v>94</v>
      </c>
      <c r="AA4975">
        <v>561730</v>
      </c>
      <c r="AB4975">
        <v>40</v>
      </c>
      <c r="AC4975">
        <v>40</v>
      </c>
      <c r="AD4975" t="s">
        <v>79</v>
      </c>
      <c r="AE4975" t="s">
        <v>95</v>
      </c>
      <c r="AF4975">
        <v>35</v>
      </c>
      <c r="AG4975" s="4">
        <v>0.28125</v>
      </c>
      <c r="AH4975" s="4">
        <v>0.625</v>
      </c>
      <c r="AI4975" s="5">
        <v>11.93</v>
      </c>
      <c r="AJ4975">
        <v>17.899999999999999</v>
      </c>
      <c r="AL4975" t="s">
        <v>81</v>
      </c>
      <c r="AM4975" t="s">
        <v>82</v>
      </c>
      <c r="AO4975" t="s">
        <v>83</v>
      </c>
      <c r="AR4975" t="s">
        <v>82</v>
      </c>
      <c r="AT4975" t="s">
        <v>82</v>
      </c>
      <c r="AW4975" t="s">
        <v>82</v>
      </c>
      <c r="AY4975" t="s">
        <v>13124</v>
      </c>
      <c r="AZ4975" t="s">
        <v>713</v>
      </c>
      <c r="BA4975" t="s">
        <v>714</v>
      </c>
      <c r="BB4975" t="s">
        <v>713</v>
      </c>
      <c r="BC4975" t="s">
        <v>79</v>
      </c>
      <c r="BH4975" t="s">
        <v>13123</v>
      </c>
      <c r="BJ4975">
        <v>720970537</v>
      </c>
    </row>
    <row r="4976" spans="1:62" x14ac:dyDescent="0.25">
      <c r="A4976" t="s">
        <v>31134</v>
      </c>
      <c r="B4976" s="2">
        <v>43521</v>
      </c>
      <c r="C4976" t="s">
        <v>63</v>
      </c>
      <c r="D4976" s="3">
        <v>43472.403094513887</v>
      </c>
      <c r="E4976" t="s">
        <v>91</v>
      </c>
      <c r="H4976" t="s">
        <v>12468</v>
      </c>
      <c r="I4976" t="s">
        <v>67</v>
      </c>
      <c r="J4976" t="s">
        <v>12469</v>
      </c>
      <c r="K4976" t="s">
        <v>67</v>
      </c>
      <c r="L4976" t="s">
        <v>12470</v>
      </c>
      <c r="M4976" t="s">
        <v>649</v>
      </c>
      <c r="N4976" t="s">
        <v>12471</v>
      </c>
      <c r="O4976" t="s">
        <v>70</v>
      </c>
      <c r="P4976" t="s">
        <v>67</v>
      </c>
      <c r="Q4976" t="s">
        <v>12472</v>
      </c>
      <c r="S4976" t="s">
        <v>72</v>
      </c>
      <c r="T4976" t="s">
        <v>5156</v>
      </c>
      <c r="U4976" t="s">
        <v>5157</v>
      </c>
      <c r="V4976" t="s">
        <v>5158</v>
      </c>
      <c r="W4976" t="s">
        <v>105</v>
      </c>
      <c r="X4976" t="s">
        <v>677</v>
      </c>
      <c r="Y4976" t="str">
        <f>"39-3091"</f>
        <v>39-3091</v>
      </c>
      <c r="Z4976" t="s">
        <v>677</v>
      </c>
      <c r="AA4976">
        <v>713990</v>
      </c>
      <c r="AB4976">
        <v>30</v>
      </c>
      <c r="AD4976" t="s">
        <v>79</v>
      </c>
      <c r="AE4976" t="s">
        <v>80</v>
      </c>
      <c r="AF4976">
        <v>40</v>
      </c>
      <c r="AG4976" s="4">
        <v>0.54166666666666663</v>
      </c>
      <c r="AH4976" s="4">
        <v>0.91666666666666663</v>
      </c>
      <c r="AI4976" s="5">
        <v>9.9</v>
      </c>
      <c r="AJ4976">
        <v>0</v>
      </c>
      <c r="AK4976">
        <v>0</v>
      </c>
      <c r="AL4976" t="s">
        <v>81</v>
      </c>
      <c r="AM4976" t="s">
        <v>82</v>
      </c>
      <c r="AO4976" t="s">
        <v>83</v>
      </c>
      <c r="AR4976" t="s">
        <v>82</v>
      </c>
      <c r="AT4976" t="s">
        <v>82</v>
      </c>
      <c r="AW4976" t="s">
        <v>82</v>
      </c>
      <c r="AY4976" t="s">
        <v>655</v>
      </c>
      <c r="AZ4976" t="s">
        <v>7184</v>
      </c>
      <c r="BA4976" t="s">
        <v>649</v>
      </c>
      <c r="BB4976">
        <v>85139</v>
      </c>
      <c r="BC4976" t="s">
        <v>79</v>
      </c>
      <c r="BH4976" t="s">
        <v>12473</v>
      </c>
      <c r="BI4976" t="s">
        <v>67</v>
      </c>
      <c r="BJ4976">
        <v>452691605</v>
      </c>
    </row>
    <row r="4977" spans="1:62" x14ac:dyDescent="0.25">
      <c r="A4977" t="s">
        <v>31181</v>
      </c>
      <c r="B4977" s="2">
        <v>43521</v>
      </c>
      <c r="C4977" t="s">
        <v>63</v>
      </c>
      <c r="D4977" s="3">
        <v>43472.388198055552</v>
      </c>
      <c r="E4977" t="s">
        <v>64</v>
      </c>
      <c r="F4977" s="2">
        <v>43556</v>
      </c>
      <c r="G4977" s="2">
        <v>43799</v>
      </c>
      <c r="H4977" t="s">
        <v>13231</v>
      </c>
      <c r="J4977" t="s">
        <v>13232</v>
      </c>
      <c r="L4977" t="s">
        <v>13233</v>
      </c>
      <c r="M4977" t="s">
        <v>1064</v>
      </c>
      <c r="N4977">
        <v>37013</v>
      </c>
      <c r="O4977" t="s">
        <v>70</v>
      </c>
      <c r="Q4977" t="s">
        <v>13234</v>
      </c>
      <c r="S4977" t="s">
        <v>72</v>
      </c>
      <c r="T4977" t="s">
        <v>1917</v>
      </c>
      <c r="U4977" t="s">
        <v>1918</v>
      </c>
      <c r="V4977" t="s">
        <v>1919</v>
      </c>
      <c r="W4977" t="s">
        <v>105</v>
      </c>
      <c r="X4977" t="s">
        <v>106</v>
      </c>
      <c r="Y4977" t="str">
        <f>"37-3011"</f>
        <v>37-3011</v>
      </c>
      <c r="Z4977" t="s">
        <v>94</v>
      </c>
      <c r="AA4977">
        <v>561730</v>
      </c>
      <c r="AB4977">
        <v>9</v>
      </c>
      <c r="AC4977">
        <v>9</v>
      </c>
      <c r="AD4977" t="s">
        <v>79</v>
      </c>
      <c r="AE4977" t="s">
        <v>95</v>
      </c>
      <c r="AF4977">
        <v>40</v>
      </c>
      <c r="AG4977" s="4">
        <v>0.25</v>
      </c>
      <c r="AH4977" s="4">
        <v>0.66666666666666663</v>
      </c>
      <c r="AI4977" s="5">
        <v>12.56</v>
      </c>
      <c r="AJ4977">
        <v>18.84</v>
      </c>
      <c r="AL4977" t="s">
        <v>81</v>
      </c>
      <c r="AM4977" t="s">
        <v>82</v>
      </c>
      <c r="AO4977" t="s">
        <v>83</v>
      </c>
      <c r="AR4977" t="s">
        <v>82</v>
      </c>
      <c r="AT4977" t="s">
        <v>82</v>
      </c>
      <c r="AW4977" t="s">
        <v>82</v>
      </c>
      <c r="AY4977" t="s">
        <v>13233</v>
      </c>
      <c r="AZ4977" t="s">
        <v>1566</v>
      </c>
      <c r="BA4977" t="s">
        <v>1064</v>
      </c>
      <c r="BB4977">
        <v>37013</v>
      </c>
      <c r="BC4977" t="s">
        <v>79</v>
      </c>
      <c r="BH4977" t="s">
        <v>13232</v>
      </c>
      <c r="BJ4977">
        <v>203923994</v>
      </c>
    </row>
    <row r="4978" spans="1:62" x14ac:dyDescent="0.25">
      <c r="A4978" t="s">
        <v>31210</v>
      </c>
      <c r="B4978" s="2">
        <v>43521</v>
      </c>
      <c r="C4978" t="s">
        <v>63</v>
      </c>
      <c r="D4978" s="3">
        <v>43472.386860266204</v>
      </c>
      <c r="E4978" t="s">
        <v>64</v>
      </c>
      <c r="F4978" s="2">
        <v>43556</v>
      </c>
      <c r="G4978" s="2">
        <v>43769</v>
      </c>
      <c r="H4978" t="s">
        <v>18161</v>
      </c>
      <c r="J4978" t="s">
        <v>18162</v>
      </c>
      <c r="L4978" t="s">
        <v>1225</v>
      </c>
      <c r="M4978" t="s">
        <v>105</v>
      </c>
      <c r="N4978">
        <v>75223</v>
      </c>
      <c r="O4978" t="s">
        <v>70</v>
      </c>
      <c r="Q4978" t="s">
        <v>18163</v>
      </c>
      <c r="S4978" t="s">
        <v>72</v>
      </c>
      <c r="T4978" t="s">
        <v>1917</v>
      </c>
      <c r="U4978" t="s">
        <v>1918</v>
      </c>
      <c r="V4978" t="s">
        <v>1919</v>
      </c>
      <c r="W4978" t="s">
        <v>105</v>
      </c>
      <c r="X4978" t="s">
        <v>18164</v>
      </c>
      <c r="Y4978" t="str">
        <f>"41-9091"</f>
        <v>41-9091</v>
      </c>
      <c r="Z4978" t="s">
        <v>6361</v>
      </c>
      <c r="AA4978">
        <v>42442</v>
      </c>
      <c r="AB4978">
        <v>30</v>
      </c>
      <c r="AC4978">
        <v>30</v>
      </c>
      <c r="AD4978" t="s">
        <v>79</v>
      </c>
      <c r="AE4978" t="s">
        <v>80</v>
      </c>
      <c r="AF4978">
        <v>40</v>
      </c>
      <c r="AG4978" s="4">
        <v>0.375</v>
      </c>
      <c r="AH4978" s="4">
        <v>0.75</v>
      </c>
      <c r="AI4978" s="5">
        <v>13.09</v>
      </c>
      <c r="AJ4978">
        <v>19.64</v>
      </c>
      <c r="AL4978" t="s">
        <v>81</v>
      </c>
      <c r="AM4978" t="s">
        <v>82</v>
      </c>
      <c r="AO4978" t="s">
        <v>83</v>
      </c>
      <c r="AR4978" t="s">
        <v>82</v>
      </c>
      <c r="AT4978" t="s">
        <v>82</v>
      </c>
      <c r="AW4978" t="s">
        <v>82</v>
      </c>
      <c r="AY4978" t="s">
        <v>1225</v>
      </c>
      <c r="AZ4978" t="s">
        <v>1225</v>
      </c>
      <c r="BA4978" t="s">
        <v>105</v>
      </c>
      <c r="BB4978">
        <v>75223</v>
      </c>
      <c r="BC4978" t="s">
        <v>79</v>
      </c>
      <c r="BH4978" t="s">
        <v>18162</v>
      </c>
      <c r="BJ4978">
        <v>383600721</v>
      </c>
    </row>
    <row r="4979" spans="1:62" x14ac:dyDescent="0.25">
      <c r="A4979" t="s">
        <v>31335</v>
      </c>
      <c r="B4979" s="2">
        <v>43521</v>
      </c>
      <c r="C4979" t="s">
        <v>63</v>
      </c>
      <c r="D4979" s="3">
        <v>43472.383638807871</v>
      </c>
      <c r="E4979" t="s">
        <v>64</v>
      </c>
      <c r="F4979" s="2">
        <v>43556</v>
      </c>
      <c r="G4979" s="2">
        <v>43784</v>
      </c>
      <c r="H4979" t="s">
        <v>31168</v>
      </c>
      <c r="J4979" t="s">
        <v>31169</v>
      </c>
      <c r="L4979" t="s">
        <v>11770</v>
      </c>
      <c r="M4979" t="s">
        <v>298</v>
      </c>
      <c r="N4979">
        <v>3902</v>
      </c>
      <c r="O4979" t="s">
        <v>70</v>
      </c>
      <c r="Q4979" t="s">
        <v>31170</v>
      </c>
      <c r="S4979" t="s">
        <v>72</v>
      </c>
      <c r="T4979" t="s">
        <v>31078</v>
      </c>
      <c r="U4979" t="s">
        <v>3783</v>
      </c>
      <c r="V4979" t="s">
        <v>2207</v>
      </c>
      <c r="W4979" t="s">
        <v>86</v>
      </c>
      <c r="X4979" t="s">
        <v>13146</v>
      </c>
      <c r="Y4979" t="str">
        <f>"35-2021"</f>
        <v>35-2021</v>
      </c>
      <c r="Z4979" t="s">
        <v>221</v>
      </c>
      <c r="AA4979">
        <v>721110</v>
      </c>
      <c r="AB4979">
        <v>10</v>
      </c>
      <c r="AC4979">
        <v>10</v>
      </c>
      <c r="AD4979" t="s">
        <v>79</v>
      </c>
      <c r="AE4979" t="s">
        <v>95</v>
      </c>
      <c r="AF4979">
        <v>35</v>
      </c>
      <c r="AG4979" s="4">
        <v>0.29166666666666669</v>
      </c>
      <c r="AH4979" s="4">
        <v>0.625</v>
      </c>
      <c r="AI4979" s="5">
        <v>12.93</v>
      </c>
      <c r="AJ4979">
        <v>19.399999999999999</v>
      </c>
      <c r="AL4979" t="s">
        <v>81</v>
      </c>
      <c r="AM4979" t="s">
        <v>82</v>
      </c>
      <c r="AO4979" t="s">
        <v>83</v>
      </c>
      <c r="AR4979" t="s">
        <v>82</v>
      </c>
      <c r="AT4979" t="s">
        <v>82</v>
      </c>
      <c r="AW4979" t="s">
        <v>72</v>
      </c>
      <c r="AX4979">
        <v>1</v>
      </c>
      <c r="AY4979" t="s">
        <v>11770</v>
      </c>
      <c r="AZ4979" t="s">
        <v>302</v>
      </c>
      <c r="BA4979" t="s">
        <v>298</v>
      </c>
      <c r="BB4979">
        <v>3902</v>
      </c>
      <c r="BC4979" t="s">
        <v>87</v>
      </c>
      <c r="BH4979" t="s">
        <v>31169</v>
      </c>
      <c r="BJ4979">
        <v>474713991</v>
      </c>
    </row>
    <row r="4980" spans="1:62" x14ac:dyDescent="0.25">
      <c r="A4980" t="s">
        <v>31364</v>
      </c>
      <c r="B4980" s="2">
        <v>43521</v>
      </c>
      <c r="C4980" t="s">
        <v>63</v>
      </c>
      <c r="D4980" s="3">
        <v>43472.387029432874</v>
      </c>
      <c r="E4980" t="s">
        <v>64</v>
      </c>
      <c r="F4980" s="2">
        <v>43556</v>
      </c>
      <c r="G4980" s="2">
        <v>43799</v>
      </c>
      <c r="H4980" t="s">
        <v>30354</v>
      </c>
      <c r="J4980" t="s">
        <v>30355</v>
      </c>
      <c r="L4980" t="s">
        <v>30356</v>
      </c>
      <c r="M4980" t="s">
        <v>192</v>
      </c>
      <c r="N4980">
        <v>56281</v>
      </c>
      <c r="O4980" t="s">
        <v>70</v>
      </c>
      <c r="Q4980" t="s">
        <v>30357</v>
      </c>
      <c r="S4980" t="s">
        <v>72</v>
      </c>
      <c r="T4980" t="s">
        <v>9501</v>
      </c>
      <c r="U4980" t="s">
        <v>9502</v>
      </c>
      <c r="V4980" t="s">
        <v>1700</v>
      </c>
      <c r="W4980" t="s">
        <v>76</v>
      </c>
      <c r="X4980" t="s">
        <v>31365</v>
      </c>
      <c r="Y4980" t="str">
        <f>"49-3031"</f>
        <v>49-3031</v>
      </c>
      <c r="Z4980" t="s">
        <v>23285</v>
      </c>
      <c r="AA4980">
        <v>561730</v>
      </c>
      <c r="AB4980">
        <v>4</v>
      </c>
      <c r="AC4980">
        <v>4</v>
      </c>
      <c r="AD4980" t="s">
        <v>79</v>
      </c>
      <c r="AE4980" t="s">
        <v>95</v>
      </c>
      <c r="AF4980">
        <v>40</v>
      </c>
      <c r="AG4980" s="4">
        <v>0.33333333333333331</v>
      </c>
      <c r="AH4980" s="4">
        <v>0.70833333333333337</v>
      </c>
      <c r="AI4980" s="5">
        <v>20.34</v>
      </c>
      <c r="AJ4980">
        <v>30.51</v>
      </c>
      <c r="AL4980" t="s">
        <v>81</v>
      </c>
      <c r="AM4980" t="s">
        <v>82</v>
      </c>
      <c r="AO4980" t="s">
        <v>83</v>
      </c>
      <c r="AR4980" t="s">
        <v>82</v>
      </c>
      <c r="AT4980" t="s">
        <v>82</v>
      </c>
      <c r="AW4980" t="s">
        <v>72</v>
      </c>
      <c r="AX4980">
        <v>6</v>
      </c>
      <c r="AY4980" t="s">
        <v>31366</v>
      </c>
      <c r="AZ4980" t="s">
        <v>3624</v>
      </c>
      <c r="BA4980" t="s">
        <v>192</v>
      </c>
      <c r="BB4980">
        <v>56288</v>
      </c>
      <c r="BC4980" t="s">
        <v>87</v>
      </c>
      <c r="BH4980" t="s">
        <v>31367</v>
      </c>
      <c r="BJ4980">
        <v>411552654</v>
      </c>
    </row>
    <row r="4981" spans="1:62" x14ac:dyDescent="0.25">
      <c r="A4981" t="s">
        <v>31395</v>
      </c>
      <c r="B4981" s="2">
        <v>43521</v>
      </c>
      <c r="C4981" t="s">
        <v>63</v>
      </c>
      <c r="D4981" s="3">
        <v>43472.385222951387</v>
      </c>
      <c r="E4981" t="s">
        <v>64</v>
      </c>
      <c r="F4981" s="2">
        <v>43556</v>
      </c>
      <c r="G4981" s="2">
        <v>43830</v>
      </c>
      <c r="H4981" t="s">
        <v>31396</v>
      </c>
      <c r="I4981" t="s">
        <v>31397</v>
      </c>
      <c r="J4981" t="s">
        <v>31398</v>
      </c>
      <c r="L4981" t="s">
        <v>2106</v>
      </c>
      <c r="M4981" t="s">
        <v>69</v>
      </c>
      <c r="N4981">
        <v>40219</v>
      </c>
      <c r="O4981" t="s">
        <v>70</v>
      </c>
      <c r="Q4981" t="s">
        <v>31399</v>
      </c>
      <c r="S4981" t="s">
        <v>72</v>
      </c>
      <c r="T4981" t="s">
        <v>1917</v>
      </c>
      <c r="U4981" t="s">
        <v>1918</v>
      </c>
      <c r="V4981" t="s">
        <v>1919</v>
      </c>
      <c r="W4981" t="s">
        <v>105</v>
      </c>
      <c r="X4981" t="s">
        <v>31400</v>
      </c>
      <c r="Y4981" t="str">
        <f>"47-3011"</f>
        <v>47-3011</v>
      </c>
      <c r="Z4981" t="s">
        <v>5840</v>
      </c>
      <c r="AA4981">
        <v>238140</v>
      </c>
      <c r="AB4981">
        <v>9</v>
      </c>
      <c r="AC4981">
        <v>9</v>
      </c>
      <c r="AD4981" t="s">
        <v>79</v>
      </c>
      <c r="AE4981" t="s">
        <v>95</v>
      </c>
      <c r="AF4981">
        <v>40</v>
      </c>
      <c r="AG4981" s="4">
        <v>0.29166666666666669</v>
      </c>
      <c r="AH4981" s="4">
        <v>0.66666666666666663</v>
      </c>
      <c r="AI4981" s="5">
        <v>17.66</v>
      </c>
      <c r="AJ4981">
        <v>26.49</v>
      </c>
      <c r="AL4981" t="s">
        <v>81</v>
      </c>
      <c r="AM4981" t="s">
        <v>82</v>
      </c>
      <c r="AO4981" t="s">
        <v>83</v>
      </c>
      <c r="AR4981" t="s">
        <v>82</v>
      </c>
      <c r="AT4981" t="s">
        <v>82</v>
      </c>
      <c r="AW4981" t="s">
        <v>82</v>
      </c>
      <c r="AY4981" t="s">
        <v>2106</v>
      </c>
      <c r="AZ4981" t="s">
        <v>713</v>
      </c>
      <c r="BA4981" t="s">
        <v>69</v>
      </c>
      <c r="BB4981">
        <v>40219</v>
      </c>
      <c r="BC4981" t="s">
        <v>79</v>
      </c>
      <c r="BH4981" t="s">
        <v>31398</v>
      </c>
      <c r="BJ4981">
        <v>813963891</v>
      </c>
    </row>
    <row r="4982" spans="1:62" x14ac:dyDescent="0.25">
      <c r="A4982" t="s">
        <v>31469</v>
      </c>
      <c r="B4982" s="2">
        <v>43521</v>
      </c>
      <c r="C4982" t="s">
        <v>63</v>
      </c>
      <c r="D4982" s="3">
        <v>43472.4838265625</v>
      </c>
      <c r="E4982" t="s">
        <v>91</v>
      </c>
      <c r="H4982" t="s">
        <v>5772</v>
      </c>
      <c r="I4982" t="s">
        <v>683</v>
      </c>
      <c r="J4982" t="s">
        <v>5776</v>
      </c>
      <c r="K4982" t="s">
        <v>683</v>
      </c>
      <c r="L4982" t="s">
        <v>1700</v>
      </c>
      <c r="M4982" t="s">
        <v>76</v>
      </c>
      <c r="N4982" t="s">
        <v>5775</v>
      </c>
      <c r="O4982" t="s">
        <v>70</v>
      </c>
      <c r="Q4982" t="s">
        <v>5774</v>
      </c>
      <c r="S4982" t="s">
        <v>72</v>
      </c>
      <c r="T4982" t="s">
        <v>5730</v>
      </c>
      <c r="U4982" t="s">
        <v>5731</v>
      </c>
      <c r="V4982" t="s">
        <v>5732</v>
      </c>
      <c r="W4982" t="s">
        <v>76</v>
      </c>
      <c r="X4982" t="s">
        <v>93</v>
      </c>
      <c r="Y4982" t="str">
        <f>"37-3011"</f>
        <v>37-3011</v>
      </c>
      <c r="Z4982" t="s">
        <v>94</v>
      </c>
      <c r="AA4982">
        <v>561730</v>
      </c>
      <c r="AB4982">
        <v>20</v>
      </c>
      <c r="AD4982" t="s">
        <v>79</v>
      </c>
      <c r="AE4982" t="s">
        <v>95</v>
      </c>
      <c r="AF4982">
        <v>40</v>
      </c>
      <c r="AG4982" s="4">
        <v>0.33333333333333331</v>
      </c>
      <c r="AH4982" s="4">
        <v>0.70833333333333337</v>
      </c>
      <c r="AI4982" s="5">
        <v>12.95</v>
      </c>
      <c r="AJ4982">
        <v>0</v>
      </c>
      <c r="AK4982">
        <v>0</v>
      </c>
      <c r="AL4982" t="s">
        <v>81</v>
      </c>
      <c r="AM4982" t="s">
        <v>82</v>
      </c>
      <c r="AO4982" t="s">
        <v>213</v>
      </c>
      <c r="AP4982" t="s">
        <v>683</v>
      </c>
      <c r="AQ4982" t="s">
        <v>683</v>
      </c>
      <c r="AR4982" t="s">
        <v>82</v>
      </c>
      <c r="AT4982" t="s">
        <v>82</v>
      </c>
      <c r="AW4982" t="s">
        <v>82</v>
      </c>
      <c r="AY4982" t="s">
        <v>1700</v>
      </c>
      <c r="AZ4982" t="s">
        <v>1700</v>
      </c>
      <c r="BA4982" t="s">
        <v>76</v>
      </c>
      <c r="BB4982" t="s">
        <v>5775</v>
      </c>
      <c r="BC4982" t="s">
        <v>79</v>
      </c>
      <c r="BH4982" t="s">
        <v>5776</v>
      </c>
      <c r="BJ4982">
        <v>201717097</v>
      </c>
    </row>
    <row r="4983" spans="1:62" x14ac:dyDescent="0.25">
      <c r="A4983" t="s">
        <v>31470</v>
      </c>
      <c r="B4983" s="2">
        <v>43521</v>
      </c>
      <c r="C4983" t="s">
        <v>63</v>
      </c>
      <c r="D4983" s="3">
        <v>43472.386340289355</v>
      </c>
      <c r="E4983" t="s">
        <v>64</v>
      </c>
      <c r="F4983" s="2">
        <v>43556</v>
      </c>
      <c r="G4983" s="2">
        <v>43783</v>
      </c>
      <c r="H4983" t="s">
        <v>9293</v>
      </c>
      <c r="I4983" t="s">
        <v>9294</v>
      </c>
      <c r="J4983" t="s">
        <v>9295</v>
      </c>
      <c r="L4983" t="s">
        <v>9296</v>
      </c>
      <c r="M4983" t="s">
        <v>105</v>
      </c>
      <c r="N4983">
        <v>75068</v>
      </c>
      <c r="O4983" t="s">
        <v>70</v>
      </c>
      <c r="Q4983" t="s">
        <v>9297</v>
      </c>
      <c r="S4983" t="s">
        <v>72</v>
      </c>
      <c r="T4983" t="s">
        <v>2060</v>
      </c>
      <c r="U4983" t="s">
        <v>1918</v>
      </c>
      <c r="V4983" t="s">
        <v>1919</v>
      </c>
      <c r="W4983" t="s">
        <v>105</v>
      </c>
      <c r="X4983" t="s">
        <v>1539</v>
      </c>
      <c r="Y4983" t="str">
        <f>"37-3011"</f>
        <v>37-3011</v>
      </c>
      <c r="Z4983" t="s">
        <v>94</v>
      </c>
      <c r="AA4983">
        <v>561730</v>
      </c>
      <c r="AB4983">
        <v>8</v>
      </c>
      <c r="AC4983">
        <v>8</v>
      </c>
      <c r="AD4983" t="s">
        <v>79</v>
      </c>
      <c r="AE4983" t="s">
        <v>80</v>
      </c>
      <c r="AF4983">
        <v>40</v>
      </c>
      <c r="AG4983" s="4">
        <v>0.33333333333333331</v>
      </c>
      <c r="AH4983" s="4">
        <v>0.70833333333333337</v>
      </c>
      <c r="AI4983" s="5">
        <v>13.94</v>
      </c>
      <c r="AJ4983">
        <v>20.91</v>
      </c>
      <c r="AL4983" t="s">
        <v>81</v>
      </c>
      <c r="AM4983" t="s">
        <v>82</v>
      </c>
      <c r="AO4983" t="s">
        <v>83</v>
      </c>
      <c r="AR4983" t="s">
        <v>82</v>
      </c>
      <c r="AT4983" t="s">
        <v>82</v>
      </c>
      <c r="AW4983" t="s">
        <v>82</v>
      </c>
      <c r="AY4983" t="s">
        <v>9296</v>
      </c>
      <c r="AZ4983" t="s">
        <v>3523</v>
      </c>
      <c r="BA4983" t="s">
        <v>105</v>
      </c>
      <c r="BB4983">
        <v>75068</v>
      </c>
      <c r="BC4983" t="s">
        <v>79</v>
      </c>
      <c r="BH4983" t="s">
        <v>9295</v>
      </c>
      <c r="BJ4983">
        <v>451535335</v>
      </c>
    </row>
    <row r="4984" spans="1:62" x14ac:dyDescent="0.25">
      <c r="A4984" t="s">
        <v>31471</v>
      </c>
      <c r="B4984" s="2">
        <v>43521</v>
      </c>
      <c r="C4984" t="s">
        <v>63</v>
      </c>
      <c r="D4984" s="3">
        <v>43472.405231805555</v>
      </c>
      <c r="E4984" t="s">
        <v>91</v>
      </c>
      <c r="H4984" t="s">
        <v>12531</v>
      </c>
      <c r="I4984" t="s">
        <v>67</v>
      </c>
      <c r="J4984" t="s">
        <v>12532</v>
      </c>
      <c r="K4984" t="s">
        <v>67</v>
      </c>
      <c r="L4984" t="s">
        <v>12533</v>
      </c>
      <c r="M4984" t="s">
        <v>192</v>
      </c>
      <c r="N4984" t="s">
        <v>12534</v>
      </c>
      <c r="O4984" t="s">
        <v>70</v>
      </c>
      <c r="P4984" t="s">
        <v>67</v>
      </c>
      <c r="Q4984" t="s">
        <v>12535</v>
      </c>
      <c r="S4984" t="s">
        <v>72</v>
      </c>
      <c r="T4984" t="s">
        <v>5156</v>
      </c>
      <c r="U4984" t="s">
        <v>5157</v>
      </c>
      <c r="V4984" t="s">
        <v>5158</v>
      </c>
      <c r="W4984" t="s">
        <v>105</v>
      </c>
      <c r="X4984" t="s">
        <v>677</v>
      </c>
      <c r="Y4984" t="str">
        <f>"39-3091"</f>
        <v>39-3091</v>
      </c>
      <c r="Z4984" t="s">
        <v>677</v>
      </c>
      <c r="AA4984">
        <v>713990</v>
      </c>
      <c r="AB4984">
        <v>34</v>
      </c>
      <c r="AD4984" t="s">
        <v>79</v>
      </c>
      <c r="AE4984" t="s">
        <v>80</v>
      </c>
      <c r="AF4984">
        <v>40</v>
      </c>
      <c r="AG4984" s="4">
        <v>0.54166666666666663</v>
      </c>
      <c r="AH4984" s="4">
        <v>0.91666666666666663</v>
      </c>
      <c r="AI4984" s="5">
        <v>341.6</v>
      </c>
      <c r="AJ4984">
        <v>0</v>
      </c>
      <c r="AK4984">
        <v>0</v>
      </c>
      <c r="AL4984" t="s">
        <v>81</v>
      </c>
      <c r="AM4984" t="s">
        <v>82</v>
      </c>
      <c r="AO4984" t="s">
        <v>83</v>
      </c>
      <c r="AR4984" t="s">
        <v>82</v>
      </c>
      <c r="AT4984" t="s">
        <v>82</v>
      </c>
      <c r="AW4984" t="s">
        <v>82</v>
      </c>
      <c r="AY4984" t="s">
        <v>1254</v>
      </c>
      <c r="AZ4984" t="s">
        <v>1257</v>
      </c>
      <c r="BA4984" t="s">
        <v>76</v>
      </c>
      <c r="BB4984">
        <v>73102</v>
      </c>
      <c r="BC4984" t="s">
        <v>79</v>
      </c>
      <c r="BH4984" t="s">
        <v>12536</v>
      </c>
      <c r="BI4984" t="s">
        <v>67</v>
      </c>
      <c r="BJ4984">
        <v>263959238</v>
      </c>
    </row>
    <row r="4985" spans="1:62" x14ac:dyDescent="0.25">
      <c r="A4985" t="s">
        <v>31505</v>
      </c>
      <c r="B4985" s="2">
        <v>43521</v>
      </c>
      <c r="C4985" t="s">
        <v>63</v>
      </c>
      <c r="D4985" s="3">
        <v>43472.387686666669</v>
      </c>
      <c r="E4985" t="s">
        <v>64</v>
      </c>
      <c r="F4985" s="2">
        <v>43556</v>
      </c>
      <c r="G4985" s="2">
        <v>43769</v>
      </c>
      <c r="H4985" t="s">
        <v>17713</v>
      </c>
      <c r="J4985" t="s">
        <v>17714</v>
      </c>
      <c r="L4985" t="s">
        <v>17715</v>
      </c>
      <c r="M4985" t="s">
        <v>105</v>
      </c>
      <c r="N4985">
        <v>75088</v>
      </c>
      <c r="O4985" t="s">
        <v>70</v>
      </c>
      <c r="Q4985" t="s">
        <v>17716</v>
      </c>
      <c r="S4985" t="s">
        <v>72</v>
      </c>
      <c r="T4985" t="s">
        <v>1917</v>
      </c>
      <c r="U4985" t="s">
        <v>1918</v>
      </c>
      <c r="V4985" t="s">
        <v>1919</v>
      </c>
      <c r="W4985" t="s">
        <v>105</v>
      </c>
      <c r="X4985" t="s">
        <v>17717</v>
      </c>
      <c r="Y4985" t="str">
        <f>"47-3014"</f>
        <v>47-3014</v>
      </c>
      <c r="Z4985" t="s">
        <v>1320</v>
      </c>
      <c r="AA4985">
        <v>238990</v>
      </c>
      <c r="AB4985">
        <v>14</v>
      </c>
      <c r="AC4985">
        <v>14</v>
      </c>
      <c r="AD4985" t="s">
        <v>79</v>
      </c>
      <c r="AE4985" t="s">
        <v>95</v>
      </c>
      <c r="AF4985">
        <v>40</v>
      </c>
      <c r="AG4985" s="4">
        <v>0.33333333333333331</v>
      </c>
      <c r="AH4985" s="4">
        <v>0.70833333333333337</v>
      </c>
      <c r="AI4985" s="5">
        <v>14.22</v>
      </c>
      <c r="AJ4985">
        <v>21.33</v>
      </c>
      <c r="AL4985" t="s">
        <v>81</v>
      </c>
      <c r="AM4985" t="s">
        <v>82</v>
      </c>
      <c r="AO4985" t="s">
        <v>83</v>
      </c>
      <c r="AR4985" t="s">
        <v>82</v>
      </c>
      <c r="AT4985" t="s">
        <v>82</v>
      </c>
      <c r="AW4985" t="s">
        <v>82</v>
      </c>
      <c r="AY4985" t="s">
        <v>17715</v>
      </c>
      <c r="AZ4985" t="s">
        <v>4755</v>
      </c>
      <c r="BA4985" t="s">
        <v>105</v>
      </c>
      <c r="BB4985">
        <v>75088</v>
      </c>
      <c r="BC4985" t="s">
        <v>79</v>
      </c>
      <c r="BH4985" t="s">
        <v>17714</v>
      </c>
      <c r="BJ4985">
        <v>770666510</v>
      </c>
    </row>
    <row r="4986" spans="1:62" x14ac:dyDescent="0.25">
      <c r="A4986" t="s">
        <v>31579</v>
      </c>
      <c r="B4986" s="2">
        <v>43521</v>
      </c>
      <c r="C4986" t="s">
        <v>63</v>
      </c>
      <c r="D4986" s="3">
        <v>43472.38303809028</v>
      </c>
      <c r="E4986" t="s">
        <v>64</v>
      </c>
      <c r="F4986" s="2">
        <v>43556</v>
      </c>
      <c r="G4986" s="2">
        <v>43784</v>
      </c>
      <c r="H4986" t="s">
        <v>31168</v>
      </c>
      <c r="J4986" t="s">
        <v>31169</v>
      </c>
      <c r="L4986" t="s">
        <v>11770</v>
      </c>
      <c r="M4986" t="s">
        <v>298</v>
      </c>
      <c r="N4986">
        <v>3902</v>
      </c>
      <c r="O4986" t="s">
        <v>70</v>
      </c>
      <c r="Q4986" t="s">
        <v>31170</v>
      </c>
      <c r="S4986" t="s">
        <v>72</v>
      </c>
      <c r="T4986" t="s">
        <v>31078</v>
      </c>
      <c r="U4986" t="s">
        <v>3783</v>
      </c>
      <c r="V4986" t="s">
        <v>2207</v>
      </c>
      <c r="W4986" t="s">
        <v>86</v>
      </c>
      <c r="X4986" t="s">
        <v>1500</v>
      </c>
      <c r="Y4986" t="str">
        <f>"35-2014"</f>
        <v>35-2014</v>
      </c>
      <c r="Z4986" t="s">
        <v>301</v>
      </c>
      <c r="AA4986">
        <v>721110</v>
      </c>
      <c r="AB4986">
        <v>15</v>
      </c>
      <c r="AC4986">
        <v>15</v>
      </c>
      <c r="AD4986" t="s">
        <v>79</v>
      </c>
      <c r="AE4986" t="s">
        <v>95</v>
      </c>
      <c r="AF4986">
        <v>35</v>
      </c>
      <c r="AG4986" s="4">
        <v>0.25</v>
      </c>
      <c r="AH4986" s="4">
        <v>0.58333333333333337</v>
      </c>
      <c r="AI4986" s="5">
        <v>13.82</v>
      </c>
      <c r="AJ4986">
        <v>20.73</v>
      </c>
      <c r="AL4986" t="s">
        <v>81</v>
      </c>
      <c r="AM4986" t="s">
        <v>82</v>
      </c>
      <c r="AO4986" t="s">
        <v>83</v>
      </c>
      <c r="AR4986" t="s">
        <v>82</v>
      </c>
      <c r="AT4986" t="s">
        <v>82</v>
      </c>
      <c r="AW4986" t="s">
        <v>72</v>
      </c>
      <c r="AX4986">
        <v>1</v>
      </c>
      <c r="AY4986" t="s">
        <v>11770</v>
      </c>
      <c r="AZ4986" t="s">
        <v>302</v>
      </c>
      <c r="BA4986" t="s">
        <v>298</v>
      </c>
      <c r="BB4986">
        <v>3902</v>
      </c>
      <c r="BC4986" t="s">
        <v>87</v>
      </c>
      <c r="BH4986" t="s">
        <v>31169</v>
      </c>
      <c r="BJ4986">
        <v>474713991</v>
      </c>
    </row>
    <row r="4987" spans="1:62" x14ac:dyDescent="0.25">
      <c r="A4987" t="s">
        <v>31585</v>
      </c>
      <c r="B4987" s="2">
        <v>43521</v>
      </c>
      <c r="C4987" t="s">
        <v>63</v>
      </c>
      <c r="D4987" s="3">
        <v>43472.387157962963</v>
      </c>
      <c r="E4987" t="s">
        <v>64</v>
      </c>
      <c r="F4987" s="2">
        <v>43556</v>
      </c>
      <c r="G4987" s="2">
        <v>43799</v>
      </c>
      <c r="H4987" t="s">
        <v>18594</v>
      </c>
      <c r="J4987" t="s">
        <v>18595</v>
      </c>
      <c r="L4987" t="s">
        <v>5412</v>
      </c>
      <c r="M4987" t="s">
        <v>105</v>
      </c>
      <c r="N4987">
        <v>76226</v>
      </c>
      <c r="O4987" t="s">
        <v>70</v>
      </c>
      <c r="Q4987" t="s">
        <v>18596</v>
      </c>
      <c r="S4987" t="s">
        <v>72</v>
      </c>
      <c r="T4987" t="s">
        <v>1917</v>
      </c>
      <c r="U4987" t="s">
        <v>1918</v>
      </c>
      <c r="V4987" t="s">
        <v>1919</v>
      </c>
      <c r="W4987" t="s">
        <v>105</v>
      </c>
      <c r="X4987" t="s">
        <v>106</v>
      </c>
      <c r="Y4987" t="str">
        <f>"37-3011"</f>
        <v>37-3011</v>
      </c>
      <c r="Z4987" t="s">
        <v>94</v>
      </c>
      <c r="AA4987">
        <v>561730</v>
      </c>
      <c r="AB4987">
        <v>6</v>
      </c>
      <c r="AC4987">
        <v>6</v>
      </c>
      <c r="AD4987" t="s">
        <v>79</v>
      </c>
      <c r="AE4987" t="s">
        <v>95</v>
      </c>
      <c r="AF4987">
        <v>40</v>
      </c>
      <c r="AG4987" s="4">
        <v>0.29166666666666669</v>
      </c>
      <c r="AH4987" s="4">
        <v>0.6875</v>
      </c>
      <c r="AI4987" s="5">
        <v>13.94</v>
      </c>
      <c r="AJ4987">
        <v>20.91</v>
      </c>
      <c r="AL4987" t="s">
        <v>81</v>
      </c>
      <c r="AM4987" t="s">
        <v>82</v>
      </c>
      <c r="AO4987" t="s">
        <v>83</v>
      </c>
      <c r="AR4987" t="s">
        <v>82</v>
      </c>
      <c r="AT4987" t="s">
        <v>82</v>
      </c>
      <c r="AW4987" t="s">
        <v>82</v>
      </c>
      <c r="AY4987" t="s">
        <v>5412</v>
      </c>
      <c r="AZ4987" t="s">
        <v>3523</v>
      </c>
      <c r="BA4987" t="s">
        <v>105</v>
      </c>
      <c r="BB4987">
        <v>76226</v>
      </c>
      <c r="BC4987" t="s">
        <v>79</v>
      </c>
      <c r="BH4987" t="s">
        <v>18595</v>
      </c>
      <c r="BJ4987">
        <v>449819687</v>
      </c>
    </row>
    <row r="4988" spans="1:62" x14ac:dyDescent="0.25">
      <c r="A4988" t="s">
        <v>31669</v>
      </c>
      <c r="B4988" s="2">
        <v>43521</v>
      </c>
      <c r="C4988" t="s">
        <v>63</v>
      </c>
      <c r="D4988" s="3">
        <v>43472.402612337966</v>
      </c>
      <c r="E4988" t="s">
        <v>91</v>
      </c>
      <c r="H4988" t="s">
        <v>12566</v>
      </c>
      <c r="I4988" t="s">
        <v>67</v>
      </c>
      <c r="J4988" t="s">
        <v>12567</v>
      </c>
      <c r="K4988" t="s">
        <v>67</v>
      </c>
      <c r="L4988" t="s">
        <v>1177</v>
      </c>
      <c r="M4988" t="s">
        <v>649</v>
      </c>
      <c r="N4988">
        <v>85040</v>
      </c>
      <c r="O4988" t="s">
        <v>70</v>
      </c>
      <c r="Q4988" t="s">
        <v>1774</v>
      </c>
      <c r="S4988" t="s">
        <v>72</v>
      </c>
      <c r="T4988" t="s">
        <v>5156</v>
      </c>
      <c r="U4988" t="s">
        <v>5157</v>
      </c>
      <c r="V4988" t="s">
        <v>5158</v>
      </c>
      <c r="W4988" t="s">
        <v>105</v>
      </c>
      <c r="X4988" t="s">
        <v>280</v>
      </c>
      <c r="Y4988" t="str">
        <f>"35-3022"</f>
        <v>35-3022</v>
      </c>
      <c r="Z4988" t="s">
        <v>280</v>
      </c>
      <c r="AA4988">
        <v>713990</v>
      </c>
      <c r="AB4988">
        <v>14</v>
      </c>
      <c r="AD4988" t="s">
        <v>79</v>
      </c>
      <c r="AE4988" t="s">
        <v>80</v>
      </c>
      <c r="AF4988">
        <v>40</v>
      </c>
      <c r="AG4988" s="4">
        <v>0.54166666666666663</v>
      </c>
      <c r="AH4988" s="4">
        <v>0.91666666666666663</v>
      </c>
      <c r="AI4988" s="6">
        <v>460</v>
      </c>
      <c r="AJ4988">
        <v>0</v>
      </c>
      <c r="AK4988">
        <v>0</v>
      </c>
      <c r="AL4988" t="s">
        <v>81</v>
      </c>
      <c r="AM4988" t="s">
        <v>82</v>
      </c>
      <c r="AO4988" t="s">
        <v>83</v>
      </c>
      <c r="AR4988" t="s">
        <v>82</v>
      </c>
      <c r="AT4988" t="s">
        <v>82</v>
      </c>
      <c r="AW4988" t="s">
        <v>82</v>
      </c>
      <c r="AY4988" t="s">
        <v>2471</v>
      </c>
      <c r="AZ4988" t="s">
        <v>655</v>
      </c>
      <c r="BA4988" t="s">
        <v>649</v>
      </c>
      <c r="BB4988">
        <v>85040</v>
      </c>
      <c r="BC4988" t="s">
        <v>79</v>
      </c>
      <c r="BH4988" t="s">
        <v>12568</v>
      </c>
      <c r="BI4988" t="s">
        <v>67</v>
      </c>
      <c r="BJ4988">
        <v>912173751</v>
      </c>
    </row>
    <row r="4989" spans="1:62" x14ac:dyDescent="0.25">
      <c r="A4989" t="s">
        <v>31677</v>
      </c>
      <c r="B4989" s="2">
        <v>43521</v>
      </c>
      <c r="C4989" t="s">
        <v>63</v>
      </c>
      <c r="D4989" s="3">
        <v>43472.38670354167</v>
      </c>
      <c r="E4989" t="s">
        <v>64</v>
      </c>
      <c r="F4989" s="2">
        <v>43556</v>
      </c>
      <c r="G4989" s="2">
        <v>43784</v>
      </c>
      <c r="H4989" t="s">
        <v>9386</v>
      </c>
      <c r="J4989" t="s">
        <v>9387</v>
      </c>
      <c r="L4989" t="s">
        <v>9388</v>
      </c>
      <c r="M4989" t="s">
        <v>105</v>
      </c>
      <c r="N4989">
        <v>75078</v>
      </c>
      <c r="O4989" t="s">
        <v>70</v>
      </c>
      <c r="Q4989" t="s">
        <v>9389</v>
      </c>
      <c r="S4989" t="s">
        <v>72</v>
      </c>
      <c r="T4989" t="s">
        <v>2060</v>
      </c>
      <c r="U4989" t="s">
        <v>1918</v>
      </c>
      <c r="V4989" t="s">
        <v>1919</v>
      </c>
      <c r="W4989" t="s">
        <v>105</v>
      </c>
      <c r="X4989" t="s">
        <v>106</v>
      </c>
      <c r="Y4989" t="str">
        <f>"37-3011"</f>
        <v>37-3011</v>
      </c>
      <c r="Z4989" t="s">
        <v>94</v>
      </c>
      <c r="AA4989">
        <v>561730</v>
      </c>
      <c r="AB4989">
        <v>3</v>
      </c>
      <c r="AC4989">
        <v>3</v>
      </c>
      <c r="AD4989" t="s">
        <v>79</v>
      </c>
      <c r="AE4989" t="s">
        <v>95</v>
      </c>
      <c r="AF4989">
        <v>35</v>
      </c>
      <c r="AG4989" s="4">
        <v>0.27083333333333331</v>
      </c>
      <c r="AH4989" s="4">
        <v>0.64583333333333337</v>
      </c>
      <c r="AI4989" s="5">
        <v>13.94</v>
      </c>
      <c r="AJ4989">
        <v>20.91</v>
      </c>
      <c r="AL4989" t="s">
        <v>81</v>
      </c>
      <c r="AM4989" t="s">
        <v>82</v>
      </c>
      <c r="AO4989" t="s">
        <v>83</v>
      </c>
      <c r="AR4989" t="s">
        <v>82</v>
      </c>
      <c r="AT4989" t="s">
        <v>82</v>
      </c>
      <c r="AW4989" t="s">
        <v>82</v>
      </c>
      <c r="AY4989" t="s">
        <v>9388</v>
      </c>
      <c r="AZ4989" t="s">
        <v>1594</v>
      </c>
      <c r="BA4989" t="s">
        <v>105</v>
      </c>
      <c r="BB4989">
        <v>75078</v>
      </c>
      <c r="BC4989" t="s">
        <v>79</v>
      </c>
      <c r="BH4989" t="s">
        <v>9387</v>
      </c>
      <c r="BJ4989">
        <v>821913546</v>
      </c>
    </row>
    <row r="4990" spans="1:62" x14ac:dyDescent="0.25">
      <c r="A4990" t="s">
        <v>31697</v>
      </c>
      <c r="B4990" s="2">
        <v>43521</v>
      </c>
      <c r="C4990" t="s">
        <v>63</v>
      </c>
      <c r="D4990" s="3">
        <v>43472.388599293983</v>
      </c>
      <c r="E4990" t="s">
        <v>64</v>
      </c>
      <c r="F4990" s="2">
        <v>43556</v>
      </c>
      <c r="G4990" s="2">
        <v>43784</v>
      </c>
      <c r="H4990" t="s">
        <v>4673</v>
      </c>
      <c r="I4990" t="s">
        <v>4674</v>
      </c>
      <c r="J4990" t="s">
        <v>4675</v>
      </c>
      <c r="L4990" t="s">
        <v>4676</v>
      </c>
      <c r="M4990" t="s">
        <v>105</v>
      </c>
      <c r="N4990">
        <v>75071</v>
      </c>
      <c r="O4990" t="s">
        <v>70</v>
      </c>
      <c r="Q4990" t="s">
        <v>4677</v>
      </c>
      <c r="S4990" t="s">
        <v>72</v>
      </c>
      <c r="T4990" t="s">
        <v>1917</v>
      </c>
      <c r="U4990" t="s">
        <v>1918</v>
      </c>
      <c r="V4990" t="s">
        <v>1919</v>
      </c>
      <c r="W4990" t="s">
        <v>105</v>
      </c>
      <c r="X4990" t="s">
        <v>106</v>
      </c>
      <c r="Y4990" t="str">
        <f>"37-3011"</f>
        <v>37-3011</v>
      </c>
      <c r="Z4990" t="s">
        <v>94</v>
      </c>
      <c r="AA4990">
        <v>561730</v>
      </c>
      <c r="AB4990">
        <v>7</v>
      </c>
      <c r="AC4990">
        <v>7</v>
      </c>
      <c r="AD4990" t="s">
        <v>79</v>
      </c>
      <c r="AE4990" t="s">
        <v>80</v>
      </c>
      <c r="AF4990">
        <v>40</v>
      </c>
      <c r="AG4990" s="4">
        <v>0.29166666666666669</v>
      </c>
      <c r="AH4990" s="4">
        <v>0.70833333333333337</v>
      </c>
      <c r="AI4990" s="5">
        <v>13.94</v>
      </c>
      <c r="AJ4990">
        <v>20.91</v>
      </c>
      <c r="AL4990" t="s">
        <v>81</v>
      </c>
      <c r="AM4990" t="s">
        <v>82</v>
      </c>
      <c r="AO4990" t="s">
        <v>83</v>
      </c>
      <c r="AR4990" t="s">
        <v>82</v>
      </c>
      <c r="AT4990" t="s">
        <v>82</v>
      </c>
      <c r="AW4990" t="s">
        <v>82</v>
      </c>
      <c r="AY4990" t="s">
        <v>4676</v>
      </c>
      <c r="AZ4990" t="s">
        <v>1594</v>
      </c>
      <c r="BA4990" t="s">
        <v>105</v>
      </c>
      <c r="BB4990">
        <v>75071</v>
      </c>
      <c r="BC4990" t="s">
        <v>79</v>
      </c>
      <c r="BH4990" t="s">
        <v>4675</v>
      </c>
      <c r="BJ4990">
        <v>522418027</v>
      </c>
    </row>
    <row r="4991" spans="1:62" x14ac:dyDescent="0.25">
      <c r="A4991" t="s">
        <v>31819</v>
      </c>
      <c r="B4991" s="2">
        <v>43521</v>
      </c>
      <c r="C4991" t="s">
        <v>63</v>
      </c>
      <c r="D4991" s="3">
        <v>43472.387956493054</v>
      </c>
      <c r="E4991" t="s">
        <v>64</v>
      </c>
      <c r="F4991" s="2">
        <v>43556</v>
      </c>
      <c r="G4991" s="2">
        <v>43782</v>
      </c>
      <c r="H4991" t="s">
        <v>15421</v>
      </c>
      <c r="I4991" t="s">
        <v>15422</v>
      </c>
      <c r="J4991" t="s">
        <v>15423</v>
      </c>
      <c r="L4991" t="s">
        <v>8408</v>
      </c>
      <c r="M4991" t="s">
        <v>105</v>
      </c>
      <c r="N4991">
        <v>76049</v>
      </c>
      <c r="O4991" t="s">
        <v>70</v>
      </c>
      <c r="Q4991" t="s">
        <v>15424</v>
      </c>
      <c r="S4991" t="s">
        <v>72</v>
      </c>
      <c r="T4991" t="s">
        <v>1917</v>
      </c>
      <c r="U4991" t="s">
        <v>1918</v>
      </c>
      <c r="V4991" t="s">
        <v>1919</v>
      </c>
      <c r="W4991" t="s">
        <v>105</v>
      </c>
      <c r="X4991" t="s">
        <v>1673</v>
      </c>
      <c r="Y4991" t="str">
        <f>"37-3011"</f>
        <v>37-3011</v>
      </c>
      <c r="Z4991" t="s">
        <v>94</v>
      </c>
      <c r="AA4991">
        <v>561730</v>
      </c>
      <c r="AB4991">
        <v>4</v>
      </c>
      <c r="AC4991">
        <v>4</v>
      </c>
      <c r="AD4991" t="s">
        <v>79</v>
      </c>
      <c r="AE4991" t="s">
        <v>80</v>
      </c>
      <c r="AF4991">
        <v>35</v>
      </c>
      <c r="AG4991" s="4">
        <v>0.33333333333333331</v>
      </c>
      <c r="AH4991" s="4">
        <v>0.70833333333333337</v>
      </c>
      <c r="AI4991" s="5">
        <v>13.35</v>
      </c>
      <c r="AJ4991">
        <v>20.03</v>
      </c>
      <c r="AL4991" t="s">
        <v>81</v>
      </c>
      <c r="AM4991" t="s">
        <v>82</v>
      </c>
      <c r="AO4991" t="s">
        <v>83</v>
      </c>
      <c r="AR4991" t="s">
        <v>82</v>
      </c>
      <c r="AT4991" t="s">
        <v>82</v>
      </c>
      <c r="AW4991" t="s">
        <v>82</v>
      </c>
      <c r="AY4991" t="s">
        <v>8408</v>
      </c>
      <c r="AZ4991" t="s">
        <v>8410</v>
      </c>
      <c r="BA4991" t="s">
        <v>105</v>
      </c>
      <c r="BB4991">
        <v>76049</v>
      </c>
      <c r="BC4991" t="s">
        <v>79</v>
      </c>
      <c r="BH4991" t="s">
        <v>15423</v>
      </c>
      <c r="BJ4991">
        <v>752518434</v>
      </c>
    </row>
    <row r="4992" spans="1:62" x14ac:dyDescent="0.25">
      <c r="A4992" t="s">
        <v>31843</v>
      </c>
      <c r="B4992" s="2">
        <v>43521</v>
      </c>
      <c r="C4992" t="s">
        <v>63</v>
      </c>
      <c r="D4992" s="3">
        <v>43472.381456793984</v>
      </c>
      <c r="E4992" t="s">
        <v>117</v>
      </c>
      <c r="H4992" t="s">
        <v>11056</v>
      </c>
      <c r="J4992" t="s">
        <v>11057</v>
      </c>
      <c r="L4992" t="s">
        <v>2726</v>
      </c>
      <c r="M4992" t="s">
        <v>1966</v>
      </c>
      <c r="N4992">
        <v>19804</v>
      </c>
      <c r="O4992" t="s">
        <v>70</v>
      </c>
      <c r="Q4992" t="s">
        <v>11058</v>
      </c>
      <c r="S4992" t="s">
        <v>72</v>
      </c>
      <c r="T4992" t="s">
        <v>2436</v>
      </c>
      <c r="U4992" t="s">
        <v>2437</v>
      </c>
      <c r="V4992" t="s">
        <v>2438</v>
      </c>
      <c r="W4992" t="s">
        <v>147</v>
      </c>
      <c r="X4992" t="s">
        <v>106</v>
      </c>
      <c r="Y4992" t="str">
        <f>"37-3011"</f>
        <v>37-3011</v>
      </c>
      <c r="Z4992" t="s">
        <v>94</v>
      </c>
      <c r="AA4992">
        <v>561730</v>
      </c>
      <c r="AB4992">
        <v>8</v>
      </c>
      <c r="AD4992" t="s">
        <v>79</v>
      </c>
      <c r="AE4992" t="s">
        <v>80</v>
      </c>
      <c r="AF4992">
        <v>40</v>
      </c>
      <c r="AG4992" s="4">
        <v>0.27083333333333331</v>
      </c>
      <c r="AH4992" s="4">
        <v>0.64583333333333337</v>
      </c>
      <c r="AI4992" s="5">
        <v>14.03</v>
      </c>
      <c r="AJ4992">
        <v>21.05</v>
      </c>
      <c r="AK4992">
        <v>21.05</v>
      </c>
      <c r="AL4992" t="s">
        <v>81</v>
      </c>
      <c r="AM4992" t="s">
        <v>82</v>
      </c>
      <c r="AO4992" t="s">
        <v>83</v>
      </c>
      <c r="AR4992" t="s">
        <v>82</v>
      </c>
      <c r="AT4992" t="s">
        <v>82</v>
      </c>
      <c r="AW4992" t="s">
        <v>82</v>
      </c>
      <c r="AY4992" t="s">
        <v>2726</v>
      </c>
      <c r="AZ4992" t="s">
        <v>1969</v>
      </c>
      <c r="BA4992" t="s">
        <v>1966</v>
      </c>
      <c r="BB4992">
        <v>19804</v>
      </c>
      <c r="BC4992" t="s">
        <v>79</v>
      </c>
      <c r="BH4992" t="s">
        <v>11057</v>
      </c>
      <c r="BJ4992">
        <v>522079388</v>
      </c>
    </row>
    <row r="4993" spans="1:62" x14ac:dyDescent="0.25">
      <c r="A4993" t="s">
        <v>31846</v>
      </c>
      <c r="B4993" s="2">
        <v>43521</v>
      </c>
      <c r="C4993" t="s">
        <v>63</v>
      </c>
      <c r="D4993" s="3">
        <v>43472.383359537038</v>
      </c>
      <c r="E4993" t="s">
        <v>64</v>
      </c>
      <c r="F4993" s="2">
        <v>43556</v>
      </c>
      <c r="G4993" s="2">
        <v>43784</v>
      </c>
      <c r="H4993" t="s">
        <v>31073</v>
      </c>
      <c r="I4993" t="s">
        <v>31074</v>
      </c>
      <c r="J4993" t="s">
        <v>31075</v>
      </c>
      <c r="L4993" t="s">
        <v>31076</v>
      </c>
      <c r="M4993" t="s">
        <v>232</v>
      </c>
      <c r="N4993">
        <v>12814</v>
      </c>
      <c r="O4993" t="s">
        <v>70</v>
      </c>
      <c r="Q4993" t="s">
        <v>31077</v>
      </c>
      <c r="S4993" t="s">
        <v>72</v>
      </c>
      <c r="T4993" t="s">
        <v>31078</v>
      </c>
      <c r="U4993" t="s">
        <v>3783</v>
      </c>
      <c r="V4993" t="s">
        <v>2207</v>
      </c>
      <c r="W4993" t="s">
        <v>86</v>
      </c>
      <c r="X4993" t="s">
        <v>1500</v>
      </c>
      <c r="Y4993" t="str">
        <f>"35-2014"</f>
        <v>35-2014</v>
      </c>
      <c r="Z4993" t="s">
        <v>301</v>
      </c>
      <c r="AA4993">
        <v>721110</v>
      </c>
      <c r="AB4993">
        <v>28</v>
      </c>
      <c r="AC4993">
        <v>28</v>
      </c>
      <c r="AD4993" t="s">
        <v>79</v>
      </c>
      <c r="AE4993" t="s">
        <v>95</v>
      </c>
      <c r="AF4993">
        <v>35</v>
      </c>
      <c r="AG4993" s="4">
        <v>0.29166666666666669</v>
      </c>
      <c r="AH4993" s="4">
        <v>0.625</v>
      </c>
      <c r="AI4993" s="5">
        <v>12.81</v>
      </c>
      <c r="AJ4993">
        <v>19.22</v>
      </c>
      <c r="AL4993" t="s">
        <v>81</v>
      </c>
      <c r="AM4993" t="s">
        <v>82</v>
      </c>
      <c r="AO4993" t="s">
        <v>83</v>
      </c>
      <c r="AR4993" t="s">
        <v>82</v>
      </c>
      <c r="AT4993" t="s">
        <v>82</v>
      </c>
      <c r="AW4993" t="s">
        <v>72</v>
      </c>
      <c r="AX4993">
        <v>1</v>
      </c>
      <c r="AY4993" t="s">
        <v>31076</v>
      </c>
      <c r="AZ4993" t="s">
        <v>1047</v>
      </c>
      <c r="BA4993" t="s">
        <v>232</v>
      </c>
      <c r="BB4993">
        <v>12814</v>
      </c>
      <c r="BC4993" t="s">
        <v>87</v>
      </c>
      <c r="BH4993" t="s">
        <v>31075</v>
      </c>
      <c r="BJ4993">
        <v>263133600</v>
      </c>
    </row>
    <row r="4994" spans="1:62" x14ac:dyDescent="0.25">
      <c r="A4994" t="s">
        <v>31854</v>
      </c>
      <c r="B4994" s="2">
        <v>43521</v>
      </c>
      <c r="C4994" t="s">
        <v>63</v>
      </c>
      <c r="D4994" s="3">
        <v>43472.381088136572</v>
      </c>
      <c r="E4994" t="s">
        <v>117</v>
      </c>
      <c r="H4994" t="s">
        <v>10995</v>
      </c>
      <c r="J4994" t="s">
        <v>10996</v>
      </c>
      <c r="L4994" t="s">
        <v>1310</v>
      </c>
      <c r="M4994" t="s">
        <v>147</v>
      </c>
      <c r="N4994">
        <v>19013</v>
      </c>
      <c r="O4994" t="s">
        <v>70</v>
      </c>
      <c r="Q4994" t="s">
        <v>10997</v>
      </c>
      <c r="S4994" t="s">
        <v>72</v>
      </c>
      <c r="T4994" t="s">
        <v>10998</v>
      </c>
      <c r="U4994" t="s">
        <v>2437</v>
      </c>
      <c r="V4994" t="s">
        <v>2438</v>
      </c>
      <c r="W4994" t="s">
        <v>147</v>
      </c>
      <c r="X4994" t="s">
        <v>106</v>
      </c>
      <c r="Y4994" t="str">
        <f>"37-3011"</f>
        <v>37-3011</v>
      </c>
      <c r="Z4994" t="s">
        <v>94</v>
      </c>
      <c r="AA4994">
        <v>561730</v>
      </c>
      <c r="AB4994">
        <v>9</v>
      </c>
      <c r="AD4994" t="s">
        <v>79</v>
      </c>
      <c r="AE4994" t="s">
        <v>80</v>
      </c>
      <c r="AF4994">
        <v>40</v>
      </c>
      <c r="AG4994" s="4">
        <v>0.29166666666666669</v>
      </c>
      <c r="AH4994" s="4">
        <v>0.66666666666666663</v>
      </c>
      <c r="AI4994" s="5">
        <v>15.73</v>
      </c>
      <c r="AJ4994">
        <v>23.6</v>
      </c>
      <c r="AK4994">
        <v>23.6</v>
      </c>
      <c r="AL4994" t="s">
        <v>81</v>
      </c>
      <c r="AM4994" t="s">
        <v>82</v>
      </c>
      <c r="AO4994" t="s">
        <v>83</v>
      </c>
      <c r="AR4994" t="s">
        <v>82</v>
      </c>
      <c r="AT4994" t="s">
        <v>82</v>
      </c>
      <c r="AW4994" t="s">
        <v>82</v>
      </c>
      <c r="AY4994" t="s">
        <v>1310</v>
      </c>
      <c r="AZ4994" t="s">
        <v>1449</v>
      </c>
      <c r="BA4994" t="s">
        <v>147</v>
      </c>
      <c r="BB4994">
        <v>19013</v>
      </c>
      <c r="BC4994" t="s">
        <v>79</v>
      </c>
      <c r="BH4994" t="s">
        <v>10996</v>
      </c>
      <c r="BJ4994">
        <v>208745773</v>
      </c>
    </row>
    <row r="4995" spans="1:62" x14ac:dyDescent="0.25">
      <c r="A4995" t="s">
        <v>31868</v>
      </c>
      <c r="B4995" s="2">
        <v>43521</v>
      </c>
      <c r="C4995" t="s">
        <v>63</v>
      </c>
      <c r="D4995" s="3">
        <v>43472.383381921296</v>
      </c>
      <c r="E4995" t="s">
        <v>64</v>
      </c>
      <c r="F4995" s="2">
        <v>43556</v>
      </c>
      <c r="G4995" s="2">
        <v>43800</v>
      </c>
      <c r="H4995" t="s">
        <v>31869</v>
      </c>
      <c r="J4995" t="s">
        <v>31870</v>
      </c>
      <c r="L4995" t="s">
        <v>2222</v>
      </c>
      <c r="M4995" t="s">
        <v>278</v>
      </c>
      <c r="N4995">
        <v>23222</v>
      </c>
      <c r="O4995" t="s">
        <v>70</v>
      </c>
      <c r="Q4995" t="s">
        <v>31871</v>
      </c>
      <c r="S4995" t="s">
        <v>72</v>
      </c>
      <c r="T4995" t="s">
        <v>30841</v>
      </c>
      <c r="U4995" t="s">
        <v>5508</v>
      </c>
      <c r="V4995" t="s">
        <v>4796</v>
      </c>
      <c r="W4995" t="s">
        <v>308</v>
      </c>
      <c r="X4995" t="s">
        <v>1673</v>
      </c>
      <c r="Y4995" t="str">
        <f>"37-3011"</f>
        <v>37-3011</v>
      </c>
      <c r="Z4995" t="s">
        <v>94</v>
      </c>
      <c r="AA4995">
        <v>561730</v>
      </c>
      <c r="AB4995">
        <v>3</v>
      </c>
      <c r="AC4995">
        <v>3</v>
      </c>
      <c r="AD4995" t="s">
        <v>79</v>
      </c>
      <c r="AE4995" t="s">
        <v>95</v>
      </c>
      <c r="AF4995">
        <v>40</v>
      </c>
      <c r="AG4995" s="4">
        <v>0.3125</v>
      </c>
      <c r="AH4995" s="4">
        <v>0.6875</v>
      </c>
      <c r="AI4995" s="5">
        <v>14.32</v>
      </c>
      <c r="AJ4995">
        <v>21.48</v>
      </c>
      <c r="AL4995" t="s">
        <v>81</v>
      </c>
      <c r="AM4995" t="s">
        <v>82</v>
      </c>
      <c r="AO4995" t="s">
        <v>83</v>
      </c>
      <c r="AR4995" t="s">
        <v>82</v>
      </c>
      <c r="AT4995" t="s">
        <v>82</v>
      </c>
      <c r="AW4995" t="s">
        <v>82</v>
      </c>
      <c r="AY4995" t="s">
        <v>2222</v>
      </c>
      <c r="AZ4995" t="s">
        <v>10265</v>
      </c>
      <c r="BA4995" t="s">
        <v>278</v>
      </c>
      <c r="BB4995">
        <v>23222</v>
      </c>
      <c r="BC4995" t="s">
        <v>79</v>
      </c>
      <c r="BH4995" t="s">
        <v>31870</v>
      </c>
      <c r="BJ4995">
        <v>472705516</v>
      </c>
    </row>
    <row r="4996" spans="1:62" x14ac:dyDescent="0.25">
      <c r="A4996" t="s">
        <v>31922</v>
      </c>
      <c r="B4996" s="2">
        <v>43521</v>
      </c>
      <c r="C4996" t="s">
        <v>63</v>
      </c>
      <c r="D4996" s="3">
        <v>43472.380393865744</v>
      </c>
      <c r="E4996" t="s">
        <v>64</v>
      </c>
      <c r="F4996" s="2">
        <v>43556</v>
      </c>
      <c r="G4996" s="2">
        <v>43738</v>
      </c>
      <c r="H4996" t="s">
        <v>31923</v>
      </c>
      <c r="J4996" t="s">
        <v>31924</v>
      </c>
      <c r="L4996" t="s">
        <v>18878</v>
      </c>
      <c r="M4996" t="s">
        <v>859</v>
      </c>
      <c r="N4996">
        <v>98072</v>
      </c>
      <c r="O4996" t="s">
        <v>70</v>
      </c>
      <c r="Q4996" t="s">
        <v>31925</v>
      </c>
      <c r="S4996" t="s">
        <v>72</v>
      </c>
      <c r="T4996" t="s">
        <v>2983</v>
      </c>
      <c r="U4996" t="s">
        <v>2984</v>
      </c>
      <c r="V4996" t="s">
        <v>2985</v>
      </c>
      <c r="W4996" t="s">
        <v>859</v>
      </c>
      <c r="X4996" t="s">
        <v>1256</v>
      </c>
      <c r="Y4996" t="str">
        <f>"37-3011"</f>
        <v>37-3011</v>
      </c>
      <c r="Z4996" t="s">
        <v>94</v>
      </c>
      <c r="AA4996">
        <v>561730</v>
      </c>
      <c r="AB4996">
        <v>20</v>
      </c>
      <c r="AC4996">
        <v>20</v>
      </c>
      <c r="AD4996" t="s">
        <v>79</v>
      </c>
      <c r="AE4996" t="s">
        <v>80</v>
      </c>
      <c r="AF4996">
        <v>40</v>
      </c>
      <c r="AG4996" s="4">
        <v>0.25</v>
      </c>
      <c r="AH4996" s="4">
        <v>0.6875</v>
      </c>
      <c r="AI4996" s="5">
        <v>16.079999999999998</v>
      </c>
      <c r="AJ4996">
        <v>24.12</v>
      </c>
      <c r="AL4996" t="s">
        <v>81</v>
      </c>
      <c r="AM4996" t="s">
        <v>82</v>
      </c>
      <c r="AO4996" t="s">
        <v>83</v>
      </c>
      <c r="AR4996" t="s">
        <v>82</v>
      </c>
      <c r="AT4996" t="s">
        <v>82</v>
      </c>
      <c r="AW4996" t="s">
        <v>82</v>
      </c>
      <c r="AY4996" t="s">
        <v>18878</v>
      </c>
      <c r="AZ4996" t="s">
        <v>2987</v>
      </c>
      <c r="BA4996" t="s">
        <v>859</v>
      </c>
      <c r="BB4996">
        <v>98072</v>
      </c>
      <c r="BC4996" t="s">
        <v>79</v>
      </c>
      <c r="BH4996" t="s">
        <v>31924</v>
      </c>
      <c r="BJ4996">
        <v>473743214</v>
      </c>
    </row>
    <row r="4997" spans="1:62" x14ac:dyDescent="0.25">
      <c r="A4997" t="s">
        <v>32125</v>
      </c>
      <c r="B4997" s="2">
        <v>43521</v>
      </c>
      <c r="C4997" t="s">
        <v>63</v>
      </c>
      <c r="D4997" s="3">
        <v>43472.387984328707</v>
      </c>
      <c r="E4997" t="s">
        <v>64</v>
      </c>
      <c r="F4997" s="2">
        <v>43556</v>
      </c>
      <c r="G4997" s="2">
        <v>43800</v>
      </c>
      <c r="H4997" t="s">
        <v>32126</v>
      </c>
      <c r="J4997" t="s">
        <v>32127</v>
      </c>
      <c r="L4997" t="s">
        <v>240</v>
      </c>
      <c r="M4997" t="s">
        <v>147</v>
      </c>
      <c r="N4997">
        <v>15239</v>
      </c>
      <c r="O4997" t="s">
        <v>70</v>
      </c>
      <c r="Q4997" t="s">
        <v>32128</v>
      </c>
      <c r="S4997" t="s">
        <v>72</v>
      </c>
      <c r="T4997" t="s">
        <v>6264</v>
      </c>
      <c r="U4997" t="s">
        <v>4263</v>
      </c>
      <c r="V4997" t="s">
        <v>104</v>
      </c>
      <c r="W4997" t="s">
        <v>105</v>
      </c>
      <c r="X4997" t="s">
        <v>106</v>
      </c>
      <c r="Y4997" t="str">
        <f>"37-3011"</f>
        <v>37-3011</v>
      </c>
      <c r="Z4997" t="s">
        <v>94</v>
      </c>
      <c r="AA4997">
        <v>561730</v>
      </c>
      <c r="AB4997">
        <v>13</v>
      </c>
      <c r="AC4997">
        <v>13</v>
      </c>
      <c r="AD4997" t="s">
        <v>79</v>
      </c>
      <c r="AE4997" t="s">
        <v>80</v>
      </c>
      <c r="AF4997">
        <v>40</v>
      </c>
      <c r="AG4997" s="4">
        <v>0.29166666666666669</v>
      </c>
      <c r="AH4997" s="4">
        <v>0.66666666666666663</v>
      </c>
      <c r="AI4997" s="5">
        <v>13.78</v>
      </c>
      <c r="AJ4997">
        <v>20.67</v>
      </c>
      <c r="AK4997">
        <v>20.67</v>
      </c>
      <c r="AL4997" t="s">
        <v>81</v>
      </c>
      <c r="AM4997" t="s">
        <v>82</v>
      </c>
      <c r="AO4997" t="s">
        <v>83</v>
      </c>
      <c r="AR4997" t="s">
        <v>82</v>
      </c>
      <c r="AT4997" t="s">
        <v>82</v>
      </c>
      <c r="AW4997" t="s">
        <v>82</v>
      </c>
      <c r="AY4997" t="s">
        <v>240</v>
      </c>
      <c r="AZ4997" t="s">
        <v>3309</v>
      </c>
      <c r="BA4997" t="s">
        <v>147</v>
      </c>
      <c r="BB4997">
        <v>15239</v>
      </c>
      <c r="BC4997" t="s">
        <v>79</v>
      </c>
      <c r="BH4997" t="s">
        <v>32127</v>
      </c>
      <c r="BJ4997">
        <v>800617702</v>
      </c>
    </row>
    <row r="4998" spans="1:62" x14ac:dyDescent="0.25">
      <c r="A4998" t="s">
        <v>32216</v>
      </c>
      <c r="B4998" s="2">
        <v>43521</v>
      </c>
      <c r="C4998" t="s">
        <v>63</v>
      </c>
      <c r="D4998" s="3">
        <v>43472.381734456016</v>
      </c>
      <c r="E4998" t="s">
        <v>117</v>
      </c>
      <c r="H4998" t="s">
        <v>32217</v>
      </c>
      <c r="I4998" t="s">
        <v>67</v>
      </c>
      <c r="J4998" t="s">
        <v>32218</v>
      </c>
      <c r="K4998" t="s">
        <v>32219</v>
      </c>
      <c r="L4998" t="s">
        <v>10470</v>
      </c>
      <c r="M4998" t="s">
        <v>105</v>
      </c>
      <c r="N4998">
        <v>78526</v>
      </c>
      <c r="O4998" t="s">
        <v>70</v>
      </c>
      <c r="P4998" t="s">
        <v>683</v>
      </c>
      <c r="Q4998" t="s">
        <v>32220</v>
      </c>
      <c r="S4998" t="s">
        <v>72</v>
      </c>
      <c r="T4998" t="s">
        <v>673</v>
      </c>
      <c r="U4998" t="s">
        <v>674</v>
      </c>
      <c r="V4998" t="s">
        <v>675</v>
      </c>
      <c r="W4998" t="s">
        <v>136</v>
      </c>
      <c r="X4998" t="s">
        <v>9258</v>
      </c>
      <c r="Y4998" t="str">
        <f>"51-9121"</f>
        <v>51-9121</v>
      </c>
      <c r="Z4998" t="s">
        <v>32221</v>
      </c>
      <c r="AA4998">
        <v>238160</v>
      </c>
      <c r="AB4998">
        <v>45</v>
      </c>
      <c r="AD4998" t="s">
        <v>79</v>
      </c>
      <c r="AE4998" t="s">
        <v>95</v>
      </c>
      <c r="AF4998">
        <v>40</v>
      </c>
      <c r="AG4998" s="4">
        <v>0.29166666666666669</v>
      </c>
      <c r="AH4998" s="4">
        <v>0.66666666666666663</v>
      </c>
      <c r="AI4998" s="5">
        <v>17.78</v>
      </c>
      <c r="AJ4998">
        <v>26.67</v>
      </c>
      <c r="AL4998" t="s">
        <v>81</v>
      </c>
      <c r="AM4998" t="s">
        <v>82</v>
      </c>
      <c r="AO4998" t="s">
        <v>83</v>
      </c>
      <c r="AP4998" t="s">
        <v>683</v>
      </c>
      <c r="AQ4998" t="s">
        <v>683</v>
      </c>
      <c r="AR4998" t="s">
        <v>82</v>
      </c>
      <c r="AT4998" t="s">
        <v>82</v>
      </c>
      <c r="AW4998" t="s">
        <v>82</v>
      </c>
      <c r="AY4998" t="s">
        <v>10470</v>
      </c>
      <c r="AZ4998" t="s">
        <v>5603</v>
      </c>
      <c r="BA4998" t="s">
        <v>105</v>
      </c>
      <c r="BB4998">
        <v>78526</v>
      </c>
      <c r="BC4998" t="s">
        <v>79</v>
      </c>
      <c r="BH4998" t="s">
        <v>32218</v>
      </c>
      <c r="BI4998" t="s">
        <v>32222</v>
      </c>
      <c r="BJ4998">
        <v>460966763</v>
      </c>
    </row>
    <row r="4999" spans="1:62" x14ac:dyDescent="0.25">
      <c r="A4999" t="s">
        <v>32299</v>
      </c>
      <c r="B4999" s="2">
        <v>43521</v>
      </c>
      <c r="C4999" t="s">
        <v>63</v>
      </c>
      <c r="D4999" s="3">
        <v>43472.384346805557</v>
      </c>
      <c r="E4999" t="s">
        <v>64</v>
      </c>
      <c r="F4999" s="2">
        <v>43556</v>
      </c>
      <c r="G4999" s="2">
        <v>43784</v>
      </c>
      <c r="H4999" t="s">
        <v>32300</v>
      </c>
      <c r="J4999" t="s">
        <v>32301</v>
      </c>
      <c r="L4999" t="s">
        <v>297</v>
      </c>
      <c r="M4999" t="s">
        <v>298</v>
      </c>
      <c r="N4999">
        <v>3907</v>
      </c>
      <c r="O4999" t="s">
        <v>70</v>
      </c>
      <c r="Q4999" t="s">
        <v>32302</v>
      </c>
      <c r="S4999" t="s">
        <v>72</v>
      </c>
      <c r="T4999" t="s">
        <v>31078</v>
      </c>
      <c r="U4999" t="s">
        <v>3783</v>
      </c>
      <c r="V4999" t="s">
        <v>2207</v>
      </c>
      <c r="W4999" t="s">
        <v>86</v>
      </c>
      <c r="X4999" t="s">
        <v>1427</v>
      </c>
      <c r="Y4999" t="str">
        <f>"37-2012"</f>
        <v>37-2012</v>
      </c>
      <c r="Z4999" t="s">
        <v>373</v>
      </c>
      <c r="AA4999">
        <v>721110</v>
      </c>
      <c r="AB4999">
        <v>15</v>
      </c>
      <c r="AC4999">
        <v>15</v>
      </c>
      <c r="AD4999" t="s">
        <v>79</v>
      </c>
      <c r="AE4999" t="s">
        <v>80</v>
      </c>
      <c r="AF4999">
        <v>35</v>
      </c>
      <c r="AG4999" s="4">
        <v>0.33333333333333331</v>
      </c>
      <c r="AH4999" s="4">
        <v>0.66666666666666663</v>
      </c>
      <c r="AI4999" s="5">
        <v>11.15</v>
      </c>
      <c r="AJ4999">
        <v>16.73</v>
      </c>
      <c r="AL4999" t="s">
        <v>81</v>
      </c>
      <c r="AM4999" t="s">
        <v>82</v>
      </c>
      <c r="AO4999" t="s">
        <v>83</v>
      </c>
      <c r="AR4999" t="s">
        <v>82</v>
      </c>
      <c r="AT4999" t="s">
        <v>82</v>
      </c>
      <c r="AW4999" t="s">
        <v>72</v>
      </c>
      <c r="AX4999">
        <v>1</v>
      </c>
      <c r="AY4999" t="s">
        <v>297</v>
      </c>
      <c r="AZ4999" t="s">
        <v>302</v>
      </c>
      <c r="BA4999" t="s">
        <v>298</v>
      </c>
      <c r="BB4999">
        <v>3907</v>
      </c>
      <c r="BC4999" t="s">
        <v>87</v>
      </c>
      <c r="BH4999" t="s">
        <v>32301</v>
      </c>
      <c r="BJ4999">
        <v>10532250</v>
      </c>
    </row>
    <row r="5000" spans="1:62" x14ac:dyDescent="0.25">
      <c r="A5000" t="s">
        <v>32365</v>
      </c>
      <c r="B5000" s="2">
        <v>43521</v>
      </c>
      <c r="C5000" t="s">
        <v>63</v>
      </c>
      <c r="D5000" s="3">
        <v>43472.380949733793</v>
      </c>
      <c r="E5000" t="s">
        <v>64</v>
      </c>
      <c r="F5000" s="2">
        <v>43556</v>
      </c>
      <c r="G5000" s="2">
        <v>43769</v>
      </c>
      <c r="H5000" t="s">
        <v>32366</v>
      </c>
      <c r="I5000" t="s">
        <v>32366</v>
      </c>
      <c r="J5000" t="s">
        <v>32367</v>
      </c>
      <c r="L5000" t="s">
        <v>68</v>
      </c>
      <c r="M5000" t="s">
        <v>2367</v>
      </c>
      <c r="N5000">
        <v>29072</v>
      </c>
      <c r="O5000" t="s">
        <v>70</v>
      </c>
      <c r="Q5000" t="s">
        <v>32368</v>
      </c>
      <c r="S5000" t="s">
        <v>72</v>
      </c>
      <c r="T5000" t="s">
        <v>1066</v>
      </c>
      <c r="U5000" t="s">
        <v>1067</v>
      </c>
      <c r="V5000" t="s">
        <v>1068</v>
      </c>
      <c r="W5000" t="s">
        <v>1064</v>
      </c>
      <c r="X5000" t="s">
        <v>32369</v>
      </c>
      <c r="Y5000" t="str">
        <f>"37-3012"</f>
        <v>37-3012</v>
      </c>
      <c r="Z5000" t="s">
        <v>16180</v>
      </c>
      <c r="AA5000">
        <v>115112</v>
      </c>
      <c r="AB5000">
        <v>30</v>
      </c>
      <c r="AC5000">
        <v>30</v>
      </c>
      <c r="AD5000" t="s">
        <v>79</v>
      </c>
      <c r="AE5000" t="s">
        <v>80</v>
      </c>
      <c r="AF5000">
        <v>40</v>
      </c>
      <c r="AG5000" s="4">
        <v>0.29166666666666669</v>
      </c>
      <c r="AH5000" s="4">
        <v>0.625</v>
      </c>
      <c r="AI5000" s="5">
        <v>19.579999999999998</v>
      </c>
      <c r="AJ5000">
        <v>29.37</v>
      </c>
      <c r="AL5000" t="s">
        <v>81</v>
      </c>
      <c r="AM5000" t="s">
        <v>82</v>
      </c>
      <c r="AO5000" t="s">
        <v>83</v>
      </c>
      <c r="AR5000" t="s">
        <v>82</v>
      </c>
      <c r="AT5000" t="s">
        <v>82</v>
      </c>
      <c r="AW5000" t="s">
        <v>82</v>
      </c>
      <c r="AY5000" t="s">
        <v>68</v>
      </c>
      <c r="AZ5000" t="s">
        <v>526</v>
      </c>
      <c r="BA5000" t="s">
        <v>2367</v>
      </c>
      <c r="BB5000">
        <v>29072</v>
      </c>
      <c r="BC5000" t="s">
        <v>79</v>
      </c>
      <c r="BH5000" t="s">
        <v>32367</v>
      </c>
      <c r="BJ5000">
        <v>570851059</v>
      </c>
    </row>
    <row r="5001" spans="1:62" x14ac:dyDescent="0.25">
      <c r="A5001" t="s">
        <v>32454</v>
      </c>
      <c r="B5001" s="2">
        <v>43521</v>
      </c>
      <c r="C5001" t="s">
        <v>63</v>
      </c>
      <c r="D5001" s="3">
        <v>43472.419931087963</v>
      </c>
      <c r="E5001" t="s">
        <v>91</v>
      </c>
      <c r="H5001" t="s">
        <v>25748</v>
      </c>
      <c r="I5001" t="s">
        <v>67</v>
      </c>
      <c r="J5001" t="s">
        <v>25749</v>
      </c>
      <c r="K5001" t="s">
        <v>67</v>
      </c>
      <c r="L5001" t="s">
        <v>25750</v>
      </c>
      <c r="M5001" t="s">
        <v>147</v>
      </c>
      <c r="N5001">
        <v>19330</v>
      </c>
      <c r="O5001" t="s">
        <v>70</v>
      </c>
      <c r="Q5001" t="s">
        <v>25751</v>
      </c>
      <c r="S5001" t="s">
        <v>72</v>
      </c>
      <c r="T5001" t="s">
        <v>5156</v>
      </c>
      <c r="U5001" t="s">
        <v>5157</v>
      </c>
      <c r="V5001" t="s">
        <v>5158</v>
      </c>
      <c r="W5001" t="s">
        <v>105</v>
      </c>
      <c r="X5001" t="s">
        <v>677</v>
      </c>
      <c r="Y5001" t="str">
        <f>"39-3091"</f>
        <v>39-3091</v>
      </c>
      <c r="Z5001" t="s">
        <v>677</v>
      </c>
      <c r="AA5001">
        <v>713990</v>
      </c>
      <c r="AB5001">
        <v>10</v>
      </c>
      <c r="AD5001" t="s">
        <v>79</v>
      </c>
      <c r="AE5001" t="s">
        <v>80</v>
      </c>
      <c r="AF5001">
        <v>40</v>
      </c>
      <c r="AG5001" s="4">
        <v>0.54166666666666663</v>
      </c>
      <c r="AH5001" s="4">
        <v>0.91666666666666663</v>
      </c>
      <c r="AI5001" s="5">
        <v>355.6</v>
      </c>
      <c r="AJ5001">
        <v>0</v>
      </c>
      <c r="AK5001">
        <v>0</v>
      </c>
      <c r="AL5001" t="s">
        <v>81</v>
      </c>
      <c r="AM5001" t="s">
        <v>82</v>
      </c>
      <c r="AO5001" t="s">
        <v>83</v>
      </c>
      <c r="AR5001" t="s">
        <v>82</v>
      </c>
      <c r="AT5001" t="s">
        <v>82</v>
      </c>
      <c r="AW5001" t="s">
        <v>82</v>
      </c>
      <c r="AY5001" t="s">
        <v>25752</v>
      </c>
      <c r="AZ5001" t="s">
        <v>1310</v>
      </c>
      <c r="BA5001" t="s">
        <v>147</v>
      </c>
      <c r="BB5001" t="s">
        <v>1310</v>
      </c>
      <c r="BC5001" t="s">
        <v>79</v>
      </c>
      <c r="BH5001" t="s">
        <v>25753</v>
      </c>
      <c r="BI5001" t="s">
        <v>67</v>
      </c>
      <c r="BJ5001">
        <v>454791476</v>
      </c>
    </row>
    <row r="5002" spans="1:62" x14ac:dyDescent="0.25">
      <c r="A5002" t="s">
        <v>32559</v>
      </c>
      <c r="B5002" s="2">
        <v>43521</v>
      </c>
      <c r="C5002" t="s">
        <v>63</v>
      </c>
      <c r="D5002" s="3">
        <v>43472.381994872689</v>
      </c>
      <c r="E5002" t="s">
        <v>117</v>
      </c>
      <c r="H5002" t="s">
        <v>32217</v>
      </c>
      <c r="I5002" t="s">
        <v>67</v>
      </c>
      <c r="J5002" t="s">
        <v>32218</v>
      </c>
      <c r="K5002" t="s">
        <v>32219</v>
      </c>
      <c r="L5002" t="s">
        <v>10470</v>
      </c>
      <c r="M5002" t="s">
        <v>105</v>
      </c>
      <c r="N5002">
        <v>78526</v>
      </c>
      <c r="O5002" t="s">
        <v>70</v>
      </c>
      <c r="P5002" t="s">
        <v>683</v>
      </c>
      <c r="Q5002" t="s">
        <v>32220</v>
      </c>
      <c r="S5002" t="s">
        <v>72</v>
      </c>
      <c r="T5002" t="s">
        <v>673</v>
      </c>
      <c r="U5002" t="s">
        <v>674</v>
      </c>
      <c r="V5002" t="s">
        <v>675</v>
      </c>
      <c r="W5002" t="s">
        <v>136</v>
      </c>
      <c r="X5002" t="s">
        <v>1758</v>
      </c>
      <c r="Y5002" t="str">
        <f>"51-4121"</f>
        <v>51-4121</v>
      </c>
      <c r="Z5002" t="s">
        <v>993</v>
      </c>
      <c r="AA5002">
        <v>238160</v>
      </c>
      <c r="AB5002">
        <v>47</v>
      </c>
      <c r="AD5002" t="s">
        <v>79</v>
      </c>
      <c r="AE5002" t="s">
        <v>95</v>
      </c>
      <c r="AF5002">
        <v>40</v>
      </c>
      <c r="AG5002" s="4">
        <v>0.29166666666666669</v>
      </c>
      <c r="AH5002" s="4">
        <v>0.66666666666666663</v>
      </c>
      <c r="AI5002" s="5">
        <v>15.38</v>
      </c>
      <c r="AJ5002">
        <v>23.07</v>
      </c>
      <c r="AL5002" t="s">
        <v>81</v>
      </c>
      <c r="AM5002" t="s">
        <v>82</v>
      </c>
      <c r="AO5002" t="s">
        <v>83</v>
      </c>
      <c r="AP5002" t="s">
        <v>683</v>
      </c>
      <c r="AQ5002" t="s">
        <v>683</v>
      </c>
      <c r="AR5002" t="s">
        <v>82</v>
      </c>
      <c r="AT5002" t="s">
        <v>82</v>
      </c>
      <c r="AW5002" t="s">
        <v>82</v>
      </c>
      <c r="AY5002" t="s">
        <v>10470</v>
      </c>
      <c r="AZ5002" t="s">
        <v>5603</v>
      </c>
      <c r="BA5002" t="s">
        <v>105</v>
      </c>
      <c r="BB5002">
        <v>78526</v>
      </c>
      <c r="BC5002" t="s">
        <v>79</v>
      </c>
      <c r="BH5002" t="s">
        <v>32218</v>
      </c>
      <c r="BI5002" t="s">
        <v>32222</v>
      </c>
      <c r="BJ5002">
        <v>460966763</v>
      </c>
    </row>
    <row r="5003" spans="1:62" x14ac:dyDescent="0.25">
      <c r="A5003" t="s">
        <v>32599</v>
      </c>
      <c r="B5003" s="2">
        <v>43521</v>
      </c>
      <c r="C5003" t="s">
        <v>63</v>
      </c>
      <c r="D5003" s="3">
        <v>43472.408850590276</v>
      </c>
      <c r="E5003" t="s">
        <v>91</v>
      </c>
      <c r="H5003" t="s">
        <v>13479</v>
      </c>
      <c r="I5003" t="s">
        <v>13480</v>
      </c>
      <c r="J5003" t="s">
        <v>13481</v>
      </c>
      <c r="K5003" t="s">
        <v>13482</v>
      </c>
      <c r="L5003" t="s">
        <v>4391</v>
      </c>
      <c r="M5003" t="s">
        <v>761</v>
      </c>
      <c r="N5003" t="s">
        <v>13483</v>
      </c>
      <c r="O5003" t="s">
        <v>70</v>
      </c>
      <c r="P5003" t="s">
        <v>67</v>
      </c>
      <c r="Q5003" t="s">
        <v>13484</v>
      </c>
      <c r="S5003" t="s">
        <v>72</v>
      </c>
      <c r="T5003" t="s">
        <v>5156</v>
      </c>
      <c r="U5003" t="s">
        <v>5157</v>
      </c>
      <c r="V5003" t="s">
        <v>5158</v>
      </c>
      <c r="W5003" t="s">
        <v>105</v>
      </c>
      <c r="X5003" t="s">
        <v>677</v>
      </c>
      <c r="Y5003" t="str">
        <f>"39-3091"</f>
        <v>39-3091</v>
      </c>
      <c r="Z5003" t="s">
        <v>677</v>
      </c>
      <c r="AA5003">
        <v>713990</v>
      </c>
      <c r="AB5003">
        <v>30</v>
      </c>
      <c r="AD5003" t="s">
        <v>79</v>
      </c>
      <c r="AE5003" t="s">
        <v>80</v>
      </c>
      <c r="AF5003">
        <v>40</v>
      </c>
      <c r="AG5003" s="4">
        <v>0.54166666666666663</v>
      </c>
      <c r="AH5003" s="4">
        <v>0.91666666666666663</v>
      </c>
      <c r="AI5003" s="6">
        <v>400</v>
      </c>
      <c r="AJ5003">
        <v>0</v>
      </c>
      <c r="AK5003">
        <v>0</v>
      </c>
      <c r="AL5003" t="s">
        <v>81</v>
      </c>
      <c r="AM5003" t="s">
        <v>82</v>
      </c>
      <c r="AO5003" t="s">
        <v>83</v>
      </c>
      <c r="AR5003" t="s">
        <v>82</v>
      </c>
      <c r="AT5003" t="s">
        <v>82</v>
      </c>
      <c r="AW5003" t="s">
        <v>82</v>
      </c>
      <c r="AY5003" t="s">
        <v>1753</v>
      </c>
      <c r="AZ5003" t="s">
        <v>13485</v>
      </c>
      <c r="BA5003" t="s">
        <v>761</v>
      </c>
      <c r="BB5003">
        <v>30318</v>
      </c>
      <c r="BC5003" t="s">
        <v>79</v>
      </c>
      <c r="BH5003" t="s">
        <v>13486</v>
      </c>
      <c r="BI5003" t="s">
        <v>67</v>
      </c>
      <c r="BJ5003">
        <v>582522300</v>
      </c>
    </row>
    <row r="5004" spans="1:62" x14ac:dyDescent="0.25">
      <c r="A5004" t="s">
        <v>32652</v>
      </c>
      <c r="B5004" s="2">
        <v>43521</v>
      </c>
      <c r="C5004" t="s">
        <v>63</v>
      </c>
      <c r="D5004" s="3">
        <v>43472.410803611114</v>
      </c>
      <c r="E5004" t="s">
        <v>91</v>
      </c>
      <c r="H5004" t="s">
        <v>26064</v>
      </c>
      <c r="I5004" t="s">
        <v>67</v>
      </c>
      <c r="J5004" t="s">
        <v>26065</v>
      </c>
      <c r="K5004" t="s">
        <v>26066</v>
      </c>
      <c r="L5004" t="s">
        <v>26067</v>
      </c>
      <c r="M5004" t="s">
        <v>2314</v>
      </c>
      <c r="N5004">
        <v>47327</v>
      </c>
      <c r="O5004" t="s">
        <v>70</v>
      </c>
      <c r="P5004" t="s">
        <v>67</v>
      </c>
      <c r="Q5004" t="s">
        <v>26068</v>
      </c>
      <c r="S5004" t="s">
        <v>72</v>
      </c>
      <c r="T5004" t="s">
        <v>5156</v>
      </c>
      <c r="U5004" t="s">
        <v>5157</v>
      </c>
      <c r="V5004" t="s">
        <v>5158</v>
      </c>
      <c r="W5004" t="s">
        <v>105</v>
      </c>
      <c r="X5004" t="s">
        <v>677</v>
      </c>
      <c r="Y5004" t="str">
        <f>"39-3091"</f>
        <v>39-3091</v>
      </c>
      <c r="Z5004" t="s">
        <v>677</v>
      </c>
      <c r="AA5004">
        <v>713990</v>
      </c>
      <c r="AB5004">
        <v>16</v>
      </c>
      <c r="AD5004" t="s">
        <v>79</v>
      </c>
      <c r="AE5004" t="s">
        <v>80</v>
      </c>
      <c r="AF5004">
        <v>40</v>
      </c>
      <c r="AG5004" s="4">
        <v>0.54166666666666663</v>
      </c>
      <c r="AH5004" s="4">
        <v>0.91666666666666663</v>
      </c>
      <c r="AI5004" s="5">
        <v>346.4</v>
      </c>
      <c r="AJ5004">
        <v>0</v>
      </c>
      <c r="AK5004">
        <v>0</v>
      </c>
      <c r="AL5004" t="s">
        <v>81</v>
      </c>
      <c r="AM5004" t="s">
        <v>82</v>
      </c>
      <c r="AO5004" t="s">
        <v>83</v>
      </c>
      <c r="AR5004" t="s">
        <v>82</v>
      </c>
      <c r="AT5004" t="s">
        <v>82</v>
      </c>
      <c r="AW5004" t="s">
        <v>82</v>
      </c>
      <c r="AY5004" t="s">
        <v>26069</v>
      </c>
      <c r="AZ5004" t="s">
        <v>2493</v>
      </c>
      <c r="BA5004" t="s">
        <v>2314</v>
      </c>
      <c r="BB5004">
        <v>47327</v>
      </c>
      <c r="BC5004" t="s">
        <v>79</v>
      </c>
      <c r="BH5004" t="s">
        <v>26070</v>
      </c>
      <c r="BI5004" t="s">
        <v>67</v>
      </c>
      <c r="BJ5004">
        <v>351797899</v>
      </c>
    </row>
    <row r="5005" spans="1:62" x14ac:dyDescent="0.25">
      <c r="A5005" t="s">
        <v>32734</v>
      </c>
      <c r="B5005" s="2">
        <v>43521</v>
      </c>
      <c r="C5005" t="s">
        <v>63</v>
      </c>
      <c r="D5005" s="3">
        <v>43472.386388611114</v>
      </c>
      <c r="E5005" t="s">
        <v>282</v>
      </c>
      <c r="F5005" s="2">
        <v>43556</v>
      </c>
      <c r="G5005" s="2">
        <v>43736</v>
      </c>
      <c r="H5005" t="s">
        <v>24124</v>
      </c>
      <c r="J5005" t="s">
        <v>24125</v>
      </c>
      <c r="K5005" t="s">
        <v>24126</v>
      </c>
      <c r="L5005" t="s">
        <v>16342</v>
      </c>
      <c r="M5005" t="s">
        <v>626</v>
      </c>
      <c r="N5005">
        <v>72650</v>
      </c>
      <c r="O5005" t="s">
        <v>70</v>
      </c>
      <c r="Q5005" t="s">
        <v>24127</v>
      </c>
      <c r="S5005" t="s">
        <v>82</v>
      </c>
      <c r="U5005" t="s">
        <v>92</v>
      </c>
      <c r="X5005" t="s">
        <v>24128</v>
      </c>
      <c r="Y5005" t="str">
        <f>"37-3011"</f>
        <v>37-3011</v>
      </c>
      <c r="Z5005" t="s">
        <v>94</v>
      </c>
      <c r="AA5005">
        <v>561730</v>
      </c>
      <c r="AB5005">
        <v>108</v>
      </c>
      <c r="AC5005">
        <v>107</v>
      </c>
      <c r="AD5005" t="s">
        <v>79</v>
      </c>
      <c r="AE5005" t="s">
        <v>80</v>
      </c>
      <c r="AF5005">
        <v>40</v>
      </c>
      <c r="AG5005" s="4">
        <v>0.29166666666666669</v>
      </c>
      <c r="AH5005" s="4">
        <v>0.66666666666666663</v>
      </c>
      <c r="AI5005" s="6">
        <v>11</v>
      </c>
      <c r="AJ5005">
        <v>16.5</v>
      </c>
      <c r="AK5005">
        <v>25.23</v>
      </c>
      <c r="AL5005" t="s">
        <v>81</v>
      </c>
      <c r="AM5005" t="s">
        <v>82</v>
      </c>
      <c r="AO5005" t="s">
        <v>83</v>
      </c>
      <c r="AP5005" t="s">
        <v>67</v>
      </c>
      <c r="AQ5005" t="s">
        <v>67</v>
      </c>
      <c r="AR5005" t="s">
        <v>82</v>
      </c>
      <c r="AT5005" t="s">
        <v>82</v>
      </c>
      <c r="AW5005" t="s">
        <v>82</v>
      </c>
      <c r="AY5005" t="s">
        <v>13368</v>
      </c>
      <c r="AZ5005" t="s">
        <v>24421</v>
      </c>
      <c r="BA5005" t="s">
        <v>626</v>
      </c>
      <c r="BB5005">
        <v>72650</v>
      </c>
      <c r="BC5005" t="s">
        <v>79</v>
      </c>
      <c r="BH5005" t="s">
        <v>24422</v>
      </c>
      <c r="BI5005" t="s">
        <v>24423</v>
      </c>
      <c r="BJ5005">
        <v>810577036</v>
      </c>
    </row>
    <row r="5006" spans="1:62" x14ac:dyDescent="0.25">
      <c r="A5006" t="s">
        <v>32930</v>
      </c>
      <c r="B5006" s="2">
        <v>43521</v>
      </c>
      <c r="C5006" t="s">
        <v>63</v>
      </c>
      <c r="D5006" s="3">
        <v>43472.391393391204</v>
      </c>
      <c r="E5006" t="s">
        <v>64</v>
      </c>
      <c r="F5006" s="2">
        <v>43556</v>
      </c>
      <c r="G5006" s="2">
        <v>43799</v>
      </c>
      <c r="H5006" t="s">
        <v>10272</v>
      </c>
      <c r="J5006" t="s">
        <v>10273</v>
      </c>
      <c r="L5006" t="s">
        <v>8923</v>
      </c>
      <c r="M5006" t="s">
        <v>136</v>
      </c>
      <c r="N5006">
        <v>21078</v>
      </c>
      <c r="O5006" t="s">
        <v>70</v>
      </c>
      <c r="Q5006" t="s">
        <v>10274</v>
      </c>
      <c r="S5006" t="s">
        <v>72</v>
      </c>
      <c r="T5006" t="s">
        <v>6264</v>
      </c>
      <c r="U5006" t="s">
        <v>4263</v>
      </c>
      <c r="V5006" t="s">
        <v>104</v>
      </c>
      <c r="W5006" t="s">
        <v>105</v>
      </c>
      <c r="X5006" t="s">
        <v>106</v>
      </c>
      <c r="Y5006" t="str">
        <f>"37-3011"</f>
        <v>37-3011</v>
      </c>
      <c r="Z5006" t="s">
        <v>94</v>
      </c>
      <c r="AA5006">
        <v>561730</v>
      </c>
      <c r="AB5006">
        <v>19</v>
      </c>
      <c r="AC5006">
        <v>19</v>
      </c>
      <c r="AD5006" t="s">
        <v>79</v>
      </c>
      <c r="AE5006" t="s">
        <v>80</v>
      </c>
      <c r="AF5006">
        <v>40</v>
      </c>
      <c r="AG5006" s="4">
        <v>0.29166666666666669</v>
      </c>
      <c r="AH5006" s="4">
        <v>0.66666666666666663</v>
      </c>
      <c r="AI5006" s="5">
        <v>14.64</v>
      </c>
      <c r="AJ5006">
        <v>21.96</v>
      </c>
      <c r="AK5006">
        <v>21.96</v>
      </c>
      <c r="AL5006" t="s">
        <v>81</v>
      </c>
      <c r="AM5006" t="s">
        <v>82</v>
      </c>
      <c r="AO5006" t="s">
        <v>83</v>
      </c>
      <c r="AR5006" t="s">
        <v>82</v>
      </c>
      <c r="AT5006" t="s">
        <v>82</v>
      </c>
      <c r="AW5006" t="s">
        <v>82</v>
      </c>
      <c r="AY5006" t="s">
        <v>8923</v>
      </c>
      <c r="AZ5006" t="s">
        <v>8925</v>
      </c>
      <c r="BA5006" t="s">
        <v>136</v>
      </c>
      <c r="BB5006">
        <v>21078</v>
      </c>
      <c r="BC5006" t="s">
        <v>79</v>
      </c>
      <c r="BH5006" t="s">
        <v>10273</v>
      </c>
      <c r="BJ5006">
        <v>521806473</v>
      </c>
    </row>
    <row r="5007" spans="1:62" x14ac:dyDescent="0.25">
      <c r="A5007" t="s">
        <v>33068</v>
      </c>
      <c r="B5007" s="2">
        <v>43521</v>
      </c>
      <c r="C5007" t="s">
        <v>63</v>
      </c>
      <c r="D5007" s="3">
        <v>43472.388499606481</v>
      </c>
      <c r="E5007" t="s">
        <v>64</v>
      </c>
      <c r="F5007" s="2">
        <v>43556</v>
      </c>
      <c r="G5007" s="2">
        <v>43799</v>
      </c>
      <c r="H5007" t="s">
        <v>33069</v>
      </c>
      <c r="J5007" t="s">
        <v>33070</v>
      </c>
      <c r="L5007" t="s">
        <v>8751</v>
      </c>
      <c r="M5007" t="s">
        <v>308</v>
      </c>
      <c r="N5007">
        <v>7728</v>
      </c>
      <c r="O5007" t="s">
        <v>70</v>
      </c>
      <c r="Q5007" t="s">
        <v>33071</v>
      </c>
      <c r="S5007" t="s">
        <v>72</v>
      </c>
      <c r="T5007" t="s">
        <v>33072</v>
      </c>
      <c r="U5007" t="s">
        <v>4263</v>
      </c>
      <c r="V5007" t="s">
        <v>1225</v>
      </c>
      <c r="W5007" t="s">
        <v>105</v>
      </c>
      <c r="X5007" t="s">
        <v>106</v>
      </c>
      <c r="Y5007" t="str">
        <f>"37-3011"</f>
        <v>37-3011</v>
      </c>
      <c r="Z5007" t="s">
        <v>94</v>
      </c>
      <c r="AA5007">
        <v>561730</v>
      </c>
      <c r="AB5007">
        <v>10</v>
      </c>
      <c r="AC5007">
        <v>10</v>
      </c>
      <c r="AD5007" t="s">
        <v>79</v>
      </c>
      <c r="AE5007" t="s">
        <v>80</v>
      </c>
      <c r="AF5007">
        <v>40</v>
      </c>
      <c r="AG5007" s="4">
        <v>0.29166666666666669</v>
      </c>
      <c r="AH5007" s="4">
        <v>0.66666666666666663</v>
      </c>
      <c r="AI5007" s="5">
        <v>16.82</v>
      </c>
      <c r="AJ5007">
        <v>25.23</v>
      </c>
      <c r="AL5007" t="s">
        <v>81</v>
      </c>
      <c r="AM5007" t="s">
        <v>82</v>
      </c>
      <c r="AO5007" t="s">
        <v>83</v>
      </c>
      <c r="AR5007" t="s">
        <v>82</v>
      </c>
      <c r="AT5007" t="s">
        <v>82</v>
      </c>
      <c r="AW5007" t="s">
        <v>82</v>
      </c>
      <c r="AY5007" t="s">
        <v>8751</v>
      </c>
      <c r="AZ5007" t="s">
        <v>1467</v>
      </c>
      <c r="BA5007" t="s">
        <v>308</v>
      </c>
      <c r="BB5007">
        <v>7728</v>
      </c>
      <c r="BC5007" t="s">
        <v>79</v>
      </c>
      <c r="BH5007" t="s">
        <v>33070</v>
      </c>
      <c r="BJ5007">
        <v>223229040</v>
      </c>
    </row>
    <row r="5008" spans="1:62" x14ac:dyDescent="0.25">
      <c r="A5008" t="s">
        <v>33155</v>
      </c>
      <c r="B5008" s="2">
        <v>43521</v>
      </c>
      <c r="C5008" t="s">
        <v>63</v>
      </c>
      <c r="D5008" s="3">
        <v>43472.387070567129</v>
      </c>
      <c r="E5008" t="s">
        <v>64</v>
      </c>
      <c r="F5008" s="2">
        <v>43556</v>
      </c>
      <c r="G5008" s="2">
        <v>43799</v>
      </c>
      <c r="H5008" t="s">
        <v>33156</v>
      </c>
      <c r="J5008" t="s">
        <v>33157</v>
      </c>
      <c r="L5008" t="s">
        <v>7272</v>
      </c>
      <c r="M5008" t="s">
        <v>1246</v>
      </c>
      <c r="N5008">
        <v>63376</v>
      </c>
      <c r="O5008" t="s">
        <v>70</v>
      </c>
      <c r="Q5008" t="s">
        <v>33158</v>
      </c>
      <c r="S5008" t="s">
        <v>72</v>
      </c>
      <c r="T5008" t="s">
        <v>4262</v>
      </c>
      <c r="U5008" t="s">
        <v>4263</v>
      </c>
      <c r="V5008" t="s">
        <v>1225</v>
      </c>
      <c r="W5008" t="s">
        <v>105</v>
      </c>
      <c r="X5008" t="s">
        <v>106</v>
      </c>
      <c r="Y5008" t="str">
        <f>"37-3011"</f>
        <v>37-3011</v>
      </c>
      <c r="Z5008" t="s">
        <v>94</v>
      </c>
      <c r="AA5008">
        <v>561730</v>
      </c>
      <c r="AB5008">
        <v>29</v>
      </c>
      <c r="AC5008">
        <v>29</v>
      </c>
      <c r="AD5008" t="s">
        <v>79</v>
      </c>
      <c r="AE5008" t="s">
        <v>80</v>
      </c>
      <c r="AF5008">
        <v>40</v>
      </c>
      <c r="AG5008" s="4">
        <v>0.29166666666666669</v>
      </c>
      <c r="AH5008" s="4">
        <v>0.66666666666666663</v>
      </c>
      <c r="AI5008" s="5">
        <v>14.52</v>
      </c>
      <c r="AJ5008">
        <v>21.78</v>
      </c>
      <c r="AL5008" t="s">
        <v>81</v>
      </c>
      <c r="AM5008" t="s">
        <v>82</v>
      </c>
      <c r="AO5008" t="s">
        <v>83</v>
      </c>
      <c r="AR5008" t="s">
        <v>82</v>
      </c>
      <c r="AT5008" t="s">
        <v>82</v>
      </c>
      <c r="AW5008" t="s">
        <v>82</v>
      </c>
      <c r="AY5008" t="s">
        <v>7272</v>
      </c>
      <c r="AZ5008" t="s">
        <v>1707</v>
      </c>
      <c r="BA5008" t="s">
        <v>1246</v>
      </c>
      <c r="BB5008">
        <v>63376</v>
      </c>
      <c r="BC5008" t="s">
        <v>79</v>
      </c>
      <c r="BH5008" t="s">
        <v>33157</v>
      </c>
      <c r="BJ5008">
        <v>811577689</v>
      </c>
    </row>
    <row r="5009" spans="1:62" x14ac:dyDescent="0.25">
      <c r="A5009" t="s">
        <v>33225</v>
      </c>
      <c r="B5009" s="2">
        <v>43521</v>
      </c>
      <c r="C5009" t="s">
        <v>63</v>
      </c>
      <c r="D5009" s="3">
        <v>43472.389878530092</v>
      </c>
      <c r="E5009" t="s">
        <v>282</v>
      </c>
      <c r="F5009" s="2">
        <v>43556</v>
      </c>
      <c r="G5009" s="2">
        <v>43799</v>
      </c>
      <c r="H5009" t="s">
        <v>33226</v>
      </c>
      <c r="J5009" t="s">
        <v>33227</v>
      </c>
      <c r="L5009" t="s">
        <v>33228</v>
      </c>
      <c r="M5009" t="s">
        <v>2367</v>
      </c>
      <c r="N5009">
        <v>29056</v>
      </c>
      <c r="O5009" t="s">
        <v>70</v>
      </c>
      <c r="Q5009" t="s">
        <v>33229</v>
      </c>
      <c r="S5009" t="s">
        <v>72</v>
      </c>
      <c r="T5009" t="s">
        <v>878</v>
      </c>
      <c r="U5009" t="s">
        <v>8240</v>
      </c>
      <c r="V5009" t="s">
        <v>2620</v>
      </c>
      <c r="W5009" t="s">
        <v>881</v>
      </c>
      <c r="X5009" t="s">
        <v>7651</v>
      </c>
      <c r="Y5009" t="str">
        <f>"37-3011"</f>
        <v>37-3011</v>
      </c>
      <c r="Z5009" t="s">
        <v>94</v>
      </c>
      <c r="AA5009">
        <v>561730</v>
      </c>
      <c r="AB5009">
        <v>18</v>
      </c>
      <c r="AC5009">
        <v>15</v>
      </c>
      <c r="AD5009" t="s">
        <v>79</v>
      </c>
      <c r="AE5009" t="s">
        <v>80</v>
      </c>
      <c r="AF5009">
        <v>40</v>
      </c>
      <c r="AG5009" s="4">
        <v>0.29166666666666669</v>
      </c>
      <c r="AH5009" s="4">
        <v>0.64583333333333337</v>
      </c>
      <c r="AI5009" s="5">
        <v>10.65</v>
      </c>
      <c r="AJ5009">
        <v>15.98</v>
      </c>
      <c r="AK5009">
        <v>23.36</v>
      </c>
      <c r="AL5009" t="s">
        <v>81</v>
      </c>
      <c r="AM5009" t="s">
        <v>82</v>
      </c>
      <c r="AO5009" t="s">
        <v>83</v>
      </c>
      <c r="AR5009" t="s">
        <v>82</v>
      </c>
      <c r="AT5009" t="s">
        <v>82</v>
      </c>
      <c r="AW5009" t="s">
        <v>82</v>
      </c>
      <c r="AY5009" t="s">
        <v>33228</v>
      </c>
      <c r="AZ5009" t="s">
        <v>15254</v>
      </c>
      <c r="BA5009" t="s">
        <v>2367</v>
      </c>
      <c r="BB5009">
        <v>29056</v>
      </c>
      <c r="BC5009" t="s">
        <v>79</v>
      </c>
      <c r="BH5009" t="s">
        <v>33230</v>
      </c>
      <c r="BJ5009">
        <v>831569453</v>
      </c>
    </row>
    <row r="5010" spans="1:62" x14ac:dyDescent="0.25">
      <c r="A5010" t="s">
        <v>33322</v>
      </c>
      <c r="B5010" s="2">
        <v>43521</v>
      </c>
      <c r="C5010" t="s">
        <v>63</v>
      </c>
      <c r="D5010" s="3">
        <v>43472.385565011573</v>
      </c>
      <c r="E5010" t="s">
        <v>64</v>
      </c>
      <c r="F5010" s="2">
        <v>43556</v>
      </c>
      <c r="G5010" s="2">
        <v>43814</v>
      </c>
      <c r="H5010" t="s">
        <v>13288</v>
      </c>
      <c r="J5010" t="s">
        <v>13289</v>
      </c>
      <c r="L5010" t="s">
        <v>3004</v>
      </c>
      <c r="M5010" t="s">
        <v>1246</v>
      </c>
      <c r="N5010">
        <v>63017</v>
      </c>
      <c r="O5010" t="s">
        <v>70</v>
      </c>
      <c r="Q5010" t="s">
        <v>13290</v>
      </c>
      <c r="S5010" t="s">
        <v>72</v>
      </c>
      <c r="T5010" t="s">
        <v>12656</v>
      </c>
      <c r="U5010" t="s">
        <v>4263</v>
      </c>
      <c r="V5010" t="s">
        <v>1225</v>
      </c>
      <c r="W5010" t="s">
        <v>105</v>
      </c>
      <c r="X5010" t="s">
        <v>106</v>
      </c>
      <c r="Y5010" t="str">
        <f>"37-3011"</f>
        <v>37-3011</v>
      </c>
      <c r="Z5010" t="s">
        <v>94</v>
      </c>
      <c r="AA5010">
        <v>561730</v>
      </c>
      <c r="AB5010">
        <v>27</v>
      </c>
      <c r="AC5010">
        <v>27</v>
      </c>
      <c r="AD5010" t="s">
        <v>79</v>
      </c>
      <c r="AE5010" t="s">
        <v>80</v>
      </c>
      <c r="AF5010">
        <v>40</v>
      </c>
      <c r="AG5010" s="4">
        <v>0.29166666666666669</v>
      </c>
      <c r="AH5010" s="4">
        <v>0.70833333333333337</v>
      </c>
      <c r="AI5010" s="5">
        <v>14.52</v>
      </c>
      <c r="AJ5010">
        <v>21.78</v>
      </c>
      <c r="AL5010" t="s">
        <v>81</v>
      </c>
      <c r="AM5010" t="s">
        <v>82</v>
      </c>
      <c r="AO5010" t="s">
        <v>83</v>
      </c>
      <c r="AR5010" t="s">
        <v>82</v>
      </c>
      <c r="AT5010" t="s">
        <v>82</v>
      </c>
      <c r="AW5010" t="s">
        <v>82</v>
      </c>
      <c r="AY5010" t="s">
        <v>3004</v>
      </c>
      <c r="AZ5010" t="s">
        <v>1797</v>
      </c>
      <c r="BA5010" t="s">
        <v>1246</v>
      </c>
      <c r="BB5010">
        <v>63017</v>
      </c>
      <c r="BC5010" t="s">
        <v>79</v>
      </c>
      <c r="BH5010" t="s">
        <v>13289</v>
      </c>
      <c r="BJ5010">
        <v>200978988</v>
      </c>
    </row>
    <row r="5011" spans="1:62" x14ac:dyDescent="0.25">
      <c r="A5011" t="s">
        <v>33499</v>
      </c>
      <c r="B5011" s="2">
        <v>43521</v>
      </c>
      <c r="C5011" t="s">
        <v>63</v>
      </c>
      <c r="D5011" s="3">
        <v>43472.388215266204</v>
      </c>
      <c r="E5011" t="s">
        <v>64</v>
      </c>
      <c r="F5011" s="2">
        <v>43556</v>
      </c>
      <c r="G5011" s="2">
        <v>43800</v>
      </c>
      <c r="H5011" t="s">
        <v>33500</v>
      </c>
      <c r="J5011" t="s">
        <v>33501</v>
      </c>
      <c r="K5011" t="s">
        <v>33502</v>
      </c>
      <c r="L5011" t="s">
        <v>33503</v>
      </c>
      <c r="M5011" t="s">
        <v>100</v>
      </c>
      <c r="N5011">
        <v>27804</v>
      </c>
      <c r="O5011" t="s">
        <v>70</v>
      </c>
      <c r="Q5011" t="s">
        <v>33504</v>
      </c>
      <c r="S5011" t="s">
        <v>72</v>
      </c>
      <c r="T5011" t="s">
        <v>5800</v>
      </c>
      <c r="U5011" t="s">
        <v>5801</v>
      </c>
      <c r="V5011" t="s">
        <v>5802</v>
      </c>
      <c r="W5011" t="s">
        <v>100</v>
      </c>
      <c r="X5011" t="s">
        <v>326</v>
      </c>
      <c r="Y5011" t="str">
        <f>"47-2061"</f>
        <v>47-2061</v>
      </c>
      <c r="Z5011" t="s">
        <v>326</v>
      </c>
      <c r="AA5011">
        <v>238990</v>
      </c>
      <c r="AB5011">
        <v>10</v>
      </c>
      <c r="AC5011">
        <v>10</v>
      </c>
      <c r="AD5011" t="s">
        <v>79</v>
      </c>
      <c r="AE5011" t="s">
        <v>95</v>
      </c>
      <c r="AF5011">
        <v>35</v>
      </c>
      <c r="AG5011" s="4">
        <v>0.29166666666666669</v>
      </c>
      <c r="AH5011" s="4">
        <v>0.625</v>
      </c>
      <c r="AI5011" s="5">
        <v>13.5</v>
      </c>
      <c r="AJ5011">
        <v>20.25</v>
      </c>
      <c r="AL5011" t="s">
        <v>81</v>
      </c>
      <c r="AM5011" t="s">
        <v>82</v>
      </c>
      <c r="AO5011" t="s">
        <v>83</v>
      </c>
      <c r="AR5011" t="s">
        <v>82</v>
      </c>
      <c r="AT5011" t="s">
        <v>82</v>
      </c>
      <c r="AW5011" t="s">
        <v>72</v>
      </c>
      <c r="AX5011">
        <v>3</v>
      </c>
      <c r="AY5011" t="s">
        <v>6660</v>
      </c>
      <c r="AZ5011" t="s">
        <v>5551</v>
      </c>
      <c r="BA5011" t="s">
        <v>100</v>
      </c>
      <c r="BB5011">
        <v>28311</v>
      </c>
      <c r="BC5011" t="s">
        <v>79</v>
      </c>
      <c r="BH5011" t="s">
        <v>33505</v>
      </c>
      <c r="BI5011" t="s">
        <v>30405</v>
      </c>
      <c r="BJ5011">
        <v>560512633</v>
      </c>
    </row>
    <row r="5012" spans="1:62" x14ac:dyDescent="0.25">
      <c r="A5012" t="s">
        <v>33885</v>
      </c>
      <c r="B5012" s="2">
        <v>43521</v>
      </c>
      <c r="C5012" t="s">
        <v>63</v>
      </c>
      <c r="D5012" s="3">
        <v>43472.394107604166</v>
      </c>
      <c r="E5012" t="s">
        <v>91</v>
      </c>
      <c r="H5012" t="s">
        <v>11098</v>
      </c>
      <c r="J5012" t="s">
        <v>11099</v>
      </c>
      <c r="L5012" t="s">
        <v>11100</v>
      </c>
      <c r="M5012" t="s">
        <v>8654</v>
      </c>
      <c r="N5012">
        <v>89032</v>
      </c>
      <c r="O5012" t="s">
        <v>70</v>
      </c>
      <c r="Q5012" t="s">
        <v>11101</v>
      </c>
      <c r="S5012" t="s">
        <v>72</v>
      </c>
      <c r="T5012" t="s">
        <v>1855</v>
      </c>
      <c r="U5012" t="s">
        <v>1856</v>
      </c>
      <c r="V5012" t="s">
        <v>863</v>
      </c>
      <c r="W5012" t="s">
        <v>105</v>
      </c>
      <c r="X5012" t="s">
        <v>11102</v>
      </c>
      <c r="Y5012" t="str">
        <f>"47-3014"</f>
        <v>47-3014</v>
      </c>
      <c r="Z5012" t="s">
        <v>1320</v>
      </c>
      <c r="AA5012">
        <v>2361</v>
      </c>
      <c r="AB5012">
        <v>60</v>
      </c>
      <c r="AD5012" t="s">
        <v>79</v>
      </c>
      <c r="AE5012" t="s">
        <v>95</v>
      </c>
      <c r="AF5012">
        <v>40</v>
      </c>
      <c r="AG5012" s="4">
        <v>0.29166666666666669</v>
      </c>
      <c r="AH5012" s="4">
        <v>0.625</v>
      </c>
      <c r="AI5012" s="5">
        <v>15.92</v>
      </c>
      <c r="AJ5012">
        <v>23.88</v>
      </c>
      <c r="AL5012" t="s">
        <v>81</v>
      </c>
      <c r="AM5012" t="s">
        <v>82</v>
      </c>
      <c r="AO5012" t="s">
        <v>83</v>
      </c>
      <c r="AR5012" t="s">
        <v>82</v>
      </c>
      <c r="AT5012" t="s">
        <v>82</v>
      </c>
      <c r="AW5012" t="s">
        <v>82</v>
      </c>
      <c r="AY5012" t="s">
        <v>11100</v>
      </c>
      <c r="AZ5012" t="s">
        <v>2478</v>
      </c>
      <c r="BA5012" t="s">
        <v>8654</v>
      </c>
      <c r="BB5012">
        <v>89032</v>
      </c>
      <c r="BC5012" t="s">
        <v>79</v>
      </c>
      <c r="BH5012" t="s">
        <v>11103</v>
      </c>
      <c r="BJ5012">
        <v>270461334</v>
      </c>
    </row>
    <row r="5013" spans="1:62" x14ac:dyDescent="0.25">
      <c r="A5013" t="s">
        <v>34026</v>
      </c>
      <c r="B5013" s="2">
        <v>43521</v>
      </c>
      <c r="C5013" t="s">
        <v>63</v>
      </c>
      <c r="D5013" s="3">
        <v>43472.382044108796</v>
      </c>
      <c r="E5013" t="s">
        <v>64</v>
      </c>
      <c r="F5013" s="2">
        <v>43556</v>
      </c>
      <c r="G5013" s="2">
        <v>43819</v>
      </c>
      <c r="H5013" t="s">
        <v>34027</v>
      </c>
      <c r="I5013" t="s">
        <v>67</v>
      </c>
      <c r="J5013" t="s">
        <v>34028</v>
      </c>
      <c r="K5013" t="s">
        <v>67</v>
      </c>
      <c r="L5013" t="s">
        <v>6524</v>
      </c>
      <c r="M5013" t="s">
        <v>714</v>
      </c>
      <c r="N5013">
        <v>70544</v>
      </c>
      <c r="O5013" t="s">
        <v>70</v>
      </c>
      <c r="P5013" t="s">
        <v>67</v>
      </c>
      <c r="Q5013" t="s">
        <v>34029</v>
      </c>
      <c r="S5013" t="s">
        <v>72</v>
      </c>
      <c r="T5013" t="s">
        <v>34030</v>
      </c>
      <c r="U5013" t="s">
        <v>33698</v>
      </c>
      <c r="V5013" t="s">
        <v>33699</v>
      </c>
      <c r="W5013" t="s">
        <v>3224</v>
      </c>
      <c r="X5013" t="s">
        <v>106</v>
      </c>
      <c r="Y5013" t="str">
        <f>"37-3011"</f>
        <v>37-3011</v>
      </c>
      <c r="Z5013" t="s">
        <v>94</v>
      </c>
      <c r="AA5013">
        <v>56173</v>
      </c>
      <c r="AB5013">
        <v>18</v>
      </c>
      <c r="AC5013">
        <v>18</v>
      </c>
      <c r="AD5013" t="s">
        <v>79</v>
      </c>
      <c r="AE5013" t="s">
        <v>80</v>
      </c>
      <c r="AF5013">
        <v>40</v>
      </c>
      <c r="AG5013" s="4">
        <v>0.27083333333333331</v>
      </c>
      <c r="AH5013" s="4">
        <v>0.64583333333333337</v>
      </c>
      <c r="AI5013" s="5">
        <v>11.38</v>
      </c>
      <c r="AJ5013">
        <v>17.09</v>
      </c>
      <c r="AK5013">
        <v>17.09</v>
      </c>
      <c r="AL5013" t="s">
        <v>81</v>
      </c>
      <c r="AM5013" t="s">
        <v>82</v>
      </c>
      <c r="AO5013" t="s">
        <v>83</v>
      </c>
      <c r="AP5013" t="s">
        <v>67</v>
      </c>
      <c r="AQ5013" t="s">
        <v>67</v>
      </c>
      <c r="AR5013" t="s">
        <v>82</v>
      </c>
      <c r="AT5013" t="s">
        <v>82</v>
      </c>
      <c r="AW5013" t="s">
        <v>72</v>
      </c>
      <c r="AX5013">
        <v>1</v>
      </c>
      <c r="AY5013" t="s">
        <v>6524</v>
      </c>
      <c r="AZ5013" t="s">
        <v>20879</v>
      </c>
      <c r="BA5013" t="s">
        <v>714</v>
      </c>
      <c r="BB5013">
        <v>70544</v>
      </c>
      <c r="BC5013" t="s">
        <v>79</v>
      </c>
      <c r="BH5013" t="s">
        <v>34028</v>
      </c>
      <c r="BI5013" t="s">
        <v>67</v>
      </c>
      <c r="BJ5013">
        <v>320009273</v>
      </c>
    </row>
    <row r="5014" spans="1:62" x14ac:dyDescent="0.25">
      <c r="A5014" t="s">
        <v>34072</v>
      </c>
      <c r="B5014" s="2">
        <v>43521</v>
      </c>
      <c r="C5014" t="s">
        <v>63</v>
      </c>
      <c r="D5014" s="3">
        <v>43472.385393495373</v>
      </c>
      <c r="E5014" t="s">
        <v>64</v>
      </c>
      <c r="F5014" s="2">
        <v>43556</v>
      </c>
      <c r="G5014" s="2">
        <v>43799</v>
      </c>
      <c r="H5014" t="s">
        <v>33990</v>
      </c>
      <c r="I5014" t="s">
        <v>33991</v>
      </c>
      <c r="J5014" t="s">
        <v>33992</v>
      </c>
      <c r="K5014" t="s">
        <v>34073</v>
      </c>
      <c r="L5014" t="s">
        <v>33994</v>
      </c>
      <c r="M5014" t="s">
        <v>166</v>
      </c>
      <c r="N5014">
        <v>84532</v>
      </c>
      <c r="O5014" t="s">
        <v>70</v>
      </c>
      <c r="Q5014" t="s">
        <v>33995</v>
      </c>
      <c r="S5014" t="s">
        <v>72</v>
      </c>
      <c r="T5014" t="s">
        <v>34074</v>
      </c>
      <c r="U5014" t="s">
        <v>34075</v>
      </c>
      <c r="V5014" t="s">
        <v>34076</v>
      </c>
      <c r="W5014" t="s">
        <v>323</v>
      </c>
      <c r="X5014" t="s">
        <v>34077</v>
      </c>
      <c r="Y5014" t="str">
        <f>"43-4081"</f>
        <v>43-4081</v>
      </c>
      <c r="Z5014" t="s">
        <v>1983</v>
      </c>
      <c r="AA5014">
        <v>721110</v>
      </c>
      <c r="AB5014">
        <v>4</v>
      </c>
      <c r="AC5014">
        <v>4</v>
      </c>
      <c r="AD5014" t="s">
        <v>79</v>
      </c>
      <c r="AE5014" t="s">
        <v>95</v>
      </c>
      <c r="AF5014">
        <v>35</v>
      </c>
      <c r="AG5014" s="4">
        <v>0.25</v>
      </c>
      <c r="AH5014" s="4">
        <v>0.60416666666666663</v>
      </c>
      <c r="AI5014" s="5">
        <v>10.36</v>
      </c>
      <c r="AJ5014">
        <v>15.54</v>
      </c>
      <c r="AK5014">
        <v>15.54</v>
      </c>
      <c r="AL5014" t="s">
        <v>81</v>
      </c>
      <c r="AM5014" t="s">
        <v>82</v>
      </c>
      <c r="AO5014" t="s">
        <v>83</v>
      </c>
      <c r="AR5014" t="s">
        <v>82</v>
      </c>
      <c r="AT5014" t="s">
        <v>82</v>
      </c>
      <c r="AW5014" t="s">
        <v>72</v>
      </c>
      <c r="AX5014">
        <v>3</v>
      </c>
      <c r="AY5014" t="s">
        <v>33994</v>
      </c>
      <c r="AZ5014" t="s">
        <v>33996</v>
      </c>
      <c r="BA5014" t="s">
        <v>166</v>
      </c>
      <c r="BB5014">
        <v>84532</v>
      </c>
      <c r="BC5014" t="s">
        <v>87</v>
      </c>
      <c r="BH5014" t="s">
        <v>33993</v>
      </c>
      <c r="BJ5014">
        <v>261935651</v>
      </c>
    </row>
    <row r="5015" spans="1:62" x14ac:dyDescent="0.25">
      <c r="A5015" t="s">
        <v>34078</v>
      </c>
      <c r="B5015" s="2">
        <v>43521</v>
      </c>
      <c r="C5015" t="s">
        <v>63</v>
      </c>
      <c r="D5015" s="3">
        <v>43472.384705520832</v>
      </c>
      <c r="E5015" t="s">
        <v>64</v>
      </c>
      <c r="F5015" s="2">
        <v>43556</v>
      </c>
      <c r="G5015" s="2">
        <v>43799</v>
      </c>
      <c r="H5015" t="s">
        <v>33990</v>
      </c>
      <c r="I5015" t="s">
        <v>33991</v>
      </c>
      <c r="J5015" t="s">
        <v>33992</v>
      </c>
      <c r="K5015" t="s">
        <v>34079</v>
      </c>
      <c r="L5015" t="s">
        <v>33994</v>
      </c>
      <c r="M5015" t="s">
        <v>166</v>
      </c>
      <c r="N5015">
        <v>84532</v>
      </c>
      <c r="O5015" t="s">
        <v>70</v>
      </c>
      <c r="Q5015" t="s">
        <v>33995</v>
      </c>
      <c r="S5015" t="s">
        <v>72</v>
      </c>
      <c r="T5015" t="s">
        <v>34074</v>
      </c>
      <c r="U5015" t="s">
        <v>34075</v>
      </c>
      <c r="V5015" t="s">
        <v>34076</v>
      </c>
      <c r="W5015" t="s">
        <v>323</v>
      </c>
      <c r="X5015" t="s">
        <v>379</v>
      </c>
      <c r="Y5015" t="str">
        <f>"37-2012"</f>
        <v>37-2012</v>
      </c>
      <c r="Z5015" t="s">
        <v>373</v>
      </c>
      <c r="AA5015">
        <v>721110</v>
      </c>
      <c r="AB5015">
        <v>8</v>
      </c>
      <c r="AC5015">
        <v>8</v>
      </c>
      <c r="AD5015" t="s">
        <v>79</v>
      </c>
      <c r="AE5015" t="s">
        <v>95</v>
      </c>
      <c r="AF5015">
        <v>40</v>
      </c>
      <c r="AG5015" s="4">
        <v>0.25</v>
      </c>
      <c r="AH5015" s="4">
        <v>0.60416666666666663</v>
      </c>
      <c r="AI5015" s="5">
        <v>11.16</v>
      </c>
      <c r="AJ5015">
        <v>16.739999999999998</v>
      </c>
      <c r="AK5015">
        <v>16.739999999999998</v>
      </c>
      <c r="AL5015" t="s">
        <v>81</v>
      </c>
      <c r="AM5015" t="s">
        <v>82</v>
      </c>
      <c r="AO5015" t="s">
        <v>83</v>
      </c>
      <c r="AR5015" t="s">
        <v>82</v>
      </c>
      <c r="AT5015" t="s">
        <v>82</v>
      </c>
      <c r="AW5015" t="s">
        <v>72</v>
      </c>
      <c r="AX5015">
        <v>3</v>
      </c>
      <c r="AY5015" t="s">
        <v>33994</v>
      </c>
      <c r="AZ5015" t="s">
        <v>33996</v>
      </c>
      <c r="BA5015" t="s">
        <v>166</v>
      </c>
      <c r="BB5015">
        <v>84532</v>
      </c>
      <c r="BC5015" t="s">
        <v>87</v>
      </c>
      <c r="BH5015" t="s">
        <v>33993</v>
      </c>
      <c r="BJ5015">
        <v>261935651</v>
      </c>
    </row>
    <row r="5016" spans="1:62" x14ac:dyDescent="0.25">
      <c r="A5016" t="s">
        <v>34093</v>
      </c>
      <c r="B5016" s="2">
        <v>43521</v>
      </c>
      <c r="C5016" t="s">
        <v>63</v>
      </c>
      <c r="D5016" s="3">
        <v>43472.425147175927</v>
      </c>
      <c r="E5016" t="s">
        <v>91</v>
      </c>
      <c r="H5016" t="s">
        <v>25663</v>
      </c>
      <c r="I5016" t="s">
        <v>67</v>
      </c>
      <c r="J5016" t="s">
        <v>25664</v>
      </c>
      <c r="K5016" t="s">
        <v>25665</v>
      </c>
      <c r="L5016" t="s">
        <v>7332</v>
      </c>
      <c r="M5016" t="s">
        <v>86</v>
      </c>
      <c r="N5016" t="s">
        <v>25666</v>
      </c>
      <c r="O5016" t="s">
        <v>70</v>
      </c>
      <c r="P5016" t="s">
        <v>67</v>
      </c>
      <c r="Q5016" t="s">
        <v>25667</v>
      </c>
      <c r="S5016" t="s">
        <v>72</v>
      </c>
      <c r="T5016" t="s">
        <v>5156</v>
      </c>
      <c r="U5016" t="s">
        <v>5157</v>
      </c>
      <c r="V5016" t="s">
        <v>5158</v>
      </c>
      <c r="W5016" t="s">
        <v>105</v>
      </c>
      <c r="X5016" t="s">
        <v>677</v>
      </c>
      <c r="Y5016" t="str">
        <f>"39-3091"</f>
        <v>39-3091</v>
      </c>
      <c r="Z5016" t="s">
        <v>677</v>
      </c>
      <c r="AA5016">
        <v>711190</v>
      </c>
      <c r="AB5016">
        <v>55</v>
      </c>
      <c r="AD5016" t="s">
        <v>79</v>
      </c>
      <c r="AE5016" t="s">
        <v>80</v>
      </c>
      <c r="AF5016">
        <v>40</v>
      </c>
      <c r="AG5016" s="4">
        <v>0.54166666666666663</v>
      </c>
      <c r="AH5016" s="4">
        <v>0.91666666666666663</v>
      </c>
      <c r="AI5016" s="5">
        <v>395.6</v>
      </c>
      <c r="AJ5016">
        <v>0</v>
      </c>
      <c r="AK5016">
        <v>0</v>
      </c>
      <c r="AL5016" t="s">
        <v>81</v>
      </c>
      <c r="AM5016" t="s">
        <v>82</v>
      </c>
      <c r="AO5016" t="s">
        <v>83</v>
      </c>
      <c r="AR5016" t="s">
        <v>82</v>
      </c>
      <c r="AT5016" t="s">
        <v>82</v>
      </c>
      <c r="AW5016" t="s">
        <v>82</v>
      </c>
      <c r="AY5016" t="s">
        <v>25668</v>
      </c>
      <c r="AZ5016" t="s">
        <v>25669</v>
      </c>
      <c r="BA5016" t="s">
        <v>298</v>
      </c>
      <c r="BB5016">
        <v>4086</v>
      </c>
      <c r="BC5016" t="s">
        <v>79</v>
      </c>
      <c r="BH5016" t="s">
        <v>25670</v>
      </c>
      <c r="BI5016" t="s">
        <v>67</v>
      </c>
      <c r="BJ5016">
        <v>10446733</v>
      </c>
    </row>
    <row r="5017" spans="1:62" x14ac:dyDescent="0.25">
      <c r="A5017" t="s">
        <v>34104</v>
      </c>
      <c r="B5017" s="2">
        <v>43521</v>
      </c>
      <c r="C5017" t="s">
        <v>63</v>
      </c>
      <c r="D5017" s="3">
        <v>43472.388545624999</v>
      </c>
      <c r="E5017" t="s">
        <v>64</v>
      </c>
      <c r="F5017" s="2">
        <v>43556</v>
      </c>
      <c r="G5017" s="2">
        <v>43784</v>
      </c>
      <c r="H5017" t="s">
        <v>34105</v>
      </c>
      <c r="J5017" t="s">
        <v>34106</v>
      </c>
      <c r="L5017" t="s">
        <v>14398</v>
      </c>
      <c r="M5017" t="s">
        <v>105</v>
      </c>
      <c r="N5017">
        <v>75115</v>
      </c>
      <c r="O5017" t="s">
        <v>70</v>
      </c>
      <c r="Q5017" t="s">
        <v>34107</v>
      </c>
      <c r="S5017" t="s">
        <v>72</v>
      </c>
      <c r="T5017" t="s">
        <v>6264</v>
      </c>
      <c r="U5017" t="s">
        <v>10931</v>
      </c>
      <c r="V5017" t="s">
        <v>104</v>
      </c>
      <c r="W5017" t="s">
        <v>105</v>
      </c>
      <c r="X5017" t="s">
        <v>106</v>
      </c>
      <c r="Y5017" t="str">
        <f>"37-3011"</f>
        <v>37-3011</v>
      </c>
      <c r="Z5017" t="s">
        <v>94</v>
      </c>
      <c r="AA5017">
        <v>561730</v>
      </c>
      <c r="AB5017">
        <v>4</v>
      </c>
      <c r="AC5017">
        <v>4</v>
      </c>
      <c r="AD5017" t="s">
        <v>79</v>
      </c>
      <c r="AE5017" t="s">
        <v>95</v>
      </c>
      <c r="AF5017">
        <v>40</v>
      </c>
      <c r="AG5017" s="4">
        <v>0.29166666666666669</v>
      </c>
      <c r="AH5017" s="4">
        <v>0.66666666666666663</v>
      </c>
      <c r="AI5017" s="5">
        <v>13.94</v>
      </c>
      <c r="AJ5017">
        <v>20.91</v>
      </c>
      <c r="AL5017" t="s">
        <v>81</v>
      </c>
      <c r="AM5017" t="s">
        <v>82</v>
      </c>
      <c r="AO5017" t="s">
        <v>83</v>
      </c>
      <c r="AR5017" t="s">
        <v>82</v>
      </c>
      <c r="AT5017" t="s">
        <v>82</v>
      </c>
      <c r="AW5017" t="s">
        <v>82</v>
      </c>
      <c r="AY5017" t="s">
        <v>1225</v>
      </c>
      <c r="AZ5017" t="s">
        <v>1225</v>
      </c>
      <c r="BA5017" t="s">
        <v>105</v>
      </c>
      <c r="BB5017">
        <v>75212</v>
      </c>
      <c r="BC5017" t="s">
        <v>79</v>
      </c>
      <c r="BH5017" t="s">
        <v>34108</v>
      </c>
      <c r="BJ5017">
        <v>814012390</v>
      </c>
    </row>
    <row r="5018" spans="1:62" x14ac:dyDescent="0.25">
      <c r="A5018" t="s">
        <v>34109</v>
      </c>
      <c r="B5018" s="2">
        <v>43521</v>
      </c>
      <c r="C5018" t="s">
        <v>63</v>
      </c>
      <c r="D5018" s="3">
        <v>43472.382229583331</v>
      </c>
      <c r="E5018" t="s">
        <v>64</v>
      </c>
      <c r="F5018" s="2">
        <v>43556</v>
      </c>
      <c r="G5018" s="2">
        <v>43830</v>
      </c>
      <c r="H5018" t="s">
        <v>34110</v>
      </c>
      <c r="J5018" t="s">
        <v>34111</v>
      </c>
      <c r="L5018" t="s">
        <v>68</v>
      </c>
      <c r="M5018" t="s">
        <v>76</v>
      </c>
      <c r="N5018">
        <v>73051</v>
      </c>
      <c r="O5018" t="s">
        <v>70</v>
      </c>
      <c r="Q5018" t="s">
        <v>34112</v>
      </c>
      <c r="S5018" t="s">
        <v>72</v>
      </c>
      <c r="T5018" t="s">
        <v>73</v>
      </c>
      <c r="U5018" t="s">
        <v>74</v>
      </c>
      <c r="V5018" t="s">
        <v>75</v>
      </c>
      <c r="W5018" t="s">
        <v>76</v>
      </c>
      <c r="X5018" t="s">
        <v>34113</v>
      </c>
      <c r="Y5018" t="str">
        <f>"39-2021"</f>
        <v>39-2021</v>
      </c>
      <c r="Z5018" t="s">
        <v>78</v>
      </c>
      <c r="AA5018">
        <v>711212</v>
      </c>
      <c r="AB5018">
        <v>2</v>
      </c>
      <c r="AC5018">
        <v>2</v>
      </c>
      <c r="AD5018" t="s">
        <v>79</v>
      </c>
      <c r="AE5018" t="s">
        <v>80</v>
      </c>
      <c r="AF5018">
        <v>40</v>
      </c>
      <c r="AG5018" s="4">
        <v>0.20833333333333334</v>
      </c>
      <c r="AH5018" s="4">
        <v>0.70833333333333337</v>
      </c>
      <c r="AI5018" s="5">
        <v>11.85</v>
      </c>
      <c r="AJ5018">
        <v>17.78</v>
      </c>
      <c r="AK5018">
        <v>17.78</v>
      </c>
      <c r="AL5018" t="s">
        <v>81</v>
      </c>
      <c r="AM5018" t="s">
        <v>82</v>
      </c>
      <c r="AO5018" t="s">
        <v>83</v>
      </c>
      <c r="AR5018" t="s">
        <v>82</v>
      </c>
      <c r="AT5018" t="s">
        <v>82</v>
      </c>
      <c r="AW5018" t="s">
        <v>72</v>
      </c>
      <c r="AX5018">
        <v>1</v>
      </c>
      <c r="AY5018" t="s">
        <v>2600</v>
      </c>
      <c r="AZ5018" t="s">
        <v>2074</v>
      </c>
      <c r="BA5018" t="s">
        <v>192</v>
      </c>
      <c r="BB5018">
        <v>55379</v>
      </c>
      <c r="BC5018" t="s">
        <v>87</v>
      </c>
      <c r="BH5018" t="s">
        <v>2601</v>
      </c>
      <c r="BI5018" t="s">
        <v>2602</v>
      </c>
      <c r="BJ5018">
        <v>261929310</v>
      </c>
    </row>
    <row r="5019" spans="1:62" x14ac:dyDescent="0.25">
      <c r="A5019" t="s">
        <v>34143</v>
      </c>
      <c r="B5019" s="2">
        <v>43521</v>
      </c>
      <c r="C5019" t="s">
        <v>63</v>
      </c>
      <c r="D5019" s="3">
        <v>43472.424493993058</v>
      </c>
      <c r="E5019" t="s">
        <v>91</v>
      </c>
      <c r="H5019" t="s">
        <v>12609</v>
      </c>
      <c r="I5019" t="s">
        <v>67</v>
      </c>
      <c r="J5019" t="s">
        <v>12610</v>
      </c>
      <c r="K5019" t="s">
        <v>12611</v>
      </c>
      <c r="L5019" t="s">
        <v>2683</v>
      </c>
      <c r="M5019" t="s">
        <v>105</v>
      </c>
      <c r="N5019" t="s">
        <v>12612</v>
      </c>
      <c r="O5019" t="s">
        <v>70</v>
      </c>
      <c r="P5019" t="s">
        <v>67</v>
      </c>
      <c r="Q5019" t="s">
        <v>12613</v>
      </c>
      <c r="S5019" t="s">
        <v>72</v>
      </c>
      <c r="T5019" t="s">
        <v>5156</v>
      </c>
      <c r="U5019" t="s">
        <v>5157</v>
      </c>
      <c r="V5019" t="s">
        <v>5158</v>
      </c>
      <c r="W5019" t="s">
        <v>105</v>
      </c>
      <c r="X5019" t="s">
        <v>5159</v>
      </c>
      <c r="Y5019" t="str">
        <f>"39-3091"</f>
        <v>39-3091</v>
      </c>
      <c r="Z5019" t="s">
        <v>677</v>
      </c>
      <c r="AA5019">
        <v>713990</v>
      </c>
      <c r="AB5019">
        <v>20</v>
      </c>
      <c r="AD5019" t="s">
        <v>79</v>
      </c>
      <c r="AE5019" t="s">
        <v>80</v>
      </c>
      <c r="AF5019">
        <v>40</v>
      </c>
      <c r="AG5019" s="4">
        <v>0.54166666666666663</v>
      </c>
      <c r="AH5019" s="4">
        <v>0.91666666666666663</v>
      </c>
      <c r="AI5019" s="5">
        <v>362.8</v>
      </c>
      <c r="AL5019" t="s">
        <v>81</v>
      </c>
      <c r="AM5019" t="s">
        <v>82</v>
      </c>
      <c r="AO5019" t="s">
        <v>83</v>
      </c>
      <c r="AR5019" t="s">
        <v>82</v>
      </c>
      <c r="AT5019" t="s">
        <v>82</v>
      </c>
      <c r="AW5019" t="s">
        <v>82</v>
      </c>
      <c r="AY5019" t="s">
        <v>1789</v>
      </c>
      <c r="AZ5019" t="s">
        <v>1792</v>
      </c>
      <c r="BA5019" t="s">
        <v>105</v>
      </c>
      <c r="BB5019">
        <v>78132</v>
      </c>
      <c r="BC5019" t="s">
        <v>79</v>
      </c>
      <c r="BH5019" t="s">
        <v>2685</v>
      </c>
      <c r="BJ5019">
        <v>721293214</v>
      </c>
    </row>
    <row r="5020" spans="1:62" x14ac:dyDescent="0.25">
      <c r="A5020" t="s">
        <v>34153</v>
      </c>
      <c r="B5020" s="2">
        <v>43521</v>
      </c>
      <c r="C5020" t="s">
        <v>63</v>
      </c>
      <c r="D5020" s="3">
        <v>43472.388934270835</v>
      </c>
      <c r="E5020" t="s">
        <v>117</v>
      </c>
      <c r="H5020" t="s">
        <v>21308</v>
      </c>
      <c r="J5020" t="s">
        <v>21309</v>
      </c>
      <c r="L5020" t="s">
        <v>21310</v>
      </c>
      <c r="M5020" t="s">
        <v>5849</v>
      </c>
      <c r="N5020">
        <v>88011</v>
      </c>
      <c r="O5020" t="s">
        <v>70</v>
      </c>
      <c r="Q5020" t="s">
        <v>21311</v>
      </c>
      <c r="S5020" t="s">
        <v>72</v>
      </c>
      <c r="T5020" t="s">
        <v>6561</v>
      </c>
      <c r="U5020" t="s">
        <v>6562</v>
      </c>
      <c r="V5020" t="s">
        <v>6563</v>
      </c>
      <c r="W5020" t="s">
        <v>76</v>
      </c>
      <c r="X5020" t="s">
        <v>21312</v>
      </c>
      <c r="Y5020" t="str">
        <f>"51-9199"</f>
        <v>51-9199</v>
      </c>
      <c r="Z5020" t="s">
        <v>1814</v>
      </c>
      <c r="AA5020">
        <v>423930</v>
      </c>
      <c r="AB5020">
        <v>10</v>
      </c>
      <c r="AD5020" t="s">
        <v>79</v>
      </c>
      <c r="AE5020" t="s">
        <v>95</v>
      </c>
      <c r="AF5020">
        <v>40</v>
      </c>
      <c r="AG5020" s="4">
        <v>0.29166666666666669</v>
      </c>
      <c r="AH5020" s="4">
        <v>0.66666666666666663</v>
      </c>
      <c r="AI5020" s="5">
        <v>13.82</v>
      </c>
      <c r="AJ5020">
        <v>20.75</v>
      </c>
      <c r="AK5020">
        <v>20.75</v>
      </c>
      <c r="AL5020" t="s">
        <v>81</v>
      </c>
      <c r="AM5020" t="s">
        <v>82</v>
      </c>
      <c r="AO5020" t="s">
        <v>83</v>
      </c>
      <c r="AR5020" t="s">
        <v>82</v>
      </c>
      <c r="AT5020" t="s">
        <v>82</v>
      </c>
      <c r="AW5020" t="s">
        <v>82</v>
      </c>
      <c r="AY5020" t="s">
        <v>21310</v>
      </c>
      <c r="AZ5020" t="s">
        <v>21313</v>
      </c>
      <c r="BA5020" t="s">
        <v>5849</v>
      </c>
      <c r="BB5020">
        <v>88011</v>
      </c>
      <c r="BC5020" t="s">
        <v>79</v>
      </c>
      <c r="BH5020" t="s">
        <v>21309</v>
      </c>
      <c r="BJ5020">
        <v>261116863</v>
      </c>
    </row>
    <row r="5021" spans="1:62" x14ac:dyDescent="0.25">
      <c r="A5021" t="s">
        <v>34242</v>
      </c>
      <c r="B5021" s="2">
        <v>43521</v>
      </c>
      <c r="C5021" t="s">
        <v>63</v>
      </c>
      <c r="D5021" s="3">
        <v>43472.420838194441</v>
      </c>
      <c r="E5021" t="s">
        <v>91</v>
      </c>
      <c r="H5021" t="s">
        <v>12398</v>
      </c>
      <c r="I5021" t="s">
        <v>67</v>
      </c>
      <c r="J5021" t="s">
        <v>12399</v>
      </c>
      <c r="K5021" t="s">
        <v>67</v>
      </c>
      <c r="L5021" t="s">
        <v>12400</v>
      </c>
      <c r="M5021" t="s">
        <v>323</v>
      </c>
      <c r="N5021" t="s">
        <v>12401</v>
      </c>
      <c r="O5021" t="s">
        <v>70</v>
      </c>
      <c r="P5021" t="s">
        <v>67</v>
      </c>
      <c r="Q5021" t="s">
        <v>12402</v>
      </c>
      <c r="S5021" t="s">
        <v>72</v>
      </c>
      <c r="T5021" t="s">
        <v>5156</v>
      </c>
      <c r="U5021" t="s">
        <v>5157</v>
      </c>
      <c r="V5021" t="s">
        <v>5158</v>
      </c>
      <c r="W5021" t="s">
        <v>105</v>
      </c>
      <c r="X5021" t="s">
        <v>5873</v>
      </c>
      <c r="Y5021" t="str">
        <f>"35-3022"</f>
        <v>35-3022</v>
      </c>
      <c r="Z5021" t="s">
        <v>280</v>
      </c>
      <c r="AA5021">
        <v>713990</v>
      </c>
      <c r="AB5021">
        <v>10</v>
      </c>
      <c r="AD5021" t="s">
        <v>79</v>
      </c>
      <c r="AE5021" t="s">
        <v>80</v>
      </c>
      <c r="AF5021">
        <v>40</v>
      </c>
      <c r="AG5021" s="4">
        <v>0.54166666666666663</v>
      </c>
      <c r="AH5021" s="4">
        <v>0.91666666666666663</v>
      </c>
      <c r="AI5021" s="5">
        <v>11.96</v>
      </c>
      <c r="AL5021" t="s">
        <v>81</v>
      </c>
      <c r="AM5021" t="s">
        <v>82</v>
      </c>
      <c r="AO5021" t="s">
        <v>83</v>
      </c>
      <c r="AR5021" t="s">
        <v>82</v>
      </c>
      <c r="AT5021" t="s">
        <v>82</v>
      </c>
      <c r="AW5021" t="s">
        <v>82</v>
      </c>
      <c r="AY5021" t="s">
        <v>12403</v>
      </c>
      <c r="AZ5021" t="s">
        <v>12404</v>
      </c>
      <c r="BA5021" t="s">
        <v>323</v>
      </c>
      <c r="BB5021">
        <v>93307</v>
      </c>
      <c r="BC5021" t="s">
        <v>79</v>
      </c>
      <c r="BH5021" t="s">
        <v>12405</v>
      </c>
      <c r="BJ5021">
        <v>200986378</v>
      </c>
    </row>
    <row r="5022" spans="1:62" x14ac:dyDescent="0.25">
      <c r="A5022" t="s">
        <v>34293</v>
      </c>
      <c r="B5022" s="2">
        <v>43521</v>
      </c>
      <c r="C5022" t="s">
        <v>63</v>
      </c>
      <c r="D5022" s="3">
        <v>43472.424182916664</v>
      </c>
      <c r="E5022" t="s">
        <v>91</v>
      </c>
      <c r="H5022" t="s">
        <v>13027</v>
      </c>
      <c r="J5022" t="s">
        <v>13028</v>
      </c>
      <c r="K5022" t="s">
        <v>13029</v>
      </c>
      <c r="L5022" t="s">
        <v>9705</v>
      </c>
      <c r="M5022" t="s">
        <v>844</v>
      </c>
      <c r="N5022">
        <v>62208</v>
      </c>
      <c r="O5022" t="s">
        <v>70</v>
      </c>
      <c r="Q5022" t="s">
        <v>13030</v>
      </c>
      <c r="S5022" t="s">
        <v>72</v>
      </c>
      <c r="T5022" t="s">
        <v>5156</v>
      </c>
      <c r="U5022" t="s">
        <v>5157</v>
      </c>
      <c r="V5022" t="s">
        <v>5158</v>
      </c>
      <c r="W5022" t="s">
        <v>105</v>
      </c>
      <c r="X5022" t="s">
        <v>5159</v>
      </c>
      <c r="Y5022" t="str">
        <f>"39-3091"</f>
        <v>39-3091</v>
      </c>
      <c r="Z5022" t="s">
        <v>677</v>
      </c>
      <c r="AA5022">
        <v>713990</v>
      </c>
      <c r="AB5022">
        <v>20</v>
      </c>
      <c r="AD5022" t="s">
        <v>79</v>
      </c>
      <c r="AE5022" t="s">
        <v>80</v>
      </c>
      <c r="AF5022">
        <v>40</v>
      </c>
      <c r="AG5022" s="4">
        <v>0.54166666666666663</v>
      </c>
      <c r="AH5022" s="4">
        <v>0.91666666666666663</v>
      </c>
      <c r="AI5022" s="6">
        <v>344</v>
      </c>
      <c r="AL5022" t="s">
        <v>81</v>
      </c>
      <c r="AM5022" t="s">
        <v>82</v>
      </c>
      <c r="AO5022" t="s">
        <v>83</v>
      </c>
      <c r="AR5022" t="s">
        <v>82</v>
      </c>
      <c r="AT5022" t="s">
        <v>82</v>
      </c>
      <c r="AW5022" t="s">
        <v>82</v>
      </c>
      <c r="AY5022" t="s">
        <v>9791</v>
      </c>
      <c r="AZ5022" t="s">
        <v>9792</v>
      </c>
      <c r="BA5022" t="s">
        <v>844</v>
      </c>
      <c r="BB5022">
        <v>62232</v>
      </c>
      <c r="BC5022" t="s">
        <v>79</v>
      </c>
      <c r="BH5022" t="s">
        <v>9793</v>
      </c>
      <c r="BJ5022">
        <v>650903035</v>
      </c>
    </row>
    <row r="5023" spans="1:62" x14ac:dyDescent="0.25">
      <c r="A5023" t="s">
        <v>34340</v>
      </c>
      <c r="B5023" s="2">
        <v>43521</v>
      </c>
      <c r="C5023" t="s">
        <v>63</v>
      </c>
      <c r="D5023" s="3">
        <v>43472.426374224538</v>
      </c>
      <c r="E5023" t="s">
        <v>91</v>
      </c>
      <c r="H5023" t="s">
        <v>25836</v>
      </c>
      <c r="I5023" t="s">
        <v>67</v>
      </c>
      <c r="J5023" t="s">
        <v>25837</v>
      </c>
      <c r="K5023" t="s">
        <v>25838</v>
      </c>
      <c r="L5023" t="s">
        <v>25839</v>
      </c>
      <c r="M5023" t="s">
        <v>1246</v>
      </c>
      <c r="N5023" t="s">
        <v>25840</v>
      </c>
      <c r="O5023" t="s">
        <v>70</v>
      </c>
      <c r="P5023" t="s">
        <v>67</v>
      </c>
      <c r="Q5023" t="s">
        <v>25841</v>
      </c>
      <c r="S5023" t="s">
        <v>72</v>
      </c>
      <c r="T5023" t="s">
        <v>5156</v>
      </c>
      <c r="U5023" t="s">
        <v>5157</v>
      </c>
      <c r="V5023" t="s">
        <v>5158</v>
      </c>
      <c r="W5023" t="s">
        <v>105</v>
      </c>
      <c r="X5023" t="s">
        <v>677</v>
      </c>
      <c r="Y5023" t="str">
        <f>"39-3091"</f>
        <v>39-3091</v>
      </c>
      <c r="Z5023" t="s">
        <v>677</v>
      </c>
      <c r="AA5023">
        <v>713990</v>
      </c>
      <c r="AB5023">
        <v>14</v>
      </c>
      <c r="AD5023" t="s">
        <v>79</v>
      </c>
      <c r="AE5023" t="s">
        <v>80</v>
      </c>
      <c r="AF5023">
        <v>40</v>
      </c>
      <c r="AG5023" s="4">
        <v>0.54166666666666663</v>
      </c>
      <c r="AH5023" s="4">
        <v>0.91666666666666663</v>
      </c>
      <c r="AI5023" s="5">
        <v>358.8</v>
      </c>
      <c r="AJ5023">
        <v>0</v>
      </c>
      <c r="AK5023">
        <v>0</v>
      </c>
      <c r="AL5023" t="s">
        <v>81</v>
      </c>
      <c r="AM5023" t="s">
        <v>82</v>
      </c>
      <c r="AO5023" t="s">
        <v>83</v>
      </c>
      <c r="AR5023" t="s">
        <v>82</v>
      </c>
      <c r="AT5023" t="s">
        <v>82</v>
      </c>
      <c r="AW5023" t="s">
        <v>82</v>
      </c>
      <c r="AY5023" t="s">
        <v>3743</v>
      </c>
      <c r="AZ5023" t="s">
        <v>25842</v>
      </c>
      <c r="BA5023" t="s">
        <v>1246</v>
      </c>
      <c r="BB5023">
        <v>63834</v>
      </c>
      <c r="BC5023" t="s">
        <v>79</v>
      </c>
      <c r="BH5023" t="s">
        <v>25843</v>
      </c>
      <c r="BI5023" t="s">
        <v>67</v>
      </c>
      <c r="BJ5023">
        <v>431829603</v>
      </c>
    </row>
    <row r="5024" spans="1:62" x14ac:dyDescent="0.25">
      <c r="A5024" t="s">
        <v>34373</v>
      </c>
      <c r="B5024" s="2">
        <v>43521</v>
      </c>
      <c r="C5024" t="s">
        <v>63</v>
      </c>
      <c r="D5024" s="3">
        <v>43472.385690532406</v>
      </c>
      <c r="E5024" t="s">
        <v>64</v>
      </c>
      <c r="F5024" s="2">
        <v>43556</v>
      </c>
      <c r="G5024" s="2">
        <v>43799</v>
      </c>
      <c r="H5024" t="s">
        <v>33990</v>
      </c>
      <c r="I5024" t="s">
        <v>33991</v>
      </c>
      <c r="J5024" t="s">
        <v>33992</v>
      </c>
      <c r="K5024" t="s">
        <v>34079</v>
      </c>
      <c r="L5024" t="s">
        <v>33994</v>
      </c>
      <c r="M5024" t="s">
        <v>166</v>
      </c>
      <c r="N5024">
        <v>84532</v>
      </c>
      <c r="O5024" t="s">
        <v>70</v>
      </c>
      <c r="Q5024" t="s">
        <v>33995</v>
      </c>
      <c r="S5024" t="s">
        <v>72</v>
      </c>
      <c r="T5024" t="s">
        <v>34074</v>
      </c>
      <c r="U5024" t="s">
        <v>34075</v>
      </c>
      <c r="V5024" t="s">
        <v>34076</v>
      </c>
      <c r="W5024" t="s">
        <v>323</v>
      </c>
      <c r="X5024" t="s">
        <v>1533</v>
      </c>
      <c r="Y5024" t="str">
        <f>"35-3031"</f>
        <v>35-3031</v>
      </c>
      <c r="Z5024" t="s">
        <v>410</v>
      </c>
      <c r="AA5024">
        <v>721110</v>
      </c>
      <c r="AB5024">
        <v>4</v>
      </c>
      <c r="AC5024">
        <v>4</v>
      </c>
      <c r="AD5024" t="s">
        <v>79</v>
      </c>
      <c r="AE5024" t="s">
        <v>95</v>
      </c>
      <c r="AF5024">
        <v>40</v>
      </c>
      <c r="AG5024" s="4">
        <v>0.25</v>
      </c>
      <c r="AH5024" s="4">
        <v>0.60416666666666663</v>
      </c>
      <c r="AI5024" s="5">
        <v>9.56</v>
      </c>
      <c r="AJ5024">
        <v>14.34</v>
      </c>
      <c r="AK5024">
        <v>15.56</v>
      </c>
      <c r="AL5024" t="s">
        <v>81</v>
      </c>
      <c r="AM5024" t="s">
        <v>82</v>
      </c>
      <c r="AO5024" t="s">
        <v>83</v>
      </c>
      <c r="AR5024" t="s">
        <v>82</v>
      </c>
      <c r="AT5024" t="s">
        <v>82</v>
      </c>
      <c r="AW5024" t="s">
        <v>72</v>
      </c>
      <c r="AX5024">
        <v>3</v>
      </c>
      <c r="AY5024" t="s">
        <v>33994</v>
      </c>
      <c r="AZ5024" t="s">
        <v>33996</v>
      </c>
      <c r="BA5024" t="s">
        <v>166</v>
      </c>
      <c r="BB5024">
        <v>84532</v>
      </c>
      <c r="BC5024" t="s">
        <v>87</v>
      </c>
      <c r="BH5024" t="s">
        <v>33993</v>
      </c>
      <c r="BJ5024">
        <v>261935651</v>
      </c>
    </row>
    <row r="5025" spans="1:62" x14ac:dyDescent="0.25">
      <c r="A5025" t="s">
        <v>34461</v>
      </c>
      <c r="B5025" s="2">
        <v>43521</v>
      </c>
      <c r="C5025" t="s">
        <v>63</v>
      </c>
      <c r="D5025" s="3">
        <v>43472.420335185183</v>
      </c>
      <c r="E5025" t="s">
        <v>91</v>
      </c>
      <c r="H5025" t="s">
        <v>18603</v>
      </c>
      <c r="I5025" t="s">
        <v>67</v>
      </c>
      <c r="J5025" t="s">
        <v>18604</v>
      </c>
      <c r="K5025" t="s">
        <v>18605</v>
      </c>
      <c r="L5025" t="s">
        <v>18606</v>
      </c>
      <c r="M5025" t="s">
        <v>86</v>
      </c>
      <c r="N5025" t="s">
        <v>18607</v>
      </c>
      <c r="O5025" t="s">
        <v>70</v>
      </c>
      <c r="P5025" t="s">
        <v>67</v>
      </c>
      <c r="Q5025" t="s">
        <v>18608</v>
      </c>
      <c r="S5025" t="s">
        <v>72</v>
      </c>
      <c r="T5025" t="s">
        <v>5156</v>
      </c>
      <c r="U5025" t="s">
        <v>5157</v>
      </c>
      <c r="V5025" t="s">
        <v>5158</v>
      </c>
      <c r="W5025" t="s">
        <v>105</v>
      </c>
      <c r="X5025" t="s">
        <v>677</v>
      </c>
      <c r="Y5025" t="str">
        <f>"39-3091"</f>
        <v>39-3091</v>
      </c>
      <c r="Z5025" t="s">
        <v>677</v>
      </c>
      <c r="AA5025">
        <v>711190</v>
      </c>
      <c r="AB5025">
        <v>20</v>
      </c>
      <c r="AD5025" t="s">
        <v>79</v>
      </c>
      <c r="AE5025" t="s">
        <v>80</v>
      </c>
      <c r="AF5025">
        <v>40</v>
      </c>
      <c r="AG5025" s="4">
        <v>0.54166666666666663</v>
      </c>
      <c r="AH5025" s="4">
        <v>0.91666666666666663</v>
      </c>
      <c r="AI5025" s="5">
        <v>8.7799999999999994</v>
      </c>
      <c r="AJ5025">
        <v>0</v>
      </c>
      <c r="AK5025">
        <v>0</v>
      </c>
      <c r="AL5025" t="s">
        <v>81</v>
      </c>
      <c r="AM5025" t="s">
        <v>82</v>
      </c>
      <c r="AO5025" t="s">
        <v>83</v>
      </c>
      <c r="AR5025" t="s">
        <v>82</v>
      </c>
      <c r="AT5025" t="s">
        <v>82</v>
      </c>
      <c r="AW5025" t="s">
        <v>82</v>
      </c>
      <c r="AY5025" t="s">
        <v>689</v>
      </c>
      <c r="AZ5025" t="s">
        <v>690</v>
      </c>
      <c r="BA5025" t="s">
        <v>86</v>
      </c>
      <c r="BB5025">
        <v>33165</v>
      </c>
      <c r="BC5025" t="s">
        <v>79</v>
      </c>
      <c r="BH5025" t="s">
        <v>18609</v>
      </c>
      <c r="BI5025" t="s">
        <v>67</v>
      </c>
      <c r="BJ5025">
        <v>650258611</v>
      </c>
    </row>
    <row r="5026" spans="1:62" x14ac:dyDescent="0.25">
      <c r="A5026" t="s">
        <v>34467</v>
      </c>
      <c r="B5026" s="2">
        <v>43521</v>
      </c>
      <c r="C5026" t="s">
        <v>63</v>
      </c>
      <c r="D5026" s="3">
        <v>43472.386794814818</v>
      </c>
      <c r="E5026" t="s">
        <v>64</v>
      </c>
      <c r="F5026" s="2">
        <v>43556</v>
      </c>
      <c r="G5026" s="2">
        <v>43814</v>
      </c>
      <c r="H5026" t="s">
        <v>34468</v>
      </c>
      <c r="J5026" t="s">
        <v>34469</v>
      </c>
      <c r="L5026" t="s">
        <v>25426</v>
      </c>
      <c r="M5026" t="s">
        <v>76</v>
      </c>
      <c r="N5026">
        <v>74012</v>
      </c>
      <c r="O5026" t="s">
        <v>70</v>
      </c>
      <c r="Q5026" t="s">
        <v>34470</v>
      </c>
      <c r="S5026" t="s">
        <v>72</v>
      </c>
      <c r="T5026" t="s">
        <v>9501</v>
      </c>
      <c r="U5026" t="s">
        <v>9597</v>
      </c>
      <c r="V5026" t="s">
        <v>1703</v>
      </c>
      <c r="W5026" t="s">
        <v>76</v>
      </c>
      <c r="X5026" t="s">
        <v>106</v>
      </c>
      <c r="Y5026" t="str">
        <f>"37-3011"</f>
        <v>37-3011</v>
      </c>
      <c r="Z5026" t="s">
        <v>94</v>
      </c>
      <c r="AA5026">
        <v>561730</v>
      </c>
      <c r="AB5026">
        <v>5</v>
      </c>
      <c r="AC5026">
        <v>5</v>
      </c>
      <c r="AD5026" t="s">
        <v>79</v>
      </c>
      <c r="AE5026" t="s">
        <v>95</v>
      </c>
      <c r="AF5026">
        <v>40</v>
      </c>
      <c r="AG5026" s="4">
        <v>0.29166666666666669</v>
      </c>
      <c r="AH5026" s="4">
        <v>0.66666666666666663</v>
      </c>
      <c r="AI5026" s="5">
        <v>12.95</v>
      </c>
      <c r="AJ5026">
        <v>19.43</v>
      </c>
      <c r="AL5026" t="s">
        <v>81</v>
      </c>
      <c r="AM5026" t="s">
        <v>82</v>
      </c>
      <c r="AO5026" t="s">
        <v>213</v>
      </c>
      <c r="AR5026" t="s">
        <v>82</v>
      </c>
      <c r="AT5026" t="s">
        <v>82</v>
      </c>
      <c r="AW5026" t="s">
        <v>72</v>
      </c>
      <c r="AX5026">
        <v>3</v>
      </c>
      <c r="AY5026" t="s">
        <v>1703</v>
      </c>
      <c r="AZ5026" t="s">
        <v>1703</v>
      </c>
      <c r="BA5026" t="s">
        <v>76</v>
      </c>
      <c r="BB5026">
        <v>74112</v>
      </c>
      <c r="BC5026" t="s">
        <v>79</v>
      </c>
      <c r="BH5026" t="s">
        <v>34471</v>
      </c>
      <c r="BJ5026">
        <v>205264233</v>
      </c>
    </row>
    <row r="5027" spans="1:62" x14ac:dyDescent="0.25">
      <c r="A5027" t="s">
        <v>34542</v>
      </c>
      <c r="B5027" s="2">
        <v>43521</v>
      </c>
      <c r="C5027" t="s">
        <v>63</v>
      </c>
      <c r="D5027" s="3">
        <v>43472.423241886572</v>
      </c>
      <c r="E5027" t="s">
        <v>91</v>
      </c>
      <c r="H5027" t="s">
        <v>17156</v>
      </c>
      <c r="J5027" t="s">
        <v>17157</v>
      </c>
      <c r="L5027" t="s">
        <v>17158</v>
      </c>
      <c r="M5027" t="s">
        <v>626</v>
      </c>
      <c r="N5027">
        <v>71730</v>
      </c>
      <c r="O5027" t="s">
        <v>70</v>
      </c>
      <c r="Q5027" t="s">
        <v>17159</v>
      </c>
      <c r="S5027" t="s">
        <v>72</v>
      </c>
      <c r="T5027" t="s">
        <v>5156</v>
      </c>
      <c r="U5027" t="s">
        <v>5157</v>
      </c>
      <c r="V5027" t="s">
        <v>5158</v>
      </c>
      <c r="W5027" t="s">
        <v>105</v>
      </c>
      <c r="X5027" t="s">
        <v>5159</v>
      </c>
      <c r="Y5027" t="str">
        <f>"39-3091"</f>
        <v>39-3091</v>
      </c>
      <c r="Z5027" t="s">
        <v>677</v>
      </c>
      <c r="AA5027">
        <v>713990</v>
      </c>
      <c r="AB5027">
        <v>18</v>
      </c>
      <c r="AD5027" t="s">
        <v>79</v>
      </c>
      <c r="AE5027" t="s">
        <v>80</v>
      </c>
      <c r="AF5027">
        <v>40</v>
      </c>
      <c r="AG5027" s="4">
        <v>0.54166666666666663</v>
      </c>
      <c r="AH5027" s="4">
        <v>0.91666666666666663</v>
      </c>
      <c r="AI5027" s="5">
        <v>341.6</v>
      </c>
      <c r="AL5027" t="s">
        <v>81</v>
      </c>
      <c r="AM5027" t="s">
        <v>82</v>
      </c>
      <c r="AO5027" t="s">
        <v>83</v>
      </c>
      <c r="AR5027" t="s">
        <v>82</v>
      </c>
      <c r="AT5027" t="s">
        <v>82</v>
      </c>
      <c r="AW5027" t="s">
        <v>82</v>
      </c>
      <c r="AY5027" t="s">
        <v>5009</v>
      </c>
      <c r="AZ5027" t="s">
        <v>7309</v>
      </c>
      <c r="BA5027" t="s">
        <v>626</v>
      </c>
      <c r="BB5027">
        <v>71730</v>
      </c>
      <c r="BC5027" t="s">
        <v>79</v>
      </c>
      <c r="BH5027" t="s">
        <v>17160</v>
      </c>
      <c r="BJ5027">
        <v>820738001</v>
      </c>
    </row>
    <row r="5028" spans="1:62" x14ac:dyDescent="0.25">
      <c r="A5028" t="s">
        <v>34633</v>
      </c>
      <c r="B5028" s="2">
        <v>43521</v>
      </c>
      <c r="C5028" t="s">
        <v>63</v>
      </c>
      <c r="D5028" s="3">
        <v>43472.384328437503</v>
      </c>
      <c r="E5028" t="s">
        <v>64</v>
      </c>
      <c r="F5028" s="2">
        <v>43556</v>
      </c>
      <c r="G5028" s="2">
        <v>43799</v>
      </c>
      <c r="H5028" t="s">
        <v>33990</v>
      </c>
      <c r="I5028" t="s">
        <v>33991</v>
      </c>
      <c r="J5028" t="s">
        <v>33992</v>
      </c>
      <c r="K5028" t="s">
        <v>34073</v>
      </c>
      <c r="L5028" t="s">
        <v>33994</v>
      </c>
      <c r="M5028" t="s">
        <v>166</v>
      </c>
      <c r="N5028">
        <v>84532</v>
      </c>
      <c r="O5028" t="s">
        <v>70</v>
      </c>
      <c r="Q5028" t="s">
        <v>33995</v>
      </c>
      <c r="S5028" t="s">
        <v>72</v>
      </c>
      <c r="T5028" t="s">
        <v>34074</v>
      </c>
      <c r="U5028" t="s">
        <v>34075</v>
      </c>
      <c r="V5028" t="s">
        <v>34076</v>
      </c>
      <c r="W5028" t="s">
        <v>323</v>
      </c>
      <c r="X5028" t="s">
        <v>34634</v>
      </c>
      <c r="Y5028" t="str">
        <f>"35-9021"</f>
        <v>35-9021</v>
      </c>
      <c r="Z5028" t="s">
        <v>315</v>
      </c>
      <c r="AA5028">
        <v>721110</v>
      </c>
      <c r="AB5028">
        <v>4</v>
      </c>
      <c r="AC5028">
        <v>4</v>
      </c>
      <c r="AD5028" t="s">
        <v>79</v>
      </c>
      <c r="AE5028" t="s">
        <v>95</v>
      </c>
      <c r="AF5028">
        <v>40</v>
      </c>
      <c r="AG5028" s="4">
        <v>0.25</v>
      </c>
      <c r="AH5028" s="4">
        <v>0.60416666666666663</v>
      </c>
      <c r="AI5028" s="5">
        <v>10.26</v>
      </c>
      <c r="AJ5028">
        <v>15.39</v>
      </c>
      <c r="AK5028">
        <v>15.39</v>
      </c>
      <c r="AL5028" t="s">
        <v>81</v>
      </c>
      <c r="AM5028" t="s">
        <v>82</v>
      </c>
      <c r="AO5028" t="s">
        <v>83</v>
      </c>
      <c r="AR5028" t="s">
        <v>82</v>
      </c>
      <c r="AT5028" t="s">
        <v>82</v>
      </c>
      <c r="AW5028" t="s">
        <v>82</v>
      </c>
      <c r="AY5028" t="s">
        <v>33994</v>
      </c>
      <c r="AZ5028" t="s">
        <v>33996</v>
      </c>
      <c r="BA5028" t="s">
        <v>166</v>
      </c>
      <c r="BB5028">
        <v>84532</v>
      </c>
      <c r="BC5028" t="s">
        <v>87</v>
      </c>
      <c r="BH5028" t="s">
        <v>33993</v>
      </c>
      <c r="BJ5028">
        <v>261935651</v>
      </c>
    </row>
    <row r="5029" spans="1:62" x14ac:dyDescent="0.25">
      <c r="A5029" t="s">
        <v>34686</v>
      </c>
      <c r="B5029" s="2">
        <v>43521</v>
      </c>
      <c r="C5029" t="s">
        <v>63</v>
      </c>
      <c r="D5029" s="3">
        <v>43472.384045578707</v>
      </c>
      <c r="E5029" t="s">
        <v>64</v>
      </c>
      <c r="F5029" s="2">
        <v>43556</v>
      </c>
      <c r="G5029" s="2">
        <v>43800</v>
      </c>
      <c r="H5029" t="s">
        <v>34687</v>
      </c>
      <c r="J5029" t="s">
        <v>34688</v>
      </c>
      <c r="L5029" t="s">
        <v>6150</v>
      </c>
      <c r="M5029" t="s">
        <v>105</v>
      </c>
      <c r="N5029">
        <v>78641</v>
      </c>
      <c r="O5029" t="s">
        <v>70</v>
      </c>
      <c r="Q5029" t="s">
        <v>34689</v>
      </c>
      <c r="S5029" t="s">
        <v>72</v>
      </c>
      <c r="T5029" t="s">
        <v>1855</v>
      </c>
      <c r="U5029" t="s">
        <v>1856</v>
      </c>
      <c r="V5029" t="s">
        <v>863</v>
      </c>
      <c r="W5029" t="s">
        <v>105</v>
      </c>
      <c r="X5029" t="s">
        <v>106</v>
      </c>
      <c r="Y5029" t="str">
        <f>"37-3011"</f>
        <v>37-3011</v>
      </c>
      <c r="Z5029" t="s">
        <v>94</v>
      </c>
      <c r="AA5029">
        <v>56173</v>
      </c>
      <c r="AB5029">
        <v>50</v>
      </c>
      <c r="AC5029">
        <v>50</v>
      </c>
      <c r="AD5029" t="s">
        <v>79</v>
      </c>
      <c r="AE5029" t="s">
        <v>95</v>
      </c>
      <c r="AF5029">
        <v>40</v>
      </c>
      <c r="AG5029" s="4">
        <v>0.29166666666666669</v>
      </c>
      <c r="AH5029" s="4">
        <v>0.66666666666666663</v>
      </c>
      <c r="AI5029" s="5">
        <v>13.91</v>
      </c>
      <c r="AJ5029">
        <v>20.87</v>
      </c>
      <c r="AL5029" t="s">
        <v>81</v>
      </c>
      <c r="AM5029" t="s">
        <v>82</v>
      </c>
      <c r="AO5029" t="s">
        <v>83</v>
      </c>
      <c r="AR5029" t="s">
        <v>82</v>
      </c>
      <c r="AT5029" t="s">
        <v>82</v>
      </c>
      <c r="AW5029" t="s">
        <v>72</v>
      </c>
      <c r="AX5029">
        <v>3</v>
      </c>
      <c r="AY5029" t="s">
        <v>6150</v>
      </c>
      <c r="AZ5029" t="s">
        <v>2062</v>
      </c>
      <c r="BA5029" t="s">
        <v>105</v>
      </c>
      <c r="BB5029">
        <v>78641</v>
      </c>
      <c r="BC5029" t="s">
        <v>79</v>
      </c>
      <c r="BH5029" t="s">
        <v>34688</v>
      </c>
      <c r="BJ5029">
        <v>260283797</v>
      </c>
    </row>
    <row r="5030" spans="1:62" x14ac:dyDescent="0.25">
      <c r="A5030" t="s">
        <v>34975</v>
      </c>
      <c r="B5030" s="2">
        <v>43521</v>
      </c>
      <c r="C5030" t="s">
        <v>63</v>
      </c>
      <c r="D5030" s="3">
        <v>43472.385989918985</v>
      </c>
      <c r="E5030" t="s">
        <v>117</v>
      </c>
      <c r="H5030" t="s">
        <v>34976</v>
      </c>
      <c r="J5030" t="s">
        <v>34977</v>
      </c>
      <c r="L5030" t="s">
        <v>34978</v>
      </c>
      <c r="M5030" t="s">
        <v>147</v>
      </c>
      <c r="N5030">
        <v>15470</v>
      </c>
      <c r="O5030" t="s">
        <v>70</v>
      </c>
      <c r="Q5030" t="s">
        <v>34979</v>
      </c>
      <c r="S5030" t="s">
        <v>72</v>
      </c>
      <c r="T5030" t="s">
        <v>34980</v>
      </c>
      <c r="U5030" t="s">
        <v>34981</v>
      </c>
      <c r="V5030" t="s">
        <v>34982</v>
      </c>
      <c r="W5030" t="s">
        <v>147</v>
      </c>
      <c r="X5030" t="s">
        <v>4449</v>
      </c>
      <c r="Y5030" t="str">
        <f>"35-2021"</f>
        <v>35-2021</v>
      </c>
      <c r="Z5030" t="s">
        <v>221</v>
      </c>
      <c r="AA5030">
        <v>722110</v>
      </c>
      <c r="AB5030">
        <v>6</v>
      </c>
      <c r="AD5030" t="s">
        <v>79</v>
      </c>
      <c r="AE5030" t="s">
        <v>95</v>
      </c>
      <c r="AF5030">
        <v>40</v>
      </c>
      <c r="AG5030" s="4">
        <v>0.45833333333333331</v>
      </c>
      <c r="AH5030" s="4">
        <v>0.79166666666666663</v>
      </c>
      <c r="AI5030" s="5">
        <v>11.19</v>
      </c>
      <c r="AJ5030">
        <v>16.79</v>
      </c>
      <c r="AL5030" t="s">
        <v>81</v>
      </c>
      <c r="AM5030" t="s">
        <v>82</v>
      </c>
      <c r="AO5030" t="s">
        <v>83</v>
      </c>
      <c r="AR5030" t="s">
        <v>82</v>
      </c>
      <c r="AT5030" t="s">
        <v>82</v>
      </c>
      <c r="AW5030" t="s">
        <v>82</v>
      </c>
      <c r="AY5030" t="s">
        <v>34978</v>
      </c>
      <c r="AZ5030" t="s">
        <v>1837</v>
      </c>
      <c r="BA5030" t="s">
        <v>147</v>
      </c>
      <c r="BB5030">
        <v>15470</v>
      </c>
      <c r="BC5030" t="s">
        <v>87</v>
      </c>
      <c r="BH5030" t="s">
        <v>34977</v>
      </c>
      <c r="BJ5030">
        <v>264776582</v>
      </c>
    </row>
    <row r="5031" spans="1:62" x14ac:dyDescent="0.25">
      <c r="A5031" t="s">
        <v>35462</v>
      </c>
      <c r="B5031" s="2">
        <v>43521</v>
      </c>
      <c r="C5031" t="s">
        <v>63</v>
      </c>
      <c r="D5031" s="3">
        <v>43472.388730150466</v>
      </c>
      <c r="E5031" t="s">
        <v>64</v>
      </c>
      <c r="F5031" s="2">
        <v>43556</v>
      </c>
      <c r="G5031" s="2">
        <v>43799</v>
      </c>
      <c r="H5031" t="s">
        <v>11189</v>
      </c>
      <c r="I5031" t="s">
        <v>67</v>
      </c>
      <c r="J5031" t="s">
        <v>11190</v>
      </c>
      <c r="L5031" t="s">
        <v>2471</v>
      </c>
      <c r="M5031" t="s">
        <v>649</v>
      </c>
      <c r="N5031">
        <v>85085</v>
      </c>
      <c r="O5031" t="s">
        <v>70</v>
      </c>
      <c r="Q5031" t="s">
        <v>11191</v>
      </c>
      <c r="S5031" t="s">
        <v>72</v>
      </c>
      <c r="T5031" t="s">
        <v>7872</v>
      </c>
      <c r="U5031" t="s">
        <v>7873</v>
      </c>
      <c r="V5031" t="s">
        <v>2471</v>
      </c>
      <c r="W5031" t="s">
        <v>649</v>
      </c>
      <c r="X5031" t="s">
        <v>106</v>
      </c>
      <c r="Y5031" t="str">
        <f>"37-3011"</f>
        <v>37-3011</v>
      </c>
      <c r="Z5031" t="s">
        <v>94</v>
      </c>
      <c r="AA5031">
        <v>561730</v>
      </c>
      <c r="AB5031">
        <v>65</v>
      </c>
      <c r="AC5031">
        <v>65</v>
      </c>
      <c r="AD5031" t="s">
        <v>79</v>
      </c>
      <c r="AE5031" t="s">
        <v>95</v>
      </c>
      <c r="AF5031">
        <v>40</v>
      </c>
      <c r="AG5031" s="4">
        <v>0.25</v>
      </c>
      <c r="AH5031" s="4">
        <v>0.60416666666666663</v>
      </c>
      <c r="AI5031" s="5">
        <v>13.23</v>
      </c>
      <c r="AJ5031">
        <v>19.850000000000001</v>
      </c>
      <c r="AK5031">
        <v>19.850000000000001</v>
      </c>
      <c r="AL5031" t="s">
        <v>81</v>
      </c>
      <c r="AM5031" t="s">
        <v>82</v>
      </c>
      <c r="AO5031" t="s">
        <v>83</v>
      </c>
      <c r="AP5031" t="s">
        <v>67</v>
      </c>
      <c r="AQ5031" t="s">
        <v>67</v>
      </c>
      <c r="AR5031" t="s">
        <v>82</v>
      </c>
      <c r="AT5031" t="s">
        <v>82</v>
      </c>
      <c r="AW5031" t="s">
        <v>72</v>
      </c>
      <c r="AX5031">
        <v>3</v>
      </c>
      <c r="AY5031" t="s">
        <v>2471</v>
      </c>
      <c r="AZ5031" t="s">
        <v>655</v>
      </c>
      <c r="BA5031" t="s">
        <v>649</v>
      </c>
      <c r="BB5031">
        <v>85085</v>
      </c>
      <c r="BC5031" t="s">
        <v>79</v>
      </c>
      <c r="BH5031" t="s">
        <v>11190</v>
      </c>
      <c r="BJ5031">
        <v>860777747</v>
      </c>
    </row>
    <row r="5032" spans="1:62" x14ac:dyDescent="0.25">
      <c r="A5032" t="s">
        <v>36022</v>
      </c>
      <c r="B5032" s="2">
        <v>43521</v>
      </c>
      <c r="C5032" t="s">
        <v>63</v>
      </c>
      <c r="D5032" s="3">
        <v>43475.397723252318</v>
      </c>
      <c r="E5032" t="s">
        <v>91</v>
      </c>
      <c r="H5032" t="s">
        <v>20702</v>
      </c>
      <c r="J5032" t="s">
        <v>20703</v>
      </c>
      <c r="L5032" t="s">
        <v>2355</v>
      </c>
      <c r="M5032" t="s">
        <v>1165</v>
      </c>
      <c r="N5032">
        <v>57212</v>
      </c>
      <c r="O5032" t="s">
        <v>70</v>
      </c>
      <c r="Q5032" t="s">
        <v>20704</v>
      </c>
      <c r="S5032" t="s">
        <v>72</v>
      </c>
      <c r="T5032" t="s">
        <v>194</v>
      </c>
      <c r="U5032" t="s">
        <v>12045</v>
      </c>
      <c r="V5032" t="s">
        <v>12046</v>
      </c>
      <c r="W5032" t="s">
        <v>197</v>
      </c>
      <c r="X5032" t="s">
        <v>4052</v>
      </c>
      <c r="Y5032" t="str">
        <f>"47-2051"</f>
        <v>47-2051</v>
      </c>
      <c r="Z5032" t="s">
        <v>1383</v>
      </c>
      <c r="AA5032">
        <v>238110</v>
      </c>
      <c r="AB5032">
        <v>10</v>
      </c>
      <c r="AD5032" t="s">
        <v>79</v>
      </c>
      <c r="AE5032" t="s">
        <v>80</v>
      </c>
      <c r="AF5032">
        <v>40</v>
      </c>
      <c r="AG5032" s="4">
        <v>0.29166666666666669</v>
      </c>
      <c r="AH5032" s="4">
        <v>0.75</v>
      </c>
      <c r="AI5032" s="5">
        <v>18.399999999999999</v>
      </c>
      <c r="AJ5032">
        <v>27.6</v>
      </c>
      <c r="AM5032" t="s">
        <v>82</v>
      </c>
      <c r="AO5032" t="s">
        <v>83</v>
      </c>
      <c r="AR5032" t="s">
        <v>82</v>
      </c>
      <c r="AT5032" t="s">
        <v>82</v>
      </c>
      <c r="AW5032" t="s">
        <v>72</v>
      </c>
      <c r="AX5032">
        <v>12</v>
      </c>
      <c r="AY5032" t="s">
        <v>20705</v>
      </c>
      <c r="AZ5032" t="s">
        <v>13663</v>
      </c>
      <c r="BA5032" t="s">
        <v>1165</v>
      </c>
      <c r="BB5032">
        <v>57401</v>
      </c>
      <c r="BC5032" t="s">
        <v>79</v>
      </c>
      <c r="BH5032" t="s">
        <v>23214</v>
      </c>
      <c r="BJ5032">
        <v>200318395</v>
      </c>
    </row>
    <row r="5033" spans="1:62" x14ac:dyDescent="0.25">
      <c r="A5033" t="s">
        <v>36029</v>
      </c>
      <c r="B5033" s="2">
        <v>43521</v>
      </c>
      <c r="C5033" t="s">
        <v>63</v>
      </c>
      <c r="D5033" s="3">
        <v>43475.474495902781</v>
      </c>
      <c r="E5033" t="s">
        <v>91</v>
      </c>
      <c r="H5033" t="s">
        <v>27235</v>
      </c>
      <c r="I5033" t="s">
        <v>36030</v>
      </c>
      <c r="J5033" t="s">
        <v>27237</v>
      </c>
      <c r="L5033" t="s">
        <v>5093</v>
      </c>
      <c r="M5033" t="s">
        <v>595</v>
      </c>
      <c r="N5033">
        <v>99901</v>
      </c>
      <c r="O5033" t="s">
        <v>70</v>
      </c>
      <c r="Q5033" t="s">
        <v>36031</v>
      </c>
      <c r="S5033" t="s">
        <v>72</v>
      </c>
      <c r="T5033" t="s">
        <v>25178</v>
      </c>
      <c r="U5033" t="s">
        <v>25179</v>
      </c>
      <c r="V5033" t="s">
        <v>3676</v>
      </c>
      <c r="W5033" t="s">
        <v>323</v>
      </c>
      <c r="X5033" t="s">
        <v>25180</v>
      </c>
      <c r="Y5033" t="str">
        <f>"41-2031"</f>
        <v>41-2031</v>
      </c>
      <c r="Z5033" t="s">
        <v>5272</v>
      </c>
      <c r="AA5033">
        <v>448310</v>
      </c>
      <c r="AB5033">
        <v>20</v>
      </c>
      <c r="AD5033" t="s">
        <v>79</v>
      </c>
      <c r="AE5033" t="s">
        <v>80</v>
      </c>
      <c r="AF5033">
        <v>40</v>
      </c>
      <c r="AG5033" s="4">
        <v>0.20833333333333334</v>
      </c>
      <c r="AH5033" s="4">
        <v>0.91666666666666663</v>
      </c>
      <c r="AI5033" s="5">
        <v>14.3</v>
      </c>
      <c r="AJ5033">
        <v>21.45</v>
      </c>
      <c r="AM5033" t="s">
        <v>82</v>
      </c>
      <c r="AO5033" t="s">
        <v>213</v>
      </c>
      <c r="AR5033" t="s">
        <v>82</v>
      </c>
      <c r="AT5033" t="s">
        <v>82</v>
      </c>
      <c r="AW5033" t="s">
        <v>72</v>
      </c>
      <c r="AX5033">
        <v>6</v>
      </c>
      <c r="AY5033" t="s">
        <v>5093</v>
      </c>
      <c r="AZ5033" t="s">
        <v>36032</v>
      </c>
      <c r="BA5033" t="s">
        <v>595</v>
      </c>
      <c r="BB5033">
        <v>99901</v>
      </c>
      <c r="BC5033" t="s">
        <v>79</v>
      </c>
      <c r="BD5033" t="s">
        <v>67</v>
      </c>
      <c r="BH5033" t="s">
        <v>27237</v>
      </c>
      <c r="BJ5033">
        <v>920171517</v>
      </c>
    </row>
    <row r="5034" spans="1:62" x14ac:dyDescent="0.25">
      <c r="A5034" t="s">
        <v>36245</v>
      </c>
      <c r="B5034" s="2">
        <v>43521</v>
      </c>
      <c r="C5034" t="s">
        <v>63</v>
      </c>
      <c r="D5034" s="3">
        <v>43476.28207645833</v>
      </c>
      <c r="E5034" t="s">
        <v>91</v>
      </c>
      <c r="H5034" t="s">
        <v>36246</v>
      </c>
      <c r="I5034" t="s">
        <v>36247</v>
      </c>
      <c r="J5034" t="s">
        <v>9883</v>
      </c>
      <c r="L5034" t="s">
        <v>3169</v>
      </c>
      <c r="M5034" t="s">
        <v>2314</v>
      </c>
      <c r="N5034">
        <v>46239</v>
      </c>
      <c r="O5034" t="s">
        <v>70</v>
      </c>
      <c r="Q5034" t="s">
        <v>9881</v>
      </c>
      <c r="S5034" t="s">
        <v>82</v>
      </c>
      <c r="U5034" t="s">
        <v>92</v>
      </c>
      <c r="X5034" t="s">
        <v>106</v>
      </c>
      <c r="Y5034" t="str">
        <f>"37-3011"</f>
        <v>37-3011</v>
      </c>
      <c r="Z5034" t="s">
        <v>94</v>
      </c>
      <c r="AA5034">
        <v>561730</v>
      </c>
      <c r="AB5034">
        <v>12</v>
      </c>
      <c r="AD5034" t="s">
        <v>79</v>
      </c>
      <c r="AE5034" t="s">
        <v>80</v>
      </c>
      <c r="AF5034">
        <v>40</v>
      </c>
      <c r="AG5034" s="4">
        <v>0.29166666666666669</v>
      </c>
      <c r="AH5034" s="4">
        <v>0.66666666666666663</v>
      </c>
      <c r="AI5034" s="5">
        <v>13.41</v>
      </c>
      <c r="AJ5034">
        <v>20.12</v>
      </c>
      <c r="AM5034" t="s">
        <v>82</v>
      </c>
      <c r="AO5034" t="s">
        <v>83</v>
      </c>
      <c r="AR5034" t="s">
        <v>82</v>
      </c>
      <c r="AT5034" t="s">
        <v>82</v>
      </c>
      <c r="AW5034" t="s">
        <v>82</v>
      </c>
      <c r="AY5034" t="s">
        <v>3169</v>
      </c>
      <c r="AZ5034" t="s">
        <v>1344</v>
      </c>
      <c r="BA5034" t="s">
        <v>2314</v>
      </c>
      <c r="BB5034">
        <v>46239</v>
      </c>
      <c r="BC5034" t="s">
        <v>79</v>
      </c>
      <c r="BH5034" t="s">
        <v>9883</v>
      </c>
      <c r="BJ5034">
        <v>453263285</v>
      </c>
    </row>
    <row r="5035" spans="1:62" x14ac:dyDescent="0.25">
      <c r="A5035" t="s">
        <v>36300</v>
      </c>
      <c r="B5035" s="2">
        <v>43521</v>
      </c>
      <c r="C5035" t="s">
        <v>63</v>
      </c>
      <c r="D5035" s="3">
        <v>43476.235373391202</v>
      </c>
      <c r="E5035" t="s">
        <v>91</v>
      </c>
      <c r="H5035" t="s">
        <v>36301</v>
      </c>
      <c r="I5035" t="s">
        <v>26182</v>
      </c>
      <c r="J5035" t="s">
        <v>26183</v>
      </c>
      <c r="L5035" t="s">
        <v>26184</v>
      </c>
      <c r="M5035" t="s">
        <v>136</v>
      </c>
      <c r="N5035">
        <v>20895</v>
      </c>
      <c r="O5035" t="s">
        <v>70</v>
      </c>
      <c r="S5035" t="s">
        <v>72</v>
      </c>
      <c r="T5035" t="s">
        <v>6476</v>
      </c>
      <c r="U5035" t="s">
        <v>36302</v>
      </c>
      <c r="V5035" t="s">
        <v>290</v>
      </c>
      <c r="W5035" t="s">
        <v>136</v>
      </c>
      <c r="X5035" t="s">
        <v>36303</v>
      </c>
      <c r="Y5035" t="str">
        <f>"37-3011"</f>
        <v>37-3011</v>
      </c>
      <c r="Z5035" t="s">
        <v>94</v>
      </c>
      <c r="AA5035">
        <v>531311</v>
      </c>
      <c r="AB5035">
        <v>5</v>
      </c>
      <c r="AD5035" t="s">
        <v>79</v>
      </c>
      <c r="AE5035" t="s">
        <v>95</v>
      </c>
      <c r="AF5035">
        <v>40</v>
      </c>
      <c r="AG5035" s="4">
        <v>0.33333333333333331</v>
      </c>
      <c r="AH5035" s="4">
        <v>0.66666666666666663</v>
      </c>
      <c r="AI5035" s="5">
        <v>14.73</v>
      </c>
      <c r="AJ5035">
        <v>22.1</v>
      </c>
      <c r="AM5035" t="s">
        <v>82</v>
      </c>
      <c r="AO5035" t="s">
        <v>83</v>
      </c>
      <c r="AR5035" t="s">
        <v>82</v>
      </c>
      <c r="AT5035" t="s">
        <v>82</v>
      </c>
      <c r="AW5035" t="s">
        <v>82</v>
      </c>
      <c r="AY5035" t="s">
        <v>3029</v>
      </c>
      <c r="AZ5035" t="s">
        <v>291</v>
      </c>
      <c r="BA5035" t="s">
        <v>136</v>
      </c>
      <c r="BB5035">
        <v>20854</v>
      </c>
      <c r="BC5035" t="s">
        <v>87</v>
      </c>
      <c r="BD5035" t="s">
        <v>36304</v>
      </c>
      <c r="BH5035" t="s">
        <v>26188</v>
      </c>
    </row>
    <row r="5036" spans="1:62" x14ac:dyDescent="0.25">
      <c r="A5036" t="s">
        <v>1429</v>
      </c>
      <c r="B5036" s="2">
        <v>43522</v>
      </c>
      <c r="C5036" t="s">
        <v>63</v>
      </c>
      <c r="D5036" s="3">
        <v>43472.385017627312</v>
      </c>
      <c r="E5036" t="s">
        <v>64</v>
      </c>
      <c r="F5036" s="2">
        <v>43556</v>
      </c>
      <c r="G5036" s="2">
        <v>43814</v>
      </c>
      <c r="H5036" t="s">
        <v>1430</v>
      </c>
      <c r="I5036" t="s">
        <v>1431</v>
      </c>
      <c r="J5036" t="s">
        <v>1432</v>
      </c>
      <c r="K5036" t="s">
        <v>67</v>
      </c>
      <c r="L5036" t="s">
        <v>1349</v>
      </c>
      <c r="M5036" t="s">
        <v>232</v>
      </c>
      <c r="N5036">
        <v>10595</v>
      </c>
      <c r="O5036" t="s">
        <v>70</v>
      </c>
      <c r="P5036" t="s">
        <v>67</v>
      </c>
      <c r="Q5036" t="s">
        <v>1433</v>
      </c>
      <c r="S5036" t="s">
        <v>72</v>
      </c>
      <c r="T5036" t="s">
        <v>1273</v>
      </c>
      <c r="U5036" t="s">
        <v>1274</v>
      </c>
      <c r="V5036" t="s">
        <v>1275</v>
      </c>
      <c r="W5036" t="s">
        <v>1276</v>
      </c>
      <c r="X5036" t="s">
        <v>1256</v>
      </c>
      <c r="Y5036" t="str">
        <f>"37-3011"</f>
        <v>37-3011</v>
      </c>
      <c r="Z5036" t="s">
        <v>94</v>
      </c>
      <c r="AA5036">
        <v>561730</v>
      </c>
      <c r="AB5036">
        <v>4</v>
      </c>
      <c r="AC5036">
        <v>4</v>
      </c>
      <c r="AD5036" t="s">
        <v>79</v>
      </c>
      <c r="AE5036" t="s">
        <v>80</v>
      </c>
      <c r="AF5036">
        <v>40</v>
      </c>
      <c r="AG5036" s="4">
        <v>0.33333333333333331</v>
      </c>
      <c r="AH5036" s="4">
        <v>0.6875</v>
      </c>
      <c r="AI5036" s="5">
        <v>16.809999999999999</v>
      </c>
      <c r="AL5036" t="s">
        <v>81</v>
      </c>
      <c r="AM5036" t="s">
        <v>82</v>
      </c>
      <c r="AO5036" t="s">
        <v>83</v>
      </c>
      <c r="AP5036" t="s">
        <v>67</v>
      </c>
      <c r="AQ5036" t="s">
        <v>67</v>
      </c>
      <c r="AR5036" t="s">
        <v>82</v>
      </c>
      <c r="AT5036" t="s">
        <v>82</v>
      </c>
      <c r="AW5036" t="s">
        <v>82</v>
      </c>
      <c r="AY5036" t="s">
        <v>1349</v>
      </c>
      <c r="AZ5036" t="s">
        <v>1285</v>
      </c>
      <c r="BA5036" t="s">
        <v>232</v>
      </c>
      <c r="BB5036">
        <v>10595</v>
      </c>
      <c r="BC5036" t="s">
        <v>79</v>
      </c>
      <c r="BH5036" t="s">
        <v>1432</v>
      </c>
      <c r="BI5036" t="s">
        <v>67</v>
      </c>
      <c r="BJ5036">
        <v>270368206</v>
      </c>
    </row>
    <row r="5037" spans="1:62" x14ac:dyDescent="0.25">
      <c r="A5037" t="s">
        <v>1516</v>
      </c>
      <c r="B5037" s="2">
        <v>43522</v>
      </c>
      <c r="C5037" t="s">
        <v>63</v>
      </c>
      <c r="D5037" s="3">
        <v>43472.381042233799</v>
      </c>
      <c r="E5037" t="s">
        <v>64</v>
      </c>
      <c r="F5037" s="2">
        <v>43556</v>
      </c>
      <c r="G5037" s="2">
        <v>43799</v>
      </c>
      <c r="H5037" t="s">
        <v>1517</v>
      </c>
      <c r="J5037" t="s">
        <v>1518</v>
      </c>
      <c r="L5037" t="s">
        <v>1519</v>
      </c>
      <c r="M5037" t="s">
        <v>147</v>
      </c>
      <c r="N5037">
        <v>18976</v>
      </c>
      <c r="O5037" t="s">
        <v>70</v>
      </c>
      <c r="Q5037" t="s">
        <v>1520</v>
      </c>
      <c r="S5037" t="s">
        <v>72</v>
      </c>
      <c r="T5037" t="s">
        <v>73</v>
      </c>
      <c r="U5037" t="s">
        <v>1167</v>
      </c>
      <c r="V5037" t="s">
        <v>75</v>
      </c>
      <c r="W5037" t="s">
        <v>76</v>
      </c>
      <c r="X5037" t="s">
        <v>106</v>
      </c>
      <c r="Y5037" t="str">
        <f>"37-3011"</f>
        <v>37-3011</v>
      </c>
      <c r="Z5037" t="s">
        <v>94</v>
      </c>
      <c r="AA5037">
        <v>561730</v>
      </c>
      <c r="AB5037">
        <v>7</v>
      </c>
      <c r="AC5037">
        <v>7</v>
      </c>
      <c r="AD5037" t="s">
        <v>79</v>
      </c>
      <c r="AE5037" t="s">
        <v>80</v>
      </c>
      <c r="AF5037">
        <v>40</v>
      </c>
      <c r="AG5037" s="4">
        <v>0.29166666666666669</v>
      </c>
      <c r="AH5037" s="4">
        <v>0.625</v>
      </c>
      <c r="AI5037" s="5">
        <v>15.35</v>
      </c>
      <c r="AJ5037">
        <v>23.03</v>
      </c>
      <c r="AK5037">
        <v>23.03</v>
      </c>
      <c r="AL5037" t="s">
        <v>81</v>
      </c>
      <c r="AM5037" t="s">
        <v>82</v>
      </c>
      <c r="AO5037" t="s">
        <v>83</v>
      </c>
      <c r="AR5037" t="s">
        <v>82</v>
      </c>
      <c r="AT5037" t="s">
        <v>82</v>
      </c>
      <c r="AW5037" t="s">
        <v>72</v>
      </c>
      <c r="AX5037">
        <v>1</v>
      </c>
      <c r="AY5037" t="s">
        <v>1519</v>
      </c>
      <c r="AZ5037" t="s">
        <v>1521</v>
      </c>
      <c r="BA5037" t="s">
        <v>147</v>
      </c>
      <c r="BB5037">
        <v>18976</v>
      </c>
      <c r="BC5037" t="s">
        <v>79</v>
      </c>
      <c r="BH5037" t="s">
        <v>1518</v>
      </c>
      <c r="BJ5037">
        <v>204190592</v>
      </c>
    </row>
    <row r="5038" spans="1:62" x14ac:dyDescent="0.25">
      <c r="A5038" t="s">
        <v>2393</v>
      </c>
      <c r="B5038" s="2">
        <v>43522</v>
      </c>
      <c r="C5038" t="s">
        <v>63</v>
      </c>
      <c r="D5038" s="3">
        <v>43472.382741678244</v>
      </c>
      <c r="E5038" t="s">
        <v>64</v>
      </c>
      <c r="F5038" s="2">
        <v>43556</v>
      </c>
      <c r="G5038" s="2">
        <v>43830</v>
      </c>
      <c r="H5038" t="s">
        <v>2394</v>
      </c>
      <c r="I5038" t="s">
        <v>2395</v>
      </c>
      <c r="J5038" t="s">
        <v>2396</v>
      </c>
      <c r="L5038" t="s">
        <v>2397</v>
      </c>
      <c r="M5038" t="s">
        <v>2314</v>
      </c>
      <c r="N5038">
        <v>47882</v>
      </c>
      <c r="O5038" t="s">
        <v>70</v>
      </c>
      <c r="Q5038" t="s">
        <v>2398</v>
      </c>
      <c r="S5038" t="s">
        <v>72</v>
      </c>
      <c r="T5038" t="s">
        <v>524</v>
      </c>
      <c r="U5038" t="s">
        <v>2217</v>
      </c>
      <c r="V5038" t="s">
        <v>526</v>
      </c>
      <c r="W5038" t="s">
        <v>69</v>
      </c>
      <c r="X5038" t="s">
        <v>2316</v>
      </c>
      <c r="Y5038" t="str">
        <f>"35-3021"</f>
        <v>35-3021</v>
      </c>
      <c r="Z5038" t="s">
        <v>354</v>
      </c>
      <c r="AA5038">
        <v>7221</v>
      </c>
      <c r="AB5038">
        <v>7</v>
      </c>
      <c r="AC5038">
        <v>7</v>
      </c>
      <c r="AD5038" t="s">
        <v>79</v>
      </c>
      <c r="AE5038" t="s">
        <v>95</v>
      </c>
      <c r="AF5038">
        <v>35</v>
      </c>
      <c r="AG5038" s="4">
        <v>0.45833333333333331</v>
      </c>
      <c r="AH5038" s="4">
        <v>0.83333333333333337</v>
      </c>
      <c r="AI5038" s="5">
        <v>8.82</v>
      </c>
      <c r="AJ5038">
        <v>13.23</v>
      </c>
      <c r="AK5038">
        <v>13.23</v>
      </c>
      <c r="AL5038" t="s">
        <v>81</v>
      </c>
      <c r="AM5038" t="s">
        <v>82</v>
      </c>
      <c r="AO5038" t="s">
        <v>83</v>
      </c>
      <c r="AR5038" t="s">
        <v>82</v>
      </c>
      <c r="AT5038" t="s">
        <v>82</v>
      </c>
      <c r="AW5038" t="s">
        <v>82</v>
      </c>
      <c r="AY5038" t="s">
        <v>2397</v>
      </c>
      <c r="AZ5038" t="s">
        <v>2397</v>
      </c>
      <c r="BA5038" t="s">
        <v>2314</v>
      </c>
      <c r="BB5038">
        <v>47882</v>
      </c>
      <c r="BC5038" t="s">
        <v>87</v>
      </c>
      <c r="BH5038" t="s">
        <v>2396</v>
      </c>
      <c r="BJ5038">
        <v>451024893</v>
      </c>
    </row>
    <row r="5039" spans="1:62" x14ac:dyDescent="0.25">
      <c r="A5039" t="s">
        <v>4443</v>
      </c>
      <c r="B5039" s="2">
        <v>43522</v>
      </c>
      <c r="C5039" t="s">
        <v>63</v>
      </c>
      <c r="D5039" s="3">
        <v>43472.384260960651</v>
      </c>
      <c r="E5039" t="s">
        <v>64</v>
      </c>
      <c r="F5039" s="2">
        <v>43556</v>
      </c>
      <c r="G5039" s="2">
        <v>43770</v>
      </c>
      <c r="H5039" t="s">
        <v>4444</v>
      </c>
      <c r="I5039" t="s">
        <v>4445</v>
      </c>
      <c r="J5039" t="s">
        <v>4446</v>
      </c>
      <c r="K5039" t="s">
        <v>67</v>
      </c>
      <c r="L5039" t="s">
        <v>4447</v>
      </c>
      <c r="M5039" t="s">
        <v>298</v>
      </c>
      <c r="N5039">
        <v>4843</v>
      </c>
      <c r="O5039" t="s">
        <v>70</v>
      </c>
      <c r="P5039" t="s">
        <v>67</v>
      </c>
      <c r="Q5039" t="s">
        <v>4448</v>
      </c>
      <c r="R5039" t="s">
        <v>67</v>
      </c>
      <c r="S5039" t="s">
        <v>82</v>
      </c>
      <c r="U5039" t="s">
        <v>92</v>
      </c>
      <c r="X5039" t="s">
        <v>4449</v>
      </c>
      <c r="Y5039" t="str">
        <f>"35-2014"</f>
        <v>35-2014</v>
      </c>
      <c r="Z5039" t="s">
        <v>301</v>
      </c>
      <c r="AA5039">
        <v>722511</v>
      </c>
      <c r="AB5039">
        <v>2</v>
      </c>
      <c r="AC5039">
        <v>2</v>
      </c>
      <c r="AD5039" t="s">
        <v>79</v>
      </c>
      <c r="AE5039" t="s">
        <v>95</v>
      </c>
      <c r="AF5039">
        <v>40</v>
      </c>
      <c r="AG5039" s="4">
        <v>0.375</v>
      </c>
      <c r="AH5039" s="4">
        <v>0.97916666666666663</v>
      </c>
      <c r="AI5039" s="5">
        <v>12.5</v>
      </c>
      <c r="AJ5039">
        <v>18.75</v>
      </c>
      <c r="AL5039" t="s">
        <v>81</v>
      </c>
      <c r="AM5039" t="s">
        <v>82</v>
      </c>
      <c r="AO5039" t="s">
        <v>83</v>
      </c>
      <c r="AP5039" t="s">
        <v>67</v>
      </c>
      <c r="AQ5039" t="s">
        <v>67</v>
      </c>
      <c r="AR5039" t="s">
        <v>82</v>
      </c>
      <c r="AT5039" t="s">
        <v>82</v>
      </c>
      <c r="AW5039" t="s">
        <v>82</v>
      </c>
      <c r="AY5039" t="s">
        <v>3081</v>
      </c>
      <c r="AZ5039" t="s">
        <v>4450</v>
      </c>
      <c r="BA5039" t="s">
        <v>298</v>
      </c>
      <c r="BB5039">
        <v>4843</v>
      </c>
      <c r="BC5039" t="s">
        <v>87</v>
      </c>
      <c r="BH5039" t="s">
        <v>4446</v>
      </c>
      <c r="BI5039" t="s">
        <v>67</v>
      </c>
      <c r="BJ5039">
        <v>20808727</v>
      </c>
    </row>
    <row r="5040" spans="1:62" x14ac:dyDescent="0.25">
      <c r="A5040" t="s">
        <v>5894</v>
      </c>
      <c r="B5040" s="2">
        <v>43522</v>
      </c>
      <c r="C5040" t="s">
        <v>63</v>
      </c>
      <c r="D5040" s="3">
        <v>43472.393339120368</v>
      </c>
      <c r="E5040" t="s">
        <v>1763</v>
      </c>
      <c r="F5040" s="2">
        <v>43556</v>
      </c>
      <c r="G5040" s="2">
        <v>43723</v>
      </c>
      <c r="H5040" t="s">
        <v>5895</v>
      </c>
      <c r="I5040" t="s">
        <v>5896</v>
      </c>
      <c r="J5040" t="s">
        <v>5897</v>
      </c>
      <c r="L5040" t="s">
        <v>273</v>
      </c>
      <c r="M5040" t="s">
        <v>207</v>
      </c>
      <c r="N5040">
        <v>2657</v>
      </c>
      <c r="O5040" t="s">
        <v>70</v>
      </c>
      <c r="Q5040" t="s">
        <v>5898</v>
      </c>
      <c r="S5040" t="s">
        <v>72</v>
      </c>
      <c r="T5040" t="s">
        <v>5899</v>
      </c>
      <c r="U5040" t="s">
        <v>5900</v>
      </c>
      <c r="V5040" t="s">
        <v>5901</v>
      </c>
      <c r="W5040" t="s">
        <v>86</v>
      </c>
      <c r="X5040" t="s">
        <v>5902</v>
      </c>
      <c r="Y5040" t="str">
        <f>"35-3031"</f>
        <v>35-3031</v>
      </c>
      <c r="Z5040" t="s">
        <v>410</v>
      </c>
      <c r="AA5040">
        <v>7221</v>
      </c>
      <c r="AB5040">
        <v>3</v>
      </c>
      <c r="AC5040">
        <v>3</v>
      </c>
      <c r="AD5040" t="s">
        <v>79</v>
      </c>
      <c r="AE5040" t="s">
        <v>80</v>
      </c>
      <c r="AF5040">
        <v>35</v>
      </c>
      <c r="AG5040" s="4">
        <v>0.625</v>
      </c>
      <c r="AH5040" s="4">
        <v>0.95833333333333337</v>
      </c>
      <c r="AI5040" s="5">
        <v>13.06</v>
      </c>
      <c r="AJ5040">
        <v>19.59</v>
      </c>
      <c r="AL5040" t="s">
        <v>81</v>
      </c>
      <c r="AM5040" t="s">
        <v>82</v>
      </c>
      <c r="AO5040" t="s">
        <v>83</v>
      </c>
      <c r="AR5040" t="s">
        <v>82</v>
      </c>
      <c r="AT5040" t="s">
        <v>82</v>
      </c>
      <c r="AW5040" t="s">
        <v>82</v>
      </c>
      <c r="AY5040" t="s">
        <v>273</v>
      </c>
      <c r="AZ5040" t="s">
        <v>4065</v>
      </c>
      <c r="BA5040" t="s">
        <v>207</v>
      </c>
      <c r="BB5040">
        <v>2657</v>
      </c>
      <c r="BC5040" t="s">
        <v>87</v>
      </c>
      <c r="BH5040" t="s">
        <v>5897</v>
      </c>
      <c r="BJ5040">
        <v>261514569</v>
      </c>
    </row>
    <row r="5041" spans="1:62" x14ac:dyDescent="0.25">
      <c r="A5041" t="s">
        <v>6075</v>
      </c>
      <c r="B5041" s="2">
        <v>43522</v>
      </c>
      <c r="C5041" t="s">
        <v>63</v>
      </c>
      <c r="D5041" s="3">
        <v>43472.38715949074</v>
      </c>
      <c r="E5041" t="s">
        <v>64</v>
      </c>
      <c r="F5041" s="2">
        <v>43556</v>
      </c>
      <c r="G5041" s="2">
        <v>43830</v>
      </c>
      <c r="H5041" t="s">
        <v>6076</v>
      </c>
      <c r="I5041" t="s">
        <v>6077</v>
      </c>
      <c r="J5041" t="s">
        <v>6078</v>
      </c>
      <c r="L5041" t="s">
        <v>3108</v>
      </c>
      <c r="M5041" t="s">
        <v>2367</v>
      </c>
      <c r="N5041">
        <v>29928</v>
      </c>
      <c r="O5041" t="s">
        <v>70</v>
      </c>
      <c r="Q5041" t="s">
        <v>6079</v>
      </c>
      <c r="S5041" t="s">
        <v>72</v>
      </c>
      <c r="T5041" t="s">
        <v>102</v>
      </c>
      <c r="U5041" t="s">
        <v>2630</v>
      </c>
      <c r="V5041" t="s">
        <v>1426</v>
      </c>
      <c r="W5041" t="s">
        <v>105</v>
      </c>
      <c r="X5041" t="s">
        <v>1427</v>
      </c>
      <c r="Y5041" t="str">
        <f>"37-2012"</f>
        <v>37-2012</v>
      </c>
      <c r="Z5041" t="s">
        <v>373</v>
      </c>
      <c r="AA5041">
        <v>721110</v>
      </c>
      <c r="AB5041">
        <v>8</v>
      </c>
      <c r="AC5041">
        <v>8</v>
      </c>
      <c r="AD5041" t="s">
        <v>79</v>
      </c>
      <c r="AE5041" t="s">
        <v>95</v>
      </c>
      <c r="AF5041">
        <v>35</v>
      </c>
      <c r="AG5041" s="4">
        <v>0.33333333333333331</v>
      </c>
      <c r="AH5041" s="4">
        <v>0.66666666666666663</v>
      </c>
      <c r="AI5041" s="5">
        <v>10.5</v>
      </c>
      <c r="AJ5041">
        <v>15.75</v>
      </c>
      <c r="AK5041">
        <v>15.75</v>
      </c>
      <c r="AL5041" t="s">
        <v>81</v>
      </c>
      <c r="AM5041" t="s">
        <v>82</v>
      </c>
      <c r="AO5041" t="s">
        <v>83</v>
      </c>
      <c r="AR5041" t="s">
        <v>82</v>
      </c>
      <c r="AT5041" t="s">
        <v>82</v>
      </c>
      <c r="AW5041" t="s">
        <v>72</v>
      </c>
      <c r="AX5041">
        <v>3</v>
      </c>
      <c r="AY5041" t="s">
        <v>6080</v>
      </c>
      <c r="AZ5041" t="s">
        <v>6081</v>
      </c>
      <c r="BA5041" t="s">
        <v>1246</v>
      </c>
      <c r="BB5041">
        <v>65616</v>
      </c>
      <c r="BC5041" t="s">
        <v>87</v>
      </c>
      <c r="BH5041" t="s">
        <v>6082</v>
      </c>
      <c r="BJ5041">
        <v>570715279</v>
      </c>
    </row>
    <row r="5042" spans="1:62" x14ac:dyDescent="0.25">
      <c r="A5042" t="s">
        <v>6529</v>
      </c>
      <c r="B5042" s="2">
        <v>43522</v>
      </c>
      <c r="C5042" t="s">
        <v>63</v>
      </c>
      <c r="D5042" s="3">
        <v>43472.39169640046</v>
      </c>
      <c r="E5042" t="s">
        <v>1763</v>
      </c>
      <c r="F5042" s="2">
        <v>43556</v>
      </c>
      <c r="G5042" s="2">
        <v>43799</v>
      </c>
      <c r="H5042" t="s">
        <v>6530</v>
      </c>
      <c r="I5042" t="s">
        <v>67</v>
      </c>
      <c r="J5042" t="s">
        <v>6531</v>
      </c>
      <c r="K5042" t="s">
        <v>6532</v>
      </c>
      <c r="L5042" t="s">
        <v>6533</v>
      </c>
      <c r="M5042" t="s">
        <v>232</v>
      </c>
      <c r="N5042">
        <v>11946</v>
      </c>
      <c r="O5042" t="s">
        <v>70</v>
      </c>
      <c r="Q5042" t="s">
        <v>6534</v>
      </c>
      <c r="S5042" t="s">
        <v>72</v>
      </c>
      <c r="T5042" t="s">
        <v>5899</v>
      </c>
      <c r="U5042" t="s">
        <v>5900</v>
      </c>
      <c r="V5042" t="s">
        <v>5901</v>
      </c>
      <c r="W5042" t="s">
        <v>86</v>
      </c>
      <c r="X5042" t="s">
        <v>452</v>
      </c>
      <c r="Y5042" t="str">
        <f>"37-3011"</f>
        <v>37-3011</v>
      </c>
      <c r="Z5042" t="s">
        <v>94</v>
      </c>
      <c r="AA5042">
        <v>561730</v>
      </c>
      <c r="AB5042">
        <v>5</v>
      </c>
      <c r="AC5042">
        <v>5</v>
      </c>
      <c r="AD5042" t="s">
        <v>79</v>
      </c>
      <c r="AE5042" t="s">
        <v>80</v>
      </c>
      <c r="AF5042">
        <v>40</v>
      </c>
      <c r="AG5042" s="4">
        <v>0.3125</v>
      </c>
      <c r="AH5042" s="4">
        <v>0.70833333333333337</v>
      </c>
      <c r="AI5042" s="5">
        <v>16.34</v>
      </c>
      <c r="AJ5042">
        <v>24.51</v>
      </c>
      <c r="AL5042" t="s">
        <v>81</v>
      </c>
      <c r="AM5042" t="s">
        <v>82</v>
      </c>
      <c r="AO5042" t="s">
        <v>83</v>
      </c>
      <c r="AR5042" t="s">
        <v>82</v>
      </c>
      <c r="AT5042" t="s">
        <v>82</v>
      </c>
      <c r="AW5042" t="s">
        <v>82</v>
      </c>
      <c r="AY5042" t="s">
        <v>6533</v>
      </c>
      <c r="AZ5042" t="s">
        <v>6535</v>
      </c>
      <c r="BA5042" t="s">
        <v>232</v>
      </c>
      <c r="BB5042">
        <v>11946</v>
      </c>
      <c r="BC5042" t="s">
        <v>79</v>
      </c>
      <c r="BH5042" t="s">
        <v>6531</v>
      </c>
      <c r="BJ5042">
        <v>262698947</v>
      </c>
    </row>
    <row r="5043" spans="1:62" x14ac:dyDescent="0.25">
      <c r="A5043" t="s">
        <v>6599</v>
      </c>
      <c r="B5043" s="2">
        <v>43522</v>
      </c>
      <c r="C5043" t="s">
        <v>63</v>
      </c>
      <c r="D5043" s="3">
        <v>43472.390916053242</v>
      </c>
      <c r="E5043" t="s">
        <v>64</v>
      </c>
      <c r="F5043" s="2">
        <v>43556</v>
      </c>
      <c r="G5043" s="2">
        <v>43800</v>
      </c>
      <c r="H5043" t="s">
        <v>6600</v>
      </c>
      <c r="J5043" t="s">
        <v>6601</v>
      </c>
      <c r="K5043" t="s">
        <v>6602</v>
      </c>
      <c r="L5043" t="s">
        <v>6540</v>
      </c>
      <c r="M5043" t="s">
        <v>232</v>
      </c>
      <c r="N5043">
        <v>11968</v>
      </c>
      <c r="O5043" t="s">
        <v>70</v>
      </c>
      <c r="Q5043" t="s">
        <v>6603</v>
      </c>
      <c r="S5043" t="s">
        <v>72</v>
      </c>
      <c r="T5043" t="s">
        <v>5899</v>
      </c>
      <c r="U5043" t="s">
        <v>5900</v>
      </c>
      <c r="V5043" t="s">
        <v>5901</v>
      </c>
      <c r="W5043" t="s">
        <v>86</v>
      </c>
      <c r="X5043" t="s">
        <v>6604</v>
      </c>
      <c r="Y5043" t="str">
        <f>"37-3011"</f>
        <v>37-3011</v>
      </c>
      <c r="Z5043" t="s">
        <v>94</v>
      </c>
      <c r="AA5043">
        <v>561730</v>
      </c>
      <c r="AB5043">
        <v>6</v>
      </c>
      <c r="AC5043">
        <v>6</v>
      </c>
      <c r="AD5043" t="s">
        <v>79</v>
      </c>
      <c r="AE5043" t="s">
        <v>80</v>
      </c>
      <c r="AF5043">
        <v>40</v>
      </c>
      <c r="AG5043" s="4">
        <v>0.33333333333333331</v>
      </c>
      <c r="AH5043" s="4">
        <v>0.72916666666666663</v>
      </c>
      <c r="AI5043" s="5">
        <v>16.34</v>
      </c>
      <c r="AJ5043">
        <v>24.51</v>
      </c>
      <c r="AK5043">
        <v>27</v>
      </c>
      <c r="AL5043" t="s">
        <v>81</v>
      </c>
      <c r="AM5043" t="s">
        <v>82</v>
      </c>
      <c r="AO5043" t="s">
        <v>83</v>
      </c>
      <c r="AR5043" t="s">
        <v>82</v>
      </c>
      <c r="AT5043" t="s">
        <v>82</v>
      </c>
      <c r="AW5043" t="s">
        <v>82</v>
      </c>
      <c r="AY5043" t="s">
        <v>6540</v>
      </c>
      <c r="AZ5043" t="s">
        <v>6542</v>
      </c>
      <c r="BA5043" t="s">
        <v>232</v>
      </c>
      <c r="BB5043">
        <v>11968</v>
      </c>
      <c r="BC5043" t="s">
        <v>79</v>
      </c>
      <c r="BH5043" t="s">
        <v>6605</v>
      </c>
      <c r="BJ5043">
        <v>203383547</v>
      </c>
    </row>
    <row r="5044" spans="1:62" x14ac:dyDescent="0.25">
      <c r="A5044" t="s">
        <v>6682</v>
      </c>
      <c r="B5044" s="2">
        <v>43522</v>
      </c>
      <c r="C5044" t="s">
        <v>63</v>
      </c>
      <c r="D5044" s="3">
        <v>43472.391349803242</v>
      </c>
      <c r="E5044" t="s">
        <v>64</v>
      </c>
      <c r="F5044" s="2">
        <v>43556</v>
      </c>
      <c r="G5044" s="2">
        <v>43799</v>
      </c>
      <c r="H5044" t="s">
        <v>6683</v>
      </c>
      <c r="J5044" t="s">
        <v>6684</v>
      </c>
      <c r="L5044" t="s">
        <v>6685</v>
      </c>
      <c r="M5044" t="s">
        <v>232</v>
      </c>
      <c r="N5044">
        <v>11375</v>
      </c>
      <c r="O5044" t="s">
        <v>70</v>
      </c>
      <c r="Q5044" t="s">
        <v>6686</v>
      </c>
      <c r="S5044" t="s">
        <v>72</v>
      </c>
      <c r="T5044" t="s">
        <v>5899</v>
      </c>
      <c r="U5044" t="s">
        <v>5900</v>
      </c>
      <c r="V5044" t="s">
        <v>5901</v>
      </c>
      <c r="W5044" t="s">
        <v>86</v>
      </c>
      <c r="X5044" t="s">
        <v>6583</v>
      </c>
      <c r="Y5044" t="str">
        <f>"45-2092"</f>
        <v>45-2092</v>
      </c>
      <c r="Z5044" t="s">
        <v>883</v>
      </c>
      <c r="AA5044">
        <v>424930</v>
      </c>
      <c r="AB5044">
        <v>4</v>
      </c>
      <c r="AC5044">
        <v>4</v>
      </c>
      <c r="AD5044" t="s">
        <v>79</v>
      </c>
      <c r="AE5044" t="s">
        <v>80</v>
      </c>
      <c r="AF5044">
        <v>40</v>
      </c>
      <c r="AG5044" s="4">
        <v>0.33333333333333331</v>
      </c>
      <c r="AH5044" s="4">
        <v>0.6875</v>
      </c>
      <c r="AI5044" s="6">
        <v>12</v>
      </c>
      <c r="AJ5044">
        <v>18</v>
      </c>
      <c r="AK5044">
        <v>22.5</v>
      </c>
      <c r="AL5044" t="s">
        <v>81</v>
      </c>
      <c r="AM5044" t="s">
        <v>82</v>
      </c>
      <c r="AO5044" t="s">
        <v>83</v>
      </c>
      <c r="AR5044" t="s">
        <v>82</v>
      </c>
      <c r="AT5044" t="s">
        <v>82</v>
      </c>
      <c r="AW5044" t="s">
        <v>82</v>
      </c>
      <c r="AY5044" t="s">
        <v>6687</v>
      </c>
      <c r="AZ5044" t="s">
        <v>6542</v>
      </c>
      <c r="BA5044" t="s">
        <v>232</v>
      </c>
      <c r="BB5044">
        <v>11939</v>
      </c>
      <c r="BC5044" t="s">
        <v>87</v>
      </c>
      <c r="BH5044" t="s">
        <v>6688</v>
      </c>
      <c r="BJ5044">
        <v>201222579</v>
      </c>
    </row>
    <row r="5045" spans="1:62" x14ac:dyDescent="0.25">
      <c r="A5045" t="s">
        <v>6757</v>
      </c>
      <c r="B5045" s="2">
        <v>43522</v>
      </c>
      <c r="C5045" t="s">
        <v>63</v>
      </c>
      <c r="D5045" s="3">
        <v>43472.393617986112</v>
      </c>
      <c r="E5045" t="s">
        <v>1763</v>
      </c>
      <c r="F5045" s="2">
        <v>43556</v>
      </c>
      <c r="G5045" s="2">
        <v>43799</v>
      </c>
      <c r="H5045" t="s">
        <v>6758</v>
      </c>
      <c r="J5045" t="s">
        <v>6759</v>
      </c>
      <c r="L5045" t="s">
        <v>6760</v>
      </c>
      <c r="M5045" t="s">
        <v>804</v>
      </c>
      <c r="N5045">
        <v>3033</v>
      </c>
      <c r="O5045" t="s">
        <v>70</v>
      </c>
      <c r="Q5045" t="s">
        <v>6761</v>
      </c>
      <c r="S5045" t="s">
        <v>72</v>
      </c>
      <c r="T5045" t="s">
        <v>5899</v>
      </c>
      <c r="U5045" t="s">
        <v>5900</v>
      </c>
      <c r="V5045" t="s">
        <v>5901</v>
      </c>
      <c r="W5045" t="s">
        <v>86</v>
      </c>
      <c r="X5045" t="s">
        <v>6604</v>
      </c>
      <c r="Y5045" t="str">
        <f>"37-3011"</f>
        <v>37-3011</v>
      </c>
      <c r="Z5045" t="s">
        <v>94</v>
      </c>
      <c r="AA5045">
        <v>561730</v>
      </c>
      <c r="AB5045">
        <v>4</v>
      </c>
      <c r="AC5045">
        <v>4</v>
      </c>
      <c r="AD5045" t="s">
        <v>79</v>
      </c>
      <c r="AE5045" t="s">
        <v>80</v>
      </c>
      <c r="AF5045">
        <v>40</v>
      </c>
      <c r="AG5045" s="4">
        <v>0.27083333333333331</v>
      </c>
      <c r="AH5045" s="4">
        <v>0.66666666666666663</v>
      </c>
      <c r="AI5045" s="5">
        <v>14.62</v>
      </c>
      <c r="AJ5045">
        <v>21.93</v>
      </c>
      <c r="AL5045" t="s">
        <v>81</v>
      </c>
      <c r="AM5045" t="s">
        <v>82</v>
      </c>
      <c r="AO5045" t="s">
        <v>83</v>
      </c>
      <c r="AR5045" t="s">
        <v>82</v>
      </c>
      <c r="AT5045" t="s">
        <v>82</v>
      </c>
      <c r="AW5045" t="s">
        <v>82</v>
      </c>
      <c r="AY5045" t="s">
        <v>6760</v>
      </c>
      <c r="AZ5045" t="s">
        <v>6762</v>
      </c>
      <c r="BA5045" t="s">
        <v>804</v>
      </c>
      <c r="BB5045">
        <v>3033</v>
      </c>
      <c r="BC5045" t="s">
        <v>79</v>
      </c>
      <c r="BH5045" t="s">
        <v>6759</v>
      </c>
      <c r="BJ5045">
        <v>20523065</v>
      </c>
    </row>
    <row r="5046" spans="1:62" x14ac:dyDescent="0.25">
      <c r="A5046" t="s">
        <v>6983</v>
      </c>
      <c r="B5046" s="2">
        <v>43522</v>
      </c>
      <c r="C5046" t="s">
        <v>63</v>
      </c>
      <c r="D5046" s="3">
        <v>43472.39061771991</v>
      </c>
      <c r="E5046" t="s">
        <v>64</v>
      </c>
      <c r="F5046" s="2">
        <v>43556</v>
      </c>
      <c r="G5046" s="2">
        <v>43799</v>
      </c>
      <c r="H5046" t="s">
        <v>6984</v>
      </c>
      <c r="J5046" t="s">
        <v>6985</v>
      </c>
      <c r="K5046" t="s">
        <v>6986</v>
      </c>
      <c r="L5046" t="s">
        <v>6987</v>
      </c>
      <c r="M5046" t="s">
        <v>232</v>
      </c>
      <c r="N5046">
        <v>11738</v>
      </c>
      <c r="O5046" t="s">
        <v>70</v>
      </c>
      <c r="Q5046" t="s">
        <v>6988</v>
      </c>
      <c r="S5046" t="s">
        <v>72</v>
      </c>
      <c r="T5046" t="s">
        <v>5899</v>
      </c>
      <c r="U5046" t="s">
        <v>5900</v>
      </c>
      <c r="V5046" t="s">
        <v>5901</v>
      </c>
      <c r="W5046" t="s">
        <v>86</v>
      </c>
      <c r="X5046" t="s">
        <v>6301</v>
      </c>
      <c r="Y5046" t="str">
        <f>"53-7062"</f>
        <v>53-7062</v>
      </c>
      <c r="Z5046" t="s">
        <v>337</v>
      </c>
      <c r="AA5046">
        <v>238140</v>
      </c>
      <c r="AB5046">
        <v>8</v>
      </c>
      <c r="AC5046">
        <v>8</v>
      </c>
      <c r="AD5046" t="s">
        <v>79</v>
      </c>
      <c r="AE5046" t="s">
        <v>80</v>
      </c>
      <c r="AF5046">
        <v>40</v>
      </c>
      <c r="AG5046" s="4">
        <v>0.33333333333333331</v>
      </c>
      <c r="AH5046" s="4">
        <v>0.6875</v>
      </c>
      <c r="AI5046" s="5">
        <v>14.74</v>
      </c>
      <c r="AJ5046">
        <v>22.11</v>
      </c>
      <c r="AK5046">
        <v>33</v>
      </c>
      <c r="AL5046" t="s">
        <v>81</v>
      </c>
      <c r="AM5046" t="s">
        <v>82</v>
      </c>
      <c r="AO5046" t="s">
        <v>83</v>
      </c>
      <c r="AR5046" t="s">
        <v>82</v>
      </c>
      <c r="AT5046" t="s">
        <v>82</v>
      </c>
      <c r="AW5046" t="s">
        <v>82</v>
      </c>
      <c r="AY5046" t="s">
        <v>6987</v>
      </c>
      <c r="AZ5046" t="s">
        <v>6542</v>
      </c>
      <c r="BA5046" t="s">
        <v>232</v>
      </c>
      <c r="BB5046">
        <v>11738</v>
      </c>
      <c r="BC5046" t="s">
        <v>79</v>
      </c>
      <c r="BH5046" t="s">
        <v>6989</v>
      </c>
      <c r="BJ5046">
        <v>455614464</v>
      </c>
    </row>
    <row r="5047" spans="1:62" x14ac:dyDescent="0.25">
      <c r="A5047" t="s">
        <v>7254</v>
      </c>
      <c r="B5047" s="2">
        <v>43522</v>
      </c>
      <c r="C5047" t="s">
        <v>63</v>
      </c>
      <c r="D5047" s="3">
        <v>43472.391398969907</v>
      </c>
      <c r="E5047" t="s">
        <v>282</v>
      </c>
      <c r="F5047" s="2">
        <v>43556</v>
      </c>
      <c r="G5047" s="2">
        <v>43784</v>
      </c>
      <c r="H5047" t="s">
        <v>7255</v>
      </c>
      <c r="J5047" t="s">
        <v>7256</v>
      </c>
      <c r="L5047" t="s">
        <v>7257</v>
      </c>
      <c r="M5047" t="s">
        <v>783</v>
      </c>
      <c r="N5047">
        <v>43155</v>
      </c>
      <c r="O5047" t="s">
        <v>70</v>
      </c>
      <c r="Q5047" t="s">
        <v>7258</v>
      </c>
      <c r="S5047" t="s">
        <v>72</v>
      </c>
      <c r="T5047" t="s">
        <v>7052</v>
      </c>
      <c r="U5047" t="s">
        <v>6798</v>
      </c>
      <c r="V5047" t="s">
        <v>6799</v>
      </c>
      <c r="W5047" t="s">
        <v>783</v>
      </c>
      <c r="X5047" t="s">
        <v>93</v>
      </c>
      <c r="Y5047" t="str">
        <f>"37-3011"</f>
        <v>37-3011</v>
      </c>
      <c r="Z5047" t="s">
        <v>94</v>
      </c>
      <c r="AA5047">
        <v>561730</v>
      </c>
      <c r="AB5047">
        <v>4</v>
      </c>
      <c r="AC5047">
        <v>3</v>
      </c>
      <c r="AD5047" t="s">
        <v>79</v>
      </c>
      <c r="AE5047" t="s">
        <v>95</v>
      </c>
      <c r="AF5047">
        <v>40</v>
      </c>
      <c r="AG5047" s="4">
        <v>0.375</v>
      </c>
      <c r="AH5047" s="4">
        <v>0.70833333333333337</v>
      </c>
      <c r="AI5047" s="5">
        <v>13.83</v>
      </c>
      <c r="AJ5047">
        <v>20.75</v>
      </c>
      <c r="AK5047">
        <v>20.75</v>
      </c>
      <c r="AL5047" t="s">
        <v>81</v>
      </c>
      <c r="AM5047" t="s">
        <v>82</v>
      </c>
      <c r="AO5047" t="s">
        <v>83</v>
      </c>
      <c r="AR5047" t="s">
        <v>82</v>
      </c>
      <c r="AT5047" t="s">
        <v>82</v>
      </c>
      <c r="AW5047" t="s">
        <v>82</v>
      </c>
      <c r="AY5047" t="s">
        <v>7257</v>
      </c>
      <c r="AZ5047" t="s">
        <v>7259</v>
      </c>
      <c r="BA5047" t="s">
        <v>783</v>
      </c>
      <c r="BB5047">
        <v>43155</v>
      </c>
      <c r="BC5047" t="s">
        <v>79</v>
      </c>
      <c r="BH5047" t="s">
        <v>7256</v>
      </c>
      <c r="BJ5047">
        <v>454704581</v>
      </c>
    </row>
    <row r="5048" spans="1:62" x14ac:dyDescent="0.25">
      <c r="A5048" t="s">
        <v>7376</v>
      </c>
      <c r="B5048" s="2">
        <v>43522</v>
      </c>
      <c r="C5048" t="s">
        <v>63</v>
      </c>
      <c r="D5048" s="3">
        <v>43472.382308460648</v>
      </c>
      <c r="E5048" t="s">
        <v>64</v>
      </c>
      <c r="F5048" s="2">
        <v>43556</v>
      </c>
      <c r="G5048" s="2">
        <v>43770</v>
      </c>
      <c r="H5048" t="s">
        <v>4444</v>
      </c>
      <c r="I5048" t="s">
        <v>4445</v>
      </c>
      <c r="J5048" t="s">
        <v>4446</v>
      </c>
      <c r="K5048" t="s">
        <v>67</v>
      </c>
      <c r="L5048" t="s">
        <v>4447</v>
      </c>
      <c r="M5048" t="s">
        <v>298</v>
      </c>
      <c r="N5048">
        <v>4843</v>
      </c>
      <c r="O5048" t="s">
        <v>70</v>
      </c>
      <c r="P5048" t="s">
        <v>67</v>
      </c>
      <c r="Q5048" t="s">
        <v>4448</v>
      </c>
      <c r="R5048" t="s">
        <v>67</v>
      </c>
      <c r="S5048" t="s">
        <v>82</v>
      </c>
      <c r="U5048" t="s">
        <v>92</v>
      </c>
      <c r="X5048" t="s">
        <v>7377</v>
      </c>
      <c r="Y5048" t="str">
        <f>"35-9031"</f>
        <v>35-9031</v>
      </c>
      <c r="Z5048" t="s">
        <v>7378</v>
      </c>
      <c r="AA5048">
        <v>722511</v>
      </c>
      <c r="AB5048">
        <v>1</v>
      </c>
      <c r="AC5048">
        <v>1</v>
      </c>
      <c r="AD5048" t="s">
        <v>79</v>
      </c>
      <c r="AE5048" t="s">
        <v>95</v>
      </c>
      <c r="AF5048">
        <v>40</v>
      </c>
      <c r="AG5048" s="4">
        <v>0.45833333333333331</v>
      </c>
      <c r="AH5048" s="4">
        <v>0.95833333333333337</v>
      </c>
      <c r="AI5048" s="6">
        <v>11</v>
      </c>
      <c r="AJ5048">
        <v>16.5</v>
      </c>
      <c r="AL5048" t="s">
        <v>81</v>
      </c>
      <c r="AM5048" t="s">
        <v>82</v>
      </c>
      <c r="AO5048" t="s">
        <v>83</v>
      </c>
      <c r="AP5048" t="s">
        <v>67</v>
      </c>
      <c r="AQ5048" t="s">
        <v>67</v>
      </c>
      <c r="AR5048" t="s">
        <v>82</v>
      </c>
      <c r="AT5048" t="s">
        <v>82</v>
      </c>
      <c r="AW5048" t="s">
        <v>82</v>
      </c>
      <c r="AY5048" t="s">
        <v>3081</v>
      </c>
      <c r="AZ5048" t="s">
        <v>7379</v>
      </c>
      <c r="BA5048" t="s">
        <v>298</v>
      </c>
      <c r="BB5048">
        <v>4843</v>
      </c>
      <c r="BC5048" t="s">
        <v>87</v>
      </c>
      <c r="BH5048" t="s">
        <v>4446</v>
      </c>
      <c r="BI5048" t="s">
        <v>67</v>
      </c>
      <c r="BJ5048">
        <v>20808727</v>
      </c>
    </row>
    <row r="5049" spans="1:62" x14ac:dyDescent="0.25">
      <c r="A5049" t="s">
        <v>7380</v>
      </c>
      <c r="B5049" s="2">
        <v>43522</v>
      </c>
      <c r="C5049" t="s">
        <v>63</v>
      </c>
      <c r="D5049" s="3">
        <v>43472.384323715276</v>
      </c>
      <c r="E5049" t="s">
        <v>64</v>
      </c>
      <c r="F5049" s="2">
        <v>43556</v>
      </c>
      <c r="G5049" s="2">
        <v>43800</v>
      </c>
      <c r="H5049" t="s">
        <v>7381</v>
      </c>
      <c r="J5049" t="s">
        <v>7382</v>
      </c>
      <c r="L5049" t="s">
        <v>6118</v>
      </c>
      <c r="M5049" t="s">
        <v>1246</v>
      </c>
      <c r="N5049">
        <v>65101</v>
      </c>
      <c r="O5049" t="s">
        <v>70</v>
      </c>
      <c r="Q5049" t="s">
        <v>7383</v>
      </c>
      <c r="S5049" t="s">
        <v>72</v>
      </c>
      <c r="T5049" t="s">
        <v>73</v>
      </c>
      <c r="U5049" t="s">
        <v>1167</v>
      </c>
      <c r="V5049" t="s">
        <v>75</v>
      </c>
      <c r="W5049" t="s">
        <v>76</v>
      </c>
      <c r="X5049" t="s">
        <v>106</v>
      </c>
      <c r="Y5049" t="str">
        <f>"37-3011"</f>
        <v>37-3011</v>
      </c>
      <c r="Z5049" t="s">
        <v>94</v>
      </c>
      <c r="AA5049">
        <v>561730</v>
      </c>
      <c r="AB5049">
        <v>3</v>
      </c>
      <c r="AC5049">
        <v>3</v>
      </c>
      <c r="AD5049" t="s">
        <v>79</v>
      </c>
      <c r="AE5049" t="s">
        <v>80</v>
      </c>
      <c r="AF5049">
        <v>40</v>
      </c>
      <c r="AG5049" s="4">
        <v>0.29166666666666669</v>
      </c>
      <c r="AH5049" s="4">
        <v>0.6875</v>
      </c>
      <c r="AI5049" s="5">
        <v>13.24</v>
      </c>
      <c r="AJ5049">
        <v>19.86</v>
      </c>
      <c r="AK5049">
        <v>19.86</v>
      </c>
      <c r="AL5049" t="s">
        <v>81</v>
      </c>
      <c r="AM5049" t="s">
        <v>82</v>
      </c>
      <c r="AO5049" t="s">
        <v>83</v>
      </c>
      <c r="AR5049" t="s">
        <v>82</v>
      </c>
      <c r="AT5049" t="s">
        <v>82</v>
      </c>
      <c r="AW5049" t="s">
        <v>72</v>
      </c>
      <c r="AX5049">
        <v>1</v>
      </c>
      <c r="AY5049" t="s">
        <v>6118</v>
      </c>
      <c r="AZ5049" t="s">
        <v>6120</v>
      </c>
      <c r="BA5049" t="s">
        <v>1246</v>
      </c>
      <c r="BB5049">
        <v>65101</v>
      </c>
      <c r="BC5049" t="s">
        <v>79</v>
      </c>
      <c r="BH5049" t="s">
        <v>7382</v>
      </c>
      <c r="BJ5049">
        <v>204523134</v>
      </c>
    </row>
    <row r="5050" spans="1:62" x14ac:dyDescent="0.25">
      <c r="A5050" t="s">
        <v>7581</v>
      </c>
      <c r="B5050" s="2">
        <v>43522</v>
      </c>
      <c r="C5050" t="s">
        <v>63</v>
      </c>
      <c r="D5050" s="3">
        <v>43472.384906087966</v>
      </c>
      <c r="E5050" t="s">
        <v>64</v>
      </c>
      <c r="F5050" s="2">
        <v>43556</v>
      </c>
      <c r="G5050" s="2">
        <v>43784</v>
      </c>
      <c r="H5050" t="s">
        <v>7582</v>
      </c>
      <c r="J5050" t="s">
        <v>7583</v>
      </c>
      <c r="L5050" t="s">
        <v>3408</v>
      </c>
      <c r="M5050" t="s">
        <v>192</v>
      </c>
      <c r="N5050">
        <v>55340</v>
      </c>
      <c r="O5050" t="s">
        <v>70</v>
      </c>
      <c r="Q5050" t="s">
        <v>7584</v>
      </c>
      <c r="S5050" t="s">
        <v>72</v>
      </c>
      <c r="T5050" t="s">
        <v>7556</v>
      </c>
      <c r="U5050" t="s">
        <v>6179</v>
      </c>
      <c r="V5050" t="s">
        <v>6180</v>
      </c>
      <c r="W5050" t="s">
        <v>774</v>
      </c>
      <c r="X5050" t="s">
        <v>1758</v>
      </c>
      <c r="Y5050" t="str">
        <f>"37-3011"</f>
        <v>37-3011</v>
      </c>
      <c r="Z5050" t="s">
        <v>94</v>
      </c>
      <c r="AA5050">
        <v>71391</v>
      </c>
      <c r="AB5050">
        <v>10</v>
      </c>
      <c r="AC5050">
        <v>10</v>
      </c>
      <c r="AD5050" t="s">
        <v>79</v>
      </c>
      <c r="AE5050" t="s">
        <v>80</v>
      </c>
      <c r="AF5050">
        <v>40</v>
      </c>
      <c r="AG5050" s="4">
        <v>0.20833333333333334</v>
      </c>
      <c r="AH5050" s="4">
        <v>0.5625</v>
      </c>
      <c r="AI5050" s="5">
        <v>17.05</v>
      </c>
      <c r="AJ5050">
        <v>25.58</v>
      </c>
      <c r="AL5050" t="s">
        <v>81</v>
      </c>
      <c r="AM5050" t="s">
        <v>82</v>
      </c>
      <c r="AO5050" t="s">
        <v>83</v>
      </c>
      <c r="AR5050" t="s">
        <v>82</v>
      </c>
      <c r="AT5050" t="s">
        <v>82</v>
      </c>
      <c r="AW5050" t="s">
        <v>82</v>
      </c>
      <c r="AY5050" t="s">
        <v>3408</v>
      </c>
      <c r="AZ5050" t="s">
        <v>1032</v>
      </c>
      <c r="BA5050" t="s">
        <v>192</v>
      </c>
      <c r="BB5050">
        <v>55340</v>
      </c>
      <c r="BC5050" t="s">
        <v>87</v>
      </c>
      <c r="BH5050" t="s">
        <v>7583</v>
      </c>
      <c r="BJ5050">
        <v>821486690</v>
      </c>
    </row>
    <row r="5051" spans="1:62" x14ac:dyDescent="0.25">
      <c r="A5051" t="s">
        <v>7705</v>
      </c>
      <c r="B5051" s="2">
        <v>43522</v>
      </c>
      <c r="C5051" t="s">
        <v>63</v>
      </c>
      <c r="D5051" s="3">
        <v>43472.387669641204</v>
      </c>
      <c r="E5051" t="s">
        <v>64</v>
      </c>
      <c r="F5051" s="2">
        <v>43556</v>
      </c>
      <c r="G5051" s="2">
        <v>43822</v>
      </c>
      <c r="H5051" t="s">
        <v>7706</v>
      </c>
      <c r="I5051" t="s">
        <v>7707</v>
      </c>
      <c r="J5051" t="s">
        <v>7708</v>
      </c>
      <c r="L5051" t="s">
        <v>7709</v>
      </c>
      <c r="M5051" t="s">
        <v>147</v>
      </c>
      <c r="N5051">
        <v>19082</v>
      </c>
      <c r="O5051" t="s">
        <v>70</v>
      </c>
      <c r="P5051" t="s">
        <v>67</v>
      </c>
      <c r="Q5051" t="s">
        <v>7710</v>
      </c>
      <c r="S5051" t="s">
        <v>82</v>
      </c>
      <c r="U5051" t="s">
        <v>92</v>
      </c>
      <c r="X5051" t="s">
        <v>94</v>
      </c>
      <c r="Y5051" t="str">
        <f>"37-3011"</f>
        <v>37-3011</v>
      </c>
      <c r="Z5051" t="s">
        <v>94</v>
      </c>
      <c r="AA5051">
        <v>561730</v>
      </c>
      <c r="AB5051">
        <v>3</v>
      </c>
      <c r="AC5051">
        <v>3</v>
      </c>
      <c r="AD5051" t="s">
        <v>79</v>
      </c>
      <c r="AE5051" t="s">
        <v>80</v>
      </c>
      <c r="AF5051">
        <v>40</v>
      </c>
      <c r="AG5051" s="4">
        <v>0.27083333333333331</v>
      </c>
      <c r="AH5051" s="4">
        <v>0.60416666666666663</v>
      </c>
      <c r="AI5051" s="5">
        <v>15.73</v>
      </c>
      <c r="AJ5051">
        <v>23.6</v>
      </c>
      <c r="AL5051" t="s">
        <v>81</v>
      </c>
      <c r="AM5051" t="s">
        <v>82</v>
      </c>
      <c r="AO5051" t="s">
        <v>83</v>
      </c>
      <c r="AP5051" t="s">
        <v>683</v>
      </c>
      <c r="AQ5051" t="s">
        <v>67</v>
      </c>
      <c r="AR5051" t="s">
        <v>82</v>
      </c>
      <c r="AT5051" t="s">
        <v>82</v>
      </c>
      <c r="AW5051" t="s">
        <v>72</v>
      </c>
      <c r="AX5051">
        <v>3</v>
      </c>
      <c r="AY5051" t="s">
        <v>1544</v>
      </c>
      <c r="AZ5051" t="s">
        <v>1449</v>
      </c>
      <c r="BA5051" t="s">
        <v>147</v>
      </c>
      <c r="BB5051">
        <v>19086</v>
      </c>
      <c r="BC5051" t="s">
        <v>79</v>
      </c>
      <c r="BH5051" t="s">
        <v>7711</v>
      </c>
      <c r="BI5051" t="s">
        <v>7712</v>
      </c>
      <c r="BJ5051">
        <v>461480966</v>
      </c>
    </row>
    <row r="5052" spans="1:62" x14ac:dyDescent="0.25">
      <c r="A5052" t="s">
        <v>7774</v>
      </c>
      <c r="B5052" s="2">
        <v>43522</v>
      </c>
      <c r="C5052" t="s">
        <v>63</v>
      </c>
      <c r="D5052" s="3">
        <v>43472.391008993058</v>
      </c>
      <c r="E5052" t="s">
        <v>64</v>
      </c>
      <c r="F5052" s="2">
        <v>43556</v>
      </c>
      <c r="G5052" s="2">
        <v>43814</v>
      </c>
      <c r="H5052" t="s">
        <v>7775</v>
      </c>
      <c r="I5052" t="s">
        <v>130</v>
      </c>
      <c r="J5052" t="s">
        <v>7776</v>
      </c>
      <c r="K5052" t="s">
        <v>130</v>
      </c>
      <c r="L5052" t="s">
        <v>5645</v>
      </c>
      <c r="M5052" t="s">
        <v>1246</v>
      </c>
      <c r="N5052">
        <v>63366</v>
      </c>
      <c r="O5052" t="s">
        <v>70</v>
      </c>
      <c r="P5052" t="s">
        <v>130</v>
      </c>
      <c r="Q5052" t="s">
        <v>7777</v>
      </c>
      <c r="S5052" t="s">
        <v>72</v>
      </c>
      <c r="T5052" t="s">
        <v>6709</v>
      </c>
      <c r="U5052" t="s">
        <v>6710</v>
      </c>
      <c r="V5052" t="s">
        <v>1711</v>
      </c>
      <c r="W5052" t="s">
        <v>1246</v>
      </c>
      <c r="X5052" t="s">
        <v>1758</v>
      </c>
      <c r="Y5052" t="str">
        <f>"37-3011"</f>
        <v>37-3011</v>
      </c>
      <c r="Z5052" t="s">
        <v>94</v>
      </c>
      <c r="AA5052">
        <v>56173</v>
      </c>
      <c r="AB5052">
        <v>5</v>
      </c>
      <c r="AC5052">
        <v>5</v>
      </c>
      <c r="AD5052" t="s">
        <v>79</v>
      </c>
      <c r="AE5052" t="s">
        <v>80</v>
      </c>
      <c r="AF5052">
        <v>40</v>
      </c>
      <c r="AG5052" s="4">
        <v>0.29166666666666669</v>
      </c>
      <c r="AH5052" s="4">
        <v>0.66666666666666663</v>
      </c>
      <c r="AI5052" s="5">
        <v>14.52</v>
      </c>
      <c r="AJ5052">
        <v>21.78</v>
      </c>
      <c r="AK5052">
        <v>25.25</v>
      </c>
      <c r="AL5052" t="s">
        <v>81</v>
      </c>
      <c r="AM5052" t="s">
        <v>82</v>
      </c>
      <c r="AO5052" t="s">
        <v>83</v>
      </c>
      <c r="AP5052" t="s">
        <v>130</v>
      </c>
      <c r="AQ5052" t="s">
        <v>130</v>
      </c>
      <c r="AR5052" t="s">
        <v>82</v>
      </c>
      <c r="AT5052" t="s">
        <v>82</v>
      </c>
      <c r="AW5052" t="s">
        <v>82</v>
      </c>
      <c r="AY5052" t="s">
        <v>1707</v>
      </c>
      <c r="AZ5052" t="s">
        <v>1707</v>
      </c>
      <c r="BA5052" t="s">
        <v>1246</v>
      </c>
      <c r="BB5052">
        <v>63301</v>
      </c>
      <c r="BC5052" t="s">
        <v>79</v>
      </c>
      <c r="BH5052" t="s">
        <v>7778</v>
      </c>
      <c r="BI5052" t="s">
        <v>130</v>
      </c>
      <c r="BJ5052">
        <v>431824585</v>
      </c>
    </row>
    <row r="5053" spans="1:62" x14ac:dyDescent="0.25">
      <c r="A5053" t="s">
        <v>8035</v>
      </c>
      <c r="B5053" s="2">
        <v>43522</v>
      </c>
      <c r="C5053" t="s">
        <v>63</v>
      </c>
      <c r="D5053" s="3">
        <v>43472.387168657406</v>
      </c>
      <c r="E5053" t="s">
        <v>64</v>
      </c>
      <c r="F5053" s="2">
        <v>43556</v>
      </c>
      <c r="G5053" s="2">
        <v>43822</v>
      </c>
      <c r="H5053" t="s">
        <v>7706</v>
      </c>
      <c r="I5053" t="s">
        <v>7707</v>
      </c>
      <c r="J5053" t="s">
        <v>8036</v>
      </c>
      <c r="L5053" t="s">
        <v>7709</v>
      </c>
      <c r="M5053" t="s">
        <v>147</v>
      </c>
      <c r="N5053">
        <v>19082</v>
      </c>
      <c r="O5053" t="s">
        <v>70</v>
      </c>
      <c r="P5053" t="s">
        <v>67</v>
      </c>
      <c r="Q5053" t="s">
        <v>7710</v>
      </c>
      <c r="S5053" t="s">
        <v>82</v>
      </c>
      <c r="U5053" t="s">
        <v>92</v>
      </c>
      <c r="X5053" t="s">
        <v>94</v>
      </c>
      <c r="Y5053" t="str">
        <f>"37-3011"</f>
        <v>37-3011</v>
      </c>
      <c r="Z5053" t="s">
        <v>94</v>
      </c>
      <c r="AA5053">
        <v>561730</v>
      </c>
      <c r="AB5053">
        <v>2</v>
      </c>
      <c r="AC5053">
        <v>2</v>
      </c>
      <c r="AD5053" t="s">
        <v>79</v>
      </c>
      <c r="AE5053" t="s">
        <v>80</v>
      </c>
      <c r="AF5053">
        <v>40</v>
      </c>
      <c r="AG5053" s="4">
        <v>0.27083333333333331</v>
      </c>
      <c r="AH5053" s="4">
        <v>0.60416666666666663</v>
      </c>
      <c r="AI5053" s="5">
        <v>15.73</v>
      </c>
      <c r="AJ5053">
        <v>23.6</v>
      </c>
      <c r="AL5053" t="s">
        <v>81</v>
      </c>
      <c r="AM5053" t="s">
        <v>82</v>
      </c>
      <c r="AO5053" t="s">
        <v>83</v>
      </c>
      <c r="AP5053" t="s">
        <v>67</v>
      </c>
      <c r="AQ5053" t="s">
        <v>130</v>
      </c>
      <c r="AR5053" t="s">
        <v>82</v>
      </c>
      <c r="AT5053" t="s">
        <v>82</v>
      </c>
      <c r="AW5053" t="s">
        <v>72</v>
      </c>
      <c r="AX5053">
        <v>3</v>
      </c>
      <c r="AY5053" t="s">
        <v>8037</v>
      </c>
      <c r="AZ5053" t="s">
        <v>1449</v>
      </c>
      <c r="BA5053" t="s">
        <v>147</v>
      </c>
      <c r="BB5053">
        <v>19083</v>
      </c>
      <c r="BC5053" t="s">
        <v>79</v>
      </c>
      <c r="BH5053" t="s">
        <v>8038</v>
      </c>
      <c r="BI5053" t="s">
        <v>8039</v>
      </c>
      <c r="BJ5053">
        <v>461480966</v>
      </c>
    </row>
    <row r="5054" spans="1:62" x14ac:dyDescent="0.25">
      <c r="A5054" t="s">
        <v>8141</v>
      </c>
      <c r="B5054" s="2">
        <v>43522</v>
      </c>
      <c r="C5054" t="s">
        <v>63</v>
      </c>
      <c r="D5054" s="3">
        <v>43472.385616840278</v>
      </c>
      <c r="E5054" t="s">
        <v>64</v>
      </c>
      <c r="F5054" s="2">
        <v>43556</v>
      </c>
      <c r="G5054" s="2">
        <v>43769</v>
      </c>
      <c r="H5054" t="s">
        <v>8142</v>
      </c>
      <c r="J5054" t="s">
        <v>8143</v>
      </c>
      <c r="L5054" t="s">
        <v>4681</v>
      </c>
      <c r="M5054" t="s">
        <v>774</v>
      </c>
      <c r="N5054">
        <v>80210</v>
      </c>
      <c r="O5054" t="s">
        <v>70</v>
      </c>
      <c r="Q5054" t="s">
        <v>8144</v>
      </c>
      <c r="S5054" t="s">
        <v>72</v>
      </c>
      <c r="T5054" t="s">
        <v>6178</v>
      </c>
      <c r="U5054" t="s">
        <v>8145</v>
      </c>
      <c r="V5054" t="s">
        <v>6180</v>
      </c>
      <c r="W5054" t="s">
        <v>774</v>
      </c>
      <c r="X5054" t="s">
        <v>106</v>
      </c>
      <c r="Y5054" t="str">
        <f>"37-3011"</f>
        <v>37-3011</v>
      </c>
      <c r="Z5054" t="s">
        <v>94</v>
      </c>
      <c r="AA5054">
        <v>541320</v>
      </c>
      <c r="AB5054">
        <v>21</v>
      </c>
      <c r="AC5054">
        <v>21</v>
      </c>
      <c r="AD5054" t="s">
        <v>79</v>
      </c>
      <c r="AE5054" t="s">
        <v>95</v>
      </c>
      <c r="AF5054">
        <v>35</v>
      </c>
      <c r="AG5054" s="4">
        <v>0.29166666666666669</v>
      </c>
      <c r="AH5054" s="4">
        <v>0.6875</v>
      </c>
      <c r="AI5054" s="5">
        <v>15.17</v>
      </c>
      <c r="AJ5054">
        <v>22.76</v>
      </c>
      <c r="AK5054">
        <v>24.11</v>
      </c>
      <c r="AL5054" t="s">
        <v>81</v>
      </c>
      <c r="AM5054" t="s">
        <v>82</v>
      </c>
      <c r="AO5054" t="s">
        <v>83</v>
      </c>
      <c r="AR5054" t="s">
        <v>82</v>
      </c>
      <c r="AT5054" t="s">
        <v>82</v>
      </c>
      <c r="AW5054" t="s">
        <v>82</v>
      </c>
      <c r="AY5054" t="s">
        <v>5265</v>
      </c>
      <c r="AZ5054" t="s">
        <v>4331</v>
      </c>
      <c r="BA5054" t="s">
        <v>774</v>
      </c>
      <c r="BB5054">
        <v>80110</v>
      </c>
      <c r="BC5054" t="s">
        <v>79</v>
      </c>
      <c r="BH5054" t="s">
        <v>8146</v>
      </c>
      <c r="BJ5054">
        <v>861146720</v>
      </c>
    </row>
    <row r="5055" spans="1:62" x14ac:dyDescent="0.25">
      <c r="A5055" t="s">
        <v>8448</v>
      </c>
      <c r="B5055" s="2">
        <v>43522</v>
      </c>
      <c r="C5055" t="s">
        <v>63</v>
      </c>
      <c r="D5055" s="3">
        <v>43472.388817604166</v>
      </c>
      <c r="E5055" t="s">
        <v>64</v>
      </c>
      <c r="F5055" s="2">
        <v>43556</v>
      </c>
      <c r="G5055" s="2">
        <v>43822</v>
      </c>
      <c r="H5055" t="s">
        <v>7706</v>
      </c>
      <c r="I5055" t="s">
        <v>7707</v>
      </c>
      <c r="J5055" t="s">
        <v>8449</v>
      </c>
      <c r="L5055" t="s">
        <v>7709</v>
      </c>
      <c r="M5055" t="s">
        <v>147</v>
      </c>
      <c r="N5055">
        <v>19082</v>
      </c>
      <c r="O5055" t="s">
        <v>70</v>
      </c>
      <c r="P5055" t="s">
        <v>130</v>
      </c>
      <c r="Q5055" t="s">
        <v>7710</v>
      </c>
      <c r="R5055">
        <v>0</v>
      </c>
      <c r="S5055" t="s">
        <v>82</v>
      </c>
      <c r="U5055" t="s">
        <v>92</v>
      </c>
      <c r="X5055" t="s">
        <v>94</v>
      </c>
      <c r="Y5055" t="str">
        <f>"37-3011"</f>
        <v>37-3011</v>
      </c>
      <c r="Z5055" t="s">
        <v>94</v>
      </c>
      <c r="AA5055">
        <v>561730</v>
      </c>
      <c r="AB5055">
        <v>6</v>
      </c>
      <c r="AC5055">
        <v>6</v>
      </c>
      <c r="AD5055" t="s">
        <v>79</v>
      </c>
      <c r="AE5055" t="s">
        <v>80</v>
      </c>
      <c r="AF5055">
        <v>40</v>
      </c>
      <c r="AG5055" s="4">
        <v>0.27083333333333331</v>
      </c>
      <c r="AH5055" s="4">
        <v>0.60416666666666663</v>
      </c>
      <c r="AI5055" s="5">
        <v>15.73</v>
      </c>
      <c r="AJ5055">
        <v>23.6</v>
      </c>
      <c r="AL5055" t="s">
        <v>81</v>
      </c>
      <c r="AM5055" t="s">
        <v>82</v>
      </c>
      <c r="AO5055" t="s">
        <v>83</v>
      </c>
      <c r="AP5055" t="s">
        <v>67</v>
      </c>
      <c r="AQ5055" t="s">
        <v>130</v>
      </c>
      <c r="AR5055" t="s">
        <v>82</v>
      </c>
      <c r="AT5055" t="s">
        <v>82</v>
      </c>
      <c r="AW5055" t="s">
        <v>72</v>
      </c>
      <c r="AX5055">
        <v>3</v>
      </c>
      <c r="AY5055" t="s">
        <v>8450</v>
      </c>
      <c r="AZ5055" t="s">
        <v>1449</v>
      </c>
      <c r="BA5055" t="s">
        <v>147</v>
      </c>
      <c r="BB5055">
        <v>19014</v>
      </c>
      <c r="BC5055" t="s">
        <v>79</v>
      </c>
      <c r="BH5055" t="s">
        <v>8451</v>
      </c>
      <c r="BI5055" t="s">
        <v>8452</v>
      </c>
      <c r="BJ5055">
        <v>461480966</v>
      </c>
    </row>
    <row r="5056" spans="1:62" x14ac:dyDescent="0.25">
      <c r="A5056" t="s">
        <v>8863</v>
      </c>
      <c r="B5056" s="2">
        <v>43522</v>
      </c>
      <c r="C5056" t="s">
        <v>63</v>
      </c>
      <c r="D5056" s="3">
        <v>43472.381850844904</v>
      </c>
      <c r="E5056" t="s">
        <v>64</v>
      </c>
      <c r="F5056" s="2">
        <v>43556</v>
      </c>
      <c r="G5056" s="2">
        <v>43771</v>
      </c>
      <c r="H5056" t="s">
        <v>8864</v>
      </c>
      <c r="I5056" t="s">
        <v>8865</v>
      </c>
      <c r="J5056" t="s">
        <v>6865</v>
      </c>
      <c r="L5056" t="s">
        <v>6866</v>
      </c>
      <c r="M5056" t="s">
        <v>147</v>
      </c>
      <c r="N5056">
        <v>19462</v>
      </c>
      <c r="O5056" t="s">
        <v>70</v>
      </c>
      <c r="Q5056" t="s">
        <v>5788</v>
      </c>
      <c r="S5056" t="s">
        <v>72</v>
      </c>
      <c r="T5056" t="s">
        <v>5946</v>
      </c>
      <c r="U5056" t="s">
        <v>5854</v>
      </c>
      <c r="V5056" t="s">
        <v>6868</v>
      </c>
      <c r="W5056" t="s">
        <v>232</v>
      </c>
      <c r="X5056" t="s">
        <v>106</v>
      </c>
      <c r="Y5056" t="str">
        <f>"37-3011"</f>
        <v>37-3011</v>
      </c>
      <c r="Z5056" t="s">
        <v>94</v>
      </c>
      <c r="AA5056">
        <v>561730</v>
      </c>
      <c r="AB5056">
        <v>155</v>
      </c>
      <c r="AC5056">
        <v>155</v>
      </c>
      <c r="AD5056" t="s">
        <v>79</v>
      </c>
      <c r="AE5056" t="s">
        <v>95</v>
      </c>
      <c r="AF5056">
        <v>40</v>
      </c>
      <c r="AG5056" s="4">
        <v>0.29166666666666669</v>
      </c>
      <c r="AH5056" s="4">
        <v>0.64583333333333337</v>
      </c>
      <c r="AI5056" s="5">
        <v>14.85</v>
      </c>
      <c r="AJ5056">
        <v>22.28</v>
      </c>
      <c r="AL5056" t="s">
        <v>81</v>
      </c>
      <c r="AM5056" t="s">
        <v>82</v>
      </c>
      <c r="AO5056" t="s">
        <v>83</v>
      </c>
      <c r="AR5056" t="s">
        <v>82</v>
      </c>
      <c r="AT5056" t="s">
        <v>82</v>
      </c>
      <c r="AW5056" t="s">
        <v>82</v>
      </c>
      <c r="AY5056" t="s">
        <v>8866</v>
      </c>
      <c r="AZ5056" t="s">
        <v>8867</v>
      </c>
      <c r="BA5056" t="s">
        <v>86</v>
      </c>
      <c r="BB5056">
        <v>32750</v>
      </c>
      <c r="BC5056" t="s">
        <v>79</v>
      </c>
      <c r="BH5056" t="s">
        <v>8868</v>
      </c>
      <c r="BJ5056">
        <v>954194223</v>
      </c>
    </row>
    <row r="5057" spans="1:62" x14ac:dyDescent="0.25">
      <c r="A5057" t="s">
        <v>9348</v>
      </c>
      <c r="B5057" s="2">
        <v>43522</v>
      </c>
      <c r="C5057" t="s">
        <v>63</v>
      </c>
      <c r="D5057" s="3">
        <v>43472.385496967596</v>
      </c>
      <c r="E5057" t="s">
        <v>117</v>
      </c>
      <c r="H5057" t="s">
        <v>9349</v>
      </c>
      <c r="I5057" t="s">
        <v>9350</v>
      </c>
      <c r="J5057" t="s">
        <v>5787</v>
      </c>
      <c r="L5057" t="s">
        <v>5477</v>
      </c>
      <c r="M5057" t="s">
        <v>147</v>
      </c>
      <c r="N5057">
        <v>19462</v>
      </c>
      <c r="O5057" t="s">
        <v>70</v>
      </c>
      <c r="Q5057" t="s">
        <v>5788</v>
      </c>
      <c r="S5057" t="s">
        <v>72</v>
      </c>
      <c r="T5057" t="s">
        <v>9069</v>
      </c>
      <c r="U5057" t="s">
        <v>5854</v>
      </c>
      <c r="V5057" t="s">
        <v>5791</v>
      </c>
      <c r="W5057" t="s">
        <v>232</v>
      </c>
      <c r="X5057" t="s">
        <v>106</v>
      </c>
      <c r="Y5057" t="str">
        <f>"37-3011"</f>
        <v>37-3011</v>
      </c>
      <c r="Z5057" t="s">
        <v>94</v>
      </c>
      <c r="AA5057">
        <v>561730</v>
      </c>
      <c r="AB5057">
        <v>20</v>
      </c>
      <c r="AD5057" t="s">
        <v>79</v>
      </c>
      <c r="AE5057" t="s">
        <v>80</v>
      </c>
      <c r="AF5057">
        <v>40</v>
      </c>
      <c r="AG5057" s="4">
        <v>0.29166666666666669</v>
      </c>
      <c r="AH5057" s="4">
        <v>0.64583333333333337</v>
      </c>
      <c r="AI5057" s="5">
        <v>14.24</v>
      </c>
      <c r="AJ5057">
        <v>21.36</v>
      </c>
      <c r="AL5057" t="s">
        <v>81</v>
      </c>
      <c r="AM5057" t="s">
        <v>82</v>
      </c>
      <c r="AO5057" t="s">
        <v>83</v>
      </c>
      <c r="AP5057" t="s">
        <v>67</v>
      </c>
      <c r="AQ5057" t="s">
        <v>67</v>
      </c>
      <c r="AR5057" t="s">
        <v>82</v>
      </c>
      <c r="AT5057" t="s">
        <v>82</v>
      </c>
      <c r="AW5057" t="s">
        <v>82</v>
      </c>
      <c r="AY5057" t="s">
        <v>9351</v>
      </c>
      <c r="AZ5057" t="s">
        <v>3734</v>
      </c>
      <c r="BA5057" t="s">
        <v>761</v>
      </c>
      <c r="BB5057">
        <v>30084</v>
      </c>
      <c r="BC5057" t="s">
        <v>79</v>
      </c>
      <c r="BH5057" t="s">
        <v>9352</v>
      </c>
      <c r="BJ5057">
        <v>951590418</v>
      </c>
    </row>
    <row r="5058" spans="1:62" x14ac:dyDescent="0.25">
      <c r="A5058" t="s">
        <v>9425</v>
      </c>
      <c r="B5058" s="2">
        <v>43522</v>
      </c>
      <c r="C5058" t="s">
        <v>63</v>
      </c>
      <c r="D5058" s="3">
        <v>43472.386534884259</v>
      </c>
      <c r="E5058" t="s">
        <v>64</v>
      </c>
      <c r="F5058" s="2">
        <v>43556</v>
      </c>
      <c r="G5058" s="2">
        <v>43800</v>
      </c>
      <c r="H5058" t="s">
        <v>9426</v>
      </c>
      <c r="J5058" t="s">
        <v>9427</v>
      </c>
      <c r="L5058" t="s">
        <v>9428</v>
      </c>
      <c r="M5058" t="s">
        <v>844</v>
      </c>
      <c r="N5058">
        <v>60046</v>
      </c>
      <c r="O5058" t="s">
        <v>70</v>
      </c>
      <c r="Q5058" t="s">
        <v>9429</v>
      </c>
      <c r="S5058" t="s">
        <v>72</v>
      </c>
      <c r="T5058" t="s">
        <v>7389</v>
      </c>
      <c r="U5058" t="s">
        <v>7390</v>
      </c>
      <c r="V5058" t="s">
        <v>7391</v>
      </c>
      <c r="W5058" t="s">
        <v>844</v>
      </c>
      <c r="X5058" t="s">
        <v>2708</v>
      </c>
      <c r="Y5058" t="str">
        <f>"37-3011"</f>
        <v>37-3011</v>
      </c>
      <c r="Z5058" t="s">
        <v>94</v>
      </c>
      <c r="AA5058">
        <v>561730</v>
      </c>
      <c r="AB5058">
        <v>5</v>
      </c>
      <c r="AC5058">
        <v>5</v>
      </c>
      <c r="AD5058" t="s">
        <v>79</v>
      </c>
      <c r="AE5058" t="s">
        <v>80</v>
      </c>
      <c r="AF5058">
        <v>40</v>
      </c>
      <c r="AG5058" s="4">
        <v>0.375</v>
      </c>
      <c r="AH5058" s="4">
        <v>0.70833333333333337</v>
      </c>
      <c r="AI5058" s="5">
        <v>15.59</v>
      </c>
      <c r="AL5058" t="s">
        <v>81</v>
      </c>
      <c r="AM5058" t="s">
        <v>82</v>
      </c>
      <c r="AO5058" t="s">
        <v>83</v>
      </c>
      <c r="AP5058" t="s">
        <v>67</v>
      </c>
      <c r="AQ5058" t="s">
        <v>67</v>
      </c>
      <c r="AR5058" t="s">
        <v>82</v>
      </c>
      <c r="AT5058" t="s">
        <v>82</v>
      </c>
      <c r="AW5058" t="s">
        <v>72</v>
      </c>
      <c r="AX5058">
        <v>1</v>
      </c>
      <c r="AY5058" t="s">
        <v>9430</v>
      </c>
      <c r="AZ5058" t="s">
        <v>930</v>
      </c>
      <c r="BA5058" t="s">
        <v>844</v>
      </c>
      <c r="BB5058">
        <v>60046</v>
      </c>
      <c r="BC5058" t="s">
        <v>79</v>
      </c>
      <c r="BH5058" t="s">
        <v>9431</v>
      </c>
      <c r="BJ5058">
        <v>680533350</v>
      </c>
    </row>
    <row r="5059" spans="1:62" x14ac:dyDescent="0.25">
      <c r="A5059" t="s">
        <v>9470</v>
      </c>
      <c r="B5059" s="2">
        <v>43522</v>
      </c>
      <c r="C5059" t="s">
        <v>63</v>
      </c>
      <c r="D5059" s="3">
        <v>43472.385640590277</v>
      </c>
      <c r="E5059" t="s">
        <v>64</v>
      </c>
      <c r="F5059" s="2">
        <v>43556</v>
      </c>
      <c r="G5059" s="2">
        <v>43800</v>
      </c>
      <c r="H5059" t="s">
        <v>9471</v>
      </c>
      <c r="J5059" t="s">
        <v>9472</v>
      </c>
      <c r="L5059" t="s">
        <v>8541</v>
      </c>
      <c r="M5059" t="s">
        <v>844</v>
      </c>
      <c r="N5059">
        <v>60030</v>
      </c>
      <c r="O5059" t="s">
        <v>70</v>
      </c>
      <c r="Q5059" t="s">
        <v>9473</v>
      </c>
      <c r="S5059" t="s">
        <v>72</v>
      </c>
      <c r="T5059" t="s">
        <v>7389</v>
      </c>
      <c r="U5059" t="s">
        <v>7390</v>
      </c>
      <c r="V5059" t="s">
        <v>7391</v>
      </c>
      <c r="W5059" t="s">
        <v>844</v>
      </c>
      <c r="X5059" t="s">
        <v>2708</v>
      </c>
      <c r="Y5059" t="str">
        <f>"37-3011"</f>
        <v>37-3011</v>
      </c>
      <c r="Z5059" t="s">
        <v>94</v>
      </c>
      <c r="AA5059">
        <v>561730</v>
      </c>
      <c r="AB5059">
        <v>3</v>
      </c>
      <c r="AC5059">
        <v>3</v>
      </c>
      <c r="AD5059" t="s">
        <v>79</v>
      </c>
      <c r="AE5059" t="s">
        <v>80</v>
      </c>
      <c r="AF5059">
        <v>40</v>
      </c>
      <c r="AG5059" s="4">
        <v>0.375</v>
      </c>
      <c r="AH5059" s="4">
        <v>0.70833333333333337</v>
      </c>
      <c r="AI5059" s="5">
        <v>15.59</v>
      </c>
      <c r="AL5059" t="s">
        <v>81</v>
      </c>
      <c r="AM5059" t="s">
        <v>82</v>
      </c>
      <c r="AO5059" t="s">
        <v>83</v>
      </c>
      <c r="AP5059" t="s">
        <v>67</v>
      </c>
      <c r="AQ5059" t="s">
        <v>67</v>
      </c>
      <c r="AR5059" t="s">
        <v>82</v>
      </c>
      <c r="AT5059" t="s">
        <v>82</v>
      </c>
      <c r="AW5059" t="s">
        <v>72</v>
      </c>
      <c r="AX5059">
        <v>1</v>
      </c>
      <c r="AY5059" t="s">
        <v>8541</v>
      </c>
      <c r="AZ5059" t="s">
        <v>930</v>
      </c>
      <c r="BA5059" t="s">
        <v>844</v>
      </c>
      <c r="BB5059">
        <v>60030</v>
      </c>
      <c r="BC5059" t="s">
        <v>79</v>
      </c>
      <c r="BH5059" t="s">
        <v>9472</v>
      </c>
      <c r="BJ5059">
        <v>363817360</v>
      </c>
    </row>
    <row r="5060" spans="1:62" x14ac:dyDescent="0.25">
      <c r="A5060" t="s">
        <v>11083</v>
      </c>
      <c r="B5060" s="2">
        <v>43522</v>
      </c>
      <c r="C5060" t="s">
        <v>63</v>
      </c>
      <c r="D5060" s="3">
        <v>43472.390717199072</v>
      </c>
      <c r="E5060" t="s">
        <v>64</v>
      </c>
      <c r="F5060" s="2">
        <v>43556</v>
      </c>
      <c r="G5060" s="2">
        <v>43794</v>
      </c>
      <c r="H5060" t="s">
        <v>11084</v>
      </c>
      <c r="I5060" t="s">
        <v>11085</v>
      </c>
      <c r="J5060" t="s">
        <v>11086</v>
      </c>
      <c r="L5060" t="s">
        <v>7436</v>
      </c>
      <c r="M5060" t="s">
        <v>783</v>
      </c>
      <c r="N5060">
        <v>44143</v>
      </c>
      <c r="O5060" t="s">
        <v>70</v>
      </c>
      <c r="Q5060" t="s">
        <v>11087</v>
      </c>
      <c r="S5060" t="s">
        <v>72</v>
      </c>
      <c r="T5060" t="s">
        <v>7052</v>
      </c>
      <c r="U5060" t="s">
        <v>6798</v>
      </c>
      <c r="V5060" t="s">
        <v>6799</v>
      </c>
      <c r="W5060" t="s">
        <v>783</v>
      </c>
      <c r="X5060" t="s">
        <v>106</v>
      </c>
      <c r="Y5060" t="str">
        <f>"37-3011"</f>
        <v>37-3011</v>
      </c>
      <c r="Z5060" t="s">
        <v>94</v>
      </c>
      <c r="AA5060">
        <v>561730</v>
      </c>
      <c r="AB5060">
        <v>6</v>
      </c>
      <c r="AC5060">
        <v>6</v>
      </c>
      <c r="AD5060" t="s">
        <v>79</v>
      </c>
      <c r="AE5060" t="s">
        <v>80</v>
      </c>
      <c r="AF5060">
        <v>40</v>
      </c>
      <c r="AG5060" s="4">
        <v>0.375</v>
      </c>
      <c r="AH5060" s="4">
        <v>0.70833333333333337</v>
      </c>
      <c r="AI5060" s="5">
        <v>13.7</v>
      </c>
      <c r="AJ5060">
        <v>20.55</v>
      </c>
      <c r="AK5060">
        <v>20.55</v>
      </c>
      <c r="AL5060" t="s">
        <v>81</v>
      </c>
      <c r="AM5060" t="s">
        <v>82</v>
      </c>
      <c r="AO5060" t="s">
        <v>83</v>
      </c>
      <c r="AR5060" t="s">
        <v>82</v>
      </c>
      <c r="AT5060" t="s">
        <v>82</v>
      </c>
      <c r="AW5060" t="s">
        <v>82</v>
      </c>
      <c r="AY5060" t="s">
        <v>7436</v>
      </c>
      <c r="AZ5060" t="s">
        <v>7439</v>
      </c>
      <c r="BA5060" t="s">
        <v>783</v>
      </c>
      <c r="BB5060">
        <v>44143</v>
      </c>
      <c r="BC5060" t="s">
        <v>79</v>
      </c>
      <c r="BH5060" t="s">
        <v>11086</v>
      </c>
      <c r="BJ5060">
        <v>510495281</v>
      </c>
    </row>
    <row r="5061" spans="1:62" x14ac:dyDescent="0.25">
      <c r="A5061" t="s">
        <v>11450</v>
      </c>
      <c r="B5061" s="2">
        <v>43522</v>
      </c>
      <c r="C5061" t="s">
        <v>63</v>
      </c>
      <c r="D5061" s="3">
        <v>43472.379647384259</v>
      </c>
      <c r="E5061" t="s">
        <v>64</v>
      </c>
      <c r="F5061" s="2">
        <v>43556</v>
      </c>
      <c r="G5061" s="2">
        <v>43799</v>
      </c>
      <c r="H5061" t="s">
        <v>11451</v>
      </c>
      <c r="I5061" t="s">
        <v>67</v>
      </c>
      <c r="J5061" t="s">
        <v>11452</v>
      </c>
      <c r="K5061" t="s">
        <v>11453</v>
      </c>
      <c r="L5061" t="s">
        <v>941</v>
      </c>
      <c r="M5061" t="s">
        <v>774</v>
      </c>
      <c r="N5061">
        <v>81631</v>
      </c>
      <c r="O5061" t="s">
        <v>70</v>
      </c>
      <c r="P5061" t="s">
        <v>67</v>
      </c>
      <c r="Q5061" t="s">
        <v>11454</v>
      </c>
      <c r="S5061" t="s">
        <v>72</v>
      </c>
      <c r="T5061" t="s">
        <v>938</v>
      </c>
      <c r="U5061" t="s">
        <v>939</v>
      </c>
      <c r="V5061" t="s">
        <v>998</v>
      </c>
      <c r="W5061" t="s">
        <v>774</v>
      </c>
      <c r="X5061" t="s">
        <v>11455</v>
      </c>
      <c r="Y5061" t="str">
        <f>"47-3014"</f>
        <v>47-3014</v>
      </c>
      <c r="Z5061" t="s">
        <v>1320</v>
      </c>
      <c r="AA5061">
        <v>238160</v>
      </c>
      <c r="AB5061">
        <v>15</v>
      </c>
      <c r="AC5061">
        <v>15</v>
      </c>
      <c r="AD5061" t="s">
        <v>79</v>
      </c>
      <c r="AE5061" t="s">
        <v>95</v>
      </c>
      <c r="AF5061">
        <v>35</v>
      </c>
      <c r="AG5061" s="4">
        <v>0.375</v>
      </c>
      <c r="AH5061" s="4">
        <v>0.70833333333333337</v>
      </c>
      <c r="AI5061" s="5">
        <v>17.899999999999999</v>
      </c>
      <c r="AJ5061">
        <v>26.85</v>
      </c>
      <c r="AK5061">
        <v>26.85</v>
      </c>
      <c r="AL5061" t="s">
        <v>81</v>
      </c>
      <c r="AM5061" t="s">
        <v>82</v>
      </c>
      <c r="AO5061" t="s">
        <v>83</v>
      </c>
      <c r="AP5061" t="s">
        <v>67</v>
      </c>
      <c r="AQ5061" t="s">
        <v>67</v>
      </c>
      <c r="AR5061" t="s">
        <v>82</v>
      </c>
      <c r="AT5061" t="s">
        <v>82</v>
      </c>
      <c r="AW5061" t="s">
        <v>82</v>
      </c>
      <c r="AY5061" t="s">
        <v>941</v>
      </c>
      <c r="AZ5061" t="s">
        <v>941</v>
      </c>
      <c r="BA5061" t="s">
        <v>774</v>
      </c>
      <c r="BB5061">
        <v>81631</v>
      </c>
      <c r="BC5061" t="s">
        <v>79</v>
      </c>
      <c r="BH5061" t="s">
        <v>11456</v>
      </c>
      <c r="BI5061" t="s">
        <v>67</v>
      </c>
      <c r="BJ5061">
        <v>770309795</v>
      </c>
    </row>
    <row r="5062" spans="1:62" x14ac:dyDescent="0.25">
      <c r="A5062" t="s">
        <v>11909</v>
      </c>
      <c r="B5062" s="2">
        <v>43522</v>
      </c>
      <c r="C5062" t="s">
        <v>63</v>
      </c>
      <c r="D5062" s="3">
        <v>43472.385938460648</v>
      </c>
      <c r="E5062" t="s">
        <v>64</v>
      </c>
      <c r="F5062" s="2">
        <v>43556</v>
      </c>
      <c r="G5062" s="2">
        <v>43800</v>
      </c>
      <c r="H5062" t="s">
        <v>11910</v>
      </c>
      <c r="J5062" t="s">
        <v>11911</v>
      </c>
      <c r="L5062" t="s">
        <v>7387</v>
      </c>
      <c r="M5062" t="s">
        <v>844</v>
      </c>
      <c r="N5062">
        <v>60060</v>
      </c>
      <c r="O5062" t="s">
        <v>70</v>
      </c>
      <c r="Q5062" t="s">
        <v>11912</v>
      </c>
      <c r="S5062" t="s">
        <v>72</v>
      </c>
      <c r="T5062" t="s">
        <v>7389</v>
      </c>
      <c r="U5062" t="s">
        <v>7390</v>
      </c>
      <c r="V5062" t="s">
        <v>7391</v>
      </c>
      <c r="W5062" t="s">
        <v>844</v>
      </c>
      <c r="X5062" t="s">
        <v>2708</v>
      </c>
      <c r="Y5062" t="str">
        <f>"37-3011"</f>
        <v>37-3011</v>
      </c>
      <c r="Z5062" t="s">
        <v>94</v>
      </c>
      <c r="AA5062">
        <v>561730</v>
      </c>
      <c r="AB5062">
        <v>3</v>
      </c>
      <c r="AC5062">
        <v>3</v>
      </c>
      <c r="AD5062" t="s">
        <v>79</v>
      </c>
      <c r="AE5062" t="s">
        <v>80</v>
      </c>
      <c r="AF5062">
        <v>40</v>
      </c>
      <c r="AG5062" s="4">
        <v>0.375</v>
      </c>
      <c r="AH5062" s="4">
        <v>0.70833333333333337</v>
      </c>
      <c r="AI5062" s="5">
        <v>15.59</v>
      </c>
      <c r="AL5062" t="s">
        <v>81</v>
      </c>
      <c r="AM5062" t="s">
        <v>82</v>
      </c>
      <c r="AO5062" t="s">
        <v>83</v>
      </c>
      <c r="AP5062" t="s">
        <v>67</v>
      </c>
      <c r="AQ5062" t="s">
        <v>67</v>
      </c>
      <c r="AR5062" t="s">
        <v>82</v>
      </c>
      <c r="AT5062" t="s">
        <v>82</v>
      </c>
      <c r="AW5062" t="s">
        <v>72</v>
      </c>
      <c r="AX5062">
        <v>1</v>
      </c>
      <c r="AY5062" t="s">
        <v>7387</v>
      </c>
      <c r="AZ5062" t="s">
        <v>930</v>
      </c>
      <c r="BA5062" t="s">
        <v>844</v>
      </c>
      <c r="BB5062">
        <v>60060</v>
      </c>
      <c r="BC5062" t="s">
        <v>79</v>
      </c>
      <c r="BH5062" t="s">
        <v>11911</v>
      </c>
      <c r="BJ5062">
        <v>451648465</v>
      </c>
    </row>
    <row r="5063" spans="1:62" x14ac:dyDescent="0.25">
      <c r="A5063" t="s">
        <v>12040</v>
      </c>
      <c r="B5063" s="2">
        <v>43522</v>
      </c>
      <c r="C5063" t="s">
        <v>63</v>
      </c>
      <c r="D5063" s="3">
        <v>43472.379319120373</v>
      </c>
      <c r="E5063" t="s">
        <v>64</v>
      </c>
      <c r="F5063" s="2">
        <v>43556</v>
      </c>
      <c r="G5063" s="2">
        <v>43738</v>
      </c>
      <c r="H5063" t="s">
        <v>12041</v>
      </c>
      <c r="I5063" t="s">
        <v>67</v>
      </c>
      <c r="J5063" t="s">
        <v>12042</v>
      </c>
      <c r="L5063" t="s">
        <v>12043</v>
      </c>
      <c r="M5063" t="s">
        <v>1246</v>
      </c>
      <c r="N5063">
        <v>63468</v>
      </c>
      <c r="O5063" t="s">
        <v>70</v>
      </c>
      <c r="Q5063" t="s">
        <v>12044</v>
      </c>
      <c r="S5063" t="s">
        <v>72</v>
      </c>
      <c r="T5063" t="s">
        <v>194</v>
      </c>
      <c r="U5063" t="s">
        <v>12045</v>
      </c>
      <c r="V5063" t="s">
        <v>12046</v>
      </c>
      <c r="W5063" t="s">
        <v>197</v>
      </c>
      <c r="X5063" t="s">
        <v>12047</v>
      </c>
      <c r="Y5063" t="str">
        <f>"53-3032"</f>
        <v>53-3032</v>
      </c>
      <c r="Z5063" t="s">
        <v>157</v>
      </c>
      <c r="AA5063">
        <v>327320</v>
      </c>
      <c r="AB5063">
        <v>12</v>
      </c>
      <c r="AC5063">
        <v>12</v>
      </c>
      <c r="AD5063" t="s">
        <v>79</v>
      </c>
      <c r="AE5063" t="s">
        <v>95</v>
      </c>
      <c r="AF5063">
        <v>40</v>
      </c>
      <c r="AG5063" s="4">
        <v>0.29166666666666669</v>
      </c>
      <c r="AH5063" s="4">
        <v>0.70833333333333337</v>
      </c>
      <c r="AI5063" s="5">
        <v>18.399999999999999</v>
      </c>
      <c r="AJ5063">
        <v>27.6</v>
      </c>
      <c r="AL5063" t="s">
        <v>81</v>
      </c>
      <c r="AM5063" t="s">
        <v>82</v>
      </c>
      <c r="AO5063" t="s">
        <v>83</v>
      </c>
      <c r="AP5063" t="s">
        <v>67</v>
      </c>
      <c r="AQ5063" t="s">
        <v>67</v>
      </c>
      <c r="AR5063" t="s">
        <v>82</v>
      </c>
      <c r="AT5063" t="s">
        <v>82</v>
      </c>
      <c r="AW5063" t="s">
        <v>82</v>
      </c>
      <c r="AY5063" t="s">
        <v>12048</v>
      </c>
      <c r="AZ5063" t="s">
        <v>12049</v>
      </c>
      <c r="BA5063" t="s">
        <v>1246</v>
      </c>
      <c r="BB5063">
        <v>63447</v>
      </c>
      <c r="BC5063" t="s">
        <v>79</v>
      </c>
      <c r="BH5063" t="s">
        <v>12050</v>
      </c>
      <c r="BI5063" t="s">
        <v>67</v>
      </c>
      <c r="BJ5063">
        <v>430974845</v>
      </c>
    </row>
    <row r="5064" spans="1:62" x14ac:dyDescent="0.25">
      <c r="A5064" t="s">
        <v>12741</v>
      </c>
      <c r="B5064" s="2">
        <v>43522</v>
      </c>
      <c r="C5064" t="s">
        <v>63</v>
      </c>
      <c r="D5064" s="3">
        <v>43472.385341307869</v>
      </c>
      <c r="E5064" t="s">
        <v>64</v>
      </c>
      <c r="F5064" s="2">
        <v>43556</v>
      </c>
      <c r="G5064" s="2">
        <v>43817</v>
      </c>
      <c r="H5064" t="s">
        <v>12742</v>
      </c>
      <c r="I5064" t="s">
        <v>130</v>
      </c>
      <c r="J5064" t="s">
        <v>12743</v>
      </c>
      <c r="K5064" t="s">
        <v>130</v>
      </c>
      <c r="L5064" t="s">
        <v>11358</v>
      </c>
      <c r="M5064" t="s">
        <v>1966</v>
      </c>
      <c r="N5064">
        <v>19701</v>
      </c>
      <c r="O5064" t="s">
        <v>70</v>
      </c>
      <c r="P5064" t="s">
        <v>130</v>
      </c>
      <c r="Q5064" t="s">
        <v>12744</v>
      </c>
      <c r="R5064">
        <v>0</v>
      </c>
      <c r="S5064" t="s">
        <v>72</v>
      </c>
      <c r="T5064" t="s">
        <v>4802</v>
      </c>
      <c r="U5064" t="s">
        <v>4803</v>
      </c>
      <c r="V5064" t="s">
        <v>4804</v>
      </c>
      <c r="W5064" t="s">
        <v>147</v>
      </c>
      <c r="X5064" t="s">
        <v>94</v>
      </c>
      <c r="Y5064" t="str">
        <f>"37-3011"</f>
        <v>37-3011</v>
      </c>
      <c r="Z5064" t="s">
        <v>94</v>
      </c>
      <c r="AA5064">
        <v>561730</v>
      </c>
      <c r="AB5064">
        <v>6</v>
      </c>
      <c r="AC5064">
        <v>4</v>
      </c>
      <c r="AD5064" t="s">
        <v>79</v>
      </c>
      <c r="AE5064" t="s">
        <v>80</v>
      </c>
      <c r="AF5064">
        <v>40</v>
      </c>
      <c r="AG5064" s="4">
        <v>0.25</v>
      </c>
      <c r="AH5064" s="4">
        <v>0.58333333333333337</v>
      </c>
      <c r="AI5064" s="5">
        <v>14.03</v>
      </c>
      <c r="AJ5064">
        <v>21.05</v>
      </c>
      <c r="AL5064" t="s">
        <v>81</v>
      </c>
      <c r="AM5064" t="s">
        <v>82</v>
      </c>
      <c r="AO5064" t="s">
        <v>83</v>
      </c>
      <c r="AP5064" t="s">
        <v>67</v>
      </c>
      <c r="AQ5064" t="s">
        <v>130</v>
      </c>
      <c r="AR5064" t="s">
        <v>82</v>
      </c>
      <c r="AT5064" t="s">
        <v>82</v>
      </c>
      <c r="AW5064" t="s">
        <v>72</v>
      </c>
      <c r="AX5064">
        <v>3</v>
      </c>
      <c r="AY5064" t="s">
        <v>11358</v>
      </c>
      <c r="AZ5064" t="s">
        <v>130</v>
      </c>
      <c r="BA5064" t="s">
        <v>1966</v>
      </c>
      <c r="BB5064">
        <v>19701</v>
      </c>
      <c r="BC5064" t="s">
        <v>79</v>
      </c>
      <c r="BH5064" t="s">
        <v>12745</v>
      </c>
      <c r="BI5064" t="s">
        <v>130</v>
      </c>
      <c r="BJ5064">
        <v>262098954</v>
      </c>
    </row>
    <row r="5065" spans="1:62" x14ac:dyDescent="0.25">
      <c r="A5065" t="s">
        <v>12935</v>
      </c>
      <c r="B5065" s="2">
        <v>43522</v>
      </c>
      <c r="C5065" t="s">
        <v>63</v>
      </c>
      <c r="D5065" s="3">
        <v>43472.38535895833</v>
      </c>
      <c r="E5065" t="s">
        <v>64</v>
      </c>
      <c r="F5065" s="2">
        <v>43556</v>
      </c>
      <c r="G5065" s="2">
        <v>43799</v>
      </c>
      <c r="H5065" t="s">
        <v>12936</v>
      </c>
      <c r="I5065" t="s">
        <v>130</v>
      </c>
      <c r="J5065" t="s">
        <v>12937</v>
      </c>
      <c r="L5065" t="s">
        <v>12367</v>
      </c>
      <c r="M5065" t="s">
        <v>783</v>
      </c>
      <c r="N5065">
        <v>44024</v>
      </c>
      <c r="O5065" t="s">
        <v>70</v>
      </c>
      <c r="Q5065" t="s">
        <v>12938</v>
      </c>
      <c r="S5065" t="s">
        <v>72</v>
      </c>
      <c r="T5065" t="s">
        <v>3410</v>
      </c>
      <c r="U5065" t="s">
        <v>3411</v>
      </c>
      <c r="V5065" t="s">
        <v>3412</v>
      </c>
      <c r="W5065" t="s">
        <v>783</v>
      </c>
      <c r="X5065" t="s">
        <v>106</v>
      </c>
      <c r="Y5065" t="str">
        <f>"37-3011"</f>
        <v>37-3011</v>
      </c>
      <c r="Z5065" t="s">
        <v>94</v>
      </c>
      <c r="AA5065">
        <v>561730</v>
      </c>
      <c r="AB5065">
        <v>8</v>
      </c>
      <c r="AC5065">
        <v>8</v>
      </c>
      <c r="AD5065" t="s">
        <v>79</v>
      </c>
      <c r="AE5065" t="s">
        <v>80</v>
      </c>
      <c r="AF5065">
        <v>40</v>
      </c>
      <c r="AG5065" s="4">
        <v>0.33333333333333331</v>
      </c>
      <c r="AH5065" s="4">
        <v>0.70833333333333337</v>
      </c>
      <c r="AI5065" s="5">
        <v>13.7</v>
      </c>
      <c r="AJ5065">
        <v>20.55</v>
      </c>
      <c r="AL5065" t="s">
        <v>81</v>
      </c>
      <c r="AM5065" t="s">
        <v>82</v>
      </c>
      <c r="AO5065" t="s">
        <v>83</v>
      </c>
      <c r="AR5065" t="s">
        <v>82</v>
      </c>
      <c r="AT5065" t="s">
        <v>82</v>
      </c>
      <c r="AW5065" t="s">
        <v>82</v>
      </c>
      <c r="AY5065" t="s">
        <v>12018</v>
      </c>
      <c r="AZ5065" t="s">
        <v>1278</v>
      </c>
      <c r="BA5065" t="s">
        <v>783</v>
      </c>
      <c r="BB5065">
        <v>44077</v>
      </c>
      <c r="BC5065" t="s">
        <v>79</v>
      </c>
      <c r="BH5065" t="s">
        <v>12939</v>
      </c>
      <c r="BJ5065">
        <v>454564529</v>
      </c>
    </row>
    <row r="5066" spans="1:62" x14ac:dyDescent="0.25">
      <c r="A5066" t="s">
        <v>13305</v>
      </c>
      <c r="B5066" s="2">
        <v>43522</v>
      </c>
      <c r="C5066" t="s">
        <v>63</v>
      </c>
      <c r="D5066" s="3">
        <v>43472.386203981485</v>
      </c>
      <c r="E5066" t="s">
        <v>64</v>
      </c>
      <c r="F5066" s="2">
        <v>43556</v>
      </c>
      <c r="G5066" s="2">
        <v>43814</v>
      </c>
      <c r="H5066" t="s">
        <v>13306</v>
      </c>
      <c r="I5066" t="s">
        <v>130</v>
      </c>
      <c r="J5066" t="s">
        <v>13307</v>
      </c>
      <c r="K5066" t="s">
        <v>130</v>
      </c>
      <c r="L5066" t="s">
        <v>1448</v>
      </c>
      <c r="M5066" t="s">
        <v>147</v>
      </c>
      <c r="N5066">
        <v>19050</v>
      </c>
      <c r="O5066" t="s">
        <v>70</v>
      </c>
      <c r="P5066" t="s">
        <v>130</v>
      </c>
      <c r="Q5066" t="s">
        <v>13308</v>
      </c>
      <c r="R5066">
        <v>0</v>
      </c>
      <c r="S5066" t="s">
        <v>72</v>
      </c>
      <c r="T5066" t="s">
        <v>4802</v>
      </c>
      <c r="U5066" t="s">
        <v>4803</v>
      </c>
      <c r="V5066" t="s">
        <v>4804</v>
      </c>
      <c r="W5066" t="s">
        <v>147</v>
      </c>
      <c r="X5066" t="s">
        <v>13309</v>
      </c>
      <c r="Y5066" t="str">
        <f>"47-3014"</f>
        <v>47-3014</v>
      </c>
      <c r="Z5066" t="s">
        <v>1320</v>
      </c>
      <c r="AA5066">
        <v>238320</v>
      </c>
      <c r="AB5066">
        <v>5</v>
      </c>
      <c r="AC5066">
        <v>5</v>
      </c>
      <c r="AD5066" t="s">
        <v>79</v>
      </c>
      <c r="AE5066" t="s">
        <v>80</v>
      </c>
      <c r="AF5066">
        <v>40</v>
      </c>
      <c r="AG5066" s="4">
        <v>0.33333333333333331</v>
      </c>
      <c r="AH5066" s="4">
        <v>0.66666666666666663</v>
      </c>
      <c r="AI5066" s="5">
        <v>13.93</v>
      </c>
      <c r="AJ5066">
        <v>20.9</v>
      </c>
      <c r="AL5066" t="s">
        <v>81</v>
      </c>
      <c r="AM5066" t="s">
        <v>82</v>
      </c>
      <c r="AO5066" t="s">
        <v>83</v>
      </c>
      <c r="AP5066" t="s">
        <v>67</v>
      </c>
      <c r="AQ5066" t="s">
        <v>130</v>
      </c>
      <c r="AR5066" t="s">
        <v>82</v>
      </c>
      <c r="AT5066" t="s">
        <v>82</v>
      </c>
      <c r="AW5066" t="s">
        <v>72</v>
      </c>
      <c r="AX5066">
        <v>3</v>
      </c>
      <c r="AY5066" t="s">
        <v>1448</v>
      </c>
      <c r="AZ5066" t="s">
        <v>1449</v>
      </c>
      <c r="BA5066" t="s">
        <v>147</v>
      </c>
      <c r="BB5066">
        <v>19050</v>
      </c>
      <c r="BC5066" t="s">
        <v>79</v>
      </c>
      <c r="BH5066" t="s">
        <v>13307</v>
      </c>
      <c r="BI5066" t="s">
        <v>130</v>
      </c>
      <c r="BJ5066">
        <v>820581882</v>
      </c>
    </row>
    <row r="5067" spans="1:62" x14ac:dyDescent="0.25">
      <c r="A5067" t="s">
        <v>13550</v>
      </c>
      <c r="B5067" s="2">
        <v>43522</v>
      </c>
      <c r="C5067" t="s">
        <v>63</v>
      </c>
      <c r="D5067" s="3">
        <v>43472.393082997682</v>
      </c>
      <c r="E5067" t="s">
        <v>64</v>
      </c>
      <c r="F5067" s="2">
        <v>43556</v>
      </c>
      <c r="G5067" s="2">
        <v>43814</v>
      </c>
      <c r="H5067" t="s">
        <v>13551</v>
      </c>
      <c r="I5067" t="s">
        <v>67</v>
      </c>
      <c r="J5067" t="s">
        <v>13552</v>
      </c>
      <c r="K5067" t="s">
        <v>67</v>
      </c>
      <c r="L5067" t="s">
        <v>13553</v>
      </c>
      <c r="M5067" t="s">
        <v>166</v>
      </c>
      <c r="N5067">
        <v>84737</v>
      </c>
      <c r="O5067" t="s">
        <v>70</v>
      </c>
      <c r="P5067" t="s">
        <v>67</v>
      </c>
      <c r="Q5067" t="s">
        <v>13554</v>
      </c>
      <c r="S5067" t="s">
        <v>72</v>
      </c>
      <c r="T5067" t="s">
        <v>6285</v>
      </c>
      <c r="U5067" t="s">
        <v>6286</v>
      </c>
      <c r="V5067" t="s">
        <v>6287</v>
      </c>
      <c r="W5067" t="s">
        <v>774</v>
      </c>
      <c r="X5067" t="s">
        <v>13555</v>
      </c>
      <c r="Y5067" t="str">
        <f>"51-9031"</f>
        <v>51-9031</v>
      </c>
      <c r="Z5067" t="s">
        <v>13555</v>
      </c>
      <c r="AA5067">
        <v>212311</v>
      </c>
      <c r="AB5067">
        <v>9</v>
      </c>
      <c r="AC5067">
        <v>9</v>
      </c>
      <c r="AD5067" t="s">
        <v>79</v>
      </c>
      <c r="AE5067" t="s">
        <v>80</v>
      </c>
      <c r="AF5067">
        <v>40</v>
      </c>
      <c r="AG5067" s="4">
        <v>0.29166666666666669</v>
      </c>
      <c r="AH5067" s="4">
        <v>0.70833333333333337</v>
      </c>
      <c r="AI5067" s="5">
        <v>17.13</v>
      </c>
      <c r="AJ5067">
        <v>25.7</v>
      </c>
      <c r="AK5067">
        <v>28.5</v>
      </c>
      <c r="AL5067" t="s">
        <v>81</v>
      </c>
      <c r="AM5067" t="s">
        <v>82</v>
      </c>
      <c r="AO5067" t="s">
        <v>83</v>
      </c>
      <c r="AP5067" t="s">
        <v>67</v>
      </c>
      <c r="AQ5067" t="s">
        <v>67</v>
      </c>
      <c r="AR5067" t="s">
        <v>82</v>
      </c>
      <c r="AT5067" t="s">
        <v>82</v>
      </c>
      <c r="AW5067" t="s">
        <v>82</v>
      </c>
      <c r="AY5067" t="s">
        <v>13556</v>
      </c>
      <c r="AZ5067" t="s">
        <v>2541</v>
      </c>
      <c r="BA5067" t="s">
        <v>166</v>
      </c>
      <c r="BB5067">
        <v>84061</v>
      </c>
      <c r="BC5067" t="s">
        <v>87</v>
      </c>
      <c r="BH5067" t="s">
        <v>13557</v>
      </c>
      <c r="BI5067" t="s">
        <v>67</v>
      </c>
      <c r="BJ5067">
        <v>900522720</v>
      </c>
    </row>
    <row r="5068" spans="1:62" x14ac:dyDescent="0.25">
      <c r="A5068" t="s">
        <v>13600</v>
      </c>
      <c r="B5068" s="2">
        <v>43522</v>
      </c>
      <c r="C5068" t="s">
        <v>63</v>
      </c>
      <c r="D5068" s="3">
        <v>43472.392689421293</v>
      </c>
      <c r="E5068" t="s">
        <v>64</v>
      </c>
      <c r="F5068" s="2">
        <v>43556</v>
      </c>
      <c r="G5068" s="2">
        <v>43814</v>
      </c>
      <c r="H5068" t="s">
        <v>13601</v>
      </c>
      <c r="I5068" t="s">
        <v>67</v>
      </c>
      <c r="J5068" t="s">
        <v>13552</v>
      </c>
      <c r="K5068" t="s">
        <v>67</v>
      </c>
      <c r="L5068" t="s">
        <v>13553</v>
      </c>
      <c r="M5068" t="s">
        <v>166</v>
      </c>
      <c r="N5068">
        <v>84737</v>
      </c>
      <c r="O5068" t="s">
        <v>70</v>
      </c>
      <c r="P5068" t="s">
        <v>67</v>
      </c>
      <c r="Q5068" t="s">
        <v>13554</v>
      </c>
      <c r="S5068" t="s">
        <v>72</v>
      </c>
      <c r="T5068" t="s">
        <v>6285</v>
      </c>
      <c r="U5068" t="s">
        <v>6286</v>
      </c>
      <c r="V5068" t="s">
        <v>6287</v>
      </c>
      <c r="W5068" t="s">
        <v>774</v>
      </c>
      <c r="X5068" t="s">
        <v>962</v>
      </c>
      <c r="Y5068" t="str">
        <f>"53-7064"</f>
        <v>53-7064</v>
      </c>
      <c r="Z5068" t="s">
        <v>962</v>
      </c>
      <c r="AA5068">
        <v>212311</v>
      </c>
      <c r="AB5068">
        <v>9</v>
      </c>
      <c r="AC5068">
        <v>9</v>
      </c>
      <c r="AD5068" t="s">
        <v>79</v>
      </c>
      <c r="AE5068" t="s">
        <v>80</v>
      </c>
      <c r="AF5068">
        <v>40</v>
      </c>
      <c r="AG5068" s="4">
        <v>0.29166666666666669</v>
      </c>
      <c r="AH5068" s="4">
        <v>0.70833333333333337</v>
      </c>
      <c r="AI5068" s="5">
        <v>10.75</v>
      </c>
      <c r="AJ5068">
        <v>16.13</v>
      </c>
      <c r="AK5068">
        <v>22.5</v>
      </c>
      <c r="AL5068" t="s">
        <v>81</v>
      </c>
      <c r="AM5068" t="s">
        <v>82</v>
      </c>
      <c r="AO5068" t="s">
        <v>83</v>
      </c>
      <c r="AP5068" t="s">
        <v>67</v>
      </c>
      <c r="AQ5068" t="s">
        <v>67</v>
      </c>
      <c r="AR5068" t="s">
        <v>82</v>
      </c>
      <c r="AT5068" t="s">
        <v>82</v>
      </c>
      <c r="AW5068" t="s">
        <v>82</v>
      </c>
      <c r="AY5068" t="s">
        <v>13556</v>
      </c>
      <c r="AZ5068" t="s">
        <v>2541</v>
      </c>
      <c r="BA5068" t="s">
        <v>166</v>
      </c>
      <c r="BB5068">
        <v>84061</v>
      </c>
      <c r="BC5068" t="s">
        <v>87</v>
      </c>
      <c r="BH5068" t="s">
        <v>13557</v>
      </c>
      <c r="BI5068" t="s">
        <v>67</v>
      </c>
      <c r="BJ5068">
        <v>900522720</v>
      </c>
    </row>
    <row r="5069" spans="1:62" x14ac:dyDescent="0.25">
      <c r="A5069" t="s">
        <v>13735</v>
      </c>
      <c r="B5069" s="2">
        <v>43522</v>
      </c>
      <c r="C5069" t="s">
        <v>63</v>
      </c>
      <c r="D5069" s="3">
        <v>43472.389986469905</v>
      </c>
      <c r="E5069" t="s">
        <v>64</v>
      </c>
      <c r="F5069" s="2">
        <v>43556</v>
      </c>
      <c r="G5069" s="2">
        <v>43830</v>
      </c>
      <c r="H5069" t="s">
        <v>13736</v>
      </c>
      <c r="I5069" t="s">
        <v>130</v>
      </c>
      <c r="J5069" t="s">
        <v>13737</v>
      </c>
      <c r="K5069" t="s">
        <v>13738</v>
      </c>
      <c r="L5069" t="s">
        <v>10269</v>
      </c>
      <c r="M5069" t="s">
        <v>714</v>
      </c>
      <c r="N5069">
        <v>70548</v>
      </c>
      <c r="O5069" t="s">
        <v>70</v>
      </c>
      <c r="P5069" t="s">
        <v>130</v>
      </c>
      <c r="Q5069" t="s">
        <v>13739</v>
      </c>
      <c r="S5069" t="s">
        <v>72</v>
      </c>
      <c r="T5069" t="s">
        <v>4981</v>
      </c>
      <c r="U5069" t="s">
        <v>4982</v>
      </c>
      <c r="V5069" t="s">
        <v>4983</v>
      </c>
      <c r="W5069" t="s">
        <v>714</v>
      </c>
      <c r="X5069" t="s">
        <v>1758</v>
      </c>
      <c r="Y5069" t="str">
        <f>"51-3022"</f>
        <v>51-3022</v>
      </c>
      <c r="Z5069" t="s">
        <v>865</v>
      </c>
      <c r="AA5069">
        <v>311712</v>
      </c>
      <c r="AB5069">
        <v>25</v>
      </c>
      <c r="AC5069">
        <v>25</v>
      </c>
      <c r="AD5069" t="s">
        <v>79</v>
      </c>
      <c r="AE5069" t="s">
        <v>95</v>
      </c>
      <c r="AF5069">
        <v>40</v>
      </c>
      <c r="AG5069" s="4">
        <v>0.16666666666666666</v>
      </c>
      <c r="AH5069" s="4">
        <v>0.5</v>
      </c>
      <c r="AI5069" s="5">
        <v>7.6</v>
      </c>
      <c r="AJ5069">
        <v>11.4</v>
      </c>
      <c r="AK5069">
        <v>11.4</v>
      </c>
      <c r="AL5069" t="s">
        <v>81</v>
      </c>
      <c r="AM5069" t="s">
        <v>82</v>
      </c>
      <c r="AO5069" t="s">
        <v>83</v>
      </c>
      <c r="AP5069" t="s">
        <v>130</v>
      </c>
      <c r="AQ5069" t="s">
        <v>130</v>
      </c>
      <c r="AR5069" t="s">
        <v>82</v>
      </c>
      <c r="AT5069" t="s">
        <v>82</v>
      </c>
      <c r="AW5069" t="s">
        <v>72</v>
      </c>
      <c r="AX5069">
        <v>3</v>
      </c>
      <c r="AY5069" t="s">
        <v>10269</v>
      </c>
      <c r="AZ5069" t="s">
        <v>13740</v>
      </c>
      <c r="BA5069" t="s">
        <v>714</v>
      </c>
      <c r="BB5069">
        <v>70548</v>
      </c>
      <c r="BC5069" t="s">
        <v>87</v>
      </c>
      <c r="BH5069" t="s">
        <v>13737</v>
      </c>
      <c r="BI5069" t="s">
        <v>130</v>
      </c>
      <c r="BJ5069">
        <v>262194552</v>
      </c>
    </row>
    <row r="5070" spans="1:62" x14ac:dyDescent="0.25">
      <c r="A5070" t="s">
        <v>13912</v>
      </c>
      <c r="B5070" s="2">
        <v>43522</v>
      </c>
      <c r="C5070" t="s">
        <v>63</v>
      </c>
      <c r="D5070" s="3">
        <v>43472.390927002314</v>
      </c>
      <c r="E5070" t="s">
        <v>64</v>
      </c>
      <c r="F5070" s="2">
        <v>43556</v>
      </c>
      <c r="G5070" s="2">
        <v>43819</v>
      </c>
      <c r="H5070" t="s">
        <v>13913</v>
      </c>
      <c r="I5070" t="s">
        <v>67</v>
      </c>
      <c r="J5070" t="s">
        <v>13914</v>
      </c>
      <c r="K5070" t="s">
        <v>67</v>
      </c>
      <c r="L5070" t="s">
        <v>13915</v>
      </c>
      <c r="M5070" t="s">
        <v>761</v>
      </c>
      <c r="N5070">
        <v>30071</v>
      </c>
      <c r="O5070" t="s">
        <v>70</v>
      </c>
      <c r="P5070" t="s">
        <v>67</v>
      </c>
      <c r="Q5070" t="s">
        <v>13916</v>
      </c>
      <c r="S5070" t="s">
        <v>72</v>
      </c>
      <c r="T5070" t="s">
        <v>6285</v>
      </c>
      <c r="U5070" t="s">
        <v>6286</v>
      </c>
      <c r="V5070" t="s">
        <v>6287</v>
      </c>
      <c r="W5070" t="s">
        <v>774</v>
      </c>
      <c r="X5070" t="s">
        <v>94</v>
      </c>
      <c r="Y5070" t="str">
        <f>"37-3011"</f>
        <v>37-3011</v>
      </c>
      <c r="Z5070" t="s">
        <v>94</v>
      </c>
      <c r="AA5070">
        <v>561730</v>
      </c>
      <c r="AB5070">
        <v>35</v>
      </c>
      <c r="AC5070">
        <v>35</v>
      </c>
      <c r="AD5070" t="s">
        <v>79</v>
      </c>
      <c r="AE5070" t="s">
        <v>80</v>
      </c>
      <c r="AF5070">
        <v>40</v>
      </c>
      <c r="AG5070" s="4">
        <v>0.29166666666666669</v>
      </c>
      <c r="AH5070" s="4">
        <v>0.70833333333333337</v>
      </c>
      <c r="AI5070" s="5">
        <v>14.24</v>
      </c>
      <c r="AJ5070">
        <v>21.36</v>
      </c>
      <c r="AL5070" t="s">
        <v>81</v>
      </c>
      <c r="AM5070" t="s">
        <v>82</v>
      </c>
      <c r="AO5070" t="s">
        <v>83</v>
      </c>
      <c r="AP5070" t="s">
        <v>67</v>
      </c>
      <c r="AQ5070" t="s">
        <v>67</v>
      </c>
      <c r="AR5070" t="s">
        <v>82</v>
      </c>
      <c r="AT5070" t="s">
        <v>82</v>
      </c>
      <c r="AW5070" t="s">
        <v>82</v>
      </c>
      <c r="AY5070" t="s">
        <v>13915</v>
      </c>
      <c r="AZ5070" t="s">
        <v>13917</v>
      </c>
      <c r="BA5070" t="s">
        <v>761</v>
      </c>
      <c r="BB5070">
        <v>30071</v>
      </c>
      <c r="BC5070" t="s">
        <v>79</v>
      </c>
      <c r="BH5070" t="s">
        <v>13918</v>
      </c>
      <c r="BI5070" t="s">
        <v>67</v>
      </c>
      <c r="BJ5070">
        <v>582166329</v>
      </c>
    </row>
    <row r="5071" spans="1:62" x14ac:dyDescent="0.25">
      <c r="A5071" t="s">
        <v>14590</v>
      </c>
      <c r="B5071" s="2">
        <v>43522</v>
      </c>
      <c r="C5071" t="s">
        <v>63</v>
      </c>
      <c r="D5071" s="3">
        <v>43472.391026006946</v>
      </c>
      <c r="E5071" t="s">
        <v>282</v>
      </c>
      <c r="F5071" s="2">
        <v>43556</v>
      </c>
      <c r="G5071" s="2">
        <v>43799</v>
      </c>
      <c r="H5071" t="s">
        <v>14591</v>
      </c>
      <c r="I5071" t="s">
        <v>14592</v>
      </c>
      <c r="J5071" t="s">
        <v>14593</v>
      </c>
      <c r="K5071" t="s">
        <v>67</v>
      </c>
      <c r="L5071" t="s">
        <v>14594</v>
      </c>
      <c r="M5071" t="s">
        <v>774</v>
      </c>
      <c r="N5071">
        <v>80547</v>
      </c>
      <c r="O5071" t="s">
        <v>70</v>
      </c>
      <c r="P5071" t="s">
        <v>67</v>
      </c>
      <c r="Q5071" t="s">
        <v>14595</v>
      </c>
      <c r="R5071">
        <v>213</v>
      </c>
      <c r="S5071" t="s">
        <v>72</v>
      </c>
      <c r="T5071" t="s">
        <v>6285</v>
      </c>
      <c r="U5071" t="s">
        <v>6286</v>
      </c>
      <c r="V5071" t="s">
        <v>6287</v>
      </c>
      <c r="W5071" t="s">
        <v>774</v>
      </c>
      <c r="X5071" t="s">
        <v>94</v>
      </c>
      <c r="Y5071" t="str">
        <f>"37-3011"</f>
        <v>37-3011</v>
      </c>
      <c r="Z5071" t="s">
        <v>94</v>
      </c>
      <c r="AA5071">
        <v>561730</v>
      </c>
      <c r="AB5071">
        <v>50</v>
      </c>
      <c r="AC5071">
        <v>49</v>
      </c>
      <c r="AD5071" t="s">
        <v>79</v>
      </c>
      <c r="AE5071" t="s">
        <v>80</v>
      </c>
      <c r="AF5071">
        <v>40</v>
      </c>
      <c r="AG5071" s="4">
        <v>0.3125</v>
      </c>
      <c r="AH5071" s="4">
        <v>0.70833333333333337</v>
      </c>
      <c r="AI5071" s="5">
        <v>16.07</v>
      </c>
      <c r="AJ5071">
        <v>24.1</v>
      </c>
      <c r="AK5071">
        <v>27</v>
      </c>
      <c r="AL5071" t="s">
        <v>81</v>
      </c>
      <c r="AM5071" t="s">
        <v>82</v>
      </c>
      <c r="AO5071" t="s">
        <v>83</v>
      </c>
      <c r="AP5071" t="s">
        <v>67</v>
      </c>
      <c r="AQ5071" t="s">
        <v>67</v>
      </c>
      <c r="AR5071" t="s">
        <v>82</v>
      </c>
      <c r="AT5071" t="s">
        <v>82</v>
      </c>
      <c r="AW5071" t="s">
        <v>82</v>
      </c>
      <c r="AY5071" t="s">
        <v>14594</v>
      </c>
      <c r="AZ5071" t="s">
        <v>14362</v>
      </c>
      <c r="BA5071" t="s">
        <v>774</v>
      </c>
      <c r="BB5071">
        <v>80547</v>
      </c>
      <c r="BC5071" t="s">
        <v>79</v>
      </c>
      <c r="BH5071" t="s">
        <v>14593</v>
      </c>
      <c r="BI5071" t="s">
        <v>67</v>
      </c>
      <c r="BJ5071">
        <v>840869019</v>
      </c>
    </row>
    <row r="5072" spans="1:62" x14ac:dyDescent="0.25">
      <c r="A5072" t="s">
        <v>14598</v>
      </c>
      <c r="B5072" s="2">
        <v>43522</v>
      </c>
      <c r="C5072" t="s">
        <v>63</v>
      </c>
      <c r="D5072" s="3">
        <v>43472.392574328704</v>
      </c>
      <c r="E5072" t="s">
        <v>64</v>
      </c>
      <c r="F5072" s="2">
        <v>43556</v>
      </c>
      <c r="G5072" s="2">
        <v>43798</v>
      </c>
      <c r="H5072" t="s">
        <v>14599</v>
      </c>
      <c r="I5072" t="s">
        <v>14600</v>
      </c>
      <c r="J5072" t="s">
        <v>14601</v>
      </c>
      <c r="K5072" t="s">
        <v>67</v>
      </c>
      <c r="L5072" t="s">
        <v>6283</v>
      </c>
      <c r="M5072" t="s">
        <v>774</v>
      </c>
      <c r="N5072">
        <v>80904</v>
      </c>
      <c r="O5072" t="s">
        <v>70</v>
      </c>
      <c r="P5072" t="s">
        <v>67</v>
      </c>
      <c r="Q5072" t="s">
        <v>14602</v>
      </c>
      <c r="S5072" t="s">
        <v>72</v>
      </c>
      <c r="T5072" t="s">
        <v>6285</v>
      </c>
      <c r="U5072" t="s">
        <v>6286</v>
      </c>
      <c r="V5072" t="s">
        <v>6287</v>
      </c>
      <c r="W5072" t="s">
        <v>774</v>
      </c>
      <c r="X5072" t="s">
        <v>1383</v>
      </c>
      <c r="Y5072" t="str">
        <f>"47-2051"</f>
        <v>47-2051</v>
      </c>
      <c r="Z5072" t="s">
        <v>1383</v>
      </c>
      <c r="AA5072">
        <v>238110</v>
      </c>
      <c r="AB5072">
        <v>8</v>
      </c>
      <c r="AC5072">
        <v>8</v>
      </c>
      <c r="AD5072" t="s">
        <v>79</v>
      </c>
      <c r="AE5072" t="s">
        <v>80</v>
      </c>
      <c r="AF5072">
        <v>40</v>
      </c>
      <c r="AG5072" s="4">
        <v>0.27083333333333331</v>
      </c>
      <c r="AH5072" s="4">
        <v>0.625</v>
      </c>
      <c r="AI5072" s="5">
        <v>18.91</v>
      </c>
      <c r="AJ5072">
        <v>28.37</v>
      </c>
      <c r="AK5072">
        <v>31.37</v>
      </c>
      <c r="AL5072" t="s">
        <v>81</v>
      </c>
      <c r="AM5072" t="s">
        <v>82</v>
      </c>
      <c r="AO5072" t="s">
        <v>83</v>
      </c>
      <c r="AP5072" t="s">
        <v>67</v>
      </c>
      <c r="AQ5072" t="s">
        <v>67</v>
      </c>
      <c r="AR5072" t="s">
        <v>82</v>
      </c>
      <c r="AT5072" t="s">
        <v>82</v>
      </c>
      <c r="AW5072" t="s">
        <v>82</v>
      </c>
      <c r="AY5072" t="s">
        <v>1552</v>
      </c>
      <c r="AZ5072" t="s">
        <v>1554</v>
      </c>
      <c r="BA5072" t="s">
        <v>774</v>
      </c>
      <c r="BB5072">
        <v>80904</v>
      </c>
      <c r="BC5072" t="s">
        <v>79</v>
      </c>
      <c r="BH5072" t="s">
        <v>14603</v>
      </c>
      <c r="BI5072" t="s">
        <v>67</v>
      </c>
      <c r="BJ5072">
        <v>261295440</v>
      </c>
    </row>
    <row r="5073" spans="1:62" x14ac:dyDescent="0.25">
      <c r="A5073" t="s">
        <v>14878</v>
      </c>
      <c r="B5073" s="2">
        <v>43522</v>
      </c>
      <c r="C5073" t="s">
        <v>63</v>
      </c>
      <c r="D5073" s="3">
        <v>43472.394138912037</v>
      </c>
      <c r="E5073" t="s">
        <v>64</v>
      </c>
      <c r="F5073" s="2">
        <v>43556</v>
      </c>
      <c r="G5073" s="2">
        <v>43798</v>
      </c>
      <c r="H5073" t="s">
        <v>14879</v>
      </c>
      <c r="I5073" t="s">
        <v>67</v>
      </c>
      <c r="J5073" t="s">
        <v>14880</v>
      </c>
      <c r="K5073" t="s">
        <v>67</v>
      </c>
      <c r="L5073" t="s">
        <v>13530</v>
      </c>
      <c r="M5073" t="s">
        <v>774</v>
      </c>
      <c r="N5073">
        <v>80501</v>
      </c>
      <c r="O5073" t="s">
        <v>70</v>
      </c>
      <c r="P5073" t="s">
        <v>67</v>
      </c>
      <c r="Q5073" t="s">
        <v>14881</v>
      </c>
      <c r="S5073" t="s">
        <v>72</v>
      </c>
      <c r="T5073" t="s">
        <v>6285</v>
      </c>
      <c r="U5073" t="s">
        <v>6286</v>
      </c>
      <c r="V5073" t="s">
        <v>6287</v>
      </c>
      <c r="W5073" t="s">
        <v>774</v>
      </c>
      <c r="X5073" t="s">
        <v>94</v>
      </c>
      <c r="Y5073" t="str">
        <f>"37-3011"</f>
        <v>37-3011</v>
      </c>
      <c r="Z5073" t="s">
        <v>94</v>
      </c>
      <c r="AA5073">
        <v>561730</v>
      </c>
      <c r="AB5073">
        <v>45</v>
      </c>
      <c r="AC5073">
        <v>45</v>
      </c>
      <c r="AD5073" t="s">
        <v>79</v>
      </c>
      <c r="AE5073" t="s">
        <v>80</v>
      </c>
      <c r="AF5073">
        <v>40</v>
      </c>
      <c r="AG5073" s="4">
        <v>0.3125</v>
      </c>
      <c r="AH5073" s="4">
        <v>0.70833333333333337</v>
      </c>
      <c r="AI5073" s="5">
        <v>16.07</v>
      </c>
      <c r="AJ5073">
        <v>24.1</v>
      </c>
      <c r="AK5073">
        <v>27.1</v>
      </c>
      <c r="AL5073" t="s">
        <v>81</v>
      </c>
      <c r="AM5073" t="s">
        <v>82</v>
      </c>
      <c r="AO5073" t="s">
        <v>83</v>
      </c>
      <c r="AP5073" t="s">
        <v>67</v>
      </c>
      <c r="AQ5073" t="s">
        <v>67</v>
      </c>
      <c r="AR5073" t="s">
        <v>82</v>
      </c>
      <c r="AT5073" t="s">
        <v>82</v>
      </c>
      <c r="AW5073" t="s">
        <v>82</v>
      </c>
      <c r="AY5073" t="s">
        <v>13588</v>
      </c>
      <c r="AZ5073" t="s">
        <v>6244</v>
      </c>
      <c r="BA5073" t="s">
        <v>774</v>
      </c>
      <c r="BB5073">
        <v>80501</v>
      </c>
      <c r="BC5073" t="s">
        <v>79</v>
      </c>
      <c r="BH5073" t="s">
        <v>14880</v>
      </c>
      <c r="BI5073" t="s">
        <v>67</v>
      </c>
      <c r="BJ5073">
        <v>201766218</v>
      </c>
    </row>
    <row r="5074" spans="1:62" x14ac:dyDescent="0.25">
      <c r="A5074" t="s">
        <v>14967</v>
      </c>
      <c r="B5074" s="2">
        <v>43522</v>
      </c>
      <c r="C5074" t="s">
        <v>63</v>
      </c>
      <c r="D5074" s="3">
        <v>43472.385524560188</v>
      </c>
      <c r="E5074" t="s">
        <v>64</v>
      </c>
      <c r="F5074" s="2">
        <v>43556</v>
      </c>
      <c r="G5074" s="2">
        <v>43799</v>
      </c>
      <c r="H5074" t="s">
        <v>8615</v>
      </c>
      <c r="I5074" t="s">
        <v>8616</v>
      </c>
      <c r="J5074" t="s">
        <v>8617</v>
      </c>
      <c r="K5074" t="s">
        <v>14968</v>
      </c>
      <c r="L5074" t="s">
        <v>7526</v>
      </c>
      <c r="M5074" t="s">
        <v>147</v>
      </c>
      <c r="N5074">
        <v>19422</v>
      </c>
      <c r="O5074" t="s">
        <v>70</v>
      </c>
      <c r="Q5074" t="s">
        <v>8619</v>
      </c>
      <c r="S5074" t="s">
        <v>72</v>
      </c>
      <c r="T5074" t="s">
        <v>640</v>
      </c>
      <c r="U5074" t="s">
        <v>641</v>
      </c>
      <c r="V5074" t="s">
        <v>642</v>
      </c>
      <c r="W5074" t="s">
        <v>105</v>
      </c>
      <c r="X5074" t="s">
        <v>106</v>
      </c>
      <c r="Y5074" t="str">
        <f>"37-3011"</f>
        <v>37-3011</v>
      </c>
      <c r="Z5074" t="s">
        <v>94</v>
      </c>
      <c r="AA5074">
        <v>561730</v>
      </c>
      <c r="AB5074">
        <v>6</v>
      </c>
      <c r="AC5074">
        <v>6</v>
      </c>
      <c r="AD5074" t="s">
        <v>79</v>
      </c>
      <c r="AE5074" t="s">
        <v>80</v>
      </c>
      <c r="AF5074">
        <v>40</v>
      </c>
      <c r="AG5074" s="4">
        <v>0.3125</v>
      </c>
      <c r="AH5074" s="4">
        <v>0.66666666666666663</v>
      </c>
      <c r="AI5074" s="5">
        <v>15.73</v>
      </c>
      <c r="AJ5074">
        <v>23.6</v>
      </c>
      <c r="AL5074" t="s">
        <v>81</v>
      </c>
      <c r="AM5074" t="s">
        <v>82</v>
      </c>
      <c r="AO5074" t="s">
        <v>83</v>
      </c>
      <c r="AR5074" t="s">
        <v>82</v>
      </c>
      <c r="AT5074" t="s">
        <v>82</v>
      </c>
      <c r="AW5074" t="s">
        <v>82</v>
      </c>
      <c r="AY5074" t="s">
        <v>7526</v>
      </c>
      <c r="AZ5074" t="s">
        <v>291</v>
      </c>
      <c r="BA5074" t="s">
        <v>147</v>
      </c>
      <c r="BB5074">
        <v>19422</v>
      </c>
      <c r="BC5074" t="s">
        <v>79</v>
      </c>
      <c r="BH5074" t="s">
        <v>8617</v>
      </c>
      <c r="BJ5074">
        <v>232893142</v>
      </c>
    </row>
    <row r="5075" spans="1:62" x14ac:dyDescent="0.25">
      <c r="A5075" t="s">
        <v>15001</v>
      </c>
      <c r="B5075" s="2">
        <v>43522</v>
      </c>
      <c r="C5075" t="s">
        <v>63</v>
      </c>
      <c r="D5075" s="3">
        <v>43472.386027673609</v>
      </c>
      <c r="E5075" t="s">
        <v>64</v>
      </c>
      <c r="F5075" s="2">
        <v>43556</v>
      </c>
      <c r="G5075" s="2">
        <v>43799</v>
      </c>
      <c r="H5075" t="s">
        <v>15002</v>
      </c>
      <c r="I5075" t="s">
        <v>130</v>
      </c>
      <c r="J5075" t="s">
        <v>15003</v>
      </c>
      <c r="L5075" t="s">
        <v>12275</v>
      </c>
      <c r="M5075" t="s">
        <v>783</v>
      </c>
      <c r="N5075">
        <v>44060</v>
      </c>
      <c r="O5075" t="s">
        <v>70</v>
      </c>
      <c r="Q5075" t="s">
        <v>15004</v>
      </c>
      <c r="S5075" t="s">
        <v>72</v>
      </c>
      <c r="T5075" t="s">
        <v>3410</v>
      </c>
      <c r="U5075" t="s">
        <v>3411</v>
      </c>
      <c r="V5075" t="s">
        <v>3412</v>
      </c>
      <c r="W5075" t="s">
        <v>783</v>
      </c>
      <c r="X5075" t="s">
        <v>106</v>
      </c>
      <c r="Y5075" t="str">
        <f>"37-3011"</f>
        <v>37-3011</v>
      </c>
      <c r="Z5075" t="s">
        <v>94</v>
      </c>
      <c r="AA5075">
        <v>561730</v>
      </c>
      <c r="AB5075">
        <v>11</v>
      </c>
      <c r="AC5075">
        <v>11</v>
      </c>
      <c r="AD5075" t="s">
        <v>79</v>
      </c>
      <c r="AE5075" t="s">
        <v>80</v>
      </c>
      <c r="AF5075">
        <v>40</v>
      </c>
      <c r="AG5075" s="4">
        <v>0.33333333333333331</v>
      </c>
      <c r="AH5075" s="4">
        <v>0.70833333333333337</v>
      </c>
      <c r="AI5075" s="5">
        <v>13.7</v>
      </c>
      <c r="AJ5075">
        <v>20.55</v>
      </c>
      <c r="AL5075" t="s">
        <v>81</v>
      </c>
      <c r="AM5075" t="s">
        <v>82</v>
      </c>
      <c r="AO5075" t="s">
        <v>83</v>
      </c>
      <c r="AR5075" t="s">
        <v>82</v>
      </c>
      <c r="AT5075" t="s">
        <v>82</v>
      </c>
      <c r="AW5075" t="s">
        <v>82</v>
      </c>
      <c r="AY5075" t="s">
        <v>12275</v>
      </c>
      <c r="AZ5075" t="s">
        <v>1278</v>
      </c>
      <c r="BA5075" t="s">
        <v>783</v>
      </c>
      <c r="BB5075">
        <v>44060</v>
      </c>
      <c r="BC5075" t="s">
        <v>79</v>
      </c>
      <c r="BH5075" t="s">
        <v>15005</v>
      </c>
      <c r="BJ5075">
        <v>341832149</v>
      </c>
    </row>
    <row r="5076" spans="1:62" x14ac:dyDescent="0.25">
      <c r="A5076" t="s">
        <v>15889</v>
      </c>
      <c r="B5076" s="2">
        <v>43522</v>
      </c>
      <c r="C5076" t="s">
        <v>63</v>
      </c>
      <c r="D5076" s="3">
        <v>43472.386416226851</v>
      </c>
      <c r="E5076" t="s">
        <v>64</v>
      </c>
      <c r="F5076" s="2">
        <v>43556</v>
      </c>
      <c r="G5076" s="2">
        <v>43800</v>
      </c>
      <c r="H5076" t="s">
        <v>15890</v>
      </c>
      <c r="J5076" t="s">
        <v>15891</v>
      </c>
      <c r="L5076" t="s">
        <v>7397</v>
      </c>
      <c r="M5076" t="s">
        <v>774</v>
      </c>
      <c r="N5076">
        <v>80537</v>
      </c>
      <c r="O5076" t="s">
        <v>70</v>
      </c>
      <c r="Q5076" t="s">
        <v>15892</v>
      </c>
      <c r="S5076" t="s">
        <v>72</v>
      </c>
      <c r="T5076" t="s">
        <v>640</v>
      </c>
      <c r="U5076" t="s">
        <v>641</v>
      </c>
      <c r="V5076" t="s">
        <v>642</v>
      </c>
      <c r="W5076" t="s">
        <v>105</v>
      </c>
      <c r="X5076" t="s">
        <v>4819</v>
      </c>
      <c r="Y5076" t="str">
        <f>"37-3011"</f>
        <v>37-3011</v>
      </c>
      <c r="Z5076" t="s">
        <v>94</v>
      </c>
      <c r="AA5076">
        <v>561730</v>
      </c>
      <c r="AB5076">
        <v>10</v>
      </c>
      <c r="AC5076">
        <v>10</v>
      </c>
      <c r="AD5076" t="s">
        <v>79</v>
      </c>
      <c r="AE5076" t="s">
        <v>95</v>
      </c>
      <c r="AF5076">
        <v>40</v>
      </c>
      <c r="AG5076" s="4">
        <v>0.29166666666666669</v>
      </c>
      <c r="AH5076" s="4">
        <v>0.66666666666666663</v>
      </c>
      <c r="AI5076" s="5">
        <v>15.17</v>
      </c>
      <c r="AL5076" t="s">
        <v>81</v>
      </c>
      <c r="AM5076" t="s">
        <v>82</v>
      </c>
      <c r="AO5076" t="s">
        <v>83</v>
      </c>
      <c r="AR5076" t="s">
        <v>82</v>
      </c>
      <c r="AT5076" t="s">
        <v>82</v>
      </c>
      <c r="AW5076" t="s">
        <v>82</v>
      </c>
      <c r="AY5076" t="s">
        <v>7344</v>
      </c>
      <c r="AZ5076" t="s">
        <v>3364</v>
      </c>
      <c r="BA5076" t="s">
        <v>774</v>
      </c>
      <c r="BB5076">
        <v>80604</v>
      </c>
      <c r="BC5076" t="s">
        <v>79</v>
      </c>
      <c r="BH5076" t="s">
        <v>15893</v>
      </c>
      <c r="BJ5076">
        <v>841562576</v>
      </c>
    </row>
    <row r="5077" spans="1:62" x14ac:dyDescent="0.25">
      <c r="A5077" t="s">
        <v>16268</v>
      </c>
      <c r="B5077" s="2">
        <v>43522</v>
      </c>
      <c r="C5077" t="s">
        <v>63</v>
      </c>
      <c r="D5077" s="3">
        <v>43472.383619398148</v>
      </c>
      <c r="E5077" t="s">
        <v>64</v>
      </c>
      <c r="F5077" s="2">
        <v>43556</v>
      </c>
      <c r="G5077" s="2">
        <v>43770</v>
      </c>
      <c r="H5077" t="s">
        <v>16269</v>
      </c>
      <c r="I5077" t="s">
        <v>67</v>
      </c>
      <c r="J5077" t="s">
        <v>16270</v>
      </c>
      <c r="K5077" t="s">
        <v>67</v>
      </c>
      <c r="L5077" t="s">
        <v>9444</v>
      </c>
      <c r="M5077" t="s">
        <v>881</v>
      </c>
      <c r="N5077">
        <v>83709</v>
      </c>
      <c r="O5077" t="s">
        <v>70</v>
      </c>
      <c r="P5077" t="s">
        <v>67</v>
      </c>
      <c r="Q5077" t="s">
        <v>16271</v>
      </c>
      <c r="S5077" t="s">
        <v>72</v>
      </c>
      <c r="T5077" t="s">
        <v>14635</v>
      </c>
      <c r="U5077" t="s">
        <v>14636</v>
      </c>
      <c r="V5077" t="s">
        <v>14637</v>
      </c>
      <c r="W5077" t="s">
        <v>105</v>
      </c>
      <c r="X5077" t="s">
        <v>16272</v>
      </c>
      <c r="Y5077" t="str">
        <f>"47-3011"</f>
        <v>47-3011</v>
      </c>
      <c r="Z5077" t="s">
        <v>5840</v>
      </c>
      <c r="AA5077">
        <v>561730</v>
      </c>
      <c r="AB5077">
        <v>4</v>
      </c>
      <c r="AC5077">
        <v>4</v>
      </c>
      <c r="AD5077" t="s">
        <v>79</v>
      </c>
      <c r="AE5077" t="s">
        <v>95</v>
      </c>
      <c r="AF5077">
        <v>40</v>
      </c>
      <c r="AG5077" s="4">
        <v>0.33333333333333331</v>
      </c>
      <c r="AH5077" s="4">
        <v>0.70833333333333337</v>
      </c>
      <c r="AI5077" s="5">
        <v>16.46</v>
      </c>
      <c r="AJ5077">
        <v>24.69</v>
      </c>
      <c r="AK5077">
        <v>24.69</v>
      </c>
      <c r="AL5077" t="s">
        <v>81</v>
      </c>
      <c r="AM5077" t="s">
        <v>82</v>
      </c>
      <c r="AO5077" t="s">
        <v>83</v>
      </c>
      <c r="AP5077" t="s">
        <v>67</v>
      </c>
      <c r="AQ5077" t="s">
        <v>67</v>
      </c>
      <c r="AR5077" t="s">
        <v>82</v>
      </c>
      <c r="AT5077" t="s">
        <v>82</v>
      </c>
      <c r="AW5077" t="s">
        <v>82</v>
      </c>
      <c r="AY5077" t="s">
        <v>9444</v>
      </c>
      <c r="AZ5077" t="s">
        <v>14638</v>
      </c>
      <c r="BA5077" t="s">
        <v>881</v>
      </c>
      <c r="BB5077">
        <v>83709</v>
      </c>
      <c r="BC5077" t="s">
        <v>79</v>
      </c>
      <c r="BH5077" t="s">
        <v>16270</v>
      </c>
      <c r="BI5077" t="s">
        <v>67</v>
      </c>
      <c r="BJ5077">
        <v>820303966</v>
      </c>
    </row>
    <row r="5078" spans="1:62" x14ac:dyDescent="0.25">
      <c r="A5078" t="s">
        <v>16286</v>
      </c>
      <c r="B5078" s="2">
        <v>43522</v>
      </c>
      <c r="C5078" t="s">
        <v>63</v>
      </c>
      <c r="D5078" s="3">
        <v>43472.383156805554</v>
      </c>
      <c r="E5078" t="s">
        <v>64</v>
      </c>
      <c r="F5078" s="2">
        <v>43556</v>
      </c>
      <c r="G5078" s="2">
        <v>43799</v>
      </c>
      <c r="H5078" t="s">
        <v>16166</v>
      </c>
      <c r="I5078" t="s">
        <v>67</v>
      </c>
      <c r="J5078" t="s">
        <v>16167</v>
      </c>
      <c r="K5078" t="s">
        <v>67</v>
      </c>
      <c r="L5078" t="s">
        <v>16168</v>
      </c>
      <c r="M5078" t="s">
        <v>1165</v>
      </c>
      <c r="N5078">
        <v>57216</v>
      </c>
      <c r="O5078" t="s">
        <v>70</v>
      </c>
      <c r="P5078" t="s">
        <v>67</v>
      </c>
      <c r="Q5078" t="s">
        <v>16169</v>
      </c>
      <c r="S5078" t="s">
        <v>72</v>
      </c>
      <c r="T5078" t="s">
        <v>14635</v>
      </c>
      <c r="U5078" t="s">
        <v>14636</v>
      </c>
      <c r="V5078" t="s">
        <v>14637</v>
      </c>
      <c r="W5078" t="s">
        <v>105</v>
      </c>
      <c r="X5078" t="s">
        <v>661</v>
      </c>
      <c r="Y5078" t="str">
        <f>"53-3032"</f>
        <v>53-3032</v>
      </c>
      <c r="Z5078" t="s">
        <v>157</v>
      </c>
      <c r="AA5078">
        <v>238110</v>
      </c>
      <c r="AB5078">
        <v>4</v>
      </c>
      <c r="AC5078">
        <v>4</v>
      </c>
      <c r="AD5078" t="s">
        <v>79</v>
      </c>
      <c r="AE5078" t="s">
        <v>95</v>
      </c>
      <c r="AF5078">
        <v>40</v>
      </c>
      <c r="AG5078" s="4">
        <v>0.33333333333333331</v>
      </c>
      <c r="AH5078" s="4">
        <v>0.70833333333333337</v>
      </c>
      <c r="AI5078" s="5">
        <v>18.57</v>
      </c>
      <c r="AJ5078">
        <v>27.86</v>
      </c>
      <c r="AK5078">
        <v>27.86</v>
      </c>
      <c r="AL5078" t="s">
        <v>81</v>
      </c>
      <c r="AM5078" t="s">
        <v>82</v>
      </c>
      <c r="AO5078" t="s">
        <v>83</v>
      </c>
      <c r="AP5078" t="s">
        <v>67</v>
      </c>
      <c r="AQ5078" t="s">
        <v>67</v>
      </c>
      <c r="AR5078" t="s">
        <v>82</v>
      </c>
      <c r="AT5078" t="s">
        <v>82</v>
      </c>
      <c r="AW5078" t="s">
        <v>72</v>
      </c>
      <c r="AX5078">
        <v>3</v>
      </c>
      <c r="AY5078" t="s">
        <v>16168</v>
      </c>
      <c r="AZ5078" t="s">
        <v>16172</v>
      </c>
      <c r="BA5078" t="s">
        <v>1165</v>
      </c>
      <c r="BB5078">
        <v>57216</v>
      </c>
      <c r="BC5078" t="s">
        <v>79</v>
      </c>
      <c r="BH5078" t="s">
        <v>16167</v>
      </c>
      <c r="BI5078" t="s">
        <v>67</v>
      </c>
      <c r="BJ5078">
        <v>273060720</v>
      </c>
    </row>
    <row r="5079" spans="1:62" x14ac:dyDescent="0.25">
      <c r="A5079" t="s">
        <v>16593</v>
      </c>
      <c r="B5079" s="2">
        <v>43522</v>
      </c>
      <c r="C5079" t="s">
        <v>63</v>
      </c>
      <c r="D5079" s="3">
        <v>43472.38425949074</v>
      </c>
      <c r="E5079" t="s">
        <v>64</v>
      </c>
      <c r="F5079" s="2">
        <v>43556</v>
      </c>
      <c r="G5079" s="2">
        <v>43799</v>
      </c>
      <c r="H5079" t="s">
        <v>16594</v>
      </c>
      <c r="J5079" t="s">
        <v>16595</v>
      </c>
      <c r="L5079" t="s">
        <v>2106</v>
      </c>
      <c r="M5079" t="s">
        <v>69</v>
      </c>
      <c r="N5079">
        <v>40217</v>
      </c>
      <c r="O5079" t="s">
        <v>70</v>
      </c>
      <c r="Q5079" t="s">
        <v>2240</v>
      </c>
      <c r="S5079" t="s">
        <v>72</v>
      </c>
      <c r="T5079" t="s">
        <v>16589</v>
      </c>
      <c r="U5079" t="s">
        <v>5854</v>
      </c>
      <c r="V5079" t="s">
        <v>6868</v>
      </c>
      <c r="W5079" t="s">
        <v>232</v>
      </c>
      <c r="X5079" t="s">
        <v>16590</v>
      </c>
      <c r="Y5079" t="str">
        <f>"39-2021"</f>
        <v>39-2021</v>
      </c>
      <c r="Z5079" t="s">
        <v>78</v>
      </c>
      <c r="AA5079">
        <v>711219</v>
      </c>
      <c r="AB5079">
        <v>5</v>
      </c>
      <c r="AC5079">
        <v>5</v>
      </c>
      <c r="AD5079" t="s">
        <v>79</v>
      </c>
      <c r="AE5079" t="s">
        <v>95</v>
      </c>
      <c r="AF5079">
        <v>40</v>
      </c>
      <c r="AG5079" s="4">
        <v>0.20833333333333334</v>
      </c>
      <c r="AH5079" s="4">
        <v>0.54166666666666663</v>
      </c>
      <c r="AI5079" s="5">
        <v>13.05</v>
      </c>
      <c r="AJ5079">
        <v>19.579999999999998</v>
      </c>
      <c r="AL5079" t="s">
        <v>81</v>
      </c>
      <c r="AM5079" t="s">
        <v>82</v>
      </c>
      <c r="AO5079" t="s">
        <v>83</v>
      </c>
      <c r="AP5079" t="s">
        <v>67</v>
      </c>
      <c r="AQ5079" t="s">
        <v>662</v>
      </c>
      <c r="AR5079" t="s">
        <v>82</v>
      </c>
      <c r="AT5079" t="s">
        <v>82</v>
      </c>
      <c r="AW5079" t="s">
        <v>72</v>
      </c>
      <c r="AX5079">
        <v>1</v>
      </c>
      <c r="AY5079" t="s">
        <v>2169</v>
      </c>
      <c r="AZ5079" t="s">
        <v>698</v>
      </c>
      <c r="BA5079" t="s">
        <v>232</v>
      </c>
      <c r="BB5079">
        <v>11003</v>
      </c>
      <c r="BC5079" t="s">
        <v>87</v>
      </c>
      <c r="BH5079" t="s">
        <v>2167</v>
      </c>
      <c r="BI5079" t="s">
        <v>8912</v>
      </c>
      <c r="BJ5079">
        <v>710865861</v>
      </c>
    </row>
    <row r="5080" spans="1:62" x14ac:dyDescent="0.25">
      <c r="A5080" t="s">
        <v>16639</v>
      </c>
      <c r="B5080" s="2">
        <v>43522</v>
      </c>
      <c r="C5080" t="s">
        <v>63</v>
      </c>
      <c r="D5080" s="3">
        <v>43472.384445324074</v>
      </c>
      <c r="E5080" t="s">
        <v>64</v>
      </c>
      <c r="F5080" s="2">
        <v>43556</v>
      </c>
      <c r="G5080" s="2">
        <v>43814</v>
      </c>
      <c r="H5080" t="s">
        <v>16640</v>
      </c>
      <c r="I5080" t="s">
        <v>67</v>
      </c>
      <c r="J5080" t="s">
        <v>16641</v>
      </c>
      <c r="K5080" t="s">
        <v>67</v>
      </c>
      <c r="L5080" t="s">
        <v>16642</v>
      </c>
      <c r="M5080" t="s">
        <v>5997</v>
      </c>
      <c r="N5080">
        <v>58102</v>
      </c>
      <c r="O5080" t="s">
        <v>70</v>
      </c>
      <c r="P5080" t="s">
        <v>67</v>
      </c>
      <c r="Q5080" t="s">
        <v>16643</v>
      </c>
      <c r="S5080" t="s">
        <v>72</v>
      </c>
      <c r="T5080" t="s">
        <v>14635</v>
      </c>
      <c r="U5080" t="s">
        <v>14636</v>
      </c>
      <c r="V5080" t="s">
        <v>14637</v>
      </c>
      <c r="W5080" t="s">
        <v>105</v>
      </c>
      <c r="X5080" t="s">
        <v>16644</v>
      </c>
      <c r="Y5080" t="str">
        <f>"47-3016"</f>
        <v>47-3016</v>
      </c>
      <c r="Z5080" t="s">
        <v>3995</v>
      </c>
      <c r="AA5080">
        <v>238160</v>
      </c>
      <c r="AB5080">
        <v>5</v>
      </c>
      <c r="AC5080">
        <v>5</v>
      </c>
      <c r="AD5080" t="s">
        <v>79</v>
      </c>
      <c r="AE5080" t="s">
        <v>95</v>
      </c>
      <c r="AF5080">
        <v>40</v>
      </c>
      <c r="AG5080" s="4">
        <v>0.33333333333333331</v>
      </c>
      <c r="AH5080" s="4">
        <v>0.70833333333333337</v>
      </c>
      <c r="AI5080" s="5">
        <v>15.97</v>
      </c>
      <c r="AJ5080">
        <v>23.96</v>
      </c>
      <c r="AK5080">
        <v>23.96</v>
      </c>
      <c r="AL5080" t="s">
        <v>81</v>
      </c>
      <c r="AM5080" t="s">
        <v>82</v>
      </c>
      <c r="AO5080" t="s">
        <v>83</v>
      </c>
      <c r="AP5080" t="s">
        <v>67</v>
      </c>
      <c r="AQ5080" t="s">
        <v>67</v>
      </c>
      <c r="AR5080" t="s">
        <v>82</v>
      </c>
      <c r="AT5080" t="s">
        <v>82</v>
      </c>
      <c r="AW5080" t="s">
        <v>82</v>
      </c>
      <c r="AY5080" t="s">
        <v>16645</v>
      </c>
      <c r="AZ5080" t="s">
        <v>16645</v>
      </c>
      <c r="BA5080" t="s">
        <v>5997</v>
      </c>
      <c r="BB5080">
        <v>58203</v>
      </c>
      <c r="BC5080" t="s">
        <v>79</v>
      </c>
      <c r="BH5080" t="s">
        <v>16646</v>
      </c>
      <c r="BI5080" t="s">
        <v>67</v>
      </c>
      <c r="BJ5080">
        <v>450278200</v>
      </c>
    </row>
    <row r="5081" spans="1:62" x14ac:dyDescent="0.25">
      <c r="A5081" t="s">
        <v>16673</v>
      </c>
      <c r="B5081" s="2">
        <v>43522</v>
      </c>
      <c r="C5081" t="s">
        <v>63</v>
      </c>
      <c r="D5081" s="3">
        <v>43472.383935868056</v>
      </c>
      <c r="E5081" t="s">
        <v>64</v>
      </c>
      <c r="F5081" s="2">
        <v>43556</v>
      </c>
      <c r="G5081" s="2">
        <v>43814</v>
      </c>
      <c r="H5081" t="s">
        <v>16674</v>
      </c>
      <c r="I5081" t="s">
        <v>67</v>
      </c>
      <c r="J5081" t="s">
        <v>16675</v>
      </c>
      <c r="K5081" t="s">
        <v>67</v>
      </c>
      <c r="L5081" t="s">
        <v>16320</v>
      </c>
      <c r="M5081" t="s">
        <v>1165</v>
      </c>
      <c r="N5081">
        <v>57401</v>
      </c>
      <c r="O5081" t="s">
        <v>70</v>
      </c>
      <c r="P5081" t="s">
        <v>67</v>
      </c>
      <c r="Q5081" t="s">
        <v>16676</v>
      </c>
      <c r="S5081" t="s">
        <v>72</v>
      </c>
      <c r="T5081" t="s">
        <v>14635</v>
      </c>
      <c r="U5081" t="s">
        <v>14636</v>
      </c>
      <c r="V5081" t="s">
        <v>14637</v>
      </c>
      <c r="W5081" t="s">
        <v>105</v>
      </c>
      <c r="X5081" t="s">
        <v>16193</v>
      </c>
      <c r="Y5081" t="str">
        <f>"47-2061"</f>
        <v>47-2061</v>
      </c>
      <c r="Z5081" t="s">
        <v>326</v>
      </c>
      <c r="AA5081">
        <v>238110</v>
      </c>
      <c r="AB5081">
        <v>12</v>
      </c>
      <c r="AC5081">
        <v>12</v>
      </c>
      <c r="AD5081" t="s">
        <v>79</v>
      </c>
      <c r="AE5081" t="s">
        <v>95</v>
      </c>
      <c r="AF5081">
        <v>40</v>
      </c>
      <c r="AG5081" s="4">
        <v>0.33333333333333331</v>
      </c>
      <c r="AH5081" s="4">
        <v>0.70833333333333337</v>
      </c>
      <c r="AI5081" s="5">
        <v>15.86</v>
      </c>
      <c r="AJ5081">
        <v>23.79</v>
      </c>
      <c r="AK5081">
        <v>23.79</v>
      </c>
      <c r="AL5081" t="s">
        <v>81</v>
      </c>
      <c r="AM5081" t="s">
        <v>82</v>
      </c>
      <c r="AO5081" t="s">
        <v>83</v>
      </c>
      <c r="AP5081" t="s">
        <v>67</v>
      </c>
      <c r="AQ5081" t="s">
        <v>67</v>
      </c>
      <c r="AR5081" t="s">
        <v>82</v>
      </c>
      <c r="AT5081" t="s">
        <v>82</v>
      </c>
      <c r="AW5081" t="s">
        <v>82</v>
      </c>
      <c r="AY5081" t="s">
        <v>16320</v>
      </c>
      <c r="AZ5081" t="s">
        <v>16322</v>
      </c>
      <c r="BA5081" t="s">
        <v>1165</v>
      </c>
      <c r="BB5081">
        <v>57401</v>
      </c>
      <c r="BC5081" t="s">
        <v>79</v>
      </c>
      <c r="BH5081" t="s">
        <v>16677</v>
      </c>
      <c r="BI5081" t="s">
        <v>67</v>
      </c>
      <c r="BJ5081">
        <v>460460767</v>
      </c>
    </row>
    <row r="5082" spans="1:62" x14ac:dyDescent="0.25">
      <c r="A5082" t="s">
        <v>16693</v>
      </c>
      <c r="B5082" s="2">
        <v>43522</v>
      </c>
      <c r="C5082" t="s">
        <v>63</v>
      </c>
      <c r="D5082" s="3">
        <v>43472.38432041667</v>
      </c>
      <c r="E5082" t="s">
        <v>64</v>
      </c>
      <c r="F5082" s="2">
        <v>43556</v>
      </c>
      <c r="G5082" s="2">
        <v>43814</v>
      </c>
      <c r="H5082" t="s">
        <v>16694</v>
      </c>
      <c r="I5082" t="s">
        <v>67</v>
      </c>
      <c r="J5082" t="s">
        <v>16695</v>
      </c>
      <c r="K5082" t="s">
        <v>67</v>
      </c>
      <c r="L5082" t="s">
        <v>16696</v>
      </c>
      <c r="M5082" t="s">
        <v>881</v>
      </c>
      <c r="N5082">
        <v>83835</v>
      </c>
      <c r="O5082" t="s">
        <v>70</v>
      </c>
      <c r="P5082" t="s">
        <v>67</v>
      </c>
      <c r="Q5082" t="s">
        <v>16697</v>
      </c>
      <c r="S5082" t="s">
        <v>72</v>
      </c>
      <c r="T5082" t="s">
        <v>14635</v>
      </c>
      <c r="U5082" t="s">
        <v>14636</v>
      </c>
      <c r="V5082" t="s">
        <v>14637</v>
      </c>
      <c r="W5082" t="s">
        <v>105</v>
      </c>
      <c r="X5082" t="s">
        <v>16698</v>
      </c>
      <c r="Y5082" t="str">
        <f>"47-2051"</f>
        <v>47-2051</v>
      </c>
      <c r="Z5082" t="s">
        <v>1383</v>
      </c>
      <c r="AA5082">
        <v>238110</v>
      </c>
      <c r="AB5082">
        <v>2</v>
      </c>
      <c r="AC5082">
        <v>2</v>
      </c>
      <c r="AD5082" t="s">
        <v>79</v>
      </c>
      <c r="AE5082" t="s">
        <v>80</v>
      </c>
      <c r="AF5082">
        <v>40</v>
      </c>
      <c r="AG5082" s="4">
        <v>0.33333333333333331</v>
      </c>
      <c r="AH5082" s="4">
        <v>0.70833333333333337</v>
      </c>
      <c r="AI5082" s="5">
        <v>19.07</v>
      </c>
      <c r="AJ5082">
        <v>28.61</v>
      </c>
      <c r="AK5082">
        <v>28.61</v>
      </c>
      <c r="AL5082" t="s">
        <v>81</v>
      </c>
      <c r="AM5082" t="s">
        <v>82</v>
      </c>
      <c r="AO5082" t="s">
        <v>83</v>
      </c>
      <c r="AP5082" t="s">
        <v>67</v>
      </c>
      <c r="AQ5082" t="s">
        <v>67</v>
      </c>
      <c r="AR5082" t="s">
        <v>82</v>
      </c>
      <c r="AT5082" t="s">
        <v>82</v>
      </c>
      <c r="AW5082" t="s">
        <v>72</v>
      </c>
      <c r="AX5082">
        <v>6</v>
      </c>
      <c r="AY5082" t="s">
        <v>16696</v>
      </c>
      <c r="AZ5082" t="s">
        <v>16699</v>
      </c>
      <c r="BA5082" t="s">
        <v>881</v>
      </c>
      <c r="BB5082">
        <v>83835</v>
      </c>
      <c r="BC5082" t="s">
        <v>79</v>
      </c>
      <c r="BH5082" t="s">
        <v>16695</v>
      </c>
      <c r="BI5082" t="s">
        <v>67</v>
      </c>
      <c r="BJ5082">
        <v>272305798</v>
      </c>
    </row>
    <row r="5083" spans="1:62" x14ac:dyDescent="0.25">
      <c r="A5083" t="s">
        <v>16737</v>
      </c>
      <c r="B5083" s="2">
        <v>43522</v>
      </c>
      <c r="C5083" t="s">
        <v>63</v>
      </c>
      <c r="D5083" s="3">
        <v>43472.38626428241</v>
      </c>
      <c r="E5083" t="s">
        <v>64</v>
      </c>
      <c r="F5083" s="2">
        <v>43556</v>
      </c>
      <c r="G5083" s="2">
        <v>43799</v>
      </c>
      <c r="H5083" t="s">
        <v>16738</v>
      </c>
      <c r="J5083" t="s">
        <v>16739</v>
      </c>
      <c r="L5083" t="s">
        <v>14775</v>
      </c>
      <c r="M5083" t="s">
        <v>2314</v>
      </c>
      <c r="N5083">
        <v>46013</v>
      </c>
      <c r="O5083" t="s">
        <v>70</v>
      </c>
      <c r="Q5083" t="s">
        <v>16740</v>
      </c>
      <c r="S5083" t="s">
        <v>72</v>
      </c>
      <c r="T5083" t="s">
        <v>3410</v>
      </c>
      <c r="U5083" t="s">
        <v>3411</v>
      </c>
      <c r="V5083" t="s">
        <v>3412</v>
      </c>
      <c r="W5083" t="s">
        <v>783</v>
      </c>
      <c r="X5083" t="s">
        <v>106</v>
      </c>
      <c r="Y5083" t="str">
        <f>"37-3011"</f>
        <v>37-3011</v>
      </c>
      <c r="Z5083" t="s">
        <v>94</v>
      </c>
      <c r="AA5083">
        <v>561730</v>
      </c>
      <c r="AB5083">
        <v>9</v>
      </c>
      <c r="AC5083">
        <v>9</v>
      </c>
      <c r="AD5083" t="s">
        <v>79</v>
      </c>
      <c r="AE5083" t="s">
        <v>80</v>
      </c>
      <c r="AF5083">
        <v>40</v>
      </c>
      <c r="AG5083" s="4">
        <v>0.33333333333333331</v>
      </c>
      <c r="AH5083" s="4">
        <v>0.70833333333333337</v>
      </c>
      <c r="AI5083" s="5">
        <v>13.41</v>
      </c>
      <c r="AJ5083">
        <v>20.12</v>
      </c>
      <c r="AL5083" t="s">
        <v>81</v>
      </c>
      <c r="AM5083" t="s">
        <v>82</v>
      </c>
      <c r="AO5083" t="s">
        <v>83</v>
      </c>
      <c r="AR5083" t="s">
        <v>82</v>
      </c>
      <c r="AT5083" t="s">
        <v>82</v>
      </c>
      <c r="AW5083" t="s">
        <v>82</v>
      </c>
      <c r="AY5083" t="s">
        <v>14775</v>
      </c>
      <c r="AZ5083" t="s">
        <v>1921</v>
      </c>
      <c r="BA5083" t="s">
        <v>2314</v>
      </c>
      <c r="BB5083">
        <v>46013</v>
      </c>
      <c r="BC5083" t="s">
        <v>79</v>
      </c>
      <c r="BH5083" t="s">
        <v>16741</v>
      </c>
      <c r="BJ5083">
        <v>272905305</v>
      </c>
    </row>
    <row r="5084" spans="1:62" x14ac:dyDescent="0.25">
      <c r="A5084" t="s">
        <v>17670</v>
      </c>
      <c r="B5084" s="2">
        <v>43522</v>
      </c>
      <c r="C5084" t="s">
        <v>63</v>
      </c>
      <c r="D5084" s="3">
        <v>43472.384107245372</v>
      </c>
      <c r="E5084" t="s">
        <v>64</v>
      </c>
      <c r="F5084" s="2">
        <v>43556</v>
      </c>
      <c r="G5084" s="2">
        <v>43799</v>
      </c>
      <c r="H5084" t="s">
        <v>17671</v>
      </c>
      <c r="J5084" t="s">
        <v>5369</v>
      </c>
      <c r="L5084" t="s">
        <v>3842</v>
      </c>
      <c r="M5084" t="s">
        <v>308</v>
      </c>
      <c r="N5084">
        <v>7624</v>
      </c>
      <c r="O5084" t="s">
        <v>70</v>
      </c>
      <c r="Q5084" t="s">
        <v>5370</v>
      </c>
      <c r="S5084" t="s">
        <v>72</v>
      </c>
      <c r="T5084" t="s">
        <v>3749</v>
      </c>
      <c r="U5084" t="s">
        <v>3750</v>
      </c>
      <c r="V5084" t="s">
        <v>642</v>
      </c>
      <c r="W5084" t="s">
        <v>105</v>
      </c>
      <c r="X5084" t="s">
        <v>106</v>
      </c>
      <c r="Y5084" t="str">
        <f>"37-3011"</f>
        <v>37-3011</v>
      </c>
      <c r="Z5084" t="s">
        <v>94</v>
      </c>
      <c r="AA5084">
        <v>561730</v>
      </c>
      <c r="AB5084">
        <v>9</v>
      </c>
      <c r="AC5084">
        <v>9</v>
      </c>
      <c r="AD5084" t="s">
        <v>79</v>
      </c>
      <c r="AE5084" t="s">
        <v>80</v>
      </c>
      <c r="AF5084">
        <v>40</v>
      </c>
      <c r="AG5084" s="4">
        <v>0.3125</v>
      </c>
      <c r="AH5084" s="4">
        <v>0.6875</v>
      </c>
      <c r="AI5084" s="5">
        <v>16.809999999999999</v>
      </c>
      <c r="AJ5084">
        <v>25.22</v>
      </c>
      <c r="AL5084" t="s">
        <v>81</v>
      </c>
      <c r="AM5084" t="s">
        <v>82</v>
      </c>
      <c r="AO5084" t="s">
        <v>83</v>
      </c>
      <c r="AR5084" t="s">
        <v>82</v>
      </c>
      <c r="AT5084" t="s">
        <v>82</v>
      </c>
      <c r="AW5084" t="s">
        <v>82</v>
      </c>
      <c r="AY5084" t="s">
        <v>3842</v>
      </c>
      <c r="AZ5084" t="s">
        <v>2858</v>
      </c>
      <c r="BA5084" t="s">
        <v>308</v>
      </c>
      <c r="BB5084">
        <v>7624</v>
      </c>
      <c r="BC5084" t="s">
        <v>79</v>
      </c>
      <c r="BH5084" t="s">
        <v>5369</v>
      </c>
      <c r="BJ5084">
        <v>222208600</v>
      </c>
    </row>
    <row r="5085" spans="1:62" x14ac:dyDescent="0.25">
      <c r="A5085" t="s">
        <v>17672</v>
      </c>
      <c r="B5085" s="2">
        <v>43522</v>
      </c>
      <c r="C5085" t="s">
        <v>63</v>
      </c>
      <c r="D5085" s="3">
        <v>43472.390816701387</v>
      </c>
      <c r="E5085" t="s">
        <v>64</v>
      </c>
      <c r="F5085" s="2">
        <v>43556</v>
      </c>
      <c r="G5085" s="2">
        <v>43800</v>
      </c>
      <c r="H5085" t="s">
        <v>17673</v>
      </c>
      <c r="I5085" t="s">
        <v>17674</v>
      </c>
      <c r="J5085" t="s">
        <v>17675</v>
      </c>
      <c r="K5085" t="s">
        <v>67</v>
      </c>
      <c r="L5085" t="s">
        <v>15149</v>
      </c>
      <c r="M5085" t="s">
        <v>207</v>
      </c>
      <c r="N5085">
        <v>2657</v>
      </c>
      <c r="O5085" t="s">
        <v>70</v>
      </c>
      <c r="Q5085" t="s">
        <v>17676</v>
      </c>
      <c r="S5085" t="s">
        <v>72</v>
      </c>
      <c r="T5085" t="s">
        <v>651</v>
      </c>
      <c r="U5085" t="s">
        <v>652</v>
      </c>
      <c r="V5085" t="s">
        <v>653</v>
      </c>
      <c r="W5085" t="s">
        <v>207</v>
      </c>
      <c r="X5085" t="s">
        <v>3252</v>
      </c>
      <c r="Y5085" t="str">
        <f>"35-9011"</f>
        <v>35-9011</v>
      </c>
      <c r="Z5085" t="s">
        <v>1925</v>
      </c>
      <c r="AA5085">
        <v>72211</v>
      </c>
      <c r="AB5085">
        <v>7</v>
      </c>
      <c r="AC5085">
        <v>7</v>
      </c>
      <c r="AD5085" t="s">
        <v>79</v>
      </c>
      <c r="AE5085" t="s">
        <v>80</v>
      </c>
      <c r="AF5085">
        <v>40</v>
      </c>
      <c r="AG5085" s="4">
        <v>0.375</v>
      </c>
      <c r="AH5085" s="4">
        <v>0.70833333333333337</v>
      </c>
      <c r="AI5085" s="5">
        <v>12.69</v>
      </c>
      <c r="AJ5085">
        <v>19.04</v>
      </c>
      <c r="AL5085" t="s">
        <v>81</v>
      </c>
      <c r="AM5085" t="s">
        <v>82</v>
      </c>
      <c r="AO5085" t="s">
        <v>83</v>
      </c>
      <c r="AR5085" t="s">
        <v>82</v>
      </c>
      <c r="AT5085" t="s">
        <v>82</v>
      </c>
      <c r="AW5085" t="s">
        <v>72</v>
      </c>
      <c r="AX5085">
        <v>3</v>
      </c>
      <c r="AY5085" t="s">
        <v>15149</v>
      </c>
      <c r="AZ5085" t="s">
        <v>4065</v>
      </c>
      <c r="BA5085" t="s">
        <v>207</v>
      </c>
      <c r="BB5085">
        <v>2657</v>
      </c>
      <c r="BC5085" t="s">
        <v>87</v>
      </c>
      <c r="BH5085" t="s">
        <v>17675</v>
      </c>
      <c r="BI5085" t="s">
        <v>67</v>
      </c>
      <c r="BJ5085">
        <v>42583779</v>
      </c>
    </row>
    <row r="5086" spans="1:62" x14ac:dyDescent="0.25">
      <c r="A5086" t="s">
        <v>17800</v>
      </c>
      <c r="B5086" s="2">
        <v>43522</v>
      </c>
      <c r="C5086" t="s">
        <v>63</v>
      </c>
      <c r="D5086" s="3">
        <v>43472.389509930559</v>
      </c>
      <c r="E5086" t="s">
        <v>64</v>
      </c>
      <c r="F5086" s="2">
        <v>43556</v>
      </c>
      <c r="G5086" s="2">
        <v>43799</v>
      </c>
      <c r="H5086" t="s">
        <v>17801</v>
      </c>
      <c r="J5086" t="s">
        <v>17802</v>
      </c>
      <c r="L5086" t="s">
        <v>3169</v>
      </c>
      <c r="M5086" t="s">
        <v>2314</v>
      </c>
      <c r="N5086">
        <v>46220</v>
      </c>
      <c r="O5086" t="s">
        <v>70</v>
      </c>
      <c r="Q5086" t="s">
        <v>17803</v>
      </c>
      <c r="S5086" t="s">
        <v>72</v>
      </c>
      <c r="T5086" t="s">
        <v>2824</v>
      </c>
      <c r="U5086" t="s">
        <v>3543</v>
      </c>
      <c r="V5086" t="s">
        <v>642</v>
      </c>
      <c r="W5086" t="s">
        <v>105</v>
      </c>
      <c r="X5086" t="s">
        <v>17804</v>
      </c>
      <c r="Y5086" t="str">
        <f>"47-3016"</f>
        <v>47-3016</v>
      </c>
      <c r="Z5086" t="s">
        <v>3995</v>
      </c>
      <c r="AA5086">
        <v>238160</v>
      </c>
      <c r="AB5086">
        <v>50</v>
      </c>
      <c r="AC5086">
        <v>50</v>
      </c>
      <c r="AD5086" t="s">
        <v>79</v>
      </c>
      <c r="AE5086" t="s">
        <v>95</v>
      </c>
      <c r="AF5086">
        <v>40</v>
      </c>
      <c r="AG5086" s="4">
        <v>0.29166666666666669</v>
      </c>
      <c r="AH5086" s="4">
        <v>0.79166666666666663</v>
      </c>
      <c r="AI5086" s="6">
        <v>14</v>
      </c>
      <c r="AJ5086">
        <v>21</v>
      </c>
      <c r="AL5086" t="s">
        <v>81</v>
      </c>
      <c r="AM5086" t="s">
        <v>82</v>
      </c>
      <c r="AO5086" t="s">
        <v>83</v>
      </c>
      <c r="AR5086" t="s">
        <v>82</v>
      </c>
      <c r="AT5086" t="s">
        <v>82</v>
      </c>
      <c r="AW5086" t="s">
        <v>82</v>
      </c>
      <c r="AY5086" t="s">
        <v>3169</v>
      </c>
      <c r="AZ5086" t="s">
        <v>1344</v>
      </c>
      <c r="BA5086" t="s">
        <v>2314</v>
      </c>
      <c r="BB5086">
        <v>46220</v>
      </c>
      <c r="BC5086" t="s">
        <v>79</v>
      </c>
      <c r="BH5086" t="s">
        <v>17802</v>
      </c>
      <c r="BJ5086">
        <v>352114307</v>
      </c>
    </row>
    <row r="5087" spans="1:62" x14ac:dyDescent="0.25">
      <c r="A5087" t="s">
        <v>18037</v>
      </c>
      <c r="B5087" s="2">
        <v>43522</v>
      </c>
      <c r="C5087" t="s">
        <v>63</v>
      </c>
      <c r="D5087" s="3">
        <v>43472.390053981479</v>
      </c>
      <c r="E5087" t="s">
        <v>64</v>
      </c>
      <c r="F5087" s="2">
        <v>43556</v>
      </c>
      <c r="G5087" s="2">
        <v>43800</v>
      </c>
      <c r="H5087" t="s">
        <v>17673</v>
      </c>
      <c r="I5087" t="s">
        <v>17674</v>
      </c>
      <c r="J5087" t="s">
        <v>17675</v>
      </c>
      <c r="K5087" t="s">
        <v>67</v>
      </c>
      <c r="L5087" t="s">
        <v>15149</v>
      </c>
      <c r="M5087" t="s">
        <v>207</v>
      </c>
      <c r="N5087">
        <v>2657</v>
      </c>
      <c r="O5087" t="s">
        <v>70</v>
      </c>
      <c r="Q5087" t="s">
        <v>17676</v>
      </c>
      <c r="S5087" t="s">
        <v>72</v>
      </c>
      <c r="T5087" t="s">
        <v>651</v>
      </c>
      <c r="U5087" t="s">
        <v>652</v>
      </c>
      <c r="V5087" t="s">
        <v>653</v>
      </c>
      <c r="W5087" t="s">
        <v>207</v>
      </c>
      <c r="X5087" t="s">
        <v>1500</v>
      </c>
      <c r="Y5087" t="str">
        <f>"35-2014"</f>
        <v>35-2014</v>
      </c>
      <c r="Z5087" t="s">
        <v>301</v>
      </c>
      <c r="AA5087">
        <v>72211</v>
      </c>
      <c r="AB5087">
        <v>20</v>
      </c>
      <c r="AC5087">
        <v>20</v>
      </c>
      <c r="AD5087" t="s">
        <v>79</v>
      </c>
      <c r="AE5087" t="s">
        <v>80</v>
      </c>
      <c r="AF5087">
        <v>40</v>
      </c>
      <c r="AG5087" s="4">
        <v>0.375</v>
      </c>
      <c r="AH5087" s="4">
        <v>0.70833333333333337</v>
      </c>
      <c r="AI5087" s="5">
        <v>14.49</v>
      </c>
      <c r="AJ5087">
        <v>21.74</v>
      </c>
      <c r="AK5087">
        <v>27</v>
      </c>
      <c r="AL5087" t="s">
        <v>81</v>
      </c>
      <c r="AM5087" t="s">
        <v>82</v>
      </c>
      <c r="AO5087" t="s">
        <v>83</v>
      </c>
      <c r="AR5087" t="s">
        <v>82</v>
      </c>
      <c r="AT5087" t="s">
        <v>82</v>
      </c>
      <c r="AW5087" t="s">
        <v>72</v>
      </c>
      <c r="AX5087">
        <v>3</v>
      </c>
      <c r="AY5087" t="s">
        <v>15149</v>
      </c>
      <c r="AZ5087" t="s">
        <v>4065</v>
      </c>
      <c r="BA5087" t="s">
        <v>207</v>
      </c>
      <c r="BB5087">
        <v>2657</v>
      </c>
      <c r="BC5087" t="s">
        <v>87</v>
      </c>
      <c r="BH5087" t="s">
        <v>17675</v>
      </c>
      <c r="BI5087" t="s">
        <v>67</v>
      </c>
      <c r="BJ5087">
        <v>42583779</v>
      </c>
    </row>
    <row r="5088" spans="1:62" x14ac:dyDescent="0.25">
      <c r="A5088" t="s">
        <v>18621</v>
      </c>
      <c r="B5088" s="2">
        <v>43522</v>
      </c>
      <c r="C5088" t="s">
        <v>63</v>
      </c>
      <c r="D5088" s="3">
        <v>43472.383409710645</v>
      </c>
      <c r="E5088" t="s">
        <v>64</v>
      </c>
      <c r="F5088" s="2">
        <v>43556</v>
      </c>
      <c r="G5088" s="2">
        <v>43784</v>
      </c>
      <c r="H5088" t="s">
        <v>18622</v>
      </c>
      <c r="I5088" t="s">
        <v>18623</v>
      </c>
      <c r="J5088" t="s">
        <v>18624</v>
      </c>
      <c r="L5088" t="s">
        <v>18625</v>
      </c>
      <c r="M5088" t="s">
        <v>136</v>
      </c>
      <c r="N5088">
        <v>20871</v>
      </c>
      <c r="O5088" t="s">
        <v>70</v>
      </c>
      <c r="Q5088" t="s">
        <v>18626</v>
      </c>
      <c r="S5088" t="s">
        <v>72</v>
      </c>
      <c r="T5088" t="s">
        <v>1574</v>
      </c>
      <c r="U5088" t="s">
        <v>18627</v>
      </c>
      <c r="V5088" t="s">
        <v>1576</v>
      </c>
      <c r="W5088" t="s">
        <v>774</v>
      </c>
      <c r="X5088" t="s">
        <v>14685</v>
      </c>
      <c r="Y5088" t="str">
        <f>"37-3011"</f>
        <v>37-3011</v>
      </c>
      <c r="Z5088" t="s">
        <v>94</v>
      </c>
      <c r="AA5088">
        <v>561730</v>
      </c>
      <c r="AB5088">
        <v>5</v>
      </c>
      <c r="AC5088">
        <v>5</v>
      </c>
      <c r="AD5088" t="s">
        <v>79</v>
      </c>
      <c r="AE5088" t="s">
        <v>80</v>
      </c>
      <c r="AF5088">
        <v>40</v>
      </c>
      <c r="AG5088" s="4">
        <v>0.27083333333333331</v>
      </c>
      <c r="AH5088" s="4">
        <v>0.6875</v>
      </c>
      <c r="AI5088" s="5">
        <v>15.39</v>
      </c>
      <c r="AJ5088">
        <v>23.09</v>
      </c>
      <c r="AL5088" t="s">
        <v>81</v>
      </c>
      <c r="AM5088" t="s">
        <v>82</v>
      </c>
      <c r="AO5088" t="s">
        <v>83</v>
      </c>
      <c r="AR5088" t="s">
        <v>82</v>
      </c>
      <c r="AT5088" t="s">
        <v>82</v>
      </c>
      <c r="AW5088" t="s">
        <v>82</v>
      </c>
      <c r="AY5088" t="s">
        <v>18625</v>
      </c>
      <c r="AZ5088" t="s">
        <v>291</v>
      </c>
      <c r="BA5088" t="s">
        <v>136</v>
      </c>
      <c r="BB5088">
        <v>20871</v>
      </c>
      <c r="BC5088" t="s">
        <v>79</v>
      </c>
      <c r="BH5088" t="s">
        <v>18624</v>
      </c>
      <c r="BJ5088">
        <v>530257475</v>
      </c>
    </row>
    <row r="5089" spans="1:62" x14ac:dyDescent="0.25">
      <c r="A5089" t="s">
        <v>18701</v>
      </c>
      <c r="B5089" s="2">
        <v>43522</v>
      </c>
      <c r="C5089" t="s">
        <v>63</v>
      </c>
      <c r="D5089" s="3">
        <v>43472.391529016204</v>
      </c>
      <c r="E5089" t="s">
        <v>64</v>
      </c>
      <c r="F5089" s="2">
        <v>43556</v>
      </c>
      <c r="G5089" s="2">
        <v>43800</v>
      </c>
      <c r="H5089" t="s">
        <v>17673</v>
      </c>
      <c r="I5089" t="s">
        <v>17674</v>
      </c>
      <c r="J5089" t="s">
        <v>17675</v>
      </c>
      <c r="K5089" t="s">
        <v>67</v>
      </c>
      <c r="L5089" t="s">
        <v>15149</v>
      </c>
      <c r="M5089" t="s">
        <v>207</v>
      </c>
      <c r="N5089">
        <v>2657</v>
      </c>
      <c r="O5089" t="s">
        <v>70</v>
      </c>
      <c r="Q5089" t="s">
        <v>17676</v>
      </c>
      <c r="S5089" t="s">
        <v>72</v>
      </c>
      <c r="T5089" t="s">
        <v>651</v>
      </c>
      <c r="U5089" t="s">
        <v>652</v>
      </c>
      <c r="V5089" t="s">
        <v>653</v>
      </c>
      <c r="W5089" t="s">
        <v>207</v>
      </c>
      <c r="X5089" t="s">
        <v>1241</v>
      </c>
      <c r="Y5089" t="str">
        <f>"35-9021"</f>
        <v>35-9021</v>
      </c>
      <c r="Z5089" t="s">
        <v>315</v>
      </c>
      <c r="AA5089">
        <v>72211</v>
      </c>
      <c r="AB5089">
        <v>18</v>
      </c>
      <c r="AC5089">
        <v>18</v>
      </c>
      <c r="AD5089" t="s">
        <v>79</v>
      </c>
      <c r="AE5089" t="s">
        <v>80</v>
      </c>
      <c r="AF5089">
        <v>40</v>
      </c>
      <c r="AG5089" s="4">
        <v>0.375</v>
      </c>
      <c r="AH5089" s="4">
        <v>0.70833333333333337</v>
      </c>
      <c r="AI5089" s="5">
        <v>12.37</v>
      </c>
      <c r="AJ5089">
        <v>18.559999999999999</v>
      </c>
      <c r="AK5089">
        <v>21</v>
      </c>
      <c r="AL5089" t="s">
        <v>81</v>
      </c>
      <c r="AM5089" t="s">
        <v>82</v>
      </c>
      <c r="AO5089" t="s">
        <v>83</v>
      </c>
      <c r="AR5089" t="s">
        <v>82</v>
      </c>
      <c r="AT5089" t="s">
        <v>82</v>
      </c>
      <c r="AW5089" t="s">
        <v>72</v>
      </c>
      <c r="AX5089">
        <v>3</v>
      </c>
      <c r="AY5089" t="s">
        <v>15149</v>
      </c>
      <c r="AZ5089" t="s">
        <v>4065</v>
      </c>
      <c r="BA5089" t="s">
        <v>207</v>
      </c>
      <c r="BB5089">
        <v>2657</v>
      </c>
      <c r="BC5089" t="s">
        <v>87</v>
      </c>
      <c r="BH5089" t="s">
        <v>17675</v>
      </c>
      <c r="BI5089" t="s">
        <v>67</v>
      </c>
      <c r="BJ5089">
        <v>42583779</v>
      </c>
    </row>
    <row r="5090" spans="1:62" x14ac:dyDescent="0.25">
      <c r="A5090" t="s">
        <v>18875</v>
      </c>
      <c r="B5090" s="2">
        <v>43522</v>
      </c>
      <c r="C5090" t="s">
        <v>63</v>
      </c>
      <c r="D5090" s="3">
        <v>43472.385261388888</v>
      </c>
      <c r="E5090" t="s">
        <v>64</v>
      </c>
      <c r="F5090" s="2">
        <v>43556</v>
      </c>
      <c r="G5090" s="2">
        <v>43784</v>
      </c>
      <c r="H5090" t="s">
        <v>18876</v>
      </c>
      <c r="I5090" t="s">
        <v>67</v>
      </c>
      <c r="J5090" t="s">
        <v>18877</v>
      </c>
      <c r="K5090" t="s">
        <v>67</v>
      </c>
      <c r="L5090" t="s">
        <v>18878</v>
      </c>
      <c r="M5090" t="s">
        <v>859</v>
      </c>
      <c r="N5090">
        <v>98072</v>
      </c>
      <c r="O5090" t="s">
        <v>70</v>
      </c>
      <c r="P5090" t="s">
        <v>67</v>
      </c>
      <c r="Q5090" t="s">
        <v>18879</v>
      </c>
      <c r="S5090" t="s">
        <v>72</v>
      </c>
      <c r="T5090" t="s">
        <v>2824</v>
      </c>
      <c r="U5090" t="s">
        <v>3543</v>
      </c>
      <c r="V5090" t="s">
        <v>642</v>
      </c>
      <c r="W5090" t="s">
        <v>105</v>
      </c>
      <c r="X5090" t="s">
        <v>106</v>
      </c>
      <c r="Y5090" t="str">
        <f>"37-3011"</f>
        <v>37-3011</v>
      </c>
      <c r="Z5090" t="s">
        <v>94</v>
      </c>
      <c r="AA5090">
        <v>561730</v>
      </c>
      <c r="AB5090">
        <v>40</v>
      </c>
      <c r="AC5090">
        <v>40</v>
      </c>
      <c r="AD5090" t="s">
        <v>79</v>
      </c>
      <c r="AE5090" t="s">
        <v>95</v>
      </c>
      <c r="AF5090">
        <v>40</v>
      </c>
      <c r="AG5090" s="4">
        <v>0.25</v>
      </c>
      <c r="AH5090" s="4">
        <v>0.6875</v>
      </c>
      <c r="AI5090" s="5">
        <v>17.89</v>
      </c>
      <c r="AJ5090">
        <v>26.84</v>
      </c>
      <c r="AL5090" t="s">
        <v>81</v>
      </c>
      <c r="AM5090" t="s">
        <v>82</v>
      </c>
      <c r="AO5090" t="s">
        <v>83</v>
      </c>
      <c r="AP5090" t="s">
        <v>67</v>
      </c>
      <c r="AQ5090" t="s">
        <v>67</v>
      </c>
      <c r="AR5090" t="s">
        <v>82</v>
      </c>
      <c r="AT5090" t="s">
        <v>82</v>
      </c>
      <c r="AW5090" t="s">
        <v>82</v>
      </c>
      <c r="AY5090" t="s">
        <v>18878</v>
      </c>
      <c r="AZ5090" t="s">
        <v>2987</v>
      </c>
      <c r="BA5090" t="s">
        <v>859</v>
      </c>
      <c r="BB5090">
        <v>98072</v>
      </c>
      <c r="BC5090" t="s">
        <v>79</v>
      </c>
      <c r="BH5090" t="s">
        <v>18877</v>
      </c>
      <c r="BI5090" t="s">
        <v>67</v>
      </c>
      <c r="BJ5090">
        <v>911477126</v>
      </c>
    </row>
    <row r="5091" spans="1:62" x14ac:dyDescent="0.25">
      <c r="A5091" t="s">
        <v>19490</v>
      </c>
      <c r="B5091" s="2">
        <v>43522</v>
      </c>
      <c r="C5091" t="s">
        <v>63</v>
      </c>
      <c r="D5091" s="3">
        <v>43472.389494895833</v>
      </c>
      <c r="E5091" t="s">
        <v>64</v>
      </c>
      <c r="F5091" s="2">
        <v>43556</v>
      </c>
      <c r="G5091" s="2">
        <v>43804</v>
      </c>
      <c r="H5091" t="s">
        <v>19491</v>
      </c>
      <c r="I5091" t="s">
        <v>19492</v>
      </c>
      <c r="J5091" t="s">
        <v>19493</v>
      </c>
      <c r="K5091" t="s">
        <v>19494</v>
      </c>
      <c r="L5091" t="s">
        <v>18480</v>
      </c>
      <c r="M5091" t="s">
        <v>783</v>
      </c>
      <c r="N5091">
        <v>44026</v>
      </c>
      <c r="O5091" t="s">
        <v>70</v>
      </c>
      <c r="Q5091" t="s">
        <v>19495</v>
      </c>
      <c r="S5091" t="s">
        <v>72</v>
      </c>
      <c r="T5091" t="s">
        <v>13303</v>
      </c>
      <c r="U5091" t="s">
        <v>3891</v>
      </c>
      <c r="V5091" t="s">
        <v>1757</v>
      </c>
      <c r="W5091" t="s">
        <v>278</v>
      </c>
      <c r="X5091" t="s">
        <v>106</v>
      </c>
      <c r="Y5091" t="str">
        <f>"37-3011"</f>
        <v>37-3011</v>
      </c>
      <c r="Z5091" t="s">
        <v>94</v>
      </c>
      <c r="AA5091">
        <v>561730</v>
      </c>
      <c r="AB5091">
        <v>16</v>
      </c>
      <c r="AC5091">
        <v>16</v>
      </c>
      <c r="AD5091" t="s">
        <v>79</v>
      </c>
      <c r="AE5091" t="s">
        <v>80</v>
      </c>
      <c r="AF5091">
        <v>40</v>
      </c>
      <c r="AG5091" s="4">
        <v>0.3125</v>
      </c>
      <c r="AH5091" s="4">
        <v>0.66666666666666663</v>
      </c>
      <c r="AI5091" s="5">
        <v>13.7</v>
      </c>
      <c r="AJ5091">
        <v>20.55</v>
      </c>
      <c r="AL5091" t="s">
        <v>81</v>
      </c>
      <c r="AM5091" t="s">
        <v>82</v>
      </c>
      <c r="AO5091" t="s">
        <v>83</v>
      </c>
      <c r="AR5091" t="s">
        <v>82</v>
      </c>
      <c r="AT5091" t="s">
        <v>82</v>
      </c>
      <c r="AW5091" t="s">
        <v>72</v>
      </c>
      <c r="AX5091">
        <v>3</v>
      </c>
      <c r="AY5091" t="s">
        <v>8169</v>
      </c>
      <c r="AZ5091" t="s">
        <v>10080</v>
      </c>
      <c r="BA5091" t="s">
        <v>783</v>
      </c>
      <c r="BB5091">
        <v>44026</v>
      </c>
      <c r="BC5091" t="s">
        <v>79</v>
      </c>
      <c r="BH5091" t="s">
        <v>19496</v>
      </c>
      <c r="BJ5091">
        <v>341929605</v>
      </c>
    </row>
    <row r="5092" spans="1:62" x14ac:dyDescent="0.25">
      <c r="A5092" t="s">
        <v>20206</v>
      </c>
      <c r="B5092" s="2">
        <v>43522</v>
      </c>
      <c r="C5092" t="s">
        <v>63</v>
      </c>
      <c r="D5092" s="3">
        <v>43472.390872361109</v>
      </c>
      <c r="E5092" t="s">
        <v>64</v>
      </c>
      <c r="F5092" s="2">
        <v>43556</v>
      </c>
      <c r="G5092" s="2">
        <v>43829</v>
      </c>
      <c r="H5092" t="s">
        <v>20207</v>
      </c>
      <c r="J5092" t="s">
        <v>20208</v>
      </c>
      <c r="K5092" t="s">
        <v>20209</v>
      </c>
      <c r="L5092" t="s">
        <v>3362</v>
      </c>
      <c r="M5092" t="s">
        <v>136</v>
      </c>
      <c r="N5092">
        <v>21157</v>
      </c>
      <c r="O5092" t="s">
        <v>70</v>
      </c>
      <c r="Q5092" t="s">
        <v>20210</v>
      </c>
      <c r="S5092" t="s">
        <v>72</v>
      </c>
      <c r="T5092" t="s">
        <v>13303</v>
      </c>
      <c r="U5092" t="s">
        <v>5811</v>
      </c>
      <c r="V5092" t="s">
        <v>16460</v>
      </c>
      <c r="W5092" t="s">
        <v>278</v>
      </c>
      <c r="X5092" t="s">
        <v>106</v>
      </c>
      <c r="Y5092" t="str">
        <f>"37-3011"</f>
        <v>37-3011</v>
      </c>
      <c r="Z5092" t="s">
        <v>94</v>
      </c>
      <c r="AA5092">
        <v>531311</v>
      </c>
      <c r="AB5092">
        <v>10</v>
      </c>
      <c r="AC5092">
        <v>10</v>
      </c>
      <c r="AD5092" t="s">
        <v>79</v>
      </c>
      <c r="AE5092" t="s">
        <v>80</v>
      </c>
      <c r="AF5092">
        <v>40</v>
      </c>
      <c r="AG5092" s="4">
        <v>0.33333333333333331</v>
      </c>
      <c r="AH5092" s="4">
        <v>0.66666666666666663</v>
      </c>
      <c r="AI5092" s="5">
        <v>14.64</v>
      </c>
      <c r="AJ5092">
        <v>21.96</v>
      </c>
      <c r="AL5092" t="s">
        <v>81</v>
      </c>
      <c r="AM5092" t="s">
        <v>82</v>
      </c>
      <c r="AO5092" t="s">
        <v>83</v>
      </c>
      <c r="AP5092" t="s">
        <v>67</v>
      </c>
      <c r="AQ5092" t="s">
        <v>67</v>
      </c>
      <c r="AR5092" t="s">
        <v>82</v>
      </c>
      <c r="AT5092" t="s">
        <v>82</v>
      </c>
      <c r="AW5092" t="s">
        <v>82</v>
      </c>
      <c r="AY5092" t="s">
        <v>3358</v>
      </c>
      <c r="AZ5092" t="s">
        <v>17119</v>
      </c>
      <c r="BA5092" t="s">
        <v>136</v>
      </c>
      <c r="BB5092">
        <v>21157</v>
      </c>
      <c r="BC5092" t="s">
        <v>79</v>
      </c>
      <c r="BH5092" t="s">
        <v>20211</v>
      </c>
      <c r="BJ5092">
        <v>814246960</v>
      </c>
    </row>
    <row r="5093" spans="1:62" x14ac:dyDescent="0.25">
      <c r="A5093" t="s">
        <v>20689</v>
      </c>
      <c r="B5093" s="2">
        <v>43522</v>
      </c>
      <c r="C5093" t="s">
        <v>63</v>
      </c>
      <c r="D5093" s="3">
        <v>43472.392937835648</v>
      </c>
      <c r="E5093" t="s">
        <v>64</v>
      </c>
      <c r="F5093" s="2">
        <v>43556</v>
      </c>
      <c r="G5093" s="2">
        <v>43786</v>
      </c>
      <c r="H5093" t="s">
        <v>20690</v>
      </c>
      <c r="J5093" t="s">
        <v>20691</v>
      </c>
      <c r="L5093" t="s">
        <v>9345</v>
      </c>
      <c r="M5093" t="s">
        <v>192</v>
      </c>
      <c r="N5093">
        <v>55001</v>
      </c>
      <c r="O5093" t="s">
        <v>70</v>
      </c>
      <c r="Q5093" t="s">
        <v>20692</v>
      </c>
      <c r="S5093" t="s">
        <v>72</v>
      </c>
      <c r="T5093" t="s">
        <v>13303</v>
      </c>
      <c r="U5093" t="s">
        <v>3891</v>
      </c>
      <c r="V5093" t="s">
        <v>1757</v>
      </c>
      <c r="W5093" t="s">
        <v>278</v>
      </c>
      <c r="X5093" t="s">
        <v>106</v>
      </c>
      <c r="Y5093" t="str">
        <f>"37-3011"</f>
        <v>37-3011</v>
      </c>
      <c r="Z5093" t="s">
        <v>94</v>
      </c>
      <c r="AA5093">
        <v>561730</v>
      </c>
      <c r="AB5093">
        <v>25</v>
      </c>
      <c r="AC5093">
        <v>25</v>
      </c>
      <c r="AD5093" t="s">
        <v>79</v>
      </c>
      <c r="AE5093" t="s">
        <v>80</v>
      </c>
      <c r="AF5093">
        <v>40</v>
      </c>
      <c r="AG5093" s="4">
        <v>0.29166666666666669</v>
      </c>
      <c r="AH5093" s="4">
        <v>0.64583333333333337</v>
      </c>
      <c r="AI5093" s="5">
        <v>17.05</v>
      </c>
      <c r="AJ5093">
        <v>25.58</v>
      </c>
      <c r="AL5093" t="s">
        <v>81</v>
      </c>
      <c r="AM5093" t="s">
        <v>82</v>
      </c>
      <c r="AO5093" t="s">
        <v>83</v>
      </c>
      <c r="AR5093" t="s">
        <v>82</v>
      </c>
      <c r="AT5093" t="s">
        <v>82</v>
      </c>
      <c r="AW5093" t="s">
        <v>82</v>
      </c>
      <c r="AY5093" t="s">
        <v>13685</v>
      </c>
      <c r="AZ5093" t="s">
        <v>885</v>
      </c>
      <c r="BA5093" t="s">
        <v>192</v>
      </c>
      <c r="BB5093">
        <v>55001</v>
      </c>
      <c r="BC5093" t="s">
        <v>79</v>
      </c>
      <c r="BH5093" t="s">
        <v>20693</v>
      </c>
      <c r="BJ5093">
        <v>411965294</v>
      </c>
    </row>
    <row r="5094" spans="1:62" x14ac:dyDescent="0.25">
      <c r="A5094" t="s">
        <v>21007</v>
      </c>
      <c r="B5094" s="2">
        <v>43522</v>
      </c>
      <c r="C5094" t="s">
        <v>63</v>
      </c>
      <c r="D5094" s="3">
        <v>43472.391149085648</v>
      </c>
      <c r="E5094" t="s">
        <v>64</v>
      </c>
      <c r="F5094" s="2">
        <v>43556</v>
      </c>
      <c r="G5094" s="2">
        <v>43830</v>
      </c>
      <c r="H5094" t="s">
        <v>21008</v>
      </c>
      <c r="J5094" t="s">
        <v>21009</v>
      </c>
      <c r="L5094" t="s">
        <v>9307</v>
      </c>
      <c r="M5094" t="s">
        <v>2314</v>
      </c>
      <c r="N5094">
        <v>46074</v>
      </c>
      <c r="O5094" t="s">
        <v>70</v>
      </c>
      <c r="Q5094" t="s">
        <v>21010</v>
      </c>
      <c r="S5094" t="s">
        <v>72</v>
      </c>
      <c r="T5094" t="s">
        <v>13303</v>
      </c>
      <c r="U5094" t="s">
        <v>5811</v>
      </c>
      <c r="V5094" t="s">
        <v>16460</v>
      </c>
      <c r="W5094" t="s">
        <v>278</v>
      </c>
      <c r="X5094" t="s">
        <v>14685</v>
      </c>
      <c r="Y5094" t="str">
        <f>"37-3011"</f>
        <v>37-3011</v>
      </c>
      <c r="Z5094" t="s">
        <v>94</v>
      </c>
      <c r="AA5094">
        <v>561730</v>
      </c>
      <c r="AB5094">
        <v>30</v>
      </c>
      <c r="AC5094">
        <v>30</v>
      </c>
      <c r="AD5094" t="s">
        <v>79</v>
      </c>
      <c r="AE5094" t="s">
        <v>80</v>
      </c>
      <c r="AF5094">
        <v>40</v>
      </c>
      <c r="AG5094" s="4">
        <v>0.33333333333333331</v>
      </c>
      <c r="AH5094" s="4">
        <v>0.70833333333333337</v>
      </c>
      <c r="AI5094" s="5">
        <v>13.41</v>
      </c>
      <c r="AJ5094">
        <v>20.12</v>
      </c>
      <c r="AL5094" t="s">
        <v>81</v>
      </c>
      <c r="AM5094" t="s">
        <v>82</v>
      </c>
      <c r="AO5094" t="s">
        <v>83</v>
      </c>
      <c r="AR5094" t="s">
        <v>82</v>
      </c>
      <c r="AT5094" t="s">
        <v>82</v>
      </c>
      <c r="AW5094" t="s">
        <v>72</v>
      </c>
      <c r="AX5094">
        <v>3</v>
      </c>
      <c r="AY5094" t="s">
        <v>3949</v>
      </c>
      <c r="AZ5094" t="s">
        <v>3667</v>
      </c>
      <c r="BA5094" t="s">
        <v>2314</v>
      </c>
      <c r="BB5094">
        <v>46074</v>
      </c>
      <c r="BC5094" t="s">
        <v>79</v>
      </c>
      <c r="BH5094" t="s">
        <v>21011</v>
      </c>
      <c r="BJ5094">
        <v>262221779</v>
      </c>
    </row>
    <row r="5095" spans="1:62" x14ac:dyDescent="0.25">
      <c r="A5095" t="s">
        <v>21095</v>
      </c>
      <c r="B5095" s="2">
        <v>43522</v>
      </c>
      <c r="C5095" t="s">
        <v>63</v>
      </c>
      <c r="D5095" s="3">
        <v>43472.391577048613</v>
      </c>
      <c r="E5095" t="s">
        <v>64</v>
      </c>
      <c r="F5095" s="2">
        <v>43556</v>
      </c>
      <c r="G5095" s="2">
        <v>43830</v>
      </c>
      <c r="H5095" t="s">
        <v>21096</v>
      </c>
      <c r="J5095" t="s">
        <v>21097</v>
      </c>
      <c r="K5095" t="s">
        <v>21098</v>
      </c>
      <c r="L5095" t="s">
        <v>812</v>
      </c>
      <c r="M5095" t="s">
        <v>2367</v>
      </c>
      <c r="N5095">
        <v>29745</v>
      </c>
      <c r="O5095" t="s">
        <v>70</v>
      </c>
      <c r="Q5095" t="s">
        <v>21099</v>
      </c>
      <c r="S5095" t="s">
        <v>72</v>
      </c>
      <c r="T5095" t="s">
        <v>13303</v>
      </c>
      <c r="U5095" t="s">
        <v>5811</v>
      </c>
      <c r="V5095" t="s">
        <v>16460</v>
      </c>
      <c r="W5095" t="s">
        <v>278</v>
      </c>
      <c r="X5095" t="s">
        <v>14685</v>
      </c>
      <c r="Y5095" t="str">
        <f>"37-3011"</f>
        <v>37-3011</v>
      </c>
      <c r="Z5095" t="s">
        <v>94</v>
      </c>
      <c r="AA5095">
        <v>561730</v>
      </c>
      <c r="AB5095">
        <v>8</v>
      </c>
      <c r="AC5095">
        <v>8</v>
      </c>
      <c r="AD5095" t="s">
        <v>79</v>
      </c>
      <c r="AE5095" t="s">
        <v>95</v>
      </c>
      <c r="AF5095">
        <v>40</v>
      </c>
      <c r="AG5095" s="4">
        <v>0.33333333333333331</v>
      </c>
      <c r="AH5095" s="4">
        <v>0.70833333333333337</v>
      </c>
      <c r="AI5095" s="5">
        <v>13.23</v>
      </c>
      <c r="AJ5095">
        <v>19.850000000000001</v>
      </c>
      <c r="AL5095" t="s">
        <v>81</v>
      </c>
      <c r="AM5095" t="s">
        <v>82</v>
      </c>
      <c r="AO5095" t="s">
        <v>83</v>
      </c>
      <c r="AR5095" t="s">
        <v>82</v>
      </c>
      <c r="AT5095" t="s">
        <v>82</v>
      </c>
      <c r="AW5095" t="s">
        <v>72</v>
      </c>
      <c r="AX5095">
        <v>3</v>
      </c>
      <c r="AY5095" t="s">
        <v>812</v>
      </c>
      <c r="AZ5095" t="s">
        <v>812</v>
      </c>
      <c r="BA5095" t="s">
        <v>2367</v>
      </c>
      <c r="BB5095">
        <v>29745</v>
      </c>
      <c r="BC5095" t="s">
        <v>79</v>
      </c>
      <c r="BH5095" t="s">
        <v>21100</v>
      </c>
      <c r="BJ5095">
        <v>262221779</v>
      </c>
    </row>
    <row r="5096" spans="1:62" x14ac:dyDescent="0.25">
      <c r="A5096" t="s">
        <v>21248</v>
      </c>
      <c r="B5096" s="2">
        <v>43522</v>
      </c>
      <c r="C5096" t="s">
        <v>63</v>
      </c>
      <c r="D5096" s="3">
        <v>43472.389629895835</v>
      </c>
      <c r="E5096" t="s">
        <v>91</v>
      </c>
      <c r="H5096" t="s">
        <v>21249</v>
      </c>
      <c r="I5096" t="s">
        <v>21249</v>
      </c>
      <c r="J5096" t="s">
        <v>21250</v>
      </c>
      <c r="L5096" t="s">
        <v>12669</v>
      </c>
      <c r="M5096" t="s">
        <v>1165</v>
      </c>
      <c r="N5096">
        <v>57064</v>
      </c>
      <c r="O5096" t="s">
        <v>70</v>
      </c>
      <c r="Q5096" t="s">
        <v>21251</v>
      </c>
      <c r="S5096" t="s">
        <v>72</v>
      </c>
      <c r="T5096" t="s">
        <v>12090</v>
      </c>
      <c r="U5096" t="s">
        <v>12091</v>
      </c>
      <c r="V5096" t="s">
        <v>12092</v>
      </c>
      <c r="W5096" t="s">
        <v>1165</v>
      </c>
      <c r="X5096" t="s">
        <v>1197</v>
      </c>
      <c r="Y5096" t="str">
        <f>"47-2061"</f>
        <v>47-2061</v>
      </c>
      <c r="Z5096" t="s">
        <v>326</v>
      </c>
      <c r="AA5096">
        <v>23622</v>
      </c>
      <c r="AB5096">
        <v>5</v>
      </c>
      <c r="AD5096" t="s">
        <v>79</v>
      </c>
      <c r="AE5096" t="s">
        <v>80</v>
      </c>
      <c r="AF5096">
        <v>40</v>
      </c>
      <c r="AG5096" s="4">
        <v>0.29166666666666669</v>
      </c>
      <c r="AH5096" s="4">
        <v>0.70833333333333337</v>
      </c>
      <c r="AI5096" s="5">
        <v>15.86</v>
      </c>
      <c r="AJ5096">
        <v>23.79</v>
      </c>
      <c r="AK5096">
        <v>23.79</v>
      </c>
      <c r="AL5096" t="s">
        <v>81</v>
      </c>
      <c r="AM5096" t="s">
        <v>82</v>
      </c>
      <c r="AO5096" t="s">
        <v>83</v>
      </c>
      <c r="AR5096" t="s">
        <v>82</v>
      </c>
      <c r="AT5096" t="s">
        <v>82</v>
      </c>
      <c r="AW5096" t="s">
        <v>72</v>
      </c>
      <c r="AX5096">
        <v>3</v>
      </c>
      <c r="AY5096" t="s">
        <v>12669</v>
      </c>
      <c r="AZ5096" t="s">
        <v>4750</v>
      </c>
      <c r="BA5096" t="s">
        <v>1165</v>
      </c>
      <c r="BB5096">
        <v>57064</v>
      </c>
      <c r="BC5096" t="s">
        <v>79</v>
      </c>
      <c r="BH5096" t="s">
        <v>21252</v>
      </c>
      <c r="BJ5096">
        <v>460406930</v>
      </c>
    </row>
    <row r="5097" spans="1:62" x14ac:dyDescent="0.25">
      <c r="A5097" t="s">
        <v>21272</v>
      </c>
      <c r="B5097" s="2">
        <v>43522</v>
      </c>
      <c r="C5097" t="s">
        <v>63</v>
      </c>
      <c r="D5097" s="3">
        <v>43472.388172696759</v>
      </c>
      <c r="E5097" t="s">
        <v>117</v>
      </c>
      <c r="H5097" t="s">
        <v>21273</v>
      </c>
      <c r="J5097" t="s">
        <v>21274</v>
      </c>
      <c r="K5097" t="s">
        <v>9417</v>
      </c>
      <c r="L5097" t="s">
        <v>3553</v>
      </c>
      <c r="M5097" t="s">
        <v>714</v>
      </c>
      <c r="N5097">
        <v>70808</v>
      </c>
      <c r="O5097" t="s">
        <v>70</v>
      </c>
      <c r="Q5097" t="s">
        <v>21275</v>
      </c>
      <c r="S5097" t="s">
        <v>72</v>
      </c>
      <c r="T5097" t="s">
        <v>7556</v>
      </c>
      <c r="U5097" t="s">
        <v>6179</v>
      </c>
      <c r="V5097" t="s">
        <v>6180</v>
      </c>
      <c r="W5097" t="s">
        <v>774</v>
      </c>
      <c r="X5097" t="s">
        <v>326</v>
      </c>
      <c r="Y5097" t="str">
        <f>"47-2061"</f>
        <v>47-2061</v>
      </c>
      <c r="Z5097" t="s">
        <v>326</v>
      </c>
      <c r="AA5097">
        <v>23799</v>
      </c>
      <c r="AB5097">
        <v>6</v>
      </c>
      <c r="AD5097" t="s">
        <v>79</v>
      </c>
      <c r="AE5097" t="s">
        <v>95</v>
      </c>
      <c r="AF5097">
        <v>40</v>
      </c>
      <c r="AG5097" s="4">
        <v>0.29166666666666669</v>
      </c>
      <c r="AH5097" s="4">
        <v>0.70833333333333337</v>
      </c>
      <c r="AI5097" s="5">
        <v>16.420000000000002</v>
      </c>
      <c r="AJ5097">
        <v>24.63</v>
      </c>
      <c r="AL5097" t="s">
        <v>81</v>
      </c>
      <c r="AM5097" t="s">
        <v>82</v>
      </c>
      <c r="AO5097" t="s">
        <v>83</v>
      </c>
      <c r="AR5097" t="s">
        <v>82</v>
      </c>
      <c r="AT5097" t="s">
        <v>82</v>
      </c>
      <c r="AW5097" t="s">
        <v>72</v>
      </c>
      <c r="AX5097">
        <v>6</v>
      </c>
      <c r="AY5097" t="s">
        <v>3553</v>
      </c>
      <c r="AZ5097" t="s">
        <v>4612</v>
      </c>
      <c r="BA5097" t="s">
        <v>714</v>
      </c>
      <c r="BB5097">
        <v>70808</v>
      </c>
      <c r="BC5097" t="s">
        <v>79</v>
      </c>
      <c r="BH5097" t="s">
        <v>21276</v>
      </c>
      <c r="BI5097" t="s">
        <v>4260</v>
      </c>
      <c r="BJ5097">
        <v>452793716</v>
      </c>
    </row>
    <row r="5098" spans="1:62" x14ac:dyDescent="0.25">
      <c r="A5098" t="s">
        <v>21591</v>
      </c>
      <c r="B5098" s="2">
        <v>43522</v>
      </c>
      <c r="C5098" t="s">
        <v>63</v>
      </c>
      <c r="D5098" s="3">
        <v>43472.392667488428</v>
      </c>
      <c r="E5098" t="s">
        <v>64</v>
      </c>
      <c r="F5098" s="2">
        <v>43556</v>
      </c>
      <c r="G5098" s="2">
        <v>43800</v>
      </c>
      <c r="H5098" t="s">
        <v>21592</v>
      </c>
      <c r="J5098" t="s">
        <v>21593</v>
      </c>
      <c r="L5098" t="s">
        <v>21003</v>
      </c>
      <c r="M5098" t="s">
        <v>147</v>
      </c>
      <c r="N5098">
        <v>15136</v>
      </c>
      <c r="O5098" t="s">
        <v>70</v>
      </c>
      <c r="Q5098" t="s">
        <v>21594</v>
      </c>
      <c r="S5098" t="s">
        <v>72</v>
      </c>
      <c r="T5098" t="s">
        <v>13303</v>
      </c>
      <c r="U5098" t="s">
        <v>3646</v>
      </c>
      <c r="V5098" t="s">
        <v>1757</v>
      </c>
      <c r="W5098" t="s">
        <v>278</v>
      </c>
      <c r="X5098" t="s">
        <v>2708</v>
      </c>
      <c r="Y5098" t="str">
        <f>"37-3011"</f>
        <v>37-3011</v>
      </c>
      <c r="Z5098" t="s">
        <v>94</v>
      </c>
      <c r="AA5098">
        <v>561730</v>
      </c>
      <c r="AB5098">
        <v>10</v>
      </c>
      <c r="AC5098">
        <v>10</v>
      </c>
      <c r="AD5098" t="s">
        <v>79</v>
      </c>
      <c r="AE5098" t="s">
        <v>80</v>
      </c>
      <c r="AF5098">
        <v>40</v>
      </c>
      <c r="AG5098" s="4">
        <v>0.29166666666666669</v>
      </c>
      <c r="AH5098" s="4">
        <v>0.64583333333333337</v>
      </c>
      <c r="AI5098" s="5">
        <v>13.77</v>
      </c>
      <c r="AJ5098">
        <v>20.66</v>
      </c>
      <c r="AL5098" t="s">
        <v>81</v>
      </c>
      <c r="AM5098" t="s">
        <v>82</v>
      </c>
      <c r="AO5098" t="s">
        <v>83</v>
      </c>
      <c r="AR5098" t="s">
        <v>82</v>
      </c>
      <c r="AT5098" t="s">
        <v>82</v>
      </c>
      <c r="AW5098" t="s">
        <v>72</v>
      </c>
      <c r="AX5098">
        <v>3</v>
      </c>
      <c r="AY5098" t="s">
        <v>21005</v>
      </c>
      <c r="AZ5098" t="s">
        <v>3309</v>
      </c>
      <c r="BA5098" t="s">
        <v>147</v>
      </c>
      <c r="BB5098">
        <v>15136</v>
      </c>
      <c r="BC5098" t="s">
        <v>79</v>
      </c>
      <c r="BH5098" t="s">
        <v>21595</v>
      </c>
      <c r="BJ5098">
        <v>270393613</v>
      </c>
    </row>
    <row r="5099" spans="1:62" x14ac:dyDescent="0.25">
      <c r="A5099" t="s">
        <v>21715</v>
      </c>
      <c r="B5099" s="2">
        <v>43522</v>
      </c>
      <c r="C5099" t="s">
        <v>63</v>
      </c>
      <c r="D5099" s="3">
        <v>43472.382912175926</v>
      </c>
      <c r="E5099" t="s">
        <v>64</v>
      </c>
      <c r="F5099" s="2">
        <v>43556</v>
      </c>
      <c r="G5099" s="2">
        <v>43770</v>
      </c>
      <c r="H5099" t="s">
        <v>21680</v>
      </c>
      <c r="I5099" t="s">
        <v>21681</v>
      </c>
      <c r="J5099" t="s">
        <v>21682</v>
      </c>
      <c r="L5099" t="s">
        <v>21683</v>
      </c>
      <c r="M5099" t="s">
        <v>804</v>
      </c>
      <c r="N5099">
        <v>3836</v>
      </c>
      <c r="O5099" t="s">
        <v>70</v>
      </c>
      <c r="Q5099" t="s">
        <v>21684</v>
      </c>
      <c r="S5099" t="s">
        <v>72</v>
      </c>
      <c r="T5099" t="s">
        <v>21685</v>
      </c>
      <c r="U5099" t="s">
        <v>21686</v>
      </c>
      <c r="V5099" t="s">
        <v>21687</v>
      </c>
      <c r="W5099" t="s">
        <v>804</v>
      </c>
      <c r="X5099" t="s">
        <v>7546</v>
      </c>
      <c r="Y5099" t="str">
        <f>"35-2021"</f>
        <v>35-2021</v>
      </c>
      <c r="Z5099" t="s">
        <v>221</v>
      </c>
      <c r="AA5099">
        <v>721214</v>
      </c>
      <c r="AB5099">
        <v>4</v>
      </c>
      <c r="AC5099">
        <v>4</v>
      </c>
      <c r="AD5099" t="s">
        <v>79</v>
      </c>
      <c r="AE5099" t="s">
        <v>80</v>
      </c>
      <c r="AF5099">
        <v>40</v>
      </c>
      <c r="AG5099" s="4">
        <v>0.25</v>
      </c>
      <c r="AH5099" s="4">
        <v>0.79166666666666663</v>
      </c>
      <c r="AI5099" s="5">
        <v>15.17</v>
      </c>
      <c r="AJ5099">
        <v>22.76</v>
      </c>
      <c r="AL5099" t="s">
        <v>81</v>
      </c>
      <c r="AM5099" t="s">
        <v>82</v>
      </c>
      <c r="AO5099" t="s">
        <v>83</v>
      </c>
      <c r="AR5099" t="s">
        <v>82</v>
      </c>
      <c r="AT5099" t="s">
        <v>82</v>
      </c>
      <c r="AW5099" t="s">
        <v>82</v>
      </c>
      <c r="AY5099" t="s">
        <v>21683</v>
      </c>
      <c r="AZ5099" t="s">
        <v>17119</v>
      </c>
      <c r="BA5099" t="s">
        <v>804</v>
      </c>
      <c r="BB5099">
        <v>3836</v>
      </c>
      <c r="BC5099" t="s">
        <v>87</v>
      </c>
      <c r="BH5099" t="s">
        <v>21690</v>
      </c>
      <c r="BJ5099">
        <v>20489540</v>
      </c>
    </row>
    <row r="5100" spans="1:62" x14ac:dyDescent="0.25">
      <c r="A5100" t="s">
        <v>21932</v>
      </c>
      <c r="B5100" s="2">
        <v>43522</v>
      </c>
      <c r="C5100" t="s">
        <v>63</v>
      </c>
      <c r="D5100" s="3">
        <v>43472.382588946763</v>
      </c>
      <c r="E5100" t="s">
        <v>64</v>
      </c>
      <c r="F5100" s="2">
        <v>43556</v>
      </c>
      <c r="G5100" s="2">
        <v>43770</v>
      </c>
      <c r="H5100" t="s">
        <v>21680</v>
      </c>
      <c r="I5100" t="s">
        <v>21681</v>
      </c>
      <c r="J5100" t="s">
        <v>21682</v>
      </c>
      <c r="L5100" t="s">
        <v>21683</v>
      </c>
      <c r="M5100" t="s">
        <v>804</v>
      </c>
      <c r="N5100">
        <v>3836</v>
      </c>
      <c r="O5100" t="s">
        <v>70</v>
      </c>
      <c r="Q5100" t="s">
        <v>21684</v>
      </c>
      <c r="S5100" t="s">
        <v>72</v>
      </c>
      <c r="T5100" t="s">
        <v>21685</v>
      </c>
      <c r="U5100" t="s">
        <v>21686</v>
      </c>
      <c r="V5100" t="s">
        <v>21687</v>
      </c>
      <c r="W5100" t="s">
        <v>804</v>
      </c>
      <c r="X5100" t="s">
        <v>21933</v>
      </c>
      <c r="Y5100" t="str">
        <f>"37-3011"</f>
        <v>37-3011</v>
      </c>
      <c r="Z5100" t="s">
        <v>94</v>
      </c>
      <c r="AA5100">
        <v>721214</v>
      </c>
      <c r="AB5100">
        <v>2</v>
      </c>
      <c r="AC5100">
        <v>2</v>
      </c>
      <c r="AD5100" t="s">
        <v>79</v>
      </c>
      <c r="AE5100" t="s">
        <v>80</v>
      </c>
      <c r="AF5100">
        <v>40</v>
      </c>
      <c r="AG5100" s="4">
        <v>0.25</v>
      </c>
      <c r="AH5100" s="4">
        <v>0.79166666666666663</v>
      </c>
      <c r="AI5100" s="5">
        <v>13.08</v>
      </c>
      <c r="AJ5100">
        <v>19.62</v>
      </c>
      <c r="AL5100" t="s">
        <v>81</v>
      </c>
      <c r="AM5100" t="s">
        <v>82</v>
      </c>
      <c r="AO5100" t="s">
        <v>83</v>
      </c>
      <c r="AR5100" t="s">
        <v>82</v>
      </c>
      <c r="AT5100" t="s">
        <v>82</v>
      </c>
      <c r="AW5100" t="s">
        <v>82</v>
      </c>
      <c r="AY5100" t="s">
        <v>21683</v>
      </c>
      <c r="AZ5100" t="s">
        <v>17119</v>
      </c>
      <c r="BA5100" t="s">
        <v>804</v>
      </c>
      <c r="BB5100">
        <v>3836</v>
      </c>
      <c r="BC5100" t="s">
        <v>87</v>
      </c>
      <c r="BH5100" t="s">
        <v>21690</v>
      </c>
      <c r="BJ5100">
        <v>20489540</v>
      </c>
    </row>
    <row r="5101" spans="1:62" x14ac:dyDescent="0.25">
      <c r="A5101" t="s">
        <v>22020</v>
      </c>
      <c r="B5101" s="2">
        <v>43522</v>
      </c>
      <c r="C5101" t="s">
        <v>63</v>
      </c>
      <c r="D5101" s="3">
        <v>43472.388373888891</v>
      </c>
      <c r="E5101" t="s">
        <v>282</v>
      </c>
      <c r="F5101" s="2">
        <v>43556</v>
      </c>
      <c r="G5101" s="2">
        <v>43770</v>
      </c>
      <c r="H5101" t="s">
        <v>22021</v>
      </c>
      <c r="J5101" t="s">
        <v>22022</v>
      </c>
      <c r="L5101" t="s">
        <v>3291</v>
      </c>
      <c r="M5101" t="s">
        <v>105</v>
      </c>
      <c r="N5101">
        <v>77045</v>
      </c>
      <c r="O5101" t="s">
        <v>70</v>
      </c>
      <c r="Q5101" t="s">
        <v>22023</v>
      </c>
      <c r="S5101" t="s">
        <v>72</v>
      </c>
      <c r="T5101" t="s">
        <v>878</v>
      </c>
      <c r="U5101" t="s">
        <v>2878</v>
      </c>
      <c r="V5101" t="s">
        <v>2620</v>
      </c>
      <c r="W5101" t="s">
        <v>881</v>
      </c>
      <c r="X5101" t="s">
        <v>106</v>
      </c>
      <c r="Y5101" t="str">
        <f>"37-3011"</f>
        <v>37-3011</v>
      </c>
      <c r="Z5101" t="s">
        <v>94</v>
      </c>
      <c r="AA5101">
        <v>561730</v>
      </c>
      <c r="AB5101">
        <v>80</v>
      </c>
      <c r="AC5101">
        <v>77</v>
      </c>
      <c r="AD5101" t="s">
        <v>79</v>
      </c>
      <c r="AE5101" t="s">
        <v>95</v>
      </c>
      <c r="AF5101">
        <v>35</v>
      </c>
      <c r="AG5101" s="4">
        <v>0.27083333333333331</v>
      </c>
      <c r="AH5101" s="4">
        <v>0.70833333333333337</v>
      </c>
      <c r="AI5101" s="5">
        <v>13.44</v>
      </c>
      <c r="AJ5101">
        <v>20.16</v>
      </c>
      <c r="AK5101">
        <v>24</v>
      </c>
      <c r="AL5101" t="s">
        <v>81</v>
      </c>
      <c r="AM5101" t="s">
        <v>82</v>
      </c>
      <c r="AO5101" t="s">
        <v>83</v>
      </c>
      <c r="AR5101" t="s">
        <v>82</v>
      </c>
      <c r="AT5101" t="s">
        <v>82</v>
      </c>
      <c r="AW5101" t="s">
        <v>82</v>
      </c>
      <c r="AY5101" t="s">
        <v>12383</v>
      </c>
      <c r="AZ5101" t="s">
        <v>22024</v>
      </c>
      <c r="BA5101" t="s">
        <v>105</v>
      </c>
      <c r="BB5101">
        <v>77489</v>
      </c>
      <c r="BC5101" t="s">
        <v>79</v>
      </c>
      <c r="BH5101" t="s">
        <v>22025</v>
      </c>
      <c r="BJ5101">
        <v>462447707</v>
      </c>
    </row>
    <row r="5102" spans="1:62" x14ac:dyDescent="0.25">
      <c r="A5102" t="s">
        <v>22717</v>
      </c>
      <c r="B5102" s="2">
        <v>43522</v>
      </c>
      <c r="C5102" t="s">
        <v>63</v>
      </c>
      <c r="D5102" s="3">
        <v>43472.390468703707</v>
      </c>
      <c r="E5102" t="s">
        <v>64</v>
      </c>
      <c r="F5102" s="2">
        <v>43556</v>
      </c>
      <c r="G5102" s="2">
        <v>43784</v>
      </c>
      <c r="H5102" t="s">
        <v>5415</v>
      </c>
      <c r="I5102" t="s">
        <v>67</v>
      </c>
      <c r="J5102" t="s">
        <v>5416</v>
      </c>
      <c r="K5102" t="s">
        <v>67</v>
      </c>
      <c r="L5102" t="s">
        <v>4124</v>
      </c>
      <c r="M5102" t="s">
        <v>745</v>
      </c>
      <c r="N5102">
        <v>66214</v>
      </c>
      <c r="O5102" t="s">
        <v>70</v>
      </c>
      <c r="P5102" t="s">
        <v>67</v>
      </c>
      <c r="Q5102" t="s">
        <v>5417</v>
      </c>
      <c r="S5102" t="s">
        <v>72</v>
      </c>
      <c r="T5102" t="s">
        <v>651</v>
      </c>
      <c r="U5102" t="s">
        <v>652</v>
      </c>
      <c r="V5102" t="s">
        <v>653</v>
      </c>
      <c r="W5102" t="s">
        <v>207</v>
      </c>
      <c r="X5102" t="s">
        <v>5418</v>
      </c>
      <c r="Y5102" t="str">
        <f>"39-9032"</f>
        <v>39-9032</v>
      </c>
      <c r="Z5102" t="s">
        <v>5419</v>
      </c>
      <c r="AA5102">
        <v>61162</v>
      </c>
      <c r="AB5102">
        <v>3</v>
      </c>
      <c r="AC5102">
        <v>3</v>
      </c>
      <c r="AD5102" t="s">
        <v>79</v>
      </c>
      <c r="AE5102" t="s">
        <v>80</v>
      </c>
      <c r="AF5102">
        <v>35</v>
      </c>
      <c r="AG5102" s="4">
        <v>0.58333333333333337</v>
      </c>
      <c r="AH5102" s="4">
        <v>0.875</v>
      </c>
      <c r="AI5102" s="5">
        <v>14.79</v>
      </c>
      <c r="AL5102" t="s">
        <v>81</v>
      </c>
      <c r="AM5102" t="s">
        <v>82</v>
      </c>
      <c r="AO5102" t="s">
        <v>5127</v>
      </c>
      <c r="AP5102" t="s">
        <v>67</v>
      </c>
      <c r="AQ5102" t="s">
        <v>5420</v>
      </c>
      <c r="AR5102" t="s">
        <v>82</v>
      </c>
      <c r="AT5102" t="s">
        <v>82</v>
      </c>
      <c r="AW5102" t="s">
        <v>82</v>
      </c>
      <c r="AY5102" t="s">
        <v>22718</v>
      </c>
      <c r="AZ5102" t="s">
        <v>9847</v>
      </c>
      <c r="BA5102" t="s">
        <v>323</v>
      </c>
      <c r="BB5102">
        <v>93463</v>
      </c>
      <c r="BC5102" t="s">
        <v>79</v>
      </c>
      <c r="BH5102" t="s">
        <v>22719</v>
      </c>
      <c r="BJ5102">
        <v>742852234</v>
      </c>
    </row>
    <row r="5103" spans="1:62" x14ac:dyDescent="0.25">
      <c r="A5103" t="s">
        <v>22835</v>
      </c>
      <c r="B5103" s="2">
        <v>43522</v>
      </c>
      <c r="C5103" t="s">
        <v>63</v>
      </c>
      <c r="D5103" s="3">
        <v>43472.389587060185</v>
      </c>
      <c r="E5103" t="s">
        <v>64</v>
      </c>
      <c r="F5103" s="2">
        <v>43556</v>
      </c>
      <c r="G5103" s="2">
        <v>43814</v>
      </c>
      <c r="H5103" t="s">
        <v>22836</v>
      </c>
      <c r="I5103" t="s">
        <v>22837</v>
      </c>
      <c r="J5103" t="s">
        <v>22838</v>
      </c>
      <c r="L5103" t="s">
        <v>9588</v>
      </c>
      <c r="M5103" t="s">
        <v>9587</v>
      </c>
      <c r="N5103">
        <v>2840</v>
      </c>
      <c r="O5103" t="s">
        <v>70</v>
      </c>
      <c r="Q5103" t="s">
        <v>22839</v>
      </c>
      <c r="S5103" t="s">
        <v>72</v>
      </c>
      <c r="T5103" t="s">
        <v>651</v>
      </c>
      <c r="U5103" t="s">
        <v>652</v>
      </c>
      <c r="V5103" t="s">
        <v>653</v>
      </c>
      <c r="W5103" t="s">
        <v>207</v>
      </c>
      <c r="X5103" t="s">
        <v>1427</v>
      </c>
      <c r="Y5103" t="str">
        <f>"37-2012"</f>
        <v>37-2012</v>
      </c>
      <c r="Z5103" t="s">
        <v>373</v>
      </c>
      <c r="AA5103">
        <v>721110</v>
      </c>
      <c r="AB5103">
        <v>3</v>
      </c>
      <c r="AC5103">
        <v>3</v>
      </c>
      <c r="AD5103" t="s">
        <v>79</v>
      </c>
      <c r="AE5103" t="s">
        <v>95</v>
      </c>
      <c r="AF5103">
        <v>40</v>
      </c>
      <c r="AG5103" s="4">
        <v>0.375</v>
      </c>
      <c r="AH5103" s="4">
        <v>0.70833333333333337</v>
      </c>
      <c r="AI5103" s="5">
        <v>13.06</v>
      </c>
      <c r="AJ5103">
        <v>19.59</v>
      </c>
      <c r="AL5103" t="s">
        <v>81</v>
      </c>
      <c r="AM5103" t="s">
        <v>82</v>
      </c>
      <c r="AO5103" t="s">
        <v>83</v>
      </c>
      <c r="AR5103" t="s">
        <v>82</v>
      </c>
      <c r="AT5103" t="s">
        <v>82</v>
      </c>
      <c r="AW5103" t="s">
        <v>72</v>
      </c>
      <c r="AX5103">
        <v>3</v>
      </c>
      <c r="AY5103" t="s">
        <v>9588</v>
      </c>
      <c r="AZ5103" t="s">
        <v>9588</v>
      </c>
      <c r="BA5103" t="s">
        <v>9587</v>
      </c>
      <c r="BB5103">
        <v>2840</v>
      </c>
      <c r="BC5103" t="s">
        <v>87</v>
      </c>
      <c r="BH5103" t="s">
        <v>22840</v>
      </c>
      <c r="BJ5103">
        <v>817021685</v>
      </c>
    </row>
    <row r="5104" spans="1:62" x14ac:dyDescent="0.25">
      <c r="A5104" t="s">
        <v>22974</v>
      </c>
      <c r="B5104" s="2">
        <v>43522</v>
      </c>
      <c r="C5104" t="s">
        <v>63</v>
      </c>
      <c r="D5104" s="3">
        <v>43472.389847592596</v>
      </c>
      <c r="E5104" t="s">
        <v>64</v>
      </c>
      <c r="F5104" s="2">
        <v>43556</v>
      </c>
      <c r="G5104" s="2">
        <v>43784</v>
      </c>
      <c r="H5104" t="s">
        <v>5415</v>
      </c>
      <c r="I5104" t="s">
        <v>67</v>
      </c>
      <c r="J5104" t="s">
        <v>5416</v>
      </c>
      <c r="K5104" t="s">
        <v>67</v>
      </c>
      <c r="L5104" t="s">
        <v>4124</v>
      </c>
      <c r="M5104" t="s">
        <v>745</v>
      </c>
      <c r="N5104">
        <v>66214</v>
      </c>
      <c r="O5104" t="s">
        <v>70</v>
      </c>
      <c r="P5104" t="s">
        <v>67</v>
      </c>
      <c r="Q5104" t="s">
        <v>5417</v>
      </c>
      <c r="R5104">
        <v>232</v>
      </c>
      <c r="S5104" t="s">
        <v>72</v>
      </c>
      <c r="T5104" t="s">
        <v>651</v>
      </c>
      <c r="U5104" t="s">
        <v>652</v>
      </c>
      <c r="V5104" t="s">
        <v>653</v>
      </c>
      <c r="W5104" t="s">
        <v>207</v>
      </c>
      <c r="X5104" t="s">
        <v>5418</v>
      </c>
      <c r="Y5104" t="str">
        <f>"39-9032"</f>
        <v>39-9032</v>
      </c>
      <c r="Z5104" t="s">
        <v>5419</v>
      </c>
      <c r="AA5104">
        <v>61162</v>
      </c>
      <c r="AB5104">
        <v>3</v>
      </c>
      <c r="AC5104">
        <v>3</v>
      </c>
      <c r="AD5104" t="s">
        <v>79</v>
      </c>
      <c r="AE5104" t="s">
        <v>80</v>
      </c>
      <c r="AF5104">
        <v>35</v>
      </c>
      <c r="AG5104" s="4">
        <v>0.58333333333333337</v>
      </c>
      <c r="AH5104" s="4">
        <v>0.875</v>
      </c>
      <c r="AI5104" s="5">
        <v>12.74</v>
      </c>
      <c r="AL5104" t="s">
        <v>81</v>
      </c>
      <c r="AM5104" t="s">
        <v>82</v>
      </c>
      <c r="AO5104" t="s">
        <v>5127</v>
      </c>
      <c r="AP5104" t="s">
        <v>67</v>
      </c>
      <c r="AQ5104" t="s">
        <v>5420</v>
      </c>
      <c r="AR5104" t="s">
        <v>82</v>
      </c>
      <c r="AT5104" t="s">
        <v>82</v>
      </c>
      <c r="AW5104" t="s">
        <v>82</v>
      </c>
      <c r="AY5104" t="s">
        <v>22975</v>
      </c>
      <c r="AZ5104" t="s">
        <v>22976</v>
      </c>
      <c r="BA5104" t="s">
        <v>86</v>
      </c>
      <c r="BB5104">
        <v>32967</v>
      </c>
      <c r="BC5104" t="s">
        <v>79</v>
      </c>
      <c r="BH5104" t="s">
        <v>22977</v>
      </c>
      <c r="BJ5104">
        <v>742852234</v>
      </c>
    </row>
    <row r="5105" spans="1:62" x14ac:dyDescent="0.25">
      <c r="A5105" t="s">
        <v>23545</v>
      </c>
      <c r="B5105" s="2">
        <v>43522</v>
      </c>
      <c r="C5105" t="s">
        <v>63</v>
      </c>
      <c r="D5105" s="3">
        <v>43472.386677974537</v>
      </c>
      <c r="E5105" t="s">
        <v>64</v>
      </c>
      <c r="F5105" s="2">
        <v>43556</v>
      </c>
      <c r="G5105" s="2">
        <v>43799</v>
      </c>
      <c r="H5105" t="s">
        <v>23546</v>
      </c>
      <c r="J5105" t="s">
        <v>23547</v>
      </c>
      <c r="L5105" t="s">
        <v>7000</v>
      </c>
      <c r="M5105" t="s">
        <v>105</v>
      </c>
      <c r="N5105">
        <v>76034</v>
      </c>
      <c r="O5105" t="s">
        <v>70</v>
      </c>
      <c r="Q5105" t="s">
        <v>23548</v>
      </c>
      <c r="S5105" t="s">
        <v>72</v>
      </c>
      <c r="T5105" t="s">
        <v>640</v>
      </c>
      <c r="U5105" t="s">
        <v>641</v>
      </c>
      <c r="V5105" t="s">
        <v>642</v>
      </c>
      <c r="W5105" t="s">
        <v>105</v>
      </c>
      <c r="X5105" t="s">
        <v>23549</v>
      </c>
      <c r="Y5105" t="str">
        <f>"47-2152"</f>
        <v>47-2152</v>
      </c>
      <c r="Z5105" t="s">
        <v>988</v>
      </c>
      <c r="AA5105">
        <v>238110</v>
      </c>
      <c r="AB5105">
        <v>6</v>
      </c>
      <c r="AC5105">
        <v>6</v>
      </c>
      <c r="AD5105" t="s">
        <v>79</v>
      </c>
      <c r="AE5105" t="s">
        <v>95</v>
      </c>
      <c r="AF5105">
        <v>40</v>
      </c>
      <c r="AG5105" s="4">
        <v>0.20833333333333334</v>
      </c>
      <c r="AH5105" s="4">
        <v>0.70833333333333337</v>
      </c>
      <c r="AI5105" s="5">
        <v>28.19</v>
      </c>
      <c r="AJ5105">
        <v>42.29</v>
      </c>
      <c r="AL5105" t="s">
        <v>81</v>
      </c>
      <c r="AM5105" t="s">
        <v>82</v>
      </c>
      <c r="AO5105" t="s">
        <v>83</v>
      </c>
      <c r="AR5105" t="s">
        <v>82</v>
      </c>
      <c r="AT5105" t="s">
        <v>82</v>
      </c>
      <c r="AW5105" t="s">
        <v>72</v>
      </c>
      <c r="AX5105">
        <v>12</v>
      </c>
      <c r="AY5105" t="s">
        <v>22335</v>
      </c>
      <c r="AZ5105" t="s">
        <v>22336</v>
      </c>
      <c r="BA5105" t="s">
        <v>136</v>
      </c>
      <c r="BB5105">
        <v>20736</v>
      </c>
      <c r="BC5105" t="s">
        <v>79</v>
      </c>
      <c r="BH5105" t="s">
        <v>23550</v>
      </c>
      <c r="BJ5105">
        <v>271593038</v>
      </c>
    </row>
    <row r="5106" spans="1:62" x14ac:dyDescent="0.25">
      <c r="A5106" t="s">
        <v>23778</v>
      </c>
      <c r="B5106" s="2">
        <v>43522</v>
      </c>
      <c r="C5106" t="s">
        <v>63</v>
      </c>
      <c r="D5106" s="3">
        <v>43472.384070011576</v>
      </c>
      <c r="E5106" t="s">
        <v>64</v>
      </c>
      <c r="F5106" s="2">
        <v>43556</v>
      </c>
      <c r="G5106" s="2">
        <v>43800</v>
      </c>
      <c r="H5106" t="s">
        <v>20912</v>
      </c>
      <c r="J5106" t="s">
        <v>20913</v>
      </c>
      <c r="L5106" t="s">
        <v>20914</v>
      </c>
      <c r="M5106" t="s">
        <v>1064</v>
      </c>
      <c r="N5106">
        <v>38555</v>
      </c>
      <c r="O5106" t="s">
        <v>70</v>
      </c>
      <c r="Q5106" t="s">
        <v>20915</v>
      </c>
      <c r="S5106" t="s">
        <v>72</v>
      </c>
      <c r="T5106" t="s">
        <v>651</v>
      </c>
      <c r="U5106" t="s">
        <v>652</v>
      </c>
      <c r="V5106" t="s">
        <v>653</v>
      </c>
      <c r="W5106" t="s">
        <v>207</v>
      </c>
      <c r="X5106" t="s">
        <v>1427</v>
      </c>
      <c r="Y5106" t="str">
        <f>"37-2012"</f>
        <v>37-2012</v>
      </c>
      <c r="Z5106" t="s">
        <v>373</v>
      </c>
      <c r="AA5106">
        <v>561720</v>
      </c>
      <c r="AB5106">
        <v>48</v>
      </c>
      <c r="AC5106">
        <v>48</v>
      </c>
      <c r="AD5106" t="s">
        <v>79</v>
      </c>
      <c r="AE5106" t="s">
        <v>95</v>
      </c>
      <c r="AF5106">
        <v>35</v>
      </c>
      <c r="AG5106" s="4">
        <v>0.375</v>
      </c>
      <c r="AH5106" s="4">
        <v>0.66666666666666663</v>
      </c>
      <c r="AI5106" s="5">
        <v>10.119999999999999</v>
      </c>
      <c r="AJ5106">
        <v>15.18</v>
      </c>
      <c r="AL5106" t="s">
        <v>81</v>
      </c>
      <c r="AM5106" t="s">
        <v>82</v>
      </c>
      <c r="AO5106" t="s">
        <v>83</v>
      </c>
      <c r="AR5106" t="s">
        <v>82</v>
      </c>
      <c r="AT5106" t="s">
        <v>82</v>
      </c>
      <c r="AW5106" t="s">
        <v>72</v>
      </c>
      <c r="AX5106">
        <v>3</v>
      </c>
      <c r="AY5106" t="s">
        <v>15254</v>
      </c>
      <c r="AZ5106" t="s">
        <v>23779</v>
      </c>
      <c r="BA5106" t="s">
        <v>278</v>
      </c>
      <c r="BB5106">
        <v>23188</v>
      </c>
      <c r="BC5106" t="s">
        <v>79</v>
      </c>
      <c r="BH5106" t="s">
        <v>23780</v>
      </c>
      <c r="BJ5106">
        <v>621206906</v>
      </c>
    </row>
    <row r="5107" spans="1:62" x14ac:dyDescent="0.25">
      <c r="A5107" t="s">
        <v>24017</v>
      </c>
      <c r="B5107" s="2">
        <v>43522</v>
      </c>
      <c r="C5107" t="s">
        <v>63</v>
      </c>
      <c r="D5107" s="3">
        <v>43472.388313784722</v>
      </c>
      <c r="E5107" t="s">
        <v>64</v>
      </c>
      <c r="F5107" s="2">
        <v>43556</v>
      </c>
      <c r="G5107" s="2">
        <v>43797</v>
      </c>
      <c r="H5107" t="s">
        <v>24018</v>
      </c>
      <c r="J5107" t="s">
        <v>24019</v>
      </c>
      <c r="K5107" t="s">
        <v>24020</v>
      </c>
      <c r="L5107" t="s">
        <v>24021</v>
      </c>
      <c r="M5107" t="s">
        <v>100</v>
      </c>
      <c r="N5107">
        <v>28451</v>
      </c>
      <c r="O5107" t="s">
        <v>70</v>
      </c>
      <c r="Q5107" t="s">
        <v>24022</v>
      </c>
      <c r="S5107" t="s">
        <v>72</v>
      </c>
      <c r="T5107" t="s">
        <v>13303</v>
      </c>
      <c r="U5107" t="s">
        <v>5811</v>
      </c>
      <c r="V5107" t="s">
        <v>16460</v>
      </c>
      <c r="W5107" t="s">
        <v>278</v>
      </c>
      <c r="X5107" t="s">
        <v>1673</v>
      </c>
      <c r="Y5107" t="str">
        <f>"37-3011"</f>
        <v>37-3011</v>
      </c>
      <c r="Z5107" t="s">
        <v>94</v>
      </c>
      <c r="AA5107">
        <v>561730</v>
      </c>
      <c r="AB5107">
        <v>10</v>
      </c>
      <c r="AC5107">
        <v>10</v>
      </c>
      <c r="AD5107" t="s">
        <v>79</v>
      </c>
      <c r="AE5107" t="s">
        <v>95</v>
      </c>
      <c r="AF5107">
        <v>40</v>
      </c>
      <c r="AG5107" s="4">
        <v>0.29166666666666669</v>
      </c>
      <c r="AH5107" s="4">
        <v>0.64583333333333337</v>
      </c>
      <c r="AI5107" s="5">
        <v>13.65</v>
      </c>
      <c r="AJ5107">
        <v>20.48</v>
      </c>
      <c r="AL5107" t="s">
        <v>81</v>
      </c>
      <c r="AM5107" t="s">
        <v>82</v>
      </c>
      <c r="AO5107" t="s">
        <v>83</v>
      </c>
      <c r="AP5107" t="s">
        <v>67</v>
      </c>
      <c r="AQ5107" t="s">
        <v>67</v>
      </c>
      <c r="AR5107" t="s">
        <v>82</v>
      </c>
      <c r="AT5107" t="s">
        <v>82</v>
      </c>
      <c r="AW5107" t="s">
        <v>82</v>
      </c>
      <c r="AY5107" t="s">
        <v>24023</v>
      </c>
      <c r="AZ5107" t="s">
        <v>5687</v>
      </c>
      <c r="BA5107" t="s">
        <v>100</v>
      </c>
      <c r="BB5107">
        <v>28451</v>
      </c>
      <c r="BC5107" t="s">
        <v>79</v>
      </c>
      <c r="BH5107" t="s">
        <v>24024</v>
      </c>
      <c r="BJ5107">
        <v>822403125</v>
      </c>
    </row>
    <row r="5108" spans="1:62" x14ac:dyDescent="0.25">
      <c r="A5108" t="s">
        <v>24372</v>
      </c>
      <c r="B5108" s="2">
        <v>43522</v>
      </c>
      <c r="C5108" t="s">
        <v>63</v>
      </c>
      <c r="D5108" s="3">
        <v>43472.389361076392</v>
      </c>
      <c r="E5108" t="s">
        <v>64</v>
      </c>
      <c r="F5108" s="2">
        <v>43556</v>
      </c>
      <c r="G5108" s="2">
        <v>43784</v>
      </c>
      <c r="H5108" t="s">
        <v>24373</v>
      </c>
      <c r="I5108" t="s">
        <v>24374</v>
      </c>
      <c r="J5108" t="s">
        <v>24375</v>
      </c>
      <c r="K5108" t="s">
        <v>24376</v>
      </c>
      <c r="L5108" t="s">
        <v>24377</v>
      </c>
      <c r="M5108" t="s">
        <v>226</v>
      </c>
      <c r="N5108">
        <v>49635</v>
      </c>
      <c r="O5108" t="s">
        <v>70</v>
      </c>
      <c r="Q5108" t="s">
        <v>24378</v>
      </c>
      <c r="S5108" t="s">
        <v>72</v>
      </c>
      <c r="T5108" t="s">
        <v>19936</v>
      </c>
      <c r="U5108" t="s">
        <v>19937</v>
      </c>
      <c r="V5108" t="s">
        <v>3243</v>
      </c>
      <c r="W5108" t="s">
        <v>226</v>
      </c>
      <c r="X5108" t="s">
        <v>1427</v>
      </c>
      <c r="Y5108" t="str">
        <f>"37-2012"</f>
        <v>37-2012</v>
      </c>
      <c r="Z5108" t="s">
        <v>373</v>
      </c>
      <c r="AA5108">
        <v>721110</v>
      </c>
      <c r="AB5108">
        <v>13</v>
      </c>
      <c r="AC5108">
        <v>13</v>
      </c>
      <c r="AD5108" t="s">
        <v>79</v>
      </c>
      <c r="AE5108" t="s">
        <v>95</v>
      </c>
      <c r="AF5108">
        <v>35</v>
      </c>
      <c r="AG5108" s="4">
        <v>0.35416666666666669</v>
      </c>
      <c r="AH5108" s="4">
        <v>0.70833333333333337</v>
      </c>
      <c r="AI5108" s="6">
        <v>11</v>
      </c>
      <c r="AJ5108">
        <v>16.5</v>
      </c>
      <c r="AK5108">
        <v>16.5</v>
      </c>
      <c r="AL5108" t="s">
        <v>81</v>
      </c>
      <c r="AM5108" t="s">
        <v>82</v>
      </c>
      <c r="AO5108" t="s">
        <v>83</v>
      </c>
      <c r="AR5108" t="s">
        <v>82</v>
      </c>
      <c r="AT5108" t="s">
        <v>82</v>
      </c>
      <c r="AW5108" t="s">
        <v>82</v>
      </c>
      <c r="AY5108" t="s">
        <v>11811</v>
      </c>
      <c r="AZ5108" t="s">
        <v>24379</v>
      </c>
      <c r="BA5108" t="s">
        <v>226</v>
      </c>
      <c r="BB5108">
        <v>49635</v>
      </c>
      <c r="BC5108" t="s">
        <v>87</v>
      </c>
      <c r="BH5108" t="s">
        <v>24380</v>
      </c>
      <c r="BJ5108">
        <v>202794668</v>
      </c>
    </row>
    <row r="5109" spans="1:62" x14ac:dyDescent="0.25">
      <c r="A5109" t="s">
        <v>25151</v>
      </c>
      <c r="B5109" s="2">
        <v>43522</v>
      </c>
      <c r="C5109" t="s">
        <v>63</v>
      </c>
      <c r="D5109" s="3">
        <v>43472.385505127313</v>
      </c>
      <c r="E5109" t="s">
        <v>64</v>
      </c>
      <c r="F5109" s="2">
        <v>43556</v>
      </c>
      <c r="G5109" s="2">
        <v>43799</v>
      </c>
      <c r="H5109" t="s">
        <v>25152</v>
      </c>
      <c r="J5109" t="s">
        <v>25153</v>
      </c>
      <c r="L5109" t="s">
        <v>738</v>
      </c>
      <c r="M5109" t="s">
        <v>105</v>
      </c>
      <c r="N5109">
        <v>78747</v>
      </c>
      <c r="O5109" t="s">
        <v>70</v>
      </c>
      <c r="Q5109" t="s">
        <v>25154</v>
      </c>
      <c r="S5109" t="s">
        <v>72</v>
      </c>
      <c r="T5109" t="s">
        <v>1855</v>
      </c>
      <c r="U5109" t="s">
        <v>1856</v>
      </c>
      <c r="V5109" t="s">
        <v>863</v>
      </c>
      <c r="W5109" t="s">
        <v>105</v>
      </c>
      <c r="X5109" t="s">
        <v>1256</v>
      </c>
      <c r="Y5109" t="str">
        <f>"37-3011"</f>
        <v>37-3011</v>
      </c>
      <c r="Z5109" t="s">
        <v>94</v>
      </c>
      <c r="AA5109">
        <v>561730</v>
      </c>
      <c r="AB5109">
        <v>7</v>
      </c>
      <c r="AC5109">
        <v>7</v>
      </c>
      <c r="AD5109" t="s">
        <v>79</v>
      </c>
      <c r="AE5109" t="s">
        <v>95</v>
      </c>
      <c r="AF5109">
        <v>40</v>
      </c>
      <c r="AG5109" s="4">
        <v>0.33333333333333331</v>
      </c>
      <c r="AH5109" s="4">
        <v>0.70833333333333337</v>
      </c>
      <c r="AI5109" s="5">
        <v>13.91</v>
      </c>
      <c r="AJ5109">
        <v>20.87</v>
      </c>
      <c r="AL5109" t="s">
        <v>81</v>
      </c>
      <c r="AM5109" t="s">
        <v>82</v>
      </c>
      <c r="AO5109" t="s">
        <v>83</v>
      </c>
      <c r="AR5109" t="s">
        <v>82</v>
      </c>
      <c r="AT5109" t="s">
        <v>82</v>
      </c>
      <c r="AW5109" t="s">
        <v>82</v>
      </c>
      <c r="AY5109" t="s">
        <v>738</v>
      </c>
      <c r="AZ5109" t="s">
        <v>2422</v>
      </c>
      <c r="BA5109" t="s">
        <v>105</v>
      </c>
      <c r="BB5109">
        <v>78747</v>
      </c>
      <c r="BC5109" t="s">
        <v>79</v>
      </c>
      <c r="BH5109" t="s">
        <v>25153</v>
      </c>
      <c r="BJ5109">
        <v>271739568</v>
      </c>
    </row>
    <row r="5110" spans="1:62" x14ac:dyDescent="0.25">
      <c r="A5110" t="s">
        <v>25248</v>
      </c>
      <c r="B5110" s="2">
        <v>43522</v>
      </c>
      <c r="C5110" t="s">
        <v>63</v>
      </c>
      <c r="D5110" s="3">
        <v>43472.396508958336</v>
      </c>
      <c r="E5110" t="s">
        <v>64</v>
      </c>
      <c r="F5110" s="2">
        <v>43556</v>
      </c>
      <c r="G5110" s="2">
        <v>43784</v>
      </c>
      <c r="H5110" t="s">
        <v>25249</v>
      </c>
      <c r="I5110" t="s">
        <v>25250</v>
      </c>
      <c r="J5110" t="s">
        <v>25251</v>
      </c>
      <c r="L5110" t="s">
        <v>20896</v>
      </c>
      <c r="M5110" t="s">
        <v>226</v>
      </c>
      <c r="N5110">
        <v>48315</v>
      </c>
      <c r="O5110" t="s">
        <v>70</v>
      </c>
      <c r="Q5110" t="s">
        <v>25252</v>
      </c>
      <c r="S5110" t="s">
        <v>72</v>
      </c>
      <c r="T5110" t="s">
        <v>4795</v>
      </c>
      <c r="U5110" t="s">
        <v>5508</v>
      </c>
      <c r="V5110" t="s">
        <v>4796</v>
      </c>
      <c r="W5110" t="s">
        <v>308</v>
      </c>
      <c r="X5110" t="s">
        <v>106</v>
      </c>
      <c r="Y5110" t="str">
        <f>"37-3011"</f>
        <v>37-3011</v>
      </c>
      <c r="Z5110" t="s">
        <v>94</v>
      </c>
      <c r="AA5110">
        <v>561730</v>
      </c>
      <c r="AB5110">
        <v>15</v>
      </c>
      <c r="AC5110">
        <v>15</v>
      </c>
      <c r="AD5110" t="s">
        <v>79</v>
      </c>
      <c r="AE5110" t="s">
        <v>80</v>
      </c>
      <c r="AF5110">
        <v>40</v>
      </c>
      <c r="AG5110" s="4">
        <v>0.29166666666666669</v>
      </c>
      <c r="AH5110" s="4">
        <v>0.66666666666666663</v>
      </c>
      <c r="AI5110" s="5">
        <v>13.72</v>
      </c>
      <c r="AJ5110">
        <v>20.58</v>
      </c>
      <c r="AL5110" t="s">
        <v>81</v>
      </c>
      <c r="AM5110" t="s">
        <v>82</v>
      </c>
      <c r="AO5110" t="s">
        <v>83</v>
      </c>
      <c r="AR5110" t="s">
        <v>82</v>
      </c>
      <c r="AT5110" t="s">
        <v>82</v>
      </c>
      <c r="AW5110" t="s">
        <v>72</v>
      </c>
      <c r="AX5110">
        <v>3</v>
      </c>
      <c r="AY5110" t="s">
        <v>20896</v>
      </c>
      <c r="AZ5110" t="s">
        <v>2333</v>
      </c>
      <c r="BA5110" t="s">
        <v>226</v>
      </c>
      <c r="BB5110">
        <v>48315</v>
      </c>
      <c r="BC5110" t="s">
        <v>79</v>
      </c>
      <c r="BH5110" t="s">
        <v>25251</v>
      </c>
      <c r="BJ5110">
        <v>562515951</v>
      </c>
    </row>
    <row r="5111" spans="1:62" x14ac:dyDescent="0.25">
      <c r="A5111" t="s">
        <v>25720</v>
      </c>
      <c r="B5111" s="2">
        <v>43522</v>
      </c>
      <c r="C5111" t="s">
        <v>63</v>
      </c>
      <c r="D5111" s="3">
        <v>43472.387251979169</v>
      </c>
      <c r="E5111" t="s">
        <v>64</v>
      </c>
      <c r="F5111" s="2">
        <v>43556</v>
      </c>
      <c r="G5111" s="2">
        <v>43800</v>
      </c>
      <c r="H5111" t="s">
        <v>25721</v>
      </c>
      <c r="J5111" t="s">
        <v>25722</v>
      </c>
      <c r="L5111" t="s">
        <v>25723</v>
      </c>
      <c r="M5111" t="s">
        <v>105</v>
      </c>
      <c r="N5111">
        <v>76063</v>
      </c>
      <c r="O5111" t="s">
        <v>70</v>
      </c>
      <c r="Q5111" t="s">
        <v>25724</v>
      </c>
      <c r="S5111" t="s">
        <v>72</v>
      </c>
      <c r="T5111" t="s">
        <v>1855</v>
      </c>
      <c r="U5111" t="s">
        <v>1856</v>
      </c>
      <c r="V5111" t="s">
        <v>863</v>
      </c>
      <c r="W5111" t="s">
        <v>105</v>
      </c>
      <c r="X5111" t="s">
        <v>1758</v>
      </c>
      <c r="Y5111" t="str">
        <f>"53-7062"</f>
        <v>53-7062</v>
      </c>
      <c r="Z5111" t="s">
        <v>337</v>
      </c>
      <c r="AA5111">
        <v>42493</v>
      </c>
      <c r="AB5111">
        <v>3</v>
      </c>
      <c r="AC5111">
        <v>3</v>
      </c>
      <c r="AD5111" t="s">
        <v>79</v>
      </c>
      <c r="AE5111" t="s">
        <v>95</v>
      </c>
      <c r="AF5111">
        <v>40</v>
      </c>
      <c r="AG5111" s="4">
        <v>0.33333333333333331</v>
      </c>
      <c r="AH5111" s="4">
        <v>0.70833333333333337</v>
      </c>
      <c r="AI5111" s="5">
        <v>13.3</v>
      </c>
      <c r="AJ5111">
        <v>19.95</v>
      </c>
      <c r="AL5111" t="s">
        <v>81</v>
      </c>
      <c r="AM5111" t="s">
        <v>82</v>
      </c>
      <c r="AO5111" t="s">
        <v>83</v>
      </c>
      <c r="AR5111" t="s">
        <v>82</v>
      </c>
      <c r="AT5111" t="s">
        <v>82</v>
      </c>
      <c r="AW5111" t="s">
        <v>82</v>
      </c>
      <c r="AY5111" t="s">
        <v>25723</v>
      </c>
      <c r="AZ5111" t="s">
        <v>1428</v>
      </c>
      <c r="BA5111" t="s">
        <v>105</v>
      </c>
      <c r="BB5111">
        <v>76063</v>
      </c>
      <c r="BC5111" t="s">
        <v>87</v>
      </c>
      <c r="BH5111" t="s">
        <v>25722</v>
      </c>
      <c r="BJ5111">
        <v>300622938</v>
      </c>
    </row>
    <row r="5112" spans="1:62" x14ac:dyDescent="0.25">
      <c r="A5112" t="s">
        <v>25825</v>
      </c>
      <c r="B5112" s="2">
        <v>43522</v>
      </c>
      <c r="C5112" t="s">
        <v>63</v>
      </c>
      <c r="D5112" s="3">
        <v>43472.389065347219</v>
      </c>
      <c r="E5112" t="s">
        <v>64</v>
      </c>
      <c r="F5112" s="2">
        <v>43556</v>
      </c>
      <c r="G5112" s="2">
        <v>43787</v>
      </c>
      <c r="H5112" t="s">
        <v>25826</v>
      </c>
      <c r="J5112" t="s">
        <v>25827</v>
      </c>
      <c r="L5112" t="s">
        <v>795</v>
      </c>
      <c r="M5112" t="s">
        <v>105</v>
      </c>
      <c r="N5112">
        <v>78217</v>
      </c>
      <c r="O5112" t="s">
        <v>70</v>
      </c>
      <c r="Q5112" t="s">
        <v>25828</v>
      </c>
      <c r="S5112" t="s">
        <v>72</v>
      </c>
      <c r="T5112" t="s">
        <v>1855</v>
      </c>
      <c r="U5112" t="s">
        <v>1856</v>
      </c>
      <c r="V5112" t="s">
        <v>863</v>
      </c>
      <c r="W5112" t="s">
        <v>105</v>
      </c>
      <c r="X5112" t="s">
        <v>106</v>
      </c>
      <c r="Y5112" t="str">
        <f>"37-3011"</f>
        <v>37-3011</v>
      </c>
      <c r="Z5112" t="s">
        <v>94</v>
      </c>
      <c r="AA5112">
        <v>561730</v>
      </c>
      <c r="AB5112">
        <v>12</v>
      </c>
      <c r="AC5112">
        <v>12</v>
      </c>
      <c r="AD5112" t="s">
        <v>79</v>
      </c>
      <c r="AE5112" t="s">
        <v>95</v>
      </c>
      <c r="AF5112">
        <v>40</v>
      </c>
      <c r="AG5112" s="4">
        <v>0.33333333333333331</v>
      </c>
      <c r="AH5112" s="4">
        <v>0.70833333333333337</v>
      </c>
      <c r="AI5112" s="5">
        <v>13.02</v>
      </c>
      <c r="AJ5112">
        <v>19.53</v>
      </c>
      <c r="AL5112" t="s">
        <v>81</v>
      </c>
      <c r="AM5112" t="s">
        <v>82</v>
      </c>
      <c r="AO5112" t="s">
        <v>83</v>
      </c>
      <c r="AR5112" t="s">
        <v>82</v>
      </c>
      <c r="AT5112" t="s">
        <v>82</v>
      </c>
      <c r="AW5112" t="s">
        <v>82</v>
      </c>
      <c r="AY5112" t="s">
        <v>795</v>
      </c>
      <c r="AZ5112" t="s">
        <v>797</v>
      </c>
      <c r="BA5112" t="s">
        <v>105</v>
      </c>
      <c r="BB5112">
        <v>78217</v>
      </c>
      <c r="BC5112" t="s">
        <v>79</v>
      </c>
      <c r="BH5112" t="s">
        <v>25827</v>
      </c>
      <c r="BJ5112">
        <v>275268843</v>
      </c>
    </row>
    <row r="5113" spans="1:62" x14ac:dyDescent="0.25">
      <c r="A5113" t="s">
        <v>25849</v>
      </c>
      <c r="B5113" s="2">
        <v>43522</v>
      </c>
      <c r="C5113" t="s">
        <v>63</v>
      </c>
      <c r="D5113" s="3">
        <v>43472.392784837961</v>
      </c>
      <c r="E5113" t="s">
        <v>64</v>
      </c>
      <c r="F5113" s="2">
        <v>43556</v>
      </c>
      <c r="G5113" s="2">
        <v>43814</v>
      </c>
      <c r="H5113" t="s">
        <v>19352</v>
      </c>
      <c r="J5113" t="s">
        <v>19353</v>
      </c>
      <c r="K5113" t="s">
        <v>19354</v>
      </c>
      <c r="L5113" t="s">
        <v>9813</v>
      </c>
      <c r="M5113" t="s">
        <v>232</v>
      </c>
      <c r="N5113">
        <v>11954</v>
      </c>
      <c r="O5113" t="s">
        <v>70</v>
      </c>
      <c r="Q5113" t="s">
        <v>19355</v>
      </c>
      <c r="S5113" t="s">
        <v>72</v>
      </c>
      <c r="T5113" t="s">
        <v>5899</v>
      </c>
      <c r="U5113" t="s">
        <v>5900</v>
      </c>
      <c r="V5113" t="s">
        <v>5901</v>
      </c>
      <c r="W5113" t="s">
        <v>86</v>
      </c>
      <c r="X5113" t="s">
        <v>212</v>
      </c>
      <c r="Y5113" t="str">
        <f>"37-3011"</f>
        <v>37-3011</v>
      </c>
      <c r="Z5113" t="s">
        <v>94</v>
      </c>
      <c r="AA5113">
        <v>561730</v>
      </c>
      <c r="AB5113">
        <v>24</v>
      </c>
      <c r="AC5113">
        <v>24</v>
      </c>
      <c r="AD5113" t="s">
        <v>79</v>
      </c>
      <c r="AE5113" t="s">
        <v>80</v>
      </c>
      <c r="AF5113">
        <v>40</v>
      </c>
      <c r="AG5113" s="4">
        <v>0.29166666666666669</v>
      </c>
      <c r="AH5113" s="4">
        <v>0.75</v>
      </c>
      <c r="AI5113" s="5">
        <v>16.34</v>
      </c>
      <c r="AJ5113">
        <v>24.51</v>
      </c>
      <c r="AL5113" t="s">
        <v>81</v>
      </c>
      <c r="AM5113" t="s">
        <v>82</v>
      </c>
      <c r="AO5113" t="s">
        <v>83</v>
      </c>
      <c r="AR5113" t="s">
        <v>82</v>
      </c>
      <c r="AT5113" t="s">
        <v>82</v>
      </c>
      <c r="AW5113" t="s">
        <v>72</v>
      </c>
      <c r="AX5113">
        <v>1</v>
      </c>
      <c r="AY5113" t="s">
        <v>19356</v>
      </c>
      <c r="AZ5113" t="s">
        <v>6542</v>
      </c>
      <c r="BA5113" t="s">
        <v>232</v>
      </c>
      <c r="BB5113">
        <v>11954</v>
      </c>
      <c r="BC5113" t="s">
        <v>79</v>
      </c>
      <c r="BH5113" t="s">
        <v>19357</v>
      </c>
      <c r="BJ5113">
        <v>112861654</v>
      </c>
    </row>
    <row r="5114" spans="1:62" x14ac:dyDescent="0.25">
      <c r="A5114" t="s">
        <v>25873</v>
      </c>
      <c r="B5114" s="2">
        <v>43522</v>
      </c>
      <c r="C5114" t="s">
        <v>63</v>
      </c>
      <c r="D5114" s="3">
        <v>43472.387820497686</v>
      </c>
      <c r="E5114" t="s">
        <v>64</v>
      </c>
      <c r="F5114" s="2">
        <v>43556</v>
      </c>
      <c r="G5114" s="2">
        <v>43785</v>
      </c>
      <c r="H5114" t="s">
        <v>25874</v>
      </c>
      <c r="I5114" t="s">
        <v>25875</v>
      </c>
      <c r="J5114" t="s">
        <v>25876</v>
      </c>
      <c r="L5114" t="s">
        <v>25877</v>
      </c>
      <c r="M5114" t="s">
        <v>147</v>
      </c>
      <c r="N5114">
        <v>18078</v>
      </c>
      <c r="O5114" t="s">
        <v>70</v>
      </c>
      <c r="Q5114" t="s">
        <v>25878</v>
      </c>
      <c r="S5114" t="s">
        <v>72</v>
      </c>
      <c r="T5114" t="s">
        <v>1855</v>
      </c>
      <c r="U5114" t="s">
        <v>1856</v>
      </c>
      <c r="V5114" t="s">
        <v>863</v>
      </c>
      <c r="W5114" t="s">
        <v>105</v>
      </c>
      <c r="X5114" t="s">
        <v>1758</v>
      </c>
      <c r="Y5114" t="str">
        <f>"37-3011"</f>
        <v>37-3011</v>
      </c>
      <c r="Z5114" t="s">
        <v>94</v>
      </c>
      <c r="AA5114">
        <v>561730</v>
      </c>
      <c r="AB5114">
        <v>5</v>
      </c>
      <c r="AC5114">
        <v>5</v>
      </c>
      <c r="AD5114" t="s">
        <v>79</v>
      </c>
      <c r="AE5114" t="s">
        <v>95</v>
      </c>
      <c r="AF5114">
        <v>40</v>
      </c>
      <c r="AG5114" s="4">
        <v>0.29166666666666669</v>
      </c>
      <c r="AH5114" s="4">
        <v>0.66666666666666663</v>
      </c>
      <c r="AI5114" s="5">
        <v>13.08</v>
      </c>
      <c r="AJ5114">
        <v>19.62</v>
      </c>
      <c r="AL5114" t="s">
        <v>81</v>
      </c>
      <c r="AM5114" t="s">
        <v>82</v>
      </c>
      <c r="AO5114" t="s">
        <v>83</v>
      </c>
      <c r="AR5114" t="s">
        <v>82</v>
      </c>
      <c r="AT5114" t="s">
        <v>82</v>
      </c>
      <c r="AW5114" t="s">
        <v>82</v>
      </c>
      <c r="AY5114" t="s">
        <v>25877</v>
      </c>
      <c r="AZ5114" t="s">
        <v>7911</v>
      </c>
      <c r="BA5114" t="s">
        <v>147</v>
      </c>
      <c r="BB5114">
        <v>18078</v>
      </c>
      <c r="BC5114" t="s">
        <v>79</v>
      </c>
      <c r="BH5114" t="s">
        <v>25876</v>
      </c>
      <c r="BJ5114">
        <v>232494658</v>
      </c>
    </row>
    <row r="5115" spans="1:62" x14ac:dyDescent="0.25">
      <c r="A5115" t="s">
        <v>26622</v>
      </c>
      <c r="B5115" s="2">
        <v>43522</v>
      </c>
      <c r="C5115" t="s">
        <v>63</v>
      </c>
      <c r="D5115" s="3">
        <v>43472.39006153935</v>
      </c>
      <c r="E5115" t="s">
        <v>117</v>
      </c>
      <c r="H5115" t="s">
        <v>9042</v>
      </c>
      <c r="I5115" t="s">
        <v>9043</v>
      </c>
      <c r="J5115" t="s">
        <v>9044</v>
      </c>
      <c r="L5115" t="s">
        <v>738</v>
      </c>
      <c r="M5115" t="s">
        <v>105</v>
      </c>
      <c r="N5115">
        <v>78754</v>
      </c>
      <c r="O5115" t="s">
        <v>70</v>
      </c>
      <c r="Q5115" t="s">
        <v>9045</v>
      </c>
      <c r="S5115" t="s">
        <v>72</v>
      </c>
      <c r="T5115" t="s">
        <v>1855</v>
      </c>
      <c r="U5115" t="s">
        <v>1856</v>
      </c>
      <c r="V5115" t="s">
        <v>863</v>
      </c>
      <c r="W5115" t="s">
        <v>105</v>
      </c>
      <c r="X5115" t="s">
        <v>106</v>
      </c>
      <c r="Y5115" t="str">
        <f>"37-3011"</f>
        <v>37-3011</v>
      </c>
      <c r="Z5115" t="s">
        <v>94</v>
      </c>
      <c r="AA5115">
        <v>561730</v>
      </c>
      <c r="AB5115">
        <v>18</v>
      </c>
      <c r="AD5115" t="s">
        <v>79</v>
      </c>
      <c r="AE5115" t="s">
        <v>95</v>
      </c>
      <c r="AF5115">
        <v>40</v>
      </c>
      <c r="AG5115" s="4">
        <v>0.29166666666666669</v>
      </c>
      <c r="AH5115" s="4">
        <v>0.70833333333333337</v>
      </c>
      <c r="AI5115" s="5">
        <v>13.44</v>
      </c>
      <c r="AJ5115">
        <v>20.16</v>
      </c>
      <c r="AL5115" t="s">
        <v>81</v>
      </c>
      <c r="AM5115" t="s">
        <v>82</v>
      </c>
      <c r="AO5115" t="s">
        <v>83</v>
      </c>
      <c r="AR5115" t="s">
        <v>82</v>
      </c>
      <c r="AT5115" t="s">
        <v>82</v>
      </c>
      <c r="AW5115" t="s">
        <v>72</v>
      </c>
      <c r="AX5115">
        <v>1</v>
      </c>
      <c r="AY5115" t="s">
        <v>3291</v>
      </c>
      <c r="AZ5115" t="s">
        <v>3292</v>
      </c>
      <c r="BA5115" t="s">
        <v>105</v>
      </c>
      <c r="BB5115">
        <v>77040</v>
      </c>
      <c r="BC5115" t="s">
        <v>79</v>
      </c>
      <c r="BH5115" t="s">
        <v>9058</v>
      </c>
      <c r="BJ5115">
        <v>814297382</v>
      </c>
    </row>
    <row r="5116" spans="1:62" x14ac:dyDescent="0.25">
      <c r="A5116" t="s">
        <v>26812</v>
      </c>
      <c r="B5116" s="2">
        <v>43522</v>
      </c>
      <c r="C5116" t="s">
        <v>63</v>
      </c>
      <c r="D5116" s="3">
        <v>43472.385040960646</v>
      </c>
      <c r="E5116" t="s">
        <v>64</v>
      </c>
      <c r="F5116" s="2">
        <v>43556</v>
      </c>
      <c r="G5116" s="2">
        <v>43780</v>
      </c>
      <c r="H5116" t="s">
        <v>3814</v>
      </c>
      <c r="J5116" t="s">
        <v>3815</v>
      </c>
      <c r="L5116" t="s">
        <v>3291</v>
      </c>
      <c r="M5116" t="s">
        <v>105</v>
      </c>
      <c r="N5116">
        <v>77084</v>
      </c>
      <c r="O5116" t="s">
        <v>70</v>
      </c>
      <c r="Q5116" t="s">
        <v>3816</v>
      </c>
      <c r="S5116" t="s">
        <v>72</v>
      </c>
      <c r="T5116" t="s">
        <v>640</v>
      </c>
      <c r="U5116" t="s">
        <v>641</v>
      </c>
      <c r="V5116" t="s">
        <v>642</v>
      </c>
      <c r="W5116" t="s">
        <v>105</v>
      </c>
      <c r="X5116" t="s">
        <v>106</v>
      </c>
      <c r="Y5116" t="str">
        <f>"37-3011"</f>
        <v>37-3011</v>
      </c>
      <c r="Z5116" t="s">
        <v>94</v>
      </c>
      <c r="AA5116">
        <v>561730</v>
      </c>
      <c r="AB5116">
        <v>50</v>
      </c>
      <c r="AC5116">
        <v>50</v>
      </c>
      <c r="AD5116" t="s">
        <v>79</v>
      </c>
      <c r="AE5116" t="s">
        <v>95</v>
      </c>
      <c r="AF5116">
        <v>40</v>
      </c>
      <c r="AG5116" s="4">
        <v>0.25</v>
      </c>
      <c r="AH5116" s="4">
        <v>0.71875</v>
      </c>
      <c r="AI5116" s="5">
        <v>13.44</v>
      </c>
      <c r="AJ5116">
        <v>20.16</v>
      </c>
      <c r="AL5116" t="s">
        <v>81</v>
      </c>
      <c r="AM5116" t="s">
        <v>82</v>
      </c>
      <c r="AO5116" t="s">
        <v>83</v>
      </c>
      <c r="AR5116" t="s">
        <v>82</v>
      </c>
      <c r="AT5116" t="s">
        <v>82</v>
      </c>
      <c r="AW5116" t="s">
        <v>82</v>
      </c>
      <c r="AY5116" t="s">
        <v>3291</v>
      </c>
      <c r="AZ5116" t="s">
        <v>3292</v>
      </c>
      <c r="BA5116" t="s">
        <v>105</v>
      </c>
      <c r="BB5116">
        <v>77084</v>
      </c>
      <c r="BC5116" t="s">
        <v>79</v>
      </c>
      <c r="BH5116" t="s">
        <v>3815</v>
      </c>
      <c r="BJ5116">
        <v>741800586</v>
      </c>
    </row>
    <row r="5117" spans="1:62" x14ac:dyDescent="0.25">
      <c r="A5117" t="s">
        <v>27312</v>
      </c>
      <c r="B5117" s="2">
        <v>43522</v>
      </c>
      <c r="C5117" t="s">
        <v>63</v>
      </c>
      <c r="D5117" s="3">
        <v>43472.386115416666</v>
      </c>
      <c r="E5117" t="s">
        <v>117</v>
      </c>
      <c r="H5117" t="s">
        <v>27313</v>
      </c>
      <c r="J5117" t="s">
        <v>27314</v>
      </c>
      <c r="L5117" t="s">
        <v>27315</v>
      </c>
      <c r="M5117" t="s">
        <v>2314</v>
      </c>
      <c r="N5117">
        <v>47591</v>
      </c>
      <c r="O5117" t="s">
        <v>70</v>
      </c>
      <c r="Q5117" t="s">
        <v>27316</v>
      </c>
      <c r="S5117" t="s">
        <v>72</v>
      </c>
      <c r="T5117" t="s">
        <v>27317</v>
      </c>
      <c r="U5117" t="s">
        <v>27318</v>
      </c>
      <c r="V5117" t="s">
        <v>1335</v>
      </c>
      <c r="W5117" t="s">
        <v>105</v>
      </c>
      <c r="X5117" t="s">
        <v>27319</v>
      </c>
      <c r="Y5117" t="str">
        <f>"37-3011"</f>
        <v>37-3011</v>
      </c>
      <c r="Z5117" t="s">
        <v>94</v>
      </c>
      <c r="AA5117">
        <v>561730</v>
      </c>
      <c r="AB5117">
        <v>15</v>
      </c>
      <c r="AD5117" t="s">
        <v>79</v>
      </c>
      <c r="AE5117" t="s">
        <v>95</v>
      </c>
      <c r="AF5117">
        <v>40</v>
      </c>
      <c r="AG5117" s="4">
        <v>0.33333333333333331</v>
      </c>
      <c r="AH5117" s="4">
        <v>0.6875</v>
      </c>
      <c r="AI5117" s="5">
        <v>13.48</v>
      </c>
      <c r="AL5117" t="s">
        <v>81</v>
      </c>
      <c r="AM5117" t="s">
        <v>82</v>
      </c>
      <c r="AO5117" t="s">
        <v>83</v>
      </c>
      <c r="AR5117" t="s">
        <v>82</v>
      </c>
      <c r="AT5117" t="s">
        <v>82</v>
      </c>
      <c r="AW5117" t="s">
        <v>82</v>
      </c>
      <c r="AY5117" t="s">
        <v>27315</v>
      </c>
      <c r="AZ5117" t="s">
        <v>18968</v>
      </c>
      <c r="BA5117" t="s">
        <v>2314</v>
      </c>
      <c r="BB5117">
        <v>47591</v>
      </c>
      <c r="BC5117" t="s">
        <v>79</v>
      </c>
      <c r="BH5117" t="s">
        <v>27314</v>
      </c>
      <c r="BJ5117">
        <v>202095071</v>
      </c>
    </row>
    <row r="5118" spans="1:62" x14ac:dyDescent="0.25">
      <c r="A5118" t="s">
        <v>27401</v>
      </c>
      <c r="B5118" s="2">
        <v>43522</v>
      </c>
      <c r="C5118" t="s">
        <v>63</v>
      </c>
      <c r="D5118" s="3">
        <v>43472.385988043985</v>
      </c>
      <c r="E5118" t="s">
        <v>64</v>
      </c>
      <c r="F5118" s="2">
        <v>43556</v>
      </c>
      <c r="G5118" s="2">
        <v>43831</v>
      </c>
      <c r="H5118" t="s">
        <v>27402</v>
      </c>
      <c r="I5118" t="s">
        <v>683</v>
      </c>
      <c r="J5118" t="s">
        <v>7248</v>
      </c>
      <c r="K5118" t="s">
        <v>683</v>
      </c>
      <c r="L5118" t="s">
        <v>1700</v>
      </c>
      <c r="M5118" t="s">
        <v>76</v>
      </c>
      <c r="N5118">
        <v>74128</v>
      </c>
      <c r="O5118" t="s">
        <v>70</v>
      </c>
      <c r="P5118" t="s">
        <v>683</v>
      </c>
      <c r="Q5118" t="s">
        <v>7249</v>
      </c>
      <c r="S5118" t="s">
        <v>72</v>
      </c>
      <c r="T5118" t="s">
        <v>5730</v>
      </c>
      <c r="U5118" t="s">
        <v>5731</v>
      </c>
      <c r="V5118" t="s">
        <v>5732</v>
      </c>
      <c r="W5118" t="s">
        <v>76</v>
      </c>
      <c r="X5118" t="s">
        <v>93</v>
      </c>
      <c r="Y5118" t="str">
        <f>"37-3011"</f>
        <v>37-3011</v>
      </c>
      <c r="Z5118" t="s">
        <v>94</v>
      </c>
      <c r="AA5118">
        <v>561730</v>
      </c>
      <c r="AB5118">
        <v>8</v>
      </c>
      <c r="AC5118">
        <v>8</v>
      </c>
      <c r="AD5118" t="s">
        <v>79</v>
      </c>
      <c r="AE5118" t="s">
        <v>95</v>
      </c>
      <c r="AF5118">
        <v>40</v>
      </c>
      <c r="AG5118" s="4">
        <v>0.29166666666666669</v>
      </c>
      <c r="AH5118" s="4">
        <v>0.66666666666666663</v>
      </c>
      <c r="AI5118" s="5">
        <v>12.95</v>
      </c>
      <c r="AJ5118">
        <v>0</v>
      </c>
      <c r="AK5118">
        <v>0</v>
      </c>
      <c r="AL5118" t="s">
        <v>81</v>
      </c>
      <c r="AM5118" t="s">
        <v>82</v>
      </c>
      <c r="AO5118" t="s">
        <v>213</v>
      </c>
      <c r="AP5118" t="s">
        <v>683</v>
      </c>
      <c r="AQ5118" t="s">
        <v>683</v>
      </c>
      <c r="AR5118" t="s">
        <v>82</v>
      </c>
      <c r="AT5118" t="s">
        <v>82</v>
      </c>
      <c r="AW5118" t="s">
        <v>82</v>
      </c>
      <c r="AY5118" t="s">
        <v>1700</v>
      </c>
      <c r="AZ5118" t="s">
        <v>1700</v>
      </c>
      <c r="BA5118" t="s">
        <v>76</v>
      </c>
      <c r="BB5118">
        <v>74128</v>
      </c>
      <c r="BC5118" t="s">
        <v>79</v>
      </c>
      <c r="BH5118" t="s">
        <v>7248</v>
      </c>
      <c r="BI5118" t="s">
        <v>683</v>
      </c>
      <c r="BJ5118">
        <v>461091789</v>
      </c>
    </row>
    <row r="5119" spans="1:62" x14ac:dyDescent="0.25">
      <c r="A5119" t="s">
        <v>27615</v>
      </c>
      <c r="B5119" s="2">
        <v>43522</v>
      </c>
      <c r="C5119" t="s">
        <v>63</v>
      </c>
      <c r="D5119" s="3">
        <v>43472.386165543983</v>
      </c>
      <c r="E5119" t="s">
        <v>64</v>
      </c>
      <c r="F5119" s="2">
        <v>43556</v>
      </c>
      <c r="G5119" s="2">
        <v>43814</v>
      </c>
      <c r="H5119" t="s">
        <v>5145</v>
      </c>
      <c r="J5119" t="s">
        <v>5146</v>
      </c>
      <c r="L5119" t="s">
        <v>5147</v>
      </c>
      <c r="M5119" t="s">
        <v>308</v>
      </c>
      <c r="N5119">
        <v>8080</v>
      </c>
      <c r="O5119" t="s">
        <v>70</v>
      </c>
      <c r="Q5119" t="s">
        <v>5148</v>
      </c>
      <c r="S5119" t="s">
        <v>72</v>
      </c>
      <c r="T5119" t="s">
        <v>640</v>
      </c>
      <c r="U5119" t="s">
        <v>4688</v>
      </c>
      <c r="V5119" t="s">
        <v>642</v>
      </c>
      <c r="W5119" t="s">
        <v>105</v>
      </c>
      <c r="X5119" t="s">
        <v>106</v>
      </c>
      <c r="Y5119" t="str">
        <f>"37-3011"</f>
        <v>37-3011</v>
      </c>
      <c r="Z5119" t="s">
        <v>94</v>
      </c>
      <c r="AA5119">
        <v>561730</v>
      </c>
      <c r="AB5119">
        <v>8</v>
      </c>
      <c r="AC5119">
        <v>8</v>
      </c>
      <c r="AD5119" t="s">
        <v>79</v>
      </c>
      <c r="AE5119" t="s">
        <v>95</v>
      </c>
      <c r="AF5119">
        <v>40</v>
      </c>
      <c r="AG5119" s="4">
        <v>0.3125</v>
      </c>
      <c r="AH5119" s="4">
        <v>0.6875</v>
      </c>
      <c r="AI5119" s="5">
        <v>13.47</v>
      </c>
      <c r="AJ5119">
        <v>20.21</v>
      </c>
      <c r="AK5119">
        <v>21.75</v>
      </c>
      <c r="AL5119" t="s">
        <v>81</v>
      </c>
      <c r="AM5119" t="s">
        <v>82</v>
      </c>
      <c r="AO5119" t="s">
        <v>83</v>
      </c>
      <c r="AP5119" t="s">
        <v>27616</v>
      </c>
      <c r="AQ5119" t="s">
        <v>67</v>
      </c>
      <c r="AR5119" t="s">
        <v>82</v>
      </c>
      <c r="AT5119" t="s">
        <v>82</v>
      </c>
      <c r="AW5119" t="s">
        <v>82</v>
      </c>
      <c r="AY5119" t="s">
        <v>5147</v>
      </c>
      <c r="AZ5119" t="s">
        <v>5149</v>
      </c>
      <c r="BA5119" t="s">
        <v>308</v>
      </c>
      <c r="BB5119">
        <v>8080</v>
      </c>
      <c r="BC5119" t="s">
        <v>79</v>
      </c>
      <c r="BH5119" t="s">
        <v>5146</v>
      </c>
      <c r="BJ5119">
        <v>223158798</v>
      </c>
    </row>
    <row r="5120" spans="1:62" x14ac:dyDescent="0.25">
      <c r="A5120" t="s">
        <v>27618</v>
      </c>
      <c r="B5120" s="2">
        <v>43522</v>
      </c>
      <c r="C5120" t="s">
        <v>63</v>
      </c>
      <c r="D5120" s="3">
        <v>43472.382639699077</v>
      </c>
      <c r="E5120" t="s">
        <v>64</v>
      </c>
      <c r="F5120" s="2">
        <v>43556</v>
      </c>
      <c r="G5120" s="2">
        <v>43770</v>
      </c>
      <c r="H5120" t="s">
        <v>8466</v>
      </c>
      <c r="I5120" t="s">
        <v>67</v>
      </c>
      <c r="J5120" t="s">
        <v>8467</v>
      </c>
      <c r="L5120" t="s">
        <v>5241</v>
      </c>
      <c r="M5120" t="s">
        <v>105</v>
      </c>
      <c r="N5120">
        <v>78621</v>
      </c>
      <c r="O5120" t="s">
        <v>70</v>
      </c>
      <c r="Q5120" t="s">
        <v>8468</v>
      </c>
      <c r="S5120" t="s">
        <v>72</v>
      </c>
      <c r="T5120" t="s">
        <v>7495</v>
      </c>
      <c r="U5120" t="s">
        <v>6225</v>
      </c>
      <c r="V5120" t="s">
        <v>738</v>
      </c>
      <c r="W5120" t="s">
        <v>105</v>
      </c>
      <c r="X5120" t="s">
        <v>8469</v>
      </c>
      <c r="Y5120" t="str">
        <f>"37-3011"</f>
        <v>37-3011</v>
      </c>
      <c r="Z5120" t="s">
        <v>94</v>
      </c>
      <c r="AA5120">
        <v>561730</v>
      </c>
      <c r="AB5120">
        <v>5</v>
      </c>
      <c r="AC5120">
        <v>5</v>
      </c>
      <c r="AD5120" t="s">
        <v>79</v>
      </c>
      <c r="AE5120" t="s">
        <v>95</v>
      </c>
      <c r="AF5120">
        <v>40</v>
      </c>
      <c r="AG5120" s="4">
        <v>0.3125</v>
      </c>
      <c r="AH5120" s="4">
        <v>0.66666666666666663</v>
      </c>
      <c r="AI5120" s="5">
        <v>13.91</v>
      </c>
      <c r="AJ5120">
        <v>20.87</v>
      </c>
      <c r="AL5120" t="s">
        <v>81</v>
      </c>
      <c r="AM5120" t="s">
        <v>82</v>
      </c>
      <c r="AO5120" t="s">
        <v>83</v>
      </c>
      <c r="AR5120" t="s">
        <v>82</v>
      </c>
      <c r="AT5120" t="s">
        <v>82</v>
      </c>
      <c r="AW5120" t="s">
        <v>82</v>
      </c>
      <c r="AY5120" t="s">
        <v>5241</v>
      </c>
      <c r="AZ5120" t="s">
        <v>5243</v>
      </c>
      <c r="BA5120" t="s">
        <v>105</v>
      </c>
      <c r="BB5120">
        <v>78621</v>
      </c>
      <c r="BC5120" t="s">
        <v>79</v>
      </c>
      <c r="BH5120" t="s">
        <v>8470</v>
      </c>
      <c r="BJ5120">
        <v>200691729</v>
      </c>
    </row>
    <row r="5121" spans="1:62" x14ac:dyDescent="0.25">
      <c r="A5121" t="s">
        <v>27928</v>
      </c>
      <c r="B5121" s="2">
        <v>43522</v>
      </c>
      <c r="C5121" t="s">
        <v>63</v>
      </c>
      <c r="D5121" s="3">
        <v>43472.384282210645</v>
      </c>
      <c r="E5121" t="s">
        <v>64</v>
      </c>
      <c r="F5121" s="2">
        <v>43556</v>
      </c>
      <c r="G5121" s="2">
        <v>43800</v>
      </c>
      <c r="H5121" t="s">
        <v>27929</v>
      </c>
      <c r="I5121" t="s">
        <v>67</v>
      </c>
      <c r="J5121" t="s">
        <v>27930</v>
      </c>
      <c r="K5121" t="s">
        <v>67</v>
      </c>
      <c r="L5121" t="s">
        <v>27931</v>
      </c>
      <c r="M5121" t="s">
        <v>76</v>
      </c>
      <c r="N5121">
        <v>74401</v>
      </c>
      <c r="O5121" t="s">
        <v>70</v>
      </c>
      <c r="P5121" t="s">
        <v>67</v>
      </c>
      <c r="Q5121" t="s">
        <v>27932</v>
      </c>
      <c r="S5121" t="s">
        <v>72</v>
      </c>
      <c r="T5121" t="s">
        <v>14635</v>
      </c>
      <c r="U5121" t="s">
        <v>14636</v>
      </c>
      <c r="V5121" t="s">
        <v>14637</v>
      </c>
      <c r="W5121" t="s">
        <v>105</v>
      </c>
      <c r="X5121" t="s">
        <v>16644</v>
      </c>
      <c r="Y5121" t="str">
        <f>"47-3016"</f>
        <v>47-3016</v>
      </c>
      <c r="Z5121" t="s">
        <v>3995</v>
      </c>
      <c r="AA5121">
        <v>238160</v>
      </c>
      <c r="AB5121">
        <v>10</v>
      </c>
      <c r="AC5121">
        <v>10</v>
      </c>
      <c r="AD5121" t="s">
        <v>79</v>
      </c>
      <c r="AE5121" t="s">
        <v>95</v>
      </c>
      <c r="AF5121">
        <v>40</v>
      </c>
      <c r="AG5121" s="4">
        <v>0.33333333333333331</v>
      </c>
      <c r="AH5121" s="4">
        <v>0.70833333333333337</v>
      </c>
      <c r="AI5121" s="5">
        <v>12.88</v>
      </c>
      <c r="AJ5121">
        <v>19.32</v>
      </c>
      <c r="AK5121">
        <v>19.32</v>
      </c>
      <c r="AL5121" t="s">
        <v>81</v>
      </c>
      <c r="AM5121" t="s">
        <v>82</v>
      </c>
      <c r="AO5121" t="s">
        <v>83</v>
      </c>
      <c r="AP5121" t="s">
        <v>67</v>
      </c>
      <c r="AQ5121" t="s">
        <v>67</v>
      </c>
      <c r="AR5121" t="s">
        <v>82</v>
      </c>
      <c r="AT5121" t="s">
        <v>82</v>
      </c>
      <c r="AW5121" t="s">
        <v>82</v>
      </c>
      <c r="AY5121" t="s">
        <v>27931</v>
      </c>
      <c r="AZ5121" t="s">
        <v>27931</v>
      </c>
      <c r="BA5121" t="s">
        <v>76</v>
      </c>
      <c r="BB5121">
        <v>74401</v>
      </c>
      <c r="BC5121" t="s">
        <v>79</v>
      </c>
      <c r="BH5121" t="s">
        <v>27930</v>
      </c>
      <c r="BI5121" t="s">
        <v>67</v>
      </c>
      <c r="BJ5121">
        <v>822486830</v>
      </c>
    </row>
    <row r="5122" spans="1:62" x14ac:dyDescent="0.25">
      <c r="A5122" t="s">
        <v>28043</v>
      </c>
      <c r="B5122" s="2">
        <v>43522</v>
      </c>
      <c r="C5122" t="s">
        <v>63</v>
      </c>
      <c r="D5122" s="3">
        <v>43472.384926932871</v>
      </c>
      <c r="E5122" t="s">
        <v>117</v>
      </c>
      <c r="H5122" t="s">
        <v>28044</v>
      </c>
      <c r="I5122" t="s">
        <v>27950</v>
      </c>
      <c r="J5122" t="s">
        <v>28045</v>
      </c>
      <c r="L5122" t="s">
        <v>6920</v>
      </c>
      <c r="M5122" t="s">
        <v>745</v>
      </c>
      <c r="N5122">
        <v>66608</v>
      </c>
      <c r="O5122" t="s">
        <v>70</v>
      </c>
      <c r="Q5122" t="s">
        <v>28046</v>
      </c>
      <c r="S5122" t="s">
        <v>72</v>
      </c>
      <c r="T5122" t="s">
        <v>27953</v>
      </c>
      <c r="U5122" t="s">
        <v>27954</v>
      </c>
      <c r="V5122" t="s">
        <v>1152</v>
      </c>
      <c r="W5122" t="s">
        <v>774</v>
      </c>
      <c r="X5122" t="s">
        <v>27955</v>
      </c>
      <c r="Y5122" t="str">
        <f>"53-7062"</f>
        <v>53-7062</v>
      </c>
      <c r="Z5122" t="s">
        <v>337</v>
      </c>
      <c r="AA5122">
        <v>484210</v>
      </c>
      <c r="AB5122">
        <v>50</v>
      </c>
      <c r="AD5122" t="s">
        <v>79</v>
      </c>
      <c r="AE5122" t="s">
        <v>95</v>
      </c>
      <c r="AF5122">
        <v>40</v>
      </c>
      <c r="AG5122" s="4">
        <v>0.27083333333333331</v>
      </c>
      <c r="AH5122" s="4">
        <v>0.60416666666666663</v>
      </c>
      <c r="AI5122" s="5">
        <v>16.28</v>
      </c>
      <c r="AJ5122">
        <v>24.42</v>
      </c>
      <c r="AL5122" t="s">
        <v>81</v>
      </c>
      <c r="AM5122" t="s">
        <v>82</v>
      </c>
      <c r="AO5122" t="s">
        <v>83</v>
      </c>
      <c r="AR5122" t="s">
        <v>82</v>
      </c>
      <c r="AT5122" t="s">
        <v>82</v>
      </c>
      <c r="AW5122" t="s">
        <v>82</v>
      </c>
      <c r="AY5122" t="s">
        <v>6920</v>
      </c>
      <c r="AZ5122" t="s">
        <v>1397</v>
      </c>
      <c r="BA5122" t="s">
        <v>745</v>
      </c>
      <c r="BB5122">
        <v>66608</v>
      </c>
      <c r="BC5122" t="s">
        <v>79</v>
      </c>
      <c r="BH5122" t="s">
        <v>28045</v>
      </c>
      <c r="BJ5122">
        <v>454030127</v>
      </c>
    </row>
    <row r="5123" spans="1:62" x14ac:dyDescent="0.25">
      <c r="A5123" t="s">
        <v>28162</v>
      </c>
      <c r="B5123" s="2">
        <v>43522</v>
      </c>
      <c r="C5123" t="s">
        <v>63</v>
      </c>
      <c r="D5123" s="3">
        <v>43472.384675995374</v>
      </c>
      <c r="E5123" t="s">
        <v>64</v>
      </c>
      <c r="F5123" s="2">
        <v>43556</v>
      </c>
      <c r="G5123" s="2">
        <v>43764</v>
      </c>
      <c r="H5123" t="s">
        <v>24124</v>
      </c>
      <c r="J5123" t="s">
        <v>24125</v>
      </c>
      <c r="K5123" t="s">
        <v>24126</v>
      </c>
      <c r="L5123" t="s">
        <v>16342</v>
      </c>
      <c r="M5123" t="s">
        <v>626</v>
      </c>
      <c r="N5123">
        <v>72650</v>
      </c>
      <c r="O5123" t="s">
        <v>70</v>
      </c>
      <c r="Q5123" t="s">
        <v>24127</v>
      </c>
      <c r="S5123" t="s">
        <v>82</v>
      </c>
      <c r="U5123" t="s">
        <v>92</v>
      </c>
      <c r="X5123" t="s">
        <v>24419</v>
      </c>
      <c r="Y5123" t="str">
        <f>"37-1012"</f>
        <v>37-1012</v>
      </c>
      <c r="Z5123" t="s">
        <v>19205</v>
      </c>
      <c r="AA5123">
        <v>561730</v>
      </c>
      <c r="AB5123">
        <v>31</v>
      </c>
      <c r="AC5123">
        <v>31</v>
      </c>
      <c r="AD5123" t="s">
        <v>79</v>
      </c>
      <c r="AE5123" t="s">
        <v>80</v>
      </c>
      <c r="AF5123">
        <v>40</v>
      </c>
      <c r="AG5123" s="4">
        <v>0.27083333333333331</v>
      </c>
      <c r="AH5123" s="4">
        <v>0.6875</v>
      </c>
      <c r="AI5123" s="6">
        <v>16</v>
      </c>
      <c r="AJ5123">
        <v>24</v>
      </c>
      <c r="AK5123">
        <v>48.08</v>
      </c>
      <c r="AL5123" t="s">
        <v>81</v>
      </c>
      <c r="AM5123" t="s">
        <v>72</v>
      </c>
      <c r="AN5123">
        <v>5</v>
      </c>
      <c r="AO5123" t="s">
        <v>83</v>
      </c>
      <c r="AP5123" t="s">
        <v>67</v>
      </c>
      <c r="AQ5123" t="s">
        <v>67</v>
      </c>
      <c r="AR5123" t="s">
        <v>82</v>
      </c>
      <c r="AT5123" t="s">
        <v>82</v>
      </c>
      <c r="AW5123" t="s">
        <v>72</v>
      </c>
      <c r="AX5123">
        <v>12</v>
      </c>
      <c r="AY5123" t="s">
        <v>1302</v>
      </c>
      <c r="AZ5123" t="s">
        <v>24129</v>
      </c>
      <c r="BA5123" t="s">
        <v>1064</v>
      </c>
      <c r="BB5123">
        <v>37813</v>
      </c>
      <c r="BC5123" t="s">
        <v>79</v>
      </c>
      <c r="BH5123" t="s">
        <v>24130</v>
      </c>
      <c r="BI5123" t="s">
        <v>24131</v>
      </c>
      <c r="BJ5123">
        <v>810577036</v>
      </c>
    </row>
    <row r="5124" spans="1:62" x14ac:dyDescent="0.25">
      <c r="A5124" t="s">
        <v>28493</v>
      </c>
      <c r="B5124" s="2">
        <v>43522</v>
      </c>
      <c r="C5124" t="s">
        <v>63</v>
      </c>
      <c r="D5124" s="3">
        <v>43472.386458055553</v>
      </c>
      <c r="E5124" t="s">
        <v>64</v>
      </c>
      <c r="F5124" s="2">
        <v>43556</v>
      </c>
      <c r="G5124" s="2">
        <v>43800</v>
      </c>
      <c r="H5124" t="s">
        <v>6471</v>
      </c>
      <c r="I5124" t="s">
        <v>6472</v>
      </c>
      <c r="J5124" t="s">
        <v>6472</v>
      </c>
      <c r="K5124" t="s">
        <v>6473</v>
      </c>
      <c r="L5124" t="s">
        <v>6474</v>
      </c>
      <c r="M5124" t="s">
        <v>1362</v>
      </c>
      <c r="N5124">
        <v>6905</v>
      </c>
      <c r="O5124" t="s">
        <v>70</v>
      </c>
      <c r="Q5124" t="s">
        <v>6475</v>
      </c>
      <c r="R5124">
        <v>238</v>
      </c>
      <c r="S5124" t="s">
        <v>72</v>
      </c>
      <c r="T5124" t="s">
        <v>6476</v>
      </c>
      <c r="U5124" t="s">
        <v>289</v>
      </c>
      <c r="V5124" t="s">
        <v>290</v>
      </c>
      <c r="W5124" t="s">
        <v>136</v>
      </c>
      <c r="X5124" t="s">
        <v>6477</v>
      </c>
      <c r="Y5124" t="str">
        <f>"37-3011"</f>
        <v>37-3011</v>
      </c>
      <c r="Z5124" t="s">
        <v>94</v>
      </c>
      <c r="AA5124">
        <v>561730</v>
      </c>
      <c r="AB5124">
        <v>7</v>
      </c>
      <c r="AC5124">
        <v>7</v>
      </c>
      <c r="AD5124" t="s">
        <v>79</v>
      </c>
      <c r="AE5124" t="s">
        <v>95</v>
      </c>
      <c r="AF5124">
        <v>40</v>
      </c>
      <c r="AG5124" s="4">
        <v>0.33333333333333331</v>
      </c>
      <c r="AH5124" s="4">
        <v>0.66666666666666663</v>
      </c>
      <c r="AI5124" s="5">
        <v>13.23</v>
      </c>
      <c r="AJ5124">
        <v>19.850000000000001</v>
      </c>
      <c r="AL5124" t="s">
        <v>81</v>
      </c>
      <c r="AM5124" t="s">
        <v>82</v>
      </c>
      <c r="AO5124" t="s">
        <v>83</v>
      </c>
      <c r="AR5124" t="s">
        <v>82</v>
      </c>
      <c r="AT5124" t="s">
        <v>82</v>
      </c>
      <c r="AW5124" t="s">
        <v>82</v>
      </c>
      <c r="AY5124" t="s">
        <v>1898</v>
      </c>
      <c r="AZ5124" t="s">
        <v>1899</v>
      </c>
      <c r="BA5124" t="s">
        <v>100</v>
      </c>
      <c r="BB5124">
        <v>28278</v>
      </c>
      <c r="BC5124" t="s">
        <v>79</v>
      </c>
      <c r="BH5124" t="s">
        <v>6472</v>
      </c>
      <c r="BI5124" t="s">
        <v>28494</v>
      </c>
      <c r="BJ5124">
        <v>60254490</v>
      </c>
    </row>
    <row r="5125" spans="1:62" x14ac:dyDescent="0.25">
      <c r="A5125" t="s">
        <v>28628</v>
      </c>
      <c r="B5125" s="2">
        <v>43522</v>
      </c>
      <c r="C5125" t="s">
        <v>63</v>
      </c>
      <c r="D5125" s="3">
        <v>43472.393076678243</v>
      </c>
      <c r="E5125" t="s">
        <v>64</v>
      </c>
      <c r="F5125" s="2">
        <v>43556</v>
      </c>
      <c r="G5125" s="2">
        <v>43753</v>
      </c>
      <c r="H5125" t="s">
        <v>28234</v>
      </c>
      <c r="J5125" t="s">
        <v>20205</v>
      </c>
      <c r="L5125" t="s">
        <v>6540</v>
      </c>
      <c r="M5125" t="s">
        <v>232</v>
      </c>
      <c r="N5125">
        <v>11968</v>
      </c>
      <c r="O5125" t="s">
        <v>70</v>
      </c>
      <c r="Q5125" t="s">
        <v>28235</v>
      </c>
      <c r="S5125" t="s">
        <v>72</v>
      </c>
      <c r="T5125" t="s">
        <v>5899</v>
      </c>
      <c r="U5125" t="s">
        <v>5900</v>
      </c>
      <c r="V5125" t="s">
        <v>5901</v>
      </c>
      <c r="W5125" t="s">
        <v>86</v>
      </c>
      <c r="X5125" t="s">
        <v>21881</v>
      </c>
      <c r="Y5125" t="str">
        <f>"43-4081"</f>
        <v>43-4081</v>
      </c>
      <c r="Z5125" t="s">
        <v>1983</v>
      </c>
      <c r="AA5125">
        <v>721110</v>
      </c>
      <c r="AB5125">
        <v>10</v>
      </c>
      <c r="AC5125">
        <v>10</v>
      </c>
      <c r="AD5125" t="s">
        <v>79</v>
      </c>
      <c r="AE5125" t="s">
        <v>80</v>
      </c>
      <c r="AF5125">
        <v>35</v>
      </c>
      <c r="AG5125" s="4">
        <v>0.33333333333333331</v>
      </c>
      <c r="AH5125" s="4">
        <v>0.66666666666666663</v>
      </c>
      <c r="AI5125" s="5">
        <v>12.7</v>
      </c>
      <c r="AJ5125">
        <v>19.05</v>
      </c>
      <c r="AK5125">
        <v>22.5</v>
      </c>
      <c r="AL5125" t="s">
        <v>81</v>
      </c>
      <c r="AM5125" t="s">
        <v>82</v>
      </c>
      <c r="AO5125" t="s">
        <v>83</v>
      </c>
      <c r="AR5125" t="s">
        <v>82</v>
      </c>
      <c r="AT5125" t="s">
        <v>82</v>
      </c>
      <c r="AW5125" t="s">
        <v>82</v>
      </c>
      <c r="AY5125" t="s">
        <v>9813</v>
      </c>
      <c r="AZ5125" t="s">
        <v>6542</v>
      </c>
      <c r="BA5125" t="s">
        <v>232</v>
      </c>
      <c r="BB5125">
        <v>11954</v>
      </c>
      <c r="BC5125" t="s">
        <v>79</v>
      </c>
      <c r="BH5125" t="s">
        <v>28629</v>
      </c>
      <c r="BJ5125">
        <v>814505264</v>
      </c>
    </row>
    <row r="5126" spans="1:62" x14ac:dyDescent="0.25">
      <c r="A5126" t="s">
        <v>28800</v>
      </c>
      <c r="B5126" s="2">
        <v>43522</v>
      </c>
      <c r="C5126" t="s">
        <v>63</v>
      </c>
      <c r="D5126" s="3">
        <v>43472.385151574075</v>
      </c>
      <c r="E5126" t="s">
        <v>64</v>
      </c>
      <c r="F5126" s="2">
        <v>43556</v>
      </c>
      <c r="G5126" s="2">
        <v>43769</v>
      </c>
      <c r="H5126" t="s">
        <v>28801</v>
      </c>
      <c r="J5126" t="s">
        <v>28802</v>
      </c>
      <c r="L5126" t="s">
        <v>28803</v>
      </c>
      <c r="M5126" t="s">
        <v>783</v>
      </c>
      <c r="N5126">
        <v>43614</v>
      </c>
      <c r="O5126" t="s">
        <v>70</v>
      </c>
      <c r="Q5126" t="s">
        <v>28804</v>
      </c>
      <c r="S5126" t="s">
        <v>72</v>
      </c>
      <c r="T5126" t="s">
        <v>2185</v>
      </c>
      <c r="U5126" t="s">
        <v>2186</v>
      </c>
      <c r="V5126" t="s">
        <v>2187</v>
      </c>
      <c r="W5126" t="s">
        <v>232</v>
      </c>
      <c r="X5126" t="s">
        <v>18424</v>
      </c>
      <c r="Y5126" t="str">
        <f>"37-3011"</f>
        <v>37-3011</v>
      </c>
      <c r="Z5126" t="s">
        <v>94</v>
      </c>
      <c r="AA5126">
        <v>561730</v>
      </c>
      <c r="AB5126">
        <v>5</v>
      </c>
      <c r="AC5126">
        <v>5</v>
      </c>
      <c r="AD5126" t="s">
        <v>79</v>
      </c>
      <c r="AE5126" t="s">
        <v>80</v>
      </c>
      <c r="AF5126">
        <v>40</v>
      </c>
      <c r="AG5126" s="4">
        <v>0.25</v>
      </c>
      <c r="AH5126" s="4">
        <v>0.58333333333333337</v>
      </c>
      <c r="AI5126" s="5">
        <v>12.81</v>
      </c>
      <c r="AJ5126">
        <v>19.22</v>
      </c>
      <c r="AK5126">
        <v>19.22</v>
      </c>
      <c r="AL5126" t="s">
        <v>81</v>
      </c>
      <c r="AM5126" t="s">
        <v>82</v>
      </c>
      <c r="AO5126" t="s">
        <v>83</v>
      </c>
      <c r="AR5126" t="s">
        <v>82</v>
      </c>
      <c r="AT5126" t="s">
        <v>82</v>
      </c>
      <c r="AW5126" t="s">
        <v>72</v>
      </c>
      <c r="AX5126">
        <v>2</v>
      </c>
      <c r="AY5126" t="s">
        <v>28803</v>
      </c>
      <c r="AZ5126" t="s">
        <v>14278</v>
      </c>
      <c r="BA5126" t="s">
        <v>783</v>
      </c>
      <c r="BB5126">
        <v>43614</v>
      </c>
      <c r="BC5126" t="s">
        <v>87</v>
      </c>
      <c r="BH5126" t="s">
        <v>28802</v>
      </c>
      <c r="BJ5126">
        <v>344421762</v>
      </c>
    </row>
    <row r="5127" spans="1:62" x14ac:dyDescent="0.25">
      <c r="A5127" t="s">
        <v>28887</v>
      </c>
      <c r="B5127" s="2">
        <v>43522</v>
      </c>
      <c r="C5127" t="s">
        <v>63</v>
      </c>
      <c r="D5127" s="3">
        <v>43472.388854467594</v>
      </c>
      <c r="E5127" t="s">
        <v>64</v>
      </c>
      <c r="F5127" s="2">
        <v>43556</v>
      </c>
      <c r="G5127" s="2">
        <v>43799</v>
      </c>
      <c r="H5127" t="s">
        <v>28888</v>
      </c>
      <c r="J5127" t="s">
        <v>28889</v>
      </c>
      <c r="L5127" t="s">
        <v>16411</v>
      </c>
      <c r="M5127" t="s">
        <v>761</v>
      </c>
      <c r="N5127">
        <v>30115</v>
      </c>
      <c r="O5127" t="s">
        <v>70</v>
      </c>
      <c r="Q5127" t="s">
        <v>28890</v>
      </c>
      <c r="S5127" t="s">
        <v>72</v>
      </c>
      <c r="T5127" t="s">
        <v>2963</v>
      </c>
      <c r="U5127" t="s">
        <v>1425</v>
      </c>
      <c r="V5127" t="s">
        <v>1426</v>
      </c>
      <c r="W5127" t="s">
        <v>105</v>
      </c>
      <c r="X5127" t="s">
        <v>106</v>
      </c>
      <c r="Y5127" t="str">
        <f>"37-3011"</f>
        <v>37-3011</v>
      </c>
      <c r="Z5127" t="s">
        <v>94</v>
      </c>
      <c r="AA5127">
        <v>561730</v>
      </c>
      <c r="AB5127">
        <v>25</v>
      </c>
      <c r="AC5127">
        <v>25</v>
      </c>
      <c r="AD5127" t="s">
        <v>79</v>
      </c>
      <c r="AE5127" t="s">
        <v>95</v>
      </c>
      <c r="AF5127">
        <v>35</v>
      </c>
      <c r="AG5127" s="4">
        <v>0.28125</v>
      </c>
      <c r="AH5127" s="4">
        <v>0.70833333333333337</v>
      </c>
      <c r="AI5127" s="5">
        <v>14.24</v>
      </c>
      <c r="AJ5127">
        <v>21.36</v>
      </c>
      <c r="AL5127" t="s">
        <v>81</v>
      </c>
      <c r="AM5127" t="s">
        <v>82</v>
      </c>
      <c r="AO5127" t="s">
        <v>83</v>
      </c>
      <c r="AR5127" t="s">
        <v>82</v>
      </c>
      <c r="AT5127" t="s">
        <v>82</v>
      </c>
      <c r="AW5127" t="s">
        <v>82</v>
      </c>
      <c r="AY5127" t="s">
        <v>16411</v>
      </c>
      <c r="AZ5127" t="s">
        <v>23209</v>
      </c>
      <c r="BA5127" t="s">
        <v>761</v>
      </c>
      <c r="BB5127">
        <v>30115</v>
      </c>
      <c r="BC5127" t="s">
        <v>79</v>
      </c>
      <c r="BH5127" t="s">
        <v>28889</v>
      </c>
      <c r="BJ5127">
        <v>582550875</v>
      </c>
    </row>
    <row r="5128" spans="1:62" x14ac:dyDescent="0.25">
      <c r="A5128" t="s">
        <v>28891</v>
      </c>
      <c r="B5128" s="2">
        <v>43522</v>
      </c>
      <c r="C5128" t="s">
        <v>63</v>
      </c>
      <c r="D5128" s="3">
        <v>43472.389548217594</v>
      </c>
      <c r="E5128" t="s">
        <v>117</v>
      </c>
      <c r="H5128" t="s">
        <v>28892</v>
      </c>
      <c r="J5128" t="s">
        <v>28893</v>
      </c>
      <c r="K5128" t="s">
        <v>28894</v>
      </c>
      <c r="L5128" t="s">
        <v>10470</v>
      </c>
      <c r="M5128" t="s">
        <v>105</v>
      </c>
      <c r="N5128">
        <v>78520</v>
      </c>
      <c r="O5128" t="s">
        <v>70</v>
      </c>
      <c r="Q5128" t="s">
        <v>28895</v>
      </c>
      <c r="S5128" t="s">
        <v>72</v>
      </c>
      <c r="T5128" t="s">
        <v>878</v>
      </c>
      <c r="U5128" t="s">
        <v>8115</v>
      </c>
      <c r="V5128" t="s">
        <v>2620</v>
      </c>
      <c r="W5128" t="s">
        <v>881</v>
      </c>
      <c r="X5128" t="s">
        <v>28896</v>
      </c>
      <c r="Y5128" t="str">
        <f>"51-4121"</f>
        <v>51-4121</v>
      </c>
      <c r="Z5128" t="s">
        <v>993</v>
      </c>
      <c r="AA5128">
        <v>333132</v>
      </c>
      <c r="AB5128">
        <v>75</v>
      </c>
      <c r="AD5128" t="s">
        <v>79</v>
      </c>
      <c r="AE5128" t="s">
        <v>95</v>
      </c>
      <c r="AF5128">
        <v>40</v>
      </c>
      <c r="AG5128" s="4">
        <v>0.29166666666666669</v>
      </c>
      <c r="AH5128" s="4">
        <v>0.66666666666666663</v>
      </c>
      <c r="AI5128" s="5">
        <v>22.71</v>
      </c>
      <c r="AJ5128">
        <v>34.07</v>
      </c>
      <c r="AL5128" t="s">
        <v>81</v>
      </c>
      <c r="AM5128" t="s">
        <v>82</v>
      </c>
      <c r="AO5128" t="s">
        <v>83</v>
      </c>
      <c r="AR5128" t="s">
        <v>82</v>
      </c>
      <c r="AT5128" t="s">
        <v>82</v>
      </c>
      <c r="AW5128" t="s">
        <v>72</v>
      </c>
      <c r="AX5128">
        <v>6</v>
      </c>
      <c r="AY5128" t="s">
        <v>1009</v>
      </c>
      <c r="AZ5128" t="s">
        <v>989</v>
      </c>
      <c r="BA5128" t="s">
        <v>105</v>
      </c>
      <c r="BB5128">
        <v>78362</v>
      </c>
      <c r="BC5128" t="s">
        <v>87</v>
      </c>
      <c r="BH5128" t="s">
        <v>28897</v>
      </c>
      <c r="BJ5128">
        <v>742889096</v>
      </c>
    </row>
    <row r="5129" spans="1:62" x14ac:dyDescent="0.25">
      <c r="A5129" t="s">
        <v>29029</v>
      </c>
      <c r="B5129" s="2">
        <v>43522</v>
      </c>
      <c r="C5129" t="s">
        <v>63</v>
      </c>
      <c r="D5129" s="3">
        <v>43472.408521631944</v>
      </c>
      <c r="E5129" t="s">
        <v>91</v>
      </c>
      <c r="H5129" t="s">
        <v>29030</v>
      </c>
      <c r="I5129" t="s">
        <v>67</v>
      </c>
      <c r="J5129" t="s">
        <v>29031</v>
      </c>
      <c r="K5129" t="s">
        <v>67</v>
      </c>
      <c r="L5129" t="s">
        <v>29032</v>
      </c>
      <c r="M5129" t="s">
        <v>232</v>
      </c>
      <c r="N5129">
        <v>11901</v>
      </c>
      <c r="O5129" t="s">
        <v>70</v>
      </c>
      <c r="P5129" t="s">
        <v>67</v>
      </c>
      <c r="Q5129" t="s">
        <v>29033</v>
      </c>
      <c r="S5129" t="s">
        <v>72</v>
      </c>
      <c r="T5129" t="s">
        <v>13355</v>
      </c>
      <c r="U5129" t="s">
        <v>3530</v>
      </c>
      <c r="V5129" t="s">
        <v>3531</v>
      </c>
      <c r="W5129" t="s">
        <v>232</v>
      </c>
      <c r="X5129" t="s">
        <v>93</v>
      </c>
      <c r="Y5129" t="str">
        <f>"37-3011"</f>
        <v>37-3011</v>
      </c>
      <c r="Z5129" t="s">
        <v>94</v>
      </c>
      <c r="AA5129">
        <v>332212</v>
      </c>
      <c r="AB5129">
        <v>2</v>
      </c>
      <c r="AD5129" t="s">
        <v>79</v>
      </c>
      <c r="AE5129" t="s">
        <v>80</v>
      </c>
      <c r="AF5129">
        <v>40</v>
      </c>
      <c r="AG5129" s="4">
        <v>0.33333333333333331</v>
      </c>
      <c r="AH5129" s="4">
        <v>0.66666666666666663</v>
      </c>
      <c r="AI5129" s="5">
        <v>16.350000000000001</v>
      </c>
      <c r="AJ5129">
        <v>24.53</v>
      </c>
      <c r="AK5129">
        <v>24.53</v>
      </c>
      <c r="AL5129" t="s">
        <v>81</v>
      </c>
      <c r="AM5129" t="s">
        <v>82</v>
      </c>
      <c r="AO5129" t="s">
        <v>83</v>
      </c>
      <c r="AP5129" t="s">
        <v>67</v>
      </c>
      <c r="AQ5129" t="s">
        <v>67</v>
      </c>
      <c r="AR5129" t="s">
        <v>82</v>
      </c>
      <c r="AT5129" t="s">
        <v>82</v>
      </c>
      <c r="AW5129" t="s">
        <v>82</v>
      </c>
      <c r="AY5129" t="s">
        <v>29032</v>
      </c>
      <c r="AZ5129" t="s">
        <v>6542</v>
      </c>
      <c r="BA5129" t="s">
        <v>232</v>
      </c>
      <c r="BB5129">
        <v>11901</v>
      </c>
      <c r="BC5129" t="s">
        <v>79</v>
      </c>
      <c r="BH5129" t="s">
        <v>29031</v>
      </c>
      <c r="BI5129" t="s">
        <v>67</v>
      </c>
      <c r="BJ5129">
        <v>510638077</v>
      </c>
    </row>
    <row r="5130" spans="1:62" x14ac:dyDescent="0.25">
      <c r="A5130" t="s">
        <v>29255</v>
      </c>
      <c r="B5130" s="2">
        <v>43522</v>
      </c>
      <c r="C5130" t="s">
        <v>63</v>
      </c>
      <c r="D5130" s="3">
        <v>43472.384647557868</v>
      </c>
      <c r="E5130" t="s">
        <v>64</v>
      </c>
      <c r="F5130" s="2">
        <v>43556</v>
      </c>
      <c r="G5130" s="2">
        <v>43814</v>
      </c>
      <c r="H5130" t="s">
        <v>29256</v>
      </c>
      <c r="I5130" t="s">
        <v>29257</v>
      </c>
      <c r="J5130" t="s">
        <v>29258</v>
      </c>
      <c r="L5130" t="s">
        <v>22999</v>
      </c>
      <c r="M5130" t="s">
        <v>1148</v>
      </c>
      <c r="N5130">
        <v>26330</v>
      </c>
      <c r="O5130" t="s">
        <v>70</v>
      </c>
      <c r="Q5130" t="s">
        <v>29259</v>
      </c>
      <c r="S5130" t="s">
        <v>72</v>
      </c>
      <c r="T5130" t="s">
        <v>2185</v>
      </c>
      <c r="U5130" t="s">
        <v>2186</v>
      </c>
      <c r="V5130" t="s">
        <v>2187</v>
      </c>
      <c r="W5130" t="s">
        <v>232</v>
      </c>
      <c r="X5130" t="s">
        <v>18424</v>
      </c>
      <c r="Y5130" t="str">
        <f>"37-3011"</f>
        <v>37-3011</v>
      </c>
      <c r="Z5130" t="s">
        <v>94</v>
      </c>
      <c r="AA5130">
        <v>561730</v>
      </c>
      <c r="AB5130">
        <v>18</v>
      </c>
      <c r="AC5130">
        <v>18</v>
      </c>
      <c r="AD5130" t="s">
        <v>79</v>
      </c>
      <c r="AE5130" t="s">
        <v>80</v>
      </c>
      <c r="AF5130">
        <v>40</v>
      </c>
      <c r="AG5130" s="4">
        <v>0.22916666666666666</v>
      </c>
      <c r="AH5130" s="4">
        <v>0.64583333333333337</v>
      </c>
      <c r="AI5130" s="5">
        <v>10.68</v>
      </c>
      <c r="AJ5130">
        <v>16.02</v>
      </c>
      <c r="AK5130">
        <v>16.02</v>
      </c>
      <c r="AL5130" t="s">
        <v>81</v>
      </c>
      <c r="AM5130" t="s">
        <v>82</v>
      </c>
      <c r="AO5130" t="s">
        <v>83</v>
      </c>
      <c r="AR5130" t="s">
        <v>82</v>
      </c>
      <c r="AT5130" t="s">
        <v>82</v>
      </c>
      <c r="AW5130" t="s">
        <v>72</v>
      </c>
      <c r="AX5130">
        <v>2</v>
      </c>
      <c r="AY5130" t="s">
        <v>22999</v>
      </c>
      <c r="AZ5130" t="s">
        <v>29260</v>
      </c>
      <c r="BA5130" t="s">
        <v>1148</v>
      </c>
      <c r="BB5130">
        <v>26330</v>
      </c>
      <c r="BC5130" t="s">
        <v>87</v>
      </c>
      <c r="BH5130" t="s">
        <v>29258</v>
      </c>
      <c r="BI5130" t="s">
        <v>67</v>
      </c>
      <c r="BJ5130">
        <v>313315539</v>
      </c>
    </row>
    <row r="5131" spans="1:62" x14ac:dyDescent="0.25">
      <c r="A5131" t="s">
        <v>29262</v>
      </c>
      <c r="B5131" s="2">
        <v>43522</v>
      </c>
      <c r="C5131" t="s">
        <v>63</v>
      </c>
      <c r="D5131" s="3">
        <v>43472.396632291668</v>
      </c>
      <c r="E5131" t="s">
        <v>91</v>
      </c>
      <c r="H5131" t="s">
        <v>29263</v>
      </c>
      <c r="J5131" t="s">
        <v>29264</v>
      </c>
      <c r="L5131" t="s">
        <v>2898</v>
      </c>
      <c r="M5131" t="s">
        <v>147</v>
      </c>
      <c r="N5131">
        <v>17112</v>
      </c>
      <c r="O5131" t="s">
        <v>70</v>
      </c>
      <c r="Q5131" t="s">
        <v>29265</v>
      </c>
      <c r="S5131" t="s">
        <v>72</v>
      </c>
      <c r="T5131" t="s">
        <v>6264</v>
      </c>
      <c r="U5131" t="s">
        <v>10931</v>
      </c>
      <c r="V5131" t="s">
        <v>104</v>
      </c>
      <c r="W5131" t="s">
        <v>105</v>
      </c>
      <c r="X5131" t="s">
        <v>106</v>
      </c>
      <c r="Y5131" t="str">
        <f>"37-3011"</f>
        <v>37-3011</v>
      </c>
      <c r="Z5131" t="s">
        <v>94</v>
      </c>
      <c r="AA5131">
        <v>561730</v>
      </c>
      <c r="AB5131">
        <v>17</v>
      </c>
      <c r="AD5131" t="s">
        <v>79</v>
      </c>
      <c r="AE5131" t="s">
        <v>80</v>
      </c>
      <c r="AF5131">
        <v>40</v>
      </c>
      <c r="AG5131" s="4">
        <v>0.29166666666666669</v>
      </c>
      <c r="AH5131" s="4">
        <v>0.64583333333333337</v>
      </c>
      <c r="AI5131" s="5">
        <v>13.98</v>
      </c>
      <c r="AJ5131">
        <v>20.97</v>
      </c>
      <c r="AL5131" t="s">
        <v>81</v>
      </c>
      <c r="AM5131" t="s">
        <v>82</v>
      </c>
      <c r="AO5131" t="s">
        <v>83</v>
      </c>
      <c r="AR5131" t="s">
        <v>82</v>
      </c>
      <c r="AT5131" t="s">
        <v>82</v>
      </c>
      <c r="AW5131" t="s">
        <v>82</v>
      </c>
      <c r="AY5131" t="s">
        <v>2898</v>
      </c>
      <c r="AZ5131" t="s">
        <v>2899</v>
      </c>
      <c r="BA5131" t="s">
        <v>147</v>
      </c>
      <c r="BB5131">
        <v>17112</v>
      </c>
      <c r="BC5131" t="s">
        <v>79</v>
      </c>
      <c r="BH5131" t="s">
        <v>29264</v>
      </c>
      <c r="BJ5131">
        <v>232291024</v>
      </c>
    </row>
    <row r="5132" spans="1:62" x14ac:dyDescent="0.25">
      <c r="A5132" t="s">
        <v>29320</v>
      </c>
      <c r="B5132" s="2">
        <v>43522</v>
      </c>
      <c r="C5132" t="s">
        <v>63</v>
      </c>
      <c r="D5132" s="3">
        <v>43462.567984872687</v>
      </c>
      <c r="E5132" t="s">
        <v>282</v>
      </c>
      <c r="F5132" s="2">
        <v>43552</v>
      </c>
      <c r="G5132" s="2">
        <v>43756</v>
      </c>
      <c r="H5132" t="s">
        <v>29321</v>
      </c>
      <c r="I5132" t="s">
        <v>67</v>
      </c>
      <c r="J5132" t="s">
        <v>29322</v>
      </c>
      <c r="K5132" t="s">
        <v>67</v>
      </c>
      <c r="L5132" t="s">
        <v>2106</v>
      </c>
      <c r="M5132" t="s">
        <v>3224</v>
      </c>
      <c r="N5132">
        <v>39339</v>
      </c>
      <c r="O5132" t="s">
        <v>70</v>
      </c>
      <c r="Q5132" t="s">
        <v>29323</v>
      </c>
      <c r="S5132" t="s">
        <v>72</v>
      </c>
      <c r="T5132" t="s">
        <v>28117</v>
      </c>
      <c r="U5132" t="s">
        <v>28118</v>
      </c>
      <c r="V5132" t="s">
        <v>17234</v>
      </c>
      <c r="W5132" t="s">
        <v>881</v>
      </c>
      <c r="X5132" t="s">
        <v>29324</v>
      </c>
      <c r="Y5132" t="str">
        <f>"37-3011"</f>
        <v>37-3011</v>
      </c>
      <c r="Z5132" t="s">
        <v>94</v>
      </c>
      <c r="AA5132">
        <v>561730</v>
      </c>
      <c r="AB5132">
        <v>235</v>
      </c>
      <c r="AC5132">
        <v>233</v>
      </c>
      <c r="AD5132" t="s">
        <v>79</v>
      </c>
      <c r="AE5132" t="s">
        <v>80</v>
      </c>
      <c r="AF5132">
        <v>35</v>
      </c>
      <c r="AG5132" s="4">
        <v>0.29166666666666669</v>
      </c>
      <c r="AH5132" s="4">
        <v>0.64583333333333337</v>
      </c>
      <c r="AI5132" s="5">
        <v>9.86</v>
      </c>
      <c r="AJ5132">
        <v>14.79</v>
      </c>
      <c r="AK5132">
        <v>26.45</v>
      </c>
      <c r="AL5132" t="s">
        <v>81</v>
      </c>
      <c r="AM5132" t="s">
        <v>82</v>
      </c>
      <c r="AO5132" t="s">
        <v>83</v>
      </c>
      <c r="AP5132" t="s">
        <v>67</v>
      </c>
      <c r="AQ5132" t="s">
        <v>67</v>
      </c>
      <c r="AR5132" t="s">
        <v>82</v>
      </c>
      <c r="AT5132" t="s">
        <v>82</v>
      </c>
      <c r="AW5132" t="s">
        <v>82</v>
      </c>
      <c r="AY5132" t="s">
        <v>29325</v>
      </c>
      <c r="AZ5132" t="s">
        <v>29326</v>
      </c>
      <c r="BA5132" t="s">
        <v>626</v>
      </c>
      <c r="BB5132">
        <v>72801</v>
      </c>
      <c r="BC5132" t="s">
        <v>79</v>
      </c>
      <c r="BH5132" t="s">
        <v>29327</v>
      </c>
      <c r="BI5132" t="s">
        <v>67</v>
      </c>
      <c r="BJ5132">
        <v>452676594</v>
      </c>
    </row>
    <row r="5133" spans="1:62" x14ac:dyDescent="0.25">
      <c r="A5133" t="s">
        <v>30202</v>
      </c>
      <c r="B5133" s="2">
        <v>43522</v>
      </c>
      <c r="C5133" t="s">
        <v>63</v>
      </c>
      <c r="D5133" s="3">
        <v>43472.408557395836</v>
      </c>
      <c r="E5133" t="s">
        <v>91</v>
      </c>
      <c r="H5133" t="s">
        <v>30203</v>
      </c>
      <c r="I5133" t="s">
        <v>67</v>
      </c>
      <c r="J5133" t="s">
        <v>30204</v>
      </c>
      <c r="K5133" t="s">
        <v>30205</v>
      </c>
      <c r="L5133" t="s">
        <v>30206</v>
      </c>
      <c r="M5133" t="s">
        <v>232</v>
      </c>
      <c r="N5133">
        <v>11961</v>
      </c>
      <c r="O5133" t="s">
        <v>70</v>
      </c>
      <c r="P5133" t="s">
        <v>67</v>
      </c>
      <c r="Q5133" t="s">
        <v>30207</v>
      </c>
      <c r="S5133" t="s">
        <v>72</v>
      </c>
      <c r="T5133" t="s">
        <v>13355</v>
      </c>
      <c r="U5133" t="s">
        <v>3530</v>
      </c>
      <c r="V5133" t="s">
        <v>3531</v>
      </c>
      <c r="W5133" t="s">
        <v>232</v>
      </c>
      <c r="X5133" t="s">
        <v>11116</v>
      </c>
      <c r="Y5133" t="str">
        <f>"53-7062"</f>
        <v>53-7062</v>
      </c>
      <c r="Z5133" t="s">
        <v>337</v>
      </c>
      <c r="AA5133">
        <v>332212</v>
      </c>
      <c r="AB5133">
        <v>2</v>
      </c>
      <c r="AD5133" t="s">
        <v>79</v>
      </c>
      <c r="AE5133" t="s">
        <v>80</v>
      </c>
      <c r="AF5133">
        <v>40</v>
      </c>
      <c r="AG5133" s="4">
        <v>0.33333333333333331</v>
      </c>
      <c r="AH5133" s="4">
        <v>0.66666666666666663</v>
      </c>
      <c r="AI5133" s="5">
        <v>14.75</v>
      </c>
      <c r="AJ5133">
        <v>22.13</v>
      </c>
      <c r="AK5133">
        <v>22.13</v>
      </c>
      <c r="AL5133" t="s">
        <v>81</v>
      </c>
      <c r="AM5133" t="s">
        <v>82</v>
      </c>
      <c r="AO5133" t="s">
        <v>83</v>
      </c>
      <c r="AP5133" t="s">
        <v>67</v>
      </c>
      <c r="AQ5133" t="s">
        <v>67</v>
      </c>
      <c r="AR5133" t="s">
        <v>82</v>
      </c>
      <c r="AT5133" t="s">
        <v>82</v>
      </c>
      <c r="AW5133" t="s">
        <v>82</v>
      </c>
      <c r="AY5133" t="s">
        <v>30206</v>
      </c>
      <c r="AZ5133" t="s">
        <v>6542</v>
      </c>
      <c r="BA5133" t="s">
        <v>232</v>
      </c>
      <c r="BB5133">
        <v>11961</v>
      </c>
      <c r="BC5133" t="s">
        <v>79</v>
      </c>
      <c r="BH5133" t="s">
        <v>30208</v>
      </c>
      <c r="BI5133" t="s">
        <v>67</v>
      </c>
      <c r="BJ5133">
        <v>113384201</v>
      </c>
    </row>
    <row r="5134" spans="1:62" x14ac:dyDescent="0.25">
      <c r="A5134" t="s">
        <v>30684</v>
      </c>
      <c r="B5134" s="2">
        <v>43522</v>
      </c>
      <c r="C5134" t="s">
        <v>63</v>
      </c>
      <c r="D5134" s="3">
        <v>43472.382926446757</v>
      </c>
      <c r="E5134" t="s">
        <v>64</v>
      </c>
      <c r="F5134" s="2">
        <v>43556</v>
      </c>
      <c r="G5134" s="2">
        <v>43830</v>
      </c>
      <c r="H5134" t="s">
        <v>27906</v>
      </c>
      <c r="I5134" t="s">
        <v>27907</v>
      </c>
      <c r="J5134" t="s">
        <v>27908</v>
      </c>
      <c r="L5134" t="s">
        <v>20339</v>
      </c>
      <c r="M5134" t="s">
        <v>147</v>
      </c>
      <c r="N5134">
        <v>15437</v>
      </c>
      <c r="O5134" t="s">
        <v>70</v>
      </c>
      <c r="Q5134" t="s">
        <v>27909</v>
      </c>
      <c r="S5134" t="s">
        <v>72</v>
      </c>
      <c r="T5134" t="s">
        <v>27720</v>
      </c>
      <c r="U5134" t="s">
        <v>27721</v>
      </c>
      <c r="V5134" t="s">
        <v>27722</v>
      </c>
      <c r="W5134" t="s">
        <v>323</v>
      </c>
      <c r="X5134" t="s">
        <v>7885</v>
      </c>
      <c r="Y5134" t="str">
        <f>"37-2012"</f>
        <v>37-2012</v>
      </c>
      <c r="Z5134" t="s">
        <v>373</v>
      </c>
      <c r="AA5134">
        <v>721120</v>
      </c>
      <c r="AB5134">
        <v>40</v>
      </c>
      <c r="AC5134">
        <v>40</v>
      </c>
      <c r="AD5134" t="s">
        <v>79</v>
      </c>
      <c r="AE5134" t="s">
        <v>95</v>
      </c>
      <c r="AF5134">
        <v>35</v>
      </c>
      <c r="AG5134" s="4">
        <v>0.29166666666666669</v>
      </c>
      <c r="AH5134" s="4">
        <v>0.64583333333333337</v>
      </c>
      <c r="AI5134" s="5">
        <v>11.08</v>
      </c>
      <c r="AJ5134">
        <v>16.62</v>
      </c>
      <c r="AK5134">
        <v>18</v>
      </c>
      <c r="AL5134" t="s">
        <v>81</v>
      </c>
      <c r="AM5134" t="s">
        <v>82</v>
      </c>
      <c r="AO5134" t="s">
        <v>83</v>
      </c>
      <c r="AR5134" t="s">
        <v>82</v>
      </c>
      <c r="AT5134" t="s">
        <v>82</v>
      </c>
      <c r="AW5134" t="s">
        <v>82</v>
      </c>
      <c r="AY5134" t="s">
        <v>9393</v>
      </c>
      <c r="AZ5134" t="s">
        <v>1837</v>
      </c>
      <c r="BA5134" t="s">
        <v>147</v>
      </c>
      <c r="BB5134">
        <v>15437</v>
      </c>
      <c r="BC5134" t="s">
        <v>87</v>
      </c>
      <c r="BH5134" t="s">
        <v>27910</v>
      </c>
      <c r="BJ5134">
        <v>251891356</v>
      </c>
    </row>
    <row r="5135" spans="1:62" x14ac:dyDescent="0.25">
      <c r="A5135" t="s">
        <v>30703</v>
      </c>
      <c r="B5135" s="2">
        <v>43522</v>
      </c>
      <c r="C5135" t="s">
        <v>63</v>
      </c>
      <c r="D5135" s="3">
        <v>43472.386294768519</v>
      </c>
      <c r="E5135" t="s">
        <v>64</v>
      </c>
      <c r="F5135" s="2">
        <v>43556</v>
      </c>
      <c r="G5135" s="2">
        <v>43814</v>
      </c>
      <c r="H5135" t="s">
        <v>30704</v>
      </c>
      <c r="I5135" t="s">
        <v>30705</v>
      </c>
      <c r="J5135" t="s">
        <v>30706</v>
      </c>
      <c r="L5135" t="s">
        <v>30707</v>
      </c>
      <c r="M5135" t="s">
        <v>105</v>
      </c>
      <c r="N5135">
        <v>78266</v>
      </c>
      <c r="O5135" t="s">
        <v>70</v>
      </c>
      <c r="Q5135" t="s">
        <v>30708</v>
      </c>
      <c r="S5135" t="s">
        <v>72</v>
      </c>
      <c r="T5135" t="s">
        <v>1855</v>
      </c>
      <c r="U5135" t="s">
        <v>1856</v>
      </c>
      <c r="V5135" t="s">
        <v>863</v>
      </c>
      <c r="W5135" t="s">
        <v>105</v>
      </c>
      <c r="X5135" t="s">
        <v>1758</v>
      </c>
      <c r="Y5135" t="str">
        <f>"37-3011"</f>
        <v>37-3011</v>
      </c>
      <c r="Z5135" t="s">
        <v>94</v>
      </c>
      <c r="AA5135">
        <v>561730</v>
      </c>
      <c r="AB5135">
        <v>6</v>
      </c>
      <c r="AC5135">
        <v>6</v>
      </c>
      <c r="AD5135" t="s">
        <v>79</v>
      </c>
      <c r="AE5135" t="s">
        <v>95</v>
      </c>
      <c r="AF5135">
        <v>40</v>
      </c>
      <c r="AG5135" s="4">
        <v>0.3125</v>
      </c>
      <c r="AH5135" s="4">
        <v>0.6875</v>
      </c>
      <c r="AI5135" s="5">
        <v>13.02</v>
      </c>
      <c r="AJ5135">
        <v>19.53</v>
      </c>
      <c r="AK5135">
        <v>20.25</v>
      </c>
      <c r="AL5135" t="s">
        <v>81</v>
      </c>
      <c r="AM5135" t="s">
        <v>82</v>
      </c>
      <c r="AO5135" t="s">
        <v>83</v>
      </c>
      <c r="AR5135" t="s">
        <v>82</v>
      </c>
      <c r="AT5135" t="s">
        <v>82</v>
      </c>
      <c r="AW5135" t="s">
        <v>82</v>
      </c>
      <c r="AY5135" t="s">
        <v>30707</v>
      </c>
      <c r="AZ5135" t="s">
        <v>1792</v>
      </c>
      <c r="BA5135" t="s">
        <v>105</v>
      </c>
      <c r="BB5135">
        <v>78266</v>
      </c>
      <c r="BC5135" t="s">
        <v>79</v>
      </c>
      <c r="BH5135" t="s">
        <v>30706</v>
      </c>
      <c r="BJ5135">
        <v>200402643</v>
      </c>
    </row>
    <row r="5136" spans="1:62" x14ac:dyDescent="0.25">
      <c r="A5136" t="s">
        <v>30727</v>
      </c>
      <c r="B5136" s="2">
        <v>43522</v>
      </c>
      <c r="C5136" t="s">
        <v>63</v>
      </c>
      <c r="D5136" s="3">
        <v>43472.387179988429</v>
      </c>
      <c r="E5136" t="s">
        <v>64</v>
      </c>
      <c r="F5136" s="2">
        <v>43556</v>
      </c>
      <c r="G5136" s="2">
        <v>43799</v>
      </c>
      <c r="H5136" t="s">
        <v>30728</v>
      </c>
      <c r="J5136" t="s">
        <v>30729</v>
      </c>
      <c r="L5136" t="s">
        <v>30730</v>
      </c>
      <c r="M5136" t="s">
        <v>192</v>
      </c>
      <c r="N5136">
        <v>55340</v>
      </c>
      <c r="O5136" t="s">
        <v>70</v>
      </c>
      <c r="Q5136" t="s">
        <v>30731</v>
      </c>
      <c r="S5136" t="s">
        <v>72</v>
      </c>
      <c r="T5136" t="s">
        <v>9501</v>
      </c>
      <c r="U5136" t="s">
        <v>9597</v>
      </c>
      <c r="V5136" t="s">
        <v>1703</v>
      </c>
      <c r="W5136" t="s">
        <v>76</v>
      </c>
      <c r="X5136" t="s">
        <v>106</v>
      </c>
      <c r="Y5136" t="str">
        <f>"37-3011"</f>
        <v>37-3011</v>
      </c>
      <c r="Z5136" t="s">
        <v>94</v>
      </c>
      <c r="AA5136">
        <v>561730</v>
      </c>
      <c r="AB5136">
        <v>9</v>
      </c>
      <c r="AC5136">
        <v>9</v>
      </c>
      <c r="AD5136" t="s">
        <v>79</v>
      </c>
      <c r="AE5136" t="s">
        <v>95</v>
      </c>
      <c r="AF5136">
        <v>40</v>
      </c>
      <c r="AG5136" s="4">
        <v>0.33333333333333331</v>
      </c>
      <c r="AH5136" s="4">
        <v>0.70833333333333337</v>
      </c>
      <c r="AI5136" s="5">
        <v>17.05</v>
      </c>
      <c r="AJ5136">
        <v>25.58</v>
      </c>
      <c r="AL5136" t="s">
        <v>81</v>
      </c>
      <c r="AM5136" t="s">
        <v>82</v>
      </c>
      <c r="AO5136" t="s">
        <v>213</v>
      </c>
      <c r="AR5136" t="s">
        <v>82</v>
      </c>
      <c r="AT5136" t="s">
        <v>82</v>
      </c>
      <c r="AW5136" t="s">
        <v>72</v>
      </c>
      <c r="AX5136">
        <v>3</v>
      </c>
      <c r="AY5136" t="s">
        <v>30730</v>
      </c>
      <c r="AZ5136" t="s">
        <v>1032</v>
      </c>
      <c r="BA5136" t="s">
        <v>192</v>
      </c>
      <c r="BB5136">
        <v>55340</v>
      </c>
      <c r="BC5136" t="s">
        <v>79</v>
      </c>
      <c r="BH5136" t="s">
        <v>30729</v>
      </c>
      <c r="BJ5136">
        <v>411852160</v>
      </c>
    </row>
    <row r="5137" spans="1:62" x14ac:dyDescent="0.25">
      <c r="A5137" t="s">
        <v>30830</v>
      </c>
      <c r="B5137" s="2">
        <v>43522</v>
      </c>
      <c r="C5137" t="s">
        <v>63</v>
      </c>
      <c r="D5137" s="3">
        <v>43472.387967511575</v>
      </c>
      <c r="E5137" t="s">
        <v>64</v>
      </c>
      <c r="F5137" s="2">
        <v>43556</v>
      </c>
      <c r="G5137" s="2">
        <v>43769</v>
      </c>
      <c r="H5137" t="s">
        <v>30831</v>
      </c>
      <c r="J5137" t="s">
        <v>30832</v>
      </c>
      <c r="L5137" t="s">
        <v>1703</v>
      </c>
      <c r="M5137" t="s">
        <v>76</v>
      </c>
      <c r="N5137">
        <v>74104</v>
      </c>
      <c r="O5137" t="s">
        <v>70</v>
      </c>
      <c r="Q5137" t="s">
        <v>30833</v>
      </c>
      <c r="S5137" t="s">
        <v>72</v>
      </c>
      <c r="T5137" t="s">
        <v>9501</v>
      </c>
      <c r="U5137" t="s">
        <v>9502</v>
      </c>
      <c r="V5137" t="s">
        <v>1700</v>
      </c>
      <c r="W5137" t="s">
        <v>76</v>
      </c>
      <c r="X5137" t="s">
        <v>106</v>
      </c>
      <c r="Y5137" t="str">
        <f>"37-3011"</f>
        <v>37-3011</v>
      </c>
      <c r="Z5137" t="s">
        <v>94</v>
      </c>
      <c r="AA5137">
        <v>561730</v>
      </c>
      <c r="AB5137">
        <v>4</v>
      </c>
      <c r="AC5137">
        <v>4</v>
      </c>
      <c r="AD5137" t="s">
        <v>79</v>
      </c>
      <c r="AE5137" t="s">
        <v>95</v>
      </c>
      <c r="AF5137">
        <v>40</v>
      </c>
      <c r="AG5137" s="4">
        <v>0.33333333333333331</v>
      </c>
      <c r="AH5137" s="4">
        <v>0.70833333333333337</v>
      </c>
      <c r="AI5137" s="5">
        <v>11.61</v>
      </c>
      <c r="AJ5137">
        <v>17.420000000000002</v>
      </c>
      <c r="AL5137" t="s">
        <v>81</v>
      </c>
      <c r="AM5137" t="s">
        <v>82</v>
      </c>
      <c r="AO5137" t="s">
        <v>213</v>
      </c>
      <c r="AR5137" t="s">
        <v>82</v>
      </c>
      <c r="AT5137" t="s">
        <v>82</v>
      </c>
      <c r="AW5137" t="s">
        <v>72</v>
      </c>
      <c r="AX5137">
        <v>3</v>
      </c>
      <c r="AY5137" t="s">
        <v>30834</v>
      </c>
      <c r="AZ5137" t="s">
        <v>1449</v>
      </c>
      <c r="BA5137" t="s">
        <v>76</v>
      </c>
      <c r="BB5137">
        <v>74331</v>
      </c>
      <c r="BC5137" t="s">
        <v>87</v>
      </c>
      <c r="BH5137" t="s">
        <v>30835</v>
      </c>
      <c r="BJ5137">
        <v>731558456</v>
      </c>
    </row>
    <row r="5138" spans="1:62" x14ac:dyDescent="0.25">
      <c r="A5138" t="s">
        <v>30887</v>
      </c>
      <c r="B5138" s="2">
        <v>43522</v>
      </c>
      <c r="C5138" t="s">
        <v>63</v>
      </c>
      <c r="D5138" s="3">
        <v>43472.388205393516</v>
      </c>
      <c r="E5138" t="s">
        <v>64</v>
      </c>
      <c r="F5138" s="2">
        <v>43556</v>
      </c>
      <c r="G5138" s="2">
        <v>43814</v>
      </c>
      <c r="H5138" t="s">
        <v>14400</v>
      </c>
      <c r="J5138" t="s">
        <v>14401</v>
      </c>
      <c r="L5138" t="s">
        <v>1802</v>
      </c>
      <c r="M5138" t="s">
        <v>1246</v>
      </c>
      <c r="N5138">
        <v>63010</v>
      </c>
      <c r="O5138" t="s">
        <v>70</v>
      </c>
      <c r="Q5138" t="s">
        <v>14402</v>
      </c>
      <c r="S5138" t="s">
        <v>72</v>
      </c>
      <c r="T5138" t="s">
        <v>9501</v>
      </c>
      <c r="U5138" t="s">
        <v>9597</v>
      </c>
      <c r="V5138" t="s">
        <v>1703</v>
      </c>
      <c r="W5138" t="s">
        <v>76</v>
      </c>
      <c r="X5138" t="s">
        <v>106</v>
      </c>
      <c r="Y5138" t="str">
        <f>"37-3011"</f>
        <v>37-3011</v>
      </c>
      <c r="Z5138" t="s">
        <v>94</v>
      </c>
      <c r="AA5138">
        <v>561730</v>
      </c>
      <c r="AB5138">
        <v>4</v>
      </c>
      <c r="AC5138">
        <v>4</v>
      </c>
      <c r="AD5138" t="s">
        <v>79</v>
      </c>
      <c r="AE5138" t="s">
        <v>80</v>
      </c>
      <c r="AF5138">
        <v>40</v>
      </c>
      <c r="AG5138" s="4">
        <v>0.33333333333333331</v>
      </c>
      <c r="AH5138" s="4">
        <v>0.75</v>
      </c>
      <c r="AI5138" s="5">
        <v>14.52</v>
      </c>
      <c r="AJ5138">
        <v>21.78</v>
      </c>
      <c r="AK5138">
        <v>21.78</v>
      </c>
      <c r="AL5138" t="s">
        <v>81</v>
      </c>
      <c r="AM5138" t="s">
        <v>82</v>
      </c>
      <c r="AO5138" t="s">
        <v>83</v>
      </c>
      <c r="AR5138" t="s">
        <v>82</v>
      </c>
      <c r="AT5138" t="s">
        <v>82</v>
      </c>
      <c r="AW5138" t="s">
        <v>82</v>
      </c>
      <c r="AY5138" t="s">
        <v>1802</v>
      </c>
      <c r="AZ5138" t="s">
        <v>713</v>
      </c>
      <c r="BA5138" t="s">
        <v>1246</v>
      </c>
      <c r="BB5138">
        <v>63010</v>
      </c>
      <c r="BC5138" t="s">
        <v>79</v>
      </c>
      <c r="BH5138" t="s">
        <v>14401</v>
      </c>
      <c r="BJ5138">
        <v>431780230</v>
      </c>
    </row>
    <row r="5139" spans="1:62" x14ac:dyDescent="0.25">
      <c r="A5139" t="s">
        <v>30888</v>
      </c>
      <c r="B5139" s="2">
        <v>43522</v>
      </c>
      <c r="C5139" t="s">
        <v>63</v>
      </c>
      <c r="D5139" s="3">
        <v>43472.389553159723</v>
      </c>
      <c r="E5139" t="s">
        <v>64</v>
      </c>
      <c r="F5139" s="2">
        <v>43556</v>
      </c>
      <c r="G5139" s="2">
        <v>43814</v>
      </c>
      <c r="H5139" t="s">
        <v>30889</v>
      </c>
      <c r="J5139" t="s">
        <v>30890</v>
      </c>
      <c r="L5139" t="s">
        <v>4510</v>
      </c>
      <c r="M5139" t="s">
        <v>714</v>
      </c>
      <c r="N5139">
        <v>71106</v>
      </c>
      <c r="O5139" t="s">
        <v>70</v>
      </c>
      <c r="Q5139" t="s">
        <v>30891</v>
      </c>
      <c r="S5139" t="s">
        <v>72</v>
      </c>
      <c r="T5139" t="s">
        <v>6264</v>
      </c>
      <c r="U5139" t="s">
        <v>10931</v>
      </c>
      <c r="V5139" t="s">
        <v>104</v>
      </c>
      <c r="W5139" t="s">
        <v>105</v>
      </c>
      <c r="X5139" t="s">
        <v>7990</v>
      </c>
      <c r="Y5139" t="str">
        <f>"37-3011"</f>
        <v>37-3011</v>
      </c>
      <c r="Z5139" t="s">
        <v>94</v>
      </c>
      <c r="AA5139">
        <v>561730</v>
      </c>
      <c r="AB5139">
        <v>10</v>
      </c>
      <c r="AC5139">
        <v>10</v>
      </c>
      <c r="AD5139" t="s">
        <v>79</v>
      </c>
      <c r="AE5139" t="s">
        <v>95</v>
      </c>
      <c r="AF5139">
        <v>40</v>
      </c>
      <c r="AG5139" s="4">
        <v>0.29166666666666669</v>
      </c>
      <c r="AH5139" s="4">
        <v>0.72916666666666663</v>
      </c>
      <c r="AI5139" s="5">
        <v>12.36</v>
      </c>
      <c r="AJ5139">
        <v>18.54</v>
      </c>
      <c r="AL5139" t="s">
        <v>81</v>
      </c>
      <c r="AM5139" t="s">
        <v>82</v>
      </c>
      <c r="AO5139" t="s">
        <v>83</v>
      </c>
      <c r="AR5139" t="s">
        <v>82</v>
      </c>
      <c r="AT5139" t="s">
        <v>82</v>
      </c>
      <c r="AW5139" t="s">
        <v>82</v>
      </c>
      <c r="AY5139" t="s">
        <v>4510</v>
      </c>
      <c r="AZ5139" t="s">
        <v>4513</v>
      </c>
      <c r="BA5139" t="s">
        <v>714</v>
      </c>
      <c r="BB5139">
        <v>71106</v>
      </c>
      <c r="BC5139" t="s">
        <v>79</v>
      </c>
      <c r="BH5139" t="s">
        <v>30890</v>
      </c>
      <c r="BJ5139">
        <v>264712141</v>
      </c>
    </row>
    <row r="5140" spans="1:62" x14ac:dyDescent="0.25">
      <c r="A5140" t="s">
        <v>31085</v>
      </c>
      <c r="B5140" s="2">
        <v>43522</v>
      </c>
      <c r="C5140" t="s">
        <v>63</v>
      </c>
      <c r="D5140" s="3">
        <v>43472.388062847225</v>
      </c>
      <c r="E5140" t="s">
        <v>64</v>
      </c>
      <c r="F5140" s="2">
        <v>43556</v>
      </c>
      <c r="G5140" s="2">
        <v>43799</v>
      </c>
      <c r="H5140" t="s">
        <v>31086</v>
      </c>
      <c r="J5140" t="s">
        <v>31087</v>
      </c>
      <c r="L5140" t="s">
        <v>31088</v>
      </c>
      <c r="M5140" t="s">
        <v>5997</v>
      </c>
      <c r="N5140">
        <v>58348</v>
      </c>
      <c r="O5140" t="s">
        <v>70</v>
      </c>
      <c r="Q5140" t="s">
        <v>31089</v>
      </c>
      <c r="S5140" t="s">
        <v>72</v>
      </c>
      <c r="T5140" t="s">
        <v>9501</v>
      </c>
      <c r="U5140" t="s">
        <v>9597</v>
      </c>
      <c r="V5140" t="s">
        <v>1703</v>
      </c>
      <c r="W5140" t="s">
        <v>76</v>
      </c>
      <c r="X5140" t="s">
        <v>1197</v>
      </c>
      <c r="Y5140" t="str">
        <f>"47-2061"</f>
        <v>47-2061</v>
      </c>
      <c r="Z5140" t="s">
        <v>326</v>
      </c>
      <c r="AA5140">
        <v>23611</v>
      </c>
      <c r="AB5140">
        <v>6</v>
      </c>
      <c r="AC5140">
        <v>6</v>
      </c>
      <c r="AD5140" t="s">
        <v>79</v>
      </c>
      <c r="AE5140" t="s">
        <v>80</v>
      </c>
      <c r="AF5140">
        <v>40</v>
      </c>
      <c r="AG5140" s="4">
        <v>0.33333333333333331</v>
      </c>
      <c r="AH5140" s="4">
        <v>0.70833333333333337</v>
      </c>
      <c r="AI5140" s="5">
        <v>19.46</v>
      </c>
      <c r="AJ5140">
        <v>29.19</v>
      </c>
      <c r="AL5140" t="s">
        <v>81</v>
      </c>
      <c r="AM5140" t="s">
        <v>82</v>
      </c>
      <c r="AO5140" t="s">
        <v>83</v>
      </c>
      <c r="AR5140" t="s">
        <v>82</v>
      </c>
      <c r="AT5140" t="s">
        <v>82</v>
      </c>
      <c r="AW5140" t="s">
        <v>72</v>
      </c>
      <c r="AX5140">
        <v>3</v>
      </c>
      <c r="AY5140" t="s">
        <v>31088</v>
      </c>
      <c r="AZ5140" t="s">
        <v>31090</v>
      </c>
      <c r="BA5140" t="s">
        <v>5997</v>
      </c>
      <c r="BB5140">
        <v>58348</v>
      </c>
      <c r="BC5140" t="s">
        <v>79</v>
      </c>
      <c r="BH5140" t="s">
        <v>31091</v>
      </c>
      <c r="BJ5140">
        <v>260210413</v>
      </c>
    </row>
    <row r="5141" spans="1:62" x14ac:dyDescent="0.25">
      <c r="A5141" t="s">
        <v>31167</v>
      </c>
      <c r="B5141" s="2">
        <v>43522</v>
      </c>
      <c r="C5141" t="s">
        <v>63</v>
      </c>
      <c r="D5141" s="3">
        <v>43472.385190289351</v>
      </c>
      <c r="E5141" t="s">
        <v>64</v>
      </c>
      <c r="F5141" s="2">
        <v>43556</v>
      </c>
      <c r="G5141" s="2">
        <v>43784</v>
      </c>
      <c r="H5141" t="s">
        <v>31168</v>
      </c>
      <c r="J5141" t="s">
        <v>31169</v>
      </c>
      <c r="L5141" t="s">
        <v>11770</v>
      </c>
      <c r="M5141" t="s">
        <v>298</v>
      </c>
      <c r="N5141">
        <v>3902</v>
      </c>
      <c r="O5141" t="s">
        <v>70</v>
      </c>
      <c r="Q5141" t="s">
        <v>31170</v>
      </c>
      <c r="S5141" t="s">
        <v>72</v>
      </c>
      <c r="T5141" t="s">
        <v>31078</v>
      </c>
      <c r="U5141" t="s">
        <v>3783</v>
      </c>
      <c r="V5141" t="s">
        <v>2207</v>
      </c>
      <c r="W5141" t="s">
        <v>86</v>
      </c>
      <c r="X5141" t="s">
        <v>3794</v>
      </c>
      <c r="Y5141" t="str">
        <f>"35-3031"</f>
        <v>35-3031</v>
      </c>
      <c r="Z5141" t="s">
        <v>410</v>
      </c>
      <c r="AA5141">
        <v>721110</v>
      </c>
      <c r="AB5141">
        <v>15</v>
      </c>
      <c r="AC5141">
        <v>15</v>
      </c>
      <c r="AD5141" t="s">
        <v>79</v>
      </c>
      <c r="AE5141" t="s">
        <v>95</v>
      </c>
      <c r="AF5141">
        <v>35</v>
      </c>
      <c r="AG5141" s="4">
        <v>0.29166666666666669</v>
      </c>
      <c r="AH5141" s="4">
        <v>0.58333333333333337</v>
      </c>
      <c r="AI5141" s="5">
        <v>13.67</v>
      </c>
      <c r="AJ5141">
        <v>20.51</v>
      </c>
      <c r="AL5141" t="s">
        <v>81</v>
      </c>
      <c r="AM5141" t="s">
        <v>82</v>
      </c>
      <c r="AO5141" t="s">
        <v>83</v>
      </c>
      <c r="AR5141" t="s">
        <v>82</v>
      </c>
      <c r="AT5141" t="s">
        <v>82</v>
      </c>
      <c r="AW5141" t="s">
        <v>72</v>
      </c>
      <c r="AX5141">
        <v>1</v>
      </c>
      <c r="AY5141" t="s">
        <v>11770</v>
      </c>
      <c r="AZ5141" t="s">
        <v>302</v>
      </c>
      <c r="BA5141" t="s">
        <v>298</v>
      </c>
      <c r="BB5141">
        <v>3902</v>
      </c>
      <c r="BC5141" t="s">
        <v>87</v>
      </c>
      <c r="BH5141" t="s">
        <v>31169</v>
      </c>
      <c r="BJ5141">
        <v>474713991</v>
      </c>
    </row>
    <row r="5142" spans="1:62" x14ac:dyDescent="0.25">
      <c r="A5142" t="s">
        <v>31337</v>
      </c>
      <c r="B5142" s="2">
        <v>43522</v>
      </c>
      <c r="C5142" t="s">
        <v>63</v>
      </c>
      <c r="D5142" s="3">
        <v>43472.383668206021</v>
      </c>
      <c r="E5142" t="s">
        <v>64</v>
      </c>
      <c r="F5142" s="2">
        <v>43556</v>
      </c>
      <c r="G5142" s="2">
        <v>43814</v>
      </c>
      <c r="H5142" t="s">
        <v>31338</v>
      </c>
      <c r="J5142" t="s">
        <v>31339</v>
      </c>
      <c r="L5142" t="s">
        <v>9174</v>
      </c>
      <c r="M5142" t="s">
        <v>761</v>
      </c>
      <c r="N5142">
        <v>30736</v>
      </c>
      <c r="O5142" t="s">
        <v>70</v>
      </c>
      <c r="Q5142" t="s">
        <v>9175</v>
      </c>
      <c r="S5142" t="s">
        <v>72</v>
      </c>
      <c r="T5142" t="s">
        <v>878</v>
      </c>
      <c r="U5142" t="s">
        <v>2327</v>
      </c>
      <c r="V5142" t="s">
        <v>880</v>
      </c>
      <c r="W5142" t="s">
        <v>881</v>
      </c>
      <c r="X5142" t="s">
        <v>1092</v>
      </c>
      <c r="Y5142" t="str">
        <f>"45-4011"</f>
        <v>45-4011</v>
      </c>
      <c r="Z5142" t="s">
        <v>763</v>
      </c>
      <c r="AA5142">
        <v>115310</v>
      </c>
      <c r="AB5142">
        <v>30</v>
      </c>
      <c r="AC5142">
        <v>40</v>
      </c>
      <c r="AD5142" t="s">
        <v>79</v>
      </c>
      <c r="AE5142" t="s">
        <v>80</v>
      </c>
      <c r="AF5142">
        <v>40</v>
      </c>
      <c r="AG5142" s="4">
        <v>0.33333333333333331</v>
      </c>
      <c r="AH5142" s="4">
        <v>0.70833333333333337</v>
      </c>
      <c r="AI5142" s="5">
        <v>9.83</v>
      </c>
      <c r="AJ5142">
        <v>14.75</v>
      </c>
      <c r="AK5142">
        <v>31.98</v>
      </c>
      <c r="AL5142" t="s">
        <v>81</v>
      </c>
      <c r="AM5142" t="s">
        <v>82</v>
      </c>
      <c r="AO5142" t="s">
        <v>83</v>
      </c>
      <c r="AR5142" t="s">
        <v>82</v>
      </c>
      <c r="AT5142" t="s">
        <v>82</v>
      </c>
      <c r="AW5142" t="s">
        <v>82</v>
      </c>
      <c r="AY5142" t="s">
        <v>9174</v>
      </c>
      <c r="AZ5142" t="s">
        <v>9176</v>
      </c>
      <c r="BA5142" t="s">
        <v>761</v>
      </c>
      <c r="BB5142">
        <v>30736</v>
      </c>
      <c r="BC5142" t="s">
        <v>79</v>
      </c>
      <c r="BH5142" t="s">
        <v>9177</v>
      </c>
      <c r="BJ5142">
        <v>208219071</v>
      </c>
    </row>
    <row r="5143" spans="1:62" x14ac:dyDescent="0.25">
      <c r="A5143" t="s">
        <v>31562</v>
      </c>
      <c r="B5143" s="2">
        <v>43522</v>
      </c>
      <c r="C5143" t="s">
        <v>63</v>
      </c>
      <c r="D5143" s="3">
        <v>43472.390217719905</v>
      </c>
      <c r="E5143" t="s">
        <v>64</v>
      </c>
      <c r="F5143" s="2">
        <v>43556</v>
      </c>
      <c r="G5143" s="2">
        <v>43808</v>
      </c>
      <c r="H5143" t="s">
        <v>24102</v>
      </c>
      <c r="J5143" t="s">
        <v>31563</v>
      </c>
      <c r="K5143" t="s">
        <v>31564</v>
      </c>
      <c r="L5143" t="s">
        <v>31565</v>
      </c>
      <c r="M5143" t="s">
        <v>761</v>
      </c>
      <c r="N5143">
        <v>30076</v>
      </c>
      <c r="O5143" t="s">
        <v>70</v>
      </c>
      <c r="Q5143" t="s">
        <v>24104</v>
      </c>
      <c r="S5143" t="s">
        <v>72</v>
      </c>
      <c r="T5143" t="s">
        <v>19936</v>
      </c>
      <c r="U5143" t="s">
        <v>19937</v>
      </c>
      <c r="V5143" t="s">
        <v>3243</v>
      </c>
      <c r="W5143" t="s">
        <v>226</v>
      </c>
      <c r="X5143" t="s">
        <v>24105</v>
      </c>
      <c r="Y5143" t="str">
        <f>"45-2092"</f>
        <v>45-2092</v>
      </c>
      <c r="Z5143" t="s">
        <v>14089</v>
      </c>
      <c r="AA5143">
        <v>444220</v>
      </c>
      <c r="AB5143">
        <v>5</v>
      </c>
      <c r="AC5143">
        <v>5</v>
      </c>
      <c r="AD5143" t="s">
        <v>79</v>
      </c>
      <c r="AE5143" t="s">
        <v>95</v>
      </c>
      <c r="AF5143">
        <v>40</v>
      </c>
      <c r="AG5143" s="4">
        <v>0.29166666666666669</v>
      </c>
      <c r="AH5143" s="4">
        <v>0.70833333333333337</v>
      </c>
      <c r="AI5143" s="5">
        <v>15.45</v>
      </c>
      <c r="AJ5143">
        <v>23.18</v>
      </c>
      <c r="AK5143">
        <v>23.18</v>
      </c>
      <c r="AL5143" t="s">
        <v>81</v>
      </c>
      <c r="AM5143" t="s">
        <v>82</v>
      </c>
      <c r="AO5143" t="s">
        <v>83</v>
      </c>
      <c r="AR5143" t="s">
        <v>82</v>
      </c>
      <c r="AT5143" t="s">
        <v>82</v>
      </c>
      <c r="AW5143" t="s">
        <v>82</v>
      </c>
      <c r="AY5143" t="s">
        <v>68</v>
      </c>
      <c r="AZ5143" t="s">
        <v>3829</v>
      </c>
      <c r="BA5143" t="s">
        <v>207</v>
      </c>
      <c r="BB5143">
        <v>2420</v>
      </c>
      <c r="BC5143" t="s">
        <v>79</v>
      </c>
      <c r="BH5143" t="s">
        <v>31566</v>
      </c>
      <c r="BJ5143">
        <v>364485550</v>
      </c>
    </row>
    <row r="5144" spans="1:62" x14ac:dyDescent="0.25">
      <c r="A5144" t="s">
        <v>31744</v>
      </c>
      <c r="B5144" s="2">
        <v>43522</v>
      </c>
      <c r="C5144" t="s">
        <v>63</v>
      </c>
      <c r="D5144" s="3">
        <v>43472.378470914351</v>
      </c>
      <c r="E5144" t="s">
        <v>117</v>
      </c>
      <c r="H5144" t="s">
        <v>11243</v>
      </c>
      <c r="J5144" t="s">
        <v>11244</v>
      </c>
      <c r="L5144" t="s">
        <v>2726</v>
      </c>
      <c r="M5144" t="s">
        <v>1966</v>
      </c>
      <c r="N5144">
        <v>19808</v>
      </c>
      <c r="O5144" t="s">
        <v>70</v>
      </c>
      <c r="Q5144" t="s">
        <v>11245</v>
      </c>
      <c r="S5144" t="s">
        <v>72</v>
      </c>
      <c r="T5144" t="s">
        <v>10998</v>
      </c>
      <c r="U5144" t="s">
        <v>2437</v>
      </c>
      <c r="V5144" t="s">
        <v>2438</v>
      </c>
      <c r="W5144" t="s">
        <v>147</v>
      </c>
      <c r="X5144" t="s">
        <v>106</v>
      </c>
      <c r="Y5144" t="str">
        <f>"37-3011"</f>
        <v>37-3011</v>
      </c>
      <c r="Z5144" t="s">
        <v>94</v>
      </c>
      <c r="AA5144">
        <v>561730</v>
      </c>
      <c r="AB5144">
        <v>7</v>
      </c>
      <c r="AD5144" t="s">
        <v>79</v>
      </c>
      <c r="AE5144" t="s">
        <v>80</v>
      </c>
      <c r="AF5144">
        <v>40</v>
      </c>
      <c r="AG5144" s="4">
        <v>0.29166666666666669</v>
      </c>
      <c r="AH5144" s="4">
        <v>0.64583333333333337</v>
      </c>
      <c r="AI5144" s="5">
        <v>14.03</v>
      </c>
      <c r="AJ5144">
        <v>21.05</v>
      </c>
      <c r="AK5144">
        <v>21.05</v>
      </c>
      <c r="AL5144" t="s">
        <v>81</v>
      </c>
      <c r="AM5144" t="s">
        <v>82</v>
      </c>
      <c r="AO5144" t="s">
        <v>83</v>
      </c>
      <c r="AR5144" t="s">
        <v>82</v>
      </c>
      <c r="AT5144" t="s">
        <v>82</v>
      </c>
      <c r="AW5144" t="s">
        <v>72</v>
      </c>
      <c r="AX5144">
        <v>3</v>
      </c>
      <c r="AY5144" t="s">
        <v>1969</v>
      </c>
      <c r="AZ5144" t="s">
        <v>1969</v>
      </c>
      <c r="BA5144" t="s">
        <v>1966</v>
      </c>
      <c r="BB5144">
        <v>19720</v>
      </c>
      <c r="BC5144" t="s">
        <v>79</v>
      </c>
      <c r="BH5144" t="s">
        <v>11246</v>
      </c>
      <c r="BJ5144">
        <v>510407990</v>
      </c>
    </row>
    <row r="5145" spans="1:62" x14ac:dyDescent="0.25">
      <c r="A5145" t="s">
        <v>31941</v>
      </c>
      <c r="B5145" s="2">
        <v>43522</v>
      </c>
      <c r="C5145" t="s">
        <v>63</v>
      </c>
      <c r="D5145" s="3">
        <v>43472.413459444448</v>
      </c>
      <c r="E5145" t="s">
        <v>91</v>
      </c>
      <c r="H5145" t="s">
        <v>25231</v>
      </c>
      <c r="I5145" t="s">
        <v>67</v>
      </c>
      <c r="J5145" t="s">
        <v>25232</v>
      </c>
      <c r="L5145" t="s">
        <v>7120</v>
      </c>
      <c r="M5145" t="s">
        <v>86</v>
      </c>
      <c r="N5145">
        <v>74074</v>
      </c>
      <c r="O5145" t="s">
        <v>70</v>
      </c>
      <c r="Q5145" t="s">
        <v>25233</v>
      </c>
      <c r="S5145" t="s">
        <v>72</v>
      </c>
      <c r="T5145" t="s">
        <v>5156</v>
      </c>
      <c r="U5145" t="s">
        <v>5157</v>
      </c>
      <c r="V5145" t="s">
        <v>5158</v>
      </c>
      <c r="W5145" t="s">
        <v>105</v>
      </c>
      <c r="X5145" t="s">
        <v>94</v>
      </c>
      <c r="Y5145" t="str">
        <f>"37-3011"</f>
        <v>37-3011</v>
      </c>
      <c r="Z5145" t="s">
        <v>94</v>
      </c>
      <c r="AA5145">
        <v>561730</v>
      </c>
      <c r="AB5145">
        <v>7</v>
      </c>
      <c r="AD5145" t="s">
        <v>79</v>
      </c>
      <c r="AE5145" t="s">
        <v>80</v>
      </c>
      <c r="AF5145">
        <v>40</v>
      </c>
      <c r="AG5145" s="4">
        <v>0.29166666666666669</v>
      </c>
      <c r="AH5145" s="4">
        <v>0.70833333333333337</v>
      </c>
      <c r="AI5145" s="5">
        <v>12.95</v>
      </c>
      <c r="AJ5145">
        <v>19.420000000000002</v>
      </c>
      <c r="AL5145" t="s">
        <v>81</v>
      </c>
      <c r="AM5145" t="s">
        <v>82</v>
      </c>
      <c r="AO5145" t="s">
        <v>83</v>
      </c>
      <c r="AR5145" t="s">
        <v>82</v>
      </c>
      <c r="AT5145" t="s">
        <v>82</v>
      </c>
      <c r="AW5145" t="s">
        <v>82</v>
      </c>
      <c r="AY5145" t="s">
        <v>7674</v>
      </c>
      <c r="AZ5145" t="s">
        <v>7675</v>
      </c>
      <c r="BA5145" t="s">
        <v>76</v>
      </c>
      <c r="BB5145">
        <v>74074</v>
      </c>
      <c r="BC5145" t="s">
        <v>79</v>
      </c>
      <c r="BH5145" t="s">
        <v>25234</v>
      </c>
      <c r="BI5145" t="s">
        <v>67</v>
      </c>
      <c r="BJ5145">
        <v>481263381</v>
      </c>
    </row>
    <row r="5146" spans="1:62" x14ac:dyDescent="0.25">
      <c r="A5146" t="s">
        <v>31987</v>
      </c>
      <c r="B5146" s="2">
        <v>43522</v>
      </c>
      <c r="C5146" t="s">
        <v>63</v>
      </c>
      <c r="D5146" s="3">
        <v>43472.385585821758</v>
      </c>
      <c r="E5146" t="s">
        <v>64</v>
      </c>
      <c r="F5146" s="2">
        <v>43556</v>
      </c>
      <c r="G5146" s="2">
        <v>43780</v>
      </c>
      <c r="H5146" t="s">
        <v>31988</v>
      </c>
      <c r="I5146" t="s">
        <v>67</v>
      </c>
      <c r="J5146" t="s">
        <v>31989</v>
      </c>
      <c r="K5146" t="s">
        <v>130</v>
      </c>
      <c r="L5146" t="s">
        <v>10398</v>
      </c>
      <c r="M5146" t="s">
        <v>86</v>
      </c>
      <c r="N5146">
        <v>33634</v>
      </c>
      <c r="O5146" t="s">
        <v>70</v>
      </c>
      <c r="P5146" t="s">
        <v>67</v>
      </c>
      <c r="Q5146" t="s">
        <v>11383</v>
      </c>
      <c r="S5146" t="s">
        <v>82</v>
      </c>
      <c r="U5146" t="s">
        <v>92</v>
      </c>
      <c r="X5146" t="s">
        <v>1427</v>
      </c>
      <c r="Y5146" t="str">
        <f>"37-2012"</f>
        <v>37-2012</v>
      </c>
      <c r="Z5146" t="s">
        <v>373</v>
      </c>
      <c r="AA5146">
        <v>721110</v>
      </c>
      <c r="AB5146">
        <v>60</v>
      </c>
      <c r="AC5146">
        <v>60</v>
      </c>
      <c r="AD5146" t="s">
        <v>79</v>
      </c>
      <c r="AE5146" t="s">
        <v>95</v>
      </c>
      <c r="AF5146">
        <v>40</v>
      </c>
      <c r="AG5146" s="4">
        <v>0.3125</v>
      </c>
      <c r="AH5146" s="4">
        <v>0.66666666666666663</v>
      </c>
      <c r="AI5146" s="5">
        <v>11.02</v>
      </c>
      <c r="AJ5146">
        <v>0</v>
      </c>
      <c r="AK5146">
        <v>0</v>
      </c>
      <c r="AL5146" t="s">
        <v>81</v>
      </c>
      <c r="AM5146" t="s">
        <v>82</v>
      </c>
      <c r="AO5146" t="s">
        <v>213</v>
      </c>
      <c r="AP5146" t="s">
        <v>67</v>
      </c>
      <c r="AQ5146" t="s">
        <v>67</v>
      </c>
      <c r="AR5146" t="s">
        <v>82</v>
      </c>
      <c r="AT5146" t="s">
        <v>82</v>
      </c>
      <c r="AW5146" t="s">
        <v>82</v>
      </c>
      <c r="AY5146" t="s">
        <v>11384</v>
      </c>
      <c r="AZ5146" t="s">
        <v>3986</v>
      </c>
      <c r="BA5146" t="s">
        <v>86</v>
      </c>
      <c r="BB5146">
        <v>32548</v>
      </c>
      <c r="BC5146" t="s">
        <v>87</v>
      </c>
      <c r="BH5146" t="s">
        <v>11385</v>
      </c>
      <c r="BI5146" t="s">
        <v>31990</v>
      </c>
      <c r="BJ5146">
        <v>204521317</v>
      </c>
    </row>
    <row r="5147" spans="1:62" x14ac:dyDescent="0.25">
      <c r="A5147" t="s">
        <v>32427</v>
      </c>
      <c r="B5147" s="2">
        <v>43522</v>
      </c>
      <c r="C5147" t="s">
        <v>63</v>
      </c>
      <c r="D5147" s="3">
        <v>43472.385284502314</v>
      </c>
      <c r="E5147" t="s">
        <v>64</v>
      </c>
      <c r="F5147" s="2">
        <v>43556</v>
      </c>
      <c r="G5147" s="2">
        <v>43770</v>
      </c>
      <c r="H5147" t="s">
        <v>32428</v>
      </c>
      <c r="I5147" t="s">
        <v>32429</v>
      </c>
      <c r="J5147" t="s">
        <v>32430</v>
      </c>
      <c r="K5147" t="s">
        <v>32431</v>
      </c>
      <c r="L5147" t="s">
        <v>32432</v>
      </c>
      <c r="M5147" t="s">
        <v>232</v>
      </c>
      <c r="N5147">
        <v>11944</v>
      </c>
      <c r="O5147" t="s">
        <v>70</v>
      </c>
      <c r="Q5147" t="s">
        <v>32433</v>
      </c>
      <c r="S5147" t="s">
        <v>72</v>
      </c>
      <c r="T5147" t="s">
        <v>11901</v>
      </c>
      <c r="U5147" t="s">
        <v>11902</v>
      </c>
      <c r="V5147" t="s">
        <v>8610</v>
      </c>
      <c r="W5147" t="s">
        <v>232</v>
      </c>
      <c r="X5147" t="s">
        <v>10018</v>
      </c>
      <c r="Y5147" t="str">
        <f>"35-2014"</f>
        <v>35-2014</v>
      </c>
      <c r="Z5147" t="s">
        <v>301</v>
      </c>
      <c r="AA5147">
        <v>722110</v>
      </c>
      <c r="AB5147">
        <v>6</v>
      </c>
      <c r="AC5147">
        <v>6</v>
      </c>
      <c r="AD5147" t="s">
        <v>79</v>
      </c>
      <c r="AE5147" t="s">
        <v>95</v>
      </c>
      <c r="AF5147">
        <v>40</v>
      </c>
      <c r="AG5147" s="4">
        <v>0.66666666666666663</v>
      </c>
      <c r="AH5147" s="4">
        <v>0</v>
      </c>
      <c r="AI5147" s="6">
        <v>15</v>
      </c>
      <c r="AJ5147">
        <v>22.5</v>
      </c>
      <c r="AK5147">
        <v>22.5</v>
      </c>
      <c r="AL5147" t="s">
        <v>81</v>
      </c>
      <c r="AM5147" t="s">
        <v>82</v>
      </c>
      <c r="AO5147" t="s">
        <v>83</v>
      </c>
      <c r="AR5147" t="s">
        <v>82</v>
      </c>
      <c r="AT5147" t="s">
        <v>82</v>
      </c>
      <c r="AW5147" t="s">
        <v>72</v>
      </c>
      <c r="AX5147">
        <v>6</v>
      </c>
      <c r="AY5147" t="s">
        <v>32432</v>
      </c>
      <c r="AZ5147" t="s">
        <v>6535</v>
      </c>
      <c r="BA5147" t="s">
        <v>232</v>
      </c>
      <c r="BB5147">
        <v>11944</v>
      </c>
      <c r="BC5147" t="s">
        <v>87</v>
      </c>
      <c r="BH5147" t="s">
        <v>32430</v>
      </c>
      <c r="BJ5147">
        <v>830596740</v>
      </c>
    </row>
    <row r="5148" spans="1:62" x14ac:dyDescent="0.25">
      <c r="A5148" t="s">
        <v>32645</v>
      </c>
      <c r="B5148" s="2">
        <v>43522</v>
      </c>
      <c r="C5148" t="s">
        <v>63</v>
      </c>
      <c r="D5148" s="3">
        <v>43472.408691053242</v>
      </c>
      <c r="E5148" t="s">
        <v>117</v>
      </c>
      <c r="H5148" t="s">
        <v>32646</v>
      </c>
      <c r="I5148" t="s">
        <v>32646</v>
      </c>
      <c r="J5148" t="s">
        <v>32647</v>
      </c>
      <c r="L5148" t="s">
        <v>19806</v>
      </c>
      <c r="M5148" t="s">
        <v>76</v>
      </c>
      <c r="N5148">
        <v>73121</v>
      </c>
      <c r="O5148" t="s">
        <v>70</v>
      </c>
      <c r="Q5148" t="s">
        <v>32648</v>
      </c>
      <c r="S5148" t="s">
        <v>72</v>
      </c>
      <c r="T5148" t="s">
        <v>32649</v>
      </c>
      <c r="U5148" t="s">
        <v>32650</v>
      </c>
      <c r="V5148" t="s">
        <v>19806</v>
      </c>
      <c r="W5148" t="s">
        <v>76</v>
      </c>
      <c r="X5148" t="s">
        <v>18215</v>
      </c>
      <c r="Y5148" t="str">
        <f>"47-2051"</f>
        <v>47-2051</v>
      </c>
      <c r="Z5148" t="s">
        <v>1383</v>
      </c>
      <c r="AA5148">
        <v>23811</v>
      </c>
      <c r="AB5148">
        <v>20</v>
      </c>
      <c r="AD5148" t="s">
        <v>79</v>
      </c>
      <c r="AE5148" t="s">
        <v>80</v>
      </c>
      <c r="AF5148">
        <v>14.2</v>
      </c>
      <c r="AG5148" s="4">
        <v>0.25</v>
      </c>
      <c r="AH5148" s="4">
        <v>0.70833333333333337</v>
      </c>
      <c r="AI5148" s="5">
        <v>14.2</v>
      </c>
      <c r="AJ5148">
        <v>21.3</v>
      </c>
      <c r="AK5148">
        <v>21.3</v>
      </c>
      <c r="AL5148" t="s">
        <v>81</v>
      </c>
      <c r="AM5148" t="s">
        <v>82</v>
      </c>
      <c r="AO5148" t="s">
        <v>83</v>
      </c>
      <c r="AR5148" t="s">
        <v>82</v>
      </c>
      <c r="AT5148" t="s">
        <v>82</v>
      </c>
      <c r="AW5148" t="s">
        <v>82</v>
      </c>
      <c r="AY5148" t="s">
        <v>19806</v>
      </c>
      <c r="AZ5148" t="s">
        <v>32651</v>
      </c>
      <c r="BA5148" t="s">
        <v>76</v>
      </c>
      <c r="BB5148">
        <v>73121</v>
      </c>
      <c r="BC5148" t="s">
        <v>79</v>
      </c>
      <c r="BH5148" t="s">
        <v>32647</v>
      </c>
      <c r="BJ5148">
        <v>731213593</v>
      </c>
    </row>
    <row r="5149" spans="1:62" x14ac:dyDescent="0.25">
      <c r="A5149" t="s">
        <v>32875</v>
      </c>
      <c r="B5149" s="2">
        <v>43522</v>
      </c>
      <c r="C5149" t="s">
        <v>63</v>
      </c>
      <c r="D5149" s="3">
        <v>43472.395254085648</v>
      </c>
      <c r="E5149" t="s">
        <v>64</v>
      </c>
      <c r="F5149" s="2">
        <v>43556</v>
      </c>
      <c r="G5149" s="2">
        <v>43797</v>
      </c>
      <c r="H5149" t="s">
        <v>32876</v>
      </c>
      <c r="I5149" t="s">
        <v>8585</v>
      </c>
      <c r="J5149" t="s">
        <v>8586</v>
      </c>
      <c r="L5149" t="s">
        <v>8587</v>
      </c>
      <c r="M5149" t="s">
        <v>783</v>
      </c>
      <c r="N5149">
        <v>44039</v>
      </c>
      <c r="O5149" t="s">
        <v>70</v>
      </c>
      <c r="Q5149" t="s">
        <v>8588</v>
      </c>
      <c r="S5149" t="s">
        <v>72</v>
      </c>
      <c r="T5149" t="s">
        <v>4795</v>
      </c>
      <c r="U5149" t="s">
        <v>2926</v>
      </c>
      <c r="V5149" t="s">
        <v>4796</v>
      </c>
      <c r="W5149" t="s">
        <v>308</v>
      </c>
      <c r="X5149" t="s">
        <v>106</v>
      </c>
      <c r="Y5149" t="str">
        <f>"37-3011"</f>
        <v>37-3011</v>
      </c>
      <c r="Z5149" t="s">
        <v>94</v>
      </c>
      <c r="AA5149">
        <v>561730</v>
      </c>
      <c r="AB5149">
        <v>35</v>
      </c>
      <c r="AC5149">
        <v>35</v>
      </c>
      <c r="AD5149" t="s">
        <v>79</v>
      </c>
      <c r="AE5149" t="s">
        <v>80</v>
      </c>
      <c r="AF5149">
        <v>40</v>
      </c>
      <c r="AG5149" s="4">
        <v>0.3125</v>
      </c>
      <c r="AH5149" s="4">
        <v>0.70833333333333337</v>
      </c>
      <c r="AI5149" s="5">
        <v>13.7</v>
      </c>
      <c r="AJ5149">
        <v>20.55</v>
      </c>
      <c r="AL5149" t="s">
        <v>81</v>
      </c>
      <c r="AM5149" t="s">
        <v>82</v>
      </c>
      <c r="AO5149" t="s">
        <v>83</v>
      </c>
      <c r="AR5149" t="s">
        <v>82</v>
      </c>
      <c r="AT5149" t="s">
        <v>82</v>
      </c>
      <c r="AW5149" t="s">
        <v>72</v>
      </c>
      <c r="AX5149">
        <v>3</v>
      </c>
      <c r="AY5149" t="s">
        <v>8587</v>
      </c>
      <c r="AZ5149" t="s">
        <v>8589</v>
      </c>
      <c r="BA5149" t="s">
        <v>783</v>
      </c>
      <c r="BB5149">
        <v>44039</v>
      </c>
      <c r="BC5149" t="s">
        <v>79</v>
      </c>
      <c r="BH5149" t="s">
        <v>32877</v>
      </c>
      <c r="BJ5149">
        <v>341728502</v>
      </c>
    </row>
    <row r="5150" spans="1:62" x14ac:dyDescent="0.25">
      <c r="A5150" t="s">
        <v>32883</v>
      </c>
      <c r="B5150" s="2">
        <v>43522</v>
      </c>
      <c r="C5150" t="s">
        <v>63</v>
      </c>
      <c r="D5150" s="3">
        <v>43472.390218668981</v>
      </c>
      <c r="E5150" t="s">
        <v>117</v>
      </c>
      <c r="H5150" t="s">
        <v>32884</v>
      </c>
      <c r="J5150" t="s">
        <v>32885</v>
      </c>
      <c r="L5150" t="s">
        <v>3291</v>
      </c>
      <c r="M5150" t="s">
        <v>105</v>
      </c>
      <c r="N5150">
        <v>77060</v>
      </c>
      <c r="O5150" t="s">
        <v>70</v>
      </c>
      <c r="Q5150" t="s">
        <v>32886</v>
      </c>
      <c r="S5150" t="s">
        <v>72</v>
      </c>
      <c r="T5150" t="s">
        <v>1855</v>
      </c>
      <c r="U5150" t="s">
        <v>1856</v>
      </c>
      <c r="V5150" t="s">
        <v>863</v>
      </c>
      <c r="W5150" t="s">
        <v>105</v>
      </c>
      <c r="X5150" t="s">
        <v>1758</v>
      </c>
      <c r="Y5150" t="str">
        <f>"47-2061"</f>
        <v>47-2061</v>
      </c>
      <c r="Z5150" t="s">
        <v>326</v>
      </c>
      <c r="AA5150">
        <v>238110</v>
      </c>
      <c r="AB5150">
        <v>40</v>
      </c>
      <c r="AD5150" t="s">
        <v>79</v>
      </c>
      <c r="AE5150" t="s">
        <v>95</v>
      </c>
      <c r="AF5150">
        <v>40</v>
      </c>
      <c r="AG5150" s="4">
        <v>0.33333333333333331</v>
      </c>
      <c r="AH5150" s="4">
        <v>0.70833333333333337</v>
      </c>
      <c r="AI5150" s="5">
        <v>15.03</v>
      </c>
      <c r="AJ5150">
        <v>22.55</v>
      </c>
      <c r="AL5150" t="s">
        <v>81</v>
      </c>
      <c r="AM5150" t="s">
        <v>82</v>
      </c>
      <c r="AO5150" t="s">
        <v>83</v>
      </c>
      <c r="AR5150" t="s">
        <v>82</v>
      </c>
      <c r="AT5150" t="s">
        <v>82</v>
      </c>
      <c r="AW5150" t="s">
        <v>82</v>
      </c>
      <c r="AY5150" t="s">
        <v>32887</v>
      </c>
      <c r="AZ5150" t="s">
        <v>1225</v>
      </c>
      <c r="BA5150" t="s">
        <v>105</v>
      </c>
      <c r="BB5150">
        <v>75159</v>
      </c>
      <c r="BC5150" t="s">
        <v>79</v>
      </c>
      <c r="BH5150" t="s">
        <v>32888</v>
      </c>
      <c r="BJ5150">
        <v>465205143</v>
      </c>
    </row>
    <row r="5151" spans="1:62" x14ac:dyDescent="0.25">
      <c r="A5151" t="s">
        <v>33091</v>
      </c>
      <c r="B5151" s="2">
        <v>43522</v>
      </c>
      <c r="C5151" t="s">
        <v>63</v>
      </c>
      <c r="D5151" s="3">
        <v>43472.386683750003</v>
      </c>
      <c r="E5151" t="s">
        <v>64</v>
      </c>
      <c r="F5151" s="2">
        <v>43556</v>
      </c>
      <c r="G5151" s="2">
        <v>43799</v>
      </c>
      <c r="H5151" t="s">
        <v>13102</v>
      </c>
      <c r="J5151" t="s">
        <v>13103</v>
      </c>
      <c r="L5151" t="s">
        <v>2505</v>
      </c>
      <c r="M5151" t="s">
        <v>2314</v>
      </c>
      <c r="N5151">
        <v>47715</v>
      </c>
      <c r="O5151" t="s">
        <v>70</v>
      </c>
      <c r="Q5151" t="s">
        <v>13104</v>
      </c>
      <c r="S5151" t="s">
        <v>72</v>
      </c>
      <c r="T5151" t="s">
        <v>6264</v>
      </c>
      <c r="U5151" t="s">
        <v>10931</v>
      </c>
      <c r="V5151" t="s">
        <v>104</v>
      </c>
      <c r="W5151" t="s">
        <v>105</v>
      </c>
      <c r="X5151" t="s">
        <v>106</v>
      </c>
      <c r="Y5151" t="str">
        <f>"37-3011"</f>
        <v>37-3011</v>
      </c>
      <c r="Z5151" t="s">
        <v>94</v>
      </c>
      <c r="AA5151">
        <v>561730</v>
      </c>
      <c r="AB5151">
        <v>6</v>
      </c>
      <c r="AC5151">
        <v>6</v>
      </c>
      <c r="AD5151" t="s">
        <v>79</v>
      </c>
      <c r="AE5151" t="s">
        <v>80</v>
      </c>
      <c r="AF5151">
        <v>40</v>
      </c>
      <c r="AG5151" s="4">
        <v>0.25</v>
      </c>
      <c r="AH5151" s="4">
        <v>0.64583333333333337</v>
      </c>
      <c r="AI5151" s="5">
        <v>11.32</v>
      </c>
      <c r="AJ5151">
        <v>16.98</v>
      </c>
      <c r="AL5151" t="s">
        <v>81</v>
      </c>
      <c r="AM5151" t="s">
        <v>82</v>
      </c>
      <c r="AO5151" t="s">
        <v>83</v>
      </c>
      <c r="AR5151" t="s">
        <v>82</v>
      </c>
      <c r="AT5151" t="s">
        <v>82</v>
      </c>
      <c r="AW5151" t="s">
        <v>82</v>
      </c>
      <c r="AY5151" t="s">
        <v>2505</v>
      </c>
      <c r="AZ5151" t="s">
        <v>13105</v>
      </c>
      <c r="BA5151" t="s">
        <v>2314</v>
      </c>
      <c r="BB5151">
        <v>47715</v>
      </c>
      <c r="BC5151" t="s">
        <v>79</v>
      </c>
      <c r="BH5151" t="s">
        <v>13103</v>
      </c>
      <c r="BJ5151">
        <v>421657707</v>
      </c>
    </row>
    <row r="5152" spans="1:62" x14ac:dyDescent="0.25">
      <c r="A5152" t="s">
        <v>33101</v>
      </c>
      <c r="B5152" s="2">
        <v>43522</v>
      </c>
      <c r="C5152" t="s">
        <v>63</v>
      </c>
      <c r="D5152" s="3">
        <v>43472.389970208336</v>
      </c>
      <c r="E5152" t="s">
        <v>64</v>
      </c>
      <c r="F5152" s="2">
        <v>43556</v>
      </c>
      <c r="G5152" s="2">
        <v>43814</v>
      </c>
      <c r="H5152" t="s">
        <v>33102</v>
      </c>
      <c r="J5152" t="s">
        <v>33103</v>
      </c>
      <c r="L5152" t="s">
        <v>33104</v>
      </c>
      <c r="M5152" t="s">
        <v>147</v>
      </c>
      <c r="N5152">
        <v>15025</v>
      </c>
      <c r="O5152" t="s">
        <v>70</v>
      </c>
      <c r="Q5152" t="s">
        <v>33105</v>
      </c>
      <c r="S5152" t="s">
        <v>72</v>
      </c>
      <c r="T5152" t="s">
        <v>6264</v>
      </c>
      <c r="U5152" t="s">
        <v>4263</v>
      </c>
      <c r="V5152" t="s">
        <v>104</v>
      </c>
      <c r="W5152" t="s">
        <v>105</v>
      </c>
      <c r="X5152" t="s">
        <v>106</v>
      </c>
      <c r="Y5152" t="str">
        <f>"37-3011"</f>
        <v>37-3011</v>
      </c>
      <c r="Z5152" t="s">
        <v>94</v>
      </c>
      <c r="AA5152">
        <v>561730</v>
      </c>
      <c r="AB5152">
        <v>16</v>
      </c>
      <c r="AC5152">
        <v>16</v>
      </c>
      <c r="AD5152" t="s">
        <v>79</v>
      </c>
      <c r="AE5152" t="s">
        <v>80</v>
      </c>
      <c r="AF5152">
        <v>40</v>
      </c>
      <c r="AG5152" s="4">
        <v>0.29166666666666669</v>
      </c>
      <c r="AH5152" s="4">
        <v>0.66666666666666663</v>
      </c>
      <c r="AI5152" s="5">
        <v>13.78</v>
      </c>
      <c r="AJ5152">
        <v>20.67</v>
      </c>
      <c r="AK5152">
        <v>20.67</v>
      </c>
      <c r="AL5152" t="s">
        <v>81</v>
      </c>
      <c r="AM5152" t="s">
        <v>82</v>
      </c>
      <c r="AO5152" t="s">
        <v>83</v>
      </c>
      <c r="AR5152" t="s">
        <v>82</v>
      </c>
      <c r="AT5152" t="s">
        <v>82</v>
      </c>
      <c r="AW5152" t="s">
        <v>82</v>
      </c>
      <c r="AY5152" t="s">
        <v>33104</v>
      </c>
      <c r="AZ5152" t="s">
        <v>3309</v>
      </c>
      <c r="BA5152" t="s">
        <v>147</v>
      </c>
      <c r="BB5152">
        <v>15025</v>
      </c>
      <c r="BC5152" t="s">
        <v>79</v>
      </c>
      <c r="BH5152" t="s">
        <v>33103</v>
      </c>
      <c r="BJ5152">
        <v>251680186</v>
      </c>
    </row>
    <row r="5153" spans="1:62" x14ac:dyDescent="0.25">
      <c r="A5153" t="s">
        <v>33130</v>
      </c>
      <c r="B5153" s="2">
        <v>43522</v>
      </c>
      <c r="C5153" t="s">
        <v>63</v>
      </c>
      <c r="D5153" s="3">
        <v>43472.381380347222</v>
      </c>
      <c r="E5153" t="s">
        <v>64</v>
      </c>
      <c r="F5153" s="2">
        <v>43556</v>
      </c>
      <c r="G5153" s="2">
        <v>43830</v>
      </c>
      <c r="H5153" t="s">
        <v>33131</v>
      </c>
      <c r="I5153" t="s">
        <v>33132</v>
      </c>
      <c r="J5153" t="s">
        <v>33133</v>
      </c>
      <c r="K5153" t="s">
        <v>33134</v>
      </c>
      <c r="L5153" t="s">
        <v>33135</v>
      </c>
      <c r="M5153" t="s">
        <v>787</v>
      </c>
      <c r="N5153">
        <v>35022</v>
      </c>
      <c r="O5153" t="s">
        <v>70</v>
      </c>
      <c r="Q5153" t="s">
        <v>33136</v>
      </c>
      <c r="S5153" t="s">
        <v>72</v>
      </c>
      <c r="T5153" t="s">
        <v>6561</v>
      </c>
      <c r="U5153" t="s">
        <v>6562</v>
      </c>
      <c r="V5153" t="s">
        <v>6563</v>
      </c>
      <c r="W5153" t="s">
        <v>76</v>
      </c>
      <c r="X5153" t="s">
        <v>93</v>
      </c>
      <c r="Y5153" t="str">
        <f>"37-3011"</f>
        <v>37-3011</v>
      </c>
      <c r="Z5153" t="s">
        <v>94</v>
      </c>
      <c r="AA5153">
        <v>561730</v>
      </c>
      <c r="AB5153">
        <v>36</v>
      </c>
      <c r="AC5153">
        <v>36</v>
      </c>
      <c r="AD5153" t="s">
        <v>79</v>
      </c>
      <c r="AE5153" t="s">
        <v>95</v>
      </c>
      <c r="AF5153">
        <v>40</v>
      </c>
      <c r="AG5153" s="4">
        <v>0.29166666666666669</v>
      </c>
      <c r="AH5153" s="4">
        <v>0.66666666666666663</v>
      </c>
      <c r="AI5153" s="5">
        <v>20.43</v>
      </c>
      <c r="AJ5153">
        <v>30.65</v>
      </c>
      <c r="AK5153">
        <v>30.65</v>
      </c>
      <c r="AL5153" t="s">
        <v>81</v>
      </c>
      <c r="AM5153" t="s">
        <v>82</v>
      </c>
      <c r="AO5153" t="s">
        <v>83</v>
      </c>
      <c r="AR5153" t="s">
        <v>82</v>
      </c>
      <c r="AT5153" t="s">
        <v>82</v>
      </c>
      <c r="AW5153" t="s">
        <v>82</v>
      </c>
      <c r="AY5153" t="s">
        <v>21724</v>
      </c>
      <c r="AZ5153" t="s">
        <v>5707</v>
      </c>
      <c r="BA5153" t="s">
        <v>787</v>
      </c>
      <c r="BB5153">
        <v>35022</v>
      </c>
      <c r="BC5153" t="s">
        <v>79</v>
      </c>
      <c r="BH5153" t="s">
        <v>33137</v>
      </c>
      <c r="BJ5153">
        <v>20713659</v>
      </c>
    </row>
    <row r="5154" spans="1:62" x14ac:dyDescent="0.25">
      <c r="A5154" t="s">
        <v>33466</v>
      </c>
      <c r="B5154" s="2">
        <v>43522</v>
      </c>
      <c r="C5154" t="s">
        <v>63</v>
      </c>
      <c r="D5154" s="3">
        <v>43472.389304259261</v>
      </c>
      <c r="E5154" t="s">
        <v>117</v>
      </c>
      <c r="H5154" t="s">
        <v>33467</v>
      </c>
      <c r="I5154" t="s">
        <v>33468</v>
      </c>
      <c r="J5154" t="s">
        <v>33469</v>
      </c>
      <c r="K5154" t="s">
        <v>33470</v>
      </c>
      <c r="L5154" t="s">
        <v>33471</v>
      </c>
      <c r="M5154" t="s">
        <v>100</v>
      </c>
      <c r="N5154">
        <v>28675</v>
      </c>
      <c r="O5154" t="s">
        <v>70</v>
      </c>
      <c r="Q5154" t="s">
        <v>33472</v>
      </c>
      <c r="S5154" t="s">
        <v>72</v>
      </c>
      <c r="T5154" t="s">
        <v>5800</v>
      </c>
      <c r="U5154" t="s">
        <v>5801</v>
      </c>
      <c r="V5154" t="s">
        <v>5802</v>
      </c>
      <c r="W5154" t="s">
        <v>100</v>
      </c>
      <c r="X5154" t="s">
        <v>33473</v>
      </c>
      <c r="Y5154" t="str">
        <f>"47-3012"</f>
        <v>47-3012</v>
      </c>
      <c r="Z5154" t="s">
        <v>1540</v>
      </c>
      <c r="AA5154">
        <v>321214</v>
      </c>
      <c r="AB5154">
        <v>20</v>
      </c>
      <c r="AD5154" t="s">
        <v>79</v>
      </c>
      <c r="AE5154" t="s">
        <v>95</v>
      </c>
      <c r="AF5154">
        <v>35</v>
      </c>
      <c r="AG5154" s="4">
        <v>0.29166666666666669</v>
      </c>
      <c r="AH5154" s="4">
        <v>0.625</v>
      </c>
      <c r="AI5154" s="5">
        <v>13.51</v>
      </c>
      <c r="AJ5154">
        <v>20.27</v>
      </c>
      <c r="AL5154" t="s">
        <v>81</v>
      </c>
      <c r="AM5154" t="s">
        <v>82</v>
      </c>
      <c r="AO5154" t="s">
        <v>83</v>
      </c>
      <c r="AR5154" t="s">
        <v>82</v>
      </c>
      <c r="AT5154" t="s">
        <v>82</v>
      </c>
      <c r="AW5154" t="s">
        <v>82</v>
      </c>
      <c r="AY5154" t="s">
        <v>33471</v>
      </c>
      <c r="AZ5154" t="s">
        <v>29833</v>
      </c>
      <c r="BA5154" t="s">
        <v>100</v>
      </c>
      <c r="BB5154">
        <v>28675</v>
      </c>
      <c r="BC5154" t="s">
        <v>79</v>
      </c>
      <c r="BH5154" t="s">
        <v>33469</v>
      </c>
      <c r="BI5154" t="s">
        <v>30405</v>
      </c>
      <c r="BJ5154">
        <v>522302724</v>
      </c>
    </row>
    <row r="5155" spans="1:62" x14ac:dyDescent="0.25">
      <c r="A5155" t="s">
        <v>33610</v>
      </c>
      <c r="B5155" s="2">
        <v>43522</v>
      </c>
      <c r="C5155" t="s">
        <v>63</v>
      </c>
      <c r="D5155" s="3">
        <v>43472.443487581018</v>
      </c>
      <c r="E5155" t="s">
        <v>91</v>
      </c>
      <c r="H5155" t="s">
        <v>29299</v>
      </c>
      <c r="J5155" t="s">
        <v>29300</v>
      </c>
      <c r="L5155" t="s">
        <v>29301</v>
      </c>
      <c r="M5155" t="s">
        <v>147</v>
      </c>
      <c r="N5155">
        <v>18360</v>
      </c>
      <c r="O5155" t="s">
        <v>70</v>
      </c>
      <c r="Q5155" t="s">
        <v>29302</v>
      </c>
      <c r="R5155">
        <v>0</v>
      </c>
      <c r="S5155" t="s">
        <v>72</v>
      </c>
      <c r="T5155" t="s">
        <v>29303</v>
      </c>
      <c r="U5155" t="s">
        <v>29304</v>
      </c>
      <c r="V5155" t="s">
        <v>859</v>
      </c>
      <c r="W5155" t="s">
        <v>986</v>
      </c>
      <c r="X5155" t="s">
        <v>33611</v>
      </c>
      <c r="Y5155" t="str">
        <f>"39-9032"</f>
        <v>39-9032</v>
      </c>
      <c r="Z5155" t="s">
        <v>5419</v>
      </c>
      <c r="AA5155">
        <v>721214</v>
      </c>
      <c r="AB5155">
        <v>1</v>
      </c>
      <c r="AD5155" t="s">
        <v>79</v>
      </c>
      <c r="AE5155" t="s">
        <v>80</v>
      </c>
      <c r="AF5155">
        <v>40</v>
      </c>
      <c r="AG5155" s="4">
        <v>0.375</v>
      </c>
      <c r="AH5155" s="4">
        <v>0.70833333333333337</v>
      </c>
      <c r="AI5155" s="6">
        <v>2300</v>
      </c>
      <c r="AL5155" t="s">
        <v>81</v>
      </c>
      <c r="AM5155" t="s">
        <v>72</v>
      </c>
      <c r="AN5155">
        <v>40</v>
      </c>
      <c r="AO5155" t="s">
        <v>83</v>
      </c>
      <c r="AR5155" t="s">
        <v>82</v>
      </c>
      <c r="AT5155" t="s">
        <v>82</v>
      </c>
      <c r="AW5155" t="s">
        <v>72</v>
      </c>
      <c r="AX5155">
        <v>12</v>
      </c>
      <c r="AY5155" t="s">
        <v>29301</v>
      </c>
      <c r="AZ5155" t="s">
        <v>4357</v>
      </c>
      <c r="BA5155" t="s">
        <v>147</v>
      </c>
      <c r="BB5155">
        <v>18360</v>
      </c>
      <c r="BC5155" t="s">
        <v>87</v>
      </c>
      <c r="BH5155" t="s">
        <v>29300</v>
      </c>
      <c r="BJ5155">
        <v>453133041</v>
      </c>
    </row>
    <row r="5156" spans="1:62" x14ac:dyDescent="0.25">
      <c r="A5156" t="s">
        <v>33755</v>
      </c>
      <c r="B5156" s="2">
        <v>43522</v>
      </c>
      <c r="C5156" t="s">
        <v>63</v>
      </c>
      <c r="D5156" s="3">
        <v>43472.385878425928</v>
      </c>
      <c r="E5156" t="s">
        <v>64</v>
      </c>
      <c r="F5156" s="2">
        <v>43556</v>
      </c>
      <c r="G5156" s="2">
        <v>43783</v>
      </c>
      <c r="H5156" t="s">
        <v>33756</v>
      </c>
      <c r="J5156" t="s">
        <v>33757</v>
      </c>
      <c r="L5156" t="s">
        <v>7847</v>
      </c>
      <c r="M5156" t="s">
        <v>761</v>
      </c>
      <c r="N5156">
        <v>30144</v>
      </c>
      <c r="O5156" t="s">
        <v>70</v>
      </c>
      <c r="Q5156" t="s">
        <v>33758</v>
      </c>
      <c r="S5156" t="s">
        <v>72</v>
      </c>
      <c r="T5156" t="s">
        <v>9501</v>
      </c>
      <c r="U5156" t="s">
        <v>9502</v>
      </c>
      <c r="V5156" t="s">
        <v>1700</v>
      </c>
      <c r="W5156" t="s">
        <v>76</v>
      </c>
      <c r="X5156" t="s">
        <v>33759</v>
      </c>
      <c r="Y5156" t="str">
        <f>"47-3011"</f>
        <v>47-3011</v>
      </c>
      <c r="Z5156" t="s">
        <v>5840</v>
      </c>
      <c r="AA5156">
        <v>238140</v>
      </c>
      <c r="AB5156">
        <v>10</v>
      </c>
      <c r="AC5156">
        <v>10</v>
      </c>
      <c r="AD5156" t="s">
        <v>79</v>
      </c>
      <c r="AE5156" t="s">
        <v>95</v>
      </c>
      <c r="AF5156">
        <v>40</v>
      </c>
      <c r="AG5156" s="4">
        <v>0.33333333333333331</v>
      </c>
      <c r="AH5156" s="4">
        <v>0.70833333333333337</v>
      </c>
      <c r="AI5156" s="5">
        <v>10.88</v>
      </c>
      <c r="AJ5156">
        <v>16.32</v>
      </c>
      <c r="AL5156" t="s">
        <v>81</v>
      </c>
      <c r="AM5156" t="s">
        <v>82</v>
      </c>
      <c r="AO5156" t="s">
        <v>83</v>
      </c>
      <c r="AR5156" t="s">
        <v>82</v>
      </c>
      <c r="AT5156" t="s">
        <v>82</v>
      </c>
      <c r="AW5156" t="s">
        <v>82</v>
      </c>
      <c r="AY5156" t="s">
        <v>7847</v>
      </c>
      <c r="AZ5156" t="s">
        <v>5461</v>
      </c>
      <c r="BA5156" t="s">
        <v>761</v>
      </c>
      <c r="BB5156">
        <v>30144</v>
      </c>
      <c r="BC5156" t="s">
        <v>79</v>
      </c>
      <c r="BH5156" t="s">
        <v>33757</v>
      </c>
      <c r="BJ5156">
        <v>208789066</v>
      </c>
    </row>
    <row r="5157" spans="1:62" x14ac:dyDescent="0.25">
      <c r="A5157" t="s">
        <v>33917</v>
      </c>
      <c r="B5157" s="2">
        <v>43522</v>
      </c>
      <c r="C5157" t="s">
        <v>63</v>
      </c>
      <c r="D5157" s="3">
        <v>43472.386158125002</v>
      </c>
      <c r="E5157" t="s">
        <v>64</v>
      </c>
      <c r="F5157" s="2">
        <v>43556</v>
      </c>
      <c r="G5157" s="2">
        <v>43799</v>
      </c>
      <c r="H5157" t="s">
        <v>33918</v>
      </c>
      <c r="I5157" t="s">
        <v>33919</v>
      </c>
      <c r="J5157" t="s">
        <v>33920</v>
      </c>
      <c r="L5157" t="s">
        <v>723</v>
      </c>
      <c r="M5157" t="s">
        <v>105</v>
      </c>
      <c r="N5157">
        <v>78611</v>
      </c>
      <c r="O5157" t="s">
        <v>70</v>
      </c>
      <c r="Q5157" t="s">
        <v>33921</v>
      </c>
      <c r="S5157" t="s">
        <v>72</v>
      </c>
      <c r="T5157" t="s">
        <v>1855</v>
      </c>
      <c r="U5157" t="s">
        <v>1856</v>
      </c>
      <c r="V5157" t="s">
        <v>863</v>
      </c>
      <c r="W5157" t="s">
        <v>105</v>
      </c>
      <c r="X5157" t="s">
        <v>1960</v>
      </c>
      <c r="Y5157" t="str">
        <f>"37-3011"</f>
        <v>37-3011</v>
      </c>
      <c r="Z5157" t="s">
        <v>94</v>
      </c>
      <c r="AA5157">
        <v>721110</v>
      </c>
      <c r="AB5157">
        <v>7</v>
      </c>
      <c r="AC5157">
        <v>7</v>
      </c>
      <c r="AD5157" t="s">
        <v>79</v>
      </c>
      <c r="AE5157" t="s">
        <v>95</v>
      </c>
      <c r="AF5157">
        <v>40</v>
      </c>
      <c r="AG5157" s="4">
        <v>0.33333333333333331</v>
      </c>
      <c r="AH5157" s="4">
        <v>0.70833333333333337</v>
      </c>
      <c r="AI5157" s="5">
        <v>13.3</v>
      </c>
      <c r="AJ5157">
        <v>19.95</v>
      </c>
      <c r="AL5157" t="s">
        <v>81</v>
      </c>
      <c r="AM5157" t="s">
        <v>82</v>
      </c>
      <c r="AO5157" t="s">
        <v>83</v>
      </c>
      <c r="AR5157" t="s">
        <v>82</v>
      </c>
      <c r="AT5157" t="s">
        <v>82</v>
      </c>
      <c r="AW5157" t="s">
        <v>72</v>
      </c>
      <c r="AX5157">
        <v>3</v>
      </c>
      <c r="AY5157" t="s">
        <v>723</v>
      </c>
      <c r="AZ5157" t="s">
        <v>723</v>
      </c>
      <c r="BA5157" t="s">
        <v>105</v>
      </c>
      <c r="BB5157">
        <v>78611</v>
      </c>
      <c r="BC5157" t="s">
        <v>87</v>
      </c>
      <c r="BH5157" t="s">
        <v>33920</v>
      </c>
      <c r="BJ5157">
        <v>742516447</v>
      </c>
    </row>
    <row r="5158" spans="1:62" x14ac:dyDescent="0.25">
      <c r="A5158" t="s">
        <v>34043</v>
      </c>
      <c r="B5158" s="2">
        <v>43522</v>
      </c>
      <c r="C5158" t="s">
        <v>63</v>
      </c>
      <c r="D5158" s="3">
        <v>43472.391881967589</v>
      </c>
      <c r="E5158" t="s">
        <v>91</v>
      </c>
      <c r="H5158" t="s">
        <v>34044</v>
      </c>
      <c r="J5158" t="s">
        <v>34045</v>
      </c>
      <c r="K5158" t="s">
        <v>34046</v>
      </c>
      <c r="L5158" t="s">
        <v>34047</v>
      </c>
      <c r="M5158" t="s">
        <v>105</v>
      </c>
      <c r="N5158">
        <v>77385</v>
      </c>
      <c r="O5158" t="s">
        <v>70</v>
      </c>
      <c r="Q5158" t="s">
        <v>34048</v>
      </c>
      <c r="S5158" t="s">
        <v>72</v>
      </c>
      <c r="T5158" t="s">
        <v>23241</v>
      </c>
      <c r="U5158" t="s">
        <v>23242</v>
      </c>
      <c r="V5158" t="s">
        <v>34049</v>
      </c>
      <c r="W5158" t="s">
        <v>105</v>
      </c>
      <c r="X5158" t="s">
        <v>5086</v>
      </c>
      <c r="Y5158" t="str">
        <f>"53-3032"</f>
        <v>53-3032</v>
      </c>
      <c r="Z5158" t="s">
        <v>157</v>
      </c>
      <c r="AA5158">
        <v>4841</v>
      </c>
      <c r="AB5158">
        <v>5</v>
      </c>
      <c r="AD5158" t="s">
        <v>79</v>
      </c>
      <c r="AE5158" t="s">
        <v>95</v>
      </c>
      <c r="AF5158">
        <v>40</v>
      </c>
      <c r="AG5158" s="4">
        <v>0.125</v>
      </c>
      <c r="AH5158" s="4">
        <v>0.45833333333333331</v>
      </c>
      <c r="AI5158" s="5">
        <v>20.84</v>
      </c>
      <c r="AL5158" t="s">
        <v>81</v>
      </c>
      <c r="AM5158" t="s">
        <v>82</v>
      </c>
      <c r="AO5158" t="s">
        <v>83</v>
      </c>
      <c r="AR5158" t="s">
        <v>82</v>
      </c>
      <c r="AT5158" t="s">
        <v>82</v>
      </c>
      <c r="AW5158" t="s">
        <v>72</v>
      </c>
      <c r="AX5158">
        <v>12</v>
      </c>
      <c r="AY5158" t="s">
        <v>34047</v>
      </c>
      <c r="AZ5158" t="s">
        <v>291</v>
      </c>
      <c r="BA5158" t="s">
        <v>105</v>
      </c>
      <c r="BB5158">
        <v>77385</v>
      </c>
      <c r="BC5158" t="s">
        <v>79</v>
      </c>
      <c r="BH5158" t="s">
        <v>34045</v>
      </c>
      <c r="BI5158" t="s">
        <v>34046</v>
      </c>
      <c r="BJ5158">
        <v>823098364</v>
      </c>
    </row>
    <row r="5159" spans="1:62" x14ac:dyDescent="0.25">
      <c r="A5159" t="s">
        <v>34165</v>
      </c>
      <c r="B5159" s="2">
        <v>43522</v>
      </c>
      <c r="C5159" t="s">
        <v>63</v>
      </c>
      <c r="D5159" s="3">
        <v>43472.424067002314</v>
      </c>
      <c r="E5159" t="s">
        <v>91</v>
      </c>
      <c r="H5159" t="s">
        <v>13016</v>
      </c>
      <c r="I5159" t="s">
        <v>67</v>
      </c>
      <c r="J5159" t="s">
        <v>13017</v>
      </c>
      <c r="K5159" t="s">
        <v>67</v>
      </c>
      <c r="L5159" t="s">
        <v>8954</v>
      </c>
      <c r="M5159" t="s">
        <v>105</v>
      </c>
      <c r="N5159">
        <v>78258</v>
      </c>
      <c r="O5159" t="s">
        <v>70</v>
      </c>
      <c r="P5159" t="s">
        <v>67</v>
      </c>
      <c r="Q5159" t="s">
        <v>13018</v>
      </c>
      <c r="S5159" t="s">
        <v>72</v>
      </c>
      <c r="T5159" t="s">
        <v>5156</v>
      </c>
      <c r="U5159" t="s">
        <v>5157</v>
      </c>
      <c r="V5159" t="s">
        <v>5158</v>
      </c>
      <c r="W5159" t="s">
        <v>105</v>
      </c>
      <c r="X5159" t="s">
        <v>13019</v>
      </c>
      <c r="Y5159" t="str">
        <f>"39-3091"</f>
        <v>39-3091</v>
      </c>
      <c r="Z5159" t="s">
        <v>677</v>
      </c>
      <c r="AA5159">
        <v>713990</v>
      </c>
      <c r="AB5159">
        <v>32</v>
      </c>
      <c r="AD5159" t="s">
        <v>79</v>
      </c>
      <c r="AE5159" t="s">
        <v>80</v>
      </c>
      <c r="AF5159">
        <v>40</v>
      </c>
      <c r="AG5159" s="4">
        <v>0.54166666666666663</v>
      </c>
      <c r="AH5159" s="4">
        <v>0.91666666666666663</v>
      </c>
      <c r="AI5159" s="5">
        <v>8.8800000000000008</v>
      </c>
      <c r="AL5159" t="s">
        <v>81</v>
      </c>
      <c r="AM5159" t="s">
        <v>82</v>
      </c>
      <c r="AO5159" t="s">
        <v>83</v>
      </c>
      <c r="AR5159" t="s">
        <v>82</v>
      </c>
      <c r="AT5159" t="s">
        <v>82</v>
      </c>
      <c r="AW5159" t="s">
        <v>82</v>
      </c>
      <c r="AY5159" t="s">
        <v>13020</v>
      </c>
      <c r="AZ5159" t="s">
        <v>2129</v>
      </c>
      <c r="BA5159" t="s">
        <v>105</v>
      </c>
      <c r="BB5159">
        <v>78380</v>
      </c>
      <c r="BC5159" t="s">
        <v>79</v>
      </c>
      <c r="BH5159" t="s">
        <v>13021</v>
      </c>
      <c r="BJ5159">
        <v>742560504</v>
      </c>
    </row>
    <row r="5160" spans="1:62" x14ac:dyDescent="0.25">
      <c r="A5160" t="s">
        <v>34507</v>
      </c>
      <c r="B5160" s="2">
        <v>43522</v>
      </c>
      <c r="C5160" t="s">
        <v>63</v>
      </c>
      <c r="D5160" s="3">
        <v>43472.388204351853</v>
      </c>
      <c r="E5160" t="s">
        <v>117</v>
      </c>
      <c r="H5160" t="s">
        <v>34508</v>
      </c>
      <c r="J5160" t="s">
        <v>34509</v>
      </c>
      <c r="K5160" t="s">
        <v>34510</v>
      </c>
      <c r="L5160" t="s">
        <v>28018</v>
      </c>
      <c r="M5160" t="s">
        <v>105</v>
      </c>
      <c r="N5160">
        <v>78669</v>
      </c>
      <c r="O5160" t="s">
        <v>70</v>
      </c>
      <c r="Q5160" t="s">
        <v>34511</v>
      </c>
      <c r="S5160" t="s">
        <v>72</v>
      </c>
      <c r="T5160" t="s">
        <v>1855</v>
      </c>
      <c r="U5160" t="s">
        <v>1856</v>
      </c>
      <c r="V5160" t="s">
        <v>863</v>
      </c>
      <c r="W5160" t="s">
        <v>105</v>
      </c>
      <c r="X5160" t="s">
        <v>1758</v>
      </c>
      <c r="Y5160" t="str">
        <f>"47-2061"</f>
        <v>47-2061</v>
      </c>
      <c r="Z5160" t="s">
        <v>326</v>
      </c>
      <c r="AA5160">
        <v>236115</v>
      </c>
      <c r="AB5160">
        <v>7</v>
      </c>
      <c r="AD5160" t="s">
        <v>79</v>
      </c>
      <c r="AE5160" t="s">
        <v>95</v>
      </c>
      <c r="AF5160">
        <v>40</v>
      </c>
      <c r="AG5160" s="4">
        <v>0.33333333333333331</v>
      </c>
      <c r="AH5160" s="4">
        <v>0.70833333333333337</v>
      </c>
      <c r="AI5160" s="5">
        <v>15.07</v>
      </c>
      <c r="AJ5160">
        <v>22.61</v>
      </c>
      <c r="AL5160" t="s">
        <v>81</v>
      </c>
      <c r="AM5160" t="s">
        <v>82</v>
      </c>
      <c r="AO5160" t="s">
        <v>83</v>
      </c>
      <c r="AR5160" t="s">
        <v>82</v>
      </c>
      <c r="AT5160" t="s">
        <v>82</v>
      </c>
      <c r="AW5160" t="s">
        <v>72</v>
      </c>
      <c r="AX5160">
        <v>3</v>
      </c>
      <c r="AY5160" t="s">
        <v>28018</v>
      </c>
      <c r="AZ5160" t="s">
        <v>2422</v>
      </c>
      <c r="BA5160" t="s">
        <v>105</v>
      </c>
      <c r="BB5160">
        <v>78669</v>
      </c>
      <c r="BC5160" t="s">
        <v>79</v>
      </c>
      <c r="BH5160" t="s">
        <v>34509</v>
      </c>
      <c r="BI5160" t="s">
        <v>34510</v>
      </c>
      <c r="BJ5160">
        <v>742804785</v>
      </c>
    </row>
    <row r="5161" spans="1:62" x14ac:dyDescent="0.25">
      <c r="A5161" t="s">
        <v>34656</v>
      </c>
      <c r="B5161" s="2">
        <v>43522</v>
      </c>
      <c r="C5161" t="s">
        <v>63</v>
      </c>
      <c r="D5161" s="3">
        <v>43472.383381192129</v>
      </c>
      <c r="E5161" t="s">
        <v>64</v>
      </c>
      <c r="F5161" s="2">
        <v>43556</v>
      </c>
      <c r="G5161" s="2">
        <v>43799</v>
      </c>
      <c r="H5161" t="s">
        <v>34657</v>
      </c>
      <c r="J5161" t="s">
        <v>34658</v>
      </c>
      <c r="L5161" t="s">
        <v>21737</v>
      </c>
      <c r="M5161" t="s">
        <v>166</v>
      </c>
      <c r="N5161">
        <v>84065</v>
      </c>
      <c r="O5161" t="s">
        <v>70</v>
      </c>
      <c r="Q5161" t="s">
        <v>34659</v>
      </c>
      <c r="S5161" t="s">
        <v>72</v>
      </c>
      <c r="T5161" t="s">
        <v>1855</v>
      </c>
      <c r="U5161" t="s">
        <v>1856</v>
      </c>
      <c r="V5161" t="s">
        <v>863</v>
      </c>
      <c r="W5161" t="s">
        <v>105</v>
      </c>
      <c r="X5161" t="s">
        <v>2708</v>
      </c>
      <c r="Y5161" t="str">
        <f>"37-3011"</f>
        <v>37-3011</v>
      </c>
      <c r="Z5161" t="s">
        <v>94</v>
      </c>
      <c r="AA5161">
        <v>56173</v>
      </c>
      <c r="AB5161">
        <v>11</v>
      </c>
      <c r="AC5161">
        <v>11</v>
      </c>
      <c r="AD5161" t="s">
        <v>79</v>
      </c>
      <c r="AE5161" t="s">
        <v>95</v>
      </c>
      <c r="AF5161">
        <v>40</v>
      </c>
      <c r="AG5161" s="4">
        <v>0.33333333333333331</v>
      </c>
      <c r="AH5161" s="4">
        <v>0.70833333333333337</v>
      </c>
      <c r="AI5161" s="5">
        <v>13.68</v>
      </c>
      <c r="AJ5161">
        <v>20.52</v>
      </c>
      <c r="AL5161" t="s">
        <v>81</v>
      </c>
      <c r="AM5161" t="s">
        <v>82</v>
      </c>
      <c r="AO5161" t="s">
        <v>83</v>
      </c>
      <c r="AR5161" t="s">
        <v>82</v>
      </c>
      <c r="AT5161" t="s">
        <v>82</v>
      </c>
      <c r="AW5161" t="s">
        <v>82</v>
      </c>
      <c r="AY5161" t="s">
        <v>21737</v>
      </c>
      <c r="AZ5161" t="s">
        <v>172</v>
      </c>
      <c r="BA5161" t="s">
        <v>166</v>
      </c>
      <c r="BB5161">
        <v>84065</v>
      </c>
      <c r="BC5161" t="s">
        <v>79</v>
      </c>
      <c r="BH5161" t="s">
        <v>34658</v>
      </c>
      <c r="BJ5161">
        <v>811634174</v>
      </c>
    </row>
    <row r="5162" spans="1:62" x14ac:dyDescent="0.25">
      <c r="A5162" t="s">
        <v>34666</v>
      </c>
      <c r="B5162" s="2">
        <v>43522</v>
      </c>
      <c r="C5162" t="s">
        <v>63</v>
      </c>
      <c r="D5162" s="3">
        <v>43472.385845486111</v>
      </c>
      <c r="E5162" t="s">
        <v>64</v>
      </c>
      <c r="F5162" s="2">
        <v>43556</v>
      </c>
      <c r="G5162" s="2">
        <v>43809</v>
      </c>
      <c r="H5162" t="s">
        <v>34667</v>
      </c>
      <c r="J5162" t="s">
        <v>34668</v>
      </c>
      <c r="L5162" t="s">
        <v>16488</v>
      </c>
      <c r="M5162" t="s">
        <v>783</v>
      </c>
      <c r="N5162">
        <v>44028</v>
      </c>
      <c r="O5162" t="s">
        <v>70</v>
      </c>
      <c r="Q5162" t="s">
        <v>34669</v>
      </c>
      <c r="S5162" t="s">
        <v>72</v>
      </c>
      <c r="T5162" t="s">
        <v>1855</v>
      </c>
      <c r="U5162" t="s">
        <v>1856</v>
      </c>
      <c r="V5162" t="s">
        <v>863</v>
      </c>
      <c r="W5162" t="s">
        <v>105</v>
      </c>
      <c r="X5162" t="s">
        <v>106</v>
      </c>
      <c r="Y5162" t="str">
        <f>"37-3011"</f>
        <v>37-3011</v>
      </c>
      <c r="Z5162" t="s">
        <v>94</v>
      </c>
      <c r="AA5162">
        <v>56173</v>
      </c>
      <c r="AB5162">
        <v>31</v>
      </c>
      <c r="AC5162">
        <v>31</v>
      </c>
      <c r="AD5162" t="s">
        <v>79</v>
      </c>
      <c r="AE5162" t="s">
        <v>80</v>
      </c>
      <c r="AF5162">
        <v>40</v>
      </c>
      <c r="AG5162" s="4">
        <v>0.3125</v>
      </c>
      <c r="AH5162" s="4">
        <v>0.75</v>
      </c>
      <c r="AI5162" s="5">
        <v>13.7</v>
      </c>
      <c r="AJ5162">
        <v>20.55</v>
      </c>
      <c r="AL5162" t="s">
        <v>81</v>
      </c>
      <c r="AM5162" t="s">
        <v>82</v>
      </c>
      <c r="AO5162" t="s">
        <v>83</v>
      </c>
      <c r="AR5162" t="s">
        <v>82</v>
      </c>
      <c r="AT5162" t="s">
        <v>82</v>
      </c>
      <c r="AW5162" t="s">
        <v>82</v>
      </c>
      <c r="AY5162" t="s">
        <v>16488</v>
      </c>
      <c r="AZ5162" t="s">
        <v>8589</v>
      </c>
      <c r="BA5162" t="s">
        <v>783</v>
      </c>
      <c r="BB5162">
        <v>44028</v>
      </c>
      <c r="BC5162" t="s">
        <v>79</v>
      </c>
      <c r="BH5162" t="s">
        <v>34668</v>
      </c>
      <c r="BJ5162">
        <v>472670942</v>
      </c>
    </row>
    <row r="5163" spans="1:62" x14ac:dyDescent="0.25">
      <c r="A5163" t="s">
        <v>36014</v>
      </c>
      <c r="B5163" s="2">
        <v>43522</v>
      </c>
      <c r="C5163" t="s">
        <v>63</v>
      </c>
      <c r="D5163" s="3">
        <v>43475.284169282408</v>
      </c>
      <c r="E5163" t="s">
        <v>91</v>
      </c>
      <c r="H5163" t="s">
        <v>36015</v>
      </c>
      <c r="J5163" t="s">
        <v>8933</v>
      </c>
      <c r="K5163" t="s">
        <v>36016</v>
      </c>
      <c r="M5163" t="s">
        <v>2314</v>
      </c>
      <c r="N5163">
        <v>47340</v>
      </c>
      <c r="O5163" t="s">
        <v>70</v>
      </c>
      <c r="Q5163" t="s">
        <v>8936</v>
      </c>
      <c r="S5163" t="s">
        <v>72</v>
      </c>
      <c r="T5163" t="s">
        <v>36017</v>
      </c>
      <c r="U5163" t="s">
        <v>36018</v>
      </c>
      <c r="V5163" t="s">
        <v>3169</v>
      </c>
      <c r="W5163" t="s">
        <v>2314</v>
      </c>
      <c r="X5163" t="s">
        <v>3377</v>
      </c>
      <c r="Y5163" t="str">
        <f>"39-3091"</f>
        <v>39-3091</v>
      </c>
      <c r="Z5163" t="s">
        <v>677</v>
      </c>
      <c r="AA5163">
        <v>713990</v>
      </c>
      <c r="AB5163">
        <v>140</v>
      </c>
      <c r="AD5163" t="s">
        <v>79</v>
      </c>
      <c r="AE5163" t="s">
        <v>80</v>
      </c>
      <c r="AF5163">
        <v>40</v>
      </c>
      <c r="AG5163" s="4">
        <v>0</v>
      </c>
      <c r="AH5163" s="4">
        <v>0.91666666666666663</v>
      </c>
      <c r="AI5163" s="5">
        <v>8.66</v>
      </c>
      <c r="AM5163" t="s">
        <v>82</v>
      </c>
      <c r="AO5163" t="s">
        <v>83</v>
      </c>
      <c r="AR5163" t="s">
        <v>82</v>
      </c>
      <c r="AT5163" t="s">
        <v>82</v>
      </c>
      <c r="AW5163" t="s">
        <v>82</v>
      </c>
      <c r="AY5163" t="s">
        <v>689</v>
      </c>
      <c r="AZ5163" t="s">
        <v>36019</v>
      </c>
      <c r="BA5163" t="s">
        <v>86</v>
      </c>
      <c r="BB5163">
        <v>33165</v>
      </c>
      <c r="BC5163" t="s">
        <v>79</v>
      </c>
      <c r="BD5163" t="s">
        <v>36020</v>
      </c>
      <c r="BH5163" t="s">
        <v>36021</v>
      </c>
      <c r="BJ5163">
        <v>352139538</v>
      </c>
    </row>
    <row r="5164" spans="1:62" x14ac:dyDescent="0.25">
      <c r="A5164" t="s">
        <v>36221</v>
      </c>
      <c r="B5164" s="2">
        <v>43522</v>
      </c>
      <c r="C5164" t="s">
        <v>63</v>
      </c>
      <c r="D5164" s="3">
        <v>43476.240120173614</v>
      </c>
      <c r="E5164" t="s">
        <v>91</v>
      </c>
      <c r="H5164" t="s">
        <v>36222</v>
      </c>
      <c r="J5164" t="s">
        <v>20579</v>
      </c>
      <c r="L5164" t="s">
        <v>20578</v>
      </c>
      <c r="M5164" t="s">
        <v>308</v>
      </c>
      <c r="N5164">
        <v>8083</v>
      </c>
      <c r="O5164" t="s">
        <v>70</v>
      </c>
      <c r="Q5164" t="s">
        <v>20576</v>
      </c>
      <c r="S5164" t="s">
        <v>72</v>
      </c>
      <c r="T5164" t="s">
        <v>3645</v>
      </c>
      <c r="U5164" t="s">
        <v>3891</v>
      </c>
      <c r="V5164" t="s">
        <v>1757</v>
      </c>
      <c r="W5164" t="s">
        <v>278</v>
      </c>
      <c r="X5164" t="s">
        <v>20577</v>
      </c>
      <c r="Y5164" t="str">
        <f>"41-9091"</f>
        <v>41-9091</v>
      </c>
      <c r="Z5164" t="s">
        <v>6361</v>
      </c>
      <c r="AA5164">
        <v>722330</v>
      </c>
      <c r="AB5164">
        <v>8</v>
      </c>
      <c r="AD5164" t="s">
        <v>79</v>
      </c>
      <c r="AE5164" t="s">
        <v>80</v>
      </c>
      <c r="AF5164">
        <v>35</v>
      </c>
      <c r="AG5164" s="4">
        <v>0.54166666666666663</v>
      </c>
      <c r="AH5164" s="4">
        <v>0.85416666666666663</v>
      </c>
      <c r="AI5164" s="5">
        <v>12.42</v>
      </c>
      <c r="AM5164" t="s">
        <v>82</v>
      </c>
      <c r="AO5164" t="s">
        <v>83</v>
      </c>
      <c r="AR5164" t="s">
        <v>82</v>
      </c>
      <c r="AT5164" t="s">
        <v>82</v>
      </c>
      <c r="AW5164" t="s">
        <v>82</v>
      </c>
      <c r="AY5164" t="s">
        <v>20578</v>
      </c>
      <c r="AZ5164" t="s">
        <v>3081</v>
      </c>
      <c r="BA5164" t="s">
        <v>308</v>
      </c>
      <c r="BB5164">
        <v>8083</v>
      </c>
      <c r="BC5164" t="s">
        <v>79</v>
      </c>
      <c r="BH5164" t="s">
        <v>20579</v>
      </c>
      <c r="BJ5164">
        <v>223382278</v>
      </c>
    </row>
    <row r="5165" spans="1:62" x14ac:dyDescent="0.25">
      <c r="A5165" t="s">
        <v>6831</v>
      </c>
      <c r="B5165" s="2">
        <v>43523</v>
      </c>
      <c r="C5165" t="s">
        <v>63</v>
      </c>
      <c r="D5165" s="3">
        <v>43472.391336180553</v>
      </c>
      <c r="E5165" t="s">
        <v>64</v>
      </c>
      <c r="F5165" s="2">
        <v>43556</v>
      </c>
      <c r="G5165" s="2">
        <v>43830</v>
      </c>
      <c r="H5165" t="s">
        <v>6832</v>
      </c>
      <c r="I5165" t="s">
        <v>6833</v>
      </c>
      <c r="J5165" t="s">
        <v>6834</v>
      </c>
      <c r="L5165" t="s">
        <v>6835</v>
      </c>
      <c r="M5165" t="s">
        <v>1246</v>
      </c>
      <c r="N5165">
        <v>63034</v>
      </c>
      <c r="O5165" t="s">
        <v>70</v>
      </c>
      <c r="Q5165" t="s">
        <v>6836</v>
      </c>
      <c r="S5165" t="s">
        <v>72</v>
      </c>
      <c r="T5165" t="s">
        <v>6837</v>
      </c>
      <c r="U5165" t="s">
        <v>6710</v>
      </c>
      <c r="V5165" t="s">
        <v>1711</v>
      </c>
      <c r="W5165" t="s">
        <v>1246</v>
      </c>
      <c r="X5165" t="s">
        <v>106</v>
      </c>
      <c r="Y5165" t="str">
        <f>"37-3011"</f>
        <v>37-3011</v>
      </c>
      <c r="Z5165" t="s">
        <v>94</v>
      </c>
      <c r="AA5165">
        <v>56173</v>
      </c>
      <c r="AB5165">
        <v>20</v>
      </c>
      <c r="AC5165">
        <v>20</v>
      </c>
      <c r="AD5165" t="s">
        <v>79</v>
      </c>
      <c r="AE5165" t="s">
        <v>95</v>
      </c>
      <c r="AF5165">
        <v>40</v>
      </c>
      <c r="AG5165" s="4">
        <v>0.29166666666666669</v>
      </c>
      <c r="AH5165" s="4">
        <v>0.66666666666666663</v>
      </c>
      <c r="AI5165" s="5">
        <v>14.52</v>
      </c>
      <c r="AJ5165">
        <v>21.78</v>
      </c>
      <c r="AK5165">
        <v>71.459999999999994</v>
      </c>
      <c r="AL5165" t="s">
        <v>81</v>
      </c>
      <c r="AM5165" t="s">
        <v>82</v>
      </c>
      <c r="AO5165" t="s">
        <v>83</v>
      </c>
      <c r="AP5165" t="s">
        <v>130</v>
      </c>
      <c r="AQ5165" t="s">
        <v>130</v>
      </c>
      <c r="AR5165" t="s">
        <v>82</v>
      </c>
      <c r="AT5165" t="s">
        <v>82</v>
      </c>
      <c r="AW5165" t="s">
        <v>82</v>
      </c>
      <c r="AY5165" t="s">
        <v>6838</v>
      </c>
      <c r="AZ5165" t="s">
        <v>1797</v>
      </c>
      <c r="BA5165" t="s">
        <v>1246</v>
      </c>
      <c r="BB5165">
        <v>63042</v>
      </c>
      <c r="BC5165" t="s">
        <v>79</v>
      </c>
      <c r="BH5165" t="s">
        <v>6839</v>
      </c>
      <c r="BI5165" t="s">
        <v>6840</v>
      </c>
      <c r="BJ5165">
        <v>430920006</v>
      </c>
    </row>
    <row r="5166" spans="1:62" x14ac:dyDescent="0.25">
      <c r="A5166" t="s">
        <v>7471</v>
      </c>
      <c r="B5166" s="2">
        <v>43523</v>
      </c>
      <c r="C5166" t="s">
        <v>63</v>
      </c>
      <c r="D5166" s="3">
        <v>43472.382735798608</v>
      </c>
      <c r="E5166" t="s">
        <v>64</v>
      </c>
      <c r="F5166" s="2">
        <v>43556</v>
      </c>
      <c r="G5166" s="2">
        <v>43770</v>
      </c>
      <c r="H5166" t="s">
        <v>7472</v>
      </c>
      <c r="J5166" t="s">
        <v>6865</v>
      </c>
      <c r="L5166" t="s">
        <v>6866</v>
      </c>
      <c r="M5166" t="s">
        <v>147</v>
      </c>
      <c r="N5166">
        <v>19462</v>
      </c>
      <c r="O5166" t="s">
        <v>70</v>
      </c>
      <c r="Q5166" t="s">
        <v>5788</v>
      </c>
      <c r="S5166" t="s">
        <v>72</v>
      </c>
      <c r="T5166" t="s">
        <v>5946</v>
      </c>
      <c r="U5166" t="s">
        <v>5854</v>
      </c>
      <c r="V5166" t="s">
        <v>6868</v>
      </c>
      <c r="W5166" t="s">
        <v>232</v>
      </c>
      <c r="X5166" t="s">
        <v>106</v>
      </c>
      <c r="Y5166" t="str">
        <f>"37-3011"</f>
        <v>37-3011</v>
      </c>
      <c r="Z5166" t="s">
        <v>94</v>
      </c>
      <c r="AA5166">
        <v>561730</v>
      </c>
      <c r="AB5166">
        <v>65</v>
      </c>
      <c r="AC5166">
        <v>65</v>
      </c>
      <c r="AD5166" t="s">
        <v>79</v>
      </c>
      <c r="AE5166" t="s">
        <v>80</v>
      </c>
      <c r="AF5166">
        <v>40</v>
      </c>
      <c r="AG5166" s="4">
        <v>0.25</v>
      </c>
      <c r="AH5166" s="4">
        <v>0.60416666666666663</v>
      </c>
      <c r="AI5166" s="5">
        <v>17.739999999999998</v>
      </c>
      <c r="AJ5166">
        <v>26.61</v>
      </c>
      <c r="AL5166" t="s">
        <v>81</v>
      </c>
      <c r="AM5166" t="s">
        <v>82</v>
      </c>
      <c r="AO5166" t="s">
        <v>83</v>
      </c>
      <c r="AR5166" t="s">
        <v>82</v>
      </c>
      <c r="AT5166" t="s">
        <v>82</v>
      </c>
      <c r="AW5166" t="s">
        <v>82</v>
      </c>
      <c r="AY5166" t="s">
        <v>7473</v>
      </c>
      <c r="AZ5166" t="s">
        <v>7474</v>
      </c>
      <c r="BA5166" t="s">
        <v>323</v>
      </c>
      <c r="BB5166">
        <v>95133</v>
      </c>
      <c r="BC5166" t="s">
        <v>79</v>
      </c>
      <c r="BH5166" t="s">
        <v>7475</v>
      </c>
      <c r="BJ5166">
        <v>952651541</v>
      </c>
    </row>
    <row r="5167" spans="1:62" x14ac:dyDescent="0.25">
      <c r="A5167" t="s">
        <v>7640</v>
      </c>
      <c r="B5167" s="2">
        <v>43523</v>
      </c>
      <c r="C5167" t="s">
        <v>63</v>
      </c>
      <c r="D5167" s="3">
        <v>43472.384319884259</v>
      </c>
      <c r="E5167" t="s">
        <v>64</v>
      </c>
      <c r="F5167" s="2">
        <v>43556</v>
      </c>
      <c r="G5167" s="2">
        <v>43769</v>
      </c>
      <c r="H5167" t="s">
        <v>7641</v>
      </c>
      <c r="I5167" t="s">
        <v>7642</v>
      </c>
      <c r="J5167" t="s">
        <v>7643</v>
      </c>
      <c r="L5167" t="s">
        <v>7644</v>
      </c>
      <c r="M5167" t="s">
        <v>774</v>
      </c>
      <c r="N5167">
        <v>80229</v>
      </c>
      <c r="O5167" t="s">
        <v>70</v>
      </c>
      <c r="Q5167" t="s">
        <v>7645</v>
      </c>
      <c r="S5167" t="s">
        <v>72</v>
      </c>
      <c r="T5167" t="s">
        <v>7556</v>
      </c>
      <c r="U5167" t="s">
        <v>6179</v>
      </c>
      <c r="V5167" t="s">
        <v>6180</v>
      </c>
      <c r="W5167" t="s">
        <v>774</v>
      </c>
      <c r="X5167" t="s">
        <v>106</v>
      </c>
      <c r="Y5167" t="str">
        <f>"37-3011"</f>
        <v>37-3011</v>
      </c>
      <c r="Z5167" t="s">
        <v>94</v>
      </c>
      <c r="AA5167">
        <v>561730</v>
      </c>
      <c r="AB5167">
        <v>10</v>
      </c>
      <c r="AC5167">
        <v>10</v>
      </c>
      <c r="AD5167" t="s">
        <v>79</v>
      </c>
      <c r="AE5167" t="s">
        <v>95</v>
      </c>
      <c r="AF5167">
        <v>40</v>
      </c>
      <c r="AG5167" s="4">
        <v>0.25</v>
      </c>
      <c r="AH5167" s="4">
        <v>0.58333333333333337</v>
      </c>
      <c r="AI5167" s="5">
        <v>15.17</v>
      </c>
      <c r="AJ5167">
        <v>22.76</v>
      </c>
      <c r="AL5167" t="s">
        <v>81</v>
      </c>
      <c r="AM5167" t="s">
        <v>82</v>
      </c>
      <c r="AO5167" t="s">
        <v>83</v>
      </c>
      <c r="AR5167" t="s">
        <v>82</v>
      </c>
      <c r="AT5167" t="s">
        <v>82</v>
      </c>
      <c r="AW5167" t="s">
        <v>82</v>
      </c>
      <c r="AY5167" t="s">
        <v>7644</v>
      </c>
      <c r="AZ5167" t="s">
        <v>3364</v>
      </c>
      <c r="BA5167" t="s">
        <v>774</v>
      </c>
      <c r="BB5167">
        <v>80229</v>
      </c>
      <c r="BC5167" t="s">
        <v>79</v>
      </c>
      <c r="BH5167" t="s">
        <v>7643</v>
      </c>
      <c r="BJ5167">
        <v>841513586</v>
      </c>
    </row>
    <row r="5168" spans="1:62" x14ac:dyDescent="0.25">
      <c r="A5168" t="s">
        <v>8501</v>
      </c>
      <c r="B5168" s="2">
        <v>43523</v>
      </c>
      <c r="C5168" t="s">
        <v>63</v>
      </c>
      <c r="D5168" s="3">
        <v>43472.393896932874</v>
      </c>
      <c r="E5168" t="s">
        <v>64</v>
      </c>
      <c r="F5168" s="2">
        <v>43556</v>
      </c>
      <c r="G5168" s="2">
        <v>43769</v>
      </c>
      <c r="H5168" t="s">
        <v>8502</v>
      </c>
      <c r="J5168" t="s">
        <v>8503</v>
      </c>
      <c r="L5168" t="s">
        <v>8504</v>
      </c>
      <c r="M5168" t="s">
        <v>232</v>
      </c>
      <c r="N5168">
        <v>11732</v>
      </c>
      <c r="O5168" t="s">
        <v>70</v>
      </c>
      <c r="Q5168" t="s">
        <v>8505</v>
      </c>
      <c r="S5168" t="s">
        <v>72</v>
      </c>
      <c r="T5168" t="s">
        <v>5899</v>
      </c>
      <c r="U5168" t="s">
        <v>5900</v>
      </c>
      <c r="V5168" t="s">
        <v>5901</v>
      </c>
      <c r="W5168" t="s">
        <v>86</v>
      </c>
      <c r="X5168" t="s">
        <v>5902</v>
      </c>
      <c r="Y5168" t="str">
        <f>"35-3031"</f>
        <v>35-3031</v>
      </c>
      <c r="Z5168" t="s">
        <v>410</v>
      </c>
      <c r="AA5168">
        <v>722211</v>
      </c>
      <c r="AB5168">
        <v>5</v>
      </c>
      <c r="AC5168">
        <v>5</v>
      </c>
      <c r="AD5168" t="s">
        <v>79</v>
      </c>
      <c r="AE5168" t="s">
        <v>95</v>
      </c>
      <c r="AF5168">
        <v>35</v>
      </c>
      <c r="AG5168" s="4">
        <v>0.29166666666666669</v>
      </c>
      <c r="AH5168" s="4">
        <v>0.625</v>
      </c>
      <c r="AI5168" s="5">
        <v>14.19</v>
      </c>
      <c r="AJ5168">
        <v>21.29</v>
      </c>
      <c r="AK5168">
        <v>24</v>
      </c>
      <c r="AL5168" t="s">
        <v>81</v>
      </c>
      <c r="AM5168" t="s">
        <v>82</v>
      </c>
      <c r="AO5168" t="s">
        <v>83</v>
      </c>
      <c r="AR5168" t="s">
        <v>82</v>
      </c>
      <c r="AT5168" t="s">
        <v>82</v>
      </c>
      <c r="AW5168" t="s">
        <v>82</v>
      </c>
      <c r="AY5168" t="s">
        <v>8504</v>
      </c>
      <c r="AZ5168" t="s">
        <v>6554</v>
      </c>
      <c r="BA5168" t="s">
        <v>232</v>
      </c>
      <c r="BB5168">
        <v>11732</v>
      </c>
      <c r="BC5168" t="s">
        <v>87</v>
      </c>
      <c r="BH5168" t="s">
        <v>8503</v>
      </c>
      <c r="BJ5168">
        <v>111969547</v>
      </c>
    </row>
    <row r="5169" spans="1:62" x14ac:dyDescent="0.25">
      <c r="A5169" t="s">
        <v>8543</v>
      </c>
      <c r="B5169" s="2">
        <v>43523</v>
      </c>
      <c r="C5169" t="s">
        <v>63</v>
      </c>
      <c r="D5169" s="3">
        <v>43472.397046296297</v>
      </c>
      <c r="E5169" t="s">
        <v>64</v>
      </c>
      <c r="F5169" s="2">
        <v>43556</v>
      </c>
      <c r="G5169" s="2">
        <v>43769</v>
      </c>
      <c r="H5169" t="s">
        <v>8502</v>
      </c>
      <c r="J5169" t="s">
        <v>8503</v>
      </c>
      <c r="L5169" t="s">
        <v>8504</v>
      </c>
      <c r="M5169" t="s">
        <v>232</v>
      </c>
      <c r="N5169">
        <v>11732</v>
      </c>
      <c r="O5169" t="s">
        <v>70</v>
      </c>
      <c r="Q5169" t="s">
        <v>8505</v>
      </c>
      <c r="S5169" t="s">
        <v>72</v>
      </c>
      <c r="T5169" t="s">
        <v>5899</v>
      </c>
      <c r="U5169" t="s">
        <v>5900</v>
      </c>
      <c r="V5169" t="s">
        <v>5901</v>
      </c>
      <c r="W5169" t="s">
        <v>86</v>
      </c>
      <c r="X5169" t="s">
        <v>8544</v>
      </c>
      <c r="Y5169" t="str">
        <f>"35-9011"</f>
        <v>35-9011</v>
      </c>
      <c r="Z5169" t="s">
        <v>1925</v>
      </c>
      <c r="AA5169">
        <v>722211</v>
      </c>
      <c r="AB5169">
        <v>6</v>
      </c>
      <c r="AC5169">
        <v>6</v>
      </c>
      <c r="AD5169" t="s">
        <v>79</v>
      </c>
      <c r="AE5169" t="s">
        <v>95</v>
      </c>
      <c r="AF5169">
        <v>35</v>
      </c>
      <c r="AG5169" s="4">
        <v>0.29166666666666669</v>
      </c>
      <c r="AH5169" s="4">
        <v>0.625</v>
      </c>
      <c r="AI5169" s="5">
        <v>13.34</v>
      </c>
      <c r="AJ5169">
        <v>20.010000000000002</v>
      </c>
      <c r="AK5169">
        <v>24</v>
      </c>
      <c r="AL5169" t="s">
        <v>81</v>
      </c>
      <c r="AM5169" t="s">
        <v>82</v>
      </c>
      <c r="AO5169" t="s">
        <v>83</v>
      </c>
      <c r="AR5169" t="s">
        <v>82</v>
      </c>
      <c r="AT5169" t="s">
        <v>82</v>
      </c>
      <c r="AW5169" t="s">
        <v>82</v>
      </c>
      <c r="AY5169" t="s">
        <v>8504</v>
      </c>
      <c r="AZ5169" t="s">
        <v>6554</v>
      </c>
      <c r="BA5169" t="s">
        <v>232</v>
      </c>
      <c r="BB5169">
        <v>11732</v>
      </c>
      <c r="BC5169" t="s">
        <v>87</v>
      </c>
      <c r="BH5169" t="s">
        <v>8503</v>
      </c>
      <c r="BJ5169">
        <v>111969547</v>
      </c>
    </row>
    <row r="5170" spans="1:62" x14ac:dyDescent="0.25">
      <c r="A5170" t="s">
        <v>8718</v>
      </c>
      <c r="B5170" s="2">
        <v>43523</v>
      </c>
      <c r="C5170" t="s">
        <v>63</v>
      </c>
      <c r="D5170" s="3">
        <v>43472.395815960648</v>
      </c>
      <c r="E5170" t="s">
        <v>1763</v>
      </c>
      <c r="F5170" s="2">
        <v>43556</v>
      </c>
      <c r="G5170" s="2">
        <v>43814</v>
      </c>
      <c r="H5170" t="s">
        <v>8719</v>
      </c>
      <c r="J5170" t="s">
        <v>8720</v>
      </c>
      <c r="L5170" t="s">
        <v>8721</v>
      </c>
      <c r="M5170" t="s">
        <v>232</v>
      </c>
      <c r="N5170">
        <v>11963</v>
      </c>
      <c r="O5170" t="s">
        <v>70</v>
      </c>
      <c r="Q5170" t="s">
        <v>8722</v>
      </c>
      <c r="S5170" t="s">
        <v>72</v>
      </c>
      <c r="T5170" t="s">
        <v>5899</v>
      </c>
      <c r="U5170" t="s">
        <v>5900</v>
      </c>
      <c r="V5170" t="s">
        <v>5901</v>
      </c>
      <c r="W5170" t="s">
        <v>86</v>
      </c>
      <c r="X5170" t="s">
        <v>452</v>
      </c>
      <c r="Y5170" t="str">
        <f>"37-3011"</f>
        <v>37-3011</v>
      </c>
      <c r="Z5170" t="s">
        <v>94</v>
      </c>
      <c r="AA5170">
        <v>561730</v>
      </c>
      <c r="AB5170">
        <v>3</v>
      </c>
      <c r="AC5170">
        <v>3</v>
      </c>
      <c r="AD5170" t="s">
        <v>79</v>
      </c>
      <c r="AE5170" t="s">
        <v>80</v>
      </c>
      <c r="AF5170">
        <v>40</v>
      </c>
      <c r="AG5170" s="4">
        <v>0.29166666666666669</v>
      </c>
      <c r="AH5170" s="4">
        <v>0.70833333333333337</v>
      </c>
      <c r="AI5170" s="5">
        <v>16.34</v>
      </c>
      <c r="AJ5170">
        <v>24.51</v>
      </c>
      <c r="AK5170">
        <v>25.5</v>
      </c>
      <c r="AL5170" t="s">
        <v>81</v>
      </c>
      <c r="AM5170" t="s">
        <v>82</v>
      </c>
      <c r="AO5170" t="s">
        <v>83</v>
      </c>
      <c r="AR5170" t="s">
        <v>82</v>
      </c>
      <c r="AT5170" t="s">
        <v>82</v>
      </c>
      <c r="AW5170" t="s">
        <v>82</v>
      </c>
      <c r="AY5170" t="s">
        <v>8721</v>
      </c>
      <c r="AZ5170" t="s">
        <v>6535</v>
      </c>
      <c r="BA5170" t="s">
        <v>232</v>
      </c>
      <c r="BB5170">
        <v>11963</v>
      </c>
      <c r="BC5170" t="s">
        <v>79</v>
      </c>
      <c r="BH5170" t="s">
        <v>8720</v>
      </c>
      <c r="BJ5170">
        <v>113395483</v>
      </c>
    </row>
    <row r="5171" spans="1:62" x14ac:dyDescent="0.25">
      <c r="A5171" t="s">
        <v>8831</v>
      </c>
      <c r="B5171" s="2">
        <v>43523</v>
      </c>
      <c r="C5171" t="s">
        <v>63</v>
      </c>
      <c r="D5171" s="3">
        <v>43476.346179664353</v>
      </c>
      <c r="E5171" t="s">
        <v>91</v>
      </c>
      <c r="H5171" t="s">
        <v>8832</v>
      </c>
      <c r="I5171" t="s">
        <v>67</v>
      </c>
      <c r="J5171" t="s">
        <v>8833</v>
      </c>
      <c r="K5171" t="s">
        <v>67</v>
      </c>
      <c r="L5171" t="s">
        <v>8834</v>
      </c>
      <c r="M5171" t="s">
        <v>226</v>
      </c>
      <c r="N5171">
        <v>49507</v>
      </c>
      <c r="O5171" t="s">
        <v>70</v>
      </c>
      <c r="P5171" t="s">
        <v>67</v>
      </c>
      <c r="Q5171" t="s">
        <v>8835</v>
      </c>
      <c r="S5171" t="s">
        <v>82</v>
      </c>
      <c r="U5171" t="s">
        <v>92</v>
      </c>
      <c r="X5171" t="s">
        <v>106</v>
      </c>
      <c r="Y5171" t="str">
        <f>"37-3011"</f>
        <v>37-3011</v>
      </c>
      <c r="Z5171" t="s">
        <v>94</v>
      </c>
      <c r="AA5171">
        <v>561730</v>
      </c>
      <c r="AB5171">
        <v>4</v>
      </c>
      <c r="AD5171" t="s">
        <v>79</v>
      </c>
      <c r="AE5171" t="s">
        <v>80</v>
      </c>
      <c r="AF5171">
        <v>40</v>
      </c>
      <c r="AG5171" s="4">
        <v>0.29166666666666669</v>
      </c>
      <c r="AH5171" s="4">
        <v>0.70833333333333337</v>
      </c>
      <c r="AI5171" s="6">
        <v>11</v>
      </c>
      <c r="AJ5171">
        <v>16.5</v>
      </c>
      <c r="AK5171">
        <v>16.5</v>
      </c>
      <c r="AL5171" t="s">
        <v>81</v>
      </c>
      <c r="AM5171" t="s">
        <v>82</v>
      </c>
      <c r="AO5171" t="s">
        <v>83</v>
      </c>
      <c r="AP5171" t="s">
        <v>130</v>
      </c>
      <c r="AQ5171" t="s">
        <v>130</v>
      </c>
      <c r="AR5171" t="s">
        <v>82</v>
      </c>
      <c r="AT5171" t="s">
        <v>82</v>
      </c>
      <c r="AW5171" t="s">
        <v>82</v>
      </c>
      <c r="AY5171" t="s">
        <v>8836</v>
      </c>
      <c r="AZ5171" t="s">
        <v>8837</v>
      </c>
      <c r="BA5171" t="s">
        <v>226</v>
      </c>
      <c r="BB5171">
        <v>49507</v>
      </c>
      <c r="BC5171" t="s">
        <v>79</v>
      </c>
      <c r="BH5171" t="s">
        <v>8838</v>
      </c>
      <c r="BI5171" t="s">
        <v>67</v>
      </c>
      <c r="BJ5171">
        <v>383043473</v>
      </c>
    </row>
    <row r="5172" spans="1:62" x14ac:dyDescent="0.25">
      <c r="A5172" t="s">
        <v>9068</v>
      </c>
      <c r="B5172" s="2">
        <v>43523</v>
      </c>
      <c r="C5172" t="s">
        <v>63</v>
      </c>
      <c r="D5172" s="3">
        <v>43472.386628819448</v>
      </c>
      <c r="E5172" t="s">
        <v>117</v>
      </c>
      <c r="H5172" t="s">
        <v>9034</v>
      </c>
      <c r="J5172" t="s">
        <v>6865</v>
      </c>
      <c r="L5172" t="s">
        <v>6866</v>
      </c>
      <c r="M5172" t="s">
        <v>147</v>
      </c>
      <c r="N5172">
        <v>19462</v>
      </c>
      <c r="O5172" t="s">
        <v>70</v>
      </c>
      <c r="Q5172" t="s">
        <v>9035</v>
      </c>
      <c r="S5172" t="s">
        <v>72</v>
      </c>
      <c r="T5172" t="s">
        <v>9069</v>
      </c>
      <c r="U5172" t="s">
        <v>5854</v>
      </c>
      <c r="V5172" t="s">
        <v>6868</v>
      </c>
      <c r="W5172" t="s">
        <v>232</v>
      </c>
      <c r="X5172" t="s">
        <v>106</v>
      </c>
      <c r="Y5172" t="str">
        <f>"37-3011"</f>
        <v>37-3011</v>
      </c>
      <c r="Z5172" t="s">
        <v>94</v>
      </c>
      <c r="AA5172">
        <v>561730</v>
      </c>
      <c r="AB5172">
        <v>5</v>
      </c>
      <c r="AD5172" t="s">
        <v>79</v>
      </c>
      <c r="AE5172" t="s">
        <v>80</v>
      </c>
      <c r="AF5172">
        <v>40</v>
      </c>
      <c r="AG5172" s="4">
        <v>0.29166666666666669</v>
      </c>
      <c r="AH5172" s="4">
        <v>0.72916666666666663</v>
      </c>
      <c r="AI5172" s="5">
        <v>14.24</v>
      </c>
      <c r="AJ5172">
        <v>21.36</v>
      </c>
      <c r="AL5172" t="s">
        <v>81</v>
      </c>
      <c r="AM5172" t="s">
        <v>82</v>
      </c>
      <c r="AO5172" t="s">
        <v>83</v>
      </c>
      <c r="AR5172" t="s">
        <v>82</v>
      </c>
      <c r="AT5172" t="s">
        <v>82</v>
      </c>
      <c r="AW5172" t="s">
        <v>82</v>
      </c>
      <c r="AY5172" t="s">
        <v>1753</v>
      </c>
      <c r="AZ5172" t="s">
        <v>5461</v>
      </c>
      <c r="BA5172" t="s">
        <v>761</v>
      </c>
      <c r="BB5172">
        <v>30339</v>
      </c>
      <c r="BC5172" t="s">
        <v>79</v>
      </c>
      <c r="BH5172" t="s">
        <v>9037</v>
      </c>
      <c r="BJ5172">
        <v>581993662</v>
      </c>
    </row>
    <row r="5173" spans="1:62" x14ac:dyDescent="0.25">
      <c r="A5173" t="s">
        <v>9809</v>
      </c>
      <c r="B5173" s="2">
        <v>43523</v>
      </c>
      <c r="C5173" t="s">
        <v>63</v>
      </c>
      <c r="D5173" s="3">
        <v>43472.394502268522</v>
      </c>
      <c r="E5173" t="s">
        <v>64</v>
      </c>
      <c r="F5173" s="2">
        <v>43556</v>
      </c>
      <c r="G5173" s="2">
        <v>43799</v>
      </c>
      <c r="H5173" t="s">
        <v>9810</v>
      </c>
      <c r="I5173" t="s">
        <v>9811</v>
      </c>
      <c r="J5173" t="s">
        <v>9812</v>
      </c>
      <c r="L5173" t="s">
        <v>9813</v>
      </c>
      <c r="M5173" t="s">
        <v>232</v>
      </c>
      <c r="N5173">
        <v>11954</v>
      </c>
      <c r="O5173" t="s">
        <v>70</v>
      </c>
      <c r="Q5173" t="s">
        <v>9814</v>
      </c>
      <c r="S5173" t="s">
        <v>72</v>
      </c>
      <c r="T5173" t="s">
        <v>5899</v>
      </c>
      <c r="U5173" t="s">
        <v>5900</v>
      </c>
      <c r="V5173" t="s">
        <v>5901</v>
      </c>
      <c r="W5173" t="s">
        <v>86</v>
      </c>
      <c r="X5173" t="s">
        <v>7885</v>
      </c>
      <c r="Y5173" t="str">
        <f>"37-2012"</f>
        <v>37-2012</v>
      </c>
      <c r="Z5173" t="s">
        <v>373</v>
      </c>
      <c r="AA5173">
        <v>721110</v>
      </c>
      <c r="AB5173">
        <v>11</v>
      </c>
      <c r="AC5173">
        <v>11</v>
      </c>
      <c r="AD5173" t="s">
        <v>79</v>
      </c>
      <c r="AE5173" t="s">
        <v>95</v>
      </c>
      <c r="AF5173">
        <v>40</v>
      </c>
      <c r="AG5173" s="4">
        <v>0.375</v>
      </c>
      <c r="AH5173" s="4">
        <v>0.70833333333333337</v>
      </c>
      <c r="AI5173" s="5">
        <v>13.42</v>
      </c>
      <c r="AJ5173">
        <v>20.13</v>
      </c>
      <c r="AL5173" t="s">
        <v>81</v>
      </c>
      <c r="AM5173" t="s">
        <v>82</v>
      </c>
      <c r="AO5173" t="s">
        <v>83</v>
      </c>
      <c r="AR5173" t="s">
        <v>82</v>
      </c>
      <c r="AT5173" t="s">
        <v>82</v>
      </c>
      <c r="AW5173" t="s">
        <v>82</v>
      </c>
      <c r="AY5173" t="s">
        <v>9813</v>
      </c>
      <c r="AZ5173" t="s">
        <v>6542</v>
      </c>
      <c r="BA5173" t="s">
        <v>232</v>
      </c>
      <c r="BB5173">
        <v>11954</v>
      </c>
      <c r="BC5173" t="s">
        <v>87</v>
      </c>
      <c r="BH5173" t="s">
        <v>9812</v>
      </c>
      <c r="BJ5173">
        <v>112839168</v>
      </c>
    </row>
    <row r="5174" spans="1:62" x14ac:dyDescent="0.25">
      <c r="A5174" t="s">
        <v>10285</v>
      </c>
      <c r="B5174" s="2">
        <v>43523</v>
      </c>
      <c r="C5174" t="s">
        <v>63</v>
      </c>
      <c r="D5174" s="3">
        <v>43472.395083958334</v>
      </c>
      <c r="E5174" t="s">
        <v>64</v>
      </c>
      <c r="F5174" s="2">
        <v>43556</v>
      </c>
      <c r="G5174" s="2">
        <v>43799</v>
      </c>
      <c r="H5174" t="s">
        <v>10286</v>
      </c>
      <c r="J5174" t="s">
        <v>10287</v>
      </c>
      <c r="K5174" t="s">
        <v>10288</v>
      </c>
      <c r="L5174" t="s">
        <v>6540</v>
      </c>
      <c r="M5174" t="s">
        <v>232</v>
      </c>
      <c r="N5174">
        <v>11968</v>
      </c>
      <c r="O5174" t="s">
        <v>70</v>
      </c>
      <c r="Q5174" t="s">
        <v>10289</v>
      </c>
      <c r="S5174" t="s">
        <v>72</v>
      </c>
      <c r="T5174" t="s">
        <v>5899</v>
      </c>
      <c r="U5174" t="s">
        <v>5900</v>
      </c>
      <c r="V5174" t="s">
        <v>5901</v>
      </c>
      <c r="W5174" t="s">
        <v>86</v>
      </c>
      <c r="X5174" t="s">
        <v>212</v>
      </c>
      <c r="Y5174" t="str">
        <f>"37-3011"</f>
        <v>37-3011</v>
      </c>
      <c r="Z5174" t="s">
        <v>94</v>
      </c>
      <c r="AA5174">
        <v>561730</v>
      </c>
      <c r="AB5174">
        <v>5</v>
      </c>
      <c r="AC5174">
        <v>5</v>
      </c>
      <c r="AD5174" t="s">
        <v>79</v>
      </c>
      <c r="AE5174" t="s">
        <v>80</v>
      </c>
      <c r="AF5174">
        <v>40</v>
      </c>
      <c r="AG5174" s="4">
        <v>0.375</v>
      </c>
      <c r="AH5174" s="4">
        <v>0.70833333333333337</v>
      </c>
      <c r="AI5174" s="5">
        <v>16.34</v>
      </c>
      <c r="AL5174" t="s">
        <v>81</v>
      </c>
      <c r="AM5174" t="s">
        <v>82</v>
      </c>
      <c r="AO5174" t="s">
        <v>83</v>
      </c>
      <c r="AR5174" t="s">
        <v>82</v>
      </c>
      <c r="AT5174" t="s">
        <v>82</v>
      </c>
      <c r="AW5174" t="s">
        <v>82</v>
      </c>
      <c r="AY5174" t="s">
        <v>6540</v>
      </c>
      <c r="AZ5174" t="s">
        <v>6542</v>
      </c>
      <c r="BA5174" t="s">
        <v>232</v>
      </c>
      <c r="BB5174">
        <v>11968</v>
      </c>
      <c r="BC5174" t="s">
        <v>79</v>
      </c>
      <c r="BH5174" t="s">
        <v>10287</v>
      </c>
      <c r="BJ5174">
        <v>10774771</v>
      </c>
    </row>
    <row r="5175" spans="1:62" x14ac:dyDescent="0.25">
      <c r="A5175" t="s">
        <v>10291</v>
      </c>
      <c r="B5175" s="2">
        <v>43523</v>
      </c>
      <c r="C5175" t="s">
        <v>63</v>
      </c>
      <c r="D5175" s="3">
        <v>43472.387225358798</v>
      </c>
      <c r="E5175" t="s">
        <v>64</v>
      </c>
      <c r="F5175" s="2">
        <v>43556</v>
      </c>
      <c r="G5175" s="2">
        <v>43800</v>
      </c>
      <c r="H5175" t="s">
        <v>10292</v>
      </c>
      <c r="J5175" t="s">
        <v>10293</v>
      </c>
      <c r="L5175" t="s">
        <v>10294</v>
      </c>
      <c r="M5175" t="s">
        <v>844</v>
      </c>
      <c r="N5175">
        <v>60060</v>
      </c>
      <c r="O5175" t="s">
        <v>70</v>
      </c>
      <c r="Q5175" t="s">
        <v>10295</v>
      </c>
      <c r="S5175" t="s">
        <v>72</v>
      </c>
      <c r="T5175" t="s">
        <v>7389</v>
      </c>
      <c r="U5175" t="s">
        <v>7390</v>
      </c>
      <c r="V5175" t="s">
        <v>7391</v>
      </c>
      <c r="W5175" t="s">
        <v>844</v>
      </c>
      <c r="X5175" t="s">
        <v>2708</v>
      </c>
      <c r="Y5175" t="str">
        <f>"37-3011"</f>
        <v>37-3011</v>
      </c>
      <c r="Z5175" t="s">
        <v>94</v>
      </c>
      <c r="AA5175">
        <v>561730</v>
      </c>
      <c r="AB5175">
        <v>3</v>
      </c>
      <c r="AC5175">
        <v>3</v>
      </c>
      <c r="AD5175" t="s">
        <v>79</v>
      </c>
      <c r="AE5175" t="s">
        <v>80</v>
      </c>
      <c r="AF5175">
        <v>40</v>
      </c>
      <c r="AG5175" s="4">
        <v>0.375</v>
      </c>
      <c r="AH5175" s="4">
        <v>0.70833333333333337</v>
      </c>
      <c r="AI5175" s="5">
        <v>15.59</v>
      </c>
      <c r="AL5175" t="s">
        <v>81</v>
      </c>
      <c r="AM5175" t="s">
        <v>82</v>
      </c>
      <c r="AO5175" t="s">
        <v>83</v>
      </c>
      <c r="AP5175" t="s">
        <v>67</v>
      </c>
      <c r="AQ5175" t="s">
        <v>67</v>
      </c>
      <c r="AR5175" t="s">
        <v>82</v>
      </c>
      <c r="AT5175" t="s">
        <v>82</v>
      </c>
      <c r="AW5175" t="s">
        <v>72</v>
      </c>
      <c r="AX5175">
        <v>1</v>
      </c>
      <c r="AY5175" t="s">
        <v>10294</v>
      </c>
      <c r="AZ5175" t="s">
        <v>930</v>
      </c>
      <c r="BA5175" t="s">
        <v>844</v>
      </c>
      <c r="BB5175">
        <v>60060</v>
      </c>
      <c r="BC5175" t="s">
        <v>79</v>
      </c>
      <c r="BH5175" t="s">
        <v>10293</v>
      </c>
      <c r="BJ5175">
        <v>452601394</v>
      </c>
    </row>
    <row r="5176" spans="1:62" x14ac:dyDescent="0.25">
      <c r="A5176" t="s">
        <v>10793</v>
      </c>
      <c r="B5176" s="2">
        <v>43523</v>
      </c>
      <c r="C5176" t="s">
        <v>63</v>
      </c>
      <c r="D5176" s="3">
        <v>43472.396762488424</v>
      </c>
      <c r="E5176" t="s">
        <v>64</v>
      </c>
      <c r="F5176" s="2">
        <v>43556</v>
      </c>
      <c r="G5176" s="2">
        <v>43814</v>
      </c>
      <c r="H5176" t="s">
        <v>10794</v>
      </c>
      <c r="J5176" t="s">
        <v>10795</v>
      </c>
      <c r="K5176" t="s">
        <v>10796</v>
      </c>
      <c r="L5176" t="s">
        <v>10797</v>
      </c>
      <c r="M5176" t="s">
        <v>232</v>
      </c>
      <c r="N5176">
        <v>11932</v>
      </c>
      <c r="O5176" t="s">
        <v>70</v>
      </c>
      <c r="Q5176" t="s">
        <v>10798</v>
      </c>
      <c r="S5176" t="s">
        <v>72</v>
      </c>
      <c r="T5176" t="s">
        <v>5899</v>
      </c>
      <c r="U5176" t="s">
        <v>5900</v>
      </c>
      <c r="V5176" t="s">
        <v>5901</v>
      </c>
      <c r="W5176" t="s">
        <v>86</v>
      </c>
      <c r="X5176" t="s">
        <v>10799</v>
      </c>
      <c r="Y5176" t="str">
        <f>"39-2021"</f>
        <v>39-2021</v>
      </c>
      <c r="Z5176" t="s">
        <v>78</v>
      </c>
      <c r="AA5176">
        <v>711219</v>
      </c>
      <c r="AB5176">
        <v>9</v>
      </c>
      <c r="AC5176">
        <v>9</v>
      </c>
      <c r="AD5176" t="s">
        <v>79</v>
      </c>
      <c r="AE5176" t="s">
        <v>95</v>
      </c>
      <c r="AF5176">
        <v>40</v>
      </c>
      <c r="AG5176" s="4">
        <v>0.29166666666666669</v>
      </c>
      <c r="AH5176" s="4">
        <v>0.625</v>
      </c>
      <c r="AI5176" s="5">
        <v>13.05</v>
      </c>
      <c r="AJ5176">
        <v>19.579999999999998</v>
      </c>
      <c r="AL5176" t="s">
        <v>81</v>
      </c>
      <c r="AM5176" t="s">
        <v>82</v>
      </c>
      <c r="AO5176" t="s">
        <v>83</v>
      </c>
      <c r="AR5176" t="s">
        <v>82</v>
      </c>
      <c r="AT5176" t="s">
        <v>82</v>
      </c>
      <c r="AW5176" t="s">
        <v>82</v>
      </c>
      <c r="AY5176" t="s">
        <v>10797</v>
      </c>
      <c r="AZ5176" t="s">
        <v>6542</v>
      </c>
      <c r="BA5176" t="s">
        <v>232</v>
      </c>
      <c r="BB5176">
        <v>11932</v>
      </c>
      <c r="BC5176" t="s">
        <v>87</v>
      </c>
      <c r="BH5176" t="s">
        <v>10795</v>
      </c>
      <c r="BJ5176">
        <v>320142872</v>
      </c>
    </row>
    <row r="5177" spans="1:62" x14ac:dyDescent="0.25">
      <c r="A5177" t="s">
        <v>10841</v>
      </c>
      <c r="B5177" s="2">
        <v>43523</v>
      </c>
      <c r="C5177" t="s">
        <v>63</v>
      </c>
      <c r="D5177" s="3">
        <v>43472.394786041667</v>
      </c>
      <c r="E5177" t="s">
        <v>64</v>
      </c>
      <c r="F5177" s="2">
        <v>43556</v>
      </c>
      <c r="G5177" s="2">
        <v>43830</v>
      </c>
      <c r="H5177" t="s">
        <v>10842</v>
      </c>
      <c r="J5177" t="s">
        <v>10843</v>
      </c>
      <c r="K5177" t="s">
        <v>10844</v>
      </c>
      <c r="L5177" t="s">
        <v>10845</v>
      </c>
      <c r="M5177" t="s">
        <v>232</v>
      </c>
      <c r="N5177">
        <v>11946</v>
      </c>
      <c r="O5177" t="s">
        <v>70</v>
      </c>
      <c r="Q5177" t="s">
        <v>10846</v>
      </c>
      <c r="S5177" t="s">
        <v>72</v>
      </c>
      <c r="T5177" t="s">
        <v>5899</v>
      </c>
      <c r="U5177" t="s">
        <v>5900</v>
      </c>
      <c r="V5177" t="s">
        <v>5901</v>
      </c>
      <c r="W5177" t="s">
        <v>86</v>
      </c>
      <c r="X5177" t="s">
        <v>452</v>
      </c>
      <c r="Y5177" t="str">
        <f>"37-3011"</f>
        <v>37-3011</v>
      </c>
      <c r="Z5177" t="s">
        <v>94</v>
      </c>
      <c r="AA5177">
        <v>561730</v>
      </c>
      <c r="AB5177">
        <v>5</v>
      </c>
      <c r="AC5177">
        <v>5</v>
      </c>
      <c r="AD5177" t="s">
        <v>79</v>
      </c>
      <c r="AE5177" t="s">
        <v>80</v>
      </c>
      <c r="AF5177">
        <v>40</v>
      </c>
      <c r="AG5177" s="4">
        <v>0.35416666666666669</v>
      </c>
      <c r="AH5177" s="4">
        <v>0.6875</v>
      </c>
      <c r="AI5177" s="5">
        <v>16.34</v>
      </c>
      <c r="AL5177" t="s">
        <v>81</v>
      </c>
      <c r="AM5177" t="s">
        <v>82</v>
      </c>
      <c r="AO5177" t="s">
        <v>83</v>
      </c>
      <c r="AR5177" t="s">
        <v>82</v>
      </c>
      <c r="AT5177" t="s">
        <v>82</v>
      </c>
      <c r="AW5177" t="s">
        <v>82</v>
      </c>
      <c r="AY5177" t="s">
        <v>10845</v>
      </c>
      <c r="AZ5177" t="s">
        <v>6542</v>
      </c>
      <c r="BA5177" t="s">
        <v>232</v>
      </c>
      <c r="BB5177">
        <v>11946</v>
      </c>
      <c r="BC5177" t="s">
        <v>79</v>
      </c>
      <c r="BH5177" t="s">
        <v>10843</v>
      </c>
      <c r="BJ5177">
        <v>113402842</v>
      </c>
    </row>
    <row r="5178" spans="1:62" x14ac:dyDescent="0.25">
      <c r="A5178" t="s">
        <v>11590</v>
      </c>
      <c r="B5178" s="2">
        <v>43523</v>
      </c>
      <c r="C5178" t="s">
        <v>63</v>
      </c>
      <c r="D5178" s="3">
        <v>43410.614675358796</v>
      </c>
      <c r="E5178" t="s">
        <v>64</v>
      </c>
      <c r="F5178" s="2">
        <v>43485</v>
      </c>
      <c r="G5178" s="2">
        <v>43758</v>
      </c>
      <c r="H5178" t="s">
        <v>11591</v>
      </c>
      <c r="J5178" t="s">
        <v>11592</v>
      </c>
      <c r="L5178" t="s">
        <v>7161</v>
      </c>
      <c r="M5178" t="s">
        <v>649</v>
      </c>
      <c r="N5178">
        <v>85206</v>
      </c>
      <c r="O5178" t="s">
        <v>70</v>
      </c>
      <c r="Q5178" t="s">
        <v>11593</v>
      </c>
      <c r="S5178" t="s">
        <v>82</v>
      </c>
      <c r="U5178" t="s">
        <v>92</v>
      </c>
      <c r="X5178" t="s">
        <v>11594</v>
      </c>
      <c r="Y5178" t="str">
        <f>"47-3015"</f>
        <v>47-3015</v>
      </c>
      <c r="Z5178" t="s">
        <v>3727</v>
      </c>
      <c r="AA5178">
        <v>238990</v>
      </c>
      <c r="AB5178">
        <v>25</v>
      </c>
      <c r="AC5178">
        <v>25</v>
      </c>
      <c r="AD5178" t="s">
        <v>79</v>
      </c>
      <c r="AE5178" t="s">
        <v>95</v>
      </c>
      <c r="AF5178">
        <v>40</v>
      </c>
      <c r="AG5178" s="4">
        <v>0.29166666666666669</v>
      </c>
      <c r="AH5178" s="4">
        <v>0.625</v>
      </c>
      <c r="AI5178" s="5">
        <v>13.14</v>
      </c>
      <c r="AJ5178">
        <v>19.71</v>
      </c>
      <c r="AK5178">
        <v>19.71</v>
      </c>
      <c r="AL5178" t="s">
        <v>81</v>
      </c>
      <c r="AM5178" t="s">
        <v>82</v>
      </c>
      <c r="AO5178" t="s">
        <v>83</v>
      </c>
      <c r="AR5178" t="s">
        <v>82</v>
      </c>
      <c r="AT5178" t="s">
        <v>82</v>
      </c>
      <c r="AW5178" t="s">
        <v>72</v>
      </c>
      <c r="AX5178">
        <v>3</v>
      </c>
      <c r="AY5178" t="s">
        <v>1773</v>
      </c>
      <c r="AZ5178" t="s">
        <v>655</v>
      </c>
      <c r="BA5178" t="s">
        <v>649</v>
      </c>
      <c r="BB5178">
        <v>85206</v>
      </c>
      <c r="BC5178" t="s">
        <v>79</v>
      </c>
      <c r="BH5178" t="s">
        <v>11592</v>
      </c>
      <c r="BI5178" t="s">
        <v>11595</v>
      </c>
      <c r="BJ5178">
        <v>860974933</v>
      </c>
    </row>
    <row r="5179" spans="1:62" x14ac:dyDescent="0.25">
      <c r="A5179" t="s">
        <v>12271</v>
      </c>
      <c r="B5179" s="2">
        <v>43523</v>
      </c>
      <c r="C5179" t="s">
        <v>63</v>
      </c>
      <c r="D5179" s="3">
        <v>43472.387546030091</v>
      </c>
      <c r="E5179" t="s">
        <v>64</v>
      </c>
      <c r="F5179" s="2">
        <v>43556</v>
      </c>
      <c r="G5179" s="2">
        <v>43799</v>
      </c>
      <c r="H5179" t="s">
        <v>12272</v>
      </c>
      <c r="I5179" t="s">
        <v>12273</v>
      </c>
      <c r="J5179" t="s">
        <v>12274</v>
      </c>
      <c r="L5179" t="s">
        <v>12275</v>
      </c>
      <c r="M5179" t="s">
        <v>783</v>
      </c>
      <c r="N5179">
        <v>44060</v>
      </c>
      <c r="O5179" t="s">
        <v>70</v>
      </c>
      <c r="Q5179" t="s">
        <v>12276</v>
      </c>
      <c r="S5179" t="s">
        <v>72</v>
      </c>
      <c r="T5179" t="s">
        <v>3410</v>
      </c>
      <c r="U5179" t="s">
        <v>3411</v>
      </c>
      <c r="V5179" t="s">
        <v>3412</v>
      </c>
      <c r="W5179" t="s">
        <v>783</v>
      </c>
      <c r="X5179" t="s">
        <v>106</v>
      </c>
      <c r="Y5179" t="str">
        <f>"37-3011"</f>
        <v>37-3011</v>
      </c>
      <c r="Z5179" t="s">
        <v>94</v>
      </c>
      <c r="AA5179">
        <v>561730</v>
      </c>
      <c r="AB5179">
        <v>4</v>
      </c>
      <c r="AC5179">
        <v>4</v>
      </c>
      <c r="AD5179" t="s">
        <v>79</v>
      </c>
      <c r="AE5179" t="s">
        <v>80</v>
      </c>
      <c r="AF5179">
        <v>40</v>
      </c>
      <c r="AG5179" s="4">
        <v>0.33333333333333331</v>
      </c>
      <c r="AH5179" s="4">
        <v>0.70833333333333337</v>
      </c>
      <c r="AI5179" s="5">
        <v>13.7</v>
      </c>
      <c r="AJ5179">
        <v>20.55</v>
      </c>
      <c r="AL5179" t="s">
        <v>81</v>
      </c>
      <c r="AM5179" t="s">
        <v>82</v>
      </c>
      <c r="AO5179" t="s">
        <v>83</v>
      </c>
      <c r="AR5179" t="s">
        <v>82</v>
      </c>
      <c r="AT5179" t="s">
        <v>82</v>
      </c>
      <c r="AW5179" t="s">
        <v>82</v>
      </c>
      <c r="AY5179" t="s">
        <v>12277</v>
      </c>
      <c r="AZ5179" t="s">
        <v>1278</v>
      </c>
      <c r="BA5179" t="s">
        <v>783</v>
      </c>
      <c r="BB5179">
        <v>44077</v>
      </c>
      <c r="BC5179" t="s">
        <v>79</v>
      </c>
      <c r="BH5179" t="s">
        <v>12278</v>
      </c>
      <c r="BJ5179">
        <v>412083399</v>
      </c>
    </row>
    <row r="5180" spans="1:62" x14ac:dyDescent="0.25">
      <c r="A5180" t="s">
        <v>12316</v>
      </c>
      <c r="B5180" s="2">
        <v>43523</v>
      </c>
      <c r="C5180" t="s">
        <v>63</v>
      </c>
      <c r="D5180" s="3">
        <v>43472.386812638892</v>
      </c>
      <c r="E5180" t="s">
        <v>64</v>
      </c>
      <c r="F5180" s="2">
        <v>43556</v>
      </c>
      <c r="G5180" s="2">
        <v>43799</v>
      </c>
      <c r="H5180" t="s">
        <v>12317</v>
      </c>
      <c r="I5180" t="s">
        <v>130</v>
      </c>
      <c r="J5180" t="s">
        <v>12318</v>
      </c>
      <c r="L5180" t="s">
        <v>12319</v>
      </c>
      <c r="M5180" t="s">
        <v>844</v>
      </c>
      <c r="N5180">
        <v>60035</v>
      </c>
      <c r="O5180" t="s">
        <v>70</v>
      </c>
      <c r="Q5180" t="s">
        <v>12320</v>
      </c>
      <c r="S5180" t="s">
        <v>72</v>
      </c>
      <c r="T5180" t="s">
        <v>3410</v>
      </c>
      <c r="U5180" t="s">
        <v>3411</v>
      </c>
      <c r="V5180" t="s">
        <v>3412</v>
      </c>
      <c r="W5180" t="s">
        <v>783</v>
      </c>
      <c r="X5180" t="s">
        <v>106</v>
      </c>
      <c r="Y5180" t="str">
        <f>"37-3011"</f>
        <v>37-3011</v>
      </c>
      <c r="Z5180" t="s">
        <v>94</v>
      </c>
      <c r="AA5180">
        <v>561730</v>
      </c>
      <c r="AB5180">
        <v>5</v>
      </c>
      <c r="AC5180">
        <v>5</v>
      </c>
      <c r="AD5180" t="s">
        <v>79</v>
      </c>
      <c r="AE5180" t="s">
        <v>80</v>
      </c>
      <c r="AF5180">
        <v>40</v>
      </c>
      <c r="AG5180" s="4">
        <v>0.33333333333333331</v>
      </c>
      <c r="AH5180" s="4">
        <v>0.70833333333333337</v>
      </c>
      <c r="AI5180" s="5">
        <v>15.59</v>
      </c>
      <c r="AJ5180">
        <v>23.39</v>
      </c>
      <c r="AL5180" t="s">
        <v>81</v>
      </c>
      <c r="AM5180" t="s">
        <v>82</v>
      </c>
      <c r="AO5180" t="s">
        <v>83</v>
      </c>
      <c r="AR5180" t="s">
        <v>82</v>
      </c>
      <c r="AT5180" t="s">
        <v>82</v>
      </c>
      <c r="AW5180" t="s">
        <v>82</v>
      </c>
      <c r="AY5180" t="s">
        <v>12321</v>
      </c>
      <c r="AZ5180" t="s">
        <v>1278</v>
      </c>
      <c r="BA5180" t="s">
        <v>844</v>
      </c>
      <c r="BB5180">
        <v>60064</v>
      </c>
      <c r="BC5180" t="s">
        <v>79</v>
      </c>
      <c r="BH5180" t="s">
        <v>12322</v>
      </c>
      <c r="BJ5180">
        <v>364241813</v>
      </c>
    </row>
    <row r="5181" spans="1:62" x14ac:dyDescent="0.25">
      <c r="A5181" t="s">
        <v>12332</v>
      </c>
      <c r="B5181" s="2">
        <v>43523</v>
      </c>
      <c r="C5181" t="s">
        <v>63</v>
      </c>
      <c r="D5181" s="3">
        <v>43472.382056527778</v>
      </c>
      <c r="E5181" t="s">
        <v>64</v>
      </c>
      <c r="F5181" s="2">
        <v>43556</v>
      </c>
      <c r="G5181" s="2">
        <v>43799</v>
      </c>
      <c r="H5181" t="s">
        <v>12333</v>
      </c>
      <c r="I5181" t="s">
        <v>67</v>
      </c>
      <c r="J5181" t="s">
        <v>12334</v>
      </c>
      <c r="K5181" t="s">
        <v>12335</v>
      </c>
      <c r="L5181" t="s">
        <v>936</v>
      </c>
      <c r="M5181" t="s">
        <v>774</v>
      </c>
      <c r="N5181">
        <v>81632</v>
      </c>
      <c r="O5181" t="s">
        <v>70</v>
      </c>
      <c r="P5181" t="s">
        <v>67</v>
      </c>
      <c r="Q5181" t="s">
        <v>12336</v>
      </c>
      <c r="S5181" t="s">
        <v>72</v>
      </c>
      <c r="T5181" t="s">
        <v>938</v>
      </c>
      <c r="U5181" t="s">
        <v>1057</v>
      </c>
      <c r="V5181" t="s">
        <v>998</v>
      </c>
      <c r="W5181" t="s">
        <v>774</v>
      </c>
      <c r="X5181" t="s">
        <v>1197</v>
      </c>
      <c r="Y5181" t="str">
        <f>"47-2061"</f>
        <v>47-2061</v>
      </c>
      <c r="Z5181" t="s">
        <v>326</v>
      </c>
      <c r="AA5181">
        <v>488490</v>
      </c>
      <c r="AB5181">
        <v>7</v>
      </c>
      <c r="AC5181">
        <v>7</v>
      </c>
      <c r="AD5181" t="s">
        <v>79</v>
      </c>
      <c r="AE5181" t="s">
        <v>80</v>
      </c>
      <c r="AF5181">
        <v>35</v>
      </c>
      <c r="AG5181" s="4">
        <v>0.375</v>
      </c>
      <c r="AH5181" s="4">
        <v>0.70833333333333337</v>
      </c>
      <c r="AI5181" s="5">
        <v>17.13</v>
      </c>
      <c r="AJ5181">
        <v>25.7</v>
      </c>
      <c r="AK5181">
        <v>25.7</v>
      </c>
      <c r="AL5181" t="s">
        <v>81</v>
      </c>
      <c r="AM5181" t="s">
        <v>82</v>
      </c>
      <c r="AO5181" t="s">
        <v>83</v>
      </c>
      <c r="AP5181" t="s">
        <v>67</v>
      </c>
      <c r="AQ5181" t="s">
        <v>67</v>
      </c>
      <c r="AR5181" t="s">
        <v>82</v>
      </c>
      <c r="AT5181" t="s">
        <v>82</v>
      </c>
      <c r="AW5181" t="s">
        <v>82</v>
      </c>
      <c r="AY5181" t="s">
        <v>936</v>
      </c>
      <c r="AZ5181" t="s">
        <v>941</v>
      </c>
      <c r="BA5181" t="s">
        <v>774</v>
      </c>
      <c r="BB5181">
        <v>81632</v>
      </c>
      <c r="BC5181" t="s">
        <v>79</v>
      </c>
      <c r="BH5181" t="s">
        <v>12337</v>
      </c>
      <c r="BI5181" t="s">
        <v>67</v>
      </c>
      <c r="BJ5181">
        <v>841229634</v>
      </c>
    </row>
    <row r="5182" spans="1:62" x14ac:dyDescent="0.25">
      <c r="A5182" t="s">
        <v>12730</v>
      </c>
      <c r="B5182" s="2">
        <v>43523</v>
      </c>
      <c r="C5182" t="s">
        <v>63</v>
      </c>
      <c r="D5182" s="3">
        <v>43472.392954189818</v>
      </c>
      <c r="E5182" t="s">
        <v>64</v>
      </c>
      <c r="F5182" s="2">
        <v>43556</v>
      </c>
      <c r="G5182" s="2">
        <v>43814</v>
      </c>
      <c r="H5182" t="s">
        <v>12731</v>
      </c>
      <c r="I5182" t="s">
        <v>67</v>
      </c>
      <c r="J5182" t="s">
        <v>12732</v>
      </c>
      <c r="K5182" t="s">
        <v>67</v>
      </c>
      <c r="L5182" t="s">
        <v>12733</v>
      </c>
      <c r="M5182" t="s">
        <v>232</v>
      </c>
      <c r="N5182">
        <v>10913</v>
      </c>
      <c r="O5182" t="s">
        <v>70</v>
      </c>
      <c r="Q5182" t="s">
        <v>12734</v>
      </c>
      <c r="S5182" t="s">
        <v>72</v>
      </c>
      <c r="T5182" t="s">
        <v>3529</v>
      </c>
      <c r="U5182" t="s">
        <v>3530</v>
      </c>
      <c r="V5182" t="s">
        <v>3531</v>
      </c>
      <c r="W5182" t="s">
        <v>232</v>
      </c>
      <c r="X5182" t="s">
        <v>93</v>
      </c>
      <c r="Y5182" t="str">
        <f>"37-3011"</f>
        <v>37-3011</v>
      </c>
      <c r="Z5182" t="s">
        <v>94</v>
      </c>
      <c r="AA5182">
        <v>561730</v>
      </c>
      <c r="AB5182">
        <v>20</v>
      </c>
      <c r="AC5182">
        <v>20</v>
      </c>
      <c r="AD5182" t="s">
        <v>79</v>
      </c>
      <c r="AE5182" t="s">
        <v>80</v>
      </c>
      <c r="AF5182">
        <v>40</v>
      </c>
      <c r="AG5182" s="4">
        <v>0.33333333333333331</v>
      </c>
      <c r="AH5182" s="4">
        <v>0.66666666666666663</v>
      </c>
      <c r="AI5182" s="5">
        <v>16.809999999999999</v>
      </c>
      <c r="AJ5182">
        <v>25.22</v>
      </c>
      <c r="AK5182">
        <v>25.22</v>
      </c>
      <c r="AL5182" t="s">
        <v>81</v>
      </c>
      <c r="AM5182" t="s">
        <v>82</v>
      </c>
      <c r="AO5182" t="s">
        <v>83</v>
      </c>
      <c r="AP5182" t="s">
        <v>67</v>
      </c>
      <c r="AQ5182" t="s">
        <v>662</v>
      </c>
      <c r="AR5182" t="s">
        <v>82</v>
      </c>
      <c r="AT5182" t="s">
        <v>82</v>
      </c>
      <c r="AW5182" t="s">
        <v>72</v>
      </c>
      <c r="AX5182">
        <v>1</v>
      </c>
      <c r="AY5182" t="s">
        <v>12733</v>
      </c>
      <c r="AZ5182" t="s">
        <v>12735</v>
      </c>
      <c r="BA5182" t="s">
        <v>232</v>
      </c>
      <c r="BB5182">
        <v>10913</v>
      </c>
      <c r="BC5182" t="s">
        <v>79</v>
      </c>
      <c r="BH5182" t="s">
        <v>12732</v>
      </c>
      <c r="BI5182" t="s">
        <v>67</v>
      </c>
      <c r="BJ5182">
        <v>133423953</v>
      </c>
    </row>
    <row r="5183" spans="1:62" x14ac:dyDescent="0.25">
      <c r="A5183" t="s">
        <v>12835</v>
      </c>
      <c r="B5183" s="2">
        <v>43523</v>
      </c>
      <c r="C5183" t="s">
        <v>63</v>
      </c>
      <c r="D5183" s="3">
        <v>43472.384330752313</v>
      </c>
      <c r="E5183" t="s">
        <v>64</v>
      </c>
      <c r="F5183" s="2">
        <v>43556</v>
      </c>
      <c r="G5183" s="2">
        <v>43800</v>
      </c>
      <c r="H5183" t="s">
        <v>12836</v>
      </c>
      <c r="J5183" t="s">
        <v>12837</v>
      </c>
      <c r="L5183" t="s">
        <v>3169</v>
      </c>
      <c r="M5183" t="s">
        <v>2314</v>
      </c>
      <c r="N5183">
        <v>46235</v>
      </c>
      <c r="O5183" t="s">
        <v>70</v>
      </c>
      <c r="Q5183" t="s">
        <v>12838</v>
      </c>
      <c r="S5183" t="s">
        <v>72</v>
      </c>
      <c r="T5183" t="s">
        <v>758</v>
      </c>
      <c r="U5183" t="s">
        <v>903</v>
      </c>
      <c r="V5183" t="s">
        <v>760</v>
      </c>
      <c r="W5183" t="s">
        <v>761</v>
      </c>
      <c r="X5183" t="s">
        <v>1673</v>
      </c>
      <c r="Y5183" t="str">
        <f>"37-3011"</f>
        <v>37-3011</v>
      </c>
      <c r="Z5183" t="s">
        <v>94</v>
      </c>
      <c r="AA5183">
        <v>561730</v>
      </c>
      <c r="AB5183">
        <v>8</v>
      </c>
      <c r="AC5183">
        <v>8</v>
      </c>
      <c r="AD5183" t="s">
        <v>79</v>
      </c>
      <c r="AE5183" t="s">
        <v>95</v>
      </c>
      <c r="AF5183">
        <v>40</v>
      </c>
      <c r="AG5183" s="4">
        <v>0.3125</v>
      </c>
      <c r="AH5183" s="4">
        <v>0.70833333333333337</v>
      </c>
      <c r="AI5183" s="5">
        <v>13.41</v>
      </c>
      <c r="AJ5183">
        <v>20.12</v>
      </c>
      <c r="AL5183" t="s">
        <v>81</v>
      </c>
      <c r="AM5183" t="s">
        <v>82</v>
      </c>
      <c r="AO5183" t="s">
        <v>83</v>
      </c>
      <c r="AR5183" t="s">
        <v>82</v>
      </c>
      <c r="AT5183" t="s">
        <v>82</v>
      </c>
      <c r="AW5183" t="s">
        <v>82</v>
      </c>
      <c r="AY5183" t="s">
        <v>3169</v>
      </c>
      <c r="AZ5183" t="s">
        <v>1344</v>
      </c>
      <c r="BA5183" t="s">
        <v>2314</v>
      </c>
      <c r="BB5183">
        <v>46235</v>
      </c>
      <c r="BC5183" t="s">
        <v>79</v>
      </c>
      <c r="BH5183" t="s">
        <v>12837</v>
      </c>
      <c r="BJ5183">
        <v>351694988</v>
      </c>
    </row>
    <row r="5184" spans="1:62" x14ac:dyDescent="0.25">
      <c r="A5184" t="s">
        <v>13200</v>
      </c>
      <c r="B5184" s="2">
        <v>43523</v>
      </c>
      <c r="C5184" t="s">
        <v>63</v>
      </c>
      <c r="D5184" s="3">
        <v>43472.383884479168</v>
      </c>
      <c r="E5184" t="s">
        <v>64</v>
      </c>
      <c r="F5184" s="2">
        <v>43556</v>
      </c>
      <c r="G5184" s="2">
        <v>43769</v>
      </c>
      <c r="H5184" t="s">
        <v>13201</v>
      </c>
      <c r="J5184" t="s">
        <v>13202</v>
      </c>
      <c r="L5184" t="s">
        <v>2653</v>
      </c>
      <c r="M5184" t="s">
        <v>136</v>
      </c>
      <c r="N5184">
        <v>20711</v>
      </c>
      <c r="O5184" t="s">
        <v>70</v>
      </c>
      <c r="Q5184" t="s">
        <v>13203</v>
      </c>
      <c r="S5184" t="s">
        <v>72</v>
      </c>
      <c r="T5184" t="s">
        <v>758</v>
      </c>
      <c r="U5184" t="s">
        <v>903</v>
      </c>
      <c r="V5184" t="s">
        <v>760</v>
      </c>
      <c r="W5184" t="s">
        <v>761</v>
      </c>
      <c r="X5184" t="s">
        <v>94</v>
      </c>
      <c r="Y5184" t="str">
        <f>"37-3011"</f>
        <v>37-3011</v>
      </c>
      <c r="Z5184" t="s">
        <v>94</v>
      </c>
      <c r="AA5184">
        <v>561730</v>
      </c>
      <c r="AB5184">
        <v>5</v>
      </c>
      <c r="AC5184">
        <v>5</v>
      </c>
      <c r="AD5184" t="s">
        <v>79</v>
      </c>
      <c r="AE5184" t="s">
        <v>95</v>
      </c>
      <c r="AF5184">
        <v>40</v>
      </c>
      <c r="AG5184" s="4">
        <v>0.29166666666666669</v>
      </c>
      <c r="AH5184" s="4">
        <v>0.66666666666666663</v>
      </c>
      <c r="AI5184" s="5">
        <v>14.64</v>
      </c>
      <c r="AJ5184">
        <v>21.96</v>
      </c>
      <c r="AL5184" t="s">
        <v>81</v>
      </c>
      <c r="AM5184" t="s">
        <v>82</v>
      </c>
      <c r="AO5184" t="s">
        <v>83</v>
      </c>
      <c r="AR5184" t="s">
        <v>82</v>
      </c>
      <c r="AT5184" t="s">
        <v>82</v>
      </c>
      <c r="AW5184" t="s">
        <v>82</v>
      </c>
      <c r="AY5184" t="s">
        <v>2653</v>
      </c>
      <c r="AZ5184" t="s">
        <v>5510</v>
      </c>
      <c r="BA5184" t="s">
        <v>136</v>
      </c>
      <c r="BB5184">
        <v>20711</v>
      </c>
      <c r="BC5184" t="s">
        <v>79</v>
      </c>
      <c r="BH5184" t="s">
        <v>13202</v>
      </c>
      <c r="BJ5184">
        <v>262144960</v>
      </c>
    </row>
    <row r="5185" spans="1:62" x14ac:dyDescent="0.25">
      <c r="A5185" t="s">
        <v>13291</v>
      </c>
      <c r="B5185" s="2">
        <v>43523</v>
      </c>
      <c r="C5185" t="s">
        <v>63</v>
      </c>
      <c r="D5185" s="3">
        <v>43472.388133668981</v>
      </c>
      <c r="E5185" t="s">
        <v>117</v>
      </c>
      <c r="H5185" t="s">
        <v>13149</v>
      </c>
      <c r="I5185" t="s">
        <v>130</v>
      </c>
      <c r="J5185" t="s">
        <v>13150</v>
      </c>
      <c r="K5185" t="s">
        <v>130</v>
      </c>
      <c r="L5185" t="s">
        <v>13151</v>
      </c>
      <c r="M5185" t="s">
        <v>714</v>
      </c>
      <c r="N5185">
        <v>71369</v>
      </c>
      <c r="O5185" t="s">
        <v>70</v>
      </c>
      <c r="P5185" t="s">
        <v>130</v>
      </c>
      <c r="Q5185" t="s">
        <v>13152</v>
      </c>
      <c r="S5185" t="s">
        <v>72</v>
      </c>
      <c r="T5185" t="s">
        <v>4981</v>
      </c>
      <c r="U5185" t="s">
        <v>4982</v>
      </c>
      <c r="V5185" t="s">
        <v>4983</v>
      </c>
      <c r="W5185" t="s">
        <v>714</v>
      </c>
      <c r="X5185" t="s">
        <v>13292</v>
      </c>
      <c r="Y5185" t="str">
        <f>"47-2051"</f>
        <v>47-2051</v>
      </c>
      <c r="Z5185" t="s">
        <v>1383</v>
      </c>
      <c r="AA5185">
        <v>238140</v>
      </c>
      <c r="AB5185">
        <v>9</v>
      </c>
      <c r="AD5185" t="s">
        <v>79</v>
      </c>
      <c r="AE5185" t="s">
        <v>95</v>
      </c>
      <c r="AF5185">
        <v>40</v>
      </c>
      <c r="AG5185" s="4">
        <v>0.29166666666666669</v>
      </c>
      <c r="AH5185" s="4">
        <v>0.66666666666666663</v>
      </c>
      <c r="AI5185" s="5">
        <v>20.89</v>
      </c>
      <c r="AJ5185">
        <v>31.34</v>
      </c>
      <c r="AK5185">
        <v>31.34</v>
      </c>
      <c r="AL5185" t="s">
        <v>81</v>
      </c>
      <c r="AM5185" t="s">
        <v>82</v>
      </c>
      <c r="AO5185" t="s">
        <v>83</v>
      </c>
      <c r="AP5185" t="s">
        <v>130</v>
      </c>
      <c r="AQ5185" t="s">
        <v>130</v>
      </c>
      <c r="AR5185" t="s">
        <v>82</v>
      </c>
      <c r="AT5185" t="s">
        <v>82</v>
      </c>
      <c r="AW5185" t="s">
        <v>72</v>
      </c>
      <c r="AX5185">
        <v>12</v>
      </c>
      <c r="AY5185" t="s">
        <v>13151</v>
      </c>
      <c r="AZ5185" t="s">
        <v>13153</v>
      </c>
      <c r="BA5185" t="s">
        <v>714</v>
      </c>
      <c r="BB5185">
        <v>71369</v>
      </c>
      <c r="BC5185" t="s">
        <v>79</v>
      </c>
      <c r="BH5185" t="s">
        <v>13150</v>
      </c>
      <c r="BI5185" t="s">
        <v>130</v>
      </c>
      <c r="BJ5185">
        <v>205485471</v>
      </c>
    </row>
    <row r="5186" spans="1:62" x14ac:dyDescent="0.25">
      <c r="A5186" t="s">
        <v>13492</v>
      </c>
      <c r="B5186" s="2">
        <v>43523</v>
      </c>
      <c r="C5186" t="s">
        <v>63</v>
      </c>
      <c r="D5186" s="3">
        <v>43472.391811655092</v>
      </c>
      <c r="E5186" t="s">
        <v>64</v>
      </c>
      <c r="F5186" s="2">
        <v>43556</v>
      </c>
      <c r="G5186" s="2">
        <v>43799</v>
      </c>
      <c r="H5186" t="s">
        <v>13493</v>
      </c>
      <c r="I5186" t="s">
        <v>67</v>
      </c>
      <c r="J5186" t="s">
        <v>13494</v>
      </c>
      <c r="K5186" t="s">
        <v>67</v>
      </c>
      <c r="L5186" t="s">
        <v>13495</v>
      </c>
      <c r="M5186" t="s">
        <v>881</v>
      </c>
      <c r="N5186">
        <v>83422</v>
      </c>
      <c r="O5186" t="s">
        <v>70</v>
      </c>
      <c r="P5186" t="s">
        <v>67</v>
      </c>
      <c r="Q5186" t="s">
        <v>13496</v>
      </c>
      <c r="S5186" t="s">
        <v>72</v>
      </c>
      <c r="T5186" t="s">
        <v>6285</v>
      </c>
      <c r="U5186" t="s">
        <v>6286</v>
      </c>
      <c r="V5186" t="s">
        <v>6287</v>
      </c>
      <c r="W5186" t="s">
        <v>774</v>
      </c>
      <c r="X5186" t="s">
        <v>326</v>
      </c>
      <c r="Y5186" t="str">
        <f>"47-2061"</f>
        <v>47-2061</v>
      </c>
      <c r="Z5186" t="s">
        <v>326</v>
      </c>
      <c r="AA5186">
        <v>238110</v>
      </c>
      <c r="AB5186">
        <v>15</v>
      </c>
      <c r="AC5186">
        <v>15</v>
      </c>
      <c r="AD5186" t="s">
        <v>79</v>
      </c>
      <c r="AE5186" t="s">
        <v>80</v>
      </c>
      <c r="AF5186">
        <v>40</v>
      </c>
      <c r="AG5186" s="4">
        <v>0.29166666666666669</v>
      </c>
      <c r="AH5186" s="4">
        <v>0.75</v>
      </c>
      <c r="AI5186" s="5">
        <v>18.52</v>
      </c>
      <c r="AJ5186">
        <v>27.78</v>
      </c>
      <c r="AK5186">
        <v>30</v>
      </c>
      <c r="AL5186" t="s">
        <v>81</v>
      </c>
      <c r="AM5186" t="s">
        <v>82</v>
      </c>
      <c r="AO5186" t="s">
        <v>83</v>
      </c>
      <c r="AP5186" t="s">
        <v>67</v>
      </c>
      <c r="AQ5186" t="s">
        <v>67</v>
      </c>
      <c r="AR5186" t="s">
        <v>82</v>
      </c>
      <c r="AT5186" t="s">
        <v>82</v>
      </c>
      <c r="AW5186" t="s">
        <v>82</v>
      </c>
      <c r="AY5186" t="s">
        <v>5298</v>
      </c>
      <c r="AZ5186" t="s">
        <v>1760</v>
      </c>
      <c r="BA5186" t="s">
        <v>881</v>
      </c>
      <c r="BB5186">
        <v>83455</v>
      </c>
      <c r="BC5186" t="s">
        <v>79</v>
      </c>
      <c r="BH5186" t="s">
        <v>13497</v>
      </c>
      <c r="BI5186" t="s">
        <v>67</v>
      </c>
      <c r="BJ5186">
        <v>731631876</v>
      </c>
    </row>
    <row r="5187" spans="1:62" x14ac:dyDescent="0.25">
      <c r="A5187" t="s">
        <v>13676</v>
      </c>
      <c r="B5187" s="2">
        <v>43523</v>
      </c>
      <c r="C5187" t="s">
        <v>63</v>
      </c>
      <c r="D5187" s="3">
        <v>43472.390590625</v>
      </c>
      <c r="E5187" t="s">
        <v>64</v>
      </c>
      <c r="F5187" s="2">
        <v>43556</v>
      </c>
      <c r="G5187" s="2">
        <v>43830</v>
      </c>
      <c r="H5187" t="s">
        <v>13677</v>
      </c>
      <c r="I5187" t="s">
        <v>130</v>
      </c>
      <c r="J5187" t="s">
        <v>13678</v>
      </c>
      <c r="K5187" t="s">
        <v>130</v>
      </c>
      <c r="L5187" t="s">
        <v>1870</v>
      </c>
      <c r="M5187" t="s">
        <v>714</v>
      </c>
      <c r="N5187">
        <v>70357</v>
      </c>
      <c r="O5187" t="s">
        <v>70</v>
      </c>
      <c r="P5187" t="s">
        <v>130</v>
      </c>
      <c r="Q5187" t="s">
        <v>13679</v>
      </c>
      <c r="S5187" t="s">
        <v>72</v>
      </c>
      <c r="T5187" t="s">
        <v>4981</v>
      </c>
      <c r="U5187" t="s">
        <v>4982</v>
      </c>
      <c r="V5187" t="s">
        <v>4983</v>
      </c>
      <c r="W5187" t="s">
        <v>714</v>
      </c>
      <c r="X5187" t="s">
        <v>1758</v>
      </c>
      <c r="Y5187" t="str">
        <f>"51-3022"</f>
        <v>51-3022</v>
      </c>
      <c r="Z5187" t="s">
        <v>865</v>
      </c>
      <c r="AA5187">
        <v>311712</v>
      </c>
      <c r="AB5187">
        <v>21</v>
      </c>
      <c r="AC5187">
        <v>21</v>
      </c>
      <c r="AD5187" t="s">
        <v>79</v>
      </c>
      <c r="AE5187" t="s">
        <v>95</v>
      </c>
      <c r="AF5187">
        <v>40</v>
      </c>
      <c r="AG5187" s="4">
        <v>0.16666666666666666</v>
      </c>
      <c r="AH5187" s="4">
        <v>0.5</v>
      </c>
      <c r="AI5187" s="5">
        <v>7.6</v>
      </c>
      <c r="AJ5187">
        <v>11.4</v>
      </c>
      <c r="AK5187">
        <v>11.4</v>
      </c>
      <c r="AL5187" t="s">
        <v>81</v>
      </c>
      <c r="AM5187" t="s">
        <v>82</v>
      </c>
      <c r="AO5187" t="s">
        <v>83</v>
      </c>
      <c r="AP5187" t="s">
        <v>130</v>
      </c>
      <c r="AQ5187" t="s">
        <v>130</v>
      </c>
      <c r="AR5187" t="s">
        <v>82</v>
      </c>
      <c r="AT5187" t="s">
        <v>82</v>
      </c>
      <c r="AW5187" t="s">
        <v>72</v>
      </c>
      <c r="AX5187">
        <v>2</v>
      </c>
      <c r="AY5187" t="s">
        <v>1870</v>
      </c>
      <c r="AZ5187" t="s">
        <v>13680</v>
      </c>
      <c r="BA5187" t="s">
        <v>714</v>
      </c>
      <c r="BB5187">
        <v>70357</v>
      </c>
      <c r="BC5187" t="s">
        <v>87</v>
      </c>
      <c r="BH5187" t="s">
        <v>13678</v>
      </c>
      <c r="BI5187" t="s">
        <v>130</v>
      </c>
      <c r="BJ5187">
        <v>912156039</v>
      </c>
    </row>
    <row r="5188" spans="1:62" x14ac:dyDescent="0.25">
      <c r="A5188" t="s">
        <v>13764</v>
      </c>
      <c r="B5188" s="2">
        <v>43523</v>
      </c>
      <c r="C5188" t="s">
        <v>63</v>
      </c>
      <c r="D5188" s="3">
        <v>43472.391181967592</v>
      </c>
      <c r="E5188" t="s">
        <v>64</v>
      </c>
      <c r="F5188" s="2">
        <v>43556</v>
      </c>
      <c r="G5188" s="2">
        <v>43799</v>
      </c>
      <c r="H5188" t="s">
        <v>13765</v>
      </c>
      <c r="I5188" t="s">
        <v>130</v>
      </c>
      <c r="J5188" t="s">
        <v>13766</v>
      </c>
      <c r="K5188" t="s">
        <v>130</v>
      </c>
      <c r="L5188" t="s">
        <v>2277</v>
      </c>
      <c r="M5188" t="s">
        <v>714</v>
      </c>
      <c r="N5188">
        <v>70503</v>
      </c>
      <c r="O5188" t="s">
        <v>70</v>
      </c>
      <c r="P5188" t="s">
        <v>130</v>
      </c>
      <c r="Q5188" t="s">
        <v>13767</v>
      </c>
      <c r="S5188" t="s">
        <v>72</v>
      </c>
      <c r="T5188" t="s">
        <v>4981</v>
      </c>
      <c r="U5188" t="s">
        <v>4982</v>
      </c>
      <c r="V5188" t="s">
        <v>4983</v>
      </c>
      <c r="W5188" t="s">
        <v>714</v>
      </c>
      <c r="X5188" t="s">
        <v>1758</v>
      </c>
      <c r="Y5188" t="str">
        <f>"37-3011"</f>
        <v>37-3011</v>
      </c>
      <c r="Z5188" t="s">
        <v>94</v>
      </c>
      <c r="AA5188">
        <v>561730</v>
      </c>
      <c r="AB5188">
        <v>9</v>
      </c>
      <c r="AC5188">
        <v>9</v>
      </c>
      <c r="AD5188" t="s">
        <v>79</v>
      </c>
      <c r="AE5188" t="s">
        <v>95</v>
      </c>
      <c r="AF5188">
        <v>40</v>
      </c>
      <c r="AG5188" s="4">
        <v>0.29166666666666669</v>
      </c>
      <c r="AH5188" s="4">
        <v>0.66666666666666663</v>
      </c>
      <c r="AI5188" s="5">
        <v>11.38</v>
      </c>
      <c r="AJ5188">
        <v>17.07</v>
      </c>
      <c r="AK5188">
        <v>17.07</v>
      </c>
      <c r="AL5188" t="s">
        <v>81</v>
      </c>
      <c r="AM5188" t="s">
        <v>82</v>
      </c>
      <c r="AO5188" t="s">
        <v>83</v>
      </c>
      <c r="AP5188" t="s">
        <v>130</v>
      </c>
      <c r="AQ5188" t="s">
        <v>130</v>
      </c>
      <c r="AR5188" t="s">
        <v>82</v>
      </c>
      <c r="AT5188" t="s">
        <v>82</v>
      </c>
      <c r="AW5188" t="s">
        <v>72</v>
      </c>
      <c r="AX5188">
        <v>2</v>
      </c>
      <c r="AY5188" t="s">
        <v>2277</v>
      </c>
      <c r="AZ5188" t="s">
        <v>10690</v>
      </c>
      <c r="BA5188" t="s">
        <v>714</v>
      </c>
      <c r="BB5188">
        <v>70503</v>
      </c>
      <c r="BC5188" t="s">
        <v>87</v>
      </c>
      <c r="BH5188" t="s">
        <v>13766</v>
      </c>
      <c r="BI5188" t="s">
        <v>130</v>
      </c>
      <c r="BJ5188">
        <v>161777009</v>
      </c>
    </row>
    <row r="5189" spans="1:62" x14ac:dyDescent="0.25">
      <c r="A5189" t="s">
        <v>13975</v>
      </c>
      <c r="B5189" s="2">
        <v>43523</v>
      </c>
      <c r="C5189" t="s">
        <v>63</v>
      </c>
      <c r="D5189" s="3">
        <v>43472.379846064818</v>
      </c>
      <c r="E5189" t="s">
        <v>64</v>
      </c>
      <c r="F5189" s="2">
        <v>43556</v>
      </c>
      <c r="G5189" s="2">
        <v>43835</v>
      </c>
      <c r="H5189" t="s">
        <v>13920</v>
      </c>
      <c r="I5189" t="s">
        <v>67</v>
      </c>
      <c r="J5189" t="s">
        <v>13921</v>
      </c>
      <c r="K5189" t="s">
        <v>13922</v>
      </c>
      <c r="L5189" t="s">
        <v>13690</v>
      </c>
      <c r="M5189" t="s">
        <v>232</v>
      </c>
      <c r="N5189">
        <v>11937</v>
      </c>
      <c r="O5189" t="s">
        <v>70</v>
      </c>
      <c r="P5189" t="s">
        <v>67</v>
      </c>
      <c r="Q5189" t="s">
        <v>13923</v>
      </c>
      <c r="S5189" t="s">
        <v>72</v>
      </c>
      <c r="T5189" t="s">
        <v>3529</v>
      </c>
      <c r="U5189" t="s">
        <v>3530</v>
      </c>
      <c r="V5189" t="s">
        <v>3531</v>
      </c>
      <c r="W5189" t="s">
        <v>232</v>
      </c>
      <c r="X5189" t="s">
        <v>13571</v>
      </c>
      <c r="Y5189" t="str">
        <f>"35-9021"</f>
        <v>35-9021</v>
      </c>
      <c r="Z5189" t="s">
        <v>315</v>
      </c>
      <c r="AA5189">
        <v>722310</v>
      </c>
      <c r="AB5189">
        <v>4</v>
      </c>
      <c r="AC5189">
        <v>4</v>
      </c>
      <c r="AD5189" t="s">
        <v>79</v>
      </c>
      <c r="AE5189" t="s">
        <v>80</v>
      </c>
      <c r="AF5189">
        <v>40</v>
      </c>
      <c r="AG5189" s="4">
        <v>0.29166666666666669</v>
      </c>
      <c r="AH5189" s="4">
        <v>8.3333333333333329E-2</v>
      </c>
      <c r="AI5189" s="5">
        <v>12.26</v>
      </c>
      <c r="AJ5189">
        <v>18.39</v>
      </c>
      <c r="AK5189">
        <v>18.39</v>
      </c>
      <c r="AL5189" t="s">
        <v>81</v>
      </c>
      <c r="AM5189" t="s">
        <v>82</v>
      </c>
      <c r="AO5189" t="s">
        <v>83</v>
      </c>
      <c r="AP5189" t="s">
        <v>67</v>
      </c>
      <c r="AQ5189" t="s">
        <v>662</v>
      </c>
      <c r="AR5189" t="s">
        <v>82</v>
      </c>
      <c r="AT5189" t="s">
        <v>82</v>
      </c>
      <c r="AW5189" t="s">
        <v>72</v>
      </c>
      <c r="AX5189">
        <v>1</v>
      </c>
      <c r="AY5189" t="s">
        <v>13690</v>
      </c>
      <c r="AZ5189" t="s">
        <v>6542</v>
      </c>
      <c r="BA5189" t="s">
        <v>232</v>
      </c>
      <c r="BB5189">
        <v>11937</v>
      </c>
      <c r="BC5189" t="s">
        <v>87</v>
      </c>
      <c r="BH5189" t="s">
        <v>13922</v>
      </c>
      <c r="BI5189" t="s">
        <v>67</v>
      </c>
      <c r="BJ5189">
        <v>111036940</v>
      </c>
    </row>
    <row r="5190" spans="1:62" x14ac:dyDescent="0.25">
      <c r="A5190" t="s">
        <v>13998</v>
      </c>
      <c r="B5190" s="2">
        <v>43523</v>
      </c>
      <c r="C5190" t="s">
        <v>63</v>
      </c>
      <c r="D5190" s="3">
        <v>43472.390896365738</v>
      </c>
      <c r="E5190" t="s">
        <v>282</v>
      </c>
      <c r="F5190" s="2">
        <v>43556</v>
      </c>
      <c r="G5190" s="2">
        <v>43769</v>
      </c>
      <c r="H5190" t="s">
        <v>13999</v>
      </c>
      <c r="I5190" t="s">
        <v>67</v>
      </c>
      <c r="J5190" t="s">
        <v>14000</v>
      </c>
      <c r="K5190" t="s">
        <v>67</v>
      </c>
      <c r="L5190" t="s">
        <v>6180</v>
      </c>
      <c r="M5190" t="s">
        <v>774</v>
      </c>
      <c r="N5190">
        <v>80112</v>
      </c>
      <c r="O5190" t="s">
        <v>70</v>
      </c>
      <c r="P5190" t="s">
        <v>67</v>
      </c>
      <c r="Q5190" t="s">
        <v>14001</v>
      </c>
      <c r="S5190" t="s">
        <v>72</v>
      </c>
      <c r="T5190" t="s">
        <v>6285</v>
      </c>
      <c r="U5190" t="s">
        <v>6286</v>
      </c>
      <c r="V5190" t="s">
        <v>6287</v>
      </c>
      <c r="W5190" t="s">
        <v>774</v>
      </c>
      <c r="X5190" t="s">
        <v>94</v>
      </c>
      <c r="Y5190" t="str">
        <f>"37-3011"</f>
        <v>37-3011</v>
      </c>
      <c r="Z5190" t="s">
        <v>94</v>
      </c>
      <c r="AA5190">
        <v>561730</v>
      </c>
      <c r="AB5190">
        <v>21</v>
      </c>
      <c r="AC5190">
        <v>20</v>
      </c>
      <c r="AD5190" t="s">
        <v>79</v>
      </c>
      <c r="AE5190" t="s">
        <v>80</v>
      </c>
      <c r="AF5190">
        <v>40</v>
      </c>
      <c r="AG5190" s="4">
        <v>0.29166666666666669</v>
      </c>
      <c r="AH5190" s="4">
        <v>0.72916666666666663</v>
      </c>
      <c r="AI5190" s="5">
        <v>15.17</v>
      </c>
      <c r="AJ5190">
        <v>22.75</v>
      </c>
      <c r="AK5190">
        <v>25.5</v>
      </c>
      <c r="AL5190" t="s">
        <v>81</v>
      </c>
      <c r="AM5190" t="s">
        <v>82</v>
      </c>
      <c r="AO5190" t="s">
        <v>83</v>
      </c>
      <c r="AP5190" t="s">
        <v>683</v>
      </c>
      <c r="AQ5190" t="s">
        <v>67</v>
      </c>
      <c r="AR5190" t="s">
        <v>82</v>
      </c>
      <c r="AT5190" t="s">
        <v>82</v>
      </c>
      <c r="AW5190" t="s">
        <v>82</v>
      </c>
      <c r="AY5190" t="s">
        <v>8285</v>
      </c>
      <c r="AZ5190" t="s">
        <v>4331</v>
      </c>
      <c r="BA5190" t="s">
        <v>774</v>
      </c>
      <c r="BB5190">
        <v>80112</v>
      </c>
      <c r="BC5190" t="s">
        <v>79</v>
      </c>
      <c r="BH5190" t="s">
        <v>14002</v>
      </c>
      <c r="BI5190" t="s">
        <v>67</v>
      </c>
      <c r="BJ5190">
        <v>208469723</v>
      </c>
    </row>
    <row r="5191" spans="1:62" x14ac:dyDescent="0.25">
      <c r="A5191" t="s">
        <v>14037</v>
      </c>
      <c r="B5191" s="2">
        <v>43523</v>
      </c>
      <c r="C5191" t="s">
        <v>63</v>
      </c>
      <c r="D5191" s="3">
        <v>43472.393106550924</v>
      </c>
      <c r="E5191" t="s">
        <v>1763</v>
      </c>
      <c r="F5191" s="2">
        <v>43556</v>
      </c>
      <c r="G5191" s="2">
        <v>43819</v>
      </c>
      <c r="H5191" t="s">
        <v>14038</v>
      </c>
      <c r="I5191" t="s">
        <v>67</v>
      </c>
      <c r="J5191" t="s">
        <v>14039</v>
      </c>
      <c r="K5191" t="s">
        <v>14040</v>
      </c>
      <c r="L5191" t="s">
        <v>8721</v>
      </c>
      <c r="M5191" t="s">
        <v>232</v>
      </c>
      <c r="N5191">
        <v>11963</v>
      </c>
      <c r="O5191" t="s">
        <v>70</v>
      </c>
      <c r="P5191" t="s">
        <v>67</v>
      </c>
      <c r="Q5191" t="s">
        <v>14041</v>
      </c>
      <c r="S5191" t="s">
        <v>72</v>
      </c>
      <c r="T5191" t="s">
        <v>3529</v>
      </c>
      <c r="U5191" t="s">
        <v>3530</v>
      </c>
      <c r="V5191" t="s">
        <v>3531</v>
      </c>
      <c r="W5191" t="s">
        <v>232</v>
      </c>
      <c r="X5191" t="s">
        <v>93</v>
      </c>
      <c r="Y5191" t="str">
        <f>"37-3011"</f>
        <v>37-3011</v>
      </c>
      <c r="Z5191" t="s">
        <v>94</v>
      </c>
      <c r="AA5191">
        <v>332212</v>
      </c>
      <c r="AB5191">
        <v>6</v>
      </c>
      <c r="AC5191">
        <v>6</v>
      </c>
      <c r="AD5191" t="s">
        <v>79</v>
      </c>
      <c r="AE5191" t="s">
        <v>80</v>
      </c>
      <c r="AF5191">
        <v>40</v>
      </c>
      <c r="AG5191" s="4">
        <v>0.33333333333333331</v>
      </c>
      <c r="AH5191" s="4">
        <v>0.66666666666666663</v>
      </c>
      <c r="AI5191" s="5">
        <v>16.350000000000001</v>
      </c>
      <c r="AJ5191">
        <v>24.53</v>
      </c>
      <c r="AK5191">
        <v>24.53</v>
      </c>
      <c r="AL5191" t="s">
        <v>81</v>
      </c>
      <c r="AM5191" t="s">
        <v>82</v>
      </c>
      <c r="AO5191" t="s">
        <v>83</v>
      </c>
      <c r="AP5191" t="s">
        <v>67</v>
      </c>
      <c r="AQ5191" t="s">
        <v>662</v>
      </c>
      <c r="AR5191" t="s">
        <v>82</v>
      </c>
      <c r="AT5191" t="s">
        <v>82</v>
      </c>
      <c r="AW5191" t="s">
        <v>72</v>
      </c>
      <c r="AX5191">
        <v>6</v>
      </c>
      <c r="AY5191" t="s">
        <v>10797</v>
      </c>
      <c r="AZ5191" t="s">
        <v>6542</v>
      </c>
      <c r="BA5191" t="s">
        <v>232</v>
      </c>
      <c r="BB5191">
        <v>11932</v>
      </c>
      <c r="BC5191" t="s">
        <v>79</v>
      </c>
      <c r="BH5191" t="s">
        <v>14040</v>
      </c>
      <c r="BI5191" t="s">
        <v>67</v>
      </c>
      <c r="BJ5191">
        <v>472923661</v>
      </c>
    </row>
    <row r="5192" spans="1:62" x14ac:dyDescent="0.25">
      <c r="A5192" t="s">
        <v>14381</v>
      </c>
      <c r="B5192" s="2">
        <v>43523</v>
      </c>
      <c r="C5192" t="s">
        <v>63</v>
      </c>
      <c r="D5192" s="3">
        <v>43472.390594745368</v>
      </c>
      <c r="E5192" t="s">
        <v>64</v>
      </c>
      <c r="F5192" s="2">
        <v>43556</v>
      </c>
      <c r="G5192" s="2">
        <v>43798</v>
      </c>
      <c r="H5192" t="s">
        <v>14382</v>
      </c>
      <c r="I5192" t="s">
        <v>67</v>
      </c>
      <c r="J5192" t="s">
        <v>14383</v>
      </c>
      <c r="K5192" t="s">
        <v>67</v>
      </c>
      <c r="L5192" t="s">
        <v>14384</v>
      </c>
      <c r="M5192" t="s">
        <v>774</v>
      </c>
      <c r="N5192">
        <v>80453</v>
      </c>
      <c r="O5192" t="s">
        <v>70</v>
      </c>
      <c r="P5192" t="s">
        <v>67</v>
      </c>
      <c r="Q5192" t="s">
        <v>14385</v>
      </c>
      <c r="S5192" t="s">
        <v>72</v>
      </c>
      <c r="T5192" t="s">
        <v>6285</v>
      </c>
      <c r="U5192" t="s">
        <v>6286</v>
      </c>
      <c r="V5192" t="s">
        <v>6287</v>
      </c>
      <c r="W5192" t="s">
        <v>774</v>
      </c>
      <c r="X5192" t="s">
        <v>94</v>
      </c>
      <c r="Y5192" t="str">
        <f>"37-3011"</f>
        <v>37-3011</v>
      </c>
      <c r="Z5192" t="s">
        <v>94</v>
      </c>
      <c r="AA5192">
        <v>561730</v>
      </c>
      <c r="AB5192">
        <v>4</v>
      </c>
      <c r="AC5192">
        <v>4</v>
      </c>
      <c r="AD5192" t="s">
        <v>79</v>
      </c>
      <c r="AE5192" t="s">
        <v>80</v>
      </c>
      <c r="AF5192">
        <v>40</v>
      </c>
      <c r="AG5192" s="4">
        <v>0.29166666666666669</v>
      </c>
      <c r="AH5192" s="4">
        <v>0.6875</v>
      </c>
      <c r="AI5192" s="5">
        <v>16.07</v>
      </c>
      <c r="AJ5192">
        <v>24.1</v>
      </c>
      <c r="AK5192">
        <v>27.1</v>
      </c>
      <c r="AL5192" t="s">
        <v>81</v>
      </c>
      <c r="AM5192" t="s">
        <v>82</v>
      </c>
      <c r="AO5192" t="s">
        <v>83</v>
      </c>
      <c r="AP5192" t="s">
        <v>683</v>
      </c>
      <c r="AQ5192" t="s">
        <v>67</v>
      </c>
      <c r="AR5192" t="s">
        <v>82</v>
      </c>
      <c r="AT5192" t="s">
        <v>82</v>
      </c>
      <c r="AW5192" t="s">
        <v>82</v>
      </c>
      <c r="AY5192" t="s">
        <v>14386</v>
      </c>
      <c r="AZ5192" t="s">
        <v>713</v>
      </c>
      <c r="BA5192" t="s">
        <v>774</v>
      </c>
      <c r="BB5192">
        <v>80453</v>
      </c>
      <c r="BC5192" t="s">
        <v>79</v>
      </c>
      <c r="BH5192" t="s">
        <v>14387</v>
      </c>
      <c r="BI5192" t="s">
        <v>67</v>
      </c>
      <c r="BJ5192">
        <v>204367416</v>
      </c>
    </row>
    <row r="5193" spans="1:62" x14ac:dyDescent="0.25">
      <c r="A5193" t="s">
        <v>14425</v>
      </c>
      <c r="B5193" s="2">
        <v>43523</v>
      </c>
      <c r="C5193" t="s">
        <v>63</v>
      </c>
      <c r="D5193" s="3">
        <v>43472.390623113424</v>
      </c>
      <c r="E5193" t="s">
        <v>64</v>
      </c>
      <c r="F5193" s="2">
        <v>43556</v>
      </c>
      <c r="G5193" s="2">
        <v>43784</v>
      </c>
      <c r="H5193" t="s">
        <v>14426</v>
      </c>
      <c r="I5193" t="s">
        <v>67</v>
      </c>
      <c r="J5193" t="s">
        <v>14427</v>
      </c>
      <c r="K5193" t="s">
        <v>67</v>
      </c>
      <c r="L5193" t="s">
        <v>13495</v>
      </c>
      <c r="M5193" t="s">
        <v>881</v>
      </c>
      <c r="N5193">
        <v>83422</v>
      </c>
      <c r="O5193" t="s">
        <v>70</v>
      </c>
      <c r="P5193" t="s">
        <v>67</v>
      </c>
      <c r="Q5193" t="s">
        <v>14428</v>
      </c>
      <c r="R5193">
        <v>116</v>
      </c>
      <c r="S5193" t="s">
        <v>72</v>
      </c>
      <c r="T5193" t="s">
        <v>6285</v>
      </c>
      <c r="U5193" t="s">
        <v>6286</v>
      </c>
      <c r="V5193" t="s">
        <v>6287</v>
      </c>
      <c r="W5193" t="s">
        <v>774</v>
      </c>
      <c r="X5193" t="s">
        <v>1932</v>
      </c>
      <c r="Y5193" t="str">
        <f>"37-3013"</f>
        <v>37-3013</v>
      </c>
      <c r="Z5193" t="s">
        <v>1932</v>
      </c>
      <c r="AA5193">
        <v>561730</v>
      </c>
      <c r="AB5193">
        <v>10</v>
      </c>
      <c r="AC5193">
        <v>10</v>
      </c>
      <c r="AD5193" t="s">
        <v>79</v>
      </c>
      <c r="AE5193" t="s">
        <v>80</v>
      </c>
      <c r="AF5193">
        <v>40</v>
      </c>
      <c r="AG5193" s="4">
        <v>0.29166666666666669</v>
      </c>
      <c r="AH5193" s="4">
        <v>0.79166666666666663</v>
      </c>
      <c r="AI5193" s="5">
        <v>18.55</v>
      </c>
      <c r="AJ5193">
        <v>27.83</v>
      </c>
      <c r="AK5193">
        <v>30</v>
      </c>
      <c r="AL5193" t="s">
        <v>81</v>
      </c>
      <c r="AM5193" t="s">
        <v>82</v>
      </c>
      <c r="AO5193" t="s">
        <v>83</v>
      </c>
      <c r="AP5193" t="s">
        <v>67</v>
      </c>
      <c r="AQ5193" t="s">
        <v>67</v>
      </c>
      <c r="AR5193" t="s">
        <v>82</v>
      </c>
      <c r="AT5193" t="s">
        <v>82</v>
      </c>
      <c r="AW5193" t="s">
        <v>82</v>
      </c>
      <c r="AY5193" t="s">
        <v>14295</v>
      </c>
      <c r="AZ5193" t="s">
        <v>1760</v>
      </c>
      <c r="BA5193" t="s">
        <v>881</v>
      </c>
      <c r="BB5193">
        <v>83422</v>
      </c>
      <c r="BC5193" t="s">
        <v>79</v>
      </c>
      <c r="BH5193" t="s">
        <v>14429</v>
      </c>
      <c r="BI5193" t="s">
        <v>67</v>
      </c>
      <c r="BJ5193">
        <v>820443819</v>
      </c>
    </row>
    <row r="5194" spans="1:62" x14ac:dyDescent="0.25">
      <c r="A5194" t="s">
        <v>14522</v>
      </c>
      <c r="B5194" s="2">
        <v>43523</v>
      </c>
      <c r="C5194" t="s">
        <v>63</v>
      </c>
      <c r="D5194" s="3">
        <v>43472.389628067132</v>
      </c>
      <c r="E5194" t="s">
        <v>64</v>
      </c>
      <c r="F5194" s="2">
        <v>43556</v>
      </c>
      <c r="G5194" s="2">
        <v>43812</v>
      </c>
      <c r="H5194" t="s">
        <v>14523</v>
      </c>
      <c r="I5194" t="s">
        <v>67</v>
      </c>
      <c r="J5194" t="s">
        <v>14524</v>
      </c>
      <c r="K5194" t="s">
        <v>67</v>
      </c>
      <c r="L5194" t="s">
        <v>13530</v>
      </c>
      <c r="M5194" t="s">
        <v>774</v>
      </c>
      <c r="N5194">
        <v>80503</v>
      </c>
      <c r="O5194" t="s">
        <v>70</v>
      </c>
      <c r="P5194" t="s">
        <v>67</v>
      </c>
      <c r="Q5194" t="s">
        <v>14525</v>
      </c>
      <c r="S5194" t="s">
        <v>72</v>
      </c>
      <c r="T5194" t="s">
        <v>6285</v>
      </c>
      <c r="U5194" t="s">
        <v>6286</v>
      </c>
      <c r="V5194" t="s">
        <v>6287</v>
      </c>
      <c r="W5194" t="s">
        <v>774</v>
      </c>
      <c r="X5194" t="s">
        <v>1474</v>
      </c>
      <c r="Y5194" t="str">
        <f>"47-5051"</f>
        <v>47-5051</v>
      </c>
      <c r="Z5194" t="s">
        <v>1474</v>
      </c>
      <c r="AA5194">
        <v>212311</v>
      </c>
      <c r="AB5194">
        <v>12</v>
      </c>
      <c r="AC5194">
        <v>12</v>
      </c>
      <c r="AD5194" t="s">
        <v>79</v>
      </c>
      <c r="AE5194" t="s">
        <v>80</v>
      </c>
      <c r="AF5194">
        <v>40</v>
      </c>
      <c r="AG5194" s="4">
        <v>0.33333333333333331</v>
      </c>
      <c r="AH5194" s="4">
        <v>0.70833333333333337</v>
      </c>
      <c r="AI5194" s="5">
        <v>16.96</v>
      </c>
      <c r="AJ5194">
        <v>25.44</v>
      </c>
      <c r="AK5194">
        <v>26.25</v>
      </c>
      <c r="AL5194" t="s">
        <v>81</v>
      </c>
      <c r="AM5194" t="s">
        <v>82</v>
      </c>
      <c r="AO5194" t="s">
        <v>83</v>
      </c>
      <c r="AP5194" t="s">
        <v>67</v>
      </c>
      <c r="AQ5194" t="s">
        <v>67</v>
      </c>
      <c r="AR5194" t="s">
        <v>82</v>
      </c>
      <c r="AT5194" t="s">
        <v>82</v>
      </c>
      <c r="AW5194" t="s">
        <v>82</v>
      </c>
      <c r="AY5194" t="s">
        <v>13588</v>
      </c>
      <c r="AZ5194" t="s">
        <v>6244</v>
      </c>
      <c r="BA5194" t="s">
        <v>774</v>
      </c>
      <c r="BB5194">
        <v>80503</v>
      </c>
      <c r="BC5194" t="s">
        <v>79</v>
      </c>
      <c r="BH5194" t="s">
        <v>14526</v>
      </c>
      <c r="BI5194" t="s">
        <v>67</v>
      </c>
      <c r="BJ5194">
        <v>841176727</v>
      </c>
    </row>
    <row r="5195" spans="1:62" x14ac:dyDescent="0.25">
      <c r="A5195" t="s">
        <v>14561</v>
      </c>
      <c r="B5195" s="2">
        <v>43523</v>
      </c>
      <c r="C5195" t="s">
        <v>63</v>
      </c>
      <c r="D5195" s="3">
        <v>43472.39102116898</v>
      </c>
      <c r="E5195" t="s">
        <v>64</v>
      </c>
      <c r="F5195" s="2">
        <v>43556</v>
      </c>
      <c r="G5195" s="2">
        <v>43784</v>
      </c>
      <c r="H5195" t="s">
        <v>14562</v>
      </c>
      <c r="I5195" t="s">
        <v>67</v>
      </c>
      <c r="J5195" t="s">
        <v>14427</v>
      </c>
      <c r="K5195" t="s">
        <v>67</v>
      </c>
      <c r="L5195" t="s">
        <v>13495</v>
      </c>
      <c r="M5195" t="s">
        <v>881</v>
      </c>
      <c r="N5195">
        <v>83422</v>
      </c>
      <c r="O5195" t="s">
        <v>70</v>
      </c>
      <c r="P5195" t="s">
        <v>67</v>
      </c>
      <c r="Q5195" t="s">
        <v>14428</v>
      </c>
      <c r="R5195">
        <v>116</v>
      </c>
      <c r="S5195" t="s">
        <v>72</v>
      </c>
      <c r="T5195" t="s">
        <v>6285</v>
      </c>
      <c r="U5195" t="s">
        <v>6286</v>
      </c>
      <c r="V5195" t="s">
        <v>6287</v>
      </c>
      <c r="W5195" t="s">
        <v>774</v>
      </c>
      <c r="X5195" t="s">
        <v>94</v>
      </c>
      <c r="Y5195" t="str">
        <f>"37-3011"</f>
        <v>37-3011</v>
      </c>
      <c r="Z5195" t="s">
        <v>94</v>
      </c>
      <c r="AA5195">
        <v>561730</v>
      </c>
      <c r="AB5195">
        <v>49</v>
      </c>
      <c r="AC5195">
        <v>49</v>
      </c>
      <c r="AD5195" t="s">
        <v>79</v>
      </c>
      <c r="AE5195" t="s">
        <v>80</v>
      </c>
      <c r="AF5195">
        <v>40</v>
      </c>
      <c r="AG5195" s="4">
        <v>0.29166666666666669</v>
      </c>
      <c r="AH5195" s="4">
        <v>0.79166666666666663</v>
      </c>
      <c r="AI5195" s="5">
        <v>16.36</v>
      </c>
      <c r="AJ5195">
        <v>24.54</v>
      </c>
      <c r="AK5195">
        <v>30</v>
      </c>
      <c r="AL5195" t="s">
        <v>81</v>
      </c>
      <c r="AM5195" t="s">
        <v>82</v>
      </c>
      <c r="AO5195" t="s">
        <v>83</v>
      </c>
      <c r="AP5195" t="s">
        <v>67</v>
      </c>
      <c r="AQ5195" t="s">
        <v>67</v>
      </c>
      <c r="AR5195" t="s">
        <v>82</v>
      </c>
      <c r="AT5195" t="s">
        <v>82</v>
      </c>
      <c r="AW5195" t="s">
        <v>82</v>
      </c>
      <c r="AY5195" t="s">
        <v>14295</v>
      </c>
      <c r="AZ5195" t="s">
        <v>1760</v>
      </c>
      <c r="BA5195" t="s">
        <v>881</v>
      </c>
      <c r="BB5195">
        <v>83422</v>
      </c>
      <c r="BC5195" t="s">
        <v>79</v>
      </c>
      <c r="BH5195" t="s">
        <v>14429</v>
      </c>
      <c r="BI5195" t="s">
        <v>67</v>
      </c>
      <c r="BJ5195">
        <v>820443819</v>
      </c>
    </row>
    <row r="5196" spans="1:62" x14ac:dyDescent="0.25">
      <c r="A5196" t="s">
        <v>14566</v>
      </c>
      <c r="B5196" s="2">
        <v>43523</v>
      </c>
      <c r="C5196" t="s">
        <v>63</v>
      </c>
      <c r="D5196" s="3">
        <v>43472.392617523146</v>
      </c>
      <c r="E5196" t="s">
        <v>64</v>
      </c>
      <c r="F5196" s="2">
        <v>43556</v>
      </c>
      <c r="G5196" s="2">
        <v>43798</v>
      </c>
      <c r="H5196" t="s">
        <v>14567</v>
      </c>
      <c r="I5196" t="s">
        <v>67</v>
      </c>
      <c r="J5196" t="s">
        <v>14568</v>
      </c>
      <c r="K5196" t="s">
        <v>67</v>
      </c>
      <c r="L5196" t="s">
        <v>14569</v>
      </c>
      <c r="M5196" t="s">
        <v>166</v>
      </c>
      <c r="N5196">
        <v>84003</v>
      </c>
      <c r="O5196" t="s">
        <v>70</v>
      </c>
      <c r="P5196" t="s">
        <v>67</v>
      </c>
      <c r="Q5196" t="s">
        <v>14570</v>
      </c>
      <c r="S5196" t="s">
        <v>72</v>
      </c>
      <c r="T5196" t="s">
        <v>6285</v>
      </c>
      <c r="U5196" t="s">
        <v>6286</v>
      </c>
      <c r="V5196" t="s">
        <v>6287</v>
      </c>
      <c r="W5196" t="s">
        <v>774</v>
      </c>
      <c r="X5196" t="s">
        <v>94</v>
      </c>
      <c r="Y5196" t="str">
        <f>"37-3011"</f>
        <v>37-3011</v>
      </c>
      <c r="Z5196" t="s">
        <v>94</v>
      </c>
      <c r="AA5196">
        <v>561730</v>
      </c>
      <c r="AB5196">
        <v>8</v>
      </c>
      <c r="AC5196">
        <v>8</v>
      </c>
      <c r="AD5196" t="s">
        <v>79</v>
      </c>
      <c r="AE5196" t="s">
        <v>80</v>
      </c>
      <c r="AF5196">
        <v>40</v>
      </c>
      <c r="AG5196" s="4">
        <v>0.29166666666666669</v>
      </c>
      <c r="AH5196" s="4">
        <v>0.72916666666666663</v>
      </c>
      <c r="AI5196" s="5">
        <v>13.68</v>
      </c>
      <c r="AJ5196">
        <v>20.52</v>
      </c>
      <c r="AK5196">
        <v>23.52</v>
      </c>
      <c r="AL5196" t="s">
        <v>81</v>
      </c>
      <c r="AM5196" t="s">
        <v>82</v>
      </c>
      <c r="AO5196" t="s">
        <v>83</v>
      </c>
      <c r="AP5196" t="s">
        <v>67</v>
      </c>
      <c r="AQ5196" t="s">
        <v>67</v>
      </c>
      <c r="AR5196" t="s">
        <v>82</v>
      </c>
      <c r="AT5196" t="s">
        <v>82</v>
      </c>
      <c r="AW5196" t="s">
        <v>82</v>
      </c>
      <c r="AY5196" t="s">
        <v>5165</v>
      </c>
      <c r="AZ5196" t="s">
        <v>263</v>
      </c>
      <c r="BA5196" t="s">
        <v>166</v>
      </c>
      <c r="BB5196">
        <v>84003</v>
      </c>
      <c r="BC5196" t="s">
        <v>79</v>
      </c>
      <c r="BH5196" t="s">
        <v>14571</v>
      </c>
      <c r="BI5196" t="s">
        <v>67</v>
      </c>
      <c r="BJ5196">
        <v>870644281</v>
      </c>
    </row>
    <row r="5197" spans="1:62" x14ac:dyDescent="0.25">
      <c r="A5197" t="s">
        <v>14901</v>
      </c>
      <c r="B5197" s="2">
        <v>43523</v>
      </c>
      <c r="C5197" t="s">
        <v>63</v>
      </c>
      <c r="D5197" s="3">
        <v>43472.392967094907</v>
      </c>
      <c r="E5197" t="s">
        <v>64</v>
      </c>
      <c r="F5197" s="2">
        <v>43556</v>
      </c>
      <c r="G5197" s="2">
        <v>43750</v>
      </c>
      <c r="H5197" t="s">
        <v>14902</v>
      </c>
      <c r="I5197" t="s">
        <v>67</v>
      </c>
      <c r="J5197" t="s">
        <v>14903</v>
      </c>
      <c r="K5197" t="s">
        <v>67</v>
      </c>
      <c r="L5197" t="s">
        <v>14904</v>
      </c>
      <c r="M5197" t="s">
        <v>166</v>
      </c>
      <c r="N5197">
        <v>84604</v>
      </c>
      <c r="O5197" t="s">
        <v>70</v>
      </c>
      <c r="P5197" t="s">
        <v>67</v>
      </c>
      <c r="Q5197" t="s">
        <v>14905</v>
      </c>
      <c r="S5197" t="s">
        <v>72</v>
      </c>
      <c r="T5197" t="s">
        <v>6285</v>
      </c>
      <c r="U5197" t="s">
        <v>6286</v>
      </c>
      <c r="V5197" t="s">
        <v>6287</v>
      </c>
      <c r="W5197" t="s">
        <v>774</v>
      </c>
      <c r="X5197" t="s">
        <v>94</v>
      </c>
      <c r="Y5197" t="str">
        <f>"37-3011"</f>
        <v>37-3011</v>
      </c>
      <c r="Z5197" t="s">
        <v>94</v>
      </c>
      <c r="AA5197">
        <v>561730</v>
      </c>
      <c r="AB5197">
        <v>10</v>
      </c>
      <c r="AC5197">
        <v>10</v>
      </c>
      <c r="AD5197" t="s">
        <v>79</v>
      </c>
      <c r="AE5197" t="s">
        <v>80</v>
      </c>
      <c r="AF5197">
        <v>40</v>
      </c>
      <c r="AG5197" s="4">
        <v>0.22916666666666666</v>
      </c>
      <c r="AH5197" s="4">
        <v>0.58333333333333337</v>
      </c>
      <c r="AI5197" s="5">
        <v>13.52</v>
      </c>
      <c r="AJ5197">
        <v>20.28</v>
      </c>
      <c r="AL5197" t="s">
        <v>81</v>
      </c>
      <c r="AM5197" t="s">
        <v>82</v>
      </c>
      <c r="AO5197" t="s">
        <v>83</v>
      </c>
      <c r="AP5197" t="s">
        <v>67</v>
      </c>
      <c r="AQ5197" t="s">
        <v>67</v>
      </c>
      <c r="AR5197" t="s">
        <v>82</v>
      </c>
      <c r="AT5197" t="s">
        <v>82</v>
      </c>
      <c r="AW5197" t="s">
        <v>82</v>
      </c>
      <c r="AY5197" t="s">
        <v>257</v>
      </c>
      <c r="AZ5197" t="s">
        <v>263</v>
      </c>
      <c r="BA5197" t="s">
        <v>166</v>
      </c>
      <c r="BB5197">
        <v>84604</v>
      </c>
      <c r="BC5197" t="s">
        <v>87</v>
      </c>
      <c r="BH5197" t="s">
        <v>14906</v>
      </c>
      <c r="BI5197" t="s">
        <v>67</v>
      </c>
      <c r="BJ5197">
        <v>870196893</v>
      </c>
    </row>
    <row r="5198" spans="1:62" x14ac:dyDescent="0.25">
      <c r="A5198" t="s">
        <v>15159</v>
      </c>
      <c r="B5198" s="2">
        <v>43523</v>
      </c>
      <c r="C5198" t="s">
        <v>63</v>
      </c>
      <c r="D5198" s="3">
        <v>43472.390641597223</v>
      </c>
      <c r="E5198" t="s">
        <v>64</v>
      </c>
      <c r="F5198" s="2">
        <v>43556</v>
      </c>
      <c r="G5198" s="2">
        <v>43763</v>
      </c>
      <c r="H5198" t="s">
        <v>15160</v>
      </c>
      <c r="I5198" t="s">
        <v>67</v>
      </c>
      <c r="J5198" t="s">
        <v>15161</v>
      </c>
      <c r="K5198" t="s">
        <v>67</v>
      </c>
      <c r="L5198" t="s">
        <v>13401</v>
      </c>
      <c r="M5198" t="s">
        <v>774</v>
      </c>
      <c r="N5198">
        <v>80602</v>
      </c>
      <c r="O5198" t="s">
        <v>70</v>
      </c>
      <c r="P5198" t="s">
        <v>67</v>
      </c>
      <c r="Q5198" t="s">
        <v>15162</v>
      </c>
      <c r="S5198" t="s">
        <v>72</v>
      </c>
      <c r="T5198" t="s">
        <v>6285</v>
      </c>
      <c r="U5198" t="s">
        <v>6286</v>
      </c>
      <c r="V5198" t="s">
        <v>6287</v>
      </c>
      <c r="W5198" t="s">
        <v>774</v>
      </c>
      <c r="X5198" t="s">
        <v>94</v>
      </c>
      <c r="Y5198" t="str">
        <f>"37-3011"</f>
        <v>37-3011</v>
      </c>
      <c r="Z5198" t="s">
        <v>94</v>
      </c>
      <c r="AA5198">
        <v>561730</v>
      </c>
      <c r="AB5198">
        <v>6</v>
      </c>
      <c r="AC5198">
        <v>6</v>
      </c>
      <c r="AD5198" t="s">
        <v>79</v>
      </c>
      <c r="AE5198" t="s">
        <v>80</v>
      </c>
      <c r="AF5198">
        <v>40</v>
      </c>
      <c r="AG5198" s="4">
        <v>0.33333333333333331</v>
      </c>
      <c r="AH5198" s="4">
        <v>0.70833333333333337</v>
      </c>
      <c r="AI5198" s="5">
        <v>16.07</v>
      </c>
      <c r="AJ5198">
        <v>24.1</v>
      </c>
      <c r="AK5198">
        <v>27</v>
      </c>
      <c r="AL5198" t="s">
        <v>81</v>
      </c>
      <c r="AM5198" t="s">
        <v>82</v>
      </c>
      <c r="AO5198" t="s">
        <v>83</v>
      </c>
      <c r="AP5198" t="s">
        <v>67</v>
      </c>
      <c r="AQ5198" t="s">
        <v>67</v>
      </c>
      <c r="AR5198" t="s">
        <v>82</v>
      </c>
      <c r="AT5198" t="s">
        <v>82</v>
      </c>
      <c r="AW5198" t="s">
        <v>82</v>
      </c>
      <c r="AY5198" t="s">
        <v>13965</v>
      </c>
      <c r="AZ5198" t="s">
        <v>3364</v>
      </c>
      <c r="BA5198" t="s">
        <v>774</v>
      </c>
      <c r="BB5198">
        <v>80602</v>
      </c>
      <c r="BC5198" t="s">
        <v>79</v>
      </c>
      <c r="BH5198" t="s">
        <v>15163</v>
      </c>
      <c r="BI5198" t="s">
        <v>67</v>
      </c>
      <c r="BJ5198">
        <v>200510394</v>
      </c>
    </row>
    <row r="5199" spans="1:62" x14ac:dyDescent="0.25">
      <c r="A5199" t="s">
        <v>15599</v>
      </c>
      <c r="B5199" s="2">
        <v>43523</v>
      </c>
      <c r="C5199" t="s">
        <v>63</v>
      </c>
      <c r="D5199" s="3">
        <v>43472.38580664352</v>
      </c>
      <c r="E5199" t="s">
        <v>64</v>
      </c>
      <c r="F5199" s="2">
        <v>43556</v>
      </c>
      <c r="G5199" s="2">
        <v>43772</v>
      </c>
      <c r="H5199" t="s">
        <v>15600</v>
      </c>
      <c r="J5199" t="s">
        <v>15601</v>
      </c>
      <c r="L5199" t="s">
        <v>15602</v>
      </c>
      <c r="M5199" t="s">
        <v>1064</v>
      </c>
      <c r="N5199">
        <v>37135</v>
      </c>
      <c r="O5199" t="s">
        <v>70</v>
      </c>
      <c r="Q5199" t="s">
        <v>15603</v>
      </c>
      <c r="S5199" t="s">
        <v>72</v>
      </c>
      <c r="T5199" t="s">
        <v>640</v>
      </c>
      <c r="U5199" t="s">
        <v>3571</v>
      </c>
      <c r="V5199" t="s">
        <v>642</v>
      </c>
      <c r="W5199" t="s">
        <v>105</v>
      </c>
      <c r="X5199" t="s">
        <v>106</v>
      </c>
      <c r="Y5199" t="str">
        <f>"37-3011"</f>
        <v>37-3011</v>
      </c>
      <c r="Z5199" t="s">
        <v>94</v>
      </c>
      <c r="AA5199">
        <v>561730</v>
      </c>
      <c r="AB5199">
        <v>22</v>
      </c>
      <c r="AC5199">
        <v>22</v>
      </c>
      <c r="AD5199" t="s">
        <v>79</v>
      </c>
      <c r="AE5199" t="s">
        <v>95</v>
      </c>
      <c r="AF5199">
        <v>40</v>
      </c>
      <c r="AG5199" s="4">
        <v>0.25</v>
      </c>
      <c r="AH5199" s="4">
        <v>0.70833333333333337</v>
      </c>
      <c r="AI5199" s="5">
        <v>12.56</v>
      </c>
      <c r="AJ5199">
        <v>18.84</v>
      </c>
      <c r="AK5199">
        <v>19.100000000000001</v>
      </c>
      <c r="AL5199" t="s">
        <v>81</v>
      </c>
      <c r="AM5199" t="s">
        <v>82</v>
      </c>
      <c r="AO5199" t="s">
        <v>83</v>
      </c>
      <c r="AR5199" t="s">
        <v>82</v>
      </c>
      <c r="AT5199" t="s">
        <v>82</v>
      </c>
      <c r="AW5199" t="s">
        <v>82</v>
      </c>
      <c r="AY5199" t="s">
        <v>15602</v>
      </c>
      <c r="AZ5199" t="s">
        <v>2062</v>
      </c>
      <c r="BA5199" t="s">
        <v>1064</v>
      </c>
      <c r="BB5199">
        <v>37135</v>
      </c>
      <c r="BC5199" t="s">
        <v>79</v>
      </c>
      <c r="BH5199" t="s">
        <v>15601</v>
      </c>
      <c r="BJ5199">
        <v>205968742</v>
      </c>
    </row>
    <row r="5200" spans="1:62" x14ac:dyDescent="0.25">
      <c r="A5200" t="s">
        <v>15749</v>
      </c>
      <c r="B5200" s="2">
        <v>43523</v>
      </c>
      <c r="C5200" t="s">
        <v>63</v>
      </c>
      <c r="D5200" s="3">
        <v>43472.391761458333</v>
      </c>
      <c r="E5200" t="s">
        <v>64</v>
      </c>
      <c r="F5200" s="2">
        <v>43556</v>
      </c>
      <c r="G5200" s="2">
        <v>43799</v>
      </c>
      <c r="H5200" t="s">
        <v>15750</v>
      </c>
      <c r="I5200" t="s">
        <v>67</v>
      </c>
      <c r="J5200" t="s">
        <v>15751</v>
      </c>
      <c r="K5200" t="s">
        <v>67</v>
      </c>
      <c r="L5200" t="s">
        <v>15645</v>
      </c>
      <c r="M5200" t="s">
        <v>774</v>
      </c>
      <c r="N5200">
        <v>80005</v>
      </c>
      <c r="O5200" t="s">
        <v>70</v>
      </c>
      <c r="P5200" t="s">
        <v>67</v>
      </c>
      <c r="Q5200" t="s">
        <v>15752</v>
      </c>
      <c r="S5200" t="s">
        <v>72</v>
      </c>
      <c r="T5200" t="s">
        <v>6285</v>
      </c>
      <c r="U5200" t="s">
        <v>6286</v>
      </c>
      <c r="V5200" t="s">
        <v>6287</v>
      </c>
      <c r="W5200" t="s">
        <v>774</v>
      </c>
      <c r="X5200" t="s">
        <v>94</v>
      </c>
      <c r="Y5200" t="str">
        <f>"37-3011"</f>
        <v>37-3011</v>
      </c>
      <c r="Z5200" t="s">
        <v>94</v>
      </c>
      <c r="AA5200">
        <v>561730</v>
      </c>
      <c r="AB5200">
        <v>10</v>
      </c>
      <c r="AC5200">
        <v>10</v>
      </c>
      <c r="AD5200" t="s">
        <v>79</v>
      </c>
      <c r="AE5200" t="s">
        <v>80</v>
      </c>
      <c r="AF5200">
        <v>40</v>
      </c>
      <c r="AG5200" s="4">
        <v>0.33333333333333331</v>
      </c>
      <c r="AH5200" s="4">
        <v>0.6875</v>
      </c>
      <c r="AI5200" s="5">
        <v>15.17</v>
      </c>
      <c r="AJ5200">
        <v>22.75</v>
      </c>
      <c r="AK5200">
        <v>25.76</v>
      </c>
      <c r="AL5200" t="s">
        <v>81</v>
      </c>
      <c r="AM5200" t="s">
        <v>82</v>
      </c>
      <c r="AO5200" t="s">
        <v>83</v>
      </c>
      <c r="AP5200" t="s">
        <v>67</v>
      </c>
      <c r="AQ5200" t="s">
        <v>67</v>
      </c>
      <c r="AR5200" t="s">
        <v>82</v>
      </c>
      <c r="AT5200" t="s">
        <v>82</v>
      </c>
      <c r="AW5200" t="s">
        <v>82</v>
      </c>
      <c r="AY5200" t="s">
        <v>4286</v>
      </c>
      <c r="AZ5200" t="s">
        <v>713</v>
      </c>
      <c r="BA5200" t="s">
        <v>774</v>
      </c>
      <c r="BB5200">
        <v>80005</v>
      </c>
      <c r="BC5200" t="s">
        <v>79</v>
      </c>
      <c r="BH5200" t="s">
        <v>15753</v>
      </c>
      <c r="BI5200" t="s">
        <v>67</v>
      </c>
      <c r="BJ5200">
        <v>454358950</v>
      </c>
    </row>
    <row r="5201" spans="1:62" x14ac:dyDescent="0.25">
      <c r="A5201" t="s">
        <v>15756</v>
      </c>
      <c r="B5201" s="2">
        <v>43523</v>
      </c>
      <c r="C5201" t="s">
        <v>63</v>
      </c>
      <c r="D5201" s="3">
        <v>43472.386548310184</v>
      </c>
      <c r="E5201" t="s">
        <v>64</v>
      </c>
      <c r="F5201" s="2">
        <v>43556</v>
      </c>
      <c r="G5201" s="2">
        <v>43784</v>
      </c>
      <c r="H5201" t="s">
        <v>15757</v>
      </c>
      <c r="I5201" t="s">
        <v>67</v>
      </c>
      <c r="J5201" t="s">
        <v>15758</v>
      </c>
      <c r="K5201" t="s">
        <v>15759</v>
      </c>
      <c r="L5201" t="s">
        <v>8716</v>
      </c>
      <c r="M5201" t="s">
        <v>774</v>
      </c>
      <c r="N5201">
        <v>80021</v>
      </c>
      <c r="O5201" t="s">
        <v>70</v>
      </c>
      <c r="Q5201" t="s">
        <v>15760</v>
      </c>
      <c r="S5201" t="s">
        <v>72</v>
      </c>
      <c r="T5201" t="s">
        <v>2824</v>
      </c>
      <c r="U5201" t="s">
        <v>4073</v>
      </c>
      <c r="V5201" t="s">
        <v>642</v>
      </c>
      <c r="W5201" t="s">
        <v>105</v>
      </c>
      <c r="X5201" t="s">
        <v>106</v>
      </c>
      <c r="Y5201" t="str">
        <f>"37-3011"</f>
        <v>37-3011</v>
      </c>
      <c r="Z5201" t="s">
        <v>94</v>
      </c>
      <c r="AA5201">
        <v>561730</v>
      </c>
      <c r="AB5201">
        <v>6</v>
      </c>
      <c r="AC5201">
        <v>6</v>
      </c>
      <c r="AD5201" t="s">
        <v>79</v>
      </c>
      <c r="AE5201" t="s">
        <v>80</v>
      </c>
      <c r="AF5201">
        <v>35</v>
      </c>
      <c r="AG5201" s="4">
        <v>0.3125</v>
      </c>
      <c r="AH5201" s="4">
        <v>0.6875</v>
      </c>
      <c r="AI5201" s="5">
        <v>16.07</v>
      </c>
      <c r="AJ5201">
        <v>24.11</v>
      </c>
      <c r="AL5201" t="s">
        <v>81</v>
      </c>
      <c r="AM5201" t="s">
        <v>82</v>
      </c>
      <c r="AO5201" t="s">
        <v>83</v>
      </c>
      <c r="AP5201" t="s">
        <v>67</v>
      </c>
      <c r="AQ5201" t="s">
        <v>67</v>
      </c>
      <c r="AR5201" t="s">
        <v>82</v>
      </c>
      <c r="AT5201" t="s">
        <v>82</v>
      </c>
      <c r="AW5201" t="s">
        <v>82</v>
      </c>
      <c r="AY5201" t="s">
        <v>3358</v>
      </c>
      <c r="AZ5201" t="s">
        <v>713</v>
      </c>
      <c r="BA5201" t="s">
        <v>774</v>
      </c>
      <c r="BB5201">
        <v>80021</v>
      </c>
      <c r="BC5201" t="s">
        <v>79</v>
      </c>
      <c r="BH5201" t="s">
        <v>15761</v>
      </c>
      <c r="BI5201" t="s">
        <v>67</v>
      </c>
      <c r="BJ5201">
        <v>840919562</v>
      </c>
    </row>
    <row r="5202" spans="1:62" x14ac:dyDescent="0.25">
      <c r="A5202" t="s">
        <v>15767</v>
      </c>
      <c r="B5202" s="2">
        <v>43523</v>
      </c>
      <c r="C5202" t="s">
        <v>63</v>
      </c>
      <c r="D5202" s="3">
        <v>43472.391232893518</v>
      </c>
      <c r="E5202" t="s">
        <v>64</v>
      </c>
      <c r="F5202" s="2">
        <v>43556</v>
      </c>
      <c r="G5202" s="2">
        <v>43769</v>
      </c>
      <c r="H5202" t="s">
        <v>15768</v>
      </c>
      <c r="I5202" t="s">
        <v>15769</v>
      </c>
      <c r="J5202" t="s">
        <v>15770</v>
      </c>
      <c r="K5202" t="s">
        <v>67</v>
      </c>
      <c r="L5202" t="s">
        <v>13530</v>
      </c>
      <c r="M5202" t="s">
        <v>774</v>
      </c>
      <c r="N5202">
        <v>80501</v>
      </c>
      <c r="O5202" t="s">
        <v>70</v>
      </c>
      <c r="P5202" t="s">
        <v>67</v>
      </c>
      <c r="Q5202" t="s">
        <v>15771</v>
      </c>
      <c r="S5202" t="s">
        <v>72</v>
      </c>
      <c r="T5202" t="s">
        <v>6285</v>
      </c>
      <c r="U5202" t="s">
        <v>6286</v>
      </c>
      <c r="V5202" t="s">
        <v>6287</v>
      </c>
      <c r="W5202" t="s">
        <v>774</v>
      </c>
      <c r="X5202" t="s">
        <v>94</v>
      </c>
      <c r="Y5202" t="str">
        <f>"37-3011"</f>
        <v>37-3011</v>
      </c>
      <c r="Z5202" t="s">
        <v>94</v>
      </c>
      <c r="AA5202">
        <v>561730</v>
      </c>
      <c r="AB5202">
        <v>15</v>
      </c>
      <c r="AC5202">
        <v>15</v>
      </c>
      <c r="AD5202" t="s">
        <v>79</v>
      </c>
      <c r="AE5202" t="s">
        <v>80</v>
      </c>
      <c r="AF5202">
        <v>40</v>
      </c>
      <c r="AG5202" s="4">
        <v>0.29166666666666669</v>
      </c>
      <c r="AH5202" s="4">
        <v>0.72916666666666663</v>
      </c>
      <c r="AI5202" s="5">
        <v>16.07</v>
      </c>
      <c r="AJ5202">
        <v>24.1</v>
      </c>
      <c r="AK5202">
        <v>27</v>
      </c>
      <c r="AL5202" t="s">
        <v>81</v>
      </c>
      <c r="AM5202" t="s">
        <v>82</v>
      </c>
      <c r="AO5202" t="s">
        <v>83</v>
      </c>
      <c r="AP5202" t="s">
        <v>67</v>
      </c>
      <c r="AQ5202" t="s">
        <v>67</v>
      </c>
      <c r="AR5202" t="s">
        <v>82</v>
      </c>
      <c r="AT5202" t="s">
        <v>82</v>
      </c>
      <c r="AW5202" t="s">
        <v>82</v>
      </c>
      <c r="AY5202" t="s">
        <v>13588</v>
      </c>
      <c r="AZ5202" t="s">
        <v>6244</v>
      </c>
      <c r="BA5202" t="s">
        <v>774</v>
      </c>
      <c r="BB5202">
        <v>80501</v>
      </c>
      <c r="BC5202" t="s">
        <v>79</v>
      </c>
      <c r="BH5202" t="s">
        <v>15772</v>
      </c>
      <c r="BI5202" t="s">
        <v>67</v>
      </c>
      <c r="BJ5202">
        <v>841392503</v>
      </c>
    </row>
    <row r="5203" spans="1:62" x14ac:dyDescent="0.25">
      <c r="A5203" t="s">
        <v>15848</v>
      </c>
      <c r="B5203" s="2">
        <v>43523</v>
      </c>
      <c r="C5203" t="s">
        <v>63</v>
      </c>
      <c r="D5203" s="3">
        <v>43472.385272962965</v>
      </c>
      <c r="E5203" t="s">
        <v>64</v>
      </c>
      <c r="F5203" s="2">
        <v>43556</v>
      </c>
      <c r="G5203" s="2">
        <v>43799</v>
      </c>
      <c r="H5203" t="s">
        <v>4178</v>
      </c>
      <c r="J5203" t="s">
        <v>4179</v>
      </c>
      <c r="L5203" t="s">
        <v>4180</v>
      </c>
      <c r="M5203" t="s">
        <v>626</v>
      </c>
      <c r="N5203">
        <v>72202</v>
      </c>
      <c r="O5203" t="s">
        <v>70</v>
      </c>
      <c r="Q5203" t="s">
        <v>4181</v>
      </c>
      <c r="S5203" t="s">
        <v>72</v>
      </c>
      <c r="T5203" t="s">
        <v>640</v>
      </c>
      <c r="U5203" t="s">
        <v>3571</v>
      </c>
      <c r="V5203" t="s">
        <v>642</v>
      </c>
      <c r="W5203" t="s">
        <v>105</v>
      </c>
      <c r="X5203" t="s">
        <v>106</v>
      </c>
      <c r="Y5203" t="str">
        <f>"37-3011"</f>
        <v>37-3011</v>
      </c>
      <c r="Z5203" t="s">
        <v>94</v>
      </c>
      <c r="AA5203">
        <v>561730</v>
      </c>
      <c r="AB5203">
        <v>18</v>
      </c>
      <c r="AC5203">
        <v>18</v>
      </c>
      <c r="AD5203" t="s">
        <v>79</v>
      </c>
      <c r="AE5203" t="s">
        <v>95</v>
      </c>
      <c r="AF5203">
        <v>40</v>
      </c>
      <c r="AG5203" s="4">
        <v>0.29166666666666669</v>
      </c>
      <c r="AH5203" s="4">
        <v>0.64583333333333337</v>
      </c>
      <c r="AI5203" s="5">
        <v>11.86</v>
      </c>
      <c r="AJ5203">
        <v>17.79</v>
      </c>
      <c r="AK5203">
        <v>19.5</v>
      </c>
      <c r="AL5203" t="s">
        <v>81</v>
      </c>
      <c r="AM5203" t="s">
        <v>82</v>
      </c>
      <c r="AO5203" t="s">
        <v>83</v>
      </c>
      <c r="AR5203" t="s">
        <v>82</v>
      </c>
      <c r="AT5203" t="s">
        <v>82</v>
      </c>
      <c r="AW5203" t="s">
        <v>82</v>
      </c>
      <c r="AY5203" t="s">
        <v>4180</v>
      </c>
      <c r="AZ5203" t="s">
        <v>4182</v>
      </c>
      <c r="BA5203" t="s">
        <v>626</v>
      </c>
      <c r="BB5203">
        <v>72211</v>
      </c>
      <c r="BC5203" t="s">
        <v>79</v>
      </c>
      <c r="BH5203" t="s">
        <v>4183</v>
      </c>
      <c r="BJ5203">
        <v>43737099</v>
      </c>
    </row>
    <row r="5204" spans="1:62" x14ac:dyDescent="0.25">
      <c r="A5204" t="s">
        <v>15914</v>
      </c>
      <c r="B5204" s="2">
        <v>43523</v>
      </c>
      <c r="C5204" t="s">
        <v>63</v>
      </c>
      <c r="D5204" s="3">
        <v>43472.392271712961</v>
      </c>
      <c r="E5204" t="s">
        <v>64</v>
      </c>
      <c r="F5204" s="2">
        <v>43556</v>
      </c>
      <c r="G5204" s="2">
        <v>43798</v>
      </c>
      <c r="H5204" t="s">
        <v>15915</v>
      </c>
      <c r="I5204" t="s">
        <v>67</v>
      </c>
      <c r="J5204" t="s">
        <v>15916</v>
      </c>
      <c r="K5204" t="s">
        <v>67</v>
      </c>
      <c r="L5204" t="s">
        <v>1152</v>
      </c>
      <c r="M5204" t="s">
        <v>774</v>
      </c>
      <c r="N5204">
        <v>80223</v>
      </c>
      <c r="O5204" t="s">
        <v>70</v>
      </c>
      <c r="P5204" t="s">
        <v>67</v>
      </c>
      <c r="Q5204" t="s">
        <v>15917</v>
      </c>
      <c r="S5204" t="s">
        <v>72</v>
      </c>
      <c r="T5204" t="s">
        <v>6285</v>
      </c>
      <c r="U5204" t="s">
        <v>6286</v>
      </c>
      <c r="V5204" t="s">
        <v>6287</v>
      </c>
      <c r="W5204" t="s">
        <v>774</v>
      </c>
      <c r="X5204" t="s">
        <v>94</v>
      </c>
      <c r="Y5204" t="str">
        <f>"37-3011"</f>
        <v>37-3011</v>
      </c>
      <c r="Z5204" t="s">
        <v>94</v>
      </c>
      <c r="AA5204">
        <v>561730</v>
      </c>
      <c r="AB5204">
        <v>10</v>
      </c>
      <c r="AC5204">
        <v>10</v>
      </c>
      <c r="AD5204" t="s">
        <v>79</v>
      </c>
      <c r="AE5204" t="s">
        <v>80</v>
      </c>
      <c r="AF5204">
        <v>40</v>
      </c>
      <c r="AG5204" s="4">
        <v>0.33333333333333331</v>
      </c>
      <c r="AH5204" s="4">
        <v>0.70833333333333337</v>
      </c>
      <c r="AI5204" s="5">
        <v>16.07</v>
      </c>
      <c r="AJ5204">
        <v>24.1</v>
      </c>
      <c r="AK5204">
        <v>27</v>
      </c>
      <c r="AL5204" t="s">
        <v>81</v>
      </c>
      <c r="AM5204" t="s">
        <v>82</v>
      </c>
      <c r="AO5204" t="s">
        <v>83</v>
      </c>
      <c r="AP5204" t="s">
        <v>67</v>
      </c>
      <c r="AQ5204" t="s">
        <v>67</v>
      </c>
      <c r="AR5204" t="s">
        <v>82</v>
      </c>
      <c r="AT5204" t="s">
        <v>82</v>
      </c>
      <c r="AW5204" t="s">
        <v>82</v>
      </c>
      <c r="AY5204" t="s">
        <v>4681</v>
      </c>
      <c r="AZ5204" t="s">
        <v>4681</v>
      </c>
      <c r="BA5204" t="s">
        <v>774</v>
      </c>
      <c r="BB5204">
        <v>80223</v>
      </c>
      <c r="BC5204" t="s">
        <v>79</v>
      </c>
      <c r="BH5204" t="s">
        <v>15918</v>
      </c>
      <c r="BI5204" t="s">
        <v>67</v>
      </c>
      <c r="BJ5204">
        <v>841597800</v>
      </c>
    </row>
    <row r="5205" spans="1:62" x14ac:dyDescent="0.25">
      <c r="A5205" t="s">
        <v>15932</v>
      </c>
      <c r="B5205" s="2">
        <v>43523</v>
      </c>
      <c r="C5205" t="s">
        <v>63</v>
      </c>
      <c r="D5205" s="3">
        <v>43472.387226967592</v>
      </c>
      <c r="E5205" t="s">
        <v>64</v>
      </c>
      <c r="F5205" s="2">
        <v>43556</v>
      </c>
      <c r="G5205" s="2">
        <v>43798</v>
      </c>
      <c r="H5205" t="s">
        <v>15933</v>
      </c>
      <c r="I5205" t="s">
        <v>67</v>
      </c>
      <c r="J5205" t="s">
        <v>15934</v>
      </c>
      <c r="K5205" t="s">
        <v>15935</v>
      </c>
      <c r="L5205" t="s">
        <v>6283</v>
      </c>
      <c r="M5205" t="s">
        <v>774</v>
      </c>
      <c r="N5205">
        <v>80907</v>
      </c>
      <c r="O5205" t="s">
        <v>70</v>
      </c>
      <c r="P5205" t="s">
        <v>67</v>
      </c>
      <c r="Q5205" t="s">
        <v>15936</v>
      </c>
      <c r="S5205" t="s">
        <v>72</v>
      </c>
      <c r="T5205" t="s">
        <v>6178</v>
      </c>
      <c r="U5205" t="s">
        <v>6179</v>
      </c>
      <c r="V5205" t="s">
        <v>6180</v>
      </c>
      <c r="W5205" t="s">
        <v>774</v>
      </c>
      <c r="X5205" t="s">
        <v>106</v>
      </c>
      <c r="Y5205" t="str">
        <f>"37-3011"</f>
        <v>37-3011</v>
      </c>
      <c r="Z5205" t="s">
        <v>94</v>
      </c>
      <c r="AA5205">
        <v>541320</v>
      </c>
      <c r="AB5205">
        <v>20</v>
      </c>
      <c r="AC5205">
        <v>20</v>
      </c>
      <c r="AD5205" t="s">
        <v>79</v>
      </c>
      <c r="AE5205" t="s">
        <v>95</v>
      </c>
      <c r="AF5205">
        <v>35</v>
      </c>
      <c r="AG5205" s="4">
        <v>0.29166666666666669</v>
      </c>
      <c r="AH5205" s="4">
        <v>0.83333333333333337</v>
      </c>
      <c r="AI5205" s="5">
        <v>13.48</v>
      </c>
      <c r="AJ5205">
        <v>20.22</v>
      </c>
      <c r="AL5205" t="s">
        <v>81</v>
      </c>
      <c r="AM5205" t="s">
        <v>82</v>
      </c>
      <c r="AO5205" t="s">
        <v>83</v>
      </c>
      <c r="AP5205" t="s">
        <v>67</v>
      </c>
      <c r="AQ5205" t="s">
        <v>67</v>
      </c>
      <c r="AR5205" t="s">
        <v>82</v>
      </c>
      <c r="AT5205" t="s">
        <v>82</v>
      </c>
      <c r="AW5205" t="s">
        <v>82</v>
      </c>
      <c r="AY5205" t="s">
        <v>6283</v>
      </c>
      <c r="AZ5205" t="s">
        <v>2455</v>
      </c>
      <c r="BA5205" t="s">
        <v>774</v>
      </c>
      <c r="BB5205">
        <v>80907</v>
      </c>
      <c r="BC5205" t="s">
        <v>79</v>
      </c>
      <c r="BH5205" t="s">
        <v>15937</v>
      </c>
      <c r="BI5205" t="s">
        <v>15935</v>
      </c>
      <c r="BJ5205">
        <v>841112809</v>
      </c>
    </row>
    <row r="5206" spans="1:62" x14ac:dyDescent="0.25">
      <c r="A5206" t="s">
        <v>16165</v>
      </c>
      <c r="B5206" s="2">
        <v>43523</v>
      </c>
      <c r="C5206" t="s">
        <v>63</v>
      </c>
      <c r="D5206" s="3">
        <v>43472.382671296298</v>
      </c>
      <c r="E5206" t="s">
        <v>64</v>
      </c>
      <c r="F5206" s="2">
        <v>43556</v>
      </c>
      <c r="G5206" s="2">
        <v>43799</v>
      </c>
      <c r="H5206" t="s">
        <v>16166</v>
      </c>
      <c r="I5206" t="s">
        <v>67</v>
      </c>
      <c r="J5206" t="s">
        <v>16167</v>
      </c>
      <c r="K5206" t="s">
        <v>67</v>
      </c>
      <c r="L5206" t="s">
        <v>16168</v>
      </c>
      <c r="M5206" t="s">
        <v>1165</v>
      </c>
      <c r="N5206">
        <v>57216</v>
      </c>
      <c r="O5206" t="s">
        <v>70</v>
      </c>
      <c r="P5206" t="s">
        <v>67</v>
      </c>
      <c r="Q5206" t="s">
        <v>16169</v>
      </c>
      <c r="S5206" t="s">
        <v>72</v>
      </c>
      <c r="T5206" t="s">
        <v>14635</v>
      </c>
      <c r="U5206" t="s">
        <v>14636</v>
      </c>
      <c r="V5206" t="s">
        <v>14637</v>
      </c>
      <c r="W5206" t="s">
        <v>105</v>
      </c>
      <c r="X5206" t="s">
        <v>16170</v>
      </c>
      <c r="Y5206" t="str">
        <f>"53-7072"</f>
        <v>53-7072</v>
      </c>
      <c r="Z5206" t="s">
        <v>16171</v>
      </c>
      <c r="AA5206">
        <v>238110</v>
      </c>
      <c r="AB5206">
        <v>2</v>
      </c>
      <c r="AC5206">
        <v>2</v>
      </c>
      <c r="AD5206" t="s">
        <v>79</v>
      </c>
      <c r="AE5206" t="s">
        <v>95</v>
      </c>
      <c r="AF5206">
        <v>40</v>
      </c>
      <c r="AG5206" s="4">
        <v>0.33333333333333331</v>
      </c>
      <c r="AH5206" s="4">
        <v>0.70833333333333337</v>
      </c>
      <c r="AI5206" s="5">
        <v>22.62</v>
      </c>
      <c r="AJ5206">
        <v>33.93</v>
      </c>
      <c r="AK5206">
        <v>33.93</v>
      </c>
      <c r="AL5206" t="s">
        <v>81</v>
      </c>
      <c r="AM5206" t="s">
        <v>82</v>
      </c>
      <c r="AO5206" t="s">
        <v>83</v>
      </c>
      <c r="AP5206" t="s">
        <v>67</v>
      </c>
      <c r="AQ5206" t="s">
        <v>67</v>
      </c>
      <c r="AR5206" t="s">
        <v>82</v>
      </c>
      <c r="AT5206" t="s">
        <v>82</v>
      </c>
      <c r="AW5206" t="s">
        <v>72</v>
      </c>
      <c r="AX5206">
        <v>3</v>
      </c>
      <c r="AY5206" t="s">
        <v>16168</v>
      </c>
      <c r="AZ5206" t="s">
        <v>16172</v>
      </c>
      <c r="BA5206" t="s">
        <v>1165</v>
      </c>
      <c r="BB5206">
        <v>57216</v>
      </c>
      <c r="BC5206" t="s">
        <v>79</v>
      </c>
      <c r="BH5206" t="s">
        <v>16167</v>
      </c>
      <c r="BI5206" t="s">
        <v>67</v>
      </c>
      <c r="BJ5206">
        <v>273060720</v>
      </c>
    </row>
    <row r="5207" spans="1:62" x14ac:dyDescent="0.25">
      <c r="A5207" t="s">
        <v>16225</v>
      </c>
      <c r="B5207" s="2">
        <v>43523</v>
      </c>
      <c r="C5207" t="s">
        <v>63</v>
      </c>
      <c r="D5207" s="3">
        <v>43472.383971886571</v>
      </c>
      <c r="E5207" t="s">
        <v>64</v>
      </c>
      <c r="F5207" s="2">
        <v>43556</v>
      </c>
      <c r="G5207" s="2">
        <v>43799</v>
      </c>
      <c r="H5207" t="s">
        <v>16166</v>
      </c>
      <c r="I5207" t="s">
        <v>67</v>
      </c>
      <c r="J5207" t="s">
        <v>16167</v>
      </c>
      <c r="K5207" t="s">
        <v>67</v>
      </c>
      <c r="L5207" t="s">
        <v>16168</v>
      </c>
      <c r="M5207" t="s">
        <v>1165</v>
      </c>
      <c r="N5207">
        <v>57216</v>
      </c>
      <c r="O5207" t="s">
        <v>70</v>
      </c>
      <c r="P5207" t="s">
        <v>67</v>
      </c>
      <c r="Q5207" t="s">
        <v>16169</v>
      </c>
      <c r="S5207" t="s">
        <v>72</v>
      </c>
      <c r="T5207" t="s">
        <v>14635</v>
      </c>
      <c r="U5207" t="s">
        <v>14636</v>
      </c>
      <c r="V5207" t="s">
        <v>14637</v>
      </c>
      <c r="W5207" t="s">
        <v>105</v>
      </c>
      <c r="X5207" t="s">
        <v>16170</v>
      </c>
      <c r="Y5207" t="str">
        <f>"53-7072"</f>
        <v>53-7072</v>
      </c>
      <c r="Z5207" t="s">
        <v>16171</v>
      </c>
      <c r="AA5207">
        <v>238110</v>
      </c>
      <c r="AB5207">
        <v>2</v>
      </c>
      <c r="AC5207">
        <v>2</v>
      </c>
      <c r="AD5207" t="s">
        <v>79</v>
      </c>
      <c r="AE5207" t="s">
        <v>95</v>
      </c>
      <c r="AF5207">
        <v>40</v>
      </c>
      <c r="AG5207" s="4">
        <v>0.33333333333333331</v>
      </c>
      <c r="AH5207" s="4">
        <v>0.70833333333333337</v>
      </c>
      <c r="AI5207" s="5">
        <v>22.62</v>
      </c>
      <c r="AJ5207">
        <v>33.93</v>
      </c>
      <c r="AK5207">
        <v>33.93</v>
      </c>
      <c r="AL5207" t="s">
        <v>81</v>
      </c>
      <c r="AM5207" t="s">
        <v>82</v>
      </c>
      <c r="AO5207" t="s">
        <v>83</v>
      </c>
      <c r="AP5207" t="s">
        <v>67</v>
      </c>
      <c r="AQ5207" t="s">
        <v>67</v>
      </c>
      <c r="AR5207" t="s">
        <v>82</v>
      </c>
      <c r="AT5207" t="s">
        <v>82</v>
      </c>
      <c r="AW5207" t="s">
        <v>72</v>
      </c>
      <c r="AX5207">
        <v>3</v>
      </c>
      <c r="AY5207" t="s">
        <v>16226</v>
      </c>
      <c r="AZ5207" t="s">
        <v>16226</v>
      </c>
      <c r="BA5207" t="s">
        <v>1165</v>
      </c>
      <c r="BB5207">
        <v>57006</v>
      </c>
      <c r="BC5207" t="s">
        <v>79</v>
      </c>
      <c r="BH5207" t="s">
        <v>16227</v>
      </c>
      <c r="BI5207" t="s">
        <v>67</v>
      </c>
      <c r="BJ5207">
        <v>273060720</v>
      </c>
    </row>
    <row r="5208" spans="1:62" x14ac:dyDescent="0.25">
      <c r="A5208" t="s">
        <v>16247</v>
      </c>
      <c r="B5208" s="2">
        <v>43523</v>
      </c>
      <c r="C5208" t="s">
        <v>63</v>
      </c>
      <c r="D5208" s="3">
        <v>43472.393573773152</v>
      </c>
      <c r="E5208" t="s">
        <v>64</v>
      </c>
      <c r="F5208" s="2">
        <v>43556</v>
      </c>
      <c r="G5208" s="2">
        <v>43735</v>
      </c>
      <c r="H5208" t="s">
        <v>16248</v>
      </c>
      <c r="I5208" t="s">
        <v>16249</v>
      </c>
      <c r="J5208" t="s">
        <v>16231</v>
      </c>
      <c r="L5208" t="s">
        <v>16232</v>
      </c>
      <c r="M5208" t="s">
        <v>207</v>
      </c>
      <c r="N5208">
        <v>2543</v>
      </c>
      <c r="O5208" t="s">
        <v>70</v>
      </c>
      <c r="Q5208" t="s">
        <v>16250</v>
      </c>
      <c r="S5208" t="s">
        <v>72</v>
      </c>
      <c r="T5208" t="s">
        <v>651</v>
      </c>
      <c r="U5208" t="s">
        <v>652</v>
      </c>
      <c r="V5208" t="s">
        <v>653</v>
      </c>
      <c r="W5208" t="s">
        <v>207</v>
      </c>
      <c r="X5208" t="s">
        <v>1427</v>
      </c>
      <c r="Y5208" t="str">
        <f>"37-2012"</f>
        <v>37-2012</v>
      </c>
      <c r="Z5208" t="s">
        <v>373</v>
      </c>
      <c r="AA5208">
        <v>721110</v>
      </c>
      <c r="AB5208">
        <v>2</v>
      </c>
      <c r="AC5208">
        <v>2</v>
      </c>
      <c r="AD5208" t="s">
        <v>79</v>
      </c>
      <c r="AE5208" t="s">
        <v>95</v>
      </c>
      <c r="AF5208">
        <v>35</v>
      </c>
      <c r="AG5208" s="4">
        <v>0.29166666666666669</v>
      </c>
      <c r="AH5208" s="4">
        <v>0.58333333333333337</v>
      </c>
      <c r="AI5208" s="5">
        <v>14.58</v>
      </c>
      <c r="AJ5208">
        <v>21.87</v>
      </c>
      <c r="AL5208" t="s">
        <v>81</v>
      </c>
      <c r="AM5208" t="s">
        <v>82</v>
      </c>
      <c r="AO5208" t="s">
        <v>83</v>
      </c>
      <c r="AR5208" t="s">
        <v>82</v>
      </c>
      <c r="AT5208" t="s">
        <v>82</v>
      </c>
      <c r="AW5208" t="s">
        <v>72</v>
      </c>
      <c r="AX5208">
        <v>3</v>
      </c>
      <c r="AY5208" t="s">
        <v>16232</v>
      </c>
      <c r="AZ5208" t="s">
        <v>4065</v>
      </c>
      <c r="BA5208" t="s">
        <v>207</v>
      </c>
      <c r="BB5208">
        <v>2543</v>
      </c>
      <c r="BC5208" t="s">
        <v>79</v>
      </c>
      <c r="BH5208" t="s">
        <v>16231</v>
      </c>
      <c r="BJ5208">
        <v>800183120</v>
      </c>
    </row>
    <row r="5209" spans="1:62" x14ac:dyDescent="0.25">
      <c r="A5209" t="s">
        <v>16360</v>
      </c>
      <c r="B5209" s="2">
        <v>43523</v>
      </c>
      <c r="C5209" t="s">
        <v>63</v>
      </c>
      <c r="D5209" s="3">
        <v>43472.382327916668</v>
      </c>
      <c r="E5209" t="s">
        <v>64</v>
      </c>
      <c r="F5209" s="2">
        <v>43556</v>
      </c>
      <c r="G5209" s="2">
        <v>43799</v>
      </c>
      <c r="H5209" t="s">
        <v>16166</v>
      </c>
      <c r="I5209" t="s">
        <v>67</v>
      </c>
      <c r="J5209" t="s">
        <v>16167</v>
      </c>
      <c r="K5209" t="s">
        <v>67</v>
      </c>
      <c r="L5209" t="s">
        <v>16168</v>
      </c>
      <c r="M5209" t="s">
        <v>1165</v>
      </c>
      <c r="N5209">
        <v>57216</v>
      </c>
      <c r="O5209" t="s">
        <v>70</v>
      </c>
      <c r="P5209" t="s">
        <v>67</v>
      </c>
      <c r="Q5209" t="s">
        <v>16169</v>
      </c>
      <c r="S5209" t="s">
        <v>72</v>
      </c>
      <c r="T5209" t="s">
        <v>14635</v>
      </c>
      <c r="U5209" t="s">
        <v>14636</v>
      </c>
      <c r="V5209" t="s">
        <v>14637</v>
      </c>
      <c r="W5209" t="s">
        <v>105</v>
      </c>
      <c r="X5209" t="s">
        <v>16170</v>
      </c>
      <c r="Y5209" t="str">
        <f>"53-3032"</f>
        <v>53-3032</v>
      </c>
      <c r="Z5209" t="s">
        <v>157</v>
      </c>
      <c r="AA5209">
        <v>238110</v>
      </c>
      <c r="AB5209">
        <v>2</v>
      </c>
      <c r="AC5209">
        <v>2</v>
      </c>
      <c r="AD5209" t="s">
        <v>79</v>
      </c>
      <c r="AE5209" t="s">
        <v>95</v>
      </c>
      <c r="AF5209">
        <v>40</v>
      </c>
      <c r="AG5209" s="4">
        <v>0.33333333333333331</v>
      </c>
      <c r="AH5209" s="4">
        <v>0.70833333333333337</v>
      </c>
      <c r="AI5209" s="5">
        <v>22.93</v>
      </c>
      <c r="AJ5209">
        <v>34.4</v>
      </c>
      <c r="AL5209" t="s">
        <v>81</v>
      </c>
      <c r="AM5209" t="s">
        <v>82</v>
      </c>
      <c r="AO5209" t="s">
        <v>83</v>
      </c>
      <c r="AP5209" t="s">
        <v>67</v>
      </c>
      <c r="AQ5209" t="s">
        <v>67</v>
      </c>
      <c r="AR5209" t="s">
        <v>82</v>
      </c>
      <c r="AT5209" t="s">
        <v>82</v>
      </c>
      <c r="AW5209" t="s">
        <v>72</v>
      </c>
      <c r="AX5209">
        <v>3</v>
      </c>
      <c r="AY5209" t="s">
        <v>16361</v>
      </c>
      <c r="AZ5209" t="s">
        <v>16362</v>
      </c>
      <c r="BA5209" t="s">
        <v>5997</v>
      </c>
      <c r="BB5209">
        <v>58078</v>
      </c>
      <c r="BC5209" t="s">
        <v>79</v>
      </c>
      <c r="BH5209" t="s">
        <v>16363</v>
      </c>
      <c r="BI5209" t="s">
        <v>67</v>
      </c>
      <c r="BJ5209">
        <v>273060720</v>
      </c>
    </row>
    <row r="5210" spans="1:62" x14ac:dyDescent="0.25">
      <c r="A5210" t="s">
        <v>16372</v>
      </c>
      <c r="B5210" s="2">
        <v>43523</v>
      </c>
      <c r="C5210" t="s">
        <v>63</v>
      </c>
      <c r="D5210" s="3">
        <v>43472.383843425923</v>
      </c>
      <c r="E5210" t="s">
        <v>64</v>
      </c>
      <c r="F5210" s="2">
        <v>43556</v>
      </c>
      <c r="G5210" s="2">
        <v>43770</v>
      </c>
      <c r="H5210" t="s">
        <v>16373</v>
      </c>
      <c r="J5210" t="s">
        <v>16374</v>
      </c>
      <c r="L5210" t="s">
        <v>16375</v>
      </c>
      <c r="M5210" t="s">
        <v>649</v>
      </c>
      <c r="N5210">
        <v>86305</v>
      </c>
      <c r="O5210" t="s">
        <v>70</v>
      </c>
      <c r="Q5210" t="s">
        <v>16376</v>
      </c>
      <c r="S5210" t="s">
        <v>72</v>
      </c>
      <c r="T5210" t="s">
        <v>651</v>
      </c>
      <c r="U5210" t="s">
        <v>652</v>
      </c>
      <c r="V5210" t="s">
        <v>653</v>
      </c>
      <c r="W5210" t="s">
        <v>207</v>
      </c>
      <c r="X5210" t="s">
        <v>16377</v>
      </c>
      <c r="Y5210" t="str">
        <f>"37-3011"</f>
        <v>37-3011</v>
      </c>
      <c r="Z5210" t="s">
        <v>94</v>
      </c>
      <c r="AA5210">
        <v>713910</v>
      </c>
      <c r="AB5210">
        <v>6</v>
      </c>
      <c r="AC5210">
        <v>6</v>
      </c>
      <c r="AD5210" t="s">
        <v>79</v>
      </c>
      <c r="AE5210" t="s">
        <v>95</v>
      </c>
      <c r="AF5210">
        <v>40</v>
      </c>
      <c r="AG5210" s="4">
        <v>0.375</v>
      </c>
      <c r="AH5210" s="4">
        <v>0.70833333333333337</v>
      </c>
      <c r="AI5210" s="5">
        <v>13.97</v>
      </c>
      <c r="AJ5210">
        <v>20.96</v>
      </c>
      <c r="AL5210" t="s">
        <v>81</v>
      </c>
      <c r="AM5210" t="s">
        <v>82</v>
      </c>
      <c r="AO5210" t="s">
        <v>83</v>
      </c>
      <c r="AR5210" t="s">
        <v>82</v>
      </c>
      <c r="AT5210" t="s">
        <v>82</v>
      </c>
      <c r="AW5210" t="s">
        <v>72</v>
      </c>
      <c r="AX5210">
        <v>3</v>
      </c>
      <c r="AY5210" t="s">
        <v>16375</v>
      </c>
      <c r="AZ5210" t="s">
        <v>12347</v>
      </c>
      <c r="BA5210" t="s">
        <v>649</v>
      </c>
      <c r="BB5210">
        <v>86305</v>
      </c>
      <c r="BC5210" t="s">
        <v>87</v>
      </c>
      <c r="BH5210" t="s">
        <v>16374</v>
      </c>
      <c r="BJ5210">
        <v>861010718</v>
      </c>
    </row>
    <row r="5211" spans="1:62" x14ac:dyDescent="0.25">
      <c r="A5211" t="s">
        <v>16384</v>
      </c>
      <c r="B5211" s="2">
        <v>43523</v>
      </c>
      <c r="C5211" t="s">
        <v>63</v>
      </c>
      <c r="D5211" s="3">
        <v>43472.485989120367</v>
      </c>
      <c r="E5211" t="s">
        <v>91</v>
      </c>
      <c r="H5211" t="s">
        <v>16385</v>
      </c>
      <c r="J5211" t="s">
        <v>16386</v>
      </c>
      <c r="L5211" t="s">
        <v>13909</v>
      </c>
      <c r="M5211" t="s">
        <v>2314</v>
      </c>
      <c r="N5211">
        <v>47304</v>
      </c>
      <c r="O5211" t="s">
        <v>70</v>
      </c>
      <c r="Q5211" t="s">
        <v>16387</v>
      </c>
      <c r="S5211" t="s">
        <v>72</v>
      </c>
      <c r="T5211" t="s">
        <v>9281</v>
      </c>
      <c r="U5211" t="s">
        <v>9419</v>
      </c>
      <c r="V5211" t="s">
        <v>9283</v>
      </c>
      <c r="W5211" t="s">
        <v>86</v>
      </c>
      <c r="X5211" t="s">
        <v>14685</v>
      </c>
      <c r="Y5211" t="str">
        <f>"37-3011"</f>
        <v>37-3011</v>
      </c>
      <c r="Z5211" t="s">
        <v>94</v>
      </c>
      <c r="AA5211">
        <v>56173</v>
      </c>
      <c r="AB5211">
        <v>9</v>
      </c>
      <c r="AD5211" t="s">
        <v>79</v>
      </c>
      <c r="AE5211" t="s">
        <v>80</v>
      </c>
      <c r="AF5211">
        <v>40</v>
      </c>
      <c r="AG5211" s="4">
        <v>0.3125</v>
      </c>
      <c r="AH5211" s="4">
        <v>0.72916666666666663</v>
      </c>
      <c r="AI5211" s="5">
        <v>13.41</v>
      </c>
      <c r="AJ5211">
        <v>20.12</v>
      </c>
      <c r="AK5211">
        <v>20.12</v>
      </c>
      <c r="AL5211" t="s">
        <v>81</v>
      </c>
      <c r="AM5211" t="s">
        <v>82</v>
      </c>
      <c r="AO5211" t="s">
        <v>83</v>
      </c>
      <c r="AP5211" t="s">
        <v>67</v>
      </c>
      <c r="AQ5211" t="s">
        <v>67</v>
      </c>
      <c r="AR5211" t="s">
        <v>82</v>
      </c>
      <c r="AT5211" t="s">
        <v>82</v>
      </c>
      <c r="AW5211" t="s">
        <v>72</v>
      </c>
      <c r="AX5211">
        <v>1</v>
      </c>
      <c r="AY5211" t="s">
        <v>13909</v>
      </c>
      <c r="AZ5211" t="s">
        <v>1449</v>
      </c>
      <c r="BA5211" t="s">
        <v>2314</v>
      </c>
      <c r="BB5211">
        <v>47304</v>
      </c>
      <c r="BC5211" t="s">
        <v>79</v>
      </c>
      <c r="BH5211" t="s">
        <v>16386</v>
      </c>
      <c r="BJ5211">
        <v>352104094</v>
      </c>
    </row>
    <row r="5212" spans="1:62" x14ac:dyDescent="0.25">
      <c r="A5212" t="s">
        <v>16448</v>
      </c>
      <c r="B5212" s="2">
        <v>43523</v>
      </c>
      <c r="C5212" t="s">
        <v>63</v>
      </c>
      <c r="D5212" s="3">
        <v>43472.38677675926</v>
      </c>
      <c r="E5212" t="s">
        <v>64</v>
      </c>
      <c r="F5212" s="2">
        <v>43556</v>
      </c>
      <c r="G5212" s="2">
        <v>43799</v>
      </c>
      <c r="H5212" t="s">
        <v>16449</v>
      </c>
      <c r="J5212" t="s">
        <v>16450</v>
      </c>
      <c r="L5212" t="s">
        <v>12617</v>
      </c>
      <c r="M5212" t="s">
        <v>783</v>
      </c>
      <c r="N5212">
        <v>44065</v>
      </c>
      <c r="O5212" t="s">
        <v>70</v>
      </c>
      <c r="Q5212" t="s">
        <v>16451</v>
      </c>
      <c r="S5212" t="s">
        <v>72</v>
      </c>
      <c r="T5212" t="s">
        <v>3410</v>
      </c>
      <c r="U5212" t="s">
        <v>3411</v>
      </c>
      <c r="V5212" t="s">
        <v>3412</v>
      </c>
      <c r="W5212" t="s">
        <v>783</v>
      </c>
      <c r="X5212" t="s">
        <v>106</v>
      </c>
      <c r="Y5212" t="str">
        <f>"37-3011"</f>
        <v>37-3011</v>
      </c>
      <c r="Z5212" t="s">
        <v>94</v>
      </c>
      <c r="AA5212">
        <v>561730</v>
      </c>
      <c r="AB5212">
        <v>5</v>
      </c>
      <c r="AC5212">
        <v>5</v>
      </c>
      <c r="AD5212" t="s">
        <v>79</v>
      </c>
      <c r="AE5212" t="s">
        <v>80</v>
      </c>
      <c r="AF5212">
        <v>40</v>
      </c>
      <c r="AG5212" s="4">
        <v>0.33333333333333331</v>
      </c>
      <c r="AH5212" s="4">
        <v>0.70833333333333337</v>
      </c>
      <c r="AI5212" s="5">
        <v>13.7</v>
      </c>
      <c r="AJ5212">
        <v>20.55</v>
      </c>
      <c r="AK5212">
        <v>20.55</v>
      </c>
      <c r="AL5212" t="s">
        <v>81</v>
      </c>
      <c r="AM5212" t="s">
        <v>82</v>
      </c>
      <c r="AO5212" t="s">
        <v>83</v>
      </c>
      <c r="AR5212" t="s">
        <v>82</v>
      </c>
      <c r="AT5212" t="s">
        <v>82</v>
      </c>
      <c r="AW5212" t="s">
        <v>82</v>
      </c>
      <c r="AY5212" t="s">
        <v>12617</v>
      </c>
      <c r="AZ5212" t="s">
        <v>10080</v>
      </c>
      <c r="BA5212" t="s">
        <v>783</v>
      </c>
      <c r="BB5212">
        <v>44065</v>
      </c>
      <c r="BC5212" t="s">
        <v>79</v>
      </c>
      <c r="BH5212" t="s">
        <v>16452</v>
      </c>
      <c r="BJ5212">
        <v>43750258</v>
      </c>
    </row>
    <row r="5213" spans="1:62" x14ac:dyDescent="0.25">
      <c r="A5213" t="s">
        <v>16658</v>
      </c>
      <c r="B5213" s="2">
        <v>43523</v>
      </c>
      <c r="C5213" t="s">
        <v>63</v>
      </c>
      <c r="D5213" s="3">
        <v>43472.38779980324</v>
      </c>
      <c r="E5213" t="s">
        <v>64</v>
      </c>
      <c r="F5213" s="2">
        <v>43556</v>
      </c>
      <c r="G5213" s="2">
        <v>43799</v>
      </c>
      <c r="H5213" t="s">
        <v>16659</v>
      </c>
      <c r="J5213" t="s">
        <v>16660</v>
      </c>
      <c r="L5213" t="s">
        <v>16661</v>
      </c>
      <c r="M5213" t="s">
        <v>844</v>
      </c>
      <c r="N5213">
        <v>60087</v>
      </c>
      <c r="O5213" t="s">
        <v>70</v>
      </c>
      <c r="Q5213" t="s">
        <v>16662</v>
      </c>
      <c r="S5213" t="s">
        <v>72</v>
      </c>
      <c r="T5213" t="s">
        <v>3410</v>
      </c>
      <c r="U5213" t="s">
        <v>3411</v>
      </c>
      <c r="V5213" t="s">
        <v>3412</v>
      </c>
      <c r="W5213" t="s">
        <v>783</v>
      </c>
      <c r="X5213" t="s">
        <v>106</v>
      </c>
      <c r="Y5213" t="str">
        <f>"37-3011"</f>
        <v>37-3011</v>
      </c>
      <c r="Z5213" t="s">
        <v>94</v>
      </c>
      <c r="AA5213">
        <v>561730</v>
      </c>
      <c r="AB5213">
        <v>3</v>
      </c>
      <c r="AC5213">
        <v>3</v>
      </c>
      <c r="AD5213" t="s">
        <v>79</v>
      </c>
      <c r="AE5213" t="s">
        <v>80</v>
      </c>
      <c r="AF5213">
        <v>40</v>
      </c>
      <c r="AG5213" s="4">
        <v>0.33333333333333331</v>
      </c>
      <c r="AH5213" s="4">
        <v>0.70833333333333337</v>
      </c>
      <c r="AI5213" s="5">
        <v>14.05</v>
      </c>
      <c r="AJ5213">
        <v>21.08</v>
      </c>
      <c r="AL5213" t="s">
        <v>81</v>
      </c>
      <c r="AM5213" t="s">
        <v>82</v>
      </c>
      <c r="AO5213" t="s">
        <v>83</v>
      </c>
      <c r="AR5213" t="s">
        <v>82</v>
      </c>
      <c r="AT5213" t="s">
        <v>82</v>
      </c>
      <c r="AW5213" t="s">
        <v>82</v>
      </c>
      <c r="AY5213" t="s">
        <v>16661</v>
      </c>
      <c r="AZ5213" t="s">
        <v>1278</v>
      </c>
      <c r="BA5213" t="s">
        <v>844</v>
      </c>
      <c r="BB5213">
        <v>60087</v>
      </c>
      <c r="BC5213" t="s">
        <v>79</v>
      </c>
      <c r="BH5213" t="s">
        <v>16660</v>
      </c>
      <c r="BJ5213">
        <v>465050459</v>
      </c>
    </row>
    <row r="5214" spans="1:62" x14ac:dyDescent="0.25">
      <c r="A5214" t="s">
        <v>16722</v>
      </c>
      <c r="B5214" s="2">
        <v>43523</v>
      </c>
      <c r="C5214" t="s">
        <v>63</v>
      </c>
      <c r="D5214" s="3">
        <v>43472.385788344909</v>
      </c>
      <c r="E5214" t="s">
        <v>282</v>
      </c>
      <c r="F5214" s="2">
        <v>43556</v>
      </c>
      <c r="G5214" s="2">
        <v>43799</v>
      </c>
      <c r="H5214" t="s">
        <v>16723</v>
      </c>
      <c r="I5214" t="s">
        <v>130</v>
      </c>
      <c r="J5214" t="s">
        <v>16724</v>
      </c>
      <c r="L5214" t="s">
        <v>14775</v>
      </c>
      <c r="M5214" t="s">
        <v>2314</v>
      </c>
      <c r="N5214">
        <v>46016</v>
      </c>
      <c r="O5214" t="s">
        <v>70</v>
      </c>
      <c r="Q5214" t="s">
        <v>16725</v>
      </c>
      <c r="S5214" t="s">
        <v>72</v>
      </c>
      <c r="T5214" t="s">
        <v>3410</v>
      </c>
      <c r="U5214" t="s">
        <v>3411</v>
      </c>
      <c r="V5214" t="s">
        <v>3412</v>
      </c>
      <c r="W5214" t="s">
        <v>783</v>
      </c>
      <c r="X5214" t="s">
        <v>106</v>
      </c>
      <c r="Y5214" t="str">
        <f>"37-3011"</f>
        <v>37-3011</v>
      </c>
      <c r="Z5214" t="s">
        <v>94</v>
      </c>
      <c r="AA5214">
        <v>561730</v>
      </c>
      <c r="AB5214">
        <v>7</v>
      </c>
      <c r="AC5214">
        <v>6</v>
      </c>
      <c r="AD5214" t="s">
        <v>79</v>
      </c>
      <c r="AE5214" t="s">
        <v>80</v>
      </c>
      <c r="AF5214">
        <v>40</v>
      </c>
      <c r="AG5214" s="4">
        <v>0.33333333333333331</v>
      </c>
      <c r="AH5214" s="4">
        <v>0.70833333333333337</v>
      </c>
      <c r="AI5214" s="5">
        <v>13.41</v>
      </c>
      <c r="AJ5214">
        <v>20.12</v>
      </c>
      <c r="AL5214" t="s">
        <v>81</v>
      </c>
      <c r="AM5214" t="s">
        <v>82</v>
      </c>
      <c r="AO5214" t="s">
        <v>83</v>
      </c>
      <c r="AR5214" t="s">
        <v>82</v>
      </c>
      <c r="AT5214" t="s">
        <v>82</v>
      </c>
      <c r="AW5214" t="s">
        <v>82</v>
      </c>
      <c r="AY5214" t="s">
        <v>14775</v>
      </c>
      <c r="AZ5214" t="s">
        <v>1921</v>
      </c>
      <c r="BA5214" t="s">
        <v>2314</v>
      </c>
      <c r="BB5214">
        <v>46016</v>
      </c>
      <c r="BC5214" t="s">
        <v>79</v>
      </c>
      <c r="BH5214" t="s">
        <v>16726</v>
      </c>
      <c r="BJ5214">
        <v>273550450</v>
      </c>
    </row>
    <row r="5215" spans="1:62" x14ac:dyDescent="0.25">
      <c r="A5215" t="s">
        <v>16913</v>
      </c>
      <c r="B5215" s="2">
        <v>43523</v>
      </c>
      <c r="C5215" t="s">
        <v>63</v>
      </c>
      <c r="D5215" s="3">
        <v>43472.391751585645</v>
      </c>
      <c r="E5215" t="s">
        <v>64</v>
      </c>
      <c r="F5215" s="2">
        <v>43556</v>
      </c>
      <c r="G5215" s="2">
        <v>43814</v>
      </c>
      <c r="H5215" t="s">
        <v>16914</v>
      </c>
      <c r="I5215" t="s">
        <v>16915</v>
      </c>
      <c r="J5215" t="s">
        <v>16916</v>
      </c>
      <c r="L5215" t="s">
        <v>526</v>
      </c>
      <c r="M5215" t="s">
        <v>1064</v>
      </c>
      <c r="N5215">
        <v>38351</v>
      </c>
      <c r="O5215" t="s">
        <v>70</v>
      </c>
      <c r="Q5215" t="s">
        <v>16917</v>
      </c>
      <c r="S5215" t="s">
        <v>72</v>
      </c>
      <c r="T5215" t="s">
        <v>7052</v>
      </c>
      <c r="U5215" t="s">
        <v>6798</v>
      </c>
      <c r="V5215" t="s">
        <v>6799</v>
      </c>
      <c r="W5215" t="s">
        <v>783</v>
      </c>
      <c r="X5215" t="s">
        <v>93</v>
      </c>
      <c r="Y5215" t="str">
        <f>"37-3011"</f>
        <v>37-3011</v>
      </c>
      <c r="Z5215" t="s">
        <v>94</v>
      </c>
      <c r="AA5215">
        <v>561730</v>
      </c>
      <c r="AB5215">
        <v>2</v>
      </c>
      <c r="AC5215">
        <v>2</v>
      </c>
      <c r="AD5215" t="s">
        <v>79</v>
      </c>
      <c r="AE5215" t="s">
        <v>95</v>
      </c>
      <c r="AF5215">
        <v>40</v>
      </c>
      <c r="AG5215" s="4">
        <v>0.375</v>
      </c>
      <c r="AH5215" s="4">
        <v>0.70833333333333337</v>
      </c>
      <c r="AI5215" s="5">
        <v>12.95</v>
      </c>
      <c r="AJ5215">
        <v>19.43</v>
      </c>
      <c r="AK5215">
        <v>19.43</v>
      </c>
      <c r="AL5215" t="s">
        <v>81</v>
      </c>
      <c r="AM5215" t="s">
        <v>82</v>
      </c>
      <c r="AO5215" t="s">
        <v>83</v>
      </c>
      <c r="AR5215" t="s">
        <v>82</v>
      </c>
      <c r="AT5215" t="s">
        <v>82</v>
      </c>
      <c r="AW5215" t="s">
        <v>82</v>
      </c>
      <c r="AY5215" t="s">
        <v>526</v>
      </c>
      <c r="AZ5215" t="s">
        <v>7344</v>
      </c>
      <c r="BA5215" t="s">
        <v>1064</v>
      </c>
      <c r="BB5215">
        <v>38351</v>
      </c>
      <c r="BC5215" t="s">
        <v>79</v>
      </c>
      <c r="BH5215" t="s">
        <v>16916</v>
      </c>
      <c r="BJ5215">
        <v>812804807</v>
      </c>
    </row>
    <row r="5216" spans="1:62" x14ac:dyDescent="0.25">
      <c r="A5216" t="s">
        <v>17893</v>
      </c>
      <c r="B5216" s="2">
        <v>43523</v>
      </c>
      <c r="C5216" t="s">
        <v>63</v>
      </c>
      <c r="D5216" s="3">
        <v>43472.387275532405</v>
      </c>
      <c r="E5216" t="s">
        <v>64</v>
      </c>
      <c r="F5216" s="2">
        <v>43556</v>
      </c>
      <c r="G5216" s="2">
        <v>43814</v>
      </c>
      <c r="H5216" t="s">
        <v>17894</v>
      </c>
      <c r="I5216" t="s">
        <v>17894</v>
      </c>
      <c r="J5216" t="s">
        <v>17895</v>
      </c>
      <c r="K5216" t="s">
        <v>17896</v>
      </c>
      <c r="L5216" t="s">
        <v>1588</v>
      </c>
      <c r="M5216" t="s">
        <v>1612</v>
      </c>
      <c r="N5216">
        <v>83002</v>
      </c>
      <c r="O5216" t="s">
        <v>70</v>
      </c>
      <c r="Q5216" t="s">
        <v>17897</v>
      </c>
      <c r="S5216" t="s">
        <v>72</v>
      </c>
      <c r="T5216" t="s">
        <v>12090</v>
      </c>
      <c r="U5216" t="s">
        <v>12091</v>
      </c>
      <c r="V5216" t="s">
        <v>12092</v>
      </c>
      <c r="W5216" t="s">
        <v>1165</v>
      </c>
      <c r="X5216" t="s">
        <v>1197</v>
      </c>
      <c r="Y5216" t="str">
        <f>"47-2061"</f>
        <v>47-2061</v>
      </c>
      <c r="Z5216" t="s">
        <v>326</v>
      </c>
      <c r="AA5216">
        <v>2362</v>
      </c>
      <c r="AB5216">
        <v>7</v>
      </c>
      <c r="AC5216">
        <v>7</v>
      </c>
      <c r="AD5216" t="s">
        <v>79</v>
      </c>
      <c r="AE5216" t="s">
        <v>80</v>
      </c>
      <c r="AF5216">
        <v>40</v>
      </c>
      <c r="AG5216" s="4">
        <v>0.29166666666666669</v>
      </c>
      <c r="AH5216" s="4">
        <v>0.72916666666666663</v>
      </c>
      <c r="AI5216" s="5">
        <v>18.52</v>
      </c>
      <c r="AJ5216">
        <v>27.78</v>
      </c>
      <c r="AK5216">
        <v>27.78</v>
      </c>
      <c r="AL5216" t="s">
        <v>81</v>
      </c>
      <c r="AM5216" t="s">
        <v>82</v>
      </c>
      <c r="AO5216" t="s">
        <v>83</v>
      </c>
      <c r="AP5216" t="s">
        <v>683</v>
      </c>
      <c r="AQ5216" t="s">
        <v>683</v>
      </c>
      <c r="AR5216" t="s">
        <v>82</v>
      </c>
      <c r="AT5216" t="s">
        <v>82</v>
      </c>
      <c r="AW5216" t="s">
        <v>72</v>
      </c>
      <c r="AX5216">
        <v>3</v>
      </c>
      <c r="AY5216" t="s">
        <v>1588</v>
      </c>
      <c r="AZ5216" t="s">
        <v>1760</v>
      </c>
      <c r="BA5216" t="s">
        <v>1612</v>
      </c>
      <c r="BB5216">
        <v>83002</v>
      </c>
      <c r="BC5216" t="s">
        <v>79</v>
      </c>
      <c r="BH5216" t="s">
        <v>17898</v>
      </c>
      <c r="BI5216" t="s">
        <v>17896</v>
      </c>
      <c r="BJ5216">
        <v>202289915</v>
      </c>
    </row>
    <row r="5217" spans="1:62" x14ac:dyDescent="0.25">
      <c r="A5217" t="s">
        <v>18439</v>
      </c>
      <c r="B5217" s="2">
        <v>43523</v>
      </c>
      <c r="C5217" t="s">
        <v>63</v>
      </c>
      <c r="D5217" s="3">
        <v>43472.382951296298</v>
      </c>
      <c r="E5217" t="s">
        <v>64</v>
      </c>
      <c r="F5217" s="2">
        <v>43556</v>
      </c>
      <c r="G5217" s="2">
        <v>43799</v>
      </c>
      <c r="H5217" t="s">
        <v>18440</v>
      </c>
      <c r="I5217" t="s">
        <v>67</v>
      </c>
      <c r="J5217" t="s">
        <v>18441</v>
      </c>
      <c r="K5217" t="s">
        <v>18442</v>
      </c>
      <c r="L5217" t="s">
        <v>2446</v>
      </c>
      <c r="M5217" t="s">
        <v>774</v>
      </c>
      <c r="N5217">
        <v>80487</v>
      </c>
      <c r="O5217" t="s">
        <v>70</v>
      </c>
      <c r="P5217" t="s">
        <v>67</v>
      </c>
      <c r="Q5217" t="s">
        <v>18443</v>
      </c>
      <c r="S5217" t="s">
        <v>72</v>
      </c>
      <c r="T5217" t="s">
        <v>1574</v>
      </c>
      <c r="U5217" t="s">
        <v>18444</v>
      </c>
      <c r="V5217" t="s">
        <v>1576</v>
      </c>
      <c r="W5217" t="s">
        <v>774</v>
      </c>
      <c r="X5217" t="s">
        <v>2708</v>
      </c>
      <c r="Y5217" t="str">
        <f>"37-3011"</f>
        <v>37-3011</v>
      </c>
      <c r="Z5217" t="s">
        <v>94</v>
      </c>
      <c r="AA5217">
        <v>561730</v>
      </c>
      <c r="AB5217">
        <v>15</v>
      </c>
      <c r="AC5217">
        <v>15</v>
      </c>
      <c r="AD5217" t="s">
        <v>79</v>
      </c>
      <c r="AE5217" t="s">
        <v>80</v>
      </c>
      <c r="AF5217">
        <v>40</v>
      </c>
      <c r="AG5217" s="4">
        <v>0.3125</v>
      </c>
      <c r="AH5217" s="4">
        <v>0.66666666666666663</v>
      </c>
      <c r="AI5217" s="5">
        <v>15.17</v>
      </c>
      <c r="AJ5217">
        <v>22.76</v>
      </c>
      <c r="AL5217" t="s">
        <v>81</v>
      </c>
      <c r="AM5217" t="s">
        <v>82</v>
      </c>
      <c r="AO5217" t="s">
        <v>83</v>
      </c>
      <c r="AR5217" t="s">
        <v>82</v>
      </c>
      <c r="AT5217" t="s">
        <v>82</v>
      </c>
      <c r="AW5217" t="s">
        <v>82</v>
      </c>
      <c r="AY5217" t="s">
        <v>6257</v>
      </c>
      <c r="AZ5217" t="s">
        <v>4331</v>
      </c>
      <c r="BA5217" t="s">
        <v>774</v>
      </c>
      <c r="BB5217">
        <v>80011</v>
      </c>
      <c r="BC5217" t="s">
        <v>79</v>
      </c>
      <c r="BH5217" t="s">
        <v>18445</v>
      </c>
      <c r="BI5217" t="s">
        <v>67</v>
      </c>
      <c r="BJ5217">
        <v>841188509</v>
      </c>
    </row>
    <row r="5218" spans="1:62" x14ac:dyDescent="0.25">
      <c r="A5218" t="s">
        <v>19018</v>
      </c>
      <c r="B5218" s="2">
        <v>43523</v>
      </c>
      <c r="C5218" t="s">
        <v>63</v>
      </c>
      <c r="D5218" s="3">
        <v>43472.391973368052</v>
      </c>
      <c r="E5218" t="s">
        <v>64</v>
      </c>
      <c r="F5218" s="2">
        <v>43556</v>
      </c>
      <c r="G5218" s="2">
        <v>43804</v>
      </c>
      <c r="H5218" t="s">
        <v>19019</v>
      </c>
      <c r="J5218" t="s">
        <v>19020</v>
      </c>
      <c r="L5218" t="s">
        <v>12269</v>
      </c>
      <c r="M5218" t="s">
        <v>86</v>
      </c>
      <c r="N5218">
        <v>32405</v>
      </c>
      <c r="O5218" t="s">
        <v>70</v>
      </c>
      <c r="Q5218" t="s">
        <v>19021</v>
      </c>
      <c r="S5218" t="s">
        <v>72</v>
      </c>
      <c r="T5218" t="s">
        <v>102</v>
      </c>
      <c r="U5218" t="s">
        <v>2630</v>
      </c>
      <c r="V5218" t="s">
        <v>1426</v>
      </c>
      <c r="W5218" t="s">
        <v>105</v>
      </c>
      <c r="X5218" t="s">
        <v>106</v>
      </c>
      <c r="Y5218" t="str">
        <f>"37-3011"</f>
        <v>37-3011</v>
      </c>
      <c r="Z5218" t="s">
        <v>94</v>
      </c>
      <c r="AA5218">
        <v>561730</v>
      </c>
      <c r="AB5218">
        <v>9</v>
      </c>
      <c r="AC5218">
        <v>9</v>
      </c>
      <c r="AD5218" t="s">
        <v>79</v>
      </c>
      <c r="AE5218" t="s">
        <v>95</v>
      </c>
      <c r="AF5218">
        <v>35</v>
      </c>
      <c r="AG5218" s="4">
        <v>0.27083333333333331</v>
      </c>
      <c r="AH5218" s="4">
        <v>0.6875</v>
      </c>
      <c r="AI5218" s="5">
        <v>11.98</v>
      </c>
      <c r="AJ5218">
        <v>17.97</v>
      </c>
      <c r="AK5218">
        <v>17.97</v>
      </c>
      <c r="AL5218" t="s">
        <v>81</v>
      </c>
      <c r="AM5218" t="s">
        <v>82</v>
      </c>
      <c r="AO5218" t="s">
        <v>83</v>
      </c>
      <c r="AP5218" t="s">
        <v>67</v>
      </c>
      <c r="AQ5218" t="s">
        <v>67</v>
      </c>
      <c r="AR5218" t="s">
        <v>82</v>
      </c>
      <c r="AT5218" t="s">
        <v>82</v>
      </c>
      <c r="AW5218" t="s">
        <v>72</v>
      </c>
      <c r="AX5218">
        <v>1</v>
      </c>
      <c r="AY5218" t="s">
        <v>12269</v>
      </c>
      <c r="AZ5218" t="s">
        <v>4016</v>
      </c>
      <c r="BA5218" t="s">
        <v>86</v>
      </c>
      <c r="BB5218">
        <v>32405</v>
      </c>
      <c r="BC5218" t="s">
        <v>79</v>
      </c>
      <c r="BH5218" t="s">
        <v>19020</v>
      </c>
      <c r="BJ5218">
        <v>593460425</v>
      </c>
    </row>
    <row r="5219" spans="1:62" x14ac:dyDescent="0.25">
      <c r="A5219" t="s">
        <v>19656</v>
      </c>
      <c r="B5219" s="2">
        <v>43523</v>
      </c>
      <c r="C5219" t="s">
        <v>63</v>
      </c>
      <c r="D5219" s="3">
        <v>43472.393289085645</v>
      </c>
      <c r="E5219" t="s">
        <v>64</v>
      </c>
      <c r="F5219" s="2">
        <v>43556</v>
      </c>
      <c r="G5219" s="2">
        <v>43798</v>
      </c>
      <c r="H5219" t="s">
        <v>19657</v>
      </c>
      <c r="J5219" t="s">
        <v>19658</v>
      </c>
      <c r="L5219" t="s">
        <v>18767</v>
      </c>
      <c r="M5219" t="s">
        <v>147</v>
      </c>
      <c r="N5219">
        <v>15317</v>
      </c>
      <c r="O5219" t="s">
        <v>70</v>
      </c>
      <c r="Q5219" t="s">
        <v>19659</v>
      </c>
      <c r="S5219" t="s">
        <v>72</v>
      </c>
      <c r="T5219" t="s">
        <v>13303</v>
      </c>
      <c r="U5219" t="s">
        <v>5811</v>
      </c>
      <c r="V5219" t="s">
        <v>16460</v>
      </c>
      <c r="W5219" t="s">
        <v>278</v>
      </c>
      <c r="X5219" t="s">
        <v>106</v>
      </c>
      <c r="Y5219" t="str">
        <f>"37-3011"</f>
        <v>37-3011</v>
      </c>
      <c r="Z5219" t="s">
        <v>94</v>
      </c>
      <c r="AA5219">
        <v>561730</v>
      </c>
      <c r="AB5219">
        <v>4</v>
      </c>
      <c r="AC5219">
        <v>4</v>
      </c>
      <c r="AD5219" t="s">
        <v>79</v>
      </c>
      <c r="AE5219" t="s">
        <v>80</v>
      </c>
      <c r="AF5219">
        <v>40</v>
      </c>
      <c r="AG5219" s="4">
        <v>0.35416666666666669</v>
      </c>
      <c r="AH5219" s="4">
        <v>0.70833333333333337</v>
      </c>
      <c r="AI5219" s="5">
        <v>13.77</v>
      </c>
      <c r="AJ5219">
        <v>20.66</v>
      </c>
      <c r="AL5219" t="s">
        <v>81</v>
      </c>
      <c r="AM5219" t="s">
        <v>82</v>
      </c>
      <c r="AO5219" t="s">
        <v>83</v>
      </c>
      <c r="AR5219" t="s">
        <v>82</v>
      </c>
      <c r="AT5219" t="s">
        <v>82</v>
      </c>
      <c r="AW5219" t="s">
        <v>72</v>
      </c>
      <c r="AX5219">
        <v>3</v>
      </c>
      <c r="AY5219" t="s">
        <v>4368</v>
      </c>
      <c r="AZ5219" t="s">
        <v>885</v>
      </c>
      <c r="BA5219" t="s">
        <v>147</v>
      </c>
      <c r="BB5219">
        <v>15317</v>
      </c>
      <c r="BC5219" t="s">
        <v>79</v>
      </c>
      <c r="BH5219" t="s">
        <v>19660</v>
      </c>
      <c r="BJ5219">
        <v>473843995</v>
      </c>
    </row>
    <row r="5220" spans="1:62" x14ac:dyDescent="0.25">
      <c r="A5220" t="s">
        <v>19930</v>
      </c>
      <c r="B5220" s="2">
        <v>43523</v>
      </c>
      <c r="C5220" t="s">
        <v>63</v>
      </c>
      <c r="D5220" s="3">
        <v>43472.382458912034</v>
      </c>
      <c r="E5220" t="s">
        <v>64</v>
      </c>
      <c r="F5220" s="2">
        <v>43556</v>
      </c>
      <c r="G5220" s="2">
        <v>43772</v>
      </c>
      <c r="H5220" t="s">
        <v>19931</v>
      </c>
      <c r="J5220" t="s">
        <v>19932</v>
      </c>
      <c r="K5220" t="s">
        <v>19933</v>
      </c>
      <c r="L5220" t="s">
        <v>19934</v>
      </c>
      <c r="M5220" t="s">
        <v>226</v>
      </c>
      <c r="N5220">
        <v>49757</v>
      </c>
      <c r="O5220" t="s">
        <v>70</v>
      </c>
      <c r="Q5220" t="s">
        <v>19935</v>
      </c>
      <c r="S5220" t="s">
        <v>72</v>
      </c>
      <c r="T5220" t="s">
        <v>19936</v>
      </c>
      <c r="U5220" t="s">
        <v>19937</v>
      </c>
      <c r="V5220" t="s">
        <v>3243</v>
      </c>
      <c r="W5220" t="s">
        <v>226</v>
      </c>
      <c r="X5220" t="s">
        <v>19938</v>
      </c>
      <c r="Y5220" t="str">
        <f>"43-4081"</f>
        <v>43-4081</v>
      </c>
      <c r="Z5220" t="s">
        <v>1983</v>
      </c>
      <c r="AA5220">
        <v>721110</v>
      </c>
      <c r="AB5220">
        <v>10</v>
      </c>
      <c r="AC5220">
        <v>10</v>
      </c>
      <c r="AD5220" t="s">
        <v>79</v>
      </c>
      <c r="AE5220" t="s">
        <v>80</v>
      </c>
      <c r="AF5220">
        <v>35</v>
      </c>
      <c r="AG5220" s="4">
        <v>0.25</v>
      </c>
      <c r="AH5220" s="4">
        <v>0.52083333333333337</v>
      </c>
      <c r="AI5220" s="5">
        <v>10.75</v>
      </c>
      <c r="AJ5220">
        <v>16.13</v>
      </c>
      <c r="AK5220">
        <v>16.13</v>
      </c>
      <c r="AL5220" t="s">
        <v>81</v>
      </c>
      <c r="AM5220" t="s">
        <v>82</v>
      </c>
      <c r="AO5220" t="s">
        <v>83</v>
      </c>
      <c r="AR5220" t="s">
        <v>82</v>
      </c>
      <c r="AT5220" t="s">
        <v>82</v>
      </c>
      <c r="AW5220" t="s">
        <v>82</v>
      </c>
      <c r="AY5220" t="s">
        <v>12138</v>
      </c>
      <c r="AZ5220" t="s">
        <v>10246</v>
      </c>
      <c r="BA5220" t="s">
        <v>226</v>
      </c>
      <c r="BB5220">
        <v>49757</v>
      </c>
      <c r="BC5220" t="s">
        <v>87</v>
      </c>
      <c r="BH5220" t="s">
        <v>19939</v>
      </c>
      <c r="BJ5220">
        <v>800666112</v>
      </c>
    </row>
    <row r="5221" spans="1:62" x14ac:dyDescent="0.25">
      <c r="A5221" t="s">
        <v>20060</v>
      </c>
      <c r="B5221" s="2">
        <v>43523</v>
      </c>
      <c r="C5221" t="s">
        <v>63</v>
      </c>
      <c r="D5221" s="3">
        <v>43472.384105740741</v>
      </c>
      <c r="E5221" t="s">
        <v>64</v>
      </c>
      <c r="F5221" s="2">
        <v>43556</v>
      </c>
      <c r="G5221" s="2">
        <v>43799</v>
      </c>
      <c r="H5221" t="s">
        <v>20061</v>
      </c>
      <c r="I5221" t="s">
        <v>20062</v>
      </c>
      <c r="J5221" t="s">
        <v>20063</v>
      </c>
      <c r="K5221" t="s">
        <v>67</v>
      </c>
      <c r="L5221" t="s">
        <v>16787</v>
      </c>
      <c r="M5221" t="s">
        <v>5997</v>
      </c>
      <c r="N5221">
        <v>58601</v>
      </c>
      <c r="O5221" t="s">
        <v>70</v>
      </c>
      <c r="P5221" t="s">
        <v>67</v>
      </c>
      <c r="Q5221" t="s">
        <v>20064</v>
      </c>
      <c r="S5221" t="s">
        <v>72</v>
      </c>
      <c r="T5221" t="s">
        <v>14635</v>
      </c>
      <c r="U5221" t="s">
        <v>14636</v>
      </c>
      <c r="V5221" t="s">
        <v>14637</v>
      </c>
      <c r="W5221" t="s">
        <v>105</v>
      </c>
      <c r="X5221" t="s">
        <v>20065</v>
      </c>
      <c r="Y5221" t="str">
        <f>"47-3015"</f>
        <v>47-3015</v>
      </c>
      <c r="Z5221" t="s">
        <v>3727</v>
      </c>
      <c r="AA5221">
        <v>2362</v>
      </c>
      <c r="AB5221">
        <v>4</v>
      </c>
      <c r="AC5221">
        <v>4</v>
      </c>
      <c r="AD5221" t="s">
        <v>79</v>
      </c>
      <c r="AE5221" t="s">
        <v>80</v>
      </c>
      <c r="AF5221">
        <v>40</v>
      </c>
      <c r="AG5221" s="4">
        <v>0.29166666666666669</v>
      </c>
      <c r="AH5221" s="4">
        <v>0.70833333333333337</v>
      </c>
      <c r="AI5221" s="5">
        <v>16.88</v>
      </c>
      <c r="AJ5221">
        <v>25.32</v>
      </c>
      <c r="AK5221">
        <v>25.32</v>
      </c>
      <c r="AL5221" t="s">
        <v>81</v>
      </c>
      <c r="AM5221" t="s">
        <v>82</v>
      </c>
      <c r="AO5221" t="s">
        <v>83</v>
      </c>
      <c r="AP5221" t="s">
        <v>67</v>
      </c>
      <c r="AQ5221" t="s">
        <v>67</v>
      </c>
      <c r="AR5221" t="s">
        <v>82</v>
      </c>
      <c r="AT5221" t="s">
        <v>82</v>
      </c>
      <c r="AW5221" t="s">
        <v>82</v>
      </c>
      <c r="AY5221" t="s">
        <v>16787</v>
      </c>
      <c r="AZ5221" t="s">
        <v>16789</v>
      </c>
      <c r="BA5221" t="s">
        <v>5997</v>
      </c>
      <c r="BB5221">
        <v>58601</v>
      </c>
      <c r="BC5221" t="s">
        <v>79</v>
      </c>
      <c r="BH5221" t="s">
        <v>20066</v>
      </c>
      <c r="BI5221" t="s">
        <v>67</v>
      </c>
      <c r="BJ5221">
        <v>202922677</v>
      </c>
    </row>
    <row r="5222" spans="1:62" x14ac:dyDescent="0.25">
      <c r="A5222" t="s">
        <v>20622</v>
      </c>
      <c r="B5222" s="2">
        <v>43523</v>
      </c>
      <c r="C5222" t="s">
        <v>63</v>
      </c>
      <c r="D5222" s="3">
        <v>43472.384784490743</v>
      </c>
      <c r="E5222" t="s">
        <v>64</v>
      </c>
      <c r="F5222" s="2">
        <v>43556</v>
      </c>
      <c r="G5222" s="2">
        <v>43800</v>
      </c>
      <c r="H5222" t="s">
        <v>20623</v>
      </c>
      <c r="I5222" t="s">
        <v>67</v>
      </c>
      <c r="J5222" t="s">
        <v>20624</v>
      </c>
      <c r="K5222" t="s">
        <v>20625</v>
      </c>
      <c r="L5222" t="s">
        <v>20626</v>
      </c>
      <c r="M5222" t="s">
        <v>1165</v>
      </c>
      <c r="N5222">
        <v>57101</v>
      </c>
      <c r="O5222" t="s">
        <v>70</v>
      </c>
      <c r="P5222" t="s">
        <v>67</v>
      </c>
      <c r="Q5222" t="s">
        <v>20627</v>
      </c>
      <c r="S5222" t="s">
        <v>72</v>
      </c>
      <c r="T5222" t="s">
        <v>14635</v>
      </c>
      <c r="U5222" t="s">
        <v>14636</v>
      </c>
      <c r="V5222" t="s">
        <v>14637</v>
      </c>
      <c r="W5222" t="s">
        <v>105</v>
      </c>
      <c r="X5222" t="s">
        <v>467</v>
      </c>
      <c r="Y5222" t="str">
        <f>"47-2061"</f>
        <v>47-2061</v>
      </c>
      <c r="Z5222" t="s">
        <v>326</v>
      </c>
      <c r="AA5222">
        <v>23811</v>
      </c>
      <c r="AB5222">
        <v>6</v>
      </c>
      <c r="AC5222">
        <v>6</v>
      </c>
      <c r="AD5222" t="s">
        <v>79</v>
      </c>
      <c r="AE5222" t="s">
        <v>80</v>
      </c>
      <c r="AF5222">
        <v>40</v>
      </c>
      <c r="AG5222" s="4">
        <v>0.33333333333333331</v>
      </c>
      <c r="AH5222" s="4">
        <v>0.70833333333333337</v>
      </c>
      <c r="AI5222" s="5">
        <v>15.86</v>
      </c>
      <c r="AJ5222">
        <v>23.79</v>
      </c>
      <c r="AK5222">
        <v>23.79</v>
      </c>
      <c r="AL5222" t="s">
        <v>81</v>
      </c>
      <c r="AM5222" t="s">
        <v>82</v>
      </c>
      <c r="AO5222" t="s">
        <v>83</v>
      </c>
      <c r="AP5222" t="s">
        <v>67</v>
      </c>
      <c r="AQ5222" t="s">
        <v>67</v>
      </c>
      <c r="AR5222" t="s">
        <v>82</v>
      </c>
      <c r="AT5222" t="s">
        <v>82</v>
      </c>
      <c r="AW5222" t="s">
        <v>82</v>
      </c>
      <c r="AY5222" t="s">
        <v>16320</v>
      </c>
      <c r="AZ5222" t="s">
        <v>16322</v>
      </c>
      <c r="BA5222" t="s">
        <v>1165</v>
      </c>
      <c r="BB5222">
        <v>57401</v>
      </c>
      <c r="BC5222" t="s">
        <v>79</v>
      </c>
      <c r="BH5222" t="s">
        <v>20624</v>
      </c>
      <c r="BI5222" t="s">
        <v>67</v>
      </c>
      <c r="BJ5222">
        <v>463576794</v>
      </c>
    </row>
    <row r="5223" spans="1:62" x14ac:dyDescent="0.25">
      <c r="A5223" t="s">
        <v>21071</v>
      </c>
      <c r="B5223" s="2">
        <v>43523</v>
      </c>
      <c r="C5223" t="s">
        <v>63</v>
      </c>
      <c r="D5223" s="3">
        <v>43472.390003136577</v>
      </c>
      <c r="E5223" t="s">
        <v>64</v>
      </c>
      <c r="F5223" s="2">
        <v>43556</v>
      </c>
      <c r="G5223" s="2">
        <v>43830</v>
      </c>
      <c r="H5223" t="s">
        <v>21072</v>
      </c>
      <c r="J5223" t="s">
        <v>21073</v>
      </c>
      <c r="L5223" t="s">
        <v>8255</v>
      </c>
      <c r="M5223" t="s">
        <v>649</v>
      </c>
      <c r="N5223">
        <v>86023</v>
      </c>
      <c r="O5223" t="s">
        <v>70</v>
      </c>
      <c r="Q5223" t="s">
        <v>21074</v>
      </c>
      <c r="S5223" t="s">
        <v>72</v>
      </c>
      <c r="T5223" t="s">
        <v>651</v>
      </c>
      <c r="U5223" t="s">
        <v>652</v>
      </c>
      <c r="V5223" t="s">
        <v>653</v>
      </c>
      <c r="W5223" t="s">
        <v>207</v>
      </c>
      <c r="X5223" t="s">
        <v>1427</v>
      </c>
      <c r="Y5223" t="str">
        <f>"37-2012"</f>
        <v>37-2012</v>
      </c>
      <c r="Z5223" t="s">
        <v>373</v>
      </c>
      <c r="AA5223">
        <v>721110</v>
      </c>
      <c r="AB5223">
        <v>20</v>
      </c>
      <c r="AC5223">
        <v>20</v>
      </c>
      <c r="AD5223" t="s">
        <v>79</v>
      </c>
      <c r="AE5223" t="s">
        <v>95</v>
      </c>
      <c r="AF5223">
        <v>40</v>
      </c>
      <c r="AG5223" s="4">
        <v>0.375</v>
      </c>
      <c r="AH5223" s="4">
        <v>0.70833333333333337</v>
      </c>
      <c r="AI5223" s="5">
        <v>11.31</v>
      </c>
      <c r="AJ5223">
        <v>16.97</v>
      </c>
      <c r="AL5223" t="s">
        <v>81</v>
      </c>
      <c r="AM5223" t="s">
        <v>82</v>
      </c>
      <c r="AO5223" t="s">
        <v>83</v>
      </c>
      <c r="AP5223" t="s">
        <v>67</v>
      </c>
      <c r="AQ5223" t="s">
        <v>67</v>
      </c>
      <c r="AR5223" t="s">
        <v>82</v>
      </c>
      <c r="AT5223" t="s">
        <v>82</v>
      </c>
      <c r="AW5223" t="s">
        <v>72</v>
      </c>
      <c r="AX5223">
        <v>3</v>
      </c>
      <c r="AY5223" t="s">
        <v>8255</v>
      </c>
      <c r="AZ5223" t="s">
        <v>7841</v>
      </c>
      <c r="BA5223" t="s">
        <v>649</v>
      </c>
      <c r="BB5223">
        <v>86023</v>
      </c>
      <c r="BC5223" t="s">
        <v>87</v>
      </c>
      <c r="BH5223" t="s">
        <v>21073</v>
      </c>
      <c r="BJ5223">
        <v>161565196</v>
      </c>
    </row>
    <row r="5224" spans="1:62" x14ac:dyDescent="0.25">
      <c r="A5224" t="s">
        <v>21205</v>
      </c>
      <c r="B5224" s="2">
        <v>43523</v>
      </c>
      <c r="C5224" t="s">
        <v>63</v>
      </c>
      <c r="D5224" s="3">
        <v>43472.384723206022</v>
      </c>
      <c r="E5224" t="s">
        <v>64</v>
      </c>
      <c r="F5224" s="2">
        <v>43556</v>
      </c>
      <c r="G5224" s="2">
        <v>43771</v>
      </c>
      <c r="H5224" t="s">
        <v>13097</v>
      </c>
      <c r="I5224" t="s">
        <v>13098</v>
      </c>
      <c r="J5224" t="s">
        <v>13099</v>
      </c>
      <c r="K5224" t="s">
        <v>67</v>
      </c>
      <c r="L5224" t="s">
        <v>12138</v>
      </c>
      <c r="M5224" t="s">
        <v>226</v>
      </c>
      <c r="N5224">
        <v>49757</v>
      </c>
      <c r="O5224" t="s">
        <v>70</v>
      </c>
      <c r="P5224" t="s">
        <v>67</v>
      </c>
      <c r="Q5224" t="s">
        <v>13100</v>
      </c>
      <c r="S5224" t="s">
        <v>72</v>
      </c>
      <c r="T5224" t="s">
        <v>9959</v>
      </c>
      <c r="U5224" t="s">
        <v>9960</v>
      </c>
      <c r="V5224" t="s">
        <v>3243</v>
      </c>
      <c r="W5224" t="s">
        <v>226</v>
      </c>
      <c r="X5224" t="s">
        <v>21206</v>
      </c>
      <c r="Y5224" t="str">
        <f>"35-1012"</f>
        <v>35-1012</v>
      </c>
      <c r="Z5224" t="s">
        <v>598</v>
      </c>
      <c r="AA5224">
        <v>721110</v>
      </c>
      <c r="AB5224">
        <v>6</v>
      </c>
      <c r="AC5224">
        <v>6</v>
      </c>
      <c r="AD5224" t="s">
        <v>79</v>
      </c>
      <c r="AE5224" t="s">
        <v>80</v>
      </c>
      <c r="AF5224">
        <v>35</v>
      </c>
      <c r="AG5224" s="4">
        <v>0.29166666666666669</v>
      </c>
      <c r="AH5224" s="4">
        <v>0.60416666666666663</v>
      </c>
      <c r="AI5224" s="5">
        <v>15.1</v>
      </c>
      <c r="AJ5224">
        <v>22.65</v>
      </c>
      <c r="AL5224" t="s">
        <v>81</v>
      </c>
      <c r="AM5224" t="s">
        <v>72</v>
      </c>
      <c r="AN5224">
        <v>3</v>
      </c>
      <c r="AO5224" t="s">
        <v>213</v>
      </c>
      <c r="AR5224" t="s">
        <v>82</v>
      </c>
      <c r="AT5224" t="s">
        <v>82</v>
      </c>
      <c r="AW5224" t="s">
        <v>72</v>
      </c>
      <c r="AX5224">
        <v>12</v>
      </c>
      <c r="AY5224" t="s">
        <v>12138</v>
      </c>
      <c r="AZ5224" t="s">
        <v>10246</v>
      </c>
      <c r="BA5224" t="s">
        <v>226</v>
      </c>
      <c r="BB5224">
        <v>49757</v>
      </c>
      <c r="BC5224" t="s">
        <v>87</v>
      </c>
      <c r="BH5224" t="s">
        <v>13099</v>
      </c>
      <c r="BI5224" t="s">
        <v>67</v>
      </c>
      <c r="BJ5224">
        <v>471871934</v>
      </c>
    </row>
    <row r="5225" spans="1:62" x14ac:dyDescent="0.25">
      <c r="A5225" t="s">
        <v>21219</v>
      </c>
      <c r="B5225" s="2">
        <v>43523</v>
      </c>
      <c r="C5225" t="s">
        <v>63</v>
      </c>
      <c r="D5225" s="3">
        <v>43472.388240925924</v>
      </c>
      <c r="E5225" t="s">
        <v>64</v>
      </c>
      <c r="F5225" s="2">
        <v>43556</v>
      </c>
      <c r="G5225" s="2">
        <v>43799</v>
      </c>
      <c r="H5225" t="s">
        <v>21220</v>
      </c>
      <c r="I5225" t="s">
        <v>21221</v>
      </c>
      <c r="J5225" t="s">
        <v>21222</v>
      </c>
      <c r="L5225" t="s">
        <v>7840</v>
      </c>
      <c r="M5225" t="s">
        <v>649</v>
      </c>
      <c r="N5225">
        <v>86005</v>
      </c>
      <c r="O5225" t="s">
        <v>70</v>
      </c>
      <c r="Q5225" t="s">
        <v>21223</v>
      </c>
      <c r="S5225" t="s">
        <v>72</v>
      </c>
      <c r="T5225" t="s">
        <v>651</v>
      </c>
      <c r="U5225" t="s">
        <v>652</v>
      </c>
      <c r="V5225" t="s">
        <v>653</v>
      </c>
      <c r="W5225" t="s">
        <v>207</v>
      </c>
      <c r="X5225" t="s">
        <v>106</v>
      </c>
      <c r="Y5225" t="str">
        <f>"37-3011"</f>
        <v>37-3011</v>
      </c>
      <c r="Z5225" t="s">
        <v>94</v>
      </c>
      <c r="AA5225">
        <v>71391</v>
      </c>
      <c r="AB5225">
        <v>12</v>
      </c>
      <c r="AC5225">
        <v>12</v>
      </c>
      <c r="AD5225" t="s">
        <v>79</v>
      </c>
      <c r="AE5225" t="s">
        <v>80</v>
      </c>
      <c r="AF5225">
        <v>40</v>
      </c>
      <c r="AG5225" s="4">
        <v>0.375</v>
      </c>
      <c r="AH5225" s="4">
        <v>0.70833333333333337</v>
      </c>
      <c r="AI5225" s="5">
        <v>13.47</v>
      </c>
      <c r="AJ5225">
        <v>20.21</v>
      </c>
      <c r="AK5225">
        <v>23.63</v>
      </c>
      <c r="AL5225" t="s">
        <v>81</v>
      </c>
      <c r="AM5225" t="s">
        <v>82</v>
      </c>
      <c r="AO5225" t="s">
        <v>83</v>
      </c>
      <c r="AR5225" t="s">
        <v>82</v>
      </c>
      <c r="AT5225" t="s">
        <v>82</v>
      </c>
      <c r="AW5225" t="s">
        <v>72</v>
      </c>
      <c r="AX5225">
        <v>3</v>
      </c>
      <c r="AY5225" t="s">
        <v>7840</v>
      </c>
      <c r="AZ5225" t="s">
        <v>7841</v>
      </c>
      <c r="BA5225" t="s">
        <v>649</v>
      </c>
      <c r="BB5225">
        <v>86005</v>
      </c>
      <c r="BC5225" t="s">
        <v>87</v>
      </c>
      <c r="BH5225" t="s">
        <v>21222</v>
      </c>
      <c r="BJ5225">
        <v>200781494</v>
      </c>
    </row>
    <row r="5226" spans="1:62" x14ac:dyDescent="0.25">
      <c r="A5226" t="s">
        <v>21444</v>
      </c>
      <c r="B5226" s="2">
        <v>43523</v>
      </c>
      <c r="C5226" t="s">
        <v>63</v>
      </c>
      <c r="D5226" s="3">
        <v>43472.38788707176</v>
      </c>
      <c r="E5226" t="s">
        <v>64</v>
      </c>
      <c r="F5226" s="2">
        <v>43556</v>
      </c>
      <c r="G5226" s="2">
        <v>43835</v>
      </c>
      <c r="H5226" t="s">
        <v>21445</v>
      </c>
      <c r="J5226" t="s">
        <v>21446</v>
      </c>
      <c r="L5226" t="s">
        <v>21447</v>
      </c>
      <c r="M5226" t="s">
        <v>323</v>
      </c>
      <c r="N5226">
        <v>93623</v>
      </c>
      <c r="O5226" t="s">
        <v>70</v>
      </c>
      <c r="Q5226" t="s">
        <v>21448</v>
      </c>
      <c r="S5226" t="s">
        <v>72</v>
      </c>
      <c r="T5226" t="s">
        <v>651</v>
      </c>
      <c r="U5226" t="s">
        <v>652</v>
      </c>
      <c r="V5226" t="s">
        <v>653</v>
      </c>
      <c r="W5226" t="s">
        <v>207</v>
      </c>
      <c r="X5226" t="s">
        <v>1427</v>
      </c>
      <c r="Y5226" t="str">
        <f>"37-2012"</f>
        <v>37-2012</v>
      </c>
      <c r="Z5226" t="s">
        <v>373</v>
      </c>
      <c r="AA5226">
        <v>721110</v>
      </c>
      <c r="AB5226">
        <v>15</v>
      </c>
      <c r="AC5226">
        <v>15</v>
      </c>
      <c r="AD5226" t="s">
        <v>79</v>
      </c>
      <c r="AE5226" t="s">
        <v>95</v>
      </c>
      <c r="AF5226">
        <v>35</v>
      </c>
      <c r="AG5226" s="4">
        <v>0.375</v>
      </c>
      <c r="AH5226" s="4">
        <v>0.66666666666666663</v>
      </c>
      <c r="AI5226" s="5">
        <v>12.23</v>
      </c>
      <c r="AJ5226">
        <v>18.350000000000001</v>
      </c>
      <c r="AK5226">
        <v>21</v>
      </c>
      <c r="AL5226" t="s">
        <v>81</v>
      </c>
      <c r="AM5226" t="s">
        <v>82</v>
      </c>
      <c r="AO5226" t="s">
        <v>83</v>
      </c>
      <c r="AR5226" t="s">
        <v>82</v>
      </c>
      <c r="AT5226" t="s">
        <v>82</v>
      </c>
      <c r="AW5226" t="s">
        <v>72</v>
      </c>
      <c r="AX5226">
        <v>3</v>
      </c>
      <c r="AY5226" t="s">
        <v>21447</v>
      </c>
      <c r="AZ5226" t="s">
        <v>12979</v>
      </c>
      <c r="BA5226" t="s">
        <v>323</v>
      </c>
      <c r="BB5226">
        <v>93623</v>
      </c>
      <c r="BC5226" t="s">
        <v>87</v>
      </c>
      <c r="BH5226" t="s">
        <v>21446</v>
      </c>
      <c r="BJ5226">
        <v>161605620</v>
      </c>
    </row>
    <row r="5227" spans="1:62" x14ac:dyDescent="0.25">
      <c r="A5227" t="s">
        <v>21960</v>
      </c>
      <c r="B5227" s="2">
        <v>43523</v>
      </c>
      <c r="C5227" t="s">
        <v>63</v>
      </c>
      <c r="D5227" s="3">
        <v>43472.38212065972</v>
      </c>
      <c r="E5227" t="s">
        <v>64</v>
      </c>
      <c r="F5227" s="2">
        <v>43556</v>
      </c>
      <c r="G5227" s="2">
        <v>43770</v>
      </c>
      <c r="H5227" t="s">
        <v>21680</v>
      </c>
      <c r="I5227" t="s">
        <v>21681</v>
      </c>
      <c r="J5227" t="s">
        <v>21682</v>
      </c>
      <c r="L5227" t="s">
        <v>21683</v>
      </c>
      <c r="M5227" t="s">
        <v>804</v>
      </c>
      <c r="N5227">
        <v>3836</v>
      </c>
      <c r="O5227" t="s">
        <v>70</v>
      </c>
      <c r="Q5227" t="s">
        <v>21684</v>
      </c>
      <c r="S5227" t="s">
        <v>72</v>
      </c>
      <c r="T5227" t="s">
        <v>21685</v>
      </c>
      <c r="U5227" t="s">
        <v>21686</v>
      </c>
      <c r="V5227" t="s">
        <v>21687</v>
      </c>
      <c r="W5227" t="s">
        <v>804</v>
      </c>
      <c r="X5227" t="s">
        <v>1427</v>
      </c>
      <c r="Y5227" t="str">
        <f>"37-2012"</f>
        <v>37-2012</v>
      </c>
      <c r="Z5227" t="s">
        <v>373</v>
      </c>
      <c r="AA5227">
        <v>721214</v>
      </c>
      <c r="AB5227">
        <v>3</v>
      </c>
      <c r="AC5227">
        <v>3</v>
      </c>
      <c r="AD5227" t="s">
        <v>79</v>
      </c>
      <c r="AE5227" t="s">
        <v>80</v>
      </c>
      <c r="AF5227">
        <v>40</v>
      </c>
      <c r="AG5227" s="4">
        <v>0.25</v>
      </c>
      <c r="AH5227" s="4">
        <v>0.79166666666666663</v>
      </c>
      <c r="AI5227" s="5">
        <v>11.63</v>
      </c>
      <c r="AJ5227">
        <v>17.45</v>
      </c>
      <c r="AL5227" t="s">
        <v>81</v>
      </c>
      <c r="AM5227" t="s">
        <v>82</v>
      </c>
      <c r="AO5227" t="s">
        <v>83</v>
      </c>
      <c r="AR5227" t="s">
        <v>82</v>
      </c>
      <c r="AT5227" t="s">
        <v>82</v>
      </c>
      <c r="AW5227" t="s">
        <v>82</v>
      </c>
      <c r="AY5227" t="s">
        <v>21683</v>
      </c>
      <c r="AZ5227" t="s">
        <v>17119</v>
      </c>
      <c r="BA5227" t="s">
        <v>804</v>
      </c>
      <c r="BB5227">
        <v>3836</v>
      </c>
      <c r="BC5227" t="s">
        <v>87</v>
      </c>
      <c r="BH5227" t="s">
        <v>21690</v>
      </c>
      <c r="BJ5227">
        <v>20489540</v>
      </c>
    </row>
    <row r="5228" spans="1:62" x14ac:dyDescent="0.25">
      <c r="A5228" t="s">
        <v>22153</v>
      </c>
      <c r="B5228" s="2">
        <v>43523</v>
      </c>
      <c r="C5228" t="s">
        <v>63</v>
      </c>
      <c r="D5228" s="3">
        <v>43472.395549976849</v>
      </c>
      <c r="E5228" t="s">
        <v>64</v>
      </c>
      <c r="F5228" s="2">
        <v>43556</v>
      </c>
      <c r="G5228" s="2">
        <v>43787</v>
      </c>
      <c r="H5228" t="s">
        <v>15314</v>
      </c>
      <c r="I5228" t="s">
        <v>67</v>
      </c>
      <c r="J5228" t="s">
        <v>15315</v>
      </c>
      <c r="L5228" t="s">
        <v>13220</v>
      </c>
      <c r="M5228" t="s">
        <v>232</v>
      </c>
      <c r="N5228">
        <v>11977</v>
      </c>
      <c r="O5228" t="s">
        <v>70</v>
      </c>
      <c r="Q5228" t="s">
        <v>15316</v>
      </c>
      <c r="S5228" t="s">
        <v>72</v>
      </c>
      <c r="T5228" t="s">
        <v>5899</v>
      </c>
      <c r="U5228" t="s">
        <v>5900</v>
      </c>
      <c r="V5228" t="s">
        <v>5901</v>
      </c>
      <c r="W5228" t="s">
        <v>86</v>
      </c>
      <c r="X5228" t="s">
        <v>6583</v>
      </c>
      <c r="Y5228" t="str">
        <f>"45-2092"</f>
        <v>45-2092</v>
      </c>
      <c r="Z5228" t="s">
        <v>883</v>
      </c>
      <c r="AA5228">
        <v>424930</v>
      </c>
      <c r="AB5228">
        <v>15</v>
      </c>
      <c r="AC5228">
        <v>15</v>
      </c>
      <c r="AD5228" t="s">
        <v>79</v>
      </c>
      <c r="AE5228" t="s">
        <v>95</v>
      </c>
      <c r="AF5228">
        <v>40</v>
      </c>
      <c r="AG5228" s="4">
        <v>0.29166666666666669</v>
      </c>
      <c r="AH5228" s="4">
        <v>0.64583333333333337</v>
      </c>
      <c r="AI5228" s="6">
        <v>12</v>
      </c>
      <c r="AJ5228">
        <v>18</v>
      </c>
      <c r="AL5228" t="s">
        <v>81</v>
      </c>
      <c r="AM5228" t="s">
        <v>82</v>
      </c>
      <c r="AO5228" t="s">
        <v>83</v>
      </c>
      <c r="AR5228" t="s">
        <v>82</v>
      </c>
      <c r="AT5228" t="s">
        <v>82</v>
      </c>
      <c r="AW5228" t="s">
        <v>72</v>
      </c>
      <c r="AX5228">
        <v>3</v>
      </c>
      <c r="AY5228" t="s">
        <v>13220</v>
      </c>
      <c r="AZ5228" t="s">
        <v>6542</v>
      </c>
      <c r="BA5228" t="s">
        <v>232</v>
      </c>
      <c r="BB5228">
        <v>11977</v>
      </c>
      <c r="BC5228" t="s">
        <v>87</v>
      </c>
      <c r="BH5228" t="s">
        <v>15315</v>
      </c>
      <c r="BJ5228">
        <v>111805294</v>
      </c>
    </row>
    <row r="5229" spans="1:62" x14ac:dyDescent="0.25">
      <c r="A5229" t="s">
        <v>23102</v>
      </c>
      <c r="B5229" s="2">
        <v>43523</v>
      </c>
      <c r="C5229" t="s">
        <v>63</v>
      </c>
      <c r="D5229" s="3">
        <v>43472.391057638888</v>
      </c>
      <c r="E5229" t="s">
        <v>64</v>
      </c>
      <c r="F5229" s="2">
        <v>43556</v>
      </c>
      <c r="G5229" s="2">
        <v>43766</v>
      </c>
      <c r="H5229" t="s">
        <v>5415</v>
      </c>
      <c r="I5229" t="s">
        <v>67</v>
      </c>
      <c r="J5229" t="s">
        <v>5416</v>
      </c>
      <c r="K5229" t="s">
        <v>67</v>
      </c>
      <c r="L5229" t="s">
        <v>4124</v>
      </c>
      <c r="M5229" t="s">
        <v>745</v>
      </c>
      <c r="N5229">
        <v>66214</v>
      </c>
      <c r="O5229" t="s">
        <v>70</v>
      </c>
      <c r="P5229" t="s">
        <v>67</v>
      </c>
      <c r="Q5229" t="s">
        <v>5417</v>
      </c>
      <c r="S5229" t="s">
        <v>72</v>
      </c>
      <c r="T5229" t="s">
        <v>651</v>
      </c>
      <c r="U5229" t="s">
        <v>652</v>
      </c>
      <c r="V5229" t="s">
        <v>653</v>
      </c>
      <c r="W5229" t="s">
        <v>207</v>
      </c>
      <c r="X5229" t="s">
        <v>5418</v>
      </c>
      <c r="Y5229" t="str">
        <f>"39-9032"</f>
        <v>39-9032</v>
      </c>
      <c r="Z5229" t="s">
        <v>5419</v>
      </c>
      <c r="AA5229">
        <v>61162</v>
      </c>
      <c r="AB5229">
        <v>10</v>
      </c>
      <c r="AC5229">
        <v>10</v>
      </c>
      <c r="AD5229" t="s">
        <v>79</v>
      </c>
      <c r="AE5229" t="s">
        <v>80</v>
      </c>
      <c r="AF5229">
        <v>35</v>
      </c>
      <c r="AG5229" s="4">
        <v>0.58333333333333337</v>
      </c>
      <c r="AH5229" s="4">
        <v>0.875</v>
      </c>
      <c r="AI5229" s="5">
        <v>14.99</v>
      </c>
      <c r="AL5229" t="s">
        <v>81</v>
      </c>
      <c r="AM5229" t="s">
        <v>82</v>
      </c>
      <c r="AO5229" t="s">
        <v>5127</v>
      </c>
      <c r="AP5229" t="s">
        <v>67</v>
      </c>
      <c r="AQ5229" t="s">
        <v>5420</v>
      </c>
      <c r="AR5229" t="s">
        <v>82</v>
      </c>
      <c r="AT5229" t="s">
        <v>82</v>
      </c>
      <c r="AW5229" t="s">
        <v>82</v>
      </c>
      <c r="AY5229" t="s">
        <v>23103</v>
      </c>
      <c r="AZ5229" t="s">
        <v>3364</v>
      </c>
      <c r="BA5229" t="s">
        <v>774</v>
      </c>
      <c r="BB5229">
        <v>80234</v>
      </c>
      <c r="BC5229" t="s">
        <v>79</v>
      </c>
      <c r="BH5229" t="s">
        <v>23104</v>
      </c>
      <c r="BI5229" t="s">
        <v>23105</v>
      </c>
      <c r="BJ5229">
        <v>742852234</v>
      </c>
    </row>
    <row r="5230" spans="1:62" x14ac:dyDescent="0.25">
      <c r="A5230" t="s">
        <v>23691</v>
      </c>
      <c r="B5230" s="2">
        <v>43523</v>
      </c>
      <c r="C5230" t="s">
        <v>63</v>
      </c>
      <c r="D5230" s="3">
        <v>43472.391634560183</v>
      </c>
      <c r="E5230" t="s">
        <v>64</v>
      </c>
      <c r="F5230" s="2">
        <v>43556</v>
      </c>
      <c r="G5230" s="2">
        <v>43769</v>
      </c>
      <c r="H5230" t="s">
        <v>23692</v>
      </c>
      <c r="I5230" t="s">
        <v>23693</v>
      </c>
      <c r="J5230" t="s">
        <v>23694</v>
      </c>
      <c r="L5230" t="s">
        <v>3694</v>
      </c>
      <c r="M5230" t="s">
        <v>2367</v>
      </c>
      <c r="N5230">
        <v>29572</v>
      </c>
      <c r="O5230" t="s">
        <v>70</v>
      </c>
      <c r="Q5230" t="s">
        <v>23695</v>
      </c>
      <c r="S5230" t="s">
        <v>72</v>
      </c>
      <c r="T5230" t="s">
        <v>102</v>
      </c>
      <c r="U5230" t="s">
        <v>2630</v>
      </c>
      <c r="V5230" t="s">
        <v>2470</v>
      </c>
      <c r="W5230" t="s">
        <v>105</v>
      </c>
      <c r="X5230" t="s">
        <v>1427</v>
      </c>
      <c r="Y5230" t="str">
        <f>"37-2012"</f>
        <v>37-2012</v>
      </c>
      <c r="Z5230" t="s">
        <v>373</v>
      </c>
      <c r="AA5230">
        <v>721110</v>
      </c>
      <c r="AB5230">
        <v>30</v>
      </c>
      <c r="AC5230">
        <v>30</v>
      </c>
      <c r="AD5230" t="s">
        <v>79</v>
      </c>
      <c r="AE5230" t="s">
        <v>95</v>
      </c>
      <c r="AF5230">
        <v>35</v>
      </c>
      <c r="AG5230" s="4">
        <v>0.36458333333333331</v>
      </c>
      <c r="AH5230" s="4">
        <v>0.65625</v>
      </c>
      <c r="AI5230" s="5">
        <v>9.4499999999999993</v>
      </c>
      <c r="AJ5230">
        <v>14.18</v>
      </c>
      <c r="AK5230">
        <v>14.18</v>
      </c>
      <c r="AM5230" t="s">
        <v>82</v>
      </c>
      <c r="AO5230" t="s">
        <v>83</v>
      </c>
      <c r="AR5230" t="s">
        <v>82</v>
      </c>
      <c r="AT5230" t="s">
        <v>82</v>
      </c>
      <c r="AW5230" t="s">
        <v>72</v>
      </c>
      <c r="AX5230">
        <v>1</v>
      </c>
      <c r="AY5230" t="s">
        <v>3153</v>
      </c>
      <c r="AZ5230" t="s">
        <v>3155</v>
      </c>
      <c r="BA5230" t="s">
        <v>2367</v>
      </c>
      <c r="BB5230">
        <v>29572</v>
      </c>
      <c r="BC5230" t="s">
        <v>87</v>
      </c>
      <c r="BH5230" t="s">
        <v>23696</v>
      </c>
      <c r="BJ5230">
        <v>571090909</v>
      </c>
    </row>
    <row r="5231" spans="1:62" x14ac:dyDescent="0.25">
      <c r="A5231" t="s">
        <v>23849</v>
      </c>
      <c r="B5231" s="2">
        <v>43523</v>
      </c>
      <c r="C5231" t="s">
        <v>63</v>
      </c>
      <c r="D5231" s="3">
        <v>43472.393140659726</v>
      </c>
      <c r="E5231" t="s">
        <v>64</v>
      </c>
      <c r="F5231" s="2">
        <v>43556</v>
      </c>
      <c r="G5231" s="2">
        <v>43769</v>
      </c>
      <c r="H5231" t="s">
        <v>23850</v>
      </c>
      <c r="I5231" t="s">
        <v>23851</v>
      </c>
      <c r="J5231" t="s">
        <v>23852</v>
      </c>
      <c r="L5231" t="s">
        <v>3694</v>
      </c>
      <c r="M5231" t="s">
        <v>2367</v>
      </c>
      <c r="N5231">
        <v>29577</v>
      </c>
      <c r="O5231" t="s">
        <v>70</v>
      </c>
      <c r="Q5231" t="s">
        <v>23853</v>
      </c>
      <c r="S5231" t="s">
        <v>72</v>
      </c>
      <c r="T5231" t="s">
        <v>102</v>
      </c>
      <c r="U5231" t="s">
        <v>2630</v>
      </c>
      <c r="V5231" t="s">
        <v>2470</v>
      </c>
      <c r="W5231" t="s">
        <v>105</v>
      </c>
      <c r="X5231" t="s">
        <v>1427</v>
      </c>
      <c r="Y5231" t="str">
        <f>"37-2012"</f>
        <v>37-2012</v>
      </c>
      <c r="Z5231" t="s">
        <v>373</v>
      </c>
      <c r="AA5231">
        <v>721110</v>
      </c>
      <c r="AB5231">
        <v>25</v>
      </c>
      <c r="AC5231">
        <v>25</v>
      </c>
      <c r="AD5231" t="s">
        <v>79</v>
      </c>
      <c r="AE5231" t="s">
        <v>95</v>
      </c>
      <c r="AF5231">
        <v>35</v>
      </c>
      <c r="AG5231" s="4">
        <v>0.36458333333333331</v>
      </c>
      <c r="AH5231" s="4">
        <v>0.65625</v>
      </c>
      <c r="AI5231" s="5">
        <v>9.4499999999999993</v>
      </c>
      <c r="AJ5231">
        <v>14.18</v>
      </c>
      <c r="AK5231">
        <v>14.18</v>
      </c>
      <c r="AL5231" t="s">
        <v>81</v>
      </c>
      <c r="AM5231" t="s">
        <v>82</v>
      </c>
      <c r="AO5231" t="s">
        <v>83</v>
      </c>
      <c r="AR5231" t="s">
        <v>82</v>
      </c>
      <c r="AT5231" t="s">
        <v>82</v>
      </c>
      <c r="AW5231" t="s">
        <v>72</v>
      </c>
      <c r="AX5231">
        <v>1</v>
      </c>
      <c r="AY5231" t="s">
        <v>3153</v>
      </c>
      <c r="AZ5231" t="s">
        <v>3155</v>
      </c>
      <c r="BA5231" t="s">
        <v>2367</v>
      </c>
      <c r="BB5231">
        <v>29577</v>
      </c>
      <c r="BC5231" t="s">
        <v>87</v>
      </c>
      <c r="BH5231" t="s">
        <v>23854</v>
      </c>
      <c r="BJ5231">
        <v>576118023</v>
      </c>
    </row>
    <row r="5232" spans="1:62" x14ac:dyDescent="0.25">
      <c r="A5232" t="s">
        <v>24066</v>
      </c>
      <c r="B5232" s="2">
        <v>43523</v>
      </c>
      <c r="C5232" t="s">
        <v>63</v>
      </c>
      <c r="D5232" s="3">
        <v>43472.396486342594</v>
      </c>
      <c r="E5232" t="s">
        <v>64</v>
      </c>
      <c r="F5232" s="2">
        <v>43556</v>
      </c>
      <c r="G5232" s="2">
        <v>43769</v>
      </c>
      <c r="H5232" t="s">
        <v>24067</v>
      </c>
      <c r="I5232" t="s">
        <v>24068</v>
      </c>
      <c r="J5232" t="s">
        <v>24069</v>
      </c>
      <c r="L5232" t="s">
        <v>19934</v>
      </c>
      <c r="M5232" t="s">
        <v>226</v>
      </c>
      <c r="N5232">
        <v>49757</v>
      </c>
      <c r="O5232" t="s">
        <v>70</v>
      </c>
      <c r="Q5232" t="s">
        <v>24070</v>
      </c>
      <c r="S5232" t="s">
        <v>72</v>
      </c>
      <c r="T5232" t="s">
        <v>19936</v>
      </c>
      <c r="U5232" t="s">
        <v>19937</v>
      </c>
      <c r="V5232" t="s">
        <v>3243</v>
      </c>
      <c r="W5232" t="s">
        <v>226</v>
      </c>
      <c r="X5232" t="s">
        <v>1427</v>
      </c>
      <c r="Y5232" t="str">
        <f>"37-2012"</f>
        <v>37-2012</v>
      </c>
      <c r="Z5232" t="s">
        <v>373</v>
      </c>
      <c r="AA5232">
        <v>721110</v>
      </c>
      <c r="AB5232">
        <v>14</v>
      </c>
      <c r="AC5232">
        <v>14</v>
      </c>
      <c r="AD5232" t="s">
        <v>79</v>
      </c>
      <c r="AE5232" t="s">
        <v>80</v>
      </c>
      <c r="AF5232">
        <v>40</v>
      </c>
      <c r="AG5232" s="4">
        <v>0.33333333333333331</v>
      </c>
      <c r="AH5232" s="4">
        <v>0.66666666666666663</v>
      </c>
      <c r="AI5232" s="5">
        <v>10.75</v>
      </c>
      <c r="AJ5232">
        <v>16.13</v>
      </c>
      <c r="AK5232">
        <v>16.13</v>
      </c>
      <c r="AL5232" t="s">
        <v>81</v>
      </c>
      <c r="AM5232" t="s">
        <v>82</v>
      </c>
      <c r="AO5232" t="s">
        <v>83</v>
      </c>
      <c r="AR5232" t="s">
        <v>82</v>
      </c>
      <c r="AT5232" t="s">
        <v>82</v>
      </c>
      <c r="AW5232" t="s">
        <v>82</v>
      </c>
      <c r="AY5232" t="s">
        <v>12138</v>
      </c>
      <c r="AZ5232" t="s">
        <v>10246</v>
      </c>
      <c r="BA5232" t="s">
        <v>226</v>
      </c>
      <c r="BB5232">
        <v>49757</v>
      </c>
      <c r="BC5232" t="s">
        <v>87</v>
      </c>
      <c r="BH5232" t="s">
        <v>24071</v>
      </c>
      <c r="BJ5232">
        <v>721593197</v>
      </c>
    </row>
    <row r="5233" spans="1:62" x14ac:dyDescent="0.25">
      <c r="A5233" t="s">
        <v>24077</v>
      </c>
      <c r="B5233" s="2">
        <v>43523</v>
      </c>
      <c r="C5233" t="s">
        <v>63</v>
      </c>
      <c r="D5233" s="3">
        <v>43472.388686782404</v>
      </c>
      <c r="E5233" t="s">
        <v>64</v>
      </c>
      <c r="F5233" s="2">
        <v>43556</v>
      </c>
      <c r="G5233" s="2">
        <v>43800</v>
      </c>
      <c r="H5233" t="s">
        <v>24078</v>
      </c>
      <c r="I5233" t="s">
        <v>24079</v>
      </c>
      <c r="J5233" t="s">
        <v>24080</v>
      </c>
      <c r="L5233" t="s">
        <v>795</v>
      </c>
      <c r="M5233" t="s">
        <v>105</v>
      </c>
      <c r="N5233">
        <v>78238</v>
      </c>
      <c r="O5233" t="s">
        <v>70</v>
      </c>
      <c r="Q5233" t="s">
        <v>24081</v>
      </c>
      <c r="S5233" t="s">
        <v>72</v>
      </c>
      <c r="T5233" t="s">
        <v>1855</v>
      </c>
      <c r="U5233" t="s">
        <v>1856</v>
      </c>
      <c r="V5233" t="s">
        <v>863</v>
      </c>
      <c r="W5233" t="s">
        <v>105</v>
      </c>
      <c r="X5233" t="s">
        <v>106</v>
      </c>
      <c r="Y5233" t="str">
        <f>"37-3011"</f>
        <v>37-3011</v>
      </c>
      <c r="Z5233" t="s">
        <v>94</v>
      </c>
      <c r="AA5233">
        <v>561730</v>
      </c>
      <c r="AB5233">
        <v>14</v>
      </c>
      <c r="AC5233">
        <v>14</v>
      </c>
      <c r="AD5233" t="s">
        <v>79</v>
      </c>
      <c r="AE5233" t="s">
        <v>95</v>
      </c>
      <c r="AF5233">
        <v>40</v>
      </c>
      <c r="AG5233" s="4">
        <v>0.29166666666666669</v>
      </c>
      <c r="AH5233" s="4">
        <v>0.66666666666666663</v>
      </c>
      <c r="AI5233" s="5">
        <v>13.02</v>
      </c>
      <c r="AJ5233">
        <v>19.53</v>
      </c>
      <c r="AK5233">
        <v>20.25</v>
      </c>
      <c r="AL5233" t="s">
        <v>81</v>
      </c>
      <c r="AM5233" t="s">
        <v>82</v>
      </c>
      <c r="AO5233" t="s">
        <v>83</v>
      </c>
      <c r="AR5233" t="s">
        <v>82</v>
      </c>
      <c r="AT5233" t="s">
        <v>82</v>
      </c>
      <c r="AW5233" t="s">
        <v>72</v>
      </c>
      <c r="AX5233">
        <v>3</v>
      </c>
      <c r="AY5233" t="s">
        <v>795</v>
      </c>
      <c r="AZ5233" t="s">
        <v>797</v>
      </c>
      <c r="BA5233" t="s">
        <v>105</v>
      </c>
      <c r="BB5233">
        <v>78238</v>
      </c>
      <c r="BC5233" t="s">
        <v>79</v>
      </c>
      <c r="BH5233" t="s">
        <v>24080</v>
      </c>
      <c r="BJ5233">
        <v>271448565</v>
      </c>
    </row>
    <row r="5234" spans="1:62" x14ac:dyDescent="0.25">
      <c r="A5234" t="s">
        <v>24245</v>
      </c>
      <c r="B5234" s="2">
        <v>43523</v>
      </c>
      <c r="C5234" t="s">
        <v>63</v>
      </c>
      <c r="D5234" s="3">
        <v>43472.397030023145</v>
      </c>
      <c r="E5234" t="s">
        <v>64</v>
      </c>
      <c r="F5234" s="2">
        <v>43556</v>
      </c>
      <c r="G5234" s="2">
        <v>43799</v>
      </c>
      <c r="H5234" t="s">
        <v>24246</v>
      </c>
      <c r="I5234" t="s">
        <v>24247</v>
      </c>
      <c r="J5234" t="s">
        <v>24248</v>
      </c>
      <c r="L5234" t="s">
        <v>24249</v>
      </c>
      <c r="M5234" t="s">
        <v>232</v>
      </c>
      <c r="N5234">
        <v>13326</v>
      </c>
      <c r="O5234" t="s">
        <v>70</v>
      </c>
      <c r="Q5234" t="s">
        <v>24250</v>
      </c>
      <c r="S5234" t="s">
        <v>72</v>
      </c>
      <c r="T5234" t="s">
        <v>19936</v>
      </c>
      <c r="U5234" t="s">
        <v>19937</v>
      </c>
      <c r="V5234" t="s">
        <v>3243</v>
      </c>
      <c r="W5234" t="s">
        <v>226</v>
      </c>
      <c r="X5234" t="s">
        <v>1844</v>
      </c>
      <c r="Y5234" t="str">
        <f>"35-2014"</f>
        <v>35-2014</v>
      </c>
      <c r="Z5234" t="s">
        <v>301</v>
      </c>
      <c r="AA5234">
        <v>721110</v>
      </c>
      <c r="AB5234">
        <v>25</v>
      </c>
      <c r="AC5234">
        <v>25</v>
      </c>
      <c r="AD5234" t="s">
        <v>79</v>
      </c>
      <c r="AE5234" t="s">
        <v>95</v>
      </c>
      <c r="AF5234">
        <v>40</v>
      </c>
      <c r="AG5234" s="4">
        <v>0.375</v>
      </c>
      <c r="AH5234" s="4">
        <v>0.70833333333333337</v>
      </c>
      <c r="AI5234" s="5">
        <v>12.75</v>
      </c>
      <c r="AJ5234">
        <v>19.13</v>
      </c>
      <c r="AK5234">
        <v>19.13</v>
      </c>
      <c r="AL5234" t="s">
        <v>81</v>
      </c>
      <c r="AM5234" t="s">
        <v>82</v>
      </c>
      <c r="AO5234" t="s">
        <v>83</v>
      </c>
      <c r="AR5234" t="s">
        <v>82</v>
      </c>
      <c r="AT5234" t="s">
        <v>82</v>
      </c>
      <c r="AW5234" t="s">
        <v>72</v>
      </c>
      <c r="AX5234">
        <v>12</v>
      </c>
      <c r="AY5234" t="s">
        <v>24251</v>
      </c>
      <c r="AZ5234" t="s">
        <v>24252</v>
      </c>
      <c r="BA5234" t="s">
        <v>232</v>
      </c>
      <c r="BB5234">
        <v>13326</v>
      </c>
      <c r="BC5234" t="s">
        <v>87</v>
      </c>
      <c r="BH5234" t="s">
        <v>24253</v>
      </c>
      <c r="BJ5234">
        <v>135555342</v>
      </c>
    </row>
    <row r="5235" spans="1:62" x14ac:dyDescent="0.25">
      <c r="A5235" t="s">
        <v>24310</v>
      </c>
      <c r="B5235" s="2">
        <v>43523</v>
      </c>
      <c r="C5235" t="s">
        <v>63</v>
      </c>
      <c r="D5235" s="3">
        <v>43472.387420150466</v>
      </c>
      <c r="E5235" t="s">
        <v>64</v>
      </c>
      <c r="F5235" s="2">
        <v>43556</v>
      </c>
      <c r="G5235" s="2">
        <v>43800</v>
      </c>
      <c r="H5235" t="s">
        <v>24311</v>
      </c>
      <c r="I5235" t="s">
        <v>24312</v>
      </c>
      <c r="J5235" t="s">
        <v>24313</v>
      </c>
      <c r="L5235" t="s">
        <v>1225</v>
      </c>
      <c r="M5235" t="s">
        <v>105</v>
      </c>
      <c r="N5235">
        <v>75240</v>
      </c>
      <c r="O5235" t="s">
        <v>70</v>
      </c>
      <c r="Q5235" t="s">
        <v>24314</v>
      </c>
      <c r="S5235" t="s">
        <v>72</v>
      </c>
      <c r="T5235" t="s">
        <v>1855</v>
      </c>
      <c r="U5235" t="s">
        <v>1856</v>
      </c>
      <c r="V5235" t="s">
        <v>863</v>
      </c>
      <c r="W5235" t="s">
        <v>105</v>
      </c>
      <c r="X5235" t="s">
        <v>1758</v>
      </c>
      <c r="Y5235" t="str">
        <f>"37-3011"</f>
        <v>37-3011</v>
      </c>
      <c r="Z5235" t="s">
        <v>94</v>
      </c>
      <c r="AA5235">
        <v>81141</v>
      </c>
      <c r="AB5235">
        <v>19</v>
      </c>
      <c r="AC5235">
        <v>19</v>
      </c>
      <c r="AD5235" t="s">
        <v>79</v>
      </c>
      <c r="AE5235" t="s">
        <v>95</v>
      </c>
      <c r="AF5235">
        <v>40</v>
      </c>
      <c r="AG5235" s="4">
        <v>0.33333333333333331</v>
      </c>
      <c r="AH5235" s="4">
        <v>0.70833333333333337</v>
      </c>
      <c r="AI5235" s="5">
        <v>13.94</v>
      </c>
      <c r="AJ5235">
        <v>20.91</v>
      </c>
      <c r="AL5235" t="s">
        <v>81</v>
      </c>
      <c r="AM5235" t="s">
        <v>82</v>
      </c>
      <c r="AO5235" t="s">
        <v>83</v>
      </c>
      <c r="AR5235" t="s">
        <v>82</v>
      </c>
      <c r="AT5235" t="s">
        <v>82</v>
      </c>
      <c r="AW5235" t="s">
        <v>72</v>
      </c>
      <c r="AX5235">
        <v>3</v>
      </c>
      <c r="AY5235" t="s">
        <v>1225</v>
      </c>
      <c r="AZ5235" t="s">
        <v>1225</v>
      </c>
      <c r="BA5235" t="s">
        <v>105</v>
      </c>
      <c r="BB5235">
        <v>75240</v>
      </c>
      <c r="BC5235" t="s">
        <v>79</v>
      </c>
      <c r="BH5235" t="s">
        <v>24313</v>
      </c>
      <c r="BJ5235">
        <v>752428237</v>
      </c>
    </row>
    <row r="5236" spans="1:62" x14ac:dyDescent="0.25">
      <c r="A5236" t="s">
        <v>24393</v>
      </c>
      <c r="B5236" s="2">
        <v>43523</v>
      </c>
      <c r="C5236" t="s">
        <v>63</v>
      </c>
      <c r="D5236" s="3">
        <v>43472.39437371528</v>
      </c>
      <c r="E5236" t="s">
        <v>64</v>
      </c>
      <c r="F5236" s="2">
        <v>43556</v>
      </c>
      <c r="G5236" s="2">
        <v>43836</v>
      </c>
      <c r="H5236" t="s">
        <v>24394</v>
      </c>
      <c r="I5236" t="s">
        <v>67</v>
      </c>
      <c r="J5236" t="s">
        <v>24395</v>
      </c>
      <c r="K5236" t="s">
        <v>24396</v>
      </c>
      <c r="L5236" t="s">
        <v>24397</v>
      </c>
      <c r="M5236" t="s">
        <v>9587</v>
      </c>
      <c r="N5236" t="s">
        <v>24398</v>
      </c>
      <c r="O5236" t="s">
        <v>70</v>
      </c>
      <c r="P5236" t="s">
        <v>67</v>
      </c>
      <c r="Q5236" t="s">
        <v>24399</v>
      </c>
      <c r="S5236" t="s">
        <v>72</v>
      </c>
      <c r="T5236" t="s">
        <v>5156</v>
      </c>
      <c r="U5236" t="s">
        <v>5157</v>
      </c>
      <c r="V5236" t="s">
        <v>5158</v>
      </c>
      <c r="W5236" t="s">
        <v>105</v>
      </c>
      <c r="X5236" t="s">
        <v>5159</v>
      </c>
      <c r="Y5236" t="str">
        <f>"39-3091"</f>
        <v>39-3091</v>
      </c>
      <c r="Z5236" t="s">
        <v>677</v>
      </c>
      <c r="AA5236">
        <v>713990</v>
      </c>
      <c r="AB5236">
        <v>95</v>
      </c>
      <c r="AC5236">
        <v>95</v>
      </c>
      <c r="AD5236" t="s">
        <v>79</v>
      </c>
      <c r="AE5236" t="s">
        <v>80</v>
      </c>
      <c r="AF5236">
        <v>40</v>
      </c>
      <c r="AG5236" s="4">
        <v>0.54166666666666663</v>
      </c>
      <c r="AH5236" s="4">
        <v>0.91666666666666663</v>
      </c>
      <c r="AI5236" s="5">
        <v>395.6</v>
      </c>
      <c r="AL5236" t="s">
        <v>81</v>
      </c>
      <c r="AM5236" t="s">
        <v>82</v>
      </c>
      <c r="AO5236" t="s">
        <v>83</v>
      </c>
      <c r="AR5236" t="s">
        <v>82</v>
      </c>
      <c r="AT5236" t="s">
        <v>82</v>
      </c>
      <c r="AW5236" t="s">
        <v>82</v>
      </c>
      <c r="AY5236" t="s">
        <v>24400</v>
      </c>
      <c r="AZ5236" t="s">
        <v>24401</v>
      </c>
      <c r="BA5236" t="s">
        <v>9587</v>
      </c>
      <c r="BB5236">
        <v>2919</v>
      </c>
      <c r="BC5236" t="s">
        <v>79</v>
      </c>
      <c r="BH5236" t="s">
        <v>24402</v>
      </c>
      <c r="BJ5236">
        <v>50354837</v>
      </c>
    </row>
    <row r="5237" spans="1:62" x14ac:dyDescent="0.25">
      <c r="A5237" t="s">
        <v>24612</v>
      </c>
      <c r="B5237" s="2">
        <v>43523</v>
      </c>
      <c r="C5237" t="s">
        <v>63</v>
      </c>
      <c r="D5237" s="3">
        <v>43472.382179247688</v>
      </c>
      <c r="E5237" t="s">
        <v>64</v>
      </c>
      <c r="F5237" s="2">
        <v>43556</v>
      </c>
      <c r="G5237" s="2">
        <v>43778</v>
      </c>
      <c r="H5237" t="s">
        <v>24613</v>
      </c>
      <c r="I5237" t="s">
        <v>24614</v>
      </c>
      <c r="J5237" t="s">
        <v>5787</v>
      </c>
      <c r="L5237" t="s">
        <v>5477</v>
      </c>
      <c r="M5237" t="s">
        <v>147</v>
      </c>
      <c r="N5237">
        <v>19462</v>
      </c>
      <c r="O5237" t="s">
        <v>70</v>
      </c>
      <c r="P5237" t="s">
        <v>67</v>
      </c>
      <c r="Q5237" t="s">
        <v>5788</v>
      </c>
      <c r="S5237" t="s">
        <v>72</v>
      </c>
      <c r="T5237" t="s">
        <v>5946</v>
      </c>
      <c r="U5237" t="s">
        <v>5854</v>
      </c>
      <c r="V5237" t="s">
        <v>5791</v>
      </c>
      <c r="W5237" t="s">
        <v>232</v>
      </c>
      <c r="X5237" t="s">
        <v>106</v>
      </c>
      <c r="Y5237" t="str">
        <f>"37-3011"</f>
        <v>37-3011</v>
      </c>
      <c r="Z5237" t="s">
        <v>94</v>
      </c>
      <c r="AA5237">
        <v>561730</v>
      </c>
      <c r="AB5237">
        <v>40</v>
      </c>
      <c r="AC5237">
        <v>40</v>
      </c>
      <c r="AD5237" t="s">
        <v>79</v>
      </c>
      <c r="AE5237" t="s">
        <v>80</v>
      </c>
      <c r="AF5237">
        <v>40</v>
      </c>
      <c r="AG5237" s="4">
        <v>0.29166666666666669</v>
      </c>
      <c r="AH5237" s="4">
        <v>0.64583333333333337</v>
      </c>
      <c r="AI5237" s="5">
        <v>13.23</v>
      </c>
      <c r="AJ5237">
        <v>19.850000000000001</v>
      </c>
      <c r="AL5237" t="s">
        <v>81</v>
      </c>
      <c r="AM5237" t="s">
        <v>82</v>
      </c>
      <c r="AO5237" t="s">
        <v>83</v>
      </c>
      <c r="AP5237" t="s">
        <v>67</v>
      </c>
      <c r="AQ5237" t="s">
        <v>67</v>
      </c>
      <c r="AR5237" t="s">
        <v>82</v>
      </c>
      <c r="AT5237" t="s">
        <v>82</v>
      </c>
      <c r="AW5237" t="s">
        <v>82</v>
      </c>
      <c r="AY5237" t="s">
        <v>1898</v>
      </c>
      <c r="AZ5237" t="s">
        <v>1899</v>
      </c>
      <c r="BA5237" t="s">
        <v>100</v>
      </c>
      <c r="BB5237">
        <v>28273</v>
      </c>
      <c r="BC5237" t="s">
        <v>79</v>
      </c>
      <c r="BH5237" t="s">
        <v>24615</v>
      </c>
      <c r="BJ5237">
        <v>421724313</v>
      </c>
    </row>
    <row r="5238" spans="1:62" x14ac:dyDescent="0.25">
      <c r="A5238" t="s">
        <v>24621</v>
      </c>
      <c r="B5238" s="2">
        <v>43523</v>
      </c>
      <c r="C5238" t="s">
        <v>63</v>
      </c>
      <c r="D5238" s="3">
        <v>43472.391655312502</v>
      </c>
      <c r="E5238" t="s">
        <v>64</v>
      </c>
      <c r="F5238" s="2">
        <v>43556</v>
      </c>
      <c r="G5238" s="2">
        <v>43784</v>
      </c>
      <c r="H5238" t="s">
        <v>5415</v>
      </c>
      <c r="I5238" t="s">
        <v>67</v>
      </c>
      <c r="J5238" t="s">
        <v>5416</v>
      </c>
      <c r="K5238" t="s">
        <v>67</v>
      </c>
      <c r="L5238" t="s">
        <v>4124</v>
      </c>
      <c r="M5238" t="s">
        <v>745</v>
      </c>
      <c r="N5238">
        <v>66214</v>
      </c>
      <c r="O5238" t="s">
        <v>70</v>
      </c>
      <c r="P5238" t="s">
        <v>67</v>
      </c>
      <c r="Q5238" t="s">
        <v>5417</v>
      </c>
      <c r="R5238">
        <v>232</v>
      </c>
      <c r="S5238" t="s">
        <v>72</v>
      </c>
      <c r="T5238" t="s">
        <v>651</v>
      </c>
      <c r="U5238" t="s">
        <v>652</v>
      </c>
      <c r="V5238" t="s">
        <v>653</v>
      </c>
      <c r="W5238" t="s">
        <v>207</v>
      </c>
      <c r="X5238" t="s">
        <v>5418</v>
      </c>
      <c r="Y5238" t="str">
        <f>"39-9032"</f>
        <v>39-9032</v>
      </c>
      <c r="Z5238" t="s">
        <v>5419</v>
      </c>
      <c r="AA5238">
        <v>61162</v>
      </c>
      <c r="AB5238">
        <v>15</v>
      </c>
      <c r="AC5238">
        <v>15</v>
      </c>
      <c r="AD5238" t="s">
        <v>79</v>
      </c>
      <c r="AE5238" t="s">
        <v>80</v>
      </c>
      <c r="AF5238">
        <v>35</v>
      </c>
      <c r="AG5238" s="4">
        <v>0.58333333333333337</v>
      </c>
      <c r="AH5238" s="4">
        <v>0.875</v>
      </c>
      <c r="AI5238" s="5">
        <v>14.2</v>
      </c>
      <c r="AL5238" t="s">
        <v>81</v>
      </c>
      <c r="AM5238" t="s">
        <v>82</v>
      </c>
      <c r="AO5238" t="s">
        <v>5127</v>
      </c>
      <c r="AP5238" t="s">
        <v>67</v>
      </c>
      <c r="AQ5238" t="s">
        <v>5420</v>
      </c>
      <c r="AR5238" t="s">
        <v>82</v>
      </c>
      <c r="AT5238" t="s">
        <v>82</v>
      </c>
      <c r="AW5238" t="s">
        <v>82</v>
      </c>
      <c r="AY5238" t="s">
        <v>5429</v>
      </c>
      <c r="AZ5238" t="s">
        <v>2540</v>
      </c>
      <c r="BA5238" t="s">
        <v>323</v>
      </c>
      <c r="BB5238">
        <v>90254</v>
      </c>
      <c r="BC5238" t="s">
        <v>79</v>
      </c>
      <c r="BH5238" t="s">
        <v>5430</v>
      </c>
      <c r="BI5238" t="s">
        <v>5431</v>
      </c>
      <c r="BJ5238">
        <v>742852234</v>
      </c>
    </row>
    <row r="5239" spans="1:62" x14ac:dyDescent="0.25">
      <c r="A5239" t="s">
        <v>24794</v>
      </c>
      <c r="B5239" s="2">
        <v>43523</v>
      </c>
      <c r="C5239" t="s">
        <v>63</v>
      </c>
      <c r="D5239" s="3">
        <v>43472.390380682868</v>
      </c>
      <c r="E5239" t="s">
        <v>64</v>
      </c>
      <c r="F5239" s="2">
        <v>43556</v>
      </c>
      <c r="G5239" s="2">
        <v>43814</v>
      </c>
      <c r="H5239" t="s">
        <v>24795</v>
      </c>
      <c r="I5239" t="s">
        <v>67</v>
      </c>
      <c r="J5239" t="s">
        <v>24796</v>
      </c>
      <c r="K5239" t="s">
        <v>67</v>
      </c>
      <c r="L5239" t="s">
        <v>3531</v>
      </c>
      <c r="M5239" t="s">
        <v>232</v>
      </c>
      <c r="N5239">
        <v>11590</v>
      </c>
      <c r="O5239" t="s">
        <v>70</v>
      </c>
      <c r="P5239" t="s">
        <v>67</v>
      </c>
      <c r="Q5239" t="s">
        <v>24797</v>
      </c>
      <c r="S5239" t="s">
        <v>72</v>
      </c>
      <c r="T5239" t="s">
        <v>3529</v>
      </c>
      <c r="U5239" t="s">
        <v>3530</v>
      </c>
      <c r="V5239" t="s">
        <v>3531</v>
      </c>
      <c r="W5239" t="s">
        <v>232</v>
      </c>
      <c r="X5239" t="s">
        <v>24798</v>
      </c>
      <c r="Y5239" t="str">
        <f>"53-7062"</f>
        <v>53-7062</v>
      </c>
      <c r="Z5239" t="s">
        <v>337</v>
      </c>
      <c r="AA5239">
        <v>332212</v>
      </c>
      <c r="AB5239">
        <v>6</v>
      </c>
      <c r="AC5239">
        <v>6</v>
      </c>
      <c r="AD5239" t="s">
        <v>79</v>
      </c>
      <c r="AE5239" t="s">
        <v>80</v>
      </c>
      <c r="AF5239">
        <v>40</v>
      </c>
      <c r="AG5239" s="4">
        <v>0.33333333333333331</v>
      </c>
      <c r="AH5239" s="4">
        <v>0.66666666666666663</v>
      </c>
      <c r="AI5239" s="6">
        <v>15</v>
      </c>
      <c r="AJ5239">
        <v>22.5</v>
      </c>
      <c r="AK5239">
        <v>22.5</v>
      </c>
      <c r="AL5239" t="s">
        <v>81</v>
      </c>
      <c r="AM5239" t="s">
        <v>82</v>
      </c>
      <c r="AO5239" t="s">
        <v>83</v>
      </c>
      <c r="AP5239" t="s">
        <v>67</v>
      </c>
      <c r="AQ5239" t="s">
        <v>662</v>
      </c>
      <c r="AR5239" t="s">
        <v>82</v>
      </c>
      <c r="AT5239" t="s">
        <v>82</v>
      </c>
      <c r="AW5239" t="s">
        <v>72</v>
      </c>
      <c r="AX5239">
        <v>1</v>
      </c>
      <c r="AY5239" t="s">
        <v>3531</v>
      </c>
      <c r="AZ5239" t="s">
        <v>6554</v>
      </c>
      <c r="BA5239" t="s">
        <v>232</v>
      </c>
      <c r="BB5239">
        <v>11590</v>
      </c>
      <c r="BC5239" t="s">
        <v>87</v>
      </c>
      <c r="BH5239" t="s">
        <v>24796</v>
      </c>
      <c r="BI5239" t="s">
        <v>67</v>
      </c>
      <c r="BJ5239">
        <v>112130383</v>
      </c>
    </row>
    <row r="5240" spans="1:62" x14ac:dyDescent="0.25">
      <c r="A5240" t="s">
        <v>25064</v>
      </c>
      <c r="B5240" s="2">
        <v>43523</v>
      </c>
      <c r="C5240" t="s">
        <v>63</v>
      </c>
      <c r="D5240" s="3">
        <v>43448.493106006943</v>
      </c>
      <c r="E5240" t="s">
        <v>64</v>
      </c>
      <c r="F5240" s="2">
        <v>43523</v>
      </c>
      <c r="G5240" s="2">
        <v>43871</v>
      </c>
      <c r="H5240" t="s">
        <v>7099</v>
      </c>
      <c r="J5240" t="s">
        <v>7100</v>
      </c>
      <c r="L5240" t="s">
        <v>7101</v>
      </c>
      <c r="M5240" t="s">
        <v>86</v>
      </c>
      <c r="N5240">
        <v>34746</v>
      </c>
      <c r="O5240" t="s">
        <v>70</v>
      </c>
      <c r="Q5240" t="s">
        <v>7102</v>
      </c>
      <c r="S5240" t="s">
        <v>82</v>
      </c>
      <c r="U5240" t="s">
        <v>92</v>
      </c>
      <c r="X5240" t="s">
        <v>20870</v>
      </c>
      <c r="Y5240" t="str">
        <f>"39-9011"</f>
        <v>39-9011</v>
      </c>
      <c r="Z5240" t="s">
        <v>893</v>
      </c>
      <c r="AA5240">
        <v>814110</v>
      </c>
      <c r="AB5240">
        <v>1</v>
      </c>
      <c r="AC5240">
        <v>1</v>
      </c>
      <c r="AD5240" t="s">
        <v>79</v>
      </c>
      <c r="AE5240" t="s">
        <v>599</v>
      </c>
      <c r="AF5240">
        <v>40</v>
      </c>
      <c r="AG5240" s="4">
        <v>0.375</v>
      </c>
      <c r="AH5240" s="4">
        <v>0.70833333333333337</v>
      </c>
      <c r="AI5240" s="6">
        <v>10</v>
      </c>
      <c r="AJ5240">
        <v>15</v>
      </c>
      <c r="AK5240">
        <v>18</v>
      </c>
      <c r="AL5240" t="s">
        <v>81</v>
      </c>
      <c r="AM5240" t="s">
        <v>82</v>
      </c>
      <c r="AO5240" t="s">
        <v>5127</v>
      </c>
      <c r="AQ5240" t="s">
        <v>7103</v>
      </c>
      <c r="AR5240" t="s">
        <v>82</v>
      </c>
      <c r="AT5240" t="s">
        <v>72</v>
      </c>
      <c r="AU5240">
        <v>12</v>
      </c>
      <c r="AV5240" t="s">
        <v>12877</v>
      </c>
      <c r="AW5240" t="s">
        <v>72</v>
      </c>
      <c r="AX5240">
        <v>10</v>
      </c>
      <c r="AY5240" t="s">
        <v>7101</v>
      </c>
      <c r="AZ5240" t="s">
        <v>7106</v>
      </c>
      <c r="BA5240" t="s">
        <v>86</v>
      </c>
      <c r="BB5240">
        <v>34746</v>
      </c>
      <c r="BC5240" t="s">
        <v>87</v>
      </c>
      <c r="BH5240" t="s">
        <v>7100</v>
      </c>
      <c r="BJ5240">
        <v>832127662</v>
      </c>
    </row>
    <row r="5241" spans="1:62" x14ac:dyDescent="0.25">
      <c r="A5241" t="s">
        <v>25163</v>
      </c>
      <c r="B5241" s="2">
        <v>43523</v>
      </c>
      <c r="C5241" t="s">
        <v>63</v>
      </c>
      <c r="D5241" s="3">
        <v>43472.397610474538</v>
      </c>
      <c r="E5241" t="s">
        <v>64</v>
      </c>
      <c r="F5241" s="2">
        <v>43556</v>
      </c>
      <c r="G5241" s="2">
        <v>43799</v>
      </c>
      <c r="H5241" t="s">
        <v>25164</v>
      </c>
      <c r="J5241" t="s">
        <v>25165</v>
      </c>
      <c r="L5241" t="s">
        <v>1703</v>
      </c>
      <c r="M5241" t="s">
        <v>76</v>
      </c>
      <c r="N5241">
        <v>74107</v>
      </c>
      <c r="O5241" t="s">
        <v>70</v>
      </c>
      <c r="Q5241" t="s">
        <v>25166</v>
      </c>
      <c r="S5241" t="s">
        <v>72</v>
      </c>
      <c r="T5241" t="s">
        <v>2925</v>
      </c>
      <c r="U5241" t="s">
        <v>2926</v>
      </c>
      <c r="V5241" t="s">
        <v>2927</v>
      </c>
      <c r="W5241" t="s">
        <v>308</v>
      </c>
      <c r="X5241" t="s">
        <v>25167</v>
      </c>
      <c r="Y5241" t="str">
        <f>"47-3012"</f>
        <v>47-3012</v>
      </c>
      <c r="Z5241" t="s">
        <v>1540</v>
      </c>
      <c r="AA5241">
        <v>236118</v>
      </c>
      <c r="AB5241">
        <v>5</v>
      </c>
      <c r="AC5241">
        <v>5</v>
      </c>
      <c r="AD5241" t="s">
        <v>79</v>
      </c>
      <c r="AE5241" t="s">
        <v>95</v>
      </c>
      <c r="AF5241">
        <v>40</v>
      </c>
      <c r="AG5241" s="4">
        <v>0.33333333333333331</v>
      </c>
      <c r="AH5241" s="4">
        <v>0.6875</v>
      </c>
      <c r="AI5241" s="5">
        <v>13.74</v>
      </c>
      <c r="AJ5241">
        <v>20.61</v>
      </c>
      <c r="AL5241" t="s">
        <v>81</v>
      </c>
      <c r="AM5241" t="s">
        <v>82</v>
      </c>
      <c r="AO5241" t="s">
        <v>83</v>
      </c>
      <c r="AR5241" t="s">
        <v>82</v>
      </c>
      <c r="AT5241" t="s">
        <v>82</v>
      </c>
      <c r="AW5241" t="s">
        <v>82</v>
      </c>
      <c r="AY5241" t="s">
        <v>1703</v>
      </c>
      <c r="AZ5241" t="s">
        <v>1703</v>
      </c>
      <c r="BA5241" t="s">
        <v>76</v>
      </c>
      <c r="BB5241">
        <v>74107</v>
      </c>
      <c r="BC5241" t="s">
        <v>79</v>
      </c>
      <c r="BH5241" t="s">
        <v>25168</v>
      </c>
      <c r="BJ5241">
        <v>731327794</v>
      </c>
    </row>
    <row r="5242" spans="1:62" x14ac:dyDescent="0.25">
      <c r="A5242" t="s">
        <v>25338</v>
      </c>
      <c r="B5242" s="2">
        <v>43523</v>
      </c>
      <c r="C5242" t="s">
        <v>63</v>
      </c>
      <c r="D5242" s="3">
        <v>43472.402287442128</v>
      </c>
      <c r="E5242" t="s">
        <v>117</v>
      </c>
      <c r="H5242" t="s">
        <v>25339</v>
      </c>
      <c r="J5242" t="s">
        <v>25340</v>
      </c>
      <c r="K5242" t="s">
        <v>25341</v>
      </c>
      <c r="L5242" t="s">
        <v>25342</v>
      </c>
      <c r="M5242" t="s">
        <v>105</v>
      </c>
      <c r="N5242">
        <v>75071</v>
      </c>
      <c r="O5242" t="s">
        <v>70</v>
      </c>
      <c r="Q5242" t="s">
        <v>25343</v>
      </c>
      <c r="S5242" t="s">
        <v>72</v>
      </c>
      <c r="T5242" t="s">
        <v>13303</v>
      </c>
      <c r="U5242" t="s">
        <v>5811</v>
      </c>
      <c r="V5242" t="s">
        <v>16460</v>
      </c>
      <c r="W5242" t="s">
        <v>278</v>
      </c>
      <c r="X5242" t="s">
        <v>15841</v>
      </c>
      <c r="Y5242" t="str">
        <f>"47-3012"</f>
        <v>47-3012</v>
      </c>
      <c r="Z5242" t="s">
        <v>1540</v>
      </c>
      <c r="AA5242">
        <v>23813</v>
      </c>
      <c r="AB5242">
        <v>30</v>
      </c>
      <c r="AD5242" t="s">
        <v>79</v>
      </c>
      <c r="AE5242" t="s">
        <v>95</v>
      </c>
      <c r="AF5242">
        <v>40</v>
      </c>
      <c r="AG5242" s="4">
        <v>0.33333333333333331</v>
      </c>
      <c r="AH5242" s="4">
        <v>0.70833333333333337</v>
      </c>
      <c r="AI5242" s="5">
        <v>14.68</v>
      </c>
      <c r="AJ5242">
        <v>22.02</v>
      </c>
      <c r="AL5242" t="s">
        <v>81</v>
      </c>
      <c r="AM5242" t="s">
        <v>82</v>
      </c>
      <c r="AO5242" t="s">
        <v>83</v>
      </c>
      <c r="AR5242" t="s">
        <v>82</v>
      </c>
      <c r="AT5242" t="s">
        <v>82</v>
      </c>
      <c r="AW5242" t="s">
        <v>82</v>
      </c>
      <c r="AY5242" t="s">
        <v>18976</v>
      </c>
      <c r="AZ5242" t="s">
        <v>1594</v>
      </c>
      <c r="BA5242" t="s">
        <v>105</v>
      </c>
      <c r="BB5242">
        <v>75407</v>
      </c>
      <c r="BC5242" t="s">
        <v>79</v>
      </c>
      <c r="BH5242" t="s">
        <v>25344</v>
      </c>
      <c r="BJ5242">
        <v>203684927</v>
      </c>
    </row>
    <row r="5243" spans="1:62" x14ac:dyDescent="0.25">
      <c r="A5243" t="s">
        <v>25447</v>
      </c>
      <c r="B5243" s="2">
        <v>43523</v>
      </c>
      <c r="C5243" t="s">
        <v>63</v>
      </c>
      <c r="D5243" s="3">
        <v>43472.378830856484</v>
      </c>
      <c r="E5243" t="s">
        <v>64</v>
      </c>
      <c r="F5243" s="2">
        <v>43556</v>
      </c>
      <c r="G5243" s="2">
        <v>43799</v>
      </c>
      <c r="H5243" t="s">
        <v>2219</v>
      </c>
      <c r="J5243" t="s">
        <v>2220</v>
      </c>
      <c r="K5243" t="s">
        <v>2221</v>
      </c>
      <c r="L5243" t="s">
        <v>2222</v>
      </c>
      <c r="M5243" t="s">
        <v>69</v>
      </c>
      <c r="N5243">
        <v>40475</v>
      </c>
      <c r="O5243" t="s">
        <v>70</v>
      </c>
      <c r="Q5243" t="s">
        <v>2223</v>
      </c>
      <c r="S5243" t="s">
        <v>72</v>
      </c>
      <c r="T5243" t="s">
        <v>524</v>
      </c>
      <c r="U5243" t="s">
        <v>2217</v>
      </c>
      <c r="V5243" t="s">
        <v>526</v>
      </c>
      <c r="W5243" t="s">
        <v>69</v>
      </c>
      <c r="X5243" t="s">
        <v>1539</v>
      </c>
      <c r="Y5243" t="str">
        <f>"47-2051"</f>
        <v>47-2051</v>
      </c>
      <c r="Z5243" t="s">
        <v>1383</v>
      </c>
      <c r="AA5243">
        <v>561730</v>
      </c>
      <c r="AB5243">
        <v>35</v>
      </c>
      <c r="AC5243">
        <v>35</v>
      </c>
      <c r="AD5243" t="s">
        <v>79</v>
      </c>
      <c r="AE5243" t="s">
        <v>95</v>
      </c>
      <c r="AF5243">
        <v>35</v>
      </c>
      <c r="AG5243" s="4">
        <v>0.33333333333333331</v>
      </c>
      <c r="AH5243" s="4">
        <v>0.66666666666666663</v>
      </c>
      <c r="AI5243" s="5">
        <v>20.54</v>
      </c>
      <c r="AJ5243">
        <v>30.81</v>
      </c>
      <c r="AK5243">
        <v>30.81</v>
      </c>
      <c r="AL5243" t="s">
        <v>81</v>
      </c>
      <c r="AM5243" t="s">
        <v>82</v>
      </c>
      <c r="AO5243" t="s">
        <v>83</v>
      </c>
      <c r="AP5243" t="s">
        <v>67</v>
      </c>
      <c r="AQ5243" t="s">
        <v>67</v>
      </c>
      <c r="AR5243" t="s">
        <v>82</v>
      </c>
      <c r="AT5243" t="s">
        <v>82</v>
      </c>
      <c r="AW5243" t="s">
        <v>82</v>
      </c>
      <c r="AY5243" t="s">
        <v>2222</v>
      </c>
      <c r="AZ5243" t="s">
        <v>1921</v>
      </c>
      <c r="BA5243" t="s">
        <v>69</v>
      </c>
      <c r="BB5243">
        <v>40475</v>
      </c>
      <c r="BC5243" t="s">
        <v>79</v>
      </c>
      <c r="BH5243" t="s">
        <v>2220</v>
      </c>
      <c r="BJ5243">
        <v>611280934</v>
      </c>
    </row>
    <row r="5244" spans="1:62" x14ac:dyDescent="0.25">
      <c r="A5244" t="s">
        <v>25563</v>
      </c>
      <c r="B5244" s="2">
        <v>43523</v>
      </c>
      <c r="C5244" t="s">
        <v>63</v>
      </c>
      <c r="D5244" s="3">
        <v>43472.38877986111</v>
      </c>
      <c r="E5244" t="s">
        <v>64</v>
      </c>
      <c r="F5244" s="2">
        <v>43556</v>
      </c>
      <c r="G5244" s="2">
        <v>43799</v>
      </c>
      <c r="H5244" t="s">
        <v>25564</v>
      </c>
      <c r="J5244" t="s">
        <v>25565</v>
      </c>
      <c r="L5244" t="s">
        <v>11162</v>
      </c>
      <c r="M5244" t="s">
        <v>783</v>
      </c>
      <c r="N5244">
        <v>44077</v>
      </c>
      <c r="O5244" t="s">
        <v>70</v>
      </c>
      <c r="Q5244" t="s">
        <v>25566</v>
      </c>
      <c r="S5244" t="s">
        <v>82</v>
      </c>
      <c r="U5244" t="s">
        <v>92</v>
      </c>
      <c r="X5244" t="s">
        <v>106</v>
      </c>
      <c r="Y5244" t="str">
        <f>"37-3011"</f>
        <v>37-3011</v>
      </c>
      <c r="Z5244" t="s">
        <v>94</v>
      </c>
      <c r="AA5244">
        <v>561730</v>
      </c>
      <c r="AB5244">
        <v>6</v>
      </c>
      <c r="AC5244">
        <v>6</v>
      </c>
      <c r="AD5244" t="s">
        <v>79</v>
      </c>
      <c r="AE5244" t="s">
        <v>80</v>
      </c>
      <c r="AF5244">
        <v>40</v>
      </c>
      <c r="AG5244" s="4">
        <v>0.33333333333333331</v>
      </c>
      <c r="AH5244" s="4">
        <v>0.70833333333333337</v>
      </c>
      <c r="AI5244" s="5">
        <v>13.7</v>
      </c>
      <c r="AJ5244">
        <v>20.55</v>
      </c>
      <c r="AL5244" t="s">
        <v>81</v>
      </c>
      <c r="AM5244" t="s">
        <v>82</v>
      </c>
      <c r="AO5244" t="s">
        <v>83</v>
      </c>
      <c r="AR5244" t="s">
        <v>82</v>
      </c>
      <c r="AT5244" t="s">
        <v>82</v>
      </c>
      <c r="AW5244" t="s">
        <v>82</v>
      </c>
      <c r="AY5244" t="s">
        <v>12018</v>
      </c>
      <c r="AZ5244" t="s">
        <v>1278</v>
      </c>
      <c r="BA5244" t="s">
        <v>783</v>
      </c>
      <c r="BB5244">
        <v>44077</v>
      </c>
      <c r="BC5244" t="s">
        <v>79</v>
      </c>
      <c r="BH5244" t="s">
        <v>25567</v>
      </c>
      <c r="BJ5244">
        <v>473798616</v>
      </c>
    </row>
    <row r="5245" spans="1:62" x14ac:dyDescent="0.25">
      <c r="A5245" t="s">
        <v>25580</v>
      </c>
      <c r="B5245" s="2">
        <v>43523</v>
      </c>
      <c r="C5245" t="s">
        <v>63</v>
      </c>
      <c r="D5245" s="3">
        <v>43472.390095555558</v>
      </c>
      <c r="E5245" t="s">
        <v>64</v>
      </c>
      <c r="F5245" s="2">
        <v>43556</v>
      </c>
      <c r="G5245" s="2">
        <v>43758</v>
      </c>
      <c r="H5245" t="s">
        <v>25581</v>
      </c>
      <c r="I5245" t="s">
        <v>67</v>
      </c>
      <c r="J5245" t="s">
        <v>25582</v>
      </c>
      <c r="K5245" t="s">
        <v>67</v>
      </c>
      <c r="L5245" t="s">
        <v>9813</v>
      </c>
      <c r="M5245" t="s">
        <v>232</v>
      </c>
      <c r="N5245">
        <v>11954</v>
      </c>
      <c r="O5245" t="s">
        <v>70</v>
      </c>
      <c r="P5245" t="s">
        <v>67</v>
      </c>
      <c r="Q5245" t="s">
        <v>25583</v>
      </c>
      <c r="S5245" t="s">
        <v>72</v>
      </c>
      <c r="T5245" t="s">
        <v>3529</v>
      </c>
      <c r="U5245" t="s">
        <v>3530</v>
      </c>
      <c r="V5245" t="s">
        <v>3531</v>
      </c>
      <c r="W5245" t="s">
        <v>232</v>
      </c>
      <c r="X5245" t="s">
        <v>12418</v>
      </c>
      <c r="Y5245" t="str">
        <f>"35-9011"</f>
        <v>35-9011</v>
      </c>
      <c r="Z5245" t="s">
        <v>1925</v>
      </c>
      <c r="AA5245">
        <v>444220</v>
      </c>
      <c r="AB5245">
        <v>14</v>
      </c>
      <c r="AC5245">
        <v>14</v>
      </c>
      <c r="AD5245" t="s">
        <v>79</v>
      </c>
      <c r="AE5245" t="s">
        <v>80</v>
      </c>
      <c r="AF5245">
        <v>40</v>
      </c>
      <c r="AG5245" s="4">
        <v>0.375</v>
      </c>
      <c r="AH5245" s="4">
        <v>0.95833333333333337</v>
      </c>
      <c r="AI5245" s="5">
        <v>13.35</v>
      </c>
      <c r="AJ5245">
        <v>20.03</v>
      </c>
      <c r="AK5245">
        <v>20.03</v>
      </c>
      <c r="AL5245" t="s">
        <v>81</v>
      </c>
      <c r="AM5245" t="s">
        <v>82</v>
      </c>
      <c r="AO5245" t="s">
        <v>83</v>
      </c>
      <c r="AP5245" t="s">
        <v>67</v>
      </c>
      <c r="AQ5245" t="s">
        <v>662</v>
      </c>
      <c r="AR5245" t="s">
        <v>82</v>
      </c>
      <c r="AT5245" t="s">
        <v>82</v>
      </c>
      <c r="AW5245" t="s">
        <v>82</v>
      </c>
      <c r="AY5245" t="s">
        <v>9813</v>
      </c>
      <c r="AZ5245" t="s">
        <v>6542</v>
      </c>
      <c r="BA5245" t="s">
        <v>232</v>
      </c>
      <c r="BB5245">
        <v>11954</v>
      </c>
      <c r="BC5245" t="s">
        <v>87</v>
      </c>
      <c r="BH5245" t="s">
        <v>25582</v>
      </c>
      <c r="BI5245" t="s">
        <v>67</v>
      </c>
      <c r="BJ5245">
        <v>112070207</v>
      </c>
    </row>
    <row r="5246" spans="1:62" x14ac:dyDescent="0.25">
      <c r="A5246" t="s">
        <v>25640</v>
      </c>
      <c r="B5246" s="2">
        <v>43523</v>
      </c>
      <c r="C5246" t="s">
        <v>63</v>
      </c>
      <c r="D5246" s="3">
        <v>43472.385509861109</v>
      </c>
      <c r="E5246" t="s">
        <v>64</v>
      </c>
      <c r="F5246" s="2">
        <v>43556</v>
      </c>
      <c r="G5246" s="2">
        <v>43800</v>
      </c>
      <c r="H5246" t="s">
        <v>6471</v>
      </c>
      <c r="I5246" t="s">
        <v>6472</v>
      </c>
      <c r="J5246" t="s">
        <v>6473</v>
      </c>
      <c r="L5246" t="s">
        <v>6474</v>
      </c>
      <c r="M5246" t="s">
        <v>1362</v>
      </c>
      <c r="N5246">
        <v>6905</v>
      </c>
      <c r="O5246" t="s">
        <v>70</v>
      </c>
      <c r="Q5246" t="s">
        <v>6475</v>
      </c>
      <c r="R5246">
        <v>238</v>
      </c>
      <c r="S5246" t="s">
        <v>72</v>
      </c>
      <c r="T5246" t="s">
        <v>288</v>
      </c>
      <c r="U5246" t="s">
        <v>289</v>
      </c>
      <c r="V5246" t="s">
        <v>290</v>
      </c>
      <c r="W5246" t="s">
        <v>136</v>
      </c>
      <c r="X5246" t="s">
        <v>6477</v>
      </c>
      <c r="Y5246" t="str">
        <f>"37-3011"</f>
        <v>37-3011</v>
      </c>
      <c r="Z5246" t="s">
        <v>94</v>
      </c>
      <c r="AA5246">
        <v>561730</v>
      </c>
      <c r="AB5246">
        <v>12</v>
      </c>
      <c r="AC5246">
        <v>12</v>
      </c>
      <c r="AD5246" t="s">
        <v>79</v>
      </c>
      <c r="AE5246" t="s">
        <v>95</v>
      </c>
      <c r="AF5246">
        <v>40</v>
      </c>
      <c r="AG5246" s="4">
        <v>0.33333333333333331</v>
      </c>
      <c r="AH5246" s="4">
        <v>0.66666666666666663</v>
      </c>
      <c r="AI5246" s="5">
        <v>13.41</v>
      </c>
      <c r="AJ5246">
        <v>20.12</v>
      </c>
      <c r="AL5246" t="s">
        <v>81</v>
      </c>
      <c r="AM5246" t="s">
        <v>82</v>
      </c>
      <c r="AO5246" t="s">
        <v>83</v>
      </c>
      <c r="AR5246" t="s">
        <v>82</v>
      </c>
      <c r="AT5246" t="s">
        <v>82</v>
      </c>
      <c r="AW5246" t="s">
        <v>82</v>
      </c>
      <c r="AY5246" t="s">
        <v>3169</v>
      </c>
      <c r="AZ5246" t="s">
        <v>1344</v>
      </c>
      <c r="BA5246" t="s">
        <v>2314</v>
      </c>
      <c r="BB5246">
        <v>46268</v>
      </c>
      <c r="BC5246" t="s">
        <v>79</v>
      </c>
      <c r="BH5246" t="s">
        <v>6472</v>
      </c>
      <c r="BI5246" t="s">
        <v>25641</v>
      </c>
      <c r="BJ5246">
        <v>60254490</v>
      </c>
    </row>
    <row r="5247" spans="1:62" x14ac:dyDescent="0.25">
      <c r="A5247" t="s">
        <v>25656</v>
      </c>
      <c r="B5247" s="2">
        <v>43523</v>
      </c>
      <c r="C5247" t="s">
        <v>63</v>
      </c>
      <c r="D5247" s="3">
        <v>43472.389365671297</v>
      </c>
      <c r="E5247" t="s">
        <v>64</v>
      </c>
      <c r="F5247" s="2">
        <v>43556</v>
      </c>
      <c r="G5247" s="2">
        <v>43769</v>
      </c>
      <c r="H5247" t="s">
        <v>25657</v>
      </c>
      <c r="J5247" t="s">
        <v>25658</v>
      </c>
      <c r="L5247" t="s">
        <v>25659</v>
      </c>
      <c r="M5247" t="s">
        <v>105</v>
      </c>
      <c r="N5247">
        <v>78838</v>
      </c>
      <c r="O5247" t="s">
        <v>70</v>
      </c>
      <c r="Q5247" t="s">
        <v>25660</v>
      </c>
      <c r="S5247" t="s">
        <v>72</v>
      </c>
      <c r="T5247" t="s">
        <v>1855</v>
      </c>
      <c r="U5247" t="s">
        <v>1856</v>
      </c>
      <c r="V5247" t="s">
        <v>863</v>
      </c>
      <c r="W5247" t="s">
        <v>105</v>
      </c>
      <c r="X5247" t="s">
        <v>21402</v>
      </c>
      <c r="Y5247" t="str">
        <f>"35-2021"</f>
        <v>35-2021</v>
      </c>
      <c r="Z5247" t="s">
        <v>221</v>
      </c>
      <c r="AA5247">
        <v>7221</v>
      </c>
      <c r="AB5247">
        <v>8</v>
      </c>
      <c r="AC5247">
        <v>8</v>
      </c>
      <c r="AD5247" t="s">
        <v>79</v>
      </c>
      <c r="AE5247" t="s">
        <v>80</v>
      </c>
      <c r="AF5247">
        <v>40</v>
      </c>
      <c r="AG5247" s="4">
        <v>0.45833333333333331</v>
      </c>
      <c r="AH5247" s="4">
        <v>0.875</v>
      </c>
      <c r="AI5247" s="5">
        <v>10.41</v>
      </c>
      <c r="AJ5247">
        <v>15.62</v>
      </c>
      <c r="AL5247" t="s">
        <v>81</v>
      </c>
      <c r="AM5247" t="s">
        <v>82</v>
      </c>
      <c r="AO5247" t="s">
        <v>83</v>
      </c>
      <c r="AR5247" t="s">
        <v>82</v>
      </c>
      <c r="AT5247" t="s">
        <v>82</v>
      </c>
      <c r="AW5247" t="s">
        <v>82</v>
      </c>
      <c r="AY5247" t="s">
        <v>25659</v>
      </c>
      <c r="AZ5247" t="s">
        <v>25661</v>
      </c>
      <c r="BA5247" t="s">
        <v>105</v>
      </c>
      <c r="BB5247">
        <v>78838</v>
      </c>
      <c r="BC5247" t="s">
        <v>87</v>
      </c>
      <c r="BH5247" t="s">
        <v>25658</v>
      </c>
      <c r="BJ5247">
        <v>462384568</v>
      </c>
    </row>
    <row r="5248" spans="1:62" x14ac:dyDescent="0.25">
      <c r="A5248" t="s">
        <v>25784</v>
      </c>
      <c r="B5248" s="2">
        <v>43523</v>
      </c>
      <c r="C5248" t="s">
        <v>63</v>
      </c>
      <c r="D5248" s="3">
        <v>43472.399604664352</v>
      </c>
      <c r="E5248" t="s">
        <v>64</v>
      </c>
      <c r="F5248" s="2">
        <v>43556</v>
      </c>
      <c r="G5248" s="2">
        <v>43779</v>
      </c>
      <c r="H5248" t="s">
        <v>25785</v>
      </c>
      <c r="J5248" t="s">
        <v>25786</v>
      </c>
      <c r="K5248" t="s">
        <v>25787</v>
      </c>
      <c r="L5248" t="s">
        <v>15149</v>
      </c>
      <c r="M5248" t="s">
        <v>207</v>
      </c>
      <c r="N5248">
        <v>2657</v>
      </c>
      <c r="O5248" t="s">
        <v>70</v>
      </c>
      <c r="Q5248" t="s">
        <v>25788</v>
      </c>
      <c r="S5248" t="s">
        <v>72</v>
      </c>
      <c r="T5248" t="s">
        <v>4795</v>
      </c>
      <c r="U5248" t="s">
        <v>5508</v>
      </c>
      <c r="V5248" t="s">
        <v>4796</v>
      </c>
      <c r="W5248" t="s">
        <v>308</v>
      </c>
      <c r="X5248" t="s">
        <v>315</v>
      </c>
      <c r="Y5248" t="str">
        <f>"35-9021"</f>
        <v>35-9021</v>
      </c>
      <c r="Z5248" t="s">
        <v>315</v>
      </c>
      <c r="AA5248">
        <v>722110</v>
      </c>
      <c r="AB5248">
        <v>3</v>
      </c>
      <c r="AC5248">
        <v>3</v>
      </c>
      <c r="AD5248" t="s">
        <v>79</v>
      </c>
      <c r="AE5248" t="s">
        <v>80</v>
      </c>
      <c r="AF5248">
        <v>40</v>
      </c>
      <c r="AG5248" s="4">
        <v>0.47916666666666669</v>
      </c>
      <c r="AH5248" s="4">
        <v>0.75</v>
      </c>
      <c r="AI5248" s="5">
        <v>12.37</v>
      </c>
      <c r="AJ5248">
        <v>18.559999999999999</v>
      </c>
      <c r="AL5248" t="s">
        <v>81</v>
      </c>
      <c r="AM5248" t="s">
        <v>82</v>
      </c>
      <c r="AO5248" t="s">
        <v>83</v>
      </c>
      <c r="AP5248" t="s">
        <v>130</v>
      </c>
      <c r="AQ5248" t="s">
        <v>130</v>
      </c>
      <c r="AR5248" t="s">
        <v>82</v>
      </c>
      <c r="AT5248" t="s">
        <v>82</v>
      </c>
      <c r="AW5248" t="s">
        <v>82</v>
      </c>
      <c r="AY5248" t="s">
        <v>15149</v>
      </c>
      <c r="AZ5248" t="s">
        <v>25789</v>
      </c>
      <c r="BA5248" t="s">
        <v>207</v>
      </c>
      <c r="BB5248">
        <v>2657</v>
      </c>
      <c r="BC5248" t="s">
        <v>87</v>
      </c>
      <c r="BH5248" t="s">
        <v>25786</v>
      </c>
      <c r="BJ5248">
        <v>42744435</v>
      </c>
    </row>
    <row r="5249" spans="1:62" x14ac:dyDescent="0.25">
      <c r="A5249" t="s">
        <v>25888</v>
      </c>
      <c r="B5249" s="2">
        <v>43523</v>
      </c>
      <c r="C5249" t="s">
        <v>63</v>
      </c>
      <c r="D5249" s="3">
        <v>43472.425497962962</v>
      </c>
      <c r="E5249" t="s">
        <v>117</v>
      </c>
      <c r="H5249" t="s">
        <v>25755</v>
      </c>
      <c r="J5249" t="s">
        <v>25889</v>
      </c>
      <c r="L5249" t="s">
        <v>7560</v>
      </c>
      <c r="M5249" t="s">
        <v>105</v>
      </c>
      <c r="N5249">
        <v>78660</v>
      </c>
      <c r="O5249" t="s">
        <v>70</v>
      </c>
      <c r="Q5249" t="s">
        <v>25890</v>
      </c>
      <c r="S5249" t="s">
        <v>72</v>
      </c>
      <c r="T5249" t="s">
        <v>1895</v>
      </c>
      <c r="U5249" t="s">
        <v>1896</v>
      </c>
      <c r="V5249" t="s">
        <v>1897</v>
      </c>
      <c r="W5249" t="s">
        <v>105</v>
      </c>
      <c r="X5249" t="s">
        <v>10914</v>
      </c>
      <c r="Y5249" t="str">
        <f>"47-3016"</f>
        <v>47-3016</v>
      </c>
      <c r="Z5249" t="s">
        <v>3995</v>
      </c>
      <c r="AA5249">
        <v>23816</v>
      </c>
      <c r="AB5249">
        <v>24</v>
      </c>
      <c r="AD5249" t="s">
        <v>79</v>
      </c>
      <c r="AE5249" t="s">
        <v>95</v>
      </c>
      <c r="AF5249">
        <v>40</v>
      </c>
      <c r="AG5249" s="4">
        <v>0.33333333333333331</v>
      </c>
      <c r="AH5249" s="4">
        <v>0.66666666666666663</v>
      </c>
      <c r="AI5249" s="5">
        <v>14.94</v>
      </c>
      <c r="AL5249" t="s">
        <v>81</v>
      </c>
      <c r="AM5249" t="s">
        <v>82</v>
      </c>
      <c r="AO5249" t="s">
        <v>83</v>
      </c>
      <c r="AP5249" t="s">
        <v>67</v>
      </c>
      <c r="AQ5249" t="s">
        <v>67</v>
      </c>
      <c r="AR5249" t="s">
        <v>82</v>
      </c>
      <c r="AT5249" t="s">
        <v>82</v>
      </c>
      <c r="AW5249" t="s">
        <v>82</v>
      </c>
      <c r="AY5249" t="s">
        <v>7560</v>
      </c>
      <c r="AZ5249" t="s">
        <v>2422</v>
      </c>
      <c r="BA5249" t="s">
        <v>105</v>
      </c>
      <c r="BB5249">
        <v>78660</v>
      </c>
      <c r="BC5249" t="s">
        <v>79</v>
      </c>
      <c r="BH5249" t="s">
        <v>25889</v>
      </c>
      <c r="BJ5249">
        <v>751828325</v>
      </c>
    </row>
    <row r="5250" spans="1:62" x14ac:dyDescent="0.25">
      <c r="A5250" t="s">
        <v>26009</v>
      </c>
      <c r="B5250" s="2">
        <v>43523</v>
      </c>
      <c r="C5250" t="s">
        <v>63</v>
      </c>
      <c r="D5250" s="3">
        <v>43472.39814203704</v>
      </c>
      <c r="E5250" t="s">
        <v>64</v>
      </c>
      <c r="F5250" s="2">
        <v>43556</v>
      </c>
      <c r="G5250" s="2">
        <v>43814</v>
      </c>
      <c r="H5250" t="s">
        <v>26010</v>
      </c>
      <c r="J5250" t="s">
        <v>26011</v>
      </c>
      <c r="L5250" t="s">
        <v>26012</v>
      </c>
      <c r="M5250" t="s">
        <v>226</v>
      </c>
      <c r="N5250">
        <v>48359</v>
      </c>
      <c r="O5250" t="s">
        <v>70</v>
      </c>
      <c r="Q5250" t="s">
        <v>26013</v>
      </c>
      <c r="S5250" t="s">
        <v>72</v>
      </c>
      <c r="T5250" t="s">
        <v>4795</v>
      </c>
      <c r="U5250" t="s">
        <v>5508</v>
      </c>
      <c r="V5250" t="s">
        <v>2927</v>
      </c>
      <c r="W5250" t="s">
        <v>308</v>
      </c>
      <c r="X5250" t="s">
        <v>4819</v>
      </c>
      <c r="Y5250" t="str">
        <f>"37-3011"</f>
        <v>37-3011</v>
      </c>
      <c r="Z5250" t="s">
        <v>94</v>
      </c>
      <c r="AA5250">
        <v>561730</v>
      </c>
      <c r="AB5250">
        <v>30</v>
      </c>
      <c r="AC5250">
        <v>30</v>
      </c>
      <c r="AD5250" t="s">
        <v>79</v>
      </c>
      <c r="AE5250" t="s">
        <v>80</v>
      </c>
      <c r="AF5250">
        <v>40</v>
      </c>
      <c r="AG5250" s="4">
        <v>0.27083333333333331</v>
      </c>
      <c r="AH5250" s="4">
        <v>0.625</v>
      </c>
      <c r="AI5250" s="5">
        <v>15.08</v>
      </c>
      <c r="AJ5250">
        <v>22.62</v>
      </c>
      <c r="AL5250" t="s">
        <v>81</v>
      </c>
      <c r="AM5250" t="s">
        <v>82</v>
      </c>
      <c r="AO5250" t="s">
        <v>83</v>
      </c>
      <c r="AP5250" t="s">
        <v>130</v>
      </c>
      <c r="AQ5250" t="s">
        <v>130</v>
      </c>
      <c r="AR5250" t="s">
        <v>82</v>
      </c>
      <c r="AT5250" t="s">
        <v>82</v>
      </c>
      <c r="AW5250" t="s">
        <v>82</v>
      </c>
      <c r="AY5250" t="s">
        <v>26012</v>
      </c>
      <c r="AZ5250" t="s">
        <v>3246</v>
      </c>
      <c r="BA5250" t="s">
        <v>226</v>
      </c>
      <c r="BB5250">
        <v>48359</v>
      </c>
      <c r="BC5250" t="s">
        <v>79</v>
      </c>
      <c r="BH5250" t="s">
        <v>26014</v>
      </c>
      <c r="BJ5250">
        <v>382265908</v>
      </c>
    </row>
    <row r="5251" spans="1:62" x14ac:dyDescent="0.25">
      <c r="A5251" t="s">
        <v>26189</v>
      </c>
      <c r="B5251" s="2">
        <v>43523</v>
      </c>
      <c r="C5251" t="s">
        <v>63</v>
      </c>
      <c r="D5251" s="3">
        <v>43472.39867440972</v>
      </c>
      <c r="E5251" t="s">
        <v>64</v>
      </c>
      <c r="F5251" s="2">
        <v>43556</v>
      </c>
      <c r="G5251" s="2">
        <v>43770</v>
      </c>
      <c r="H5251" t="s">
        <v>26190</v>
      </c>
      <c r="I5251" t="s">
        <v>26191</v>
      </c>
      <c r="J5251" t="s">
        <v>26192</v>
      </c>
      <c r="K5251" t="s">
        <v>26193</v>
      </c>
      <c r="L5251" t="s">
        <v>941</v>
      </c>
      <c r="M5251" t="s">
        <v>774</v>
      </c>
      <c r="N5251">
        <v>81631</v>
      </c>
      <c r="O5251" t="s">
        <v>70</v>
      </c>
      <c r="Q5251" t="s">
        <v>26194</v>
      </c>
      <c r="S5251" t="s">
        <v>72</v>
      </c>
      <c r="T5251" t="s">
        <v>4795</v>
      </c>
      <c r="U5251" t="s">
        <v>5508</v>
      </c>
      <c r="V5251" t="s">
        <v>2927</v>
      </c>
      <c r="W5251" t="s">
        <v>308</v>
      </c>
      <c r="X5251" t="s">
        <v>26195</v>
      </c>
      <c r="Y5251" t="str">
        <f>"39-7012"</f>
        <v>39-7012</v>
      </c>
      <c r="Z5251" t="s">
        <v>13762</v>
      </c>
      <c r="AA5251">
        <v>713990</v>
      </c>
      <c r="AB5251">
        <v>15</v>
      </c>
      <c r="AC5251">
        <v>15</v>
      </c>
      <c r="AD5251" t="s">
        <v>79</v>
      </c>
      <c r="AE5251" t="s">
        <v>80</v>
      </c>
      <c r="AF5251">
        <v>35</v>
      </c>
      <c r="AG5251" s="4">
        <v>0.375</v>
      </c>
      <c r="AH5251" s="4">
        <v>0.66666666666666663</v>
      </c>
      <c r="AI5251" s="6">
        <v>16</v>
      </c>
      <c r="AJ5251">
        <v>24</v>
      </c>
      <c r="AL5251" t="s">
        <v>81</v>
      </c>
      <c r="AM5251" t="s">
        <v>82</v>
      </c>
      <c r="AO5251" t="s">
        <v>83</v>
      </c>
      <c r="AP5251" t="s">
        <v>130</v>
      </c>
      <c r="AQ5251" t="s">
        <v>130</v>
      </c>
      <c r="AR5251" t="s">
        <v>82</v>
      </c>
      <c r="AT5251" t="s">
        <v>82</v>
      </c>
      <c r="AW5251" t="s">
        <v>72</v>
      </c>
      <c r="AX5251">
        <v>24</v>
      </c>
      <c r="AY5251" t="s">
        <v>941</v>
      </c>
      <c r="AZ5251" t="s">
        <v>941</v>
      </c>
      <c r="BA5251" t="s">
        <v>774</v>
      </c>
      <c r="BB5251">
        <v>81631</v>
      </c>
      <c r="BC5251" t="s">
        <v>79</v>
      </c>
      <c r="BH5251" t="s">
        <v>26192</v>
      </c>
      <c r="BJ5251">
        <v>581912267</v>
      </c>
    </row>
    <row r="5252" spans="1:62" x14ac:dyDescent="0.25">
      <c r="A5252" t="s">
        <v>26298</v>
      </c>
      <c r="B5252" s="2">
        <v>43523</v>
      </c>
      <c r="C5252" t="s">
        <v>63</v>
      </c>
      <c r="D5252" s="3">
        <v>43472.389649571756</v>
      </c>
      <c r="E5252" t="s">
        <v>117</v>
      </c>
      <c r="H5252" t="s">
        <v>26299</v>
      </c>
      <c r="J5252" t="s">
        <v>26300</v>
      </c>
      <c r="L5252" t="s">
        <v>2058</v>
      </c>
      <c r="M5252" t="s">
        <v>105</v>
      </c>
      <c r="N5252">
        <v>76537</v>
      </c>
      <c r="O5252" t="s">
        <v>70</v>
      </c>
      <c r="Q5252" t="s">
        <v>26301</v>
      </c>
      <c r="S5252" t="s">
        <v>72</v>
      </c>
      <c r="T5252" t="s">
        <v>1855</v>
      </c>
      <c r="U5252" t="s">
        <v>6225</v>
      </c>
      <c r="V5252" t="s">
        <v>738</v>
      </c>
      <c r="W5252" t="s">
        <v>105</v>
      </c>
      <c r="X5252" t="s">
        <v>26302</v>
      </c>
      <c r="Y5252" t="str">
        <f>"53-7062"</f>
        <v>53-7062</v>
      </c>
      <c r="Z5252" t="s">
        <v>337</v>
      </c>
      <c r="AA5252">
        <v>238130</v>
      </c>
      <c r="AB5252">
        <v>12</v>
      </c>
      <c r="AD5252" t="s">
        <v>79</v>
      </c>
      <c r="AE5252" t="s">
        <v>95</v>
      </c>
      <c r="AF5252">
        <v>40</v>
      </c>
      <c r="AG5252" s="4">
        <v>0.33333333333333331</v>
      </c>
      <c r="AH5252" s="4">
        <v>0.70833333333333337</v>
      </c>
      <c r="AI5252" s="5">
        <v>12.88</v>
      </c>
      <c r="AJ5252">
        <v>19.32</v>
      </c>
      <c r="AL5252" t="s">
        <v>81</v>
      </c>
      <c r="AM5252" t="s">
        <v>82</v>
      </c>
      <c r="AO5252" t="s">
        <v>83</v>
      </c>
      <c r="AR5252" t="s">
        <v>82</v>
      </c>
      <c r="AT5252" t="s">
        <v>82</v>
      </c>
      <c r="AW5252" t="s">
        <v>82</v>
      </c>
      <c r="AY5252" t="s">
        <v>2058</v>
      </c>
      <c r="AZ5252" t="s">
        <v>2062</v>
      </c>
      <c r="BA5252" t="s">
        <v>105</v>
      </c>
      <c r="BB5252">
        <v>76537</v>
      </c>
      <c r="BC5252" t="s">
        <v>79</v>
      </c>
      <c r="BH5252" t="s">
        <v>26303</v>
      </c>
      <c r="BJ5252">
        <v>472792973</v>
      </c>
    </row>
    <row r="5253" spans="1:62" x14ac:dyDescent="0.25">
      <c r="A5253" t="s">
        <v>26469</v>
      </c>
      <c r="B5253" s="2">
        <v>43523</v>
      </c>
      <c r="C5253" t="s">
        <v>63</v>
      </c>
      <c r="D5253" s="3">
        <v>43472.394578217594</v>
      </c>
      <c r="E5253" t="s">
        <v>64</v>
      </c>
      <c r="F5253" s="2">
        <v>43556</v>
      </c>
      <c r="G5253" s="2">
        <v>43814</v>
      </c>
      <c r="H5253" t="s">
        <v>26470</v>
      </c>
      <c r="I5253" t="s">
        <v>26471</v>
      </c>
      <c r="J5253" t="s">
        <v>26472</v>
      </c>
      <c r="K5253" t="s">
        <v>26473</v>
      </c>
      <c r="L5253" t="s">
        <v>10205</v>
      </c>
      <c r="M5253" t="s">
        <v>207</v>
      </c>
      <c r="N5253">
        <v>2554</v>
      </c>
      <c r="O5253" t="s">
        <v>70</v>
      </c>
      <c r="Q5253" t="s">
        <v>26474</v>
      </c>
      <c r="S5253" t="s">
        <v>72</v>
      </c>
      <c r="T5253" t="s">
        <v>4795</v>
      </c>
      <c r="U5253" t="s">
        <v>2926</v>
      </c>
      <c r="V5253" t="s">
        <v>4796</v>
      </c>
      <c r="W5253" t="s">
        <v>308</v>
      </c>
      <c r="X5253" t="s">
        <v>20223</v>
      </c>
      <c r="Y5253" t="str">
        <f>"35-2021"</f>
        <v>35-2021</v>
      </c>
      <c r="Z5253" t="s">
        <v>221</v>
      </c>
      <c r="AA5253">
        <v>445220</v>
      </c>
      <c r="AB5253">
        <v>9</v>
      </c>
      <c r="AC5253">
        <v>9</v>
      </c>
      <c r="AD5253" t="s">
        <v>79</v>
      </c>
      <c r="AE5253" t="s">
        <v>95</v>
      </c>
      <c r="AF5253">
        <v>40</v>
      </c>
      <c r="AG5253" s="4">
        <v>0.375</v>
      </c>
      <c r="AH5253" s="4">
        <v>0.9375</v>
      </c>
      <c r="AI5253" s="5">
        <v>16.760000000000002</v>
      </c>
      <c r="AJ5253">
        <v>25.14</v>
      </c>
      <c r="AL5253" t="s">
        <v>81</v>
      </c>
      <c r="AM5253" t="s">
        <v>82</v>
      </c>
      <c r="AO5253" t="s">
        <v>83</v>
      </c>
      <c r="AR5253" t="s">
        <v>82</v>
      </c>
      <c r="AT5253" t="s">
        <v>82</v>
      </c>
      <c r="AW5253" t="s">
        <v>82</v>
      </c>
      <c r="AY5253" t="s">
        <v>10205</v>
      </c>
      <c r="AZ5253" t="s">
        <v>10205</v>
      </c>
      <c r="BA5253" t="s">
        <v>207</v>
      </c>
      <c r="BB5253">
        <v>2554</v>
      </c>
      <c r="BC5253" t="s">
        <v>87</v>
      </c>
      <c r="BH5253" t="s">
        <v>26472</v>
      </c>
      <c r="BJ5253">
        <v>43474245</v>
      </c>
    </row>
    <row r="5254" spans="1:62" x14ac:dyDescent="0.25">
      <c r="A5254" t="s">
        <v>26509</v>
      </c>
      <c r="B5254" s="2">
        <v>43523</v>
      </c>
      <c r="C5254" t="s">
        <v>63</v>
      </c>
      <c r="D5254" s="3">
        <v>43472.394111134257</v>
      </c>
      <c r="E5254" t="s">
        <v>64</v>
      </c>
      <c r="F5254" s="2">
        <v>43556</v>
      </c>
      <c r="G5254" s="2">
        <v>43770</v>
      </c>
      <c r="H5254" t="s">
        <v>26482</v>
      </c>
      <c r="J5254" t="s">
        <v>26483</v>
      </c>
      <c r="L5254" t="s">
        <v>26484</v>
      </c>
      <c r="M5254" t="s">
        <v>226</v>
      </c>
      <c r="N5254">
        <v>49781</v>
      </c>
      <c r="O5254" t="s">
        <v>70</v>
      </c>
      <c r="Q5254" t="s">
        <v>26485</v>
      </c>
      <c r="S5254" t="s">
        <v>72</v>
      </c>
      <c r="T5254" t="s">
        <v>4795</v>
      </c>
      <c r="U5254" t="s">
        <v>2926</v>
      </c>
      <c r="V5254" t="s">
        <v>4796</v>
      </c>
      <c r="W5254" t="s">
        <v>308</v>
      </c>
      <c r="X5254" t="s">
        <v>25871</v>
      </c>
      <c r="Y5254" t="str">
        <f>"35-3031"</f>
        <v>35-3031</v>
      </c>
      <c r="Z5254" t="s">
        <v>410</v>
      </c>
      <c r="AA5254">
        <v>722110</v>
      </c>
      <c r="AB5254">
        <v>3</v>
      </c>
      <c r="AC5254">
        <v>3</v>
      </c>
      <c r="AD5254" t="s">
        <v>79</v>
      </c>
      <c r="AE5254" t="s">
        <v>95</v>
      </c>
      <c r="AF5254">
        <v>40</v>
      </c>
      <c r="AG5254" s="4">
        <v>0.33333333333333331</v>
      </c>
      <c r="AH5254" s="4">
        <v>0.95833333333333337</v>
      </c>
      <c r="AI5254" s="5">
        <v>11.85</v>
      </c>
      <c r="AJ5254">
        <v>17.78</v>
      </c>
      <c r="AL5254" t="s">
        <v>81</v>
      </c>
      <c r="AM5254" t="s">
        <v>82</v>
      </c>
      <c r="AO5254" t="s">
        <v>83</v>
      </c>
      <c r="AR5254" t="s">
        <v>82</v>
      </c>
      <c r="AT5254" t="s">
        <v>82</v>
      </c>
      <c r="AW5254" t="s">
        <v>72</v>
      </c>
      <c r="AX5254">
        <v>3</v>
      </c>
      <c r="AY5254" t="s">
        <v>26484</v>
      </c>
      <c r="AZ5254" t="s">
        <v>10246</v>
      </c>
      <c r="BA5254" t="s">
        <v>226</v>
      </c>
      <c r="BB5254">
        <v>49781</v>
      </c>
      <c r="BC5254" t="s">
        <v>87</v>
      </c>
      <c r="BH5254" t="s">
        <v>26483</v>
      </c>
      <c r="BJ5254">
        <v>270862542</v>
      </c>
    </row>
    <row r="5255" spans="1:62" x14ac:dyDescent="0.25">
      <c r="A5255" t="s">
        <v>26806</v>
      </c>
      <c r="B5255" s="2">
        <v>43523</v>
      </c>
      <c r="C5255" t="s">
        <v>63</v>
      </c>
      <c r="D5255" s="3">
        <v>43472.386639710647</v>
      </c>
      <c r="E5255" t="s">
        <v>64</v>
      </c>
      <c r="F5255" s="2">
        <v>43556</v>
      </c>
      <c r="G5255" s="2">
        <v>43784</v>
      </c>
      <c r="H5255" t="s">
        <v>26807</v>
      </c>
      <c r="J5255" t="s">
        <v>26808</v>
      </c>
      <c r="L5255" t="s">
        <v>7896</v>
      </c>
      <c r="M5255" t="s">
        <v>105</v>
      </c>
      <c r="N5255">
        <v>78634</v>
      </c>
      <c r="O5255" t="s">
        <v>70</v>
      </c>
      <c r="Q5255" t="s">
        <v>26809</v>
      </c>
      <c r="S5255" t="s">
        <v>72</v>
      </c>
      <c r="T5255" t="s">
        <v>1855</v>
      </c>
      <c r="U5255" t="s">
        <v>1856</v>
      </c>
      <c r="V5255" t="s">
        <v>863</v>
      </c>
      <c r="W5255" t="s">
        <v>105</v>
      </c>
      <c r="X5255" t="s">
        <v>1539</v>
      </c>
      <c r="Y5255" t="str">
        <f>"37-3011"</f>
        <v>37-3011</v>
      </c>
      <c r="Z5255" t="s">
        <v>94</v>
      </c>
      <c r="AA5255">
        <v>561730</v>
      </c>
      <c r="AB5255">
        <v>12</v>
      </c>
      <c r="AC5255">
        <v>12</v>
      </c>
      <c r="AD5255" t="s">
        <v>79</v>
      </c>
      <c r="AE5255" t="s">
        <v>95</v>
      </c>
      <c r="AF5255">
        <v>40</v>
      </c>
      <c r="AG5255" s="4">
        <v>0.33333333333333331</v>
      </c>
      <c r="AH5255" s="4">
        <v>0.70833333333333337</v>
      </c>
      <c r="AI5255" s="5">
        <v>13.91</v>
      </c>
      <c r="AJ5255">
        <v>20.87</v>
      </c>
      <c r="AL5255" t="s">
        <v>81</v>
      </c>
      <c r="AM5255" t="s">
        <v>82</v>
      </c>
      <c r="AO5255" t="s">
        <v>83</v>
      </c>
      <c r="AR5255" t="s">
        <v>82</v>
      </c>
      <c r="AT5255" t="s">
        <v>82</v>
      </c>
      <c r="AW5255" t="s">
        <v>72</v>
      </c>
      <c r="AX5255">
        <v>3</v>
      </c>
      <c r="AY5255" t="s">
        <v>7896</v>
      </c>
      <c r="AZ5255" t="s">
        <v>2062</v>
      </c>
      <c r="BA5255" t="s">
        <v>105</v>
      </c>
      <c r="BB5255">
        <v>78634</v>
      </c>
      <c r="BC5255" t="s">
        <v>79</v>
      </c>
      <c r="BH5255" t="s">
        <v>26808</v>
      </c>
      <c r="BJ5255">
        <v>320271900</v>
      </c>
    </row>
    <row r="5256" spans="1:62" x14ac:dyDescent="0.25">
      <c r="A5256" t="s">
        <v>26932</v>
      </c>
      <c r="B5256" s="2">
        <v>43523</v>
      </c>
      <c r="C5256" t="s">
        <v>63</v>
      </c>
      <c r="D5256" s="3">
        <v>43472.386482349539</v>
      </c>
      <c r="E5256" t="s">
        <v>64</v>
      </c>
      <c r="F5256" s="2">
        <v>43556</v>
      </c>
      <c r="G5256" s="2">
        <v>43799</v>
      </c>
      <c r="H5256" t="s">
        <v>26933</v>
      </c>
      <c r="I5256" t="s">
        <v>67</v>
      </c>
      <c r="J5256" t="s">
        <v>26934</v>
      </c>
      <c r="K5256" t="s">
        <v>67</v>
      </c>
      <c r="L5256" t="s">
        <v>10062</v>
      </c>
      <c r="M5256" t="s">
        <v>2314</v>
      </c>
      <c r="N5256">
        <v>47006</v>
      </c>
      <c r="O5256" t="s">
        <v>70</v>
      </c>
      <c r="P5256" t="s">
        <v>67</v>
      </c>
      <c r="Q5256" t="s">
        <v>26935</v>
      </c>
      <c r="S5256" t="s">
        <v>72</v>
      </c>
      <c r="T5256" t="s">
        <v>26936</v>
      </c>
      <c r="U5256" t="s">
        <v>26937</v>
      </c>
      <c r="V5256" t="s">
        <v>8939</v>
      </c>
      <c r="W5256" t="s">
        <v>2314</v>
      </c>
      <c r="X5256" t="s">
        <v>5141</v>
      </c>
      <c r="Y5256" t="str">
        <f>"47-4051"</f>
        <v>47-4051</v>
      </c>
      <c r="Z5256" t="s">
        <v>2976</v>
      </c>
      <c r="AA5256">
        <v>561730</v>
      </c>
      <c r="AB5256">
        <v>30</v>
      </c>
      <c r="AC5256">
        <v>30</v>
      </c>
      <c r="AD5256" t="s">
        <v>79</v>
      </c>
      <c r="AE5256" t="s">
        <v>80</v>
      </c>
      <c r="AF5256">
        <v>40</v>
      </c>
      <c r="AG5256" s="4">
        <v>0.25</v>
      </c>
      <c r="AH5256" s="4">
        <v>0.66666666666666663</v>
      </c>
      <c r="AI5256" s="5">
        <v>16.52</v>
      </c>
      <c r="AJ5256">
        <v>24.78</v>
      </c>
      <c r="AL5256" t="s">
        <v>81</v>
      </c>
      <c r="AM5256" t="s">
        <v>82</v>
      </c>
      <c r="AO5256" t="s">
        <v>83</v>
      </c>
      <c r="AP5256" t="s">
        <v>67</v>
      </c>
      <c r="AQ5256" t="s">
        <v>67</v>
      </c>
      <c r="AR5256" t="s">
        <v>82</v>
      </c>
      <c r="AT5256" t="s">
        <v>82</v>
      </c>
      <c r="AW5256" t="s">
        <v>82</v>
      </c>
      <c r="AY5256" t="s">
        <v>10062</v>
      </c>
      <c r="AZ5256" t="s">
        <v>1418</v>
      </c>
      <c r="BA5256" t="s">
        <v>2314</v>
      </c>
      <c r="BB5256">
        <v>47006</v>
      </c>
      <c r="BC5256" t="s">
        <v>79</v>
      </c>
      <c r="BH5256" t="s">
        <v>26938</v>
      </c>
      <c r="BI5256" t="s">
        <v>67</v>
      </c>
      <c r="BJ5256">
        <v>351636776</v>
      </c>
    </row>
    <row r="5257" spans="1:62" x14ac:dyDescent="0.25">
      <c r="A5257" t="s">
        <v>27052</v>
      </c>
      <c r="B5257" s="2">
        <v>43523</v>
      </c>
      <c r="C5257" t="s">
        <v>63</v>
      </c>
      <c r="D5257" s="3">
        <v>43472.388819664353</v>
      </c>
      <c r="E5257" t="s">
        <v>64</v>
      </c>
      <c r="F5257" s="2">
        <v>43556</v>
      </c>
      <c r="G5257" s="2">
        <v>43814</v>
      </c>
      <c r="H5257" t="s">
        <v>9042</v>
      </c>
      <c r="I5257" t="s">
        <v>9043</v>
      </c>
      <c r="J5257" t="s">
        <v>27053</v>
      </c>
      <c r="K5257" t="s">
        <v>9232</v>
      </c>
      <c r="L5257" t="s">
        <v>5541</v>
      </c>
      <c r="M5257" t="s">
        <v>147</v>
      </c>
      <c r="N5257">
        <v>19355</v>
      </c>
      <c r="O5257" t="s">
        <v>70</v>
      </c>
      <c r="Q5257" t="s">
        <v>9233</v>
      </c>
      <c r="R5257">
        <v>8612</v>
      </c>
      <c r="S5257" t="s">
        <v>72</v>
      </c>
      <c r="T5257" t="s">
        <v>1855</v>
      </c>
      <c r="U5257" t="s">
        <v>1856</v>
      </c>
      <c r="V5257" t="s">
        <v>863</v>
      </c>
      <c r="W5257" t="s">
        <v>105</v>
      </c>
      <c r="X5257" t="s">
        <v>106</v>
      </c>
      <c r="Y5257" t="str">
        <f>"37-3011"</f>
        <v>37-3011</v>
      </c>
      <c r="Z5257" t="s">
        <v>94</v>
      </c>
      <c r="AA5257">
        <v>561730</v>
      </c>
      <c r="AB5257">
        <v>40</v>
      </c>
      <c r="AC5257">
        <v>40</v>
      </c>
      <c r="AD5257" t="s">
        <v>79</v>
      </c>
      <c r="AE5257" t="s">
        <v>95</v>
      </c>
      <c r="AF5257">
        <v>40</v>
      </c>
      <c r="AG5257" s="4">
        <v>0.29166666666666669</v>
      </c>
      <c r="AH5257" s="4">
        <v>0.70833333333333337</v>
      </c>
      <c r="AI5257" s="5">
        <v>13.47</v>
      </c>
      <c r="AJ5257">
        <v>20.21</v>
      </c>
      <c r="AL5257" t="s">
        <v>81</v>
      </c>
      <c r="AM5257" t="s">
        <v>82</v>
      </c>
      <c r="AO5257" t="s">
        <v>83</v>
      </c>
      <c r="AR5257" t="s">
        <v>82</v>
      </c>
      <c r="AT5257" t="s">
        <v>82</v>
      </c>
      <c r="AW5257" t="s">
        <v>72</v>
      </c>
      <c r="AX5257">
        <v>1</v>
      </c>
      <c r="AY5257" t="s">
        <v>20686</v>
      </c>
      <c r="AZ5257" t="s">
        <v>8188</v>
      </c>
      <c r="BA5257" t="s">
        <v>308</v>
      </c>
      <c r="BB5257">
        <v>8053</v>
      </c>
      <c r="BC5257" t="s">
        <v>79</v>
      </c>
      <c r="BH5257" t="s">
        <v>27054</v>
      </c>
      <c r="BJ5257">
        <v>814297382</v>
      </c>
    </row>
    <row r="5258" spans="1:62" x14ac:dyDescent="0.25">
      <c r="A5258" t="s">
        <v>27327</v>
      </c>
      <c r="B5258" s="2">
        <v>43523</v>
      </c>
      <c r="C5258" t="s">
        <v>63</v>
      </c>
      <c r="D5258" s="3">
        <v>43472.395600266202</v>
      </c>
      <c r="E5258" t="s">
        <v>64</v>
      </c>
      <c r="F5258" s="2">
        <v>43556</v>
      </c>
      <c r="G5258" s="2">
        <v>43758</v>
      </c>
      <c r="H5258" t="s">
        <v>27328</v>
      </c>
      <c r="I5258" t="s">
        <v>67</v>
      </c>
      <c r="J5258" t="s">
        <v>27329</v>
      </c>
      <c r="L5258" t="s">
        <v>20241</v>
      </c>
      <c r="M5258" t="s">
        <v>232</v>
      </c>
      <c r="N5258" t="s">
        <v>27330</v>
      </c>
      <c r="O5258" t="s">
        <v>70</v>
      </c>
      <c r="P5258" t="s">
        <v>67</v>
      </c>
      <c r="Q5258" t="s">
        <v>27331</v>
      </c>
      <c r="S5258" t="s">
        <v>72</v>
      </c>
      <c r="T5258" t="s">
        <v>5156</v>
      </c>
      <c r="U5258" t="s">
        <v>5157</v>
      </c>
      <c r="V5258" t="s">
        <v>5158</v>
      </c>
      <c r="W5258" t="s">
        <v>105</v>
      </c>
      <c r="X5258" t="s">
        <v>5159</v>
      </c>
      <c r="Y5258" t="str">
        <f>"39-3091"</f>
        <v>39-3091</v>
      </c>
      <c r="Z5258" t="s">
        <v>677</v>
      </c>
      <c r="AA5258">
        <v>713990</v>
      </c>
      <c r="AB5258">
        <v>37</v>
      </c>
      <c r="AC5258">
        <v>37</v>
      </c>
      <c r="AD5258" t="s">
        <v>79</v>
      </c>
      <c r="AE5258" t="s">
        <v>80</v>
      </c>
      <c r="AF5258">
        <v>40</v>
      </c>
      <c r="AG5258" s="4">
        <v>0.54166666666666663</v>
      </c>
      <c r="AH5258" s="4">
        <v>0.91666666666666663</v>
      </c>
      <c r="AI5258" s="5">
        <v>9.6199999999999992</v>
      </c>
      <c r="AL5258" t="s">
        <v>81</v>
      </c>
      <c r="AM5258" t="s">
        <v>82</v>
      </c>
      <c r="AO5258" t="s">
        <v>83</v>
      </c>
      <c r="AR5258" t="s">
        <v>82</v>
      </c>
      <c r="AT5258" t="s">
        <v>82</v>
      </c>
      <c r="AW5258" t="s">
        <v>82</v>
      </c>
      <c r="AY5258" t="s">
        <v>20100</v>
      </c>
      <c r="AZ5258" t="s">
        <v>6535</v>
      </c>
      <c r="BA5258" t="s">
        <v>232</v>
      </c>
      <c r="BB5258">
        <v>11749</v>
      </c>
      <c r="BC5258" t="s">
        <v>79</v>
      </c>
      <c r="BH5258" t="s">
        <v>27332</v>
      </c>
      <c r="BJ5258">
        <v>571142795</v>
      </c>
    </row>
    <row r="5259" spans="1:62" x14ac:dyDescent="0.25">
      <c r="A5259" t="s">
        <v>27409</v>
      </c>
      <c r="B5259" s="2">
        <v>43523</v>
      </c>
      <c r="C5259" t="s">
        <v>63</v>
      </c>
      <c r="D5259" s="3">
        <v>43472.395297627314</v>
      </c>
      <c r="E5259" t="s">
        <v>64</v>
      </c>
      <c r="F5259" s="2">
        <v>43556</v>
      </c>
      <c r="G5259" s="2">
        <v>43762</v>
      </c>
      <c r="H5259" t="s">
        <v>27410</v>
      </c>
      <c r="I5259" t="s">
        <v>67</v>
      </c>
      <c r="J5259" t="s">
        <v>27411</v>
      </c>
      <c r="K5259" t="s">
        <v>27412</v>
      </c>
      <c r="L5259" t="s">
        <v>9823</v>
      </c>
      <c r="M5259" t="s">
        <v>1246</v>
      </c>
      <c r="N5259" t="s">
        <v>27413</v>
      </c>
      <c r="O5259" t="s">
        <v>70</v>
      </c>
      <c r="P5259" t="s">
        <v>67</v>
      </c>
      <c r="Q5259" t="s">
        <v>27414</v>
      </c>
      <c r="S5259" t="s">
        <v>72</v>
      </c>
      <c r="T5259" t="s">
        <v>5156</v>
      </c>
      <c r="U5259" t="s">
        <v>5157</v>
      </c>
      <c r="V5259" t="s">
        <v>5158</v>
      </c>
      <c r="W5259" t="s">
        <v>105</v>
      </c>
      <c r="X5259" t="s">
        <v>5159</v>
      </c>
      <c r="Y5259" t="str">
        <f>"39-3091"</f>
        <v>39-3091</v>
      </c>
      <c r="Z5259" t="s">
        <v>677</v>
      </c>
      <c r="AA5259">
        <v>713990</v>
      </c>
      <c r="AB5259">
        <v>20</v>
      </c>
      <c r="AC5259">
        <v>20</v>
      </c>
      <c r="AD5259" t="s">
        <v>79</v>
      </c>
      <c r="AE5259" t="s">
        <v>80</v>
      </c>
      <c r="AF5259">
        <v>40</v>
      </c>
      <c r="AG5259" s="4">
        <v>0.54166666666666663</v>
      </c>
      <c r="AH5259" s="4">
        <v>0.91666666666666663</v>
      </c>
      <c r="AI5259" s="5">
        <v>365.6</v>
      </c>
      <c r="AL5259" t="s">
        <v>81</v>
      </c>
      <c r="AM5259" t="s">
        <v>82</v>
      </c>
      <c r="AO5259" t="s">
        <v>83</v>
      </c>
      <c r="AR5259" t="s">
        <v>82</v>
      </c>
      <c r="AT5259" t="s">
        <v>82</v>
      </c>
      <c r="AW5259" t="s">
        <v>82</v>
      </c>
      <c r="AY5259" t="s">
        <v>9825</v>
      </c>
      <c r="AZ5259" t="s">
        <v>9826</v>
      </c>
      <c r="BA5259" t="s">
        <v>1246</v>
      </c>
      <c r="BB5259">
        <v>64477</v>
      </c>
      <c r="BC5259" t="s">
        <v>79</v>
      </c>
      <c r="BH5259" t="s">
        <v>27415</v>
      </c>
      <c r="BJ5259">
        <v>753044388</v>
      </c>
    </row>
    <row r="5260" spans="1:62" x14ac:dyDescent="0.25">
      <c r="A5260" t="s">
        <v>27948</v>
      </c>
      <c r="B5260" s="2">
        <v>43523</v>
      </c>
      <c r="C5260" t="s">
        <v>63</v>
      </c>
      <c r="D5260" s="3">
        <v>43472.386106307873</v>
      </c>
      <c r="E5260" t="s">
        <v>117</v>
      </c>
      <c r="H5260" t="s">
        <v>27949</v>
      </c>
      <c r="I5260" t="s">
        <v>27950</v>
      </c>
      <c r="J5260" t="s">
        <v>27951</v>
      </c>
      <c r="L5260" t="s">
        <v>1552</v>
      </c>
      <c r="M5260" t="s">
        <v>774</v>
      </c>
      <c r="N5260">
        <v>80907</v>
      </c>
      <c r="O5260" t="s">
        <v>70</v>
      </c>
      <c r="Q5260" t="s">
        <v>27952</v>
      </c>
      <c r="S5260" t="s">
        <v>72</v>
      </c>
      <c r="T5260" t="s">
        <v>27953</v>
      </c>
      <c r="U5260" t="s">
        <v>27954</v>
      </c>
      <c r="V5260" t="s">
        <v>1152</v>
      </c>
      <c r="W5260" t="s">
        <v>774</v>
      </c>
      <c r="X5260" t="s">
        <v>27955</v>
      </c>
      <c r="Y5260" t="str">
        <f>"53-7062"</f>
        <v>53-7062</v>
      </c>
      <c r="Z5260" t="s">
        <v>337</v>
      </c>
      <c r="AA5260">
        <v>484210</v>
      </c>
      <c r="AB5260">
        <v>50</v>
      </c>
      <c r="AD5260" t="s">
        <v>79</v>
      </c>
      <c r="AE5260" t="s">
        <v>95</v>
      </c>
      <c r="AF5260">
        <v>40</v>
      </c>
      <c r="AG5260" s="4">
        <v>0.27083333333333331</v>
      </c>
      <c r="AH5260" s="4">
        <v>0.60416666666666663</v>
      </c>
      <c r="AI5260" s="5">
        <v>14.73</v>
      </c>
      <c r="AJ5260">
        <v>22.1</v>
      </c>
      <c r="AL5260" t="s">
        <v>81</v>
      </c>
      <c r="AM5260" t="s">
        <v>82</v>
      </c>
      <c r="AO5260" t="s">
        <v>83</v>
      </c>
      <c r="AR5260" t="s">
        <v>82</v>
      </c>
      <c r="AT5260" t="s">
        <v>82</v>
      </c>
      <c r="AW5260" t="s">
        <v>82</v>
      </c>
      <c r="AY5260" t="s">
        <v>1552</v>
      </c>
      <c r="AZ5260" t="s">
        <v>1554</v>
      </c>
      <c r="BA5260" t="s">
        <v>774</v>
      </c>
      <c r="BB5260">
        <v>80907</v>
      </c>
      <c r="BC5260" t="s">
        <v>79</v>
      </c>
      <c r="BH5260" t="s">
        <v>27951</v>
      </c>
      <c r="BJ5260">
        <v>830314169</v>
      </c>
    </row>
    <row r="5261" spans="1:62" x14ac:dyDescent="0.25">
      <c r="A5261" t="s">
        <v>28163</v>
      </c>
      <c r="B5261" s="2">
        <v>43523</v>
      </c>
      <c r="C5261" t="s">
        <v>63</v>
      </c>
      <c r="D5261" s="3">
        <v>43472.383385416666</v>
      </c>
      <c r="E5261" t="s">
        <v>64</v>
      </c>
      <c r="F5261" s="2">
        <v>43556</v>
      </c>
      <c r="G5261" s="2">
        <v>43739</v>
      </c>
      <c r="H5261" t="s">
        <v>28164</v>
      </c>
      <c r="I5261" t="s">
        <v>28165</v>
      </c>
      <c r="J5261" t="s">
        <v>28166</v>
      </c>
      <c r="L5261" t="s">
        <v>3523</v>
      </c>
      <c r="M5261" t="s">
        <v>105</v>
      </c>
      <c r="N5261">
        <v>76208</v>
      </c>
      <c r="O5261" t="s">
        <v>70</v>
      </c>
      <c r="Q5261" t="s">
        <v>28167</v>
      </c>
      <c r="S5261" t="s">
        <v>72</v>
      </c>
      <c r="T5261" t="s">
        <v>1855</v>
      </c>
      <c r="U5261" t="s">
        <v>6225</v>
      </c>
      <c r="V5261" t="s">
        <v>738</v>
      </c>
      <c r="W5261" t="s">
        <v>105</v>
      </c>
      <c r="X5261" t="s">
        <v>3248</v>
      </c>
      <c r="Y5261" t="str">
        <f>"37-3011"</f>
        <v>37-3011</v>
      </c>
      <c r="Z5261" t="s">
        <v>94</v>
      </c>
      <c r="AA5261">
        <v>561730</v>
      </c>
      <c r="AB5261">
        <v>8</v>
      </c>
      <c r="AC5261">
        <v>8</v>
      </c>
      <c r="AD5261" t="s">
        <v>79</v>
      </c>
      <c r="AE5261" t="s">
        <v>95</v>
      </c>
      <c r="AF5261">
        <v>40</v>
      </c>
      <c r="AG5261" s="4">
        <v>0.33333333333333331</v>
      </c>
      <c r="AH5261" s="4">
        <v>0.6875</v>
      </c>
      <c r="AI5261" s="5">
        <v>13.94</v>
      </c>
      <c r="AJ5261">
        <v>20.91</v>
      </c>
      <c r="AL5261" t="s">
        <v>81</v>
      </c>
      <c r="AM5261" t="s">
        <v>82</v>
      </c>
      <c r="AO5261" t="s">
        <v>83</v>
      </c>
      <c r="AR5261" t="s">
        <v>82</v>
      </c>
      <c r="AT5261" t="s">
        <v>82</v>
      </c>
      <c r="AW5261" t="s">
        <v>82</v>
      </c>
      <c r="AY5261" t="s">
        <v>3523</v>
      </c>
      <c r="AZ5261" t="s">
        <v>3523</v>
      </c>
      <c r="BA5261" t="s">
        <v>105</v>
      </c>
      <c r="BB5261">
        <v>76208</v>
      </c>
      <c r="BC5261" t="s">
        <v>79</v>
      </c>
      <c r="BH5261" t="s">
        <v>28166</v>
      </c>
      <c r="BJ5261">
        <v>271207396</v>
      </c>
    </row>
    <row r="5262" spans="1:62" x14ac:dyDescent="0.25">
      <c r="A5262" t="s">
        <v>28436</v>
      </c>
      <c r="B5262" s="2">
        <v>43523</v>
      </c>
      <c r="C5262" t="s">
        <v>63</v>
      </c>
      <c r="D5262" s="3">
        <v>43472.386694907407</v>
      </c>
      <c r="E5262" t="s">
        <v>64</v>
      </c>
      <c r="F5262" s="2">
        <v>43556</v>
      </c>
      <c r="G5262" s="2">
        <v>43799</v>
      </c>
      <c r="H5262" t="s">
        <v>28437</v>
      </c>
      <c r="J5262" t="s">
        <v>28438</v>
      </c>
      <c r="L5262" t="s">
        <v>11750</v>
      </c>
      <c r="M5262" t="s">
        <v>783</v>
      </c>
      <c r="N5262">
        <v>44139</v>
      </c>
      <c r="O5262" t="s">
        <v>70</v>
      </c>
      <c r="Q5262" t="s">
        <v>28439</v>
      </c>
      <c r="S5262" t="s">
        <v>72</v>
      </c>
      <c r="T5262" t="s">
        <v>12301</v>
      </c>
      <c r="U5262" t="s">
        <v>12302</v>
      </c>
      <c r="V5262" t="s">
        <v>8082</v>
      </c>
      <c r="W5262" t="s">
        <v>783</v>
      </c>
      <c r="X5262" t="s">
        <v>28440</v>
      </c>
      <c r="Y5262" t="str">
        <f>"47-3016"</f>
        <v>47-3016</v>
      </c>
      <c r="Z5262" t="s">
        <v>3995</v>
      </c>
      <c r="AA5262">
        <v>23816</v>
      </c>
      <c r="AB5262">
        <v>12</v>
      </c>
      <c r="AC5262">
        <v>12</v>
      </c>
      <c r="AD5262" t="s">
        <v>79</v>
      </c>
      <c r="AE5262" t="s">
        <v>80</v>
      </c>
      <c r="AF5262">
        <v>40</v>
      </c>
      <c r="AG5262" s="4">
        <v>0.375</v>
      </c>
      <c r="AH5262" s="4">
        <v>0.70833333333333337</v>
      </c>
      <c r="AI5262" s="5">
        <v>15.39</v>
      </c>
      <c r="AJ5262">
        <v>23.09</v>
      </c>
      <c r="AL5262" t="s">
        <v>81</v>
      </c>
      <c r="AM5262" t="s">
        <v>82</v>
      </c>
      <c r="AO5262" t="s">
        <v>83</v>
      </c>
      <c r="AR5262" t="s">
        <v>82</v>
      </c>
      <c r="AT5262" t="s">
        <v>82</v>
      </c>
      <c r="AW5262" t="s">
        <v>72</v>
      </c>
      <c r="AX5262">
        <v>3</v>
      </c>
      <c r="AY5262" t="s">
        <v>11750</v>
      </c>
      <c r="AZ5262" t="s">
        <v>7299</v>
      </c>
      <c r="BA5262" t="s">
        <v>783</v>
      </c>
      <c r="BB5262">
        <v>44139</v>
      </c>
      <c r="BC5262" t="s">
        <v>79</v>
      </c>
      <c r="BH5262" t="s">
        <v>28438</v>
      </c>
      <c r="BJ5262">
        <v>300632487</v>
      </c>
    </row>
    <row r="5263" spans="1:62" x14ac:dyDescent="0.25">
      <c r="A5263" t="s">
        <v>28612</v>
      </c>
      <c r="B5263" s="2">
        <v>43523</v>
      </c>
      <c r="C5263" t="s">
        <v>63</v>
      </c>
      <c r="D5263" s="3">
        <v>43472.39285462963</v>
      </c>
      <c r="E5263" t="s">
        <v>91</v>
      </c>
      <c r="H5263" t="s">
        <v>28613</v>
      </c>
      <c r="J5263" t="s">
        <v>28614</v>
      </c>
      <c r="L5263" t="s">
        <v>7397</v>
      </c>
      <c r="M5263" t="s">
        <v>783</v>
      </c>
      <c r="N5263">
        <v>45140</v>
      </c>
      <c r="O5263" t="s">
        <v>70</v>
      </c>
      <c r="Q5263" t="s">
        <v>28615</v>
      </c>
      <c r="S5263" t="s">
        <v>72</v>
      </c>
      <c r="T5263" t="s">
        <v>6264</v>
      </c>
      <c r="U5263" t="s">
        <v>10931</v>
      </c>
      <c r="V5263" t="s">
        <v>104</v>
      </c>
      <c r="W5263" t="s">
        <v>105</v>
      </c>
      <c r="X5263" t="s">
        <v>106</v>
      </c>
      <c r="Y5263" t="str">
        <f>"37-3011"</f>
        <v>37-3011</v>
      </c>
      <c r="Z5263" t="s">
        <v>94</v>
      </c>
      <c r="AA5263">
        <v>561730</v>
      </c>
      <c r="AB5263">
        <v>12</v>
      </c>
      <c r="AD5263" t="s">
        <v>79</v>
      </c>
      <c r="AE5263" t="s">
        <v>80</v>
      </c>
      <c r="AF5263">
        <v>40</v>
      </c>
      <c r="AG5263" s="4">
        <v>0.29166666666666669</v>
      </c>
      <c r="AH5263" s="4">
        <v>0.70833333333333337</v>
      </c>
      <c r="AI5263" s="5">
        <v>13.92</v>
      </c>
      <c r="AJ5263">
        <v>20.88</v>
      </c>
      <c r="AL5263" t="s">
        <v>81</v>
      </c>
      <c r="AM5263" t="s">
        <v>82</v>
      </c>
      <c r="AO5263" t="s">
        <v>83</v>
      </c>
      <c r="AR5263" t="s">
        <v>82</v>
      </c>
      <c r="AT5263" t="s">
        <v>82</v>
      </c>
      <c r="AW5263" t="s">
        <v>82</v>
      </c>
      <c r="AY5263" t="s">
        <v>7397</v>
      </c>
      <c r="AZ5263" t="s">
        <v>3667</v>
      </c>
      <c r="BA5263" t="s">
        <v>783</v>
      </c>
      <c r="BB5263">
        <v>45140</v>
      </c>
      <c r="BC5263" t="s">
        <v>79</v>
      </c>
      <c r="BH5263" t="s">
        <v>28614</v>
      </c>
      <c r="BJ5263">
        <v>311248983</v>
      </c>
    </row>
    <row r="5264" spans="1:62" x14ac:dyDescent="0.25">
      <c r="A5264" t="s">
        <v>29034</v>
      </c>
      <c r="B5264" s="2">
        <v>43523</v>
      </c>
      <c r="C5264" t="s">
        <v>63</v>
      </c>
      <c r="D5264" s="3">
        <v>43472.394716620372</v>
      </c>
      <c r="E5264" t="s">
        <v>91</v>
      </c>
      <c r="H5264" t="s">
        <v>29035</v>
      </c>
      <c r="J5264" t="s">
        <v>29036</v>
      </c>
      <c r="L5264" t="s">
        <v>14011</v>
      </c>
      <c r="M5264" t="s">
        <v>783</v>
      </c>
      <c r="N5264">
        <v>45211</v>
      </c>
      <c r="O5264" t="s">
        <v>70</v>
      </c>
      <c r="Q5264" t="s">
        <v>29037</v>
      </c>
      <c r="S5264" t="s">
        <v>72</v>
      </c>
      <c r="T5264" t="s">
        <v>6264</v>
      </c>
      <c r="U5264" t="s">
        <v>10931</v>
      </c>
      <c r="V5264" t="s">
        <v>104</v>
      </c>
      <c r="W5264" t="s">
        <v>105</v>
      </c>
      <c r="X5264" t="s">
        <v>106</v>
      </c>
      <c r="Y5264" t="str">
        <f>"37-3011"</f>
        <v>37-3011</v>
      </c>
      <c r="Z5264" t="s">
        <v>94</v>
      </c>
      <c r="AA5264">
        <v>561730</v>
      </c>
      <c r="AB5264">
        <v>11</v>
      </c>
      <c r="AD5264" t="s">
        <v>79</v>
      </c>
      <c r="AE5264" t="s">
        <v>80</v>
      </c>
      <c r="AF5264">
        <v>40</v>
      </c>
      <c r="AG5264" s="4">
        <v>0.29166666666666669</v>
      </c>
      <c r="AH5264" s="4">
        <v>0.70833333333333337</v>
      </c>
      <c r="AI5264" s="5">
        <v>13.92</v>
      </c>
      <c r="AJ5264">
        <v>20.88</v>
      </c>
      <c r="AL5264" t="s">
        <v>81</v>
      </c>
      <c r="AM5264" t="s">
        <v>82</v>
      </c>
      <c r="AO5264" t="s">
        <v>83</v>
      </c>
      <c r="AR5264" t="s">
        <v>82</v>
      </c>
      <c r="AT5264" t="s">
        <v>82</v>
      </c>
      <c r="AW5264" t="s">
        <v>82</v>
      </c>
      <c r="AY5264" t="s">
        <v>14011</v>
      </c>
      <c r="AZ5264" t="s">
        <v>3667</v>
      </c>
      <c r="BA5264" t="s">
        <v>783</v>
      </c>
      <c r="BB5264">
        <v>45211</v>
      </c>
      <c r="BC5264" t="s">
        <v>79</v>
      </c>
      <c r="BH5264" t="s">
        <v>29036</v>
      </c>
      <c r="BJ5264">
        <v>262218144</v>
      </c>
    </row>
    <row r="5265" spans="1:62" x14ac:dyDescent="0.25">
      <c r="A5265" t="s">
        <v>29166</v>
      </c>
      <c r="B5265" s="2">
        <v>43523</v>
      </c>
      <c r="C5265" t="s">
        <v>63</v>
      </c>
      <c r="D5265" s="3">
        <v>43472.38754087963</v>
      </c>
      <c r="E5265" t="s">
        <v>64</v>
      </c>
      <c r="F5265" s="2">
        <v>43556</v>
      </c>
      <c r="G5265" s="2">
        <v>43800</v>
      </c>
      <c r="H5265" t="s">
        <v>6471</v>
      </c>
      <c r="I5265" t="s">
        <v>6472</v>
      </c>
      <c r="J5265" t="s">
        <v>6472</v>
      </c>
      <c r="K5265" t="s">
        <v>6473</v>
      </c>
      <c r="L5265" t="s">
        <v>6474</v>
      </c>
      <c r="M5265" t="s">
        <v>1362</v>
      </c>
      <c r="N5265">
        <v>6905</v>
      </c>
      <c r="O5265" t="s">
        <v>70</v>
      </c>
      <c r="Q5265" t="s">
        <v>6475</v>
      </c>
      <c r="R5265">
        <v>238</v>
      </c>
      <c r="S5265" t="s">
        <v>72</v>
      </c>
      <c r="T5265" t="s">
        <v>6476</v>
      </c>
      <c r="U5265" t="s">
        <v>289</v>
      </c>
      <c r="V5265" t="s">
        <v>290</v>
      </c>
      <c r="W5265" t="s">
        <v>136</v>
      </c>
      <c r="X5265" t="s">
        <v>6477</v>
      </c>
      <c r="Y5265" t="str">
        <f>"37-3011"</f>
        <v>37-3011</v>
      </c>
      <c r="Z5265" t="s">
        <v>94</v>
      </c>
      <c r="AA5265">
        <v>561730</v>
      </c>
      <c r="AB5265">
        <v>8</v>
      </c>
      <c r="AC5265">
        <v>8</v>
      </c>
      <c r="AD5265" t="s">
        <v>79</v>
      </c>
      <c r="AE5265" t="s">
        <v>95</v>
      </c>
      <c r="AF5265">
        <v>40</v>
      </c>
      <c r="AG5265" s="4">
        <v>0.33333333333333331</v>
      </c>
      <c r="AH5265" s="4">
        <v>0.66666666666666663</v>
      </c>
      <c r="AI5265" s="5">
        <v>15.35</v>
      </c>
      <c r="AJ5265">
        <v>23.03</v>
      </c>
      <c r="AL5265" t="s">
        <v>81</v>
      </c>
      <c r="AM5265" t="s">
        <v>82</v>
      </c>
      <c r="AO5265" t="s">
        <v>83</v>
      </c>
      <c r="AR5265" t="s">
        <v>82</v>
      </c>
      <c r="AT5265" t="s">
        <v>82</v>
      </c>
      <c r="AW5265" t="s">
        <v>82</v>
      </c>
      <c r="AY5265" t="s">
        <v>29167</v>
      </c>
      <c r="AZ5265" t="s">
        <v>291</v>
      </c>
      <c r="BA5265" t="s">
        <v>147</v>
      </c>
      <c r="BB5265">
        <v>19004</v>
      </c>
      <c r="BC5265" t="s">
        <v>79</v>
      </c>
      <c r="BH5265" t="s">
        <v>6472</v>
      </c>
      <c r="BI5265" t="s">
        <v>29168</v>
      </c>
      <c r="BJ5265">
        <v>60254490</v>
      </c>
    </row>
    <row r="5266" spans="1:62" x14ac:dyDescent="0.25">
      <c r="A5266" t="s">
        <v>29187</v>
      </c>
      <c r="B5266" s="2">
        <v>43523</v>
      </c>
      <c r="C5266" t="s">
        <v>63</v>
      </c>
      <c r="D5266" s="3">
        <v>43472.384552094911</v>
      </c>
      <c r="E5266" t="s">
        <v>64</v>
      </c>
      <c r="F5266" s="2">
        <v>43556</v>
      </c>
      <c r="G5266" s="2">
        <v>43771</v>
      </c>
      <c r="H5266" t="s">
        <v>29188</v>
      </c>
      <c r="I5266" t="s">
        <v>29189</v>
      </c>
      <c r="J5266" t="s">
        <v>6865</v>
      </c>
      <c r="L5266" t="s">
        <v>6866</v>
      </c>
      <c r="M5266" t="s">
        <v>147</v>
      </c>
      <c r="N5266">
        <v>19462</v>
      </c>
      <c r="O5266" t="s">
        <v>70</v>
      </c>
      <c r="Q5266" t="s">
        <v>29190</v>
      </c>
      <c r="S5266" t="s">
        <v>72</v>
      </c>
      <c r="T5266" t="s">
        <v>5946</v>
      </c>
      <c r="U5266" t="s">
        <v>5854</v>
      </c>
      <c r="V5266" t="s">
        <v>6868</v>
      </c>
      <c r="W5266" t="s">
        <v>232</v>
      </c>
      <c r="X5266" t="s">
        <v>106</v>
      </c>
      <c r="Y5266" t="str">
        <f>"37-3011"</f>
        <v>37-3011</v>
      </c>
      <c r="Z5266" t="s">
        <v>94</v>
      </c>
      <c r="AA5266">
        <v>561730</v>
      </c>
      <c r="AB5266">
        <v>80</v>
      </c>
      <c r="AC5266">
        <v>80</v>
      </c>
      <c r="AD5266" t="s">
        <v>79</v>
      </c>
      <c r="AE5266" t="s">
        <v>95</v>
      </c>
      <c r="AF5266">
        <v>40</v>
      </c>
      <c r="AG5266" s="4">
        <v>0.29166666666666669</v>
      </c>
      <c r="AH5266" s="4">
        <v>0.64583333333333337</v>
      </c>
      <c r="AI5266" s="5">
        <v>12.42</v>
      </c>
      <c r="AJ5266">
        <v>18.63</v>
      </c>
      <c r="AL5266" t="s">
        <v>81</v>
      </c>
      <c r="AM5266" t="s">
        <v>82</v>
      </c>
      <c r="AO5266" t="s">
        <v>83</v>
      </c>
      <c r="AR5266" t="s">
        <v>82</v>
      </c>
      <c r="AT5266" t="s">
        <v>82</v>
      </c>
      <c r="AW5266" t="s">
        <v>82</v>
      </c>
      <c r="AY5266" t="s">
        <v>1481</v>
      </c>
      <c r="AZ5266" t="s">
        <v>22095</v>
      </c>
      <c r="BA5266" t="s">
        <v>86</v>
      </c>
      <c r="BB5266">
        <v>32256</v>
      </c>
      <c r="BC5266" t="s">
        <v>79</v>
      </c>
      <c r="BH5266" t="s">
        <v>29191</v>
      </c>
      <c r="BJ5266">
        <v>954194223</v>
      </c>
    </row>
    <row r="5267" spans="1:62" x14ac:dyDescent="0.25">
      <c r="A5267" t="s">
        <v>29362</v>
      </c>
      <c r="B5267" s="2">
        <v>43523</v>
      </c>
      <c r="C5267" t="s">
        <v>63</v>
      </c>
      <c r="D5267" s="3">
        <v>43472.396458113428</v>
      </c>
      <c r="E5267" t="s">
        <v>64</v>
      </c>
      <c r="F5267" s="2">
        <v>43556</v>
      </c>
      <c r="G5267" s="2">
        <v>43784</v>
      </c>
      <c r="H5267" t="s">
        <v>28869</v>
      </c>
      <c r="J5267" t="s">
        <v>28870</v>
      </c>
      <c r="L5267" t="s">
        <v>273</v>
      </c>
      <c r="M5267" t="s">
        <v>207</v>
      </c>
      <c r="N5267">
        <v>2657</v>
      </c>
      <c r="O5267" t="s">
        <v>70</v>
      </c>
      <c r="Q5267" t="s">
        <v>28871</v>
      </c>
      <c r="S5267" t="s">
        <v>72</v>
      </c>
      <c r="T5267" t="s">
        <v>5899</v>
      </c>
      <c r="U5267" t="s">
        <v>5900</v>
      </c>
      <c r="V5267" t="s">
        <v>5901</v>
      </c>
      <c r="W5267" t="s">
        <v>86</v>
      </c>
      <c r="X5267" t="s">
        <v>440</v>
      </c>
      <c r="Y5267" t="str">
        <f>"35-9021"</f>
        <v>35-9021</v>
      </c>
      <c r="Z5267" t="s">
        <v>315</v>
      </c>
      <c r="AA5267">
        <v>7221</v>
      </c>
      <c r="AB5267">
        <v>6</v>
      </c>
      <c r="AC5267">
        <v>6</v>
      </c>
      <c r="AD5267" t="s">
        <v>79</v>
      </c>
      <c r="AE5267" t="s">
        <v>80</v>
      </c>
      <c r="AF5267">
        <v>35</v>
      </c>
      <c r="AG5267" s="4">
        <v>0.29166666666666669</v>
      </c>
      <c r="AH5267" s="4">
        <v>0.625</v>
      </c>
      <c r="AI5267" s="5">
        <v>12.37</v>
      </c>
      <c r="AJ5267">
        <v>18.559999999999999</v>
      </c>
      <c r="AK5267">
        <v>21.75</v>
      </c>
      <c r="AL5267" t="s">
        <v>81</v>
      </c>
      <c r="AM5267" t="s">
        <v>82</v>
      </c>
      <c r="AO5267" t="s">
        <v>83</v>
      </c>
      <c r="AR5267" t="s">
        <v>82</v>
      </c>
      <c r="AT5267" t="s">
        <v>82</v>
      </c>
      <c r="AW5267" t="s">
        <v>82</v>
      </c>
      <c r="AY5267" t="s">
        <v>273</v>
      </c>
      <c r="AZ5267" t="s">
        <v>4065</v>
      </c>
      <c r="BA5267" t="s">
        <v>207</v>
      </c>
      <c r="BB5267">
        <v>2657</v>
      </c>
      <c r="BC5267" t="s">
        <v>87</v>
      </c>
      <c r="BH5267" t="s">
        <v>28872</v>
      </c>
      <c r="BJ5267">
        <v>43582667</v>
      </c>
    </row>
    <row r="5268" spans="1:62" x14ac:dyDescent="0.25">
      <c r="A5268" t="s">
        <v>29402</v>
      </c>
      <c r="B5268" s="2">
        <v>43523</v>
      </c>
      <c r="C5268" t="s">
        <v>63</v>
      </c>
      <c r="D5268" s="3">
        <v>43472.386503842594</v>
      </c>
      <c r="E5268" t="s">
        <v>64</v>
      </c>
      <c r="F5268" s="2">
        <v>43556</v>
      </c>
      <c r="G5268" s="2">
        <v>43799</v>
      </c>
      <c r="H5268" t="s">
        <v>29403</v>
      </c>
      <c r="J5268" t="s">
        <v>29404</v>
      </c>
      <c r="L5268" t="s">
        <v>21284</v>
      </c>
      <c r="M5268" t="s">
        <v>147</v>
      </c>
      <c r="N5268">
        <v>15057</v>
      </c>
      <c r="O5268" t="s">
        <v>70</v>
      </c>
      <c r="Q5268" t="s">
        <v>29405</v>
      </c>
      <c r="S5268" t="s">
        <v>72</v>
      </c>
      <c r="T5268" t="s">
        <v>2185</v>
      </c>
      <c r="U5268" t="s">
        <v>2186</v>
      </c>
      <c r="V5268" t="s">
        <v>2187</v>
      </c>
      <c r="W5268" t="s">
        <v>232</v>
      </c>
      <c r="X5268" t="s">
        <v>106</v>
      </c>
      <c r="Y5268" t="str">
        <f>"37-3011"</f>
        <v>37-3011</v>
      </c>
      <c r="Z5268" t="s">
        <v>94</v>
      </c>
      <c r="AA5268">
        <v>561730</v>
      </c>
      <c r="AB5268">
        <v>4</v>
      </c>
      <c r="AC5268">
        <v>4</v>
      </c>
      <c r="AD5268" t="s">
        <v>79</v>
      </c>
      <c r="AE5268" t="s">
        <v>80</v>
      </c>
      <c r="AF5268">
        <v>40</v>
      </c>
      <c r="AG5268" s="4">
        <v>0.33333333333333331</v>
      </c>
      <c r="AH5268" s="4">
        <v>0.6875</v>
      </c>
      <c r="AI5268" s="5">
        <v>13.77</v>
      </c>
      <c r="AJ5268">
        <v>20.66</v>
      </c>
      <c r="AK5268">
        <v>20.66</v>
      </c>
      <c r="AL5268" t="s">
        <v>81</v>
      </c>
      <c r="AM5268" t="s">
        <v>82</v>
      </c>
      <c r="AO5268" t="s">
        <v>83</v>
      </c>
      <c r="AR5268" t="s">
        <v>82</v>
      </c>
      <c r="AT5268" t="s">
        <v>82</v>
      </c>
      <c r="AW5268" t="s">
        <v>72</v>
      </c>
      <c r="AX5268">
        <v>2</v>
      </c>
      <c r="AY5268" t="s">
        <v>21284</v>
      </c>
      <c r="AZ5268" t="s">
        <v>245</v>
      </c>
      <c r="BA5268" t="s">
        <v>147</v>
      </c>
      <c r="BB5268">
        <v>15057</v>
      </c>
      <c r="BC5268" t="s">
        <v>79</v>
      </c>
      <c r="BH5268" t="s">
        <v>29404</v>
      </c>
      <c r="BJ5268">
        <v>200814657</v>
      </c>
    </row>
    <row r="5269" spans="1:62" x14ac:dyDescent="0.25">
      <c r="A5269" t="s">
        <v>29443</v>
      </c>
      <c r="B5269" s="2">
        <v>43523</v>
      </c>
      <c r="C5269" t="s">
        <v>63</v>
      </c>
      <c r="D5269" s="3">
        <v>43472.385246979167</v>
      </c>
      <c r="E5269" t="s">
        <v>64</v>
      </c>
      <c r="F5269" s="2">
        <v>43556</v>
      </c>
      <c r="G5269" s="2">
        <v>43770</v>
      </c>
      <c r="H5269" t="s">
        <v>10215</v>
      </c>
      <c r="J5269" t="s">
        <v>10216</v>
      </c>
      <c r="L5269" t="s">
        <v>4427</v>
      </c>
      <c r="M5269" t="s">
        <v>105</v>
      </c>
      <c r="N5269">
        <v>78613</v>
      </c>
      <c r="O5269" t="s">
        <v>70</v>
      </c>
      <c r="Q5269" t="s">
        <v>10217</v>
      </c>
      <c r="S5269" t="s">
        <v>72</v>
      </c>
      <c r="T5269" t="s">
        <v>1855</v>
      </c>
      <c r="U5269" t="s">
        <v>1856</v>
      </c>
      <c r="V5269" t="s">
        <v>863</v>
      </c>
      <c r="W5269" t="s">
        <v>105</v>
      </c>
      <c r="X5269" t="s">
        <v>106</v>
      </c>
      <c r="Y5269" t="str">
        <f>"37-3011"</f>
        <v>37-3011</v>
      </c>
      <c r="Z5269" t="s">
        <v>94</v>
      </c>
      <c r="AA5269">
        <v>561730</v>
      </c>
      <c r="AB5269">
        <v>70</v>
      </c>
      <c r="AC5269">
        <v>70</v>
      </c>
      <c r="AD5269" t="s">
        <v>79</v>
      </c>
      <c r="AE5269" t="s">
        <v>95</v>
      </c>
      <c r="AF5269">
        <v>40</v>
      </c>
      <c r="AG5269" s="4">
        <v>0.27083333333333331</v>
      </c>
      <c r="AH5269" s="4">
        <v>0.6875</v>
      </c>
      <c r="AI5269" s="5">
        <v>13.91</v>
      </c>
      <c r="AJ5269">
        <v>20.87</v>
      </c>
      <c r="AL5269" t="s">
        <v>81</v>
      </c>
      <c r="AM5269" t="s">
        <v>82</v>
      </c>
      <c r="AO5269" t="s">
        <v>83</v>
      </c>
      <c r="AR5269" t="s">
        <v>82</v>
      </c>
      <c r="AT5269" t="s">
        <v>82</v>
      </c>
      <c r="AW5269" t="s">
        <v>72</v>
      </c>
      <c r="AX5269">
        <v>2</v>
      </c>
      <c r="AY5269" t="s">
        <v>6150</v>
      </c>
      <c r="AZ5269" t="s">
        <v>2062</v>
      </c>
      <c r="BA5269" t="s">
        <v>105</v>
      </c>
      <c r="BB5269">
        <v>78641</v>
      </c>
      <c r="BC5269" t="s">
        <v>79</v>
      </c>
      <c r="BH5269" t="s">
        <v>10218</v>
      </c>
      <c r="BJ5269">
        <v>743019337</v>
      </c>
    </row>
    <row r="5270" spans="1:62" x14ac:dyDescent="0.25">
      <c r="A5270" t="s">
        <v>29451</v>
      </c>
      <c r="B5270" s="2">
        <v>43523</v>
      </c>
      <c r="C5270" t="s">
        <v>63</v>
      </c>
      <c r="D5270" s="3">
        <v>43472.396259907408</v>
      </c>
      <c r="E5270" t="s">
        <v>64</v>
      </c>
      <c r="F5270" s="2">
        <v>43556</v>
      </c>
      <c r="G5270" s="2">
        <v>43754</v>
      </c>
      <c r="H5270" t="s">
        <v>29452</v>
      </c>
      <c r="I5270" t="s">
        <v>67</v>
      </c>
      <c r="J5270" t="s">
        <v>29453</v>
      </c>
      <c r="K5270" t="s">
        <v>67</v>
      </c>
      <c r="L5270" t="s">
        <v>29454</v>
      </c>
      <c r="M5270" t="s">
        <v>308</v>
      </c>
      <c r="N5270">
        <v>7853</v>
      </c>
      <c r="O5270" t="s">
        <v>70</v>
      </c>
      <c r="P5270" t="s">
        <v>67</v>
      </c>
      <c r="Q5270" t="s">
        <v>29455</v>
      </c>
      <c r="S5270" t="s">
        <v>72</v>
      </c>
      <c r="T5270" t="s">
        <v>5156</v>
      </c>
      <c r="U5270" t="s">
        <v>5157</v>
      </c>
      <c r="V5270" t="s">
        <v>5158</v>
      </c>
      <c r="W5270" t="s">
        <v>105</v>
      </c>
      <c r="X5270" t="s">
        <v>5873</v>
      </c>
      <c r="Y5270" t="str">
        <f>"35-3022"</f>
        <v>35-3022</v>
      </c>
      <c r="Z5270" t="s">
        <v>280</v>
      </c>
      <c r="AA5270">
        <v>713990</v>
      </c>
      <c r="AB5270">
        <v>14</v>
      </c>
      <c r="AC5270">
        <v>14</v>
      </c>
      <c r="AD5270" t="s">
        <v>79</v>
      </c>
      <c r="AE5270" t="s">
        <v>80</v>
      </c>
      <c r="AF5270">
        <v>40</v>
      </c>
      <c r="AG5270" s="4">
        <v>0.54166666666666663</v>
      </c>
      <c r="AH5270" s="4">
        <v>0.91666666666666663</v>
      </c>
      <c r="AI5270" s="5">
        <v>10.34</v>
      </c>
      <c r="AL5270" t="s">
        <v>81</v>
      </c>
      <c r="AM5270" t="s">
        <v>82</v>
      </c>
      <c r="AO5270" t="s">
        <v>83</v>
      </c>
      <c r="AR5270" t="s">
        <v>82</v>
      </c>
      <c r="AT5270" t="s">
        <v>82</v>
      </c>
      <c r="AW5270" t="s">
        <v>82</v>
      </c>
      <c r="AY5270" t="s">
        <v>29456</v>
      </c>
      <c r="AZ5270" t="s">
        <v>1303</v>
      </c>
      <c r="BA5270" t="s">
        <v>308</v>
      </c>
      <c r="BB5270">
        <v>7853</v>
      </c>
      <c r="BC5270" t="s">
        <v>79</v>
      </c>
      <c r="BH5270" t="s">
        <v>29457</v>
      </c>
      <c r="BJ5270">
        <v>261759774</v>
      </c>
    </row>
    <row r="5271" spans="1:62" x14ac:dyDescent="0.25">
      <c r="A5271" t="s">
        <v>29464</v>
      </c>
      <c r="B5271" s="2">
        <v>43523</v>
      </c>
      <c r="C5271" t="s">
        <v>63</v>
      </c>
      <c r="D5271" s="3">
        <v>43472.395951307873</v>
      </c>
      <c r="E5271" t="s">
        <v>64</v>
      </c>
      <c r="F5271" s="2">
        <v>43556</v>
      </c>
      <c r="G5271" s="2">
        <v>43769</v>
      </c>
      <c r="H5271" t="s">
        <v>29465</v>
      </c>
      <c r="I5271" t="s">
        <v>67</v>
      </c>
      <c r="J5271" t="s">
        <v>29466</v>
      </c>
      <c r="L5271" t="s">
        <v>29467</v>
      </c>
      <c r="M5271" t="s">
        <v>844</v>
      </c>
      <c r="N5271" t="s">
        <v>29468</v>
      </c>
      <c r="O5271" t="s">
        <v>70</v>
      </c>
      <c r="P5271" t="s">
        <v>67</v>
      </c>
      <c r="Q5271" t="s">
        <v>29469</v>
      </c>
      <c r="S5271" t="s">
        <v>72</v>
      </c>
      <c r="T5271" t="s">
        <v>5156</v>
      </c>
      <c r="U5271" t="s">
        <v>5157</v>
      </c>
      <c r="V5271" t="s">
        <v>5158</v>
      </c>
      <c r="W5271" t="s">
        <v>105</v>
      </c>
      <c r="X5271" t="s">
        <v>5159</v>
      </c>
      <c r="Y5271" t="str">
        <f>"39-3091"</f>
        <v>39-3091</v>
      </c>
      <c r="Z5271" t="s">
        <v>677</v>
      </c>
      <c r="AA5271">
        <v>713990</v>
      </c>
      <c r="AB5271">
        <v>60</v>
      </c>
      <c r="AC5271">
        <v>60</v>
      </c>
      <c r="AD5271" t="s">
        <v>79</v>
      </c>
      <c r="AE5271" t="s">
        <v>80</v>
      </c>
      <c r="AF5271">
        <v>40</v>
      </c>
      <c r="AG5271" s="4">
        <v>0.54166666666666663</v>
      </c>
      <c r="AH5271" s="4">
        <v>0.91666666666666663</v>
      </c>
      <c r="AI5271" s="5">
        <v>413.6</v>
      </c>
      <c r="AL5271" t="s">
        <v>81</v>
      </c>
      <c r="AM5271" t="s">
        <v>82</v>
      </c>
      <c r="AO5271" t="s">
        <v>83</v>
      </c>
      <c r="AR5271" t="s">
        <v>82</v>
      </c>
      <c r="AT5271" t="s">
        <v>82</v>
      </c>
      <c r="AW5271" t="s">
        <v>82</v>
      </c>
      <c r="AY5271" t="s">
        <v>1707</v>
      </c>
      <c r="AZ5271" t="s">
        <v>17035</v>
      </c>
      <c r="BA5271" t="s">
        <v>844</v>
      </c>
      <c r="BB5271">
        <v>60174</v>
      </c>
      <c r="BC5271" t="s">
        <v>79</v>
      </c>
      <c r="BH5271" t="s">
        <v>29470</v>
      </c>
      <c r="BJ5271">
        <v>371043748</v>
      </c>
    </row>
    <row r="5272" spans="1:62" x14ac:dyDescent="0.25">
      <c r="A5272" t="s">
        <v>29559</v>
      </c>
      <c r="B5272" s="2">
        <v>43523</v>
      </c>
      <c r="C5272" t="s">
        <v>63</v>
      </c>
      <c r="D5272" s="3">
        <v>43472.385570752318</v>
      </c>
      <c r="E5272" t="s">
        <v>64</v>
      </c>
      <c r="F5272" s="2">
        <v>43556</v>
      </c>
      <c r="G5272" s="2">
        <v>43830</v>
      </c>
      <c r="H5272" t="s">
        <v>29560</v>
      </c>
      <c r="I5272" t="s">
        <v>29561</v>
      </c>
      <c r="J5272" t="s">
        <v>29562</v>
      </c>
      <c r="K5272" t="s">
        <v>67</v>
      </c>
      <c r="L5272" t="s">
        <v>29563</v>
      </c>
      <c r="M5272" t="s">
        <v>232</v>
      </c>
      <c r="N5272">
        <v>13165</v>
      </c>
      <c r="O5272" t="s">
        <v>70</v>
      </c>
      <c r="Q5272" t="s">
        <v>29564</v>
      </c>
      <c r="S5272" t="s">
        <v>72</v>
      </c>
      <c r="T5272" t="s">
        <v>2185</v>
      </c>
      <c r="U5272" t="s">
        <v>2186</v>
      </c>
      <c r="V5272" t="s">
        <v>2187</v>
      </c>
      <c r="W5272" t="s">
        <v>232</v>
      </c>
      <c r="X5272" t="s">
        <v>106</v>
      </c>
      <c r="Y5272" t="str">
        <f>"37-3011"</f>
        <v>37-3011</v>
      </c>
      <c r="Z5272" t="s">
        <v>94</v>
      </c>
      <c r="AA5272">
        <v>561730</v>
      </c>
      <c r="AB5272">
        <v>5</v>
      </c>
      <c r="AC5272">
        <v>5</v>
      </c>
      <c r="AD5272" t="s">
        <v>79</v>
      </c>
      <c r="AE5272" t="s">
        <v>80</v>
      </c>
      <c r="AF5272">
        <v>40</v>
      </c>
      <c r="AG5272" s="4">
        <v>0.33333333333333331</v>
      </c>
      <c r="AH5272" s="4">
        <v>0.6875</v>
      </c>
      <c r="AI5272" s="5">
        <v>13.02</v>
      </c>
      <c r="AL5272" t="s">
        <v>81</v>
      </c>
      <c r="AM5272" t="s">
        <v>82</v>
      </c>
      <c r="AO5272" t="s">
        <v>83</v>
      </c>
      <c r="AR5272" t="s">
        <v>82</v>
      </c>
      <c r="AT5272" t="s">
        <v>82</v>
      </c>
      <c r="AW5272" t="s">
        <v>72</v>
      </c>
      <c r="AX5272">
        <v>2</v>
      </c>
      <c r="AY5272" t="s">
        <v>29563</v>
      </c>
      <c r="AZ5272" t="s">
        <v>19945</v>
      </c>
      <c r="BA5272" t="s">
        <v>232</v>
      </c>
      <c r="BB5272">
        <v>13165</v>
      </c>
      <c r="BC5272" t="s">
        <v>79</v>
      </c>
      <c r="BH5272" t="s">
        <v>29562</v>
      </c>
      <c r="BJ5272">
        <v>161500731</v>
      </c>
    </row>
    <row r="5273" spans="1:62" x14ac:dyDescent="0.25">
      <c r="A5273" t="s">
        <v>29672</v>
      </c>
      <c r="B5273" s="2">
        <v>43523</v>
      </c>
      <c r="C5273" t="s">
        <v>63</v>
      </c>
      <c r="D5273" s="3">
        <v>43472.397203449073</v>
      </c>
      <c r="E5273" t="s">
        <v>64</v>
      </c>
      <c r="F5273" s="2">
        <v>43556</v>
      </c>
      <c r="G5273" s="2">
        <v>43763</v>
      </c>
      <c r="H5273" t="s">
        <v>29673</v>
      </c>
      <c r="I5273" t="s">
        <v>29674</v>
      </c>
      <c r="J5273" t="s">
        <v>29675</v>
      </c>
      <c r="L5273" t="s">
        <v>29676</v>
      </c>
      <c r="M5273" t="s">
        <v>1276</v>
      </c>
      <c r="N5273">
        <v>53951</v>
      </c>
      <c r="O5273" t="s">
        <v>70</v>
      </c>
      <c r="Q5273" t="s">
        <v>29677</v>
      </c>
      <c r="S5273" t="s">
        <v>72</v>
      </c>
      <c r="T5273" t="s">
        <v>5156</v>
      </c>
      <c r="U5273" t="s">
        <v>5157</v>
      </c>
      <c r="V5273" t="s">
        <v>5158</v>
      </c>
      <c r="W5273" t="s">
        <v>105</v>
      </c>
      <c r="X5273" t="s">
        <v>5159</v>
      </c>
      <c r="Y5273" t="str">
        <f>"39-3091"</f>
        <v>39-3091</v>
      </c>
      <c r="Z5273" t="s">
        <v>677</v>
      </c>
      <c r="AA5273">
        <v>713990</v>
      </c>
      <c r="AB5273">
        <v>23</v>
      </c>
      <c r="AC5273">
        <v>23</v>
      </c>
      <c r="AD5273" t="s">
        <v>79</v>
      </c>
      <c r="AE5273" t="s">
        <v>80</v>
      </c>
      <c r="AF5273">
        <v>40</v>
      </c>
      <c r="AG5273" s="4">
        <v>0.54166666666666663</v>
      </c>
      <c r="AH5273" s="4">
        <v>0.91666666666666663</v>
      </c>
      <c r="AI5273" s="5">
        <v>339.6</v>
      </c>
      <c r="AL5273" t="s">
        <v>81</v>
      </c>
      <c r="AM5273" t="s">
        <v>82</v>
      </c>
      <c r="AO5273" t="s">
        <v>83</v>
      </c>
      <c r="AR5273" t="s">
        <v>82</v>
      </c>
      <c r="AT5273" t="s">
        <v>82</v>
      </c>
      <c r="AW5273" t="s">
        <v>82</v>
      </c>
      <c r="AY5273" t="s">
        <v>29678</v>
      </c>
      <c r="AZ5273" t="s">
        <v>6147</v>
      </c>
      <c r="BA5273" t="s">
        <v>1276</v>
      </c>
      <c r="BB5273">
        <v>53951</v>
      </c>
      <c r="BC5273" t="s">
        <v>79</v>
      </c>
      <c r="BH5273" t="s">
        <v>29679</v>
      </c>
      <c r="BJ5273">
        <v>391237636</v>
      </c>
    </row>
    <row r="5274" spans="1:62" x14ac:dyDescent="0.25">
      <c r="A5274" t="s">
        <v>29703</v>
      </c>
      <c r="B5274" s="2">
        <v>43523</v>
      </c>
      <c r="C5274" t="s">
        <v>63</v>
      </c>
      <c r="D5274" s="3">
        <v>43472.396883344911</v>
      </c>
      <c r="E5274" t="s">
        <v>64</v>
      </c>
      <c r="F5274" s="2">
        <v>43556</v>
      </c>
      <c r="G5274" s="2">
        <v>43767</v>
      </c>
      <c r="H5274" t="s">
        <v>29704</v>
      </c>
      <c r="I5274" t="s">
        <v>67</v>
      </c>
      <c r="J5274" t="s">
        <v>29705</v>
      </c>
      <c r="K5274" t="s">
        <v>29706</v>
      </c>
      <c r="L5274" t="s">
        <v>5765</v>
      </c>
      <c r="M5274" t="s">
        <v>844</v>
      </c>
      <c r="N5274">
        <v>62234</v>
      </c>
      <c r="O5274" t="s">
        <v>70</v>
      </c>
      <c r="P5274" t="s">
        <v>67</v>
      </c>
      <c r="Q5274" t="s">
        <v>29707</v>
      </c>
      <c r="S5274" t="s">
        <v>72</v>
      </c>
      <c r="T5274" t="s">
        <v>5156</v>
      </c>
      <c r="U5274" t="s">
        <v>5157</v>
      </c>
      <c r="V5274" t="s">
        <v>5158</v>
      </c>
      <c r="W5274" t="s">
        <v>105</v>
      </c>
      <c r="X5274" t="s">
        <v>5873</v>
      </c>
      <c r="Y5274" t="str">
        <f>"35-3022"</f>
        <v>35-3022</v>
      </c>
      <c r="Z5274" t="s">
        <v>280</v>
      </c>
      <c r="AA5274">
        <v>713990</v>
      </c>
      <c r="AB5274">
        <v>15</v>
      </c>
      <c r="AC5274">
        <v>15</v>
      </c>
      <c r="AD5274" t="s">
        <v>79</v>
      </c>
      <c r="AE5274" t="s">
        <v>80</v>
      </c>
      <c r="AF5274">
        <v>40</v>
      </c>
      <c r="AG5274" s="4">
        <v>0.54166666666666663</v>
      </c>
      <c r="AH5274" s="4">
        <v>0.91666666666666663</v>
      </c>
      <c r="AI5274" s="5">
        <v>334.8</v>
      </c>
      <c r="AL5274" t="s">
        <v>81</v>
      </c>
      <c r="AM5274" t="s">
        <v>82</v>
      </c>
      <c r="AO5274" t="s">
        <v>83</v>
      </c>
      <c r="AR5274" t="s">
        <v>82</v>
      </c>
      <c r="AT5274" t="s">
        <v>82</v>
      </c>
      <c r="AW5274" t="s">
        <v>82</v>
      </c>
      <c r="AY5274" t="s">
        <v>9791</v>
      </c>
      <c r="AZ5274" t="s">
        <v>9792</v>
      </c>
      <c r="BA5274" t="s">
        <v>844</v>
      </c>
      <c r="BB5274">
        <v>62232</v>
      </c>
      <c r="BC5274" t="s">
        <v>79</v>
      </c>
      <c r="BH5274" t="s">
        <v>9793</v>
      </c>
      <c r="BJ5274">
        <v>591477262</v>
      </c>
    </row>
    <row r="5275" spans="1:62" x14ac:dyDescent="0.25">
      <c r="A5275" t="s">
        <v>29802</v>
      </c>
      <c r="B5275" s="2">
        <v>43523</v>
      </c>
      <c r="C5275" t="s">
        <v>63</v>
      </c>
      <c r="D5275" s="3">
        <v>43472.39129216435</v>
      </c>
      <c r="E5275" t="s">
        <v>64</v>
      </c>
      <c r="F5275" s="2">
        <v>43556</v>
      </c>
      <c r="G5275" s="2">
        <v>43814</v>
      </c>
      <c r="H5275" t="s">
        <v>29803</v>
      </c>
      <c r="I5275" t="s">
        <v>29804</v>
      </c>
      <c r="J5275" t="s">
        <v>29805</v>
      </c>
      <c r="L5275" t="s">
        <v>21617</v>
      </c>
      <c r="M5275" t="s">
        <v>197</v>
      </c>
      <c r="N5275">
        <v>50501</v>
      </c>
      <c r="O5275" t="s">
        <v>70</v>
      </c>
      <c r="Q5275" t="s">
        <v>29806</v>
      </c>
      <c r="S5275" t="s">
        <v>72</v>
      </c>
      <c r="T5275" t="s">
        <v>1917</v>
      </c>
      <c r="U5275" t="s">
        <v>1918</v>
      </c>
      <c r="V5275" t="s">
        <v>1919</v>
      </c>
      <c r="W5275" t="s">
        <v>105</v>
      </c>
      <c r="X5275" t="s">
        <v>106</v>
      </c>
      <c r="Y5275" t="str">
        <f>"37-3011"</f>
        <v>37-3011</v>
      </c>
      <c r="Z5275" t="s">
        <v>94</v>
      </c>
      <c r="AA5275">
        <v>561730</v>
      </c>
      <c r="AB5275">
        <v>6</v>
      </c>
      <c r="AC5275">
        <v>6</v>
      </c>
      <c r="AD5275" t="s">
        <v>79</v>
      </c>
      <c r="AE5275" t="s">
        <v>95</v>
      </c>
      <c r="AF5275">
        <v>40</v>
      </c>
      <c r="AG5275" s="4">
        <v>0.29166666666666669</v>
      </c>
      <c r="AH5275" s="4">
        <v>0.70833333333333337</v>
      </c>
      <c r="AI5275" s="5">
        <v>13.45</v>
      </c>
      <c r="AJ5275">
        <v>20.18</v>
      </c>
      <c r="AL5275" t="s">
        <v>81</v>
      </c>
      <c r="AM5275" t="s">
        <v>82</v>
      </c>
      <c r="AO5275" t="s">
        <v>83</v>
      </c>
      <c r="AR5275" t="s">
        <v>82</v>
      </c>
      <c r="AT5275" t="s">
        <v>82</v>
      </c>
      <c r="AW5275" t="s">
        <v>82</v>
      </c>
      <c r="AY5275" t="s">
        <v>21617</v>
      </c>
      <c r="AZ5275" t="s">
        <v>20021</v>
      </c>
      <c r="BA5275" t="s">
        <v>197</v>
      </c>
      <c r="BB5275">
        <v>50501</v>
      </c>
      <c r="BC5275" t="s">
        <v>79</v>
      </c>
      <c r="BH5275" t="s">
        <v>29805</v>
      </c>
      <c r="BJ5275">
        <v>201130287</v>
      </c>
    </row>
    <row r="5276" spans="1:62" x14ac:dyDescent="0.25">
      <c r="A5276" t="s">
        <v>29851</v>
      </c>
      <c r="B5276" s="2">
        <v>43523</v>
      </c>
      <c r="C5276" t="s">
        <v>63</v>
      </c>
      <c r="D5276" s="3">
        <v>43472.396601284723</v>
      </c>
      <c r="E5276" t="s">
        <v>64</v>
      </c>
      <c r="F5276" s="2">
        <v>43556</v>
      </c>
      <c r="G5276" s="2">
        <v>43769</v>
      </c>
      <c r="H5276" t="s">
        <v>29852</v>
      </c>
      <c r="I5276" t="s">
        <v>29853</v>
      </c>
      <c r="J5276" t="s">
        <v>29854</v>
      </c>
      <c r="K5276" t="s">
        <v>29855</v>
      </c>
      <c r="L5276" t="s">
        <v>29856</v>
      </c>
      <c r="M5276" t="s">
        <v>308</v>
      </c>
      <c r="N5276">
        <v>7424</v>
      </c>
      <c r="O5276" t="s">
        <v>70</v>
      </c>
      <c r="Q5276" t="s">
        <v>29857</v>
      </c>
      <c r="S5276" t="s">
        <v>72</v>
      </c>
      <c r="T5276" t="s">
        <v>5156</v>
      </c>
      <c r="U5276" t="s">
        <v>5157</v>
      </c>
      <c r="V5276" t="s">
        <v>5158</v>
      </c>
      <c r="W5276" t="s">
        <v>105</v>
      </c>
      <c r="X5276" t="s">
        <v>5159</v>
      </c>
      <c r="Y5276" t="str">
        <f>"39-3091"</f>
        <v>39-3091</v>
      </c>
      <c r="Z5276" t="s">
        <v>677</v>
      </c>
      <c r="AA5276">
        <v>713990</v>
      </c>
      <c r="AB5276">
        <v>35</v>
      </c>
      <c r="AC5276">
        <v>35</v>
      </c>
      <c r="AD5276" t="s">
        <v>79</v>
      </c>
      <c r="AE5276" t="s">
        <v>80</v>
      </c>
      <c r="AF5276">
        <v>40</v>
      </c>
      <c r="AG5276" s="4">
        <v>0.54166666666666663</v>
      </c>
      <c r="AH5276" s="4">
        <v>0.91666666666666663</v>
      </c>
      <c r="AI5276" s="5">
        <v>468.8</v>
      </c>
      <c r="AL5276" t="s">
        <v>81</v>
      </c>
      <c r="AM5276" t="s">
        <v>82</v>
      </c>
      <c r="AO5276" t="s">
        <v>83</v>
      </c>
      <c r="AR5276" t="s">
        <v>82</v>
      </c>
      <c r="AT5276" t="s">
        <v>82</v>
      </c>
      <c r="AW5276" t="s">
        <v>82</v>
      </c>
      <c r="AY5276" t="s">
        <v>29858</v>
      </c>
      <c r="AZ5276" t="s">
        <v>29859</v>
      </c>
      <c r="BA5276" t="s">
        <v>308</v>
      </c>
      <c r="BB5276">
        <v>7424</v>
      </c>
      <c r="BC5276" t="s">
        <v>79</v>
      </c>
      <c r="BH5276" t="s">
        <v>29860</v>
      </c>
      <c r="BJ5276">
        <v>43589794</v>
      </c>
    </row>
    <row r="5277" spans="1:62" x14ac:dyDescent="0.25">
      <c r="A5277" t="s">
        <v>29939</v>
      </c>
      <c r="B5277" s="2">
        <v>43523</v>
      </c>
      <c r="C5277" t="s">
        <v>63</v>
      </c>
      <c r="D5277" s="3">
        <v>43472.392922870371</v>
      </c>
      <c r="E5277" t="s">
        <v>64</v>
      </c>
      <c r="F5277" s="2">
        <v>43556</v>
      </c>
      <c r="G5277" s="2">
        <v>43769</v>
      </c>
      <c r="H5277" t="s">
        <v>24067</v>
      </c>
      <c r="I5277" t="s">
        <v>24068</v>
      </c>
      <c r="J5277" t="s">
        <v>24069</v>
      </c>
      <c r="L5277" t="s">
        <v>19934</v>
      </c>
      <c r="M5277" t="s">
        <v>226</v>
      </c>
      <c r="N5277">
        <v>49757</v>
      </c>
      <c r="O5277" t="s">
        <v>70</v>
      </c>
      <c r="Q5277" t="s">
        <v>24070</v>
      </c>
      <c r="S5277" t="s">
        <v>72</v>
      </c>
      <c r="T5277" t="s">
        <v>19936</v>
      </c>
      <c r="U5277" t="s">
        <v>19937</v>
      </c>
      <c r="V5277" t="s">
        <v>3243</v>
      </c>
      <c r="W5277" t="s">
        <v>226</v>
      </c>
      <c r="X5277" t="s">
        <v>1982</v>
      </c>
      <c r="Y5277" t="str">
        <f>"43-4081"</f>
        <v>43-4081</v>
      </c>
      <c r="Z5277" t="s">
        <v>1983</v>
      </c>
      <c r="AA5277">
        <v>721110</v>
      </c>
      <c r="AB5277">
        <v>4</v>
      </c>
      <c r="AC5277">
        <v>4</v>
      </c>
      <c r="AD5277" t="s">
        <v>79</v>
      </c>
      <c r="AE5277" t="s">
        <v>80</v>
      </c>
      <c r="AF5277">
        <v>40</v>
      </c>
      <c r="AG5277" s="4">
        <v>0.33333333333333331</v>
      </c>
      <c r="AH5277" s="4">
        <v>0.66666666666666663</v>
      </c>
      <c r="AI5277" s="5">
        <v>10.29</v>
      </c>
      <c r="AJ5277">
        <v>15.44</v>
      </c>
      <c r="AK5277">
        <v>15.44</v>
      </c>
      <c r="AL5277" t="s">
        <v>81</v>
      </c>
      <c r="AM5277" t="s">
        <v>82</v>
      </c>
      <c r="AO5277" t="s">
        <v>83</v>
      </c>
      <c r="AR5277" t="s">
        <v>82</v>
      </c>
      <c r="AT5277" t="s">
        <v>82</v>
      </c>
      <c r="AW5277" t="s">
        <v>82</v>
      </c>
      <c r="AY5277" t="s">
        <v>12138</v>
      </c>
      <c r="AZ5277" t="s">
        <v>10246</v>
      </c>
      <c r="BA5277" t="s">
        <v>226</v>
      </c>
      <c r="BB5277">
        <v>49757</v>
      </c>
      <c r="BC5277" t="s">
        <v>87</v>
      </c>
      <c r="BH5277" t="s">
        <v>24071</v>
      </c>
      <c r="BJ5277">
        <v>721593197</v>
      </c>
    </row>
    <row r="5278" spans="1:62" x14ac:dyDescent="0.25">
      <c r="A5278" t="s">
        <v>30006</v>
      </c>
      <c r="B5278" s="2">
        <v>43523</v>
      </c>
      <c r="C5278" t="s">
        <v>63</v>
      </c>
      <c r="D5278" s="3">
        <v>43472.388001782405</v>
      </c>
      <c r="E5278" t="s">
        <v>64</v>
      </c>
      <c r="F5278" s="2">
        <v>43556</v>
      </c>
      <c r="G5278" s="2">
        <v>43797</v>
      </c>
      <c r="H5278" t="s">
        <v>30007</v>
      </c>
      <c r="I5278" t="s">
        <v>30008</v>
      </c>
      <c r="J5278" t="s">
        <v>30009</v>
      </c>
      <c r="L5278" t="s">
        <v>22704</v>
      </c>
      <c r="M5278" t="s">
        <v>105</v>
      </c>
      <c r="N5278">
        <v>77845</v>
      </c>
      <c r="O5278" t="s">
        <v>70</v>
      </c>
      <c r="Q5278" t="s">
        <v>30010</v>
      </c>
      <c r="S5278" t="s">
        <v>72</v>
      </c>
      <c r="T5278" t="s">
        <v>1855</v>
      </c>
      <c r="U5278" t="s">
        <v>1856</v>
      </c>
      <c r="V5278" t="s">
        <v>863</v>
      </c>
      <c r="W5278" t="s">
        <v>105</v>
      </c>
      <c r="X5278" t="s">
        <v>1758</v>
      </c>
      <c r="Y5278" t="str">
        <f>"37-3011"</f>
        <v>37-3011</v>
      </c>
      <c r="Z5278" t="s">
        <v>94</v>
      </c>
      <c r="AA5278">
        <v>561730</v>
      </c>
      <c r="AB5278">
        <v>10</v>
      </c>
      <c r="AC5278">
        <v>10</v>
      </c>
      <c r="AD5278" t="s">
        <v>79</v>
      </c>
      <c r="AE5278" t="s">
        <v>95</v>
      </c>
      <c r="AF5278">
        <v>40</v>
      </c>
      <c r="AG5278" s="4">
        <v>0.29166666666666669</v>
      </c>
      <c r="AH5278" s="4">
        <v>0.64583333333333337</v>
      </c>
      <c r="AI5278" s="5">
        <v>12.54</v>
      </c>
      <c r="AJ5278">
        <v>18.809999999999999</v>
      </c>
      <c r="AL5278" t="s">
        <v>81</v>
      </c>
      <c r="AM5278" t="s">
        <v>82</v>
      </c>
      <c r="AO5278" t="s">
        <v>83</v>
      </c>
      <c r="AR5278" t="s">
        <v>82</v>
      </c>
      <c r="AT5278" t="s">
        <v>82</v>
      </c>
      <c r="AW5278" t="s">
        <v>82</v>
      </c>
      <c r="AY5278" t="s">
        <v>22704</v>
      </c>
      <c r="AZ5278" t="s">
        <v>30011</v>
      </c>
      <c r="BA5278" t="s">
        <v>105</v>
      </c>
      <c r="BB5278">
        <v>77845</v>
      </c>
      <c r="BC5278" t="s">
        <v>79</v>
      </c>
      <c r="BH5278" t="s">
        <v>30012</v>
      </c>
      <c r="BJ5278">
        <v>204013363</v>
      </c>
    </row>
    <row r="5279" spans="1:62" x14ac:dyDescent="0.25">
      <c r="A5279" t="s">
        <v>30015</v>
      </c>
      <c r="B5279" s="2">
        <v>43523</v>
      </c>
      <c r="C5279" t="s">
        <v>63</v>
      </c>
      <c r="D5279" s="3">
        <v>43472.386913148148</v>
      </c>
      <c r="E5279" t="s">
        <v>64</v>
      </c>
      <c r="F5279" s="2">
        <v>43556</v>
      </c>
      <c r="G5279" s="2">
        <v>43769</v>
      </c>
      <c r="H5279" t="s">
        <v>30016</v>
      </c>
      <c r="J5279" t="s">
        <v>30017</v>
      </c>
      <c r="L5279" t="s">
        <v>28347</v>
      </c>
      <c r="M5279" t="s">
        <v>2314</v>
      </c>
      <c r="N5279">
        <v>46637</v>
      </c>
      <c r="O5279" t="s">
        <v>70</v>
      </c>
      <c r="Q5279" t="s">
        <v>30018</v>
      </c>
      <c r="S5279" t="s">
        <v>72</v>
      </c>
      <c r="T5279" t="s">
        <v>640</v>
      </c>
      <c r="U5279" t="s">
        <v>641</v>
      </c>
      <c r="V5279" t="s">
        <v>642</v>
      </c>
      <c r="W5279" t="s">
        <v>105</v>
      </c>
      <c r="X5279" t="s">
        <v>30019</v>
      </c>
      <c r="Y5279" t="str">
        <f>"37-3011"</f>
        <v>37-3011</v>
      </c>
      <c r="Z5279" t="s">
        <v>94</v>
      </c>
      <c r="AA5279">
        <v>561730</v>
      </c>
      <c r="AB5279">
        <v>12</v>
      </c>
      <c r="AC5279">
        <v>12</v>
      </c>
      <c r="AD5279" t="s">
        <v>79</v>
      </c>
      <c r="AE5279" t="s">
        <v>80</v>
      </c>
      <c r="AF5279">
        <v>40</v>
      </c>
      <c r="AG5279" s="4">
        <v>0.29166666666666669</v>
      </c>
      <c r="AH5279" s="4">
        <v>0.70833333333333337</v>
      </c>
      <c r="AI5279" s="5">
        <v>13.52</v>
      </c>
      <c r="AJ5279">
        <v>20.28</v>
      </c>
      <c r="AL5279" t="s">
        <v>81</v>
      </c>
      <c r="AM5279" t="s">
        <v>82</v>
      </c>
      <c r="AO5279" t="s">
        <v>83</v>
      </c>
      <c r="AR5279" t="s">
        <v>82</v>
      </c>
      <c r="AT5279" t="s">
        <v>82</v>
      </c>
      <c r="AW5279" t="s">
        <v>72</v>
      </c>
      <c r="AX5279">
        <v>3</v>
      </c>
      <c r="AY5279" t="s">
        <v>28347</v>
      </c>
      <c r="AZ5279" t="s">
        <v>30020</v>
      </c>
      <c r="BA5279" t="s">
        <v>2314</v>
      </c>
      <c r="BB5279">
        <v>46637</v>
      </c>
      <c r="BC5279" t="s">
        <v>79</v>
      </c>
      <c r="BH5279" t="s">
        <v>30017</v>
      </c>
      <c r="BJ5279">
        <v>351346681</v>
      </c>
    </row>
    <row r="5280" spans="1:62" x14ac:dyDescent="0.25">
      <c r="A5280" t="s">
        <v>30029</v>
      </c>
      <c r="B5280" s="2">
        <v>43523</v>
      </c>
      <c r="C5280" t="s">
        <v>63</v>
      </c>
      <c r="D5280" s="3">
        <v>43472.396170092594</v>
      </c>
      <c r="E5280" t="s">
        <v>64</v>
      </c>
      <c r="F5280" s="2">
        <v>43556</v>
      </c>
      <c r="G5280" s="2">
        <v>43799</v>
      </c>
      <c r="H5280" t="s">
        <v>30030</v>
      </c>
      <c r="J5280" t="s">
        <v>30031</v>
      </c>
      <c r="K5280" t="s">
        <v>30032</v>
      </c>
      <c r="L5280" t="s">
        <v>6533</v>
      </c>
      <c r="M5280" t="s">
        <v>232</v>
      </c>
      <c r="N5280">
        <v>11946</v>
      </c>
      <c r="O5280" t="s">
        <v>70</v>
      </c>
      <c r="Q5280" t="s">
        <v>30033</v>
      </c>
      <c r="S5280" t="s">
        <v>72</v>
      </c>
      <c r="T5280" t="s">
        <v>5899</v>
      </c>
      <c r="U5280" t="s">
        <v>5900</v>
      </c>
      <c r="V5280" t="s">
        <v>5901</v>
      </c>
      <c r="W5280" t="s">
        <v>86</v>
      </c>
      <c r="X5280" t="s">
        <v>6604</v>
      </c>
      <c r="Y5280" t="str">
        <f>"37-3011"</f>
        <v>37-3011</v>
      </c>
      <c r="Z5280" t="s">
        <v>94</v>
      </c>
      <c r="AA5280">
        <v>561730</v>
      </c>
      <c r="AB5280">
        <v>11</v>
      </c>
      <c r="AC5280">
        <v>11</v>
      </c>
      <c r="AD5280" t="s">
        <v>79</v>
      </c>
      <c r="AE5280" t="s">
        <v>80</v>
      </c>
      <c r="AF5280">
        <v>40</v>
      </c>
      <c r="AG5280" s="4">
        <v>0.33333333333333331</v>
      </c>
      <c r="AH5280" s="4">
        <v>0.66666666666666663</v>
      </c>
      <c r="AI5280" s="5">
        <v>16.34</v>
      </c>
      <c r="AJ5280">
        <v>24.51</v>
      </c>
      <c r="AL5280" t="s">
        <v>81</v>
      </c>
      <c r="AM5280" t="s">
        <v>82</v>
      </c>
      <c r="AO5280" t="s">
        <v>83</v>
      </c>
      <c r="AR5280" t="s">
        <v>82</v>
      </c>
      <c r="AT5280" t="s">
        <v>82</v>
      </c>
      <c r="AW5280" t="s">
        <v>82</v>
      </c>
      <c r="AY5280" t="s">
        <v>10845</v>
      </c>
      <c r="AZ5280" t="s">
        <v>6542</v>
      </c>
      <c r="BA5280" t="s">
        <v>232</v>
      </c>
      <c r="BB5280">
        <v>11946</v>
      </c>
      <c r="BC5280" t="s">
        <v>79</v>
      </c>
      <c r="BH5280" t="s">
        <v>30034</v>
      </c>
      <c r="BJ5280">
        <v>821357405</v>
      </c>
    </row>
    <row r="5281" spans="1:62" x14ac:dyDescent="0.25">
      <c r="A5281" t="s">
        <v>30406</v>
      </c>
      <c r="B5281" s="2">
        <v>43523</v>
      </c>
      <c r="C5281" t="s">
        <v>63</v>
      </c>
      <c r="D5281" s="3">
        <v>43472.380017523152</v>
      </c>
      <c r="E5281" t="s">
        <v>91</v>
      </c>
      <c r="H5281" t="s">
        <v>28874</v>
      </c>
      <c r="J5281" t="s">
        <v>28875</v>
      </c>
      <c r="L5281" t="s">
        <v>28876</v>
      </c>
      <c r="M5281" t="s">
        <v>105</v>
      </c>
      <c r="N5281">
        <v>77598</v>
      </c>
      <c r="O5281" t="s">
        <v>70</v>
      </c>
      <c r="Q5281" t="s">
        <v>28877</v>
      </c>
      <c r="S5281" t="s">
        <v>72</v>
      </c>
      <c r="T5281" t="s">
        <v>11207</v>
      </c>
      <c r="U5281" t="s">
        <v>11208</v>
      </c>
      <c r="V5281" t="s">
        <v>11209</v>
      </c>
      <c r="W5281" t="s">
        <v>105</v>
      </c>
      <c r="X5281" t="s">
        <v>6477</v>
      </c>
      <c r="Y5281" t="str">
        <f>"37-3011"</f>
        <v>37-3011</v>
      </c>
      <c r="Z5281" t="s">
        <v>94</v>
      </c>
      <c r="AA5281">
        <v>561730</v>
      </c>
      <c r="AB5281">
        <v>25</v>
      </c>
      <c r="AD5281" t="s">
        <v>79</v>
      </c>
      <c r="AE5281" t="s">
        <v>80</v>
      </c>
      <c r="AF5281">
        <v>40</v>
      </c>
      <c r="AG5281" s="4">
        <v>0.29166666666666669</v>
      </c>
      <c r="AH5281" s="4">
        <v>0.66666666666666663</v>
      </c>
      <c r="AI5281" s="5">
        <v>12.55</v>
      </c>
      <c r="AJ5281">
        <v>18.829999999999998</v>
      </c>
      <c r="AL5281" t="s">
        <v>81</v>
      </c>
      <c r="AM5281" t="s">
        <v>82</v>
      </c>
      <c r="AO5281" t="s">
        <v>83</v>
      </c>
      <c r="AR5281" t="s">
        <v>82</v>
      </c>
      <c r="AT5281" t="s">
        <v>82</v>
      </c>
      <c r="AW5281" t="s">
        <v>82</v>
      </c>
      <c r="AY5281" t="s">
        <v>3391</v>
      </c>
      <c r="AZ5281" t="s">
        <v>713</v>
      </c>
      <c r="BA5281" t="s">
        <v>105</v>
      </c>
      <c r="BB5281">
        <v>77705</v>
      </c>
      <c r="BC5281" t="s">
        <v>79</v>
      </c>
      <c r="BH5281" t="s">
        <v>30407</v>
      </c>
      <c r="BJ5281">
        <v>760686297</v>
      </c>
    </row>
    <row r="5282" spans="1:62" x14ac:dyDescent="0.25">
      <c r="A5282" t="s">
        <v>30472</v>
      </c>
      <c r="B5282" s="2">
        <v>43523</v>
      </c>
      <c r="C5282" t="s">
        <v>63</v>
      </c>
      <c r="D5282" s="3">
        <v>43472.39089033565</v>
      </c>
      <c r="E5282" t="s">
        <v>1763</v>
      </c>
      <c r="F5282" s="2">
        <v>43556</v>
      </c>
      <c r="G5282" s="2">
        <v>43739</v>
      </c>
      <c r="H5282" t="s">
        <v>30473</v>
      </c>
      <c r="J5282" t="s">
        <v>30474</v>
      </c>
      <c r="L5282" t="s">
        <v>26449</v>
      </c>
      <c r="M5282" t="s">
        <v>147</v>
      </c>
      <c r="N5282">
        <v>19018</v>
      </c>
      <c r="O5282" t="s">
        <v>70</v>
      </c>
      <c r="Q5282" t="s">
        <v>30475</v>
      </c>
      <c r="S5282" t="s">
        <v>72</v>
      </c>
      <c r="T5282" t="s">
        <v>878</v>
      </c>
      <c r="U5282" t="s">
        <v>8115</v>
      </c>
      <c r="V5282" t="s">
        <v>2620</v>
      </c>
      <c r="W5282" t="s">
        <v>881</v>
      </c>
      <c r="X5282" t="s">
        <v>7607</v>
      </c>
      <c r="Y5282" t="str">
        <f>"37-2012"</f>
        <v>37-2012</v>
      </c>
      <c r="Z5282" t="s">
        <v>373</v>
      </c>
      <c r="AA5282">
        <v>721199</v>
      </c>
      <c r="AB5282">
        <v>13</v>
      </c>
      <c r="AC5282">
        <v>13</v>
      </c>
      <c r="AD5282" t="s">
        <v>79</v>
      </c>
      <c r="AE5282" t="s">
        <v>95</v>
      </c>
      <c r="AF5282">
        <v>40</v>
      </c>
      <c r="AG5282" s="4">
        <v>0.33333333333333331</v>
      </c>
      <c r="AH5282" s="4">
        <v>0.70833333333333337</v>
      </c>
      <c r="AI5282" s="5">
        <v>11.08</v>
      </c>
      <c r="AJ5282">
        <v>16.62</v>
      </c>
      <c r="AK5282">
        <v>18</v>
      </c>
      <c r="AL5282" t="s">
        <v>81</v>
      </c>
      <c r="AM5282" t="s">
        <v>82</v>
      </c>
      <c r="AO5282" t="s">
        <v>83</v>
      </c>
      <c r="AR5282" t="s">
        <v>82</v>
      </c>
      <c r="AT5282" t="s">
        <v>82</v>
      </c>
      <c r="AW5282" t="s">
        <v>82</v>
      </c>
      <c r="AY5282" t="s">
        <v>30476</v>
      </c>
      <c r="AZ5282" t="s">
        <v>3250</v>
      </c>
      <c r="BA5282" t="s">
        <v>147</v>
      </c>
      <c r="BB5282">
        <v>16066</v>
      </c>
      <c r="BC5282" t="s">
        <v>87</v>
      </c>
      <c r="BH5282" t="s">
        <v>30477</v>
      </c>
      <c r="BJ5282">
        <v>831236800</v>
      </c>
    </row>
    <row r="5283" spans="1:62" x14ac:dyDescent="0.25">
      <c r="A5283" t="s">
        <v>30623</v>
      </c>
      <c r="B5283" s="2">
        <v>43523</v>
      </c>
      <c r="C5283" t="s">
        <v>63</v>
      </c>
      <c r="D5283" s="3">
        <v>43472.390595659723</v>
      </c>
      <c r="E5283" t="s">
        <v>64</v>
      </c>
      <c r="F5283" s="2">
        <v>43556</v>
      </c>
      <c r="G5283" s="2">
        <v>43768</v>
      </c>
      <c r="H5283" t="s">
        <v>30624</v>
      </c>
      <c r="I5283" t="s">
        <v>30625</v>
      </c>
      <c r="J5283" t="s">
        <v>30626</v>
      </c>
      <c r="L5283" t="s">
        <v>30627</v>
      </c>
      <c r="M5283" t="s">
        <v>192</v>
      </c>
      <c r="N5283">
        <v>55374</v>
      </c>
      <c r="O5283" t="s">
        <v>70</v>
      </c>
      <c r="Q5283" t="s">
        <v>30628</v>
      </c>
      <c r="S5283" t="s">
        <v>72</v>
      </c>
      <c r="T5283" t="s">
        <v>878</v>
      </c>
      <c r="U5283" t="s">
        <v>8115</v>
      </c>
      <c r="V5283" t="s">
        <v>2620</v>
      </c>
      <c r="W5283" t="s">
        <v>881</v>
      </c>
      <c r="X5283" t="s">
        <v>1256</v>
      </c>
      <c r="Y5283" t="str">
        <f>"37-3011"</f>
        <v>37-3011</v>
      </c>
      <c r="Z5283" t="s">
        <v>94</v>
      </c>
      <c r="AA5283">
        <v>561730</v>
      </c>
      <c r="AB5283">
        <v>4</v>
      </c>
      <c r="AC5283">
        <v>4</v>
      </c>
      <c r="AD5283" t="s">
        <v>79</v>
      </c>
      <c r="AE5283" t="s">
        <v>80</v>
      </c>
      <c r="AF5283">
        <v>40</v>
      </c>
      <c r="AG5283" s="4">
        <v>0.29166666666666669</v>
      </c>
      <c r="AH5283" s="4">
        <v>0.70833333333333337</v>
      </c>
      <c r="AI5283" s="5">
        <v>17.05</v>
      </c>
      <c r="AJ5283">
        <v>25.58</v>
      </c>
      <c r="AL5283" t="s">
        <v>81</v>
      </c>
      <c r="AM5283" t="s">
        <v>82</v>
      </c>
      <c r="AO5283" t="s">
        <v>83</v>
      </c>
      <c r="AR5283" t="s">
        <v>82</v>
      </c>
      <c r="AT5283" t="s">
        <v>82</v>
      </c>
      <c r="AW5283" t="s">
        <v>82</v>
      </c>
      <c r="AY5283" t="s">
        <v>30627</v>
      </c>
      <c r="AZ5283" t="s">
        <v>1032</v>
      </c>
      <c r="BA5283" t="s">
        <v>192</v>
      </c>
      <c r="BB5283">
        <v>55374</v>
      </c>
      <c r="BC5283" t="s">
        <v>79</v>
      </c>
      <c r="BH5283" t="s">
        <v>30629</v>
      </c>
      <c r="BJ5283">
        <v>411658135</v>
      </c>
    </row>
    <row r="5284" spans="1:62" x14ac:dyDescent="0.25">
      <c r="A5284" t="s">
        <v>30695</v>
      </c>
      <c r="B5284" s="2">
        <v>43523</v>
      </c>
      <c r="C5284" t="s">
        <v>63</v>
      </c>
      <c r="D5284" s="3">
        <v>43472.393662002316</v>
      </c>
      <c r="E5284" t="s">
        <v>64</v>
      </c>
      <c r="F5284" s="2">
        <v>43556</v>
      </c>
      <c r="G5284" s="2">
        <v>43784</v>
      </c>
      <c r="H5284" t="s">
        <v>24114</v>
      </c>
      <c r="I5284" t="s">
        <v>24115</v>
      </c>
      <c r="J5284" t="s">
        <v>24116</v>
      </c>
      <c r="L5284" t="s">
        <v>4669</v>
      </c>
      <c r="M5284" t="s">
        <v>226</v>
      </c>
      <c r="N5284">
        <v>49686</v>
      </c>
      <c r="O5284" t="s">
        <v>70</v>
      </c>
      <c r="Q5284" t="s">
        <v>24117</v>
      </c>
      <c r="S5284" t="s">
        <v>72</v>
      </c>
      <c r="T5284" t="s">
        <v>19936</v>
      </c>
      <c r="U5284" t="s">
        <v>19937</v>
      </c>
      <c r="V5284" t="s">
        <v>3243</v>
      </c>
      <c r="W5284" t="s">
        <v>226</v>
      </c>
      <c r="X5284" t="s">
        <v>30696</v>
      </c>
      <c r="Y5284" t="str">
        <f>"43-4081"</f>
        <v>43-4081</v>
      </c>
      <c r="Z5284" t="s">
        <v>1983</v>
      </c>
      <c r="AA5284">
        <v>721110</v>
      </c>
      <c r="AB5284">
        <v>6</v>
      </c>
      <c r="AC5284">
        <v>6</v>
      </c>
      <c r="AD5284" t="s">
        <v>79</v>
      </c>
      <c r="AE5284" t="s">
        <v>95</v>
      </c>
      <c r="AF5284">
        <v>40</v>
      </c>
      <c r="AG5284" s="4">
        <v>0.29166666666666669</v>
      </c>
      <c r="AH5284" s="4">
        <v>0.95833333333333337</v>
      </c>
      <c r="AI5284" s="5">
        <v>11.5</v>
      </c>
      <c r="AJ5284">
        <v>17.25</v>
      </c>
      <c r="AK5284">
        <v>17.25</v>
      </c>
      <c r="AL5284" t="s">
        <v>81</v>
      </c>
      <c r="AM5284" t="s">
        <v>82</v>
      </c>
      <c r="AO5284" t="s">
        <v>83</v>
      </c>
      <c r="AR5284" t="s">
        <v>82</v>
      </c>
      <c r="AT5284" t="s">
        <v>82</v>
      </c>
      <c r="AW5284" t="s">
        <v>82</v>
      </c>
      <c r="AY5284" t="s">
        <v>7662</v>
      </c>
      <c r="AZ5284" t="s">
        <v>7665</v>
      </c>
      <c r="BA5284" t="s">
        <v>226</v>
      </c>
      <c r="BB5284">
        <v>49686</v>
      </c>
      <c r="BC5284" t="s">
        <v>87</v>
      </c>
      <c r="BH5284" t="s">
        <v>24118</v>
      </c>
      <c r="BJ5284">
        <v>382139039</v>
      </c>
    </row>
    <row r="5285" spans="1:62" x14ac:dyDescent="0.25">
      <c r="A5285" t="s">
        <v>30908</v>
      </c>
      <c r="B5285" s="2">
        <v>43523</v>
      </c>
      <c r="C5285" t="s">
        <v>63</v>
      </c>
      <c r="D5285" s="3">
        <v>43472.388876643519</v>
      </c>
      <c r="E5285" t="s">
        <v>64</v>
      </c>
      <c r="F5285" s="2">
        <v>43556</v>
      </c>
      <c r="G5285" s="2">
        <v>43791</v>
      </c>
      <c r="H5285" t="s">
        <v>30909</v>
      </c>
      <c r="J5285" t="s">
        <v>30910</v>
      </c>
      <c r="L5285" t="s">
        <v>30911</v>
      </c>
      <c r="M5285" t="s">
        <v>192</v>
      </c>
      <c r="N5285">
        <v>56374</v>
      </c>
      <c r="O5285" t="s">
        <v>70</v>
      </c>
      <c r="Q5285" t="s">
        <v>30912</v>
      </c>
      <c r="S5285" t="s">
        <v>72</v>
      </c>
      <c r="T5285" t="s">
        <v>9501</v>
      </c>
      <c r="U5285" t="s">
        <v>9597</v>
      </c>
      <c r="V5285" t="s">
        <v>1703</v>
      </c>
      <c r="W5285" t="s">
        <v>76</v>
      </c>
      <c r="X5285" t="s">
        <v>106</v>
      </c>
      <c r="Y5285" t="str">
        <f>"37-3011"</f>
        <v>37-3011</v>
      </c>
      <c r="Z5285" t="s">
        <v>94</v>
      </c>
      <c r="AA5285">
        <v>111421</v>
      </c>
      <c r="AB5285">
        <v>7</v>
      </c>
      <c r="AC5285">
        <v>7</v>
      </c>
      <c r="AD5285" t="s">
        <v>79</v>
      </c>
      <c r="AE5285" t="s">
        <v>95</v>
      </c>
      <c r="AF5285">
        <v>40</v>
      </c>
      <c r="AG5285" s="4">
        <v>0.33333333333333331</v>
      </c>
      <c r="AH5285" s="4">
        <v>0.70833333333333337</v>
      </c>
      <c r="AI5285" s="5">
        <v>14.89</v>
      </c>
      <c r="AJ5285">
        <v>22.34</v>
      </c>
      <c r="AL5285" t="s">
        <v>81</v>
      </c>
      <c r="AM5285" t="s">
        <v>82</v>
      </c>
      <c r="AO5285" t="s">
        <v>213</v>
      </c>
      <c r="AR5285" t="s">
        <v>82</v>
      </c>
      <c r="AT5285" t="s">
        <v>82</v>
      </c>
      <c r="AW5285" t="s">
        <v>72</v>
      </c>
      <c r="AX5285">
        <v>3</v>
      </c>
      <c r="AY5285" t="s">
        <v>30911</v>
      </c>
      <c r="AZ5285" t="s">
        <v>30913</v>
      </c>
      <c r="BA5285" t="s">
        <v>192</v>
      </c>
      <c r="BB5285">
        <v>56374</v>
      </c>
      <c r="BC5285" t="s">
        <v>79</v>
      </c>
      <c r="BH5285" t="s">
        <v>30910</v>
      </c>
      <c r="BJ5285">
        <v>411862495</v>
      </c>
    </row>
    <row r="5286" spans="1:62" x14ac:dyDescent="0.25">
      <c r="A5286" t="s">
        <v>31180</v>
      </c>
      <c r="B5286" s="2">
        <v>43523</v>
      </c>
      <c r="C5286" t="s">
        <v>63</v>
      </c>
      <c r="D5286" s="3">
        <v>43472.385879074071</v>
      </c>
      <c r="E5286" t="s">
        <v>64</v>
      </c>
      <c r="F5286" s="2">
        <v>43556</v>
      </c>
      <c r="G5286" s="2">
        <v>43784</v>
      </c>
      <c r="H5286" t="s">
        <v>31160</v>
      </c>
      <c r="J5286" t="s">
        <v>31161</v>
      </c>
      <c r="L5286" t="s">
        <v>21660</v>
      </c>
      <c r="M5286" t="s">
        <v>298</v>
      </c>
      <c r="N5286">
        <v>4609</v>
      </c>
      <c r="O5286" t="s">
        <v>70</v>
      </c>
      <c r="Q5286" t="s">
        <v>31162</v>
      </c>
      <c r="S5286" t="s">
        <v>72</v>
      </c>
      <c r="T5286" t="s">
        <v>31078</v>
      </c>
      <c r="U5286" t="s">
        <v>3783</v>
      </c>
      <c r="V5286" t="s">
        <v>2207</v>
      </c>
      <c r="W5286" t="s">
        <v>86</v>
      </c>
      <c r="X5286" t="s">
        <v>1500</v>
      </c>
      <c r="Y5286" t="str">
        <f>"35-2014"</f>
        <v>35-2014</v>
      </c>
      <c r="Z5286" t="s">
        <v>301</v>
      </c>
      <c r="AA5286">
        <v>721110</v>
      </c>
      <c r="AB5286">
        <v>15</v>
      </c>
      <c r="AC5286">
        <v>15</v>
      </c>
      <c r="AD5286" t="s">
        <v>79</v>
      </c>
      <c r="AE5286" t="s">
        <v>80</v>
      </c>
      <c r="AF5286">
        <v>35</v>
      </c>
      <c r="AG5286" s="4">
        <v>0.25</v>
      </c>
      <c r="AH5286" s="4">
        <v>0.58333333333333337</v>
      </c>
      <c r="AI5286" s="5">
        <v>12.12</v>
      </c>
      <c r="AJ5286">
        <v>18.18</v>
      </c>
      <c r="AL5286" t="s">
        <v>81</v>
      </c>
      <c r="AM5286" t="s">
        <v>82</v>
      </c>
      <c r="AO5286" t="s">
        <v>83</v>
      </c>
      <c r="AR5286" t="s">
        <v>82</v>
      </c>
      <c r="AT5286" t="s">
        <v>82</v>
      </c>
      <c r="AW5286" t="s">
        <v>72</v>
      </c>
      <c r="AX5286">
        <v>1</v>
      </c>
      <c r="AY5286" t="s">
        <v>21660</v>
      </c>
      <c r="AZ5286" t="s">
        <v>10636</v>
      </c>
      <c r="BA5286" t="s">
        <v>298</v>
      </c>
      <c r="BB5286">
        <v>4609</v>
      </c>
      <c r="BC5286" t="s">
        <v>87</v>
      </c>
      <c r="BH5286" t="s">
        <v>31161</v>
      </c>
      <c r="BJ5286">
        <v>453120428</v>
      </c>
    </row>
    <row r="5287" spans="1:62" x14ac:dyDescent="0.25">
      <c r="A5287" t="s">
        <v>31209</v>
      </c>
      <c r="B5287" s="2">
        <v>43523</v>
      </c>
      <c r="C5287" t="s">
        <v>63</v>
      </c>
      <c r="D5287" s="3">
        <v>43472.40738138889</v>
      </c>
      <c r="E5287" t="s">
        <v>91</v>
      </c>
      <c r="H5287" t="s">
        <v>12309</v>
      </c>
      <c r="I5287" t="s">
        <v>67</v>
      </c>
      <c r="J5287" t="s">
        <v>12310</v>
      </c>
      <c r="K5287" t="s">
        <v>12311</v>
      </c>
      <c r="L5287" t="s">
        <v>12312</v>
      </c>
      <c r="M5287" t="s">
        <v>76</v>
      </c>
      <c r="N5287">
        <v>73082</v>
      </c>
      <c r="O5287" t="s">
        <v>70</v>
      </c>
      <c r="P5287" t="s">
        <v>67</v>
      </c>
      <c r="Q5287" t="s">
        <v>12313</v>
      </c>
      <c r="S5287" t="s">
        <v>72</v>
      </c>
      <c r="T5287" t="s">
        <v>5156</v>
      </c>
      <c r="U5287" t="s">
        <v>5157</v>
      </c>
      <c r="V5287" t="s">
        <v>5158</v>
      </c>
      <c r="W5287" t="s">
        <v>105</v>
      </c>
      <c r="X5287" t="s">
        <v>677</v>
      </c>
      <c r="Y5287" t="str">
        <f>"39-3091"</f>
        <v>39-3091</v>
      </c>
      <c r="Z5287" t="s">
        <v>677</v>
      </c>
      <c r="AA5287">
        <v>711190</v>
      </c>
      <c r="AB5287">
        <v>18</v>
      </c>
      <c r="AD5287" t="s">
        <v>79</v>
      </c>
      <c r="AE5287" t="s">
        <v>80</v>
      </c>
      <c r="AF5287">
        <v>40</v>
      </c>
      <c r="AG5287" s="4">
        <v>0.54166666666666663</v>
      </c>
      <c r="AH5287" s="4">
        <v>0.91666666666666663</v>
      </c>
      <c r="AI5287" s="5">
        <v>341.6</v>
      </c>
      <c r="AJ5287">
        <v>0</v>
      </c>
      <c r="AK5287">
        <v>0</v>
      </c>
      <c r="AL5287" t="s">
        <v>81</v>
      </c>
      <c r="AM5287" t="s">
        <v>82</v>
      </c>
      <c r="AO5287" t="s">
        <v>83</v>
      </c>
      <c r="AR5287" t="s">
        <v>82</v>
      </c>
      <c r="AT5287" t="s">
        <v>82</v>
      </c>
      <c r="AW5287" t="s">
        <v>82</v>
      </c>
      <c r="AY5287" t="s">
        <v>12314</v>
      </c>
      <c r="AZ5287" t="s">
        <v>8876</v>
      </c>
      <c r="BA5287" t="s">
        <v>76</v>
      </c>
      <c r="BB5287">
        <v>73082</v>
      </c>
      <c r="BC5287" t="s">
        <v>79</v>
      </c>
      <c r="BH5287" t="s">
        <v>12315</v>
      </c>
      <c r="BI5287" t="s">
        <v>67</v>
      </c>
      <c r="BJ5287">
        <v>731110901</v>
      </c>
    </row>
    <row r="5288" spans="1:62" x14ac:dyDescent="0.25">
      <c r="A5288" t="s">
        <v>31331</v>
      </c>
      <c r="B5288" s="2">
        <v>43523</v>
      </c>
      <c r="C5288" t="s">
        <v>63</v>
      </c>
      <c r="D5288" s="3">
        <v>43472.387478124998</v>
      </c>
      <c r="E5288" t="s">
        <v>64</v>
      </c>
      <c r="F5288" s="2">
        <v>43556</v>
      </c>
      <c r="G5288" s="2">
        <v>43784</v>
      </c>
      <c r="H5288" t="s">
        <v>31261</v>
      </c>
      <c r="I5288" t="s">
        <v>31262</v>
      </c>
      <c r="J5288" t="s">
        <v>31263</v>
      </c>
      <c r="L5288" t="s">
        <v>21660</v>
      </c>
      <c r="M5288" t="s">
        <v>298</v>
      </c>
      <c r="N5288">
        <v>4609</v>
      </c>
      <c r="O5288" t="s">
        <v>70</v>
      </c>
      <c r="Q5288" t="s">
        <v>31083</v>
      </c>
      <c r="S5288" t="s">
        <v>72</v>
      </c>
      <c r="T5288" t="s">
        <v>31078</v>
      </c>
      <c r="U5288" t="s">
        <v>3783</v>
      </c>
      <c r="V5288" t="s">
        <v>2207</v>
      </c>
      <c r="W5288" t="s">
        <v>86</v>
      </c>
      <c r="X5288" t="s">
        <v>1427</v>
      </c>
      <c r="Y5288" t="str">
        <f>"37-2012"</f>
        <v>37-2012</v>
      </c>
      <c r="Z5288" t="s">
        <v>373</v>
      </c>
      <c r="AA5288">
        <v>721110</v>
      </c>
      <c r="AB5288">
        <v>19</v>
      </c>
      <c r="AC5288">
        <v>19</v>
      </c>
      <c r="AD5288" t="s">
        <v>79</v>
      </c>
      <c r="AE5288" t="s">
        <v>80</v>
      </c>
      <c r="AF5288">
        <v>35</v>
      </c>
      <c r="AG5288" s="4">
        <v>0.33333333333333331</v>
      </c>
      <c r="AH5288" s="4">
        <v>0.625</v>
      </c>
      <c r="AI5288" s="5">
        <v>11.39</v>
      </c>
      <c r="AJ5288">
        <v>17.09</v>
      </c>
      <c r="AL5288" t="s">
        <v>81</v>
      </c>
      <c r="AM5288" t="s">
        <v>82</v>
      </c>
      <c r="AO5288" t="s">
        <v>83</v>
      </c>
      <c r="AR5288" t="s">
        <v>82</v>
      </c>
      <c r="AT5288" t="s">
        <v>82</v>
      </c>
      <c r="AW5288" t="s">
        <v>72</v>
      </c>
      <c r="AX5288">
        <v>1</v>
      </c>
      <c r="AY5288" t="s">
        <v>21660</v>
      </c>
      <c r="AZ5288" t="s">
        <v>10636</v>
      </c>
      <c r="BA5288" t="s">
        <v>298</v>
      </c>
      <c r="BB5288">
        <v>4609</v>
      </c>
      <c r="BC5288" t="s">
        <v>87</v>
      </c>
      <c r="BH5288" t="s">
        <v>31263</v>
      </c>
      <c r="BJ5288">
        <v>651047999</v>
      </c>
    </row>
    <row r="5289" spans="1:62" x14ac:dyDescent="0.25">
      <c r="A5289" t="s">
        <v>31495</v>
      </c>
      <c r="B5289" s="2">
        <v>43523</v>
      </c>
      <c r="C5289" t="s">
        <v>63</v>
      </c>
      <c r="D5289" s="3">
        <v>43472.403360439814</v>
      </c>
      <c r="E5289" t="s">
        <v>91</v>
      </c>
      <c r="H5289" t="s">
        <v>9504</v>
      </c>
      <c r="J5289" t="s">
        <v>9505</v>
      </c>
      <c r="L5289" t="s">
        <v>9506</v>
      </c>
      <c r="M5289" t="s">
        <v>649</v>
      </c>
      <c r="N5289">
        <v>85233</v>
      </c>
      <c r="O5289" t="s">
        <v>70</v>
      </c>
      <c r="Q5289" t="s">
        <v>9507</v>
      </c>
      <c r="S5289" t="s">
        <v>82</v>
      </c>
      <c r="U5289" t="s">
        <v>92</v>
      </c>
      <c r="X5289" t="s">
        <v>1673</v>
      </c>
      <c r="Y5289" t="str">
        <f>"37-3011"</f>
        <v>37-3011</v>
      </c>
      <c r="Z5289" t="s">
        <v>94</v>
      </c>
      <c r="AA5289">
        <v>541320</v>
      </c>
      <c r="AB5289">
        <v>15</v>
      </c>
      <c r="AD5289" t="s">
        <v>79</v>
      </c>
      <c r="AE5289" t="s">
        <v>95</v>
      </c>
      <c r="AF5289">
        <v>40</v>
      </c>
      <c r="AG5289" s="4">
        <v>0.25</v>
      </c>
      <c r="AH5289" s="4">
        <v>0.58333333333333337</v>
      </c>
      <c r="AI5289" s="5">
        <v>13.23</v>
      </c>
      <c r="AJ5289">
        <v>19.850000000000001</v>
      </c>
      <c r="AK5289">
        <v>19.850000000000001</v>
      </c>
      <c r="AL5289" t="s">
        <v>81</v>
      </c>
      <c r="AM5289" t="s">
        <v>82</v>
      </c>
      <c r="AO5289" t="s">
        <v>83</v>
      </c>
      <c r="AR5289" t="s">
        <v>82</v>
      </c>
      <c r="AT5289" t="s">
        <v>82</v>
      </c>
      <c r="AW5289" t="s">
        <v>72</v>
      </c>
      <c r="AX5289">
        <v>3</v>
      </c>
      <c r="AY5289" t="s">
        <v>1773</v>
      </c>
      <c r="AZ5289" t="s">
        <v>655</v>
      </c>
      <c r="BA5289" t="s">
        <v>649</v>
      </c>
      <c r="BB5289">
        <v>85204</v>
      </c>
      <c r="BC5289" t="s">
        <v>79</v>
      </c>
      <c r="BH5289" t="s">
        <v>9508</v>
      </c>
      <c r="BJ5289">
        <v>822474605</v>
      </c>
    </row>
    <row r="5290" spans="1:62" x14ac:dyDescent="0.25">
      <c r="A5290" t="s">
        <v>31855</v>
      </c>
      <c r="B5290" s="2">
        <v>43523</v>
      </c>
      <c r="C5290" t="s">
        <v>63</v>
      </c>
      <c r="D5290" s="3">
        <v>43472.380682372685</v>
      </c>
      <c r="E5290" t="s">
        <v>117</v>
      </c>
      <c r="H5290" t="s">
        <v>11639</v>
      </c>
      <c r="J5290" t="s">
        <v>11640</v>
      </c>
      <c r="L5290" t="s">
        <v>11641</v>
      </c>
      <c r="M5290" t="s">
        <v>308</v>
      </c>
      <c r="N5290">
        <v>8062</v>
      </c>
      <c r="O5290" t="s">
        <v>70</v>
      </c>
      <c r="Q5290" t="s">
        <v>11642</v>
      </c>
      <c r="S5290" t="s">
        <v>72</v>
      </c>
      <c r="T5290" t="s">
        <v>2436</v>
      </c>
      <c r="U5290" t="s">
        <v>2437</v>
      </c>
      <c r="V5290" t="s">
        <v>2438</v>
      </c>
      <c r="W5290" t="s">
        <v>147</v>
      </c>
      <c r="X5290" t="s">
        <v>106</v>
      </c>
      <c r="Y5290" t="str">
        <f>"37-3011"</f>
        <v>37-3011</v>
      </c>
      <c r="Z5290" t="s">
        <v>94</v>
      </c>
      <c r="AA5290">
        <v>561730</v>
      </c>
      <c r="AB5290">
        <v>9</v>
      </c>
      <c r="AD5290" t="s">
        <v>79</v>
      </c>
      <c r="AE5290" t="s">
        <v>95</v>
      </c>
      <c r="AF5290">
        <v>40</v>
      </c>
      <c r="AG5290" s="4">
        <v>0.25</v>
      </c>
      <c r="AH5290" s="4">
        <v>0.625</v>
      </c>
      <c r="AI5290" s="5">
        <v>13.47</v>
      </c>
      <c r="AJ5290">
        <v>20.21</v>
      </c>
      <c r="AK5290">
        <v>20.21</v>
      </c>
      <c r="AL5290" t="s">
        <v>81</v>
      </c>
      <c r="AM5290" t="s">
        <v>82</v>
      </c>
      <c r="AO5290" t="s">
        <v>83</v>
      </c>
      <c r="AR5290" t="s">
        <v>82</v>
      </c>
      <c r="AT5290" t="s">
        <v>82</v>
      </c>
      <c r="AW5290" t="s">
        <v>82</v>
      </c>
      <c r="AY5290" t="s">
        <v>11641</v>
      </c>
      <c r="AZ5290" t="s">
        <v>5149</v>
      </c>
      <c r="BA5290" t="s">
        <v>308</v>
      </c>
      <c r="BB5290">
        <v>8062</v>
      </c>
      <c r="BC5290" t="s">
        <v>79</v>
      </c>
      <c r="BH5290" t="s">
        <v>11640</v>
      </c>
      <c r="BJ5290">
        <v>223800864</v>
      </c>
    </row>
    <row r="5291" spans="1:62" x14ac:dyDescent="0.25">
      <c r="A5291" t="s">
        <v>32004</v>
      </c>
      <c r="B5291" s="2">
        <v>43523</v>
      </c>
      <c r="C5291" t="s">
        <v>63</v>
      </c>
      <c r="D5291" s="3">
        <v>43472.388098356481</v>
      </c>
      <c r="E5291" t="s">
        <v>64</v>
      </c>
      <c r="F5291" s="2">
        <v>43556</v>
      </c>
      <c r="G5291" s="2">
        <v>43814</v>
      </c>
      <c r="H5291" t="s">
        <v>32005</v>
      </c>
      <c r="J5291" t="s">
        <v>32006</v>
      </c>
      <c r="L5291" t="s">
        <v>20896</v>
      </c>
      <c r="M5291" t="s">
        <v>226</v>
      </c>
      <c r="N5291">
        <v>48316</v>
      </c>
      <c r="O5291" t="s">
        <v>70</v>
      </c>
      <c r="Q5291" t="s">
        <v>32007</v>
      </c>
      <c r="S5291" t="s">
        <v>72</v>
      </c>
      <c r="T5291" t="s">
        <v>30841</v>
      </c>
      <c r="U5291" t="s">
        <v>5508</v>
      </c>
      <c r="V5291" t="s">
        <v>4796</v>
      </c>
      <c r="W5291" t="s">
        <v>308</v>
      </c>
      <c r="X5291" t="s">
        <v>1673</v>
      </c>
      <c r="Y5291" t="str">
        <f>"37-3011"</f>
        <v>37-3011</v>
      </c>
      <c r="Z5291" t="s">
        <v>94</v>
      </c>
      <c r="AA5291">
        <v>561730</v>
      </c>
      <c r="AB5291">
        <v>35</v>
      </c>
      <c r="AC5291">
        <v>35</v>
      </c>
      <c r="AD5291" t="s">
        <v>79</v>
      </c>
      <c r="AE5291" t="s">
        <v>80</v>
      </c>
      <c r="AF5291">
        <v>40</v>
      </c>
      <c r="AG5291" s="4">
        <v>0.29166666666666669</v>
      </c>
      <c r="AH5291" s="4">
        <v>0.70833333333333337</v>
      </c>
      <c r="AI5291" s="5">
        <v>13.72</v>
      </c>
      <c r="AJ5291">
        <v>20.58</v>
      </c>
      <c r="AL5291" t="s">
        <v>81</v>
      </c>
      <c r="AM5291" t="s">
        <v>82</v>
      </c>
      <c r="AO5291" t="s">
        <v>83</v>
      </c>
      <c r="AR5291" t="s">
        <v>82</v>
      </c>
      <c r="AT5291" t="s">
        <v>82</v>
      </c>
      <c r="AW5291" t="s">
        <v>82</v>
      </c>
      <c r="AY5291" t="s">
        <v>20896</v>
      </c>
      <c r="AZ5291" t="s">
        <v>2333</v>
      </c>
      <c r="BA5291" t="s">
        <v>226</v>
      </c>
      <c r="BB5291">
        <v>48316</v>
      </c>
      <c r="BC5291" t="s">
        <v>79</v>
      </c>
      <c r="BH5291" t="s">
        <v>32006</v>
      </c>
      <c r="BJ5291">
        <v>204932648</v>
      </c>
    </row>
    <row r="5292" spans="1:62" x14ac:dyDescent="0.25">
      <c r="A5292" t="s">
        <v>32231</v>
      </c>
      <c r="B5292" s="2">
        <v>43523</v>
      </c>
      <c r="C5292" t="s">
        <v>63</v>
      </c>
      <c r="D5292" s="3">
        <v>43472.391873194443</v>
      </c>
      <c r="E5292" t="s">
        <v>64</v>
      </c>
      <c r="F5292" s="2">
        <v>43556</v>
      </c>
      <c r="G5292" s="2">
        <v>43799</v>
      </c>
      <c r="H5292" t="s">
        <v>32232</v>
      </c>
      <c r="J5292" t="s">
        <v>32233</v>
      </c>
      <c r="L5292" t="s">
        <v>32234</v>
      </c>
      <c r="M5292" t="s">
        <v>69</v>
      </c>
      <c r="N5292">
        <v>40071</v>
      </c>
      <c r="O5292" t="s">
        <v>70</v>
      </c>
      <c r="Q5292" t="s">
        <v>32235</v>
      </c>
      <c r="S5292" t="s">
        <v>72</v>
      </c>
      <c r="T5292" t="s">
        <v>1917</v>
      </c>
      <c r="U5292" t="s">
        <v>1918</v>
      </c>
      <c r="V5292" t="s">
        <v>1919</v>
      </c>
      <c r="W5292" t="s">
        <v>105</v>
      </c>
      <c r="X5292" t="s">
        <v>28056</v>
      </c>
      <c r="Y5292" t="str">
        <f>"47-3011"</f>
        <v>47-3011</v>
      </c>
      <c r="Z5292" t="s">
        <v>5840</v>
      </c>
      <c r="AA5292">
        <v>238140</v>
      </c>
      <c r="AB5292">
        <v>12</v>
      </c>
      <c r="AC5292">
        <v>12</v>
      </c>
      <c r="AD5292" t="s">
        <v>79</v>
      </c>
      <c r="AE5292" t="s">
        <v>95</v>
      </c>
      <c r="AF5292">
        <v>40</v>
      </c>
      <c r="AG5292" s="4">
        <v>0.33333333333333331</v>
      </c>
      <c r="AH5292" s="4">
        <v>0.70833333333333337</v>
      </c>
      <c r="AI5292" s="5">
        <v>17.66</v>
      </c>
      <c r="AJ5292">
        <v>26.49</v>
      </c>
      <c r="AL5292" t="s">
        <v>81</v>
      </c>
      <c r="AM5292" t="s">
        <v>82</v>
      </c>
      <c r="AO5292" t="s">
        <v>83</v>
      </c>
      <c r="AR5292" t="s">
        <v>82</v>
      </c>
      <c r="AT5292" t="s">
        <v>82</v>
      </c>
      <c r="AW5292" t="s">
        <v>82</v>
      </c>
      <c r="AY5292" t="s">
        <v>32234</v>
      </c>
      <c r="AZ5292" t="s">
        <v>32236</v>
      </c>
      <c r="BA5292" t="s">
        <v>69</v>
      </c>
      <c r="BB5292">
        <v>40071</v>
      </c>
      <c r="BC5292" t="s">
        <v>79</v>
      </c>
      <c r="BH5292" t="s">
        <v>32233</v>
      </c>
      <c r="BJ5292">
        <v>202483724</v>
      </c>
    </row>
    <row r="5293" spans="1:62" x14ac:dyDescent="0.25">
      <c r="A5293" t="s">
        <v>32626</v>
      </c>
      <c r="B5293" s="2">
        <v>43523</v>
      </c>
      <c r="C5293" t="s">
        <v>63</v>
      </c>
      <c r="D5293" s="3">
        <v>43472.384031168978</v>
      </c>
      <c r="E5293" t="s">
        <v>64</v>
      </c>
      <c r="F5293" s="2">
        <v>43556</v>
      </c>
      <c r="G5293" s="2">
        <v>43779</v>
      </c>
      <c r="H5293" t="s">
        <v>31956</v>
      </c>
      <c r="J5293" t="s">
        <v>31957</v>
      </c>
      <c r="L5293" t="s">
        <v>14933</v>
      </c>
      <c r="M5293" t="s">
        <v>298</v>
      </c>
      <c r="N5293">
        <v>3907</v>
      </c>
      <c r="O5293" t="s">
        <v>70</v>
      </c>
      <c r="Q5293" t="s">
        <v>31958</v>
      </c>
      <c r="S5293" t="s">
        <v>72</v>
      </c>
      <c r="T5293" t="s">
        <v>4133</v>
      </c>
      <c r="U5293" t="s">
        <v>3783</v>
      </c>
      <c r="V5293" t="s">
        <v>2207</v>
      </c>
      <c r="W5293" t="s">
        <v>86</v>
      </c>
      <c r="X5293" t="s">
        <v>14935</v>
      </c>
      <c r="Y5293" t="str">
        <f>"35-2015"</f>
        <v>35-2015</v>
      </c>
      <c r="Z5293" t="s">
        <v>346</v>
      </c>
      <c r="AA5293">
        <v>721110</v>
      </c>
      <c r="AB5293">
        <v>6</v>
      </c>
      <c r="AC5293">
        <v>6</v>
      </c>
      <c r="AD5293" t="s">
        <v>79</v>
      </c>
      <c r="AE5293" t="s">
        <v>95</v>
      </c>
      <c r="AF5293">
        <v>35</v>
      </c>
      <c r="AG5293" s="4">
        <v>0.25</v>
      </c>
      <c r="AH5293" s="4">
        <v>0.58333333333333337</v>
      </c>
      <c r="AI5293" s="5">
        <v>11.75</v>
      </c>
      <c r="AJ5293">
        <v>17.63</v>
      </c>
      <c r="AL5293" t="s">
        <v>81</v>
      </c>
      <c r="AM5293" t="s">
        <v>82</v>
      </c>
      <c r="AO5293" t="s">
        <v>83</v>
      </c>
      <c r="AR5293" t="s">
        <v>82</v>
      </c>
      <c r="AT5293" t="s">
        <v>82</v>
      </c>
      <c r="AW5293" t="s">
        <v>72</v>
      </c>
      <c r="AX5293">
        <v>1</v>
      </c>
      <c r="AY5293" t="s">
        <v>14933</v>
      </c>
      <c r="AZ5293" t="s">
        <v>812</v>
      </c>
      <c r="BA5293" t="s">
        <v>298</v>
      </c>
      <c r="BB5293">
        <v>3907</v>
      </c>
      <c r="BC5293" t="s">
        <v>87</v>
      </c>
      <c r="BH5293" t="s">
        <v>31957</v>
      </c>
      <c r="BJ5293">
        <v>10397816</v>
      </c>
    </row>
    <row r="5294" spans="1:62" x14ac:dyDescent="0.25">
      <c r="A5294" t="s">
        <v>32640</v>
      </c>
      <c r="B5294" s="2">
        <v>43523</v>
      </c>
      <c r="C5294" t="s">
        <v>63</v>
      </c>
      <c r="D5294" s="3">
        <v>43472.38628446759</v>
      </c>
      <c r="E5294" t="s">
        <v>64</v>
      </c>
      <c r="F5294" s="2">
        <v>43556</v>
      </c>
      <c r="G5294" s="2">
        <v>43779</v>
      </c>
      <c r="H5294" t="s">
        <v>31956</v>
      </c>
      <c r="J5294" t="s">
        <v>31957</v>
      </c>
      <c r="L5294" t="s">
        <v>14933</v>
      </c>
      <c r="M5294" t="s">
        <v>298</v>
      </c>
      <c r="N5294">
        <v>3907</v>
      </c>
      <c r="O5294" t="s">
        <v>70</v>
      </c>
      <c r="Q5294" t="s">
        <v>31958</v>
      </c>
      <c r="S5294" t="s">
        <v>72</v>
      </c>
      <c r="T5294" t="s">
        <v>4133</v>
      </c>
      <c r="U5294" t="s">
        <v>3783</v>
      </c>
      <c r="V5294" t="s">
        <v>2207</v>
      </c>
      <c r="W5294" t="s">
        <v>86</v>
      </c>
      <c r="X5294" t="s">
        <v>32641</v>
      </c>
      <c r="Y5294" t="str">
        <f>"43-4081"</f>
        <v>43-4081</v>
      </c>
      <c r="Z5294" t="s">
        <v>1983</v>
      </c>
      <c r="AA5294">
        <v>721110</v>
      </c>
      <c r="AB5294">
        <v>2</v>
      </c>
      <c r="AC5294">
        <v>2</v>
      </c>
      <c r="AD5294" t="s">
        <v>79</v>
      </c>
      <c r="AE5294" t="s">
        <v>95</v>
      </c>
      <c r="AF5294">
        <v>35</v>
      </c>
      <c r="AG5294" s="4">
        <v>0.29166666666666669</v>
      </c>
      <c r="AH5294" s="4">
        <v>0.625</v>
      </c>
      <c r="AI5294" s="5">
        <v>11.99</v>
      </c>
      <c r="AJ5294">
        <v>17.989999999999998</v>
      </c>
      <c r="AL5294" t="s">
        <v>81</v>
      </c>
      <c r="AM5294" t="s">
        <v>82</v>
      </c>
      <c r="AO5294" t="s">
        <v>83</v>
      </c>
      <c r="AR5294" t="s">
        <v>82</v>
      </c>
      <c r="AT5294" t="s">
        <v>82</v>
      </c>
      <c r="AW5294" t="s">
        <v>72</v>
      </c>
      <c r="AX5294">
        <v>1</v>
      </c>
      <c r="AY5294" t="s">
        <v>14933</v>
      </c>
      <c r="AZ5294" t="s">
        <v>812</v>
      </c>
      <c r="BA5294" t="s">
        <v>298</v>
      </c>
      <c r="BB5294">
        <v>3907</v>
      </c>
      <c r="BC5294" t="s">
        <v>87</v>
      </c>
      <c r="BH5294" t="s">
        <v>31957</v>
      </c>
      <c r="BJ5294">
        <v>10397816</v>
      </c>
    </row>
    <row r="5295" spans="1:62" x14ac:dyDescent="0.25">
      <c r="A5295" t="s">
        <v>32936</v>
      </c>
      <c r="B5295" s="2">
        <v>43523</v>
      </c>
      <c r="C5295" t="s">
        <v>63</v>
      </c>
      <c r="D5295" s="3">
        <v>43472.395593923611</v>
      </c>
      <c r="E5295" t="s">
        <v>64</v>
      </c>
      <c r="F5295" s="2">
        <v>43556</v>
      </c>
      <c r="G5295" s="2">
        <v>43797</v>
      </c>
      <c r="H5295" t="s">
        <v>8921</v>
      </c>
      <c r="J5295" t="s">
        <v>8922</v>
      </c>
      <c r="L5295" t="s">
        <v>8923</v>
      </c>
      <c r="M5295" t="s">
        <v>136</v>
      </c>
      <c r="N5295">
        <v>21078</v>
      </c>
      <c r="O5295" t="s">
        <v>70</v>
      </c>
      <c r="Q5295" t="s">
        <v>8924</v>
      </c>
      <c r="S5295" t="s">
        <v>72</v>
      </c>
      <c r="T5295" t="s">
        <v>4795</v>
      </c>
      <c r="U5295" t="s">
        <v>2926</v>
      </c>
      <c r="V5295" t="s">
        <v>4796</v>
      </c>
      <c r="W5295" t="s">
        <v>308</v>
      </c>
      <c r="X5295" t="s">
        <v>106</v>
      </c>
      <c r="Y5295" t="str">
        <f>"37-3011"</f>
        <v>37-3011</v>
      </c>
      <c r="Z5295" t="s">
        <v>94</v>
      </c>
      <c r="AA5295">
        <v>561730</v>
      </c>
      <c r="AB5295">
        <v>15</v>
      </c>
      <c r="AC5295">
        <v>15</v>
      </c>
      <c r="AD5295" t="s">
        <v>79</v>
      </c>
      <c r="AE5295" t="s">
        <v>80</v>
      </c>
      <c r="AF5295">
        <v>40</v>
      </c>
      <c r="AG5295" s="4">
        <v>0.29166666666666669</v>
      </c>
      <c r="AH5295" s="4">
        <v>0.66666666666666663</v>
      </c>
      <c r="AI5295" s="5">
        <v>14.64</v>
      </c>
      <c r="AJ5295">
        <v>21.96</v>
      </c>
      <c r="AL5295" t="s">
        <v>81</v>
      </c>
      <c r="AM5295" t="s">
        <v>82</v>
      </c>
      <c r="AO5295" t="s">
        <v>83</v>
      </c>
      <c r="AR5295" t="s">
        <v>82</v>
      </c>
      <c r="AT5295" t="s">
        <v>82</v>
      </c>
      <c r="AW5295" t="s">
        <v>82</v>
      </c>
      <c r="AY5295" t="s">
        <v>8923</v>
      </c>
      <c r="AZ5295" t="s">
        <v>8925</v>
      </c>
      <c r="BA5295" t="s">
        <v>136</v>
      </c>
      <c r="BB5295">
        <v>21078</v>
      </c>
      <c r="BC5295" t="s">
        <v>79</v>
      </c>
      <c r="BH5295" t="s">
        <v>8922</v>
      </c>
      <c r="BJ5295">
        <v>522075098</v>
      </c>
    </row>
    <row r="5296" spans="1:62" x14ac:dyDescent="0.25">
      <c r="A5296" t="s">
        <v>32967</v>
      </c>
      <c r="B5296" s="2">
        <v>43523</v>
      </c>
      <c r="C5296" t="s">
        <v>63</v>
      </c>
      <c r="D5296" s="3">
        <v>43472.391923807867</v>
      </c>
      <c r="E5296" t="s">
        <v>64</v>
      </c>
      <c r="F5296" s="2">
        <v>43556</v>
      </c>
      <c r="G5296" s="2">
        <v>43769</v>
      </c>
      <c r="H5296" t="s">
        <v>10172</v>
      </c>
      <c r="J5296" t="s">
        <v>32968</v>
      </c>
      <c r="K5296" t="s">
        <v>32969</v>
      </c>
      <c r="L5296" t="s">
        <v>1254</v>
      </c>
      <c r="M5296" t="s">
        <v>76</v>
      </c>
      <c r="N5296">
        <v>73131</v>
      </c>
      <c r="O5296" t="s">
        <v>70</v>
      </c>
      <c r="Q5296" t="s">
        <v>32970</v>
      </c>
      <c r="S5296" t="s">
        <v>72</v>
      </c>
      <c r="T5296" t="s">
        <v>30841</v>
      </c>
      <c r="U5296" t="s">
        <v>5508</v>
      </c>
      <c r="V5296" t="s">
        <v>4796</v>
      </c>
      <c r="W5296" t="s">
        <v>308</v>
      </c>
      <c r="X5296" t="s">
        <v>1673</v>
      </c>
      <c r="Y5296" t="str">
        <f>"37-3011"</f>
        <v>37-3011</v>
      </c>
      <c r="Z5296" t="s">
        <v>94</v>
      </c>
      <c r="AA5296">
        <v>561730</v>
      </c>
      <c r="AB5296">
        <v>35</v>
      </c>
      <c r="AC5296">
        <v>35</v>
      </c>
      <c r="AD5296" t="s">
        <v>79</v>
      </c>
      <c r="AE5296" t="s">
        <v>95</v>
      </c>
      <c r="AF5296">
        <v>40</v>
      </c>
      <c r="AG5296" s="4">
        <v>0.25</v>
      </c>
      <c r="AH5296" s="4">
        <v>0.75</v>
      </c>
      <c r="AI5296" s="5">
        <v>12.92</v>
      </c>
      <c r="AJ5296">
        <v>19.38</v>
      </c>
      <c r="AL5296" t="s">
        <v>81</v>
      </c>
      <c r="AM5296" t="s">
        <v>82</v>
      </c>
      <c r="AO5296" t="s">
        <v>83</v>
      </c>
      <c r="AR5296" t="s">
        <v>82</v>
      </c>
      <c r="AT5296" t="s">
        <v>82</v>
      </c>
      <c r="AW5296" t="s">
        <v>82</v>
      </c>
      <c r="AY5296" t="s">
        <v>1254</v>
      </c>
      <c r="AZ5296" t="s">
        <v>1257</v>
      </c>
      <c r="BA5296" t="s">
        <v>76</v>
      </c>
      <c r="BB5296">
        <v>73131</v>
      </c>
      <c r="BC5296" t="s">
        <v>79</v>
      </c>
      <c r="BH5296" t="s">
        <v>32968</v>
      </c>
      <c r="BJ5296">
        <v>464463102</v>
      </c>
    </row>
    <row r="5297" spans="1:62" x14ac:dyDescent="0.25">
      <c r="A5297" t="s">
        <v>33117</v>
      </c>
      <c r="B5297" s="2">
        <v>43523</v>
      </c>
      <c r="C5297" t="s">
        <v>63</v>
      </c>
      <c r="D5297" s="3">
        <v>43472.390524027775</v>
      </c>
      <c r="E5297" t="s">
        <v>64</v>
      </c>
      <c r="F5297" s="2">
        <v>43556</v>
      </c>
      <c r="G5297" s="2">
        <v>43799</v>
      </c>
      <c r="H5297" t="s">
        <v>4258</v>
      </c>
      <c r="J5297" t="s">
        <v>4259</v>
      </c>
      <c r="L5297" t="s">
        <v>2661</v>
      </c>
      <c r="M5297" t="s">
        <v>136</v>
      </c>
      <c r="N5297">
        <v>21921</v>
      </c>
      <c r="O5297" t="s">
        <v>70</v>
      </c>
      <c r="Q5297" t="s">
        <v>4261</v>
      </c>
      <c r="S5297" t="s">
        <v>72</v>
      </c>
      <c r="T5297" t="s">
        <v>4262</v>
      </c>
      <c r="U5297" t="s">
        <v>4263</v>
      </c>
      <c r="V5297" t="s">
        <v>1225</v>
      </c>
      <c r="W5297" t="s">
        <v>105</v>
      </c>
      <c r="X5297" t="s">
        <v>106</v>
      </c>
      <c r="Y5297" t="str">
        <f>"37-3011"</f>
        <v>37-3011</v>
      </c>
      <c r="Z5297" t="s">
        <v>94</v>
      </c>
      <c r="AA5297">
        <v>561730</v>
      </c>
      <c r="AB5297">
        <v>35</v>
      </c>
      <c r="AC5297">
        <v>35</v>
      </c>
      <c r="AD5297" t="s">
        <v>79</v>
      </c>
      <c r="AE5297" t="s">
        <v>80</v>
      </c>
      <c r="AF5297">
        <v>40</v>
      </c>
      <c r="AG5297" s="4">
        <v>0.25</v>
      </c>
      <c r="AH5297" s="4">
        <v>0.625</v>
      </c>
      <c r="AI5297" s="5">
        <v>14.04</v>
      </c>
      <c r="AJ5297">
        <v>21.06</v>
      </c>
      <c r="AL5297" t="s">
        <v>81</v>
      </c>
      <c r="AM5297" t="s">
        <v>82</v>
      </c>
      <c r="AO5297" t="s">
        <v>83</v>
      </c>
      <c r="AR5297" t="s">
        <v>82</v>
      </c>
      <c r="AT5297" t="s">
        <v>82</v>
      </c>
      <c r="AW5297" t="s">
        <v>82</v>
      </c>
      <c r="AY5297" t="s">
        <v>2661</v>
      </c>
      <c r="AZ5297" t="s">
        <v>2662</v>
      </c>
      <c r="BA5297" t="s">
        <v>136</v>
      </c>
      <c r="BB5297">
        <v>21921</v>
      </c>
      <c r="BC5297" t="s">
        <v>79</v>
      </c>
      <c r="BH5297" t="s">
        <v>4259</v>
      </c>
      <c r="BJ5297">
        <v>510340387</v>
      </c>
    </row>
    <row r="5298" spans="1:62" x14ac:dyDescent="0.25">
      <c r="A5298" t="s">
        <v>33168</v>
      </c>
      <c r="B5298" s="2">
        <v>43523</v>
      </c>
      <c r="C5298" t="s">
        <v>63</v>
      </c>
      <c r="D5298" s="3">
        <v>43472.385874259257</v>
      </c>
      <c r="E5298" t="s">
        <v>91</v>
      </c>
      <c r="H5298" t="s">
        <v>33169</v>
      </c>
      <c r="J5298" t="s">
        <v>33170</v>
      </c>
      <c r="L5298" t="s">
        <v>12445</v>
      </c>
      <c r="M5298" t="s">
        <v>105</v>
      </c>
      <c r="N5298">
        <v>75080</v>
      </c>
      <c r="O5298" t="s">
        <v>70</v>
      </c>
      <c r="Q5298" t="s">
        <v>33171</v>
      </c>
      <c r="S5298" t="s">
        <v>72</v>
      </c>
      <c r="T5298" t="s">
        <v>4262</v>
      </c>
      <c r="U5298" t="s">
        <v>4263</v>
      </c>
      <c r="V5298" t="s">
        <v>1225</v>
      </c>
      <c r="W5298" t="s">
        <v>105</v>
      </c>
      <c r="X5298" t="s">
        <v>106</v>
      </c>
      <c r="Y5298" t="str">
        <f>"37-3011"</f>
        <v>37-3011</v>
      </c>
      <c r="Z5298" t="s">
        <v>94</v>
      </c>
      <c r="AA5298">
        <v>561730</v>
      </c>
      <c r="AB5298">
        <v>8</v>
      </c>
      <c r="AD5298" t="s">
        <v>79</v>
      </c>
      <c r="AE5298" t="s">
        <v>95</v>
      </c>
      <c r="AF5298">
        <v>40</v>
      </c>
      <c r="AG5298" s="4">
        <v>0.29166666666666669</v>
      </c>
      <c r="AH5298" s="4">
        <v>0.66666666666666663</v>
      </c>
      <c r="AI5298" s="5">
        <v>13.94</v>
      </c>
      <c r="AJ5298">
        <v>20.91</v>
      </c>
      <c r="AL5298" t="s">
        <v>81</v>
      </c>
      <c r="AM5298" t="s">
        <v>82</v>
      </c>
      <c r="AO5298" t="s">
        <v>83</v>
      </c>
      <c r="AR5298" t="s">
        <v>82</v>
      </c>
      <c r="AT5298" t="s">
        <v>82</v>
      </c>
      <c r="AW5298" t="s">
        <v>82</v>
      </c>
      <c r="AY5298" t="s">
        <v>12445</v>
      </c>
      <c r="AZ5298" t="s">
        <v>1225</v>
      </c>
      <c r="BA5298" t="s">
        <v>105</v>
      </c>
      <c r="BB5298">
        <v>75080</v>
      </c>
      <c r="BC5298" t="s">
        <v>79</v>
      </c>
      <c r="BH5298" t="s">
        <v>33170</v>
      </c>
      <c r="BJ5298">
        <v>473331913</v>
      </c>
    </row>
    <row r="5299" spans="1:62" x14ac:dyDescent="0.25">
      <c r="A5299" t="s">
        <v>33198</v>
      </c>
      <c r="B5299" s="2">
        <v>43523</v>
      </c>
      <c r="C5299" t="s">
        <v>63</v>
      </c>
      <c r="D5299" s="3">
        <v>43472.394071087961</v>
      </c>
      <c r="E5299" t="s">
        <v>64</v>
      </c>
      <c r="F5299" s="2">
        <v>43556</v>
      </c>
      <c r="G5299" s="2">
        <v>43814</v>
      </c>
      <c r="H5299" t="s">
        <v>33199</v>
      </c>
      <c r="J5299" t="s">
        <v>33200</v>
      </c>
      <c r="L5299" t="s">
        <v>3553</v>
      </c>
      <c r="M5299" t="s">
        <v>714</v>
      </c>
      <c r="N5299">
        <v>70806</v>
      </c>
      <c r="O5299" t="s">
        <v>70</v>
      </c>
      <c r="Q5299" t="s">
        <v>33201</v>
      </c>
      <c r="S5299" t="s">
        <v>72</v>
      </c>
      <c r="T5299" t="s">
        <v>4262</v>
      </c>
      <c r="U5299" t="s">
        <v>4263</v>
      </c>
      <c r="V5299" t="s">
        <v>1225</v>
      </c>
      <c r="W5299" t="s">
        <v>105</v>
      </c>
      <c r="X5299" t="s">
        <v>106</v>
      </c>
      <c r="Y5299" t="str">
        <f>"37-3011"</f>
        <v>37-3011</v>
      </c>
      <c r="Z5299" t="s">
        <v>94</v>
      </c>
      <c r="AA5299">
        <v>561730</v>
      </c>
      <c r="AB5299">
        <v>28</v>
      </c>
      <c r="AC5299">
        <v>28</v>
      </c>
      <c r="AD5299" t="s">
        <v>79</v>
      </c>
      <c r="AE5299" t="s">
        <v>95</v>
      </c>
      <c r="AF5299">
        <v>40</v>
      </c>
      <c r="AG5299" s="4">
        <v>0.29166666666666669</v>
      </c>
      <c r="AH5299" s="4">
        <v>0.66666666666666663</v>
      </c>
      <c r="AI5299" s="5">
        <v>13.42</v>
      </c>
      <c r="AJ5299">
        <v>20.13</v>
      </c>
      <c r="AL5299" t="s">
        <v>81</v>
      </c>
      <c r="AM5299" t="s">
        <v>82</v>
      </c>
      <c r="AO5299" t="s">
        <v>83</v>
      </c>
      <c r="AR5299" t="s">
        <v>82</v>
      </c>
      <c r="AT5299" t="s">
        <v>82</v>
      </c>
      <c r="AW5299" t="s">
        <v>82</v>
      </c>
      <c r="AY5299" t="s">
        <v>3553</v>
      </c>
      <c r="AZ5299" t="s">
        <v>4612</v>
      </c>
      <c r="BA5299" t="s">
        <v>714</v>
      </c>
      <c r="BB5299">
        <v>70806</v>
      </c>
      <c r="BC5299" t="s">
        <v>79</v>
      </c>
      <c r="BH5299" t="s">
        <v>33202</v>
      </c>
      <c r="BJ5299">
        <v>721483302</v>
      </c>
    </row>
    <row r="5300" spans="1:62" x14ac:dyDescent="0.25">
      <c r="A5300" t="s">
        <v>33347</v>
      </c>
      <c r="B5300" s="2">
        <v>43523</v>
      </c>
      <c r="C5300" t="s">
        <v>63</v>
      </c>
      <c r="D5300" s="3">
        <v>43472.395089467595</v>
      </c>
      <c r="E5300" t="s">
        <v>117</v>
      </c>
      <c r="H5300" t="s">
        <v>33348</v>
      </c>
      <c r="J5300" t="s">
        <v>27712</v>
      </c>
      <c r="L5300" t="s">
        <v>5865</v>
      </c>
      <c r="M5300" t="s">
        <v>105</v>
      </c>
      <c r="N5300">
        <v>78642</v>
      </c>
      <c r="O5300" t="s">
        <v>70</v>
      </c>
      <c r="Q5300" t="s">
        <v>33349</v>
      </c>
      <c r="S5300" t="s">
        <v>72</v>
      </c>
      <c r="T5300" t="s">
        <v>1855</v>
      </c>
      <c r="U5300" t="s">
        <v>1856</v>
      </c>
      <c r="V5300" t="s">
        <v>863</v>
      </c>
      <c r="W5300" t="s">
        <v>105</v>
      </c>
      <c r="X5300" t="s">
        <v>1758</v>
      </c>
      <c r="Y5300" t="str">
        <f>"47-2061"</f>
        <v>47-2061</v>
      </c>
      <c r="Z5300" t="s">
        <v>326</v>
      </c>
      <c r="AA5300">
        <v>2361</v>
      </c>
      <c r="AB5300">
        <v>40</v>
      </c>
      <c r="AD5300" t="s">
        <v>79</v>
      </c>
      <c r="AE5300" t="s">
        <v>95</v>
      </c>
      <c r="AF5300">
        <v>40</v>
      </c>
      <c r="AG5300" s="4">
        <v>0.33333333333333331</v>
      </c>
      <c r="AH5300" s="4">
        <v>0.70833333333333337</v>
      </c>
      <c r="AI5300" s="5">
        <v>14.44</v>
      </c>
      <c r="AK5300">
        <v>21.66</v>
      </c>
      <c r="AL5300" t="s">
        <v>81</v>
      </c>
      <c r="AM5300" t="s">
        <v>82</v>
      </c>
      <c r="AO5300" t="s">
        <v>83</v>
      </c>
      <c r="AR5300" t="s">
        <v>82</v>
      </c>
      <c r="AT5300" t="s">
        <v>82</v>
      </c>
      <c r="AW5300" t="s">
        <v>82</v>
      </c>
      <c r="AY5300" t="s">
        <v>795</v>
      </c>
      <c r="AZ5300" t="s">
        <v>797</v>
      </c>
      <c r="BA5300" t="s">
        <v>105</v>
      </c>
      <c r="BB5300">
        <v>78228</v>
      </c>
      <c r="BC5300" t="s">
        <v>79</v>
      </c>
      <c r="BH5300" t="s">
        <v>33350</v>
      </c>
      <c r="BI5300" t="s">
        <v>33351</v>
      </c>
      <c r="BJ5300">
        <v>475053063</v>
      </c>
    </row>
    <row r="5301" spans="1:62" x14ac:dyDescent="0.25">
      <c r="A5301" t="s">
        <v>33391</v>
      </c>
      <c r="B5301" s="2">
        <v>43523</v>
      </c>
      <c r="C5301" t="s">
        <v>63</v>
      </c>
      <c r="D5301" s="3">
        <v>43472.423788692133</v>
      </c>
      <c r="E5301" t="s">
        <v>91</v>
      </c>
      <c r="H5301" t="s">
        <v>33392</v>
      </c>
      <c r="J5301" t="s">
        <v>33393</v>
      </c>
      <c r="L5301" t="s">
        <v>2726</v>
      </c>
      <c r="M5301" t="s">
        <v>1966</v>
      </c>
      <c r="N5301">
        <v>19807</v>
      </c>
      <c r="O5301" t="s">
        <v>70</v>
      </c>
      <c r="Q5301" t="s">
        <v>33394</v>
      </c>
      <c r="S5301" t="s">
        <v>72</v>
      </c>
      <c r="T5301" t="s">
        <v>4262</v>
      </c>
      <c r="U5301" t="s">
        <v>4263</v>
      </c>
      <c r="V5301" t="s">
        <v>1225</v>
      </c>
      <c r="W5301" t="s">
        <v>105</v>
      </c>
      <c r="X5301" t="s">
        <v>106</v>
      </c>
      <c r="Y5301" t="str">
        <f>"37-3011"</f>
        <v>37-3011</v>
      </c>
      <c r="Z5301" t="s">
        <v>94</v>
      </c>
      <c r="AA5301">
        <v>713910</v>
      </c>
      <c r="AB5301">
        <v>22</v>
      </c>
      <c r="AD5301" t="s">
        <v>79</v>
      </c>
      <c r="AE5301" t="s">
        <v>95</v>
      </c>
      <c r="AF5301">
        <v>40</v>
      </c>
      <c r="AG5301" s="4">
        <v>0.22916666666666666</v>
      </c>
      <c r="AH5301" s="4">
        <v>0.60416666666666663</v>
      </c>
      <c r="AI5301" s="5">
        <v>14.04</v>
      </c>
      <c r="AJ5301">
        <v>21.06</v>
      </c>
      <c r="AL5301" t="s">
        <v>81</v>
      </c>
      <c r="AM5301" t="s">
        <v>82</v>
      </c>
      <c r="AO5301" t="s">
        <v>83</v>
      </c>
      <c r="AR5301" t="s">
        <v>82</v>
      </c>
      <c r="AT5301" t="s">
        <v>82</v>
      </c>
      <c r="AW5301" t="s">
        <v>82</v>
      </c>
      <c r="AY5301" t="s">
        <v>2726</v>
      </c>
      <c r="AZ5301" t="s">
        <v>1969</v>
      </c>
      <c r="BA5301" t="s">
        <v>1966</v>
      </c>
      <c r="BB5301">
        <v>19807</v>
      </c>
      <c r="BC5301" t="s">
        <v>87</v>
      </c>
      <c r="BH5301" t="s">
        <v>33393</v>
      </c>
      <c r="BJ5301">
        <v>510054440</v>
      </c>
    </row>
    <row r="5302" spans="1:62" x14ac:dyDescent="0.25">
      <c r="A5302" t="s">
        <v>33409</v>
      </c>
      <c r="B5302" s="2">
        <v>43523</v>
      </c>
      <c r="C5302" t="s">
        <v>63</v>
      </c>
      <c r="D5302" s="3">
        <v>43472.455700509257</v>
      </c>
      <c r="E5302" t="s">
        <v>91</v>
      </c>
      <c r="H5302" t="s">
        <v>29299</v>
      </c>
      <c r="J5302" t="s">
        <v>29300</v>
      </c>
      <c r="L5302" t="s">
        <v>29301</v>
      </c>
      <c r="M5302" t="s">
        <v>147</v>
      </c>
      <c r="N5302">
        <v>18360</v>
      </c>
      <c r="O5302" t="s">
        <v>70</v>
      </c>
      <c r="Q5302" t="s">
        <v>29302</v>
      </c>
      <c r="R5302">
        <v>0</v>
      </c>
      <c r="S5302" t="s">
        <v>72</v>
      </c>
      <c r="T5302" t="s">
        <v>29303</v>
      </c>
      <c r="U5302" t="s">
        <v>29304</v>
      </c>
      <c r="V5302" t="s">
        <v>859</v>
      </c>
      <c r="W5302" t="s">
        <v>986</v>
      </c>
      <c r="X5302" t="s">
        <v>33410</v>
      </c>
      <c r="Y5302" t="str">
        <f>"39-9032"</f>
        <v>39-9032</v>
      </c>
      <c r="Z5302" t="s">
        <v>5419</v>
      </c>
      <c r="AA5302">
        <v>721214</v>
      </c>
      <c r="AB5302">
        <v>1</v>
      </c>
      <c r="AD5302" t="s">
        <v>79</v>
      </c>
      <c r="AE5302" t="s">
        <v>80</v>
      </c>
      <c r="AF5302">
        <v>40</v>
      </c>
      <c r="AG5302" s="4">
        <v>0.375</v>
      </c>
      <c r="AH5302" s="4">
        <v>0.70833333333333337</v>
      </c>
      <c r="AI5302" s="6">
        <v>2300</v>
      </c>
      <c r="AL5302" t="s">
        <v>81</v>
      </c>
      <c r="AM5302" t="s">
        <v>72</v>
      </c>
      <c r="AN5302">
        <v>110</v>
      </c>
      <c r="AO5302" t="s">
        <v>83</v>
      </c>
      <c r="AR5302" t="s">
        <v>82</v>
      </c>
      <c r="AT5302" t="s">
        <v>82</v>
      </c>
      <c r="AW5302" t="s">
        <v>72</v>
      </c>
      <c r="AX5302">
        <v>12</v>
      </c>
      <c r="AY5302" t="s">
        <v>29301</v>
      </c>
      <c r="AZ5302" t="s">
        <v>4357</v>
      </c>
      <c r="BA5302" t="s">
        <v>147</v>
      </c>
      <c r="BB5302">
        <v>18360</v>
      </c>
      <c r="BC5302" t="s">
        <v>87</v>
      </c>
      <c r="BH5302" t="s">
        <v>29300</v>
      </c>
      <c r="BJ5302">
        <v>453133041</v>
      </c>
    </row>
    <row r="5303" spans="1:62" x14ac:dyDescent="0.25">
      <c r="A5303" t="s">
        <v>33539</v>
      </c>
      <c r="B5303" s="2">
        <v>43523</v>
      </c>
      <c r="C5303" t="s">
        <v>63</v>
      </c>
      <c r="D5303" s="3">
        <v>43472.380314953705</v>
      </c>
      <c r="E5303" t="s">
        <v>64</v>
      </c>
      <c r="F5303" s="2">
        <v>43556</v>
      </c>
      <c r="G5303" s="2">
        <v>43809</v>
      </c>
      <c r="H5303" t="s">
        <v>7857</v>
      </c>
      <c r="J5303" t="s">
        <v>7858</v>
      </c>
      <c r="L5303" t="s">
        <v>7272</v>
      </c>
      <c r="M5303" t="s">
        <v>1246</v>
      </c>
      <c r="N5303">
        <v>63376</v>
      </c>
      <c r="O5303" t="s">
        <v>70</v>
      </c>
      <c r="Q5303" t="s">
        <v>7859</v>
      </c>
      <c r="S5303" t="s">
        <v>72</v>
      </c>
      <c r="T5303" t="s">
        <v>73</v>
      </c>
      <c r="U5303" t="s">
        <v>1167</v>
      </c>
      <c r="V5303" t="s">
        <v>75</v>
      </c>
      <c r="W5303" t="s">
        <v>76</v>
      </c>
      <c r="X5303" t="s">
        <v>4052</v>
      </c>
      <c r="Y5303" t="str">
        <f>"47-2051"</f>
        <v>47-2051</v>
      </c>
      <c r="Z5303" t="s">
        <v>1383</v>
      </c>
      <c r="AA5303">
        <v>238110</v>
      </c>
      <c r="AB5303">
        <v>6</v>
      </c>
      <c r="AC5303">
        <v>6</v>
      </c>
      <c r="AD5303" t="s">
        <v>79</v>
      </c>
      <c r="AE5303" t="s">
        <v>95</v>
      </c>
      <c r="AF5303">
        <v>40</v>
      </c>
      <c r="AG5303" s="4">
        <v>0.29166666666666669</v>
      </c>
      <c r="AH5303" s="4">
        <v>0.66666666666666663</v>
      </c>
      <c r="AI5303" s="5">
        <v>29.05</v>
      </c>
      <c r="AJ5303">
        <v>43.58</v>
      </c>
      <c r="AK5303">
        <v>43.58</v>
      </c>
      <c r="AL5303" t="s">
        <v>81</v>
      </c>
      <c r="AM5303" t="s">
        <v>82</v>
      </c>
      <c r="AO5303" t="s">
        <v>83</v>
      </c>
      <c r="AR5303" t="s">
        <v>82</v>
      </c>
      <c r="AT5303" t="s">
        <v>82</v>
      </c>
      <c r="AW5303" t="s">
        <v>72</v>
      </c>
      <c r="AX5303">
        <v>1</v>
      </c>
      <c r="AY5303" t="s">
        <v>7272</v>
      </c>
      <c r="AZ5303" t="s">
        <v>33540</v>
      </c>
      <c r="BA5303" t="s">
        <v>1246</v>
      </c>
      <c r="BB5303">
        <v>63376</v>
      </c>
      <c r="BC5303" t="s">
        <v>79</v>
      </c>
      <c r="BH5303" t="s">
        <v>7858</v>
      </c>
      <c r="BJ5303">
        <v>205440982</v>
      </c>
    </row>
    <row r="5304" spans="1:62" x14ac:dyDescent="0.25">
      <c r="A5304" t="s">
        <v>33553</v>
      </c>
      <c r="B5304" s="2">
        <v>43523</v>
      </c>
      <c r="C5304" t="s">
        <v>63</v>
      </c>
      <c r="D5304" s="3">
        <v>43472.386095023146</v>
      </c>
      <c r="E5304" t="s">
        <v>64</v>
      </c>
      <c r="F5304" s="2">
        <v>43556</v>
      </c>
      <c r="G5304" s="2">
        <v>43798</v>
      </c>
      <c r="H5304" t="s">
        <v>6813</v>
      </c>
      <c r="J5304" t="s">
        <v>6814</v>
      </c>
      <c r="L5304" t="s">
        <v>6815</v>
      </c>
      <c r="M5304" t="s">
        <v>105</v>
      </c>
      <c r="N5304">
        <v>77429</v>
      </c>
      <c r="O5304" t="s">
        <v>70</v>
      </c>
      <c r="Q5304" t="s">
        <v>6816</v>
      </c>
      <c r="S5304" t="s">
        <v>72</v>
      </c>
      <c r="T5304" t="s">
        <v>910</v>
      </c>
      <c r="U5304" t="s">
        <v>911</v>
      </c>
      <c r="V5304" t="s">
        <v>863</v>
      </c>
      <c r="W5304" t="s">
        <v>105</v>
      </c>
      <c r="X5304" t="s">
        <v>1758</v>
      </c>
      <c r="Y5304" t="str">
        <f>"37-3011"</f>
        <v>37-3011</v>
      </c>
      <c r="Z5304" t="s">
        <v>94</v>
      </c>
      <c r="AA5304">
        <v>561730</v>
      </c>
      <c r="AB5304">
        <v>12</v>
      </c>
      <c r="AC5304">
        <v>12</v>
      </c>
      <c r="AD5304" t="s">
        <v>79</v>
      </c>
      <c r="AE5304" t="s">
        <v>95</v>
      </c>
      <c r="AF5304">
        <v>40</v>
      </c>
      <c r="AG5304" s="4">
        <v>0.33333333333333331</v>
      </c>
      <c r="AH5304" s="4">
        <v>0.70833333333333337</v>
      </c>
      <c r="AI5304" s="5">
        <v>13.44</v>
      </c>
      <c r="AJ5304">
        <v>20.16</v>
      </c>
      <c r="AL5304" t="s">
        <v>81</v>
      </c>
      <c r="AM5304" t="s">
        <v>82</v>
      </c>
      <c r="AO5304" t="s">
        <v>83</v>
      </c>
      <c r="AR5304" t="s">
        <v>82</v>
      </c>
      <c r="AT5304" t="s">
        <v>82</v>
      </c>
      <c r="AW5304" t="s">
        <v>82</v>
      </c>
      <c r="AY5304" t="s">
        <v>6815</v>
      </c>
      <c r="AZ5304" t="s">
        <v>3292</v>
      </c>
      <c r="BA5304" t="s">
        <v>105</v>
      </c>
      <c r="BB5304">
        <v>77429</v>
      </c>
      <c r="BC5304" t="s">
        <v>79</v>
      </c>
      <c r="BH5304" t="s">
        <v>6817</v>
      </c>
      <c r="BJ5304">
        <v>760473147</v>
      </c>
    </row>
    <row r="5305" spans="1:62" x14ac:dyDescent="0.25">
      <c r="A5305" t="s">
        <v>33616</v>
      </c>
      <c r="B5305" s="2">
        <v>43523</v>
      </c>
      <c r="C5305" t="s">
        <v>63</v>
      </c>
      <c r="D5305" s="3">
        <v>43472.392539814813</v>
      </c>
      <c r="E5305" t="s">
        <v>117</v>
      </c>
      <c r="H5305" t="s">
        <v>33617</v>
      </c>
      <c r="J5305" t="s">
        <v>33618</v>
      </c>
      <c r="L5305" t="s">
        <v>1426</v>
      </c>
      <c r="M5305" t="s">
        <v>105</v>
      </c>
      <c r="N5305">
        <v>75034</v>
      </c>
      <c r="O5305" t="s">
        <v>70</v>
      </c>
      <c r="Q5305" t="s">
        <v>33619</v>
      </c>
      <c r="S5305" t="s">
        <v>72</v>
      </c>
      <c r="T5305" t="s">
        <v>1855</v>
      </c>
      <c r="U5305" t="s">
        <v>1856</v>
      </c>
      <c r="V5305" t="s">
        <v>863</v>
      </c>
      <c r="W5305" t="s">
        <v>105</v>
      </c>
      <c r="X5305" t="s">
        <v>1758</v>
      </c>
      <c r="Y5305" t="str">
        <f>"47-2061"</f>
        <v>47-2061</v>
      </c>
      <c r="Z5305" t="s">
        <v>326</v>
      </c>
      <c r="AA5305">
        <v>2361</v>
      </c>
      <c r="AB5305">
        <v>25</v>
      </c>
      <c r="AD5305" t="s">
        <v>79</v>
      </c>
      <c r="AE5305" t="s">
        <v>95</v>
      </c>
      <c r="AF5305">
        <v>40</v>
      </c>
      <c r="AG5305" s="4">
        <v>0.33333333333333331</v>
      </c>
      <c r="AH5305" s="4">
        <v>0.70833333333333337</v>
      </c>
      <c r="AI5305" s="5">
        <v>14.95</v>
      </c>
      <c r="AJ5305">
        <v>22.43</v>
      </c>
      <c r="AL5305" t="s">
        <v>81</v>
      </c>
      <c r="AM5305" t="s">
        <v>82</v>
      </c>
      <c r="AO5305" t="s">
        <v>83</v>
      </c>
      <c r="AR5305" t="s">
        <v>82</v>
      </c>
      <c r="AT5305" t="s">
        <v>82</v>
      </c>
      <c r="AW5305" t="s">
        <v>82</v>
      </c>
      <c r="AY5305" t="s">
        <v>1426</v>
      </c>
      <c r="AZ5305" t="s">
        <v>1594</v>
      </c>
      <c r="BA5305" t="s">
        <v>105</v>
      </c>
      <c r="BB5305">
        <v>75034</v>
      </c>
      <c r="BC5305" t="s">
        <v>79</v>
      </c>
      <c r="BH5305" t="s">
        <v>33620</v>
      </c>
      <c r="BJ5305">
        <v>752696709</v>
      </c>
    </row>
    <row r="5306" spans="1:62" x14ac:dyDescent="0.25">
      <c r="A5306" t="s">
        <v>33687</v>
      </c>
      <c r="B5306" s="2">
        <v>43523</v>
      </c>
      <c r="C5306" t="s">
        <v>63</v>
      </c>
      <c r="D5306" s="3">
        <v>43472.392792997685</v>
      </c>
      <c r="E5306" t="s">
        <v>64</v>
      </c>
      <c r="F5306" s="2">
        <v>43556</v>
      </c>
      <c r="G5306" s="2">
        <v>43814</v>
      </c>
      <c r="H5306" t="s">
        <v>33688</v>
      </c>
      <c r="J5306" t="s">
        <v>33689</v>
      </c>
      <c r="L5306" t="s">
        <v>33690</v>
      </c>
      <c r="M5306" t="s">
        <v>226</v>
      </c>
      <c r="N5306">
        <v>48064</v>
      </c>
      <c r="O5306" t="s">
        <v>70</v>
      </c>
      <c r="Q5306" t="s">
        <v>33691</v>
      </c>
      <c r="S5306" t="s">
        <v>72</v>
      </c>
      <c r="T5306" t="s">
        <v>4262</v>
      </c>
      <c r="U5306" t="s">
        <v>4263</v>
      </c>
      <c r="V5306" t="s">
        <v>1225</v>
      </c>
      <c r="W5306" t="s">
        <v>105</v>
      </c>
      <c r="X5306" t="s">
        <v>106</v>
      </c>
      <c r="Y5306" t="str">
        <f>"37-3011"</f>
        <v>37-3011</v>
      </c>
      <c r="Z5306" t="s">
        <v>94</v>
      </c>
      <c r="AA5306">
        <v>561730</v>
      </c>
      <c r="AB5306">
        <v>20</v>
      </c>
      <c r="AC5306">
        <v>20</v>
      </c>
      <c r="AD5306" t="s">
        <v>79</v>
      </c>
      <c r="AE5306" t="s">
        <v>80</v>
      </c>
      <c r="AF5306">
        <v>40</v>
      </c>
      <c r="AG5306" s="4">
        <v>0.3125</v>
      </c>
      <c r="AH5306" s="4">
        <v>0.6875</v>
      </c>
      <c r="AI5306" s="5">
        <v>13.72</v>
      </c>
      <c r="AJ5306">
        <v>20.58</v>
      </c>
      <c r="AL5306" t="s">
        <v>81</v>
      </c>
      <c r="AM5306" t="s">
        <v>82</v>
      </c>
      <c r="AO5306" t="s">
        <v>83</v>
      </c>
      <c r="AR5306" t="s">
        <v>82</v>
      </c>
      <c r="AT5306" t="s">
        <v>82</v>
      </c>
      <c r="AW5306" t="s">
        <v>82</v>
      </c>
      <c r="AY5306" t="s">
        <v>33690</v>
      </c>
      <c r="AZ5306" t="s">
        <v>17318</v>
      </c>
      <c r="BA5306" t="s">
        <v>226</v>
      </c>
      <c r="BB5306">
        <v>48064</v>
      </c>
      <c r="BC5306" t="s">
        <v>79</v>
      </c>
      <c r="BH5306" t="s">
        <v>33689</v>
      </c>
      <c r="BJ5306">
        <v>200504003</v>
      </c>
    </row>
    <row r="5307" spans="1:62" x14ac:dyDescent="0.25">
      <c r="A5307" t="s">
        <v>33941</v>
      </c>
      <c r="B5307" s="2">
        <v>43523</v>
      </c>
      <c r="C5307" t="s">
        <v>63</v>
      </c>
      <c r="D5307" s="3">
        <v>43472.390536805557</v>
      </c>
      <c r="E5307" t="s">
        <v>117</v>
      </c>
      <c r="H5307" t="s">
        <v>33942</v>
      </c>
      <c r="J5307" t="s">
        <v>33943</v>
      </c>
      <c r="K5307" t="s">
        <v>20270</v>
      </c>
      <c r="L5307" t="s">
        <v>6481</v>
      </c>
      <c r="M5307" t="s">
        <v>105</v>
      </c>
      <c r="N5307">
        <v>76022</v>
      </c>
      <c r="O5307" t="s">
        <v>70</v>
      </c>
      <c r="Q5307" t="s">
        <v>33944</v>
      </c>
      <c r="S5307" t="s">
        <v>72</v>
      </c>
      <c r="T5307" t="s">
        <v>1855</v>
      </c>
      <c r="U5307" t="s">
        <v>1856</v>
      </c>
      <c r="V5307" t="s">
        <v>863</v>
      </c>
      <c r="W5307" t="s">
        <v>105</v>
      </c>
      <c r="X5307" t="s">
        <v>1197</v>
      </c>
      <c r="Y5307" t="str">
        <f>"47-2061"</f>
        <v>47-2061</v>
      </c>
      <c r="Z5307" t="s">
        <v>326</v>
      </c>
      <c r="AA5307">
        <v>2373</v>
      </c>
      <c r="AB5307">
        <v>30</v>
      </c>
      <c r="AD5307" t="s">
        <v>79</v>
      </c>
      <c r="AE5307" t="s">
        <v>95</v>
      </c>
      <c r="AF5307">
        <v>40</v>
      </c>
      <c r="AG5307" s="4">
        <v>0.25</v>
      </c>
      <c r="AH5307" s="4">
        <v>0.625</v>
      </c>
      <c r="AI5307" s="5">
        <v>15.03</v>
      </c>
      <c r="AJ5307">
        <v>22.55</v>
      </c>
      <c r="AL5307" t="s">
        <v>81</v>
      </c>
      <c r="AM5307" t="s">
        <v>82</v>
      </c>
      <c r="AO5307" t="s">
        <v>83</v>
      </c>
      <c r="AR5307" t="s">
        <v>82</v>
      </c>
      <c r="AT5307" t="s">
        <v>82</v>
      </c>
      <c r="AW5307" t="s">
        <v>72</v>
      </c>
      <c r="AX5307">
        <v>7</v>
      </c>
      <c r="AY5307" t="s">
        <v>6481</v>
      </c>
      <c r="AZ5307" t="s">
        <v>33945</v>
      </c>
      <c r="BA5307" t="s">
        <v>105</v>
      </c>
      <c r="BB5307">
        <v>76022</v>
      </c>
      <c r="BC5307" t="s">
        <v>79</v>
      </c>
      <c r="BH5307" t="s">
        <v>33946</v>
      </c>
      <c r="BI5307" t="s">
        <v>20270</v>
      </c>
      <c r="BJ5307">
        <v>351878024</v>
      </c>
    </row>
    <row r="5308" spans="1:62" x14ac:dyDescent="0.25">
      <c r="A5308" t="s">
        <v>34186</v>
      </c>
      <c r="B5308" s="2">
        <v>43523</v>
      </c>
      <c r="C5308" t="s">
        <v>63</v>
      </c>
      <c r="D5308" s="3">
        <v>43472.387812210647</v>
      </c>
      <c r="E5308" t="s">
        <v>64</v>
      </c>
      <c r="F5308" s="2">
        <v>43556</v>
      </c>
      <c r="G5308" s="2">
        <v>43814</v>
      </c>
      <c r="H5308" t="s">
        <v>34187</v>
      </c>
      <c r="I5308" t="s">
        <v>34188</v>
      </c>
      <c r="J5308" t="s">
        <v>34189</v>
      </c>
      <c r="K5308" t="s">
        <v>34190</v>
      </c>
      <c r="L5308" t="s">
        <v>34191</v>
      </c>
      <c r="M5308" t="s">
        <v>207</v>
      </c>
      <c r="N5308">
        <v>2564</v>
      </c>
      <c r="O5308" t="s">
        <v>70</v>
      </c>
      <c r="Q5308" t="s">
        <v>34192</v>
      </c>
      <c r="S5308" t="s">
        <v>72</v>
      </c>
      <c r="T5308" t="s">
        <v>34193</v>
      </c>
      <c r="U5308" t="s">
        <v>34194</v>
      </c>
      <c r="V5308" t="s">
        <v>206</v>
      </c>
      <c r="W5308" t="s">
        <v>207</v>
      </c>
      <c r="X5308" t="s">
        <v>34195</v>
      </c>
      <c r="Y5308" t="str">
        <f>"53-7081"</f>
        <v>53-7081</v>
      </c>
      <c r="Z5308" t="s">
        <v>511</v>
      </c>
      <c r="AA5308">
        <v>5621</v>
      </c>
      <c r="AB5308">
        <v>10</v>
      </c>
      <c r="AC5308">
        <v>10</v>
      </c>
      <c r="AD5308" t="s">
        <v>79</v>
      </c>
      <c r="AE5308" t="s">
        <v>95</v>
      </c>
      <c r="AF5308">
        <v>40</v>
      </c>
      <c r="AG5308" s="4">
        <v>0.29166666666666669</v>
      </c>
      <c r="AH5308" s="4">
        <v>0.625</v>
      </c>
      <c r="AI5308" s="5">
        <v>20.84</v>
      </c>
      <c r="AJ5308">
        <v>0</v>
      </c>
      <c r="AK5308">
        <v>0</v>
      </c>
      <c r="AL5308" t="s">
        <v>81</v>
      </c>
      <c r="AM5308" t="s">
        <v>82</v>
      </c>
      <c r="AO5308" t="s">
        <v>83</v>
      </c>
      <c r="AP5308" t="s">
        <v>67</v>
      </c>
      <c r="AQ5308" t="s">
        <v>67</v>
      </c>
      <c r="AR5308" t="s">
        <v>82</v>
      </c>
      <c r="AT5308" t="s">
        <v>82</v>
      </c>
      <c r="AW5308" t="s">
        <v>82</v>
      </c>
      <c r="AY5308" t="s">
        <v>360</v>
      </c>
      <c r="AZ5308" t="s">
        <v>360</v>
      </c>
      <c r="BA5308" t="s">
        <v>207</v>
      </c>
      <c r="BB5308">
        <v>2554</v>
      </c>
      <c r="BC5308" t="s">
        <v>87</v>
      </c>
      <c r="BH5308" t="s">
        <v>34190</v>
      </c>
      <c r="BI5308" t="s">
        <v>67</v>
      </c>
      <c r="BJ5308">
        <v>42924522</v>
      </c>
    </row>
    <row r="5309" spans="1:62" x14ac:dyDescent="0.25">
      <c r="A5309" t="s">
        <v>34366</v>
      </c>
      <c r="B5309" s="2">
        <v>43523</v>
      </c>
      <c r="C5309" t="s">
        <v>63</v>
      </c>
      <c r="D5309" s="3">
        <v>43472.405133622684</v>
      </c>
      <c r="E5309" t="s">
        <v>91</v>
      </c>
      <c r="H5309" t="s">
        <v>11591</v>
      </c>
      <c r="J5309" t="s">
        <v>11592</v>
      </c>
      <c r="L5309" t="s">
        <v>7161</v>
      </c>
      <c r="M5309" t="s">
        <v>649</v>
      </c>
      <c r="N5309">
        <v>85206</v>
      </c>
      <c r="O5309" t="s">
        <v>70</v>
      </c>
      <c r="Q5309" t="s">
        <v>11593</v>
      </c>
      <c r="S5309" t="s">
        <v>82</v>
      </c>
      <c r="U5309" t="s">
        <v>92</v>
      </c>
      <c r="X5309" t="s">
        <v>11594</v>
      </c>
      <c r="Y5309" t="str">
        <f>"47-3015"</f>
        <v>47-3015</v>
      </c>
      <c r="Z5309" t="s">
        <v>3727</v>
      </c>
      <c r="AA5309">
        <v>238990</v>
      </c>
      <c r="AB5309">
        <v>5</v>
      </c>
      <c r="AD5309" t="s">
        <v>79</v>
      </c>
      <c r="AE5309" t="s">
        <v>95</v>
      </c>
      <c r="AF5309">
        <v>40</v>
      </c>
      <c r="AG5309" s="4">
        <v>0.29166666666666669</v>
      </c>
      <c r="AH5309" s="4">
        <v>0.625</v>
      </c>
      <c r="AI5309" s="5">
        <v>13.31</v>
      </c>
      <c r="AJ5309">
        <v>19.97</v>
      </c>
      <c r="AK5309">
        <v>19.97</v>
      </c>
      <c r="AL5309" t="s">
        <v>81</v>
      </c>
      <c r="AM5309" t="s">
        <v>82</v>
      </c>
      <c r="AO5309" t="s">
        <v>83</v>
      </c>
      <c r="AR5309" t="s">
        <v>82</v>
      </c>
      <c r="AT5309" t="s">
        <v>82</v>
      </c>
      <c r="AW5309" t="s">
        <v>72</v>
      </c>
      <c r="AX5309">
        <v>3</v>
      </c>
      <c r="AY5309" t="s">
        <v>10256</v>
      </c>
      <c r="AZ5309" t="s">
        <v>655</v>
      </c>
      <c r="BA5309" t="s">
        <v>649</v>
      </c>
      <c r="BB5309">
        <v>85741</v>
      </c>
      <c r="BC5309" t="s">
        <v>79</v>
      </c>
      <c r="BH5309" t="s">
        <v>13269</v>
      </c>
      <c r="BJ5309">
        <v>860974933</v>
      </c>
    </row>
    <row r="5310" spans="1:62" x14ac:dyDescent="0.25">
      <c r="A5310" t="s">
        <v>34374</v>
      </c>
      <c r="B5310" s="2">
        <v>43523</v>
      </c>
      <c r="C5310" t="s">
        <v>63</v>
      </c>
      <c r="D5310" s="3">
        <v>43472.400293425926</v>
      </c>
      <c r="E5310" t="s">
        <v>91</v>
      </c>
      <c r="H5310" t="s">
        <v>13192</v>
      </c>
      <c r="J5310" t="s">
        <v>11592</v>
      </c>
      <c r="L5310" t="s">
        <v>7161</v>
      </c>
      <c r="M5310" t="s">
        <v>649</v>
      </c>
      <c r="N5310">
        <v>85206</v>
      </c>
      <c r="O5310" t="s">
        <v>70</v>
      </c>
      <c r="Q5310" t="s">
        <v>11593</v>
      </c>
      <c r="R5310">
        <v>5599</v>
      </c>
      <c r="S5310" t="s">
        <v>82</v>
      </c>
      <c r="U5310" t="s">
        <v>92</v>
      </c>
      <c r="X5310" t="s">
        <v>13193</v>
      </c>
      <c r="Y5310" t="str">
        <f>"47-3015"</f>
        <v>47-3015</v>
      </c>
      <c r="Z5310" t="s">
        <v>3727</v>
      </c>
      <c r="AA5310">
        <v>238990</v>
      </c>
      <c r="AB5310">
        <v>5</v>
      </c>
      <c r="AD5310" t="s">
        <v>79</v>
      </c>
      <c r="AE5310" t="s">
        <v>95</v>
      </c>
      <c r="AF5310">
        <v>40</v>
      </c>
      <c r="AG5310" s="4">
        <v>0.29166666666666669</v>
      </c>
      <c r="AH5310" s="4">
        <v>0.625</v>
      </c>
      <c r="AI5310" s="5">
        <v>13.78</v>
      </c>
      <c r="AJ5310">
        <v>20.67</v>
      </c>
      <c r="AK5310">
        <v>20.67</v>
      </c>
      <c r="AL5310" t="s">
        <v>81</v>
      </c>
      <c r="AM5310" t="s">
        <v>82</v>
      </c>
      <c r="AO5310" t="s">
        <v>83</v>
      </c>
      <c r="AR5310" t="s">
        <v>82</v>
      </c>
      <c r="AT5310" t="s">
        <v>82</v>
      </c>
      <c r="AW5310" t="s">
        <v>72</v>
      </c>
      <c r="AX5310">
        <v>3</v>
      </c>
      <c r="AY5310" t="s">
        <v>7560</v>
      </c>
      <c r="AZ5310" t="s">
        <v>2422</v>
      </c>
      <c r="BA5310" t="s">
        <v>105</v>
      </c>
      <c r="BB5310">
        <v>78660</v>
      </c>
      <c r="BC5310" t="s">
        <v>79</v>
      </c>
      <c r="BH5310" t="s">
        <v>13194</v>
      </c>
      <c r="BJ5310">
        <v>463958875</v>
      </c>
    </row>
    <row r="5311" spans="1:62" x14ac:dyDescent="0.25">
      <c r="A5311" t="s">
        <v>34405</v>
      </c>
      <c r="B5311" s="2">
        <v>43523</v>
      </c>
      <c r="C5311" t="s">
        <v>63</v>
      </c>
      <c r="D5311" s="3">
        <v>43472.392001342596</v>
      </c>
      <c r="E5311" t="s">
        <v>117</v>
      </c>
      <c r="H5311" t="s">
        <v>34406</v>
      </c>
      <c r="I5311" t="s">
        <v>34406</v>
      </c>
      <c r="J5311" t="s">
        <v>34407</v>
      </c>
      <c r="L5311" t="s">
        <v>11875</v>
      </c>
      <c r="M5311" t="s">
        <v>100</v>
      </c>
      <c r="N5311">
        <v>28027</v>
      </c>
      <c r="O5311" t="s">
        <v>70</v>
      </c>
      <c r="Q5311" t="s">
        <v>34408</v>
      </c>
      <c r="S5311" t="s">
        <v>72</v>
      </c>
      <c r="T5311" t="s">
        <v>34259</v>
      </c>
      <c r="U5311" t="s">
        <v>34260</v>
      </c>
      <c r="V5311" t="s">
        <v>2515</v>
      </c>
      <c r="W5311" t="s">
        <v>100</v>
      </c>
      <c r="X5311" t="s">
        <v>34409</v>
      </c>
      <c r="Y5311" t="str">
        <f>"47-2042"</f>
        <v>47-2042</v>
      </c>
      <c r="Z5311" t="s">
        <v>34410</v>
      </c>
      <c r="AA5311">
        <v>238330</v>
      </c>
      <c r="AB5311">
        <v>10</v>
      </c>
      <c r="AD5311" t="s">
        <v>79</v>
      </c>
      <c r="AE5311" t="s">
        <v>95</v>
      </c>
      <c r="AF5311">
        <v>40</v>
      </c>
      <c r="AG5311" s="4">
        <v>0.33333333333333331</v>
      </c>
      <c r="AH5311" s="4">
        <v>0.70833333333333337</v>
      </c>
      <c r="AI5311" s="5">
        <v>18.03</v>
      </c>
      <c r="AJ5311">
        <v>27.05</v>
      </c>
      <c r="AL5311" t="s">
        <v>81</v>
      </c>
      <c r="AM5311" t="s">
        <v>82</v>
      </c>
      <c r="AO5311" t="s">
        <v>83</v>
      </c>
      <c r="AR5311" t="s">
        <v>82</v>
      </c>
      <c r="AT5311" t="s">
        <v>82</v>
      </c>
      <c r="AW5311" t="s">
        <v>72</v>
      </c>
      <c r="AX5311">
        <v>6</v>
      </c>
      <c r="AY5311" t="s">
        <v>11875</v>
      </c>
      <c r="AZ5311" t="s">
        <v>19216</v>
      </c>
      <c r="BA5311" t="s">
        <v>100</v>
      </c>
      <c r="BB5311">
        <v>28027</v>
      </c>
      <c r="BC5311" t="s">
        <v>87</v>
      </c>
      <c r="BH5311" t="s">
        <v>34407</v>
      </c>
      <c r="BJ5311">
        <v>50571927</v>
      </c>
    </row>
    <row r="5312" spans="1:62" x14ac:dyDescent="0.25">
      <c r="A5312" t="s">
        <v>34457</v>
      </c>
      <c r="B5312" s="2">
        <v>43523</v>
      </c>
      <c r="C5312" t="s">
        <v>63</v>
      </c>
      <c r="D5312" s="3">
        <v>43472.388792592596</v>
      </c>
      <c r="E5312" t="s">
        <v>64</v>
      </c>
      <c r="F5312" s="2">
        <v>43556</v>
      </c>
      <c r="G5312" s="2">
        <v>43808</v>
      </c>
      <c r="H5312" t="s">
        <v>34458</v>
      </c>
      <c r="J5312" t="s">
        <v>34459</v>
      </c>
      <c r="L5312" t="s">
        <v>16488</v>
      </c>
      <c r="M5312" t="s">
        <v>783</v>
      </c>
      <c r="N5312">
        <v>44028</v>
      </c>
      <c r="O5312" t="s">
        <v>70</v>
      </c>
      <c r="Q5312" t="s">
        <v>34460</v>
      </c>
      <c r="S5312" t="s">
        <v>72</v>
      </c>
      <c r="T5312" t="s">
        <v>1855</v>
      </c>
      <c r="U5312" t="s">
        <v>1856</v>
      </c>
      <c r="V5312" t="s">
        <v>863</v>
      </c>
      <c r="W5312" t="s">
        <v>105</v>
      </c>
      <c r="X5312" t="s">
        <v>106</v>
      </c>
      <c r="Y5312" t="str">
        <f>"37-3011"</f>
        <v>37-3011</v>
      </c>
      <c r="Z5312" t="s">
        <v>94</v>
      </c>
      <c r="AA5312">
        <v>56173</v>
      </c>
      <c r="AB5312">
        <v>29</v>
      </c>
      <c r="AC5312">
        <v>29</v>
      </c>
      <c r="AD5312" t="s">
        <v>79</v>
      </c>
      <c r="AE5312" t="s">
        <v>80</v>
      </c>
      <c r="AF5312">
        <v>40</v>
      </c>
      <c r="AG5312" s="4">
        <v>0.3125</v>
      </c>
      <c r="AH5312" s="4">
        <v>0.75</v>
      </c>
      <c r="AI5312" s="5">
        <v>13.7</v>
      </c>
      <c r="AJ5312">
        <v>20.55</v>
      </c>
      <c r="AL5312" t="s">
        <v>81</v>
      </c>
      <c r="AM5312" t="s">
        <v>82</v>
      </c>
      <c r="AO5312" t="s">
        <v>83</v>
      </c>
      <c r="AR5312" t="s">
        <v>82</v>
      </c>
      <c r="AT5312" t="s">
        <v>82</v>
      </c>
      <c r="AW5312" t="s">
        <v>82</v>
      </c>
      <c r="AY5312" t="s">
        <v>16488</v>
      </c>
      <c r="AZ5312" t="s">
        <v>8589</v>
      </c>
      <c r="BA5312" t="s">
        <v>783</v>
      </c>
      <c r="BB5312">
        <v>44028</v>
      </c>
      <c r="BC5312" t="s">
        <v>79</v>
      </c>
      <c r="BH5312" t="s">
        <v>34459</v>
      </c>
      <c r="BJ5312">
        <v>200732076</v>
      </c>
    </row>
    <row r="5313" spans="1:62" x14ac:dyDescent="0.25">
      <c r="A5313" t="s">
        <v>34571</v>
      </c>
      <c r="B5313" s="2">
        <v>43523</v>
      </c>
      <c r="C5313" t="s">
        <v>63</v>
      </c>
      <c r="D5313" s="3">
        <v>43472.42486097222</v>
      </c>
      <c r="E5313" t="s">
        <v>91</v>
      </c>
      <c r="H5313" t="s">
        <v>34572</v>
      </c>
      <c r="J5313" t="s">
        <v>34573</v>
      </c>
      <c r="L5313" t="s">
        <v>25426</v>
      </c>
      <c r="M5313" t="s">
        <v>76</v>
      </c>
      <c r="N5313">
        <v>74012</v>
      </c>
      <c r="O5313" t="s">
        <v>70</v>
      </c>
      <c r="Q5313" t="s">
        <v>34574</v>
      </c>
      <c r="S5313" t="s">
        <v>72</v>
      </c>
      <c r="T5313" t="s">
        <v>4262</v>
      </c>
      <c r="U5313" t="s">
        <v>4263</v>
      </c>
      <c r="V5313" t="s">
        <v>1225</v>
      </c>
      <c r="W5313" t="s">
        <v>105</v>
      </c>
      <c r="X5313" t="s">
        <v>106</v>
      </c>
      <c r="Y5313" t="str">
        <f>"37-3011"</f>
        <v>37-3011</v>
      </c>
      <c r="Z5313" t="s">
        <v>94</v>
      </c>
      <c r="AA5313">
        <v>561730</v>
      </c>
      <c r="AB5313">
        <v>8</v>
      </c>
      <c r="AD5313" t="s">
        <v>79</v>
      </c>
      <c r="AE5313" t="s">
        <v>95</v>
      </c>
      <c r="AF5313">
        <v>40</v>
      </c>
      <c r="AG5313" s="4">
        <v>0.25</v>
      </c>
      <c r="AH5313" s="4">
        <v>0.625</v>
      </c>
      <c r="AI5313" s="5">
        <v>12.96</v>
      </c>
      <c r="AJ5313">
        <v>19.440000000000001</v>
      </c>
      <c r="AL5313" t="s">
        <v>81</v>
      </c>
      <c r="AM5313" t="s">
        <v>82</v>
      </c>
      <c r="AO5313" t="s">
        <v>83</v>
      </c>
      <c r="AR5313" t="s">
        <v>82</v>
      </c>
      <c r="AT5313" t="s">
        <v>82</v>
      </c>
      <c r="AW5313" t="s">
        <v>82</v>
      </c>
      <c r="AY5313" t="s">
        <v>25426</v>
      </c>
      <c r="AZ5313" t="s">
        <v>1703</v>
      </c>
      <c r="BA5313" t="s">
        <v>76</v>
      </c>
      <c r="BB5313">
        <v>74012</v>
      </c>
      <c r="BC5313" t="s">
        <v>79</v>
      </c>
      <c r="BH5313" t="s">
        <v>34573</v>
      </c>
      <c r="BJ5313">
        <v>223936231</v>
      </c>
    </row>
    <row r="5314" spans="1:62" x14ac:dyDescent="0.25">
      <c r="A5314" t="s">
        <v>34584</v>
      </c>
      <c r="B5314" s="2">
        <v>43523</v>
      </c>
      <c r="C5314" t="s">
        <v>63</v>
      </c>
      <c r="D5314" s="3">
        <v>43472.387480879632</v>
      </c>
      <c r="E5314" t="s">
        <v>64</v>
      </c>
      <c r="F5314" s="2">
        <v>43556</v>
      </c>
      <c r="G5314" s="2">
        <v>43830</v>
      </c>
      <c r="H5314" t="s">
        <v>34585</v>
      </c>
      <c r="I5314" t="s">
        <v>34586</v>
      </c>
      <c r="J5314" t="s">
        <v>34587</v>
      </c>
      <c r="L5314" t="s">
        <v>34230</v>
      </c>
      <c r="M5314" t="s">
        <v>5997</v>
      </c>
      <c r="N5314">
        <v>58645</v>
      </c>
      <c r="O5314" t="s">
        <v>70</v>
      </c>
      <c r="Q5314" t="s">
        <v>34588</v>
      </c>
      <c r="S5314" t="s">
        <v>72</v>
      </c>
      <c r="T5314" t="s">
        <v>32070</v>
      </c>
      <c r="U5314" t="s">
        <v>5359</v>
      </c>
      <c r="V5314" t="s">
        <v>5251</v>
      </c>
      <c r="W5314" t="s">
        <v>3857</v>
      </c>
      <c r="X5314" t="s">
        <v>34589</v>
      </c>
      <c r="Y5314" t="str">
        <f>"35-3021"</f>
        <v>35-3021</v>
      </c>
      <c r="Z5314" t="s">
        <v>354</v>
      </c>
      <c r="AA5314">
        <v>721110</v>
      </c>
      <c r="AB5314">
        <v>3</v>
      </c>
      <c r="AC5314">
        <v>3</v>
      </c>
      <c r="AD5314" t="s">
        <v>79</v>
      </c>
      <c r="AE5314" t="s">
        <v>95</v>
      </c>
      <c r="AF5314">
        <v>36</v>
      </c>
      <c r="AG5314" s="4">
        <v>0.41666666666666669</v>
      </c>
      <c r="AH5314" s="4">
        <v>0.875</v>
      </c>
      <c r="AI5314" s="5">
        <v>12.95</v>
      </c>
      <c r="AJ5314">
        <v>19.43</v>
      </c>
      <c r="AL5314" t="s">
        <v>81</v>
      </c>
      <c r="AM5314" t="s">
        <v>82</v>
      </c>
      <c r="AO5314" t="s">
        <v>83</v>
      </c>
      <c r="AR5314" t="s">
        <v>82</v>
      </c>
      <c r="AT5314" t="s">
        <v>82</v>
      </c>
      <c r="AW5314" t="s">
        <v>72</v>
      </c>
      <c r="AX5314">
        <v>3</v>
      </c>
      <c r="AY5314" t="s">
        <v>34230</v>
      </c>
      <c r="AZ5314" t="s">
        <v>5251</v>
      </c>
      <c r="BA5314" t="s">
        <v>5997</v>
      </c>
      <c r="BB5314">
        <v>58645</v>
      </c>
      <c r="BC5314" t="s">
        <v>87</v>
      </c>
      <c r="BH5314" t="s">
        <v>34587</v>
      </c>
      <c r="BJ5314">
        <v>450307742</v>
      </c>
    </row>
    <row r="5315" spans="1:62" x14ac:dyDescent="0.25">
      <c r="A5315" t="s">
        <v>34623</v>
      </c>
      <c r="B5315" s="2">
        <v>43523</v>
      </c>
      <c r="C5315" t="s">
        <v>63</v>
      </c>
      <c r="D5315" s="3">
        <v>43472.391590671294</v>
      </c>
      <c r="E5315" t="s">
        <v>117</v>
      </c>
      <c r="H5315" t="s">
        <v>34624</v>
      </c>
      <c r="J5315" t="s">
        <v>34625</v>
      </c>
      <c r="L5315" t="s">
        <v>7808</v>
      </c>
      <c r="M5315" t="s">
        <v>774</v>
      </c>
      <c r="N5315">
        <v>81637</v>
      </c>
      <c r="O5315" t="s">
        <v>70</v>
      </c>
      <c r="Q5315" t="s">
        <v>34626</v>
      </c>
      <c r="S5315" t="s">
        <v>72</v>
      </c>
      <c r="T5315" t="s">
        <v>7810</v>
      </c>
      <c r="U5315" t="s">
        <v>7811</v>
      </c>
      <c r="V5315" t="s">
        <v>2867</v>
      </c>
      <c r="W5315" t="s">
        <v>774</v>
      </c>
      <c r="X5315" t="s">
        <v>3994</v>
      </c>
      <c r="Y5315" t="str">
        <f>"47-3016"</f>
        <v>47-3016</v>
      </c>
      <c r="Z5315" t="s">
        <v>3995</v>
      </c>
      <c r="AA5315">
        <v>23816</v>
      </c>
      <c r="AB5315">
        <v>10</v>
      </c>
      <c r="AD5315" t="s">
        <v>79</v>
      </c>
      <c r="AE5315" t="s">
        <v>95</v>
      </c>
      <c r="AF5315">
        <v>35</v>
      </c>
      <c r="AG5315" s="4">
        <v>0.33333333333333331</v>
      </c>
      <c r="AH5315" s="4">
        <v>0.70833333333333337</v>
      </c>
      <c r="AI5315" s="6">
        <v>15</v>
      </c>
      <c r="AJ5315">
        <v>22.5</v>
      </c>
      <c r="AL5315" t="s">
        <v>81</v>
      </c>
      <c r="AM5315" t="s">
        <v>82</v>
      </c>
      <c r="AO5315" t="s">
        <v>83</v>
      </c>
      <c r="AR5315" t="s">
        <v>82</v>
      </c>
      <c r="AT5315" t="s">
        <v>82</v>
      </c>
      <c r="AW5315" t="s">
        <v>82</v>
      </c>
      <c r="AY5315" t="s">
        <v>7808</v>
      </c>
      <c r="AZ5315" t="s">
        <v>941</v>
      </c>
      <c r="BA5315" t="s">
        <v>774</v>
      </c>
      <c r="BB5315">
        <v>81637</v>
      </c>
      <c r="BC5315" t="s">
        <v>79</v>
      </c>
      <c r="BH5315" t="s">
        <v>34625</v>
      </c>
      <c r="BJ5315">
        <v>812438148</v>
      </c>
    </row>
    <row r="5316" spans="1:62" x14ac:dyDescent="0.25">
      <c r="A5316" t="s">
        <v>34919</v>
      </c>
      <c r="B5316" s="2">
        <v>43523</v>
      </c>
      <c r="C5316" t="s">
        <v>63</v>
      </c>
      <c r="D5316" s="3">
        <v>43469.53117652778</v>
      </c>
      <c r="E5316" t="s">
        <v>64</v>
      </c>
      <c r="F5316" s="2">
        <v>43556</v>
      </c>
      <c r="G5316" s="2">
        <v>43814</v>
      </c>
      <c r="H5316" t="s">
        <v>20702</v>
      </c>
      <c r="I5316" t="s">
        <v>67</v>
      </c>
      <c r="J5316" t="s">
        <v>20703</v>
      </c>
      <c r="K5316" t="s">
        <v>67</v>
      </c>
      <c r="L5316" t="s">
        <v>2355</v>
      </c>
      <c r="M5316" t="s">
        <v>1165</v>
      </c>
      <c r="N5316">
        <v>57212</v>
      </c>
      <c r="O5316" t="s">
        <v>70</v>
      </c>
      <c r="P5316" t="s">
        <v>67</v>
      </c>
      <c r="Q5316" t="s">
        <v>20704</v>
      </c>
      <c r="S5316" t="s">
        <v>72</v>
      </c>
      <c r="T5316" t="s">
        <v>194</v>
      </c>
      <c r="U5316" t="s">
        <v>12045</v>
      </c>
      <c r="V5316" t="s">
        <v>12046</v>
      </c>
      <c r="W5316" t="s">
        <v>197</v>
      </c>
      <c r="X5316" t="s">
        <v>326</v>
      </c>
      <c r="Y5316" t="str">
        <f>"47-2061"</f>
        <v>47-2061</v>
      </c>
      <c r="Z5316" t="s">
        <v>326</v>
      </c>
      <c r="AA5316">
        <v>238110</v>
      </c>
      <c r="AB5316">
        <v>20</v>
      </c>
      <c r="AC5316">
        <v>20</v>
      </c>
      <c r="AD5316" t="s">
        <v>79</v>
      </c>
      <c r="AE5316" t="s">
        <v>80</v>
      </c>
      <c r="AF5316">
        <v>40</v>
      </c>
      <c r="AG5316" s="4">
        <v>0.29166666666666669</v>
      </c>
      <c r="AH5316" s="4">
        <v>0.75</v>
      </c>
      <c r="AI5316" s="5">
        <v>15.86</v>
      </c>
      <c r="AJ5316">
        <v>23.79</v>
      </c>
      <c r="AM5316" t="s">
        <v>82</v>
      </c>
      <c r="AO5316" t="s">
        <v>83</v>
      </c>
      <c r="AP5316" t="s">
        <v>67</v>
      </c>
      <c r="AQ5316" t="s">
        <v>67</v>
      </c>
      <c r="AR5316" t="s">
        <v>82</v>
      </c>
      <c r="AT5316" t="s">
        <v>82</v>
      </c>
      <c r="AW5316" t="s">
        <v>72</v>
      </c>
      <c r="AX5316">
        <v>3</v>
      </c>
      <c r="AY5316" t="s">
        <v>20961</v>
      </c>
      <c r="AZ5316" t="s">
        <v>20962</v>
      </c>
      <c r="BA5316" t="s">
        <v>1165</v>
      </c>
      <c r="BB5316">
        <v>57071</v>
      </c>
      <c r="BC5316" t="s">
        <v>87</v>
      </c>
      <c r="BD5316" t="s">
        <v>67</v>
      </c>
      <c r="BE5316" t="s">
        <v>67</v>
      </c>
      <c r="BH5316" t="s">
        <v>20963</v>
      </c>
      <c r="BI5316" t="s">
        <v>67</v>
      </c>
      <c r="BJ5316">
        <v>200318395</v>
      </c>
    </row>
    <row r="5317" spans="1:62" x14ac:dyDescent="0.25">
      <c r="A5317" t="s">
        <v>5942</v>
      </c>
      <c r="B5317" s="2">
        <v>43524</v>
      </c>
      <c r="C5317" t="s">
        <v>63</v>
      </c>
      <c r="D5317" s="3">
        <v>43472.399714594911</v>
      </c>
      <c r="E5317" t="s">
        <v>64</v>
      </c>
      <c r="F5317" s="2">
        <v>43556</v>
      </c>
      <c r="G5317" s="2">
        <v>43769</v>
      </c>
      <c r="H5317" t="s">
        <v>5895</v>
      </c>
      <c r="I5317" t="s">
        <v>5896</v>
      </c>
      <c r="J5317" t="s">
        <v>5897</v>
      </c>
      <c r="L5317" t="s">
        <v>273</v>
      </c>
      <c r="M5317" t="s">
        <v>207</v>
      </c>
      <c r="N5317">
        <v>2657</v>
      </c>
      <c r="O5317" t="s">
        <v>70</v>
      </c>
      <c r="Q5317" t="s">
        <v>5898</v>
      </c>
      <c r="S5317" t="s">
        <v>72</v>
      </c>
      <c r="T5317" t="s">
        <v>5899</v>
      </c>
      <c r="U5317" t="s">
        <v>5900</v>
      </c>
      <c r="V5317" t="s">
        <v>5901</v>
      </c>
      <c r="W5317" t="s">
        <v>86</v>
      </c>
      <c r="X5317" t="s">
        <v>300</v>
      </c>
      <c r="Y5317" t="str">
        <f>"35-2014"</f>
        <v>35-2014</v>
      </c>
      <c r="Z5317" t="s">
        <v>301</v>
      </c>
      <c r="AA5317">
        <v>7221</v>
      </c>
      <c r="AB5317">
        <v>3</v>
      </c>
      <c r="AC5317">
        <v>3</v>
      </c>
      <c r="AD5317" t="s">
        <v>79</v>
      </c>
      <c r="AE5317" t="s">
        <v>80</v>
      </c>
      <c r="AF5317">
        <v>35</v>
      </c>
      <c r="AG5317" s="4">
        <v>0.625</v>
      </c>
      <c r="AH5317" s="4">
        <v>0.95833333333333337</v>
      </c>
      <c r="AI5317" s="5">
        <v>14.49</v>
      </c>
      <c r="AJ5317">
        <v>21.74</v>
      </c>
      <c r="AK5317">
        <v>26.25</v>
      </c>
      <c r="AL5317" t="s">
        <v>81</v>
      </c>
      <c r="AM5317" t="s">
        <v>82</v>
      </c>
      <c r="AO5317" t="s">
        <v>83</v>
      </c>
      <c r="AR5317" t="s">
        <v>82</v>
      </c>
      <c r="AT5317" t="s">
        <v>82</v>
      </c>
      <c r="AW5317" t="s">
        <v>82</v>
      </c>
      <c r="AY5317" t="s">
        <v>273</v>
      </c>
      <c r="AZ5317" t="s">
        <v>4065</v>
      </c>
      <c r="BA5317" t="s">
        <v>207</v>
      </c>
      <c r="BB5317">
        <v>2657</v>
      </c>
      <c r="BC5317" t="s">
        <v>87</v>
      </c>
      <c r="BH5317" t="s">
        <v>5897</v>
      </c>
      <c r="BJ5317">
        <v>261514569</v>
      </c>
    </row>
    <row r="5318" spans="1:62" x14ac:dyDescent="0.25">
      <c r="A5318" t="s">
        <v>8279</v>
      </c>
      <c r="B5318" s="2">
        <v>43524</v>
      </c>
      <c r="C5318" t="s">
        <v>63</v>
      </c>
      <c r="D5318" s="3">
        <v>43472.386544918983</v>
      </c>
      <c r="E5318" t="s">
        <v>64</v>
      </c>
      <c r="F5318" s="2">
        <v>43556</v>
      </c>
      <c r="G5318" s="2">
        <v>43738</v>
      </c>
      <c r="H5318" t="s">
        <v>8280</v>
      </c>
      <c r="I5318" t="s">
        <v>67</v>
      </c>
      <c r="J5318" t="s">
        <v>8281</v>
      </c>
      <c r="K5318" t="s">
        <v>8282</v>
      </c>
      <c r="L5318" t="s">
        <v>4328</v>
      </c>
      <c r="M5318" t="s">
        <v>774</v>
      </c>
      <c r="N5318">
        <v>80120</v>
      </c>
      <c r="O5318" t="s">
        <v>70</v>
      </c>
      <c r="P5318" t="s">
        <v>67</v>
      </c>
      <c r="Q5318" t="s">
        <v>8283</v>
      </c>
      <c r="S5318" t="s">
        <v>72</v>
      </c>
      <c r="T5318" t="s">
        <v>6178</v>
      </c>
      <c r="U5318" t="s">
        <v>6179</v>
      </c>
      <c r="V5318" t="s">
        <v>6180</v>
      </c>
      <c r="W5318" t="s">
        <v>774</v>
      </c>
      <c r="X5318" t="s">
        <v>8284</v>
      </c>
      <c r="Y5318" t="str">
        <f>"37-3011"</f>
        <v>37-3011</v>
      </c>
      <c r="Z5318" t="s">
        <v>94</v>
      </c>
      <c r="AA5318">
        <v>561730</v>
      </c>
      <c r="AB5318">
        <v>51</v>
      </c>
      <c r="AC5318">
        <v>51</v>
      </c>
      <c r="AD5318" t="s">
        <v>79</v>
      </c>
      <c r="AE5318" t="s">
        <v>95</v>
      </c>
      <c r="AF5318">
        <v>40</v>
      </c>
      <c r="AG5318" s="4">
        <v>0.27083333333333331</v>
      </c>
      <c r="AH5318" s="4">
        <v>0.625</v>
      </c>
      <c r="AI5318" s="5">
        <v>15.17</v>
      </c>
      <c r="AJ5318">
        <v>22.76</v>
      </c>
      <c r="AL5318" t="s">
        <v>81</v>
      </c>
      <c r="AM5318" t="s">
        <v>82</v>
      </c>
      <c r="AO5318" t="s">
        <v>83</v>
      </c>
      <c r="AP5318" t="s">
        <v>67</v>
      </c>
      <c r="AQ5318" t="s">
        <v>67</v>
      </c>
      <c r="AR5318" t="s">
        <v>82</v>
      </c>
      <c r="AT5318" t="s">
        <v>82</v>
      </c>
      <c r="AW5318" t="s">
        <v>82</v>
      </c>
      <c r="AY5318" t="s">
        <v>8285</v>
      </c>
      <c r="AZ5318" t="s">
        <v>4331</v>
      </c>
      <c r="BA5318" t="s">
        <v>774</v>
      </c>
      <c r="BB5318">
        <v>80112</v>
      </c>
      <c r="BC5318" t="s">
        <v>79</v>
      </c>
      <c r="BH5318" t="s">
        <v>8286</v>
      </c>
      <c r="BJ5318">
        <v>264506454</v>
      </c>
    </row>
    <row r="5319" spans="1:62" x14ac:dyDescent="0.25">
      <c r="A5319" t="s">
        <v>9539</v>
      </c>
      <c r="B5319" s="2">
        <v>43524</v>
      </c>
      <c r="C5319" t="s">
        <v>63</v>
      </c>
      <c r="D5319" s="3">
        <v>43472.389008206017</v>
      </c>
      <c r="E5319" t="s">
        <v>64</v>
      </c>
      <c r="F5319" s="2">
        <v>43556</v>
      </c>
      <c r="G5319" s="2">
        <v>43770</v>
      </c>
      <c r="H5319" t="s">
        <v>9540</v>
      </c>
      <c r="J5319" t="s">
        <v>9541</v>
      </c>
      <c r="L5319" t="s">
        <v>2809</v>
      </c>
      <c r="M5319" t="s">
        <v>166</v>
      </c>
      <c r="N5319">
        <v>84028</v>
      </c>
      <c r="O5319" t="s">
        <v>70</v>
      </c>
      <c r="Q5319" t="s">
        <v>9542</v>
      </c>
      <c r="S5319" t="s">
        <v>72</v>
      </c>
      <c r="T5319" t="s">
        <v>878</v>
      </c>
      <c r="U5319" t="s">
        <v>2878</v>
      </c>
      <c r="V5319" t="s">
        <v>2620</v>
      </c>
      <c r="W5319" t="s">
        <v>881</v>
      </c>
      <c r="X5319" t="s">
        <v>7322</v>
      </c>
      <c r="Y5319" t="str">
        <f>"37-3011"</f>
        <v>37-3011</v>
      </c>
      <c r="Z5319" t="s">
        <v>94</v>
      </c>
      <c r="AA5319">
        <v>561730</v>
      </c>
      <c r="AB5319">
        <v>15</v>
      </c>
      <c r="AC5319">
        <v>15</v>
      </c>
      <c r="AD5319" t="s">
        <v>79</v>
      </c>
      <c r="AE5319" t="s">
        <v>80</v>
      </c>
      <c r="AF5319">
        <v>40</v>
      </c>
      <c r="AG5319" s="4">
        <v>0.33333333333333331</v>
      </c>
      <c r="AH5319" s="4">
        <v>0.75</v>
      </c>
      <c r="AI5319" s="5">
        <v>14.07</v>
      </c>
      <c r="AJ5319">
        <v>21.11</v>
      </c>
      <c r="AK5319">
        <v>22.5</v>
      </c>
      <c r="AL5319" t="s">
        <v>81</v>
      </c>
      <c r="AM5319" t="s">
        <v>82</v>
      </c>
      <c r="AO5319" t="s">
        <v>83</v>
      </c>
      <c r="AR5319" t="s">
        <v>82</v>
      </c>
      <c r="AT5319" t="s">
        <v>82</v>
      </c>
      <c r="AW5319" t="s">
        <v>82</v>
      </c>
      <c r="AY5319" t="s">
        <v>2809</v>
      </c>
      <c r="AZ5319" t="s">
        <v>9543</v>
      </c>
      <c r="BA5319" t="s">
        <v>166</v>
      </c>
      <c r="BB5319">
        <v>84028</v>
      </c>
      <c r="BC5319" t="s">
        <v>79</v>
      </c>
      <c r="BH5319" t="s">
        <v>9544</v>
      </c>
      <c r="BJ5319">
        <v>841403389</v>
      </c>
    </row>
    <row r="5320" spans="1:62" x14ac:dyDescent="0.25">
      <c r="A5320" t="s">
        <v>9756</v>
      </c>
      <c r="B5320" s="2">
        <v>43524</v>
      </c>
      <c r="C5320" t="s">
        <v>63</v>
      </c>
      <c r="D5320" s="3">
        <v>43472.401364398145</v>
      </c>
      <c r="E5320" t="s">
        <v>64</v>
      </c>
      <c r="F5320" s="2">
        <v>43556</v>
      </c>
      <c r="G5320" s="2">
        <v>43769</v>
      </c>
      <c r="H5320" t="s">
        <v>9757</v>
      </c>
      <c r="J5320" t="s">
        <v>9758</v>
      </c>
      <c r="L5320" t="s">
        <v>9759</v>
      </c>
      <c r="M5320" t="s">
        <v>298</v>
      </c>
      <c r="N5320">
        <v>4046</v>
      </c>
      <c r="O5320" t="s">
        <v>70</v>
      </c>
      <c r="Q5320" t="s">
        <v>9760</v>
      </c>
      <c r="S5320" t="s">
        <v>72</v>
      </c>
      <c r="T5320" t="s">
        <v>5899</v>
      </c>
      <c r="U5320" t="s">
        <v>5900</v>
      </c>
      <c r="V5320" t="s">
        <v>5901</v>
      </c>
      <c r="W5320" t="s">
        <v>86</v>
      </c>
      <c r="X5320" t="s">
        <v>9761</v>
      </c>
      <c r="Y5320" t="str">
        <f>"35-2014"</f>
        <v>35-2014</v>
      </c>
      <c r="Z5320" t="s">
        <v>301</v>
      </c>
      <c r="AA5320">
        <v>72211</v>
      </c>
      <c r="AB5320">
        <v>3</v>
      </c>
      <c r="AC5320">
        <v>3</v>
      </c>
      <c r="AD5320" t="s">
        <v>79</v>
      </c>
      <c r="AE5320" t="s">
        <v>80</v>
      </c>
      <c r="AF5320">
        <v>40</v>
      </c>
      <c r="AG5320" s="4">
        <v>0.41666666666666669</v>
      </c>
      <c r="AH5320" s="4">
        <v>0.95833333333333337</v>
      </c>
      <c r="AI5320" s="5">
        <v>13.25</v>
      </c>
      <c r="AJ5320">
        <v>19.88</v>
      </c>
      <c r="AK5320">
        <v>22.5</v>
      </c>
      <c r="AL5320" t="s">
        <v>81</v>
      </c>
      <c r="AM5320" t="s">
        <v>82</v>
      </c>
      <c r="AO5320" t="s">
        <v>83</v>
      </c>
      <c r="AR5320" t="s">
        <v>82</v>
      </c>
      <c r="AT5320" t="s">
        <v>82</v>
      </c>
      <c r="AW5320" t="s">
        <v>82</v>
      </c>
      <c r="AY5320" t="s">
        <v>9759</v>
      </c>
      <c r="AZ5320" t="s">
        <v>812</v>
      </c>
      <c r="BA5320" t="s">
        <v>298</v>
      </c>
      <c r="BB5320">
        <v>4046</v>
      </c>
      <c r="BC5320" t="s">
        <v>87</v>
      </c>
      <c r="BH5320" t="s">
        <v>9758</v>
      </c>
      <c r="BJ5320">
        <v>201171860</v>
      </c>
    </row>
    <row r="5321" spans="1:62" x14ac:dyDescent="0.25">
      <c r="A5321" t="s">
        <v>10208</v>
      </c>
      <c r="B5321" s="2">
        <v>43524</v>
      </c>
      <c r="C5321" t="s">
        <v>63</v>
      </c>
      <c r="D5321" s="3">
        <v>43472.388288634262</v>
      </c>
      <c r="E5321" t="s">
        <v>64</v>
      </c>
      <c r="F5321" s="2">
        <v>43556</v>
      </c>
      <c r="G5321" s="2">
        <v>43800</v>
      </c>
      <c r="H5321" t="s">
        <v>10209</v>
      </c>
      <c r="J5321" t="s">
        <v>10210</v>
      </c>
      <c r="L5321" t="s">
        <v>10211</v>
      </c>
      <c r="M5321" t="s">
        <v>844</v>
      </c>
      <c r="N5321">
        <v>60081</v>
      </c>
      <c r="O5321" t="s">
        <v>70</v>
      </c>
      <c r="Q5321" t="s">
        <v>10212</v>
      </c>
      <c r="S5321" t="s">
        <v>72</v>
      </c>
      <c r="T5321" t="s">
        <v>7389</v>
      </c>
      <c r="U5321" t="s">
        <v>7390</v>
      </c>
      <c r="V5321" t="s">
        <v>7391</v>
      </c>
      <c r="W5321" t="s">
        <v>844</v>
      </c>
      <c r="X5321" t="s">
        <v>2708</v>
      </c>
      <c r="Y5321" t="str">
        <f>"37-3011"</f>
        <v>37-3011</v>
      </c>
      <c r="Z5321" t="s">
        <v>94</v>
      </c>
      <c r="AA5321">
        <v>561730</v>
      </c>
      <c r="AB5321">
        <v>2</v>
      </c>
      <c r="AC5321">
        <v>2</v>
      </c>
      <c r="AD5321" t="s">
        <v>79</v>
      </c>
      <c r="AE5321" t="s">
        <v>80</v>
      </c>
      <c r="AF5321">
        <v>40</v>
      </c>
      <c r="AG5321" s="4">
        <v>0.375</v>
      </c>
      <c r="AH5321" s="4">
        <v>0.70833333333333337</v>
      </c>
      <c r="AI5321" s="5">
        <v>15.59</v>
      </c>
      <c r="AL5321" t="s">
        <v>81</v>
      </c>
      <c r="AM5321" t="s">
        <v>82</v>
      </c>
      <c r="AO5321" t="s">
        <v>83</v>
      </c>
      <c r="AP5321" t="s">
        <v>67</v>
      </c>
      <c r="AQ5321" t="s">
        <v>67</v>
      </c>
      <c r="AR5321" t="s">
        <v>82</v>
      </c>
      <c r="AT5321" t="s">
        <v>82</v>
      </c>
      <c r="AW5321" t="s">
        <v>72</v>
      </c>
      <c r="AX5321">
        <v>1</v>
      </c>
      <c r="AY5321" t="s">
        <v>10211</v>
      </c>
      <c r="AZ5321" t="s">
        <v>10213</v>
      </c>
      <c r="BA5321" t="s">
        <v>844</v>
      </c>
      <c r="BB5321">
        <v>60081</v>
      </c>
      <c r="BC5321" t="s">
        <v>79</v>
      </c>
      <c r="BH5321" t="s">
        <v>10210</v>
      </c>
      <c r="BJ5321">
        <v>272264732</v>
      </c>
    </row>
    <row r="5322" spans="1:62" x14ac:dyDescent="0.25">
      <c r="A5322" t="s">
        <v>10319</v>
      </c>
      <c r="B5322" s="2">
        <v>43524</v>
      </c>
      <c r="C5322" t="s">
        <v>63</v>
      </c>
      <c r="D5322" s="3">
        <v>43472.398529363425</v>
      </c>
      <c r="E5322" t="s">
        <v>64</v>
      </c>
      <c r="F5322" s="2">
        <v>43556</v>
      </c>
      <c r="G5322" s="2">
        <v>43723</v>
      </c>
      <c r="H5322" t="s">
        <v>10320</v>
      </c>
      <c r="J5322" t="s">
        <v>10321</v>
      </c>
      <c r="L5322" t="s">
        <v>6880</v>
      </c>
      <c r="M5322" t="s">
        <v>232</v>
      </c>
      <c r="N5322">
        <v>11937</v>
      </c>
      <c r="O5322" t="s">
        <v>70</v>
      </c>
      <c r="Q5322" t="s">
        <v>10322</v>
      </c>
      <c r="S5322" t="s">
        <v>72</v>
      </c>
      <c r="T5322" t="s">
        <v>5899</v>
      </c>
      <c r="U5322" t="s">
        <v>5900</v>
      </c>
      <c r="V5322" t="s">
        <v>5901</v>
      </c>
      <c r="W5322" t="s">
        <v>86</v>
      </c>
      <c r="X5322" t="s">
        <v>6604</v>
      </c>
      <c r="Y5322" t="str">
        <f>"37-3011"</f>
        <v>37-3011</v>
      </c>
      <c r="Z5322" t="s">
        <v>94</v>
      </c>
      <c r="AA5322">
        <v>561730</v>
      </c>
      <c r="AB5322">
        <v>10</v>
      </c>
      <c r="AC5322">
        <v>10</v>
      </c>
      <c r="AD5322" t="s">
        <v>79</v>
      </c>
      <c r="AE5322" t="s">
        <v>80</v>
      </c>
      <c r="AF5322">
        <v>40</v>
      </c>
      <c r="AG5322" s="4">
        <v>0.33333333333333331</v>
      </c>
      <c r="AH5322" s="4">
        <v>0.66666666666666663</v>
      </c>
      <c r="AI5322" s="5">
        <v>16.34</v>
      </c>
      <c r="AL5322" t="s">
        <v>81</v>
      </c>
      <c r="AM5322" t="s">
        <v>82</v>
      </c>
      <c r="AO5322" t="s">
        <v>83</v>
      </c>
      <c r="AR5322" t="s">
        <v>82</v>
      </c>
      <c r="AT5322" t="s">
        <v>82</v>
      </c>
      <c r="AW5322" t="s">
        <v>82</v>
      </c>
      <c r="AY5322" t="s">
        <v>6880</v>
      </c>
      <c r="AZ5322" t="s">
        <v>6542</v>
      </c>
      <c r="BA5322" t="s">
        <v>232</v>
      </c>
      <c r="BB5322">
        <v>11937</v>
      </c>
      <c r="BC5322" t="s">
        <v>79</v>
      </c>
      <c r="BH5322" t="s">
        <v>10321</v>
      </c>
      <c r="BJ5322">
        <v>262335943</v>
      </c>
    </row>
    <row r="5323" spans="1:62" x14ac:dyDescent="0.25">
      <c r="A5323" t="s">
        <v>11362</v>
      </c>
      <c r="B5323" s="2">
        <v>43524</v>
      </c>
      <c r="C5323" t="s">
        <v>63</v>
      </c>
      <c r="D5323" s="3">
        <v>43472.39760989583</v>
      </c>
      <c r="E5323" t="s">
        <v>64</v>
      </c>
      <c r="F5323" s="2">
        <v>43556</v>
      </c>
      <c r="G5323" s="2">
        <v>43799</v>
      </c>
      <c r="H5323" t="s">
        <v>11363</v>
      </c>
      <c r="I5323" t="s">
        <v>67</v>
      </c>
      <c r="J5323" t="s">
        <v>11364</v>
      </c>
      <c r="L5323" t="s">
        <v>9813</v>
      </c>
      <c r="M5323" t="s">
        <v>232</v>
      </c>
      <c r="N5323">
        <v>11954</v>
      </c>
      <c r="O5323" t="s">
        <v>70</v>
      </c>
      <c r="Q5323" t="s">
        <v>11365</v>
      </c>
      <c r="S5323" t="s">
        <v>72</v>
      </c>
      <c r="T5323" t="s">
        <v>5899</v>
      </c>
      <c r="U5323" t="s">
        <v>5900</v>
      </c>
      <c r="V5323" t="s">
        <v>5901</v>
      </c>
      <c r="W5323" t="s">
        <v>86</v>
      </c>
      <c r="X5323" t="s">
        <v>8544</v>
      </c>
      <c r="Y5323" t="str">
        <f>"35-9011"</f>
        <v>35-9011</v>
      </c>
      <c r="Z5323" t="s">
        <v>1925</v>
      </c>
      <c r="AA5323">
        <v>713930</v>
      </c>
      <c r="AB5323">
        <v>10</v>
      </c>
      <c r="AC5323">
        <v>10</v>
      </c>
      <c r="AD5323" t="s">
        <v>79</v>
      </c>
      <c r="AE5323" t="s">
        <v>80</v>
      </c>
      <c r="AF5323">
        <v>40</v>
      </c>
      <c r="AG5323" s="4">
        <v>0.29166666666666669</v>
      </c>
      <c r="AH5323" s="4">
        <v>0.625</v>
      </c>
      <c r="AI5323" s="5">
        <v>13.34</v>
      </c>
      <c r="AL5323" t="s">
        <v>81</v>
      </c>
      <c r="AM5323" t="s">
        <v>82</v>
      </c>
      <c r="AO5323" t="s">
        <v>83</v>
      </c>
      <c r="AR5323" t="s">
        <v>82</v>
      </c>
      <c r="AT5323" t="s">
        <v>82</v>
      </c>
      <c r="AW5323" t="s">
        <v>82</v>
      </c>
      <c r="AY5323" t="s">
        <v>9813</v>
      </c>
      <c r="AZ5323" t="s">
        <v>6542</v>
      </c>
      <c r="BA5323" t="s">
        <v>232</v>
      </c>
      <c r="BB5323">
        <v>11954</v>
      </c>
      <c r="BC5323" t="s">
        <v>87</v>
      </c>
      <c r="BH5323" t="s">
        <v>11364</v>
      </c>
      <c r="BJ5323">
        <v>113403895</v>
      </c>
    </row>
    <row r="5324" spans="1:62" x14ac:dyDescent="0.25">
      <c r="A5324" t="s">
        <v>11477</v>
      </c>
      <c r="B5324" s="2">
        <v>43524</v>
      </c>
      <c r="C5324" t="s">
        <v>63</v>
      </c>
      <c r="D5324" s="3">
        <v>43472.397329884261</v>
      </c>
      <c r="E5324" t="s">
        <v>64</v>
      </c>
      <c r="F5324" s="2">
        <v>43556</v>
      </c>
      <c r="G5324" s="2">
        <v>43814</v>
      </c>
      <c r="H5324" t="s">
        <v>11478</v>
      </c>
      <c r="J5324" t="s">
        <v>11479</v>
      </c>
      <c r="K5324" t="s">
        <v>11480</v>
      </c>
      <c r="L5324" t="s">
        <v>6880</v>
      </c>
      <c r="M5324" t="s">
        <v>232</v>
      </c>
      <c r="N5324">
        <v>11937</v>
      </c>
      <c r="O5324" t="s">
        <v>70</v>
      </c>
      <c r="Q5324" t="s">
        <v>11481</v>
      </c>
      <c r="S5324" t="s">
        <v>72</v>
      </c>
      <c r="T5324" t="s">
        <v>5899</v>
      </c>
      <c r="U5324" t="s">
        <v>5900</v>
      </c>
      <c r="V5324" t="s">
        <v>5901</v>
      </c>
      <c r="W5324" t="s">
        <v>86</v>
      </c>
      <c r="X5324" t="s">
        <v>6604</v>
      </c>
      <c r="Y5324" t="str">
        <f>"37-3011"</f>
        <v>37-3011</v>
      </c>
      <c r="Z5324" t="s">
        <v>94</v>
      </c>
      <c r="AA5324">
        <v>561730</v>
      </c>
      <c r="AB5324">
        <v>10</v>
      </c>
      <c r="AC5324">
        <v>10</v>
      </c>
      <c r="AD5324" t="s">
        <v>79</v>
      </c>
      <c r="AE5324" t="s">
        <v>80</v>
      </c>
      <c r="AF5324">
        <v>40</v>
      </c>
      <c r="AG5324" s="4">
        <v>0.33333333333333331</v>
      </c>
      <c r="AH5324" s="4">
        <v>0.6875</v>
      </c>
      <c r="AI5324" s="5">
        <v>16.34</v>
      </c>
      <c r="AJ5324">
        <v>24.51</v>
      </c>
      <c r="AL5324" t="s">
        <v>81</v>
      </c>
      <c r="AM5324" t="s">
        <v>82</v>
      </c>
      <c r="AO5324" t="s">
        <v>83</v>
      </c>
      <c r="AR5324" t="s">
        <v>82</v>
      </c>
      <c r="AT5324" t="s">
        <v>82</v>
      </c>
      <c r="AW5324" t="s">
        <v>82</v>
      </c>
      <c r="AY5324" t="s">
        <v>6880</v>
      </c>
      <c r="AZ5324" t="s">
        <v>6542</v>
      </c>
      <c r="BA5324" t="s">
        <v>232</v>
      </c>
      <c r="BB5324">
        <v>11937</v>
      </c>
      <c r="BC5324" t="s">
        <v>79</v>
      </c>
      <c r="BH5324" t="s">
        <v>11482</v>
      </c>
      <c r="BJ5324">
        <v>475471879</v>
      </c>
    </row>
    <row r="5325" spans="1:62" x14ac:dyDescent="0.25">
      <c r="A5325" t="s">
        <v>11526</v>
      </c>
      <c r="B5325" s="2">
        <v>43524</v>
      </c>
      <c r="C5325" t="s">
        <v>63</v>
      </c>
      <c r="D5325" s="3">
        <v>43472.397883206017</v>
      </c>
      <c r="E5325" t="s">
        <v>64</v>
      </c>
      <c r="F5325" s="2">
        <v>43556</v>
      </c>
      <c r="G5325" s="2">
        <v>43799</v>
      </c>
      <c r="H5325" t="s">
        <v>11527</v>
      </c>
      <c r="J5325" t="s">
        <v>11528</v>
      </c>
      <c r="K5325" t="s">
        <v>11529</v>
      </c>
      <c r="L5325" t="s">
        <v>11530</v>
      </c>
      <c r="M5325" t="s">
        <v>232</v>
      </c>
      <c r="N5325">
        <v>11975</v>
      </c>
      <c r="O5325" t="s">
        <v>70</v>
      </c>
      <c r="Q5325" t="s">
        <v>11531</v>
      </c>
      <c r="S5325" t="s">
        <v>72</v>
      </c>
      <c r="T5325" t="s">
        <v>5899</v>
      </c>
      <c r="U5325" t="s">
        <v>5900</v>
      </c>
      <c r="V5325" t="s">
        <v>5901</v>
      </c>
      <c r="W5325" t="s">
        <v>86</v>
      </c>
      <c r="X5325" t="s">
        <v>212</v>
      </c>
      <c r="Y5325" t="str">
        <f>"37-3011"</f>
        <v>37-3011</v>
      </c>
      <c r="Z5325" t="s">
        <v>94</v>
      </c>
      <c r="AA5325">
        <v>561730</v>
      </c>
      <c r="AB5325">
        <v>8</v>
      </c>
      <c r="AC5325">
        <v>8</v>
      </c>
      <c r="AD5325" t="s">
        <v>79</v>
      </c>
      <c r="AE5325" t="s">
        <v>80</v>
      </c>
      <c r="AF5325">
        <v>40</v>
      </c>
      <c r="AG5325" s="4">
        <v>0.33333333333333331</v>
      </c>
      <c r="AH5325" s="4">
        <v>0.66666666666666663</v>
      </c>
      <c r="AI5325" s="5">
        <v>16.34</v>
      </c>
      <c r="AJ5325">
        <v>24.51</v>
      </c>
      <c r="AK5325">
        <v>31.5</v>
      </c>
      <c r="AL5325" t="s">
        <v>81</v>
      </c>
      <c r="AM5325" t="s">
        <v>82</v>
      </c>
      <c r="AO5325" t="s">
        <v>83</v>
      </c>
      <c r="AR5325" t="s">
        <v>82</v>
      </c>
      <c r="AT5325" t="s">
        <v>82</v>
      </c>
      <c r="AW5325" t="s">
        <v>82</v>
      </c>
      <c r="AY5325" t="s">
        <v>11530</v>
      </c>
      <c r="AZ5325" t="s">
        <v>6542</v>
      </c>
      <c r="BA5325" t="s">
        <v>232</v>
      </c>
      <c r="BB5325">
        <v>11975</v>
      </c>
      <c r="BC5325" t="s">
        <v>79</v>
      </c>
      <c r="BH5325" t="s">
        <v>11532</v>
      </c>
      <c r="BJ5325">
        <v>112956353</v>
      </c>
    </row>
    <row r="5326" spans="1:62" x14ac:dyDescent="0.25">
      <c r="A5326" t="s">
        <v>11699</v>
      </c>
      <c r="B5326" s="2">
        <v>43524</v>
      </c>
      <c r="C5326" t="s">
        <v>63</v>
      </c>
      <c r="D5326" s="3">
        <v>43472.398197291666</v>
      </c>
      <c r="E5326" t="s">
        <v>64</v>
      </c>
      <c r="F5326" s="2">
        <v>43556</v>
      </c>
      <c r="G5326" s="2">
        <v>43814</v>
      </c>
      <c r="H5326" t="s">
        <v>11700</v>
      </c>
      <c r="J5326" t="s">
        <v>11701</v>
      </c>
      <c r="K5326" t="s">
        <v>11702</v>
      </c>
      <c r="L5326" t="s">
        <v>7243</v>
      </c>
      <c r="M5326" t="s">
        <v>232</v>
      </c>
      <c r="N5326">
        <v>11937</v>
      </c>
      <c r="O5326" t="s">
        <v>70</v>
      </c>
      <c r="Q5326" t="s">
        <v>11703</v>
      </c>
      <c r="S5326" t="s">
        <v>72</v>
      </c>
      <c r="T5326" t="s">
        <v>5899</v>
      </c>
      <c r="U5326" t="s">
        <v>5900</v>
      </c>
      <c r="V5326" t="s">
        <v>5901</v>
      </c>
      <c r="W5326" t="s">
        <v>86</v>
      </c>
      <c r="X5326" t="s">
        <v>6604</v>
      </c>
      <c r="Y5326" t="str">
        <f>"37-3011"</f>
        <v>37-3011</v>
      </c>
      <c r="Z5326" t="s">
        <v>94</v>
      </c>
      <c r="AA5326">
        <v>561730</v>
      </c>
      <c r="AB5326">
        <v>12</v>
      </c>
      <c r="AC5326">
        <v>12</v>
      </c>
      <c r="AD5326" t="s">
        <v>79</v>
      </c>
      <c r="AE5326" t="s">
        <v>80</v>
      </c>
      <c r="AF5326">
        <v>40</v>
      </c>
      <c r="AG5326" s="4">
        <v>0.3125</v>
      </c>
      <c r="AH5326" s="4">
        <v>0.6875</v>
      </c>
      <c r="AI5326" s="5">
        <v>16.34</v>
      </c>
      <c r="AJ5326">
        <v>24.51</v>
      </c>
      <c r="AK5326">
        <v>24.75</v>
      </c>
      <c r="AL5326" t="s">
        <v>81</v>
      </c>
      <c r="AM5326" t="s">
        <v>82</v>
      </c>
      <c r="AO5326" t="s">
        <v>83</v>
      </c>
      <c r="AR5326" t="s">
        <v>82</v>
      </c>
      <c r="AT5326" t="s">
        <v>82</v>
      </c>
      <c r="AW5326" t="s">
        <v>82</v>
      </c>
      <c r="AY5326" t="s">
        <v>7243</v>
      </c>
      <c r="AZ5326" t="s">
        <v>6535</v>
      </c>
      <c r="BA5326" t="s">
        <v>232</v>
      </c>
      <c r="BB5326">
        <v>11937</v>
      </c>
      <c r="BC5326" t="s">
        <v>79</v>
      </c>
      <c r="BH5326" t="s">
        <v>11701</v>
      </c>
      <c r="BJ5326">
        <v>205198208</v>
      </c>
    </row>
    <row r="5327" spans="1:62" x14ac:dyDescent="0.25">
      <c r="A5327" t="s">
        <v>11752</v>
      </c>
      <c r="B5327" s="2">
        <v>43524</v>
      </c>
      <c r="C5327" t="s">
        <v>63</v>
      </c>
      <c r="D5327" s="3">
        <v>43472.399172106481</v>
      </c>
      <c r="E5327" t="s">
        <v>64</v>
      </c>
      <c r="F5327" s="2">
        <v>43556</v>
      </c>
      <c r="G5327" s="2">
        <v>43769</v>
      </c>
      <c r="H5327" t="s">
        <v>11753</v>
      </c>
      <c r="J5327" t="s">
        <v>11754</v>
      </c>
      <c r="L5327" t="s">
        <v>6540</v>
      </c>
      <c r="M5327" t="s">
        <v>232</v>
      </c>
      <c r="N5327">
        <v>11968</v>
      </c>
      <c r="O5327" t="s">
        <v>70</v>
      </c>
      <c r="Q5327" t="s">
        <v>11755</v>
      </c>
      <c r="S5327" t="s">
        <v>72</v>
      </c>
      <c r="T5327" t="s">
        <v>5899</v>
      </c>
      <c r="U5327" t="s">
        <v>5900</v>
      </c>
      <c r="V5327" t="s">
        <v>5901</v>
      </c>
      <c r="W5327" t="s">
        <v>86</v>
      </c>
      <c r="X5327" t="s">
        <v>6604</v>
      </c>
      <c r="Y5327" t="str">
        <f>"37-3011"</f>
        <v>37-3011</v>
      </c>
      <c r="Z5327" t="s">
        <v>94</v>
      </c>
      <c r="AA5327">
        <v>561730</v>
      </c>
      <c r="AB5327">
        <v>7</v>
      </c>
      <c r="AC5327">
        <v>7</v>
      </c>
      <c r="AD5327" t="s">
        <v>79</v>
      </c>
      <c r="AE5327" t="s">
        <v>80</v>
      </c>
      <c r="AF5327">
        <v>40</v>
      </c>
      <c r="AG5327" s="4">
        <v>0.29166666666666669</v>
      </c>
      <c r="AH5327" s="4">
        <v>0.66666666666666663</v>
      </c>
      <c r="AI5327" s="5">
        <v>16.34</v>
      </c>
      <c r="AL5327" t="s">
        <v>81</v>
      </c>
      <c r="AM5327" t="s">
        <v>82</v>
      </c>
      <c r="AO5327" t="s">
        <v>83</v>
      </c>
      <c r="AR5327" t="s">
        <v>82</v>
      </c>
      <c r="AT5327" t="s">
        <v>82</v>
      </c>
      <c r="AW5327" t="s">
        <v>82</v>
      </c>
      <c r="AY5327" t="s">
        <v>10845</v>
      </c>
      <c r="AZ5327" t="s">
        <v>6542</v>
      </c>
      <c r="BA5327" t="s">
        <v>232</v>
      </c>
      <c r="BB5327">
        <v>11946</v>
      </c>
      <c r="BC5327" t="s">
        <v>79</v>
      </c>
      <c r="BH5327" t="s">
        <v>11756</v>
      </c>
      <c r="BJ5327">
        <v>452049482</v>
      </c>
    </row>
    <row r="5328" spans="1:62" x14ac:dyDescent="0.25">
      <c r="A5328" t="s">
        <v>11795</v>
      </c>
      <c r="B5328" s="2">
        <v>43524</v>
      </c>
      <c r="C5328" t="s">
        <v>63</v>
      </c>
      <c r="D5328" s="3">
        <v>43472.399438842593</v>
      </c>
      <c r="E5328" t="s">
        <v>64</v>
      </c>
      <c r="F5328" s="2">
        <v>43556</v>
      </c>
      <c r="G5328" s="2">
        <v>43770</v>
      </c>
      <c r="H5328" t="s">
        <v>11796</v>
      </c>
      <c r="I5328" t="s">
        <v>67</v>
      </c>
      <c r="J5328" t="s">
        <v>11797</v>
      </c>
      <c r="L5328" t="s">
        <v>11798</v>
      </c>
      <c r="M5328" t="s">
        <v>232</v>
      </c>
      <c r="N5328">
        <v>11772</v>
      </c>
      <c r="O5328" t="s">
        <v>70</v>
      </c>
      <c r="Q5328" t="s">
        <v>11799</v>
      </c>
      <c r="S5328" t="s">
        <v>72</v>
      </c>
      <c r="T5328" t="s">
        <v>5899</v>
      </c>
      <c r="U5328" t="s">
        <v>5900</v>
      </c>
      <c r="V5328" t="s">
        <v>5901</v>
      </c>
      <c r="W5328" t="s">
        <v>86</v>
      </c>
      <c r="X5328" t="s">
        <v>11800</v>
      </c>
      <c r="Y5328" t="str">
        <f>"37-2011"</f>
        <v>37-2011</v>
      </c>
      <c r="Z5328" t="s">
        <v>424</v>
      </c>
      <c r="AA5328">
        <v>561790</v>
      </c>
      <c r="AB5328">
        <v>10</v>
      </c>
      <c r="AC5328">
        <v>10</v>
      </c>
      <c r="AD5328" t="s">
        <v>79</v>
      </c>
      <c r="AE5328" t="s">
        <v>80</v>
      </c>
      <c r="AF5328">
        <v>40</v>
      </c>
      <c r="AG5328" s="4">
        <v>0.33333333333333331</v>
      </c>
      <c r="AH5328" s="4">
        <v>0.66666666666666663</v>
      </c>
      <c r="AI5328" s="5">
        <v>16.809999999999999</v>
      </c>
      <c r="AL5328" t="s">
        <v>81</v>
      </c>
      <c r="AM5328" t="s">
        <v>82</v>
      </c>
      <c r="AO5328" t="s">
        <v>83</v>
      </c>
      <c r="AR5328" t="s">
        <v>82</v>
      </c>
      <c r="AT5328" t="s">
        <v>82</v>
      </c>
      <c r="AW5328" t="s">
        <v>82</v>
      </c>
      <c r="AY5328" t="s">
        <v>11798</v>
      </c>
      <c r="AZ5328" t="s">
        <v>6542</v>
      </c>
      <c r="BA5328" t="s">
        <v>232</v>
      </c>
      <c r="BB5328">
        <v>11772</v>
      </c>
      <c r="BC5328" t="s">
        <v>79</v>
      </c>
      <c r="BH5328" t="s">
        <v>11801</v>
      </c>
      <c r="BJ5328">
        <v>113041142</v>
      </c>
    </row>
    <row r="5329" spans="1:62" x14ac:dyDescent="0.25">
      <c r="A5329" t="s">
        <v>11903</v>
      </c>
      <c r="B5329" s="2">
        <v>43524</v>
      </c>
      <c r="C5329" t="s">
        <v>63</v>
      </c>
      <c r="D5329" s="3">
        <v>43472.400384421293</v>
      </c>
      <c r="E5329" t="s">
        <v>64</v>
      </c>
      <c r="F5329" s="2">
        <v>43556</v>
      </c>
      <c r="G5329" s="2">
        <v>43799</v>
      </c>
      <c r="H5329" t="s">
        <v>11904</v>
      </c>
      <c r="I5329" t="s">
        <v>67</v>
      </c>
      <c r="J5329" t="s">
        <v>11905</v>
      </c>
      <c r="L5329" t="s">
        <v>6880</v>
      </c>
      <c r="M5329" t="s">
        <v>232</v>
      </c>
      <c r="N5329">
        <v>11937</v>
      </c>
      <c r="O5329" t="s">
        <v>70</v>
      </c>
      <c r="Q5329" t="s">
        <v>11906</v>
      </c>
      <c r="S5329" t="s">
        <v>72</v>
      </c>
      <c r="T5329" t="s">
        <v>5899</v>
      </c>
      <c r="U5329" t="s">
        <v>5900</v>
      </c>
      <c r="V5329" t="s">
        <v>5901</v>
      </c>
      <c r="W5329" t="s">
        <v>86</v>
      </c>
      <c r="X5329" t="s">
        <v>11907</v>
      </c>
      <c r="Y5329" t="str">
        <f>"43-5081"</f>
        <v>43-5081</v>
      </c>
      <c r="Z5329" t="s">
        <v>11908</v>
      </c>
      <c r="AA5329">
        <v>444130</v>
      </c>
      <c r="AB5329">
        <v>4</v>
      </c>
      <c r="AC5329">
        <v>4</v>
      </c>
      <c r="AD5329" t="s">
        <v>79</v>
      </c>
      <c r="AE5329" t="s">
        <v>95</v>
      </c>
      <c r="AF5329">
        <v>40</v>
      </c>
      <c r="AG5329" s="4">
        <v>0.375</v>
      </c>
      <c r="AH5329" s="4">
        <v>0.75</v>
      </c>
      <c r="AI5329" s="5">
        <v>13.45</v>
      </c>
      <c r="AJ5329">
        <v>20.18</v>
      </c>
      <c r="AK5329">
        <v>21.75</v>
      </c>
      <c r="AL5329" t="s">
        <v>81</v>
      </c>
      <c r="AM5329" t="s">
        <v>82</v>
      </c>
      <c r="AO5329" t="s">
        <v>83</v>
      </c>
      <c r="AR5329" t="s">
        <v>82</v>
      </c>
      <c r="AT5329" t="s">
        <v>82</v>
      </c>
      <c r="AW5329" t="s">
        <v>82</v>
      </c>
      <c r="AY5329" t="s">
        <v>6880</v>
      </c>
      <c r="AZ5329" t="s">
        <v>6542</v>
      </c>
      <c r="BA5329" t="s">
        <v>232</v>
      </c>
      <c r="BB5329">
        <v>11937</v>
      </c>
      <c r="BC5329" t="s">
        <v>87</v>
      </c>
      <c r="BH5329" t="s">
        <v>11905</v>
      </c>
      <c r="BJ5329">
        <v>112240267</v>
      </c>
    </row>
    <row r="5330" spans="1:62" x14ac:dyDescent="0.25">
      <c r="A5330" t="s">
        <v>12070</v>
      </c>
      <c r="B5330" s="2">
        <v>43524</v>
      </c>
      <c r="C5330" t="s">
        <v>63</v>
      </c>
      <c r="D5330" s="3">
        <v>43472.400112152776</v>
      </c>
      <c r="E5330" t="s">
        <v>64</v>
      </c>
      <c r="F5330" s="2">
        <v>43556</v>
      </c>
      <c r="G5330" s="2">
        <v>43814</v>
      </c>
      <c r="H5330" t="s">
        <v>12071</v>
      </c>
      <c r="J5330" t="s">
        <v>12072</v>
      </c>
      <c r="K5330" t="s">
        <v>12073</v>
      </c>
      <c r="L5330" t="s">
        <v>12074</v>
      </c>
      <c r="M5330" t="s">
        <v>232</v>
      </c>
      <c r="N5330">
        <v>11962</v>
      </c>
      <c r="O5330" t="s">
        <v>70</v>
      </c>
      <c r="Q5330" t="s">
        <v>12075</v>
      </c>
      <c r="S5330" t="s">
        <v>72</v>
      </c>
      <c r="T5330" t="s">
        <v>5899</v>
      </c>
      <c r="U5330" t="s">
        <v>5900</v>
      </c>
      <c r="V5330" t="s">
        <v>5901</v>
      </c>
      <c r="W5330" t="s">
        <v>86</v>
      </c>
      <c r="X5330" t="s">
        <v>6583</v>
      </c>
      <c r="Y5330" t="str">
        <f>"45-2092"</f>
        <v>45-2092</v>
      </c>
      <c r="Z5330" t="s">
        <v>883</v>
      </c>
      <c r="AA5330">
        <v>424930</v>
      </c>
      <c r="AB5330">
        <v>1</v>
      </c>
      <c r="AC5330">
        <v>1</v>
      </c>
      <c r="AD5330" t="s">
        <v>79</v>
      </c>
      <c r="AE5330" t="s">
        <v>95</v>
      </c>
      <c r="AF5330">
        <v>40</v>
      </c>
      <c r="AG5330" s="4">
        <v>0.29166666666666669</v>
      </c>
      <c r="AH5330" s="4">
        <v>0.75</v>
      </c>
      <c r="AI5330" s="6">
        <v>12</v>
      </c>
      <c r="AJ5330">
        <v>18</v>
      </c>
      <c r="AL5330" t="s">
        <v>81</v>
      </c>
      <c r="AM5330" t="s">
        <v>82</v>
      </c>
      <c r="AO5330" t="s">
        <v>83</v>
      </c>
      <c r="AR5330" t="s">
        <v>82</v>
      </c>
      <c r="AT5330" t="s">
        <v>82</v>
      </c>
      <c r="AW5330" t="s">
        <v>82</v>
      </c>
      <c r="AY5330" t="s">
        <v>12074</v>
      </c>
      <c r="AZ5330" t="s">
        <v>6542</v>
      </c>
      <c r="BA5330" t="s">
        <v>232</v>
      </c>
      <c r="BB5330">
        <v>11962</v>
      </c>
      <c r="BC5330" t="s">
        <v>79</v>
      </c>
      <c r="BH5330" t="s">
        <v>12072</v>
      </c>
      <c r="BJ5330">
        <v>331055403</v>
      </c>
    </row>
    <row r="5331" spans="1:62" x14ac:dyDescent="0.25">
      <c r="A5331" t="s">
        <v>12109</v>
      </c>
      <c r="B5331" s="2">
        <v>43524</v>
      </c>
      <c r="C5331" t="s">
        <v>63</v>
      </c>
      <c r="D5331" s="3">
        <v>43472.387686388887</v>
      </c>
      <c r="E5331" t="s">
        <v>64</v>
      </c>
      <c r="F5331" s="2">
        <v>43556</v>
      </c>
      <c r="G5331" s="2">
        <v>43800</v>
      </c>
      <c r="H5331" t="s">
        <v>12110</v>
      </c>
      <c r="J5331" t="s">
        <v>12111</v>
      </c>
      <c r="K5331" t="s">
        <v>12112</v>
      </c>
      <c r="L5331" t="s">
        <v>7893</v>
      </c>
      <c r="M5331" t="s">
        <v>844</v>
      </c>
      <c r="N5331">
        <v>60016</v>
      </c>
      <c r="O5331" t="s">
        <v>70</v>
      </c>
      <c r="Q5331" t="s">
        <v>12113</v>
      </c>
      <c r="S5331" t="s">
        <v>72</v>
      </c>
      <c r="T5331" t="s">
        <v>7389</v>
      </c>
      <c r="U5331" t="s">
        <v>7390</v>
      </c>
      <c r="V5331" t="s">
        <v>7391</v>
      </c>
      <c r="W5331" t="s">
        <v>844</v>
      </c>
      <c r="X5331" t="s">
        <v>2708</v>
      </c>
      <c r="Y5331" t="str">
        <f>"37-3011"</f>
        <v>37-3011</v>
      </c>
      <c r="Z5331" t="s">
        <v>94</v>
      </c>
      <c r="AA5331">
        <v>561730</v>
      </c>
      <c r="AB5331">
        <v>3</v>
      </c>
      <c r="AC5331">
        <v>3</v>
      </c>
      <c r="AD5331" t="s">
        <v>79</v>
      </c>
      <c r="AE5331" t="s">
        <v>80</v>
      </c>
      <c r="AF5331">
        <v>40</v>
      </c>
      <c r="AG5331" s="4">
        <v>0.375</v>
      </c>
      <c r="AH5331" s="4">
        <v>0.70833333333333337</v>
      </c>
      <c r="AI5331" s="5">
        <v>15.59</v>
      </c>
      <c r="AL5331" t="s">
        <v>81</v>
      </c>
      <c r="AM5331" t="s">
        <v>82</v>
      </c>
      <c r="AO5331" t="s">
        <v>83</v>
      </c>
      <c r="AP5331" t="s">
        <v>67</v>
      </c>
      <c r="AQ5331" t="s">
        <v>67</v>
      </c>
      <c r="AR5331" t="s">
        <v>82</v>
      </c>
      <c r="AT5331" t="s">
        <v>82</v>
      </c>
      <c r="AW5331" t="s">
        <v>72</v>
      </c>
      <c r="AX5331">
        <v>1</v>
      </c>
      <c r="AY5331" t="s">
        <v>7893</v>
      </c>
      <c r="AZ5331" t="s">
        <v>1500</v>
      </c>
      <c r="BA5331" t="s">
        <v>844</v>
      </c>
      <c r="BB5331">
        <v>60016</v>
      </c>
      <c r="BC5331" t="s">
        <v>79</v>
      </c>
      <c r="BH5331" t="s">
        <v>12111</v>
      </c>
      <c r="BI5331" t="s">
        <v>12112</v>
      </c>
      <c r="BJ5331">
        <v>452959584</v>
      </c>
    </row>
    <row r="5332" spans="1:62" x14ac:dyDescent="0.25">
      <c r="A5332" t="s">
        <v>12222</v>
      </c>
      <c r="B5332" s="2">
        <v>43524</v>
      </c>
      <c r="C5332" t="s">
        <v>63</v>
      </c>
      <c r="D5332" s="3">
        <v>43472.398905844908</v>
      </c>
      <c r="E5332" t="s">
        <v>1763</v>
      </c>
      <c r="F5332" s="2">
        <v>43556</v>
      </c>
      <c r="G5332" s="2">
        <v>43800</v>
      </c>
      <c r="H5332" t="s">
        <v>12223</v>
      </c>
      <c r="I5332" t="s">
        <v>67</v>
      </c>
      <c r="J5332" t="s">
        <v>12224</v>
      </c>
      <c r="K5332" t="s">
        <v>12225</v>
      </c>
      <c r="L5332" t="s">
        <v>12226</v>
      </c>
      <c r="M5332" t="s">
        <v>232</v>
      </c>
      <c r="N5332">
        <v>11958</v>
      </c>
      <c r="O5332" t="s">
        <v>70</v>
      </c>
      <c r="Q5332" t="s">
        <v>12227</v>
      </c>
      <c r="S5332" t="s">
        <v>72</v>
      </c>
      <c r="T5332" t="s">
        <v>5899</v>
      </c>
      <c r="U5332" t="s">
        <v>5900</v>
      </c>
      <c r="V5332" t="s">
        <v>5901</v>
      </c>
      <c r="W5332" t="s">
        <v>86</v>
      </c>
      <c r="X5332" t="s">
        <v>212</v>
      </c>
      <c r="Y5332" t="str">
        <f>"37-3011"</f>
        <v>37-3011</v>
      </c>
      <c r="Z5332" t="s">
        <v>94</v>
      </c>
      <c r="AA5332">
        <v>561730</v>
      </c>
      <c r="AB5332">
        <v>3</v>
      </c>
      <c r="AC5332">
        <v>3</v>
      </c>
      <c r="AD5332" t="s">
        <v>79</v>
      </c>
      <c r="AE5332" t="s">
        <v>80</v>
      </c>
      <c r="AF5332">
        <v>40</v>
      </c>
      <c r="AG5332" s="4">
        <v>0.3125</v>
      </c>
      <c r="AH5332" s="4">
        <v>0.75</v>
      </c>
      <c r="AI5332" s="5">
        <v>16.34</v>
      </c>
      <c r="AJ5332">
        <v>24.51</v>
      </c>
      <c r="AK5332">
        <v>27</v>
      </c>
      <c r="AL5332" t="s">
        <v>81</v>
      </c>
      <c r="AM5332" t="s">
        <v>82</v>
      </c>
      <c r="AO5332" t="s">
        <v>83</v>
      </c>
      <c r="AR5332" t="s">
        <v>82</v>
      </c>
      <c r="AT5332" t="s">
        <v>82</v>
      </c>
      <c r="AW5332" t="s">
        <v>82</v>
      </c>
      <c r="AY5332" t="s">
        <v>6540</v>
      </c>
      <c r="AZ5332" t="s">
        <v>6535</v>
      </c>
      <c r="BA5332" t="s">
        <v>232</v>
      </c>
      <c r="BB5332">
        <v>11968</v>
      </c>
      <c r="BC5332" t="s">
        <v>79</v>
      </c>
      <c r="BH5332" t="s">
        <v>12228</v>
      </c>
      <c r="BJ5332">
        <v>113476742</v>
      </c>
    </row>
    <row r="5333" spans="1:62" x14ac:dyDescent="0.25">
      <c r="A5333" t="s">
        <v>13332</v>
      </c>
      <c r="B5333" s="2">
        <v>43524</v>
      </c>
      <c r="C5333" t="s">
        <v>63</v>
      </c>
      <c r="D5333" s="3">
        <v>43472.400671064817</v>
      </c>
      <c r="E5333" t="s">
        <v>64</v>
      </c>
      <c r="F5333" s="2">
        <v>43556</v>
      </c>
      <c r="G5333" s="2">
        <v>43800</v>
      </c>
      <c r="H5333" t="s">
        <v>13333</v>
      </c>
      <c r="J5333" t="s">
        <v>13334</v>
      </c>
      <c r="K5333" t="s">
        <v>13335</v>
      </c>
      <c r="L5333" t="s">
        <v>11530</v>
      </c>
      <c r="M5333" t="s">
        <v>232</v>
      </c>
      <c r="N5333">
        <v>11975</v>
      </c>
      <c r="O5333" t="s">
        <v>70</v>
      </c>
      <c r="Q5333" t="s">
        <v>13336</v>
      </c>
      <c r="S5333" t="s">
        <v>72</v>
      </c>
      <c r="T5333" t="s">
        <v>5899</v>
      </c>
      <c r="U5333" t="s">
        <v>5900</v>
      </c>
      <c r="V5333" t="s">
        <v>5901</v>
      </c>
      <c r="W5333" t="s">
        <v>86</v>
      </c>
      <c r="X5333" t="s">
        <v>452</v>
      </c>
      <c r="Y5333" t="str">
        <f>"37-3011"</f>
        <v>37-3011</v>
      </c>
      <c r="Z5333" t="s">
        <v>94</v>
      </c>
      <c r="AA5333">
        <v>561730</v>
      </c>
      <c r="AB5333">
        <v>4</v>
      </c>
      <c r="AC5333">
        <v>4</v>
      </c>
      <c r="AD5333" t="s">
        <v>79</v>
      </c>
      <c r="AE5333" t="s">
        <v>80</v>
      </c>
      <c r="AF5333">
        <v>40</v>
      </c>
      <c r="AG5333" s="4">
        <v>0.29166666666666669</v>
      </c>
      <c r="AH5333" s="4">
        <v>0.625</v>
      </c>
      <c r="AI5333" s="5">
        <v>16.34</v>
      </c>
      <c r="AJ5333">
        <v>24.51</v>
      </c>
      <c r="AK5333">
        <v>25.5</v>
      </c>
      <c r="AL5333" t="s">
        <v>81</v>
      </c>
      <c r="AM5333" t="s">
        <v>82</v>
      </c>
      <c r="AO5333" t="s">
        <v>83</v>
      </c>
      <c r="AR5333" t="s">
        <v>82</v>
      </c>
      <c r="AT5333" t="s">
        <v>82</v>
      </c>
      <c r="AW5333" t="s">
        <v>82</v>
      </c>
      <c r="AY5333" t="s">
        <v>13337</v>
      </c>
      <c r="AZ5333" t="s">
        <v>6535</v>
      </c>
      <c r="BA5333" t="s">
        <v>232</v>
      </c>
      <c r="BB5333">
        <v>11975</v>
      </c>
      <c r="BC5333" t="s">
        <v>79</v>
      </c>
      <c r="BH5333" t="s">
        <v>13338</v>
      </c>
      <c r="BJ5333">
        <v>222807876</v>
      </c>
    </row>
    <row r="5334" spans="1:62" x14ac:dyDescent="0.25">
      <c r="A5334" t="s">
        <v>13498</v>
      </c>
      <c r="B5334" s="2">
        <v>43524</v>
      </c>
      <c r="C5334" t="s">
        <v>63</v>
      </c>
      <c r="D5334" s="3">
        <v>43472.392704664351</v>
      </c>
      <c r="E5334" t="s">
        <v>64</v>
      </c>
      <c r="F5334" s="2">
        <v>43556</v>
      </c>
      <c r="G5334" s="2">
        <v>43814</v>
      </c>
      <c r="H5334" t="s">
        <v>13499</v>
      </c>
      <c r="I5334" t="s">
        <v>130</v>
      </c>
      <c r="J5334" t="s">
        <v>13500</v>
      </c>
      <c r="K5334" t="s">
        <v>130</v>
      </c>
      <c r="L5334" t="s">
        <v>13501</v>
      </c>
      <c r="M5334" t="s">
        <v>714</v>
      </c>
      <c r="N5334">
        <v>70760</v>
      </c>
      <c r="O5334" t="s">
        <v>70</v>
      </c>
      <c r="P5334" t="s">
        <v>130</v>
      </c>
      <c r="Q5334" t="s">
        <v>13502</v>
      </c>
      <c r="S5334" t="s">
        <v>72</v>
      </c>
      <c r="T5334" t="s">
        <v>4981</v>
      </c>
      <c r="U5334" t="s">
        <v>4982</v>
      </c>
      <c r="V5334" t="s">
        <v>4983</v>
      </c>
      <c r="W5334" t="s">
        <v>714</v>
      </c>
      <c r="X5334" t="s">
        <v>1758</v>
      </c>
      <c r="Y5334" t="str">
        <f>"37-3011"</f>
        <v>37-3011</v>
      </c>
      <c r="Z5334" t="s">
        <v>94</v>
      </c>
      <c r="AA5334">
        <v>561730</v>
      </c>
      <c r="AB5334">
        <v>3</v>
      </c>
      <c r="AC5334">
        <v>3</v>
      </c>
      <c r="AD5334" t="s">
        <v>79</v>
      </c>
      <c r="AE5334" t="s">
        <v>95</v>
      </c>
      <c r="AF5334">
        <v>40</v>
      </c>
      <c r="AG5334" s="4">
        <v>0.29166666666666669</v>
      </c>
      <c r="AH5334" s="4">
        <v>0.66666666666666663</v>
      </c>
      <c r="AI5334" s="5">
        <v>13.42</v>
      </c>
      <c r="AJ5334">
        <v>20.13</v>
      </c>
      <c r="AK5334">
        <v>20.13</v>
      </c>
      <c r="AL5334" t="s">
        <v>81</v>
      </c>
      <c r="AM5334" t="s">
        <v>82</v>
      </c>
      <c r="AO5334" t="s">
        <v>83</v>
      </c>
      <c r="AP5334" t="s">
        <v>130</v>
      </c>
      <c r="AQ5334" t="s">
        <v>130</v>
      </c>
      <c r="AR5334" t="s">
        <v>82</v>
      </c>
      <c r="AT5334" t="s">
        <v>82</v>
      </c>
      <c r="AW5334" t="s">
        <v>72</v>
      </c>
      <c r="AX5334">
        <v>2</v>
      </c>
      <c r="AY5334" t="s">
        <v>13501</v>
      </c>
      <c r="AZ5334" t="s">
        <v>13503</v>
      </c>
      <c r="BA5334" t="s">
        <v>714</v>
      </c>
      <c r="BB5334">
        <v>70760</v>
      </c>
      <c r="BC5334" t="s">
        <v>79</v>
      </c>
      <c r="BH5334" t="s">
        <v>13504</v>
      </c>
      <c r="BI5334" t="s">
        <v>130</v>
      </c>
      <c r="BJ5334">
        <v>208166619</v>
      </c>
    </row>
    <row r="5335" spans="1:62" x14ac:dyDescent="0.25">
      <c r="A5335" t="s">
        <v>13625</v>
      </c>
      <c r="B5335" s="2">
        <v>43524</v>
      </c>
      <c r="C5335" t="s">
        <v>63</v>
      </c>
      <c r="D5335" s="3">
        <v>43472.393368726851</v>
      </c>
      <c r="E5335" t="s">
        <v>64</v>
      </c>
      <c r="F5335" s="2">
        <v>43556</v>
      </c>
      <c r="G5335" s="2">
        <v>43799</v>
      </c>
      <c r="H5335" t="s">
        <v>13626</v>
      </c>
      <c r="I5335" t="s">
        <v>130</v>
      </c>
      <c r="J5335" t="s">
        <v>13627</v>
      </c>
      <c r="K5335" t="s">
        <v>13628</v>
      </c>
      <c r="L5335" t="s">
        <v>13629</v>
      </c>
      <c r="M5335" t="s">
        <v>714</v>
      </c>
      <c r="N5335">
        <v>70390</v>
      </c>
      <c r="O5335" t="s">
        <v>70</v>
      </c>
      <c r="P5335" t="s">
        <v>130</v>
      </c>
      <c r="Q5335" t="s">
        <v>13630</v>
      </c>
      <c r="S5335" t="s">
        <v>72</v>
      </c>
      <c r="T5335" t="s">
        <v>4981</v>
      </c>
      <c r="U5335" t="s">
        <v>4982</v>
      </c>
      <c r="V5335" t="s">
        <v>4983</v>
      </c>
      <c r="W5335" t="s">
        <v>714</v>
      </c>
      <c r="X5335" t="s">
        <v>1758</v>
      </c>
      <c r="Y5335" t="str">
        <f>"37-3011"</f>
        <v>37-3011</v>
      </c>
      <c r="Z5335" t="s">
        <v>94</v>
      </c>
      <c r="AA5335">
        <v>561730</v>
      </c>
      <c r="AB5335">
        <v>1</v>
      </c>
      <c r="AC5335">
        <v>1</v>
      </c>
      <c r="AD5335" t="s">
        <v>79</v>
      </c>
      <c r="AE5335" t="s">
        <v>95</v>
      </c>
      <c r="AF5335">
        <v>40</v>
      </c>
      <c r="AG5335" s="4">
        <v>0.29166666666666669</v>
      </c>
      <c r="AH5335" s="4">
        <v>0.66666666666666663</v>
      </c>
      <c r="AI5335" s="5">
        <v>13.42</v>
      </c>
      <c r="AJ5335">
        <v>20.13</v>
      </c>
      <c r="AK5335">
        <v>20.13</v>
      </c>
      <c r="AL5335" t="s">
        <v>81</v>
      </c>
      <c r="AM5335" t="s">
        <v>82</v>
      </c>
      <c r="AO5335" t="s">
        <v>83</v>
      </c>
      <c r="AP5335" t="s">
        <v>130</v>
      </c>
      <c r="AQ5335" t="s">
        <v>130</v>
      </c>
      <c r="AR5335" t="s">
        <v>82</v>
      </c>
      <c r="AT5335" t="s">
        <v>82</v>
      </c>
      <c r="AW5335" t="s">
        <v>72</v>
      </c>
      <c r="AX5335">
        <v>1</v>
      </c>
      <c r="AY5335" t="s">
        <v>13629</v>
      </c>
      <c r="AZ5335" t="s">
        <v>13631</v>
      </c>
      <c r="BA5335" t="s">
        <v>714</v>
      </c>
      <c r="BB5335">
        <v>70390</v>
      </c>
      <c r="BC5335" t="s">
        <v>79</v>
      </c>
      <c r="BH5335" t="s">
        <v>13632</v>
      </c>
      <c r="BI5335" t="s">
        <v>130</v>
      </c>
      <c r="BJ5335">
        <v>113830175</v>
      </c>
    </row>
    <row r="5336" spans="1:62" x14ac:dyDescent="0.25">
      <c r="A5336" t="s">
        <v>13891</v>
      </c>
      <c r="B5336" s="2">
        <v>43524</v>
      </c>
      <c r="C5336" t="s">
        <v>63</v>
      </c>
      <c r="D5336" s="3">
        <v>43472.395945960649</v>
      </c>
      <c r="E5336" t="s">
        <v>64</v>
      </c>
      <c r="F5336" s="2">
        <v>43556</v>
      </c>
      <c r="G5336" s="2">
        <v>43814</v>
      </c>
      <c r="H5336" t="s">
        <v>13892</v>
      </c>
      <c r="I5336" t="s">
        <v>67</v>
      </c>
      <c r="J5336" t="s">
        <v>13893</v>
      </c>
      <c r="K5336" t="s">
        <v>13894</v>
      </c>
      <c r="L5336" t="s">
        <v>13895</v>
      </c>
      <c r="M5336" t="s">
        <v>232</v>
      </c>
      <c r="N5336">
        <v>11955</v>
      </c>
      <c r="O5336" t="s">
        <v>70</v>
      </c>
      <c r="P5336" t="s">
        <v>67</v>
      </c>
      <c r="Q5336" t="s">
        <v>13896</v>
      </c>
      <c r="S5336" t="s">
        <v>72</v>
      </c>
      <c r="T5336" t="s">
        <v>13897</v>
      </c>
      <c r="U5336" t="s">
        <v>3530</v>
      </c>
      <c r="V5336" t="s">
        <v>10561</v>
      </c>
      <c r="W5336" t="s">
        <v>232</v>
      </c>
      <c r="X5336" t="s">
        <v>93</v>
      </c>
      <c r="Y5336" t="str">
        <f>"37-3011"</f>
        <v>37-3011</v>
      </c>
      <c r="Z5336" t="s">
        <v>94</v>
      </c>
      <c r="AA5336">
        <v>332212</v>
      </c>
      <c r="AB5336">
        <v>3</v>
      </c>
      <c r="AC5336">
        <v>3</v>
      </c>
      <c r="AD5336" t="s">
        <v>79</v>
      </c>
      <c r="AE5336" t="s">
        <v>80</v>
      </c>
      <c r="AF5336">
        <v>40</v>
      </c>
      <c r="AG5336" s="4">
        <v>0.33333333333333331</v>
      </c>
      <c r="AH5336" s="4">
        <v>0.66666666666666663</v>
      </c>
      <c r="AI5336" s="5">
        <v>16.350000000000001</v>
      </c>
      <c r="AJ5336">
        <v>24.53</v>
      </c>
      <c r="AK5336">
        <v>24.53</v>
      </c>
      <c r="AL5336" t="s">
        <v>81</v>
      </c>
      <c r="AM5336" t="s">
        <v>82</v>
      </c>
      <c r="AO5336" t="s">
        <v>83</v>
      </c>
      <c r="AP5336" t="s">
        <v>67</v>
      </c>
      <c r="AQ5336" t="s">
        <v>662</v>
      </c>
      <c r="AR5336" t="s">
        <v>82</v>
      </c>
      <c r="AT5336" t="s">
        <v>82</v>
      </c>
      <c r="AW5336" t="s">
        <v>82</v>
      </c>
      <c r="AY5336" t="s">
        <v>13898</v>
      </c>
      <c r="AZ5336" t="s">
        <v>6542</v>
      </c>
      <c r="BA5336" t="s">
        <v>232</v>
      </c>
      <c r="BB5336">
        <v>11934</v>
      </c>
      <c r="BC5336" t="s">
        <v>79</v>
      </c>
      <c r="BH5336" t="s">
        <v>13894</v>
      </c>
      <c r="BI5336" t="s">
        <v>67</v>
      </c>
      <c r="BJ5336">
        <v>264726809</v>
      </c>
    </row>
    <row r="5337" spans="1:62" x14ac:dyDescent="0.25">
      <c r="A5337" t="s">
        <v>13984</v>
      </c>
      <c r="B5337" s="2">
        <v>43524</v>
      </c>
      <c r="C5337" t="s">
        <v>63</v>
      </c>
      <c r="D5337" s="3">
        <v>43472.395220740742</v>
      </c>
      <c r="E5337" t="s">
        <v>64</v>
      </c>
      <c r="F5337" s="2">
        <v>43556</v>
      </c>
      <c r="G5337" s="2">
        <v>43813</v>
      </c>
      <c r="H5337" t="s">
        <v>13985</v>
      </c>
      <c r="I5337" t="s">
        <v>67</v>
      </c>
      <c r="J5337" t="s">
        <v>13986</v>
      </c>
      <c r="K5337" t="s">
        <v>67</v>
      </c>
      <c r="L5337" t="s">
        <v>13987</v>
      </c>
      <c r="M5337" t="s">
        <v>1165</v>
      </c>
      <c r="N5337">
        <v>57252</v>
      </c>
      <c r="O5337" t="s">
        <v>70</v>
      </c>
      <c r="P5337" t="s">
        <v>67</v>
      </c>
      <c r="Q5337" t="s">
        <v>13988</v>
      </c>
      <c r="S5337" t="s">
        <v>72</v>
      </c>
      <c r="T5337" t="s">
        <v>6285</v>
      </c>
      <c r="U5337" t="s">
        <v>6286</v>
      </c>
      <c r="V5337" t="s">
        <v>6287</v>
      </c>
      <c r="W5337" t="s">
        <v>774</v>
      </c>
      <c r="X5337" t="s">
        <v>13989</v>
      </c>
      <c r="Y5337" t="str">
        <f>"51-2092"</f>
        <v>51-2092</v>
      </c>
      <c r="Z5337" t="s">
        <v>13989</v>
      </c>
      <c r="AA5337">
        <v>321920</v>
      </c>
      <c r="AB5337">
        <v>8</v>
      </c>
      <c r="AC5337">
        <v>8</v>
      </c>
      <c r="AD5337" t="s">
        <v>79</v>
      </c>
      <c r="AE5337" t="s">
        <v>80</v>
      </c>
      <c r="AF5337">
        <v>40</v>
      </c>
      <c r="AG5337" s="4">
        <v>0.33333333333333331</v>
      </c>
      <c r="AH5337" s="4">
        <v>0.70833333333333337</v>
      </c>
      <c r="AI5337" s="5">
        <v>14.13</v>
      </c>
      <c r="AJ5337">
        <v>21.2</v>
      </c>
      <c r="AK5337">
        <v>27</v>
      </c>
      <c r="AL5337" t="s">
        <v>81</v>
      </c>
      <c r="AM5337" t="s">
        <v>82</v>
      </c>
      <c r="AO5337" t="s">
        <v>83</v>
      </c>
      <c r="AP5337" t="s">
        <v>67</v>
      </c>
      <c r="AQ5337" t="s">
        <v>67</v>
      </c>
      <c r="AR5337" t="s">
        <v>82</v>
      </c>
      <c r="AT5337" t="s">
        <v>82</v>
      </c>
      <c r="AW5337" t="s">
        <v>82</v>
      </c>
      <c r="AY5337" t="s">
        <v>13990</v>
      </c>
      <c r="AZ5337" t="s">
        <v>13991</v>
      </c>
      <c r="BA5337" t="s">
        <v>1165</v>
      </c>
      <c r="BB5337">
        <v>57252</v>
      </c>
      <c r="BC5337" t="s">
        <v>79</v>
      </c>
      <c r="BH5337" t="s">
        <v>13992</v>
      </c>
      <c r="BI5337" t="s">
        <v>67</v>
      </c>
      <c r="BJ5337">
        <v>208867702</v>
      </c>
    </row>
    <row r="5338" spans="1:62" x14ac:dyDescent="0.25">
      <c r="A5338" t="s">
        <v>14047</v>
      </c>
      <c r="B5338" s="2">
        <v>43524</v>
      </c>
      <c r="C5338" t="s">
        <v>63</v>
      </c>
      <c r="D5338" s="3">
        <v>43472.39004082176</v>
      </c>
      <c r="E5338" t="s">
        <v>64</v>
      </c>
      <c r="F5338" s="2">
        <v>43556</v>
      </c>
      <c r="G5338" s="2">
        <v>43830</v>
      </c>
      <c r="H5338" t="s">
        <v>14048</v>
      </c>
      <c r="I5338" t="s">
        <v>14049</v>
      </c>
      <c r="J5338" t="s">
        <v>14050</v>
      </c>
      <c r="K5338" t="s">
        <v>67</v>
      </c>
      <c r="L5338" t="s">
        <v>8977</v>
      </c>
      <c r="M5338" t="s">
        <v>774</v>
      </c>
      <c r="N5338">
        <v>80516</v>
      </c>
      <c r="O5338" t="s">
        <v>70</v>
      </c>
      <c r="P5338" t="s">
        <v>67</v>
      </c>
      <c r="Q5338" t="s">
        <v>14051</v>
      </c>
      <c r="S5338" t="s">
        <v>72</v>
      </c>
      <c r="T5338" t="s">
        <v>6285</v>
      </c>
      <c r="U5338" t="s">
        <v>6286</v>
      </c>
      <c r="V5338" t="s">
        <v>6287</v>
      </c>
      <c r="W5338" t="s">
        <v>774</v>
      </c>
      <c r="X5338" t="s">
        <v>8131</v>
      </c>
      <c r="Y5338" t="str">
        <f>"47-4031"</f>
        <v>47-4031</v>
      </c>
      <c r="Z5338" t="s">
        <v>8131</v>
      </c>
      <c r="AA5338">
        <v>238990</v>
      </c>
      <c r="AB5338">
        <v>10</v>
      </c>
      <c r="AC5338">
        <v>10</v>
      </c>
      <c r="AD5338" t="s">
        <v>79</v>
      </c>
      <c r="AE5338" t="s">
        <v>80</v>
      </c>
      <c r="AF5338">
        <v>40</v>
      </c>
      <c r="AG5338" s="4">
        <v>0.29166666666666669</v>
      </c>
      <c r="AH5338" s="4">
        <v>0.72916666666666663</v>
      </c>
      <c r="AI5338" s="5">
        <v>16.32</v>
      </c>
      <c r="AJ5338">
        <v>24.48</v>
      </c>
      <c r="AK5338">
        <v>27.48</v>
      </c>
      <c r="AL5338" t="s">
        <v>81</v>
      </c>
      <c r="AM5338" t="s">
        <v>82</v>
      </c>
      <c r="AO5338" t="s">
        <v>83</v>
      </c>
      <c r="AP5338" t="s">
        <v>67</v>
      </c>
      <c r="AQ5338" t="s">
        <v>67</v>
      </c>
      <c r="AR5338" t="s">
        <v>82</v>
      </c>
      <c r="AT5338" t="s">
        <v>82</v>
      </c>
      <c r="AW5338" t="s">
        <v>82</v>
      </c>
      <c r="AY5338" t="s">
        <v>14052</v>
      </c>
      <c r="AZ5338" t="s">
        <v>14053</v>
      </c>
      <c r="BA5338" t="s">
        <v>774</v>
      </c>
      <c r="BB5338">
        <v>81635</v>
      </c>
      <c r="BC5338" t="s">
        <v>79</v>
      </c>
      <c r="BH5338" t="s">
        <v>14054</v>
      </c>
      <c r="BI5338" t="s">
        <v>67</v>
      </c>
      <c r="BJ5338">
        <v>821562735</v>
      </c>
    </row>
    <row r="5339" spans="1:62" x14ac:dyDescent="0.25">
      <c r="A5339" t="s">
        <v>14125</v>
      </c>
      <c r="B5339" s="2">
        <v>43524</v>
      </c>
      <c r="C5339" t="s">
        <v>63</v>
      </c>
      <c r="D5339" s="3">
        <v>43472.397106666664</v>
      </c>
      <c r="E5339" t="s">
        <v>64</v>
      </c>
      <c r="F5339" s="2">
        <v>43556</v>
      </c>
      <c r="G5339" s="2">
        <v>43799</v>
      </c>
      <c r="H5339" t="s">
        <v>14126</v>
      </c>
      <c r="I5339" t="s">
        <v>13882</v>
      </c>
      <c r="J5339" t="s">
        <v>13883</v>
      </c>
      <c r="K5339" t="s">
        <v>67</v>
      </c>
      <c r="L5339" t="s">
        <v>6283</v>
      </c>
      <c r="M5339" t="s">
        <v>774</v>
      </c>
      <c r="N5339">
        <v>80921</v>
      </c>
      <c r="O5339" t="s">
        <v>70</v>
      </c>
      <c r="P5339" t="s">
        <v>67</v>
      </c>
      <c r="Q5339" t="s">
        <v>13884</v>
      </c>
      <c r="S5339" t="s">
        <v>72</v>
      </c>
      <c r="T5339" t="s">
        <v>6285</v>
      </c>
      <c r="U5339" t="s">
        <v>6286</v>
      </c>
      <c r="V5339" t="s">
        <v>6287</v>
      </c>
      <c r="W5339" t="s">
        <v>774</v>
      </c>
      <c r="X5339" t="s">
        <v>94</v>
      </c>
      <c r="Y5339" t="str">
        <f>"37-3011"</f>
        <v>37-3011</v>
      </c>
      <c r="Z5339" t="s">
        <v>94</v>
      </c>
      <c r="AA5339">
        <v>721110</v>
      </c>
      <c r="AB5339">
        <v>25</v>
      </c>
      <c r="AC5339">
        <v>25</v>
      </c>
      <c r="AD5339" t="s">
        <v>79</v>
      </c>
      <c r="AE5339" t="s">
        <v>80</v>
      </c>
      <c r="AF5339">
        <v>40</v>
      </c>
      <c r="AG5339" s="4">
        <v>0.22916666666666666</v>
      </c>
      <c r="AH5339" s="4">
        <v>0.58333333333333337</v>
      </c>
      <c r="AI5339" s="5">
        <v>13.48</v>
      </c>
      <c r="AJ5339">
        <v>20.22</v>
      </c>
      <c r="AK5339">
        <v>27</v>
      </c>
      <c r="AL5339" t="s">
        <v>81</v>
      </c>
      <c r="AM5339" t="s">
        <v>82</v>
      </c>
      <c r="AO5339" t="s">
        <v>83</v>
      </c>
      <c r="AP5339" t="s">
        <v>683</v>
      </c>
      <c r="AQ5339" t="s">
        <v>67</v>
      </c>
      <c r="AR5339" t="s">
        <v>82</v>
      </c>
      <c r="AT5339" t="s">
        <v>82</v>
      </c>
      <c r="AW5339" t="s">
        <v>82</v>
      </c>
      <c r="AY5339" t="s">
        <v>1552</v>
      </c>
      <c r="AZ5339" t="s">
        <v>1554</v>
      </c>
      <c r="BA5339" t="s">
        <v>774</v>
      </c>
      <c r="BB5339">
        <v>80921</v>
      </c>
      <c r="BC5339" t="s">
        <v>87</v>
      </c>
      <c r="BH5339" t="s">
        <v>13885</v>
      </c>
      <c r="BI5339" t="s">
        <v>67</v>
      </c>
      <c r="BJ5339">
        <v>861065411</v>
      </c>
    </row>
    <row r="5340" spans="1:62" x14ac:dyDescent="0.25">
      <c r="A5340" t="s">
        <v>14151</v>
      </c>
      <c r="B5340" s="2">
        <v>43524</v>
      </c>
      <c r="C5340" t="s">
        <v>63</v>
      </c>
      <c r="D5340" s="3">
        <v>43472.393582488425</v>
      </c>
      <c r="E5340" t="s">
        <v>117</v>
      </c>
      <c r="H5340" t="s">
        <v>14152</v>
      </c>
      <c r="I5340" t="s">
        <v>67</v>
      </c>
      <c r="J5340" t="s">
        <v>14063</v>
      </c>
      <c r="K5340" t="s">
        <v>67</v>
      </c>
      <c r="L5340" t="s">
        <v>1152</v>
      </c>
      <c r="M5340" t="s">
        <v>774</v>
      </c>
      <c r="N5340">
        <v>80216</v>
      </c>
      <c r="O5340" t="s">
        <v>70</v>
      </c>
      <c r="P5340" t="s">
        <v>67</v>
      </c>
      <c r="Q5340" t="s">
        <v>14064</v>
      </c>
      <c r="S5340" t="s">
        <v>72</v>
      </c>
      <c r="T5340" t="s">
        <v>6285</v>
      </c>
      <c r="U5340" t="s">
        <v>6286</v>
      </c>
      <c r="V5340" t="s">
        <v>6287</v>
      </c>
      <c r="W5340" t="s">
        <v>774</v>
      </c>
      <c r="X5340" t="s">
        <v>326</v>
      </c>
      <c r="Y5340" t="str">
        <f>"47-2061"</f>
        <v>47-2061</v>
      </c>
      <c r="Z5340" t="s">
        <v>326</v>
      </c>
      <c r="AA5340">
        <v>238160</v>
      </c>
      <c r="AB5340">
        <v>10</v>
      </c>
      <c r="AD5340" t="s">
        <v>79</v>
      </c>
      <c r="AE5340" t="s">
        <v>80</v>
      </c>
      <c r="AF5340">
        <v>40</v>
      </c>
      <c r="AG5340" s="4">
        <v>0.29166666666666669</v>
      </c>
      <c r="AH5340" s="4">
        <v>0.66666666666666663</v>
      </c>
      <c r="AI5340" s="5">
        <v>15.07</v>
      </c>
      <c r="AJ5340">
        <v>22.6</v>
      </c>
      <c r="AK5340">
        <v>25.6</v>
      </c>
      <c r="AL5340" t="s">
        <v>81</v>
      </c>
      <c r="AM5340" t="s">
        <v>82</v>
      </c>
      <c r="AO5340" t="s">
        <v>83</v>
      </c>
      <c r="AP5340" t="s">
        <v>67</v>
      </c>
      <c r="AQ5340" t="s">
        <v>67</v>
      </c>
      <c r="AR5340" t="s">
        <v>82</v>
      </c>
      <c r="AT5340" t="s">
        <v>82</v>
      </c>
      <c r="AW5340" t="s">
        <v>82</v>
      </c>
      <c r="AY5340" t="s">
        <v>8684</v>
      </c>
      <c r="AZ5340" t="s">
        <v>4547</v>
      </c>
      <c r="BA5340" t="s">
        <v>105</v>
      </c>
      <c r="BB5340">
        <v>78617</v>
      </c>
      <c r="BC5340" t="s">
        <v>79</v>
      </c>
      <c r="BH5340" t="s">
        <v>14153</v>
      </c>
      <c r="BI5340" t="s">
        <v>67</v>
      </c>
      <c r="BJ5340">
        <v>743193913</v>
      </c>
    </row>
    <row r="5341" spans="1:62" x14ac:dyDescent="0.25">
      <c r="A5341" t="s">
        <v>14195</v>
      </c>
      <c r="B5341" s="2">
        <v>43524</v>
      </c>
      <c r="C5341" t="s">
        <v>63</v>
      </c>
      <c r="D5341" s="3">
        <v>43472.396081585648</v>
      </c>
      <c r="E5341" t="s">
        <v>64</v>
      </c>
      <c r="F5341" s="2">
        <v>43556</v>
      </c>
      <c r="G5341" s="2">
        <v>43799</v>
      </c>
      <c r="H5341" t="s">
        <v>14196</v>
      </c>
      <c r="I5341" t="s">
        <v>67</v>
      </c>
      <c r="J5341" t="s">
        <v>14197</v>
      </c>
      <c r="K5341" t="s">
        <v>67</v>
      </c>
      <c r="L5341" t="s">
        <v>14198</v>
      </c>
      <c r="M5341" t="s">
        <v>166</v>
      </c>
      <c r="N5341">
        <v>84003</v>
      </c>
      <c r="O5341" t="s">
        <v>70</v>
      </c>
      <c r="P5341" t="s">
        <v>67</v>
      </c>
      <c r="Q5341" t="s">
        <v>14199</v>
      </c>
      <c r="R5341">
        <v>1</v>
      </c>
      <c r="S5341" t="s">
        <v>72</v>
      </c>
      <c r="T5341" t="s">
        <v>6285</v>
      </c>
      <c r="U5341" t="s">
        <v>6286</v>
      </c>
      <c r="V5341" t="s">
        <v>6287</v>
      </c>
      <c r="W5341" t="s">
        <v>774</v>
      </c>
      <c r="X5341" t="s">
        <v>94</v>
      </c>
      <c r="Y5341" t="str">
        <f>"37-3011"</f>
        <v>37-3011</v>
      </c>
      <c r="Z5341" t="s">
        <v>94</v>
      </c>
      <c r="AA5341">
        <v>561730</v>
      </c>
      <c r="AB5341">
        <v>15</v>
      </c>
      <c r="AC5341">
        <v>15</v>
      </c>
      <c r="AD5341" t="s">
        <v>79</v>
      </c>
      <c r="AE5341" t="s">
        <v>80</v>
      </c>
      <c r="AF5341">
        <v>40</v>
      </c>
      <c r="AG5341" s="4">
        <v>0.29166666666666669</v>
      </c>
      <c r="AH5341" s="4">
        <v>0.75</v>
      </c>
      <c r="AI5341" s="5">
        <v>13.52</v>
      </c>
      <c r="AJ5341">
        <v>20.28</v>
      </c>
      <c r="AK5341">
        <v>24</v>
      </c>
      <c r="AL5341" t="s">
        <v>81</v>
      </c>
      <c r="AM5341" t="s">
        <v>82</v>
      </c>
      <c r="AO5341" t="s">
        <v>83</v>
      </c>
      <c r="AP5341" t="s">
        <v>67</v>
      </c>
      <c r="AQ5341" t="s">
        <v>67</v>
      </c>
      <c r="AR5341" t="s">
        <v>82</v>
      </c>
      <c r="AT5341" t="s">
        <v>82</v>
      </c>
      <c r="AW5341" t="s">
        <v>82</v>
      </c>
      <c r="AY5341" t="s">
        <v>14200</v>
      </c>
      <c r="AZ5341" t="s">
        <v>263</v>
      </c>
      <c r="BA5341" t="s">
        <v>166</v>
      </c>
      <c r="BB5341">
        <v>84003</v>
      </c>
      <c r="BC5341" t="s">
        <v>79</v>
      </c>
      <c r="BH5341" t="s">
        <v>14201</v>
      </c>
      <c r="BI5341" t="s">
        <v>67</v>
      </c>
      <c r="BJ5341">
        <v>208085637</v>
      </c>
    </row>
    <row r="5342" spans="1:62" x14ac:dyDescent="0.25">
      <c r="A5342" t="s">
        <v>14208</v>
      </c>
      <c r="B5342" s="2">
        <v>43524</v>
      </c>
      <c r="C5342" t="s">
        <v>63</v>
      </c>
      <c r="D5342" s="3">
        <v>43472.394502592593</v>
      </c>
      <c r="E5342" t="s">
        <v>64</v>
      </c>
      <c r="F5342" s="2">
        <v>43556</v>
      </c>
      <c r="G5342" s="2">
        <v>43814</v>
      </c>
      <c r="H5342" t="s">
        <v>14209</v>
      </c>
      <c r="I5342" t="s">
        <v>67</v>
      </c>
      <c r="J5342" t="s">
        <v>14210</v>
      </c>
      <c r="K5342" t="s">
        <v>14211</v>
      </c>
      <c r="L5342" t="s">
        <v>14212</v>
      </c>
      <c r="M5342" t="s">
        <v>232</v>
      </c>
      <c r="N5342">
        <v>11978</v>
      </c>
      <c r="O5342" t="s">
        <v>70</v>
      </c>
      <c r="P5342" t="s">
        <v>67</v>
      </c>
      <c r="Q5342" t="s">
        <v>14213</v>
      </c>
      <c r="S5342" t="s">
        <v>72</v>
      </c>
      <c r="T5342" t="s">
        <v>3529</v>
      </c>
      <c r="U5342" t="s">
        <v>3530</v>
      </c>
      <c r="V5342" t="s">
        <v>3531</v>
      </c>
      <c r="W5342" t="s">
        <v>232</v>
      </c>
      <c r="X5342" t="s">
        <v>93</v>
      </c>
      <c r="Y5342" t="str">
        <f>"37-3011"</f>
        <v>37-3011</v>
      </c>
      <c r="Z5342" t="s">
        <v>94</v>
      </c>
      <c r="AA5342">
        <v>332212</v>
      </c>
      <c r="AB5342">
        <v>1</v>
      </c>
      <c r="AC5342">
        <v>1</v>
      </c>
      <c r="AD5342" t="s">
        <v>79</v>
      </c>
      <c r="AE5342" t="s">
        <v>80</v>
      </c>
      <c r="AF5342">
        <v>40</v>
      </c>
      <c r="AG5342" s="4">
        <v>0.33333333333333331</v>
      </c>
      <c r="AH5342" s="4">
        <v>0.66666666666666663</v>
      </c>
      <c r="AI5342" s="5">
        <v>16.350000000000001</v>
      </c>
      <c r="AJ5342">
        <v>24.53</v>
      </c>
      <c r="AK5342">
        <v>24.53</v>
      </c>
      <c r="AL5342" t="s">
        <v>81</v>
      </c>
      <c r="AM5342" t="s">
        <v>82</v>
      </c>
      <c r="AO5342" t="s">
        <v>83</v>
      </c>
      <c r="AP5342" t="s">
        <v>67</v>
      </c>
      <c r="AQ5342" t="s">
        <v>662</v>
      </c>
      <c r="AR5342" t="s">
        <v>82</v>
      </c>
      <c r="AT5342" t="s">
        <v>82</v>
      </c>
      <c r="AW5342" t="s">
        <v>72</v>
      </c>
      <c r="AX5342">
        <v>1</v>
      </c>
      <c r="AY5342" t="s">
        <v>14212</v>
      </c>
      <c r="AZ5342" t="s">
        <v>6542</v>
      </c>
      <c r="BA5342" t="s">
        <v>232</v>
      </c>
      <c r="BB5342">
        <v>11978</v>
      </c>
      <c r="BC5342" t="s">
        <v>79</v>
      </c>
      <c r="BH5342" t="s">
        <v>14211</v>
      </c>
      <c r="BI5342" t="s">
        <v>67</v>
      </c>
      <c r="BJ5342">
        <v>208732558</v>
      </c>
    </row>
    <row r="5343" spans="1:62" x14ac:dyDescent="0.25">
      <c r="A5343" t="s">
        <v>14258</v>
      </c>
      <c r="B5343" s="2">
        <v>43524</v>
      </c>
      <c r="C5343" t="s">
        <v>63</v>
      </c>
      <c r="D5343" s="3">
        <v>43472.391785069442</v>
      </c>
      <c r="E5343" t="s">
        <v>64</v>
      </c>
      <c r="F5343" s="2">
        <v>43556</v>
      </c>
      <c r="G5343" s="2">
        <v>43791</v>
      </c>
      <c r="H5343" t="s">
        <v>14259</v>
      </c>
      <c r="I5343" t="s">
        <v>14260</v>
      </c>
      <c r="J5343" t="s">
        <v>14261</v>
      </c>
      <c r="K5343" t="s">
        <v>67</v>
      </c>
      <c r="L5343" t="s">
        <v>13342</v>
      </c>
      <c r="M5343" t="s">
        <v>774</v>
      </c>
      <c r="N5343">
        <v>80134</v>
      </c>
      <c r="O5343" t="s">
        <v>70</v>
      </c>
      <c r="P5343" t="s">
        <v>67</v>
      </c>
      <c r="Q5343" t="s">
        <v>13343</v>
      </c>
      <c r="S5343" t="s">
        <v>72</v>
      </c>
      <c r="T5343" t="s">
        <v>6285</v>
      </c>
      <c r="U5343" t="s">
        <v>6286</v>
      </c>
      <c r="V5343" t="s">
        <v>6287</v>
      </c>
      <c r="W5343" t="s">
        <v>774</v>
      </c>
      <c r="X5343" t="s">
        <v>94</v>
      </c>
      <c r="Y5343" t="str">
        <f>"37-3011"</f>
        <v>37-3011</v>
      </c>
      <c r="Z5343" t="s">
        <v>94</v>
      </c>
      <c r="AA5343">
        <v>561730</v>
      </c>
      <c r="AB5343">
        <v>20</v>
      </c>
      <c r="AC5343">
        <v>20</v>
      </c>
      <c r="AD5343" t="s">
        <v>79</v>
      </c>
      <c r="AE5343" t="s">
        <v>80</v>
      </c>
      <c r="AF5343">
        <v>40</v>
      </c>
      <c r="AG5343" s="4">
        <v>0.29166666666666669</v>
      </c>
      <c r="AH5343" s="4">
        <v>0.6875</v>
      </c>
      <c r="AI5343" s="5">
        <v>15.17</v>
      </c>
      <c r="AJ5343">
        <v>22.75</v>
      </c>
      <c r="AK5343">
        <v>26.25</v>
      </c>
      <c r="AL5343" t="s">
        <v>81</v>
      </c>
      <c r="AM5343" t="s">
        <v>82</v>
      </c>
      <c r="AO5343" t="s">
        <v>83</v>
      </c>
      <c r="AP5343" t="s">
        <v>67</v>
      </c>
      <c r="AQ5343" t="s">
        <v>67</v>
      </c>
      <c r="AR5343" t="s">
        <v>82</v>
      </c>
      <c r="AT5343" t="s">
        <v>82</v>
      </c>
      <c r="AW5343" t="s">
        <v>82</v>
      </c>
      <c r="AY5343" t="s">
        <v>13342</v>
      </c>
      <c r="AZ5343" t="s">
        <v>2879</v>
      </c>
      <c r="BA5343" t="s">
        <v>774</v>
      </c>
      <c r="BB5343">
        <v>80134</v>
      </c>
      <c r="BC5343" t="s">
        <v>79</v>
      </c>
      <c r="BH5343" t="s">
        <v>14262</v>
      </c>
      <c r="BI5343" t="s">
        <v>67</v>
      </c>
      <c r="BJ5343">
        <v>840960730</v>
      </c>
    </row>
    <row r="5344" spans="1:62" x14ac:dyDescent="0.25">
      <c r="A5344" t="s">
        <v>14344</v>
      </c>
      <c r="B5344" s="2">
        <v>43524</v>
      </c>
      <c r="C5344" t="s">
        <v>63</v>
      </c>
      <c r="D5344" s="3">
        <v>43472.394447719904</v>
      </c>
      <c r="E5344" t="s">
        <v>64</v>
      </c>
      <c r="F5344" s="2">
        <v>43556</v>
      </c>
      <c r="G5344" s="2">
        <v>43784</v>
      </c>
      <c r="H5344" t="s">
        <v>14345</v>
      </c>
      <c r="I5344" t="s">
        <v>67</v>
      </c>
      <c r="J5344" t="s">
        <v>14346</v>
      </c>
      <c r="K5344" t="s">
        <v>67</v>
      </c>
      <c r="L5344" t="s">
        <v>14347</v>
      </c>
      <c r="M5344" t="s">
        <v>5997</v>
      </c>
      <c r="N5344">
        <v>58503</v>
      </c>
      <c r="O5344" t="s">
        <v>70</v>
      </c>
      <c r="P5344" t="s">
        <v>67</v>
      </c>
      <c r="Q5344" t="s">
        <v>14348</v>
      </c>
      <c r="S5344" t="s">
        <v>72</v>
      </c>
      <c r="T5344" t="s">
        <v>6285</v>
      </c>
      <c r="U5344" t="s">
        <v>6286</v>
      </c>
      <c r="V5344" t="s">
        <v>6287</v>
      </c>
      <c r="W5344" t="s">
        <v>774</v>
      </c>
      <c r="X5344" t="s">
        <v>94</v>
      </c>
      <c r="Y5344" t="str">
        <f>"37-3011"</f>
        <v>37-3011</v>
      </c>
      <c r="Z5344" t="s">
        <v>94</v>
      </c>
      <c r="AA5344">
        <v>561730</v>
      </c>
      <c r="AB5344">
        <v>10</v>
      </c>
      <c r="AC5344">
        <v>10</v>
      </c>
      <c r="AD5344" t="s">
        <v>79</v>
      </c>
      <c r="AE5344" t="s">
        <v>80</v>
      </c>
      <c r="AF5344">
        <v>40</v>
      </c>
      <c r="AG5344" s="4">
        <v>0.27083333333333331</v>
      </c>
      <c r="AH5344" s="4">
        <v>0.6875</v>
      </c>
      <c r="AI5344" s="5">
        <v>17.78</v>
      </c>
      <c r="AJ5344">
        <v>26.67</v>
      </c>
      <c r="AL5344" t="s">
        <v>81</v>
      </c>
      <c r="AM5344" t="s">
        <v>82</v>
      </c>
      <c r="AO5344" t="s">
        <v>83</v>
      </c>
      <c r="AP5344" t="s">
        <v>67</v>
      </c>
      <c r="AQ5344" t="s">
        <v>67</v>
      </c>
      <c r="AR5344" t="s">
        <v>82</v>
      </c>
      <c r="AT5344" t="s">
        <v>82</v>
      </c>
      <c r="AW5344" t="s">
        <v>82</v>
      </c>
      <c r="AY5344" t="s">
        <v>14349</v>
      </c>
      <c r="AZ5344" t="s">
        <v>14350</v>
      </c>
      <c r="BA5344" t="s">
        <v>5997</v>
      </c>
      <c r="BB5344">
        <v>58503</v>
      </c>
      <c r="BC5344" t="s">
        <v>79</v>
      </c>
      <c r="BH5344" t="s">
        <v>14346</v>
      </c>
      <c r="BI5344" t="s">
        <v>67</v>
      </c>
      <c r="BJ5344">
        <v>461975864</v>
      </c>
    </row>
    <row r="5345" spans="1:62" x14ac:dyDescent="0.25">
      <c r="A5345" t="s">
        <v>14456</v>
      </c>
      <c r="B5345" s="2">
        <v>43524</v>
      </c>
      <c r="C5345" t="s">
        <v>63</v>
      </c>
      <c r="D5345" s="3">
        <v>43472.393092800929</v>
      </c>
      <c r="E5345" t="s">
        <v>64</v>
      </c>
      <c r="F5345" s="2">
        <v>43556</v>
      </c>
      <c r="G5345" s="2">
        <v>43769</v>
      </c>
      <c r="H5345" t="s">
        <v>14457</v>
      </c>
      <c r="I5345" t="s">
        <v>67</v>
      </c>
      <c r="J5345" t="s">
        <v>14458</v>
      </c>
      <c r="K5345" t="s">
        <v>67</v>
      </c>
      <c r="L5345" t="s">
        <v>14459</v>
      </c>
      <c r="M5345" t="s">
        <v>774</v>
      </c>
      <c r="N5345">
        <v>80516</v>
      </c>
      <c r="O5345" t="s">
        <v>70</v>
      </c>
      <c r="P5345" t="s">
        <v>67</v>
      </c>
      <c r="Q5345" t="s">
        <v>14460</v>
      </c>
      <c r="S5345" t="s">
        <v>72</v>
      </c>
      <c r="T5345" t="s">
        <v>6285</v>
      </c>
      <c r="U5345" t="s">
        <v>6286</v>
      </c>
      <c r="V5345" t="s">
        <v>6287</v>
      </c>
      <c r="W5345" t="s">
        <v>774</v>
      </c>
      <c r="X5345" t="s">
        <v>94</v>
      </c>
      <c r="Y5345" t="str">
        <f>"37-3011"</f>
        <v>37-3011</v>
      </c>
      <c r="Z5345" t="s">
        <v>94</v>
      </c>
      <c r="AA5345">
        <v>561730</v>
      </c>
      <c r="AB5345">
        <v>12</v>
      </c>
      <c r="AC5345">
        <v>12</v>
      </c>
      <c r="AD5345" t="s">
        <v>79</v>
      </c>
      <c r="AE5345" t="s">
        <v>80</v>
      </c>
      <c r="AF5345">
        <v>40</v>
      </c>
      <c r="AG5345" s="4">
        <v>0.29166666666666669</v>
      </c>
      <c r="AH5345" s="4">
        <v>0.66666666666666663</v>
      </c>
      <c r="AI5345" s="5">
        <v>16.07</v>
      </c>
      <c r="AJ5345">
        <v>24.1</v>
      </c>
      <c r="AK5345">
        <v>27.1</v>
      </c>
      <c r="AL5345" t="s">
        <v>81</v>
      </c>
      <c r="AM5345" t="s">
        <v>82</v>
      </c>
      <c r="AO5345" t="s">
        <v>83</v>
      </c>
      <c r="AP5345" t="s">
        <v>67</v>
      </c>
      <c r="AQ5345" t="s">
        <v>67</v>
      </c>
      <c r="AR5345" t="s">
        <v>82</v>
      </c>
      <c r="AT5345" t="s">
        <v>82</v>
      </c>
      <c r="AW5345" t="s">
        <v>82</v>
      </c>
      <c r="AY5345" t="s">
        <v>14459</v>
      </c>
      <c r="AZ5345" t="s">
        <v>6829</v>
      </c>
      <c r="BA5345" t="s">
        <v>774</v>
      </c>
      <c r="BB5345">
        <v>80516</v>
      </c>
      <c r="BC5345" t="s">
        <v>79</v>
      </c>
      <c r="BH5345" t="s">
        <v>14461</v>
      </c>
      <c r="BI5345" t="s">
        <v>67</v>
      </c>
      <c r="BJ5345">
        <v>841605634</v>
      </c>
    </row>
    <row r="5346" spans="1:62" x14ac:dyDescent="0.25">
      <c r="A5346" t="s">
        <v>14527</v>
      </c>
      <c r="B5346" s="2">
        <v>43524</v>
      </c>
      <c r="C5346" t="s">
        <v>63</v>
      </c>
      <c r="D5346" s="3">
        <v>43472.394239351852</v>
      </c>
      <c r="E5346" t="s">
        <v>64</v>
      </c>
      <c r="F5346" s="2">
        <v>43556</v>
      </c>
      <c r="G5346" s="2">
        <v>43769</v>
      </c>
      <c r="H5346" t="s">
        <v>14528</v>
      </c>
      <c r="I5346" t="s">
        <v>14529</v>
      </c>
      <c r="J5346" t="s">
        <v>14530</v>
      </c>
      <c r="K5346" t="s">
        <v>14531</v>
      </c>
      <c r="L5346" t="s">
        <v>9813</v>
      </c>
      <c r="M5346" t="s">
        <v>232</v>
      </c>
      <c r="N5346">
        <v>11954</v>
      </c>
      <c r="O5346" t="s">
        <v>70</v>
      </c>
      <c r="P5346" t="s">
        <v>67</v>
      </c>
      <c r="Q5346" t="s">
        <v>14532</v>
      </c>
      <c r="S5346" t="s">
        <v>72</v>
      </c>
      <c r="T5346" t="s">
        <v>3529</v>
      </c>
      <c r="U5346" t="s">
        <v>3530</v>
      </c>
      <c r="V5346" t="s">
        <v>3531</v>
      </c>
      <c r="W5346" t="s">
        <v>232</v>
      </c>
      <c r="X5346" t="s">
        <v>7885</v>
      </c>
      <c r="Y5346" t="str">
        <f>"37-2012"</f>
        <v>37-2012</v>
      </c>
      <c r="Z5346" t="s">
        <v>373</v>
      </c>
      <c r="AA5346">
        <v>721110</v>
      </c>
      <c r="AB5346">
        <v>2</v>
      </c>
      <c r="AC5346">
        <v>2</v>
      </c>
      <c r="AD5346" t="s">
        <v>79</v>
      </c>
      <c r="AE5346" t="s">
        <v>80</v>
      </c>
      <c r="AF5346">
        <v>40</v>
      </c>
      <c r="AG5346" s="4">
        <v>0.33333333333333331</v>
      </c>
      <c r="AH5346" s="4">
        <v>0.875</v>
      </c>
      <c r="AI5346" s="6">
        <v>14</v>
      </c>
      <c r="AJ5346">
        <v>21</v>
      </c>
      <c r="AK5346">
        <v>21</v>
      </c>
      <c r="AL5346" t="s">
        <v>81</v>
      </c>
      <c r="AM5346" t="s">
        <v>82</v>
      </c>
      <c r="AO5346" t="s">
        <v>83</v>
      </c>
      <c r="AP5346" t="s">
        <v>67</v>
      </c>
      <c r="AQ5346" t="s">
        <v>67</v>
      </c>
      <c r="AR5346" t="s">
        <v>82</v>
      </c>
      <c r="AT5346" t="s">
        <v>82</v>
      </c>
      <c r="AW5346" t="s">
        <v>72</v>
      </c>
      <c r="AX5346">
        <v>3</v>
      </c>
      <c r="AY5346" t="s">
        <v>9813</v>
      </c>
      <c r="AZ5346" t="s">
        <v>6542</v>
      </c>
      <c r="BA5346" t="s">
        <v>232</v>
      </c>
      <c r="BB5346">
        <v>11954</v>
      </c>
      <c r="BC5346" t="s">
        <v>87</v>
      </c>
      <c r="BH5346" t="s">
        <v>14531</v>
      </c>
      <c r="BI5346" t="s">
        <v>67</v>
      </c>
      <c r="BJ5346">
        <v>112721479</v>
      </c>
    </row>
    <row r="5347" spans="1:62" x14ac:dyDescent="0.25">
      <c r="A5347" t="s">
        <v>14611</v>
      </c>
      <c r="B5347" s="2">
        <v>43524</v>
      </c>
      <c r="C5347" t="s">
        <v>63</v>
      </c>
      <c r="D5347" s="3">
        <v>43472.389345312498</v>
      </c>
      <c r="E5347" t="s">
        <v>64</v>
      </c>
      <c r="F5347" s="2">
        <v>43556</v>
      </c>
      <c r="G5347" s="2">
        <v>43799</v>
      </c>
      <c r="H5347" t="s">
        <v>14612</v>
      </c>
      <c r="J5347" t="s">
        <v>14613</v>
      </c>
      <c r="L5347" t="s">
        <v>11750</v>
      </c>
      <c r="M5347" t="s">
        <v>783</v>
      </c>
      <c r="N5347">
        <v>44105</v>
      </c>
      <c r="O5347" t="s">
        <v>70</v>
      </c>
      <c r="Q5347" t="s">
        <v>14614</v>
      </c>
      <c r="S5347" t="s">
        <v>72</v>
      </c>
      <c r="T5347" t="s">
        <v>3410</v>
      </c>
      <c r="U5347" t="s">
        <v>3411</v>
      </c>
      <c r="V5347" t="s">
        <v>3412</v>
      </c>
      <c r="W5347" t="s">
        <v>783</v>
      </c>
      <c r="X5347" t="s">
        <v>106</v>
      </c>
      <c r="Y5347" t="str">
        <f>"37-3011"</f>
        <v>37-3011</v>
      </c>
      <c r="Z5347" t="s">
        <v>94</v>
      </c>
      <c r="AA5347">
        <v>561730</v>
      </c>
      <c r="AB5347">
        <v>5</v>
      </c>
      <c r="AC5347">
        <v>5</v>
      </c>
      <c r="AD5347" t="s">
        <v>79</v>
      </c>
      <c r="AE5347" t="s">
        <v>80</v>
      </c>
      <c r="AF5347">
        <v>40</v>
      </c>
      <c r="AG5347" s="4">
        <v>0.33333333333333331</v>
      </c>
      <c r="AH5347" s="4">
        <v>0.70833333333333337</v>
      </c>
      <c r="AI5347" s="5">
        <v>13.7</v>
      </c>
      <c r="AJ5347">
        <v>20.55</v>
      </c>
      <c r="AL5347" t="s">
        <v>81</v>
      </c>
      <c r="AM5347" t="s">
        <v>82</v>
      </c>
      <c r="AO5347" t="s">
        <v>83</v>
      </c>
      <c r="AR5347" t="s">
        <v>82</v>
      </c>
      <c r="AT5347" t="s">
        <v>82</v>
      </c>
      <c r="AW5347" t="s">
        <v>82</v>
      </c>
      <c r="AY5347" t="s">
        <v>11750</v>
      </c>
      <c r="AZ5347" t="s">
        <v>7299</v>
      </c>
      <c r="BA5347" t="s">
        <v>783</v>
      </c>
      <c r="BB5347">
        <v>44105</v>
      </c>
      <c r="BC5347" t="s">
        <v>79</v>
      </c>
      <c r="BH5347" t="s">
        <v>14615</v>
      </c>
      <c r="BJ5347">
        <v>455293328</v>
      </c>
    </row>
    <row r="5348" spans="1:62" x14ac:dyDescent="0.25">
      <c r="A5348" t="s">
        <v>14616</v>
      </c>
      <c r="B5348" s="2">
        <v>43524</v>
      </c>
      <c r="C5348" t="s">
        <v>63</v>
      </c>
      <c r="D5348" s="3">
        <v>43472.395493530094</v>
      </c>
      <c r="E5348" t="s">
        <v>64</v>
      </c>
      <c r="F5348" s="2">
        <v>43556</v>
      </c>
      <c r="G5348" s="2">
        <v>43830</v>
      </c>
      <c r="H5348" t="s">
        <v>14617</v>
      </c>
      <c r="I5348" t="s">
        <v>67</v>
      </c>
      <c r="J5348" t="s">
        <v>14618</v>
      </c>
      <c r="K5348" t="s">
        <v>67</v>
      </c>
      <c r="L5348" t="s">
        <v>14619</v>
      </c>
      <c r="M5348" t="s">
        <v>166</v>
      </c>
      <c r="N5348">
        <v>84042</v>
      </c>
      <c r="O5348" t="s">
        <v>70</v>
      </c>
      <c r="P5348" t="s">
        <v>67</v>
      </c>
      <c r="Q5348" t="s">
        <v>14620</v>
      </c>
      <c r="S5348" t="s">
        <v>72</v>
      </c>
      <c r="T5348" t="s">
        <v>6285</v>
      </c>
      <c r="U5348" t="s">
        <v>6286</v>
      </c>
      <c r="V5348" t="s">
        <v>6287</v>
      </c>
      <c r="W5348" t="s">
        <v>774</v>
      </c>
      <c r="X5348" t="s">
        <v>94</v>
      </c>
      <c r="Y5348" t="str">
        <f>"37-3011"</f>
        <v>37-3011</v>
      </c>
      <c r="Z5348" t="s">
        <v>94</v>
      </c>
      <c r="AA5348">
        <v>561730</v>
      </c>
      <c r="AB5348">
        <v>2</v>
      </c>
      <c r="AC5348">
        <v>2</v>
      </c>
      <c r="AD5348" t="s">
        <v>79</v>
      </c>
      <c r="AE5348" t="s">
        <v>80</v>
      </c>
      <c r="AF5348">
        <v>40</v>
      </c>
      <c r="AG5348" s="4">
        <v>0.3125</v>
      </c>
      <c r="AH5348" s="4">
        <v>0.75</v>
      </c>
      <c r="AI5348" s="5">
        <v>13.68</v>
      </c>
      <c r="AJ5348">
        <v>20.52</v>
      </c>
      <c r="AL5348" t="s">
        <v>81</v>
      </c>
      <c r="AM5348" t="s">
        <v>82</v>
      </c>
      <c r="AO5348" t="s">
        <v>83</v>
      </c>
      <c r="AP5348" t="s">
        <v>67</v>
      </c>
      <c r="AQ5348" t="s">
        <v>67</v>
      </c>
      <c r="AR5348" t="s">
        <v>82</v>
      </c>
      <c r="AT5348" t="s">
        <v>82</v>
      </c>
      <c r="AW5348" t="s">
        <v>82</v>
      </c>
      <c r="AY5348" t="s">
        <v>14621</v>
      </c>
      <c r="AZ5348" t="s">
        <v>263</v>
      </c>
      <c r="BA5348" t="s">
        <v>166</v>
      </c>
      <c r="BB5348">
        <v>84042</v>
      </c>
      <c r="BC5348" t="s">
        <v>79</v>
      </c>
      <c r="BH5348" t="s">
        <v>14622</v>
      </c>
      <c r="BI5348" t="s">
        <v>67</v>
      </c>
      <c r="BJ5348">
        <v>474361162</v>
      </c>
    </row>
    <row r="5349" spans="1:62" x14ac:dyDescent="0.25">
      <c r="A5349" t="s">
        <v>14809</v>
      </c>
      <c r="B5349" s="2">
        <v>43524</v>
      </c>
      <c r="C5349" t="s">
        <v>63</v>
      </c>
      <c r="D5349" s="3">
        <v>43472.395890115738</v>
      </c>
      <c r="E5349" t="s">
        <v>117</v>
      </c>
      <c r="H5349" t="s">
        <v>14810</v>
      </c>
      <c r="I5349" t="s">
        <v>67</v>
      </c>
      <c r="J5349" t="s">
        <v>14811</v>
      </c>
      <c r="K5349" t="s">
        <v>67</v>
      </c>
      <c r="L5349" t="s">
        <v>14707</v>
      </c>
      <c r="M5349" t="s">
        <v>166</v>
      </c>
      <c r="N5349">
        <v>84098</v>
      </c>
      <c r="O5349" t="s">
        <v>70</v>
      </c>
      <c r="P5349" t="s">
        <v>67</v>
      </c>
      <c r="Q5349" t="s">
        <v>14812</v>
      </c>
      <c r="R5349">
        <v>4026</v>
      </c>
      <c r="S5349" t="s">
        <v>72</v>
      </c>
      <c r="T5349" t="s">
        <v>6285</v>
      </c>
      <c r="U5349" t="s">
        <v>6286</v>
      </c>
      <c r="V5349" t="s">
        <v>6287</v>
      </c>
      <c r="W5349" t="s">
        <v>774</v>
      </c>
      <c r="X5349" t="s">
        <v>346</v>
      </c>
      <c r="Y5349" t="str">
        <f>"35-2015"</f>
        <v>35-2015</v>
      </c>
      <c r="Z5349" t="s">
        <v>346</v>
      </c>
      <c r="AA5349">
        <v>713910</v>
      </c>
      <c r="AB5349">
        <v>5</v>
      </c>
      <c r="AD5349" t="s">
        <v>79</v>
      </c>
      <c r="AE5349" t="s">
        <v>80</v>
      </c>
      <c r="AF5349">
        <v>40</v>
      </c>
      <c r="AG5349" s="4">
        <v>0.33333333333333331</v>
      </c>
      <c r="AH5349" s="4">
        <v>0.70833333333333337</v>
      </c>
      <c r="AI5349" s="5">
        <v>11.95</v>
      </c>
      <c r="AJ5349">
        <v>17.93</v>
      </c>
      <c r="AK5349">
        <v>22.5</v>
      </c>
      <c r="AL5349" t="s">
        <v>81</v>
      </c>
      <c r="AM5349" t="s">
        <v>82</v>
      </c>
      <c r="AO5349" t="s">
        <v>83</v>
      </c>
      <c r="AP5349" t="s">
        <v>67</v>
      </c>
      <c r="AQ5349" t="s">
        <v>67</v>
      </c>
      <c r="AR5349" t="s">
        <v>82</v>
      </c>
      <c r="AT5349" t="s">
        <v>82</v>
      </c>
      <c r="AW5349" t="s">
        <v>82</v>
      </c>
      <c r="AY5349" t="s">
        <v>178</v>
      </c>
      <c r="AZ5349" t="s">
        <v>2541</v>
      </c>
      <c r="BA5349" t="s">
        <v>166</v>
      </c>
      <c r="BB5349">
        <v>84098</v>
      </c>
      <c r="BC5349" t="s">
        <v>87</v>
      </c>
      <c r="BH5349" t="s">
        <v>14813</v>
      </c>
      <c r="BI5349" t="s">
        <v>67</v>
      </c>
      <c r="BJ5349">
        <v>271360859</v>
      </c>
    </row>
    <row r="5350" spans="1:62" x14ac:dyDescent="0.25">
      <c r="A5350" t="s">
        <v>14814</v>
      </c>
      <c r="B5350" s="2">
        <v>43524</v>
      </c>
      <c r="C5350" t="s">
        <v>63</v>
      </c>
      <c r="D5350" s="3">
        <v>43472.395611666667</v>
      </c>
      <c r="E5350" t="s">
        <v>64</v>
      </c>
      <c r="F5350" s="2">
        <v>43556</v>
      </c>
      <c r="G5350" s="2">
        <v>43798</v>
      </c>
      <c r="H5350" t="s">
        <v>14815</v>
      </c>
      <c r="I5350" t="s">
        <v>67</v>
      </c>
      <c r="J5350" t="s">
        <v>14816</v>
      </c>
      <c r="K5350" t="s">
        <v>67</v>
      </c>
      <c r="L5350" t="s">
        <v>1152</v>
      </c>
      <c r="M5350" t="s">
        <v>774</v>
      </c>
      <c r="N5350">
        <v>80219</v>
      </c>
      <c r="O5350" t="s">
        <v>70</v>
      </c>
      <c r="P5350" t="s">
        <v>67</v>
      </c>
      <c r="Q5350" t="s">
        <v>14817</v>
      </c>
      <c r="S5350" t="s">
        <v>72</v>
      </c>
      <c r="T5350" t="s">
        <v>6285</v>
      </c>
      <c r="U5350" t="s">
        <v>6286</v>
      </c>
      <c r="V5350" t="s">
        <v>6287</v>
      </c>
      <c r="W5350" t="s">
        <v>774</v>
      </c>
      <c r="X5350" t="s">
        <v>94</v>
      </c>
      <c r="Y5350" t="str">
        <f>"37-3011"</f>
        <v>37-3011</v>
      </c>
      <c r="Z5350" t="s">
        <v>94</v>
      </c>
      <c r="AA5350">
        <v>561730</v>
      </c>
      <c r="AB5350">
        <v>23</v>
      </c>
      <c r="AC5350">
        <v>23</v>
      </c>
      <c r="AD5350" t="s">
        <v>79</v>
      </c>
      <c r="AE5350" t="s">
        <v>80</v>
      </c>
      <c r="AF5350">
        <v>40</v>
      </c>
      <c r="AG5350" s="4">
        <v>0.33333333333333331</v>
      </c>
      <c r="AH5350" s="4">
        <v>0.70833333333333337</v>
      </c>
      <c r="AI5350" s="5">
        <v>16.07</v>
      </c>
      <c r="AJ5350">
        <v>24.1</v>
      </c>
      <c r="AK5350">
        <v>28.6</v>
      </c>
      <c r="AL5350" t="s">
        <v>81</v>
      </c>
      <c r="AM5350" t="s">
        <v>82</v>
      </c>
      <c r="AO5350" t="s">
        <v>83</v>
      </c>
      <c r="AP5350" t="s">
        <v>67</v>
      </c>
      <c r="AQ5350" t="s">
        <v>67</v>
      </c>
      <c r="AR5350" t="s">
        <v>82</v>
      </c>
      <c r="AT5350" t="s">
        <v>82</v>
      </c>
      <c r="AW5350" t="s">
        <v>82</v>
      </c>
      <c r="AY5350" t="s">
        <v>4681</v>
      </c>
      <c r="AZ5350" t="s">
        <v>4681</v>
      </c>
      <c r="BA5350" t="s">
        <v>774</v>
      </c>
      <c r="BB5350">
        <v>80219</v>
      </c>
      <c r="BC5350" t="s">
        <v>79</v>
      </c>
      <c r="BH5350" t="s">
        <v>14818</v>
      </c>
      <c r="BI5350" t="s">
        <v>67</v>
      </c>
      <c r="BJ5350">
        <v>841349005</v>
      </c>
    </row>
    <row r="5351" spans="1:62" x14ac:dyDescent="0.25">
      <c r="A5351" t="s">
        <v>14842</v>
      </c>
      <c r="B5351" s="2">
        <v>43524</v>
      </c>
      <c r="C5351" t="s">
        <v>63</v>
      </c>
      <c r="D5351" s="3">
        <v>43472.395583356483</v>
      </c>
      <c r="E5351" t="s">
        <v>64</v>
      </c>
      <c r="F5351" s="2">
        <v>43556</v>
      </c>
      <c r="G5351" s="2">
        <v>43772</v>
      </c>
      <c r="H5351" t="s">
        <v>14843</v>
      </c>
      <c r="I5351" t="s">
        <v>67</v>
      </c>
      <c r="J5351" t="s">
        <v>14844</v>
      </c>
      <c r="K5351" t="s">
        <v>67</v>
      </c>
      <c r="L5351" t="s">
        <v>1152</v>
      </c>
      <c r="M5351" t="s">
        <v>774</v>
      </c>
      <c r="N5351">
        <v>80235</v>
      </c>
      <c r="O5351" t="s">
        <v>70</v>
      </c>
      <c r="P5351" t="s">
        <v>67</v>
      </c>
      <c r="Q5351" t="s">
        <v>14845</v>
      </c>
      <c r="S5351" t="s">
        <v>72</v>
      </c>
      <c r="T5351" t="s">
        <v>6285</v>
      </c>
      <c r="U5351" t="s">
        <v>6286</v>
      </c>
      <c r="V5351" t="s">
        <v>6287</v>
      </c>
      <c r="W5351" t="s">
        <v>774</v>
      </c>
      <c r="X5351" t="s">
        <v>1925</v>
      </c>
      <c r="Y5351" t="str">
        <f>"35-9011"</f>
        <v>35-9011</v>
      </c>
      <c r="Z5351" t="s">
        <v>1925</v>
      </c>
      <c r="AA5351">
        <v>713910</v>
      </c>
      <c r="AB5351">
        <v>4</v>
      </c>
      <c r="AC5351">
        <v>4</v>
      </c>
      <c r="AD5351" t="s">
        <v>79</v>
      </c>
      <c r="AE5351" t="s">
        <v>80</v>
      </c>
      <c r="AF5351">
        <v>40</v>
      </c>
      <c r="AG5351" s="4">
        <v>0.25</v>
      </c>
      <c r="AH5351" s="4">
        <v>0.60416666666666663</v>
      </c>
      <c r="AI5351" s="5">
        <v>10.41</v>
      </c>
      <c r="AJ5351">
        <v>15.61</v>
      </c>
      <c r="AK5351">
        <v>18.62</v>
      </c>
      <c r="AL5351" t="s">
        <v>81</v>
      </c>
      <c r="AM5351" t="s">
        <v>82</v>
      </c>
      <c r="AO5351" t="s">
        <v>83</v>
      </c>
      <c r="AP5351" t="s">
        <v>67</v>
      </c>
      <c r="AQ5351" t="s">
        <v>67</v>
      </c>
      <c r="AR5351" t="s">
        <v>82</v>
      </c>
      <c r="AT5351" t="s">
        <v>82</v>
      </c>
      <c r="AW5351" t="s">
        <v>82</v>
      </c>
      <c r="AY5351" t="s">
        <v>4681</v>
      </c>
      <c r="AZ5351" t="s">
        <v>4681</v>
      </c>
      <c r="BA5351" t="s">
        <v>774</v>
      </c>
      <c r="BB5351">
        <v>80235</v>
      </c>
      <c r="BC5351" t="s">
        <v>87</v>
      </c>
      <c r="BH5351" t="s">
        <v>14846</v>
      </c>
      <c r="BI5351" t="s">
        <v>67</v>
      </c>
      <c r="BJ5351">
        <v>840488011</v>
      </c>
    </row>
    <row r="5352" spans="1:62" x14ac:dyDescent="0.25">
      <c r="A5352" t="s">
        <v>14907</v>
      </c>
      <c r="B5352" s="2">
        <v>43524</v>
      </c>
      <c r="C5352" t="s">
        <v>63</v>
      </c>
      <c r="D5352" s="3">
        <v>43472.395090879632</v>
      </c>
      <c r="E5352" t="s">
        <v>64</v>
      </c>
      <c r="F5352" s="2">
        <v>43556</v>
      </c>
      <c r="G5352" s="2">
        <v>43769</v>
      </c>
      <c r="H5352" t="s">
        <v>14908</v>
      </c>
      <c r="I5352" t="s">
        <v>67</v>
      </c>
      <c r="J5352" t="s">
        <v>14844</v>
      </c>
      <c r="K5352" t="s">
        <v>67</v>
      </c>
      <c r="L5352" t="s">
        <v>1152</v>
      </c>
      <c r="M5352" t="s">
        <v>774</v>
      </c>
      <c r="N5352">
        <v>80235</v>
      </c>
      <c r="O5352" t="s">
        <v>70</v>
      </c>
      <c r="P5352" t="s">
        <v>67</v>
      </c>
      <c r="Q5352" t="s">
        <v>14845</v>
      </c>
      <c r="S5352" t="s">
        <v>72</v>
      </c>
      <c r="T5352" t="s">
        <v>6285</v>
      </c>
      <c r="U5352" t="s">
        <v>6286</v>
      </c>
      <c r="V5352" t="s">
        <v>6287</v>
      </c>
      <c r="W5352" t="s">
        <v>774</v>
      </c>
      <c r="X5352" t="s">
        <v>94</v>
      </c>
      <c r="Y5352" t="str">
        <f>"37-3011"</f>
        <v>37-3011</v>
      </c>
      <c r="Z5352" t="s">
        <v>94</v>
      </c>
      <c r="AA5352">
        <v>713910</v>
      </c>
      <c r="AB5352">
        <v>14</v>
      </c>
      <c r="AC5352">
        <v>14</v>
      </c>
      <c r="AD5352" t="s">
        <v>79</v>
      </c>
      <c r="AE5352" t="s">
        <v>80</v>
      </c>
      <c r="AF5352">
        <v>40</v>
      </c>
      <c r="AG5352" s="4">
        <v>0.22916666666666666</v>
      </c>
      <c r="AH5352" s="4">
        <v>0.64583333333333337</v>
      </c>
      <c r="AI5352" s="5">
        <v>15.17</v>
      </c>
      <c r="AJ5352">
        <v>22.75</v>
      </c>
      <c r="AL5352" t="s">
        <v>81</v>
      </c>
      <c r="AM5352" t="s">
        <v>82</v>
      </c>
      <c r="AO5352" t="s">
        <v>83</v>
      </c>
      <c r="AP5352" t="s">
        <v>67</v>
      </c>
      <c r="AQ5352" t="s">
        <v>67</v>
      </c>
      <c r="AR5352" t="s">
        <v>82</v>
      </c>
      <c r="AT5352" t="s">
        <v>82</v>
      </c>
      <c r="AW5352" t="s">
        <v>82</v>
      </c>
      <c r="AY5352" t="s">
        <v>4681</v>
      </c>
      <c r="AZ5352" t="s">
        <v>4681</v>
      </c>
      <c r="BA5352" t="s">
        <v>774</v>
      </c>
      <c r="BB5352">
        <v>80235</v>
      </c>
      <c r="BC5352" t="s">
        <v>87</v>
      </c>
      <c r="BH5352" t="s">
        <v>14846</v>
      </c>
      <c r="BI5352" t="s">
        <v>67</v>
      </c>
      <c r="BJ5352">
        <v>840488011</v>
      </c>
    </row>
    <row r="5353" spans="1:62" x14ac:dyDescent="0.25">
      <c r="A5353" t="s">
        <v>14994</v>
      </c>
      <c r="B5353" s="2">
        <v>43524</v>
      </c>
      <c r="C5353" t="s">
        <v>63</v>
      </c>
      <c r="D5353" s="3">
        <v>43472.397053090281</v>
      </c>
      <c r="E5353" t="s">
        <v>64</v>
      </c>
      <c r="F5353" s="2">
        <v>43556</v>
      </c>
      <c r="G5353" s="2">
        <v>43799</v>
      </c>
      <c r="H5353" t="s">
        <v>14995</v>
      </c>
      <c r="I5353" t="s">
        <v>67</v>
      </c>
      <c r="J5353" t="s">
        <v>14996</v>
      </c>
      <c r="K5353" t="s">
        <v>67</v>
      </c>
      <c r="L5353" t="s">
        <v>14997</v>
      </c>
      <c r="M5353" t="s">
        <v>166</v>
      </c>
      <c r="N5353">
        <v>84728</v>
      </c>
      <c r="O5353" t="s">
        <v>70</v>
      </c>
      <c r="P5353" t="s">
        <v>67</v>
      </c>
      <c r="Q5353" t="s">
        <v>14998</v>
      </c>
      <c r="S5353" t="s">
        <v>72</v>
      </c>
      <c r="T5353" t="s">
        <v>6285</v>
      </c>
      <c r="U5353" t="s">
        <v>6286</v>
      </c>
      <c r="V5353" t="s">
        <v>6287</v>
      </c>
      <c r="W5353" t="s">
        <v>774</v>
      </c>
      <c r="X5353" t="s">
        <v>1474</v>
      </c>
      <c r="Y5353" t="str">
        <f>"47-5051"</f>
        <v>47-5051</v>
      </c>
      <c r="Z5353" t="s">
        <v>1474</v>
      </c>
      <c r="AA5353">
        <v>212311</v>
      </c>
      <c r="AB5353">
        <v>20</v>
      </c>
      <c r="AC5353">
        <v>20</v>
      </c>
      <c r="AD5353" t="s">
        <v>79</v>
      </c>
      <c r="AE5353" t="s">
        <v>80</v>
      </c>
      <c r="AF5353">
        <v>40</v>
      </c>
      <c r="AG5353" s="4">
        <v>0.33333333333333331</v>
      </c>
      <c r="AH5353" s="4">
        <v>0.70833333333333337</v>
      </c>
      <c r="AI5353" s="5">
        <v>17.329999999999998</v>
      </c>
      <c r="AJ5353">
        <v>25.99</v>
      </c>
      <c r="AK5353">
        <v>30</v>
      </c>
      <c r="AL5353" t="s">
        <v>81</v>
      </c>
      <c r="AM5353" t="s">
        <v>82</v>
      </c>
      <c r="AO5353" t="s">
        <v>83</v>
      </c>
      <c r="AP5353" t="s">
        <v>67</v>
      </c>
      <c r="AQ5353" t="s">
        <v>67</v>
      </c>
      <c r="AR5353" t="s">
        <v>82</v>
      </c>
      <c r="AT5353" t="s">
        <v>82</v>
      </c>
      <c r="AW5353" t="s">
        <v>82</v>
      </c>
      <c r="AY5353" t="s">
        <v>1741</v>
      </c>
      <c r="AZ5353" t="s">
        <v>14999</v>
      </c>
      <c r="BA5353" t="s">
        <v>8654</v>
      </c>
      <c r="BB5353">
        <v>89311</v>
      </c>
      <c r="BC5353" t="s">
        <v>87</v>
      </c>
      <c r="BH5353" t="s">
        <v>15000</v>
      </c>
      <c r="BI5353" t="s">
        <v>67</v>
      </c>
      <c r="BJ5353">
        <v>943426418</v>
      </c>
    </row>
    <row r="5354" spans="1:62" x14ac:dyDescent="0.25">
      <c r="A5354" t="s">
        <v>15028</v>
      </c>
      <c r="B5354" s="2">
        <v>43524</v>
      </c>
      <c r="C5354" t="s">
        <v>63</v>
      </c>
      <c r="D5354" s="3">
        <v>43472.393585104168</v>
      </c>
      <c r="E5354" t="s">
        <v>64</v>
      </c>
      <c r="F5354" s="2">
        <v>43556</v>
      </c>
      <c r="G5354" s="2">
        <v>43766</v>
      </c>
      <c r="H5354" t="s">
        <v>15029</v>
      </c>
      <c r="I5354" t="s">
        <v>67</v>
      </c>
      <c r="J5354" t="s">
        <v>15030</v>
      </c>
      <c r="K5354" t="s">
        <v>67</v>
      </c>
      <c r="L5354" t="s">
        <v>14347</v>
      </c>
      <c r="M5354" t="s">
        <v>5997</v>
      </c>
      <c r="N5354">
        <v>58504</v>
      </c>
      <c r="O5354" t="s">
        <v>70</v>
      </c>
      <c r="P5354" t="s">
        <v>67</v>
      </c>
      <c r="Q5354" t="s">
        <v>15031</v>
      </c>
      <c r="S5354" t="s">
        <v>72</v>
      </c>
      <c r="T5354" t="s">
        <v>6285</v>
      </c>
      <c r="U5354" t="s">
        <v>6286</v>
      </c>
      <c r="V5354" t="s">
        <v>6287</v>
      </c>
      <c r="W5354" t="s">
        <v>774</v>
      </c>
      <c r="X5354" t="s">
        <v>94</v>
      </c>
      <c r="Y5354" t="str">
        <f>"37-3011"</f>
        <v>37-3011</v>
      </c>
      <c r="Z5354" t="s">
        <v>94</v>
      </c>
      <c r="AA5354">
        <v>561730</v>
      </c>
      <c r="AB5354">
        <v>7</v>
      </c>
      <c r="AC5354">
        <v>7</v>
      </c>
      <c r="AD5354" t="s">
        <v>79</v>
      </c>
      <c r="AE5354" t="s">
        <v>80</v>
      </c>
      <c r="AF5354">
        <v>40</v>
      </c>
      <c r="AG5354" s="4">
        <v>0.33333333333333331</v>
      </c>
      <c r="AH5354" s="4">
        <v>0.75</v>
      </c>
      <c r="AI5354" s="5">
        <v>17.78</v>
      </c>
      <c r="AJ5354">
        <v>26.67</v>
      </c>
      <c r="AK5354">
        <v>28.5</v>
      </c>
      <c r="AL5354" t="s">
        <v>81</v>
      </c>
      <c r="AM5354" t="s">
        <v>82</v>
      </c>
      <c r="AO5354" t="s">
        <v>83</v>
      </c>
      <c r="AP5354" t="s">
        <v>67</v>
      </c>
      <c r="AQ5354" t="s">
        <v>67</v>
      </c>
      <c r="AR5354" t="s">
        <v>82</v>
      </c>
      <c r="AT5354" t="s">
        <v>82</v>
      </c>
      <c r="AW5354" t="s">
        <v>82</v>
      </c>
      <c r="AY5354" t="s">
        <v>14349</v>
      </c>
      <c r="AZ5354" t="s">
        <v>15032</v>
      </c>
      <c r="BA5354" t="s">
        <v>5997</v>
      </c>
      <c r="BB5354">
        <v>58504</v>
      </c>
      <c r="BC5354" t="s">
        <v>79</v>
      </c>
      <c r="BH5354" t="s">
        <v>15033</v>
      </c>
      <c r="BI5354" t="s">
        <v>67</v>
      </c>
      <c r="BJ5354">
        <v>810999081</v>
      </c>
    </row>
    <row r="5355" spans="1:62" x14ac:dyDescent="0.25">
      <c r="A5355" t="s">
        <v>15081</v>
      </c>
      <c r="B5355" s="2">
        <v>43524</v>
      </c>
      <c r="C5355" t="s">
        <v>63</v>
      </c>
      <c r="D5355" s="3">
        <v>43472.396084085645</v>
      </c>
      <c r="E5355" t="s">
        <v>64</v>
      </c>
      <c r="F5355" s="2">
        <v>43556</v>
      </c>
      <c r="G5355" s="2">
        <v>43769</v>
      </c>
      <c r="H5355" t="s">
        <v>15082</v>
      </c>
      <c r="I5355" t="s">
        <v>15083</v>
      </c>
      <c r="J5355" t="s">
        <v>15084</v>
      </c>
      <c r="K5355" t="s">
        <v>67</v>
      </c>
      <c r="L5355" t="s">
        <v>13401</v>
      </c>
      <c r="M5355" t="s">
        <v>774</v>
      </c>
      <c r="N5355">
        <v>80601</v>
      </c>
      <c r="O5355" t="s">
        <v>70</v>
      </c>
      <c r="P5355" t="s">
        <v>67</v>
      </c>
      <c r="Q5355" t="s">
        <v>15085</v>
      </c>
      <c r="S5355" t="s">
        <v>72</v>
      </c>
      <c r="T5355" t="s">
        <v>6285</v>
      </c>
      <c r="U5355" t="s">
        <v>6286</v>
      </c>
      <c r="V5355" t="s">
        <v>6287</v>
      </c>
      <c r="W5355" t="s">
        <v>774</v>
      </c>
      <c r="X5355" t="s">
        <v>94</v>
      </c>
      <c r="Y5355" t="str">
        <f>"37-3011"</f>
        <v>37-3011</v>
      </c>
      <c r="Z5355" t="s">
        <v>94</v>
      </c>
      <c r="AA5355">
        <v>561730</v>
      </c>
      <c r="AB5355">
        <v>25</v>
      </c>
      <c r="AC5355">
        <v>25</v>
      </c>
      <c r="AD5355" t="s">
        <v>79</v>
      </c>
      <c r="AE5355" t="s">
        <v>80</v>
      </c>
      <c r="AF5355">
        <v>40</v>
      </c>
      <c r="AG5355" s="4">
        <v>0.29166666666666669</v>
      </c>
      <c r="AH5355" s="4">
        <v>0.70833333333333337</v>
      </c>
      <c r="AI5355" s="5">
        <v>16.07</v>
      </c>
      <c r="AJ5355">
        <v>24.1</v>
      </c>
      <c r="AK5355">
        <v>30</v>
      </c>
      <c r="AL5355" t="s">
        <v>81</v>
      </c>
      <c r="AM5355" t="s">
        <v>82</v>
      </c>
      <c r="AO5355" t="s">
        <v>83</v>
      </c>
      <c r="AP5355" t="s">
        <v>67</v>
      </c>
      <c r="AQ5355" t="s">
        <v>67</v>
      </c>
      <c r="AR5355" t="s">
        <v>82</v>
      </c>
      <c r="AT5355" t="s">
        <v>82</v>
      </c>
      <c r="AW5355" t="s">
        <v>82</v>
      </c>
      <c r="AY5355" t="s">
        <v>13965</v>
      </c>
      <c r="AZ5355" t="s">
        <v>3364</v>
      </c>
      <c r="BA5355" t="s">
        <v>774</v>
      </c>
      <c r="BB5355">
        <v>80601</v>
      </c>
      <c r="BC5355" t="s">
        <v>79</v>
      </c>
      <c r="BH5355" t="s">
        <v>15086</v>
      </c>
      <c r="BI5355" t="s">
        <v>67</v>
      </c>
      <c r="BJ5355">
        <v>30503988</v>
      </c>
    </row>
    <row r="5356" spans="1:62" x14ac:dyDescent="0.25">
      <c r="A5356" t="s">
        <v>15099</v>
      </c>
      <c r="B5356" s="2">
        <v>43524</v>
      </c>
      <c r="C5356" t="s">
        <v>63</v>
      </c>
      <c r="D5356" s="3">
        <v>43472.393109467594</v>
      </c>
      <c r="E5356" t="s">
        <v>64</v>
      </c>
      <c r="F5356" s="2">
        <v>43556</v>
      </c>
      <c r="G5356" s="2">
        <v>43829</v>
      </c>
      <c r="H5356" t="s">
        <v>15100</v>
      </c>
      <c r="I5356" t="s">
        <v>67</v>
      </c>
      <c r="J5356" t="s">
        <v>15101</v>
      </c>
      <c r="K5356" t="s">
        <v>67</v>
      </c>
      <c r="L5356" t="s">
        <v>15102</v>
      </c>
      <c r="M5356" t="s">
        <v>761</v>
      </c>
      <c r="N5356">
        <v>30040</v>
      </c>
      <c r="O5356" t="s">
        <v>70</v>
      </c>
      <c r="P5356" t="s">
        <v>67</v>
      </c>
      <c r="Q5356" t="s">
        <v>15103</v>
      </c>
      <c r="R5356">
        <v>1</v>
      </c>
      <c r="S5356" t="s">
        <v>72</v>
      </c>
      <c r="T5356" t="s">
        <v>6285</v>
      </c>
      <c r="U5356" t="s">
        <v>6286</v>
      </c>
      <c r="V5356" t="s">
        <v>6287</v>
      </c>
      <c r="W5356" t="s">
        <v>774</v>
      </c>
      <c r="X5356" t="s">
        <v>94</v>
      </c>
      <c r="Y5356" t="str">
        <f>"37-3011"</f>
        <v>37-3011</v>
      </c>
      <c r="Z5356" t="s">
        <v>94</v>
      </c>
      <c r="AA5356">
        <v>561730</v>
      </c>
      <c r="AB5356">
        <v>20</v>
      </c>
      <c r="AC5356">
        <v>20</v>
      </c>
      <c r="AD5356" t="s">
        <v>79</v>
      </c>
      <c r="AE5356" t="s">
        <v>80</v>
      </c>
      <c r="AF5356">
        <v>40</v>
      </c>
      <c r="AG5356" s="4">
        <v>0.33333333333333331</v>
      </c>
      <c r="AH5356" s="4">
        <v>0.70833333333333337</v>
      </c>
      <c r="AI5356" s="5">
        <v>14.24</v>
      </c>
      <c r="AJ5356">
        <v>21.36</v>
      </c>
      <c r="AK5356">
        <v>24.36</v>
      </c>
      <c r="AL5356" t="s">
        <v>81</v>
      </c>
      <c r="AM5356" t="s">
        <v>82</v>
      </c>
      <c r="AO5356" t="s">
        <v>83</v>
      </c>
      <c r="AP5356" t="s">
        <v>67</v>
      </c>
      <c r="AQ5356" t="s">
        <v>67</v>
      </c>
      <c r="AR5356" t="s">
        <v>82</v>
      </c>
      <c r="AT5356" t="s">
        <v>82</v>
      </c>
      <c r="AW5356" t="s">
        <v>82</v>
      </c>
      <c r="AY5356" t="s">
        <v>4138</v>
      </c>
      <c r="AZ5356" t="s">
        <v>12100</v>
      </c>
      <c r="BA5356" t="s">
        <v>761</v>
      </c>
      <c r="BB5356">
        <v>30040</v>
      </c>
      <c r="BC5356" t="s">
        <v>79</v>
      </c>
      <c r="BH5356" t="s">
        <v>15104</v>
      </c>
      <c r="BI5356" t="s">
        <v>67</v>
      </c>
      <c r="BJ5356">
        <v>263537503</v>
      </c>
    </row>
    <row r="5357" spans="1:62" x14ac:dyDescent="0.25">
      <c r="A5357" t="s">
        <v>15236</v>
      </c>
      <c r="B5357" s="2">
        <v>43524</v>
      </c>
      <c r="C5357" t="s">
        <v>63</v>
      </c>
      <c r="D5357" s="3">
        <v>43472.396424965278</v>
      </c>
      <c r="E5357" t="s">
        <v>64</v>
      </c>
      <c r="F5357" s="2">
        <v>43556</v>
      </c>
      <c r="G5357" s="2">
        <v>43772</v>
      </c>
      <c r="H5357" t="s">
        <v>15237</v>
      </c>
      <c r="I5357" t="s">
        <v>67</v>
      </c>
      <c r="J5357" t="s">
        <v>14844</v>
      </c>
      <c r="K5357" t="s">
        <v>67</v>
      </c>
      <c r="L5357" t="s">
        <v>1152</v>
      </c>
      <c r="M5357" t="s">
        <v>774</v>
      </c>
      <c r="N5357">
        <v>80235</v>
      </c>
      <c r="O5357" t="s">
        <v>70</v>
      </c>
      <c r="P5357" t="s">
        <v>67</v>
      </c>
      <c r="Q5357" t="s">
        <v>14845</v>
      </c>
      <c r="S5357" t="s">
        <v>72</v>
      </c>
      <c r="T5357" t="s">
        <v>6285</v>
      </c>
      <c r="U5357" t="s">
        <v>6286</v>
      </c>
      <c r="V5357" t="s">
        <v>6287</v>
      </c>
      <c r="W5357" t="s">
        <v>774</v>
      </c>
      <c r="X5357" t="s">
        <v>315</v>
      </c>
      <c r="Y5357" t="str">
        <f>"35-9021"</f>
        <v>35-9021</v>
      </c>
      <c r="Z5357" t="s">
        <v>315</v>
      </c>
      <c r="AA5357">
        <v>713910</v>
      </c>
      <c r="AB5357">
        <v>2</v>
      </c>
      <c r="AC5357">
        <v>2</v>
      </c>
      <c r="AD5357" t="s">
        <v>79</v>
      </c>
      <c r="AE5357" t="s">
        <v>80</v>
      </c>
      <c r="AF5357">
        <v>40</v>
      </c>
      <c r="AG5357" s="4">
        <v>0.25</v>
      </c>
      <c r="AH5357" s="4">
        <v>0.60416666666666663</v>
      </c>
      <c r="AI5357" s="5">
        <v>10.84</v>
      </c>
      <c r="AJ5357">
        <v>16.260000000000002</v>
      </c>
      <c r="AK5357">
        <v>19.260000000000002</v>
      </c>
      <c r="AL5357" t="s">
        <v>81</v>
      </c>
      <c r="AM5357" t="s">
        <v>82</v>
      </c>
      <c r="AO5357" t="s">
        <v>83</v>
      </c>
      <c r="AP5357" t="s">
        <v>67</v>
      </c>
      <c r="AQ5357" t="s">
        <v>67</v>
      </c>
      <c r="AR5357" t="s">
        <v>82</v>
      </c>
      <c r="AT5357" t="s">
        <v>82</v>
      </c>
      <c r="AW5357" t="s">
        <v>82</v>
      </c>
      <c r="AY5357" t="s">
        <v>4681</v>
      </c>
      <c r="AZ5357" t="s">
        <v>4681</v>
      </c>
      <c r="BA5357" t="s">
        <v>774</v>
      </c>
      <c r="BB5357">
        <v>80235</v>
      </c>
      <c r="BC5357" t="s">
        <v>87</v>
      </c>
      <c r="BH5357" t="s">
        <v>14846</v>
      </c>
      <c r="BI5357" t="s">
        <v>67</v>
      </c>
      <c r="BJ5357">
        <v>840488011</v>
      </c>
    </row>
    <row r="5358" spans="1:62" x14ac:dyDescent="0.25">
      <c r="A5358" t="s">
        <v>15267</v>
      </c>
      <c r="B5358" s="2">
        <v>43524</v>
      </c>
      <c r="C5358" t="s">
        <v>63</v>
      </c>
      <c r="D5358" s="3">
        <v>43472.396022604167</v>
      </c>
      <c r="E5358" t="s">
        <v>64</v>
      </c>
      <c r="F5358" s="2">
        <v>43556</v>
      </c>
      <c r="G5358" s="2">
        <v>43772</v>
      </c>
      <c r="H5358" t="s">
        <v>15268</v>
      </c>
      <c r="I5358" t="s">
        <v>67</v>
      </c>
      <c r="J5358" t="s">
        <v>14844</v>
      </c>
      <c r="K5358" t="s">
        <v>67</v>
      </c>
      <c r="L5358" t="s">
        <v>1152</v>
      </c>
      <c r="M5358" t="s">
        <v>774</v>
      </c>
      <c r="N5358">
        <v>80235</v>
      </c>
      <c r="O5358" t="s">
        <v>70</v>
      </c>
      <c r="P5358" t="s">
        <v>67</v>
      </c>
      <c r="Q5358" t="s">
        <v>14845</v>
      </c>
      <c r="S5358" t="s">
        <v>72</v>
      </c>
      <c r="T5358" t="s">
        <v>6285</v>
      </c>
      <c r="U5358" t="s">
        <v>6286</v>
      </c>
      <c r="V5358" t="s">
        <v>6287</v>
      </c>
      <c r="W5358" t="s">
        <v>774</v>
      </c>
      <c r="X5358" t="s">
        <v>346</v>
      </c>
      <c r="Y5358" t="str">
        <f>"35-2015"</f>
        <v>35-2015</v>
      </c>
      <c r="Z5358" t="s">
        <v>346</v>
      </c>
      <c r="AA5358">
        <v>713910</v>
      </c>
      <c r="AB5358">
        <v>2</v>
      </c>
      <c r="AC5358">
        <v>2</v>
      </c>
      <c r="AD5358" t="s">
        <v>79</v>
      </c>
      <c r="AE5358" t="s">
        <v>80</v>
      </c>
      <c r="AF5358">
        <v>40</v>
      </c>
      <c r="AG5358" s="4">
        <v>0.25</v>
      </c>
      <c r="AH5358" s="4">
        <v>0.60416666666666663</v>
      </c>
      <c r="AI5358" s="5">
        <v>14.61</v>
      </c>
      <c r="AJ5358">
        <v>21.92</v>
      </c>
      <c r="AK5358">
        <v>24.92</v>
      </c>
      <c r="AL5358" t="s">
        <v>81</v>
      </c>
      <c r="AM5358" t="s">
        <v>82</v>
      </c>
      <c r="AO5358" t="s">
        <v>83</v>
      </c>
      <c r="AP5358" t="s">
        <v>67</v>
      </c>
      <c r="AQ5358" t="s">
        <v>67</v>
      </c>
      <c r="AR5358" t="s">
        <v>82</v>
      </c>
      <c r="AT5358" t="s">
        <v>82</v>
      </c>
      <c r="AW5358" t="s">
        <v>82</v>
      </c>
      <c r="AY5358" t="s">
        <v>4681</v>
      </c>
      <c r="AZ5358" t="s">
        <v>4681</v>
      </c>
      <c r="BA5358" t="s">
        <v>774</v>
      </c>
      <c r="BB5358">
        <v>80235</v>
      </c>
      <c r="BC5358" t="s">
        <v>87</v>
      </c>
      <c r="BH5358" t="s">
        <v>14846</v>
      </c>
      <c r="BI5358" t="s">
        <v>67</v>
      </c>
      <c r="BJ5358">
        <v>840488011</v>
      </c>
    </row>
    <row r="5359" spans="1:62" x14ac:dyDescent="0.25">
      <c r="A5359" t="s">
        <v>15544</v>
      </c>
      <c r="B5359" s="2">
        <v>43524</v>
      </c>
      <c r="C5359" t="s">
        <v>63</v>
      </c>
      <c r="D5359" s="3">
        <v>43472.387068425924</v>
      </c>
      <c r="E5359" t="s">
        <v>64</v>
      </c>
      <c r="F5359" s="2">
        <v>43556</v>
      </c>
      <c r="G5359" s="2">
        <v>43800</v>
      </c>
      <c r="H5359" t="s">
        <v>15545</v>
      </c>
      <c r="J5359" t="s">
        <v>15546</v>
      </c>
      <c r="L5359" t="s">
        <v>4086</v>
      </c>
      <c r="M5359" t="s">
        <v>783</v>
      </c>
      <c r="N5359">
        <v>44321</v>
      </c>
      <c r="O5359" t="s">
        <v>70</v>
      </c>
      <c r="Q5359" t="s">
        <v>15547</v>
      </c>
      <c r="S5359" t="s">
        <v>72</v>
      </c>
      <c r="T5359" t="s">
        <v>2824</v>
      </c>
      <c r="U5359" t="s">
        <v>4073</v>
      </c>
      <c r="V5359" t="s">
        <v>642</v>
      </c>
      <c r="W5359" t="s">
        <v>105</v>
      </c>
      <c r="X5359" t="s">
        <v>106</v>
      </c>
      <c r="Y5359" t="str">
        <f>"37-3011"</f>
        <v>37-3011</v>
      </c>
      <c r="Z5359" t="s">
        <v>94</v>
      </c>
      <c r="AA5359">
        <v>561730</v>
      </c>
      <c r="AB5359">
        <v>6</v>
      </c>
      <c r="AC5359">
        <v>6</v>
      </c>
      <c r="AD5359" t="s">
        <v>79</v>
      </c>
      <c r="AE5359" t="s">
        <v>80</v>
      </c>
      <c r="AF5359">
        <v>40</v>
      </c>
      <c r="AG5359" s="4">
        <v>0.29166666666666669</v>
      </c>
      <c r="AH5359" s="4">
        <v>0.66666666666666663</v>
      </c>
      <c r="AI5359" s="5">
        <v>13.7</v>
      </c>
      <c r="AJ5359">
        <v>20.55</v>
      </c>
      <c r="AL5359" t="s">
        <v>81</v>
      </c>
      <c r="AM5359" t="s">
        <v>82</v>
      </c>
      <c r="AO5359" t="s">
        <v>83</v>
      </c>
      <c r="AP5359" t="s">
        <v>67</v>
      </c>
      <c r="AQ5359" t="s">
        <v>67</v>
      </c>
      <c r="AR5359" t="s">
        <v>82</v>
      </c>
      <c r="AT5359" t="s">
        <v>82</v>
      </c>
      <c r="AW5359" t="s">
        <v>82</v>
      </c>
      <c r="AY5359" t="s">
        <v>4086</v>
      </c>
      <c r="AZ5359" t="s">
        <v>2541</v>
      </c>
      <c r="BA5359" t="s">
        <v>783</v>
      </c>
      <c r="BB5359">
        <v>44321</v>
      </c>
      <c r="BC5359" t="s">
        <v>79</v>
      </c>
      <c r="BH5359" t="s">
        <v>15548</v>
      </c>
      <c r="BJ5359">
        <v>341381304</v>
      </c>
    </row>
    <row r="5360" spans="1:62" x14ac:dyDescent="0.25">
      <c r="A5360" t="s">
        <v>15589</v>
      </c>
      <c r="B5360" s="2">
        <v>43524</v>
      </c>
      <c r="C5360" t="s">
        <v>63</v>
      </c>
      <c r="D5360" s="3">
        <v>43472.388379340278</v>
      </c>
      <c r="E5360" t="s">
        <v>64</v>
      </c>
      <c r="F5360" s="2">
        <v>43556</v>
      </c>
      <c r="G5360" s="2">
        <v>43809</v>
      </c>
      <c r="H5360" t="s">
        <v>15590</v>
      </c>
      <c r="I5360" t="s">
        <v>15591</v>
      </c>
      <c r="J5360" t="s">
        <v>15592</v>
      </c>
      <c r="L5360" t="s">
        <v>12617</v>
      </c>
      <c r="M5360" t="s">
        <v>783</v>
      </c>
      <c r="N5360">
        <v>44065</v>
      </c>
      <c r="O5360" t="s">
        <v>70</v>
      </c>
      <c r="Q5360" t="s">
        <v>15593</v>
      </c>
      <c r="S5360" t="s">
        <v>72</v>
      </c>
      <c r="T5360" t="s">
        <v>3410</v>
      </c>
      <c r="U5360" t="s">
        <v>3411</v>
      </c>
      <c r="V5360" t="s">
        <v>3412</v>
      </c>
      <c r="W5360" t="s">
        <v>783</v>
      </c>
      <c r="X5360" t="s">
        <v>106</v>
      </c>
      <c r="Y5360" t="str">
        <f>"37-3011"</f>
        <v>37-3011</v>
      </c>
      <c r="Z5360" t="s">
        <v>94</v>
      </c>
      <c r="AA5360">
        <v>561730</v>
      </c>
      <c r="AB5360">
        <v>13</v>
      </c>
      <c r="AC5360">
        <v>13</v>
      </c>
      <c r="AD5360" t="s">
        <v>79</v>
      </c>
      <c r="AE5360" t="s">
        <v>80</v>
      </c>
      <c r="AF5360">
        <v>40</v>
      </c>
      <c r="AG5360" s="4">
        <v>0.33333333333333331</v>
      </c>
      <c r="AH5360" s="4">
        <v>0.70833333333333337</v>
      </c>
      <c r="AI5360" s="5">
        <v>13.7</v>
      </c>
      <c r="AJ5360">
        <v>20.55</v>
      </c>
      <c r="AL5360" t="s">
        <v>81</v>
      </c>
      <c r="AM5360" t="s">
        <v>82</v>
      </c>
      <c r="AO5360" t="s">
        <v>83</v>
      </c>
      <c r="AR5360" t="s">
        <v>82</v>
      </c>
      <c r="AT5360" t="s">
        <v>82</v>
      </c>
      <c r="AW5360" t="s">
        <v>82</v>
      </c>
      <c r="AY5360" t="s">
        <v>12617</v>
      </c>
      <c r="AZ5360" t="s">
        <v>10080</v>
      </c>
      <c r="BA5360" t="s">
        <v>783</v>
      </c>
      <c r="BB5360">
        <v>44065</v>
      </c>
      <c r="BC5360" t="s">
        <v>79</v>
      </c>
      <c r="BH5360" t="s">
        <v>15592</v>
      </c>
      <c r="BJ5360">
        <v>341731911</v>
      </c>
    </row>
    <row r="5361" spans="1:62" x14ac:dyDescent="0.25">
      <c r="A5361" t="s">
        <v>15604</v>
      </c>
      <c r="B5361" s="2">
        <v>43524</v>
      </c>
      <c r="C5361" t="s">
        <v>63</v>
      </c>
      <c r="D5361" s="3">
        <v>43472.393414456019</v>
      </c>
      <c r="E5361" t="s">
        <v>64</v>
      </c>
      <c r="F5361" s="2">
        <v>43556</v>
      </c>
      <c r="G5361" s="2">
        <v>43753</v>
      </c>
      <c r="H5361" t="s">
        <v>15605</v>
      </c>
      <c r="I5361" t="s">
        <v>67</v>
      </c>
      <c r="J5361" t="s">
        <v>15606</v>
      </c>
      <c r="K5361" t="s">
        <v>67</v>
      </c>
      <c r="L5361" t="s">
        <v>9669</v>
      </c>
      <c r="M5361" t="s">
        <v>774</v>
      </c>
      <c r="N5361">
        <v>80110</v>
      </c>
      <c r="O5361" t="s">
        <v>70</v>
      </c>
      <c r="P5361" t="s">
        <v>67</v>
      </c>
      <c r="Q5361" t="s">
        <v>15607</v>
      </c>
      <c r="S5361" t="s">
        <v>72</v>
      </c>
      <c r="T5361" t="s">
        <v>6285</v>
      </c>
      <c r="U5361" t="s">
        <v>6286</v>
      </c>
      <c r="V5361" t="s">
        <v>6287</v>
      </c>
      <c r="W5361" t="s">
        <v>774</v>
      </c>
      <c r="X5361" t="s">
        <v>94</v>
      </c>
      <c r="Y5361" t="str">
        <f>"37-3011"</f>
        <v>37-3011</v>
      </c>
      <c r="Z5361" t="s">
        <v>94</v>
      </c>
      <c r="AA5361">
        <v>561730</v>
      </c>
      <c r="AB5361">
        <v>45</v>
      </c>
      <c r="AC5361">
        <v>45</v>
      </c>
      <c r="AD5361" t="s">
        <v>79</v>
      </c>
      <c r="AE5361" t="s">
        <v>80</v>
      </c>
      <c r="AF5361">
        <v>40</v>
      </c>
      <c r="AG5361" s="4">
        <v>0.29166666666666669</v>
      </c>
      <c r="AH5361" s="4">
        <v>0.66666666666666663</v>
      </c>
      <c r="AI5361" s="5">
        <v>15.17</v>
      </c>
      <c r="AJ5361">
        <v>22.75</v>
      </c>
      <c r="AK5361">
        <v>30</v>
      </c>
      <c r="AL5361" t="s">
        <v>81</v>
      </c>
      <c r="AM5361" t="s">
        <v>82</v>
      </c>
      <c r="AO5361" t="s">
        <v>83</v>
      </c>
      <c r="AP5361" t="s">
        <v>67</v>
      </c>
      <c r="AQ5361" t="s">
        <v>67</v>
      </c>
      <c r="AR5361" t="s">
        <v>82</v>
      </c>
      <c r="AT5361" t="s">
        <v>82</v>
      </c>
      <c r="AW5361" t="s">
        <v>82</v>
      </c>
      <c r="AY5361" t="s">
        <v>5265</v>
      </c>
      <c r="AZ5361" t="s">
        <v>4331</v>
      </c>
      <c r="BA5361" t="s">
        <v>774</v>
      </c>
      <c r="BB5361">
        <v>80110</v>
      </c>
      <c r="BC5361" t="s">
        <v>79</v>
      </c>
      <c r="BH5361" t="s">
        <v>15608</v>
      </c>
      <c r="BI5361" t="s">
        <v>67</v>
      </c>
      <c r="BJ5361">
        <v>841223265</v>
      </c>
    </row>
    <row r="5362" spans="1:62" x14ac:dyDescent="0.25">
      <c r="A5362" t="s">
        <v>15609</v>
      </c>
      <c r="B5362" s="2">
        <v>43524</v>
      </c>
      <c r="C5362" t="s">
        <v>63</v>
      </c>
      <c r="D5362" s="3">
        <v>43472.395208599541</v>
      </c>
      <c r="E5362" t="s">
        <v>64</v>
      </c>
      <c r="F5362" s="2">
        <v>43556</v>
      </c>
      <c r="G5362" s="2">
        <v>43769</v>
      </c>
      <c r="H5362" t="s">
        <v>15610</v>
      </c>
      <c r="I5362" t="s">
        <v>67</v>
      </c>
      <c r="J5362" t="s">
        <v>15611</v>
      </c>
      <c r="K5362" t="s">
        <v>67</v>
      </c>
      <c r="L5362" t="s">
        <v>15612</v>
      </c>
      <c r="M5362" t="s">
        <v>3857</v>
      </c>
      <c r="N5362">
        <v>59911</v>
      </c>
      <c r="O5362" t="s">
        <v>70</v>
      </c>
      <c r="P5362" t="s">
        <v>67</v>
      </c>
      <c r="Q5362" t="s">
        <v>15613</v>
      </c>
      <c r="S5362" t="s">
        <v>72</v>
      </c>
      <c r="T5362" t="s">
        <v>6285</v>
      </c>
      <c r="U5362" t="s">
        <v>6286</v>
      </c>
      <c r="V5362" t="s">
        <v>6287</v>
      </c>
      <c r="W5362" t="s">
        <v>774</v>
      </c>
      <c r="X5362" t="s">
        <v>94</v>
      </c>
      <c r="Y5362" t="str">
        <f>"37-3011"</f>
        <v>37-3011</v>
      </c>
      <c r="Z5362" t="s">
        <v>94</v>
      </c>
      <c r="AA5362">
        <v>561730</v>
      </c>
      <c r="AB5362">
        <v>8</v>
      </c>
      <c r="AC5362">
        <v>8</v>
      </c>
      <c r="AD5362" t="s">
        <v>79</v>
      </c>
      <c r="AE5362" t="s">
        <v>80</v>
      </c>
      <c r="AF5362">
        <v>40</v>
      </c>
      <c r="AG5362" s="4">
        <v>0.33333333333333331</v>
      </c>
      <c r="AH5362" s="4">
        <v>0.6875</v>
      </c>
      <c r="AI5362" s="5">
        <v>14.42</v>
      </c>
      <c r="AJ5362">
        <v>21.63</v>
      </c>
      <c r="AL5362" t="s">
        <v>81</v>
      </c>
      <c r="AM5362" t="s">
        <v>82</v>
      </c>
      <c r="AO5362" t="s">
        <v>83</v>
      </c>
      <c r="AP5362" t="s">
        <v>67</v>
      </c>
      <c r="AQ5362" t="s">
        <v>67</v>
      </c>
      <c r="AR5362" t="s">
        <v>82</v>
      </c>
      <c r="AT5362" t="s">
        <v>82</v>
      </c>
      <c r="AW5362" t="s">
        <v>82</v>
      </c>
      <c r="AY5362" t="s">
        <v>15614</v>
      </c>
      <c r="AZ5362" t="s">
        <v>15615</v>
      </c>
      <c r="BA5362" t="s">
        <v>3857</v>
      </c>
      <c r="BB5362">
        <v>59911</v>
      </c>
      <c r="BC5362" t="s">
        <v>79</v>
      </c>
      <c r="BH5362" t="s">
        <v>15616</v>
      </c>
      <c r="BI5362" t="s">
        <v>67</v>
      </c>
      <c r="BJ5362">
        <v>264009424</v>
      </c>
    </row>
    <row r="5363" spans="1:62" x14ac:dyDescent="0.25">
      <c r="A5363" t="s">
        <v>15875</v>
      </c>
      <c r="B5363" s="2">
        <v>43524</v>
      </c>
      <c r="C5363" t="s">
        <v>63</v>
      </c>
      <c r="D5363" s="3">
        <v>43472.389131145836</v>
      </c>
      <c r="E5363" t="s">
        <v>64</v>
      </c>
      <c r="F5363" s="2">
        <v>43556</v>
      </c>
      <c r="G5363" s="2">
        <v>43799</v>
      </c>
      <c r="H5363" t="s">
        <v>15876</v>
      </c>
      <c r="I5363" t="s">
        <v>67</v>
      </c>
      <c r="J5363" t="s">
        <v>15452</v>
      </c>
      <c r="K5363" t="s">
        <v>67</v>
      </c>
      <c r="L5363" t="s">
        <v>15453</v>
      </c>
      <c r="M5363" t="s">
        <v>774</v>
      </c>
      <c r="N5363">
        <v>80542</v>
      </c>
      <c r="O5363" t="s">
        <v>70</v>
      </c>
      <c r="P5363" t="s">
        <v>67</v>
      </c>
      <c r="Q5363" t="s">
        <v>15877</v>
      </c>
      <c r="S5363" t="s">
        <v>72</v>
      </c>
      <c r="T5363" t="s">
        <v>6285</v>
      </c>
      <c r="U5363" t="s">
        <v>6286</v>
      </c>
      <c r="V5363" t="s">
        <v>6287</v>
      </c>
      <c r="W5363" t="s">
        <v>774</v>
      </c>
      <c r="X5363" t="s">
        <v>94</v>
      </c>
      <c r="Y5363" t="str">
        <f>"37-3011"</f>
        <v>37-3011</v>
      </c>
      <c r="Z5363" t="s">
        <v>94</v>
      </c>
      <c r="AA5363">
        <v>561730</v>
      </c>
      <c r="AB5363">
        <v>30</v>
      </c>
      <c r="AC5363">
        <v>30</v>
      </c>
      <c r="AD5363" t="s">
        <v>79</v>
      </c>
      <c r="AE5363" t="s">
        <v>80</v>
      </c>
      <c r="AF5363">
        <v>40</v>
      </c>
      <c r="AG5363" s="4">
        <v>0.33333333333333331</v>
      </c>
      <c r="AH5363" s="4">
        <v>0.6875</v>
      </c>
      <c r="AI5363" s="5">
        <v>16.07</v>
      </c>
      <c r="AJ5363">
        <v>24.1</v>
      </c>
      <c r="AK5363">
        <v>28.5</v>
      </c>
      <c r="AL5363" t="s">
        <v>81</v>
      </c>
      <c r="AM5363" t="s">
        <v>82</v>
      </c>
      <c r="AO5363" t="s">
        <v>83</v>
      </c>
      <c r="AP5363" t="s">
        <v>67</v>
      </c>
      <c r="AQ5363" t="s">
        <v>67</v>
      </c>
      <c r="AR5363" t="s">
        <v>82</v>
      </c>
      <c r="AT5363" t="s">
        <v>82</v>
      </c>
      <c r="AW5363" t="s">
        <v>82</v>
      </c>
      <c r="AY5363" t="s">
        <v>15455</v>
      </c>
      <c r="AZ5363" t="s">
        <v>6829</v>
      </c>
      <c r="BA5363" t="s">
        <v>774</v>
      </c>
      <c r="BB5363">
        <v>80542</v>
      </c>
      <c r="BC5363" t="s">
        <v>79</v>
      </c>
      <c r="BH5363" t="s">
        <v>15456</v>
      </c>
      <c r="BI5363" t="s">
        <v>67</v>
      </c>
      <c r="BJ5363">
        <v>821039826</v>
      </c>
    </row>
    <row r="5364" spans="1:62" x14ac:dyDescent="0.25">
      <c r="A5364" t="s">
        <v>15907</v>
      </c>
      <c r="B5364" s="2">
        <v>43524</v>
      </c>
      <c r="C5364" t="s">
        <v>63</v>
      </c>
      <c r="D5364" s="3">
        <v>43472.388734409724</v>
      </c>
      <c r="E5364" t="s">
        <v>64</v>
      </c>
      <c r="F5364" s="2">
        <v>43556</v>
      </c>
      <c r="G5364" s="2">
        <v>43769</v>
      </c>
      <c r="H5364" t="s">
        <v>15908</v>
      </c>
      <c r="I5364" t="s">
        <v>15909</v>
      </c>
      <c r="J5364" t="s">
        <v>15910</v>
      </c>
      <c r="L5364" t="s">
        <v>15911</v>
      </c>
      <c r="M5364" t="s">
        <v>86</v>
      </c>
      <c r="N5364">
        <v>33563</v>
      </c>
      <c r="O5364" t="s">
        <v>70</v>
      </c>
      <c r="Q5364" t="s">
        <v>15912</v>
      </c>
      <c r="S5364" t="s">
        <v>72</v>
      </c>
      <c r="T5364" t="s">
        <v>2824</v>
      </c>
      <c r="U5364" t="s">
        <v>4073</v>
      </c>
      <c r="V5364" t="s">
        <v>642</v>
      </c>
      <c r="W5364" t="s">
        <v>105</v>
      </c>
      <c r="X5364" t="s">
        <v>106</v>
      </c>
      <c r="Y5364" t="str">
        <f>"37-3011"</f>
        <v>37-3011</v>
      </c>
      <c r="Z5364" t="s">
        <v>94</v>
      </c>
      <c r="AA5364">
        <v>561730</v>
      </c>
      <c r="AB5364">
        <v>15</v>
      </c>
      <c r="AC5364">
        <v>15</v>
      </c>
      <c r="AD5364" t="s">
        <v>79</v>
      </c>
      <c r="AE5364" t="s">
        <v>95</v>
      </c>
      <c r="AF5364">
        <v>40</v>
      </c>
      <c r="AG5364" s="4">
        <v>0.27083333333333331</v>
      </c>
      <c r="AH5364" s="4">
        <v>0.70833333333333337</v>
      </c>
      <c r="AI5364" s="5">
        <v>12.87</v>
      </c>
      <c r="AJ5364">
        <v>19.309999999999999</v>
      </c>
      <c r="AL5364" t="s">
        <v>81</v>
      </c>
      <c r="AM5364" t="s">
        <v>82</v>
      </c>
      <c r="AO5364" t="s">
        <v>83</v>
      </c>
      <c r="AP5364" t="s">
        <v>67</v>
      </c>
      <c r="AQ5364" t="s">
        <v>67</v>
      </c>
      <c r="AR5364" t="s">
        <v>82</v>
      </c>
      <c r="AT5364" t="s">
        <v>82</v>
      </c>
      <c r="AW5364" t="s">
        <v>82</v>
      </c>
      <c r="AY5364" t="s">
        <v>15913</v>
      </c>
      <c r="AZ5364" t="s">
        <v>730</v>
      </c>
      <c r="BA5364" t="s">
        <v>86</v>
      </c>
      <c r="BB5364">
        <v>33563</v>
      </c>
      <c r="BC5364" t="s">
        <v>79</v>
      </c>
      <c r="BH5364" t="s">
        <v>15910</v>
      </c>
      <c r="BJ5364">
        <v>261480332</v>
      </c>
    </row>
    <row r="5365" spans="1:62" x14ac:dyDescent="0.25">
      <c r="A5365" t="s">
        <v>15919</v>
      </c>
      <c r="B5365" s="2">
        <v>43524</v>
      </c>
      <c r="C5365" t="s">
        <v>63</v>
      </c>
      <c r="D5365" s="3">
        <v>43472.387967395836</v>
      </c>
      <c r="E5365" t="s">
        <v>64</v>
      </c>
      <c r="F5365" s="2">
        <v>43556</v>
      </c>
      <c r="G5365" s="2">
        <v>43799</v>
      </c>
      <c r="H5365" t="s">
        <v>15920</v>
      </c>
      <c r="I5365" t="s">
        <v>67</v>
      </c>
      <c r="J5365" t="s">
        <v>15921</v>
      </c>
      <c r="K5365" t="s">
        <v>67</v>
      </c>
      <c r="L5365" t="s">
        <v>15922</v>
      </c>
      <c r="M5365" t="s">
        <v>1612</v>
      </c>
      <c r="N5365">
        <v>82832</v>
      </c>
      <c r="O5365" t="s">
        <v>70</v>
      </c>
      <c r="P5365" t="s">
        <v>67</v>
      </c>
      <c r="Q5365" t="s">
        <v>15923</v>
      </c>
      <c r="S5365" t="s">
        <v>72</v>
      </c>
      <c r="T5365" t="s">
        <v>6285</v>
      </c>
      <c r="U5365" t="s">
        <v>6286</v>
      </c>
      <c r="V5365" t="s">
        <v>6287</v>
      </c>
      <c r="W5365" t="s">
        <v>774</v>
      </c>
      <c r="X5365" t="s">
        <v>326</v>
      </c>
      <c r="Y5365" t="str">
        <f>"47-2061"</f>
        <v>47-2061</v>
      </c>
      <c r="Z5365" t="s">
        <v>326</v>
      </c>
      <c r="AA5365">
        <v>236220</v>
      </c>
      <c r="AB5365">
        <v>5</v>
      </c>
      <c r="AC5365">
        <v>5</v>
      </c>
      <c r="AD5365" t="s">
        <v>79</v>
      </c>
      <c r="AE5365" t="s">
        <v>80</v>
      </c>
      <c r="AF5365">
        <v>40</v>
      </c>
      <c r="AG5365" s="4">
        <v>0.29166666666666669</v>
      </c>
      <c r="AH5365" s="4">
        <v>0.72916666666666663</v>
      </c>
      <c r="AI5365" s="5">
        <v>18.760000000000002</v>
      </c>
      <c r="AJ5365">
        <v>28.14</v>
      </c>
      <c r="AL5365" t="s">
        <v>81</v>
      </c>
      <c r="AM5365" t="s">
        <v>82</v>
      </c>
      <c r="AO5365" t="s">
        <v>83</v>
      </c>
      <c r="AP5365" t="s">
        <v>67</v>
      </c>
      <c r="AQ5365" t="s">
        <v>67</v>
      </c>
      <c r="AR5365" t="s">
        <v>82</v>
      </c>
      <c r="AT5365" t="s">
        <v>82</v>
      </c>
      <c r="AW5365" t="s">
        <v>82</v>
      </c>
      <c r="AY5365" t="s">
        <v>15924</v>
      </c>
      <c r="AZ5365" t="s">
        <v>8139</v>
      </c>
      <c r="BA5365" t="s">
        <v>1612</v>
      </c>
      <c r="BB5365">
        <v>82832</v>
      </c>
      <c r="BC5365" t="s">
        <v>79</v>
      </c>
      <c r="BH5365" t="s">
        <v>15925</v>
      </c>
      <c r="BI5365" t="s">
        <v>67</v>
      </c>
      <c r="BJ5365">
        <v>352223025</v>
      </c>
    </row>
    <row r="5366" spans="1:62" x14ac:dyDescent="0.25">
      <c r="A5366" t="s">
        <v>16228</v>
      </c>
      <c r="B5366" s="2">
        <v>43524</v>
      </c>
      <c r="C5366" t="s">
        <v>63</v>
      </c>
      <c r="D5366" s="3">
        <v>43472.394327650465</v>
      </c>
      <c r="E5366" t="s">
        <v>64</v>
      </c>
      <c r="F5366" s="2">
        <v>43556</v>
      </c>
      <c r="G5366" s="2">
        <v>43735</v>
      </c>
      <c r="H5366" t="s">
        <v>16229</v>
      </c>
      <c r="I5366" t="s">
        <v>16230</v>
      </c>
      <c r="J5366" t="s">
        <v>16231</v>
      </c>
      <c r="L5366" t="s">
        <v>16232</v>
      </c>
      <c r="M5366" t="s">
        <v>207</v>
      </c>
      <c r="N5366">
        <v>2543</v>
      </c>
      <c r="O5366" t="s">
        <v>70</v>
      </c>
      <c r="Q5366" t="s">
        <v>16233</v>
      </c>
      <c r="S5366" t="s">
        <v>72</v>
      </c>
      <c r="T5366" t="s">
        <v>651</v>
      </c>
      <c r="U5366" t="s">
        <v>652</v>
      </c>
      <c r="V5366" t="s">
        <v>653</v>
      </c>
      <c r="W5366" t="s">
        <v>207</v>
      </c>
      <c r="X5366" t="s">
        <v>1500</v>
      </c>
      <c r="Y5366" t="str">
        <f>"35-2014"</f>
        <v>35-2014</v>
      </c>
      <c r="Z5366" t="s">
        <v>301</v>
      </c>
      <c r="AA5366">
        <v>722110</v>
      </c>
      <c r="AB5366">
        <v>6</v>
      </c>
      <c r="AC5366">
        <v>6</v>
      </c>
      <c r="AD5366" t="s">
        <v>79</v>
      </c>
      <c r="AE5366" t="s">
        <v>95</v>
      </c>
      <c r="AF5366">
        <v>35</v>
      </c>
      <c r="AG5366" s="4">
        <v>0.29166666666666669</v>
      </c>
      <c r="AH5366" s="4">
        <v>0.58333333333333337</v>
      </c>
      <c r="AI5366" s="5">
        <v>15.17</v>
      </c>
      <c r="AJ5366">
        <v>22.76</v>
      </c>
      <c r="AL5366" t="s">
        <v>81</v>
      </c>
      <c r="AM5366" t="s">
        <v>82</v>
      </c>
      <c r="AO5366" t="s">
        <v>83</v>
      </c>
      <c r="AR5366" t="s">
        <v>82</v>
      </c>
      <c r="AT5366" t="s">
        <v>82</v>
      </c>
      <c r="AW5366" t="s">
        <v>72</v>
      </c>
      <c r="AX5366">
        <v>6</v>
      </c>
      <c r="AY5366" t="s">
        <v>16232</v>
      </c>
      <c r="AZ5366" t="s">
        <v>4065</v>
      </c>
      <c r="BA5366" t="s">
        <v>207</v>
      </c>
      <c r="BB5366">
        <v>2543</v>
      </c>
      <c r="BC5366" t="s">
        <v>79</v>
      </c>
      <c r="BH5366" t="s">
        <v>16234</v>
      </c>
      <c r="BJ5366">
        <v>463379248</v>
      </c>
    </row>
    <row r="5367" spans="1:62" x14ac:dyDescent="0.25">
      <c r="A5367" t="s">
        <v>16388</v>
      </c>
      <c r="B5367" s="2">
        <v>43524</v>
      </c>
      <c r="C5367" t="s">
        <v>63</v>
      </c>
      <c r="D5367" s="3">
        <v>43472.387186689812</v>
      </c>
      <c r="E5367" t="s">
        <v>64</v>
      </c>
      <c r="F5367" s="2">
        <v>43556</v>
      </c>
      <c r="G5367" s="2">
        <v>43799</v>
      </c>
      <c r="H5367" t="s">
        <v>16389</v>
      </c>
      <c r="I5367" t="s">
        <v>16390</v>
      </c>
      <c r="J5367" t="s">
        <v>16391</v>
      </c>
      <c r="L5367" t="s">
        <v>3949</v>
      </c>
      <c r="M5367" t="s">
        <v>844</v>
      </c>
      <c r="N5367">
        <v>46074</v>
      </c>
      <c r="O5367" t="s">
        <v>70</v>
      </c>
      <c r="P5367" t="s">
        <v>67</v>
      </c>
      <c r="Q5367" t="s">
        <v>16392</v>
      </c>
      <c r="S5367" t="s">
        <v>72</v>
      </c>
      <c r="T5367" t="s">
        <v>3410</v>
      </c>
      <c r="U5367" t="s">
        <v>3411</v>
      </c>
      <c r="V5367" t="s">
        <v>3412</v>
      </c>
      <c r="W5367" t="s">
        <v>783</v>
      </c>
      <c r="X5367" t="s">
        <v>106</v>
      </c>
      <c r="Y5367" t="str">
        <f>"37-3011"</f>
        <v>37-3011</v>
      </c>
      <c r="Z5367" t="s">
        <v>94</v>
      </c>
      <c r="AA5367">
        <v>561730</v>
      </c>
      <c r="AB5367">
        <v>3</v>
      </c>
      <c r="AC5367">
        <v>3</v>
      </c>
      <c r="AD5367" t="s">
        <v>79</v>
      </c>
      <c r="AE5367" t="s">
        <v>80</v>
      </c>
      <c r="AF5367">
        <v>40</v>
      </c>
      <c r="AG5367" s="4">
        <v>0.33333333333333331</v>
      </c>
      <c r="AH5367" s="4">
        <v>0.70833333333333337</v>
      </c>
      <c r="AI5367" s="5">
        <v>13.41</v>
      </c>
      <c r="AJ5367">
        <v>20.12</v>
      </c>
      <c r="AK5367">
        <v>20.12</v>
      </c>
      <c r="AL5367" t="s">
        <v>81</v>
      </c>
      <c r="AM5367" t="s">
        <v>82</v>
      </c>
      <c r="AO5367" t="s">
        <v>83</v>
      </c>
      <c r="AR5367" t="s">
        <v>82</v>
      </c>
      <c r="AT5367" t="s">
        <v>82</v>
      </c>
      <c r="AW5367" t="s">
        <v>82</v>
      </c>
      <c r="AY5367" t="s">
        <v>3949</v>
      </c>
      <c r="AZ5367" t="s">
        <v>3667</v>
      </c>
      <c r="BA5367" t="s">
        <v>2314</v>
      </c>
      <c r="BB5367">
        <v>46074</v>
      </c>
      <c r="BC5367" t="s">
        <v>79</v>
      </c>
      <c r="BH5367" t="s">
        <v>16393</v>
      </c>
      <c r="BJ5367">
        <v>562567418</v>
      </c>
    </row>
    <row r="5368" spans="1:62" x14ac:dyDescent="0.25">
      <c r="A5368" t="s">
        <v>16948</v>
      </c>
      <c r="B5368" s="2">
        <v>43524</v>
      </c>
      <c r="C5368" t="s">
        <v>63</v>
      </c>
      <c r="D5368" s="3">
        <v>43472.391373298611</v>
      </c>
      <c r="E5368" t="s">
        <v>64</v>
      </c>
      <c r="F5368" s="2">
        <v>43556</v>
      </c>
      <c r="G5368" s="2">
        <v>43818</v>
      </c>
      <c r="H5368" t="s">
        <v>16949</v>
      </c>
      <c r="J5368" t="s">
        <v>16950</v>
      </c>
      <c r="L5368" t="s">
        <v>16951</v>
      </c>
      <c r="M5368" t="s">
        <v>308</v>
      </c>
      <c r="N5368">
        <v>7481</v>
      </c>
      <c r="O5368" t="s">
        <v>70</v>
      </c>
      <c r="Q5368" t="s">
        <v>16952</v>
      </c>
      <c r="S5368" t="s">
        <v>72</v>
      </c>
      <c r="T5368" t="s">
        <v>640</v>
      </c>
      <c r="U5368" t="s">
        <v>3571</v>
      </c>
      <c r="V5368" t="s">
        <v>642</v>
      </c>
      <c r="W5368" t="s">
        <v>105</v>
      </c>
      <c r="X5368" t="s">
        <v>106</v>
      </c>
      <c r="Y5368" t="str">
        <f>"37-3011"</f>
        <v>37-3011</v>
      </c>
      <c r="Z5368" t="s">
        <v>94</v>
      </c>
      <c r="AA5368">
        <v>561730</v>
      </c>
      <c r="AB5368">
        <v>16</v>
      </c>
      <c r="AC5368">
        <v>16</v>
      </c>
      <c r="AD5368" t="s">
        <v>79</v>
      </c>
      <c r="AE5368" t="s">
        <v>80</v>
      </c>
      <c r="AF5368">
        <v>40</v>
      </c>
      <c r="AG5368" s="4">
        <v>0.3125</v>
      </c>
      <c r="AH5368" s="4">
        <v>0.6875</v>
      </c>
      <c r="AI5368" s="5">
        <v>16.809999999999999</v>
      </c>
      <c r="AJ5368">
        <v>25.22</v>
      </c>
      <c r="AL5368" t="s">
        <v>81</v>
      </c>
      <c r="AM5368" t="s">
        <v>82</v>
      </c>
      <c r="AO5368" t="s">
        <v>83</v>
      </c>
      <c r="AR5368" t="s">
        <v>82</v>
      </c>
      <c r="AT5368" t="s">
        <v>82</v>
      </c>
      <c r="AW5368" t="s">
        <v>82</v>
      </c>
      <c r="AY5368" t="s">
        <v>16951</v>
      </c>
      <c r="AZ5368" t="s">
        <v>2858</v>
      </c>
      <c r="BA5368" t="s">
        <v>308</v>
      </c>
      <c r="BB5368">
        <v>7481</v>
      </c>
      <c r="BC5368" t="s">
        <v>79</v>
      </c>
      <c r="BH5368" t="s">
        <v>16950</v>
      </c>
      <c r="BJ5368">
        <v>222305753</v>
      </c>
    </row>
    <row r="5369" spans="1:62" x14ac:dyDescent="0.25">
      <c r="A5369" t="s">
        <v>17026</v>
      </c>
      <c r="B5369" s="2">
        <v>43524</v>
      </c>
      <c r="C5369" t="s">
        <v>63</v>
      </c>
      <c r="D5369" s="3">
        <v>43472.383189375003</v>
      </c>
      <c r="E5369" t="s">
        <v>64</v>
      </c>
      <c r="F5369" s="2">
        <v>43556</v>
      </c>
      <c r="G5369" s="2">
        <v>43800</v>
      </c>
      <c r="H5369" t="s">
        <v>13968</v>
      </c>
      <c r="J5369" t="s">
        <v>13969</v>
      </c>
      <c r="L5369" t="s">
        <v>7263</v>
      </c>
      <c r="M5369" t="s">
        <v>100</v>
      </c>
      <c r="N5369">
        <v>28079</v>
      </c>
      <c r="O5369" t="s">
        <v>70</v>
      </c>
      <c r="Q5369" t="s">
        <v>13970</v>
      </c>
      <c r="S5369" t="s">
        <v>72</v>
      </c>
      <c r="T5369" t="s">
        <v>878</v>
      </c>
      <c r="U5369" t="s">
        <v>2327</v>
      </c>
      <c r="V5369" t="s">
        <v>880</v>
      </c>
      <c r="W5369" t="s">
        <v>881</v>
      </c>
      <c r="X5369" t="s">
        <v>13971</v>
      </c>
      <c r="Y5369" t="str">
        <f>"37-3011"</f>
        <v>37-3011</v>
      </c>
      <c r="Z5369" t="s">
        <v>94</v>
      </c>
      <c r="AA5369">
        <v>561730</v>
      </c>
      <c r="AB5369">
        <v>60</v>
      </c>
      <c r="AC5369">
        <v>60</v>
      </c>
      <c r="AD5369" t="s">
        <v>79</v>
      </c>
      <c r="AE5369" t="s">
        <v>95</v>
      </c>
      <c r="AF5369">
        <v>40</v>
      </c>
      <c r="AG5369" s="4">
        <v>0.29166666666666669</v>
      </c>
      <c r="AH5369" s="4">
        <v>0.72916666666666663</v>
      </c>
      <c r="AI5369" s="5">
        <v>14.52</v>
      </c>
      <c r="AJ5369">
        <v>21.78</v>
      </c>
      <c r="AK5369">
        <v>22.5</v>
      </c>
      <c r="AL5369" t="s">
        <v>81</v>
      </c>
      <c r="AM5369" t="s">
        <v>82</v>
      </c>
      <c r="AO5369" t="s">
        <v>83</v>
      </c>
      <c r="AR5369" t="s">
        <v>82</v>
      </c>
      <c r="AT5369" t="s">
        <v>82</v>
      </c>
      <c r="AW5369" t="s">
        <v>82</v>
      </c>
      <c r="AY5369" t="s">
        <v>1909</v>
      </c>
      <c r="AZ5369" t="s">
        <v>2805</v>
      </c>
      <c r="BA5369" t="s">
        <v>100</v>
      </c>
      <c r="BB5369">
        <v>27617</v>
      </c>
      <c r="BC5369" t="s">
        <v>79</v>
      </c>
      <c r="BH5369" t="s">
        <v>17027</v>
      </c>
      <c r="BJ5369">
        <v>562148778</v>
      </c>
    </row>
    <row r="5370" spans="1:62" x14ac:dyDescent="0.25">
      <c r="A5370" t="s">
        <v>17055</v>
      </c>
      <c r="B5370" s="2">
        <v>43524</v>
      </c>
      <c r="C5370" t="s">
        <v>63</v>
      </c>
      <c r="D5370" s="3">
        <v>43472.38797585648</v>
      </c>
      <c r="E5370" t="s">
        <v>64</v>
      </c>
      <c r="F5370" s="2">
        <v>43556</v>
      </c>
      <c r="G5370" s="2">
        <v>43800</v>
      </c>
      <c r="H5370" t="s">
        <v>17056</v>
      </c>
      <c r="J5370" t="s">
        <v>17057</v>
      </c>
      <c r="K5370" t="s">
        <v>17058</v>
      </c>
      <c r="L5370" t="s">
        <v>4180</v>
      </c>
      <c r="M5370" t="s">
        <v>626</v>
      </c>
      <c r="N5370">
        <v>72210</v>
      </c>
      <c r="O5370" t="s">
        <v>70</v>
      </c>
      <c r="Q5370" t="s">
        <v>17059</v>
      </c>
      <c r="S5370" t="s">
        <v>72</v>
      </c>
      <c r="T5370" t="s">
        <v>2824</v>
      </c>
      <c r="U5370" t="s">
        <v>4073</v>
      </c>
      <c r="V5370" t="s">
        <v>642</v>
      </c>
      <c r="W5370" t="s">
        <v>105</v>
      </c>
      <c r="X5370" t="s">
        <v>106</v>
      </c>
      <c r="Y5370" t="str">
        <f>"37-3011"</f>
        <v>37-3011</v>
      </c>
      <c r="Z5370" t="s">
        <v>94</v>
      </c>
      <c r="AA5370">
        <v>561730</v>
      </c>
      <c r="AB5370">
        <v>20</v>
      </c>
      <c r="AC5370">
        <v>20</v>
      </c>
      <c r="AD5370" t="s">
        <v>79</v>
      </c>
      <c r="AE5370" t="s">
        <v>95</v>
      </c>
      <c r="AF5370">
        <v>40</v>
      </c>
      <c r="AG5370" s="4">
        <v>0.3125</v>
      </c>
      <c r="AH5370" s="4">
        <v>0.66666666666666663</v>
      </c>
      <c r="AI5370" s="5">
        <v>11.86</v>
      </c>
      <c r="AJ5370">
        <v>17.79</v>
      </c>
      <c r="AL5370" t="s">
        <v>81</v>
      </c>
      <c r="AM5370" t="s">
        <v>82</v>
      </c>
      <c r="AO5370" t="s">
        <v>83</v>
      </c>
      <c r="AP5370" t="s">
        <v>67</v>
      </c>
      <c r="AQ5370" t="s">
        <v>67</v>
      </c>
      <c r="AR5370" t="s">
        <v>82</v>
      </c>
      <c r="AT5370" t="s">
        <v>82</v>
      </c>
      <c r="AW5370" t="s">
        <v>82</v>
      </c>
      <c r="AY5370" t="s">
        <v>4180</v>
      </c>
      <c r="AZ5370" t="s">
        <v>4182</v>
      </c>
      <c r="BA5370" t="s">
        <v>626</v>
      </c>
      <c r="BB5370">
        <v>72210</v>
      </c>
      <c r="BC5370" t="s">
        <v>79</v>
      </c>
      <c r="BH5370" t="s">
        <v>17057</v>
      </c>
      <c r="BJ5370">
        <v>821279282</v>
      </c>
    </row>
    <row r="5371" spans="1:62" x14ac:dyDescent="0.25">
      <c r="A5371" t="s">
        <v>17463</v>
      </c>
      <c r="B5371" s="2">
        <v>43524</v>
      </c>
      <c r="C5371" t="s">
        <v>63</v>
      </c>
      <c r="D5371" s="3">
        <v>43472.40108314815</v>
      </c>
      <c r="E5371" t="s">
        <v>64</v>
      </c>
      <c r="F5371" s="2">
        <v>43556</v>
      </c>
      <c r="G5371" s="2">
        <v>43830</v>
      </c>
      <c r="H5371" t="s">
        <v>17464</v>
      </c>
      <c r="J5371" t="s">
        <v>17465</v>
      </c>
      <c r="L5371" t="s">
        <v>17466</v>
      </c>
      <c r="M5371" t="s">
        <v>232</v>
      </c>
      <c r="N5371">
        <v>11715</v>
      </c>
      <c r="O5371" t="s">
        <v>70</v>
      </c>
      <c r="Q5371" t="s">
        <v>17467</v>
      </c>
      <c r="S5371" t="s">
        <v>72</v>
      </c>
      <c r="T5371" t="s">
        <v>5899</v>
      </c>
      <c r="U5371" t="s">
        <v>5900</v>
      </c>
      <c r="V5371" t="s">
        <v>5901</v>
      </c>
      <c r="W5371" t="s">
        <v>86</v>
      </c>
      <c r="X5371" t="s">
        <v>10799</v>
      </c>
      <c r="Y5371" t="str">
        <f>"39-2021"</f>
        <v>39-2021</v>
      </c>
      <c r="Z5371" t="s">
        <v>78</v>
      </c>
      <c r="AA5371">
        <v>711219</v>
      </c>
      <c r="AB5371">
        <v>4</v>
      </c>
      <c r="AC5371">
        <v>4</v>
      </c>
      <c r="AD5371" t="s">
        <v>79</v>
      </c>
      <c r="AE5371" t="s">
        <v>95</v>
      </c>
      <c r="AF5371">
        <v>40</v>
      </c>
      <c r="AG5371" s="4">
        <v>0.29166666666666669</v>
      </c>
      <c r="AH5371" s="4">
        <v>0.66666666666666663</v>
      </c>
      <c r="AI5371" s="5">
        <v>13.05</v>
      </c>
      <c r="AJ5371">
        <v>19.579999999999998</v>
      </c>
      <c r="AL5371" t="s">
        <v>81</v>
      </c>
      <c r="AM5371" t="s">
        <v>82</v>
      </c>
      <c r="AO5371" t="s">
        <v>83</v>
      </c>
      <c r="AR5371" t="s">
        <v>82</v>
      </c>
      <c r="AT5371" t="s">
        <v>82</v>
      </c>
      <c r="AW5371" t="s">
        <v>82</v>
      </c>
      <c r="AY5371" t="s">
        <v>10797</v>
      </c>
      <c r="AZ5371" t="s">
        <v>6542</v>
      </c>
      <c r="BA5371" t="s">
        <v>232</v>
      </c>
      <c r="BB5371">
        <v>11932</v>
      </c>
      <c r="BC5371" t="s">
        <v>87</v>
      </c>
      <c r="BH5371" t="s">
        <v>17468</v>
      </c>
      <c r="BJ5371">
        <v>122689717</v>
      </c>
    </row>
    <row r="5372" spans="1:62" x14ac:dyDescent="0.25">
      <c r="A5372" t="s">
        <v>18756</v>
      </c>
      <c r="B5372" s="2">
        <v>43524</v>
      </c>
      <c r="C5372" t="s">
        <v>63</v>
      </c>
      <c r="D5372" s="3">
        <v>43472.387537812501</v>
      </c>
      <c r="E5372" t="s">
        <v>64</v>
      </c>
      <c r="F5372" s="2">
        <v>43556</v>
      </c>
      <c r="G5372" s="2">
        <v>43798</v>
      </c>
      <c r="H5372" t="s">
        <v>4773</v>
      </c>
      <c r="J5372" t="s">
        <v>4774</v>
      </c>
      <c r="K5372" t="s">
        <v>18757</v>
      </c>
      <c r="L5372" t="s">
        <v>1254</v>
      </c>
      <c r="M5372" t="s">
        <v>76</v>
      </c>
      <c r="N5372">
        <v>73170</v>
      </c>
      <c r="O5372" t="s">
        <v>70</v>
      </c>
      <c r="Q5372" t="s">
        <v>4776</v>
      </c>
      <c r="S5372" t="s">
        <v>72</v>
      </c>
      <c r="T5372" t="s">
        <v>2824</v>
      </c>
      <c r="U5372" t="s">
        <v>4073</v>
      </c>
      <c r="V5372" t="s">
        <v>642</v>
      </c>
      <c r="W5372" t="s">
        <v>105</v>
      </c>
      <c r="X5372" t="s">
        <v>106</v>
      </c>
      <c r="Y5372" t="str">
        <f>"37-3011"</f>
        <v>37-3011</v>
      </c>
      <c r="Z5372" t="s">
        <v>94</v>
      </c>
      <c r="AA5372">
        <v>561730</v>
      </c>
      <c r="AB5372">
        <v>17</v>
      </c>
      <c r="AC5372">
        <v>17</v>
      </c>
      <c r="AD5372" t="s">
        <v>79</v>
      </c>
      <c r="AE5372" t="s">
        <v>95</v>
      </c>
      <c r="AF5372">
        <v>40</v>
      </c>
      <c r="AG5372" s="4">
        <v>0.33333333333333331</v>
      </c>
      <c r="AH5372" s="4">
        <v>0.70833333333333337</v>
      </c>
      <c r="AI5372" s="5">
        <v>12.92</v>
      </c>
      <c r="AJ5372">
        <v>19.38</v>
      </c>
      <c r="AK5372">
        <v>22.95</v>
      </c>
      <c r="AL5372" t="s">
        <v>81</v>
      </c>
      <c r="AM5372" t="s">
        <v>82</v>
      </c>
      <c r="AO5372" t="s">
        <v>83</v>
      </c>
      <c r="AP5372" t="s">
        <v>67</v>
      </c>
      <c r="AQ5372" t="s">
        <v>67</v>
      </c>
      <c r="AR5372" t="s">
        <v>82</v>
      </c>
      <c r="AT5372" t="s">
        <v>82</v>
      </c>
      <c r="AW5372" t="s">
        <v>82</v>
      </c>
      <c r="AY5372" t="s">
        <v>1254</v>
      </c>
      <c r="AZ5372" t="s">
        <v>1257</v>
      </c>
      <c r="BA5372" t="s">
        <v>76</v>
      </c>
      <c r="BB5372">
        <v>73169</v>
      </c>
      <c r="BC5372" t="s">
        <v>79</v>
      </c>
      <c r="BH5372" t="s">
        <v>4777</v>
      </c>
      <c r="BJ5372">
        <v>900700142</v>
      </c>
    </row>
    <row r="5373" spans="1:62" x14ac:dyDescent="0.25">
      <c r="A5373" t="s">
        <v>18791</v>
      </c>
      <c r="B5373" s="2">
        <v>43524</v>
      </c>
      <c r="C5373" t="s">
        <v>63</v>
      </c>
      <c r="D5373" s="3">
        <v>43472.377388773151</v>
      </c>
      <c r="E5373" t="s">
        <v>64</v>
      </c>
      <c r="F5373" s="2">
        <v>43556</v>
      </c>
      <c r="G5373" s="2">
        <v>43819</v>
      </c>
      <c r="H5373" t="s">
        <v>18264</v>
      </c>
      <c r="I5373" t="s">
        <v>67</v>
      </c>
      <c r="J5373" t="s">
        <v>18265</v>
      </c>
      <c r="L5373" t="s">
        <v>18266</v>
      </c>
      <c r="M5373" t="s">
        <v>197</v>
      </c>
      <c r="N5373">
        <v>50006</v>
      </c>
      <c r="O5373" t="s">
        <v>70</v>
      </c>
      <c r="Q5373" t="s">
        <v>18267</v>
      </c>
      <c r="S5373" t="s">
        <v>72</v>
      </c>
      <c r="T5373" t="s">
        <v>194</v>
      </c>
      <c r="U5373" t="s">
        <v>12045</v>
      </c>
      <c r="V5373" t="s">
        <v>12046</v>
      </c>
      <c r="W5373" t="s">
        <v>197</v>
      </c>
      <c r="X5373" t="s">
        <v>18268</v>
      </c>
      <c r="Y5373" t="str">
        <f>"53-3032"</f>
        <v>53-3032</v>
      </c>
      <c r="Z5373" t="s">
        <v>157</v>
      </c>
      <c r="AA5373">
        <v>4842</v>
      </c>
      <c r="AB5373">
        <v>3</v>
      </c>
      <c r="AC5373">
        <v>3</v>
      </c>
      <c r="AD5373" t="s">
        <v>79</v>
      </c>
      <c r="AE5373" t="s">
        <v>80</v>
      </c>
      <c r="AF5373">
        <v>40</v>
      </c>
      <c r="AG5373" s="4">
        <v>0.29166666666666669</v>
      </c>
      <c r="AH5373" s="4">
        <v>0.75</v>
      </c>
      <c r="AI5373" s="5">
        <v>20.81</v>
      </c>
      <c r="AJ5373">
        <v>31.22</v>
      </c>
      <c r="AL5373" t="s">
        <v>81</v>
      </c>
      <c r="AM5373" t="s">
        <v>82</v>
      </c>
      <c r="AO5373" t="s">
        <v>83</v>
      </c>
      <c r="AP5373" t="s">
        <v>67</v>
      </c>
      <c r="AQ5373" t="s">
        <v>67</v>
      </c>
      <c r="AR5373" t="s">
        <v>82</v>
      </c>
      <c r="AT5373" t="s">
        <v>82</v>
      </c>
      <c r="AW5373" t="s">
        <v>72</v>
      </c>
      <c r="AX5373">
        <v>3</v>
      </c>
      <c r="AY5373" t="s">
        <v>18792</v>
      </c>
      <c r="AZ5373" t="s">
        <v>18793</v>
      </c>
      <c r="BA5373" t="s">
        <v>197</v>
      </c>
      <c r="BB5373">
        <v>51105</v>
      </c>
      <c r="BC5373" t="s">
        <v>79</v>
      </c>
      <c r="BH5373" t="s">
        <v>18794</v>
      </c>
      <c r="BI5373" t="s">
        <v>18795</v>
      </c>
      <c r="BJ5373">
        <v>474616242</v>
      </c>
    </row>
    <row r="5374" spans="1:62" x14ac:dyDescent="0.25">
      <c r="A5374" t="s">
        <v>19218</v>
      </c>
      <c r="B5374" s="2">
        <v>43524</v>
      </c>
      <c r="C5374" t="s">
        <v>63</v>
      </c>
      <c r="D5374" s="3">
        <v>43472.401138171299</v>
      </c>
      <c r="E5374" t="s">
        <v>64</v>
      </c>
      <c r="F5374" s="2">
        <v>43556</v>
      </c>
      <c r="G5374" s="2">
        <v>43800</v>
      </c>
      <c r="H5374" t="s">
        <v>19219</v>
      </c>
      <c r="I5374" t="s">
        <v>19220</v>
      </c>
      <c r="J5374" t="s">
        <v>19221</v>
      </c>
      <c r="L5374" t="s">
        <v>12749</v>
      </c>
      <c r="M5374" t="s">
        <v>714</v>
      </c>
      <c r="N5374">
        <v>70053</v>
      </c>
      <c r="O5374" t="s">
        <v>70</v>
      </c>
      <c r="Q5374" t="s">
        <v>19222</v>
      </c>
      <c r="S5374" t="s">
        <v>72</v>
      </c>
      <c r="T5374" t="s">
        <v>13303</v>
      </c>
      <c r="U5374" t="s">
        <v>3891</v>
      </c>
      <c r="V5374" t="s">
        <v>1757</v>
      </c>
      <c r="W5374" t="s">
        <v>278</v>
      </c>
      <c r="X5374" t="s">
        <v>106</v>
      </c>
      <c r="Y5374" t="str">
        <f>"37-3011"</f>
        <v>37-3011</v>
      </c>
      <c r="Z5374" t="s">
        <v>94</v>
      </c>
      <c r="AA5374">
        <v>561730</v>
      </c>
      <c r="AB5374">
        <v>10</v>
      </c>
      <c r="AC5374">
        <v>10</v>
      </c>
      <c r="AD5374" t="s">
        <v>79</v>
      </c>
      <c r="AE5374" t="s">
        <v>95</v>
      </c>
      <c r="AF5374">
        <v>40</v>
      </c>
      <c r="AG5374" s="4">
        <v>0.29166666666666669</v>
      </c>
      <c r="AH5374" s="4">
        <v>0.64583333333333337</v>
      </c>
      <c r="AI5374" s="5">
        <v>11.93</v>
      </c>
      <c r="AJ5374">
        <v>17.899999999999999</v>
      </c>
      <c r="AL5374" t="s">
        <v>81</v>
      </c>
      <c r="AM5374" t="s">
        <v>82</v>
      </c>
      <c r="AO5374" t="s">
        <v>83</v>
      </c>
      <c r="AR5374" t="s">
        <v>82</v>
      </c>
      <c r="AT5374" t="s">
        <v>82</v>
      </c>
      <c r="AW5374" t="s">
        <v>82</v>
      </c>
      <c r="AY5374" t="s">
        <v>13124</v>
      </c>
      <c r="AZ5374" t="s">
        <v>713</v>
      </c>
      <c r="BA5374" t="s">
        <v>714</v>
      </c>
      <c r="BB5374">
        <v>70053</v>
      </c>
      <c r="BC5374" t="s">
        <v>79</v>
      </c>
      <c r="BH5374" t="s">
        <v>19223</v>
      </c>
      <c r="BJ5374">
        <v>812137346</v>
      </c>
    </row>
    <row r="5375" spans="1:62" x14ac:dyDescent="0.25">
      <c r="A5375" t="s">
        <v>19614</v>
      </c>
      <c r="B5375" s="2">
        <v>43524</v>
      </c>
      <c r="C5375" t="s">
        <v>63</v>
      </c>
      <c r="D5375" s="3">
        <v>43472.402138449077</v>
      </c>
      <c r="E5375" t="s">
        <v>64</v>
      </c>
      <c r="F5375" s="2">
        <v>43556</v>
      </c>
      <c r="G5375" s="2">
        <v>43799</v>
      </c>
      <c r="H5375" t="s">
        <v>19615</v>
      </c>
      <c r="J5375" t="s">
        <v>19616</v>
      </c>
      <c r="K5375" t="s">
        <v>19617</v>
      </c>
      <c r="L5375" t="s">
        <v>11530</v>
      </c>
      <c r="M5375" t="s">
        <v>232</v>
      </c>
      <c r="N5375">
        <v>11975</v>
      </c>
      <c r="O5375" t="s">
        <v>70</v>
      </c>
      <c r="Q5375" t="s">
        <v>19618</v>
      </c>
      <c r="S5375" t="s">
        <v>72</v>
      </c>
      <c r="T5375" t="s">
        <v>5899</v>
      </c>
      <c r="U5375" t="s">
        <v>5900</v>
      </c>
      <c r="V5375" t="s">
        <v>5901</v>
      </c>
      <c r="W5375" t="s">
        <v>86</v>
      </c>
      <c r="X5375" t="s">
        <v>11907</v>
      </c>
      <c r="Y5375" t="str">
        <f>"43-5081"</f>
        <v>43-5081</v>
      </c>
      <c r="Z5375" t="s">
        <v>11908</v>
      </c>
      <c r="AA5375">
        <v>238150</v>
      </c>
      <c r="AB5375">
        <v>1</v>
      </c>
      <c r="AC5375">
        <v>1</v>
      </c>
      <c r="AD5375" t="s">
        <v>79</v>
      </c>
      <c r="AE5375" t="s">
        <v>95</v>
      </c>
      <c r="AF5375">
        <v>40</v>
      </c>
      <c r="AG5375" s="4">
        <v>0.33333333333333331</v>
      </c>
      <c r="AH5375" s="4">
        <v>0.6875</v>
      </c>
      <c r="AI5375" s="6">
        <v>14</v>
      </c>
      <c r="AJ5375">
        <v>21</v>
      </c>
      <c r="AL5375" t="s">
        <v>81</v>
      </c>
      <c r="AM5375" t="s">
        <v>82</v>
      </c>
      <c r="AO5375" t="s">
        <v>83</v>
      </c>
      <c r="AR5375" t="s">
        <v>82</v>
      </c>
      <c r="AT5375" t="s">
        <v>82</v>
      </c>
      <c r="AW5375" t="s">
        <v>72</v>
      </c>
      <c r="AX5375">
        <v>3</v>
      </c>
      <c r="AY5375" t="s">
        <v>13337</v>
      </c>
      <c r="AZ5375" t="s">
        <v>6535</v>
      </c>
      <c r="BA5375" t="s">
        <v>232</v>
      </c>
      <c r="BB5375">
        <v>11975</v>
      </c>
      <c r="BC5375" t="s">
        <v>87</v>
      </c>
      <c r="BH5375" t="s">
        <v>19619</v>
      </c>
      <c r="BJ5375">
        <v>112317380</v>
      </c>
    </row>
    <row r="5376" spans="1:62" x14ac:dyDescent="0.25">
      <c r="A5376" t="s">
        <v>20035</v>
      </c>
      <c r="B5376" s="2">
        <v>43524</v>
      </c>
      <c r="C5376" t="s">
        <v>63</v>
      </c>
      <c r="D5376" s="3">
        <v>43472.394330023148</v>
      </c>
      <c r="E5376" t="s">
        <v>64</v>
      </c>
      <c r="F5376" s="2">
        <v>43556</v>
      </c>
      <c r="G5376" s="2">
        <v>43811</v>
      </c>
      <c r="H5376" t="s">
        <v>20036</v>
      </c>
      <c r="J5376" t="s">
        <v>20037</v>
      </c>
      <c r="K5376" t="s">
        <v>20038</v>
      </c>
      <c r="L5376" t="s">
        <v>20039</v>
      </c>
      <c r="M5376" t="s">
        <v>232</v>
      </c>
      <c r="N5376">
        <v>12110</v>
      </c>
      <c r="O5376" t="s">
        <v>70</v>
      </c>
      <c r="Q5376" t="s">
        <v>20040</v>
      </c>
      <c r="S5376" t="s">
        <v>72</v>
      </c>
      <c r="T5376" t="s">
        <v>13303</v>
      </c>
      <c r="U5376" t="s">
        <v>5811</v>
      </c>
      <c r="V5376" t="s">
        <v>16460</v>
      </c>
      <c r="W5376" t="s">
        <v>278</v>
      </c>
      <c r="X5376" t="s">
        <v>106</v>
      </c>
      <c r="Y5376" t="str">
        <f>"37-3011"</f>
        <v>37-3011</v>
      </c>
      <c r="Z5376" t="s">
        <v>94</v>
      </c>
      <c r="AA5376">
        <v>561730</v>
      </c>
      <c r="AB5376">
        <v>4</v>
      </c>
      <c r="AC5376">
        <v>4</v>
      </c>
      <c r="AD5376" t="s">
        <v>79</v>
      </c>
      <c r="AE5376" t="s">
        <v>80</v>
      </c>
      <c r="AF5376">
        <v>40</v>
      </c>
      <c r="AG5376" s="4">
        <v>0.3125</v>
      </c>
      <c r="AH5376" s="4">
        <v>0.66666666666666663</v>
      </c>
      <c r="AI5376" s="5">
        <v>15.24</v>
      </c>
      <c r="AJ5376">
        <v>22.86</v>
      </c>
      <c r="AL5376" t="s">
        <v>81</v>
      </c>
      <c r="AM5376" t="s">
        <v>82</v>
      </c>
      <c r="AO5376" t="s">
        <v>83</v>
      </c>
      <c r="AR5376" t="s">
        <v>82</v>
      </c>
      <c r="AT5376" t="s">
        <v>82</v>
      </c>
      <c r="AW5376" t="s">
        <v>82</v>
      </c>
      <c r="AY5376" t="s">
        <v>20039</v>
      </c>
      <c r="AZ5376" t="s">
        <v>5791</v>
      </c>
      <c r="BA5376" t="s">
        <v>232</v>
      </c>
      <c r="BB5376">
        <v>12110</v>
      </c>
      <c r="BC5376" t="s">
        <v>79</v>
      </c>
      <c r="BH5376" t="s">
        <v>20041</v>
      </c>
      <c r="BJ5376">
        <v>141788906</v>
      </c>
    </row>
    <row r="5377" spans="1:62" x14ac:dyDescent="0.25">
      <c r="A5377" t="s">
        <v>20232</v>
      </c>
      <c r="B5377" s="2">
        <v>43524</v>
      </c>
      <c r="C5377" t="s">
        <v>63</v>
      </c>
      <c r="D5377" s="3">
        <v>43472.386900983794</v>
      </c>
      <c r="E5377" t="s">
        <v>64</v>
      </c>
      <c r="F5377" s="2">
        <v>43556</v>
      </c>
      <c r="G5377" s="2">
        <v>43830</v>
      </c>
      <c r="H5377" t="s">
        <v>20233</v>
      </c>
      <c r="I5377" t="s">
        <v>130</v>
      </c>
      <c r="J5377" t="s">
        <v>20234</v>
      </c>
      <c r="K5377" t="s">
        <v>130</v>
      </c>
      <c r="L5377" t="s">
        <v>7624</v>
      </c>
      <c r="M5377" t="s">
        <v>147</v>
      </c>
      <c r="N5377">
        <v>19473</v>
      </c>
      <c r="O5377" t="s">
        <v>70</v>
      </c>
      <c r="P5377" t="s">
        <v>130</v>
      </c>
      <c r="Q5377" t="s">
        <v>20235</v>
      </c>
      <c r="R5377">
        <v>0</v>
      </c>
      <c r="S5377" t="s">
        <v>72</v>
      </c>
      <c r="T5377" t="s">
        <v>4802</v>
      </c>
      <c r="U5377" t="s">
        <v>4803</v>
      </c>
      <c r="V5377" t="s">
        <v>4804</v>
      </c>
      <c r="W5377" t="s">
        <v>147</v>
      </c>
      <c r="X5377" t="s">
        <v>94</v>
      </c>
      <c r="Y5377" t="str">
        <f>"37-3011"</f>
        <v>37-3011</v>
      </c>
      <c r="Z5377" t="s">
        <v>94</v>
      </c>
      <c r="AA5377">
        <v>561730</v>
      </c>
      <c r="AB5377">
        <v>6</v>
      </c>
      <c r="AC5377">
        <v>6</v>
      </c>
      <c r="AD5377" t="s">
        <v>79</v>
      </c>
      <c r="AE5377" t="s">
        <v>80</v>
      </c>
      <c r="AF5377">
        <v>40</v>
      </c>
      <c r="AG5377" s="4">
        <v>0.29166666666666669</v>
      </c>
      <c r="AH5377" s="4">
        <v>0.625</v>
      </c>
      <c r="AI5377" s="5">
        <v>15.73</v>
      </c>
      <c r="AJ5377">
        <v>23.6</v>
      </c>
      <c r="AL5377" t="s">
        <v>81</v>
      </c>
      <c r="AM5377" t="s">
        <v>82</v>
      </c>
      <c r="AO5377" t="s">
        <v>83</v>
      </c>
      <c r="AP5377" t="s">
        <v>67</v>
      </c>
      <c r="AQ5377" t="s">
        <v>130</v>
      </c>
      <c r="AR5377" t="s">
        <v>82</v>
      </c>
      <c r="AT5377" t="s">
        <v>82</v>
      </c>
      <c r="AW5377" t="s">
        <v>72</v>
      </c>
      <c r="AX5377">
        <v>3</v>
      </c>
      <c r="AY5377" t="s">
        <v>20236</v>
      </c>
      <c r="AZ5377" t="s">
        <v>291</v>
      </c>
      <c r="BA5377" t="s">
        <v>147</v>
      </c>
      <c r="BB5377">
        <v>19428</v>
      </c>
      <c r="BC5377" t="s">
        <v>79</v>
      </c>
      <c r="BH5377" t="s">
        <v>20237</v>
      </c>
      <c r="BI5377" t="s">
        <v>130</v>
      </c>
      <c r="BJ5377">
        <v>473215814</v>
      </c>
    </row>
    <row r="5378" spans="1:62" x14ac:dyDescent="0.25">
      <c r="A5378" t="s">
        <v>20320</v>
      </c>
      <c r="B5378" s="2">
        <v>43524</v>
      </c>
      <c r="C5378" t="s">
        <v>63</v>
      </c>
      <c r="D5378" s="3">
        <v>43472.39340202546</v>
      </c>
      <c r="E5378" t="s">
        <v>64</v>
      </c>
      <c r="F5378" s="2">
        <v>43556</v>
      </c>
      <c r="G5378" s="2">
        <v>43804</v>
      </c>
      <c r="H5378" t="s">
        <v>20321</v>
      </c>
      <c r="I5378" t="s">
        <v>67</v>
      </c>
      <c r="J5378" t="s">
        <v>20322</v>
      </c>
      <c r="K5378" t="s">
        <v>20323</v>
      </c>
      <c r="L5378" t="s">
        <v>20324</v>
      </c>
      <c r="M5378" t="s">
        <v>1246</v>
      </c>
      <c r="N5378">
        <v>64012</v>
      </c>
      <c r="O5378" t="s">
        <v>70</v>
      </c>
      <c r="P5378" t="s">
        <v>67</v>
      </c>
      <c r="Q5378" t="s">
        <v>20325</v>
      </c>
      <c r="S5378" t="s">
        <v>72</v>
      </c>
      <c r="T5378" t="s">
        <v>3529</v>
      </c>
      <c r="U5378" t="s">
        <v>3530</v>
      </c>
      <c r="V5378" t="s">
        <v>3531</v>
      </c>
      <c r="W5378" t="s">
        <v>232</v>
      </c>
      <c r="X5378" t="s">
        <v>93</v>
      </c>
      <c r="Y5378" t="str">
        <f>"37-3011"</f>
        <v>37-3011</v>
      </c>
      <c r="Z5378" t="s">
        <v>94</v>
      </c>
      <c r="AA5378">
        <v>332212</v>
      </c>
      <c r="AB5378">
        <v>5</v>
      </c>
      <c r="AC5378">
        <v>5</v>
      </c>
      <c r="AD5378" t="s">
        <v>79</v>
      </c>
      <c r="AE5378" t="s">
        <v>80</v>
      </c>
      <c r="AF5378">
        <v>40</v>
      </c>
      <c r="AG5378" s="4">
        <v>0.33333333333333331</v>
      </c>
      <c r="AH5378" s="4">
        <v>0.66666666666666663</v>
      </c>
      <c r="AI5378" s="5">
        <v>14.75</v>
      </c>
      <c r="AJ5378">
        <v>22.13</v>
      </c>
      <c r="AK5378">
        <v>22.13</v>
      </c>
      <c r="AL5378" t="s">
        <v>81</v>
      </c>
      <c r="AM5378" t="s">
        <v>82</v>
      </c>
      <c r="AO5378" t="s">
        <v>83</v>
      </c>
      <c r="AP5378" t="s">
        <v>67</v>
      </c>
      <c r="AQ5378" t="s">
        <v>662</v>
      </c>
      <c r="AR5378" t="s">
        <v>82</v>
      </c>
      <c r="AT5378" t="s">
        <v>82</v>
      </c>
      <c r="AW5378" t="s">
        <v>72</v>
      </c>
      <c r="AX5378">
        <v>1</v>
      </c>
      <c r="AY5378" t="s">
        <v>20324</v>
      </c>
      <c r="AZ5378" t="s">
        <v>16362</v>
      </c>
      <c r="BA5378" t="s">
        <v>1246</v>
      </c>
      <c r="BB5378">
        <v>64012</v>
      </c>
      <c r="BC5378" t="s">
        <v>79</v>
      </c>
      <c r="BH5378" t="s">
        <v>20323</v>
      </c>
      <c r="BI5378" t="s">
        <v>67</v>
      </c>
      <c r="BJ5378">
        <v>383731924</v>
      </c>
    </row>
    <row r="5379" spans="1:62" x14ac:dyDescent="0.25">
      <c r="A5379" t="s">
        <v>20385</v>
      </c>
      <c r="B5379" s="2">
        <v>43524</v>
      </c>
      <c r="C5379" t="s">
        <v>63</v>
      </c>
      <c r="D5379" s="3">
        <v>43472.397358622686</v>
      </c>
      <c r="E5379" t="s">
        <v>64</v>
      </c>
      <c r="F5379" s="2">
        <v>43556</v>
      </c>
      <c r="G5379" s="2">
        <v>43809</v>
      </c>
      <c r="H5379" t="s">
        <v>20386</v>
      </c>
      <c r="J5379" t="s">
        <v>20387</v>
      </c>
      <c r="L5379" t="s">
        <v>20388</v>
      </c>
      <c r="M5379" t="s">
        <v>147</v>
      </c>
      <c r="N5379">
        <v>18914</v>
      </c>
      <c r="O5379" t="s">
        <v>70</v>
      </c>
      <c r="Q5379" t="s">
        <v>20389</v>
      </c>
      <c r="S5379" t="s">
        <v>72</v>
      </c>
      <c r="T5379" t="s">
        <v>13303</v>
      </c>
      <c r="U5379" t="s">
        <v>3891</v>
      </c>
      <c r="V5379" t="s">
        <v>1757</v>
      </c>
      <c r="W5379" t="s">
        <v>278</v>
      </c>
      <c r="X5379" t="s">
        <v>106</v>
      </c>
      <c r="Y5379" t="str">
        <f>"37-3011"</f>
        <v>37-3011</v>
      </c>
      <c r="Z5379" t="s">
        <v>94</v>
      </c>
      <c r="AA5379">
        <v>561730</v>
      </c>
      <c r="AB5379">
        <v>10</v>
      </c>
      <c r="AC5379">
        <v>10</v>
      </c>
      <c r="AD5379" t="s">
        <v>79</v>
      </c>
      <c r="AE5379" t="s">
        <v>80</v>
      </c>
      <c r="AF5379">
        <v>40</v>
      </c>
      <c r="AG5379" s="4">
        <v>0.3125</v>
      </c>
      <c r="AH5379" s="4">
        <v>0.66666666666666663</v>
      </c>
      <c r="AI5379" s="5">
        <v>15.35</v>
      </c>
      <c r="AJ5379">
        <v>23.03</v>
      </c>
      <c r="AM5379" t="s">
        <v>82</v>
      </c>
      <c r="AO5379" t="s">
        <v>83</v>
      </c>
      <c r="AP5379" t="s">
        <v>130</v>
      </c>
      <c r="AQ5379" t="s">
        <v>130</v>
      </c>
      <c r="AR5379" t="s">
        <v>82</v>
      </c>
      <c r="AT5379" t="s">
        <v>82</v>
      </c>
      <c r="AW5379" t="s">
        <v>82</v>
      </c>
      <c r="AY5379" t="s">
        <v>4825</v>
      </c>
      <c r="AZ5379" t="s">
        <v>1521</v>
      </c>
      <c r="BA5379" t="s">
        <v>147</v>
      </c>
      <c r="BB5379">
        <v>18914</v>
      </c>
      <c r="BC5379" t="s">
        <v>79</v>
      </c>
      <c r="BH5379" t="s">
        <v>20390</v>
      </c>
      <c r="BI5379" t="s">
        <v>130</v>
      </c>
      <c r="BJ5379">
        <v>260019397</v>
      </c>
    </row>
    <row r="5380" spans="1:62" x14ac:dyDescent="0.25">
      <c r="A5380" t="s">
        <v>20616</v>
      </c>
      <c r="B5380" s="2">
        <v>43524</v>
      </c>
      <c r="C5380" t="s">
        <v>63</v>
      </c>
      <c r="D5380" s="3">
        <v>43472.387518043979</v>
      </c>
      <c r="E5380" t="s">
        <v>64</v>
      </c>
      <c r="F5380" s="2">
        <v>43556</v>
      </c>
      <c r="G5380" s="2">
        <v>43820</v>
      </c>
      <c r="H5380" t="s">
        <v>20617</v>
      </c>
      <c r="J5380" t="s">
        <v>20618</v>
      </c>
      <c r="L5380" t="s">
        <v>20619</v>
      </c>
      <c r="M5380" t="s">
        <v>232</v>
      </c>
      <c r="N5380">
        <v>10514</v>
      </c>
      <c r="O5380" t="s">
        <v>70</v>
      </c>
      <c r="Q5380" t="s">
        <v>20620</v>
      </c>
      <c r="S5380" t="s">
        <v>72</v>
      </c>
      <c r="T5380" t="s">
        <v>1755</v>
      </c>
      <c r="U5380" t="s">
        <v>16469</v>
      </c>
      <c r="V5380" t="s">
        <v>3892</v>
      </c>
      <c r="W5380" t="s">
        <v>278</v>
      </c>
      <c r="X5380" t="s">
        <v>20621</v>
      </c>
      <c r="Y5380" t="str">
        <f>"37-3013"</f>
        <v>37-3013</v>
      </c>
      <c r="Z5380" t="s">
        <v>1932</v>
      </c>
      <c r="AA5380">
        <v>561730</v>
      </c>
      <c r="AB5380">
        <v>6</v>
      </c>
      <c r="AC5380">
        <v>6</v>
      </c>
      <c r="AD5380" t="s">
        <v>79</v>
      </c>
      <c r="AE5380" t="s">
        <v>95</v>
      </c>
      <c r="AF5380">
        <v>40</v>
      </c>
      <c r="AG5380" s="4">
        <v>0.33333333333333331</v>
      </c>
      <c r="AH5380" s="4">
        <v>0.6875</v>
      </c>
      <c r="AI5380" s="5">
        <v>27.98</v>
      </c>
      <c r="AJ5380">
        <v>41.97</v>
      </c>
      <c r="AL5380" t="s">
        <v>81</v>
      </c>
      <c r="AM5380" t="s">
        <v>82</v>
      </c>
      <c r="AO5380" t="s">
        <v>83</v>
      </c>
      <c r="AR5380" t="s">
        <v>82</v>
      </c>
      <c r="AT5380" t="s">
        <v>82</v>
      </c>
      <c r="AW5380" t="s">
        <v>72</v>
      </c>
      <c r="AX5380">
        <v>6</v>
      </c>
      <c r="AY5380" t="s">
        <v>20619</v>
      </c>
      <c r="AZ5380" t="s">
        <v>1285</v>
      </c>
      <c r="BA5380" t="s">
        <v>232</v>
      </c>
      <c r="BB5380">
        <v>10514</v>
      </c>
      <c r="BC5380" t="s">
        <v>79</v>
      </c>
      <c r="BH5380" t="s">
        <v>20618</v>
      </c>
      <c r="BJ5380">
        <v>133467594</v>
      </c>
    </row>
    <row r="5381" spans="1:62" x14ac:dyDescent="0.25">
      <c r="A5381" t="s">
        <v>21727</v>
      </c>
      <c r="B5381" s="2">
        <v>43524</v>
      </c>
      <c r="C5381" t="s">
        <v>63</v>
      </c>
      <c r="D5381" s="3">
        <v>43438.83307320602</v>
      </c>
      <c r="E5381" t="s">
        <v>117</v>
      </c>
      <c r="H5381" t="s">
        <v>21728</v>
      </c>
      <c r="J5381" t="s">
        <v>21729</v>
      </c>
      <c r="L5381" t="s">
        <v>21730</v>
      </c>
      <c r="M5381" t="s">
        <v>105</v>
      </c>
      <c r="N5381">
        <v>78620</v>
      </c>
      <c r="O5381" t="s">
        <v>70</v>
      </c>
      <c r="Q5381" t="s">
        <v>21731</v>
      </c>
      <c r="S5381" t="s">
        <v>72</v>
      </c>
      <c r="T5381" t="s">
        <v>11888</v>
      </c>
      <c r="U5381" t="s">
        <v>11889</v>
      </c>
      <c r="V5381" t="s">
        <v>863</v>
      </c>
      <c r="W5381" t="s">
        <v>105</v>
      </c>
      <c r="X5381" t="s">
        <v>21732</v>
      </c>
      <c r="Y5381" t="str">
        <f>"47-2161"</f>
        <v>47-2161</v>
      </c>
      <c r="Z5381" t="s">
        <v>6926</v>
      </c>
      <c r="AA5381">
        <v>238990</v>
      </c>
      <c r="AB5381">
        <v>18</v>
      </c>
      <c r="AD5381" t="s">
        <v>79</v>
      </c>
      <c r="AE5381" t="s">
        <v>95</v>
      </c>
      <c r="AF5381">
        <v>40</v>
      </c>
      <c r="AG5381" s="4">
        <v>0.29166666666666669</v>
      </c>
      <c r="AH5381" s="4">
        <v>0.66666666666666663</v>
      </c>
      <c r="AI5381" s="5">
        <v>18.23</v>
      </c>
      <c r="AJ5381">
        <v>27.35</v>
      </c>
      <c r="AK5381">
        <v>27.35</v>
      </c>
      <c r="AL5381" t="s">
        <v>81</v>
      </c>
      <c r="AM5381" t="s">
        <v>82</v>
      </c>
      <c r="AO5381" t="s">
        <v>83</v>
      </c>
      <c r="AR5381" t="s">
        <v>82</v>
      </c>
      <c r="AT5381" t="s">
        <v>82</v>
      </c>
      <c r="AW5381" t="s">
        <v>72</v>
      </c>
      <c r="AX5381">
        <v>3</v>
      </c>
      <c r="AY5381" t="s">
        <v>21730</v>
      </c>
      <c r="AZ5381" t="s">
        <v>953</v>
      </c>
      <c r="BA5381" t="s">
        <v>105</v>
      </c>
      <c r="BB5381">
        <v>78620</v>
      </c>
      <c r="BC5381" t="s">
        <v>79</v>
      </c>
      <c r="BH5381" t="s">
        <v>21729</v>
      </c>
      <c r="BJ5381">
        <v>200658874</v>
      </c>
    </row>
    <row r="5382" spans="1:62" x14ac:dyDescent="0.25">
      <c r="A5382" t="s">
        <v>21733</v>
      </c>
      <c r="B5382" s="2">
        <v>43524</v>
      </c>
      <c r="C5382" t="s">
        <v>63</v>
      </c>
      <c r="D5382" s="3">
        <v>43439.639526585648</v>
      </c>
      <c r="E5382" t="s">
        <v>117</v>
      </c>
      <c r="H5382" t="s">
        <v>21734</v>
      </c>
      <c r="J5382" t="s">
        <v>21735</v>
      </c>
      <c r="L5382" t="s">
        <v>20394</v>
      </c>
      <c r="M5382" t="s">
        <v>166</v>
      </c>
      <c r="N5382">
        <v>84065</v>
      </c>
      <c r="O5382" t="s">
        <v>70</v>
      </c>
      <c r="Q5382" t="s">
        <v>21736</v>
      </c>
      <c r="S5382" t="s">
        <v>82</v>
      </c>
      <c r="U5382" t="s">
        <v>92</v>
      </c>
      <c r="X5382" t="s">
        <v>10945</v>
      </c>
      <c r="Y5382" t="str">
        <f>"37-3011"</f>
        <v>37-3011</v>
      </c>
      <c r="Z5382" t="s">
        <v>94</v>
      </c>
      <c r="AA5382">
        <v>561730</v>
      </c>
      <c r="AB5382">
        <v>15</v>
      </c>
      <c r="AD5382" t="s">
        <v>79</v>
      </c>
      <c r="AE5382" t="s">
        <v>80</v>
      </c>
      <c r="AF5382">
        <v>40</v>
      </c>
      <c r="AG5382" s="4">
        <v>0.29166666666666669</v>
      </c>
      <c r="AH5382" s="4">
        <v>0.66666666666666663</v>
      </c>
      <c r="AI5382" s="5">
        <v>13.68</v>
      </c>
      <c r="AJ5382">
        <v>20.52</v>
      </c>
      <c r="AL5382" t="s">
        <v>81</v>
      </c>
      <c r="AM5382" t="s">
        <v>82</v>
      </c>
      <c r="AO5382" t="s">
        <v>83</v>
      </c>
      <c r="AP5382" t="s">
        <v>67</v>
      </c>
      <c r="AQ5382" t="s">
        <v>67</v>
      </c>
      <c r="AR5382" t="s">
        <v>82</v>
      </c>
      <c r="AT5382" t="s">
        <v>72</v>
      </c>
      <c r="AU5382">
        <v>2</v>
      </c>
      <c r="AV5382" t="s">
        <v>2885</v>
      </c>
      <c r="AW5382" t="s">
        <v>72</v>
      </c>
      <c r="AX5382">
        <v>2</v>
      </c>
      <c r="AY5382" t="s">
        <v>21737</v>
      </c>
      <c r="AZ5382" t="s">
        <v>21738</v>
      </c>
      <c r="BA5382" t="s">
        <v>166</v>
      </c>
      <c r="BB5382">
        <v>84065</v>
      </c>
      <c r="BC5382" t="s">
        <v>79</v>
      </c>
      <c r="BH5382" t="s">
        <v>21739</v>
      </c>
      <c r="BI5382" t="s">
        <v>67</v>
      </c>
      <c r="BJ5382">
        <v>203243322</v>
      </c>
    </row>
    <row r="5383" spans="1:62" x14ac:dyDescent="0.25">
      <c r="A5383" t="s">
        <v>22003</v>
      </c>
      <c r="B5383" s="2">
        <v>43524</v>
      </c>
      <c r="C5383" t="s">
        <v>63</v>
      </c>
      <c r="D5383" s="3">
        <v>43472.39941445602</v>
      </c>
      <c r="E5383" t="s">
        <v>64</v>
      </c>
      <c r="F5383" s="2">
        <v>43556</v>
      </c>
      <c r="G5383" s="2">
        <v>43799</v>
      </c>
      <c r="H5383" t="s">
        <v>22004</v>
      </c>
      <c r="J5383" t="s">
        <v>22005</v>
      </c>
      <c r="L5383" t="s">
        <v>20593</v>
      </c>
      <c r="M5383" t="s">
        <v>147</v>
      </c>
      <c r="N5383">
        <v>15143</v>
      </c>
      <c r="O5383" t="s">
        <v>70</v>
      </c>
      <c r="Q5383" t="s">
        <v>22006</v>
      </c>
      <c r="S5383" t="s">
        <v>72</v>
      </c>
      <c r="T5383" t="s">
        <v>13303</v>
      </c>
      <c r="U5383" t="s">
        <v>3646</v>
      </c>
      <c r="V5383" t="s">
        <v>1757</v>
      </c>
      <c r="W5383" t="s">
        <v>278</v>
      </c>
      <c r="X5383" t="s">
        <v>22007</v>
      </c>
      <c r="Y5383" t="str">
        <f>"37-3011"</f>
        <v>37-3011</v>
      </c>
      <c r="Z5383" t="s">
        <v>94</v>
      </c>
      <c r="AA5383">
        <v>561730</v>
      </c>
      <c r="AB5383">
        <v>10</v>
      </c>
      <c r="AC5383">
        <v>10</v>
      </c>
      <c r="AD5383" t="s">
        <v>79</v>
      </c>
      <c r="AE5383" t="s">
        <v>80</v>
      </c>
      <c r="AF5383">
        <v>40</v>
      </c>
      <c r="AG5383" s="4">
        <v>0.3125</v>
      </c>
      <c r="AH5383" s="4">
        <v>0.66666666666666663</v>
      </c>
      <c r="AI5383" s="5">
        <v>13.77</v>
      </c>
      <c r="AJ5383">
        <v>20.66</v>
      </c>
      <c r="AL5383" t="s">
        <v>81</v>
      </c>
      <c r="AM5383" t="s">
        <v>82</v>
      </c>
      <c r="AO5383" t="s">
        <v>83</v>
      </c>
      <c r="AR5383" t="s">
        <v>82</v>
      </c>
      <c r="AT5383" t="s">
        <v>82</v>
      </c>
      <c r="AW5383" t="s">
        <v>82</v>
      </c>
      <c r="AY5383" t="s">
        <v>13048</v>
      </c>
      <c r="AZ5383" t="s">
        <v>3309</v>
      </c>
      <c r="BA5383" t="s">
        <v>147</v>
      </c>
      <c r="BB5383">
        <v>15143</v>
      </c>
      <c r="BC5383" t="s">
        <v>79</v>
      </c>
      <c r="BH5383" t="s">
        <v>22008</v>
      </c>
      <c r="BJ5383">
        <v>760755996</v>
      </c>
    </row>
    <row r="5384" spans="1:62" x14ac:dyDescent="0.25">
      <c r="A5384" t="s">
        <v>22546</v>
      </c>
      <c r="B5384" s="2">
        <v>43524</v>
      </c>
      <c r="C5384" t="s">
        <v>63</v>
      </c>
      <c r="D5384" s="3">
        <v>43472.397139756948</v>
      </c>
      <c r="E5384" t="s">
        <v>64</v>
      </c>
      <c r="F5384" s="2">
        <v>43556</v>
      </c>
      <c r="G5384" s="2">
        <v>43800</v>
      </c>
      <c r="H5384" t="s">
        <v>22547</v>
      </c>
      <c r="J5384" t="s">
        <v>22548</v>
      </c>
      <c r="L5384" t="s">
        <v>20228</v>
      </c>
      <c r="M5384" t="s">
        <v>136</v>
      </c>
      <c r="N5384">
        <v>21057</v>
      </c>
      <c r="O5384" t="s">
        <v>70</v>
      </c>
      <c r="Q5384" t="s">
        <v>22549</v>
      </c>
      <c r="S5384" t="s">
        <v>72</v>
      </c>
      <c r="T5384" t="s">
        <v>13303</v>
      </c>
      <c r="U5384" t="s">
        <v>3891</v>
      </c>
      <c r="V5384" t="s">
        <v>1757</v>
      </c>
      <c r="W5384" t="s">
        <v>278</v>
      </c>
      <c r="X5384" t="s">
        <v>15492</v>
      </c>
      <c r="Y5384" t="str">
        <f>"37-3011"</f>
        <v>37-3011</v>
      </c>
      <c r="Z5384" t="s">
        <v>94</v>
      </c>
      <c r="AA5384">
        <v>561730</v>
      </c>
      <c r="AB5384">
        <v>6</v>
      </c>
      <c r="AC5384">
        <v>6</v>
      </c>
      <c r="AD5384" t="s">
        <v>79</v>
      </c>
      <c r="AE5384" t="s">
        <v>80</v>
      </c>
      <c r="AF5384">
        <v>40</v>
      </c>
      <c r="AG5384" s="4">
        <v>0.3125</v>
      </c>
      <c r="AH5384" s="4">
        <v>0.66666666666666663</v>
      </c>
      <c r="AI5384" s="5">
        <v>14.64</v>
      </c>
      <c r="AJ5384">
        <v>21.96</v>
      </c>
      <c r="AL5384" t="s">
        <v>81</v>
      </c>
      <c r="AM5384" t="s">
        <v>82</v>
      </c>
      <c r="AO5384" t="s">
        <v>83</v>
      </c>
      <c r="AP5384" t="s">
        <v>67</v>
      </c>
      <c r="AQ5384" t="s">
        <v>67</v>
      </c>
      <c r="AR5384" t="s">
        <v>82</v>
      </c>
      <c r="AT5384" t="s">
        <v>82</v>
      </c>
      <c r="AW5384" t="s">
        <v>72</v>
      </c>
      <c r="AX5384">
        <v>3</v>
      </c>
      <c r="AY5384" t="s">
        <v>22550</v>
      </c>
      <c r="AZ5384" t="s">
        <v>8925</v>
      </c>
      <c r="BA5384" t="s">
        <v>136</v>
      </c>
      <c r="BB5384">
        <v>21050</v>
      </c>
      <c r="BC5384" t="s">
        <v>79</v>
      </c>
      <c r="BH5384" t="s">
        <v>22551</v>
      </c>
      <c r="BJ5384">
        <v>521681815</v>
      </c>
    </row>
    <row r="5385" spans="1:62" x14ac:dyDescent="0.25">
      <c r="A5385" t="s">
        <v>23396</v>
      </c>
      <c r="B5385" s="2">
        <v>43524</v>
      </c>
      <c r="C5385" t="s">
        <v>63</v>
      </c>
      <c r="D5385" s="3">
        <v>43472.386685717589</v>
      </c>
      <c r="E5385" t="s">
        <v>64</v>
      </c>
      <c r="F5385" s="2">
        <v>43556</v>
      </c>
      <c r="G5385" s="2">
        <v>43800</v>
      </c>
      <c r="H5385" t="s">
        <v>20912</v>
      </c>
      <c r="J5385" t="s">
        <v>20913</v>
      </c>
      <c r="L5385" t="s">
        <v>20914</v>
      </c>
      <c r="M5385" t="s">
        <v>1064</v>
      </c>
      <c r="N5385">
        <v>38555</v>
      </c>
      <c r="O5385" t="s">
        <v>70</v>
      </c>
      <c r="Q5385" t="s">
        <v>20915</v>
      </c>
      <c r="S5385" t="s">
        <v>72</v>
      </c>
      <c r="T5385" t="s">
        <v>651</v>
      </c>
      <c r="U5385" t="s">
        <v>652</v>
      </c>
      <c r="V5385" t="s">
        <v>653</v>
      </c>
      <c r="W5385" t="s">
        <v>207</v>
      </c>
      <c r="X5385" t="s">
        <v>1427</v>
      </c>
      <c r="Y5385" t="str">
        <f>"37-2012"</f>
        <v>37-2012</v>
      </c>
      <c r="Z5385" t="s">
        <v>373</v>
      </c>
      <c r="AA5385">
        <v>561720</v>
      </c>
      <c r="AB5385">
        <v>28</v>
      </c>
      <c r="AC5385">
        <v>28</v>
      </c>
      <c r="AD5385" t="s">
        <v>79</v>
      </c>
      <c r="AE5385" t="s">
        <v>95</v>
      </c>
      <c r="AF5385">
        <v>35</v>
      </c>
      <c r="AG5385" s="4">
        <v>0.375</v>
      </c>
      <c r="AH5385" s="4">
        <v>0.66666666666666663</v>
      </c>
      <c r="AI5385" s="5">
        <v>10.119999999999999</v>
      </c>
      <c r="AJ5385">
        <v>15.18</v>
      </c>
      <c r="AL5385" t="s">
        <v>81</v>
      </c>
      <c r="AM5385" t="s">
        <v>82</v>
      </c>
      <c r="AO5385" t="s">
        <v>83</v>
      </c>
      <c r="AR5385" t="s">
        <v>82</v>
      </c>
      <c r="AT5385" t="s">
        <v>82</v>
      </c>
      <c r="AW5385" t="s">
        <v>72</v>
      </c>
      <c r="AX5385">
        <v>3</v>
      </c>
      <c r="AY5385" t="s">
        <v>9050</v>
      </c>
      <c r="AZ5385" t="s">
        <v>9052</v>
      </c>
      <c r="BA5385" t="s">
        <v>278</v>
      </c>
      <c r="BB5385">
        <v>23451</v>
      </c>
      <c r="BC5385" t="s">
        <v>79</v>
      </c>
      <c r="BH5385" t="s">
        <v>23397</v>
      </c>
      <c r="BJ5385">
        <v>621206906</v>
      </c>
    </row>
    <row r="5386" spans="1:62" x14ac:dyDescent="0.25">
      <c r="A5386" t="s">
        <v>23602</v>
      </c>
      <c r="B5386" s="2">
        <v>43524</v>
      </c>
      <c r="C5386" t="s">
        <v>63</v>
      </c>
      <c r="D5386" s="3">
        <v>43472.383629571763</v>
      </c>
      <c r="E5386" t="s">
        <v>64</v>
      </c>
      <c r="F5386" s="2">
        <v>43556</v>
      </c>
      <c r="G5386" s="2">
        <v>43753</v>
      </c>
      <c r="H5386" t="s">
        <v>23603</v>
      </c>
      <c r="J5386" t="s">
        <v>23604</v>
      </c>
      <c r="K5386" t="s">
        <v>23605</v>
      </c>
      <c r="L5386" t="s">
        <v>14267</v>
      </c>
      <c r="M5386" t="s">
        <v>232</v>
      </c>
      <c r="N5386">
        <v>11937</v>
      </c>
      <c r="O5386" t="s">
        <v>70</v>
      </c>
      <c r="Q5386" t="s">
        <v>23606</v>
      </c>
      <c r="S5386" t="s">
        <v>72</v>
      </c>
      <c r="T5386" t="s">
        <v>11901</v>
      </c>
      <c r="U5386" t="s">
        <v>11902</v>
      </c>
      <c r="V5386" t="s">
        <v>8610</v>
      </c>
      <c r="W5386" t="s">
        <v>232</v>
      </c>
      <c r="X5386" t="s">
        <v>11654</v>
      </c>
      <c r="Y5386" t="str">
        <f>"37-2011"</f>
        <v>37-2011</v>
      </c>
      <c r="Z5386" t="s">
        <v>424</v>
      </c>
      <c r="AA5386">
        <v>238990</v>
      </c>
      <c r="AB5386">
        <v>2</v>
      </c>
      <c r="AC5386">
        <v>2</v>
      </c>
      <c r="AD5386" t="s">
        <v>79</v>
      </c>
      <c r="AE5386" t="s">
        <v>95</v>
      </c>
      <c r="AF5386">
        <v>40</v>
      </c>
      <c r="AG5386" s="4">
        <v>0.3125</v>
      </c>
      <c r="AH5386" s="4">
        <v>0.64583333333333337</v>
      </c>
      <c r="AI5386" s="5">
        <v>16.809999999999999</v>
      </c>
      <c r="AJ5386">
        <v>25.22</v>
      </c>
      <c r="AK5386">
        <v>25.22</v>
      </c>
      <c r="AL5386" t="s">
        <v>81</v>
      </c>
      <c r="AM5386" t="s">
        <v>82</v>
      </c>
      <c r="AO5386" t="s">
        <v>83</v>
      </c>
      <c r="AR5386" t="s">
        <v>82</v>
      </c>
      <c r="AT5386" t="s">
        <v>82</v>
      </c>
      <c r="AW5386" t="s">
        <v>82</v>
      </c>
      <c r="AY5386" t="s">
        <v>14267</v>
      </c>
      <c r="AZ5386" t="s">
        <v>313</v>
      </c>
      <c r="BA5386" t="s">
        <v>232</v>
      </c>
      <c r="BB5386">
        <v>11937</v>
      </c>
      <c r="BC5386" t="s">
        <v>79</v>
      </c>
      <c r="BH5386" t="s">
        <v>23604</v>
      </c>
      <c r="BJ5386">
        <v>61738193</v>
      </c>
    </row>
    <row r="5387" spans="1:62" x14ac:dyDescent="0.25">
      <c r="A5387" t="s">
        <v>23908</v>
      </c>
      <c r="B5387" s="2">
        <v>43524</v>
      </c>
      <c r="C5387" t="s">
        <v>63</v>
      </c>
      <c r="D5387" s="3">
        <v>43472.391030358798</v>
      </c>
      <c r="E5387" t="s">
        <v>64</v>
      </c>
      <c r="F5387" s="2">
        <v>43556</v>
      </c>
      <c r="G5387" s="2">
        <v>43779</v>
      </c>
      <c r="H5387" t="s">
        <v>23909</v>
      </c>
      <c r="I5387" t="s">
        <v>23910</v>
      </c>
      <c r="J5387" t="s">
        <v>23911</v>
      </c>
      <c r="K5387" t="s">
        <v>23912</v>
      </c>
      <c r="L5387" t="s">
        <v>19934</v>
      </c>
      <c r="M5387" t="s">
        <v>226</v>
      </c>
      <c r="N5387">
        <v>49757</v>
      </c>
      <c r="O5387" t="s">
        <v>70</v>
      </c>
      <c r="Q5387" t="s">
        <v>23913</v>
      </c>
      <c r="S5387" t="s">
        <v>72</v>
      </c>
      <c r="T5387" t="s">
        <v>19936</v>
      </c>
      <c r="U5387" t="s">
        <v>19937</v>
      </c>
      <c r="V5387" t="s">
        <v>3243</v>
      </c>
      <c r="W5387" t="s">
        <v>226</v>
      </c>
      <c r="X5387" t="s">
        <v>1427</v>
      </c>
      <c r="Y5387" t="str">
        <f>"37-2012"</f>
        <v>37-2012</v>
      </c>
      <c r="Z5387" t="s">
        <v>373</v>
      </c>
      <c r="AA5387">
        <v>721110</v>
      </c>
      <c r="AB5387">
        <v>8</v>
      </c>
      <c r="AC5387">
        <v>8</v>
      </c>
      <c r="AD5387" t="s">
        <v>79</v>
      </c>
      <c r="AE5387" t="s">
        <v>80</v>
      </c>
      <c r="AF5387">
        <v>40</v>
      </c>
      <c r="AG5387" s="4">
        <v>0.375</v>
      </c>
      <c r="AH5387" s="4">
        <v>0.70833333333333337</v>
      </c>
      <c r="AI5387" s="5">
        <v>10.75</v>
      </c>
      <c r="AJ5387">
        <v>16.13</v>
      </c>
      <c r="AK5387">
        <v>16.13</v>
      </c>
      <c r="AL5387" t="s">
        <v>81</v>
      </c>
      <c r="AM5387" t="s">
        <v>82</v>
      </c>
      <c r="AO5387" t="s">
        <v>83</v>
      </c>
      <c r="AR5387" t="s">
        <v>82</v>
      </c>
      <c r="AT5387" t="s">
        <v>82</v>
      </c>
      <c r="AW5387" t="s">
        <v>82</v>
      </c>
      <c r="AY5387" t="s">
        <v>12138</v>
      </c>
      <c r="AZ5387" t="s">
        <v>10246</v>
      </c>
      <c r="BA5387" t="s">
        <v>226</v>
      </c>
      <c r="BB5387">
        <v>49757</v>
      </c>
      <c r="BC5387" t="s">
        <v>87</v>
      </c>
      <c r="BH5387" t="s">
        <v>23914</v>
      </c>
      <c r="BJ5387">
        <v>621728181</v>
      </c>
    </row>
    <row r="5388" spans="1:62" x14ac:dyDescent="0.25">
      <c r="A5388" t="s">
        <v>23929</v>
      </c>
      <c r="B5388" s="2">
        <v>43524</v>
      </c>
      <c r="C5388" t="s">
        <v>63</v>
      </c>
      <c r="D5388" s="3">
        <v>43472.388003229164</v>
      </c>
      <c r="E5388" t="s">
        <v>64</v>
      </c>
      <c r="F5388" s="2">
        <v>43556</v>
      </c>
      <c r="G5388" s="2">
        <v>43775</v>
      </c>
      <c r="H5388" t="s">
        <v>23902</v>
      </c>
      <c r="I5388" t="s">
        <v>23903</v>
      </c>
      <c r="J5388" t="s">
        <v>23904</v>
      </c>
      <c r="K5388" t="s">
        <v>23905</v>
      </c>
      <c r="L5388" t="s">
        <v>19934</v>
      </c>
      <c r="M5388" t="s">
        <v>226</v>
      </c>
      <c r="N5388">
        <v>49757</v>
      </c>
      <c r="O5388" t="s">
        <v>70</v>
      </c>
      <c r="Q5388" t="s">
        <v>23906</v>
      </c>
      <c r="S5388" t="s">
        <v>72</v>
      </c>
      <c r="T5388" t="s">
        <v>19936</v>
      </c>
      <c r="U5388" t="s">
        <v>19937</v>
      </c>
      <c r="V5388" t="s">
        <v>3243</v>
      </c>
      <c r="W5388" t="s">
        <v>226</v>
      </c>
      <c r="X5388" t="s">
        <v>13146</v>
      </c>
      <c r="Y5388" t="str">
        <f>"35-9021"</f>
        <v>35-9021</v>
      </c>
      <c r="Z5388" t="s">
        <v>315</v>
      </c>
      <c r="AA5388">
        <v>72251</v>
      </c>
      <c r="AB5388">
        <v>10</v>
      </c>
      <c r="AC5388">
        <v>10</v>
      </c>
      <c r="AD5388" t="s">
        <v>79</v>
      </c>
      <c r="AE5388" t="s">
        <v>80</v>
      </c>
      <c r="AF5388">
        <v>35</v>
      </c>
      <c r="AG5388" s="4">
        <v>0.33333333333333331</v>
      </c>
      <c r="AH5388" s="4">
        <v>0.66666666666666663</v>
      </c>
      <c r="AI5388" s="6">
        <v>10</v>
      </c>
      <c r="AJ5388">
        <v>15</v>
      </c>
      <c r="AK5388">
        <v>15</v>
      </c>
      <c r="AL5388" t="s">
        <v>81</v>
      </c>
      <c r="AM5388" t="s">
        <v>82</v>
      </c>
      <c r="AO5388" t="s">
        <v>83</v>
      </c>
      <c r="AR5388" t="s">
        <v>82</v>
      </c>
      <c r="AT5388" t="s">
        <v>82</v>
      </c>
      <c r="AW5388" t="s">
        <v>82</v>
      </c>
      <c r="AY5388" t="s">
        <v>12138</v>
      </c>
      <c r="AZ5388" t="s">
        <v>10246</v>
      </c>
      <c r="BA5388" t="s">
        <v>226</v>
      </c>
      <c r="BB5388">
        <v>49757</v>
      </c>
      <c r="BC5388" t="s">
        <v>79</v>
      </c>
      <c r="BH5388" t="s">
        <v>23907</v>
      </c>
      <c r="BJ5388">
        <v>383295119</v>
      </c>
    </row>
    <row r="5389" spans="1:62" x14ac:dyDescent="0.25">
      <c r="A5389" t="s">
        <v>24113</v>
      </c>
      <c r="B5389" s="2">
        <v>43524</v>
      </c>
      <c r="C5389" t="s">
        <v>63</v>
      </c>
      <c r="D5389" s="3">
        <v>43472.396167789353</v>
      </c>
      <c r="E5389" t="s">
        <v>64</v>
      </c>
      <c r="F5389" s="2">
        <v>43556</v>
      </c>
      <c r="G5389" s="2">
        <v>43784</v>
      </c>
      <c r="H5389" t="s">
        <v>24114</v>
      </c>
      <c r="I5389" t="s">
        <v>24115</v>
      </c>
      <c r="J5389" t="s">
        <v>24116</v>
      </c>
      <c r="L5389" t="s">
        <v>4669</v>
      </c>
      <c r="M5389" t="s">
        <v>226</v>
      </c>
      <c r="N5389">
        <v>49686</v>
      </c>
      <c r="O5389" t="s">
        <v>70</v>
      </c>
      <c r="Q5389" t="s">
        <v>24117</v>
      </c>
      <c r="S5389" t="s">
        <v>72</v>
      </c>
      <c r="T5389" t="s">
        <v>19936</v>
      </c>
      <c r="U5389" t="s">
        <v>19937</v>
      </c>
      <c r="V5389" t="s">
        <v>3243</v>
      </c>
      <c r="W5389" t="s">
        <v>226</v>
      </c>
      <c r="X5389" t="s">
        <v>1427</v>
      </c>
      <c r="Y5389" t="str">
        <f>"37-2012"</f>
        <v>37-2012</v>
      </c>
      <c r="Z5389" t="s">
        <v>373</v>
      </c>
      <c r="AA5389">
        <v>721110</v>
      </c>
      <c r="AB5389">
        <v>16</v>
      </c>
      <c r="AC5389">
        <v>16</v>
      </c>
      <c r="AD5389" t="s">
        <v>79</v>
      </c>
      <c r="AE5389" t="s">
        <v>95</v>
      </c>
      <c r="AF5389">
        <v>40</v>
      </c>
      <c r="AG5389" s="4">
        <v>0.375</v>
      </c>
      <c r="AH5389" s="4">
        <v>0.70833333333333337</v>
      </c>
      <c r="AI5389" s="5">
        <v>11.75</v>
      </c>
      <c r="AJ5389">
        <v>17.63</v>
      </c>
      <c r="AK5389">
        <v>17.63</v>
      </c>
      <c r="AL5389" t="s">
        <v>81</v>
      </c>
      <c r="AM5389" t="s">
        <v>82</v>
      </c>
      <c r="AO5389" t="s">
        <v>83</v>
      </c>
      <c r="AR5389" t="s">
        <v>82</v>
      </c>
      <c r="AT5389" t="s">
        <v>82</v>
      </c>
      <c r="AW5389" t="s">
        <v>82</v>
      </c>
      <c r="AY5389" t="s">
        <v>7662</v>
      </c>
      <c r="AZ5389" t="s">
        <v>7665</v>
      </c>
      <c r="BA5389" t="s">
        <v>226</v>
      </c>
      <c r="BB5389">
        <v>49686</v>
      </c>
      <c r="BC5389" t="s">
        <v>87</v>
      </c>
      <c r="BH5389" t="s">
        <v>24118</v>
      </c>
      <c r="BJ5389">
        <v>382139039</v>
      </c>
    </row>
    <row r="5390" spans="1:62" x14ac:dyDescent="0.25">
      <c r="A5390" t="s">
        <v>24255</v>
      </c>
      <c r="B5390" s="2">
        <v>43524</v>
      </c>
      <c r="C5390" t="s">
        <v>63</v>
      </c>
      <c r="D5390" s="3">
        <v>43472.389065636577</v>
      </c>
      <c r="E5390" t="s">
        <v>64</v>
      </c>
      <c r="F5390" s="2">
        <v>43556</v>
      </c>
      <c r="G5390" s="2">
        <v>43819</v>
      </c>
      <c r="H5390" t="s">
        <v>24256</v>
      </c>
      <c r="J5390" t="s">
        <v>24257</v>
      </c>
      <c r="L5390" t="s">
        <v>526</v>
      </c>
      <c r="M5390" t="s">
        <v>207</v>
      </c>
      <c r="N5390">
        <v>2420</v>
      </c>
      <c r="O5390" t="s">
        <v>70</v>
      </c>
      <c r="Q5390" t="s">
        <v>24258</v>
      </c>
      <c r="S5390" t="s">
        <v>72</v>
      </c>
      <c r="T5390" t="s">
        <v>19936</v>
      </c>
      <c r="U5390" t="s">
        <v>19937</v>
      </c>
      <c r="V5390" t="s">
        <v>3243</v>
      </c>
      <c r="W5390" t="s">
        <v>226</v>
      </c>
      <c r="X5390" t="s">
        <v>24259</v>
      </c>
      <c r="Y5390" t="str">
        <f>"53-3033"</f>
        <v>53-3033</v>
      </c>
      <c r="Z5390" t="s">
        <v>4102</v>
      </c>
      <c r="AA5390">
        <v>444220</v>
      </c>
      <c r="AB5390">
        <v>1</v>
      </c>
      <c r="AC5390">
        <v>1</v>
      </c>
      <c r="AD5390" t="s">
        <v>79</v>
      </c>
      <c r="AE5390" t="s">
        <v>95</v>
      </c>
      <c r="AF5390">
        <v>40</v>
      </c>
      <c r="AG5390" s="4">
        <v>0.33333333333333331</v>
      </c>
      <c r="AH5390" s="4">
        <v>0.70833333333333337</v>
      </c>
      <c r="AI5390" s="5">
        <v>19.96</v>
      </c>
      <c r="AJ5390">
        <v>29.94</v>
      </c>
      <c r="AK5390">
        <v>29.94</v>
      </c>
      <c r="AL5390" t="s">
        <v>81</v>
      </c>
      <c r="AM5390" t="s">
        <v>82</v>
      </c>
      <c r="AO5390" t="s">
        <v>83</v>
      </c>
      <c r="AR5390" t="s">
        <v>82</v>
      </c>
      <c r="AT5390" t="s">
        <v>82</v>
      </c>
      <c r="AW5390" t="s">
        <v>72</v>
      </c>
      <c r="AX5390">
        <v>6</v>
      </c>
      <c r="AY5390" t="s">
        <v>68</v>
      </c>
      <c r="AZ5390" t="s">
        <v>3829</v>
      </c>
      <c r="BA5390" t="s">
        <v>207</v>
      </c>
      <c r="BB5390">
        <v>2420</v>
      </c>
      <c r="BC5390" t="s">
        <v>79</v>
      </c>
      <c r="BH5390" t="s">
        <v>24260</v>
      </c>
      <c r="BJ5390">
        <v>412168091</v>
      </c>
    </row>
    <row r="5391" spans="1:62" x14ac:dyDescent="0.25">
      <c r="A5391" t="s">
        <v>24354</v>
      </c>
      <c r="B5391" s="2">
        <v>43524</v>
      </c>
      <c r="C5391" t="s">
        <v>63</v>
      </c>
      <c r="D5391" s="3">
        <v>43472.397853703704</v>
      </c>
      <c r="E5391" t="s">
        <v>64</v>
      </c>
      <c r="F5391" s="2">
        <v>43556</v>
      </c>
      <c r="G5391" s="2">
        <v>43819</v>
      </c>
      <c r="H5391" t="s">
        <v>24256</v>
      </c>
      <c r="J5391" t="s">
        <v>24257</v>
      </c>
      <c r="L5391" t="s">
        <v>526</v>
      </c>
      <c r="M5391" t="s">
        <v>207</v>
      </c>
      <c r="N5391">
        <v>2420</v>
      </c>
      <c r="O5391" t="s">
        <v>70</v>
      </c>
      <c r="Q5391" t="s">
        <v>24258</v>
      </c>
      <c r="S5391" t="s">
        <v>72</v>
      </c>
      <c r="T5391" t="s">
        <v>19936</v>
      </c>
      <c r="U5391" t="s">
        <v>19937</v>
      </c>
      <c r="V5391" t="s">
        <v>3243</v>
      </c>
      <c r="W5391" t="s">
        <v>226</v>
      </c>
      <c r="X5391" t="s">
        <v>24355</v>
      </c>
      <c r="Y5391" t="str">
        <f>"43-5081"</f>
        <v>43-5081</v>
      </c>
      <c r="Z5391" t="s">
        <v>11908</v>
      </c>
      <c r="AA5391">
        <v>444220</v>
      </c>
      <c r="AB5391">
        <v>1</v>
      </c>
      <c r="AC5391">
        <v>1</v>
      </c>
      <c r="AD5391" t="s">
        <v>79</v>
      </c>
      <c r="AE5391" t="s">
        <v>95</v>
      </c>
      <c r="AF5391">
        <v>40</v>
      </c>
      <c r="AG5391" s="4">
        <v>0.33333333333333331</v>
      </c>
      <c r="AH5391" s="4">
        <v>0.70833333333333337</v>
      </c>
      <c r="AI5391" s="5">
        <v>14.71</v>
      </c>
      <c r="AJ5391">
        <v>22.07</v>
      </c>
      <c r="AK5391">
        <v>22.07</v>
      </c>
      <c r="AL5391" t="s">
        <v>81</v>
      </c>
      <c r="AM5391" t="s">
        <v>82</v>
      </c>
      <c r="AO5391" t="s">
        <v>83</v>
      </c>
      <c r="AR5391" t="s">
        <v>82</v>
      </c>
      <c r="AT5391" t="s">
        <v>82</v>
      </c>
      <c r="AW5391" t="s">
        <v>72</v>
      </c>
      <c r="AX5391">
        <v>1</v>
      </c>
      <c r="AY5391" t="s">
        <v>68</v>
      </c>
      <c r="AZ5391" t="s">
        <v>3829</v>
      </c>
      <c r="BA5391" t="s">
        <v>207</v>
      </c>
      <c r="BB5391">
        <v>2420</v>
      </c>
      <c r="BC5391" t="s">
        <v>87</v>
      </c>
      <c r="BH5391" t="s">
        <v>24260</v>
      </c>
      <c r="BJ5391">
        <v>412168091</v>
      </c>
    </row>
    <row r="5392" spans="1:62" x14ac:dyDescent="0.25">
      <c r="A5392" t="s">
        <v>24786</v>
      </c>
      <c r="B5392" s="2">
        <v>43524</v>
      </c>
      <c r="C5392" t="s">
        <v>63</v>
      </c>
      <c r="D5392" s="3">
        <v>43472.390400266202</v>
      </c>
      <c r="E5392" t="s">
        <v>64</v>
      </c>
      <c r="F5392" s="2">
        <v>43556</v>
      </c>
      <c r="G5392" s="2">
        <v>43753</v>
      </c>
      <c r="H5392" t="s">
        <v>7118</v>
      </c>
      <c r="J5392" t="s">
        <v>7119</v>
      </c>
      <c r="L5392" t="s">
        <v>7120</v>
      </c>
      <c r="M5392" t="s">
        <v>76</v>
      </c>
      <c r="N5392">
        <v>74075</v>
      </c>
      <c r="O5392" t="s">
        <v>70</v>
      </c>
      <c r="Q5392" t="s">
        <v>7121</v>
      </c>
      <c r="S5392" t="s">
        <v>82</v>
      </c>
      <c r="U5392" t="s">
        <v>92</v>
      </c>
      <c r="X5392" t="s">
        <v>7122</v>
      </c>
      <c r="Y5392" t="str">
        <f>"37-3011"</f>
        <v>37-3011</v>
      </c>
      <c r="Z5392" t="s">
        <v>94</v>
      </c>
      <c r="AA5392">
        <v>561730</v>
      </c>
      <c r="AB5392">
        <v>14</v>
      </c>
      <c r="AC5392">
        <v>14</v>
      </c>
      <c r="AD5392" t="s">
        <v>79</v>
      </c>
      <c r="AE5392" t="s">
        <v>80</v>
      </c>
      <c r="AF5392">
        <v>35</v>
      </c>
      <c r="AG5392" s="4">
        <v>0.3125</v>
      </c>
      <c r="AH5392" s="4">
        <v>0.70833333333333337</v>
      </c>
      <c r="AI5392" s="5">
        <v>11.9</v>
      </c>
      <c r="AJ5392">
        <v>17.850000000000001</v>
      </c>
      <c r="AK5392">
        <v>17.850000000000001</v>
      </c>
      <c r="AL5392" t="s">
        <v>81</v>
      </c>
      <c r="AM5392" t="s">
        <v>82</v>
      </c>
      <c r="AO5392" t="s">
        <v>83</v>
      </c>
      <c r="AR5392" t="s">
        <v>82</v>
      </c>
      <c r="AT5392" t="s">
        <v>82</v>
      </c>
      <c r="AW5392" t="s">
        <v>82</v>
      </c>
      <c r="AY5392" t="s">
        <v>7120</v>
      </c>
      <c r="AZ5392" t="s">
        <v>7123</v>
      </c>
      <c r="BA5392" t="s">
        <v>76</v>
      </c>
      <c r="BB5392">
        <v>74075</v>
      </c>
      <c r="BC5392" t="s">
        <v>79</v>
      </c>
      <c r="BH5392" t="s">
        <v>7124</v>
      </c>
      <c r="BJ5392">
        <v>731512221</v>
      </c>
    </row>
    <row r="5393" spans="1:62" x14ac:dyDescent="0.25">
      <c r="A5393" t="s">
        <v>25071</v>
      </c>
      <c r="B5393" s="2">
        <v>43524</v>
      </c>
      <c r="C5393" t="s">
        <v>63</v>
      </c>
      <c r="D5393" s="3">
        <v>43472.388338344907</v>
      </c>
      <c r="E5393" t="s">
        <v>64</v>
      </c>
      <c r="F5393" s="2">
        <v>43556</v>
      </c>
      <c r="G5393" s="2">
        <v>43797</v>
      </c>
      <c r="H5393" t="s">
        <v>25072</v>
      </c>
      <c r="J5393" t="s">
        <v>25073</v>
      </c>
      <c r="K5393" t="s">
        <v>25074</v>
      </c>
      <c r="L5393" t="s">
        <v>1152</v>
      </c>
      <c r="M5393" t="s">
        <v>774</v>
      </c>
      <c r="N5393">
        <v>80221</v>
      </c>
      <c r="O5393" t="s">
        <v>70</v>
      </c>
      <c r="Q5393" t="s">
        <v>25075</v>
      </c>
      <c r="S5393" t="s">
        <v>72</v>
      </c>
      <c r="T5393" t="s">
        <v>13303</v>
      </c>
      <c r="U5393" t="s">
        <v>3891</v>
      </c>
      <c r="V5393" t="s">
        <v>1757</v>
      </c>
      <c r="W5393" t="s">
        <v>278</v>
      </c>
      <c r="X5393" t="s">
        <v>1197</v>
      </c>
      <c r="Y5393" t="str">
        <f>"47-2061"</f>
        <v>47-2061</v>
      </c>
      <c r="Z5393" t="s">
        <v>326</v>
      </c>
      <c r="AA5393">
        <v>238140</v>
      </c>
      <c r="AB5393">
        <v>15</v>
      </c>
      <c r="AC5393">
        <v>15</v>
      </c>
      <c r="AD5393" t="s">
        <v>79</v>
      </c>
      <c r="AE5393" t="s">
        <v>95</v>
      </c>
      <c r="AF5393">
        <v>40</v>
      </c>
      <c r="AG5393" s="4">
        <v>0.27083333333333331</v>
      </c>
      <c r="AH5393" s="4">
        <v>0.625</v>
      </c>
      <c r="AI5393" s="5">
        <v>17.32</v>
      </c>
      <c r="AJ5393">
        <v>25.98</v>
      </c>
      <c r="AL5393" t="s">
        <v>81</v>
      </c>
      <c r="AM5393" t="s">
        <v>82</v>
      </c>
      <c r="AO5393" t="s">
        <v>83</v>
      </c>
      <c r="AR5393" t="s">
        <v>82</v>
      </c>
      <c r="AT5393" t="s">
        <v>82</v>
      </c>
      <c r="AW5393" t="s">
        <v>72</v>
      </c>
      <c r="AX5393">
        <v>12</v>
      </c>
      <c r="AY5393" t="s">
        <v>4681</v>
      </c>
      <c r="AZ5393" t="s">
        <v>3364</v>
      </c>
      <c r="BA5393" t="s">
        <v>774</v>
      </c>
      <c r="BB5393">
        <v>80221</v>
      </c>
      <c r="BC5393" t="s">
        <v>79</v>
      </c>
      <c r="BH5393" t="s">
        <v>25076</v>
      </c>
      <c r="BJ5393">
        <v>371553753</v>
      </c>
    </row>
    <row r="5394" spans="1:62" x14ac:dyDescent="0.25">
      <c r="A5394" t="s">
        <v>25211</v>
      </c>
      <c r="B5394" s="2">
        <v>43524</v>
      </c>
      <c r="C5394" t="s">
        <v>63</v>
      </c>
      <c r="D5394" s="3">
        <v>43472.377436377312</v>
      </c>
      <c r="E5394" t="s">
        <v>64</v>
      </c>
      <c r="F5394" s="2">
        <v>43556</v>
      </c>
      <c r="G5394" s="2">
        <v>43799</v>
      </c>
      <c r="H5394" t="s">
        <v>2341</v>
      </c>
      <c r="J5394" t="s">
        <v>2342</v>
      </c>
      <c r="L5394" t="s">
        <v>2343</v>
      </c>
      <c r="M5394" t="s">
        <v>69</v>
      </c>
      <c r="N5394">
        <v>40358</v>
      </c>
      <c r="O5394" t="s">
        <v>70</v>
      </c>
      <c r="Q5394" t="s">
        <v>2344</v>
      </c>
      <c r="S5394" t="s">
        <v>72</v>
      </c>
      <c r="T5394" t="s">
        <v>524</v>
      </c>
      <c r="U5394" t="s">
        <v>2217</v>
      </c>
      <c r="V5394" t="s">
        <v>526</v>
      </c>
      <c r="W5394" t="s">
        <v>69</v>
      </c>
      <c r="X5394" t="s">
        <v>2031</v>
      </c>
      <c r="Y5394" t="str">
        <f>"37-3011"</f>
        <v>37-3011</v>
      </c>
      <c r="Z5394" t="s">
        <v>94</v>
      </c>
      <c r="AA5394">
        <v>561730</v>
      </c>
      <c r="AB5394">
        <v>50</v>
      </c>
      <c r="AC5394">
        <v>50</v>
      </c>
      <c r="AD5394" t="s">
        <v>79</v>
      </c>
      <c r="AE5394" t="s">
        <v>80</v>
      </c>
      <c r="AF5394">
        <v>35</v>
      </c>
      <c r="AG5394" s="4">
        <v>0.33333333333333331</v>
      </c>
      <c r="AH5394" s="4">
        <v>0.66666666666666663</v>
      </c>
      <c r="AI5394" s="5">
        <v>14.19</v>
      </c>
      <c r="AJ5394">
        <v>21.29</v>
      </c>
      <c r="AK5394">
        <v>21.29</v>
      </c>
      <c r="AL5394" t="s">
        <v>81</v>
      </c>
      <c r="AM5394" t="s">
        <v>82</v>
      </c>
      <c r="AO5394" t="s">
        <v>83</v>
      </c>
      <c r="AP5394" t="s">
        <v>67</v>
      </c>
      <c r="AQ5394" t="s">
        <v>67</v>
      </c>
      <c r="AR5394" t="s">
        <v>82</v>
      </c>
      <c r="AT5394" t="s">
        <v>82</v>
      </c>
      <c r="AW5394" t="s">
        <v>82</v>
      </c>
      <c r="AY5394" t="s">
        <v>2343</v>
      </c>
      <c r="AZ5394" t="s">
        <v>2345</v>
      </c>
      <c r="BA5394" t="s">
        <v>69</v>
      </c>
      <c r="BB5394">
        <v>40358</v>
      </c>
      <c r="BC5394" t="s">
        <v>79</v>
      </c>
      <c r="BH5394" t="s">
        <v>2342</v>
      </c>
      <c r="BJ5394">
        <v>611103168</v>
      </c>
    </row>
    <row r="5395" spans="1:62" x14ac:dyDescent="0.25">
      <c r="A5395" t="s">
        <v>25388</v>
      </c>
      <c r="B5395" s="2">
        <v>43524</v>
      </c>
      <c r="C5395" t="s">
        <v>63</v>
      </c>
      <c r="D5395" s="3">
        <v>43472.3825171875</v>
      </c>
      <c r="E5395" t="s">
        <v>64</v>
      </c>
      <c r="F5395" s="2">
        <v>43556</v>
      </c>
      <c r="G5395" s="2">
        <v>43778</v>
      </c>
      <c r="H5395" t="s">
        <v>25389</v>
      </c>
      <c r="I5395" t="s">
        <v>25390</v>
      </c>
      <c r="J5395" t="s">
        <v>5787</v>
      </c>
      <c r="L5395" t="s">
        <v>5477</v>
      </c>
      <c r="M5395" t="s">
        <v>147</v>
      </c>
      <c r="N5395">
        <v>19462</v>
      </c>
      <c r="O5395" t="s">
        <v>70</v>
      </c>
      <c r="P5395" t="s">
        <v>67</v>
      </c>
      <c r="Q5395" t="s">
        <v>5788</v>
      </c>
      <c r="S5395" t="s">
        <v>72</v>
      </c>
      <c r="T5395" t="s">
        <v>5946</v>
      </c>
      <c r="U5395" t="s">
        <v>5854</v>
      </c>
      <c r="V5395" t="s">
        <v>5791</v>
      </c>
      <c r="W5395" t="s">
        <v>232</v>
      </c>
      <c r="X5395" t="s">
        <v>106</v>
      </c>
      <c r="Y5395" t="str">
        <f>"37-3011"</f>
        <v>37-3011</v>
      </c>
      <c r="Z5395" t="s">
        <v>94</v>
      </c>
      <c r="AA5395">
        <v>561730</v>
      </c>
      <c r="AB5395">
        <v>15</v>
      </c>
      <c r="AC5395">
        <v>15</v>
      </c>
      <c r="AD5395" t="s">
        <v>79</v>
      </c>
      <c r="AE5395" t="s">
        <v>80</v>
      </c>
      <c r="AF5395">
        <v>40</v>
      </c>
      <c r="AG5395" s="4">
        <v>0.29166666666666669</v>
      </c>
      <c r="AH5395" s="4">
        <v>0.64583333333333337</v>
      </c>
      <c r="AI5395" s="5">
        <v>14.11</v>
      </c>
      <c r="AJ5395">
        <v>21.17</v>
      </c>
      <c r="AL5395" t="s">
        <v>81</v>
      </c>
      <c r="AM5395" t="s">
        <v>82</v>
      </c>
      <c r="AO5395" t="s">
        <v>83</v>
      </c>
      <c r="AP5395" t="s">
        <v>67</v>
      </c>
      <c r="AQ5395" t="s">
        <v>67</v>
      </c>
      <c r="AR5395" t="s">
        <v>82</v>
      </c>
      <c r="AT5395" t="s">
        <v>82</v>
      </c>
      <c r="AW5395" t="s">
        <v>82</v>
      </c>
      <c r="AY5395" t="s">
        <v>25391</v>
      </c>
      <c r="AZ5395" t="s">
        <v>12100</v>
      </c>
      <c r="BA5395" t="s">
        <v>100</v>
      </c>
      <c r="BB5395">
        <v>27284</v>
      </c>
      <c r="BC5395" t="s">
        <v>79</v>
      </c>
      <c r="BH5395" t="s">
        <v>25392</v>
      </c>
      <c r="BJ5395">
        <v>421724313</v>
      </c>
    </row>
    <row r="5396" spans="1:62" x14ac:dyDescent="0.25">
      <c r="A5396" t="s">
        <v>25602</v>
      </c>
      <c r="B5396" s="2">
        <v>43524</v>
      </c>
      <c r="C5396" t="s">
        <v>63</v>
      </c>
      <c r="D5396" s="3">
        <v>43472.395447465278</v>
      </c>
      <c r="E5396" t="s">
        <v>282</v>
      </c>
      <c r="F5396" s="2">
        <v>43556</v>
      </c>
      <c r="G5396" s="2">
        <v>43769</v>
      </c>
      <c r="H5396" t="s">
        <v>25603</v>
      </c>
      <c r="I5396" t="s">
        <v>25604</v>
      </c>
      <c r="J5396" t="s">
        <v>25605</v>
      </c>
      <c r="L5396" t="s">
        <v>25606</v>
      </c>
      <c r="M5396" t="s">
        <v>2367</v>
      </c>
      <c r="N5396">
        <v>29418</v>
      </c>
      <c r="O5396" t="s">
        <v>70</v>
      </c>
      <c r="Q5396" t="s">
        <v>25607</v>
      </c>
      <c r="S5396" t="s">
        <v>72</v>
      </c>
      <c r="T5396" t="s">
        <v>13303</v>
      </c>
      <c r="U5396" t="s">
        <v>16469</v>
      </c>
      <c r="V5396" t="s">
        <v>1757</v>
      </c>
      <c r="W5396" t="s">
        <v>278</v>
      </c>
      <c r="X5396" t="s">
        <v>1673</v>
      </c>
      <c r="Y5396" t="str">
        <f>"37-3011"</f>
        <v>37-3011</v>
      </c>
      <c r="Z5396" t="s">
        <v>94</v>
      </c>
      <c r="AA5396">
        <v>561730</v>
      </c>
      <c r="AB5396">
        <v>12</v>
      </c>
      <c r="AC5396">
        <v>11</v>
      </c>
      <c r="AD5396" t="s">
        <v>79</v>
      </c>
      <c r="AE5396" t="s">
        <v>95</v>
      </c>
      <c r="AF5396">
        <v>40</v>
      </c>
      <c r="AG5396" s="4">
        <v>0.27083333333333331</v>
      </c>
      <c r="AH5396" s="4">
        <v>0.625</v>
      </c>
      <c r="AI5396" s="5">
        <v>12.9</v>
      </c>
      <c r="AJ5396">
        <v>19.350000000000001</v>
      </c>
      <c r="AL5396" t="s">
        <v>81</v>
      </c>
      <c r="AM5396" t="s">
        <v>82</v>
      </c>
      <c r="AO5396" t="s">
        <v>83</v>
      </c>
      <c r="AR5396" t="s">
        <v>82</v>
      </c>
      <c r="AT5396" t="s">
        <v>82</v>
      </c>
      <c r="AW5396" t="s">
        <v>82</v>
      </c>
      <c r="AY5396" t="s">
        <v>6664</v>
      </c>
      <c r="AZ5396" t="s">
        <v>3743</v>
      </c>
      <c r="BA5396" t="s">
        <v>2367</v>
      </c>
      <c r="BB5396">
        <v>29418</v>
      </c>
      <c r="BC5396" t="s">
        <v>79</v>
      </c>
      <c r="BH5396" t="s">
        <v>25608</v>
      </c>
      <c r="BJ5396">
        <v>823225579</v>
      </c>
    </row>
    <row r="5397" spans="1:62" x14ac:dyDescent="0.25">
      <c r="A5397" t="s">
        <v>26097</v>
      </c>
      <c r="B5397" s="2">
        <v>43524</v>
      </c>
      <c r="C5397" t="s">
        <v>63</v>
      </c>
      <c r="D5397" s="3">
        <v>43472.385614293984</v>
      </c>
      <c r="E5397" t="s">
        <v>117</v>
      </c>
      <c r="H5397" t="s">
        <v>26098</v>
      </c>
      <c r="J5397" t="s">
        <v>26099</v>
      </c>
      <c r="L5397" t="s">
        <v>1225</v>
      </c>
      <c r="M5397" t="s">
        <v>105</v>
      </c>
      <c r="N5397">
        <v>75243</v>
      </c>
      <c r="O5397" t="s">
        <v>70</v>
      </c>
      <c r="Q5397" t="s">
        <v>26100</v>
      </c>
      <c r="S5397" t="s">
        <v>72</v>
      </c>
      <c r="T5397" t="s">
        <v>1855</v>
      </c>
      <c r="U5397" t="s">
        <v>1856</v>
      </c>
      <c r="V5397" t="s">
        <v>863</v>
      </c>
      <c r="W5397" t="s">
        <v>105</v>
      </c>
      <c r="X5397" t="s">
        <v>1539</v>
      </c>
      <c r="Y5397" t="str">
        <f>"47-2061"</f>
        <v>47-2061</v>
      </c>
      <c r="Z5397" t="s">
        <v>326</v>
      </c>
      <c r="AA5397">
        <v>238130</v>
      </c>
      <c r="AB5397">
        <v>8</v>
      </c>
      <c r="AD5397" t="s">
        <v>79</v>
      </c>
      <c r="AE5397" t="s">
        <v>95</v>
      </c>
      <c r="AF5397">
        <v>40</v>
      </c>
      <c r="AG5397" s="4">
        <v>0.33333333333333331</v>
      </c>
      <c r="AH5397" s="4">
        <v>0.70833333333333337</v>
      </c>
      <c r="AI5397" s="5">
        <v>15.07</v>
      </c>
      <c r="AJ5397">
        <v>22.61</v>
      </c>
      <c r="AL5397" t="s">
        <v>81</v>
      </c>
      <c r="AM5397" t="s">
        <v>82</v>
      </c>
      <c r="AO5397" t="s">
        <v>83</v>
      </c>
      <c r="AR5397" t="s">
        <v>82</v>
      </c>
      <c r="AT5397" t="s">
        <v>82</v>
      </c>
      <c r="AW5397" t="s">
        <v>72</v>
      </c>
      <c r="AX5397">
        <v>3</v>
      </c>
      <c r="AY5397" t="s">
        <v>795</v>
      </c>
      <c r="AZ5397" t="s">
        <v>797</v>
      </c>
      <c r="BA5397" t="s">
        <v>105</v>
      </c>
      <c r="BB5397">
        <v>75243</v>
      </c>
      <c r="BC5397" t="s">
        <v>79</v>
      </c>
      <c r="BH5397" t="s">
        <v>26101</v>
      </c>
      <c r="BJ5397">
        <v>751946204</v>
      </c>
    </row>
    <row r="5398" spans="1:62" x14ac:dyDescent="0.25">
      <c r="A5398" t="s">
        <v>26139</v>
      </c>
      <c r="B5398" s="2">
        <v>43524</v>
      </c>
      <c r="C5398" t="s">
        <v>63</v>
      </c>
      <c r="D5398" s="3">
        <v>43472.425867673614</v>
      </c>
      <c r="E5398" t="s">
        <v>117</v>
      </c>
      <c r="H5398" t="s">
        <v>25755</v>
      </c>
      <c r="J5398" t="s">
        <v>26140</v>
      </c>
      <c r="L5398" t="s">
        <v>16294</v>
      </c>
      <c r="M5398" t="s">
        <v>105</v>
      </c>
      <c r="N5398">
        <v>76119</v>
      </c>
      <c r="O5398" t="s">
        <v>70</v>
      </c>
      <c r="Q5398" t="s">
        <v>25890</v>
      </c>
      <c r="S5398" t="s">
        <v>72</v>
      </c>
      <c r="T5398" t="s">
        <v>1895</v>
      </c>
      <c r="U5398" t="s">
        <v>1896</v>
      </c>
      <c r="V5398" t="s">
        <v>1897</v>
      </c>
      <c r="W5398" t="s">
        <v>105</v>
      </c>
      <c r="X5398" t="s">
        <v>10914</v>
      </c>
      <c r="Y5398" t="str">
        <f>"47-3016"</f>
        <v>47-3016</v>
      </c>
      <c r="Z5398" t="s">
        <v>3995</v>
      </c>
      <c r="AA5398">
        <v>23816</v>
      </c>
      <c r="AB5398">
        <v>36</v>
      </c>
      <c r="AD5398" t="s">
        <v>79</v>
      </c>
      <c r="AE5398" t="s">
        <v>95</v>
      </c>
      <c r="AF5398">
        <v>40</v>
      </c>
      <c r="AG5398" s="4">
        <v>0.33333333333333331</v>
      </c>
      <c r="AH5398" s="4">
        <v>0.66666666666666663</v>
      </c>
      <c r="AI5398" s="5">
        <v>13.25</v>
      </c>
      <c r="AL5398" t="s">
        <v>81</v>
      </c>
      <c r="AM5398" t="s">
        <v>82</v>
      </c>
      <c r="AO5398" t="s">
        <v>83</v>
      </c>
      <c r="AP5398" t="s">
        <v>67</v>
      </c>
      <c r="AQ5398" t="s">
        <v>67</v>
      </c>
      <c r="AR5398" t="s">
        <v>82</v>
      </c>
      <c r="AT5398" t="s">
        <v>82</v>
      </c>
      <c r="AW5398" t="s">
        <v>82</v>
      </c>
      <c r="AY5398" t="s">
        <v>3882</v>
      </c>
      <c r="AZ5398" t="s">
        <v>1428</v>
      </c>
      <c r="BA5398" t="s">
        <v>105</v>
      </c>
      <c r="BB5398">
        <v>76119</v>
      </c>
      <c r="BC5398" t="s">
        <v>79</v>
      </c>
      <c r="BH5398" t="s">
        <v>26141</v>
      </c>
      <c r="BJ5398">
        <v>751828325</v>
      </c>
    </row>
    <row r="5399" spans="1:62" x14ac:dyDescent="0.25">
      <c r="A5399" t="s">
        <v>26243</v>
      </c>
      <c r="B5399" s="2">
        <v>43524</v>
      </c>
      <c r="C5399" t="s">
        <v>63</v>
      </c>
      <c r="D5399" s="3">
        <v>43472.400448611108</v>
      </c>
      <c r="E5399" t="s">
        <v>64</v>
      </c>
      <c r="F5399" s="2">
        <v>43556</v>
      </c>
      <c r="G5399" s="2">
        <v>43830</v>
      </c>
      <c r="H5399" t="s">
        <v>26244</v>
      </c>
      <c r="J5399" t="s">
        <v>26245</v>
      </c>
      <c r="L5399" t="s">
        <v>26246</v>
      </c>
      <c r="M5399" t="s">
        <v>86</v>
      </c>
      <c r="N5399">
        <v>34690</v>
      </c>
      <c r="O5399" t="s">
        <v>70</v>
      </c>
      <c r="Q5399" t="s">
        <v>26247</v>
      </c>
      <c r="S5399" t="s">
        <v>72</v>
      </c>
      <c r="T5399" t="s">
        <v>4795</v>
      </c>
      <c r="U5399" t="s">
        <v>5508</v>
      </c>
      <c r="V5399" t="s">
        <v>4796</v>
      </c>
      <c r="W5399" t="s">
        <v>308</v>
      </c>
      <c r="X5399" t="s">
        <v>106</v>
      </c>
      <c r="Y5399" t="str">
        <f>"37-3011"</f>
        <v>37-3011</v>
      </c>
      <c r="Z5399" t="s">
        <v>94</v>
      </c>
      <c r="AA5399">
        <v>561730</v>
      </c>
      <c r="AB5399">
        <v>12</v>
      </c>
      <c r="AC5399">
        <v>12</v>
      </c>
      <c r="AD5399" t="s">
        <v>79</v>
      </c>
      <c r="AE5399" t="s">
        <v>95</v>
      </c>
      <c r="AF5399">
        <v>40</v>
      </c>
      <c r="AG5399" s="4">
        <v>0.29166666666666669</v>
      </c>
      <c r="AH5399" s="4">
        <v>0.70833333333333337</v>
      </c>
      <c r="AI5399" s="5">
        <v>12.87</v>
      </c>
      <c r="AJ5399">
        <v>19.309999999999999</v>
      </c>
      <c r="AL5399" t="s">
        <v>81</v>
      </c>
      <c r="AM5399" t="s">
        <v>82</v>
      </c>
      <c r="AO5399" t="s">
        <v>83</v>
      </c>
      <c r="AP5399" t="s">
        <v>130</v>
      </c>
      <c r="AQ5399" t="s">
        <v>130</v>
      </c>
      <c r="AR5399" t="s">
        <v>82</v>
      </c>
      <c r="AT5399" t="s">
        <v>82</v>
      </c>
      <c r="AW5399" t="s">
        <v>82</v>
      </c>
      <c r="AY5399" t="s">
        <v>26246</v>
      </c>
      <c r="AZ5399" t="s">
        <v>5892</v>
      </c>
      <c r="BA5399" t="s">
        <v>86</v>
      </c>
      <c r="BB5399">
        <v>34690</v>
      </c>
      <c r="BC5399" t="s">
        <v>79</v>
      </c>
      <c r="BH5399" t="s">
        <v>26245</v>
      </c>
      <c r="BJ5399">
        <v>550869655</v>
      </c>
    </row>
    <row r="5400" spans="1:62" x14ac:dyDescent="0.25">
      <c r="A5400" t="s">
        <v>26459</v>
      </c>
      <c r="B5400" s="2">
        <v>43524</v>
      </c>
      <c r="C5400" t="s">
        <v>63</v>
      </c>
      <c r="D5400" s="3">
        <v>43472.392635856479</v>
      </c>
      <c r="E5400" t="s">
        <v>64</v>
      </c>
      <c r="F5400" s="2">
        <v>43556</v>
      </c>
      <c r="G5400" s="2">
        <v>43830</v>
      </c>
      <c r="H5400" t="s">
        <v>26460</v>
      </c>
      <c r="I5400" t="s">
        <v>67</v>
      </c>
      <c r="J5400" t="s">
        <v>26461</v>
      </c>
      <c r="K5400" t="s">
        <v>67</v>
      </c>
      <c r="L5400" t="s">
        <v>244</v>
      </c>
      <c r="M5400" t="s">
        <v>147</v>
      </c>
      <c r="N5400">
        <v>15205</v>
      </c>
      <c r="O5400" t="s">
        <v>70</v>
      </c>
      <c r="P5400" t="s">
        <v>67</v>
      </c>
      <c r="Q5400" t="s">
        <v>26462</v>
      </c>
      <c r="S5400" t="s">
        <v>72</v>
      </c>
      <c r="T5400" t="s">
        <v>3529</v>
      </c>
      <c r="U5400" t="s">
        <v>3530</v>
      </c>
      <c r="V5400" t="s">
        <v>3531</v>
      </c>
      <c r="W5400" t="s">
        <v>232</v>
      </c>
      <c r="X5400" t="s">
        <v>26463</v>
      </c>
      <c r="Y5400" t="str">
        <f>"47-3016"</f>
        <v>47-3016</v>
      </c>
      <c r="Z5400" t="s">
        <v>3995</v>
      </c>
      <c r="AA5400">
        <v>332212</v>
      </c>
      <c r="AB5400">
        <v>33</v>
      </c>
      <c r="AC5400">
        <v>33</v>
      </c>
      <c r="AD5400" t="s">
        <v>79</v>
      </c>
      <c r="AE5400" t="s">
        <v>95</v>
      </c>
      <c r="AF5400">
        <v>40</v>
      </c>
      <c r="AG5400" s="4">
        <v>0.33333333333333331</v>
      </c>
      <c r="AH5400" s="4">
        <v>0.66666666666666663</v>
      </c>
      <c r="AI5400" s="5">
        <v>14.6</v>
      </c>
      <c r="AJ5400">
        <v>21.9</v>
      </c>
      <c r="AK5400">
        <v>21.9</v>
      </c>
      <c r="AL5400" t="s">
        <v>81</v>
      </c>
      <c r="AM5400" t="s">
        <v>82</v>
      </c>
      <c r="AO5400" t="s">
        <v>83</v>
      </c>
      <c r="AP5400" t="s">
        <v>67</v>
      </c>
      <c r="AQ5400" t="s">
        <v>662</v>
      </c>
      <c r="AR5400" t="s">
        <v>82</v>
      </c>
      <c r="AT5400" t="s">
        <v>82</v>
      </c>
      <c r="AW5400" t="s">
        <v>72</v>
      </c>
      <c r="AX5400">
        <v>1</v>
      </c>
      <c r="AY5400" t="s">
        <v>244</v>
      </c>
      <c r="AZ5400" t="s">
        <v>245</v>
      </c>
      <c r="BA5400" t="s">
        <v>147</v>
      </c>
      <c r="BB5400">
        <v>15205</v>
      </c>
      <c r="BC5400" t="s">
        <v>79</v>
      </c>
      <c r="BH5400" t="s">
        <v>26461</v>
      </c>
      <c r="BJ5400">
        <v>251145220</v>
      </c>
    </row>
    <row r="5401" spans="1:62" x14ac:dyDescent="0.25">
      <c r="A5401" t="s">
        <v>26481</v>
      </c>
      <c r="B5401" s="2">
        <v>43524</v>
      </c>
      <c r="C5401" t="s">
        <v>63</v>
      </c>
      <c r="D5401" s="3">
        <v>43472.399671134262</v>
      </c>
      <c r="E5401" t="s">
        <v>64</v>
      </c>
      <c r="F5401" s="2">
        <v>43556</v>
      </c>
      <c r="G5401" s="2">
        <v>43770</v>
      </c>
      <c r="H5401" t="s">
        <v>26482</v>
      </c>
      <c r="J5401" t="s">
        <v>26483</v>
      </c>
      <c r="L5401" t="s">
        <v>26484</v>
      </c>
      <c r="M5401" t="s">
        <v>226</v>
      </c>
      <c r="N5401">
        <v>49781</v>
      </c>
      <c r="O5401" t="s">
        <v>70</v>
      </c>
      <c r="Q5401" t="s">
        <v>26485</v>
      </c>
      <c r="S5401" t="s">
        <v>72</v>
      </c>
      <c r="T5401" t="s">
        <v>4795</v>
      </c>
      <c r="U5401" t="s">
        <v>2926</v>
      </c>
      <c r="V5401" t="s">
        <v>4796</v>
      </c>
      <c r="W5401" t="s">
        <v>308</v>
      </c>
      <c r="X5401" t="s">
        <v>1012</v>
      </c>
      <c r="Y5401" t="str">
        <f>"37-2012"</f>
        <v>37-2012</v>
      </c>
      <c r="Z5401" t="s">
        <v>373</v>
      </c>
      <c r="AA5401">
        <v>722110</v>
      </c>
      <c r="AB5401">
        <v>3</v>
      </c>
      <c r="AC5401">
        <v>3</v>
      </c>
      <c r="AD5401" t="s">
        <v>79</v>
      </c>
      <c r="AE5401" t="s">
        <v>95</v>
      </c>
      <c r="AF5401">
        <v>40</v>
      </c>
      <c r="AG5401" s="4">
        <v>0.41666666666666669</v>
      </c>
      <c r="AH5401" s="4">
        <v>0.75</v>
      </c>
      <c r="AI5401" s="5">
        <v>10.75</v>
      </c>
      <c r="AJ5401">
        <v>16.13</v>
      </c>
      <c r="AL5401" t="s">
        <v>81</v>
      </c>
      <c r="AM5401" t="s">
        <v>82</v>
      </c>
      <c r="AO5401" t="s">
        <v>83</v>
      </c>
      <c r="AR5401" t="s">
        <v>82</v>
      </c>
      <c r="AT5401" t="s">
        <v>82</v>
      </c>
      <c r="AW5401" t="s">
        <v>82</v>
      </c>
      <c r="AY5401" t="s">
        <v>26484</v>
      </c>
      <c r="AZ5401" t="s">
        <v>10246</v>
      </c>
      <c r="BA5401" t="s">
        <v>226</v>
      </c>
      <c r="BB5401">
        <v>49781</v>
      </c>
      <c r="BC5401" t="s">
        <v>87</v>
      </c>
      <c r="BH5401" t="s">
        <v>26483</v>
      </c>
      <c r="BJ5401">
        <v>270862542</v>
      </c>
    </row>
    <row r="5402" spans="1:62" x14ac:dyDescent="0.25">
      <c r="A5402" t="s">
        <v>26524</v>
      </c>
      <c r="B5402" s="2">
        <v>43524</v>
      </c>
      <c r="C5402" t="s">
        <v>63</v>
      </c>
      <c r="D5402" s="3">
        <v>43472.394698483797</v>
      </c>
      <c r="E5402" t="s">
        <v>64</v>
      </c>
      <c r="F5402" s="2">
        <v>43556</v>
      </c>
      <c r="G5402" s="2">
        <v>43769</v>
      </c>
      <c r="H5402" t="s">
        <v>26525</v>
      </c>
      <c r="I5402" t="s">
        <v>26526</v>
      </c>
      <c r="J5402" t="s">
        <v>26527</v>
      </c>
      <c r="K5402" t="s">
        <v>26528</v>
      </c>
      <c r="L5402" t="s">
        <v>26529</v>
      </c>
      <c r="M5402" t="s">
        <v>323</v>
      </c>
      <c r="N5402">
        <v>95965</v>
      </c>
      <c r="O5402" t="s">
        <v>70</v>
      </c>
      <c r="Q5402" t="s">
        <v>26530</v>
      </c>
      <c r="S5402" t="s">
        <v>72</v>
      </c>
      <c r="T5402" t="s">
        <v>5156</v>
      </c>
      <c r="U5402" t="s">
        <v>5157</v>
      </c>
      <c r="V5402" t="s">
        <v>5158</v>
      </c>
      <c r="W5402" t="s">
        <v>105</v>
      </c>
      <c r="X5402" t="s">
        <v>5159</v>
      </c>
      <c r="Y5402" t="str">
        <f>"39-3091"</f>
        <v>39-3091</v>
      </c>
      <c r="Z5402" t="s">
        <v>677</v>
      </c>
      <c r="AA5402">
        <v>713990</v>
      </c>
      <c r="AB5402">
        <v>40</v>
      </c>
      <c r="AC5402">
        <v>40</v>
      </c>
      <c r="AD5402" t="s">
        <v>79</v>
      </c>
      <c r="AE5402" t="s">
        <v>80</v>
      </c>
      <c r="AF5402">
        <v>40</v>
      </c>
      <c r="AG5402" s="4">
        <v>0.54166666666666663</v>
      </c>
      <c r="AH5402" s="4">
        <v>0.91666666666666663</v>
      </c>
      <c r="AI5402" s="6">
        <v>12</v>
      </c>
      <c r="AL5402" t="s">
        <v>81</v>
      </c>
      <c r="AM5402" t="s">
        <v>82</v>
      </c>
      <c r="AO5402" t="s">
        <v>83</v>
      </c>
      <c r="AR5402" t="s">
        <v>82</v>
      </c>
      <c r="AT5402" t="s">
        <v>82</v>
      </c>
      <c r="AW5402" t="s">
        <v>82</v>
      </c>
      <c r="AY5402" t="s">
        <v>26529</v>
      </c>
      <c r="AZ5402" t="s">
        <v>26531</v>
      </c>
      <c r="BA5402" t="s">
        <v>323</v>
      </c>
      <c r="BB5402">
        <v>95965</v>
      </c>
      <c r="BC5402" t="s">
        <v>79</v>
      </c>
      <c r="BH5402" t="s">
        <v>26527</v>
      </c>
      <c r="BJ5402">
        <v>680379058</v>
      </c>
    </row>
    <row r="5403" spans="1:62" x14ac:dyDescent="0.25">
      <c r="A5403" t="s">
        <v>26540</v>
      </c>
      <c r="B5403" s="2">
        <v>43524</v>
      </c>
      <c r="C5403" t="s">
        <v>63</v>
      </c>
      <c r="D5403" s="3">
        <v>43472.401513263889</v>
      </c>
      <c r="E5403" t="s">
        <v>64</v>
      </c>
      <c r="F5403" s="2">
        <v>43556</v>
      </c>
      <c r="G5403" s="2">
        <v>43770</v>
      </c>
      <c r="H5403" t="s">
        <v>26482</v>
      </c>
      <c r="J5403" t="s">
        <v>26483</v>
      </c>
      <c r="L5403" t="s">
        <v>26484</v>
      </c>
      <c r="M5403" t="s">
        <v>226</v>
      </c>
      <c r="N5403">
        <v>49781</v>
      </c>
      <c r="O5403" t="s">
        <v>70</v>
      </c>
      <c r="Q5403" t="s">
        <v>26485</v>
      </c>
      <c r="S5403" t="s">
        <v>72</v>
      </c>
      <c r="T5403" t="s">
        <v>4795</v>
      </c>
      <c r="U5403" t="s">
        <v>2926</v>
      </c>
      <c r="V5403" t="s">
        <v>4796</v>
      </c>
      <c r="W5403" t="s">
        <v>308</v>
      </c>
      <c r="X5403" t="s">
        <v>13146</v>
      </c>
      <c r="Y5403" t="str">
        <f>"35-9021"</f>
        <v>35-9021</v>
      </c>
      <c r="Z5403" t="s">
        <v>315</v>
      </c>
      <c r="AA5403">
        <v>722110</v>
      </c>
      <c r="AB5403">
        <v>4</v>
      </c>
      <c r="AC5403">
        <v>4</v>
      </c>
      <c r="AD5403" t="s">
        <v>79</v>
      </c>
      <c r="AE5403" t="s">
        <v>95</v>
      </c>
      <c r="AF5403">
        <v>40</v>
      </c>
      <c r="AG5403" s="4">
        <v>0.375</v>
      </c>
      <c r="AH5403" s="4">
        <v>0.95833333333333337</v>
      </c>
      <c r="AI5403" s="5">
        <v>9.4</v>
      </c>
      <c r="AJ5403">
        <v>14.1</v>
      </c>
      <c r="AL5403" t="s">
        <v>81</v>
      </c>
      <c r="AM5403" t="s">
        <v>82</v>
      </c>
      <c r="AO5403" t="s">
        <v>83</v>
      </c>
      <c r="AR5403" t="s">
        <v>82</v>
      </c>
      <c r="AT5403" t="s">
        <v>82</v>
      </c>
      <c r="AW5403" t="s">
        <v>82</v>
      </c>
      <c r="AY5403" t="s">
        <v>26484</v>
      </c>
      <c r="AZ5403" t="s">
        <v>10246</v>
      </c>
      <c r="BA5403" t="s">
        <v>226</v>
      </c>
      <c r="BB5403">
        <v>49781</v>
      </c>
      <c r="BC5403" t="s">
        <v>87</v>
      </c>
      <c r="BH5403" t="s">
        <v>26483</v>
      </c>
      <c r="BJ5403">
        <v>270862542</v>
      </c>
    </row>
    <row r="5404" spans="1:62" x14ac:dyDescent="0.25">
      <c r="A5404" t="s">
        <v>26591</v>
      </c>
      <c r="B5404" s="2">
        <v>43524</v>
      </c>
      <c r="C5404" t="s">
        <v>63</v>
      </c>
      <c r="D5404" s="3">
        <v>43472.399083865741</v>
      </c>
      <c r="E5404" t="s">
        <v>64</v>
      </c>
      <c r="F5404" s="2">
        <v>43556</v>
      </c>
      <c r="G5404" s="2">
        <v>43770</v>
      </c>
      <c r="H5404" t="s">
        <v>26482</v>
      </c>
      <c r="J5404" t="s">
        <v>26483</v>
      </c>
      <c r="L5404" t="s">
        <v>26484</v>
      </c>
      <c r="M5404" t="s">
        <v>226</v>
      </c>
      <c r="N5404">
        <v>49781</v>
      </c>
      <c r="O5404" t="s">
        <v>70</v>
      </c>
      <c r="Q5404" t="s">
        <v>26485</v>
      </c>
      <c r="S5404" t="s">
        <v>72</v>
      </c>
      <c r="T5404" t="s">
        <v>4795</v>
      </c>
      <c r="U5404" t="s">
        <v>2926</v>
      </c>
      <c r="V5404" t="s">
        <v>4796</v>
      </c>
      <c r="W5404" t="s">
        <v>308</v>
      </c>
      <c r="X5404" t="s">
        <v>14133</v>
      </c>
      <c r="Y5404" t="str">
        <f>"35-2014"</f>
        <v>35-2014</v>
      </c>
      <c r="Z5404" t="s">
        <v>301</v>
      </c>
      <c r="AA5404">
        <v>722110</v>
      </c>
      <c r="AB5404">
        <v>4</v>
      </c>
      <c r="AC5404">
        <v>4</v>
      </c>
      <c r="AD5404" t="s">
        <v>79</v>
      </c>
      <c r="AE5404" t="s">
        <v>95</v>
      </c>
      <c r="AF5404">
        <v>40</v>
      </c>
      <c r="AG5404" s="4">
        <v>0.33333333333333331</v>
      </c>
      <c r="AH5404" s="4">
        <v>0</v>
      </c>
      <c r="AI5404" s="5">
        <v>11.35</v>
      </c>
      <c r="AJ5404">
        <v>17.03</v>
      </c>
      <c r="AL5404" t="s">
        <v>81</v>
      </c>
      <c r="AM5404" t="s">
        <v>82</v>
      </c>
      <c r="AO5404" t="s">
        <v>83</v>
      </c>
      <c r="AR5404" t="s">
        <v>82</v>
      </c>
      <c r="AT5404" t="s">
        <v>82</v>
      </c>
      <c r="AW5404" t="s">
        <v>72</v>
      </c>
      <c r="AX5404">
        <v>3</v>
      </c>
      <c r="AY5404" t="s">
        <v>26484</v>
      </c>
      <c r="AZ5404" t="s">
        <v>10246</v>
      </c>
      <c r="BA5404" t="s">
        <v>226</v>
      </c>
      <c r="BB5404">
        <v>49781</v>
      </c>
      <c r="BC5404" t="s">
        <v>87</v>
      </c>
      <c r="BH5404" t="s">
        <v>26483</v>
      </c>
      <c r="BJ5404">
        <v>270862542</v>
      </c>
    </row>
    <row r="5405" spans="1:62" x14ac:dyDescent="0.25">
      <c r="A5405" t="s">
        <v>26639</v>
      </c>
      <c r="B5405" s="2">
        <v>43524</v>
      </c>
      <c r="C5405" t="s">
        <v>63</v>
      </c>
      <c r="D5405" s="3">
        <v>43472.391464016204</v>
      </c>
      <c r="E5405" t="s">
        <v>64</v>
      </c>
      <c r="F5405" s="2">
        <v>43556</v>
      </c>
      <c r="G5405" s="2">
        <v>43814</v>
      </c>
      <c r="H5405" t="s">
        <v>26640</v>
      </c>
      <c r="J5405" t="s">
        <v>26641</v>
      </c>
      <c r="L5405" t="s">
        <v>13495</v>
      </c>
      <c r="M5405" t="s">
        <v>881</v>
      </c>
      <c r="N5405">
        <v>83422</v>
      </c>
      <c r="O5405" t="s">
        <v>70</v>
      </c>
      <c r="Q5405" t="s">
        <v>26642</v>
      </c>
      <c r="S5405" t="s">
        <v>82</v>
      </c>
      <c r="U5405" t="s">
        <v>92</v>
      </c>
      <c r="X5405" t="s">
        <v>26643</v>
      </c>
      <c r="Y5405" t="str">
        <f>"47-3011"</f>
        <v>47-3011</v>
      </c>
      <c r="Z5405" t="s">
        <v>5840</v>
      </c>
      <c r="AA5405">
        <v>238140</v>
      </c>
      <c r="AB5405">
        <v>25</v>
      </c>
      <c r="AC5405">
        <v>25</v>
      </c>
      <c r="AD5405" t="s">
        <v>79</v>
      </c>
      <c r="AE5405" t="s">
        <v>95</v>
      </c>
      <c r="AF5405">
        <v>40</v>
      </c>
      <c r="AG5405" s="4">
        <v>0.33333333333333331</v>
      </c>
      <c r="AH5405" s="4">
        <v>0.66666666666666663</v>
      </c>
      <c r="AI5405" s="5">
        <v>16.170000000000002</v>
      </c>
      <c r="AJ5405">
        <v>24.26</v>
      </c>
      <c r="AK5405">
        <v>24.26</v>
      </c>
      <c r="AL5405" t="s">
        <v>81</v>
      </c>
      <c r="AM5405" t="s">
        <v>82</v>
      </c>
      <c r="AO5405" t="s">
        <v>83</v>
      </c>
      <c r="AR5405" t="s">
        <v>82</v>
      </c>
      <c r="AT5405" t="s">
        <v>82</v>
      </c>
      <c r="AW5405" t="s">
        <v>72</v>
      </c>
      <c r="AX5405">
        <v>3</v>
      </c>
      <c r="AY5405" t="s">
        <v>14295</v>
      </c>
      <c r="AZ5405" t="s">
        <v>1760</v>
      </c>
      <c r="BA5405" t="s">
        <v>881</v>
      </c>
      <c r="BB5405">
        <v>83422</v>
      </c>
      <c r="BC5405" t="s">
        <v>79</v>
      </c>
      <c r="BH5405" t="s">
        <v>26641</v>
      </c>
      <c r="BJ5405">
        <v>272131443</v>
      </c>
    </row>
    <row r="5406" spans="1:62" x14ac:dyDescent="0.25">
      <c r="A5406" t="s">
        <v>27042</v>
      </c>
      <c r="B5406" s="2">
        <v>43524</v>
      </c>
      <c r="C5406" t="s">
        <v>63</v>
      </c>
      <c r="D5406" s="3">
        <v>43472.395372407409</v>
      </c>
      <c r="E5406" t="s">
        <v>117</v>
      </c>
      <c r="H5406" t="s">
        <v>27043</v>
      </c>
      <c r="J5406" t="s">
        <v>27044</v>
      </c>
      <c r="L5406" t="s">
        <v>27045</v>
      </c>
      <c r="M5406" t="s">
        <v>649</v>
      </c>
      <c r="N5406">
        <v>85379</v>
      </c>
      <c r="O5406" t="s">
        <v>70</v>
      </c>
      <c r="Q5406" t="s">
        <v>27046</v>
      </c>
      <c r="S5406" t="s">
        <v>82</v>
      </c>
      <c r="U5406" t="s">
        <v>92</v>
      </c>
      <c r="X5406" t="s">
        <v>1197</v>
      </c>
      <c r="Y5406" t="str">
        <f>"47-2061"</f>
        <v>47-2061</v>
      </c>
      <c r="Z5406" t="s">
        <v>326</v>
      </c>
      <c r="AA5406">
        <v>238910</v>
      </c>
      <c r="AB5406">
        <v>6</v>
      </c>
      <c r="AD5406" t="s">
        <v>79</v>
      </c>
      <c r="AE5406" t="s">
        <v>95</v>
      </c>
      <c r="AF5406">
        <v>40</v>
      </c>
      <c r="AG5406" s="4">
        <v>0.29166666666666669</v>
      </c>
      <c r="AH5406" s="4">
        <v>0.625</v>
      </c>
      <c r="AI5406" s="5">
        <v>16.39</v>
      </c>
      <c r="AJ5406">
        <v>24.59</v>
      </c>
      <c r="AK5406">
        <v>24.59</v>
      </c>
      <c r="AL5406" t="s">
        <v>81</v>
      </c>
      <c r="AM5406" t="s">
        <v>82</v>
      </c>
      <c r="AO5406" t="s">
        <v>83</v>
      </c>
      <c r="AR5406" t="s">
        <v>82</v>
      </c>
      <c r="AT5406" t="s">
        <v>82</v>
      </c>
      <c r="AW5406" t="s">
        <v>72</v>
      </c>
      <c r="AX5406">
        <v>3</v>
      </c>
      <c r="AY5406" t="s">
        <v>2283</v>
      </c>
      <c r="AZ5406" t="s">
        <v>655</v>
      </c>
      <c r="BA5406" t="s">
        <v>649</v>
      </c>
      <c r="BB5406">
        <v>85345</v>
      </c>
      <c r="BC5406" t="s">
        <v>79</v>
      </c>
      <c r="BH5406" t="s">
        <v>27047</v>
      </c>
      <c r="BJ5406">
        <v>454269193</v>
      </c>
    </row>
    <row r="5407" spans="1:62" x14ac:dyDescent="0.25">
      <c r="A5407" t="s">
        <v>27105</v>
      </c>
      <c r="B5407" s="2">
        <v>43524</v>
      </c>
      <c r="C5407" t="s">
        <v>63</v>
      </c>
      <c r="D5407" s="3">
        <v>43472.386012557872</v>
      </c>
      <c r="E5407" t="s">
        <v>64</v>
      </c>
      <c r="F5407" s="2">
        <v>43556</v>
      </c>
      <c r="G5407" s="2">
        <v>43799</v>
      </c>
      <c r="H5407" t="s">
        <v>4823</v>
      </c>
      <c r="J5407" t="s">
        <v>4824</v>
      </c>
      <c r="L5407" t="s">
        <v>4825</v>
      </c>
      <c r="M5407" t="s">
        <v>147</v>
      </c>
      <c r="N5407">
        <v>18914</v>
      </c>
      <c r="O5407" t="s">
        <v>70</v>
      </c>
      <c r="Q5407" t="s">
        <v>4826</v>
      </c>
      <c r="S5407" t="s">
        <v>72</v>
      </c>
      <c r="T5407" t="s">
        <v>2824</v>
      </c>
      <c r="U5407" t="s">
        <v>4073</v>
      </c>
      <c r="V5407" t="s">
        <v>642</v>
      </c>
      <c r="W5407" t="s">
        <v>105</v>
      </c>
      <c r="X5407" t="s">
        <v>106</v>
      </c>
      <c r="Y5407" t="str">
        <f>"37-3011"</f>
        <v>37-3011</v>
      </c>
      <c r="Z5407" t="s">
        <v>94</v>
      </c>
      <c r="AA5407">
        <v>561730</v>
      </c>
      <c r="AB5407">
        <v>30</v>
      </c>
      <c r="AC5407">
        <v>30</v>
      </c>
      <c r="AD5407" t="s">
        <v>79</v>
      </c>
      <c r="AE5407" t="s">
        <v>80</v>
      </c>
      <c r="AF5407">
        <v>40</v>
      </c>
      <c r="AG5407" s="4">
        <v>0.27083333333333331</v>
      </c>
      <c r="AH5407" s="4">
        <v>0.64583333333333337</v>
      </c>
      <c r="AI5407" s="5">
        <v>15.35</v>
      </c>
      <c r="AJ5407">
        <v>23.03</v>
      </c>
      <c r="AL5407" t="s">
        <v>81</v>
      </c>
      <c r="AM5407" t="s">
        <v>82</v>
      </c>
      <c r="AO5407" t="s">
        <v>83</v>
      </c>
      <c r="AR5407" t="s">
        <v>82</v>
      </c>
      <c r="AT5407" t="s">
        <v>82</v>
      </c>
      <c r="AW5407" t="s">
        <v>82</v>
      </c>
      <c r="AY5407" t="s">
        <v>4825</v>
      </c>
      <c r="AZ5407" t="s">
        <v>1521</v>
      </c>
      <c r="BA5407" t="s">
        <v>147</v>
      </c>
      <c r="BB5407">
        <v>18914</v>
      </c>
      <c r="BC5407" t="s">
        <v>79</v>
      </c>
      <c r="BH5407" t="s">
        <v>4824</v>
      </c>
      <c r="BJ5407">
        <v>232975716</v>
      </c>
    </row>
    <row r="5408" spans="1:62" x14ac:dyDescent="0.25">
      <c r="A5408" t="s">
        <v>27156</v>
      </c>
      <c r="B5408" s="2">
        <v>43524</v>
      </c>
      <c r="C5408" t="s">
        <v>63</v>
      </c>
      <c r="D5408" s="3">
        <v>43472.384631446759</v>
      </c>
      <c r="E5408" t="s">
        <v>64</v>
      </c>
      <c r="F5408" s="2">
        <v>43556</v>
      </c>
      <c r="G5408" s="2">
        <v>43784</v>
      </c>
      <c r="H5408" t="s">
        <v>27157</v>
      </c>
      <c r="I5408" t="s">
        <v>67</v>
      </c>
      <c r="J5408" t="s">
        <v>27158</v>
      </c>
      <c r="K5408" t="s">
        <v>67</v>
      </c>
      <c r="L5408" t="s">
        <v>1152</v>
      </c>
      <c r="M5408" t="s">
        <v>774</v>
      </c>
      <c r="N5408">
        <v>80220</v>
      </c>
      <c r="O5408" t="s">
        <v>70</v>
      </c>
      <c r="P5408" t="s">
        <v>67</v>
      </c>
      <c r="Q5408" t="s">
        <v>27159</v>
      </c>
      <c r="S5408" t="s">
        <v>72</v>
      </c>
      <c r="T5408" t="s">
        <v>14635</v>
      </c>
      <c r="U5408" t="s">
        <v>14636</v>
      </c>
      <c r="V5408" t="s">
        <v>14637</v>
      </c>
      <c r="W5408" t="s">
        <v>105</v>
      </c>
      <c r="X5408" t="s">
        <v>93</v>
      </c>
      <c r="Y5408" t="str">
        <f>"37-3011"</f>
        <v>37-3011</v>
      </c>
      <c r="Z5408" t="s">
        <v>94</v>
      </c>
      <c r="AA5408">
        <v>444220</v>
      </c>
      <c r="AB5408">
        <v>6</v>
      </c>
      <c r="AC5408">
        <v>6</v>
      </c>
      <c r="AD5408" t="s">
        <v>79</v>
      </c>
      <c r="AE5408" t="s">
        <v>80</v>
      </c>
      <c r="AF5408">
        <v>40</v>
      </c>
      <c r="AG5408" s="4">
        <v>0.33333333333333331</v>
      </c>
      <c r="AH5408" s="4">
        <v>0.70833333333333337</v>
      </c>
      <c r="AI5408" s="5">
        <v>15.17</v>
      </c>
      <c r="AJ5408">
        <v>22.76</v>
      </c>
      <c r="AK5408">
        <v>22.76</v>
      </c>
      <c r="AL5408" t="s">
        <v>81</v>
      </c>
      <c r="AM5408" t="s">
        <v>82</v>
      </c>
      <c r="AO5408" t="s">
        <v>83</v>
      </c>
      <c r="AP5408" t="s">
        <v>67</v>
      </c>
      <c r="AQ5408" t="s">
        <v>67</v>
      </c>
      <c r="AR5408" t="s">
        <v>82</v>
      </c>
      <c r="AT5408" t="s">
        <v>82</v>
      </c>
      <c r="AW5408" t="s">
        <v>82</v>
      </c>
      <c r="AY5408" t="s">
        <v>1152</v>
      </c>
      <c r="AZ5408" t="s">
        <v>1152</v>
      </c>
      <c r="BA5408" t="s">
        <v>774</v>
      </c>
      <c r="BB5408">
        <v>80220</v>
      </c>
      <c r="BC5408" t="s">
        <v>79</v>
      </c>
      <c r="BH5408" t="s">
        <v>27158</v>
      </c>
      <c r="BI5408" t="s">
        <v>67</v>
      </c>
      <c r="BJ5408">
        <v>840891646</v>
      </c>
    </row>
    <row r="5409" spans="1:62" x14ac:dyDescent="0.25">
      <c r="A5409" t="s">
        <v>27229</v>
      </c>
      <c r="B5409" s="2">
        <v>43524</v>
      </c>
      <c r="C5409" t="s">
        <v>63</v>
      </c>
      <c r="D5409" s="3">
        <v>43472.380408807869</v>
      </c>
      <c r="E5409" t="s">
        <v>64</v>
      </c>
      <c r="F5409" s="2">
        <v>43556</v>
      </c>
      <c r="G5409" s="2">
        <v>43784</v>
      </c>
      <c r="H5409" t="s">
        <v>8952</v>
      </c>
      <c r="J5409" t="s">
        <v>8953</v>
      </c>
      <c r="L5409" t="s">
        <v>8954</v>
      </c>
      <c r="M5409" t="s">
        <v>105</v>
      </c>
      <c r="N5409">
        <v>78247</v>
      </c>
      <c r="O5409" t="s">
        <v>70</v>
      </c>
      <c r="Q5409" t="s">
        <v>8955</v>
      </c>
      <c r="S5409" t="s">
        <v>72</v>
      </c>
      <c r="T5409" t="s">
        <v>1855</v>
      </c>
      <c r="U5409" t="s">
        <v>1856</v>
      </c>
      <c r="V5409" t="s">
        <v>863</v>
      </c>
      <c r="W5409" t="s">
        <v>105</v>
      </c>
      <c r="X5409" t="s">
        <v>106</v>
      </c>
      <c r="Y5409" t="str">
        <f>"37-3011"</f>
        <v>37-3011</v>
      </c>
      <c r="Z5409" t="s">
        <v>94</v>
      </c>
      <c r="AA5409">
        <v>561730</v>
      </c>
      <c r="AB5409">
        <v>25</v>
      </c>
      <c r="AC5409">
        <v>25</v>
      </c>
      <c r="AD5409" t="s">
        <v>79</v>
      </c>
      <c r="AE5409" t="s">
        <v>95</v>
      </c>
      <c r="AF5409">
        <v>40</v>
      </c>
      <c r="AG5409" s="4">
        <v>0.29166666666666669</v>
      </c>
      <c r="AH5409" s="4">
        <v>0.66666666666666663</v>
      </c>
      <c r="AI5409" s="5">
        <v>13.44</v>
      </c>
      <c r="AJ5409">
        <v>20.16</v>
      </c>
      <c r="AL5409" t="s">
        <v>81</v>
      </c>
      <c r="AM5409" t="s">
        <v>82</v>
      </c>
      <c r="AO5409" t="s">
        <v>83</v>
      </c>
      <c r="AR5409" t="s">
        <v>82</v>
      </c>
      <c r="AT5409" t="s">
        <v>82</v>
      </c>
      <c r="AW5409" t="s">
        <v>72</v>
      </c>
      <c r="AX5409">
        <v>3</v>
      </c>
      <c r="AY5409" t="s">
        <v>3291</v>
      </c>
      <c r="AZ5409" t="s">
        <v>3292</v>
      </c>
      <c r="BA5409" t="s">
        <v>105</v>
      </c>
      <c r="BB5409">
        <v>77055</v>
      </c>
      <c r="BC5409" t="s">
        <v>79</v>
      </c>
      <c r="BH5409" t="s">
        <v>8986</v>
      </c>
      <c r="BJ5409">
        <v>742593871</v>
      </c>
    </row>
    <row r="5410" spans="1:62" x14ac:dyDescent="0.25">
      <c r="A5410" t="s">
        <v>27233</v>
      </c>
      <c r="B5410" s="2">
        <v>43524</v>
      </c>
      <c r="C5410" t="s">
        <v>63</v>
      </c>
      <c r="D5410" s="3">
        <v>43472.387729594906</v>
      </c>
      <c r="E5410" t="s">
        <v>64</v>
      </c>
      <c r="F5410" s="2">
        <v>43556</v>
      </c>
      <c r="G5410" s="2">
        <v>43784</v>
      </c>
      <c r="H5410" t="s">
        <v>8952</v>
      </c>
      <c r="J5410" t="s">
        <v>8953</v>
      </c>
      <c r="L5410" t="s">
        <v>8954</v>
      </c>
      <c r="M5410" t="s">
        <v>105</v>
      </c>
      <c r="N5410">
        <v>78247</v>
      </c>
      <c r="O5410" t="s">
        <v>70</v>
      </c>
      <c r="Q5410" t="s">
        <v>8955</v>
      </c>
      <c r="S5410" t="s">
        <v>72</v>
      </c>
      <c r="T5410" t="s">
        <v>1855</v>
      </c>
      <c r="U5410" t="s">
        <v>1856</v>
      </c>
      <c r="V5410" t="s">
        <v>863</v>
      </c>
      <c r="W5410" t="s">
        <v>105</v>
      </c>
      <c r="X5410" t="s">
        <v>106</v>
      </c>
      <c r="Y5410" t="str">
        <f>"37-3011"</f>
        <v>37-3011</v>
      </c>
      <c r="Z5410" t="s">
        <v>94</v>
      </c>
      <c r="AA5410">
        <v>561730</v>
      </c>
      <c r="AB5410">
        <v>28</v>
      </c>
      <c r="AC5410">
        <v>28</v>
      </c>
      <c r="AD5410" t="s">
        <v>79</v>
      </c>
      <c r="AE5410" t="s">
        <v>95</v>
      </c>
      <c r="AF5410">
        <v>40</v>
      </c>
      <c r="AG5410" s="4">
        <v>0.29166666666666669</v>
      </c>
      <c r="AH5410" s="4">
        <v>0.66666666666666663</v>
      </c>
      <c r="AI5410" s="5">
        <v>13.91</v>
      </c>
      <c r="AJ5410">
        <v>20.87</v>
      </c>
      <c r="AL5410" t="s">
        <v>81</v>
      </c>
      <c r="AM5410" t="s">
        <v>82</v>
      </c>
      <c r="AO5410" t="s">
        <v>83</v>
      </c>
      <c r="AR5410" t="s">
        <v>82</v>
      </c>
      <c r="AT5410" t="s">
        <v>82</v>
      </c>
      <c r="AW5410" t="s">
        <v>72</v>
      </c>
      <c r="AX5410">
        <v>3</v>
      </c>
      <c r="AY5410" t="s">
        <v>738</v>
      </c>
      <c r="AZ5410" t="s">
        <v>2422</v>
      </c>
      <c r="BA5410" t="s">
        <v>105</v>
      </c>
      <c r="BB5410">
        <v>78754</v>
      </c>
      <c r="BC5410" t="s">
        <v>79</v>
      </c>
      <c r="BH5410" t="s">
        <v>8956</v>
      </c>
      <c r="BJ5410">
        <v>742593871</v>
      </c>
    </row>
    <row r="5411" spans="1:62" x14ac:dyDescent="0.25">
      <c r="A5411" t="s">
        <v>27994</v>
      </c>
      <c r="B5411" s="2">
        <v>43524</v>
      </c>
      <c r="C5411" t="s">
        <v>63</v>
      </c>
      <c r="D5411" s="3">
        <v>43472.388341203703</v>
      </c>
      <c r="E5411" t="s">
        <v>64</v>
      </c>
      <c r="F5411" s="2">
        <v>43556</v>
      </c>
      <c r="G5411" s="2">
        <v>43830</v>
      </c>
      <c r="H5411" t="s">
        <v>11439</v>
      </c>
      <c r="J5411" t="s">
        <v>11440</v>
      </c>
      <c r="L5411" t="s">
        <v>1219</v>
      </c>
      <c r="M5411" t="s">
        <v>105</v>
      </c>
      <c r="N5411">
        <v>76711</v>
      </c>
      <c r="O5411" t="s">
        <v>70</v>
      </c>
      <c r="Q5411" t="s">
        <v>11441</v>
      </c>
      <c r="S5411" t="s">
        <v>72</v>
      </c>
      <c r="T5411" t="s">
        <v>2824</v>
      </c>
      <c r="U5411" t="s">
        <v>3717</v>
      </c>
      <c r="V5411" t="s">
        <v>642</v>
      </c>
      <c r="W5411" t="s">
        <v>105</v>
      </c>
      <c r="X5411" t="s">
        <v>1758</v>
      </c>
      <c r="Y5411" t="str">
        <f>"37-3011"</f>
        <v>37-3011</v>
      </c>
      <c r="Z5411" t="s">
        <v>94</v>
      </c>
      <c r="AA5411">
        <v>561730</v>
      </c>
      <c r="AB5411">
        <v>12</v>
      </c>
      <c r="AC5411">
        <v>12</v>
      </c>
      <c r="AD5411" t="s">
        <v>79</v>
      </c>
      <c r="AE5411" t="s">
        <v>95</v>
      </c>
      <c r="AF5411">
        <v>40</v>
      </c>
      <c r="AG5411" s="4">
        <v>0.33333333333333331</v>
      </c>
      <c r="AH5411" s="4">
        <v>0.75</v>
      </c>
      <c r="AI5411" s="5">
        <v>11.61</v>
      </c>
      <c r="AJ5411">
        <v>17.420000000000002</v>
      </c>
      <c r="AK5411">
        <v>21</v>
      </c>
      <c r="AL5411" t="s">
        <v>81</v>
      </c>
      <c r="AM5411" t="s">
        <v>82</v>
      </c>
      <c r="AO5411" t="s">
        <v>83</v>
      </c>
      <c r="AR5411" t="s">
        <v>82</v>
      </c>
      <c r="AT5411" t="s">
        <v>82</v>
      </c>
      <c r="AW5411" t="s">
        <v>82</v>
      </c>
      <c r="AY5411" t="s">
        <v>1219</v>
      </c>
      <c r="AZ5411" t="s">
        <v>8367</v>
      </c>
      <c r="BA5411" t="s">
        <v>105</v>
      </c>
      <c r="BB5411">
        <v>76711</v>
      </c>
      <c r="BC5411" t="s">
        <v>79</v>
      </c>
      <c r="BH5411" t="s">
        <v>11440</v>
      </c>
      <c r="BJ5411">
        <v>651178630</v>
      </c>
    </row>
    <row r="5412" spans="1:62" x14ac:dyDescent="0.25">
      <c r="A5412" t="s">
        <v>28556</v>
      </c>
      <c r="B5412" s="2">
        <v>43524</v>
      </c>
      <c r="C5412" t="s">
        <v>63</v>
      </c>
      <c r="D5412" s="3">
        <v>43472.387162581021</v>
      </c>
      <c r="E5412" t="s">
        <v>64</v>
      </c>
      <c r="F5412" s="2">
        <v>43556</v>
      </c>
      <c r="G5412" s="2">
        <v>43800</v>
      </c>
      <c r="H5412" t="s">
        <v>6471</v>
      </c>
      <c r="I5412" t="s">
        <v>6472</v>
      </c>
      <c r="J5412" t="s">
        <v>6472</v>
      </c>
      <c r="K5412" t="s">
        <v>6473</v>
      </c>
      <c r="L5412" t="s">
        <v>6474</v>
      </c>
      <c r="M5412" t="s">
        <v>1362</v>
      </c>
      <c r="N5412">
        <v>6905</v>
      </c>
      <c r="O5412" t="s">
        <v>70</v>
      </c>
      <c r="Q5412" t="s">
        <v>6475</v>
      </c>
      <c r="R5412">
        <v>238</v>
      </c>
      <c r="S5412" t="s">
        <v>72</v>
      </c>
      <c r="T5412" t="s">
        <v>6476</v>
      </c>
      <c r="U5412" t="s">
        <v>289</v>
      </c>
      <c r="V5412" t="s">
        <v>290</v>
      </c>
      <c r="W5412" t="s">
        <v>136</v>
      </c>
      <c r="X5412" t="s">
        <v>6477</v>
      </c>
      <c r="Y5412" t="str">
        <f>"37-3011"</f>
        <v>37-3011</v>
      </c>
      <c r="Z5412" t="s">
        <v>94</v>
      </c>
      <c r="AA5412">
        <v>561730</v>
      </c>
      <c r="AB5412">
        <v>18</v>
      </c>
      <c r="AC5412">
        <v>18</v>
      </c>
      <c r="AD5412" t="s">
        <v>79</v>
      </c>
      <c r="AE5412" t="s">
        <v>95</v>
      </c>
      <c r="AF5412">
        <v>40</v>
      </c>
      <c r="AG5412" s="4">
        <v>0.33333333333333331</v>
      </c>
      <c r="AH5412" s="4">
        <v>0.66666666666666663</v>
      </c>
      <c r="AI5412" s="5">
        <v>14.41</v>
      </c>
      <c r="AJ5412">
        <v>21.62</v>
      </c>
      <c r="AL5412" t="s">
        <v>81</v>
      </c>
      <c r="AM5412" t="s">
        <v>82</v>
      </c>
      <c r="AO5412" t="s">
        <v>83</v>
      </c>
      <c r="AR5412" t="s">
        <v>82</v>
      </c>
      <c r="AT5412" t="s">
        <v>82</v>
      </c>
      <c r="AW5412" t="s">
        <v>82</v>
      </c>
      <c r="AY5412" t="s">
        <v>15845</v>
      </c>
      <c r="AZ5412" t="s">
        <v>1303</v>
      </c>
      <c r="BA5412" t="s">
        <v>308</v>
      </c>
      <c r="BB5412">
        <v>7834</v>
      </c>
      <c r="BC5412" t="s">
        <v>79</v>
      </c>
      <c r="BH5412" t="s">
        <v>6472</v>
      </c>
      <c r="BI5412" t="s">
        <v>28557</v>
      </c>
      <c r="BJ5412">
        <v>60254490</v>
      </c>
    </row>
    <row r="5413" spans="1:62" x14ac:dyDescent="0.25">
      <c r="A5413" t="s">
        <v>28558</v>
      </c>
      <c r="B5413" s="2">
        <v>43524</v>
      </c>
      <c r="C5413" t="s">
        <v>63</v>
      </c>
      <c r="D5413" s="3">
        <v>43472.38839954861</v>
      </c>
      <c r="E5413" t="s">
        <v>282</v>
      </c>
      <c r="F5413" s="2">
        <v>43556</v>
      </c>
      <c r="G5413" s="2">
        <v>43800</v>
      </c>
      <c r="H5413" t="s">
        <v>28559</v>
      </c>
      <c r="J5413" t="s">
        <v>28560</v>
      </c>
      <c r="L5413" t="s">
        <v>4215</v>
      </c>
      <c r="M5413" t="s">
        <v>166</v>
      </c>
      <c r="N5413">
        <v>84404</v>
      </c>
      <c r="O5413" t="s">
        <v>70</v>
      </c>
      <c r="Q5413" t="s">
        <v>28561</v>
      </c>
      <c r="S5413" t="s">
        <v>72</v>
      </c>
      <c r="T5413" t="s">
        <v>1855</v>
      </c>
      <c r="U5413" t="s">
        <v>1856</v>
      </c>
      <c r="V5413" t="s">
        <v>863</v>
      </c>
      <c r="W5413" t="s">
        <v>105</v>
      </c>
      <c r="X5413" t="s">
        <v>1758</v>
      </c>
      <c r="Y5413" t="str">
        <f>"37-3011"</f>
        <v>37-3011</v>
      </c>
      <c r="Z5413" t="s">
        <v>94</v>
      </c>
      <c r="AA5413">
        <v>561730</v>
      </c>
      <c r="AB5413">
        <v>15</v>
      </c>
      <c r="AC5413">
        <v>12</v>
      </c>
      <c r="AD5413" t="s">
        <v>79</v>
      </c>
      <c r="AE5413" t="s">
        <v>95</v>
      </c>
      <c r="AF5413">
        <v>40</v>
      </c>
      <c r="AG5413" s="4">
        <v>0.29166666666666669</v>
      </c>
      <c r="AH5413" s="4">
        <v>0.64583333333333337</v>
      </c>
      <c r="AI5413" s="5">
        <v>13.52</v>
      </c>
      <c r="AJ5413">
        <v>20.28</v>
      </c>
      <c r="AL5413" t="s">
        <v>81</v>
      </c>
      <c r="AM5413" t="s">
        <v>82</v>
      </c>
      <c r="AO5413" t="s">
        <v>83</v>
      </c>
      <c r="AR5413" t="s">
        <v>82</v>
      </c>
      <c r="AT5413" t="s">
        <v>82</v>
      </c>
      <c r="AW5413" t="s">
        <v>82</v>
      </c>
      <c r="AY5413" t="s">
        <v>4215</v>
      </c>
      <c r="AZ5413" t="s">
        <v>4221</v>
      </c>
      <c r="BA5413" t="s">
        <v>166</v>
      </c>
      <c r="BB5413">
        <v>84404</v>
      </c>
      <c r="BC5413" t="s">
        <v>79</v>
      </c>
      <c r="BH5413" t="s">
        <v>28560</v>
      </c>
      <c r="BJ5413">
        <v>770683128</v>
      </c>
    </row>
    <row r="5414" spans="1:62" x14ac:dyDescent="0.25">
      <c r="A5414" t="s">
        <v>28580</v>
      </c>
      <c r="B5414" s="2">
        <v>43524</v>
      </c>
      <c r="C5414" t="s">
        <v>63</v>
      </c>
      <c r="D5414" s="3">
        <v>43472.39360354167</v>
      </c>
      <c r="E5414" t="s">
        <v>64</v>
      </c>
      <c r="F5414" s="2">
        <v>43556</v>
      </c>
      <c r="G5414" s="2">
        <v>43809</v>
      </c>
      <c r="H5414" t="s">
        <v>12257</v>
      </c>
      <c r="J5414" t="s">
        <v>12258</v>
      </c>
      <c r="K5414" t="s">
        <v>28581</v>
      </c>
      <c r="L5414" t="s">
        <v>6462</v>
      </c>
      <c r="M5414" t="s">
        <v>136</v>
      </c>
      <c r="N5414">
        <v>21702</v>
      </c>
      <c r="O5414" t="s">
        <v>70</v>
      </c>
      <c r="Q5414" t="s">
        <v>12260</v>
      </c>
      <c r="S5414" t="s">
        <v>72</v>
      </c>
      <c r="T5414" t="s">
        <v>13303</v>
      </c>
      <c r="U5414" t="s">
        <v>3891</v>
      </c>
      <c r="V5414" t="s">
        <v>1757</v>
      </c>
      <c r="W5414" t="s">
        <v>278</v>
      </c>
      <c r="X5414" t="s">
        <v>705</v>
      </c>
      <c r="Y5414" t="str">
        <f>"37-3011"</f>
        <v>37-3011</v>
      </c>
      <c r="Z5414" t="s">
        <v>94</v>
      </c>
      <c r="AA5414">
        <v>561730</v>
      </c>
      <c r="AB5414">
        <v>17</v>
      </c>
      <c r="AC5414">
        <v>17</v>
      </c>
      <c r="AD5414" t="s">
        <v>79</v>
      </c>
      <c r="AE5414" t="s">
        <v>80</v>
      </c>
      <c r="AF5414">
        <v>40</v>
      </c>
      <c r="AG5414" s="4">
        <v>0.29166666666666669</v>
      </c>
      <c r="AH5414" s="4">
        <v>0.64583333333333337</v>
      </c>
      <c r="AI5414" s="5">
        <v>15.39</v>
      </c>
      <c r="AJ5414">
        <v>23.09</v>
      </c>
      <c r="AL5414" t="s">
        <v>81</v>
      </c>
      <c r="AM5414" t="s">
        <v>82</v>
      </c>
      <c r="AO5414" t="s">
        <v>83</v>
      </c>
      <c r="AR5414" t="s">
        <v>82</v>
      </c>
      <c r="AT5414" t="s">
        <v>82</v>
      </c>
      <c r="AW5414" t="s">
        <v>72</v>
      </c>
      <c r="AX5414">
        <v>3</v>
      </c>
      <c r="AY5414" t="s">
        <v>12261</v>
      </c>
      <c r="AZ5414" t="s">
        <v>6462</v>
      </c>
      <c r="BA5414" t="s">
        <v>136</v>
      </c>
      <c r="BB5414">
        <v>21769</v>
      </c>
      <c r="BC5414" t="s">
        <v>79</v>
      </c>
      <c r="BH5414" t="s">
        <v>12262</v>
      </c>
      <c r="BJ5414">
        <v>822313104</v>
      </c>
    </row>
    <row r="5415" spans="1:62" x14ac:dyDescent="0.25">
      <c r="A5415" t="s">
        <v>28591</v>
      </c>
      <c r="B5415" s="2">
        <v>43524</v>
      </c>
      <c r="C5415" t="s">
        <v>63</v>
      </c>
      <c r="D5415" s="3">
        <v>43472.398242615738</v>
      </c>
      <c r="E5415" t="s">
        <v>117</v>
      </c>
      <c r="H5415" t="s">
        <v>28592</v>
      </c>
      <c r="I5415" t="s">
        <v>28593</v>
      </c>
      <c r="J5415" t="s">
        <v>28594</v>
      </c>
      <c r="K5415" t="s">
        <v>28595</v>
      </c>
      <c r="L5415" t="s">
        <v>17164</v>
      </c>
      <c r="M5415" t="s">
        <v>783</v>
      </c>
      <c r="N5415">
        <v>44212</v>
      </c>
      <c r="O5415" t="s">
        <v>70</v>
      </c>
      <c r="Q5415" t="s">
        <v>28596</v>
      </c>
      <c r="S5415" t="s">
        <v>82</v>
      </c>
      <c r="U5415" t="s">
        <v>92</v>
      </c>
      <c r="X5415" t="s">
        <v>1500</v>
      </c>
      <c r="Y5415" t="str">
        <f>"35-2014"</f>
        <v>35-2014</v>
      </c>
      <c r="Z5415" t="s">
        <v>301</v>
      </c>
      <c r="AA5415">
        <v>722511</v>
      </c>
      <c r="AB5415">
        <v>4</v>
      </c>
      <c r="AD5415" t="s">
        <v>79</v>
      </c>
      <c r="AE5415" t="s">
        <v>95</v>
      </c>
      <c r="AF5415">
        <v>40</v>
      </c>
      <c r="AG5415" s="4">
        <v>0.41666666666666669</v>
      </c>
      <c r="AH5415" s="4">
        <v>0.75</v>
      </c>
      <c r="AI5415" s="5">
        <v>12.68</v>
      </c>
      <c r="AJ5415">
        <v>19.02</v>
      </c>
      <c r="AL5415" t="s">
        <v>81</v>
      </c>
      <c r="AM5415" t="s">
        <v>82</v>
      </c>
      <c r="AO5415" t="s">
        <v>83</v>
      </c>
      <c r="AR5415" t="s">
        <v>82</v>
      </c>
      <c r="AT5415" t="s">
        <v>82</v>
      </c>
      <c r="AW5415" t="s">
        <v>82</v>
      </c>
      <c r="AY5415" t="s">
        <v>5687</v>
      </c>
      <c r="AZ5415" t="s">
        <v>3408</v>
      </c>
      <c r="BA5415" t="s">
        <v>783</v>
      </c>
      <c r="BB5415">
        <v>44212</v>
      </c>
      <c r="BC5415" t="s">
        <v>87</v>
      </c>
      <c r="BH5415" t="s">
        <v>28597</v>
      </c>
      <c r="BJ5415">
        <v>271738804</v>
      </c>
    </row>
    <row r="5416" spans="1:62" x14ac:dyDescent="0.25">
      <c r="A5416" t="s">
        <v>28805</v>
      </c>
      <c r="B5416" s="2">
        <v>43524</v>
      </c>
      <c r="C5416" t="s">
        <v>63</v>
      </c>
      <c r="D5416" s="3">
        <v>43472.396929895833</v>
      </c>
      <c r="E5416" t="s">
        <v>117</v>
      </c>
      <c r="H5416" t="s">
        <v>28806</v>
      </c>
      <c r="J5416" t="s">
        <v>28807</v>
      </c>
      <c r="L5416" t="s">
        <v>8088</v>
      </c>
      <c r="M5416" t="s">
        <v>761</v>
      </c>
      <c r="N5416">
        <v>30096</v>
      </c>
      <c r="O5416" t="s">
        <v>70</v>
      </c>
      <c r="Q5416" t="s">
        <v>28808</v>
      </c>
      <c r="S5416" t="s">
        <v>72</v>
      </c>
      <c r="T5416" t="s">
        <v>22516</v>
      </c>
      <c r="U5416" t="s">
        <v>22517</v>
      </c>
      <c r="V5416" t="s">
        <v>4391</v>
      </c>
      <c r="W5416" t="s">
        <v>761</v>
      </c>
      <c r="X5416" t="s">
        <v>6295</v>
      </c>
      <c r="Y5416" t="str">
        <f>"47-2021"</f>
        <v>47-2021</v>
      </c>
      <c r="Z5416" t="s">
        <v>6266</v>
      </c>
      <c r="AA5416">
        <v>238140</v>
      </c>
      <c r="AB5416">
        <v>8</v>
      </c>
      <c r="AD5416" t="s">
        <v>79</v>
      </c>
      <c r="AE5416" t="s">
        <v>95</v>
      </c>
      <c r="AF5416">
        <v>40</v>
      </c>
      <c r="AG5416" s="4">
        <v>0.3125</v>
      </c>
      <c r="AH5416" s="4">
        <v>0.64583333333333337</v>
      </c>
      <c r="AI5416" s="6">
        <v>20</v>
      </c>
      <c r="AJ5416">
        <v>30</v>
      </c>
      <c r="AL5416" t="s">
        <v>81</v>
      </c>
      <c r="AM5416" t="s">
        <v>82</v>
      </c>
      <c r="AO5416" t="s">
        <v>83</v>
      </c>
      <c r="AR5416" t="s">
        <v>82</v>
      </c>
      <c r="AT5416" t="s">
        <v>82</v>
      </c>
      <c r="AW5416" t="s">
        <v>72</v>
      </c>
      <c r="AX5416">
        <v>60</v>
      </c>
      <c r="AY5416" t="s">
        <v>8088</v>
      </c>
      <c r="AZ5416" t="s">
        <v>8090</v>
      </c>
      <c r="BA5416" t="s">
        <v>761</v>
      </c>
      <c r="BB5416">
        <v>30096</v>
      </c>
      <c r="BC5416" t="s">
        <v>79</v>
      </c>
      <c r="BH5416" t="s">
        <v>28807</v>
      </c>
      <c r="BJ5416">
        <v>464440570</v>
      </c>
    </row>
    <row r="5417" spans="1:62" x14ac:dyDescent="0.25">
      <c r="A5417" t="s">
        <v>29173</v>
      </c>
      <c r="B5417" s="2">
        <v>43524</v>
      </c>
      <c r="C5417" t="s">
        <v>63</v>
      </c>
      <c r="D5417" s="3">
        <v>43472.398495590278</v>
      </c>
      <c r="E5417" t="s">
        <v>117</v>
      </c>
      <c r="H5417" t="s">
        <v>29174</v>
      </c>
      <c r="J5417" t="s">
        <v>29175</v>
      </c>
      <c r="L5417" t="s">
        <v>1177</v>
      </c>
      <c r="M5417" t="s">
        <v>649</v>
      </c>
      <c r="N5417">
        <v>85021</v>
      </c>
      <c r="O5417" t="s">
        <v>70</v>
      </c>
      <c r="Q5417" t="s">
        <v>29176</v>
      </c>
      <c r="S5417" t="s">
        <v>82</v>
      </c>
      <c r="U5417" t="s">
        <v>92</v>
      </c>
      <c r="X5417" t="s">
        <v>29177</v>
      </c>
      <c r="Y5417" t="str">
        <f>"47-3013"</f>
        <v>47-3013</v>
      </c>
      <c r="Z5417" t="s">
        <v>29178</v>
      </c>
      <c r="AA5417">
        <v>238210</v>
      </c>
      <c r="AB5417">
        <v>3</v>
      </c>
      <c r="AD5417" t="s">
        <v>79</v>
      </c>
      <c r="AE5417" t="s">
        <v>95</v>
      </c>
      <c r="AF5417">
        <v>40</v>
      </c>
      <c r="AG5417" s="4">
        <v>0.22916666666666666</v>
      </c>
      <c r="AH5417" s="4">
        <v>0.58333333333333337</v>
      </c>
      <c r="AI5417" s="5">
        <v>14.5</v>
      </c>
      <c r="AJ5417">
        <v>21.75</v>
      </c>
      <c r="AK5417">
        <v>21.75</v>
      </c>
      <c r="AL5417" t="s">
        <v>81</v>
      </c>
      <c r="AM5417" t="s">
        <v>82</v>
      </c>
      <c r="AO5417" t="s">
        <v>83</v>
      </c>
      <c r="AR5417" t="s">
        <v>82</v>
      </c>
      <c r="AT5417" t="s">
        <v>82</v>
      </c>
      <c r="AW5417" t="s">
        <v>72</v>
      </c>
      <c r="AX5417">
        <v>3</v>
      </c>
      <c r="AY5417" t="s">
        <v>2471</v>
      </c>
      <c r="AZ5417" t="s">
        <v>655</v>
      </c>
      <c r="BA5417" t="s">
        <v>649</v>
      </c>
      <c r="BB5417">
        <v>85021</v>
      </c>
      <c r="BC5417" t="s">
        <v>79</v>
      </c>
      <c r="BH5417" t="s">
        <v>29179</v>
      </c>
      <c r="BJ5417">
        <v>860279685</v>
      </c>
    </row>
    <row r="5418" spans="1:62" x14ac:dyDescent="0.25">
      <c r="A5418" t="s">
        <v>29353</v>
      </c>
      <c r="B5418" s="2">
        <v>43524</v>
      </c>
      <c r="C5418" t="s">
        <v>63</v>
      </c>
      <c r="D5418" s="3">
        <v>43472.385122523148</v>
      </c>
      <c r="E5418" t="s">
        <v>282</v>
      </c>
      <c r="F5418" s="2">
        <v>43556</v>
      </c>
      <c r="G5418" s="2">
        <v>43845</v>
      </c>
      <c r="H5418" t="s">
        <v>29354</v>
      </c>
      <c r="J5418" t="s">
        <v>29355</v>
      </c>
      <c r="L5418" t="s">
        <v>8425</v>
      </c>
      <c r="M5418" t="s">
        <v>714</v>
      </c>
      <c r="N5418">
        <v>70364</v>
      </c>
      <c r="O5418" t="s">
        <v>70</v>
      </c>
      <c r="Q5418" t="s">
        <v>29356</v>
      </c>
      <c r="S5418" t="s">
        <v>72</v>
      </c>
      <c r="T5418" t="s">
        <v>29357</v>
      </c>
      <c r="U5418" t="s">
        <v>29358</v>
      </c>
      <c r="V5418" t="s">
        <v>20716</v>
      </c>
      <c r="W5418" t="s">
        <v>714</v>
      </c>
      <c r="X5418" t="s">
        <v>29359</v>
      </c>
      <c r="Y5418" t="str">
        <f>"51-3022"</f>
        <v>51-3022</v>
      </c>
      <c r="Z5418" t="s">
        <v>865</v>
      </c>
      <c r="AA5418">
        <v>311712</v>
      </c>
      <c r="AB5418">
        <v>50</v>
      </c>
      <c r="AC5418">
        <v>49</v>
      </c>
      <c r="AD5418" t="s">
        <v>79</v>
      </c>
      <c r="AE5418" t="s">
        <v>80</v>
      </c>
      <c r="AF5418">
        <v>40</v>
      </c>
      <c r="AG5418" s="4">
        <v>0.25</v>
      </c>
      <c r="AH5418" s="4">
        <v>0.625</v>
      </c>
      <c r="AI5418" s="5">
        <v>9.4</v>
      </c>
      <c r="AJ5418">
        <v>14.1</v>
      </c>
      <c r="AK5418">
        <v>14.1</v>
      </c>
      <c r="AL5418" t="s">
        <v>81</v>
      </c>
      <c r="AM5418" t="s">
        <v>82</v>
      </c>
      <c r="AO5418" t="s">
        <v>83</v>
      </c>
      <c r="AR5418" t="s">
        <v>82</v>
      </c>
      <c r="AT5418" t="s">
        <v>82</v>
      </c>
      <c r="AW5418" t="s">
        <v>82</v>
      </c>
      <c r="AY5418" t="s">
        <v>8425</v>
      </c>
      <c r="AZ5418" t="s">
        <v>29360</v>
      </c>
      <c r="BA5418" t="s">
        <v>714</v>
      </c>
      <c r="BB5418">
        <v>70364</v>
      </c>
      <c r="BC5418" t="s">
        <v>87</v>
      </c>
      <c r="BH5418" t="s">
        <v>29355</v>
      </c>
      <c r="BJ5418">
        <v>721511286</v>
      </c>
    </row>
    <row r="5419" spans="1:62" x14ac:dyDescent="0.25">
      <c r="A5419" t="s">
        <v>29384</v>
      </c>
      <c r="B5419" s="2">
        <v>43524</v>
      </c>
      <c r="C5419" t="s">
        <v>63</v>
      </c>
      <c r="D5419" s="3">
        <v>43472.390647928238</v>
      </c>
      <c r="E5419" t="s">
        <v>64</v>
      </c>
      <c r="F5419" s="2">
        <v>43556</v>
      </c>
      <c r="G5419" s="2">
        <v>43784</v>
      </c>
      <c r="H5419" t="s">
        <v>29385</v>
      </c>
      <c r="J5419" t="s">
        <v>29386</v>
      </c>
      <c r="L5419" t="s">
        <v>3553</v>
      </c>
      <c r="M5419" t="s">
        <v>714</v>
      </c>
      <c r="N5419">
        <v>70817</v>
      </c>
      <c r="O5419" t="s">
        <v>70</v>
      </c>
      <c r="Q5419" t="s">
        <v>29387</v>
      </c>
      <c r="S5419" t="s">
        <v>72</v>
      </c>
      <c r="T5419" t="s">
        <v>1917</v>
      </c>
      <c r="U5419" t="s">
        <v>1918</v>
      </c>
      <c r="V5419" t="s">
        <v>1919</v>
      </c>
      <c r="W5419" t="s">
        <v>105</v>
      </c>
      <c r="X5419" t="s">
        <v>29388</v>
      </c>
      <c r="Y5419" t="str">
        <f>"37-3011"</f>
        <v>37-3011</v>
      </c>
      <c r="Z5419" t="s">
        <v>94</v>
      </c>
      <c r="AA5419">
        <v>561730</v>
      </c>
      <c r="AB5419">
        <v>4</v>
      </c>
      <c r="AC5419">
        <v>4</v>
      </c>
      <c r="AD5419" t="s">
        <v>79</v>
      </c>
      <c r="AE5419" t="s">
        <v>95</v>
      </c>
      <c r="AF5419">
        <v>40</v>
      </c>
      <c r="AG5419" s="4">
        <v>0.27083333333333331</v>
      </c>
      <c r="AH5419" s="4">
        <v>0.6875</v>
      </c>
      <c r="AI5419" s="5">
        <v>13.42</v>
      </c>
      <c r="AJ5419">
        <v>20.13</v>
      </c>
      <c r="AL5419" t="s">
        <v>81</v>
      </c>
      <c r="AM5419" t="s">
        <v>82</v>
      </c>
      <c r="AO5419" t="s">
        <v>83</v>
      </c>
      <c r="AR5419" t="s">
        <v>82</v>
      </c>
      <c r="AT5419" t="s">
        <v>82</v>
      </c>
      <c r="AW5419" t="s">
        <v>82</v>
      </c>
      <c r="AY5419" t="s">
        <v>3553</v>
      </c>
      <c r="AZ5419" t="s">
        <v>3555</v>
      </c>
      <c r="BA5419" t="s">
        <v>714</v>
      </c>
      <c r="BB5419">
        <v>70817</v>
      </c>
      <c r="BC5419" t="s">
        <v>79</v>
      </c>
      <c r="BH5419" t="s">
        <v>29386</v>
      </c>
      <c r="BJ5419">
        <v>800964538</v>
      </c>
    </row>
    <row r="5420" spans="1:62" x14ac:dyDescent="0.25">
      <c r="A5420" t="s">
        <v>29613</v>
      </c>
      <c r="B5420" s="2">
        <v>43524</v>
      </c>
      <c r="C5420" t="s">
        <v>63</v>
      </c>
      <c r="D5420" s="3">
        <v>43472.398479872689</v>
      </c>
      <c r="E5420" t="s">
        <v>64</v>
      </c>
      <c r="F5420" s="2">
        <v>43556</v>
      </c>
      <c r="G5420" s="2">
        <v>43767</v>
      </c>
      <c r="H5420" t="s">
        <v>29614</v>
      </c>
      <c r="I5420" t="s">
        <v>67</v>
      </c>
      <c r="J5420" t="s">
        <v>29615</v>
      </c>
      <c r="K5420" t="s">
        <v>29616</v>
      </c>
      <c r="L5420" t="s">
        <v>29617</v>
      </c>
      <c r="M5420" t="s">
        <v>804</v>
      </c>
      <c r="N5420" t="s">
        <v>29618</v>
      </c>
      <c r="O5420" t="s">
        <v>70</v>
      </c>
      <c r="P5420" t="s">
        <v>67</v>
      </c>
      <c r="Q5420" t="s">
        <v>29619</v>
      </c>
      <c r="S5420" t="s">
        <v>72</v>
      </c>
      <c r="T5420" t="s">
        <v>5156</v>
      </c>
      <c r="U5420" t="s">
        <v>5157</v>
      </c>
      <c r="V5420" t="s">
        <v>5158</v>
      </c>
      <c r="W5420" t="s">
        <v>105</v>
      </c>
      <c r="X5420" t="s">
        <v>5159</v>
      </c>
      <c r="Y5420" t="str">
        <f>"39-3091"</f>
        <v>39-3091</v>
      </c>
      <c r="Z5420" t="s">
        <v>677</v>
      </c>
      <c r="AA5420">
        <v>713990</v>
      </c>
      <c r="AB5420">
        <v>20</v>
      </c>
      <c r="AC5420">
        <v>20</v>
      </c>
      <c r="AD5420" t="s">
        <v>79</v>
      </c>
      <c r="AE5420" t="s">
        <v>80</v>
      </c>
      <c r="AF5420">
        <v>40</v>
      </c>
      <c r="AG5420" s="4">
        <v>0.54166666666666663</v>
      </c>
      <c r="AH5420" s="4">
        <v>0.91666666666666663</v>
      </c>
      <c r="AI5420" s="5">
        <v>377.6</v>
      </c>
      <c r="AL5420" t="s">
        <v>81</v>
      </c>
      <c r="AM5420" t="s">
        <v>82</v>
      </c>
      <c r="AO5420" t="s">
        <v>83</v>
      </c>
      <c r="AR5420" t="s">
        <v>82</v>
      </c>
      <c r="AT5420" t="s">
        <v>82</v>
      </c>
      <c r="AW5420" t="s">
        <v>82</v>
      </c>
      <c r="AY5420" t="s">
        <v>29620</v>
      </c>
      <c r="AZ5420" t="s">
        <v>29621</v>
      </c>
      <c r="BA5420" t="s">
        <v>804</v>
      </c>
      <c r="BB5420">
        <v>3461</v>
      </c>
      <c r="BC5420" t="s">
        <v>79</v>
      </c>
      <c r="BH5420" t="s">
        <v>29622</v>
      </c>
      <c r="BJ5420">
        <v>20449395</v>
      </c>
    </row>
    <row r="5421" spans="1:62" x14ac:dyDescent="0.25">
      <c r="A5421" t="s">
        <v>29665</v>
      </c>
      <c r="B5421" s="2">
        <v>43524</v>
      </c>
      <c r="C5421" t="s">
        <v>63</v>
      </c>
      <c r="D5421" s="3">
        <v>43472.39781736111</v>
      </c>
      <c r="E5421" t="s">
        <v>64</v>
      </c>
      <c r="F5421" s="2">
        <v>43556</v>
      </c>
      <c r="G5421" s="2">
        <v>43779</v>
      </c>
      <c r="H5421" t="s">
        <v>29666</v>
      </c>
      <c r="I5421" t="s">
        <v>67</v>
      </c>
      <c r="J5421" t="s">
        <v>29667</v>
      </c>
      <c r="K5421" t="s">
        <v>29668</v>
      </c>
      <c r="L5421" t="s">
        <v>4530</v>
      </c>
      <c r="M5421" t="s">
        <v>323</v>
      </c>
      <c r="N5421">
        <v>92505</v>
      </c>
      <c r="O5421" t="s">
        <v>70</v>
      </c>
      <c r="P5421" t="s">
        <v>67</v>
      </c>
      <c r="Q5421" t="s">
        <v>29669</v>
      </c>
      <c r="S5421" t="s">
        <v>72</v>
      </c>
      <c r="T5421" t="s">
        <v>5156</v>
      </c>
      <c r="U5421" t="s">
        <v>5157</v>
      </c>
      <c r="V5421" t="s">
        <v>5158</v>
      </c>
      <c r="W5421" t="s">
        <v>105</v>
      </c>
      <c r="X5421" t="s">
        <v>5159</v>
      </c>
      <c r="Y5421" t="str">
        <f>"39-3091"</f>
        <v>39-3091</v>
      </c>
      <c r="Z5421" t="s">
        <v>677</v>
      </c>
      <c r="AA5421">
        <v>713990</v>
      </c>
      <c r="AB5421">
        <v>25</v>
      </c>
      <c r="AC5421">
        <v>25</v>
      </c>
      <c r="AD5421" t="s">
        <v>79</v>
      </c>
      <c r="AE5421" t="s">
        <v>80</v>
      </c>
      <c r="AF5421">
        <v>35</v>
      </c>
      <c r="AG5421" s="4">
        <v>0.54166666666666663</v>
      </c>
      <c r="AH5421" s="4">
        <v>0.875</v>
      </c>
      <c r="AI5421" s="6">
        <v>12</v>
      </c>
      <c r="AL5421" t="s">
        <v>81</v>
      </c>
      <c r="AM5421" t="s">
        <v>82</v>
      </c>
      <c r="AO5421" t="s">
        <v>83</v>
      </c>
      <c r="AR5421" t="s">
        <v>82</v>
      </c>
      <c r="AT5421" t="s">
        <v>82</v>
      </c>
      <c r="AW5421" t="s">
        <v>82</v>
      </c>
      <c r="AY5421" t="s">
        <v>9567</v>
      </c>
      <c r="AZ5421" t="s">
        <v>9567</v>
      </c>
      <c r="BA5421" t="s">
        <v>323</v>
      </c>
      <c r="BB5421">
        <v>93001</v>
      </c>
      <c r="BC5421" t="s">
        <v>79</v>
      </c>
      <c r="BH5421" t="s">
        <v>29670</v>
      </c>
      <c r="BJ5421">
        <v>474306801</v>
      </c>
    </row>
    <row r="5422" spans="1:62" x14ac:dyDescent="0.25">
      <c r="A5422" t="s">
        <v>29752</v>
      </c>
      <c r="B5422" s="2">
        <v>43524</v>
      </c>
      <c r="C5422" t="s">
        <v>63</v>
      </c>
      <c r="D5422" s="3">
        <v>43472.398182048608</v>
      </c>
      <c r="E5422" t="s">
        <v>64</v>
      </c>
      <c r="F5422" s="2">
        <v>43556</v>
      </c>
      <c r="G5422" s="2">
        <v>43772</v>
      </c>
      <c r="H5422" t="s">
        <v>5656</v>
      </c>
      <c r="I5422" t="s">
        <v>67</v>
      </c>
      <c r="J5422" t="s">
        <v>5657</v>
      </c>
      <c r="K5422" t="s">
        <v>5658</v>
      </c>
      <c r="L5422" t="s">
        <v>5659</v>
      </c>
      <c r="M5422" t="s">
        <v>105</v>
      </c>
      <c r="N5422">
        <v>76052</v>
      </c>
      <c r="O5422" t="s">
        <v>70</v>
      </c>
      <c r="P5422" t="s">
        <v>67</v>
      </c>
      <c r="Q5422" t="s">
        <v>5660</v>
      </c>
      <c r="S5422" t="s">
        <v>72</v>
      </c>
      <c r="T5422" t="s">
        <v>5156</v>
      </c>
      <c r="U5422" t="s">
        <v>5157</v>
      </c>
      <c r="V5422" t="s">
        <v>5158</v>
      </c>
      <c r="W5422" t="s">
        <v>105</v>
      </c>
      <c r="X5422" t="s">
        <v>5159</v>
      </c>
      <c r="Y5422" t="str">
        <f>"39-3091"</f>
        <v>39-3091</v>
      </c>
      <c r="Z5422" t="s">
        <v>677</v>
      </c>
      <c r="AA5422">
        <v>713990</v>
      </c>
      <c r="AB5422">
        <v>40</v>
      </c>
      <c r="AC5422">
        <v>40</v>
      </c>
      <c r="AD5422" t="s">
        <v>79</v>
      </c>
      <c r="AE5422" t="s">
        <v>80</v>
      </c>
      <c r="AF5422">
        <v>40</v>
      </c>
      <c r="AG5422" s="4">
        <v>0.54166666666666663</v>
      </c>
      <c r="AH5422" s="4">
        <v>0.91666666666666663</v>
      </c>
      <c r="AI5422" s="5">
        <v>341.6</v>
      </c>
      <c r="AL5422" t="s">
        <v>81</v>
      </c>
      <c r="AM5422" t="s">
        <v>82</v>
      </c>
      <c r="AO5422" t="s">
        <v>83</v>
      </c>
      <c r="AR5422" t="s">
        <v>82</v>
      </c>
      <c r="AT5422" t="s">
        <v>82</v>
      </c>
      <c r="AW5422" t="s">
        <v>82</v>
      </c>
      <c r="AY5422" t="s">
        <v>5661</v>
      </c>
      <c r="AZ5422" t="s">
        <v>1428</v>
      </c>
      <c r="BA5422" t="s">
        <v>105</v>
      </c>
      <c r="BB5422">
        <v>76107</v>
      </c>
      <c r="BC5422" t="s">
        <v>79</v>
      </c>
      <c r="BH5422" t="s">
        <v>5662</v>
      </c>
      <c r="BJ5422">
        <v>752636808</v>
      </c>
    </row>
    <row r="5423" spans="1:62" x14ac:dyDescent="0.25">
      <c r="A5423" t="s">
        <v>29770</v>
      </c>
      <c r="B5423" s="2">
        <v>43524</v>
      </c>
      <c r="C5423" t="s">
        <v>63</v>
      </c>
      <c r="D5423" s="3">
        <v>43472.410704004629</v>
      </c>
      <c r="E5423" t="s">
        <v>64</v>
      </c>
      <c r="F5423" s="2">
        <v>43556</v>
      </c>
      <c r="G5423" s="2">
        <v>43784</v>
      </c>
      <c r="H5423" t="s">
        <v>29771</v>
      </c>
      <c r="J5423" t="s">
        <v>29772</v>
      </c>
      <c r="K5423" t="s">
        <v>29773</v>
      </c>
      <c r="L5423" t="s">
        <v>2839</v>
      </c>
      <c r="M5423" t="s">
        <v>278</v>
      </c>
      <c r="N5423">
        <v>22032</v>
      </c>
      <c r="O5423" t="s">
        <v>70</v>
      </c>
      <c r="Q5423" t="s">
        <v>29774</v>
      </c>
      <c r="S5423" t="s">
        <v>72</v>
      </c>
      <c r="T5423" t="s">
        <v>4795</v>
      </c>
      <c r="U5423" t="s">
        <v>5508</v>
      </c>
      <c r="V5423" t="s">
        <v>4796</v>
      </c>
      <c r="W5423" t="s">
        <v>308</v>
      </c>
      <c r="X5423" t="s">
        <v>29775</v>
      </c>
      <c r="Y5423" t="str">
        <f>"37-2011"</f>
        <v>37-2011</v>
      </c>
      <c r="Z5423" t="s">
        <v>424</v>
      </c>
      <c r="AA5423">
        <v>561790</v>
      </c>
      <c r="AB5423">
        <v>3</v>
      </c>
      <c r="AC5423">
        <v>3</v>
      </c>
      <c r="AD5423" t="s">
        <v>79</v>
      </c>
      <c r="AE5423" t="s">
        <v>80</v>
      </c>
      <c r="AF5423">
        <v>40</v>
      </c>
      <c r="AG5423" s="4">
        <v>0.33333333333333331</v>
      </c>
      <c r="AH5423" s="4">
        <v>0.70833333333333337</v>
      </c>
      <c r="AI5423" s="5">
        <v>14.08</v>
      </c>
      <c r="AJ5423">
        <v>21.12</v>
      </c>
      <c r="AL5423" t="s">
        <v>81</v>
      </c>
      <c r="AM5423" t="s">
        <v>82</v>
      </c>
      <c r="AO5423" t="s">
        <v>213</v>
      </c>
      <c r="AR5423" t="s">
        <v>82</v>
      </c>
      <c r="AT5423" t="s">
        <v>82</v>
      </c>
      <c r="AW5423" t="s">
        <v>82</v>
      </c>
      <c r="AY5423" t="s">
        <v>2839</v>
      </c>
      <c r="AZ5423" t="s">
        <v>2839</v>
      </c>
      <c r="BA5423" t="s">
        <v>278</v>
      </c>
      <c r="BB5423">
        <v>22032</v>
      </c>
      <c r="BC5423" t="s">
        <v>79</v>
      </c>
      <c r="BH5423" t="s">
        <v>29772</v>
      </c>
      <c r="BJ5423">
        <v>473186181</v>
      </c>
    </row>
    <row r="5424" spans="1:62" x14ac:dyDescent="0.25">
      <c r="A5424" t="s">
        <v>29828</v>
      </c>
      <c r="B5424" s="2">
        <v>43524</v>
      </c>
      <c r="C5424" t="s">
        <v>63</v>
      </c>
      <c r="D5424" s="3">
        <v>43472.397515208337</v>
      </c>
      <c r="E5424" t="s">
        <v>64</v>
      </c>
      <c r="F5424" s="2">
        <v>43556</v>
      </c>
      <c r="G5424" s="2">
        <v>43769</v>
      </c>
      <c r="H5424" t="s">
        <v>29829</v>
      </c>
      <c r="I5424" t="s">
        <v>67</v>
      </c>
      <c r="J5424" t="s">
        <v>29830</v>
      </c>
      <c r="L5424" t="s">
        <v>9531</v>
      </c>
      <c r="M5424" t="s">
        <v>278</v>
      </c>
      <c r="N5424" t="s">
        <v>29831</v>
      </c>
      <c r="O5424" t="s">
        <v>70</v>
      </c>
      <c r="P5424" t="s">
        <v>67</v>
      </c>
      <c r="Q5424" t="s">
        <v>29832</v>
      </c>
      <c r="S5424" t="s">
        <v>72</v>
      </c>
      <c r="T5424" t="s">
        <v>5156</v>
      </c>
      <c r="U5424" t="s">
        <v>5157</v>
      </c>
      <c r="V5424" t="s">
        <v>5158</v>
      </c>
      <c r="W5424" t="s">
        <v>105</v>
      </c>
      <c r="X5424" t="s">
        <v>5159</v>
      </c>
      <c r="Y5424" t="str">
        <f>"39-3091"</f>
        <v>39-3091</v>
      </c>
      <c r="Z5424" t="s">
        <v>677</v>
      </c>
      <c r="AA5424">
        <v>713990</v>
      </c>
      <c r="AB5424">
        <v>25</v>
      </c>
      <c r="AC5424">
        <v>25</v>
      </c>
      <c r="AD5424" t="s">
        <v>79</v>
      </c>
      <c r="AE5424" t="s">
        <v>80</v>
      </c>
      <c r="AF5424">
        <v>40</v>
      </c>
      <c r="AG5424" s="4">
        <v>0.54166666666666663</v>
      </c>
      <c r="AH5424" s="4">
        <v>0.91666666666666663</v>
      </c>
      <c r="AI5424" s="5">
        <v>351.2</v>
      </c>
      <c r="AL5424" t="s">
        <v>81</v>
      </c>
      <c r="AM5424" t="s">
        <v>82</v>
      </c>
      <c r="AO5424" t="s">
        <v>83</v>
      </c>
      <c r="AR5424" t="s">
        <v>82</v>
      </c>
      <c r="AT5424" t="s">
        <v>82</v>
      </c>
      <c r="AW5424" t="s">
        <v>82</v>
      </c>
      <c r="AY5424" t="s">
        <v>11289</v>
      </c>
      <c r="AZ5424" t="s">
        <v>29833</v>
      </c>
      <c r="BA5424" t="s">
        <v>278</v>
      </c>
      <c r="BB5424">
        <v>24426</v>
      </c>
      <c r="BC5424" t="s">
        <v>79</v>
      </c>
      <c r="BH5424" t="s">
        <v>29834</v>
      </c>
      <c r="BJ5424">
        <v>541664485</v>
      </c>
    </row>
    <row r="5425" spans="1:62" x14ac:dyDescent="0.25">
      <c r="A5425" t="s">
        <v>29895</v>
      </c>
      <c r="B5425" s="2">
        <v>43524</v>
      </c>
      <c r="C5425" t="s">
        <v>63</v>
      </c>
      <c r="D5425" s="3">
        <v>43472.400305462965</v>
      </c>
      <c r="E5425" t="s">
        <v>64</v>
      </c>
      <c r="F5425" s="2">
        <v>43556</v>
      </c>
      <c r="G5425" s="2">
        <v>43772</v>
      </c>
      <c r="H5425" t="s">
        <v>29896</v>
      </c>
      <c r="J5425" t="s">
        <v>29897</v>
      </c>
      <c r="K5425" t="s">
        <v>29898</v>
      </c>
      <c r="L5425" t="s">
        <v>19294</v>
      </c>
      <c r="M5425" t="s">
        <v>100</v>
      </c>
      <c r="N5425">
        <v>28411</v>
      </c>
      <c r="O5425" t="s">
        <v>70</v>
      </c>
      <c r="Q5425" t="s">
        <v>29899</v>
      </c>
      <c r="S5425" t="s">
        <v>72</v>
      </c>
      <c r="T5425" t="s">
        <v>5156</v>
      </c>
      <c r="U5425" t="s">
        <v>5157</v>
      </c>
      <c r="V5425" t="s">
        <v>5158</v>
      </c>
      <c r="W5425" t="s">
        <v>105</v>
      </c>
      <c r="X5425" t="s">
        <v>5159</v>
      </c>
      <c r="Y5425" t="str">
        <f>"39-3091"</f>
        <v>39-3091</v>
      </c>
      <c r="Z5425" t="s">
        <v>677</v>
      </c>
      <c r="AA5425">
        <v>713990</v>
      </c>
      <c r="AB5425">
        <v>25</v>
      </c>
      <c r="AC5425">
        <v>25</v>
      </c>
      <c r="AD5425" t="s">
        <v>79</v>
      </c>
      <c r="AE5425" t="s">
        <v>80</v>
      </c>
      <c r="AF5425">
        <v>40</v>
      </c>
      <c r="AG5425" s="4">
        <v>0.54166666666666663</v>
      </c>
      <c r="AH5425" s="4">
        <v>0.91666666666666663</v>
      </c>
      <c r="AI5425" s="6">
        <v>354</v>
      </c>
      <c r="AL5425" t="s">
        <v>81</v>
      </c>
      <c r="AM5425" t="s">
        <v>82</v>
      </c>
      <c r="AO5425" t="s">
        <v>83</v>
      </c>
      <c r="AR5425" t="s">
        <v>82</v>
      </c>
      <c r="AT5425" t="s">
        <v>82</v>
      </c>
      <c r="AW5425" t="s">
        <v>82</v>
      </c>
      <c r="AY5425" t="s">
        <v>2726</v>
      </c>
      <c r="AZ5425" t="s">
        <v>15370</v>
      </c>
      <c r="BA5425" t="s">
        <v>100</v>
      </c>
      <c r="BB5425">
        <v>28411</v>
      </c>
      <c r="BC5425" t="s">
        <v>79</v>
      </c>
      <c r="BH5425" t="s">
        <v>29900</v>
      </c>
      <c r="BJ5425">
        <v>472432648</v>
      </c>
    </row>
    <row r="5426" spans="1:62" x14ac:dyDescent="0.25">
      <c r="A5426" t="s">
        <v>30061</v>
      </c>
      <c r="B5426" s="2">
        <v>43524</v>
      </c>
      <c r="C5426" t="s">
        <v>63</v>
      </c>
      <c r="D5426" s="3">
        <v>43472.399418645837</v>
      </c>
      <c r="E5426" t="s">
        <v>64</v>
      </c>
      <c r="F5426" s="2">
        <v>43556</v>
      </c>
      <c r="G5426" s="2">
        <v>43852</v>
      </c>
      <c r="H5426" t="s">
        <v>30062</v>
      </c>
      <c r="I5426" t="s">
        <v>67</v>
      </c>
      <c r="J5426" t="s">
        <v>30063</v>
      </c>
      <c r="K5426" t="s">
        <v>30064</v>
      </c>
      <c r="L5426" t="s">
        <v>20749</v>
      </c>
      <c r="M5426" t="s">
        <v>2367</v>
      </c>
      <c r="N5426" t="s">
        <v>30065</v>
      </c>
      <c r="O5426" t="s">
        <v>70</v>
      </c>
      <c r="P5426" t="s">
        <v>67</v>
      </c>
      <c r="Q5426" t="s">
        <v>30066</v>
      </c>
      <c r="S5426" t="s">
        <v>72</v>
      </c>
      <c r="T5426" t="s">
        <v>5156</v>
      </c>
      <c r="U5426" t="s">
        <v>5157</v>
      </c>
      <c r="V5426" t="s">
        <v>5158</v>
      </c>
      <c r="W5426" t="s">
        <v>105</v>
      </c>
      <c r="X5426" t="s">
        <v>5159</v>
      </c>
      <c r="Y5426" t="str">
        <f>"39-3091"</f>
        <v>39-3091</v>
      </c>
      <c r="Z5426" t="s">
        <v>677</v>
      </c>
      <c r="AA5426">
        <v>713990</v>
      </c>
      <c r="AB5426">
        <v>70</v>
      </c>
      <c r="AC5426">
        <v>70</v>
      </c>
      <c r="AD5426" t="s">
        <v>79</v>
      </c>
      <c r="AE5426" t="s">
        <v>80</v>
      </c>
      <c r="AF5426">
        <v>40</v>
      </c>
      <c r="AG5426" s="4">
        <v>0.54166666666666663</v>
      </c>
      <c r="AH5426" s="4">
        <v>0.91666666666666663</v>
      </c>
      <c r="AI5426" s="5">
        <v>8.8000000000000007</v>
      </c>
      <c r="AL5426" t="s">
        <v>81</v>
      </c>
      <c r="AM5426" t="s">
        <v>82</v>
      </c>
      <c r="AO5426" t="s">
        <v>83</v>
      </c>
      <c r="AR5426" t="s">
        <v>82</v>
      </c>
      <c r="AT5426" t="s">
        <v>82</v>
      </c>
      <c r="AW5426" t="s">
        <v>82</v>
      </c>
      <c r="AY5426" t="s">
        <v>3586</v>
      </c>
      <c r="AZ5426" t="s">
        <v>3586</v>
      </c>
      <c r="BA5426" t="s">
        <v>2367</v>
      </c>
      <c r="BB5426">
        <v>29501</v>
      </c>
      <c r="BC5426" t="s">
        <v>79</v>
      </c>
      <c r="BH5426" t="s">
        <v>30067</v>
      </c>
      <c r="BJ5426">
        <v>274257976</v>
      </c>
    </row>
    <row r="5427" spans="1:62" x14ac:dyDescent="0.25">
      <c r="A5427" t="s">
        <v>30085</v>
      </c>
      <c r="B5427" s="2">
        <v>43524</v>
      </c>
      <c r="C5427" t="s">
        <v>63</v>
      </c>
      <c r="D5427" s="3">
        <v>43472.399706331016</v>
      </c>
      <c r="E5427" t="s">
        <v>64</v>
      </c>
      <c r="F5427" s="2">
        <v>43556</v>
      </c>
      <c r="G5427" s="2">
        <v>43844</v>
      </c>
      <c r="H5427" t="s">
        <v>30086</v>
      </c>
      <c r="J5427" t="s">
        <v>30087</v>
      </c>
      <c r="L5427" t="s">
        <v>7988</v>
      </c>
      <c r="M5427" t="s">
        <v>86</v>
      </c>
      <c r="N5427">
        <v>33801</v>
      </c>
      <c r="O5427" t="s">
        <v>70</v>
      </c>
      <c r="Q5427" t="s">
        <v>30088</v>
      </c>
      <c r="S5427" t="s">
        <v>72</v>
      </c>
      <c r="T5427" t="s">
        <v>5156</v>
      </c>
      <c r="U5427" t="s">
        <v>5157</v>
      </c>
      <c r="V5427" t="s">
        <v>5158</v>
      </c>
      <c r="W5427" t="s">
        <v>105</v>
      </c>
      <c r="X5427" t="s">
        <v>5159</v>
      </c>
      <c r="Y5427" t="str">
        <f>"39-3091"</f>
        <v>39-3091</v>
      </c>
      <c r="Z5427" t="s">
        <v>677</v>
      </c>
      <c r="AA5427">
        <v>713990</v>
      </c>
      <c r="AB5427">
        <v>20</v>
      </c>
      <c r="AC5427">
        <v>20</v>
      </c>
      <c r="AD5427" t="s">
        <v>79</v>
      </c>
      <c r="AE5427" t="s">
        <v>80</v>
      </c>
      <c r="AF5427">
        <v>40</v>
      </c>
      <c r="AG5427" s="4">
        <v>0.54166666666666663</v>
      </c>
      <c r="AH5427" s="4">
        <v>0.91666666666666663</v>
      </c>
      <c r="AI5427" s="5">
        <v>8.9</v>
      </c>
      <c r="AL5427" t="s">
        <v>81</v>
      </c>
      <c r="AM5427" t="s">
        <v>82</v>
      </c>
      <c r="AO5427" t="s">
        <v>83</v>
      </c>
      <c r="AR5427" t="s">
        <v>82</v>
      </c>
      <c r="AT5427" t="s">
        <v>82</v>
      </c>
      <c r="AW5427" t="s">
        <v>82</v>
      </c>
      <c r="AY5427" t="s">
        <v>3836</v>
      </c>
      <c r="AZ5427" t="s">
        <v>2609</v>
      </c>
      <c r="BA5427" t="s">
        <v>86</v>
      </c>
      <c r="BB5427">
        <v>33801</v>
      </c>
      <c r="BC5427" t="s">
        <v>79</v>
      </c>
      <c r="BH5427" t="s">
        <v>30089</v>
      </c>
      <c r="BJ5427">
        <v>611592433</v>
      </c>
    </row>
    <row r="5428" spans="1:62" x14ac:dyDescent="0.25">
      <c r="A5428" t="s">
        <v>30117</v>
      </c>
      <c r="B5428" s="2">
        <v>43524</v>
      </c>
      <c r="C5428" t="s">
        <v>63</v>
      </c>
      <c r="D5428" s="3">
        <v>43472.399999594905</v>
      </c>
      <c r="E5428" t="s">
        <v>64</v>
      </c>
      <c r="F5428" s="2">
        <v>43556</v>
      </c>
      <c r="G5428" s="2">
        <v>43829</v>
      </c>
      <c r="H5428" t="s">
        <v>30118</v>
      </c>
      <c r="I5428" t="s">
        <v>67</v>
      </c>
      <c r="J5428" t="s">
        <v>30119</v>
      </c>
      <c r="K5428" t="s">
        <v>30120</v>
      </c>
      <c r="L5428" t="s">
        <v>30121</v>
      </c>
      <c r="M5428" t="s">
        <v>86</v>
      </c>
      <c r="N5428" t="s">
        <v>30122</v>
      </c>
      <c r="O5428" t="s">
        <v>70</v>
      </c>
      <c r="P5428" t="s">
        <v>67</v>
      </c>
      <c r="Q5428" t="s">
        <v>30123</v>
      </c>
      <c r="S5428" t="s">
        <v>72</v>
      </c>
      <c r="T5428" t="s">
        <v>5156</v>
      </c>
      <c r="U5428" t="s">
        <v>5157</v>
      </c>
      <c r="V5428" t="s">
        <v>5158</v>
      </c>
      <c r="W5428" t="s">
        <v>105</v>
      </c>
      <c r="X5428" t="s">
        <v>5159</v>
      </c>
      <c r="Y5428" t="str">
        <f>"39-3091"</f>
        <v>39-3091</v>
      </c>
      <c r="Z5428" t="s">
        <v>677</v>
      </c>
      <c r="AA5428">
        <v>713990</v>
      </c>
      <c r="AB5428">
        <v>9</v>
      </c>
      <c r="AC5428">
        <v>9</v>
      </c>
      <c r="AD5428" t="s">
        <v>79</v>
      </c>
      <c r="AE5428" t="s">
        <v>80</v>
      </c>
      <c r="AF5428">
        <v>35</v>
      </c>
      <c r="AG5428" s="4">
        <v>0.54166666666666663</v>
      </c>
      <c r="AH5428" s="4">
        <v>0.875</v>
      </c>
      <c r="AI5428" s="5">
        <v>9.2899999999999991</v>
      </c>
      <c r="AL5428" t="s">
        <v>81</v>
      </c>
      <c r="AM5428" t="s">
        <v>82</v>
      </c>
      <c r="AO5428" t="s">
        <v>83</v>
      </c>
      <c r="AR5428" t="s">
        <v>82</v>
      </c>
      <c r="AT5428" t="s">
        <v>82</v>
      </c>
      <c r="AW5428" t="s">
        <v>82</v>
      </c>
      <c r="AY5428" t="s">
        <v>30124</v>
      </c>
      <c r="AZ5428" t="s">
        <v>22489</v>
      </c>
      <c r="BA5428" t="s">
        <v>86</v>
      </c>
      <c r="BB5428">
        <v>32168</v>
      </c>
      <c r="BC5428" t="s">
        <v>79</v>
      </c>
      <c r="BH5428" t="s">
        <v>30125</v>
      </c>
      <c r="BJ5428">
        <v>592626019</v>
      </c>
    </row>
    <row r="5429" spans="1:62" x14ac:dyDescent="0.25">
      <c r="A5429" t="s">
        <v>30213</v>
      </c>
      <c r="B5429" s="2">
        <v>43524</v>
      </c>
      <c r="C5429" t="s">
        <v>63</v>
      </c>
      <c r="D5429" s="3">
        <v>43472.400578518522</v>
      </c>
      <c r="E5429" t="s">
        <v>64</v>
      </c>
      <c r="F5429" s="2">
        <v>43556</v>
      </c>
      <c r="G5429" s="2">
        <v>43789</v>
      </c>
      <c r="H5429" t="s">
        <v>30214</v>
      </c>
      <c r="I5429" t="s">
        <v>67</v>
      </c>
      <c r="J5429" t="s">
        <v>30063</v>
      </c>
      <c r="K5429" t="s">
        <v>30064</v>
      </c>
      <c r="L5429" t="s">
        <v>20749</v>
      </c>
      <c r="M5429" t="s">
        <v>2367</v>
      </c>
      <c r="N5429" t="s">
        <v>30065</v>
      </c>
      <c r="O5429" t="s">
        <v>70</v>
      </c>
      <c r="P5429" t="s">
        <v>67</v>
      </c>
      <c r="Q5429" t="s">
        <v>30066</v>
      </c>
      <c r="S5429" t="s">
        <v>72</v>
      </c>
      <c r="T5429" t="s">
        <v>5156</v>
      </c>
      <c r="U5429" t="s">
        <v>5157</v>
      </c>
      <c r="V5429" t="s">
        <v>5158</v>
      </c>
      <c r="W5429" t="s">
        <v>105</v>
      </c>
      <c r="X5429" t="s">
        <v>5873</v>
      </c>
      <c r="Y5429" t="str">
        <f>"35-3022"</f>
        <v>35-3022</v>
      </c>
      <c r="Z5429" t="s">
        <v>280</v>
      </c>
      <c r="AA5429">
        <v>713990</v>
      </c>
      <c r="AB5429">
        <v>7</v>
      </c>
      <c r="AC5429">
        <v>7</v>
      </c>
      <c r="AD5429" t="s">
        <v>79</v>
      </c>
      <c r="AE5429" t="s">
        <v>80</v>
      </c>
      <c r="AF5429">
        <v>40</v>
      </c>
      <c r="AG5429" s="4">
        <v>0.54166666666666663</v>
      </c>
      <c r="AH5429" s="4">
        <v>0.91666666666666663</v>
      </c>
      <c r="AI5429" s="5">
        <v>8.4600000000000009</v>
      </c>
      <c r="AL5429" t="s">
        <v>81</v>
      </c>
      <c r="AM5429" t="s">
        <v>82</v>
      </c>
      <c r="AO5429" t="s">
        <v>83</v>
      </c>
      <c r="AR5429" t="s">
        <v>82</v>
      </c>
      <c r="AT5429" t="s">
        <v>82</v>
      </c>
      <c r="AW5429" t="s">
        <v>82</v>
      </c>
      <c r="AY5429" t="s">
        <v>3586</v>
      </c>
      <c r="AZ5429" t="s">
        <v>3586</v>
      </c>
      <c r="BA5429" t="s">
        <v>2367</v>
      </c>
      <c r="BB5429">
        <v>29501</v>
      </c>
      <c r="BC5429" t="s">
        <v>79</v>
      </c>
      <c r="BH5429" t="s">
        <v>30067</v>
      </c>
      <c r="BJ5429">
        <v>650743428</v>
      </c>
    </row>
    <row r="5430" spans="1:62" x14ac:dyDescent="0.25">
      <c r="A5430" t="s">
        <v>30238</v>
      </c>
      <c r="B5430" s="2">
        <v>43524</v>
      </c>
      <c r="C5430" t="s">
        <v>63</v>
      </c>
      <c r="D5430" s="3">
        <v>43472.379512037034</v>
      </c>
      <c r="E5430" t="s">
        <v>64</v>
      </c>
      <c r="F5430" s="2">
        <v>43556</v>
      </c>
      <c r="G5430" s="2">
        <v>43799</v>
      </c>
      <c r="H5430" t="s">
        <v>30239</v>
      </c>
      <c r="J5430" t="s">
        <v>30240</v>
      </c>
      <c r="L5430" t="s">
        <v>4835</v>
      </c>
      <c r="M5430" t="s">
        <v>100</v>
      </c>
      <c r="N5430">
        <v>28717</v>
      </c>
      <c r="O5430" t="s">
        <v>70</v>
      </c>
      <c r="Q5430" t="s">
        <v>30241</v>
      </c>
      <c r="S5430" t="s">
        <v>72</v>
      </c>
      <c r="T5430" t="s">
        <v>30242</v>
      </c>
      <c r="U5430" t="s">
        <v>8302</v>
      </c>
      <c r="V5430" t="s">
        <v>4391</v>
      </c>
      <c r="W5430" t="s">
        <v>761</v>
      </c>
      <c r="X5430" t="s">
        <v>30243</v>
      </c>
      <c r="Y5430" t="str">
        <f>"35-2014"</f>
        <v>35-2014</v>
      </c>
      <c r="Z5430" t="s">
        <v>301</v>
      </c>
      <c r="AA5430">
        <v>713910</v>
      </c>
      <c r="AB5430">
        <v>8</v>
      </c>
      <c r="AC5430">
        <v>8</v>
      </c>
      <c r="AD5430" t="s">
        <v>79</v>
      </c>
      <c r="AE5430" t="s">
        <v>80</v>
      </c>
      <c r="AF5430">
        <v>35</v>
      </c>
      <c r="AG5430" s="4">
        <v>0.25</v>
      </c>
      <c r="AH5430" s="4">
        <v>0.625</v>
      </c>
      <c r="AI5430" s="5">
        <v>12.25</v>
      </c>
      <c r="AJ5430">
        <v>18.38</v>
      </c>
      <c r="AL5430" t="s">
        <v>81</v>
      </c>
      <c r="AM5430" t="s">
        <v>82</v>
      </c>
      <c r="AO5430" t="s">
        <v>83</v>
      </c>
      <c r="AR5430" t="s">
        <v>82</v>
      </c>
      <c r="AT5430" t="s">
        <v>82</v>
      </c>
      <c r="AW5430" t="s">
        <v>72</v>
      </c>
      <c r="AX5430">
        <v>3</v>
      </c>
      <c r="AY5430" t="s">
        <v>4835</v>
      </c>
      <c r="AZ5430" t="s">
        <v>1588</v>
      </c>
      <c r="BA5430" t="s">
        <v>100</v>
      </c>
      <c r="BB5430">
        <v>28717</v>
      </c>
      <c r="BC5430" t="s">
        <v>87</v>
      </c>
      <c r="BH5430" t="s">
        <v>30240</v>
      </c>
      <c r="BI5430" t="s">
        <v>30244</v>
      </c>
      <c r="BJ5430">
        <v>561518201</v>
      </c>
    </row>
    <row r="5431" spans="1:62" x14ac:dyDescent="0.25">
      <c r="A5431" t="s">
        <v>30256</v>
      </c>
      <c r="B5431" s="2">
        <v>43524</v>
      </c>
      <c r="C5431" t="s">
        <v>63</v>
      </c>
      <c r="D5431" s="3">
        <v>43472.387809641201</v>
      </c>
      <c r="E5431" t="s">
        <v>64</v>
      </c>
      <c r="F5431" s="2">
        <v>43556</v>
      </c>
      <c r="G5431" s="2">
        <v>43814</v>
      </c>
      <c r="H5431" t="s">
        <v>30178</v>
      </c>
      <c r="J5431" t="s">
        <v>30179</v>
      </c>
      <c r="L5431" t="s">
        <v>28641</v>
      </c>
      <c r="M5431" t="s">
        <v>761</v>
      </c>
      <c r="N5431">
        <v>30043</v>
      </c>
      <c r="O5431" t="s">
        <v>70</v>
      </c>
      <c r="Q5431" t="s">
        <v>30180</v>
      </c>
      <c r="S5431" t="s">
        <v>72</v>
      </c>
      <c r="T5431" t="s">
        <v>2185</v>
      </c>
      <c r="U5431" t="s">
        <v>2186</v>
      </c>
      <c r="V5431" t="s">
        <v>2187</v>
      </c>
      <c r="W5431" t="s">
        <v>232</v>
      </c>
      <c r="X5431" t="s">
        <v>30181</v>
      </c>
      <c r="Y5431" t="str">
        <f>"47-3014"</f>
        <v>47-3014</v>
      </c>
      <c r="Z5431" t="s">
        <v>1320</v>
      </c>
      <c r="AA5431">
        <v>238390</v>
      </c>
      <c r="AB5431">
        <v>10</v>
      </c>
      <c r="AC5431">
        <v>10</v>
      </c>
      <c r="AD5431" t="s">
        <v>79</v>
      </c>
      <c r="AE5431" t="s">
        <v>95</v>
      </c>
      <c r="AF5431">
        <v>40</v>
      </c>
      <c r="AG5431" s="4">
        <v>0.29166666666666669</v>
      </c>
      <c r="AH5431" s="4">
        <v>0.625</v>
      </c>
      <c r="AI5431" s="5">
        <v>10.11</v>
      </c>
      <c r="AL5431" t="s">
        <v>81</v>
      </c>
      <c r="AM5431" t="s">
        <v>82</v>
      </c>
      <c r="AO5431" t="s">
        <v>83</v>
      </c>
      <c r="AR5431" t="s">
        <v>82</v>
      </c>
      <c r="AT5431" t="s">
        <v>82</v>
      </c>
      <c r="AW5431" t="s">
        <v>72</v>
      </c>
      <c r="AX5431">
        <v>1</v>
      </c>
      <c r="AY5431" t="s">
        <v>28641</v>
      </c>
      <c r="AZ5431" t="s">
        <v>13917</v>
      </c>
      <c r="BA5431" t="s">
        <v>761</v>
      </c>
      <c r="BB5431">
        <v>30043</v>
      </c>
      <c r="BC5431" t="s">
        <v>79</v>
      </c>
      <c r="BH5431" t="s">
        <v>30179</v>
      </c>
      <c r="BJ5431">
        <v>202222898</v>
      </c>
    </row>
    <row r="5432" spans="1:62" x14ac:dyDescent="0.25">
      <c r="A5432" t="s">
        <v>30478</v>
      </c>
      <c r="B5432" s="2">
        <v>43524</v>
      </c>
      <c r="C5432" t="s">
        <v>63</v>
      </c>
      <c r="D5432" s="3">
        <v>43472.390938518518</v>
      </c>
      <c r="E5432" t="s">
        <v>64</v>
      </c>
      <c r="F5432" s="2">
        <v>43556</v>
      </c>
      <c r="G5432" s="2">
        <v>43800</v>
      </c>
      <c r="H5432" t="s">
        <v>30479</v>
      </c>
      <c r="J5432" t="s">
        <v>30480</v>
      </c>
      <c r="L5432" t="s">
        <v>3291</v>
      </c>
      <c r="M5432" t="s">
        <v>105</v>
      </c>
      <c r="N5432">
        <v>77057</v>
      </c>
      <c r="O5432" t="s">
        <v>70</v>
      </c>
      <c r="Q5432" t="s">
        <v>30481</v>
      </c>
      <c r="S5432" t="s">
        <v>72</v>
      </c>
      <c r="T5432" t="s">
        <v>1855</v>
      </c>
      <c r="U5432" t="s">
        <v>6225</v>
      </c>
      <c r="V5432" t="s">
        <v>738</v>
      </c>
      <c r="W5432" t="s">
        <v>105</v>
      </c>
      <c r="X5432" t="s">
        <v>1758</v>
      </c>
      <c r="Y5432" t="str">
        <f>"37-3011"</f>
        <v>37-3011</v>
      </c>
      <c r="Z5432" t="s">
        <v>94</v>
      </c>
      <c r="AA5432">
        <v>561730</v>
      </c>
      <c r="AB5432">
        <v>15</v>
      </c>
      <c r="AC5432">
        <v>15</v>
      </c>
      <c r="AD5432" t="s">
        <v>79</v>
      </c>
      <c r="AE5432" t="s">
        <v>95</v>
      </c>
      <c r="AF5432">
        <v>40</v>
      </c>
      <c r="AG5432" s="4">
        <v>0.29166666666666669</v>
      </c>
      <c r="AH5432" s="4">
        <v>0.64583333333333337</v>
      </c>
      <c r="AI5432" s="5">
        <v>13.44</v>
      </c>
      <c r="AJ5432">
        <v>20.16</v>
      </c>
      <c r="AL5432" t="s">
        <v>81</v>
      </c>
      <c r="AM5432" t="s">
        <v>82</v>
      </c>
      <c r="AO5432" t="s">
        <v>83</v>
      </c>
      <c r="AR5432" t="s">
        <v>82</v>
      </c>
      <c r="AT5432" t="s">
        <v>82</v>
      </c>
      <c r="AW5432" t="s">
        <v>72</v>
      </c>
      <c r="AX5432">
        <v>3</v>
      </c>
      <c r="AY5432" t="s">
        <v>3291</v>
      </c>
      <c r="AZ5432" t="s">
        <v>3292</v>
      </c>
      <c r="BA5432" t="s">
        <v>105</v>
      </c>
      <c r="BB5432">
        <v>77057</v>
      </c>
      <c r="BC5432" t="s">
        <v>79</v>
      </c>
      <c r="BH5432" t="s">
        <v>30480</v>
      </c>
      <c r="BJ5432">
        <v>741932003</v>
      </c>
    </row>
    <row r="5433" spans="1:62" x14ac:dyDescent="0.25">
      <c r="A5433" t="s">
        <v>30536</v>
      </c>
      <c r="B5433" s="2">
        <v>43524</v>
      </c>
      <c r="C5433" t="s">
        <v>63</v>
      </c>
      <c r="D5433" s="3">
        <v>43472.386965277779</v>
      </c>
      <c r="E5433" t="s">
        <v>1763</v>
      </c>
      <c r="F5433" s="2">
        <v>43556</v>
      </c>
      <c r="G5433" s="2">
        <v>43784</v>
      </c>
      <c r="H5433" t="s">
        <v>30537</v>
      </c>
      <c r="J5433" t="s">
        <v>30538</v>
      </c>
      <c r="L5433" t="s">
        <v>30539</v>
      </c>
      <c r="M5433" t="s">
        <v>278</v>
      </c>
      <c r="N5433">
        <v>24184</v>
      </c>
      <c r="O5433" t="s">
        <v>70</v>
      </c>
      <c r="Q5433" t="s">
        <v>30540</v>
      </c>
      <c r="S5433" t="s">
        <v>72</v>
      </c>
      <c r="T5433" t="s">
        <v>2824</v>
      </c>
      <c r="U5433" t="s">
        <v>3717</v>
      </c>
      <c r="V5433" t="s">
        <v>642</v>
      </c>
      <c r="W5433" t="s">
        <v>105</v>
      </c>
      <c r="X5433" t="s">
        <v>3248</v>
      </c>
      <c r="Y5433" t="str">
        <f>"37-3011"</f>
        <v>37-3011</v>
      </c>
      <c r="Z5433" t="s">
        <v>94</v>
      </c>
      <c r="AA5433">
        <v>561730</v>
      </c>
      <c r="AB5433">
        <v>7</v>
      </c>
      <c r="AC5433">
        <v>7</v>
      </c>
      <c r="AD5433" t="s">
        <v>79</v>
      </c>
      <c r="AE5433" t="s">
        <v>95</v>
      </c>
      <c r="AF5433">
        <v>40</v>
      </c>
      <c r="AG5433" s="4">
        <v>0.29166666666666669</v>
      </c>
      <c r="AH5433" s="4">
        <v>0.66666666666666663</v>
      </c>
      <c r="AI5433" s="5">
        <v>12.61</v>
      </c>
      <c r="AJ5433">
        <v>18.920000000000002</v>
      </c>
      <c r="AL5433" t="s">
        <v>81</v>
      </c>
      <c r="AM5433" t="s">
        <v>82</v>
      </c>
      <c r="AO5433" t="s">
        <v>83</v>
      </c>
      <c r="AR5433" t="s">
        <v>82</v>
      </c>
      <c r="AT5433" t="s">
        <v>82</v>
      </c>
      <c r="AW5433" t="s">
        <v>82</v>
      </c>
      <c r="AY5433" t="s">
        <v>4117</v>
      </c>
      <c r="AZ5433" t="s">
        <v>1418</v>
      </c>
      <c r="BA5433" t="s">
        <v>278</v>
      </c>
      <c r="BB5433">
        <v>24092</v>
      </c>
      <c r="BC5433" t="s">
        <v>79</v>
      </c>
      <c r="BH5433" t="s">
        <v>30541</v>
      </c>
      <c r="BJ5433">
        <v>471654062</v>
      </c>
    </row>
    <row r="5434" spans="1:62" x14ac:dyDescent="0.25">
      <c r="A5434" t="s">
        <v>31039</v>
      </c>
      <c r="B5434" s="2">
        <v>43524</v>
      </c>
      <c r="C5434" t="s">
        <v>63</v>
      </c>
      <c r="D5434" s="3">
        <v>43472.381924988425</v>
      </c>
      <c r="E5434" t="s">
        <v>64</v>
      </c>
      <c r="F5434" s="2">
        <v>43556</v>
      </c>
      <c r="G5434" s="2">
        <v>43799</v>
      </c>
      <c r="H5434" t="s">
        <v>30239</v>
      </c>
      <c r="J5434" t="s">
        <v>30240</v>
      </c>
      <c r="K5434" t="s">
        <v>30244</v>
      </c>
      <c r="L5434" t="s">
        <v>4835</v>
      </c>
      <c r="M5434" t="s">
        <v>100</v>
      </c>
      <c r="N5434">
        <v>28717</v>
      </c>
      <c r="O5434" t="s">
        <v>70</v>
      </c>
      <c r="Q5434" t="s">
        <v>30241</v>
      </c>
      <c r="S5434" t="s">
        <v>72</v>
      </c>
      <c r="T5434" t="s">
        <v>30242</v>
      </c>
      <c r="U5434" t="s">
        <v>8302</v>
      </c>
      <c r="V5434" t="s">
        <v>4391</v>
      </c>
      <c r="W5434" t="s">
        <v>761</v>
      </c>
      <c r="X5434" t="s">
        <v>31040</v>
      </c>
      <c r="Y5434" t="str">
        <f>"37-2012"</f>
        <v>37-2012</v>
      </c>
      <c r="Z5434" t="s">
        <v>373</v>
      </c>
      <c r="AA5434">
        <v>713910</v>
      </c>
      <c r="AB5434">
        <v>2</v>
      </c>
      <c r="AC5434">
        <v>2</v>
      </c>
      <c r="AD5434" t="s">
        <v>79</v>
      </c>
      <c r="AE5434" t="s">
        <v>80</v>
      </c>
      <c r="AF5434">
        <v>40</v>
      </c>
      <c r="AG5434" s="4">
        <v>0.27083333333333331</v>
      </c>
      <c r="AH5434" s="4">
        <v>0.70833333333333337</v>
      </c>
      <c r="AI5434" s="6">
        <v>11</v>
      </c>
      <c r="AJ5434">
        <v>16.5</v>
      </c>
      <c r="AL5434" t="s">
        <v>81</v>
      </c>
      <c r="AM5434" t="s">
        <v>82</v>
      </c>
      <c r="AO5434" t="s">
        <v>83</v>
      </c>
      <c r="AR5434" t="s">
        <v>82</v>
      </c>
      <c r="AT5434" t="s">
        <v>82</v>
      </c>
      <c r="AW5434" t="s">
        <v>72</v>
      </c>
      <c r="AX5434">
        <v>3</v>
      </c>
      <c r="AY5434" t="s">
        <v>4835</v>
      </c>
      <c r="AZ5434" t="s">
        <v>1588</v>
      </c>
      <c r="BA5434" t="s">
        <v>100</v>
      </c>
      <c r="BB5434">
        <v>28717</v>
      </c>
      <c r="BC5434" t="s">
        <v>87</v>
      </c>
      <c r="BH5434" t="s">
        <v>30240</v>
      </c>
      <c r="BJ5434">
        <v>561518201</v>
      </c>
    </row>
    <row r="5435" spans="1:62" x14ac:dyDescent="0.25">
      <c r="A5435" t="s">
        <v>31124</v>
      </c>
      <c r="B5435" s="2">
        <v>43524</v>
      </c>
      <c r="C5435" t="s">
        <v>63</v>
      </c>
      <c r="D5435" s="3">
        <v>43472.387779756944</v>
      </c>
      <c r="E5435" t="s">
        <v>64</v>
      </c>
      <c r="F5435" s="2">
        <v>43556</v>
      </c>
      <c r="G5435" s="2">
        <v>43784</v>
      </c>
      <c r="H5435" t="s">
        <v>31073</v>
      </c>
      <c r="I5435" t="s">
        <v>31074</v>
      </c>
      <c r="J5435" t="s">
        <v>31075</v>
      </c>
      <c r="L5435" t="s">
        <v>31076</v>
      </c>
      <c r="M5435" t="s">
        <v>232</v>
      </c>
      <c r="N5435">
        <v>12814</v>
      </c>
      <c r="O5435" t="s">
        <v>70</v>
      </c>
      <c r="Q5435" t="s">
        <v>31077</v>
      </c>
      <c r="S5435" t="s">
        <v>72</v>
      </c>
      <c r="T5435" t="s">
        <v>31078</v>
      </c>
      <c r="U5435" t="s">
        <v>3783</v>
      </c>
      <c r="V5435" t="s">
        <v>2207</v>
      </c>
      <c r="W5435" t="s">
        <v>86</v>
      </c>
      <c r="X5435" t="s">
        <v>3696</v>
      </c>
      <c r="Y5435" t="str">
        <f>"51-6011"</f>
        <v>51-6011</v>
      </c>
      <c r="Z5435" t="s">
        <v>367</v>
      </c>
      <c r="AA5435">
        <v>721110</v>
      </c>
      <c r="AB5435">
        <v>10</v>
      </c>
      <c r="AC5435">
        <v>10</v>
      </c>
      <c r="AD5435" t="s">
        <v>79</v>
      </c>
      <c r="AE5435" t="s">
        <v>95</v>
      </c>
      <c r="AF5435">
        <v>35</v>
      </c>
      <c r="AG5435" s="4">
        <v>0.91666666666666663</v>
      </c>
      <c r="AH5435" s="4">
        <v>0.27083333333333331</v>
      </c>
      <c r="AI5435" s="5">
        <v>11.99</v>
      </c>
      <c r="AJ5435">
        <v>17.989999999999998</v>
      </c>
      <c r="AL5435" t="s">
        <v>81</v>
      </c>
      <c r="AM5435" t="s">
        <v>82</v>
      </c>
      <c r="AO5435" t="s">
        <v>83</v>
      </c>
      <c r="AR5435" t="s">
        <v>82</v>
      </c>
      <c r="AT5435" t="s">
        <v>82</v>
      </c>
      <c r="AW5435" t="s">
        <v>72</v>
      </c>
      <c r="AX5435">
        <v>1</v>
      </c>
      <c r="AY5435" t="s">
        <v>31076</v>
      </c>
      <c r="AZ5435" t="s">
        <v>1047</v>
      </c>
      <c r="BA5435" t="s">
        <v>232</v>
      </c>
      <c r="BB5435">
        <v>12814</v>
      </c>
      <c r="BC5435" t="s">
        <v>87</v>
      </c>
      <c r="BH5435" t="s">
        <v>31075</v>
      </c>
      <c r="BJ5435">
        <v>263133600</v>
      </c>
    </row>
    <row r="5436" spans="1:62" x14ac:dyDescent="0.25">
      <c r="A5436" t="s">
        <v>31155</v>
      </c>
      <c r="B5436" s="2">
        <v>43524</v>
      </c>
      <c r="C5436" t="s">
        <v>63</v>
      </c>
      <c r="D5436" s="3">
        <v>43472.40619076389</v>
      </c>
      <c r="E5436" t="s">
        <v>91</v>
      </c>
      <c r="H5436" t="s">
        <v>31156</v>
      </c>
      <c r="J5436" t="s">
        <v>31157</v>
      </c>
      <c r="L5436" t="s">
        <v>20093</v>
      </c>
      <c r="M5436" t="s">
        <v>1246</v>
      </c>
      <c r="N5436">
        <v>63021</v>
      </c>
      <c r="O5436" t="s">
        <v>70</v>
      </c>
      <c r="Q5436" t="s">
        <v>31158</v>
      </c>
      <c r="S5436" t="s">
        <v>72</v>
      </c>
      <c r="T5436" t="s">
        <v>6264</v>
      </c>
      <c r="U5436" t="s">
        <v>10931</v>
      </c>
      <c r="V5436" t="s">
        <v>104</v>
      </c>
      <c r="W5436" t="s">
        <v>105</v>
      </c>
      <c r="X5436" t="s">
        <v>106</v>
      </c>
      <c r="Y5436" t="str">
        <f>"37-3011"</f>
        <v>37-3011</v>
      </c>
      <c r="Z5436" t="s">
        <v>94</v>
      </c>
      <c r="AA5436">
        <v>561730</v>
      </c>
      <c r="AB5436">
        <v>12</v>
      </c>
      <c r="AD5436" t="s">
        <v>79</v>
      </c>
      <c r="AE5436" t="s">
        <v>80</v>
      </c>
      <c r="AF5436">
        <v>40</v>
      </c>
      <c r="AG5436" s="4">
        <v>0.29166666666666669</v>
      </c>
      <c r="AH5436" s="4">
        <v>0.72916666666666663</v>
      </c>
      <c r="AI5436" s="5">
        <v>14.52</v>
      </c>
      <c r="AJ5436">
        <v>21.78</v>
      </c>
      <c r="AL5436" t="s">
        <v>81</v>
      </c>
      <c r="AM5436" t="s">
        <v>82</v>
      </c>
      <c r="AO5436" t="s">
        <v>83</v>
      </c>
      <c r="AR5436" t="s">
        <v>82</v>
      </c>
      <c r="AT5436" t="s">
        <v>82</v>
      </c>
      <c r="AW5436" t="s">
        <v>82</v>
      </c>
      <c r="AY5436" t="s">
        <v>20093</v>
      </c>
      <c r="AZ5436" t="s">
        <v>1797</v>
      </c>
      <c r="BA5436" t="s">
        <v>1246</v>
      </c>
      <c r="BB5436">
        <v>63021</v>
      </c>
      <c r="BC5436" t="s">
        <v>79</v>
      </c>
      <c r="BH5436" t="s">
        <v>31157</v>
      </c>
      <c r="BJ5436">
        <v>832081888</v>
      </c>
    </row>
    <row r="5437" spans="1:62" x14ac:dyDescent="0.25">
      <c r="A5437" t="s">
        <v>31171</v>
      </c>
      <c r="B5437" s="2">
        <v>43524</v>
      </c>
      <c r="C5437" t="s">
        <v>63</v>
      </c>
      <c r="D5437" s="3">
        <v>43472.401712407409</v>
      </c>
      <c r="E5437" t="s">
        <v>64</v>
      </c>
      <c r="F5437" s="2">
        <v>43556</v>
      </c>
      <c r="G5437" s="2">
        <v>43752</v>
      </c>
      <c r="H5437" t="s">
        <v>31172</v>
      </c>
      <c r="J5437" t="s">
        <v>31173</v>
      </c>
      <c r="K5437" t="s">
        <v>31174</v>
      </c>
      <c r="L5437" t="s">
        <v>31175</v>
      </c>
      <c r="M5437" t="s">
        <v>192</v>
      </c>
      <c r="N5437">
        <v>56304</v>
      </c>
      <c r="O5437" t="s">
        <v>70</v>
      </c>
      <c r="Q5437" t="s">
        <v>31176</v>
      </c>
      <c r="S5437" t="s">
        <v>72</v>
      </c>
      <c r="T5437" t="s">
        <v>5156</v>
      </c>
      <c r="U5437" t="s">
        <v>5157</v>
      </c>
      <c r="V5437" t="s">
        <v>5158</v>
      </c>
      <c r="W5437" t="s">
        <v>105</v>
      </c>
      <c r="X5437" t="s">
        <v>5159</v>
      </c>
      <c r="Y5437" t="str">
        <f>"39-3091"</f>
        <v>39-3091</v>
      </c>
      <c r="Z5437" t="s">
        <v>677</v>
      </c>
      <c r="AA5437">
        <v>713990</v>
      </c>
      <c r="AB5437">
        <v>25</v>
      </c>
      <c r="AC5437">
        <v>25</v>
      </c>
      <c r="AD5437" t="s">
        <v>79</v>
      </c>
      <c r="AE5437" t="s">
        <v>80</v>
      </c>
      <c r="AF5437">
        <v>40</v>
      </c>
      <c r="AG5437" s="4">
        <v>0.54166666666666663</v>
      </c>
      <c r="AH5437" s="4">
        <v>0.91666666666666663</v>
      </c>
      <c r="AI5437" s="5">
        <v>9.82</v>
      </c>
      <c r="AL5437" t="s">
        <v>81</v>
      </c>
      <c r="AM5437" t="s">
        <v>82</v>
      </c>
      <c r="AO5437" t="s">
        <v>83</v>
      </c>
      <c r="AR5437" t="s">
        <v>82</v>
      </c>
      <c r="AT5437" t="s">
        <v>82</v>
      </c>
      <c r="AW5437" t="s">
        <v>82</v>
      </c>
      <c r="AY5437" t="s">
        <v>31177</v>
      </c>
      <c r="AZ5437" t="s">
        <v>31178</v>
      </c>
      <c r="BA5437" t="s">
        <v>192</v>
      </c>
      <c r="BB5437">
        <v>56304</v>
      </c>
      <c r="BC5437" t="s">
        <v>79</v>
      </c>
      <c r="BH5437" t="s">
        <v>31179</v>
      </c>
      <c r="BJ5437">
        <v>411419783</v>
      </c>
    </row>
    <row r="5438" spans="1:62" x14ac:dyDescent="0.25">
      <c r="A5438" t="s">
        <v>31271</v>
      </c>
      <c r="B5438" s="2">
        <v>43524</v>
      </c>
      <c r="C5438" t="s">
        <v>63</v>
      </c>
      <c r="D5438" s="3">
        <v>43472.385553981483</v>
      </c>
      <c r="E5438" t="s">
        <v>64</v>
      </c>
      <c r="F5438" s="2">
        <v>43556</v>
      </c>
      <c r="G5438" s="2">
        <v>43799</v>
      </c>
      <c r="H5438" t="s">
        <v>31272</v>
      </c>
      <c r="J5438" t="s">
        <v>31273</v>
      </c>
      <c r="L5438" t="s">
        <v>5619</v>
      </c>
      <c r="M5438" t="s">
        <v>2367</v>
      </c>
      <c r="N5438">
        <v>29464</v>
      </c>
      <c r="O5438" t="s">
        <v>70</v>
      </c>
      <c r="Q5438" t="s">
        <v>31274</v>
      </c>
      <c r="S5438" t="s">
        <v>72</v>
      </c>
      <c r="T5438" t="s">
        <v>4133</v>
      </c>
      <c r="U5438" t="s">
        <v>3783</v>
      </c>
      <c r="V5438" t="s">
        <v>2207</v>
      </c>
      <c r="W5438" t="s">
        <v>86</v>
      </c>
      <c r="X5438" t="s">
        <v>1500</v>
      </c>
      <c r="Y5438" t="str">
        <f>"35-2014"</f>
        <v>35-2014</v>
      </c>
      <c r="Z5438" t="s">
        <v>301</v>
      </c>
      <c r="AA5438">
        <v>721110</v>
      </c>
      <c r="AB5438">
        <v>8</v>
      </c>
      <c r="AC5438">
        <v>8</v>
      </c>
      <c r="AD5438" t="s">
        <v>79</v>
      </c>
      <c r="AE5438" t="s">
        <v>95</v>
      </c>
      <c r="AF5438">
        <v>35</v>
      </c>
      <c r="AG5438" s="4">
        <v>0.29166666666666669</v>
      </c>
      <c r="AH5438" s="4">
        <v>0.58333333333333337</v>
      </c>
      <c r="AI5438" s="6">
        <v>12</v>
      </c>
      <c r="AJ5438">
        <v>18</v>
      </c>
      <c r="AL5438" t="s">
        <v>81</v>
      </c>
      <c r="AM5438" t="s">
        <v>82</v>
      </c>
      <c r="AO5438" t="s">
        <v>83</v>
      </c>
      <c r="AR5438" t="s">
        <v>82</v>
      </c>
      <c r="AT5438" t="s">
        <v>82</v>
      </c>
      <c r="AW5438" t="s">
        <v>72</v>
      </c>
      <c r="AX5438">
        <v>1</v>
      </c>
      <c r="AY5438" t="s">
        <v>5619</v>
      </c>
      <c r="AZ5438" t="s">
        <v>3743</v>
      </c>
      <c r="BA5438" t="s">
        <v>2367</v>
      </c>
      <c r="BB5438">
        <v>29464</v>
      </c>
      <c r="BC5438" t="s">
        <v>87</v>
      </c>
      <c r="BH5438" t="s">
        <v>31273</v>
      </c>
      <c r="BJ5438">
        <v>592840294</v>
      </c>
    </row>
    <row r="5439" spans="1:62" x14ac:dyDescent="0.25">
      <c r="A5439" t="s">
        <v>31301</v>
      </c>
      <c r="B5439" s="2">
        <v>43524</v>
      </c>
      <c r="C5439" t="s">
        <v>63</v>
      </c>
      <c r="D5439" s="3">
        <v>43472.384918206022</v>
      </c>
      <c r="E5439" t="s">
        <v>64</v>
      </c>
      <c r="F5439" s="2">
        <v>43556</v>
      </c>
      <c r="G5439" s="2">
        <v>43799</v>
      </c>
      <c r="H5439" t="s">
        <v>31272</v>
      </c>
      <c r="J5439" t="s">
        <v>31273</v>
      </c>
      <c r="L5439" t="s">
        <v>5619</v>
      </c>
      <c r="M5439" t="s">
        <v>2367</v>
      </c>
      <c r="N5439">
        <v>29464</v>
      </c>
      <c r="O5439" t="s">
        <v>70</v>
      </c>
      <c r="Q5439" t="s">
        <v>31274</v>
      </c>
      <c r="S5439" t="s">
        <v>72</v>
      </c>
      <c r="T5439" t="s">
        <v>4133</v>
      </c>
      <c r="U5439" t="s">
        <v>3783</v>
      </c>
      <c r="V5439" t="s">
        <v>2207</v>
      </c>
      <c r="W5439" t="s">
        <v>86</v>
      </c>
      <c r="X5439" t="s">
        <v>3794</v>
      </c>
      <c r="Y5439" t="str">
        <f>"35-3031"</f>
        <v>35-3031</v>
      </c>
      <c r="Z5439" t="s">
        <v>410</v>
      </c>
      <c r="AA5439">
        <v>721110</v>
      </c>
      <c r="AB5439">
        <v>18</v>
      </c>
      <c r="AC5439">
        <v>18</v>
      </c>
      <c r="AD5439" t="s">
        <v>79</v>
      </c>
      <c r="AE5439" t="s">
        <v>95</v>
      </c>
      <c r="AF5439">
        <v>35</v>
      </c>
      <c r="AG5439" s="4">
        <v>0.29166666666666669</v>
      </c>
      <c r="AH5439" s="4">
        <v>0.58333333333333337</v>
      </c>
      <c r="AI5439" s="6">
        <v>11</v>
      </c>
      <c r="AJ5439">
        <v>16.5</v>
      </c>
      <c r="AL5439" t="s">
        <v>81</v>
      </c>
      <c r="AM5439" t="s">
        <v>82</v>
      </c>
      <c r="AO5439" t="s">
        <v>83</v>
      </c>
      <c r="AR5439" t="s">
        <v>82</v>
      </c>
      <c r="AT5439" t="s">
        <v>82</v>
      </c>
      <c r="AW5439" t="s">
        <v>72</v>
      </c>
      <c r="AX5439">
        <v>1</v>
      </c>
      <c r="AY5439" t="s">
        <v>5619</v>
      </c>
      <c r="AZ5439" t="s">
        <v>3743</v>
      </c>
      <c r="BA5439" t="s">
        <v>2367</v>
      </c>
      <c r="BB5439">
        <v>29464</v>
      </c>
      <c r="BC5439" t="s">
        <v>87</v>
      </c>
      <c r="BH5439" t="s">
        <v>31273</v>
      </c>
      <c r="BJ5439">
        <v>592840294</v>
      </c>
    </row>
    <row r="5440" spans="1:62" x14ac:dyDescent="0.25">
      <c r="A5440" t="s">
        <v>31333</v>
      </c>
      <c r="B5440" s="2">
        <v>43524</v>
      </c>
      <c r="C5440" t="s">
        <v>63</v>
      </c>
      <c r="D5440" s="3">
        <v>43472.388649953704</v>
      </c>
      <c r="E5440" t="s">
        <v>64</v>
      </c>
      <c r="F5440" s="2">
        <v>43556</v>
      </c>
      <c r="G5440" s="2">
        <v>43784</v>
      </c>
      <c r="H5440" t="s">
        <v>31080</v>
      </c>
      <c r="I5440" t="s">
        <v>31081</v>
      </c>
      <c r="J5440" t="s">
        <v>31082</v>
      </c>
      <c r="L5440" t="s">
        <v>21660</v>
      </c>
      <c r="M5440" t="s">
        <v>298</v>
      </c>
      <c r="N5440">
        <v>4609</v>
      </c>
      <c r="O5440" t="s">
        <v>70</v>
      </c>
      <c r="Q5440" t="s">
        <v>31083</v>
      </c>
      <c r="S5440" t="s">
        <v>72</v>
      </c>
      <c r="T5440" t="s">
        <v>31078</v>
      </c>
      <c r="U5440" t="s">
        <v>3783</v>
      </c>
      <c r="V5440" t="s">
        <v>2207</v>
      </c>
      <c r="W5440" t="s">
        <v>86</v>
      </c>
      <c r="X5440" t="s">
        <v>31334</v>
      </c>
      <c r="Y5440" t="str">
        <f>"35-3031"</f>
        <v>35-3031</v>
      </c>
      <c r="Z5440" t="s">
        <v>410</v>
      </c>
      <c r="AA5440">
        <v>721110</v>
      </c>
      <c r="AB5440">
        <v>4</v>
      </c>
      <c r="AC5440">
        <v>4</v>
      </c>
      <c r="AD5440" t="s">
        <v>79</v>
      </c>
      <c r="AE5440" t="s">
        <v>80</v>
      </c>
      <c r="AF5440">
        <v>35</v>
      </c>
      <c r="AG5440" s="4">
        <v>0.25</v>
      </c>
      <c r="AH5440" s="4">
        <v>0.58333333333333337</v>
      </c>
      <c r="AI5440" s="6">
        <v>11</v>
      </c>
      <c r="AJ5440">
        <v>16.5</v>
      </c>
      <c r="AL5440" t="s">
        <v>81</v>
      </c>
      <c r="AM5440" t="s">
        <v>82</v>
      </c>
      <c r="AO5440" t="s">
        <v>83</v>
      </c>
      <c r="AR5440" t="s">
        <v>82</v>
      </c>
      <c r="AT5440" t="s">
        <v>82</v>
      </c>
      <c r="AW5440" t="s">
        <v>72</v>
      </c>
      <c r="AX5440">
        <v>1</v>
      </c>
      <c r="AY5440" t="s">
        <v>21660</v>
      </c>
      <c r="AZ5440" t="s">
        <v>10636</v>
      </c>
      <c r="BA5440" t="s">
        <v>298</v>
      </c>
      <c r="BB5440">
        <v>4609</v>
      </c>
      <c r="BC5440" t="s">
        <v>79</v>
      </c>
      <c r="BH5440" t="s">
        <v>31082</v>
      </c>
      <c r="BJ5440">
        <v>650337485</v>
      </c>
    </row>
    <row r="5441" spans="1:62" x14ac:dyDescent="0.25">
      <c r="A5441" t="s">
        <v>31401</v>
      </c>
      <c r="B5441" s="2">
        <v>43524</v>
      </c>
      <c r="C5441" t="s">
        <v>63</v>
      </c>
      <c r="D5441" s="3">
        <v>43472.391056805558</v>
      </c>
      <c r="E5441" t="s">
        <v>64</v>
      </c>
      <c r="F5441" s="2">
        <v>43556</v>
      </c>
      <c r="G5441" s="2">
        <v>43784</v>
      </c>
      <c r="H5441" t="s">
        <v>31402</v>
      </c>
      <c r="J5441" t="s">
        <v>31403</v>
      </c>
      <c r="L5441" t="s">
        <v>31404</v>
      </c>
      <c r="M5441" t="s">
        <v>1276</v>
      </c>
      <c r="N5441">
        <v>54636</v>
      </c>
      <c r="O5441" t="s">
        <v>70</v>
      </c>
      <c r="Q5441" t="s">
        <v>31405</v>
      </c>
      <c r="S5441" t="s">
        <v>72</v>
      </c>
      <c r="T5441" t="s">
        <v>6264</v>
      </c>
      <c r="U5441" t="s">
        <v>10931</v>
      </c>
      <c r="V5441" t="s">
        <v>104</v>
      </c>
      <c r="W5441" t="s">
        <v>105</v>
      </c>
      <c r="X5441" t="s">
        <v>31406</v>
      </c>
      <c r="Y5441" t="str">
        <f>"37-3011"</f>
        <v>37-3011</v>
      </c>
      <c r="Z5441" t="s">
        <v>94</v>
      </c>
      <c r="AA5441">
        <v>561730</v>
      </c>
      <c r="AB5441">
        <v>16</v>
      </c>
      <c r="AC5441">
        <v>16</v>
      </c>
      <c r="AD5441" t="s">
        <v>79</v>
      </c>
      <c r="AE5441" t="s">
        <v>95</v>
      </c>
      <c r="AF5441">
        <v>40</v>
      </c>
      <c r="AG5441" s="4">
        <v>0.29166666666666669</v>
      </c>
      <c r="AH5441" s="4">
        <v>0.70833333333333337</v>
      </c>
      <c r="AI5441" s="5">
        <v>13.56</v>
      </c>
      <c r="AJ5441">
        <v>20.34</v>
      </c>
      <c r="AL5441" t="s">
        <v>81</v>
      </c>
      <c r="AM5441" t="s">
        <v>82</v>
      </c>
      <c r="AO5441" t="s">
        <v>83</v>
      </c>
      <c r="AR5441" t="s">
        <v>82</v>
      </c>
      <c r="AT5441" t="s">
        <v>82</v>
      </c>
      <c r="AW5441" t="s">
        <v>82</v>
      </c>
      <c r="AY5441" t="s">
        <v>31404</v>
      </c>
      <c r="AZ5441" t="s">
        <v>31407</v>
      </c>
      <c r="BA5441" t="s">
        <v>1276</v>
      </c>
      <c r="BB5441">
        <v>54636</v>
      </c>
      <c r="BC5441" t="s">
        <v>79</v>
      </c>
      <c r="BH5441" t="s">
        <v>31403</v>
      </c>
      <c r="BJ5441">
        <v>391646592</v>
      </c>
    </row>
    <row r="5442" spans="1:62" x14ac:dyDescent="0.25">
      <c r="A5442" t="s">
        <v>31447</v>
      </c>
      <c r="B5442" s="2">
        <v>43524</v>
      </c>
      <c r="C5442" t="s">
        <v>63</v>
      </c>
      <c r="D5442" s="3">
        <v>43472.38721666667</v>
      </c>
      <c r="E5442" t="s">
        <v>64</v>
      </c>
      <c r="F5442" s="2">
        <v>43556</v>
      </c>
      <c r="G5442" s="2">
        <v>43784</v>
      </c>
      <c r="H5442" t="s">
        <v>31080</v>
      </c>
      <c r="I5442" t="s">
        <v>31081</v>
      </c>
      <c r="J5442" t="s">
        <v>31082</v>
      </c>
      <c r="L5442" t="s">
        <v>21660</v>
      </c>
      <c r="M5442" t="s">
        <v>298</v>
      </c>
      <c r="N5442">
        <v>4609</v>
      </c>
      <c r="O5442" t="s">
        <v>70</v>
      </c>
      <c r="Q5442" t="s">
        <v>31083</v>
      </c>
      <c r="S5442" t="s">
        <v>72</v>
      </c>
      <c r="T5442" t="s">
        <v>31078</v>
      </c>
      <c r="U5442" t="s">
        <v>3783</v>
      </c>
      <c r="V5442" t="s">
        <v>2207</v>
      </c>
      <c r="W5442" t="s">
        <v>86</v>
      </c>
      <c r="X5442" t="s">
        <v>1241</v>
      </c>
      <c r="Y5442" t="str">
        <f>"35-9021"</f>
        <v>35-9021</v>
      </c>
      <c r="Z5442" t="s">
        <v>315</v>
      </c>
      <c r="AA5442">
        <v>721110</v>
      </c>
      <c r="AB5442">
        <v>12</v>
      </c>
      <c r="AC5442">
        <v>12</v>
      </c>
      <c r="AD5442" t="s">
        <v>79</v>
      </c>
      <c r="AE5442" t="s">
        <v>80</v>
      </c>
      <c r="AF5442">
        <v>35</v>
      </c>
      <c r="AG5442" s="4">
        <v>0.25</v>
      </c>
      <c r="AH5442" s="4">
        <v>0.58333333333333337</v>
      </c>
      <c r="AI5442" s="6">
        <v>11</v>
      </c>
      <c r="AJ5442">
        <v>16.5</v>
      </c>
      <c r="AL5442" t="s">
        <v>81</v>
      </c>
      <c r="AM5442" t="s">
        <v>82</v>
      </c>
      <c r="AO5442" t="s">
        <v>83</v>
      </c>
      <c r="AR5442" t="s">
        <v>82</v>
      </c>
      <c r="AT5442" t="s">
        <v>82</v>
      </c>
      <c r="AW5442" t="s">
        <v>72</v>
      </c>
      <c r="AX5442">
        <v>1</v>
      </c>
      <c r="AY5442" t="s">
        <v>21660</v>
      </c>
      <c r="AZ5442" t="s">
        <v>10636</v>
      </c>
      <c r="BA5442" t="s">
        <v>298</v>
      </c>
      <c r="BB5442">
        <v>4609</v>
      </c>
      <c r="BC5442" t="s">
        <v>79</v>
      </c>
      <c r="BH5442" t="s">
        <v>31082</v>
      </c>
      <c r="BJ5442">
        <v>650337485</v>
      </c>
    </row>
    <row r="5443" spans="1:62" x14ac:dyDescent="0.25">
      <c r="A5443" t="s">
        <v>31595</v>
      </c>
      <c r="B5443" s="2">
        <v>43524</v>
      </c>
      <c r="C5443" t="s">
        <v>63</v>
      </c>
      <c r="D5443" s="3">
        <v>43472.402313854167</v>
      </c>
      <c r="E5443" t="s">
        <v>64</v>
      </c>
      <c r="F5443" s="2">
        <v>43556</v>
      </c>
      <c r="G5443" s="2">
        <v>43758</v>
      </c>
      <c r="H5443" t="s">
        <v>31596</v>
      </c>
      <c r="I5443" t="s">
        <v>67</v>
      </c>
      <c r="J5443" t="s">
        <v>31597</v>
      </c>
      <c r="K5443" t="s">
        <v>31598</v>
      </c>
      <c r="L5443" t="s">
        <v>31599</v>
      </c>
      <c r="M5443" t="s">
        <v>323</v>
      </c>
      <c r="N5443">
        <v>92064</v>
      </c>
      <c r="O5443" t="s">
        <v>70</v>
      </c>
      <c r="P5443" t="s">
        <v>67</v>
      </c>
      <c r="Q5443" t="s">
        <v>31600</v>
      </c>
      <c r="S5443" t="s">
        <v>72</v>
      </c>
      <c r="T5443" t="s">
        <v>5156</v>
      </c>
      <c r="U5443" t="s">
        <v>5157</v>
      </c>
      <c r="V5443" t="s">
        <v>5158</v>
      </c>
      <c r="W5443" t="s">
        <v>105</v>
      </c>
      <c r="X5443" t="s">
        <v>5873</v>
      </c>
      <c r="Y5443" t="str">
        <f>"35-3022"</f>
        <v>35-3022</v>
      </c>
      <c r="Z5443" t="s">
        <v>280</v>
      </c>
      <c r="AA5443">
        <v>713990</v>
      </c>
      <c r="AB5443">
        <v>60</v>
      </c>
      <c r="AC5443">
        <v>60</v>
      </c>
      <c r="AD5443" t="s">
        <v>79</v>
      </c>
      <c r="AE5443" t="s">
        <v>80</v>
      </c>
      <c r="AF5443">
        <v>40</v>
      </c>
      <c r="AG5443" s="4">
        <v>0.54166666666666663</v>
      </c>
      <c r="AH5443" s="4">
        <v>0.91666666666666663</v>
      </c>
      <c r="AI5443" s="5">
        <v>12.32</v>
      </c>
      <c r="AL5443" t="s">
        <v>81</v>
      </c>
      <c r="AM5443" t="s">
        <v>82</v>
      </c>
      <c r="AO5443" t="s">
        <v>83</v>
      </c>
      <c r="AR5443" t="s">
        <v>82</v>
      </c>
      <c r="AT5443" t="s">
        <v>82</v>
      </c>
      <c r="AW5443" t="s">
        <v>82</v>
      </c>
      <c r="AY5443" t="s">
        <v>31601</v>
      </c>
      <c r="AZ5443" t="s">
        <v>5434</v>
      </c>
      <c r="BA5443" t="s">
        <v>323</v>
      </c>
      <c r="BB5443">
        <v>92014</v>
      </c>
      <c r="BC5443" t="s">
        <v>79</v>
      </c>
      <c r="BH5443" t="s">
        <v>31602</v>
      </c>
      <c r="BJ5443">
        <v>261897077</v>
      </c>
    </row>
    <row r="5444" spans="1:62" x14ac:dyDescent="0.25">
      <c r="A5444" t="s">
        <v>31642</v>
      </c>
      <c r="B5444" s="2">
        <v>43524</v>
      </c>
      <c r="C5444" t="s">
        <v>63</v>
      </c>
      <c r="D5444" s="3">
        <v>43472.386925810184</v>
      </c>
      <c r="E5444" t="s">
        <v>64</v>
      </c>
      <c r="F5444" s="2">
        <v>43556</v>
      </c>
      <c r="G5444" s="2">
        <v>43784</v>
      </c>
      <c r="H5444" t="s">
        <v>31073</v>
      </c>
      <c r="I5444" t="s">
        <v>31074</v>
      </c>
      <c r="J5444" t="s">
        <v>31075</v>
      </c>
      <c r="L5444" t="s">
        <v>31076</v>
      </c>
      <c r="M5444" t="s">
        <v>232</v>
      </c>
      <c r="N5444">
        <v>12814</v>
      </c>
      <c r="O5444" t="s">
        <v>70</v>
      </c>
      <c r="Q5444" t="s">
        <v>31077</v>
      </c>
      <c r="S5444" t="s">
        <v>72</v>
      </c>
      <c r="T5444" t="s">
        <v>31078</v>
      </c>
      <c r="U5444" t="s">
        <v>3783</v>
      </c>
      <c r="V5444" t="s">
        <v>2207</v>
      </c>
      <c r="W5444" t="s">
        <v>86</v>
      </c>
      <c r="X5444" t="s">
        <v>3794</v>
      </c>
      <c r="Y5444" t="str">
        <f>"35-3031"</f>
        <v>35-3031</v>
      </c>
      <c r="Z5444" t="s">
        <v>410</v>
      </c>
      <c r="AA5444">
        <v>721110</v>
      </c>
      <c r="AB5444">
        <v>20</v>
      </c>
      <c r="AC5444">
        <v>20</v>
      </c>
      <c r="AD5444" t="s">
        <v>79</v>
      </c>
      <c r="AE5444" t="s">
        <v>95</v>
      </c>
      <c r="AF5444">
        <v>35</v>
      </c>
      <c r="AG5444" s="4">
        <v>0.29166666666666669</v>
      </c>
      <c r="AH5444" s="4">
        <v>0.625</v>
      </c>
      <c r="AI5444" s="6">
        <v>14</v>
      </c>
      <c r="AJ5444">
        <v>21</v>
      </c>
      <c r="AL5444" t="s">
        <v>81</v>
      </c>
      <c r="AM5444" t="s">
        <v>82</v>
      </c>
      <c r="AO5444" t="s">
        <v>83</v>
      </c>
      <c r="AR5444" t="s">
        <v>82</v>
      </c>
      <c r="AT5444" t="s">
        <v>82</v>
      </c>
      <c r="AW5444" t="s">
        <v>72</v>
      </c>
      <c r="AX5444">
        <v>1</v>
      </c>
      <c r="AY5444" t="s">
        <v>31076</v>
      </c>
      <c r="AZ5444" t="s">
        <v>1047</v>
      </c>
      <c r="BA5444" t="s">
        <v>232</v>
      </c>
      <c r="BB5444">
        <v>12814</v>
      </c>
      <c r="BC5444" t="s">
        <v>87</v>
      </c>
      <c r="BH5444" t="s">
        <v>31075</v>
      </c>
      <c r="BJ5444">
        <v>263133600</v>
      </c>
    </row>
    <row r="5445" spans="1:62" x14ac:dyDescent="0.25">
      <c r="A5445" t="s">
        <v>31792</v>
      </c>
      <c r="B5445" s="2">
        <v>43524</v>
      </c>
      <c r="C5445" t="s">
        <v>63</v>
      </c>
      <c r="D5445" s="3">
        <v>43472.386608877314</v>
      </c>
      <c r="E5445" t="s">
        <v>64</v>
      </c>
      <c r="F5445" s="2">
        <v>43556</v>
      </c>
      <c r="G5445" s="2">
        <v>43799</v>
      </c>
      <c r="H5445" t="s">
        <v>31272</v>
      </c>
      <c r="J5445" t="s">
        <v>31273</v>
      </c>
      <c r="L5445" t="s">
        <v>5619</v>
      </c>
      <c r="M5445" t="s">
        <v>2367</v>
      </c>
      <c r="N5445">
        <v>29464</v>
      </c>
      <c r="O5445" t="s">
        <v>70</v>
      </c>
      <c r="Q5445" t="s">
        <v>31274</v>
      </c>
      <c r="S5445" t="s">
        <v>72</v>
      </c>
      <c r="T5445" t="s">
        <v>4133</v>
      </c>
      <c r="U5445" t="s">
        <v>3783</v>
      </c>
      <c r="V5445" t="s">
        <v>2207</v>
      </c>
      <c r="W5445" t="s">
        <v>86</v>
      </c>
      <c r="X5445" t="s">
        <v>1427</v>
      </c>
      <c r="Y5445" t="str">
        <f>"37-2012"</f>
        <v>37-2012</v>
      </c>
      <c r="Z5445" t="s">
        <v>373</v>
      </c>
      <c r="AA5445">
        <v>721110</v>
      </c>
      <c r="AB5445">
        <v>25</v>
      </c>
      <c r="AC5445">
        <v>25</v>
      </c>
      <c r="AD5445" t="s">
        <v>79</v>
      </c>
      <c r="AE5445" t="s">
        <v>95</v>
      </c>
      <c r="AF5445">
        <v>35</v>
      </c>
      <c r="AG5445" s="4">
        <v>0.375</v>
      </c>
      <c r="AH5445" s="4">
        <v>0.72916666666666663</v>
      </c>
      <c r="AI5445" s="6">
        <v>11</v>
      </c>
      <c r="AJ5445">
        <v>16.5</v>
      </c>
      <c r="AL5445" t="s">
        <v>81</v>
      </c>
      <c r="AM5445" t="s">
        <v>82</v>
      </c>
      <c r="AO5445" t="s">
        <v>83</v>
      </c>
      <c r="AR5445" t="s">
        <v>82</v>
      </c>
      <c r="AT5445" t="s">
        <v>82</v>
      </c>
      <c r="AW5445" t="s">
        <v>72</v>
      </c>
      <c r="AX5445">
        <v>1</v>
      </c>
      <c r="AY5445" t="s">
        <v>5619</v>
      </c>
      <c r="AZ5445" t="s">
        <v>3743</v>
      </c>
      <c r="BA5445" t="s">
        <v>2367</v>
      </c>
      <c r="BB5445">
        <v>29464</v>
      </c>
      <c r="BC5445" t="s">
        <v>87</v>
      </c>
      <c r="BH5445" t="s">
        <v>31273</v>
      </c>
      <c r="BJ5445">
        <v>592840294</v>
      </c>
    </row>
    <row r="5446" spans="1:62" x14ac:dyDescent="0.25">
      <c r="A5446" t="s">
        <v>31847</v>
      </c>
      <c r="B5446" s="2">
        <v>43524</v>
      </c>
      <c r="C5446" t="s">
        <v>63</v>
      </c>
      <c r="D5446" s="3">
        <v>43472.402027696757</v>
      </c>
      <c r="E5446" t="s">
        <v>64</v>
      </c>
      <c r="F5446" s="2">
        <v>43556</v>
      </c>
      <c r="G5446" s="2">
        <v>43789</v>
      </c>
      <c r="H5446" t="s">
        <v>31848</v>
      </c>
      <c r="J5446" t="s">
        <v>31849</v>
      </c>
      <c r="K5446" t="s">
        <v>67</v>
      </c>
      <c r="L5446" t="s">
        <v>31850</v>
      </c>
      <c r="M5446" t="s">
        <v>323</v>
      </c>
      <c r="N5446">
        <v>91750</v>
      </c>
      <c r="O5446" t="s">
        <v>70</v>
      </c>
      <c r="Q5446" t="s">
        <v>31851</v>
      </c>
      <c r="S5446" t="s">
        <v>72</v>
      </c>
      <c r="T5446" t="s">
        <v>5156</v>
      </c>
      <c r="U5446" t="s">
        <v>5157</v>
      </c>
      <c r="V5446" t="s">
        <v>5158</v>
      </c>
      <c r="W5446" t="s">
        <v>105</v>
      </c>
      <c r="X5446" t="s">
        <v>280</v>
      </c>
      <c r="Y5446" t="str">
        <f>"35-3022"</f>
        <v>35-3022</v>
      </c>
      <c r="Z5446" t="s">
        <v>280</v>
      </c>
      <c r="AA5446">
        <v>713990</v>
      </c>
      <c r="AB5446">
        <v>10</v>
      </c>
      <c r="AC5446">
        <v>10</v>
      </c>
      <c r="AD5446" t="s">
        <v>79</v>
      </c>
      <c r="AE5446" t="s">
        <v>80</v>
      </c>
      <c r="AF5446">
        <v>40</v>
      </c>
      <c r="AG5446" s="4">
        <v>0.54166666666666663</v>
      </c>
      <c r="AH5446" s="4">
        <v>0.91666666666666663</v>
      </c>
      <c r="AI5446" s="5">
        <v>11.76</v>
      </c>
      <c r="AJ5446">
        <v>0</v>
      </c>
      <c r="AK5446">
        <v>0</v>
      </c>
      <c r="AL5446" t="s">
        <v>81</v>
      </c>
      <c r="AM5446" t="s">
        <v>82</v>
      </c>
      <c r="AO5446" t="s">
        <v>83</v>
      </c>
      <c r="AR5446" t="s">
        <v>82</v>
      </c>
      <c r="AT5446" t="s">
        <v>82</v>
      </c>
      <c r="AW5446" t="s">
        <v>82</v>
      </c>
      <c r="AY5446" t="s">
        <v>31852</v>
      </c>
      <c r="AZ5446" t="s">
        <v>2540</v>
      </c>
      <c r="BA5446" t="s">
        <v>323</v>
      </c>
      <c r="BB5446">
        <v>91750</v>
      </c>
      <c r="BC5446" t="s">
        <v>79</v>
      </c>
      <c r="BH5446" t="s">
        <v>31853</v>
      </c>
      <c r="BI5446" t="s">
        <v>67</v>
      </c>
      <c r="BJ5446">
        <v>952579767</v>
      </c>
    </row>
    <row r="5447" spans="1:62" x14ac:dyDescent="0.25">
      <c r="A5447" t="s">
        <v>32039</v>
      </c>
      <c r="B5447" s="2">
        <v>43524</v>
      </c>
      <c r="C5447" t="s">
        <v>63</v>
      </c>
      <c r="D5447" s="3">
        <v>43472.398728969907</v>
      </c>
      <c r="E5447" t="s">
        <v>117</v>
      </c>
      <c r="H5447" t="s">
        <v>7862</v>
      </c>
      <c r="J5447" t="s">
        <v>7863</v>
      </c>
      <c r="L5447" t="s">
        <v>3421</v>
      </c>
      <c r="M5447" t="s">
        <v>105</v>
      </c>
      <c r="N5447">
        <v>78503</v>
      </c>
      <c r="O5447" t="s">
        <v>70</v>
      </c>
      <c r="Q5447" t="s">
        <v>7864</v>
      </c>
      <c r="S5447" t="s">
        <v>82</v>
      </c>
      <c r="U5447" t="s">
        <v>92</v>
      </c>
      <c r="X5447" t="s">
        <v>6414</v>
      </c>
      <c r="Y5447" t="str">
        <f>"51-9198"</f>
        <v>51-9198</v>
      </c>
      <c r="Z5447" t="s">
        <v>199</v>
      </c>
      <c r="AA5447">
        <v>331312</v>
      </c>
      <c r="AB5447">
        <v>30</v>
      </c>
      <c r="AD5447" t="s">
        <v>79</v>
      </c>
      <c r="AE5447" t="s">
        <v>95</v>
      </c>
      <c r="AF5447">
        <v>40</v>
      </c>
      <c r="AG5447" s="4">
        <v>0.29166666666666669</v>
      </c>
      <c r="AH5447" s="4">
        <v>0.625</v>
      </c>
      <c r="AI5447" s="5">
        <v>10.62</v>
      </c>
      <c r="AL5447" t="s">
        <v>81</v>
      </c>
      <c r="AM5447" t="s">
        <v>82</v>
      </c>
      <c r="AO5447" t="s">
        <v>83</v>
      </c>
      <c r="AR5447" t="s">
        <v>82</v>
      </c>
      <c r="AT5447" t="s">
        <v>82</v>
      </c>
      <c r="AW5447" t="s">
        <v>72</v>
      </c>
      <c r="AX5447">
        <v>3</v>
      </c>
      <c r="AY5447" t="s">
        <v>3425</v>
      </c>
      <c r="AZ5447" t="s">
        <v>665</v>
      </c>
      <c r="BA5447" t="s">
        <v>105</v>
      </c>
      <c r="BB5447">
        <v>78503</v>
      </c>
      <c r="BC5447" t="s">
        <v>87</v>
      </c>
      <c r="BH5447" t="s">
        <v>7865</v>
      </c>
      <c r="BJ5447">
        <v>742314067</v>
      </c>
    </row>
    <row r="5448" spans="1:62" x14ac:dyDescent="0.25">
      <c r="A5448" t="s">
        <v>32560</v>
      </c>
      <c r="B5448" s="2">
        <v>43524</v>
      </c>
      <c r="C5448" t="s">
        <v>63</v>
      </c>
      <c r="D5448" s="3">
        <v>43472.389878379632</v>
      </c>
      <c r="E5448" t="s">
        <v>64</v>
      </c>
      <c r="F5448" s="2">
        <v>43556</v>
      </c>
      <c r="G5448" s="2">
        <v>43753</v>
      </c>
      <c r="H5448" t="s">
        <v>32561</v>
      </c>
      <c r="J5448" t="s">
        <v>32562</v>
      </c>
      <c r="L5448" t="s">
        <v>728</v>
      </c>
      <c r="M5448" t="s">
        <v>86</v>
      </c>
      <c r="N5448">
        <v>32828</v>
      </c>
      <c r="O5448" t="s">
        <v>70</v>
      </c>
      <c r="Q5448" t="s">
        <v>32563</v>
      </c>
      <c r="S5448" t="s">
        <v>72</v>
      </c>
      <c r="T5448" t="s">
        <v>30841</v>
      </c>
      <c r="U5448" t="s">
        <v>5508</v>
      </c>
      <c r="V5448" t="s">
        <v>4796</v>
      </c>
      <c r="W5448" t="s">
        <v>308</v>
      </c>
      <c r="X5448" t="s">
        <v>1673</v>
      </c>
      <c r="Y5448" t="str">
        <f>"37-3011"</f>
        <v>37-3011</v>
      </c>
      <c r="Z5448" t="s">
        <v>94</v>
      </c>
      <c r="AA5448">
        <v>561730</v>
      </c>
      <c r="AB5448">
        <v>25</v>
      </c>
      <c r="AC5448">
        <v>25</v>
      </c>
      <c r="AD5448" t="s">
        <v>79</v>
      </c>
      <c r="AE5448" t="s">
        <v>95</v>
      </c>
      <c r="AF5448">
        <v>40</v>
      </c>
      <c r="AG5448" s="4">
        <v>0.33333333333333331</v>
      </c>
      <c r="AH5448" s="4">
        <v>0.70833333333333337</v>
      </c>
      <c r="AI5448" s="5">
        <v>12.54</v>
      </c>
      <c r="AJ5448">
        <v>18.809999999999999</v>
      </c>
      <c r="AL5448" t="s">
        <v>81</v>
      </c>
      <c r="AM5448" t="s">
        <v>82</v>
      </c>
      <c r="AO5448" t="s">
        <v>83</v>
      </c>
      <c r="AR5448" t="s">
        <v>82</v>
      </c>
      <c r="AT5448" t="s">
        <v>72</v>
      </c>
      <c r="AU5448">
        <v>3</v>
      </c>
      <c r="AV5448" t="s">
        <v>5516</v>
      </c>
      <c r="AW5448" t="s">
        <v>82</v>
      </c>
      <c r="AY5448" t="s">
        <v>728</v>
      </c>
      <c r="AZ5448" t="s">
        <v>769</v>
      </c>
      <c r="BA5448" t="s">
        <v>86</v>
      </c>
      <c r="BB5448">
        <v>32828</v>
      </c>
      <c r="BC5448" t="s">
        <v>79</v>
      </c>
      <c r="BH5448" t="s">
        <v>32562</v>
      </c>
      <c r="BJ5448">
        <v>263963164</v>
      </c>
    </row>
    <row r="5449" spans="1:62" x14ac:dyDescent="0.25">
      <c r="A5449" t="s">
        <v>32597</v>
      </c>
      <c r="B5449" s="2">
        <v>43524</v>
      </c>
      <c r="C5449" t="s">
        <v>63</v>
      </c>
      <c r="D5449" s="3">
        <v>43472.397143935188</v>
      </c>
      <c r="E5449" t="s">
        <v>117</v>
      </c>
      <c r="H5449" t="s">
        <v>30457</v>
      </c>
      <c r="J5449" t="s">
        <v>30340</v>
      </c>
      <c r="K5449" t="s">
        <v>20270</v>
      </c>
      <c r="L5449" t="s">
        <v>1753</v>
      </c>
      <c r="M5449" t="s">
        <v>761</v>
      </c>
      <c r="N5449">
        <v>30328</v>
      </c>
      <c r="O5449" t="s">
        <v>70</v>
      </c>
      <c r="Q5449" t="s">
        <v>20271</v>
      </c>
      <c r="S5449" t="s">
        <v>72</v>
      </c>
      <c r="T5449" t="s">
        <v>20272</v>
      </c>
      <c r="U5449" t="s">
        <v>20273</v>
      </c>
      <c r="V5449" t="s">
        <v>1177</v>
      </c>
      <c r="W5449" t="s">
        <v>649</v>
      </c>
      <c r="X5449" t="s">
        <v>20274</v>
      </c>
      <c r="Y5449" t="str">
        <f>"51-9198"</f>
        <v>51-9198</v>
      </c>
      <c r="Z5449" t="s">
        <v>199</v>
      </c>
      <c r="AA5449">
        <v>321214</v>
      </c>
      <c r="AB5449">
        <v>12</v>
      </c>
      <c r="AD5449" t="s">
        <v>79</v>
      </c>
      <c r="AE5449" t="s">
        <v>95</v>
      </c>
      <c r="AF5449">
        <v>40</v>
      </c>
      <c r="AG5449" s="4">
        <v>0.25</v>
      </c>
      <c r="AH5449" s="4">
        <v>0.60416666666666663</v>
      </c>
      <c r="AI5449" s="5">
        <v>12.25</v>
      </c>
      <c r="AJ5449">
        <v>18.38</v>
      </c>
      <c r="AK5449">
        <v>24</v>
      </c>
      <c r="AL5449" t="s">
        <v>81</v>
      </c>
      <c r="AM5449" t="s">
        <v>82</v>
      </c>
      <c r="AO5449" t="s">
        <v>83</v>
      </c>
      <c r="AP5449" t="s">
        <v>67</v>
      </c>
      <c r="AQ5449" t="s">
        <v>67</v>
      </c>
      <c r="AR5449" t="s">
        <v>82</v>
      </c>
      <c r="AT5449" t="s">
        <v>82</v>
      </c>
      <c r="AW5449" t="s">
        <v>82</v>
      </c>
      <c r="AY5449" t="s">
        <v>14621</v>
      </c>
      <c r="AZ5449" t="s">
        <v>263</v>
      </c>
      <c r="BA5449" t="s">
        <v>166</v>
      </c>
      <c r="BB5449">
        <v>84042</v>
      </c>
      <c r="BC5449" t="s">
        <v>87</v>
      </c>
      <c r="BH5449" t="s">
        <v>32598</v>
      </c>
      <c r="BJ5449">
        <v>943050454</v>
      </c>
    </row>
    <row r="5450" spans="1:62" x14ac:dyDescent="0.25">
      <c r="A5450" t="s">
        <v>32775</v>
      </c>
      <c r="B5450" s="2">
        <v>43524</v>
      </c>
      <c r="C5450" t="s">
        <v>63</v>
      </c>
      <c r="D5450" s="3">
        <v>43462.392118020834</v>
      </c>
      <c r="E5450" t="s">
        <v>64</v>
      </c>
      <c r="F5450" s="2">
        <v>43552</v>
      </c>
      <c r="G5450" s="2">
        <v>43723</v>
      </c>
      <c r="H5450" t="s">
        <v>32776</v>
      </c>
      <c r="I5450" t="s">
        <v>67</v>
      </c>
      <c r="J5450" t="s">
        <v>32777</v>
      </c>
      <c r="K5450" t="s">
        <v>67</v>
      </c>
      <c r="L5450" t="s">
        <v>4015</v>
      </c>
      <c r="M5450" t="s">
        <v>86</v>
      </c>
      <c r="N5450">
        <v>32407</v>
      </c>
      <c r="O5450" t="s">
        <v>70</v>
      </c>
      <c r="P5450" t="s">
        <v>67</v>
      </c>
      <c r="Q5450" t="s">
        <v>32778</v>
      </c>
      <c r="S5450" t="s">
        <v>72</v>
      </c>
      <c r="T5450" t="s">
        <v>32779</v>
      </c>
      <c r="U5450" t="s">
        <v>32780</v>
      </c>
      <c r="V5450" t="s">
        <v>32781</v>
      </c>
      <c r="W5450" t="s">
        <v>1064</v>
      </c>
      <c r="X5450" t="s">
        <v>1427</v>
      </c>
      <c r="Y5450" t="str">
        <f>"37-2012"</f>
        <v>37-2012</v>
      </c>
      <c r="Z5450" t="s">
        <v>373</v>
      </c>
      <c r="AA5450">
        <v>72111</v>
      </c>
      <c r="AB5450">
        <v>80</v>
      </c>
      <c r="AC5450">
        <v>80</v>
      </c>
      <c r="AD5450" t="s">
        <v>79</v>
      </c>
      <c r="AE5450" t="s">
        <v>95</v>
      </c>
      <c r="AF5450">
        <v>35</v>
      </c>
      <c r="AG5450" s="4">
        <v>0.33333333333333331</v>
      </c>
      <c r="AH5450" s="4">
        <v>0.66666666666666663</v>
      </c>
      <c r="AI5450" s="5">
        <v>10.47</v>
      </c>
      <c r="AJ5450">
        <v>15.71</v>
      </c>
      <c r="AK5450">
        <v>15.71</v>
      </c>
      <c r="AL5450" t="s">
        <v>81</v>
      </c>
      <c r="AM5450" t="s">
        <v>82</v>
      </c>
      <c r="AO5450" t="s">
        <v>83</v>
      </c>
      <c r="AP5450" t="s">
        <v>67</v>
      </c>
      <c r="AQ5450" t="s">
        <v>67</v>
      </c>
      <c r="AR5450" t="s">
        <v>82</v>
      </c>
      <c r="AT5450" t="s">
        <v>82</v>
      </c>
      <c r="AW5450" t="s">
        <v>82</v>
      </c>
      <c r="AY5450" t="s">
        <v>4015</v>
      </c>
      <c r="AZ5450" t="s">
        <v>4016</v>
      </c>
      <c r="BA5450" t="s">
        <v>86</v>
      </c>
      <c r="BB5450">
        <v>32407</v>
      </c>
      <c r="BC5450" t="s">
        <v>79</v>
      </c>
      <c r="BH5450" t="s">
        <v>32782</v>
      </c>
      <c r="BI5450" t="s">
        <v>67</v>
      </c>
      <c r="BJ5450">
        <v>464104627</v>
      </c>
    </row>
    <row r="5451" spans="1:62" x14ac:dyDescent="0.25">
      <c r="A5451" t="s">
        <v>32912</v>
      </c>
      <c r="B5451" s="2">
        <v>43524</v>
      </c>
      <c r="C5451" t="s">
        <v>63</v>
      </c>
      <c r="D5451" s="3">
        <v>43472.42936253472</v>
      </c>
      <c r="E5451" t="s">
        <v>91</v>
      </c>
      <c r="H5451" t="s">
        <v>32913</v>
      </c>
      <c r="J5451" t="s">
        <v>32914</v>
      </c>
      <c r="L5451" t="s">
        <v>8751</v>
      </c>
      <c r="M5451" t="s">
        <v>308</v>
      </c>
      <c r="N5451">
        <v>7728</v>
      </c>
      <c r="O5451" t="s">
        <v>70</v>
      </c>
      <c r="Q5451" t="s">
        <v>32915</v>
      </c>
      <c r="S5451" t="s">
        <v>72</v>
      </c>
      <c r="T5451" t="s">
        <v>6264</v>
      </c>
      <c r="U5451" t="s">
        <v>10001</v>
      </c>
      <c r="V5451" t="s">
        <v>104</v>
      </c>
      <c r="W5451" t="s">
        <v>105</v>
      </c>
      <c r="X5451" t="s">
        <v>106</v>
      </c>
      <c r="Y5451" t="str">
        <f>"37-3011"</f>
        <v>37-3011</v>
      </c>
      <c r="Z5451" t="s">
        <v>94</v>
      </c>
      <c r="AA5451">
        <v>561730</v>
      </c>
      <c r="AB5451">
        <v>11</v>
      </c>
      <c r="AD5451" t="s">
        <v>79</v>
      </c>
      <c r="AE5451" t="s">
        <v>80</v>
      </c>
      <c r="AF5451">
        <v>40</v>
      </c>
      <c r="AG5451" s="4">
        <v>0.33333333333333331</v>
      </c>
      <c r="AH5451" s="4">
        <v>0.70833333333333337</v>
      </c>
      <c r="AI5451" s="5">
        <v>16.809999999999999</v>
      </c>
      <c r="AJ5451">
        <v>25.22</v>
      </c>
      <c r="AL5451" t="s">
        <v>81</v>
      </c>
      <c r="AM5451" t="s">
        <v>82</v>
      </c>
      <c r="AO5451" t="s">
        <v>83</v>
      </c>
      <c r="AR5451" t="s">
        <v>82</v>
      </c>
      <c r="AT5451" t="s">
        <v>82</v>
      </c>
      <c r="AW5451" t="s">
        <v>82</v>
      </c>
      <c r="AY5451" t="s">
        <v>8751</v>
      </c>
      <c r="AZ5451" t="s">
        <v>1467</v>
      </c>
      <c r="BA5451" t="s">
        <v>308</v>
      </c>
      <c r="BB5451">
        <v>7728</v>
      </c>
      <c r="BC5451" t="s">
        <v>79</v>
      </c>
      <c r="BH5451" t="s">
        <v>32914</v>
      </c>
      <c r="BJ5451">
        <v>201665707</v>
      </c>
    </row>
    <row r="5452" spans="1:62" x14ac:dyDescent="0.25">
      <c r="A5452" t="s">
        <v>32985</v>
      </c>
      <c r="B5452" s="2">
        <v>43524</v>
      </c>
      <c r="C5452" t="s">
        <v>63</v>
      </c>
      <c r="D5452" s="3">
        <v>43472.382951805557</v>
      </c>
      <c r="E5452" t="s">
        <v>117</v>
      </c>
      <c r="H5452" t="s">
        <v>8644</v>
      </c>
      <c r="J5452" t="s">
        <v>8645</v>
      </c>
      <c r="K5452" t="s">
        <v>8646</v>
      </c>
      <c r="L5452" t="s">
        <v>1204</v>
      </c>
      <c r="M5452" t="s">
        <v>105</v>
      </c>
      <c r="N5452">
        <v>79710</v>
      </c>
      <c r="O5452" t="s">
        <v>70</v>
      </c>
      <c r="Q5452" t="s">
        <v>8647</v>
      </c>
      <c r="S5452" t="s">
        <v>72</v>
      </c>
      <c r="T5452" t="s">
        <v>6561</v>
      </c>
      <c r="U5452" t="s">
        <v>6562</v>
      </c>
      <c r="V5452" t="s">
        <v>6563</v>
      </c>
      <c r="W5452" t="s">
        <v>76</v>
      </c>
      <c r="X5452" t="s">
        <v>7424</v>
      </c>
      <c r="Y5452" t="str">
        <f>"47-2061"</f>
        <v>47-2061</v>
      </c>
      <c r="Z5452" t="s">
        <v>326</v>
      </c>
      <c r="AA5452">
        <v>238910</v>
      </c>
      <c r="AB5452">
        <v>18</v>
      </c>
      <c r="AD5452" t="s">
        <v>79</v>
      </c>
      <c r="AE5452" t="s">
        <v>95</v>
      </c>
      <c r="AF5452">
        <v>40</v>
      </c>
      <c r="AG5452" s="4">
        <v>0.33333333333333331</v>
      </c>
      <c r="AH5452" s="4">
        <v>0.70833333333333337</v>
      </c>
      <c r="AI5452" s="5">
        <v>17.61</v>
      </c>
      <c r="AL5452" t="s">
        <v>81</v>
      </c>
      <c r="AM5452" t="s">
        <v>82</v>
      </c>
      <c r="AO5452" t="s">
        <v>83</v>
      </c>
      <c r="AR5452" t="s">
        <v>82</v>
      </c>
      <c r="AT5452" t="s">
        <v>82</v>
      </c>
      <c r="AW5452" t="s">
        <v>72</v>
      </c>
      <c r="AX5452">
        <v>3</v>
      </c>
      <c r="AY5452" t="s">
        <v>2551</v>
      </c>
      <c r="AZ5452" t="s">
        <v>2551</v>
      </c>
      <c r="BA5452" t="s">
        <v>105</v>
      </c>
      <c r="BB5452">
        <v>79710</v>
      </c>
      <c r="BC5452" t="s">
        <v>79</v>
      </c>
      <c r="BH5452" t="s">
        <v>8648</v>
      </c>
      <c r="BI5452" t="s">
        <v>8649</v>
      </c>
      <c r="BJ5452">
        <v>463994117</v>
      </c>
    </row>
    <row r="5453" spans="1:62" x14ac:dyDescent="0.25">
      <c r="A5453" t="s">
        <v>33181</v>
      </c>
      <c r="B5453" s="2">
        <v>43524</v>
      </c>
      <c r="C5453" t="s">
        <v>63</v>
      </c>
      <c r="D5453" s="3">
        <v>43472.404796134259</v>
      </c>
      <c r="E5453" t="s">
        <v>117</v>
      </c>
      <c r="H5453" t="s">
        <v>33182</v>
      </c>
      <c r="J5453" t="s">
        <v>33183</v>
      </c>
      <c r="K5453" t="s">
        <v>33184</v>
      </c>
      <c r="L5453" t="s">
        <v>33185</v>
      </c>
      <c r="M5453" t="s">
        <v>105</v>
      </c>
      <c r="N5453">
        <v>76882</v>
      </c>
      <c r="O5453" t="s">
        <v>70</v>
      </c>
      <c r="Q5453" t="s">
        <v>33186</v>
      </c>
      <c r="S5453" t="s">
        <v>72</v>
      </c>
      <c r="T5453" t="s">
        <v>2185</v>
      </c>
      <c r="U5453" t="s">
        <v>2186</v>
      </c>
      <c r="V5453" t="s">
        <v>2187</v>
      </c>
      <c r="W5453" t="s">
        <v>232</v>
      </c>
      <c r="X5453" t="s">
        <v>30786</v>
      </c>
      <c r="Y5453" t="str">
        <f>"47-4031"</f>
        <v>47-4031</v>
      </c>
      <c r="Z5453" t="s">
        <v>8131</v>
      </c>
      <c r="AA5453">
        <v>238990</v>
      </c>
      <c r="AB5453">
        <v>14</v>
      </c>
      <c r="AD5453" t="s">
        <v>79</v>
      </c>
      <c r="AE5453" t="s">
        <v>80</v>
      </c>
      <c r="AF5453">
        <v>40</v>
      </c>
      <c r="AG5453" s="4">
        <v>0.33333333333333331</v>
      </c>
      <c r="AH5453" s="4">
        <v>0.70833333333333337</v>
      </c>
      <c r="AI5453" s="5">
        <v>14.18</v>
      </c>
      <c r="AJ5453">
        <v>21.27</v>
      </c>
      <c r="AK5453">
        <v>21.27</v>
      </c>
      <c r="AL5453" t="s">
        <v>81</v>
      </c>
      <c r="AM5453" t="s">
        <v>82</v>
      </c>
      <c r="AO5453" t="s">
        <v>83</v>
      </c>
      <c r="AR5453" t="s">
        <v>82</v>
      </c>
      <c r="AT5453" t="s">
        <v>82</v>
      </c>
      <c r="AW5453" t="s">
        <v>72</v>
      </c>
      <c r="AX5453">
        <v>2</v>
      </c>
      <c r="AY5453" t="s">
        <v>33185</v>
      </c>
      <c r="AZ5453" t="s">
        <v>30784</v>
      </c>
      <c r="BA5453" t="s">
        <v>105</v>
      </c>
      <c r="BB5453">
        <v>76882</v>
      </c>
      <c r="BC5453" t="s">
        <v>79</v>
      </c>
      <c r="BH5453" t="s">
        <v>33187</v>
      </c>
      <c r="BJ5453">
        <v>473324338</v>
      </c>
    </row>
    <row r="5454" spans="1:62" x14ac:dyDescent="0.25">
      <c r="A5454" t="s">
        <v>33615</v>
      </c>
      <c r="B5454" s="2">
        <v>43524</v>
      </c>
      <c r="C5454" t="s">
        <v>63</v>
      </c>
      <c r="D5454" s="3">
        <v>43472.386897766206</v>
      </c>
      <c r="E5454" t="s">
        <v>64</v>
      </c>
      <c r="F5454" s="2">
        <v>43556</v>
      </c>
      <c r="G5454" s="2">
        <v>43798</v>
      </c>
      <c r="H5454" t="s">
        <v>10248</v>
      </c>
      <c r="I5454" t="s">
        <v>10249</v>
      </c>
      <c r="J5454" t="s">
        <v>10250</v>
      </c>
      <c r="L5454" t="s">
        <v>10251</v>
      </c>
      <c r="M5454" t="s">
        <v>105</v>
      </c>
      <c r="N5454">
        <v>78155</v>
      </c>
      <c r="O5454" t="s">
        <v>70</v>
      </c>
      <c r="Q5454" t="s">
        <v>10252</v>
      </c>
      <c r="S5454" t="s">
        <v>72</v>
      </c>
      <c r="T5454" t="s">
        <v>910</v>
      </c>
      <c r="U5454" t="s">
        <v>911</v>
      </c>
      <c r="V5454" t="s">
        <v>863</v>
      </c>
      <c r="W5454" t="s">
        <v>105</v>
      </c>
      <c r="X5454" t="s">
        <v>106</v>
      </c>
      <c r="Y5454" t="str">
        <f>"37-3011"</f>
        <v>37-3011</v>
      </c>
      <c r="Z5454" t="s">
        <v>94</v>
      </c>
      <c r="AA5454">
        <v>561730</v>
      </c>
      <c r="AB5454">
        <v>15</v>
      </c>
      <c r="AC5454">
        <v>15</v>
      </c>
      <c r="AD5454" t="s">
        <v>79</v>
      </c>
      <c r="AE5454" t="s">
        <v>95</v>
      </c>
      <c r="AF5454">
        <v>40</v>
      </c>
      <c r="AG5454" s="4">
        <v>0.33333333333333331</v>
      </c>
      <c r="AH5454" s="4">
        <v>0.70833333333333337</v>
      </c>
      <c r="AI5454" s="5">
        <v>13.02</v>
      </c>
      <c r="AJ5454">
        <v>19.53</v>
      </c>
      <c r="AL5454" t="s">
        <v>81</v>
      </c>
      <c r="AM5454" t="s">
        <v>82</v>
      </c>
      <c r="AO5454" t="s">
        <v>83</v>
      </c>
      <c r="AR5454" t="s">
        <v>82</v>
      </c>
      <c r="AT5454" t="s">
        <v>82</v>
      </c>
      <c r="AW5454" t="s">
        <v>82</v>
      </c>
      <c r="AY5454" t="s">
        <v>10251</v>
      </c>
      <c r="AZ5454" t="s">
        <v>4046</v>
      </c>
      <c r="BA5454" t="s">
        <v>105</v>
      </c>
      <c r="BB5454">
        <v>78155</v>
      </c>
      <c r="BC5454" t="s">
        <v>79</v>
      </c>
      <c r="BH5454" t="s">
        <v>10250</v>
      </c>
      <c r="BJ5454">
        <v>200934675</v>
      </c>
    </row>
    <row r="5455" spans="1:62" x14ac:dyDescent="0.25">
      <c r="A5455" t="s">
        <v>36335</v>
      </c>
      <c r="B5455" s="2">
        <v>43524</v>
      </c>
      <c r="C5455" t="s">
        <v>63</v>
      </c>
      <c r="D5455" s="3">
        <v>43476.231785648146</v>
      </c>
      <c r="E5455" t="s">
        <v>91</v>
      </c>
      <c r="S5455" t="s">
        <v>72</v>
      </c>
      <c r="U5455" t="s">
        <v>92</v>
      </c>
      <c r="Y5455" t="str">
        <f>"47-2061"</f>
        <v>47-2061</v>
      </c>
      <c r="Z5455" t="s">
        <v>326</v>
      </c>
      <c r="AA5455">
        <v>238110</v>
      </c>
      <c r="AB5455">
        <v>10</v>
      </c>
      <c r="AD5455" t="s">
        <v>87</v>
      </c>
      <c r="AE5455" t="s">
        <v>80</v>
      </c>
      <c r="AM5455" t="s">
        <v>82</v>
      </c>
      <c r="AR5455" t="s">
        <v>82</v>
      </c>
      <c r="AT5455" t="s">
        <v>82</v>
      </c>
      <c r="AW5455" t="s">
        <v>72</v>
      </c>
      <c r="AX5455">
        <v>2</v>
      </c>
      <c r="BC5455" t="s">
        <v>79</v>
      </c>
    </row>
    <row r="5456" spans="1:62" x14ac:dyDescent="0.25">
      <c r="A5456" t="s">
        <v>1407</v>
      </c>
      <c r="B5456" s="2">
        <v>43525</v>
      </c>
      <c r="C5456" t="s">
        <v>63</v>
      </c>
      <c r="D5456" s="3">
        <v>43472.389184074076</v>
      </c>
      <c r="E5456" t="s">
        <v>64</v>
      </c>
      <c r="F5456" s="2">
        <v>43556</v>
      </c>
      <c r="G5456" s="2">
        <v>43830</v>
      </c>
      <c r="H5456" t="s">
        <v>1408</v>
      </c>
      <c r="I5456" t="s">
        <v>67</v>
      </c>
      <c r="J5456" t="s">
        <v>1409</v>
      </c>
      <c r="K5456" t="s">
        <v>67</v>
      </c>
      <c r="L5456" t="s">
        <v>1410</v>
      </c>
      <c r="M5456" t="s">
        <v>232</v>
      </c>
      <c r="N5456">
        <v>10606</v>
      </c>
      <c r="O5456" t="s">
        <v>70</v>
      </c>
      <c r="P5456" t="s">
        <v>67</v>
      </c>
      <c r="Q5456" t="s">
        <v>1411</v>
      </c>
      <c r="S5456" t="s">
        <v>72</v>
      </c>
      <c r="T5456" t="s">
        <v>1273</v>
      </c>
      <c r="U5456" t="s">
        <v>1274</v>
      </c>
      <c r="V5456" t="s">
        <v>1275</v>
      </c>
      <c r="W5456" t="s">
        <v>1276</v>
      </c>
      <c r="X5456" t="s">
        <v>1277</v>
      </c>
      <c r="Y5456" t="str">
        <f>"37-3011"</f>
        <v>37-3011</v>
      </c>
      <c r="Z5456" t="s">
        <v>94</v>
      </c>
      <c r="AA5456">
        <v>561730</v>
      </c>
      <c r="AB5456">
        <v>4</v>
      </c>
      <c r="AC5456">
        <v>4</v>
      </c>
      <c r="AD5456" t="s">
        <v>79</v>
      </c>
      <c r="AE5456" t="s">
        <v>80</v>
      </c>
      <c r="AF5456">
        <v>40</v>
      </c>
      <c r="AG5456" s="4">
        <v>0.33333333333333331</v>
      </c>
      <c r="AH5456" s="4">
        <v>0.66666666666666663</v>
      </c>
      <c r="AI5456" s="5">
        <v>16.809999999999999</v>
      </c>
      <c r="AL5456" t="s">
        <v>81</v>
      </c>
      <c r="AM5456" t="s">
        <v>82</v>
      </c>
      <c r="AO5456" t="s">
        <v>83</v>
      </c>
      <c r="AP5456" t="s">
        <v>67</v>
      </c>
      <c r="AQ5456" t="s">
        <v>67</v>
      </c>
      <c r="AR5456" t="s">
        <v>82</v>
      </c>
      <c r="AT5456" t="s">
        <v>82</v>
      </c>
      <c r="AW5456" t="s">
        <v>82</v>
      </c>
      <c r="AY5456" t="s">
        <v>1410</v>
      </c>
      <c r="AZ5456" t="s">
        <v>1285</v>
      </c>
      <c r="BA5456" t="s">
        <v>232</v>
      </c>
      <c r="BB5456">
        <v>10606</v>
      </c>
      <c r="BC5456" t="s">
        <v>79</v>
      </c>
      <c r="BH5456" t="s">
        <v>1409</v>
      </c>
      <c r="BI5456" t="s">
        <v>67</v>
      </c>
      <c r="BJ5456">
        <v>473614149</v>
      </c>
    </row>
    <row r="5457" spans="1:62" x14ac:dyDescent="0.25">
      <c r="A5457" t="s">
        <v>6909</v>
      </c>
      <c r="B5457" s="2">
        <v>43525</v>
      </c>
      <c r="C5457" t="s">
        <v>63</v>
      </c>
      <c r="D5457" s="3">
        <v>43472.381770358799</v>
      </c>
      <c r="E5457" t="s">
        <v>64</v>
      </c>
      <c r="F5457" s="2">
        <v>43556</v>
      </c>
      <c r="G5457" s="2">
        <v>43789</v>
      </c>
      <c r="H5457" t="s">
        <v>6910</v>
      </c>
      <c r="J5457" t="s">
        <v>6911</v>
      </c>
      <c r="K5457" t="s">
        <v>6912</v>
      </c>
      <c r="L5457" t="s">
        <v>5139</v>
      </c>
      <c r="M5457" t="s">
        <v>100</v>
      </c>
      <c r="N5457">
        <v>28771</v>
      </c>
      <c r="O5457" t="s">
        <v>70</v>
      </c>
      <c r="Q5457" t="s">
        <v>6766</v>
      </c>
      <c r="R5457">
        <v>6106</v>
      </c>
      <c r="S5457" t="s">
        <v>72</v>
      </c>
      <c r="T5457" t="s">
        <v>1738</v>
      </c>
      <c r="U5457" t="s">
        <v>1739</v>
      </c>
      <c r="V5457" t="s">
        <v>1740</v>
      </c>
      <c r="W5457" t="s">
        <v>278</v>
      </c>
      <c r="X5457" t="s">
        <v>2013</v>
      </c>
      <c r="Y5457" t="str">
        <f>"37-3011"</f>
        <v>37-3011</v>
      </c>
      <c r="Z5457" t="s">
        <v>94</v>
      </c>
      <c r="AA5457">
        <v>561730</v>
      </c>
      <c r="AB5457">
        <v>20</v>
      </c>
      <c r="AC5457">
        <v>20</v>
      </c>
      <c r="AD5457" t="s">
        <v>79</v>
      </c>
      <c r="AE5457" t="s">
        <v>95</v>
      </c>
      <c r="AF5457">
        <v>35</v>
      </c>
      <c r="AG5457" s="4">
        <v>0.3125</v>
      </c>
      <c r="AH5457" s="4">
        <v>0.72916666666666663</v>
      </c>
      <c r="AI5457" s="5">
        <v>15.57</v>
      </c>
      <c r="AJ5457">
        <v>23.36</v>
      </c>
      <c r="AK5457">
        <v>23.36</v>
      </c>
      <c r="AL5457" t="s">
        <v>81</v>
      </c>
      <c r="AM5457" t="s">
        <v>82</v>
      </c>
      <c r="AO5457" t="s">
        <v>83</v>
      </c>
      <c r="AR5457" t="s">
        <v>82</v>
      </c>
      <c r="AT5457" t="s">
        <v>82</v>
      </c>
      <c r="AW5457" t="s">
        <v>82</v>
      </c>
      <c r="AY5457" t="s">
        <v>4050</v>
      </c>
      <c r="AZ5457" t="s">
        <v>2593</v>
      </c>
      <c r="BA5457" t="s">
        <v>761</v>
      </c>
      <c r="BB5457">
        <v>30009</v>
      </c>
      <c r="BC5457" t="s">
        <v>79</v>
      </c>
      <c r="BH5457" t="s">
        <v>6913</v>
      </c>
      <c r="BJ5457">
        <v>272230858</v>
      </c>
    </row>
    <row r="5458" spans="1:62" x14ac:dyDescent="0.25">
      <c r="A5458" t="s">
        <v>7240</v>
      </c>
      <c r="B5458" s="2">
        <v>43525</v>
      </c>
      <c r="C5458" t="s">
        <v>63</v>
      </c>
      <c r="D5458" s="3">
        <v>43472.40420251157</v>
      </c>
      <c r="E5458" t="s">
        <v>1763</v>
      </c>
      <c r="F5458" s="2">
        <v>43556</v>
      </c>
      <c r="G5458" s="2">
        <v>43799</v>
      </c>
      <c r="H5458" t="s">
        <v>7241</v>
      </c>
      <c r="J5458" t="s">
        <v>7242</v>
      </c>
      <c r="L5458" t="s">
        <v>7243</v>
      </c>
      <c r="M5458" t="s">
        <v>232</v>
      </c>
      <c r="N5458">
        <v>11937</v>
      </c>
      <c r="O5458" t="s">
        <v>70</v>
      </c>
      <c r="Q5458" t="s">
        <v>7244</v>
      </c>
      <c r="S5458" t="s">
        <v>72</v>
      </c>
      <c r="T5458" t="s">
        <v>5899</v>
      </c>
      <c r="U5458" t="s">
        <v>5900</v>
      </c>
      <c r="V5458" t="s">
        <v>5901</v>
      </c>
      <c r="W5458" t="s">
        <v>86</v>
      </c>
      <c r="X5458" t="s">
        <v>6604</v>
      </c>
      <c r="Y5458" t="str">
        <f>"37-3011"</f>
        <v>37-3011</v>
      </c>
      <c r="Z5458" t="s">
        <v>94</v>
      </c>
      <c r="AA5458">
        <v>561730</v>
      </c>
      <c r="AB5458">
        <v>3</v>
      </c>
      <c r="AC5458">
        <v>3</v>
      </c>
      <c r="AD5458" t="s">
        <v>79</v>
      </c>
      <c r="AE5458" t="s">
        <v>80</v>
      </c>
      <c r="AF5458">
        <v>40</v>
      </c>
      <c r="AG5458" s="4">
        <v>0.33333333333333331</v>
      </c>
      <c r="AH5458" s="4">
        <v>0.6875</v>
      </c>
      <c r="AI5458" s="5">
        <v>16.34</v>
      </c>
      <c r="AJ5458">
        <v>24.51</v>
      </c>
      <c r="AL5458" t="s">
        <v>81</v>
      </c>
      <c r="AM5458" t="s">
        <v>82</v>
      </c>
      <c r="AO5458" t="s">
        <v>83</v>
      </c>
      <c r="AR5458" t="s">
        <v>82</v>
      </c>
      <c r="AT5458" t="s">
        <v>82</v>
      </c>
      <c r="AW5458" t="s">
        <v>82</v>
      </c>
      <c r="AY5458" t="s">
        <v>7243</v>
      </c>
      <c r="AZ5458" t="s">
        <v>6535</v>
      </c>
      <c r="BA5458" t="s">
        <v>232</v>
      </c>
      <c r="BB5458">
        <v>11937</v>
      </c>
      <c r="BC5458" t="s">
        <v>79</v>
      </c>
      <c r="BH5458" t="s">
        <v>7242</v>
      </c>
      <c r="BJ5458">
        <v>460639539</v>
      </c>
    </row>
    <row r="5459" spans="1:62" x14ac:dyDescent="0.25">
      <c r="A5459" t="s">
        <v>8133</v>
      </c>
      <c r="B5459" s="2">
        <v>43525</v>
      </c>
      <c r="C5459" t="s">
        <v>63</v>
      </c>
      <c r="D5459" s="3">
        <v>43472.389458483798</v>
      </c>
      <c r="E5459" t="s">
        <v>282</v>
      </c>
      <c r="F5459" s="2">
        <v>43556</v>
      </c>
      <c r="G5459" s="2">
        <v>43799</v>
      </c>
      <c r="H5459" t="s">
        <v>8134</v>
      </c>
      <c r="I5459" t="s">
        <v>130</v>
      </c>
      <c r="J5459" t="s">
        <v>8135</v>
      </c>
      <c r="K5459" t="s">
        <v>8136</v>
      </c>
      <c r="L5459" t="s">
        <v>8137</v>
      </c>
      <c r="M5459" t="s">
        <v>774</v>
      </c>
      <c r="N5459">
        <v>80227</v>
      </c>
      <c r="O5459" t="s">
        <v>70</v>
      </c>
      <c r="Q5459" t="s">
        <v>8138</v>
      </c>
      <c r="S5459" t="s">
        <v>72</v>
      </c>
      <c r="T5459" t="s">
        <v>6178</v>
      </c>
      <c r="U5459" t="s">
        <v>6179</v>
      </c>
      <c r="V5459" t="s">
        <v>6180</v>
      </c>
      <c r="W5459" t="s">
        <v>774</v>
      </c>
      <c r="X5459" t="s">
        <v>106</v>
      </c>
      <c r="Y5459" t="str">
        <f>"37-3011"</f>
        <v>37-3011</v>
      </c>
      <c r="Z5459" t="s">
        <v>94</v>
      </c>
      <c r="AA5459">
        <v>561730</v>
      </c>
      <c r="AB5459">
        <v>35</v>
      </c>
      <c r="AC5459">
        <v>34</v>
      </c>
      <c r="AD5459" t="s">
        <v>79</v>
      </c>
      <c r="AE5459" t="s">
        <v>95</v>
      </c>
      <c r="AF5459">
        <v>40</v>
      </c>
      <c r="AG5459" s="4">
        <v>0.29166666666666669</v>
      </c>
      <c r="AH5459" s="4">
        <v>0.64583333333333337</v>
      </c>
      <c r="AI5459" s="5">
        <v>15.17</v>
      </c>
      <c r="AJ5459">
        <v>22.78</v>
      </c>
      <c r="AK5459">
        <v>33</v>
      </c>
      <c r="AL5459" t="s">
        <v>81</v>
      </c>
      <c r="AM5459" t="s">
        <v>82</v>
      </c>
      <c r="AO5459" t="s">
        <v>83</v>
      </c>
      <c r="AR5459" t="s">
        <v>82</v>
      </c>
      <c r="AT5459" t="s">
        <v>82</v>
      </c>
      <c r="AW5459" t="s">
        <v>82</v>
      </c>
      <c r="AY5459" t="s">
        <v>8139</v>
      </c>
      <c r="AZ5459" t="s">
        <v>4331</v>
      </c>
      <c r="BA5459" t="s">
        <v>774</v>
      </c>
      <c r="BB5459">
        <v>80110</v>
      </c>
      <c r="BC5459" t="s">
        <v>79</v>
      </c>
      <c r="BH5459" t="s">
        <v>8140</v>
      </c>
      <c r="BJ5459">
        <v>203055983</v>
      </c>
    </row>
    <row r="5460" spans="1:62" x14ac:dyDescent="0.25">
      <c r="A5460" t="s">
        <v>9855</v>
      </c>
      <c r="B5460" s="2">
        <v>43525</v>
      </c>
      <c r="C5460" t="s">
        <v>63</v>
      </c>
      <c r="D5460" s="3">
        <v>43472.40330824074</v>
      </c>
      <c r="E5460" t="s">
        <v>64</v>
      </c>
      <c r="F5460" s="2">
        <v>43556</v>
      </c>
      <c r="G5460" s="2">
        <v>43769</v>
      </c>
      <c r="H5460" t="s">
        <v>9757</v>
      </c>
      <c r="J5460" t="s">
        <v>9758</v>
      </c>
      <c r="L5460" t="s">
        <v>9759</v>
      </c>
      <c r="M5460" t="s">
        <v>298</v>
      </c>
      <c r="N5460">
        <v>4046</v>
      </c>
      <c r="O5460" t="s">
        <v>70</v>
      </c>
      <c r="Q5460" t="s">
        <v>9760</v>
      </c>
      <c r="S5460" t="s">
        <v>72</v>
      </c>
      <c r="T5460" t="s">
        <v>5899</v>
      </c>
      <c r="U5460" t="s">
        <v>5900</v>
      </c>
      <c r="V5460" t="s">
        <v>5901</v>
      </c>
      <c r="W5460" t="s">
        <v>86</v>
      </c>
      <c r="X5460" t="s">
        <v>379</v>
      </c>
      <c r="Y5460" t="str">
        <f>"37-2012"</f>
        <v>37-2012</v>
      </c>
      <c r="Z5460" t="s">
        <v>373</v>
      </c>
      <c r="AA5460">
        <v>72211</v>
      </c>
      <c r="AB5460">
        <v>2</v>
      </c>
      <c r="AC5460">
        <v>2</v>
      </c>
      <c r="AD5460" t="s">
        <v>79</v>
      </c>
      <c r="AE5460" t="s">
        <v>80</v>
      </c>
      <c r="AF5460">
        <v>35</v>
      </c>
      <c r="AG5460" s="4">
        <v>0.3125</v>
      </c>
      <c r="AH5460" s="4">
        <v>0.625</v>
      </c>
      <c r="AI5460" s="5">
        <v>11.56</v>
      </c>
      <c r="AL5460" t="s">
        <v>81</v>
      </c>
      <c r="AM5460" t="s">
        <v>82</v>
      </c>
      <c r="AO5460" t="s">
        <v>83</v>
      </c>
      <c r="AR5460" t="s">
        <v>82</v>
      </c>
      <c r="AT5460" t="s">
        <v>82</v>
      </c>
      <c r="AW5460" t="s">
        <v>82</v>
      </c>
      <c r="AY5460" t="s">
        <v>9759</v>
      </c>
      <c r="AZ5460" t="s">
        <v>812</v>
      </c>
      <c r="BA5460" t="s">
        <v>298</v>
      </c>
      <c r="BB5460">
        <v>4046</v>
      </c>
      <c r="BC5460" t="s">
        <v>87</v>
      </c>
      <c r="BH5460" t="s">
        <v>9758</v>
      </c>
      <c r="BJ5460">
        <v>201171860</v>
      </c>
    </row>
    <row r="5461" spans="1:62" x14ac:dyDescent="0.25">
      <c r="A5461" t="s">
        <v>11005</v>
      </c>
      <c r="B5461" s="2">
        <v>43525</v>
      </c>
      <c r="C5461" t="s">
        <v>63</v>
      </c>
      <c r="D5461" s="3">
        <v>43472.406761990744</v>
      </c>
      <c r="E5461" t="s">
        <v>64</v>
      </c>
      <c r="F5461" s="2">
        <v>43556</v>
      </c>
      <c r="G5461" s="2">
        <v>43770</v>
      </c>
      <c r="H5461" t="s">
        <v>11006</v>
      </c>
      <c r="J5461" t="s">
        <v>11007</v>
      </c>
      <c r="L5461" t="s">
        <v>10845</v>
      </c>
      <c r="M5461" t="s">
        <v>232</v>
      </c>
      <c r="N5461">
        <v>11946</v>
      </c>
      <c r="O5461" t="s">
        <v>70</v>
      </c>
      <c r="Q5461" t="s">
        <v>11008</v>
      </c>
      <c r="S5461" t="s">
        <v>72</v>
      </c>
      <c r="T5461" t="s">
        <v>5899</v>
      </c>
      <c r="U5461" t="s">
        <v>5900</v>
      </c>
      <c r="V5461" t="s">
        <v>5901</v>
      </c>
      <c r="W5461" t="s">
        <v>86</v>
      </c>
      <c r="X5461" t="s">
        <v>362</v>
      </c>
      <c r="Y5461" t="str">
        <f>"35-2014"</f>
        <v>35-2014</v>
      </c>
      <c r="Z5461" t="s">
        <v>301</v>
      </c>
      <c r="AA5461">
        <v>72211</v>
      </c>
      <c r="AB5461">
        <v>3</v>
      </c>
      <c r="AC5461">
        <v>3</v>
      </c>
      <c r="AD5461" t="s">
        <v>79</v>
      </c>
      <c r="AE5461" t="s">
        <v>95</v>
      </c>
      <c r="AF5461">
        <v>35</v>
      </c>
      <c r="AG5461" s="4">
        <v>0.58333333333333337</v>
      </c>
      <c r="AH5461" s="4">
        <v>0.91666666666666663</v>
      </c>
      <c r="AI5461" s="5">
        <v>14.1</v>
      </c>
      <c r="AJ5461">
        <v>21.15</v>
      </c>
      <c r="AL5461" t="s">
        <v>81</v>
      </c>
      <c r="AM5461" t="s">
        <v>82</v>
      </c>
      <c r="AO5461" t="s">
        <v>83</v>
      </c>
      <c r="AR5461" t="s">
        <v>82</v>
      </c>
      <c r="AT5461" t="s">
        <v>82</v>
      </c>
      <c r="AW5461" t="s">
        <v>82</v>
      </c>
      <c r="AY5461" t="s">
        <v>10845</v>
      </c>
      <c r="AZ5461" t="s">
        <v>6542</v>
      </c>
      <c r="BA5461" t="s">
        <v>232</v>
      </c>
      <c r="BB5461">
        <v>11946</v>
      </c>
      <c r="BC5461" t="s">
        <v>87</v>
      </c>
      <c r="BH5461" t="s">
        <v>11007</v>
      </c>
      <c r="BJ5461">
        <v>113486668</v>
      </c>
    </row>
    <row r="5462" spans="1:62" x14ac:dyDescent="0.25">
      <c r="A5462" t="s">
        <v>11673</v>
      </c>
      <c r="B5462" s="2">
        <v>43525</v>
      </c>
      <c r="C5462" t="s">
        <v>63</v>
      </c>
      <c r="D5462" s="3">
        <v>43472.401633437497</v>
      </c>
      <c r="E5462" t="s">
        <v>64</v>
      </c>
      <c r="F5462" s="2">
        <v>43556</v>
      </c>
      <c r="G5462" s="2">
        <v>43809</v>
      </c>
      <c r="H5462" t="s">
        <v>11674</v>
      </c>
      <c r="J5462" t="s">
        <v>11675</v>
      </c>
      <c r="K5462" t="s">
        <v>11676</v>
      </c>
      <c r="L5462" t="s">
        <v>11677</v>
      </c>
      <c r="M5462" t="s">
        <v>232</v>
      </c>
      <c r="N5462">
        <v>11778</v>
      </c>
      <c r="O5462" t="s">
        <v>70</v>
      </c>
      <c r="Q5462" t="s">
        <v>11678</v>
      </c>
      <c r="S5462" t="s">
        <v>72</v>
      </c>
      <c r="T5462" t="s">
        <v>5899</v>
      </c>
      <c r="U5462" t="s">
        <v>5900</v>
      </c>
      <c r="V5462" t="s">
        <v>5901</v>
      </c>
      <c r="W5462" t="s">
        <v>86</v>
      </c>
      <c r="X5462" t="s">
        <v>6301</v>
      </c>
      <c r="Y5462" t="str">
        <f>"37-3011"</f>
        <v>37-3011</v>
      </c>
      <c r="Z5462" t="s">
        <v>94</v>
      </c>
      <c r="AA5462">
        <v>561730</v>
      </c>
      <c r="AB5462">
        <v>3</v>
      </c>
      <c r="AC5462">
        <v>3</v>
      </c>
      <c r="AD5462" t="s">
        <v>79</v>
      </c>
      <c r="AE5462" t="s">
        <v>80</v>
      </c>
      <c r="AF5462">
        <v>35</v>
      </c>
      <c r="AG5462" s="4">
        <v>0.3125</v>
      </c>
      <c r="AH5462" s="4">
        <v>0.66666666666666663</v>
      </c>
      <c r="AI5462" s="5">
        <v>16.34</v>
      </c>
      <c r="AJ5462">
        <v>24.51</v>
      </c>
      <c r="AL5462" t="s">
        <v>81</v>
      </c>
      <c r="AM5462" t="s">
        <v>82</v>
      </c>
      <c r="AO5462" t="s">
        <v>83</v>
      </c>
      <c r="AR5462" t="s">
        <v>82</v>
      </c>
      <c r="AT5462" t="s">
        <v>82</v>
      </c>
      <c r="AW5462" t="s">
        <v>82</v>
      </c>
      <c r="AY5462" t="s">
        <v>11677</v>
      </c>
      <c r="AZ5462" t="s">
        <v>6542</v>
      </c>
      <c r="BA5462" t="s">
        <v>232</v>
      </c>
      <c r="BB5462">
        <v>11778</v>
      </c>
      <c r="BC5462" t="s">
        <v>79</v>
      </c>
      <c r="BH5462" t="s">
        <v>11675</v>
      </c>
      <c r="BJ5462">
        <v>200088056</v>
      </c>
    </row>
    <row r="5463" spans="1:62" x14ac:dyDescent="0.25">
      <c r="A5463" t="s">
        <v>12736</v>
      </c>
      <c r="B5463" s="2">
        <v>43525</v>
      </c>
      <c r="C5463" t="s">
        <v>63</v>
      </c>
      <c r="D5463" s="3">
        <v>43472.392245243056</v>
      </c>
      <c r="E5463" t="s">
        <v>64</v>
      </c>
      <c r="F5463" s="2">
        <v>43556</v>
      </c>
      <c r="G5463" s="2">
        <v>43799</v>
      </c>
      <c r="H5463" t="s">
        <v>12737</v>
      </c>
      <c r="I5463" t="s">
        <v>12738</v>
      </c>
      <c r="J5463" t="s">
        <v>12739</v>
      </c>
      <c r="L5463" t="s">
        <v>3949</v>
      </c>
      <c r="M5463" t="s">
        <v>2314</v>
      </c>
      <c r="N5463">
        <v>46074</v>
      </c>
      <c r="O5463" t="s">
        <v>70</v>
      </c>
      <c r="Q5463" t="s">
        <v>12740</v>
      </c>
      <c r="S5463" t="s">
        <v>72</v>
      </c>
      <c r="T5463" t="s">
        <v>3410</v>
      </c>
      <c r="U5463" t="s">
        <v>3411</v>
      </c>
      <c r="V5463" t="s">
        <v>3412</v>
      </c>
      <c r="W5463" t="s">
        <v>783</v>
      </c>
      <c r="X5463" t="s">
        <v>106</v>
      </c>
      <c r="Y5463" t="str">
        <f>"37-3011"</f>
        <v>37-3011</v>
      </c>
      <c r="Z5463" t="s">
        <v>94</v>
      </c>
      <c r="AA5463">
        <v>561730</v>
      </c>
      <c r="AB5463">
        <v>6</v>
      </c>
      <c r="AC5463">
        <v>6</v>
      </c>
      <c r="AD5463" t="s">
        <v>79</v>
      </c>
      <c r="AE5463" t="s">
        <v>80</v>
      </c>
      <c r="AF5463">
        <v>40</v>
      </c>
      <c r="AG5463" s="4">
        <v>0.33333333333333331</v>
      </c>
      <c r="AH5463" s="4">
        <v>0.70833333333333337</v>
      </c>
      <c r="AI5463" s="5">
        <v>13.41</v>
      </c>
      <c r="AJ5463">
        <v>20.12</v>
      </c>
      <c r="AL5463" t="s">
        <v>81</v>
      </c>
      <c r="AM5463" t="s">
        <v>82</v>
      </c>
      <c r="AO5463" t="s">
        <v>83</v>
      </c>
      <c r="AR5463" t="s">
        <v>82</v>
      </c>
      <c r="AT5463" t="s">
        <v>82</v>
      </c>
      <c r="AW5463" t="s">
        <v>82</v>
      </c>
      <c r="AY5463" t="s">
        <v>3949</v>
      </c>
      <c r="AZ5463" t="s">
        <v>3667</v>
      </c>
      <c r="BA5463" t="s">
        <v>2314</v>
      </c>
      <c r="BB5463">
        <v>46074</v>
      </c>
      <c r="BC5463" t="s">
        <v>79</v>
      </c>
      <c r="BH5463" t="s">
        <v>12739</v>
      </c>
      <c r="BJ5463">
        <v>364578380</v>
      </c>
    </row>
    <row r="5464" spans="1:62" x14ac:dyDescent="0.25">
      <c r="A5464" t="s">
        <v>12789</v>
      </c>
      <c r="B5464" s="2">
        <v>43525</v>
      </c>
      <c r="C5464" t="s">
        <v>63</v>
      </c>
      <c r="D5464" s="3">
        <v>43472.390113587964</v>
      </c>
      <c r="E5464" t="s">
        <v>64</v>
      </c>
      <c r="F5464" s="2">
        <v>43556</v>
      </c>
      <c r="G5464" s="2">
        <v>43799</v>
      </c>
      <c r="H5464" t="s">
        <v>12790</v>
      </c>
      <c r="I5464" t="s">
        <v>130</v>
      </c>
      <c r="J5464" t="s">
        <v>12791</v>
      </c>
      <c r="L5464" t="s">
        <v>7297</v>
      </c>
      <c r="M5464" t="s">
        <v>783</v>
      </c>
      <c r="N5464">
        <v>44143</v>
      </c>
      <c r="O5464" t="s">
        <v>70</v>
      </c>
      <c r="Q5464" t="s">
        <v>12792</v>
      </c>
      <c r="S5464" t="s">
        <v>72</v>
      </c>
      <c r="T5464" t="s">
        <v>3410</v>
      </c>
      <c r="U5464" t="s">
        <v>3411</v>
      </c>
      <c r="V5464" t="s">
        <v>3412</v>
      </c>
      <c r="W5464" t="s">
        <v>783</v>
      </c>
      <c r="X5464" t="s">
        <v>106</v>
      </c>
      <c r="Y5464" t="str">
        <f>"37-3011"</f>
        <v>37-3011</v>
      </c>
      <c r="Z5464" t="s">
        <v>94</v>
      </c>
      <c r="AA5464">
        <v>561730</v>
      </c>
      <c r="AB5464">
        <v>4</v>
      </c>
      <c r="AC5464">
        <v>4</v>
      </c>
      <c r="AD5464" t="s">
        <v>79</v>
      </c>
      <c r="AE5464" t="s">
        <v>80</v>
      </c>
      <c r="AF5464">
        <v>40</v>
      </c>
      <c r="AG5464" s="4">
        <v>0.33333333333333331</v>
      </c>
      <c r="AH5464" s="4">
        <v>0.70833333333333337</v>
      </c>
      <c r="AI5464" s="5">
        <v>13.7</v>
      </c>
      <c r="AJ5464">
        <v>20.55</v>
      </c>
      <c r="AL5464" t="s">
        <v>81</v>
      </c>
      <c r="AM5464" t="s">
        <v>82</v>
      </c>
      <c r="AO5464" t="s">
        <v>83</v>
      </c>
      <c r="AR5464" t="s">
        <v>82</v>
      </c>
      <c r="AT5464" t="s">
        <v>82</v>
      </c>
      <c r="AW5464" t="s">
        <v>82</v>
      </c>
      <c r="AY5464" t="s">
        <v>7297</v>
      </c>
      <c r="AZ5464" t="s">
        <v>7299</v>
      </c>
      <c r="BA5464" t="s">
        <v>783</v>
      </c>
      <c r="BB5464">
        <v>44143</v>
      </c>
      <c r="BC5464" t="s">
        <v>79</v>
      </c>
      <c r="BH5464" t="s">
        <v>12791</v>
      </c>
      <c r="BJ5464">
        <v>461738849</v>
      </c>
    </row>
    <row r="5465" spans="1:62" x14ac:dyDescent="0.25">
      <c r="A5465" t="s">
        <v>13527</v>
      </c>
      <c r="B5465" s="2">
        <v>43525</v>
      </c>
      <c r="C5465" t="s">
        <v>63</v>
      </c>
      <c r="D5465" s="3">
        <v>43472.390241423614</v>
      </c>
      <c r="E5465" t="s">
        <v>64</v>
      </c>
      <c r="F5465" s="2">
        <v>43556</v>
      </c>
      <c r="G5465" s="2">
        <v>43814</v>
      </c>
      <c r="H5465" t="s">
        <v>13528</v>
      </c>
      <c r="I5465" t="s">
        <v>67</v>
      </c>
      <c r="J5465" t="s">
        <v>13529</v>
      </c>
      <c r="K5465" t="s">
        <v>67</v>
      </c>
      <c r="L5465" t="s">
        <v>13530</v>
      </c>
      <c r="M5465" t="s">
        <v>774</v>
      </c>
      <c r="N5465">
        <v>80503</v>
      </c>
      <c r="O5465" t="s">
        <v>70</v>
      </c>
      <c r="P5465" t="s">
        <v>67</v>
      </c>
      <c r="Q5465" t="s">
        <v>13531</v>
      </c>
      <c r="S5465" t="s">
        <v>72</v>
      </c>
      <c r="T5465" t="s">
        <v>6285</v>
      </c>
      <c r="U5465" t="s">
        <v>6286</v>
      </c>
      <c r="V5465" t="s">
        <v>6287</v>
      </c>
      <c r="W5465" t="s">
        <v>774</v>
      </c>
      <c r="X5465" t="s">
        <v>1474</v>
      </c>
      <c r="Y5465" t="str">
        <f>"47-5051"</f>
        <v>47-5051</v>
      </c>
      <c r="Z5465" t="s">
        <v>1474</v>
      </c>
      <c r="AA5465">
        <v>212311</v>
      </c>
      <c r="AB5465">
        <v>40</v>
      </c>
      <c r="AC5465">
        <v>40</v>
      </c>
      <c r="AD5465" t="s">
        <v>79</v>
      </c>
      <c r="AE5465" t="s">
        <v>80</v>
      </c>
      <c r="AF5465">
        <v>40</v>
      </c>
      <c r="AG5465" s="4">
        <v>0.29166666666666669</v>
      </c>
      <c r="AH5465" s="4">
        <v>0.66666666666666663</v>
      </c>
      <c r="AI5465" s="5">
        <v>16.96</v>
      </c>
      <c r="AJ5465">
        <v>25.44</v>
      </c>
      <c r="AK5465">
        <v>28.44</v>
      </c>
      <c r="AL5465" t="s">
        <v>81</v>
      </c>
      <c r="AM5465" t="s">
        <v>82</v>
      </c>
      <c r="AO5465" t="s">
        <v>83</v>
      </c>
      <c r="AP5465" t="s">
        <v>67</v>
      </c>
      <c r="AQ5465" t="s">
        <v>67</v>
      </c>
      <c r="AR5465" t="s">
        <v>82</v>
      </c>
      <c r="AT5465" t="s">
        <v>82</v>
      </c>
      <c r="AW5465" t="s">
        <v>82</v>
      </c>
      <c r="AY5465" t="s">
        <v>13532</v>
      </c>
      <c r="AZ5465" t="s">
        <v>3399</v>
      </c>
      <c r="BA5465" t="s">
        <v>774</v>
      </c>
      <c r="BB5465">
        <v>80540</v>
      </c>
      <c r="BC5465" t="s">
        <v>79</v>
      </c>
      <c r="BH5465" t="s">
        <v>13533</v>
      </c>
      <c r="BI5465" t="s">
        <v>67</v>
      </c>
      <c r="BJ5465">
        <v>841256983</v>
      </c>
    </row>
    <row r="5466" spans="1:62" x14ac:dyDescent="0.25">
      <c r="A5466" t="s">
        <v>13570</v>
      </c>
      <c r="B5466" s="2">
        <v>43525</v>
      </c>
      <c r="C5466" t="s">
        <v>63</v>
      </c>
      <c r="D5466" s="3">
        <v>43472.406538368057</v>
      </c>
      <c r="E5466" t="s">
        <v>64</v>
      </c>
      <c r="F5466" s="2">
        <v>43556</v>
      </c>
      <c r="G5466" s="2">
        <v>43784</v>
      </c>
      <c r="H5466" t="s">
        <v>13352</v>
      </c>
      <c r="J5466" t="s">
        <v>13353</v>
      </c>
      <c r="L5466" t="s">
        <v>9813</v>
      </c>
      <c r="M5466" t="s">
        <v>232</v>
      </c>
      <c r="N5466">
        <v>11954</v>
      </c>
      <c r="O5466" t="s">
        <v>70</v>
      </c>
      <c r="Q5466" t="s">
        <v>13354</v>
      </c>
      <c r="S5466" t="s">
        <v>72</v>
      </c>
      <c r="T5466" t="s">
        <v>13355</v>
      </c>
      <c r="U5466" t="s">
        <v>3530</v>
      </c>
      <c r="V5466" t="s">
        <v>3531</v>
      </c>
      <c r="W5466" t="s">
        <v>232</v>
      </c>
      <c r="X5466" t="s">
        <v>13571</v>
      </c>
      <c r="Y5466" t="str">
        <f>"35-9021"</f>
        <v>35-9021</v>
      </c>
      <c r="Z5466" t="s">
        <v>315</v>
      </c>
      <c r="AA5466">
        <v>722310</v>
      </c>
      <c r="AB5466">
        <v>26</v>
      </c>
      <c r="AC5466">
        <v>26</v>
      </c>
      <c r="AD5466" t="s">
        <v>79</v>
      </c>
      <c r="AE5466" t="s">
        <v>95</v>
      </c>
      <c r="AF5466">
        <v>40</v>
      </c>
      <c r="AG5466" s="4">
        <v>0.25</v>
      </c>
      <c r="AH5466" s="4">
        <v>8.3333333333333329E-2</v>
      </c>
      <c r="AI5466" s="5">
        <v>12.26</v>
      </c>
      <c r="AJ5466">
        <v>18.39</v>
      </c>
      <c r="AK5466">
        <v>18.39</v>
      </c>
      <c r="AL5466" t="s">
        <v>81</v>
      </c>
      <c r="AM5466" t="s">
        <v>82</v>
      </c>
      <c r="AO5466" t="s">
        <v>83</v>
      </c>
      <c r="AQ5466" t="s">
        <v>662</v>
      </c>
      <c r="AR5466" t="s">
        <v>82</v>
      </c>
      <c r="AT5466" t="s">
        <v>82</v>
      </c>
      <c r="AW5466" t="s">
        <v>72</v>
      </c>
      <c r="AX5466">
        <v>1</v>
      </c>
      <c r="AY5466" t="s">
        <v>9813</v>
      </c>
      <c r="AZ5466" t="s">
        <v>6542</v>
      </c>
      <c r="BA5466" t="s">
        <v>232</v>
      </c>
      <c r="BB5466">
        <v>11954</v>
      </c>
      <c r="BC5466" t="s">
        <v>87</v>
      </c>
      <c r="BH5466" t="s">
        <v>13353</v>
      </c>
      <c r="BJ5466">
        <v>112592068</v>
      </c>
    </row>
    <row r="5467" spans="1:62" x14ac:dyDescent="0.25">
      <c r="A5467" t="s">
        <v>13665</v>
      </c>
      <c r="B5467" s="2">
        <v>43525</v>
      </c>
      <c r="C5467" t="s">
        <v>63</v>
      </c>
      <c r="D5467" s="3">
        <v>43472.392358784724</v>
      </c>
      <c r="E5467" t="s">
        <v>64</v>
      </c>
      <c r="F5467" s="2">
        <v>43556</v>
      </c>
      <c r="G5467" s="2">
        <v>43799</v>
      </c>
      <c r="H5467" t="s">
        <v>13666</v>
      </c>
      <c r="I5467" t="s">
        <v>67</v>
      </c>
      <c r="J5467" t="s">
        <v>13667</v>
      </c>
      <c r="K5467" t="s">
        <v>13668</v>
      </c>
      <c r="L5467" t="s">
        <v>9662</v>
      </c>
      <c r="M5467" t="s">
        <v>147</v>
      </c>
      <c r="N5467">
        <v>19115</v>
      </c>
      <c r="O5467" t="s">
        <v>70</v>
      </c>
      <c r="P5467" t="s">
        <v>67</v>
      </c>
      <c r="Q5467" t="s">
        <v>13669</v>
      </c>
      <c r="S5467" t="s">
        <v>72</v>
      </c>
      <c r="T5467" t="s">
        <v>1273</v>
      </c>
      <c r="U5467" t="s">
        <v>1274</v>
      </c>
      <c r="V5467" t="s">
        <v>1275</v>
      </c>
      <c r="W5467" t="s">
        <v>1276</v>
      </c>
      <c r="X5467" t="s">
        <v>13670</v>
      </c>
      <c r="Y5467" t="str">
        <f>"47-3014"</f>
        <v>47-3014</v>
      </c>
      <c r="Z5467" t="s">
        <v>1320</v>
      </c>
      <c r="AA5467">
        <v>238320</v>
      </c>
      <c r="AB5467">
        <v>4</v>
      </c>
      <c r="AC5467">
        <v>4</v>
      </c>
      <c r="AD5467" t="s">
        <v>79</v>
      </c>
      <c r="AE5467" t="s">
        <v>80</v>
      </c>
      <c r="AF5467">
        <v>40</v>
      </c>
      <c r="AG5467" s="4">
        <v>0.33333333333333331</v>
      </c>
      <c r="AH5467" s="4">
        <v>0.66666666666666663</v>
      </c>
      <c r="AI5467" s="5">
        <v>13.93</v>
      </c>
      <c r="AL5467" t="s">
        <v>81</v>
      </c>
      <c r="AM5467" t="s">
        <v>82</v>
      </c>
      <c r="AO5467" t="s">
        <v>83</v>
      </c>
      <c r="AP5467" t="s">
        <v>67</v>
      </c>
      <c r="AQ5467" t="s">
        <v>67</v>
      </c>
      <c r="AR5467" t="s">
        <v>82</v>
      </c>
      <c r="AT5467" t="s">
        <v>82</v>
      </c>
      <c r="AW5467" t="s">
        <v>82</v>
      </c>
      <c r="AY5467" t="s">
        <v>9662</v>
      </c>
      <c r="AZ5467" t="s">
        <v>9662</v>
      </c>
      <c r="BA5467" t="s">
        <v>147</v>
      </c>
      <c r="BB5467">
        <v>19115</v>
      </c>
      <c r="BC5467" t="s">
        <v>79</v>
      </c>
      <c r="BH5467" t="s">
        <v>13667</v>
      </c>
      <c r="BJ5467">
        <v>384011647</v>
      </c>
    </row>
    <row r="5468" spans="1:62" x14ac:dyDescent="0.25">
      <c r="A5468" t="s">
        <v>13865</v>
      </c>
      <c r="B5468" s="2">
        <v>43525</v>
      </c>
      <c r="C5468" t="s">
        <v>63</v>
      </c>
      <c r="D5468" s="3">
        <v>43472.398472002315</v>
      </c>
      <c r="E5468" t="s">
        <v>64</v>
      </c>
      <c r="F5468" s="2">
        <v>43556</v>
      </c>
      <c r="G5468" s="2">
        <v>43778</v>
      </c>
      <c r="H5468" t="s">
        <v>13866</v>
      </c>
      <c r="I5468" t="s">
        <v>67</v>
      </c>
      <c r="J5468" t="s">
        <v>13867</v>
      </c>
      <c r="K5468" t="s">
        <v>67</v>
      </c>
      <c r="L5468" t="s">
        <v>4328</v>
      </c>
      <c r="M5468" t="s">
        <v>774</v>
      </c>
      <c r="N5468">
        <v>80125</v>
      </c>
      <c r="O5468" t="s">
        <v>70</v>
      </c>
      <c r="P5468" t="s">
        <v>67</v>
      </c>
      <c r="Q5468" t="s">
        <v>13868</v>
      </c>
      <c r="S5468" t="s">
        <v>72</v>
      </c>
      <c r="T5468" t="s">
        <v>6285</v>
      </c>
      <c r="U5468" t="s">
        <v>6286</v>
      </c>
      <c r="V5468" t="s">
        <v>6287</v>
      </c>
      <c r="W5468" t="s">
        <v>774</v>
      </c>
      <c r="X5468" t="s">
        <v>94</v>
      </c>
      <c r="Y5468" t="str">
        <f>"37-3011"</f>
        <v>37-3011</v>
      </c>
      <c r="Z5468" t="s">
        <v>94</v>
      </c>
      <c r="AA5468">
        <v>561730</v>
      </c>
      <c r="AB5468">
        <v>24</v>
      </c>
      <c r="AC5468">
        <v>24</v>
      </c>
      <c r="AD5468" t="s">
        <v>79</v>
      </c>
      <c r="AE5468" t="s">
        <v>80</v>
      </c>
      <c r="AF5468">
        <v>40</v>
      </c>
      <c r="AG5468" s="4">
        <v>0.29166666666666669</v>
      </c>
      <c r="AH5468" s="4">
        <v>0.66666666666666663</v>
      </c>
      <c r="AI5468" s="5">
        <v>16.07</v>
      </c>
      <c r="AJ5468">
        <v>24.1</v>
      </c>
      <c r="AK5468">
        <v>31.5</v>
      </c>
      <c r="AL5468" t="s">
        <v>81</v>
      </c>
      <c r="AM5468" t="s">
        <v>82</v>
      </c>
      <c r="AO5468" t="s">
        <v>83</v>
      </c>
      <c r="AP5468" t="s">
        <v>67</v>
      </c>
      <c r="AQ5468" t="s">
        <v>67</v>
      </c>
      <c r="AR5468" t="s">
        <v>82</v>
      </c>
      <c r="AT5468" t="s">
        <v>82</v>
      </c>
      <c r="AW5468" t="s">
        <v>82</v>
      </c>
      <c r="AY5468" t="s">
        <v>4330</v>
      </c>
      <c r="AZ5468" t="s">
        <v>4522</v>
      </c>
      <c r="BA5468" t="s">
        <v>774</v>
      </c>
      <c r="BB5468">
        <v>80125</v>
      </c>
      <c r="BC5468" t="s">
        <v>79</v>
      </c>
      <c r="BH5468" t="s">
        <v>13869</v>
      </c>
      <c r="BI5468" t="s">
        <v>67</v>
      </c>
      <c r="BJ5468">
        <v>900333528</v>
      </c>
    </row>
    <row r="5469" spans="1:62" x14ac:dyDescent="0.25">
      <c r="A5469" t="s">
        <v>13880</v>
      </c>
      <c r="B5469" s="2">
        <v>43525</v>
      </c>
      <c r="C5469" t="s">
        <v>63</v>
      </c>
      <c r="D5469" s="3">
        <v>43472.397523645835</v>
      </c>
      <c r="E5469" t="s">
        <v>64</v>
      </c>
      <c r="F5469" s="2">
        <v>43556</v>
      </c>
      <c r="G5469" s="2">
        <v>43799</v>
      </c>
      <c r="H5469" t="s">
        <v>13881</v>
      </c>
      <c r="I5469" t="s">
        <v>13882</v>
      </c>
      <c r="J5469" t="s">
        <v>13883</v>
      </c>
      <c r="K5469" t="s">
        <v>67</v>
      </c>
      <c r="L5469" t="s">
        <v>6283</v>
      </c>
      <c r="M5469" t="s">
        <v>774</v>
      </c>
      <c r="N5469">
        <v>80921</v>
      </c>
      <c r="O5469" t="s">
        <v>70</v>
      </c>
      <c r="P5469" t="s">
        <v>67</v>
      </c>
      <c r="Q5469" t="s">
        <v>13884</v>
      </c>
      <c r="S5469" t="s">
        <v>72</v>
      </c>
      <c r="T5469" t="s">
        <v>6285</v>
      </c>
      <c r="U5469" t="s">
        <v>6286</v>
      </c>
      <c r="V5469" t="s">
        <v>6287</v>
      </c>
      <c r="W5469" t="s">
        <v>774</v>
      </c>
      <c r="X5469" t="s">
        <v>373</v>
      </c>
      <c r="Y5469" t="str">
        <f>"37-2012"</f>
        <v>37-2012</v>
      </c>
      <c r="Z5469" t="s">
        <v>373</v>
      </c>
      <c r="AA5469">
        <v>721110</v>
      </c>
      <c r="AB5469">
        <v>10</v>
      </c>
      <c r="AC5469">
        <v>10</v>
      </c>
      <c r="AD5469" t="s">
        <v>79</v>
      </c>
      <c r="AE5469" t="s">
        <v>80</v>
      </c>
      <c r="AF5469">
        <v>40</v>
      </c>
      <c r="AG5469" s="4">
        <v>0.20833333333333334</v>
      </c>
      <c r="AH5469" s="4">
        <v>0.5625</v>
      </c>
      <c r="AI5469" s="5">
        <v>10.92</v>
      </c>
      <c r="AJ5469">
        <v>16.38</v>
      </c>
      <c r="AK5469">
        <v>22.5</v>
      </c>
      <c r="AL5469" t="s">
        <v>81</v>
      </c>
      <c r="AM5469" t="s">
        <v>82</v>
      </c>
      <c r="AO5469" t="s">
        <v>83</v>
      </c>
      <c r="AP5469" t="s">
        <v>67</v>
      </c>
      <c r="AQ5469" t="s">
        <v>67</v>
      </c>
      <c r="AR5469" t="s">
        <v>82</v>
      </c>
      <c r="AT5469" t="s">
        <v>82</v>
      </c>
      <c r="AW5469" t="s">
        <v>82</v>
      </c>
      <c r="AY5469" t="s">
        <v>1552</v>
      </c>
      <c r="AZ5469" t="s">
        <v>1554</v>
      </c>
      <c r="BA5469" t="s">
        <v>774</v>
      </c>
      <c r="BB5469">
        <v>80921</v>
      </c>
      <c r="BC5469" t="s">
        <v>87</v>
      </c>
      <c r="BH5469" t="s">
        <v>13885</v>
      </c>
      <c r="BI5469" t="s">
        <v>67</v>
      </c>
      <c r="BJ5469">
        <v>861065411</v>
      </c>
    </row>
    <row r="5470" spans="1:62" x14ac:dyDescent="0.25">
      <c r="A5470" t="s">
        <v>14067</v>
      </c>
      <c r="B5470" s="2">
        <v>43525</v>
      </c>
      <c r="C5470" t="s">
        <v>63</v>
      </c>
      <c r="D5470" s="3">
        <v>43472.392787037039</v>
      </c>
      <c r="E5470" t="s">
        <v>64</v>
      </c>
      <c r="F5470" s="2">
        <v>43556</v>
      </c>
      <c r="G5470" s="2">
        <v>43769</v>
      </c>
      <c r="H5470" t="s">
        <v>14068</v>
      </c>
      <c r="I5470" t="s">
        <v>67</v>
      </c>
      <c r="J5470" t="s">
        <v>14063</v>
      </c>
      <c r="K5470" t="s">
        <v>67</v>
      </c>
      <c r="L5470" t="s">
        <v>1152</v>
      </c>
      <c r="M5470" t="s">
        <v>774</v>
      </c>
      <c r="N5470">
        <v>80216</v>
      </c>
      <c r="O5470" t="s">
        <v>70</v>
      </c>
      <c r="P5470" t="s">
        <v>67</v>
      </c>
      <c r="Q5470" t="s">
        <v>14064</v>
      </c>
      <c r="S5470" t="s">
        <v>72</v>
      </c>
      <c r="T5470" t="s">
        <v>6285</v>
      </c>
      <c r="U5470" t="s">
        <v>6286</v>
      </c>
      <c r="V5470" t="s">
        <v>6287</v>
      </c>
      <c r="W5470" t="s">
        <v>774</v>
      </c>
      <c r="X5470" t="s">
        <v>326</v>
      </c>
      <c r="Y5470" t="str">
        <f>"47-2061"</f>
        <v>47-2061</v>
      </c>
      <c r="Z5470" t="s">
        <v>326</v>
      </c>
      <c r="AA5470">
        <v>238160</v>
      </c>
      <c r="AB5470">
        <v>20</v>
      </c>
      <c r="AC5470">
        <v>20</v>
      </c>
      <c r="AD5470" t="s">
        <v>79</v>
      </c>
      <c r="AE5470" t="s">
        <v>80</v>
      </c>
      <c r="AF5470">
        <v>40</v>
      </c>
      <c r="AG5470" s="4">
        <v>0.29166666666666669</v>
      </c>
      <c r="AH5470" s="4">
        <v>0.66666666666666663</v>
      </c>
      <c r="AI5470" s="5">
        <v>18.25</v>
      </c>
      <c r="AJ5470">
        <v>27.38</v>
      </c>
      <c r="AK5470">
        <v>30.38</v>
      </c>
      <c r="AL5470" t="s">
        <v>81</v>
      </c>
      <c r="AM5470" t="s">
        <v>82</v>
      </c>
      <c r="AO5470" t="s">
        <v>83</v>
      </c>
      <c r="AP5470" t="s">
        <v>67</v>
      </c>
      <c r="AQ5470" t="s">
        <v>67</v>
      </c>
      <c r="AR5470" t="s">
        <v>82</v>
      </c>
      <c r="AT5470" t="s">
        <v>82</v>
      </c>
      <c r="AW5470" t="s">
        <v>82</v>
      </c>
      <c r="AY5470" t="s">
        <v>4681</v>
      </c>
      <c r="AZ5470" t="s">
        <v>3364</v>
      </c>
      <c r="BA5470" t="s">
        <v>774</v>
      </c>
      <c r="BB5470">
        <v>80216</v>
      </c>
      <c r="BC5470" t="s">
        <v>79</v>
      </c>
      <c r="BH5470" t="s">
        <v>14069</v>
      </c>
      <c r="BI5470" t="s">
        <v>67</v>
      </c>
      <c r="BJ5470">
        <v>743193913</v>
      </c>
    </row>
    <row r="5471" spans="1:62" x14ac:dyDescent="0.25">
      <c r="A5471" t="s">
        <v>14154</v>
      </c>
      <c r="B5471" s="2">
        <v>43525</v>
      </c>
      <c r="C5471" t="s">
        <v>63</v>
      </c>
      <c r="D5471" s="3">
        <v>43472.397548923611</v>
      </c>
      <c r="E5471" t="s">
        <v>64</v>
      </c>
      <c r="F5471" s="2">
        <v>43556</v>
      </c>
      <c r="G5471" s="2">
        <v>43799</v>
      </c>
      <c r="H5471" t="s">
        <v>14155</v>
      </c>
      <c r="I5471" t="s">
        <v>14156</v>
      </c>
      <c r="J5471" t="s">
        <v>14157</v>
      </c>
      <c r="K5471" t="s">
        <v>67</v>
      </c>
      <c r="L5471" t="s">
        <v>6283</v>
      </c>
      <c r="M5471" t="s">
        <v>774</v>
      </c>
      <c r="N5471">
        <v>80903</v>
      </c>
      <c r="O5471" t="s">
        <v>70</v>
      </c>
      <c r="P5471" t="s">
        <v>67</v>
      </c>
      <c r="Q5471" t="s">
        <v>14158</v>
      </c>
      <c r="S5471" t="s">
        <v>72</v>
      </c>
      <c r="T5471" t="s">
        <v>6285</v>
      </c>
      <c r="U5471" t="s">
        <v>6286</v>
      </c>
      <c r="V5471" t="s">
        <v>6287</v>
      </c>
      <c r="W5471" t="s">
        <v>774</v>
      </c>
      <c r="X5471" t="s">
        <v>326</v>
      </c>
      <c r="Y5471" t="str">
        <f>"47-2061"</f>
        <v>47-2061</v>
      </c>
      <c r="Z5471" t="s">
        <v>326</v>
      </c>
      <c r="AA5471">
        <v>238110</v>
      </c>
      <c r="AB5471">
        <v>40</v>
      </c>
      <c r="AC5471">
        <v>40</v>
      </c>
      <c r="AD5471" t="s">
        <v>79</v>
      </c>
      <c r="AE5471" t="s">
        <v>80</v>
      </c>
      <c r="AF5471">
        <v>40</v>
      </c>
      <c r="AG5471" s="4">
        <v>0.29166666666666669</v>
      </c>
      <c r="AH5471" s="4">
        <v>0.64583333333333337</v>
      </c>
      <c r="AI5471" s="5">
        <v>16.54</v>
      </c>
      <c r="AJ5471">
        <v>24.81</v>
      </c>
      <c r="AK5471">
        <v>27</v>
      </c>
      <c r="AL5471" t="s">
        <v>81</v>
      </c>
      <c r="AM5471" t="s">
        <v>82</v>
      </c>
      <c r="AO5471" t="s">
        <v>83</v>
      </c>
      <c r="AP5471" t="s">
        <v>67</v>
      </c>
      <c r="AQ5471" t="s">
        <v>67</v>
      </c>
      <c r="AR5471" t="s">
        <v>82</v>
      </c>
      <c r="AT5471" t="s">
        <v>82</v>
      </c>
      <c r="AW5471" t="s">
        <v>82</v>
      </c>
      <c r="AY5471" t="s">
        <v>1552</v>
      </c>
      <c r="AZ5471" t="s">
        <v>1554</v>
      </c>
      <c r="BA5471" t="s">
        <v>774</v>
      </c>
      <c r="BB5471">
        <v>80903</v>
      </c>
      <c r="BC5471" t="s">
        <v>79</v>
      </c>
      <c r="BH5471" t="s">
        <v>14159</v>
      </c>
      <c r="BI5471" t="s">
        <v>67</v>
      </c>
      <c r="BJ5471">
        <v>841200526</v>
      </c>
    </row>
    <row r="5472" spans="1:62" x14ac:dyDescent="0.25">
      <c r="A5472" t="s">
        <v>14309</v>
      </c>
      <c r="B5472" s="2">
        <v>43525</v>
      </c>
      <c r="C5472" t="s">
        <v>63</v>
      </c>
      <c r="D5472" s="3">
        <v>43472.397089305552</v>
      </c>
      <c r="E5472" t="s">
        <v>282</v>
      </c>
      <c r="F5472" s="2">
        <v>43556</v>
      </c>
      <c r="G5472" s="2">
        <v>43791</v>
      </c>
      <c r="H5472" t="s">
        <v>14310</v>
      </c>
      <c r="I5472" t="s">
        <v>67</v>
      </c>
      <c r="J5472" t="s">
        <v>14311</v>
      </c>
      <c r="K5472" t="s">
        <v>67</v>
      </c>
      <c r="L5472" t="s">
        <v>6287</v>
      </c>
      <c r="M5472" t="s">
        <v>774</v>
      </c>
      <c r="N5472">
        <v>80550</v>
      </c>
      <c r="O5472" t="s">
        <v>70</v>
      </c>
      <c r="P5472" t="s">
        <v>67</v>
      </c>
      <c r="Q5472" t="s">
        <v>14312</v>
      </c>
      <c r="S5472" t="s">
        <v>72</v>
      </c>
      <c r="T5472" t="s">
        <v>6285</v>
      </c>
      <c r="U5472" t="s">
        <v>6286</v>
      </c>
      <c r="V5472" t="s">
        <v>6287</v>
      </c>
      <c r="W5472" t="s">
        <v>774</v>
      </c>
      <c r="X5472" t="s">
        <v>94</v>
      </c>
      <c r="Y5472" t="str">
        <f>"37-3011"</f>
        <v>37-3011</v>
      </c>
      <c r="Z5472" t="s">
        <v>94</v>
      </c>
      <c r="AA5472">
        <v>561730</v>
      </c>
      <c r="AB5472">
        <v>30</v>
      </c>
      <c r="AC5472">
        <v>29</v>
      </c>
      <c r="AD5472" t="s">
        <v>79</v>
      </c>
      <c r="AE5472" t="s">
        <v>80</v>
      </c>
      <c r="AF5472">
        <v>40</v>
      </c>
      <c r="AG5472" s="4">
        <v>0.29166666666666669</v>
      </c>
      <c r="AH5472" s="4">
        <v>0.64583333333333337</v>
      </c>
      <c r="AI5472" s="5">
        <v>16.07</v>
      </c>
      <c r="AJ5472">
        <v>24.1</v>
      </c>
      <c r="AK5472">
        <v>25.61</v>
      </c>
      <c r="AL5472" t="s">
        <v>81</v>
      </c>
      <c r="AM5472" t="s">
        <v>82</v>
      </c>
      <c r="AO5472" t="s">
        <v>83</v>
      </c>
      <c r="AP5472" t="s">
        <v>67</v>
      </c>
      <c r="AQ5472" t="s">
        <v>67</v>
      </c>
      <c r="AR5472" t="s">
        <v>82</v>
      </c>
      <c r="AT5472" t="s">
        <v>82</v>
      </c>
      <c r="AW5472" t="s">
        <v>82</v>
      </c>
      <c r="AY5472" t="s">
        <v>1107</v>
      </c>
      <c r="AZ5472" t="s">
        <v>6829</v>
      </c>
      <c r="BA5472" t="s">
        <v>774</v>
      </c>
      <c r="BB5472">
        <v>80550</v>
      </c>
      <c r="BC5472" t="s">
        <v>79</v>
      </c>
      <c r="BH5472" t="s">
        <v>14313</v>
      </c>
      <c r="BI5472" t="s">
        <v>67</v>
      </c>
      <c r="BJ5472">
        <v>371507527</v>
      </c>
    </row>
    <row r="5473" spans="1:62" x14ac:dyDescent="0.25">
      <c r="A5473" t="s">
        <v>14462</v>
      </c>
      <c r="B5473" s="2">
        <v>43525</v>
      </c>
      <c r="C5473" t="s">
        <v>63</v>
      </c>
      <c r="D5473" s="3">
        <v>43472.393475636571</v>
      </c>
      <c r="E5473" t="s">
        <v>64</v>
      </c>
      <c r="F5473" s="2">
        <v>43556</v>
      </c>
      <c r="G5473" s="2">
        <v>43769</v>
      </c>
      <c r="H5473" t="s">
        <v>14463</v>
      </c>
      <c r="I5473" t="s">
        <v>14464</v>
      </c>
      <c r="J5473" t="s">
        <v>14465</v>
      </c>
      <c r="K5473" t="s">
        <v>67</v>
      </c>
      <c r="L5473" t="s">
        <v>14466</v>
      </c>
      <c r="M5473" t="s">
        <v>1612</v>
      </c>
      <c r="N5473">
        <v>82070</v>
      </c>
      <c r="O5473" t="s">
        <v>70</v>
      </c>
      <c r="P5473" t="s">
        <v>67</v>
      </c>
      <c r="Q5473" t="s">
        <v>14467</v>
      </c>
      <c r="S5473" t="s">
        <v>72</v>
      </c>
      <c r="T5473" t="s">
        <v>6285</v>
      </c>
      <c r="U5473" t="s">
        <v>6286</v>
      </c>
      <c r="V5473" t="s">
        <v>6287</v>
      </c>
      <c r="W5473" t="s">
        <v>774</v>
      </c>
      <c r="X5473" t="s">
        <v>962</v>
      </c>
      <c r="Y5473" t="str">
        <f>"53-7064"</f>
        <v>53-7064</v>
      </c>
      <c r="Z5473" t="s">
        <v>962</v>
      </c>
      <c r="AA5473">
        <v>212311</v>
      </c>
      <c r="AB5473">
        <v>4</v>
      </c>
      <c r="AC5473">
        <v>4</v>
      </c>
      <c r="AD5473" t="s">
        <v>79</v>
      </c>
      <c r="AE5473" t="s">
        <v>80</v>
      </c>
      <c r="AF5473">
        <v>40</v>
      </c>
      <c r="AG5473" s="4">
        <v>0.29166666666666669</v>
      </c>
      <c r="AH5473" s="4">
        <v>0.6875</v>
      </c>
      <c r="AI5473" s="5">
        <v>9.0299999999999994</v>
      </c>
      <c r="AJ5473">
        <v>13.54</v>
      </c>
      <c r="AK5473">
        <v>18</v>
      </c>
      <c r="AL5473" t="s">
        <v>81</v>
      </c>
      <c r="AM5473" t="s">
        <v>82</v>
      </c>
      <c r="AO5473" t="s">
        <v>83</v>
      </c>
      <c r="AP5473" t="s">
        <v>67</v>
      </c>
      <c r="AQ5473" t="s">
        <v>67</v>
      </c>
      <c r="AR5473" t="s">
        <v>82</v>
      </c>
      <c r="AT5473" t="s">
        <v>82</v>
      </c>
      <c r="AW5473" t="s">
        <v>82</v>
      </c>
      <c r="AY5473" t="s">
        <v>14468</v>
      </c>
      <c r="AZ5473" t="s">
        <v>6868</v>
      </c>
      <c r="BA5473" t="s">
        <v>1612</v>
      </c>
      <c r="BB5473">
        <v>82070</v>
      </c>
      <c r="BC5473" t="s">
        <v>79</v>
      </c>
      <c r="BH5473" t="s">
        <v>14469</v>
      </c>
      <c r="BI5473" t="s">
        <v>67</v>
      </c>
      <c r="BJ5473">
        <v>823063895</v>
      </c>
    </row>
    <row r="5474" spans="1:62" x14ac:dyDescent="0.25">
      <c r="A5474" t="s">
        <v>14704</v>
      </c>
      <c r="B5474" s="2">
        <v>43525</v>
      </c>
      <c r="C5474" t="s">
        <v>63</v>
      </c>
      <c r="D5474" s="3">
        <v>43472.394568807867</v>
      </c>
      <c r="E5474" t="s">
        <v>64</v>
      </c>
      <c r="F5474" s="2">
        <v>43556</v>
      </c>
      <c r="G5474" s="2">
        <v>43752</v>
      </c>
      <c r="H5474" t="s">
        <v>14705</v>
      </c>
      <c r="I5474" t="s">
        <v>67</v>
      </c>
      <c r="J5474" t="s">
        <v>14706</v>
      </c>
      <c r="K5474" t="s">
        <v>67</v>
      </c>
      <c r="L5474" t="s">
        <v>14707</v>
      </c>
      <c r="M5474" t="s">
        <v>166</v>
      </c>
      <c r="N5474">
        <v>84060</v>
      </c>
      <c r="O5474" t="s">
        <v>70</v>
      </c>
      <c r="P5474" t="s">
        <v>67</v>
      </c>
      <c r="Q5474" t="s">
        <v>14708</v>
      </c>
      <c r="R5474">
        <v>205</v>
      </c>
      <c r="S5474" t="s">
        <v>72</v>
      </c>
      <c r="T5474" t="s">
        <v>6285</v>
      </c>
      <c r="U5474" t="s">
        <v>6286</v>
      </c>
      <c r="V5474" t="s">
        <v>6287</v>
      </c>
      <c r="W5474" t="s">
        <v>774</v>
      </c>
      <c r="X5474" t="s">
        <v>94</v>
      </c>
      <c r="Y5474" t="str">
        <f>"37-3011"</f>
        <v>37-3011</v>
      </c>
      <c r="Z5474" t="s">
        <v>94</v>
      </c>
      <c r="AA5474">
        <v>561730</v>
      </c>
      <c r="AB5474">
        <v>10</v>
      </c>
      <c r="AC5474">
        <v>10</v>
      </c>
      <c r="AD5474" t="s">
        <v>79</v>
      </c>
      <c r="AE5474" t="s">
        <v>80</v>
      </c>
      <c r="AF5474">
        <v>40</v>
      </c>
      <c r="AG5474" s="4">
        <v>0.25</v>
      </c>
      <c r="AH5474" s="4">
        <v>0.625</v>
      </c>
      <c r="AI5474" s="5">
        <v>14.07</v>
      </c>
      <c r="AJ5474">
        <v>21.1</v>
      </c>
      <c r="AK5474">
        <v>24.1</v>
      </c>
      <c r="AL5474" t="s">
        <v>81</v>
      </c>
      <c r="AM5474" t="s">
        <v>82</v>
      </c>
      <c r="AO5474" t="s">
        <v>83</v>
      </c>
      <c r="AP5474" t="s">
        <v>67</v>
      </c>
      <c r="AQ5474" t="s">
        <v>67</v>
      </c>
      <c r="AR5474" t="s">
        <v>82</v>
      </c>
      <c r="AT5474" t="s">
        <v>82</v>
      </c>
      <c r="AW5474" t="s">
        <v>82</v>
      </c>
      <c r="AY5474" t="s">
        <v>178</v>
      </c>
      <c r="AZ5474" t="s">
        <v>2541</v>
      </c>
      <c r="BA5474" t="s">
        <v>166</v>
      </c>
      <c r="BB5474">
        <v>84060</v>
      </c>
      <c r="BC5474" t="s">
        <v>87</v>
      </c>
      <c r="BH5474" t="s">
        <v>14709</v>
      </c>
      <c r="BI5474" t="s">
        <v>67</v>
      </c>
      <c r="BJ5474">
        <v>522382593</v>
      </c>
    </row>
    <row r="5475" spans="1:62" x14ac:dyDescent="0.25">
      <c r="A5475" t="s">
        <v>14743</v>
      </c>
      <c r="B5475" s="2">
        <v>43525</v>
      </c>
      <c r="C5475" t="s">
        <v>63</v>
      </c>
      <c r="D5475" s="3">
        <v>43472.402752546295</v>
      </c>
      <c r="E5475" t="s">
        <v>1763</v>
      </c>
      <c r="F5475" s="2">
        <v>43556</v>
      </c>
      <c r="G5475" s="2">
        <v>43814</v>
      </c>
      <c r="H5475" t="s">
        <v>14744</v>
      </c>
      <c r="J5475" t="s">
        <v>14745</v>
      </c>
      <c r="K5475" t="s">
        <v>14746</v>
      </c>
      <c r="L5475" t="s">
        <v>6540</v>
      </c>
      <c r="M5475" t="s">
        <v>232</v>
      </c>
      <c r="N5475">
        <v>11968</v>
      </c>
      <c r="O5475" t="s">
        <v>70</v>
      </c>
      <c r="Q5475" t="s">
        <v>14747</v>
      </c>
      <c r="S5475" t="s">
        <v>72</v>
      </c>
      <c r="T5475" t="s">
        <v>5899</v>
      </c>
      <c r="U5475" t="s">
        <v>5900</v>
      </c>
      <c r="V5475" t="s">
        <v>5901</v>
      </c>
      <c r="W5475" t="s">
        <v>86</v>
      </c>
      <c r="X5475" t="s">
        <v>14748</v>
      </c>
      <c r="Y5475" t="str">
        <f>"37-3011"</f>
        <v>37-3011</v>
      </c>
      <c r="Z5475" t="s">
        <v>94</v>
      </c>
      <c r="AA5475">
        <v>221310</v>
      </c>
      <c r="AB5475">
        <v>3</v>
      </c>
      <c r="AC5475">
        <v>3</v>
      </c>
      <c r="AD5475" t="s">
        <v>79</v>
      </c>
      <c r="AE5475" t="s">
        <v>80</v>
      </c>
      <c r="AF5475">
        <v>40</v>
      </c>
      <c r="AG5475" s="4">
        <v>0.29166666666666669</v>
      </c>
      <c r="AH5475" s="4">
        <v>0.625</v>
      </c>
      <c r="AI5475" s="5">
        <v>16.34</v>
      </c>
      <c r="AL5475" t="s">
        <v>81</v>
      </c>
      <c r="AM5475" t="s">
        <v>82</v>
      </c>
      <c r="AO5475" t="s">
        <v>83</v>
      </c>
      <c r="AR5475" t="s">
        <v>82</v>
      </c>
      <c r="AT5475" t="s">
        <v>82</v>
      </c>
      <c r="AW5475" t="s">
        <v>82</v>
      </c>
      <c r="AY5475" t="s">
        <v>6540</v>
      </c>
      <c r="AZ5475" t="s">
        <v>6542</v>
      </c>
      <c r="BA5475" t="s">
        <v>232</v>
      </c>
      <c r="BB5475">
        <v>11968</v>
      </c>
      <c r="BC5475" t="s">
        <v>79</v>
      </c>
      <c r="BH5475" t="s">
        <v>14749</v>
      </c>
      <c r="BJ5475">
        <v>262297466</v>
      </c>
    </row>
    <row r="5476" spans="1:62" x14ac:dyDescent="0.25">
      <c r="A5476" t="s">
        <v>14981</v>
      </c>
      <c r="B5476" s="2">
        <v>43525</v>
      </c>
      <c r="C5476" t="s">
        <v>63</v>
      </c>
      <c r="D5476" s="3">
        <v>43472.395149444441</v>
      </c>
      <c r="E5476" t="s">
        <v>64</v>
      </c>
      <c r="F5476" s="2">
        <v>43556</v>
      </c>
      <c r="G5476" s="2">
        <v>43769</v>
      </c>
      <c r="H5476" t="s">
        <v>14982</v>
      </c>
      <c r="I5476" t="s">
        <v>14983</v>
      </c>
      <c r="J5476" t="s">
        <v>14984</v>
      </c>
      <c r="K5476" t="s">
        <v>67</v>
      </c>
      <c r="L5476" t="s">
        <v>13401</v>
      </c>
      <c r="M5476" t="s">
        <v>774</v>
      </c>
      <c r="N5476">
        <v>80601</v>
      </c>
      <c r="O5476" t="s">
        <v>70</v>
      </c>
      <c r="P5476" t="s">
        <v>67</v>
      </c>
      <c r="Q5476" t="s">
        <v>14985</v>
      </c>
      <c r="S5476" t="s">
        <v>72</v>
      </c>
      <c r="T5476" t="s">
        <v>6285</v>
      </c>
      <c r="U5476" t="s">
        <v>6286</v>
      </c>
      <c r="V5476" t="s">
        <v>6287</v>
      </c>
      <c r="W5476" t="s">
        <v>774</v>
      </c>
      <c r="X5476" t="s">
        <v>94</v>
      </c>
      <c r="Y5476" t="str">
        <f>"37-3011"</f>
        <v>37-3011</v>
      </c>
      <c r="Z5476" t="s">
        <v>94</v>
      </c>
      <c r="AA5476">
        <v>561730</v>
      </c>
      <c r="AB5476">
        <v>8</v>
      </c>
      <c r="AC5476">
        <v>8</v>
      </c>
      <c r="AD5476" t="s">
        <v>79</v>
      </c>
      <c r="AE5476" t="s">
        <v>80</v>
      </c>
      <c r="AF5476">
        <v>40</v>
      </c>
      <c r="AG5476" s="4">
        <v>0.20833333333333334</v>
      </c>
      <c r="AH5476" s="4">
        <v>0.5625</v>
      </c>
      <c r="AI5476" s="5">
        <v>15.17</v>
      </c>
      <c r="AJ5476">
        <v>22.75</v>
      </c>
      <c r="AK5476">
        <v>24.26</v>
      </c>
      <c r="AL5476" t="s">
        <v>81</v>
      </c>
      <c r="AM5476" t="s">
        <v>82</v>
      </c>
      <c r="AO5476" t="s">
        <v>83</v>
      </c>
      <c r="AP5476" t="s">
        <v>67</v>
      </c>
      <c r="AQ5476" t="s">
        <v>67</v>
      </c>
      <c r="AR5476" t="s">
        <v>82</v>
      </c>
      <c r="AT5476" t="s">
        <v>82</v>
      </c>
      <c r="AW5476" t="s">
        <v>82</v>
      </c>
      <c r="AY5476" t="s">
        <v>13965</v>
      </c>
      <c r="AZ5476" t="s">
        <v>3364</v>
      </c>
      <c r="BA5476" t="s">
        <v>774</v>
      </c>
      <c r="BB5476">
        <v>80601</v>
      </c>
      <c r="BC5476" t="s">
        <v>87</v>
      </c>
      <c r="BH5476" t="s">
        <v>14986</v>
      </c>
      <c r="BI5476" t="s">
        <v>67</v>
      </c>
      <c r="BJ5476">
        <v>840992825</v>
      </c>
    </row>
    <row r="5477" spans="1:62" x14ac:dyDescent="0.25">
      <c r="A5477" t="s">
        <v>15087</v>
      </c>
      <c r="B5477" s="2">
        <v>43525</v>
      </c>
      <c r="C5477" t="s">
        <v>63</v>
      </c>
      <c r="D5477" s="3">
        <v>43472.389170972223</v>
      </c>
      <c r="E5477" t="s">
        <v>64</v>
      </c>
      <c r="F5477" s="2">
        <v>43556</v>
      </c>
      <c r="G5477" s="2">
        <v>43815</v>
      </c>
      <c r="H5477" t="s">
        <v>15088</v>
      </c>
      <c r="I5477" t="s">
        <v>67</v>
      </c>
      <c r="J5477" t="s">
        <v>15089</v>
      </c>
      <c r="K5477" t="s">
        <v>67</v>
      </c>
      <c r="L5477" t="s">
        <v>15090</v>
      </c>
      <c r="M5477" t="s">
        <v>308</v>
      </c>
      <c r="N5477">
        <v>8817</v>
      </c>
      <c r="O5477" t="s">
        <v>70</v>
      </c>
      <c r="P5477" t="s">
        <v>67</v>
      </c>
      <c r="Q5477" t="s">
        <v>15091</v>
      </c>
      <c r="S5477" t="s">
        <v>72</v>
      </c>
      <c r="T5477" t="s">
        <v>2824</v>
      </c>
      <c r="U5477" t="s">
        <v>3543</v>
      </c>
      <c r="V5477" t="s">
        <v>642</v>
      </c>
      <c r="W5477" t="s">
        <v>105</v>
      </c>
      <c r="X5477" t="s">
        <v>106</v>
      </c>
      <c r="Y5477" t="str">
        <f>"37-3011"</f>
        <v>37-3011</v>
      </c>
      <c r="Z5477" t="s">
        <v>94</v>
      </c>
      <c r="AA5477">
        <v>561730</v>
      </c>
      <c r="AB5477">
        <v>12</v>
      </c>
      <c r="AC5477">
        <v>12</v>
      </c>
      <c r="AD5477" t="s">
        <v>79</v>
      </c>
      <c r="AE5477" t="s">
        <v>80</v>
      </c>
      <c r="AF5477">
        <v>40</v>
      </c>
      <c r="AG5477" s="4">
        <v>0.29166666666666669</v>
      </c>
      <c r="AH5477" s="4">
        <v>0.66666666666666663</v>
      </c>
      <c r="AI5477" s="5">
        <v>16.809999999999999</v>
      </c>
      <c r="AJ5477">
        <v>25.22</v>
      </c>
      <c r="AL5477" t="s">
        <v>81</v>
      </c>
      <c r="AM5477" t="s">
        <v>82</v>
      </c>
      <c r="AO5477" t="s">
        <v>83</v>
      </c>
      <c r="AP5477" t="s">
        <v>67</v>
      </c>
      <c r="AQ5477" t="s">
        <v>67</v>
      </c>
      <c r="AR5477" t="s">
        <v>82</v>
      </c>
      <c r="AT5477" t="s">
        <v>82</v>
      </c>
      <c r="AW5477" t="s">
        <v>82</v>
      </c>
      <c r="AY5477" t="s">
        <v>15090</v>
      </c>
      <c r="AZ5477" t="s">
        <v>3829</v>
      </c>
      <c r="BA5477" t="s">
        <v>308</v>
      </c>
      <c r="BB5477">
        <v>8817</v>
      </c>
      <c r="BC5477" t="s">
        <v>79</v>
      </c>
      <c r="BH5477" t="s">
        <v>15089</v>
      </c>
      <c r="BI5477" t="s">
        <v>67</v>
      </c>
      <c r="BJ5477">
        <v>461723403</v>
      </c>
    </row>
    <row r="5478" spans="1:62" x14ac:dyDescent="0.25">
      <c r="A5478" t="s">
        <v>15426</v>
      </c>
      <c r="B5478" s="2">
        <v>43525</v>
      </c>
      <c r="C5478" t="s">
        <v>63</v>
      </c>
      <c r="D5478" s="3">
        <v>43472.394471701387</v>
      </c>
      <c r="E5478" t="s">
        <v>64</v>
      </c>
      <c r="F5478" s="2">
        <v>43556</v>
      </c>
      <c r="G5478" s="2">
        <v>43769</v>
      </c>
      <c r="H5478" t="s">
        <v>15427</v>
      </c>
      <c r="I5478" t="s">
        <v>67</v>
      </c>
      <c r="J5478" t="s">
        <v>15428</v>
      </c>
      <c r="K5478" t="s">
        <v>67</v>
      </c>
      <c r="L5478" t="s">
        <v>3856</v>
      </c>
      <c r="M5478" t="s">
        <v>3857</v>
      </c>
      <c r="N5478">
        <v>59758</v>
      </c>
      <c r="O5478" t="s">
        <v>70</v>
      </c>
      <c r="P5478" t="s">
        <v>67</v>
      </c>
      <c r="Q5478" t="s">
        <v>15429</v>
      </c>
      <c r="S5478" t="s">
        <v>72</v>
      </c>
      <c r="T5478" t="s">
        <v>6285</v>
      </c>
      <c r="U5478" t="s">
        <v>6286</v>
      </c>
      <c r="V5478" t="s">
        <v>6287</v>
      </c>
      <c r="W5478" t="s">
        <v>774</v>
      </c>
      <c r="X5478" t="s">
        <v>1722</v>
      </c>
      <c r="Y5478" t="str">
        <f>"47-2141"</f>
        <v>47-2141</v>
      </c>
      <c r="Z5478" t="s">
        <v>1722</v>
      </c>
      <c r="AA5478">
        <v>238320</v>
      </c>
      <c r="AB5478">
        <v>10</v>
      </c>
      <c r="AC5478">
        <v>10</v>
      </c>
      <c r="AD5478" t="s">
        <v>79</v>
      </c>
      <c r="AE5478" t="s">
        <v>80</v>
      </c>
      <c r="AF5478">
        <v>40</v>
      </c>
      <c r="AG5478" s="4">
        <v>0.33333333333333331</v>
      </c>
      <c r="AH5478" s="4">
        <v>0.70833333333333337</v>
      </c>
      <c r="AI5478" s="5">
        <v>16.54</v>
      </c>
      <c r="AJ5478">
        <v>24.81</v>
      </c>
      <c r="AK5478">
        <v>27.81</v>
      </c>
      <c r="AL5478" t="s">
        <v>81</v>
      </c>
      <c r="AM5478" t="s">
        <v>82</v>
      </c>
      <c r="AO5478" t="s">
        <v>83</v>
      </c>
      <c r="AP5478" t="s">
        <v>67</v>
      </c>
      <c r="AQ5478" t="s">
        <v>67</v>
      </c>
      <c r="AR5478" t="s">
        <v>82</v>
      </c>
      <c r="AT5478" t="s">
        <v>82</v>
      </c>
      <c r="AW5478" t="s">
        <v>82</v>
      </c>
      <c r="AY5478" t="s">
        <v>3859</v>
      </c>
      <c r="AZ5478" t="s">
        <v>4191</v>
      </c>
      <c r="BA5478" t="s">
        <v>3857</v>
      </c>
      <c r="BB5478">
        <v>59758</v>
      </c>
      <c r="BC5478" t="s">
        <v>79</v>
      </c>
      <c r="BH5478" t="s">
        <v>15430</v>
      </c>
      <c r="BI5478" t="s">
        <v>67</v>
      </c>
      <c r="BJ5478">
        <v>204999487</v>
      </c>
    </row>
    <row r="5479" spans="1:62" x14ac:dyDescent="0.25">
      <c r="A5479" t="s">
        <v>15449</v>
      </c>
      <c r="B5479" s="2">
        <v>43525</v>
      </c>
      <c r="C5479" t="s">
        <v>63</v>
      </c>
      <c r="D5479" s="3">
        <v>43472.389781585647</v>
      </c>
      <c r="E5479" t="s">
        <v>64</v>
      </c>
      <c r="F5479" s="2">
        <v>43556</v>
      </c>
      <c r="G5479" s="2">
        <v>43799</v>
      </c>
      <c r="H5479" t="s">
        <v>15450</v>
      </c>
      <c r="I5479" t="s">
        <v>15451</v>
      </c>
      <c r="J5479" t="s">
        <v>15452</v>
      </c>
      <c r="K5479" t="s">
        <v>67</v>
      </c>
      <c r="L5479" t="s">
        <v>15453</v>
      </c>
      <c r="M5479" t="s">
        <v>774</v>
      </c>
      <c r="N5479">
        <v>80542</v>
      </c>
      <c r="O5479" t="s">
        <v>70</v>
      </c>
      <c r="P5479" t="s">
        <v>67</v>
      </c>
      <c r="Q5479" t="s">
        <v>15454</v>
      </c>
      <c r="S5479" t="s">
        <v>72</v>
      </c>
      <c r="T5479" t="s">
        <v>6285</v>
      </c>
      <c r="U5479" t="s">
        <v>6286</v>
      </c>
      <c r="V5479" t="s">
        <v>6287</v>
      </c>
      <c r="W5479" t="s">
        <v>774</v>
      </c>
      <c r="X5479" t="s">
        <v>94</v>
      </c>
      <c r="Y5479" t="str">
        <f>"37-3011"</f>
        <v>37-3011</v>
      </c>
      <c r="Z5479" t="s">
        <v>94</v>
      </c>
      <c r="AA5479">
        <v>561730</v>
      </c>
      <c r="AB5479">
        <v>10</v>
      </c>
      <c r="AC5479">
        <v>10</v>
      </c>
      <c r="AD5479" t="s">
        <v>79</v>
      </c>
      <c r="AE5479" t="s">
        <v>80</v>
      </c>
      <c r="AF5479">
        <v>40</v>
      </c>
      <c r="AG5479" s="4">
        <v>0.33333333333333331</v>
      </c>
      <c r="AH5479" s="4">
        <v>0.6875</v>
      </c>
      <c r="AI5479" s="5">
        <v>16.07</v>
      </c>
      <c r="AJ5479">
        <v>24.1</v>
      </c>
      <c r="AK5479">
        <v>28.5</v>
      </c>
      <c r="AL5479" t="s">
        <v>81</v>
      </c>
      <c r="AM5479" t="s">
        <v>82</v>
      </c>
      <c r="AO5479" t="s">
        <v>83</v>
      </c>
      <c r="AP5479" t="s">
        <v>67</v>
      </c>
      <c r="AQ5479" t="s">
        <v>67</v>
      </c>
      <c r="AR5479" t="s">
        <v>82</v>
      </c>
      <c r="AT5479" t="s">
        <v>82</v>
      </c>
      <c r="AW5479" t="s">
        <v>82</v>
      </c>
      <c r="AY5479" t="s">
        <v>15455</v>
      </c>
      <c r="AZ5479" t="s">
        <v>6829</v>
      </c>
      <c r="BA5479" t="s">
        <v>774</v>
      </c>
      <c r="BB5479">
        <v>80542</v>
      </c>
      <c r="BC5479" t="s">
        <v>79</v>
      </c>
      <c r="BH5479" t="s">
        <v>15456</v>
      </c>
      <c r="BI5479" t="s">
        <v>67</v>
      </c>
      <c r="BJ5479">
        <v>841533810</v>
      </c>
    </row>
    <row r="5480" spans="1:62" x14ac:dyDescent="0.25">
      <c r="A5480" t="s">
        <v>15523</v>
      </c>
      <c r="B5480" s="2">
        <v>43525</v>
      </c>
      <c r="C5480" t="s">
        <v>63</v>
      </c>
      <c r="D5480" s="3">
        <v>43472.393964930554</v>
      </c>
      <c r="E5480" t="s">
        <v>64</v>
      </c>
      <c r="F5480" s="2">
        <v>43556</v>
      </c>
      <c r="G5480" s="2">
        <v>43799</v>
      </c>
      <c r="H5480" t="s">
        <v>15524</v>
      </c>
      <c r="I5480" t="s">
        <v>67</v>
      </c>
      <c r="J5480" t="s">
        <v>15525</v>
      </c>
      <c r="K5480" t="s">
        <v>67</v>
      </c>
      <c r="L5480" t="s">
        <v>15526</v>
      </c>
      <c r="M5480" t="s">
        <v>136</v>
      </c>
      <c r="N5480">
        <v>20852</v>
      </c>
      <c r="O5480" t="s">
        <v>70</v>
      </c>
      <c r="P5480" t="s">
        <v>67</v>
      </c>
      <c r="Q5480" t="s">
        <v>15527</v>
      </c>
      <c r="S5480" t="s">
        <v>72</v>
      </c>
      <c r="T5480" t="s">
        <v>6285</v>
      </c>
      <c r="U5480" t="s">
        <v>6286</v>
      </c>
      <c r="V5480" t="s">
        <v>6287</v>
      </c>
      <c r="W5480" t="s">
        <v>774</v>
      </c>
      <c r="X5480" t="s">
        <v>94</v>
      </c>
      <c r="Y5480" t="str">
        <f>"37-3011"</f>
        <v>37-3011</v>
      </c>
      <c r="Z5480" t="s">
        <v>94</v>
      </c>
      <c r="AA5480">
        <v>561730</v>
      </c>
      <c r="AB5480">
        <v>10</v>
      </c>
      <c r="AC5480">
        <v>10</v>
      </c>
      <c r="AD5480" t="s">
        <v>79</v>
      </c>
      <c r="AE5480" t="s">
        <v>80</v>
      </c>
      <c r="AF5480">
        <v>40</v>
      </c>
      <c r="AG5480" s="4">
        <v>0.25</v>
      </c>
      <c r="AH5480" s="4">
        <v>0.60416666666666663</v>
      </c>
      <c r="AI5480" s="5">
        <v>14.73</v>
      </c>
      <c r="AJ5480">
        <v>22.09</v>
      </c>
      <c r="AL5480" t="s">
        <v>81</v>
      </c>
      <c r="AM5480" t="s">
        <v>82</v>
      </c>
      <c r="AO5480" t="s">
        <v>83</v>
      </c>
      <c r="AP5480" t="s">
        <v>67</v>
      </c>
      <c r="AQ5480" t="s">
        <v>67</v>
      </c>
      <c r="AR5480" t="s">
        <v>82</v>
      </c>
      <c r="AT5480" t="s">
        <v>82</v>
      </c>
      <c r="AW5480" t="s">
        <v>82</v>
      </c>
      <c r="AY5480" t="s">
        <v>15528</v>
      </c>
      <c r="AZ5480" t="s">
        <v>1904</v>
      </c>
      <c r="BA5480" t="s">
        <v>136</v>
      </c>
      <c r="BB5480">
        <v>20852</v>
      </c>
      <c r="BC5480" t="s">
        <v>87</v>
      </c>
      <c r="BH5480" t="s">
        <v>15529</v>
      </c>
      <c r="BI5480" t="s">
        <v>67</v>
      </c>
      <c r="BJ5480">
        <v>520535740</v>
      </c>
    </row>
    <row r="5481" spans="1:62" x14ac:dyDescent="0.25">
      <c r="A5481" t="s">
        <v>15849</v>
      </c>
      <c r="B5481" s="2">
        <v>43525</v>
      </c>
      <c r="C5481" t="s">
        <v>63</v>
      </c>
      <c r="D5481" s="3">
        <v>43472.405570104165</v>
      </c>
      <c r="E5481" t="s">
        <v>64</v>
      </c>
      <c r="F5481" s="2">
        <v>43556</v>
      </c>
      <c r="G5481" s="2">
        <v>43789</v>
      </c>
      <c r="H5481" t="s">
        <v>15850</v>
      </c>
      <c r="I5481" t="s">
        <v>67</v>
      </c>
      <c r="J5481" t="s">
        <v>15851</v>
      </c>
      <c r="K5481" t="s">
        <v>67</v>
      </c>
      <c r="L5481" t="s">
        <v>14212</v>
      </c>
      <c r="M5481" t="s">
        <v>232</v>
      </c>
      <c r="N5481">
        <v>11978</v>
      </c>
      <c r="O5481" t="s">
        <v>70</v>
      </c>
      <c r="P5481" t="s">
        <v>67</v>
      </c>
      <c r="Q5481" t="s">
        <v>15852</v>
      </c>
      <c r="S5481" t="s">
        <v>72</v>
      </c>
      <c r="T5481" t="s">
        <v>13355</v>
      </c>
      <c r="U5481" t="s">
        <v>3530</v>
      </c>
      <c r="V5481" t="s">
        <v>3531</v>
      </c>
      <c r="W5481" t="s">
        <v>232</v>
      </c>
      <c r="X5481" t="s">
        <v>93</v>
      </c>
      <c r="Y5481" t="str">
        <f>"37-3011"</f>
        <v>37-3011</v>
      </c>
      <c r="Z5481" t="s">
        <v>94</v>
      </c>
      <c r="AA5481">
        <v>332212</v>
      </c>
      <c r="AB5481">
        <v>5</v>
      </c>
      <c r="AC5481">
        <v>5</v>
      </c>
      <c r="AD5481" t="s">
        <v>79</v>
      </c>
      <c r="AE5481" t="s">
        <v>80</v>
      </c>
      <c r="AF5481">
        <v>40</v>
      </c>
      <c r="AG5481" s="4">
        <v>0.25</v>
      </c>
      <c r="AH5481" s="4">
        <v>0.58333333333333337</v>
      </c>
      <c r="AI5481" s="5">
        <v>16.350000000000001</v>
      </c>
      <c r="AJ5481">
        <v>24.53</v>
      </c>
      <c r="AK5481">
        <v>24.53</v>
      </c>
      <c r="AL5481" t="s">
        <v>81</v>
      </c>
      <c r="AM5481" t="s">
        <v>82</v>
      </c>
      <c r="AO5481" t="s">
        <v>83</v>
      </c>
      <c r="AP5481" t="s">
        <v>67</v>
      </c>
      <c r="AQ5481" t="s">
        <v>67</v>
      </c>
      <c r="AR5481" t="s">
        <v>82</v>
      </c>
      <c r="AT5481" t="s">
        <v>82</v>
      </c>
      <c r="AW5481" t="s">
        <v>82</v>
      </c>
      <c r="AY5481" t="s">
        <v>14212</v>
      </c>
      <c r="AZ5481" t="s">
        <v>6542</v>
      </c>
      <c r="BA5481" t="s">
        <v>232</v>
      </c>
      <c r="BB5481">
        <v>11978</v>
      </c>
      <c r="BC5481" t="s">
        <v>87</v>
      </c>
      <c r="BH5481" t="s">
        <v>15851</v>
      </c>
      <c r="BI5481" t="s">
        <v>67</v>
      </c>
      <c r="BJ5481">
        <v>111505343</v>
      </c>
    </row>
    <row r="5482" spans="1:62" x14ac:dyDescent="0.25">
      <c r="A5482" t="s">
        <v>16263</v>
      </c>
      <c r="B5482" s="2">
        <v>43525</v>
      </c>
      <c r="C5482" t="s">
        <v>63</v>
      </c>
      <c r="D5482" s="3">
        <v>43472.406243032405</v>
      </c>
      <c r="E5482" t="s">
        <v>64</v>
      </c>
      <c r="F5482" s="2">
        <v>43556</v>
      </c>
      <c r="G5482" s="2">
        <v>43789</v>
      </c>
      <c r="H5482" t="s">
        <v>15850</v>
      </c>
      <c r="I5482" t="s">
        <v>67</v>
      </c>
      <c r="J5482" t="s">
        <v>15851</v>
      </c>
      <c r="K5482" t="s">
        <v>67</v>
      </c>
      <c r="L5482" t="s">
        <v>14212</v>
      </c>
      <c r="M5482" t="s">
        <v>232</v>
      </c>
      <c r="N5482">
        <v>11978</v>
      </c>
      <c r="O5482" t="s">
        <v>70</v>
      </c>
      <c r="P5482" t="s">
        <v>67</v>
      </c>
      <c r="Q5482" t="s">
        <v>15852</v>
      </c>
      <c r="S5482" t="s">
        <v>72</v>
      </c>
      <c r="T5482" t="s">
        <v>13355</v>
      </c>
      <c r="U5482" t="s">
        <v>3530</v>
      </c>
      <c r="V5482" t="s">
        <v>3531</v>
      </c>
      <c r="W5482" t="s">
        <v>232</v>
      </c>
      <c r="X5482" t="s">
        <v>1058</v>
      </c>
      <c r="Y5482" t="str">
        <f>"35-2021"</f>
        <v>35-2021</v>
      </c>
      <c r="Z5482" t="s">
        <v>221</v>
      </c>
      <c r="AA5482">
        <v>332212</v>
      </c>
      <c r="AB5482">
        <v>6</v>
      </c>
      <c r="AC5482">
        <v>6</v>
      </c>
      <c r="AD5482" t="s">
        <v>79</v>
      </c>
      <c r="AE5482" t="s">
        <v>80</v>
      </c>
      <c r="AF5482">
        <v>40</v>
      </c>
      <c r="AG5482" s="4">
        <v>0.29166666666666669</v>
      </c>
      <c r="AH5482" s="4">
        <v>0</v>
      </c>
      <c r="AI5482" s="5">
        <v>13.26</v>
      </c>
      <c r="AJ5482">
        <v>19.89</v>
      </c>
      <c r="AK5482">
        <v>19.89</v>
      </c>
      <c r="AL5482" t="s">
        <v>81</v>
      </c>
      <c r="AM5482" t="s">
        <v>82</v>
      </c>
      <c r="AO5482" t="s">
        <v>83</v>
      </c>
      <c r="AP5482" t="s">
        <v>67</v>
      </c>
      <c r="AQ5482" t="s">
        <v>67</v>
      </c>
      <c r="AR5482" t="s">
        <v>82</v>
      </c>
      <c r="AT5482" t="s">
        <v>82</v>
      </c>
      <c r="AW5482" t="s">
        <v>72</v>
      </c>
      <c r="AX5482">
        <v>1</v>
      </c>
      <c r="AY5482" t="s">
        <v>14212</v>
      </c>
      <c r="AZ5482" t="s">
        <v>6542</v>
      </c>
      <c r="BA5482" t="s">
        <v>232</v>
      </c>
      <c r="BB5482">
        <v>11978</v>
      </c>
      <c r="BC5482" t="s">
        <v>87</v>
      </c>
      <c r="BH5482" t="s">
        <v>15851</v>
      </c>
      <c r="BI5482" t="s">
        <v>67</v>
      </c>
      <c r="BJ5482">
        <v>111505343</v>
      </c>
    </row>
    <row r="5483" spans="1:62" x14ac:dyDescent="0.25">
      <c r="A5483" t="s">
        <v>16436</v>
      </c>
      <c r="B5483" s="2">
        <v>43525</v>
      </c>
      <c r="C5483" t="s">
        <v>63</v>
      </c>
      <c r="D5483" s="3">
        <v>43472.389848113424</v>
      </c>
      <c r="E5483" t="s">
        <v>64</v>
      </c>
      <c r="F5483" s="2">
        <v>43556</v>
      </c>
      <c r="G5483" s="2">
        <v>43799</v>
      </c>
      <c r="H5483" t="s">
        <v>16437</v>
      </c>
      <c r="J5483" t="s">
        <v>16438</v>
      </c>
      <c r="L5483" t="s">
        <v>12018</v>
      </c>
      <c r="M5483" t="s">
        <v>783</v>
      </c>
      <c r="N5483">
        <v>44077</v>
      </c>
      <c r="O5483" t="s">
        <v>70</v>
      </c>
      <c r="Q5483" t="s">
        <v>16439</v>
      </c>
      <c r="S5483" t="s">
        <v>72</v>
      </c>
      <c r="T5483" t="s">
        <v>3410</v>
      </c>
      <c r="U5483" t="s">
        <v>3411</v>
      </c>
      <c r="V5483" t="s">
        <v>3412</v>
      </c>
      <c r="W5483" t="s">
        <v>783</v>
      </c>
      <c r="X5483" t="s">
        <v>106</v>
      </c>
      <c r="Y5483" t="str">
        <f>"37-3011"</f>
        <v>37-3011</v>
      </c>
      <c r="Z5483" t="s">
        <v>94</v>
      </c>
      <c r="AA5483">
        <v>561730</v>
      </c>
      <c r="AB5483">
        <v>6</v>
      </c>
      <c r="AC5483">
        <v>6</v>
      </c>
      <c r="AD5483" t="s">
        <v>79</v>
      </c>
      <c r="AE5483" t="s">
        <v>80</v>
      </c>
      <c r="AF5483">
        <v>40</v>
      </c>
      <c r="AG5483" s="4">
        <v>0.33333333333333331</v>
      </c>
      <c r="AH5483" s="4">
        <v>0.70833333333333337</v>
      </c>
      <c r="AI5483" s="5">
        <v>13.7</v>
      </c>
      <c r="AJ5483">
        <v>20.55</v>
      </c>
      <c r="AK5483">
        <v>20.55</v>
      </c>
      <c r="AL5483" t="s">
        <v>81</v>
      </c>
      <c r="AM5483" t="s">
        <v>82</v>
      </c>
      <c r="AO5483" t="s">
        <v>83</v>
      </c>
      <c r="AR5483" t="s">
        <v>82</v>
      </c>
      <c r="AT5483" t="s">
        <v>82</v>
      </c>
      <c r="AW5483" t="s">
        <v>82</v>
      </c>
      <c r="AY5483" t="s">
        <v>12018</v>
      </c>
      <c r="AZ5483" t="s">
        <v>1278</v>
      </c>
      <c r="BA5483" t="s">
        <v>783</v>
      </c>
      <c r="BB5483">
        <v>44077</v>
      </c>
      <c r="BC5483" t="s">
        <v>79</v>
      </c>
      <c r="BH5483" t="s">
        <v>16438</v>
      </c>
      <c r="BJ5483">
        <v>10901237</v>
      </c>
    </row>
    <row r="5484" spans="1:62" x14ac:dyDescent="0.25">
      <c r="A5484" t="s">
        <v>17291</v>
      </c>
      <c r="B5484" s="2">
        <v>43525</v>
      </c>
      <c r="C5484" t="s">
        <v>63</v>
      </c>
      <c r="D5484" s="3">
        <v>43472.385951701392</v>
      </c>
      <c r="E5484" t="s">
        <v>64</v>
      </c>
      <c r="F5484" s="2">
        <v>43556</v>
      </c>
      <c r="G5484" s="2">
        <v>43814</v>
      </c>
      <c r="H5484" t="s">
        <v>17292</v>
      </c>
      <c r="J5484" t="s">
        <v>17293</v>
      </c>
      <c r="K5484" t="s">
        <v>17294</v>
      </c>
      <c r="L5484" t="s">
        <v>2551</v>
      </c>
      <c r="M5484" t="s">
        <v>105</v>
      </c>
      <c r="N5484">
        <v>79703</v>
      </c>
      <c r="O5484" t="s">
        <v>70</v>
      </c>
      <c r="Q5484" t="s">
        <v>17295</v>
      </c>
      <c r="S5484" t="s">
        <v>72</v>
      </c>
      <c r="T5484" t="s">
        <v>3749</v>
      </c>
      <c r="U5484" t="s">
        <v>3750</v>
      </c>
      <c r="V5484" t="s">
        <v>642</v>
      </c>
      <c r="W5484" t="s">
        <v>105</v>
      </c>
      <c r="X5484" t="s">
        <v>106</v>
      </c>
      <c r="Y5484" t="str">
        <f>"37-3011"</f>
        <v>37-3011</v>
      </c>
      <c r="Z5484" t="s">
        <v>94</v>
      </c>
      <c r="AA5484">
        <v>561730</v>
      </c>
      <c r="AB5484">
        <v>4</v>
      </c>
      <c r="AC5484">
        <v>4</v>
      </c>
      <c r="AD5484" t="s">
        <v>79</v>
      </c>
      <c r="AE5484" t="s">
        <v>95</v>
      </c>
      <c r="AF5484">
        <v>40</v>
      </c>
      <c r="AG5484" s="4">
        <v>0.3125</v>
      </c>
      <c r="AH5484" s="4">
        <v>0.70833333333333337</v>
      </c>
      <c r="AI5484" s="5">
        <v>14.73</v>
      </c>
      <c r="AJ5484">
        <v>22.1</v>
      </c>
      <c r="AK5484">
        <v>24.75</v>
      </c>
      <c r="AL5484" t="s">
        <v>81</v>
      </c>
      <c r="AM5484" t="s">
        <v>82</v>
      </c>
      <c r="AO5484" t="s">
        <v>83</v>
      </c>
      <c r="AR5484" t="s">
        <v>82</v>
      </c>
      <c r="AT5484" t="s">
        <v>82</v>
      </c>
      <c r="AW5484" t="s">
        <v>82</v>
      </c>
      <c r="AY5484" t="s">
        <v>2551</v>
      </c>
      <c r="AZ5484" t="s">
        <v>2551</v>
      </c>
      <c r="BA5484" t="s">
        <v>105</v>
      </c>
      <c r="BB5484">
        <v>79703</v>
      </c>
      <c r="BC5484" t="s">
        <v>79</v>
      </c>
      <c r="BH5484" t="s">
        <v>17293</v>
      </c>
      <c r="BJ5484">
        <v>461372133</v>
      </c>
    </row>
    <row r="5485" spans="1:62" x14ac:dyDescent="0.25">
      <c r="A5485" t="s">
        <v>17705</v>
      </c>
      <c r="B5485" s="2">
        <v>43525</v>
      </c>
      <c r="C5485" t="s">
        <v>63</v>
      </c>
      <c r="D5485" s="3">
        <v>43472.390106782404</v>
      </c>
      <c r="E5485" t="s">
        <v>64</v>
      </c>
      <c r="F5485" s="2">
        <v>43556</v>
      </c>
      <c r="G5485" s="2">
        <v>43799</v>
      </c>
      <c r="H5485" t="s">
        <v>17706</v>
      </c>
      <c r="J5485" t="s">
        <v>17707</v>
      </c>
      <c r="K5485" t="s">
        <v>17708</v>
      </c>
      <c r="L5485" t="s">
        <v>17709</v>
      </c>
      <c r="M5485" t="s">
        <v>100</v>
      </c>
      <c r="N5485">
        <v>28646</v>
      </c>
      <c r="O5485" t="s">
        <v>70</v>
      </c>
      <c r="Q5485" t="s">
        <v>17710</v>
      </c>
      <c r="S5485" t="s">
        <v>72</v>
      </c>
      <c r="T5485" t="s">
        <v>2824</v>
      </c>
      <c r="U5485" t="s">
        <v>3717</v>
      </c>
      <c r="V5485" t="s">
        <v>642</v>
      </c>
      <c r="W5485" t="s">
        <v>105</v>
      </c>
      <c r="X5485" t="s">
        <v>106</v>
      </c>
      <c r="Y5485" t="str">
        <f>"37-3011"</f>
        <v>37-3011</v>
      </c>
      <c r="Z5485" t="s">
        <v>94</v>
      </c>
      <c r="AA5485">
        <v>561730</v>
      </c>
      <c r="AB5485">
        <v>5</v>
      </c>
      <c r="AC5485">
        <v>5</v>
      </c>
      <c r="AD5485" t="s">
        <v>79</v>
      </c>
      <c r="AE5485" t="s">
        <v>80</v>
      </c>
      <c r="AF5485">
        <v>40</v>
      </c>
      <c r="AG5485" s="4">
        <v>0.29166666666666669</v>
      </c>
      <c r="AH5485" s="4">
        <v>0.70833333333333337</v>
      </c>
      <c r="AI5485" s="5">
        <v>13.76</v>
      </c>
      <c r="AJ5485">
        <v>20.64</v>
      </c>
      <c r="AL5485" t="s">
        <v>81</v>
      </c>
      <c r="AM5485" t="s">
        <v>82</v>
      </c>
      <c r="AO5485" t="s">
        <v>83</v>
      </c>
      <c r="AR5485" t="s">
        <v>82</v>
      </c>
      <c r="AT5485" t="s">
        <v>82</v>
      </c>
      <c r="AW5485" t="s">
        <v>82</v>
      </c>
      <c r="AY5485" t="s">
        <v>17709</v>
      </c>
      <c r="AZ5485" t="s">
        <v>17711</v>
      </c>
      <c r="BA5485" t="s">
        <v>100</v>
      </c>
      <c r="BB5485">
        <v>28646</v>
      </c>
      <c r="BC5485" t="s">
        <v>79</v>
      </c>
      <c r="BH5485" t="s">
        <v>17707</v>
      </c>
      <c r="BJ5485">
        <v>562183654</v>
      </c>
    </row>
    <row r="5486" spans="1:62" x14ac:dyDescent="0.25">
      <c r="A5486" t="s">
        <v>17810</v>
      </c>
      <c r="B5486" s="2">
        <v>43525</v>
      </c>
      <c r="C5486" t="s">
        <v>63</v>
      </c>
      <c r="D5486" s="3">
        <v>43472.381213587963</v>
      </c>
      <c r="E5486" t="s">
        <v>64</v>
      </c>
      <c r="F5486" s="2">
        <v>43556</v>
      </c>
      <c r="G5486" s="2">
        <v>43789</v>
      </c>
      <c r="H5486" t="s">
        <v>17811</v>
      </c>
      <c r="J5486" t="s">
        <v>6765</v>
      </c>
      <c r="L5486" t="s">
        <v>5139</v>
      </c>
      <c r="M5486" t="s">
        <v>100</v>
      </c>
      <c r="N5486">
        <v>28771</v>
      </c>
      <c r="O5486" t="s">
        <v>70</v>
      </c>
      <c r="Q5486" t="s">
        <v>6766</v>
      </c>
      <c r="S5486" t="s">
        <v>72</v>
      </c>
      <c r="T5486" t="s">
        <v>1738</v>
      </c>
      <c r="U5486" t="s">
        <v>1739</v>
      </c>
      <c r="V5486" t="s">
        <v>1740</v>
      </c>
      <c r="W5486" t="s">
        <v>278</v>
      </c>
      <c r="X5486" t="s">
        <v>2013</v>
      </c>
      <c r="Y5486" t="str">
        <f>"37-3011"</f>
        <v>37-3011</v>
      </c>
      <c r="Z5486" t="s">
        <v>94</v>
      </c>
      <c r="AA5486">
        <v>561730</v>
      </c>
      <c r="AB5486">
        <v>10</v>
      </c>
      <c r="AC5486">
        <v>10</v>
      </c>
      <c r="AD5486" t="s">
        <v>79</v>
      </c>
      <c r="AE5486" t="s">
        <v>95</v>
      </c>
      <c r="AF5486">
        <v>35</v>
      </c>
      <c r="AG5486" s="4">
        <v>0.3125</v>
      </c>
      <c r="AH5486" s="4">
        <v>0.72916666666666663</v>
      </c>
      <c r="AI5486" s="5">
        <v>14.52</v>
      </c>
      <c r="AJ5486">
        <v>21.78</v>
      </c>
      <c r="AK5486">
        <v>21.78</v>
      </c>
      <c r="AL5486" t="s">
        <v>81</v>
      </c>
      <c r="AM5486" t="s">
        <v>82</v>
      </c>
      <c r="AO5486" t="s">
        <v>83</v>
      </c>
      <c r="AR5486" t="s">
        <v>82</v>
      </c>
      <c r="AT5486" t="s">
        <v>82</v>
      </c>
      <c r="AW5486" t="s">
        <v>82</v>
      </c>
      <c r="AY5486" t="s">
        <v>5139</v>
      </c>
      <c r="AZ5486" t="s">
        <v>5142</v>
      </c>
      <c r="BA5486" t="s">
        <v>100</v>
      </c>
      <c r="BB5486">
        <v>28771</v>
      </c>
      <c r="BC5486" t="s">
        <v>79</v>
      </c>
      <c r="BH5486" t="s">
        <v>6765</v>
      </c>
      <c r="BJ5486">
        <v>272230858</v>
      </c>
    </row>
    <row r="5487" spans="1:62" x14ac:dyDescent="0.25">
      <c r="A5487" t="s">
        <v>18758</v>
      </c>
      <c r="B5487" s="2">
        <v>43525</v>
      </c>
      <c r="C5487" t="s">
        <v>63</v>
      </c>
      <c r="D5487" s="3">
        <v>43472.402773125003</v>
      </c>
      <c r="E5487" t="s">
        <v>64</v>
      </c>
      <c r="F5487" s="2">
        <v>43556</v>
      </c>
      <c r="G5487" s="2">
        <v>43779</v>
      </c>
      <c r="H5487" t="s">
        <v>18759</v>
      </c>
      <c r="I5487" t="s">
        <v>67</v>
      </c>
      <c r="J5487" t="s">
        <v>18760</v>
      </c>
      <c r="K5487" t="s">
        <v>67</v>
      </c>
      <c r="L5487" t="s">
        <v>9813</v>
      </c>
      <c r="M5487" t="s">
        <v>232</v>
      </c>
      <c r="N5487">
        <v>11954</v>
      </c>
      <c r="O5487" t="s">
        <v>70</v>
      </c>
      <c r="P5487" t="s">
        <v>67</v>
      </c>
      <c r="Q5487" t="s">
        <v>18761</v>
      </c>
      <c r="S5487" t="s">
        <v>72</v>
      </c>
      <c r="T5487" t="s">
        <v>3529</v>
      </c>
      <c r="U5487" t="s">
        <v>3530</v>
      </c>
      <c r="V5487" t="s">
        <v>3531</v>
      </c>
      <c r="W5487" t="s">
        <v>232</v>
      </c>
      <c r="X5487" t="s">
        <v>18762</v>
      </c>
      <c r="Y5487" t="str">
        <f>"35-2021"</f>
        <v>35-2021</v>
      </c>
      <c r="Z5487" t="s">
        <v>221</v>
      </c>
      <c r="AA5487">
        <v>722110</v>
      </c>
      <c r="AB5487">
        <v>5</v>
      </c>
      <c r="AC5487">
        <v>5</v>
      </c>
      <c r="AD5487" t="s">
        <v>79</v>
      </c>
      <c r="AE5487" t="s">
        <v>80</v>
      </c>
      <c r="AF5487">
        <v>40</v>
      </c>
      <c r="AG5487" s="4">
        <v>0.33333333333333331</v>
      </c>
      <c r="AH5487" s="4">
        <v>0.91666666666666663</v>
      </c>
      <c r="AI5487" s="5">
        <v>13.3</v>
      </c>
      <c r="AJ5487">
        <v>19.95</v>
      </c>
      <c r="AK5487">
        <v>19.95</v>
      </c>
      <c r="AL5487" t="s">
        <v>81</v>
      </c>
      <c r="AM5487" t="s">
        <v>82</v>
      </c>
      <c r="AO5487" t="s">
        <v>83</v>
      </c>
      <c r="AP5487" t="s">
        <v>67</v>
      </c>
      <c r="AQ5487" t="s">
        <v>662</v>
      </c>
      <c r="AR5487" t="s">
        <v>82</v>
      </c>
      <c r="AT5487" t="s">
        <v>82</v>
      </c>
      <c r="AW5487" t="s">
        <v>82</v>
      </c>
      <c r="AY5487" t="s">
        <v>9813</v>
      </c>
      <c r="AZ5487" t="s">
        <v>6542</v>
      </c>
      <c r="BA5487" t="s">
        <v>232</v>
      </c>
      <c r="BB5487">
        <v>11954</v>
      </c>
      <c r="BC5487" t="s">
        <v>87</v>
      </c>
      <c r="BH5487" t="s">
        <v>14087</v>
      </c>
      <c r="BI5487" t="s">
        <v>67</v>
      </c>
      <c r="BJ5487">
        <v>270361251</v>
      </c>
    </row>
    <row r="5488" spans="1:62" x14ac:dyDescent="0.25">
      <c r="A5488" t="s">
        <v>20835</v>
      </c>
      <c r="B5488" s="2">
        <v>43525</v>
      </c>
      <c r="C5488" t="s">
        <v>63</v>
      </c>
      <c r="D5488" s="3">
        <v>43472.403017418983</v>
      </c>
      <c r="E5488" t="s">
        <v>64</v>
      </c>
      <c r="F5488" s="2">
        <v>43556</v>
      </c>
      <c r="G5488" s="2">
        <v>43799</v>
      </c>
      <c r="H5488" t="s">
        <v>20836</v>
      </c>
      <c r="J5488" t="s">
        <v>20837</v>
      </c>
      <c r="K5488" t="s">
        <v>20838</v>
      </c>
      <c r="L5488" t="s">
        <v>20839</v>
      </c>
      <c r="M5488" t="s">
        <v>232</v>
      </c>
      <c r="N5488">
        <v>11930</v>
      </c>
      <c r="O5488" t="s">
        <v>70</v>
      </c>
      <c r="Q5488" t="s">
        <v>20840</v>
      </c>
      <c r="S5488" t="s">
        <v>72</v>
      </c>
      <c r="T5488" t="s">
        <v>5899</v>
      </c>
      <c r="U5488" t="s">
        <v>5900</v>
      </c>
      <c r="V5488" t="s">
        <v>5901</v>
      </c>
      <c r="W5488" t="s">
        <v>86</v>
      </c>
      <c r="X5488" t="s">
        <v>6604</v>
      </c>
      <c r="Y5488" t="str">
        <f>"37-3011"</f>
        <v>37-3011</v>
      </c>
      <c r="Z5488" t="s">
        <v>94</v>
      </c>
      <c r="AA5488">
        <v>561730</v>
      </c>
      <c r="AB5488">
        <v>10</v>
      </c>
      <c r="AC5488">
        <v>10</v>
      </c>
      <c r="AD5488" t="s">
        <v>79</v>
      </c>
      <c r="AE5488" t="s">
        <v>80</v>
      </c>
      <c r="AF5488">
        <v>40</v>
      </c>
      <c r="AG5488" s="4">
        <v>0.33333333333333331</v>
      </c>
      <c r="AH5488" s="4">
        <v>0.66666666666666663</v>
      </c>
      <c r="AI5488" s="5">
        <v>16.34</v>
      </c>
      <c r="AL5488" t="s">
        <v>81</v>
      </c>
      <c r="AM5488" t="s">
        <v>82</v>
      </c>
      <c r="AO5488" t="s">
        <v>83</v>
      </c>
      <c r="AR5488" t="s">
        <v>82</v>
      </c>
      <c r="AT5488" t="s">
        <v>82</v>
      </c>
      <c r="AW5488" t="s">
        <v>82</v>
      </c>
      <c r="AY5488" t="s">
        <v>20841</v>
      </c>
      <c r="AZ5488" t="s">
        <v>6542</v>
      </c>
      <c r="BA5488" t="s">
        <v>232</v>
      </c>
      <c r="BB5488">
        <v>11930</v>
      </c>
      <c r="BC5488" t="s">
        <v>79</v>
      </c>
      <c r="BH5488" t="s">
        <v>20842</v>
      </c>
      <c r="BJ5488">
        <v>200224341</v>
      </c>
    </row>
    <row r="5489" spans="1:62" x14ac:dyDescent="0.25">
      <c r="A5489" t="s">
        <v>21019</v>
      </c>
      <c r="B5489" s="2">
        <v>43525</v>
      </c>
      <c r="C5489" t="s">
        <v>63</v>
      </c>
      <c r="D5489" s="3">
        <v>43472.407539016203</v>
      </c>
      <c r="E5489" t="s">
        <v>64</v>
      </c>
      <c r="F5489" s="2">
        <v>43556</v>
      </c>
      <c r="G5489" s="2">
        <v>43829</v>
      </c>
      <c r="H5489" t="s">
        <v>21020</v>
      </c>
      <c r="I5489" t="s">
        <v>67</v>
      </c>
      <c r="J5489" t="s">
        <v>21021</v>
      </c>
      <c r="K5489" t="s">
        <v>21022</v>
      </c>
      <c r="L5489" t="s">
        <v>9813</v>
      </c>
      <c r="M5489" t="s">
        <v>232</v>
      </c>
      <c r="N5489">
        <v>11954</v>
      </c>
      <c r="O5489" t="s">
        <v>70</v>
      </c>
      <c r="Q5489" t="s">
        <v>21023</v>
      </c>
      <c r="S5489" t="s">
        <v>72</v>
      </c>
      <c r="T5489" t="s">
        <v>5899</v>
      </c>
      <c r="U5489" t="s">
        <v>5900</v>
      </c>
      <c r="V5489" t="s">
        <v>5901</v>
      </c>
      <c r="W5489" t="s">
        <v>86</v>
      </c>
      <c r="X5489" t="s">
        <v>21024</v>
      </c>
      <c r="Y5489" t="str">
        <f>"43-5081"</f>
        <v>43-5081</v>
      </c>
      <c r="Z5489" t="s">
        <v>11908</v>
      </c>
      <c r="AA5489">
        <v>448110</v>
      </c>
      <c r="AB5489">
        <v>1</v>
      </c>
      <c r="AC5489">
        <v>1</v>
      </c>
      <c r="AD5489" t="s">
        <v>79</v>
      </c>
      <c r="AE5489" t="s">
        <v>95</v>
      </c>
      <c r="AF5489">
        <v>40</v>
      </c>
      <c r="AG5489" s="4">
        <v>0.375</v>
      </c>
      <c r="AH5489" s="4">
        <v>0.70833333333333337</v>
      </c>
      <c r="AI5489" s="5">
        <v>15.5</v>
      </c>
      <c r="AL5489" t="s">
        <v>81</v>
      </c>
      <c r="AM5489" t="s">
        <v>82</v>
      </c>
      <c r="AO5489" t="s">
        <v>83</v>
      </c>
      <c r="AR5489" t="s">
        <v>82</v>
      </c>
      <c r="AT5489" t="s">
        <v>82</v>
      </c>
      <c r="AW5489" t="s">
        <v>82</v>
      </c>
      <c r="AY5489" t="s">
        <v>9813</v>
      </c>
      <c r="AZ5489" t="s">
        <v>6542</v>
      </c>
      <c r="BA5489" t="s">
        <v>232</v>
      </c>
      <c r="BB5489">
        <v>11954</v>
      </c>
      <c r="BC5489" t="s">
        <v>87</v>
      </c>
      <c r="BH5489" t="s">
        <v>21021</v>
      </c>
      <c r="BJ5489">
        <v>271481635</v>
      </c>
    </row>
    <row r="5490" spans="1:62" x14ac:dyDescent="0.25">
      <c r="A5490" t="s">
        <v>21101</v>
      </c>
      <c r="B5490" s="2">
        <v>43525</v>
      </c>
      <c r="C5490" t="s">
        <v>63</v>
      </c>
      <c r="D5490" s="3">
        <v>43472.383879942128</v>
      </c>
      <c r="E5490" t="s">
        <v>64</v>
      </c>
      <c r="F5490" s="2">
        <v>43556</v>
      </c>
      <c r="G5490" s="2">
        <v>43769</v>
      </c>
      <c r="H5490" t="s">
        <v>21102</v>
      </c>
      <c r="I5490" t="s">
        <v>67</v>
      </c>
      <c r="J5490" t="s">
        <v>21103</v>
      </c>
      <c r="L5490" t="s">
        <v>13965</v>
      </c>
      <c r="M5490" t="s">
        <v>774</v>
      </c>
      <c r="N5490">
        <v>80603</v>
      </c>
      <c r="O5490" t="s">
        <v>70</v>
      </c>
      <c r="Q5490" t="s">
        <v>21104</v>
      </c>
      <c r="S5490" t="s">
        <v>72</v>
      </c>
      <c r="T5490" t="s">
        <v>1574</v>
      </c>
      <c r="U5490" t="s">
        <v>18627</v>
      </c>
      <c r="V5490" t="s">
        <v>1576</v>
      </c>
      <c r="W5490" t="s">
        <v>774</v>
      </c>
      <c r="X5490" t="s">
        <v>21105</v>
      </c>
      <c r="Y5490" t="str">
        <f>"37-3011"</f>
        <v>37-3011</v>
      </c>
      <c r="Z5490" t="s">
        <v>94</v>
      </c>
      <c r="AA5490">
        <v>238990</v>
      </c>
      <c r="AB5490">
        <v>8</v>
      </c>
      <c r="AC5490">
        <v>8</v>
      </c>
      <c r="AD5490" t="s">
        <v>79</v>
      </c>
      <c r="AE5490" t="s">
        <v>80</v>
      </c>
      <c r="AF5490">
        <v>40</v>
      </c>
      <c r="AG5490" s="4">
        <v>0.29166666666666669</v>
      </c>
      <c r="AH5490" s="4">
        <v>0.70833333333333337</v>
      </c>
      <c r="AI5490" s="5">
        <v>16.07</v>
      </c>
      <c r="AJ5490">
        <v>24.11</v>
      </c>
      <c r="AL5490" t="s">
        <v>81</v>
      </c>
      <c r="AM5490" t="s">
        <v>82</v>
      </c>
      <c r="AO5490" t="s">
        <v>83</v>
      </c>
      <c r="AR5490" t="s">
        <v>82</v>
      </c>
      <c r="AT5490" t="s">
        <v>82</v>
      </c>
      <c r="AW5490" t="s">
        <v>82</v>
      </c>
      <c r="AY5490" t="s">
        <v>13965</v>
      </c>
      <c r="AZ5490" t="s">
        <v>6829</v>
      </c>
      <c r="BA5490" t="s">
        <v>774</v>
      </c>
      <c r="BB5490">
        <v>80603</v>
      </c>
      <c r="BC5490" t="s">
        <v>79</v>
      </c>
      <c r="BH5490" t="s">
        <v>21103</v>
      </c>
      <c r="BJ5490">
        <v>455577554</v>
      </c>
    </row>
    <row r="5491" spans="1:62" x14ac:dyDescent="0.25">
      <c r="A5491" t="s">
        <v>21531</v>
      </c>
      <c r="B5491" s="2">
        <v>43525</v>
      </c>
      <c r="C5491" t="s">
        <v>63</v>
      </c>
      <c r="D5491" s="3">
        <v>43472.394353587966</v>
      </c>
      <c r="E5491" t="s">
        <v>64</v>
      </c>
      <c r="F5491" s="2">
        <v>43556</v>
      </c>
      <c r="G5491" s="2">
        <v>43814</v>
      </c>
      <c r="H5491" t="s">
        <v>21532</v>
      </c>
      <c r="I5491" t="s">
        <v>130</v>
      </c>
      <c r="J5491" t="s">
        <v>21533</v>
      </c>
      <c r="K5491" t="s">
        <v>130</v>
      </c>
      <c r="L5491" t="s">
        <v>21534</v>
      </c>
      <c r="M5491" t="s">
        <v>844</v>
      </c>
      <c r="N5491">
        <v>62223</v>
      </c>
      <c r="O5491" t="s">
        <v>70</v>
      </c>
      <c r="P5491" t="s">
        <v>130</v>
      </c>
      <c r="Q5491" t="s">
        <v>21535</v>
      </c>
      <c r="S5491" t="s">
        <v>72</v>
      </c>
      <c r="T5491" t="s">
        <v>6709</v>
      </c>
      <c r="U5491" t="s">
        <v>6710</v>
      </c>
      <c r="V5491" t="s">
        <v>1711</v>
      </c>
      <c r="W5491" t="s">
        <v>1246</v>
      </c>
      <c r="X5491" t="s">
        <v>106</v>
      </c>
      <c r="Y5491" t="str">
        <f>"37-3011"</f>
        <v>37-3011</v>
      </c>
      <c r="Z5491" t="s">
        <v>94</v>
      </c>
      <c r="AA5491">
        <v>56173</v>
      </c>
      <c r="AB5491">
        <v>10</v>
      </c>
      <c r="AC5491">
        <v>10</v>
      </c>
      <c r="AD5491" t="s">
        <v>79</v>
      </c>
      <c r="AE5491" t="s">
        <v>80</v>
      </c>
      <c r="AF5491">
        <v>40</v>
      </c>
      <c r="AG5491" s="4">
        <v>0.29166666666666669</v>
      </c>
      <c r="AH5491" s="4">
        <v>0.64583333333333337</v>
      </c>
      <c r="AI5491" s="5">
        <v>14.52</v>
      </c>
      <c r="AJ5491">
        <v>21.78</v>
      </c>
      <c r="AL5491" t="s">
        <v>81</v>
      </c>
      <c r="AM5491" t="s">
        <v>82</v>
      </c>
      <c r="AO5491" t="s">
        <v>83</v>
      </c>
      <c r="AR5491" t="s">
        <v>82</v>
      </c>
      <c r="AT5491" t="s">
        <v>82</v>
      </c>
      <c r="AW5491" t="s">
        <v>82</v>
      </c>
      <c r="AY5491" t="s">
        <v>21534</v>
      </c>
      <c r="AZ5491" t="s">
        <v>17318</v>
      </c>
      <c r="BA5491" t="s">
        <v>844</v>
      </c>
      <c r="BB5491">
        <v>62223</v>
      </c>
      <c r="BC5491" t="s">
        <v>79</v>
      </c>
      <c r="BH5491" t="s">
        <v>21533</v>
      </c>
      <c r="BI5491" t="s">
        <v>130</v>
      </c>
      <c r="BJ5491">
        <v>320240765</v>
      </c>
    </row>
    <row r="5492" spans="1:62" x14ac:dyDescent="0.25">
      <c r="A5492" t="s">
        <v>21823</v>
      </c>
      <c r="B5492" s="2">
        <v>43525</v>
      </c>
      <c r="C5492" t="s">
        <v>63</v>
      </c>
      <c r="D5492" s="3">
        <v>43472.403843946762</v>
      </c>
      <c r="E5492" t="s">
        <v>64</v>
      </c>
      <c r="F5492" s="2">
        <v>43556</v>
      </c>
      <c r="G5492" s="2">
        <v>43799</v>
      </c>
      <c r="H5492" t="s">
        <v>21824</v>
      </c>
      <c r="I5492" t="s">
        <v>67</v>
      </c>
      <c r="J5492" t="s">
        <v>21825</v>
      </c>
      <c r="K5492" t="s">
        <v>21826</v>
      </c>
      <c r="L5492" t="s">
        <v>7320</v>
      </c>
      <c r="M5492" t="s">
        <v>232</v>
      </c>
      <c r="N5492">
        <v>11968</v>
      </c>
      <c r="O5492" t="s">
        <v>70</v>
      </c>
      <c r="Q5492" t="s">
        <v>21827</v>
      </c>
      <c r="S5492" t="s">
        <v>72</v>
      </c>
      <c r="T5492" t="s">
        <v>5899</v>
      </c>
      <c r="U5492" t="s">
        <v>5900</v>
      </c>
      <c r="V5492" t="s">
        <v>5901</v>
      </c>
      <c r="W5492" t="s">
        <v>86</v>
      </c>
      <c r="X5492" t="s">
        <v>452</v>
      </c>
      <c r="Y5492" t="str">
        <f>"37-3011"</f>
        <v>37-3011</v>
      </c>
      <c r="Z5492" t="s">
        <v>94</v>
      </c>
      <c r="AA5492">
        <v>561730</v>
      </c>
      <c r="AB5492">
        <v>6</v>
      </c>
      <c r="AC5492">
        <v>6</v>
      </c>
      <c r="AD5492" t="s">
        <v>79</v>
      </c>
      <c r="AE5492" t="s">
        <v>80</v>
      </c>
      <c r="AF5492">
        <v>40</v>
      </c>
      <c r="AG5492" s="4">
        <v>0.33333333333333331</v>
      </c>
      <c r="AH5492" s="4">
        <v>0.66666666666666663</v>
      </c>
      <c r="AI5492" s="5">
        <v>16.34</v>
      </c>
      <c r="AL5492" t="s">
        <v>81</v>
      </c>
      <c r="AM5492" t="s">
        <v>82</v>
      </c>
      <c r="AO5492" t="s">
        <v>83</v>
      </c>
      <c r="AR5492" t="s">
        <v>82</v>
      </c>
      <c r="AT5492" t="s">
        <v>82</v>
      </c>
      <c r="AW5492" t="s">
        <v>82</v>
      </c>
      <c r="AY5492" t="s">
        <v>7320</v>
      </c>
      <c r="AZ5492" t="s">
        <v>6542</v>
      </c>
      <c r="BA5492" t="s">
        <v>232</v>
      </c>
      <c r="BB5492">
        <v>11968</v>
      </c>
      <c r="BC5492" t="s">
        <v>79</v>
      </c>
      <c r="BH5492" t="s">
        <v>21825</v>
      </c>
      <c r="BJ5492">
        <v>113382510</v>
      </c>
    </row>
    <row r="5493" spans="1:62" x14ac:dyDescent="0.25">
      <c r="A5493" t="s">
        <v>22178</v>
      </c>
      <c r="B5493" s="2">
        <v>43525</v>
      </c>
      <c r="C5493" t="s">
        <v>63</v>
      </c>
      <c r="D5493" s="3">
        <v>43472.394146319442</v>
      </c>
      <c r="E5493" t="s">
        <v>64</v>
      </c>
      <c r="F5493" s="2">
        <v>43556</v>
      </c>
      <c r="G5493" s="2">
        <v>43830</v>
      </c>
      <c r="H5493" t="s">
        <v>22179</v>
      </c>
      <c r="J5493" t="s">
        <v>22180</v>
      </c>
      <c r="K5493" t="s">
        <v>22181</v>
      </c>
      <c r="L5493" t="s">
        <v>1410</v>
      </c>
      <c r="M5493" t="s">
        <v>232</v>
      </c>
      <c r="N5493">
        <v>10603</v>
      </c>
      <c r="O5493" t="s">
        <v>70</v>
      </c>
      <c r="Q5493" t="s">
        <v>22182</v>
      </c>
      <c r="S5493" t="s">
        <v>72</v>
      </c>
      <c r="T5493" t="s">
        <v>1273</v>
      </c>
      <c r="U5493" t="s">
        <v>1274</v>
      </c>
      <c r="V5493" t="s">
        <v>1275</v>
      </c>
      <c r="W5493" t="s">
        <v>1276</v>
      </c>
      <c r="X5493" t="s">
        <v>1277</v>
      </c>
      <c r="Y5493" t="str">
        <f>"37-3011"</f>
        <v>37-3011</v>
      </c>
      <c r="Z5493" t="s">
        <v>94</v>
      </c>
      <c r="AA5493">
        <v>561730</v>
      </c>
      <c r="AB5493">
        <v>2</v>
      </c>
      <c r="AC5493">
        <v>2</v>
      </c>
      <c r="AD5493" t="s">
        <v>79</v>
      </c>
      <c r="AE5493" t="s">
        <v>80</v>
      </c>
      <c r="AF5493">
        <v>40</v>
      </c>
      <c r="AG5493" s="4">
        <v>0.33333333333333331</v>
      </c>
      <c r="AH5493" s="4">
        <v>0.70833333333333337</v>
      </c>
      <c r="AI5493" s="5">
        <v>16.809999999999999</v>
      </c>
      <c r="AL5493" t="s">
        <v>81</v>
      </c>
      <c r="AM5493" t="s">
        <v>82</v>
      </c>
      <c r="AO5493" t="s">
        <v>83</v>
      </c>
      <c r="AR5493" t="s">
        <v>82</v>
      </c>
      <c r="AT5493" t="s">
        <v>82</v>
      </c>
      <c r="AW5493" t="s">
        <v>82</v>
      </c>
      <c r="AY5493" t="s">
        <v>1410</v>
      </c>
      <c r="AZ5493" t="s">
        <v>1285</v>
      </c>
      <c r="BA5493" t="s">
        <v>232</v>
      </c>
      <c r="BB5493">
        <v>10603</v>
      </c>
      <c r="BC5493" t="s">
        <v>79</v>
      </c>
      <c r="BH5493" t="s">
        <v>22180</v>
      </c>
      <c r="BJ5493">
        <v>474360769</v>
      </c>
    </row>
    <row r="5494" spans="1:62" x14ac:dyDescent="0.25">
      <c r="A5494" t="s">
        <v>22409</v>
      </c>
      <c r="B5494" s="2">
        <v>43525</v>
      </c>
      <c r="C5494" t="s">
        <v>63</v>
      </c>
      <c r="D5494" s="3">
        <v>43472.397463136571</v>
      </c>
      <c r="E5494" t="s">
        <v>64</v>
      </c>
      <c r="F5494" s="2">
        <v>43556</v>
      </c>
      <c r="G5494" s="2">
        <v>43800</v>
      </c>
      <c r="H5494" t="s">
        <v>22410</v>
      </c>
      <c r="J5494" t="s">
        <v>22411</v>
      </c>
      <c r="L5494" t="s">
        <v>211</v>
      </c>
      <c r="M5494" t="s">
        <v>278</v>
      </c>
      <c r="N5494">
        <v>24531</v>
      </c>
      <c r="O5494" t="s">
        <v>70</v>
      </c>
      <c r="Q5494" t="s">
        <v>22412</v>
      </c>
      <c r="S5494" t="s">
        <v>72</v>
      </c>
      <c r="T5494" t="s">
        <v>13303</v>
      </c>
      <c r="U5494" t="s">
        <v>3891</v>
      </c>
      <c r="V5494" t="s">
        <v>1757</v>
      </c>
      <c r="W5494" t="s">
        <v>278</v>
      </c>
      <c r="X5494" t="s">
        <v>705</v>
      </c>
      <c r="Y5494" t="str">
        <f>"37-3011"</f>
        <v>37-3011</v>
      </c>
      <c r="Z5494" t="s">
        <v>94</v>
      </c>
      <c r="AA5494">
        <v>561730</v>
      </c>
      <c r="AB5494">
        <v>6</v>
      </c>
      <c r="AC5494">
        <v>6</v>
      </c>
      <c r="AD5494" t="s">
        <v>79</v>
      </c>
      <c r="AE5494" t="s">
        <v>80</v>
      </c>
      <c r="AF5494">
        <v>40</v>
      </c>
      <c r="AG5494" s="4">
        <v>0.29166666666666669</v>
      </c>
      <c r="AH5494" s="4">
        <v>0.64583333333333337</v>
      </c>
      <c r="AI5494" s="5">
        <v>11.25</v>
      </c>
      <c r="AJ5494">
        <v>16.88</v>
      </c>
      <c r="AL5494" t="s">
        <v>81</v>
      </c>
      <c r="AM5494" t="s">
        <v>82</v>
      </c>
      <c r="AO5494" t="s">
        <v>83</v>
      </c>
      <c r="AP5494" t="s">
        <v>67</v>
      </c>
      <c r="AQ5494" t="s">
        <v>67</v>
      </c>
      <c r="AR5494" t="s">
        <v>82</v>
      </c>
      <c r="AT5494" t="s">
        <v>82</v>
      </c>
      <c r="AW5494" t="s">
        <v>72</v>
      </c>
      <c r="AX5494">
        <v>3</v>
      </c>
      <c r="AY5494" t="s">
        <v>3873</v>
      </c>
      <c r="AZ5494" t="s">
        <v>15541</v>
      </c>
      <c r="BA5494" t="s">
        <v>278</v>
      </c>
      <c r="BB5494">
        <v>24531</v>
      </c>
      <c r="BC5494" t="s">
        <v>79</v>
      </c>
      <c r="BH5494" t="s">
        <v>22413</v>
      </c>
      <c r="BJ5494">
        <v>562188515</v>
      </c>
    </row>
    <row r="5495" spans="1:62" x14ac:dyDescent="0.25">
      <c r="A5495" t="s">
        <v>22512</v>
      </c>
      <c r="B5495" s="2">
        <v>43525</v>
      </c>
      <c r="C5495" t="s">
        <v>63</v>
      </c>
      <c r="D5495" s="3">
        <v>43472.379773333334</v>
      </c>
      <c r="E5495" t="s">
        <v>64</v>
      </c>
      <c r="F5495" s="2">
        <v>43556</v>
      </c>
      <c r="G5495" s="2">
        <v>43862</v>
      </c>
      <c r="H5495" t="s">
        <v>22513</v>
      </c>
      <c r="I5495" t="s">
        <v>67</v>
      </c>
      <c r="J5495" t="s">
        <v>22514</v>
      </c>
      <c r="L5495" t="s">
        <v>1588</v>
      </c>
      <c r="M5495" t="s">
        <v>761</v>
      </c>
      <c r="N5495">
        <v>30233</v>
      </c>
      <c r="O5495" t="s">
        <v>70</v>
      </c>
      <c r="Q5495" t="s">
        <v>22515</v>
      </c>
      <c r="S5495" t="s">
        <v>72</v>
      </c>
      <c r="T5495" t="s">
        <v>22516</v>
      </c>
      <c r="U5495" t="s">
        <v>22517</v>
      </c>
      <c r="V5495" t="s">
        <v>4391</v>
      </c>
      <c r="W5495" t="s">
        <v>761</v>
      </c>
      <c r="X5495" t="s">
        <v>22518</v>
      </c>
      <c r="Y5495" t="str">
        <f>"51-9198"</f>
        <v>51-9198</v>
      </c>
      <c r="Z5495" t="s">
        <v>199</v>
      </c>
      <c r="AA5495">
        <v>321920</v>
      </c>
      <c r="AB5495">
        <v>6</v>
      </c>
      <c r="AC5495">
        <v>6</v>
      </c>
      <c r="AD5495" t="s">
        <v>79</v>
      </c>
      <c r="AE5495" t="s">
        <v>95</v>
      </c>
      <c r="AF5495">
        <v>40</v>
      </c>
      <c r="AG5495" s="4">
        <v>0.29166666666666669</v>
      </c>
      <c r="AH5495" s="4">
        <v>0.64583333333333337</v>
      </c>
      <c r="AI5495" s="5">
        <v>12.91</v>
      </c>
      <c r="AJ5495">
        <v>19.37</v>
      </c>
      <c r="AM5495" t="s">
        <v>82</v>
      </c>
      <c r="AO5495" t="s">
        <v>83</v>
      </c>
      <c r="AR5495" t="s">
        <v>82</v>
      </c>
      <c r="AT5495" t="s">
        <v>82</v>
      </c>
      <c r="AW5495" t="s">
        <v>82</v>
      </c>
      <c r="AY5495" t="s">
        <v>1588</v>
      </c>
      <c r="AZ5495" t="s">
        <v>22519</v>
      </c>
      <c r="BA5495" t="s">
        <v>761</v>
      </c>
      <c r="BB5495">
        <v>30233</v>
      </c>
      <c r="BC5495" t="s">
        <v>87</v>
      </c>
      <c r="BH5495" t="s">
        <v>22514</v>
      </c>
      <c r="BJ5495">
        <v>205100180</v>
      </c>
    </row>
    <row r="5496" spans="1:62" x14ac:dyDescent="0.25">
      <c r="A5496" t="s">
        <v>22857</v>
      </c>
      <c r="B5496" s="2">
        <v>43525</v>
      </c>
      <c r="C5496" t="s">
        <v>63</v>
      </c>
      <c r="D5496" s="3">
        <v>43472.405364108796</v>
      </c>
      <c r="E5496" t="s">
        <v>64</v>
      </c>
      <c r="F5496" s="2">
        <v>43556</v>
      </c>
      <c r="G5496" s="2">
        <v>43769</v>
      </c>
      <c r="H5496" t="s">
        <v>22858</v>
      </c>
      <c r="J5496" t="s">
        <v>22859</v>
      </c>
      <c r="K5496" t="s">
        <v>22860</v>
      </c>
      <c r="L5496" t="s">
        <v>9813</v>
      </c>
      <c r="M5496" t="s">
        <v>232</v>
      </c>
      <c r="N5496">
        <v>11954</v>
      </c>
      <c r="O5496" t="s">
        <v>70</v>
      </c>
      <c r="Q5496" t="s">
        <v>22861</v>
      </c>
      <c r="S5496" t="s">
        <v>72</v>
      </c>
      <c r="T5496" t="s">
        <v>5899</v>
      </c>
      <c r="U5496" t="s">
        <v>5900</v>
      </c>
      <c r="V5496" t="s">
        <v>5901</v>
      </c>
      <c r="W5496" t="s">
        <v>86</v>
      </c>
      <c r="X5496" t="s">
        <v>478</v>
      </c>
      <c r="Y5496" t="str">
        <f>"51-6011"</f>
        <v>51-6011</v>
      </c>
      <c r="Z5496" t="s">
        <v>367</v>
      </c>
      <c r="AA5496">
        <v>721110</v>
      </c>
      <c r="AB5496">
        <v>2</v>
      </c>
      <c r="AC5496">
        <v>2</v>
      </c>
      <c r="AD5496" t="s">
        <v>79</v>
      </c>
      <c r="AE5496" t="s">
        <v>80</v>
      </c>
      <c r="AF5496">
        <v>35</v>
      </c>
      <c r="AG5496" s="4">
        <v>0.375</v>
      </c>
      <c r="AH5496" s="4">
        <v>0.66666666666666663</v>
      </c>
      <c r="AI5496" s="6">
        <v>12</v>
      </c>
      <c r="AL5496" t="s">
        <v>81</v>
      </c>
      <c r="AM5496" t="s">
        <v>82</v>
      </c>
      <c r="AO5496" t="s">
        <v>83</v>
      </c>
      <c r="AR5496" t="s">
        <v>82</v>
      </c>
      <c r="AT5496" t="s">
        <v>82</v>
      </c>
      <c r="AW5496" t="s">
        <v>82</v>
      </c>
      <c r="AY5496" t="s">
        <v>9813</v>
      </c>
      <c r="AZ5496" t="s">
        <v>6542</v>
      </c>
      <c r="BA5496" t="s">
        <v>232</v>
      </c>
      <c r="BB5496">
        <v>11954</v>
      </c>
      <c r="BC5496" t="s">
        <v>87</v>
      </c>
      <c r="BH5496" t="s">
        <v>22862</v>
      </c>
      <c r="BJ5496">
        <v>112295834</v>
      </c>
    </row>
    <row r="5497" spans="1:62" x14ac:dyDescent="0.25">
      <c r="A5497" t="s">
        <v>22920</v>
      </c>
      <c r="B5497" s="2">
        <v>43525</v>
      </c>
      <c r="C5497" t="s">
        <v>63</v>
      </c>
      <c r="D5497" s="3">
        <v>43472.404743402774</v>
      </c>
      <c r="E5497" t="s">
        <v>64</v>
      </c>
      <c r="F5497" s="2">
        <v>43556</v>
      </c>
      <c r="G5497" s="2">
        <v>43784</v>
      </c>
      <c r="H5497" t="s">
        <v>22921</v>
      </c>
      <c r="J5497" t="s">
        <v>22922</v>
      </c>
      <c r="K5497" t="s">
        <v>22923</v>
      </c>
      <c r="L5497" t="s">
        <v>9813</v>
      </c>
      <c r="M5497" t="s">
        <v>232</v>
      </c>
      <c r="N5497">
        <v>11954</v>
      </c>
      <c r="O5497" t="s">
        <v>70</v>
      </c>
      <c r="Q5497" t="s">
        <v>22924</v>
      </c>
      <c r="S5497" t="s">
        <v>72</v>
      </c>
      <c r="T5497" t="s">
        <v>5899</v>
      </c>
      <c r="U5497" t="s">
        <v>5900</v>
      </c>
      <c r="V5497" t="s">
        <v>5901</v>
      </c>
      <c r="W5497" t="s">
        <v>86</v>
      </c>
      <c r="X5497" t="s">
        <v>22925</v>
      </c>
      <c r="Y5497" t="str">
        <f>"43-5081"</f>
        <v>43-5081</v>
      </c>
      <c r="Z5497" t="s">
        <v>11908</v>
      </c>
      <c r="AA5497">
        <v>448110</v>
      </c>
      <c r="AB5497">
        <v>14</v>
      </c>
      <c r="AC5497">
        <v>14</v>
      </c>
      <c r="AD5497" t="s">
        <v>79</v>
      </c>
      <c r="AE5497" t="s">
        <v>95</v>
      </c>
      <c r="AF5497">
        <v>35</v>
      </c>
      <c r="AG5497" s="4">
        <v>0.33333333333333331</v>
      </c>
      <c r="AH5497" s="4">
        <v>0.64583333333333337</v>
      </c>
      <c r="AI5497" s="5">
        <v>13.45</v>
      </c>
      <c r="AL5497" t="s">
        <v>81</v>
      </c>
      <c r="AM5497" t="s">
        <v>82</v>
      </c>
      <c r="AO5497" t="s">
        <v>83</v>
      </c>
      <c r="AR5497" t="s">
        <v>82</v>
      </c>
      <c r="AT5497" t="s">
        <v>82</v>
      </c>
      <c r="AW5497" t="s">
        <v>82</v>
      </c>
      <c r="AY5497" t="s">
        <v>9813</v>
      </c>
      <c r="AZ5497" t="s">
        <v>6542</v>
      </c>
      <c r="BA5497" t="s">
        <v>232</v>
      </c>
      <c r="BB5497">
        <v>11954</v>
      </c>
      <c r="BC5497" t="s">
        <v>87</v>
      </c>
      <c r="BH5497" t="s">
        <v>22926</v>
      </c>
      <c r="BJ5497">
        <v>460917005</v>
      </c>
    </row>
    <row r="5498" spans="1:62" x14ac:dyDescent="0.25">
      <c r="A5498" t="s">
        <v>23060</v>
      </c>
      <c r="B5498" s="2">
        <v>43525</v>
      </c>
      <c r="C5498" t="s">
        <v>63</v>
      </c>
      <c r="D5498" s="3">
        <v>43472.391667002317</v>
      </c>
      <c r="E5498" t="s">
        <v>64</v>
      </c>
      <c r="F5498" s="2">
        <v>43556</v>
      </c>
      <c r="G5498" s="2">
        <v>43805</v>
      </c>
      <c r="H5498" t="s">
        <v>23061</v>
      </c>
      <c r="J5498" t="s">
        <v>23062</v>
      </c>
      <c r="L5498" t="s">
        <v>23063</v>
      </c>
      <c r="M5498" t="s">
        <v>147</v>
      </c>
      <c r="N5498">
        <v>19355</v>
      </c>
      <c r="O5498" t="s">
        <v>70</v>
      </c>
      <c r="Q5498" t="s">
        <v>23064</v>
      </c>
      <c r="R5498">
        <v>24</v>
      </c>
      <c r="S5498" t="s">
        <v>72</v>
      </c>
      <c r="T5498" t="s">
        <v>13303</v>
      </c>
      <c r="U5498" t="s">
        <v>8950</v>
      </c>
      <c r="V5498" t="s">
        <v>1757</v>
      </c>
      <c r="W5498" t="s">
        <v>278</v>
      </c>
      <c r="X5498" t="s">
        <v>705</v>
      </c>
      <c r="Y5498" t="str">
        <f>"37-3011"</f>
        <v>37-3011</v>
      </c>
      <c r="Z5498" t="s">
        <v>94</v>
      </c>
      <c r="AA5498">
        <v>561730</v>
      </c>
      <c r="AB5498">
        <v>14</v>
      </c>
      <c r="AC5498">
        <v>14</v>
      </c>
      <c r="AD5498" t="s">
        <v>79</v>
      </c>
      <c r="AE5498" t="s">
        <v>80</v>
      </c>
      <c r="AF5498">
        <v>40</v>
      </c>
      <c r="AG5498" s="4">
        <v>0.29166666666666669</v>
      </c>
      <c r="AH5498" s="4">
        <v>0.64583333333333337</v>
      </c>
      <c r="AI5498" s="5">
        <v>15.73</v>
      </c>
      <c r="AJ5498">
        <v>23.6</v>
      </c>
      <c r="AL5498" t="s">
        <v>81</v>
      </c>
      <c r="AM5498" t="s">
        <v>82</v>
      </c>
      <c r="AO5498" t="s">
        <v>83</v>
      </c>
      <c r="AR5498" t="s">
        <v>82</v>
      </c>
      <c r="AT5498" t="s">
        <v>82</v>
      </c>
      <c r="AW5498" t="s">
        <v>72</v>
      </c>
      <c r="AX5498">
        <v>3</v>
      </c>
      <c r="AY5498" t="s">
        <v>23063</v>
      </c>
      <c r="AZ5498" t="s">
        <v>1310</v>
      </c>
      <c r="BA5498" t="s">
        <v>147</v>
      </c>
      <c r="BB5498">
        <v>19355</v>
      </c>
      <c r="BC5498" t="s">
        <v>79</v>
      </c>
      <c r="BH5498" t="s">
        <v>23062</v>
      </c>
      <c r="BJ5498">
        <v>232953824</v>
      </c>
    </row>
    <row r="5499" spans="1:62" x14ac:dyDescent="0.25">
      <c r="A5499" t="s">
        <v>23489</v>
      </c>
      <c r="B5499" s="2">
        <v>43525</v>
      </c>
      <c r="C5499" t="s">
        <v>63</v>
      </c>
      <c r="D5499" s="3">
        <v>43472.381166516207</v>
      </c>
      <c r="E5499" t="s">
        <v>64</v>
      </c>
      <c r="F5499" s="2">
        <v>43556</v>
      </c>
      <c r="G5499" s="2">
        <v>43813</v>
      </c>
      <c r="H5499" t="s">
        <v>23490</v>
      </c>
      <c r="J5499" t="s">
        <v>23491</v>
      </c>
      <c r="L5499" t="s">
        <v>738</v>
      </c>
      <c r="M5499" t="s">
        <v>105</v>
      </c>
      <c r="N5499">
        <v>78744</v>
      </c>
      <c r="O5499" t="s">
        <v>70</v>
      </c>
      <c r="Q5499" t="s">
        <v>23492</v>
      </c>
      <c r="S5499" t="s">
        <v>72</v>
      </c>
      <c r="T5499" t="s">
        <v>1855</v>
      </c>
      <c r="U5499" t="s">
        <v>1856</v>
      </c>
      <c r="V5499" t="s">
        <v>863</v>
      </c>
      <c r="W5499" t="s">
        <v>105</v>
      </c>
      <c r="X5499" t="s">
        <v>1758</v>
      </c>
      <c r="Y5499" t="str">
        <f>"47-2051"</f>
        <v>47-2051</v>
      </c>
      <c r="Z5499" t="s">
        <v>1383</v>
      </c>
      <c r="AA5499">
        <v>23611</v>
      </c>
      <c r="AB5499">
        <v>40</v>
      </c>
      <c r="AC5499">
        <v>40</v>
      </c>
      <c r="AD5499" t="s">
        <v>79</v>
      </c>
      <c r="AE5499" t="s">
        <v>95</v>
      </c>
      <c r="AF5499">
        <v>40</v>
      </c>
      <c r="AG5499" s="4">
        <v>0.33333333333333331</v>
      </c>
      <c r="AH5499" s="4">
        <v>0.70833333333333337</v>
      </c>
      <c r="AI5499" s="5">
        <v>17.53</v>
      </c>
      <c r="AJ5499">
        <v>26.3</v>
      </c>
      <c r="AL5499" t="s">
        <v>81</v>
      </c>
      <c r="AM5499" t="s">
        <v>82</v>
      </c>
      <c r="AO5499" t="s">
        <v>83</v>
      </c>
      <c r="AR5499" t="s">
        <v>82</v>
      </c>
      <c r="AT5499" t="s">
        <v>82</v>
      </c>
      <c r="AW5499" t="s">
        <v>72</v>
      </c>
      <c r="AX5499">
        <v>1</v>
      </c>
      <c r="AY5499" t="s">
        <v>738</v>
      </c>
      <c r="AZ5499" t="s">
        <v>2422</v>
      </c>
      <c r="BA5499" t="s">
        <v>105</v>
      </c>
      <c r="BB5499">
        <v>78744</v>
      </c>
      <c r="BC5499" t="s">
        <v>79</v>
      </c>
      <c r="BH5499" t="s">
        <v>23491</v>
      </c>
      <c r="BJ5499">
        <v>371713694</v>
      </c>
    </row>
    <row r="5500" spans="1:62" x14ac:dyDescent="0.25">
      <c r="A5500" t="s">
        <v>23804</v>
      </c>
      <c r="B5500" s="2">
        <v>43525</v>
      </c>
      <c r="C5500" t="s">
        <v>63</v>
      </c>
      <c r="D5500" s="3">
        <v>43472.393995289349</v>
      </c>
      <c r="E5500" t="s">
        <v>64</v>
      </c>
      <c r="F5500" s="2">
        <v>43556</v>
      </c>
      <c r="G5500" s="2">
        <v>43769</v>
      </c>
      <c r="H5500" t="s">
        <v>5778</v>
      </c>
      <c r="I5500" t="s">
        <v>67</v>
      </c>
      <c r="J5500" t="s">
        <v>5779</v>
      </c>
      <c r="K5500" t="s">
        <v>5780</v>
      </c>
      <c r="L5500" t="s">
        <v>5781</v>
      </c>
      <c r="M5500" t="s">
        <v>226</v>
      </c>
      <c r="N5500">
        <v>48169</v>
      </c>
      <c r="O5500" t="s">
        <v>70</v>
      </c>
      <c r="P5500" t="s">
        <v>67</v>
      </c>
      <c r="Q5500" t="s">
        <v>5782</v>
      </c>
      <c r="S5500" t="s">
        <v>72</v>
      </c>
      <c r="T5500" t="s">
        <v>5156</v>
      </c>
      <c r="U5500" t="s">
        <v>5157</v>
      </c>
      <c r="V5500" t="s">
        <v>5158</v>
      </c>
      <c r="W5500" t="s">
        <v>105</v>
      </c>
      <c r="X5500" t="s">
        <v>5159</v>
      </c>
      <c r="Y5500" t="str">
        <f>"39-3091"</f>
        <v>39-3091</v>
      </c>
      <c r="Z5500" t="s">
        <v>677</v>
      </c>
      <c r="AA5500">
        <v>713990</v>
      </c>
      <c r="AB5500">
        <v>100</v>
      </c>
      <c r="AC5500">
        <v>100</v>
      </c>
      <c r="AD5500" t="s">
        <v>79</v>
      </c>
      <c r="AE5500" t="s">
        <v>80</v>
      </c>
      <c r="AF5500">
        <v>40</v>
      </c>
      <c r="AG5500" s="4">
        <v>0.54166666666666663</v>
      </c>
      <c r="AH5500" s="4">
        <v>0.91666666666666663</v>
      </c>
      <c r="AI5500" s="5">
        <v>339.2</v>
      </c>
      <c r="AL5500" t="s">
        <v>81</v>
      </c>
      <c r="AM5500" t="s">
        <v>82</v>
      </c>
      <c r="AO5500" t="s">
        <v>83</v>
      </c>
      <c r="AR5500" t="s">
        <v>82</v>
      </c>
      <c r="AT5500" t="s">
        <v>82</v>
      </c>
      <c r="AW5500" t="s">
        <v>82</v>
      </c>
      <c r="AY5500" t="s">
        <v>5781</v>
      </c>
      <c r="AZ5500" t="s">
        <v>5783</v>
      </c>
      <c r="BA5500" t="s">
        <v>226</v>
      </c>
      <c r="BB5500">
        <v>48169</v>
      </c>
      <c r="BC5500" t="s">
        <v>79</v>
      </c>
      <c r="BH5500" t="s">
        <v>5779</v>
      </c>
      <c r="BJ5500">
        <v>593308580</v>
      </c>
    </row>
    <row r="5501" spans="1:62" x14ac:dyDescent="0.25">
      <c r="A5501" t="s">
        <v>23880</v>
      </c>
      <c r="B5501" s="2">
        <v>43525</v>
      </c>
      <c r="C5501" t="s">
        <v>63</v>
      </c>
      <c r="D5501" s="3">
        <v>43472.404457696757</v>
      </c>
      <c r="E5501" t="s">
        <v>64</v>
      </c>
      <c r="F5501" s="2">
        <v>43556</v>
      </c>
      <c r="G5501" s="2">
        <v>43830</v>
      </c>
      <c r="H5501" t="s">
        <v>23881</v>
      </c>
      <c r="J5501" t="s">
        <v>23882</v>
      </c>
      <c r="L5501" t="s">
        <v>23883</v>
      </c>
      <c r="M5501" t="s">
        <v>232</v>
      </c>
      <c r="N5501">
        <v>11780</v>
      </c>
      <c r="O5501" t="s">
        <v>70</v>
      </c>
      <c r="Q5501" t="s">
        <v>23884</v>
      </c>
      <c r="S5501" t="s">
        <v>72</v>
      </c>
      <c r="T5501" t="s">
        <v>5899</v>
      </c>
      <c r="U5501" t="s">
        <v>5900</v>
      </c>
      <c r="V5501" t="s">
        <v>5901</v>
      </c>
      <c r="W5501" t="s">
        <v>86</v>
      </c>
      <c r="X5501" t="s">
        <v>212</v>
      </c>
      <c r="Y5501" t="str">
        <f>"37-3011"</f>
        <v>37-3011</v>
      </c>
      <c r="Z5501" t="s">
        <v>94</v>
      </c>
      <c r="AA5501">
        <v>561730</v>
      </c>
      <c r="AB5501">
        <v>13</v>
      </c>
      <c r="AC5501">
        <v>13</v>
      </c>
      <c r="AD5501" t="s">
        <v>79</v>
      </c>
      <c r="AE5501" t="s">
        <v>80</v>
      </c>
      <c r="AF5501">
        <v>40</v>
      </c>
      <c r="AG5501" s="4">
        <v>0.33333333333333331</v>
      </c>
      <c r="AH5501" s="4">
        <v>0.66666666666666663</v>
      </c>
      <c r="AI5501" s="5">
        <v>16.34</v>
      </c>
      <c r="AJ5501">
        <v>24.51</v>
      </c>
      <c r="AL5501" t="s">
        <v>81</v>
      </c>
      <c r="AM5501" t="s">
        <v>82</v>
      </c>
      <c r="AO5501" t="s">
        <v>83</v>
      </c>
      <c r="AR5501" t="s">
        <v>82</v>
      </c>
      <c r="AT5501" t="s">
        <v>82</v>
      </c>
      <c r="AW5501" t="s">
        <v>82</v>
      </c>
      <c r="AY5501" t="s">
        <v>23885</v>
      </c>
      <c r="AZ5501" t="s">
        <v>6542</v>
      </c>
      <c r="BA5501" t="s">
        <v>232</v>
      </c>
      <c r="BB5501">
        <v>11733</v>
      </c>
      <c r="BC5501" t="s">
        <v>79</v>
      </c>
      <c r="BH5501" t="s">
        <v>23886</v>
      </c>
      <c r="BJ5501">
        <v>113486185</v>
      </c>
    </row>
    <row r="5502" spans="1:62" x14ac:dyDescent="0.25">
      <c r="A5502" t="s">
        <v>24315</v>
      </c>
      <c r="B5502" s="2">
        <v>43525</v>
      </c>
      <c r="C5502" t="s">
        <v>63</v>
      </c>
      <c r="D5502" s="3">
        <v>43472.407697083334</v>
      </c>
      <c r="E5502" t="s">
        <v>64</v>
      </c>
      <c r="F5502" s="2">
        <v>43556</v>
      </c>
      <c r="G5502" s="2">
        <v>43799</v>
      </c>
      <c r="H5502" t="s">
        <v>24316</v>
      </c>
      <c r="I5502" t="s">
        <v>67</v>
      </c>
      <c r="J5502" t="s">
        <v>24317</v>
      </c>
      <c r="K5502" t="s">
        <v>67</v>
      </c>
      <c r="L5502" t="s">
        <v>21143</v>
      </c>
      <c r="M5502" t="s">
        <v>232</v>
      </c>
      <c r="N5502">
        <v>11756</v>
      </c>
      <c r="O5502" t="s">
        <v>70</v>
      </c>
      <c r="P5502" t="s">
        <v>67</v>
      </c>
      <c r="Q5502" t="s">
        <v>24318</v>
      </c>
      <c r="S5502" t="s">
        <v>72</v>
      </c>
      <c r="T5502" t="s">
        <v>13355</v>
      </c>
      <c r="U5502" t="s">
        <v>3530</v>
      </c>
      <c r="V5502" t="s">
        <v>3531</v>
      </c>
      <c r="W5502" t="s">
        <v>232</v>
      </c>
      <c r="X5502" t="s">
        <v>24319</v>
      </c>
      <c r="Y5502" t="str">
        <f>"47-3011"</f>
        <v>47-3011</v>
      </c>
      <c r="Z5502" t="s">
        <v>5840</v>
      </c>
      <c r="AA5502">
        <v>332212</v>
      </c>
      <c r="AB5502">
        <v>4</v>
      </c>
      <c r="AC5502">
        <v>4</v>
      </c>
      <c r="AD5502" t="s">
        <v>79</v>
      </c>
      <c r="AE5502" t="s">
        <v>80</v>
      </c>
      <c r="AF5502">
        <v>40</v>
      </c>
      <c r="AG5502" s="4">
        <v>0.33333333333333331</v>
      </c>
      <c r="AH5502" s="4">
        <v>0.66666666666666663</v>
      </c>
      <c r="AI5502" s="5">
        <v>18.989999999999998</v>
      </c>
      <c r="AJ5502">
        <v>28.49</v>
      </c>
      <c r="AK5502">
        <v>28.49</v>
      </c>
      <c r="AL5502" t="s">
        <v>81</v>
      </c>
      <c r="AM5502" t="s">
        <v>82</v>
      </c>
      <c r="AO5502" t="s">
        <v>83</v>
      </c>
      <c r="AP5502" t="s">
        <v>67</v>
      </c>
      <c r="AQ5502" t="s">
        <v>67</v>
      </c>
      <c r="AR5502" t="s">
        <v>82</v>
      </c>
      <c r="AT5502" t="s">
        <v>82</v>
      </c>
      <c r="AW5502" t="s">
        <v>82</v>
      </c>
      <c r="AY5502" t="s">
        <v>21143</v>
      </c>
      <c r="AZ5502" t="s">
        <v>6554</v>
      </c>
      <c r="BA5502" t="s">
        <v>232</v>
      </c>
      <c r="BB5502">
        <v>11756</v>
      </c>
      <c r="BC5502" t="s">
        <v>79</v>
      </c>
      <c r="BH5502" t="s">
        <v>24317</v>
      </c>
      <c r="BI5502" t="s">
        <v>67</v>
      </c>
      <c r="BJ5502">
        <v>113302304</v>
      </c>
    </row>
    <row r="5503" spans="1:62" x14ac:dyDescent="0.25">
      <c r="A5503" t="s">
        <v>24975</v>
      </c>
      <c r="B5503" s="2">
        <v>43525</v>
      </c>
      <c r="C5503" t="s">
        <v>63</v>
      </c>
      <c r="D5503" s="3">
        <v>43472.378926238423</v>
      </c>
      <c r="E5503" t="s">
        <v>64</v>
      </c>
      <c r="F5503" s="2">
        <v>43556</v>
      </c>
      <c r="G5503" s="2">
        <v>43769</v>
      </c>
      <c r="H5503" t="s">
        <v>24976</v>
      </c>
      <c r="J5503" t="s">
        <v>24977</v>
      </c>
      <c r="L5503" t="s">
        <v>24978</v>
      </c>
      <c r="M5503" t="s">
        <v>1064</v>
      </c>
      <c r="N5503">
        <v>37303</v>
      </c>
      <c r="O5503" t="s">
        <v>70</v>
      </c>
      <c r="Q5503" t="s">
        <v>24979</v>
      </c>
      <c r="S5503" t="s">
        <v>72</v>
      </c>
      <c r="T5503" t="s">
        <v>24980</v>
      </c>
      <c r="U5503" t="s">
        <v>24981</v>
      </c>
      <c r="V5503" t="s">
        <v>2384</v>
      </c>
      <c r="W5503" t="s">
        <v>1064</v>
      </c>
      <c r="X5503" t="s">
        <v>1256</v>
      </c>
      <c r="Y5503" t="str">
        <f>"37-3011"</f>
        <v>37-3011</v>
      </c>
      <c r="Z5503" t="s">
        <v>94</v>
      </c>
      <c r="AA5503">
        <v>2389</v>
      </c>
      <c r="AB5503">
        <v>6</v>
      </c>
      <c r="AC5503">
        <v>6</v>
      </c>
      <c r="AD5503" t="s">
        <v>79</v>
      </c>
      <c r="AE5503" t="s">
        <v>80</v>
      </c>
      <c r="AF5503">
        <v>35</v>
      </c>
      <c r="AG5503" s="4">
        <v>0.29166666666666669</v>
      </c>
      <c r="AH5503" s="4">
        <v>0.60416666666666663</v>
      </c>
      <c r="AI5503" s="5">
        <v>16.64</v>
      </c>
      <c r="AJ5503">
        <v>24.96</v>
      </c>
      <c r="AL5503" t="s">
        <v>81</v>
      </c>
      <c r="AM5503" t="s">
        <v>82</v>
      </c>
      <c r="AO5503" t="s">
        <v>83</v>
      </c>
      <c r="AR5503" t="s">
        <v>82</v>
      </c>
      <c r="AT5503" t="s">
        <v>82</v>
      </c>
      <c r="AW5503" t="s">
        <v>82</v>
      </c>
      <c r="AY5503" t="s">
        <v>24982</v>
      </c>
      <c r="AZ5503" t="s">
        <v>24983</v>
      </c>
      <c r="BA5503" t="s">
        <v>24984</v>
      </c>
      <c r="BB5503">
        <v>37303</v>
      </c>
      <c r="BC5503" t="s">
        <v>79</v>
      </c>
      <c r="BH5503" t="s">
        <v>24977</v>
      </c>
      <c r="BJ5503">
        <v>463795113</v>
      </c>
    </row>
    <row r="5504" spans="1:62" x14ac:dyDescent="0.25">
      <c r="A5504" t="s">
        <v>25054</v>
      </c>
      <c r="B5504" s="2">
        <v>43525</v>
      </c>
      <c r="C5504" t="s">
        <v>63</v>
      </c>
      <c r="D5504" s="3">
        <v>43472.384629270833</v>
      </c>
      <c r="E5504" t="s">
        <v>64</v>
      </c>
      <c r="F5504" s="2">
        <v>43556</v>
      </c>
      <c r="G5504" s="2">
        <v>43735</v>
      </c>
      <c r="H5504" t="s">
        <v>25055</v>
      </c>
      <c r="I5504" t="s">
        <v>25056</v>
      </c>
      <c r="J5504" t="s">
        <v>6865</v>
      </c>
      <c r="L5504" t="s">
        <v>6866</v>
      </c>
      <c r="M5504" t="s">
        <v>147</v>
      </c>
      <c r="N5504">
        <v>19462</v>
      </c>
      <c r="O5504" t="s">
        <v>70</v>
      </c>
      <c r="Q5504" t="s">
        <v>5788</v>
      </c>
      <c r="S5504" t="s">
        <v>72</v>
      </c>
      <c r="T5504" t="s">
        <v>5946</v>
      </c>
      <c r="U5504" t="s">
        <v>5854</v>
      </c>
      <c r="V5504" t="s">
        <v>6868</v>
      </c>
      <c r="W5504" t="s">
        <v>232</v>
      </c>
      <c r="X5504" t="s">
        <v>106</v>
      </c>
      <c r="Y5504" t="str">
        <f>"37-3011"</f>
        <v>37-3011</v>
      </c>
      <c r="Z5504" t="s">
        <v>94</v>
      </c>
      <c r="AA5504">
        <v>561730</v>
      </c>
      <c r="AB5504">
        <v>12</v>
      </c>
      <c r="AC5504">
        <v>12</v>
      </c>
      <c r="AD5504" t="s">
        <v>79</v>
      </c>
      <c r="AE5504" t="s">
        <v>80</v>
      </c>
      <c r="AF5504">
        <v>40</v>
      </c>
      <c r="AG5504" s="4">
        <v>0.25</v>
      </c>
      <c r="AH5504" s="4">
        <v>0.60416666666666663</v>
      </c>
      <c r="AI5504" s="5">
        <v>16.27</v>
      </c>
      <c r="AJ5504">
        <v>24.41</v>
      </c>
      <c r="AL5504" t="s">
        <v>81</v>
      </c>
      <c r="AM5504" t="s">
        <v>82</v>
      </c>
      <c r="AO5504" t="s">
        <v>83</v>
      </c>
      <c r="AR5504" t="s">
        <v>82</v>
      </c>
      <c r="AT5504" t="s">
        <v>82</v>
      </c>
      <c r="AW5504" t="s">
        <v>82</v>
      </c>
      <c r="AY5504" t="s">
        <v>25057</v>
      </c>
      <c r="AZ5504" t="s">
        <v>2540</v>
      </c>
      <c r="BA5504" t="s">
        <v>323</v>
      </c>
      <c r="BB5504">
        <v>91352</v>
      </c>
      <c r="BC5504" t="s">
        <v>79</v>
      </c>
      <c r="BH5504" t="s">
        <v>25058</v>
      </c>
      <c r="BJ5504">
        <v>952651541</v>
      </c>
    </row>
    <row r="5505" spans="1:62" x14ac:dyDescent="0.25">
      <c r="A5505" t="s">
        <v>25522</v>
      </c>
      <c r="B5505" s="2">
        <v>43525</v>
      </c>
      <c r="C5505" t="s">
        <v>63</v>
      </c>
      <c r="D5505" s="3">
        <v>43472.397783032407</v>
      </c>
      <c r="E5505" t="s">
        <v>64</v>
      </c>
      <c r="F5505" s="2">
        <v>43556</v>
      </c>
      <c r="G5505" s="2">
        <v>43811</v>
      </c>
      <c r="H5505" t="s">
        <v>25523</v>
      </c>
      <c r="J5505" t="s">
        <v>25524</v>
      </c>
      <c r="K5505" t="s">
        <v>25525</v>
      </c>
      <c r="L5505" t="s">
        <v>25526</v>
      </c>
      <c r="M5505" t="s">
        <v>232</v>
      </c>
      <c r="N5505">
        <v>12547</v>
      </c>
      <c r="O5505" t="s">
        <v>70</v>
      </c>
      <c r="Q5505" t="s">
        <v>25527</v>
      </c>
      <c r="S5505" t="s">
        <v>72</v>
      </c>
      <c r="T5505" t="s">
        <v>102</v>
      </c>
      <c r="U5505" t="s">
        <v>2630</v>
      </c>
      <c r="V5505" t="s">
        <v>2470</v>
      </c>
      <c r="W5505" t="s">
        <v>105</v>
      </c>
      <c r="X5505" t="s">
        <v>676</v>
      </c>
      <c r="Y5505" t="str">
        <f>"39-3091"</f>
        <v>39-3091</v>
      </c>
      <c r="Z5505" t="s">
        <v>677</v>
      </c>
      <c r="AA5505">
        <v>713990</v>
      </c>
      <c r="AB5505">
        <v>20</v>
      </c>
      <c r="AC5505">
        <v>20</v>
      </c>
      <c r="AD5505" t="s">
        <v>79</v>
      </c>
      <c r="AE5505" t="s">
        <v>80</v>
      </c>
      <c r="AF5505">
        <v>35</v>
      </c>
      <c r="AG5505" s="4">
        <v>0.41666666666666669</v>
      </c>
      <c r="AH5505" s="4">
        <v>0.75</v>
      </c>
      <c r="AI5505" s="5">
        <v>11.1</v>
      </c>
      <c r="AJ5505">
        <v>16.649999999999999</v>
      </c>
      <c r="AK5505">
        <v>17.88</v>
      </c>
      <c r="AL5505" t="s">
        <v>81</v>
      </c>
      <c r="AM5505" t="s">
        <v>82</v>
      </c>
      <c r="AO5505" t="s">
        <v>83</v>
      </c>
      <c r="AR5505" t="s">
        <v>82</v>
      </c>
      <c r="AT5505" t="s">
        <v>82</v>
      </c>
      <c r="AW5505" t="s">
        <v>82</v>
      </c>
      <c r="AY5505" t="s">
        <v>2084</v>
      </c>
      <c r="AZ5505" t="s">
        <v>14319</v>
      </c>
      <c r="BA5505" t="s">
        <v>232</v>
      </c>
      <c r="BB5505">
        <v>12547</v>
      </c>
      <c r="BC5505" t="s">
        <v>79</v>
      </c>
      <c r="BH5505" t="s">
        <v>25528</v>
      </c>
      <c r="BJ5505">
        <v>451476294</v>
      </c>
    </row>
    <row r="5506" spans="1:62" x14ac:dyDescent="0.25">
      <c r="A5506" t="s">
        <v>26040</v>
      </c>
      <c r="B5506" s="2">
        <v>43525</v>
      </c>
      <c r="C5506" t="s">
        <v>63</v>
      </c>
      <c r="D5506" s="3">
        <v>43472.37875423611</v>
      </c>
      <c r="E5506" t="s">
        <v>64</v>
      </c>
      <c r="F5506" s="2">
        <v>43556</v>
      </c>
      <c r="G5506" s="2">
        <v>43784</v>
      </c>
      <c r="H5506" t="s">
        <v>26041</v>
      </c>
      <c r="J5506" t="s">
        <v>26042</v>
      </c>
      <c r="L5506" t="s">
        <v>13407</v>
      </c>
      <c r="M5506" t="s">
        <v>859</v>
      </c>
      <c r="N5506">
        <v>98611</v>
      </c>
      <c r="O5506" t="s">
        <v>70</v>
      </c>
      <c r="Q5506" t="s">
        <v>26043</v>
      </c>
      <c r="S5506" t="s">
        <v>72</v>
      </c>
      <c r="T5506" t="s">
        <v>24458</v>
      </c>
      <c r="U5506" t="s">
        <v>24459</v>
      </c>
      <c r="V5506" t="s">
        <v>489</v>
      </c>
      <c r="W5506" t="s">
        <v>821</v>
      </c>
      <c r="X5506" t="s">
        <v>24460</v>
      </c>
      <c r="Y5506" t="str">
        <f>"45-4011"</f>
        <v>45-4011</v>
      </c>
      <c r="Z5506" t="s">
        <v>763</v>
      </c>
      <c r="AA5506">
        <v>115310</v>
      </c>
      <c r="AB5506">
        <v>30</v>
      </c>
      <c r="AC5506">
        <v>30</v>
      </c>
      <c r="AD5506" t="s">
        <v>79</v>
      </c>
      <c r="AE5506" t="s">
        <v>80</v>
      </c>
      <c r="AF5506">
        <v>35</v>
      </c>
      <c r="AG5506" s="4">
        <v>0.3125</v>
      </c>
      <c r="AH5506" s="4">
        <v>0.625</v>
      </c>
      <c r="AI5506" s="5">
        <v>17.239999999999998</v>
      </c>
      <c r="AL5506" t="s">
        <v>81</v>
      </c>
      <c r="AM5506" t="s">
        <v>82</v>
      </c>
      <c r="AO5506" t="s">
        <v>83</v>
      </c>
      <c r="AR5506" t="s">
        <v>82</v>
      </c>
      <c r="AT5506" t="s">
        <v>82</v>
      </c>
      <c r="AW5506" t="s">
        <v>72</v>
      </c>
      <c r="AX5506">
        <v>6</v>
      </c>
      <c r="AY5506" t="s">
        <v>26044</v>
      </c>
      <c r="AZ5506" t="s">
        <v>17326</v>
      </c>
      <c r="BA5506" t="s">
        <v>881</v>
      </c>
      <c r="BB5506">
        <v>83544</v>
      </c>
      <c r="BC5506" t="s">
        <v>79</v>
      </c>
      <c r="BH5506" t="s">
        <v>24462</v>
      </c>
      <c r="BJ5506">
        <v>911591652</v>
      </c>
    </row>
    <row r="5507" spans="1:62" x14ac:dyDescent="0.25">
      <c r="A5507" t="s">
        <v>26316</v>
      </c>
      <c r="B5507" s="2">
        <v>43525</v>
      </c>
      <c r="C5507" t="s">
        <v>63</v>
      </c>
      <c r="D5507" s="3">
        <v>43472.38493857639</v>
      </c>
      <c r="E5507" t="s">
        <v>64</v>
      </c>
      <c r="F5507" s="2">
        <v>43556</v>
      </c>
      <c r="G5507" s="2">
        <v>43800</v>
      </c>
      <c r="H5507" t="s">
        <v>26317</v>
      </c>
      <c r="I5507" t="s">
        <v>26318</v>
      </c>
      <c r="J5507" t="s">
        <v>26319</v>
      </c>
      <c r="L5507" t="s">
        <v>26320</v>
      </c>
      <c r="M5507" t="s">
        <v>105</v>
      </c>
      <c r="N5507">
        <v>75068</v>
      </c>
      <c r="O5507" t="s">
        <v>70</v>
      </c>
      <c r="Q5507" t="s">
        <v>26321</v>
      </c>
      <c r="S5507" t="s">
        <v>72</v>
      </c>
      <c r="T5507" t="s">
        <v>1855</v>
      </c>
      <c r="U5507" t="s">
        <v>1856</v>
      </c>
      <c r="V5507" t="s">
        <v>863</v>
      </c>
      <c r="W5507" t="s">
        <v>105</v>
      </c>
      <c r="X5507" t="s">
        <v>2708</v>
      </c>
      <c r="Y5507" t="str">
        <f>"37-3011"</f>
        <v>37-3011</v>
      </c>
      <c r="Z5507" t="s">
        <v>94</v>
      </c>
      <c r="AA5507">
        <v>561730</v>
      </c>
      <c r="AB5507">
        <v>3</v>
      </c>
      <c r="AC5507">
        <v>3</v>
      </c>
      <c r="AD5507" t="s">
        <v>79</v>
      </c>
      <c r="AE5507" t="s">
        <v>95</v>
      </c>
      <c r="AF5507">
        <v>40</v>
      </c>
      <c r="AG5507" s="4">
        <v>0.33333333333333331</v>
      </c>
      <c r="AH5507" s="4">
        <v>0.70833333333333337</v>
      </c>
      <c r="AI5507" s="5">
        <v>13.94</v>
      </c>
      <c r="AJ5507">
        <v>20.91</v>
      </c>
      <c r="AL5507" t="s">
        <v>81</v>
      </c>
      <c r="AM5507" t="s">
        <v>82</v>
      </c>
      <c r="AO5507" t="s">
        <v>83</v>
      </c>
      <c r="AR5507" t="s">
        <v>82</v>
      </c>
      <c r="AT5507" t="s">
        <v>82</v>
      </c>
      <c r="AW5507" t="s">
        <v>82</v>
      </c>
      <c r="AY5507" t="s">
        <v>26320</v>
      </c>
      <c r="AZ5507" t="s">
        <v>3523</v>
      </c>
      <c r="BA5507" t="s">
        <v>105</v>
      </c>
      <c r="BB5507">
        <v>75068</v>
      </c>
      <c r="BC5507" t="s">
        <v>79</v>
      </c>
      <c r="BH5507" t="s">
        <v>26319</v>
      </c>
      <c r="BJ5507">
        <v>454453976</v>
      </c>
    </row>
    <row r="5508" spans="1:62" x14ac:dyDescent="0.25">
      <c r="A5508" t="s">
        <v>26419</v>
      </c>
      <c r="B5508" s="2">
        <v>43525</v>
      </c>
      <c r="C5508" t="s">
        <v>63</v>
      </c>
      <c r="D5508" s="3">
        <v>43472.391995717589</v>
      </c>
      <c r="E5508" t="s">
        <v>64</v>
      </c>
      <c r="F5508" s="2">
        <v>43556</v>
      </c>
      <c r="G5508" s="2">
        <v>43798</v>
      </c>
      <c r="H5508" t="s">
        <v>26420</v>
      </c>
      <c r="J5508" t="s">
        <v>26421</v>
      </c>
      <c r="L5508" t="s">
        <v>26422</v>
      </c>
      <c r="M5508" t="s">
        <v>226</v>
      </c>
      <c r="N5508">
        <v>49610</v>
      </c>
      <c r="O5508" t="s">
        <v>70</v>
      </c>
      <c r="Q5508" t="s">
        <v>26423</v>
      </c>
      <c r="S5508" t="s">
        <v>72</v>
      </c>
      <c r="T5508" t="s">
        <v>19936</v>
      </c>
      <c r="U5508" t="s">
        <v>19937</v>
      </c>
      <c r="V5508" t="s">
        <v>3243</v>
      </c>
      <c r="W5508" t="s">
        <v>226</v>
      </c>
      <c r="X5508" t="s">
        <v>26424</v>
      </c>
      <c r="Y5508" t="str">
        <f>"35-2014"</f>
        <v>35-2014</v>
      </c>
      <c r="Z5508" t="s">
        <v>301</v>
      </c>
      <c r="AA5508">
        <v>72111</v>
      </c>
      <c r="AB5508">
        <v>14</v>
      </c>
      <c r="AC5508">
        <v>14</v>
      </c>
      <c r="AD5508" t="s">
        <v>79</v>
      </c>
      <c r="AE5508" t="s">
        <v>95</v>
      </c>
      <c r="AF5508">
        <v>40</v>
      </c>
      <c r="AG5508" s="4">
        <v>0.25</v>
      </c>
      <c r="AH5508" s="4">
        <v>0.54166666666666663</v>
      </c>
      <c r="AI5508" s="5">
        <v>12.33</v>
      </c>
      <c r="AJ5508">
        <v>18.5</v>
      </c>
      <c r="AK5508">
        <v>18.5</v>
      </c>
      <c r="AL5508" t="s">
        <v>81</v>
      </c>
      <c r="AM5508" t="s">
        <v>82</v>
      </c>
      <c r="AO5508" t="s">
        <v>83</v>
      </c>
      <c r="AR5508" t="s">
        <v>82</v>
      </c>
      <c r="AT5508" t="s">
        <v>82</v>
      </c>
      <c r="AW5508" t="s">
        <v>82</v>
      </c>
      <c r="AY5508" t="s">
        <v>26425</v>
      </c>
      <c r="AZ5508" t="s">
        <v>7665</v>
      </c>
      <c r="BA5508" t="s">
        <v>226</v>
      </c>
      <c r="BB5508">
        <v>49610</v>
      </c>
      <c r="BC5508" t="s">
        <v>87</v>
      </c>
      <c r="BH5508" t="s">
        <v>26426</v>
      </c>
      <c r="BJ5508">
        <v>320077845</v>
      </c>
    </row>
    <row r="5509" spans="1:62" x14ac:dyDescent="0.25">
      <c r="A5509" t="s">
        <v>26451</v>
      </c>
      <c r="B5509" s="2">
        <v>43525</v>
      </c>
      <c r="C5509" t="s">
        <v>63</v>
      </c>
      <c r="D5509" s="3">
        <v>43472.38693685185</v>
      </c>
      <c r="E5509" t="s">
        <v>64</v>
      </c>
      <c r="F5509" s="2">
        <v>43556</v>
      </c>
      <c r="G5509" s="2">
        <v>43798</v>
      </c>
      <c r="H5509" t="s">
        <v>26420</v>
      </c>
      <c r="J5509" t="s">
        <v>26421</v>
      </c>
      <c r="L5509" t="s">
        <v>26422</v>
      </c>
      <c r="M5509" t="s">
        <v>226</v>
      </c>
      <c r="N5509">
        <v>49610</v>
      </c>
      <c r="O5509" t="s">
        <v>70</v>
      </c>
      <c r="Q5509" t="s">
        <v>26423</v>
      </c>
      <c r="S5509" t="s">
        <v>72</v>
      </c>
      <c r="T5509" t="s">
        <v>19936</v>
      </c>
      <c r="U5509" t="s">
        <v>19937</v>
      </c>
      <c r="V5509" t="s">
        <v>3243</v>
      </c>
      <c r="W5509" t="s">
        <v>226</v>
      </c>
      <c r="X5509" t="s">
        <v>21018</v>
      </c>
      <c r="Y5509" t="str">
        <f>"35-3031"</f>
        <v>35-3031</v>
      </c>
      <c r="Z5509" t="s">
        <v>410</v>
      </c>
      <c r="AA5509">
        <v>72111</v>
      </c>
      <c r="AB5509">
        <v>8</v>
      </c>
      <c r="AC5509">
        <v>8</v>
      </c>
      <c r="AD5509" t="s">
        <v>79</v>
      </c>
      <c r="AE5509" t="s">
        <v>95</v>
      </c>
      <c r="AF5509">
        <v>40</v>
      </c>
      <c r="AG5509" s="4">
        <v>0.25</v>
      </c>
      <c r="AH5509" s="4">
        <v>0.58333333333333337</v>
      </c>
      <c r="AI5509" s="5">
        <v>13.63</v>
      </c>
      <c r="AJ5509">
        <v>20.45</v>
      </c>
      <c r="AK5509">
        <v>20.45</v>
      </c>
      <c r="AL5509" t="s">
        <v>81</v>
      </c>
      <c r="AM5509" t="s">
        <v>82</v>
      </c>
      <c r="AO5509" t="s">
        <v>83</v>
      </c>
      <c r="AR5509" t="s">
        <v>82</v>
      </c>
      <c r="AT5509" t="s">
        <v>82</v>
      </c>
      <c r="AW5509" t="s">
        <v>82</v>
      </c>
      <c r="AY5509" t="s">
        <v>26425</v>
      </c>
      <c r="AZ5509" t="s">
        <v>7665</v>
      </c>
      <c r="BA5509" t="s">
        <v>226</v>
      </c>
      <c r="BB5509">
        <v>49610</v>
      </c>
      <c r="BC5509" t="s">
        <v>87</v>
      </c>
      <c r="BH5509" t="s">
        <v>26426</v>
      </c>
      <c r="BJ5509">
        <v>320077845</v>
      </c>
    </row>
    <row r="5510" spans="1:62" x14ac:dyDescent="0.25">
      <c r="A5510" t="s">
        <v>26452</v>
      </c>
      <c r="B5510" s="2">
        <v>43525</v>
      </c>
      <c r="C5510" t="s">
        <v>63</v>
      </c>
      <c r="D5510" s="3">
        <v>43472.391691851852</v>
      </c>
      <c r="E5510" t="s">
        <v>64</v>
      </c>
      <c r="F5510" s="2">
        <v>43556</v>
      </c>
      <c r="G5510" s="2">
        <v>43798</v>
      </c>
      <c r="H5510" t="s">
        <v>26420</v>
      </c>
      <c r="J5510" t="s">
        <v>26421</v>
      </c>
      <c r="L5510" t="s">
        <v>26422</v>
      </c>
      <c r="M5510" t="s">
        <v>226</v>
      </c>
      <c r="N5510">
        <v>49610</v>
      </c>
      <c r="O5510" t="s">
        <v>70</v>
      </c>
      <c r="Q5510" t="s">
        <v>26423</v>
      </c>
      <c r="S5510" t="s">
        <v>72</v>
      </c>
      <c r="T5510" t="s">
        <v>19936</v>
      </c>
      <c r="U5510" t="s">
        <v>19937</v>
      </c>
      <c r="V5510" t="s">
        <v>3243</v>
      </c>
      <c r="W5510" t="s">
        <v>226</v>
      </c>
      <c r="X5510" t="s">
        <v>26453</v>
      </c>
      <c r="Y5510" t="str">
        <f>"35-9011"</f>
        <v>35-9011</v>
      </c>
      <c r="Z5510" t="s">
        <v>1925</v>
      </c>
      <c r="AA5510">
        <v>72111</v>
      </c>
      <c r="AB5510">
        <v>7</v>
      </c>
      <c r="AC5510">
        <v>7</v>
      </c>
      <c r="AD5510" t="s">
        <v>79</v>
      </c>
      <c r="AE5510" t="s">
        <v>95</v>
      </c>
      <c r="AF5510">
        <v>40</v>
      </c>
      <c r="AG5510" s="4">
        <v>0.25</v>
      </c>
      <c r="AH5510" s="4">
        <v>0.58333333333333337</v>
      </c>
      <c r="AI5510" s="5">
        <v>9.65</v>
      </c>
      <c r="AJ5510">
        <v>14.48</v>
      </c>
      <c r="AK5510">
        <v>14.48</v>
      </c>
      <c r="AL5510" t="s">
        <v>81</v>
      </c>
      <c r="AM5510" t="s">
        <v>82</v>
      </c>
      <c r="AO5510" t="s">
        <v>83</v>
      </c>
      <c r="AR5510" t="s">
        <v>82</v>
      </c>
      <c r="AT5510" t="s">
        <v>82</v>
      </c>
      <c r="AW5510" t="s">
        <v>82</v>
      </c>
      <c r="AY5510" t="s">
        <v>26425</v>
      </c>
      <c r="AZ5510" t="s">
        <v>7665</v>
      </c>
      <c r="BA5510" t="s">
        <v>226</v>
      </c>
      <c r="BB5510">
        <v>49610</v>
      </c>
      <c r="BC5510" t="s">
        <v>87</v>
      </c>
      <c r="BH5510" t="s">
        <v>26426</v>
      </c>
      <c r="BJ5510">
        <v>320077845</v>
      </c>
    </row>
    <row r="5511" spans="1:62" x14ac:dyDescent="0.25">
      <c r="A5511" t="s">
        <v>26559</v>
      </c>
      <c r="B5511" s="2">
        <v>43525</v>
      </c>
      <c r="C5511" t="s">
        <v>63</v>
      </c>
      <c r="D5511" s="3">
        <v>43472.390286631948</v>
      </c>
      <c r="E5511" t="s">
        <v>64</v>
      </c>
      <c r="F5511" s="2">
        <v>43556</v>
      </c>
      <c r="G5511" s="2">
        <v>43800</v>
      </c>
      <c r="H5511" t="s">
        <v>26560</v>
      </c>
      <c r="I5511" t="s">
        <v>26561</v>
      </c>
      <c r="J5511" t="s">
        <v>26562</v>
      </c>
      <c r="L5511" t="s">
        <v>26563</v>
      </c>
      <c r="M5511" t="s">
        <v>105</v>
      </c>
      <c r="N5511">
        <v>75065</v>
      </c>
      <c r="O5511" t="s">
        <v>70</v>
      </c>
      <c r="Q5511" t="s">
        <v>26564</v>
      </c>
      <c r="S5511" t="s">
        <v>72</v>
      </c>
      <c r="T5511" t="s">
        <v>1855</v>
      </c>
      <c r="U5511" t="s">
        <v>1856</v>
      </c>
      <c r="V5511" t="s">
        <v>863</v>
      </c>
      <c r="W5511" t="s">
        <v>105</v>
      </c>
      <c r="X5511" t="s">
        <v>1758</v>
      </c>
      <c r="Y5511" t="str">
        <f>"37-3011"</f>
        <v>37-3011</v>
      </c>
      <c r="Z5511" t="s">
        <v>94</v>
      </c>
      <c r="AA5511">
        <v>561730</v>
      </c>
      <c r="AB5511">
        <v>25</v>
      </c>
      <c r="AC5511">
        <v>25</v>
      </c>
      <c r="AD5511" t="s">
        <v>79</v>
      </c>
      <c r="AE5511" t="s">
        <v>95</v>
      </c>
      <c r="AF5511">
        <v>40</v>
      </c>
      <c r="AG5511" s="4">
        <v>0.3125</v>
      </c>
      <c r="AH5511" s="4">
        <v>0.6875</v>
      </c>
      <c r="AI5511" s="5">
        <v>13.94</v>
      </c>
      <c r="AJ5511">
        <v>20.91</v>
      </c>
      <c r="AK5511">
        <v>22.5</v>
      </c>
      <c r="AL5511" t="s">
        <v>81</v>
      </c>
      <c r="AM5511" t="s">
        <v>82</v>
      </c>
      <c r="AO5511" t="s">
        <v>83</v>
      </c>
      <c r="AR5511" t="s">
        <v>82</v>
      </c>
      <c r="AT5511" t="s">
        <v>82</v>
      </c>
      <c r="AW5511" t="s">
        <v>72</v>
      </c>
      <c r="AX5511">
        <v>3</v>
      </c>
      <c r="AY5511" t="s">
        <v>26563</v>
      </c>
      <c r="AZ5511" t="s">
        <v>3523</v>
      </c>
      <c r="BA5511" t="s">
        <v>105</v>
      </c>
      <c r="BB5511">
        <v>75065</v>
      </c>
      <c r="BC5511" t="s">
        <v>79</v>
      </c>
      <c r="BH5511" t="s">
        <v>26562</v>
      </c>
      <c r="BJ5511">
        <v>383812969</v>
      </c>
    </row>
    <row r="5512" spans="1:62" x14ac:dyDescent="0.25">
      <c r="A5512" t="s">
        <v>26600</v>
      </c>
      <c r="B5512" s="2">
        <v>43525</v>
      </c>
      <c r="C5512" t="s">
        <v>63</v>
      </c>
      <c r="D5512" s="3">
        <v>43472.392292245371</v>
      </c>
      <c r="E5512" t="s">
        <v>64</v>
      </c>
      <c r="F5512" s="2">
        <v>43556</v>
      </c>
      <c r="G5512" s="2">
        <v>43798</v>
      </c>
      <c r="H5512" t="s">
        <v>26420</v>
      </c>
      <c r="J5512" t="s">
        <v>26421</v>
      </c>
      <c r="L5512" t="s">
        <v>26422</v>
      </c>
      <c r="M5512" t="s">
        <v>226</v>
      </c>
      <c r="N5512">
        <v>49610</v>
      </c>
      <c r="O5512" t="s">
        <v>70</v>
      </c>
      <c r="Q5512" t="s">
        <v>26423</v>
      </c>
      <c r="S5512" t="s">
        <v>72</v>
      </c>
      <c r="T5512" t="s">
        <v>19936</v>
      </c>
      <c r="U5512" t="s">
        <v>19937</v>
      </c>
      <c r="V5512" t="s">
        <v>3243</v>
      </c>
      <c r="W5512" t="s">
        <v>226</v>
      </c>
      <c r="X5512" t="s">
        <v>26601</v>
      </c>
      <c r="Y5512" t="str">
        <f>"35-9021"</f>
        <v>35-9021</v>
      </c>
      <c r="Z5512" t="s">
        <v>315</v>
      </c>
      <c r="AA5512">
        <v>72111</v>
      </c>
      <c r="AB5512">
        <v>7</v>
      </c>
      <c r="AC5512">
        <v>7</v>
      </c>
      <c r="AD5512" t="s">
        <v>79</v>
      </c>
      <c r="AE5512" t="s">
        <v>95</v>
      </c>
      <c r="AF5512">
        <v>40</v>
      </c>
      <c r="AG5512" s="4">
        <v>0.29166666666666669</v>
      </c>
      <c r="AH5512" s="4">
        <v>0.66666666666666663</v>
      </c>
      <c r="AI5512" s="5">
        <v>10.119999999999999</v>
      </c>
      <c r="AJ5512">
        <v>15.18</v>
      </c>
      <c r="AK5512">
        <v>15.18</v>
      </c>
      <c r="AL5512" t="s">
        <v>81</v>
      </c>
      <c r="AM5512" t="s">
        <v>82</v>
      </c>
      <c r="AO5512" t="s">
        <v>83</v>
      </c>
      <c r="AR5512" t="s">
        <v>82</v>
      </c>
      <c r="AT5512" t="s">
        <v>82</v>
      </c>
      <c r="AW5512" t="s">
        <v>82</v>
      </c>
      <c r="AY5512" t="s">
        <v>26425</v>
      </c>
      <c r="AZ5512" t="s">
        <v>7665</v>
      </c>
      <c r="BA5512" t="s">
        <v>226</v>
      </c>
      <c r="BB5512">
        <v>49610</v>
      </c>
      <c r="BC5512" t="s">
        <v>87</v>
      </c>
      <c r="BH5512" t="s">
        <v>26426</v>
      </c>
      <c r="BJ5512">
        <v>320077845</v>
      </c>
    </row>
    <row r="5513" spans="1:62" x14ac:dyDescent="0.25">
      <c r="A5513" t="s">
        <v>26664</v>
      </c>
      <c r="B5513" s="2">
        <v>43525</v>
      </c>
      <c r="C5513" t="s">
        <v>63</v>
      </c>
      <c r="D5513" s="3">
        <v>43472.391879756942</v>
      </c>
      <c r="E5513" t="s">
        <v>64</v>
      </c>
      <c r="F5513" s="2">
        <v>43556</v>
      </c>
      <c r="G5513" s="2">
        <v>43830</v>
      </c>
      <c r="H5513" t="s">
        <v>26665</v>
      </c>
      <c r="J5513" t="s">
        <v>26666</v>
      </c>
      <c r="L5513" t="s">
        <v>1988</v>
      </c>
      <c r="M5513" t="s">
        <v>105</v>
      </c>
      <c r="N5513">
        <v>75006</v>
      </c>
      <c r="O5513" t="s">
        <v>70</v>
      </c>
      <c r="Q5513" t="s">
        <v>26667</v>
      </c>
      <c r="S5513" t="s">
        <v>72</v>
      </c>
      <c r="T5513" t="s">
        <v>1855</v>
      </c>
      <c r="U5513" t="s">
        <v>1856</v>
      </c>
      <c r="V5513" t="s">
        <v>863</v>
      </c>
      <c r="W5513" t="s">
        <v>105</v>
      </c>
      <c r="X5513" t="s">
        <v>1758</v>
      </c>
      <c r="Y5513" t="str">
        <f>"37-3011"</f>
        <v>37-3011</v>
      </c>
      <c r="Z5513" t="s">
        <v>94</v>
      </c>
      <c r="AA5513">
        <v>561730</v>
      </c>
      <c r="AB5513">
        <v>70</v>
      </c>
      <c r="AC5513">
        <v>70</v>
      </c>
      <c r="AD5513" t="s">
        <v>79</v>
      </c>
      <c r="AE5513" t="s">
        <v>95</v>
      </c>
      <c r="AF5513">
        <v>40</v>
      </c>
      <c r="AG5513" s="4">
        <v>0.29166666666666669</v>
      </c>
      <c r="AH5513" s="4">
        <v>0.66666666666666663</v>
      </c>
      <c r="AI5513" s="5">
        <v>13.94</v>
      </c>
      <c r="AJ5513">
        <v>20.91</v>
      </c>
      <c r="AK5513">
        <v>30.75</v>
      </c>
      <c r="AL5513" t="s">
        <v>81</v>
      </c>
      <c r="AM5513" t="s">
        <v>82</v>
      </c>
      <c r="AO5513" t="s">
        <v>83</v>
      </c>
      <c r="AR5513" t="s">
        <v>82</v>
      </c>
      <c r="AT5513" t="s">
        <v>82</v>
      </c>
      <c r="AW5513" t="s">
        <v>82</v>
      </c>
      <c r="AY5513" t="s">
        <v>1988</v>
      </c>
      <c r="AZ5513" t="s">
        <v>1225</v>
      </c>
      <c r="BA5513" t="s">
        <v>105</v>
      </c>
      <c r="BB5513">
        <v>75006</v>
      </c>
      <c r="BC5513" t="s">
        <v>79</v>
      </c>
      <c r="BH5513" t="s">
        <v>26666</v>
      </c>
      <c r="BJ5513">
        <v>20618510</v>
      </c>
    </row>
    <row r="5514" spans="1:62" x14ac:dyDescent="0.25">
      <c r="A5514" t="s">
        <v>26758</v>
      </c>
      <c r="B5514" s="2">
        <v>43525</v>
      </c>
      <c r="C5514" t="s">
        <v>63</v>
      </c>
      <c r="D5514" s="3">
        <v>43490.412256331016</v>
      </c>
      <c r="E5514" t="s">
        <v>91</v>
      </c>
      <c r="H5514" t="s">
        <v>17746</v>
      </c>
      <c r="I5514" t="s">
        <v>17747</v>
      </c>
      <c r="J5514" t="s">
        <v>17748</v>
      </c>
      <c r="L5514" t="s">
        <v>10205</v>
      </c>
      <c r="M5514" t="s">
        <v>207</v>
      </c>
      <c r="N5514">
        <v>2554</v>
      </c>
      <c r="O5514" t="s">
        <v>70</v>
      </c>
      <c r="Q5514" t="s">
        <v>17749</v>
      </c>
      <c r="S5514" t="s">
        <v>72</v>
      </c>
      <c r="T5514" t="s">
        <v>651</v>
      </c>
      <c r="U5514" t="s">
        <v>652</v>
      </c>
      <c r="V5514" t="s">
        <v>653</v>
      </c>
      <c r="W5514" t="s">
        <v>207</v>
      </c>
      <c r="X5514" t="s">
        <v>3128</v>
      </c>
      <c r="Y5514" t="str">
        <f>"35-3011"</f>
        <v>35-3011</v>
      </c>
      <c r="Z5514" t="s">
        <v>3129</v>
      </c>
      <c r="AA5514">
        <v>721110</v>
      </c>
      <c r="AB5514">
        <v>3</v>
      </c>
      <c r="AD5514" t="s">
        <v>79</v>
      </c>
      <c r="AE5514" t="s">
        <v>80</v>
      </c>
      <c r="AF5514">
        <v>35</v>
      </c>
      <c r="AG5514" s="4">
        <v>0.625</v>
      </c>
      <c r="AH5514" s="4">
        <v>0.91666666666666663</v>
      </c>
      <c r="AI5514" s="5">
        <v>15.86</v>
      </c>
      <c r="AJ5514">
        <v>23.79</v>
      </c>
      <c r="AL5514" t="s">
        <v>81</v>
      </c>
      <c r="AM5514" t="s">
        <v>82</v>
      </c>
      <c r="AO5514" t="s">
        <v>83</v>
      </c>
      <c r="AR5514" t="s">
        <v>82</v>
      </c>
      <c r="AT5514" t="s">
        <v>82</v>
      </c>
      <c r="AW5514" t="s">
        <v>72</v>
      </c>
      <c r="AX5514">
        <v>3</v>
      </c>
      <c r="AY5514" t="s">
        <v>10205</v>
      </c>
      <c r="AZ5514" t="s">
        <v>10205</v>
      </c>
      <c r="BA5514" t="s">
        <v>207</v>
      </c>
      <c r="BB5514">
        <v>2554</v>
      </c>
      <c r="BC5514" t="s">
        <v>87</v>
      </c>
      <c r="BH5514" t="s">
        <v>17748</v>
      </c>
      <c r="BJ5514">
        <v>43192431</v>
      </c>
    </row>
    <row r="5515" spans="1:62" x14ac:dyDescent="0.25">
      <c r="A5515" t="s">
        <v>26781</v>
      </c>
      <c r="B5515" s="2">
        <v>43525</v>
      </c>
      <c r="C5515" t="s">
        <v>63</v>
      </c>
      <c r="D5515" s="3">
        <v>43472.391238796299</v>
      </c>
      <c r="E5515" t="s">
        <v>117</v>
      </c>
      <c r="H5515" t="s">
        <v>26782</v>
      </c>
      <c r="J5515" t="s">
        <v>26783</v>
      </c>
      <c r="L5515" t="s">
        <v>8630</v>
      </c>
      <c r="M5515" t="s">
        <v>105</v>
      </c>
      <c r="N5515">
        <v>78612</v>
      </c>
      <c r="O5515" t="s">
        <v>70</v>
      </c>
      <c r="Q5515" t="s">
        <v>26784</v>
      </c>
      <c r="S5515" t="s">
        <v>72</v>
      </c>
      <c r="T5515" t="s">
        <v>1855</v>
      </c>
      <c r="U5515" t="s">
        <v>1856</v>
      </c>
      <c r="V5515" t="s">
        <v>863</v>
      </c>
      <c r="W5515" t="s">
        <v>105</v>
      </c>
      <c r="X5515" t="s">
        <v>1197</v>
      </c>
      <c r="Y5515" t="str">
        <f>"47-2061"</f>
        <v>47-2061</v>
      </c>
      <c r="Z5515" t="s">
        <v>326</v>
      </c>
      <c r="AA5515">
        <v>237310</v>
      </c>
      <c r="AB5515">
        <v>14</v>
      </c>
      <c r="AD5515" t="s">
        <v>79</v>
      </c>
      <c r="AE5515" t="s">
        <v>95</v>
      </c>
      <c r="AF5515">
        <v>40</v>
      </c>
      <c r="AG5515" s="4">
        <v>0.33333333333333331</v>
      </c>
      <c r="AH5515" s="4">
        <v>0.70833333333333337</v>
      </c>
      <c r="AI5515" s="5">
        <v>15.07</v>
      </c>
      <c r="AJ5515">
        <v>22.61</v>
      </c>
      <c r="AL5515" t="s">
        <v>81</v>
      </c>
      <c r="AM5515" t="s">
        <v>82</v>
      </c>
      <c r="AO5515" t="s">
        <v>83</v>
      </c>
      <c r="AR5515" t="s">
        <v>82</v>
      </c>
      <c r="AT5515" t="s">
        <v>82</v>
      </c>
      <c r="AW5515" t="s">
        <v>72</v>
      </c>
      <c r="AX5515">
        <v>7</v>
      </c>
      <c r="AY5515" t="s">
        <v>8684</v>
      </c>
      <c r="AZ5515" t="s">
        <v>2422</v>
      </c>
      <c r="BA5515" t="s">
        <v>105</v>
      </c>
      <c r="BB5515">
        <v>78617</v>
      </c>
      <c r="BC5515" t="s">
        <v>79</v>
      </c>
      <c r="BH5515" t="s">
        <v>26785</v>
      </c>
      <c r="BJ5515">
        <v>472022289</v>
      </c>
    </row>
    <row r="5516" spans="1:62" x14ac:dyDescent="0.25">
      <c r="A5516" t="s">
        <v>26829</v>
      </c>
      <c r="B5516" s="2">
        <v>43525</v>
      </c>
      <c r="C5516" t="s">
        <v>63</v>
      </c>
      <c r="D5516" s="3">
        <v>43472.390920914353</v>
      </c>
      <c r="E5516" t="s">
        <v>64</v>
      </c>
      <c r="F5516" s="2">
        <v>43556</v>
      </c>
      <c r="G5516" s="2">
        <v>43800</v>
      </c>
      <c r="H5516" t="s">
        <v>26830</v>
      </c>
      <c r="I5516" t="s">
        <v>26831</v>
      </c>
      <c r="J5516" t="s">
        <v>26832</v>
      </c>
      <c r="L5516" t="s">
        <v>3479</v>
      </c>
      <c r="M5516" t="s">
        <v>105</v>
      </c>
      <c r="N5516">
        <v>75074</v>
      </c>
      <c r="O5516" t="s">
        <v>70</v>
      </c>
      <c r="Q5516" t="s">
        <v>26833</v>
      </c>
      <c r="S5516" t="s">
        <v>72</v>
      </c>
      <c r="T5516" t="s">
        <v>1855</v>
      </c>
      <c r="U5516" t="s">
        <v>1856</v>
      </c>
      <c r="V5516" t="s">
        <v>863</v>
      </c>
      <c r="W5516" t="s">
        <v>105</v>
      </c>
      <c r="X5516" t="s">
        <v>23674</v>
      </c>
      <c r="Y5516" t="str">
        <f>"37-3011"</f>
        <v>37-3011</v>
      </c>
      <c r="Z5516" t="s">
        <v>94</v>
      </c>
      <c r="AA5516">
        <v>561730</v>
      </c>
      <c r="AB5516">
        <v>25</v>
      </c>
      <c r="AC5516">
        <v>25</v>
      </c>
      <c r="AD5516" t="s">
        <v>79</v>
      </c>
      <c r="AE5516" t="s">
        <v>95</v>
      </c>
      <c r="AF5516">
        <v>40</v>
      </c>
      <c r="AG5516" s="4">
        <v>0.29166666666666669</v>
      </c>
      <c r="AH5516" s="4">
        <v>0.66666666666666663</v>
      </c>
      <c r="AI5516" s="5">
        <v>13.94</v>
      </c>
      <c r="AJ5516">
        <v>20.91</v>
      </c>
      <c r="AK5516">
        <v>28.5</v>
      </c>
      <c r="AL5516" t="s">
        <v>81</v>
      </c>
      <c r="AM5516" t="s">
        <v>82</v>
      </c>
      <c r="AO5516" t="s">
        <v>83</v>
      </c>
      <c r="AR5516" t="s">
        <v>82</v>
      </c>
      <c r="AT5516" t="s">
        <v>82</v>
      </c>
      <c r="AW5516" t="s">
        <v>72</v>
      </c>
      <c r="AX5516">
        <v>1</v>
      </c>
      <c r="AY5516" t="s">
        <v>3479</v>
      </c>
      <c r="AZ5516" t="s">
        <v>1594</v>
      </c>
      <c r="BA5516" t="s">
        <v>105</v>
      </c>
      <c r="BB5516">
        <v>75074</v>
      </c>
      <c r="BC5516" t="s">
        <v>79</v>
      </c>
      <c r="BH5516" t="s">
        <v>26832</v>
      </c>
      <c r="BJ5516">
        <v>752861811</v>
      </c>
    </row>
    <row r="5517" spans="1:62" x14ac:dyDescent="0.25">
      <c r="A5517" t="s">
        <v>26846</v>
      </c>
      <c r="B5517" s="2">
        <v>43525</v>
      </c>
      <c r="C5517" t="s">
        <v>63</v>
      </c>
      <c r="D5517" s="3">
        <v>43472.390818472224</v>
      </c>
      <c r="E5517" t="s">
        <v>64</v>
      </c>
      <c r="F5517" s="2">
        <v>43556</v>
      </c>
      <c r="G5517" s="2">
        <v>43814</v>
      </c>
      <c r="H5517" t="s">
        <v>9042</v>
      </c>
      <c r="I5517" t="s">
        <v>9043</v>
      </c>
      <c r="J5517" t="s">
        <v>26847</v>
      </c>
      <c r="K5517" t="s">
        <v>9232</v>
      </c>
      <c r="L5517" t="s">
        <v>5541</v>
      </c>
      <c r="M5517" t="s">
        <v>147</v>
      </c>
      <c r="N5517">
        <v>19355</v>
      </c>
      <c r="O5517" t="s">
        <v>70</v>
      </c>
      <c r="Q5517" t="s">
        <v>9233</v>
      </c>
      <c r="R5517">
        <v>8612</v>
      </c>
      <c r="S5517" t="s">
        <v>72</v>
      </c>
      <c r="T5517" t="s">
        <v>1855</v>
      </c>
      <c r="U5517" t="s">
        <v>1856</v>
      </c>
      <c r="V5517" t="s">
        <v>863</v>
      </c>
      <c r="W5517" t="s">
        <v>105</v>
      </c>
      <c r="X5517" t="s">
        <v>106</v>
      </c>
      <c r="Y5517" t="str">
        <f>"37-3011"</f>
        <v>37-3011</v>
      </c>
      <c r="Z5517" t="s">
        <v>94</v>
      </c>
      <c r="AA5517">
        <v>561730</v>
      </c>
      <c r="AB5517">
        <v>40</v>
      </c>
      <c r="AC5517">
        <v>40</v>
      </c>
      <c r="AD5517" t="s">
        <v>79</v>
      </c>
      <c r="AE5517" t="s">
        <v>95</v>
      </c>
      <c r="AF5517">
        <v>40</v>
      </c>
      <c r="AG5517" s="4">
        <v>0.29166666666666669</v>
      </c>
      <c r="AH5517" s="4">
        <v>0.70833333333333337</v>
      </c>
      <c r="AI5517" s="5">
        <v>15.35</v>
      </c>
      <c r="AJ5517">
        <v>23.03</v>
      </c>
      <c r="AL5517" t="s">
        <v>81</v>
      </c>
      <c r="AM5517" t="s">
        <v>82</v>
      </c>
      <c r="AO5517" t="s">
        <v>83</v>
      </c>
      <c r="AR5517" t="s">
        <v>82</v>
      </c>
      <c r="AT5517" t="s">
        <v>82</v>
      </c>
      <c r="AW5517" t="s">
        <v>72</v>
      </c>
      <c r="AX5517">
        <v>1</v>
      </c>
      <c r="AY5517" t="s">
        <v>7416</v>
      </c>
      <c r="AZ5517" t="s">
        <v>1310</v>
      </c>
      <c r="BA5517" t="s">
        <v>147</v>
      </c>
      <c r="BB5517">
        <v>19341</v>
      </c>
      <c r="BC5517" t="s">
        <v>79</v>
      </c>
      <c r="BH5517" t="s">
        <v>26848</v>
      </c>
      <c r="BJ5517">
        <v>814297382</v>
      </c>
    </row>
    <row r="5518" spans="1:62" x14ac:dyDescent="0.25">
      <c r="A5518" t="s">
        <v>26888</v>
      </c>
      <c r="B5518" s="2">
        <v>43525</v>
      </c>
      <c r="C5518" t="s">
        <v>63</v>
      </c>
      <c r="D5518" s="3">
        <v>43472.389366412041</v>
      </c>
      <c r="E5518" t="s">
        <v>64</v>
      </c>
      <c r="F5518" s="2">
        <v>43556</v>
      </c>
      <c r="G5518" s="2">
        <v>43770</v>
      </c>
      <c r="H5518" t="s">
        <v>9042</v>
      </c>
      <c r="I5518" t="s">
        <v>9043</v>
      </c>
      <c r="J5518" t="s">
        <v>9044</v>
      </c>
      <c r="L5518" t="s">
        <v>738</v>
      </c>
      <c r="M5518" t="s">
        <v>105</v>
      </c>
      <c r="N5518">
        <v>78754</v>
      </c>
      <c r="O5518" t="s">
        <v>70</v>
      </c>
      <c r="Q5518" t="s">
        <v>9045</v>
      </c>
      <c r="S5518" t="s">
        <v>72</v>
      </c>
      <c r="T5518" t="s">
        <v>1855</v>
      </c>
      <c r="U5518" t="s">
        <v>1856</v>
      </c>
      <c r="V5518" t="s">
        <v>863</v>
      </c>
      <c r="W5518" t="s">
        <v>105</v>
      </c>
      <c r="X5518" t="s">
        <v>106</v>
      </c>
      <c r="Y5518" t="str">
        <f>"37-3011"</f>
        <v>37-3011</v>
      </c>
      <c r="Z5518" t="s">
        <v>94</v>
      </c>
      <c r="AA5518">
        <v>561730</v>
      </c>
      <c r="AB5518">
        <v>70</v>
      </c>
      <c r="AC5518">
        <v>70</v>
      </c>
      <c r="AD5518" t="s">
        <v>79</v>
      </c>
      <c r="AE5518" t="s">
        <v>95</v>
      </c>
      <c r="AF5518">
        <v>40</v>
      </c>
      <c r="AG5518" s="4">
        <v>0.29166666666666669</v>
      </c>
      <c r="AH5518" s="4">
        <v>0.70833333333333337</v>
      </c>
      <c r="AI5518" s="5">
        <v>13.91</v>
      </c>
      <c r="AJ5518">
        <v>20.87</v>
      </c>
      <c r="AL5518" t="s">
        <v>81</v>
      </c>
      <c r="AM5518" t="s">
        <v>82</v>
      </c>
      <c r="AO5518" t="s">
        <v>83</v>
      </c>
      <c r="AR5518" t="s">
        <v>82</v>
      </c>
      <c r="AT5518" t="s">
        <v>82</v>
      </c>
      <c r="AW5518" t="s">
        <v>72</v>
      </c>
      <c r="AX5518">
        <v>1</v>
      </c>
      <c r="AY5518" t="s">
        <v>738</v>
      </c>
      <c r="AZ5518" t="s">
        <v>2422</v>
      </c>
      <c r="BA5518" t="s">
        <v>105</v>
      </c>
      <c r="BB5518">
        <v>78754</v>
      </c>
      <c r="BC5518" t="s">
        <v>79</v>
      </c>
      <c r="BH5518" t="s">
        <v>9044</v>
      </c>
      <c r="BJ5518">
        <v>814297382</v>
      </c>
    </row>
    <row r="5519" spans="1:62" x14ac:dyDescent="0.25">
      <c r="A5519" t="s">
        <v>26963</v>
      </c>
      <c r="B5519" s="2">
        <v>43525</v>
      </c>
      <c r="C5519" t="s">
        <v>63</v>
      </c>
      <c r="D5519" s="3">
        <v>43472.391463032407</v>
      </c>
      <c r="E5519" t="s">
        <v>64</v>
      </c>
      <c r="F5519" s="2">
        <v>43556</v>
      </c>
      <c r="G5519" s="2">
        <v>43770</v>
      </c>
      <c r="H5519" t="s">
        <v>9042</v>
      </c>
      <c r="I5519" t="s">
        <v>9043</v>
      </c>
      <c r="J5519" t="s">
        <v>9044</v>
      </c>
      <c r="L5519" t="s">
        <v>738</v>
      </c>
      <c r="M5519" t="s">
        <v>105</v>
      </c>
      <c r="N5519">
        <v>78754</v>
      </c>
      <c r="O5519" t="s">
        <v>70</v>
      </c>
      <c r="Q5519" t="s">
        <v>9045</v>
      </c>
      <c r="S5519" t="s">
        <v>72</v>
      </c>
      <c r="T5519" t="s">
        <v>1855</v>
      </c>
      <c r="U5519" t="s">
        <v>1856</v>
      </c>
      <c r="V5519" t="s">
        <v>863</v>
      </c>
      <c r="W5519" t="s">
        <v>105</v>
      </c>
      <c r="X5519" t="s">
        <v>106</v>
      </c>
      <c r="Y5519" t="str">
        <f>"37-3011"</f>
        <v>37-3011</v>
      </c>
      <c r="Z5519" t="s">
        <v>94</v>
      </c>
      <c r="AA5519">
        <v>561730</v>
      </c>
      <c r="AB5519">
        <v>18</v>
      </c>
      <c r="AC5519">
        <v>18</v>
      </c>
      <c r="AD5519" t="s">
        <v>79</v>
      </c>
      <c r="AE5519" t="s">
        <v>95</v>
      </c>
      <c r="AF5519">
        <v>40</v>
      </c>
      <c r="AG5519" s="4">
        <v>0.29166666666666669</v>
      </c>
      <c r="AH5519" s="4">
        <v>0.70833333333333337</v>
      </c>
      <c r="AI5519" s="5">
        <v>13.02</v>
      </c>
      <c r="AJ5519">
        <v>19.53</v>
      </c>
      <c r="AL5519" t="s">
        <v>81</v>
      </c>
      <c r="AM5519" t="s">
        <v>82</v>
      </c>
      <c r="AO5519" t="s">
        <v>83</v>
      </c>
      <c r="AR5519" t="s">
        <v>82</v>
      </c>
      <c r="AT5519" t="s">
        <v>82</v>
      </c>
      <c r="AW5519" t="s">
        <v>72</v>
      </c>
      <c r="AX5519">
        <v>1</v>
      </c>
      <c r="AY5519" t="s">
        <v>795</v>
      </c>
      <c r="AZ5519" t="s">
        <v>797</v>
      </c>
      <c r="BA5519" t="s">
        <v>105</v>
      </c>
      <c r="BB5519">
        <v>78217</v>
      </c>
      <c r="BC5519" t="s">
        <v>79</v>
      </c>
      <c r="BH5519" t="s">
        <v>9327</v>
      </c>
      <c r="BJ5519">
        <v>814297382</v>
      </c>
    </row>
    <row r="5520" spans="1:62" x14ac:dyDescent="0.25">
      <c r="A5520" t="s">
        <v>27011</v>
      </c>
      <c r="B5520" s="2">
        <v>43525</v>
      </c>
      <c r="C5520" t="s">
        <v>63</v>
      </c>
      <c r="D5520" s="3">
        <v>43472.392513784725</v>
      </c>
      <c r="E5520" t="s">
        <v>64</v>
      </c>
      <c r="F5520" s="2">
        <v>43556</v>
      </c>
      <c r="G5520" s="2">
        <v>43814</v>
      </c>
      <c r="H5520" t="s">
        <v>27012</v>
      </c>
      <c r="J5520" t="s">
        <v>27013</v>
      </c>
      <c r="L5520" t="s">
        <v>1898</v>
      </c>
      <c r="M5520" t="s">
        <v>100</v>
      </c>
      <c r="N5520">
        <v>28273</v>
      </c>
      <c r="O5520" t="s">
        <v>70</v>
      </c>
      <c r="Q5520" t="s">
        <v>27014</v>
      </c>
      <c r="S5520" t="s">
        <v>72</v>
      </c>
      <c r="T5520" t="s">
        <v>1855</v>
      </c>
      <c r="U5520" t="s">
        <v>1856</v>
      </c>
      <c r="V5520" t="s">
        <v>863</v>
      </c>
      <c r="W5520" t="s">
        <v>105</v>
      </c>
      <c r="X5520" t="s">
        <v>1758</v>
      </c>
      <c r="Y5520" t="str">
        <f>"37-3011"</f>
        <v>37-3011</v>
      </c>
      <c r="Z5520" t="s">
        <v>94</v>
      </c>
      <c r="AA5520">
        <v>561730</v>
      </c>
      <c r="AB5520">
        <v>16</v>
      </c>
      <c r="AC5520">
        <v>16</v>
      </c>
      <c r="AD5520" t="s">
        <v>79</v>
      </c>
      <c r="AE5520" t="s">
        <v>95</v>
      </c>
      <c r="AF5520">
        <v>40</v>
      </c>
      <c r="AG5520" s="4">
        <v>0.29166666666666669</v>
      </c>
      <c r="AH5520" s="4">
        <v>0.66666666666666663</v>
      </c>
      <c r="AI5520" s="5">
        <v>13.23</v>
      </c>
      <c r="AJ5520">
        <v>19.850000000000001</v>
      </c>
      <c r="AL5520" t="s">
        <v>81</v>
      </c>
      <c r="AM5520" t="s">
        <v>82</v>
      </c>
      <c r="AO5520" t="s">
        <v>83</v>
      </c>
      <c r="AR5520" t="s">
        <v>82</v>
      </c>
      <c r="AT5520" t="s">
        <v>82</v>
      </c>
      <c r="AW5520" t="s">
        <v>82</v>
      </c>
      <c r="AY5520" t="s">
        <v>1898</v>
      </c>
      <c r="AZ5520" t="s">
        <v>1899</v>
      </c>
      <c r="BA5520" t="s">
        <v>100</v>
      </c>
      <c r="BB5520">
        <v>28273</v>
      </c>
      <c r="BC5520" t="s">
        <v>79</v>
      </c>
      <c r="BH5520" t="s">
        <v>27013</v>
      </c>
      <c r="BJ5520">
        <v>561616050</v>
      </c>
    </row>
    <row r="5521" spans="1:62" x14ac:dyDescent="0.25">
      <c r="A5521" t="s">
        <v>27063</v>
      </c>
      <c r="B5521" s="2">
        <v>43525</v>
      </c>
      <c r="C5521" t="s">
        <v>63</v>
      </c>
      <c r="D5521" s="3">
        <v>43472.378386550925</v>
      </c>
      <c r="E5521" t="s">
        <v>64</v>
      </c>
      <c r="F5521" s="2">
        <v>43556</v>
      </c>
      <c r="G5521" s="2">
        <v>44651</v>
      </c>
      <c r="H5521" t="s">
        <v>26719</v>
      </c>
      <c r="J5521" t="s">
        <v>26721</v>
      </c>
      <c r="K5521" t="s">
        <v>26722</v>
      </c>
      <c r="L5521" t="s">
        <v>1564</v>
      </c>
      <c r="M5521" t="s">
        <v>1064</v>
      </c>
      <c r="N5521">
        <v>37219</v>
      </c>
      <c r="O5521" t="s">
        <v>70</v>
      </c>
      <c r="Q5521" t="s">
        <v>26723</v>
      </c>
      <c r="S5521" t="s">
        <v>72</v>
      </c>
      <c r="T5521" t="s">
        <v>26724</v>
      </c>
      <c r="U5521" t="s">
        <v>26725</v>
      </c>
      <c r="V5521" t="s">
        <v>3590</v>
      </c>
      <c r="W5521" t="s">
        <v>1064</v>
      </c>
      <c r="X5521" t="s">
        <v>27064</v>
      </c>
      <c r="Y5521" t="str">
        <f>"51-1011"</f>
        <v>51-1011</v>
      </c>
      <c r="Z5521" t="s">
        <v>27065</v>
      </c>
      <c r="AA5521">
        <v>32199</v>
      </c>
      <c r="AB5521">
        <v>10</v>
      </c>
      <c r="AC5521">
        <v>10</v>
      </c>
      <c r="AD5521" t="s">
        <v>79</v>
      </c>
      <c r="AE5521" t="s">
        <v>599</v>
      </c>
      <c r="AF5521">
        <v>40</v>
      </c>
      <c r="AG5521" s="4">
        <v>0.33333333333333331</v>
      </c>
      <c r="AH5521" s="4">
        <v>0.70833333333333337</v>
      </c>
      <c r="AI5521" s="5">
        <v>28.81</v>
      </c>
      <c r="AJ5521">
        <v>43.22</v>
      </c>
      <c r="AL5521" t="s">
        <v>81</v>
      </c>
      <c r="AM5521" t="s">
        <v>72</v>
      </c>
      <c r="AN5521">
        <v>20</v>
      </c>
      <c r="AO5521" t="s">
        <v>83</v>
      </c>
      <c r="AR5521" t="s">
        <v>82</v>
      </c>
      <c r="AT5521" t="s">
        <v>82</v>
      </c>
      <c r="AW5521" t="s">
        <v>72</v>
      </c>
      <c r="AX5521">
        <v>12</v>
      </c>
      <c r="AY5521" t="s">
        <v>26728</v>
      </c>
      <c r="AZ5521" t="s">
        <v>7755</v>
      </c>
      <c r="BA5521" t="s">
        <v>323</v>
      </c>
      <c r="BB5521">
        <v>95366</v>
      </c>
      <c r="BC5521" t="s">
        <v>87</v>
      </c>
      <c r="BH5521" t="s">
        <v>26729</v>
      </c>
      <c r="BJ5521">
        <v>930609074</v>
      </c>
    </row>
    <row r="5522" spans="1:62" x14ac:dyDescent="0.25">
      <c r="A5522" t="s">
        <v>27211</v>
      </c>
      <c r="B5522" s="2">
        <v>43525</v>
      </c>
      <c r="C5522" t="s">
        <v>63</v>
      </c>
      <c r="D5522" s="3">
        <v>43472.388492789352</v>
      </c>
      <c r="E5522" t="s">
        <v>64</v>
      </c>
      <c r="F5522" s="2">
        <v>43556</v>
      </c>
      <c r="G5522" s="2">
        <v>43799</v>
      </c>
      <c r="H5522" t="s">
        <v>27212</v>
      </c>
      <c r="J5522" t="s">
        <v>27213</v>
      </c>
      <c r="L5522" t="s">
        <v>27214</v>
      </c>
      <c r="M5522" t="s">
        <v>308</v>
      </c>
      <c r="N5522">
        <v>8027</v>
      </c>
      <c r="O5522" t="s">
        <v>70</v>
      </c>
      <c r="Q5522" t="s">
        <v>27215</v>
      </c>
      <c r="S5522" t="s">
        <v>72</v>
      </c>
      <c r="T5522" t="s">
        <v>1855</v>
      </c>
      <c r="U5522" t="s">
        <v>1856</v>
      </c>
      <c r="V5522" t="s">
        <v>863</v>
      </c>
      <c r="W5522" t="s">
        <v>105</v>
      </c>
      <c r="X5522" t="s">
        <v>2708</v>
      </c>
      <c r="Y5522" t="str">
        <f>"37-3011"</f>
        <v>37-3011</v>
      </c>
      <c r="Z5522" t="s">
        <v>94</v>
      </c>
      <c r="AA5522">
        <v>56173</v>
      </c>
      <c r="AB5522">
        <v>7</v>
      </c>
      <c r="AC5522">
        <v>7</v>
      </c>
      <c r="AD5522" t="s">
        <v>79</v>
      </c>
      <c r="AE5522" t="s">
        <v>80</v>
      </c>
      <c r="AF5522">
        <v>40</v>
      </c>
      <c r="AG5522" s="4">
        <v>0.29166666666666669</v>
      </c>
      <c r="AH5522" s="4">
        <v>0.66666666666666663</v>
      </c>
      <c r="AI5522" s="5">
        <v>13.47</v>
      </c>
      <c r="AJ5522">
        <v>20.21</v>
      </c>
      <c r="AL5522" t="s">
        <v>81</v>
      </c>
      <c r="AM5522" t="s">
        <v>82</v>
      </c>
      <c r="AO5522" t="s">
        <v>83</v>
      </c>
      <c r="AR5522" t="s">
        <v>82</v>
      </c>
      <c r="AT5522" t="s">
        <v>82</v>
      </c>
      <c r="AW5522" t="s">
        <v>82</v>
      </c>
      <c r="AY5522" t="s">
        <v>27214</v>
      </c>
      <c r="AZ5522" t="s">
        <v>5149</v>
      </c>
      <c r="BA5522" t="s">
        <v>308</v>
      </c>
      <c r="BB5522">
        <v>8027</v>
      </c>
      <c r="BC5522" t="s">
        <v>79</v>
      </c>
      <c r="BH5522" t="s">
        <v>27213</v>
      </c>
      <c r="BJ5522">
        <v>223848600</v>
      </c>
    </row>
    <row r="5523" spans="1:62" x14ac:dyDescent="0.25">
      <c r="A5523" t="s">
        <v>27234</v>
      </c>
      <c r="B5523" s="2">
        <v>43525</v>
      </c>
      <c r="C5523" t="s">
        <v>63</v>
      </c>
      <c r="D5523" s="3">
        <v>43472.404119178238</v>
      </c>
      <c r="E5523" t="s">
        <v>64</v>
      </c>
      <c r="F5523" s="2">
        <v>43556</v>
      </c>
      <c r="G5523" s="2">
        <v>43748</v>
      </c>
      <c r="H5523" t="s">
        <v>27235</v>
      </c>
      <c r="I5523" t="s">
        <v>27236</v>
      </c>
      <c r="J5523" t="s">
        <v>27237</v>
      </c>
      <c r="L5523" t="s">
        <v>5093</v>
      </c>
      <c r="M5523" t="s">
        <v>595</v>
      </c>
      <c r="N5523">
        <v>99901</v>
      </c>
      <c r="O5523" t="s">
        <v>70</v>
      </c>
      <c r="Q5523" t="s">
        <v>27238</v>
      </c>
      <c r="S5523" t="s">
        <v>72</v>
      </c>
      <c r="T5523" t="s">
        <v>25178</v>
      </c>
      <c r="U5523" t="s">
        <v>25179</v>
      </c>
      <c r="V5523" t="s">
        <v>3676</v>
      </c>
      <c r="W5523" t="s">
        <v>323</v>
      </c>
      <c r="X5523" t="s">
        <v>25180</v>
      </c>
      <c r="Y5523" t="str">
        <f>"41-2031"</f>
        <v>41-2031</v>
      </c>
      <c r="Z5523" t="s">
        <v>5272</v>
      </c>
      <c r="AA5523">
        <v>448310</v>
      </c>
      <c r="AB5523">
        <v>15</v>
      </c>
      <c r="AC5523">
        <v>15</v>
      </c>
      <c r="AD5523" t="s">
        <v>79</v>
      </c>
      <c r="AE5523" t="s">
        <v>80</v>
      </c>
      <c r="AF5523">
        <v>40</v>
      </c>
      <c r="AG5523" s="4">
        <v>0.20833333333333334</v>
      </c>
      <c r="AH5523" s="4">
        <v>0.91666666666666663</v>
      </c>
      <c r="AI5523" s="5">
        <v>14.3</v>
      </c>
      <c r="AJ5523">
        <v>21.45</v>
      </c>
      <c r="AL5523" t="s">
        <v>81</v>
      </c>
      <c r="AM5523" t="s">
        <v>82</v>
      </c>
      <c r="AO5523" t="s">
        <v>213</v>
      </c>
      <c r="AR5523" t="s">
        <v>82</v>
      </c>
      <c r="AT5523" t="s">
        <v>82</v>
      </c>
      <c r="AW5523" t="s">
        <v>72</v>
      </c>
      <c r="AX5523">
        <v>6</v>
      </c>
      <c r="AY5523" t="s">
        <v>5093</v>
      </c>
      <c r="AZ5523" t="s">
        <v>5093</v>
      </c>
      <c r="BA5523" t="s">
        <v>595</v>
      </c>
      <c r="BB5523">
        <v>99901</v>
      </c>
      <c r="BC5523" t="s">
        <v>79</v>
      </c>
      <c r="BH5523" t="s">
        <v>27237</v>
      </c>
      <c r="BJ5523">
        <v>920171517</v>
      </c>
    </row>
    <row r="5524" spans="1:62" x14ac:dyDescent="0.25">
      <c r="A5524" t="s">
        <v>27360</v>
      </c>
      <c r="B5524" s="2">
        <v>43525</v>
      </c>
      <c r="C5524" t="s">
        <v>63</v>
      </c>
      <c r="D5524" s="3">
        <v>43472.403117534719</v>
      </c>
      <c r="E5524" t="s">
        <v>64</v>
      </c>
      <c r="F5524" s="2">
        <v>43556</v>
      </c>
      <c r="G5524" s="2">
        <v>43748</v>
      </c>
      <c r="H5524" t="s">
        <v>27235</v>
      </c>
      <c r="I5524" t="s">
        <v>27236</v>
      </c>
      <c r="J5524" t="s">
        <v>27237</v>
      </c>
      <c r="L5524" t="s">
        <v>5093</v>
      </c>
      <c r="M5524" t="s">
        <v>595</v>
      </c>
      <c r="N5524">
        <v>99901</v>
      </c>
      <c r="O5524" t="s">
        <v>70</v>
      </c>
      <c r="Q5524" t="s">
        <v>27238</v>
      </c>
      <c r="S5524" t="s">
        <v>72</v>
      </c>
      <c r="T5524" t="s">
        <v>25178</v>
      </c>
      <c r="U5524" t="s">
        <v>25179</v>
      </c>
      <c r="V5524" t="s">
        <v>3676</v>
      </c>
      <c r="W5524" t="s">
        <v>323</v>
      </c>
      <c r="X5524" t="s">
        <v>25180</v>
      </c>
      <c r="Y5524" t="str">
        <f>"41-2031"</f>
        <v>41-2031</v>
      </c>
      <c r="Z5524" t="s">
        <v>5272</v>
      </c>
      <c r="AA5524">
        <v>448310</v>
      </c>
      <c r="AB5524">
        <v>9</v>
      </c>
      <c r="AC5524">
        <v>9</v>
      </c>
      <c r="AD5524" t="s">
        <v>79</v>
      </c>
      <c r="AE5524" t="s">
        <v>80</v>
      </c>
      <c r="AF5524">
        <v>40</v>
      </c>
      <c r="AG5524" s="4">
        <v>0.20833333333333334</v>
      </c>
      <c r="AH5524" s="4">
        <v>0.91666666666666663</v>
      </c>
      <c r="AI5524" s="5">
        <v>14.3</v>
      </c>
      <c r="AJ5524">
        <v>21.45</v>
      </c>
      <c r="AL5524" t="s">
        <v>81</v>
      </c>
      <c r="AM5524" t="s">
        <v>82</v>
      </c>
      <c r="AO5524" t="s">
        <v>213</v>
      </c>
      <c r="AR5524" t="s">
        <v>82</v>
      </c>
      <c r="AT5524" t="s">
        <v>82</v>
      </c>
      <c r="AW5524" t="s">
        <v>72</v>
      </c>
      <c r="AX5524">
        <v>6</v>
      </c>
      <c r="AY5524" t="s">
        <v>24604</v>
      </c>
      <c r="AZ5524" t="s">
        <v>24604</v>
      </c>
      <c r="BA5524" t="s">
        <v>595</v>
      </c>
      <c r="BB5524">
        <v>99840</v>
      </c>
      <c r="BC5524" t="s">
        <v>79</v>
      </c>
      <c r="BH5524" t="s">
        <v>27361</v>
      </c>
      <c r="BJ5524">
        <v>920171517</v>
      </c>
    </row>
    <row r="5525" spans="1:62" x14ac:dyDescent="0.25">
      <c r="A5525" t="s">
        <v>27386</v>
      </c>
      <c r="B5525" s="2">
        <v>43525</v>
      </c>
      <c r="C5525" t="s">
        <v>63</v>
      </c>
      <c r="D5525" s="3">
        <v>43472.386459560184</v>
      </c>
      <c r="E5525" t="s">
        <v>64</v>
      </c>
      <c r="F5525" s="2">
        <v>43556</v>
      </c>
      <c r="G5525" s="2">
        <v>43770</v>
      </c>
      <c r="H5525" t="s">
        <v>27387</v>
      </c>
      <c r="J5525" t="s">
        <v>27388</v>
      </c>
      <c r="L5525" t="s">
        <v>27389</v>
      </c>
      <c r="M5525" t="s">
        <v>105</v>
      </c>
      <c r="N5525">
        <v>78370</v>
      </c>
      <c r="O5525" t="s">
        <v>70</v>
      </c>
      <c r="Q5525" t="s">
        <v>27390</v>
      </c>
      <c r="S5525" t="s">
        <v>72</v>
      </c>
      <c r="T5525" t="s">
        <v>1855</v>
      </c>
      <c r="U5525" t="s">
        <v>1856</v>
      </c>
      <c r="V5525" t="s">
        <v>863</v>
      </c>
      <c r="W5525" t="s">
        <v>105</v>
      </c>
      <c r="X5525" t="s">
        <v>6903</v>
      </c>
      <c r="Y5525" t="str">
        <f>"53-7062"</f>
        <v>53-7062</v>
      </c>
      <c r="Z5525" t="s">
        <v>337</v>
      </c>
      <c r="AA5525">
        <v>327390</v>
      </c>
      <c r="AB5525">
        <v>4</v>
      </c>
      <c r="AC5525">
        <v>4</v>
      </c>
      <c r="AD5525" t="s">
        <v>79</v>
      </c>
      <c r="AE5525" t="s">
        <v>95</v>
      </c>
      <c r="AF5525">
        <v>40</v>
      </c>
      <c r="AG5525" s="4">
        <v>0.33333333333333331</v>
      </c>
      <c r="AH5525" s="4">
        <v>0.70833333333333337</v>
      </c>
      <c r="AI5525" s="5">
        <v>13.43</v>
      </c>
      <c r="AJ5525">
        <v>20.149999999999999</v>
      </c>
      <c r="AL5525" t="s">
        <v>81</v>
      </c>
      <c r="AM5525" t="s">
        <v>82</v>
      </c>
      <c r="AO5525" t="s">
        <v>83</v>
      </c>
      <c r="AR5525" t="s">
        <v>82</v>
      </c>
      <c r="AT5525" t="s">
        <v>82</v>
      </c>
      <c r="AW5525" t="s">
        <v>72</v>
      </c>
      <c r="AX5525">
        <v>1</v>
      </c>
      <c r="AY5525" t="s">
        <v>27389</v>
      </c>
      <c r="AZ5525" t="s">
        <v>989</v>
      </c>
      <c r="BA5525" t="s">
        <v>105</v>
      </c>
      <c r="BB5525">
        <v>78370</v>
      </c>
      <c r="BC5525" t="s">
        <v>87</v>
      </c>
      <c r="BH5525" t="s">
        <v>27388</v>
      </c>
      <c r="BJ5525">
        <v>742890775</v>
      </c>
    </row>
    <row r="5526" spans="1:62" x14ac:dyDescent="0.25">
      <c r="A5526" t="s">
        <v>27537</v>
      </c>
      <c r="B5526" s="2">
        <v>43525</v>
      </c>
      <c r="C5526" t="s">
        <v>63</v>
      </c>
      <c r="D5526" s="3">
        <v>43472.404895081017</v>
      </c>
      <c r="E5526" t="s">
        <v>64</v>
      </c>
      <c r="F5526" s="2">
        <v>43556</v>
      </c>
      <c r="G5526" s="2">
        <v>43748</v>
      </c>
      <c r="H5526" t="s">
        <v>27235</v>
      </c>
      <c r="I5526" t="s">
        <v>27236</v>
      </c>
      <c r="J5526" t="s">
        <v>27237</v>
      </c>
      <c r="L5526" t="s">
        <v>5093</v>
      </c>
      <c r="M5526" t="s">
        <v>595</v>
      </c>
      <c r="N5526">
        <v>99901</v>
      </c>
      <c r="O5526" t="s">
        <v>70</v>
      </c>
      <c r="Q5526" t="s">
        <v>27238</v>
      </c>
      <c r="S5526" t="s">
        <v>72</v>
      </c>
      <c r="T5526" t="s">
        <v>25178</v>
      </c>
      <c r="U5526" t="s">
        <v>25179</v>
      </c>
      <c r="V5526" t="s">
        <v>3676</v>
      </c>
      <c r="W5526" t="s">
        <v>323</v>
      </c>
      <c r="X5526" t="s">
        <v>25180</v>
      </c>
      <c r="Y5526" t="str">
        <f>"41-2031"</f>
        <v>41-2031</v>
      </c>
      <c r="Z5526" t="s">
        <v>5272</v>
      </c>
      <c r="AA5526">
        <v>448310</v>
      </c>
      <c r="AB5526">
        <v>9</v>
      </c>
      <c r="AC5526">
        <v>9</v>
      </c>
      <c r="AD5526" t="s">
        <v>79</v>
      </c>
      <c r="AE5526" t="s">
        <v>80</v>
      </c>
      <c r="AF5526">
        <v>40</v>
      </c>
      <c r="AG5526" s="4">
        <v>0.20833333333333334</v>
      </c>
      <c r="AH5526" s="4">
        <v>0.91666666666666663</v>
      </c>
      <c r="AI5526" s="5">
        <v>14.3</v>
      </c>
      <c r="AJ5526">
        <v>21.45</v>
      </c>
      <c r="AL5526" t="s">
        <v>81</v>
      </c>
      <c r="AM5526" t="s">
        <v>82</v>
      </c>
      <c r="AO5526" t="s">
        <v>213</v>
      </c>
      <c r="AR5526" t="s">
        <v>82</v>
      </c>
      <c r="AT5526" t="s">
        <v>82</v>
      </c>
      <c r="AW5526" t="s">
        <v>72</v>
      </c>
      <c r="AX5526">
        <v>6</v>
      </c>
      <c r="AY5526" t="s">
        <v>27529</v>
      </c>
      <c r="AZ5526" t="s">
        <v>27529</v>
      </c>
      <c r="BA5526" t="s">
        <v>595</v>
      </c>
      <c r="BB5526">
        <v>99801</v>
      </c>
      <c r="BC5526" t="s">
        <v>79</v>
      </c>
      <c r="BH5526" t="s">
        <v>27538</v>
      </c>
      <c r="BJ5526">
        <v>920171517</v>
      </c>
    </row>
    <row r="5527" spans="1:62" x14ac:dyDescent="0.25">
      <c r="A5527" t="s">
        <v>27539</v>
      </c>
      <c r="B5527" s="2">
        <v>43525</v>
      </c>
      <c r="C5527" t="s">
        <v>63</v>
      </c>
      <c r="D5527" s="3">
        <v>43472.385873877312</v>
      </c>
      <c r="E5527" t="s">
        <v>64</v>
      </c>
      <c r="F5527" s="2">
        <v>43556</v>
      </c>
      <c r="G5527" s="2">
        <v>43806</v>
      </c>
      <c r="H5527" t="s">
        <v>27540</v>
      </c>
      <c r="I5527" t="s">
        <v>27541</v>
      </c>
      <c r="J5527" t="s">
        <v>27542</v>
      </c>
      <c r="L5527" t="s">
        <v>4606</v>
      </c>
      <c r="M5527" t="s">
        <v>105</v>
      </c>
      <c r="N5527">
        <v>78610</v>
      </c>
      <c r="O5527" t="s">
        <v>70</v>
      </c>
      <c r="Q5527" t="s">
        <v>27543</v>
      </c>
      <c r="S5527" t="s">
        <v>72</v>
      </c>
      <c r="T5527" t="s">
        <v>1855</v>
      </c>
      <c r="U5527" t="s">
        <v>1856</v>
      </c>
      <c r="V5527" t="s">
        <v>863</v>
      </c>
      <c r="W5527" t="s">
        <v>105</v>
      </c>
      <c r="X5527" t="s">
        <v>106</v>
      </c>
      <c r="Y5527" t="str">
        <f>"37-3011"</f>
        <v>37-3011</v>
      </c>
      <c r="Z5527" t="s">
        <v>94</v>
      </c>
      <c r="AA5527">
        <v>561730</v>
      </c>
      <c r="AB5527">
        <v>10</v>
      </c>
      <c r="AC5527">
        <v>10</v>
      </c>
      <c r="AD5527" t="s">
        <v>79</v>
      </c>
      <c r="AE5527" t="s">
        <v>95</v>
      </c>
      <c r="AF5527">
        <v>40</v>
      </c>
      <c r="AG5527" s="4">
        <v>0.33333333333333331</v>
      </c>
      <c r="AH5527" s="4">
        <v>0.70833333333333337</v>
      </c>
      <c r="AI5527" s="5">
        <v>13.91</v>
      </c>
      <c r="AJ5527">
        <v>20.87</v>
      </c>
      <c r="AL5527" t="s">
        <v>81</v>
      </c>
      <c r="AM5527" t="s">
        <v>82</v>
      </c>
      <c r="AO5527" t="s">
        <v>83</v>
      </c>
      <c r="AR5527" t="s">
        <v>82</v>
      </c>
      <c r="AT5527" t="s">
        <v>82</v>
      </c>
      <c r="AW5527" t="s">
        <v>72</v>
      </c>
      <c r="AX5527">
        <v>3</v>
      </c>
      <c r="AY5527" t="s">
        <v>4606</v>
      </c>
      <c r="AZ5527" t="s">
        <v>2422</v>
      </c>
      <c r="BA5527" t="s">
        <v>105</v>
      </c>
      <c r="BB5527">
        <v>78610</v>
      </c>
      <c r="BC5527" t="s">
        <v>79</v>
      </c>
      <c r="BH5527" t="s">
        <v>27544</v>
      </c>
      <c r="BJ5527">
        <v>275098821</v>
      </c>
    </row>
    <row r="5528" spans="1:62" x14ac:dyDescent="0.25">
      <c r="A5528" t="s">
        <v>27554</v>
      </c>
      <c r="B5528" s="2">
        <v>43525</v>
      </c>
      <c r="C5528" t="s">
        <v>63</v>
      </c>
      <c r="D5528" s="3">
        <v>43472.385406550929</v>
      </c>
      <c r="E5528" t="s">
        <v>64</v>
      </c>
      <c r="F5528" s="2">
        <v>43556</v>
      </c>
      <c r="G5528" s="2">
        <v>43819</v>
      </c>
      <c r="H5528" t="s">
        <v>5518</v>
      </c>
      <c r="J5528" t="s">
        <v>27555</v>
      </c>
      <c r="L5528" t="s">
        <v>12456</v>
      </c>
      <c r="M5528" t="s">
        <v>232</v>
      </c>
      <c r="N5528">
        <v>10512</v>
      </c>
      <c r="O5528" t="s">
        <v>70</v>
      </c>
      <c r="Q5528" t="s">
        <v>27556</v>
      </c>
      <c r="S5528" t="s">
        <v>72</v>
      </c>
      <c r="T5528" t="s">
        <v>3749</v>
      </c>
      <c r="U5528" t="s">
        <v>3750</v>
      </c>
      <c r="V5528" t="s">
        <v>642</v>
      </c>
      <c r="W5528" t="s">
        <v>105</v>
      </c>
      <c r="X5528" t="s">
        <v>1758</v>
      </c>
      <c r="Y5528" t="str">
        <f>"47-4091"</f>
        <v>47-4091</v>
      </c>
      <c r="Z5528" t="s">
        <v>3037</v>
      </c>
      <c r="AA5528">
        <v>238990</v>
      </c>
      <c r="AB5528">
        <v>6</v>
      </c>
      <c r="AC5528">
        <v>6</v>
      </c>
      <c r="AD5528" t="s">
        <v>79</v>
      </c>
      <c r="AE5528" t="s">
        <v>95</v>
      </c>
      <c r="AF5528">
        <v>40</v>
      </c>
      <c r="AG5528" s="4">
        <v>0.29166666666666669</v>
      </c>
      <c r="AH5528" s="4">
        <v>0.64583333333333337</v>
      </c>
      <c r="AI5528" s="5">
        <v>30.01</v>
      </c>
      <c r="AJ5528">
        <v>45.02</v>
      </c>
      <c r="AL5528" t="s">
        <v>81</v>
      </c>
      <c r="AM5528" t="s">
        <v>82</v>
      </c>
      <c r="AO5528" t="s">
        <v>83</v>
      </c>
      <c r="AR5528" t="s">
        <v>82</v>
      </c>
      <c r="AT5528" t="s">
        <v>82</v>
      </c>
      <c r="AW5528" t="s">
        <v>82</v>
      </c>
      <c r="AY5528" t="s">
        <v>12456</v>
      </c>
      <c r="AZ5528" t="s">
        <v>18615</v>
      </c>
      <c r="BA5528" t="s">
        <v>232</v>
      </c>
      <c r="BB5528">
        <v>10512</v>
      </c>
      <c r="BC5528" t="s">
        <v>79</v>
      </c>
      <c r="BH5528" t="s">
        <v>27555</v>
      </c>
      <c r="BJ5528">
        <v>133842191</v>
      </c>
    </row>
    <row r="5529" spans="1:62" x14ac:dyDescent="0.25">
      <c r="A5529" t="s">
        <v>27665</v>
      </c>
      <c r="B5529" s="2">
        <v>43525</v>
      </c>
      <c r="C5529" t="s">
        <v>63</v>
      </c>
      <c r="D5529" s="3">
        <v>43472.393443692126</v>
      </c>
      <c r="E5529" t="s">
        <v>64</v>
      </c>
      <c r="F5529" s="2">
        <v>43556</v>
      </c>
      <c r="G5529" s="2">
        <v>43831</v>
      </c>
      <c r="H5529" t="s">
        <v>27666</v>
      </c>
      <c r="I5529" t="s">
        <v>683</v>
      </c>
      <c r="J5529" t="s">
        <v>27667</v>
      </c>
      <c r="K5529" t="s">
        <v>683</v>
      </c>
      <c r="L5529" t="s">
        <v>27668</v>
      </c>
      <c r="M5529" t="s">
        <v>76</v>
      </c>
      <c r="N5529">
        <v>74012</v>
      </c>
      <c r="O5529" t="s">
        <v>70</v>
      </c>
      <c r="P5529" t="s">
        <v>683</v>
      </c>
      <c r="Q5529" t="s">
        <v>27669</v>
      </c>
      <c r="S5529" t="s">
        <v>72</v>
      </c>
      <c r="T5529" t="s">
        <v>5730</v>
      </c>
      <c r="U5529" t="s">
        <v>5731</v>
      </c>
      <c r="V5529" t="s">
        <v>5732</v>
      </c>
      <c r="W5529" t="s">
        <v>76</v>
      </c>
      <c r="X5529" t="s">
        <v>27670</v>
      </c>
      <c r="Y5529" t="str">
        <f>"37-3011"</f>
        <v>37-3011</v>
      </c>
      <c r="Z5529" t="s">
        <v>94</v>
      </c>
      <c r="AA5529">
        <v>561730</v>
      </c>
      <c r="AB5529">
        <v>2</v>
      </c>
      <c r="AC5529">
        <v>2</v>
      </c>
      <c r="AD5529" t="s">
        <v>79</v>
      </c>
      <c r="AE5529" t="s">
        <v>95</v>
      </c>
      <c r="AF5529">
        <v>40</v>
      </c>
      <c r="AG5529" s="4">
        <v>0.33333333333333331</v>
      </c>
      <c r="AH5529" s="4">
        <v>0.70833333333333337</v>
      </c>
      <c r="AI5529" s="5">
        <v>12.95</v>
      </c>
      <c r="AJ5529">
        <v>0</v>
      </c>
      <c r="AK5529">
        <v>0</v>
      </c>
      <c r="AL5529" t="s">
        <v>81</v>
      </c>
      <c r="AM5529" t="s">
        <v>82</v>
      </c>
      <c r="AO5529" t="s">
        <v>213</v>
      </c>
      <c r="AP5529" t="s">
        <v>683</v>
      </c>
      <c r="AQ5529" t="s">
        <v>683</v>
      </c>
      <c r="AR5529" t="s">
        <v>82</v>
      </c>
      <c r="AT5529" t="s">
        <v>82</v>
      </c>
      <c r="AW5529" t="s">
        <v>82</v>
      </c>
      <c r="AY5529" t="s">
        <v>25426</v>
      </c>
      <c r="AZ5529" t="s">
        <v>27671</v>
      </c>
      <c r="BA5529" t="s">
        <v>76</v>
      </c>
      <c r="BB5529">
        <v>74012</v>
      </c>
      <c r="BC5529" t="s">
        <v>79</v>
      </c>
      <c r="BH5529" t="s">
        <v>27672</v>
      </c>
      <c r="BJ5529">
        <v>262585161</v>
      </c>
    </row>
    <row r="5530" spans="1:62" x14ac:dyDescent="0.25">
      <c r="A5530" t="s">
        <v>27911</v>
      </c>
      <c r="B5530" s="2">
        <v>43525</v>
      </c>
      <c r="C5530" t="s">
        <v>63</v>
      </c>
      <c r="D5530" s="3">
        <v>43472.392996759256</v>
      </c>
      <c r="E5530" t="s">
        <v>64</v>
      </c>
      <c r="F5530" s="2">
        <v>43556</v>
      </c>
      <c r="G5530" s="2">
        <v>43814</v>
      </c>
      <c r="H5530" t="s">
        <v>27912</v>
      </c>
      <c r="J5530" t="s">
        <v>3397</v>
      </c>
      <c r="L5530" t="s">
        <v>1487</v>
      </c>
      <c r="M5530" t="s">
        <v>774</v>
      </c>
      <c r="N5530">
        <v>80549</v>
      </c>
      <c r="O5530" t="s">
        <v>70</v>
      </c>
      <c r="Q5530" t="s">
        <v>3398</v>
      </c>
      <c r="S5530" t="s">
        <v>72</v>
      </c>
      <c r="T5530" t="s">
        <v>1855</v>
      </c>
      <c r="U5530" t="s">
        <v>1856</v>
      </c>
      <c r="V5530" t="s">
        <v>863</v>
      </c>
      <c r="W5530" t="s">
        <v>105</v>
      </c>
      <c r="X5530" t="s">
        <v>1758</v>
      </c>
      <c r="Y5530" t="str">
        <f>"37-3011"</f>
        <v>37-3011</v>
      </c>
      <c r="Z5530" t="s">
        <v>94</v>
      </c>
      <c r="AA5530">
        <v>561730</v>
      </c>
      <c r="AB5530">
        <v>24</v>
      </c>
      <c r="AC5530">
        <v>24</v>
      </c>
      <c r="AD5530" t="s">
        <v>79</v>
      </c>
      <c r="AE5530" t="s">
        <v>95</v>
      </c>
      <c r="AF5530">
        <v>40</v>
      </c>
      <c r="AG5530" s="4">
        <v>0.29166666666666669</v>
      </c>
      <c r="AH5530" s="4">
        <v>0.66666666666666663</v>
      </c>
      <c r="AI5530" s="5">
        <v>15.73</v>
      </c>
      <c r="AJ5530">
        <v>23.6</v>
      </c>
      <c r="AK5530">
        <v>33</v>
      </c>
      <c r="AL5530" t="s">
        <v>81</v>
      </c>
      <c r="AM5530" t="s">
        <v>82</v>
      </c>
      <c r="AO5530" t="s">
        <v>83</v>
      </c>
      <c r="AR5530" t="s">
        <v>82</v>
      </c>
      <c r="AT5530" t="s">
        <v>82</v>
      </c>
      <c r="AW5530" t="s">
        <v>82</v>
      </c>
      <c r="AY5530" t="s">
        <v>1487</v>
      </c>
      <c r="AZ5530" t="s">
        <v>3399</v>
      </c>
      <c r="BA5530" t="s">
        <v>774</v>
      </c>
      <c r="BB5530">
        <v>80549</v>
      </c>
      <c r="BC5530" t="s">
        <v>79</v>
      </c>
      <c r="BH5530" t="s">
        <v>3397</v>
      </c>
      <c r="BJ5530">
        <v>260028684</v>
      </c>
    </row>
    <row r="5531" spans="1:62" x14ac:dyDescent="0.25">
      <c r="A5531" t="s">
        <v>28089</v>
      </c>
      <c r="B5531" s="2">
        <v>43525</v>
      </c>
      <c r="C5531" t="s">
        <v>63</v>
      </c>
      <c r="D5531" s="3">
        <v>43472.405632870374</v>
      </c>
      <c r="E5531" t="s">
        <v>64</v>
      </c>
      <c r="F5531" s="2">
        <v>43556</v>
      </c>
      <c r="G5531" s="2">
        <v>43753</v>
      </c>
      <c r="H5531" t="s">
        <v>27741</v>
      </c>
      <c r="J5531" t="s">
        <v>20205</v>
      </c>
      <c r="L5531" t="s">
        <v>6540</v>
      </c>
      <c r="M5531" t="s">
        <v>232</v>
      </c>
      <c r="N5531">
        <v>11968</v>
      </c>
      <c r="O5531" t="s">
        <v>70</v>
      </c>
      <c r="Q5531" t="s">
        <v>27742</v>
      </c>
      <c r="S5531" t="s">
        <v>72</v>
      </c>
      <c r="T5531" t="s">
        <v>5899</v>
      </c>
      <c r="U5531" t="s">
        <v>5900</v>
      </c>
      <c r="V5531" t="s">
        <v>5901</v>
      </c>
      <c r="W5531" t="s">
        <v>86</v>
      </c>
      <c r="X5531" t="s">
        <v>28090</v>
      </c>
      <c r="Y5531" t="str">
        <f>"43-4081"</f>
        <v>43-4081</v>
      </c>
      <c r="Z5531" t="s">
        <v>1983</v>
      </c>
      <c r="AA5531">
        <v>721110</v>
      </c>
      <c r="AB5531">
        <v>5</v>
      </c>
      <c r="AC5531">
        <v>5</v>
      </c>
      <c r="AD5531" t="s">
        <v>79</v>
      </c>
      <c r="AE5531" t="s">
        <v>80</v>
      </c>
      <c r="AF5531">
        <v>35</v>
      </c>
      <c r="AG5531" s="4">
        <v>0.33333333333333331</v>
      </c>
      <c r="AH5531" s="4">
        <v>0.66666666666666663</v>
      </c>
      <c r="AI5531" s="5">
        <v>12.7</v>
      </c>
      <c r="AJ5531">
        <v>19.05</v>
      </c>
      <c r="AK5531">
        <v>22.5</v>
      </c>
      <c r="AL5531" t="s">
        <v>81</v>
      </c>
      <c r="AM5531" t="s">
        <v>82</v>
      </c>
      <c r="AO5531" t="s">
        <v>83</v>
      </c>
      <c r="AR5531" t="s">
        <v>82</v>
      </c>
      <c r="AT5531" t="s">
        <v>82</v>
      </c>
      <c r="AW5531" t="s">
        <v>82</v>
      </c>
      <c r="AY5531" t="s">
        <v>9813</v>
      </c>
      <c r="AZ5531" t="s">
        <v>6542</v>
      </c>
      <c r="BA5531" t="s">
        <v>232</v>
      </c>
      <c r="BB5531">
        <v>11954</v>
      </c>
      <c r="BC5531" t="s">
        <v>79</v>
      </c>
      <c r="BH5531" t="s">
        <v>27744</v>
      </c>
      <c r="BJ5531">
        <v>262115318</v>
      </c>
    </row>
    <row r="5532" spans="1:62" x14ac:dyDescent="0.25">
      <c r="A5532" t="s">
        <v>28147</v>
      </c>
      <c r="B5532" s="2">
        <v>43525</v>
      </c>
      <c r="C5532" t="s">
        <v>63</v>
      </c>
      <c r="D5532" s="3">
        <v>43472.392362500002</v>
      </c>
      <c r="E5532" t="s">
        <v>1763</v>
      </c>
      <c r="F5532" s="2">
        <v>43556</v>
      </c>
      <c r="G5532" s="2">
        <v>43799</v>
      </c>
      <c r="H5532" t="s">
        <v>11493</v>
      </c>
      <c r="I5532" t="s">
        <v>11494</v>
      </c>
      <c r="J5532" t="s">
        <v>11495</v>
      </c>
      <c r="L5532" t="s">
        <v>4180</v>
      </c>
      <c r="M5532" t="s">
        <v>626</v>
      </c>
      <c r="N5532">
        <v>72223</v>
      </c>
      <c r="O5532" t="s">
        <v>70</v>
      </c>
      <c r="Q5532" t="s">
        <v>11496</v>
      </c>
      <c r="S5532" t="s">
        <v>72</v>
      </c>
      <c r="T5532" t="s">
        <v>2824</v>
      </c>
      <c r="U5532" t="s">
        <v>3717</v>
      </c>
      <c r="V5532" t="s">
        <v>642</v>
      </c>
      <c r="W5532" t="s">
        <v>105</v>
      </c>
      <c r="X5532" t="s">
        <v>106</v>
      </c>
      <c r="Y5532" t="str">
        <f>"37-3011"</f>
        <v>37-3011</v>
      </c>
      <c r="Z5532" t="s">
        <v>94</v>
      </c>
      <c r="AA5532">
        <v>561730</v>
      </c>
      <c r="AB5532">
        <v>5</v>
      </c>
      <c r="AC5532">
        <v>5</v>
      </c>
      <c r="AD5532" t="s">
        <v>79</v>
      </c>
      <c r="AE5532" t="s">
        <v>95</v>
      </c>
      <c r="AF5532">
        <v>40</v>
      </c>
      <c r="AG5532" s="4">
        <v>0.3125</v>
      </c>
      <c r="AH5532" s="4">
        <v>0.72916666666666663</v>
      </c>
      <c r="AI5532" s="5">
        <v>11.86</v>
      </c>
      <c r="AJ5532">
        <v>17.79</v>
      </c>
      <c r="AK5532">
        <v>22.88</v>
      </c>
      <c r="AL5532" t="s">
        <v>81</v>
      </c>
      <c r="AM5532" t="s">
        <v>82</v>
      </c>
      <c r="AO5532" t="s">
        <v>83</v>
      </c>
      <c r="AR5532" t="s">
        <v>82</v>
      </c>
      <c r="AT5532" t="s">
        <v>82</v>
      </c>
      <c r="AW5532" t="s">
        <v>82</v>
      </c>
      <c r="AY5532" t="s">
        <v>4180</v>
      </c>
      <c r="AZ5532" t="s">
        <v>4182</v>
      </c>
      <c r="BA5532" t="s">
        <v>626</v>
      </c>
      <c r="BB5532">
        <v>72223</v>
      </c>
      <c r="BC5532" t="s">
        <v>79</v>
      </c>
      <c r="BH5532" t="s">
        <v>11495</v>
      </c>
      <c r="BJ5532">
        <v>611582770</v>
      </c>
    </row>
    <row r="5533" spans="1:62" x14ac:dyDescent="0.25">
      <c r="A5533" t="s">
        <v>28621</v>
      </c>
      <c r="B5533" s="2">
        <v>43525</v>
      </c>
      <c r="C5533" t="s">
        <v>63</v>
      </c>
      <c r="D5533" s="3">
        <v>43472.392173576387</v>
      </c>
      <c r="E5533" t="s">
        <v>64</v>
      </c>
      <c r="F5533" s="2">
        <v>43556</v>
      </c>
      <c r="G5533" s="2">
        <v>43800</v>
      </c>
      <c r="H5533" t="s">
        <v>28622</v>
      </c>
      <c r="J5533" t="s">
        <v>28623</v>
      </c>
      <c r="L5533" t="s">
        <v>1225</v>
      </c>
      <c r="M5533" t="s">
        <v>105</v>
      </c>
      <c r="N5533">
        <v>75220</v>
      </c>
      <c r="O5533" t="s">
        <v>70</v>
      </c>
      <c r="Q5533" t="s">
        <v>28624</v>
      </c>
      <c r="S5533" t="s">
        <v>72</v>
      </c>
      <c r="T5533" t="s">
        <v>1855</v>
      </c>
      <c r="U5533" t="s">
        <v>1856</v>
      </c>
      <c r="V5533" t="s">
        <v>863</v>
      </c>
      <c r="W5533" t="s">
        <v>105</v>
      </c>
      <c r="X5533" t="s">
        <v>28625</v>
      </c>
      <c r="Y5533" t="str">
        <f>"37-3011"</f>
        <v>37-3011</v>
      </c>
      <c r="Z5533" t="s">
        <v>94</v>
      </c>
      <c r="AA5533">
        <v>561730</v>
      </c>
      <c r="AB5533">
        <v>15</v>
      </c>
      <c r="AC5533">
        <v>15</v>
      </c>
      <c r="AD5533" t="s">
        <v>79</v>
      </c>
      <c r="AE5533" t="s">
        <v>95</v>
      </c>
      <c r="AF5533">
        <v>40</v>
      </c>
      <c r="AG5533" s="4">
        <v>0.29166666666666669</v>
      </c>
      <c r="AH5533" s="4">
        <v>0.64583333333333337</v>
      </c>
      <c r="AI5533" s="5">
        <v>13.94</v>
      </c>
      <c r="AJ5533">
        <v>20.91</v>
      </c>
      <c r="AL5533" t="s">
        <v>81</v>
      </c>
      <c r="AM5533" t="s">
        <v>82</v>
      </c>
      <c r="AO5533" t="s">
        <v>83</v>
      </c>
      <c r="AR5533" t="s">
        <v>82</v>
      </c>
      <c r="AT5533" t="s">
        <v>82</v>
      </c>
      <c r="AW5533" t="s">
        <v>72</v>
      </c>
      <c r="AX5533">
        <v>3</v>
      </c>
      <c r="AY5533" t="s">
        <v>1225</v>
      </c>
      <c r="AZ5533" t="s">
        <v>1225</v>
      </c>
      <c r="BA5533" t="s">
        <v>105</v>
      </c>
      <c r="BB5533">
        <v>75220</v>
      </c>
      <c r="BC5533" t="s">
        <v>79</v>
      </c>
      <c r="BH5533" t="s">
        <v>28623</v>
      </c>
      <c r="BJ5533">
        <v>751962727</v>
      </c>
    </row>
    <row r="5534" spans="1:62" x14ac:dyDescent="0.25">
      <c r="A5534" t="s">
        <v>28814</v>
      </c>
      <c r="B5534" s="2">
        <v>43525</v>
      </c>
      <c r="C5534" t="s">
        <v>63</v>
      </c>
      <c r="D5534" s="3">
        <v>43472.392757164351</v>
      </c>
      <c r="E5534" t="s">
        <v>64</v>
      </c>
      <c r="F5534" s="2">
        <v>43556</v>
      </c>
      <c r="G5534" s="2">
        <v>43800</v>
      </c>
      <c r="H5534" t="s">
        <v>28815</v>
      </c>
      <c r="J5534" t="s">
        <v>28816</v>
      </c>
      <c r="L5534" t="s">
        <v>3004</v>
      </c>
      <c r="M5534" t="s">
        <v>1246</v>
      </c>
      <c r="N5534">
        <v>63005</v>
      </c>
      <c r="O5534" t="s">
        <v>70</v>
      </c>
      <c r="Q5534" t="s">
        <v>28817</v>
      </c>
      <c r="S5534" t="s">
        <v>72</v>
      </c>
      <c r="T5534" t="s">
        <v>1855</v>
      </c>
      <c r="U5534" t="s">
        <v>1856</v>
      </c>
      <c r="V5534" t="s">
        <v>863</v>
      </c>
      <c r="W5534" t="s">
        <v>105</v>
      </c>
      <c r="X5534" t="s">
        <v>106</v>
      </c>
      <c r="Y5534" t="str">
        <f>"37-3011"</f>
        <v>37-3011</v>
      </c>
      <c r="Z5534" t="s">
        <v>94</v>
      </c>
      <c r="AA5534">
        <v>561730</v>
      </c>
      <c r="AB5534">
        <v>7</v>
      </c>
      <c r="AC5534">
        <v>7</v>
      </c>
      <c r="AD5534" t="s">
        <v>79</v>
      </c>
      <c r="AE5534" t="s">
        <v>95</v>
      </c>
      <c r="AF5534">
        <v>40</v>
      </c>
      <c r="AG5534" s="4">
        <v>0.29166666666666669</v>
      </c>
      <c r="AH5534" s="4">
        <v>0.66666666666666663</v>
      </c>
      <c r="AI5534" s="5">
        <v>14.52</v>
      </c>
      <c r="AJ5534">
        <v>21.78</v>
      </c>
      <c r="AK5534">
        <v>27</v>
      </c>
      <c r="AL5534" t="s">
        <v>81</v>
      </c>
      <c r="AM5534" t="s">
        <v>82</v>
      </c>
      <c r="AO5534" t="s">
        <v>83</v>
      </c>
      <c r="AR5534" t="s">
        <v>82</v>
      </c>
      <c r="AT5534" t="s">
        <v>82</v>
      </c>
      <c r="AW5534" t="s">
        <v>82</v>
      </c>
      <c r="AY5534" t="s">
        <v>3004</v>
      </c>
      <c r="AZ5534" t="s">
        <v>1797</v>
      </c>
      <c r="BA5534" t="s">
        <v>1246</v>
      </c>
      <c r="BB5534">
        <v>63005</v>
      </c>
      <c r="BC5534" t="s">
        <v>79</v>
      </c>
      <c r="BH5534" t="s">
        <v>28816</v>
      </c>
      <c r="BJ5534">
        <v>264696507</v>
      </c>
    </row>
    <row r="5535" spans="1:62" x14ac:dyDescent="0.25">
      <c r="A5535" t="s">
        <v>28868</v>
      </c>
      <c r="B5535" s="2">
        <v>43525</v>
      </c>
      <c r="C5535" t="s">
        <v>63</v>
      </c>
      <c r="D5535" s="3">
        <v>43472.406162303239</v>
      </c>
      <c r="E5535" t="s">
        <v>64</v>
      </c>
      <c r="F5535" s="2">
        <v>43556</v>
      </c>
      <c r="G5535" s="2">
        <v>43784</v>
      </c>
      <c r="H5535" t="s">
        <v>28869</v>
      </c>
      <c r="J5535" t="s">
        <v>28870</v>
      </c>
      <c r="L5535" t="s">
        <v>273</v>
      </c>
      <c r="M5535" t="s">
        <v>207</v>
      </c>
      <c r="N5535">
        <v>2657</v>
      </c>
      <c r="O5535" t="s">
        <v>70</v>
      </c>
      <c r="Q5535" t="s">
        <v>28871</v>
      </c>
      <c r="S5535" t="s">
        <v>72</v>
      </c>
      <c r="T5535" t="s">
        <v>5899</v>
      </c>
      <c r="U5535" t="s">
        <v>5900</v>
      </c>
      <c r="V5535" t="s">
        <v>5901</v>
      </c>
      <c r="W5535" t="s">
        <v>86</v>
      </c>
      <c r="X5535" t="s">
        <v>300</v>
      </c>
      <c r="Y5535" t="str">
        <f>"35-2014"</f>
        <v>35-2014</v>
      </c>
      <c r="Z5535" t="s">
        <v>301</v>
      </c>
      <c r="AA5535">
        <v>7221</v>
      </c>
      <c r="AB5535">
        <v>6</v>
      </c>
      <c r="AC5535">
        <v>6</v>
      </c>
      <c r="AD5535" t="s">
        <v>79</v>
      </c>
      <c r="AE5535" t="s">
        <v>80</v>
      </c>
      <c r="AF5535">
        <v>40</v>
      </c>
      <c r="AG5535" s="4">
        <v>0.33333333333333331</v>
      </c>
      <c r="AH5535" s="4">
        <v>0.95833333333333337</v>
      </c>
      <c r="AI5535" s="5">
        <v>14.49</v>
      </c>
      <c r="AJ5535">
        <v>21.73</v>
      </c>
      <c r="AK5535">
        <v>28.5</v>
      </c>
      <c r="AL5535" t="s">
        <v>81</v>
      </c>
      <c r="AM5535" t="s">
        <v>82</v>
      </c>
      <c r="AO5535" t="s">
        <v>83</v>
      </c>
      <c r="AR5535" t="s">
        <v>82</v>
      </c>
      <c r="AT5535" t="s">
        <v>82</v>
      </c>
      <c r="AW5535" t="s">
        <v>72</v>
      </c>
      <c r="AX5535">
        <v>3</v>
      </c>
      <c r="AY5535" t="s">
        <v>273</v>
      </c>
      <c r="AZ5535" t="s">
        <v>4065</v>
      </c>
      <c r="BA5535" t="s">
        <v>207</v>
      </c>
      <c r="BB5535">
        <v>2657</v>
      </c>
      <c r="BC5535" t="s">
        <v>87</v>
      </c>
      <c r="BH5535" t="s">
        <v>28872</v>
      </c>
      <c r="BJ5535">
        <v>43582667</v>
      </c>
    </row>
    <row r="5536" spans="1:62" x14ac:dyDescent="0.25">
      <c r="A5536" t="s">
        <v>28939</v>
      </c>
      <c r="B5536" s="2">
        <v>43525</v>
      </c>
      <c r="C5536" t="s">
        <v>63</v>
      </c>
      <c r="D5536" s="3">
        <v>43472.393668611112</v>
      </c>
      <c r="E5536" t="s">
        <v>64</v>
      </c>
      <c r="F5536" s="2">
        <v>43556</v>
      </c>
      <c r="G5536" s="2">
        <v>43814</v>
      </c>
      <c r="H5536" t="s">
        <v>28940</v>
      </c>
      <c r="J5536" t="s">
        <v>28941</v>
      </c>
      <c r="L5536" t="s">
        <v>6835</v>
      </c>
      <c r="M5536" t="s">
        <v>1246</v>
      </c>
      <c r="N5536">
        <v>63031</v>
      </c>
      <c r="O5536" t="s">
        <v>70</v>
      </c>
      <c r="Q5536" t="s">
        <v>28942</v>
      </c>
      <c r="S5536" t="s">
        <v>72</v>
      </c>
      <c r="T5536" t="s">
        <v>6264</v>
      </c>
      <c r="U5536" t="s">
        <v>10931</v>
      </c>
      <c r="V5536" t="s">
        <v>104</v>
      </c>
      <c r="W5536" t="s">
        <v>105</v>
      </c>
      <c r="X5536" t="s">
        <v>106</v>
      </c>
      <c r="Y5536" t="str">
        <f>"37-3011"</f>
        <v>37-3011</v>
      </c>
      <c r="Z5536" t="s">
        <v>94</v>
      </c>
      <c r="AA5536">
        <v>561730</v>
      </c>
      <c r="AB5536">
        <v>9</v>
      </c>
      <c r="AC5536">
        <v>9</v>
      </c>
      <c r="AD5536" t="s">
        <v>79</v>
      </c>
      <c r="AE5536" t="s">
        <v>80</v>
      </c>
      <c r="AF5536">
        <v>40</v>
      </c>
      <c r="AG5536" s="4">
        <v>0.29166666666666669</v>
      </c>
      <c r="AH5536" s="4">
        <v>0.64583333333333337</v>
      </c>
      <c r="AI5536" s="5">
        <v>14.52</v>
      </c>
      <c r="AJ5536">
        <v>21.78</v>
      </c>
      <c r="AL5536" t="s">
        <v>81</v>
      </c>
      <c r="AM5536" t="s">
        <v>82</v>
      </c>
      <c r="AO5536" t="s">
        <v>83</v>
      </c>
      <c r="AR5536" t="s">
        <v>82</v>
      </c>
      <c r="AT5536" t="s">
        <v>82</v>
      </c>
      <c r="AW5536" t="s">
        <v>82</v>
      </c>
      <c r="AY5536" t="s">
        <v>6835</v>
      </c>
      <c r="AZ5536" t="s">
        <v>1797</v>
      </c>
      <c r="BA5536" t="s">
        <v>1246</v>
      </c>
      <c r="BB5536">
        <v>63031</v>
      </c>
      <c r="BC5536" t="s">
        <v>79</v>
      </c>
      <c r="BH5536" t="s">
        <v>28941</v>
      </c>
      <c r="BJ5536">
        <v>204039680</v>
      </c>
    </row>
    <row r="5537" spans="1:62" x14ac:dyDescent="0.25">
      <c r="A5537" t="s">
        <v>29021</v>
      </c>
      <c r="B5537" s="2">
        <v>43525</v>
      </c>
      <c r="C5537" t="s">
        <v>63</v>
      </c>
      <c r="D5537" s="3">
        <v>43472.388137766204</v>
      </c>
      <c r="E5537" t="s">
        <v>64</v>
      </c>
      <c r="F5537" s="2">
        <v>43556</v>
      </c>
      <c r="G5537" s="2">
        <v>43800</v>
      </c>
      <c r="H5537" t="s">
        <v>6471</v>
      </c>
      <c r="I5537" t="s">
        <v>6472</v>
      </c>
      <c r="J5537" t="s">
        <v>6472</v>
      </c>
      <c r="K5537" t="s">
        <v>6473</v>
      </c>
      <c r="L5537" t="s">
        <v>6474</v>
      </c>
      <c r="M5537" t="s">
        <v>1362</v>
      </c>
      <c r="N5537">
        <v>6905</v>
      </c>
      <c r="O5537" t="s">
        <v>70</v>
      </c>
      <c r="Q5537" t="s">
        <v>6475</v>
      </c>
      <c r="R5537">
        <v>238</v>
      </c>
      <c r="S5537" t="s">
        <v>72</v>
      </c>
      <c r="T5537" t="s">
        <v>6476</v>
      </c>
      <c r="U5537" t="s">
        <v>289</v>
      </c>
      <c r="V5537" t="s">
        <v>290</v>
      </c>
      <c r="W5537" t="s">
        <v>136</v>
      </c>
      <c r="X5537" t="s">
        <v>6477</v>
      </c>
      <c r="Y5537" t="str">
        <f>"37-3011"</f>
        <v>37-3011</v>
      </c>
      <c r="Z5537" t="s">
        <v>94</v>
      </c>
      <c r="AA5537">
        <v>561730</v>
      </c>
      <c r="AB5537">
        <v>6</v>
      </c>
      <c r="AC5537">
        <v>6</v>
      </c>
      <c r="AD5537" t="s">
        <v>79</v>
      </c>
      <c r="AE5537" t="s">
        <v>95</v>
      </c>
      <c r="AF5537">
        <v>40</v>
      </c>
      <c r="AG5537" s="4">
        <v>0.33333333333333331</v>
      </c>
      <c r="AH5537" s="4">
        <v>0.66666666666666663</v>
      </c>
      <c r="AI5537" s="5">
        <v>13.61</v>
      </c>
      <c r="AJ5537">
        <v>20.420000000000002</v>
      </c>
      <c r="AL5537" t="s">
        <v>81</v>
      </c>
      <c r="AM5537" t="s">
        <v>82</v>
      </c>
      <c r="AO5537" t="s">
        <v>83</v>
      </c>
      <c r="AR5537" t="s">
        <v>82</v>
      </c>
      <c r="AT5537" t="s">
        <v>82</v>
      </c>
      <c r="AW5537" t="s">
        <v>82</v>
      </c>
      <c r="AY5537" t="s">
        <v>10256</v>
      </c>
      <c r="AZ5537" t="s">
        <v>10257</v>
      </c>
      <c r="BA5537" t="s">
        <v>649</v>
      </c>
      <c r="BB5537">
        <v>85719</v>
      </c>
      <c r="BC5537" t="s">
        <v>79</v>
      </c>
      <c r="BH5537" t="s">
        <v>6472</v>
      </c>
      <c r="BI5537" t="s">
        <v>29022</v>
      </c>
      <c r="BJ5537">
        <v>60254490</v>
      </c>
    </row>
    <row r="5538" spans="1:62" x14ac:dyDescent="0.25">
      <c r="A5538" t="s">
        <v>29192</v>
      </c>
      <c r="B5538" s="2">
        <v>43525</v>
      </c>
      <c r="C5538" t="s">
        <v>63</v>
      </c>
      <c r="D5538" s="3">
        <v>43472.383656678241</v>
      </c>
      <c r="E5538" t="s">
        <v>64</v>
      </c>
      <c r="F5538" s="2">
        <v>43556</v>
      </c>
      <c r="G5538" s="2">
        <v>43770</v>
      </c>
      <c r="H5538" t="s">
        <v>29193</v>
      </c>
      <c r="J5538" t="s">
        <v>29194</v>
      </c>
      <c r="L5538" t="s">
        <v>21353</v>
      </c>
      <c r="M5538" t="s">
        <v>232</v>
      </c>
      <c r="N5538">
        <v>12188</v>
      </c>
      <c r="O5538" t="s">
        <v>70</v>
      </c>
      <c r="Q5538" t="s">
        <v>29195</v>
      </c>
      <c r="S5538" t="s">
        <v>72</v>
      </c>
      <c r="T5538" t="s">
        <v>2185</v>
      </c>
      <c r="U5538" t="s">
        <v>2186</v>
      </c>
      <c r="V5538" t="s">
        <v>2187</v>
      </c>
      <c r="W5538" t="s">
        <v>232</v>
      </c>
      <c r="X5538" t="s">
        <v>106</v>
      </c>
      <c r="Y5538" t="str">
        <f>"37-3011"</f>
        <v>37-3011</v>
      </c>
      <c r="Z5538" t="s">
        <v>94</v>
      </c>
      <c r="AA5538">
        <v>561730</v>
      </c>
      <c r="AB5538">
        <v>6</v>
      </c>
      <c r="AC5538">
        <v>6</v>
      </c>
      <c r="AD5538" t="s">
        <v>79</v>
      </c>
      <c r="AE5538" t="s">
        <v>80</v>
      </c>
      <c r="AF5538">
        <v>40</v>
      </c>
      <c r="AG5538" s="4">
        <v>0.29166666666666669</v>
      </c>
      <c r="AH5538" s="4">
        <v>0.625</v>
      </c>
      <c r="AI5538" s="5">
        <v>15.26</v>
      </c>
      <c r="AJ5538">
        <v>22.86</v>
      </c>
      <c r="AK5538">
        <v>22.86</v>
      </c>
      <c r="AL5538" t="s">
        <v>81</v>
      </c>
      <c r="AM5538" t="s">
        <v>82</v>
      </c>
      <c r="AO5538" t="s">
        <v>83</v>
      </c>
      <c r="AR5538" t="s">
        <v>82</v>
      </c>
      <c r="AT5538" t="s">
        <v>82</v>
      </c>
      <c r="AW5538" t="s">
        <v>72</v>
      </c>
      <c r="AX5538">
        <v>2</v>
      </c>
      <c r="AY5538" t="s">
        <v>21353</v>
      </c>
      <c r="AZ5538" t="s">
        <v>15553</v>
      </c>
      <c r="BA5538" t="s">
        <v>232</v>
      </c>
      <c r="BB5538">
        <v>12188</v>
      </c>
      <c r="BC5538" t="s">
        <v>79</v>
      </c>
      <c r="BH5538" t="s">
        <v>29196</v>
      </c>
      <c r="BJ5538">
        <v>200877583</v>
      </c>
    </row>
    <row r="5539" spans="1:62" x14ac:dyDescent="0.25">
      <c r="A5539" t="s">
        <v>29507</v>
      </c>
      <c r="B5539" s="2">
        <v>43525</v>
      </c>
      <c r="C5539" t="s">
        <v>63</v>
      </c>
      <c r="D5539" s="3">
        <v>43472.386054467592</v>
      </c>
      <c r="E5539" t="s">
        <v>64</v>
      </c>
      <c r="F5539" s="2">
        <v>43556</v>
      </c>
      <c r="G5539" s="2">
        <v>43814</v>
      </c>
      <c r="H5539" t="s">
        <v>29508</v>
      </c>
      <c r="J5539" t="s">
        <v>29509</v>
      </c>
      <c r="L5539" t="s">
        <v>5619</v>
      </c>
      <c r="M5539" t="s">
        <v>226</v>
      </c>
      <c r="N5539">
        <v>48858</v>
      </c>
      <c r="O5539" t="s">
        <v>70</v>
      </c>
      <c r="Q5539" t="s">
        <v>29510</v>
      </c>
      <c r="S5539" t="s">
        <v>72</v>
      </c>
      <c r="T5539" t="s">
        <v>2185</v>
      </c>
      <c r="U5539" t="s">
        <v>2186</v>
      </c>
      <c r="V5539" t="s">
        <v>2187</v>
      </c>
      <c r="W5539" t="s">
        <v>232</v>
      </c>
      <c r="X5539" t="s">
        <v>106</v>
      </c>
      <c r="Y5539" t="str">
        <f>"37-3011"</f>
        <v>37-3011</v>
      </c>
      <c r="Z5539" t="s">
        <v>94</v>
      </c>
      <c r="AA5539">
        <v>561730</v>
      </c>
      <c r="AB5539">
        <v>12</v>
      </c>
      <c r="AC5539">
        <v>12</v>
      </c>
      <c r="AD5539" t="s">
        <v>79</v>
      </c>
      <c r="AE5539" t="s">
        <v>80</v>
      </c>
      <c r="AF5539">
        <v>40</v>
      </c>
      <c r="AG5539" s="4">
        <v>0.29166666666666669</v>
      </c>
      <c r="AH5539" s="4">
        <v>0.75</v>
      </c>
      <c r="AI5539" s="5">
        <v>12.47</v>
      </c>
      <c r="AJ5539">
        <v>18.71</v>
      </c>
      <c r="AK5539">
        <v>18.71</v>
      </c>
      <c r="AL5539" t="s">
        <v>81</v>
      </c>
      <c r="AM5539" t="s">
        <v>82</v>
      </c>
      <c r="AO5539" t="s">
        <v>83</v>
      </c>
      <c r="AR5539" t="s">
        <v>82</v>
      </c>
      <c r="AT5539" t="s">
        <v>82</v>
      </c>
      <c r="AW5539" t="s">
        <v>72</v>
      </c>
      <c r="AX5539">
        <v>2</v>
      </c>
      <c r="AY5539" t="s">
        <v>5619</v>
      </c>
      <c r="AZ5539" t="s">
        <v>29511</v>
      </c>
      <c r="BA5539" t="s">
        <v>226</v>
      </c>
      <c r="BB5539">
        <v>48858</v>
      </c>
      <c r="BC5539" t="s">
        <v>79</v>
      </c>
      <c r="BH5539" t="s">
        <v>29512</v>
      </c>
      <c r="BJ5539">
        <v>382146986</v>
      </c>
    </row>
    <row r="5540" spans="1:62" x14ac:dyDescent="0.25">
      <c r="A5540" t="s">
        <v>29551</v>
      </c>
      <c r="B5540" s="2">
        <v>43525</v>
      </c>
      <c r="C5540" t="s">
        <v>63</v>
      </c>
      <c r="D5540" s="3">
        <v>43472.389677222222</v>
      </c>
      <c r="E5540" t="s">
        <v>64</v>
      </c>
      <c r="F5540" s="2">
        <v>43556</v>
      </c>
      <c r="G5540" s="2">
        <v>43830</v>
      </c>
      <c r="H5540" t="s">
        <v>29552</v>
      </c>
      <c r="J5540" t="s">
        <v>29553</v>
      </c>
      <c r="K5540" t="s">
        <v>29554</v>
      </c>
      <c r="L5540" t="s">
        <v>4473</v>
      </c>
      <c r="M5540" t="s">
        <v>783</v>
      </c>
      <c r="N5540">
        <v>43016</v>
      </c>
      <c r="O5540" t="s">
        <v>70</v>
      </c>
      <c r="Q5540" t="s">
        <v>29555</v>
      </c>
      <c r="S5540" t="s">
        <v>72</v>
      </c>
      <c r="T5540" t="s">
        <v>3749</v>
      </c>
      <c r="U5540" t="s">
        <v>3750</v>
      </c>
      <c r="V5540" t="s">
        <v>642</v>
      </c>
      <c r="W5540" t="s">
        <v>105</v>
      </c>
      <c r="X5540" t="s">
        <v>1382</v>
      </c>
      <c r="Y5540" t="str">
        <f>"47-2051"</f>
        <v>47-2051</v>
      </c>
      <c r="Z5540" t="s">
        <v>1383</v>
      </c>
      <c r="AA5540">
        <v>238110</v>
      </c>
      <c r="AB5540">
        <v>16</v>
      </c>
      <c r="AC5540">
        <v>16</v>
      </c>
      <c r="AD5540" t="s">
        <v>79</v>
      </c>
      <c r="AE5540" t="s">
        <v>95</v>
      </c>
      <c r="AF5540">
        <v>40</v>
      </c>
      <c r="AG5540" s="4">
        <v>0.3125</v>
      </c>
      <c r="AH5540" s="4">
        <v>0.70833333333333337</v>
      </c>
      <c r="AI5540" s="5">
        <v>22.75</v>
      </c>
      <c r="AJ5540">
        <v>34.130000000000003</v>
      </c>
      <c r="AK5540">
        <v>35.25</v>
      </c>
      <c r="AL5540" t="s">
        <v>81</v>
      </c>
      <c r="AM5540" t="s">
        <v>82</v>
      </c>
      <c r="AO5540" t="s">
        <v>83</v>
      </c>
      <c r="AR5540" t="s">
        <v>82</v>
      </c>
      <c r="AT5540" t="s">
        <v>82</v>
      </c>
      <c r="AW5540" t="s">
        <v>82</v>
      </c>
      <c r="AY5540" t="s">
        <v>20681</v>
      </c>
      <c r="AZ5540" t="s">
        <v>1418</v>
      </c>
      <c r="BA5540" t="s">
        <v>783</v>
      </c>
      <c r="BB5540">
        <v>43026</v>
      </c>
      <c r="BC5540" t="s">
        <v>79</v>
      </c>
      <c r="BH5540" t="s">
        <v>29556</v>
      </c>
      <c r="BJ5540">
        <v>461479858</v>
      </c>
    </row>
    <row r="5541" spans="1:62" x14ac:dyDescent="0.25">
      <c r="A5541" t="s">
        <v>29632</v>
      </c>
      <c r="B5541" s="2">
        <v>43525</v>
      </c>
      <c r="C5541" t="s">
        <v>63</v>
      </c>
      <c r="D5541" s="3">
        <v>43472.409247673611</v>
      </c>
      <c r="E5541" t="s">
        <v>117</v>
      </c>
      <c r="H5541" t="s">
        <v>29633</v>
      </c>
      <c r="I5541" t="s">
        <v>67</v>
      </c>
      <c r="J5541" t="s">
        <v>29634</v>
      </c>
      <c r="K5541" t="s">
        <v>67</v>
      </c>
      <c r="L5541" t="s">
        <v>244</v>
      </c>
      <c r="M5541" t="s">
        <v>147</v>
      </c>
      <c r="N5541">
        <v>15205</v>
      </c>
      <c r="O5541" t="s">
        <v>70</v>
      </c>
      <c r="P5541" t="s">
        <v>67</v>
      </c>
      <c r="Q5541" t="s">
        <v>26576</v>
      </c>
      <c r="S5541" t="s">
        <v>72</v>
      </c>
      <c r="T5541" t="s">
        <v>13355</v>
      </c>
      <c r="U5541" t="s">
        <v>3530</v>
      </c>
      <c r="V5541" t="s">
        <v>3531</v>
      </c>
      <c r="W5541" t="s">
        <v>232</v>
      </c>
      <c r="X5541" t="s">
        <v>26463</v>
      </c>
      <c r="Y5541" t="str">
        <f>"47-3016"</f>
        <v>47-3016</v>
      </c>
      <c r="Z5541" t="s">
        <v>3995</v>
      </c>
      <c r="AA5541">
        <v>332212</v>
      </c>
      <c r="AB5541">
        <v>6</v>
      </c>
      <c r="AD5541" t="s">
        <v>79</v>
      </c>
      <c r="AE5541" t="s">
        <v>80</v>
      </c>
      <c r="AF5541">
        <v>40</v>
      </c>
      <c r="AG5541" s="4">
        <v>0.29166666666666669</v>
      </c>
      <c r="AH5541" s="4">
        <v>0.66666666666666663</v>
      </c>
      <c r="AI5541" s="5">
        <v>14.56</v>
      </c>
      <c r="AJ5541">
        <v>21.84</v>
      </c>
      <c r="AK5541">
        <v>21.84</v>
      </c>
      <c r="AL5541" t="s">
        <v>81</v>
      </c>
      <c r="AM5541" t="s">
        <v>82</v>
      </c>
      <c r="AO5541" t="s">
        <v>83</v>
      </c>
      <c r="AP5541" t="s">
        <v>67</v>
      </c>
      <c r="AQ5541" t="s">
        <v>67</v>
      </c>
      <c r="AR5541" t="s">
        <v>82</v>
      </c>
      <c r="AT5541" t="s">
        <v>82</v>
      </c>
      <c r="AW5541" t="s">
        <v>82</v>
      </c>
      <c r="AY5541" t="s">
        <v>244</v>
      </c>
      <c r="AZ5541" t="s">
        <v>245</v>
      </c>
      <c r="BA5541" t="s">
        <v>147</v>
      </c>
      <c r="BB5541">
        <v>15205</v>
      </c>
      <c r="BC5541" t="s">
        <v>79</v>
      </c>
      <c r="BH5541" t="s">
        <v>29635</v>
      </c>
      <c r="BI5541" t="s">
        <v>67</v>
      </c>
      <c r="BJ5541">
        <v>251664799</v>
      </c>
    </row>
    <row r="5542" spans="1:62" x14ac:dyDescent="0.25">
      <c r="A5542" t="s">
        <v>29641</v>
      </c>
      <c r="B5542" s="2">
        <v>43525</v>
      </c>
      <c r="C5542" t="s">
        <v>63</v>
      </c>
      <c r="D5542" s="3">
        <v>43472.388278252314</v>
      </c>
      <c r="E5542" t="s">
        <v>64</v>
      </c>
      <c r="F5542" s="2">
        <v>43556</v>
      </c>
      <c r="G5542" s="2">
        <v>43830</v>
      </c>
      <c r="H5542" t="s">
        <v>29642</v>
      </c>
      <c r="J5542" t="s">
        <v>29643</v>
      </c>
      <c r="L5542" t="s">
        <v>20896</v>
      </c>
      <c r="M5542" t="s">
        <v>226</v>
      </c>
      <c r="N5542">
        <v>48317</v>
      </c>
      <c r="O5542" t="s">
        <v>70</v>
      </c>
      <c r="Q5542" t="s">
        <v>29644</v>
      </c>
      <c r="S5542" t="s">
        <v>72</v>
      </c>
      <c r="T5542" t="s">
        <v>2185</v>
      </c>
      <c r="U5542" t="s">
        <v>2186</v>
      </c>
      <c r="V5542" t="s">
        <v>2187</v>
      </c>
      <c r="W5542" t="s">
        <v>232</v>
      </c>
      <c r="X5542" t="s">
        <v>106</v>
      </c>
      <c r="Y5542" t="str">
        <f>"37-3011"</f>
        <v>37-3011</v>
      </c>
      <c r="Z5542" t="s">
        <v>94</v>
      </c>
      <c r="AA5542">
        <v>561730</v>
      </c>
      <c r="AB5542">
        <v>20</v>
      </c>
      <c r="AC5542">
        <v>20</v>
      </c>
      <c r="AD5542" t="s">
        <v>79</v>
      </c>
      <c r="AE5542" t="s">
        <v>80</v>
      </c>
      <c r="AF5542">
        <v>40</v>
      </c>
      <c r="AG5542" s="4">
        <v>0.29166666666666669</v>
      </c>
      <c r="AH5542" s="4">
        <v>0.75</v>
      </c>
      <c r="AI5542" s="5">
        <v>13.72</v>
      </c>
      <c r="AJ5542">
        <v>20.58</v>
      </c>
      <c r="AK5542">
        <v>20.58</v>
      </c>
      <c r="AL5542" t="s">
        <v>81</v>
      </c>
      <c r="AM5542" t="s">
        <v>82</v>
      </c>
      <c r="AO5542" t="s">
        <v>83</v>
      </c>
      <c r="AR5542" t="s">
        <v>82</v>
      </c>
      <c r="AT5542" t="s">
        <v>72</v>
      </c>
      <c r="AU5542">
        <v>3</v>
      </c>
      <c r="AV5542" t="s">
        <v>29645</v>
      </c>
      <c r="AW5542" t="s">
        <v>72</v>
      </c>
      <c r="AX5542">
        <v>3</v>
      </c>
      <c r="AY5542" t="s">
        <v>20896</v>
      </c>
      <c r="AZ5542" t="s">
        <v>9961</v>
      </c>
      <c r="BA5542" t="s">
        <v>226</v>
      </c>
      <c r="BB5542">
        <v>48317</v>
      </c>
      <c r="BC5542" t="s">
        <v>79</v>
      </c>
      <c r="BH5542" t="s">
        <v>29646</v>
      </c>
      <c r="BJ5542">
        <v>383236065</v>
      </c>
    </row>
    <row r="5543" spans="1:62" x14ac:dyDescent="0.25">
      <c r="A5543" t="s">
        <v>29721</v>
      </c>
      <c r="B5543" s="2">
        <v>43525</v>
      </c>
      <c r="C5543" t="s">
        <v>63</v>
      </c>
      <c r="D5543" s="3">
        <v>43472.399112268518</v>
      </c>
      <c r="E5543" t="s">
        <v>64</v>
      </c>
      <c r="F5543" s="2">
        <v>43556</v>
      </c>
      <c r="G5543" s="2">
        <v>43799</v>
      </c>
      <c r="H5543" t="s">
        <v>29722</v>
      </c>
      <c r="J5543" t="s">
        <v>29723</v>
      </c>
      <c r="L5543" t="s">
        <v>7332</v>
      </c>
      <c r="M5543" t="s">
        <v>86</v>
      </c>
      <c r="N5543">
        <v>34243</v>
      </c>
      <c r="O5543" t="s">
        <v>70</v>
      </c>
      <c r="Q5543" t="s">
        <v>29724</v>
      </c>
      <c r="S5543" t="s">
        <v>72</v>
      </c>
      <c r="T5543" t="s">
        <v>5156</v>
      </c>
      <c r="U5543" t="s">
        <v>5157</v>
      </c>
      <c r="V5543" t="s">
        <v>5158</v>
      </c>
      <c r="W5543" t="s">
        <v>105</v>
      </c>
      <c r="X5543" t="s">
        <v>5159</v>
      </c>
      <c r="Y5543" t="str">
        <f>"39-3091"</f>
        <v>39-3091</v>
      </c>
      <c r="Z5543" t="s">
        <v>677</v>
      </c>
      <c r="AA5543">
        <v>713990</v>
      </c>
      <c r="AB5543">
        <v>10</v>
      </c>
      <c r="AC5543">
        <v>10</v>
      </c>
      <c r="AD5543" t="s">
        <v>79</v>
      </c>
      <c r="AE5543" t="s">
        <v>80</v>
      </c>
      <c r="AF5543">
        <v>40</v>
      </c>
      <c r="AG5543" s="4">
        <v>0.54166666666666663</v>
      </c>
      <c r="AH5543" s="4">
        <v>0.91666666666666663</v>
      </c>
      <c r="AI5543" s="6">
        <v>342</v>
      </c>
      <c r="AL5543" t="s">
        <v>81</v>
      </c>
      <c r="AM5543" t="s">
        <v>82</v>
      </c>
      <c r="AO5543" t="s">
        <v>83</v>
      </c>
      <c r="AR5543" t="s">
        <v>82</v>
      </c>
      <c r="AT5543" t="s">
        <v>82</v>
      </c>
      <c r="AW5543" t="s">
        <v>82</v>
      </c>
      <c r="AY5543" t="s">
        <v>3564</v>
      </c>
      <c r="AZ5543" t="s">
        <v>7335</v>
      </c>
      <c r="BA5543" t="s">
        <v>86</v>
      </c>
      <c r="BB5543">
        <v>34243</v>
      </c>
      <c r="BC5543" t="s">
        <v>79</v>
      </c>
      <c r="BH5543" t="s">
        <v>29725</v>
      </c>
      <c r="BJ5543">
        <v>475464564</v>
      </c>
    </row>
    <row r="5544" spans="1:62" x14ac:dyDescent="0.25">
      <c r="A5544" t="s">
        <v>29747</v>
      </c>
      <c r="B5544" s="2">
        <v>43525</v>
      </c>
      <c r="C5544" t="s">
        <v>63</v>
      </c>
      <c r="D5544" s="3">
        <v>43472.398817557871</v>
      </c>
      <c r="E5544" t="s">
        <v>64</v>
      </c>
      <c r="F5544" s="2">
        <v>43556</v>
      </c>
      <c r="G5544" s="2">
        <v>43767</v>
      </c>
      <c r="H5544" t="s">
        <v>29748</v>
      </c>
      <c r="I5544" t="s">
        <v>67</v>
      </c>
      <c r="J5544" t="s">
        <v>29749</v>
      </c>
      <c r="K5544" t="s">
        <v>29750</v>
      </c>
      <c r="L5544" t="s">
        <v>9789</v>
      </c>
      <c r="M5544" t="s">
        <v>844</v>
      </c>
      <c r="N5544" t="s">
        <v>29751</v>
      </c>
      <c r="O5544" t="s">
        <v>70</v>
      </c>
      <c r="P5544" t="s">
        <v>67</v>
      </c>
      <c r="Q5544" t="s">
        <v>13030</v>
      </c>
      <c r="S5544" t="s">
        <v>72</v>
      </c>
      <c r="T5544" t="s">
        <v>5156</v>
      </c>
      <c r="U5544" t="s">
        <v>5157</v>
      </c>
      <c r="V5544" t="s">
        <v>5158</v>
      </c>
      <c r="W5544" t="s">
        <v>105</v>
      </c>
      <c r="X5544" t="s">
        <v>5159</v>
      </c>
      <c r="Y5544" t="str">
        <f>"39-3091"</f>
        <v>39-3091</v>
      </c>
      <c r="Z5544" t="s">
        <v>677</v>
      </c>
      <c r="AA5544">
        <v>713990</v>
      </c>
      <c r="AB5544">
        <v>20</v>
      </c>
      <c r="AC5544">
        <v>20</v>
      </c>
      <c r="AD5544" t="s">
        <v>79</v>
      </c>
      <c r="AE5544" t="s">
        <v>80</v>
      </c>
      <c r="AF5544">
        <v>40</v>
      </c>
      <c r="AG5544" s="4">
        <v>0.54166666666666663</v>
      </c>
      <c r="AH5544" s="4">
        <v>0.91666666666666663</v>
      </c>
      <c r="AI5544" s="6">
        <v>344</v>
      </c>
      <c r="AL5544" t="s">
        <v>81</v>
      </c>
      <c r="AM5544" t="s">
        <v>82</v>
      </c>
      <c r="AO5544" t="s">
        <v>83</v>
      </c>
      <c r="AR5544" t="s">
        <v>82</v>
      </c>
      <c r="AT5544" t="s">
        <v>82</v>
      </c>
      <c r="AW5544" t="s">
        <v>82</v>
      </c>
      <c r="AY5544" t="s">
        <v>9791</v>
      </c>
      <c r="AZ5544" t="s">
        <v>9792</v>
      </c>
      <c r="BA5544" t="s">
        <v>844</v>
      </c>
      <c r="BB5544">
        <v>62232</v>
      </c>
      <c r="BC5544" t="s">
        <v>79</v>
      </c>
      <c r="BH5544" t="s">
        <v>9793</v>
      </c>
      <c r="BJ5544">
        <v>391039200</v>
      </c>
    </row>
    <row r="5545" spans="1:62" x14ac:dyDescent="0.25">
      <c r="A5545" t="s">
        <v>29952</v>
      </c>
      <c r="B5545" s="2">
        <v>43525</v>
      </c>
      <c r="C5545" t="s">
        <v>63</v>
      </c>
      <c r="D5545" s="3">
        <v>43472.390216331019</v>
      </c>
      <c r="E5545" t="s">
        <v>117</v>
      </c>
      <c r="H5545" t="s">
        <v>29953</v>
      </c>
      <c r="I5545" t="s">
        <v>29953</v>
      </c>
      <c r="J5545" t="s">
        <v>29954</v>
      </c>
      <c r="K5545" t="s">
        <v>29955</v>
      </c>
      <c r="L5545" t="s">
        <v>18777</v>
      </c>
      <c r="M5545" t="s">
        <v>783</v>
      </c>
      <c r="N5545">
        <v>44134</v>
      </c>
      <c r="O5545" t="s">
        <v>70</v>
      </c>
      <c r="Q5545" t="s">
        <v>29956</v>
      </c>
      <c r="S5545" t="s">
        <v>72</v>
      </c>
      <c r="T5545" t="s">
        <v>12090</v>
      </c>
      <c r="U5545" t="s">
        <v>12091</v>
      </c>
      <c r="V5545" t="s">
        <v>12092</v>
      </c>
      <c r="W5545" t="s">
        <v>1165</v>
      </c>
      <c r="X5545" t="s">
        <v>12723</v>
      </c>
      <c r="Y5545" t="str">
        <f>"37-3011"</f>
        <v>37-3011</v>
      </c>
      <c r="Z5545" t="s">
        <v>94</v>
      </c>
      <c r="AA5545">
        <v>56173</v>
      </c>
      <c r="AB5545">
        <v>3</v>
      </c>
      <c r="AD5545" t="s">
        <v>79</v>
      </c>
      <c r="AE5545" t="s">
        <v>80</v>
      </c>
      <c r="AF5545">
        <v>40</v>
      </c>
      <c r="AG5545" s="4">
        <v>0.29166666666666669</v>
      </c>
      <c r="AH5545" s="4">
        <v>0.70833333333333337</v>
      </c>
      <c r="AI5545" s="5">
        <v>13.7</v>
      </c>
      <c r="AJ5545">
        <v>20.55</v>
      </c>
      <c r="AK5545">
        <v>20.55</v>
      </c>
      <c r="AL5545" t="s">
        <v>81</v>
      </c>
      <c r="AM5545" t="s">
        <v>82</v>
      </c>
      <c r="AO5545" t="s">
        <v>83</v>
      </c>
      <c r="AR5545" t="s">
        <v>82</v>
      </c>
      <c r="AT5545" t="s">
        <v>82</v>
      </c>
      <c r="AW5545" t="s">
        <v>72</v>
      </c>
      <c r="AX5545">
        <v>3</v>
      </c>
      <c r="AY5545" t="s">
        <v>18777</v>
      </c>
      <c r="AZ5545" t="s">
        <v>29957</v>
      </c>
      <c r="BA5545" t="s">
        <v>29958</v>
      </c>
      <c r="BB5545">
        <v>44134</v>
      </c>
      <c r="BC5545" t="s">
        <v>79</v>
      </c>
      <c r="BH5545" t="s">
        <v>29954</v>
      </c>
      <c r="BI5545" t="s">
        <v>29955</v>
      </c>
      <c r="BJ5545">
        <v>824103354</v>
      </c>
    </row>
    <row r="5546" spans="1:62" x14ac:dyDescent="0.25">
      <c r="A5546" t="s">
        <v>30143</v>
      </c>
      <c r="B5546" s="2">
        <v>43525</v>
      </c>
      <c r="C5546" t="s">
        <v>63</v>
      </c>
      <c r="D5546" s="3">
        <v>43472.481323657405</v>
      </c>
      <c r="E5546" t="s">
        <v>91</v>
      </c>
      <c r="H5546" t="s">
        <v>30144</v>
      </c>
      <c r="J5546" t="s">
        <v>30145</v>
      </c>
      <c r="L5546" t="s">
        <v>30146</v>
      </c>
      <c r="M5546" t="s">
        <v>166</v>
      </c>
      <c r="N5546">
        <v>84006</v>
      </c>
      <c r="O5546" t="s">
        <v>70</v>
      </c>
      <c r="Q5546" t="s">
        <v>30147</v>
      </c>
      <c r="S5546" t="s">
        <v>82</v>
      </c>
      <c r="U5546" t="s">
        <v>92</v>
      </c>
      <c r="X5546" t="s">
        <v>30148</v>
      </c>
      <c r="Y5546" t="str">
        <f>"45-2092"</f>
        <v>45-2092</v>
      </c>
      <c r="Z5546" t="s">
        <v>883</v>
      </c>
      <c r="AA5546">
        <v>111421</v>
      </c>
      <c r="AB5546">
        <v>18</v>
      </c>
      <c r="AD5546" t="s">
        <v>79</v>
      </c>
      <c r="AE5546" t="s">
        <v>80</v>
      </c>
      <c r="AF5546">
        <v>40</v>
      </c>
      <c r="AG5546" s="4">
        <v>0.33333333333333331</v>
      </c>
      <c r="AH5546" s="4">
        <v>0.70833333333333337</v>
      </c>
      <c r="AI5546" s="5">
        <v>11.99</v>
      </c>
      <c r="AJ5546">
        <v>17.98</v>
      </c>
      <c r="AK5546">
        <v>17.98</v>
      </c>
      <c r="AL5546" t="s">
        <v>81</v>
      </c>
      <c r="AM5546" t="s">
        <v>82</v>
      </c>
      <c r="AO5546" t="s">
        <v>83</v>
      </c>
      <c r="AR5546" t="s">
        <v>82</v>
      </c>
      <c r="AT5546" t="s">
        <v>72</v>
      </c>
      <c r="AU5546">
        <v>2</v>
      </c>
      <c r="AV5546" t="s">
        <v>30149</v>
      </c>
      <c r="AW5546" t="s">
        <v>72</v>
      </c>
      <c r="AX5546">
        <v>2</v>
      </c>
      <c r="AY5546" t="s">
        <v>30150</v>
      </c>
      <c r="AZ5546" t="s">
        <v>172</v>
      </c>
      <c r="BA5546" t="s">
        <v>166</v>
      </c>
      <c r="BB5546">
        <v>84006</v>
      </c>
      <c r="BC5546" t="s">
        <v>87</v>
      </c>
      <c r="BH5546" t="s">
        <v>30151</v>
      </c>
      <c r="BJ5546">
        <v>870428424</v>
      </c>
    </row>
    <row r="5547" spans="1:62" x14ac:dyDescent="0.25">
      <c r="A5547" t="s">
        <v>30177</v>
      </c>
      <c r="B5547" s="2">
        <v>43525</v>
      </c>
      <c r="C5547" t="s">
        <v>63</v>
      </c>
      <c r="D5547" s="3">
        <v>43472.388658819444</v>
      </c>
      <c r="E5547" t="s">
        <v>64</v>
      </c>
      <c r="F5547" s="2">
        <v>43556</v>
      </c>
      <c r="G5547" s="2">
        <v>43814</v>
      </c>
      <c r="H5547" t="s">
        <v>30178</v>
      </c>
      <c r="J5547" t="s">
        <v>30179</v>
      </c>
      <c r="L5547" t="s">
        <v>28641</v>
      </c>
      <c r="M5547" t="s">
        <v>761</v>
      </c>
      <c r="N5547">
        <v>30043</v>
      </c>
      <c r="O5547" t="s">
        <v>70</v>
      </c>
      <c r="Q5547" t="s">
        <v>30180</v>
      </c>
      <c r="S5547" t="s">
        <v>72</v>
      </c>
      <c r="T5547" t="s">
        <v>2185</v>
      </c>
      <c r="U5547" t="s">
        <v>2186</v>
      </c>
      <c r="V5547" t="s">
        <v>2187</v>
      </c>
      <c r="W5547" t="s">
        <v>232</v>
      </c>
      <c r="X5547" t="s">
        <v>30181</v>
      </c>
      <c r="Y5547" t="str">
        <f>"47-3014"</f>
        <v>47-3014</v>
      </c>
      <c r="Z5547" t="s">
        <v>1320</v>
      </c>
      <c r="AA5547">
        <v>238390</v>
      </c>
      <c r="AB5547">
        <v>12</v>
      </c>
      <c r="AC5547">
        <v>12</v>
      </c>
      <c r="AD5547" t="s">
        <v>79</v>
      </c>
      <c r="AE5547" t="s">
        <v>95</v>
      </c>
      <c r="AF5547">
        <v>40</v>
      </c>
      <c r="AG5547" s="4">
        <v>0.29166666666666669</v>
      </c>
      <c r="AH5547" s="4">
        <v>0.625</v>
      </c>
      <c r="AI5547" s="5">
        <v>15.26</v>
      </c>
      <c r="AL5547" t="s">
        <v>81</v>
      </c>
      <c r="AM5547" t="s">
        <v>82</v>
      </c>
      <c r="AO5547" t="s">
        <v>83</v>
      </c>
      <c r="AR5547" t="s">
        <v>82</v>
      </c>
      <c r="AT5547" t="s">
        <v>82</v>
      </c>
      <c r="AW5547" t="s">
        <v>72</v>
      </c>
      <c r="AX5547">
        <v>1</v>
      </c>
      <c r="AY5547" t="s">
        <v>1564</v>
      </c>
      <c r="AZ5547" t="s">
        <v>1566</v>
      </c>
      <c r="BA5547" t="s">
        <v>1064</v>
      </c>
      <c r="BB5547">
        <v>37203</v>
      </c>
      <c r="BC5547" t="s">
        <v>79</v>
      </c>
      <c r="BH5547" t="s">
        <v>30182</v>
      </c>
      <c r="BJ5547">
        <v>202222898</v>
      </c>
    </row>
    <row r="5548" spans="1:62" x14ac:dyDescent="0.25">
      <c r="A5548" t="s">
        <v>30328</v>
      </c>
      <c r="B5548" s="2">
        <v>43525</v>
      </c>
      <c r="C5548" t="s">
        <v>63</v>
      </c>
      <c r="D5548" s="3">
        <v>43472.386941793979</v>
      </c>
      <c r="E5548" t="s">
        <v>64</v>
      </c>
      <c r="F5548" s="2">
        <v>43556</v>
      </c>
      <c r="G5548" s="2">
        <v>43799</v>
      </c>
      <c r="H5548" t="s">
        <v>28874</v>
      </c>
      <c r="J5548" t="s">
        <v>28875</v>
      </c>
      <c r="L5548" t="s">
        <v>28876</v>
      </c>
      <c r="M5548" t="s">
        <v>105</v>
      </c>
      <c r="N5548">
        <v>77598</v>
      </c>
      <c r="O5548" t="s">
        <v>70</v>
      </c>
      <c r="Q5548" t="s">
        <v>28877</v>
      </c>
      <c r="S5548" t="s">
        <v>72</v>
      </c>
      <c r="T5548" t="s">
        <v>11207</v>
      </c>
      <c r="U5548" t="s">
        <v>11208</v>
      </c>
      <c r="V5548" t="s">
        <v>11209</v>
      </c>
      <c r="W5548" t="s">
        <v>105</v>
      </c>
      <c r="X5548" t="s">
        <v>6477</v>
      </c>
      <c r="Y5548" t="str">
        <f>"37-3011"</f>
        <v>37-3011</v>
      </c>
      <c r="Z5548" t="s">
        <v>94</v>
      </c>
      <c r="AA5548">
        <v>561730</v>
      </c>
      <c r="AB5548">
        <v>20</v>
      </c>
      <c r="AC5548">
        <v>20</v>
      </c>
      <c r="AD5548" t="s">
        <v>79</v>
      </c>
      <c r="AE5548" t="s">
        <v>80</v>
      </c>
      <c r="AF5548">
        <v>40</v>
      </c>
      <c r="AG5548" s="4">
        <v>0.29166666666666669</v>
      </c>
      <c r="AH5548" s="4">
        <v>0.66666666666666663</v>
      </c>
      <c r="AI5548" s="5">
        <v>15.39</v>
      </c>
      <c r="AJ5548">
        <v>23.09</v>
      </c>
      <c r="AL5548" t="s">
        <v>81</v>
      </c>
      <c r="AM5548" t="s">
        <v>82</v>
      </c>
      <c r="AO5548" t="s">
        <v>83</v>
      </c>
      <c r="AR5548" t="s">
        <v>82</v>
      </c>
      <c r="AT5548" t="s">
        <v>82</v>
      </c>
      <c r="AW5548" t="s">
        <v>82</v>
      </c>
      <c r="AY5548" t="s">
        <v>2837</v>
      </c>
      <c r="AZ5548" t="s">
        <v>2839</v>
      </c>
      <c r="BA5548" t="s">
        <v>278</v>
      </c>
      <c r="BB5548">
        <v>22079</v>
      </c>
      <c r="BC5548" t="s">
        <v>79</v>
      </c>
      <c r="BH5548" t="s">
        <v>30329</v>
      </c>
      <c r="BJ5548">
        <v>760686297</v>
      </c>
    </row>
    <row r="5549" spans="1:62" x14ac:dyDescent="0.25">
      <c r="A5549" t="s">
        <v>30349</v>
      </c>
      <c r="B5549" s="2">
        <v>43525</v>
      </c>
      <c r="C5549" t="s">
        <v>63</v>
      </c>
      <c r="D5549" s="3">
        <v>43472.386192986109</v>
      </c>
      <c r="E5549" t="s">
        <v>64</v>
      </c>
      <c r="F5549" s="2">
        <v>43556</v>
      </c>
      <c r="G5549" s="2">
        <v>43799</v>
      </c>
      <c r="H5549" t="s">
        <v>28874</v>
      </c>
      <c r="J5549" t="s">
        <v>28875</v>
      </c>
      <c r="L5549" t="s">
        <v>28876</v>
      </c>
      <c r="M5549" t="s">
        <v>105</v>
      </c>
      <c r="N5549">
        <v>77598</v>
      </c>
      <c r="O5549" t="s">
        <v>70</v>
      </c>
      <c r="Q5549" t="s">
        <v>28877</v>
      </c>
      <c r="S5549" t="s">
        <v>72</v>
      </c>
      <c r="T5549" t="s">
        <v>11207</v>
      </c>
      <c r="U5549" t="s">
        <v>11208</v>
      </c>
      <c r="V5549" t="s">
        <v>11209</v>
      </c>
      <c r="W5549" t="s">
        <v>105</v>
      </c>
      <c r="X5549" t="s">
        <v>6477</v>
      </c>
      <c r="Y5549" t="str">
        <f>"37-3011"</f>
        <v>37-3011</v>
      </c>
      <c r="Z5549" t="s">
        <v>94</v>
      </c>
      <c r="AA5549">
        <v>561730</v>
      </c>
      <c r="AB5549">
        <v>50</v>
      </c>
      <c r="AC5549">
        <v>50</v>
      </c>
      <c r="AD5549" t="s">
        <v>79</v>
      </c>
      <c r="AE5549" t="s">
        <v>80</v>
      </c>
      <c r="AF5549">
        <v>40</v>
      </c>
      <c r="AG5549" s="4">
        <v>0.29166666666666669</v>
      </c>
      <c r="AH5549" s="4">
        <v>0.66666666666666663</v>
      </c>
      <c r="AI5549" s="5">
        <v>11.93</v>
      </c>
      <c r="AJ5549">
        <v>17.899999999999999</v>
      </c>
      <c r="AL5549" t="s">
        <v>81</v>
      </c>
      <c r="AM5549" t="s">
        <v>82</v>
      </c>
      <c r="AO5549" t="s">
        <v>83</v>
      </c>
      <c r="AR5549" t="s">
        <v>82</v>
      </c>
      <c r="AT5549" t="s">
        <v>82</v>
      </c>
      <c r="AW5549" t="s">
        <v>82</v>
      </c>
      <c r="AY5549" t="s">
        <v>2303</v>
      </c>
      <c r="AZ5549" t="s">
        <v>2292</v>
      </c>
      <c r="BA5549" t="s">
        <v>714</v>
      </c>
      <c r="BB5549">
        <v>70001</v>
      </c>
      <c r="BC5549" t="s">
        <v>79</v>
      </c>
      <c r="BH5549" t="s">
        <v>30350</v>
      </c>
      <c r="BJ5549">
        <v>760686297</v>
      </c>
    </row>
    <row r="5550" spans="1:62" x14ac:dyDescent="0.25">
      <c r="A5550" t="s">
        <v>30667</v>
      </c>
      <c r="B5550" s="2">
        <v>43525</v>
      </c>
      <c r="C5550" t="s">
        <v>63</v>
      </c>
      <c r="D5550" s="3">
        <v>43472.38542796296</v>
      </c>
      <c r="E5550" t="s">
        <v>64</v>
      </c>
      <c r="F5550" s="2">
        <v>43556</v>
      </c>
      <c r="G5550" s="2">
        <v>43692</v>
      </c>
      <c r="H5550" t="s">
        <v>23367</v>
      </c>
      <c r="J5550" t="s">
        <v>23368</v>
      </c>
      <c r="K5550" t="s">
        <v>23369</v>
      </c>
      <c r="L5550" t="s">
        <v>4500</v>
      </c>
      <c r="M5550" t="s">
        <v>859</v>
      </c>
      <c r="N5550">
        <v>98109</v>
      </c>
      <c r="O5550" t="s">
        <v>70</v>
      </c>
      <c r="Q5550" t="s">
        <v>23370</v>
      </c>
      <c r="S5550" t="s">
        <v>72</v>
      </c>
      <c r="T5550" t="s">
        <v>23371</v>
      </c>
      <c r="U5550" t="s">
        <v>23372</v>
      </c>
      <c r="V5550" t="s">
        <v>23373</v>
      </c>
      <c r="W5550" t="s">
        <v>859</v>
      </c>
      <c r="X5550" t="s">
        <v>30668</v>
      </c>
      <c r="Y5550" t="str">
        <f>"51-3022"</f>
        <v>51-3022</v>
      </c>
      <c r="Z5550" t="s">
        <v>865</v>
      </c>
      <c r="AA5550">
        <v>311712</v>
      </c>
      <c r="AB5550">
        <v>60</v>
      </c>
      <c r="AC5550">
        <v>60</v>
      </c>
      <c r="AD5550" t="s">
        <v>79</v>
      </c>
      <c r="AE5550" t="s">
        <v>80</v>
      </c>
      <c r="AF5550">
        <v>40</v>
      </c>
      <c r="AG5550" s="4">
        <v>0.33333333333333331</v>
      </c>
      <c r="AH5550" s="4">
        <v>0.83333333333333337</v>
      </c>
      <c r="AI5550" s="5">
        <v>10.87</v>
      </c>
      <c r="AJ5550">
        <v>16.309999999999999</v>
      </c>
      <c r="AK5550">
        <v>16.309999999999999</v>
      </c>
      <c r="AL5550" t="s">
        <v>81</v>
      </c>
      <c r="AM5550" t="s">
        <v>82</v>
      </c>
      <c r="AO5550" t="s">
        <v>83</v>
      </c>
      <c r="AR5550" t="s">
        <v>82</v>
      </c>
      <c r="AT5550" t="s">
        <v>82</v>
      </c>
      <c r="AW5550" t="s">
        <v>72</v>
      </c>
      <c r="AX5550">
        <v>36</v>
      </c>
      <c r="AY5550" t="s">
        <v>30669</v>
      </c>
      <c r="AZ5550" t="s">
        <v>30670</v>
      </c>
      <c r="BA5550" t="s">
        <v>595</v>
      </c>
      <c r="BB5550">
        <v>99615</v>
      </c>
      <c r="BC5550" t="s">
        <v>79</v>
      </c>
      <c r="BH5550" t="s">
        <v>30671</v>
      </c>
      <c r="BJ5550">
        <v>202319027</v>
      </c>
    </row>
    <row r="5551" spans="1:62" x14ac:dyDescent="0.25">
      <c r="A5551" t="s">
        <v>30685</v>
      </c>
      <c r="B5551" s="2">
        <v>43525</v>
      </c>
      <c r="C5551" t="s">
        <v>63</v>
      </c>
      <c r="D5551" s="3">
        <v>43472.383964699075</v>
      </c>
      <c r="E5551" t="s">
        <v>64</v>
      </c>
      <c r="F5551" s="2">
        <v>43556</v>
      </c>
      <c r="G5551" s="2">
        <v>43831</v>
      </c>
      <c r="H5551" t="s">
        <v>30686</v>
      </c>
      <c r="J5551" t="s">
        <v>30687</v>
      </c>
      <c r="L5551" t="s">
        <v>3742</v>
      </c>
      <c r="M5551" t="s">
        <v>2367</v>
      </c>
      <c r="N5551">
        <v>29464</v>
      </c>
      <c r="O5551" t="s">
        <v>70</v>
      </c>
      <c r="Q5551" t="s">
        <v>30688</v>
      </c>
      <c r="S5551" t="s">
        <v>72</v>
      </c>
      <c r="T5551" t="s">
        <v>7626</v>
      </c>
      <c r="U5551" t="s">
        <v>1739</v>
      </c>
      <c r="V5551" t="s">
        <v>1740</v>
      </c>
      <c r="W5551" t="s">
        <v>278</v>
      </c>
      <c r="X5551" t="s">
        <v>30689</v>
      </c>
      <c r="Y5551" t="str">
        <f>"51-6011"</f>
        <v>51-6011</v>
      </c>
      <c r="Z5551" t="s">
        <v>367</v>
      </c>
      <c r="AA5551">
        <v>812320</v>
      </c>
      <c r="AB5551">
        <v>15</v>
      </c>
      <c r="AC5551">
        <v>15</v>
      </c>
      <c r="AD5551" t="s">
        <v>79</v>
      </c>
      <c r="AE5551" t="s">
        <v>95</v>
      </c>
      <c r="AF5551">
        <v>35</v>
      </c>
      <c r="AG5551" s="4">
        <v>0.29166666666666669</v>
      </c>
      <c r="AH5551" s="4">
        <v>0.625</v>
      </c>
      <c r="AI5551" s="5">
        <v>10.58</v>
      </c>
      <c r="AJ5551">
        <v>15.87</v>
      </c>
      <c r="AK5551">
        <v>15.87</v>
      </c>
      <c r="AL5551" t="s">
        <v>81</v>
      </c>
      <c r="AM5551" t="s">
        <v>82</v>
      </c>
      <c r="AO5551" t="s">
        <v>83</v>
      </c>
      <c r="AR5551" t="s">
        <v>82</v>
      </c>
      <c r="AT5551" t="s">
        <v>82</v>
      </c>
      <c r="AW5551" t="s">
        <v>82</v>
      </c>
      <c r="AY5551" t="s">
        <v>3742</v>
      </c>
      <c r="AZ5551" t="s">
        <v>3743</v>
      </c>
      <c r="BA5551" t="s">
        <v>2367</v>
      </c>
      <c r="BB5551">
        <v>29464</v>
      </c>
      <c r="BC5551" t="s">
        <v>87</v>
      </c>
      <c r="BH5551" t="s">
        <v>30687</v>
      </c>
      <c r="BJ5551">
        <v>715422646</v>
      </c>
    </row>
    <row r="5552" spans="1:62" x14ac:dyDescent="0.25">
      <c r="A5552" t="s">
        <v>30710</v>
      </c>
      <c r="B5552" s="2">
        <v>43525</v>
      </c>
      <c r="C5552" t="s">
        <v>63</v>
      </c>
      <c r="D5552" s="3">
        <v>43472.385460925929</v>
      </c>
      <c r="E5552" t="s">
        <v>64</v>
      </c>
      <c r="F5552" s="2">
        <v>43556</v>
      </c>
      <c r="G5552" s="2">
        <v>43799</v>
      </c>
      <c r="H5552" t="s">
        <v>28874</v>
      </c>
      <c r="J5552" t="s">
        <v>28875</v>
      </c>
      <c r="L5552" t="s">
        <v>28876</v>
      </c>
      <c r="M5552" t="s">
        <v>105</v>
      </c>
      <c r="N5552">
        <v>77598</v>
      </c>
      <c r="O5552" t="s">
        <v>70</v>
      </c>
      <c r="Q5552" t="s">
        <v>28877</v>
      </c>
      <c r="S5552" t="s">
        <v>72</v>
      </c>
      <c r="T5552" t="s">
        <v>11207</v>
      </c>
      <c r="U5552" t="s">
        <v>11208</v>
      </c>
      <c r="V5552" t="s">
        <v>11209</v>
      </c>
      <c r="W5552" t="s">
        <v>105</v>
      </c>
      <c r="X5552" t="s">
        <v>28878</v>
      </c>
      <c r="Y5552" t="str">
        <f>"37-3013"</f>
        <v>37-3013</v>
      </c>
      <c r="Z5552" t="s">
        <v>1932</v>
      </c>
      <c r="AA5552">
        <v>561730</v>
      </c>
      <c r="AB5552">
        <v>30</v>
      </c>
      <c r="AC5552">
        <v>30</v>
      </c>
      <c r="AD5552" t="s">
        <v>79</v>
      </c>
      <c r="AE5552" t="s">
        <v>80</v>
      </c>
      <c r="AF5552">
        <v>40</v>
      </c>
      <c r="AG5552" s="4">
        <v>0.29166666666666669</v>
      </c>
      <c r="AH5552" s="4">
        <v>0.66666666666666663</v>
      </c>
      <c r="AI5552" s="5">
        <v>13.32</v>
      </c>
      <c r="AJ5552">
        <v>19.98</v>
      </c>
      <c r="AL5552" t="s">
        <v>81</v>
      </c>
      <c r="AM5552" t="s">
        <v>82</v>
      </c>
      <c r="AO5552" t="s">
        <v>83</v>
      </c>
      <c r="AR5552" t="s">
        <v>82</v>
      </c>
      <c r="AT5552" t="s">
        <v>82</v>
      </c>
      <c r="AW5552" t="s">
        <v>82</v>
      </c>
      <c r="AY5552" t="s">
        <v>5009</v>
      </c>
      <c r="AZ5552" t="s">
        <v>7309</v>
      </c>
      <c r="BA5552" t="s">
        <v>626</v>
      </c>
      <c r="BB5552">
        <v>71730</v>
      </c>
      <c r="BC5552" t="s">
        <v>79</v>
      </c>
      <c r="BH5552" t="s">
        <v>30711</v>
      </c>
      <c r="BJ5552">
        <v>760686297</v>
      </c>
    </row>
    <row r="5553" spans="1:62" x14ac:dyDescent="0.25">
      <c r="A5553" t="s">
        <v>30767</v>
      </c>
      <c r="B5553" s="2">
        <v>43525</v>
      </c>
      <c r="C5553" t="s">
        <v>63</v>
      </c>
      <c r="D5553" s="3">
        <v>43472.386593078707</v>
      </c>
      <c r="E5553" t="s">
        <v>64</v>
      </c>
      <c r="F5553" s="2">
        <v>43556</v>
      </c>
      <c r="G5553" s="2">
        <v>43799</v>
      </c>
      <c r="H5553" t="s">
        <v>28874</v>
      </c>
      <c r="J5553" t="s">
        <v>28875</v>
      </c>
      <c r="L5553" t="s">
        <v>28876</v>
      </c>
      <c r="M5553" t="s">
        <v>105</v>
      </c>
      <c r="N5553">
        <v>77598</v>
      </c>
      <c r="O5553" t="s">
        <v>70</v>
      </c>
      <c r="Q5553" t="s">
        <v>28877</v>
      </c>
      <c r="S5553" t="s">
        <v>72</v>
      </c>
      <c r="T5553" t="s">
        <v>11207</v>
      </c>
      <c r="U5553" t="s">
        <v>11208</v>
      </c>
      <c r="V5553" t="s">
        <v>11209</v>
      </c>
      <c r="W5553" t="s">
        <v>105</v>
      </c>
      <c r="X5553" t="s">
        <v>6477</v>
      </c>
      <c r="Y5553" t="str">
        <f>"37-3011"</f>
        <v>37-3011</v>
      </c>
      <c r="Z5553" t="s">
        <v>94</v>
      </c>
      <c r="AA5553">
        <v>561730</v>
      </c>
      <c r="AB5553">
        <v>35</v>
      </c>
      <c r="AC5553">
        <v>35</v>
      </c>
      <c r="AD5553" t="s">
        <v>79</v>
      </c>
      <c r="AE5553" t="s">
        <v>80</v>
      </c>
      <c r="AF5553">
        <v>40</v>
      </c>
      <c r="AG5553" s="4">
        <v>0.29166666666666669</v>
      </c>
      <c r="AH5553" s="4">
        <v>0.66666666666666663</v>
      </c>
      <c r="AI5553" s="5">
        <v>12.56</v>
      </c>
      <c r="AJ5553">
        <v>18.84</v>
      </c>
      <c r="AL5553" t="s">
        <v>81</v>
      </c>
      <c r="AM5553" t="s">
        <v>82</v>
      </c>
      <c r="AO5553" t="s">
        <v>83</v>
      </c>
      <c r="AR5553" t="s">
        <v>82</v>
      </c>
      <c r="AT5553" t="s">
        <v>82</v>
      </c>
      <c r="AW5553" t="s">
        <v>82</v>
      </c>
      <c r="AY5553" t="s">
        <v>30768</v>
      </c>
      <c r="AZ5553" t="s">
        <v>2949</v>
      </c>
      <c r="BA5553" t="s">
        <v>1064</v>
      </c>
      <c r="BB5553">
        <v>37122</v>
      </c>
      <c r="BC5553" t="s">
        <v>79</v>
      </c>
      <c r="BH5553" t="s">
        <v>30769</v>
      </c>
      <c r="BJ5553">
        <v>760686297</v>
      </c>
    </row>
    <row r="5554" spans="1:62" x14ac:dyDescent="0.25">
      <c r="A5554" t="s">
        <v>30929</v>
      </c>
      <c r="B5554" s="2">
        <v>43525</v>
      </c>
      <c r="C5554" t="s">
        <v>63</v>
      </c>
      <c r="D5554" s="3">
        <v>43472.385826898149</v>
      </c>
      <c r="E5554" t="s">
        <v>64</v>
      </c>
      <c r="F5554" s="2">
        <v>43556</v>
      </c>
      <c r="G5554" s="2">
        <v>43799</v>
      </c>
      <c r="H5554" t="s">
        <v>28874</v>
      </c>
      <c r="J5554" t="s">
        <v>28875</v>
      </c>
      <c r="L5554" t="s">
        <v>28876</v>
      </c>
      <c r="M5554" t="s">
        <v>105</v>
      </c>
      <c r="N5554">
        <v>77598</v>
      </c>
      <c r="O5554" t="s">
        <v>70</v>
      </c>
      <c r="Q5554" t="s">
        <v>28877</v>
      </c>
      <c r="S5554" t="s">
        <v>72</v>
      </c>
      <c r="T5554" t="s">
        <v>11207</v>
      </c>
      <c r="U5554" t="s">
        <v>11208</v>
      </c>
      <c r="V5554" t="s">
        <v>11209</v>
      </c>
      <c r="W5554" t="s">
        <v>105</v>
      </c>
      <c r="X5554" t="s">
        <v>6477</v>
      </c>
      <c r="Y5554" t="str">
        <f>"37-3011"</f>
        <v>37-3011</v>
      </c>
      <c r="Z5554" t="s">
        <v>94</v>
      </c>
      <c r="AA5554">
        <v>561730</v>
      </c>
      <c r="AB5554">
        <v>20</v>
      </c>
      <c r="AC5554">
        <v>20</v>
      </c>
      <c r="AD5554" t="s">
        <v>79</v>
      </c>
      <c r="AE5554" t="s">
        <v>80</v>
      </c>
      <c r="AF5554">
        <v>40</v>
      </c>
      <c r="AG5554" s="4">
        <v>0.29166666666666669</v>
      </c>
      <c r="AH5554" s="4">
        <v>0.66666666666666663</v>
      </c>
      <c r="AI5554" s="5">
        <v>12.46</v>
      </c>
      <c r="AJ5554">
        <v>18.690000000000001</v>
      </c>
      <c r="AL5554" t="s">
        <v>81</v>
      </c>
      <c r="AM5554" t="s">
        <v>82</v>
      </c>
      <c r="AO5554" t="s">
        <v>83</v>
      </c>
      <c r="AR5554" t="s">
        <v>82</v>
      </c>
      <c r="AT5554" t="s">
        <v>82</v>
      </c>
      <c r="AW5554" t="s">
        <v>82</v>
      </c>
      <c r="AY5554" t="s">
        <v>6445</v>
      </c>
      <c r="AZ5554" t="s">
        <v>30930</v>
      </c>
      <c r="BA5554" t="s">
        <v>278</v>
      </c>
      <c r="BB5554">
        <v>23608</v>
      </c>
      <c r="BC5554" t="s">
        <v>79</v>
      </c>
      <c r="BH5554" t="s">
        <v>30931</v>
      </c>
      <c r="BJ5554">
        <v>760686297</v>
      </c>
    </row>
    <row r="5555" spans="1:62" x14ac:dyDescent="0.25">
      <c r="A5555" t="s">
        <v>31117</v>
      </c>
      <c r="B5555" s="2">
        <v>43525</v>
      </c>
      <c r="C5555" t="s">
        <v>63</v>
      </c>
      <c r="D5555" s="3">
        <v>43472.405808356481</v>
      </c>
      <c r="E5555" t="s">
        <v>64</v>
      </c>
      <c r="F5555" s="2">
        <v>43556</v>
      </c>
      <c r="G5555" s="2">
        <v>43785</v>
      </c>
      <c r="H5555" t="s">
        <v>31118</v>
      </c>
      <c r="I5555" t="s">
        <v>67</v>
      </c>
      <c r="J5555" t="s">
        <v>31119</v>
      </c>
      <c r="K5555" t="s">
        <v>67</v>
      </c>
      <c r="L5555" t="s">
        <v>31120</v>
      </c>
      <c r="M5555" t="s">
        <v>783</v>
      </c>
      <c r="N5555">
        <v>45883</v>
      </c>
      <c r="O5555" t="s">
        <v>70</v>
      </c>
      <c r="Q5555" t="s">
        <v>31121</v>
      </c>
      <c r="S5555" t="s">
        <v>72</v>
      </c>
      <c r="T5555" t="s">
        <v>5156</v>
      </c>
      <c r="U5555" t="s">
        <v>5157</v>
      </c>
      <c r="V5555" t="s">
        <v>5158</v>
      </c>
      <c r="W5555" t="s">
        <v>105</v>
      </c>
      <c r="X5555" t="s">
        <v>280</v>
      </c>
      <c r="Y5555" t="str">
        <f>"35-3022"</f>
        <v>35-3022</v>
      </c>
      <c r="Z5555" t="s">
        <v>280</v>
      </c>
      <c r="AA5555">
        <v>713990</v>
      </c>
      <c r="AB5555">
        <v>5</v>
      </c>
      <c r="AC5555">
        <v>5</v>
      </c>
      <c r="AD5555" t="s">
        <v>79</v>
      </c>
      <c r="AE5555" t="s">
        <v>80</v>
      </c>
      <c r="AF5555">
        <v>40</v>
      </c>
      <c r="AG5555" s="4">
        <v>0.54166666666666663</v>
      </c>
      <c r="AH5555" s="4">
        <v>0.91666666666666663</v>
      </c>
      <c r="AI5555" s="5">
        <v>334.8</v>
      </c>
      <c r="AJ5555">
        <v>0</v>
      </c>
      <c r="AK5555">
        <v>0</v>
      </c>
      <c r="AL5555" t="s">
        <v>81</v>
      </c>
      <c r="AM5555" t="s">
        <v>82</v>
      </c>
      <c r="AO5555" t="s">
        <v>83</v>
      </c>
      <c r="AR5555" t="s">
        <v>82</v>
      </c>
      <c r="AT5555" t="s">
        <v>82</v>
      </c>
      <c r="AW5555" t="s">
        <v>82</v>
      </c>
      <c r="AY5555" t="s">
        <v>31122</v>
      </c>
      <c r="AZ5555" t="s">
        <v>6363</v>
      </c>
      <c r="BA5555" t="s">
        <v>783</v>
      </c>
      <c r="BB5555">
        <v>45883</v>
      </c>
      <c r="BC5555" t="s">
        <v>79</v>
      </c>
      <c r="BH5555" t="s">
        <v>31123</v>
      </c>
      <c r="BI5555" t="s">
        <v>67</v>
      </c>
      <c r="BJ5555">
        <v>341859041</v>
      </c>
    </row>
    <row r="5556" spans="1:62" x14ac:dyDescent="0.25">
      <c r="A5556" t="s">
        <v>31159</v>
      </c>
      <c r="B5556" s="2">
        <v>43525</v>
      </c>
      <c r="C5556" t="s">
        <v>63</v>
      </c>
      <c r="D5556" s="3">
        <v>43472.388918252313</v>
      </c>
      <c r="E5556" t="s">
        <v>64</v>
      </c>
      <c r="F5556" s="2">
        <v>43556</v>
      </c>
      <c r="G5556" s="2">
        <v>43784</v>
      </c>
      <c r="H5556" t="s">
        <v>31160</v>
      </c>
      <c r="J5556" t="s">
        <v>31161</v>
      </c>
      <c r="L5556" t="s">
        <v>21660</v>
      </c>
      <c r="M5556" t="s">
        <v>298</v>
      </c>
      <c r="N5556">
        <v>4609</v>
      </c>
      <c r="O5556" t="s">
        <v>70</v>
      </c>
      <c r="Q5556" t="s">
        <v>31162</v>
      </c>
      <c r="S5556" t="s">
        <v>72</v>
      </c>
      <c r="T5556" t="s">
        <v>31078</v>
      </c>
      <c r="U5556" t="s">
        <v>3783</v>
      </c>
      <c r="V5556" t="s">
        <v>2207</v>
      </c>
      <c r="W5556" t="s">
        <v>86</v>
      </c>
      <c r="X5556" t="s">
        <v>1241</v>
      </c>
      <c r="Y5556" t="str">
        <f>"35-9021"</f>
        <v>35-9021</v>
      </c>
      <c r="Z5556" t="s">
        <v>315</v>
      </c>
      <c r="AA5556">
        <v>721110</v>
      </c>
      <c r="AB5556">
        <v>7</v>
      </c>
      <c r="AC5556">
        <v>7</v>
      </c>
      <c r="AD5556" t="s">
        <v>79</v>
      </c>
      <c r="AE5556" t="s">
        <v>80</v>
      </c>
      <c r="AF5556">
        <v>35</v>
      </c>
      <c r="AG5556" s="4">
        <v>0.29166666666666669</v>
      </c>
      <c r="AH5556" s="4">
        <v>0.625</v>
      </c>
      <c r="AI5556" s="6">
        <v>11</v>
      </c>
      <c r="AJ5556">
        <v>16.5</v>
      </c>
      <c r="AL5556" t="s">
        <v>81</v>
      </c>
      <c r="AM5556" t="s">
        <v>82</v>
      </c>
      <c r="AO5556" t="s">
        <v>83</v>
      </c>
      <c r="AR5556" t="s">
        <v>82</v>
      </c>
      <c r="AT5556" t="s">
        <v>82</v>
      </c>
      <c r="AW5556" t="s">
        <v>72</v>
      </c>
      <c r="AX5556">
        <v>1</v>
      </c>
      <c r="AY5556" t="s">
        <v>21660</v>
      </c>
      <c r="AZ5556" t="s">
        <v>10636</v>
      </c>
      <c r="BA5556" t="s">
        <v>298</v>
      </c>
      <c r="BB5556">
        <v>4609</v>
      </c>
      <c r="BC5556" t="s">
        <v>87</v>
      </c>
      <c r="BH5556" t="s">
        <v>31161</v>
      </c>
      <c r="BJ5556">
        <v>453120428</v>
      </c>
    </row>
    <row r="5557" spans="1:62" x14ac:dyDescent="0.25">
      <c r="A5557" t="s">
        <v>31164</v>
      </c>
      <c r="B5557" s="2">
        <v>43525</v>
      </c>
      <c r="C5557" t="s">
        <v>63</v>
      </c>
      <c r="D5557" s="3">
        <v>43472.387333564817</v>
      </c>
      <c r="E5557" t="s">
        <v>64</v>
      </c>
      <c r="F5557" s="2">
        <v>43556</v>
      </c>
      <c r="G5557" s="2">
        <v>43799</v>
      </c>
      <c r="H5557" t="s">
        <v>30530</v>
      </c>
      <c r="J5557" t="s">
        <v>30531</v>
      </c>
      <c r="L5557" t="s">
        <v>1335</v>
      </c>
      <c r="M5557" t="s">
        <v>105</v>
      </c>
      <c r="N5557">
        <v>77017</v>
      </c>
      <c r="O5557" t="s">
        <v>70</v>
      </c>
      <c r="Q5557" t="s">
        <v>30532</v>
      </c>
      <c r="S5557" t="s">
        <v>72</v>
      </c>
      <c r="T5557" t="s">
        <v>11207</v>
      </c>
      <c r="U5557" t="s">
        <v>11208</v>
      </c>
      <c r="V5557" t="s">
        <v>11209</v>
      </c>
      <c r="W5557" t="s">
        <v>105</v>
      </c>
      <c r="X5557" t="s">
        <v>30533</v>
      </c>
      <c r="Y5557" t="str">
        <f>"37-3011"</f>
        <v>37-3011</v>
      </c>
      <c r="Z5557" t="s">
        <v>94</v>
      </c>
      <c r="AA5557">
        <v>561730</v>
      </c>
      <c r="AB5557">
        <v>20</v>
      </c>
      <c r="AC5557">
        <v>20</v>
      </c>
      <c r="AD5557" t="s">
        <v>79</v>
      </c>
      <c r="AE5557" t="s">
        <v>80</v>
      </c>
      <c r="AF5557">
        <v>40</v>
      </c>
      <c r="AG5557" s="4">
        <v>0.29166666666666669</v>
      </c>
      <c r="AH5557" s="4">
        <v>0.66666666666666663</v>
      </c>
      <c r="AI5557" s="5">
        <v>13.91</v>
      </c>
      <c r="AJ5557">
        <v>20.87</v>
      </c>
      <c r="AL5557" t="s">
        <v>81</v>
      </c>
      <c r="AM5557" t="s">
        <v>82</v>
      </c>
      <c r="AO5557" t="s">
        <v>83</v>
      </c>
      <c r="AR5557" t="s">
        <v>82</v>
      </c>
      <c r="AT5557" t="s">
        <v>82</v>
      </c>
      <c r="AW5557" t="s">
        <v>82</v>
      </c>
      <c r="AY5557" t="s">
        <v>12261</v>
      </c>
      <c r="AZ5557" t="s">
        <v>31165</v>
      </c>
      <c r="BA5557" t="s">
        <v>783</v>
      </c>
      <c r="BB5557">
        <v>77303</v>
      </c>
      <c r="BC5557" t="s">
        <v>79</v>
      </c>
      <c r="BH5557" t="s">
        <v>31166</v>
      </c>
      <c r="BJ5557">
        <v>471134343</v>
      </c>
    </row>
    <row r="5558" spans="1:62" x14ac:dyDescent="0.25">
      <c r="A5558" t="s">
        <v>31182</v>
      </c>
      <c r="B5558" s="2">
        <v>43525</v>
      </c>
      <c r="C5558" t="s">
        <v>63</v>
      </c>
      <c r="D5558" s="3">
        <v>43472.38804380787</v>
      </c>
      <c r="E5558" t="s">
        <v>64</v>
      </c>
      <c r="F5558" s="2">
        <v>43556</v>
      </c>
      <c r="G5558" s="2">
        <v>43784</v>
      </c>
      <c r="H5558" t="s">
        <v>31160</v>
      </c>
      <c r="J5558" t="s">
        <v>31161</v>
      </c>
      <c r="L5558" t="s">
        <v>21660</v>
      </c>
      <c r="M5558" t="s">
        <v>298</v>
      </c>
      <c r="N5558">
        <v>4609</v>
      </c>
      <c r="O5558" t="s">
        <v>70</v>
      </c>
      <c r="Q5558" t="s">
        <v>31162</v>
      </c>
      <c r="S5558" t="s">
        <v>72</v>
      </c>
      <c r="T5558" t="s">
        <v>31078</v>
      </c>
      <c r="U5558" t="s">
        <v>3783</v>
      </c>
      <c r="V5558" t="s">
        <v>2207</v>
      </c>
      <c r="W5558" t="s">
        <v>86</v>
      </c>
      <c r="X5558" t="s">
        <v>1427</v>
      </c>
      <c r="Y5558" t="str">
        <f>"37-2012"</f>
        <v>37-2012</v>
      </c>
      <c r="Z5558" t="s">
        <v>373</v>
      </c>
      <c r="AA5558">
        <v>721110</v>
      </c>
      <c r="AB5558">
        <v>12</v>
      </c>
      <c r="AC5558">
        <v>12</v>
      </c>
      <c r="AD5558" t="s">
        <v>79</v>
      </c>
      <c r="AE5558" t="s">
        <v>80</v>
      </c>
      <c r="AF5558">
        <v>35</v>
      </c>
      <c r="AG5558" s="4">
        <v>0.33333333333333331</v>
      </c>
      <c r="AH5558" s="4">
        <v>0.625</v>
      </c>
      <c r="AI5558" s="5">
        <v>11.39</v>
      </c>
      <c r="AJ5558">
        <v>17.09</v>
      </c>
      <c r="AL5558" t="s">
        <v>81</v>
      </c>
      <c r="AM5558" t="s">
        <v>82</v>
      </c>
      <c r="AO5558" t="s">
        <v>83</v>
      </c>
      <c r="AR5558" t="s">
        <v>82</v>
      </c>
      <c r="AT5558" t="s">
        <v>82</v>
      </c>
      <c r="AW5558" t="s">
        <v>72</v>
      </c>
      <c r="AX5558">
        <v>1</v>
      </c>
      <c r="AY5558" t="s">
        <v>21660</v>
      </c>
      <c r="AZ5558" t="s">
        <v>10636</v>
      </c>
      <c r="BA5558" t="s">
        <v>298</v>
      </c>
      <c r="BB5558">
        <v>4609</v>
      </c>
      <c r="BC5558" t="s">
        <v>87</v>
      </c>
      <c r="BH5558" t="s">
        <v>31161</v>
      </c>
      <c r="BJ5558">
        <v>453120428</v>
      </c>
    </row>
    <row r="5559" spans="1:62" x14ac:dyDescent="0.25">
      <c r="A5559" t="s">
        <v>31388</v>
      </c>
      <c r="B5559" s="2">
        <v>43525</v>
      </c>
      <c r="C5559" t="s">
        <v>63</v>
      </c>
      <c r="D5559" s="3">
        <v>43472.407028761576</v>
      </c>
      <c r="E5559" t="s">
        <v>1763</v>
      </c>
      <c r="F5559" s="2">
        <v>43556</v>
      </c>
      <c r="G5559" s="2">
        <v>43799</v>
      </c>
      <c r="H5559" t="s">
        <v>31389</v>
      </c>
      <c r="J5559" t="s">
        <v>31390</v>
      </c>
      <c r="L5559" t="s">
        <v>7243</v>
      </c>
      <c r="M5559" t="s">
        <v>232</v>
      </c>
      <c r="N5559">
        <v>11937</v>
      </c>
      <c r="O5559" t="s">
        <v>70</v>
      </c>
      <c r="Q5559" t="s">
        <v>31391</v>
      </c>
      <c r="S5559" t="s">
        <v>72</v>
      </c>
      <c r="T5559" t="s">
        <v>5899</v>
      </c>
      <c r="U5559" t="s">
        <v>5900</v>
      </c>
      <c r="V5559" t="s">
        <v>5901</v>
      </c>
      <c r="W5559" t="s">
        <v>86</v>
      </c>
      <c r="X5559" t="s">
        <v>212</v>
      </c>
      <c r="Y5559" t="str">
        <f>"37-3011"</f>
        <v>37-3011</v>
      </c>
      <c r="Z5559" t="s">
        <v>94</v>
      </c>
      <c r="AA5559">
        <v>561730</v>
      </c>
      <c r="AB5559">
        <v>4</v>
      </c>
      <c r="AC5559">
        <v>4</v>
      </c>
      <c r="AD5559" t="s">
        <v>79</v>
      </c>
      <c r="AE5559" t="s">
        <v>80</v>
      </c>
      <c r="AF5559">
        <v>40</v>
      </c>
      <c r="AG5559" s="4">
        <v>0.29166666666666669</v>
      </c>
      <c r="AH5559" s="4">
        <v>0.66666666666666663</v>
      </c>
      <c r="AI5559" s="5">
        <v>16.34</v>
      </c>
      <c r="AJ5559">
        <v>24.51</v>
      </c>
      <c r="AK5559">
        <v>33</v>
      </c>
      <c r="AL5559" t="s">
        <v>81</v>
      </c>
      <c r="AM5559" t="s">
        <v>82</v>
      </c>
      <c r="AO5559" t="s">
        <v>83</v>
      </c>
      <c r="AR5559" t="s">
        <v>82</v>
      </c>
      <c r="AT5559" t="s">
        <v>82</v>
      </c>
      <c r="AW5559" t="s">
        <v>82</v>
      </c>
      <c r="AY5559" t="s">
        <v>7243</v>
      </c>
      <c r="AZ5559" t="s">
        <v>6535</v>
      </c>
      <c r="BA5559" t="s">
        <v>232</v>
      </c>
      <c r="BB5559">
        <v>11937</v>
      </c>
      <c r="BC5559" t="s">
        <v>79</v>
      </c>
      <c r="BH5559" t="s">
        <v>31390</v>
      </c>
      <c r="BJ5559">
        <v>111571994</v>
      </c>
    </row>
    <row r="5560" spans="1:62" x14ac:dyDescent="0.25">
      <c r="A5560" t="s">
        <v>31439</v>
      </c>
      <c r="B5560" s="2">
        <v>43525</v>
      </c>
      <c r="C5560" t="s">
        <v>63</v>
      </c>
      <c r="D5560" s="3">
        <v>43472.403933553243</v>
      </c>
      <c r="E5560" t="s">
        <v>64</v>
      </c>
      <c r="F5560" s="2">
        <v>43556</v>
      </c>
      <c r="G5560" s="2">
        <v>43769</v>
      </c>
      <c r="H5560" t="s">
        <v>31440</v>
      </c>
      <c r="I5560" t="s">
        <v>67</v>
      </c>
      <c r="J5560" t="s">
        <v>31441</v>
      </c>
      <c r="K5560" t="s">
        <v>31442</v>
      </c>
      <c r="L5560" t="s">
        <v>31443</v>
      </c>
      <c r="M5560" t="s">
        <v>821</v>
      </c>
      <c r="N5560">
        <v>97015</v>
      </c>
      <c r="O5560" t="s">
        <v>70</v>
      </c>
      <c r="P5560" t="s">
        <v>67</v>
      </c>
      <c r="Q5560" t="s">
        <v>31444</v>
      </c>
      <c r="S5560" t="s">
        <v>72</v>
      </c>
      <c r="T5560" t="s">
        <v>5156</v>
      </c>
      <c r="U5560" t="s">
        <v>5157</v>
      </c>
      <c r="V5560" t="s">
        <v>5158</v>
      </c>
      <c r="W5560" t="s">
        <v>105</v>
      </c>
      <c r="X5560" t="s">
        <v>677</v>
      </c>
      <c r="Y5560" t="str">
        <f>"39-3091"</f>
        <v>39-3091</v>
      </c>
      <c r="Z5560" t="s">
        <v>677</v>
      </c>
      <c r="AA5560">
        <v>711190</v>
      </c>
      <c r="AB5560">
        <v>45</v>
      </c>
      <c r="AC5560">
        <v>45</v>
      </c>
      <c r="AD5560" t="s">
        <v>79</v>
      </c>
      <c r="AE5560" t="s">
        <v>80</v>
      </c>
      <c r="AF5560">
        <v>40</v>
      </c>
      <c r="AG5560" s="4">
        <v>0.54166666666666663</v>
      </c>
      <c r="AH5560" s="4">
        <v>0.91666666666666663</v>
      </c>
      <c r="AI5560" s="6">
        <v>436</v>
      </c>
      <c r="AJ5560">
        <v>0</v>
      </c>
      <c r="AK5560">
        <v>0</v>
      </c>
      <c r="AL5560" t="s">
        <v>81</v>
      </c>
      <c r="AM5560" t="s">
        <v>82</v>
      </c>
      <c r="AO5560" t="s">
        <v>83</v>
      </c>
      <c r="AR5560" t="s">
        <v>82</v>
      </c>
      <c r="AT5560" t="s">
        <v>82</v>
      </c>
      <c r="AW5560" t="s">
        <v>82</v>
      </c>
      <c r="AY5560" t="s">
        <v>5628</v>
      </c>
      <c r="AZ5560" t="s">
        <v>5628</v>
      </c>
      <c r="BA5560" t="s">
        <v>821</v>
      </c>
      <c r="BB5560">
        <v>97015</v>
      </c>
      <c r="BC5560" t="s">
        <v>79</v>
      </c>
      <c r="BH5560" t="s">
        <v>31445</v>
      </c>
      <c r="BI5560" t="s">
        <v>67</v>
      </c>
      <c r="BJ5560">
        <v>931106192</v>
      </c>
    </row>
    <row r="5561" spans="1:62" x14ac:dyDescent="0.25">
      <c r="A5561" t="s">
        <v>31448</v>
      </c>
      <c r="B5561" s="2">
        <v>43525</v>
      </c>
      <c r="C5561" t="s">
        <v>63</v>
      </c>
      <c r="D5561" s="3">
        <v>43472.38769679398</v>
      </c>
      <c r="E5561" t="s">
        <v>64</v>
      </c>
      <c r="F5561" s="2">
        <v>43556</v>
      </c>
      <c r="G5561" s="2">
        <v>43799</v>
      </c>
      <c r="H5561" t="s">
        <v>28874</v>
      </c>
      <c r="J5561" t="s">
        <v>28875</v>
      </c>
      <c r="L5561" t="s">
        <v>28876</v>
      </c>
      <c r="M5561" t="s">
        <v>105</v>
      </c>
      <c r="N5561">
        <v>77598</v>
      </c>
      <c r="O5561" t="s">
        <v>70</v>
      </c>
      <c r="Q5561" t="s">
        <v>28877</v>
      </c>
      <c r="S5561" t="s">
        <v>72</v>
      </c>
      <c r="T5561" t="s">
        <v>11207</v>
      </c>
      <c r="U5561" t="s">
        <v>11208</v>
      </c>
      <c r="V5561" t="s">
        <v>11209</v>
      </c>
      <c r="W5561" t="s">
        <v>105</v>
      </c>
      <c r="X5561" t="s">
        <v>6477</v>
      </c>
      <c r="Y5561" t="str">
        <f>"37-3011"</f>
        <v>37-3011</v>
      </c>
      <c r="Z5561" t="s">
        <v>94</v>
      </c>
      <c r="AA5561">
        <v>561730</v>
      </c>
      <c r="AB5561">
        <v>25</v>
      </c>
      <c r="AC5561">
        <v>25</v>
      </c>
      <c r="AD5561" t="s">
        <v>79</v>
      </c>
      <c r="AE5561" t="s">
        <v>80</v>
      </c>
      <c r="AF5561">
        <v>40</v>
      </c>
      <c r="AG5561" s="4">
        <v>0.29166666666666669</v>
      </c>
      <c r="AH5561" s="4">
        <v>0.66666666666666663</v>
      </c>
      <c r="AI5561" s="5">
        <v>10.81</v>
      </c>
      <c r="AJ5561">
        <v>16.22</v>
      </c>
      <c r="AL5561" t="s">
        <v>81</v>
      </c>
      <c r="AM5561" t="s">
        <v>82</v>
      </c>
      <c r="AO5561" t="s">
        <v>83</v>
      </c>
      <c r="AR5561" t="s">
        <v>82</v>
      </c>
      <c r="AT5561" t="s">
        <v>82</v>
      </c>
      <c r="AW5561" t="s">
        <v>82</v>
      </c>
      <c r="AY5561" t="s">
        <v>5973</v>
      </c>
      <c r="AZ5561" t="s">
        <v>885</v>
      </c>
      <c r="BA5561" t="s">
        <v>3224</v>
      </c>
      <c r="BB5561">
        <v>38701</v>
      </c>
      <c r="BC5561" t="s">
        <v>79</v>
      </c>
      <c r="BH5561" t="s">
        <v>31449</v>
      </c>
      <c r="BJ5561">
        <v>760686297</v>
      </c>
    </row>
    <row r="5562" spans="1:62" x14ac:dyDescent="0.25">
      <c r="A5562" t="s">
        <v>31466</v>
      </c>
      <c r="B5562" s="2">
        <v>43525</v>
      </c>
      <c r="C5562" t="s">
        <v>63</v>
      </c>
      <c r="D5562" s="3">
        <v>43472.385028750003</v>
      </c>
      <c r="E5562" t="s">
        <v>282</v>
      </c>
      <c r="F5562" s="2">
        <v>43556</v>
      </c>
      <c r="G5562" s="2">
        <v>43661</v>
      </c>
      <c r="H5562" t="s">
        <v>12625</v>
      </c>
      <c r="J5562" t="s">
        <v>12626</v>
      </c>
      <c r="L5562" t="s">
        <v>4750</v>
      </c>
      <c r="M5562" t="s">
        <v>2356</v>
      </c>
      <c r="N5562">
        <v>68512</v>
      </c>
      <c r="O5562" t="s">
        <v>70</v>
      </c>
      <c r="Q5562" t="s">
        <v>12627</v>
      </c>
      <c r="S5562" t="s">
        <v>72</v>
      </c>
      <c r="T5562" t="s">
        <v>12628</v>
      </c>
      <c r="U5562" t="s">
        <v>12629</v>
      </c>
      <c r="V5562" t="s">
        <v>12630</v>
      </c>
      <c r="W5562" t="s">
        <v>105</v>
      </c>
      <c r="X5562" t="s">
        <v>12631</v>
      </c>
      <c r="Y5562" t="str">
        <f>"37-3011"</f>
        <v>37-3011</v>
      </c>
      <c r="Z5562" t="s">
        <v>94</v>
      </c>
      <c r="AA5562">
        <v>237990</v>
      </c>
      <c r="AB5562">
        <v>15</v>
      </c>
      <c r="AC5562">
        <v>14</v>
      </c>
      <c r="AD5562" t="s">
        <v>79</v>
      </c>
      <c r="AE5562" t="s">
        <v>80</v>
      </c>
      <c r="AF5562">
        <v>40</v>
      </c>
      <c r="AG5562" s="4">
        <v>0.25</v>
      </c>
      <c r="AH5562" s="4">
        <v>0.60416666666666663</v>
      </c>
      <c r="AI5562" s="5">
        <v>13.87</v>
      </c>
      <c r="AJ5562">
        <v>20.81</v>
      </c>
      <c r="AL5562" t="s">
        <v>81</v>
      </c>
      <c r="AM5562" t="s">
        <v>82</v>
      </c>
      <c r="AO5562" t="s">
        <v>83</v>
      </c>
      <c r="AR5562" t="s">
        <v>82</v>
      </c>
      <c r="AT5562" t="s">
        <v>82</v>
      </c>
      <c r="AW5562" t="s">
        <v>72</v>
      </c>
      <c r="AX5562">
        <v>6</v>
      </c>
      <c r="AY5562" t="s">
        <v>31467</v>
      </c>
      <c r="AZ5562" t="s">
        <v>30715</v>
      </c>
      <c r="BA5562" t="s">
        <v>323</v>
      </c>
      <c r="BB5562">
        <v>92201</v>
      </c>
      <c r="BC5562" t="s">
        <v>79</v>
      </c>
      <c r="BH5562" t="s">
        <v>31468</v>
      </c>
      <c r="BI5562" t="s">
        <v>27776</v>
      </c>
      <c r="BJ5562">
        <v>470822871</v>
      </c>
    </row>
    <row r="5563" spans="1:62" x14ac:dyDescent="0.25">
      <c r="A5563" t="s">
        <v>31670</v>
      </c>
      <c r="B5563" s="2">
        <v>43525</v>
      </c>
      <c r="C5563" t="s">
        <v>63</v>
      </c>
      <c r="D5563" s="3">
        <v>43472.404575578701</v>
      </c>
      <c r="E5563" t="s">
        <v>64</v>
      </c>
      <c r="F5563" s="2">
        <v>43556</v>
      </c>
      <c r="G5563" s="2">
        <v>43774</v>
      </c>
      <c r="H5563" t="s">
        <v>31671</v>
      </c>
      <c r="J5563" t="s">
        <v>31672</v>
      </c>
      <c r="L5563" t="s">
        <v>31673</v>
      </c>
      <c r="M5563" t="s">
        <v>844</v>
      </c>
      <c r="N5563">
        <v>60441</v>
      </c>
      <c r="O5563" t="s">
        <v>70</v>
      </c>
      <c r="Q5563" t="s">
        <v>31674</v>
      </c>
      <c r="S5563" t="s">
        <v>72</v>
      </c>
      <c r="T5563" t="s">
        <v>5156</v>
      </c>
      <c r="U5563" t="s">
        <v>5157</v>
      </c>
      <c r="V5563" t="s">
        <v>5158</v>
      </c>
      <c r="W5563" t="s">
        <v>105</v>
      </c>
      <c r="X5563" t="s">
        <v>5159</v>
      </c>
      <c r="Y5563" t="str">
        <f>"39-3091"</f>
        <v>39-3091</v>
      </c>
      <c r="Z5563" t="s">
        <v>677</v>
      </c>
      <c r="AA5563">
        <v>713990</v>
      </c>
      <c r="AB5563">
        <v>30</v>
      </c>
      <c r="AC5563">
        <v>30</v>
      </c>
      <c r="AD5563" t="s">
        <v>79</v>
      </c>
      <c r="AE5563" t="s">
        <v>80</v>
      </c>
      <c r="AF5563">
        <v>40</v>
      </c>
      <c r="AG5563" s="4">
        <v>0.54166666666666663</v>
      </c>
      <c r="AH5563" s="4">
        <v>0.91666666666666663</v>
      </c>
      <c r="AI5563" s="5">
        <v>404.8</v>
      </c>
      <c r="AL5563" t="s">
        <v>81</v>
      </c>
      <c r="AM5563" t="s">
        <v>82</v>
      </c>
      <c r="AO5563" t="s">
        <v>83</v>
      </c>
      <c r="AR5563" t="s">
        <v>82</v>
      </c>
      <c r="AT5563" t="s">
        <v>82</v>
      </c>
      <c r="AW5563" t="s">
        <v>82</v>
      </c>
      <c r="AY5563" t="s">
        <v>8148</v>
      </c>
      <c r="AZ5563" t="s">
        <v>847</v>
      </c>
      <c r="BA5563" t="s">
        <v>844</v>
      </c>
      <c r="BB5563">
        <v>60441</v>
      </c>
      <c r="BC5563" t="s">
        <v>79</v>
      </c>
      <c r="BH5563" t="s">
        <v>31675</v>
      </c>
      <c r="BJ5563">
        <v>364216047</v>
      </c>
    </row>
    <row r="5564" spans="1:62" x14ac:dyDescent="0.25">
      <c r="A5564" t="s">
        <v>31698</v>
      </c>
      <c r="B5564" s="2">
        <v>43525</v>
      </c>
      <c r="C5564" t="s">
        <v>63</v>
      </c>
      <c r="D5564" s="3">
        <v>43472.407084444443</v>
      </c>
      <c r="E5564" t="s">
        <v>64</v>
      </c>
      <c r="F5564" s="2">
        <v>43556</v>
      </c>
      <c r="G5564" s="2">
        <v>43754</v>
      </c>
      <c r="H5564" t="s">
        <v>31699</v>
      </c>
      <c r="J5564" t="s">
        <v>31700</v>
      </c>
      <c r="K5564" t="s">
        <v>31701</v>
      </c>
      <c r="L5564" t="s">
        <v>31702</v>
      </c>
      <c r="M5564" t="s">
        <v>308</v>
      </c>
      <c r="N5564">
        <v>7735</v>
      </c>
      <c r="O5564" t="s">
        <v>70</v>
      </c>
      <c r="P5564" t="s">
        <v>67</v>
      </c>
      <c r="Q5564" t="s">
        <v>31703</v>
      </c>
      <c r="S5564" t="s">
        <v>72</v>
      </c>
      <c r="T5564" t="s">
        <v>5156</v>
      </c>
      <c r="U5564" t="s">
        <v>5157</v>
      </c>
      <c r="V5564" t="s">
        <v>5158</v>
      </c>
      <c r="W5564" t="s">
        <v>105</v>
      </c>
      <c r="X5564" t="s">
        <v>5159</v>
      </c>
      <c r="Y5564" t="str">
        <f>"39-3091"</f>
        <v>39-3091</v>
      </c>
      <c r="Z5564" t="s">
        <v>677</v>
      </c>
      <c r="AA5564">
        <v>713990</v>
      </c>
      <c r="AB5564">
        <v>18</v>
      </c>
      <c r="AC5564">
        <v>18</v>
      </c>
      <c r="AD5564" t="s">
        <v>79</v>
      </c>
      <c r="AE5564" t="s">
        <v>80</v>
      </c>
      <c r="AF5564">
        <v>40</v>
      </c>
      <c r="AG5564" s="4">
        <v>0.54166666666666663</v>
      </c>
      <c r="AH5564" s="4">
        <v>0.91666666666666663</v>
      </c>
      <c r="AI5564" s="5">
        <v>468.8</v>
      </c>
      <c r="AL5564" t="s">
        <v>81</v>
      </c>
      <c r="AM5564" t="s">
        <v>82</v>
      </c>
      <c r="AO5564" t="s">
        <v>83</v>
      </c>
      <c r="AR5564" t="s">
        <v>82</v>
      </c>
      <c r="AT5564" t="s">
        <v>82</v>
      </c>
      <c r="AW5564" t="s">
        <v>82</v>
      </c>
      <c r="AY5564" t="s">
        <v>31702</v>
      </c>
      <c r="AZ5564" t="s">
        <v>1467</v>
      </c>
      <c r="BA5564" t="s">
        <v>308</v>
      </c>
      <c r="BB5564">
        <v>7735</v>
      </c>
      <c r="BC5564" t="s">
        <v>79</v>
      </c>
      <c r="BH5564" t="s">
        <v>31700</v>
      </c>
      <c r="BJ5564">
        <v>133276614</v>
      </c>
    </row>
    <row r="5565" spans="1:62" x14ac:dyDescent="0.25">
      <c r="A5565" t="s">
        <v>31797</v>
      </c>
      <c r="B5565" s="2">
        <v>43525</v>
      </c>
      <c r="C5565" t="s">
        <v>63</v>
      </c>
      <c r="D5565" s="3">
        <v>43472.394498819442</v>
      </c>
      <c r="E5565" t="s">
        <v>117</v>
      </c>
      <c r="H5565" t="s">
        <v>31798</v>
      </c>
      <c r="J5565" t="s">
        <v>31799</v>
      </c>
      <c r="L5565" t="s">
        <v>4427</v>
      </c>
      <c r="M5565" t="s">
        <v>105</v>
      </c>
      <c r="N5565">
        <v>78613</v>
      </c>
      <c r="O5565" t="s">
        <v>70</v>
      </c>
      <c r="Q5565" t="s">
        <v>31800</v>
      </c>
      <c r="S5565" t="s">
        <v>72</v>
      </c>
      <c r="T5565" t="s">
        <v>1855</v>
      </c>
      <c r="U5565" t="s">
        <v>6225</v>
      </c>
      <c r="V5565" t="s">
        <v>738</v>
      </c>
      <c r="W5565" t="s">
        <v>105</v>
      </c>
      <c r="X5565" t="s">
        <v>1758</v>
      </c>
      <c r="Y5565" t="str">
        <f>"51-9195"</f>
        <v>51-9195</v>
      </c>
      <c r="Z5565" t="s">
        <v>31801</v>
      </c>
      <c r="AA5565">
        <v>238130</v>
      </c>
      <c r="AB5565">
        <v>40</v>
      </c>
      <c r="AD5565" t="s">
        <v>79</v>
      </c>
      <c r="AE5565" t="s">
        <v>95</v>
      </c>
      <c r="AF5565">
        <v>40</v>
      </c>
      <c r="AG5565" s="4">
        <v>0.25</v>
      </c>
      <c r="AH5565" s="4">
        <v>0.60416666666666663</v>
      </c>
      <c r="AI5565" s="5">
        <v>15.32</v>
      </c>
      <c r="AJ5565">
        <v>22.98</v>
      </c>
      <c r="AL5565" t="s">
        <v>81</v>
      </c>
      <c r="AM5565" t="s">
        <v>82</v>
      </c>
      <c r="AO5565" t="s">
        <v>83</v>
      </c>
      <c r="AR5565" t="s">
        <v>82</v>
      </c>
      <c r="AT5565" t="s">
        <v>82</v>
      </c>
      <c r="AW5565" t="s">
        <v>82</v>
      </c>
      <c r="AY5565" t="s">
        <v>4427</v>
      </c>
      <c r="AZ5565" t="s">
        <v>2062</v>
      </c>
      <c r="BA5565" t="s">
        <v>105</v>
      </c>
      <c r="BB5565">
        <v>78613</v>
      </c>
      <c r="BC5565" t="s">
        <v>87</v>
      </c>
      <c r="BH5565" t="s">
        <v>31799</v>
      </c>
      <c r="BJ5565">
        <v>742554806</v>
      </c>
    </row>
    <row r="5566" spans="1:62" x14ac:dyDescent="0.25">
      <c r="A5566" t="s">
        <v>32295</v>
      </c>
      <c r="B5566" s="2">
        <v>43525</v>
      </c>
      <c r="C5566" t="s">
        <v>63</v>
      </c>
      <c r="D5566" s="3">
        <v>43472.391592187501</v>
      </c>
      <c r="E5566" t="s">
        <v>64</v>
      </c>
      <c r="F5566" s="2">
        <v>43556</v>
      </c>
      <c r="G5566" s="2">
        <v>43739</v>
      </c>
      <c r="H5566" t="s">
        <v>32296</v>
      </c>
      <c r="J5566" t="s">
        <v>32297</v>
      </c>
      <c r="L5566" t="s">
        <v>5678</v>
      </c>
      <c r="M5566" t="s">
        <v>1362</v>
      </c>
      <c r="N5566">
        <v>6422</v>
      </c>
      <c r="O5566" t="s">
        <v>70</v>
      </c>
      <c r="Q5566" t="s">
        <v>32298</v>
      </c>
      <c r="S5566" t="s">
        <v>72</v>
      </c>
      <c r="T5566" t="s">
        <v>1917</v>
      </c>
      <c r="U5566" t="s">
        <v>1918</v>
      </c>
      <c r="V5566" t="s">
        <v>1919</v>
      </c>
      <c r="W5566" t="s">
        <v>105</v>
      </c>
      <c r="X5566" t="s">
        <v>22207</v>
      </c>
      <c r="Y5566" t="str">
        <f>"47-2161"</f>
        <v>47-2161</v>
      </c>
      <c r="Z5566" t="s">
        <v>6926</v>
      </c>
      <c r="AA5566">
        <v>238990</v>
      </c>
      <c r="AB5566">
        <v>4</v>
      </c>
      <c r="AC5566">
        <v>4</v>
      </c>
      <c r="AD5566" t="s">
        <v>79</v>
      </c>
      <c r="AE5566" t="s">
        <v>80</v>
      </c>
      <c r="AF5566">
        <v>40</v>
      </c>
      <c r="AG5566" s="4">
        <v>0.25</v>
      </c>
      <c r="AH5566" s="4">
        <v>0.66666666666666663</v>
      </c>
      <c r="AI5566" s="5">
        <v>31.23</v>
      </c>
      <c r="AJ5566">
        <v>46.85</v>
      </c>
      <c r="AL5566" t="s">
        <v>81</v>
      </c>
      <c r="AM5566" t="s">
        <v>82</v>
      </c>
      <c r="AO5566" t="s">
        <v>83</v>
      </c>
      <c r="AR5566" t="s">
        <v>82</v>
      </c>
      <c r="AT5566" t="s">
        <v>82</v>
      </c>
      <c r="AW5566" t="s">
        <v>82</v>
      </c>
      <c r="AY5566" t="s">
        <v>5678</v>
      </c>
      <c r="AZ5566" t="s">
        <v>3829</v>
      </c>
      <c r="BA5566" t="s">
        <v>1362</v>
      </c>
      <c r="BB5566">
        <v>6422</v>
      </c>
      <c r="BC5566" t="s">
        <v>79</v>
      </c>
      <c r="BH5566" t="s">
        <v>32297</v>
      </c>
      <c r="BJ5566">
        <v>262480081</v>
      </c>
    </row>
    <row r="5567" spans="1:62" x14ac:dyDescent="0.25">
      <c r="A5567" t="s">
        <v>32303</v>
      </c>
      <c r="B5567" s="2">
        <v>43525</v>
      </c>
      <c r="C5567" t="s">
        <v>63</v>
      </c>
      <c r="D5567" s="3">
        <v>43472.393914120374</v>
      </c>
      <c r="E5567" t="s">
        <v>64</v>
      </c>
      <c r="F5567" s="2">
        <v>43556</v>
      </c>
      <c r="G5567" s="2">
        <v>43800</v>
      </c>
      <c r="H5567" t="s">
        <v>32304</v>
      </c>
      <c r="J5567" t="s">
        <v>32127</v>
      </c>
      <c r="L5567" t="s">
        <v>240</v>
      </c>
      <c r="M5567" t="s">
        <v>147</v>
      </c>
      <c r="N5567">
        <v>15239</v>
      </c>
      <c r="O5567" t="s">
        <v>70</v>
      </c>
      <c r="Q5567" t="s">
        <v>32128</v>
      </c>
      <c r="S5567" t="s">
        <v>72</v>
      </c>
      <c r="T5567" t="s">
        <v>6264</v>
      </c>
      <c r="U5567" t="s">
        <v>4263</v>
      </c>
      <c r="V5567" t="s">
        <v>104</v>
      </c>
      <c r="W5567" t="s">
        <v>105</v>
      </c>
      <c r="X5567" t="s">
        <v>106</v>
      </c>
      <c r="Y5567" t="str">
        <f>"37-3011"</f>
        <v>37-3011</v>
      </c>
      <c r="Z5567" t="s">
        <v>94</v>
      </c>
      <c r="AA5567">
        <v>561730</v>
      </c>
      <c r="AB5567">
        <v>8</v>
      </c>
      <c r="AC5567">
        <v>8</v>
      </c>
      <c r="AD5567" t="s">
        <v>79</v>
      </c>
      <c r="AE5567" t="s">
        <v>80</v>
      </c>
      <c r="AF5567">
        <v>40</v>
      </c>
      <c r="AG5567" s="4">
        <v>0.29166666666666669</v>
      </c>
      <c r="AH5567" s="4">
        <v>0.66666666666666663</v>
      </c>
      <c r="AI5567" s="5">
        <v>13.78</v>
      </c>
      <c r="AJ5567">
        <v>20.67</v>
      </c>
      <c r="AK5567">
        <v>20.67</v>
      </c>
      <c r="AL5567" t="s">
        <v>81</v>
      </c>
      <c r="AM5567" t="s">
        <v>82</v>
      </c>
      <c r="AO5567" t="s">
        <v>83</v>
      </c>
      <c r="AR5567" t="s">
        <v>82</v>
      </c>
      <c r="AT5567" t="s">
        <v>82</v>
      </c>
      <c r="AW5567" t="s">
        <v>82</v>
      </c>
      <c r="AY5567" t="s">
        <v>240</v>
      </c>
      <c r="AZ5567" t="s">
        <v>3309</v>
      </c>
      <c r="BA5567" t="s">
        <v>147</v>
      </c>
      <c r="BB5567">
        <v>15239</v>
      </c>
      <c r="BC5567" t="s">
        <v>79</v>
      </c>
      <c r="BH5567" t="s">
        <v>32127</v>
      </c>
      <c r="BJ5567">
        <v>251835994</v>
      </c>
    </row>
    <row r="5568" spans="1:62" x14ac:dyDescent="0.25">
      <c r="A5568" t="s">
        <v>32710</v>
      </c>
      <c r="B5568" s="2">
        <v>43525</v>
      </c>
      <c r="C5568" t="s">
        <v>63</v>
      </c>
      <c r="D5568" s="3">
        <v>43472.388347291664</v>
      </c>
      <c r="E5568" t="s">
        <v>64</v>
      </c>
      <c r="F5568" s="2">
        <v>43556</v>
      </c>
      <c r="G5568" s="2">
        <v>43769</v>
      </c>
      <c r="H5568" t="s">
        <v>32211</v>
      </c>
      <c r="I5568" t="s">
        <v>32212</v>
      </c>
      <c r="J5568" t="s">
        <v>32213</v>
      </c>
      <c r="L5568" t="s">
        <v>297</v>
      </c>
      <c r="M5568" t="s">
        <v>298</v>
      </c>
      <c r="N5568">
        <v>3907</v>
      </c>
      <c r="O5568" t="s">
        <v>70</v>
      </c>
      <c r="Q5568" t="s">
        <v>32214</v>
      </c>
      <c r="S5568" t="s">
        <v>72</v>
      </c>
      <c r="T5568" t="s">
        <v>31078</v>
      </c>
      <c r="U5568" t="s">
        <v>3783</v>
      </c>
      <c r="V5568" t="s">
        <v>2207</v>
      </c>
      <c r="W5568" t="s">
        <v>86</v>
      </c>
      <c r="X5568" t="s">
        <v>1241</v>
      </c>
      <c r="Y5568" t="str">
        <f>"35-9021"</f>
        <v>35-9021</v>
      </c>
      <c r="Z5568" t="s">
        <v>315</v>
      </c>
      <c r="AA5568">
        <v>722110</v>
      </c>
      <c r="AB5568">
        <v>4</v>
      </c>
      <c r="AC5568">
        <v>4</v>
      </c>
      <c r="AD5568" t="s">
        <v>79</v>
      </c>
      <c r="AE5568" t="s">
        <v>95</v>
      </c>
      <c r="AF5568">
        <v>35</v>
      </c>
      <c r="AG5568" s="4">
        <v>0.29166666666666669</v>
      </c>
      <c r="AH5568" s="4">
        <v>0.625</v>
      </c>
      <c r="AI5568" s="6">
        <v>11</v>
      </c>
      <c r="AJ5568">
        <v>16.5</v>
      </c>
      <c r="AL5568" t="s">
        <v>81</v>
      </c>
      <c r="AM5568" t="s">
        <v>82</v>
      </c>
      <c r="AO5568" t="s">
        <v>83</v>
      </c>
      <c r="AR5568" t="s">
        <v>82</v>
      </c>
      <c r="AT5568" t="s">
        <v>82</v>
      </c>
      <c r="AW5568" t="s">
        <v>72</v>
      </c>
      <c r="AX5568">
        <v>1</v>
      </c>
      <c r="AY5568" t="s">
        <v>297</v>
      </c>
      <c r="AZ5568" t="s">
        <v>302</v>
      </c>
      <c r="BA5568" t="s">
        <v>298</v>
      </c>
      <c r="BB5568">
        <v>3907</v>
      </c>
      <c r="BC5568" t="s">
        <v>87</v>
      </c>
      <c r="BH5568" t="s">
        <v>32213</v>
      </c>
      <c r="BJ5568">
        <v>10488508</v>
      </c>
    </row>
    <row r="5569" spans="1:62" x14ac:dyDescent="0.25">
      <c r="A5569" t="s">
        <v>32790</v>
      </c>
      <c r="B5569" s="2">
        <v>43525</v>
      </c>
      <c r="C5569" t="s">
        <v>63</v>
      </c>
      <c r="D5569" s="3">
        <v>43472.391085625</v>
      </c>
      <c r="E5569" t="s">
        <v>64</v>
      </c>
      <c r="F5569" s="2">
        <v>43556</v>
      </c>
      <c r="G5569" s="2">
        <v>43814</v>
      </c>
      <c r="H5569" t="s">
        <v>32791</v>
      </c>
      <c r="I5569" t="s">
        <v>67</v>
      </c>
      <c r="J5569" t="s">
        <v>32792</v>
      </c>
      <c r="K5569" t="s">
        <v>32793</v>
      </c>
      <c r="L5569" t="s">
        <v>13690</v>
      </c>
      <c r="M5569" t="s">
        <v>232</v>
      </c>
      <c r="N5569">
        <v>11937</v>
      </c>
      <c r="O5569" t="s">
        <v>70</v>
      </c>
      <c r="P5569" t="s">
        <v>67</v>
      </c>
      <c r="Q5569" t="s">
        <v>32794</v>
      </c>
      <c r="S5569" t="s">
        <v>72</v>
      </c>
      <c r="T5569" t="s">
        <v>3529</v>
      </c>
      <c r="U5569" t="s">
        <v>3530</v>
      </c>
      <c r="V5569" t="s">
        <v>3531</v>
      </c>
      <c r="W5569" t="s">
        <v>232</v>
      </c>
      <c r="X5569" t="s">
        <v>93</v>
      </c>
      <c r="Y5569" t="str">
        <f>"37-3011"</f>
        <v>37-3011</v>
      </c>
      <c r="Z5569" t="s">
        <v>94</v>
      </c>
      <c r="AA5569">
        <v>332212</v>
      </c>
      <c r="AB5569">
        <v>7</v>
      </c>
      <c r="AC5569">
        <v>7</v>
      </c>
      <c r="AD5569" t="s">
        <v>79</v>
      </c>
      <c r="AE5569" t="s">
        <v>80</v>
      </c>
      <c r="AF5569">
        <v>40</v>
      </c>
      <c r="AG5569" s="4">
        <v>0.3125</v>
      </c>
      <c r="AH5569" s="4">
        <v>0.6875</v>
      </c>
      <c r="AI5569" s="5">
        <v>16.350000000000001</v>
      </c>
      <c r="AJ5569">
        <v>24.53</v>
      </c>
      <c r="AK5569">
        <v>24.53</v>
      </c>
      <c r="AL5569" t="s">
        <v>81</v>
      </c>
      <c r="AM5569" t="s">
        <v>82</v>
      </c>
      <c r="AO5569" t="s">
        <v>83</v>
      </c>
      <c r="AP5569" t="s">
        <v>67</v>
      </c>
      <c r="AQ5569" t="s">
        <v>662</v>
      </c>
      <c r="AR5569" t="s">
        <v>82</v>
      </c>
      <c r="AT5569" t="s">
        <v>82</v>
      </c>
      <c r="AW5569" t="s">
        <v>72</v>
      </c>
      <c r="AX5569">
        <v>1</v>
      </c>
      <c r="AY5569" t="s">
        <v>13690</v>
      </c>
      <c r="AZ5569" t="s">
        <v>6542</v>
      </c>
      <c r="BA5569" t="s">
        <v>232</v>
      </c>
      <c r="BB5569">
        <v>11937</v>
      </c>
      <c r="BC5569" t="s">
        <v>79</v>
      </c>
      <c r="BH5569" t="s">
        <v>32793</v>
      </c>
      <c r="BI5569" t="s">
        <v>67</v>
      </c>
      <c r="BJ5569">
        <v>113375085</v>
      </c>
    </row>
    <row r="5570" spans="1:62" x14ac:dyDescent="0.25">
      <c r="A5570" t="s">
        <v>32808</v>
      </c>
      <c r="B5570" s="2">
        <v>43525</v>
      </c>
      <c r="C5570" t="s">
        <v>63</v>
      </c>
      <c r="D5570" s="3">
        <v>43472.385561759256</v>
      </c>
      <c r="E5570" t="s">
        <v>64</v>
      </c>
      <c r="F5570" s="2">
        <v>43556</v>
      </c>
      <c r="G5570" s="2">
        <v>43799</v>
      </c>
      <c r="H5570" t="s">
        <v>32140</v>
      </c>
      <c r="J5570" t="s">
        <v>32141</v>
      </c>
      <c r="L5570" t="s">
        <v>1588</v>
      </c>
      <c r="M5570" t="s">
        <v>308</v>
      </c>
      <c r="N5570">
        <v>8527</v>
      </c>
      <c r="O5570" t="s">
        <v>70</v>
      </c>
      <c r="Q5570" t="s">
        <v>32142</v>
      </c>
      <c r="S5570" t="s">
        <v>72</v>
      </c>
      <c r="T5570" t="s">
        <v>6264</v>
      </c>
      <c r="U5570" t="s">
        <v>4263</v>
      </c>
      <c r="V5570" t="s">
        <v>104</v>
      </c>
      <c r="W5570" t="s">
        <v>105</v>
      </c>
      <c r="X5570" t="s">
        <v>106</v>
      </c>
      <c r="Y5570" t="str">
        <f>"37-3011"</f>
        <v>37-3011</v>
      </c>
      <c r="Z5570" t="s">
        <v>94</v>
      </c>
      <c r="AA5570">
        <v>561730</v>
      </c>
      <c r="AB5570">
        <v>110</v>
      </c>
      <c r="AC5570">
        <v>110</v>
      </c>
      <c r="AD5570" t="s">
        <v>79</v>
      </c>
      <c r="AE5570" t="s">
        <v>80</v>
      </c>
      <c r="AF5570">
        <v>40</v>
      </c>
      <c r="AG5570" s="4">
        <v>0.29166666666666669</v>
      </c>
      <c r="AH5570" s="4">
        <v>0.66666666666666663</v>
      </c>
      <c r="AI5570" s="5">
        <v>16.940000000000001</v>
      </c>
      <c r="AJ5570">
        <v>25.41</v>
      </c>
      <c r="AK5570">
        <v>25.41</v>
      </c>
      <c r="AL5570" t="s">
        <v>81</v>
      </c>
      <c r="AM5570" t="s">
        <v>82</v>
      </c>
      <c r="AO5570" t="s">
        <v>83</v>
      </c>
      <c r="AR5570" t="s">
        <v>82</v>
      </c>
      <c r="AT5570" t="s">
        <v>82</v>
      </c>
      <c r="AW5570" t="s">
        <v>82</v>
      </c>
      <c r="AY5570" t="s">
        <v>1588</v>
      </c>
      <c r="AZ5570" t="s">
        <v>2709</v>
      </c>
      <c r="BA5570" t="s">
        <v>308</v>
      </c>
      <c r="BB5570">
        <v>8527</v>
      </c>
      <c r="BC5570" t="s">
        <v>79</v>
      </c>
      <c r="BH5570" t="s">
        <v>32141</v>
      </c>
      <c r="BJ5570">
        <v>223409991</v>
      </c>
    </row>
    <row r="5571" spans="1:62" x14ac:dyDescent="0.25">
      <c r="A5571" t="s">
        <v>32952</v>
      </c>
      <c r="B5571" s="2">
        <v>43525</v>
      </c>
      <c r="C5571" t="s">
        <v>63</v>
      </c>
      <c r="D5571" s="3">
        <v>43472.395743645837</v>
      </c>
      <c r="E5571" t="s">
        <v>64</v>
      </c>
      <c r="F5571" s="2">
        <v>43556</v>
      </c>
      <c r="G5571" s="2">
        <v>43814</v>
      </c>
      <c r="H5571" t="s">
        <v>13294</v>
      </c>
      <c r="J5571" t="s">
        <v>13295</v>
      </c>
      <c r="L5571" t="s">
        <v>5845</v>
      </c>
      <c r="M5571" t="s">
        <v>86</v>
      </c>
      <c r="N5571">
        <v>32514</v>
      </c>
      <c r="O5571" t="s">
        <v>70</v>
      </c>
      <c r="Q5571" t="s">
        <v>13296</v>
      </c>
      <c r="S5571" t="s">
        <v>72</v>
      </c>
      <c r="T5571" t="s">
        <v>6264</v>
      </c>
      <c r="U5571" t="s">
        <v>4263</v>
      </c>
      <c r="V5571" t="s">
        <v>104</v>
      </c>
      <c r="W5571" t="s">
        <v>105</v>
      </c>
      <c r="X5571" t="s">
        <v>106</v>
      </c>
      <c r="Y5571" t="str">
        <f>"37-3011"</f>
        <v>37-3011</v>
      </c>
      <c r="Z5571" t="s">
        <v>94</v>
      </c>
      <c r="AA5571">
        <v>561730</v>
      </c>
      <c r="AB5571">
        <v>26</v>
      </c>
      <c r="AC5571">
        <v>26</v>
      </c>
      <c r="AD5571" t="s">
        <v>79</v>
      </c>
      <c r="AE5571" t="s">
        <v>95</v>
      </c>
      <c r="AF5571">
        <v>40</v>
      </c>
      <c r="AG5571" s="4">
        <v>0.29166666666666669</v>
      </c>
      <c r="AH5571" s="4">
        <v>0.66666666666666663</v>
      </c>
      <c r="AI5571" s="5">
        <v>11.82</v>
      </c>
      <c r="AJ5571">
        <v>17.73</v>
      </c>
      <c r="AK5571">
        <v>17.73</v>
      </c>
      <c r="AL5571" t="s">
        <v>81</v>
      </c>
      <c r="AM5571" t="s">
        <v>82</v>
      </c>
      <c r="AO5571" t="s">
        <v>83</v>
      </c>
      <c r="AR5571" t="s">
        <v>82</v>
      </c>
      <c r="AT5571" t="s">
        <v>82</v>
      </c>
      <c r="AW5571" t="s">
        <v>82</v>
      </c>
      <c r="AY5571" t="s">
        <v>5845</v>
      </c>
      <c r="AZ5571" t="s">
        <v>13297</v>
      </c>
      <c r="BA5571" t="s">
        <v>86</v>
      </c>
      <c r="BB5571">
        <v>32514</v>
      </c>
      <c r="BC5571" t="s">
        <v>79</v>
      </c>
      <c r="BH5571" t="s">
        <v>13295</v>
      </c>
      <c r="BJ5571">
        <v>593735170</v>
      </c>
    </row>
    <row r="5572" spans="1:62" x14ac:dyDescent="0.25">
      <c r="A5572" t="s">
        <v>32953</v>
      </c>
      <c r="B5572" s="2">
        <v>43525</v>
      </c>
      <c r="C5572" t="s">
        <v>63</v>
      </c>
      <c r="D5572" s="3">
        <v>43472.414954305554</v>
      </c>
      <c r="E5572" t="s">
        <v>91</v>
      </c>
      <c r="H5572" t="s">
        <v>14834</v>
      </c>
      <c r="J5572" t="s">
        <v>11268</v>
      </c>
      <c r="K5572" t="s">
        <v>4260</v>
      </c>
      <c r="L5572" t="s">
        <v>4015</v>
      </c>
      <c r="M5572" t="s">
        <v>86</v>
      </c>
      <c r="N5572">
        <v>32413</v>
      </c>
      <c r="O5572" t="s">
        <v>70</v>
      </c>
      <c r="Q5572" t="s">
        <v>14835</v>
      </c>
      <c r="S5572" t="s">
        <v>72</v>
      </c>
      <c r="T5572" t="s">
        <v>4795</v>
      </c>
      <c r="U5572" t="s">
        <v>5508</v>
      </c>
      <c r="V5572" t="s">
        <v>4796</v>
      </c>
      <c r="W5572" t="s">
        <v>308</v>
      </c>
      <c r="X5572" t="s">
        <v>106</v>
      </c>
      <c r="Y5572" t="str">
        <f>"37-3011"</f>
        <v>37-3011</v>
      </c>
      <c r="Z5572" t="s">
        <v>94</v>
      </c>
      <c r="AA5572">
        <v>561730</v>
      </c>
      <c r="AB5572">
        <v>10</v>
      </c>
      <c r="AD5572" t="s">
        <v>79</v>
      </c>
      <c r="AE5572" t="s">
        <v>95</v>
      </c>
      <c r="AF5572">
        <v>40</v>
      </c>
      <c r="AG5572" s="4">
        <v>0.29166666666666669</v>
      </c>
      <c r="AH5572" s="4">
        <v>0.66666666666666663</v>
      </c>
      <c r="AI5572" s="5">
        <v>14.63</v>
      </c>
      <c r="AJ5572">
        <v>21.95</v>
      </c>
      <c r="AL5572" t="s">
        <v>81</v>
      </c>
      <c r="AM5572" t="s">
        <v>82</v>
      </c>
      <c r="AO5572" t="s">
        <v>83</v>
      </c>
      <c r="AR5572" t="s">
        <v>82</v>
      </c>
      <c r="AT5572" t="s">
        <v>82</v>
      </c>
      <c r="AW5572" t="s">
        <v>82</v>
      </c>
      <c r="AY5572" t="s">
        <v>4015</v>
      </c>
      <c r="AZ5572" t="s">
        <v>4016</v>
      </c>
      <c r="BA5572" t="s">
        <v>86</v>
      </c>
      <c r="BB5572">
        <v>32413</v>
      </c>
      <c r="BC5572" t="s">
        <v>79</v>
      </c>
      <c r="BH5572" t="s">
        <v>11268</v>
      </c>
      <c r="BI5572" t="s">
        <v>4260</v>
      </c>
      <c r="BJ5572">
        <v>815059357</v>
      </c>
    </row>
    <row r="5573" spans="1:62" x14ac:dyDescent="0.25">
      <c r="A5573" t="s">
        <v>33238</v>
      </c>
      <c r="B5573" s="2">
        <v>43525</v>
      </c>
      <c r="C5573" t="s">
        <v>63</v>
      </c>
      <c r="D5573" s="3">
        <v>43472.395418402775</v>
      </c>
      <c r="E5573" t="s">
        <v>117</v>
      </c>
      <c r="H5573" t="s">
        <v>32884</v>
      </c>
      <c r="J5573" t="s">
        <v>32885</v>
      </c>
      <c r="L5573" t="s">
        <v>3291</v>
      </c>
      <c r="M5573" t="s">
        <v>105</v>
      </c>
      <c r="N5573">
        <v>77060</v>
      </c>
      <c r="O5573" t="s">
        <v>70</v>
      </c>
      <c r="Q5573" t="s">
        <v>32886</v>
      </c>
      <c r="S5573" t="s">
        <v>72</v>
      </c>
      <c r="T5573" t="s">
        <v>1855</v>
      </c>
      <c r="U5573" t="s">
        <v>1856</v>
      </c>
      <c r="V5573" t="s">
        <v>863</v>
      </c>
      <c r="W5573" t="s">
        <v>105</v>
      </c>
      <c r="X5573" t="s">
        <v>1758</v>
      </c>
      <c r="Y5573" t="str">
        <f>"47-2061"</f>
        <v>47-2061</v>
      </c>
      <c r="Z5573" t="s">
        <v>326</v>
      </c>
      <c r="AA5573">
        <v>238110</v>
      </c>
      <c r="AB5573">
        <v>40</v>
      </c>
      <c r="AD5573" t="s">
        <v>79</v>
      </c>
      <c r="AE5573" t="s">
        <v>95</v>
      </c>
      <c r="AF5573">
        <v>40</v>
      </c>
      <c r="AG5573" s="4">
        <v>0.33333333333333331</v>
      </c>
      <c r="AH5573" s="4">
        <v>0.70833333333333337</v>
      </c>
      <c r="AI5573" s="5">
        <v>15.84</v>
      </c>
      <c r="AJ5573">
        <v>23.76</v>
      </c>
      <c r="AL5573" t="s">
        <v>81</v>
      </c>
      <c r="AM5573" t="s">
        <v>82</v>
      </c>
      <c r="AO5573" t="s">
        <v>83</v>
      </c>
      <c r="AR5573" t="s">
        <v>82</v>
      </c>
      <c r="AT5573" t="s">
        <v>82</v>
      </c>
      <c r="AW5573" t="s">
        <v>82</v>
      </c>
      <c r="AY5573" t="s">
        <v>3291</v>
      </c>
      <c r="AZ5573" t="s">
        <v>3292</v>
      </c>
      <c r="BA5573" t="s">
        <v>105</v>
      </c>
      <c r="BB5573">
        <v>77060</v>
      </c>
      <c r="BC5573" t="s">
        <v>79</v>
      </c>
      <c r="BH5573" t="s">
        <v>33239</v>
      </c>
      <c r="BI5573" t="s">
        <v>33240</v>
      </c>
      <c r="BJ5573">
        <v>465205143</v>
      </c>
    </row>
    <row r="5574" spans="1:62" x14ac:dyDescent="0.25">
      <c r="A5574" t="s">
        <v>33247</v>
      </c>
      <c r="B5574" s="2">
        <v>43525</v>
      </c>
      <c r="C5574" t="s">
        <v>63</v>
      </c>
      <c r="D5574" s="3">
        <v>43472.426361157406</v>
      </c>
      <c r="E5574" t="s">
        <v>91</v>
      </c>
      <c r="H5574" t="s">
        <v>33248</v>
      </c>
      <c r="J5574" t="s">
        <v>33249</v>
      </c>
      <c r="L5574" t="s">
        <v>6802</v>
      </c>
      <c r="M5574" t="s">
        <v>1246</v>
      </c>
      <c r="N5574">
        <v>63385</v>
      </c>
      <c r="O5574" t="s">
        <v>70</v>
      </c>
      <c r="Q5574" t="s">
        <v>33250</v>
      </c>
      <c r="S5574" t="s">
        <v>72</v>
      </c>
      <c r="T5574" t="s">
        <v>6264</v>
      </c>
      <c r="U5574" t="s">
        <v>4263</v>
      </c>
      <c r="V5574" t="s">
        <v>104</v>
      </c>
      <c r="W5574" t="s">
        <v>105</v>
      </c>
      <c r="X5574" t="s">
        <v>106</v>
      </c>
      <c r="Y5574" t="str">
        <f>"37-3011"</f>
        <v>37-3011</v>
      </c>
      <c r="Z5574" t="s">
        <v>94</v>
      </c>
      <c r="AA5574">
        <v>561730</v>
      </c>
      <c r="AB5574">
        <v>8</v>
      </c>
      <c r="AD5574" t="s">
        <v>79</v>
      </c>
      <c r="AE5574" t="s">
        <v>80</v>
      </c>
      <c r="AF5574">
        <v>40</v>
      </c>
      <c r="AG5574" s="4">
        <v>0.29166666666666669</v>
      </c>
      <c r="AH5574" s="4">
        <v>0.66666666666666663</v>
      </c>
      <c r="AI5574" s="5">
        <v>14.52</v>
      </c>
      <c r="AJ5574">
        <v>21.78</v>
      </c>
      <c r="AK5574">
        <v>21.78</v>
      </c>
      <c r="AL5574" t="s">
        <v>81</v>
      </c>
      <c r="AM5574" t="s">
        <v>82</v>
      </c>
      <c r="AO5574" t="s">
        <v>83</v>
      </c>
      <c r="AR5574" t="s">
        <v>82</v>
      </c>
      <c r="AT5574" t="s">
        <v>82</v>
      </c>
      <c r="AW5574" t="s">
        <v>82</v>
      </c>
      <c r="AY5574" t="s">
        <v>6802</v>
      </c>
      <c r="AZ5574" t="s">
        <v>1707</v>
      </c>
      <c r="BA5574" t="s">
        <v>1246</v>
      </c>
      <c r="BB5574">
        <v>63385</v>
      </c>
      <c r="BC5574" t="s">
        <v>79</v>
      </c>
      <c r="BH5574" t="s">
        <v>33249</v>
      </c>
      <c r="BJ5574">
        <v>274572175</v>
      </c>
    </row>
    <row r="5575" spans="1:62" x14ac:dyDescent="0.25">
      <c r="A5575" t="s">
        <v>33337</v>
      </c>
      <c r="B5575" s="2">
        <v>43525</v>
      </c>
      <c r="C5575" t="s">
        <v>63</v>
      </c>
      <c r="D5575" s="3">
        <v>43472.403661076387</v>
      </c>
      <c r="E5575" t="s">
        <v>64</v>
      </c>
      <c r="F5575" s="2">
        <v>43556</v>
      </c>
      <c r="G5575" s="2">
        <v>43814</v>
      </c>
      <c r="H5575" t="s">
        <v>33338</v>
      </c>
      <c r="J5575" t="s">
        <v>33339</v>
      </c>
      <c r="L5575" t="s">
        <v>21353</v>
      </c>
      <c r="M5575" t="s">
        <v>226</v>
      </c>
      <c r="N5575">
        <v>48329</v>
      </c>
      <c r="O5575" t="s">
        <v>70</v>
      </c>
      <c r="Q5575" t="s">
        <v>33340</v>
      </c>
      <c r="S5575" t="s">
        <v>72</v>
      </c>
      <c r="T5575" t="s">
        <v>6264</v>
      </c>
      <c r="U5575" t="s">
        <v>4263</v>
      </c>
      <c r="V5575" t="s">
        <v>104</v>
      </c>
      <c r="W5575" t="s">
        <v>105</v>
      </c>
      <c r="X5575" t="s">
        <v>106</v>
      </c>
      <c r="Y5575" t="str">
        <f>"37-3011"</f>
        <v>37-3011</v>
      </c>
      <c r="Z5575" t="s">
        <v>94</v>
      </c>
      <c r="AA5575">
        <v>561730</v>
      </c>
      <c r="AB5575">
        <v>15</v>
      </c>
      <c r="AC5575">
        <v>15</v>
      </c>
      <c r="AD5575" t="s">
        <v>79</v>
      </c>
      <c r="AE5575" t="s">
        <v>80</v>
      </c>
      <c r="AF5575">
        <v>40</v>
      </c>
      <c r="AG5575" s="4">
        <v>0.33333333333333331</v>
      </c>
      <c r="AH5575" s="4">
        <v>0.70833333333333337</v>
      </c>
      <c r="AI5575" s="5">
        <v>13.72</v>
      </c>
      <c r="AJ5575">
        <v>20.58</v>
      </c>
      <c r="AL5575" t="s">
        <v>81</v>
      </c>
      <c r="AM5575" t="s">
        <v>82</v>
      </c>
      <c r="AO5575" t="s">
        <v>83</v>
      </c>
      <c r="AR5575" t="s">
        <v>82</v>
      </c>
      <c r="AT5575" t="s">
        <v>82</v>
      </c>
      <c r="AW5575" t="s">
        <v>82</v>
      </c>
      <c r="AY5575" t="s">
        <v>21353</v>
      </c>
      <c r="AZ5575" t="s">
        <v>3246</v>
      </c>
      <c r="BA5575" t="s">
        <v>226</v>
      </c>
      <c r="BB5575">
        <v>48329</v>
      </c>
      <c r="BC5575" t="s">
        <v>79</v>
      </c>
      <c r="BH5575" t="s">
        <v>33341</v>
      </c>
      <c r="BJ5575">
        <v>382359084</v>
      </c>
    </row>
    <row r="5576" spans="1:62" x14ac:dyDescent="0.25">
      <c r="A5576" t="s">
        <v>33372</v>
      </c>
      <c r="B5576" s="2">
        <v>43525</v>
      </c>
      <c r="C5576" t="s">
        <v>63</v>
      </c>
      <c r="D5576" s="3">
        <v>43472.394810057871</v>
      </c>
      <c r="E5576" t="s">
        <v>91</v>
      </c>
      <c r="H5576" t="s">
        <v>33373</v>
      </c>
      <c r="J5576" t="s">
        <v>33374</v>
      </c>
      <c r="L5576" t="s">
        <v>8660</v>
      </c>
      <c r="M5576" t="s">
        <v>8654</v>
      </c>
      <c r="N5576">
        <v>89118</v>
      </c>
      <c r="O5576" t="s">
        <v>70</v>
      </c>
      <c r="Q5576" t="s">
        <v>33375</v>
      </c>
      <c r="S5576" t="s">
        <v>72</v>
      </c>
      <c r="T5576" t="s">
        <v>1855</v>
      </c>
      <c r="U5576" t="s">
        <v>1856</v>
      </c>
      <c r="V5576" t="s">
        <v>863</v>
      </c>
      <c r="W5576" t="s">
        <v>105</v>
      </c>
      <c r="X5576" t="s">
        <v>27482</v>
      </c>
      <c r="Y5576" t="str">
        <f>"47-3016"</f>
        <v>47-3016</v>
      </c>
      <c r="Z5576" t="s">
        <v>3995</v>
      </c>
      <c r="AA5576">
        <v>2361</v>
      </c>
      <c r="AB5576">
        <v>50</v>
      </c>
      <c r="AD5576" t="s">
        <v>79</v>
      </c>
      <c r="AE5576" t="s">
        <v>95</v>
      </c>
      <c r="AF5576">
        <v>40</v>
      </c>
      <c r="AG5576" s="4">
        <v>0.29166666666666669</v>
      </c>
      <c r="AH5576" s="4">
        <v>0.625</v>
      </c>
      <c r="AI5576" s="5">
        <v>18.8</v>
      </c>
      <c r="AJ5576">
        <v>28.2</v>
      </c>
      <c r="AL5576" t="s">
        <v>81</v>
      </c>
      <c r="AM5576" t="s">
        <v>82</v>
      </c>
      <c r="AO5576" t="s">
        <v>83</v>
      </c>
      <c r="AR5576" t="s">
        <v>82</v>
      </c>
      <c r="AT5576" t="s">
        <v>82</v>
      </c>
      <c r="AW5576" t="s">
        <v>82</v>
      </c>
      <c r="AY5576" t="s">
        <v>8660</v>
      </c>
      <c r="AZ5576" t="s">
        <v>2478</v>
      </c>
      <c r="BA5576" t="s">
        <v>8654</v>
      </c>
      <c r="BB5576">
        <v>89118</v>
      </c>
      <c r="BC5576" t="s">
        <v>79</v>
      </c>
      <c r="BH5576" t="s">
        <v>33374</v>
      </c>
      <c r="BJ5576">
        <v>270365569</v>
      </c>
    </row>
    <row r="5577" spans="1:62" x14ac:dyDescent="0.25">
      <c r="A5577" t="s">
        <v>33387</v>
      </c>
      <c r="B5577" s="2">
        <v>43525</v>
      </c>
      <c r="C5577" t="s">
        <v>63</v>
      </c>
      <c r="D5577" s="3">
        <v>43472.38884417824</v>
      </c>
      <c r="E5577" t="s">
        <v>64</v>
      </c>
      <c r="F5577" s="2">
        <v>43556</v>
      </c>
      <c r="G5577" s="2">
        <v>43798</v>
      </c>
      <c r="H5577" t="s">
        <v>5327</v>
      </c>
      <c r="I5577" t="s">
        <v>5328</v>
      </c>
      <c r="J5577" t="s">
        <v>5329</v>
      </c>
      <c r="L5577" t="s">
        <v>738</v>
      </c>
      <c r="M5577" t="s">
        <v>105</v>
      </c>
      <c r="N5577">
        <v>78733</v>
      </c>
      <c r="O5577" t="s">
        <v>70</v>
      </c>
      <c r="Q5577" t="s">
        <v>5330</v>
      </c>
      <c r="S5577" t="s">
        <v>72</v>
      </c>
      <c r="T5577" t="s">
        <v>910</v>
      </c>
      <c r="U5577" t="s">
        <v>911</v>
      </c>
      <c r="V5577" t="s">
        <v>863</v>
      </c>
      <c r="W5577" t="s">
        <v>105</v>
      </c>
      <c r="X5577" t="s">
        <v>106</v>
      </c>
      <c r="Y5577" t="str">
        <f>"37-3011"</f>
        <v>37-3011</v>
      </c>
      <c r="Z5577" t="s">
        <v>94</v>
      </c>
      <c r="AA5577">
        <v>561730</v>
      </c>
      <c r="AB5577">
        <v>21</v>
      </c>
      <c r="AC5577">
        <v>21</v>
      </c>
      <c r="AD5577" t="s">
        <v>79</v>
      </c>
      <c r="AE5577" t="s">
        <v>95</v>
      </c>
      <c r="AF5577">
        <v>40</v>
      </c>
      <c r="AG5577" s="4">
        <v>0.27083333333333331</v>
      </c>
      <c r="AH5577" s="4">
        <v>0.71875</v>
      </c>
      <c r="AI5577" s="5">
        <v>13.91</v>
      </c>
      <c r="AJ5577">
        <v>20.87</v>
      </c>
      <c r="AL5577" t="s">
        <v>81</v>
      </c>
      <c r="AM5577" t="s">
        <v>82</v>
      </c>
      <c r="AO5577" t="s">
        <v>83</v>
      </c>
      <c r="AR5577" t="s">
        <v>82</v>
      </c>
      <c r="AT5577" t="s">
        <v>82</v>
      </c>
      <c r="AW5577" t="s">
        <v>82</v>
      </c>
      <c r="AY5577" t="s">
        <v>738</v>
      </c>
      <c r="AZ5577" t="s">
        <v>2422</v>
      </c>
      <c r="BA5577" t="s">
        <v>105</v>
      </c>
      <c r="BB5577">
        <v>78733</v>
      </c>
      <c r="BC5577" t="s">
        <v>79</v>
      </c>
      <c r="BH5577" t="s">
        <v>5329</v>
      </c>
      <c r="BJ5577">
        <v>742575899</v>
      </c>
    </row>
    <row r="5578" spans="1:62" x14ac:dyDescent="0.25">
      <c r="A5578" t="s">
        <v>33396</v>
      </c>
      <c r="B5578" s="2">
        <v>43525</v>
      </c>
      <c r="C5578" t="s">
        <v>63</v>
      </c>
      <c r="D5578" s="3">
        <v>43472.436567210651</v>
      </c>
      <c r="E5578" t="s">
        <v>91</v>
      </c>
      <c r="H5578" t="s">
        <v>12509</v>
      </c>
      <c r="J5578" t="s">
        <v>12867</v>
      </c>
      <c r="L5578" t="s">
        <v>1225</v>
      </c>
      <c r="M5578" t="s">
        <v>105</v>
      </c>
      <c r="N5578">
        <v>75229</v>
      </c>
      <c r="O5578" t="s">
        <v>70</v>
      </c>
      <c r="Q5578" t="s">
        <v>12512</v>
      </c>
      <c r="S5578" t="s">
        <v>72</v>
      </c>
      <c r="T5578" t="s">
        <v>6264</v>
      </c>
      <c r="U5578" t="s">
        <v>10001</v>
      </c>
      <c r="V5578" t="s">
        <v>104</v>
      </c>
      <c r="W5578" t="s">
        <v>105</v>
      </c>
      <c r="X5578" t="s">
        <v>106</v>
      </c>
      <c r="Y5578" t="str">
        <f>"37-3011"</f>
        <v>37-3011</v>
      </c>
      <c r="Z5578" t="s">
        <v>94</v>
      </c>
      <c r="AA5578">
        <v>561730</v>
      </c>
      <c r="AB5578">
        <v>6</v>
      </c>
      <c r="AD5578" t="s">
        <v>79</v>
      </c>
      <c r="AE5578" t="s">
        <v>95</v>
      </c>
      <c r="AF5578">
        <v>40</v>
      </c>
      <c r="AG5578" s="4">
        <v>0.29166666666666669</v>
      </c>
      <c r="AH5578" s="4">
        <v>0.66666666666666663</v>
      </c>
      <c r="AI5578" s="5">
        <v>13.94</v>
      </c>
      <c r="AJ5578">
        <v>20.91</v>
      </c>
      <c r="AL5578" t="s">
        <v>81</v>
      </c>
      <c r="AM5578" t="s">
        <v>82</v>
      </c>
      <c r="AO5578" t="s">
        <v>83</v>
      </c>
      <c r="AP5578" t="s">
        <v>67</v>
      </c>
      <c r="AQ5578" t="s">
        <v>67</v>
      </c>
      <c r="AR5578" t="s">
        <v>82</v>
      </c>
      <c r="AT5578" t="s">
        <v>82</v>
      </c>
      <c r="AW5578" t="s">
        <v>82</v>
      </c>
      <c r="AY5578" t="s">
        <v>1225</v>
      </c>
      <c r="AZ5578" t="s">
        <v>1225</v>
      </c>
      <c r="BA5578" t="s">
        <v>105</v>
      </c>
      <c r="BB5578">
        <v>75229</v>
      </c>
      <c r="BC5578" t="s">
        <v>79</v>
      </c>
      <c r="BH5578" t="s">
        <v>12867</v>
      </c>
      <c r="BJ5578">
        <v>752233279</v>
      </c>
    </row>
    <row r="5579" spans="1:62" x14ac:dyDescent="0.25">
      <c r="A5579" t="s">
        <v>33399</v>
      </c>
      <c r="B5579" s="2">
        <v>43525</v>
      </c>
      <c r="C5579" t="s">
        <v>63</v>
      </c>
      <c r="D5579" s="3">
        <v>43472.394617847225</v>
      </c>
      <c r="E5579" t="s">
        <v>64</v>
      </c>
      <c r="F5579" s="2">
        <v>43556</v>
      </c>
      <c r="G5579" s="2">
        <v>43784</v>
      </c>
      <c r="H5579" t="s">
        <v>33400</v>
      </c>
      <c r="I5579" t="s">
        <v>33401</v>
      </c>
      <c r="J5579" t="s">
        <v>33402</v>
      </c>
      <c r="L5579" t="s">
        <v>33403</v>
      </c>
      <c r="M5579" t="s">
        <v>226</v>
      </c>
      <c r="N5579">
        <v>49636</v>
      </c>
      <c r="O5579" t="s">
        <v>70</v>
      </c>
      <c r="Q5579" t="s">
        <v>33404</v>
      </c>
      <c r="S5579" t="s">
        <v>72</v>
      </c>
      <c r="T5579" t="s">
        <v>19936</v>
      </c>
      <c r="U5579" t="s">
        <v>19937</v>
      </c>
      <c r="V5579" t="s">
        <v>3243</v>
      </c>
      <c r="W5579" t="s">
        <v>226</v>
      </c>
      <c r="X5579" t="s">
        <v>33405</v>
      </c>
      <c r="Y5579" t="str">
        <f>"37-3011"</f>
        <v>37-3011</v>
      </c>
      <c r="Z5579" t="s">
        <v>94</v>
      </c>
      <c r="AA5579">
        <v>721110</v>
      </c>
      <c r="AB5579">
        <v>4</v>
      </c>
      <c r="AC5579">
        <v>4</v>
      </c>
      <c r="AD5579" t="s">
        <v>79</v>
      </c>
      <c r="AE5579" t="s">
        <v>95</v>
      </c>
      <c r="AF5579">
        <v>40</v>
      </c>
      <c r="AG5579" s="4">
        <v>0.25</v>
      </c>
      <c r="AH5579" s="4">
        <v>0.625</v>
      </c>
      <c r="AI5579" s="5">
        <v>15.39</v>
      </c>
      <c r="AJ5579">
        <v>23.09</v>
      </c>
      <c r="AK5579">
        <v>23.09</v>
      </c>
      <c r="AL5579" t="s">
        <v>81</v>
      </c>
      <c r="AM5579" t="s">
        <v>82</v>
      </c>
      <c r="AO5579" t="s">
        <v>83</v>
      </c>
      <c r="AP5579" t="s">
        <v>83</v>
      </c>
      <c r="AQ5579" t="s">
        <v>83</v>
      </c>
      <c r="AR5579" t="s">
        <v>82</v>
      </c>
      <c r="AT5579" t="s">
        <v>82</v>
      </c>
      <c r="AW5579" t="s">
        <v>82</v>
      </c>
      <c r="AY5579" t="s">
        <v>33406</v>
      </c>
      <c r="AZ5579" t="s">
        <v>33407</v>
      </c>
      <c r="BA5579" t="s">
        <v>226</v>
      </c>
      <c r="BB5579">
        <v>49636</v>
      </c>
      <c r="BC5579" t="s">
        <v>87</v>
      </c>
      <c r="BH5579" t="s">
        <v>33408</v>
      </c>
      <c r="BJ5579">
        <v>382915708</v>
      </c>
    </row>
    <row r="5580" spans="1:62" x14ac:dyDescent="0.25">
      <c r="A5580" t="s">
        <v>33541</v>
      </c>
      <c r="B5580" s="2">
        <v>43525</v>
      </c>
      <c r="C5580" t="s">
        <v>63</v>
      </c>
      <c r="D5580" s="3">
        <v>43472.394963148145</v>
      </c>
      <c r="E5580" t="s">
        <v>64</v>
      </c>
      <c r="F5580" s="2">
        <v>43556</v>
      </c>
      <c r="G5580" s="2">
        <v>43799</v>
      </c>
      <c r="H5580" t="s">
        <v>13371</v>
      </c>
      <c r="J5580" t="s">
        <v>10388</v>
      </c>
      <c r="L5580" t="s">
        <v>10389</v>
      </c>
      <c r="M5580" t="s">
        <v>714</v>
      </c>
      <c r="N5580">
        <v>70767</v>
      </c>
      <c r="O5580" t="s">
        <v>70</v>
      </c>
      <c r="Q5580" t="s">
        <v>13372</v>
      </c>
      <c r="S5580" t="s">
        <v>72</v>
      </c>
      <c r="T5580" t="s">
        <v>4262</v>
      </c>
      <c r="U5580" t="s">
        <v>4263</v>
      </c>
      <c r="V5580" t="s">
        <v>1225</v>
      </c>
      <c r="W5580" t="s">
        <v>105</v>
      </c>
      <c r="X5580" t="s">
        <v>13373</v>
      </c>
      <c r="Y5580" t="str">
        <f>"49-9098"</f>
        <v>49-9098</v>
      </c>
      <c r="Z5580" t="s">
        <v>1263</v>
      </c>
      <c r="AA5580">
        <v>423740</v>
      </c>
      <c r="AB5580">
        <v>4</v>
      </c>
      <c r="AC5580">
        <v>4</v>
      </c>
      <c r="AD5580" t="s">
        <v>79</v>
      </c>
      <c r="AE5580" t="s">
        <v>95</v>
      </c>
      <c r="AF5580">
        <v>40</v>
      </c>
      <c r="AG5580" s="4">
        <v>0.29166666666666669</v>
      </c>
      <c r="AH5580" s="4">
        <v>0.66666666666666663</v>
      </c>
      <c r="AI5580" s="5">
        <v>13.34</v>
      </c>
      <c r="AJ5580">
        <v>20.010000000000002</v>
      </c>
      <c r="AL5580" t="s">
        <v>81</v>
      </c>
      <c r="AM5580" t="s">
        <v>82</v>
      </c>
      <c r="AO5580" t="s">
        <v>83</v>
      </c>
      <c r="AR5580" t="s">
        <v>82</v>
      </c>
      <c r="AT5580" t="s">
        <v>82</v>
      </c>
      <c r="AW5580" t="s">
        <v>82</v>
      </c>
      <c r="AY5580" t="s">
        <v>10389</v>
      </c>
      <c r="AZ5580" t="s">
        <v>10391</v>
      </c>
      <c r="BA5580" t="s">
        <v>714</v>
      </c>
      <c r="BB5580">
        <v>70767</v>
      </c>
      <c r="BC5580" t="s">
        <v>79</v>
      </c>
      <c r="BH5580" t="s">
        <v>10388</v>
      </c>
      <c r="BJ5580">
        <v>721243900</v>
      </c>
    </row>
    <row r="5581" spans="1:62" x14ac:dyDescent="0.25">
      <c r="A5581" t="s">
        <v>33614</v>
      </c>
      <c r="B5581" s="2">
        <v>43525</v>
      </c>
      <c r="C5581" t="s">
        <v>63</v>
      </c>
      <c r="D5581" s="3">
        <v>43472.392022291664</v>
      </c>
      <c r="E5581" t="s">
        <v>64</v>
      </c>
      <c r="F5581" s="2">
        <v>43556</v>
      </c>
      <c r="G5581" s="2">
        <v>43798</v>
      </c>
      <c r="H5581" t="s">
        <v>6928</v>
      </c>
      <c r="J5581" t="s">
        <v>6929</v>
      </c>
      <c r="L5581" t="s">
        <v>1003</v>
      </c>
      <c r="M5581" t="s">
        <v>105</v>
      </c>
      <c r="N5581">
        <v>75482</v>
      </c>
      <c r="O5581" t="s">
        <v>70</v>
      </c>
      <c r="Q5581" t="s">
        <v>6930</v>
      </c>
      <c r="S5581" t="s">
        <v>72</v>
      </c>
      <c r="T5581" t="s">
        <v>910</v>
      </c>
      <c r="U5581" t="s">
        <v>911</v>
      </c>
      <c r="V5581" t="s">
        <v>863</v>
      </c>
      <c r="W5581" t="s">
        <v>105</v>
      </c>
      <c r="X5581" t="s">
        <v>106</v>
      </c>
      <c r="Y5581" t="str">
        <f>"37-3011"</f>
        <v>37-3011</v>
      </c>
      <c r="Z5581" t="s">
        <v>94</v>
      </c>
      <c r="AA5581">
        <v>561730</v>
      </c>
      <c r="AB5581">
        <v>4</v>
      </c>
      <c r="AC5581">
        <v>4</v>
      </c>
      <c r="AD5581" t="s">
        <v>79</v>
      </c>
      <c r="AE5581" t="s">
        <v>95</v>
      </c>
      <c r="AF5581">
        <v>40</v>
      </c>
      <c r="AG5581" s="4">
        <v>0.33333333333333331</v>
      </c>
      <c r="AH5581" s="4">
        <v>0.70833333333333337</v>
      </c>
      <c r="AI5581" s="5">
        <v>13.35</v>
      </c>
      <c r="AJ5581">
        <v>20.03</v>
      </c>
      <c r="AL5581" t="s">
        <v>81</v>
      </c>
      <c r="AM5581" t="s">
        <v>82</v>
      </c>
      <c r="AO5581" t="s">
        <v>83</v>
      </c>
      <c r="AR5581" t="s">
        <v>82</v>
      </c>
      <c r="AT5581" t="s">
        <v>82</v>
      </c>
      <c r="AW5581" t="s">
        <v>82</v>
      </c>
      <c r="AY5581" t="s">
        <v>1003</v>
      </c>
      <c r="AZ5581" t="s">
        <v>5344</v>
      </c>
      <c r="BA5581" t="s">
        <v>105</v>
      </c>
      <c r="BB5581">
        <v>75482</v>
      </c>
      <c r="BC5581" t="s">
        <v>79</v>
      </c>
      <c r="BH5581" t="s">
        <v>6929</v>
      </c>
      <c r="BJ5581">
        <v>472832158</v>
      </c>
    </row>
    <row r="5582" spans="1:62" x14ac:dyDescent="0.25">
      <c r="A5582" t="s">
        <v>33778</v>
      </c>
      <c r="B5582" s="2">
        <v>43525</v>
      </c>
      <c r="C5582" t="s">
        <v>63</v>
      </c>
      <c r="D5582" s="3">
        <v>43472.391749953706</v>
      </c>
      <c r="E5582" t="s">
        <v>64</v>
      </c>
      <c r="F5582" s="2">
        <v>43556</v>
      </c>
      <c r="G5582" s="2">
        <v>43814</v>
      </c>
      <c r="H5582" t="s">
        <v>33779</v>
      </c>
      <c r="J5582" t="s">
        <v>33780</v>
      </c>
      <c r="L5582" t="s">
        <v>1797</v>
      </c>
      <c r="M5582" t="s">
        <v>1246</v>
      </c>
      <c r="N5582">
        <v>63132</v>
      </c>
      <c r="O5582" t="s">
        <v>70</v>
      </c>
      <c r="Q5582" t="s">
        <v>33781</v>
      </c>
      <c r="S5582" t="s">
        <v>72</v>
      </c>
      <c r="T5582" t="s">
        <v>4262</v>
      </c>
      <c r="U5582" t="s">
        <v>4263</v>
      </c>
      <c r="V5582" t="s">
        <v>1225</v>
      </c>
      <c r="W5582" t="s">
        <v>105</v>
      </c>
      <c r="X5582" t="s">
        <v>106</v>
      </c>
      <c r="Y5582" t="str">
        <f>"37-3011"</f>
        <v>37-3011</v>
      </c>
      <c r="Z5582" t="s">
        <v>94</v>
      </c>
      <c r="AA5582">
        <v>561730</v>
      </c>
      <c r="AB5582">
        <v>45</v>
      </c>
      <c r="AC5582">
        <v>45</v>
      </c>
      <c r="AD5582" t="s">
        <v>79</v>
      </c>
      <c r="AE5582" t="s">
        <v>80</v>
      </c>
      <c r="AF5582">
        <v>40</v>
      </c>
      <c r="AG5582" s="4">
        <v>0.29166666666666669</v>
      </c>
      <c r="AH5582" s="4">
        <v>0.66666666666666663</v>
      </c>
      <c r="AI5582" s="5">
        <v>14.52</v>
      </c>
      <c r="AJ5582">
        <v>21.78</v>
      </c>
      <c r="AL5582" t="s">
        <v>81</v>
      </c>
      <c r="AM5582" t="s">
        <v>82</v>
      </c>
      <c r="AO5582" t="s">
        <v>83</v>
      </c>
      <c r="AR5582" t="s">
        <v>82</v>
      </c>
      <c r="AT5582" t="s">
        <v>82</v>
      </c>
      <c r="AW5582" t="s">
        <v>82</v>
      </c>
      <c r="AY5582" t="s">
        <v>1797</v>
      </c>
      <c r="AZ5582" t="s">
        <v>1797</v>
      </c>
      <c r="BA5582" t="s">
        <v>1246</v>
      </c>
      <c r="BB5582">
        <v>63132</v>
      </c>
      <c r="BC5582" t="s">
        <v>79</v>
      </c>
      <c r="BH5582" t="s">
        <v>33780</v>
      </c>
      <c r="BJ5582">
        <v>431825726</v>
      </c>
    </row>
    <row r="5583" spans="1:62" x14ac:dyDescent="0.25">
      <c r="A5583" t="s">
        <v>34180</v>
      </c>
      <c r="B5583" s="2">
        <v>43525</v>
      </c>
      <c r="C5583" t="s">
        <v>63</v>
      </c>
      <c r="D5583" s="3">
        <v>43472.402911898149</v>
      </c>
      <c r="E5583" t="s">
        <v>117</v>
      </c>
      <c r="H5583" t="s">
        <v>34181</v>
      </c>
      <c r="J5583" t="s">
        <v>34182</v>
      </c>
      <c r="L5583" t="s">
        <v>941</v>
      </c>
      <c r="M5583" t="s">
        <v>774</v>
      </c>
      <c r="N5583" t="s">
        <v>34183</v>
      </c>
      <c r="O5583" t="s">
        <v>70</v>
      </c>
      <c r="Q5583" t="s">
        <v>34184</v>
      </c>
      <c r="S5583" t="s">
        <v>72</v>
      </c>
      <c r="T5583" t="s">
        <v>7810</v>
      </c>
      <c r="U5583" t="s">
        <v>7811</v>
      </c>
      <c r="V5583" t="s">
        <v>2867</v>
      </c>
      <c r="W5583" t="s">
        <v>774</v>
      </c>
      <c r="X5583" t="s">
        <v>3994</v>
      </c>
      <c r="Y5583" t="str">
        <f>"47-3016"</f>
        <v>47-3016</v>
      </c>
      <c r="Z5583" t="s">
        <v>3995</v>
      </c>
      <c r="AA5583">
        <v>23816</v>
      </c>
      <c r="AB5583">
        <v>10</v>
      </c>
      <c r="AD5583" t="s">
        <v>79</v>
      </c>
      <c r="AE5583" t="s">
        <v>80</v>
      </c>
      <c r="AF5583">
        <v>35</v>
      </c>
      <c r="AG5583" s="4">
        <v>0.29166666666666669</v>
      </c>
      <c r="AH5583" s="4">
        <v>0.6875</v>
      </c>
      <c r="AI5583" s="5">
        <v>12.92</v>
      </c>
      <c r="AJ5583">
        <v>19.38</v>
      </c>
      <c r="AL5583" t="s">
        <v>81</v>
      </c>
      <c r="AM5583" t="s">
        <v>82</v>
      </c>
      <c r="AO5583" t="s">
        <v>83</v>
      </c>
      <c r="AR5583" t="s">
        <v>82</v>
      </c>
      <c r="AT5583" t="s">
        <v>82</v>
      </c>
      <c r="AW5583" t="s">
        <v>82</v>
      </c>
      <c r="AY5583" t="s">
        <v>941</v>
      </c>
      <c r="AZ5583" t="s">
        <v>941</v>
      </c>
      <c r="BA5583" t="s">
        <v>774</v>
      </c>
      <c r="BB5583">
        <v>81631</v>
      </c>
      <c r="BC5583" t="s">
        <v>79</v>
      </c>
      <c r="BH5583" t="s">
        <v>34185</v>
      </c>
      <c r="BJ5583">
        <v>841339590</v>
      </c>
    </row>
    <row r="5584" spans="1:62" x14ac:dyDescent="0.25">
      <c r="A5584" t="s">
        <v>34682</v>
      </c>
      <c r="B5584" s="2">
        <v>43525</v>
      </c>
      <c r="C5584" t="s">
        <v>63</v>
      </c>
      <c r="D5584" s="3">
        <v>43472.753570127315</v>
      </c>
      <c r="E5584" t="s">
        <v>91</v>
      </c>
      <c r="H5584" t="s">
        <v>34683</v>
      </c>
      <c r="J5584" t="s">
        <v>34684</v>
      </c>
      <c r="K5584" t="s">
        <v>8282</v>
      </c>
      <c r="L5584" t="s">
        <v>1446</v>
      </c>
      <c r="M5584" t="s">
        <v>783</v>
      </c>
      <c r="N5584">
        <v>45502</v>
      </c>
      <c r="O5584" t="s">
        <v>70</v>
      </c>
      <c r="Q5584" t="s">
        <v>34685</v>
      </c>
      <c r="S5584" t="s">
        <v>82</v>
      </c>
      <c r="U5584" t="s">
        <v>92</v>
      </c>
      <c r="X5584" t="s">
        <v>326</v>
      </c>
      <c r="Y5584" t="str">
        <f>"47-2061"</f>
        <v>47-2061</v>
      </c>
      <c r="Z5584" t="s">
        <v>326</v>
      </c>
      <c r="AA5584">
        <v>238990</v>
      </c>
      <c r="AB5584">
        <v>50</v>
      </c>
      <c r="AD5584" t="s">
        <v>79</v>
      </c>
      <c r="AE5584" t="s">
        <v>80</v>
      </c>
      <c r="AF5584">
        <v>40</v>
      </c>
      <c r="AG5584" s="4">
        <v>0.29166666666666669</v>
      </c>
      <c r="AH5584" s="4">
        <v>0.83333333333333337</v>
      </c>
      <c r="AI5584" s="6">
        <v>19</v>
      </c>
      <c r="AJ5584">
        <v>28.5</v>
      </c>
      <c r="AL5584" t="s">
        <v>81</v>
      </c>
      <c r="AM5584" t="s">
        <v>82</v>
      </c>
      <c r="AO5584" t="s">
        <v>83</v>
      </c>
      <c r="AR5584" t="s">
        <v>82</v>
      </c>
      <c r="AT5584" t="s">
        <v>82</v>
      </c>
      <c r="AW5584" t="s">
        <v>82</v>
      </c>
      <c r="AY5584" t="s">
        <v>1446</v>
      </c>
      <c r="AZ5584" t="s">
        <v>2478</v>
      </c>
      <c r="BA5584" t="s">
        <v>783</v>
      </c>
      <c r="BB5584">
        <v>45502</v>
      </c>
      <c r="BC5584" t="s">
        <v>79</v>
      </c>
      <c r="BH5584" t="s">
        <v>34684</v>
      </c>
      <c r="BI5584" t="s">
        <v>8282</v>
      </c>
      <c r="BJ5584">
        <v>202232984</v>
      </c>
    </row>
    <row r="5585" spans="1:62" x14ac:dyDescent="0.25">
      <c r="A5585" t="s">
        <v>35099</v>
      </c>
      <c r="B5585" s="2">
        <v>43525</v>
      </c>
      <c r="C5585" t="s">
        <v>63</v>
      </c>
      <c r="D5585" s="3">
        <v>43472.396162326389</v>
      </c>
      <c r="E5585" t="s">
        <v>117</v>
      </c>
      <c r="H5585" t="s">
        <v>35100</v>
      </c>
      <c r="J5585" t="s">
        <v>35101</v>
      </c>
      <c r="L5585" t="s">
        <v>240</v>
      </c>
      <c r="M5585" t="s">
        <v>147</v>
      </c>
      <c r="N5585">
        <v>15235</v>
      </c>
      <c r="O5585" t="s">
        <v>70</v>
      </c>
      <c r="Q5585" t="s">
        <v>35102</v>
      </c>
      <c r="S5585" t="s">
        <v>72</v>
      </c>
      <c r="T5585" t="s">
        <v>35103</v>
      </c>
      <c r="U5585" t="s">
        <v>35104</v>
      </c>
      <c r="V5585" t="s">
        <v>244</v>
      </c>
      <c r="W5585" t="s">
        <v>147</v>
      </c>
      <c r="X5585" t="s">
        <v>5761</v>
      </c>
      <c r="Y5585" t="str">
        <f>"47-2141"</f>
        <v>47-2141</v>
      </c>
      <c r="Z5585" t="s">
        <v>1722</v>
      </c>
      <c r="AA5585">
        <v>561790</v>
      </c>
      <c r="AB5585">
        <v>6</v>
      </c>
      <c r="AD5585" t="s">
        <v>79</v>
      </c>
      <c r="AE5585" t="s">
        <v>80</v>
      </c>
      <c r="AF5585">
        <v>21.97</v>
      </c>
      <c r="AG5585" s="4">
        <v>0.375</v>
      </c>
      <c r="AH5585" s="4">
        <v>0.70833333333333337</v>
      </c>
      <c r="AI5585" s="5">
        <v>21.97</v>
      </c>
      <c r="AJ5585">
        <v>32.96</v>
      </c>
      <c r="AL5585" t="s">
        <v>81</v>
      </c>
      <c r="AM5585" t="s">
        <v>82</v>
      </c>
      <c r="AO5585" t="s">
        <v>213</v>
      </c>
      <c r="AR5585" t="s">
        <v>82</v>
      </c>
      <c r="AT5585" t="s">
        <v>82</v>
      </c>
      <c r="AW5585" t="s">
        <v>72</v>
      </c>
      <c r="AX5585">
        <v>12</v>
      </c>
      <c r="AY5585" t="s">
        <v>240</v>
      </c>
      <c r="AZ5585" t="s">
        <v>3309</v>
      </c>
      <c r="BA5585" t="s">
        <v>147</v>
      </c>
      <c r="BB5585">
        <v>15235</v>
      </c>
      <c r="BC5585" t="s">
        <v>79</v>
      </c>
      <c r="BH5585" t="s">
        <v>35105</v>
      </c>
      <c r="BJ5585">
        <v>812063668</v>
      </c>
    </row>
    <row r="5586" spans="1:62" x14ac:dyDescent="0.25">
      <c r="A5586" t="s">
        <v>35124</v>
      </c>
      <c r="B5586" s="2">
        <v>43525</v>
      </c>
      <c r="C5586" t="s">
        <v>63</v>
      </c>
      <c r="D5586" s="3">
        <v>43472.40210861111</v>
      </c>
      <c r="E5586" t="s">
        <v>64</v>
      </c>
      <c r="F5586" s="2">
        <v>43556</v>
      </c>
      <c r="G5586" s="2">
        <v>43799</v>
      </c>
      <c r="H5586" t="s">
        <v>35125</v>
      </c>
      <c r="I5586" t="s">
        <v>28107</v>
      </c>
      <c r="J5586" t="s">
        <v>35126</v>
      </c>
      <c r="K5586" t="s">
        <v>67</v>
      </c>
      <c r="L5586" t="s">
        <v>360</v>
      </c>
      <c r="M5586" t="s">
        <v>207</v>
      </c>
      <c r="N5586">
        <v>2554</v>
      </c>
      <c r="O5586" t="s">
        <v>70</v>
      </c>
      <c r="P5586" t="s">
        <v>67</v>
      </c>
      <c r="Q5586" t="s">
        <v>35127</v>
      </c>
      <c r="S5586" t="s">
        <v>72</v>
      </c>
      <c r="T5586" t="s">
        <v>8517</v>
      </c>
      <c r="U5586" t="s">
        <v>8518</v>
      </c>
      <c r="V5586" t="s">
        <v>8519</v>
      </c>
      <c r="W5586" t="s">
        <v>207</v>
      </c>
      <c r="X5586" t="s">
        <v>35128</v>
      </c>
      <c r="Y5586" t="str">
        <f>"37-3011"</f>
        <v>37-3011</v>
      </c>
      <c r="Z5586" t="s">
        <v>94</v>
      </c>
      <c r="AA5586">
        <v>561730</v>
      </c>
      <c r="AB5586">
        <v>10</v>
      </c>
      <c r="AC5586">
        <v>10</v>
      </c>
      <c r="AD5586" t="s">
        <v>79</v>
      </c>
      <c r="AE5586" t="s">
        <v>80</v>
      </c>
      <c r="AF5586">
        <v>40</v>
      </c>
      <c r="AG5586" s="4">
        <v>0.33333333333333331</v>
      </c>
      <c r="AH5586" s="4">
        <v>0.66666666666666663</v>
      </c>
      <c r="AI5586" s="5">
        <v>24.83</v>
      </c>
      <c r="AL5586" t="s">
        <v>81</v>
      </c>
      <c r="AM5586" t="s">
        <v>82</v>
      </c>
      <c r="AO5586" t="s">
        <v>83</v>
      </c>
      <c r="AP5586" t="s">
        <v>67</v>
      </c>
      <c r="AQ5586" t="s">
        <v>67</v>
      </c>
      <c r="AR5586" t="s">
        <v>82</v>
      </c>
      <c r="AT5586" t="s">
        <v>82</v>
      </c>
      <c r="AW5586" t="s">
        <v>82</v>
      </c>
      <c r="AY5586" t="s">
        <v>360</v>
      </c>
      <c r="AZ5586" t="s">
        <v>360</v>
      </c>
      <c r="BA5586" t="s">
        <v>207</v>
      </c>
      <c r="BB5586">
        <v>2554</v>
      </c>
      <c r="BC5586" t="s">
        <v>79</v>
      </c>
      <c r="BH5586" t="s">
        <v>35126</v>
      </c>
      <c r="BI5586" t="s">
        <v>67</v>
      </c>
      <c r="BJ5586">
        <v>454088440</v>
      </c>
    </row>
    <row r="5587" spans="1:62" x14ac:dyDescent="0.25">
      <c r="A5587" t="s">
        <v>35440</v>
      </c>
      <c r="B5587" s="2">
        <v>43525</v>
      </c>
      <c r="C5587" t="s">
        <v>63</v>
      </c>
      <c r="D5587" s="3">
        <v>43472.385339548608</v>
      </c>
      <c r="E5587" t="s">
        <v>64</v>
      </c>
      <c r="F5587" s="2">
        <v>43556</v>
      </c>
      <c r="G5587" s="2">
        <v>43800</v>
      </c>
      <c r="H5587" t="s">
        <v>25460</v>
      </c>
      <c r="J5587" t="s">
        <v>25461</v>
      </c>
      <c r="L5587" t="s">
        <v>10874</v>
      </c>
      <c r="M5587" t="s">
        <v>69</v>
      </c>
      <c r="N5587">
        <v>41102</v>
      </c>
      <c r="O5587" t="s">
        <v>70</v>
      </c>
      <c r="Q5587" t="s">
        <v>25462</v>
      </c>
      <c r="S5587" t="s">
        <v>72</v>
      </c>
      <c r="T5587" t="s">
        <v>25463</v>
      </c>
      <c r="U5587" t="s">
        <v>1067</v>
      </c>
      <c r="V5587" t="s">
        <v>1068</v>
      </c>
      <c r="W5587" t="s">
        <v>1064</v>
      </c>
      <c r="X5587" t="s">
        <v>25464</v>
      </c>
      <c r="Y5587" t="str">
        <f>"37-3011"</f>
        <v>37-3011</v>
      </c>
      <c r="Z5587" t="s">
        <v>94</v>
      </c>
      <c r="AA5587">
        <v>561730</v>
      </c>
      <c r="AB5587">
        <v>10</v>
      </c>
      <c r="AC5587">
        <v>10</v>
      </c>
      <c r="AD5587" t="s">
        <v>79</v>
      </c>
      <c r="AE5587" t="s">
        <v>80</v>
      </c>
      <c r="AF5587">
        <v>40</v>
      </c>
      <c r="AG5587" s="4">
        <v>0.29166666666666669</v>
      </c>
      <c r="AH5587" s="4">
        <v>0.66666666666666663</v>
      </c>
      <c r="AI5587" s="5">
        <v>11.37</v>
      </c>
      <c r="AJ5587">
        <v>17.059999999999999</v>
      </c>
      <c r="AL5587" t="s">
        <v>81</v>
      </c>
      <c r="AM5587" t="s">
        <v>82</v>
      </c>
      <c r="AO5587" t="s">
        <v>83</v>
      </c>
      <c r="AR5587" t="s">
        <v>82</v>
      </c>
      <c r="AT5587" t="s">
        <v>82</v>
      </c>
      <c r="AW5587" t="s">
        <v>72</v>
      </c>
      <c r="AX5587">
        <v>3</v>
      </c>
      <c r="AY5587" t="s">
        <v>10874</v>
      </c>
      <c r="AZ5587" t="s">
        <v>25465</v>
      </c>
      <c r="BA5587" t="s">
        <v>69</v>
      </c>
      <c r="BB5587">
        <v>41102</v>
      </c>
      <c r="BC5587" t="s">
        <v>79</v>
      </c>
      <c r="BH5587" t="s">
        <v>25461</v>
      </c>
      <c r="BJ5587">
        <v>811034585</v>
      </c>
    </row>
    <row r="5588" spans="1:62" x14ac:dyDescent="0.25">
      <c r="A5588" t="s">
        <v>35539</v>
      </c>
      <c r="B5588" s="2">
        <v>43525</v>
      </c>
      <c r="C5588" t="s">
        <v>63</v>
      </c>
      <c r="D5588" s="3">
        <v>43472.400352534722</v>
      </c>
      <c r="E5588" t="s">
        <v>64</v>
      </c>
      <c r="F5588" s="2">
        <v>43556</v>
      </c>
      <c r="G5588" s="2">
        <v>43799</v>
      </c>
      <c r="H5588" t="s">
        <v>11065</v>
      </c>
      <c r="I5588" t="s">
        <v>11066</v>
      </c>
      <c r="J5588" t="s">
        <v>11067</v>
      </c>
      <c r="L5588" t="s">
        <v>7731</v>
      </c>
      <c r="M5588" t="s">
        <v>714</v>
      </c>
      <c r="N5588">
        <v>70460</v>
      </c>
      <c r="O5588" t="s">
        <v>70</v>
      </c>
      <c r="Q5588" t="s">
        <v>11068</v>
      </c>
      <c r="S5588" t="s">
        <v>72</v>
      </c>
      <c r="T5588" t="s">
        <v>7872</v>
      </c>
      <c r="U5588" t="s">
        <v>7873</v>
      </c>
      <c r="V5588" t="s">
        <v>2471</v>
      </c>
      <c r="W5588" t="s">
        <v>649</v>
      </c>
      <c r="X5588" t="s">
        <v>2013</v>
      </c>
      <c r="Y5588" t="str">
        <f>"37-3011"</f>
        <v>37-3011</v>
      </c>
      <c r="Z5588" t="s">
        <v>94</v>
      </c>
      <c r="AA5588">
        <v>561730</v>
      </c>
      <c r="AB5588">
        <v>60</v>
      </c>
      <c r="AC5588">
        <v>60</v>
      </c>
      <c r="AD5588" t="s">
        <v>79</v>
      </c>
      <c r="AE5588" t="s">
        <v>95</v>
      </c>
      <c r="AF5588">
        <v>40</v>
      </c>
      <c r="AG5588" s="4">
        <v>0.25</v>
      </c>
      <c r="AH5588" s="4">
        <v>0.60416666666666663</v>
      </c>
      <c r="AI5588" s="5">
        <v>11.98</v>
      </c>
      <c r="AJ5588">
        <v>17.97</v>
      </c>
      <c r="AK5588">
        <v>17.97</v>
      </c>
      <c r="AL5588" t="s">
        <v>81</v>
      </c>
      <c r="AM5588" t="s">
        <v>82</v>
      </c>
      <c r="AO5588" t="s">
        <v>83</v>
      </c>
      <c r="AP5588" t="s">
        <v>67</v>
      </c>
      <c r="AQ5588" t="s">
        <v>67</v>
      </c>
      <c r="AR5588" t="s">
        <v>82</v>
      </c>
      <c r="AT5588" t="s">
        <v>82</v>
      </c>
      <c r="AW5588" t="s">
        <v>72</v>
      </c>
      <c r="AX5588">
        <v>3</v>
      </c>
      <c r="AY5588" t="s">
        <v>4015</v>
      </c>
      <c r="AZ5588" t="s">
        <v>4016</v>
      </c>
      <c r="BA5588" t="s">
        <v>86</v>
      </c>
      <c r="BB5588">
        <v>32413</v>
      </c>
      <c r="BC5588" t="s">
        <v>79</v>
      </c>
      <c r="BH5588" t="s">
        <v>11268</v>
      </c>
      <c r="BJ5588">
        <v>721285520</v>
      </c>
    </row>
    <row r="5589" spans="1:62" x14ac:dyDescent="0.25">
      <c r="A5589" t="s">
        <v>35574</v>
      </c>
      <c r="B5589" s="2">
        <v>43525</v>
      </c>
      <c r="C5589" t="s">
        <v>63</v>
      </c>
      <c r="D5589" s="3">
        <v>43472.811436990742</v>
      </c>
      <c r="E5589" t="s">
        <v>91</v>
      </c>
      <c r="H5589" t="s">
        <v>8513</v>
      </c>
      <c r="I5589" t="s">
        <v>8514</v>
      </c>
      <c r="J5589" t="s">
        <v>8515</v>
      </c>
      <c r="K5589" t="s">
        <v>67</v>
      </c>
      <c r="L5589" t="s">
        <v>360</v>
      </c>
      <c r="M5589" t="s">
        <v>207</v>
      </c>
      <c r="N5589">
        <v>2554</v>
      </c>
      <c r="O5589" t="s">
        <v>70</v>
      </c>
      <c r="P5589" t="s">
        <v>67</v>
      </c>
      <c r="Q5589" t="s">
        <v>8516</v>
      </c>
      <c r="S5589" t="s">
        <v>72</v>
      </c>
      <c r="T5589" t="s">
        <v>8517</v>
      </c>
      <c r="U5589" t="s">
        <v>8518</v>
      </c>
      <c r="V5589" t="s">
        <v>8519</v>
      </c>
      <c r="W5589" t="s">
        <v>207</v>
      </c>
      <c r="X5589" t="s">
        <v>8520</v>
      </c>
      <c r="Y5589" t="str">
        <f>"39-6011"</f>
        <v>39-6011</v>
      </c>
      <c r="Z5589" t="s">
        <v>3264</v>
      </c>
      <c r="AA5589">
        <v>721110</v>
      </c>
      <c r="AB5589">
        <v>29</v>
      </c>
      <c r="AD5589" t="s">
        <v>79</v>
      </c>
      <c r="AE5589" t="s">
        <v>80</v>
      </c>
      <c r="AF5589">
        <v>35</v>
      </c>
      <c r="AG5589" s="4">
        <v>0.29166666666666669</v>
      </c>
      <c r="AH5589" s="4">
        <v>0.625</v>
      </c>
      <c r="AI5589" s="5">
        <v>13.36</v>
      </c>
      <c r="AJ5589">
        <v>20.04</v>
      </c>
      <c r="AL5589" t="s">
        <v>81</v>
      </c>
      <c r="AM5589" t="s">
        <v>82</v>
      </c>
      <c r="AO5589" t="s">
        <v>83</v>
      </c>
      <c r="AP5589" t="s">
        <v>67</v>
      </c>
      <c r="AQ5589" t="s">
        <v>67</v>
      </c>
      <c r="AR5589" t="s">
        <v>82</v>
      </c>
      <c r="AT5589" t="s">
        <v>82</v>
      </c>
      <c r="AW5589" t="s">
        <v>82</v>
      </c>
      <c r="AY5589" t="s">
        <v>360</v>
      </c>
      <c r="AZ5589" t="s">
        <v>360</v>
      </c>
      <c r="BA5589" t="s">
        <v>207</v>
      </c>
      <c r="BB5589">
        <v>2554</v>
      </c>
      <c r="BC5589" t="s">
        <v>87</v>
      </c>
      <c r="BH5589" t="s">
        <v>8515</v>
      </c>
      <c r="BI5589" t="s">
        <v>67</v>
      </c>
      <c r="BJ5589">
        <v>43436262</v>
      </c>
    </row>
    <row r="5590" spans="1:62" x14ac:dyDescent="0.25">
      <c r="A5590" t="s">
        <v>36293</v>
      </c>
      <c r="B5590" s="2">
        <v>43525</v>
      </c>
      <c r="C5590" t="s">
        <v>63</v>
      </c>
      <c r="D5590" s="3">
        <v>43476.324518090281</v>
      </c>
      <c r="E5590" t="s">
        <v>91</v>
      </c>
      <c r="H5590" t="s">
        <v>36294</v>
      </c>
      <c r="J5590" t="s">
        <v>36295</v>
      </c>
      <c r="K5590" t="s">
        <v>1298</v>
      </c>
      <c r="L5590" t="s">
        <v>9575</v>
      </c>
      <c r="M5590" t="s">
        <v>774</v>
      </c>
      <c r="N5590">
        <v>81505</v>
      </c>
      <c r="O5590" t="s">
        <v>70</v>
      </c>
      <c r="Q5590" t="s">
        <v>24589</v>
      </c>
      <c r="S5590" t="s">
        <v>72</v>
      </c>
      <c r="T5590" t="s">
        <v>36296</v>
      </c>
      <c r="U5590" t="s">
        <v>36297</v>
      </c>
      <c r="V5590" t="s">
        <v>9575</v>
      </c>
      <c r="W5590" t="s">
        <v>774</v>
      </c>
      <c r="X5590" t="s">
        <v>326</v>
      </c>
      <c r="Y5590" t="str">
        <f>"47-2061"</f>
        <v>47-2061</v>
      </c>
      <c r="Z5590" t="s">
        <v>326</v>
      </c>
      <c r="AA5590">
        <v>238110</v>
      </c>
      <c r="AB5590">
        <v>25</v>
      </c>
      <c r="AD5590" t="s">
        <v>79</v>
      </c>
      <c r="AE5590" t="s">
        <v>80</v>
      </c>
      <c r="AF5590">
        <v>40</v>
      </c>
      <c r="AG5590" s="4">
        <v>0.33333333333333331</v>
      </c>
      <c r="AH5590" s="4">
        <v>0.70833333333333337</v>
      </c>
      <c r="AI5590" s="5">
        <v>16.149999999999999</v>
      </c>
      <c r="AJ5590">
        <v>24.23</v>
      </c>
      <c r="AM5590" t="s">
        <v>82</v>
      </c>
      <c r="AO5590" t="s">
        <v>83</v>
      </c>
      <c r="AR5590" t="s">
        <v>82</v>
      </c>
      <c r="AT5590" t="s">
        <v>82</v>
      </c>
      <c r="AW5590" t="s">
        <v>82</v>
      </c>
      <c r="AY5590" t="s">
        <v>9575</v>
      </c>
      <c r="AZ5590" t="s">
        <v>1773</v>
      </c>
      <c r="BA5590" t="s">
        <v>774</v>
      </c>
      <c r="BB5590">
        <v>81505</v>
      </c>
      <c r="BC5590" t="s">
        <v>79</v>
      </c>
      <c r="BD5590" t="s">
        <v>36298</v>
      </c>
      <c r="BE5590" t="s">
        <v>36299</v>
      </c>
      <c r="BH5590" t="s">
        <v>36295</v>
      </c>
      <c r="BI5590" t="s">
        <v>1298</v>
      </c>
      <c r="BJ5590">
        <v>841508228</v>
      </c>
    </row>
    <row r="5591" spans="1:62" x14ac:dyDescent="0.25">
      <c r="A5591" t="s">
        <v>254</v>
      </c>
      <c r="B5591" s="2">
        <v>43528</v>
      </c>
      <c r="C5591" t="s">
        <v>63</v>
      </c>
      <c r="D5591" s="3">
        <v>43472.381324710645</v>
      </c>
      <c r="E5591" t="s">
        <v>64</v>
      </c>
      <c r="F5591" s="2">
        <v>43556</v>
      </c>
      <c r="G5591" s="2">
        <v>43799</v>
      </c>
      <c r="H5591" t="s">
        <v>255</v>
      </c>
      <c r="J5591" t="s">
        <v>256</v>
      </c>
      <c r="L5591" t="s">
        <v>257</v>
      </c>
      <c r="M5591" t="s">
        <v>166</v>
      </c>
      <c r="N5591">
        <v>84601</v>
      </c>
      <c r="O5591" t="s">
        <v>70</v>
      </c>
      <c r="Q5591" t="s">
        <v>258</v>
      </c>
      <c r="S5591" t="s">
        <v>72</v>
      </c>
      <c r="T5591" t="s">
        <v>259</v>
      </c>
      <c r="U5591" t="s">
        <v>260</v>
      </c>
      <c r="V5591" t="s">
        <v>261</v>
      </c>
      <c r="W5591" t="s">
        <v>166</v>
      </c>
      <c r="X5591" t="s">
        <v>262</v>
      </c>
      <c r="Y5591" t="str">
        <f>"37-3011"</f>
        <v>37-3011</v>
      </c>
      <c r="Z5591" t="s">
        <v>94</v>
      </c>
      <c r="AA5591">
        <v>561730</v>
      </c>
      <c r="AB5591">
        <v>16</v>
      </c>
      <c r="AC5591">
        <v>16</v>
      </c>
      <c r="AD5591" t="s">
        <v>79</v>
      </c>
      <c r="AE5591" t="s">
        <v>80</v>
      </c>
      <c r="AF5591">
        <v>40</v>
      </c>
      <c r="AG5591" s="4">
        <v>0.29166666666666669</v>
      </c>
      <c r="AH5591" s="4">
        <v>0.70833333333333337</v>
      </c>
      <c r="AI5591" s="6">
        <v>14</v>
      </c>
      <c r="AJ5591">
        <v>21</v>
      </c>
      <c r="AK5591">
        <v>24</v>
      </c>
      <c r="AL5591" t="s">
        <v>81</v>
      </c>
      <c r="AM5591" t="s">
        <v>82</v>
      </c>
      <c r="AO5591" t="s">
        <v>83</v>
      </c>
      <c r="AR5591" t="s">
        <v>82</v>
      </c>
      <c r="AT5591" t="s">
        <v>82</v>
      </c>
      <c r="AW5591" t="s">
        <v>82</v>
      </c>
      <c r="AY5591" t="s">
        <v>257</v>
      </c>
      <c r="AZ5591" t="s">
        <v>263</v>
      </c>
      <c r="BA5591" t="s">
        <v>166</v>
      </c>
      <c r="BB5591">
        <v>84601</v>
      </c>
      <c r="BC5591" t="s">
        <v>79</v>
      </c>
      <c r="BH5591" t="s">
        <v>256</v>
      </c>
      <c r="BJ5591">
        <v>263685699</v>
      </c>
    </row>
    <row r="5592" spans="1:62" x14ac:dyDescent="0.25">
      <c r="A5592" t="s">
        <v>264</v>
      </c>
      <c r="B5592" s="2">
        <v>43528</v>
      </c>
      <c r="C5592" t="s">
        <v>63</v>
      </c>
      <c r="D5592" s="3">
        <v>43472.382023287035</v>
      </c>
      <c r="E5592" t="s">
        <v>64</v>
      </c>
      <c r="F5592" s="2">
        <v>43556</v>
      </c>
      <c r="G5592" s="2">
        <v>43861</v>
      </c>
      <c r="H5592" t="s">
        <v>265</v>
      </c>
      <c r="J5592" t="s">
        <v>266</v>
      </c>
      <c r="L5592" t="s">
        <v>267</v>
      </c>
      <c r="M5592" t="s">
        <v>166</v>
      </c>
      <c r="N5592">
        <v>84663</v>
      </c>
      <c r="O5592" t="s">
        <v>70</v>
      </c>
      <c r="Q5592" t="s">
        <v>268</v>
      </c>
      <c r="S5592" t="s">
        <v>72</v>
      </c>
      <c r="T5592" t="s">
        <v>259</v>
      </c>
      <c r="U5592" t="s">
        <v>260</v>
      </c>
      <c r="V5592" t="s">
        <v>269</v>
      </c>
      <c r="W5592" t="s">
        <v>166</v>
      </c>
      <c r="X5592" t="s">
        <v>262</v>
      </c>
      <c r="Y5592" t="str">
        <f>"37-3011"</f>
        <v>37-3011</v>
      </c>
      <c r="Z5592" t="s">
        <v>94</v>
      </c>
      <c r="AA5592">
        <v>561730</v>
      </c>
      <c r="AB5592">
        <v>5</v>
      </c>
      <c r="AC5592">
        <v>5</v>
      </c>
      <c r="AD5592" t="s">
        <v>79</v>
      </c>
      <c r="AE5592" t="s">
        <v>80</v>
      </c>
      <c r="AF5592">
        <v>40</v>
      </c>
      <c r="AG5592" s="4">
        <v>0.29166666666666669</v>
      </c>
      <c r="AH5592" s="4">
        <v>0.66666666666666663</v>
      </c>
      <c r="AI5592" s="6">
        <v>14</v>
      </c>
      <c r="AJ5592">
        <v>21</v>
      </c>
      <c r="AK5592">
        <v>24</v>
      </c>
      <c r="AL5592" t="s">
        <v>81</v>
      </c>
      <c r="AM5592" t="s">
        <v>82</v>
      </c>
      <c r="AO5592" t="s">
        <v>83</v>
      </c>
      <c r="AR5592" t="s">
        <v>82</v>
      </c>
      <c r="AT5592" t="s">
        <v>82</v>
      </c>
      <c r="AW5592" t="s">
        <v>82</v>
      </c>
      <c r="AY5592" t="s">
        <v>267</v>
      </c>
      <c r="AZ5592" t="s">
        <v>263</v>
      </c>
      <c r="BA5592" t="s">
        <v>166</v>
      </c>
      <c r="BB5592">
        <v>84663</v>
      </c>
      <c r="BC5592" t="s">
        <v>79</v>
      </c>
      <c r="BH5592" t="s">
        <v>266</v>
      </c>
      <c r="BI5592" t="s">
        <v>67</v>
      </c>
      <c r="BJ5592">
        <v>272410739</v>
      </c>
    </row>
    <row r="5593" spans="1:62" x14ac:dyDescent="0.25">
      <c r="A5593" t="s">
        <v>339</v>
      </c>
      <c r="B5593" s="2">
        <v>43528</v>
      </c>
      <c r="C5593" t="s">
        <v>63</v>
      </c>
      <c r="D5593" s="3">
        <v>43472.384262812498</v>
      </c>
      <c r="E5593" t="s">
        <v>282</v>
      </c>
      <c r="F5593" s="2">
        <v>43556</v>
      </c>
      <c r="G5593" s="2">
        <v>43770</v>
      </c>
      <c r="H5593" t="s">
        <v>340</v>
      </c>
      <c r="I5593" t="s">
        <v>341</v>
      </c>
      <c r="J5593" t="s">
        <v>342</v>
      </c>
      <c r="K5593" t="s">
        <v>67</v>
      </c>
      <c r="L5593" t="s">
        <v>343</v>
      </c>
      <c r="M5593" t="s">
        <v>207</v>
      </c>
      <c r="N5593">
        <v>2655</v>
      </c>
      <c r="O5593" t="s">
        <v>70</v>
      </c>
      <c r="P5593" t="s">
        <v>67</v>
      </c>
      <c r="Q5593" t="s">
        <v>344</v>
      </c>
      <c r="S5593" t="s">
        <v>72</v>
      </c>
      <c r="T5593" t="s">
        <v>275</v>
      </c>
      <c r="U5593" t="s">
        <v>276</v>
      </c>
      <c r="V5593" t="s">
        <v>277</v>
      </c>
      <c r="W5593" t="s">
        <v>278</v>
      </c>
      <c r="X5593" t="s">
        <v>345</v>
      </c>
      <c r="Y5593" t="str">
        <f>"35-2015"</f>
        <v>35-2015</v>
      </c>
      <c r="Z5593" t="s">
        <v>346</v>
      </c>
      <c r="AA5593">
        <v>722211</v>
      </c>
      <c r="AB5593">
        <v>13</v>
      </c>
      <c r="AC5593">
        <v>11</v>
      </c>
      <c r="AD5593" t="s">
        <v>79</v>
      </c>
      <c r="AE5593" t="s">
        <v>80</v>
      </c>
      <c r="AF5593">
        <v>35</v>
      </c>
      <c r="AG5593" s="4">
        <v>0.375</v>
      </c>
      <c r="AH5593" s="4">
        <v>0.91666666666666663</v>
      </c>
      <c r="AI5593" s="5">
        <v>15.71</v>
      </c>
      <c r="AJ5593">
        <v>23.57</v>
      </c>
      <c r="AL5593" t="s">
        <v>81</v>
      </c>
      <c r="AM5593" t="s">
        <v>82</v>
      </c>
      <c r="AO5593" t="s">
        <v>83</v>
      </c>
      <c r="AP5593" t="s">
        <v>67</v>
      </c>
      <c r="AQ5593" t="s">
        <v>67</v>
      </c>
      <c r="AR5593" t="s">
        <v>82</v>
      </c>
      <c r="AT5593" t="s">
        <v>82</v>
      </c>
      <c r="AW5593" t="s">
        <v>72</v>
      </c>
      <c r="AX5593">
        <v>3</v>
      </c>
      <c r="AY5593" t="s">
        <v>343</v>
      </c>
      <c r="AZ5593" t="s">
        <v>214</v>
      </c>
      <c r="BA5593" t="s">
        <v>207</v>
      </c>
      <c r="BB5593">
        <v>2655</v>
      </c>
      <c r="BC5593" t="s">
        <v>79</v>
      </c>
      <c r="BH5593" t="s">
        <v>342</v>
      </c>
      <c r="BI5593" t="s">
        <v>67</v>
      </c>
      <c r="BJ5593">
        <v>472423247</v>
      </c>
    </row>
    <row r="5594" spans="1:62" x14ac:dyDescent="0.25">
      <c r="A5594" t="s">
        <v>1279</v>
      </c>
      <c r="B5594" s="2">
        <v>43528</v>
      </c>
      <c r="C5594" t="s">
        <v>63</v>
      </c>
      <c r="D5594" s="3">
        <v>43472.395414004626</v>
      </c>
      <c r="E5594" t="s">
        <v>64</v>
      </c>
      <c r="F5594" s="2">
        <v>43556</v>
      </c>
      <c r="G5594" s="2">
        <v>43830</v>
      </c>
      <c r="H5594" t="s">
        <v>1280</v>
      </c>
      <c r="I5594" t="s">
        <v>67</v>
      </c>
      <c r="J5594" t="s">
        <v>1281</v>
      </c>
      <c r="K5594" t="s">
        <v>67</v>
      </c>
      <c r="L5594" t="s">
        <v>1282</v>
      </c>
      <c r="M5594" t="s">
        <v>232</v>
      </c>
      <c r="N5594">
        <v>10801</v>
      </c>
      <c r="O5594" t="s">
        <v>70</v>
      </c>
      <c r="P5594" t="s">
        <v>67</v>
      </c>
      <c r="Q5594" t="s">
        <v>1283</v>
      </c>
      <c r="S5594" t="s">
        <v>72</v>
      </c>
      <c r="T5594" t="s">
        <v>1273</v>
      </c>
      <c r="U5594" t="s">
        <v>1274</v>
      </c>
      <c r="V5594" t="s">
        <v>1275</v>
      </c>
      <c r="W5594" t="s">
        <v>1276</v>
      </c>
      <c r="X5594" t="s">
        <v>1284</v>
      </c>
      <c r="Y5594" t="str">
        <f>"37-3011"</f>
        <v>37-3011</v>
      </c>
      <c r="Z5594" t="s">
        <v>94</v>
      </c>
      <c r="AA5594">
        <v>561730</v>
      </c>
      <c r="AB5594">
        <v>8</v>
      </c>
      <c r="AC5594">
        <v>8</v>
      </c>
      <c r="AD5594" t="s">
        <v>79</v>
      </c>
      <c r="AE5594" t="s">
        <v>95</v>
      </c>
      <c r="AF5594">
        <v>40</v>
      </c>
      <c r="AG5594" s="4">
        <v>0.33333333333333331</v>
      </c>
      <c r="AH5594" s="4">
        <v>0.6875</v>
      </c>
      <c r="AI5594" s="5">
        <v>16.809999999999999</v>
      </c>
      <c r="AL5594" t="s">
        <v>81</v>
      </c>
      <c r="AM5594" t="s">
        <v>82</v>
      </c>
      <c r="AO5594" t="s">
        <v>83</v>
      </c>
      <c r="AP5594" t="s">
        <v>67</v>
      </c>
      <c r="AQ5594" t="s">
        <v>67</v>
      </c>
      <c r="AR5594" t="s">
        <v>82</v>
      </c>
      <c r="AT5594" t="s">
        <v>82</v>
      </c>
      <c r="AW5594" t="s">
        <v>82</v>
      </c>
      <c r="AY5594" t="s">
        <v>1282</v>
      </c>
      <c r="AZ5594" t="s">
        <v>1285</v>
      </c>
      <c r="BA5594" t="s">
        <v>232</v>
      </c>
      <c r="BB5594">
        <v>10801</v>
      </c>
      <c r="BC5594" t="s">
        <v>79</v>
      </c>
      <c r="BH5594" t="s">
        <v>1286</v>
      </c>
      <c r="BI5594" t="s">
        <v>67</v>
      </c>
      <c r="BJ5594">
        <v>820585108</v>
      </c>
    </row>
    <row r="5595" spans="1:62" x14ac:dyDescent="0.25">
      <c r="A5595" t="s">
        <v>1439</v>
      </c>
      <c r="B5595" s="2">
        <v>43528</v>
      </c>
      <c r="C5595" t="s">
        <v>63</v>
      </c>
      <c r="D5595" s="3">
        <v>43472.382946481484</v>
      </c>
      <c r="E5595" t="s">
        <v>91</v>
      </c>
      <c r="H5595" t="s">
        <v>1440</v>
      </c>
      <c r="I5595" t="s">
        <v>67</v>
      </c>
      <c r="J5595" t="s">
        <v>1441</v>
      </c>
      <c r="K5595" t="s">
        <v>67</v>
      </c>
      <c r="L5595" t="s">
        <v>1325</v>
      </c>
      <c r="M5595" t="s">
        <v>232</v>
      </c>
      <c r="N5595">
        <v>10604</v>
      </c>
      <c r="O5595" t="s">
        <v>70</v>
      </c>
      <c r="P5595" t="s">
        <v>67</v>
      </c>
      <c r="Q5595" t="s">
        <v>1442</v>
      </c>
      <c r="S5595" t="s">
        <v>72</v>
      </c>
      <c r="T5595" t="s">
        <v>1273</v>
      </c>
      <c r="U5595" t="s">
        <v>1274</v>
      </c>
      <c r="V5595" t="s">
        <v>1275</v>
      </c>
      <c r="W5595" t="s">
        <v>1276</v>
      </c>
      <c r="X5595" t="s">
        <v>1301</v>
      </c>
      <c r="Y5595" t="str">
        <f>"37-3011"</f>
        <v>37-3011</v>
      </c>
      <c r="Z5595" t="s">
        <v>94</v>
      </c>
      <c r="AA5595">
        <v>561730</v>
      </c>
      <c r="AB5595">
        <v>5</v>
      </c>
      <c r="AD5595" t="s">
        <v>79</v>
      </c>
      <c r="AE5595" t="s">
        <v>95</v>
      </c>
      <c r="AF5595">
        <v>40</v>
      </c>
      <c r="AG5595" s="4">
        <v>0.33333333333333331</v>
      </c>
      <c r="AH5595" s="4">
        <v>0.6875</v>
      </c>
      <c r="AI5595" s="5">
        <v>16.809999999999999</v>
      </c>
      <c r="AL5595" t="s">
        <v>81</v>
      </c>
      <c r="AM5595" t="s">
        <v>82</v>
      </c>
      <c r="AO5595" t="s">
        <v>83</v>
      </c>
      <c r="AP5595" t="s">
        <v>67</v>
      </c>
      <c r="AQ5595" t="s">
        <v>67</v>
      </c>
      <c r="AR5595" t="s">
        <v>82</v>
      </c>
      <c r="AT5595" t="s">
        <v>82</v>
      </c>
      <c r="AW5595" t="s">
        <v>82</v>
      </c>
      <c r="AY5595" t="s">
        <v>1325</v>
      </c>
      <c r="AZ5595" t="s">
        <v>1285</v>
      </c>
      <c r="BA5595" t="s">
        <v>232</v>
      </c>
      <c r="BB5595">
        <v>10604</v>
      </c>
      <c r="BC5595" t="s">
        <v>79</v>
      </c>
      <c r="BH5595" t="s">
        <v>1441</v>
      </c>
      <c r="BI5595" t="s">
        <v>67</v>
      </c>
      <c r="BJ5595">
        <v>582492219</v>
      </c>
    </row>
    <row r="5596" spans="1:62" x14ac:dyDescent="0.25">
      <c r="A5596" t="s">
        <v>2310</v>
      </c>
      <c r="B5596" s="2">
        <v>43528</v>
      </c>
      <c r="C5596" t="s">
        <v>63</v>
      </c>
      <c r="D5596" s="3">
        <v>43472.382443796298</v>
      </c>
      <c r="E5596" t="s">
        <v>64</v>
      </c>
      <c r="F5596" s="2">
        <v>43556</v>
      </c>
      <c r="G5596" s="2">
        <v>43830</v>
      </c>
      <c r="H5596" t="s">
        <v>2311</v>
      </c>
      <c r="J5596" t="s">
        <v>2312</v>
      </c>
      <c r="L5596" t="s">
        <v>2313</v>
      </c>
      <c r="M5596" t="s">
        <v>2314</v>
      </c>
      <c r="N5596">
        <v>47112</v>
      </c>
      <c r="O5596" t="s">
        <v>70</v>
      </c>
      <c r="Q5596" t="s">
        <v>2315</v>
      </c>
      <c r="S5596" t="s">
        <v>72</v>
      </c>
      <c r="T5596" t="s">
        <v>524</v>
      </c>
      <c r="U5596" t="s">
        <v>1850</v>
      </c>
      <c r="V5596" t="s">
        <v>526</v>
      </c>
      <c r="W5596" t="s">
        <v>69</v>
      </c>
      <c r="X5596" t="s">
        <v>2316</v>
      </c>
      <c r="Y5596" t="str">
        <f>"35-3021"</f>
        <v>35-3021</v>
      </c>
      <c r="Z5596" t="s">
        <v>354</v>
      </c>
      <c r="AA5596">
        <v>722110</v>
      </c>
      <c r="AB5596">
        <v>5</v>
      </c>
      <c r="AC5596">
        <v>5</v>
      </c>
      <c r="AD5596" t="s">
        <v>79</v>
      </c>
      <c r="AE5596" t="s">
        <v>95</v>
      </c>
      <c r="AF5596">
        <v>35</v>
      </c>
      <c r="AG5596" s="4">
        <v>0.45833333333333331</v>
      </c>
      <c r="AH5596" s="4">
        <v>0.83333333333333337</v>
      </c>
      <c r="AI5596" s="5">
        <v>9.1199999999999992</v>
      </c>
      <c r="AJ5596">
        <v>13.68</v>
      </c>
      <c r="AK5596">
        <v>13.68</v>
      </c>
      <c r="AL5596" t="s">
        <v>81</v>
      </c>
      <c r="AM5596" t="s">
        <v>82</v>
      </c>
      <c r="AO5596" t="s">
        <v>83</v>
      </c>
      <c r="AR5596" t="s">
        <v>82</v>
      </c>
      <c r="AT5596" t="s">
        <v>82</v>
      </c>
      <c r="AW5596" t="s">
        <v>82</v>
      </c>
      <c r="AY5596" t="s">
        <v>2313</v>
      </c>
      <c r="AZ5596" t="s">
        <v>2317</v>
      </c>
      <c r="BA5596" t="s">
        <v>2314</v>
      </c>
      <c r="BB5596">
        <v>47112</v>
      </c>
      <c r="BC5596" t="s">
        <v>87</v>
      </c>
      <c r="BH5596" t="s">
        <v>2312</v>
      </c>
      <c r="BJ5596">
        <v>351953829</v>
      </c>
    </row>
    <row r="5597" spans="1:62" x14ac:dyDescent="0.25">
      <c r="A5597" t="s">
        <v>7742</v>
      </c>
      <c r="B5597" s="2">
        <v>43528</v>
      </c>
      <c r="C5597" t="s">
        <v>63</v>
      </c>
      <c r="D5597" s="3">
        <v>43472.3840359838</v>
      </c>
      <c r="E5597" t="s">
        <v>64</v>
      </c>
      <c r="F5597" s="2">
        <v>43556</v>
      </c>
      <c r="G5597" s="2">
        <v>43771</v>
      </c>
      <c r="H5597" t="s">
        <v>7743</v>
      </c>
      <c r="J5597" t="s">
        <v>6865</v>
      </c>
      <c r="L5597" t="s">
        <v>6866</v>
      </c>
      <c r="M5597" t="s">
        <v>147</v>
      </c>
      <c r="N5597">
        <v>19462</v>
      </c>
      <c r="O5597" t="s">
        <v>70</v>
      </c>
      <c r="Q5597" t="s">
        <v>7744</v>
      </c>
      <c r="S5597" t="s">
        <v>72</v>
      </c>
      <c r="T5597" t="s">
        <v>5946</v>
      </c>
      <c r="U5597" t="s">
        <v>5854</v>
      </c>
      <c r="V5597" t="s">
        <v>6868</v>
      </c>
      <c r="W5597" t="s">
        <v>232</v>
      </c>
      <c r="X5597" t="s">
        <v>106</v>
      </c>
      <c r="Y5597" t="str">
        <f>"37-3011"</f>
        <v>37-3011</v>
      </c>
      <c r="Z5597" t="s">
        <v>94</v>
      </c>
      <c r="AA5597">
        <v>561730</v>
      </c>
      <c r="AB5597">
        <v>25</v>
      </c>
      <c r="AC5597">
        <v>25</v>
      </c>
      <c r="AD5597" t="s">
        <v>79</v>
      </c>
      <c r="AE5597" t="s">
        <v>95</v>
      </c>
      <c r="AF5597">
        <v>40</v>
      </c>
      <c r="AG5597" s="4">
        <v>0.29166666666666669</v>
      </c>
      <c r="AH5597" s="4">
        <v>0.64583333333333337</v>
      </c>
      <c r="AI5597" s="5">
        <v>12.57</v>
      </c>
      <c r="AJ5597">
        <v>18.86</v>
      </c>
      <c r="AL5597" t="s">
        <v>81</v>
      </c>
      <c r="AM5597" t="s">
        <v>82</v>
      </c>
      <c r="AO5597" t="s">
        <v>83</v>
      </c>
      <c r="AR5597" t="s">
        <v>82</v>
      </c>
      <c r="AT5597" t="s">
        <v>82</v>
      </c>
      <c r="AW5597" t="s">
        <v>82</v>
      </c>
      <c r="AY5597" t="s">
        <v>3564</v>
      </c>
      <c r="AZ5597" t="s">
        <v>3564</v>
      </c>
      <c r="BA5597" t="s">
        <v>86</v>
      </c>
      <c r="BB5597">
        <v>34243</v>
      </c>
      <c r="BC5597" t="s">
        <v>79</v>
      </c>
      <c r="BH5597" t="s">
        <v>7745</v>
      </c>
      <c r="BJ5597">
        <v>954194223</v>
      </c>
    </row>
    <row r="5598" spans="1:62" x14ac:dyDescent="0.25">
      <c r="A5598" t="s">
        <v>8229</v>
      </c>
      <c r="B5598" s="2">
        <v>43528</v>
      </c>
      <c r="C5598" t="s">
        <v>63</v>
      </c>
      <c r="D5598" s="3">
        <v>43472.391192199073</v>
      </c>
      <c r="E5598" t="s">
        <v>64</v>
      </c>
      <c r="F5598" s="2">
        <v>43556</v>
      </c>
      <c r="G5598" s="2">
        <v>43799</v>
      </c>
      <c r="H5598" t="s">
        <v>8230</v>
      </c>
      <c r="J5598" t="s">
        <v>8231</v>
      </c>
      <c r="L5598" t="s">
        <v>4681</v>
      </c>
      <c r="M5598" t="s">
        <v>774</v>
      </c>
      <c r="N5598">
        <v>80229</v>
      </c>
      <c r="O5598" t="s">
        <v>70</v>
      </c>
      <c r="Q5598" t="s">
        <v>8176</v>
      </c>
      <c r="S5598" t="s">
        <v>72</v>
      </c>
      <c r="T5598" t="s">
        <v>6178</v>
      </c>
      <c r="U5598" t="s">
        <v>6179</v>
      </c>
      <c r="V5598" t="s">
        <v>6180</v>
      </c>
      <c r="W5598" t="s">
        <v>774</v>
      </c>
      <c r="X5598" t="s">
        <v>8232</v>
      </c>
      <c r="Y5598" t="str">
        <f>"47-2071"</f>
        <v>47-2071</v>
      </c>
      <c r="Z5598" t="s">
        <v>8233</v>
      </c>
      <c r="AA5598">
        <v>237310</v>
      </c>
      <c r="AB5598">
        <v>10</v>
      </c>
      <c r="AC5598">
        <v>10</v>
      </c>
      <c r="AD5598" t="s">
        <v>79</v>
      </c>
      <c r="AE5598" t="s">
        <v>95</v>
      </c>
      <c r="AF5598">
        <v>40</v>
      </c>
      <c r="AG5598" s="4">
        <v>0.25</v>
      </c>
      <c r="AH5598" s="4">
        <v>0.75</v>
      </c>
      <c r="AI5598" s="5">
        <v>22.89</v>
      </c>
      <c r="AJ5598">
        <v>34.340000000000003</v>
      </c>
      <c r="AK5598">
        <v>36</v>
      </c>
      <c r="AL5598" t="s">
        <v>81</v>
      </c>
      <c r="AM5598" t="s">
        <v>82</v>
      </c>
      <c r="AO5598" t="s">
        <v>83</v>
      </c>
      <c r="AR5598" t="s">
        <v>82</v>
      </c>
      <c r="AT5598" t="s">
        <v>82</v>
      </c>
      <c r="AW5598" t="s">
        <v>72</v>
      </c>
      <c r="AX5598">
        <v>2</v>
      </c>
      <c r="AY5598" t="s">
        <v>4681</v>
      </c>
      <c r="AZ5598" t="s">
        <v>8234</v>
      </c>
      <c r="BA5598" t="s">
        <v>774</v>
      </c>
      <c r="BB5598">
        <v>80229</v>
      </c>
      <c r="BC5598" t="s">
        <v>79</v>
      </c>
      <c r="BH5598" t="s">
        <v>8235</v>
      </c>
      <c r="BJ5598">
        <v>841216817</v>
      </c>
    </row>
    <row r="5599" spans="1:62" x14ac:dyDescent="0.25">
      <c r="A5599" t="s">
        <v>8442</v>
      </c>
      <c r="B5599" s="2">
        <v>43528</v>
      </c>
      <c r="C5599" t="s">
        <v>63</v>
      </c>
      <c r="D5599" s="3">
        <v>43472.388129780091</v>
      </c>
      <c r="E5599" t="s">
        <v>117</v>
      </c>
      <c r="H5599" t="s">
        <v>8443</v>
      </c>
      <c r="J5599" t="s">
        <v>8444</v>
      </c>
      <c r="L5599" t="s">
        <v>8445</v>
      </c>
      <c r="M5599" t="s">
        <v>86</v>
      </c>
      <c r="N5599">
        <v>32579</v>
      </c>
      <c r="O5599" t="s">
        <v>70</v>
      </c>
      <c r="Q5599" t="s">
        <v>8446</v>
      </c>
      <c r="S5599" t="s">
        <v>72</v>
      </c>
      <c r="T5599" t="s">
        <v>878</v>
      </c>
      <c r="U5599" t="s">
        <v>2878</v>
      </c>
      <c r="V5599" t="s">
        <v>2620</v>
      </c>
      <c r="W5599" t="s">
        <v>881</v>
      </c>
      <c r="X5599" t="s">
        <v>1058</v>
      </c>
      <c r="Y5599" t="str">
        <f>"35-2021"</f>
        <v>35-2021</v>
      </c>
      <c r="Z5599" t="s">
        <v>221</v>
      </c>
      <c r="AA5599">
        <v>722110</v>
      </c>
      <c r="AB5599">
        <v>6</v>
      </c>
      <c r="AD5599" t="s">
        <v>79</v>
      </c>
      <c r="AE5599" t="s">
        <v>95</v>
      </c>
      <c r="AF5599">
        <v>40</v>
      </c>
      <c r="AG5599" s="4">
        <v>0.35416666666666669</v>
      </c>
      <c r="AH5599" s="4">
        <v>0.6875</v>
      </c>
      <c r="AI5599" s="5">
        <v>11.82</v>
      </c>
      <c r="AJ5599">
        <v>17.73</v>
      </c>
      <c r="AK5599">
        <v>18.75</v>
      </c>
      <c r="AL5599" t="s">
        <v>81</v>
      </c>
      <c r="AM5599" t="s">
        <v>82</v>
      </c>
      <c r="AO5599" t="s">
        <v>83</v>
      </c>
      <c r="AR5599" t="s">
        <v>82</v>
      </c>
      <c r="AT5599" t="s">
        <v>82</v>
      </c>
      <c r="AW5599" t="s">
        <v>82</v>
      </c>
      <c r="AY5599" t="s">
        <v>8445</v>
      </c>
      <c r="AZ5599" t="s">
        <v>3986</v>
      </c>
      <c r="BA5599" t="s">
        <v>86</v>
      </c>
      <c r="BB5599">
        <v>32579</v>
      </c>
      <c r="BC5599" t="s">
        <v>87</v>
      </c>
      <c r="BH5599" t="s">
        <v>8447</v>
      </c>
      <c r="BJ5599">
        <v>472469020</v>
      </c>
    </row>
    <row r="5600" spans="1:62" x14ac:dyDescent="0.25">
      <c r="A5600" t="s">
        <v>8624</v>
      </c>
      <c r="B5600" s="2">
        <v>43528</v>
      </c>
      <c r="C5600" t="s">
        <v>63</v>
      </c>
      <c r="D5600" s="3">
        <v>43472.403576458331</v>
      </c>
      <c r="E5600" t="s">
        <v>64</v>
      </c>
      <c r="F5600" s="2">
        <v>43556</v>
      </c>
      <c r="G5600" s="2">
        <v>43769</v>
      </c>
      <c r="H5600" t="s">
        <v>8502</v>
      </c>
      <c r="J5600" t="s">
        <v>8503</v>
      </c>
      <c r="L5600" t="s">
        <v>8504</v>
      </c>
      <c r="M5600" t="s">
        <v>232</v>
      </c>
      <c r="N5600">
        <v>11732</v>
      </c>
      <c r="O5600" t="s">
        <v>70</v>
      </c>
      <c r="Q5600" t="s">
        <v>8505</v>
      </c>
      <c r="S5600" t="s">
        <v>72</v>
      </c>
      <c r="T5600" t="s">
        <v>5899</v>
      </c>
      <c r="U5600" t="s">
        <v>5900</v>
      </c>
      <c r="V5600" t="s">
        <v>5901</v>
      </c>
      <c r="W5600" t="s">
        <v>86</v>
      </c>
      <c r="X5600" t="s">
        <v>589</v>
      </c>
      <c r="Y5600" t="str">
        <f>"37-2011"</f>
        <v>37-2011</v>
      </c>
      <c r="Z5600" t="s">
        <v>424</v>
      </c>
      <c r="AA5600">
        <v>722211</v>
      </c>
      <c r="AB5600">
        <v>2</v>
      </c>
      <c r="AC5600">
        <v>2</v>
      </c>
      <c r="AD5600" t="s">
        <v>79</v>
      </c>
      <c r="AE5600" t="s">
        <v>95</v>
      </c>
      <c r="AF5600">
        <v>35</v>
      </c>
      <c r="AG5600" s="4">
        <v>0.29166666666666669</v>
      </c>
      <c r="AH5600" s="4">
        <v>0.625</v>
      </c>
      <c r="AI5600" s="5">
        <v>16.809999999999999</v>
      </c>
      <c r="AJ5600">
        <v>25.22</v>
      </c>
      <c r="AK5600">
        <v>26.25</v>
      </c>
      <c r="AL5600" t="s">
        <v>81</v>
      </c>
      <c r="AM5600" t="s">
        <v>82</v>
      </c>
      <c r="AO5600" t="s">
        <v>83</v>
      </c>
      <c r="AR5600" t="s">
        <v>82</v>
      </c>
      <c r="AT5600" t="s">
        <v>82</v>
      </c>
      <c r="AW5600" t="s">
        <v>82</v>
      </c>
      <c r="AY5600" t="s">
        <v>8504</v>
      </c>
      <c r="AZ5600" t="s">
        <v>6554</v>
      </c>
      <c r="BA5600" t="s">
        <v>232</v>
      </c>
      <c r="BB5600">
        <v>11732</v>
      </c>
      <c r="BC5600" t="s">
        <v>87</v>
      </c>
      <c r="BH5600" t="s">
        <v>8503</v>
      </c>
      <c r="BJ5600">
        <v>111969547</v>
      </c>
    </row>
    <row r="5601" spans="1:62" x14ac:dyDescent="0.25">
      <c r="A5601" t="s">
        <v>8907</v>
      </c>
      <c r="B5601" s="2">
        <v>43528</v>
      </c>
      <c r="C5601" t="s">
        <v>63</v>
      </c>
      <c r="D5601" s="3">
        <v>43472.385749143519</v>
      </c>
      <c r="E5601" t="s">
        <v>64</v>
      </c>
      <c r="F5601" s="2">
        <v>43556</v>
      </c>
      <c r="G5601" s="2">
        <v>43799</v>
      </c>
      <c r="H5601" t="s">
        <v>8908</v>
      </c>
      <c r="I5601" t="s">
        <v>67</v>
      </c>
      <c r="J5601" t="s">
        <v>2167</v>
      </c>
      <c r="L5601" t="s">
        <v>2169</v>
      </c>
      <c r="M5601" t="s">
        <v>232</v>
      </c>
      <c r="N5601">
        <v>11003</v>
      </c>
      <c r="O5601" t="s">
        <v>70</v>
      </c>
      <c r="P5601" t="s">
        <v>130</v>
      </c>
      <c r="Q5601" t="s">
        <v>2256</v>
      </c>
      <c r="S5601" t="s">
        <v>72</v>
      </c>
      <c r="T5601" t="s">
        <v>2136</v>
      </c>
      <c r="U5601" t="s">
        <v>2137</v>
      </c>
      <c r="V5601" t="s">
        <v>232</v>
      </c>
      <c r="W5601" t="s">
        <v>232</v>
      </c>
      <c r="X5601" t="s">
        <v>2138</v>
      </c>
      <c r="Y5601" t="str">
        <f>"39-2021"</f>
        <v>39-2021</v>
      </c>
      <c r="Z5601" t="s">
        <v>78</v>
      </c>
      <c r="AA5601">
        <v>711219</v>
      </c>
      <c r="AB5601">
        <v>25</v>
      </c>
      <c r="AC5601">
        <v>25</v>
      </c>
      <c r="AD5601" t="s">
        <v>79</v>
      </c>
      <c r="AE5601" t="s">
        <v>95</v>
      </c>
      <c r="AF5601">
        <v>40</v>
      </c>
      <c r="AG5601" s="4">
        <v>0.20833333333333334</v>
      </c>
      <c r="AH5601" s="4">
        <v>0.45833333333333331</v>
      </c>
      <c r="AI5601" s="5">
        <v>13.05</v>
      </c>
      <c r="AJ5601">
        <v>19.579999999999998</v>
      </c>
      <c r="AL5601" t="s">
        <v>81</v>
      </c>
      <c r="AM5601" t="s">
        <v>82</v>
      </c>
      <c r="AO5601" t="s">
        <v>83</v>
      </c>
      <c r="AR5601" t="s">
        <v>82</v>
      </c>
      <c r="AT5601" t="s">
        <v>82</v>
      </c>
      <c r="AW5601" t="s">
        <v>72</v>
      </c>
      <c r="AX5601">
        <v>1</v>
      </c>
      <c r="AY5601" t="s">
        <v>2169</v>
      </c>
      <c r="AZ5601" t="s">
        <v>698</v>
      </c>
      <c r="BA5601" t="s">
        <v>232</v>
      </c>
      <c r="BB5601">
        <v>11003</v>
      </c>
      <c r="BC5601" t="s">
        <v>79</v>
      </c>
      <c r="BH5601" t="s">
        <v>8665</v>
      </c>
      <c r="BJ5601">
        <v>113032514</v>
      </c>
    </row>
    <row r="5602" spans="1:62" x14ac:dyDescent="0.25">
      <c r="A5602" t="s">
        <v>9147</v>
      </c>
      <c r="B5602" s="2">
        <v>43528</v>
      </c>
      <c r="C5602" t="s">
        <v>63</v>
      </c>
      <c r="D5602" s="3">
        <v>43472.383538275462</v>
      </c>
      <c r="E5602" t="s">
        <v>64</v>
      </c>
      <c r="F5602" s="2">
        <v>43556</v>
      </c>
      <c r="G5602" s="2">
        <v>43799</v>
      </c>
      <c r="H5602" t="s">
        <v>9148</v>
      </c>
      <c r="J5602" t="s">
        <v>2167</v>
      </c>
      <c r="L5602" t="s">
        <v>2169</v>
      </c>
      <c r="M5602" t="s">
        <v>232</v>
      </c>
      <c r="N5602">
        <v>11003</v>
      </c>
      <c r="O5602" t="s">
        <v>70</v>
      </c>
      <c r="Q5602" t="s">
        <v>9149</v>
      </c>
      <c r="S5602" t="s">
        <v>72</v>
      </c>
      <c r="T5602" t="s">
        <v>2136</v>
      </c>
      <c r="U5602" t="s">
        <v>2137</v>
      </c>
      <c r="V5602" t="s">
        <v>232</v>
      </c>
      <c r="W5602" t="s">
        <v>232</v>
      </c>
      <c r="X5602" t="s">
        <v>2138</v>
      </c>
      <c r="Y5602" t="str">
        <f>"39-2021"</f>
        <v>39-2021</v>
      </c>
      <c r="Z5602" t="s">
        <v>78</v>
      </c>
      <c r="AA5602">
        <v>711219</v>
      </c>
      <c r="AB5602">
        <v>15</v>
      </c>
      <c r="AC5602">
        <v>15</v>
      </c>
      <c r="AD5602" t="s">
        <v>79</v>
      </c>
      <c r="AE5602" t="s">
        <v>95</v>
      </c>
      <c r="AF5602">
        <v>40</v>
      </c>
      <c r="AG5602" s="4">
        <v>0.20833333333333334</v>
      </c>
      <c r="AH5602" s="4">
        <v>0.45833333333333331</v>
      </c>
      <c r="AI5602" s="5">
        <v>13.05</v>
      </c>
      <c r="AJ5602">
        <v>19.579999999999998</v>
      </c>
      <c r="AL5602" t="s">
        <v>81</v>
      </c>
      <c r="AM5602" t="s">
        <v>82</v>
      </c>
      <c r="AO5602" t="s">
        <v>83</v>
      </c>
      <c r="AR5602" t="s">
        <v>82</v>
      </c>
      <c r="AT5602" t="s">
        <v>82</v>
      </c>
      <c r="AW5602" t="s">
        <v>72</v>
      </c>
      <c r="AX5602">
        <v>1</v>
      </c>
      <c r="AY5602" t="s">
        <v>2169</v>
      </c>
      <c r="AZ5602" t="s">
        <v>698</v>
      </c>
      <c r="BA5602" t="s">
        <v>232</v>
      </c>
      <c r="BB5602">
        <v>11003</v>
      </c>
      <c r="BC5602" t="s">
        <v>79</v>
      </c>
      <c r="BH5602" t="s">
        <v>2167</v>
      </c>
      <c r="BJ5602">
        <v>954450747</v>
      </c>
    </row>
    <row r="5603" spans="1:62" x14ac:dyDescent="0.25">
      <c r="A5603" t="s">
        <v>9197</v>
      </c>
      <c r="B5603" s="2">
        <v>43528</v>
      </c>
      <c r="C5603" t="s">
        <v>63</v>
      </c>
      <c r="D5603" s="3">
        <v>43472.403960451389</v>
      </c>
      <c r="E5603" t="s">
        <v>64</v>
      </c>
      <c r="F5603" s="2">
        <v>43556</v>
      </c>
      <c r="G5603" s="2">
        <v>43804</v>
      </c>
      <c r="H5603" t="s">
        <v>9198</v>
      </c>
      <c r="I5603" t="s">
        <v>67</v>
      </c>
      <c r="J5603" t="s">
        <v>9199</v>
      </c>
      <c r="K5603" t="s">
        <v>67</v>
      </c>
      <c r="L5603" t="s">
        <v>9200</v>
      </c>
      <c r="M5603" t="s">
        <v>1246</v>
      </c>
      <c r="N5603">
        <v>63132</v>
      </c>
      <c r="O5603" t="s">
        <v>70</v>
      </c>
      <c r="P5603" t="s">
        <v>67</v>
      </c>
      <c r="Q5603" t="s">
        <v>9201</v>
      </c>
      <c r="S5603" t="s">
        <v>72</v>
      </c>
      <c r="T5603" t="s">
        <v>3529</v>
      </c>
      <c r="U5603" t="s">
        <v>3530</v>
      </c>
      <c r="V5603" t="s">
        <v>3531</v>
      </c>
      <c r="W5603" t="s">
        <v>232</v>
      </c>
      <c r="X5603" t="s">
        <v>93</v>
      </c>
      <c r="Y5603" t="str">
        <f>"37-3011"</f>
        <v>37-3011</v>
      </c>
      <c r="Z5603" t="s">
        <v>94</v>
      </c>
      <c r="AA5603">
        <v>56173</v>
      </c>
      <c r="AB5603">
        <v>15</v>
      </c>
      <c r="AC5603">
        <v>15</v>
      </c>
      <c r="AD5603" t="s">
        <v>79</v>
      </c>
      <c r="AE5603" t="s">
        <v>80</v>
      </c>
      <c r="AF5603">
        <v>40</v>
      </c>
      <c r="AG5603" s="4">
        <v>0.33333333333333331</v>
      </c>
      <c r="AH5603" s="4">
        <v>0.66666666666666663</v>
      </c>
      <c r="AI5603" s="5">
        <v>14.52</v>
      </c>
      <c r="AJ5603">
        <v>21.78</v>
      </c>
      <c r="AK5603">
        <v>21.78</v>
      </c>
      <c r="AL5603" t="s">
        <v>81</v>
      </c>
      <c r="AM5603" t="s">
        <v>82</v>
      </c>
      <c r="AO5603" t="s">
        <v>83</v>
      </c>
      <c r="AR5603" t="s">
        <v>82</v>
      </c>
      <c r="AT5603" t="s">
        <v>82</v>
      </c>
      <c r="AW5603" t="s">
        <v>72</v>
      </c>
      <c r="AX5603">
        <v>1</v>
      </c>
      <c r="AY5603" t="s">
        <v>9200</v>
      </c>
      <c r="AZ5603" t="s">
        <v>9200</v>
      </c>
      <c r="BA5603" t="s">
        <v>1246</v>
      </c>
      <c r="BB5603">
        <v>63132</v>
      </c>
      <c r="BC5603" t="s">
        <v>79</v>
      </c>
      <c r="BH5603" t="s">
        <v>9199</v>
      </c>
      <c r="BI5603" t="s">
        <v>67</v>
      </c>
      <c r="BJ5603">
        <v>272620767</v>
      </c>
    </row>
    <row r="5604" spans="1:62" x14ac:dyDescent="0.25">
      <c r="A5604" t="s">
        <v>9697</v>
      </c>
      <c r="B5604" s="2">
        <v>43528</v>
      </c>
      <c r="C5604" t="s">
        <v>63</v>
      </c>
      <c r="D5604" s="3">
        <v>43472.390953773145</v>
      </c>
      <c r="E5604" t="s">
        <v>64</v>
      </c>
      <c r="F5604" s="2">
        <v>43556</v>
      </c>
      <c r="G5604" s="2">
        <v>43800</v>
      </c>
      <c r="H5604" t="s">
        <v>9698</v>
      </c>
      <c r="J5604" t="s">
        <v>9699</v>
      </c>
      <c r="L5604" t="s">
        <v>7387</v>
      </c>
      <c r="M5604" t="s">
        <v>844</v>
      </c>
      <c r="N5604">
        <v>60060</v>
      </c>
      <c r="O5604" t="s">
        <v>70</v>
      </c>
      <c r="Q5604" t="s">
        <v>9700</v>
      </c>
      <c r="S5604" t="s">
        <v>72</v>
      </c>
      <c r="T5604" t="s">
        <v>7389</v>
      </c>
      <c r="U5604" t="s">
        <v>7390</v>
      </c>
      <c r="V5604" t="s">
        <v>7391</v>
      </c>
      <c r="W5604" t="s">
        <v>844</v>
      </c>
      <c r="X5604" t="s">
        <v>2708</v>
      </c>
      <c r="Y5604" t="str">
        <f>"37-3011"</f>
        <v>37-3011</v>
      </c>
      <c r="Z5604" t="s">
        <v>94</v>
      </c>
      <c r="AA5604">
        <v>561730</v>
      </c>
      <c r="AB5604">
        <v>2</v>
      </c>
      <c r="AC5604">
        <v>2</v>
      </c>
      <c r="AD5604" t="s">
        <v>79</v>
      </c>
      <c r="AE5604" t="s">
        <v>80</v>
      </c>
      <c r="AF5604">
        <v>40</v>
      </c>
      <c r="AG5604" s="4">
        <v>0.375</v>
      </c>
      <c r="AH5604" s="4">
        <v>0.70833333333333337</v>
      </c>
      <c r="AI5604" s="5">
        <v>15.59</v>
      </c>
      <c r="AL5604" t="s">
        <v>81</v>
      </c>
      <c r="AM5604" t="s">
        <v>82</v>
      </c>
      <c r="AO5604" t="s">
        <v>83</v>
      </c>
      <c r="AR5604" t="s">
        <v>82</v>
      </c>
      <c r="AT5604" t="s">
        <v>82</v>
      </c>
      <c r="AW5604" t="s">
        <v>72</v>
      </c>
      <c r="AX5604">
        <v>1</v>
      </c>
      <c r="AY5604" t="s">
        <v>7387</v>
      </c>
      <c r="AZ5604" t="s">
        <v>930</v>
      </c>
      <c r="BA5604" t="s">
        <v>844</v>
      </c>
      <c r="BB5604">
        <v>60060</v>
      </c>
      <c r="BC5604" t="s">
        <v>79</v>
      </c>
      <c r="BH5604" t="s">
        <v>9699</v>
      </c>
      <c r="BJ5604">
        <v>201407846</v>
      </c>
    </row>
    <row r="5605" spans="1:62" x14ac:dyDescent="0.25">
      <c r="A5605" t="s">
        <v>10013</v>
      </c>
      <c r="B5605" s="2">
        <v>43528</v>
      </c>
      <c r="C5605" t="s">
        <v>63</v>
      </c>
      <c r="D5605" s="3">
        <v>43472.387070046294</v>
      </c>
      <c r="E5605" t="s">
        <v>64</v>
      </c>
      <c r="F5605" s="2">
        <v>43556</v>
      </c>
      <c r="G5605" s="2">
        <v>43769</v>
      </c>
      <c r="H5605" t="s">
        <v>10014</v>
      </c>
      <c r="I5605" t="s">
        <v>10015</v>
      </c>
      <c r="J5605" t="s">
        <v>10016</v>
      </c>
      <c r="L5605" t="s">
        <v>3873</v>
      </c>
      <c r="M5605" t="s">
        <v>207</v>
      </c>
      <c r="N5605">
        <v>2633</v>
      </c>
      <c r="O5605" t="s">
        <v>70</v>
      </c>
      <c r="Q5605" t="s">
        <v>10017</v>
      </c>
      <c r="S5605" t="s">
        <v>72</v>
      </c>
      <c r="T5605" t="s">
        <v>1103</v>
      </c>
      <c r="U5605" t="s">
        <v>1104</v>
      </c>
      <c r="V5605" t="s">
        <v>1105</v>
      </c>
      <c r="W5605" t="s">
        <v>207</v>
      </c>
      <c r="X5605" t="s">
        <v>10018</v>
      </c>
      <c r="Y5605" t="str">
        <f>"35-2014"</f>
        <v>35-2014</v>
      </c>
      <c r="Z5605" t="s">
        <v>301</v>
      </c>
      <c r="AA5605">
        <v>721110</v>
      </c>
      <c r="AB5605">
        <v>16</v>
      </c>
      <c r="AC5605">
        <v>16</v>
      </c>
      <c r="AD5605" t="s">
        <v>79</v>
      </c>
      <c r="AE5605" t="s">
        <v>95</v>
      </c>
      <c r="AF5605">
        <v>35</v>
      </c>
      <c r="AG5605" s="4">
        <v>0.25</v>
      </c>
      <c r="AH5605" s="4">
        <v>0.625</v>
      </c>
      <c r="AI5605" s="5">
        <v>15.17</v>
      </c>
      <c r="AJ5605">
        <v>22.76</v>
      </c>
      <c r="AK5605">
        <v>27</v>
      </c>
      <c r="AL5605" t="s">
        <v>81</v>
      </c>
      <c r="AM5605" t="s">
        <v>82</v>
      </c>
      <c r="AO5605" t="s">
        <v>83</v>
      </c>
      <c r="AR5605" t="s">
        <v>82</v>
      </c>
      <c r="AT5605" t="s">
        <v>82</v>
      </c>
      <c r="AW5605" t="s">
        <v>72</v>
      </c>
      <c r="AX5605">
        <v>12</v>
      </c>
      <c r="AY5605" t="s">
        <v>3873</v>
      </c>
      <c r="AZ5605" t="s">
        <v>10019</v>
      </c>
      <c r="BA5605" t="s">
        <v>207</v>
      </c>
      <c r="BB5605">
        <v>2633</v>
      </c>
      <c r="BC5605" t="s">
        <v>87</v>
      </c>
      <c r="BH5605" t="s">
        <v>10016</v>
      </c>
      <c r="BJ5605">
        <v>204777288</v>
      </c>
    </row>
    <row r="5606" spans="1:62" x14ac:dyDescent="0.25">
      <c r="A5606" t="s">
        <v>10103</v>
      </c>
      <c r="B5606" s="2">
        <v>43528</v>
      </c>
      <c r="C5606" t="s">
        <v>63</v>
      </c>
      <c r="D5606" s="3">
        <v>43410.729721643518</v>
      </c>
      <c r="E5606" t="s">
        <v>64</v>
      </c>
      <c r="F5606" s="2">
        <v>43528</v>
      </c>
      <c r="G5606" s="2">
        <v>43803</v>
      </c>
      <c r="H5606" t="s">
        <v>10104</v>
      </c>
      <c r="J5606" t="s">
        <v>10105</v>
      </c>
      <c r="L5606" t="s">
        <v>10106</v>
      </c>
      <c r="M5606" t="s">
        <v>207</v>
      </c>
      <c r="N5606">
        <v>1420</v>
      </c>
      <c r="O5606" t="s">
        <v>70</v>
      </c>
      <c r="Q5606" t="s">
        <v>10107</v>
      </c>
      <c r="S5606" t="s">
        <v>82</v>
      </c>
      <c r="U5606" t="s">
        <v>92</v>
      </c>
      <c r="X5606" t="s">
        <v>10108</v>
      </c>
      <c r="Y5606" t="str">
        <f>"35-2014"</f>
        <v>35-2014</v>
      </c>
      <c r="Z5606" t="s">
        <v>301</v>
      </c>
      <c r="AA5606">
        <v>7223</v>
      </c>
      <c r="AB5606">
        <v>1</v>
      </c>
      <c r="AC5606">
        <v>1</v>
      </c>
      <c r="AD5606" t="s">
        <v>79</v>
      </c>
      <c r="AE5606" t="s">
        <v>599</v>
      </c>
      <c r="AF5606">
        <v>40</v>
      </c>
      <c r="AG5606" s="4">
        <v>0.33333333333333331</v>
      </c>
      <c r="AH5606" s="4">
        <v>0.66666666666666663</v>
      </c>
      <c r="AI5606" s="6">
        <v>15</v>
      </c>
      <c r="AJ5606">
        <v>22.5</v>
      </c>
      <c r="AK5606">
        <v>25.5</v>
      </c>
      <c r="AL5606" t="s">
        <v>81</v>
      </c>
      <c r="AM5606" t="s">
        <v>82</v>
      </c>
      <c r="AO5606" t="s">
        <v>5127</v>
      </c>
      <c r="AQ5606" t="s">
        <v>10109</v>
      </c>
      <c r="AR5606" t="s">
        <v>82</v>
      </c>
      <c r="AT5606" t="s">
        <v>82</v>
      </c>
      <c r="AW5606" t="s">
        <v>72</v>
      </c>
      <c r="AX5606">
        <v>12</v>
      </c>
      <c r="AY5606" t="s">
        <v>10110</v>
      </c>
      <c r="AZ5606" t="s">
        <v>5639</v>
      </c>
      <c r="BA5606" t="s">
        <v>207</v>
      </c>
      <c r="BB5606">
        <v>1420</v>
      </c>
      <c r="BC5606" t="s">
        <v>87</v>
      </c>
      <c r="BH5606" t="s">
        <v>10111</v>
      </c>
      <c r="BJ5606">
        <v>814555798</v>
      </c>
    </row>
    <row r="5607" spans="1:62" x14ac:dyDescent="0.25">
      <c r="A5607" t="s">
        <v>10358</v>
      </c>
      <c r="B5607" s="2">
        <v>43528</v>
      </c>
      <c r="C5607" t="s">
        <v>63</v>
      </c>
      <c r="D5607" s="3">
        <v>43472.408194490738</v>
      </c>
      <c r="E5607" t="s">
        <v>64</v>
      </c>
      <c r="F5607" s="2">
        <v>43556</v>
      </c>
      <c r="G5607" s="2">
        <v>43812</v>
      </c>
      <c r="H5607" t="s">
        <v>10359</v>
      </c>
      <c r="I5607" t="s">
        <v>67</v>
      </c>
      <c r="J5607" t="s">
        <v>10360</v>
      </c>
      <c r="K5607" t="s">
        <v>67</v>
      </c>
      <c r="L5607" t="s">
        <v>10361</v>
      </c>
      <c r="M5607" t="s">
        <v>1246</v>
      </c>
      <c r="N5607">
        <v>63033</v>
      </c>
      <c r="O5607" t="s">
        <v>70</v>
      </c>
      <c r="P5607" t="s">
        <v>67</v>
      </c>
      <c r="Q5607" t="s">
        <v>10362</v>
      </c>
      <c r="S5607" t="s">
        <v>72</v>
      </c>
      <c r="T5607" t="s">
        <v>3529</v>
      </c>
      <c r="U5607" t="s">
        <v>3530</v>
      </c>
      <c r="V5607" t="s">
        <v>3531</v>
      </c>
      <c r="W5607" t="s">
        <v>232</v>
      </c>
      <c r="X5607" t="s">
        <v>93</v>
      </c>
      <c r="Y5607" t="str">
        <f>"37-3011"</f>
        <v>37-3011</v>
      </c>
      <c r="Z5607" t="s">
        <v>94</v>
      </c>
      <c r="AA5607">
        <v>56173</v>
      </c>
      <c r="AB5607">
        <v>5</v>
      </c>
      <c r="AC5607">
        <v>5</v>
      </c>
      <c r="AD5607" t="s">
        <v>79</v>
      </c>
      <c r="AE5607" t="s">
        <v>80</v>
      </c>
      <c r="AF5607">
        <v>40</v>
      </c>
      <c r="AG5607" s="4">
        <v>0.33333333333333331</v>
      </c>
      <c r="AH5607" s="4">
        <v>0.66666666666666663</v>
      </c>
      <c r="AI5607" s="5">
        <v>14.52</v>
      </c>
      <c r="AJ5607">
        <v>21.78</v>
      </c>
      <c r="AK5607">
        <v>21.78</v>
      </c>
      <c r="AL5607" t="s">
        <v>81</v>
      </c>
      <c r="AM5607" t="s">
        <v>82</v>
      </c>
      <c r="AO5607" t="s">
        <v>83</v>
      </c>
      <c r="AQ5607" t="s">
        <v>662</v>
      </c>
      <c r="AR5607" t="s">
        <v>82</v>
      </c>
      <c r="AT5607" t="s">
        <v>82</v>
      </c>
      <c r="AW5607" t="s">
        <v>72</v>
      </c>
      <c r="AX5607">
        <v>2</v>
      </c>
      <c r="AY5607" t="s">
        <v>10361</v>
      </c>
      <c r="AZ5607" t="s">
        <v>9200</v>
      </c>
      <c r="BA5607" t="s">
        <v>1246</v>
      </c>
      <c r="BB5607">
        <v>63033</v>
      </c>
      <c r="BC5607" t="s">
        <v>79</v>
      </c>
      <c r="BH5607" t="s">
        <v>10360</v>
      </c>
      <c r="BI5607" t="s">
        <v>67</v>
      </c>
      <c r="BJ5607">
        <v>800263079</v>
      </c>
    </row>
    <row r="5608" spans="1:62" x14ac:dyDescent="0.25">
      <c r="A5608" t="s">
        <v>10382</v>
      </c>
      <c r="B5608" s="2">
        <v>43528</v>
      </c>
      <c r="C5608" t="s">
        <v>63</v>
      </c>
      <c r="D5608" s="3">
        <v>43472.389087881944</v>
      </c>
      <c r="E5608" t="s">
        <v>64</v>
      </c>
      <c r="F5608" s="2">
        <v>43556</v>
      </c>
      <c r="G5608" s="2">
        <v>43769</v>
      </c>
      <c r="H5608" t="s">
        <v>10014</v>
      </c>
      <c r="I5608" t="s">
        <v>10015</v>
      </c>
      <c r="J5608" t="s">
        <v>10016</v>
      </c>
      <c r="L5608" t="s">
        <v>3873</v>
      </c>
      <c r="M5608" t="s">
        <v>207</v>
      </c>
      <c r="N5608">
        <v>2633</v>
      </c>
      <c r="O5608" t="s">
        <v>70</v>
      </c>
      <c r="Q5608" t="s">
        <v>10017</v>
      </c>
      <c r="S5608" t="s">
        <v>72</v>
      </c>
      <c r="T5608" t="s">
        <v>1103</v>
      </c>
      <c r="U5608" t="s">
        <v>1104</v>
      </c>
      <c r="V5608" t="s">
        <v>1105</v>
      </c>
      <c r="W5608" t="s">
        <v>207</v>
      </c>
      <c r="X5608" t="s">
        <v>315</v>
      </c>
      <c r="Y5608" t="str">
        <f>"35-9021"</f>
        <v>35-9021</v>
      </c>
      <c r="Z5608" t="s">
        <v>315</v>
      </c>
      <c r="AA5608">
        <v>721110</v>
      </c>
      <c r="AB5608">
        <v>12</v>
      </c>
      <c r="AC5608">
        <v>12</v>
      </c>
      <c r="AD5608" t="s">
        <v>79</v>
      </c>
      <c r="AE5608" t="s">
        <v>95</v>
      </c>
      <c r="AF5608">
        <v>35</v>
      </c>
      <c r="AG5608" s="4">
        <v>0.25</v>
      </c>
      <c r="AH5608" s="4">
        <v>0.625</v>
      </c>
      <c r="AI5608" s="5">
        <v>12.34</v>
      </c>
      <c r="AJ5608">
        <v>18.510000000000002</v>
      </c>
      <c r="AK5608">
        <v>19.5</v>
      </c>
      <c r="AL5608" t="s">
        <v>81</v>
      </c>
      <c r="AM5608" t="s">
        <v>82</v>
      </c>
      <c r="AO5608" t="s">
        <v>83</v>
      </c>
      <c r="AR5608" t="s">
        <v>82</v>
      </c>
      <c r="AT5608" t="s">
        <v>82</v>
      </c>
      <c r="AW5608" t="s">
        <v>82</v>
      </c>
      <c r="AY5608" t="s">
        <v>3873</v>
      </c>
      <c r="AZ5608" t="s">
        <v>10019</v>
      </c>
      <c r="BA5608" t="s">
        <v>207</v>
      </c>
      <c r="BB5608">
        <v>2633</v>
      </c>
      <c r="BC5608" t="s">
        <v>87</v>
      </c>
      <c r="BH5608" t="s">
        <v>10016</v>
      </c>
      <c r="BJ5608">
        <v>204777288</v>
      </c>
    </row>
    <row r="5609" spans="1:62" x14ac:dyDescent="0.25">
      <c r="A5609" t="s">
        <v>12114</v>
      </c>
      <c r="B5609" s="2">
        <v>43528</v>
      </c>
      <c r="C5609" t="s">
        <v>63</v>
      </c>
      <c r="D5609" s="3">
        <v>43472.407823877315</v>
      </c>
      <c r="E5609" t="s">
        <v>1763</v>
      </c>
      <c r="F5609" s="2">
        <v>43556</v>
      </c>
      <c r="G5609" s="2">
        <v>43814</v>
      </c>
      <c r="H5609" t="s">
        <v>12071</v>
      </c>
      <c r="J5609" t="s">
        <v>12072</v>
      </c>
      <c r="K5609" t="s">
        <v>12073</v>
      </c>
      <c r="L5609" t="s">
        <v>12074</v>
      </c>
      <c r="M5609" t="s">
        <v>232</v>
      </c>
      <c r="N5609">
        <v>11962</v>
      </c>
      <c r="O5609" t="s">
        <v>70</v>
      </c>
      <c r="Q5609" t="s">
        <v>12075</v>
      </c>
      <c r="S5609" t="s">
        <v>72</v>
      </c>
      <c r="T5609" t="s">
        <v>5899</v>
      </c>
      <c r="U5609" t="s">
        <v>5900</v>
      </c>
      <c r="V5609" t="s">
        <v>5901</v>
      </c>
      <c r="W5609" t="s">
        <v>86</v>
      </c>
      <c r="X5609" t="s">
        <v>6604</v>
      </c>
      <c r="Y5609" t="str">
        <f>"37-3011"</f>
        <v>37-3011</v>
      </c>
      <c r="Z5609" t="s">
        <v>94</v>
      </c>
      <c r="AA5609">
        <v>561730</v>
      </c>
      <c r="AB5609">
        <v>2</v>
      </c>
      <c r="AC5609">
        <v>2</v>
      </c>
      <c r="AD5609" t="s">
        <v>79</v>
      </c>
      <c r="AE5609" t="s">
        <v>80</v>
      </c>
      <c r="AF5609">
        <v>40</v>
      </c>
      <c r="AG5609" s="4">
        <v>0.29166666666666669</v>
      </c>
      <c r="AH5609" s="4">
        <v>0.75</v>
      </c>
      <c r="AI5609" s="5">
        <v>16.34</v>
      </c>
      <c r="AJ5609">
        <v>24.51</v>
      </c>
      <c r="AL5609" t="s">
        <v>81</v>
      </c>
      <c r="AM5609" t="s">
        <v>82</v>
      </c>
      <c r="AO5609" t="s">
        <v>83</v>
      </c>
      <c r="AR5609" t="s">
        <v>82</v>
      </c>
      <c r="AT5609" t="s">
        <v>82</v>
      </c>
      <c r="AW5609" t="s">
        <v>82</v>
      </c>
      <c r="AY5609" t="s">
        <v>12074</v>
      </c>
      <c r="AZ5609" t="s">
        <v>6542</v>
      </c>
      <c r="BA5609" t="s">
        <v>232</v>
      </c>
      <c r="BB5609">
        <v>11962</v>
      </c>
      <c r="BC5609" t="s">
        <v>79</v>
      </c>
      <c r="BH5609" t="s">
        <v>12072</v>
      </c>
      <c r="BJ5609">
        <v>331055403</v>
      </c>
    </row>
    <row r="5610" spans="1:62" x14ac:dyDescent="0.25">
      <c r="A5610" t="s">
        <v>12514</v>
      </c>
      <c r="B5610" s="2">
        <v>43528</v>
      </c>
      <c r="C5610" t="s">
        <v>63</v>
      </c>
      <c r="D5610" s="3">
        <v>43472.390109664353</v>
      </c>
      <c r="E5610" t="s">
        <v>64</v>
      </c>
      <c r="F5610" s="2">
        <v>43556</v>
      </c>
      <c r="G5610" s="2">
        <v>43769</v>
      </c>
      <c r="H5610" t="s">
        <v>12515</v>
      </c>
      <c r="I5610" t="s">
        <v>67</v>
      </c>
      <c r="J5610" t="s">
        <v>12516</v>
      </c>
      <c r="L5610" t="s">
        <v>12517</v>
      </c>
      <c r="M5610" t="s">
        <v>232</v>
      </c>
      <c r="N5610">
        <v>14127</v>
      </c>
      <c r="O5610" t="s">
        <v>70</v>
      </c>
      <c r="Q5610" t="s">
        <v>12518</v>
      </c>
      <c r="S5610" t="s">
        <v>72</v>
      </c>
      <c r="T5610" t="s">
        <v>5946</v>
      </c>
      <c r="U5610" t="s">
        <v>5854</v>
      </c>
      <c r="V5610" t="s">
        <v>6868</v>
      </c>
      <c r="W5610" t="s">
        <v>232</v>
      </c>
      <c r="X5610" t="s">
        <v>1256</v>
      </c>
      <c r="Y5610" t="str">
        <f>"37-3011"</f>
        <v>37-3011</v>
      </c>
      <c r="Z5610" t="s">
        <v>94</v>
      </c>
      <c r="AA5610">
        <v>561730</v>
      </c>
      <c r="AB5610">
        <v>5</v>
      </c>
      <c r="AC5610">
        <v>5</v>
      </c>
      <c r="AD5610" t="s">
        <v>79</v>
      </c>
      <c r="AE5610" t="s">
        <v>80</v>
      </c>
      <c r="AF5610">
        <v>40</v>
      </c>
      <c r="AG5610" s="4">
        <v>0.29166666666666669</v>
      </c>
      <c r="AH5610" s="4">
        <v>0.66666666666666663</v>
      </c>
      <c r="AI5610" s="5">
        <v>14.77</v>
      </c>
      <c r="AJ5610">
        <v>22.15</v>
      </c>
      <c r="AL5610" t="s">
        <v>81</v>
      </c>
      <c r="AM5610" t="s">
        <v>82</v>
      </c>
      <c r="AO5610" t="s">
        <v>83</v>
      </c>
      <c r="AP5610" t="s">
        <v>662</v>
      </c>
      <c r="AQ5610" t="s">
        <v>662</v>
      </c>
      <c r="AR5610" t="s">
        <v>82</v>
      </c>
      <c r="AT5610" t="s">
        <v>82</v>
      </c>
      <c r="AW5610" t="s">
        <v>82</v>
      </c>
      <c r="AY5610" t="s">
        <v>12517</v>
      </c>
      <c r="AZ5610" t="s">
        <v>9799</v>
      </c>
      <c r="BA5610" t="s">
        <v>232</v>
      </c>
      <c r="BB5610">
        <v>14127</v>
      </c>
      <c r="BC5610" t="s">
        <v>79</v>
      </c>
      <c r="BH5610" t="s">
        <v>12516</v>
      </c>
      <c r="BI5610" t="s">
        <v>67</v>
      </c>
      <c r="BJ5610">
        <v>465618288</v>
      </c>
    </row>
    <row r="5611" spans="1:62" x14ac:dyDescent="0.25">
      <c r="A5611" t="s">
        <v>12793</v>
      </c>
      <c r="B5611" s="2">
        <v>43528</v>
      </c>
      <c r="C5611" t="s">
        <v>63</v>
      </c>
      <c r="D5611" s="3">
        <v>43472.392755682871</v>
      </c>
      <c r="E5611" t="s">
        <v>64</v>
      </c>
      <c r="F5611" s="2">
        <v>43556</v>
      </c>
      <c r="G5611" s="2">
        <v>43799</v>
      </c>
      <c r="H5611" t="s">
        <v>12794</v>
      </c>
      <c r="I5611" t="s">
        <v>130</v>
      </c>
      <c r="J5611" t="s">
        <v>12795</v>
      </c>
      <c r="L5611" t="s">
        <v>12796</v>
      </c>
      <c r="M5611" t="s">
        <v>783</v>
      </c>
      <c r="N5611">
        <v>44255</v>
      </c>
      <c r="O5611" t="s">
        <v>70</v>
      </c>
      <c r="Q5611" t="s">
        <v>12797</v>
      </c>
      <c r="S5611" t="s">
        <v>72</v>
      </c>
      <c r="T5611" t="s">
        <v>3410</v>
      </c>
      <c r="U5611" t="s">
        <v>3411</v>
      </c>
      <c r="V5611" t="s">
        <v>3412</v>
      </c>
      <c r="W5611" t="s">
        <v>783</v>
      </c>
      <c r="X5611" t="s">
        <v>106</v>
      </c>
      <c r="Y5611" t="str">
        <f>"37-3011"</f>
        <v>37-3011</v>
      </c>
      <c r="Z5611" t="s">
        <v>94</v>
      </c>
      <c r="AA5611">
        <v>561730</v>
      </c>
      <c r="AB5611">
        <v>4</v>
      </c>
      <c r="AC5611">
        <v>4</v>
      </c>
      <c r="AD5611" t="s">
        <v>79</v>
      </c>
      <c r="AE5611" t="s">
        <v>80</v>
      </c>
      <c r="AF5611">
        <v>40</v>
      </c>
      <c r="AG5611" s="4">
        <v>0.33333333333333331</v>
      </c>
      <c r="AH5611" s="4">
        <v>0.70833333333333337</v>
      </c>
      <c r="AI5611" s="5">
        <v>13.7</v>
      </c>
      <c r="AJ5611">
        <v>20.55</v>
      </c>
      <c r="AL5611" t="s">
        <v>81</v>
      </c>
      <c r="AM5611" t="s">
        <v>82</v>
      </c>
      <c r="AO5611" t="s">
        <v>83</v>
      </c>
      <c r="AR5611" t="s">
        <v>82</v>
      </c>
      <c r="AT5611" t="s">
        <v>82</v>
      </c>
      <c r="AW5611" t="s">
        <v>82</v>
      </c>
      <c r="AY5611" t="s">
        <v>12796</v>
      </c>
      <c r="AZ5611" t="s">
        <v>12773</v>
      </c>
      <c r="BA5611" t="s">
        <v>783</v>
      </c>
      <c r="BB5611">
        <v>44255</v>
      </c>
      <c r="BC5611" t="s">
        <v>79</v>
      </c>
      <c r="BH5611" t="s">
        <v>12795</v>
      </c>
      <c r="BJ5611">
        <v>341844220</v>
      </c>
    </row>
    <row r="5612" spans="1:62" x14ac:dyDescent="0.25">
      <c r="A5612" t="s">
        <v>12798</v>
      </c>
      <c r="B5612" s="2">
        <v>43528</v>
      </c>
      <c r="C5612" t="s">
        <v>63</v>
      </c>
      <c r="D5612" s="3">
        <v>43472.391164976849</v>
      </c>
      <c r="E5612" t="s">
        <v>64</v>
      </c>
      <c r="F5612" s="2">
        <v>43556</v>
      </c>
      <c r="G5612" s="2">
        <v>43799</v>
      </c>
      <c r="H5612" t="s">
        <v>12799</v>
      </c>
      <c r="J5612" t="s">
        <v>12800</v>
      </c>
      <c r="K5612" t="s">
        <v>4260</v>
      </c>
      <c r="L5612" t="s">
        <v>8076</v>
      </c>
      <c r="M5612" t="s">
        <v>783</v>
      </c>
      <c r="N5612">
        <v>44124</v>
      </c>
      <c r="O5612" t="s">
        <v>70</v>
      </c>
      <c r="Q5612" t="s">
        <v>12801</v>
      </c>
      <c r="S5612" t="s">
        <v>72</v>
      </c>
      <c r="T5612" t="s">
        <v>3410</v>
      </c>
      <c r="U5612" t="s">
        <v>3411</v>
      </c>
      <c r="V5612" t="s">
        <v>3412</v>
      </c>
      <c r="W5612" t="s">
        <v>783</v>
      </c>
      <c r="X5612" t="s">
        <v>106</v>
      </c>
      <c r="Y5612" t="str">
        <f>"37-3011"</f>
        <v>37-3011</v>
      </c>
      <c r="Z5612" t="s">
        <v>94</v>
      </c>
      <c r="AA5612">
        <v>561730</v>
      </c>
      <c r="AB5612">
        <v>5</v>
      </c>
      <c r="AC5612">
        <v>5</v>
      </c>
      <c r="AD5612" t="s">
        <v>79</v>
      </c>
      <c r="AE5612" t="s">
        <v>80</v>
      </c>
      <c r="AF5612">
        <v>40</v>
      </c>
      <c r="AG5612" s="4">
        <v>0.33333333333333331</v>
      </c>
      <c r="AH5612" s="4">
        <v>0.70833333333333337</v>
      </c>
      <c r="AI5612" s="5">
        <v>13.7</v>
      </c>
      <c r="AJ5612">
        <v>20.55</v>
      </c>
      <c r="AL5612" t="s">
        <v>81</v>
      </c>
      <c r="AM5612" t="s">
        <v>82</v>
      </c>
      <c r="AO5612" t="s">
        <v>83</v>
      </c>
      <c r="AR5612" t="s">
        <v>82</v>
      </c>
      <c r="AT5612" t="s">
        <v>82</v>
      </c>
      <c r="AW5612" t="s">
        <v>82</v>
      </c>
      <c r="AY5612" t="s">
        <v>8076</v>
      </c>
      <c r="AZ5612" t="s">
        <v>7299</v>
      </c>
      <c r="BA5612" t="s">
        <v>783</v>
      </c>
      <c r="BB5612">
        <v>44124</v>
      </c>
      <c r="BC5612" t="s">
        <v>79</v>
      </c>
      <c r="BH5612" t="s">
        <v>12800</v>
      </c>
      <c r="BI5612" t="s">
        <v>4260</v>
      </c>
      <c r="BJ5612">
        <v>340964934</v>
      </c>
    </row>
    <row r="5613" spans="1:62" x14ac:dyDescent="0.25">
      <c r="A5613" t="s">
        <v>12815</v>
      </c>
      <c r="B5613" s="2">
        <v>43528</v>
      </c>
      <c r="C5613" t="s">
        <v>63</v>
      </c>
      <c r="D5613" s="3">
        <v>43472.390611608796</v>
      </c>
      <c r="E5613" t="s">
        <v>64</v>
      </c>
      <c r="F5613" s="2">
        <v>43556</v>
      </c>
      <c r="G5613" s="2">
        <v>43799</v>
      </c>
      <c r="H5613" t="s">
        <v>12816</v>
      </c>
      <c r="J5613" t="s">
        <v>12817</v>
      </c>
      <c r="L5613" t="s">
        <v>12818</v>
      </c>
      <c r="M5613" t="s">
        <v>783</v>
      </c>
      <c r="N5613">
        <v>44139</v>
      </c>
      <c r="O5613" t="s">
        <v>70</v>
      </c>
      <c r="Q5613" t="s">
        <v>12819</v>
      </c>
      <c r="S5613" t="s">
        <v>72</v>
      </c>
      <c r="T5613" t="s">
        <v>3410</v>
      </c>
      <c r="U5613" t="s">
        <v>3411</v>
      </c>
      <c r="V5613" t="s">
        <v>3412</v>
      </c>
      <c r="W5613" t="s">
        <v>783</v>
      </c>
      <c r="X5613" t="s">
        <v>106</v>
      </c>
      <c r="Y5613" t="str">
        <f>"37-3011"</f>
        <v>37-3011</v>
      </c>
      <c r="Z5613" t="s">
        <v>94</v>
      </c>
      <c r="AA5613">
        <v>561730</v>
      </c>
      <c r="AB5613">
        <v>4</v>
      </c>
      <c r="AC5613">
        <v>4</v>
      </c>
      <c r="AD5613" t="s">
        <v>79</v>
      </c>
      <c r="AE5613" t="s">
        <v>80</v>
      </c>
      <c r="AF5613">
        <v>40</v>
      </c>
      <c r="AG5613" s="4">
        <v>0.33333333333333331</v>
      </c>
      <c r="AH5613" s="4">
        <v>0.70833333333333337</v>
      </c>
      <c r="AI5613" s="5">
        <v>13.7</v>
      </c>
      <c r="AJ5613">
        <v>20.55</v>
      </c>
      <c r="AL5613" t="s">
        <v>81</v>
      </c>
      <c r="AM5613" t="s">
        <v>82</v>
      </c>
      <c r="AO5613" t="s">
        <v>83</v>
      </c>
      <c r="AR5613" t="s">
        <v>82</v>
      </c>
      <c r="AT5613" t="s">
        <v>82</v>
      </c>
      <c r="AW5613" t="s">
        <v>82</v>
      </c>
      <c r="AY5613" t="s">
        <v>12617</v>
      </c>
      <c r="AZ5613" t="s">
        <v>10080</v>
      </c>
      <c r="BA5613" t="s">
        <v>783</v>
      </c>
      <c r="BB5613">
        <v>44065</v>
      </c>
      <c r="BC5613" t="s">
        <v>79</v>
      </c>
      <c r="BH5613" t="s">
        <v>12820</v>
      </c>
      <c r="BJ5613">
        <v>341820729</v>
      </c>
    </row>
    <row r="5614" spans="1:62" x14ac:dyDescent="0.25">
      <c r="A5614" t="s">
        <v>13633</v>
      </c>
      <c r="B5614" s="2">
        <v>43528</v>
      </c>
      <c r="C5614" t="s">
        <v>63</v>
      </c>
      <c r="D5614" s="3">
        <v>43472.388053125003</v>
      </c>
      <c r="E5614" t="s">
        <v>282</v>
      </c>
      <c r="F5614" s="2">
        <v>43556</v>
      </c>
      <c r="G5614" s="2">
        <v>43784</v>
      </c>
      <c r="H5614" t="s">
        <v>13634</v>
      </c>
      <c r="I5614" t="s">
        <v>67</v>
      </c>
      <c r="J5614" t="s">
        <v>13635</v>
      </c>
      <c r="K5614" t="s">
        <v>67</v>
      </c>
      <c r="L5614" t="s">
        <v>8139</v>
      </c>
      <c r="M5614" t="s">
        <v>1612</v>
      </c>
      <c r="N5614">
        <v>82801</v>
      </c>
      <c r="O5614" t="s">
        <v>70</v>
      </c>
      <c r="P5614" t="s">
        <v>67</v>
      </c>
      <c r="Q5614" t="s">
        <v>13636</v>
      </c>
      <c r="S5614" t="s">
        <v>72</v>
      </c>
      <c r="T5614" t="s">
        <v>6285</v>
      </c>
      <c r="U5614" t="s">
        <v>6286</v>
      </c>
      <c r="V5614" t="s">
        <v>6287</v>
      </c>
      <c r="W5614" t="s">
        <v>774</v>
      </c>
      <c r="X5614" t="s">
        <v>94</v>
      </c>
      <c r="Y5614" t="str">
        <f>"37-3011"</f>
        <v>37-3011</v>
      </c>
      <c r="Z5614" t="s">
        <v>94</v>
      </c>
      <c r="AA5614">
        <v>561730</v>
      </c>
      <c r="AB5614">
        <v>10</v>
      </c>
      <c r="AC5614">
        <v>9</v>
      </c>
      <c r="AD5614" t="s">
        <v>79</v>
      </c>
      <c r="AE5614" t="s">
        <v>80</v>
      </c>
      <c r="AF5614">
        <v>40</v>
      </c>
      <c r="AG5614" s="4">
        <v>0.33333333333333331</v>
      </c>
      <c r="AH5614" s="4">
        <v>0.70833333333333337</v>
      </c>
      <c r="AI5614" s="5">
        <v>15.1</v>
      </c>
      <c r="AJ5614">
        <v>22.65</v>
      </c>
      <c r="AK5614">
        <v>25.65</v>
      </c>
      <c r="AL5614" t="s">
        <v>81</v>
      </c>
      <c r="AM5614" t="s">
        <v>82</v>
      </c>
      <c r="AO5614" t="s">
        <v>83</v>
      </c>
      <c r="AP5614" t="s">
        <v>67</v>
      </c>
      <c r="AQ5614" t="s">
        <v>67</v>
      </c>
      <c r="AR5614" t="s">
        <v>82</v>
      </c>
      <c r="AT5614" t="s">
        <v>82</v>
      </c>
      <c r="AW5614" t="s">
        <v>82</v>
      </c>
      <c r="AY5614" t="s">
        <v>13637</v>
      </c>
      <c r="AZ5614" t="s">
        <v>2351</v>
      </c>
      <c r="BA5614" t="s">
        <v>1612</v>
      </c>
      <c r="BB5614">
        <v>82718</v>
      </c>
      <c r="BC5614" t="s">
        <v>79</v>
      </c>
      <c r="BH5614" t="s">
        <v>13638</v>
      </c>
      <c r="BI5614" t="s">
        <v>67</v>
      </c>
      <c r="BJ5614">
        <v>454505338</v>
      </c>
    </row>
    <row r="5615" spans="1:62" x14ac:dyDescent="0.25">
      <c r="A5615" t="s">
        <v>13706</v>
      </c>
      <c r="B5615" s="2">
        <v>43528</v>
      </c>
      <c r="C5615" t="s">
        <v>63</v>
      </c>
      <c r="D5615" s="3">
        <v>43472.407160902774</v>
      </c>
      <c r="E5615" t="s">
        <v>64</v>
      </c>
      <c r="F5615" s="2">
        <v>43556</v>
      </c>
      <c r="G5615" s="2">
        <v>43784</v>
      </c>
      <c r="H5615" t="s">
        <v>13352</v>
      </c>
      <c r="J5615" t="s">
        <v>13353</v>
      </c>
      <c r="L5615" t="s">
        <v>9813</v>
      </c>
      <c r="M5615" t="s">
        <v>232</v>
      </c>
      <c r="N5615">
        <v>11954</v>
      </c>
      <c r="O5615" t="s">
        <v>70</v>
      </c>
      <c r="Q5615" t="s">
        <v>13354</v>
      </c>
      <c r="S5615" t="s">
        <v>72</v>
      </c>
      <c r="T5615" t="s">
        <v>13355</v>
      </c>
      <c r="U5615" t="s">
        <v>3530</v>
      </c>
      <c r="V5615" t="s">
        <v>3531</v>
      </c>
      <c r="W5615" t="s">
        <v>232</v>
      </c>
      <c r="X5615" t="s">
        <v>7885</v>
      </c>
      <c r="Y5615" t="str">
        <f>"37-2012"</f>
        <v>37-2012</v>
      </c>
      <c r="Z5615" t="s">
        <v>373</v>
      </c>
      <c r="AA5615">
        <v>722310</v>
      </c>
      <c r="AB5615">
        <v>32</v>
      </c>
      <c r="AC5615">
        <v>32</v>
      </c>
      <c r="AD5615" t="s">
        <v>79</v>
      </c>
      <c r="AE5615" t="s">
        <v>95</v>
      </c>
      <c r="AF5615">
        <v>40</v>
      </c>
      <c r="AG5615" s="4">
        <v>0.29166666666666669</v>
      </c>
      <c r="AH5615" s="4">
        <v>0.91666666666666663</v>
      </c>
      <c r="AI5615" s="5">
        <v>13.74</v>
      </c>
      <c r="AJ5615">
        <v>20.61</v>
      </c>
      <c r="AK5615">
        <v>20.61</v>
      </c>
      <c r="AL5615" t="s">
        <v>81</v>
      </c>
      <c r="AM5615" t="s">
        <v>82</v>
      </c>
      <c r="AO5615" t="s">
        <v>83</v>
      </c>
      <c r="AQ5615" t="s">
        <v>662</v>
      </c>
      <c r="AR5615" t="s">
        <v>82</v>
      </c>
      <c r="AT5615" t="s">
        <v>82</v>
      </c>
      <c r="AW5615" t="s">
        <v>72</v>
      </c>
      <c r="AX5615">
        <v>3</v>
      </c>
      <c r="AY5615" t="s">
        <v>9813</v>
      </c>
      <c r="AZ5615" t="s">
        <v>6542</v>
      </c>
      <c r="BA5615" t="s">
        <v>232</v>
      </c>
      <c r="BB5615">
        <v>11954</v>
      </c>
      <c r="BC5615" t="s">
        <v>87</v>
      </c>
      <c r="BH5615" t="s">
        <v>13353</v>
      </c>
      <c r="BJ5615">
        <v>112592068</v>
      </c>
    </row>
    <row r="5616" spans="1:62" x14ac:dyDescent="0.25">
      <c r="A5616" t="s">
        <v>13722</v>
      </c>
      <c r="B5616" s="2">
        <v>43528</v>
      </c>
      <c r="C5616" t="s">
        <v>63</v>
      </c>
      <c r="D5616" s="3">
        <v>43472.407549270836</v>
      </c>
      <c r="E5616" t="s">
        <v>64</v>
      </c>
      <c r="F5616" s="2">
        <v>43556</v>
      </c>
      <c r="G5616" s="2">
        <v>43799</v>
      </c>
      <c r="H5616" t="s">
        <v>13472</v>
      </c>
      <c r="J5616" t="s">
        <v>13473</v>
      </c>
      <c r="L5616" t="s">
        <v>9813</v>
      </c>
      <c r="M5616" t="s">
        <v>232</v>
      </c>
      <c r="N5616">
        <v>11954</v>
      </c>
      <c r="O5616" t="s">
        <v>70</v>
      </c>
      <c r="Q5616" t="s">
        <v>13474</v>
      </c>
      <c r="S5616" t="s">
        <v>72</v>
      </c>
      <c r="T5616" t="s">
        <v>13355</v>
      </c>
      <c r="U5616" t="s">
        <v>3530</v>
      </c>
      <c r="V5616" t="s">
        <v>3531</v>
      </c>
      <c r="W5616" t="s">
        <v>232</v>
      </c>
      <c r="X5616" t="s">
        <v>13571</v>
      </c>
      <c r="Y5616" t="str">
        <f>"35-9021"</f>
        <v>35-9021</v>
      </c>
      <c r="Z5616" t="s">
        <v>315</v>
      </c>
      <c r="AA5616">
        <v>722310</v>
      </c>
      <c r="AB5616">
        <v>13</v>
      </c>
      <c r="AC5616">
        <v>13</v>
      </c>
      <c r="AD5616" t="s">
        <v>79</v>
      </c>
      <c r="AE5616" t="s">
        <v>80</v>
      </c>
      <c r="AF5616">
        <v>40</v>
      </c>
      <c r="AG5616" s="4">
        <v>0.33333333333333331</v>
      </c>
      <c r="AH5616" s="4">
        <v>0.875</v>
      </c>
      <c r="AI5616" s="5">
        <v>12.26</v>
      </c>
      <c r="AJ5616">
        <v>18.39</v>
      </c>
      <c r="AK5616">
        <v>18.39</v>
      </c>
      <c r="AL5616" t="s">
        <v>81</v>
      </c>
      <c r="AM5616" t="s">
        <v>82</v>
      </c>
      <c r="AO5616" t="s">
        <v>83</v>
      </c>
      <c r="AQ5616" t="s">
        <v>662</v>
      </c>
      <c r="AR5616" t="s">
        <v>82</v>
      </c>
      <c r="AT5616" t="s">
        <v>82</v>
      </c>
      <c r="AW5616" t="s">
        <v>72</v>
      </c>
      <c r="AX5616">
        <v>1</v>
      </c>
      <c r="AY5616" t="s">
        <v>9813</v>
      </c>
      <c r="AZ5616" t="s">
        <v>13476</v>
      </c>
      <c r="BA5616" t="s">
        <v>232</v>
      </c>
      <c r="BB5616">
        <v>11954</v>
      </c>
      <c r="BC5616" t="s">
        <v>87</v>
      </c>
      <c r="BH5616" t="s">
        <v>13477</v>
      </c>
      <c r="BJ5616">
        <v>825109339</v>
      </c>
    </row>
    <row r="5617" spans="1:62" x14ac:dyDescent="0.25">
      <c r="A5617" t="s">
        <v>13779</v>
      </c>
      <c r="B5617" s="2">
        <v>43528</v>
      </c>
      <c r="C5617" t="s">
        <v>63</v>
      </c>
      <c r="D5617" s="3">
        <v>43472.40807769676</v>
      </c>
      <c r="E5617" t="s">
        <v>64</v>
      </c>
      <c r="F5617" s="2">
        <v>43556</v>
      </c>
      <c r="G5617" s="2">
        <v>43805</v>
      </c>
      <c r="H5617" t="s">
        <v>13780</v>
      </c>
      <c r="J5617" t="s">
        <v>13781</v>
      </c>
      <c r="L5617" t="s">
        <v>6540</v>
      </c>
      <c r="M5617" t="s">
        <v>232</v>
      </c>
      <c r="N5617">
        <v>11968</v>
      </c>
      <c r="O5617" t="s">
        <v>70</v>
      </c>
      <c r="Q5617" t="s">
        <v>13782</v>
      </c>
      <c r="S5617" t="s">
        <v>72</v>
      </c>
      <c r="T5617" t="s">
        <v>5899</v>
      </c>
      <c r="U5617" t="s">
        <v>5900</v>
      </c>
      <c r="V5617" t="s">
        <v>5901</v>
      </c>
      <c r="W5617" t="s">
        <v>86</v>
      </c>
      <c r="X5617" t="s">
        <v>452</v>
      </c>
      <c r="Y5617" t="str">
        <f>"37-3011"</f>
        <v>37-3011</v>
      </c>
      <c r="Z5617" t="s">
        <v>94</v>
      </c>
      <c r="AA5617">
        <v>561730</v>
      </c>
      <c r="AB5617">
        <v>1</v>
      </c>
      <c r="AC5617">
        <v>1</v>
      </c>
      <c r="AD5617" t="s">
        <v>79</v>
      </c>
      <c r="AE5617" t="s">
        <v>80</v>
      </c>
      <c r="AF5617">
        <v>40</v>
      </c>
      <c r="AG5617" s="4">
        <v>0.33333333333333331</v>
      </c>
      <c r="AH5617" s="4">
        <v>0.66666666666666663</v>
      </c>
      <c r="AI5617" s="5">
        <v>16.34</v>
      </c>
      <c r="AL5617" t="s">
        <v>81</v>
      </c>
      <c r="AM5617" t="s">
        <v>82</v>
      </c>
      <c r="AO5617" t="s">
        <v>83</v>
      </c>
      <c r="AR5617" t="s">
        <v>82</v>
      </c>
      <c r="AT5617" t="s">
        <v>82</v>
      </c>
      <c r="AW5617" t="s">
        <v>82</v>
      </c>
      <c r="AY5617" t="s">
        <v>6540</v>
      </c>
      <c r="AZ5617" t="s">
        <v>6535</v>
      </c>
      <c r="BA5617" t="s">
        <v>232</v>
      </c>
      <c r="BB5617">
        <v>11968</v>
      </c>
      <c r="BC5617" t="s">
        <v>79</v>
      </c>
      <c r="BH5617" t="s">
        <v>13781</v>
      </c>
      <c r="BJ5617">
        <v>264732949</v>
      </c>
    </row>
    <row r="5618" spans="1:62" x14ac:dyDescent="0.25">
      <c r="A5618" t="s">
        <v>13833</v>
      </c>
      <c r="B5618" s="2">
        <v>43528</v>
      </c>
      <c r="C5618" t="s">
        <v>63</v>
      </c>
      <c r="D5618" s="3">
        <v>43472.40679951389</v>
      </c>
      <c r="E5618" t="s">
        <v>64</v>
      </c>
      <c r="F5618" s="2">
        <v>43556</v>
      </c>
      <c r="G5618" s="2">
        <v>43799</v>
      </c>
      <c r="H5618" t="s">
        <v>13472</v>
      </c>
      <c r="J5618" t="s">
        <v>13473</v>
      </c>
      <c r="L5618" t="s">
        <v>9813</v>
      </c>
      <c r="M5618" t="s">
        <v>232</v>
      </c>
      <c r="N5618">
        <v>11954</v>
      </c>
      <c r="O5618" t="s">
        <v>70</v>
      </c>
      <c r="Q5618" t="s">
        <v>13474</v>
      </c>
      <c r="S5618" t="s">
        <v>72</v>
      </c>
      <c r="T5618" t="s">
        <v>13355</v>
      </c>
      <c r="U5618" t="s">
        <v>3530</v>
      </c>
      <c r="V5618" t="s">
        <v>3531</v>
      </c>
      <c r="W5618" t="s">
        <v>232</v>
      </c>
      <c r="X5618" t="s">
        <v>7885</v>
      </c>
      <c r="Y5618" t="str">
        <f>"37-2012"</f>
        <v>37-2012</v>
      </c>
      <c r="Z5618" t="s">
        <v>373</v>
      </c>
      <c r="AA5618">
        <v>722310</v>
      </c>
      <c r="AB5618">
        <v>10</v>
      </c>
      <c r="AC5618">
        <v>10</v>
      </c>
      <c r="AD5618" t="s">
        <v>79</v>
      </c>
      <c r="AE5618" t="s">
        <v>80</v>
      </c>
      <c r="AF5618">
        <v>40</v>
      </c>
      <c r="AG5618" s="4">
        <v>0.33333333333333331</v>
      </c>
      <c r="AH5618" s="4">
        <v>0.875</v>
      </c>
      <c r="AI5618" s="5">
        <v>13.42</v>
      </c>
      <c r="AJ5618">
        <v>20.13</v>
      </c>
      <c r="AK5618">
        <v>20.13</v>
      </c>
      <c r="AL5618" t="s">
        <v>81</v>
      </c>
      <c r="AM5618" t="s">
        <v>82</v>
      </c>
      <c r="AO5618" t="s">
        <v>83</v>
      </c>
      <c r="AQ5618" t="s">
        <v>662</v>
      </c>
      <c r="AR5618" t="s">
        <v>82</v>
      </c>
      <c r="AT5618" t="s">
        <v>82</v>
      </c>
      <c r="AW5618" t="s">
        <v>82</v>
      </c>
      <c r="AY5618" t="s">
        <v>9813</v>
      </c>
      <c r="AZ5618" t="s">
        <v>13476</v>
      </c>
      <c r="BA5618" t="s">
        <v>232</v>
      </c>
      <c r="BB5618">
        <v>11954</v>
      </c>
      <c r="BC5618" t="s">
        <v>87</v>
      </c>
      <c r="BH5618" t="s">
        <v>13477</v>
      </c>
      <c r="BJ5618">
        <v>825109339</v>
      </c>
    </row>
    <row r="5619" spans="1:62" x14ac:dyDescent="0.25">
      <c r="A5619" t="s">
        <v>14134</v>
      </c>
      <c r="B5619" s="2">
        <v>43528</v>
      </c>
      <c r="C5619" t="s">
        <v>63</v>
      </c>
      <c r="D5619" s="3">
        <v>43472.389173761578</v>
      </c>
      <c r="E5619" t="s">
        <v>64</v>
      </c>
      <c r="F5619" s="2">
        <v>43556</v>
      </c>
      <c r="G5619" s="2">
        <v>43784</v>
      </c>
      <c r="H5619" t="s">
        <v>14135</v>
      </c>
      <c r="I5619" t="s">
        <v>67</v>
      </c>
      <c r="J5619" t="s">
        <v>14136</v>
      </c>
      <c r="K5619" t="s">
        <v>67</v>
      </c>
      <c r="L5619" t="s">
        <v>13495</v>
      </c>
      <c r="M5619" t="s">
        <v>881</v>
      </c>
      <c r="N5619">
        <v>83422</v>
      </c>
      <c r="O5619" t="s">
        <v>70</v>
      </c>
      <c r="P5619" t="s">
        <v>67</v>
      </c>
      <c r="Q5619" t="s">
        <v>14137</v>
      </c>
      <c r="S5619" t="s">
        <v>72</v>
      </c>
      <c r="T5619" t="s">
        <v>6285</v>
      </c>
      <c r="U5619" t="s">
        <v>6286</v>
      </c>
      <c r="V5619" t="s">
        <v>6287</v>
      </c>
      <c r="W5619" t="s">
        <v>774</v>
      </c>
      <c r="X5619" t="s">
        <v>94</v>
      </c>
      <c r="Y5619" t="str">
        <f>"37-3011"</f>
        <v>37-3011</v>
      </c>
      <c r="Z5619" t="s">
        <v>94</v>
      </c>
      <c r="AA5619">
        <v>561730</v>
      </c>
      <c r="AB5619">
        <v>8</v>
      </c>
      <c r="AC5619">
        <v>8</v>
      </c>
      <c r="AD5619" t="s">
        <v>79</v>
      </c>
      <c r="AE5619" t="s">
        <v>80</v>
      </c>
      <c r="AF5619">
        <v>40</v>
      </c>
      <c r="AG5619" s="4">
        <v>0.33333333333333331</v>
      </c>
      <c r="AH5619" s="4">
        <v>0.6875</v>
      </c>
      <c r="AI5619" s="5">
        <v>16.36</v>
      </c>
      <c r="AJ5619">
        <v>24.54</v>
      </c>
      <c r="AK5619">
        <v>27.54</v>
      </c>
      <c r="AL5619" t="s">
        <v>81</v>
      </c>
      <c r="AM5619" t="s">
        <v>82</v>
      </c>
      <c r="AO5619" t="s">
        <v>83</v>
      </c>
      <c r="AP5619" t="s">
        <v>67</v>
      </c>
      <c r="AQ5619" t="s">
        <v>67</v>
      </c>
      <c r="AR5619" t="s">
        <v>82</v>
      </c>
      <c r="AT5619" t="s">
        <v>82</v>
      </c>
      <c r="AW5619" t="s">
        <v>82</v>
      </c>
      <c r="AY5619" t="s">
        <v>13495</v>
      </c>
      <c r="AZ5619" t="s">
        <v>2933</v>
      </c>
      <c r="BA5619" t="s">
        <v>881</v>
      </c>
      <c r="BB5619">
        <v>83422</v>
      </c>
      <c r="BC5619" t="s">
        <v>79</v>
      </c>
      <c r="BH5619" t="s">
        <v>14138</v>
      </c>
      <c r="BI5619" t="s">
        <v>67</v>
      </c>
      <c r="BJ5619">
        <v>464432473</v>
      </c>
    </row>
    <row r="5620" spans="1:62" x14ac:dyDescent="0.25">
      <c r="A5620" t="s">
        <v>14772</v>
      </c>
      <c r="B5620" s="2">
        <v>43528</v>
      </c>
      <c r="C5620" t="s">
        <v>63</v>
      </c>
      <c r="D5620" s="3">
        <v>43472.39221554398</v>
      </c>
      <c r="E5620" t="s">
        <v>64</v>
      </c>
      <c r="F5620" s="2">
        <v>43556</v>
      </c>
      <c r="G5620" s="2">
        <v>43799</v>
      </c>
      <c r="H5620" t="s">
        <v>14773</v>
      </c>
      <c r="J5620" t="s">
        <v>14774</v>
      </c>
      <c r="L5620" t="s">
        <v>14775</v>
      </c>
      <c r="M5620" t="s">
        <v>2314</v>
      </c>
      <c r="N5620">
        <v>46013</v>
      </c>
      <c r="O5620" t="s">
        <v>70</v>
      </c>
      <c r="P5620" t="s">
        <v>67</v>
      </c>
      <c r="Q5620" t="s">
        <v>14776</v>
      </c>
      <c r="S5620" t="s">
        <v>72</v>
      </c>
      <c r="T5620" t="s">
        <v>3410</v>
      </c>
      <c r="U5620" t="s">
        <v>3411</v>
      </c>
      <c r="V5620" t="s">
        <v>3412</v>
      </c>
      <c r="W5620" t="s">
        <v>783</v>
      </c>
      <c r="X5620" t="s">
        <v>106</v>
      </c>
      <c r="Y5620" t="str">
        <f>"37-3011"</f>
        <v>37-3011</v>
      </c>
      <c r="Z5620" t="s">
        <v>94</v>
      </c>
      <c r="AA5620">
        <v>561730</v>
      </c>
      <c r="AB5620">
        <v>5</v>
      </c>
      <c r="AC5620">
        <v>5</v>
      </c>
      <c r="AD5620" t="s">
        <v>79</v>
      </c>
      <c r="AE5620" t="s">
        <v>80</v>
      </c>
      <c r="AF5620">
        <v>40</v>
      </c>
      <c r="AG5620" s="4">
        <v>0.33333333333333331</v>
      </c>
      <c r="AH5620" s="4">
        <v>0.70833333333333337</v>
      </c>
      <c r="AI5620" s="5">
        <v>13.41</v>
      </c>
      <c r="AJ5620">
        <v>20.12</v>
      </c>
      <c r="AL5620" t="s">
        <v>81</v>
      </c>
      <c r="AM5620" t="s">
        <v>82</v>
      </c>
      <c r="AO5620" t="s">
        <v>83</v>
      </c>
      <c r="AR5620" t="s">
        <v>82</v>
      </c>
      <c r="AT5620" t="s">
        <v>82</v>
      </c>
      <c r="AW5620" t="s">
        <v>82</v>
      </c>
      <c r="AY5620" t="s">
        <v>14775</v>
      </c>
      <c r="AZ5620" t="s">
        <v>1921</v>
      </c>
      <c r="BA5620" t="s">
        <v>2314</v>
      </c>
      <c r="BB5620">
        <v>46013</v>
      </c>
      <c r="BC5620" t="s">
        <v>79</v>
      </c>
      <c r="BH5620" t="s">
        <v>14774</v>
      </c>
      <c r="BJ5620">
        <v>300780515</v>
      </c>
    </row>
    <row r="5621" spans="1:62" x14ac:dyDescent="0.25">
      <c r="A5621" t="s">
        <v>14893</v>
      </c>
      <c r="B5621" s="2">
        <v>43528</v>
      </c>
      <c r="C5621" t="s">
        <v>63</v>
      </c>
      <c r="D5621" s="3">
        <v>43472.38794789352</v>
      </c>
      <c r="E5621" t="s">
        <v>64</v>
      </c>
      <c r="F5621" s="2">
        <v>43556</v>
      </c>
      <c r="G5621" s="2">
        <v>43785</v>
      </c>
      <c r="H5621" t="s">
        <v>14894</v>
      </c>
      <c r="I5621" t="s">
        <v>67</v>
      </c>
      <c r="J5621" t="s">
        <v>14895</v>
      </c>
      <c r="K5621" t="s">
        <v>14896</v>
      </c>
      <c r="L5621" t="s">
        <v>14897</v>
      </c>
      <c r="M5621" t="s">
        <v>323</v>
      </c>
      <c r="N5621" t="s">
        <v>14898</v>
      </c>
      <c r="O5621" t="s">
        <v>70</v>
      </c>
      <c r="P5621" t="s">
        <v>67</v>
      </c>
      <c r="Q5621" t="s">
        <v>14899</v>
      </c>
      <c r="S5621" t="s">
        <v>72</v>
      </c>
      <c r="T5621" t="s">
        <v>2824</v>
      </c>
      <c r="U5621" t="s">
        <v>3543</v>
      </c>
      <c r="V5621" t="s">
        <v>642</v>
      </c>
      <c r="W5621" t="s">
        <v>105</v>
      </c>
      <c r="X5621" t="s">
        <v>1758</v>
      </c>
      <c r="Y5621" t="str">
        <f>"37-3011"</f>
        <v>37-3011</v>
      </c>
      <c r="Z5621" t="s">
        <v>94</v>
      </c>
      <c r="AA5621">
        <v>561730</v>
      </c>
      <c r="AB5621">
        <v>7</v>
      </c>
      <c r="AC5621">
        <v>7</v>
      </c>
      <c r="AD5621" t="s">
        <v>79</v>
      </c>
      <c r="AE5621" t="s">
        <v>80</v>
      </c>
      <c r="AF5621">
        <v>40</v>
      </c>
      <c r="AG5621" s="4">
        <v>0.29166666666666669</v>
      </c>
      <c r="AH5621" s="4">
        <v>0.66666666666666663</v>
      </c>
      <c r="AI5621" s="5">
        <v>16.059999999999999</v>
      </c>
      <c r="AJ5621">
        <v>24.09</v>
      </c>
      <c r="AK5621">
        <v>24.38</v>
      </c>
      <c r="AL5621" t="s">
        <v>81</v>
      </c>
      <c r="AM5621" t="s">
        <v>82</v>
      </c>
      <c r="AO5621" t="s">
        <v>83</v>
      </c>
      <c r="AP5621" t="s">
        <v>67</v>
      </c>
      <c r="AQ5621" t="s">
        <v>67</v>
      </c>
      <c r="AR5621" t="s">
        <v>82</v>
      </c>
      <c r="AT5621" t="s">
        <v>82</v>
      </c>
      <c r="AW5621" t="s">
        <v>82</v>
      </c>
      <c r="AY5621" t="s">
        <v>14797</v>
      </c>
      <c r="AZ5621" t="s">
        <v>2202</v>
      </c>
      <c r="BA5621" t="s">
        <v>323</v>
      </c>
      <c r="BB5621">
        <v>96143</v>
      </c>
      <c r="BC5621" t="s">
        <v>79</v>
      </c>
      <c r="BH5621" t="s">
        <v>14900</v>
      </c>
      <c r="BI5621" t="s">
        <v>67</v>
      </c>
      <c r="BJ5621">
        <v>680154883</v>
      </c>
    </row>
    <row r="5622" spans="1:62" x14ac:dyDescent="0.25">
      <c r="A5622" t="s">
        <v>15200</v>
      </c>
      <c r="B5622" s="2">
        <v>43528</v>
      </c>
      <c r="C5622" t="s">
        <v>63</v>
      </c>
      <c r="D5622" s="3">
        <v>43472.394312453704</v>
      </c>
      <c r="E5622" t="s">
        <v>64</v>
      </c>
      <c r="F5622" s="2">
        <v>43556</v>
      </c>
      <c r="G5622" s="2">
        <v>43757</v>
      </c>
      <c r="H5622" t="s">
        <v>15201</v>
      </c>
      <c r="I5622" t="s">
        <v>67</v>
      </c>
      <c r="J5622" t="s">
        <v>15202</v>
      </c>
      <c r="K5622" t="s">
        <v>67</v>
      </c>
      <c r="L5622" t="s">
        <v>15155</v>
      </c>
      <c r="M5622" t="s">
        <v>774</v>
      </c>
      <c r="N5622">
        <v>80118</v>
      </c>
      <c r="O5622" t="s">
        <v>70</v>
      </c>
      <c r="P5622" t="s">
        <v>67</v>
      </c>
      <c r="Q5622" t="s">
        <v>15203</v>
      </c>
      <c r="R5622">
        <v>112</v>
      </c>
      <c r="S5622" t="s">
        <v>72</v>
      </c>
      <c r="T5622" t="s">
        <v>6285</v>
      </c>
      <c r="U5622" t="s">
        <v>6286</v>
      </c>
      <c r="V5622" t="s">
        <v>6287</v>
      </c>
      <c r="W5622" t="s">
        <v>774</v>
      </c>
      <c r="X5622" t="s">
        <v>94</v>
      </c>
      <c r="Y5622" t="str">
        <f>"37-3011"</f>
        <v>37-3011</v>
      </c>
      <c r="Z5622" t="s">
        <v>94</v>
      </c>
      <c r="AA5622">
        <v>713910</v>
      </c>
      <c r="AB5622">
        <v>11</v>
      </c>
      <c r="AC5622">
        <v>11</v>
      </c>
      <c r="AD5622" t="s">
        <v>79</v>
      </c>
      <c r="AE5622" t="s">
        <v>80</v>
      </c>
      <c r="AF5622">
        <v>40</v>
      </c>
      <c r="AG5622" s="4">
        <v>0.22916666666666666</v>
      </c>
      <c r="AH5622" s="4">
        <v>0.58333333333333337</v>
      </c>
      <c r="AI5622" s="5">
        <v>15.17</v>
      </c>
      <c r="AJ5622">
        <v>22.75</v>
      </c>
      <c r="AK5622">
        <v>23.35</v>
      </c>
      <c r="AL5622" t="s">
        <v>81</v>
      </c>
      <c r="AM5622" t="s">
        <v>82</v>
      </c>
      <c r="AO5622" t="s">
        <v>83</v>
      </c>
      <c r="AP5622" t="s">
        <v>67</v>
      </c>
      <c r="AQ5622" t="s">
        <v>67</v>
      </c>
      <c r="AR5622" t="s">
        <v>82</v>
      </c>
      <c r="AT5622" t="s">
        <v>82</v>
      </c>
      <c r="AW5622" t="s">
        <v>82</v>
      </c>
      <c r="AY5622" t="s">
        <v>15157</v>
      </c>
      <c r="AZ5622" t="s">
        <v>2879</v>
      </c>
      <c r="BA5622" t="s">
        <v>774</v>
      </c>
      <c r="BB5622">
        <v>80118</v>
      </c>
      <c r="BC5622" t="s">
        <v>87</v>
      </c>
      <c r="BH5622" t="s">
        <v>15204</v>
      </c>
      <c r="BI5622" t="s">
        <v>67</v>
      </c>
      <c r="BJ5622">
        <v>840660230</v>
      </c>
    </row>
    <row r="5623" spans="1:62" x14ac:dyDescent="0.25">
      <c r="A5623" t="s">
        <v>15335</v>
      </c>
      <c r="B5623" s="2">
        <v>43528</v>
      </c>
      <c r="C5623" t="s">
        <v>63</v>
      </c>
      <c r="D5623" s="3">
        <v>43472.38727644676</v>
      </c>
      <c r="E5623" t="s">
        <v>64</v>
      </c>
      <c r="F5623" s="2">
        <v>43556</v>
      </c>
      <c r="G5623" s="2">
        <v>43784</v>
      </c>
      <c r="H5623" t="s">
        <v>15336</v>
      </c>
      <c r="I5623" t="s">
        <v>67</v>
      </c>
      <c r="J5623" t="s">
        <v>15337</v>
      </c>
      <c r="K5623" t="s">
        <v>15338</v>
      </c>
      <c r="L5623" t="s">
        <v>14797</v>
      </c>
      <c r="M5623" t="s">
        <v>323</v>
      </c>
      <c r="N5623">
        <v>96143</v>
      </c>
      <c r="O5623" t="s">
        <v>70</v>
      </c>
      <c r="P5623" t="s">
        <v>67</v>
      </c>
      <c r="Q5623" t="s">
        <v>15339</v>
      </c>
      <c r="S5623" t="s">
        <v>72</v>
      </c>
      <c r="T5623" t="s">
        <v>2824</v>
      </c>
      <c r="U5623" t="s">
        <v>2825</v>
      </c>
      <c r="V5623" t="s">
        <v>642</v>
      </c>
      <c r="W5623" t="s">
        <v>105</v>
      </c>
      <c r="X5623" t="s">
        <v>106</v>
      </c>
      <c r="Y5623" t="str">
        <f>"37-3011"</f>
        <v>37-3011</v>
      </c>
      <c r="Z5623" t="s">
        <v>94</v>
      </c>
      <c r="AA5623">
        <v>561730</v>
      </c>
      <c r="AB5623">
        <v>25</v>
      </c>
      <c r="AC5623">
        <v>25</v>
      </c>
      <c r="AD5623" t="s">
        <v>79</v>
      </c>
      <c r="AE5623" t="s">
        <v>80</v>
      </c>
      <c r="AF5623">
        <v>40</v>
      </c>
      <c r="AG5623" s="4">
        <v>0.3125</v>
      </c>
      <c r="AH5623" s="4">
        <v>0.66666666666666663</v>
      </c>
      <c r="AI5623" s="5">
        <v>16.059999999999999</v>
      </c>
      <c r="AJ5623">
        <v>24.09</v>
      </c>
      <c r="AK5623">
        <v>36.75</v>
      </c>
      <c r="AL5623" t="s">
        <v>81</v>
      </c>
      <c r="AM5623" t="s">
        <v>82</v>
      </c>
      <c r="AO5623" t="s">
        <v>83</v>
      </c>
      <c r="AP5623" t="s">
        <v>67</v>
      </c>
      <c r="AQ5623" t="s">
        <v>67</v>
      </c>
      <c r="AR5623" t="s">
        <v>82</v>
      </c>
      <c r="AT5623" t="s">
        <v>82</v>
      </c>
      <c r="AW5623" t="s">
        <v>82</v>
      </c>
      <c r="AY5623" t="s">
        <v>14797</v>
      </c>
      <c r="AZ5623" t="s">
        <v>2202</v>
      </c>
      <c r="BA5623" t="s">
        <v>323</v>
      </c>
      <c r="BB5623">
        <v>96143</v>
      </c>
      <c r="BC5623" t="s">
        <v>79</v>
      </c>
      <c r="BH5623" t="s">
        <v>15337</v>
      </c>
      <c r="BJ5623">
        <v>880492608</v>
      </c>
    </row>
    <row r="5624" spans="1:62" x14ac:dyDescent="0.25">
      <c r="A5624" t="s">
        <v>15382</v>
      </c>
      <c r="B5624" s="2">
        <v>43528</v>
      </c>
      <c r="C5624" t="s">
        <v>63</v>
      </c>
      <c r="D5624" s="3">
        <v>43472.390820844907</v>
      </c>
      <c r="E5624" t="s">
        <v>64</v>
      </c>
      <c r="F5624" s="2">
        <v>43556</v>
      </c>
      <c r="G5624" s="2">
        <v>43809</v>
      </c>
      <c r="H5624" t="s">
        <v>15383</v>
      </c>
      <c r="J5624" t="s">
        <v>15384</v>
      </c>
      <c r="L5624" t="s">
        <v>12018</v>
      </c>
      <c r="M5624" t="s">
        <v>783</v>
      </c>
      <c r="N5624">
        <v>44077</v>
      </c>
      <c r="O5624" t="s">
        <v>70</v>
      </c>
      <c r="Q5624" t="s">
        <v>15385</v>
      </c>
      <c r="S5624" t="s">
        <v>72</v>
      </c>
      <c r="T5624" t="s">
        <v>3410</v>
      </c>
      <c r="U5624" t="s">
        <v>3411</v>
      </c>
      <c r="V5624" t="s">
        <v>3412</v>
      </c>
      <c r="W5624" t="s">
        <v>783</v>
      </c>
      <c r="X5624" t="s">
        <v>106</v>
      </c>
      <c r="Y5624" t="str">
        <f>"37-3011"</f>
        <v>37-3011</v>
      </c>
      <c r="Z5624" t="s">
        <v>94</v>
      </c>
      <c r="AA5624">
        <v>561730</v>
      </c>
      <c r="AB5624">
        <v>3</v>
      </c>
      <c r="AC5624">
        <v>3</v>
      </c>
      <c r="AD5624" t="s">
        <v>79</v>
      </c>
      <c r="AE5624" t="s">
        <v>80</v>
      </c>
      <c r="AF5624">
        <v>40</v>
      </c>
      <c r="AG5624" s="4">
        <v>0.33333333333333331</v>
      </c>
      <c r="AH5624" s="4">
        <v>0.70833333333333337</v>
      </c>
      <c r="AI5624" s="5">
        <v>13.7</v>
      </c>
      <c r="AJ5624">
        <v>20.55</v>
      </c>
      <c r="AL5624" t="s">
        <v>81</v>
      </c>
      <c r="AM5624" t="s">
        <v>82</v>
      </c>
      <c r="AO5624" t="s">
        <v>83</v>
      </c>
      <c r="AR5624" t="s">
        <v>82</v>
      </c>
      <c r="AT5624" t="s">
        <v>82</v>
      </c>
      <c r="AW5624" t="s">
        <v>82</v>
      </c>
      <c r="AY5624" t="s">
        <v>12018</v>
      </c>
      <c r="AZ5624" t="s">
        <v>1278</v>
      </c>
      <c r="BA5624" t="s">
        <v>783</v>
      </c>
      <c r="BB5624">
        <v>44077</v>
      </c>
      <c r="BC5624" t="s">
        <v>79</v>
      </c>
      <c r="BH5624" t="s">
        <v>15384</v>
      </c>
      <c r="BJ5624">
        <v>341637922</v>
      </c>
    </row>
    <row r="5625" spans="1:62" x14ac:dyDescent="0.25">
      <c r="A5625" t="s">
        <v>15498</v>
      </c>
      <c r="B5625" s="2">
        <v>43528</v>
      </c>
      <c r="C5625" t="s">
        <v>63</v>
      </c>
      <c r="D5625" s="3">
        <v>43472.390696828705</v>
      </c>
      <c r="E5625" t="s">
        <v>64</v>
      </c>
      <c r="F5625" s="2">
        <v>43556</v>
      </c>
      <c r="G5625" s="2">
        <v>43800</v>
      </c>
      <c r="H5625" t="s">
        <v>15499</v>
      </c>
      <c r="I5625" t="s">
        <v>67</v>
      </c>
      <c r="J5625" t="s">
        <v>15500</v>
      </c>
      <c r="K5625" t="s">
        <v>67</v>
      </c>
      <c r="L5625" t="s">
        <v>13495</v>
      </c>
      <c r="M5625" t="s">
        <v>881</v>
      </c>
      <c r="N5625">
        <v>83422</v>
      </c>
      <c r="O5625" t="s">
        <v>70</v>
      </c>
      <c r="P5625" t="s">
        <v>67</v>
      </c>
      <c r="Q5625" t="s">
        <v>15501</v>
      </c>
      <c r="S5625" t="s">
        <v>72</v>
      </c>
      <c r="T5625" t="s">
        <v>6285</v>
      </c>
      <c r="U5625" t="s">
        <v>6286</v>
      </c>
      <c r="V5625" t="s">
        <v>6287</v>
      </c>
      <c r="W5625" t="s">
        <v>774</v>
      </c>
      <c r="X5625" t="s">
        <v>94</v>
      </c>
      <c r="Y5625" t="str">
        <f>"37-3011"</f>
        <v>37-3011</v>
      </c>
      <c r="Z5625" t="s">
        <v>94</v>
      </c>
      <c r="AA5625">
        <v>561730</v>
      </c>
      <c r="AB5625">
        <v>5</v>
      </c>
      <c r="AC5625">
        <v>5</v>
      </c>
      <c r="AD5625" t="s">
        <v>79</v>
      </c>
      <c r="AE5625" t="s">
        <v>80</v>
      </c>
      <c r="AF5625">
        <v>40</v>
      </c>
      <c r="AG5625" s="4">
        <v>0.33333333333333331</v>
      </c>
      <c r="AH5625" s="4">
        <v>0.70833333333333337</v>
      </c>
      <c r="AI5625" s="5">
        <v>13.08</v>
      </c>
      <c r="AJ5625">
        <v>19.62</v>
      </c>
      <c r="AL5625" t="s">
        <v>81</v>
      </c>
      <c r="AM5625" t="s">
        <v>82</v>
      </c>
      <c r="AO5625" t="s">
        <v>83</v>
      </c>
      <c r="AP5625" t="s">
        <v>67</v>
      </c>
      <c r="AQ5625" t="s">
        <v>67</v>
      </c>
      <c r="AR5625" t="s">
        <v>82</v>
      </c>
      <c r="AT5625" t="s">
        <v>82</v>
      </c>
      <c r="AW5625" t="s">
        <v>82</v>
      </c>
      <c r="AY5625" t="s">
        <v>14295</v>
      </c>
      <c r="AZ5625" t="s">
        <v>1760</v>
      </c>
      <c r="BA5625" t="s">
        <v>881</v>
      </c>
      <c r="BB5625">
        <v>83422</v>
      </c>
      <c r="BC5625" t="s">
        <v>79</v>
      </c>
      <c r="BH5625" t="s">
        <v>15502</v>
      </c>
      <c r="BI5625" t="s">
        <v>67</v>
      </c>
      <c r="BJ5625">
        <v>208064697</v>
      </c>
    </row>
    <row r="5626" spans="1:62" x14ac:dyDescent="0.25">
      <c r="A5626" t="s">
        <v>16414</v>
      </c>
      <c r="B5626" s="2">
        <v>43528</v>
      </c>
      <c r="C5626" t="s">
        <v>63</v>
      </c>
      <c r="D5626" s="3">
        <v>43472.390409652777</v>
      </c>
      <c r="E5626" t="s">
        <v>64</v>
      </c>
      <c r="F5626" s="2">
        <v>43556</v>
      </c>
      <c r="G5626" s="2">
        <v>43799</v>
      </c>
      <c r="H5626" t="s">
        <v>16415</v>
      </c>
      <c r="I5626" t="s">
        <v>67</v>
      </c>
      <c r="J5626" t="s">
        <v>16416</v>
      </c>
      <c r="L5626" t="s">
        <v>12367</v>
      </c>
      <c r="M5626" t="s">
        <v>783</v>
      </c>
      <c r="N5626">
        <v>44024</v>
      </c>
      <c r="O5626" t="s">
        <v>70</v>
      </c>
      <c r="Q5626" t="s">
        <v>16417</v>
      </c>
      <c r="S5626" t="s">
        <v>72</v>
      </c>
      <c r="T5626" t="s">
        <v>3410</v>
      </c>
      <c r="U5626" t="s">
        <v>3411</v>
      </c>
      <c r="V5626" t="s">
        <v>3412</v>
      </c>
      <c r="W5626" t="s">
        <v>783</v>
      </c>
      <c r="X5626" t="s">
        <v>106</v>
      </c>
      <c r="Y5626" t="str">
        <f>"37-3011"</f>
        <v>37-3011</v>
      </c>
      <c r="Z5626" t="s">
        <v>94</v>
      </c>
      <c r="AA5626">
        <v>561730</v>
      </c>
      <c r="AB5626">
        <v>5</v>
      </c>
      <c r="AC5626">
        <v>5</v>
      </c>
      <c r="AD5626" t="s">
        <v>79</v>
      </c>
      <c r="AE5626" t="s">
        <v>80</v>
      </c>
      <c r="AF5626">
        <v>40</v>
      </c>
      <c r="AG5626" s="4">
        <v>0.33333333333333331</v>
      </c>
      <c r="AH5626" s="4">
        <v>0.70833333333333337</v>
      </c>
      <c r="AI5626" s="5">
        <v>13.7</v>
      </c>
      <c r="AJ5626">
        <v>20.55</v>
      </c>
      <c r="AK5626">
        <v>20.55</v>
      </c>
      <c r="AL5626" t="s">
        <v>81</v>
      </c>
      <c r="AM5626" t="s">
        <v>82</v>
      </c>
      <c r="AO5626" t="s">
        <v>83</v>
      </c>
      <c r="AR5626" t="s">
        <v>82</v>
      </c>
      <c r="AT5626" t="s">
        <v>82</v>
      </c>
      <c r="AW5626" t="s">
        <v>82</v>
      </c>
      <c r="AY5626" t="s">
        <v>16418</v>
      </c>
      <c r="AZ5626" t="s">
        <v>1278</v>
      </c>
      <c r="BA5626" t="s">
        <v>783</v>
      </c>
      <c r="BB5626">
        <v>44094</v>
      </c>
      <c r="BC5626" t="s">
        <v>79</v>
      </c>
      <c r="BH5626" t="s">
        <v>16419</v>
      </c>
      <c r="BJ5626">
        <v>472836115</v>
      </c>
    </row>
    <row r="5627" spans="1:62" x14ac:dyDescent="0.25">
      <c r="A5627" t="s">
        <v>16700</v>
      </c>
      <c r="B5627" s="2">
        <v>43528</v>
      </c>
      <c r="C5627" t="s">
        <v>63</v>
      </c>
      <c r="D5627" s="3">
        <v>43472.388807083335</v>
      </c>
      <c r="E5627" t="s">
        <v>64</v>
      </c>
      <c r="F5627" s="2">
        <v>43556</v>
      </c>
      <c r="G5627" s="2">
        <v>43739</v>
      </c>
      <c r="H5627" t="s">
        <v>16701</v>
      </c>
      <c r="I5627" t="s">
        <v>67</v>
      </c>
      <c r="J5627" t="s">
        <v>16702</v>
      </c>
      <c r="L5627" t="s">
        <v>7080</v>
      </c>
      <c r="M5627" t="s">
        <v>207</v>
      </c>
      <c r="N5627">
        <v>1238</v>
      </c>
      <c r="O5627" t="s">
        <v>70</v>
      </c>
      <c r="P5627" t="s">
        <v>67</v>
      </c>
      <c r="Q5627" t="s">
        <v>16703</v>
      </c>
      <c r="S5627" t="s">
        <v>72</v>
      </c>
      <c r="T5627" t="s">
        <v>5946</v>
      </c>
      <c r="U5627" t="s">
        <v>5854</v>
      </c>
      <c r="V5627" t="s">
        <v>6868</v>
      </c>
      <c r="W5627" t="s">
        <v>232</v>
      </c>
      <c r="X5627" t="s">
        <v>16704</v>
      </c>
      <c r="Y5627" t="str">
        <f>"47-2141"</f>
        <v>47-2141</v>
      </c>
      <c r="Z5627" t="s">
        <v>1722</v>
      </c>
      <c r="AA5627">
        <v>238320</v>
      </c>
      <c r="AB5627">
        <v>3</v>
      </c>
      <c r="AC5627">
        <v>3</v>
      </c>
      <c r="AD5627" t="s">
        <v>79</v>
      </c>
      <c r="AE5627" t="s">
        <v>95</v>
      </c>
      <c r="AF5627">
        <v>40</v>
      </c>
      <c r="AG5627" s="4">
        <v>0.33333333333333331</v>
      </c>
      <c r="AH5627" s="4">
        <v>0.66666666666666663</v>
      </c>
      <c r="AI5627" s="5">
        <v>18.61</v>
      </c>
      <c r="AJ5627">
        <v>27.92</v>
      </c>
      <c r="AL5627" t="s">
        <v>81</v>
      </c>
      <c r="AM5627" t="s">
        <v>82</v>
      </c>
      <c r="AO5627" t="s">
        <v>83</v>
      </c>
      <c r="AP5627" t="s">
        <v>662</v>
      </c>
      <c r="AQ5627" t="s">
        <v>662</v>
      </c>
      <c r="AR5627" t="s">
        <v>82</v>
      </c>
      <c r="AT5627" t="s">
        <v>82</v>
      </c>
      <c r="AW5627" t="s">
        <v>82</v>
      </c>
      <c r="AY5627" t="s">
        <v>7080</v>
      </c>
      <c r="AZ5627" t="s">
        <v>16224</v>
      </c>
      <c r="BA5627" t="s">
        <v>207</v>
      </c>
      <c r="BB5627">
        <v>1238</v>
      </c>
      <c r="BC5627" t="s">
        <v>79</v>
      </c>
      <c r="BH5627" t="s">
        <v>16702</v>
      </c>
      <c r="BJ5627">
        <v>464560617</v>
      </c>
    </row>
    <row r="5628" spans="1:62" x14ac:dyDescent="0.25">
      <c r="A5628" t="s">
        <v>16899</v>
      </c>
      <c r="B5628" s="2">
        <v>43528</v>
      </c>
      <c r="C5628" t="s">
        <v>63</v>
      </c>
      <c r="D5628" s="3">
        <v>43472.388861898151</v>
      </c>
      <c r="E5628" t="s">
        <v>64</v>
      </c>
      <c r="F5628" s="2">
        <v>43556</v>
      </c>
      <c r="G5628" s="2">
        <v>43799</v>
      </c>
      <c r="H5628" t="s">
        <v>4143</v>
      </c>
      <c r="I5628" t="s">
        <v>4144</v>
      </c>
      <c r="J5628" t="s">
        <v>4145</v>
      </c>
      <c r="K5628" t="s">
        <v>4146</v>
      </c>
      <c r="L5628" t="s">
        <v>4147</v>
      </c>
      <c r="M5628" t="s">
        <v>105</v>
      </c>
      <c r="N5628">
        <v>77414</v>
      </c>
      <c r="O5628" t="s">
        <v>70</v>
      </c>
      <c r="Q5628" t="s">
        <v>4148</v>
      </c>
      <c r="S5628" t="s">
        <v>72</v>
      </c>
      <c r="T5628" t="s">
        <v>640</v>
      </c>
      <c r="U5628" t="s">
        <v>3571</v>
      </c>
      <c r="V5628" t="s">
        <v>642</v>
      </c>
      <c r="W5628" t="s">
        <v>105</v>
      </c>
      <c r="X5628" t="s">
        <v>106</v>
      </c>
      <c r="Y5628" t="str">
        <f>"37-3011"</f>
        <v>37-3011</v>
      </c>
      <c r="Z5628" t="s">
        <v>94</v>
      </c>
      <c r="AA5628">
        <v>561730</v>
      </c>
      <c r="AB5628">
        <v>18</v>
      </c>
      <c r="AC5628">
        <v>18</v>
      </c>
      <c r="AD5628" t="s">
        <v>79</v>
      </c>
      <c r="AE5628" t="s">
        <v>95</v>
      </c>
      <c r="AF5628">
        <v>40</v>
      </c>
      <c r="AG5628" s="4">
        <v>0.3125</v>
      </c>
      <c r="AH5628" s="4">
        <v>0.6875</v>
      </c>
      <c r="AI5628" s="5">
        <v>13.44</v>
      </c>
      <c r="AJ5628">
        <v>20.16</v>
      </c>
      <c r="AK5628">
        <v>20.91</v>
      </c>
      <c r="AL5628" t="s">
        <v>81</v>
      </c>
      <c r="AM5628" t="s">
        <v>82</v>
      </c>
      <c r="AO5628" t="s">
        <v>83</v>
      </c>
      <c r="AR5628" t="s">
        <v>82</v>
      </c>
      <c r="AT5628" t="s">
        <v>82</v>
      </c>
      <c r="AW5628" t="s">
        <v>82</v>
      </c>
      <c r="AY5628" t="s">
        <v>4149</v>
      </c>
      <c r="AZ5628" t="s">
        <v>4149</v>
      </c>
      <c r="BA5628" t="s">
        <v>105</v>
      </c>
      <c r="BB5628">
        <v>77422</v>
      </c>
      <c r="BC5628" t="s">
        <v>79</v>
      </c>
      <c r="BH5628" t="s">
        <v>4150</v>
      </c>
      <c r="BJ5628">
        <v>208725597</v>
      </c>
    </row>
    <row r="5629" spans="1:62" x14ac:dyDescent="0.25">
      <c r="A5629" t="s">
        <v>16954</v>
      </c>
      <c r="B5629" s="2">
        <v>43528</v>
      </c>
      <c r="C5629" t="s">
        <v>63</v>
      </c>
      <c r="D5629" s="3">
        <v>43472.389212951392</v>
      </c>
      <c r="E5629" t="s">
        <v>64</v>
      </c>
      <c r="F5629" s="2">
        <v>43556</v>
      </c>
      <c r="G5629" s="2">
        <v>43800</v>
      </c>
      <c r="H5629" t="s">
        <v>16955</v>
      </c>
      <c r="J5629" t="s">
        <v>16956</v>
      </c>
      <c r="K5629" t="s">
        <v>16957</v>
      </c>
      <c r="L5629" t="s">
        <v>3610</v>
      </c>
      <c r="M5629" t="s">
        <v>166</v>
      </c>
      <c r="N5629">
        <v>84020</v>
      </c>
      <c r="O5629" t="s">
        <v>70</v>
      </c>
      <c r="Q5629" t="s">
        <v>16958</v>
      </c>
      <c r="S5629" t="s">
        <v>72</v>
      </c>
      <c r="T5629" t="s">
        <v>3749</v>
      </c>
      <c r="U5629" t="s">
        <v>3750</v>
      </c>
      <c r="V5629" t="s">
        <v>642</v>
      </c>
      <c r="W5629" t="s">
        <v>105</v>
      </c>
      <c r="X5629" t="s">
        <v>106</v>
      </c>
      <c r="Y5629" t="str">
        <f>"37-3011"</f>
        <v>37-3011</v>
      </c>
      <c r="Z5629" t="s">
        <v>94</v>
      </c>
      <c r="AA5629">
        <v>561730</v>
      </c>
      <c r="AB5629">
        <v>40</v>
      </c>
      <c r="AC5629">
        <v>40</v>
      </c>
      <c r="AD5629" t="s">
        <v>79</v>
      </c>
      <c r="AE5629" t="s">
        <v>95</v>
      </c>
      <c r="AF5629">
        <v>40</v>
      </c>
      <c r="AG5629" s="4">
        <v>0.3125</v>
      </c>
      <c r="AH5629" s="4">
        <v>0.6875</v>
      </c>
      <c r="AI5629" s="5">
        <v>14.07</v>
      </c>
      <c r="AJ5629">
        <v>21.11</v>
      </c>
      <c r="AK5629">
        <v>28.5</v>
      </c>
      <c r="AL5629" t="s">
        <v>81</v>
      </c>
      <c r="AM5629" t="s">
        <v>82</v>
      </c>
      <c r="AO5629" t="s">
        <v>83</v>
      </c>
      <c r="AR5629" t="s">
        <v>82</v>
      </c>
      <c r="AT5629" t="s">
        <v>82</v>
      </c>
      <c r="AW5629" t="s">
        <v>82</v>
      </c>
      <c r="AY5629" t="s">
        <v>3610</v>
      </c>
      <c r="AZ5629" t="s">
        <v>172</v>
      </c>
      <c r="BA5629" t="s">
        <v>166</v>
      </c>
      <c r="BB5629">
        <v>84020</v>
      </c>
      <c r="BC5629" t="s">
        <v>79</v>
      </c>
      <c r="BH5629" t="s">
        <v>16956</v>
      </c>
      <c r="BJ5629">
        <v>870640266</v>
      </c>
    </row>
    <row r="5630" spans="1:62" x14ac:dyDescent="0.25">
      <c r="A5630" t="s">
        <v>17280</v>
      </c>
      <c r="B5630" s="2">
        <v>43528</v>
      </c>
      <c r="C5630" t="s">
        <v>63</v>
      </c>
      <c r="D5630" s="3">
        <v>43472.820666111111</v>
      </c>
      <c r="E5630" t="s">
        <v>91</v>
      </c>
      <c r="H5630" t="s">
        <v>17281</v>
      </c>
      <c r="I5630" t="s">
        <v>67</v>
      </c>
      <c r="J5630" t="s">
        <v>16834</v>
      </c>
      <c r="K5630" t="s">
        <v>67</v>
      </c>
      <c r="L5630" t="s">
        <v>6540</v>
      </c>
      <c r="M5630" t="s">
        <v>232</v>
      </c>
      <c r="N5630">
        <v>11968</v>
      </c>
      <c r="O5630" t="s">
        <v>70</v>
      </c>
      <c r="P5630" t="s">
        <v>67</v>
      </c>
      <c r="Q5630" t="s">
        <v>16833</v>
      </c>
      <c r="S5630" t="s">
        <v>72</v>
      </c>
      <c r="T5630" t="s">
        <v>3529</v>
      </c>
      <c r="U5630" t="s">
        <v>3530</v>
      </c>
      <c r="V5630" t="s">
        <v>3531</v>
      </c>
      <c r="W5630" t="s">
        <v>232</v>
      </c>
      <c r="X5630" t="s">
        <v>16626</v>
      </c>
      <c r="Y5630" t="str">
        <f>"37-3011"</f>
        <v>37-3011</v>
      </c>
      <c r="Z5630" t="s">
        <v>94</v>
      </c>
      <c r="AA5630">
        <v>561730</v>
      </c>
      <c r="AB5630">
        <v>3</v>
      </c>
      <c r="AD5630" t="s">
        <v>79</v>
      </c>
      <c r="AE5630" t="s">
        <v>80</v>
      </c>
      <c r="AF5630">
        <v>40</v>
      </c>
      <c r="AG5630" s="4">
        <v>0.33333333333333331</v>
      </c>
      <c r="AH5630" s="4">
        <v>0.66666666666666663</v>
      </c>
      <c r="AI5630" s="5">
        <v>16.350000000000001</v>
      </c>
      <c r="AJ5630">
        <v>24.53</v>
      </c>
      <c r="AK5630">
        <v>24.53</v>
      </c>
      <c r="AL5630" t="s">
        <v>81</v>
      </c>
      <c r="AM5630" t="s">
        <v>82</v>
      </c>
      <c r="AO5630" t="s">
        <v>83</v>
      </c>
      <c r="AP5630" t="s">
        <v>67</v>
      </c>
      <c r="AQ5630" t="s">
        <v>662</v>
      </c>
      <c r="AR5630" t="s">
        <v>82</v>
      </c>
      <c r="AT5630" t="s">
        <v>82</v>
      </c>
      <c r="AW5630" t="s">
        <v>72</v>
      </c>
      <c r="AX5630">
        <v>1</v>
      </c>
      <c r="AY5630" t="s">
        <v>6540</v>
      </c>
      <c r="AZ5630" t="s">
        <v>6542</v>
      </c>
      <c r="BA5630" t="s">
        <v>232</v>
      </c>
      <c r="BB5630">
        <v>11968</v>
      </c>
      <c r="BC5630" t="s">
        <v>79</v>
      </c>
      <c r="BH5630" t="s">
        <v>16834</v>
      </c>
      <c r="BI5630" t="s">
        <v>67</v>
      </c>
      <c r="BJ5630">
        <v>113565991</v>
      </c>
    </row>
    <row r="5631" spans="1:62" x14ac:dyDescent="0.25">
      <c r="A5631" t="s">
        <v>17340</v>
      </c>
      <c r="B5631" s="2">
        <v>43528</v>
      </c>
      <c r="C5631" t="s">
        <v>63</v>
      </c>
      <c r="D5631" s="3">
        <v>43472.406919212961</v>
      </c>
      <c r="E5631" t="s">
        <v>64</v>
      </c>
      <c r="F5631" s="2">
        <v>43556</v>
      </c>
      <c r="G5631" s="2">
        <v>43796</v>
      </c>
      <c r="H5631" t="s">
        <v>17341</v>
      </c>
      <c r="J5631" t="s">
        <v>17342</v>
      </c>
      <c r="L5631" t="s">
        <v>17343</v>
      </c>
      <c r="M5631" t="s">
        <v>147</v>
      </c>
      <c r="N5631">
        <v>15332</v>
      </c>
      <c r="O5631" t="s">
        <v>70</v>
      </c>
      <c r="Q5631" t="s">
        <v>17344</v>
      </c>
      <c r="S5631" t="s">
        <v>72</v>
      </c>
      <c r="T5631" t="s">
        <v>13303</v>
      </c>
      <c r="U5631" t="s">
        <v>3891</v>
      </c>
      <c r="V5631" t="s">
        <v>1757</v>
      </c>
      <c r="W5631" t="s">
        <v>278</v>
      </c>
      <c r="X5631" t="s">
        <v>1673</v>
      </c>
      <c r="Y5631" t="str">
        <f>"37-3011"</f>
        <v>37-3011</v>
      </c>
      <c r="Z5631" t="s">
        <v>94</v>
      </c>
      <c r="AA5631">
        <v>561730</v>
      </c>
      <c r="AB5631">
        <v>5</v>
      </c>
      <c r="AC5631">
        <v>5</v>
      </c>
      <c r="AD5631" t="s">
        <v>79</v>
      </c>
      <c r="AE5631" t="s">
        <v>80</v>
      </c>
      <c r="AF5631">
        <v>40</v>
      </c>
      <c r="AG5631" s="4">
        <v>0.3125</v>
      </c>
      <c r="AH5631" s="4">
        <v>0.66666666666666663</v>
      </c>
      <c r="AI5631" s="5">
        <v>13.77</v>
      </c>
      <c r="AJ5631">
        <v>20.66</v>
      </c>
      <c r="AL5631" t="s">
        <v>81</v>
      </c>
      <c r="AM5631" t="s">
        <v>82</v>
      </c>
      <c r="AO5631" t="s">
        <v>83</v>
      </c>
      <c r="AR5631" t="s">
        <v>82</v>
      </c>
      <c r="AT5631" t="s">
        <v>82</v>
      </c>
      <c r="AW5631" t="s">
        <v>82</v>
      </c>
      <c r="AY5631" t="s">
        <v>16177</v>
      </c>
      <c r="AZ5631" t="s">
        <v>885</v>
      </c>
      <c r="BA5631" t="s">
        <v>147</v>
      </c>
      <c r="BB5631">
        <v>15332</v>
      </c>
      <c r="BC5631" t="s">
        <v>79</v>
      </c>
      <c r="BH5631" t="s">
        <v>17345</v>
      </c>
      <c r="BJ5631">
        <v>251856432</v>
      </c>
    </row>
    <row r="5632" spans="1:62" x14ac:dyDescent="0.25">
      <c r="A5632" t="s">
        <v>17495</v>
      </c>
      <c r="B5632" s="2">
        <v>43528</v>
      </c>
      <c r="C5632" t="s">
        <v>63</v>
      </c>
      <c r="D5632" s="3">
        <v>43472.380033449073</v>
      </c>
      <c r="E5632" t="s">
        <v>282</v>
      </c>
      <c r="F5632" s="2">
        <v>43556</v>
      </c>
      <c r="G5632" s="2">
        <v>43784</v>
      </c>
      <c r="H5632" t="s">
        <v>17496</v>
      </c>
      <c r="J5632" t="s">
        <v>17497</v>
      </c>
      <c r="K5632" t="s">
        <v>17498</v>
      </c>
      <c r="L5632" t="s">
        <v>4406</v>
      </c>
      <c r="M5632" t="s">
        <v>278</v>
      </c>
      <c r="N5632">
        <v>23114</v>
      </c>
      <c r="O5632" t="s">
        <v>70</v>
      </c>
      <c r="Q5632" t="s">
        <v>17499</v>
      </c>
      <c r="S5632" t="s">
        <v>72</v>
      </c>
      <c r="T5632" t="s">
        <v>1738</v>
      </c>
      <c r="U5632" t="s">
        <v>1739</v>
      </c>
      <c r="V5632" t="s">
        <v>1740</v>
      </c>
      <c r="W5632" t="s">
        <v>278</v>
      </c>
      <c r="X5632" t="s">
        <v>17475</v>
      </c>
      <c r="Y5632" t="str">
        <f>"37-3011"</f>
        <v>37-3011</v>
      </c>
      <c r="Z5632" t="s">
        <v>94</v>
      </c>
      <c r="AA5632">
        <v>561730</v>
      </c>
      <c r="AB5632">
        <v>18</v>
      </c>
      <c r="AC5632">
        <v>17</v>
      </c>
      <c r="AD5632" t="s">
        <v>79</v>
      </c>
      <c r="AE5632" t="s">
        <v>80</v>
      </c>
      <c r="AF5632">
        <v>40</v>
      </c>
      <c r="AG5632" s="4">
        <v>0.33333333333333331</v>
      </c>
      <c r="AH5632" s="4">
        <v>0.75</v>
      </c>
      <c r="AI5632" s="5">
        <v>14.32</v>
      </c>
      <c r="AJ5632">
        <v>21.48</v>
      </c>
      <c r="AK5632">
        <v>21.48</v>
      </c>
      <c r="AL5632" t="s">
        <v>81</v>
      </c>
      <c r="AM5632" t="s">
        <v>82</v>
      </c>
      <c r="AO5632" t="s">
        <v>83</v>
      </c>
      <c r="AR5632" t="s">
        <v>82</v>
      </c>
      <c r="AT5632" t="s">
        <v>82</v>
      </c>
      <c r="AW5632" t="s">
        <v>82</v>
      </c>
      <c r="AY5632" t="s">
        <v>17500</v>
      </c>
      <c r="AZ5632" t="s">
        <v>8050</v>
      </c>
      <c r="BA5632" t="s">
        <v>278</v>
      </c>
      <c r="BB5632">
        <v>23069</v>
      </c>
      <c r="BC5632" t="s">
        <v>79</v>
      </c>
      <c r="BH5632" t="s">
        <v>17501</v>
      </c>
      <c r="BJ5632">
        <v>462390684</v>
      </c>
    </row>
    <row r="5633" spans="1:62" x14ac:dyDescent="0.25">
      <c r="A5633" t="s">
        <v>17758</v>
      </c>
      <c r="B5633" s="2">
        <v>43528</v>
      </c>
      <c r="C5633" t="s">
        <v>63</v>
      </c>
      <c r="D5633" s="3">
        <v>43472.389695520833</v>
      </c>
      <c r="E5633" t="s">
        <v>64</v>
      </c>
      <c r="F5633" s="2">
        <v>43556</v>
      </c>
      <c r="G5633" s="2">
        <v>43770</v>
      </c>
      <c r="H5633" t="s">
        <v>17759</v>
      </c>
      <c r="I5633" t="s">
        <v>17760</v>
      </c>
      <c r="J5633" t="s">
        <v>17761</v>
      </c>
      <c r="K5633" t="s">
        <v>17762</v>
      </c>
      <c r="L5633" t="s">
        <v>17763</v>
      </c>
      <c r="M5633" t="s">
        <v>105</v>
      </c>
      <c r="N5633">
        <v>79118</v>
      </c>
      <c r="O5633" t="s">
        <v>70</v>
      </c>
      <c r="Q5633" t="s">
        <v>17764</v>
      </c>
      <c r="S5633" t="s">
        <v>72</v>
      </c>
      <c r="T5633" t="s">
        <v>2824</v>
      </c>
      <c r="U5633" t="s">
        <v>3717</v>
      </c>
      <c r="V5633" t="s">
        <v>642</v>
      </c>
      <c r="W5633" t="s">
        <v>105</v>
      </c>
      <c r="X5633" t="s">
        <v>106</v>
      </c>
      <c r="Y5633" t="str">
        <f>"37-3011"</f>
        <v>37-3011</v>
      </c>
      <c r="Z5633" t="s">
        <v>94</v>
      </c>
      <c r="AA5633">
        <v>561730</v>
      </c>
      <c r="AB5633">
        <v>20</v>
      </c>
      <c r="AC5633">
        <v>20</v>
      </c>
      <c r="AD5633" t="s">
        <v>79</v>
      </c>
      <c r="AE5633" t="s">
        <v>80</v>
      </c>
      <c r="AF5633">
        <v>40</v>
      </c>
      <c r="AG5633" s="4">
        <v>0.3125</v>
      </c>
      <c r="AH5633" s="4">
        <v>0.75</v>
      </c>
      <c r="AI5633" s="5">
        <v>13.3</v>
      </c>
      <c r="AJ5633">
        <v>19.95</v>
      </c>
      <c r="AL5633" t="s">
        <v>81</v>
      </c>
      <c r="AM5633" t="s">
        <v>82</v>
      </c>
      <c r="AO5633" t="s">
        <v>83</v>
      </c>
      <c r="AR5633" t="s">
        <v>82</v>
      </c>
      <c r="AT5633" t="s">
        <v>82</v>
      </c>
      <c r="AW5633" t="s">
        <v>82</v>
      </c>
      <c r="AY5633" t="s">
        <v>12511</v>
      </c>
      <c r="AZ5633" t="s">
        <v>17765</v>
      </c>
      <c r="BA5633" t="s">
        <v>105</v>
      </c>
      <c r="BB5633">
        <v>79118</v>
      </c>
      <c r="BC5633" t="s">
        <v>79</v>
      </c>
      <c r="BH5633" t="s">
        <v>17761</v>
      </c>
      <c r="BJ5633">
        <v>472348163</v>
      </c>
    </row>
    <row r="5634" spans="1:62" x14ac:dyDescent="0.25">
      <c r="A5634" t="s">
        <v>18217</v>
      </c>
      <c r="B5634" s="2">
        <v>43528</v>
      </c>
      <c r="C5634" t="s">
        <v>63</v>
      </c>
      <c r="D5634" s="3">
        <v>43472.389420254629</v>
      </c>
      <c r="E5634" t="s">
        <v>1763</v>
      </c>
      <c r="F5634" s="2">
        <v>43556</v>
      </c>
      <c r="G5634" s="2">
        <v>43799</v>
      </c>
      <c r="H5634" t="s">
        <v>18218</v>
      </c>
      <c r="J5634" t="s">
        <v>18219</v>
      </c>
      <c r="L5634" t="s">
        <v>18220</v>
      </c>
      <c r="M5634" t="s">
        <v>226</v>
      </c>
      <c r="N5634">
        <v>48336</v>
      </c>
      <c r="O5634" t="s">
        <v>70</v>
      </c>
      <c r="Q5634" t="s">
        <v>18221</v>
      </c>
      <c r="S5634" t="s">
        <v>72</v>
      </c>
      <c r="T5634" t="s">
        <v>2824</v>
      </c>
      <c r="U5634" t="s">
        <v>4073</v>
      </c>
      <c r="V5634" t="s">
        <v>642</v>
      </c>
      <c r="W5634" t="s">
        <v>105</v>
      </c>
      <c r="X5634" t="s">
        <v>106</v>
      </c>
      <c r="Y5634" t="str">
        <f>"37-3011"</f>
        <v>37-3011</v>
      </c>
      <c r="Z5634" t="s">
        <v>94</v>
      </c>
      <c r="AA5634">
        <v>561730</v>
      </c>
      <c r="AB5634">
        <v>40</v>
      </c>
      <c r="AC5634">
        <v>40</v>
      </c>
      <c r="AD5634" t="s">
        <v>79</v>
      </c>
      <c r="AE5634" t="s">
        <v>95</v>
      </c>
      <c r="AF5634">
        <v>40</v>
      </c>
      <c r="AG5634" s="4">
        <v>0.29166666666666669</v>
      </c>
      <c r="AH5634" s="4">
        <v>0.66666666666666663</v>
      </c>
      <c r="AI5634" s="5">
        <v>15.08</v>
      </c>
      <c r="AJ5634">
        <v>22.62</v>
      </c>
      <c r="AK5634">
        <v>27.02</v>
      </c>
      <c r="AL5634" t="s">
        <v>81</v>
      </c>
      <c r="AM5634" t="s">
        <v>82</v>
      </c>
      <c r="AO5634" t="s">
        <v>83</v>
      </c>
      <c r="AP5634" t="s">
        <v>67</v>
      </c>
      <c r="AQ5634" t="s">
        <v>67</v>
      </c>
      <c r="AR5634" t="s">
        <v>82</v>
      </c>
      <c r="AT5634" t="s">
        <v>82</v>
      </c>
      <c r="AW5634" t="s">
        <v>82</v>
      </c>
      <c r="AY5634" t="s">
        <v>18220</v>
      </c>
      <c r="AZ5634" t="s">
        <v>3246</v>
      </c>
      <c r="BA5634" t="s">
        <v>226</v>
      </c>
      <c r="BB5634">
        <v>48336</v>
      </c>
      <c r="BC5634" t="s">
        <v>79</v>
      </c>
      <c r="BH5634" t="s">
        <v>18219</v>
      </c>
      <c r="BJ5634">
        <v>382844340</v>
      </c>
    </row>
    <row r="5635" spans="1:62" x14ac:dyDescent="0.25">
      <c r="A5635" t="s">
        <v>18392</v>
      </c>
      <c r="B5635" s="2">
        <v>43528</v>
      </c>
      <c r="C5635" t="s">
        <v>63</v>
      </c>
      <c r="D5635" s="3">
        <v>43472.407843379631</v>
      </c>
      <c r="E5635" t="s">
        <v>64</v>
      </c>
      <c r="F5635" s="2">
        <v>43556</v>
      </c>
      <c r="G5635" s="2">
        <v>43829</v>
      </c>
      <c r="H5635" t="s">
        <v>18393</v>
      </c>
      <c r="I5635" t="s">
        <v>67</v>
      </c>
      <c r="J5635" t="s">
        <v>18394</v>
      </c>
      <c r="K5635" t="s">
        <v>18395</v>
      </c>
      <c r="L5635" t="s">
        <v>17743</v>
      </c>
      <c r="M5635" t="s">
        <v>804</v>
      </c>
      <c r="N5635">
        <v>3860</v>
      </c>
      <c r="O5635" t="s">
        <v>70</v>
      </c>
      <c r="Q5635" t="s">
        <v>18396</v>
      </c>
      <c r="S5635" t="s">
        <v>72</v>
      </c>
      <c r="T5635" t="s">
        <v>13355</v>
      </c>
      <c r="U5635" t="s">
        <v>3530</v>
      </c>
      <c r="V5635" t="s">
        <v>3531</v>
      </c>
      <c r="W5635" t="s">
        <v>232</v>
      </c>
      <c r="X5635" t="s">
        <v>7885</v>
      </c>
      <c r="Y5635" t="str">
        <f>"37-2012"</f>
        <v>37-2012</v>
      </c>
      <c r="Z5635" t="s">
        <v>373</v>
      </c>
      <c r="AA5635">
        <v>722310</v>
      </c>
      <c r="AB5635">
        <v>25</v>
      </c>
      <c r="AC5635">
        <v>25</v>
      </c>
      <c r="AD5635" t="s">
        <v>79</v>
      </c>
      <c r="AE5635" t="s">
        <v>95</v>
      </c>
      <c r="AF5635">
        <v>40</v>
      </c>
      <c r="AG5635" s="4">
        <v>0.33333333333333331</v>
      </c>
      <c r="AH5635" s="4">
        <v>0.66666666666666663</v>
      </c>
      <c r="AI5635" s="5">
        <v>11.63</v>
      </c>
      <c r="AJ5635">
        <v>17.45</v>
      </c>
      <c r="AK5635">
        <v>17.45</v>
      </c>
      <c r="AL5635" t="s">
        <v>81</v>
      </c>
      <c r="AM5635" t="s">
        <v>82</v>
      </c>
      <c r="AO5635" t="s">
        <v>83</v>
      </c>
      <c r="AQ5635" t="s">
        <v>662</v>
      </c>
      <c r="AR5635" t="s">
        <v>82</v>
      </c>
      <c r="AT5635" t="s">
        <v>82</v>
      </c>
      <c r="AW5635" t="s">
        <v>72</v>
      </c>
      <c r="AX5635">
        <v>1</v>
      </c>
      <c r="AY5635" t="s">
        <v>17743</v>
      </c>
      <c r="AZ5635" t="s">
        <v>10751</v>
      </c>
      <c r="BA5635" t="s">
        <v>804</v>
      </c>
      <c r="BB5635">
        <v>3860</v>
      </c>
      <c r="BC5635" t="s">
        <v>87</v>
      </c>
      <c r="BH5635" t="s">
        <v>18395</v>
      </c>
      <c r="BJ5635">
        <v>20335605</v>
      </c>
    </row>
    <row r="5636" spans="1:62" x14ac:dyDescent="0.25">
      <c r="A5636" t="s">
        <v>18527</v>
      </c>
      <c r="B5636" s="2">
        <v>43528</v>
      </c>
      <c r="C5636" t="s">
        <v>63</v>
      </c>
      <c r="D5636" s="3">
        <v>43472.378730879631</v>
      </c>
      <c r="E5636" t="s">
        <v>282</v>
      </c>
      <c r="F5636" s="2">
        <v>43556</v>
      </c>
      <c r="G5636" s="2">
        <v>43799</v>
      </c>
      <c r="H5636" t="s">
        <v>18528</v>
      </c>
      <c r="I5636" t="s">
        <v>67</v>
      </c>
      <c r="J5636" t="s">
        <v>18529</v>
      </c>
      <c r="K5636" t="s">
        <v>67</v>
      </c>
      <c r="L5636" t="s">
        <v>18530</v>
      </c>
      <c r="M5636" t="s">
        <v>207</v>
      </c>
      <c r="N5636">
        <v>1830</v>
      </c>
      <c r="O5636" t="s">
        <v>70</v>
      </c>
      <c r="P5636" t="s">
        <v>67</v>
      </c>
      <c r="Q5636" t="s">
        <v>18531</v>
      </c>
      <c r="S5636" t="s">
        <v>72</v>
      </c>
      <c r="T5636" t="s">
        <v>2538</v>
      </c>
      <c r="U5636" t="s">
        <v>18532</v>
      </c>
      <c r="V5636" t="s">
        <v>2051</v>
      </c>
      <c r="W5636" t="s">
        <v>207</v>
      </c>
      <c r="X5636" t="s">
        <v>18533</v>
      </c>
      <c r="Y5636" t="str">
        <f>"47-2161"</f>
        <v>47-2161</v>
      </c>
      <c r="Z5636" t="s">
        <v>6926</v>
      </c>
      <c r="AA5636">
        <v>238990</v>
      </c>
      <c r="AB5636">
        <v>20</v>
      </c>
      <c r="AC5636">
        <v>19</v>
      </c>
      <c r="AD5636" t="s">
        <v>79</v>
      </c>
      <c r="AE5636" t="s">
        <v>80</v>
      </c>
      <c r="AF5636">
        <v>40</v>
      </c>
      <c r="AG5636" s="4">
        <v>0.29166666666666669</v>
      </c>
      <c r="AH5636" s="4">
        <v>0.66666666666666663</v>
      </c>
      <c r="AI5636" s="5">
        <v>32.75</v>
      </c>
      <c r="AJ5636">
        <v>49.13</v>
      </c>
      <c r="AL5636" t="s">
        <v>81</v>
      </c>
      <c r="AM5636" t="s">
        <v>82</v>
      </c>
      <c r="AO5636" t="s">
        <v>83</v>
      </c>
      <c r="AR5636" t="s">
        <v>82</v>
      </c>
      <c r="AT5636" t="s">
        <v>82</v>
      </c>
      <c r="AW5636" t="s">
        <v>72</v>
      </c>
      <c r="AX5636">
        <v>3</v>
      </c>
      <c r="AY5636" t="s">
        <v>18534</v>
      </c>
      <c r="AZ5636" t="s">
        <v>1321</v>
      </c>
      <c r="BA5636" t="s">
        <v>207</v>
      </c>
      <c r="BB5636">
        <v>1830</v>
      </c>
      <c r="BC5636" t="s">
        <v>79</v>
      </c>
      <c r="BH5636" t="s">
        <v>18535</v>
      </c>
      <c r="BJ5636">
        <v>42919653</v>
      </c>
    </row>
    <row r="5637" spans="1:62" x14ac:dyDescent="0.25">
      <c r="A5637" t="s">
        <v>18729</v>
      </c>
      <c r="B5637" s="2">
        <v>43528</v>
      </c>
      <c r="C5637" t="s">
        <v>63</v>
      </c>
      <c r="D5637" s="3">
        <v>43472.408771180555</v>
      </c>
      <c r="E5637" t="s">
        <v>64</v>
      </c>
      <c r="F5637" s="2">
        <v>43556</v>
      </c>
      <c r="G5637" s="2">
        <v>43770</v>
      </c>
      <c r="H5637" t="s">
        <v>18730</v>
      </c>
      <c r="I5637" t="s">
        <v>67</v>
      </c>
      <c r="J5637" t="s">
        <v>18731</v>
      </c>
      <c r="K5637" t="s">
        <v>18732</v>
      </c>
      <c r="L5637" t="s">
        <v>16005</v>
      </c>
      <c r="M5637" t="s">
        <v>298</v>
      </c>
      <c r="N5637">
        <v>3910</v>
      </c>
      <c r="O5637" t="s">
        <v>70</v>
      </c>
      <c r="P5637" t="s">
        <v>67</v>
      </c>
      <c r="Q5637" t="s">
        <v>18733</v>
      </c>
      <c r="S5637" t="s">
        <v>72</v>
      </c>
      <c r="T5637" t="s">
        <v>13355</v>
      </c>
      <c r="U5637" t="s">
        <v>3530</v>
      </c>
      <c r="V5637" t="s">
        <v>3531</v>
      </c>
      <c r="W5637" t="s">
        <v>232</v>
      </c>
      <c r="X5637" t="s">
        <v>11429</v>
      </c>
      <c r="Y5637" t="str">
        <f>"35-2021"</f>
        <v>35-2021</v>
      </c>
      <c r="Z5637" t="s">
        <v>221</v>
      </c>
      <c r="AA5637">
        <v>722310</v>
      </c>
      <c r="AB5637">
        <v>15</v>
      </c>
      <c r="AC5637">
        <v>15</v>
      </c>
      <c r="AD5637" t="s">
        <v>79</v>
      </c>
      <c r="AE5637" t="s">
        <v>80</v>
      </c>
      <c r="AF5637">
        <v>40</v>
      </c>
      <c r="AG5637" s="4">
        <v>0.33333333333333331</v>
      </c>
      <c r="AH5637" s="4">
        <v>0.91666666666666663</v>
      </c>
      <c r="AI5637" s="6">
        <v>13</v>
      </c>
      <c r="AJ5637">
        <v>19.5</v>
      </c>
      <c r="AK5637">
        <v>19.5</v>
      </c>
      <c r="AL5637" t="s">
        <v>81</v>
      </c>
      <c r="AM5637" t="s">
        <v>82</v>
      </c>
      <c r="AO5637" t="s">
        <v>83</v>
      </c>
      <c r="AQ5637" t="s">
        <v>662</v>
      </c>
      <c r="AR5637" t="s">
        <v>82</v>
      </c>
      <c r="AT5637" t="s">
        <v>82</v>
      </c>
      <c r="AW5637" t="s">
        <v>72</v>
      </c>
      <c r="AX5637">
        <v>1</v>
      </c>
      <c r="AY5637" t="s">
        <v>16005</v>
      </c>
      <c r="AZ5637" t="s">
        <v>302</v>
      </c>
      <c r="BA5637" t="s">
        <v>298</v>
      </c>
      <c r="BB5637">
        <v>3910</v>
      </c>
      <c r="BC5637" t="s">
        <v>87</v>
      </c>
      <c r="BH5637" t="s">
        <v>18732</v>
      </c>
      <c r="BI5637" t="s">
        <v>67</v>
      </c>
      <c r="BJ5637">
        <v>810639881</v>
      </c>
    </row>
    <row r="5638" spans="1:62" x14ac:dyDescent="0.25">
      <c r="A5638" t="s">
        <v>19719</v>
      </c>
      <c r="B5638" s="2">
        <v>43528</v>
      </c>
      <c r="C5638" t="s">
        <v>63</v>
      </c>
      <c r="D5638" s="3">
        <v>43472.381092939817</v>
      </c>
      <c r="E5638" t="s">
        <v>64</v>
      </c>
      <c r="F5638" s="2">
        <v>43556</v>
      </c>
      <c r="G5638" s="2">
        <v>43830</v>
      </c>
      <c r="H5638" t="s">
        <v>19720</v>
      </c>
      <c r="I5638" t="s">
        <v>19721</v>
      </c>
      <c r="J5638" t="s">
        <v>19722</v>
      </c>
      <c r="L5638" t="s">
        <v>19723</v>
      </c>
      <c r="M5638" t="s">
        <v>232</v>
      </c>
      <c r="N5638">
        <v>13838</v>
      </c>
      <c r="O5638" t="s">
        <v>70</v>
      </c>
      <c r="Q5638" t="s">
        <v>19724</v>
      </c>
      <c r="S5638" t="s">
        <v>72</v>
      </c>
      <c r="T5638" t="s">
        <v>19725</v>
      </c>
      <c r="U5638" t="s">
        <v>19726</v>
      </c>
      <c r="V5638" t="s">
        <v>6868</v>
      </c>
      <c r="W5638" t="s">
        <v>232</v>
      </c>
      <c r="X5638" t="s">
        <v>19727</v>
      </c>
      <c r="Y5638" t="str">
        <f>"47-2181"</f>
        <v>47-2181</v>
      </c>
      <c r="Z5638" t="s">
        <v>14508</v>
      </c>
      <c r="AA5638">
        <v>238160</v>
      </c>
      <c r="AB5638">
        <v>5</v>
      </c>
      <c r="AC5638">
        <v>5</v>
      </c>
      <c r="AD5638" t="s">
        <v>79</v>
      </c>
      <c r="AE5638" t="s">
        <v>80</v>
      </c>
      <c r="AF5638">
        <v>47.5</v>
      </c>
      <c r="AG5638" s="4">
        <v>0.27083333333333331</v>
      </c>
      <c r="AH5638" s="4">
        <v>0.66666666666666663</v>
      </c>
      <c r="AI5638" s="5">
        <v>18.350000000000001</v>
      </c>
      <c r="AJ5638">
        <v>27.53</v>
      </c>
      <c r="AL5638" t="s">
        <v>81</v>
      </c>
      <c r="AM5638" t="s">
        <v>82</v>
      </c>
      <c r="AO5638" t="s">
        <v>83</v>
      </c>
      <c r="AP5638" t="s">
        <v>67</v>
      </c>
      <c r="AQ5638" t="s">
        <v>67</v>
      </c>
      <c r="AR5638" t="s">
        <v>82</v>
      </c>
      <c r="AT5638" t="s">
        <v>82</v>
      </c>
      <c r="AW5638" t="s">
        <v>72</v>
      </c>
      <c r="AX5638">
        <v>12</v>
      </c>
      <c r="AY5638" t="s">
        <v>19728</v>
      </c>
      <c r="AZ5638" t="s">
        <v>1449</v>
      </c>
      <c r="BA5638" t="s">
        <v>232</v>
      </c>
      <c r="BB5638">
        <v>13838</v>
      </c>
      <c r="BC5638" t="s">
        <v>79</v>
      </c>
      <c r="BH5638" t="s">
        <v>19729</v>
      </c>
      <c r="BJ5638">
        <v>452415318</v>
      </c>
    </row>
    <row r="5639" spans="1:62" x14ac:dyDescent="0.25">
      <c r="A5639" t="s">
        <v>19915</v>
      </c>
      <c r="B5639" s="2">
        <v>43528</v>
      </c>
      <c r="C5639" t="s">
        <v>63</v>
      </c>
      <c r="D5639" s="3">
        <v>43472.379888148149</v>
      </c>
      <c r="E5639" t="s">
        <v>64</v>
      </c>
      <c r="F5639" s="2">
        <v>43556</v>
      </c>
      <c r="G5639" s="2">
        <v>43800</v>
      </c>
      <c r="H5639" t="s">
        <v>19916</v>
      </c>
      <c r="I5639" t="s">
        <v>67</v>
      </c>
      <c r="J5639" t="s">
        <v>19917</v>
      </c>
      <c r="K5639" t="s">
        <v>67</v>
      </c>
      <c r="L5639" t="s">
        <v>19918</v>
      </c>
      <c r="M5639" t="s">
        <v>105</v>
      </c>
      <c r="N5639">
        <v>78660</v>
      </c>
      <c r="O5639" t="s">
        <v>70</v>
      </c>
      <c r="P5639" t="s">
        <v>67</v>
      </c>
      <c r="Q5639" t="s">
        <v>19919</v>
      </c>
      <c r="S5639" t="s">
        <v>72</v>
      </c>
      <c r="T5639" t="s">
        <v>14635</v>
      </c>
      <c r="U5639" t="s">
        <v>14636</v>
      </c>
      <c r="V5639" t="s">
        <v>14637</v>
      </c>
      <c r="W5639" t="s">
        <v>105</v>
      </c>
      <c r="X5639" t="s">
        <v>16644</v>
      </c>
      <c r="Y5639" t="str">
        <f>"47-3016"</f>
        <v>47-3016</v>
      </c>
      <c r="Z5639" t="s">
        <v>3995</v>
      </c>
      <c r="AA5639">
        <v>23816</v>
      </c>
      <c r="AB5639">
        <v>10</v>
      </c>
      <c r="AC5639">
        <v>10</v>
      </c>
      <c r="AD5639" t="s">
        <v>79</v>
      </c>
      <c r="AE5639" t="s">
        <v>95</v>
      </c>
      <c r="AF5639">
        <v>40</v>
      </c>
      <c r="AG5639" s="4">
        <v>0.33333333333333331</v>
      </c>
      <c r="AH5639" s="4">
        <v>0.70833333333333337</v>
      </c>
      <c r="AI5639" s="5">
        <v>14.94</v>
      </c>
      <c r="AJ5639">
        <v>22.41</v>
      </c>
      <c r="AK5639">
        <v>22.41</v>
      </c>
      <c r="AL5639" t="s">
        <v>81</v>
      </c>
      <c r="AM5639" t="s">
        <v>82</v>
      </c>
      <c r="AO5639" t="s">
        <v>83</v>
      </c>
      <c r="AP5639" t="s">
        <v>67</v>
      </c>
      <c r="AQ5639" t="s">
        <v>67</v>
      </c>
      <c r="AR5639" t="s">
        <v>82</v>
      </c>
      <c r="AT5639" t="s">
        <v>82</v>
      </c>
      <c r="AW5639" t="s">
        <v>82</v>
      </c>
      <c r="AY5639" t="s">
        <v>19920</v>
      </c>
      <c r="AZ5639" t="s">
        <v>4547</v>
      </c>
      <c r="BA5639" t="s">
        <v>105</v>
      </c>
      <c r="BB5639">
        <v>78660</v>
      </c>
      <c r="BC5639" t="s">
        <v>79</v>
      </c>
      <c r="BH5639" t="s">
        <v>19917</v>
      </c>
      <c r="BI5639" t="s">
        <v>67</v>
      </c>
      <c r="BJ5639">
        <v>471638062</v>
      </c>
    </row>
    <row r="5640" spans="1:62" x14ac:dyDescent="0.25">
      <c r="A5640" t="s">
        <v>20042</v>
      </c>
      <c r="B5640" s="2">
        <v>43528</v>
      </c>
      <c r="C5640" t="s">
        <v>63</v>
      </c>
      <c r="D5640" s="3">
        <v>43472.388043923609</v>
      </c>
      <c r="E5640" t="s">
        <v>117</v>
      </c>
      <c r="H5640" t="s">
        <v>20043</v>
      </c>
      <c r="J5640" t="s">
        <v>20044</v>
      </c>
      <c r="L5640" t="s">
        <v>20045</v>
      </c>
      <c r="M5640" t="s">
        <v>1165</v>
      </c>
      <c r="N5640">
        <v>57350</v>
      </c>
      <c r="O5640" t="s">
        <v>70</v>
      </c>
      <c r="Q5640" t="s">
        <v>20046</v>
      </c>
      <c r="S5640" t="s">
        <v>72</v>
      </c>
      <c r="T5640" t="s">
        <v>12090</v>
      </c>
      <c r="U5640" t="s">
        <v>12091</v>
      </c>
      <c r="V5640" t="s">
        <v>12092</v>
      </c>
      <c r="W5640" t="s">
        <v>1165</v>
      </c>
      <c r="X5640" t="s">
        <v>326</v>
      </c>
      <c r="Y5640" t="str">
        <f>"47-2061"</f>
        <v>47-2061</v>
      </c>
      <c r="Z5640" t="s">
        <v>326</v>
      </c>
      <c r="AA5640">
        <v>212321</v>
      </c>
      <c r="AB5640">
        <v>15</v>
      </c>
      <c r="AD5640" t="s">
        <v>79</v>
      </c>
      <c r="AE5640" t="s">
        <v>80</v>
      </c>
      <c r="AF5640">
        <v>40</v>
      </c>
      <c r="AG5640" s="4">
        <v>0.29166666666666669</v>
      </c>
      <c r="AH5640" s="4">
        <v>0.72916666666666663</v>
      </c>
      <c r="AI5640" s="5">
        <v>23.99</v>
      </c>
      <c r="AJ5640">
        <v>35.99</v>
      </c>
      <c r="AK5640">
        <v>35.99</v>
      </c>
      <c r="AL5640" t="s">
        <v>81</v>
      </c>
      <c r="AM5640" t="s">
        <v>82</v>
      </c>
      <c r="AO5640" t="s">
        <v>83</v>
      </c>
      <c r="AR5640" t="s">
        <v>82</v>
      </c>
      <c r="AT5640" t="s">
        <v>82</v>
      </c>
      <c r="AW5640" t="s">
        <v>72</v>
      </c>
      <c r="AX5640">
        <v>3</v>
      </c>
      <c r="AY5640" t="s">
        <v>20045</v>
      </c>
      <c r="AZ5640" t="s">
        <v>20047</v>
      </c>
      <c r="BA5640" t="s">
        <v>1165</v>
      </c>
      <c r="BB5640">
        <v>57350</v>
      </c>
      <c r="BC5640" t="s">
        <v>79</v>
      </c>
      <c r="BH5640" t="s">
        <v>20044</v>
      </c>
      <c r="BJ5640">
        <v>460431456</v>
      </c>
    </row>
    <row r="5641" spans="1:62" x14ac:dyDescent="0.25">
      <c r="A5641" t="s">
        <v>20335</v>
      </c>
      <c r="B5641" s="2">
        <v>43528</v>
      </c>
      <c r="C5641" t="s">
        <v>63</v>
      </c>
      <c r="D5641" s="3">
        <v>43434.874317743059</v>
      </c>
      <c r="E5641" t="s">
        <v>64</v>
      </c>
      <c r="F5641" s="2">
        <v>43525</v>
      </c>
      <c r="G5641" s="2">
        <v>43799</v>
      </c>
      <c r="H5641" t="s">
        <v>20336</v>
      </c>
      <c r="I5641" t="s">
        <v>20337</v>
      </c>
      <c r="J5641" t="s">
        <v>20338</v>
      </c>
      <c r="L5641" t="s">
        <v>20339</v>
      </c>
      <c r="M5641" t="s">
        <v>166</v>
      </c>
      <c r="N5641">
        <v>84025</v>
      </c>
      <c r="O5641" t="s">
        <v>70</v>
      </c>
      <c r="Q5641" t="s">
        <v>20340</v>
      </c>
      <c r="S5641" t="s">
        <v>82</v>
      </c>
      <c r="U5641" t="s">
        <v>92</v>
      </c>
      <c r="X5641" t="s">
        <v>106</v>
      </c>
      <c r="Y5641" t="str">
        <f>"37-3011"</f>
        <v>37-3011</v>
      </c>
      <c r="Z5641" t="s">
        <v>94</v>
      </c>
      <c r="AA5641">
        <v>561730</v>
      </c>
      <c r="AB5641">
        <v>10</v>
      </c>
      <c r="AC5641">
        <v>10</v>
      </c>
      <c r="AD5641" t="s">
        <v>79</v>
      </c>
      <c r="AE5641" t="s">
        <v>80</v>
      </c>
      <c r="AF5641">
        <v>40</v>
      </c>
      <c r="AG5641" s="4">
        <v>0.33333333333333331</v>
      </c>
      <c r="AH5641" s="4">
        <v>0.70833333333333337</v>
      </c>
      <c r="AI5641" s="5">
        <v>14.07</v>
      </c>
      <c r="AJ5641">
        <v>21.05</v>
      </c>
      <c r="AK5641">
        <v>38.99</v>
      </c>
      <c r="AL5641" t="s">
        <v>81</v>
      </c>
      <c r="AM5641" t="s">
        <v>82</v>
      </c>
      <c r="AO5641" t="s">
        <v>83</v>
      </c>
      <c r="AR5641" t="s">
        <v>82</v>
      </c>
      <c r="AT5641" t="s">
        <v>82</v>
      </c>
      <c r="AW5641" t="s">
        <v>82</v>
      </c>
      <c r="AY5641" t="s">
        <v>9393</v>
      </c>
      <c r="AZ5641" t="s">
        <v>2942</v>
      </c>
      <c r="BA5641" t="s">
        <v>166</v>
      </c>
      <c r="BB5641">
        <v>84025</v>
      </c>
      <c r="BC5641" t="s">
        <v>79</v>
      </c>
      <c r="BH5641" t="s">
        <v>20341</v>
      </c>
      <c r="BJ5641">
        <v>651244111</v>
      </c>
    </row>
    <row r="5642" spans="1:62" x14ac:dyDescent="0.25">
      <c r="A5642" t="s">
        <v>20752</v>
      </c>
      <c r="B5642" s="2">
        <v>43528</v>
      </c>
      <c r="C5642" t="s">
        <v>63</v>
      </c>
      <c r="D5642" s="3">
        <v>43472.409613020835</v>
      </c>
      <c r="E5642" t="s">
        <v>1763</v>
      </c>
      <c r="F5642" s="2">
        <v>43556</v>
      </c>
      <c r="G5642" s="2">
        <v>43769</v>
      </c>
      <c r="H5642" t="s">
        <v>20753</v>
      </c>
      <c r="I5642" t="s">
        <v>20754</v>
      </c>
      <c r="J5642" t="s">
        <v>20755</v>
      </c>
      <c r="K5642" t="s">
        <v>20756</v>
      </c>
      <c r="L5642" t="s">
        <v>9813</v>
      </c>
      <c r="M5642" t="s">
        <v>232</v>
      </c>
      <c r="N5642">
        <v>11954</v>
      </c>
      <c r="O5642" t="s">
        <v>70</v>
      </c>
      <c r="Q5642" t="s">
        <v>20757</v>
      </c>
      <c r="S5642" t="s">
        <v>72</v>
      </c>
      <c r="T5642" t="s">
        <v>13355</v>
      </c>
      <c r="U5642" t="s">
        <v>3530</v>
      </c>
      <c r="V5642" t="s">
        <v>3531</v>
      </c>
      <c r="W5642" t="s">
        <v>232</v>
      </c>
      <c r="X5642" t="s">
        <v>7885</v>
      </c>
      <c r="Y5642" t="str">
        <f>"37-2012"</f>
        <v>37-2012</v>
      </c>
      <c r="Z5642" t="s">
        <v>373</v>
      </c>
      <c r="AA5642">
        <v>722310</v>
      </c>
      <c r="AB5642">
        <v>5</v>
      </c>
      <c r="AC5642">
        <v>5</v>
      </c>
      <c r="AD5642" t="s">
        <v>79</v>
      </c>
      <c r="AE5642" t="s">
        <v>80</v>
      </c>
      <c r="AF5642">
        <v>40</v>
      </c>
      <c r="AG5642" s="4">
        <v>0.33333333333333331</v>
      </c>
      <c r="AH5642" s="4">
        <v>0.66666666666666663</v>
      </c>
      <c r="AI5642" s="5">
        <v>13.5</v>
      </c>
      <c r="AJ5642">
        <v>20.25</v>
      </c>
      <c r="AK5642">
        <v>20.25</v>
      </c>
      <c r="AL5642" t="s">
        <v>81</v>
      </c>
      <c r="AM5642" t="s">
        <v>82</v>
      </c>
      <c r="AO5642" t="s">
        <v>83</v>
      </c>
      <c r="AQ5642" t="s">
        <v>662</v>
      </c>
      <c r="AR5642" t="s">
        <v>82</v>
      </c>
      <c r="AT5642" t="s">
        <v>82</v>
      </c>
      <c r="AW5642" t="s">
        <v>72</v>
      </c>
      <c r="AX5642">
        <v>1</v>
      </c>
      <c r="AY5642" t="s">
        <v>9813</v>
      </c>
      <c r="AZ5642" t="s">
        <v>6542</v>
      </c>
      <c r="BA5642" t="s">
        <v>232</v>
      </c>
      <c r="BB5642">
        <v>11954</v>
      </c>
      <c r="BC5642" t="s">
        <v>87</v>
      </c>
      <c r="BH5642" t="s">
        <v>20758</v>
      </c>
      <c r="BJ5642">
        <v>454716508</v>
      </c>
    </row>
    <row r="5643" spans="1:62" x14ac:dyDescent="0.25">
      <c r="A5643" t="s">
        <v>21122</v>
      </c>
      <c r="B5643" s="2">
        <v>43528</v>
      </c>
      <c r="C5643" t="s">
        <v>63</v>
      </c>
      <c r="D5643" s="3">
        <v>43472.384857488425</v>
      </c>
      <c r="E5643" t="s">
        <v>64</v>
      </c>
      <c r="F5643" s="2">
        <v>43556</v>
      </c>
      <c r="G5643" s="2">
        <v>43776</v>
      </c>
      <c r="H5643" t="s">
        <v>21123</v>
      </c>
      <c r="J5643" t="s">
        <v>21124</v>
      </c>
      <c r="K5643" t="s">
        <v>21125</v>
      </c>
      <c r="L5643" t="s">
        <v>21126</v>
      </c>
      <c r="M5643" t="s">
        <v>298</v>
      </c>
      <c r="N5643">
        <v>4043</v>
      </c>
      <c r="O5643" t="s">
        <v>70</v>
      </c>
      <c r="Q5643" t="s">
        <v>21127</v>
      </c>
      <c r="S5643" t="s">
        <v>72</v>
      </c>
      <c r="T5643" t="s">
        <v>651</v>
      </c>
      <c r="U5643" t="s">
        <v>652</v>
      </c>
      <c r="V5643" t="s">
        <v>653</v>
      </c>
      <c r="W5643" t="s">
        <v>207</v>
      </c>
      <c r="X5643" t="s">
        <v>21128</v>
      </c>
      <c r="Y5643" t="str">
        <f>"53-3041"</f>
        <v>53-3041</v>
      </c>
      <c r="Z5643" t="s">
        <v>21129</v>
      </c>
      <c r="AA5643">
        <v>721110</v>
      </c>
      <c r="AB5643">
        <v>4</v>
      </c>
      <c r="AC5643">
        <v>4</v>
      </c>
      <c r="AD5643" t="s">
        <v>79</v>
      </c>
      <c r="AE5643" t="s">
        <v>80</v>
      </c>
      <c r="AF5643">
        <v>35</v>
      </c>
      <c r="AG5643" s="4">
        <v>0.33333333333333331</v>
      </c>
      <c r="AH5643" s="4">
        <v>0.625</v>
      </c>
      <c r="AI5643" s="5">
        <v>14.71</v>
      </c>
      <c r="AJ5643">
        <v>22.07</v>
      </c>
      <c r="AK5643">
        <v>24</v>
      </c>
      <c r="AL5643" t="s">
        <v>81</v>
      </c>
      <c r="AM5643" t="s">
        <v>82</v>
      </c>
      <c r="AO5643" t="s">
        <v>83</v>
      </c>
      <c r="AR5643" t="s">
        <v>82</v>
      </c>
      <c r="AT5643" t="s">
        <v>82</v>
      </c>
      <c r="AW5643" t="s">
        <v>72</v>
      </c>
      <c r="AX5643">
        <v>6</v>
      </c>
      <c r="AY5643" t="s">
        <v>21126</v>
      </c>
      <c r="AZ5643" t="s">
        <v>812</v>
      </c>
      <c r="BA5643" t="s">
        <v>298</v>
      </c>
      <c r="BB5643">
        <v>4043</v>
      </c>
      <c r="BC5643" t="s">
        <v>79</v>
      </c>
      <c r="BH5643" t="s">
        <v>21124</v>
      </c>
      <c r="BI5643" t="s">
        <v>21125</v>
      </c>
      <c r="BJ5643">
        <v>453216491</v>
      </c>
    </row>
    <row r="5644" spans="1:62" x14ac:dyDescent="0.25">
      <c r="A5644" t="s">
        <v>21207</v>
      </c>
      <c r="B5644" s="2">
        <v>43528</v>
      </c>
      <c r="C5644" t="s">
        <v>63</v>
      </c>
      <c r="D5644" s="3">
        <v>43472.407559131942</v>
      </c>
      <c r="E5644" t="s">
        <v>64</v>
      </c>
      <c r="F5644" s="2">
        <v>43556</v>
      </c>
      <c r="G5644" s="2">
        <v>43819</v>
      </c>
      <c r="H5644" t="s">
        <v>21208</v>
      </c>
      <c r="I5644" t="s">
        <v>67</v>
      </c>
      <c r="J5644" t="s">
        <v>21209</v>
      </c>
      <c r="K5644" t="s">
        <v>21210</v>
      </c>
      <c r="L5644" t="s">
        <v>16507</v>
      </c>
      <c r="M5644" t="s">
        <v>232</v>
      </c>
      <c r="N5644">
        <v>11965</v>
      </c>
      <c r="O5644" t="s">
        <v>70</v>
      </c>
      <c r="P5644" t="s">
        <v>67</v>
      </c>
      <c r="Q5644" t="s">
        <v>21211</v>
      </c>
      <c r="S5644" t="s">
        <v>72</v>
      </c>
      <c r="T5644" t="s">
        <v>3529</v>
      </c>
      <c r="U5644" t="s">
        <v>3530</v>
      </c>
      <c r="V5644" t="s">
        <v>3531</v>
      </c>
      <c r="W5644" t="s">
        <v>232</v>
      </c>
      <c r="X5644" t="s">
        <v>93</v>
      </c>
      <c r="Y5644" t="str">
        <f>"37-3011"</f>
        <v>37-3011</v>
      </c>
      <c r="Z5644" t="s">
        <v>94</v>
      </c>
      <c r="AA5644">
        <v>561730</v>
      </c>
      <c r="AB5644">
        <v>8</v>
      </c>
      <c r="AC5644">
        <v>8</v>
      </c>
      <c r="AD5644" t="s">
        <v>79</v>
      </c>
      <c r="AE5644" t="s">
        <v>80</v>
      </c>
      <c r="AF5644">
        <v>40</v>
      </c>
      <c r="AG5644" s="4">
        <v>0.33333333333333331</v>
      </c>
      <c r="AH5644" s="4">
        <v>0.66666666666666663</v>
      </c>
      <c r="AI5644" s="5">
        <v>16.350000000000001</v>
      </c>
      <c r="AJ5644">
        <v>24.53</v>
      </c>
      <c r="AK5644">
        <v>24.53</v>
      </c>
      <c r="AL5644" t="s">
        <v>81</v>
      </c>
      <c r="AM5644" t="s">
        <v>82</v>
      </c>
      <c r="AO5644" t="s">
        <v>83</v>
      </c>
      <c r="AP5644" t="s">
        <v>67</v>
      </c>
      <c r="AQ5644" t="s">
        <v>662</v>
      </c>
      <c r="AR5644" t="s">
        <v>82</v>
      </c>
      <c r="AT5644" t="s">
        <v>82</v>
      </c>
      <c r="AW5644" t="s">
        <v>72</v>
      </c>
      <c r="AX5644">
        <v>1</v>
      </c>
      <c r="AY5644" t="s">
        <v>16507</v>
      </c>
      <c r="AZ5644" t="s">
        <v>6542</v>
      </c>
      <c r="BA5644" t="s">
        <v>232</v>
      </c>
      <c r="BB5644">
        <v>11964</v>
      </c>
      <c r="BC5644" t="s">
        <v>79</v>
      </c>
      <c r="BH5644" t="s">
        <v>21210</v>
      </c>
      <c r="BI5644" t="s">
        <v>67</v>
      </c>
      <c r="BJ5644">
        <v>113482752</v>
      </c>
    </row>
    <row r="5645" spans="1:62" x14ac:dyDescent="0.25">
      <c r="A5645" t="s">
        <v>21668</v>
      </c>
      <c r="B5645" s="2">
        <v>43528</v>
      </c>
      <c r="C5645" t="s">
        <v>63</v>
      </c>
      <c r="D5645" s="3">
        <v>43472.386365081016</v>
      </c>
      <c r="E5645" t="s">
        <v>64</v>
      </c>
      <c r="F5645" s="2">
        <v>43556</v>
      </c>
      <c r="G5645" s="2">
        <v>43814</v>
      </c>
      <c r="H5645" t="s">
        <v>21669</v>
      </c>
      <c r="J5645" t="s">
        <v>21670</v>
      </c>
      <c r="L5645" t="s">
        <v>20039</v>
      </c>
      <c r="M5645" t="s">
        <v>232</v>
      </c>
      <c r="N5645">
        <v>12110</v>
      </c>
      <c r="O5645" t="s">
        <v>70</v>
      </c>
      <c r="Q5645" t="s">
        <v>21671</v>
      </c>
      <c r="S5645" t="s">
        <v>72</v>
      </c>
      <c r="T5645" t="s">
        <v>16589</v>
      </c>
      <c r="U5645" t="s">
        <v>5854</v>
      </c>
      <c r="V5645" t="s">
        <v>6868</v>
      </c>
      <c r="W5645" t="s">
        <v>232</v>
      </c>
      <c r="X5645" t="s">
        <v>106</v>
      </c>
      <c r="Y5645" t="str">
        <f>"37-3011"</f>
        <v>37-3011</v>
      </c>
      <c r="Z5645" t="s">
        <v>94</v>
      </c>
      <c r="AA5645">
        <v>541320</v>
      </c>
      <c r="AB5645">
        <v>7</v>
      </c>
      <c r="AC5645">
        <v>7</v>
      </c>
      <c r="AD5645" t="s">
        <v>79</v>
      </c>
      <c r="AE5645" t="s">
        <v>80</v>
      </c>
      <c r="AF5645">
        <v>40</v>
      </c>
      <c r="AG5645" s="4">
        <v>0.375</v>
      </c>
      <c r="AH5645" s="4">
        <v>0.70833333333333337</v>
      </c>
      <c r="AI5645" s="5">
        <v>15.24</v>
      </c>
      <c r="AJ5645">
        <v>22.86</v>
      </c>
      <c r="AL5645" t="s">
        <v>81</v>
      </c>
      <c r="AM5645" t="s">
        <v>82</v>
      </c>
      <c r="AO5645" t="s">
        <v>83</v>
      </c>
      <c r="AP5645" t="s">
        <v>67</v>
      </c>
      <c r="AQ5645" t="s">
        <v>662</v>
      </c>
      <c r="AR5645" t="s">
        <v>82</v>
      </c>
      <c r="AT5645" t="s">
        <v>82</v>
      </c>
      <c r="AW5645" t="s">
        <v>82</v>
      </c>
      <c r="AY5645" t="s">
        <v>20039</v>
      </c>
      <c r="AZ5645" t="s">
        <v>5791</v>
      </c>
      <c r="BA5645" t="s">
        <v>232</v>
      </c>
      <c r="BB5645">
        <v>12110</v>
      </c>
      <c r="BC5645" t="s">
        <v>79</v>
      </c>
      <c r="BH5645" t="s">
        <v>21670</v>
      </c>
      <c r="BJ5645">
        <v>30395753</v>
      </c>
    </row>
    <row r="5646" spans="1:62" x14ac:dyDescent="0.25">
      <c r="A5646" t="s">
        <v>21679</v>
      </c>
      <c r="B5646" s="2">
        <v>43528</v>
      </c>
      <c r="C5646" t="s">
        <v>63</v>
      </c>
      <c r="D5646" s="3">
        <v>43472.381716041666</v>
      </c>
      <c r="E5646" t="s">
        <v>64</v>
      </c>
      <c r="F5646" s="2">
        <v>43556</v>
      </c>
      <c r="G5646" s="2">
        <v>43770</v>
      </c>
      <c r="H5646" t="s">
        <v>21680</v>
      </c>
      <c r="I5646" t="s">
        <v>21681</v>
      </c>
      <c r="J5646" t="s">
        <v>21682</v>
      </c>
      <c r="L5646" t="s">
        <v>21683</v>
      </c>
      <c r="M5646" t="s">
        <v>804</v>
      </c>
      <c r="N5646">
        <v>3836</v>
      </c>
      <c r="O5646" t="s">
        <v>70</v>
      </c>
      <c r="Q5646" t="s">
        <v>21684</v>
      </c>
      <c r="S5646" t="s">
        <v>72</v>
      </c>
      <c r="T5646" t="s">
        <v>21685</v>
      </c>
      <c r="U5646" t="s">
        <v>21686</v>
      </c>
      <c r="V5646" t="s">
        <v>21687</v>
      </c>
      <c r="W5646" t="s">
        <v>804</v>
      </c>
      <c r="X5646" t="s">
        <v>21688</v>
      </c>
      <c r="Y5646" t="str">
        <f>"39-9032"</f>
        <v>39-9032</v>
      </c>
      <c r="Z5646" t="s">
        <v>5419</v>
      </c>
      <c r="AA5646">
        <v>721214</v>
      </c>
      <c r="AB5646">
        <v>1</v>
      </c>
      <c r="AC5646">
        <v>1</v>
      </c>
      <c r="AD5646" t="s">
        <v>79</v>
      </c>
      <c r="AE5646" t="s">
        <v>80</v>
      </c>
      <c r="AF5646">
        <v>40</v>
      </c>
      <c r="AG5646" s="4">
        <v>0.25</v>
      </c>
      <c r="AH5646" s="4">
        <v>0.79166666666666663</v>
      </c>
      <c r="AI5646" s="5">
        <v>14.06</v>
      </c>
      <c r="AJ5646">
        <v>21.09</v>
      </c>
      <c r="AL5646" t="s">
        <v>81</v>
      </c>
      <c r="AM5646" t="s">
        <v>72</v>
      </c>
      <c r="AN5646">
        <v>4</v>
      </c>
      <c r="AO5646" t="s">
        <v>1045</v>
      </c>
      <c r="AQ5646" t="s">
        <v>21689</v>
      </c>
      <c r="AR5646" t="s">
        <v>82</v>
      </c>
      <c r="AT5646" t="s">
        <v>82</v>
      </c>
      <c r="AW5646" t="s">
        <v>72</v>
      </c>
      <c r="AX5646">
        <v>12</v>
      </c>
      <c r="AY5646" t="s">
        <v>21683</v>
      </c>
      <c r="AZ5646" t="s">
        <v>17119</v>
      </c>
      <c r="BA5646" t="s">
        <v>804</v>
      </c>
      <c r="BB5646">
        <v>3836</v>
      </c>
      <c r="BC5646" t="s">
        <v>87</v>
      </c>
      <c r="BH5646" t="s">
        <v>21690</v>
      </c>
      <c r="BJ5646">
        <v>20489540</v>
      </c>
    </row>
    <row r="5647" spans="1:62" x14ac:dyDescent="0.25">
      <c r="A5647" t="s">
        <v>21900</v>
      </c>
      <c r="B5647" s="2">
        <v>43528</v>
      </c>
      <c r="C5647" t="s">
        <v>63</v>
      </c>
      <c r="D5647" s="3">
        <v>43472.382660300929</v>
      </c>
      <c r="E5647" t="s">
        <v>91</v>
      </c>
      <c r="H5647" t="s">
        <v>21901</v>
      </c>
      <c r="I5647" t="s">
        <v>67</v>
      </c>
      <c r="J5647" t="s">
        <v>21902</v>
      </c>
      <c r="K5647" t="s">
        <v>67</v>
      </c>
      <c r="L5647" t="s">
        <v>21903</v>
      </c>
      <c r="M5647" t="s">
        <v>308</v>
      </c>
      <c r="N5647">
        <v>8535</v>
      </c>
      <c r="O5647" t="s">
        <v>70</v>
      </c>
      <c r="P5647" t="s">
        <v>67</v>
      </c>
      <c r="Q5647" t="s">
        <v>21904</v>
      </c>
      <c r="S5647" t="s">
        <v>72</v>
      </c>
      <c r="T5647" t="s">
        <v>3529</v>
      </c>
      <c r="U5647" t="s">
        <v>3530</v>
      </c>
      <c r="V5647" t="s">
        <v>3531</v>
      </c>
      <c r="W5647" t="s">
        <v>232</v>
      </c>
      <c r="X5647" t="s">
        <v>93</v>
      </c>
      <c r="Y5647" t="str">
        <f>"37-3011"</f>
        <v>37-3011</v>
      </c>
      <c r="Z5647" t="s">
        <v>94</v>
      </c>
      <c r="AA5647">
        <v>56173</v>
      </c>
      <c r="AB5647">
        <v>20</v>
      </c>
      <c r="AD5647" t="s">
        <v>79</v>
      </c>
      <c r="AE5647" t="s">
        <v>80</v>
      </c>
      <c r="AF5647">
        <v>40</v>
      </c>
      <c r="AG5647" s="4">
        <v>0.33333333333333331</v>
      </c>
      <c r="AH5647" s="4">
        <v>0.66666666666666663</v>
      </c>
      <c r="AI5647" s="5">
        <v>13.5</v>
      </c>
      <c r="AJ5647">
        <v>20.25</v>
      </c>
      <c r="AK5647">
        <v>20.25</v>
      </c>
      <c r="AL5647" t="s">
        <v>81</v>
      </c>
      <c r="AM5647" t="s">
        <v>82</v>
      </c>
      <c r="AO5647" t="s">
        <v>83</v>
      </c>
      <c r="AP5647" t="s">
        <v>662</v>
      </c>
      <c r="AQ5647" t="s">
        <v>662</v>
      </c>
      <c r="AR5647" t="s">
        <v>82</v>
      </c>
      <c r="AT5647" t="s">
        <v>82</v>
      </c>
      <c r="AW5647" t="s">
        <v>72</v>
      </c>
      <c r="AX5647">
        <v>1</v>
      </c>
      <c r="AY5647" t="s">
        <v>21903</v>
      </c>
      <c r="AZ5647" t="s">
        <v>8188</v>
      </c>
      <c r="BA5647" t="s">
        <v>308</v>
      </c>
      <c r="BB5647">
        <v>8535</v>
      </c>
      <c r="BC5647" t="s">
        <v>79</v>
      </c>
      <c r="BH5647" t="s">
        <v>21902</v>
      </c>
      <c r="BI5647" t="s">
        <v>67</v>
      </c>
      <c r="BJ5647">
        <v>208161951</v>
      </c>
    </row>
    <row r="5648" spans="1:62" x14ac:dyDescent="0.25">
      <c r="A5648" t="s">
        <v>22371</v>
      </c>
      <c r="B5648" s="2">
        <v>43528</v>
      </c>
      <c r="C5648" t="s">
        <v>63</v>
      </c>
      <c r="D5648" s="3">
        <v>43472.389595555556</v>
      </c>
      <c r="E5648" t="s">
        <v>64</v>
      </c>
      <c r="F5648" s="2">
        <v>43556</v>
      </c>
      <c r="G5648" s="2">
        <v>43800</v>
      </c>
      <c r="H5648" t="s">
        <v>20912</v>
      </c>
      <c r="J5648" t="s">
        <v>20913</v>
      </c>
      <c r="L5648" t="s">
        <v>20914</v>
      </c>
      <c r="M5648" t="s">
        <v>1064</v>
      </c>
      <c r="N5648">
        <v>38555</v>
      </c>
      <c r="O5648" t="s">
        <v>70</v>
      </c>
      <c r="Q5648" t="s">
        <v>20915</v>
      </c>
      <c r="S5648" t="s">
        <v>72</v>
      </c>
      <c r="T5648" t="s">
        <v>651</v>
      </c>
      <c r="U5648" t="s">
        <v>652</v>
      </c>
      <c r="V5648" t="s">
        <v>653</v>
      </c>
      <c r="W5648" t="s">
        <v>207</v>
      </c>
      <c r="X5648" t="s">
        <v>1427</v>
      </c>
      <c r="Y5648" t="str">
        <f>"37-2012"</f>
        <v>37-2012</v>
      </c>
      <c r="Z5648" t="s">
        <v>373</v>
      </c>
      <c r="AA5648">
        <v>561720</v>
      </c>
      <c r="AB5648">
        <v>20</v>
      </c>
      <c r="AC5648">
        <v>20</v>
      </c>
      <c r="AD5648" t="s">
        <v>79</v>
      </c>
      <c r="AE5648" t="s">
        <v>95</v>
      </c>
      <c r="AF5648">
        <v>35</v>
      </c>
      <c r="AG5648" s="4">
        <v>0.375</v>
      </c>
      <c r="AH5648" s="4">
        <v>0.66666666666666663</v>
      </c>
      <c r="AI5648" s="5">
        <v>9.18</v>
      </c>
      <c r="AJ5648">
        <v>13.77</v>
      </c>
      <c r="AL5648" t="s">
        <v>81</v>
      </c>
      <c r="AM5648" t="s">
        <v>82</v>
      </c>
      <c r="AO5648" t="s">
        <v>83</v>
      </c>
      <c r="AR5648" t="s">
        <v>82</v>
      </c>
      <c r="AT5648" t="s">
        <v>82</v>
      </c>
      <c r="AW5648" t="s">
        <v>72</v>
      </c>
      <c r="AX5648">
        <v>3</v>
      </c>
      <c r="AY5648" t="s">
        <v>22372</v>
      </c>
      <c r="AZ5648" t="s">
        <v>4457</v>
      </c>
      <c r="BA5648" t="s">
        <v>2367</v>
      </c>
      <c r="BB5648">
        <v>29438</v>
      </c>
      <c r="BC5648" t="s">
        <v>79</v>
      </c>
      <c r="BH5648" t="s">
        <v>22373</v>
      </c>
      <c r="BJ5648">
        <v>621206906</v>
      </c>
    </row>
    <row r="5649" spans="1:62" x14ac:dyDescent="0.25">
      <c r="A5649" t="s">
        <v>22594</v>
      </c>
      <c r="B5649" s="2">
        <v>43528</v>
      </c>
      <c r="C5649" t="s">
        <v>63</v>
      </c>
      <c r="D5649" s="3">
        <v>43472.407343692132</v>
      </c>
      <c r="E5649" t="s">
        <v>64</v>
      </c>
      <c r="F5649" s="2">
        <v>43556</v>
      </c>
      <c r="G5649" s="2">
        <v>43814</v>
      </c>
      <c r="H5649" t="s">
        <v>22595</v>
      </c>
      <c r="I5649" t="s">
        <v>67</v>
      </c>
      <c r="J5649" t="s">
        <v>22596</v>
      </c>
      <c r="K5649" t="s">
        <v>22597</v>
      </c>
      <c r="L5649" t="s">
        <v>12562</v>
      </c>
      <c r="M5649" t="s">
        <v>232</v>
      </c>
      <c r="N5649">
        <v>11976</v>
      </c>
      <c r="O5649" t="s">
        <v>70</v>
      </c>
      <c r="P5649" t="s">
        <v>67</v>
      </c>
      <c r="Q5649" t="s">
        <v>22598</v>
      </c>
      <c r="S5649" t="s">
        <v>72</v>
      </c>
      <c r="T5649" t="s">
        <v>13355</v>
      </c>
      <c r="U5649" t="s">
        <v>3530</v>
      </c>
      <c r="V5649" t="s">
        <v>3531</v>
      </c>
      <c r="W5649" t="s">
        <v>232</v>
      </c>
      <c r="X5649" t="s">
        <v>93</v>
      </c>
      <c r="Y5649" t="str">
        <f>"37-3011"</f>
        <v>37-3011</v>
      </c>
      <c r="Z5649" t="s">
        <v>94</v>
      </c>
      <c r="AA5649">
        <v>332212</v>
      </c>
      <c r="AB5649">
        <v>9</v>
      </c>
      <c r="AC5649">
        <v>9</v>
      </c>
      <c r="AD5649" t="s">
        <v>79</v>
      </c>
      <c r="AE5649" t="s">
        <v>80</v>
      </c>
      <c r="AF5649">
        <v>40</v>
      </c>
      <c r="AG5649" s="4">
        <v>0.33333333333333331</v>
      </c>
      <c r="AH5649" s="4">
        <v>0.66666666666666663</v>
      </c>
      <c r="AI5649" s="5">
        <v>16.350000000000001</v>
      </c>
      <c r="AJ5649">
        <v>24.53</v>
      </c>
      <c r="AK5649">
        <v>24.53</v>
      </c>
      <c r="AL5649" t="s">
        <v>81</v>
      </c>
      <c r="AM5649" t="s">
        <v>82</v>
      </c>
      <c r="AO5649" t="s">
        <v>83</v>
      </c>
      <c r="AP5649" t="s">
        <v>67</v>
      </c>
      <c r="AQ5649" t="s">
        <v>67</v>
      </c>
      <c r="AR5649" t="s">
        <v>82</v>
      </c>
      <c r="AT5649" t="s">
        <v>82</v>
      </c>
      <c r="AW5649" t="s">
        <v>72</v>
      </c>
      <c r="AX5649">
        <v>1</v>
      </c>
      <c r="AY5649" t="s">
        <v>12562</v>
      </c>
      <c r="AZ5649" t="s">
        <v>6542</v>
      </c>
      <c r="BA5649" t="s">
        <v>232</v>
      </c>
      <c r="BB5649">
        <v>11976</v>
      </c>
      <c r="BC5649" t="s">
        <v>79</v>
      </c>
      <c r="BH5649" t="s">
        <v>22597</v>
      </c>
      <c r="BI5649" t="s">
        <v>67</v>
      </c>
      <c r="BJ5649">
        <v>522378613</v>
      </c>
    </row>
    <row r="5650" spans="1:62" x14ac:dyDescent="0.25">
      <c r="A5650" t="s">
        <v>22757</v>
      </c>
      <c r="B5650" s="2">
        <v>43528</v>
      </c>
      <c r="C5650" t="s">
        <v>63</v>
      </c>
      <c r="D5650" s="3">
        <v>43472.398083715278</v>
      </c>
      <c r="E5650" t="s">
        <v>117</v>
      </c>
      <c r="H5650" t="s">
        <v>22758</v>
      </c>
      <c r="I5650" t="s">
        <v>22759</v>
      </c>
      <c r="J5650" t="s">
        <v>22760</v>
      </c>
      <c r="L5650" t="s">
        <v>22761</v>
      </c>
      <c r="M5650" t="s">
        <v>783</v>
      </c>
      <c r="N5650">
        <v>43920</v>
      </c>
      <c r="O5650" t="s">
        <v>70</v>
      </c>
      <c r="Q5650" t="s">
        <v>22762</v>
      </c>
      <c r="S5650" t="s">
        <v>82</v>
      </c>
      <c r="U5650" t="s">
        <v>92</v>
      </c>
      <c r="X5650" t="s">
        <v>1500</v>
      </c>
      <c r="Y5650" t="str">
        <f>"35-2014"</f>
        <v>35-2014</v>
      </c>
      <c r="Z5650" t="s">
        <v>301</v>
      </c>
      <c r="AA5650">
        <v>722511</v>
      </c>
      <c r="AB5650">
        <v>4</v>
      </c>
      <c r="AD5650" t="s">
        <v>79</v>
      </c>
      <c r="AE5650" t="s">
        <v>95</v>
      </c>
      <c r="AF5650">
        <v>40</v>
      </c>
      <c r="AG5650" s="4">
        <v>0.41666666666666669</v>
      </c>
      <c r="AH5650" s="4">
        <v>0.75</v>
      </c>
      <c r="AI5650" s="5">
        <v>11.21</v>
      </c>
      <c r="AJ5650">
        <v>16.82</v>
      </c>
      <c r="AL5650" t="s">
        <v>81</v>
      </c>
      <c r="AM5650" t="s">
        <v>82</v>
      </c>
      <c r="AO5650" t="s">
        <v>83</v>
      </c>
      <c r="AR5650" t="s">
        <v>82</v>
      </c>
      <c r="AT5650" t="s">
        <v>82</v>
      </c>
      <c r="AW5650" t="s">
        <v>82</v>
      </c>
      <c r="AY5650" t="s">
        <v>22763</v>
      </c>
      <c r="AZ5650" t="s">
        <v>22764</v>
      </c>
      <c r="BA5650" t="s">
        <v>783</v>
      </c>
      <c r="BB5650">
        <v>43920</v>
      </c>
      <c r="BC5650" t="s">
        <v>87</v>
      </c>
      <c r="BH5650" t="s">
        <v>22765</v>
      </c>
      <c r="BJ5650">
        <v>205787918</v>
      </c>
    </row>
    <row r="5651" spans="1:62" x14ac:dyDescent="0.25">
      <c r="A5651" t="s">
        <v>22902</v>
      </c>
      <c r="B5651" s="2">
        <v>43528</v>
      </c>
      <c r="C5651" t="s">
        <v>63</v>
      </c>
      <c r="D5651" s="3">
        <v>43472.411238414352</v>
      </c>
      <c r="E5651" t="s">
        <v>64</v>
      </c>
      <c r="F5651" s="2">
        <v>43556</v>
      </c>
      <c r="G5651" s="2">
        <v>43769</v>
      </c>
      <c r="H5651" t="s">
        <v>22903</v>
      </c>
      <c r="I5651" t="s">
        <v>22904</v>
      </c>
      <c r="J5651" t="s">
        <v>22905</v>
      </c>
      <c r="K5651" t="s">
        <v>22906</v>
      </c>
      <c r="L5651" t="s">
        <v>13690</v>
      </c>
      <c r="M5651" t="s">
        <v>232</v>
      </c>
      <c r="N5651">
        <v>11937</v>
      </c>
      <c r="O5651" t="s">
        <v>70</v>
      </c>
      <c r="Q5651" t="s">
        <v>22907</v>
      </c>
      <c r="S5651" t="s">
        <v>72</v>
      </c>
      <c r="T5651" t="s">
        <v>13355</v>
      </c>
      <c r="U5651" t="s">
        <v>3530</v>
      </c>
      <c r="V5651" t="s">
        <v>3531</v>
      </c>
      <c r="W5651" t="s">
        <v>232</v>
      </c>
      <c r="X5651" t="s">
        <v>12418</v>
      </c>
      <c r="Y5651" t="str">
        <f>"35-9011"</f>
        <v>35-9011</v>
      </c>
      <c r="Z5651" t="s">
        <v>1925</v>
      </c>
      <c r="AA5651">
        <v>722310</v>
      </c>
      <c r="AB5651">
        <v>3</v>
      </c>
      <c r="AC5651">
        <v>3</v>
      </c>
      <c r="AD5651" t="s">
        <v>79</v>
      </c>
      <c r="AE5651" t="s">
        <v>95</v>
      </c>
      <c r="AF5651">
        <v>40</v>
      </c>
      <c r="AG5651" s="4">
        <v>0.33333333333333331</v>
      </c>
      <c r="AH5651" s="4">
        <v>0.91666666666666663</v>
      </c>
      <c r="AI5651" s="5">
        <v>13.5</v>
      </c>
      <c r="AJ5651">
        <v>20.25</v>
      </c>
      <c r="AK5651">
        <v>20.25</v>
      </c>
      <c r="AL5651" t="s">
        <v>81</v>
      </c>
      <c r="AM5651" t="s">
        <v>82</v>
      </c>
      <c r="AO5651" t="s">
        <v>83</v>
      </c>
      <c r="AQ5651" t="s">
        <v>662</v>
      </c>
      <c r="AR5651" t="s">
        <v>82</v>
      </c>
      <c r="AT5651" t="s">
        <v>82</v>
      </c>
      <c r="AW5651" t="s">
        <v>72</v>
      </c>
      <c r="AX5651">
        <v>1</v>
      </c>
      <c r="AY5651" t="s">
        <v>9813</v>
      </c>
      <c r="AZ5651" t="s">
        <v>6542</v>
      </c>
      <c r="BA5651" t="s">
        <v>232</v>
      </c>
      <c r="BB5651">
        <v>11954</v>
      </c>
      <c r="BC5651" t="s">
        <v>87</v>
      </c>
      <c r="BH5651" t="s">
        <v>22908</v>
      </c>
      <c r="BJ5651">
        <v>202353460</v>
      </c>
    </row>
    <row r="5652" spans="1:62" x14ac:dyDescent="0.25">
      <c r="A5652" t="s">
        <v>23078</v>
      </c>
      <c r="B5652" s="2">
        <v>43528</v>
      </c>
      <c r="C5652" t="s">
        <v>63</v>
      </c>
      <c r="D5652" s="3">
        <v>43472.390561863423</v>
      </c>
      <c r="E5652" t="s">
        <v>64</v>
      </c>
      <c r="F5652" s="2">
        <v>43556</v>
      </c>
      <c r="G5652" s="2">
        <v>43800</v>
      </c>
      <c r="H5652" t="s">
        <v>20912</v>
      </c>
      <c r="J5652" t="s">
        <v>20913</v>
      </c>
      <c r="L5652" t="s">
        <v>20914</v>
      </c>
      <c r="M5652" t="s">
        <v>1064</v>
      </c>
      <c r="N5652">
        <v>38555</v>
      </c>
      <c r="O5652" t="s">
        <v>70</v>
      </c>
      <c r="Q5652" t="s">
        <v>20915</v>
      </c>
      <c r="S5652" t="s">
        <v>72</v>
      </c>
      <c r="T5652" t="s">
        <v>651</v>
      </c>
      <c r="U5652" t="s">
        <v>652</v>
      </c>
      <c r="V5652" t="s">
        <v>653</v>
      </c>
      <c r="W5652" t="s">
        <v>207</v>
      </c>
      <c r="X5652" t="s">
        <v>1427</v>
      </c>
      <c r="Y5652" t="str">
        <f>"37-2012"</f>
        <v>37-2012</v>
      </c>
      <c r="Z5652" t="s">
        <v>373</v>
      </c>
      <c r="AA5652">
        <v>561720</v>
      </c>
      <c r="AB5652">
        <v>60</v>
      </c>
      <c r="AC5652">
        <v>60</v>
      </c>
      <c r="AD5652" t="s">
        <v>79</v>
      </c>
      <c r="AE5652" t="s">
        <v>95</v>
      </c>
      <c r="AF5652">
        <v>35</v>
      </c>
      <c r="AG5652" s="4">
        <v>0.375</v>
      </c>
      <c r="AH5652" s="4">
        <v>0.66666666666666663</v>
      </c>
      <c r="AI5652" s="5">
        <v>9.43</v>
      </c>
      <c r="AJ5652">
        <v>14.15</v>
      </c>
      <c r="AL5652" t="s">
        <v>81</v>
      </c>
      <c r="AM5652" t="s">
        <v>82</v>
      </c>
      <c r="AO5652" t="s">
        <v>83</v>
      </c>
      <c r="AR5652" t="s">
        <v>82</v>
      </c>
      <c r="AT5652" t="s">
        <v>82</v>
      </c>
      <c r="AW5652" t="s">
        <v>72</v>
      </c>
      <c r="AX5652">
        <v>3</v>
      </c>
      <c r="AY5652" t="s">
        <v>16878</v>
      </c>
      <c r="AZ5652" t="s">
        <v>3155</v>
      </c>
      <c r="BA5652" t="s">
        <v>2367</v>
      </c>
      <c r="BB5652">
        <v>29582</v>
      </c>
      <c r="BC5652" t="s">
        <v>79</v>
      </c>
      <c r="BH5652" t="s">
        <v>23079</v>
      </c>
      <c r="BJ5652">
        <v>621206906</v>
      </c>
    </row>
    <row r="5653" spans="1:62" x14ac:dyDescent="0.25">
      <c r="A5653" t="s">
        <v>23179</v>
      </c>
      <c r="B5653" s="2">
        <v>43528</v>
      </c>
      <c r="C5653" t="s">
        <v>63</v>
      </c>
      <c r="D5653" s="3">
        <v>43472.382042303238</v>
      </c>
      <c r="E5653" t="s">
        <v>64</v>
      </c>
      <c r="F5653" s="2">
        <v>43556</v>
      </c>
      <c r="G5653" s="2">
        <v>43822</v>
      </c>
      <c r="H5653" t="s">
        <v>19084</v>
      </c>
      <c r="I5653" t="s">
        <v>19085</v>
      </c>
      <c r="J5653" t="s">
        <v>19086</v>
      </c>
      <c r="L5653" t="s">
        <v>10205</v>
      </c>
      <c r="M5653" t="s">
        <v>207</v>
      </c>
      <c r="N5653">
        <v>2554</v>
      </c>
      <c r="O5653" t="s">
        <v>70</v>
      </c>
      <c r="Q5653" t="s">
        <v>19087</v>
      </c>
      <c r="S5653" t="s">
        <v>72</v>
      </c>
      <c r="T5653" t="s">
        <v>651</v>
      </c>
      <c r="U5653" t="s">
        <v>652</v>
      </c>
      <c r="V5653" t="s">
        <v>653</v>
      </c>
      <c r="W5653" t="s">
        <v>207</v>
      </c>
      <c r="X5653" t="s">
        <v>1427</v>
      </c>
      <c r="Y5653" t="str">
        <f>"37-2012"</f>
        <v>37-2012</v>
      </c>
      <c r="Z5653" t="s">
        <v>373</v>
      </c>
      <c r="AA5653">
        <v>721110</v>
      </c>
      <c r="AB5653">
        <v>2</v>
      </c>
      <c r="AC5653">
        <v>2</v>
      </c>
      <c r="AD5653" t="s">
        <v>79</v>
      </c>
      <c r="AE5653" t="s">
        <v>80</v>
      </c>
      <c r="AF5653">
        <v>40</v>
      </c>
      <c r="AG5653" s="4">
        <v>0.375</v>
      </c>
      <c r="AH5653" s="4">
        <v>0.70833333333333337</v>
      </c>
      <c r="AI5653" s="5">
        <v>15.24</v>
      </c>
      <c r="AJ5653">
        <v>22.86</v>
      </c>
      <c r="AL5653" t="s">
        <v>81</v>
      </c>
      <c r="AM5653" t="s">
        <v>82</v>
      </c>
      <c r="AO5653" t="s">
        <v>83</v>
      </c>
      <c r="AR5653" t="s">
        <v>82</v>
      </c>
      <c r="AT5653" t="s">
        <v>82</v>
      </c>
      <c r="AW5653" t="s">
        <v>72</v>
      </c>
      <c r="AX5653">
        <v>3</v>
      </c>
      <c r="AY5653" t="s">
        <v>10205</v>
      </c>
      <c r="AZ5653" t="s">
        <v>16063</v>
      </c>
      <c r="BA5653" t="s">
        <v>207</v>
      </c>
      <c r="BB5653">
        <v>2554</v>
      </c>
      <c r="BC5653" t="s">
        <v>79</v>
      </c>
      <c r="BH5653" t="s">
        <v>19086</v>
      </c>
      <c r="BJ5653">
        <v>462196583</v>
      </c>
    </row>
    <row r="5654" spans="1:62" x14ac:dyDescent="0.25">
      <c r="A5654" t="s">
        <v>23259</v>
      </c>
      <c r="B5654" s="2">
        <v>43528</v>
      </c>
      <c r="C5654" t="s">
        <v>63</v>
      </c>
      <c r="D5654" s="3">
        <v>43472.378685543983</v>
      </c>
      <c r="E5654" t="s">
        <v>64</v>
      </c>
      <c r="F5654" s="2">
        <v>43556</v>
      </c>
      <c r="G5654" s="2">
        <v>43739</v>
      </c>
      <c r="H5654" t="s">
        <v>20702</v>
      </c>
      <c r="I5654" t="s">
        <v>67</v>
      </c>
      <c r="J5654" t="s">
        <v>20703</v>
      </c>
      <c r="K5654" t="s">
        <v>67</v>
      </c>
      <c r="L5654" t="s">
        <v>2355</v>
      </c>
      <c r="M5654" t="s">
        <v>1165</v>
      </c>
      <c r="N5654">
        <v>57212</v>
      </c>
      <c r="O5654" t="s">
        <v>70</v>
      </c>
      <c r="P5654" t="s">
        <v>67</v>
      </c>
      <c r="Q5654" t="s">
        <v>20704</v>
      </c>
      <c r="S5654" t="s">
        <v>72</v>
      </c>
      <c r="T5654" t="s">
        <v>194</v>
      </c>
      <c r="U5654" t="s">
        <v>195</v>
      </c>
      <c r="V5654" t="s">
        <v>196</v>
      </c>
      <c r="W5654" t="s">
        <v>197</v>
      </c>
      <c r="X5654" t="s">
        <v>4052</v>
      </c>
      <c r="Y5654" t="str">
        <f>"47-2051"</f>
        <v>47-2051</v>
      </c>
      <c r="Z5654" t="s">
        <v>1383</v>
      </c>
      <c r="AA5654">
        <v>238110</v>
      </c>
      <c r="AB5654">
        <v>10</v>
      </c>
      <c r="AC5654">
        <v>10</v>
      </c>
      <c r="AD5654" t="s">
        <v>79</v>
      </c>
      <c r="AE5654" t="s">
        <v>80</v>
      </c>
      <c r="AF5654">
        <v>40</v>
      </c>
      <c r="AG5654" s="4">
        <v>0.29166666666666669</v>
      </c>
      <c r="AH5654" s="4">
        <v>0.75</v>
      </c>
      <c r="AI5654" s="5">
        <v>18.399999999999999</v>
      </c>
      <c r="AJ5654">
        <v>27.6</v>
      </c>
      <c r="AL5654" t="s">
        <v>81</v>
      </c>
      <c r="AM5654" t="s">
        <v>82</v>
      </c>
      <c r="AO5654" t="s">
        <v>83</v>
      </c>
      <c r="AP5654" t="s">
        <v>67</v>
      </c>
      <c r="AQ5654" t="s">
        <v>67</v>
      </c>
      <c r="AR5654" t="s">
        <v>82</v>
      </c>
      <c r="AT5654" t="s">
        <v>82</v>
      </c>
      <c r="AW5654" t="s">
        <v>72</v>
      </c>
      <c r="AX5654">
        <v>3</v>
      </c>
      <c r="AY5654" t="s">
        <v>20705</v>
      </c>
      <c r="AZ5654" t="s">
        <v>13663</v>
      </c>
      <c r="BA5654" t="s">
        <v>1165</v>
      </c>
      <c r="BB5654">
        <v>57401</v>
      </c>
      <c r="BC5654" t="s">
        <v>79</v>
      </c>
      <c r="BH5654" t="s">
        <v>23214</v>
      </c>
      <c r="BI5654" t="s">
        <v>67</v>
      </c>
      <c r="BJ5654">
        <v>200318395</v>
      </c>
    </row>
    <row r="5655" spans="1:62" x14ac:dyDescent="0.25">
      <c r="A5655" t="s">
        <v>23260</v>
      </c>
      <c r="B5655" s="2">
        <v>43528</v>
      </c>
      <c r="C5655" t="s">
        <v>63</v>
      </c>
      <c r="D5655" s="3">
        <v>43472.406731979165</v>
      </c>
      <c r="E5655" t="s">
        <v>64</v>
      </c>
      <c r="F5655" s="2">
        <v>43556</v>
      </c>
      <c r="G5655" s="2">
        <v>43814</v>
      </c>
      <c r="H5655" t="s">
        <v>23261</v>
      </c>
      <c r="I5655" t="s">
        <v>67</v>
      </c>
      <c r="J5655" t="s">
        <v>23262</v>
      </c>
      <c r="K5655" t="s">
        <v>23263</v>
      </c>
      <c r="L5655" t="s">
        <v>23264</v>
      </c>
      <c r="M5655" t="s">
        <v>1246</v>
      </c>
      <c r="N5655">
        <v>65037</v>
      </c>
      <c r="O5655" t="s">
        <v>70</v>
      </c>
      <c r="P5655" t="s">
        <v>67</v>
      </c>
      <c r="Q5655" t="s">
        <v>23265</v>
      </c>
      <c r="S5655" t="s">
        <v>72</v>
      </c>
      <c r="T5655" t="s">
        <v>3529</v>
      </c>
      <c r="U5655" t="s">
        <v>3530</v>
      </c>
      <c r="V5655" t="s">
        <v>3531</v>
      </c>
      <c r="W5655" t="s">
        <v>232</v>
      </c>
      <c r="X5655" t="s">
        <v>93</v>
      </c>
      <c r="Y5655" t="str">
        <f>"37-3011"</f>
        <v>37-3011</v>
      </c>
      <c r="Z5655" t="s">
        <v>94</v>
      </c>
      <c r="AA5655">
        <v>561730</v>
      </c>
      <c r="AB5655">
        <v>4</v>
      </c>
      <c r="AC5655">
        <v>4</v>
      </c>
      <c r="AD5655" t="s">
        <v>79</v>
      </c>
      <c r="AE5655" t="s">
        <v>80</v>
      </c>
      <c r="AF5655">
        <v>40</v>
      </c>
      <c r="AG5655" s="4">
        <v>0.33333333333333331</v>
      </c>
      <c r="AH5655" s="4">
        <v>0.66666666666666663</v>
      </c>
      <c r="AI5655" s="6">
        <v>14</v>
      </c>
      <c r="AJ5655">
        <v>21</v>
      </c>
      <c r="AK5655">
        <v>21</v>
      </c>
      <c r="AL5655" t="s">
        <v>81</v>
      </c>
      <c r="AM5655" t="s">
        <v>82</v>
      </c>
      <c r="AO5655" t="s">
        <v>83</v>
      </c>
      <c r="AP5655" t="s">
        <v>130</v>
      </c>
      <c r="AQ5655" t="s">
        <v>662</v>
      </c>
      <c r="AR5655" t="s">
        <v>82</v>
      </c>
      <c r="AT5655" t="s">
        <v>82</v>
      </c>
      <c r="AW5655" t="s">
        <v>82</v>
      </c>
      <c r="AY5655" t="s">
        <v>23266</v>
      </c>
      <c r="AZ5655" t="s">
        <v>23267</v>
      </c>
      <c r="BA5655" t="s">
        <v>745</v>
      </c>
      <c r="BB5655">
        <v>66749</v>
      </c>
      <c r="BC5655" t="s">
        <v>79</v>
      </c>
      <c r="BH5655" t="s">
        <v>23268</v>
      </c>
      <c r="BI5655" t="s">
        <v>67</v>
      </c>
      <c r="BJ5655">
        <v>453818084</v>
      </c>
    </row>
    <row r="5656" spans="1:62" x14ac:dyDescent="0.25">
      <c r="A5656" t="s">
        <v>23276</v>
      </c>
      <c r="B5656" s="2">
        <v>43528</v>
      </c>
      <c r="C5656" t="s">
        <v>63</v>
      </c>
      <c r="D5656" s="3">
        <v>43472.389185914355</v>
      </c>
      <c r="E5656" t="s">
        <v>64</v>
      </c>
      <c r="F5656" s="2">
        <v>43556</v>
      </c>
      <c r="G5656" s="2">
        <v>43775</v>
      </c>
      <c r="H5656" t="s">
        <v>23277</v>
      </c>
      <c r="J5656" t="s">
        <v>23278</v>
      </c>
      <c r="L5656" t="s">
        <v>5047</v>
      </c>
      <c r="M5656" t="s">
        <v>1362</v>
      </c>
      <c r="N5656">
        <v>6880</v>
      </c>
      <c r="O5656" t="s">
        <v>70</v>
      </c>
      <c r="Q5656" t="s">
        <v>23279</v>
      </c>
      <c r="S5656" t="s">
        <v>72</v>
      </c>
      <c r="T5656" t="s">
        <v>5946</v>
      </c>
      <c r="U5656" t="s">
        <v>5854</v>
      </c>
      <c r="V5656" t="s">
        <v>5791</v>
      </c>
      <c r="W5656" t="s">
        <v>232</v>
      </c>
      <c r="X5656" t="s">
        <v>12303</v>
      </c>
      <c r="Y5656" t="str">
        <f>"39-2021"</f>
        <v>39-2021</v>
      </c>
      <c r="Z5656" t="s">
        <v>78</v>
      </c>
      <c r="AA5656">
        <v>713910</v>
      </c>
      <c r="AB5656">
        <v>2</v>
      </c>
      <c r="AC5656">
        <v>2</v>
      </c>
      <c r="AD5656" t="s">
        <v>79</v>
      </c>
      <c r="AE5656" t="s">
        <v>80</v>
      </c>
      <c r="AF5656">
        <v>40</v>
      </c>
      <c r="AG5656" s="4">
        <v>0.29166666666666669</v>
      </c>
      <c r="AH5656" s="4">
        <v>0.77083333333333337</v>
      </c>
      <c r="AI5656" s="5">
        <v>16.12</v>
      </c>
      <c r="AJ5656">
        <v>24.18</v>
      </c>
      <c r="AL5656" t="s">
        <v>81</v>
      </c>
      <c r="AM5656" t="s">
        <v>82</v>
      </c>
      <c r="AO5656" t="s">
        <v>83</v>
      </c>
      <c r="AP5656" t="s">
        <v>67</v>
      </c>
      <c r="AQ5656" t="s">
        <v>662</v>
      </c>
      <c r="AR5656" t="s">
        <v>82</v>
      </c>
      <c r="AT5656" t="s">
        <v>82</v>
      </c>
      <c r="AW5656" t="s">
        <v>82</v>
      </c>
      <c r="AY5656" t="s">
        <v>5047</v>
      </c>
      <c r="AZ5656" t="s">
        <v>1364</v>
      </c>
      <c r="BA5656" t="s">
        <v>1362</v>
      </c>
      <c r="BB5656">
        <v>6880</v>
      </c>
      <c r="BC5656" t="s">
        <v>87</v>
      </c>
      <c r="BH5656" t="s">
        <v>23278</v>
      </c>
      <c r="BJ5656">
        <v>60338460</v>
      </c>
    </row>
    <row r="5657" spans="1:62" x14ac:dyDescent="0.25">
      <c r="A5657" t="s">
        <v>23313</v>
      </c>
      <c r="B5657" s="2">
        <v>43528</v>
      </c>
      <c r="C5657" t="s">
        <v>63</v>
      </c>
      <c r="D5657" s="3">
        <v>43472.41035878472</v>
      </c>
      <c r="E5657" t="s">
        <v>64</v>
      </c>
      <c r="F5657" s="2">
        <v>43556</v>
      </c>
      <c r="G5657" s="2">
        <v>43814</v>
      </c>
      <c r="H5657" t="s">
        <v>23314</v>
      </c>
      <c r="I5657" t="s">
        <v>67</v>
      </c>
      <c r="J5657" t="s">
        <v>23315</v>
      </c>
      <c r="K5657" t="s">
        <v>67</v>
      </c>
      <c r="L5657" t="s">
        <v>23316</v>
      </c>
      <c r="M5657" t="s">
        <v>232</v>
      </c>
      <c r="N5657">
        <v>11791</v>
      </c>
      <c r="O5657" t="s">
        <v>70</v>
      </c>
      <c r="P5657" t="s">
        <v>67</v>
      </c>
      <c r="Q5657" t="s">
        <v>23317</v>
      </c>
      <c r="S5657" t="s">
        <v>72</v>
      </c>
      <c r="T5657" t="s">
        <v>13355</v>
      </c>
      <c r="U5657" t="s">
        <v>3530</v>
      </c>
      <c r="V5657" t="s">
        <v>3531</v>
      </c>
      <c r="W5657" t="s">
        <v>232</v>
      </c>
      <c r="X5657" t="s">
        <v>23318</v>
      </c>
      <c r="Y5657" t="str">
        <f>"47-3014"</f>
        <v>47-3014</v>
      </c>
      <c r="Z5657" t="s">
        <v>1320</v>
      </c>
      <c r="AA5657">
        <v>332212</v>
      </c>
      <c r="AB5657">
        <v>2</v>
      </c>
      <c r="AC5657">
        <v>2</v>
      </c>
      <c r="AD5657" t="s">
        <v>79</v>
      </c>
      <c r="AE5657" t="s">
        <v>80</v>
      </c>
      <c r="AF5657">
        <v>40</v>
      </c>
      <c r="AG5657" s="4">
        <v>0.33333333333333331</v>
      </c>
      <c r="AH5657" s="4">
        <v>0.66666666666666663</v>
      </c>
      <c r="AI5657" s="6">
        <v>15</v>
      </c>
      <c r="AJ5657">
        <v>22.5</v>
      </c>
      <c r="AK5657">
        <v>22.5</v>
      </c>
      <c r="AL5657" t="s">
        <v>81</v>
      </c>
      <c r="AM5657" t="s">
        <v>82</v>
      </c>
      <c r="AO5657" t="s">
        <v>83</v>
      </c>
      <c r="AP5657" t="s">
        <v>67</v>
      </c>
      <c r="AQ5657" t="s">
        <v>67</v>
      </c>
      <c r="AR5657" t="s">
        <v>82</v>
      </c>
      <c r="AT5657" t="s">
        <v>82</v>
      </c>
      <c r="AW5657" t="s">
        <v>72</v>
      </c>
      <c r="AX5657">
        <v>1</v>
      </c>
      <c r="AY5657" t="s">
        <v>23316</v>
      </c>
      <c r="AZ5657" t="s">
        <v>6554</v>
      </c>
      <c r="BA5657" t="s">
        <v>232</v>
      </c>
      <c r="BB5657">
        <v>11791</v>
      </c>
      <c r="BC5657" t="s">
        <v>79</v>
      </c>
      <c r="BH5657" t="s">
        <v>23315</v>
      </c>
      <c r="BI5657" t="s">
        <v>67</v>
      </c>
      <c r="BJ5657">
        <v>113100683</v>
      </c>
    </row>
    <row r="5658" spans="1:62" x14ac:dyDescent="0.25">
      <c r="A5658" t="s">
        <v>23324</v>
      </c>
      <c r="B5658" s="2">
        <v>43528</v>
      </c>
      <c r="C5658" t="s">
        <v>63</v>
      </c>
      <c r="D5658" s="3">
        <v>43472.409768425925</v>
      </c>
      <c r="E5658" t="s">
        <v>64</v>
      </c>
      <c r="F5658" s="2">
        <v>43556</v>
      </c>
      <c r="G5658" s="2">
        <v>43814</v>
      </c>
      <c r="H5658" t="s">
        <v>23325</v>
      </c>
      <c r="I5658" t="s">
        <v>67</v>
      </c>
      <c r="J5658" t="s">
        <v>23326</v>
      </c>
      <c r="K5658" t="s">
        <v>67</v>
      </c>
      <c r="L5658" t="s">
        <v>23316</v>
      </c>
      <c r="M5658" t="s">
        <v>232</v>
      </c>
      <c r="N5658">
        <v>11791</v>
      </c>
      <c r="O5658" t="s">
        <v>70</v>
      </c>
      <c r="P5658" t="s">
        <v>67</v>
      </c>
      <c r="Q5658" t="s">
        <v>23327</v>
      </c>
      <c r="S5658" t="s">
        <v>72</v>
      </c>
      <c r="T5658" t="s">
        <v>13355</v>
      </c>
      <c r="U5658" t="s">
        <v>3530</v>
      </c>
      <c r="V5658" t="s">
        <v>3531</v>
      </c>
      <c r="W5658" t="s">
        <v>232</v>
      </c>
      <c r="X5658" t="s">
        <v>11116</v>
      </c>
      <c r="Y5658" t="str">
        <f>"53-7062"</f>
        <v>53-7062</v>
      </c>
      <c r="Z5658" t="s">
        <v>337</v>
      </c>
      <c r="AA5658">
        <v>332212</v>
      </c>
      <c r="AB5658">
        <v>3</v>
      </c>
      <c r="AC5658">
        <v>3</v>
      </c>
      <c r="AD5658" t="s">
        <v>79</v>
      </c>
      <c r="AE5658" t="s">
        <v>80</v>
      </c>
      <c r="AF5658">
        <v>40</v>
      </c>
      <c r="AG5658" s="4">
        <v>0.33333333333333331</v>
      </c>
      <c r="AH5658" s="4">
        <v>0.66666666666666663</v>
      </c>
      <c r="AI5658" s="6">
        <v>15</v>
      </c>
      <c r="AJ5658">
        <v>22.5</v>
      </c>
      <c r="AK5658">
        <v>22.5</v>
      </c>
      <c r="AL5658" t="s">
        <v>81</v>
      </c>
      <c r="AM5658" t="s">
        <v>82</v>
      </c>
      <c r="AO5658" t="s">
        <v>83</v>
      </c>
      <c r="AP5658" t="s">
        <v>67</v>
      </c>
      <c r="AQ5658" t="s">
        <v>67</v>
      </c>
      <c r="AR5658" t="s">
        <v>82</v>
      </c>
      <c r="AT5658" t="s">
        <v>82</v>
      </c>
      <c r="AW5658" t="s">
        <v>72</v>
      </c>
      <c r="AX5658">
        <v>1</v>
      </c>
      <c r="AY5658" t="s">
        <v>23316</v>
      </c>
      <c r="AZ5658" t="s">
        <v>6554</v>
      </c>
      <c r="BA5658" t="s">
        <v>232</v>
      </c>
      <c r="BB5658">
        <v>11791</v>
      </c>
      <c r="BC5658" t="s">
        <v>79</v>
      </c>
      <c r="BH5658" t="s">
        <v>23326</v>
      </c>
      <c r="BI5658" t="s">
        <v>67</v>
      </c>
      <c r="BJ5658">
        <v>113158175</v>
      </c>
    </row>
    <row r="5659" spans="1:62" x14ac:dyDescent="0.25">
      <c r="A5659" t="s">
        <v>23340</v>
      </c>
      <c r="B5659" s="2">
        <v>43528</v>
      </c>
      <c r="C5659" t="s">
        <v>63</v>
      </c>
      <c r="D5659" s="3">
        <v>43472.395031250002</v>
      </c>
      <c r="E5659" t="s">
        <v>64</v>
      </c>
      <c r="F5659" s="2">
        <v>43556</v>
      </c>
      <c r="G5659" s="2">
        <v>43814</v>
      </c>
      <c r="H5659" t="s">
        <v>23341</v>
      </c>
      <c r="I5659" t="s">
        <v>23342</v>
      </c>
      <c r="J5659" t="s">
        <v>23343</v>
      </c>
      <c r="L5659" t="s">
        <v>3291</v>
      </c>
      <c r="M5659" t="s">
        <v>105</v>
      </c>
      <c r="N5659">
        <v>77095</v>
      </c>
      <c r="O5659" t="s">
        <v>70</v>
      </c>
      <c r="Q5659" t="s">
        <v>23344</v>
      </c>
      <c r="S5659" t="s">
        <v>72</v>
      </c>
      <c r="T5659" t="s">
        <v>4795</v>
      </c>
      <c r="U5659" t="s">
        <v>5508</v>
      </c>
      <c r="V5659" t="s">
        <v>4796</v>
      </c>
      <c r="W5659" t="s">
        <v>308</v>
      </c>
      <c r="X5659" t="s">
        <v>106</v>
      </c>
      <c r="Y5659" t="str">
        <f>"37-3011"</f>
        <v>37-3011</v>
      </c>
      <c r="Z5659" t="s">
        <v>94</v>
      </c>
      <c r="AA5659">
        <v>561730</v>
      </c>
      <c r="AB5659">
        <v>10</v>
      </c>
      <c r="AC5659">
        <v>10</v>
      </c>
      <c r="AD5659" t="s">
        <v>79</v>
      </c>
      <c r="AE5659" t="s">
        <v>95</v>
      </c>
      <c r="AF5659">
        <v>40</v>
      </c>
      <c r="AG5659" s="4">
        <v>0.30208333333333331</v>
      </c>
      <c r="AH5659" s="4">
        <v>0.67708333333333337</v>
      </c>
      <c r="AI5659" s="5">
        <v>13.44</v>
      </c>
      <c r="AJ5659">
        <v>20.16</v>
      </c>
      <c r="AL5659" t="s">
        <v>81</v>
      </c>
      <c r="AM5659" t="s">
        <v>82</v>
      </c>
      <c r="AO5659" t="s">
        <v>83</v>
      </c>
      <c r="AP5659" t="s">
        <v>130</v>
      </c>
      <c r="AQ5659" t="s">
        <v>130</v>
      </c>
      <c r="AR5659" t="s">
        <v>82</v>
      </c>
      <c r="AT5659" t="s">
        <v>82</v>
      </c>
      <c r="AW5659" t="s">
        <v>72</v>
      </c>
      <c r="AX5659">
        <v>3</v>
      </c>
      <c r="AY5659" t="s">
        <v>3291</v>
      </c>
      <c r="AZ5659" t="s">
        <v>3292</v>
      </c>
      <c r="BA5659" t="s">
        <v>105</v>
      </c>
      <c r="BB5659">
        <v>77095</v>
      </c>
      <c r="BC5659" t="s">
        <v>79</v>
      </c>
      <c r="BH5659" t="s">
        <v>23345</v>
      </c>
      <c r="BI5659" t="s">
        <v>23346</v>
      </c>
      <c r="BJ5659">
        <v>371833498</v>
      </c>
    </row>
    <row r="5660" spans="1:62" x14ac:dyDescent="0.25">
      <c r="A5660" t="s">
        <v>23479</v>
      </c>
      <c r="B5660" s="2">
        <v>43528</v>
      </c>
      <c r="C5660" t="s">
        <v>63</v>
      </c>
      <c r="D5660" s="3">
        <v>43472.387853356478</v>
      </c>
      <c r="E5660" t="s">
        <v>64</v>
      </c>
      <c r="F5660" s="2">
        <v>43556</v>
      </c>
      <c r="G5660" s="2">
        <v>43794</v>
      </c>
      <c r="H5660" t="s">
        <v>23480</v>
      </c>
      <c r="J5660" t="s">
        <v>23481</v>
      </c>
      <c r="L5660" t="s">
        <v>23482</v>
      </c>
      <c r="M5660" t="s">
        <v>308</v>
      </c>
      <c r="N5660">
        <v>7601</v>
      </c>
      <c r="O5660" t="s">
        <v>70</v>
      </c>
      <c r="Q5660" t="s">
        <v>23483</v>
      </c>
      <c r="S5660" t="s">
        <v>72</v>
      </c>
      <c r="T5660" t="s">
        <v>5946</v>
      </c>
      <c r="U5660" t="s">
        <v>5854</v>
      </c>
      <c r="V5660" t="s">
        <v>6868</v>
      </c>
      <c r="W5660" t="s">
        <v>232</v>
      </c>
      <c r="X5660" t="s">
        <v>12303</v>
      </c>
      <c r="Y5660" t="str">
        <f>"39-2021"</f>
        <v>39-2021</v>
      </c>
      <c r="Z5660" t="s">
        <v>78</v>
      </c>
      <c r="AA5660">
        <v>711219</v>
      </c>
      <c r="AB5660">
        <v>6</v>
      </c>
      <c r="AC5660">
        <v>6</v>
      </c>
      <c r="AD5660" t="s">
        <v>79</v>
      </c>
      <c r="AE5660" t="s">
        <v>80</v>
      </c>
      <c r="AF5660">
        <v>40</v>
      </c>
      <c r="AG5660" s="4">
        <v>0.29166666666666669</v>
      </c>
      <c r="AH5660" s="4">
        <v>0.72916666666666663</v>
      </c>
      <c r="AI5660" s="5">
        <v>14.29</v>
      </c>
      <c r="AJ5660">
        <v>21.44</v>
      </c>
      <c r="AL5660" t="s">
        <v>81</v>
      </c>
      <c r="AM5660" t="s">
        <v>82</v>
      </c>
      <c r="AO5660" t="s">
        <v>83</v>
      </c>
      <c r="AP5660" t="s">
        <v>662</v>
      </c>
      <c r="AQ5660" t="s">
        <v>67</v>
      </c>
      <c r="AR5660" t="s">
        <v>82</v>
      </c>
      <c r="AT5660" t="s">
        <v>82</v>
      </c>
      <c r="AW5660" t="s">
        <v>72</v>
      </c>
      <c r="AX5660">
        <v>3</v>
      </c>
      <c r="AY5660" t="s">
        <v>6481</v>
      </c>
      <c r="AZ5660" t="s">
        <v>1285</v>
      </c>
      <c r="BA5660" t="s">
        <v>232</v>
      </c>
      <c r="BB5660">
        <v>10506</v>
      </c>
      <c r="BC5660" t="s">
        <v>79</v>
      </c>
      <c r="BH5660" t="s">
        <v>23484</v>
      </c>
      <c r="BJ5660">
        <v>61465911</v>
      </c>
    </row>
    <row r="5661" spans="1:62" x14ac:dyDescent="0.25">
      <c r="A5661" t="s">
        <v>23743</v>
      </c>
      <c r="B5661" s="2">
        <v>43528</v>
      </c>
      <c r="C5661" t="s">
        <v>63</v>
      </c>
      <c r="D5661" s="3">
        <v>43472.429671666665</v>
      </c>
      <c r="E5661" t="s">
        <v>64</v>
      </c>
      <c r="F5661" s="2">
        <v>43556</v>
      </c>
      <c r="G5661" s="2">
        <v>43799</v>
      </c>
      <c r="H5661" t="s">
        <v>23744</v>
      </c>
      <c r="J5661" t="s">
        <v>23745</v>
      </c>
      <c r="L5661" t="s">
        <v>23746</v>
      </c>
      <c r="M5661" t="s">
        <v>232</v>
      </c>
      <c r="N5661">
        <v>11968</v>
      </c>
      <c r="O5661" t="s">
        <v>70</v>
      </c>
      <c r="Q5661" t="s">
        <v>23747</v>
      </c>
      <c r="S5661" t="s">
        <v>72</v>
      </c>
      <c r="T5661" t="s">
        <v>1895</v>
      </c>
      <c r="U5661" t="s">
        <v>1896</v>
      </c>
      <c r="V5661" t="s">
        <v>1897</v>
      </c>
      <c r="W5661" t="s">
        <v>105</v>
      </c>
      <c r="X5661" t="s">
        <v>5677</v>
      </c>
      <c r="Y5661" t="str">
        <f>"37-3011"</f>
        <v>37-3011</v>
      </c>
      <c r="Z5661" t="s">
        <v>94</v>
      </c>
      <c r="AA5661">
        <v>71391</v>
      </c>
      <c r="AB5661">
        <v>12</v>
      </c>
      <c r="AC5661">
        <v>12</v>
      </c>
      <c r="AD5661" t="s">
        <v>79</v>
      </c>
      <c r="AE5661" t="s">
        <v>80</v>
      </c>
      <c r="AF5661">
        <v>40</v>
      </c>
      <c r="AG5661" s="4">
        <v>0.33333333333333331</v>
      </c>
      <c r="AH5661" s="4">
        <v>0.66666666666666663</v>
      </c>
      <c r="AI5661" s="5">
        <v>16.34</v>
      </c>
      <c r="AL5661" t="s">
        <v>81</v>
      </c>
      <c r="AM5661" t="s">
        <v>82</v>
      </c>
      <c r="AO5661" t="s">
        <v>83</v>
      </c>
      <c r="AP5661" t="s">
        <v>67</v>
      </c>
      <c r="AQ5661" t="s">
        <v>67</v>
      </c>
      <c r="AR5661" t="s">
        <v>82</v>
      </c>
      <c r="AT5661" t="s">
        <v>82</v>
      </c>
      <c r="AW5661" t="s">
        <v>82</v>
      </c>
      <c r="AY5661" t="s">
        <v>23748</v>
      </c>
      <c r="AZ5661" t="s">
        <v>6535</v>
      </c>
      <c r="BA5661" t="s">
        <v>232</v>
      </c>
      <c r="BB5661">
        <v>11968</v>
      </c>
      <c r="BC5661" t="s">
        <v>87</v>
      </c>
      <c r="BH5661" t="s">
        <v>23749</v>
      </c>
      <c r="BJ5661">
        <v>113602236</v>
      </c>
    </row>
    <row r="5662" spans="1:62" x14ac:dyDescent="0.25">
      <c r="A5662" t="s">
        <v>24205</v>
      </c>
      <c r="B5662" s="2">
        <v>43528</v>
      </c>
      <c r="C5662" t="s">
        <v>63</v>
      </c>
      <c r="D5662" s="3">
        <v>43472.387906875003</v>
      </c>
      <c r="E5662" t="s">
        <v>64</v>
      </c>
      <c r="F5662" s="2">
        <v>43556</v>
      </c>
      <c r="G5662" s="2">
        <v>43829</v>
      </c>
      <c r="H5662" t="s">
        <v>24206</v>
      </c>
      <c r="I5662" t="s">
        <v>67</v>
      </c>
      <c r="J5662" t="s">
        <v>24207</v>
      </c>
      <c r="L5662" t="s">
        <v>795</v>
      </c>
      <c r="M5662" t="s">
        <v>105</v>
      </c>
      <c r="N5662">
        <v>78252</v>
      </c>
      <c r="O5662" t="s">
        <v>70</v>
      </c>
      <c r="Q5662" t="s">
        <v>24208</v>
      </c>
      <c r="S5662" t="s">
        <v>72</v>
      </c>
      <c r="T5662" t="s">
        <v>9069</v>
      </c>
      <c r="U5662" t="s">
        <v>5790</v>
      </c>
      <c r="V5662" t="s">
        <v>5791</v>
      </c>
      <c r="W5662" t="s">
        <v>232</v>
      </c>
      <c r="X5662" t="s">
        <v>1256</v>
      </c>
      <c r="Y5662" t="str">
        <f>"37-3011"</f>
        <v>37-3011</v>
      </c>
      <c r="Z5662" t="s">
        <v>94</v>
      </c>
      <c r="AA5662">
        <v>111421</v>
      </c>
      <c r="AB5662">
        <v>25</v>
      </c>
      <c r="AC5662">
        <v>25</v>
      </c>
      <c r="AD5662" t="s">
        <v>79</v>
      </c>
      <c r="AE5662" t="s">
        <v>80</v>
      </c>
      <c r="AF5662">
        <v>40</v>
      </c>
      <c r="AG5662" s="4">
        <v>0.29166666666666669</v>
      </c>
      <c r="AH5662" s="4">
        <v>0.64583333333333337</v>
      </c>
      <c r="AI5662" s="5">
        <v>13.05</v>
      </c>
      <c r="AJ5662">
        <v>19.579999999999998</v>
      </c>
      <c r="AL5662" t="s">
        <v>81</v>
      </c>
      <c r="AM5662" t="s">
        <v>82</v>
      </c>
      <c r="AO5662" t="s">
        <v>83</v>
      </c>
      <c r="AP5662" t="s">
        <v>67</v>
      </c>
      <c r="AQ5662" t="s">
        <v>662</v>
      </c>
      <c r="AR5662" t="s">
        <v>82</v>
      </c>
      <c r="AT5662" t="s">
        <v>82</v>
      </c>
      <c r="AW5662" t="s">
        <v>82</v>
      </c>
      <c r="AY5662" t="s">
        <v>795</v>
      </c>
      <c r="AZ5662" t="s">
        <v>797</v>
      </c>
      <c r="BA5662" t="s">
        <v>105</v>
      </c>
      <c r="BB5662">
        <v>78252</v>
      </c>
      <c r="BC5662" t="s">
        <v>79</v>
      </c>
      <c r="BH5662" t="s">
        <v>24207</v>
      </c>
      <c r="BJ5662">
        <v>271495511</v>
      </c>
    </row>
    <row r="5663" spans="1:62" x14ac:dyDescent="0.25">
      <c r="A5663" t="s">
        <v>24622</v>
      </c>
      <c r="B5663" s="2">
        <v>43528</v>
      </c>
      <c r="C5663" t="s">
        <v>63</v>
      </c>
      <c r="D5663" s="3">
        <v>43472.4067434838</v>
      </c>
      <c r="E5663" t="s">
        <v>64</v>
      </c>
      <c r="F5663" s="2">
        <v>43556</v>
      </c>
      <c r="G5663" s="2">
        <v>43784</v>
      </c>
      <c r="H5663" t="s">
        <v>24623</v>
      </c>
      <c r="I5663" t="s">
        <v>24624</v>
      </c>
      <c r="J5663" t="s">
        <v>24625</v>
      </c>
      <c r="K5663" t="s">
        <v>67</v>
      </c>
      <c r="L5663" t="s">
        <v>206</v>
      </c>
      <c r="M5663" t="s">
        <v>207</v>
      </c>
      <c r="N5663">
        <v>2664</v>
      </c>
      <c r="O5663" t="s">
        <v>70</v>
      </c>
      <c r="P5663" t="s">
        <v>67</v>
      </c>
      <c r="Q5663" t="s">
        <v>24626</v>
      </c>
      <c r="S5663" t="s">
        <v>72</v>
      </c>
      <c r="T5663" t="s">
        <v>13355</v>
      </c>
      <c r="U5663" t="s">
        <v>3530</v>
      </c>
      <c r="V5663" t="s">
        <v>3531</v>
      </c>
      <c r="W5663" t="s">
        <v>232</v>
      </c>
      <c r="X5663" t="s">
        <v>7885</v>
      </c>
      <c r="Y5663" t="str">
        <f>"37-2012"</f>
        <v>37-2012</v>
      </c>
      <c r="Z5663" t="s">
        <v>373</v>
      </c>
      <c r="AA5663">
        <v>722310</v>
      </c>
      <c r="AB5663">
        <v>6</v>
      </c>
      <c r="AC5663">
        <v>6</v>
      </c>
      <c r="AD5663" t="s">
        <v>79</v>
      </c>
      <c r="AE5663" t="s">
        <v>95</v>
      </c>
      <c r="AF5663">
        <v>35</v>
      </c>
      <c r="AG5663" s="4">
        <v>0.33333333333333331</v>
      </c>
      <c r="AH5663" s="4">
        <v>0.625</v>
      </c>
      <c r="AI5663" s="5">
        <v>14.6</v>
      </c>
      <c r="AJ5663">
        <v>21.9</v>
      </c>
      <c r="AK5663">
        <v>21.9</v>
      </c>
      <c r="AL5663" t="s">
        <v>81</v>
      </c>
      <c r="AM5663" t="s">
        <v>82</v>
      </c>
      <c r="AO5663" t="s">
        <v>83</v>
      </c>
      <c r="AP5663" t="s">
        <v>67</v>
      </c>
      <c r="AQ5663" t="s">
        <v>662</v>
      </c>
      <c r="AR5663" t="s">
        <v>82</v>
      </c>
      <c r="AT5663" t="s">
        <v>82</v>
      </c>
      <c r="AW5663" t="s">
        <v>82</v>
      </c>
      <c r="AY5663" t="s">
        <v>206</v>
      </c>
      <c r="AZ5663" t="s">
        <v>214</v>
      </c>
      <c r="BA5663" t="s">
        <v>207</v>
      </c>
      <c r="BB5663">
        <v>2664</v>
      </c>
      <c r="BC5663" t="s">
        <v>87</v>
      </c>
      <c r="BH5663" t="s">
        <v>24625</v>
      </c>
      <c r="BJ5663">
        <v>814632897</v>
      </c>
    </row>
    <row r="5664" spans="1:62" x14ac:dyDescent="0.25">
      <c r="A5664" t="s">
        <v>24804</v>
      </c>
      <c r="B5664" s="2">
        <v>43528</v>
      </c>
      <c r="C5664" t="s">
        <v>63</v>
      </c>
      <c r="D5664" s="3">
        <v>43472.399000532409</v>
      </c>
      <c r="E5664" t="s">
        <v>117</v>
      </c>
      <c r="H5664" t="s">
        <v>24805</v>
      </c>
      <c r="I5664" t="s">
        <v>24806</v>
      </c>
      <c r="J5664" t="s">
        <v>24807</v>
      </c>
      <c r="L5664" t="s">
        <v>24808</v>
      </c>
      <c r="M5664" t="s">
        <v>1148</v>
      </c>
      <c r="N5664">
        <v>26059</v>
      </c>
      <c r="O5664" t="s">
        <v>70</v>
      </c>
      <c r="Q5664" t="s">
        <v>24809</v>
      </c>
      <c r="S5664" t="s">
        <v>82</v>
      </c>
      <c r="U5664" t="s">
        <v>92</v>
      </c>
      <c r="X5664" t="s">
        <v>1500</v>
      </c>
      <c r="Y5664" t="str">
        <f>"35-2014"</f>
        <v>35-2014</v>
      </c>
      <c r="Z5664" t="s">
        <v>301</v>
      </c>
      <c r="AA5664">
        <v>722511</v>
      </c>
      <c r="AB5664">
        <v>4</v>
      </c>
      <c r="AD5664" t="s">
        <v>79</v>
      </c>
      <c r="AE5664" t="s">
        <v>95</v>
      </c>
      <c r="AF5664">
        <v>40</v>
      </c>
      <c r="AG5664" s="4">
        <v>0.41666666666666669</v>
      </c>
      <c r="AH5664" s="4">
        <v>0.75</v>
      </c>
      <c r="AI5664" s="5">
        <v>11.27</v>
      </c>
      <c r="AJ5664">
        <v>16.91</v>
      </c>
      <c r="AL5664" t="s">
        <v>81</v>
      </c>
      <c r="AM5664" t="s">
        <v>82</v>
      </c>
      <c r="AO5664" t="s">
        <v>83</v>
      </c>
      <c r="AR5664" t="s">
        <v>82</v>
      </c>
      <c r="AT5664" t="s">
        <v>82</v>
      </c>
      <c r="AW5664" t="s">
        <v>82</v>
      </c>
      <c r="AY5664" t="s">
        <v>24810</v>
      </c>
      <c r="AZ5664" t="s">
        <v>19538</v>
      </c>
      <c r="BA5664" t="s">
        <v>1148</v>
      </c>
      <c r="BB5664">
        <v>26059</v>
      </c>
      <c r="BC5664" t="s">
        <v>87</v>
      </c>
      <c r="BH5664" t="s">
        <v>24811</v>
      </c>
      <c r="BJ5664">
        <v>270352806</v>
      </c>
    </row>
    <row r="5665" spans="1:62" x14ac:dyDescent="0.25">
      <c r="A5665" t="s">
        <v>24824</v>
      </c>
      <c r="B5665" s="2">
        <v>43528</v>
      </c>
      <c r="C5665" t="s">
        <v>63</v>
      </c>
      <c r="D5665" s="3">
        <v>43472.405027303241</v>
      </c>
      <c r="E5665" t="s">
        <v>1763</v>
      </c>
      <c r="F5665" s="2">
        <v>43556</v>
      </c>
      <c r="G5665" s="2">
        <v>43814</v>
      </c>
      <c r="H5665" t="s">
        <v>24825</v>
      </c>
      <c r="I5665" t="s">
        <v>67</v>
      </c>
      <c r="J5665" t="s">
        <v>24826</v>
      </c>
      <c r="K5665" t="s">
        <v>67</v>
      </c>
      <c r="L5665" t="s">
        <v>24827</v>
      </c>
      <c r="M5665" t="s">
        <v>232</v>
      </c>
      <c r="N5665">
        <v>11951</v>
      </c>
      <c r="O5665" t="s">
        <v>70</v>
      </c>
      <c r="P5665" t="s">
        <v>67</v>
      </c>
      <c r="Q5665" t="s">
        <v>24828</v>
      </c>
      <c r="S5665" t="s">
        <v>72</v>
      </c>
      <c r="T5665" t="s">
        <v>13355</v>
      </c>
      <c r="U5665" t="s">
        <v>3530</v>
      </c>
      <c r="V5665" t="s">
        <v>3531</v>
      </c>
      <c r="W5665" t="s">
        <v>232</v>
      </c>
      <c r="X5665" t="s">
        <v>93</v>
      </c>
      <c r="Y5665" t="str">
        <f>"37-3011"</f>
        <v>37-3011</v>
      </c>
      <c r="Z5665" t="s">
        <v>94</v>
      </c>
      <c r="AA5665">
        <v>332212</v>
      </c>
      <c r="AB5665">
        <v>1</v>
      </c>
      <c r="AC5665">
        <v>1</v>
      </c>
      <c r="AD5665" t="s">
        <v>79</v>
      </c>
      <c r="AE5665" t="s">
        <v>80</v>
      </c>
      <c r="AF5665">
        <v>40</v>
      </c>
      <c r="AG5665" s="4">
        <v>0.33333333333333331</v>
      </c>
      <c r="AH5665" s="4">
        <v>0.66666666666666663</v>
      </c>
      <c r="AI5665" s="5">
        <v>16.809999999999999</v>
      </c>
      <c r="AJ5665">
        <v>25.22</v>
      </c>
      <c r="AK5665">
        <v>25.22</v>
      </c>
      <c r="AL5665" t="s">
        <v>81</v>
      </c>
      <c r="AM5665" t="s">
        <v>82</v>
      </c>
      <c r="AO5665" t="s">
        <v>83</v>
      </c>
      <c r="AP5665" t="s">
        <v>67</v>
      </c>
      <c r="AQ5665" t="s">
        <v>67</v>
      </c>
      <c r="AR5665" t="s">
        <v>82</v>
      </c>
      <c r="AT5665" t="s">
        <v>82</v>
      </c>
      <c r="AW5665" t="s">
        <v>82</v>
      </c>
      <c r="AY5665" t="s">
        <v>24827</v>
      </c>
      <c r="AZ5665" t="s">
        <v>6542</v>
      </c>
      <c r="BA5665" t="s">
        <v>232</v>
      </c>
      <c r="BB5665">
        <v>11951</v>
      </c>
      <c r="BC5665" t="s">
        <v>79</v>
      </c>
      <c r="BH5665" t="s">
        <v>24826</v>
      </c>
      <c r="BI5665" t="s">
        <v>67</v>
      </c>
      <c r="BJ5665">
        <v>113163842</v>
      </c>
    </row>
    <row r="5666" spans="1:62" x14ac:dyDescent="0.25">
      <c r="A5666" t="s">
        <v>24887</v>
      </c>
      <c r="B5666" s="2">
        <v>43528</v>
      </c>
      <c r="C5666" t="s">
        <v>63</v>
      </c>
      <c r="D5666" s="3">
        <v>43472.388160127317</v>
      </c>
      <c r="E5666" t="s">
        <v>64</v>
      </c>
      <c r="F5666" s="2">
        <v>43556</v>
      </c>
      <c r="G5666" s="2">
        <v>43794</v>
      </c>
      <c r="H5666" t="s">
        <v>24888</v>
      </c>
      <c r="I5666" t="s">
        <v>24889</v>
      </c>
      <c r="J5666" t="s">
        <v>24890</v>
      </c>
      <c r="K5666" t="s">
        <v>67</v>
      </c>
      <c r="L5666" t="s">
        <v>24891</v>
      </c>
      <c r="M5666" t="s">
        <v>232</v>
      </c>
      <c r="N5666">
        <v>10536</v>
      </c>
      <c r="O5666" t="s">
        <v>70</v>
      </c>
      <c r="Q5666" t="s">
        <v>24892</v>
      </c>
      <c r="S5666" t="s">
        <v>72</v>
      </c>
      <c r="T5666" t="s">
        <v>16589</v>
      </c>
      <c r="U5666" t="s">
        <v>5854</v>
      </c>
      <c r="V5666" t="s">
        <v>6868</v>
      </c>
      <c r="W5666" t="s">
        <v>232</v>
      </c>
      <c r="X5666" t="s">
        <v>12303</v>
      </c>
      <c r="Y5666" t="str">
        <f>"39-2021"</f>
        <v>39-2021</v>
      </c>
      <c r="Z5666" t="s">
        <v>78</v>
      </c>
      <c r="AA5666">
        <v>711219</v>
      </c>
      <c r="AB5666">
        <v>30</v>
      </c>
      <c r="AC5666">
        <v>30</v>
      </c>
      <c r="AD5666" t="s">
        <v>79</v>
      </c>
      <c r="AE5666" t="s">
        <v>80</v>
      </c>
      <c r="AF5666">
        <v>40</v>
      </c>
      <c r="AG5666" s="4">
        <v>0.29166666666666669</v>
      </c>
      <c r="AH5666" s="4">
        <v>0.72916666666666663</v>
      </c>
      <c r="AI5666" s="5">
        <v>14.29</v>
      </c>
      <c r="AJ5666">
        <v>21.44</v>
      </c>
      <c r="AK5666">
        <v>0</v>
      </c>
      <c r="AL5666" t="s">
        <v>81</v>
      </c>
      <c r="AM5666" t="s">
        <v>82</v>
      </c>
      <c r="AO5666" t="s">
        <v>83</v>
      </c>
      <c r="AP5666" t="s">
        <v>662</v>
      </c>
      <c r="AQ5666" t="s">
        <v>662</v>
      </c>
      <c r="AR5666" t="s">
        <v>82</v>
      </c>
      <c r="AT5666" t="s">
        <v>82</v>
      </c>
      <c r="AW5666" t="s">
        <v>72</v>
      </c>
      <c r="AX5666">
        <v>3</v>
      </c>
      <c r="AY5666" t="s">
        <v>24891</v>
      </c>
      <c r="AZ5666" t="s">
        <v>1285</v>
      </c>
      <c r="BA5666" t="s">
        <v>232</v>
      </c>
      <c r="BB5666">
        <v>10536</v>
      </c>
      <c r="BC5666" t="s">
        <v>79</v>
      </c>
      <c r="BH5666" t="s">
        <v>24890</v>
      </c>
      <c r="BJ5666">
        <v>133745047</v>
      </c>
    </row>
    <row r="5667" spans="1:62" x14ac:dyDescent="0.25">
      <c r="A5667" t="s">
        <v>24903</v>
      </c>
      <c r="B5667" s="2">
        <v>43528</v>
      </c>
      <c r="C5667" t="s">
        <v>63</v>
      </c>
      <c r="D5667" s="3">
        <v>43472.430862546295</v>
      </c>
      <c r="E5667" t="s">
        <v>64</v>
      </c>
      <c r="F5667" s="2">
        <v>43556</v>
      </c>
      <c r="G5667" s="2">
        <v>43799</v>
      </c>
      <c r="H5667" t="s">
        <v>24904</v>
      </c>
      <c r="J5667" t="s">
        <v>24905</v>
      </c>
      <c r="L5667" t="s">
        <v>24906</v>
      </c>
      <c r="M5667" t="s">
        <v>69</v>
      </c>
      <c r="N5667">
        <v>40356</v>
      </c>
      <c r="O5667" t="s">
        <v>70</v>
      </c>
      <c r="Q5667" t="s">
        <v>24907</v>
      </c>
      <c r="R5667">
        <v>4</v>
      </c>
      <c r="S5667" t="s">
        <v>72</v>
      </c>
      <c r="T5667" t="s">
        <v>1895</v>
      </c>
      <c r="U5667" t="s">
        <v>1896</v>
      </c>
      <c r="V5667" t="s">
        <v>1897</v>
      </c>
      <c r="W5667" t="s">
        <v>105</v>
      </c>
      <c r="X5667" t="s">
        <v>1673</v>
      </c>
      <c r="Y5667" t="str">
        <f>"37-3011"</f>
        <v>37-3011</v>
      </c>
      <c r="Z5667" t="s">
        <v>94</v>
      </c>
      <c r="AA5667">
        <v>71391</v>
      </c>
      <c r="AB5667">
        <v>25</v>
      </c>
      <c r="AC5667">
        <v>25</v>
      </c>
      <c r="AD5667" t="s">
        <v>79</v>
      </c>
      <c r="AE5667" t="s">
        <v>80</v>
      </c>
      <c r="AF5667">
        <v>40</v>
      </c>
      <c r="AG5667" s="4">
        <v>0.33333333333333331</v>
      </c>
      <c r="AH5667" s="4">
        <v>0.66666666666666663</v>
      </c>
      <c r="AI5667" s="5">
        <v>13.12</v>
      </c>
      <c r="AL5667" t="s">
        <v>81</v>
      </c>
      <c r="AM5667" t="s">
        <v>82</v>
      </c>
      <c r="AO5667" t="s">
        <v>83</v>
      </c>
      <c r="AP5667" t="s">
        <v>67</v>
      </c>
      <c r="AQ5667" t="s">
        <v>67</v>
      </c>
      <c r="AR5667" t="s">
        <v>82</v>
      </c>
      <c r="AT5667" t="s">
        <v>82</v>
      </c>
      <c r="AW5667" t="s">
        <v>82</v>
      </c>
      <c r="AY5667" t="s">
        <v>2078</v>
      </c>
      <c r="AZ5667" t="s">
        <v>2080</v>
      </c>
      <c r="BA5667" t="s">
        <v>69</v>
      </c>
      <c r="BB5667">
        <v>40356</v>
      </c>
      <c r="BC5667" t="s">
        <v>87</v>
      </c>
      <c r="BH5667" t="s">
        <v>24908</v>
      </c>
      <c r="BJ5667">
        <v>464308720</v>
      </c>
    </row>
    <row r="5668" spans="1:62" x14ac:dyDescent="0.25">
      <c r="A5668" t="s">
        <v>25077</v>
      </c>
      <c r="B5668" s="2">
        <v>43528</v>
      </c>
      <c r="C5668" t="s">
        <v>63</v>
      </c>
      <c r="D5668" s="3">
        <v>43472.388454745371</v>
      </c>
      <c r="E5668" t="s">
        <v>64</v>
      </c>
      <c r="F5668" s="2">
        <v>43556</v>
      </c>
      <c r="G5668" s="2">
        <v>43794</v>
      </c>
      <c r="H5668" t="s">
        <v>25078</v>
      </c>
      <c r="J5668" t="s">
        <v>25079</v>
      </c>
      <c r="L5668" t="s">
        <v>10619</v>
      </c>
      <c r="M5668" t="s">
        <v>86</v>
      </c>
      <c r="N5668">
        <v>34482</v>
      </c>
      <c r="O5668" t="s">
        <v>70</v>
      </c>
      <c r="Q5668" t="s">
        <v>25080</v>
      </c>
      <c r="S5668" t="s">
        <v>72</v>
      </c>
      <c r="T5668" t="s">
        <v>16589</v>
      </c>
      <c r="U5668" t="s">
        <v>5854</v>
      </c>
      <c r="V5668" t="s">
        <v>6868</v>
      </c>
      <c r="W5668" t="s">
        <v>232</v>
      </c>
      <c r="X5668" t="s">
        <v>16590</v>
      </c>
      <c r="Y5668" t="str">
        <f>"39-2021"</f>
        <v>39-2021</v>
      </c>
      <c r="Z5668" t="s">
        <v>78</v>
      </c>
      <c r="AA5668">
        <v>711219</v>
      </c>
      <c r="AB5668">
        <v>12</v>
      </c>
      <c r="AC5668">
        <v>12</v>
      </c>
      <c r="AD5668" t="s">
        <v>79</v>
      </c>
      <c r="AE5668" t="s">
        <v>80</v>
      </c>
      <c r="AF5668">
        <v>40</v>
      </c>
      <c r="AG5668" s="4">
        <v>0.29166666666666669</v>
      </c>
      <c r="AH5668" s="4">
        <v>0.72916666666666663</v>
      </c>
      <c r="AI5668" s="5">
        <v>11.84</v>
      </c>
      <c r="AJ5668">
        <v>17.760000000000002</v>
      </c>
      <c r="AL5668" t="s">
        <v>81</v>
      </c>
      <c r="AM5668" t="s">
        <v>82</v>
      </c>
      <c r="AO5668" t="s">
        <v>83</v>
      </c>
      <c r="AP5668" t="s">
        <v>662</v>
      </c>
      <c r="AQ5668" t="s">
        <v>662</v>
      </c>
      <c r="AR5668" t="s">
        <v>82</v>
      </c>
      <c r="AT5668" t="s">
        <v>82</v>
      </c>
      <c r="AW5668" t="s">
        <v>72</v>
      </c>
      <c r="AX5668">
        <v>3</v>
      </c>
      <c r="AY5668" t="s">
        <v>8894</v>
      </c>
      <c r="AZ5668" t="s">
        <v>15553</v>
      </c>
      <c r="BA5668" t="s">
        <v>232</v>
      </c>
      <c r="BB5668">
        <v>12866</v>
      </c>
      <c r="BC5668" t="s">
        <v>87</v>
      </c>
      <c r="BH5668" t="s">
        <v>11491</v>
      </c>
      <c r="BJ5668">
        <v>261695279</v>
      </c>
    </row>
    <row r="5669" spans="1:62" x14ac:dyDescent="0.25">
      <c r="A5669" t="s">
        <v>25081</v>
      </c>
      <c r="B5669" s="2">
        <v>43528</v>
      </c>
      <c r="C5669" t="s">
        <v>63</v>
      </c>
      <c r="D5669" s="3">
        <v>43472.383370763891</v>
      </c>
      <c r="E5669" t="s">
        <v>64</v>
      </c>
      <c r="F5669" s="2">
        <v>43556</v>
      </c>
      <c r="G5669" s="2">
        <v>43799</v>
      </c>
      <c r="H5669" t="s">
        <v>2258</v>
      </c>
      <c r="J5669" t="s">
        <v>2259</v>
      </c>
      <c r="L5669" t="s">
        <v>68</v>
      </c>
      <c r="M5669" t="s">
        <v>69</v>
      </c>
      <c r="N5669">
        <v>40509</v>
      </c>
      <c r="O5669" t="s">
        <v>70</v>
      </c>
      <c r="Q5669" t="s">
        <v>2260</v>
      </c>
      <c r="S5669" t="s">
        <v>72</v>
      </c>
      <c r="T5669" t="s">
        <v>524</v>
      </c>
      <c r="U5669" t="s">
        <v>2217</v>
      </c>
      <c r="V5669" t="s">
        <v>526</v>
      </c>
      <c r="W5669" t="s">
        <v>69</v>
      </c>
      <c r="X5669" t="s">
        <v>527</v>
      </c>
      <c r="Y5669" t="str">
        <f>"37-3011"</f>
        <v>37-3011</v>
      </c>
      <c r="Z5669" t="s">
        <v>94</v>
      </c>
      <c r="AA5669">
        <v>561730</v>
      </c>
      <c r="AB5669">
        <v>3</v>
      </c>
      <c r="AC5669">
        <v>3</v>
      </c>
      <c r="AD5669" t="s">
        <v>79</v>
      </c>
      <c r="AE5669" t="s">
        <v>95</v>
      </c>
      <c r="AF5669">
        <v>35</v>
      </c>
      <c r="AG5669" s="4">
        <v>0.33333333333333331</v>
      </c>
      <c r="AH5669" s="4">
        <v>0.66666666666666663</v>
      </c>
      <c r="AI5669" s="5">
        <v>13.12</v>
      </c>
      <c r="AJ5669">
        <v>19.68</v>
      </c>
      <c r="AK5669">
        <v>19.68</v>
      </c>
      <c r="AL5669" t="s">
        <v>81</v>
      </c>
      <c r="AM5669" t="s">
        <v>82</v>
      </c>
      <c r="AO5669" t="s">
        <v>83</v>
      </c>
      <c r="AP5669" t="s">
        <v>130</v>
      </c>
      <c r="AQ5669" t="s">
        <v>130</v>
      </c>
      <c r="AR5669" t="s">
        <v>82</v>
      </c>
      <c r="AT5669" t="s">
        <v>82</v>
      </c>
      <c r="AW5669" t="s">
        <v>82</v>
      </c>
      <c r="AY5669" t="s">
        <v>68</v>
      </c>
      <c r="AZ5669" t="s">
        <v>1837</v>
      </c>
      <c r="BA5669" t="s">
        <v>69</v>
      </c>
      <c r="BB5669">
        <v>40509</v>
      </c>
      <c r="BC5669" t="s">
        <v>87</v>
      </c>
      <c r="BH5669" t="s">
        <v>2259</v>
      </c>
      <c r="BJ5669">
        <v>610711173</v>
      </c>
    </row>
    <row r="5670" spans="1:62" x14ac:dyDescent="0.25">
      <c r="A5670" t="s">
        <v>25243</v>
      </c>
      <c r="B5670" s="2">
        <v>43528</v>
      </c>
      <c r="C5670" t="s">
        <v>63</v>
      </c>
      <c r="D5670" s="3">
        <v>43472.383277939814</v>
      </c>
      <c r="E5670" t="s">
        <v>91</v>
      </c>
      <c r="H5670" t="s">
        <v>25244</v>
      </c>
      <c r="J5670" t="s">
        <v>25245</v>
      </c>
      <c r="L5670" t="s">
        <v>2379</v>
      </c>
      <c r="M5670" t="s">
        <v>1064</v>
      </c>
      <c r="N5670">
        <v>37321</v>
      </c>
      <c r="O5670" t="s">
        <v>70</v>
      </c>
      <c r="Q5670" t="s">
        <v>25246</v>
      </c>
      <c r="S5670" t="s">
        <v>72</v>
      </c>
      <c r="T5670" t="s">
        <v>878</v>
      </c>
      <c r="U5670" t="s">
        <v>879</v>
      </c>
      <c r="V5670" t="s">
        <v>880</v>
      </c>
      <c r="W5670" t="s">
        <v>881</v>
      </c>
      <c r="X5670" t="s">
        <v>1197</v>
      </c>
      <c r="Y5670" t="str">
        <f>"47-2061"</f>
        <v>47-2061</v>
      </c>
      <c r="Z5670" t="s">
        <v>326</v>
      </c>
      <c r="AA5670">
        <v>238130</v>
      </c>
      <c r="AB5670">
        <v>15</v>
      </c>
      <c r="AD5670" t="s">
        <v>79</v>
      </c>
      <c r="AE5670" t="s">
        <v>95</v>
      </c>
      <c r="AF5670">
        <v>40</v>
      </c>
      <c r="AG5670" s="4">
        <v>0.29166666666666669</v>
      </c>
      <c r="AH5670" s="4">
        <v>0.66666666666666663</v>
      </c>
      <c r="AI5670" s="5">
        <v>15.25</v>
      </c>
      <c r="AJ5670">
        <v>22.88</v>
      </c>
      <c r="AL5670" t="s">
        <v>81</v>
      </c>
      <c r="AM5670" t="s">
        <v>82</v>
      </c>
      <c r="AO5670" t="s">
        <v>83</v>
      </c>
      <c r="AR5670" t="s">
        <v>82</v>
      </c>
      <c r="AT5670" t="s">
        <v>82</v>
      </c>
      <c r="AW5670" t="s">
        <v>82</v>
      </c>
      <c r="AY5670" t="s">
        <v>2379</v>
      </c>
      <c r="AZ5670" t="s">
        <v>2386</v>
      </c>
      <c r="BA5670" t="s">
        <v>1064</v>
      </c>
      <c r="BB5670">
        <v>37321</v>
      </c>
      <c r="BC5670" t="s">
        <v>79</v>
      </c>
      <c r="BH5670" t="s">
        <v>25247</v>
      </c>
      <c r="BJ5670">
        <v>621434532</v>
      </c>
    </row>
    <row r="5671" spans="1:62" x14ac:dyDescent="0.25">
      <c r="A5671" t="s">
        <v>25253</v>
      </c>
      <c r="B5671" s="2">
        <v>43528</v>
      </c>
      <c r="C5671" t="s">
        <v>63</v>
      </c>
      <c r="D5671" s="3">
        <v>43472.391341215276</v>
      </c>
      <c r="E5671" t="s">
        <v>64</v>
      </c>
      <c r="F5671" s="2">
        <v>43556</v>
      </c>
      <c r="G5671" s="2">
        <v>43799</v>
      </c>
      <c r="H5671" t="s">
        <v>25254</v>
      </c>
      <c r="J5671" t="s">
        <v>25255</v>
      </c>
      <c r="L5671" t="s">
        <v>11162</v>
      </c>
      <c r="M5671" t="s">
        <v>783</v>
      </c>
      <c r="N5671">
        <v>44077</v>
      </c>
      <c r="O5671" t="s">
        <v>70</v>
      </c>
      <c r="Q5671" t="s">
        <v>25256</v>
      </c>
      <c r="S5671" t="s">
        <v>82</v>
      </c>
      <c r="U5671" t="s">
        <v>92</v>
      </c>
      <c r="X5671" t="s">
        <v>1197</v>
      </c>
      <c r="Y5671" t="str">
        <f>"47-2061"</f>
        <v>47-2061</v>
      </c>
      <c r="Z5671" t="s">
        <v>326</v>
      </c>
      <c r="AA5671">
        <v>238110</v>
      </c>
      <c r="AB5671">
        <v>16</v>
      </c>
      <c r="AC5671">
        <v>16</v>
      </c>
      <c r="AD5671" t="s">
        <v>79</v>
      </c>
      <c r="AE5671" t="s">
        <v>80</v>
      </c>
      <c r="AF5671">
        <v>40</v>
      </c>
      <c r="AG5671" s="4">
        <v>0.33333333333333331</v>
      </c>
      <c r="AH5671" s="4">
        <v>0.70833333333333337</v>
      </c>
      <c r="AI5671" s="5">
        <v>22.99</v>
      </c>
      <c r="AJ5671">
        <v>34.49</v>
      </c>
      <c r="AL5671" t="s">
        <v>81</v>
      </c>
      <c r="AM5671" t="s">
        <v>82</v>
      </c>
      <c r="AO5671" t="s">
        <v>83</v>
      </c>
      <c r="AR5671" t="s">
        <v>82</v>
      </c>
      <c r="AT5671" t="s">
        <v>82</v>
      </c>
      <c r="AW5671" t="s">
        <v>82</v>
      </c>
      <c r="AY5671" t="s">
        <v>6899</v>
      </c>
      <c r="AZ5671" t="s">
        <v>1278</v>
      </c>
      <c r="BA5671" t="s">
        <v>783</v>
      </c>
      <c r="BB5671">
        <v>44081</v>
      </c>
      <c r="BC5671" t="s">
        <v>79</v>
      </c>
      <c r="BH5671" t="s">
        <v>25257</v>
      </c>
      <c r="BJ5671">
        <v>300577028</v>
      </c>
    </row>
    <row r="5672" spans="1:62" x14ac:dyDescent="0.25">
      <c r="A5672" t="s">
        <v>25264</v>
      </c>
      <c r="B5672" s="2">
        <v>43528</v>
      </c>
      <c r="C5672" t="s">
        <v>63</v>
      </c>
      <c r="D5672" s="3">
        <v>43472.40648445602</v>
      </c>
      <c r="E5672" t="s">
        <v>1763</v>
      </c>
      <c r="F5672" s="2">
        <v>43556</v>
      </c>
      <c r="G5672" s="2">
        <v>43809</v>
      </c>
      <c r="H5672" t="s">
        <v>25265</v>
      </c>
      <c r="J5672" t="s">
        <v>25266</v>
      </c>
      <c r="L5672" t="s">
        <v>6540</v>
      </c>
      <c r="M5672" t="s">
        <v>232</v>
      </c>
      <c r="N5672">
        <v>11968</v>
      </c>
      <c r="O5672" t="s">
        <v>70</v>
      </c>
      <c r="Q5672" t="s">
        <v>25267</v>
      </c>
      <c r="S5672" t="s">
        <v>72</v>
      </c>
      <c r="T5672" t="s">
        <v>5899</v>
      </c>
      <c r="U5672" t="s">
        <v>5900</v>
      </c>
      <c r="V5672" t="s">
        <v>5901</v>
      </c>
      <c r="W5672" t="s">
        <v>86</v>
      </c>
      <c r="X5672" t="s">
        <v>452</v>
      </c>
      <c r="Y5672" t="str">
        <f>"37-3011"</f>
        <v>37-3011</v>
      </c>
      <c r="Z5672" t="s">
        <v>94</v>
      </c>
      <c r="AA5672">
        <v>561730</v>
      </c>
      <c r="AB5672">
        <v>1</v>
      </c>
      <c r="AC5672">
        <v>1</v>
      </c>
      <c r="AD5672" t="s">
        <v>79</v>
      </c>
      <c r="AE5672" t="s">
        <v>80</v>
      </c>
      <c r="AF5672">
        <v>36</v>
      </c>
      <c r="AG5672" s="4">
        <v>0.33333333333333331</v>
      </c>
      <c r="AH5672" s="4">
        <v>0.70833333333333337</v>
      </c>
      <c r="AI5672" s="6">
        <v>17</v>
      </c>
      <c r="AL5672" t="s">
        <v>81</v>
      </c>
      <c r="AM5672" t="s">
        <v>82</v>
      </c>
      <c r="AO5672" t="s">
        <v>83</v>
      </c>
      <c r="AR5672" t="s">
        <v>82</v>
      </c>
      <c r="AT5672" t="s">
        <v>82</v>
      </c>
      <c r="AW5672" t="s">
        <v>82</v>
      </c>
      <c r="AY5672" t="s">
        <v>6540</v>
      </c>
      <c r="AZ5672" t="s">
        <v>6535</v>
      </c>
      <c r="BA5672" t="s">
        <v>232</v>
      </c>
      <c r="BB5672">
        <v>11968</v>
      </c>
      <c r="BC5672" t="s">
        <v>79</v>
      </c>
      <c r="BH5672" t="s">
        <v>25266</v>
      </c>
      <c r="BJ5672">
        <v>471293796</v>
      </c>
    </row>
    <row r="5673" spans="1:62" x14ac:dyDescent="0.25">
      <c r="A5673" t="s">
        <v>25473</v>
      </c>
      <c r="B5673" s="2">
        <v>43528</v>
      </c>
      <c r="C5673" t="s">
        <v>63</v>
      </c>
      <c r="D5673" s="3">
        <v>43472.391653159721</v>
      </c>
      <c r="E5673" t="s">
        <v>64</v>
      </c>
      <c r="F5673" s="2">
        <v>43556</v>
      </c>
      <c r="G5673" s="2">
        <v>43781</v>
      </c>
      <c r="H5673" t="s">
        <v>9963</v>
      </c>
      <c r="J5673" t="s">
        <v>9964</v>
      </c>
      <c r="L5673" t="s">
        <v>2515</v>
      </c>
      <c r="M5673" t="s">
        <v>100</v>
      </c>
      <c r="N5673">
        <v>28216</v>
      </c>
      <c r="O5673" t="s">
        <v>70</v>
      </c>
      <c r="Q5673" t="s">
        <v>9965</v>
      </c>
      <c r="S5673" t="s">
        <v>82</v>
      </c>
      <c r="U5673" t="s">
        <v>92</v>
      </c>
      <c r="X5673" t="s">
        <v>106</v>
      </c>
      <c r="Y5673" t="str">
        <f>"37-3011"</f>
        <v>37-3011</v>
      </c>
      <c r="Z5673" t="s">
        <v>94</v>
      </c>
      <c r="AA5673">
        <v>56173</v>
      </c>
      <c r="AB5673">
        <v>60</v>
      </c>
      <c r="AC5673">
        <v>60</v>
      </c>
      <c r="AD5673" t="s">
        <v>79</v>
      </c>
      <c r="AE5673" t="s">
        <v>95</v>
      </c>
      <c r="AF5673">
        <v>35</v>
      </c>
      <c r="AG5673" s="4">
        <v>0.27083333333333331</v>
      </c>
      <c r="AH5673" s="4">
        <v>0.64583333333333337</v>
      </c>
      <c r="AI5673" s="5">
        <v>13.23</v>
      </c>
      <c r="AJ5673">
        <v>19.850000000000001</v>
      </c>
      <c r="AL5673" t="s">
        <v>81</v>
      </c>
      <c r="AM5673" t="s">
        <v>82</v>
      </c>
      <c r="AO5673" t="s">
        <v>83</v>
      </c>
      <c r="AR5673" t="s">
        <v>82</v>
      </c>
      <c r="AT5673" t="s">
        <v>82</v>
      </c>
      <c r="AW5673" t="s">
        <v>82</v>
      </c>
      <c r="AY5673" t="s">
        <v>1898</v>
      </c>
      <c r="AZ5673" t="s">
        <v>9966</v>
      </c>
      <c r="BA5673" t="s">
        <v>100</v>
      </c>
      <c r="BB5673">
        <v>28216</v>
      </c>
      <c r="BC5673" t="s">
        <v>79</v>
      </c>
      <c r="BH5673" t="s">
        <v>9967</v>
      </c>
      <c r="BJ5673">
        <v>205011731</v>
      </c>
    </row>
    <row r="5674" spans="1:62" x14ac:dyDescent="0.25">
      <c r="A5674" t="s">
        <v>25575</v>
      </c>
      <c r="B5674" s="2">
        <v>43528</v>
      </c>
      <c r="C5674" t="s">
        <v>63</v>
      </c>
      <c r="D5674" s="3">
        <v>43472.383078206018</v>
      </c>
      <c r="E5674" t="s">
        <v>64</v>
      </c>
      <c r="F5674" s="2">
        <v>43556</v>
      </c>
      <c r="G5674" s="2">
        <v>43799</v>
      </c>
      <c r="H5674" t="s">
        <v>2306</v>
      </c>
      <c r="I5674" t="s">
        <v>67</v>
      </c>
      <c r="J5674" t="s">
        <v>2307</v>
      </c>
      <c r="K5674" t="s">
        <v>67</v>
      </c>
      <c r="L5674" t="s">
        <v>2308</v>
      </c>
      <c r="M5674" t="s">
        <v>69</v>
      </c>
      <c r="N5674">
        <v>40055</v>
      </c>
      <c r="O5674" t="s">
        <v>70</v>
      </c>
      <c r="P5674" t="s">
        <v>67</v>
      </c>
      <c r="Q5674" t="s">
        <v>2309</v>
      </c>
      <c r="S5674" t="s">
        <v>72</v>
      </c>
      <c r="T5674" t="s">
        <v>524</v>
      </c>
      <c r="U5674" t="s">
        <v>1850</v>
      </c>
      <c r="V5674" t="s">
        <v>526</v>
      </c>
      <c r="W5674" t="s">
        <v>69</v>
      </c>
      <c r="X5674" t="s">
        <v>2031</v>
      </c>
      <c r="Y5674" t="str">
        <f>"37-3011"</f>
        <v>37-3011</v>
      </c>
      <c r="Z5674" t="s">
        <v>94</v>
      </c>
      <c r="AA5674">
        <v>561730</v>
      </c>
      <c r="AB5674">
        <v>4</v>
      </c>
      <c r="AC5674">
        <v>4</v>
      </c>
      <c r="AD5674" t="s">
        <v>79</v>
      </c>
      <c r="AE5674" t="s">
        <v>95</v>
      </c>
      <c r="AF5674">
        <v>35</v>
      </c>
      <c r="AG5674" s="4">
        <v>0.33333333333333331</v>
      </c>
      <c r="AH5674" s="4">
        <v>0.66666666666666663</v>
      </c>
      <c r="AI5674" s="5">
        <v>13.31</v>
      </c>
      <c r="AJ5674">
        <v>19.97</v>
      </c>
      <c r="AK5674">
        <v>19.97</v>
      </c>
      <c r="AL5674" t="s">
        <v>81</v>
      </c>
      <c r="AM5674" t="s">
        <v>82</v>
      </c>
      <c r="AO5674" t="s">
        <v>83</v>
      </c>
      <c r="AP5674" t="s">
        <v>67</v>
      </c>
      <c r="AQ5674" t="s">
        <v>67</v>
      </c>
      <c r="AR5674" t="s">
        <v>82</v>
      </c>
      <c r="AT5674" t="s">
        <v>82</v>
      </c>
      <c r="AW5674" t="s">
        <v>82</v>
      </c>
      <c r="AY5674" t="s">
        <v>2308</v>
      </c>
      <c r="AZ5674" t="s">
        <v>1199</v>
      </c>
      <c r="BA5674" t="s">
        <v>69</v>
      </c>
      <c r="BB5674">
        <v>40055</v>
      </c>
      <c r="BC5674" t="s">
        <v>79</v>
      </c>
      <c r="BH5674" t="s">
        <v>2307</v>
      </c>
      <c r="BI5674" t="s">
        <v>67</v>
      </c>
      <c r="BJ5674">
        <v>461411061</v>
      </c>
    </row>
    <row r="5675" spans="1:62" x14ac:dyDescent="0.25">
      <c r="A5675" t="s">
        <v>25594</v>
      </c>
      <c r="B5675" s="2">
        <v>43528</v>
      </c>
      <c r="C5675" t="s">
        <v>63</v>
      </c>
      <c r="D5675" s="3">
        <v>43472.383513379631</v>
      </c>
      <c r="E5675" t="s">
        <v>64</v>
      </c>
      <c r="F5675" s="2">
        <v>43556</v>
      </c>
      <c r="G5675" s="2">
        <v>43799</v>
      </c>
      <c r="H5675" t="s">
        <v>2094</v>
      </c>
      <c r="J5675" t="s">
        <v>2095</v>
      </c>
      <c r="L5675" t="s">
        <v>2096</v>
      </c>
      <c r="M5675" t="s">
        <v>69</v>
      </c>
      <c r="N5675">
        <v>40422</v>
      </c>
      <c r="O5675" t="s">
        <v>70</v>
      </c>
      <c r="Q5675" t="s">
        <v>2097</v>
      </c>
      <c r="S5675" t="s">
        <v>72</v>
      </c>
      <c r="T5675" t="s">
        <v>524</v>
      </c>
      <c r="U5675" t="s">
        <v>525</v>
      </c>
      <c r="V5675" t="s">
        <v>526</v>
      </c>
      <c r="W5675" t="s">
        <v>69</v>
      </c>
      <c r="X5675" t="s">
        <v>1539</v>
      </c>
      <c r="Y5675" t="str">
        <f>"47-3014"</f>
        <v>47-3014</v>
      </c>
      <c r="Z5675" t="s">
        <v>1320</v>
      </c>
      <c r="AA5675">
        <v>561730</v>
      </c>
      <c r="AB5675">
        <v>3</v>
      </c>
      <c r="AC5675">
        <v>3</v>
      </c>
      <c r="AD5675" t="s">
        <v>79</v>
      </c>
      <c r="AE5675" t="s">
        <v>95</v>
      </c>
      <c r="AF5675">
        <v>35</v>
      </c>
      <c r="AG5675" s="4">
        <v>0.33333333333333331</v>
      </c>
      <c r="AH5675" s="4">
        <v>0.66666666666666663</v>
      </c>
      <c r="AI5675" s="5">
        <v>14.7</v>
      </c>
      <c r="AJ5675">
        <v>22.05</v>
      </c>
      <c r="AK5675">
        <v>22.05</v>
      </c>
      <c r="AL5675" t="s">
        <v>81</v>
      </c>
      <c r="AM5675" t="s">
        <v>82</v>
      </c>
      <c r="AO5675" t="s">
        <v>83</v>
      </c>
      <c r="AP5675" t="s">
        <v>130</v>
      </c>
      <c r="AQ5675" t="s">
        <v>130</v>
      </c>
      <c r="AR5675" t="s">
        <v>82</v>
      </c>
      <c r="AT5675" t="s">
        <v>82</v>
      </c>
      <c r="AW5675" t="s">
        <v>82</v>
      </c>
      <c r="AY5675" t="s">
        <v>2096</v>
      </c>
      <c r="AZ5675" t="s">
        <v>2098</v>
      </c>
      <c r="BA5675" t="s">
        <v>69</v>
      </c>
      <c r="BB5675">
        <v>40422</v>
      </c>
      <c r="BC5675" t="s">
        <v>79</v>
      </c>
      <c r="BH5675" t="s">
        <v>2095</v>
      </c>
      <c r="BJ5675">
        <v>611338521</v>
      </c>
    </row>
    <row r="5676" spans="1:62" x14ac:dyDescent="0.25">
      <c r="A5676" t="s">
        <v>25643</v>
      </c>
      <c r="B5676" s="2">
        <v>43528</v>
      </c>
      <c r="C5676" t="s">
        <v>63</v>
      </c>
      <c r="D5676" s="3">
        <v>43472.37988158565</v>
      </c>
      <c r="E5676" t="s">
        <v>64</v>
      </c>
      <c r="F5676" s="2">
        <v>43556</v>
      </c>
      <c r="G5676" s="2">
        <v>43800</v>
      </c>
      <c r="H5676" t="s">
        <v>19739</v>
      </c>
      <c r="I5676" t="s">
        <v>67</v>
      </c>
      <c r="J5676" t="s">
        <v>25644</v>
      </c>
      <c r="K5676" t="s">
        <v>67</v>
      </c>
      <c r="L5676" t="s">
        <v>19030</v>
      </c>
      <c r="M5676" t="s">
        <v>69</v>
      </c>
      <c r="N5676">
        <v>40218</v>
      </c>
      <c r="O5676" t="s">
        <v>70</v>
      </c>
      <c r="P5676" t="s">
        <v>67</v>
      </c>
      <c r="Q5676" t="s">
        <v>25645</v>
      </c>
      <c r="S5676" t="s">
        <v>72</v>
      </c>
      <c r="T5676" t="s">
        <v>14635</v>
      </c>
      <c r="U5676" t="s">
        <v>14636</v>
      </c>
      <c r="V5676" t="s">
        <v>14637</v>
      </c>
      <c r="W5676" t="s">
        <v>105</v>
      </c>
      <c r="X5676" t="s">
        <v>16644</v>
      </c>
      <c r="Y5676" t="str">
        <f>"47-3016"</f>
        <v>47-3016</v>
      </c>
      <c r="Z5676" t="s">
        <v>3995</v>
      </c>
      <c r="AA5676">
        <v>238160</v>
      </c>
      <c r="AB5676">
        <v>8</v>
      </c>
      <c r="AC5676">
        <v>8</v>
      </c>
      <c r="AD5676" t="s">
        <v>79</v>
      </c>
      <c r="AE5676" t="s">
        <v>95</v>
      </c>
      <c r="AF5676">
        <v>40</v>
      </c>
      <c r="AG5676" s="4">
        <v>0.33333333333333331</v>
      </c>
      <c r="AH5676" s="4">
        <v>0.70833333333333337</v>
      </c>
      <c r="AI5676" s="5">
        <v>16.04</v>
      </c>
      <c r="AJ5676">
        <v>24.06</v>
      </c>
      <c r="AK5676">
        <v>24.06</v>
      </c>
      <c r="AL5676" t="s">
        <v>81</v>
      </c>
      <c r="AM5676" t="s">
        <v>82</v>
      </c>
      <c r="AO5676" t="s">
        <v>83</v>
      </c>
      <c r="AP5676" t="s">
        <v>67</v>
      </c>
      <c r="AQ5676" t="s">
        <v>67</v>
      </c>
      <c r="AR5676" t="s">
        <v>82</v>
      </c>
      <c r="AT5676" t="s">
        <v>82</v>
      </c>
      <c r="AW5676" t="s">
        <v>82</v>
      </c>
      <c r="AY5676" t="s">
        <v>19030</v>
      </c>
      <c r="AZ5676" t="s">
        <v>5707</v>
      </c>
      <c r="BA5676" t="s">
        <v>69</v>
      </c>
      <c r="BB5676">
        <v>40218</v>
      </c>
      <c r="BC5676" t="s">
        <v>79</v>
      </c>
      <c r="BH5676" t="s">
        <v>25644</v>
      </c>
      <c r="BI5676" t="s">
        <v>67</v>
      </c>
      <c r="BJ5676">
        <v>310616378</v>
      </c>
    </row>
    <row r="5677" spans="1:62" x14ac:dyDescent="0.25">
      <c r="A5677" t="s">
        <v>25740</v>
      </c>
      <c r="B5677" s="2">
        <v>43528</v>
      </c>
      <c r="C5677" t="s">
        <v>63</v>
      </c>
      <c r="D5677" s="3">
        <v>43472.387388333336</v>
      </c>
      <c r="E5677" t="s">
        <v>64</v>
      </c>
      <c r="F5677" s="2">
        <v>43556</v>
      </c>
      <c r="G5677" s="2">
        <v>43812</v>
      </c>
      <c r="H5677" t="s">
        <v>25741</v>
      </c>
      <c r="J5677" t="s">
        <v>25742</v>
      </c>
      <c r="L5677" t="s">
        <v>25743</v>
      </c>
      <c r="M5677" t="s">
        <v>147</v>
      </c>
      <c r="N5677">
        <v>19083</v>
      </c>
      <c r="O5677" t="s">
        <v>70</v>
      </c>
      <c r="Q5677" t="s">
        <v>25744</v>
      </c>
      <c r="S5677" t="s">
        <v>72</v>
      </c>
      <c r="T5677" t="s">
        <v>4802</v>
      </c>
      <c r="U5677" t="s">
        <v>25745</v>
      </c>
      <c r="V5677" t="s">
        <v>7709</v>
      </c>
      <c r="W5677" t="s">
        <v>147</v>
      </c>
      <c r="X5677" t="s">
        <v>11402</v>
      </c>
      <c r="Y5677" t="str">
        <f>"37-3011"</f>
        <v>37-3011</v>
      </c>
      <c r="Z5677" t="s">
        <v>94</v>
      </c>
      <c r="AA5677">
        <v>561730</v>
      </c>
      <c r="AB5677">
        <v>2</v>
      </c>
      <c r="AC5677">
        <v>2</v>
      </c>
      <c r="AD5677" t="s">
        <v>79</v>
      </c>
      <c r="AE5677" t="s">
        <v>80</v>
      </c>
      <c r="AF5677">
        <v>40</v>
      </c>
      <c r="AG5677" s="4">
        <v>0.29166666666666669</v>
      </c>
      <c r="AH5677" s="4">
        <v>0.625</v>
      </c>
      <c r="AI5677" s="5">
        <v>15.73</v>
      </c>
      <c r="AJ5677">
        <v>23.6</v>
      </c>
      <c r="AL5677" t="s">
        <v>81</v>
      </c>
      <c r="AM5677" t="s">
        <v>82</v>
      </c>
      <c r="AO5677" t="s">
        <v>83</v>
      </c>
      <c r="AR5677" t="s">
        <v>82</v>
      </c>
      <c r="AT5677" t="s">
        <v>82</v>
      </c>
      <c r="AW5677" t="s">
        <v>72</v>
      </c>
      <c r="AX5677">
        <v>3</v>
      </c>
      <c r="AY5677" t="s">
        <v>8037</v>
      </c>
      <c r="AZ5677" t="s">
        <v>1449</v>
      </c>
      <c r="BA5677" t="s">
        <v>147</v>
      </c>
      <c r="BB5677">
        <v>19083</v>
      </c>
      <c r="BC5677" t="s">
        <v>79</v>
      </c>
      <c r="BH5677" t="s">
        <v>25746</v>
      </c>
      <c r="BJ5677">
        <v>202899690</v>
      </c>
    </row>
    <row r="5678" spans="1:62" x14ac:dyDescent="0.25">
      <c r="A5678" t="s">
        <v>26039</v>
      </c>
      <c r="B5678" s="2">
        <v>43528</v>
      </c>
      <c r="C5678" t="s">
        <v>63</v>
      </c>
      <c r="D5678" s="3">
        <v>43472.405088530089</v>
      </c>
      <c r="E5678" t="s">
        <v>64</v>
      </c>
      <c r="F5678" s="2">
        <v>43556</v>
      </c>
      <c r="G5678" s="2">
        <v>43799</v>
      </c>
      <c r="H5678" t="s">
        <v>6877</v>
      </c>
      <c r="J5678" t="s">
        <v>6878</v>
      </c>
      <c r="K5678" t="s">
        <v>6879</v>
      </c>
      <c r="L5678" t="s">
        <v>6880</v>
      </c>
      <c r="M5678" t="s">
        <v>232</v>
      </c>
      <c r="N5678">
        <v>11937</v>
      </c>
      <c r="O5678" t="s">
        <v>70</v>
      </c>
      <c r="Q5678" t="s">
        <v>6881</v>
      </c>
      <c r="S5678" t="s">
        <v>72</v>
      </c>
      <c r="T5678" t="s">
        <v>5899</v>
      </c>
      <c r="U5678" t="s">
        <v>5900</v>
      </c>
      <c r="V5678" t="s">
        <v>5901</v>
      </c>
      <c r="W5678" t="s">
        <v>86</v>
      </c>
      <c r="X5678" t="s">
        <v>6604</v>
      </c>
      <c r="Y5678" t="str">
        <f>"37-3011"</f>
        <v>37-3011</v>
      </c>
      <c r="Z5678" t="s">
        <v>94</v>
      </c>
      <c r="AA5678">
        <v>561730</v>
      </c>
      <c r="AB5678">
        <v>2</v>
      </c>
      <c r="AC5678">
        <v>2</v>
      </c>
      <c r="AD5678" t="s">
        <v>79</v>
      </c>
      <c r="AE5678" t="s">
        <v>80</v>
      </c>
      <c r="AF5678">
        <v>40</v>
      </c>
      <c r="AG5678" s="4">
        <v>0.33333333333333331</v>
      </c>
      <c r="AH5678" s="4">
        <v>0.66666666666666663</v>
      </c>
      <c r="AI5678" s="5">
        <v>16.34</v>
      </c>
      <c r="AJ5678">
        <v>24.51</v>
      </c>
      <c r="AK5678">
        <v>31.5</v>
      </c>
      <c r="AL5678" t="s">
        <v>81</v>
      </c>
      <c r="AM5678" t="s">
        <v>82</v>
      </c>
      <c r="AO5678" t="s">
        <v>83</v>
      </c>
      <c r="AR5678" t="s">
        <v>82</v>
      </c>
      <c r="AT5678" t="s">
        <v>82</v>
      </c>
      <c r="AW5678" t="s">
        <v>82</v>
      </c>
      <c r="AY5678" t="s">
        <v>6880</v>
      </c>
      <c r="AZ5678" t="s">
        <v>6542</v>
      </c>
      <c r="BA5678" t="s">
        <v>232</v>
      </c>
      <c r="BB5678">
        <v>11937</v>
      </c>
      <c r="BC5678" t="s">
        <v>79</v>
      </c>
      <c r="BH5678" t="s">
        <v>6879</v>
      </c>
      <c r="BJ5678">
        <v>113612684</v>
      </c>
    </row>
    <row r="5679" spans="1:62" x14ac:dyDescent="0.25">
      <c r="A5679" t="s">
        <v>26078</v>
      </c>
      <c r="B5679" s="2">
        <v>43528</v>
      </c>
      <c r="C5679" t="s">
        <v>63</v>
      </c>
      <c r="D5679" s="3">
        <v>43472.431334259258</v>
      </c>
      <c r="E5679" t="s">
        <v>64</v>
      </c>
      <c r="F5679" s="2">
        <v>43556</v>
      </c>
      <c r="G5679" s="2">
        <v>43830</v>
      </c>
      <c r="H5679" t="s">
        <v>26079</v>
      </c>
      <c r="J5679" t="s">
        <v>26080</v>
      </c>
      <c r="L5679" t="s">
        <v>18606</v>
      </c>
      <c r="M5679" t="s">
        <v>86</v>
      </c>
      <c r="N5679">
        <v>34994</v>
      </c>
      <c r="O5679" t="s">
        <v>70</v>
      </c>
      <c r="Q5679" t="s">
        <v>26081</v>
      </c>
      <c r="S5679" t="s">
        <v>72</v>
      </c>
      <c r="T5679" t="s">
        <v>6137</v>
      </c>
      <c r="U5679" t="s">
        <v>6138</v>
      </c>
      <c r="V5679" t="s">
        <v>4606</v>
      </c>
      <c r="W5679" t="s">
        <v>105</v>
      </c>
      <c r="X5679" t="s">
        <v>1673</v>
      </c>
      <c r="Y5679" t="str">
        <f>"37-3011"</f>
        <v>37-3011</v>
      </c>
      <c r="Z5679" t="s">
        <v>94</v>
      </c>
      <c r="AA5679">
        <v>56173</v>
      </c>
      <c r="AB5679">
        <v>21</v>
      </c>
      <c r="AC5679">
        <v>21</v>
      </c>
      <c r="AD5679" t="s">
        <v>79</v>
      </c>
      <c r="AE5679" t="s">
        <v>80</v>
      </c>
      <c r="AF5679">
        <v>40</v>
      </c>
      <c r="AG5679" s="4">
        <v>0.33333333333333331</v>
      </c>
      <c r="AH5679" s="4">
        <v>0.66666666666666663</v>
      </c>
      <c r="AI5679" s="5">
        <v>13.27</v>
      </c>
      <c r="AL5679" t="s">
        <v>81</v>
      </c>
      <c r="AM5679" t="s">
        <v>82</v>
      </c>
      <c r="AO5679" t="s">
        <v>83</v>
      </c>
      <c r="AP5679" t="s">
        <v>67</v>
      </c>
      <c r="AQ5679" t="s">
        <v>67</v>
      </c>
      <c r="AR5679" t="s">
        <v>82</v>
      </c>
      <c r="AT5679" t="s">
        <v>82</v>
      </c>
      <c r="AW5679" t="s">
        <v>82</v>
      </c>
      <c r="AY5679" t="s">
        <v>26082</v>
      </c>
      <c r="AZ5679" t="s">
        <v>85</v>
      </c>
      <c r="BA5679" t="s">
        <v>86</v>
      </c>
      <c r="BB5679">
        <v>33321</v>
      </c>
      <c r="BC5679" t="s">
        <v>79</v>
      </c>
      <c r="BH5679" t="s">
        <v>26083</v>
      </c>
      <c r="BJ5679">
        <v>201254730</v>
      </c>
    </row>
    <row r="5680" spans="1:62" x14ac:dyDescent="0.25">
      <c r="A5680" t="s">
        <v>26273</v>
      </c>
      <c r="B5680" s="2">
        <v>43528</v>
      </c>
      <c r="C5680" t="s">
        <v>63</v>
      </c>
      <c r="D5680" s="3">
        <v>43472.387051689817</v>
      </c>
      <c r="E5680" t="s">
        <v>64</v>
      </c>
      <c r="F5680" s="2">
        <v>43556</v>
      </c>
      <c r="G5680" s="2">
        <v>43769</v>
      </c>
      <c r="H5680" t="s">
        <v>26274</v>
      </c>
      <c r="J5680" t="s">
        <v>26275</v>
      </c>
      <c r="L5680" t="s">
        <v>5757</v>
      </c>
      <c r="M5680" t="s">
        <v>105</v>
      </c>
      <c r="N5680">
        <v>78413</v>
      </c>
      <c r="O5680" t="s">
        <v>70</v>
      </c>
      <c r="Q5680" t="s">
        <v>26276</v>
      </c>
      <c r="S5680" t="s">
        <v>72</v>
      </c>
      <c r="T5680" t="s">
        <v>1855</v>
      </c>
      <c r="U5680" t="s">
        <v>1856</v>
      </c>
      <c r="V5680" t="s">
        <v>863</v>
      </c>
      <c r="W5680" t="s">
        <v>105</v>
      </c>
      <c r="X5680" t="s">
        <v>2708</v>
      </c>
      <c r="Y5680" t="str">
        <f>"37-3011"</f>
        <v>37-3011</v>
      </c>
      <c r="Z5680" t="s">
        <v>94</v>
      </c>
      <c r="AA5680">
        <v>561730</v>
      </c>
      <c r="AB5680">
        <v>25</v>
      </c>
      <c r="AC5680">
        <v>25</v>
      </c>
      <c r="AD5680" t="s">
        <v>79</v>
      </c>
      <c r="AE5680" t="s">
        <v>95</v>
      </c>
      <c r="AF5680">
        <v>40</v>
      </c>
      <c r="AG5680" s="4">
        <v>0.33333333333333331</v>
      </c>
      <c r="AH5680" s="4">
        <v>0.70833333333333337</v>
      </c>
      <c r="AI5680" s="5">
        <v>12.77</v>
      </c>
      <c r="AJ5680">
        <v>19.16</v>
      </c>
      <c r="AK5680">
        <v>21</v>
      </c>
      <c r="AL5680" t="s">
        <v>81</v>
      </c>
      <c r="AM5680" t="s">
        <v>82</v>
      </c>
      <c r="AO5680" t="s">
        <v>83</v>
      </c>
      <c r="AR5680" t="s">
        <v>82</v>
      </c>
      <c r="AT5680" t="s">
        <v>82</v>
      </c>
      <c r="AW5680" t="s">
        <v>82</v>
      </c>
      <c r="AY5680" t="s">
        <v>5757</v>
      </c>
      <c r="AZ5680" t="s">
        <v>2129</v>
      </c>
      <c r="BA5680" t="s">
        <v>105</v>
      </c>
      <c r="BB5680">
        <v>78413</v>
      </c>
      <c r="BC5680" t="s">
        <v>79</v>
      </c>
      <c r="BH5680" t="s">
        <v>26277</v>
      </c>
      <c r="BJ5680">
        <v>272665993</v>
      </c>
    </row>
    <row r="5681" spans="1:62" x14ac:dyDescent="0.25">
      <c r="A5681" t="s">
        <v>26282</v>
      </c>
      <c r="B5681" s="2">
        <v>43528</v>
      </c>
      <c r="C5681" t="s">
        <v>63</v>
      </c>
      <c r="D5681" s="3">
        <v>43472.386368391206</v>
      </c>
      <c r="E5681" t="s">
        <v>64</v>
      </c>
      <c r="F5681" s="2">
        <v>43556</v>
      </c>
      <c r="G5681" s="2">
        <v>43800</v>
      </c>
      <c r="H5681" t="s">
        <v>26283</v>
      </c>
      <c r="J5681" t="s">
        <v>26284</v>
      </c>
      <c r="L5681" t="s">
        <v>6150</v>
      </c>
      <c r="M5681" t="s">
        <v>105</v>
      </c>
      <c r="N5681">
        <v>78641</v>
      </c>
      <c r="O5681" t="s">
        <v>70</v>
      </c>
      <c r="Q5681" t="s">
        <v>26285</v>
      </c>
      <c r="S5681" t="s">
        <v>72</v>
      </c>
      <c r="T5681" t="s">
        <v>1855</v>
      </c>
      <c r="U5681" t="s">
        <v>1856</v>
      </c>
      <c r="V5681" t="s">
        <v>863</v>
      </c>
      <c r="W5681" t="s">
        <v>105</v>
      </c>
      <c r="X5681" t="s">
        <v>1758</v>
      </c>
      <c r="Y5681" t="str">
        <f>"37-3011"</f>
        <v>37-3011</v>
      </c>
      <c r="Z5681" t="s">
        <v>94</v>
      </c>
      <c r="AA5681">
        <v>561730</v>
      </c>
      <c r="AB5681">
        <v>9</v>
      </c>
      <c r="AC5681">
        <v>9</v>
      </c>
      <c r="AD5681" t="s">
        <v>79</v>
      </c>
      <c r="AE5681" t="s">
        <v>95</v>
      </c>
      <c r="AF5681">
        <v>40</v>
      </c>
      <c r="AG5681" s="4">
        <v>0.33333333333333331</v>
      </c>
      <c r="AH5681" s="4">
        <v>0.70833333333333337</v>
      </c>
      <c r="AI5681" s="5">
        <v>13.91</v>
      </c>
      <c r="AJ5681">
        <v>20.87</v>
      </c>
      <c r="AL5681" t="s">
        <v>81</v>
      </c>
      <c r="AM5681" t="s">
        <v>82</v>
      </c>
      <c r="AO5681" t="s">
        <v>83</v>
      </c>
      <c r="AR5681" t="s">
        <v>82</v>
      </c>
      <c r="AT5681" t="s">
        <v>82</v>
      </c>
      <c r="AW5681" t="s">
        <v>82</v>
      </c>
      <c r="AY5681" t="s">
        <v>6150</v>
      </c>
      <c r="AZ5681" t="s">
        <v>2422</v>
      </c>
      <c r="BA5681" t="s">
        <v>105</v>
      </c>
      <c r="BB5681">
        <v>78641</v>
      </c>
      <c r="BC5681" t="s">
        <v>79</v>
      </c>
      <c r="BH5681" t="s">
        <v>26284</v>
      </c>
      <c r="BJ5681">
        <v>320243190</v>
      </c>
    </row>
    <row r="5682" spans="1:62" x14ac:dyDescent="0.25">
      <c r="A5682" t="s">
        <v>26341</v>
      </c>
      <c r="B5682" s="2">
        <v>43528</v>
      </c>
      <c r="C5682" t="s">
        <v>63</v>
      </c>
      <c r="D5682" s="3">
        <v>43472.402451608796</v>
      </c>
      <c r="E5682" t="s">
        <v>117</v>
      </c>
      <c r="H5682" t="s">
        <v>26342</v>
      </c>
      <c r="J5682" t="s">
        <v>26343</v>
      </c>
      <c r="L5682" t="s">
        <v>2196</v>
      </c>
      <c r="M5682" t="s">
        <v>323</v>
      </c>
      <c r="N5682">
        <v>95678</v>
      </c>
      <c r="O5682" t="s">
        <v>70</v>
      </c>
      <c r="Q5682" t="s">
        <v>26344</v>
      </c>
      <c r="S5682" t="s">
        <v>72</v>
      </c>
      <c r="T5682" t="s">
        <v>4795</v>
      </c>
      <c r="U5682" t="s">
        <v>5508</v>
      </c>
      <c r="V5682" t="s">
        <v>2927</v>
      </c>
      <c r="W5682" t="s">
        <v>308</v>
      </c>
      <c r="X5682" t="s">
        <v>1680</v>
      </c>
      <c r="Y5682" t="str">
        <f>"47-3012"</f>
        <v>47-3012</v>
      </c>
      <c r="Z5682" t="s">
        <v>1540</v>
      </c>
      <c r="AA5682">
        <v>23611</v>
      </c>
      <c r="AB5682">
        <v>35</v>
      </c>
      <c r="AD5682" t="s">
        <v>79</v>
      </c>
      <c r="AE5682" t="s">
        <v>95</v>
      </c>
      <c r="AF5682">
        <v>40</v>
      </c>
      <c r="AG5682" s="4">
        <v>0.29166666666666669</v>
      </c>
      <c r="AH5682" s="4">
        <v>0.64583333333333337</v>
      </c>
      <c r="AI5682" s="5">
        <v>16.649999999999999</v>
      </c>
      <c r="AJ5682">
        <v>24.98</v>
      </c>
      <c r="AL5682" t="s">
        <v>81</v>
      </c>
      <c r="AM5682" t="s">
        <v>82</v>
      </c>
      <c r="AO5682" t="s">
        <v>83</v>
      </c>
      <c r="AR5682" t="s">
        <v>82</v>
      </c>
      <c r="AT5682" t="s">
        <v>82</v>
      </c>
      <c r="AW5682" t="s">
        <v>82</v>
      </c>
      <c r="AY5682" t="s">
        <v>2196</v>
      </c>
      <c r="AZ5682" t="s">
        <v>2202</v>
      </c>
      <c r="BA5682" t="s">
        <v>323</v>
      </c>
      <c r="BB5682">
        <v>95678</v>
      </c>
      <c r="BC5682" t="s">
        <v>79</v>
      </c>
      <c r="BH5682" t="s">
        <v>26345</v>
      </c>
      <c r="BJ5682">
        <v>800233036</v>
      </c>
    </row>
    <row r="5683" spans="1:62" x14ac:dyDescent="0.25">
      <c r="A5683" t="s">
        <v>26780</v>
      </c>
      <c r="B5683" s="2">
        <v>43528</v>
      </c>
      <c r="C5683" t="s">
        <v>63</v>
      </c>
      <c r="D5683" s="3">
        <v>43472.385293819447</v>
      </c>
      <c r="E5683" t="s">
        <v>64</v>
      </c>
      <c r="F5683" s="2">
        <v>43556</v>
      </c>
      <c r="G5683" s="2">
        <v>43784</v>
      </c>
      <c r="H5683" t="s">
        <v>8489</v>
      </c>
      <c r="I5683" t="s">
        <v>8490</v>
      </c>
      <c r="J5683" t="s">
        <v>8491</v>
      </c>
      <c r="K5683" t="s">
        <v>8492</v>
      </c>
      <c r="L5683" t="s">
        <v>8493</v>
      </c>
      <c r="M5683" t="s">
        <v>714</v>
      </c>
      <c r="N5683">
        <v>70706</v>
      </c>
      <c r="O5683" t="s">
        <v>70</v>
      </c>
      <c r="Q5683" t="s">
        <v>8494</v>
      </c>
      <c r="S5683" t="s">
        <v>72</v>
      </c>
      <c r="T5683" t="s">
        <v>2824</v>
      </c>
      <c r="U5683" t="s">
        <v>4073</v>
      </c>
      <c r="V5683" t="s">
        <v>642</v>
      </c>
      <c r="W5683" t="s">
        <v>105</v>
      </c>
      <c r="X5683" t="s">
        <v>106</v>
      </c>
      <c r="Y5683" t="str">
        <f>"37-3011"</f>
        <v>37-3011</v>
      </c>
      <c r="Z5683" t="s">
        <v>94</v>
      </c>
      <c r="AA5683">
        <v>561730</v>
      </c>
      <c r="AB5683">
        <v>10</v>
      </c>
      <c r="AC5683">
        <v>10</v>
      </c>
      <c r="AD5683" t="s">
        <v>79</v>
      </c>
      <c r="AE5683" t="s">
        <v>95</v>
      </c>
      <c r="AF5683">
        <v>40</v>
      </c>
      <c r="AG5683" s="4">
        <v>0.29166666666666669</v>
      </c>
      <c r="AH5683" s="4">
        <v>0.70833333333333337</v>
      </c>
      <c r="AI5683" s="5">
        <v>14.19</v>
      </c>
      <c r="AJ5683">
        <v>21.29</v>
      </c>
      <c r="AL5683" t="s">
        <v>81</v>
      </c>
      <c r="AM5683" t="s">
        <v>82</v>
      </c>
      <c r="AO5683" t="s">
        <v>83</v>
      </c>
      <c r="AR5683" t="s">
        <v>82</v>
      </c>
      <c r="AT5683" t="s">
        <v>82</v>
      </c>
      <c r="AW5683" t="s">
        <v>82</v>
      </c>
      <c r="AY5683" t="s">
        <v>8493</v>
      </c>
      <c r="AZ5683" t="s">
        <v>5783</v>
      </c>
      <c r="BA5683" t="s">
        <v>714</v>
      </c>
      <c r="BB5683">
        <v>70726</v>
      </c>
      <c r="BC5683" t="s">
        <v>79</v>
      </c>
      <c r="BH5683" t="s">
        <v>8495</v>
      </c>
      <c r="BJ5683">
        <v>465213883</v>
      </c>
    </row>
    <row r="5684" spans="1:62" x14ac:dyDescent="0.25">
      <c r="A5684" t="s">
        <v>26880</v>
      </c>
      <c r="B5684" s="2">
        <v>43528</v>
      </c>
      <c r="C5684" t="s">
        <v>63</v>
      </c>
      <c r="D5684" s="3">
        <v>43472.382647743056</v>
      </c>
      <c r="E5684" t="s">
        <v>64</v>
      </c>
      <c r="F5684" s="2">
        <v>43556</v>
      </c>
      <c r="G5684" s="2">
        <v>43799</v>
      </c>
      <c r="H5684" t="s">
        <v>2088</v>
      </c>
      <c r="I5684" t="s">
        <v>67</v>
      </c>
      <c r="J5684" t="s">
        <v>2089</v>
      </c>
      <c r="L5684" t="s">
        <v>2078</v>
      </c>
      <c r="M5684" t="s">
        <v>69</v>
      </c>
      <c r="N5684">
        <v>40356</v>
      </c>
      <c r="O5684" t="s">
        <v>70</v>
      </c>
      <c r="Q5684" t="s">
        <v>2090</v>
      </c>
      <c r="S5684" t="s">
        <v>72</v>
      </c>
      <c r="T5684" t="s">
        <v>524</v>
      </c>
      <c r="U5684" t="s">
        <v>2091</v>
      </c>
      <c r="V5684" t="s">
        <v>68</v>
      </c>
      <c r="W5684" t="s">
        <v>69</v>
      </c>
      <c r="X5684" t="s">
        <v>1539</v>
      </c>
      <c r="Y5684" t="str">
        <f>"37-3011"</f>
        <v>37-3011</v>
      </c>
      <c r="Z5684" t="s">
        <v>94</v>
      </c>
      <c r="AA5684">
        <v>56173</v>
      </c>
      <c r="AB5684">
        <v>4</v>
      </c>
      <c r="AC5684">
        <v>4</v>
      </c>
      <c r="AD5684" t="s">
        <v>79</v>
      </c>
      <c r="AE5684" t="s">
        <v>95</v>
      </c>
      <c r="AF5684">
        <v>35</v>
      </c>
      <c r="AG5684" s="4">
        <v>0.33333333333333331</v>
      </c>
      <c r="AH5684" s="4">
        <v>0.66666666666666663</v>
      </c>
      <c r="AI5684" s="5">
        <v>13.12</v>
      </c>
      <c r="AJ5684">
        <v>19.68</v>
      </c>
      <c r="AK5684">
        <v>19.68</v>
      </c>
      <c r="AL5684" t="s">
        <v>81</v>
      </c>
      <c r="AM5684" t="s">
        <v>82</v>
      </c>
      <c r="AO5684" t="s">
        <v>83</v>
      </c>
      <c r="AP5684" t="s">
        <v>67</v>
      </c>
      <c r="AQ5684" t="s">
        <v>67</v>
      </c>
      <c r="AR5684" t="s">
        <v>82</v>
      </c>
      <c r="AT5684" t="s">
        <v>82</v>
      </c>
      <c r="AW5684" t="s">
        <v>82</v>
      </c>
      <c r="AY5684" t="s">
        <v>2078</v>
      </c>
      <c r="AZ5684" t="s">
        <v>2092</v>
      </c>
      <c r="BA5684" t="s">
        <v>69</v>
      </c>
      <c r="BB5684">
        <v>40356</v>
      </c>
      <c r="BC5684" t="s">
        <v>79</v>
      </c>
      <c r="BH5684" t="s">
        <v>2089</v>
      </c>
      <c r="BJ5684">
        <v>611134956</v>
      </c>
    </row>
    <row r="5685" spans="1:62" x14ac:dyDescent="0.25">
      <c r="A5685" t="s">
        <v>26989</v>
      </c>
      <c r="B5685" s="2">
        <v>43528</v>
      </c>
      <c r="C5685" t="s">
        <v>63</v>
      </c>
      <c r="D5685" s="3">
        <v>43472.399024224535</v>
      </c>
      <c r="E5685" t="s">
        <v>64</v>
      </c>
      <c r="F5685" s="2">
        <v>43556</v>
      </c>
      <c r="G5685" s="2">
        <v>43800</v>
      </c>
      <c r="H5685" t="s">
        <v>26990</v>
      </c>
      <c r="J5685" t="s">
        <v>26991</v>
      </c>
      <c r="L5685" t="s">
        <v>26992</v>
      </c>
      <c r="M5685" t="s">
        <v>100</v>
      </c>
      <c r="N5685">
        <v>27107</v>
      </c>
      <c r="O5685" t="s">
        <v>70</v>
      </c>
      <c r="Q5685" t="s">
        <v>26993</v>
      </c>
      <c r="S5685" t="s">
        <v>72</v>
      </c>
      <c r="T5685" t="s">
        <v>1855</v>
      </c>
      <c r="U5685" t="s">
        <v>1856</v>
      </c>
      <c r="V5685" t="s">
        <v>863</v>
      </c>
      <c r="W5685" t="s">
        <v>105</v>
      </c>
      <c r="X5685" t="s">
        <v>1758</v>
      </c>
      <c r="Y5685" t="str">
        <f>"37-3011"</f>
        <v>37-3011</v>
      </c>
      <c r="Z5685" t="s">
        <v>94</v>
      </c>
      <c r="AA5685">
        <v>561730</v>
      </c>
      <c r="AB5685">
        <v>14</v>
      </c>
      <c r="AC5685">
        <v>14</v>
      </c>
      <c r="AD5685" t="s">
        <v>79</v>
      </c>
      <c r="AE5685" t="s">
        <v>95</v>
      </c>
      <c r="AF5685">
        <v>40</v>
      </c>
      <c r="AG5685" s="4">
        <v>0.3125</v>
      </c>
      <c r="AH5685" s="4">
        <v>0.6875</v>
      </c>
      <c r="AI5685" s="5">
        <v>14.11</v>
      </c>
      <c r="AJ5685">
        <v>21.17</v>
      </c>
      <c r="AL5685" t="s">
        <v>81</v>
      </c>
      <c r="AM5685" t="s">
        <v>82</v>
      </c>
      <c r="AO5685" t="s">
        <v>83</v>
      </c>
      <c r="AR5685" t="s">
        <v>82</v>
      </c>
      <c r="AT5685" t="s">
        <v>82</v>
      </c>
      <c r="AW5685" t="s">
        <v>82</v>
      </c>
      <c r="AY5685" t="s">
        <v>26992</v>
      </c>
      <c r="AZ5685" t="s">
        <v>12100</v>
      </c>
      <c r="BA5685" t="s">
        <v>100</v>
      </c>
      <c r="BB5685">
        <v>27107</v>
      </c>
      <c r="BC5685" t="s">
        <v>79</v>
      </c>
      <c r="BH5685" t="s">
        <v>26994</v>
      </c>
      <c r="BJ5685">
        <v>452450371</v>
      </c>
    </row>
    <row r="5686" spans="1:62" x14ac:dyDescent="0.25">
      <c r="A5686" t="s">
        <v>27230</v>
      </c>
      <c r="B5686" s="2">
        <v>43528</v>
      </c>
      <c r="C5686" t="s">
        <v>63</v>
      </c>
      <c r="D5686" s="3">
        <v>43472.390750104169</v>
      </c>
      <c r="E5686" t="s">
        <v>64</v>
      </c>
      <c r="F5686" s="2">
        <v>43556</v>
      </c>
      <c r="G5686" s="2">
        <v>43799</v>
      </c>
      <c r="H5686" t="s">
        <v>5716</v>
      </c>
      <c r="J5686" t="s">
        <v>5717</v>
      </c>
      <c r="L5686" t="s">
        <v>5718</v>
      </c>
      <c r="M5686" t="s">
        <v>308</v>
      </c>
      <c r="N5686">
        <v>8340</v>
      </c>
      <c r="O5686" t="s">
        <v>70</v>
      </c>
      <c r="Q5686" t="s">
        <v>5719</v>
      </c>
      <c r="S5686" t="s">
        <v>72</v>
      </c>
      <c r="T5686" t="s">
        <v>640</v>
      </c>
      <c r="U5686" t="s">
        <v>3571</v>
      </c>
      <c r="V5686" t="s">
        <v>642</v>
      </c>
      <c r="W5686" t="s">
        <v>105</v>
      </c>
      <c r="X5686" t="s">
        <v>106</v>
      </c>
      <c r="Y5686" t="str">
        <f>"37-3011"</f>
        <v>37-3011</v>
      </c>
      <c r="Z5686" t="s">
        <v>94</v>
      </c>
      <c r="AA5686">
        <v>561730</v>
      </c>
      <c r="AB5686">
        <v>9</v>
      </c>
      <c r="AC5686">
        <v>9</v>
      </c>
      <c r="AD5686" t="s">
        <v>79</v>
      </c>
      <c r="AE5686" t="s">
        <v>80</v>
      </c>
      <c r="AF5686">
        <v>40</v>
      </c>
      <c r="AG5686" s="4">
        <v>0.33333333333333331</v>
      </c>
      <c r="AH5686" s="4">
        <v>0.66666666666666663</v>
      </c>
      <c r="AI5686" s="5">
        <v>16.93</v>
      </c>
      <c r="AJ5686">
        <v>25.4</v>
      </c>
      <c r="AL5686" t="s">
        <v>81</v>
      </c>
      <c r="AM5686" t="s">
        <v>82</v>
      </c>
      <c r="AO5686" t="s">
        <v>83</v>
      </c>
      <c r="AR5686" t="s">
        <v>82</v>
      </c>
      <c r="AT5686" t="s">
        <v>82</v>
      </c>
      <c r="AW5686" t="s">
        <v>82</v>
      </c>
      <c r="AY5686" t="s">
        <v>5718</v>
      </c>
      <c r="AZ5686" t="s">
        <v>5720</v>
      </c>
      <c r="BA5686" t="s">
        <v>308</v>
      </c>
      <c r="BB5686">
        <v>8340</v>
      </c>
      <c r="BC5686" t="s">
        <v>79</v>
      </c>
      <c r="BH5686" t="s">
        <v>5717</v>
      </c>
      <c r="BJ5686">
        <v>223788992</v>
      </c>
    </row>
    <row r="5687" spans="1:62" x14ac:dyDescent="0.25">
      <c r="A5687" t="s">
        <v>27232</v>
      </c>
      <c r="B5687" s="2">
        <v>43528</v>
      </c>
      <c r="C5687" t="s">
        <v>63</v>
      </c>
      <c r="D5687" s="3">
        <v>43472.409843449073</v>
      </c>
      <c r="E5687" t="s">
        <v>91</v>
      </c>
      <c r="H5687" t="s">
        <v>8952</v>
      </c>
      <c r="J5687" t="s">
        <v>8953</v>
      </c>
      <c r="L5687" t="s">
        <v>8954</v>
      </c>
      <c r="M5687" t="s">
        <v>105</v>
      </c>
      <c r="N5687">
        <v>78247</v>
      </c>
      <c r="O5687" t="s">
        <v>70</v>
      </c>
      <c r="Q5687" t="s">
        <v>8955</v>
      </c>
      <c r="S5687" t="s">
        <v>72</v>
      </c>
      <c r="T5687" t="s">
        <v>1855</v>
      </c>
      <c r="U5687" t="s">
        <v>1856</v>
      </c>
      <c r="V5687" t="s">
        <v>863</v>
      </c>
      <c r="W5687" t="s">
        <v>105</v>
      </c>
      <c r="X5687" t="s">
        <v>106</v>
      </c>
      <c r="Y5687" t="str">
        <f>"37-3011"</f>
        <v>37-3011</v>
      </c>
      <c r="Z5687" t="s">
        <v>94</v>
      </c>
      <c r="AA5687">
        <v>561730</v>
      </c>
      <c r="AB5687">
        <v>28</v>
      </c>
      <c r="AD5687" t="s">
        <v>79</v>
      </c>
      <c r="AE5687" t="s">
        <v>95</v>
      </c>
      <c r="AF5687">
        <v>40</v>
      </c>
      <c r="AG5687" s="4">
        <v>0.29166666666666669</v>
      </c>
      <c r="AH5687" s="4">
        <v>0.66666666666666663</v>
      </c>
      <c r="AI5687" s="5">
        <v>12.77</v>
      </c>
      <c r="AJ5687">
        <v>19.16</v>
      </c>
      <c r="AL5687" t="s">
        <v>81</v>
      </c>
      <c r="AM5687" t="s">
        <v>82</v>
      </c>
      <c r="AO5687" t="s">
        <v>83</v>
      </c>
      <c r="AR5687" t="s">
        <v>82</v>
      </c>
      <c r="AT5687" t="s">
        <v>82</v>
      </c>
      <c r="AW5687" t="s">
        <v>72</v>
      </c>
      <c r="AX5687">
        <v>3</v>
      </c>
      <c r="AY5687" t="s">
        <v>5757</v>
      </c>
      <c r="AZ5687" t="s">
        <v>2129</v>
      </c>
      <c r="BA5687" t="s">
        <v>105</v>
      </c>
      <c r="BB5687">
        <v>78417</v>
      </c>
      <c r="BC5687" t="s">
        <v>79</v>
      </c>
      <c r="BH5687" t="s">
        <v>8988</v>
      </c>
      <c r="BJ5687">
        <v>742593871</v>
      </c>
    </row>
    <row r="5688" spans="1:62" x14ac:dyDescent="0.25">
      <c r="A5688" t="s">
        <v>27294</v>
      </c>
      <c r="B5688" s="2">
        <v>43528</v>
      </c>
      <c r="C5688" t="s">
        <v>63</v>
      </c>
      <c r="D5688" s="3">
        <v>43472.408356527776</v>
      </c>
      <c r="E5688" t="s">
        <v>1763</v>
      </c>
      <c r="F5688" s="2">
        <v>43556</v>
      </c>
      <c r="G5688" s="2">
        <v>43769</v>
      </c>
      <c r="H5688" t="s">
        <v>27295</v>
      </c>
      <c r="J5688" t="s">
        <v>27296</v>
      </c>
      <c r="L5688" t="s">
        <v>15149</v>
      </c>
      <c r="M5688" t="s">
        <v>207</v>
      </c>
      <c r="N5688">
        <v>2657</v>
      </c>
      <c r="O5688" t="s">
        <v>70</v>
      </c>
      <c r="Q5688" t="s">
        <v>27297</v>
      </c>
      <c r="S5688" t="s">
        <v>72</v>
      </c>
      <c r="T5688" t="s">
        <v>5899</v>
      </c>
      <c r="U5688" t="s">
        <v>5900</v>
      </c>
      <c r="V5688" t="s">
        <v>5901</v>
      </c>
      <c r="W5688" t="s">
        <v>86</v>
      </c>
      <c r="X5688" t="s">
        <v>11907</v>
      </c>
      <c r="Y5688" t="str">
        <f>"43-5081"</f>
        <v>43-5081</v>
      </c>
      <c r="Z5688" t="s">
        <v>11908</v>
      </c>
      <c r="AA5688">
        <v>45399</v>
      </c>
      <c r="AB5688">
        <v>1</v>
      </c>
      <c r="AC5688">
        <v>1</v>
      </c>
      <c r="AD5688" t="s">
        <v>79</v>
      </c>
      <c r="AE5688" t="s">
        <v>80</v>
      </c>
      <c r="AF5688">
        <v>40</v>
      </c>
      <c r="AG5688" s="4">
        <v>0.375</v>
      </c>
      <c r="AH5688" s="4">
        <v>0.70833333333333337</v>
      </c>
      <c r="AI5688" s="6">
        <v>16</v>
      </c>
      <c r="AJ5688">
        <v>24</v>
      </c>
      <c r="AL5688" t="s">
        <v>81</v>
      </c>
      <c r="AM5688" t="s">
        <v>82</v>
      </c>
      <c r="AO5688" t="s">
        <v>83</v>
      </c>
      <c r="AR5688" t="s">
        <v>82</v>
      </c>
      <c r="AT5688" t="s">
        <v>82</v>
      </c>
      <c r="AW5688" t="s">
        <v>82</v>
      </c>
      <c r="AY5688" t="s">
        <v>15149</v>
      </c>
      <c r="AZ5688" t="s">
        <v>4065</v>
      </c>
      <c r="BA5688" t="s">
        <v>207</v>
      </c>
      <c r="BB5688">
        <v>2657</v>
      </c>
      <c r="BC5688" t="s">
        <v>87</v>
      </c>
      <c r="BH5688" t="s">
        <v>27296</v>
      </c>
      <c r="BJ5688">
        <v>454865916</v>
      </c>
    </row>
    <row r="5689" spans="1:62" x14ac:dyDescent="0.25">
      <c r="A5689" t="s">
        <v>27377</v>
      </c>
      <c r="B5689" s="2">
        <v>43528</v>
      </c>
      <c r="C5689" t="s">
        <v>63</v>
      </c>
      <c r="D5689" s="3">
        <v>43472.399355648151</v>
      </c>
      <c r="E5689" t="s">
        <v>117</v>
      </c>
      <c r="H5689" t="s">
        <v>27378</v>
      </c>
      <c r="I5689" t="s">
        <v>67</v>
      </c>
      <c r="J5689" t="s">
        <v>27379</v>
      </c>
      <c r="K5689" t="s">
        <v>20270</v>
      </c>
      <c r="L5689" t="s">
        <v>5624</v>
      </c>
      <c r="M5689" t="s">
        <v>105</v>
      </c>
      <c r="N5689">
        <v>77521</v>
      </c>
      <c r="O5689" t="s">
        <v>70</v>
      </c>
      <c r="Q5689" t="s">
        <v>27380</v>
      </c>
      <c r="S5689" t="s">
        <v>72</v>
      </c>
      <c r="T5689" t="s">
        <v>1855</v>
      </c>
      <c r="U5689" t="s">
        <v>1856</v>
      </c>
      <c r="V5689" t="s">
        <v>863</v>
      </c>
      <c r="W5689" t="s">
        <v>105</v>
      </c>
      <c r="X5689" t="s">
        <v>1758</v>
      </c>
      <c r="Y5689" t="str">
        <f>"53-7062"</f>
        <v>53-7062</v>
      </c>
      <c r="Z5689" t="s">
        <v>337</v>
      </c>
      <c r="AA5689">
        <v>212311</v>
      </c>
      <c r="AB5689">
        <v>10</v>
      </c>
      <c r="AD5689" t="s">
        <v>79</v>
      </c>
      <c r="AE5689" t="s">
        <v>95</v>
      </c>
      <c r="AF5689">
        <v>40</v>
      </c>
      <c r="AG5689" s="4">
        <v>0.33333333333333331</v>
      </c>
      <c r="AH5689" s="4">
        <v>0.70833333333333337</v>
      </c>
      <c r="AI5689" s="5">
        <v>12.74</v>
      </c>
      <c r="AJ5689">
        <v>19.11</v>
      </c>
      <c r="AL5689" t="s">
        <v>81</v>
      </c>
      <c r="AM5689" t="s">
        <v>82</v>
      </c>
      <c r="AO5689" t="s">
        <v>83</v>
      </c>
      <c r="AR5689" t="s">
        <v>82</v>
      </c>
      <c r="AT5689" t="s">
        <v>82</v>
      </c>
      <c r="AW5689" t="s">
        <v>82</v>
      </c>
      <c r="AY5689" t="s">
        <v>27381</v>
      </c>
      <c r="AZ5689" t="s">
        <v>27382</v>
      </c>
      <c r="BA5689" t="s">
        <v>105</v>
      </c>
      <c r="BB5689">
        <v>76853</v>
      </c>
      <c r="BC5689" t="s">
        <v>87</v>
      </c>
      <c r="BH5689" t="s">
        <v>27383</v>
      </c>
      <c r="BJ5689">
        <v>352240032</v>
      </c>
    </row>
    <row r="5690" spans="1:62" x14ac:dyDescent="0.25">
      <c r="A5690" t="s">
        <v>27451</v>
      </c>
      <c r="B5690" s="2">
        <v>43528</v>
      </c>
      <c r="C5690" t="s">
        <v>63</v>
      </c>
      <c r="D5690" s="3">
        <v>43472.396818333335</v>
      </c>
      <c r="E5690" t="s">
        <v>117</v>
      </c>
      <c r="H5690" t="s">
        <v>27452</v>
      </c>
      <c r="J5690" t="s">
        <v>27453</v>
      </c>
      <c r="L5690" t="s">
        <v>19294</v>
      </c>
      <c r="M5690" t="s">
        <v>100</v>
      </c>
      <c r="N5690">
        <v>28403</v>
      </c>
      <c r="O5690" t="s">
        <v>70</v>
      </c>
      <c r="Q5690" t="s">
        <v>27454</v>
      </c>
      <c r="S5690" t="s">
        <v>82</v>
      </c>
      <c r="U5690" t="s">
        <v>92</v>
      </c>
      <c r="X5690" t="s">
        <v>1500</v>
      </c>
      <c r="Y5690" t="str">
        <f>"35-2014"</f>
        <v>35-2014</v>
      </c>
      <c r="Z5690" t="s">
        <v>301</v>
      </c>
      <c r="AA5690">
        <v>722511</v>
      </c>
      <c r="AB5690">
        <v>3</v>
      </c>
      <c r="AD5690" t="s">
        <v>79</v>
      </c>
      <c r="AE5690" t="s">
        <v>95</v>
      </c>
      <c r="AF5690">
        <v>40</v>
      </c>
      <c r="AG5690" s="4">
        <v>0.41666666666666669</v>
      </c>
      <c r="AH5690" s="4">
        <v>0.75</v>
      </c>
      <c r="AI5690" s="5">
        <v>11.2</v>
      </c>
      <c r="AJ5690">
        <v>16.8</v>
      </c>
      <c r="AL5690" t="s">
        <v>81</v>
      </c>
      <c r="AM5690" t="s">
        <v>82</v>
      </c>
      <c r="AO5690" t="s">
        <v>83</v>
      </c>
      <c r="AR5690" t="s">
        <v>82</v>
      </c>
      <c r="AT5690" t="s">
        <v>82</v>
      </c>
      <c r="AW5690" t="s">
        <v>82</v>
      </c>
      <c r="AY5690" t="s">
        <v>2726</v>
      </c>
      <c r="AZ5690" t="s">
        <v>15370</v>
      </c>
      <c r="BA5690" t="s">
        <v>100</v>
      </c>
      <c r="BB5690">
        <v>28403</v>
      </c>
      <c r="BC5690" t="s">
        <v>87</v>
      </c>
      <c r="BH5690" t="s">
        <v>27455</v>
      </c>
      <c r="BJ5690">
        <v>822979324</v>
      </c>
    </row>
    <row r="5691" spans="1:62" x14ac:dyDescent="0.25">
      <c r="A5691" t="s">
        <v>27488</v>
      </c>
      <c r="B5691" s="2">
        <v>43528</v>
      </c>
      <c r="C5691" t="s">
        <v>63</v>
      </c>
      <c r="D5691" s="3">
        <v>43472.407027488429</v>
      </c>
      <c r="E5691" t="s">
        <v>64</v>
      </c>
      <c r="F5691" s="2">
        <v>43556</v>
      </c>
      <c r="G5691" s="2">
        <v>43770</v>
      </c>
      <c r="H5691" t="s">
        <v>26645</v>
      </c>
      <c r="I5691" t="s">
        <v>67</v>
      </c>
      <c r="J5691" t="s">
        <v>26646</v>
      </c>
      <c r="K5691" t="s">
        <v>67</v>
      </c>
      <c r="L5691" t="s">
        <v>9813</v>
      </c>
      <c r="M5691" t="s">
        <v>232</v>
      </c>
      <c r="N5691">
        <v>11954</v>
      </c>
      <c r="O5691" t="s">
        <v>70</v>
      </c>
      <c r="P5691" t="s">
        <v>67</v>
      </c>
      <c r="Q5691" t="s">
        <v>26647</v>
      </c>
      <c r="S5691" t="s">
        <v>72</v>
      </c>
      <c r="T5691" t="s">
        <v>13355</v>
      </c>
      <c r="U5691" t="s">
        <v>3530</v>
      </c>
      <c r="V5691" t="s">
        <v>3531</v>
      </c>
      <c r="W5691" t="s">
        <v>232</v>
      </c>
      <c r="X5691" t="s">
        <v>13356</v>
      </c>
      <c r="Y5691" t="str">
        <f>"43-4081"</f>
        <v>43-4081</v>
      </c>
      <c r="Z5691" t="s">
        <v>1983</v>
      </c>
      <c r="AA5691">
        <v>332212</v>
      </c>
      <c r="AB5691">
        <v>4</v>
      </c>
      <c r="AC5691">
        <v>4</v>
      </c>
      <c r="AD5691" t="s">
        <v>79</v>
      </c>
      <c r="AE5691" t="s">
        <v>80</v>
      </c>
      <c r="AF5691">
        <v>40</v>
      </c>
      <c r="AG5691" s="4">
        <v>0.375</v>
      </c>
      <c r="AH5691" s="4">
        <v>0.95833333333333337</v>
      </c>
      <c r="AI5691" s="5">
        <v>12.7</v>
      </c>
      <c r="AJ5691">
        <v>19.05</v>
      </c>
      <c r="AK5691">
        <v>19.05</v>
      </c>
      <c r="AL5691" t="s">
        <v>81</v>
      </c>
      <c r="AM5691" t="s">
        <v>82</v>
      </c>
      <c r="AO5691" t="s">
        <v>83</v>
      </c>
      <c r="AP5691" t="s">
        <v>67</v>
      </c>
      <c r="AQ5691" t="s">
        <v>67</v>
      </c>
      <c r="AR5691" t="s">
        <v>82</v>
      </c>
      <c r="AT5691" t="s">
        <v>82</v>
      </c>
      <c r="AW5691" t="s">
        <v>82</v>
      </c>
      <c r="AY5691" t="s">
        <v>9813</v>
      </c>
      <c r="AZ5691" t="s">
        <v>6542</v>
      </c>
      <c r="BA5691" t="s">
        <v>232</v>
      </c>
      <c r="BB5691">
        <v>11968</v>
      </c>
      <c r="BC5691" t="s">
        <v>87</v>
      </c>
      <c r="BH5691" t="s">
        <v>26646</v>
      </c>
      <c r="BI5691" t="s">
        <v>67</v>
      </c>
      <c r="BJ5691">
        <v>204409624</v>
      </c>
    </row>
    <row r="5692" spans="1:62" x14ac:dyDescent="0.25">
      <c r="A5692" t="s">
        <v>27493</v>
      </c>
      <c r="B5692" s="2">
        <v>43528</v>
      </c>
      <c r="C5692" t="s">
        <v>63</v>
      </c>
      <c r="D5692" s="3">
        <v>43472.391633252315</v>
      </c>
      <c r="E5692" t="s">
        <v>64</v>
      </c>
      <c r="F5692" s="2">
        <v>43556</v>
      </c>
      <c r="G5692" s="2">
        <v>43813</v>
      </c>
      <c r="H5692" t="s">
        <v>5710</v>
      </c>
      <c r="J5692" t="s">
        <v>5711</v>
      </c>
      <c r="L5692" t="s">
        <v>5712</v>
      </c>
      <c r="M5692" t="s">
        <v>308</v>
      </c>
      <c r="N5692">
        <v>8210</v>
      </c>
      <c r="O5692" t="s">
        <v>70</v>
      </c>
      <c r="Q5692" t="s">
        <v>5713</v>
      </c>
      <c r="S5692" t="s">
        <v>72</v>
      </c>
      <c r="T5692" t="s">
        <v>640</v>
      </c>
      <c r="U5692" t="s">
        <v>4688</v>
      </c>
      <c r="V5692" t="s">
        <v>642</v>
      </c>
      <c r="W5692" t="s">
        <v>105</v>
      </c>
      <c r="X5692" t="s">
        <v>106</v>
      </c>
      <c r="Y5692" t="str">
        <f>"37-3011"</f>
        <v>37-3011</v>
      </c>
      <c r="Z5692" t="s">
        <v>94</v>
      </c>
      <c r="AA5692">
        <v>561730</v>
      </c>
      <c r="AB5692">
        <v>25</v>
      </c>
      <c r="AC5692">
        <v>25</v>
      </c>
      <c r="AD5692" t="s">
        <v>79</v>
      </c>
      <c r="AE5692" t="s">
        <v>95</v>
      </c>
      <c r="AF5692">
        <v>40</v>
      </c>
      <c r="AG5692" s="4">
        <v>0.33333333333333331</v>
      </c>
      <c r="AH5692" s="4">
        <v>0.6875</v>
      </c>
      <c r="AI5692" s="5">
        <v>15.9</v>
      </c>
      <c r="AJ5692">
        <v>23.85</v>
      </c>
      <c r="AK5692">
        <v>37.5</v>
      </c>
      <c r="AL5692" t="s">
        <v>81</v>
      </c>
      <c r="AM5692" t="s">
        <v>82</v>
      </c>
      <c r="AO5692" t="s">
        <v>83</v>
      </c>
      <c r="AP5692" t="s">
        <v>67</v>
      </c>
      <c r="AQ5692" t="s">
        <v>67</v>
      </c>
      <c r="AR5692" t="s">
        <v>82</v>
      </c>
      <c r="AT5692" t="s">
        <v>82</v>
      </c>
      <c r="AW5692" t="s">
        <v>82</v>
      </c>
      <c r="AY5692" t="s">
        <v>5712</v>
      </c>
      <c r="AZ5692" t="s">
        <v>5714</v>
      </c>
      <c r="BA5692" t="s">
        <v>308</v>
      </c>
      <c r="BB5692">
        <v>8210</v>
      </c>
      <c r="BC5692" t="s">
        <v>79</v>
      </c>
      <c r="BH5692" t="s">
        <v>5711</v>
      </c>
      <c r="BJ5692">
        <v>222117386</v>
      </c>
    </row>
    <row r="5693" spans="1:62" x14ac:dyDescent="0.25">
      <c r="A5693" t="s">
        <v>27545</v>
      </c>
      <c r="B5693" s="2">
        <v>43528</v>
      </c>
      <c r="C5693" t="s">
        <v>63</v>
      </c>
      <c r="D5693" s="3">
        <v>43472.383951782409</v>
      </c>
      <c r="E5693" t="s">
        <v>282</v>
      </c>
      <c r="F5693" s="2">
        <v>43556</v>
      </c>
      <c r="G5693" s="2">
        <v>43769</v>
      </c>
      <c r="H5693" t="s">
        <v>27546</v>
      </c>
      <c r="J5693" t="s">
        <v>27547</v>
      </c>
      <c r="L5693" t="s">
        <v>9598</v>
      </c>
      <c r="M5693" t="s">
        <v>232</v>
      </c>
      <c r="N5693">
        <v>14202</v>
      </c>
      <c r="O5693" t="s">
        <v>70</v>
      </c>
      <c r="Q5693" t="s">
        <v>27548</v>
      </c>
      <c r="S5693" t="s">
        <v>72</v>
      </c>
      <c r="T5693" t="s">
        <v>27549</v>
      </c>
      <c r="U5693" t="s">
        <v>27550</v>
      </c>
      <c r="V5693" t="s">
        <v>9598</v>
      </c>
      <c r="W5693" t="s">
        <v>232</v>
      </c>
      <c r="X5693" t="s">
        <v>27551</v>
      </c>
      <c r="Y5693" t="str">
        <f>"39-2021"</f>
        <v>39-2021</v>
      </c>
      <c r="Z5693" t="s">
        <v>78</v>
      </c>
      <c r="AA5693">
        <v>112920</v>
      </c>
      <c r="AB5693">
        <v>4</v>
      </c>
      <c r="AC5693">
        <v>3</v>
      </c>
      <c r="AD5693" t="s">
        <v>79</v>
      </c>
      <c r="AE5693" t="s">
        <v>80</v>
      </c>
      <c r="AF5693">
        <v>40</v>
      </c>
      <c r="AG5693" s="4">
        <v>0.29166666666666669</v>
      </c>
      <c r="AH5693" s="4">
        <v>0.66666666666666663</v>
      </c>
      <c r="AI5693" s="5">
        <v>12.09</v>
      </c>
      <c r="AL5693" t="s">
        <v>81</v>
      </c>
      <c r="AM5693" t="s">
        <v>82</v>
      </c>
      <c r="AO5693" t="s">
        <v>83</v>
      </c>
      <c r="AR5693" t="s">
        <v>82</v>
      </c>
      <c r="AT5693" t="s">
        <v>82</v>
      </c>
      <c r="AW5693" t="s">
        <v>72</v>
      </c>
      <c r="AX5693">
        <v>3</v>
      </c>
      <c r="AY5693" t="s">
        <v>27552</v>
      </c>
      <c r="AZ5693" t="s">
        <v>9799</v>
      </c>
      <c r="BA5693" t="s">
        <v>232</v>
      </c>
      <c r="BB5693">
        <v>14052</v>
      </c>
      <c r="BC5693" t="s">
        <v>79</v>
      </c>
      <c r="BH5693" t="s">
        <v>27553</v>
      </c>
      <c r="BJ5693">
        <v>474428541</v>
      </c>
    </row>
    <row r="5694" spans="1:62" x14ac:dyDescent="0.25">
      <c r="A5694" t="s">
        <v>27673</v>
      </c>
      <c r="B5694" s="2">
        <v>43528</v>
      </c>
      <c r="C5694" t="s">
        <v>63</v>
      </c>
      <c r="D5694" s="3">
        <v>43472.383338900465</v>
      </c>
      <c r="E5694" t="s">
        <v>64</v>
      </c>
      <c r="F5694" s="2">
        <v>43556</v>
      </c>
      <c r="G5694" s="2">
        <v>43784</v>
      </c>
      <c r="H5694" t="s">
        <v>27674</v>
      </c>
      <c r="I5694" t="s">
        <v>27675</v>
      </c>
      <c r="J5694" t="s">
        <v>6865</v>
      </c>
      <c r="L5694" t="s">
        <v>6866</v>
      </c>
      <c r="M5694" t="s">
        <v>147</v>
      </c>
      <c r="N5694">
        <v>19462</v>
      </c>
      <c r="O5694" t="s">
        <v>70</v>
      </c>
      <c r="Q5694" t="s">
        <v>5788</v>
      </c>
      <c r="S5694" t="s">
        <v>72</v>
      </c>
      <c r="T5694" t="s">
        <v>5946</v>
      </c>
      <c r="U5694" t="s">
        <v>5854</v>
      </c>
      <c r="V5694" t="s">
        <v>6868</v>
      </c>
      <c r="W5694" t="s">
        <v>232</v>
      </c>
      <c r="X5694" t="s">
        <v>106</v>
      </c>
      <c r="Y5694" t="str">
        <f>"37-3011"</f>
        <v>37-3011</v>
      </c>
      <c r="Z5694" t="s">
        <v>94</v>
      </c>
      <c r="AA5694">
        <v>561730</v>
      </c>
      <c r="AB5694">
        <v>15</v>
      </c>
      <c r="AC5694">
        <v>15</v>
      </c>
      <c r="AD5694" t="s">
        <v>79</v>
      </c>
      <c r="AE5694" t="s">
        <v>80</v>
      </c>
      <c r="AF5694">
        <v>40</v>
      </c>
      <c r="AG5694" s="4">
        <v>0.25</v>
      </c>
      <c r="AH5694" s="4">
        <v>0.60416666666666663</v>
      </c>
      <c r="AI5694" s="5">
        <v>15.55</v>
      </c>
      <c r="AJ5694">
        <v>23.33</v>
      </c>
      <c r="AL5694" t="s">
        <v>81</v>
      </c>
      <c r="AM5694" t="s">
        <v>82</v>
      </c>
      <c r="AO5694" t="s">
        <v>83</v>
      </c>
      <c r="AR5694" t="s">
        <v>82</v>
      </c>
      <c r="AT5694" t="s">
        <v>82</v>
      </c>
      <c r="AW5694" t="s">
        <v>82</v>
      </c>
      <c r="AY5694" t="s">
        <v>6086</v>
      </c>
      <c r="AZ5694" t="s">
        <v>5434</v>
      </c>
      <c r="BA5694" t="s">
        <v>323</v>
      </c>
      <c r="BB5694">
        <v>92010</v>
      </c>
      <c r="BC5694" t="s">
        <v>79</v>
      </c>
      <c r="BH5694" t="s">
        <v>27676</v>
      </c>
      <c r="BJ5694">
        <v>952651541</v>
      </c>
    </row>
    <row r="5695" spans="1:62" x14ac:dyDescent="0.25">
      <c r="A5695" t="s">
        <v>28015</v>
      </c>
      <c r="B5695" s="2">
        <v>43528</v>
      </c>
      <c r="C5695" t="s">
        <v>63</v>
      </c>
      <c r="D5695" s="3">
        <v>43472.396120069447</v>
      </c>
      <c r="E5695" t="s">
        <v>64</v>
      </c>
      <c r="F5695" s="2">
        <v>43556</v>
      </c>
      <c r="G5695" s="2">
        <v>43819</v>
      </c>
      <c r="H5695" t="s">
        <v>28016</v>
      </c>
      <c r="J5695" t="s">
        <v>28017</v>
      </c>
      <c r="L5695" t="s">
        <v>28018</v>
      </c>
      <c r="M5695" t="s">
        <v>105</v>
      </c>
      <c r="N5695">
        <v>78669</v>
      </c>
      <c r="O5695" t="s">
        <v>70</v>
      </c>
      <c r="Q5695" t="s">
        <v>28019</v>
      </c>
      <c r="S5695" t="s">
        <v>72</v>
      </c>
      <c r="T5695" t="s">
        <v>1855</v>
      </c>
      <c r="U5695" t="s">
        <v>1856</v>
      </c>
      <c r="V5695" t="s">
        <v>863</v>
      </c>
      <c r="W5695" t="s">
        <v>105</v>
      </c>
      <c r="X5695" t="s">
        <v>106</v>
      </c>
      <c r="Y5695" t="str">
        <f>"37-3011"</f>
        <v>37-3011</v>
      </c>
      <c r="Z5695" t="s">
        <v>94</v>
      </c>
      <c r="AA5695">
        <v>561730</v>
      </c>
      <c r="AB5695">
        <v>15</v>
      </c>
      <c r="AC5695">
        <v>15</v>
      </c>
      <c r="AD5695" t="s">
        <v>79</v>
      </c>
      <c r="AE5695" t="s">
        <v>95</v>
      </c>
      <c r="AF5695">
        <v>40</v>
      </c>
      <c r="AG5695" s="4">
        <v>0.33333333333333331</v>
      </c>
      <c r="AH5695" s="4">
        <v>0.70833333333333337</v>
      </c>
      <c r="AI5695" s="5">
        <v>13.91</v>
      </c>
      <c r="AJ5695">
        <v>20.87</v>
      </c>
      <c r="AK5695">
        <v>24</v>
      </c>
      <c r="AL5695" t="s">
        <v>81</v>
      </c>
      <c r="AM5695" t="s">
        <v>82</v>
      </c>
      <c r="AO5695" t="s">
        <v>83</v>
      </c>
      <c r="AR5695" t="s">
        <v>82</v>
      </c>
      <c r="AT5695" t="s">
        <v>82</v>
      </c>
      <c r="AW5695" t="s">
        <v>82</v>
      </c>
      <c r="AY5695" t="s">
        <v>28018</v>
      </c>
      <c r="AZ5695" t="s">
        <v>723</v>
      </c>
      <c r="BA5695" t="s">
        <v>105</v>
      </c>
      <c r="BB5695">
        <v>78669</v>
      </c>
      <c r="BC5695" t="s">
        <v>79</v>
      </c>
      <c r="BH5695" t="s">
        <v>28020</v>
      </c>
      <c r="BJ5695">
        <v>742983087</v>
      </c>
    </row>
    <row r="5696" spans="1:62" x14ac:dyDescent="0.25">
      <c r="A5696" t="s">
        <v>28035</v>
      </c>
      <c r="B5696" s="2">
        <v>43528</v>
      </c>
      <c r="C5696" t="s">
        <v>63</v>
      </c>
      <c r="D5696" s="3">
        <v>43472.395922222226</v>
      </c>
      <c r="E5696" t="s">
        <v>64</v>
      </c>
      <c r="F5696" s="2">
        <v>43556</v>
      </c>
      <c r="G5696" s="2">
        <v>43831</v>
      </c>
      <c r="H5696" t="s">
        <v>28036</v>
      </c>
      <c r="I5696" t="s">
        <v>683</v>
      </c>
      <c r="J5696" t="s">
        <v>28037</v>
      </c>
      <c r="K5696" t="s">
        <v>683</v>
      </c>
      <c r="L5696" t="s">
        <v>28038</v>
      </c>
      <c r="M5696" t="s">
        <v>197</v>
      </c>
      <c r="N5696">
        <v>52235</v>
      </c>
      <c r="O5696" t="s">
        <v>70</v>
      </c>
      <c r="P5696" t="s">
        <v>683</v>
      </c>
      <c r="Q5696" t="s">
        <v>28039</v>
      </c>
      <c r="S5696" t="s">
        <v>72</v>
      </c>
      <c r="T5696" t="s">
        <v>5730</v>
      </c>
      <c r="U5696" t="s">
        <v>5731</v>
      </c>
      <c r="V5696" t="s">
        <v>5732</v>
      </c>
      <c r="W5696" t="s">
        <v>76</v>
      </c>
      <c r="X5696" t="s">
        <v>28040</v>
      </c>
      <c r="Y5696" t="str">
        <f>"37-3011"</f>
        <v>37-3011</v>
      </c>
      <c r="Z5696" t="s">
        <v>94</v>
      </c>
      <c r="AA5696">
        <v>924120</v>
      </c>
      <c r="AB5696">
        <v>6</v>
      </c>
      <c r="AC5696">
        <v>6</v>
      </c>
      <c r="AD5696" t="s">
        <v>79</v>
      </c>
      <c r="AE5696" t="s">
        <v>95</v>
      </c>
      <c r="AF5696">
        <v>40</v>
      </c>
      <c r="AG5696" s="4">
        <v>0.33333333333333331</v>
      </c>
      <c r="AH5696" s="4">
        <v>0.70833333333333337</v>
      </c>
      <c r="AI5696" s="5">
        <v>14.8</v>
      </c>
      <c r="AJ5696">
        <v>0</v>
      </c>
      <c r="AK5696">
        <v>0</v>
      </c>
      <c r="AL5696" t="s">
        <v>81</v>
      </c>
      <c r="AM5696" t="s">
        <v>82</v>
      </c>
      <c r="AO5696" t="s">
        <v>213</v>
      </c>
      <c r="AP5696" t="s">
        <v>683</v>
      </c>
      <c r="AQ5696" t="s">
        <v>683</v>
      </c>
      <c r="AR5696" t="s">
        <v>82</v>
      </c>
      <c r="AT5696" t="s">
        <v>82</v>
      </c>
      <c r="AW5696" t="s">
        <v>82</v>
      </c>
      <c r="AY5696" t="s">
        <v>28038</v>
      </c>
      <c r="AZ5696" t="s">
        <v>28041</v>
      </c>
      <c r="BA5696" t="s">
        <v>197</v>
      </c>
      <c r="BB5696">
        <v>52235</v>
      </c>
      <c r="BC5696" t="s">
        <v>79</v>
      </c>
      <c r="BH5696" t="s">
        <v>28042</v>
      </c>
      <c r="BI5696" t="s">
        <v>683</v>
      </c>
      <c r="BJ5696">
        <v>421518712</v>
      </c>
    </row>
    <row r="5697" spans="1:62" x14ac:dyDescent="0.25">
      <c r="A5697" t="s">
        <v>28172</v>
      </c>
      <c r="B5697" s="2">
        <v>43528</v>
      </c>
      <c r="C5697" t="s">
        <v>63</v>
      </c>
      <c r="D5697" s="3">
        <v>43472.407538368054</v>
      </c>
      <c r="E5697" t="s">
        <v>64</v>
      </c>
      <c r="F5697" s="2">
        <v>43556</v>
      </c>
      <c r="G5697" s="2">
        <v>43831</v>
      </c>
      <c r="H5697" t="s">
        <v>28173</v>
      </c>
      <c r="I5697" t="s">
        <v>683</v>
      </c>
      <c r="J5697" t="s">
        <v>28174</v>
      </c>
      <c r="K5697" t="s">
        <v>683</v>
      </c>
      <c r="L5697" t="s">
        <v>27668</v>
      </c>
      <c r="M5697" t="s">
        <v>76</v>
      </c>
      <c r="N5697">
        <v>74014</v>
      </c>
      <c r="O5697" t="s">
        <v>70</v>
      </c>
      <c r="P5697" t="s">
        <v>683</v>
      </c>
      <c r="Q5697" t="s">
        <v>28175</v>
      </c>
      <c r="S5697" t="s">
        <v>72</v>
      </c>
      <c r="T5697" t="s">
        <v>5730</v>
      </c>
      <c r="U5697" t="s">
        <v>5731</v>
      </c>
      <c r="V5697" t="s">
        <v>5732</v>
      </c>
      <c r="W5697" t="s">
        <v>76</v>
      </c>
      <c r="X5697" t="s">
        <v>93</v>
      </c>
      <c r="Y5697" t="str">
        <f>"37-3011"</f>
        <v>37-3011</v>
      </c>
      <c r="Z5697" t="s">
        <v>94</v>
      </c>
      <c r="AA5697">
        <v>561730</v>
      </c>
      <c r="AB5697">
        <v>3</v>
      </c>
      <c r="AC5697">
        <v>3</v>
      </c>
      <c r="AD5697" t="s">
        <v>79</v>
      </c>
      <c r="AE5697" t="s">
        <v>95</v>
      </c>
      <c r="AF5697">
        <v>40</v>
      </c>
      <c r="AG5697" s="4">
        <v>0.29166666666666669</v>
      </c>
      <c r="AH5697" s="4">
        <v>0.70833333333333337</v>
      </c>
      <c r="AI5697" s="5">
        <v>12.95</v>
      </c>
      <c r="AJ5697">
        <v>0</v>
      </c>
      <c r="AK5697">
        <v>0</v>
      </c>
      <c r="AL5697" t="s">
        <v>81</v>
      </c>
      <c r="AM5697" t="s">
        <v>82</v>
      </c>
      <c r="AO5697" t="s">
        <v>213</v>
      </c>
      <c r="AP5697" t="s">
        <v>683</v>
      </c>
      <c r="AQ5697" t="s">
        <v>683</v>
      </c>
      <c r="AR5697" t="s">
        <v>82</v>
      </c>
      <c r="AT5697" t="s">
        <v>82</v>
      </c>
      <c r="AW5697" t="s">
        <v>82</v>
      </c>
      <c r="AY5697" t="s">
        <v>25426</v>
      </c>
      <c r="AZ5697" t="s">
        <v>27671</v>
      </c>
      <c r="BA5697" t="s">
        <v>76</v>
      </c>
      <c r="BB5697">
        <v>74014</v>
      </c>
      <c r="BC5697" t="s">
        <v>79</v>
      </c>
      <c r="BH5697" t="s">
        <v>28176</v>
      </c>
      <c r="BJ5697">
        <v>208444149</v>
      </c>
    </row>
    <row r="5698" spans="1:62" x14ac:dyDescent="0.25">
      <c r="A5698" t="s">
        <v>28239</v>
      </c>
      <c r="B5698" s="2">
        <v>43528</v>
      </c>
      <c r="C5698" t="s">
        <v>63</v>
      </c>
      <c r="D5698" s="3">
        <v>43472.428205729164</v>
      </c>
      <c r="E5698" t="s">
        <v>64</v>
      </c>
      <c r="F5698" s="2">
        <v>43556</v>
      </c>
      <c r="G5698" s="2">
        <v>43830</v>
      </c>
      <c r="H5698" t="s">
        <v>28240</v>
      </c>
      <c r="J5698" t="s">
        <v>28241</v>
      </c>
      <c r="L5698" t="s">
        <v>14448</v>
      </c>
      <c r="M5698" t="s">
        <v>787</v>
      </c>
      <c r="N5698">
        <v>35475</v>
      </c>
      <c r="O5698" t="s">
        <v>70</v>
      </c>
      <c r="Q5698" t="s">
        <v>28242</v>
      </c>
      <c r="S5698" t="s">
        <v>72</v>
      </c>
      <c r="T5698" t="s">
        <v>1895</v>
      </c>
      <c r="U5698" t="s">
        <v>1896</v>
      </c>
      <c r="V5698" t="s">
        <v>1897</v>
      </c>
      <c r="W5698" t="s">
        <v>105</v>
      </c>
      <c r="X5698" t="s">
        <v>1197</v>
      </c>
      <c r="Y5698" t="str">
        <f>"47-2061"</f>
        <v>47-2061</v>
      </c>
      <c r="Z5698" t="s">
        <v>326</v>
      </c>
      <c r="AA5698">
        <v>2361</v>
      </c>
      <c r="AB5698">
        <v>15</v>
      </c>
      <c r="AC5698">
        <v>15</v>
      </c>
      <c r="AD5698" t="s">
        <v>79</v>
      </c>
      <c r="AE5698" t="s">
        <v>95</v>
      </c>
      <c r="AF5698">
        <v>40</v>
      </c>
      <c r="AG5698" s="4">
        <v>0.33333333333333331</v>
      </c>
      <c r="AH5698" s="4">
        <v>0.66666666666666663</v>
      </c>
      <c r="AI5698" s="5">
        <v>12.21</v>
      </c>
      <c r="AL5698" t="s">
        <v>81</v>
      </c>
      <c r="AM5698" t="s">
        <v>82</v>
      </c>
      <c r="AO5698" t="s">
        <v>83</v>
      </c>
      <c r="AP5698" t="s">
        <v>67</v>
      </c>
      <c r="AQ5698" t="s">
        <v>67</v>
      </c>
      <c r="AR5698" t="s">
        <v>82</v>
      </c>
      <c r="AT5698" t="s">
        <v>82</v>
      </c>
      <c r="AW5698" t="s">
        <v>82</v>
      </c>
      <c r="AY5698" t="s">
        <v>28243</v>
      </c>
      <c r="AZ5698" t="s">
        <v>10916</v>
      </c>
      <c r="BA5698" t="s">
        <v>787</v>
      </c>
      <c r="BB5698">
        <v>35475</v>
      </c>
      <c r="BC5698" t="s">
        <v>79</v>
      </c>
      <c r="BH5698" t="s">
        <v>28244</v>
      </c>
      <c r="BJ5698">
        <v>264724686</v>
      </c>
    </row>
    <row r="5699" spans="1:62" x14ac:dyDescent="0.25">
      <c r="A5699" t="s">
        <v>28316</v>
      </c>
      <c r="B5699" s="2">
        <v>43528</v>
      </c>
      <c r="C5699" t="s">
        <v>63</v>
      </c>
      <c r="D5699" s="3">
        <v>43472.395864652775</v>
      </c>
      <c r="E5699" t="s">
        <v>117</v>
      </c>
      <c r="H5699" t="s">
        <v>28317</v>
      </c>
      <c r="I5699" t="s">
        <v>28318</v>
      </c>
      <c r="J5699" t="s">
        <v>28319</v>
      </c>
      <c r="L5699" t="s">
        <v>738</v>
      </c>
      <c r="M5699" t="s">
        <v>105</v>
      </c>
      <c r="N5699">
        <v>78723</v>
      </c>
      <c r="O5699" t="s">
        <v>70</v>
      </c>
      <c r="Q5699" t="s">
        <v>28320</v>
      </c>
      <c r="S5699" t="s">
        <v>72</v>
      </c>
      <c r="T5699" t="s">
        <v>1855</v>
      </c>
      <c r="U5699" t="s">
        <v>1856</v>
      </c>
      <c r="V5699" t="s">
        <v>863</v>
      </c>
      <c r="W5699" t="s">
        <v>105</v>
      </c>
      <c r="X5699" t="s">
        <v>1197</v>
      </c>
      <c r="Y5699" t="str">
        <f>"47-2061"</f>
        <v>47-2061</v>
      </c>
      <c r="Z5699" t="s">
        <v>326</v>
      </c>
      <c r="AA5699">
        <v>236116</v>
      </c>
      <c r="AB5699">
        <v>25</v>
      </c>
      <c r="AD5699" t="s">
        <v>79</v>
      </c>
      <c r="AE5699" t="s">
        <v>95</v>
      </c>
      <c r="AF5699">
        <v>40</v>
      </c>
      <c r="AG5699" s="4">
        <v>0.29166666666666669</v>
      </c>
      <c r="AH5699" s="4">
        <v>0.66666666666666663</v>
      </c>
      <c r="AI5699" s="5">
        <v>15.07</v>
      </c>
      <c r="AJ5699">
        <v>22.61</v>
      </c>
      <c r="AL5699" t="s">
        <v>81</v>
      </c>
      <c r="AM5699" t="s">
        <v>82</v>
      </c>
      <c r="AO5699" t="s">
        <v>83</v>
      </c>
      <c r="AR5699" t="s">
        <v>82</v>
      </c>
      <c r="AT5699" t="s">
        <v>82</v>
      </c>
      <c r="AW5699" t="s">
        <v>82</v>
      </c>
      <c r="AY5699" t="s">
        <v>738</v>
      </c>
      <c r="AZ5699" t="s">
        <v>2422</v>
      </c>
      <c r="BA5699" t="s">
        <v>105</v>
      </c>
      <c r="BB5699">
        <v>78723</v>
      </c>
      <c r="BC5699" t="s">
        <v>79</v>
      </c>
      <c r="BH5699" t="s">
        <v>28319</v>
      </c>
      <c r="BJ5699">
        <v>743013773</v>
      </c>
    </row>
    <row r="5700" spans="1:62" x14ac:dyDescent="0.25">
      <c r="A5700" t="s">
        <v>28327</v>
      </c>
      <c r="B5700" s="2">
        <v>43528</v>
      </c>
      <c r="C5700" t="s">
        <v>63</v>
      </c>
      <c r="D5700" s="3">
        <v>43472.388476111111</v>
      </c>
      <c r="E5700" t="s">
        <v>64</v>
      </c>
      <c r="F5700" s="2">
        <v>43556</v>
      </c>
      <c r="G5700" s="2">
        <v>43829</v>
      </c>
      <c r="H5700" t="s">
        <v>28328</v>
      </c>
      <c r="J5700" t="s">
        <v>28329</v>
      </c>
      <c r="L5700" t="s">
        <v>4473</v>
      </c>
      <c r="M5700" t="s">
        <v>783</v>
      </c>
      <c r="N5700">
        <v>43016</v>
      </c>
      <c r="O5700" t="s">
        <v>70</v>
      </c>
      <c r="Q5700" t="s">
        <v>28330</v>
      </c>
      <c r="S5700" t="s">
        <v>72</v>
      </c>
      <c r="T5700" t="s">
        <v>3749</v>
      </c>
      <c r="U5700" t="s">
        <v>3750</v>
      </c>
      <c r="V5700" t="s">
        <v>642</v>
      </c>
      <c r="W5700" t="s">
        <v>105</v>
      </c>
      <c r="X5700" t="s">
        <v>4296</v>
      </c>
      <c r="Y5700" t="str">
        <f>"47-2051"</f>
        <v>47-2051</v>
      </c>
      <c r="Z5700" t="s">
        <v>1383</v>
      </c>
      <c r="AA5700">
        <v>236220</v>
      </c>
      <c r="AB5700">
        <v>8</v>
      </c>
      <c r="AC5700">
        <v>8</v>
      </c>
      <c r="AD5700" t="s">
        <v>79</v>
      </c>
      <c r="AE5700" t="s">
        <v>95</v>
      </c>
      <c r="AF5700">
        <v>40</v>
      </c>
      <c r="AG5700" s="4">
        <v>0.29166666666666669</v>
      </c>
      <c r="AH5700" s="4">
        <v>0.70833333333333337</v>
      </c>
      <c r="AI5700" s="5">
        <v>22.75</v>
      </c>
      <c r="AJ5700">
        <v>34.130000000000003</v>
      </c>
      <c r="AK5700">
        <v>36</v>
      </c>
      <c r="AL5700" t="s">
        <v>81</v>
      </c>
      <c r="AM5700" t="s">
        <v>82</v>
      </c>
      <c r="AO5700" t="s">
        <v>83</v>
      </c>
      <c r="AR5700" t="s">
        <v>82</v>
      </c>
      <c r="AT5700" t="s">
        <v>82</v>
      </c>
      <c r="AW5700" t="s">
        <v>82</v>
      </c>
      <c r="AY5700" t="s">
        <v>4473</v>
      </c>
      <c r="AZ5700" t="s">
        <v>1418</v>
      </c>
      <c r="BA5700" t="s">
        <v>783</v>
      </c>
      <c r="BB5700">
        <v>43016</v>
      </c>
      <c r="BC5700" t="s">
        <v>79</v>
      </c>
      <c r="BH5700" t="s">
        <v>28329</v>
      </c>
      <c r="BJ5700">
        <v>811075612</v>
      </c>
    </row>
    <row r="5701" spans="1:62" x14ac:dyDescent="0.25">
      <c r="A5701" t="s">
        <v>28450</v>
      </c>
      <c r="B5701" s="2">
        <v>43528</v>
      </c>
      <c r="C5701" t="s">
        <v>63</v>
      </c>
      <c r="D5701" s="3">
        <v>43472.383788483799</v>
      </c>
      <c r="E5701" t="s">
        <v>64</v>
      </c>
      <c r="F5701" s="2">
        <v>43556</v>
      </c>
      <c r="G5701" s="2">
        <v>43784</v>
      </c>
      <c r="H5701" t="s">
        <v>28451</v>
      </c>
      <c r="J5701" t="s">
        <v>28452</v>
      </c>
      <c r="L5701" t="s">
        <v>28453</v>
      </c>
      <c r="M5701" t="s">
        <v>226</v>
      </c>
      <c r="N5701">
        <v>49404</v>
      </c>
      <c r="O5701" t="s">
        <v>70</v>
      </c>
      <c r="Q5701" t="s">
        <v>28454</v>
      </c>
      <c r="S5701" t="s">
        <v>72</v>
      </c>
      <c r="T5701" t="s">
        <v>28455</v>
      </c>
      <c r="U5701" t="s">
        <v>28456</v>
      </c>
      <c r="V5701" t="s">
        <v>8834</v>
      </c>
      <c r="W5701" t="s">
        <v>226</v>
      </c>
      <c r="X5701" t="s">
        <v>28457</v>
      </c>
      <c r="Y5701" t="str">
        <f>"47-2061"</f>
        <v>47-2061</v>
      </c>
      <c r="Z5701" t="s">
        <v>326</v>
      </c>
      <c r="AA5701">
        <v>237310</v>
      </c>
      <c r="AB5701">
        <v>6</v>
      </c>
      <c r="AC5701">
        <v>6</v>
      </c>
      <c r="AD5701" t="s">
        <v>79</v>
      </c>
      <c r="AE5701" t="s">
        <v>80</v>
      </c>
      <c r="AF5701">
        <v>40</v>
      </c>
      <c r="AG5701" s="4">
        <v>0.29166666666666669</v>
      </c>
      <c r="AH5701" s="4">
        <v>0.79166666666666663</v>
      </c>
      <c r="AI5701" s="5">
        <v>21.77</v>
      </c>
      <c r="AJ5701">
        <v>32.659999999999997</v>
      </c>
      <c r="AK5701">
        <v>45</v>
      </c>
      <c r="AL5701" t="s">
        <v>81</v>
      </c>
      <c r="AM5701" t="s">
        <v>82</v>
      </c>
      <c r="AO5701" t="s">
        <v>83</v>
      </c>
      <c r="AR5701" t="s">
        <v>82</v>
      </c>
      <c r="AT5701" t="s">
        <v>82</v>
      </c>
      <c r="AW5701" t="s">
        <v>72</v>
      </c>
      <c r="AX5701">
        <v>12</v>
      </c>
      <c r="AY5701" t="s">
        <v>28453</v>
      </c>
      <c r="AZ5701" t="s">
        <v>28458</v>
      </c>
      <c r="BA5701" t="s">
        <v>226</v>
      </c>
      <c r="BB5701">
        <v>49404</v>
      </c>
      <c r="BC5701" t="s">
        <v>79</v>
      </c>
      <c r="BH5701" t="s">
        <v>28452</v>
      </c>
      <c r="BJ5701">
        <v>383549732</v>
      </c>
    </row>
    <row r="5702" spans="1:62" x14ac:dyDescent="0.25">
      <c r="A5702" t="s">
        <v>28525</v>
      </c>
      <c r="B5702" s="2">
        <v>43528</v>
      </c>
      <c r="C5702" t="s">
        <v>63</v>
      </c>
      <c r="D5702" s="3">
        <v>43472.389678587962</v>
      </c>
      <c r="E5702" t="s">
        <v>64</v>
      </c>
      <c r="F5702" s="2">
        <v>43556</v>
      </c>
      <c r="G5702" s="2">
        <v>43769</v>
      </c>
      <c r="H5702" t="s">
        <v>28526</v>
      </c>
      <c r="J5702" t="s">
        <v>28527</v>
      </c>
      <c r="L5702" t="s">
        <v>25659</v>
      </c>
      <c r="M5702" t="s">
        <v>105</v>
      </c>
      <c r="N5702">
        <v>78838</v>
      </c>
      <c r="O5702" t="s">
        <v>70</v>
      </c>
      <c r="Q5702" t="s">
        <v>28528</v>
      </c>
      <c r="S5702" t="s">
        <v>72</v>
      </c>
      <c r="T5702" t="s">
        <v>1855</v>
      </c>
      <c r="U5702" t="s">
        <v>1856</v>
      </c>
      <c r="V5702" t="s">
        <v>863</v>
      </c>
      <c r="W5702" t="s">
        <v>105</v>
      </c>
      <c r="X5702" t="s">
        <v>1241</v>
      </c>
      <c r="Y5702" t="str">
        <f>"35-9021"</f>
        <v>35-9021</v>
      </c>
      <c r="Z5702" t="s">
        <v>315</v>
      </c>
      <c r="AA5702">
        <v>722511</v>
      </c>
      <c r="AB5702">
        <v>5</v>
      </c>
      <c r="AC5702">
        <v>5</v>
      </c>
      <c r="AD5702" t="s">
        <v>79</v>
      </c>
      <c r="AE5702" t="s">
        <v>80</v>
      </c>
      <c r="AF5702">
        <v>40</v>
      </c>
      <c r="AG5702" s="4">
        <v>0.33333333333333331</v>
      </c>
      <c r="AH5702" s="4">
        <v>0.70833333333333337</v>
      </c>
      <c r="AI5702" s="5">
        <v>8.75</v>
      </c>
      <c r="AJ5702">
        <v>13.13</v>
      </c>
      <c r="AL5702" t="s">
        <v>81</v>
      </c>
      <c r="AM5702" t="s">
        <v>82</v>
      </c>
      <c r="AO5702" t="s">
        <v>83</v>
      </c>
      <c r="AR5702" t="s">
        <v>82</v>
      </c>
      <c r="AT5702" t="s">
        <v>82</v>
      </c>
      <c r="AW5702" t="s">
        <v>82</v>
      </c>
      <c r="AY5702" t="s">
        <v>25659</v>
      </c>
      <c r="AZ5702" t="s">
        <v>25661</v>
      </c>
      <c r="BA5702" t="s">
        <v>105</v>
      </c>
      <c r="BB5702">
        <v>78838</v>
      </c>
      <c r="BC5702" t="s">
        <v>87</v>
      </c>
      <c r="BH5702" t="s">
        <v>28527</v>
      </c>
      <c r="BJ5702">
        <v>742689669</v>
      </c>
    </row>
    <row r="5703" spans="1:62" x14ac:dyDescent="0.25">
      <c r="A5703" t="s">
        <v>28761</v>
      </c>
      <c r="B5703" s="2">
        <v>43528</v>
      </c>
      <c r="C5703" t="s">
        <v>63</v>
      </c>
      <c r="D5703" s="3">
        <v>43472.395491701391</v>
      </c>
      <c r="E5703" t="s">
        <v>282</v>
      </c>
      <c r="F5703" s="2">
        <v>43556</v>
      </c>
      <c r="G5703" s="2">
        <v>43800</v>
      </c>
      <c r="H5703" t="s">
        <v>28762</v>
      </c>
      <c r="J5703" t="s">
        <v>28763</v>
      </c>
      <c r="L5703" t="s">
        <v>17687</v>
      </c>
      <c r="M5703" t="s">
        <v>1246</v>
      </c>
      <c r="N5703">
        <v>63362</v>
      </c>
      <c r="O5703" t="s">
        <v>70</v>
      </c>
      <c r="Q5703" t="s">
        <v>28764</v>
      </c>
      <c r="S5703" t="s">
        <v>72</v>
      </c>
      <c r="T5703" t="s">
        <v>6264</v>
      </c>
      <c r="U5703" t="s">
        <v>10931</v>
      </c>
      <c r="V5703" t="s">
        <v>104</v>
      </c>
      <c r="W5703" t="s">
        <v>105</v>
      </c>
      <c r="X5703" t="s">
        <v>106</v>
      </c>
      <c r="Y5703" t="str">
        <f>"37-3011"</f>
        <v>37-3011</v>
      </c>
      <c r="Z5703" t="s">
        <v>94</v>
      </c>
      <c r="AA5703">
        <v>561730</v>
      </c>
      <c r="AB5703">
        <v>7</v>
      </c>
      <c r="AC5703">
        <v>6</v>
      </c>
      <c r="AD5703" t="s">
        <v>79</v>
      </c>
      <c r="AE5703" t="s">
        <v>80</v>
      </c>
      <c r="AF5703">
        <v>40</v>
      </c>
      <c r="AG5703" s="4">
        <v>0.27083333333333331</v>
      </c>
      <c r="AH5703" s="4">
        <v>0.6875</v>
      </c>
      <c r="AI5703" s="5">
        <v>14.52</v>
      </c>
      <c r="AJ5703">
        <v>21.78</v>
      </c>
      <c r="AL5703" t="s">
        <v>81</v>
      </c>
      <c r="AM5703" t="s">
        <v>82</v>
      </c>
      <c r="AO5703" t="s">
        <v>83</v>
      </c>
      <c r="AR5703" t="s">
        <v>82</v>
      </c>
      <c r="AT5703" t="s">
        <v>82</v>
      </c>
      <c r="AW5703" t="s">
        <v>82</v>
      </c>
      <c r="AY5703" t="s">
        <v>17687</v>
      </c>
      <c r="AZ5703" t="s">
        <v>4750</v>
      </c>
      <c r="BA5703" t="s">
        <v>1246</v>
      </c>
      <c r="BB5703">
        <v>63362</v>
      </c>
      <c r="BC5703" t="s">
        <v>79</v>
      </c>
      <c r="BH5703" t="s">
        <v>28763</v>
      </c>
      <c r="BJ5703">
        <v>431754759</v>
      </c>
    </row>
    <row r="5704" spans="1:62" x14ac:dyDescent="0.25">
      <c r="A5704" t="s">
        <v>28943</v>
      </c>
      <c r="B5704" s="2">
        <v>43528</v>
      </c>
      <c r="C5704" t="s">
        <v>63</v>
      </c>
      <c r="D5704" s="3">
        <v>43472.397358055554</v>
      </c>
      <c r="E5704" t="s">
        <v>64</v>
      </c>
      <c r="F5704" s="2">
        <v>43556</v>
      </c>
      <c r="G5704" s="2">
        <v>43814</v>
      </c>
      <c r="H5704" t="s">
        <v>28944</v>
      </c>
      <c r="J5704" t="s">
        <v>19980</v>
      </c>
      <c r="L5704" t="s">
        <v>5645</v>
      </c>
      <c r="M5704" t="s">
        <v>1246</v>
      </c>
      <c r="N5704">
        <v>63366</v>
      </c>
      <c r="O5704" t="s">
        <v>70</v>
      </c>
      <c r="Q5704" t="s">
        <v>28945</v>
      </c>
      <c r="S5704" t="s">
        <v>72</v>
      </c>
      <c r="T5704" t="s">
        <v>6264</v>
      </c>
      <c r="U5704" t="s">
        <v>10931</v>
      </c>
      <c r="V5704" t="s">
        <v>104</v>
      </c>
      <c r="W5704" t="s">
        <v>105</v>
      </c>
      <c r="X5704" t="s">
        <v>106</v>
      </c>
      <c r="Y5704" t="str">
        <f>"37-3011"</f>
        <v>37-3011</v>
      </c>
      <c r="Z5704" t="s">
        <v>94</v>
      </c>
      <c r="AA5704">
        <v>561730</v>
      </c>
      <c r="AB5704">
        <v>7</v>
      </c>
      <c r="AC5704">
        <v>7</v>
      </c>
      <c r="AD5704" t="s">
        <v>79</v>
      </c>
      <c r="AE5704" t="s">
        <v>80</v>
      </c>
      <c r="AF5704">
        <v>40</v>
      </c>
      <c r="AG5704" s="4">
        <v>0.29166666666666669</v>
      </c>
      <c r="AH5704" s="4">
        <v>0.64583333333333337</v>
      </c>
      <c r="AI5704" s="5">
        <v>14.52</v>
      </c>
      <c r="AJ5704">
        <v>21.78</v>
      </c>
      <c r="AL5704" t="s">
        <v>81</v>
      </c>
      <c r="AM5704" t="s">
        <v>82</v>
      </c>
      <c r="AO5704" t="s">
        <v>83</v>
      </c>
      <c r="AR5704" t="s">
        <v>82</v>
      </c>
      <c r="AT5704" t="s">
        <v>82</v>
      </c>
      <c r="AW5704" t="s">
        <v>82</v>
      </c>
      <c r="AY5704" t="s">
        <v>5645</v>
      </c>
      <c r="AZ5704" t="s">
        <v>1707</v>
      </c>
      <c r="BA5704" t="s">
        <v>1246</v>
      </c>
      <c r="BB5704">
        <v>63366</v>
      </c>
      <c r="BC5704" t="s">
        <v>79</v>
      </c>
      <c r="BH5704" t="s">
        <v>19980</v>
      </c>
      <c r="BJ5704">
        <v>431227281</v>
      </c>
    </row>
    <row r="5705" spans="1:62" x14ac:dyDescent="0.25">
      <c r="A5705" t="s">
        <v>29273</v>
      </c>
      <c r="B5705" s="2">
        <v>43528</v>
      </c>
      <c r="C5705" t="s">
        <v>63</v>
      </c>
      <c r="D5705" s="3">
        <v>43472.394619629631</v>
      </c>
      <c r="E5705" t="s">
        <v>64</v>
      </c>
      <c r="F5705" s="2">
        <v>43556</v>
      </c>
      <c r="G5705" s="2">
        <v>43813</v>
      </c>
      <c r="H5705" t="s">
        <v>29274</v>
      </c>
      <c r="J5705" t="s">
        <v>29275</v>
      </c>
      <c r="L5705" t="s">
        <v>29276</v>
      </c>
      <c r="M5705" t="s">
        <v>3224</v>
      </c>
      <c r="N5705">
        <v>38871</v>
      </c>
      <c r="O5705" t="s">
        <v>70</v>
      </c>
      <c r="Q5705" t="s">
        <v>29277</v>
      </c>
      <c r="S5705" t="s">
        <v>72</v>
      </c>
      <c r="T5705" t="s">
        <v>1855</v>
      </c>
      <c r="U5705" t="s">
        <v>1856</v>
      </c>
      <c r="V5705" t="s">
        <v>863</v>
      </c>
      <c r="W5705" t="s">
        <v>105</v>
      </c>
      <c r="X5705" t="s">
        <v>1758</v>
      </c>
      <c r="Y5705" t="str">
        <f>"37-3011"</f>
        <v>37-3011</v>
      </c>
      <c r="Z5705" t="s">
        <v>94</v>
      </c>
      <c r="AA5705">
        <v>561730</v>
      </c>
      <c r="AB5705">
        <v>15</v>
      </c>
      <c r="AC5705">
        <v>15</v>
      </c>
      <c r="AD5705" t="s">
        <v>79</v>
      </c>
      <c r="AE5705" t="s">
        <v>95</v>
      </c>
      <c r="AF5705">
        <v>40</v>
      </c>
      <c r="AG5705" s="4">
        <v>0.29166666666666669</v>
      </c>
      <c r="AH5705" s="4">
        <v>0.70833333333333337</v>
      </c>
      <c r="AI5705" s="5">
        <v>11.83</v>
      </c>
      <c r="AJ5705">
        <v>17.75</v>
      </c>
      <c r="AK5705">
        <v>22.25</v>
      </c>
      <c r="AL5705" t="s">
        <v>81</v>
      </c>
      <c r="AM5705" t="s">
        <v>82</v>
      </c>
      <c r="AO5705" t="s">
        <v>83</v>
      </c>
      <c r="AR5705" t="s">
        <v>82</v>
      </c>
      <c r="AT5705" t="s">
        <v>82</v>
      </c>
      <c r="AW5705" t="s">
        <v>82</v>
      </c>
      <c r="AY5705" t="s">
        <v>29276</v>
      </c>
      <c r="AZ5705" t="s">
        <v>29278</v>
      </c>
      <c r="BA5705" t="s">
        <v>3224</v>
      </c>
      <c r="BB5705">
        <v>38871</v>
      </c>
      <c r="BC5705" t="s">
        <v>79</v>
      </c>
      <c r="BH5705" t="s">
        <v>29275</v>
      </c>
      <c r="BJ5705">
        <v>263161330</v>
      </c>
    </row>
    <row r="5706" spans="1:62" x14ac:dyDescent="0.25">
      <c r="A5706" t="s">
        <v>29328</v>
      </c>
      <c r="B5706" s="2">
        <v>43528</v>
      </c>
      <c r="C5706" t="s">
        <v>63</v>
      </c>
      <c r="D5706" s="3">
        <v>43473.404927187497</v>
      </c>
      <c r="E5706" t="s">
        <v>91</v>
      </c>
      <c r="H5706" t="s">
        <v>29329</v>
      </c>
      <c r="I5706" t="s">
        <v>67</v>
      </c>
      <c r="J5706" t="s">
        <v>29330</v>
      </c>
      <c r="L5706" t="s">
        <v>4681</v>
      </c>
      <c r="M5706" t="s">
        <v>774</v>
      </c>
      <c r="N5706">
        <v>80210</v>
      </c>
      <c r="O5706" t="s">
        <v>70</v>
      </c>
      <c r="Q5706" t="s">
        <v>29331</v>
      </c>
      <c r="S5706" t="s">
        <v>72</v>
      </c>
      <c r="T5706" t="s">
        <v>29332</v>
      </c>
      <c r="U5706" t="s">
        <v>29333</v>
      </c>
      <c r="V5706" t="s">
        <v>1152</v>
      </c>
      <c r="W5706" t="s">
        <v>774</v>
      </c>
      <c r="X5706" t="s">
        <v>106</v>
      </c>
      <c r="Y5706" t="str">
        <f>"37-3011"</f>
        <v>37-3011</v>
      </c>
      <c r="Z5706" t="s">
        <v>94</v>
      </c>
      <c r="AA5706">
        <v>541320</v>
      </c>
      <c r="AB5706">
        <v>12</v>
      </c>
      <c r="AD5706" t="s">
        <v>79</v>
      </c>
      <c r="AE5706" t="s">
        <v>80</v>
      </c>
      <c r="AF5706">
        <v>35</v>
      </c>
      <c r="AG5706" s="4">
        <v>0.27083333333333331</v>
      </c>
      <c r="AH5706" s="4">
        <v>0.64583333333333337</v>
      </c>
      <c r="AI5706" s="5">
        <v>15.17</v>
      </c>
      <c r="AJ5706">
        <v>22.76</v>
      </c>
      <c r="AL5706" t="s">
        <v>81</v>
      </c>
      <c r="AM5706" t="s">
        <v>82</v>
      </c>
      <c r="AO5706" t="s">
        <v>83</v>
      </c>
      <c r="AP5706" t="s">
        <v>67</v>
      </c>
      <c r="AQ5706" t="s">
        <v>67</v>
      </c>
      <c r="AR5706" t="s">
        <v>82</v>
      </c>
      <c r="AT5706" t="s">
        <v>82</v>
      </c>
      <c r="AW5706" t="s">
        <v>82</v>
      </c>
      <c r="AY5706" t="s">
        <v>4681</v>
      </c>
      <c r="AZ5706" t="s">
        <v>4681</v>
      </c>
      <c r="BA5706" t="s">
        <v>774</v>
      </c>
      <c r="BB5706">
        <v>80210</v>
      </c>
      <c r="BC5706" t="s">
        <v>79</v>
      </c>
      <c r="BH5706" t="s">
        <v>29330</v>
      </c>
      <c r="BJ5706">
        <v>464283516</v>
      </c>
    </row>
    <row r="5707" spans="1:62" x14ac:dyDescent="0.25">
      <c r="A5707" t="s">
        <v>29425</v>
      </c>
      <c r="B5707" s="2">
        <v>43528</v>
      </c>
      <c r="C5707" t="s">
        <v>63</v>
      </c>
      <c r="D5707" s="3">
        <v>43472.38280428241</v>
      </c>
      <c r="E5707" t="s">
        <v>64</v>
      </c>
      <c r="F5707" s="2">
        <v>43556</v>
      </c>
      <c r="G5707" s="2">
        <v>43769</v>
      </c>
      <c r="H5707" t="s">
        <v>8990</v>
      </c>
      <c r="J5707" t="s">
        <v>8991</v>
      </c>
      <c r="L5707" t="s">
        <v>738</v>
      </c>
      <c r="M5707" t="s">
        <v>105</v>
      </c>
      <c r="N5707">
        <v>78728</v>
      </c>
      <c r="O5707" t="s">
        <v>70</v>
      </c>
      <c r="Q5707" t="s">
        <v>8992</v>
      </c>
      <c r="S5707" t="s">
        <v>72</v>
      </c>
      <c r="T5707" t="s">
        <v>1855</v>
      </c>
      <c r="U5707" t="s">
        <v>1856</v>
      </c>
      <c r="V5707" t="s">
        <v>863</v>
      </c>
      <c r="W5707" t="s">
        <v>105</v>
      </c>
      <c r="X5707" t="s">
        <v>106</v>
      </c>
      <c r="Y5707" t="str">
        <f>"37-3011"</f>
        <v>37-3011</v>
      </c>
      <c r="Z5707" t="s">
        <v>94</v>
      </c>
      <c r="AA5707">
        <v>561730</v>
      </c>
      <c r="AB5707">
        <v>120</v>
      </c>
      <c r="AC5707">
        <v>120</v>
      </c>
      <c r="AD5707" t="s">
        <v>79</v>
      </c>
      <c r="AE5707" t="s">
        <v>95</v>
      </c>
      <c r="AF5707">
        <v>40</v>
      </c>
      <c r="AG5707" s="4">
        <v>0.27083333333333331</v>
      </c>
      <c r="AH5707" s="4">
        <v>0.64583333333333337</v>
      </c>
      <c r="AI5707" s="5">
        <v>13.91</v>
      </c>
      <c r="AJ5707">
        <v>20.87</v>
      </c>
      <c r="AK5707">
        <v>33</v>
      </c>
      <c r="AL5707" t="s">
        <v>81</v>
      </c>
      <c r="AM5707" t="s">
        <v>82</v>
      </c>
      <c r="AO5707" t="s">
        <v>83</v>
      </c>
      <c r="AR5707" t="s">
        <v>82</v>
      </c>
      <c r="AT5707" t="s">
        <v>82</v>
      </c>
      <c r="AW5707" t="s">
        <v>72</v>
      </c>
      <c r="AX5707">
        <v>1</v>
      </c>
      <c r="AY5707" t="s">
        <v>738</v>
      </c>
      <c r="AZ5707" t="s">
        <v>4547</v>
      </c>
      <c r="BA5707" t="s">
        <v>105</v>
      </c>
      <c r="BB5707">
        <v>78728</v>
      </c>
      <c r="BC5707" t="s">
        <v>79</v>
      </c>
      <c r="BH5707" t="s">
        <v>8991</v>
      </c>
      <c r="BJ5707">
        <v>743039851</v>
      </c>
    </row>
    <row r="5708" spans="1:62" x14ac:dyDescent="0.25">
      <c r="A5708" t="s">
        <v>29623</v>
      </c>
      <c r="B5708" s="2">
        <v>43528</v>
      </c>
      <c r="C5708" t="s">
        <v>63</v>
      </c>
      <c r="D5708" s="3">
        <v>43472.390078715274</v>
      </c>
      <c r="E5708" t="s">
        <v>64</v>
      </c>
      <c r="F5708" s="2">
        <v>43556</v>
      </c>
      <c r="G5708" s="2">
        <v>43799</v>
      </c>
      <c r="H5708" t="s">
        <v>29624</v>
      </c>
      <c r="J5708" t="s">
        <v>29625</v>
      </c>
      <c r="L5708" t="s">
        <v>1310</v>
      </c>
      <c r="M5708" t="s">
        <v>2367</v>
      </c>
      <c r="N5708">
        <v>29706</v>
      </c>
      <c r="O5708" t="s">
        <v>70</v>
      </c>
      <c r="Q5708" t="s">
        <v>29626</v>
      </c>
      <c r="S5708" t="s">
        <v>72</v>
      </c>
      <c r="T5708" t="s">
        <v>5800</v>
      </c>
      <c r="U5708" t="s">
        <v>5801</v>
      </c>
      <c r="V5708" t="s">
        <v>5802</v>
      </c>
      <c r="W5708" t="s">
        <v>100</v>
      </c>
      <c r="X5708" t="s">
        <v>29627</v>
      </c>
      <c r="Y5708" t="str">
        <f>"37-3011"</f>
        <v>37-3011</v>
      </c>
      <c r="Z5708" t="s">
        <v>94</v>
      </c>
      <c r="AA5708">
        <v>561730</v>
      </c>
      <c r="AB5708">
        <v>18</v>
      </c>
      <c r="AC5708">
        <v>18</v>
      </c>
      <c r="AD5708" t="s">
        <v>79</v>
      </c>
      <c r="AE5708" t="s">
        <v>80</v>
      </c>
      <c r="AF5708">
        <v>35</v>
      </c>
      <c r="AG5708" s="4">
        <v>0.29166666666666669</v>
      </c>
      <c r="AH5708" s="4">
        <v>0.625</v>
      </c>
      <c r="AI5708" s="5">
        <v>13.23</v>
      </c>
      <c r="AJ5708">
        <v>19.850000000000001</v>
      </c>
      <c r="AL5708" t="s">
        <v>81</v>
      </c>
      <c r="AM5708" t="s">
        <v>82</v>
      </c>
      <c r="AO5708" t="s">
        <v>83</v>
      </c>
      <c r="AR5708" t="s">
        <v>82</v>
      </c>
      <c r="AT5708" t="s">
        <v>82</v>
      </c>
      <c r="AW5708" t="s">
        <v>72</v>
      </c>
      <c r="AX5708">
        <v>3</v>
      </c>
      <c r="AY5708" t="s">
        <v>1310</v>
      </c>
      <c r="AZ5708" t="s">
        <v>1310</v>
      </c>
      <c r="BA5708" t="s">
        <v>2367</v>
      </c>
      <c r="BB5708">
        <v>29706</v>
      </c>
      <c r="BC5708" t="s">
        <v>79</v>
      </c>
      <c r="BH5708" t="s">
        <v>29625</v>
      </c>
      <c r="BI5708" t="s">
        <v>12929</v>
      </c>
      <c r="BJ5708">
        <v>471181735</v>
      </c>
    </row>
    <row r="5709" spans="1:62" x14ac:dyDescent="0.25">
      <c r="A5709" t="s">
        <v>29942</v>
      </c>
      <c r="B5709" s="2">
        <v>43528</v>
      </c>
      <c r="C5709" t="s">
        <v>63</v>
      </c>
      <c r="D5709" s="3">
        <v>43472.383253622684</v>
      </c>
      <c r="E5709" t="s">
        <v>64</v>
      </c>
      <c r="F5709" s="2">
        <v>43556</v>
      </c>
      <c r="G5709" s="2">
        <v>43778</v>
      </c>
      <c r="H5709" t="s">
        <v>29943</v>
      </c>
      <c r="I5709" t="s">
        <v>29944</v>
      </c>
      <c r="J5709" t="s">
        <v>5787</v>
      </c>
      <c r="L5709" t="s">
        <v>5477</v>
      </c>
      <c r="M5709" t="s">
        <v>147</v>
      </c>
      <c r="N5709">
        <v>19462</v>
      </c>
      <c r="O5709" t="s">
        <v>70</v>
      </c>
      <c r="P5709" t="s">
        <v>67</v>
      </c>
      <c r="Q5709" t="s">
        <v>5788</v>
      </c>
      <c r="S5709" t="s">
        <v>72</v>
      </c>
      <c r="T5709" t="s">
        <v>5946</v>
      </c>
      <c r="U5709" t="s">
        <v>5854</v>
      </c>
      <c r="V5709" t="s">
        <v>5791</v>
      </c>
      <c r="W5709" t="s">
        <v>232</v>
      </c>
      <c r="X5709" t="s">
        <v>106</v>
      </c>
      <c r="Y5709" t="str">
        <f>"37-3011"</f>
        <v>37-3011</v>
      </c>
      <c r="Z5709" t="s">
        <v>94</v>
      </c>
      <c r="AA5709">
        <v>561730</v>
      </c>
      <c r="AB5709">
        <v>10</v>
      </c>
      <c r="AC5709">
        <v>10</v>
      </c>
      <c r="AD5709" t="s">
        <v>79</v>
      </c>
      <c r="AE5709" t="s">
        <v>80</v>
      </c>
      <c r="AF5709">
        <v>40</v>
      </c>
      <c r="AG5709" s="4">
        <v>0.29166666666666669</v>
      </c>
      <c r="AH5709" s="4">
        <v>0.64583333333333337</v>
      </c>
      <c r="AI5709" s="5">
        <v>15.39</v>
      </c>
      <c r="AJ5709">
        <v>23.09</v>
      </c>
      <c r="AL5709" t="s">
        <v>81</v>
      </c>
      <c r="AM5709" t="s">
        <v>82</v>
      </c>
      <c r="AO5709" t="s">
        <v>83</v>
      </c>
      <c r="AP5709" t="s">
        <v>67</v>
      </c>
      <c r="AQ5709" t="s">
        <v>67</v>
      </c>
      <c r="AR5709" t="s">
        <v>82</v>
      </c>
      <c r="AT5709" t="s">
        <v>82</v>
      </c>
      <c r="AW5709" t="s">
        <v>82</v>
      </c>
      <c r="AY5709" t="s">
        <v>2839</v>
      </c>
      <c r="AZ5709" t="s">
        <v>2839</v>
      </c>
      <c r="BA5709" t="s">
        <v>278</v>
      </c>
      <c r="BB5709">
        <v>22031</v>
      </c>
      <c r="BC5709" t="s">
        <v>79</v>
      </c>
      <c r="BH5709" t="s">
        <v>29945</v>
      </c>
      <c r="BJ5709">
        <v>421724313</v>
      </c>
    </row>
    <row r="5710" spans="1:62" x14ac:dyDescent="0.25">
      <c r="A5710" t="s">
        <v>29965</v>
      </c>
      <c r="B5710" s="2">
        <v>43528</v>
      </c>
      <c r="C5710" t="s">
        <v>63</v>
      </c>
      <c r="D5710" s="3">
        <v>43472.391923101852</v>
      </c>
      <c r="E5710" t="s">
        <v>64</v>
      </c>
      <c r="F5710" s="2">
        <v>43556</v>
      </c>
      <c r="G5710" s="2">
        <v>43830</v>
      </c>
      <c r="H5710" t="s">
        <v>29966</v>
      </c>
      <c r="J5710" t="s">
        <v>29967</v>
      </c>
      <c r="K5710" t="s">
        <v>29968</v>
      </c>
      <c r="L5710" t="s">
        <v>22061</v>
      </c>
      <c r="M5710" t="s">
        <v>2367</v>
      </c>
      <c r="N5710">
        <v>29304</v>
      </c>
      <c r="O5710" t="s">
        <v>70</v>
      </c>
      <c r="Q5710" t="s">
        <v>29969</v>
      </c>
      <c r="S5710" t="s">
        <v>72</v>
      </c>
      <c r="T5710" t="s">
        <v>5800</v>
      </c>
      <c r="U5710" t="s">
        <v>5801</v>
      </c>
      <c r="V5710" t="s">
        <v>5802</v>
      </c>
      <c r="W5710" t="s">
        <v>100</v>
      </c>
      <c r="X5710" t="s">
        <v>326</v>
      </c>
      <c r="Y5710" t="str">
        <f>"47-2061"</f>
        <v>47-2061</v>
      </c>
      <c r="Z5710" t="s">
        <v>326</v>
      </c>
      <c r="AA5710">
        <v>237310</v>
      </c>
      <c r="AB5710">
        <v>5</v>
      </c>
      <c r="AC5710">
        <v>5</v>
      </c>
      <c r="AD5710" t="s">
        <v>79</v>
      </c>
      <c r="AE5710" t="s">
        <v>95</v>
      </c>
      <c r="AF5710">
        <v>35</v>
      </c>
      <c r="AG5710" s="4">
        <v>0.29166666666666669</v>
      </c>
      <c r="AH5710" s="4">
        <v>0.625</v>
      </c>
      <c r="AI5710" s="5">
        <v>16.350000000000001</v>
      </c>
      <c r="AJ5710">
        <v>24.53</v>
      </c>
      <c r="AL5710" t="s">
        <v>81</v>
      </c>
      <c r="AM5710" t="s">
        <v>82</v>
      </c>
      <c r="AO5710" t="s">
        <v>83</v>
      </c>
      <c r="AR5710" t="s">
        <v>82</v>
      </c>
      <c r="AT5710" t="s">
        <v>82</v>
      </c>
      <c r="AW5710" t="s">
        <v>72</v>
      </c>
      <c r="AX5710">
        <v>3</v>
      </c>
      <c r="AY5710" t="s">
        <v>29501</v>
      </c>
      <c r="AZ5710" t="s">
        <v>22061</v>
      </c>
      <c r="BA5710" t="s">
        <v>2367</v>
      </c>
      <c r="BB5710">
        <v>29334</v>
      </c>
      <c r="BC5710" t="s">
        <v>79</v>
      </c>
      <c r="BH5710" t="s">
        <v>29970</v>
      </c>
      <c r="BI5710" t="s">
        <v>29971</v>
      </c>
      <c r="BJ5710">
        <v>570523479</v>
      </c>
    </row>
    <row r="5711" spans="1:62" x14ac:dyDescent="0.25">
      <c r="A5711" t="s">
        <v>29972</v>
      </c>
      <c r="B5711" s="2">
        <v>43528</v>
      </c>
      <c r="C5711" t="s">
        <v>63</v>
      </c>
      <c r="D5711" s="3">
        <v>43472.39859070602</v>
      </c>
      <c r="E5711" t="s">
        <v>64</v>
      </c>
      <c r="F5711" s="2">
        <v>43556</v>
      </c>
      <c r="G5711" s="2">
        <v>43770</v>
      </c>
      <c r="H5711" t="s">
        <v>29973</v>
      </c>
      <c r="J5711" t="s">
        <v>29974</v>
      </c>
      <c r="L5711" t="s">
        <v>29975</v>
      </c>
      <c r="M5711" t="s">
        <v>147</v>
      </c>
      <c r="N5711">
        <v>16830</v>
      </c>
      <c r="O5711" t="s">
        <v>70</v>
      </c>
      <c r="Q5711" t="s">
        <v>29976</v>
      </c>
      <c r="S5711" t="s">
        <v>72</v>
      </c>
      <c r="T5711" t="s">
        <v>6264</v>
      </c>
      <c r="U5711" t="s">
        <v>4263</v>
      </c>
      <c r="V5711" t="s">
        <v>1225</v>
      </c>
      <c r="W5711" t="s">
        <v>105</v>
      </c>
      <c r="X5711" t="s">
        <v>106</v>
      </c>
      <c r="Y5711" t="str">
        <f>"37-3011"</f>
        <v>37-3011</v>
      </c>
      <c r="Z5711" t="s">
        <v>94</v>
      </c>
      <c r="AA5711">
        <v>561730</v>
      </c>
      <c r="AB5711">
        <v>6</v>
      </c>
      <c r="AC5711">
        <v>6</v>
      </c>
      <c r="AD5711" t="s">
        <v>79</v>
      </c>
      <c r="AE5711" t="s">
        <v>80</v>
      </c>
      <c r="AF5711">
        <v>40</v>
      </c>
      <c r="AG5711" s="4">
        <v>0.29166666666666669</v>
      </c>
      <c r="AH5711" s="4">
        <v>0.75</v>
      </c>
      <c r="AI5711" s="5">
        <v>13.1</v>
      </c>
      <c r="AJ5711">
        <v>19.649999999999999</v>
      </c>
      <c r="AL5711" t="s">
        <v>81</v>
      </c>
      <c r="AM5711" t="s">
        <v>82</v>
      </c>
      <c r="AO5711" t="s">
        <v>83</v>
      </c>
      <c r="AR5711" t="s">
        <v>82</v>
      </c>
      <c r="AT5711" t="s">
        <v>82</v>
      </c>
      <c r="AW5711" t="s">
        <v>82</v>
      </c>
      <c r="AY5711" t="s">
        <v>29975</v>
      </c>
      <c r="AZ5711" t="s">
        <v>29975</v>
      </c>
      <c r="BA5711" t="s">
        <v>147</v>
      </c>
      <c r="BB5711">
        <v>16830</v>
      </c>
      <c r="BC5711" t="s">
        <v>79</v>
      </c>
      <c r="BH5711" t="s">
        <v>29974</v>
      </c>
      <c r="BJ5711">
        <v>462386517</v>
      </c>
    </row>
    <row r="5712" spans="1:62" x14ac:dyDescent="0.25">
      <c r="A5712" t="s">
        <v>29988</v>
      </c>
      <c r="B5712" s="2">
        <v>43528</v>
      </c>
      <c r="C5712" t="s">
        <v>63</v>
      </c>
      <c r="D5712" s="3">
        <v>43472.408903043979</v>
      </c>
      <c r="E5712" t="s">
        <v>91</v>
      </c>
      <c r="H5712" t="s">
        <v>29989</v>
      </c>
      <c r="J5712" t="s">
        <v>29990</v>
      </c>
      <c r="L5712" t="s">
        <v>738</v>
      </c>
      <c r="M5712" t="s">
        <v>105</v>
      </c>
      <c r="N5712">
        <v>78727</v>
      </c>
      <c r="O5712" t="s">
        <v>70</v>
      </c>
      <c r="Q5712" t="s">
        <v>29991</v>
      </c>
      <c r="S5712" t="s">
        <v>72</v>
      </c>
      <c r="T5712" t="s">
        <v>1855</v>
      </c>
      <c r="U5712" t="s">
        <v>1856</v>
      </c>
      <c r="V5712" t="s">
        <v>863</v>
      </c>
      <c r="W5712" t="s">
        <v>105</v>
      </c>
      <c r="X5712" t="s">
        <v>1758</v>
      </c>
      <c r="Y5712" t="str">
        <f>"47-2061"</f>
        <v>47-2061</v>
      </c>
      <c r="Z5712" t="s">
        <v>326</v>
      </c>
      <c r="AA5712">
        <v>238110</v>
      </c>
      <c r="AB5712">
        <v>18</v>
      </c>
      <c r="AD5712" t="s">
        <v>79</v>
      </c>
      <c r="AE5712" t="s">
        <v>95</v>
      </c>
      <c r="AF5712">
        <v>40</v>
      </c>
      <c r="AG5712" s="4">
        <v>0.33333333333333331</v>
      </c>
      <c r="AH5712" s="4">
        <v>0.70833333333333337</v>
      </c>
      <c r="AI5712" s="6">
        <v>16</v>
      </c>
      <c r="AJ5712">
        <v>22.61</v>
      </c>
      <c r="AK5712">
        <v>30</v>
      </c>
      <c r="AL5712" t="s">
        <v>81</v>
      </c>
      <c r="AM5712" t="s">
        <v>82</v>
      </c>
      <c r="AO5712" t="s">
        <v>83</v>
      </c>
      <c r="AR5712" t="s">
        <v>82</v>
      </c>
      <c r="AT5712" t="s">
        <v>82</v>
      </c>
      <c r="AW5712" t="s">
        <v>82</v>
      </c>
      <c r="AY5712" t="s">
        <v>738</v>
      </c>
      <c r="AZ5712" t="s">
        <v>4547</v>
      </c>
      <c r="BA5712" t="s">
        <v>105</v>
      </c>
      <c r="BB5712">
        <v>78727</v>
      </c>
      <c r="BC5712" t="s">
        <v>79</v>
      </c>
      <c r="BH5712" t="s">
        <v>29990</v>
      </c>
      <c r="BJ5712">
        <v>900979347</v>
      </c>
    </row>
    <row r="5713" spans="1:62" x14ac:dyDescent="0.25">
      <c r="A5713" t="s">
        <v>30044</v>
      </c>
      <c r="B5713" s="2">
        <v>43528</v>
      </c>
      <c r="C5713" t="s">
        <v>63</v>
      </c>
      <c r="D5713" s="3">
        <v>43472.387158449077</v>
      </c>
      <c r="E5713" t="s">
        <v>1763</v>
      </c>
      <c r="F5713" s="2">
        <v>43556</v>
      </c>
      <c r="G5713" s="2">
        <v>43789</v>
      </c>
      <c r="H5713" t="s">
        <v>30045</v>
      </c>
      <c r="I5713" t="s">
        <v>30046</v>
      </c>
      <c r="J5713" t="s">
        <v>30047</v>
      </c>
      <c r="L5713" t="s">
        <v>30048</v>
      </c>
      <c r="M5713" t="s">
        <v>787</v>
      </c>
      <c r="N5713">
        <v>35976</v>
      </c>
      <c r="O5713" t="s">
        <v>70</v>
      </c>
      <c r="Q5713" t="s">
        <v>30049</v>
      </c>
      <c r="S5713" t="s">
        <v>72</v>
      </c>
      <c r="T5713" t="s">
        <v>640</v>
      </c>
      <c r="U5713" t="s">
        <v>641</v>
      </c>
      <c r="V5713" t="s">
        <v>642</v>
      </c>
      <c r="W5713" t="s">
        <v>105</v>
      </c>
      <c r="X5713" t="s">
        <v>3248</v>
      </c>
      <c r="Y5713" t="str">
        <f>"37-3011"</f>
        <v>37-3011</v>
      </c>
      <c r="Z5713" t="s">
        <v>94</v>
      </c>
      <c r="AA5713">
        <v>561730</v>
      </c>
      <c r="AB5713">
        <v>6</v>
      </c>
      <c r="AC5713">
        <v>6</v>
      </c>
      <c r="AD5713" t="s">
        <v>79</v>
      </c>
      <c r="AE5713" t="s">
        <v>95</v>
      </c>
      <c r="AF5713">
        <v>40</v>
      </c>
      <c r="AG5713" s="4">
        <v>0.29166666666666669</v>
      </c>
      <c r="AH5713" s="4">
        <v>0.70833333333333337</v>
      </c>
      <c r="AI5713" s="5">
        <v>12.03</v>
      </c>
      <c r="AJ5713">
        <v>18.05</v>
      </c>
      <c r="AL5713" t="s">
        <v>81</v>
      </c>
      <c r="AM5713" t="s">
        <v>82</v>
      </c>
      <c r="AO5713" t="s">
        <v>83</v>
      </c>
      <c r="AR5713" t="s">
        <v>82</v>
      </c>
      <c r="AT5713" t="s">
        <v>82</v>
      </c>
      <c r="AW5713" t="s">
        <v>82</v>
      </c>
      <c r="AY5713" t="s">
        <v>3688</v>
      </c>
      <c r="AZ5713" t="s">
        <v>1921</v>
      </c>
      <c r="BA5713" t="s">
        <v>787</v>
      </c>
      <c r="BB5713">
        <v>35811</v>
      </c>
      <c r="BC5713" t="s">
        <v>79</v>
      </c>
      <c r="BH5713" t="s">
        <v>30050</v>
      </c>
      <c r="BJ5713">
        <v>465061096</v>
      </c>
    </row>
    <row r="5714" spans="1:62" x14ac:dyDescent="0.25">
      <c r="A5714" t="s">
        <v>30058</v>
      </c>
      <c r="B5714" s="2">
        <v>43528</v>
      </c>
      <c r="C5714" t="s">
        <v>63</v>
      </c>
      <c r="D5714" s="3">
        <v>43472.385870555554</v>
      </c>
      <c r="E5714" t="s">
        <v>64</v>
      </c>
      <c r="F5714" s="2">
        <v>43556</v>
      </c>
      <c r="G5714" s="2">
        <v>43799</v>
      </c>
      <c r="H5714" t="s">
        <v>3721</v>
      </c>
      <c r="I5714" t="s">
        <v>3722</v>
      </c>
      <c r="J5714" t="s">
        <v>3723</v>
      </c>
      <c r="K5714" t="s">
        <v>30059</v>
      </c>
      <c r="L5714" t="s">
        <v>3291</v>
      </c>
      <c r="M5714" t="s">
        <v>105</v>
      </c>
      <c r="N5714">
        <v>77074</v>
      </c>
      <c r="O5714" t="s">
        <v>70</v>
      </c>
      <c r="Q5714" t="s">
        <v>3725</v>
      </c>
      <c r="S5714" t="s">
        <v>72</v>
      </c>
      <c r="T5714" t="s">
        <v>640</v>
      </c>
      <c r="U5714" t="s">
        <v>641</v>
      </c>
      <c r="V5714" t="s">
        <v>642</v>
      </c>
      <c r="W5714" t="s">
        <v>105</v>
      </c>
      <c r="X5714" t="s">
        <v>3726</v>
      </c>
      <c r="Y5714" t="str">
        <f>"47-3015"</f>
        <v>47-3015</v>
      </c>
      <c r="Z5714" t="s">
        <v>3727</v>
      </c>
      <c r="AA5714">
        <v>238210</v>
      </c>
      <c r="AB5714">
        <v>9</v>
      </c>
      <c r="AC5714">
        <v>9</v>
      </c>
      <c r="AD5714" t="s">
        <v>79</v>
      </c>
      <c r="AE5714" t="s">
        <v>95</v>
      </c>
      <c r="AF5714">
        <v>40</v>
      </c>
      <c r="AG5714" s="4">
        <v>0.3125</v>
      </c>
      <c r="AH5714" s="4">
        <v>0.6875</v>
      </c>
      <c r="AI5714" s="5">
        <v>17.75</v>
      </c>
      <c r="AL5714" t="s">
        <v>81</v>
      </c>
      <c r="AM5714" t="s">
        <v>82</v>
      </c>
      <c r="AO5714" t="s">
        <v>83</v>
      </c>
      <c r="AR5714" t="s">
        <v>82</v>
      </c>
      <c r="AT5714" t="s">
        <v>82</v>
      </c>
      <c r="AW5714" t="s">
        <v>82</v>
      </c>
      <c r="AY5714" t="s">
        <v>3291</v>
      </c>
      <c r="AZ5714" t="s">
        <v>3292</v>
      </c>
      <c r="BA5714" t="s">
        <v>105</v>
      </c>
      <c r="BB5714">
        <v>77074</v>
      </c>
      <c r="BC5714" t="s">
        <v>79</v>
      </c>
      <c r="BH5714" t="s">
        <v>3723</v>
      </c>
      <c r="BJ5714">
        <v>760425932</v>
      </c>
    </row>
    <row r="5715" spans="1:62" x14ac:dyDescent="0.25">
      <c r="A5715" t="s">
        <v>30074</v>
      </c>
      <c r="B5715" s="2">
        <v>43528</v>
      </c>
      <c r="C5715" t="s">
        <v>63</v>
      </c>
      <c r="D5715" s="3">
        <v>43472.391194479169</v>
      </c>
      <c r="E5715" t="s">
        <v>64</v>
      </c>
      <c r="F5715" s="2">
        <v>43556</v>
      </c>
      <c r="G5715" s="2">
        <v>43860</v>
      </c>
      <c r="H5715" t="s">
        <v>30075</v>
      </c>
      <c r="J5715" t="s">
        <v>30076</v>
      </c>
      <c r="L5715" t="s">
        <v>2567</v>
      </c>
      <c r="M5715" t="s">
        <v>821</v>
      </c>
      <c r="N5715">
        <v>97502</v>
      </c>
      <c r="O5715" t="s">
        <v>70</v>
      </c>
      <c r="Q5715" t="s">
        <v>30077</v>
      </c>
      <c r="S5715" t="s">
        <v>72</v>
      </c>
      <c r="T5715" t="s">
        <v>878</v>
      </c>
      <c r="U5715" t="s">
        <v>12165</v>
      </c>
      <c r="V5715" t="s">
        <v>2620</v>
      </c>
      <c r="W5715" t="s">
        <v>881</v>
      </c>
      <c r="X5715" t="s">
        <v>1092</v>
      </c>
      <c r="Y5715" t="str">
        <f>"45-4011"</f>
        <v>45-4011</v>
      </c>
      <c r="Z5715" t="s">
        <v>763</v>
      </c>
      <c r="AA5715">
        <v>115310</v>
      </c>
      <c r="AB5715">
        <v>21</v>
      </c>
      <c r="AC5715">
        <v>21</v>
      </c>
      <c r="AD5715" t="s">
        <v>79</v>
      </c>
      <c r="AE5715" t="s">
        <v>95</v>
      </c>
      <c r="AF5715">
        <v>40</v>
      </c>
      <c r="AG5715" s="4">
        <v>0.27083333333333331</v>
      </c>
      <c r="AH5715" s="4">
        <v>0.625</v>
      </c>
      <c r="AI5715" s="6">
        <v>12</v>
      </c>
      <c r="AJ5715">
        <v>18</v>
      </c>
      <c r="AK5715">
        <v>37.5</v>
      </c>
      <c r="AL5715" t="s">
        <v>81</v>
      </c>
      <c r="AM5715" t="s">
        <v>82</v>
      </c>
      <c r="AO5715" t="s">
        <v>83</v>
      </c>
      <c r="AR5715" t="s">
        <v>82</v>
      </c>
      <c r="AT5715" t="s">
        <v>82</v>
      </c>
      <c r="AW5715" t="s">
        <v>72</v>
      </c>
      <c r="AX5715">
        <v>3</v>
      </c>
      <c r="AY5715" t="s">
        <v>2567</v>
      </c>
      <c r="AZ5715" t="s">
        <v>1588</v>
      </c>
      <c r="BA5715" t="s">
        <v>821</v>
      </c>
      <c r="BB5715">
        <v>97502</v>
      </c>
      <c r="BC5715" t="s">
        <v>79</v>
      </c>
      <c r="BH5715" t="s">
        <v>30078</v>
      </c>
      <c r="BJ5715">
        <v>814365430</v>
      </c>
    </row>
    <row r="5716" spans="1:62" x14ac:dyDescent="0.25">
      <c r="A5716" t="s">
        <v>30236</v>
      </c>
      <c r="B5716" s="2">
        <v>43528</v>
      </c>
      <c r="C5716" t="s">
        <v>63</v>
      </c>
      <c r="D5716" s="3">
        <v>43472.392716747687</v>
      </c>
      <c r="E5716" t="s">
        <v>64</v>
      </c>
      <c r="F5716" s="2">
        <v>43556</v>
      </c>
      <c r="G5716" s="2">
        <v>43830</v>
      </c>
      <c r="H5716" t="s">
        <v>29966</v>
      </c>
      <c r="J5716" t="s">
        <v>29967</v>
      </c>
      <c r="K5716" t="s">
        <v>29968</v>
      </c>
      <c r="L5716" t="s">
        <v>22061</v>
      </c>
      <c r="M5716" t="s">
        <v>2367</v>
      </c>
      <c r="N5716">
        <v>29304</v>
      </c>
      <c r="O5716" t="s">
        <v>70</v>
      </c>
      <c r="Q5716" t="s">
        <v>29969</v>
      </c>
      <c r="S5716" t="s">
        <v>72</v>
      </c>
      <c r="T5716" t="s">
        <v>5800</v>
      </c>
      <c r="U5716" t="s">
        <v>5801</v>
      </c>
      <c r="V5716" t="s">
        <v>5802</v>
      </c>
      <c r="W5716" t="s">
        <v>100</v>
      </c>
      <c r="X5716" t="s">
        <v>326</v>
      </c>
      <c r="Y5716" t="str">
        <f>"47-2061"</f>
        <v>47-2061</v>
      </c>
      <c r="Z5716" t="s">
        <v>326</v>
      </c>
      <c r="AA5716">
        <v>237310</v>
      </c>
      <c r="AB5716">
        <v>5</v>
      </c>
      <c r="AC5716">
        <v>5</v>
      </c>
      <c r="AD5716" t="s">
        <v>79</v>
      </c>
      <c r="AE5716" t="s">
        <v>95</v>
      </c>
      <c r="AF5716">
        <v>35</v>
      </c>
      <c r="AG5716" s="4">
        <v>0.29166666666666669</v>
      </c>
      <c r="AH5716" s="4">
        <v>0.625</v>
      </c>
      <c r="AI5716" s="5">
        <v>14.14</v>
      </c>
      <c r="AJ5716">
        <v>21.21</v>
      </c>
      <c r="AL5716" t="s">
        <v>81</v>
      </c>
      <c r="AM5716" t="s">
        <v>82</v>
      </c>
      <c r="AO5716" t="s">
        <v>83</v>
      </c>
      <c r="AR5716" t="s">
        <v>82</v>
      </c>
      <c r="AT5716" t="s">
        <v>82</v>
      </c>
      <c r="AW5716" t="s">
        <v>72</v>
      </c>
      <c r="AX5716">
        <v>3</v>
      </c>
      <c r="AY5716" t="s">
        <v>1898</v>
      </c>
      <c r="AZ5716" t="s">
        <v>1899</v>
      </c>
      <c r="BA5716" t="s">
        <v>100</v>
      </c>
      <c r="BB5716">
        <v>28269</v>
      </c>
      <c r="BC5716" t="s">
        <v>79</v>
      </c>
      <c r="BH5716" t="s">
        <v>30237</v>
      </c>
      <c r="BI5716" t="s">
        <v>29971</v>
      </c>
      <c r="BJ5716">
        <v>570523479</v>
      </c>
    </row>
    <row r="5717" spans="1:62" x14ac:dyDescent="0.25">
      <c r="A5717" t="s">
        <v>30249</v>
      </c>
      <c r="B5717" s="2">
        <v>43528</v>
      </c>
      <c r="C5717" t="s">
        <v>63</v>
      </c>
      <c r="D5717" s="3">
        <v>43472.389638958331</v>
      </c>
      <c r="E5717" t="s">
        <v>64</v>
      </c>
      <c r="F5717" s="2">
        <v>43556</v>
      </c>
      <c r="G5717" s="2">
        <v>43819</v>
      </c>
      <c r="H5717" t="s">
        <v>30250</v>
      </c>
      <c r="J5717" t="s">
        <v>30251</v>
      </c>
      <c r="L5717" t="s">
        <v>3004</v>
      </c>
      <c r="M5717" t="s">
        <v>226</v>
      </c>
      <c r="N5717">
        <v>48047</v>
      </c>
      <c r="O5717" t="s">
        <v>70</v>
      </c>
      <c r="Q5717" t="s">
        <v>30252</v>
      </c>
      <c r="S5717" t="s">
        <v>72</v>
      </c>
      <c r="T5717" t="s">
        <v>2185</v>
      </c>
      <c r="U5717" t="s">
        <v>2186</v>
      </c>
      <c r="V5717" t="s">
        <v>2187</v>
      </c>
      <c r="W5717" t="s">
        <v>232</v>
      </c>
      <c r="X5717" t="s">
        <v>2013</v>
      </c>
      <c r="Y5717" t="str">
        <f>"37-3011"</f>
        <v>37-3011</v>
      </c>
      <c r="Z5717" t="s">
        <v>94</v>
      </c>
      <c r="AA5717">
        <v>561730</v>
      </c>
      <c r="AB5717">
        <v>8</v>
      </c>
      <c r="AC5717">
        <v>8</v>
      </c>
      <c r="AD5717" t="s">
        <v>79</v>
      </c>
      <c r="AE5717" t="s">
        <v>80</v>
      </c>
      <c r="AF5717">
        <v>40</v>
      </c>
      <c r="AG5717" s="4">
        <v>0.29166666666666669</v>
      </c>
      <c r="AH5717" s="4">
        <v>0.75</v>
      </c>
      <c r="AI5717" s="5">
        <v>14.1</v>
      </c>
      <c r="AJ5717">
        <v>21.15</v>
      </c>
      <c r="AK5717">
        <v>21.15</v>
      </c>
      <c r="AL5717" t="s">
        <v>81</v>
      </c>
      <c r="AM5717" t="s">
        <v>82</v>
      </c>
      <c r="AO5717" t="s">
        <v>83</v>
      </c>
      <c r="AR5717" t="s">
        <v>82</v>
      </c>
      <c r="AT5717" t="s">
        <v>82</v>
      </c>
      <c r="AW5717" t="s">
        <v>72</v>
      </c>
      <c r="AX5717">
        <v>2</v>
      </c>
      <c r="AY5717" t="s">
        <v>3004</v>
      </c>
      <c r="AZ5717" t="s">
        <v>9961</v>
      </c>
      <c r="BA5717" t="s">
        <v>226</v>
      </c>
      <c r="BB5717">
        <v>7438</v>
      </c>
      <c r="BC5717" t="s">
        <v>79</v>
      </c>
      <c r="BH5717" t="s">
        <v>30253</v>
      </c>
      <c r="BJ5717">
        <v>814135416</v>
      </c>
    </row>
    <row r="5718" spans="1:62" x14ac:dyDescent="0.25">
      <c r="A5718" t="s">
        <v>30367</v>
      </c>
      <c r="B5718" s="2">
        <v>43528</v>
      </c>
      <c r="C5718" t="s">
        <v>63</v>
      </c>
      <c r="D5718" s="3">
        <v>43472.390027476853</v>
      </c>
      <c r="E5718" t="s">
        <v>64</v>
      </c>
      <c r="F5718" s="2">
        <v>43556</v>
      </c>
      <c r="G5718" s="2">
        <v>43804</v>
      </c>
      <c r="H5718" t="s">
        <v>30368</v>
      </c>
      <c r="J5718" t="s">
        <v>30369</v>
      </c>
      <c r="L5718" t="s">
        <v>6310</v>
      </c>
      <c r="M5718" t="s">
        <v>147</v>
      </c>
      <c r="N5718">
        <v>15102</v>
      </c>
      <c r="O5718" t="s">
        <v>70</v>
      </c>
      <c r="Q5718" t="s">
        <v>30370</v>
      </c>
      <c r="S5718" t="s">
        <v>72</v>
      </c>
      <c r="T5718" t="s">
        <v>2185</v>
      </c>
      <c r="U5718" t="s">
        <v>2186</v>
      </c>
      <c r="V5718" t="s">
        <v>2187</v>
      </c>
      <c r="W5718" t="s">
        <v>232</v>
      </c>
      <c r="X5718" t="s">
        <v>5516</v>
      </c>
      <c r="Y5718" t="str">
        <f>"37-3011"</f>
        <v>37-3011</v>
      </c>
      <c r="Z5718" t="s">
        <v>94</v>
      </c>
      <c r="AA5718">
        <v>561730</v>
      </c>
      <c r="AB5718">
        <v>8</v>
      </c>
      <c r="AC5718">
        <v>8</v>
      </c>
      <c r="AD5718" t="s">
        <v>79</v>
      </c>
      <c r="AE5718" t="s">
        <v>80</v>
      </c>
      <c r="AF5718">
        <v>40</v>
      </c>
      <c r="AG5718" s="4">
        <v>0.33333333333333331</v>
      </c>
      <c r="AH5718" s="4">
        <v>0.66666666666666663</v>
      </c>
      <c r="AI5718" s="5">
        <v>13.77</v>
      </c>
      <c r="AJ5718">
        <v>20.66</v>
      </c>
      <c r="AK5718">
        <v>20.66</v>
      </c>
      <c r="AL5718" t="s">
        <v>81</v>
      </c>
      <c r="AM5718" t="s">
        <v>82</v>
      </c>
      <c r="AO5718" t="s">
        <v>83</v>
      </c>
      <c r="AR5718" t="s">
        <v>82</v>
      </c>
      <c r="AT5718" t="s">
        <v>82</v>
      </c>
      <c r="AW5718" t="s">
        <v>72</v>
      </c>
      <c r="AX5718">
        <v>2</v>
      </c>
      <c r="AY5718" t="s">
        <v>30371</v>
      </c>
      <c r="AZ5718" t="s">
        <v>245</v>
      </c>
      <c r="BA5718" t="s">
        <v>147</v>
      </c>
      <c r="BB5718">
        <v>15107</v>
      </c>
      <c r="BC5718" t="s">
        <v>79</v>
      </c>
      <c r="BH5718" t="s">
        <v>30372</v>
      </c>
      <c r="BJ5718">
        <v>471925363</v>
      </c>
    </row>
    <row r="5719" spans="1:62" x14ac:dyDescent="0.25">
      <c r="A5719" t="s">
        <v>30640</v>
      </c>
      <c r="B5719" s="2">
        <v>43528</v>
      </c>
      <c r="C5719" t="s">
        <v>63</v>
      </c>
      <c r="D5719" s="3">
        <v>43472.387531122688</v>
      </c>
      <c r="E5719" t="s">
        <v>64</v>
      </c>
      <c r="F5719" s="2">
        <v>43556</v>
      </c>
      <c r="G5719" s="2">
        <v>43799</v>
      </c>
      <c r="H5719" t="s">
        <v>30641</v>
      </c>
      <c r="J5719" t="s">
        <v>30642</v>
      </c>
      <c r="L5719" t="s">
        <v>795</v>
      </c>
      <c r="M5719" t="s">
        <v>105</v>
      </c>
      <c r="N5719">
        <v>78227</v>
      </c>
      <c r="O5719" t="s">
        <v>70</v>
      </c>
      <c r="P5719" t="s">
        <v>67</v>
      </c>
      <c r="Q5719" t="s">
        <v>30643</v>
      </c>
      <c r="S5719" t="s">
        <v>72</v>
      </c>
      <c r="T5719" t="s">
        <v>5946</v>
      </c>
      <c r="U5719" t="s">
        <v>5790</v>
      </c>
      <c r="V5719" t="s">
        <v>5791</v>
      </c>
      <c r="W5719" t="s">
        <v>232</v>
      </c>
      <c r="X5719" t="s">
        <v>30644</v>
      </c>
      <c r="Y5719" t="str">
        <f>"49-3031"</f>
        <v>49-3031</v>
      </c>
      <c r="Z5719" t="s">
        <v>23285</v>
      </c>
      <c r="AA5719">
        <v>4841</v>
      </c>
      <c r="AB5719">
        <v>5</v>
      </c>
      <c r="AC5719">
        <v>5</v>
      </c>
      <c r="AD5719" t="s">
        <v>79</v>
      </c>
      <c r="AE5719" t="s">
        <v>80</v>
      </c>
      <c r="AF5719">
        <v>40</v>
      </c>
      <c r="AG5719" s="4">
        <v>0.375</v>
      </c>
      <c r="AH5719" s="4">
        <v>0.70833333333333337</v>
      </c>
      <c r="AI5719" s="5">
        <v>21.85</v>
      </c>
      <c r="AJ5719">
        <v>32.76</v>
      </c>
      <c r="AL5719" t="s">
        <v>81</v>
      </c>
      <c r="AM5719" t="s">
        <v>82</v>
      </c>
      <c r="AO5719" t="s">
        <v>83</v>
      </c>
      <c r="AP5719" t="s">
        <v>67</v>
      </c>
      <c r="AQ5719" t="s">
        <v>662</v>
      </c>
      <c r="AR5719" t="s">
        <v>82</v>
      </c>
      <c r="AT5719" t="s">
        <v>82</v>
      </c>
      <c r="AW5719" t="s">
        <v>72</v>
      </c>
      <c r="AX5719">
        <v>3</v>
      </c>
      <c r="AY5719" t="s">
        <v>30645</v>
      </c>
      <c r="AZ5719" t="s">
        <v>797</v>
      </c>
      <c r="BA5719" t="s">
        <v>105</v>
      </c>
      <c r="BB5719">
        <v>78227</v>
      </c>
      <c r="BC5719" t="s">
        <v>79</v>
      </c>
      <c r="BH5719" t="s">
        <v>30642</v>
      </c>
      <c r="BI5719" t="s">
        <v>67</v>
      </c>
      <c r="BJ5719">
        <v>450509641</v>
      </c>
    </row>
    <row r="5720" spans="1:62" x14ac:dyDescent="0.25">
      <c r="A5720" t="s">
        <v>30712</v>
      </c>
      <c r="B5720" s="2">
        <v>43528</v>
      </c>
      <c r="C5720" t="s">
        <v>63</v>
      </c>
      <c r="D5720" s="3">
        <v>43472.38909640046</v>
      </c>
      <c r="E5720" t="s">
        <v>64</v>
      </c>
      <c r="F5720" s="2">
        <v>43556</v>
      </c>
      <c r="G5720" s="2">
        <v>43799</v>
      </c>
      <c r="H5720" t="s">
        <v>30457</v>
      </c>
      <c r="J5720" t="s">
        <v>30340</v>
      </c>
      <c r="K5720" t="s">
        <v>20270</v>
      </c>
      <c r="L5720" t="s">
        <v>1753</v>
      </c>
      <c r="M5720" t="s">
        <v>761</v>
      </c>
      <c r="N5720">
        <v>30328</v>
      </c>
      <c r="O5720" t="s">
        <v>70</v>
      </c>
      <c r="Q5720" t="s">
        <v>20271</v>
      </c>
      <c r="S5720" t="s">
        <v>72</v>
      </c>
      <c r="T5720" t="s">
        <v>30713</v>
      </c>
      <c r="U5720" t="s">
        <v>20273</v>
      </c>
      <c r="V5720" t="s">
        <v>1177</v>
      </c>
      <c r="W5720" t="s">
        <v>649</v>
      </c>
      <c r="X5720" t="s">
        <v>28104</v>
      </c>
      <c r="Y5720" t="str">
        <f>"47-2161"</f>
        <v>47-2161</v>
      </c>
      <c r="Z5720" t="s">
        <v>6926</v>
      </c>
      <c r="AA5720">
        <v>321214</v>
      </c>
      <c r="AB5720">
        <v>40</v>
      </c>
      <c r="AC5720">
        <v>40</v>
      </c>
      <c r="AD5720" t="s">
        <v>79</v>
      </c>
      <c r="AE5720" t="s">
        <v>95</v>
      </c>
      <c r="AF5720">
        <v>40</v>
      </c>
      <c r="AG5720" s="4">
        <v>0.29166666666666669</v>
      </c>
      <c r="AH5720" s="4">
        <v>0.64583333333333337</v>
      </c>
      <c r="AI5720" s="5">
        <v>20.23</v>
      </c>
      <c r="AJ5720">
        <v>30.35</v>
      </c>
      <c r="AK5720">
        <v>30.35</v>
      </c>
      <c r="AL5720" t="s">
        <v>81</v>
      </c>
      <c r="AM5720" t="s">
        <v>82</v>
      </c>
      <c r="AO5720" t="s">
        <v>83</v>
      </c>
      <c r="AP5720" t="s">
        <v>67</v>
      </c>
      <c r="AQ5720" t="s">
        <v>67</v>
      </c>
      <c r="AR5720" t="s">
        <v>82</v>
      </c>
      <c r="AT5720" t="s">
        <v>82</v>
      </c>
      <c r="AW5720" t="s">
        <v>72</v>
      </c>
      <c r="AX5720">
        <v>3</v>
      </c>
      <c r="AY5720" t="s">
        <v>30714</v>
      </c>
      <c r="AZ5720" t="s">
        <v>30715</v>
      </c>
      <c r="BA5720" t="s">
        <v>323</v>
      </c>
      <c r="BB5720">
        <v>92530</v>
      </c>
      <c r="BC5720" t="s">
        <v>79</v>
      </c>
      <c r="BH5720" t="s">
        <v>30716</v>
      </c>
      <c r="BJ5720">
        <v>943050454</v>
      </c>
    </row>
    <row r="5721" spans="1:62" x14ac:dyDescent="0.25">
      <c r="A5721" t="s">
        <v>31017</v>
      </c>
      <c r="B5721" s="2">
        <v>43528</v>
      </c>
      <c r="C5721" t="s">
        <v>63</v>
      </c>
      <c r="D5721" s="3">
        <v>43472.38023127315</v>
      </c>
      <c r="E5721" t="s">
        <v>64</v>
      </c>
      <c r="F5721" s="2">
        <v>43556</v>
      </c>
      <c r="G5721" s="2">
        <v>43814</v>
      </c>
      <c r="H5721" t="s">
        <v>31018</v>
      </c>
      <c r="J5721" t="s">
        <v>31019</v>
      </c>
      <c r="L5721" t="s">
        <v>22937</v>
      </c>
      <c r="M5721" t="s">
        <v>147</v>
      </c>
      <c r="N5721">
        <v>19390</v>
      </c>
      <c r="O5721" t="s">
        <v>70</v>
      </c>
      <c r="Q5721" t="s">
        <v>31020</v>
      </c>
      <c r="S5721" t="s">
        <v>72</v>
      </c>
      <c r="T5721" t="s">
        <v>11227</v>
      </c>
      <c r="U5721" t="s">
        <v>2437</v>
      </c>
      <c r="V5721" t="s">
        <v>2438</v>
      </c>
      <c r="W5721" t="s">
        <v>147</v>
      </c>
      <c r="X5721" t="s">
        <v>106</v>
      </c>
      <c r="Y5721" t="str">
        <f>"37-3011"</f>
        <v>37-3011</v>
      </c>
      <c r="Z5721" t="s">
        <v>94</v>
      </c>
      <c r="AA5721">
        <v>561730</v>
      </c>
      <c r="AB5721">
        <v>8</v>
      </c>
      <c r="AC5721">
        <v>8</v>
      </c>
      <c r="AD5721" t="s">
        <v>79</v>
      </c>
      <c r="AE5721" t="s">
        <v>80</v>
      </c>
      <c r="AF5721">
        <v>40</v>
      </c>
      <c r="AG5721" s="4">
        <v>0.29166666666666669</v>
      </c>
      <c r="AH5721" s="4">
        <v>0.64583333333333337</v>
      </c>
      <c r="AI5721" s="5">
        <v>15.35</v>
      </c>
      <c r="AJ5721">
        <v>23.03</v>
      </c>
      <c r="AK5721">
        <v>23.03</v>
      </c>
      <c r="AL5721" t="s">
        <v>81</v>
      </c>
      <c r="AM5721" t="s">
        <v>82</v>
      </c>
      <c r="AO5721" t="s">
        <v>83</v>
      </c>
      <c r="AR5721" t="s">
        <v>82</v>
      </c>
      <c r="AT5721" t="s">
        <v>82</v>
      </c>
      <c r="AW5721" t="s">
        <v>82</v>
      </c>
      <c r="AY5721" t="s">
        <v>22937</v>
      </c>
      <c r="AZ5721" t="s">
        <v>1310</v>
      </c>
      <c r="BA5721" t="s">
        <v>147</v>
      </c>
      <c r="BB5721">
        <v>19390</v>
      </c>
      <c r="BC5721" t="s">
        <v>79</v>
      </c>
      <c r="BH5721" t="s">
        <v>31021</v>
      </c>
      <c r="BJ5721">
        <v>611764629</v>
      </c>
    </row>
    <row r="5722" spans="1:62" x14ac:dyDescent="0.25">
      <c r="A5722" t="s">
        <v>31188</v>
      </c>
      <c r="B5722" s="2">
        <v>43528</v>
      </c>
      <c r="C5722" t="s">
        <v>63</v>
      </c>
      <c r="D5722" s="3">
        <v>43472.394183206015</v>
      </c>
      <c r="E5722" t="s">
        <v>64</v>
      </c>
      <c r="F5722" s="2">
        <v>43556</v>
      </c>
      <c r="G5722" s="2">
        <v>43814</v>
      </c>
      <c r="H5722" t="s">
        <v>31189</v>
      </c>
      <c r="J5722" t="s">
        <v>31190</v>
      </c>
      <c r="L5722" t="s">
        <v>29733</v>
      </c>
      <c r="M5722" t="s">
        <v>232</v>
      </c>
      <c r="N5722">
        <v>12526</v>
      </c>
      <c r="O5722" t="s">
        <v>70</v>
      </c>
      <c r="Q5722" t="s">
        <v>31191</v>
      </c>
      <c r="S5722" t="s">
        <v>72</v>
      </c>
      <c r="T5722" t="s">
        <v>2185</v>
      </c>
      <c r="U5722" t="s">
        <v>2186</v>
      </c>
      <c r="V5722" t="s">
        <v>2187</v>
      </c>
      <c r="W5722" t="s">
        <v>232</v>
      </c>
      <c r="X5722" t="s">
        <v>106</v>
      </c>
      <c r="Y5722" t="str">
        <f>"37-3011"</f>
        <v>37-3011</v>
      </c>
      <c r="Z5722" t="s">
        <v>94</v>
      </c>
      <c r="AA5722">
        <v>561730</v>
      </c>
      <c r="AB5722">
        <v>8</v>
      </c>
      <c r="AC5722">
        <v>8</v>
      </c>
      <c r="AD5722" t="s">
        <v>79</v>
      </c>
      <c r="AE5722" t="s">
        <v>80</v>
      </c>
      <c r="AF5722">
        <v>40</v>
      </c>
      <c r="AG5722" s="4">
        <v>0.33333333333333331</v>
      </c>
      <c r="AH5722" s="4">
        <v>0.70833333333333337</v>
      </c>
      <c r="AI5722" s="5">
        <v>15.82</v>
      </c>
      <c r="AJ5722">
        <v>23.73</v>
      </c>
      <c r="AK5722">
        <v>23.73</v>
      </c>
      <c r="AL5722" t="s">
        <v>81</v>
      </c>
      <c r="AM5722" t="s">
        <v>82</v>
      </c>
      <c r="AO5722" t="s">
        <v>83</v>
      </c>
      <c r="AR5722" t="s">
        <v>82</v>
      </c>
      <c r="AT5722" t="s">
        <v>82</v>
      </c>
      <c r="AW5722" t="s">
        <v>72</v>
      </c>
      <c r="AX5722">
        <v>2</v>
      </c>
      <c r="AY5722" t="s">
        <v>29733</v>
      </c>
      <c r="AZ5722" t="s">
        <v>29027</v>
      </c>
      <c r="BA5722" t="s">
        <v>232</v>
      </c>
      <c r="BB5722">
        <v>12526</v>
      </c>
      <c r="BC5722" t="s">
        <v>79</v>
      </c>
      <c r="BH5722" t="s">
        <v>31190</v>
      </c>
      <c r="BJ5722">
        <v>300562296</v>
      </c>
    </row>
    <row r="5723" spans="1:62" x14ac:dyDescent="0.25">
      <c r="A5723" t="s">
        <v>31200</v>
      </c>
      <c r="B5723" s="2">
        <v>43528</v>
      </c>
      <c r="C5723" t="s">
        <v>63</v>
      </c>
      <c r="D5723" s="3">
        <v>43472.384064444443</v>
      </c>
      <c r="E5723" t="s">
        <v>64</v>
      </c>
      <c r="F5723" s="2">
        <v>43556</v>
      </c>
      <c r="G5723" s="2">
        <v>43799</v>
      </c>
      <c r="H5723" t="s">
        <v>31201</v>
      </c>
      <c r="J5723" t="s">
        <v>31202</v>
      </c>
      <c r="L5723" t="s">
        <v>820</v>
      </c>
      <c r="M5723" t="s">
        <v>298</v>
      </c>
      <c r="N5723">
        <v>4101</v>
      </c>
      <c r="O5723" t="s">
        <v>70</v>
      </c>
      <c r="Q5723" t="s">
        <v>31203</v>
      </c>
      <c r="S5723" t="s">
        <v>72</v>
      </c>
      <c r="T5723" t="s">
        <v>25045</v>
      </c>
      <c r="U5723" t="s">
        <v>24834</v>
      </c>
      <c r="V5723" t="s">
        <v>820</v>
      </c>
      <c r="W5723" t="s">
        <v>298</v>
      </c>
      <c r="X5723" t="s">
        <v>1427</v>
      </c>
      <c r="Y5723" t="str">
        <f>"37-2012"</f>
        <v>37-2012</v>
      </c>
      <c r="Z5723" t="s">
        <v>373</v>
      </c>
      <c r="AA5723">
        <v>721110</v>
      </c>
      <c r="AB5723">
        <v>12</v>
      </c>
      <c r="AC5723">
        <v>12</v>
      </c>
      <c r="AD5723" t="s">
        <v>79</v>
      </c>
      <c r="AE5723" t="s">
        <v>80</v>
      </c>
      <c r="AF5723">
        <v>35</v>
      </c>
      <c r="AG5723" s="4">
        <v>0</v>
      </c>
      <c r="AH5723" s="4">
        <v>0.99652777777777779</v>
      </c>
      <c r="AI5723" s="5">
        <v>11.56</v>
      </c>
      <c r="AJ5723">
        <v>17.34</v>
      </c>
      <c r="AL5723" t="s">
        <v>81</v>
      </c>
      <c r="AM5723" t="s">
        <v>82</v>
      </c>
      <c r="AO5723" t="s">
        <v>83</v>
      </c>
      <c r="AR5723" t="s">
        <v>82</v>
      </c>
      <c r="AT5723" t="s">
        <v>82</v>
      </c>
      <c r="AW5723" t="s">
        <v>82</v>
      </c>
      <c r="AY5723" t="s">
        <v>820</v>
      </c>
      <c r="AZ5723" t="s">
        <v>5551</v>
      </c>
      <c r="BA5723" t="s">
        <v>298</v>
      </c>
      <c r="BB5723">
        <v>4101</v>
      </c>
      <c r="BC5723" t="s">
        <v>87</v>
      </c>
      <c r="BH5723" t="s">
        <v>31202</v>
      </c>
      <c r="BJ5723">
        <v>10444136</v>
      </c>
    </row>
    <row r="5724" spans="1:62" x14ac:dyDescent="0.25">
      <c r="A5724" t="s">
        <v>31427</v>
      </c>
      <c r="B5724" s="2">
        <v>43528</v>
      </c>
      <c r="C5724" t="s">
        <v>63</v>
      </c>
      <c r="D5724" s="3">
        <v>43472.384147407407</v>
      </c>
      <c r="E5724" t="s">
        <v>64</v>
      </c>
      <c r="F5724" s="2">
        <v>43556</v>
      </c>
      <c r="G5724" s="2">
        <v>43830</v>
      </c>
      <c r="H5724" t="s">
        <v>31428</v>
      </c>
      <c r="J5724" t="s">
        <v>31429</v>
      </c>
      <c r="K5724" t="s">
        <v>31430</v>
      </c>
      <c r="L5724" t="s">
        <v>31431</v>
      </c>
      <c r="M5724" t="s">
        <v>1064</v>
      </c>
      <c r="N5724">
        <v>37397</v>
      </c>
      <c r="O5724" t="s">
        <v>70</v>
      </c>
      <c r="Q5724" t="s">
        <v>31432</v>
      </c>
      <c r="S5724" t="s">
        <v>72</v>
      </c>
      <c r="T5724" t="s">
        <v>9501</v>
      </c>
      <c r="U5724" t="s">
        <v>9597</v>
      </c>
      <c r="V5724" t="s">
        <v>1703</v>
      </c>
      <c r="W5724" t="s">
        <v>76</v>
      </c>
      <c r="X5724" t="s">
        <v>337</v>
      </c>
      <c r="Y5724" t="str">
        <f>"53-7062"</f>
        <v>53-7062</v>
      </c>
      <c r="Z5724" t="s">
        <v>337</v>
      </c>
      <c r="AA5724">
        <v>327991</v>
      </c>
      <c r="AB5724">
        <v>15</v>
      </c>
      <c r="AC5724">
        <v>15</v>
      </c>
      <c r="AD5724" t="s">
        <v>79</v>
      </c>
      <c r="AE5724" t="s">
        <v>95</v>
      </c>
      <c r="AF5724">
        <v>36</v>
      </c>
      <c r="AG5724" s="4">
        <v>0.33333333333333331</v>
      </c>
      <c r="AH5724" s="4">
        <v>0.625</v>
      </c>
      <c r="AI5724" s="5">
        <v>13.65</v>
      </c>
      <c r="AJ5724">
        <v>20.48</v>
      </c>
      <c r="AL5724" t="s">
        <v>81</v>
      </c>
      <c r="AM5724" t="s">
        <v>82</v>
      </c>
      <c r="AO5724" t="s">
        <v>83</v>
      </c>
      <c r="AR5724" t="s">
        <v>82</v>
      </c>
      <c r="AT5724" t="s">
        <v>82</v>
      </c>
      <c r="AW5724" t="s">
        <v>82</v>
      </c>
      <c r="AY5724" t="s">
        <v>31431</v>
      </c>
      <c r="AZ5724" t="s">
        <v>1344</v>
      </c>
      <c r="BA5724" t="s">
        <v>1064</v>
      </c>
      <c r="BB5724">
        <v>37397</v>
      </c>
      <c r="BC5724" t="s">
        <v>87</v>
      </c>
      <c r="BH5724" t="s">
        <v>31430</v>
      </c>
      <c r="BJ5724">
        <v>453793585</v>
      </c>
    </row>
    <row r="5725" spans="1:62" x14ac:dyDescent="0.25">
      <c r="A5725" t="s">
        <v>31659</v>
      </c>
      <c r="B5725" s="2">
        <v>43528</v>
      </c>
      <c r="C5725" t="s">
        <v>63</v>
      </c>
      <c r="D5725" s="3">
        <v>43472.408551655091</v>
      </c>
      <c r="E5725" t="s">
        <v>64</v>
      </c>
      <c r="F5725" s="2">
        <v>43556</v>
      </c>
      <c r="G5725" s="2">
        <v>43784</v>
      </c>
      <c r="H5725" t="s">
        <v>27735</v>
      </c>
      <c r="J5725" t="s">
        <v>27736</v>
      </c>
      <c r="L5725" t="s">
        <v>27737</v>
      </c>
      <c r="M5725" t="s">
        <v>147</v>
      </c>
      <c r="N5725">
        <v>19035</v>
      </c>
      <c r="O5725" t="s">
        <v>70</v>
      </c>
      <c r="Q5725" t="s">
        <v>31660</v>
      </c>
      <c r="R5725">
        <v>412</v>
      </c>
      <c r="S5725" t="s">
        <v>72</v>
      </c>
      <c r="T5725" t="s">
        <v>12656</v>
      </c>
      <c r="U5725" t="s">
        <v>4263</v>
      </c>
      <c r="V5725" t="s">
        <v>1225</v>
      </c>
      <c r="W5725" t="s">
        <v>105</v>
      </c>
      <c r="X5725" t="s">
        <v>106</v>
      </c>
      <c r="Y5725" t="str">
        <f>"37-3011"</f>
        <v>37-3011</v>
      </c>
      <c r="Z5725" t="s">
        <v>94</v>
      </c>
      <c r="AA5725">
        <v>561730</v>
      </c>
      <c r="AB5725">
        <v>12</v>
      </c>
      <c r="AC5725">
        <v>12</v>
      </c>
      <c r="AD5725" t="s">
        <v>79</v>
      </c>
      <c r="AE5725" t="s">
        <v>95</v>
      </c>
      <c r="AF5725">
        <v>40</v>
      </c>
      <c r="AG5725" s="4">
        <v>0.25</v>
      </c>
      <c r="AH5725" s="4">
        <v>0.60416666666666663</v>
      </c>
      <c r="AI5725" s="5">
        <v>15.36</v>
      </c>
      <c r="AJ5725">
        <v>23.04</v>
      </c>
      <c r="AL5725" t="s">
        <v>81</v>
      </c>
      <c r="AM5725" t="s">
        <v>82</v>
      </c>
      <c r="AO5725" t="s">
        <v>83</v>
      </c>
      <c r="AR5725" t="s">
        <v>82</v>
      </c>
      <c r="AT5725" t="s">
        <v>82</v>
      </c>
      <c r="AW5725" t="s">
        <v>82</v>
      </c>
      <c r="AY5725" t="s">
        <v>27737</v>
      </c>
      <c r="AZ5725" t="s">
        <v>291</v>
      </c>
      <c r="BA5725" t="s">
        <v>147</v>
      </c>
      <c r="BB5725">
        <v>19035</v>
      </c>
      <c r="BC5725" t="s">
        <v>87</v>
      </c>
      <c r="BH5725" t="s">
        <v>27736</v>
      </c>
      <c r="BJ5725">
        <v>230969350</v>
      </c>
    </row>
    <row r="5726" spans="1:62" x14ac:dyDescent="0.25">
      <c r="A5726" t="s">
        <v>31771</v>
      </c>
      <c r="B5726" s="2">
        <v>43528</v>
      </c>
      <c r="C5726" t="s">
        <v>63</v>
      </c>
      <c r="D5726" s="3">
        <v>43472.400356990744</v>
      </c>
      <c r="E5726" t="s">
        <v>64</v>
      </c>
      <c r="F5726" s="2">
        <v>43556</v>
      </c>
      <c r="G5726" s="2">
        <v>43799</v>
      </c>
      <c r="H5726" t="s">
        <v>31772</v>
      </c>
      <c r="I5726" t="s">
        <v>31773</v>
      </c>
      <c r="J5726" t="s">
        <v>31774</v>
      </c>
      <c r="L5726" t="s">
        <v>7991</v>
      </c>
      <c r="M5726" t="s">
        <v>226</v>
      </c>
      <c r="N5726">
        <v>48103</v>
      </c>
      <c r="O5726" t="s">
        <v>70</v>
      </c>
      <c r="Q5726" t="s">
        <v>31775</v>
      </c>
      <c r="S5726" t="s">
        <v>72</v>
      </c>
      <c r="T5726" t="s">
        <v>6264</v>
      </c>
      <c r="U5726" t="s">
        <v>10931</v>
      </c>
      <c r="V5726" t="s">
        <v>104</v>
      </c>
      <c r="W5726" t="s">
        <v>105</v>
      </c>
      <c r="X5726" t="s">
        <v>106</v>
      </c>
      <c r="Y5726" t="str">
        <f>"37-3011"</f>
        <v>37-3011</v>
      </c>
      <c r="Z5726" t="s">
        <v>94</v>
      </c>
      <c r="AA5726">
        <v>561730</v>
      </c>
      <c r="AB5726">
        <v>8</v>
      </c>
      <c r="AC5726">
        <v>8</v>
      </c>
      <c r="AD5726" t="s">
        <v>79</v>
      </c>
      <c r="AE5726" t="s">
        <v>80</v>
      </c>
      <c r="AF5726">
        <v>40</v>
      </c>
      <c r="AG5726" s="4">
        <v>0.33333333333333331</v>
      </c>
      <c r="AH5726" s="4">
        <v>0.70833333333333337</v>
      </c>
      <c r="AI5726" s="5">
        <v>12.96</v>
      </c>
      <c r="AJ5726">
        <v>19.440000000000001</v>
      </c>
      <c r="AL5726" t="s">
        <v>81</v>
      </c>
      <c r="AM5726" t="s">
        <v>82</v>
      </c>
      <c r="AO5726" t="s">
        <v>83</v>
      </c>
      <c r="AR5726" t="s">
        <v>82</v>
      </c>
      <c r="AT5726" t="s">
        <v>82</v>
      </c>
      <c r="AW5726" t="s">
        <v>82</v>
      </c>
      <c r="AY5726" t="s">
        <v>7991</v>
      </c>
      <c r="AZ5726" t="s">
        <v>22883</v>
      </c>
      <c r="BA5726" t="s">
        <v>226</v>
      </c>
      <c r="BB5726">
        <v>48103</v>
      </c>
      <c r="BC5726" t="s">
        <v>79</v>
      </c>
      <c r="BH5726" t="s">
        <v>31774</v>
      </c>
      <c r="BJ5726">
        <v>383050585</v>
      </c>
    </row>
    <row r="5727" spans="1:62" x14ac:dyDescent="0.25">
      <c r="A5727" t="s">
        <v>31856</v>
      </c>
      <c r="B5727" s="2">
        <v>43528</v>
      </c>
      <c r="C5727" t="s">
        <v>63</v>
      </c>
      <c r="D5727" s="3">
        <v>43472.410388356482</v>
      </c>
      <c r="E5727" t="s">
        <v>64</v>
      </c>
      <c r="F5727" s="2">
        <v>43556</v>
      </c>
      <c r="G5727" s="2">
        <v>43769</v>
      </c>
      <c r="H5727" t="s">
        <v>13702</v>
      </c>
      <c r="I5727" t="s">
        <v>67</v>
      </c>
      <c r="J5727" t="s">
        <v>13703</v>
      </c>
      <c r="K5727" t="s">
        <v>67</v>
      </c>
      <c r="L5727" t="s">
        <v>13704</v>
      </c>
      <c r="M5727" t="s">
        <v>86</v>
      </c>
      <c r="N5727">
        <v>34275</v>
      </c>
      <c r="O5727" t="s">
        <v>70</v>
      </c>
      <c r="P5727" t="s">
        <v>67</v>
      </c>
      <c r="Q5727" t="s">
        <v>13705</v>
      </c>
      <c r="S5727" t="s">
        <v>72</v>
      </c>
      <c r="T5727" t="s">
        <v>13355</v>
      </c>
      <c r="U5727" t="s">
        <v>3530</v>
      </c>
      <c r="V5727" t="s">
        <v>3531</v>
      </c>
      <c r="W5727" t="s">
        <v>232</v>
      </c>
      <c r="X5727" t="s">
        <v>11116</v>
      </c>
      <c r="Y5727" t="str">
        <f>"53-7062"</f>
        <v>53-7062</v>
      </c>
      <c r="Z5727" t="s">
        <v>337</v>
      </c>
      <c r="AA5727">
        <v>332212</v>
      </c>
      <c r="AB5727">
        <v>2</v>
      </c>
      <c r="AC5727">
        <v>2</v>
      </c>
      <c r="AD5727" t="s">
        <v>79</v>
      </c>
      <c r="AE5727" t="s">
        <v>95</v>
      </c>
      <c r="AF5727">
        <v>40</v>
      </c>
      <c r="AG5727" s="4">
        <v>0.29166666666666669</v>
      </c>
      <c r="AH5727" s="4">
        <v>0.625</v>
      </c>
      <c r="AI5727" s="5">
        <v>12.44</v>
      </c>
      <c r="AJ5727">
        <v>18.66</v>
      </c>
      <c r="AK5727">
        <v>18.66</v>
      </c>
      <c r="AL5727" t="s">
        <v>81</v>
      </c>
      <c r="AM5727" t="s">
        <v>82</v>
      </c>
      <c r="AO5727" t="s">
        <v>83</v>
      </c>
      <c r="AP5727" t="s">
        <v>67</v>
      </c>
      <c r="AQ5727" t="s">
        <v>67</v>
      </c>
      <c r="AR5727" t="s">
        <v>82</v>
      </c>
      <c r="AT5727" t="s">
        <v>82</v>
      </c>
      <c r="AW5727" t="s">
        <v>82</v>
      </c>
      <c r="AY5727" t="s">
        <v>13704</v>
      </c>
      <c r="AZ5727" t="s">
        <v>7332</v>
      </c>
      <c r="BA5727" t="s">
        <v>86</v>
      </c>
      <c r="BB5727">
        <v>34275</v>
      </c>
      <c r="BC5727" t="s">
        <v>79</v>
      </c>
      <c r="BH5727" t="s">
        <v>13703</v>
      </c>
      <c r="BI5727" t="s">
        <v>67</v>
      </c>
      <c r="BJ5727">
        <v>650937278</v>
      </c>
    </row>
    <row r="5728" spans="1:62" x14ac:dyDescent="0.25">
      <c r="A5728" t="s">
        <v>31895</v>
      </c>
      <c r="B5728" s="2">
        <v>43528</v>
      </c>
      <c r="C5728" t="s">
        <v>63</v>
      </c>
      <c r="D5728" s="3">
        <v>43472.404513437497</v>
      </c>
      <c r="E5728" t="s">
        <v>64</v>
      </c>
      <c r="F5728" s="2">
        <v>43556</v>
      </c>
      <c r="G5728" s="2">
        <v>43784</v>
      </c>
      <c r="H5728" t="s">
        <v>31896</v>
      </c>
      <c r="J5728" t="s">
        <v>31897</v>
      </c>
      <c r="L5728" t="s">
        <v>7416</v>
      </c>
      <c r="M5728" t="s">
        <v>147</v>
      </c>
      <c r="N5728">
        <v>19341</v>
      </c>
      <c r="O5728" t="s">
        <v>70</v>
      </c>
      <c r="Q5728" t="s">
        <v>31898</v>
      </c>
      <c r="S5728" t="s">
        <v>72</v>
      </c>
      <c r="T5728" t="s">
        <v>6264</v>
      </c>
      <c r="U5728" t="s">
        <v>10931</v>
      </c>
      <c r="V5728" t="s">
        <v>104</v>
      </c>
      <c r="W5728" t="s">
        <v>105</v>
      </c>
      <c r="X5728" t="s">
        <v>106</v>
      </c>
      <c r="Y5728" t="str">
        <f>"37-3011"</f>
        <v>37-3011</v>
      </c>
      <c r="Z5728" t="s">
        <v>94</v>
      </c>
      <c r="AA5728">
        <v>561730</v>
      </c>
      <c r="AB5728">
        <v>12</v>
      </c>
      <c r="AC5728">
        <v>12</v>
      </c>
      <c r="AD5728" t="s">
        <v>79</v>
      </c>
      <c r="AE5728" t="s">
        <v>80</v>
      </c>
      <c r="AF5728">
        <v>40</v>
      </c>
      <c r="AG5728" s="4">
        <v>0.29166666666666669</v>
      </c>
      <c r="AH5728" s="4">
        <v>0.625</v>
      </c>
      <c r="AI5728" s="5">
        <v>15.36</v>
      </c>
      <c r="AJ5728">
        <v>23.04</v>
      </c>
      <c r="AL5728" t="s">
        <v>81</v>
      </c>
      <c r="AM5728" t="s">
        <v>82</v>
      </c>
      <c r="AO5728" t="s">
        <v>83</v>
      </c>
      <c r="AR5728" t="s">
        <v>82</v>
      </c>
      <c r="AT5728" t="s">
        <v>82</v>
      </c>
      <c r="AW5728" t="s">
        <v>82</v>
      </c>
      <c r="AY5728" t="s">
        <v>7416</v>
      </c>
      <c r="AZ5728" t="s">
        <v>1310</v>
      </c>
      <c r="BA5728" t="s">
        <v>147</v>
      </c>
      <c r="BB5728">
        <v>19341</v>
      </c>
      <c r="BC5728" t="s">
        <v>79</v>
      </c>
      <c r="BH5728" t="s">
        <v>31897</v>
      </c>
      <c r="BJ5728">
        <v>743135471</v>
      </c>
    </row>
    <row r="5729" spans="1:62" x14ac:dyDescent="0.25">
      <c r="A5729" t="s">
        <v>32116</v>
      </c>
      <c r="B5729" s="2">
        <v>43528</v>
      </c>
      <c r="C5729" t="s">
        <v>63</v>
      </c>
      <c r="D5729" s="3">
        <v>43472.37810065972</v>
      </c>
      <c r="E5729" t="s">
        <v>1763</v>
      </c>
      <c r="F5729" s="2">
        <v>43556</v>
      </c>
      <c r="G5729" s="2">
        <v>43831</v>
      </c>
      <c r="H5729" t="s">
        <v>8100</v>
      </c>
      <c r="J5729" t="s">
        <v>8101</v>
      </c>
      <c r="L5729" t="s">
        <v>1009</v>
      </c>
      <c r="M5729" t="s">
        <v>105</v>
      </c>
      <c r="N5729">
        <v>78362</v>
      </c>
      <c r="O5729" t="s">
        <v>70</v>
      </c>
      <c r="Q5729" t="s">
        <v>8102</v>
      </c>
      <c r="S5729" t="s">
        <v>82</v>
      </c>
      <c r="U5729" t="s">
        <v>92</v>
      </c>
      <c r="X5729" t="s">
        <v>8103</v>
      </c>
      <c r="Y5729" t="str">
        <f>"47-3015"</f>
        <v>47-3015</v>
      </c>
      <c r="Z5729" t="s">
        <v>3727</v>
      </c>
      <c r="AA5729">
        <v>238220</v>
      </c>
      <c r="AB5729">
        <v>57</v>
      </c>
      <c r="AC5729">
        <v>74</v>
      </c>
      <c r="AD5729" t="s">
        <v>79</v>
      </c>
      <c r="AE5729" t="s">
        <v>95</v>
      </c>
      <c r="AF5729">
        <v>40</v>
      </c>
      <c r="AG5729" s="4">
        <v>0.29166666666666669</v>
      </c>
      <c r="AH5729" s="4">
        <v>0.70833333333333337</v>
      </c>
      <c r="AI5729" s="5">
        <v>14.35</v>
      </c>
      <c r="AJ5729">
        <v>21.53</v>
      </c>
      <c r="AL5729" t="s">
        <v>81</v>
      </c>
      <c r="AM5729" t="s">
        <v>82</v>
      </c>
      <c r="AO5729" t="s">
        <v>83</v>
      </c>
      <c r="AR5729" t="s">
        <v>82</v>
      </c>
      <c r="AT5729" t="s">
        <v>82</v>
      </c>
      <c r="AW5729" t="s">
        <v>82</v>
      </c>
      <c r="AY5729" t="s">
        <v>1009</v>
      </c>
      <c r="AZ5729" t="s">
        <v>989</v>
      </c>
      <c r="BA5729" t="s">
        <v>105</v>
      </c>
      <c r="BB5729">
        <v>78362</v>
      </c>
      <c r="BC5729" t="s">
        <v>87</v>
      </c>
      <c r="BH5729" t="s">
        <v>32117</v>
      </c>
      <c r="BJ5729">
        <v>464574889</v>
      </c>
    </row>
    <row r="5730" spans="1:62" x14ac:dyDescent="0.25">
      <c r="A5730" t="s">
        <v>32530</v>
      </c>
      <c r="B5730" s="2">
        <v>43528</v>
      </c>
      <c r="C5730" t="s">
        <v>63</v>
      </c>
      <c r="D5730" s="3">
        <v>43472.4114343287</v>
      </c>
      <c r="E5730" t="s">
        <v>64</v>
      </c>
      <c r="F5730" s="2">
        <v>43556</v>
      </c>
      <c r="G5730" s="2">
        <v>43782</v>
      </c>
      <c r="H5730" t="s">
        <v>32531</v>
      </c>
      <c r="J5730" t="s">
        <v>32532</v>
      </c>
      <c r="K5730" t="s">
        <v>32533</v>
      </c>
      <c r="L5730" t="s">
        <v>244</v>
      </c>
      <c r="M5730" t="s">
        <v>147</v>
      </c>
      <c r="N5730">
        <v>15220</v>
      </c>
      <c r="O5730" t="s">
        <v>70</v>
      </c>
      <c r="Q5730" t="s">
        <v>32534</v>
      </c>
      <c r="S5730" t="s">
        <v>72</v>
      </c>
      <c r="T5730" t="s">
        <v>5156</v>
      </c>
      <c r="U5730" t="s">
        <v>5157</v>
      </c>
      <c r="V5730" t="s">
        <v>5158</v>
      </c>
      <c r="W5730" t="s">
        <v>105</v>
      </c>
      <c r="X5730" t="s">
        <v>5159</v>
      </c>
      <c r="Y5730" t="str">
        <f>"39-3091"</f>
        <v>39-3091</v>
      </c>
      <c r="Z5730" t="s">
        <v>677</v>
      </c>
      <c r="AA5730">
        <v>713990</v>
      </c>
      <c r="AB5730">
        <v>80</v>
      </c>
      <c r="AC5730">
        <v>80</v>
      </c>
      <c r="AD5730" t="s">
        <v>79</v>
      </c>
      <c r="AE5730" t="s">
        <v>80</v>
      </c>
      <c r="AF5730">
        <v>40</v>
      </c>
      <c r="AG5730" s="4">
        <v>0.54166666666666663</v>
      </c>
      <c r="AH5730" s="4">
        <v>0.91666666666666663</v>
      </c>
      <c r="AI5730" s="6">
        <v>356</v>
      </c>
      <c r="AL5730" t="s">
        <v>81</v>
      </c>
      <c r="AM5730" t="s">
        <v>82</v>
      </c>
      <c r="AO5730" t="s">
        <v>83</v>
      </c>
      <c r="AR5730" t="s">
        <v>82</v>
      </c>
      <c r="AT5730" t="s">
        <v>82</v>
      </c>
      <c r="AW5730" t="s">
        <v>82</v>
      </c>
      <c r="AY5730" t="s">
        <v>240</v>
      </c>
      <c r="AZ5730" t="s">
        <v>3309</v>
      </c>
      <c r="BA5730" t="s">
        <v>147</v>
      </c>
      <c r="BB5730">
        <v>15220</v>
      </c>
      <c r="BC5730" t="s">
        <v>79</v>
      </c>
      <c r="BH5730" t="s">
        <v>32535</v>
      </c>
      <c r="BI5730" t="s">
        <v>32536</v>
      </c>
      <c r="BJ5730">
        <v>251781930</v>
      </c>
    </row>
    <row r="5731" spans="1:62" x14ac:dyDescent="0.25">
      <c r="A5731" t="s">
        <v>32711</v>
      </c>
      <c r="B5731" s="2">
        <v>43528</v>
      </c>
      <c r="C5731" t="s">
        <v>63</v>
      </c>
      <c r="D5731" s="3">
        <v>43472.385154525466</v>
      </c>
      <c r="E5731" t="s">
        <v>64</v>
      </c>
      <c r="F5731" s="2">
        <v>43556</v>
      </c>
      <c r="G5731" s="2">
        <v>43800</v>
      </c>
      <c r="H5731" t="s">
        <v>32712</v>
      </c>
      <c r="I5731" t="s">
        <v>67</v>
      </c>
      <c r="J5731" t="s">
        <v>32713</v>
      </c>
      <c r="L5731" t="s">
        <v>1525</v>
      </c>
      <c r="M5731" t="s">
        <v>76</v>
      </c>
      <c r="N5731">
        <v>73012</v>
      </c>
      <c r="O5731" t="s">
        <v>70</v>
      </c>
      <c r="Q5731" t="s">
        <v>32714</v>
      </c>
      <c r="S5731" t="s">
        <v>72</v>
      </c>
      <c r="T5731" t="s">
        <v>32715</v>
      </c>
      <c r="U5731" t="s">
        <v>32716</v>
      </c>
      <c r="V5731" t="s">
        <v>19806</v>
      </c>
      <c r="W5731" t="s">
        <v>76</v>
      </c>
      <c r="X5731" t="s">
        <v>1673</v>
      </c>
      <c r="Y5731" t="str">
        <f>"37-3011"</f>
        <v>37-3011</v>
      </c>
      <c r="Z5731" t="s">
        <v>94</v>
      </c>
      <c r="AA5731">
        <v>561730</v>
      </c>
      <c r="AB5731">
        <v>12</v>
      </c>
      <c r="AC5731">
        <v>12</v>
      </c>
      <c r="AD5731" t="s">
        <v>79</v>
      </c>
      <c r="AE5731" t="s">
        <v>80</v>
      </c>
      <c r="AF5731">
        <v>40</v>
      </c>
      <c r="AG5731" s="4">
        <v>0.29166666666666669</v>
      </c>
      <c r="AH5731" s="4">
        <v>0.70833333333333337</v>
      </c>
      <c r="AI5731" s="5">
        <v>12.92</v>
      </c>
      <c r="AJ5731">
        <v>19.38</v>
      </c>
      <c r="AK5731">
        <v>19.38</v>
      </c>
      <c r="AL5731" t="s">
        <v>81</v>
      </c>
      <c r="AM5731" t="s">
        <v>82</v>
      </c>
      <c r="AO5731" t="s">
        <v>83</v>
      </c>
      <c r="AP5731" t="s">
        <v>67</v>
      </c>
      <c r="AQ5731" t="s">
        <v>67</v>
      </c>
      <c r="AR5731" t="s">
        <v>82</v>
      </c>
      <c r="AT5731" t="s">
        <v>82</v>
      </c>
      <c r="AW5731" t="s">
        <v>82</v>
      </c>
      <c r="AY5731" t="s">
        <v>1525</v>
      </c>
      <c r="AZ5731" t="s">
        <v>1257</v>
      </c>
      <c r="BA5731" t="s">
        <v>76</v>
      </c>
      <c r="BB5731">
        <v>73012</v>
      </c>
      <c r="BC5731" t="s">
        <v>79</v>
      </c>
      <c r="BH5731" t="s">
        <v>32717</v>
      </c>
      <c r="BI5731" t="s">
        <v>67</v>
      </c>
      <c r="BJ5731">
        <v>731316876</v>
      </c>
    </row>
    <row r="5732" spans="1:62" x14ac:dyDescent="0.25">
      <c r="A5732" t="s">
        <v>32784</v>
      </c>
      <c r="B5732" s="2">
        <v>43528</v>
      </c>
      <c r="C5732" t="s">
        <v>63</v>
      </c>
      <c r="D5732" s="3">
        <v>43472.404565416669</v>
      </c>
      <c r="E5732" t="s">
        <v>91</v>
      </c>
      <c r="H5732" t="s">
        <v>11591</v>
      </c>
      <c r="J5732" t="s">
        <v>11592</v>
      </c>
      <c r="L5732" t="s">
        <v>7161</v>
      </c>
      <c r="M5732" t="s">
        <v>649</v>
      </c>
      <c r="N5732">
        <v>85206</v>
      </c>
      <c r="O5732" t="s">
        <v>70</v>
      </c>
      <c r="Q5732" t="s">
        <v>11593</v>
      </c>
      <c r="S5732" t="s">
        <v>82</v>
      </c>
      <c r="U5732" t="s">
        <v>92</v>
      </c>
      <c r="X5732" t="s">
        <v>11594</v>
      </c>
      <c r="Y5732" t="str">
        <f>"47-3015"</f>
        <v>47-3015</v>
      </c>
      <c r="Z5732" t="s">
        <v>3727</v>
      </c>
      <c r="AA5732">
        <v>238990</v>
      </c>
      <c r="AB5732">
        <v>25</v>
      </c>
      <c r="AD5732" t="s">
        <v>79</v>
      </c>
      <c r="AE5732" t="s">
        <v>95</v>
      </c>
      <c r="AF5732">
        <v>40</v>
      </c>
      <c r="AG5732" s="4">
        <v>0.29166666666666669</v>
      </c>
      <c r="AH5732" s="4">
        <v>0.625</v>
      </c>
      <c r="AI5732" s="5">
        <v>13.14</v>
      </c>
      <c r="AJ5732">
        <v>19.71</v>
      </c>
      <c r="AK5732">
        <v>19.71</v>
      </c>
      <c r="AL5732" t="s">
        <v>81</v>
      </c>
      <c r="AM5732" t="s">
        <v>82</v>
      </c>
      <c r="AO5732" t="s">
        <v>83</v>
      </c>
      <c r="AR5732" t="s">
        <v>82</v>
      </c>
      <c r="AT5732" t="s">
        <v>82</v>
      </c>
      <c r="AW5732" t="s">
        <v>72</v>
      </c>
      <c r="AX5732">
        <v>3</v>
      </c>
      <c r="AY5732" t="s">
        <v>1773</v>
      </c>
      <c r="AZ5732" t="s">
        <v>655</v>
      </c>
      <c r="BA5732" t="s">
        <v>649</v>
      </c>
      <c r="BB5732">
        <v>85206</v>
      </c>
      <c r="BC5732" t="s">
        <v>79</v>
      </c>
      <c r="BH5732" t="s">
        <v>11592</v>
      </c>
      <c r="BI5732" t="s">
        <v>11595</v>
      </c>
      <c r="BJ5732">
        <v>860974933</v>
      </c>
    </row>
    <row r="5733" spans="1:62" x14ac:dyDescent="0.25">
      <c r="A5733" t="s">
        <v>32870</v>
      </c>
      <c r="B5733" s="2">
        <v>43528</v>
      </c>
      <c r="C5733" t="s">
        <v>63</v>
      </c>
      <c r="D5733" s="3">
        <v>43472.399319942131</v>
      </c>
      <c r="E5733" t="s">
        <v>64</v>
      </c>
      <c r="F5733" s="2">
        <v>43556</v>
      </c>
      <c r="G5733" s="2">
        <v>43814</v>
      </c>
      <c r="H5733" t="s">
        <v>32871</v>
      </c>
      <c r="J5733" t="s">
        <v>32872</v>
      </c>
      <c r="L5733" t="s">
        <v>32873</v>
      </c>
      <c r="M5733" t="s">
        <v>69</v>
      </c>
      <c r="N5733">
        <v>40965</v>
      </c>
      <c r="O5733" t="s">
        <v>70</v>
      </c>
      <c r="Q5733" t="s">
        <v>32874</v>
      </c>
      <c r="S5733" t="s">
        <v>72</v>
      </c>
      <c r="T5733" t="s">
        <v>4262</v>
      </c>
      <c r="U5733" t="s">
        <v>4263</v>
      </c>
      <c r="V5733" t="s">
        <v>1225</v>
      </c>
      <c r="W5733" t="s">
        <v>105</v>
      </c>
      <c r="X5733" t="s">
        <v>106</v>
      </c>
      <c r="Y5733" t="str">
        <f>"37-3011"</f>
        <v>37-3011</v>
      </c>
      <c r="Z5733" t="s">
        <v>94</v>
      </c>
      <c r="AA5733">
        <v>561730</v>
      </c>
      <c r="AB5733">
        <v>20</v>
      </c>
      <c r="AC5733">
        <v>20</v>
      </c>
      <c r="AD5733" t="s">
        <v>79</v>
      </c>
      <c r="AE5733" t="s">
        <v>80</v>
      </c>
      <c r="AF5733">
        <v>40</v>
      </c>
      <c r="AG5733" s="4">
        <v>0.29166666666666669</v>
      </c>
      <c r="AH5733" s="4">
        <v>0.66666666666666663</v>
      </c>
      <c r="AI5733" s="5">
        <v>12.2</v>
      </c>
      <c r="AJ5733">
        <v>18.3</v>
      </c>
      <c r="AL5733" t="s">
        <v>81</v>
      </c>
      <c r="AM5733" t="s">
        <v>82</v>
      </c>
      <c r="AO5733" t="s">
        <v>83</v>
      </c>
      <c r="AR5733" t="s">
        <v>82</v>
      </c>
      <c r="AT5733" t="s">
        <v>82</v>
      </c>
      <c r="AW5733" t="s">
        <v>82</v>
      </c>
      <c r="AY5733" t="s">
        <v>32873</v>
      </c>
      <c r="AZ5733" t="s">
        <v>10150</v>
      </c>
      <c r="BA5733" t="s">
        <v>69</v>
      </c>
      <c r="BB5733">
        <v>40965</v>
      </c>
      <c r="BC5733" t="s">
        <v>79</v>
      </c>
      <c r="BH5733" t="s">
        <v>32872</v>
      </c>
      <c r="BJ5733">
        <v>203671390</v>
      </c>
    </row>
    <row r="5734" spans="1:62" x14ac:dyDescent="0.25">
      <c r="A5734" t="s">
        <v>32943</v>
      </c>
      <c r="B5734" s="2">
        <v>43528</v>
      </c>
      <c r="C5734" t="s">
        <v>63</v>
      </c>
      <c r="D5734" s="3">
        <v>43472.405578414349</v>
      </c>
      <c r="E5734" t="s">
        <v>64</v>
      </c>
      <c r="F5734" s="2">
        <v>43556</v>
      </c>
      <c r="G5734" s="2">
        <v>43799</v>
      </c>
      <c r="H5734" t="s">
        <v>32944</v>
      </c>
      <c r="J5734" t="s">
        <v>32945</v>
      </c>
      <c r="L5734" t="s">
        <v>7909</v>
      </c>
      <c r="M5734" t="s">
        <v>147</v>
      </c>
      <c r="N5734">
        <v>18103</v>
      </c>
      <c r="O5734" t="s">
        <v>70</v>
      </c>
      <c r="Q5734" t="s">
        <v>32946</v>
      </c>
      <c r="S5734" t="s">
        <v>72</v>
      </c>
      <c r="T5734" t="s">
        <v>6264</v>
      </c>
      <c r="U5734" t="s">
        <v>4263</v>
      </c>
      <c r="V5734" t="s">
        <v>104</v>
      </c>
      <c r="W5734" t="s">
        <v>105</v>
      </c>
      <c r="X5734" t="s">
        <v>106</v>
      </c>
      <c r="Y5734" t="str">
        <f>"37-3011"</f>
        <v>37-3011</v>
      </c>
      <c r="Z5734" t="s">
        <v>94</v>
      </c>
      <c r="AA5734">
        <v>713910</v>
      </c>
      <c r="AB5734">
        <v>8</v>
      </c>
      <c r="AC5734">
        <v>8</v>
      </c>
      <c r="AD5734" t="s">
        <v>79</v>
      </c>
      <c r="AE5734" t="s">
        <v>95</v>
      </c>
      <c r="AF5734">
        <v>40</v>
      </c>
      <c r="AG5734" s="4">
        <v>0.25</v>
      </c>
      <c r="AH5734" s="4">
        <v>0.625</v>
      </c>
      <c r="AI5734" s="5">
        <v>13.08</v>
      </c>
      <c r="AJ5734">
        <v>19.62</v>
      </c>
      <c r="AL5734" t="s">
        <v>81</v>
      </c>
      <c r="AM5734" t="s">
        <v>82</v>
      </c>
      <c r="AO5734" t="s">
        <v>83</v>
      </c>
      <c r="AR5734" t="s">
        <v>82</v>
      </c>
      <c r="AT5734" t="s">
        <v>82</v>
      </c>
      <c r="AW5734" t="s">
        <v>82</v>
      </c>
      <c r="AY5734" t="s">
        <v>7909</v>
      </c>
      <c r="AZ5734" t="s">
        <v>7911</v>
      </c>
      <c r="BA5734" t="s">
        <v>147</v>
      </c>
      <c r="BB5734">
        <v>18103</v>
      </c>
      <c r="BC5734" t="s">
        <v>87</v>
      </c>
      <c r="BH5734" t="s">
        <v>32945</v>
      </c>
      <c r="BJ5734">
        <v>230796750</v>
      </c>
    </row>
    <row r="5735" spans="1:62" x14ac:dyDescent="0.25">
      <c r="A5735" t="s">
        <v>32947</v>
      </c>
      <c r="B5735" s="2">
        <v>43528</v>
      </c>
      <c r="C5735" t="s">
        <v>63</v>
      </c>
      <c r="D5735" s="3">
        <v>43472.391627395831</v>
      </c>
      <c r="E5735" t="s">
        <v>64</v>
      </c>
      <c r="F5735" s="2">
        <v>43556</v>
      </c>
      <c r="G5735" s="2">
        <v>43797</v>
      </c>
      <c r="H5735" t="s">
        <v>9193</v>
      </c>
      <c r="J5735" t="s">
        <v>9194</v>
      </c>
      <c r="L5735" t="s">
        <v>68</v>
      </c>
      <c r="M5735" t="s">
        <v>69</v>
      </c>
      <c r="N5735">
        <v>40511</v>
      </c>
      <c r="O5735" t="s">
        <v>70</v>
      </c>
      <c r="Q5735" t="s">
        <v>9195</v>
      </c>
      <c r="S5735" t="s">
        <v>72</v>
      </c>
      <c r="T5735" t="s">
        <v>30841</v>
      </c>
      <c r="U5735" t="s">
        <v>5508</v>
      </c>
      <c r="V5735" t="s">
        <v>4796</v>
      </c>
      <c r="W5735" t="s">
        <v>308</v>
      </c>
      <c r="X5735" t="s">
        <v>9196</v>
      </c>
      <c r="Y5735" t="str">
        <f>"47-3012"</f>
        <v>47-3012</v>
      </c>
      <c r="Z5735" t="s">
        <v>1540</v>
      </c>
      <c r="AA5735">
        <v>238310</v>
      </c>
      <c r="AB5735">
        <v>20</v>
      </c>
      <c r="AC5735">
        <v>20</v>
      </c>
      <c r="AD5735" t="s">
        <v>79</v>
      </c>
      <c r="AE5735" t="s">
        <v>95</v>
      </c>
      <c r="AF5735">
        <v>40</v>
      </c>
      <c r="AG5735" s="4">
        <v>0.33333333333333331</v>
      </c>
      <c r="AH5735" s="4">
        <v>0.66666666666666663</v>
      </c>
      <c r="AI5735" s="5">
        <v>17.23</v>
      </c>
      <c r="AJ5735">
        <v>25.85</v>
      </c>
      <c r="AL5735" t="s">
        <v>81</v>
      </c>
      <c r="AM5735" t="s">
        <v>82</v>
      </c>
      <c r="AO5735" t="s">
        <v>83</v>
      </c>
      <c r="AR5735" t="s">
        <v>82</v>
      </c>
      <c r="AT5735" t="s">
        <v>82</v>
      </c>
      <c r="AW5735" t="s">
        <v>82</v>
      </c>
      <c r="AY5735" t="s">
        <v>68</v>
      </c>
      <c r="AZ5735" t="s">
        <v>1837</v>
      </c>
      <c r="BA5735" t="s">
        <v>69</v>
      </c>
      <c r="BB5735">
        <v>40511</v>
      </c>
      <c r="BC5735" t="s">
        <v>79</v>
      </c>
      <c r="BH5735" t="s">
        <v>9194</v>
      </c>
      <c r="BJ5735">
        <v>461814180</v>
      </c>
    </row>
    <row r="5736" spans="1:62" x14ac:dyDescent="0.25">
      <c r="A5736" t="s">
        <v>33035</v>
      </c>
      <c r="B5736" s="2">
        <v>43528</v>
      </c>
      <c r="C5736" t="s">
        <v>63</v>
      </c>
      <c r="D5736" s="3">
        <v>43472.400265983793</v>
      </c>
      <c r="E5736" t="s">
        <v>64</v>
      </c>
      <c r="F5736" s="2">
        <v>43556</v>
      </c>
      <c r="G5736" s="2">
        <v>43799</v>
      </c>
      <c r="H5736" t="s">
        <v>33036</v>
      </c>
      <c r="J5736" t="s">
        <v>33037</v>
      </c>
      <c r="L5736" t="s">
        <v>33038</v>
      </c>
      <c r="M5736" t="s">
        <v>207</v>
      </c>
      <c r="N5736">
        <v>1504</v>
      </c>
      <c r="O5736" t="s">
        <v>70</v>
      </c>
      <c r="Q5736" t="s">
        <v>33039</v>
      </c>
      <c r="S5736" t="s">
        <v>72</v>
      </c>
      <c r="T5736" t="s">
        <v>4262</v>
      </c>
      <c r="U5736" t="s">
        <v>4263</v>
      </c>
      <c r="V5736" t="s">
        <v>1225</v>
      </c>
      <c r="W5736" t="s">
        <v>105</v>
      </c>
      <c r="X5736" t="s">
        <v>106</v>
      </c>
      <c r="Y5736" t="str">
        <f>"37-3011"</f>
        <v>37-3011</v>
      </c>
      <c r="Z5736" t="s">
        <v>94</v>
      </c>
      <c r="AA5736">
        <v>561730</v>
      </c>
      <c r="AB5736">
        <v>6</v>
      </c>
      <c r="AC5736">
        <v>6</v>
      </c>
      <c r="AD5736" t="s">
        <v>79</v>
      </c>
      <c r="AE5736" t="s">
        <v>80</v>
      </c>
      <c r="AF5736">
        <v>40</v>
      </c>
      <c r="AG5736" s="4">
        <v>0.29166666666666669</v>
      </c>
      <c r="AH5736" s="4">
        <v>0.66666666666666663</v>
      </c>
      <c r="AI5736" s="5">
        <v>15.92</v>
      </c>
      <c r="AJ5736">
        <v>23.88</v>
      </c>
      <c r="AL5736" t="s">
        <v>81</v>
      </c>
      <c r="AM5736" t="s">
        <v>82</v>
      </c>
      <c r="AO5736" t="s">
        <v>83</v>
      </c>
      <c r="AR5736" t="s">
        <v>82</v>
      </c>
      <c r="AT5736" t="s">
        <v>82</v>
      </c>
      <c r="AW5736" t="s">
        <v>82</v>
      </c>
      <c r="AY5736" t="s">
        <v>33038</v>
      </c>
      <c r="AZ5736" t="s">
        <v>5639</v>
      </c>
      <c r="BA5736" t="s">
        <v>207</v>
      </c>
      <c r="BB5736">
        <v>1504</v>
      </c>
      <c r="BC5736" t="s">
        <v>79</v>
      </c>
      <c r="BH5736" t="s">
        <v>33037</v>
      </c>
      <c r="BJ5736">
        <v>43580852</v>
      </c>
    </row>
    <row r="5737" spans="1:62" x14ac:dyDescent="0.25">
      <c r="A5737" t="s">
        <v>33241</v>
      </c>
      <c r="B5737" s="2">
        <v>43528</v>
      </c>
      <c r="C5737" t="s">
        <v>63</v>
      </c>
      <c r="D5737" s="3">
        <v>43472.398294317129</v>
      </c>
      <c r="E5737" t="s">
        <v>282</v>
      </c>
      <c r="F5737" s="2">
        <v>43556</v>
      </c>
      <c r="G5737" s="2">
        <v>43799</v>
      </c>
      <c r="H5737" t="s">
        <v>33242</v>
      </c>
      <c r="J5737" t="s">
        <v>33243</v>
      </c>
      <c r="L5737" t="s">
        <v>5973</v>
      </c>
      <c r="M5737" t="s">
        <v>1966</v>
      </c>
      <c r="N5737">
        <v>19707</v>
      </c>
      <c r="O5737" t="s">
        <v>70</v>
      </c>
      <c r="Q5737" t="s">
        <v>33244</v>
      </c>
      <c r="S5737" t="s">
        <v>72</v>
      </c>
      <c r="T5737" t="s">
        <v>4262</v>
      </c>
      <c r="U5737" t="s">
        <v>4263</v>
      </c>
      <c r="V5737" t="s">
        <v>1225</v>
      </c>
      <c r="W5737" t="s">
        <v>105</v>
      </c>
      <c r="X5737" t="s">
        <v>106</v>
      </c>
      <c r="Y5737" t="str">
        <f>"37-3011"</f>
        <v>37-3011</v>
      </c>
      <c r="Z5737" t="s">
        <v>94</v>
      </c>
      <c r="AA5737">
        <v>713910</v>
      </c>
      <c r="AB5737">
        <v>15</v>
      </c>
      <c r="AC5737">
        <v>14</v>
      </c>
      <c r="AD5737" t="s">
        <v>79</v>
      </c>
      <c r="AE5737" t="s">
        <v>95</v>
      </c>
      <c r="AF5737">
        <v>40</v>
      </c>
      <c r="AG5737" s="4">
        <v>0.20833333333333334</v>
      </c>
      <c r="AH5737" s="4">
        <v>0.54166666666666663</v>
      </c>
      <c r="AI5737" s="5">
        <v>14.04</v>
      </c>
      <c r="AJ5737">
        <v>21.06</v>
      </c>
      <c r="AL5737" t="s">
        <v>81</v>
      </c>
      <c r="AM5737" t="s">
        <v>82</v>
      </c>
      <c r="AO5737" t="s">
        <v>83</v>
      </c>
      <c r="AR5737" t="s">
        <v>82</v>
      </c>
      <c r="AT5737" t="s">
        <v>82</v>
      </c>
      <c r="AW5737" t="s">
        <v>82</v>
      </c>
      <c r="AY5737" t="s">
        <v>5973</v>
      </c>
      <c r="AZ5737" t="s">
        <v>1969</v>
      </c>
      <c r="BA5737" t="s">
        <v>1966</v>
      </c>
      <c r="BB5737">
        <v>19707</v>
      </c>
      <c r="BC5737" t="s">
        <v>87</v>
      </c>
      <c r="BH5737" t="s">
        <v>33243</v>
      </c>
      <c r="BJ5737">
        <v>522065336</v>
      </c>
    </row>
    <row r="5738" spans="1:62" x14ac:dyDescent="0.25">
      <c r="A5738" t="s">
        <v>33316</v>
      </c>
      <c r="B5738" s="2">
        <v>43528</v>
      </c>
      <c r="C5738" t="s">
        <v>63</v>
      </c>
      <c r="D5738" s="3">
        <v>43472.383849421298</v>
      </c>
      <c r="E5738" t="s">
        <v>64</v>
      </c>
      <c r="F5738" s="2">
        <v>43556</v>
      </c>
      <c r="G5738" s="2">
        <v>43799</v>
      </c>
      <c r="H5738" t="s">
        <v>33317</v>
      </c>
      <c r="J5738" t="s">
        <v>33318</v>
      </c>
      <c r="K5738" t="s">
        <v>33319</v>
      </c>
      <c r="L5738" t="s">
        <v>2443</v>
      </c>
      <c r="M5738" t="s">
        <v>774</v>
      </c>
      <c r="N5738">
        <v>80488</v>
      </c>
      <c r="O5738" t="s">
        <v>70</v>
      </c>
      <c r="P5738" t="s">
        <v>67</v>
      </c>
      <c r="Q5738" t="s">
        <v>33320</v>
      </c>
      <c r="S5738" t="s">
        <v>72</v>
      </c>
      <c r="T5738" t="s">
        <v>6561</v>
      </c>
      <c r="U5738" t="s">
        <v>6562</v>
      </c>
      <c r="V5738" t="s">
        <v>6563</v>
      </c>
      <c r="W5738" t="s">
        <v>76</v>
      </c>
      <c r="X5738" t="s">
        <v>33321</v>
      </c>
      <c r="Y5738" t="str">
        <f>"47-2051"</f>
        <v>47-2051</v>
      </c>
      <c r="Z5738" t="s">
        <v>1383</v>
      </c>
      <c r="AA5738">
        <v>212321</v>
      </c>
      <c r="AB5738">
        <v>4</v>
      </c>
      <c r="AC5738">
        <v>5</v>
      </c>
      <c r="AD5738" t="s">
        <v>79</v>
      </c>
      <c r="AE5738" t="s">
        <v>80</v>
      </c>
      <c r="AF5738">
        <v>40</v>
      </c>
      <c r="AG5738" s="4">
        <v>0.29166666666666669</v>
      </c>
      <c r="AH5738" s="4">
        <v>0.66666666666666663</v>
      </c>
      <c r="AI5738" s="5">
        <v>23.72</v>
      </c>
      <c r="AL5738" t="s">
        <v>81</v>
      </c>
      <c r="AM5738" t="s">
        <v>82</v>
      </c>
      <c r="AO5738" t="s">
        <v>83</v>
      </c>
      <c r="AR5738" t="s">
        <v>82</v>
      </c>
      <c r="AT5738" t="s">
        <v>82</v>
      </c>
      <c r="AW5738" t="s">
        <v>72</v>
      </c>
      <c r="AX5738">
        <v>12</v>
      </c>
      <c r="AY5738" t="s">
        <v>2443</v>
      </c>
      <c r="AZ5738" t="s">
        <v>16200</v>
      </c>
      <c r="BA5738" t="s">
        <v>774</v>
      </c>
      <c r="BB5738">
        <v>80488</v>
      </c>
      <c r="BC5738" t="s">
        <v>79</v>
      </c>
      <c r="BH5738" t="s">
        <v>33318</v>
      </c>
      <c r="BJ5738">
        <v>841376520</v>
      </c>
    </row>
    <row r="5739" spans="1:62" x14ac:dyDescent="0.25">
      <c r="A5739" t="s">
        <v>33364</v>
      </c>
      <c r="B5739" s="2">
        <v>43528</v>
      </c>
      <c r="C5739" t="s">
        <v>63</v>
      </c>
      <c r="D5739" s="3">
        <v>43472.39922457176</v>
      </c>
      <c r="E5739" t="s">
        <v>117</v>
      </c>
      <c r="H5739" t="s">
        <v>6668</v>
      </c>
      <c r="J5739" t="s">
        <v>6262</v>
      </c>
      <c r="L5739" t="s">
        <v>2822</v>
      </c>
      <c r="M5739" t="s">
        <v>105</v>
      </c>
      <c r="N5739">
        <v>76244</v>
      </c>
      <c r="O5739" t="s">
        <v>70</v>
      </c>
      <c r="Q5739" t="s">
        <v>6669</v>
      </c>
      <c r="S5739" t="s">
        <v>72</v>
      </c>
      <c r="T5739" t="s">
        <v>6264</v>
      </c>
      <c r="U5739" t="s">
        <v>4263</v>
      </c>
      <c r="V5739" t="s">
        <v>104</v>
      </c>
      <c r="W5739" t="s">
        <v>105</v>
      </c>
      <c r="X5739" t="s">
        <v>6265</v>
      </c>
      <c r="Y5739" t="str">
        <f>"47-2021"</f>
        <v>47-2021</v>
      </c>
      <c r="Z5739" t="s">
        <v>6266</v>
      </c>
      <c r="AA5739">
        <v>423320</v>
      </c>
      <c r="AB5739">
        <v>35</v>
      </c>
      <c r="AD5739" t="s">
        <v>79</v>
      </c>
      <c r="AE5739" t="s">
        <v>95</v>
      </c>
      <c r="AF5739">
        <v>35</v>
      </c>
      <c r="AG5739" s="4">
        <v>0.29166666666666669</v>
      </c>
      <c r="AH5739" s="4">
        <v>0.66666666666666663</v>
      </c>
      <c r="AI5739" s="5">
        <v>22.4</v>
      </c>
      <c r="AJ5739">
        <v>33.6</v>
      </c>
      <c r="AK5739">
        <v>33.6</v>
      </c>
      <c r="AL5739" t="s">
        <v>81</v>
      </c>
      <c r="AM5739" t="s">
        <v>82</v>
      </c>
      <c r="AO5739" t="s">
        <v>83</v>
      </c>
      <c r="AR5739" t="s">
        <v>82</v>
      </c>
      <c r="AT5739" t="s">
        <v>82</v>
      </c>
      <c r="AW5739" t="s">
        <v>72</v>
      </c>
      <c r="AX5739">
        <v>3</v>
      </c>
      <c r="AY5739" t="s">
        <v>2822</v>
      </c>
      <c r="AZ5739" t="s">
        <v>1428</v>
      </c>
      <c r="BA5739" t="s">
        <v>105</v>
      </c>
      <c r="BB5739">
        <v>76244</v>
      </c>
      <c r="BC5739" t="s">
        <v>79</v>
      </c>
      <c r="BH5739" t="s">
        <v>6262</v>
      </c>
      <c r="BJ5739">
        <v>751462317</v>
      </c>
    </row>
    <row r="5740" spans="1:62" x14ac:dyDescent="0.25">
      <c r="A5740" t="s">
        <v>33415</v>
      </c>
      <c r="B5740" s="2">
        <v>43528</v>
      </c>
      <c r="C5740" t="s">
        <v>63</v>
      </c>
      <c r="D5740" s="3">
        <v>43472.409625405089</v>
      </c>
      <c r="E5740" t="s">
        <v>64</v>
      </c>
      <c r="F5740" s="2">
        <v>43556</v>
      </c>
      <c r="G5740" s="2">
        <v>44180</v>
      </c>
      <c r="H5740" t="s">
        <v>33416</v>
      </c>
      <c r="I5740" t="s">
        <v>67</v>
      </c>
      <c r="J5740" t="s">
        <v>33417</v>
      </c>
      <c r="K5740" t="s">
        <v>67</v>
      </c>
      <c r="L5740" t="s">
        <v>1707</v>
      </c>
      <c r="M5740" t="s">
        <v>1246</v>
      </c>
      <c r="N5740">
        <v>63301</v>
      </c>
      <c r="O5740" t="s">
        <v>70</v>
      </c>
      <c r="P5740" t="s">
        <v>67</v>
      </c>
      <c r="Q5740" t="s">
        <v>33418</v>
      </c>
      <c r="S5740" t="s">
        <v>72</v>
      </c>
      <c r="T5740" t="s">
        <v>6264</v>
      </c>
      <c r="U5740" t="s">
        <v>10001</v>
      </c>
      <c r="V5740" t="s">
        <v>104</v>
      </c>
      <c r="W5740" t="s">
        <v>105</v>
      </c>
      <c r="X5740" t="s">
        <v>106</v>
      </c>
      <c r="Y5740" t="str">
        <f>"37-3011"</f>
        <v>37-3011</v>
      </c>
      <c r="Z5740" t="s">
        <v>94</v>
      </c>
      <c r="AA5740">
        <v>561730</v>
      </c>
      <c r="AB5740">
        <v>36</v>
      </c>
      <c r="AC5740">
        <v>36</v>
      </c>
      <c r="AD5740" t="s">
        <v>79</v>
      </c>
      <c r="AE5740" t="s">
        <v>80</v>
      </c>
      <c r="AF5740">
        <v>40</v>
      </c>
      <c r="AG5740" s="4">
        <v>0.29166666666666669</v>
      </c>
      <c r="AH5740" s="4">
        <v>0.66666666666666663</v>
      </c>
      <c r="AI5740" s="5">
        <v>14.52</v>
      </c>
      <c r="AJ5740">
        <v>21.78</v>
      </c>
      <c r="AL5740" t="s">
        <v>81</v>
      </c>
      <c r="AM5740" t="s">
        <v>82</v>
      </c>
      <c r="AO5740" t="s">
        <v>83</v>
      </c>
      <c r="AP5740" t="s">
        <v>67</v>
      </c>
      <c r="AQ5740" t="s">
        <v>67</v>
      </c>
      <c r="AR5740" t="s">
        <v>82</v>
      </c>
      <c r="AT5740" t="s">
        <v>82</v>
      </c>
      <c r="AW5740" t="s">
        <v>82</v>
      </c>
      <c r="AY5740" t="s">
        <v>1707</v>
      </c>
      <c r="AZ5740" t="s">
        <v>1707</v>
      </c>
      <c r="BA5740" t="s">
        <v>1246</v>
      </c>
      <c r="BB5740">
        <v>63301</v>
      </c>
      <c r="BC5740" t="s">
        <v>79</v>
      </c>
      <c r="BH5740" t="s">
        <v>33419</v>
      </c>
      <c r="BJ5740">
        <v>431854860</v>
      </c>
    </row>
    <row r="5741" spans="1:62" x14ac:dyDescent="0.25">
      <c r="A5741" t="s">
        <v>33527</v>
      </c>
      <c r="B5741" s="2">
        <v>43528</v>
      </c>
      <c r="C5741" t="s">
        <v>63</v>
      </c>
      <c r="D5741" s="3">
        <v>43472.396415173615</v>
      </c>
      <c r="E5741" t="s">
        <v>282</v>
      </c>
      <c r="F5741" s="2">
        <v>43556</v>
      </c>
      <c r="G5741" s="2">
        <v>43799</v>
      </c>
      <c r="H5741" t="s">
        <v>10725</v>
      </c>
      <c r="J5741" t="s">
        <v>10726</v>
      </c>
      <c r="K5741" t="s">
        <v>10727</v>
      </c>
      <c r="L5741" t="s">
        <v>10488</v>
      </c>
      <c r="M5741" t="s">
        <v>714</v>
      </c>
      <c r="N5741">
        <v>70611</v>
      </c>
      <c r="O5741" t="s">
        <v>70</v>
      </c>
      <c r="Q5741" t="s">
        <v>10728</v>
      </c>
      <c r="S5741" t="s">
        <v>72</v>
      </c>
      <c r="T5741" t="s">
        <v>4262</v>
      </c>
      <c r="U5741" t="s">
        <v>4263</v>
      </c>
      <c r="V5741" t="s">
        <v>1225</v>
      </c>
      <c r="W5741" t="s">
        <v>105</v>
      </c>
      <c r="X5741" t="s">
        <v>106</v>
      </c>
      <c r="Y5741" t="str">
        <f>"37-3011"</f>
        <v>37-3011</v>
      </c>
      <c r="Z5741" t="s">
        <v>94</v>
      </c>
      <c r="AA5741">
        <v>561730</v>
      </c>
      <c r="AB5741">
        <v>19</v>
      </c>
      <c r="AC5741">
        <v>18</v>
      </c>
      <c r="AD5741" t="s">
        <v>79</v>
      </c>
      <c r="AE5741" t="s">
        <v>80</v>
      </c>
      <c r="AF5741">
        <v>40</v>
      </c>
      <c r="AG5741" s="4">
        <v>0.29166666666666669</v>
      </c>
      <c r="AH5741" s="4">
        <v>0.66666666666666663</v>
      </c>
      <c r="AI5741" s="5">
        <v>13.96</v>
      </c>
      <c r="AJ5741">
        <v>20.94</v>
      </c>
      <c r="AL5741" t="s">
        <v>81</v>
      </c>
      <c r="AM5741" t="s">
        <v>82</v>
      </c>
      <c r="AO5741" t="s">
        <v>83</v>
      </c>
      <c r="AR5741" t="s">
        <v>82</v>
      </c>
      <c r="AT5741" t="s">
        <v>82</v>
      </c>
      <c r="AW5741" t="s">
        <v>82</v>
      </c>
      <c r="AY5741" t="s">
        <v>10488</v>
      </c>
      <c r="AZ5741" t="s">
        <v>1730</v>
      </c>
      <c r="BA5741" t="s">
        <v>714</v>
      </c>
      <c r="BB5741">
        <v>70611</v>
      </c>
      <c r="BC5741" t="s">
        <v>79</v>
      </c>
      <c r="BH5741" t="s">
        <v>10729</v>
      </c>
      <c r="BI5741" t="s">
        <v>10727</v>
      </c>
      <c r="BJ5741">
        <v>263747758</v>
      </c>
    </row>
    <row r="5742" spans="1:62" x14ac:dyDescent="0.25">
      <c r="A5742" t="s">
        <v>33563</v>
      </c>
      <c r="B5742" s="2">
        <v>43528</v>
      </c>
      <c r="C5742" t="s">
        <v>63</v>
      </c>
      <c r="D5742" s="3">
        <v>43472.387276238427</v>
      </c>
      <c r="E5742" t="s">
        <v>117</v>
      </c>
      <c r="H5742" t="s">
        <v>6923</v>
      </c>
      <c r="J5742" t="s">
        <v>6924</v>
      </c>
      <c r="L5742" t="s">
        <v>5471</v>
      </c>
      <c r="M5742" t="s">
        <v>105</v>
      </c>
      <c r="N5742">
        <v>75061</v>
      </c>
      <c r="O5742" t="s">
        <v>70</v>
      </c>
      <c r="Q5742" t="s">
        <v>6925</v>
      </c>
      <c r="S5742" t="s">
        <v>72</v>
      </c>
      <c r="T5742" t="s">
        <v>910</v>
      </c>
      <c r="U5742" t="s">
        <v>911</v>
      </c>
      <c r="V5742" t="s">
        <v>863</v>
      </c>
      <c r="W5742" t="s">
        <v>105</v>
      </c>
      <c r="X5742" t="s">
        <v>1758</v>
      </c>
      <c r="Y5742" t="str">
        <f>"47-2161"</f>
        <v>47-2161</v>
      </c>
      <c r="Z5742" t="s">
        <v>6926</v>
      </c>
      <c r="AA5742">
        <v>238110</v>
      </c>
      <c r="AB5742">
        <v>25</v>
      </c>
      <c r="AD5742" t="s">
        <v>79</v>
      </c>
      <c r="AE5742" t="s">
        <v>95</v>
      </c>
      <c r="AF5742">
        <v>40</v>
      </c>
      <c r="AG5742" s="4">
        <v>0.25</v>
      </c>
      <c r="AH5742" s="4">
        <v>0.625</v>
      </c>
      <c r="AI5742" s="5">
        <v>21.05</v>
      </c>
      <c r="AJ5742">
        <v>31.58</v>
      </c>
      <c r="AL5742" t="s">
        <v>81</v>
      </c>
      <c r="AM5742" t="s">
        <v>82</v>
      </c>
      <c r="AO5742" t="s">
        <v>83</v>
      </c>
      <c r="AR5742" t="s">
        <v>82</v>
      </c>
      <c r="AT5742" t="s">
        <v>82</v>
      </c>
      <c r="AW5742" t="s">
        <v>72</v>
      </c>
      <c r="AX5742">
        <v>3</v>
      </c>
      <c r="AY5742" t="s">
        <v>5471</v>
      </c>
      <c r="AZ5742" t="s">
        <v>1225</v>
      </c>
      <c r="BA5742" t="s">
        <v>105</v>
      </c>
      <c r="BB5742">
        <v>75061</v>
      </c>
      <c r="BC5742" t="s">
        <v>79</v>
      </c>
      <c r="BH5742" t="s">
        <v>6924</v>
      </c>
      <c r="BJ5742">
        <v>752163759</v>
      </c>
    </row>
    <row r="5743" spans="1:62" x14ac:dyDescent="0.25">
      <c r="A5743" t="s">
        <v>33589</v>
      </c>
      <c r="B5743" s="2">
        <v>43528</v>
      </c>
      <c r="C5743" t="s">
        <v>63</v>
      </c>
      <c r="D5743" s="3">
        <v>43472.393389062498</v>
      </c>
      <c r="E5743" t="s">
        <v>64</v>
      </c>
      <c r="F5743" s="2">
        <v>43556</v>
      </c>
      <c r="G5743" s="2">
        <v>43799</v>
      </c>
      <c r="H5743" t="s">
        <v>33590</v>
      </c>
      <c r="J5743" t="s">
        <v>33591</v>
      </c>
      <c r="L5743" t="s">
        <v>33592</v>
      </c>
      <c r="M5743" t="s">
        <v>100</v>
      </c>
      <c r="N5743">
        <v>28334</v>
      </c>
      <c r="O5743" t="s">
        <v>70</v>
      </c>
      <c r="Q5743" t="s">
        <v>33593</v>
      </c>
      <c r="S5743" t="s">
        <v>72</v>
      </c>
      <c r="T5743" t="s">
        <v>5800</v>
      </c>
      <c r="U5743" t="s">
        <v>5801</v>
      </c>
      <c r="V5743" t="s">
        <v>5802</v>
      </c>
      <c r="W5743" t="s">
        <v>100</v>
      </c>
      <c r="X5743" t="s">
        <v>29627</v>
      </c>
      <c r="Y5743" t="str">
        <f>"37-3011"</f>
        <v>37-3011</v>
      </c>
      <c r="Z5743" t="s">
        <v>94</v>
      </c>
      <c r="AA5743">
        <v>561730</v>
      </c>
      <c r="AB5743">
        <v>20</v>
      </c>
      <c r="AC5743">
        <v>20</v>
      </c>
      <c r="AD5743" t="s">
        <v>79</v>
      </c>
      <c r="AE5743" t="s">
        <v>80</v>
      </c>
      <c r="AF5743">
        <v>35</v>
      </c>
      <c r="AG5743" s="4">
        <v>0.29166666666666669</v>
      </c>
      <c r="AH5743" s="4">
        <v>0.625</v>
      </c>
      <c r="AI5743" s="5">
        <v>12.24</v>
      </c>
      <c r="AJ5743">
        <v>18.36</v>
      </c>
      <c r="AL5743" t="s">
        <v>81</v>
      </c>
      <c r="AM5743" t="s">
        <v>82</v>
      </c>
      <c r="AO5743" t="s">
        <v>83</v>
      </c>
      <c r="AR5743" t="s">
        <v>82</v>
      </c>
      <c r="AT5743" t="s">
        <v>82</v>
      </c>
      <c r="AW5743" t="s">
        <v>72</v>
      </c>
      <c r="AX5743">
        <v>3</v>
      </c>
      <c r="AY5743" t="s">
        <v>33592</v>
      </c>
      <c r="AZ5743" t="s">
        <v>33594</v>
      </c>
      <c r="BA5743" t="s">
        <v>100</v>
      </c>
      <c r="BB5743">
        <v>28334</v>
      </c>
      <c r="BC5743" t="s">
        <v>79</v>
      </c>
      <c r="BH5743" t="s">
        <v>33591</v>
      </c>
      <c r="BI5743" t="s">
        <v>33536</v>
      </c>
      <c r="BJ5743">
        <v>264417481</v>
      </c>
    </row>
    <row r="5744" spans="1:62" x14ac:dyDescent="0.25">
      <c r="A5744" t="s">
        <v>33661</v>
      </c>
      <c r="B5744" s="2">
        <v>43528</v>
      </c>
      <c r="C5744" t="s">
        <v>63</v>
      </c>
      <c r="D5744" s="3">
        <v>43472.391609756945</v>
      </c>
      <c r="E5744" t="s">
        <v>117</v>
      </c>
      <c r="H5744" t="s">
        <v>11098</v>
      </c>
      <c r="J5744" t="s">
        <v>11099</v>
      </c>
      <c r="L5744" t="s">
        <v>11100</v>
      </c>
      <c r="M5744" t="s">
        <v>8654</v>
      </c>
      <c r="N5744">
        <v>89032</v>
      </c>
      <c r="O5744" t="s">
        <v>70</v>
      </c>
      <c r="Q5744" t="s">
        <v>11101</v>
      </c>
      <c r="S5744" t="s">
        <v>72</v>
      </c>
      <c r="T5744" t="s">
        <v>1855</v>
      </c>
      <c r="U5744" t="s">
        <v>1856</v>
      </c>
      <c r="V5744" t="s">
        <v>863</v>
      </c>
      <c r="W5744" t="s">
        <v>105</v>
      </c>
      <c r="X5744" t="s">
        <v>11102</v>
      </c>
      <c r="Y5744" t="str">
        <f>"47-3014"</f>
        <v>47-3014</v>
      </c>
      <c r="Z5744" t="s">
        <v>1320</v>
      </c>
      <c r="AA5744">
        <v>2361</v>
      </c>
      <c r="AB5744">
        <v>15</v>
      </c>
      <c r="AD5744" t="s">
        <v>79</v>
      </c>
      <c r="AE5744" t="s">
        <v>95</v>
      </c>
      <c r="AF5744">
        <v>40</v>
      </c>
      <c r="AG5744" s="4">
        <v>0.29166666666666669</v>
      </c>
      <c r="AH5744" s="4">
        <v>0.625</v>
      </c>
      <c r="AI5744" s="5">
        <v>13.85</v>
      </c>
      <c r="AJ5744">
        <v>20.78</v>
      </c>
      <c r="AL5744" t="s">
        <v>81</v>
      </c>
      <c r="AM5744" t="s">
        <v>82</v>
      </c>
      <c r="AO5744" t="s">
        <v>83</v>
      </c>
      <c r="AR5744" t="s">
        <v>82</v>
      </c>
      <c r="AT5744" t="s">
        <v>82</v>
      </c>
      <c r="AW5744" t="s">
        <v>82</v>
      </c>
      <c r="AY5744" t="s">
        <v>10256</v>
      </c>
      <c r="AZ5744" t="s">
        <v>10257</v>
      </c>
      <c r="BA5744" t="s">
        <v>649</v>
      </c>
      <c r="BB5744">
        <v>85706</v>
      </c>
      <c r="BC5744" t="s">
        <v>79</v>
      </c>
      <c r="BH5744" t="s">
        <v>33662</v>
      </c>
      <c r="BJ5744">
        <v>270461334</v>
      </c>
    </row>
    <row r="5745" spans="1:62" x14ac:dyDescent="0.25">
      <c r="A5745" t="s">
        <v>33722</v>
      </c>
      <c r="B5745" s="2">
        <v>43528</v>
      </c>
      <c r="C5745" t="s">
        <v>63</v>
      </c>
      <c r="D5745" s="3">
        <v>43472.400648356481</v>
      </c>
      <c r="E5745" t="s">
        <v>64</v>
      </c>
      <c r="F5745" s="2">
        <v>43556</v>
      </c>
      <c r="G5745" s="2">
        <v>43814</v>
      </c>
      <c r="H5745" t="s">
        <v>10553</v>
      </c>
      <c r="J5745" t="s">
        <v>10554</v>
      </c>
      <c r="L5745" t="s">
        <v>10555</v>
      </c>
      <c r="M5745" t="s">
        <v>1246</v>
      </c>
      <c r="N5745">
        <v>63367</v>
      </c>
      <c r="O5745" t="s">
        <v>70</v>
      </c>
      <c r="Q5745" t="s">
        <v>10556</v>
      </c>
      <c r="S5745" t="s">
        <v>72</v>
      </c>
      <c r="T5745" t="s">
        <v>6264</v>
      </c>
      <c r="U5745" t="s">
        <v>4263</v>
      </c>
      <c r="V5745" t="s">
        <v>104</v>
      </c>
      <c r="W5745" t="s">
        <v>105</v>
      </c>
      <c r="X5745" t="s">
        <v>106</v>
      </c>
      <c r="Y5745" t="str">
        <f>"37-3011"</f>
        <v>37-3011</v>
      </c>
      <c r="Z5745" t="s">
        <v>94</v>
      </c>
      <c r="AA5745">
        <v>561730</v>
      </c>
      <c r="AB5745">
        <v>24</v>
      </c>
      <c r="AC5745">
        <v>24</v>
      </c>
      <c r="AD5745" t="s">
        <v>79</v>
      </c>
      <c r="AE5745" t="s">
        <v>80</v>
      </c>
      <c r="AF5745">
        <v>40</v>
      </c>
      <c r="AG5745" s="4">
        <v>0.25</v>
      </c>
      <c r="AH5745" s="4">
        <v>0.625</v>
      </c>
      <c r="AI5745" s="5">
        <v>14.52</v>
      </c>
      <c r="AJ5745">
        <v>21.78</v>
      </c>
      <c r="AK5745">
        <v>21.78</v>
      </c>
      <c r="AL5745" t="s">
        <v>81</v>
      </c>
      <c r="AM5745" t="s">
        <v>82</v>
      </c>
      <c r="AO5745" t="s">
        <v>83</v>
      </c>
      <c r="AR5745" t="s">
        <v>82</v>
      </c>
      <c r="AT5745" t="s">
        <v>82</v>
      </c>
      <c r="AW5745" t="s">
        <v>82</v>
      </c>
      <c r="AY5745" t="s">
        <v>10555</v>
      </c>
      <c r="AZ5745" t="s">
        <v>1707</v>
      </c>
      <c r="BA5745" t="s">
        <v>1246</v>
      </c>
      <c r="BB5745">
        <v>63367</v>
      </c>
      <c r="BC5745" t="s">
        <v>79</v>
      </c>
      <c r="BH5745" t="s">
        <v>10554</v>
      </c>
      <c r="BJ5745">
        <v>431944902</v>
      </c>
    </row>
    <row r="5746" spans="1:62" x14ac:dyDescent="0.25">
      <c r="A5746" t="s">
        <v>33795</v>
      </c>
      <c r="B5746" s="2">
        <v>43528</v>
      </c>
      <c r="C5746" t="s">
        <v>63</v>
      </c>
      <c r="D5746" s="3">
        <v>43472.389879386574</v>
      </c>
      <c r="E5746" t="s">
        <v>64</v>
      </c>
      <c r="F5746" s="2">
        <v>43556</v>
      </c>
      <c r="G5746" s="2">
        <v>43799</v>
      </c>
      <c r="H5746" t="s">
        <v>33796</v>
      </c>
      <c r="J5746" t="s">
        <v>33797</v>
      </c>
      <c r="L5746" t="s">
        <v>25294</v>
      </c>
      <c r="M5746" t="s">
        <v>105</v>
      </c>
      <c r="N5746">
        <v>75454</v>
      </c>
      <c r="O5746" t="s">
        <v>70</v>
      </c>
      <c r="Q5746" t="s">
        <v>33798</v>
      </c>
      <c r="S5746" t="s">
        <v>72</v>
      </c>
      <c r="T5746" t="s">
        <v>1855</v>
      </c>
      <c r="U5746" t="s">
        <v>1856</v>
      </c>
      <c r="V5746" t="s">
        <v>863</v>
      </c>
      <c r="W5746" t="s">
        <v>105</v>
      </c>
      <c r="X5746" t="s">
        <v>2708</v>
      </c>
      <c r="Y5746" t="str">
        <f>"37-3011"</f>
        <v>37-3011</v>
      </c>
      <c r="Z5746" t="s">
        <v>94</v>
      </c>
      <c r="AA5746">
        <v>56173</v>
      </c>
      <c r="AB5746">
        <v>12</v>
      </c>
      <c r="AC5746">
        <v>12</v>
      </c>
      <c r="AD5746" t="s">
        <v>79</v>
      </c>
      <c r="AE5746" t="s">
        <v>95</v>
      </c>
      <c r="AF5746">
        <v>40</v>
      </c>
      <c r="AG5746" s="4">
        <v>0.27083333333333331</v>
      </c>
      <c r="AH5746" s="4">
        <v>0.72916666666666663</v>
      </c>
      <c r="AI5746" s="5">
        <v>13.94</v>
      </c>
      <c r="AJ5746">
        <v>20.91</v>
      </c>
      <c r="AL5746" t="s">
        <v>81</v>
      </c>
      <c r="AM5746" t="s">
        <v>82</v>
      </c>
      <c r="AO5746" t="s">
        <v>83</v>
      </c>
      <c r="AR5746" t="s">
        <v>82</v>
      </c>
      <c r="AT5746" t="s">
        <v>82</v>
      </c>
      <c r="AW5746" t="s">
        <v>82</v>
      </c>
      <c r="AY5746" t="s">
        <v>25294</v>
      </c>
      <c r="AZ5746" t="s">
        <v>1594</v>
      </c>
      <c r="BA5746" t="s">
        <v>105</v>
      </c>
      <c r="BB5746">
        <v>75454</v>
      </c>
      <c r="BC5746" t="s">
        <v>79</v>
      </c>
      <c r="BH5746" t="s">
        <v>33797</v>
      </c>
      <c r="BJ5746">
        <v>200905428</v>
      </c>
    </row>
    <row r="5747" spans="1:62" x14ac:dyDescent="0.25">
      <c r="A5747" t="s">
        <v>33877</v>
      </c>
      <c r="B5747" s="2">
        <v>43528</v>
      </c>
      <c r="C5747" t="s">
        <v>63</v>
      </c>
      <c r="D5747" s="3">
        <v>43472.401704386575</v>
      </c>
      <c r="E5747" t="s">
        <v>64</v>
      </c>
      <c r="F5747" s="2">
        <v>43556</v>
      </c>
      <c r="G5747" s="2">
        <v>43814</v>
      </c>
      <c r="H5747" t="s">
        <v>13258</v>
      </c>
      <c r="J5747" t="s">
        <v>13259</v>
      </c>
      <c r="L5747" t="s">
        <v>11289</v>
      </c>
      <c r="M5747" t="s">
        <v>714</v>
      </c>
      <c r="N5747">
        <v>70433</v>
      </c>
      <c r="O5747" t="s">
        <v>70</v>
      </c>
      <c r="Q5747" t="s">
        <v>13260</v>
      </c>
      <c r="S5747" t="s">
        <v>72</v>
      </c>
      <c r="T5747" t="s">
        <v>6264</v>
      </c>
      <c r="U5747" t="s">
        <v>4263</v>
      </c>
      <c r="V5747" t="s">
        <v>104</v>
      </c>
      <c r="W5747" t="s">
        <v>105</v>
      </c>
      <c r="X5747" t="s">
        <v>106</v>
      </c>
      <c r="Y5747" t="str">
        <f>"37-3011"</f>
        <v>37-3011</v>
      </c>
      <c r="Z5747" t="s">
        <v>94</v>
      </c>
      <c r="AA5747">
        <v>81222</v>
      </c>
      <c r="AB5747">
        <v>6</v>
      </c>
      <c r="AC5747">
        <v>6</v>
      </c>
      <c r="AD5747" t="s">
        <v>79</v>
      </c>
      <c r="AE5747" t="s">
        <v>95</v>
      </c>
      <c r="AF5747">
        <v>40</v>
      </c>
      <c r="AG5747" s="4">
        <v>0.27083333333333331</v>
      </c>
      <c r="AH5747" s="4">
        <v>0.64583333333333337</v>
      </c>
      <c r="AI5747" s="5">
        <v>11.94</v>
      </c>
      <c r="AJ5747">
        <v>17.91</v>
      </c>
      <c r="AK5747">
        <v>17.91</v>
      </c>
      <c r="AL5747" t="s">
        <v>81</v>
      </c>
      <c r="AM5747" t="s">
        <v>82</v>
      </c>
      <c r="AO5747" t="s">
        <v>83</v>
      </c>
      <c r="AR5747" t="s">
        <v>82</v>
      </c>
      <c r="AT5747" t="s">
        <v>82</v>
      </c>
      <c r="AW5747" t="s">
        <v>82</v>
      </c>
      <c r="AY5747" t="s">
        <v>11289</v>
      </c>
      <c r="AZ5747" t="s">
        <v>6730</v>
      </c>
      <c r="BA5747" t="s">
        <v>714</v>
      </c>
      <c r="BB5747">
        <v>70433</v>
      </c>
      <c r="BC5747" t="s">
        <v>79</v>
      </c>
      <c r="BH5747" t="s">
        <v>13259</v>
      </c>
      <c r="BJ5747">
        <v>720850613</v>
      </c>
    </row>
    <row r="5748" spans="1:62" x14ac:dyDescent="0.25">
      <c r="A5748" t="s">
        <v>33878</v>
      </c>
      <c r="B5748" s="2">
        <v>43528</v>
      </c>
      <c r="C5748" t="s">
        <v>63</v>
      </c>
      <c r="D5748" s="3">
        <v>43472.386512233796</v>
      </c>
      <c r="E5748" t="s">
        <v>64</v>
      </c>
      <c r="F5748" s="2">
        <v>43556</v>
      </c>
      <c r="G5748" s="2">
        <v>43798</v>
      </c>
      <c r="H5748" t="s">
        <v>10801</v>
      </c>
      <c r="J5748" t="s">
        <v>10802</v>
      </c>
      <c r="L5748" t="s">
        <v>738</v>
      </c>
      <c r="M5748" t="s">
        <v>105</v>
      </c>
      <c r="N5748">
        <v>78748</v>
      </c>
      <c r="O5748" t="s">
        <v>70</v>
      </c>
      <c r="Q5748" t="s">
        <v>10803</v>
      </c>
      <c r="S5748" t="s">
        <v>72</v>
      </c>
      <c r="T5748" t="s">
        <v>910</v>
      </c>
      <c r="U5748" t="s">
        <v>911</v>
      </c>
      <c r="V5748" t="s">
        <v>863</v>
      </c>
      <c r="W5748" t="s">
        <v>105</v>
      </c>
      <c r="X5748" t="s">
        <v>1673</v>
      </c>
      <c r="Y5748" t="str">
        <f>"37-3011"</f>
        <v>37-3011</v>
      </c>
      <c r="Z5748" t="s">
        <v>94</v>
      </c>
      <c r="AA5748">
        <v>561730</v>
      </c>
      <c r="AB5748">
        <v>5</v>
      </c>
      <c r="AC5748">
        <v>5</v>
      </c>
      <c r="AD5748" t="s">
        <v>79</v>
      </c>
      <c r="AE5748" t="s">
        <v>95</v>
      </c>
      <c r="AF5748">
        <v>40</v>
      </c>
      <c r="AG5748" s="4">
        <v>0.33333333333333331</v>
      </c>
      <c r="AH5748" s="4">
        <v>0.70833333333333337</v>
      </c>
      <c r="AI5748" s="5">
        <v>13.91</v>
      </c>
      <c r="AJ5748">
        <v>20.87</v>
      </c>
      <c r="AL5748" t="s">
        <v>81</v>
      </c>
      <c r="AM5748" t="s">
        <v>82</v>
      </c>
      <c r="AO5748" t="s">
        <v>83</v>
      </c>
      <c r="AR5748" t="s">
        <v>82</v>
      </c>
      <c r="AT5748" t="s">
        <v>82</v>
      </c>
      <c r="AW5748" t="s">
        <v>72</v>
      </c>
      <c r="AX5748">
        <v>3</v>
      </c>
      <c r="AY5748" t="s">
        <v>738</v>
      </c>
      <c r="AZ5748" t="s">
        <v>2422</v>
      </c>
      <c r="BA5748" t="s">
        <v>105</v>
      </c>
      <c r="BB5748">
        <v>78735</v>
      </c>
      <c r="BC5748" t="s">
        <v>79</v>
      </c>
      <c r="BH5748" t="s">
        <v>10804</v>
      </c>
      <c r="BJ5748">
        <v>270634603</v>
      </c>
    </row>
    <row r="5749" spans="1:62" x14ac:dyDescent="0.25">
      <c r="A5749" t="s">
        <v>34120</v>
      </c>
      <c r="B5749" s="2">
        <v>43528</v>
      </c>
      <c r="C5749" t="s">
        <v>63</v>
      </c>
      <c r="D5749" s="3">
        <v>43472.395490196759</v>
      </c>
      <c r="E5749" t="s">
        <v>64</v>
      </c>
      <c r="F5749" s="2">
        <v>43556</v>
      </c>
      <c r="G5749" s="2">
        <v>43770</v>
      </c>
      <c r="H5749" t="s">
        <v>24294</v>
      </c>
      <c r="I5749" t="s">
        <v>24295</v>
      </c>
      <c r="J5749" t="s">
        <v>24296</v>
      </c>
      <c r="L5749" t="s">
        <v>4669</v>
      </c>
      <c r="M5749" t="s">
        <v>226</v>
      </c>
      <c r="N5749">
        <v>49686</v>
      </c>
      <c r="O5749" t="s">
        <v>70</v>
      </c>
      <c r="Q5749" t="s">
        <v>24297</v>
      </c>
      <c r="S5749" t="s">
        <v>72</v>
      </c>
      <c r="T5749" t="s">
        <v>19936</v>
      </c>
      <c r="U5749" t="s">
        <v>19937</v>
      </c>
      <c r="V5749" t="s">
        <v>3243</v>
      </c>
      <c r="W5749" t="s">
        <v>226</v>
      </c>
      <c r="X5749" t="s">
        <v>1982</v>
      </c>
      <c r="Y5749" t="str">
        <f>"43-4081"</f>
        <v>43-4081</v>
      </c>
      <c r="Z5749" t="s">
        <v>1983</v>
      </c>
      <c r="AA5749">
        <v>72111</v>
      </c>
      <c r="AB5749">
        <v>3</v>
      </c>
      <c r="AC5749">
        <v>3</v>
      </c>
      <c r="AD5749" t="s">
        <v>79</v>
      </c>
      <c r="AE5749" t="s">
        <v>95</v>
      </c>
      <c r="AF5749">
        <v>35</v>
      </c>
      <c r="AG5749" s="4">
        <v>0.29166666666666669</v>
      </c>
      <c r="AH5749" s="4">
        <v>0.625</v>
      </c>
      <c r="AI5749" s="5">
        <v>10.78</v>
      </c>
      <c r="AJ5749">
        <v>16.170000000000002</v>
      </c>
      <c r="AK5749">
        <v>16.170000000000002</v>
      </c>
      <c r="AL5749" t="s">
        <v>81</v>
      </c>
      <c r="AM5749" t="s">
        <v>82</v>
      </c>
      <c r="AO5749" t="s">
        <v>83</v>
      </c>
      <c r="AR5749" t="s">
        <v>82</v>
      </c>
      <c r="AT5749" t="s">
        <v>82</v>
      </c>
      <c r="AW5749" t="s">
        <v>82</v>
      </c>
      <c r="AY5749" t="s">
        <v>7662</v>
      </c>
      <c r="AZ5749" t="s">
        <v>7665</v>
      </c>
      <c r="BA5749" t="s">
        <v>226</v>
      </c>
      <c r="BB5749">
        <v>49686</v>
      </c>
      <c r="BC5749" t="s">
        <v>87</v>
      </c>
      <c r="BH5749" t="s">
        <v>24298</v>
      </c>
      <c r="BJ5749">
        <v>382928803</v>
      </c>
    </row>
    <row r="5750" spans="1:62" x14ac:dyDescent="0.25">
      <c r="A5750" t="s">
        <v>34145</v>
      </c>
      <c r="B5750" s="2">
        <v>43528</v>
      </c>
      <c r="C5750" t="s">
        <v>63</v>
      </c>
      <c r="D5750" s="3">
        <v>43472.401408182872</v>
      </c>
      <c r="E5750" t="s">
        <v>91</v>
      </c>
      <c r="H5750" t="s">
        <v>11597</v>
      </c>
      <c r="J5750" t="s">
        <v>11598</v>
      </c>
      <c r="L5750" t="s">
        <v>11599</v>
      </c>
      <c r="M5750" t="s">
        <v>649</v>
      </c>
      <c r="N5750">
        <v>85546</v>
      </c>
      <c r="O5750" t="s">
        <v>70</v>
      </c>
      <c r="Q5750" t="s">
        <v>11600</v>
      </c>
      <c r="S5750" t="s">
        <v>82</v>
      </c>
      <c r="U5750" t="s">
        <v>92</v>
      </c>
      <c r="X5750" t="s">
        <v>11601</v>
      </c>
      <c r="Y5750" t="str">
        <f>"51-9122"</f>
        <v>51-9122</v>
      </c>
      <c r="Z5750" t="s">
        <v>11602</v>
      </c>
      <c r="AA5750">
        <v>238320</v>
      </c>
      <c r="AB5750">
        <v>10</v>
      </c>
      <c r="AD5750" t="s">
        <v>79</v>
      </c>
      <c r="AE5750" t="s">
        <v>95</v>
      </c>
      <c r="AF5750">
        <v>40</v>
      </c>
      <c r="AG5750" s="4">
        <v>0.33333333333333331</v>
      </c>
      <c r="AH5750" s="4">
        <v>0.66666666666666663</v>
      </c>
      <c r="AI5750" s="5">
        <v>20.22</v>
      </c>
      <c r="AJ5750">
        <v>30.33</v>
      </c>
      <c r="AK5750">
        <v>30.33</v>
      </c>
      <c r="AL5750" t="s">
        <v>81</v>
      </c>
      <c r="AM5750" t="s">
        <v>82</v>
      </c>
      <c r="AO5750" t="s">
        <v>83</v>
      </c>
      <c r="AR5750" t="s">
        <v>82</v>
      </c>
      <c r="AT5750" t="s">
        <v>82</v>
      </c>
      <c r="AW5750" t="s">
        <v>72</v>
      </c>
      <c r="AX5750">
        <v>3</v>
      </c>
      <c r="AY5750" t="s">
        <v>11603</v>
      </c>
      <c r="AZ5750" t="s">
        <v>5142</v>
      </c>
      <c r="BA5750" t="s">
        <v>649</v>
      </c>
      <c r="BB5750">
        <v>85546</v>
      </c>
      <c r="BC5750" t="s">
        <v>87</v>
      </c>
      <c r="BH5750" t="s">
        <v>11604</v>
      </c>
      <c r="BJ5750">
        <v>371709793</v>
      </c>
    </row>
    <row r="5751" spans="1:62" x14ac:dyDescent="0.25">
      <c r="A5751" t="s">
        <v>34196</v>
      </c>
      <c r="B5751" s="2">
        <v>43528</v>
      </c>
      <c r="C5751" t="s">
        <v>63</v>
      </c>
      <c r="D5751" s="3">
        <v>43472.431509907408</v>
      </c>
      <c r="E5751" t="s">
        <v>91</v>
      </c>
      <c r="H5751" t="s">
        <v>34197</v>
      </c>
      <c r="J5751" t="s">
        <v>34198</v>
      </c>
      <c r="K5751" t="s">
        <v>15627</v>
      </c>
      <c r="L5751" t="s">
        <v>3169</v>
      </c>
      <c r="M5751" t="s">
        <v>2314</v>
      </c>
      <c r="N5751">
        <v>46234</v>
      </c>
      <c r="O5751" t="s">
        <v>70</v>
      </c>
      <c r="Q5751" t="s">
        <v>34199</v>
      </c>
      <c r="S5751" t="s">
        <v>72</v>
      </c>
      <c r="T5751" t="s">
        <v>4262</v>
      </c>
      <c r="U5751" t="s">
        <v>4263</v>
      </c>
      <c r="V5751" t="s">
        <v>1225</v>
      </c>
      <c r="W5751" t="s">
        <v>105</v>
      </c>
      <c r="X5751" t="s">
        <v>106</v>
      </c>
      <c r="Y5751" t="str">
        <f>"37-3011"</f>
        <v>37-3011</v>
      </c>
      <c r="Z5751" t="s">
        <v>94</v>
      </c>
      <c r="AA5751">
        <v>561730</v>
      </c>
      <c r="AB5751">
        <v>8</v>
      </c>
      <c r="AD5751" t="s">
        <v>79</v>
      </c>
      <c r="AE5751" t="s">
        <v>95</v>
      </c>
      <c r="AF5751">
        <v>40</v>
      </c>
      <c r="AG5751" s="4">
        <v>0.3125</v>
      </c>
      <c r="AH5751" s="4">
        <v>0.70833333333333337</v>
      </c>
      <c r="AI5751" s="5">
        <v>13.42</v>
      </c>
      <c r="AJ5751">
        <v>20.13</v>
      </c>
      <c r="AL5751" t="s">
        <v>81</v>
      </c>
      <c r="AM5751" t="s">
        <v>82</v>
      </c>
      <c r="AO5751" t="s">
        <v>83</v>
      </c>
      <c r="AR5751" t="s">
        <v>82</v>
      </c>
      <c r="AT5751" t="s">
        <v>82</v>
      </c>
      <c r="AW5751" t="s">
        <v>82</v>
      </c>
      <c r="AY5751" t="s">
        <v>3169</v>
      </c>
      <c r="AZ5751" t="s">
        <v>19654</v>
      </c>
      <c r="BA5751" t="s">
        <v>2314</v>
      </c>
      <c r="BB5751">
        <v>46234</v>
      </c>
      <c r="BC5751" t="s">
        <v>79</v>
      </c>
      <c r="BH5751" t="s">
        <v>34198</v>
      </c>
      <c r="BI5751" t="s">
        <v>15627</v>
      </c>
      <c r="BJ5751">
        <v>208737546</v>
      </c>
    </row>
    <row r="5752" spans="1:62" x14ac:dyDescent="0.25">
      <c r="A5752" t="s">
        <v>34632</v>
      </c>
      <c r="B5752" s="2">
        <v>43528</v>
      </c>
      <c r="C5752" t="s">
        <v>63</v>
      </c>
      <c r="D5752" s="3">
        <v>43472.404379201391</v>
      </c>
      <c r="E5752" t="s">
        <v>117</v>
      </c>
      <c r="H5752" t="s">
        <v>6819</v>
      </c>
      <c r="J5752" t="s">
        <v>6820</v>
      </c>
      <c r="L5752" t="s">
        <v>5243</v>
      </c>
      <c r="M5752" t="s">
        <v>105</v>
      </c>
      <c r="N5752">
        <v>78602</v>
      </c>
      <c r="O5752" t="s">
        <v>70</v>
      </c>
      <c r="Q5752" t="s">
        <v>6821</v>
      </c>
      <c r="S5752" t="s">
        <v>72</v>
      </c>
      <c r="T5752" t="s">
        <v>910</v>
      </c>
      <c r="U5752" t="s">
        <v>911</v>
      </c>
      <c r="V5752" t="s">
        <v>863</v>
      </c>
      <c r="W5752" t="s">
        <v>105</v>
      </c>
      <c r="X5752" t="s">
        <v>1197</v>
      </c>
      <c r="Y5752" t="str">
        <f>"47-2061"</f>
        <v>47-2061</v>
      </c>
      <c r="Z5752" t="s">
        <v>326</v>
      </c>
      <c r="AA5752">
        <v>237110</v>
      </c>
      <c r="AB5752">
        <v>9</v>
      </c>
      <c r="AD5752" t="s">
        <v>79</v>
      </c>
      <c r="AE5752" t="s">
        <v>95</v>
      </c>
      <c r="AF5752">
        <v>40</v>
      </c>
      <c r="AG5752" s="4">
        <v>0.29166666666666669</v>
      </c>
      <c r="AH5752" s="4">
        <v>0.66666666666666663</v>
      </c>
      <c r="AI5752" s="5">
        <v>15.07</v>
      </c>
      <c r="AJ5752">
        <v>22.61</v>
      </c>
      <c r="AL5752" t="s">
        <v>81</v>
      </c>
      <c r="AM5752" t="s">
        <v>82</v>
      </c>
      <c r="AO5752" t="s">
        <v>83</v>
      </c>
      <c r="AR5752" t="s">
        <v>82</v>
      </c>
      <c r="AT5752" t="s">
        <v>82</v>
      </c>
      <c r="AW5752" t="s">
        <v>82</v>
      </c>
      <c r="AY5752" t="s">
        <v>5243</v>
      </c>
      <c r="AZ5752" t="s">
        <v>5243</v>
      </c>
      <c r="BA5752" t="s">
        <v>105</v>
      </c>
      <c r="BB5752">
        <v>78602</v>
      </c>
      <c r="BC5752" t="s">
        <v>79</v>
      </c>
      <c r="BH5752" t="s">
        <v>6822</v>
      </c>
      <c r="BI5752" t="s">
        <v>6823</v>
      </c>
      <c r="BJ5752">
        <v>742184893</v>
      </c>
    </row>
    <row r="5753" spans="1:62" x14ac:dyDescent="0.25">
      <c r="A5753" t="s">
        <v>35599</v>
      </c>
      <c r="B5753" s="2">
        <v>43528</v>
      </c>
      <c r="C5753" t="s">
        <v>63</v>
      </c>
      <c r="D5753" s="3">
        <v>43472.405971319444</v>
      </c>
      <c r="E5753" t="s">
        <v>282</v>
      </c>
      <c r="F5753" s="2">
        <v>43556</v>
      </c>
      <c r="G5753" s="2">
        <v>43799</v>
      </c>
      <c r="H5753" t="s">
        <v>11065</v>
      </c>
      <c r="I5753" t="s">
        <v>11066</v>
      </c>
      <c r="J5753" t="s">
        <v>11067</v>
      </c>
      <c r="L5753" t="s">
        <v>7731</v>
      </c>
      <c r="M5753" t="s">
        <v>714</v>
      </c>
      <c r="N5753">
        <v>70460</v>
      </c>
      <c r="O5753" t="s">
        <v>70</v>
      </c>
      <c r="Q5753" t="s">
        <v>11068</v>
      </c>
      <c r="S5753" t="s">
        <v>72</v>
      </c>
      <c r="T5753" t="s">
        <v>7872</v>
      </c>
      <c r="U5753" t="s">
        <v>7873</v>
      </c>
      <c r="V5753" t="s">
        <v>2471</v>
      </c>
      <c r="W5753" t="s">
        <v>649</v>
      </c>
      <c r="X5753" t="s">
        <v>2013</v>
      </c>
      <c r="Y5753" t="str">
        <f>"37-3011"</f>
        <v>37-3011</v>
      </c>
      <c r="Z5753" t="s">
        <v>94</v>
      </c>
      <c r="AA5753">
        <v>561730</v>
      </c>
      <c r="AB5753">
        <v>60</v>
      </c>
      <c r="AC5753">
        <v>59</v>
      </c>
      <c r="AD5753" t="s">
        <v>79</v>
      </c>
      <c r="AE5753" t="s">
        <v>95</v>
      </c>
      <c r="AF5753">
        <v>40</v>
      </c>
      <c r="AG5753" s="4">
        <v>0.25</v>
      </c>
      <c r="AH5753" s="4">
        <v>0.60416666666666663</v>
      </c>
      <c r="AI5753" s="5">
        <v>12.82</v>
      </c>
      <c r="AJ5753">
        <v>19.23</v>
      </c>
      <c r="AK5753">
        <v>19.23</v>
      </c>
      <c r="AL5753" t="s">
        <v>81</v>
      </c>
      <c r="AM5753" t="s">
        <v>82</v>
      </c>
      <c r="AO5753" t="s">
        <v>83</v>
      </c>
      <c r="AP5753" t="s">
        <v>67</v>
      </c>
      <c r="AQ5753" t="s">
        <v>67</v>
      </c>
      <c r="AR5753" t="s">
        <v>82</v>
      </c>
      <c r="AT5753" t="s">
        <v>82</v>
      </c>
      <c r="AW5753" t="s">
        <v>72</v>
      </c>
      <c r="AX5753">
        <v>3</v>
      </c>
      <c r="AY5753" t="s">
        <v>35600</v>
      </c>
      <c r="AZ5753" t="s">
        <v>2001</v>
      </c>
      <c r="BA5753" t="s">
        <v>1064</v>
      </c>
      <c r="BB5753">
        <v>39501</v>
      </c>
      <c r="BC5753" t="s">
        <v>79</v>
      </c>
      <c r="BH5753" t="s">
        <v>35601</v>
      </c>
      <c r="BJ5753">
        <v>721285520</v>
      </c>
    </row>
    <row r="5754" spans="1:62" x14ac:dyDescent="0.25">
      <c r="A5754" t="s">
        <v>35907</v>
      </c>
      <c r="B5754" s="2">
        <v>43528</v>
      </c>
      <c r="C5754" t="s">
        <v>63</v>
      </c>
      <c r="D5754" s="3">
        <v>43474.365022175924</v>
      </c>
      <c r="E5754" t="s">
        <v>91</v>
      </c>
      <c r="H5754" t="s">
        <v>20702</v>
      </c>
      <c r="J5754" t="s">
        <v>20703</v>
      </c>
      <c r="L5754" t="s">
        <v>2355</v>
      </c>
      <c r="M5754" t="s">
        <v>1165</v>
      </c>
      <c r="N5754">
        <v>57212</v>
      </c>
      <c r="O5754" t="s">
        <v>70</v>
      </c>
      <c r="Q5754" t="s">
        <v>20704</v>
      </c>
      <c r="S5754" t="s">
        <v>72</v>
      </c>
      <c r="T5754" t="s">
        <v>194</v>
      </c>
      <c r="U5754" t="s">
        <v>12045</v>
      </c>
      <c r="V5754" t="s">
        <v>12046</v>
      </c>
      <c r="W5754" t="s">
        <v>197</v>
      </c>
      <c r="X5754" t="s">
        <v>326</v>
      </c>
      <c r="Y5754" t="str">
        <f>"47-2061"</f>
        <v>47-2061</v>
      </c>
      <c r="Z5754" t="s">
        <v>326</v>
      </c>
      <c r="AA5754">
        <v>238110</v>
      </c>
      <c r="AB5754">
        <v>15</v>
      </c>
      <c r="AD5754" t="s">
        <v>79</v>
      </c>
      <c r="AE5754" t="s">
        <v>80</v>
      </c>
      <c r="AF5754">
        <v>40</v>
      </c>
      <c r="AG5754" s="4">
        <v>0.29166666666666669</v>
      </c>
      <c r="AH5754" s="4">
        <v>0.75</v>
      </c>
      <c r="AI5754" s="5">
        <v>15.86</v>
      </c>
      <c r="AJ5754">
        <v>23.79</v>
      </c>
      <c r="AM5754" t="s">
        <v>82</v>
      </c>
      <c r="AO5754" t="s">
        <v>83</v>
      </c>
      <c r="AR5754" t="s">
        <v>82</v>
      </c>
      <c r="AT5754" t="s">
        <v>82</v>
      </c>
      <c r="AW5754" t="s">
        <v>72</v>
      </c>
      <c r="AX5754">
        <v>3</v>
      </c>
      <c r="AY5754" t="s">
        <v>20705</v>
      </c>
      <c r="AZ5754" t="s">
        <v>13663</v>
      </c>
      <c r="BA5754" t="s">
        <v>1165</v>
      </c>
      <c r="BB5754">
        <v>57401</v>
      </c>
      <c r="BC5754" t="s">
        <v>79</v>
      </c>
      <c r="BD5754" t="s">
        <v>67</v>
      </c>
      <c r="BH5754" t="s">
        <v>23214</v>
      </c>
      <c r="BJ5754">
        <v>200318395</v>
      </c>
    </row>
    <row r="5755" spans="1:62" x14ac:dyDescent="0.25">
      <c r="A5755" t="s">
        <v>36157</v>
      </c>
      <c r="B5755" s="2">
        <v>43528</v>
      </c>
      <c r="C5755" t="s">
        <v>63</v>
      </c>
      <c r="D5755" s="3">
        <v>43475.501500601851</v>
      </c>
      <c r="E5755" t="s">
        <v>91</v>
      </c>
      <c r="H5755" t="s">
        <v>20702</v>
      </c>
      <c r="J5755" t="s">
        <v>20703</v>
      </c>
      <c r="L5755" t="s">
        <v>2355</v>
      </c>
      <c r="M5755" t="s">
        <v>1165</v>
      </c>
      <c r="N5755">
        <v>57212</v>
      </c>
      <c r="O5755" t="s">
        <v>70</v>
      </c>
      <c r="Q5755" t="s">
        <v>20704</v>
      </c>
      <c r="S5755" t="s">
        <v>72</v>
      </c>
      <c r="T5755" t="s">
        <v>194</v>
      </c>
      <c r="U5755" t="s">
        <v>12045</v>
      </c>
      <c r="V5755" t="s">
        <v>12046</v>
      </c>
      <c r="W5755" t="s">
        <v>197</v>
      </c>
      <c r="X5755" t="s">
        <v>4052</v>
      </c>
      <c r="Y5755" t="str">
        <f>"47-2051"</f>
        <v>47-2051</v>
      </c>
      <c r="Z5755" t="s">
        <v>1383</v>
      </c>
      <c r="AA5755">
        <v>238110</v>
      </c>
      <c r="AB5755">
        <v>15</v>
      </c>
      <c r="AD5755" t="s">
        <v>79</v>
      </c>
      <c r="AE5755" t="s">
        <v>80</v>
      </c>
      <c r="AF5755">
        <v>40</v>
      </c>
      <c r="AG5755" s="4">
        <v>0.29166666666666669</v>
      </c>
      <c r="AH5755" s="4">
        <v>0.75</v>
      </c>
      <c r="AI5755" s="5">
        <v>15.46</v>
      </c>
      <c r="AJ5755">
        <v>23.19</v>
      </c>
      <c r="AM5755" t="s">
        <v>82</v>
      </c>
      <c r="AO5755" t="s">
        <v>83</v>
      </c>
      <c r="AR5755" t="s">
        <v>82</v>
      </c>
      <c r="AT5755" t="s">
        <v>82</v>
      </c>
      <c r="AW5755" t="s">
        <v>72</v>
      </c>
      <c r="AX5755">
        <v>12</v>
      </c>
      <c r="AY5755" t="s">
        <v>25005</v>
      </c>
      <c r="AZ5755" t="s">
        <v>25006</v>
      </c>
      <c r="BA5755" t="s">
        <v>1165</v>
      </c>
      <c r="BB5755">
        <v>57544</v>
      </c>
      <c r="BC5755" t="s">
        <v>87</v>
      </c>
      <c r="BH5755" t="s">
        <v>25007</v>
      </c>
      <c r="BJ5755">
        <v>200318395</v>
      </c>
    </row>
    <row r="5756" spans="1:62" x14ac:dyDescent="0.25">
      <c r="A5756" t="s">
        <v>380</v>
      </c>
      <c r="B5756" s="2">
        <v>43529</v>
      </c>
      <c r="C5756" t="s">
        <v>63</v>
      </c>
      <c r="D5756" s="3">
        <v>43472.399834699077</v>
      </c>
      <c r="E5756" t="s">
        <v>64</v>
      </c>
      <c r="F5756" s="2">
        <v>43556</v>
      </c>
      <c r="G5756" s="2">
        <v>43782</v>
      </c>
      <c r="H5756" t="s">
        <v>381</v>
      </c>
      <c r="I5756" t="s">
        <v>67</v>
      </c>
      <c r="J5756" t="s">
        <v>382</v>
      </c>
      <c r="K5756" t="s">
        <v>67</v>
      </c>
      <c r="L5756" t="s">
        <v>297</v>
      </c>
      <c r="M5756" t="s">
        <v>298</v>
      </c>
      <c r="N5756">
        <v>3907</v>
      </c>
      <c r="O5756" t="s">
        <v>70</v>
      </c>
      <c r="P5756" t="s">
        <v>67</v>
      </c>
      <c r="Q5756" t="s">
        <v>383</v>
      </c>
      <c r="S5756" t="s">
        <v>72</v>
      </c>
      <c r="T5756" t="s">
        <v>275</v>
      </c>
      <c r="U5756" t="s">
        <v>276</v>
      </c>
      <c r="V5756" t="s">
        <v>277</v>
      </c>
      <c r="W5756" t="s">
        <v>278</v>
      </c>
      <c r="X5756" t="s">
        <v>379</v>
      </c>
      <c r="Y5756" t="str">
        <f>"37-2012.00"</f>
        <v>37-2012.00</v>
      </c>
      <c r="Z5756" t="s">
        <v>373</v>
      </c>
      <c r="AA5756">
        <v>722110</v>
      </c>
      <c r="AB5756">
        <v>14</v>
      </c>
      <c r="AC5756">
        <v>14</v>
      </c>
      <c r="AD5756" t="s">
        <v>79</v>
      </c>
      <c r="AE5756" t="s">
        <v>95</v>
      </c>
      <c r="AF5756">
        <v>35</v>
      </c>
      <c r="AG5756" s="4">
        <v>0.33333333333333331</v>
      </c>
      <c r="AH5756" s="4">
        <v>0.95833333333333337</v>
      </c>
      <c r="AI5756" s="5">
        <v>11.15</v>
      </c>
      <c r="AJ5756">
        <v>16.73</v>
      </c>
      <c r="AL5756" t="s">
        <v>81</v>
      </c>
      <c r="AM5756" t="s">
        <v>82</v>
      </c>
      <c r="AO5756" t="s">
        <v>83</v>
      </c>
      <c r="AP5756" t="s">
        <v>67</v>
      </c>
      <c r="AQ5756" t="s">
        <v>67</v>
      </c>
      <c r="AR5756" t="s">
        <v>82</v>
      </c>
      <c r="AT5756" t="s">
        <v>82</v>
      </c>
      <c r="AW5756" t="s">
        <v>72</v>
      </c>
      <c r="AX5756">
        <v>3</v>
      </c>
      <c r="AY5756" t="s">
        <v>297</v>
      </c>
      <c r="AZ5756" t="s">
        <v>302</v>
      </c>
      <c r="BA5756" t="s">
        <v>298</v>
      </c>
      <c r="BB5756">
        <v>3907</v>
      </c>
      <c r="BC5756" t="s">
        <v>79</v>
      </c>
      <c r="BH5756" t="s">
        <v>382</v>
      </c>
      <c r="BI5756" t="s">
        <v>67</v>
      </c>
      <c r="BJ5756">
        <v>10381616</v>
      </c>
    </row>
    <row r="5757" spans="1:62" x14ac:dyDescent="0.25">
      <c r="A5757" t="s">
        <v>577</v>
      </c>
      <c r="B5757" s="2">
        <v>43529</v>
      </c>
      <c r="C5757" t="s">
        <v>63</v>
      </c>
      <c r="D5757" s="3">
        <v>43472.411715416667</v>
      </c>
      <c r="E5757" t="s">
        <v>117</v>
      </c>
      <c r="H5757" t="s">
        <v>578</v>
      </c>
      <c r="I5757" t="s">
        <v>579</v>
      </c>
      <c r="J5757" t="s">
        <v>580</v>
      </c>
      <c r="K5757" t="s">
        <v>67</v>
      </c>
      <c r="L5757" t="s">
        <v>360</v>
      </c>
      <c r="M5757" t="s">
        <v>207</v>
      </c>
      <c r="N5757">
        <v>2554</v>
      </c>
      <c r="O5757" t="s">
        <v>70</v>
      </c>
      <c r="P5757" t="s">
        <v>67</v>
      </c>
      <c r="Q5757" t="s">
        <v>581</v>
      </c>
      <c r="S5757" t="s">
        <v>72</v>
      </c>
      <c r="T5757" t="s">
        <v>275</v>
      </c>
      <c r="U5757" t="s">
        <v>276</v>
      </c>
      <c r="V5757" t="s">
        <v>277</v>
      </c>
      <c r="W5757" t="s">
        <v>278</v>
      </c>
      <c r="X5757" t="s">
        <v>582</v>
      </c>
      <c r="Y5757" t="str">
        <f>"37-2012"</f>
        <v>37-2012</v>
      </c>
      <c r="Z5757" t="s">
        <v>373</v>
      </c>
      <c r="AA5757">
        <v>72119</v>
      </c>
      <c r="AB5757">
        <v>6</v>
      </c>
      <c r="AD5757" t="s">
        <v>79</v>
      </c>
      <c r="AE5757" t="s">
        <v>80</v>
      </c>
      <c r="AF5757">
        <v>35</v>
      </c>
      <c r="AG5757" s="4">
        <v>0.33333333333333331</v>
      </c>
      <c r="AH5757" s="4">
        <v>0.625</v>
      </c>
      <c r="AI5757" s="5">
        <v>15.24</v>
      </c>
      <c r="AJ5757">
        <v>22.86</v>
      </c>
      <c r="AL5757" t="s">
        <v>81</v>
      </c>
      <c r="AM5757" t="s">
        <v>82</v>
      </c>
      <c r="AO5757" t="s">
        <v>83</v>
      </c>
      <c r="AP5757" t="s">
        <v>67</v>
      </c>
      <c r="AQ5757" t="s">
        <v>67</v>
      </c>
      <c r="AR5757" t="s">
        <v>82</v>
      </c>
      <c r="AT5757" t="s">
        <v>82</v>
      </c>
      <c r="AW5757" t="s">
        <v>72</v>
      </c>
      <c r="AX5757">
        <v>3</v>
      </c>
      <c r="AY5757" t="s">
        <v>360</v>
      </c>
      <c r="AZ5757" t="s">
        <v>360</v>
      </c>
      <c r="BA5757" t="s">
        <v>207</v>
      </c>
      <c r="BB5757">
        <v>2554</v>
      </c>
      <c r="BC5757" t="s">
        <v>79</v>
      </c>
      <c r="BH5757" t="s">
        <v>580</v>
      </c>
      <c r="BI5757" t="s">
        <v>67</v>
      </c>
      <c r="BJ5757">
        <v>204603917</v>
      </c>
    </row>
    <row r="5758" spans="1:62" x14ac:dyDescent="0.25">
      <c r="A5758" t="s">
        <v>1311</v>
      </c>
      <c r="B5758" s="2">
        <v>43529</v>
      </c>
      <c r="C5758" t="s">
        <v>63</v>
      </c>
      <c r="D5758" s="3">
        <v>43472.396634629629</v>
      </c>
      <c r="E5758" t="s">
        <v>64</v>
      </c>
      <c r="F5758" s="2">
        <v>43556</v>
      </c>
      <c r="G5758" s="2">
        <v>43784</v>
      </c>
      <c r="H5758" t="s">
        <v>1312</v>
      </c>
      <c r="I5758" t="s">
        <v>67</v>
      </c>
      <c r="J5758" t="s">
        <v>1313</v>
      </c>
      <c r="K5758" t="s">
        <v>67</v>
      </c>
      <c r="L5758" t="s">
        <v>1314</v>
      </c>
      <c r="M5758" t="s">
        <v>308</v>
      </c>
      <c r="N5758">
        <v>7040</v>
      </c>
      <c r="O5758" t="s">
        <v>70</v>
      </c>
      <c r="P5758" t="s">
        <v>67</v>
      </c>
      <c r="Q5758" t="s">
        <v>1315</v>
      </c>
      <c r="S5758" t="s">
        <v>72</v>
      </c>
      <c r="T5758" t="s">
        <v>1316</v>
      </c>
      <c r="U5758" t="s">
        <v>1317</v>
      </c>
      <c r="V5758" t="s">
        <v>1318</v>
      </c>
      <c r="W5758" t="s">
        <v>1276</v>
      </c>
      <c r="X5758" t="s">
        <v>1319</v>
      </c>
      <c r="Y5758" t="str">
        <f>"47-3014"</f>
        <v>47-3014</v>
      </c>
      <c r="Z5758" t="s">
        <v>1320</v>
      </c>
      <c r="AA5758">
        <v>238320</v>
      </c>
      <c r="AB5758">
        <v>18</v>
      </c>
      <c r="AC5758">
        <v>18</v>
      </c>
      <c r="AD5758" t="s">
        <v>79</v>
      </c>
      <c r="AE5758" t="s">
        <v>80</v>
      </c>
      <c r="AF5758">
        <v>40</v>
      </c>
      <c r="AG5758" s="4">
        <v>0.33333333333333331</v>
      </c>
      <c r="AH5758" s="4">
        <v>0.70833333333333337</v>
      </c>
      <c r="AI5758" s="5">
        <v>14.73</v>
      </c>
      <c r="AL5758" t="s">
        <v>81</v>
      </c>
      <c r="AM5758" t="s">
        <v>82</v>
      </c>
      <c r="AO5758" t="s">
        <v>83</v>
      </c>
      <c r="AP5758" t="s">
        <v>67</v>
      </c>
      <c r="AQ5758" t="s">
        <v>67</v>
      </c>
      <c r="AR5758" t="s">
        <v>82</v>
      </c>
      <c r="AT5758" t="s">
        <v>82</v>
      </c>
      <c r="AW5758" t="s">
        <v>82</v>
      </c>
      <c r="AY5758" t="s">
        <v>1314</v>
      </c>
      <c r="AZ5758" t="s">
        <v>1321</v>
      </c>
      <c r="BA5758" t="s">
        <v>308</v>
      </c>
      <c r="BB5758">
        <v>7040</v>
      </c>
      <c r="BC5758" t="s">
        <v>79</v>
      </c>
      <c r="BH5758" t="s">
        <v>1313</v>
      </c>
      <c r="BI5758" t="s">
        <v>67</v>
      </c>
      <c r="BJ5758">
        <v>452468235</v>
      </c>
    </row>
    <row r="5759" spans="1:62" x14ac:dyDescent="0.25">
      <c r="A5759" t="s">
        <v>1346</v>
      </c>
      <c r="B5759" s="2">
        <v>43529</v>
      </c>
      <c r="C5759" t="s">
        <v>63</v>
      </c>
      <c r="D5759" s="3">
        <v>43472.388429305553</v>
      </c>
      <c r="E5759" t="s">
        <v>64</v>
      </c>
      <c r="F5759" s="2">
        <v>43556</v>
      </c>
      <c r="G5759" s="2">
        <v>43830</v>
      </c>
      <c r="H5759" t="s">
        <v>1347</v>
      </c>
      <c r="I5759" t="s">
        <v>67</v>
      </c>
      <c r="J5759" t="s">
        <v>1348</v>
      </c>
      <c r="K5759" t="s">
        <v>67</v>
      </c>
      <c r="L5759" t="s">
        <v>1349</v>
      </c>
      <c r="M5759" t="s">
        <v>232</v>
      </c>
      <c r="N5759">
        <v>10595</v>
      </c>
      <c r="O5759" t="s">
        <v>70</v>
      </c>
      <c r="P5759" t="s">
        <v>67</v>
      </c>
      <c r="Q5759" t="s">
        <v>1350</v>
      </c>
      <c r="S5759" t="s">
        <v>72</v>
      </c>
      <c r="T5759" t="s">
        <v>1273</v>
      </c>
      <c r="U5759" t="s">
        <v>1274</v>
      </c>
      <c r="V5759" t="s">
        <v>1275</v>
      </c>
      <c r="W5759" t="s">
        <v>1276</v>
      </c>
      <c r="X5759" t="s">
        <v>1277</v>
      </c>
      <c r="Y5759" t="str">
        <f>"37-3011"</f>
        <v>37-3011</v>
      </c>
      <c r="Z5759" t="s">
        <v>94</v>
      </c>
      <c r="AA5759">
        <v>561730</v>
      </c>
      <c r="AB5759">
        <v>4</v>
      </c>
      <c r="AC5759">
        <v>4</v>
      </c>
      <c r="AD5759" t="s">
        <v>79</v>
      </c>
      <c r="AE5759" t="s">
        <v>80</v>
      </c>
      <c r="AF5759">
        <v>40</v>
      </c>
      <c r="AG5759" s="4">
        <v>0.33333333333333331</v>
      </c>
      <c r="AH5759" s="4">
        <v>0.70833333333333337</v>
      </c>
      <c r="AI5759" s="5">
        <v>16.809999999999999</v>
      </c>
      <c r="AL5759" t="s">
        <v>81</v>
      </c>
      <c r="AM5759" t="s">
        <v>82</v>
      </c>
      <c r="AO5759" t="s">
        <v>83</v>
      </c>
      <c r="AP5759" t="s">
        <v>67</v>
      </c>
      <c r="AQ5759" t="s">
        <v>67</v>
      </c>
      <c r="AR5759" t="s">
        <v>82</v>
      </c>
      <c r="AT5759" t="s">
        <v>82</v>
      </c>
      <c r="AW5759" t="s">
        <v>82</v>
      </c>
      <c r="AY5759" t="s">
        <v>1349</v>
      </c>
      <c r="AZ5759" t="s">
        <v>1285</v>
      </c>
      <c r="BA5759" t="s">
        <v>232</v>
      </c>
      <c r="BB5759">
        <v>10595</v>
      </c>
      <c r="BC5759" t="s">
        <v>79</v>
      </c>
      <c r="BH5759" t="s">
        <v>1348</v>
      </c>
      <c r="BI5759" t="s">
        <v>67</v>
      </c>
      <c r="BJ5759">
        <v>10684900</v>
      </c>
    </row>
    <row r="5760" spans="1:62" x14ac:dyDescent="0.25">
      <c r="A5760" t="s">
        <v>1357</v>
      </c>
      <c r="B5760" s="2">
        <v>43529</v>
      </c>
      <c r="C5760" t="s">
        <v>63</v>
      </c>
      <c r="D5760" s="3">
        <v>43472.386377118055</v>
      </c>
      <c r="E5760" t="s">
        <v>64</v>
      </c>
      <c r="F5760" s="2">
        <v>43556</v>
      </c>
      <c r="G5760" s="2">
        <v>43804</v>
      </c>
      <c r="H5760" t="s">
        <v>1358</v>
      </c>
      <c r="I5760" t="s">
        <v>67</v>
      </c>
      <c r="J5760" t="s">
        <v>1359</v>
      </c>
      <c r="K5760" t="s">
        <v>1360</v>
      </c>
      <c r="L5760" t="s">
        <v>1361</v>
      </c>
      <c r="M5760" t="s">
        <v>1362</v>
      </c>
      <c r="N5760">
        <v>6850</v>
      </c>
      <c r="O5760" t="s">
        <v>70</v>
      </c>
      <c r="P5760" t="s">
        <v>67</v>
      </c>
      <c r="Q5760" t="s">
        <v>1363</v>
      </c>
      <c r="S5760" t="s">
        <v>72</v>
      </c>
      <c r="T5760" t="s">
        <v>1273</v>
      </c>
      <c r="U5760" t="s">
        <v>1274</v>
      </c>
      <c r="V5760" t="s">
        <v>1275</v>
      </c>
      <c r="W5760" t="s">
        <v>1276</v>
      </c>
      <c r="X5760" t="s">
        <v>1277</v>
      </c>
      <c r="Y5760" t="str">
        <f>"37-3011"</f>
        <v>37-3011</v>
      </c>
      <c r="Z5760" t="s">
        <v>94</v>
      </c>
      <c r="AA5760">
        <v>56173</v>
      </c>
      <c r="AB5760">
        <v>4</v>
      </c>
      <c r="AC5760">
        <v>4</v>
      </c>
      <c r="AD5760" t="s">
        <v>79</v>
      </c>
      <c r="AE5760" t="s">
        <v>80</v>
      </c>
      <c r="AF5760">
        <v>40</v>
      </c>
      <c r="AG5760" s="4">
        <v>0.29166666666666669</v>
      </c>
      <c r="AH5760" s="4">
        <v>0.66666666666666663</v>
      </c>
      <c r="AI5760" s="5">
        <v>18.059999999999999</v>
      </c>
      <c r="AL5760" t="s">
        <v>81</v>
      </c>
      <c r="AM5760" t="s">
        <v>82</v>
      </c>
      <c r="AO5760" t="s">
        <v>83</v>
      </c>
      <c r="AP5760" t="s">
        <v>67</v>
      </c>
      <c r="AQ5760" t="s">
        <v>67</v>
      </c>
      <c r="AR5760" t="s">
        <v>82</v>
      </c>
      <c r="AT5760" t="s">
        <v>82</v>
      </c>
      <c r="AW5760" t="s">
        <v>82</v>
      </c>
      <c r="AY5760" t="s">
        <v>1361</v>
      </c>
      <c r="AZ5760" t="s">
        <v>1364</v>
      </c>
      <c r="BA5760" t="s">
        <v>1362</v>
      </c>
      <c r="BB5760">
        <v>6850</v>
      </c>
      <c r="BC5760" t="s">
        <v>79</v>
      </c>
      <c r="BH5760" t="s">
        <v>1365</v>
      </c>
      <c r="BJ5760">
        <v>412102827</v>
      </c>
    </row>
    <row r="5761" spans="1:62" x14ac:dyDescent="0.25">
      <c r="A5761" t="s">
        <v>2785</v>
      </c>
      <c r="B5761" s="2">
        <v>43529</v>
      </c>
      <c r="C5761" t="s">
        <v>63</v>
      </c>
      <c r="D5761" s="3">
        <v>43472.378942442127</v>
      </c>
      <c r="E5761" t="s">
        <v>91</v>
      </c>
      <c r="H5761" t="s">
        <v>2786</v>
      </c>
      <c r="J5761" t="s">
        <v>2787</v>
      </c>
      <c r="L5761" t="s">
        <v>2106</v>
      </c>
      <c r="M5761" t="s">
        <v>69</v>
      </c>
      <c r="N5761">
        <v>40245</v>
      </c>
      <c r="O5761" t="s">
        <v>70</v>
      </c>
      <c r="Q5761" t="s">
        <v>2788</v>
      </c>
      <c r="S5761" t="s">
        <v>72</v>
      </c>
      <c r="T5761" t="s">
        <v>73</v>
      </c>
      <c r="U5761" t="s">
        <v>74</v>
      </c>
      <c r="V5761" t="s">
        <v>75</v>
      </c>
      <c r="W5761" t="s">
        <v>76</v>
      </c>
      <c r="X5761" t="s">
        <v>77</v>
      </c>
      <c r="Y5761" t="str">
        <f>"39-2021"</f>
        <v>39-2021</v>
      </c>
      <c r="Z5761" t="s">
        <v>78</v>
      </c>
      <c r="AA5761">
        <v>711212</v>
      </c>
      <c r="AB5761">
        <v>6</v>
      </c>
      <c r="AD5761" t="s">
        <v>79</v>
      </c>
      <c r="AE5761" t="s">
        <v>80</v>
      </c>
      <c r="AF5761">
        <v>40</v>
      </c>
      <c r="AG5761" s="4">
        <v>0.20833333333333334</v>
      </c>
      <c r="AH5761" s="4">
        <v>0.70833333333333337</v>
      </c>
      <c r="AI5761" s="5">
        <v>11.86</v>
      </c>
      <c r="AJ5761">
        <v>17.79</v>
      </c>
      <c r="AK5761">
        <v>17.79</v>
      </c>
      <c r="AL5761" t="s">
        <v>81</v>
      </c>
      <c r="AM5761" t="s">
        <v>82</v>
      </c>
      <c r="AO5761" t="s">
        <v>83</v>
      </c>
      <c r="AR5761" t="s">
        <v>82</v>
      </c>
      <c r="AT5761" t="s">
        <v>82</v>
      </c>
      <c r="AW5761" t="s">
        <v>72</v>
      </c>
      <c r="AX5761">
        <v>1</v>
      </c>
      <c r="AY5761" t="s">
        <v>2106</v>
      </c>
      <c r="AZ5761" t="s">
        <v>713</v>
      </c>
      <c r="BA5761" t="s">
        <v>69</v>
      </c>
      <c r="BB5761">
        <v>40208</v>
      </c>
      <c r="BC5761" t="s">
        <v>87</v>
      </c>
      <c r="BH5761" t="s">
        <v>2773</v>
      </c>
      <c r="BI5761" t="s">
        <v>2774</v>
      </c>
      <c r="BJ5761">
        <v>311563221</v>
      </c>
    </row>
    <row r="5762" spans="1:62" x14ac:dyDescent="0.25">
      <c r="A5762" t="s">
        <v>5089</v>
      </c>
      <c r="B5762" s="2">
        <v>43529</v>
      </c>
      <c r="C5762" t="s">
        <v>63</v>
      </c>
      <c r="D5762" s="3">
        <v>43472.390880254628</v>
      </c>
      <c r="E5762" t="s">
        <v>64</v>
      </c>
      <c r="F5762" s="2">
        <v>43556</v>
      </c>
      <c r="G5762" s="2">
        <v>43753</v>
      </c>
      <c r="H5762" t="s">
        <v>5090</v>
      </c>
      <c r="I5762" t="s">
        <v>5091</v>
      </c>
      <c r="J5762" t="s">
        <v>5092</v>
      </c>
      <c r="L5762" t="s">
        <v>5093</v>
      </c>
      <c r="M5762" t="s">
        <v>595</v>
      </c>
      <c r="N5762">
        <v>99901</v>
      </c>
      <c r="O5762" t="s">
        <v>70</v>
      </c>
      <c r="Q5762" t="s">
        <v>5094</v>
      </c>
      <c r="S5762" t="s">
        <v>72</v>
      </c>
      <c r="T5762" t="s">
        <v>2896</v>
      </c>
      <c r="U5762" t="s">
        <v>2897</v>
      </c>
      <c r="V5762" t="s">
        <v>232</v>
      </c>
      <c r="W5762" t="s">
        <v>232</v>
      </c>
      <c r="X5762" t="s">
        <v>5095</v>
      </c>
      <c r="Y5762" t="str">
        <f>"11-1021"</f>
        <v>11-1021</v>
      </c>
      <c r="Z5762" t="s">
        <v>5096</v>
      </c>
      <c r="AA5762">
        <v>448310</v>
      </c>
      <c r="AB5762">
        <v>1</v>
      </c>
      <c r="AC5762">
        <v>1</v>
      </c>
      <c r="AD5762" t="s">
        <v>79</v>
      </c>
      <c r="AE5762" t="s">
        <v>80</v>
      </c>
      <c r="AF5762">
        <v>40</v>
      </c>
      <c r="AG5762" s="4">
        <v>0.20833333333333334</v>
      </c>
      <c r="AH5762" s="4">
        <v>0.54166666666666663</v>
      </c>
      <c r="AI5762" s="5">
        <v>46.41</v>
      </c>
      <c r="AL5762" t="s">
        <v>81</v>
      </c>
      <c r="AM5762" t="s">
        <v>72</v>
      </c>
      <c r="AN5762">
        <v>45</v>
      </c>
      <c r="AO5762" t="s">
        <v>213</v>
      </c>
      <c r="AR5762" t="s">
        <v>82</v>
      </c>
      <c r="AT5762" t="s">
        <v>82</v>
      </c>
      <c r="AW5762" t="s">
        <v>72</v>
      </c>
      <c r="AX5762">
        <v>24</v>
      </c>
      <c r="AY5762" t="s">
        <v>5097</v>
      </c>
      <c r="AZ5762" t="s">
        <v>5098</v>
      </c>
      <c r="BA5762" t="s">
        <v>595</v>
      </c>
      <c r="BB5762">
        <v>99901</v>
      </c>
      <c r="BC5762" t="s">
        <v>87</v>
      </c>
      <c r="BH5762" t="s">
        <v>5099</v>
      </c>
      <c r="BJ5762">
        <v>920155032</v>
      </c>
    </row>
    <row r="5763" spans="1:62" x14ac:dyDescent="0.25">
      <c r="A5763" t="s">
        <v>5943</v>
      </c>
      <c r="B5763" s="2">
        <v>43529</v>
      </c>
      <c r="C5763" t="s">
        <v>63</v>
      </c>
      <c r="D5763" s="3">
        <v>43472.38396875</v>
      </c>
      <c r="E5763" t="s">
        <v>64</v>
      </c>
      <c r="F5763" s="2">
        <v>43556</v>
      </c>
      <c r="G5763" s="2">
        <v>43778</v>
      </c>
      <c r="H5763" t="s">
        <v>5944</v>
      </c>
      <c r="I5763" t="s">
        <v>5945</v>
      </c>
      <c r="J5763" t="s">
        <v>5787</v>
      </c>
      <c r="L5763" t="s">
        <v>5477</v>
      </c>
      <c r="M5763" t="s">
        <v>147</v>
      </c>
      <c r="N5763">
        <v>19462</v>
      </c>
      <c r="O5763" t="s">
        <v>70</v>
      </c>
      <c r="Q5763" t="s">
        <v>5788</v>
      </c>
      <c r="S5763" t="s">
        <v>72</v>
      </c>
      <c r="T5763" t="s">
        <v>5946</v>
      </c>
      <c r="U5763" t="s">
        <v>5854</v>
      </c>
      <c r="V5763" t="s">
        <v>5791</v>
      </c>
      <c r="W5763" t="s">
        <v>232</v>
      </c>
      <c r="X5763" t="s">
        <v>106</v>
      </c>
      <c r="Y5763" t="str">
        <f>"37-3011"</f>
        <v>37-3011</v>
      </c>
      <c r="Z5763" t="s">
        <v>94</v>
      </c>
      <c r="AA5763">
        <v>561730</v>
      </c>
      <c r="AB5763">
        <v>80</v>
      </c>
      <c r="AC5763">
        <v>80</v>
      </c>
      <c r="AD5763" t="s">
        <v>79</v>
      </c>
      <c r="AE5763" t="s">
        <v>80</v>
      </c>
      <c r="AF5763">
        <v>40</v>
      </c>
      <c r="AG5763" s="4">
        <v>0.29166666666666669</v>
      </c>
      <c r="AH5763" s="4">
        <v>0.64583333333333337</v>
      </c>
      <c r="AI5763" s="5">
        <v>15.59</v>
      </c>
      <c r="AJ5763">
        <v>23.39</v>
      </c>
      <c r="AL5763" t="s">
        <v>81</v>
      </c>
      <c r="AM5763" t="s">
        <v>82</v>
      </c>
      <c r="AO5763" t="s">
        <v>83</v>
      </c>
      <c r="AP5763" t="s">
        <v>67</v>
      </c>
      <c r="AQ5763" t="s">
        <v>662</v>
      </c>
      <c r="AR5763" t="s">
        <v>82</v>
      </c>
      <c r="AT5763" t="s">
        <v>82</v>
      </c>
      <c r="AW5763" t="s">
        <v>82</v>
      </c>
      <c r="AY5763" t="s">
        <v>5947</v>
      </c>
      <c r="AZ5763" t="s">
        <v>1278</v>
      </c>
      <c r="BA5763" t="s">
        <v>844</v>
      </c>
      <c r="BB5763">
        <v>60047</v>
      </c>
      <c r="BC5763" t="s">
        <v>79</v>
      </c>
      <c r="BH5763" t="s">
        <v>5948</v>
      </c>
      <c r="BJ5763">
        <v>421724313</v>
      </c>
    </row>
    <row r="5764" spans="1:62" x14ac:dyDescent="0.25">
      <c r="A5764" t="s">
        <v>5988</v>
      </c>
      <c r="B5764" s="2">
        <v>43529</v>
      </c>
      <c r="C5764" t="s">
        <v>63</v>
      </c>
      <c r="D5764" s="3">
        <v>43472.392325937501</v>
      </c>
      <c r="E5764" t="s">
        <v>64</v>
      </c>
      <c r="F5764" s="2">
        <v>43556</v>
      </c>
      <c r="G5764" s="2">
        <v>43770</v>
      </c>
      <c r="H5764" t="s">
        <v>5989</v>
      </c>
      <c r="J5764" t="s">
        <v>5990</v>
      </c>
      <c r="L5764" t="s">
        <v>5991</v>
      </c>
      <c r="M5764" t="s">
        <v>761</v>
      </c>
      <c r="N5764">
        <v>30290</v>
      </c>
      <c r="O5764" t="s">
        <v>70</v>
      </c>
      <c r="Q5764" t="s">
        <v>5992</v>
      </c>
      <c r="S5764" t="s">
        <v>72</v>
      </c>
      <c r="T5764" t="s">
        <v>1855</v>
      </c>
      <c r="U5764" t="s">
        <v>1856</v>
      </c>
      <c r="V5764" t="s">
        <v>863</v>
      </c>
      <c r="W5764" t="s">
        <v>105</v>
      </c>
      <c r="X5764" t="s">
        <v>106</v>
      </c>
      <c r="Y5764" t="str">
        <f>"37-3011"</f>
        <v>37-3011</v>
      </c>
      <c r="Z5764" t="s">
        <v>94</v>
      </c>
      <c r="AA5764">
        <v>561730</v>
      </c>
      <c r="AB5764">
        <v>12</v>
      </c>
      <c r="AC5764">
        <v>12</v>
      </c>
      <c r="AD5764" t="s">
        <v>79</v>
      </c>
      <c r="AE5764" t="s">
        <v>95</v>
      </c>
      <c r="AF5764">
        <v>40</v>
      </c>
      <c r="AG5764" s="4">
        <v>0.29166666666666669</v>
      </c>
      <c r="AH5764" s="4">
        <v>0.66666666666666663</v>
      </c>
      <c r="AI5764" s="5">
        <v>14.24</v>
      </c>
      <c r="AJ5764">
        <v>21.36</v>
      </c>
      <c r="AL5764" t="s">
        <v>81</v>
      </c>
      <c r="AM5764" t="s">
        <v>82</v>
      </c>
      <c r="AO5764" t="s">
        <v>83</v>
      </c>
      <c r="AR5764" t="s">
        <v>82</v>
      </c>
      <c r="AT5764" t="s">
        <v>82</v>
      </c>
      <c r="AW5764" t="s">
        <v>82</v>
      </c>
      <c r="AY5764" t="s">
        <v>5991</v>
      </c>
      <c r="AZ5764" t="s">
        <v>1837</v>
      </c>
      <c r="BA5764" t="s">
        <v>761</v>
      </c>
      <c r="BB5764">
        <v>30290</v>
      </c>
      <c r="BC5764" t="s">
        <v>79</v>
      </c>
      <c r="BH5764" t="s">
        <v>5990</v>
      </c>
      <c r="BJ5764">
        <v>311834559</v>
      </c>
    </row>
    <row r="5765" spans="1:62" x14ac:dyDescent="0.25">
      <c r="A5765" t="s">
        <v>6239</v>
      </c>
      <c r="B5765" s="2">
        <v>43529</v>
      </c>
      <c r="C5765" t="s">
        <v>63</v>
      </c>
      <c r="D5765" s="3">
        <v>43472.390135833331</v>
      </c>
      <c r="E5765" t="s">
        <v>64</v>
      </c>
      <c r="F5765" s="2">
        <v>43556</v>
      </c>
      <c r="G5765" s="2">
        <v>43800</v>
      </c>
      <c r="H5765" t="s">
        <v>6240</v>
      </c>
      <c r="J5765" t="s">
        <v>6241</v>
      </c>
      <c r="L5765" t="s">
        <v>2277</v>
      </c>
      <c r="M5765" t="s">
        <v>774</v>
      </c>
      <c r="N5765">
        <v>80026</v>
      </c>
      <c r="O5765" t="s">
        <v>70</v>
      </c>
      <c r="Q5765" t="s">
        <v>6242</v>
      </c>
      <c r="S5765" t="s">
        <v>72</v>
      </c>
      <c r="T5765" t="s">
        <v>6178</v>
      </c>
      <c r="U5765" t="s">
        <v>6179</v>
      </c>
      <c r="V5765" t="s">
        <v>6180</v>
      </c>
      <c r="W5765" t="s">
        <v>774</v>
      </c>
      <c r="X5765" t="s">
        <v>6243</v>
      </c>
      <c r="Y5765" t="str">
        <f>"37-3011"</f>
        <v>37-3011</v>
      </c>
      <c r="Z5765" t="s">
        <v>94</v>
      </c>
      <c r="AA5765">
        <v>561730</v>
      </c>
      <c r="AB5765">
        <v>20</v>
      </c>
      <c r="AC5765">
        <v>20</v>
      </c>
      <c r="AD5765" t="s">
        <v>79</v>
      </c>
      <c r="AE5765" t="s">
        <v>95</v>
      </c>
      <c r="AF5765">
        <v>35</v>
      </c>
      <c r="AG5765" s="4">
        <v>0.3125</v>
      </c>
      <c r="AH5765" s="4">
        <v>0.66666666666666663</v>
      </c>
      <c r="AI5765" s="5">
        <v>16.07</v>
      </c>
      <c r="AJ5765">
        <v>24.11</v>
      </c>
      <c r="AL5765" t="s">
        <v>81</v>
      </c>
      <c r="AM5765" t="s">
        <v>82</v>
      </c>
      <c r="AO5765" t="s">
        <v>83</v>
      </c>
      <c r="AR5765" t="s">
        <v>82</v>
      </c>
      <c r="AT5765" t="s">
        <v>82</v>
      </c>
      <c r="AW5765" t="s">
        <v>82</v>
      </c>
      <c r="AY5765" t="s">
        <v>2277</v>
      </c>
      <c r="AZ5765" t="s">
        <v>6244</v>
      </c>
      <c r="BA5765" t="s">
        <v>774</v>
      </c>
      <c r="BB5765">
        <v>80026</v>
      </c>
      <c r="BC5765" t="s">
        <v>79</v>
      </c>
      <c r="BH5765" t="s">
        <v>6241</v>
      </c>
      <c r="BJ5765">
        <v>10563338</v>
      </c>
    </row>
    <row r="5766" spans="1:62" x14ac:dyDescent="0.25">
      <c r="A5766" t="s">
        <v>6274</v>
      </c>
      <c r="B5766" s="2">
        <v>43529</v>
      </c>
      <c r="C5766" t="s">
        <v>63</v>
      </c>
      <c r="D5766" s="3">
        <v>43472.394041018517</v>
      </c>
      <c r="E5766" t="s">
        <v>64</v>
      </c>
      <c r="F5766" s="2">
        <v>43556</v>
      </c>
      <c r="G5766" s="2">
        <v>43783</v>
      </c>
      <c r="H5766" t="s">
        <v>6275</v>
      </c>
      <c r="J5766" t="s">
        <v>6276</v>
      </c>
      <c r="L5766" t="s">
        <v>6277</v>
      </c>
      <c r="M5766" t="s">
        <v>105</v>
      </c>
      <c r="N5766">
        <v>76009</v>
      </c>
      <c r="O5766" t="s">
        <v>70</v>
      </c>
      <c r="Q5766" t="s">
        <v>6278</v>
      </c>
      <c r="S5766" t="s">
        <v>72</v>
      </c>
      <c r="T5766" t="s">
        <v>1855</v>
      </c>
      <c r="U5766" t="s">
        <v>1856</v>
      </c>
      <c r="V5766" t="s">
        <v>863</v>
      </c>
      <c r="W5766" t="s">
        <v>105</v>
      </c>
      <c r="X5766" t="s">
        <v>6279</v>
      </c>
      <c r="Y5766" t="str">
        <f>"37-3011"</f>
        <v>37-3011</v>
      </c>
      <c r="Z5766" t="s">
        <v>94</v>
      </c>
      <c r="AA5766">
        <v>561730</v>
      </c>
      <c r="AB5766">
        <v>8</v>
      </c>
      <c r="AC5766">
        <v>8</v>
      </c>
      <c r="AD5766" t="s">
        <v>79</v>
      </c>
      <c r="AE5766" t="s">
        <v>95</v>
      </c>
      <c r="AF5766">
        <v>40</v>
      </c>
      <c r="AG5766" s="4">
        <v>0.29166666666666669</v>
      </c>
      <c r="AH5766" s="4">
        <v>0.66666666666666663</v>
      </c>
      <c r="AI5766" s="5">
        <v>12.43</v>
      </c>
      <c r="AJ5766">
        <v>18.649999999999999</v>
      </c>
      <c r="AL5766" t="s">
        <v>81</v>
      </c>
      <c r="AM5766" t="s">
        <v>82</v>
      </c>
      <c r="AO5766" t="s">
        <v>83</v>
      </c>
      <c r="AR5766" t="s">
        <v>82</v>
      </c>
      <c r="AT5766" t="s">
        <v>82</v>
      </c>
      <c r="AW5766" t="s">
        <v>82</v>
      </c>
      <c r="AY5766" t="s">
        <v>6277</v>
      </c>
      <c r="AZ5766" t="s">
        <v>3053</v>
      </c>
      <c r="BA5766" t="s">
        <v>105</v>
      </c>
      <c r="BB5766">
        <v>76009</v>
      </c>
      <c r="BC5766" t="s">
        <v>79</v>
      </c>
      <c r="BH5766" t="s">
        <v>6276</v>
      </c>
      <c r="BJ5766">
        <v>800564009</v>
      </c>
    </row>
    <row r="5767" spans="1:62" x14ac:dyDescent="0.25">
      <c r="A5767" t="s">
        <v>8512</v>
      </c>
      <c r="B5767" s="2">
        <v>43529</v>
      </c>
      <c r="C5767" t="s">
        <v>63</v>
      </c>
      <c r="D5767" s="3">
        <v>43472.407896828707</v>
      </c>
      <c r="E5767" t="s">
        <v>64</v>
      </c>
      <c r="F5767" s="2">
        <v>43556</v>
      </c>
      <c r="G5767" s="2">
        <v>43784</v>
      </c>
      <c r="H5767" t="s">
        <v>8513</v>
      </c>
      <c r="I5767" t="s">
        <v>8514</v>
      </c>
      <c r="J5767" t="s">
        <v>8515</v>
      </c>
      <c r="K5767" t="s">
        <v>67</v>
      </c>
      <c r="L5767" t="s">
        <v>360</v>
      </c>
      <c r="M5767" t="s">
        <v>207</v>
      </c>
      <c r="N5767">
        <v>2554</v>
      </c>
      <c r="O5767" t="s">
        <v>70</v>
      </c>
      <c r="P5767" t="s">
        <v>67</v>
      </c>
      <c r="Q5767" t="s">
        <v>8516</v>
      </c>
      <c r="S5767" t="s">
        <v>72</v>
      </c>
      <c r="T5767" t="s">
        <v>8517</v>
      </c>
      <c r="U5767" t="s">
        <v>8518</v>
      </c>
      <c r="V5767" t="s">
        <v>8519</v>
      </c>
      <c r="W5767" t="s">
        <v>207</v>
      </c>
      <c r="X5767" t="s">
        <v>8520</v>
      </c>
      <c r="Y5767" t="str">
        <f>"39-6011"</f>
        <v>39-6011</v>
      </c>
      <c r="Z5767" t="s">
        <v>3264</v>
      </c>
      <c r="AA5767">
        <v>721110</v>
      </c>
      <c r="AB5767">
        <v>29</v>
      </c>
      <c r="AC5767">
        <v>29</v>
      </c>
      <c r="AD5767" t="s">
        <v>79</v>
      </c>
      <c r="AE5767" t="s">
        <v>80</v>
      </c>
      <c r="AF5767">
        <v>35</v>
      </c>
      <c r="AG5767" s="4">
        <v>0.29166666666666669</v>
      </c>
      <c r="AH5767" s="4">
        <v>0.625</v>
      </c>
      <c r="AI5767" s="5">
        <v>13.36</v>
      </c>
      <c r="AJ5767">
        <v>20.04</v>
      </c>
      <c r="AL5767" t="s">
        <v>81</v>
      </c>
      <c r="AM5767" t="s">
        <v>82</v>
      </c>
      <c r="AO5767" t="s">
        <v>83</v>
      </c>
      <c r="AP5767" t="s">
        <v>67</v>
      </c>
      <c r="AQ5767" t="s">
        <v>67</v>
      </c>
      <c r="AR5767" t="s">
        <v>82</v>
      </c>
      <c r="AT5767" t="s">
        <v>82</v>
      </c>
      <c r="AW5767" t="s">
        <v>82</v>
      </c>
      <c r="AY5767" t="s">
        <v>360</v>
      </c>
      <c r="AZ5767" t="s">
        <v>360</v>
      </c>
      <c r="BA5767" t="s">
        <v>207</v>
      </c>
      <c r="BB5767">
        <v>2554</v>
      </c>
      <c r="BC5767" t="s">
        <v>87</v>
      </c>
      <c r="BH5767" t="s">
        <v>8515</v>
      </c>
      <c r="BI5767" t="s">
        <v>67</v>
      </c>
      <c r="BJ5767">
        <v>43436262</v>
      </c>
    </row>
    <row r="5768" spans="1:62" x14ac:dyDescent="0.25">
      <c r="A5768" t="s">
        <v>9076</v>
      </c>
      <c r="B5768" s="2">
        <v>43529</v>
      </c>
      <c r="C5768" t="s">
        <v>63</v>
      </c>
      <c r="D5768" s="3">
        <v>43472.379330138887</v>
      </c>
      <c r="E5768" t="s">
        <v>64</v>
      </c>
      <c r="F5768" s="2">
        <v>43556</v>
      </c>
      <c r="G5768" s="2">
        <v>43830</v>
      </c>
      <c r="H5768" t="s">
        <v>9077</v>
      </c>
      <c r="J5768" t="s">
        <v>9078</v>
      </c>
      <c r="L5768" t="s">
        <v>1700</v>
      </c>
      <c r="M5768" t="s">
        <v>76</v>
      </c>
      <c r="N5768">
        <v>74120</v>
      </c>
      <c r="O5768" t="s">
        <v>70</v>
      </c>
      <c r="Q5768" t="s">
        <v>9079</v>
      </c>
      <c r="S5768" t="s">
        <v>72</v>
      </c>
      <c r="T5768" t="s">
        <v>6561</v>
      </c>
      <c r="U5768" t="s">
        <v>6562</v>
      </c>
      <c r="V5768" t="s">
        <v>6563</v>
      </c>
      <c r="W5768" t="s">
        <v>76</v>
      </c>
      <c r="X5768" t="s">
        <v>9080</v>
      </c>
      <c r="Y5768" t="str">
        <f>"47-2211"</f>
        <v>47-2211</v>
      </c>
      <c r="Z5768" t="s">
        <v>9081</v>
      </c>
      <c r="AA5768">
        <v>238170</v>
      </c>
      <c r="AB5768">
        <v>8</v>
      </c>
      <c r="AC5768">
        <v>8</v>
      </c>
      <c r="AD5768" t="s">
        <v>79</v>
      </c>
      <c r="AE5768" t="s">
        <v>95</v>
      </c>
      <c r="AF5768">
        <v>40</v>
      </c>
      <c r="AG5768" s="4">
        <v>0.29166666666666669</v>
      </c>
      <c r="AH5768" s="4">
        <v>0.66666666666666663</v>
      </c>
      <c r="AI5768" s="5">
        <v>21.78</v>
      </c>
      <c r="AJ5768">
        <v>0</v>
      </c>
      <c r="AK5768">
        <v>0</v>
      </c>
      <c r="AL5768" t="s">
        <v>81</v>
      </c>
      <c r="AM5768" t="s">
        <v>82</v>
      </c>
      <c r="AO5768" t="s">
        <v>83</v>
      </c>
      <c r="AR5768" t="s">
        <v>82</v>
      </c>
      <c r="AT5768" t="s">
        <v>82</v>
      </c>
      <c r="AW5768" t="s">
        <v>72</v>
      </c>
      <c r="AX5768">
        <v>3</v>
      </c>
      <c r="AY5768" t="s">
        <v>1700</v>
      </c>
      <c r="AZ5768" t="s">
        <v>1703</v>
      </c>
      <c r="BA5768" t="s">
        <v>76</v>
      </c>
      <c r="BB5768">
        <v>74120</v>
      </c>
      <c r="BC5768" t="s">
        <v>79</v>
      </c>
      <c r="BH5768" t="s">
        <v>9078</v>
      </c>
      <c r="BJ5768">
        <v>731359355</v>
      </c>
    </row>
    <row r="5769" spans="1:62" x14ac:dyDescent="0.25">
      <c r="A5769" t="s">
        <v>9364</v>
      </c>
      <c r="B5769" s="2">
        <v>43529</v>
      </c>
      <c r="C5769" t="s">
        <v>63</v>
      </c>
      <c r="D5769" s="3">
        <v>43472.386890289352</v>
      </c>
      <c r="E5769" t="s">
        <v>64</v>
      </c>
      <c r="F5769" s="2">
        <v>43556</v>
      </c>
      <c r="G5769" s="2">
        <v>43799</v>
      </c>
      <c r="H5769" t="s">
        <v>2807</v>
      </c>
      <c r="J5769" t="s">
        <v>9365</v>
      </c>
      <c r="L5769" t="s">
        <v>2809</v>
      </c>
      <c r="M5769" t="s">
        <v>232</v>
      </c>
      <c r="N5769">
        <v>11530</v>
      </c>
      <c r="O5769" t="s">
        <v>70</v>
      </c>
      <c r="Q5769" t="s">
        <v>2810</v>
      </c>
      <c r="S5769" t="s">
        <v>72</v>
      </c>
      <c r="T5769" t="s">
        <v>2136</v>
      </c>
      <c r="U5769" t="s">
        <v>2137</v>
      </c>
      <c r="V5769" t="s">
        <v>232</v>
      </c>
      <c r="W5769" t="s">
        <v>232</v>
      </c>
      <c r="X5769" t="s">
        <v>2138</v>
      </c>
      <c r="Y5769" t="str">
        <f>"39-2021"</f>
        <v>39-2021</v>
      </c>
      <c r="Z5769" t="s">
        <v>78</v>
      </c>
      <c r="AA5769">
        <v>711219</v>
      </c>
      <c r="AB5769">
        <v>15</v>
      </c>
      <c r="AC5769">
        <v>15</v>
      </c>
      <c r="AD5769" t="s">
        <v>79</v>
      </c>
      <c r="AE5769" t="s">
        <v>95</v>
      </c>
      <c r="AF5769">
        <v>40</v>
      </c>
      <c r="AG5769" s="4">
        <v>0.20833333333333334</v>
      </c>
      <c r="AH5769" s="4">
        <v>0.45833333333333331</v>
      </c>
      <c r="AI5769" s="5">
        <v>13.05</v>
      </c>
      <c r="AJ5769">
        <v>19.579999999999998</v>
      </c>
      <c r="AL5769" t="s">
        <v>81</v>
      </c>
      <c r="AM5769" t="s">
        <v>82</v>
      </c>
      <c r="AO5769" t="s">
        <v>83</v>
      </c>
      <c r="AR5769" t="s">
        <v>82</v>
      </c>
      <c r="AT5769" t="s">
        <v>82</v>
      </c>
      <c r="AW5769" t="s">
        <v>72</v>
      </c>
      <c r="AX5769">
        <v>1</v>
      </c>
      <c r="AY5769" t="s">
        <v>2169</v>
      </c>
      <c r="AZ5769" t="s">
        <v>698</v>
      </c>
      <c r="BA5769" t="s">
        <v>232</v>
      </c>
      <c r="BB5769">
        <v>11003</v>
      </c>
      <c r="BC5769" t="s">
        <v>79</v>
      </c>
      <c r="BH5769" t="s">
        <v>2167</v>
      </c>
      <c r="BJ5769">
        <v>412184922</v>
      </c>
    </row>
    <row r="5770" spans="1:62" x14ac:dyDescent="0.25">
      <c r="A5770" t="s">
        <v>9582</v>
      </c>
      <c r="B5770" s="2">
        <v>43529</v>
      </c>
      <c r="C5770" t="s">
        <v>63</v>
      </c>
      <c r="D5770" s="3">
        <v>43472.480001516204</v>
      </c>
      <c r="E5770" t="s">
        <v>91</v>
      </c>
      <c r="H5770" t="s">
        <v>9583</v>
      </c>
      <c r="I5770" t="s">
        <v>9584</v>
      </c>
      <c r="J5770" t="s">
        <v>9585</v>
      </c>
      <c r="L5770" t="s">
        <v>9586</v>
      </c>
      <c r="M5770" t="s">
        <v>9587</v>
      </c>
      <c r="N5770">
        <v>2871</v>
      </c>
      <c r="O5770" t="s">
        <v>70</v>
      </c>
      <c r="P5770" t="s">
        <v>9588</v>
      </c>
      <c r="Q5770" t="s">
        <v>9589</v>
      </c>
      <c r="S5770" t="s">
        <v>72</v>
      </c>
      <c r="T5770" t="s">
        <v>9281</v>
      </c>
      <c r="U5770" t="s">
        <v>9282</v>
      </c>
      <c r="V5770" t="s">
        <v>9437</v>
      </c>
      <c r="W5770" t="s">
        <v>86</v>
      </c>
      <c r="X5770" t="s">
        <v>1960</v>
      </c>
      <c r="Y5770" t="str">
        <f>"37-3011"</f>
        <v>37-3011</v>
      </c>
      <c r="Z5770" t="s">
        <v>94</v>
      </c>
      <c r="AA5770">
        <v>71391</v>
      </c>
      <c r="AB5770">
        <v>8</v>
      </c>
      <c r="AD5770" t="s">
        <v>79</v>
      </c>
      <c r="AE5770" t="s">
        <v>80</v>
      </c>
      <c r="AF5770">
        <v>40</v>
      </c>
      <c r="AG5770" s="4">
        <v>0.20833333333333334</v>
      </c>
      <c r="AH5770" s="4">
        <v>0.58333333333333337</v>
      </c>
      <c r="AI5770" s="5">
        <v>15.92</v>
      </c>
      <c r="AJ5770">
        <v>23.88</v>
      </c>
      <c r="AK5770">
        <v>23.88</v>
      </c>
      <c r="AL5770" t="s">
        <v>81</v>
      </c>
      <c r="AM5770" t="s">
        <v>82</v>
      </c>
      <c r="AO5770" t="s">
        <v>83</v>
      </c>
      <c r="AP5770" t="s">
        <v>67</v>
      </c>
      <c r="AQ5770" t="s">
        <v>67</v>
      </c>
      <c r="AR5770" t="s">
        <v>82</v>
      </c>
      <c r="AT5770" t="s">
        <v>82</v>
      </c>
      <c r="AW5770" t="s">
        <v>72</v>
      </c>
      <c r="AX5770">
        <v>1</v>
      </c>
      <c r="AY5770" t="s">
        <v>9586</v>
      </c>
      <c r="AZ5770" t="s">
        <v>9588</v>
      </c>
      <c r="BA5770" t="s">
        <v>9587</v>
      </c>
      <c r="BB5770" t="s">
        <v>9590</v>
      </c>
      <c r="BC5770" t="s">
        <v>87</v>
      </c>
      <c r="BH5770" t="s">
        <v>9585</v>
      </c>
      <c r="BJ5770">
        <v>30557659</v>
      </c>
    </row>
    <row r="5771" spans="1:62" x14ac:dyDescent="0.25">
      <c r="A5771" t="s">
        <v>9603</v>
      </c>
      <c r="B5771" s="2">
        <v>43529</v>
      </c>
      <c r="C5771" t="s">
        <v>63</v>
      </c>
      <c r="D5771" s="3">
        <v>43472.48288787037</v>
      </c>
      <c r="E5771" t="s">
        <v>91</v>
      </c>
      <c r="H5771" t="s">
        <v>9604</v>
      </c>
      <c r="J5771" t="s">
        <v>9605</v>
      </c>
      <c r="L5771" t="s">
        <v>9606</v>
      </c>
      <c r="M5771" t="s">
        <v>745</v>
      </c>
      <c r="N5771">
        <v>66053</v>
      </c>
      <c r="O5771" t="s">
        <v>70</v>
      </c>
      <c r="Q5771" t="s">
        <v>9607</v>
      </c>
      <c r="S5771" t="s">
        <v>72</v>
      </c>
      <c r="T5771" t="s">
        <v>9281</v>
      </c>
      <c r="U5771" t="s">
        <v>9419</v>
      </c>
      <c r="V5771" t="s">
        <v>9283</v>
      </c>
      <c r="W5771" t="s">
        <v>86</v>
      </c>
      <c r="X5771" t="s">
        <v>3221</v>
      </c>
      <c r="Y5771" t="str">
        <f>"37-3011"</f>
        <v>37-3011</v>
      </c>
      <c r="Z5771" t="s">
        <v>94</v>
      </c>
      <c r="AA5771">
        <v>56173</v>
      </c>
      <c r="AB5771">
        <v>6</v>
      </c>
      <c r="AD5771" t="s">
        <v>79</v>
      </c>
      <c r="AE5771" t="s">
        <v>80</v>
      </c>
      <c r="AF5771">
        <v>40</v>
      </c>
      <c r="AG5771" s="4">
        <v>0.29166666666666669</v>
      </c>
      <c r="AH5771" s="4">
        <v>0.64583333333333337</v>
      </c>
      <c r="AI5771" s="5">
        <v>14.73</v>
      </c>
      <c r="AJ5771">
        <v>22.1</v>
      </c>
      <c r="AK5771">
        <v>22.1</v>
      </c>
      <c r="AL5771" t="s">
        <v>81</v>
      </c>
      <c r="AM5771" t="s">
        <v>82</v>
      </c>
      <c r="AO5771" t="s">
        <v>83</v>
      </c>
      <c r="AR5771" t="s">
        <v>82</v>
      </c>
      <c r="AT5771" t="s">
        <v>82</v>
      </c>
      <c r="AW5771" t="s">
        <v>72</v>
      </c>
      <c r="AX5771">
        <v>1</v>
      </c>
      <c r="AY5771" t="s">
        <v>9606</v>
      </c>
      <c r="AZ5771" t="s">
        <v>689</v>
      </c>
      <c r="BA5771" t="s">
        <v>745</v>
      </c>
      <c r="BB5771">
        <v>66053</v>
      </c>
      <c r="BC5771" t="s">
        <v>79</v>
      </c>
      <c r="BH5771" t="s">
        <v>9605</v>
      </c>
      <c r="BI5771" t="s">
        <v>67</v>
      </c>
      <c r="BJ5771">
        <v>271924399</v>
      </c>
    </row>
    <row r="5772" spans="1:62" x14ac:dyDescent="0.25">
      <c r="A5772" t="s">
        <v>13595</v>
      </c>
      <c r="B5772" s="2">
        <v>43529</v>
      </c>
      <c r="C5772" t="s">
        <v>63</v>
      </c>
      <c r="D5772" s="3">
        <v>43472.393503726853</v>
      </c>
      <c r="E5772" t="s">
        <v>64</v>
      </c>
      <c r="F5772" s="2">
        <v>43556</v>
      </c>
      <c r="G5772" s="2">
        <v>43770</v>
      </c>
      <c r="H5772" t="s">
        <v>13596</v>
      </c>
      <c r="I5772" t="s">
        <v>67</v>
      </c>
      <c r="J5772" t="s">
        <v>13597</v>
      </c>
      <c r="K5772" t="s">
        <v>67</v>
      </c>
      <c r="L5772" t="s">
        <v>3362</v>
      </c>
      <c r="M5772" t="s">
        <v>774</v>
      </c>
      <c r="N5772">
        <v>80031</v>
      </c>
      <c r="O5772" t="s">
        <v>70</v>
      </c>
      <c r="P5772" t="s">
        <v>67</v>
      </c>
      <c r="Q5772" t="s">
        <v>13598</v>
      </c>
      <c r="S5772" t="s">
        <v>72</v>
      </c>
      <c r="T5772" t="s">
        <v>6285</v>
      </c>
      <c r="U5772" t="s">
        <v>6286</v>
      </c>
      <c r="V5772" t="s">
        <v>6287</v>
      </c>
      <c r="W5772" t="s">
        <v>774</v>
      </c>
      <c r="X5772" t="s">
        <v>94</v>
      </c>
      <c r="Y5772" t="str">
        <f>"37-3011"</f>
        <v>37-3011</v>
      </c>
      <c r="Z5772" t="s">
        <v>94</v>
      </c>
      <c r="AA5772">
        <v>561730</v>
      </c>
      <c r="AB5772">
        <v>21</v>
      </c>
      <c r="AC5772">
        <v>21</v>
      </c>
      <c r="AD5772" t="s">
        <v>79</v>
      </c>
      <c r="AE5772" t="s">
        <v>80</v>
      </c>
      <c r="AF5772">
        <v>40</v>
      </c>
      <c r="AG5772" s="4">
        <v>0.20833333333333334</v>
      </c>
      <c r="AH5772" s="4">
        <v>0.54166666666666663</v>
      </c>
      <c r="AI5772" s="5">
        <v>15.17</v>
      </c>
      <c r="AJ5772">
        <v>22.75</v>
      </c>
      <c r="AK5772">
        <v>25.76</v>
      </c>
      <c r="AL5772" t="s">
        <v>81</v>
      </c>
      <c r="AM5772" t="s">
        <v>82</v>
      </c>
      <c r="AO5772" t="s">
        <v>83</v>
      </c>
      <c r="AP5772" t="s">
        <v>67</v>
      </c>
      <c r="AQ5772" t="s">
        <v>67</v>
      </c>
      <c r="AR5772" t="s">
        <v>82</v>
      </c>
      <c r="AT5772" t="s">
        <v>82</v>
      </c>
      <c r="AW5772" t="s">
        <v>82</v>
      </c>
      <c r="AY5772" t="s">
        <v>3358</v>
      </c>
      <c r="AZ5772" t="s">
        <v>3364</v>
      </c>
      <c r="BA5772" t="s">
        <v>774</v>
      </c>
      <c r="BB5772">
        <v>80031</v>
      </c>
      <c r="BC5772" t="s">
        <v>79</v>
      </c>
      <c r="BH5772" t="s">
        <v>13599</v>
      </c>
      <c r="BI5772" t="s">
        <v>67</v>
      </c>
      <c r="BJ5772">
        <v>846000726</v>
      </c>
    </row>
    <row r="5773" spans="1:62" x14ac:dyDescent="0.25">
      <c r="A5773" t="s">
        <v>13933</v>
      </c>
      <c r="B5773" s="2">
        <v>43529</v>
      </c>
      <c r="C5773" t="s">
        <v>63</v>
      </c>
      <c r="D5773" s="3">
        <v>43472.479595127312</v>
      </c>
      <c r="E5773" t="s">
        <v>91</v>
      </c>
      <c r="H5773" t="s">
        <v>13934</v>
      </c>
      <c r="J5773" t="s">
        <v>13935</v>
      </c>
      <c r="L5773" t="s">
        <v>4552</v>
      </c>
      <c r="M5773" t="s">
        <v>226</v>
      </c>
      <c r="N5773">
        <v>48371</v>
      </c>
      <c r="O5773" t="s">
        <v>70</v>
      </c>
      <c r="Q5773" t="s">
        <v>13936</v>
      </c>
      <c r="S5773" t="s">
        <v>72</v>
      </c>
      <c r="T5773" t="s">
        <v>13937</v>
      </c>
      <c r="U5773" t="s">
        <v>9419</v>
      </c>
      <c r="V5773" t="s">
        <v>9283</v>
      </c>
      <c r="W5773" t="s">
        <v>86</v>
      </c>
      <c r="X5773" t="s">
        <v>93</v>
      </c>
      <c r="Y5773" t="str">
        <f>"37-3011"</f>
        <v>37-3011</v>
      </c>
      <c r="Z5773" t="s">
        <v>94</v>
      </c>
      <c r="AA5773">
        <v>56173</v>
      </c>
      <c r="AB5773">
        <v>4</v>
      </c>
      <c r="AD5773" t="s">
        <v>79</v>
      </c>
      <c r="AE5773" t="s">
        <v>80</v>
      </c>
      <c r="AF5773">
        <v>40</v>
      </c>
      <c r="AG5773" s="4">
        <v>0.29166666666666669</v>
      </c>
      <c r="AH5773" s="4">
        <v>0.70833333333333337</v>
      </c>
      <c r="AI5773" s="5">
        <v>13.72</v>
      </c>
      <c r="AJ5773">
        <v>20.58</v>
      </c>
      <c r="AK5773">
        <v>20.58</v>
      </c>
      <c r="AL5773" t="s">
        <v>81</v>
      </c>
      <c r="AM5773" t="s">
        <v>82</v>
      </c>
      <c r="AO5773" t="s">
        <v>83</v>
      </c>
      <c r="AP5773" t="s">
        <v>67</v>
      </c>
      <c r="AQ5773" t="s">
        <v>67</v>
      </c>
      <c r="AR5773" t="s">
        <v>82</v>
      </c>
      <c r="AT5773" t="s">
        <v>82</v>
      </c>
      <c r="AW5773" t="s">
        <v>72</v>
      </c>
      <c r="AX5773">
        <v>1</v>
      </c>
      <c r="AY5773" t="s">
        <v>4552</v>
      </c>
      <c r="AZ5773" t="s">
        <v>3246</v>
      </c>
      <c r="BA5773" t="s">
        <v>226</v>
      </c>
      <c r="BB5773">
        <v>48371</v>
      </c>
      <c r="BC5773" t="s">
        <v>79</v>
      </c>
      <c r="BH5773" t="s">
        <v>13935</v>
      </c>
      <c r="BJ5773">
        <v>208175458</v>
      </c>
    </row>
    <row r="5774" spans="1:62" x14ac:dyDescent="0.25">
      <c r="A5774" t="s">
        <v>13938</v>
      </c>
      <c r="B5774" s="2">
        <v>43529</v>
      </c>
      <c r="C5774" t="s">
        <v>63</v>
      </c>
      <c r="D5774" s="3">
        <v>43472.481149791667</v>
      </c>
      <c r="E5774" t="s">
        <v>91</v>
      </c>
      <c r="H5774" t="s">
        <v>13939</v>
      </c>
      <c r="J5774" t="s">
        <v>13940</v>
      </c>
      <c r="K5774" t="s">
        <v>13941</v>
      </c>
      <c r="L5774" t="s">
        <v>885</v>
      </c>
      <c r="M5774" t="s">
        <v>226</v>
      </c>
      <c r="N5774">
        <v>48095</v>
      </c>
      <c r="O5774" t="s">
        <v>70</v>
      </c>
      <c r="Q5774" t="s">
        <v>13942</v>
      </c>
      <c r="S5774" t="s">
        <v>72</v>
      </c>
      <c r="T5774" t="s">
        <v>9281</v>
      </c>
      <c r="U5774" t="s">
        <v>9419</v>
      </c>
      <c r="V5774" t="s">
        <v>9283</v>
      </c>
      <c r="W5774" t="s">
        <v>86</v>
      </c>
      <c r="X5774" t="s">
        <v>93</v>
      </c>
      <c r="Y5774" t="str">
        <f>"37-3011"</f>
        <v>37-3011</v>
      </c>
      <c r="Z5774" t="s">
        <v>94</v>
      </c>
      <c r="AA5774">
        <v>56173</v>
      </c>
      <c r="AB5774">
        <v>9</v>
      </c>
      <c r="AD5774" t="s">
        <v>79</v>
      </c>
      <c r="AE5774" t="s">
        <v>80</v>
      </c>
      <c r="AF5774">
        <v>40</v>
      </c>
      <c r="AG5774" s="4">
        <v>0.29166666666666669</v>
      </c>
      <c r="AH5774" s="4">
        <v>0.72916666666666663</v>
      </c>
      <c r="AI5774" s="5">
        <v>15.08</v>
      </c>
      <c r="AJ5774">
        <v>22.62</v>
      </c>
      <c r="AK5774">
        <v>22.62</v>
      </c>
      <c r="AL5774" t="s">
        <v>81</v>
      </c>
      <c r="AM5774" t="s">
        <v>82</v>
      </c>
      <c r="AO5774" t="s">
        <v>83</v>
      </c>
      <c r="AR5774" t="s">
        <v>82</v>
      </c>
      <c r="AT5774" t="s">
        <v>82</v>
      </c>
      <c r="AW5774" t="s">
        <v>72</v>
      </c>
      <c r="AX5774">
        <v>1</v>
      </c>
      <c r="AY5774" t="s">
        <v>885</v>
      </c>
      <c r="AZ5774" t="s">
        <v>2333</v>
      </c>
      <c r="BA5774" t="s">
        <v>226</v>
      </c>
      <c r="BB5774">
        <v>48095</v>
      </c>
      <c r="BC5774" t="s">
        <v>79</v>
      </c>
      <c r="BH5774" t="s">
        <v>13940</v>
      </c>
      <c r="BI5774" t="s">
        <v>13941</v>
      </c>
      <c r="BJ5774">
        <v>462712483</v>
      </c>
    </row>
    <row r="5775" spans="1:62" x14ac:dyDescent="0.25">
      <c r="A5775" t="s">
        <v>13949</v>
      </c>
      <c r="B5775" s="2">
        <v>43529</v>
      </c>
      <c r="C5775" t="s">
        <v>63</v>
      </c>
      <c r="D5775" s="3">
        <v>43472.484252592592</v>
      </c>
      <c r="E5775" t="s">
        <v>91</v>
      </c>
      <c r="H5775" t="s">
        <v>13950</v>
      </c>
      <c r="J5775" t="s">
        <v>13951</v>
      </c>
      <c r="L5775" t="s">
        <v>9826</v>
      </c>
      <c r="M5775" t="s">
        <v>147</v>
      </c>
      <c r="N5775">
        <v>15026</v>
      </c>
      <c r="O5775" t="s">
        <v>70</v>
      </c>
      <c r="Q5775" t="s">
        <v>13952</v>
      </c>
      <c r="S5775" t="s">
        <v>72</v>
      </c>
      <c r="T5775" t="s">
        <v>9281</v>
      </c>
      <c r="U5775" t="s">
        <v>9419</v>
      </c>
      <c r="V5775" t="s">
        <v>9283</v>
      </c>
      <c r="W5775" t="s">
        <v>86</v>
      </c>
      <c r="X5775" t="s">
        <v>93</v>
      </c>
      <c r="Y5775" t="str">
        <f>"37-3011"</f>
        <v>37-3011</v>
      </c>
      <c r="Z5775" t="s">
        <v>94</v>
      </c>
      <c r="AA5775">
        <v>56173</v>
      </c>
      <c r="AB5775">
        <v>12</v>
      </c>
      <c r="AD5775" t="s">
        <v>79</v>
      </c>
      <c r="AE5775" t="s">
        <v>80</v>
      </c>
      <c r="AF5775">
        <v>40</v>
      </c>
      <c r="AG5775" s="4">
        <v>0.29166666666666669</v>
      </c>
      <c r="AH5775" s="4">
        <v>0.625</v>
      </c>
      <c r="AI5775" s="5">
        <v>13.77</v>
      </c>
      <c r="AJ5775">
        <v>20.66</v>
      </c>
      <c r="AK5775">
        <v>20.66</v>
      </c>
      <c r="AL5775" t="s">
        <v>81</v>
      </c>
      <c r="AM5775" t="s">
        <v>82</v>
      </c>
      <c r="AO5775" t="s">
        <v>83</v>
      </c>
      <c r="AP5775" t="s">
        <v>67</v>
      </c>
      <c r="AQ5775" t="s">
        <v>67</v>
      </c>
      <c r="AR5775" t="s">
        <v>82</v>
      </c>
      <c r="AT5775" t="s">
        <v>82</v>
      </c>
      <c r="AW5775" t="s">
        <v>72</v>
      </c>
      <c r="AX5775">
        <v>1</v>
      </c>
      <c r="AY5775" t="s">
        <v>13953</v>
      </c>
      <c r="AZ5775" t="s">
        <v>885</v>
      </c>
      <c r="BA5775" t="s">
        <v>147</v>
      </c>
      <c r="BB5775">
        <v>15108</v>
      </c>
      <c r="BC5775" t="s">
        <v>79</v>
      </c>
      <c r="BH5775" t="s">
        <v>13954</v>
      </c>
      <c r="BJ5775">
        <v>421583482</v>
      </c>
    </row>
    <row r="5776" spans="1:62" x14ac:dyDescent="0.25">
      <c r="A5776" t="s">
        <v>13961</v>
      </c>
      <c r="B5776" s="2">
        <v>43529</v>
      </c>
      <c r="C5776" t="s">
        <v>63</v>
      </c>
      <c r="D5776" s="3">
        <v>43472.398049224539</v>
      </c>
      <c r="E5776" t="s">
        <v>64</v>
      </c>
      <c r="F5776" s="2">
        <v>43556</v>
      </c>
      <c r="G5776" s="2">
        <v>43784</v>
      </c>
      <c r="H5776" t="s">
        <v>13962</v>
      </c>
      <c r="I5776" t="s">
        <v>67</v>
      </c>
      <c r="J5776" t="s">
        <v>13963</v>
      </c>
      <c r="K5776" t="s">
        <v>67</v>
      </c>
      <c r="L5776" t="s">
        <v>13401</v>
      </c>
      <c r="M5776" t="s">
        <v>774</v>
      </c>
      <c r="N5776">
        <v>80603</v>
      </c>
      <c r="O5776" t="s">
        <v>70</v>
      </c>
      <c r="P5776" t="s">
        <v>67</v>
      </c>
      <c r="Q5776" t="s">
        <v>13964</v>
      </c>
      <c r="S5776" t="s">
        <v>72</v>
      </c>
      <c r="T5776" t="s">
        <v>6285</v>
      </c>
      <c r="U5776" t="s">
        <v>6286</v>
      </c>
      <c r="V5776" t="s">
        <v>6287</v>
      </c>
      <c r="W5776" t="s">
        <v>774</v>
      </c>
      <c r="X5776" t="s">
        <v>326</v>
      </c>
      <c r="Y5776" t="str">
        <f>"47-2061"</f>
        <v>47-2061</v>
      </c>
      <c r="Z5776" t="s">
        <v>326</v>
      </c>
      <c r="AA5776">
        <v>238110</v>
      </c>
      <c r="AB5776">
        <v>5</v>
      </c>
      <c r="AC5776">
        <v>5</v>
      </c>
      <c r="AD5776" t="s">
        <v>79</v>
      </c>
      <c r="AE5776" t="s">
        <v>80</v>
      </c>
      <c r="AF5776">
        <v>40</v>
      </c>
      <c r="AG5776" s="4">
        <v>0.3125</v>
      </c>
      <c r="AH5776" s="4">
        <v>0.66666666666666663</v>
      </c>
      <c r="AI5776" s="5">
        <v>18.25</v>
      </c>
      <c r="AJ5776">
        <v>27.38</v>
      </c>
      <c r="AK5776">
        <v>30.37</v>
      </c>
      <c r="AL5776" t="s">
        <v>81</v>
      </c>
      <c r="AM5776" t="s">
        <v>82</v>
      </c>
      <c r="AO5776" t="s">
        <v>83</v>
      </c>
      <c r="AP5776" t="s">
        <v>67</v>
      </c>
      <c r="AQ5776" t="s">
        <v>67</v>
      </c>
      <c r="AR5776" t="s">
        <v>82</v>
      </c>
      <c r="AT5776" t="s">
        <v>82</v>
      </c>
      <c r="AW5776" t="s">
        <v>82</v>
      </c>
      <c r="AY5776" t="s">
        <v>13965</v>
      </c>
      <c r="AZ5776" t="s">
        <v>13403</v>
      </c>
      <c r="BA5776" t="s">
        <v>774</v>
      </c>
      <c r="BB5776">
        <v>80603</v>
      </c>
      <c r="BC5776" t="s">
        <v>79</v>
      </c>
      <c r="BH5776" t="s">
        <v>13966</v>
      </c>
      <c r="BI5776" t="s">
        <v>67</v>
      </c>
      <c r="BJ5776">
        <v>711029803</v>
      </c>
    </row>
    <row r="5777" spans="1:62" x14ac:dyDescent="0.25">
      <c r="A5777" t="s">
        <v>13993</v>
      </c>
      <c r="B5777" s="2">
        <v>43529</v>
      </c>
      <c r="C5777" t="s">
        <v>63</v>
      </c>
      <c r="D5777" s="3">
        <v>43472.398098240737</v>
      </c>
      <c r="E5777" t="s">
        <v>64</v>
      </c>
      <c r="F5777" s="2">
        <v>43556</v>
      </c>
      <c r="G5777" s="2">
        <v>43769</v>
      </c>
      <c r="H5777" t="s">
        <v>13994</v>
      </c>
      <c r="I5777" t="s">
        <v>67</v>
      </c>
      <c r="J5777" t="s">
        <v>13995</v>
      </c>
      <c r="K5777" t="s">
        <v>67</v>
      </c>
      <c r="L5777" t="s">
        <v>13360</v>
      </c>
      <c r="M5777" t="s">
        <v>774</v>
      </c>
      <c r="N5777">
        <v>80401</v>
      </c>
      <c r="O5777" t="s">
        <v>70</v>
      </c>
      <c r="P5777" t="s">
        <v>67</v>
      </c>
      <c r="Q5777" t="s">
        <v>13996</v>
      </c>
      <c r="S5777" t="s">
        <v>72</v>
      </c>
      <c r="T5777" t="s">
        <v>6285</v>
      </c>
      <c r="U5777" t="s">
        <v>6286</v>
      </c>
      <c r="V5777" t="s">
        <v>6287</v>
      </c>
      <c r="W5777" t="s">
        <v>774</v>
      </c>
      <c r="X5777" t="s">
        <v>94</v>
      </c>
      <c r="Y5777" t="str">
        <f>"37-3011"</f>
        <v>37-3011</v>
      </c>
      <c r="Z5777" t="s">
        <v>94</v>
      </c>
      <c r="AA5777">
        <v>561730</v>
      </c>
      <c r="AB5777">
        <v>70</v>
      </c>
      <c r="AC5777">
        <v>70</v>
      </c>
      <c r="AD5777" t="s">
        <v>79</v>
      </c>
      <c r="AE5777" t="s">
        <v>80</v>
      </c>
      <c r="AF5777">
        <v>40</v>
      </c>
      <c r="AG5777" s="4">
        <v>0.29166666666666669</v>
      </c>
      <c r="AH5777" s="4">
        <v>0.64583333333333337</v>
      </c>
      <c r="AI5777" s="5">
        <v>15.17</v>
      </c>
      <c r="AJ5777">
        <v>22.75</v>
      </c>
      <c r="AK5777">
        <v>25.5</v>
      </c>
      <c r="AL5777" t="s">
        <v>81</v>
      </c>
      <c r="AM5777" t="s">
        <v>82</v>
      </c>
      <c r="AO5777" t="s">
        <v>83</v>
      </c>
      <c r="AP5777" t="s">
        <v>67</v>
      </c>
      <c r="AQ5777" t="s">
        <v>67</v>
      </c>
      <c r="AR5777" t="s">
        <v>82</v>
      </c>
      <c r="AT5777" t="s">
        <v>82</v>
      </c>
      <c r="AW5777" t="s">
        <v>82</v>
      </c>
      <c r="AY5777" t="s">
        <v>13362</v>
      </c>
      <c r="AZ5777" t="s">
        <v>713</v>
      </c>
      <c r="BA5777" t="s">
        <v>774</v>
      </c>
      <c r="BB5777">
        <v>80401</v>
      </c>
      <c r="BC5777" t="s">
        <v>79</v>
      </c>
      <c r="BH5777" t="s">
        <v>13997</v>
      </c>
      <c r="BI5777" t="s">
        <v>67</v>
      </c>
      <c r="BJ5777">
        <v>208778497</v>
      </c>
    </row>
    <row r="5778" spans="1:62" x14ac:dyDescent="0.25">
      <c r="A5778" t="s">
        <v>14090</v>
      </c>
      <c r="B5778" s="2">
        <v>43529</v>
      </c>
      <c r="C5778" t="s">
        <v>63</v>
      </c>
      <c r="D5778" s="3">
        <v>43472.390512407408</v>
      </c>
      <c r="E5778" t="s">
        <v>64</v>
      </c>
      <c r="F5778" s="2">
        <v>43556</v>
      </c>
      <c r="G5778" s="2">
        <v>43819</v>
      </c>
      <c r="H5778" t="s">
        <v>14091</v>
      </c>
      <c r="I5778" t="s">
        <v>67</v>
      </c>
      <c r="J5778" t="s">
        <v>13914</v>
      </c>
      <c r="K5778" t="s">
        <v>67</v>
      </c>
      <c r="L5778" t="s">
        <v>13915</v>
      </c>
      <c r="M5778" t="s">
        <v>761</v>
      </c>
      <c r="N5778">
        <v>30071</v>
      </c>
      <c r="O5778" t="s">
        <v>70</v>
      </c>
      <c r="P5778" t="s">
        <v>67</v>
      </c>
      <c r="Q5778" t="s">
        <v>13916</v>
      </c>
      <c r="S5778" t="s">
        <v>72</v>
      </c>
      <c r="T5778" t="s">
        <v>6285</v>
      </c>
      <c r="U5778" t="s">
        <v>6286</v>
      </c>
      <c r="V5778" t="s">
        <v>6287</v>
      </c>
      <c r="W5778" t="s">
        <v>774</v>
      </c>
      <c r="X5778" t="s">
        <v>94</v>
      </c>
      <c r="Y5778" t="str">
        <f>"37-3011"</f>
        <v>37-3011</v>
      </c>
      <c r="Z5778" t="s">
        <v>94</v>
      </c>
      <c r="AA5778">
        <v>561730</v>
      </c>
      <c r="AB5778">
        <v>10</v>
      </c>
      <c r="AC5778">
        <v>10</v>
      </c>
      <c r="AD5778" t="s">
        <v>79</v>
      </c>
      <c r="AE5778" t="s">
        <v>80</v>
      </c>
      <c r="AF5778">
        <v>40</v>
      </c>
      <c r="AG5778" s="4">
        <v>0.29166666666666669</v>
      </c>
      <c r="AH5778" s="4">
        <v>0.70833333333333337</v>
      </c>
      <c r="AI5778" s="5">
        <v>14.24</v>
      </c>
      <c r="AJ5778">
        <v>21.36</v>
      </c>
      <c r="AL5778" t="s">
        <v>81</v>
      </c>
      <c r="AM5778" t="s">
        <v>82</v>
      </c>
      <c r="AO5778" t="s">
        <v>83</v>
      </c>
      <c r="AP5778" t="s">
        <v>683</v>
      </c>
      <c r="AQ5778" t="s">
        <v>67</v>
      </c>
      <c r="AR5778" t="s">
        <v>82</v>
      </c>
      <c r="AT5778" t="s">
        <v>82</v>
      </c>
      <c r="AW5778" t="s">
        <v>82</v>
      </c>
      <c r="AY5778" t="s">
        <v>13915</v>
      </c>
      <c r="AZ5778" t="s">
        <v>13917</v>
      </c>
      <c r="BA5778" t="s">
        <v>761</v>
      </c>
      <c r="BB5778">
        <v>30071</v>
      </c>
      <c r="BC5778" t="s">
        <v>79</v>
      </c>
      <c r="BH5778" t="s">
        <v>13918</v>
      </c>
      <c r="BI5778" t="s">
        <v>67</v>
      </c>
      <c r="BJ5778">
        <v>814291677</v>
      </c>
    </row>
    <row r="5779" spans="1:62" x14ac:dyDescent="0.25">
      <c r="A5779" t="s">
        <v>14439</v>
      </c>
      <c r="B5779" s="2">
        <v>43529</v>
      </c>
      <c r="C5779" t="s">
        <v>63</v>
      </c>
      <c r="D5779" s="3">
        <v>43472.391518298609</v>
      </c>
      <c r="E5779" t="s">
        <v>64</v>
      </c>
      <c r="F5779" s="2">
        <v>43556</v>
      </c>
      <c r="G5779" s="2">
        <v>43800</v>
      </c>
      <c r="H5779" t="s">
        <v>14440</v>
      </c>
      <c r="I5779" t="s">
        <v>67</v>
      </c>
      <c r="J5779" t="s">
        <v>14441</v>
      </c>
      <c r="K5779" t="s">
        <v>67</v>
      </c>
      <c r="L5779" t="s">
        <v>13495</v>
      </c>
      <c r="M5779" t="s">
        <v>881</v>
      </c>
      <c r="N5779">
        <v>83422</v>
      </c>
      <c r="O5779" t="s">
        <v>70</v>
      </c>
      <c r="P5779" t="s">
        <v>67</v>
      </c>
      <c r="Q5779" t="s">
        <v>14442</v>
      </c>
      <c r="S5779" t="s">
        <v>72</v>
      </c>
      <c r="T5779" t="s">
        <v>6285</v>
      </c>
      <c r="U5779" t="s">
        <v>6286</v>
      </c>
      <c r="V5779" t="s">
        <v>6287</v>
      </c>
      <c r="W5779" t="s">
        <v>774</v>
      </c>
      <c r="X5779" t="s">
        <v>326</v>
      </c>
      <c r="Y5779" t="str">
        <f>"47-2061"</f>
        <v>47-2061</v>
      </c>
      <c r="Z5779" t="s">
        <v>326</v>
      </c>
      <c r="AA5779">
        <v>238110</v>
      </c>
      <c r="AB5779">
        <v>24</v>
      </c>
      <c r="AC5779">
        <v>24</v>
      </c>
      <c r="AD5779" t="s">
        <v>79</v>
      </c>
      <c r="AE5779" t="s">
        <v>80</v>
      </c>
      <c r="AF5779">
        <v>40</v>
      </c>
      <c r="AG5779" s="4">
        <v>0.3125</v>
      </c>
      <c r="AH5779" s="4">
        <v>0.8125</v>
      </c>
      <c r="AI5779" s="5">
        <v>18.52</v>
      </c>
      <c r="AJ5779">
        <v>27.78</v>
      </c>
      <c r="AK5779">
        <v>30</v>
      </c>
      <c r="AL5779" t="s">
        <v>81</v>
      </c>
      <c r="AM5779" t="s">
        <v>82</v>
      </c>
      <c r="AO5779" t="s">
        <v>83</v>
      </c>
      <c r="AP5779" t="s">
        <v>67</v>
      </c>
      <c r="AQ5779" t="s">
        <v>67</v>
      </c>
      <c r="AR5779" t="s">
        <v>82</v>
      </c>
      <c r="AT5779" t="s">
        <v>82</v>
      </c>
      <c r="AW5779" t="s">
        <v>82</v>
      </c>
      <c r="AY5779" t="s">
        <v>1588</v>
      </c>
      <c r="AZ5779" t="s">
        <v>1760</v>
      </c>
      <c r="BA5779" t="s">
        <v>1612</v>
      </c>
      <c r="BB5779">
        <v>83002</v>
      </c>
      <c r="BC5779" t="s">
        <v>79</v>
      </c>
      <c r="BH5779" t="s">
        <v>14443</v>
      </c>
      <c r="BI5779" t="s">
        <v>67</v>
      </c>
      <c r="BJ5779">
        <v>272935676</v>
      </c>
    </row>
    <row r="5780" spans="1:62" x14ac:dyDescent="0.25">
      <c r="A5780" t="s">
        <v>14664</v>
      </c>
      <c r="B5780" s="2">
        <v>43529</v>
      </c>
      <c r="C5780" t="s">
        <v>63</v>
      </c>
      <c r="D5780" s="3">
        <v>43472.393368773148</v>
      </c>
      <c r="E5780" t="s">
        <v>64</v>
      </c>
      <c r="F5780" s="2">
        <v>43556</v>
      </c>
      <c r="G5780" s="2">
        <v>43799</v>
      </c>
      <c r="H5780" t="s">
        <v>14665</v>
      </c>
      <c r="I5780" t="s">
        <v>67</v>
      </c>
      <c r="J5780" t="s">
        <v>14666</v>
      </c>
      <c r="K5780" t="s">
        <v>67</v>
      </c>
      <c r="L5780" t="s">
        <v>1271</v>
      </c>
      <c r="M5780" t="s">
        <v>844</v>
      </c>
      <c r="N5780">
        <v>60060</v>
      </c>
      <c r="O5780" t="s">
        <v>70</v>
      </c>
      <c r="P5780" t="s">
        <v>67</v>
      </c>
      <c r="Q5780" t="s">
        <v>12054</v>
      </c>
      <c r="S5780" t="s">
        <v>72</v>
      </c>
      <c r="T5780" t="s">
        <v>1273</v>
      </c>
      <c r="U5780" t="s">
        <v>1274</v>
      </c>
      <c r="V5780" t="s">
        <v>1275</v>
      </c>
      <c r="W5780" t="s">
        <v>1276</v>
      </c>
      <c r="X5780" t="s">
        <v>1277</v>
      </c>
      <c r="Y5780" t="str">
        <f>"37-3011"</f>
        <v>37-3011</v>
      </c>
      <c r="Z5780" t="s">
        <v>94</v>
      </c>
      <c r="AA5780">
        <v>561730</v>
      </c>
      <c r="AB5780">
        <v>5</v>
      </c>
      <c r="AC5780">
        <v>5</v>
      </c>
      <c r="AD5780" t="s">
        <v>79</v>
      </c>
      <c r="AE5780" t="s">
        <v>80</v>
      </c>
      <c r="AF5780">
        <v>40</v>
      </c>
      <c r="AG5780" s="4">
        <v>0.29166666666666669</v>
      </c>
      <c r="AH5780" s="4">
        <v>0.70833333333333337</v>
      </c>
      <c r="AI5780" s="5">
        <v>15.59</v>
      </c>
      <c r="AL5780" t="s">
        <v>81</v>
      </c>
      <c r="AM5780" t="s">
        <v>82</v>
      </c>
      <c r="AO5780" t="s">
        <v>83</v>
      </c>
      <c r="AP5780" t="s">
        <v>67</v>
      </c>
      <c r="AQ5780" t="s">
        <v>67</v>
      </c>
      <c r="AR5780" t="s">
        <v>82</v>
      </c>
      <c r="AT5780" t="s">
        <v>82</v>
      </c>
      <c r="AW5780" t="s">
        <v>82</v>
      </c>
      <c r="AY5780" t="s">
        <v>1271</v>
      </c>
      <c r="AZ5780" t="s">
        <v>1278</v>
      </c>
      <c r="BA5780" t="s">
        <v>844</v>
      </c>
      <c r="BB5780">
        <v>60060</v>
      </c>
      <c r="BC5780" t="s">
        <v>79</v>
      </c>
      <c r="BH5780" t="s">
        <v>14666</v>
      </c>
      <c r="BI5780" t="s">
        <v>67</v>
      </c>
      <c r="BJ5780">
        <v>412108045</v>
      </c>
    </row>
    <row r="5781" spans="1:62" x14ac:dyDescent="0.25">
      <c r="A5781" t="s">
        <v>15212</v>
      </c>
      <c r="B5781" s="2">
        <v>43529</v>
      </c>
      <c r="C5781" t="s">
        <v>63</v>
      </c>
      <c r="D5781" s="3">
        <v>43472.394782395837</v>
      </c>
      <c r="E5781" t="s">
        <v>64</v>
      </c>
      <c r="F5781" s="2">
        <v>43556</v>
      </c>
      <c r="G5781" s="2">
        <v>43819</v>
      </c>
      <c r="H5781" t="s">
        <v>15213</v>
      </c>
      <c r="I5781" t="s">
        <v>67</v>
      </c>
      <c r="J5781" t="s">
        <v>14849</v>
      </c>
      <c r="K5781" t="s">
        <v>67</v>
      </c>
      <c r="L5781" t="s">
        <v>14016</v>
      </c>
      <c r="M5781" t="s">
        <v>774</v>
      </c>
      <c r="N5781">
        <v>80537</v>
      </c>
      <c r="O5781" t="s">
        <v>70</v>
      </c>
      <c r="P5781" t="s">
        <v>67</v>
      </c>
      <c r="Q5781" t="s">
        <v>14850</v>
      </c>
      <c r="S5781" t="s">
        <v>72</v>
      </c>
      <c r="T5781" t="s">
        <v>6285</v>
      </c>
      <c r="U5781" t="s">
        <v>6286</v>
      </c>
      <c r="V5781" t="s">
        <v>6287</v>
      </c>
      <c r="W5781" t="s">
        <v>774</v>
      </c>
      <c r="X5781" t="s">
        <v>1383</v>
      </c>
      <c r="Y5781" t="str">
        <f>"47-2051"</f>
        <v>47-2051</v>
      </c>
      <c r="Z5781" t="s">
        <v>1383</v>
      </c>
      <c r="AA5781">
        <v>238110</v>
      </c>
      <c r="AB5781">
        <v>15</v>
      </c>
      <c r="AC5781">
        <v>15</v>
      </c>
      <c r="AD5781" t="s">
        <v>79</v>
      </c>
      <c r="AE5781" t="s">
        <v>80</v>
      </c>
      <c r="AF5781">
        <v>40</v>
      </c>
      <c r="AG5781" s="4">
        <v>0.29166666666666669</v>
      </c>
      <c r="AH5781" s="4">
        <v>0.70833333333333337</v>
      </c>
      <c r="AI5781" s="5">
        <v>20.239999999999998</v>
      </c>
      <c r="AJ5781">
        <v>30.36</v>
      </c>
      <c r="AK5781">
        <v>42</v>
      </c>
      <c r="AL5781" t="s">
        <v>81</v>
      </c>
      <c r="AM5781" t="s">
        <v>82</v>
      </c>
      <c r="AO5781" t="s">
        <v>83</v>
      </c>
      <c r="AP5781" t="s">
        <v>67</v>
      </c>
      <c r="AQ5781" t="s">
        <v>67</v>
      </c>
      <c r="AR5781" t="s">
        <v>82</v>
      </c>
      <c r="AT5781" t="s">
        <v>82</v>
      </c>
      <c r="AW5781" t="s">
        <v>82</v>
      </c>
      <c r="AY5781" t="s">
        <v>7397</v>
      </c>
      <c r="AZ5781" t="s">
        <v>3399</v>
      </c>
      <c r="BA5781" t="s">
        <v>774</v>
      </c>
      <c r="BB5781">
        <v>80537</v>
      </c>
      <c r="BC5781" t="s">
        <v>79</v>
      </c>
      <c r="BH5781" t="s">
        <v>14851</v>
      </c>
      <c r="BI5781" t="s">
        <v>67</v>
      </c>
      <c r="BJ5781">
        <v>841051083</v>
      </c>
    </row>
    <row r="5782" spans="1:62" x14ac:dyDescent="0.25">
      <c r="A5782" t="s">
        <v>15444</v>
      </c>
      <c r="B5782" s="2">
        <v>43529</v>
      </c>
      <c r="C5782" t="s">
        <v>63</v>
      </c>
      <c r="D5782" s="3">
        <v>43472.480795347219</v>
      </c>
      <c r="E5782" t="s">
        <v>91</v>
      </c>
      <c r="H5782" t="s">
        <v>15445</v>
      </c>
      <c r="J5782" t="s">
        <v>15446</v>
      </c>
      <c r="L5782" t="s">
        <v>2277</v>
      </c>
      <c r="M5782" t="s">
        <v>2314</v>
      </c>
      <c r="N5782">
        <v>47905</v>
      </c>
      <c r="O5782" t="s">
        <v>70</v>
      </c>
      <c r="Q5782" t="s">
        <v>15447</v>
      </c>
      <c r="S5782" t="s">
        <v>72</v>
      </c>
      <c r="T5782" t="s">
        <v>9281</v>
      </c>
      <c r="U5782" t="s">
        <v>9419</v>
      </c>
      <c r="V5782" t="s">
        <v>9283</v>
      </c>
      <c r="W5782" t="s">
        <v>86</v>
      </c>
      <c r="X5782" t="s">
        <v>93</v>
      </c>
      <c r="Y5782" t="str">
        <f>"37-3011"</f>
        <v>37-3011</v>
      </c>
      <c r="Z5782" t="s">
        <v>94</v>
      </c>
      <c r="AA5782">
        <v>56173</v>
      </c>
      <c r="AB5782">
        <v>9</v>
      </c>
      <c r="AD5782" t="s">
        <v>79</v>
      </c>
      <c r="AE5782" t="s">
        <v>80</v>
      </c>
      <c r="AF5782">
        <v>40</v>
      </c>
      <c r="AG5782" s="4">
        <v>0.3125</v>
      </c>
      <c r="AH5782" s="4">
        <v>0.6875</v>
      </c>
      <c r="AI5782" s="5">
        <v>13.62</v>
      </c>
      <c r="AJ5782">
        <v>20.43</v>
      </c>
      <c r="AK5782">
        <v>20.43</v>
      </c>
      <c r="AL5782" t="s">
        <v>81</v>
      </c>
      <c r="AM5782" t="s">
        <v>82</v>
      </c>
      <c r="AO5782" t="s">
        <v>83</v>
      </c>
      <c r="AP5782" t="s">
        <v>67</v>
      </c>
      <c r="AQ5782" t="s">
        <v>67</v>
      </c>
      <c r="AR5782" t="s">
        <v>82</v>
      </c>
      <c r="AT5782" t="s">
        <v>82</v>
      </c>
      <c r="AW5782" t="s">
        <v>72</v>
      </c>
      <c r="AX5782">
        <v>1</v>
      </c>
      <c r="AY5782" t="s">
        <v>2277</v>
      </c>
      <c r="AZ5782" t="s">
        <v>15448</v>
      </c>
      <c r="BA5782" t="s">
        <v>2314</v>
      </c>
      <c r="BB5782">
        <v>47905</v>
      </c>
      <c r="BC5782" t="s">
        <v>79</v>
      </c>
      <c r="BH5782" t="s">
        <v>15446</v>
      </c>
      <c r="BJ5782">
        <v>352059358</v>
      </c>
    </row>
    <row r="5783" spans="1:62" x14ac:dyDescent="0.25">
      <c r="A5783" t="s">
        <v>15676</v>
      </c>
      <c r="B5783" s="2">
        <v>43529</v>
      </c>
      <c r="C5783" t="s">
        <v>63</v>
      </c>
      <c r="D5783" s="3">
        <v>43472.39181940972</v>
      </c>
      <c r="E5783" t="s">
        <v>64</v>
      </c>
      <c r="F5783" s="2">
        <v>43556</v>
      </c>
      <c r="G5783" s="2">
        <v>43799</v>
      </c>
      <c r="H5783" t="s">
        <v>15677</v>
      </c>
      <c r="J5783" t="s">
        <v>15678</v>
      </c>
      <c r="L5783" t="s">
        <v>14775</v>
      </c>
      <c r="M5783" t="s">
        <v>2314</v>
      </c>
      <c r="N5783">
        <v>46012</v>
      </c>
      <c r="O5783" t="s">
        <v>70</v>
      </c>
      <c r="Q5783" t="s">
        <v>15679</v>
      </c>
      <c r="S5783" t="s">
        <v>72</v>
      </c>
      <c r="T5783" t="s">
        <v>3410</v>
      </c>
      <c r="U5783" t="s">
        <v>3411</v>
      </c>
      <c r="V5783" t="s">
        <v>3412</v>
      </c>
      <c r="W5783" t="s">
        <v>783</v>
      </c>
      <c r="X5783" t="s">
        <v>106</v>
      </c>
      <c r="Y5783" t="str">
        <f>"37-3011"</f>
        <v>37-3011</v>
      </c>
      <c r="Z5783" t="s">
        <v>94</v>
      </c>
      <c r="AA5783">
        <v>561730</v>
      </c>
      <c r="AB5783">
        <v>3</v>
      </c>
      <c r="AC5783">
        <v>3</v>
      </c>
      <c r="AD5783" t="s">
        <v>79</v>
      </c>
      <c r="AE5783" t="s">
        <v>80</v>
      </c>
      <c r="AF5783">
        <v>40</v>
      </c>
      <c r="AG5783" s="4">
        <v>0.33333333333333331</v>
      </c>
      <c r="AH5783" s="4">
        <v>0.70833333333333337</v>
      </c>
      <c r="AI5783" s="5">
        <v>13.41</v>
      </c>
      <c r="AJ5783">
        <v>20.12</v>
      </c>
      <c r="AL5783" t="s">
        <v>81</v>
      </c>
      <c r="AM5783" t="s">
        <v>82</v>
      </c>
      <c r="AO5783" t="s">
        <v>83</v>
      </c>
      <c r="AR5783" t="s">
        <v>82</v>
      </c>
      <c r="AT5783" t="s">
        <v>82</v>
      </c>
      <c r="AW5783" t="s">
        <v>82</v>
      </c>
      <c r="AY5783" t="s">
        <v>14775</v>
      </c>
      <c r="AZ5783" t="s">
        <v>1921</v>
      </c>
      <c r="BA5783" t="s">
        <v>2314</v>
      </c>
      <c r="BB5783">
        <v>46012</v>
      </c>
      <c r="BC5783" t="s">
        <v>79</v>
      </c>
      <c r="BH5783" t="s">
        <v>15678</v>
      </c>
      <c r="BJ5783">
        <v>352311978</v>
      </c>
    </row>
    <row r="5784" spans="1:62" x14ac:dyDescent="0.25">
      <c r="A5784" t="s">
        <v>15680</v>
      </c>
      <c r="B5784" s="2">
        <v>43529</v>
      </c>
      <c r="C5784" t="s">
        <v>63</v>
      </c>
      <c r="D5784" s="3">
        <v>43424.40835513889</v>
      </c>
      <c r="E5784" t="s">
        <v>91</v>
      </c>
      <c r="H5784" t="s">
        <v>15681</v>
      </c>
      <c r="J5784" t="s">
        <v>15682</v>
      </c>
      <c r="L5784" t="s">
        <v>15683</v>
      </c>
      <c r="M5784" t="s">
        <v>226</v>
      </c>
      <c r="N5784">
        <v>48174</v>
      </c>
      <c r="O5784" t="s">
        <v>70</v>
      </c>
      <c r="Q5784" t="s">
        <v>15684</v>
      </c>
      <c r="S5784" t="s">
        <v>72</v>
      </c>
      <c r="T5784" t="s">
        <v>73</v>
      </c>
      <c r="U5784" t="s">
        <v>74</v>
      </c>
      <c r="V5784" t="s">
        <v>75</v>
      </c>
      <c r="W5784" t="s">
        <v>76</v>
      </c>
      <c r="X5784" t="s">
        <v>4057</v>
      </c>
      <c r="Y5784" t="str">
        <f>"39-2021"</f>
        <v>39-2021</v>
      </c>
      <c r="Z5784" t="s">
        <v>78</v>
      </c>
      <c r="AA5784">
        <v>711212</v>
      </c>
      <c r="AB5784">
        <v>2</v>
      </c>
      <c r="AD5784" t="s">
        <v>79</v>
      </c>
      <c r="AE5784" t="s">
        <v>80</v>
      </c>
      <c r="AF5784">
        <v>40</v>
      </c>
      <c r="AG5784" s="4">
        <v>0.20833333333333334</v>
      </c>
      <c r="AH5784" s="4">
        <v>0.70833333333333337</v>
      </c>
      <c r="AI5784" s="5">
        <v>10.47</v>
      </c>
      <c r="AJ5784">
        <v>15.71</v>
      </c>
      <c r="AK5784">
        <v>15.71</v>
      </c>
      <c r="AL5784" t="s">
        <v>81</v>
      </c>
      <c r="AM5784" t="s">
        <v>82</v>
      </c>
      <c r="AO5784" t="s">
        <v>83</v>
      </c>
      <c r="AR5784" t="s">
        <v>82</v>
      </c>
      <c r="AT5784" t="s">
        <v>82</v>
      </c>
      <c r="AW5784" t="s">
        <v>72</v>
      </c>
      <c r="AX5784">
        <v>1</v>
      </c>
      <c r="AY5784" t="s">
        <v>15683</v>
      </c>
      <c r="AZ5784" t="s">
        <v>2493</v>
      </c>
      <c r="BA5784" t="s">
        <v>226</v>
      </c>
      <c r="BB5784">
        <v>48174</v>
      </c>
      <c r="BC5784" t="s">
        <v>87</v>
      </c>
      <c r="BH5784" t="s">
        <v>15682</v>
      </c>
      <c r="BJ5784">
        <v>382627174</v>
      </c>
    </row>
    <row r="5785" spans="1:62" x14ac:dyDescent="0.25">
      <c r="A5785" t="s">
        <v>16139</v>
      </c>
      <c r="B5785" s="2">
        <v>43529</v>
      </c>
      <c r="C5785" t="s">
        <v>63</v>
      </c>
      <c r="D5785" s="3">
        <v>43472.482020115742</v>
      </c>
      <c r="E5785" t="s">
        <v>91</v>
      </c>
      <c r="H5785" t="s">
        <v>16140</v>
      </c>
      <c r="I5785" t="s">
        <v>16141</v>
      </c>
      <c r="J5785" t="s">
        <v>16142</v>
      </c>
      <c r="L5785" t="s">
        <v>14678</v>
      </c>
      <c r="M5785" t="s">
        <v>783</v>
      </c>
      <c r="N5785">
        <v>43209</v>
      </c>
      <c r="O5785" t="s">
        <v>70</v>
      </c>
      <c r="Q5785" t="s">
        <v>16143</v>
      </c>
      <c r="S5785" t="s">
        <v>72</v>
      </c>
      <c r="T5785" t="s">
        <v>9281</v>
      </c>
      <c r="U5785" t="s">
        <v>9419</v>
      </c>
      <c r="V5785" t="s">
        <v>9283</v>
      </c>
      <c r="W5785" t="s">
        <v>86</v>
      </c>
      <c r="X5785" t="s">
        <v>93</v>
      </c>
      <c r="Y5785" t="str">
        <f>"37-3011"</f>
        <v>37-3011</v>
      </c>
      <c r="Z5785" t="s">
        <v>94</v>
      </c>
      <c r="AA5785">
        <v>56173</v>
      </c>
      <c r="AB5785">
        <v>3</v>
      </c>
      <c r="AD5785" t="s">
        <v>79</v>
      </c>
      <c r="AE5785" t="s">
        <v>80</v>
      </c>
      <c r="AF5785">
        <v>40</v>
      </c>
      <c r="AG5785" s="4">
        <v>0.3125</v>
      </c>
      <c r="AH5785" s="4">
        <v>0.70833333333333337</v>
      </c>
      <c r="AI5785" s="5">
        <v>13.83</v>
      </c>
      <c r="AJ5785">
        <v>20.75</v>
      </c>
      <c r="AK5785">
        <v>20.75</v>
      </c>
      <c r="AL5785" t="s">
        <v>81</v>
      </c>
      <c r="AM5785" t="s">
        <v>82</v>
      </c>
      <c r="AO5785" t="s">
        <v>83</v>
      </c>
      <c r="AR5785" t="s">
        <v>82</v>
      </c>
      <c r="AT5785" t="s">
        <v>82</v>
      </c>
      <c r="AW5785" t="s">
        <v>72</v>
      </c>
      <c r="AX5785">
        <v>1</v>
      </c>
      <c r="AY5785" t="s">
        <v>14678</v>
      </c>
      <c r="AZ5785" t="s">
        <v>16144</v>
      </c>
      <c r="BA5785" t="s">
        <v>783</v>
      </c>
      <c r="BB5785">
        <v>43207</v>
      </c>
      <c r="BC5785" t="s">
        <v>79</v>
      </c>
      <c r="BH5785" t="s">
        <v>16145</v>
      </c>
      <c r="BI5785" t="s">
        <v>67</v>
      </c>
      <c r="BJ5785">
        <v>201241623</v>
      </c>
    </row>
    <row r="5786" spans="1:62" x14ac:dyDescent="0.25">
      <c r="A5786" t="s">
        <v>16264</v>
      </c>
      <c r="B5786" s="2">
        <v>43529</v>
      </c>
      <c r="C5786" t="s">
        <v>63</v>
      </c>
      <c r="D5786" s="3">
        <v>43472.476941631947</v>
      </c>
      <c r="E5786" t="s">
        <v>91</v>
      </c>
      <c r="H5786" t="s">
        <v>16265</v>
      </c>
      <c r="J5786" t="s">
        <v>16266</v>
      </c>
      <c r="L5786" t="s">
        <v>3834</v>
      </c>
      <c r="M5786" t="s">
        <v>105</v>
      </c>
      <c r="N5786">
        <v>77807</v>
      </c>
      <c r="O5786" t="s">
        <v>70</v>
      </c>
      <c r="Q5786" t="s">
        <v>16267</v>
      </c>
      <c r="S5786" t="s">
        <v>72</v>
      </c>
      <c r="T5786" t="s">
        <v>9281</v>
      </c>
      <c r="U5786" t="s">
        <v>9282</v>
      </c>
      <c r="V5786" t="s">
        <v>9283</v>
      </c>
      <c r="W5786" t="s">
        <v>86</v>
      </c>
      <c r="X5786" t="s">
        <v>93</v>
      </c>
      <c r="Y5786" t="str">
        <f>"37-3011"</f>
        <v>37-3011</v>
      </c>
      <c r="Z5786" t="s">
        <v>94</v>
      </c>
      <c r="AA5786">
        <v>56173</v>
      </c>
      <c r="AB5786">
        <v>5</v>
      </c>
      <c r="AD5786" t="s">
        <v>79</v>
      </c>
      <c r="AE5786" t="s">
        <v>95</v>
      </c>
      <c r="AF5786">
        <v>40</v>
      </c>
      <c r="AG5786" s="4">
        <v>0.33333333333333331</v>
      </c>
      <c r="AH5786" s="4">
        <v>0.70833333333333337</v>
      </c>
      <c r="AI5786" s="5">
        <v>12.54</v>
      </c>
      <c r="AJ5786">
        <v>18.809999999999999</v>
      </c>
      <c r="AK5786">
        <v>18.809999999999999</v>
      </c>
      <c r="AL5786" t="s">
        <v>81</v>
      </c>
      <c r="AM5786" t="s">
        <v>82</v>
      </c>
      <c r="AO5786" t="s">
        <v>83</v>
      </c>
      <c r="AR5786" t="s">
        <v>82</v>
      </c>
      <c r="AT5786" t="s">
        <v>82</v>
      </c>
      <c r="AW5786" t="s">
        <v>72</v>
      </c>
      <c r="AX5786">
        <v>1</v>
      </c>
      <c r="AY5786" t="s">
        <v>3834</v>
      </c>
      <c r="AZ5786" t="s">
        <v>7787</v>
      </c>
      <c r="BA5786" t="s">
        <v>105</v>
      </c>
      <c r="BB5786">
        <v>77807</v>
      </c>
      <c r="BC5786" t="s">
        <v>79</v>
      </c>
      <c r="BH5786" t="s">
        <v>16266</v>
      </c>
      <c r="BI5786" t="s">
        <v>67</v>
      </c>
      <c r="BJ5786">
        <v>814585410</v>
      </c>
    </row>
    <row r="5787" spans="1:62" x14ac:dyDescent="0.25">
      <c r="A5787" t="s">
        <v>16420</v>
      </c>
      <c r="B5787" s="2">
        <v>43529</v>
      </c>
      <c r="C5787" t="s">
        <v>63</v>
      </c>
      <c r="D5787" s="3">
        <v>43472.484785451386</v>
      </c>
      <c r="E5787" t="s">
        <v>91</v>
      </c>
      <c r="H5787" t="s">
        <v>16421</v>
      </c>
      <c r="J5787" t="s">
        <v>16422</v>
      </c>
      <c r="L5787" t="s">
        <v>16423</v>
      </c>
      <c r="M5787" t="s">
        <v>2314</v>
      </c>
      <c r="N5787">
        <v>47342</v>
      </c>
      <c r="O5787" t="s">
        <v>70</v>
      </c>
      <c r="Q5787" t="s">
        <v>16424</v>
      </c>
      <c r="S5787" t="s">
        <v>72</v>
      </c>
      <c r="T5787" t="s">
        <v>9281</v>
      </c>
      <c r="U5787" t="s">
        <v>9419</v>
      </c>
      <c r="V5787" t="s">
        <v>9283</v>
      </c>
      <c r="W5787" t="s">
        <v>86</v>
      </c>
      <c r="X5787" t="s">
        <v>1758</v>
      </c>
      <c r="Y5787" t="str">
        <f>"37-3011"</f>
        <v>37-3011</v>
      </c>
      <c r="Z5787" t="s">
        <v>94</v>
      </c>
      <c r="AA5787">
        <v>56173</v>
      </c>
      <c r="AB5787">
        <v>4</v>
      </c>
      <c r="AD5787" t="s">
        <v>79</v>
      </c>
      <c r="AE5787" t="s">
        <v>80</v>
      </c>
      <c r="AF5787">
        <v>40</v>
      </c>
      <c r="AG5787" s="4">
        <v>0.33333333333333331</v>
      </c>
      <c r="AH5787" s="4">
        <v>0.72916666666666663</v>
      </c>
      <c r="AI5787" s="5">
        <v>13.41</v>
      </c>
      <c r="AJ5787">
        <v>20.12</v>
      </c>
      <c r="AK5787">
        <v>20.12</v>
      </c>
      <c r="AL5787" t="s">
        <v>81</v>
      </c>
      <c r="AM5787" t="s">
        <v>82</v>
      </c>
      <c r="AO5787" t="s">
        <v>83</v>
      </c>
      <c r="AR5787" t="s">
        <v>82</v>
      </c>
      <c r="AT5787" t="s">
        <v>82</v>
      </c>
      <c r="AW5787" t="s">
        <v>72</v>
      </c>
      <c r="AX5787">
        <v>1</v>
      </c>
      <c r="AY5787" t="s">
        <v>16425</v>
      </c>
      <c r="AZ5787" t="s">
        <v>3667</v>
      </c>
      <c r="BA5787" t="s">
        <v>2314</v>
      </c>
      <c r="BB5787">
        <v>46038</v>
      </c>
      <c r="BC5787" t="s">
        <v>79</v>
      </c>
      <c r="BH5787" t="s">
        <v>16426</v>
      </c>
      <c r="BJ5787">
        <v>208616537</v>
      </c>
    </row>
    <row r="5788" spans="1:62" x14ac:dyDescent="0.25">
      <c r="A5788" t="s">
        <v>16427</v>
      </c>
      <c r="B5788" s="2">
        <v>43529</v>
      </c>
      <c r="C5788" t="s">
        <v>63</v>
      </c>
      <c r="D5788" s="3">
        <v>43472.483337465281</v>
      </c>
      <c r="E5788" t="s">
        <v>91</v>
      </c>
      <c r="H5788" t="s">
        <v>16428</v>
      </c>
      <c r="J5788" t="s">
        <v>16429</v>
      </c>
      <c r="L5788" t="s">
        <v>7526</v>
      </c>
      <c r="M5788" t="s">
        <v>147</v>
      </c>
      <c r="N5788">
        <v>19422</v>
      </c>
      <c r="O5788" t="s">
        <v>70</v>
      </c>
      <c r="Q5788" t="s">
        <v>16430</v>
      </c>
      <c r="S5788" t="s">
        <v>72</v>
      </c>
      <c r="T5788" t="s">
        <v>9281</v>
      </c>
      <c r="U5788" t="s">
        <v>9419</v>
      </c>
      <c r="V5788" t="s">
        <v>9283</v>
      </c>
      <c r="W5788" t="s">
        <v>86</v>
      </c>
      <c r="X5788" t="s">
        <v>16431</v>
      </c>
      <c r="Y5788" t="str">
        <f>"37-3011"</f>
        <v>37-3011</v>
      </c>
      <c r="Z5788" t="s">
        <v>94</v>
      </c>
      <c r="AA5788">
        <v>56173</v>
      </c>
      <c r="AB5788">
        <v>4</v>
      </c>
      <c r="AD5788" t="s">
        <v>79</v>
      </c>
      <c r="AE5788" t="s">
        <v>80</v>
      </c>
      <c r="AF5788">
        <v>40</v>
      </c>
      <c r="AG5788" s="4">
        <v>0.27083333333333331</v>
      </c>
      <c r="AH5788" s="4">
        <v>0.625</v>
      </c>
      <c r="AI5788" s="5">
        <v>15.35</v>
      </c>
      <c r="AJ5788">
        <v>23.03</v>
      </c>
      <c r="AK5788">
        <v>23.03</v>
      </c>
      <c r="AL5788" t="s">
        <v>81</v>
      </c>
      <c r="AM5788" t="s">
        <v>82</v>
      </c>
      <c r="AO5788" t="s">
        <v>83</v>
      </c>
      <c r="AP5788" t="s">
        <v>67</v>
      </c>
      <c r="AQ5788" t="s">
        <v>67</v>
      </c>
      <c r="AR5788" t="s">
        <v>82</v>
      </c>
      <c r="AT5788" t="s">
        <v>82</v>
      </c>
      <c r="AW5788" t="s">
        <v>72</v>
      </c>
      <c r="AX5788">
        <v>1</v>
      </c>
      <c r="AY5788" t="s">
        <v>7526</v>
      </c>
      <c r="AZ5788" t="s">
        <v>291</v>
      </c>
      <c r="BA5788" t="s">
        <v>147</v>
      </c>
      <c r="BB5788">
        <v>19422</v>
      </c>
      <c r="BC5788" t="s">
        <v>87</v>
      </c>
      <c r="BH5788" t="s">
        <v>16429</v>
      </c>
      <c r="BJ5788">
        <v>230462590</v>
      </c>
    </row>
    <row r="5789" spans="1:62" x14ac:dyDescent="0.25">
      <c r="A5789" t="s">
        <v>16835</v>
      </c>
      <c r="B5789" s="2">
        <v>43529</v>
      </c>
      <c r="C5789" t="s">
        <v>63</v>
      </c>
      <c r="D5789" s="3">
        <v>43472.394769953702</v>
      </c>
      <c r="E5789" t="s">
        <v>64</v>
      </c>
      <c r="F5789" s="2">
        <v>43556</v>
      </c>
      <c r="G5789" s="2">
        <v>43769</v>
      </c>
      <c r="H5789" t="s">
        <v>4019</v>
      </c>
      <c r="I5789" t="s">
        <v>4020</v>
      </c>
      <c r="J5789" t="s">
        <v>4021</v>
      </c>
      <c r="K5789" t="s">
        <v>16836</v>
      </c>
      <c r="L5789" t="s">
        <v>3949</v>
      </c>
      <c r="M5789" t="s">
        <v>2314</v>
      </c>
      <c r="N5789">
        <v>46074</v>
      </c>
      <c r="O5789" t="s">
        <v>70</v>
      </c>
      <c r="Q5789" t="s">
        <v>4023</v>
      </c>
      <c r="S5789" t="s">
        <v>72</v>
      </c>
      <c r="T5789" t="s">
        <v>3749</v>
      </c>
      <c r="U5789" t="s">
        <v>3750</v>
      </c>
      <c r="V5789" t="s">
        <v>642</v>
      </c>
      <c r="W5789" t="s">
        <v>105</v>
      </c>
      <c r="X5789" t="s">
        <v>1539</v>
      </c>
      <c r="Y5789" t="str">
        <f>"37-3011"</f>
        <v>37-3011</v>
      </c>
      <c r="Z5789" t="s">
        <v>94</v>
      </c>
      <c r="AA5789">
        <v>561730</v>
      </c>
      <c r="AB5789">
        <v>30</v>
      </c>
      <c r="AC5789">
        <v>30</v>
      </c>
      <c r="AD5789" t="s">
        <v>79</v>
      </c>
      <c r="AE5789" t="s">
        <v>80</v>
      </c>
      <c r="AF5789">
        <v>40</v>
      </c>
      <c r="AG5789" s="4">
        <v>0.3125</v>
      </c>
      <c r="AH5789" s="4">
        <v>0.66666666666666663</v>
      </c>
      <c r="AI5789" s="5">
        <v>13.41</v>
      </c>
      <c r="AJ5789">
        <v>20.12</v>
      </c>
      <c r="AK5789">
        <v>23.25</v>
      </c>
      <c r="AL5789" t="s">
        <v>81</v>
      </c>
      <c r="AM5789" t="s">
        <v>82</v>
      </c>
      <c r="AO5789" t="s">
        <v>83</v>
      </c>
      <c r="AR5789" t="s">
        <v>82</v>
      </c>
      <c r="AT5789" t="s">
        <v>82</v>
      </c>
      <c r="AW5789" t="s">
        <v>82</v>
      </c>
      <c r="AY5789" t="s">
        <v>3949</v>
      </c>
      <c r="AZ5789" t="s">
        <v>3667</v>
      </c>
      <c r="BA5789" t="s">
        <v>2314</v>
      </c>
      <c r="BB5789">
        <v>46074</v>
      </c>
      <c r="BC5789" t="s">
        <v>79</v>
      </c>
      <c r="BH5789" t="s">
        <v>4021</v>
      </c>
      <c r="BJ5789">
        <v>352066405</v>
      </c>
    </row>
    <row r="5790" spans="1:62" x14ac:dyDescent="0.25">
      <c r="A5790" t="s">
        <v>17319</v>
      </c>
      <c r="B5790" s="2">
        <v>43529</v>
      </c>
      <c r="C5790" t="s">
        <v>63</v>
      </c>
      <c r="D5790" s="3">
        <v>43472.393170057869</v>
      </c>
      <c r="E5790" t="s">
        <v>64</v>
      </c>
      <c r="F5790" s="2">
        <v>43556</v>
      </c>
      <c r="G5790" s="2">
        <v>43784</v>
      </c>
      <c r="H5790" t="s">
        <v>17069</v>
      </c>
      <c r="I5790" t="s">
        <v>17070</v>
      </c>
      <c r="J5790" t="s">
        <v>17320</v>
      </c>
      <c r="L5790" t="s">
        <v>6257</v>
      </c>
      <c r="M5790" t="s">
        <v>774</v>
      </c>
      <c r="N5790">
        <v>80011</v>
      </c>
      <c r="O5790" t="s">
        <v>70</v>
      </c>
      <c r="Q5790" t="s">
        <v>17321</v>
      </c>
      <c r="S5790" t="s">
        <v>72</v>
      </c>
      <c r="T5790" t="s">
        <v>640</v>
      </c>
      <c r="U5790" t="s">
        <v>3571</v>
      </c>
      <c r="V5790" t="s">
        <v>642</v>
      </c>
      <c r="W5790" t="s">
        <v>105</v>
      </c>
      <c r="X5790" t="s">
        <v>106</v>
      </c>
      <c r="Y5790" t="str">
        <f>"37-3011"</f>
        <v>37-3011</v>
      </c>
      <c r="Z5790" t="s">
        <v>94</v>
      </c>
      <c r="AA5790">
        <v>713910</v>
      </c>
      <c r="AB5790">
        <v>30</v>
      </c>
      <c r="AC5790">
        <v>30</v>
      </c>
      <c r="AD5790" t="s">
        <v>79</v>
      </c>
      <c r="AE5790" t="s">
        <v>80</v>
      </c>
      <c r="AF5790">
        <v>40</v>
      </c>
      <c r="AG5790" s="4">
        <v>0.29166666666666669</v>
      </c>
      <c r="AH5790" s="4">
        <v>0.64583333333333337</v>
      </c>
      <c r="AI5790" s="5">
        <v>16.07</v>
      </c>
      <c r="AJ5790">
        <v>24.11</v>
      </c>
      <c r="AK5790">
        <v>27</v>
      </c>
      <c r="AL5790" t="s">
        <v>81</v>
      </c>
      <c r="AM5790" t="s">
        <v>82</v>
      </c>
      <c r="AO5790" t="s">
        <v>83</v>
      </c>
      <c r="AR5790" t="s">
        <v>82</v>
      </c>
      <c r="AT5790" t="s">
        <v>82</v>
      </c>
      <c r="AW5790" t="s">
        <v>82</v>
      </c>
      <c r="AY5790" t="s">
        <v>6257</v>
      </c>
      <c r="AZ5790" t="s">
        <v>4331</v>
      </c>
      <c r="BA5790" t="s">
        <v>774</v>
      </c>
      <c r="BB5790">
        <v>80011</v>
      </c>
      <c r="BC5790" t="s">
        <v>79</v>
      </c>
      <c r="BH5790" t="s">
        <v>17320</v>
      </c>
      <c r="BJ5790">
        <v>841545403</v>
      </c>
    </row>
    <row r="5791" spans="1:62" x14ac:dyDescent="0.25">
      <c r="A5791" t="s">
        <v>17727</v>
      </c>
      <c r="B5791" s="2">
        <v>43529</v>
      </c>
      <c r="C5791" t="s">
        <v>63</v>
      </c>
      <c r="D5791" s="3">
        <v>43472.393546412037</v>
      </c>
      <c r="E5791" t="s">
        <v>64</v>
      </c>
      <c r="F5791" s="2">
        <v>43556</v>
      </c>
      <c r="G5791" s="2">
        <v>43811</v>
      </c>
      <c r="H5791" t="s">
        <v>17728</v>
      </c>
      <c r="J5791" t="s">
        <v>17729</v>
      </c>
      <c r="K5791" t="s">
        <v>17730</v>
      </c>
      <c r="L5791" t="s">
        <v>2541</v>
      </c>
      <c r="M5791" t="s">
        <v>308</v>
      </c>
      <c r="N5791">
        <v>7901</v>
      </c>
      <c r="O5791" t="s">
        <v>70</v>
      </c>
      <c r="Q5791" t="s">
        <v>17731</v>
      </c>
      <c r="S5791" t="s">
        <v>72</v>
      </c>
      <c r="T5791" t="s">
        <v>3749</v>
      </c>
      <c r="U5791" t="s">
        <v>3750</v>
      </c>
      <c r="V5791" t="s">
        <v>642</v>
      </c>
      <c r="W5791" t="s">
        <v>105</v>
      </c>
      <c r="X5791" t="s">
        <v>106</v>
      </c>
      <c r="Y5791" t="str">
        <f>"37-3011"</f>
        <v>37-3011</v>
      </c>
      <c r="Z5791" t="s">
        <v>94</v>
      </c>
      <c r="AA5791">
        <v>561730</v>
      </c>
      <c r="AB5791">
        <v>8</v>
      </c>
      <c r="AC5791">
        <v>8</v>
      </c>
      <c r="AD5791" t="s">
        <v>79</v>
      </c>
      <c r="AE5791" t="s">
        <v>80</v>
      </c>
      <c r="AF5791">
        <v>35</v>
      </c>
      <c r="AG5791" s="4">
        <v>0.33333333333333331</v>
      </c>
      <c r="AH5791" s="4">
        <v>0.625</v>
      </c>
      <c r="AI5791" s="5">
        <v>14.41</v>
      </c>
      <c r="AJ5791">
        <v>21.62</v>
      </c>
      <c r="AL5791" t="s">
        <v>81</v>
      </c>
      <c r="AM5791" t="s">
        <v>82</v>
      </c>
      <c r="AO5791" t="s">
        <v>83</v>
      </c>
      <c r="AR5791" t="s">
        <v>82</v>
      </c>
      <c r="AT5791" t="s">
        <v>82</v>
      </c>
      <c r="AW5791" t="s">
        <v>82</v>
      </c>
      <c r="AY5791" t="s">
        <v>1047</v>
      </c>
      <c r="AZ5791" t="s">
        <v>1370</v>
      </c>
      <c r="BA5791" t="s">
        <v>308</v>
      </c>
      <c r="BB5791">
        <v>7059</v>
      </c>
      <c r="BC5791" t="s">
        <v>79</v>
      </c>
      <c r="BH5791" t="s">
        <v>17732</v>
      </c>
      <c r="BJ5791">
        <v>800178057</v>
      </c>
    </row>
    <row r="5792" spans="1:62" x14ac:dyDescent="0.25">
      <c r="A5792" t="s">
        <v>17974</v>
      </c>
      <c r="B5792" s="2">
        <v>43529</v>
      </c>
      <c r="C5792" t="s">
        <v>63</v>
      </c>
      <c r="D5792" s="3">
        <v>43472.392157696762</v>
      </c>
      <c r="E5792" t="s">
        <v>64</v>
      </c>
      <c r="F5792" s="2">
        <v>43556</v>
      </c>
      <c r="G5792" s="2">
        <v>43800</v>
      </c>
      <c r="H5792" t="s">
        <v>6571</v>
      </c>
      <c r="I5792" t="s">
        <v>17975</v>
      </c>
      <c r="J5792" t="s">
        <v>6573</v>
      </c>
      <c r="K5792" t="s">
        <v>6574</v>
      </c>
      <c r="L5792" t="s">
        <v>6575</v>
      </c>
      <c r="M5792" t="s">
        <v>105</v>
      </c>
      <c r="N5792">
        <v>76060</v>
      </c>
      <c r="O5792" t="s">
        <v>70</v>
      </c>
      <c r="Q5792" t="s">
        <v>6576</v>
      </c>
      <c r="S5792" t="s">
        <v>72</v>
      </c>
      <c r="T5792" t="s">
        <v>2824</v>
      </c>
      <c r="U5792" t="s">
        <v>4073</v>
      </c>
      <c r="V5792" t="s">
        <v>642</v>
      </c>
      <c r="W5792" t="s">
        <v>105</v>
      </c>
      <c r="X5792" t="s">
        <v>3248</v>
      </c>
      <c r="Y5792" t="str">
        <f>"37-3011"</f>
        <v>37-3011</v>
      </c>
      <c r="Z5792" t="s">
        <v>94</v>
      </c>
      <c r="AA5792">
        <v>561730</v>
      </c>
      <c r="AB5792">
        <v>15</v>
      </c>
      <c r="AC5792">
        <v>15</v>
      </c>
      <c r="AD5792" t="s">
        <v>79</v>
      </c>
      <c r="AE5792" t="s">
        <v>95</v>
      </c>
      <c r="AF5792">
        <v>40</v>
      </c>
      <c r="AG5792" s="4">
        <v>0.27083333333333331</v>
      </c>
      <c r="AH5792" s="4">
        <v>0.6875</v>
      </c>
      <c r="AI5792" s="5">
        <v>12.43</v>
      </c>
      <c r="AJ5792">
        <v>18.649999999999999</v>
      </c>
      <c r="AL5792" t="s">
        <v>81</v>
      </c>
      <c r="AM5792" t="s">
        <v>82</v>
      </c>
      <c r="AO5792" t="s">
        <v>83</v>
      </c>
      <c r="AP5792" t="s">
        <v>67</v>
      </c>
      <c r="AQ5792" t="s">
        <v>67</v>
      </c>
      <c r="AR5792" t="s">
        <v>82</v>
      </c>
      <c r="AT5792" t="s">
        <v>82</v>
      </c>
      <c r="AW5792" t="s">
        <v>82</v>
      </c>
      <c r="AY5792" t="s">
        <v>6575</v>
      </c>
      <c r="AZ5792" t="s">
        <v>1428</v>
      </c>
      <c r="BA5792" t="s">
        <v>105</v>
      </c>
      <c r="BB5792">
        <v>76060</v>
      </c>
      <c r="BC5792" t="s">
        <v>79</v>
      </c>
      <c r="BH5792" t="s">
        <v>6573</v>
      </c>
      <c r="BJ5792">
        <v>465483909</v>
      </c>
    </row>
    <row r="5793" spans="1:62" x14ac:dyDescent="0.25">
      <c r="A5793" t="s">
        <v>18237</v>
      </c>
      <c r="B5793" s="2">
        <v>43529</v>
      </c>
      <c r="C5793" t="s">
        <v>63</v>
      </c>
      <c r="D5793" s="3">
        <v>43472.395492534721</v>
      </c>
      <c r="E5793" t="s">
        <v>64</v>
      </c>
      <c r="F5793" s="2">
        <v>43556</v>
      </c>
      <c r="G5793" s="2">
        <v>43799</v>
      </c>
      <c r="H5793" t="s">
        <v>18238</v>
      </c>
      <c r="I5793" t="s">
        <v>67</v>
      </c>
      <c r="J5793" t="s">
        <v>18239</v>
      </c>
      <c r="K5793" t="s">
        <v>67</v>
      </c>
      <c r="L5793" t="s">
        <v>18240</v>
      </c>
      <c r="M5793" t="s">
        <v>308</v>
      </c>
      <c r="N5793">
        <v>8831</v>
      </c>
      <c r="O5793" t="s">
        <v>70</v>
      </c>
      <c r="P5793" t="s">
        <v>67</v>
      </c>
      <c r="Q5793" t="s">
        <v>18241</v>
      </c>
      <c r="S5793" t="s">
        <v>72</v>
      </c>
      <c r="T5793" t="s">
        <v>3749</v>
      </c>
      <c r="U5793" t="s">
        <v>3750</v>
      </c>
      <c r="V5793" t="s">
        <v>642</v>
      </c>
      <c r="W5793" t="s">
        <v>105</v>
      </c>
      <c r="X5793" t="s">
        <v>106</v>
      </c>
      <c r="Y5793" t="str">
        <f>"37-3011"</f>
        <v>37-3011</v>
      </c>
      <c r="Z5793" t="s">
        <v>94</v>
      </c>
      <c r="AA5793">
        <v>561730</v>
      </c>
      <c r="AB5793">
        <v>5</v>
      </c>
      <c r="AC5793">
        <v>5</v>
      </c>
      <c r="AD5793" t="s">
        <v>79</v>
      </c>
      <c r="AE5793" t="s">
        <v>80</v>
      </c>
      <c r="AF5793">
        <v>40</v>
      </c>
      <c r="AG5793" s="4">
        <v>0.29166666666666669</v>
      </c>
      <c r="AH5793" s="4">
        <v>0.66666666666666663</v>
      </c>
      <c r="AI5793" s="5">
        <v>16.809999999999999</v>
      </c>
      <c r="AJ5793">
        <v>25.22</v>
      </c>
      <c r="AL5793" t="s">
        <v>81</v>
      </c>
      <c r="AM5793" t="s">
        <v>82</v>
      </c>
      <c r="AO5793" t="s">
        <v>83</v>
      </c>
      <c r="AP5793" t="s">
        <v>67</v>
      </c>
      <c r="AQ5793" t="s">
        <v>67</v>
      </c>
      <c r="AR5793" t="s">
        <v>82</v>
      </c>
      <c r="AT5793" t="s">
        <v>82</v>
      </c>
      <c r="AW5793" t="s">
        <v>82</v>
      </c>
      <c r="AY5793" t="s">
        <v>18240</v>
      </c>
      <c r="AZ5793" t="s">
        <v>3829</v>
      </c>
      <c r="BA5793" t="s">
        <v>308</v>
      </c>
      <c r="BB5793">
        <v>8831</v>
      </c>
      <c r="BC5793" t="s">
        <v>79</v>
      </c>
      <c r="BH5793" t="s">
        <v>18239</v>
      </c>
      <c r="BI5793" t="s">
        <v>67</v>
      </c>
      <c r="BJ5793">
        <v>550872873</v>
      </c>
    </row>
    <row r="5794" spans="1:62" x14ac:dyDescent="0.25">
      <c r="A5794" t="s">
        <v>18780</v>
      </c>
      <c r="B5794" s="2">
        <v>43529</v>
      </c>
      <c r="C5794" t="s">
        <v>63</v>
      </c>
      <c r="D5794" s="3">
        <v>43472.407926631946</v>
      </c>
      <c r="E5794" t="s">
        <v>64</v>
      </c>
      <c r="F5794" s="2">
        <v>43556</v>
      </c>
      <c r="G5794" s="2">
        <v>43814</v>
      </c>
      <c r="H5794" t="s">
        <v>18781</v>
      </c>
      <c r="J5794" t="s">
        <v>18782</v>
      </c>
      <c r="L5794" t="s">
        <v>18783</v>
      </c>
      <c r="M5794" t="s">
        <v>783</v>
      </c>
      <c r="N5794">
        <v>44133</v>
      </c>
      <c r="O5794" t="s">
        <v>70</v>
      </c>
      <c r="Q5794" t="s">
        <v>18784</v>
      </c>
      <c r="S5794" t="s">
        <v>72</v>
      </c>
      <c r="T5794" t="s">
        <v>13303</v>
      </c>
      <c r="U5794" t="s">
        <v>3646</v>
      </c>
      <c r="V5794" t="s">
        <v>1757</v>
      </c>
      <c r="W5794" t="s">
        <v>278</v>
      </c>
      <c r="X5794" t="s">
        <v>106</v>
      </c>
      <c r="Y5794" t="str">
        <f>"37-3011"</f>
        <v>37-3011</v>
      </c>
      <c r="Z5794" t="s">
        <v>94</v>
      </c>
      <c r="AA5794">
        <v>561730</v>
      </c>
      <c r="AB5794">
        <v>8</v>
      </c>
      <c r="AC5794">
        <v>8</v>
      </c>
      <c r="AD5794" t="s">
        <v>79</v>
      </c>
      <c r="AE5794" t="s">
        <v>80</v>
      </c>
      <c r="AF5794">
        <v>40</v>
      </c>
      <c r="AG5794" s="4">
        <v>0.33333333333333331</v>
      </c>
      <c r="AH5794" s="4">
        <v>0.6875</v>
      </c>
      <c r="AI5794" s="5">
        <v>13.7</v>
      </c>
      <c r="AJ5794">
        <v>20.55</v>
      </c>
      <c r="AL5794" t="s">
        <v>81</v>
      </c>
      <c r="AM5794" t="s">
        <v>82</v>
      </c>
      <c r="AO5794" t="s">
        <v>83</v>
      </c>
      <c r="AR5794" t="s">
        <v>82</v>
      </c>
      <c r="AT5794" t="s">
        <v>82</v>
      </c>
      <c r="AW5794" t="s">
        <v>72</v>
      </c>
      <c r="AX5794">
        <v>3</v>
      </c>
      <c r="AY5794" t="s">
        <v>15013</v>
      </c>
      <c r="AZ5794" t="s">
        <v>7299</v>
      </c>
      <c r="BA5794" t="s">
        <v>783</v>
      </c>
      <c r="BB5794">
        <v>44133</v>
      </c>
      <c r="BC5794" t="s">
        <v>79</v>
      </c>
      <c r="BH5794" t="s">
        <v>18785</v>
      </c>
      <c r="BJ5794">
        <v>341964758</v>
      </c>
    </row>
    <row r="5795" spans="1:62" x14ac:dyDescent="0.25">
      <c r="A5795" t="s">
        <v>18847</v>
      </c>
      <c r="B5795" s="2">
        <v>43529</v>
      </c>
      <c r="C5795" t="s">
        <v>63</v>
      </c>
      <c r="D5795" s="3">
        <v>43472.485822199073</v>
      </c>
      <c r="E5795" t="s">
        <v>91</v>
      </c>
      <c r="H5795" t="s">
        <v>18848</v>
      </c>
      <c r="I5795" t="s">
        <v>67</v>
      </c>
      <c r="J5795" t="s">
        <v>18849</v>
      </c>
      <c r="L5795" t="s">
        <v>10317</v>
      </c>
      <c r="M5795" t="s">
        <v>761</v>
      </c>
      <c r="N5795">
        <v>30047</v>
      </c>
      <c r="O5795" t="s">
        <v>70</v>
      </c>
      <c r="Q5795" t="s">
        <v>18850</v>
      </c>
      <c r="S5795" t="s">
        <v>72</v>
      </c>
      <c r="T5795" t="s">
        <v>9281</v>
      </c>
      <c r="U5795" t="s">
        <v>9282</v>
      </c>
      <c r="V5795" t="s">
        <v>9437</v>
      </c>
      <c r="W5795" t="s">
        <v>86</v>
      </c>
      <c r="X5795" t="s">
        <v>106</v>
      </c>
      <c r="Y5795" t="str">
        <f>"37-3011"</f>
        <v>37-3011</v>
      </c>
      <c r="Z5795" t="s">
        <v>94</v>
      </c>
      <c r="AA5795">
        <v>56173</v>
      </c>
      <c r="AB5795">
        <v>30</v>
      </c>
      <c r="AD5795" t="s">
        <v>79</v>
      </c>
      <c r="AE5795" t="s">
        <v>95</v>
      </c>
      <c r="AF5795">
        <v>40</v>
      </c>
      <c r="AG5795" s="4">
        <v>0.27083333333333331</v>
      </c>
      <c r="AH5795" s="4">
        <v>0.6875</v>
      </c>
      <c r="AI5795" s="5">
        <v>14.24</v>
      </c>
      <c r="AJ5795">
        <v>21.36</v>
      </c>
      <c r="AK5795">
        <v>21.36</v>
      </c>
      <c r="AL5795" t="s">
        <v>81</v>
      </c>
      <c r="AM5795" t="s">
        <v>82</v>
      </c>
      <c r="AO5795" t="s">
        <v>83</v>
      </c>
      <c r="AR5795" t="s">
        <v>82</v>
      </c>
      <c r="AT5795" t="s">
        <v>82</v>
      </c>
      <c r="AW5795" t="s">
        <v>72</v>
      </c>
      <c r="AX5795">
        <v>1</v>
      </c>
      <c r="AY5795" t="s">
        <v>10317</v>
      </c>
      <c r="AZ5795" t="s">
        <v>8090</v>
      </c>
      <c r="BA5795" t="s">
        <v>761</v>
      </c>
      <c r="BB5795">
        <v>30047</v>
      </c>
      <c r="BC5795" t="s">
        <v>79</v>
      </c>
      <c r="BH5795" t="s">
        <v>18849</v>
      </c>
      <c r="BJ5795">
        <v>581543424</v>
      </c>
    </row>
    <row r="5796" spans="1:62" x14ac:dyDescent="0.25">
      <c r="A5796" t="s">
        <v>19405</v>
      </c>
      <c r="B5796" s="2">
        <v>43529</v>
      </c>
      <c r="C5796" t="s">
        <v>63</v>
      </c>
      <c r="D5796" s="3">
        <v>43472.389504895837</v>
      </c>
      <c r="E5796" t="s">
        <v>64</v>
      </c>
      <c r="F5796" s="2">
        <v>43556</v>
      </c>
      <c r="G5796" s="2">
        <v>43799</v>
      </c>
      <c r="H5796" t="s">
        <v>19406</v>
      </c>
      <c r="J5796" t="s">
        <v>19407</v>
      </c>
      <c r="L5796" t="s">
        <v>6481</v>
      </c>
      <c r="M5796" t="s">
        <v>232</v>
      </c>
      <c r="N5796">
        <v>10560</v>
      </c>
      <c r="O5796" t="s">
        <v>70</v>
      </c>
      <c r="Q5796" t="s">
        <v>19408</v>
      </c>
      <c r="S5796" t="s">
        <v>72</v>
      </c>
      <c r="T5796" t="s">
        <v>5946</v>
      </c>
      <c r="U5796" t="s">
        <v>5854</v>
      </c>
      <c r="V5796" t="s">
        <v>6868</v>
      </c>
      <c r="W5796" t="s">
        <v>232</v>
      </c>
      <c r="X5796" t="s">
        <v>12303</v>
      </c>
      <c r="Y5796" t="str">
        <f>"39-2021"</f>
        <v>39-2021</v>
      </c>
      <c r="Z5796" t="s">
        <v>78</v>
      </c>
      <c r="AA5796">
        <v>711219</v>
      </c>
      <c r="AB5796">
        <v>1</v>
      </c>
      <c r="AC5796">
        <v>1</v>
      </c>
      <c r="AD5796" t="s">
        <v>79</v>
      </c>
      <c r="AE5796" t="s">
        <v>95</v>
      </c>
      <c r="AF5796">
        <v>40</v>
      </c>
      <c r="AG5796" s="4">
        <v>0.3125</v>
      </c>
      <c r="AH5796" s="4">
        <v>0.625</v>
      </c>
      <c r="AI5796" s="5">
        <v>14.29</v>
      </c>
      <c r="AJ5796">
        <v>21.44</v>
      </c>
      <c r="AL5796" t="s">
        <v>81</v>
      </c>
      <c r="AM5796" t="s">
        <v>82</v>
      </c>
      <c r="AO5796" t="s">
        <v>83</v>
      </c>
      <c r="AR5796" t="s">
        <v>82</v>
      </c>
      <c r="AT5796" t="s">
        <v>82</v>
      </c>
      <c r="AW5796" t="s">
        <v>72</v>
      </c>
      <c r="AX5796">
        <v>3</v>
      </c>
      <c r="AY5796" t="s">
        <v>19409</v>
      </c>
      <c r="AZ5796" t="s">
        <v>1285</v>
      </c>
      <c r="BA5796" t="s">
        <v>232</v>
      </c>
      <c r="BB5796">
        <v>10560</v>
      </c>
      <c r="BC5796" t="s">
        <v>79</v>
      </c>
      <c r="BH5796" t="s">
        <v>19410</v>
      </c>
      <c r="BJ5796">
        <v>203131061</v>
      </c>
    </row>
    <row r="5797" spans="1:62" x14ac:dyDescent="0.25">
      <c r="A5797" t="s">
        <v>19625</v>
      </c>
      <c r="B5797" s="2">
        <v>43529</v>
      </c>
      <c r="C5797" t="s">
        <v>63</v>
      </c>
      <c r="D5797" s="3">
        <v>43472.408147511574</v>
      </c>
      <c r="E5797" t="s">
        <v>64</v>
      </c>
      <c r="F5797" s="2">
        <v>43556</v>
      </c>
      <c r="G5797" s="2">
        <v>43743</v>
      </c>
      <c r="H5797" t="s">
        <v>19626</v>
      </c>
      <c r="I5797" t="s">
        <v>67</v>
      </c>
      <c r="J5797" t="s">
        <v>19627</v>
      </c>
      <c r="K5797" t="s">
        <v>67</v>
      </c>
      <c r="L5797" t="s">
        <v>3239</v>
      </c>
      <c r="M5797" t="s">
        <v>1362</v>
      </c>
      <c r="N5797">
        <v>6385</v>
      </c>
      <c r="O5797" t="s">
        <v>70</v>
      </c>
      <c r="P5797" t="s">
        <v>67</v>
      </c>
      <c r="Q5797" t="s">
        <v>19628</v>
      </c>
      <c r="S5797" t="s">
        <v>72</v>
      </c>
      <c r="T5797" t="s">
        <v>13355</v>
      </c>
      <c r="U5797" t="s">
        <v>3530</v>
      </c>
      <c r="V5797" t="s">
        <v>3531</v>
      </c>
      <c r="W5797" t="s">
        <v>232</v>
      </c>
      <c r="X5797" t="s">
        <v>362</v>
      </c>
      <c r="Y5797" t="str">
        <f>"35-2014"</f>
        <v>35-2014</v>
      </c>
      <c r="Z5797" t="s">
        <v>301</v>
      </c>
      <c r="AA5797">
        <v>332212</v>
      </c>
      <c r="AB5797">
        <v>5</v>
      </c>
      <c r="AC5797">
        <v>5</v>
      </c>
      <c r="AD5797" t="s">
        <v>79</v>
      </c>
      <c r="AE5797" t="s">
        <v>80</v>
      </c>
      <c r="AF5797">
        <v>40</v>
      </c>
      <c r="AG5797" s="4">
        <v>0.45833333333333331</v>
      </c>
      <c r="AH5797" s="4">
        <v>0</v>
      </c>
      <c r="AI5797" s="5">
        <v>14.8</v>
      </c>
      <c r="AJ5797">
        <v>22.2</v>
      </c>
      <c r="AK5797">
        <v>22.2</v>
      </c>
      <c r="AL5797" t="s">
        <v>81</v>
      </c>
      <c r="AM5797" t="s">
        <v>82</v>
      </c>
      <c r="AO5797" t="s">
        <v>83</v>
      </c>
      <c r="AP5797" t="s">
        <v>67</v>
      </c>
      <c r="AQ5797" t="s">
        <v>67</v>
      </c>
      <c r="AR5797" t="s">
        <v>82</v>
      </c>
      <c r="AT5797" t="s">
        <v>82</v>
      </c>
      <c r="AW5797" t="s">
        <v>72</v>
      </c>
      <c r="AX5797">
        <v>3</v>
      </c>
      <c r="AY5797" t="s">
        <v>3239</v>
      </c>
      <c r="AZ5797" t="s">
        <v>19629</v>
      </c>
      <c r="BA5797" t="s">
        <v>19630</v>
      </c>
      <c r="BB5797">
        <v>6385</v>
      </c>
      <c r="BC5797" t="s">
        <v>87</v>
      </c>
      <c r="BH5797" t="s">
        <v>19627</v>
      </c>
      <c r="BI5797" t="s">
        <v>67</v>
      </c>
      <c r="BJ5797">
        <v>61349018</v>
      </c>
    </row>
    <row r="5798" spans="1:62" x14ac:dyDescent="0.25">
      <c r="A5798" t="s">
        <v>20642</v>
      </c>
      <c r="B5798" s="2">
        <v>43529</v>
      </c>
      <c r="C5798" t="s">
        <v>63</v>
      </c>
      <c r="D5798" s="3">
        <v>43472.405580011575</v>
      </c>
      <c r="E5798" t="s">
        <v>64</v>
      </c>
      <c r="F5798" s="2">
        <v>43556</v>
      </c>
      <c r="G5798" s="2">
        <v>43763</v>
      </c>
      <c r="H5798" t="s">
        <v>20643</v>
      </c>
      <c r="J5798" t="s">
        <v>20644</v>
      </c>
      <c r="K5798" t="s">
        <v>20645</v>
      </c>
      <c r="L5798" t="s">
        <v>3856</v>
      </c>
      <c r="M5798" t="s">
        <v>3857</v>
      </c>
      <c r="N5798">
        <v>59758</v>
      </c>
      <c r="O5798" t="s">
        <v>70</v>
      </c>
      <c r="Q5798" t="s">
        <v>20646</v>
      </c>
      <c r="S5798" t="s">
        <v>72</v>
      </c>
      <c r="T5798" t="s">
        <v>13303</v>
      </c>
      <c r="U5798" t="s">
        <v>3891</v>
      </c>
      <c r="V5798" t="s">
        <v>1757</v>
      </c>
      <c r="W5798" t="s">
        <v>278</v>
      </c>
      <c r="X5798" t="s">
        <v>1012</v>
      </c>
      <c r="Y5798" t="str">
        <f>"37-2012"</f>
        <v>37-2012</v>
      </c>
      <c r="Z5798" t="s">
        <v>373</v>
      </c>
      <c r="AA5798">
        <v>721110</v>
      </c>
      <c r="AB5798">
        <v>10</v>
      </c>
      <c r="AC5798">
        <v>10</v>
      </c>
      <c r="AD5798" t="s">
        <v>79</v>
      </c>
      <c r="AE5798" t="s">
        <v>95</v>
      </c>
      <c r="AF5798">
        <v>35</v>
      </c>
      <c r="AG5798" s="4">
        <v>0.29166666666666669</v>
      </c>
      <c r="AH5798" s="4">
        <v>0.60416666666666663</v>
      </c>
      <c r="AI5798" s="5">
        <v>11.39</v>
      </c>
      <c r="AJ5798">
        <v>17.09</v>
      </c>
      <c r="AM5798" t="s">
        <v>82</v>
      </c>
      <c r="AO5798" t="s">
        <v>83</v>
      </c>
      <c r="AR5798" t="s">
        <v>82</v>
      </c>
      <c r="AT5798" t="s">
        <v>82</v>
      </c>
      <c r="AW5798" t="s">
        <v>82</v>
      </c>
      <c r="AY5798" t="s">
        <v>3859</v>
      </c>
      <c r="AZ5798" t="s">
        <v>4191</v>
      </c>
      <c r="BA5798" t="s">
        <v>3857</v>
      </c>
      <c r="BB5798">
        <v>59758</v>
      </c>
      <c r="BC5798" t="s">
        <v>87</v>
      </c>
      <c r="BH5798" t="s">
        <v>20647</v>
      </c>
      <c r="BI5798" t="s">
        <v>130</v>
      </c>
      <c r="BJ5798">
        <v>810363465</v>
      </c>
    </row>
    <row r="5799" spans="1:62" x14ac:dyDescent="0.25">
      <c r="A5799" t="s">
        <v>22100</v>
      </c>
      <c r="B5799" s="2">
        <v>43529</v>
      </c>
      <c r="C5799" t="s">
        <v>63</v>
      </c>
      <c r="D5799" s="3">
        <v>43472.386948564817</v>
      </c>
      <c r="E5799" t="s">
        <v>64</v>
      </c>
      <c r="F5799" s="2">
        <v>43556</v>
      </c>
      <c r="G5799" s="2">
        <v>43799</v>
      </c>
      <c r="H5799" t="s">
        <v>22101</v>
      </c>
      <c r="J5799" t="s">
        <v>22102</v>
      </c>
      <c r="L5799" t="s">
        <v>22103</v>
      </c>
      <c r="M5799" t="s">
        <v>232</v>
      </c>
      <c r="N5799">
        <v>12871</v>
      </c>
      <c r="O5799" t="s">
        <v>70</v>
      </c>
      <c r="Q5799" t="s">
        <v>22104</v>
      </c>
      <c r="S5799" t="s">
        <v>72</v>
      </c>
      <c r="T5799" t="s">
        <v>5946</v>
      </c>
      <c r="U5799" t="s">
        <v>5854</v>
      </c>
      <c r="V5799" t="s">
        <v>5791</v>
      </c>
      <c r="W5799" t="s">
        <v>232</v>
      </c>
      <c r="X5799" t="s">
        <v>22105</v>
      </c>
      <c r="Y5799" t="str">
        <f>"53-7062"</f>
        <v>53-7062</v>
      </c>
      <c r="Z5799" t="s">
        <v>337</v>
      </c>
      <c r="AA5799">
        <v>532292</v>
      </c>
      <c r="AB5799">
        <v>12</v>
      </c>
      <c r="AC5799">
        <v>12</v>
      </c>
      <c r="AD5799" t="s">
        <v>79</v>
      </c>
      <c r="AE5799" t="s">
        <v>80</v>
      </c>
      <c r="AF5799">
        <v>40</v>
      </c>
      <c r="AG5799" s="4">
        <v>0.375</v>
      </c>
      <c r="AH5799" s="4">
        <v>0.70833333333333337</v>
      </c>
      <c r="AI5799" s="5">
        <v>15.32</v>
      </c>
      <c r="AJ5799">
        <v>22.98</v>
      </c>
      <c r="AL5799" t="s">
        <v>81</v>
      </c>
      <c r="AM5799" t="s">
        <v>82</v>
      </c>
      <c r="AO5799" t="s">
        <v>83</v>
      </c>
      <c r="AP5799" t="s">
        <v>67</v>
      </c>
      <c r="AQ5799" t="s">
        <v>662</v>
      </c>
      <c r="AR5799" t="s">
        <v>82</v>
      </c>
      <c r="AT5799" t="s">
        <v>82</v>
      </c>
      <c r="AW5799" t="s">
        <v>82</v>
      </c>
      <c r="AY5799" t="s">
        <v>22103</v>
      </c>
      <c r="AZ5799" t="s">
        <v>15553</v>
      </c>
      <c r="BA5799" t="s">
        <v>232</v>
      </c>
      <c r="BB5799">
        <v>12871</v>
      </c>
      <c r="BC5799" t="s">
        <v>79</v>
      </c>
      <c r="BH5799" t="s">
        <v>22102</v>
      </c>
      <c r="BJ5799">
        <v>141790341</v>
      </c>
    </row>
    <row r="5800" spans="1:62" x14ac:dyDescent="0.25">
      <c r="A5800" t="s">
        <v>22236</v>
      </c>
      <c r="B5800" s="2">
        <v>43529</v>
      </c>
      <c r="C5800" t="s">
        <v>63</v>
      </c>
      <c r="D5800" s="3">
        <v>43472.386662951387</v>
      </c>
      <c r="E5800" t="s">
        <v>64</v>
      </c>
      <c r="F5800" s="2">
        <v>43556</v>
      </c>
      <c r="G5800" s="2">
        <v>43799</v>
      </c>
      <c r="H5800" t="s">
        <v>22237</v>
      </c>
      <c r="I5800" t="s">
        <v>67</v>
      </c>
      <c r="J5800" t="s">
        <v>22238</v>
      </c>
      <c r="L5800" t="s">
        <v>22103</v>
      </c>
      <c r="M5800" t="s">
        <v>232</v>
      </c>
      <c r="N5800">
        <v>12871</v>
      </c>
      <c r="O5800" t="s">
        <v>70</v>
      </c>
      <c r="Q5800" t="s">
        <v>22239</v>
      </c>
      <c r="S5800" t="s">
        <v>72</v>
      </c>
      <c r="T5800" t="s">
        <v>5946</v>
      </c>
      <c r="U5800" t="s">
        <v>5854</v>
      </c>
      <c r="V5800" t="s">
        <v>5791</v>
      </c>
      <c r="W5800" t="s">
        <v>232</v>
      </c>
      <c r="X5800" t="s">
        <v>22240</v>
      </c>
      <c r="Y5800" t="str">
        <f>"37-3011"</f>
        <v>37-3011</v>
      </c>
      <c r="Z5800" t="s">
        <v>94</v>
      </c>
      <c r="AA5800">
        <v>561730</v>
      </c>
      <c r="AB5800">
        <v>3</v>
      </c>
      <c r="AC5800">
        <v>3</v>
      </c>
      <c r="AD5800" t="s">
        <v>79</v>
      </c>
      <c r="AE5800" t="s">
        <v>80</v>
      </c>
      <c r="AF5800">
        <v>40</v>
      </c>
      <c r="AG5800" s="4">
        <v>0.29166666666666669</v>
      </c>
      <c r="AH5800" s="4">
        <v>0.66666666666666663</v>
      </c>
      <c r="AI5800" s="5">
        <v>15.24</v>
      </c>
      <c r="AJ5800">
        <v>22.86</v>
      </c>
      <c r="AL5800" t="s">
        <v>81</v>
      </c>
      <c r="AM5800" t="s">
        <v>82</v>
      </c>
      <c r="AO5800" t="s">
        <v>83</v>
      </c>
      <c r="AP5800" t="s">
        <v>662</v>
      </c>
      <c r="AQ5800" t="s">
        <v>67</v>
      </c>
      <c r="AR5800" t="s">
        <v>82</v>
      </c>
      <c r="AT5800" t="s">
        <v>82</v>
      </c>
      <c r="AW5800" t="s">
        <v>72</v>
      </c>
      <c r="AX5800">
        <v>1</v>
      </c>
      <c r="AY5800" t="s">
        <v>22103</v>
      </c>
      <c r="AZ5800" t="s">
        <v>15553</v>
      </c>
      <c r="BA5800" t="s">
        <v>232</v>
      </c>
      <c r="BB5800">
        <v>12871</v>
      </c>
      <c r="BC5800" t="s">
        <v>79</v>
      </c>
      <c r="BH5800" t="s">
        <v>22238</v>
      </c>
      <c r="BJ5800">
        <v>452194421</v>
      </c>
    </row>
    <row r="5801" spans="1:62" x14ac:dyDescent="0.25">
      <c r="A5801" t="s">
        <v>22418</v>
      </c>
      <c r="B5801" s="2">
        <v>43529</v>
      </c>
      <c r="C5801" t="s">
        <v>63</v>
      </c>
      <c r="D5801" s="3">
        <v>43472.379191423614</v>
      </c>
      <c r="E5801" t="s">
        <v>64</v>
      </c>
      <c r="F5801" s="2">
        <v>43556</v>
      </c>
      <c r="G5801" s="2">
        <v>43769</v>
      </c>
      <c r="H5801" t="s">
        <v>22419</v>
      </c>
      <c r="I5801" t="s">
        <v>22420</v>
      </c>
      <c r="J5801" t="s">
        <v>22421</v>
      </c>
      <c r="L5801" t="s">
        <v>178</v>
      </c>
      <c r="M5801" t="s">
        <v>166</v>
      </c>
      <c r="N5801">
        <v>84098</v>
      </c>
      <c r="O5801" t="s">
        <v>70</v>
      </c>
      <c r="Q5801" t="s">
        <v>22422</v>
      </c>
      <c r="S5801" t="s">
        <v>72</v>
      </c>
      <c r="T5801" t="s">
        <v>2963</v>
      </c>
      <c r="U5801" t="s">
        <v>1425</v>
      </c>
      <c r="V5801" t="s">
        <v>2470</v>
      </c>
      <c r="W5801" t="s">
        <v>105</v>
      </c>
      <c r="X5801" t="s">
        <v>11829</v>
      </c>
      <c r="Y5801" t="str">
        <f>"37-3011"</f>
        <v>37-3011</v>
      </c>
      <c r="Z5801" t="s">
        <v>94</v>
      </c>
      <c r="AA5801">
        <v>71391</v>
      </c>
      <c r="AB5801">
        <v>8</v>
      </c>
      <c r="AC5801">
        <v>8</v>
      </c>
      <c r="AD5801" t="s">
        <v>79</v>
      </c>
      <c r="AE5801" t="s">
        <v>80</v>
      </c>
      <c r="AF5801">
        <v>35</v>
      </c>
      <c r="AG5801" s="4">
        <v>0.27083333333333331</v>
      </c>
      <c r="AH5801" s="4">
        <v>0.60416666666666663</v>
      </c>
      <c r="AI5801" s="6">
        <v>15</v>
      </c>
      <c r="AJ5801">
        <v>22.5</v>
      </c>
      <c r="AL5801" t="s">
        <v>81</v>
      </c>
      <c r="AM5801" t="s">
        <v>82</v>
      </c>
      <c r="AO5801" t="s">
        <v>83</v>
      </c>
      <c r="AR5801" t="s">
        <v>82</v>
      </c>
      <c r="AT5801" t="s">
        <v>82</v>
      </c>
      <c r="AW5801" t="s">
        <v>82</v>
      </c>
      <c r="AY5801" t="s">
        <v>178</v>
      </c>
      <c r="AZ5801" t="s">
        <v>2541</v>
      </c>
      <c r="BA5801" t="s">
        <v>166</v>
      </c>
      <c r="BB5801">
        <v>84098</v>
      </c>
      <c r="BC5801" t="s">
        <v>87</v>
      </c>
      <c r="BH5801" t="s">
        <v>22423</v>
      </c>
      <c r="BJ5801">
        <v>822518383</v>
      </c>
    </row>
    <row r="5802" spans="1:62" x14ac:dyDescent="0.25">
      <c r="A5802" t="s">
        <v>22712</v>
      </c>
      <c r="B5802" s="2">
        <v>43529</v>
      </c>
      <c r="C5802" t="s">
        <v>63</v>
      </c>
      <c r="D5802" s="3">
        <v>43472.388498078704</v>
      </c>
      <c r="E5802" t="s">
        <v>64</v>
      </c>
      <c r="F5802" s="2">
        <v>43556</v>
      </c>
      <c r="G5802" s="2">
        <v>43769</v>
      </c>
      <c r="H5802" t="s">
        <v>22713</v>
      </c>
      <c r="I5802" t="s">
        <v>22714</v>
      </c>
      <c r="J5802" t="s">
        <v>22715</v>
      </c>
      <c r="L5802" t="s">
        <v>6875</v>
      </c>
      <c r="M5802" t="s">
        <v>774</v>
      </c>
      <c r="N5802">
        <v>80134</v>
      </c>
      <c r="O5802" t="s">
        <v>70</v>
      </c>
      <c r="Q5802" t="s">
        <v>22716</v>
      </c>
      <c r="S5802" t="s">
        <v>72</v>
      </c>
      <c r="T5802" t="s">
        <v>5946</v>
      </c>
      <c r="U5802" t="s">
        <v>5854</v>
      </c>
      <c r="V5802" t="s">
        <v>5791</v>
      </c>
      <c r="W5802" t="s">
        <v>232</v>
      </c>
      <c r="X5802" t="s">
        <v>8122</v>
      </c>
      <c r="Y5802" t="str">
        <f>"37-3011"</f>
        <v>37-3011</v>
      </c>
      <c r="Z5802" t="s">
        <v>94</v>
      </c>
      <c r="AA5802">
        <v>611620</v>
      </c>
      <c r="AB5802">
        <v>15</v>
      </c>
      <c r="AC5802">
        <v>15</v>
      </c>
      <c r="AD5802" t="s">
        <v>79</v>
      </c>
      <c r="AE5802" t="s">
        <v>80</v>
      </c>
      <c r="AF5802">
        <v>40</v>
      </c>
      <c r="AG5802" s="4">
        <v>0.29166666666666669</v>
      </c>
      <c r="AH5802" s="4">
        <v>0.70833333333333337</v>
      </c>
      <c r="AI5802" s="5">
        <v>15.17</v>
      </c>
      <c r="AJ5802">
        <v>22.76</v>
      </c>
      <c r="AL5802" t="s">
        <v>81</v>
      </c>
      <c r="AM5802" t="s">
        <v>82</v>
      </c>
      <c r="AO5802" t="s">
        <v>83</v>
      </c>
      <c r="AP5802" t="s">
        <v>67</v>
      </c>
      <c r="AQ5802" t="s">
        <v>662</v>
      </c>
      <c r="AR5802" t="s">
        <v>82</v>
      </c>
      <c r="AT5802" t="s">
        <v>82</v>
      </c>
      <c r="AW5802" t="s">
        <v>72</v>
      </c>
      <c r="AX5802">
        <v>1</v>
      </c>
      <c r="AY5802" t="s">
        <v>6875</v>
      </c>
      <c r="AZ5802" t="s">
        <v>4522</v>
      </c>
      <c r="BA5802" t="s">
        <v>774</v>
      </c>
      <c r="BB5802">
        <v>80134</v>
      </c>
      <c r="BC5802" t="s">
        <v>87</v>
      </c>
      <c r="BH5802" t="s">
        <v>22715</v>
      </c>
      <c r="BJ5802">
        <v>472688435</v>
      </c>
    </row>
    <row r="5803" spans="1:62" x14ac:dyDescent="0.25">
      <c r="A5803" t="s">
        <v>23349</v>
      </c>
      <c r="B5803" s="2">
        <v>43529</v>
      </c>
      <c r="C5803" t="s">
        <v>63</v>
      </c>
      <c r="D5803" s="3">
        <v>43472.395335960646</v>
      </c>
      <c r="E5803" t="s">
        <v>64</v>
      </c>
      <c r="F5803" s="2">
        <v>43556</v>
      </c>
      <c r="G5803" s="2">
        <v>43800</v>
      </c>
      <c r="H5803" t="s">
        <v>23350</v>
      </c>
      <c r="J5803" t="s">
        <v>23351</v>
      </c>
      <c r="L5803" t="s">
        <v>19853</v>
      </c>
      <c r="M5803" t="s">
        <v>308</v>
      </c>
      <c r="N5803">
        <v>7731</v>
      </c>
      <c r="O5803" t="s">
        <v>70</v>
      </c>
      <c r="Q5803" t="s">
        <v>23352</v>
      </c>
      <c r="S5803" t="s">
        <v>72</v>
      </c>
      <c r="T5803" t="s">
        <v>4795</v>
      </c>
      <c r="U5803" t="s">
        <v>5508</v>
      </c>
      <c r="V5803" t="s">
        <v>4796</v>
      </c>
      <c r="W5803" t="s">
        <v>308</v>
      </c>
      <c r="X5803" t="s">
        <v>106</v>
      </c>
      <c r="Y5803" t="str">
        <f>"37-3011"</f>
        <v>37-3011</v>
      </c>
      <c r="Z5803" t="s">
        <v>94</v>
      </c>
      <c r="AA5803">
        <v>561730</v>
      </c>
      <c r="AB5803">
        <v>3</v>
      </c>
      <c r="AC5803">
        <v>3</v>
      </c>
      <c r="AD5803" t="s">
        <v>79</v>
      </c>
      <c r="AE5803" t="s">
        <v>80</v>
      </c>
      <c r="AF5803">
        <v>35</v>
      </c>
      <c r="AG5803" s="4">
        <v>0.33333333333333331</v>
      </c>
      <c r="AH5803" s="4">
        <v>0.66666666666666663</v>
      </c>
      <c r="AI5803" s="5">
        <v>16.809999999999999</v>
      </c>
      <c r="AJ5803">
        <v>25.22</v>
      </c>
      <c r="AL5803" t="s">
        <v>81</v>
      </c>
      <c r="AM5803" t="s">
        <v>82</v>
      </c>
      <c r="AO5803" t="s">
        <v>83</v>
      </c>
      <c r="AP5803" t="s">
        <v>130</v>
      </c>
      <c r="AQ5803" t="s">
        <v>130</v>
      </c>
      <c r="AR5803" t="s">
        <v>82</v>
      </c>
      <c r="AT5803" t="s">
        <v>82</v>
      </c>
      <c r="AW5803" t="s">
        <v>72</v>
      </c>
      <c r="AX5803">
        <v>3</v>
      </c>
      <c r="AY5803" t="s">
        <v>19853</v>
      </c>
      <c r="AZ5803" t="s">
        <v>1467</v>
      </c>
      <c r="BA5803" t="s">
        <v>308</v>
      </c>
      <c r="BB5803">
        <v>7731</v>
      </c>
      <c r="BC5803" t="s">
        <v>79</v>
      </c>
      <c r="BH5803" t="s">
        <v>23353</v>
      </c>
      <c r="BJ5803">
        <v>770712179</v>
      </c>
    </row>
    <row r="5804" spans="1:62" x14ac:dyDescent="0.25">
      <c r="A5804" t="s">
        <v>23381</v>
      </c>
      <c r="B5804" s="2">
        <v>43529</v>
      </c>
      <c r="C5804" t="s">
        <v>63</v>
      </c>
      <c r="D5804" s="3">
        <v>43472.393510740738</v>
      </c>
      <c r="E5804" t="s">
        <v>64</v>
      </c>
      <c r="F5804" s="2">
        <v>43556</v>
      </c>
      <c r="G5804" s="2">
        <v>43814</v>
      </c>
      <c r="H5804" t="s">
        <v>23382</v>
      </c>
      <c r="J5804" t="s">
        <v>23383</v>
      </c>
      <c r="L5804" t="s">
        <v>4681</v>
      </c>
      <c r="M5804" t="s">
        <v>774</v>
      </c>
      <c r="N5804">
        <v>80207</v>
      </c>
      <c r="O5804" t="s">
        <v>70</v>
      </c>
      <c r="Q5804" t="s">
        <v>23384</v>
      </c>
      <c r="S5804" t="s">
        <v>72</v>
      </c>
      <c r="T5804" t="s">
        <v>4795</v>
      </c>
      <c r="U5804" t="s">
        <v>5508</v>
      </c>
      <c r="V5804" t="s">
        <v>4796</v>
      </c>
      <c r="W5804" t="s">
        <v>308</v>
      </c>
      <c r="X5804" t="s">
        <v>106</v>
      </c>
      <c r="Y5804" t="str">
        <f>"37-3011"</f>
        <v>37-3011</v>
      </c>
      <c r="Z5804" t="s">
        <v>94</v>
      </c>
      <c r="AA5804">
        <v>561730</v>
      </c>
      <c r="AB5804">
        <v>14</v>
      </c>
      <c r="AC5804">
        <v>14</v>
      </c>
      <c r="AD5804" t="s">
        <v>79</v>
      </c>
      <c r="AE5804" t="s">
        <v>80</v>
      </c>
      <c r="AF5804">
        <v>40</v>
      </c>
      <c r="AG5804" s="4">
        <v>0.3125</v>
      </c>
      <c r="AH5804" s="4">
        <v>0.66666666666666663</v>
      </c>
      <c r="AI5804" s="5">
        <v>15.17</v>
      </c>
      <c r="AJ5804">
        <v>22.76</v>
      </c>
      <c r="AL5804" t="s">
        <v>81</v>
      </c>
      <c r="AM5804" t="s">
        <v>82</v>
      </c>
      <c r="AO5804" t="s">
        <v>83</v>
      </c>
      <c r="AR5804" t="s">
        <v>82</v>
      </c>
      <c r="AT5804" t="s">
        <v>82</v>
      </c>
      <c r="AW5804" t="s">
        <v>82</v>
      </c>
      <c r="AY5804" t="s">
        <v>4681</v>
      </c>
      <c r="AZ5804" t="s">
        <v>4681</v>
      </c>
      <c r="BA5804" t="s">
        <v>774</v>
      </c>
      <c r="BB5804">
        <v>80207</v>
      </c>
      <c r="BC5804" t="s">
        <v>79</v>
      </c>
      <c r="BH5804" t="s">
        <v>23383</v>
      </c>
      <c r="BJ5804">
        <v>810882438</v>
      </c>
    </row>
    <row r="5805" spans="1:62" x14ac:dyDescent="0.25">
      <c r="A5805" t="s">
        <v>23530</v>
      </c>
      <c r="B5805" s="2">
        <v>43529</v>
      </c>
      <c r="C5805" t="s">
        <v>63</v>
      </c>
      <c r="D5805" s="3">
        <v>43472.387235798611</v>
      </c>
      <c r="E5805" t="s">
        <v>64</v>
      </c>
      <c r="F5805" s="2">
        <v>43556</v>
      </c>
      <c r="G5805" s="2">
        <v>43794</v>
      </c>
      <c r="H5805" t="s">
        <v>23531</v>
      </c>
      <c r="J5805" t="s">
        <v>23532</v>
      </c>
      <c r="L5805" t="s">
        <v>23533</v>
      </c>
      <c r="M5805" t="s">
        <v>232</v>
      </c>
      <c r="N5805">
        <v>12148</v>
      </c>
      <c r="O5805" t="s">
        <v>70</v>
      </c>
      <c r="P5805" t="s">
        <v>67</v>
      </c>
      <c r="Q5805" t="s">
        <v>23534</v>
      </c>
      <c r="S5805" t="s">
        <v>72</v>
      </c>
      <c r="T5805" t="s">
        <v>16589</v>
      </c>
      <c r="U5805" t="s">
        <v>5854</v>
      </c>
      <c r="V5805" t="s">
        <v>6868</v>
      </c>
      <c r="W5805" t="s">
        <v>232</v>
      </c>
      <c r="X5805" t="s">
        <v>12303</v>
      </c>
      <c r="Y5805" t="str">
        <f>"39-2021"</f>
        <v>39-2021</v>
      </c>
      <c r="Z5805" t="s">
        <v>78</v>
      </c>
      <c r="AA5805">
        <v>711219</v>
      </c>
      <c r="AB5805">
        <v>3</v>
      </c>
      <c r="AC5805">
        <v>3</v>
      </c>
      <c r="AD5805" t="s">
        <v>79</v>
      </c>
      <c r="AE5805" t="s">
        <v>80</v>
      </c>
      <c r="AF5805">
        <v>40</v>
      </c>
      <c r="AG5805" s="4">
        <v>0.29166666666666669</v>
      </c>
      <c r="AH5805" s="4">
        <v>0.72916666666666663</v>
      </c>
      <c r="AI5805" s="5">
        <v>14.29</v>
      </c>
      <c r="AJ5805">
        <v>21.44</v>
      </c>
      <c r="AL5805" t="s">
        <v>81</v>
      </c>
      <c r="AM5805" t="s">
        <v>82</v>
      </c>
      <c r="AO5805" t="s">
        <v>83</v>
      </c>
      <c r="AP5805" t="s">
        <v>662</v>
      </c>
      <c r="AQ5805" t="s">
        <v>662</v>
      </c>
      <c r="AR5805" t="s">
        <v>82</v>
      </c>
      <c r="AT5805" t="s">
        <v>82</v>
      </c>
      <c r="AW5805" t="s">
        <v>72</v>
      </c>
      <c r="AX5805">
        <v>3</v>
      </c>
      <c r="AY5805" t="s">
        <v>23535</v>
      </c>
      <c r="AZ5805" t="s">
        <v>15553</v>
      </c>
      <c r="BA5805" t="s">
        <v>232</v>
      </c>
      <c r="BB5805">
        <v>12148</v>
      </c>
      <c r="BC5805" t="s">
        <v>79</v>
      </c>
      <c r="BH5805" t="s">
        <v>23536</v>
      </c>
      <c r="BJ5805">
        <v>141827345</v>
      </c>
    </row>
    <row r="5806" spans="1:62" x14ac:dyDescent="0.25">
      <c r="A5806" t="s">
        <v>23770</v>
      </c>
      <c r="B5806" s="2">
        <v>43529</v>
      </c>
      <c r="C5806" t="s">
        <v>63</v>
      </c>
      <c r="D5806" s="3">
        <v>43472.429184351851</v>
      </c>
      <c r="E5806" t="s">
        <v>64</v>
      </c>
      <c r="F5806" s="2">
        <v>43556</v>
      </c>
      <c r="G5806" s="2">
        <v>43769</v>
      </c>
      <c r="H5806" t="s">
        <v>23771</v>
      </c>
      <c r="J5806" t="s">
        <v>23772</v>
      </c>
      <c r="L5806" t="s">
        <v>17124</v>
      </c>
      <c r="M5806" t="s">
        <v>783</v>
      </c>
      <c r="N5806">
        <v>45243</v>
      </c>
      <c r="O5806" t="s">
        <v>70</v>
      </c>
      <c r="Q5806" t="s">
        <v>23773</v>
      </c>
      <c r="S5806" t="s">
        <v>72</v>
      </c>
      <c r="T5806" t="s">
        <v>1895</v>
      </c>
      <c r="U5806" t="s">
        <v>1896</v>
      </c>
      <c r="V5806" t="s">
        <v>1897</v>
      </c>
      <c r="W5806" t="s">
        <v>105</v>
      </c>
      <c r="X5806" t="s">
        <v>1673</v>
      </c>
      <c r="Y5806" t="str">
        <f>"37-3011"</f>
        <v>37-3011</v>
      </c>
      <c r="Z5806" t="s">
        <v>94</v>
      </c>
      <c r="AA5806">
        <v>71391</v>
      </c>
      <c r="AB5806">
        <v>10</v>
      </c>
      <c r="AC5806">
        <v>10</v>
      </c>
      <c r="AD5806" t="s">
        <v>79</v>
      </c>
      <c r="AE5806" t="s">
        <v>80</v>
      </c>
      <c r="AF5806">
        <v>40</v>
      </c>
      <c r="AG5806" s="4">
        <v>0.27083333333333331</v>
      </c>
      <c r="AH5806" s="4">
        <v>0.60416666666666663</v>
      </c>
      <c r="AI5806" s="5">
        <v>13.91</v>
      </c>
      <c r="AL5806" t="s">
        <v>81</v>
      </c>
      <c r="AM5806" t="s">
        <v>82</v>
      </c>
      <c r="AO5806" t="s">
        <v>83</v>
      </c>
      <c r="AP5806" t="s">
        <v>67</v>
      </c>
      <c r="AQ5806" t="s">
        <v>67</v>
      </c>
      <c r="AR5806" t="s">
        <v>82</v>
      </c>
      <c r="AT5806" t="s">
        <v>82</v>
      </c>
      <c r="AW5806" t="s">
        <v>82</v>
      </c>
      <c r="AY5806" t="s">
        <v>14011</v>
      </c>
      <c r="AZ5806" t="s">
        <v>3667</v>
      </c>
      <c r="BA5806" t="s">
        <v>783</v>
      </c>
      <c r="BB5806">
        <v>45243</v>
      </c>
      <c r="BC5806" t="s">
        <v>87</v>
      </c>
      <c r="BH5806" t="s">
        <v>23774</v>
      </c>
      <c r="BJ5806">
        <v>310232360</v>
      </c>
    </row>
    <row r="5807" spans="1:62" x14ac:dyDescent="0.25">
      <c r="A5807" t="s">
        <v>23893</v>
      </c>
      <c r="B5807" s="2">
        <v>43529</v>
      </c>
      <c r="C5807" t="s">
        <v>63</v>
      </c>
      <c r="D5807" s="3">
        <v>43472.393955659725</v>
      </c>
      <c r="E5807" t="s">
        <v>64</v>
      </c>
      <c r="F5807" s="2">
        <v>43556</v>
      </c>
      <c r="G5807" s="2">
        <v>43799</v>
      </c>
      <c r="H5807" t="s">
        <v>23894</v>
      </c>
      <c r="J5807" t="s">
        <v>23895</v>
      </c>
      <c r="L5807" t="s">
        <v>23896</v>
      </c>
      <c r="M5807" t="s">
        <v>232</v>
      </c>
      <c r="N5807">
        <v>13337</v>
      </c>
      <c r="O5807" t="s">
        <v>70</v>
      </c>
      <c r="Q5807" t="s">
        <v>23897</v>
      </c>
      <c r="S5807" t="s">
        <v>72</v>
      </c>
      <c r="T5807" t="s">
        <v>19936</v>
      </c>
      <c r="U5807" t="s">
        <v>19937</v>
      </c>
      <c r="V5807" t="s">
        <v>3243</v>
      </c>
      <c r="W5807" t="s">
        <v>226</v>
      </c>
      <c r="X5807" t="s">
        <v>23898</v>
      </c>
      <c r="Y5807" t="str">
        <f>"35-3022"</f>
        <v>35-3022</v>
      </c>
      <c r="Z5807" t="s">
        <v>280</v>
      </c>
      <c r="AA5807">
        <v>111331</v>
      </c>
      <c r="AB5807">
        <v>6</v>
      </c>
      <c r="AC5807">
        <v>6</v>
      </c>
      <c r="AD5807" t="s">
        <v>79</v>
      </c>
      <c r="AE5807" t="s">
        <v>95</v>
      </c>
      <c r="AF5807">
        <v>40</v>
      </c>
      <c r="AG5807" s="4">
        <v>0.375</v>
      </c>
      <c r="AH5807" s="4">
        <v>0.75</v>
      </c>
      <c r="AI5807" s="5">
        <v>11.38</v>
      </c>
      <c r="AJ5807">
        <v>17.07</v>
      </c>
      <c r="AK5807">
        <v>17.07</v>
      </c>
      <c r="AL5807" t="s">
        <v>81</v>
      </c>
      <c r="AM5807" t="s">
        <v>82</v>
      </c>
      <c r="AO5807" t="s">
        <v>83</v>
      </c>
      <c r="AR5807" t="s">
        <v>82</v>
      </c>
      <c r="AT5807" t="s">
        <v>82</v>
      </c>
      <c r="AW5807" t="s">
        <v>82</v>
      </c>
      <c r="AY5807" t="s">
        <v>23899</v>
      </c>
      <c r="AZ5807" t="s">
        <v>16811</v>
      </c>
      <c r="BA5807" t="s">
        <v>232</v>
      </c>
      <c r="BB5807">
        <v>13337</v>
      </c>
      <c r="BC5807" t="s">
        <v>87</v>
      </c>
      <c r="BH5807" t="s">
        <v>23900</v>
      </c>
      <c r="BJ5807">
        <v>161566667</v>
      </c>
    </row>
    <row r="5808" spans="1:62" x14ac:dyDescent="0.25">
      <c r="A5808" t="s">
        <v>24119</v>
      </c>
      <c r="B5808" s="2">
        <v>43529</v>
      </c>
      <c r="C5808" t="s">
        <v>63</v>
      </c>
      <c r="D5808" s="3">
        <v>43472.397523553242</v>
      </c>
      <c r="E5808" t="s">
        <v>64</v>
      </c>
      <c r="F5808" s="2">
        <v>43556</v>
      </c>
      <c r="G5808" s="2">
        <v>43799</v>
      </c>
      <c r="H5808" t="s">
        <v>23894</v>
      </c>
      <c r="J5808" t="s">
        <v>23895</v>
      </c>
      <c r="L5808" t="s">
        <v>23896</v>
      </c>
      <c r="M5808" t="s">
        <v>232</v>
      </c>
      <c r="N5808">
        <v>13337</v>
      </c>
      <c r="O5808" t="s">
        <v>70</v>
      </c>
      <c r="Q5808" t="s">
        <v>23897</v>
      </c>
      <c r="S5808" t="s">
        <v>72</v>
      </c>
      <c r="T5808" t="s">
        <v>19936</v>
      </c>
      <c r="U5808" t="s">
        <v>19937</v>
      </c>
      <c r="V5808" t="s">
        <v>3243</v>
      </c>
      <c r="W5808" t="s">
        <v>226</v>
      </c>
      <c r="X5808" t="s">
        <v>24120</v>
      </c>
      <c r="Y5808" t="str">
        <f>"41-2031"</f>
        <v>41-2031</v>
      </c>
      <c r="Z5808" t="s">
        <v>5272</v>
      </c>
      <c r="AA5808">
        <v>111331</v>
      </c>
      <c r="AB5808">
        <v>12</v>
      </c>
      <c r="AC5808">
        <v>12</v>
      </c>
      <c r="AD5808" t="s">
        <v>79</v>
      </c>
      <c r="AE5808" t="s">
        <v>95</v>
      </c>
      <c r="AF5808">
        <v>40</v>
      </c>
      <c r="AG5808" s="4">
        <v>0.375</v>
      </c>
      <c r="AH5808" s="4">
        <v>0.75</v>
      </c>
      <c r="AI5808" s="5">
        <v>12.5</v>
      </c>
      <c r="AJ5808">
        <v>18.75</v>
      </c>
      <c r="AK5808">
        <v>18.75</v>
      </c>
      <c r="AL5808" t="s">
        <v>81</v>
      </c>
      <c r="AM5808" t="s">
        <v>82</v>
      </c>
      <c r="AO5808" t="s">
        <v>83</v>
      </c>
      <c r="AR5808" t="s">
        <v>82</v>
      </c>
      <c r="AT5808" t="s">
        <v>82</v>
      </c>
      <c r="AW5808" t="s">
        <v>82</v>
      </c>
      <c r="AY5808" t="s">
        <v>23899</v>
      </c>
      <c r="AZ5808" t="s">
        <v>16811</v>
      </c>
      <c r="BA5808" t="s">
        <v>232</v>
      </c>
      <c r="BB5808">
        <v>13337</v>
      </c>
      <c r="BC5808" t="s">
        <v>87</v>
      </c>
      <c r="BH5808" t="s">
        <v>23900</v>
      </c>
      <c r="BJ5808">
        <v>161566667</v>
      </c>
    </row>
    <row r="5809" spans="1:62" x14ac:dyDescent="0.25">
      <c r="A5809" t="s">
        <v>24387</v>
      </c>
      <c r="B5809" s="2">
        <v>43529</v>
      </c>
      <c r="C5809" t="s">
        <v>63</v>
      </c>
      <c r="D5809" s="3">
        <v>43472.392995983799</v>
      </c>
      <c r="E5809" t="s">
        <v>1763</v>
      </c>
      <c r="F5809" s="2">
        <v>43556</v>
      </c>
      <c r="G5809" s="2">
        <v>43824</v>
      </c>
      <c r="H5809" t="s">
        <v>24388</v>
      </c>
      <c r="J5809" t="s">
        <v>24389</v>
      </c>
      <c r="K5809" t="s">
        <v>24390</v>
      </c>
      <c r="L5809" t="s">
        <v>24391</v>
      </c>
      <c r="M5809" t="s">
        <v>308</v>
      </c>
      <c r="N5809">
        <v>8742</v>
      </c>
      <c r="O5809" t="s">
        <v>70</v>
      </c>
      <c r="Q5809" t="s">
        <v>24392</v>
      </c>
      <c r="S5809" t="s">
        <v>72</v>
      </c>
      <c r="T5809" t="s">
        <v>2824</v>
      </c>
      <c r="U5809" t="s">
        <v>3717</v>
      </c>
      <c r="V5809" t="s">
        <v>642</v>
      </c>
      <c r="W5809" t="s">
        <v>105</v>
      </c>
      <c r="X5809" t="s">
        <v>1758</v>
      </c>
      <c r="Y5809" t="str">
        <f>"53-7061"</f>
        <v>53-7061</v>
      </c>
      <c r="Z5809" t="s">
        <v>2525</v>
      </c>
      <c r="AA5809">
        <v>441222</v>
      </c>
      <c r="AB5809">
        <v>3</v>
      </c>
      <c r="AC5809">
        <v>3</v>
      </c>
      <c r="AD5809" t="s">
        <v>79</v>
      </c>
      <c r="AE5809" t="s">
        <v>80</v>
      </c>
      <c r="AF5809">
        <v>40</v>
      </c>
      <c r="AG5809" s="4">
        <v>0.33333333333333331</v>
      </c>
      <c r="AH5809" s="4">
        <v>0.70833333333333337</v>
      </c>
      <c r="AI5809" s="5">
        <v>16.68</v>
      </c>
      <c r="AJ5809">
        <v>25.02</v>
      </c>
      <c r="AK5809">
        <v>30</v>
      </c>
      <c r="AL5809" t="s">
        <v>81</v>
      </c>
      <c r="AM5809" t="s">
        <v>82</v>
      </c>
      <c r="AO5809" t="s">
        <v>83</v>
      </c>
      <c r="AR5809" t="s">
        <v>82</v>
      </c>
      <c r="AT5809" t="s">
        <v>82</v>
      </c>
      <c r="AW5809" t="s">
        <v>82</v>
      </c>
      <c r="AY5809" t="s">
        <v>24391</v>
      </c>
      <c r="AZ5809" t="s">
        <v>317</v>
      </c>
      <c r="BA5809" t="s">
        <v>308</v>
      </c>
      <c r="BB5809">
        <v>8742</v>
      </c>
      <c r="BC5809" t="s">
        <v>87</v>
      </c>
      <c r="BH5809" t="s">
        <v>24389</v>
      </c>
      <c r="BJ5809">
        <v>203367863</v>
      </c>
    </row>
    <row r="5810" spans="1:62" x14ac:dyDescent="0.25">
      <c r="A5810" t="s">
        <v>24635</v>
      </c>
      <c r="B5810" s="2">
        <v>43529</v>
      </c>
      <c r="C5810" t="s">
        <v>63</v>
      </c>
      <c r="D5810" s="3">
        <v>43472.431587488427</v>
      </c>
      <c r="E5810" t="s">
        <v>64</v>
      </c>
      <c r="F5810" s="2">
        <v>43556</v>
      </c>
      <c r="G5810" s="2">
        <v>43830</v>
      </c>
      <c r="H5810" t="s">
        <v>24636</v>
      </c>
      <c r="J5810" t="s">
        <v>24637</v>
      </c>
      <c r="K5810" t="s">
        <v>24638</v>
      </c>
      <c r="L5810" t="s">
        <v>19918</v>
      </c>
      <c r="M5810" t="s">
        <v>105</v>
      </c>
      <c r="N5810">
        <v>78660</v>
      </c>
      <c r="O5810" t="s">
        <v>70</v>
      </c>
      <c r="Q5810" t="s">
        <v>24639</v>
      </c>
      <c r="S5810" t="s">
        <v>72</v>
      </c>
      <c r="T5810" t="s">
        <v>1895</v>
      </c>
      <c r="U5810" t="s">
        <v>1896</v>
      </c>
      <c r="V5810" t="s">
        <v>1897</v>
      </c>
      <c r="W5810" t="s">
        <v>105</v>
      </c>
      <c r="X5810" t="s">
        <v>1673</v>
      </c>
      <c r="Y5810" t="str">
        <f>"37-3011"</f>
        <v>37-3011</v>
      </c>
      <c r="Z5810" t="s">
        <v>94</v>
      </c>
      <c r="AA5810">
        <v>56173</v>
      </c>
      <c r="AB5810">
        <v>10</v>
      </c>
      <c r="AC5810">
        <v>10</v>
      </c>
      <c r="AD5810" t="s">
        <v>79</v>
      </c>
      <c r="AE5810" t="s">
        <v>80</v>
      </c>
      <c r="AF5810">
        <v>40</v>
      </c>
      <c r="AG5810" s="4">
        <v>0.33333333333333331</v>
      </c>
      <c r="AH5810" s="4">
        <v>0.66666666666666663</v>
      </c>
      <c r="AI5810" s="5">
        <v>13.91</v>
      </c>
      <c r="AL5810" t="s">
        <v>81</v>
      </c>
      <c r="AM5810" t="s">
        <v>82</v>
      </c>
      <c r="AO5810" t="s">
        <v>83</v>
      </c>
      <c r="AP5810" t="s">
        <v>67</v>
      </c>
      <c r="AQ5810" t="s">
        <v>67</v>
      </c>
      <c r="AR5810" t="s">
        <v>82</v>
      </c>
      <c r="AT5810" t="s">
        <v>82</v>
      </c>
      <c r="AW5810" t="s">
        <v>82</v>
      </c>
      <c r="AY5810" t="s">
        <v>7560</v>
      </c>
      <c r="AZ5810" t="s">
        <v>2422</v>
      </c>
      <c r="BA5810" t="s">
        <v>105</v>
      </c>
      <c r="BB5810">
        <v>78660</v>
      </c>
      <c r="BC5810" t="s">
        <v>79</v>
      </c>
      <c r="BH5810" t="s">
        <v>24640</v>
      </c>
      <c r="BJ5810">
        <v>205280582</v>
      </c>
    </row>
    <row r="5811" spans="1:62" x14ac:dyDescent="0.25">
      <c r="A5811" t="s">
        <v>25108</v>
      </c>
      <c r="B5811" s="2">
        <v>43529</v>
      </c>
      <c r="C5811" t="s">
        <v>63</v>
      </c>
      <c r="D5811" s="3">
        <v>43472.392131423614</v>
      </c>
      <c r="E5811" t="s">
        <v>64</v>
      </c>
      <c r="F5811" s="2">
        <v>43556</v>
      </c>
      <c r="G5811" s="2">
        <v>43723</v>
      </c>
      <c r="H5811" t="s">
        <v>25109</v>
      </c>
      <c r="I5811" t="s">
        <v>25110</v>
      </c>
      <c r="J5811" t="s">
        <v>25111</v>
      </c>
      <c r="L5811" t="s">
        <v>24155</v>
      </c>
      <c r="M5811" t="s">
        <v>308</v>
      </c>
      <c r="N5811">
        <v>8008</v>
      </c>
      <c r="O5811" t="s">
        <v>70</v>
      </c>
      <c r="Q5811" t="s">
        <v>25112</v>
      </c>
      <c r="S5811" t="s">
        <v>72</v>
      </c>
      <c r="T5811" t="s">
        <v>13303</v>
      </c>
      <c r="U5811" t="s">
        <v>8950</v>
      </c>
      <c r="V5811" t="s">
        <v>1757</v>
      </c>
      <c r="W5811" t="s">
        <v>278</v>
      </c>
      <c r="X5811" t="s">
        <v>221</v>
      </c>
      <c r="Y5811" t="str">
        <f>"35-3021"</f>
        <v>35-3021</v>
      </c>
      <c r="Z5811" t="s">
        <v>354</v>
      </c>
      <c r="AA5811">
        <v>445110</v>
      </c>
      <c r="AB5811">
        <v>2</v>
      </c>
      <c r="AC5811">
        <v>2</v>
      </c>
      <c r="AD5811" t="s">
        <v>79</v>
      </c>
      <c r="AE5811" t="s">
        <v>80</v>
      </c>
      <c r="AF5811">
        <v>35</v>
      </c>
      <c r="AG5811" s="4">
        <v>0.25</v>
      </c>
      <c r="AH5811" s="4">
        <v>0.58333333333333337</v>
      </c>
      <c r="AI5811" s="5">
        <v>11.26</v>
      </c>
      <c r="AJ5811">
        <v>16.89</v>
      </c>
      <c r="AL5811" t="s">
        <v>81</v>
      </c>
      <c r="AM5811" t="s">
        <v>82</v>
      </c>
      <c r="AO5811" t="s">
        <v>83</v>
      </c>
      <c r="AR5811" t="s">
        <v>82</v>
      </c>
      <c r="AT5811" t="s">
        <v>82</v>
      </c>
      <c r="AW5811" t="s">
        <v>72</v>
      </c>
      <c r="AX5811">
        <v>3</v>
      </c>
      <c r="AY5811" t="s">
        <v>19987</v>
      </c>
      <c r="AZ5811" t="s">
        <v>317</v>
      </c>
      <c r="BA5811" t="s">
        <v>308</v>
      </c>
      <c r="BB5811">
        <v>8008</v>
      </c>
      <c r="BC5811" t="s">
        <v>87</v>
      </c>
      <c r="BH5811" t="s">
        <v>25113</v>
      </c>
      <c r="BJ5811">
        <v>263998945</v>
      </c>
    </row>
    <row r="5812" spans="1:62" x14ac:dyDescent="0.25">
      <c r="A5812" t="s">
        <v>25413</v>
      </c>
      <c r="B5812" s="2">
        <v>43529</v>
      </c>
      <c r="C5812" t="s">
        <v>63</v>
      </c>
      <c r="D5812" s="3">
        <v>43472.384485717594</v>
      </c>
      <c r="E5812" t="s">
        <v>64</v>
      </c>
      <c r="F5812" s="2">
        <v>43556</v>
      </c>
      <c r="G5812" s="2">
        <v>43784</v>
      </c>
      <c r="H5812" t="s">
        <v>1744</v>
      </c>
      <c r="J5812" t="s">
        <v>1745</v>
      </c>
      <c r="L5812" t="s">
        <v>1746</v>
      </c>
      <c r="M5812" t="s">
        <v>69</v>
      </c>
      <c r="N5812">
        <v>40383</v>
      </c>
      <c r="O5812" t="s">
        <v>70</v>
      </c>
      <c r="Q5812" t="s">
        <v>1747</v>
      </c>
      <c r="S5812" t="s">
        <v>72</v>
      </c>
      <c r="T5812" t="s">
        <v>524</v>
      </c>
      <c r="U5812" t="s">
        <v>525</v>
      </c>
      <c r="V5812" t="s">
        <v>526</v>
      </c>
      <c r="W5812" t="s">
        <v>69</v>
      </c>
      <c r="X5812" t="s">
        <v>1748</v>
      </c>
      <c r="Y5812" t="str">
        <f>"39-2021"</f>
        <v>39-2021</v>
      </c>
      <c r="Z5812" t="s">
        <v>78</v>
      </c>
      <c r="AA5812">
        <v>112920</v>
      </c>
      <c r="AB5812">
        <v>1</v>
      </c>
      <c r="AC5812">
        <v>1</v>
      </c>
      <c r="AD5812" t="s">
        <v>79</v>
      </c>
      <c r="AE5812" t="s">
        <v>95</v>
      </c>
      <c r="AF5812">
        <v>35</v>
      </c>
      <c r="AG5812" s="4">
        <v>0.33333333333333331</v>
      </c>
      <c r="AH5812" s="4">
        <v>0.66666666666666663</v>
      </c>
      <c r="AI5812" s="5">
        <v>12.56</v>
      </c>
      <c r="AJ5812">
        <v>18.84</v>
      </c>
      <c r="AK5812">
        <v>18.84</v>
      </c>
      <c r="AL5812" t="s">
        <v>81</v>
      </c>
      <c r="AM5812" t="s">
        <v>82</v>
      </c>
      <c r="AO5812" t="s">
        <v>83</v>
      </c>
      <c r="AP5812" t="s">
        <v>130</v>
      </c>
      <c r="AQ5812" t="s">
        <v>130</v>
      </c>
      <c r="AR5812" t="s">
        <v>82</v>
      </c>
      <c r="AT5812" t="s">
        <v>82</v>
      </c>
      <c r="AW5812" t="s">
        <v>82</v>
      </c>
      <c r="AY5812" t="s">
        <v>1746</v>
      </c>
      <c r="AZ5812" t="s">
        <v>1749</v>
      </c>
      <c r="BA5812" t="s">
        <v>69</v>
      </c>
      <c r="BB5812">
        <v>40383</v>
      </c>
      <c r="BC5812" t="s">
        <v>79</v>
      </c>
      <c r="BH5812" t="s">
        <v>1745</v>
      </c>
      <c r="BJ5812">
        <v>471667728</v>
      </c>
    </row>
    <row r="5813" spans="1:62" x14ac:dyDescent="0.25">
      <c r="A5813" t="s">
        <v>25496</v>
      </c>
      <c r="B5813" s="2">
        <v>43529</v>
      </c>
      <c r="C5813" t="s">
        <v>63</v>
      </c>
      <c r="D5813" s="3">
        <v>43472.381356782411</v>
      </c>
      <c r="E5813" t="s">
        <v>64</v>
      </c>
      <c r="F5813" s="2">
        <v>43556</v>
      </c>
      <c r="G5813" s="2">
        <v>43799</v>
      </c>
      <c r="H5813" t="s">
        <v>2213</v>
      </c>
      <c r="J5813" t="s">
        <v>2214</v>
      </c>
      <c r="K5813" t="s">
        <v>2215</v>
      </c>
      <c r="L5813" t="s">
        <v>2144</v>
      </c>
      <c r="M5813" t="s">
        <v>232</v>
      </c>
      <c r="N5813">
        <v>11001</v>
      </c>
      <c r="O5813" t="s">
        <v>70</v>
      </c>
      <c r="Q5813" t="s">
        <v>2216</v>
      </c>
      <c r="S5813" t="s">
        <v>72</v>
      </c>
      <c r="T5813" t="s">
        <v>524</v>
      </c>
      <c r="U5813" t="s">
        <v>2217</v>
      </c>
      <c r="V5813" t="s">
        <v>526</v>
      </c>
      <c r="W5813" t="s">
        <v>69</v>
      </c>
      <c r="X5813" t="s">
        <v>1748</v>
      </c>
      <c r="Y5813" t="str">
        <f>"39-2021"</f>
        <v>39-2021</v>
      </c>
      <c r="Z5813" t="s">
        <v>78</v>
      </c>
      <c r="AA5813">
        <v>711219</v>
      </c>
      <c r="AB5813">
        <v>11</v>
      </c>
      <c r="AC5813">
        <v>11</v>
      </c>
      <c r="AD5813" t="s">
        <v>79</v>
      </c>
      <c r="AE5813" t="s">
        <v>95</v>
      </c>
      <c r="AF5813">
        <v>35</v>
      </c>
      <c r="AG5813" s="4">
        <v>0.33333333333333331</v>
      </c>
      <c r="AH5813" s="4">
        <v>0.66666666666666663</v>
      </c>
      <c r="AI5813" s="5">
        <v>14.29</v>
      </c>
      <c r="AJ5813">
        <v>21.44</v>
      </c>
      <c r="AK5813">
        <v>21.44</v>
      </c>
      <c r="AL5813" t="s">
        <v>81</v>
      </c>
      <c r="AM5813" t="s">
        <v>82</v>
      </c>
      <c r="AO5813" t="s">
        <v>83</v>
      </c>
      <c r="AP5813" t="s">
        <v>130</v>
      </c>
      <c r="AQ5813" t="s">
        <v>130</v>
      </c>
      <c r="AR5813" t="s">
        <v>82</v>
      </c>
      <c r="AT5813" t="s">
        <v>82</v>
      </c>
      <c r="AW5813" t="s">
        <v>82</v>
      </c>
      <c r="AY5813" t="s">
        <v>2144</v>
      </c>
      <c r="AZ5813" t="s">
        <v>698</v>
      </c>
      <c r="BA5813" t="s">
        <v>232</v>
      </c>
      <c r="BB5813">
        <v>11001</v>
      </c>
      <c r="BC5813" t="s">
        <v>79</v>
      </c>
      <c r="BH5813" t="s">
        <v>2214</v>
      </c>
      <c r="BI5813" t="s">
        <v>2215</v>
      </c>
      <c r="BJ5813">
        <v>800702424</v>
      </c>
    </row>
    <row r="5814" spans="1:62" x14ac:dyDescent="0.25">
      <c r="A5814" t="s">
        <v>25891</v>
      </c>
      <c r="B5814" s="2">
        <v>43529</v>
      </c>
      <c r="C5814" t="s">
        <v>63</v>
      </c>
      <c r="D5814" s="3">
        <v>43472.399883923608</v>
      </c>
      <c r="E5814" t="s">
        <v>64</v>
      </c>
      <c r="F5814" s="2">
        <v>43556</v>
      </c>
      <c r="G5814" s="2">
        <v>43830</v>
      </c>
      <c r="H5814" t="s">
        <v>25892</v>
      </c>
      <c r="J5814" t="s">
        <v>25893</v>
      </c>
      <c r="L5814" t="s">
        <v>25894</v>
      </c>
      <c r="M5814" t="s">
        <v>147</v>
      </c>
      <c r="N5814">
        <v>19002</v>
      </c>
      <c r="O5814" t="s">
        <v>70</v>
      </c>
      <c r="Q5814" t="s">
        <v>25895</v>
      </c>
      <c r="S5814" t="s">
        <v>72</v>
      </c>
      <c r="T5814" t="s">
        <v>4795</v>
      </c>
      <c r="U5814" t="s">
        <v>2926</v>
      </c>
      <c r="V5814" t="s">
        <v>2927</v>
      </c>
      <c r="W5814" t="s">
        <v>308</v>
      </c>
      <c r="X5814" t="s">
        <v>106</v>
      </c>
      <c r="Y5814" t="str">
        <f>"37-3011"</f>
        <v>37-3011</v>
      </c>
      <c r="Z5814" t="s">
        <v>94</v>
      </c>
      <c r="AA5814">
        <v>561730</v>
      </c>
      <c r="AB5814">
        <v>9</v>
      </c>
      <c r="AC5814">
        <v>9</v>
      </c>
      <c r="AD5814" t="s">
        <v>79</v>
      </c>
      <c r="AE5814" t="s">
        <v>95</v>
      </c>
      <c r="AF5814">
        <v>40</v>
      </c>
      <c r="AG5814" s="4">
        <v>0.29166666666666669</v>
      </c>
      <c r="AH5814" s="4">
        <v>0.64583333333333337</v>
      </c>
      <c r="AI5814" s="5">
        <v>15.73</v>
      </c>
      <c r="AJ5814">
        <v>23.6</v>
      </c>
      <c r="AL5814" t="s">
        <v>81</v>
      </c>
      <c r="AM5814" t="s">
        <v>82</v>
      </c>
      <c r="AO5814" t="s">
        <v>83</v>
      </c>
      <c r="AP5814" t="s">
        <v>130</v>
      </c>
      <c r="AQ5814" t="s">
        <v>130</v>
      </c>
      <c r="AR5814" t="s">
        <v>82</v>
      </c>
      <c r="AT5814" t="s">
        <v>82</v>
      </c>
      <c r="AW5814" t="s">
        <v>82</v>
      </c>
      <c r="AY5814" t="s">
        <v>25894</v>
      </c>
      <c r="AZ5814" t="s">
        <v>291</v>
      </c>
      <c r="BA5814" t="s">
        <v>147</v>
      </c>
      <c r="BB5814">
        <v>19002</v>
      </c>
      <c r="BC5814" t="s">
        <v>79</v>
      </c>
      <c r="BH5814" t="s">
        <v>25893</v>
      </c>
      <c r="BJ5814">
        <v>232989064</v>
      </c>
    </row>
    <row r="5815" spans="1:62" x14ac:dyDescent="0.25">
      <c r="A5815" t="s">
        <v>26236</v>
      </c>
      <c r="B5815" s="2">
        <v>43529</v>
      </c>
      <c r="C5815" t="s">
        <v>63</v>
      </c>
      <c r="D5815" s="3">
        <v>43472.389984884256</v>
      </c>
      <c r="E5815" t="s">
        <v>64</v>
      </c>
      <c r="F5815" s="2">
        <v>43556</v>
      </c>
      <c r="G5815" s="2">
        <v>43819</v>
      </c>
      <c r="H5815" t="s">
        <v>26237</v>
      </c>
      <c r="I5815" t="s">
        <v>26238</v>
      </c>
      <c r="J5815" t="s">
        <v>26239</v>
      </c>
      <c r="L5815" t="s">
        <v>7560</v>
      </c>
      <c r="M5815" t="s">
        <v>105</v>
      </c>
      <c r="N5815">
        <v>78660</v>
      </c>
      <c r="O5815" t="s">
        <v>70</v>
      </c>
      <c r="Q5815" t="s">
        <v>26240</v>
      </c>
      <c r="S5815" t="s">
        <v>72</v>
      </c>
      <c r="T5815" t="s">
        <v>1855</v>
      </c>
      <c r="U5815" t="s">
        <v>1856</v>
      </c>
      <c r="V5815" t="s">
        <v>863</v>
      </c>
      <c r="W5815" t="s">
        <v>105</v>
      </c>
      <c r="X5815" t="s">
        <v>12944</v>
      </c>
      <c r="Y5815" t="str">
        <f>"47-2152"</f>
        <v>47-2152</v>
      </c>
      <c r="Z5815" t="s">
        <v>988</v>
      </c>
      <c r="AA5815">
        <v>238220</v>
      </c>
      <c r="AB5815">
        <v>3</v>
      </c>
      <c r="AC5815">
        <v>3</v>
      </c>
      <c r="AD5815" t="s">
        <v>79</v>
      </c>
      <c r="AE5815" t="s">
        <v>95</v>
      </c>
      <c r="AF5815">
        <v>40</v>
      </c>
      <c r="AG5815" s="4">
        <v>0.29166666666666669</v>
      </c>
      <c r="AH5815" s="4">
        <v>0.64583333333333337</v>
      </c>
      <c r="AI5815" s="5">
        <v>23.73</v>
      </c>
      <c r="AJ5815">
        <v>35.6</v>
      </c>
      <c r="AK5815">
        <v>45</v>
      </c>
      <c r="AL5815" t="s">
        <v>81</v>
      </c>
      <c r="AM5815" t="s">
        <v>82</v>
      </c>
      <c r="AO5815" t="s">
        <v>83</v>
      </c>
      <c r="AR5815" t="s">
        <v>82</v>
      </c>
      <c r="AT5815" t="s">
        <v>82</v>
      </c>
      <c r="AW5815" t="s">
        <v>72</v>
      </c>
      <c r="AX5815">
        <v>12</v>
      </c>
      <c r="AY5815" t="s">
        <v>7560</v>
      </c>
      <c r="AZ5815" t="s">
        <v>2422</v>
      </c>
      <c r="BA5815" t="s">
        <v>105</v>
      </c>
      <c r="BB5815">
        <v>78660</v>
      </c>
      <c r="BC5815" t="s">
        <v>79</v>
      </c>
      <c r="BH5815" t="s">
        <v>26241</v>
      </c>
      <c r="BJ5815">
        <v>452384175</v>
      </c>
    </row>
    <row r="5816" spans="1:62" x14ac:dyDescent="0.25">
      <c r="A5816" t="s">
        <v>26262</v>
      </c>
      <c r="B5816" s="2">
        <v>43529</v>
      </c>
      <c r="C5816" t="s">
        <v>63</v>
      </c>
      <c r="D5816" s="3">
        <v>43472.524362986114</v>
      </c>
      <c r="E5816" t="s">
        <v>91</v>
      </c>
      <c r="H5816" t="s">
        <v>26263</v>
      </c>
      <c r="J5816" t="s">
        <v>26264</v>
      </c>
      <c r="L5816" t="s">
        <v>7473</v>
      </c>
      <c r="M5816" t="s">
        <v>323</v>
      </c>
      <c r="N5816">
        <v>95112</v>
      </c>
      <c r="O5816" t="s">
        <v>70</v>
      </c>
      <c r="Q5816" t="s">
        <v>26265</v>
      </c>
      <c r="S5816" t="s">
        <v>72</v>
      </c>
      <c r="T5816" t="s">
        <v>14307</v>
      </c>
      <c r="U5816" t="s">
        <v>14307</v>
      </c>
      <c r="V5816" t="s">
        <v>21376</v>
      </c>
      <c r="W5816" t="s">
        <v>166</v>
      </c>
      <c r="X5816" t="s">
        <v>26266</v>
      </c>
      <c r="Y5816" t="str">
        <f>"47-3016"</f>
        <v>47-3016</v>
      </c>
      <c r="Z5816" t="s">
        <v>3995</v>
      </c>
      <c r="AA5816">
        <v>238160</v>
      </c>
      <c r="AB5816">
        <v>12</v>
      </c>
      <c r="AD5816" t="s">
        <v>79</v>
      </c>
      <c r="AE5816" t="s">
        <v>95</v>
      </c>
      <c r="AF5816">
        <v>40</v>
      </c>
      <c r="AG5816" s="4">
        <v>0.33333333333333331</v>
      </c>
      <c r="AH5816" s="4">
        <v>0.70833333333333337</v>
      </c>
      <c r="AI5816" s="5">
        <v>20.21</v>
      </c>
      <c r="AJ5816">
        <v>30.32</v>
      </c>
      <c r="AK5816">
        <v>0</v>
      </c>
      <c r="AL5816" t="s">
        <v>81</v>
      </c>
      <c r="AM5816" t="s">
        <v>82</v>
      </c>
      <c r="AO5816" t="s">
        <v>83</v>
      </c>
      <c r="AR5816" t="s">
        <v>82</v>
      </c>
      <c r="AT5816" t="s">
        <v>82</v>
      </c>
      <c r="AW5816" t="s">
        <v>82</v>
      </c>
      <c r="AY5816" t="s">
        <v>7473</v>
      </c>
      <c r="AZ5816" t="s">
        <v>7474</v>
      </c>
      <c r="BA5816" t="s">
        <v>323</v>
      </c>
      <c r="BB5816">
        <v>95112</v>
      </c>
      <c r="BC5816" t="s">
        <v>79</v>
      </c>
      <c r="BH5816" t="s">
        <v>26267</v>
      </c>
      <c r="BJ5816">
        <v>811083706</v>
      </c>
    </row>
    <row r="5817" spans="1:62" x14ac:dyDescent="0.25">
      <c r="A5817" t="s">
        <v>26532</v>
      </c>
      <c r="B5817" s="2">
        <v>43529</v>
      </c>
      <c r="C5817" t="s">
        <v>63</v>
      </c>
      <c r="D5817" s="3">
        <v>43473.388292222226</v>
      </c>
      <c r="E5817" t="s">
        <v>91</v>
      </c>
      <c r="H5817" t="s">
        <v>26533</v>
      </c>
      <c r="J5817" t="s">
        <v>26534</v>
      </c>
      <c r="L5817" t="s">
        <v>26535</v>
      </c>
      <c r="M5817" t="s">
        <v>844</v>
      </c>
      <c r="N5817">
        <v>60185</v>
      </c>
      <c r="O5817" t="s">
        <v>70</v>
      </c>
      <c r="Q5817" t="s">
        <v>26536</v>
      </c>
      <c r="S5817" t="s">
        <v>72</v>
      </c>
      <c r="T5817" t="s">
        <v>26537</v>
      </c>
      <c r="U5817" t="s">
        <v>26538</v>
      </c>
      <c r="V5817" t="s">
        <v>7391</v>
      </c>
      <c r="W5817" t="s">
        <v>844</v>
      </c>
      <c r="X5817" t="s">
        <v>26539</v>
      </c>
      <c r="Y5817" t="str">
        <f>"37-3011"</f>
        <v>37-3011</v>
      </c>
      <c r="Z5817" t="s">
        <v>94</v>
      </c>
      <c r="AA5817">
        <v>111422</v>
      </c>
      <c r="AB5817">
        <v>20</v>
      </c>
      <c r="AD5817" t="s">
        <v>79</v>
      </c>
      <c r="AE5817" t="s">
        <v>80</v>
      </c>
      <c r="AF5817">
        <v>40</v>
      </c>
      <c r="AG5817" s="4">
        <v>0.33333333333333331</v>
      </c>
      <c r="AH5817" s="4">
        <v>0.70833333333333337</v>
      </c>
      <c r="AI5817" s="5">
        <v>15.6</v>
      </c>
      <c r="AJ5817">
        <v>23.4</v>
      </c>
      <c r="AL5817" t="s">
        <v>81</v>
      </c>
      <c r="AM5817" t="s">
        <v>82</v>
      </c>
      <c r="AO5817" t="s">
        <v>83</v>
      </c>
      <c r="AR5817" t="s">
        <v>82</v>
      </c>
      <c r="AT5817" t="s">
        <v>82</v>
      </c>
      <c r="AW5817" t="s">
        <v>82</v>
      </c>
      <c r="AY5817" t="s">
        <v>26535</v>
      </c>
      <c r="AZ5817" t="s">
        <v>16406</v>
      </c>
      <c r="BA5817" t="s">
        <v>844</v>
      </c>
      <c r="BB5817">
        <v>60185</v>
      </c>
      <c r="BC5817" t="s">
        <v>87</v>
      </c>
      <c r="BH5817" t="s">
        <v>26534</v>
      </c>
      <c r="BJ5817">
        <v>364031900</v>
      </c>
    </row>
    <row r="5818" spans="1:62" x14ac:dyDescent="0.25">
      <c r="A5818" t="s">
        <v>26858</v>
      </c>
      <c r="B5818" s="2">
        <v>43529</v>
      </c>
      <c r="C5818" t="s">
        <v>63</v>
      </c>
      <c r="D5818" s="3">
        <v>43472.404080081018</v>
      </c>
      <c r="E5818" t="s">
        <v>117</v>
      </c>
      <c r="H5818" t="s">
        <v>26859</v>
      </c>
      <c r="I5818" t="s">
        <v>67</v>
      </c>
      <c r="J5818" t="s">
        <v>26860</v>
      </c>
      <c r="K5818" t="s">
        <v>67</v>
      </c>
      <c r="L5818" t="s">
        <v>12517</v>
      </c>
      <c r="M5818" t="s">
        <v>232</v>
      </c>
      <c r="N5818">
        <v>14127</v>
      </c>
      <c r="O5818" t="s">
        <v>70</v>
      </c>
      <c r="Q5818" t="s">
        <v>23966</v>
      </c>
      <c r="S5818" t="s">
        <v>82</v>
      </c>
      <c r="U5818" t="s">
        <v>92</v>
      </c>
      <c r="X5818" t="s">
        <v>23967</v>
      </c>
      <c r="Y5818" t="str">
        <f>"37-3011"</f>
        <v>37-3011</v>
      </c>
      <c r="Z5818" t="s">
        <v>94</v>
      </c>
      <c r="AA5818">
        <v>56132</v>
      </c>
      <c r="AB5818">
        <v>2</v>
      </c>
      <c r="AD5818" t="s">
        <v>79</v>
      </c>
      <c r="AE5818" t="s">
        <v>80</v>
      </c>
      <c r="AF5818">
        <v>40</v>
      </c>
      <c r="AG5818" s="4">
        <v>0.29166666666666669</v>
      </c>
      <c r="AH5818" s="4">
        <v>0.64583333333333337</v>
      </c>
      <c r="AI5818" s="5">
        <v>14.78</v>
      </c>
      <c r="AJ5818">
        <v>22.17</v>
      </c>
      <c r="AK5818">
        <v>22.17</v>
      </c>
      <c r="AL5818" t="s">
        <v>81</v>
      </c>
      <c r="AM5818" t="s">
        <v>82</v>
      </c>
      <c r="AO5818" t="s">
        <v>83</v>
      </c>
      <c r="AP5818" t="s">
        <v>67</v>
      </c>
      <c r="AQ5818" t="s">
        <v>67</v>
      </c>
      <c r="AR5818" t="s">
        <v>82</v>
      </c>
      <c r="AT5818" t="s">
        <v>82</v>
      </c>
      <c r="AW5818" t="s">
        <v>82</v>
      </c>
      <c r="AY5818" t="s">
        <v>12517</v>
      </c>
      <c r="AZ5818" t="s">
        <v>9799</v>
      </c>
      <c r="BA5818" t="s">
        <v>232</v>
      </c>
      <c r="BB5818">
        <v>14127</v>
      </c>
      <c r="BC5818" t="s">
        <v>79</v>
      </c>
      <c r="BH5818" t="s">
        <v>26861</v>
      </c>
      <c r="BI5818" t="s">
        <v>67</v>
      </c>
      <c r="BJ5818">
        <v>161562191</v>
      </c>
    </row>
    <row r="5819" spans="1:62" x14ac:dyDescent="0.25">
      <c r="A5819" t="s">
        <v>26977</v>
      </c>
      <c r="B5819" s="2">
        <v>43529</v>
      </c>
      <c r="C5819" t="s">
        <v>63</v>
      </c>
      <c r="D5819" s="3">
        <v>43472.404054074075</v>
      </c>
      <c r="E5819" t="s">
        <v>117</v>
      </c>
      <c r="H5819" t="s">
        <v>26978</v>
      </c>
      <c r="I5819" t="s">
        <v>26979</v>
      </c>
      <c r="J5819" t="s">
        <v>26980</v>
      </c>
      <c r="L5819" t="s">
        <v>11506</v>
      </c>
      <c r="M5819" t="s">
        <v>774</v>
      </c>
      <c r="N5819">
        <v>80524</v>
      </c>
      <c r="O5819" t="s">
        <v>70</v>
      </c>
      <c r="Q5819" t="s">
        <v>26981</v>
      </c>
      <c r="S5819" t="s">
        <v>72</v>
      </c>
      <c r="T5819" t="s">
        <v>4795</v>
      </c>
      <c r="U5819" t="s">
        <v>2926</v>
      </c>
      <c r="V5819" t="s">
        <v>4796</v>
      </c>
      <c r="W5819" t="s">
        <v>308</v>
      </c>
      <c r="X5819" t="s">
        <v>1500</v>
      </c>
      <c r="Y5819" t="str">
        <f>"35-2014"</f>
        <v>35-2014</v>
      </c>
      <c r="Z5819" t="s">
        <v>301</v>
      </c>
      <c r="AA5819">
        <v>722110</v>
      </c>
      <c r="AB5819">
        <v>6</v>
      </c>
      <c r="AD5819" t="s">
        <v>79</v>
      </c>
      <c r="AE5819" t="s">
        <v>95</v>
      </c>
      <c r="AF5819">
        <v>40</v>
      </c>
      <c r="AG5819" s="4">
        <v>0.41666666666666669</v>
      </c>
      <c r="AH5819" s="4">
        <v>0.91666666666666663</v>
      </c>
      <c r="AI5819" s="5">
        <v>13.1</v>
      </c>
      <c r="AJ5819">
        <v>19.649999999999999</v>
      </c>
      <c r="AL5819" t="s">
        <v>81</v>
      </c>
      <c r="AM5819" t="s">
        <v>82</v>
      </c>
      <c r="AO5819" t="s">
        <v>83</v>
      </c>
      <c r="AR5819" t="s">
        <v>82</v>
      </c>
      <c r="AT5819" t="s">
        <v>82</v>
      </c>
      <c r="AW5819" t="s">
        <v>72</v>
      </c>
      <c r="AX5819">
        <v>3</v>
      </c>
      <c r="AY5819" t="s">
        <v>11506</v>
      </c>
      <c r="AZ5819" t="s">
        <v>3399</v>
      </c>
      <c r="BA5819" t="s">
        <v>774</v>
      </c>
      <c r="BB5819">
        <v>80524</v>
      </c>
      <c r="BC5819" t="s">
        <v>87</v>
      </c>
      <c r="BH5819" t="s">
        <v>26980</v>
      </c>
      <c r="BJ5819">
        <v>461976850</v>
      </c>
    </row>
    <row r="5820" spans="1:62" x14ac:dyDescent="0.25">
      <c r="A5820" t="s">
        <v>27020</v>
      </c>
      <c r="B5820" s="2">
        <v>43529</v>
      </c>
      <c r="C5820" t="s">
        <v>63</v>
      </c>
      <c r="D5820" s="3">
        <v>43472.388107407409</v>
      </c>
      <c r="E5820" t="s">
        <v>64</v>
      </c>
      <c r="F5820" s="2">
        <v>43556</v>
      </c>
      <c r="G5820" s="2">
        <v>43800</v>
      </c>
      <c r="H5820" t="s">
        <v>27021</v>
      </c>
      <c r="I5820" t="s">
        <v>27022</v>
      </c>
      <c r="J5820" t="s">
        <v>27023</v>
      </c>
      <c r="L5820" t="s">
        <v>738</v>
      </c>
      <c r="M5820" t="s">
        <v>105</v>
      </c>
      <c r="N5820">
        <v>78758</v>
      </c>
      <c r="O5820" t="s">
        <v>70</v>
      </c>
      <c r="Q5820" t="s">
        <v>27024</v>
      </c>
      <c r="S5820" t="s">
        <v>72</v>
      </c>
      <c r="T5820" t="s">
        <v>1855</v>
      </c>
      <c r="U5820" t="s">
        <v>1856</v>
      </c>
      <c r="V5820" t="s">
        <v>863</v>
      </c>
      <c r="W5820" t="s">
        <v>105</v>
      </c>
      <c r="X5820" t="s">
        <v>1758</v>
      </c>
      <c r="Y5820" t="str">
        <f>"37-3011"</f>
        <v>37-3011</v>
      </c>
      <c r="Z5820" t="s">
        <v>94</v>
      </c>
      <c r="AA5820">
        <v>221310</v>
      </c>
      <c r="AB5820">
        <v>15</v>
      </c>
      <c r="AC5820">
        <v>15</v>
      </c>
      <c r="AD5820" t="s">
        <v>79</v>
      </c>
      <c r="AE5820" t="s">
        <v>95</v>
      </c>
      <c r="AF5820">
        <v>40</v>
      </c>
      <c r="AG5820" s="4">
        <v>0.29166666666666669</v>
      </c>
      <c r="AH5820" s="4">
        <v>0.625</v>
      </c>
      <c r="AI5820" s="5">
        <v>13.91</v>
      </c>
      <c r="AJ5820">
        <v>20.87</v>
      </c>
      <c r="AK5820">
        <v>30</v>
      </c>
      <c r="AL5820" t="s">
        <v>81</v>
      </c>
      <c r="AM5820" t="s">
        <v>82</v>
      </c>
      <c r="AO5820" t="s">
        <v>83</v>
      </c>
      <c r="AR5820" t="s">
        <v>82</v>
      </c>
      <c r="AT5820" t="s">
        <v>82</v>
      </c>
      <c r="AW5820" t="s">
        <v>72</v>
      </c>
      <c r="AX5820">
        <v>2</v>
      </c>
      <c r="AY5820" t="s">
        <v>738</v>
      </c>
      <c r="AZ5820" t="s">
        <v>2422</v>
      </c>
      <c r="BA5820" t="s">
        <v>105</v>
      </c>
      <c r="BB5820">
        <v>78758</v>
      </c>
      <c r="BC5820" t="s">
        <v>79</v>
      </c>
      <c r="BH5820" t="s">
        <v>27023</v>
      </c>
      <c r="BJ5820">
        <v>742723327</v>
      </c>
    </row>
    <row r="5821" spans="1:62" x14ac:dyDescent="0.25">
      <c r="A5821" t="s">
        <v>27134</v>
      </c>
      <c r="B5821" s="2">
        <v>43529</v>
      </c>
      <c r="C5821" t="s">
        <v>63</v>
      </c>
      <c r="D5821" s="3">
        <v>43472.384465405092</v>
      </c>
      <c r="E5821" t="s">
        <v>64</v>
      </c>
      <c r="F5821" s="2">
        <v>43556</v>
      </c>
      <c r="G5821" s="2">
        <v>43739</v>
      </c>
      <c r="H5821" t="s">
        <v>27135</v>
      </c>
      <c r="I5821" t="s">
        <v>67</v>
      </c>
      <c r="J5821" t="s">
        <v>27136</v>
      </c>
      <c r="K5821" t="s">
        <v>27137</v>
      </c>
      <c r="L5821" t="s">
        <v>22149</v>
      </c>
      <c r="M5821" t="s">
        <v>881</v>
      </c>
      <c r="N5821">
        <v>83346</v>
      </c>
      <c r="O5821" t="s">
        <v>70</v>
      </c>
      <c r="P5821" t="s">
        <v>67</v>
      </c>
      <c r="Q5821" t="s">
        <v>27138</v>
      </c>
      <c r="S5821" t="s">
        <v>82</v>
      </c>
      <c r="U5821" t="s">
        <v>92</v>
      </c>
      <c r="X5821" t="s">
        <v>962</v>
      </c>
      <c r="Y5821" t="str">
        <f>"53-7064"</f>
        <v>53-7064</v>
      </c>
      <c r="Z5821" t="s">
        <v>962</v>
      </c>
      <c r="AA5821">
        <v>212311</v>
      </c>
      <c r="AB5821">
        <v>30</v>
      </c>
      <c r="AC5821">
        <v>30</v>
      </c>
      <c r="AD5821" t="s">
        <v>79</v>
      </c>
      <c r="AE5821" t="s">
        <v>80</v>
      </c>
      <c r="AF5821">
        <v>40</v>
      </c>
      <c r="AG5821" s="4">
        <v>0.33333333333333331</v>
      </c>
      <c r="AH5821" s="4">
        <v>0.70833333333333337</v>
      </c>
      <c r="AI5821" s="5">
        <v>12.79</v>
      </c>
      <c r="AJ5821">
        <v>0</v>
      </c>
      <c r="AK5821">
        <v>0</v>
      </c>
      <c r="AL5821" t="s">
        <v>81</v>
      </c>
      <c r="AM5821" t="s">
        <v>82</v>
      </c>
      <c r="AO5821" t="s">
        <v>83</v>
      </c>
      <c r="AP5821" t="s">
        <v>67</v>
      </c>
      <c r="AQ5821" t="s">
        <v>67</v>
      </c>
      <c r="AR5821" t="s">
        <v>82</v>
      </c>
      <c r="AT5821" t="s">
        <v>82</v>
      </c>
      <c r="AW5821" t="s">
        <v>82</v>
      </c>
      <c r="AY5821" t="s">
        <v>4990</v>
      </c>
      <c r="AZ5821" t="s">
        <v>15199</v>
      </c>
      <c r="BA5821" t="s">
        <v>881</v>
      </c>
      <c r="BB5821">
        <v>83346</v>
      </c>
      <c r="BC5821" t="s">
        <v>87</v>
      </c>
      <c r="BH5821" t="s">
        <v>27139</v>
      </c>
      <c r="BI5821" t="s">
        <v>67</v>
      </c>
      <c r="BJ5821">
        <v>870326146</v>
      </c>
    </row>
    <row r="5822" spans="1:62" x14ac:dyDescent="0.25">
      <c r="A5822" t="s">
        <v>27227</v>
      </c>
      <c r="B5822" s="2">
        <v>43529</v>
      </c>
      <c r="C5822" t="s">
        <v>63</v>
      </c>
      <c r="D5822" s="3">
        <v>43472.449425150466</v>
      </c>
      <c r="E5822" t="s">
        <v>91</v>
      </c>
      <c r="H5822" t="s">
        <v>7492</v>
      </c>
      <c r="J5822" t="s">
        <v>7493</v>
      </c>
      <c r="L5822" t="s">
        <v>6815</v>
      </c>
      <c r="M5822" t="s">
        <v>105</v>
      </c>
      <c r="N5822">
        <v>77433</v>
      </c>
      <c r="O5822" t="s">
        <v>70</v>
      </c>
      <c r="Q5822" t="s">
        <v>7494</v>
      </c>
      <c r="S5822" t="s">
        <v>72</v>
      </c>
      <c r="T5822" t="s">
        <v>7495</v>
      </c>
      <c r="U5822" t="s">
        <v>6225</v>
      </c>
      <c r="V5822" t="s">
        <v>738</v>
      </c>
      <c r="W5822" t="s">
        <v>105</v>
      </c>
      <c r="X5822" t="s">
        <v>2708</v>
      </c>
      <c r="Y5822" t="str">
        <f>"37-3011"</f>
        <v>37-3011</v>
      </c>
      <c r="Z5822" t="s">
        <v>94</v>
      </c>
      <c r="AA5822">
        <v>561730</v>
      </c>
      <c r="AB5822">
        <v>14</v>
      </c>
      <c r="AD5822" t="s">
        <v>79</v>
      </c>
      <c r="AE5822" t="s">
        <v>95</v>
      </c>
      <c r="AF5822">
        <v>40</v>
      </c>
      <c r="AG5822" s="4">
        <v>0.29166666666666669</v>
      </c>
      <c r="AH5822" s="4">
        <v>0.66666666666666663</v>
      </c>
      <c r="AI5822" s="5">
        <v>13.44</v>
      </c>
      <c r="AJ5822">
        <v>20.16</v>
      </c>
      <c r="AL5822" t="s">
        <v>81</v>
      </c>
      <c r="AM5822" t="s">
        <v>82</v>
      </c>
      <c r="AO5822" t="s">
        <v>83</v>
      </c>
      <c r="AR5822" t="s">
        <v>82</v>
      </c>
      <c r="AT5822" t="s">
        <v>82</v>
      </c>
      <c r="AW5822" t="s">
        <v>72</v>
      </c>
      <c r="AX5822">
        <v>3</v>
      </c>
      <c r="AY5822" t="s">
        <v>6815</v>
      </c>
      <c r="AZ5822" t="s">
        <v>3292</v>
      </c>
      <c r="BA5822" t="s">
        <v>105</v>
      </c>
      <c r="BB5822">
        <v>77433</v>
      </c>
      <c r="BC5822" t="s">
        <v>79</v>
      </c>
      <c r="BH5822" t="s">
        <v>7493</v>
      </c>
      <c r="BJ5822">
        <v>760629196</v>
      </c>
    </row>
    <row r="5823" spans="1:62" x14ac:dyDescent="0.25">
      <c r="A5823" t="s">
        <v>27617</v>
      </c>
      <c r="B5823" s="2">
        <v>43529</v>
      </c>
      <c r="C5823" t="s">
        <v>63</v>
      </c>
      <c r="D5823" s="3">
        <v>43472.412621875003</v>
      </c>
      <c r="E5823" t="s">
        <v>91</v>
      </c>
      <c r="H5823" t="s">
        <v>8952</v>
      </c>
      <c r="J5823" t="s">
        <v>8953</v>
      </c>
      <c r="L5823" t="s">
        <v>8954</v>
      </c>
      <c r="M5823" t="s">
        <v>105</v>
      </c>
      <c r="N5823">
        <v>78247</v>
      </c>
      <c r="O5823" t="s">
        <v>70</v>
      </c>
      <c r="Q5823" t="s">
        <v>8955</v>
      </c>
      <c r="S5823" t="s">
        <v>72</v>
      </c>
      <c r="T5823" t="s">
        <v>1855</v>
      </c>
      <c r="U5823" t="s">
        <v>1856</v>
      </c>
      <c r="V5823" t="s">
        <v>863</v>
      </c>
      <c r="W5823" t="s">
        <v>105</v>
      </c>
      <c r="X5823" t="s">
        <v>106</v>
      </c>
      <c r="Y5823" t="str">
        <f>"37-3011"</f>
        <v>37-3011</v>
      </c>
      <c r="Z5823" t="s">
        <v>94</v>
      </c>
      <c r="AA5823">
        <v>561730</v>
      </c>
      <c r="AB5823">
        <v>128</v>
      </c>
      <c r="AD5823" t="s">
        <v>79</v>
      </c>
      <c r="AE5823" t="s">
        <v>95</v>
      </c>
      <c r="AF5823">
        <v>40</v>
      </c>
      <c r="AG5823" s="4">
        <v>0.29166666666666669</v>
      </c>
      <c r="AH5823" s="4">
        <v>0.66666666666666663</v>
      </c>
      <c r="AI5823" s="5">
        <v>13.02</v>
      </c>
      <c r="AJ5823">
        <v>19.53</v>
      </c>
      <c r="AL5823" t="s">
        <v>81</v>
      </c>
      <c r="AM5823" t="s">
        <v>82</v>
      </c>
      <c r="AO5823" t="s">
        <v>83</v>
      </c>
      <c r="AR5823" t="s">
        <v>82</v>
      </c>
      <c r="AT5823" t="s">
        <v>82</v>
      </c>
      <c r="AW5823" t="s">
        <v>72</v>
      </c>
      <c r="AX5823">
        <v>3</v>
      </c>
      <c r="AY5823" t="s">
        <v>8954</v>
      </c>
      <c r="AZ5823" t="s">
        <v>797</v>
      </c>
      <c r="BA5823" t="s">
        <v>105</v>
      </c>
      <c r="BB5823">
        <v>78247</v>
      </c>
      <c r="BC5823" t="s">
        <v>79</v>
      </c>
      <c r="BH5823" t="s">
        <v>8953</v>
      </c>
      <c r="BJ5823">
        <v>742593871</v>
      </c>
    </row>
    <row r="5824" spans="1:62" x14ac:dyDescent="0.25">
      <c r="A5824" t="s">
        <v>27782</v>
      </c>
      <c r="B5824" s="2">
        <v>43529</v>
      </c>
      <c r="C5824" t="s">
        <v>63</v>
      </c>
      <c r="D5824" s="3">
        <v>43472.395391458333</v>
      </c>
      <c r="E5824" t="s">
        <v>64</v>
      </c>
      <c r="F5824" s="2">
        <v>43556</v>
      </c>
      <c r="G5824" s="2">
        <v>43800</v>
      </c>
      <c r="H5824" t="s">
        <v>27783</v>
      </c>
      <c r="J5824" t="s">
        <v>27784</v>
      </c>
      <c r="K5824" t="s">
        <v>27785</v>
      </c>
      <c r="L5824" t="s">
        <v>738</v>
      </c>
      <c r="M5824" t="s">
        <v>105</v>
      </c>
      <c r="N5824">
        <v>78759</v>
      </c>
      <c r="O5824" t="s">
        <v>70</v>
      </c>
      <c r="Q5824" t="s">
        <v>27786</v>
      </c>
      <c r="S5824" t="s">
        <v>72</v>
      </c>
      <c r="T5824" t="s">
        <v>1855</v>
      </c>
      <c r="U5824" t="s">
        <v>1856</v>
      </c>
      <c r="V5824" t="s">
        <v>863</v>
      </c>
      <c r="W5824" t="s">
        <v>105</v>
      </c>
      <c r="X5824" t="s">
        <v>1758</v>
      </c>
      <c r="Y5824" t="str">
        <f>"37-3011"</f>
        <v>37-3011</v>
      </c>
      <c r="Z5824" t="s">
        <v>94</v>
      </c>
      <c r="AA5824">
        <v>561730</v>
      </c>
      <c r="AB5824">
        <v>12</v>
      </c>
      <c r="AC5824">
        <v>12</v>
      </c>
      <c r="AD5824" t="s">
        <v>79</v>
      </c>
      <c r="AE5824" t="s">
        <v>95</v>
      </c>
      <c r="AF5824">
        <v>40</v>
      </c>
      <c r="AG5824" s="4">
        <v>0.29166666666666669</v>
      </c>
      <c r="AH5824" s="4">
        <v>0.625</v>
      </c>
      <c r="AI5824" s="5">
        <v>13.91</v>
      </c>
      <c r="AJ5824">
        <v>20.87</v>
      </c>
      <c r="AK5824">
        <v>22.5</v>
      </c>
      <c r="AL5824" t="s">
        <v>81</v>
      </c>
      <c r="AM5824" t="s">
        <v>82</v>
      </c>
      <c r="AO5824" t="s">
        <v>83</v>
      </c>
      <c r="AR5824" t="s">
        <v>82</v>
      </c>
      <c r="AT5824" t="s">
        <v>82</v>
      </c>
      <c r="AW5824" t="s">
        <v>72</v>
      </c>
      <c r="AX5824">
        <v>3</v>
      </c>
      <c r="AY5824" t="s">
        <v>738</v>
      </c>
      <c r="AZ5824" t="s">
        <v>4547</v>
      </c>
      <c r="BA5824" t="s">
        <v>105</v>
      </c>
      <c r="BB5824">
        <v>78758</v>
      </c>
      <c r="BC5824" t="s">
        <v>79</v>
      </c>
      <c r="BH5824" t="s">
        <v>27787</v>
      </c>
      <c r="BJ5824">
        <v>710886967</v>
      </c>
    </row>
    <row r="5825" spans="1:62" x14ac:dyDescent="0.25">
      <c r="A5825" t="s">
        <v>27791</v>
      </c>
      <c r="B5825" s="2">
        <v>43529</v>
      </c>
      <c r="C5825" t="s">
        <v>63</v>
      </c>
      <c r="D5825" s="3">
        <v>43472.387534687499</v>
      </c>
      <c r="E5825" t="s">
        <v>64</v>
      </c>
      <c r="F5825" s="2">
        <v>43556</v>
      </c>
      <c r="G5825" s="2">
        <v>43769</v>
      </c>
      <c r="H5825" t="s">
        <v>27792</v>
      </c>
      <c r="I5825" t="s">
        <v>27793</v>
      </c>
      <c r="J5825" t="s">
        <v>27794</v>
      </c>
      <c r="L5825" t="s">
        <v>25659</v>
      </c>
      <c r="M5825" t="s">
        <v>105</v>
      </c>
      <c r="N5825">
        <v>78838</v>
      </c>
      <c r="O5825" t="s">
        <v>70</v>
      </c>
      <c r="Q5825" t="s">
        <v>27795</v>
      </c>
      <c r="S5825" t="s">
        <v>72</v>
      </c>
      <c r="T5825" t="s">
        <v>1855</v>
      </c>
      <c r="U5825" t="s">
        <v>1856</v>
      </c>
      <c r="V5825" t="s">
        <v>863</v>
      </c>
      <c r="W5825" t="s">
        <v>105</v>
      </c>
      <c r="X5825" t="s">
        <v>1427</v>
      </c>
      <c r="Y5825" t="str">
        <f>"37-2012"</f>
        <v>37-2012</v>
      </c>
      <c r="Z5825" t="s">
        <v>373</v>
      </c>
      <c r="AA5825">
        <v>721110</v>
      </c>
      <c r="AB5825">
        <v>22</v>
      </c>
      <c r="AC5825">
        <v>22</v>
      </c>
      <c r="AD5825" t="s">
        <v>79</v>
      </c>
      <c r="AE5825" t="s">
        <v>95</v>
      </c>
      <c r="AF5825">
        <v>40</v>
      </c>
      <c r="AG5825" s="4">
        <v>0.375</v>
      </c>
      <c r="AH5825" s="4">
        <v>0.66666666666666663</v>
      </c>
      <c r="AI5825" s="5">
        <v>9.44</v>
      </c>
      <c r="AJ5825">
        <v>14.16</v>
      </c>
      <c r="AL5825" t="s">
        <v>81</v>
      </c>
      <c r="AM5825" t="s">
        <v>82</v>
      </c>
      <c r="AO5825" t="s">
        <v>83</v>
      </c>
      <c r="AR5825" t="s">
        <v>82</v>
      </c>
      <c r="AT5825" t="s">
        <v>82</v>
      </c>
      <c r="AW5825" t="s">
        <v>82</v>
      </c>
      <c r="AY5825" t="s">
        <v>25659</v>
      </c>
      <c r="AZ5825" t="s">
        <v>25661</v>
      </c>
      <c r="BA5825" t="s">
        <v>105</v>
      </c>
      <c r="BB5825">
        <v>78838</v>
      </c>
      <c r="BC5825" t="s">
        <v>87</v>
      </c>
      <c r="BH5825" t="s">
        <v>27794</v>
      </c>
      <c r="BJ5825">
        <v>455254612</v>
      </c>
    </row>
    <row r="5826" spans="1:62" x14ac:dyDescent="0.25">
      <c r="A5826" t="s">
        <v>28073</v>
      </c>
      <c r="B5826" s="2">
        <v>43529</v>
      </c>
      <c r="C5826" t="s">
        <v>63</v>
      </c>
      <c r="D5826" s="3">
        <v>43472.385012222221</v>
      </c>
      <c r="E5826" t="s">
        <v>91</v>
      </c>
      <c r="H5826" t="s">
        <v>28074</v>
      </c>
      <c r="J5826" t="s">
        <v>27798</v>
      </c>
      <c r="L5826" t="s">
        <v>20763</v>
      </c>
      <c r="M5826" t="s">
        <v>232</v>
      </c>
      <c r="N5826">
        <v>11963</v>
      </c>
      <c r="O5826" t="s">
        <v>70</v>
      </c>
      <c r="Q5826" t="s">
        <v>28075</v>
      </c>
      <c r="S5826" t="s">
        <v>72</v>
      </c>
      <c r="T5826" t="s">
        <v>27800</v>
      </c>
      <c r="U5826" t="s">
        <v>27801</v>
      </c>
      <c r="V5826" t="s">
        <v>313</v>
      </c>
      <c r="W5826" t="s">
        <v>232</v>
      </c>
      <c r="X5826" t="s">
        <v>28076</v>
      </c>
      <c r="Y5826" t="str">
        <f>"37-3011"</f>
        <v>37-3011</v>
      </c>
      <c r="Z5826" t="s">
        <v>94</v>
      </c>
      <c r="AA5826">
        <v>561730</v>
      </c>
      <c r="AB5826">
        <v>10</v>
      </c>
      <c r="AD5826" t="s">
        <v>79</v>
      </c>
      <c r="AE5826" t="s">
        <v>80</v>
      </c>
      <c r="AF5826">
        <v>40</v>
      </c>
      <c r="AG5826" s="4">
        <v>0.29166666666666669</v>
      </c>
      <c r="AH5826" s="4">
        <v>0.64583333333333337</v>
      </c>
      <c r="AI5826" s="5">
        <v>16.34</v>
      </c>
      <c r="AJ5826">
        <v>24.51</v>
      </c>
      <c r="AK5826">
        <v>32.25</v>
      </c>
      <c r="AL5826" t="s">
        <v>81</v>
      </c>
      <c r="AM5826" t="s">
        <v>82</v>
      </c>
      <c r="AO5826" t="s">
        <v>83</v>
      </c>
      <c r="AR5826" t="s">
        <v>82</v>
      </c>
      <c r="AT5826" t="s">
        <v>82</v>
      </c>
      <c r="AW5826" t="s">
        <v>82</v>
      </c>
      <c r="AY5826" t="s">
        <v>20763</v>
      </c>
      <c r="AZ5826" t="s">
        <v>6535</v>
      </c>
      <c r="BA5826" t="s">
        <v>232</v>
      </c>
      <c r="BB5826">
        <v>11963</v>
      </c>
      <c r="BC5826" t="s">
        <v>79</v>
      </c>
      <c r="BH5826" t="s">
        <v>27798</v>
      </c>
      <c r="BJ5826">
        <v>262058199</v>
      </c>
    </row>
    <row r="5827" spans="1:62" x14ac:dyDescent="0.25">
      <c r="A5827" t="s">
        <v>28407</v>
      </c>
      <c r="B5827" s="2">
        <v>43529</v>
      </c>
      <c r="C5827" t="s">
        <v>63</v>
      </c>
      <c r="D5827" s="3">
        <v>43472.378562939812</v>
      </c>
      <c r="E5827" t="s">
        <v>282</v>
      </c>
      <c r="F5827" s="2">
        <v>43556</v>
      </c>
      <c r="G5827" s="2">
        <v>43769</v>
      </c>
      <c r="H5827" t="s">
        <v>28408</v>
      </c>
      <c r="I5827" t="s">
        <v>28409</v>
      </c>
      <c r="J5827" t="s">
        <v>28410</v>
      </c>
      <c r="L5827" t="s">
        <v>28411</v>
      </c>
      <c r="M5827" t="s">
        <v>226</v>
      </c>
      <c r="N5827">
        <v>49735</v>
      </c>
      <c r="O5827" t="s">
        <v>70</v>
      </c>
      <c r="Q5827" t="s">
        <v>28412</v>
      </c>
      <c r="S5827" t="s">
        <v>72</v>
      </c>
      <c r="T5827" t="s">
        <v>1693</v>
      </c>
      <c r="U5827" t="s">
        <v>1694</v>
      </c>
      <c r="V5827" t="s">
        <v>1152</v>
      </c>
      <c r="W5827" t="s">
        <v>774</v>
      </c>
      <c r="X5827" t="s">
        <v>1427</v>
      </c>
      <c r="Y5827" t="str">
        <f>"37-2012"</f>
        <v>37-2012</v>
      </c>
      <c r="Z5827" t="s">
        <v>373</v>
      </c>
      <c r="AA5827">
        <v>721110</v>
      </c>
      <c r="AB5827">
        <v>19</v>
      </c>
      <c r="AC5827">
        <v>11</v>
      </c>
      <c r="AD5827" t="s">
        <v>79</v>
      </c>
      <c r="AE5827" t="s">
        <v>95</v>
      </c>
      <c r="AF5827">
        <v>40</v>
      </c>
      <c r="AG5827" s="4">
        <v>0.375</v>
      </c>
      <c r="AH5827" s="4">
        <v>0.72916666666666663</v>
      </c>
      <c r="AI5827" s="5">
        <v>10.210000000000001</v>
      </c>
      <c r="AJ5827">
        <v>15.32</v>
      </c>
      <c r="AL5827" t="s">
        <v>81</v>
      </c>
      <c r="AM5827" t="s">
        <v>82</v>
      </c>
      <c r="AO5827" t="s">
        <v>83</v>
      </c>
      <c r="AR5827" t="s">
        <v>82</v>
      </c>
      <c r="AT5827" t="s">
        <v>82</v>
      </c>
      <c r="AW5827" t="s">
        <v>82</v>
      </c>
      <c r="AY5827" t="s">
        <v>28411</v>
      </c>
      <c r="AZ5827" t="s">
        <v>28413</v>
      </c>
      <c r="BA5827" t="s">
        <v>226</v>
      </c>
      <c r="BB5827">
        <v>49735</v>
      </c>
      <c r="BC5827" t="s">
        <v>87</v>
      </c>
      <c r="BH5827" t="s">
        <v>28410</v>
      </c>
      <c r="BJ5827">
        <v>20632818</v>
      </c>
    </row>
    <row r="5828" spans="1:62" x14ac:dyDescent="0.25">
      <c r="A5828" t="s">
        <v>28501</v>
      </c>
      <c r="B5828" s="2">
        <v>43529</v>
      </c>
      <c r="C5828" t="s">
        <v>63</v>
      </c>
      <c r="D5828" s="3">
        <v>43472.377623449072</v>
      </c>
      <c r="E5828" t="s">
        <v>282</v>
      </c>
      <c r="F5828" s="2">
        <v>43556</v>
      </c>
      <c r="G5828" s="2">
        <v>43769</v>
      </c>
      <c r="H5828" t="s">
        <v>28408</v>
      </c>
      <c r="I5828" t="s">
        <v>28409</v>
      </c>
      <c r="J5828" t="s">
        <v>28410</v>
      </c>
      <c r="L5828" t="s">
        <v>28411</v>
      </c>
      <c r="M5828" t="s">
        <v>226</v>
      </c>
      <c r="N5828">
        <v>49735</v>
      </c>
      <c r="O5828" t="s">
        <v>70</v>
      </c>
      <c r="Q5828" t="s">
        <v>28412</v>
      </c>
      <c r="S5828" t="s">
        <v>72</v>
      </c>
      <c r="T5828" t="s">
        <v>1693</v>
      </c>
      <c r="U5828" t="s">
        <v>1694</v>
      </c>
      <c r="V5828" t="s">
        <v>1152</v>
      </c>
      <c r="W5828" t="s">
        <v>774</v>
      </c>
      <c r="X5828" t="s">
        <v>106</v>
      </c>
      <c r="Y5828" t="str">
        <f>"37-3011"</f>
        <v>37-3011</v>
      </c>
      <c r="Z5828" t="s">
        <v>94</v>
      </c>
      <c r="AA5828">
        <v>721110</v>
      </c>
      <c r="AB5828">
        <v>44</v>
      </c>
      <c r="AC5828">
        <v>23</v>
      </c>
      <c r="AD5828" t="s">
        <v>79</v>
      </c>
      <c r="AE5828" t="s">
        <v>95</v>
      </c>
      <c r="AF5828">
        <v>40</v>
      </c>
      <c r="AG5828" s="4">
        <v>0.25</v>
      </c>
      <c r="AH5828" s="4">
        <v>0.60416666666666663</v>
      </c>
      <c r="AI5828" s="5">
        <v>11.7</v>
      </c>
      <c r="AJ5828">
        <v>17.55</v>
      </c>
      <c r="AL5828" t="s">
        <v>81</v>
      </c>
      <c r="AM5828" t="s">
        <v>82</v>
      </c>
      <c r="AO5828" t="s">
        <v>83</v>
      </c>
      <c r="AR5828" t="s">
        <v>82</v>
      </c>
      <c r="AT5828" t="s">
        <v>82</v>
      </c>
      <c r="AW5828" t="s">
        <v>82</v>
      </c>
      <c r="AY5828" t="s">
        <v>28411</v>
      </c>
      <c r="AZ5828" t="s">
        <v>28413</v>
      </c>
      <c r="BA5828" t="s">
        <v>226</v>
      </c>
      <c r="BB5828">
        <v>49735</v>
      </c>
      <c r="BC5828" t="s">
        <v>87</v>
      </c>
      <c r="BH5828" t="s">
        <v>28410</v>
      </c>
      <c r="BJ5828">
        <v>20632818</v>
      </c>
    </row>
    <row r="5829" spans="1:62" x14ac:dyDescent="0.25">
      <c r="A5829" t="s">
        <v>28534</v>
      </c>
      <c r="B5829" s="2">
        <v>43529</v>
      </c>
      <c r="C5829" t="s">
        <v>63</v>
      </c>
      <c r="D5829" s="3">
        <v>43472.386177476852</v>
      </c>
      <c r="E5829" t="s">
        <v>64</v>
      </c>
      <c r="F5829" s="2">
        <v>43556</v>
      </c>
      <c r="G5829" s="2">
        <v>43771</v>
      </c>
      <c r="H5829" t="s">
        <v>7044</v>
      </c>
      <c r="I5829" t="s">
        <v>28535</v>
      </c>
      <c r="J5829" t="s">
        <v>6865</v>
      </c>
      <c r="L5829" t="s">
        <v>6866</v>
      </c>
      <c r="M5829" t="s">
        <v>147</v>
      </c>
      <c r="N5829">
        <v>19462</v>
      </c>
      <c r="O5829" t="s">
        <v>70</v>
      </c>
      <c r="Q5829" t="s">
        <v>5788</v>
      </c>
      <c r="S5829" t="s">
        <v>72</v>
      </c>
      <c r="T5829" t="s">
        <v>5946</v>
      </c>
      <c r="U5829" t="s">
        <v>5854</v>
      </c>
      <c r="V5829" t="s">
        <v>6868</v>
      </c>
      <c r="W5829" t="s">
        <v>232</v>
      </c>
      <c r="X5829" t="s">
        <v>106</v>
      </c>
      <c r="Y5829" t="str">
        <f>"37-3011"</f>
        <v>37-3011</v>
      </c>
      <c r="Z5829" t="s">
        <v>94</v>
      </c>
      <c r="AA5829">
        <v>561730</v>
      </c>
      <c r="AB5829">
        <v>30</v>
      </c>
      <c r="AC5829">
        <v>30</v>
      </c>
      <c r="AD5829" t="s">
        <v>79</v>
      </c>
      <c r="AE5829" t="s">
        <v>95</v>
      </c>
      <c r="AF5829">
        <v>40</v>
      </c>
      <c r="AG5829" s="4">
        <v>0.29166666666666669</v>
      </c>
      <c r="AH5829" s="4">
        <v>0.64583333333333337</v>
      </c>
      <c r="AI5829" s="5">
        <v>14.12</v>
      </c>
      <c r="AJ5829">
        <v>21.18</v>
      </c>
      <c r="AL5829" t="s">
        <v>81</v>
      </c>
      <c r="AM5829" t="s">
        <v>82</v>
      </c>
      <c r="AO5829" t="s">
        <v>83</v>
      </c>
      <c r="AR5829" t="s">
        <v>82</v>
      </c>
      <c r="AT5829" t="s">
        <v>82</v>
      </c>
      <c r="AW5829" t="s">
        <v>82</v>
      </c>
      <c r="AY5829" t="s">
        <v>7045</v>
      </c>
      <c r="AZ5829" t="s">
        <v>690</v>
      </c>
      <c r="BA5829" t="s">
        <v>86</v>
      </c>
      <c r="BB5829">
        <v>33033</v>
      </c>
      <c r="BC5829" t="s">
        <v>79</v>
      </c>
      <c r="BH5829" t="s">
        <v>7046</v>
      </c>
      <c r="BJ5829">
        <v>954194223</v>
      </c>
    </row>
    <row r="5830" spans="1:62" x14ac:dyDescent="0.25">
      <c r="A5830" t="s">
        <v>28704</v>
      </c>
      <c r="B5830" s="2">
        <v>43529</v>
      </c>
      <c r="C5830" t="s">
        <v>63</v>
      </c>
      <c r="D5830" s="3">
        <v>43472.384872152776</v>
      </c>
      <c r="E5830" t="s">
        <v>64</v>
      </c>
      <c r="F5830" s="2">
        <v>43556</v>
      </c>
      <c r="G5830" s="2">
        <v>43770</v>
      </c>
      <c r="H5830" t="s">
        <v>28705</v>
      </c>
      <c r="I5830" t="s">
        <v>28706</v>
      </c>
      <c r="J5830" t="s">
        <v>5787</v>
      </c>
      <c r="L5830" t="s">
        <v>5477</v>
      </c>
      <c r="M5830" t="s">
        <v>147</v>
      </c>
      <c r="N5830">
        <v>19462</v>
      </c>
      <c r="O5830" t="s">
        <v>70</v>
      </c>
      <c r="P5830" t="s">
        <v>67</v>
      </c>
      <c r="Q5830" t="s">
        <v>5788</v>
      </c>
      <c r="S5830" t="s">
        <v>72</v>
      </c>
      <c r="T5830" t="s">
        <v>5946</v>
      </c>
      <c r="U5830" t="s">
        <v>5854</v>
      </c>
      <c r="V5830" t="s">
        <v>5791</v>
      </c>
      <c r="W5830" t="s">
        <v>232</v>
      </c>
      <c r="X5830" t="s">
        <v>106</v>
      </c>
      <c r="Y5830" t="str">
        <f>"37-3011"</f>
        <v>37-3011</v>
      </c>
      <c r="Z5830" t="s">
        <v>94</v>
      </c>
      <c r="AA5830">
        <v>561730</v>
      </c>
      <c r="AB5830">
        <v>30</v>
      </c>
      <c r="AC5830">
        <v>30</v>
      </c>
      <c r="AD5830" t="s">
        <v>79</v>
      </c>
      <c r="AE5830" t="s">
        <v>80</v>
      </c>
      <c r="AF5830">
        <v>40</v>
      </c>
      <c r="AG5830" s="4">
        <v>0.29166666666666669</v>
      </c>
      <c r="AH5830" s="4">
        <v>0.64583333333333337</v>
      </c>
      <c r="AI5830" s="5">
        <v>17.89</v>
      </c>
      <c r="AJ5830">
        <v>26.84</v>
      </c>
      <c r="AL5830" t="s">
        <v>81</v>
      </c>
      <c r="AM5830" t="s">
        <v>82</v>
      </c>
      <c r="AO5830" t="s">
        <v>83</v>
      </c>
      <c r="AP5830" t="s">
        <v>67</v>
      </c>
      <c r="AQ5830" t="s">
        <v>67</v>
      </c>
      <c r="AR5830" t="s">
        <v>82</v>
      </c>
      <c r="AT5830" t="s">
        <v>82</v>
      </c>
      <c r="AW5830" t="s">
        <v>82</v>
      </c>
      <c r="AY5830" t="s">
        <v>28707</v>
      </c>
      <c r="AZ5830" t="s">
        <v>2987</v>
      </c>
      <c r="BA5830" t="s">
        <v>859</v>
      </c>
      <c r="BB5830">
        <v>98057</v>
      </c>
      <c r="BC5830" t="s">
        <v>79</v>
      </c>
      <c r="BH5830" t="s">
        <v>28708</v>
      </c>
      <c r="BJ5830">
        <v>421724313</v>
      </c>
    </row>
    <row r="5831" spans="1:62" x14ac:dyDescent="0.25">
      <c r="A5831" t="s">
        <v>28739</v>
      </c>
      <c r="B5831" s="2">
        <v>43529</v>
      </c>
      <c r="C5831" t="s">
        <v>63</v>
      </c>
      <c r="D5831" s="3">
        <v>43472.381854340281</v>
      </c>
      <c r="E5831" t="s">
        <v>64</v>
      </c>
      <c r="F5831" s="2">
        <v>43556</v>
      </c>
      <c r="G5831" s="2">
        <v>43777</v>
      </c>
      <c r="H5831" t="s">
        <v>28740</v>
      </c>
      <c r="I5831" t="s">
        <v>28741</v>
      </c>
      <c r="J5831" t="s">
        <v>5787</v>
      </c>
      <c r="L5831" t="s">
        <v>5477</v>
      </c>
      <c r="M5831" t="s">
        <v>147</v>
      </c>
      <c r="N5831">
        <v>19462</v>
      </c>
      <c r="O5831" t="s">
        <v>70</v>
      </c>
      <c r="P5831" t="s">
        <v>67</v>
      </c>
      <c r="Q5831" t="s">
        <v>5788</v>
      </c>
      <c r="S5831" t="s">
        <v>72</v>
      </c>
      <c r="T5831" t="s">
        <v>5946</v>
      </c>
      <c r="U5831" t="s">
        <v>5854</v>
      </c>
      <c r="V5831" t="s">
        <v>5791</v>
      </c>
      <c r="W5831" t="s">
        <v>232</v>
      </c>
      <c r="X5831" t="s">
        <v>106</v>
      </c>
      <c r="Y5831" t="str">
        <f>"37-3011"</f>
        <v>37-3011</v>
      </c>
      <c r="Z5831" t="s">
        <v>94</v>
      </c>
      <c r="AA5831">
        <v>561730</v>
      </c>
      <c r="AB5831">
        <v>20</v>
      </c>
      <c r="AC5831">
        <v>20</v>
      </c>
      <c r="AD5831" t="s">
        <v>79</v>
      </c>
      <c r="AE5831" t="s">
        <v>80</v>
      </c>
      <c r="AF5831">
        <v>40</v>
      </c>
      <c r="AG5831" s="4">
        <v>0.29166666666666669</v>
      </c>
      <c r="AH5831" s="4">
        <v>0.64583333333333337</v>
      </c>
      <c r="AI5831" s="5">
        <v>17.63</v>
      </c>
      <c r="AJ5831">
        <v>26.45</v>
      </c>
      <c r="AL5831" t="s">
        <v>81</v>
      </c>
      <c r="AM5831" t="s">
        <v>82</v>
      </c>
      <c r="AO5831" t="s">
        <v>83</v>
      </c>
      <c r="AP5831" t="s">
        <v>67</v>
      </c>
      <c r="AQ5831" t="s">
        <v>67</v>
      </c>
      <c r="AR5831" t="s">
        <v>82</v>
      </c>
      <c r="AT5831" t="s">
        <v>82</v>
      </c>
      <c r="AW5831" t="s">
        <v>82</v>
      </c>
      <c r="AY5831" t="s">
        <v>3667</v>
      </c>
      <c r="AZ5831" t="s">
        <v>6363</v>
      </c>
      <c r="BA5831" t="s">
        <v>308</v>
      </c>
      <c r="BB5831">
        <v>8619</v>
      </c>
      <c r="BC5831" t="s">
        <v>79</v>
      </c>
      <c r="BH5831" t="s">
        <v>28742</v>
      </c>
      <c r="BJ5831">
        <v>421724313</v>
      </c>
    </row>
    <row r="5832" spans="1:62" x14ac:dyDescent="0.25">
      <c r="A5832" t="s">
        <v>28924</v>
      </c>
      <c r="B5832" s="2">
        <v>43529</v>
      </c>
      <c r="C5832" t="s">
        <v>63</v>
      </c>
      <c r="D5832" s="3">
        <v>43472.45565520833</v>
      </c>
      <c r="E5832" t="s">
        <v>91</v>
      </c>
      <c r="H5832" t="s">
        <v>9091</v>
      </c>
      <c r="J5832" t="s">
        <v>9092</v>
      </c>
      <c r="L5832" t="s">
        <v>6815</v>
      </c>
      <c r="M5832" t="s">
        <v>105</v>
      </c>
      <c r="N5832">
        <v>77433</v>
      </c>
      <c r="O5832" t="s">
        <v>70</v>
      </c>
      <c r="Q5832" t="s">
        <v>9093</v>
      </c>
      <c r="S5832" t="s">
        <v>72</v>
      </c>
      <c r="T5832" t="s">
        <v>1855</v>
      </c>
      <c r="U5832" t="s">
        <v>1856</v>
      </c>
      <c r="V5832" t="s">
        <v>863</v>
      </c>
      <c r="W5832" t="s">
        <v>105</v>
      </c>
      <c r="X5832" t="s">
        <v>1758</v>
      </c>
      <c r="Y5832" t="str">
        <f>"37-3011"</f>
        <v>37-3011</v>
      </c>
      <c r="Z5832" t="s">
        <v>94</v>
      </c>
      <c r="AA5832">
        <v>561730</v>
      </c>
      <c r="AB5832">
        <v>120</v>
      </c>
      <c r="AD5832" t="s">
        <v>79</v>
      </c>
      <c r="AE5832" t="s">
        <v>95</v>
      </c>
      <c r="AF5832">
        <v>40</v>
      </c>
      <c r="AG5832" s="4">
        <v>0.27083333333333331</v>
      </c>
      <c r="AH5832" s="4">
        <v>0.64583333333333337</v>
      </c>
      <c r="AI5832" s="5">
        <v>13.44</v>
      </c>
      <c r="AJ5832">
        <v>20.16</v>
      </c>
      <c r="AL5832" t="s">
        <v>81</v>
      </c>
      <c r="AM5832" t="s">
        <v>82</v>
      </c>
      <c r="AO5832" t="s">
        <v>83</v>
      </c>
      <c r="AR5832" t="s">
        <v>82</v>
      </c>
      <c r="AT5832" t="s">
        <v>82</v>
      </c>
      <c r="AW5832" t="s">
        <v>72</v>
      </c>
      <c r="AX5832">
        <v>3</v>
      </c>
      <c r="AY5832" t="s">
        <v>6815</v>
      </c>
      <c r="AZ5832" t="s">
        <v>3292</v>
      </c>
      <c r="BA5832" t="s">
        <v>105</v>
      </c>
      <c r="BB5832">
        <v>77433</v>
      </c>
      <c r="BC5832" t="s">
        <v>79</v>
      </c>
      <c r="BH5832" t="s">
        <v>9092</v>
      </c>
      <c r="BJ5832">
        <v>200690077</v>
      </c>
    </row>
    <row r="5833" spans="1:62" x14ac:dyDescent="0.25">
      <c r="A5833" t="s">
        <v>29547</v>
      </c>
      <c r="B5833" s="2">
        <v>43529</v>
      </c>
      <c r="C5833" t="s">
        <v>63</v>
      </c>
      <c r="D5833" s="3">
        <v>43472.392611643518</v>
      </c>
      <c r="E5833" t="s">
        <v>64</v>
      </c>
      <c r="F5833" s="2">
        <v>43556</v>
      </c>
      <c r="G5833" s="2">
        <v>43770</v>
      </c>
      <c r="H5833" t="s">
        <v>29548</v>
      </c>
      <c r="J5833" t="s">
        <v>29549</v>
      </c>
      <c r="L5833" t="s">
        <v>4681</v>
      </c>
      <c r="M5833" t="s">
        <v>774</v>
      </c>
      <c r="N5833">
        <v>80219</v>
      </c>
      <c r="O5833" t="s">
        <v>70</v>
      </c>
      <c r="Q5833" t="s">
        <v>29550</v>
      </c>
      <c r="S5833" t="s">
        <v>72</v>
      </c>
      <c r="T5833" t="s">
        <v>2824</v>
      </c>
      <c r="U5833" t="s">
        <v>4073</v>
      </c>
      <c r="V5833" t="s">
        <v>642</v>
      </c>
      <c r="W5833" t="s">
        <v>105</v>
      </c>
      <c r="X5833" t="s">
        <v>1673</v>
      </c>
      <c r="Y5833" t="str">
        <f>"37-3011"</f>
        <v>37-3011</v>
      </c>
      <c r="Z5833" t="s">
        <v>94</v>
      </c>
      <c r="AA5833">
        <v>561730</v>
      </c>
      <c r="AB5833">
        <v>20</v>
      </c>
      <c r="AC5833">
        <v>20</v>
      </c>
      <c r="AD5833" t="s">
        <v>79</v>
      </c>
      <c r="AE5833" t="s">
        <v>80</v>
      </c>
      <c r="AF5833">
        <v>40</v>
      </c>
      <c r="AG5833" s="4">
        <v>0.29166666666666669</v>
      </c>
      <c r="AH5833" s="4">
        <v>0.66666666666666663</v>
      </c>
      <c r="AI5833" s="5">
        <v>15.17</v>
      </c>
      <c r="AJ5833">
        <v>22.76</v>
      </c>
      <c r="AL5833" t="s">
        <v>81</v>
      </c>
      <c r="AM5833" t="s">
        <v>82</v>
      </c>
      <c r="AO5833" t="s">
        <v>83</v>
      </c>
      <c r="AR5833" t="s">
        <v>82</v>
      </c>
      <c r="AT5833" t="s">
        <v>82</v>
      </c>
      <c r="AW5833" t="s">
        <v>82</v>
      </c>
      <c r="AY5833" t="s">
        <v>4681</v>
      </c>
      <c r="AZ5833" t="s">
        <v>4681</v>
      </c>
      <c r="BA5833" t="s">
        <v>774</v>
      </c>
      <c r="BB5833">
        <v>80219</v>
      </c>
      <c r="BC5833" t="s">
        <v>79</v>
      </c>
      <c r="BH5833" t="s">
        <v>29549</v>
      </c>
      <c r="BJ5833">
        <v>753095627</v>
      </c>
    </row>
    <row r="5834" spans="1:62" x14ac:dyDescent="0.25">
      <c r="A5834" t="s">
        <v>29726</v>
      </c>
      <c r="B5834" s="2">
        <v>43529</v>
      </c>
      <c r="C5834" t="s">
        <v>63</v>
      </c>
      <c r="D5834" s="3">
        <v>43472.391761851854</v>
      </c>
      <c r="E5834" t="s">
        <v>64</v>
      </c>
      <c r="F5834" s="2">
        <v>43556</v>
      </c>
      <c r="G5834" s="2">
        <v>43800</v>
      </c>
      <c r="H5834" t="s">
        <v>29727</v>
      </c>
      <c r="I5834" t="s">
        <v>29728</v>
      </c>
      <c r="J5834" t="s">
        <v>29729</v>
      </c>
      <c r="L5834" t="s">
        <v>29730</v>
      </c>
      <c r="M5834" t="s">
        <v>232</v>
      </c>
      <c r="N5834">
        <v>12571</v>
      </c>
      <c r="O5834" t="s">
        <v>70</v>
      </c>
      <c r="Q5834" t="s">
        <v>29731</v>
      </c>
      <c r="S5834" t="s">
        <v>72</v>
      </c>
      <c r="T5834" t="s">
        <v>2185</v>
      </c>
      <c r="U5834" t="s">
        <v>2186</v>
      </c>
      <c r="V5834" t="s">
        <v>2187</v>
      </c>
      <c r="W5834" t="s">
        <v>232</v>
      </c>
      <c r="X5834" t="s">
        <v>29732</v>
      </c>
      <c r="Y5834" t="str">
        <f>"35-9021"</f>
        <v>35-9021</v>
      </c>
      <c r="Z5834" t="s">
        <v>315</v>
      </c>
      <c r="AA5834">
        <v>561990</v>
      </c>
      <c r="AB5834">
        <v>8</v>
      </c>
      <c r="AC5834">
        <v>8</v>
      </c>
      <c r="AD5834" t="s">
        <v>79</v>
      </c>
      <c r="AE5834" t="s">
        <v>80</v>
      </c>
      <c r="AF5834">
        <v>40</v>
      </c>
      <c r="AG5834" s="4">
        <v>0.33333333333333331</v>
      </c>
      <c r="AH5834" s="4">
        <v>0.70833333333333337</v>
      </c>
      <c r="AI5834" s="5">
        <v>10.35</v>
      </c>
      <c r="AJ5834">
        <v>0</v>
      </c>
      <c r="AK5834">
        <v>0</v>
      </c>
      <c r="AL5834" t="s">
        <v>81</v>
      </c>
      <c r="AM5834" t="s">
        <v>82</v>
      </c>
      <c r="AO5834" t="s">
        <v>83</v>
      </c>
      <c r="AR5834" t="s">
        <v>82</v>
      </c>
      <c r="AT5834" t="s">
        <v>82</v>
      </c>
      <c r="AW5834" t="s">
        <v>82</v>
      </c>
      <c r="AY5834" t="s">
        <v>29733</v>
      </c>
      <c r="AZ5834" t="s">
        <v>29027</v>
      </c>
      <c r="BA5834" t="s">
        <v>232</v>
      </c>
      <c r="BB5834">
        <v>12526</v>
      </c>
      <c r="BC5834" t="s">
        <v>87</v>
      </c>
      <c r="BH5834" t="s">
        <v>29734</v>
      </c>
      <c r="BJ5834">
        <v>800812955</v>
      </c>
    </row>
    <row r="5835" spans="1:62" x14ac:dyDescent="0.25">
      <c r="A5835" t="s">
        <v>30136</v>
      </c>
      <c r="B5835" s="2">
        <v>43529</v>
      </c>
      <c r="C5835" t="s">
        <v>63</v>
      </c>
      <c r="D5835" s="3">
        <v>43472.397886469909</v>
      </c>
      <c r="E5835" t="s">
        <v>64</v>
      </c>
      <c r="F5835" s="2">
        <v>43556</v>
      </c>
      <c r="G5835" s="2">
        <v>43814</v>
      </c>
      <c r="H5835" t="s">
        <v>30137</v>
      </c>
      <c r="J5835" t="s">
        <v>30138</v>
      </c>
      <c r="L5835" t="s">
        <v>5930</v>
      </c>
      <c r="M5835" t="s">
        <v>232</v>
      </c>
      <c r="N5835">
        <v>12845</v>
      </c>
      <c r="O5835" t="s">
        <v>70</v>
      </c>
      <c r="Q5835" t="s">
        <v>30139</v>
      </c>
      <c r="S5835" t="s">
        <v>72</v>
      </c>
      <c r="T5835" t="s">
        <v>12656</v>
      </c>
      <c r="U5835" t="s">
        <v>4263</v>
      </c>
      <c r="V5835" t="s">
        <v>1225</v>
      </c>
      <c r="W5835" t="s">
        <v>105</v>
      </c>
      <c r="X5835" t="s">
        <v>106</v>
      </c>
      <c r="Y5835" t="str">
        <f>"37-3011"</f>
        <v>37-3011</v>
      </c>
      <c r="Z5835" t="s">
        <v>94</v>
      </c>
      <c r="AA5835">
        <v>561730</v>
      </c>
      <c r="AB5835">
        <v>8</v>
      </c>
      <c r="AC5835">
        <v>8</v>
      </c>
      <c r="AD5835" t="s">
        <v>79</v>
      </c>
      <c r="AE5835" t="s">
        <v>80</v>
      </c>
      <c r="AF5835">
        <v>40</v>
      </c>
      <c r="AG5835" s="4">
        <v>0.29166666666666669</v>
      </c>
      <c r="AH5835" s="4">
        <v>0.70833333333333337</v>
      </c>
      <c r="AI5835" s="5">
        <v>13.68</v>
      </c>
      <c r="AJ5835">
        <v>20.52</v>
      </c>
      <c r="AL5835" t="s">
        <v>81</v>
      </c>
      <c r="AM5835" t="s">
        <v>82</v>
      </c>
      <c r="AO5835" t="s">
        <v>83</v>
      </c>
      <c r="AR5835" t="s">
        <v>82</v>
      </c>
      <c r="AT5835" t="s">
        <v>82</v>
      </c>
      <c r="AW5835" t="s">
        <v>82</v>
      </c>
      <c r="AY5835" t="s">
        <v>5930</v>
      </c>
      <c r="AZ5835" t="s">
        <v>1047</v>
      </c>
      <c r="BA5835" t="s">
        <v>232</v>
      </c>
      <c r="BB5835">
        <v>12845</v>
      </c>
      <c r="BC5835" t="s">
        <v>79</v>
      </c>
      <c r="BH5835" t="s">
        <v>30138</v>
      </c>
      <c r="BJ5835">
        <v>204555863</v>
      </c>
    </row>
    <row r="5836" spans="1:62" x14ac:dyDescent="0.25">
      <c r="A5836" t="s">
        <v>30606</v>
      </c>
      <c r="B5836" s="2">
        <v>43529</v>
      </c>
      <c r="C5836" t="s">
        <v>63</v>
      </c>
      <c r="D5836" s="3">
        <v>43472.391313391206</v>
      </c>
      <c r="E5836" t="s">
        <v>64</v>
      </c>
      <c r="F5836" s="2">
        <v>43556</v>
      </c>
      <c r="G5836" s="2">
        <v>43830</v>
      </c>
      <c r="H5836" t="s">
        <v>30607</v>
      </c>
      <c r="J5836" t="s">
        <v>30608</v>
      </c>
      <c r="L5836" t="s">
        <v>21465</v>
      </c>
      <c r="M5836" t="s">
        <v>232</v>
      </c>
      <c r="N5836">
        <v>12075</v>
      </c>
      <c r="O5836" t="s">
        <v>70</v>
      </c>
      <c r="Q5836" t="s">
        <v>30609</v>
      </c>
      <c r="S5836" t="s">
        <v>72</v>
      </c>
      <c r="T5836" t="s">
        <v>30610</v>
      </c>
      <c r="U5836" t="s">
        <v>30611</v>
      </c>
      <c r="V5836" t="s">
        <v>12061</v>
      </c>
      <c r="W5836" t="s">
        <v>232</v>
      </c>
      <c r="X5836" t="s">
        <v>30612</v>
      </c>
      <c r="Y5836" t="str">
        <f>"39-2021"</f>
        <v>39-2021</v>
      </c>
      <c r="Z5836" t="s">
        <v>78</v>
      </c>
      <c r="AA5836">
        <v>112920</v>
      </c>
      <c r="AB5836">
        <v>1</v>
      </c>
      <c r="AC5836">
        <v>1</v>
      </c>
      <c r="AD5836" t="s">
        <v>79</v>
      </c>
      <c r="AE5836" t="s">
        <v>80</v>
      </c>
      <c r="AF5836">
        <v>40</v>
      </c>
      <c r="AG5836" s="4">
        <v>0.29166666666666669</v>
      </c>
      <c r="AH5836" s="4">
        <v>0.66666666666666663</v>
      </c>
      <c r="AI5836" s="5">
        <v>13.34</v>
      </c>
      <c r="AJ5836">
        <v>20.010000000000002</v>
      </c>
      <c r="AK5836">
        <v>20.010000000000002</v>
      </c>
      <c r="AL5836" t="s">
        <v>81</v>
      </c>
      <c r="AM5836" t="s">
        <v>82</v>
      </c>
      <c r="AO5836" t="s">
        <v>83</v>
      </c>
      <c r="AR5836" t="s">
        <v>82</v>
      </c>
      <c r="AT5836" t="s">
        <v>82</v>
      </c>
      <c r="AW5836" t="s">
        <v>72</v>
      </c>
      <c r="AX5836">
        <v>1</v>
      </c>
      <c r="AY5836" t="s">
        <v>21465</v>
      </c>
      <c r="AZ5836" t="s">
        <v>7348</v>
      </c>
      <c r="BA5836" t="s">
        <v>232</v>
      </c>
      <c r="BB5836">
        <v>12075</v>
      </c>
      <c r="BC5836" t="s">
        <v>87</v>
      </c>
      <c r="BH5836" t="s">
        <v>30608</v>
      </c>
      <c r="BJ5836">
        <v>133381918</v>
      </c>
    </row>
    <row r="5837" spans="1:62" x14ac:dyDescent="0.25">
      <c r="A5837" t="s">
        <v>30756</v>
      </c>
      <c r="B5837" s="2">
        <v>43529</v>
      </c>
      <c r="C5837" t="s">
        <v>63</v>
      </c>
      <c r="D5837" s="3">
        <v>43472.389241736113</v>
      </c>
      <c r="E5837" t="s">
        <v>64</v>
      </c>
      <c r="F5837" s="2">
        <v>43556</v>
      </c>
      <c r="G5837" s="2">
        <v>43799</v>
      </c>
      <c r="H5837" t="s">
        <v>30757</v>
      </c>
      <c r="J5837" t="s">
        <v>30758</v>
      </c>
      <c r="L5837" t="s">
        <v>30759</v>
      </c>
      <c r="M5837" t="s">
        <v>147</v>
      </c>
      <c r="N5837">
        <v>15106</v>
      </c>
      <c r="O5837" t="s">
        <v>70</v>
      </c>
      <c r="Q5837" t="s">
        <v>30760</v>
      </c>
      <c r="S5837" t="s">
        <v>72</v>
      </c>
      <c r="T5837" t="s">
        <v>2185</v>
      </c>
      <c r="U5837" t="s">
        <v>30611</v>
      </c>
      <c r="V5837" t="s">
        <v>2187</v>
      </c>
      <c r="W5837" t="s">
        <v>232</v>
      </c>
      <c r="X5837" t="s">
        <v>106</v>
      </c>
      <c r="Y5837" t="str">
        <f>"37-3011"</f>
        <v>37-3011</v>
      </c>
      <c r="Z5837" t="s">
        <v>94</v>
      </c>
      <c r="AA5837">
        <v>561730</v>
      </c>
      <c r="AB5837">
        <v>13</v>
      </c>
      <c r="AC5837">
        <v>13</v>
      </c>
      <c r="AD5837" t="s">
        <v>79</v>
      </c>
      <c r="AE5837" t="s">
        <v>80</v>
      </c>
      <c r="AF5837">
        <v>40</v>
      </c>
      <c r="AG5837" s="4">
        <v>0.29166666666666669</v>
      </c>
      <c r="AH5837" s="4">
        <v>0.72916666666666663</v>
      </c>
      <c r="AI5837" s="5">
        <v>13.77</v>
      </c>
      <c r="AJ5837">
        <v>20.66</v>
      </c>
      <c r="AK5837">
        <v>20.66</v>
      </c>
      <c r="AL5837" t="s">
        <v>81</v>
      </c>
      <c r="AM5837" t="s">
        <v>82</v>
      </c>
      <c r="AO5837" t="s">
        <v>83</v>
      </c>
      <c r="AR5837" t="s">
        <v>82</v>
      </c>
      <c r="AT5837" t="s">
        <v>82</v>
      </c>
      <c r="AW5837" t="s">
        <v>72</v>
      </c>
      <c r="AX5837">
        <v>2</v>
      </c>
      <c r="AY5837" t="s">
        <v>30759</v>
      </c>
      <c r="AZ5837" t="s">
        <v>3309</v>
      </c>
      <c r="BA5837" t="s">
        <v>147</v>
      </c>
      <c r="BB5837">
        <v>15106</v>
      </c>
      <c r="BC5837" t="s">
        <v>79</v>
      </c>
      <c r="BH5837" t="s">
        <v>30758</v>
      </c>
      <c r="BJ5837">
        <v>264389869</v>
      </c>
    </row>
    <row r="5838" spans="1:62" x14ac:dyDescent="0.25">
      <c r="A5838" t="s">
        <v>30823</v>
      </c>
      <c r="B5838" s="2">
        <v>43529</v>
      </c>
      <c r="C5838" t="s">
        <v>63</v>
      </c>
      <c r="D5838" s="3">
        <v>43472.392557615742</v>
      </c>
      <c r="E5838" t="s">
        <v>64</v>
      </c>
      <c r="F5838" s="2">
        <v>43556</v>
      </c>
      <c r="G5838" s="2">
        <v>43770</v>
      </c>
      <c r="H5838" t="s">
        <v>30824</v>
      </c>
      <c r="J5838" t="s">
        <v>30825</v>
      </c>
      <c r="L5838" t="s">
        <v>30826</v>
      </c>
      <c r="M5838" t="s">
        <v>226</v>
      </c>
      <c r="N5838">
        <v>49649</v>
      </c>
      <c r="O5838" t="s">
        <v>70</v>
      </c>
      <c r="Q5838" t="s">
        <v>30827</v>
      </c>
      <c r="S5838" t="s">
        <v>72</v>
      </c>
      <c r="T5838" t="s">
        <v>2185</v>
      </c>
      <c r="U5838" t="s">
        <v>2186</v>
      </c>
      <c r="V5838" t="s">
        <v>2187</v>
      </c>
      <c r="W5838" t="s">
        <v>232</v>
      </c>
      <c r="X5838" t="s">
        <v>106</v>
      </c>
      <c r="Y5838" t="str">
        <f>"37-3011"</f>
        <v>37-3011</v>
      </c>
      <c r="Z5838" t="s">
        <v>94</v>
      </c>
      <c r="AA5838">
        <v>561730</v>
      </c>
      <c r="AB5838">
        <v>7</v>
      </c>
      <c r="AC5838">
        <v>4</v>
      </c>
      <c r="AD5838" t="s">
        <v>79</v>
      </c>
      <c r="AE5838" t="s">
        <v>80</v>
      </c>
      <c r="AF5838">
        <v>40</v>
      </c>
      <c r="AG5838" s="4">
        <v>0.29166666666666669</v>
      </c>
      <c r="AH5838" s="4">
        <v>0.75</v>
      </c>
      <c r="AI5838" s="5">
        <v>15.39</v>
      </c>
      <c r="AJ5838">
        <v>23.09</v>
      </c>
      <c r="AK5838">
        <v>23.09</v>
      </c>
      <c r="AL5838" t="s">
        <v>81</v>
      </c>
      <c r="AM5838" t="s">
        <v>82</v>
      </c>
      <c r="AO5838" t="s">
        <v>83</v>
      </c>
      <c r="AR5838" t="s">
        <v>82</v>
      </c>
      <c r="AT5838" t="s">
        <v>82</v>
      </c>
      <c r="AW5838" t="s">
        <v>72</v>
      </c>
      <c r="AX5838">
        <v>2</v>
      </c>
      <c r="AY5838" t="s">
        <v>30828</v>
      </c>
      <c r="AZ5838" t="s">
        <v>4671</v>
      </c>
      <c r="BA5838" t="s">
        <v>226</v>
      </c>
      <c r="BB5838">
        <v>49643</v>
      </c>
      <c r="BC5838" t="s">
        <v>79</v>
      </c>
      <c r="BH5838" t="s">
        <v>30829</v>
      </c>
      <c r="BJ5838">
        <v>822268104</v>
      </c>
    </row>
    <row r="5839" spans="1:62" x14ac:dyDescent="0.25">
      <c r="A5839" t="s">
        <v>30904</v>
      </c>
      <c r="B5839" s="2">
        <v>43529</v>
      </c>
      <c r="C5839" t="s">
        <v>63</v>
      </c>
      <c r="D5839" s="3">
        <v>43472.391888749997</v>
      </c>
      <c r="E5839" t="s">
        <v>64</v>
      </c>
      <c r="F5839" s="2">
        <v>43556</v>
      </c>
      <c r="G5839" s="2">
        <v>43799</v>
      </c>
      <c r="H5839" t="s">
        <v>30457</v>
      </c>
      <c r="J5839" t="s">
        <v>30340</v>
      </c>
      <c r="K5839" t="s">
        <v>20270</v>
      </c>
      <c r="L5839" t="s">
        <v>1753</v>
      </c>
      <c r="M5839" t="s">
        <v>761</v>
      </c>
      <c r="N5839">
        <v>30328</v>
      </c>
      <c r="O5839" t="s">
        <v>70</v>
      </c>
      <c r="Q5839" t="s">
        <v>20271</v>
      </c>
      <c r="S5839" t="s">
        <v>72</v>
      </c>
      <c r="T5839" t="s">
        <v>20272</v>
      </c>
      <c r="U5839" t="s">
        <v>20273</v>
      </c>
      <c r="V5839" t="s">
        <v>1177</v>
      </c>
      <c r="W5839" t="s">
        <v>649</v>
      </c>
      <c r="X5839" t="s">
        <v>20274</v>
      </c>
      <c r="Y5839" t="str">
        <f>"51-9198"</f>
        <v>51-9198</v>
      </c>
      <c r="Z5839" t="s">
        <v>199</v>
      </c>
      <c r="AA5839">
        <v>321214</v>
      </c>
      <c r="AB5839">
        <v>28</v>
      </c>
      <c r="AC5839">
        <v>28</v>
      </c>
      <c r="AD5839" t="s">
        <v>79</v>
      </c>
      <c r="AE5839" t="s">
        <v>95</v>
      </c>
      <c r="AF5839">
        <v>40</v>
      </c>
      <c r="AG5839" s="4">
        <v>0.25</v>
      </c>
      <c r="AH5839" s="4">
        <v>0.60416666666666663</v>
      </c>
      <c r="AI5839" s="5">
        <v>14.38</v>
      </c>
      <c r="AJ5839">
        <v>21.57</v>
      </c>
      <c r="AK5839">
        <v>21.57</v>
      </c>
      <c r="AL5839" t="s">
        <v>81</v>
      </c>
      <c r="AM5839" t="s">
        <v>82</v>
      </c>
      <c r="AO5839" t="s">
        <v>83</v>
      </c>
      <c r="AP5839" t="s">
        <v>67</v>
      </c>
      <c r="AQ5839" t="s">
        <v>67</v>
      </c>
      <c r="AR5839" t="s">
        <v>82</v>
      </c>
      <c r="AT5839" t="s">
        <v>82</v>
      </c>
      <c r="AW5839" t="s">
        <v>82</v>
      </c>
      <c r="AY5839" t="s">
        <v>30905</v>
      </c>
      <c r="AZ5839" t="s">
        <v>30906</v>
      </c>
      <c r="BA5839" t="s">
        <v>774</v>
      </c>
      <c r="BB5839">
        <v>80612</v>
      </c>
      <c r="BC5839" t="s">
        <v>87</v>
      </c>
      <c r="BH5839" t="s">
        <v>30907</v>
      </c>
      <c r="BJ5839">
        <v>943050454</v>
      </c>
    </row>
    <row r="5840" spans="1:62" x14ac:dyDescent="0.25">
      <c r="A5840" t="s">
        <v>31115</v>
      </c>
      <c r="B5840" s="2">
        <v>43529</v>
      </c>
      <c r="C5840" t="s">
        <v>63</v>
      </c>
      <c r="D5840" s="3">
        <v>43472.38376290509</v>
      </c>
      <c r="E5840" t="s">
        <v>91</v>
      </c>
      <c r="H5840" t="s">
        <v>27797</v>
      </c>
      <c r="I5840" t="s">
        <v>67</v>
      </c>
      <c r="J5840" t="s">
        <v>27798</v>
      </c>
      <c r="K5840" t="s">
        <v>67</v>
      </c>
      <c r="L5840" t="s">
        <v>20763</v>
      </c>
      <c r="M5840" t="s">
        <v>232</v>
      </c>
      <c r="N5840">
        <v>11963</v>
      </c>
      <c r="O5840" t="s">
        <v>70</v>
      </c>
      <c r="P5840" t="s">
        <v>67</v>
      </c>
      <c r="Q5840" t="s">
        <v>27799</v>
      </c>
      <c r="S5840" t="s">
        <v>72</v>
      </c>
      <c r="T5840" t="s">
        <v>1958</v>
      </c>
      <c r="U5840" t="s">
        <v>1959</v>
      </c>
      <c r="V5840" t="s">
        <v>232</v>
      </c>
      <c r="W5840" t="s">
        <v>232</v>
      </c>
      <c r="X5840" t="s">
        <v>31116</v>
      </c>
      <c r="Y5840" t="str">
        <f>"37-3011"</f>
        <v>37-3011</v>
      </c>
      <c r="Z5840" t="s">
        <v>94</v>
      </c>
      <c r="AA5840">
        <v>561730</v>
      </c>
      <c r="AB5840">
        <v>15</v>
      </c>
      <c r="AD5840" t="s">
        <v>79</v>
      </c>
      <c r="AE5840" t="s">
        <v>80</v>
      </c>
      <c r="AF5840">
        <v>40</v>
      </c>
      <c r="AG5840" s="4">
        <v>0.29166666666666669</v>
      </c>
      <c r="AH5840" s="4">
        <v>0.64583333333333337</v>
      </c>
      <c r="AI5840" s="5">
        <v>16.34</v>
      </c>
      <c r="AJ5840">
        <v>24.51</v>
      </c>
      <c r="AK5840">
        <v>32.25</v>
      </c>
      <c r="AL5840" t="s">
        <v>81</v>
      </c>
      <c r="AM5840" t="s">
        <v>82</v>
      </c>
      <c r="AO5840" t="s">
        <v>83</v>
      </c>
      <c r="AP5840" t="s">
        <v>67</v>
      </c>
      <c r="AQ5840" t="s">
        <v>67</v>
      </c>
      <c r="AR5840" t="s">
        <v>82</v>
      </c>
      <c r="AT5840" t="s">
        <v>82</v>
      </c>
      <c r="AW5840" t="s">
        <v>82</v>
      </c>
      <c r="AY5840" t="s">
        <v>20763</v>
      </c>
      <c r="AZ5840" t="s">
        <v>6535</v>
      </c>
      <c r="BA5840" t="s">
        <v>232</v>
      </c>
      <c r="BB5840">
        <v>11963</v>
      </c>
      <c r="BC5840" t="s">
        <v>79</v>
      </c>
      <c r="BH5840" t="s">
        <v>27798</v>
      </c>
      <c r="BI5840" t="s">
        <v>67</v>
      </c>
      <c r="BJ5840">
        <v>810998669</v>
      </c>
    </row>
    <row r="5841" spans="1:62" x14ac:dyDescent="0.25">
      <c r="A5841" t="s">
        <v>31531</v>
      </c>
      <c r="B5841" s="2">
        <v>43529</v>
      </c>
      <c r="C5841" t="s">
        <v>63</v>
      </c>
      <c r="D5841" s="3">
        <v>43472.39338775463</v>
      </c>
      <c r="E5841" t="s">
        <v>64</v>
      </c>
      <c r="F5841" s="2">
        <v>43556</v>
      </c>
      <c r="G5841" s="2">
        <v>43814</v>
      </c>
      <c r="H5841" t="s">
        <v>31532</v>
      </c>
      <c r="I5841" t="s">
        <v>31533</v>
      </c>
      <c r="J5841" t="s">
        <v>31534</v>
      </c>
      <c r="K5841" t="s">
        <v>31535</v>
      </c>
      <c r="L5841" t="s">
        <v>1952</v>
      </c>
      <c r="M5841" t="s">
        <v>232</v>
      </c>
      <c r="N5841">
        <v>12496</v>
      </c>
      <c r="O5841" t="s">
        <v>70</v>
      </c>
      <c r="Q5841" t="s">
        <v>31536</v>
      </c>
      <c r="S5841" t="s">
        <v>72</v>
      </c>
      <c r="T5841" t="s">
        <v>2185</v>
      </c>
      <c r="U5841" t="s">
        <v>30611</v>
      </c>
      <c r="V5841" t="s">
        <v>2187</v>
      </c>
      <c r="W5841" t="s">
        <v>232</v>
      </c>
      <c r="X5841" t="s">
        <v>2013</v>
      </c>
      <c r="Y5841" t="str">
        <f>"37-3011"</f>
        <v>37-3011</v>
      </c>
      <c r="Z5841" t="s">
        <v>94</v>
      </c>
      <c r="AA5841">
        <v>561730</v>
      </c>
      <c r="AB5841">
        <v>8</v>
      </c>
      <c r="AC5841">
        <v>8</v>
      </c>
      <c r="AD5841" t="s">
        <v>79</v>
      </c>
      <c r="AE5841" t="s">
        <v>80</v>
      </c>
      <c r="AF5841">
        <v>40</v>
      </c>
      <c r="AG5841" s="4">
        <v>0.33333333333333331</v>
      </c>
      <c r="AH5841" s="4">
        <v>0.70833333333333337</v>
      </c>
      <c r="AI5841" s="5">
        <v>14.85</v>
      </c>
      <c r="AL5841" t="s">
        <v>81</v>
      </c>
      <c r="AM5841" t="s">
        <v>82</v>
      </c>
      <c r="AO5841" t="s">
        <v>83</v>
      </c>
      <c r="AR5841" t="s">
        <v>82</v>
      </c>
      <c r="AT5841" t="s">
        <v>82</v>
      </c>
      <c r="AW5841" t="s">
        <v>72</v>
      </c>
      <c r="AX5841">
        <v>2</v>
      </c>
      <c r="AY5841" t="s">
        <v>1952</v>
      </c>
      <c r="AZ5841" t="s">
        <v>2328</v>
      </c>
      <c r="BA5841" t="s">
        <v>232</v>
      </c>
      <c r="BB5841">
        <v>12496</v>
      </c>
      <c r="BC5841" t="s">
        <v>79</v>
      </c>
      <c r="BH5841" t="s">
        <v>31534</v>
      </c>
      <c r="BI5841" t="s">
        <v>31535</v>
      </c>
      <c r="BJ5841">
        <v>272597920</v>
      </c>
    </row>
    <row r="5842" spans="1:62" x14ac:dyDescent="0.25">
      <c r="A5842" t="s">
        <v>31725</v>
      </c>
      <c r="B5842" s="2">
        <v>43529</v>
      </c>
      <c r="C5842" t="s">
        <v>63</v>
      </c>
      <c r="D5842" s="3">
        <v>43472.454137222223</v>
      </c>
      <c r="E5842" t="s">
        <v>91</v>
      </c>
      <c r="H5842" t="s">
        <v>31726</v>
      </c>
      <c r="I5842" t="s">
        <v>31726</v>
      </c>
      <c r="J5842" t="s">
        <v>31727</v>
      </c>
      <c r="L5842" t="s">
        <v>2058</v>
      </c>
      <c r="M5842" t="s">
        <v>105</v>
      </c>
      <c r="N5842">
        <v>78633</v>
      </c>
      <c r="O5842" t="s">
        <v>70</v>
      </c>
      <c r="Q5842" t="s">
        <v>31728</v>
      </c>
      <c r="S5842" t="s">
        <v>72</v>
      </c>
      <c r="T5842" t="s">
        <v>1855</v>
      </c>
      <c r="U5842" t="s">
        <v>1856</v>
      </c>
      <c r="V5842" t="s">
        <v>863</v>
      </c>
      <c r="W5842" t="s">
        <v>105</v>
      </c>
      <c r="X5842" t="s">
        <v>24538</v>
      </c>
      <c r="Y5842" t="str">
        <f>"47-5051"</f>
        <v>47-5051</v>
      </c>
      <c r="Z5842" t="s">
        <v>1474</v>
      </c>
      <c r="AA5842">
        <v>21231</v>
      </c>
      <c r="AB5842">
        <v>29</v>
      </c>
      <c r="AD5842" t="s">
        <v>79</v>
      </c>
      <c r="AE5842" t="s">
        <v>95</v>
      </c>
      <c r="AF5842">
        <v>40</v>
      </c>
      <c r="AG5842" s="4">
        <v>0.29166666666666669</v>
      </c>
      <c r="AH5842" s="4">
        <v>0.66666666666666663</v>
      </c>
      <c r="AI5842" s="5">
        <v>19.62</v>
      </c>
      <c r="AJ5842">
        <v>29.43</v>
      </c>
      <c r="AL5842" t="s">
        <v>81</v>
      </c>
      <c r="AM5842" t="s">
        <v>82</v>
      </c>
      <c r="AO5842" t="s">
        <v>83</v>
      </c>
      <c r="AR5842" t="s">
        <v>82</v>
      </c>
      <c r="AT5842" t="s">
        <v>82</v>
      </c>
      <c r="AW5842" t="s">
        <v>82</v>
      </c>
      <c r="AY5842" t="s">
        <v>2058</v>
      </c>
      <c r="AZ5842" t="s">
        <v>2062</v>
      </c>
      <c r="BA5842" t="s">
        <v>105</v>
      </c>
      <c r="BB5842">
        <v>78633</v>
      </c>
      <c r="BC5842" t="s">
        <v>87</v>
      </c>
      <c r="BH5842" t="s">
        <v>31727</v>
      </c>
      <c r="BJ5842">
        <v>813317696</v>
      </c>
    </row>
    <row r="5843" spans="1:62" x14ac:dyDescent="0.25">
      <c r="A5843" t="s">
        <v>31746</v>
      </c>
      <c r="B5843" s="2">
        <v>43529</v>
      </c>
      <c r="C5843" t="s">
        <v>63</v>
      </c>
      <c r="D5843" s="3">
        <v>43472.404325659722</v>
      </c>
      <c r="E5843" t="s">
        <v>64</v>
      </c>
      <c r="F5843" s="2">
        <v>43556</v>
      </c>
      <c r="G5843" s="2">
        <v>43814</v>
      </c>
      <c r="H5843" t="s">
        <v>31747</v>
      </c>
      <c r="J5843" t="s">
        <v>31748</v>
      </c>
      <c r="L5843" t="s">
        <v>29733</v>
      </c>
      <c r="M5843" t="s">
        <v>232</v>
      </c>
      <c r="N5843">
        <v>12526</v>
      </c>
      <c r="O5843" t="s">
        <v>70</v>
      </c>
      <c r="Q5843" t="s">
        <v>31749</v>
      </c>
      <c r="S5843" t="s">
        <v>72</v>
      </c>
      <c r="T5843" t="s">
        <v>2185</v>
      </c>
      <c r="U5843" t="s">
        <v>2186</v>
      </c>
      <c r="V5843" t="s">
        <v>2187</v>
      </c>
      <c r="W5843" t="s">
        <v>232</v>
      </c>
      <c r="X5843" t="s">
        <v>106</v>
      </c>
      <c r="Y5843" t="str">
        <f>"37-3011"</f>
        <v>37-3011</v>
      </c>
      <c r="Z5843" t="s">
        <v>94</v>
      </c>
      <c r="AA5843">
        <v>561730</v>
      </c>
      <c r="AB5843">
        <v>5</v>
      </c>
      <c r="AC5843">
        <v>5</v>
      </c>
      <c r="AD5843" t="s">
        <v>79</v>
      </c>
      <c r="AE5843" t="s">
        <v>80</v>
      </c>
      <c r="AF5843">
        <v>35</v>
      </c>
      <c r="AG5843" s="4">
        <v>0.375</v>
      </c>
      <c r="AH5843" s="4">
        <v>0.70833333333333337</v>
      </c>
      <c r="AI5843" s="5">
        <v>15.82</v>
      </c>
      <c r="AL5843" t="s">
        <v>81</v>
      </c>
      <c r="AM5843" t="s">
        <v>82</v>
      </c>
      <c r="AO5843" t="s">
        <v>83</v>
      </c>
      <c r="AR5843" t="s">
        <v>82</v>
      </c>
      <c r="AT5843" t="s">
        <v>82</v>
      </c>
      <c r="AW5843" t="s">
        <v>72</v>
      </c>
      <c r="AX5843">
        <v>2</v>
      </c>
      <c r="AY5843" t="s">
        <v>29733</v>
      </c>
      <c r="AZ5843" t="s">
        <v>29027</v>
      </c>
      <c r="BA5843" t="s">
        <v>232</v>
      </c>
      <c r="BB5843">
        <v>12526</v>
      </c>
      <c r="BC5843" t="s">
        <v>79</v>
      </c>
      <c r="BH5843" t="s">
        <v>31748</v>
      </c>
      <c r="BJ5843">
        <v>821294791</v>
      </c>
    </row>
    <row r="5844" spans="1:62" x14ac:dyDescent="0.25">
      <c r="A5844" t="s">
        <v>31802</v>
      </c>
      <c r="B5844" s="2">
        <v>43529</v>
      </c>
      <c r="C5844" t="s">
        <v>63</v>
      </c>
      <c r="D5844" s="3">
        <v>43472.405197835651</v>
      </c>
      <c r="E5844" t="s">
        <v>64</v>
      </c>
      <c r="F5844" s="2">
        <v>43556</v>
      </c>
      <c r="G5844" s="2">
        <v>43800</v>
      </c>
      <c r="H5844" t="s">
        <v>31803</v>
      </c>
      <c r="J5844" t="s">
        <v>31804</v>
      </c>
      <c r="L5844" t="s">
        <v>31805</v>
      </c>
      <c r="M5844" t="s">
        <v>232</v>
      </c>
      <c r="N5844">
        <v>14059</v>
      </c>
      <c r="O5844" t="s">
        <v>70</v>
      </c>
      <c r="Q5844" t="s">
        <v>31806</v>
      </c>
      <c r="S5844" t="s">
        <v>72</v>
      </c>
      <c r="T5844" t="s">
        <v>6264</v>
      </c>
      <c r="U5844" t="s">
        <v>10931</v>
      </c>
      <c r="V5844" t="s">
        <v>104</v>
      </c>
      <c r="W5844" t="s">
        <v>105</v>
      </c>
      <c r="X5844" t="s">
        <v>106</v>
      </c>
      <c r="Y5844" t="str">
        <f>"37-3011"</f>
        <v>37-3011</v>
      </c>
      <c r="Z5844" t="s">
        <v>94</v>
      </c>
      <c r="AA5844">
        <v>561730</v>
      </c>
      <c r="AB5844">
        <v>26</v>
      </c>
      <c r="AC5844">
        <v>26</v>
      </c>
      <c r="AD5844" t="s">
        <v>79</v>
      </c>
      <c r="AE5844" t="s">
        <v>80</v>
      </c>
      <c r="AF5844">
        <v>40</v>
      </c>
      <c r="AG5844" s="4">
        <v>0.29166666666666669</v>
      </c>
      <c r="AH5844" s="4">
        <v>0.70833333333333337</v>
      </c>
      <c r="AI5844" s="5">
        <v>14.78</v>
      </c>
      <c r="AJ5844">
        <v>22.17</v>
      </c>
      <c r="AL5844" t="s">
        <v>81</v>
      </c>
      <c r="AM5844" t="s">
        <v>82</v>
      </c>
      <c r="AO5844" t="s">
        <v>83</v>
      </c>
      <c r="AR5844" t="s">
        <v>82</v>
      </c>
      <c r="AT5844" t="s">
        <v>82</v>
      </c>
      <c r="AW5844" t="s">
        <v>82</v>
      </c>
      <c r="AY5844" t="s">
        <v>31805</v>
      </c>
      <c r="AZ5844" t="s">
        <v>9799</v>
      </c>
      <c r="BA5844" t="s">
        <v>232</v>
      </c>
      <c r="BB5844">
        <v>14059</v>
      </c>
      <c r="BC5844" t="s">
        <v>79</v>
      </c>
      <c r="BH5844" t="s">
        <v>31804</v>
      </c>
      <c r="BJ5844">
        <v>161438152</v>
      </c>
    </row>
    <row r="5845" spans="1:62" x14ac:dyDescent="0.25">
      <c r="A5845" t="s">
        <v>32063</v>
      </c>
      <c r="B5845" s="2">
        <v>43529</v>
      </c>
      <c r="C5845" t="s">
        <v>63</v>
      </c>
      <c r="D5845" s="3">
        <v>43472.422263194443</v>
      </c>
      <c r="E5845" t="s">
        <v>91</v>
      </c>
      <c r="H5845" t="s">
        <v>32064</v>
      </c>
      <c r="J5845" t="s">
        <v>32065</v>
      </c>
      <c r="L5845" t="s">
        <v>18273</v>
      </c>
      <c r="M5845" t="s">
        <v>136</v>
      </c>
      <c r="N5845">
        <v>21085</v>
      </c>
      <c r="O5845" t="s">
        <v>70</v>
      </c>
      <c r="Q5845" t="s">
        <v>32066</v>
      </c>
      <c r="S5845" t="s">
        <v>72</v>
      </c>
      <c r="T5845" t="s">
        <v>5117</v>
      </c>
      <c r="U5845" t="s">
        <v>5118</v>
      </c>
      <c r="V5845" t="s">
        <v>2222</v>
      </c>
      <c r="W5845" t="s">
        <v>278</v>
      </c>
      <c r="X5845" t="s">
        <v>106</v>
      </c>
      <c r="Y5845" t="str">
        <f>"37-3011"</f>
        <v>37-3011</v>
      </c>
      <c r="Z5845" t="s">
        <v>94</v>
      </c>
      <c r="AA5845">
        <v>561730</v>
      </c>
      <c r="AB5845">
        <v>16</v>
      </c>
      <c r="AD5845" t="s">
        <v>79</v>
      </c>
      <c r="AE5845" t="s">
        <v>80</v>
      </c>
      <c r="AF5845">
        <v>35</v>
      </c>
      <c r="AG5845" s="4">
        <v>0.29166666666666669</v>
      </c>
      <c r="AH5845" s="4">
        <v>0.75</v>
      </c>
      <c r="AI5845" s="5">
        <v>15.39</v>
      </c>
      <c r="AJ5845">
        <v>23.09</v>
      </c>
      <c r="AL5845" t="s">
        <v>81</v>
      </c>
      <c r="AM5845" t="s">
        <v>82</v>
      </c>
      <c r="AO5845" t="s">
        <v>83</v>
      </c>
      <c r="AR5845" t="s">
        <v>82</v>
      </c>
      <c r="AT5845" t="s">
        <v>82</v>
      </c>
      <c r="AW5845" t="s">
        <v>72</v>
      </c>
      <c r="AX5845">
        <v>3</v>
      </c>
      <c r="AY5845" t="s">
        <v>18273</v>
      </c>
      <c r="AZ5845" t="s">
        <v>8925</v>
      </c>
      <c r="BA5845" t="s">
        <v>136</v>
      </c>
      <c r="BB5845">
        <v>21085</v>
      </c>
      <c r="BC5845" t="s">
        <v>79</v>
      </c>
      <c r="BH5845" t="s">
        <v>32065</v>
      </c>
      <c r="BJ5845">
        <v>520974985</v>
      </c>
    </row>
    <row r="5846" spans="1:62" x14ac:dyDescent="0.25">
      <c r="A5846" t="s">
        <v>32413</v>
      </c>
      <c r="B5846" s="2">
        <v>43529</v>
      </c>
      <c r="C5846" t="s">
        <v>63</v>
      </c>
      <c r="D5846" s="3">
        <v>43472.412125740739</v>
      </c>
      <c r="E5846" t="s">
        <v>91</v>
      </c>
      <c r="H5846" t="s">
        <v>25328</v>
      </c>
      <c r="I5846" t="s">
        <v>67</v>
      </c>
      <c r="J5846" t="s">
        <v>25329</v>
      </c>
      <c r="K5846" t="s">
        <v>67</v>
      </c>
      <c r="L5846" t="s">
        <v>25330</v>
      </c>
      <c r="M5846" t="s">
        <v>844</v>
      </c>
      <c r="N5846">
        <v>61739</v>
      </c>
      <c r="O5846" t="s">
        <v>70</v>
      </c>
      <c r="P5846" t="s">
        <v>67</v>
      </c>
      <c r="Q5846" t="s">
        <v>25331</v>
      </c>
      <c r="S5846" t="s">
        <v>72</v>
      </c>
      <c r="T5846" t="s">
        <v>5156</v>
      </c>
      <c r="U5846" t="s">
        <v>5157</v>
      </c>
      <c r="V5846" t="s">
        <v>5158</v>
      </c>
      <c r="W5846" t="s">
        <v>105</v>
      </c>
      <c r="X5846" t="s">
        <v>677</v>
      </c>
      <c r="Y5846" t="str">
        <f>"39-3091"</f>
        <v>39-3091</v>
      </c>
      <c r="Z5846" t="s">
        <v>677</v>
      </c>
      <c r="AA5846">
        <v>711190</v>
      </c>
      <c r="AB5846">
        <v>18</v>
      </c>
      <c r="AD5846" t="s">
        <v>79</v>
      </c>
      <c r="AE5846" t="s">
        <v>80</v>
      </c>
      <c r="AF5846">
        <v>40</v>
      </c>
      <c r="AG5846" s="4">
        <v>0.54166666666666663</v>
      </c>
      <c r="AH5846" s="4">
        <v>0.91666666666666663</v>
      </c>
      <c r="AI5846" s="6">
        <v>404</v>
      </c>
      <c r="AJ5846">
        <v>0</v>
      </c>
      <c r="AK5846">
        <v>0</v>
      </c>
      <c r="AL5846" t="s">
        <v>81</v>
      </c>
      <c r="AM5846" t="s">
        <v>82</v>
      </c>
      <c r="AO5846" t="s">
        <v>83</v>
      </c>
      <c r="AR5846" t="s">
        <v>82</v>
      </c>
      <c r="AT5846" t="s">
        <v>82</v>
      </c>
      <c r="AW5846" t="s">
        <v>82</v>
      </c>
      <c r="AY5846" t="s">
        <v>25332</v>
      </c>
      <c r="AZ5846" t="s">
        <v>25332</v>
      </c>
      <c r="BA5846" t="s">
        <v>844</v>
      </c>
      <c r="BB5846">
        <v>61822</v>
      </c>
      <c r="BC5846" t="s">
        <v>79</v>
      </c>
      <c r="BH5846" t="s">
        <v>25333</v>
      </c>
      <c r="BI5846" t="s">
        <v>67</v>
      </c>
      <c r="BJ5846">
        <v>464016014</v>
      </c>
    </row>
    <row r="5847" spans="1:62" x14ac:dyDescent="0.25">
      <c r="A5847" t="s">
        <v>32537</v>
      </c>
      <c r="B5847" s="2">
        <v>43529</v>
      </c>
      <c r="C5847" t="s">
        <v>63</v>
      </c>
      <c r="D5847" s="3">
        <v>43472.388064293984</v>
      </c>
      <c r="E5847" t="s">
        <v>64</v>
      </c>
      <c r="F5847" s="2">
        <v>43556</v>
      </c>
      <c r="G5847" s="2">
        <v>43799</v>
      </c>
      <c r="H5847" t="s">
        <v>32538</v>
      </c>
      <c r="I5847" t="s">
        <v>32539</v>
      </c>
      <c r="J5847" t="s">
        <v>32540</v>
      </c>
      <c r="L5847" t="s">
        <v>1335</v>
      </c>
      <c r="M5847" t="s">
        <v>105</v>
      </c>
      <c r="N5847">
        <v>77057</v>
      </c>
      <c r="O5847" t="s">
        <v>70</v>
      </c>
      <c r="Q5847" t="s">
        <v>32541</v>
      </c>
      <c r="S5847" t="s">
        <v>72</v>
      </c>
      <c r="T5847" t="s">
        <v>11207</v>
      </c>
      <c r="U5847" t="s">
        <v>11208</v>
      </c>
      <c r="V5847" t="s">
        <v>11209</v>
      </c>
      <c r="W5847" t="s">
        <v>105</v>
      </c>
      <c r="X5847" t="s">
        <v>1012</v>
      </c>
      <c r="Y5847" t="str">
        <f>"37-2012"</f>
        <v>37-2012</v>
      </c>
      <c r="Z5847" t="s">
        <v>373</v>
      </c>
      <c r="AA5847">
        <v>721191</v>
      </c>
      <c r="AB5847">
        <v>5</v>
      </c>
      <c r="AC5847">
        <v>5</v>
      </c>
      <c r="AD5847" t="s">
        <v>79</v>
      </c>
      <c r="AE5847" t="s">
        <v>80</v>
      </c>
      <c r="AF5847">
        <v>40</v>
      </c>
      <c r="AG5847" s="4">
        <v>0.375</v>
      </c>
      <c r="AH5847" s="4">
        <v>0.70833333333333337</v>
      </c>
      <c r="AI5847" s="5">
        <v>11.15</v>
      </c>
      <c r="AJ5847">
        <v>16.73</v>
      </c>
      <c r="AL5847" t="s">
        <v>81</v>
      </c>
      <c r="AM5847" t="s">
        <v>82</v>
      </c>
      <c r="AO5847" t="s">
        <v>83</v>
      </c>
      <c r="AR5847" t="s">
        <v>82</v>
      </c>
      <c r="AT5847" t="s">
        <v>82</v>
      </c>
      <c r="AW5847" t="s">
        <v>82</v>
      </c>
      <c r="AY5847" t="s">
        <v>32542</v>
      </c>
      <c r="AZ5847" t="s">
        <v>4750</v>
      </c>
      <c r="BA5847" t="s">
        <v>298</v>
      </c>
      <c r="BB5847">
        <v>4578</v>
      </c>
      <c r="BC5847" t="s">
        <v>87</v>
      </c>
      <c r="BH5847" t="s">
        <v>32543</v>
      </c>
      <c r="BJ5847">
        <v>824119414</v>
      </c>
    </row>
    <row r="5848" spans="1:62" x14ac:dyDescent="0.25">
      <c r="A5848" t="s">
        <v>32688</v>
      </c>
      <c r="B5848" s="2">
        <v>43529</v>
      </c>
      <c r="C5848" t="s">
        <v>63</v>
      </c>
      <c r="D5848" s="3">
        <v>43472.405778715278</v>
      </c>
      <c r="E5848" t="s">
        <v>117</v>
      </c>
      <c r="H5848" t="s">
        <v>9299</v>
      </c>
      <c r="J5848" t="s">
        <v>9300</v>
      </c>
      <c r="L5848" t="s">
        <v>1177</v>
      </c>
      <c r="M5848" t="s">
        <v>649</v>
      </c>
      <c r="N5848">
        <v>85015</v>
      </c>
      <c r="O5848" t="s">
        <v>70</v>
      </c>
      <c r="Q5848" t="s">
        <v>9301</v>
      </c>
      <c r="S5848" t="s">
        <v>82</v>
      </c>
      <c r="U5848" t="s">
        <v>92</v>
      </c>
      <c r="X5848" t="s">
        <v>9302</v>
      </c>
      <c r="Y5848" t="str">
        <f>"47-2061"</f>
        <v>47-2061</v>
      </c>
      <c r="Z5848" t="s">
        <v>326</v>
      </c>
      <c r="AA5848">
        <v>236115</v>
      </c>
      <c r="AB5848">
        <v>10</v>
      </c>
      <c r="AD5848" t="s">
        <v>79</v>
      </c>
      <c r="AE5848" t="s">
        <v>95</v>
      </c>
      <c r="AF5848">
        <v>40</v>
      </c>
      <c r="AG5848" s="4">
        <v>0.29166666666666669</v>
      </c>
      <c r="AH5848" s="4">
        <v>0.625</v>
      </c>
      <c r="AI5848" s="5">
        <v>16.39</v>
      </c>
      <c r="AJ5848">
        <v>24.59</v>
      </c>
      <c r="AK5848">
        <v>24.59</v>
      </c>
      <c r="AL5848" t="s">
        <v>81</v>
      </c>
      <c r="AM5848" t="s">
        <v>82</v>
      </c>
      <c r="AO5848" t="s">
        <v>83</v>
      </c>
      <c r="AR5848" t="s">
        <v>82</v>
      </c>
      <c r="AT5848" t="s">
        <v>82</v>
      </c>
      <c r="AW5848" t="s">
        <v>72</v>
      </c>
      <c r="AX5848">
        <v>3</v>
      </c>
      <c r="AY5848" t="s">
        <v>2471</v>
      </c>
      <c r="AZ5848" t="s">
        <v>655</v>
      </c>
      <c r="BA5848" t="s">
        <v>649</v>
      </c>
      <c r="BB5848">
        <v>85015</v>
      </c>
      <c r="BC5848" t="s">
        <v>79</v>
      </c>
      <c r="BH5848" t="s">
        <v>9303</v>
      </c>
      <c r="BJ5848">
        <v>463311648</v>
      </c>
    </row>
    <row r="5849" spans="1:62" x14ac:dyDescent="0.25">
      <c r="A5849" t="s">
        <v>32898</v>
      </c>
      <c r="B5849" s="2">
        <v>43529</v>
      </c>
      <c r="C5849" t="s">
        <v>63</v>
      </c>
      <c r="D5849" s="3">
        <v>43472.386142754629</v>
      </c>
      <c r="E5849" t="s">
        <v>64</v>
      </c>
      <c r="F5849" s="2">
        <v>43556</v>
      </c>
      <c r="G5849" s="2">
        <v>43784</v>
      </c>
      <c r="H5849" t="s">
        <v>32899</v>
      </c>
      <c r="J5849" t="s">
        <v>32900</v>
      </c>
      <c r="K5849" t="s">
        <v>32901</v>
      </c>
      <c r="L5849" t="s">
        <v>14349</v>
      </c>
      <c r="M5849" t="s">
        <v>5997</v>
      </c>
      <c r="N5849">
        <v>58502</v>
      </c>
      <c r="O5849" t="s">
        <v>70</v>
      </c>
      <c r="Q5849" t="s">
        <v>32902</v>
      </c>
      <c r="S5849" t="s">
        <v>72</v>
      </c>
      <c r="T5849" t="s">
        <v>23241</v>
      </c>
      <c r="U5849" t="s">
        <v>23242</v>
      </c>
      <c r="V5849" t="s">
        <v>9675</v>
      </c>
      <c r="W5849" t="s">
        <v>105</v>
      </c>
      <c r="X5849" t="s">
        <v>32903</v>
      </c>
      <c r="Y5849" t="str">
        <f>"49-3031"</f>
        <v>49-3031</v>
      </c>
      <c r="Z5849" t="s">
        <v>23285</v>
      </c>
      <c r="AA5849">
        <v>238110</v>
      </c>
      <c r="AB5849">
        <v>6</v>
      </c>
      <c r="AC5849">
        <v>6</v>
      </c>
      <c r="AD5849" t="s">
        <v>79</v>
      </c>
      <c r="AE5849" t="s">
        <v>95</v>
      </c>
      <c r="AF5849">
        <v>40</v>
      </c>
      <c r="AG5849" s="4">
        <v>0.25</v>
      </c>
      <c r="AH5849" s="4">
        <v>0.58333333333333337</v>
      </c>
      <c r="AI5849" s="5">
        <v>27.11</v>
      </c>
      <c r="AJ5849">
        <v>40.67</v>
      </c>
      <c r="AL5849" t="s">
        <v>81</v>
      </c>
      <c r="AM5849" t="s">
        <v>82</v>
      </c>
      <c r="AO5849" t="s">
        <v>83</v>
      </c>
      <c r="AR5849" t="s">
        <v>82</v>
      </c>
      <c r="AT5849" t="s">
        <v>82</v>
      </c>
      <c r="AW5849" t="s">
        <v>72</v>
      </c>
      <c r="AX5849">
        <v>24</v>
      </c>
      <c r="AY5849" t="s">
        <v>30795</v>
      </c>
      <c r="AZ5849" t="s">
        <v>19032</v>
      </c>
      <c r="BA5849" t="s">
        <v>5997</v>
      </c>
      <c r="BB5849">
        <v>58601</v>
      </c>
      <c r="BC5849" t="s">
        <v>79</v>
      </c>
      <c r="BH5849" t="s">
        <v>32904</v>
      </c>
      <c r="BJ5849">
        <v>450262344</v>
      </c>
    </row>
    <row r="5850" spans="1:62" x14ac:dyDescent="0.25">
      <c r="A5850" t="s">
        <v>32911</v>
      </c>
      <c r="B5850" s="2">
        <v>43529</v>
      </c>
      <c r="C5850" t="s">
        <v>63</v>
      </c>
      <c r="D5850" s="3">
        <v>43472.386644305552</v>
      </c>
      <c r="E5850" t="s">
        <v>64</v>
      </c>
      <c r="F5850" s="2">
        <v>43556</v>
      </c>
      <c r="G5850" s="2">
        <v>43770</v>
      </c>
      <c r="H5850" t="s">
        <v>32899</v>
      </c>
      <c r="J5850" t="s">
        <v>32900</v>
      </c>
      <c r="K5850" t="s">
        <v>32901</v>
      </c>
      <c r="L5850" t="s">
        <v>14349</v>
      </c>
      <c r="M5850" t="s">
        <v>5997</v>
      </c>
      <c r="N5850">
        <v>58502</v>
      </c>
      <c r="O5850" t="s">
        <v>70</v>
      </c>
      <c r="Q5850" t="s">
        <v>32902</v>
      </c>
      <c r="S5850" t="s">
        <v>72</v>
      </c>
      <c r="T5850" t="s">
        <v>23241</v>
      </c>
      <c r="U5850" t="s">
        <v>23242</v>
      </c>
      <c r="V5850" t="s">
        <v>9675</v>
      </c>
      <c r="W5850" t="s">
        <v>105</v>
      </c>
      <c r="X5850" t="s">
        <v>4052</v>
      </c>
      <c r="Y5850" t="str">
        <f>"47-2051"</f>
        <v>47-2051</v>
      </c>
      <c r="Z5850" t="s">
        <v>1383</v>
      </c>
      <c r="AA5850">
        <v>238110</v>
      </c>
      <c r="AB5850">
        <v>11</v>
      </c>
      <c r="AC5850">
        <v>11</v>
      </c>
      <c r="AD5850" t="s">
        <v>79</v>
      </c>
      <c r="AE5850" t="s">
        <v>80</v>
      </c>
      <c r="AF5850">
        <v>40</v>
      </c>
      <c r="AG5850" s="4">
        <v>0.25</v>
      </c>
      <c r="AH5850" s="4">
        <v>0.58333333333333337</v>
      </c>
      <c r="AI5850" s="5">
        <v>22.48</v>
      </c>
      <c r="AJ5850">
        <v>33.72</v>
      </c>
      <c r="AL5850" t="s">
        <v>81</v>
      </c>
      <c r="AM5850" t="s">
        <v>82</v>
      </c>
      <c r="AO5850" t="s">
        <v>83</v>
      </c>
      <c r="AR5850" t="s">
        <v>82</v>
      </c>
      <c r="AT5850" t="s">
        <v>82</v>
      </c>
      <c r="AW5850" t="s">
        <v>72</v>
      </c>
      <c r="AX5850">
        <v>3</v>
      </c>
      <c r="AY5850" t="s">
        <v>14349</v>
      </c>
      <c r="AZ5850" t="s">
        <v>14350</v>
      </c>
      <c r="BA5850" t="s">
        <v>5997</v>
      </c>
      <c r="BB5850">
        <v>58502</v>
      </c>
      <c r="BC5850" t="s">
        <v>79</v>
      </c>
      <c r="BH5850" t="s">
        <v>32900</v>
      </c>
      <c r="BJ5850">
        <v>450262344</v>
      </c>
    </row>
    <row r="5851" spans="1:62" x14ac:dyDescent="0.25">
      <c r="A5851" t="s">
        <v>33008</v>
      </c>
      <c r="B5851" s="2">
        <v>43529</v>
      </c>
      <c r="C5851" t="s">
        <v>63</v>
      </c>
      <c r="D5851" s="3">
        <v>43472.390100185185</v>
      </c>
      <c r="E5851" t="s">
        <v>64</v>
      </c>
      <c r="F5851" s="2">
        <v>43556</v>
      </c>
      <c r="G5851" s="2">
        <v>43770</v>
      </c>
      <c r="H5851" t="s">
        <v>33009</v>
      </c>
      <c r="J5851" t="s">
        <v>33010</v>
      </c>
      <c r="K5851" t="s">
        <v>5673</v>
      </c>
      <c r="L5851" t="s">
        <v>14349</v>
      </c>
      <c r="M5851" t="s">
        <v>5997</v>
      </c>
      <c r="N5851">
        <v>58501</v>
      </c>
      <c r="O5851" t="s">
        <v>70</v>
      </c>
      <c r="Q5851" t="s">
        <v>33011</v>
      </c>
      <c r="S5851" t="s">
        <v>72</v>
      </c>
      <c r="T5851" t="s">
        <v>33012</v>
      </c>
      <c r="U5851" t="s">
        <v>33013</v>
      </c>
      <c r="V5851" t="s">
        <v>9675</v>
      </c>
      <c r="W5851" t="s">
        <v>105</v>
      </c>
      <c r="X5851" t="s">
        <v>4052</v>
      </c>
      <c r="Y5851" t="str">
        <f>"47-2051"</f>
        <v>47-2051</v>
      </c>
      <c r="Z5851" t="s">
        <v>1383</v>
      </c>
      <c r="AA5851">
        <v>237310</v>
      </c>
      <c r="AB5851">
        <v>4</v>
      </c>
      <c r="AC5851">
        <v>4</v>
      </c>
      <c r="AD5851" t="s">
        <v>79</v>
      </c>
      <c r="AE5851" t="s">
        <v>80</v>
      </c>
      <c r="AF5851">
        <v>40</v>
      </c>
      <c r="AG5851" s="4">
        <v>0.25</v>
      </c>
      <c r="AH5851" s="4">
        <v>0.58333333333333337</v>
      </c>
      <c r="AI5851" s="5">
        <v>22.48</v>
      </c>
      <c r="AJ5851">
        <v>33.72</v>
      </c>
      <c r="AL5851" t="s">
        <v>81</v>
      </c>
      <c r="AM5851" t="s">
        <v>82</v>
      </c>
      <c r="AO5851" t="s">
        <v>83</v>
      </c>
      <c r="AR5851" t="s">
        <v>82</v>
      </c>
      <c r="AT5851" t="s">
        <v>82</v>
      </c>
      <c r="AW5851" t="s">
        <v>72</v>
      </c>
      <c r="AX5851">
        <v>12</v>
      </c>
      <c r="AY5851" t="s">
        <v>14349</v>
      </c>
      <c r="AZ5851" t="s">
        <v>14350</v>
      </c>
      <c r="BA5851" t="s">
        <v>5997</v>
      </c>
      <c r="BB5851">
        <v>58501</v>
      </c>
      <c r="BC5851" t="s">
        <v>79</v>
      </c>
      <c r="BH5851" t="s">
        <v>33010</v>
      </c>
      <c r="BI5851" t="s">
        <v>5673</v>
      </c>
      <c r="BJ5851">
        <v>260845987</v>
      </c>
    </row>
    <row r="5852" spans="1:62" x14ac:dyDescent="0.25">
      <c r="A5852" t="s">
        <v>33395</v>
      </c>
      <c r="B5852" s="2">
        <v>43529</v>
      </c>
      <c r="C5852" t="s">
        <v>63</v>
      </c>
      <c r="D5852" s="3">
        <v>43472.393607569444</v>
      </c>
      <c r="E5852" t="s">
        <v>64</v>
      </c>
      <c r="F5852" s="2">
        <v>43556</v>
      </c>
      <c r="G5852" s="2">
        <v>43798</v>
      </c>
      <c r="H5852" t="s">
        <v>6849</v>
      </c>
      <c r="J5852" t="s">
        <v>6850</v>
      </c>
      <c r="L5852" t="s">
        <v>3479</v>
      </c>
      <c r="M5852" t="s">
        <v>105</v>
      </c>
      <c r="N5852">
        <v>75074</v>
      </c>
      <c r="O5852" t="s">
        <v>70</v>
      </c>
      <c r="Q5852" t="s">
        <v>6851</v>
      </c>
      <c r="S5852" t="s">
        <v>72</v>
      </c>
      <c r="T5852" t="s">
        <v>910</v>
      </c>
      <c r="U5852" t="s">
        <v>911</v>
      </c>
      <c r="V5852" t="s">
        <v>863</v>
      </c>
      <c r="W5852" t="s">
        <v>105</v>
      </c>
      <c r="X5852" t="s">
        <v>106</v>
      </c>
      <c r="Y5852" t="str">
        <f>"37-3011"</f>
        <v>37-3011</v>
      </c>
      <c r="Z5852" t="s">
        <v>94</v>
      </c>
      <c r="AA5852">
        <v>561730</v>
      </c>
      <c r="AB5852">
        <v>10</v>
      </c>
      <c r="AC5852">
        <v>10</v>
      </c>
      <c r="AD5852" t="s">
        <v>79</v>
      </c>
      <c r="AE5852" t="s">
        <v>95</v>
      </c>
      <c r="AF5852">
        <v>40</v>
      </c>
      <c r="AG5852" s="4">
        <v>0.33333333333333331</v>
      </c>
      <c r="AH5852" s="4">
        <v>0.70833333333333337</v>
      </c>
      <c r="AI5852" s="5">
        <v>13.94</v>
      </c>
      <c r="AJ5852">
        <v>20.91</v>
      </c>
      <c r="AL5852" t="s">
        <v>81</v>
      </c>
      <c r="AM5852" t="s">
        <v>82</v>
      </c>
      <c r="AO5852" t="s">
        <v>83</v>
      </c>
      <c r="AR5852" t="s">
        <v>82</v>
      </c>
      <c r="AT5852" t="s">
        <v>82</v>
      </c>
      <c r="AW5852" t="s">
        <v>82</v>
      </c>
      <c r="AY5852" t="s">
        <v>3479</v>
      </c>
      <c r="AZ5852" t="s">
        <v>1594</v>
      </c>
      <c r="BA5852" t="s">
        <v>105</v>
      </c>
      <c r="BB5852">
        <v>75074</v>
      </c>
      <c r="BC5852" t="s">
        <v>79</v>
      </c>
      <c r="BH5852" t="s">
        <v>6850</v>
      </c>
      <c r="BJ5852">
        <v>752528784</v>
      </c>
    </row>
    <row r="5853" spans="1:62" x14ac:dyDescent="0.25">
      <c r="A5853" t="s">
        <v>33425</v>
      </c>
      <c r="B5853" s="2">
        <v>43529</v>
      </c>
      <c r="C5853" t="s">
        <v>63</v>
      </c>
      <c r="D5853" s="3">
        <v>43472.410955914354</v>
      </c>
      <c r="E5853" t="s">
        <v>91</v>
      </c>
      <c r="H5853" t="s">
        <v>1590</v>
      </c>
      <c r="J5853" t="s">
        <v>1591</v>
      </c>
      <c r="L5853" t="s">
        <v>104</v>
      </c>
      <c r="M5853" t="s">
        <v>105</v>
      </c>
      <c r="N5853">
        <v>75287</v>
      </c>
      <c r="O5853" t="s">
        <v>70</v>
      </c>
      <c r="Q5853" t="s">
        <v>1592</v>
      </c>
      <c r="S5853" t="s">
        <v>82</v>
      </c>
      <c r="U5853" t="s">
        <v>92</v>
      </c>
      <c r="X5853" t="s">
        <v>1593</v>
      </c>
      <c r="Y5853" t="str">
        <f>"39-9011"</f>
        <v>39-9011</v>
      </c>
      <c r="Z5853" t="s">
        <v>893</v>
      </c>
      <c r="AA5853">
        <v>814110</v>
      </c>
      <c r="AB5853">
        <v>2</v>
      </c>
      <c r="AD5853" t="s">
        <v>79</v>
      </c>
      <c r="AE5853" t="s">
        <v>599</v>
      </c>
      <c r="AF5853">
        <v>40</v>
      </c>
      <c r="AG5853" s="4">
        <v>0.375</v>
      </c>
      <c r="AH5853" s="4">
        <v>0.70833333333333337</v>
      </c>
      <c r="AI5853" s="5">
        <v>10.92</v>
      </c>
      <c r="AJ5853">
        <v>16.38</v>
      </c>
      <c r="AK5853">
        <v>16.38</v>
      </c>
      <c r="AL5853" t="s">
        <v>81</v>
      </c>
      <c r="AM5853" t="s">
        <v>82</v>
      </c>
      <c r="AO5853" t="s">
        <v>213</v>
      </c>
      <c r="AP5853" t="s">
        <v>683</v>
      </c>
      <c r="AQ5853" t="s">
        <v>683</v>
      </c>
      <c r="AR5853" t="s">
        <v>82</v>
      </c>
      <c r="AT5853" t="s">
        <v>82</v>
      </c>
      <c r="AW5853" t="s">
        <v>72</v>
      </c>
      <c r="AX5853">
        <v>12</v>
      </c>
      <c r="AY5853" t="s">
        <v>1225</v>
      </c>
      <c r="AZ5853" t="s">
        <v>1594</v>
      </c>
      <c r="BA5853" t="s">
        <v>105</v>
      </c>
      <c r="BB5853">
        <v>75287</v>
      </c>
      <c r="BC5853" t="s">
        <v>87</v>
      </c>
      <c r="BH5853" t="s">
        <v>1595</v>
      </c>
      <c r="BJ5853">
        <v>500027935</v>
      </c>
    </row>
    <row r="5854" spans="1:62" x14ac:dyDescent="0.25">
      <c r="A5854" t="s">
        <v>33476</v>
      </c>
      <c r="B5854" s="2">
        <v>43529</v>
      </c>
      <c r="C5854" t="s">
        <v>63</v>
      </c>
      <c r="D5854" s="3">
        <v>43472.389645648145</v>
      </c>
      <c r="E5854" t="s">
        <v>64</v>
      </c>
      <c r="F5854" s="2">
        <v>43556</v>
      </c>
      <c r="G5854" s="2">
        <v>43799</v>
      </c>
      <c r="H5854" t="s">
        <v>33477</v>
      </c>
      <c r="J5854" t="s">
        <v>33478</v>
      </c>
      <c r="L5854" t="s">
        <v>5687</v>
      </c>
      <c r="M5854" t="s">
        <v>783</v>
      </c>
      <c r="N5854">
        <v>44212</v>
      </c>
      <c r="O5854" t="s">
        <v>70</v>
      </c>
      <c r="Q5854" t="s">
        <v>33479</v>
      </c>
      <c r="S5854" t="s">
        <v>72</v>
      </c>
      <c r="T5854" t="s">
        <v>4262</v>
      </c>
      <c r="U5854" t="s">
        <v>4263</v>
      </c>
      <c r="V5854" t="s">
        <v>1225</v>
      </c>
      <c r="W5854" t="s">
        <v>105</v>
      </c>
      <c r="X5854" t="s">
        <v>106</v>
      </c>
      <c r="Y5854" t="str">
        <f>"37-3011"</f>
        <v>37-3011</v>
      </c>
      <c r="Z5854" t="s">
        <v>94</v>
      </c>
      <c r="AA5854">
        <v>561730</v>
      </c>
      <c r="AB5854">
        <v>8</v>
      </c>
      <c r="AC5854">
        <v>8</v>
      </c>
      <c r="AD5854" t="s">
        <v>79</v>
      </c>
      <c r="AE5854" t="s">
        <v>80</v>
      </c>
      <c r="AF5854">
        <v>40</v>
      </c>
      <c r="AG5854" s="4">
        <v>0.33333333333333331</v>
      </c>
      <c r="AH5854" s="4">
        <v>0.66666666666666663</v>
      </c>
      <c r="AI5854" s="5">
        <v>13.7</v>
      </c>
      <c r="AJ5854">
        <v>20.55</v>
      </c>
      <c r="AL5854" t="s">
        <v>81</v>
      </c>
      <c r="AM5854" t="s">
        <v>82</v>
      </c>
      <c r="AO5854" t="s">
        <v>83</v>
      </c>
      <c r="AR5854" t="s">
        <v>82</v>
      </c>
      <c r="AT5854" t="s">
        <v>82</v>
      </c>
      <c r="AW5854" t="s">
        <v>82</v>
      </c>
      <c r="AY5854" t="s">
        <v>5687</v>
      </c>
      <c r="AZ5854" t="s">
        <v>3408</v>
      </c>
      <c r="BA5854" t="s">
        <v>783</v>
      </c>
      <c r="BB5854">
        <v>44212</v>
      </c>
      <c r="BC5854" t="s">
        <v>79</v>
      </c>
      <c r="BH5854" t="s">
        <v>33478</v>
      </c>
      <c r="BJ5854">
        <v>263588024</v>
      </c>
    </row>
    <row r="5855" spans="1:62" x14ac:dyDescent="0.25">
      <c r="A5855" t="s">
        <v>33578</v>
      </c>
      <c r="B5855" s="2">
        <v>43529</v>
      </c>
      <c r="C5855" t="s">
        <v>63</v>
      </c>
      <c r="D5855" s="3">
        <v>43472.404098460647</v>
      </c>
      <c r="E5855" t="s">
        <v>64</v>
      </c>
      <c r="F5855" s="2">
        <v>43556</v>
      </c>
      <c r="G5855" s="2">
        <v>43814</v>
      </c>
      <c r="H5855" t="s">
        <v>13085</v>
      </c>
      <c r="J5855" t="s">
        <v>13086</v>
      </c>
      <c r="L5855" t="s">
        <v>1193</v>
      </c>
      <c r="M5855" t="s">
        <v>105</v>
      </c>
      <c r="N5855">
        <v>76058</v>
      </c>
      <c r="O5855" t="s">
        <v>70</v>
      </c>
      <c r="Q5855" t="s">
        <v>13087</v>
      </c>
      <c r="S5855" t="s">
        <v>72</v>
      </c>
      <c r="T5855" t="s">
        <v>6264</v>
      </c>
      <c r="U5855" t="s">
        <v>4263</v>
      </c>
      <c r="V5855" t="s">
        <v>104</v>
      </c>
      <c r="W5855" t="s">
        <v>105</v>
      </c>
      <c r="X5855" t="s">
        <v>1197</v>
      </c>
      <c r="Y5855" t="str">
        <f>"47-2061"</f>
        <v>47-2061</v>
      </c>
      <c r="Z5855" t="s">
        <v>326</v>
      </c>
      <c r="AA5855">
        <v>237310</v>
      </c>
      <c r="AB5855">
        <v>18</v>
      </c>
      <c r="AC5855">
        <v>18</v>
      </c>
      <c r="AD5855" t="s">
        <v>79</v>
      </c>
      <c r="AE5855" t="s">
        <v>95</v>
      </c>
      <c r="AF5855">
        <v>40</v>
      </c>
      <c r="AG5855" s="4">
        <v>0.29166666666666669</v>
      </c>
      <c r="AH5855" s="4">
        <v>0.66666666666666663</v>
      </c>
      <c r="AI5855" s="5">
        <v>15.04</v>
      </c>
      <c r="AJ5855">
        <v>22.56</v>
      </c>
      <c r="AK5855">
        <v>22.56</v>
      </c>
      <c r="AL5855" t="s">
        <v>81</v>
      </c>
      <c r="AM5855" t="s">
        <v>82</v>
      </c>
      <c r="AO5855" t="s">
        <v>83</v>
      </c>
      <c r="AR5855" t="s">
        <v>82</v>
      </c>
      <c r="AT5855" t="s">
        <v>82</v>
      </c>
      <c r="AW5855" t="s">
        <v>82</v>
      </c>
      <c r="AY5855" t="s">
        <v>1193</v>
      </c>
      <c r="AZ5855" t="s">
        <v>3053</v>
      </c>
      <c r="BA5855" t="s">
        <v>105</v>
      </c>
      <c r="BB5855">
        <v>76058</v>
      </c>
      <c r="BC5855" t="s">
        <v>79</v>
      </c>
      <c r="BH5855" t="s">
        <v>13088</v>
      </c>
      <c r="BJ5855">
        <v>752976013</v>
      </c>
    </row>
    <row r="5856" spans="1:62" x14ac:dyDescent="0.25">
      <c r="A5856" t="s">
        <v>33773</v>
      </c>
      <c r="B5856" s="2">
        <v>43529</v>
      </c>
      <c r="C5856" t="s">
        <v>63</v>
      </c>
      <c r="D5856" s="3">
        <v>43472.407034606484</v>
      </c>
      <c r="E5856" t="s">
        <v>117</v>
      </c>
      <c r="H5856" t="s">
        <v>33774</v>
      </c>
      <c r="J5856" t="s">
        <v>33775</v>
      </c>
      <c r="L5856" t="s">
        <v>1618</v>
      </c>
      <c r="M5856" t="s">
        <v>86</v>
      </c>
      <c r="N5856">
        <v>34736</v>
      </c>
      <c r="O5856" t="s">
        <v>70</v>
      </c>
      <c r="Q5856" t="s">
        <v>33776</v>
      </c>
      <c r="S5856" t="s">
        <v>72</v>
      </c>
      <c r="T5856" t="s">
        <v>2185</v>
      </c>
      <c r="U5856" t="s">
        <v>2186</v>
      </c>
      <c r="V5856" t="s">
        <v>2187</v>
      </c>
      <c r="W5856" t="s">
        <v>232</v>
      </c>
      <c r="X5856" t="s">
        <v>33777</v>
      </c>
      <c r="Y5856" t="str">
        <f>"49-9071"</f>
        <v>49-9071</v>
      </c>
      <c r="Z5856" t="s">
        <v>3592</v>
      </c>
      <c r="AA5856">
        <v>238990</v>
      </c>
      <c r="AB5856">
        <v>5</v>
      </c>
      <c r="AD5856" t="s">
        <v>79</v>
      </c>
      <c r="AE5856" t="s">
        <v>80</v>
      </c>
      <c r="AF5856">
        <v>40</v>
      </c>
      <c r="AG5856" s="4">
        <v>0.29166666666666669</v>
      </c>
      <c r="AH5856" s="4">
        <v>0.64583333333333337</v>
      </c>
      <c r="AI5856" s="5">
        <v>16.93</v>
      </c>
      <c r="AL5856" t="s">
        <v>81</v>
      </c>
      <c r="AM5856" t="s">
        <v>82</v>
      </c>
      <c r="AO5856" t="s">
        <v>83</v>
      </c>
      <c r="AR5856" t="s">
        <v>82</v>
      </c>
      <c r="AT5856" t="s">
        <v>82</v>
      </c>
      <c r="AW5856" t="s">
        <v>72</v>
      </c>
      <c r="AX5856">
        <v>3</v>
      </c>
      <c r="AY5856" t="s">
        <v>1618</v>
      </c>
      <c r="AZ5856" t="s">
        <v>930</v>
      </c>
      <c r="BA5856" t="s">
        <v>86</v>
      </c>
      <c r="BB5856">
        <v>34736</v>
      </c>
      <c r="BC5856" t="s">
        <v>79</v>
      </c>
      <c r="BH5856" t="s">
        <v>33775</v>
      </c>
      <c r="BJ5856">
        <v>475245762</v>
      </c>
    </row>
    <row r="5857" spans="1:62" x14ac:dyDescent="0.25">
      <c r="A5857" t="s">
        <v>33785</v>
      </c>
      <c r="B5857" s="2">
        <v>43529</v>
      </c>
      <c r="C5857" t="s">
        <v>63</v>
      </c>
      <c r="D5857" s="3">
        <v>43472.382252708332</v>
      </c>
      <c r="E5857" t="s">
        <v>64</v>
      </c>
      <c r="F5857" s="2">
        <v>43556</v>
      </c>
      <c r="G5857" s="2">
        <v>43753</v>
      </c>
      <c r="H5857" t="s">
        <v>9110</v>
      </c>
      <c r="J5857" t="s">
        <v>9111</v>
      </c>
      <c r="K5857" t="s">
        <v>9112</v>
      </c>
      <c r="L5857" t="s">
        <v>1254</v>
      </c>
      <c r="M5857" t="s">
        <v>76</v>
      </c>
      <c r="N5857">
        <v>73114</v>
      </c>
      <c r="O5857" t="s">
        <v>70</v>
      </c>
      <c r="Q5857" t="s">
        <v>9113</v>
      </c>
      <c r="S5857" t="s">
        <v>72</v>
      </c>
      <c r="T5857" t="s">
        <v>6561</v>
      </c>
      <c r="U5857" t="s">
        <v>6562</v>
      </c>
      <c r="V5857" t="s">
        <v>6563</v>
      </c>
      <c r="W5857" t="s">
        <v>76</v>
      </c>
      <c r="X5857" t="s">
        <v>93</v>
      </c>
      <c r="Y5857" t="str">
        <f>"37-3011"</f>
        <v>37-3011</v>
      </c>
      <c r="Z5857" t="s">
        <v>94</v>
      </c>
      <c r="AA5857">
        <v>561730</v>
      </c>
      <c r="AB5857">
        <v>10</v>
      </c>
      <c r="AC5857">
        <v>10</v>
      </c>
      <c r="AD5857" t="s">
        <v>79</v>
      </c>
      <c r="AE5857" t="s">
        <v>95</v>
      </c>
      <c r="AF5857">
        <v>40</v>
      </c>
      <c r="AG5857" s="4">
        <v>0.29166666666666669</v>
      </c>
      <c r="AH5857" s="4">
        <v>0.66666666666666663</v>
      </c>
      <c r="AI5857" s="5">
        <v>12.92</v>
      </c>
      <c r="AJ5857">
        <v>19.38</v>
      </c>
      <c r="AK5857">
        <v>19.38</v>
      </c>
      <c r="AL5857" t="s">
        <v>81</v>
      </c>
      <c r="AM5857" t="s">
        <v>82</v>
      </c>
      <c r="AO5857" t="s">
        <v>83</v>
      </c>
      <c r="AR5857" t="s">
        <v>82</v>
      </c>
      <c r="AT5857" t="s">
        <v>82</v>
      </c>
      <c r="AW5857" t="s">
        <v>82</v>
      </c>
      <c r="AY5857" t="s">
        <v>1254</v>
      </c>
      <c r="AZ5857" t="s">
        <v>1257</v>
      </c>
      <c r="BA5857" t="s">
        <v>76</v>
      </c>
      <c r="BB5857">
        <v>73114</v>
      </c>
      <c r="BC5857" t="s">
        <v>79</v>
      </c>
      <c r="BH5857" t="s">
        <v>9114</v>
      </c>
      <c r="BI5857" t="s">
        <v>9115</v>
      </c>
      <c r="BJ5857">
        <v>731385358</v>
      </c>
    </row>
    <row r="5858" spans="1:62" x14ac:dyDescent="0.25">
      <c r="A5858" t="s">
        <v>33922</v>
      </c>
      <c r="B5858" s="2">
        <v>43529</v>
      </c>
      <c r="C5858" t="s">
        <v>63</v>
      </c>
      <c r="D5858" s="3">
        <v>43472.379121053244</v>
      </c>
      <c r="E5858" t="s">
        <v>64</v>
      </c>
      <c r="F5858" s="2">
        <v>43556</v>
      </c>
      <c r="G5858" s="2">
        <v>43769</v>
      </c>
      <c r="H5858" t="s">
        <v>33923</v>
      </c>
      <c r="J5858" t="s">
        <v>33924</v>
      </c>
      <c r="L5858" t="s">
        <v>33925</v>
      </c>
      <c r="M5858" t="s">
        <v>147</v>
      </c>
      <c r="N5858">
        <v>15360</v>
      </c>
      <c r="O5858" t="s">
        <v>70</v>
      </c>
      <c r="Q5858" t="s">
        <v>33926</v>
      </c>
      <c r="S5858" t="s">
        <v>72</v>
      </c>
      <c r="T5858" t="s">
        <v>13303</v>
      </c>
      <c r="U5858" t="s">
        <v>3646</v>
      </c>
      <c r="V5858" t="s">
        <v>1757</v>
      </c>
      <c r="W5858" t="s">
        <v>278</v>
      </c>
      <c r="X5858" t="s">
        <v>1539</v>
      </c>
      <c r="Y5858" t="str">
        <f>"47-3012"</f>
        <v>47-3012</v>
      </c>
      <c r="Z5858" t="s">
        <v>1540</v>
      </c>
      <c r="AA5858">
        <v>23611</v>
      </c>
      <c r="AB5858">
        <v>4</v>
      </c>
      <c r="AC5858">
        <v>4</v>
      </c>
      <c r="AD5858" t="s">
        <v>79</v>
      </c>
      <c r="AE5858" t="s">
        <v>80</v>
      </c>
      <c r="AF5858">
        <v>40</v>
      </c>
      <c r="AG5858" s="4">
        <v>0.25</v>
      </c>
      <c r="AH5858" s="4">
        <v>0.625</v>
      </c>
      <c r="AI5858" s="5">
        <v>15.15</v>
      </c>
      <c r="AJ5858">
        <v>22.73</v>
      </c>
      <c r="AL5858" t="s">
        <v>81</v>
      </c>
      <c r="AM5858" t="s">
        <v>82</v>
      </c>
      <c r="AO5858" t="s">
        <v>83</v>
      </c>
      <c r="AP5858" t="s">
        <v>67</v>
      </c>
      <c r="AQ5858" t="s">
        <v>67</v>
      </c>
      <c r="AR5858" t="s">
        <v>82</v>
      </c>
      <c r="AT5858" t="s">
        <v>82</v>
      </c>
      <c r="AW5858" t="s">
        <v>82</v>
      </c>
      <c r="AY5858" t="s">
        <v>33927</v>
      </c>
      <c r="AZ5858" t="s">
        <v>885</v>
      </c>
      <c r="BA5858" t="s">
        <v>147</v>
      </c>
      <c r="BB5858">
        <v>15360</v>
      </c>
      <c r="BC5858" t="s">
        <v>79</v>
      </c>
      <c r="BH5858" t="s">
        <v>33928</v>
      </c>
      <c r="BJ5858">
        <v>263624979</v>
      </c>
    </row>
    <row r="5859" spans="1:62" x14ac:dyDescent="0.25">
      <c r="A5859" t="s">
        <v>34004</v>
      </c>
      <c r="B5859" s="2">
        <v>43529</v>
      </c>
      <c r="C5859" t="s">
        <v>63</v>
      </c>
      <c r="D5859" s="3">
        <v>43472.405462905095</v>
      </c>
      <c r="E5859" t="s">
        <v>91</v>
      </c>
      <c r="H5859" t="s">
        <v>27304</v>
      </c>
      <c r="J5859" t="s">
        <v>34005</v>
      </c>
      <c r="L5859" t="s">
        <v>30305</v>
      </c>
      <c r="M5859" t="s">
        <v>105</v>
      </c>
      <c r="N5859">
        <v>78652</v>
      </c>
      <c r="O5859" t="s">
        <v>70</v>
      </c>
      <c r="Q5859" t="s">
        <v>34006</v>
      </c>
      <c r="S5859" t="s">
        <v>72</v>
      </c>
      <c r="T5859" t="s">
        <v>1791</v>
      </c>
      <c r="U5859" t="s">
        <v>911</v>
      </c>
      <c r="V5859" t="s">
        <v>863</v>
      </c>
      <c r="W5859" t="s">
        <v>105</v>
      </c>
      <c r="X5859" t="s">
        <v>1758</v>
      </c>
      <c r="Y5859" t="str">
        <f>"47-3016"</f>
        <v>47-3016</v>
      </c>
      <c r="Z5859" t="s">
        <v>3995</v>
      </c>
      <c r="AA5859">
        <v>238160</v>
      </c>
      <c r="AB5859">
        <v>75</v>
      </c>
      <c r="AD5859" t="s">
        <v>79</v>
      </c>
      <c r="AE5859" t="s">
        <v>95</v>
      </c>
      <c r="AF5859">
        <v>40</v>
      </c>
      <c r="AG5859" s="4">
        <v>0.25</v>
      </c>
      <c r="AH5859" s="4">
        <v>0.625</v>
      </c>
      <c r="AI5859" s="5">
        <v>14.94</v>
      </c>
      <c r="AJ5859">
        <v>22.41</v>
      </c>
      <c r="AL5859" t="s">
        <v>81</v>
      </c>
      <c r="AM5859" t="s">
        <v>82</v>
      </c>
      <c r="AO5859" t="s">
        <v>83</v>
      </c>
      <c r="AR5859" t="s">
        <v>82</v>
      </c>
      <c r="AT5859" t="s">
        <v>82</v>
      </c>
      <c r="AW5859" t="s">
        <v>82</v>
      </c>
      <c r="AY5859" t="s">
        <v>30305</v>
      </c>
      <c r="AZ5859" t="s">
        <v>2422</v>
      </c>
      <c r="BA5859" t="s">
        <v>105</v>
      </c>
      <c r="BB5859">
        <v>78652</v>
      </c>
      <c r="BC5859" t="s">
        <v>79</v>
      </c>
      <c r="BH5859" t="s">
        <v>34005</v>
      </c>
      <c r="BJ5859">
        <v>741975498</v>
      </c>
    </row>
    <row r="5860" spans="1:62" x14ac:dyDescent="0.25">
      <c r="A5860" t="s">
        <v>34131</v>
      </c>
      <c r="B5860" s="2">
        <v>43529</v>
      </c>
      <c r="C5860" t="s">
        <v>63</v>
      </c>
      <c r="D5860" s="3">
        <v>43472.399530069444</v>
      </c>
      <c r="E5860" t="s">
        <v>117</v>
      </c>
      <c r="H5860" t="s">
        <v>10449</v>
      </c>
      <c r="I5860" t="s">
        <v>10450</v>
      </c>
      <c r="J5860" t="s">
        <v>10451</v>
      </c>
      <c r="L5860" t="s">
        <v>6150</v>
      </c>
      <c r="M5860" t="s">
        <v>105</v>
      </c>
      <c r="N5860">
        <v>78641</v>
      </c>
      <c r="O5860" t="s">
        <v>70</v>
      </c>
      <c r="Q5860" t="s">
        <v>10452</v>
      </c>
      <c r="S5860" t="s">
        <v>72</v>
      </c>
      <c r="T5860" t="s">
        <v>910</v>
      </c>
      <c r="U5860" t="s">
        <v>911</v>
      </c>
      <c r="V5860" t="s">
        <v>863</v>
      </c>
      <c r="W5860" t="s">
        <v>105</v>
      </c>
      <c r="X5860" t="s">
        <v>1197</v>
      </c>
      <c r="Y5860" t="str">
        <f>"47-2031"</f>
        <v>47-2031</v>
      </c>
      <c r="Z5860" t="s">
        <v>1508</v>
      </c>
      <c r="AA5860">
        <v>238130</v>
      </c>
      <c r="AB5860">
        <v>25</v>
      </c>
      <c r="AD5860" t="s">
        <v>79</v>
      </c>
      <c r="AE5860" t="s">
        <v>95</v>
      </c>
      <c r="AF5860">
        <v>40</v>
      </c>
      <c r="AG5860" s="4">
        <v>0.33333333333333331</v>
      </c>
      <c r="AH5860" s="4">
        <v>0.70833333333333337</v>
      </c>
      <c r="AI5860" s="5">
        <v>19.059999999999999</v>
      </c>
      <c r="AJ5860">
        <v>28.59</v>
      </c>
      <c r="AL5860" t="s">
        <v>81</v>
      </c>
      <c r="AM5860" t="s">
        <v>82</v>
      </c>
      <c r="AO5860" t="s">
        <v>83</v>
      </c>
      <c r="AR5860" t="s">
        <v>82</v>
      </c>
      <c r="AT5860" t="s">
        <v>82</v>
      </c>
      <c r="AW5860" t="s">
        <v>72</v>
      </c>
      <c r="AX5860">
        <v>3</v>
      </c>
      <c r="AY5860" t="s">
        <v>6150</v>
      </c>
      <c r="AZ5860" t="s">
        <v>2062</v>
      </c>
      <c r="BA5860" t="s">
        <v>105</v>
      </c>
      <c r="BB5860">
        <v>78641</v>
      </c>
      <c r="BC5860" t="s">
        <v>79</v>
      </c>
      <c r="BH5860" t="s">
        <v>10451</v>
      </c>
      <c r="BJ5860">
        <v>200905693</v>
      </c>
    </row>
    <row r="5861" spans="1:62" x14ac:dyDescent="0.25">
      <c r="A5861" t="s">
        <v>34203</v>
      </c>
      <c r="B5861" s="2">
        <v>43529</v>
      </c>
      <c r="C5861" t="s">
        <v>63</v>
      </c>
      <c r="D5861" s="3">
        <v>43472.378149710647</v>
      </c>
      <c r="E5861" t="s">
        <v>64</v>
      </c>
      <c r="F5861" s="2">
        <v>43556</v>
      </c>
      <c r="G5861" s="2">
        <v>43830</v>
      </c>
      <c r="H5861" t="s">
        <v>34204</v>
      </c>
      <c r="J5861" t="s">
        <v>34205</v>
      </c>
      <c r="K5861" t="s">
        <v>34206</v>
      </c>
      <c r="L5861" t="s">
        <v>5434</v>
      </c>
      <c r="M5861" t="s">
        <v>323</v>
      </c>
      <c r="N5861">
        <v>92123</v>
      </c>
      <c r="O5861" t="s">
        <v>70</v>
      </c>
      <c r="Q5861" t="s">
        <v>34207</v>
      </c>
      <c r="S5861" t="s">
        <v>72</v>
      </c>
      <c r="T5861" t="s">
        <v>1693</v>
      </c>
      <c r="U5861" t="s">
        <v>1694</v>
      </c>
      <c r="V5861" t="s">
        <v>1152</v>
      </c>
      <c r="W5861" t="s">
        <v>774</v>
      </c>
      <c r="X5861" t="s">
        <v>34208</v>
      </c>
      <c r="Y5861" t="str">
        <f>"49-9051"</f>
        <v>49-9051</v>
      </c>
      <c r="Z5861" t="s">
        <v>34209</v>
      </c>
      <c r="AA5861">
        <v>237130</v>
      </c>
      <c r="AB5861">
        <v>16</v>
      </c>
      <c r="AC5861">
        <v>16</v>
      </c>
      <c r="AD5861" t="s">
        <v>79</v>
      </c>
      <c r="AE5861" t="s">
        <v>1218</v>
      </c>
      <c r="AF5861">
        <v>40</v>
      </c>
      <c r="AG5861" s="4">
        <v>0.29166666666666669</v>
      </c>
      <c r="AH5861" s="4">
        <v>0.6875</v>
      </c>
      <c r="AI5861" s="5">
        <v>56.79</v>
      </c>
      <c r="AJ5861">
        <v>113.5</v>
      </c>
      <c r="AL5861" t="s">
        <v>81</v>
      </c>
      <c r="AM5861" t="s">
        <v>82</v>
      </c>
      <c r="AO5861" t="s">
        <v>83</v>
      </c>
      <c r="AR5861" t="s">
        <v>82</v>
      </c>
      <c r="AT5861" t="s">
        <v>82</v>
      </c>
      <c r="AW5861" t="s">
        <v>72</v>
      </c>
      <c r="AX5861">
        <v>24</v>
      </c>
      <c r="AY5861" t="s">
        <v>34210</v>
      </c>
      <c r="AZ5861" t="s">
        <v>11258</v>
      </c>
      <c r="BA5861" t="s">
        <v>323</v>
      </c>
      <c r="BB5861">
        <v>92570</v>
      </c>
      <c r="BC5861" t="s">
        <v>79</v>
      </c>
      <c r="BH5861" t="s">
        <v>34211</v>
      </c>
      <c r="BJ5861">
        <v>421774394</v>
      </c>
    </row>
    <row r="5862" spans="1:62" x14ac:dyDescent="0.25">
      <c r="A5862" t="s">
        <v>34226</v>
      </c>
      <c r="B5862" s="2">
        <v>43529</v>
      </c>
      <c r="C5862" t="s">
        <v>63</v>
      </c>
      <c r="D5862" s="3">
        <v>43472.402463287035</v>
      </c>
      <c r="E5862" t="s">
        <v>64</v>
      </c>
      <c r="F5862" s="2">
        <v>43556</v>
      </c>
      <c r="G5862" s="2">
        <v>43830</v>
      </c>
      <c r="H5862" t="s">
        <v>34227</v>
      </c>
      <c r="I5862" t="s">
        <v>34228</v>
      </c>
      <c r="J5862" t="s">
        <v>34229</v>
      </c>
      <c r="L5862" t="s">
        <v>34230</v>
      </c>
      <c r="M5862" t="s">
        <v>5997</v>
      </c>
      <c r="N5862">
        <v>58645</v>
      </c>
      <c r="O5862" t="s">
        <v>70</v>
      </c>
      <c r="Q5862" t="s">
        <v>34231</v>
      </c>
      <c r="S5862" t="s">
        <v>72</v>
      </c>
      <c r="T5862" t="s">
        <v>32070</v>
      </c>
      <c r="U5862" t="s">
        <v>5359</v>
      </c>
      <c r="V5862" t="s">
        <v>5251</v>
      </c>
      <c r="W5862" t="s">
        <v>3857</v>
      </c>
      <c r="X5862" t="s">
        <v>379</v>
      </c>
      <c r="Y5862" t="str">
        <f>"37-2012"</f>
        <v>37-2012</v>
      </c>
      <c r="Z5862" t="s">
        <v>373</v>
      </c>
      <c r="AA5862">
        <v>721110</v>
      </c>
      <c r="AB5862">
        <v>6</v>
      </c>
      <c r="AC5862">
        <v>6</v>
      </c>
      <c r="AD5862" t="s">
        <v>79</v>
      </c>
      <c r="AE5862" t="s">
        <v>95</v>
      </c>
      <c r="AF5862">
        <v>36</v>
      </c>
      <c r="AG5862" s="4">
        <v>0.33333333333333331</v>
      </c>
      <c r="AH5862" s="4">
        <v>0.64583333333333337</v>
      </c>
      <c r="AI5862" s="5">
        <v>13.67</v>
      </c>
      <c r="AJ5862">
        <v>20.51</v>
      </c>
      <c r="AL5862" t="s">
        <v>81</v>
      </c>
      <c r="AM5862" t="s">
        <v>82</v>
      </c>
      <c r="AO5862" t="s">
        <v>83</v>
      </c>
      <c r="AR5862" t="s">
        <v>82</v>
      </c>
      <c r="AT5862" t="s">
        <v>82</v>
      </c>
      <c r="AW5862" t="s">
        <v>82</v>
      </c>
      <c r="AY5862" t="s">
        <v>34230</v>
      </c>
      <c r="AZ5862" t="s">
        <v>5251</v>
      </c>
      <c r="BA5862" t="s">
        <v>5997</v>
      </c>
      <c r="BB5862">
        <v>58645</v>
      </c>
      <c r="BC5862" t="s">
        <v>87</v>
      </c>
      <c r="BH5862" t="s">
        <v>34229</v>
      </c>
      <c r="BJ5862">
        <v>274128426</v>
      </c>
    </row>
    <row r="5863" spans="1:62" x14ac:dyDescent="0.25">
      <c r="A5863" t="s">
        <v>34255</v>
      </c>
      <c r="B5863" s="2">
        <v>43529</v>
      </c>
      <c r="C5863" t="s">
        <v>63</v>
      </c>
      <c r="D5863" s="3">
        <v>43472.397115069441</v>
      </c>
      <c r="E5863" t="s">
        <v>117</v>
      </c>
      <c r="H5863" t="s">
        <v>34256</v>
      </c>
      <c r="I5863" t="s">
        <v>67</v>
      </c>
      <c r="J5863" t="s">
        <v>34257</v>
      </c>
      <c r="L5863" t="s">
        <v>5973</v>
      </c>
      <c r="M5863" t="s">
        <v>2367</v>
      </c>
      <c r="N5863">
        <v>29605</v>
      </c>
      <c r="O5863" t="s">
        <v>70</v>
      </c>
      <c r="Q5863" t="s">
        <v>34258</v>
      </c>
      <c r="S5863" t="s">
        <v>72</v>
      </c>
      <c r="T5863" t="s">
        <v>34259</v>
      </c>
      <c r="U5863" t="s">
        <v>34260</v>
      </c>
      <c r="V5863" t="s">
        <v>2515</v>
      </c>
      <c r="W5863" t="s">
        <v>100</v>
      </c>
      <c r="X5863" t="s">
        <v>34261</v>
      </c>
      <c r="Y5863" t="str">
        <f>"51-9023"</f>
        <v>51-9023</v>
      </c>
      <c r="Z5863" t="s">
        <v>34262</v>
      </c>
      <c r="AA5863">
        <v>311830</v>
      </c>
      <c r="AB5863">
        <v>9</v>
      </c>
      <c r="AD5863" t="s">
        <v>79</v>
      </c>
      <c r="AE5863" t="s">
        <v>95</v>
      </c>
      <c r="AF5863">
        <v>40</v>
      </c>
      <c r="AG5863" s="4">
        <v>0.29166666666666669</v>
      </c>
      <c r="AH5863" s="4">
        <v>0.625</v>
      </c>
      <c r="AI5863" s="5">
        <v>18.03</v>
      </c>
      <c r="AJ5863">
        <v>27.05</v>
      </c>
      <c r="AL5863" t="s">
        <v>81</v>
      </c>
      <c r="AM5863" t="s">
        <v>82</v>
      </c>
      <c r="AO5863" t="s">
        <v>83</v>
      </c>
      <c r="AR5863" t="s">
        <v>82</v>
      </c>
      <c r="AT5863" t="s">
        <v>82</v>
      </c>
      <c r="AW5863" t="s">
        <v>82</v>
      </c>
      <c r="AY5863" t="s">
        <v>5973</v>
      </c>
      <c r="AZ5863" t="s">
        <v>5973</v>
      </c>
      <c r="BA5863" t="s">
        <v>2367</v>
      </c>
      <c r="BB5863">
        <v>29605</v>
      </c>
      <c r="BC5863" t="s">
        <v>87</v>
      </c>
      <c r="BH5863" t="s">
        <v>34257</v>
      </c>
      <c r="BJ5863">
        <v>204112583</v>
      </c>
    </row>
    <row r="5864" spans="1:62" x14ac:dyDescent="0.25">
      <c r="A5864" t="s">
        <v>34300</v>
      </c>
      <c r="B5864" s="2">
        <v>43529</v>
      </c>
      <c r="C5864" t="s">
        <v>63</v>
      </c>
      <c r="D5864" s="3">
        <v>43472.400654351855</v>
      </c>
      <c r="E5864" t="s">
        <v>117</v>
      </c>
      <c r="H5864" t="s">
        <v>34301</v>
      </c>
      <c r="J5864" t="s">
        <v>34302</v>
      </c>
      <c r="K5864" t="s">
        <v>34303</v>
      </c>
      <c r="L5864" t="s">
        <v>738</v>
      </c>
      <c r="M5864" t="s">
        <v>105</v>
      </c>
      <c r="N5864">
        <v>78746</v>
      </c>
      <c r="O5864" t="s">
        <v>70</v>
      </c>
      <c r="Q5864" t="s">
        <v>34304</v>
      </c>
      <c r="S5864" t="s">
        <v>72</v>
      </c>
      <c r="T5864" t="s">
        <v>910</v>
      </c>
      <c r="U5864" t="s">
        <v>911</v>
      </c>
      <c r="V5864" t="s">
        <v>863</v>
      </c>
      <c r="W5864" t="s">
        <v>105</v>
      </c>
      <c r="X5864" t="s">
        <v>1758</v>
      </c>
      <c r="Y5864" t="str">
        <f>"47-2061"</f>
        <v>47-2061</v>
      </c>
      <c r="Z5864" t="s">
        <v>326</v>
      </c>
      <c r="AA5864">
        <v>23611</v>
      </c>
      <c r="AB5864">
        <v>20</v>
      </c>
      <c r="AD5864" t="s">
        <v>79</v>
      </c>
      <c r="AE5864" t="s">
        <v>95</v>
      </c>
      <c r="AF5864">
        <v>40</v>
      </c>
      <c r="AG5864" s="4">
        <v>0.33333333333333331</v>
      </c>
      <c r="AH5864" s="4">
        <v>0.70833333333333337</v>
      </c>
      <c r="AI5864" s="5">
        <v>15.07</v>
      </c>
      <c r="AJ5864">
        <v>22.61</v>
      </c>
      <c r="AL5864" t="s">
        <v>81</v>
      </c>
      <c r="AM5864" t="s">
        <v>82</v>
      </c>
      <c r="AO5864" t="s">
        <v>83</v>
      </c>
      <c r="AR5864" t="s">
        <v>82</v>
      </c>
      <c r="AT5864" t="s">
        <v>82</v>
      </c>
      <c r="AW5864" t="s">
        <v>82</v>
      </c>
      <c r="AY5864" t="s">
        <v>738</v>
      </c>
      <c r="AZ5864" t="s">
        <v>2422</v>
      </c>
      <c r="BA5864" t="s">
        <v>105</v>
      </c>
      <c r="BB5864">
        <v>78746</v>
      </c>
      <c r="BC5864" t="s">
        <v>79</v>
      </c>
      <c r="BH5864" t="s">
        <v>34302</v>
      </c>
      <c r="BI5864" t="s">
        <v>34303</v>
      </c>
      <c r="BJ5864">
        <v>742983583</v>
      </c>
    </row>
    <row r="5865" spans="1:62" x14ac:dyDescent="0.25">
      <c r="A5865" t="s">
        <v>34305</v>
      </c>
      <c r="B5865" s="2">
        <v>43529</v>
      </c>
      <c r="C5865" t="s">
        <v>63</v>
      </c>
      <c r="D5865" s="3">
        <v>43472.401581863429</v>
      </c>
      <c r="E5865" t="s">
        <v>117</v>
      </c>
      <c r="H5865" t="s">
        <v>34306</v>
      </c>
      <c r="I5865" t="s">
        <v>34307</v>
      </c>
      <c r="J5865" t="s">
        <v>34308</v>
      </c>
      <c r="L5865" t="s">
        <v>31076</v>
      </c>
      <c r="M5865" t="s">
        <v>232</v>
      </c>
      <c r="N5865">
        <v>12814</v>
      </c>
      <c r="O5865" t="s">
        <v>70</v>
      </c>
      <c r="Q5865" t="s">
        <v>34309</v>
      </c>
      <c r="S5865" t="s">
        <v>72</v>
      </c>
      <c r="T5865" t="s">
        <v>31078</v>
      </c>
      <c r="U5865" t="s">
        <v>3783</v>
      </c>
      <c r="V5865" t="s">
        <v>2207</v>
      </c>
      <c r="W5865" t="s">
        <v>86</v>
      </c>
      <c r="X5865" t="s">
        <v>1500</v>
      </c>
      <c r="Y5865" t="str">
        <f>"35-2014"</f>
        <v>35-2014</v>
      </c>
      <c r="Z5865" t="s">
        <v>301</v>
      </c>
      <c r="AA5865">
        <v>722110</v>
      </c>
      <c r="AB5865">
        <v>7</v>
      </c>
      <c r="AD5865" t="s">
        <v>79</v>
      </c>
      <c r="AE5865" t="s">
        <v>95</v>
      </c>
      <c r="AF5865">
        <v>35</v>
      </c>
      <c r="AG5865" s="4">
        <v>0.375</v>
      </c>
      <c r="AH5865" s="4">
        <v>0.625</v>
      </c>
      <c r="AI5865" s="5">
        <v>12.81</v>
      </c>
      <c r="AJ5865">
        <v>19.22</v>
      </c>
      <c r="AL5865" t="s">
        <v>81</v>
      </c>
      <c r="AM5865" t="s">
        <v>82</v>
      </c>
      <c r="AO5865" t="s">
        <v>83</v>
      </c>
      <c r="AR5865" t="s">
        <v>82</v>
      </c>
      <c r="AT5865" t="s">
        <v>82</v>
      </c>
      <c r="AW5865" t="s">
        <v>72</v>
      </c>
      <c r="AX5865">
        <v>1</v>
      </c>
      <c r="AY5865" t="s">
        <v>31076</v>
      </c>
      <c r="AZ5865" t="s">
        <v>1047</v>
      </c>
      <c r="BA5865" t="s">
        <v>232</v>
      </c>
      <c r="BB5865">
        <v>12814</v>
      </c>
      <c r="BC5865" t="s">
        <v>87</v>
      </c>
      <c r="BH5865" t="s">
        <v>34308</v>
      </c>
      <c r="BJ5865">
        <v>471770429</v>
      </c>
    </row>
    <row r="5866" spans="1:62" x14ac:dyDescent="0.25">
      <c r="A5866" t="s">
        <v>34375</v>
      </c>
      <c r="B5866" s="2">
        <v>43529</v>
      </c>
      <c r="C5866" t="s">
        <v>63</v>
      </c>
      <c r="D5866" s="3">
        <v>43472.404883067131</v>
      </c>
      <c r="E5866" t="s">
        <v>64</v>
      </c>
      <c r="F5866" s="2">
        <v>43556</v>
      </c>
      <c r="G5866" s="2">
        <v>43799</v>
      </c>
      <c r="H5866" t="s">
        <v>34376</v>
      </c>
      <c r="J5866" t="s">
        <v>34377</v>
      </c>
      <c r="L5866" t="s">
        <v>4657</v>
      </c>
      <c r="M5866" t="s">
        <v>1612</v>
      </c>
      <c r="N5866">
        <v>83001</v>
      </c>
      <c r="O5866" t="s">
        <v>70</v>
      </c>
      <c r="Q5866" t="s">
        <v>34378</v>
      </c>
      <c r="S5866" t="s">
        <v>82</v>
      </c>
      <c r="U5866" t="s">
        <v>92</v>
      </c>
      <c r="X5866" t="s">
        <v>34379</v>
      </c>
      <c r="Y5866" t="str">
        <f>"47-3016"</f>
        <v>47-3016</v>
      </c>
      <c r="Z5866" t="s">
        <v>3995</v>
      </c>
      <c r="AA5866">
        <v>238160</v>
      </c>
      <c r="AB5866">
        <v>5</v>
      </c>
      <c r="AC5866">
        <v>5</v>
      </c>
      <c r="AD5866" t="s">
        <v>79</v>
      </c>
      <c r="AE5866" t="s">
        <v>95</v>
      </c>
      <c r="AF5866">
        <v>40</v>
      </c>
      <c r="AG5866" s="4">
        <v>0.33333333333333331</v>
      </c>
      <c r="AH5866" s="4">
        <v>0.70833333333333337</v>
      </c>
      <c r="AI5866" s="5">
        <v>13.11</v>
      </c>
      <c r="AL5866" t="s">
        <v>81</v>
      </c>
      <c r="AM5866" t="s">
        <v>82</v>
      </c>
      <c r="AO5866" t="s">
        <v>83</v>
      </c>
      <c r="AR5866" t="s">
        <v>82</v>
      </c>
      <c r="AT5866" t="s">
        <v>82</v>
      </c>
      <c r="AW5866" t="s">
        <v>82</v>
      </c>
      <c r="AY5866" t="s">
        <v>1588</v>
      </c>
      <c r="AZ5866" t="s">
        <v>1760</v>
      </c>
      <c r="BA5866" t="s">
        <v>1612</v>
      </c>
      <c r="BB5866">
        <v>83001</v>
      </c>
      <c r="BC5866" t="s">
        <v>79</v>
      </c>
      <c r="BH5866" t="s">
        <v>34380</v>
      </c>
      <c r="BJ5866">
        <v>710886226</v>
      </c>
    </row>
    <row r="5867" spans="1:62" x14ac:dyDescent="0.25">
      <c r="A5867" t="s">
        <v>34443</v>
      </c>
      <c r="B5867" s="2">
        <v>43529</v>
      </c>
      <c r="C5867" t="s">
        <v>63</v>
      </c>
      <c r="D5867" s="3">
        <v>43472.389110960648</v>
      </c>
      <c r="E5867" t="s">
        <v>64</v>
      </c>
      <c r="F5867" s="2">
        <v>43556</v>
      </c>
      <c r="G5867" s="2">
        <v>43770</v>
      </c>
      <c r="H5867" t="s">
        <v>32899</v>
      </c>
      <c r="J5867" t="s">
        <v>32900</v>
      </c>
      <c r="K5867" t="s">
        <v>32901</v>
      </c>
      <c r="L5867" t="s">
        <v>14349</v>
      </c>
      <c r="M5867" t="s">
        <v>5997</v>
      </c>
      <c r="N5867">
        <v>58502</v>
      </c>
      <c r="O5867" t="s">
        <v>70</v>
      </c>
      <c r="Q5867" t="s">
        <v>32902</v>
      </c>
      <c r="S5867" t="s">
        <v>72</v>
      </c>
      <c r="T5867" t="s">
        <v>34444</v>
      </c>
      <c r="U5867" t="s">
        <v>33013</v>
      </c>
      <c r="V5867" t="s">
        <v>9675</v>
      </c>
      <c r="W5867" t="s">
        <v>105</v>
      </c>
      <c r="X5867" t="s">
        <v>1197</v>
      </c>
      <c r="Y5867" t="str">
        <f>"47-2061"</f>
        <v>47-2061</v>
      </c>
      <c r="Z5867" t="s">
        <v>326</v>
      </c>
      <c r="AA5867">
        <v>238110</v>
      </c>
      <c r="AB5867">
        <v>5</v>
      </c>
      <c r="AC5867">
        <v>5</v>
      </c>
      <c r="AD5867" t="s">
        <v>79</v>
      </c>
      <c r="AE5867" t="s">
        <v>80</v>
      </c>
      <c r="AF5867">
        <v>40</v>
      </c>
      <c r="AG5867" s="4">
        <v>0.25</v>
      </c>
      <c r="AH5867" s="4">
        <v>0.58333333333333337</v>
      </c>
      <c r="AI5867" s="5">
        <v>19.36</v>
      </c>
      <c r="AJ5867">
        <v>29.04</v>
      </c>
      <c r="AL5867" t="s">
        <v>81</v>
      </c>
      <c r="AM5867" t="s">
        <v>82</v>
      </c>
      <c r="AO5867" t="s">
        <v>83</v>
      </c>
      <c r="AR5867" t="s">
        <v>82</v>
      </c>
      <c r="AT5867" t="s">
        <v>82</v>
      </c>
      <c r="AW5867" t="s">
        <v>72</v>
      </c>
      <c r="AX5867">
        <v>12</v>
      </c>
      <c r="AY5867" t="s">
        <v>14349</v>
      </c>
      <c r="AZ5867" t="s">
        <v>14350</v>
      </c>
      <c r="BA5867" t="s">
        <v>5997</v>
      </c>
      <c r="BB5867">
        <v>58502</v>
      </c>
      <c r="BC5867" t="s">
        <v>79</v>
      </c>
      <c r="BH5867" t="s">
        <v>34445</v>
      </c>
      <c r="BJ5867">
        <v>450262344</v>
      </c>
    </row>
    <row r="5868" spans="1:62" x14ac:dyDescent="0.25">
      <c r="A5868" t="s">
        <v>34455</v>
      </c>
      <c r="B5868" s="2">
        <v>43529</v>
      </c>
      <c r="C5868" t="s">
        <v>63</v>
      </c>
      <c r="D5868" s="3">
        <v>43472.389522546298</v>
      </c>
      <c r="E5868" t="s">
        <v>64</v>
      </c>
      <c r="F5868" s="2">
        <v>43556</v>
      </c>
      <c r="G5868" s="2">
        <v>43770</v>
      </c>
      <c r="H5868" t="s">
        <v>32899</v>
      </c>
      <c r="J5868" t="s">
        <v>32900</v>
      </c>
      <c r="K5868" t="s">
        <v>32901</v>
      </c>
      <c r="L5868" t="s">
        <v>14349</v>
      </c>
      <c r="M5868" t="s">
        <v>5997</v>
      </c>
      <c r="N5868">
        <v>58502</v>
      </c>
      <c r="O5868" t="s">
        <v>70</v>
      </c>
      <c r="Q5868" t="s">
        <v>32902</v>
      </c>
      <c r="S5868" t="s">
        <v>72</v>
      </c>
      <c r="T5868" t="s">
        <v>23241</v>
      </c>
      <c r="U5868" t="s">
        <v>23242</v>
      </c>
      <c r="V5868" t="s">
        <v>9675</v>
      </c>
      <c r="W5868" t="s">
        <v>105</v>
      </c>
      <c r="X5868" t="s">
        <v>1197</v>
      </c>
      <c r="Y5868" t="str">
        <f>"47-2061"</f>
        <v>47-2061</v>
      </c>
      <c r="Z5868" t="s">
        <v>326</v>
      </c>
      <c r="AA5868">
        <v>238110</v>
      </c>
      <c r="AB5868">
        <v>5</v>
      </c>
      <c r="AC5868">
        <v>5</v>
      </c>
      <c r="AD5868" t="s">
        <v>79</v>
      </c>
      <c r="AE5868" t="s">
        <v>80</v>
      </c>
      <c r="AF5868">
        <v>40</v>
      </c>
      <c r="AG5868" s="4">
        <v>0.25</v>
      </c>
      <c r="AH5868" s="4">
        <v>0.58333333333333337</v>
      </c>
      <c r="AI5868" s="5">
        <v>18.489999999999998</v>
      </c>
      <c r="AJ5868">
        <v>27.74</v>
      </c>
      <c r="AL5868" t="s">
        <v>81</v>
      </c>
      <c r="AM5868" t="s">
        <v>82</v>
      </c>
      <c r="AO5868" t="s">
        <v>83</v>
      </c>
      <c r="AR5868" t="s">
        <v>82</v>
      </c>
      <c r="AT5868" t="s">
        <v>82</v>
      </c>
      <c r="AW5868" t="s">
        <v>72</v>
      </c>
      <c r="AX5868">
        <v>12</v>
      </c>
      <c r="AY5868" t="s">
        <v>5999</v>
      </c>
      <c r="AZ5868" t="s">
        <v>2069</v>
      </c>
      <c r="BA5868" t="s">
        <v>5997</v>
      </c>
      <c r="BB5868">
        <v>58108</v>
      </c>
      <c r="BC5868" t="s">
        <v>79</v>
      </c>
      <c r="BH5868" t="s">
        <v>34456</v>
      </c>
      <c r="BJ5868">
        <v>450262344</v>
      </c>
    </row>
    <row r="5869" spans="1:62" x14ac:dyDescent="0.25">
      <c r="A5869" t="s">
        <v>34483</v>
      </c>
      <c r="B5869" s="2">
        <v>43529</v>
      </c>
      <c r="C5869" t="s">
        <v>63</v>
      </c>
      <c r="D5869" s="3">
        <v>43474.25938625</v>
      </c>
      <c r="E5869" t="s">
        <v>91</v>
      </c>
      <c r="H5869" t="s">
        <v>34484</v>
      </c>
      <c r="J5869" t="s">
        <v>34485</v>
      </c>
      <c r="L5869" t="s">
        <v>14065</v>
      </c>
      <c r="M5869" t="s">
        <v>166</v>
      </c>
      <c r="N5869">
        <v>84120</v>
      </c>
      <c r="O5869" t="s">
        <v>70</v>
      </c>
      <c r="Q5869" t="s">
        <v>34486</v>
      </c>
      <c r="S5869" t="s">
        <v>72</v>
      </c>
      <c r="T5869" t="s">
        <v>34487</v>
      </c>
      <c r="U5869" t="s">
        <v>34488</v>
      </c>
      <c r="V5869" t="s">
        <v>34489</v>
      </c>
      <c r="X5869" t="s">
        <v>661</v>
      </c>
      <c r="Y5869" t="str">
        <f>"53-3032"</f>
        <v>53-3032</v>
      </c>
      <c r="Z5869" t="s">
        <v>157</v>
      </c>
      <c r="AA5869">
        <v>484121</v>
      </c>
      <c r="AB5869">
        <v>20</v>
      </c>
      <c r="AD5869" t="s">
        <v>79</v>
      </c>
      <c r="AE5869" t="s">
        <v>599</v>
      </c>
      <c r="AF5869">
        <v>40</v>
      </c>
      <c r="AG5869" s="4">
        <v>0.375</v>
      </c>
      <c r="AH5869" s="4">
        <v>0.70833333333333337</v>
      </c>
      <c r="AI5869" s="5">
        <v>21.28</v>
      </c>
      <c r="AL5869" t="s">
        <v>81</v>
      </c>
      <c r="AM5869" t="s">
        <v>82</v>
      </c>
      <c r="AO5869" t="s">
        <v>213</v>
      </c>
      <c r="AP5869" t="s">
        <v>67</v>
      </c>
      <c r="AQ5869" t="s">
        <v>67</v>
      </c>
      <c r="AR5869" t="s">
        <v>82</v>
      </c>
      <c r="AT5869" t="s">
        <v>72</v>
      </c>
      <c r="AU5869">
        <v>1</v>
      </c>
      <c r="AV5869" t="s">
        <v>34490</v>
      </c>
      <c r="AW5869" t="s">
        <v>72</v>
      </c>
      <c r="AX5869">
        <v>24</v>
      </c>
      <c r="AY5869" t="s">
        <v>14065</v>
      </c>
      <c r="AZ5869" t="s">
        <v>172</v>
      </c>
      <c r="BA5869" t="s">
        <v>166</v>
      </c>
      <c r="BB5869">
        <v>84120</v>
      </c>
      <c r="BC5869" t="s">
        <v>87</v>
      </c>
      <c r="BH5869" t="s">
        <v>34485</v>
      </c>
      <c r="BJ5869">
        <v>464715698</v>
      </c>
    </row>
    <row r="5870" spans="1:62" x14ac:dyDescent="0.25">
      <c r="A5870" t="s">
        <v>34491</v>
      </c>
      <c r="B5870" s="2">
        <v>43529</v>
      </c>
      <c r="C5870" t="s">
        <v>63</v>
      </c>
      <c r="D5870" s="3">
        <v>43472.402498946758</v>
      </c>
      <c r="E5870" t="s">
        <v>117</v>
      </c>
      <c r="H5870" t="s">
        <v>5863</v>
      </c>
      <c r="J5870" t="s">
        <v>5864</v>
      </c>
      <c r="L5870" t="s">
        <v>5865</v>
      </c>
      <c r="M5870" t="s">
        <v>105</v>
      </c>
      <c r="N5870">
        <v>78628</v>
      </c>
      <c r="O5870" t="s">
        <v>70</v>
      </c>
      <c r="Q5870" t="s">
        <v>5866</v>
      </c>
      <c r="S5870" t="s">
        <v>72</v>
      </c>
      <c r="T5870" t="s">
        <v>910</v>
      </c>
      <c r="U5870" t="s">
        <v>911</v>
      </c>
      <c r="V5870" t="s">
        <v>863</v>
      </c>
      <c r="W5870" t="s">
        <v>105</v>
      </c>
      <c r="X5870" t="s">
        <v>1758</v>
      </c>
      <c r="Y5870" t="str">
        <f>"47-5051"</f>
        <v>47-5051</v>
      </c>
      <c r="Z5870" t="s">
        <v>1474</v>
      </c>
      <c r="AA5870">
        <v>212312</v>
      </c>
      <c r="AB5870">
        <v>10</v>
      </c>
      <c r="AD5870" t="s">
        <v>79</v>
      </c>
      <c r="AE5870" t="s">
        <v>95</v>
      </c>
      <c r="AF5870">
        <v>40</v>
      </c>
      <c r="AG5870" s="4">
        <v>0.29166666666666669</v>
      </c>
      <c r="AH5870" s="4">
        <v>0.66666666666666663</v>
      </c>
      <c r="AI5870" s="5">
        <v>19.62</v>
      </c>
      <c r="AJ5870">
        <v>29.43</v>
      </c>
      <c r="AL5870" t="s">
        <v>81</v>
      </c>
      <c r="AM5870" t="s">
        <v>82</v>
      </c>
      <c r="AO5870" t="s">
        <v>83</v>
      </c>
      <c r="AR5870" t="s">
        <v>82</v>
      </c>
      <c r="AT5870" t="s">
        <v>82</v>
      </c>
      <c r="AW5870" t="s">
        <v>82</v>
      </c>
      <c r="AY5870" t="s">
        <v>5837</v>
      </c>
      <c r="AZ5870" t="s">
        <v>2062</v>
      </c>
      <c r="BA5870" t="s">
        <v>105</v>
      </c>
      <c r="BB5870">
        <v>76537</v>
      </c>
      <c r="BC5870" t="s">
        <v>87</v>
      </c>
      <c r="BH5870" t="s">
        <v>5867</v>
      </c>
      <c r="BJ5870">
        <v>463147762</v>
      </c>
    </row>
    <row r="5871" spans="1:62" x14ac:dyDescent="0.25">
      <c r="A5871" t="s">
        <v>34536</v>
      </c>
      <c r="B5871" s="2">
        <v>43529</v>
      </c>
      <c r="C5871" t="s">
        <v>63</v>
      </c>
      <c r="D5871" s="3">
        <v>43472.389076504631</v>
      </c>
      <c r="E5871" t="s">
        <v>64</v>
      </c>
      <c r="F5871" s="2">
        <v>43556</v>
      </c>
      <c r="G5871" s="2">
        <v>43799</v>
      </c>
      <c r="H5871" t="s">
        <v>34537</v>
      </c>
      <c r="J5871" t="s">
        <v>34538</v>
      </c>
      <c r="L5871" t="s">
        <v>34539</v>
      </c>
      <c r="M5871" t="s">
        <v>105</v>
      </c>
      <c r="N5871">
        <v>75069</v>
      </c>
      <c r="O5871" t="s">
        <v>70</v>
      </c>
      <c r="Q5871" t="s">
        <v>34540</v>
      </c>
      <c r="S5871" t="s">
        <v>72</v>
      </c>
      <c r="T5871" t="s">
        <v>1810</v>
      </c>
      <c r="U5871" t="s">
        <v>1811</v>
      </c>
      <c r="V5871" t="s">
        <v>13641</v>
      </c>
      <c r="W5871" t="s">
        <v>323</v>
      </c>
      <c r="X5871" t="s">
        <v>1197</v>
      </c>
      <c r="Y5871" t="str">
        <f>"47-2051"</f>
        <v>47-2051</v>
      </c>
      <c r="Z5871" t="s">
        <v>1383</v>
      </c>
      <c r="AA5871">
        <v>238110</v>
      </c>
      <c r="AB5871">
        <v>20</v>
      </c>
      <c r="AC5871">
        <v>20</v>
      </c>
      <c r="AD5871" t="s">
        <v>79</v>
      </c>
      <c r="AE5871" t="s">
        <v>80</v>
      </c>
      <c r="AF5871">
        <v>40</v>
      </c>
      <c r="AG5871" s="4">
        <v>0.29166666666666669</v>
      </c>
      <c r="AH5871" s="4">
        <v>0.66666666666666663</v>
      </c>
      <c r="AI5871" s="5">
        <v>17.82</v>
      </c>
      <c r="AJ5871">
        <v>26.73</v>
      </c>
      <c r="AL5871" t="s">
        <v>81</v>
      </c>
      <c r="AM5871" t="s">
        <v>82</v>
      </c>
      <c r="AO5871" t="s">
        <v>83</v>
      </c>
      <c r="AP5871" t="s">
        <v>67</v>
      </c>
      <c r="AQ5871" t="s">
        <v>67</v>
      </c>
      <c r="AR5871" t="s">
        <v>82</v>
      </c>
      <c r="AT5871" t="s">
        <v>82</v>
      </c>
      <c r="AW5871" t="s">
        <v>82</v>
      </c>
      <c r="AY5871" t="s">
        <v>34539</v>
      </c>
      <c r="AZ5871" t="s">
        <v>1994</v>
      </c>
      <c r="BA5871" t="s">
        <v>105</v>
      </c>
      <c r="BB5871">
        <v>75069</v>
      </c>
      <c r="BC5871" t="s">
        <v>79</v>
      </c>
      <c r="BH5871" t="s">
        <v>34538</v>
      </c>
      <c r="BI5871" t="s">
        <v>67</v>
      </c>
      <c r="BJ5871">
        <v>274902725</v>
      </c>
    </row>
    <row r="5872" spans="1:62" x14ac:dyDescent="0.25">
      <c r="A5872" t="s">
        <v>34599</v>
      </c>
      <c r="B5872" s="2">
        <v>43529</v>
      </c>
      <c r="C5872" t="s">
        <v>63</v>
      </c>
      <c r="D5872" s="3">
        <v>43472.388037500001</v>
      </c>
      <c r="E5872" t="s">
        <v>64</v>
      </c>
      <c r="F5872" s="2">
        <v>43556</v>
      </c>
      <c r="G5872" s="2">
        <v>43764</v>
      </c>
      <c r="H5872" t="s">
        <v>8712</v>
      </c>
      <c r="J5872" t="s">
        <v>8713</v>
      </c>
      <c r="L5872" t="s">
        <v>5265</v>
      </c>
      <c r="M5872" t="s">
        <v>774</v>
      </c>
      <c r="N5872">
        <v>80110</v>
      </c>
      <c r="O5872" t="s">
        <v>70</v>
      </c>
      <c r="Q5872" t="s">
        <v>8714</v>
      </c>
      <c r="S5872" t="s">
        <v>72</v>
      </c>
      <c r="T5872" t="s">
        <v>6561</v>
      </c>
      <c r="U5872" t="s">
        <v>6562</v>
      </c>
      <c r="V5872" t="s">
        <v>6563</v>
      </c>
      <c r="W5872" t="s">
        <v>76</v>
      </c>
      <c r="X5872" t="s">
        <v>8715</v>
      </c>
      <c r="Y5872" t="str">
        <f>"51-9198"</f>
        <v>51-9198</v>
      </c>
      <c r="Z5872" t="s">
        <v>199</v>
      </c>
      <c r="AA5872">
        <v>324121</v>
      </c>
      <c r="AB5872">
        <v>7</v>
      </c>
      <c r="AC5872">
        <v>7</v>
      </c>
      <c r="AD5872" t="s">
        <v>79</v>
      </c>
      <c r="AE5872" t="s">
        <v>95</v>
      </c>
      <c r="AF5872">
        <v>40</v>
      </c>
      <c r="AG5872" s="4">
        <v>0.29166666666666669</v>
      </c>
      <c r="AH5872" s="4">
        <v>0.64583333333333337</v>
      </c>
      <c r="AI5872" s="5">
        <v>13.19</v>
      </c>
      <c r="AJ5872">
        <v>19.79</v>
      </c>
      <c r="AK5872">
        <v>19.79</v>
      </c>
      <c r="AL5872" t="s">
        <v>81</v>
      </c>
      <c r="AM5872" t="s">
        <v>82</v>
      </c>
      <c r="AO5872" t="s">
        <v>83</v>
      </c>
      <c r="AR5872" t="s">
        <v>82</v>
      </c>
      <c r="AT5872" t="s">
        <v>82</v>
      </c>
      <c r="AW5872" t="s">
        <v>82</v>
      </c>
      <c r="AY5872" t="s">
        <v>8716</v>
      </c>
      <c r="AZ5872" t="s">
        <v>8716</v>
      </c>
      <c r="BA5872" t="s">
        <v>774</v>
      </c>
      <c r="BB5872">
        <v>80023</v>
      </c>
      <c r="BC5872" t="s">
        <v>79</v>
      </c>
      <c r="BH5872" t="s">
        <v>8717</v>
      </c>
      <c r="BJ5872">
        <v>840857218</v>
      </c>
    </row>
    <row r="5873" spans="1:62" x14ac:dyDescent="0.25">
      <c r="A5873" t="s">
        <v>34600</v>
      </c>
      <c r="B5873" s="2">
        <v>43529</v>
      </c>
      <c r="C5873" t="s">
        <v>63</v>
      </c>
      <c r="D5873" s="3">
        <v>43472.407945787039</v>
      </c>
      <c r="E5873" t="s">
        <v>117</v>
      </c>
      <c r="H5873" t="s">
        <v>34601</v>
      </c>
      <c r="J5873" t="s">
        <v>34602</v>
      </c>
      <c r="L5873" t="s">
        <v>7808</v>
      </c>
      <c r="M5873" t="s">
        <v>774</v>
      </c>
      <c r="N5873">
        <v>81637</v>
      </c>
      <c r="O5873" t="s">
        <v>70</v>
      </c>
      <c r="Q5873" t="s">
        <v>34603</v>
      </c>
      <c r="S5873" t="s">
        <v>72</v>
      </c>
      <c r="T5873" t="s">
        <v>7810</v>
      </c>
      <c r="U5873" t="s">
        <v>7811</v>
      </c>
      <c r="V5873" t="s">
        <v>2867</v>
      </c>
      <c r="W5873" t="s">
        <v>774</v>
      </c>
      <c r="X5873" t="s">
        <v>34604</v>
      </c>
      <c r="Y5873" t="str">
        <f>"49-3093"</f>
        <v>49-3093</v>
      </c>
      <c r="Z5873" t="s">
        <v>34605</v>
      </c>
      <c r="AA5873">
        <v>44132</v>
      </c>
      <c r="AB5873">
        <v>2</v>
      </c>
      <c r="AD5873" t="s">
        <v>79</v>
      </c>
      <c r="AE5873" t="s">
        <v>95</v>
      </c>
      <c r="AF5873">
        <v>35</v>
      </c>
      <c r="AG5873" s="4">
        <v>0.33333333333333331</v>
      </c>
      <c r="AH5873" s="4">
        <v>0.70833333333333337</v>
      </c>
      <c r="AI5873" s="5">
        <v>16.59</v>
      </c>
      <c r="AL5873" t="s">
        <v>81</v>
      </c>
      <c r="AM5873" t="s">
        <v>82</v>
      </c>
      <c r="AO5873" t="s">
        <v>83</v>
      </c>
      <c r="AR5873" t="s">
        <v>82</v>
      </c>
      <c r="AT5873" t="s">
        <v>82</v>
      </c>
      <c r="AW5873" t="s">
        <v>82</v>
      </c>
      <c r="AY5873" t="s">
        <v>7808</v>
      </c>
      <c r="AZ5873" t="s">
        <v>941</v>
      </c>
      <c r="BA5873" t="s">
        <v>774</v>
      </c>
      <c r="BB5873">
        <v>81637</v>
      </c>
      <c r="BC5873" t="s">
        <v>87</v>
      </c>
      <c r="BH5873" t="s">
        <v>34606</v>
      </c>
      <c r="BJ5873">
        <v>743199837</v>
      </c>
    </row>
    <row r="5874" spans="1:62" x14ac:dyDescent="0.25">
      <c r="A5874" t="s">
        <v>34951</v>
      </c>
      <c r="B5874" s="2">
        <v>43529</v>
      </c>
      <c r="C5874" t="s">
        <v>63</v>
      </c>
      <c r="D5874" s="3">
        <v>43469.564252349533</v>
      </c>
      <c r="E5874" t="s">
        <v>64</v>
      </c>
      <c r="F5874" s="2">
        <v>43556</v>
      </c>
      <c r="G5874" s="2">
        <v>43814</v>
      </c>
      <c r="H5874" t="s">
        <v>15129</v>
      </c>
      <c r="I5874" t="s">
        <v>67</v>
      </c>
      <c r="J5874" t="s">
        <v>15130</v>
      </c>
      <c r="K5874" t="s">
        <v>67</v>
      </c>
      <c r="L5874" t="s">
        <v>14696</v>
      </c>
      <c r="M5874" t="s">
        <v>197</v>
      </c>
      <c r="N5874">
        <v>50208</v>
      </c>
      <c r="O5874" t="s">
        <v>70</v>
      </c>
      <c r="P5874" t="s">
        <v>67</v>
      </c>
      <c r="Q5874" t="s">
        <v>34897</v>
      </c>
      <c r="S5874" t="s">
        <v>72</v>
      </c>
      <c r="T5874" t="s">
        <v>194</v>
      </c>
      <c r="U5874" t="s">
        <v>12045</v>
      </c>
      <c r="V5874" t="s">
        <v>12046</v>
      </c>
      <c r="W5874" t="s">
        <v>197</v>
      </c>
      <c r="X5874" t="s">
        <v>15117</v>
      </c>
      <c r="Y5874" t="str">
        <f>"47-3012"</f>
        <v>47-3012</v>
      </c>
      <c r="Z5874" t="s">
        <v>1540</v>
      </c>
      <c r="AA5874">
        <v>238110</v>
      </c>
      <c r="AB5874">
        <v>12</v>
      </c>
      <c r="AC5874">
        <v>12</v>
      </c>
      <c r="AD5874" t="s">
        <v>79</v>
      </c>
      <c r="AE5874" t="s">
        <v>80</v>
      </c>
      <c r="AF5874">
        <v>40</v>
      </c>
      <c r="AG5874" s="4">
        <v>0.29166666666666669</v>
      </c>
      <c r="AH5874" s="4">
        <v>0.70833333333333337</v>
      </c>
      <c r="AI5874" s="5">
        <v>13.37</v>
      </c>
      <c r="AJ5874">
        <v>20.059999999999999</v>
      </c>
      <c r="AM5874" t="s">
        <v>82</v>
      </c>
      <c r="AO5874" t="s">
        <v>83</v>
      </c>
      <c r="AP5874" t="s">
        <v>67</v>
      </c>
      <c r="AQ5874" t="s">
        <v>67</v>
      </c>
      <c r="AR5874" t="s">
        <v>82</v>
      </c>
      <c r="AT5874" t="s">
        <v>82</v>
      </c>
      <c r="AW5874" t="s">
        <v>72</v>
      </c>
      <c r="AX5874">
        <v>2</v>
      </c>
      <c r="AY5874" t="s">
        <v>5226</v>
      </c>
      <c r="AZ5874" t="s">
        <v>2609</v>
      </c>
      <c r="BA5874" t="s">
        <v>197</v>
      </c>
      <c r="BB5874">
        <v>50309</v>
      </c>
      <c r="BC5874" t="s">
        <v>79</v>
      </c>
      <c r="BH5874" t="s">
        <v>34899</v>
      </c>
      <c r="BI5874" t="s">
        <v>34900</v>
      </c>
      <c r="BJ5874">
        <v>391870523</v>
      </c>
    </row>
    <row r="5875" spans="1:62" x14ac:dyDescent="0.25">
      <c r="A5875" t="s">
        <v>35028</v>
      </c>
      <c r="B5875" s="2">
        <v>43529</v>
      </c>
      <c r="C5875" t="s">
        <v>63</v>
      </c>
      <c r="D5875" s="3">
        <v>43472.501230775466</v>
      </c>
      <c r="E5875" t="s">
        <v>91</v>
      </c>
      <c r="H5875" t="s">
        <v>8964</v>
      </c>
      <c r="J5875" t="s">
        <v>8965</v>
      </c>
      <c r="L5875" t="s">
        <v>795</v>
      </c>
      <c r="M5875" t="s">
        <v>105</v>
      </c>
      <c r="N5875">
        <v>78263</v>
      </c>
      <c r="O5875" t="s">
        <v>70</v>
      </c>
      <c r="Q5875" t="s">
        <v>8966</v>
      </c>
      <c r="S5875" t="s">
        <v>72</v>
      </c>
      <c r="T5875" t="s">
        <v>1855</v>
      </c>
      <c r="U5875" t="s">
        <v>1856</v>
      </c>
      <c r="V5875" t="s">
        <v>863</v>
      </c>
      <c r="W5875" t="s">
        <v>105</v>
      </c>
      <c r="X5875" t="s">
        <v>3248</v>
      </c>
      <c r="Y5875" t="str">
        <f>"37-3011"</f>
        <v>37-3011</v>
      </c>
      <c r="Z5875" t="s">
        <v>94</v>
      </c>
      <c r="AA5875">
        <v>561730</v>
      </c>
      <c r="AB5875">
        <v>24</v>
      </c>
      <c r="AD5875" t="s">
        <v>79</v>
      </c>
      <c r="AE5875" t="s">
        <v>95</v>
      </c>
      <c r="AF5875">
        <v>40</v>
      </c>
      <c r="AG5875" s="4">
        <v>0.29166666666666669</v>
      </c>
      <c r="AH5875" s="4">
        <v>0.66666666666666663</v>
      </c>
      <c r="AI5875" s="5">
        <v>13.02</v>
      </c>
      <c r="AJ5875">
        <v>19.53</v>
      </c>
      <c r="AL5875" t="s">
        <v>81</v>
      </c>
      <c r="AM5875" t="s">
        <v>82</v>
      </c>
      <c r="AO5875" t="s">
        <v>83</v>
      </c>
      <c r="AR5875" t="s">
        <v>82</v>
      </c>
      <c r="AT5875" t="s">
        <v>82</v>
      </c>
      <c r="AW5875" t="s">
        <v>72</v>
      </c>
      <c r="AX5875">
        <v>3</v>
      </c>
      <c r="AY5875" t="s">
        <v>795</v>
      </c>
      <c r="AZ5875" t="s">
        <v>797</v>
      </c>
      <c r="BA5875" t="s">
        <v>105</v>
      </c>
      <c r="BB5875">
        <v>78263</v>
      </c>
      <c r="BC5875" t="s">
        <v>79</v>
      </c>
      <c r="BH5875" t="s">
        <v>8965</v>
      </c>
      <c r="BJ5875">
        <v>900804990</v>
      </c>
    </row>
    <row r="5876" spans="1:62" x14ac:dyDescent="0.25">
      <c r="A5876" t="s">
        <v>35029</v>
      </c>
      <c r="B5876" s="2">
        <v>43529</v>
      </c>
      <c r="C5876" t="s">
        <v>63</v>
      </c>
      <c r="D5876" s="3">
        <v>43472.393911053237</v>
      </c>
      <c r="E5876" t="s">
        <v>117</v>
      </c>
      <c r="H5876" t="s">
        <v>35030</v>
      </c>
      <c r="I5876" t="s">
        <v>67</v>
      </c>
      <c r="J5876" t="s">
        <v>35031</v>
      </c>
      <c r="K5876" t="s">
        <v>35032</v>
      </c>
      <c r="L5876" t="s">
        <v>9351</v>
      </c>
      <c r="M5876" t="s">
        <v>761</v>
      </c>
      <c r="N5876">
        <v>30084</v>
      </c>
      <c r="O5876" t="s">
        <v>70</v>
      </c>
      <c r="Q5876" t="s">
        <v>35033</v>
      </c>
      <c r="S5876" t="s">
        <v>72</v>
      </c>
      <c r="T5876" t="s">
        <v>2538</v>
      </c>
      <c r="U5876" t="s">
        <v>2539</v>
      </c>
      <c r="V5876" t="s">
        <v>3119</v>
      </c>
      <c r="W5876" t="s">
        <v>323</v>
      </c>
      <c r="X5876" t="s">
        <v>3227</v>
      </c>
      <c r="Y5876" t="str">
        <f>"51-4121"</f>
        <v>51-4121</v>
      </c>
      <c r="Z5876" t="s">
        <v>993</v>
      </c>
      <c r="AA5876">
        <v>237130</v>
      </c>
      <c r="AB5876">
        <v>200</v>
      </c>
      <c r="AD5876" t="s">
        <v>79</v>
      </c>
      <c r="AE5876" t="s">
        <v>599</v>
      </c>
      <c r="AF5876">
        <v>40</v>
      </c>
      <c r="AG5876" s="4">
        <v>0.29166666666666669</v>
      </c>
      <c r="AH5876" s="4">
        <v>0.625</v>
      </c>
      <c r="AI5876" s="5">
        <v>35.22</v>
      </c>
      <c r="AJ5876">
        <v>52.83</v>
      </c>
      <c r="AL5876" t="s">
        <v>81</v>
      </c>
      <c r="AM5876" t="s">
        <v>72</v>
      </c>
      <c r="AN5876">
        <v>1</v>
      </c>
      <c r="AO5876" t="s">
        <v>213</v>
      </c>
      <c r="AP5876" t="s">
        <v>67</v>
      </c>
      <c r="AQ5876" t="s">
        <v>67</v>
      </c>
      <c r="AR5876" t="s">
        <v>82</v>
      </c>
      <c r="AT5876" t="s">
        <v>82</v>
      </c>
      <c r="AW5876" t="s">
        <v>72</v>
      </c>
      <c r="AX5876">
        <v>60</v>
      </c>
      <c r="AY5876" t="s">
        <v>3117</v>
      </c>
      <c r="AZ5876" t="s">
        <v>3147</v>
      </c>
      <c r="BA5876" t="s">
        <v>761</v>
      </c>
      <c r="BB5876">
        <v>30830</v>
      </c>
      <c r="BC5876" t="s">
        <v>87</v>
      </c>
      <c r="BH5876" t="s">
        <v>3115</v>
      </c>
      <c r="BI5876" t="s">
        <v>3116</v>
      </c>
      <c r="BJ5876">
        <v>830379575</v>
      </c>
    </row>
    <row r="5877" spans="1:62" x14ac:dyDescent="0.25">
      <c r="A5877" t="s">
        <v>35229</v>
      </c>
      <c r="B5877" s="2">
        <v>43529</v>
      </c>
      <c r="C5877" t="s">
        <v>63</v>
      </c>
      <c r="D5877" s="3">
        <v>43472.396473969908</v>
      </c>
      <c r="E5877" t="s">
        <v>117</v>
      </c>
      <c r="H5877" t="s">
        <v>35030</v>
      </c>
      <c r="I5877" t="s">
        <v>67</v>
      </c>
      <c r="J5877" t="s">
        <v>35230</v>
      </c>
      <c r="K5877" t="s">
        <v>35032</v>
      </c>
      <c r="L5877" t="s">
        <v>9351</v>
      </c>
      <c r="M5877" t="s">
        <v>761</v>
      </c>
      <c r="N5877">
        <v>30084</v>
      </c>
      <c r="O5877" t="s">
        <v>70</v>
      </c>
      <c r="Q5877" t="s">
        <v>35033</v>
      </c>
      <c r="S5877" t="s">
        <v>72</v>
      </c>
      <c r="T5877" t="s">
        <v>13444</v>
      </c>
      <c r="U5877" t="s">
        <v>17083</v>
      </c>
      <c r="V5877" t="s">
        <v>2540</v>
      </c>
      <c r="W5877" t="s">
        <v>323</v>
      </c>
      <c r="X5877" t="s">
        <v>3144</v>
      </c>
      <c r="Y5877" t="str">
        <f>"47-2111"</f>
        <v>47-2111</v>
      </c>
      <c r="Z5877" t="s">
        <v>3145</v>
      </c>
      <c r="AA5877">
        <v>237130</v>
      </c>
      <c r="AB5877">
        <v>300</v>
      </c>
      <c r="AD5877" t="s">
        <v>79</v>
      </c>
      <c r="AE5877" t="s">
        <v>599</v>
      </c>
      <c r="AF5877">
        <v>40</v>
      </c>
      <c r="AG5877" s="4">
        <v>0.29166666666666669</v>
      </c>
      <c r="AH5877" s="4">
        <v>0.625</v>
      </c>
      <c r="AI5877" s="5">
        <v>28.22</v>
      </c>
      <c r="AJ5877">
        <v>42.33</v>
      </c>
      <c r="AL5877" t="s">
        <v>81</v>
      </c>
      <c r="AM5877" t="s">
        <v>72</v>
      </c>
      <c r="AN5877">
        <v>1</v>
      </c>
      <c r="AO5877" t="s">
        <v>213</v>
      </c>
      <c r="AP5877" t="s">
        <v>67</v>
      </c>
      <c r="AQ5877" t="s">
        <v>67</v>
      </c>
      <c r="AR5877" t="s">
        <v>82</v>
      </c>
      <c r="AT5877" t="s">
        <v>82</v>
      </c>
      <c r="AW5877" t="s">
        <v>72</v>
      </c>
      <c r="AX5877">
        <v>60</v>
      </c>
      <c r="AY5877" t="s">
        <v>3117</v>
      </c>
      <c r="AZ5877" t="s">
        <v>3147</v>
      </c>
      <c r="BA5877" t="s">
        <v>761</v>
      </c>
      <c r="BB5877">
        <v>30830</v>
      </c>
      <c r="BC5877" t="s">
        <v>87</v>
      </c>
      <c r="BH5877" t="s">
        <v>3115</v>
      </c>
      <c r="BI5877" t="s">
        <v>3116</v>
      </c>
      <c r="BJ5877">
        <v>830379575</v>
      </c>
    </row>
    <row r="5878" spans="1:62" x14ac:dyDescent="0.25">
      <c r="A5878" t="s">
        <v>35293</v>
      </c>
      <c r="B5878" s="2">
        <v>43529</v>
      </c>
      <c r="C5878" t="s">
        <v>63</v>
      </c>
      <c r="D5878" s="3">
        <v>43472.400671585645</v>
      </c>
      <c r="E5878" t="s">
        <v>117</v>
      </c>
      <c r="H5878" t="s">
        <v>5982</v>
      </c>
      <c r="J5878" t="s">
        <v>5983</v>
      </c>
      <c r="L5878" t="s">
        <v>5984</v>
      </c>
      <c r="M5878" t="s">
        <v>714</v>
      </c>
      <c r="N5878">
        <v>71078</v>
      </c>
      <c r="O5878" t="s">
        <v>70</v>
      </c>
      <c r="Q5878" t="s">
        <v>5985</v>
      </c>
      <c r="S5878" t="s">
        <v>72</v>
      </c>
      <c r="T5878" t="s">
        <v>5986</v>
      </c>
      <c r="U5878" t="s">
        <v>5987</v>
      </c>
      <c r="V5878" t="s">
        <v>631</v>
      </c>
      <c r="W5878" t="s">
        <v>626</v>
      </c>
      <c r="X5878" t="s">
        <v>1092</v>
      </c>
      <c r="Y5878" t="str">
        <f>"45-4011"</f>
        <v>45-4011</v>
      </c>
      <c r="Z5878" t="s">
        <v>763</v>
      </c>
      <c r="AA5878">
        <v>115310</v>
      </c>
      <c r="AB5878">
        <v>150</v>
      </c>
      <c r="AD5878" t="s">
        <v>79</v>
      </c>
      <c r="AE5878" t="s">
        <v>80</v>
      </c>
      <c r="AF5878">
        <v>40</v>
      </c>
      <c r="AG5878" s="4">
        <v>0.29166666666666669</v>
      </c>
      <c r="AH5878" s="4">
        <v>0.66666666666666663</v>
      </c>
      <c r="AI5878" s="5">
        <v>15.06</v>
      </c>
      <c r="AJ5878">
        <v>22.59</v>
      </c>
      <c r="AK5878">
        <v>25.4</v>
      </c>
      <c r="AL5878" t="s">
        <v>81</v>
      </c>
      <c r="AM5878" t="s">
        <v>82</v>
      </c>
      <c r="AO5878" t="s">
        <v>83</v>
      </c>
      <c r="AR5878" t="s">
        <v>82</v>
      </c>
      <c r="AT5878" t="s">
        <v>82</v>
      </c>
      <c r="AW5878" t="s">
        <v>82</v>
      </c>
      <c r="AY5878" t="s">
        <v>5984</v>
      </c>
      <c r="AZ5878" t="s">
        <v>3223</v>
      </c>
      <c r="BA5878" t="s">
        <v>714</v>
      </c>
      <c r="BB5878">
        <v>71078</v>
      </c>
      <c r="BC5878" t="s">
        <v>79</v>
      </c>
      <c r="BH5878" t="s">
        <v>5983</v>
      </c>
      <c r="BJ5878">
        <v>371648706</v>
      </c>
    </row>
    <row r="5879" spans="1:62" x14ac:dyDescent="0.25">
      <c r="A5879" t="s">
        <v>35306</v>
      </c>
      <c r="B5879" s="2">
        <v>43529</v>
      </c>
      <c r="C5879" t="s">
        <v>63</v>
      </c>
      <c r="D5879" s="3">
        <v>43472.407227974538</v>
      </c>
      <c r="E5879" t="s">
        <v>117</v>
      </c>
      <c r="H5879" t="s">
        <v>35307</v>
      </c>
      <c r="I5879" t="s">
        <v>35308</v>
      </c>
      <c r="J5879" t="s">
        <v>35309</v>
      </c>
      <c r="K5879" t="s">
        <v>35310</v>
      </c>
      <c r="L5879" t="s">
        <v>3694</v>
      </c>
      <c r="M5879" t="s">
        <v>2367</v>
      </c>
      <c r="N5879">
        <v>29577</v>
      </c>
      <c r="O5879" t="s">
        <v>70</v>
      </c>
      <c r="Q5879" t="s">
        <v>35311</v>
      </c>
      <c r="S5879" t="s">
        <v>82</v>
      </c>
      <c r="U5879" t="s">
        <v>92</v>
      </c>
      <c r="X5879" t="s">
        <v>1427</v>
      </c>
      <c r="Y5879" t="str">
        <f>"37-2012"</f>
        <v>37-2012</v>
      </c>
      <c r="Z5879" t="s">
        <v>373</v>
      </c>
      <c r="AA5879">
        <v>54161</v>
      </c>
      <c r="AB5879">
        <v>65</v>
      </c>
      <c r="AD5879" t="s">
        <v>79</v>
      </c>
      <c r="AE5879" t="s">
        <v>80</v>
      </c>
      <c r="AF5879">
        <v>35</v>
      </c>
      <c r="AG5879" s="4">
        <v>0.29166666666666669</v>
      </c>
      <c r="AH5879" s="4">
        <v>0.58333333333333337</v>
      </c>
      <c r="AI5879" s="5">
        <v>9.43</v>
      </c>
      <c r="AJ5879">
        <v>14.15</v>
      </c>
      <c r="AK5879">
        <v>14.15</v>
      </c>
      <c r="AL5879" t="s">
        <v>81</v>
      </c>
      <c r="AM5879" t="s">
        <v>82</v>
      </c>
      <c r="AO5879" t="s">
        <v>83</v>
      </c>
      <c r="AR5879" t="s">
        <v>82</v>
      </c>
      <c r="AT5879" t="s">
        <v>82</v>
      </c>
      <c r="AW5879" t="s">
        <v>72</v>
      </c>
      <c r="AX5879">
        <v>6</v>
      </c>
      <c r="AY5879" t="s">
        <v>35312</v>
      </c>
      <c r="AZ5879">
        <v>29577</v>
      </c>
      <c r="BA5879" t="s">
        <v>2367</v>
      </c>
      <c r="BB5879">
        <v>29577</v>
      </c>
      <c r="BC5879" t="s">
        <v>79</v>
      </c>
      <c r="BH5879" t="s">
        <v>35313</v>
      </c>
      <c r="BI5879" t="s">
        <v>35314</v>
      </c>
      <c r="BJ5879">
        <v>263955674</v>
      </c>
    </row>
    <row r="5880" spans="1:62" x14ac:dyDescent="0.25">
      <c r="A5880" t="s">
        <v>35371</v>
      </c>
      <c r="B5880" s="2">
        <v>43529</v>
      </c>
      <c r="C5880" t="s">
        <v>63</v>
      </c>
      <c r="D5880" s="3">
        <v>43472.391682592592</v>
      </c>
      <c r="E5880" t="s">
        <v>91</v>
      </c>
      <c r="H5880" t="s">
        <v>35372</v>
      </c>
      <c r="J5880" t="s">
        <v>35373</v>
      </c>
      <c r="L5880" t="s">
        <v>3906</v>
      </c>
      <c r="M5880" t="s">
        <v>783</v>
      </c>
      <c r="N5880">
        <v>43064</v>
      </c>
      <c r="O5880" t="s">
        <v>70</v>
      </c>
      <c r="Q5880" t="s">
        <v>35374</v>
      </c>
      <c r="S5880" t="s">
        <v>72</v>
      </c>
      <c r="T5880" t="s">
        <v>35375</v>
      </c>
      <c r="U5880" t="s">
        <v>35376</v>
      </c>
      <c r="V5880" t="s">
        <v>7170</v>
      </c>
      <c r="W5880" t="s">
        <v>783</v>
      </c>
      <c r="X5880" t="s">
        <v>1758</v>
      </c>
      <c r="Y5880" t="str">
        <f>"37-3011"</f>
        <v>37-3011</v>
      </c>
      <c r="Z5880" t="s">
        <v>94</v>
      </c>
      <c r="AA5880">
        <v>561730</v>
      </c>
      <c r="AB5880">
        <v>6</v>
      </c>
      <c r="AD5880" t="s">
        <v>79</v>
      </c>
      <c r="AE5880" t="s">
        <v>80</v>
      </c>
      <c r="AF5880">
        <v>40</v>
      </c>
      <c r="AG5880" s="4">
        <v>0.29166666666666669</v>
      </c>
      <c r="AH5880" s="4">
        <v>0.70833333333333337</v>
      </c>
      <c r="AI5880" s="5">
        <v>13.83</v>
      </c>
      <c r="AL5880" t="s">
        <v>81</v>
      </c>
      <c r="AM5880" t="s">
        <v>82</v>
      </c>
      <c r="AO5880" t="s">
        <v>83</v>
      </c>
      <c r="AR5880" t="s">
        <v>82</v>
      </c>
      <c r="AT5880" t="s">
        <v>82</v>
      </c>
      <c r="AW5880" t="s">
        <v>72</v>
      </c>
      <c r="AX5880">
        <v>3</v>
      </c>
      <c r="AY5880" t="s">
        <v>3906</v>
      </c>
      <c r="AZ5880" t="s">
        <v>1921</v>
      </c>
      <c r="BA5880" t="s">
        <v>783</v>
      </c>
      <c r="BB5880">
        <v>43064</v>
      </c>
      <c r="BC5880" t="s">
        <v>79</v>
      </c>
      <c r="BH5880" t="s">
        <v>35373</v>
      </c>
      <c r="BJ5880">
        <v>262111419</v>
      </c>
    </row>
    <row r="5881" spans="1:62" x14ac:dyDescent="0.25">
      <c r="A5881" t="s">
        <v>35783</v>
      </c>
      <c r="B5881" s="2">
        <v>43529</v>
      </c>
      <c r="C5881" t="s">
        <v>63</v>
      </c>
      <c r="D5881" s="3">
        <v>43474.58663539352</v>
      </c>
      <c r="E5881" t="s">
        <v>3355</v>
      </c>
      <c r="H5881" t="s">
        <v>35784</v>
      </c>
      <c r="I5881" t="s">
        <v>35785</v>
      </c>
      <c r="J5881" t="s">
        <v>35786</v>
      </c>
      <c r="K5881" t="s">
        <v>35787</v>
      </c>
      <c r="L5881" t="s">
        <v>35788</v>
      </c>
      <c r="M5881" t="s">
        <v>232</v>
      </c>
      <c r="N5881">
        <v>11703</v>
      </c>
      <c r="O5881" t="s">
        <v>70</v>
      </c>
      <c r="Q5881" t="s">
        <v>35789</v>
      </c>
      <c r="S5881" t="s">
        <v>82</v>
      </c>
      <c r="U5881" t="s">
        <v>92</v>
      </c>
      <c r="X5881" t="s">
        <v>35790</v>
      </c>
      <c r="Y5881" t="str">
        <f>"43-6014"</f>
        <v>43-6014</v>
      </c>
      <c r="Z5881" t="s">
        <v>35791</v>
      </c>
      <c r="AA5881">
        <v>52421</v>
      </c>
      <c r="AB5881">
        <v>1</v>
      </c>
      <c r="AD5881" t="s">
        <v>79</v>
      </c>
      <c r="AE5881" t="s">
        <v>599</v>
      </c>
      <c r="AF5881">
        <v>35</v>
      </c>
      <c r="AG5881" s="4">
        <v>0.375</v>
      </c>
      <c r="AH5881" s="4">
        <v>0.75</v>
      </c>
      <c r="AI5881" s="6">
        <v>14</v>
      </c>
      <c r="AM5881" t="s">
        <v>82</v>
      </c>
      <c r="AO5881" t="s">
        <v>1045</v>
      </c>
      <c r="AQ5881" t="s">
        <v>83</v>
      </c>
      <c r="AR5881" t="s">
        <v>82</v>
      </c>
      <c r="AT5881" t="s">
        <v>72</v>
      </c>
      <c r="AU5881">
        <v>1</v>
      </c>
      <c r="AV5881" t="s">
        <v>35792</v>
      </c>
      <c r="AW5881" t="s">
        <v>72</v>
      </c>
      <c r="AX5881">
        <v>12</v>
      </c>
      <c r="AY5881" t="s">
        <v>35793</v>
      </c>
      <c r="AZ5881" t="s">
        <v>313</v>
      </c>
      <c r="BA5881" t="s">
        <v>232</v>
      </c>
      <c r="BB5881">
        <v>11703</v>
      </c>
      <c r="BC5881" t="s">
        <v>87</v>
      </c>
      <c r="BH5881" t="s">
        <v>35794</v>
      </c>
      <c r="BI5881" t="s">
        <v>5431</v>
      </c>
      <c r="BJ5881">
        <v>460656539</v>
      </c>
    </row>
    <row r="5882" spans="1:62" x14ac:dyDescent="0.25">
      <c r="A5882" t="s">
        <v>36104</v>
      </c>
      <c r="B5882" s="2">
        <v>43529</v>
      </c>
      <c r="C5882" t="s">
        <v>63</v>
      </c>
      <c r="D5882" s="3">
        <v>43476.422464108793</v>
      </c>
      <c r="E5882" t="s">
        <v>3355</v>
      </c>
      <c r="H5882" t="s">
        <v>36105</v>
      </c>
      <c r="J5882" t="s">
        <v>36106</v>
      </c>
      <c r="L5882" t="s">
        <v>36107</v>
      </c>
      <c r="M5882" t="s">
        <v>774</v>
      </c>
      <c r="N5882">
        <v>81416</v>
      </c>
      <c r="O5882" t="s">
        <v>70</v>
      </c>
      <c r="Q5882" t="s">
        <v>36108</v>
      </c>
      <c r="S5882" t="s">
        <v>82</v>
      </c>
      <c r="U5882" t="s">
        <v>92</v>
      </c>
      <c r="X5882" t="s">
        <v>8130</v>
      </c>
      <c r="Y5882" t="str">
        <f>"47-4031"</f>
        <v>47-4031</v>
      </c>
      <c r="Z5882" t="s">
        <v>8131</v>
      </c>
      <c r="AA5882">
        <v>238990</v>
      </c>
      <c r="AB5882">
        <v>6</v>
      </c>
      <c r="AD5882" t="s">
        <v>79</v>
      </c>
      <c r="AE5882" t="s">
        <v>80</v>
      </c>
      <c r="AF5882">
        <v>40</v>
      </c>
      <c r="AG5882" s="4">
        <v>0.33333333333333331</v>
      </c>
      <c r="AH5882" s="4">
        <v>0.70833333333333337</v>
      </c>
      <c r="AI5882" s="5">
        <v>16.45</v>
      </c>
      <c r="AM5882" t="s">
        <v>82</v>
      </c>
      <c r="AO5882" t="s">
        <v>213</v>
      </c>
      <c r="AR5882" t="s">
        <v>82</v>
      </c>
      <c r="AT5882" t="s">
        <v>82</v>
      </c>
      <c r="AW5882" t="s">
        <v>72</v>
      </c>
      <c r="AX5882">
        <v>24</v>
      </c>
      <c r="AY5882" t="s">
        <v>36109</v>
      </c>
      <c r="AZ5882" t="s">
        <v>36109</v>
      </c>
      <c r="BA5882" t="s">
        <v>774</v>
      </c>
      <c r="BB5882">
        <v>81416</v>
      </c>
      <c r="BC5882" t="s">
        <v>79</v>
      </c>
      <c r="BH5882" t="s">
        <v>36110</v>
      </c>
      <c r="BJ5882">
        <v>203029417</v>
      </c>
    </row>
    <row r="5883" spans="1:62" x14ac:dyDescent="0.25">
      <c r="A5883" t="s">
        <v>36394</v>
      </c>
      <c r="B5883" s="2">
        <v>43529</v>
      </c>
      <c r="C5883" t="s">
        <v>63</v>
      </c>
      <c r="D5883" s="3">
        <v>43479.373494756946</v>
      </c>
      <c r="E5883" t="s">
        <v>3355</v>
      </c>
      <c r="H5883" t="s">
        <v>36395</v>
      </c>
      <c r="I5883" t="s">
        <v>36396</v>
      </c>
      <c r="J5883" t="s">
        <v>36397</v>
      </c>
      <c r="K5883" t="s">
        <v>36398</v>
      </c>
      <c r="L5883" t="s">
        <v>36399</v>
      </c>
      <c r="M5883" t="s">
        <v>323</v>
      </c>
      <c r="N5883">
        <v>92591</v>
      </c>
      <c r="O5883" t="s">
        <v>70</v>
      </c>
      <c r="P5883" t="s">
        <v>67</v>
      </c>
      <c r="S5883" t="s">
        <v>82</v>
      </c>
      <c r="U5883" t="s">
        <v>92</v>
      </c>
      <c r="X5883" t="s">
        <v>36400</v>
      </c>
      <c r="Y5883" t="str">
        <f>"11-1021"</f>
        <v>11-1021</v>
      </c>
      <c r="Z5883" t="s">
        <v>5096</v>
      </c>
      <c r="AA5883">
        <v>621399</v>
      </c>
      <c r="AB5883">
        <v>1</v>
      </c>
      <c r="AD5883" t="s">
        <v>79</v>
      </c>
      <c r="AE5883" t="s">
        <v>599</v>
      </c>
      <c r="AF5883">
        <v>35</v>
      </c>
      <c r="AG5883" s="4">
        <v>0.375</v>
      </c>
      <c r="AH5883" s="4">
        <v>0.66666666666666663</v>
      </c>
      <c r="AI5883" s="6">
        <v>50</v>
      </c>
      <c r="AJ5883">
        <v>0</v>
      </c>
      <c r="AK5883">
        <v>0</v>
      </c>
      <c r="AM5883" t="s">
        <v>72</v>
      </c>
      <c r="AO5883" t="s">
        <v>1045</v>
      </c>
      <c r="AQ5883" t="s">
        <v>36401</v>
      </c>
      <c r="AR5883" t="s">
        <v>82</v>
      </c>
      <c r="AT5883" t="s">
        <v>72</v>
      </c>
      <c r="AU5883">
        <v>1</v>
      </c>
      <c r="AV5883" t="s">
        <v>36401</v>
      </c>
      <c r="AW5883" t="s">
        <v>82</v>
      </c>
      <c r="AY5883" t="s">
        <v>24224</v>
      </c>
      <c r="AZ5883" t="s">
        <v>10745</v>
      </c>
      <c r="BA5883" t="s">
        <v>9587</v>
      </c>
      <c r="BB5883">
        <v>2886</v>
      </c>
      <c r="BC5883" t="s">
        <v>87</v>
      </c>
      <c r="BD5883" t="s">
        <v>36402</v>
      </c>
      <c r="BE5883">
        <v>813997</v>
      </c>
      <c r="BF5883" s="2">
        <v>43119</v>
      </c>
      <c r="BG5883" s="2">
        <v>43484</v>
      </c>
      <c r="BH5883" t="s">
        <v>36403</v>
      </c>
      <c r="BJ5883">
        <v>841725278</v>
      </c>
    </row>
    <row r="5884" spans="1:62" x14ac:dyDescent="0.25">
      <c r="A5884" t="s">
        <v>36574</v>
      </c>
      <c r="B5884" s="2">
        <v>43529</v>
      </c>
      <c r="C5884" t="s">
        <v>63</v>
      </c>
      <c r="D5884" s="3">
        <v>43480.374346944445</v>
      </c>
      <c r="E5884" t="s">
        <v>3355</v>
      </c>
      <c r="H5884" t="s">
        <v>36575</v>
      </c>
      <c r="J5884" t="s">
        <v>36576</v>
      </c>
      <c r="L5884" t="s">
        <v>23103</v>
      </c>
      <c r="M5884" t="s">
        <v>774</v>
      </c>
      <c r="N5884">
        <v>80234</v>
      </c>
      <c r="O5884" t="s">
        <v>70</v>
      </c>
      <c r="Q5884" t="s">
        <v>36577</v>
      </c>
      <c r="S5884" t="s">
        <v>82</v>
      </c>
      <c r="U5884" t="s">
        <v>92</v>
      </c>
      <c r="X5884" t="s">
        <v>21128</v>
      </c>
      <c r="Y5884" t="str">
        <f>""</f>
        <v/>
      </c>
      <c r="AA5884">
        <v>484121</v>
      </c>
      <c r="AB5884">
        <v>1</v>
      </c>
      <c r="AD5884" t="s">
        <v>79</v>
      </c>
      <c r="AE5884" t="s">
        <v>599</v>
      </c>
      <c r="AF5884">
        <v>40</v>
      </c>
      <c r="AG5884" s="4">
        <v>0.29166666666666669</v>
      </c>
      <c r="AH5884" s="4">
        <v>0.66666666666666663</v>
      </c>
      <c r="AI5884" s="6">
        <v>800</v>
      </c>
      <c r="AM5884" t="s">
        <v>82</v>
      </c>
      <c r="AO5884" t="s">
        <v>213</v>
      </c>
      <c r="AP5884" t="s">
        <v>67</v>
      </c>
      <c r="AQ5884" t="s">
        <v>67</v>
      </c>
      <c r="AR5884" t="s">
        <v>82</v>
      </c>
      <c r="AT5884" t="s">
        <v>82</v>
      </c>
      <c r="AW5884" t="s">
        <v>82</v>
      </c>
      <c r="AY5884" t="s">
        <v>23103</v>
      </c>
      <c r="AZ5884" t="s">
        <v>3364</v>
      </c>
      <c r="BA5884" t="s">
        <v>774</v>
      </c>
      <c r="BB5884">
        <v>80234</v>
      </c>
      <c r="BC5884" t="s">
        <v>79</v>
      </c>
      <c r="BD5884" t="s">
        <v>67</v>
      </c>
      <c r="BE5884" t="s">
        <v>67</v>
      </c>
      <c r="BH5884" t="s">
        <v>36576</v>
      </c>
      <c r="BJ5884">
        <v>920189200</v>
      </c>
    </row>
    <row r="5885" spans="1:62" x14ac:dyDescent="0.25">
      <c r="A5885" t="s">
        <v>6289</v>
      </c>
      <c r="B5885" s="2">
        <v>43530</v>
      </c>
      <c r="C5885" t="s">
        <v>63</v>
      </c>
      <c r="D5885" s="3">
        <v>43472.383056076389</v>
      </c>
      <c r="E5885" t="s">
        <v>64</v>
      </c>
      <c r="F5885" s="2">
        <v>43556</v>
      </c>
      <c r="G5885" s="2">
        <v>43830</v>
      </c>
      <c r="H5885" t="s">
        <v>6290</v>
      </c>
      <c r="I5885" t="s">
        <v>6291</v>
      </c>
      <c r="J5885" t="s">
        <v>6292</v>
      </c>
      <c r="K5885" t="s">
        <v>67</v>
      </c>
      <c r="L5885" t="s">
        <v>6293</v>
      </c>
      <c r="M5885" t="s">
        <v>69</v>
      </c>
      <c r="N5885">
        <v>41056</v>
      </c>
      <c r="O5885" t="s">
        <v>70</v>
      </c>
      <c r="P5885" t="s">
        <v>67</v>
      </c>
      <c r="Q5885" t="s">
        <v>6294</v>
      </c>
      <c r="S5885" t="s">
        <v>72</v>
      </c>
      <c r="T5885" t="s">
        <v>524</v>
      </c>
      <c r="U5885" t="s">
        <v>1850</v>
      </c>
      <c r="V5885" t="s">
        <v>526</v>
      </c>
      <c r="W5885" t="s">
        <v>69</v>
      </c>
      <c r="X5885" t="s">
        <v>2249</v>
      </c>
      <c r="Y5885" t="str">
        <f>"35-3021"</f>
        <v>35-3021</v>
      </c>
      <c r="Z5885" t="s">
        <v>354</v>
      </c>
      <c r="AA5885">
        <v>7221</v>
      </c>
      <c r="AB5885">
        <v>5</v>
      </c>
      <c r="AC5885">
        <v>5</v>
      </c>
      <c r="AD5885" t="s">
        <v>79</v>
      </c>
      <c r="AE5885" t="s">
        <v>95</v>
      </c>
      <c r="AF5885">
        <v>35</v>
      </c>
      <c r="AG5885" s="4">
        <v>0.45833333333333331</v>
      </c>
      <c r="AH5885" s="4">
        <v>0.83333333333333337</v>
      </c>
      <c r="AI5885" s="5">
        <v>8.93</v>
      </c>
      <c r="AJ5885">
        <v>13.4</v>
      </c>
      <c r="AK5885">
        <v>13.4</v>
      </c>
      <c r="AL5885" t="s">
        <v>81</v>
      </c>
      <c r="AM5885" t="s">
        <v>82</v>
      </c>
      <c r="AO5885" t="s">
        <v>83</v>
      </c>
      <c r="AP5885" t="s">
        <v>67</v>
      </c>
      <c r="AQ5885" t="s">
        <v>67</v>
      </c>
      <c r="AR5885" t="s">
        <v>82</v>
      </c>
      <c r="AT5885" t="s">
        <v>82</v>
      </c>
      <c r="AW5885" t="s">
        <v>82</v>
      </c>
      <c r="AY5885" t="s">
        <v>6293</v>
      </c>
      <c r="AZ5885" t="s">
        <v>6295</v>
      </c>
      <c r="BA5885" t="s">
        <v>69</v>
      </c>
      <c r="BB5885">
        <v>41056</v>
      </c>
      <c r="BC5885" t="s">
        <v>87</v>
      </c>
      <c r="BH5885" t="s">
        <v>6292</v>
      </c>
      <c r="BI5885" t="s">
        <v>67</v>
      </c>
      <c r="BJ5885">
        <v>264249408</v>
      </c>
    </row>
    <row r="5886" spans="1:62" x14ac:dyDescent="0.25">
      <c r="A5886" t="s">
        <v>7659</v>
      </c>
      <c r="B5886" s="2">
        <v>43530</v>
      </c>
      <c r="C5886" t="s">
        <v>63</v>
      </c>
      <c r="D5886" s="3">
        <v>43472.391070983795</v>
      </c>
      <c r="E5886" t="s">
        <v>64</v>
      </c>
      <c r="F5886" s="2">
        <v>43556</v>
      </c>
      <c r="G5886" s="2">
        <v>43757</v>
      </c>
      <c r="H5886" t="s">
        <v>7660</v>
      </c>
      <c r="J5886" t="s">
        <v>7661</v>
      </c>
      <c r="L5886" t="s">
        <v>7662</v>
      </c>
      <c r="M5886" t="s">
        <v>226</v>
      </c>
      <c r="N5886">
        <v>49685</v>
      </c>
      <c r="O5886" t="s">
        <v>70</v>
      </c>
      <c r="Q5886" t="s">
        <v>7663</v>
      </c>
      <c r="S5886" t="s">
        <v>72</v>
      </c>
      <c r="T5886" t="s">
        <v>7052</v>
      </c>
      <c r="U5886" t="s">
        <v>6798</v>
      </c>
      <c r="V5886" t="s">
        <v>6799</v>
      </c>
      <c r="W5886" t="s">
        <v>783</v>
      </c>
      <c r="X5886" t="s">
        <v>7664</v>
      </c>
      <c r="Y5886" t="str">
        <f>"47-4091"</f>
        <v>47-4091</v>
      </c>
      <c r="Z5886" t="s">
        <v>3037</v>
      </c>
      <c r="AA5886">
        <v>32412</v>
      </c>
      <c r="AB5886">
        <v>10</v>
      </c>
      <c r="AC5886">
        <v>10</v>
      </c>
      <c r="AD5886" t="s">
        <v>79</v>
      </c>
      <c r="AE5886" t="s">
        <v>95</v>
      </c>
      <c r="AF5886">
        <v>40</v>
      </c>
      <c r="AG5886" s="4">
        <v>0.375</v>
      </c>
      <c r="AH5886" s="4">
        <v>0.70833333333333337</v>
      </c>
      <c r="AI5886" s="5">
        <v>15.77</v>
      </c>
      <c r="AJ5886">
        <v>23.66</v>
      </c>
      <c r="AK5886">
        <v>23.66</v>
      </c>
      <c r="AL5886" t="s">
        <v>81</v>
      </c>
      <c r="AM5886" t="s">
        <v>82</v>
      </c>
      <c r="AO5886" t="s">
        <v>83</v>
      </c>
      <c r="AR5886" t="s">
        <v>82</v>
      </c>
      <c r="AT5886" t="s">
        <v>82</v>
      </c>
      <c r="AW5886" t="s">
        <v>82</v>
      </c>
      <c r="AY5886" t="s">
        <v>7662</v>
      </c>
      <c r="AZ5886" t="s">
        <v>7665</v>
      </c>
      <c r="BA5886" t="s">
        <v>226</v>
      </c>
      <c r="BB5886">
        <v>49685</v>
      </c>
      <c r="BC5886" t="s">
        <v>79</v>
      </c>
      <c r="BH5886" t="s">
        <v>7661</v>
      </c>
      <c r="BJ5886">
        <v>383237668</v>
      </c>
    </row>
    <row r="5887" spans="1:62" x14ac:dyDescent="0.25">
      <c r="A5887" t="s">
        <v>10151</v>
      </c>
      <c r="B5887" s="2">
        <v>43530</v>
      </c>
      <c r="C5887" t="s">
        <v>63</v>
      </c>
      <c r="D5887" s="3">
        <v>43472.393462187501</v>
      </c>
      <c r="E5887" t="s">
        <v>282</v>
      </c>
      <c r="F5887" s="2">
        <v>43556</v>
      </c>
      <c r="G5887" s="2">
        <v>43769</v>
      </c>
      <c r="H5887" t="s">
        <v>10014</v>
      </c>
      <c r="I5887" t="s">
        <v>10015</v>
      </c>
      <c r="J5887" t="s">
        <v>10016</v>
      </c>
      <c r="L5887" t="s">
        <v>3873</v>
      </c>
      <c r="M5887" t="s">
        <v>207</v>
      </c>
      <c r="N5887">
        <v>2633</v>
      </c>
      <c r="O5887" t="s">
        <v>70</v>
      </c>
      <c r="Q5887" t="s">
        <v>10017</v>
      </c>
      <c r="S5887" t="s">
        <v>72</v>
      </c>
      <c r="T5887" t="s">
        <v>1103</v>
      </c>
      <c r="U5887" t="s">
        <v>1104</v>
      </c>
      <c r="V5887" t="s">
        <v>1105</v>
      </c>
      <c r="W5887" t="s">
        <v>207</v>
      </c>
      <c r="X5887" t="s">
        <v>10152</v>
      </c>
      <c r="Y5887" t="str">
        <f>"35-3041"</f>
        <v>35-3041</v>
      </c>
      <c r="Z5887" t="s">
        <v>10153</v>
      </c>
      <c r="AA5887">
        <v>721110</v>
      </c>
      <c r="AB5887">
        <v>14</v>
      </c>
      <c r="AC5887">
        <v>4</v>
      </c>
      <c r="AD5887" t="s">
        <v>79</v>
      </c>
      <c r="AE5887" t="s">
        <v>95</v>
      </c>
      <c r="AF5887">
        <v>35</v>
      </c>
      <c r="AG5887" s="4">
        <v>0.25</v>
      </c>
      <c r="AH5887" s="4">
        <v>0.54166666666666663</v>
      </c>
      <c r="AI5887" s="5">
        <v>14.93</v>
      </c>
      <c r="AL5887" t="s">
        <v>81</v>
      </c>
      <c r="AM5887" t="s">
        <v>82</v>
      </c>
      <c r="AO5887" t="s">
        <v>83</v>
      </c>
      <c r="AR5887" t="s">
        <v>82</v>
      </c>
      <c r="AT5887" t="s">
        <v>82</v>
      </c>
      <c r="AW5887" t="s">
        <v>82</v>
      </c>
      <c r="AY5887" t="s">
        <v>3873</v>
      </c>
      <c r="AZ5887" t="s">
        <v>10019</v>
      </c>
      <c r="BA5887" t="s">
        <v>207</v>
      </c>
      <c r="BB5887">
        <v>2633</v>
      </c>
      <c r="BC5887" t="s">
        <v>87</v>
      </c>
      <c r="BH5887" t="s">
        <v>10016</v>
      </c>
      <c r="BJ5887">
        <v>204777288</v>
      </c>
    </row>
    <row r="5888" spans="1:62" x14ac:dyDescent="0.25">
      <c r="A5888" t="s">
        <v>10226</v>
      </c>
      <c r="B5888" s="2">
        <v>43530</v>
      </c>
      <c r="C5888" t="s">
        <v>63</v>
      </c>
      <c r="D5888" s="3">
        <v>43472.397300497687</v>
      </c>
      <c r="E5888" t="s">
        <v>282</v>
      </c>
      <c r="F5888" s="2">
        <v>43556</v>
      </c>
      <c r="G5888" s="2">
        <v>43769</v>
      </c>
      <c r="H5888" t="s">
        <v>10014</v>
      </c>
      <c r="I5888" t="s">
        <v>10015</v>
      </c>
      <c r="J5888" t="s">
        <v>10016</v>
      </c>
      <c r="L5888" t="s">
        <v>3873</v>
      </c>
      <c r="M5888" t="s">
        <v>207</v>
      </c>
      <c r="N5888">
        <v>2633</v>
      </c>
      <c r="O5888" t="s">
        <v>70</v>
      </c>
      <c r="Q5888" t="s">
        <v>10017</v>
      </c>
      <c r="S5888" t="s">
        <v>72</v>
      </c>
      <c r="T5888" t="s">
        <v>1103</v>
      </c>
      <c r="U5888" t="s">
        <v>1104</v>
      </c>
      <c r="V5888" t="s">
        <v>1105</v>
      </c>
      <c r="W5888" t="s">
        <v>207</v>
      </c>
      <c r="X5888" t="s">
        <v>10227</v>
      </c>
      <c r="Y5888" t="str">
        <f>"43-5071"</f>
        <v>43-5071</v>
      </c>
      <c r="Z5888" t="s">
        <v>10228</v>
      </c>
      <c r="AA5888">
        <v>721110</v>
      </c>
      <c r="AB5888">
        <v>6</v>
      </c>
      <c r="AC5888">
        <v>2</v>
      </c>
      <c r="AD5888" t="s">
        <v>79</v>
      </c>
      <c r="AE5888" t="s">
        <v>95</v>
      </c>
      <c r="AF5888">
        <v>35</v>
      </c>
      <c r="AG5888" s="4">
        <v>0.20833333333333334</v>
      </c>
      <c r="AH5888" s="4">
        <v>0.58333333333333337</v>
      </c>
      <c r="AI5888" s="5">
        <v>17.66</v>
      </c>
      <c r="AJ5888">
        <v>26.49</v>
      </c>
      <c r="AL5888" t="s">
        <v>81</v>
      </c>
      <c r="AM5888" t="s">
        <v>82</v>
      </c>
      <c r="AO5888" t="s">
        <v>83</v>
      </c>
      <c r="AR5888" t="s">
        <v>82</v>
      </c>
      <c r="AT5888" t="s">
        <v>82</v>
      </c>
      <c r="AW5888" t="s">
        <v>82</v>
      </c>
      <c r="AY5888" t="s">
        <v>3873</v>
      </c>
      <c r="AZ5888" t="s">
        <v>10019</v>
      </c>
      <c r="BA5888" t="s">
        <v>207</v>
      </c>
      <c r="BB5888">
        <v>2633</v>
      </c>
      <c r="BC5888" t="s">
        <v>87</v>
      </c>
      <c r="BH5888" t="s">
        <v>10016</v>
      </c>
      <c r="BJ5888">
        <v>204777288</v>
      </c>
    </row>
    <row r="5889" spans="1:62" x14ac:dyDescent="0.25">
      <c r="A5889" t="s">
        <v>10290</v>
      </c>
      <c r="B5889" s="2">
        <v>43530</v>
      </c>
      <c r="C5889" t="s">
        <v>63</v>
      </c>
      <c r="D5889" s="3">
        <v>43472.391583946759</v>
      </c>
      <c r="E5889" t="s">
        <v>282</v>
      </c>
      <c r="F5889" s="2">
        <v>43556</v>
      </c>
      <c r="G5889" s="2">
        <v>43779</v>
      </c>
      <c r="H5889" t="s">
        <v>10014</v>
      </c>
      <c r="I5889" t="s">
        <v>10015</v>
      </c>
      <c r="J5889" t="s">
        <v>10016</v>
      </c>
      <c r="L5889" t="s">
        <v>3873</v>
      </c>
      <c r="M5889" t="s">
        <v>207</v>
      </c>
      <c r="N5889">
        <v>2633</v>
      </c>
      <c r="O5889" t="s">
        <v>70</v>
      </c>
      <c r="Q5889" t="s">
        <v>10017</v>
      </c>
      <c r="S5889" t="s">
        <v>72</v>
      </c>
      <c r="T5889" t="s">
        <v>1103</v>
      </c>
      <c r="U5889" t="s">
        <v>1104</v>
      </c>
      <c r="V5889" t="s">
        <v>1105</v>
      </c>
      <c r="W5889" t="s">
        <v>207</v>
      </c>
      <c r="X5889" t="s">
        <v>1012</v>
      </c>
      <c r="Y5889" t="str">
        <f>"37-2012"</f>
        <v>37-2012</v>
      </c>
      <c r="Z5889" t="s">
        <v>373</v>
      </c>
      <c r="AA5889">
        <v>721110</v>
      </c>
      <c r="AB5889">
        <v>50</v>
      </c>
      <c r="AC5889">
        <v>18</v>
      </c>
      <c r="AD5889" t="s">
        <v>79</v>
      </c>
      <c r="AE5889" t="s">
        <v>95</v>
      </c>
      <c r="AF5889">
        <v>35</v>
      </c>
      <c r="AG5889" s="4">
        <v>0.33333333333333331</v>
      </c>
      <c r="AH5889" s="4">
        <v>0.625</v>
      </c>
      <c r="AI5889" s="5">
        <v>14.58</v>
      </c>
      <c r="AJ5889">
        <v>21.87</v>
      </c>
      <c r="AL5889" t="s">
        <v>81</v>
      </c>
      <c r="AM5889" t="s">
        <v>82</v>
      </c>
      <c r="AO5889" t="s">
        <v>83</v>
      </c>
      <c r="AR5889" t="s">
        <v>82</v>
      </c>
      <c r="AT5889" t="s">
        <v>82</v>
      </c>
      <c r="AW5889" t="s">
        <v>82</v>
      </c>
      <c r="AY5889" t="s">
        <v>3873</v>
      </c>
      <c r="AZ5889" t="s">
        <v>10019</v>
      </c>
      <c r="BA5889" t="s">
        <v>207</v>
      </c>
      <c r="BB5889">
        <v>2633</v>
      </c>
      <c r="BC5889" t="s">
        <v>87</v>
      </c>
      <c r="BH5889" t="s">
        <v>10016</v>
      </c>
      <c r="BJ5889">
        <v>204777288</v>
      </c>
    </row>
    <row r="5890" spans="1:62" x14ac:dyDescent="0.25">
      <c r="A5890" t="s">
        <v>10312</v>
      </c>
      <c r="B5890" s="2">
        <v>43530</v>
      </c>
      <c r="C5890" t="s">
        <v>63</v>
      </c>
      <c r="D5890" s="3">
        <v>43472.395390532409</v>
      </c>
      <c r="E5890" t="s">
        <v>64</v>
      </c>
      <c r="F5890" s="2">
        <v>43556</v>
      </c>
      <c r="G5890" s="2">
        <v>43779</v>
      </c>
      <c r="H5890" t="s">
        <v>10014</v>
      </c>
      <c r="I5890" t="s">
        <v>10015</v>
      </c>
      <c r="J5890" t="s">
        <v>10016</v>
      </c>
      <c r="L5890" t="s">
        <v>3873</v>
      </c>
      <c r="M5890" t="s">
        <v>207</v>
      </c>
      <c r="N5890">
        <v>2633</v>
      </c>
      <c r="O5890" t="s">
        <v>70</v>
      </c>
      <c r="Q5890" t="s">
        <v>10017</v>
      </c>
      <c r="S5890" t="s">
        <v>72</v>
      </c>
      <c r="T5890" t="s">
        <v>1103</v>
      </c>
      <c r="U5890" t="s">
        <v>1104</v>
      </c>
      <c r="V5890" t="s">
        <v>1105</v>
      </c>
      <c r="W5890" t="s">
        <v>207</v>
      </c>
      <c r="X5890" t="s">
        <v>10313</v>
      </c>
      <c r="Y5890" t="str">
        <f>"39-3093"</f>
        <v>39-3093</v>
      </c>
      <c r="Z5890" t="s">
        <v>10314</v>
      </c>
      <c r="AA5890">
        <v>721110</v>
      </c>
      <c r="AB5890">
        <v>6</v>
      </c>
      <c r="AC5890">
        <v>6</v>
      </c>
      <c r="AD5890" t="s">
        <v>79</v>
      </c>
      <c r="AE5890" t="s">
        <v>95</v>
      </c>
      <c r="AF5890">
        <v>35</v>
      </c>
      <c r="AG5890" s="4">
        <v>0.33333333333333331</v>
      </c>
      <c r="AH5890" s="4">
        <v>0.625</v>
      </c>
      <c r="AI5890" s="5">
        <v>12.71</v>
      </c>
      <c r="AJ5890">
        <v>19.07</v>
      </c>
      <c r="AK5890">
        <v>19.5</v>
      </c>
      <c r="AL5890" t="s">
        <v>81</v>
      </c>
      <c r="AM5890" t="s">
        <v>82</v>
      </c>
      <c r="AO5890" t="s">
        <v>83</v>
      </c>
      <c r="AR5890" t="s">
        <v>82</v>
      </c>
      <c r="AT5890" t="s">
        <v>82</v>
      </c>
      <c r="AW5890" t="s">
        <v>82</v>
      </c>
      <c r="AY5890" t="s">
        <v>3873</v>
      </c>
      <c r="AZ5890" t="s">
        <v>10019</v>
      </c>
      <c r="BA5890" t="s">
        <v>207</v>
      </c>
      <c r="BB5890">
        <v>2633</v>
      </c>
      <c r="BC5890" t="s">
        <v>87</v>
      </c>
      <c r="BH5890" t="s">
        <v>10016</v>
      </c>
      <c r="BJ5890">
        <v>204777288</v>
      </c>
    </row>
    <row r="5891" spans="1:62" x14ac:dyDescent="0.25">
      <c r="A5891" t="s">
        <v>12181</v>
      </c>
      <c r="B5891" s="2">
        <v>43530</v>
      </c>
      <c r="C5891" t="s">
        <v>63</v>
      </c>
      <c r="D5891" s="3">
        <v>43472.421159976853</v>
      </c>
      <c r="E5891" t="s">
        <v>91</v>
      </c>
      <c r="H5891" t="s">
        <v>12182</v>
      </c>
      <c r="J5891" t="s">
        <v>12183</v>
      </c>
      <c r="L5891" t="s">
        <v>12184</v>
      </c>
      <c r="M5891" t="s">
        <v>844</v>
      </c>
      <c r="N5891">
        <v>60406</v>
      </c>
      <c r="O5891" t="s">
        <v>70</v>
      </c>
      <c r="Q5891" t="s">
        <v>12185</v>
      </c>
      <c r="S5891" t="s">
        <v>72</v>
      </c>
      <c r="T5891" t="s">
        <v>1855</v>
      </c>
      <c r="U5891" t="s">
        <v>1856</v>
      </c>
      <c r="V5891" t="s">
        <v>863</v>
      </c>
      <c r="W5891" t="s">
        <v>105</v>
      </c>
      <c r="X5891" t="s">
        <v>1758</v>
      </c>
      <c r="Y5891" t="str">
        <f>"37-3011"</f>
        <v>37-3011</v>
      </c>
      <c r="Z5891" t="s">
        <v>94</v>
      </c>
      <c r="AA5891">
        <v>561730</v>
      </c>
      <c r="AB5891">
        <v>10</v>
      </c>
      <c r="AD5891" t="s">
        <v>79</v>
      </c>
      <c r="AE5891" t="s">
        <v>95</v>
      </c>
      <c r="AF5891">
        <v>40</v>
      </c>
      <c r="AG5891" s="4">
        <v>0.29166666666666669</v>
      </c>
      <c r="AH5891" s="4">
        <v>0.64583333333333337</v>
      </c>
      <c r="AI5891" s="5">
        <v>15.59</v>
      </c>
      <c r="AJ5891">
        <v>23.39</v>
      </c>
      <c r="AL5891" t="s">
        <v>81</v>
      </c>
      <c r="AM5891" t="s">
        <v>82</v>
      </c>
      <c r="AO5891" t="s">
        <v>83</v>
      </c>
      <c r="AR5891" t="s">
        <v>82</v>
      </c>
      <c r="AT5891" t="s">
        <v>82</v>
      </c>
      <c r="AW5891" t="s">
        <v>72</v>
      </c>
      <c r="AX5891">
        <v>3</v>
      </c>
      <c r="AY5891" t="s">
        <v>12184</v>
      </c>
      <c r="AZ5891" t="s">
        <v>12186</v>
      </c>
      <c r="BA5891" t="s">
        <v>844</v>
      </c>
      <c r="BB5891">
        <v>60406</v>
      </c>
      <c r="BC5891" t="s">
        <v>79</v>
      </c>
      <c r="BH5891" t="s">
        <v>12183</v>
      </c>
      <c r="BJ5891">
        <v>363816439</v>
      </c>
    </row>
    <row r="5892" spans="1:62" x14ac:dyDescent="0.25">
      <c r="A5892" t="s">
        <v>12708</v>
      </c>
      <c r="B5892" s="2">
        <v>43530</v>
      </c>
      <c r="C5892" t="s">
        <v>63</v>
      </c>
      <c r="D5892" s="3">
        <v>43472.389604826392</v>
      </c>
      <c r="E5892" t="s">
        <v>64</v>
      </c>
      <c r="F5892" s="2">
        <v>43556</v>
      </c>
      <c r="G5892" s="2">
        <v>43799</v>
      </c>
      <c r="H5892" t="s">
        <v>12709</v>
      </c>
      <c r="J5892" t="s">
        <v>12710</v>
      </c>
      <c r="K5892" t="s">
        <v>4260</v>
      </c>
      <c r="L5892" t="s">
        <v>12617</v>
      </c>
      <c r="M5892" t="s">
        <v>783</v>
      </c>
      <c r="N5892">
        <v>44065</v>
      </c>
      <c r="O5892" t="s">
        <v>70</v>
      </c>
      <c r="Q5892" t="s">
        <v>12711</v>
      </c>
      <c r="S5892" t="s">
        <v>72</v>
      </c>
      <c r="T5892" t="s">
        <v>3410</v>
      </c>
      <c r="U5892" t="s">
        <v>3411</v>
      </c>
      <c r="V5892" t="s">
        <v>3412</v>
      </c>
      <c r="W5892" t="s">
        <v>783</v>
      </c>
      <c r="X5892" t="s">
        <v>106</v>
      </c>
      <c r="Y5892" t="str">
        <f>"37-3011"</f>
        <v>37-3011</v>
      </c>
      <c r="Z5892" t="s">
        <v>94</v>
      </c>
      <c r="AA5892">
        <v>561730</v>
      </c>
      <c r="AB5892">
        <v>5</v>
      </c>
      <c r="AC5892">
        <v>5</v>
      </c>
      <c r="AD5892" t="s">
        <v>79</v>
      </c>
      <c r="AE5892" t="s">
        <v>80</v>
      </c>
      <c r="AF5892">
        <v>40</v>
      </c>
      <c r="AG5892" s="4">
        <v>0.33333333333333331</v>
      </c>
      <c r="AH5892" s="4">
        <v>0.70833333333333337</v>
      </c>
      <c r="AI5892" s="5">
        <v>13.7</v>
      </c>
      <c r="AJ5892">
        <v>20.55</v>
      </c>
      <c r="AL5892" t="s">
        <v>81</v>
      </c>
      <c r="AM5892" t="s">
        <v>82</v>
      </c>
      <c r="AO5892" t="s">
        <v>83</v>
      </c>
      <c r="AR5892" t="s">
        <v>82</v>
      </c>
      <c r="AT5892" t="s">
        <v>82</v>
      </c>
      <c r="AW5892" t="s">
        <v>82</v>
      </c>
      <c r="AY5892" t="s">
        <v>12617</v>
      </c>
      <c r="AZ5892" t="s">
        <v>10080</v>
      </c>
      <c r="BA5892" t="s">
        <v>783</v>
      </c>
      <c r="BB5892">
        <v>44065</v>
      </c>
      <c r="BC5892" t="s">
        <v>79</v>
      </c>
      <c r="BH5892" t="s">
        <v>12710</v>
      </c>
      <c r="BI5892" t="s">
        <v>4260</v>
      </c>
      <c r="BJ5892">
        <v>341827046</v>
      </c>
    </row>
    <row r="5893" spans="1:62" x14ac:dyDescent="0.25">
      <c r="A5893" t="s">
        <v>12769</v>
      </c>
      <c r="B5893" s="2">
        <v>43530</v>
      </c>
      <c r="C5893" t="s">
        <v>63</v>
      </c>
      <c r="D5893" s="3">
        <v>43472.393837314812</v>
      </c>
      <c r="E5893" t="s">
        <v>64</v>
      </c>
      <c r="F5893" s="2">
        <v>43556</v>
      </c>
      <c r="G5893" s="2">
        <v>43799</v>
      </c>
      <c r="H5893" t="s">
        <v>12770</v>
      </c>
      <c r="J5893" t="s">
        <v>12771</v>
      </c>
      <c r="L5893" t="s">
        <v>6257</v>
      </c>
      <c r="M5893" t="s">
        <v>783</v>
      </c>
      <c r="N5893">
        <v>44202</v>
      </c>
      <c r="O5893" t="s">
        <v>70</v>
      </c>
      <c r="Q5893" t="s">
        <v>12772</v>
      </c>
      <c r="S5893" t="s">
        <v>72</v>
      </c>
      <c r="T5893" t="s">
        <v>3410</v>
      </c>
      <c r="U5893" t="s">
        <v>3411</v>
      </c>
      <c r="V5893" t="s">
        <v>3412</v>
      </c>
      <c r="W5893" t="s">
        <v>783</v>
      </c>
      <c r="X5893" t="s">
        <v>106</v>
      </c>
      <c r="Y5893" t="str">
        <f>"37-3011"</f>
        <v>37-3011</v>
      </c>
      <c r="Z5893" t="s">
        <v>94</v>
      </c>
      <c r="AA5893">
        <v>561730</v>
      </c>
      <c r="AB5893">
        <v>7</v>
      </c>
      <c r="AC5893">
        <v>7</v>
      </c>
      <c r="AD5893" t="s">
        <v>79</v>
      </c>
      <c r="AE5893" t="s">
        <v>80</v>
      </c>
      <c r="AF5893">
        <v>40</v>
      </c>
      <c r="AG5893" s="4">
        <v>0.33333333333333331</v>
      </c>
      <c r="AH5893" s="4">
        <v>0.70833333333333337</v>
      </c>
      <c r="AI5893" s="5">
        <v>13.7</v>
      </c>
      <c r="AJ5893">
        <v>20.55</v>
      </c>
      <c r="AL5893" t="s">
        <v>81</v>
      </c>
      <c r="AM5893" t="s">
        <v>82</v>
      </c>
      <c r="AO5893" t="s">
        <v>83</v>
      </c>
      <c r="AR5893" t="s">
        <v>82</v>
      </c>
      <c r="AT5893" t="s">
        <v>82</v>
      </c>
      <c r="AW5893" t="s">
        <v>82</v>
      </c>
      <c r="AY5893" t="s">
        <v>6257</v>
      </c>
      <c r="AZ5893" t="s">
        <v>12773</v>
      </c>
      <c r="BA5893" t="s">
        <v>783</v>
      </c>
      <c r="BB5893">
        <v>44202</v>
      </c>
      <c r="BC5893" t="s">
        <v>79</v>
      </c>
      <c r="BH5893" t="s">
        <v>12774</v>
      </c>
      <c r="BJ5893">
        <v>743101690</v>
      </c>
    </row>
    <row r="5894" spans="1:62" x14ac:dyDescent="0.25">
      <c r="A5894" t="s">
        <v>12985</v>
      </c>
      <c r="B5894" s="2">
        <v>43530</v>
      </c>
      <c r="C5894" t="s">
        <v>63</v>
      </c>
      <c r="D5894" s="3">
        <v>43472.394473495369</v>
      </c>
      <c r="E5894" t="s">
        <v>64</v>
      </c>
      <c r="F5894" s="2">
        <v>43556</v>
      </c>
      <c r="G5894" s="2">
        <v>43799</v>
      </c>
      <c r="H5894" t="s">
        <v>12986</v>
      </c>
      <c r="J5894" t="s">
        <v>12987</v>
      </c>
      <c r="L5894" t="s">
        <v>12988</v>
      </c>
      <c r="M5894" t="s">
        <v>844</v>
      </c>
      <c r="N5894">
        <v>60083</v>
      </c>
      <c r="O5894" t="s">
        <v>70</v>
      </c>
      <c r="Q5894" t="s">
        <v>12989</v>
      </c>
      <c r="S5894" t="s">
        <v>72</v>
      </c>
      <c r="T5894" t="s">
        <v>3410</v>
      </c>
      <c r="U5894" t="s">
        <v>3411</v>
      </c>
      <c r="V5894" t="s">
        <v>3412</v>
      </c>
      <c r="W5894" t="s">
        <v>783</v>
      </c>
      <c r="X5894" t="s">
        <v>106</v>
      </c>
      <c r="Y5894" t="str">
        <f>"37-3011"</f>
        <v>37-3011</v>
      </c>
      <c r="Z5894" t="s">
        <v>94</v>
      </c>
      <c r="AA5894">
        <v>561730</v>
      </c>
      <c r="AB5894">
        <v>5</v>
      </c>
      <c r="AC5894">
        <v>5</v>
      </c>
      <c r="AD5894" t="s">
        <v>79</v>
      </c>
      <c r="AE5894" t="s">
        <v>80</v>
      </c>
      <c r="AF5894">
        <v>40</v>
      </c>
      <c r="AG5894" s="4">
        <v>0.33333333333333331</v>
      </c>
      <c r="AH5894" s="4">
        <v>0.70833333333333337</v>
      </c>
      <c r="AI5894" s="5">
        <v>14.05</v>
      </c>
      <c r="AJ5894">
        <v>21.08</v>
      </c>
      <c r="AL5894" t="s">
        <v>81</v>
      </c>
      <c r="AM5894" t="s">
        <v>82</v>
      </c>
      <c r="AO5894" t="s">
        <v>83</v>
      </c>
      <c r="AR5894" t="s">
        <v>82</v>
      </c>
      <c r="AT5894" t="s">
        <v>82</v>
      </c>
      <c r="AW5894" t="s">
        <v>82</v>
      </c>
      <c r="AY5894" t="s">
        <v>12988</v>
      </c>
      <c r="AZ5894" t="s">
        <v>1278</v>
      </c>
      <c r="BA5894" t="s">
        <v>844</v>
      </c>
      <c r="BB5894">
        <v>60083</v>
      </c>
      <c r="BC5894" t="s">
        <v>79</v>
      </c>
      <c r="BH5894" t="s">
        <v>12987</v>
      </c>
      <c r="BJ5894">
        <v>412030230</v>
      </c>
    </row>
    <row r="5895" spans="1:62" x14ac:dyDescent="0.25">
      <c r="A5895" t="s">
        <v>13009</v>
      </c>
      <c r="B5895" s="2">
        <v>43530</v>
      </c>
      <c r="C5895" t="s">
        <v>63</v>
      </c>
      <c r="D5895" s="3">
        <v>43472.393806412038</v>
      </c>
      <c r="E5895" t="s">
        <v>64</v>
      </c>
      <c r="F5895" s="2">
        <v>43556</v>
      </c>
      <c r="G5895" s="2">
        <v>43799</v>
      </c>
      <c r="H5895" t="s">
        <v>13010</v>
      </c>
      <c r="I5895" t="s">
        <v>130</v>
      </c>
      <c r="J5895" t="s">
        <v>13011</v>
      </c>
      <c r="L5895" t="s">
        <v>13012</v>
      </c>
      <c r="M5895" t="s">
        <v>844</v>
      </c>
      <c r="N5895">
        <v>60035</v>
      </c>
      <c r="O5895" t="s">
        <v>70</v>
      </c>
      <c r="Q5895" t="s">
        <v>13013</v>
      </c>
      <c r="S5895" t="s">
        <v>72</v>
      </c>
      <c r="T5895" t="s">
        <v>3410</v>
      </c>
      <c r="U5895" t="s">
        <v>3411</v>
      </c>
      <c r="V5895" t="s">
        <v>3412</v>
      </c>
      <c r="W5895" t="s">
        <v>783</v>
      </c>
      <c r="X5895" t="s">
        <v>106</v>
      </c>
      <c r="Y5895" t="str">
        <f>"37-3011"</f>
        <v>37-3011</v>
      </c>
      <c r="Z5895" t="s">
        <v>94</v>
      </c>
      <c r="AA5895">
        <v>561730</v>
      </c>
      <c r="AB5895">
        <v>6</v>
      </c>
      <c r="AC5895">
        <v>6</v>
      </c>
      <c r="AD5895" t="s">
        <v>79</v>
      </c>
      <c r="AE5895" t="s">
        <v>80</v>
      </c>
      <c r="AF5895">
        <v>40</v>
      </c>
      <c r="AG5895" s="4">
        <v>0.33333333333333331</v>
      </c>
      <c r="AH5895" s="4">
        <v>0.70833333333333337</v>
      </c>
      <c r="AI5895" s="5">
        <v>15.59</v>
      </c>
      <c r="AJ5895">
        <v>23.39</v>
      </c>
      <c r="AL5895" t="s">
        <v>81</v>
      </c>
      <c r="AM5895" t="s">
        <v>82</v>
      </c>
      <c r="AO5895" t="s">
        <v>83</v>
      </c>
      <c r="AR5895" t="s">
        <v>82</v>
      </c>
      <c r="AT5895" t="s">
        <v>82</v>
      </c>
      <c r="AW5895" t="s">
        <v>82</v>
      </c>
      <c r="AY5895" t="s">
        <v>13012</v>
      </c>
      <c r="AZ5895" t="s">
        <v>1278</v>
      </c>
      <c r="BA5895" t="s">
        <v>844</v>
      </c>
      <c r="BB5895">
        <v>60048</v>
      </c>
      <c r="BC5895" t="s">
        <v>79</v>
      </c>
      <c r="BH5895" t="s">
        <v>13014</v>
      </c>
      <c r="BJ5895">
        <v>300778902</v>
      </c>
    </row>
    <row r="5896" spans="1:62" x14ac:dyDescent="0.25">
      <c r="A5896" t="s">
        <v>13240</v>
      </c>
      <c r="B5896" s="2">
        <v>43530</v>
      </c>
      <c r="C5896" t="s">
        <v>63</v>
      </c>
      <c r="D5896" s="3">
        <v>43472.393439548614</v>
      </c>
      <c r="E5896" t="s">
        <v>64</v>
      </c>
      <c r="F5896" s="2">
        <v>43556</v>
      </c>
      <c r="G5896" s="2">
        <v>43799</v>
      </c>
      <c r="H5896" t="s">
        <v>13241</v>
      </c>
      <c r="I5896" t="s">
        <v>67</v>
      </c>
      <c r="J5896" t="s">
        <v>13242</v>
      </c>
      <c r="L5896" t="s">
        <v>8169</v>
      </c>
      <c r="M5896" t="s">
        <v>783</v>
      </c>
      <c r="N5896">
        <v>44026</v>
      </c>
      <c r="O5896" t="s">
        <v>70</v>
      </c>
      <c r="P5896" t="s">
        <v>67</v>
      </c>
      <c r="Q5896" t="s">
        <v>13243</v>
      </c>
      <c r="S5896" t="s">
        <v>72</v>
      </c>
      <c r="T5896" t="s">
        <v>3410</v>
      </c>
      <c r="U5896" t="s">
        <v>3411</v>
      </c>
      <c r="V5896" t="s">
        <v>3412</v>
      </c>
      <c r="W5896" t="s">
        <v>783</v>
      </c>
      <c r="X5896" t="s">
        <v>106</v>
      </c>
      <c r="Y5896" t="str">
        <f>"37-3011"</f>
        <v>37-3011</v>
      </c>
      <c r="Z5896" t="s">
        <v>94</v>
      </c>
      <c r="AA5896">
        <v>561730</v>
      </c>
      <c r="AB5896">
        <v>2</v>
      </c>
      <c r="AC5896">
        <v>2</v>
      </c>
      <c r="AD5896" t="s">
        <v>79</v>
      </c>
      <c r="AE5896" t="s">
        <v>80</v>
      </c>
      <c r="AF5896">
        <v>40</v>
      </c>
      <c r="AG5896" s="4">
        <v>0.33333333333333331</v>
      </c>
      <c r="AH5896" s="4">
        <v>0.70833333333333337</v>
      </c>
      <c r="AI5896" s="5">
        <v>13.7</v>
      </c>
      <c r="AJ5896">
        <v>20.55</v>
      </c>
      <c r="AL5896" t="s">
        <v>81</v>
      </c>
      <c r="AM5896" t="s">
        <v>82</v>
      </c>
      <c r="AO5896" t="s">
        <v>83</v>
      </c>
      <c r="AP5896" t="s">
        <v>67</v>
      </c>
      <c r="AQ5896" t="s">
        <v>67</v>
      </c>
      <c r="AR5896" t="s">
        <v>82</v>
      </c>
      <c r="AT5896" t="s">
        <v>82</v>
      </c>
      <c r="AW5896" t="s">
        <v>82</v>
      </c>
      <c r="AY5896" t="s">
        <v>8169</v>
      </c>
      <c r="AZ5896" t="s">
        <v>10080</v>
      </c>
      <c r="BA5896" t="s">
        <v>783</v>
      </c>
      <c r="BB5896">
        <v>44026</v>
      </c>
      <c r="BC5896" t="s">
        <v>79</v>
      </c>
      <c r="BH5896" t="s">
        <v>13242</v>
      </c>
      <c r="BJ5896">
        <v>341916563</v>
      </c>
    </row>
    <row r="5897" spans="1:62" x14ac:dyDescent="0.25">
      <c r="A5897" t="s">
        <v>13262</v>
      </c>
      <c r="B5897" s="2">
        <v>43530</v>
      </c>
      <c r="C5897" t="s">
        <v>63</v>
      </c>
      <c r="D5897" s="3">
        <v>43472.38265890046</v>
      </c>
      <c r="E5897" t="s">
        <v>117</v>
      </c>
      <c r="H5897" t="s">
        <v>13263</v>
      </c>
      <c r="I5897" t="s">
        <v>13264</v>
      </c>
      <c r="J5897" t="s">
        <v>13265</v>
      </c>
      <c r="L5897" t="s">
        <v>12669</v>
      </c>
      <c r="M5897" t="s">
        <v>1165</v>
      </c>
      <c r="N5897">
        <v>57064</v>
      </c>
      <c r="O5897" t="s">
        <v>70</v>
      </c>
      <c r="Q5897" t="s">
        <v>13266</v>
      </c>
      <c r="S5897" t="s">
        <v>72</v>
      </c>
      <c r="T5897" t="s">
        <v>12090</v>
      </c>
      <c r="U5897" t="s">
        <v>12091</v>
      </c>
      <c r="V5897" t="s">
        <v>12092</v>
      </c>
      <c r="W5897" t="s">
        <v>1165</v>
      </c>
      <c r="X5897" t="s">
        <v>1197</v>
      </c>
      <c r="Y5897" t="str">
        <f>"47-2061"</f>
        <v>47-2061</v>
      </c>
      <c r="Z5897" t="s">
        <v>326</v>
      </c>
      <c r="AA5897">
        <v>23622</v>
      </c>
      <c r="AB5897">
        <v>4</v>
      </c>
      <c r="AD5897" t="s">
        <v>79</v>
      </c>
      <c r="AE5897" t="s">
        <v>80</v>
      </c>
      <c r="AF5897">
        <v>40</v>
      </c>
      <c r="AG5897" s="4">
        <v>0.29166666666666669</v>
      </c>
      <c r="AH5897" s="4">
        <v>0.75</v>
      </c>
      <c r="AI5897" s="5">
        <v>15.86</v>
      </c>
      <c r="AJ5897">
        <v>23.79</v>
      </c>
      <c r="AK5897">
        <v>23.79</v>
      </c>
      <c r="AL5897" t="s">
        <v>81</v>
      </c>
      <c r="AM5897" t="s">
        <v>82</v>
      </c>
      <c r="AO5897" t="s">
        <v>83</v>
      </c>
      <c r="AR5897" t="s">
        <v>82</v>
      </c>
      <c r="AT5897" t="s">
        <v>82</v>
      </c>
      <c r="AW5897" t="s">
        <v>72</v>
      </c>
      <c r="AX5897">
        <v>3</v>
      </c>
      <c r="AY5897" t="s">
        <v>12669</v>
      </c>
      <c r="AZ5897" t="s">
        <v>4750</v>
      </c>
      <c r="BA5897" t="s">
        <v>1165</v>
      </c>
      <c r="BB5897">
        <v>57064</v>
      </c>
      <c r="BC5897" t="s">
        <v>79</v>
      </c>
      <c r="BH5897" t="s">
        <v>13267</v>
      </c>
      <c r="BJ5897">
        <v>462749106</v>
      </c>
    </row>
    <row r="5898" spans="1:62" x14ac:dyDescent="0.25">
      <c r="A5898" t="s">
        <v>13471</v>
      </c>
      <c r="B5898" s="2">
        <v>43530</v>
      </c>
      <c r="C5898" t="s">
        <v>63</v>
      </c>
      <c r="D5898" s="3">
        <v>43472.406242199075</v>
      </c>
      <c r="E5898" t="s">
        <v>64</v>
      </c>
      <c r="F5898" s="2">
        <v>43556</v>
      </c>
      <c r="G5898" s="2">
        <v>43799</v>
      </c>
      <c r="H5898" t="s">
        <v>13472</v>
      </c>
      <c r="J5898" t="s">
        <v>13473</v>
      </c>
      <c r="L5898" t="s">
        <v>9813</v>
      </c>
      <c r="M5898" t="s">
        <v>232</v>
      </c>
      <c r="N5898">
        <v>11954</v>
      </c>
      <c r="O5898" t="s">
        <v>70</v>
      </c>
      <c r="Q5898" t="s">
        <v>13474</v>
      </c>
      <c r="S5898" t="s">
        <v>72</v>
      </c>
      <c r="T5898" t="s">
        <v>13355</v>
      </c>
      <c r="U5898" t="s">
        <v>3530</v>
      </c>
      <c r="V5898" t="s">
        <v>3531</v>
      </c>
      <c r="W5898" t="s">
        <v>232</v>
      </c>
      <c r="X5898" t="s">
        <v>13475</v>
      </c>
      <c r="Y5898" t="str">
        <f>"39-6011"</f>
        <v>39-6011</v>
      </c>
      <c r="Z5898" t="s">
        <v>3264</v>
      </c>
      <c r="AA5898">
        <v>722310</v>
      </c>
      <c r="AB5898">
        <v>16</v>
      </c>
      <c r="AC5898">
        <v>16</v>
      </c>
      <c r="AD5898" t="s">
        <v>79</v>
      </c>
      <c r="AE5898" t="s">
        <v>80</v>
      </c>
      <c r="AF5898">
        <v>40</v>
      </c>
      <c r="AG5898" s="4">
        <v>0.33333333333333331</v>
      </c>
      <c r="AH5898" s="4">
        <v>0.875</v>
      </c>
      <c r="AI5898" s="5">
        <v>12.41</v>
      </c>
      <c r="AJ5898">
        <v>18.62</v>
      </c>
      <c r="AK5898">
        <v>18.62</v>
      </c>
      <c r="AL5898" t="s">
        <v>81</v>
      </c>
      <c r="AM5898" t="s">
        <v>82</v>
      </c>
      <c r="AO5898" t="s">
        <v>83</v>
      </c>
      <c r="AQ5898" t="s">
        <v>662</v>
      </c>
      <c r="AR5898" t="s">
        <v>82</v>
      </c>
      <c r="AT5898" t="s">
        <v>82</v>
      </c>
      <c r="AW5898" t="s">
        <v>82</v>
      </c>
      <c r="AY5898" t="s">
        <v>9813</v>
      </c>
      <c r="AZ5898" t="s">
        <v>13476</v>
      </c>
      <c r="BA5898" t="s">
        <v>232</v>
      </c>
      <c r="BB5898">
        <v>11954</v>
      </c>
      <c r="BC5898" t="s">
        <v>87</v>
      </c>
      <c r="BH5898" t="s">
        <v>13477</v>
      </c>
      <c r="BJ5898">
        <v>825109339</v>
      </c>
    </row>
    <row r="5899" spans="1:62" x14ac:dyDescent="0.25">
      <c r="A5899" t="s">
        <v>13562</v>
      </c>
      <c r="B5899" s="2">
        <v>43530</v>
      </c>
      <c r="C5899" t="s">
        <v>63</v>
      </c>
      <c r="D5899" s="3">
        <v>43472.39298689815</v>
      </c>
      <c r="E5899" t="s">
        <v>64</v>
      </c>
      <c r="F5899" s="2">
        <v>43556</v>
      </c>
      <c r="G5899" s="2">
        <v>43799</v>
      </c>
      <c r="H5899" t="s">
        <v>13563</v>
      </c>
      <c r="I5899" t="s">
        <v>67</v>
      </c>
      <c r="J5899" t="s">
        <v>13564</v>
      </c>
      <c r="K5899" t="s">
        <v>67</v>
      </c>
      <c r="L5899" t="s">
        <v>291</v>
      </c>
      <c r="M5899" t="s">
        <v>844</v>
      </c>
      <c r="N5899">
        <v>60538</v>
      </c>
      <c r="O5899" t="s">
        <v>70</v>
      </c>
      <c r="P5899" t="s">
        <v>67</v>
      </c>
      <c r="Q5899" t="s">
        <v>13565</v>
      </c>
      <c r="S5899" t="s">
        <v>72</v>
      </c>
      <c r="T5899" t="s">
        <v>1273</v>
      </c>
      <c r="U5899" t="s">
        <v>1274</v>
      </c>
      <c r="V5899" t="s">
        <v>1275</v>
      </c>
      <c r="W5899" t="s">
        <v>1276</v>
      </c>
      <c r="X5899" t="s">
        <v>1277</v>
      </c>
      <c r="Y5899" t="str">
        <f>"37-3011"</f>
        <v>37-3011</v>
      </c>
      <c r="Z5899" t="s">
        <v>94</v>
      </c>
      <c r="AA5899">
        <v>561730</v>
      </c>
      <c r="AB5899">
        <v>4</v>
      </c>
      <c r="AC5899">
        <v>4</v>
      </c>
      <c r="AD5899" t="s">
        <v>79</v>
      </c>
      <c r="AE5899" t="s">
        <v>80</v>
      </c>
      <c r="AF5899">
        <v>40</v>
      </c>
      <c r="AG5899" s="4">
        <v>0.33333333333333331</v>
      </c>
      <c r="AH5899" s="4">
        <v>0.6875</v>
      </c>
      <c r="AI5899" s="5">
        <v>15.59</v>
      </c>
      <c r="AL5899" t="s">
        <v>81</v>
      </c>
      <c r="AM5899" t="s">
        <v>82</v>
      </c>
      <c r="AO5899" t="s">
        <v>83</v>
      </c>
      <c r="AP5899" t="s">
        <v>67</v>
      </c>
      <c r="AQ5899" t="s">
        <v>67</v>
      </c>
      <c r="AR5899" t="s">
        <v>82</v>
      </c>
      <c r="AT5899" t="s">
        <v>82</v>
      </c>
      <c r="AW5899" t="s">
        <v>82</v>
      </c>
      <c r="AY5899" t="s">
        <v>13566</v>
      </c>
      <c r="AZ5899" t="s">
        <v>847</v>
      </c>
      <c r="BA5899" t="s">
        <v>844</v>
      </c>
      <c r="BB5899">
        <v>60585</v>
      </c>
      <c r="BC5899" t="s">
        <v>79</v>
      </c>
      <c r="BH5899" t="s">
        <v>13567</v>
      </c>
      <c r="BI5899" t="s">
        <v>67</v>
      </c>
      <c r="BJ5899">
        <v>822694608</v>
      </c>
    </row>
    <row r="5900" spans="1:62" x14ac:dyDescent="0.25">
      <c r="A5900" t="s">
        <v>13646</v>
      </c>
      <c r="B5900" s="2">
        <v>43530</v>
      </c>
      <c r="C5900" t="s">
        <v>63</v>
      </c>
      <c r="D5900" s="3">
        <v>43472.380768171293</v>
      </c>
      <c r="E5900" t="s">
        <v>64</v>
      </c>
      <c r="F5900" s="2">
        <v>43556</v>
      </c>
      <c r="G5900" s="2">
        <v>43799</v>
      </c>
      <c r="H5900" t="s">
        <v>13647</v>
      </c>
      <c r="J5900" t="s">
        <v>13648</v>
      </c>
      <c r="K5900" t="s">
        <v>13649</v>
      </c>
      <c r="L5900" t="s">
        <v>1100</v>
      </c>
      <c r="M5900" t="s">
        <v>136</v>
      </c>
      <c r="N5900">
        <v>21163</v>
      </c>
      <c r="O5900" t="s">
        <v>70</v>
      </c>
      <c r="Q5900" t="s">
        <v>13650</v>
      </c>
      <c r="S5900" t="s">
        <v>72</v>
      </c>
      <c r="T5900" t="s">
        <v>758</v>
      </c>
      <c r="U5900" t="s">
        <v>903</v>
      </c>
      <c r="V5900" t="s">
        <v>760</v>
      </c>
      <c r="W5900" t="s">
        <v>761</v>
      </c>
      <c r="X5900" t="s">
        <v>1673</v>
      </c>
      <c r="Y5900" t="str">
        <f>"37-3011"</f>
        <v>37-3011</v>
      </c>
      <c r="Z5900" t="s">
        <v>94</v>
      </c>
      <c r="AA5900">
        <v>561730</v>
      </c>
      <c r="AB5900">
        <v>6</v>
      </c>
      <c r="AC5900">
        <v>6</v>
      </c>
      <c r="AD5900" t="s">
        <v>79</v>
      </c>
      <c r="AE5900" t="s">
        <v>95</v>
      </c>
      <c r="AF5900">
        <v>40</v>
      </c>
      <c r="AG5900" s="4">
        <v>0.27083333333333331</v>
      </c>
      <c r="AH5900" s="4">
        <v>0.625</v>
      </c>
      <c r="AI5900" s="5">
        <v>14.64</v>
      </c>
      <c r="AJ5900">
        <v>21.96</v>
      </c>
      <c r="AL5900" t="s">
        <v>81</v>
      </c>
      <c r="AM5900" t="s">
        <v>82</v>
      </c>
      <c r="AO5900" t="s">
        <v>83</v>
      </c>
      <c r="AR5900" t="s">
        <v>82</v>
      </c>
      <c r="AT5900" t="s">
        <v>82</v>
      </c>
      <c r="AW5900" t="s">
        <v>82</v>
      </c>
      <c r="AY5900" t="s">
        <v>1100</v>
      </c>
      <c r="AZ5900" t="s">
        <v>3775</v>
      </c>
      <c r="BA5900" t="s">
        <v>136</v>
      </c>
      <c r="BB5900">
        <v>21163</v>
      </c>
      <c r="BC5900" t="s">
        <v>79</v>
      </c>
      <c r="BH5900" t="s">
        <v>13648</v>
      </c>
      <c r="BJ5900">
        <v>134221960</v>
      </c>
    </row>
    <row r="5901" spans="1:62" x14ac:dyDescent="0.25">
      <c r="A5901" t="s">
        <v>13658</v>
      </c>
      <c r="B5901" s="2">
        <v>43530</v>
      </c>
      <c r="C5901" t="s">
        <v>63</v>
      </c>
      <c r="D5901" s="3">
        <v>43472.380976875</v>
      </c>
      <c r="E5901" t="s">
        <v>64</v>
      </c>
      <c r="F5901" s="2">
        <v>43556</v>
      </c>
      <c r="G5901" s="2">
        <v>43819</v>
      </c>
      <c r="H5901" t="s">
        <v>13659</v>
      </c>
      <c r="I5901" t="s">
        <v>67</v>
      </c>
      <c r="J5901" t="s">
        <v>13660</v>
      </c>
      <c r="L5901" t="s">
        <v>1318</v>
      </c>
      <c r="M5901" t="s">
        <v>1276</v>
      </c>
      <c r="N5901">
        <v>54303</v>
      </c>
      <c r="O5901" t="s">
        <v>70</v>
      </c>
      <c r="P5901" t="s">
        <v>67</v>
      </c>
      <c r="Q5901" t="s">
        <v>13661</v>
      </c>
      <c r="S5901" t="s">
        <v>72</v>
      </c>
      <c r="T5901" t="s">
        <v>194</v>
      </c>
      <c r="U5901" t="s">
        <v>195</v>
      </c>
      <c r="V5901" t="s">
        <v>196</v>
      </c>
      <c r="W5901" t="s">
        <v>197</v>
      </c>
      <c r="X5901" t="s">
        <v>13662</v>
      </c>
      <c r="Y5901" t="str">
        <f>"51-7042"</f>
        <v>51-7042</v>
      </c>
      <c r="Z5901" t="s">
        <v>4985</v>
      </c>
      <c r="AA5901">
        <v>321214</v>
      </c>
      <c r="AB5901">
        <v>12</v>
      </c>
      <c r="AC5901">
        <v>12</v>
      </c>
      <c r="AD5901" t="s">
        <v>79</v>
      </c>
      <c r="AE5901" t="s">
        <v>95</v>
      </c>
      <c r="AF5901">
        <v>40</v>
      </c>
      <c r="AG5901" s="4">
        <v>0.6875</v>
      </c>
      <c r="AH5901" s="4">
        <v>0.125</v>
      </c>
      <c r="AI5901" s="5">
        <v>13.8</v>
      </c>
      <c r="AJ5901">
        <v>20.7</v>
      </c>
      <c r="AL5901" t="s">
        <v>81</v>
      </c>
      <c r="AM5901" t="s">
        <v>82</v>
      </c>
      <c r="AO5901" t="s">
        <v>83</v>
      </c>
      <c r="AP5901" t="s">
        <v>67</v>
      </c>
      <c r="AQ5901" t="s">
        <v>67</v>
      </c>
      <c r="AR5901" t="s">
        <v>82</v>
      </c>
      <c r="AT5901" t="s">
        <v>82</v>
      </c>
      <c r="AW5901" t="s">
        <v>82</v>
      </c>
      <c r="AY5901" t="s">
        <v>1318</v>
      </c>
      <c r="AZ5901" t="s">
        <v>13663</v>
      </c>
      <c r="BA5901" t="s">
        <v>1276</v>
      </c>
      <c r="BB5901">
        <v>54303</v>
      </c>
      <c r="BC5901" t="s">
        <v>87</v>
      </c>
      <c r="BH5901" t="s">
        <v>13664</v>
      </c>
      <c r="BJ5901">
        <v>270970733</v>
      </c>
    </row>
    <row r="5902" spans="1:62" x14ac:dyDescent="0.25">
      <c r="A5902" t="s">
        <v>13783</v>
      </c>
      <c r="B5902" s="2">
        <v>43530</v>
      </c>
      <c r="C5902" t="s">
        <v>63</v>
      </c>
      <c r="D5902" s="3">
        <v>43472.391423252317</v>
      </c>
      <c r="E5902" t="s">
        <v>64</v>
      </c>
      <c r="F5902" s="2">
        <v>43556</v>
      </c>
      <c r="G5902" s="2">
        <v>43830</v>
      </c>
      <c r="H5902" t="s">
        <v>13784</v>
      </c>
      <c r="I5902" t="s">
        <v>67</v>
      </c>
      <c r="J5902" t="s">
        <v>13785</v>
      </c>
      <c r="K5902" t="s">
        <v>67</v>
      </c>
      <c r="L5902" t="s">
        <v>13547</v>
      </c>
      <c r="M5902" t="s">
        <v>881</v>
      </c>
      <c r="N5902">
        <v>83401</v>
      </c>
      <c r="O5902" t="s">
        <v>70</v>
      </c>
      <c r="P5902" t="s">
        <v>67</v>
      </c>
      <c r="Q5902" t="s">
        <v>13786</v>
      </c>
      <c r="S5902" t="s">
        <v>72</v>
      </c>
      <c r="T5902" t="s">
        <v>6285</v>
      </c>
      <c r="U5902" t="s">
        <v>6286</v>
      </c>
      <c r="V5902" t="s">
        <v>6287</v>
      </c>
      <c r="W5902" t="s">
        <v>774</v>
      </c>
      <c r="X5902" t="s">
        <v>3037</v>
      </c>
      <c r="Y5902" t="str">
        <f>"47-4091"</f>
        <v>47-4091</v>
      </c>
      <c r="Z5902" t="s">
        <v>3037</v>
      </c>
      <c r="AA5902">
        <v>238990</v>
      </c>
      <c r="AB5902">
        <v>2</v>
      </c>
      <c r="AC5902">
        <v>2</v>
      </c>
      <c r="AD5902" t="s">
        <v>79</v>
      </c>
      <c r="AE5902" t="s">
        <v>80</v>
      </c>
      <c r="AF5902">
        <v>40</v>
      </c>
      <c r="AG5902" s="4">
        <v>0.29166666666666669</v>
      </c>
      <c r="AH5902" s="4">
        <v>0.75</v>
      </c>
      <c r="AI5902" s="5">
        <v>21.55</v>
      </c>
      <c r="AJ5902">
        <v>32.32</v>
      </c>
      <c r="AK5902">
        <v>35.32</v>
      </c>
      <c r="AL5902" t="s">
        <v>81</v>
      </c>
      <c r="AM5902" t="s">
        <v>82</v>
      </c>
      <c r="AO5902" t="s">
        <v>83</v>
      </c>
      <c r="AP5902" t="s">
        <v>67</v>
      </c>
      <c r="AQ5902" t="s">
        <v>67</v>
      </c>
      <c r="AR5902" t="s">
        <v>82</v>
      </c>
      <c r="AT5902" t="s">
        <v>82</v>
      </c>
      <c r="AW5902" t="s">
        <v>82</v>
      </c>
      <c r="AY5902" t="s">
        <v>13549</v>
      </c>
      <c r="AZ5902" t="s">
        <v>8268</v>
      </c>
      <c r="BA5902" t="s">
        <v>881</v>
      </c>
      <c r="BB5902">
        <v>83401</v>
      </c>
      <c r="BC5902" t="s">
        <v>79</v>
      </c>
      <c r="BH5902" t="s">
        <v>13787</v>
      </c>
      <c r="BI5902" t="s">
        <v>67</v>
      </c>
      <c r="BJ5902">
        <v>203080754</v>
      </c>
    </row>
    <row r="5903" spans="1:62" x14ac:dyDescent="0.25">
      <c r="A5903" t="s">
        <v>14351</v>
      </c>
      <c r="B5903" s="2">
        <v>43530</v>
      </c>
      <c r="C5903" t="s">
        <v>63</v>
      </c>
      <c r="D5903" s="3">
        <v>43472.391338020832</v>
      </c>
      <c r="E5903" t="s">
        <v>64</v>
      </c>
      <c r="F5903" s="2">
        <v>43556</v>
      </c>
      <c r="G5903" s="2">
        <v>43784</v>
      </c>
      <c r="H5903" t="s">
        <v>14352</v>
      </c>
      <c r="I5903" t="s">
        <v>67</v>
      </c>
      <c r="J5903" t="s">
        <v>14353</v>
      </c>
      <c r="K5903" t="s">
        <v>67</v>
      </c>
      <c r="L5903" t="s">
        <v>9669</v>
      </c>
      <c r="M5903" t="s">
        <v>774</v>
      </c>
      <c r="N5903">
        <v>80110</v>
      </c>
      <c r="O5903" t="s">
        <v>70</v>
      </c>
      <c r="P5903" t="s">
        <v>67</v>
      </c>
      <c r="Q5903" t="s">
        <v>14354</v>
      </c>
      <c r="S5903" t="s">
        <v>72</v>
      </c>
      <c r="T5903" t="s">
        <v>6285</v>
      </c>
      <c r="U5903" t="s">
        <v>6286</v>
      </c>
      <c r="V5903" t="s">
        <v>6287</v>
      </c>
      <c r="W5903" t="s">
        <v>774</v>
      </c>
      <c r="X5903" t="s">
        <v>94</v>
      </c>
      <c r="Y5903" t="str">
        <f>"37-3011"</f>
        <v>37-3011</v>
      </c>
      <c r="Z5903" t="s">
        <v>94</v>
      </c>
      <c r="AA5903">
        <v>561730</v>
      </c>
      <c r="AB5903">
        <v>14</v>
      </c>
      <c r="AC5903">
        <v>14</v>
      </c>
      <c r="AD5903" t="s">
        <v>79</v>
      </c>
      <c r="AE5903" t="s">
        <v>80</v>
      </c>
      <c r="AF5903">
        <v>40</v>
      </c>
      <c r="AG5903" s="4">
        <v>0.33333333333333331</v>
      </c>
      <c r="AH5903" s="4">
        <v>0.66666666666666663</v>
      </c>
      <c r="AI5903" s="5">
        <v>16.07</v>
      </c>
      <c r="AJ5903">
        <v>24.1</v>
      </c>
      <c r="AK5903">
        <v>27</v>
      </c>
      <c r="AL5903" t="s">
        <v>81</v>
      </c>
      <c r="AM5903" t="s">
        <v>82</v>
      </c>
      <c r="AO5903" t="s">
        <v>83</v>
      </c>
      <c r="AP5903" t="s">
        <v>67</v>
      </c>
      <c r="AQ5903" t="s">
        <v>67</v>
      </c>
      <c r="AR5903" t="s">
        <v>82</v>
      </c>
      <c r="AT5903" t="s">
        <v>82</v>
      </c>
      <c r="AW5903" t="s">
        <v>82</v>
      </c>
      <c r="AY5903" t="s">
        <v>5265</v>
      </c>
      <c r="AZ5903" t="s">
        <v>14355</v>
      </c>
      <c r="BA5903" t="s">
        <v>774</v>
      </c>
      <c r="BB5903">
        <v>80110</v>
      </c>
      <c r="BC5903" t="s">
        <v>79</v>
      </c>
      <c r="BH5903" t="s">
        <v>14356</v>
      </c>
      <c r="BI5903" t="s">
        <v>67</v>
      </c>
      <c r="BJ5903">
        <v>223886317</v>
      </c>
    </row>
    <row r="5904" spans="1:62" x14ac:dyDescent="0.25">
      <c r="A5904" t="s">
        <v>14470</v>
      </c>
      <c r="B5904" s="2">
        <v>43530</v>
      </c>
      <c r="C5904" t="s">
        <v>63</v>
      </c>
      <c r="D5904" s="3">
        <v>43472.39219165509</v>
      </c>
      <c r="E5904" t="s">
        <v>64</v>
      </c>
      <c r="F5904" s="2">
        <v>43556</v>
      </c>
      <c r="G5904" s="2">
        <v>43819</v>
      </c>
      <c r="H5904" t="s">
        <v>14471</v>
      </c>
      <c r="I5904" t="s">
        <v>67</v>
      </c>
      <c r="J5904" t="s">
        <v>14472</v>
      </c>
      <c r="K5904" t="s">
        <v>67</v>
      </c>
      <c r="L5904" t="s">
        <v>4328</v>
      </c>
      <c r="M5904" t="s">
        <v>774</v>
      </c>
      <c r="N5904">
        <v>80120</v>
      </c>
      <c r="O5904" t="s">
        <v>70</v>
      </c>
      <c r="P5904" t="s">
        <v>67</v>
      </c>
      <c r="Q5904" t="s">
        <v>14473</v>
      </c>
      <c r="S5904" t="s">
        <v>72</v>
      </c>
      <c r="T5904" t="s">
        <v>6285</v>
      </c>
      <c r="U5904" t="s">
        <v>6286</v>
      </c>
      <c r="V5904" t="s">
        <v>6287</v>
      </c>
      <c r="W5904" t="s">
        <v>774</v>
      </c>
      <c r="X5904" t="s">
        <v>94</v>
      </c>
      <c r="Y5904" t="str">
        <f>"37-3011"</f>
        <v>37-3011</v>
      </c>
      <c r="Z5904" t="s">
        <v>94</v>
      </c>
      <c r="AA5904">
        <v>561730</v>
      </c>
      <c r="AB5904">
        <v>8</v>
      </c>
      <c r="AC5904">
        <v>8</v>
      </c>
      <c r="AD5904" t="s">
        <v>79</v>
      </c>
      <c r="AE5904" t="s">
        <v>80</v>
      </c>
      <c r="AF5904">
        <v>40</v>
      </c>
      <c r="AG5904" s="4">
        <v>0.29166666666666669</v>
      </c>
      <c r="AH5904" s="4">
        <v>0.6875</v>
      </c>
      <c r="AI5904" s="5">
        <v>16.07</v>
      </c>
      <c r="AJ5904">
        <v>24.1</v>
      </c>
      <c r="AK5904">
        <v>27.11</v>
      </c>
      <c r="AL5904" t="s">
        <v>81</v>
      </c>
      <c r="AM5904" t="s">
        <v>82</v>
      </c>
      <c r="AO5904" t="s">
        <v>83</v>
      </c>
      <c r="AP5904" t="s">
        <v>67</v>
      </c>
      <c r="AQ5904" t="s">
        <v>67</v>
      </c>
      <c r="AR5904" t="s">
        <v>82</v>
      </c>
      <c r="AT5904" t="s">
        <v>82</v>
      </c>
      <c r="AW5904" t="s">
        <v>82</v>
      </c>
      <c r="AY5904" t="s">
        <v>13965</v>
      </c>
      <c r="AZ5904" t="s">
        <v>3364</v>
      </c>
      <c r="BA5904" t="s">
        <v>774</v>
      </c>
      <c r="BB5904">
        <v>80601</v>
      </c>
      <c r="BC5904" t="s">
        <v>79</v>
      </c>
      <c r="BH5904" t="s">
        <v>14474</v>
      </c>
      <c r="BI5904" t="s">
        <v>67</v>
      </c>
      <c r="BJ5904">
        <v>841326722</v>
      </c>
    </row>
    <row r="5905" spans="1:62" x14ac:dyDescent="0.25">
      <c r="A5905" t="s">
        <v>15136</v>
      </c>
      <c r="B5905" s="2">
        <v>43530</v>
      </c>
      <c r="C5905" t="s">
        <v>63</v>
      </c>
      <c r="D5905" s="3">
        <v>43472.392208472222</v>
      </c>
      <c r="E5905" t="s">
        <v>64</v>
      </c>
      <c r="F5905" s="2">
        <v>43556</v>
      </c>
      <c r="G5905" s="2">
        <v>43829</v>
      </c>
      <c r="H5905" t="s">
        <v>15137</v>
      </c>
      <c r="I5905" t="s">
        <v>15138</v>
      </c>
      <c r="J5905" t="s">
        <v>15139</v>
      </c>
      <c r="K5905" t="s">
        <v>67</v>
      </c>
      <c r="L5905" t="s">
        <v>1576</v>
      </c>
      <c r="M5905" t="s">
        <v>774</v>
      </c>
      <c r="N5905">
        <v>80013</v>
      </c>
      <c r="O5905" t="s">
        <v>70</v>
      </c>
      <c r="P5905" t="s">
        <v>67</v>
      </c>
      <c r="Q5905" t="s">
        <v>15140</v>
      </c>
      <c r="S5905" t="s">
        <v>72</v>
      </c>
      <c r="T5905" t="s">
        <v>6285</v>
      </c>
      <c r="U5905" t="s">
        <v>6286</v>
      </c>
      <c r="V5905" t="s">
        <v>6287</v>
      </c>
      <c r="W5905" t="s">
        <v>774</v>
      </c>
      <c r="X5905" t="s">
        <v>326</v>
      </c>
      <c r="Y5905" t="str">
        <f>"47-2061"</f>
        <v>47-2061</v>
      </c>
      <c r="Z5905" t="s">
        <v>326</v>
      </c>
      <c r="AA5905">
        <v>238110</v>
      </c>
      <c r="AB5905">
        <v>6</v>
      </c>
      <c r="AC5905">
        <v>6</v>
      </c>
      <c r="AD5905" t="s">
        <v>79</v>
      </c>
      <c r="AE5905" t="s">
        <v>80</v>
      </c>
      <c r="AF5905">
        <v>40</v>
      </c>
      <c r="AG5905" s="4">
        <v>0.29166666666666669</v>
      </c>
      <c r="AH5905" s="4">
        <v>0.64583333333333337</v>
      </c>
      <c r="AI5905" s="5">
        <v>18.25</v>
      </c>
      <c r="AJ5905">
        <v>27.38</v>
      </c>
      <c r="AK5905">
        <v>30.38</v>
      </c>
      <c r="AL5905" t="s">
        <v>81</v>
      </c>
      <c r="AM5905" t="s">
        <v>82</v>
      </c>
      <c r="AO5905" t="s">
        <v>83</v>
      </c>
      <c r="AP5905" t="s">
        <v>67</v>
      </c>
      <c r="AQ5905" t="s">
        <v>67</v>
      </c>
      <c r="AR5905" t="s">
        <v>82</v>
      </c>
      <c r="AT5905" t="s">
        <v>82</v>
      </c>
      <c r="AW5905" t="s">
        <v>82</v>
      </c>
      <c r="AY5905" t="s">
        <v>4681</v>
      </c>
      <c r="AZ5905" t="s">
        <v>4681</v>
      </c>
      <c r="BA5905" t="s">
        <v>774</v>
      </c>
      <c r="BB5905">
        <v>80216</v>
      </c>
      <c r="BC5905" t="s">
        <v>79</v>
      </c>
      <c r="BH5905" t="s">
        <v>15141</v>
      </c>
      <c r="BI5905" t="s">
        <v>67</v>
      </c>
      <c r="BJ5905">
        <v>841451419</v>
      </c>
    </row>
    <row r="5906" spans="1:62" x14ac:dyDescent="0.25">
      <c r="A5906" t="s">
        <v>15437</v>
      </c>
      <c r="B5906" s="2">
        <v>43530</v>
      </c>
      <c r="C5906" t="s">
        <v>63</v>
      </c>
      <c r="D5906" s="3">
        <v>43472.394325543981</v>
      </c>
      <c r="E5906" t="s">
        <v>64</v>
      </c>
      <c r="F5906" s="2">
        <v>43556</v>
      </c>
      <c r="G5906" s="2">
        <v>43799</v>
      </c>
      <c r="H5906" t="s">
        <v>15438</v>
      </c>
      <c r="I5906" t="s">
        <v>15439</v>
      </c>
      <c r="J5906" t="s">
        <v>15440</v>
      </c>
      <c r="L5906" t="s">
        <v>8137</v>
      </c>
      <c r="M5906" t="s">
        <v>774</v>
      </c>
      <c r="N5906">
        <v>80228</v>
      </c>
      <c r="O5906" t="s">
        <v>70</v>
      </c>
      <c r="Q5906" t="s">
        <v>15441</v>
      </c>
      <c r="S5906" t="s">
        <v>72</v>
      </c>
      <c r="T5906" t="s">
        <v>640</v>
      </c>
      <c r="U5906" t="s">
        <v>3571</v>
      </c>
      <c r="V5906" t="s">
        <v>642</v>
      </c>
      <c r="W5906" t="s">
        <v>105</v>
      </c>
      <c r="X5906" t="s">
        <v>106</v>
      </c>
      <c r="Y5906" t="str">
        <f>"37-3011"</f>
        <v>37-3011</v>
      </c>
      <c r="Z5906" t="s">
        <v>94</v>
      </c>
      <c r="AA5906">
        <v>561730</v>
      </c>
      <c r="AB5906">
        <v>7</v>
      </c>
      <c r="AC5906">
        <v>7</v>
      </c>
      <c r="AD5906" t="s">
        <v>79</v>
      </c>
      <c r="AE5906" t="s">
        <v>80</v>
      </c>
      <c r="AF5906">
        <v>40</v>
      </c>
      <c r="AG5906" s="4">
        <v>0.33333333333333331</v>
      </c>
      <c r="AH5906" s="4">
        <v>0.66666666666666663</v>
      </c>
      <c r="AI5906" s="5">
        <v>15.17</v>
      </c>
      <c r="AJ5906">
        <v>22.76</v>
      </c>
      <c r="AL5906" t="s">
        <v>81</v>
      </c>
      <c r="AM5906" t="s">
        <v>82</v>
      </c>
      <c r="AO5906" t="s">
        <v>83</v>
      </c>
      <c r="AR5906" t="s">
        <v>82</v>
      </c>
      <c r="AT5906" t="s">
        <v>82</v>
      </c>
      <c r="AW5906" t="s">
        <v>82</v>
      </c>
      <c r="AY5906" t="s">
        <v>8137</v>
      </c>
      <c r="AZ5906" t="s">
        <v>713</v>
      </c>
      <c r="BA5906" t="s">
        <v>774</v>
      </c>
      <c r="BB5906">
        <v>80228</v>
      </c>
      <c r="BC5906" t="s">
        <v>79</v>
      </c>
      <c r="BH5906" t="s">
        <v>15440</v>
      </c>
      <c r="BJ5906">
        <v>260822335</v>
      </c>
    </row>
    <row r="5907" spans="1:62" x14ac:dyDescent="0.25">
      <c r="A5907" t="s">
        <v>15894</v>
      </c>
      <c r="B5907" s="2">
        <v>43530</v>
      </c>
      <c r="C5907" t="s">
        <v>63</v>
      </c>
      <c r="D5907" s="3">
        <v>43472.394700798613</v>
      </c>
      <c r="E5907" t="s">
        <v>64</v>
      </c>
      <c r="F5907" s="2">
        <v>43556</v>
      </c>
      <c r="G5907" s="2">
        <v>43769</v>
      </c>
      <c r="H5907" t="s">
        <v>15895</v>
      </c>
      <c r="I5907" t="s">
        <v>15896</v>
      </c>
      <c r="J5907" t="s">
        <v>15897</v>
      </c>
      <c r="K5907" t="s">
        <v>15898</v>
      </c>
      <c r="L5907" t="s">
        <v>14897</v>
      </c>
      <c r="M5907" t="s">
        <v>323</v>
      </c>
      <c r="N5907">
        <v>96145</v>
      </c>
      <c r="O5907" t="s">
        <v>70</v>
      </c>
      <c r="Q5907" t="s">
        <v>15899</v>
      </c>
      <c r="S5907" t="s">
        <v>72</v>
      </c>
      <c r="T5907" t="s">
        <v>640</v>
      </c>
      <c r="U5907" t="s">
        <v>3571</v>
      </c>
      <c r="V5907" t="s">
        <v>642</v>
      </c>
      <c r="W5907" t="s">
        <v>105</v>
      </c>
      <c r="X5907" t="s">
        <v>106</v>
      </c>
      <c r="Y5907" t="str">
        <f>"37-3011"</f>
        <v>37-3011</v>
      </c>
      <c r="Z5907" t="s">
        <v>94</v>
      </c>
      <c r="AA5907">
        <v>561730</v>
      </c>
      <c r="AB5907">
        <v>5</v>
      </c>
      <c r="AC5907">
        <v>5</v>
      </c>
      <c r="AD5907" t="s">
        <v>79</v>
      </c>
      <c r="AE5907" t="s">
        <v>80</v>
      </c>
      <c r="AF5907">
        <v>40</v>
      </c>
      <c r="AG5907" s="4">
        <v>0.33333333333333331</v>
      </c>
      <c r="AH5907" s="4">
        <v>0.6875</v>
      </c>
      <c r="AI5907" s="5">
        <v>16.059999999999999</v>
      </c>
      <c r="AJ5907">
        <v>24.09</v>
      </c>
      <c r="AL5907" t="s">
        <v>81</v>
      </c>
      <c r="AM5907" t="s">
        <v>82</v>
      </c>
      <c r="AO5907" t="s">
        <v>83</v>
      </c>
      <c r="AR5907" t="s">
        <v>82</v>
      </c>
      <c r="AT5907" t="s">
        <v>82</v>
      </c>
      <c r="AW5907" t="s">
        <v>82</v>
      </c>
      <c r="AY5907" t="s">
        <v>14897</v>
      </c>
      <c r="AZ5907" t="s">
        <v>2202</v>
      </c>
      <c r="BA5907" t="s">
        <v>323</v>
      </c>
      <c r="BB5907">
        <v>96145</v>
      </c>
      <c r="BC5907" t="s">
        <v>79</v>
      </c>
      <c r="BH5907" t="s">
        <v>15897</v>
      </c>
      <c r="BJ5907">
        <v>264669510</v>
      </c>
    </row>
    <row r="5908" spans="1:62" x14ac:dyDescent="0.25">
      <c r="A5908" t="s">
        <v>16531</v>
      </c>
      <c r="B5908" s="2">
        <v>43530</v>
      </c>
      <c r="C5908" t="s">
        <v>63</v>
      </c>
      <c r="D5908" s="3">
        <v>43472.381707581022</v>
      </c>
      <c r="E5908" t="s">
        <v>64</v>
      </c>
      <c r="F5908" s="2">
        <v>43556</v>
      </c>
      <c r="G5908" s="2">
        <v>43784</v>
      </c>
      <c r="H5908" t="s">
        <v>16532</v>
      </c>
      <c r="I5908" t="s">
        <v>16533</v>
      </c>
      <c r="J5908" t="s">
        <v>16534</v>
      </c>
      <c r="K5908" t="s">
        <v>16535</v>
      </c>
      <c r="L5908" t="s">
        <v>16011</v>
      </c>
      <c r="M5908" t="s">
        <v>1165</v>
      </c>
      <c r="N5908">
        <v>57751</v>
      </c>
      <c r="O5908" t="s">
        <v>70</v>
      </c>
      <c r="P5908" t="s">
        <v>67</v>
      </c>
      <c r="Q5908" t="s">
        <v>16536</v>
      </c>
      <c r="S5908" t="s">
        <v>72</v>
      </c>
      <c r="T5908" t="s">
        <v>14635</v>
      </c>
      <c r="U5908" t="s">
        <v>14636</v>
      </c>
      <c r="V5908" t="s">
        <v>14637</v>
      </c>
      <c r="W5908" t="s">
        <v>105</v>
      </c>
      <c r="X5908" t="s">
        <v>15165</v>
      </c>
      <c r="Y5908" t="str">
        <f>"43-4081"</f>
        <v>43-4081</v>
      </c>
      <c r="Z5908" t="s">
        <v>1983</v>
      </c>
      <c r="AA5908">
        <v>72111</v>
      </c>
      <c r="AB5908">
        <v>7</v>
      </c>
      <c r="AC5908">
        <v>7</v>
      </c>
      <c r="AD5908" t="s">
        <v>79</v>
      </c>
      <c r="AE5908" t="s">
        <v>80</v>
      </c>
      <c r="AF5908">
        <v>40</v>
      </c>
      <c r="AG5908" s="4">
        <v>0.29166666666666669</v>
      </c>
      <c r="AH5908" s="4">
        <v>0.625</v>
      </c>
      <c r="AI5908" s="5">
        <v>10.5</v>
      </c>
      <c r="AJ5908">
        <v>15.75</v>
      </c>
      <c r="AK5908">
        <v>15.75</v>
      </c>
      <c r="AL5908" t="s">
        <v>81</v>
      </c>
      <c r="AM5908" t="s">
        <v>82</v>
      </c>
      <c r="AO5908" t="s">
        <v>83</v>
      </c>
      <c r="AP5908" t="s">
        <v>67</v>
      </c>
      <c r="AQ5908" t="s">
        <v>67</v>
      </c>
      <c r="AR5908" t="s">
        <v>82</v>
      </c>
      <c r="AT5908" t="s">
        <v>82</v>
      </c>
      <c r="AW5908" t="s">
        <v>72</v>
      </c>
      <c r="AX5908">
        <v>3</v>
      </c>
      <c r="AY5908" t="s">
        <v>16011</v>
      </c>
      <c r="AZ5908" t="s">
        <v>11430</v>
      </c>
      <c r="BA5908" t="s">
        <v>1165</v>
      </c>
      <c r="BB5908">
        <v>57751</v>
      </c>
      <c r="BC5908" t="s">
        <v>87</v>
      </c>
      <c r="BH5908" t="s">
        <v>16537</v>
      </c>
      <c r="BI5908" t="s">
        <v>67</v>
      </c>
      <c r="BJ5908">
        <v>815245401</v>
      </c>
    </row>
    <row r="5909" spans="1:62" x14ac:dyDescent="0.25">
      <c r="A5909" t="s">
        <v>16767</v>
      </c>
      <c r="B5909" s="2">
        <v>43530</v>
      </c>
      <c r="C5909" t="s">
        <v>63</v>
      </c>
      <c r="D5909" s="3">
        <v>43472.389145150461</v>
      </c>
      <c r="E5909" t="s">
        <v>64</v>
      </c>
      <c r="F5909" s="2">
        <v>43556</v>
      </c>
      <c r="G5909" s="2">
        <v>43799</v>
      </c>
      <c r="H5909" t="s">
        <v>16768</v>
      </c>
      <c r="J5909" t="s">
        <v>16769</v>
      </c>
      <c r="L5909" t="s">
        <v>5047</v>
      </c>
      <c r="M5909" t="s">
        <v>1362</v>
      </c>
      <c r="N5909">
        <v>6880</v>
      </c>
      <c r="O5909" t="s">
        <v>70</v>
      </c>
      <c r="Q5909" t="s">
        <v>16770</v>
      </c>
      <c r="S5909" t="s">
        <v>72</v>
      </c>
      <c r="T5909" t="s">
        <v>5946</v>
      </c>
      <c r="U5909" t="s">
        <v>5854</v>
      </c>
      <c r="V5909" t="s">
        <v>6868</v>
      </c>
      <c r="W5909" t="s">
        <v>232</v>
      </c>
      <c r="X5909" t="s">
        <v>12303</v>
      </c>
      <c r="Y5909" t="str">
        <f>"39-2021"</f>
        <v>39-2021</v>
      </c>
      <c r="Z5909" t="s">
        <v>78</v>
      </c>
      <c r="AA5909">
        <v>711219</v>
      </c>
      <c r="AB5909">
        <v>2</v>
      </c>
      <c r="AC5909">
        <v>2</v>
      </c>
      <c r="AD5909" t="s">
        <v>79</v>
      </c>
      <c r="AE5909" t="s">
        <v>95</v>
      </c>
      <c r="AF5909">
        <v>40</v>
      </c>
      <c r="AG5909" s="4">
        <v>0.3125</v>
      </c>
      <c r="AH5909" s="4">
        <v>0.66666666666666663</v>
      </c>
      <c r="AI5909" s="5">
        <v>16.12</v>
      </c>
      <c r="AJ5909">
        <v>24.18</v>
      </c>
      <c r="AL5909" t="s">
        <v>81</v>
      </c>
      <c r="AM5909" t="s">
        <v>82</v>
      </c>
      <c r="AO5909" t="s">
        <v>83</v>
      </c>
      <c r="AR5909" t="s">
        <v>82</v>
      </c>
      <c r="AT5909" t="s">
        <v>82</v>
      </c>
      <c r="AW5909" t="s">
        <v>72</v>
      </c>
      <c r="AX5909">
        <v>3</v>
      </c>
      <c r="AY5909" t="s">
        <v>5047</v>
      </c>
      <c r="AZ5909" t="s">
        <v>1364</v>
      </c>
      <c r="BA5909" t="s">
        <v>1362</v>
      </c>
      <c r="BB5909">
        <v>6880</v>
      </c>
      <c r="BC5909" t="s">
        <v>79</v>
      </c>
      <c r="BH5909" t="s">
        <v>16769</v>
      </c>
      <c r="BJ5909">
        <v>824811907</v>
      </c>
    </row>
    <row r="5910" spans="1:62" x14ac:dyDescent="0.25">
      <c r="A5910" t="s">
        <v>17068</v>
      </c>
      <c r="B5910" s="2">
        <v>43530</v>
      </c>
      <c r="C5910" t="s">
        <v>63</v>
      </c>
      <c r="D5910" s="3">
        <v>43472.393538750002</v>
      </c>
      <c r="E5910" t="s">
        <v>64</v>
      </c>
      <c r="F5910" s="2">
        <v>43556</v>
      </c>
      <c r="G5910" s="2">
        <v>43784</v>
      </c>
      <c r="H5910" t="s">
        <v>17069</v>
      </c>
      <c r="I5910" t="s">
        <v>17070</v>
      </c>
      <c r="J5910" t="s">
        <v>17071</v>
      </c>
      <c r="K5910" t="s">
        <v>17072</v>
      </c>
      <c r="L5910" t="s">
        <v>14609</v>
      </c>
      <c r="M5910" t="s">
        <v>774</v>
      </c>
      <c r="N5910">
        <v>80831</v>
      </c>
      <c r="O5910" t="s">
        <v>70</v>
      </c>
      <c r="Q5910" t="s">
        <v>17073</v>
      </c>
      <c r="S5910" t="s">
        <v>72</v>
      </c>
      <c r="T5910" t="s">
        <v>640</v>
      </c>
      <c r="U5910" t="s">
        <v>3571</v>
      </c>
      <c r="V5910" t="s">
        <v>642</v>
      </c>
      <c r="W5910" t="s">
        <v>105</v>
      </c>
      <c r="X5910" t="s">
        <v>106</v>
      </c>
      <c r="Y5910" t="str">
        <f>"37-3011"</f>
        <v>37-3011</v>
      </c>
      <c r="Z5910" t="s">
        <v>94</v>
      </c>
      <c r="AA5910">
        <v>561730</v>
      </c>
      <c r="AB5910">
        <v>15</v>
      </c>
      <c r="AC5910">
        <v>15</v>
      </c>
      <c r="AD5910" t="s">
        <v>79</v>
      </c>
      <c r="AE5910" t="s">
        <v>80</v>
      </c>
      <c r="AF5910">
        <v>40</v>
      </c>
      <c r="AG5910" s="4">
        <v>0.29166666666666669</v>
      </c>
      <c r="AH5910" s="4">
        <v>0.64583333333333337</v>
      </c>
      <c r="AI5910" s="5">
        <v>15.17</v>
      </c>
      <c r="AJ5910">
        <v>22.76</v>
      </c>
      <c r="AK5910">
        <v>27</v>
      </c>
      <c r="AL5910" t="s">
        <v>81</v>
      </c>
      <c r="AM5910" t="s">
        <v>82</v>
      </c>
      <c r="AO5910" t="s">
        <v>83</v>
      </c>
      <c r="AR5910" t="s">
        <v>82</v>
      </c>
      <c r="AT5910" t="s">
        <v>82</v>
      </c>
      <c r="AW5910" t="s">
        <v>82</v>
      </c>
      <c r="AY5910" t="s">
        <v>14609</v>
      </c>
      <c r="AZ5910" t="s">
        <v>1554</v>
      </c>
      <c r="BA5910" t="s">
        <v>774</v>
      </c>
      <c r="BB5910">
        <v>80831</v>
      </c>
      <c r="BC5910" t="s">
        <v>79</v>
      </c>
      <c r="BH5910" t="s">
        <v>17071</v>
      </c>
      <c r="BJ5910">
        <v>841545403</v>
      </c>
    </row>
    <row r="5911" spans="1:62" x14ac:dyDescent="0.25">
      <c r="A5911" t="s">
        <v>17188</v>
      </c>
      <c r="B5911" s="2">
        <v>43530</v>
      </c>
      <c r="C5911" t="s">
        <v>63</v>
      </c>
      <c r="D5911" s="3">
        <v>43472.395951597224</v>
      </c>
      <c r="E5911" t="s">
        <v>64</v>
      </c>
      <c r="F5911" s="2">
        <v>43556</v>
      </c>
      <c r="G5911" s="2">
        <v>43829</v>
      </c>
      <c r="H5911" t="s">
        <v>4284</v>
      </c>
      <c r="J5911" t="s">
        <v>4285</v>
      </c>
      <c r="L5911" t="s">
        <v>4286</v>
      </c>
      <c r="M5911" t="s">
        <v>774</v>
      </c>
      <c r="N5911">
        <v>80002</v>
      </c>
      <c r="O5911" t="s">
        <v>70</v>
      </c>
      <c r="Q5911" t="s">
        <v>4287</v>
      </c>
      <c r="S5911" t="s">
        <v>72</v>
      </c>
      <c r="T5911" t="s">
        <v>640</v>
      </c>
      <c r="U5911" t="s">
        <v>3571</v>
      </c>
      <c r="V5911" t="s">
        <v>642</v>
      </c>
      <c r="W5911" t="s">
        <v>105</v>
      </c>
      <c r="X5911" t="s">
        <v>106</v>
      </c>
      <c r="Y5911" t="str">
        <f>"37-3011"</f>
        <v>37-3011</v>
      </c>
      <c r="Z5911" t="s">
        <v>94</v>
      </c>
      <c r="AA5911">
        <v>561730</v>
      </c>
      <c r="AB5911">
        <v>20</v>
      </c>
      <c r="AC5911">
        <v>20</v>
      </c>
      <c r="AD5911" t="s">
        <v>79</v>
      </c>
      <c r="AE5911" t="s">
        <v>80</v>
      </c>
      <c r="AF5911">
        <v>40</v>
      </c>
      <c r="AG5911" s="4">
        <v>0.3125</v>
      </c>
      <c r="AH5911" s="4">
        <v>0.6875</v>
      </c>
      <c r="AI5911" s="5">
        <v>15.17</v>
      </c>
      <c r="AJ5911">
        <v>22.76</v>
      </c>
      <c r="AL5911" t="s">
        <v>81</v>
      </c>
      <c r="AM5911" t="s">
        <v>82</v>
      </c>
      <c r="AO5911" t="s">
        <v>83</v>
      </c>
      <c r="AR5911" t="s">
        <v>82</v>
      </c>
      <c r="AT5911" t="s">
        <v>82</v>
      </c>
      <c r="AW5911" t="s">
        <v>82</v>
      </c>
      <c r="AY5911" t="s">
        <v>4288</v>
      </c>
      <c r="AZ5911" t="s">
        <v>3364</v>
      </c>
      <c r="BA5911" t="s">
        <v>774</v>
      </c>
      <c r="BB5911">
        <v>80022</v>
      </c>
      <c r="BC5911" t="s">
        <v>79</v>
      </c>
      <c r="BH5911" t="s">
        <v>17189</v>
      </c>
      <c r="BJ5911">
        <v>811367619</v>
      </c>
    </row>
    <row r="5912" spans="1:62" x14ac:dyDescent="0.25">
      <c r="A5912" t="s">
        <v>17270</v>
      </c>
      <c r="B5912" s="2">
        <v>43530</v>
      </c>
      <c r="C5912" t="s">
        <v>63</v>
      </c>
      <c r="D5912" s="3">
        <v>43472.394381203703</v>
      </c>
      <c r="E5912" t="s">
        <v>64</v>
      </c>
      <c r="F5912" s="2">
        <v>43556</v>
      </c>
      <c r="G5912" s="2">
        <v>43808</v>
      </c>
      <c r="H5912" t="s">
        <v>17271</v>
      </c>
      <c r="I5912" t="s">
        <v>17272</v>
      </c>
      <c r="J5912" t="s">
        <v>17273</v>
      </c>
      <c r="K5912" t="s">
        <v>17274</v>
      </c>
      <c r="L5912" t="s">
        <v>6517</v>
      </c>
      <c r="M5912" t="s">
        <v>278</v>
      </c>
      <c r="N5912">
        <v>20141</v>
      </c>
      <c r="O5912" t="s">
        <v>70</v>
      </c>
      <c r="Q5912" t="s">
        <v>17275</v>
      </c>
      <c r="S5912" t="s">
        <v>72</v>
      </c>
      <c r="T5912" t="s">
        <v>3749</v>
      </c>
      <c r="U5912" t="s">
        <v>3750</v>
      </c>
      <c r="V5912" t="s">
        <v>642</v>
      </c>
      <c r="W5912" t="s">
        <v>105</v>
      </c>
      <c r="X5912" t="s">
        <v>106</v>
      </c>
      <c r="Y5912" t="str">
        <f>"37-3011"</f>
        <v>37-3011</v>
      </c>
      <c r="Z5912" t="s">
        <v>94</v>
      </c>
      <c r="AA5912">
        <v>561730</v>
      </c>
      <c r="AB5912">
        <v>15</v>
      </c>
      <c r="AC5912">
        <v>15</v>
      </c>
      <c r="AD5912" t="s">
        <v>79</v>
      </c>
      <c r="AE5912" t="s">
        <v>95</v>
      </c>
      <c r="AF5912">
        <v>40</v>
      </c>
      <c r="AG5912" s="4">
        <v>0.29166666666666669</v>
      </c>
      <c r="AH5912" s="4">
        <v>0.66666666666666663</v>
      </c>
      <c r="AI5912" s="5">
        <v>15.39</v>
      </c>
      <c r="AJ5912">
        <v>23.09</v>
      </c>
      <c r="AL5912" t="s">
        <v>81</v>
      </c>
      <c r="AM5912" t="s">
        <v>82</v>
      </c>
      <c r="AO5912" t="s">
        <v>83</v>
      </c>
      <c r="AR5912" t="s">
        <v>82</v>
      </c>
      <c r="AT5912" t="s">
        <v>82</v>
      </c>
      <c r="AW5912" t="s">
        <v>82</v>
      </c>
      <c r="AY5912" t="s">
        <v>6517</v>
      </c>
      <c r="AZ5912" t="s">
        <v>3812</v>
      </c>
      <c r="BA5912" t="s">
        <v>278</v>
      </c>
      <c r="BB5912">
        <v>20141</v>
      </c>
      <c r="BC5912" t="s">
        <v>79</v>
      </c>
      <c r="BH5912" t="s">
        <v>17273</v>
      </c>
      <c r="BJ5912">
        <v>273442679</v>
      </c>
    </row>
    <row r="5913" spans="1:62" x14ac:dyDescent="0.25">
      <c r="A5913" t="s">
        <v>18222</v>
      </c>
      <c r="B5913" s="2">
        <v>43530</v>
      </c>
      <c r="C5913" t="s">
        <v>63</v>
      </c>
      <c r="D5913" s="3">
        <v>43472.391413530095</v>
      </c>
      <c r="E5913" t="s">
        <v>282</v>
      </c>
      <c r="F5913" s="2">
        <v>43556</v>
      </c>
      <c r="G5913" s="2">
        <v>43814</v>
      </c>
      <c r="H5913" t="s">
        <v>18223</v>
      </c>
      <c r="I5913" t="s">
        <v>18224</v>
      </c>
      <c r="J5913" t="s">
        <v>18225</v>
      </c>
      <c r="L5913" t="s">
        <v>18226</v>
      </c>
      <c r="M5913" t="s">
        <v>804</v>
      </c>
      <c r="N5913">
        <v>3045</v>
      </c>
      <c r="O5913" t="s">
        <v>70</v>
      </c>
      <c r="Q5913" t="s">
        <v>18227</v>
      </c>
      <c r="S5913" t="s">
        <v>72</v>
      </c>
      <c r="T5913" t="s">
        <v>2824</v>
      </c>
      <c r="U5913" t="s">
        <v>3717</v>
      </c>
      <c r="V5913" t="s">
        <v>642</v>
      </c>
      <c r="W5913" t="s">
        <v>105</v>
      </c>
      <c r="X5913" t="s">
        <v>18228</v>
      </c>
      <c r="Y5913" t="str">
        <f>"51-9198"</f>
        <v>51-9198</v>
      </c>
      <c r="Z5913" t="s">
        <v>199</v>
      </c>
      <c r="AA5913">
        <v>237110</v>
      </c>
      <c r="AB5913">
        <v>8</v>
      </c>
      <c r="AC5913">
        <v>5</v>
      </c>
      <c r="AD5913" t="s">
        <v>79</v>
      </c>
      <c r="AE5913" t="s">
        <v>95</v>
      </c>
      <c r="AF5913">
        <v>40</v>
      </c>
      <c r="AG5913" s="4">
        <v>0.29166666666666669</v>
      </c>
      <c r="AH5913" s="4">
        <v>0.70833333333333337</v>
      </c>
      <c r="AI5913" s="5">
        <v>13.25</v>
      </c>
      <c r="AJ5913">
        <v>19.88</v>
      </c>
      <c r="AL5913" t="s">
        <v>81</v>
      </c>
      <c r="AM5913" t="s">
        <v>82</v>
      </c>
      <c r="AO5913" t="s">
        <v>83</v>
      </c>
      <c r="AR5913" t="s">
        <v>82</v>
      </c>
      <c r="AT5913" t="s">
        <v>82</v>
      </c>
      <c r="AW5913" t="s">
        <v>82</v>
      </c>
      <c r="AY5913" t="s">
        <v>18226</v>
      </c>
      <c r="AZ5913" t="s">
        <v>730</v>
      </c>
      <c r="BA5913" t="s">
        <v>804</v>
      </c>
      <c r="BB5913">
        <v>3045</v>
      </c>
      <c r="BC5913" t="s">
        <v>87</v>
      </c>
      <c r="BH5913" t="s">
        <v>18225</v>
      </c>
      <c r="BJ5913">
        <v>823750630</v>
      </c>
    </row>
    <row r="5914" spans="1:62" x14ac:dyDescent="0.25">
      <c r="A5914" t="s">
        <v>18536</v>
      </c>
      <c r="B5914" s="2">
        <v>43530</v>
      </c>
      <c r="C5914" t="s">
        <v>63</v>
      </c>
      <c r="D5914" s="3">
        <v>43472.404865358796</v>
      </c>
      <c r="E5914" t="s">
        <v>64</v>
      </c>
      <c r="F5914" s="2">
        <v>43556</v>
      </c>
      <c r="G5914" s="2">
        <v>43814</v>
      </c>
      <c r="H5914" t="s">
        <v>18537</v>
      </c>
      <c r="J5914" t="s">
        <v>18538</v>
      </c>
      <c r="K5914" t="s">
        <v>18539</v>
      </c>
      <c r="L5914" t="s">
        <v>10060</v>
      </c>
      <c r="M5914" t="s">
        <v>3224</v>
      </c>
      <c r="N5914">
        <v>38606</v>
      </c>
      <c r="O5914" t="s">
        <v>70</v>
      </c>
      <c r="Q5914" t="s">
        <v>18540</v>
      </c>
      <c r="S5914" t="s">
        <v>72</v>
      </c>
      <c r="T5914" t="s">
        <v>13303</v>
      </c>
      <c r="U5914" t="s">
        <v>18541</v>
      </c>
      <c r="V5914" t="s">
        <v>1757</v>
      </c>
      <c r="W5914" t="s">
        <v>278</v>
      </c>
      <c r="X5914" t="s">
        <v>106</v>
      </c>
      <c r="Y5914" t="str">
        <f>"37-3011"</f>
        <v>37-3011</v>
      </c>
      <c r="Z5914" t="s">
        <v>94</v>
      </c>
      <c r="AA5914">
        <v>561730</v>
      </c>
      <c r="AB5914">
        <v>8</v>
      </c>
      <c r="AC5914">
        <v>8</v>
      </c>
      <c r="AD5914" t="s">
        <v>79</v>
      </c>
      <c r="AE5914" t="s">
        <v>95</v>
      </c>
      <c r="AF5914">
        <v>40</v>
      </c>
      <c r="AG5914" s="4">
        <v>0.25</v>
      </c>
      <c r="AH5914" s="4">
        <v>0.60416666666666663</v>
      </c>
      <c r="AI5914" s="5">
        <v>10.81</v>
      </c>
      <c r="AJ5914">
        <v>16.22</v>
      </c>
      <c r="AL5914" t="s">
        <v>81</v>
      </c>
      <c r="AM5914" t="s">
        <v>82</v>
      </c>
      <c r="AO5914" t="s">
        <v>83</v>
      </c>
      <c r="AR5914" t="s">
        <v>82</v>
      </c>
      <c r="AT5914" t="s">
        <v>82</v>
      </c>
      <c r="AW5914" t="s">
        <v>72</v>
      </c>
      <c r="AX5914">
        <v>3</v>
      </c>
      <c r="AY5914" t="s">
        <v>10062</v>
      </c>
      <c r="AZ5914" t="s">
        <v>18542</v>
      </c>
      <c r="BA5914" t="s">
        <v>3224</v>
      </c>
      <c r="BB5914">
        <v>38606</v>
      </c>
      <c r="BC5914" t="s">
        <v>79</v>
      </c>
      <c r="BH5914" t="s">
        <v>18543</v>
      </c>
      <c r="BJ5914">
        <v>271923965</v>
      </c>
    </row>
    <row r="5915" spans="1:62" x14ac:dyDescent="0.25">
      <c r="A5915" t="s">
        <v>19034</v>
      </c>
      <c r="B5915" s="2">
        <v>43530</v>
      </c>
      <c r="C5915" t="s">
        <v>63</v>
      </c>
      <c r="D5915" s="3">
        <v>43472.393101238427</v>
      </c>
      <c r="E5915" t="s">
        <v>64</v>
      </c>
      <c r="F5915" s="2">
        <v>43556</v>
      </c>
      <c r="G5915" s="2">
        <v>43794</v>
      </c>
      <c r="H5915" t="s">
        <v>19035</v>
      </c>
      <c r="I5915" t="s">
        <v>130</v>
      </c>
      <c r="J5915" t="s">
        <v>19036</v>
      </c>
      <c r="K5915" t="s">
        <v>130</v>
      </c>
      <c r="L5915" t="s">
        <v>19037</v>
      </c>
      <c r="M5915" t="s">
        <v>844</v>
      </c>
      <c r="N5915">
        <v>62040</v>
      </c>
      <c r="O5915" t="s">
        <v>70</v>
      </c>
      <c r="P5915" t="s">
        <v>130</v>
      </c>
      <c r="Q5915" t="s">
        <v>19038</v>
      </c>
      <c r="S5915" t="s">
        <v>72</v>
      </c>
      <c r="T5915" t="s">
        <v>6709</v>
      </c>
      <c r="U5915" t="s">
        <v>6710</v>
      </c>
      <c r="V5915" t="s">
        <v>1711</v>
      </c>
      <c r="W5915" t="s">
        <v>1246</v>
      </c>
      <c r="X5915" t="s">
        <v>106</v>
      </c>
      <c r="Y5915" t="str">
        <f>"37-3011"</f>
        <v>37-3011</v>
      </c>
      <c r="Z5915" t="s">
        <v>94</v>
      </c>
      <c r="AA5915">
        <v>56173</v>
      </c>
      <c r="AB5915">
        <v>7</v>
      </c>
      <c r="AC5915">
        <v>7</v>
      </c>
      <c r="AD5915" t="s">
        <v>79</v>
      </c>
      <c r="AE5915" t="s">
        <v>80</v>
      </c>
      <c r="AF5915">
        <v>40</v>
      </c>
      <c r="AG5915" s="4">
        <v>0.29166666666666669</v>
      </c>
      <c r="AH5915" s="4">
        <v>0.66666666666666663</v>
      </c>
      <c r="AI5915" s="5">
        <v>14.52</v>
      </c>
      <c r="AJ5915">
        <v>21.78</v>
      </c>
      <c r="AL5915" t="s">
        <v>81</v>
      </c>
      <c r="AM5915" t="s">
        <v>82</v>
      </c>
      <c r="AO5915" t="s">
        <v>83</v>
      </c>
      <c r="AR5915" t="s">
        <v>82</v>
      </c>
      <c r="AT5915" t="s">
        <v>82</v>
      </c>
      <c r="AW5915" t="s">
        <v>82</v>
      </c>
      <c r="AY5915" t="s">
        <v>19039</v>
      </c>
      <c r="AZ5915" t="s">
        <v>1921</v>
      </c>
      <c r="BA5915" t="s">
        <v>844</v>
      </c>
      <c r="BB5915">
        <v>62040</v>
      </c>
      <c r="BC5915" t="s">
        <v>79</v>
      </c>
      <c r="BH5915" t="s">
        <v>19040</v>
      </c>
      <c r="BI5915" t="s">
        <v>130</v>
      </c>
      <c r="BJ5915">
        <v>450592625</v>
      </c>
    </row>
    <row r="5916" spans="1:62" x14ac:dyDescent="0.25">
      <c r="A5916" t="s">
        <v>20123</v>
      </c>
      <c r="B5916" s="2">
        <v>43530</v>
      </c>
      <c r="C5916" t="s">
        <v>63</v>
      </c>
      <c r="D5916" s="3">
        <v>43472.393755636571</v>
      </c>
      <c r="E5916" t="s">
        <v>1763</v>
      </c>
      <c r="F5916" s="2">
        <v>43556</v>
      </c>
      <c r="G5916" s="2">
        <v>43799</v>
      </c>
      <c r="H5916" t="s">
        <v>20124</v>
      </c>
      <c r="I5916" t="s">
        <v>20125</v>
      </c>
      <c r="J5916" t="s">
        <v>20126</v>
      </c>
      <c r="L5916" t="s">
        <v>20127</v>
      </c>
      <c r="M5916" t="s">
        <v>714</v>
      </c>
      <c r="N5916">
        <v>71112</v>
      </c>
      <c r="O5916" t="s">
        <v>70</v>
      </c>
      <c r="Q5916" t="s">
        <v>20128</v>
      </c>
      <c r="S5916" t="s">
        <v>72</v>
      </c>
      <c r="T5916" t="s">
        <v>1273</v>
      </c>
      <c r="U5916" t="s">
        <v>1274</v>
      </c>
      <c r="V5916" t="s">
        <v>1275</v>
      </c>
      <c r="W5916" t="s">
        <v>1276</v>
      </c>
      <c r="X5916" t="s">
        <v>1277</v>
      </c>
      <c r="Y5916" t="str">
        <f>"37-3011"</f>
        <v>37-3011</v>
      </c>
      <c r="Z5916" t="s">
        <v>94</v>
      </c>
      <c r="AA5916">
        <v>56173</v>
      </c>
      <c r="AB5916">
        <v>8</v>
      </c>
      <c r="AC5916">
        <v>8</v>
      </c>
      <c r="AD5916" t="s">
        <v>79</v>
      </c>
      <c r="AE5916" t="s">
        <v>95</v>
      </c>
      <c r="AF5916">
        <v>40</v>
      </c>
      <c r="AG5916" s="4">
        <v>0.27083333333333331</v>
      </c>
      <c r="AH5916" s="4">
        <v>0.625</v>
      </c>
      <c r="AI5916" s="5">
        <v>12.35</v>
      </c>
      <c r="AL5916" t="s">
        <v>81</v>
      </c>
      <c r="AM5916" t="s">
        <v>82</v>
      </c>
      <c r="AO5916" t="s">
        <v>83</v>
      </c>
      <c r="AR5916" t="s">
        <v>82</v>
      </c>
      <c r="AT5916" t="s">
        <v>82</v>
      </c>
      <c r="AW5916" t="s">
        <v>82</v>
      </c>
      <c r="AY5916" t="s">
        <v>20127</v>
      </c>
      <c r="AZ5916" t="s">
        <v>7195</v>
      </c>
      <c r="BA5916" t="s">
        <v>714</v>
      </c>
      <c r="BB5916">
        <v>71112</v>
      </c>
      <c r="BC5916" t="s">
        <v>79</v>
      </c>
      <c r="BH5916" t="s">
        <v>20126</v>
      </c>
      <c r="BJ5916">
        <v>462362672</v>
      </c>
    </row>
    <row r="5917" spans="1:62" x14ac:dyDescent="0.25">
      <c r="A5917" t="s">
        <v>20649</v>
      </c>
      <c r="B5917" s="2">
        <v>43530</v>
      </c>
      <c r="C5917" t="s">
        <v>63</v>
      </c>
      <c r="D5917" s="3">
        <v>43472.409876203703</v>
      </c>
      <c r="E5917" t="s">
        <v>64</v>
      </c>
      <c r="F5917" s="2">
        <v>43556</v>
      </c>
      <c r="G5917" s="2">
        <v>43769</v>
      </c>
      <c r="H5917" t="s">
        <v>20650</v>
      </c>
      <c r="I5917" t="s">
        <v>20651</v>
      </c>
      <c r="J5917" t="s">
        <v>20652</v>
      </c>
      <c r="K5917" t="s">
        <v>20653</v>
      </c>
      <c r="L5917" t="s">
        <v>16005</v>
      </c>
      <c r="M5917" t="s">
        <v>298</v>
      </c>
      <c r="N5917">
        <v>3910</v>
      </c>
      <c r="O5917" t="s">
        <v>70</v>
      </c>
      <c r="Q5917" t="s">
        <v>20654</v>
      </c>
      <c r="S5917" t="s">
        <v>72</v>
      </c>
      <c r="T5917" t="s">
        <v>13355</v>
      </c>
      <c r="U5917" t="s">
        <v>3530</v>
      </c>
      <c r="V5917" t="s">
        <v>3531</v>
      </c>
      <c r="W5917" t="s">
        <v>232</v>
      </c>
      <c r="X5917" t="s">
        <v>7885</v>
      </c>
      <c r="Y5917" t="str">
        <f>"37-2012"</f>
        <v>37-2012</v>
      </c>
      <c r="Z5917" t="s">
        <v>373</v>
      </c>
      <c r="AA5917">
        <v>722310</v>
      </c>
      <c r="AB5917">
        <v>5</v>
      </c>
      <c r="AC5917">
        <v>5</v>
      </c>
      <c r="AD5917" t="s">
        <v>79</v>
      </c>
      <c r="AE5917" t="s">
        <v>80</v>
      </c>
      <c r="AF5917">
        <v>40</v>
      </c>
      <c r="AG5917" s="4">
        <v>0.33333333333333331</v>
      </c>
      <c r="AH5917" s="4">
        <v>0.83333333333333337</v>
      </c>
      <c r="AI5917" s="5">
        <v>11.75</v>
      </c>
      <c r="AJ5917">
        <v>17.63</v>
      </c>
      <c r="AK5917">
        <v>17.63</v>
      </c>
      <c r="AL5917" t="s">
        <v>81</v>
      </c>
      <c r="AM5917" t="s">
        <v>82</v>
      </c>
      <c r="AO5917" t="s">
        <v>83</v>
      </c>
      <c r="AQ5917" t="s">
        <v>662</v>
      </c>
      <c r="AR5917" t="s">
        <v>82</v>
      </c>
      <c r="AT5917" t="s">
        <v>82</v>
      </c>
      <c r="AW5917" t="s">
        <v>72</v>
      </c>
      <c r="AX5917">
        <v>1</v>
      </c>
      <c r="AY5917" t="s">
        <v>16005</v>
      </c>
      <c r="AZ5917" t="s">
        <v>302</v>
      </c>
      <c r="BA5917" t="s">
        <v>298</v>
      </c>
      <c r="BB5917">
        <v>3910</v>
      </c>
      <c r="BC5917" t="s">
        <v>87</v>
      </c>
      <c r="BH5917" t="s">
        <v>20653</v>
      </c>
      <c r="BI5917" t="s">
        <v>67</v>
      </c>
      <c r="BJ5917">
        <v>10484003</v>
      </c>
    </row>
    <row r="5918" spans="1:62" x14ac:dyDescent="0.25">
      <c r="A5918" t="s">
        <v>22139</v>
      </c>
      <c r="B5918" s="2">
        <v>43530</v>
      </c>
      <c r="C5918" t="s">
        <v>63</v>
      </c>
      <c r="D5918" s="3">
        <v>43472.37962068287</v>
      </c>
      <c r="E5918" t="s">
        <v>64</v>
      </c>
      <c r="F5918" s="2">
        <v>43556</v>
      </c>
      <c r="G5918" s="2">
        <v>43830</v>
      </c>
      <c r="H5918" t="s">
        <v>22140</v>
      </c>
      <c r="I5918" t="s">
        <v>67</v>
      </c>
      <c r="J5918" t="s">
        <v>22141</v>
      </c>
      <c r="L5918" t="s">
        <v>18056</v>
      </c>
      <c r="M5918" t="s">
        <v>2356</v>
      </c>
      <c r="N5918">
        <v>68008</v>
      </c>
      <c r="O5918" t="s">
        <v>70</v>
      </c>
      <c r="Q5918" t="s">
        <v>22142</v>
      </c>
      <c r="S5918" t="s">
        <v>72</v>
      </c>
      <c r="T5918" t="s">
        <v>910</v>
      </c>
      <c r="U5918" t="s">
        <v>22143</v>
      </c>
      <c r="V5918" t="s">
        <v>6487</v>
      </c>
      <c r="W5918" t="s">
        <v>2356</v>
      </c>
      <c r="X5918" t="s">
        <v>22144</v>
      </c>
      <c r="Y5918" t="str">
        <f>"47-2061"</f>
        <v>47-2061</v>
      </c>
      <c r="Z5918" t="s">
        <v>326</v>
      </c>
      <c r="AA5918">
        <v>23811</v>
      </c>
      <c r="AB5918">
        <v>9</v>
      </c>
      <c r="AC5918">
        <v>9</v>
      </c>
      <c r="AD5918" t="s">
        <v>79</v>
      </c>
      <c r="AE5918" t="s">
        <v>95</v>
      </c>
      <c r="AF5918">
        <v>40</v>
      </c>
      <c r="AG5918" s="4">
        <v>0.29166666666666669</v>
      </c>
      <c r="AH5918" s="4">
        <v>0.70833333333333337</v>
      </c>
      <c r="AI5918" s="5">
        <v>16.5</v>
      </c>
      <c r="AJ5918">
        <v>24.75</v>
      </c>
      <c r="AL5918" t="s">
        <v>81</v>
      </c>
      <c r="AM5918" t="s">
        <v>82</v>
      </c>
      <c r="AO5918" t="s">
        <v>83</v>
      </c>
      <c r="AR5918" t="s">
        <v>82</v>
      </c>
      <c r="AT5918" t="s">
        <v>82</v>
      </c>
      <c r="AW5918" t="s">
        <v>82</v>
      </c>
      <c r="AY5918" t="s">
        <v>18056</v>
      </c>
      <c r="AZ5918" t="s">
        <v>885</v>
      </c>
      <c r="BA5918" t="s">
        <v>2356</v>
      </c>
      <c r="BB5918">
        <v>68008</v>
      </c>
      <c r="BC5918" t="s">
        <v>87</v>
      </c>
      <c r="BH5918" t="s">
        <v>22141</v>
      </c>
      <c r="BJ5918">
        <v>470810953</v>
      </c>
    </row>
    <row r="5919" spans="1:62" x14ac:dyDescent="0.25">
      <c r="A5919" t="s">
        <v>23049</v>
      </c>
      <c r="B5919" s="2">
        <v>43530</v>
      </c>
      <c r="C5919" t="s">
        <v>63</v>
      </c>
      <c r="D5919" s="3">
        <v>43472.415032673613</v>
      </c>
      <c r="E5919" t="s">
        <v>91</v>
      </c>
      <c r="H5919" t="s">
        <v>23050</v>
      </c>
      <c r="I5919" t="s">
        <v>67</v>
      </c>
      <c r="J5919" t="s">
        <v>23051</v>
      </c>
      <c r="K5919" t="s">
        <v>23052</v>
      </c>
      <c r="L5919" t="s">
        <v>23053</v>
      </c>
      <c r="M5919" t="s">
        <v>232</v>
      </c>
      <c r="N5919">
        <v>11941</v>
      </c>
      <c r="O5919" t="s">
        <v>70</v>
      </c>
      <c r="P5919" t="s">
        <v>67</v>
      </c>
      <c r="Q5919" t="s">
        <v>23054</v>
      </c>
      <c r="S5919" t="s">
        <v>72</v>
      </c>
      <c r="T5919" t="s">
        <v>13355</v>
      </c>
      <c r="U5919" t="s">
        <v>3530</v>
      </c>
      <c r="V5919" t="s">
        <v>3531</v>
      </c>
      <c r="W5919" t="s">
        <v>232</v>
      </c>
      <c r="X5919" t="s">
        <v>11116</v>
      </c>
      <c r="Y5919" t="str">
        <f>"53-7062"</f>
        <v>53-7062</v>
      </c>
      <c r="Z5919" t="s">
        <v>337</v>
      </c>
      <c r="AA5919">
        <v>332212</v>
      </c>
      <c r="AB5919">
        <v>3</v>
      </c>
      <c r="AD5919" t="s">
        <v>79</v>
      </c>
      <c r="AE5919" t="s">
        <v>80</v>
      </c>
      <c r="AF5919">
        <v>40</v>
      </c>
      <c r="AG5919" s="4">
        <v>0.33333333333333331</v>
      </c>
      <c r="AH5919" s="4">
        <v>0.66666666666666663</v>
      </c>
      <c r="AI5919" s="5">
        <v>15.1</v>
      </c>
      <c r="AJ5919">
        <v>22.65</v>
      </c>
      <c r="AK5919">
        <v>22.65</v>
      </c>
      <c r="AL5919" t="s">
        <v>81</v>
      </c>
      <c r="AM5919" t="s">
        <v>82</v>
      </c>
      <c r="AO5919" t="s">
        <v>83</v>
      </c>
      <c r="AP5919" t="s">
        <v>67</v>
      </c>
      <c r="AQ5919" t="s">
        <v>67</v>
      </c>
      <c r="AR5919" t="s">
        <v>82</v>
      </c>
      <c r="AT5919" t="s">
        <v>82</v>
      </c>
      <c r="AW5919" t="s">
        <v>82</v>
      </c>
      <c r="AY5919" t="s">
        <v>23053</v>
      </c>
      <c r="AZ5919" t="s">
        <v>6542</v>
      </c>
      <c r="BA5919" t="s">
        <v>232</v>
      </c>
      <c r="BB5919">
        <v>11941</v>
      </c>
      <c r="BC5919" t="s">
        <v>79</v>
      </c>
      <c r="BH5919" t="s">
        <v>23052</v>
      </c>
      <c r="BI5919" t="s">
        <v>67</v>
      </c>
      <c r="BJ5919">
        <v>113638589</v>
      </c>
    </row>
    <row r="5920" spans="1:62" x14ac:dyDescent="0.25">
      <c r="A5920" t="s">
        <v>23286</v>
      </c>
      <c r="B5920" s="2">
        <v>43530</v>
      </c>
      <c r="C5920" t="s">
        <v>63</v>
      </c>
      <c r="D5920" s="3">
        <v>43472.387077361112</v>
      </c>
      <c r="E5920" t="s">
        <v>64</v>
      </c>
      <c r="F5920" s="2">
        <v>43556</v>
      </c>
      <c r="G5920" s="2">
        <v>43767</v>
      </c>
      <c r="H5920" t="s">
        <v>23281</v>
      </c>
      <c r="J5920" t="s">
        <v>23282</v>
      </c>
      <c r="L5920" t="s">
        <v>1554</v>
      </c>
      <c r="M5920" t="s">
        <v>105</v>
      </c>
      <c r="N5920">
        <v>79928</v>
      </c>
      <c r="O5920" t="s">
        <v>70</v>
      </c>
      <c r="Q5920" t="s">
        <v>23283</v>
      </c>
      <c r="S5920" t="s">
        <v>72</v>
      </c>
      <c r="T5920" t="s">
        <v>23241</v>
      </c>
      <c r="U5920" t="s">
        <v>23242</v>
      </c>
      <c r="V5920" t="s">
        <v>5692</v>
      </c>
      <c r="W5920" t="s">
        <v>105</v>
      </c>
      <c r="X5920" t="s">
        <v>23243</v>
      </c>
      <c r="Y5920" t="str">
        <f>"53-3032"</f>
        <v>53-3032</v>
      </c>
      <c r="Z5920" t="s">
        <v>157</v>
      </c>
      <c r="AA5920">
        <v>4841</v>
      </c>
      <c r="AB5920">
        <v>30</v>
      </c>
      <c r="AC5920">
        <v>30</v>
      </c>
      <c r="AD5920" t="s">
        <v>79</v>
      </c>
      <c r="AE5920" t="s">
        <v>95</v>
      </c>
      <c r="AF5920">
        <v>40</v>
      </c>
      <c r="AG5920" s="4">
        <v>0.25</v>
      </c>
      <c r="AH5920" s="4">
        <v>0.58333333333333337</v>
      </c>
      <c r="AI5920" s="5">
        <v>18.54</v>
      </c>
      <c r="AL5920" t="s">
        <v>81</v>
      </c>
      <c r="AM5920" t="s">
        <v>82</v>
      </c>
      <c r="AO5920" t="s">
        <v>83</v>
      </c>
      <c r="AR5920" t="s">
        <v>82</v>
      </c>
      <c r="AT5920" t="s">
        <v>82</v>
      </c>
      <c r="AW5920" t="s">
        <v>72</v>
      </c>
      <c r="AX5920">
        <v>6</v>
      </c>
      <c r="AY5920" t="s">
        <v>1554</v>
      </c>
      <c r="AZ5920" t="s">
        <v>1554</v>
      </c>
      <c r="BA5920" t="s">
        <v>105</v>
      </c>
      <c r="BB5920">
        <v>79928</v>
      </c>
      <c r="BC5920" t="s">
        <v>79</v>
      </c>
      <c r="BH5920" t="s">
        <v>23282</v>
      </c>
      <c r="BJ5920">
        <v>200937188</v>
      </c>
    </row>
    <row r="5921" spans="1:62" x14ac:dyDescent="0.25">
      <c r="A5921" t="s">
        <v>23336</v>
      </c>
      <c r="B5921" s="2">
        <v>43530</v>
      </c>
      <c r="C5921" t="s">
        <v>63</v>
      </c>
      <c r="D5921" s="3">
        <v>43472.394762407406</v>
      </c>
      <c r="E5921" t="s">
        <v>64</v>
      </c>
      <c r="F5921" s="2">
        <v>43556</v>
      </c>
      <c r="G5921" s="2">
        <v>43800</v>
      </c>
      <c r="H5921" t="s">
        <v>23337</v>
      </c>
      <c r="J5921" t="s">
        <v>23338</v>
      </c>
      <c r="L5921" t="s">
        <v>3004</v>
      </c>
      <c r="M5921" t="s">
        <v>226</v>
      </c>
      <c r="N5921">
        <v>48047</v>
      </c>
      <c r="O5921" t="s">
        <v>70</v>
      </c>
      <c r="Q5921" t="s">
        <v>23339</v>
      </c>
      <c r="S5921" t="s">
        <v>72</v>
      </c>
      <c r="T5921" t="s">
        <v>4795</v>
      </c>
      <c r="U5921" t="s">
        <v>5508</v>
      </c>
      <c r="V5921" t="s">
        <v>4796</v>
      </c>
      <c r="W5921" t="s">
        <v>308</v>
      </c>
      <c r="X5921" t="s">
        <v>1673</v>
      </c>
      <c r="Y5921" t="str">
        <f>"37-3011"</f>
        <v>37-3011</v>
      </c>
      <c r="Z5921" t="s">
        <v>94</v>
      </c>
      <c r="AA5921">
        <v>561730</v>
      </c>
      <c r="AB5921">
        <v>8</v>
      </c>
      <c r="AC5921">
        <v>8</v>
      </c>
      <c r="AD5921" t="s">
        <v>79</v>
      </c>
      <c r="AE5921" t="s">
        <v>80</v>
      </c>
      <c r="AF5921">
        <v>40</v>
      </c>
      <c r="AG5921" s="4">
        <v>0.29166666666666669</v>
      </c>
      <c r="AH5921" s="4">
        <v>0.66666666666666663</v>
      </c>
      <c r="AI5921" s="5">
        <v>13.72</v>
      </c>
      <c r="AJ5921">
        <v>20.58</v>
      </c>
      <c r="AL5921" t="s">
        <v>81</v>
      </c>
      <c r="AM5921" t="s">
        <v>82</v>
      </c>
      <c r="AO5921" t="s">
        <v>83</v>
      </c>
      <c r="AP5921" t="s">
        <v>130</v>
      </c>
      <c r="AQ5921" t="s">
        <v>130</v>
      </c>
      <c r="AR5921" t="s">
        <v>82</v>
      </c>
      <c r="AT5921" t="s">
        <v>82</v>
      </c>
      <c r="AW5921" t="s">
        <v>82</v>
      </c>
      <c r="AY5921" t="s">
        <v>3004</v>
      </c>
      <c r="AZ5921" t="s">
        <v>2333</v>
      </c>
      <c r="BA5921" t="s">
        <v>226</v>
      </c>
      <c r="BB5921">
        <v>48047</v>
      </c>
      <c r="BC5921" t="s">
        <v>79</v>
      </c>
      <c r="BH5921" t="s">
        <v>23338</v>
      </c>
      <c r="BJ5921">
        <v>382306060</v>
      </c>
    </row>
    <row r="5922" spans="1:62" x14ac:dyDescent="0.25">
      <c r="A5922" t="s">
        <v>23354</v>
      </c>
      <c r="B5922" s="2">
        <v>43530</v>
      </c>
      <c r="C5922" t="s">
        <v>63</v>
      </c>
      <c r="D5922" s="3">
        <v>43472.39623539352</v>
      </c>
      <c r="E5922" t="s">
        <v>64</v>
      </c>
      <c r="F5922" s="2">
        <v>43556</v>
      </c>
      <c r="G5922" s="2">
        <v>43800</v>
      </c>
      <c r="H5922" t="s">
        <v>23355</v>
      </c>
      <c r="I5922" t="s">
        <v>23356</v>
      </c>
      <c r="J5922" t="s">
        <v>23357</v>
      </c>
      <c r="L5922" t="s">
        <v>6093</v>
      </c>
      <c r="M5922" t="s">
        <v>147</v>
      </c>
      <c r="N5922">
        <v>19006</v>
      </c>
      <c r="O5922" t="s">
        <v>70</v>
      </c>
      <c r="Q5922" t="s">
        <v>23358</v>
      </c>
      <c r="S5922" t="s">
        <v>72</v>
      </c>
      <c r="T5922" t="s">
        <v>4795</v>
      </c>
      <c r="U5922" t="s">
        <v>5508</v>
      </c>
      <c r="V5922" t="s">
        <v>4796</v>
      </c>
      <c r="W5922" t="s">
        <v>308</v>
      </c>
      <c r="X5922" t="s">
        <v>106</v>
      </c>
      <c r="Y5922" t="str">
        <f>"37-3011"</f>
        <v>37-3011</v>
      </c>
      <c r="Z5922" t="s">
        <v>94</v>
      </c>
      <c r="AA5922">
        <v>561730</v>
      </c>
      <c r="AB5922">
        <v>4</v>
      </c>
      <c r="AC5922">
        <v>4</v>
      </c>
      <c r="AD5922" t="s">
        <v>79</v>
      </c>
      <c r="AE5922" t="s">
        <v>80</v>
      </c>
      <c r="AF5922">
        <v>40</v>
      </c>
      <c r="AG5922" s="4">
        <v>0.33333333333333331</v>
      </c>
      <c r="AH5922" s="4">
        <v>0.66666666666666663</v>
      </c>
      <c r="AI5922" s="5">
        <v>15.35</v>
      </c>
      <c r="AJ5922">
        <v>23.03</v>
      </c>
      <c r="AL5922" t="s">
        <v>81</v>
      </c>
      <c r="AM5922" t="s">
        <v>82</v>
      </c>
      <c r="AO5922" t="s">
        <v>83</v>
      </c>
      <c r="AR5922" t="s">
        <v>82</v>
      </c>
      <c r="AT5922" t="s">
        <v>82</v>
      </c>
      <c r="AW5922" t="s">
        <v>82</v>
      </c>
      <c r="AY5922" t="s">
        <v>17562</v>
      </c>
      <c r="AZ5922" t="s">
        <v>291</v>
      </c>
      <c r="BA5922" t="s">
        <v>147</v>
      </c>
      <c r="BB5922">
        <v>19090</v>
      </c>
      <c r="BC5922" t="s">
        <v>79</v>
      </c>
      <c r="BH5922" t="s">
        <v>23359</v>
      </c>
      <c r="BJ5922">
        <v>232628614</v>
      </c>
    </row>
    <row r="5923" spans="1:62" x14ac:dyDescent="0.25">
      <c r="A5923" t="s">
        <v>23360</v>
      </c>
      <c r="B5923" s="2">
        <v>43530</v>
      </c>
      <c r="C5923" t="s">
        <v>63</v>
      </c>
      <c r="D5923" s="3">
        <v>43472.395890914355</v>
      </c>
      <c r="E5923" t="s">
        <v>64</v>
      </c>
      <c r="F5923" s="2">
        <v>43556</v>
      </c>
      <c r="G5923" s="2">
        <v>43812</v>
      </c>
      <c r="H5923" t="s">
        <v>23361</v>
      </c>
      <c r="I5923" t="s">
        <v>23362</v>
      </c>
      <c r="J5923" t="s">
        <v>23363</v>
      </c>
      <c r="L5923" t="s">
        <v>23364</v>
      </c>
      <c r="M5923" t="s">
        <v>783</v>
      </c>
      <c r="N5923">
        <v>43160</v>
      </c>
      <c r="O5923" t="s">
        <v>70</v>
      </c>
      <c r="Q5923" t="s">
        <v>23365</v>
      </c>
      <c r="S5923" t="s">
        <v>72</v>
      </c>
      <c r="T5923" t="s">
        <v>7455</v>
      </c>
      <c r="U5923" t="s">
        <v>2926</v>
      </c>
      <c r="V5923" t="s">
        <v>2927</v>
      </c>
      <c r="W5923" t="s">
        <v>308</v>
      </c>
      <c r="X5923" t="s">
        <v>106</v>
      </c>
      <c r="Y5923" t="str">
        <f>"37-3011"</f>
        <v>37-3011</v>
      </c>
      <c r="Z5923" t="s">
        <v>94</v>
      </c>
      <c r="AA5923">
        <v>561730</v>
      </c>
      <c r="AB5923">
        <v>11</v>
      </c>
      <c r="AC5923">
        <v>11</v>
      </c>
      <c r="AD5923" t="s">
        <v>79</v>
      </c>
      <c r="AE5923" t="s">
        <v>80</v>
      </c>
      <c r="AF5923">
        <v>40</v>
      </c>
      <c r="AG5923" s="4">
        <v>0.29166666666666669</v>
      </c>
      <c r="AH5923" s="4">
        <v>0.66666666666666663</v>
      </c>
      <c r="AI5923" s="5">
        <v>13.83</v>
      </c>
      <c r="AJ5923">
        <v>20.75</v>
      </c>
      <c r="AL5923" t="s">
        <v>81</v>
      </c>
      <c r="AM5923" t="s">
        <v>82</v>
      </c>
      <c r="AO5923" t="s">
        <v>83</v>
      </c>
      <c r="AP5923" t="s">
        <v>130</v>
      </c>
      <c r="AQ5923" t="s">
        <v>130</v>
      </c>
      <c r="AR5923" t="s">
        <v>82</v>
      </c>
      <c r="AT5923" t="s">
        <v>82</v>
      </c>
      <c r="AW5923" t="s">
        <v>72</v>
      </c>
      <c r="AX5923">
        <v>3</v>
      </c>
      <c r="AY5923" t="s">
        <v>23364</v>
      </c>
      <c r="AZ5923" t="s">
        <v>1837</v>
      </c>
      <c r="BA5923" t="s">
        <v>783</v>
      </c>
      <c r="BB5923">
        <v>43160</v>
      </c>
      <c r="BC5923" t="s">
        <v>79</v>
      </c>
      <c r="BH5923" t="s">
        <v>23363</v>
      </c>
      <c r="BJ5923">
        <v>311747937</v>
      </c>
    </row>
    <row r="5924" spans="1:62" x14ac:dyDescent="0.25">
      <c r="A5924" t="s">
        <v>23385</v>
      </c>
      <c r="B5924" s="2">
        <v>43530</v>
      </c>
      <c r="C5924" t="s">
        <v>63</v>
      </c>
      <c r="D5924" s="3">
        <v>43472.394460914351</v>
      </c>
      <c r="E5924" t="s">
        <v>64</v>
      </c>
      <c r="F5924" s="2">
        <v>43556</v>
      </c>
      <c r="G5924" s="2">
        <v>43799</v>
      </c>
      <c r="H5924" t="s">
        <v>23386</v>
      </c>
      <c r="I5924" t="s">
        <v>23387</v>
      </c>
      <c r="J5924" t="s">
        <v>23388</v>
      </c>
      <c r="L5924" t="s">
        <v>4286</v>
      </c>
      <c r="M5924" t="s">
        <v>774</v>
      </c>
      <c r="N5924">
        <v>80002</v>
      </c>
      <c r="O5924" t="s">
        <v>70</v>
      </c>
      <c r="Q5924" t="s">
        <v>23389</v>
      </c>
      <c r="S5924" t="s">
        <v>72</v>
      </c>
      <c r="T5924" t="s">
        <v>4795</v>
      </c>
      <c r="U5924" t="s">
        <v>5508</v>
      </c>
      <c r="V5924" t="s">
        <v>4796</v>
      </c>
      <c r="W5924" t="s">
        <v>308</v>
      </c>
      <c r="X5924" t="s">
        <v>106</v>
      </c>
      <c r="Y5924" t="str">
        <f>"37-3011"</f>
        <v>37-3011</v>
      </c>
      <c r="Z5924" t="s">
        <v>94</v>
      </c>
      <c r="AA5924">
        <v>561730</v>
      </c>
      <c r="AB5924">
        <v>6</v>
      </c>
      <c r="AC5924">
        <v>6</v>
      </c>
      <c r="AD5924" t="s">
        <v>79</v>
      </c>
      <c r="AE5924" t="s">
        <v>95</v>
      </c>
      <c r="AF5924">
        <v>40</v>
      </c>
      <c r="AG5924" s="4">
        <v>0.375</v>
      </c>
      <c r="AH5924" s="4">
        <v>0.70833333333333337</v>
      </c>
      <c r="AI5924" s="5">
        <v>15.17</v>
      </c>
      <c r="AJ5924">
        <v>22.76</v>
      </c>
      <c r="AL5924" t="s">
        <v>81</v>
      </c>
      <c r="AM5924" t="s">
        <v>82</v>
      </c>
      <c r="AO5924" t="s">
        <v>83</v>
      </c>
      <c r="AR5924" t="s">
        <v>82</v>
      </c>
      <c r="AT5924" t="s">
        <v>82</v>
      </c>
      <c r="AW5924" t="s">
        <v>82</v>
      </c>
      <c r="AY5924" t="s">
        <v>4286</v>
      </c>
      <c r="AZ5924" t="s">
        <v>713</v>
      </c>
      <c r="BA5924" t="s">
        <v>774</v>
      </c>
      <c r="BB5924">
        <v>80002</v>
      </c>
      <c r="BC5924" t="s">
        <v>79</v>
      </c>
      <c r="BH5924" t="s">
        <v>23390</v>
      </c>
      <c r="BJ5924">
        <v>450466268</v>
      </c>
    </row>
    <row r="5925" spans="1:62" x14ac:dyDescent="0.25">
      <c r="A5925" t="s">
        <v>23391</v>
      </c>
      <c r="B5925" s="2">
        <v>43530</v>
      </c>
      <c r="C5925" t="s">
        <v>63</v>
      </c>
      <c r="D5925" s="3">
        <v>43472.395629085651</v>
      </c>
      <c r="E5925" t="s">
        <v>64</v>
      </c>
      <c r="F5925" s="2">
        <v>43556</v>
      </c>
      <c r="G5925" s="2">
        <v>43813</v>
      </c>
      <c r="H5925" t="s">
        <v>23392</v>
      </c>
      <c r="I5925" t="s">
        <v>23393</v>
      </c>
      <c r="J5925" t="s">
        <v>23394</v>
      </c>
      <c r="L5925" t="s">
        <v>1753</v>
      </c>
      <c r="M5925" t="s">
        <v>761</v>
      </c>
      <c r="N5925">
        <v>30318</v>
      </c>
      <c r="O5925" t="s">
        <v>70</v>
      </c>
      <c r="Q5925" t="s">
        <v>23395</v>
      </c>
      <c r="S5925" t="s">
        <v>72</v>
      </c>
      <c r="T5925" t="s">
        <v>4795</v>
      </c>
      <c r="U5925" t="s">
        <v>5508</v>
      </c>
      <c r="V5925" t="s">
        <v>2927</v>
      </c>
      <c r="W5925" t="s">
        <v>308</v>
      </c>
      <c r="X5925" t="s">
        <v>106</v>
      </c>
      <c r="Y5925" t="str">
        <f>"37-3011"</f>
        <v>37-3011</v>
      </c>
      <c r="Z5925" t="s">
        <v>94</v>
      </c>
      <c r="AA5925">
        <v>561730</v>
      </c>
      <c r="AB5925">
        <v>5</v>
      </c>
      <c r="AC5925">
        <v>5</v>
      </c>
      <c r="AD5925" t="s">
        <v>79</v>
      </c>
      <c r="AE5925" t="s">
        <v>95</v>
      </c>
      <c r="AF5925">
        <v>40</v>
      </c>
      <c r="AG5925" s="4">
        <v>0.28125</v>
      </c>
      <c r="AH5925" s="4">
        <v>0.6875</v>
      </c>
      <c r="AI5925" s="5">
        <v>14.24</v>
      </c>
      <c r="AJ5925">
        <v>21.36</v>
      </c>
      <c r="AL5925" t="s">
        <v>81</v>
      </c>
      <c r="AM5925" t="s">
        <v>82</v>
      </c>
      <c r="AO5925" t="s">
        <v>83</v>
      </c>
      <c r="AP5925" t="s">
        <v>130</v>
      </c>
      <c r="AQ5925" t="s">
        <v>130</v>
      </c>
      <c r="AR5925" t="s">
        <v>82</v>
      </c>
      <c r="AT5925" t="s">
        <v>82</v>
      </c>
      <c r="AW5925" t="s">
        <v>72</v>
      </c>
      <c r="AX5925">
        <v>3</v>
      </c>
      <c r="AY5925" t="s">
        <v>1753</v>
      </c>
      <c r="AZ5925" t="s">
        <v>2593</v>
      </c>
      <c r="BA5925" t="s">
        <v>761</v>
      </c>
      <c r="BB5925">
        <v>30318</v>
      </c>
      <c r="BC5925" t="s">
        <v>79</v>
      </c>
      <c r="BH5925" t="s">
        <v>23394</v>
      </c>
      <c r="BJ5925">
        <v>204281155</v>
      </c>
    </row>
    <row r="5926" spans="1:62" x14ac:dyDescent="0.25">
      <c r="A5926" t="s">
        <v>25307</v>
      </c>
      <c r="B5926" s="2">
        <v>43530</v>
      </c>
      <c r="C5926" t="s">
        <v>63</v>
      </c>
      <c r="D5926" s="3">
        <v>43472.397858587959</v>
      </c>
      <c r="E5926" t="s">
        <v>282</v>
      </c>
      <c r="F5926" s="2">
        <v>43556</v>
      </c>
      <c r="G5926" s="2">
        <v>43803</v>
      </c>
      <c r="H5926" t="s">
        <v>25308</v>
      </c>
      <c r="J5926" t="s">
        <v>25309</v>
      </c>
      <c r="K5926" t="s">
        <v>25310</v>
      </c>
      <c r="L5926" t="s">
        <v>21660</v>
      </c>
      <c r="M5926" t="s">
        <v>298</v>
      </c>
      <c r="N5926">
        <v>4609</v>
      </c>
      <c r="O5926" t="s">
        <v>70</v>
      </c>
      <c r="Q5926" t="s">
        <v>25311</v>
      </c>
      <c r="S5926" t="s">
        <v>72</v>
      </c>
      <c r="T5926" t="s">
        <v>7455</v>
      </c>
      <c r="U5926" t="s">
        <v>2926</v>
      </c>
      <c r="V5926" t="s">
        <v>2927</v>
      </c>
      <c r="W5926" t="s">
        <v>308</v>
      </c>
      <c r="X5926" t="s">
        <v>1500</v>
      </c>
      <c r="Y5926" t="str">
        <f>"35-2014"</f>
        <v>35-2014</v>
      </c>
      <c r="Z5926" t="s">
        <v>301</v>
      </c>
      <c r="AA5926">
        <v>722110</v>
      </c>
      <c r="AB5926">
        <v>6</v>
      </c>
      <c r="AC5926">
        <v>5</v>
      </c>
      <c r="AD5926" t="s">
        <v>79</v>
      </c>
      <c r="AE5926" t="s">
        <v>80</v>
      </c>
      <c r="AF5926">
        <v>35</v>
      </c>
      <c r="AG5926" s="4">
        <v>0.33333333333333331</v>
      </c>
      <c r="AH5926" s="4">
        <v>0.95833333333333337</v>
      </c>
      <c r="AI5926" s="5">
        <v>14.08</v>
      </c>
      <c r="AJ5926">
        <v>21.12</v>
      </c>
      <c r="AL5926" t="s">
        <v>81</v>
      </c>
      <c r="AM5926" t="s">
        <v>82</v>
      </c>
      <c r="AO5926" t="s">
        <v>83</v>
      </c>
      <c r="AR5926" t="s">
        <v>82</v>
      </c>
      <c r="AT5926" t="s">
        <v>82</v>
      </c>
      <c r="AW5926" t="s">
        <v>72</v>
      </c>
      <c r="AX5926">
        <v>12</v>
      </c>
      <c r="AY5926" t="s">
        <v>21660</v>
      </c>
      <c r="AZ5926" t="s">
        <v>10636</v>
      </c>
      <c r="BA5926" t="s">
        <v>298</v>
      </c>
      <c r="BB5926">
        <v>4609</v>
      </c>
      <c r="BC5926" t="s">
        <v>87</v>
      </c>
      <c r="BH5926" t="s">
        <v>25309</v>
      </c>
      <c r="BJ5926">
        <v>10414781</v>
      </c>
    </row>
    <row r="5927" spans="1:62" x14ac:dyDescent="0.25">
      <c r="A5927" t="s">
        <v>25453</v>
      </c>
      <c r="B5927" s="2">
        <v>43530</v>
      </c>
      <c r="C5927" t="s">
        <v>63</v>
      </c>
      <c r="D5927" s="3">
        <v>43472.381458310185</v>
      </c>
      <c r="E5927" t="s">
        <v>64</v>
      </c>
      <c r="F5927" s="2">
        <v>43556</v>
      </c>
      <c r="G5927" s="2">
        <v>43777</v>
      </c>
      <c r="H5927" t="s">
        <v>25454</v>
      </c>
      <c r="I5927" t="s">
        <v>25455</v>
      </c>
      <c r="J5927" t="s">
        <v>5787</v>
      </c>
      <c r="L5927" t="s">
        <v>5477</v>
      </c>
      <c r="M5927" t="s">
        <v>147</v>
      </c>
      <c r="N5927">
        <v>19462</v>
      </c>
      <c r="O5927" t="s">
        <v>70</v>
      </c>
      <c r="P5927" t="s">
        <v>67</v>
      </c>
      <c r="Q5927" t="s">
        <v>5788</v>
      </c>
      <c r="S5927" t="s">
        <v>72</v>
      </c>
      <c r="T5927" t="s">
        <v>5946</v>
      </c>
      <c r="U5927" t="s">
        <v>5854</v>
      </c>
      <c r="V5927" t="s">
        <v>5791</v>
      </c>
      <c r="W5927" t="s">
        <v>232</v>
      </c>
      <c r="X5927" t="s">
        <v>106</v>
      </c>
      <c r="Y5927" t="str">
        <f>"37-3011"</f>
        <v>37-3011</v>
      </c>
      <c r="Z5927" t="s">
        <v>94</v>
      </c>
      <c r="AA5927">
        <v>561730</v>
      </c>
      <c r="AB5927">
        <v>12</v>
      </c>
      <c r="AC5927">
        <v>12</v>
      </c>
      <c r="AD5927" t="s">
        <v>79</v>
      </c>
      <c r="AE5927" t="s">
        <v>80</v>
      </c>
      <c r="AF5927">
        <v>40</v>
      </c>
      <c r="AG5927" s="4">
        <v>0.29166666666666669</v>
      </c>
      <c r="AH5927" s="4">
        <v>0.64583333333333337</v>
      </c>
      <c r="AI5927" s="5">
        <v>18.36</v>
      </c>
      <c r="AJ5927">
        <v>27.54</v>
      </c>
      <c r="AL5927" t="s">
        <v>81</v>
      </c>
      <c r="AM5927" t="s">
        <v>82</v>
      </c>
      <c r="AO5927" t="s">
        <v>83</v>
      </c>
      <c r="AP5927" t="s">
        <v>67</v>
      </c>
      <c r="AQ5927" t="s">
        <v>67</v>
      </c>
      <c r="AR5927" t="s">
        <v>82</v>
      </c>
      <c r="AT5927" t="s">
        <v>82</v>
      </c>
      <c r="AW5927" t="s">
        <v>82</v>
      </c>
      <c r="AY5927" t="s">
        <v>25456</v>
      </c>
      <c r="AZ5927" t="s">
        <v>25457</v>
      </c>
      <c r="BA5927" t="s">
        <v>1362</v>
      </c>
      <c r="BB5927">
        <v>6111</v>
      </c>
      <c r="BC5927" t="s">
        <v>79</v>
      </c>
      <c r="BH5927" t="s">
        <v>25458</v>
      </c>
      <c r="BJ5927">
        <v>421724313</v>
      </c>
    </row>
    <row r="5928" spans="1:62" x14ac:dyDescent="0.25">
      <c r="A5928" t="s">
        <v>25908</v>
      </c>
      <c r="B5928" s="2">
        <v>43530</v>
      </c>
      <c r="C5928" t="s">
        <v>63</v>
      </c>
      <c r="D5928" s="3">
        <v>43472.399279872683</v>
      </c>
      <c r="E5928" t="s">
        <v>64</v>
      </c>
      <c r="F5928" s="2">
        <v>43556</v>
      </c>
      <c r="G5928" s="2">
        <v>43814</v>
      </c>
      <c r="H5928" t="s">
        <v>25909</v>
      </c>
      <c r="J5928" t="s">
        <v>25910</v>
      </c>
      <c r="K5928" t="s">
        <v>25911</v>
      </c>
      <c r="L5928" t="s">
        <v>25912</v>
      </c>
      <c r="M5928" t="s">
        <v>147</v>
      </c>
      <c r="N5928">
        <v>19348</v>
      </c>
      <c r="O5928" t="s">
        <v>70</v>
      </c>
      <c r="Q5928" t="s">
        <v>25913</v>
      </c>
      <c r="S5928" t="s">
        <v>72</v>
      </c>
      <c r="T5928" t="s">
        <v>4795</v>
      </c>
      <c r="U5928" t="s">
        <v>5508</v>
      </c>
      <c r="V5928" t="s">
        <v>4796</v>
      </c>
      <c r="W5928" t="s">
        <v>308</v>
      </c>
      <c r="X5928" t="s">
        <v>106</v>
      </c>
      <c r="Y5928" t="str">
        <f>"37-3011"</f>
        <v>37-3011</v>
      </c>
      <c r="Z5928" t="s">
        <v>94</v>
      </c>
      <c r="AA5928">
        <v>561730</v>
      </c>
      <c r="AB5928">
        <v>14</v>
      </c>
      <c r="AC5928">
        <v>14</v>
      </c>
      <c r="AD5928" t="s">
        <v>79</v>
      </c>
      <c r="AE5928" t="s">
        <v>80</v>
      </c>
      <c r="AF5928">
        <v>40</v>
      </c>
      <c r="AG5928" s="4">
        <v>0.3125</v>
      </c>
      <c r="AH5928" s="4">
        <v>0.64583333333333337</v>
      </c>
      <c r="AI5928" s="5">
        <v>15.73</v>
      </c>
      <c r="AJ5928">
        <v>23.6</v>
      </c>
      <c r="AL5928" t="s">
        <v>81</v>
      </c>
      <c r="AM5928" t="s">
        <v>82</v>
      </c>
      <c r="AO5928" t="s">
        <v>83</v>
      </c>
      <c r="AP5928" t="s">
        <v>130</v>
      </c>
      <c r="AQ5928" t="s">
        <v>130</v>
      </c>
      <c r="AR5928" t="s">
        <v>82</v>
      </c>
      <c r="AT5928" t="s">
        <v>82</v>
      </c>
      <c r="AW5928" t="s">
        <v>82</v>
      </c>
      <c r="AY5928" t="s">
        <v>25912</v>
      </c>
      <c r="AZ5928" t="s">
        <v>1310</v>
      </c>
      <c r="BA5928" t="s">
        <v>147</v>
      </c>
      <c r="BB5928">
        <v>19348</v>
      </c>
      <c r="BC5928" t="s">
        <v>79</v>
      </c>
      <c r="BH5928" t="s">
        <v>25910</v>
      </c>
      <c r="BJ5928">
        <v>760712704</v>
      </c>
    </row>
    <row r="5929" spans="1:62" x14ac:dyDescent="0.25">
      <c r="A5929" t="s">
        <v>25944</v>
      </c>
      <c r="B5929" s="2">
        <v>43530</v>
      </c>
      <c r="C5929" t="s">
        <v>63</v>
      </c>
      <c r="D5929" s="3">
        <v>43472.399015659721</v>
      </c>
      <c r="E5929" t="s">
        <v>64</v>
      </c>
      <c r="F5929" s="2">
        <v>43556</v>
      </c>
      <c r="G5929" s="2">
        <v>43800</v>
      </c>
      <c r="H5929" t="s">
        <v>25945</v>
      </c>
      <c r="J5929" t="s">
        <v>25946</v>
      </c>
      <c r="K5929" t="s">
        <v>25947</v>
      </c>
      <c r="L5929" t="s">
        <v>18932</v>
      </c>
      <c r="M5929" t="s">
        <v>232</v>
      </c>
      <c r="N5929">
        <v>14092</v>
      </c>
      <c r="O5929" t="s">
        <v>70</v>
      </c>
      <c r="Q5929" t="s">
        <v>25948</v>
      </c>
      <c r="S5929" t="s">
        <v>72</v>
      </c>
      <c r="T5929" t="s">
        <v>4795</v>
      </c>
      <c r="U5929" t="s">
        <v>5508</v>
      </c>
      <c r="V5929" t="s">
        <v>4796</v>
      </c>
      <c r="W5929" t="s">
        <v>308</v>
      </c>
      <c r="X5929" t="s">
        <v>106</v>
      </c>
      <c r="Y5929" t="str">
        <f>"37-3011"</f>
        <v>37-3011</v>
      </c>
      <c r="Z5929" t="s">
        <v>94</v>
      </c>
      <c r="AA5929">
        <v>561730</v>
      </c>
      <c r="AB5929">
        <v>3</v>
      </c>
      <c r="AC5929">
        <v>3</v>
      </c>
      <c r="AD5929" t="s">
        <v>79</v>
      </c>
      <c r="AE5929" t="s">
        <v>80</v>
      </c>
      <c r="AF5929">
        <v>40</v>
      </c>
      <c r="AG5929" s="4">
        <v>0.3125</v>
      </c>
      <c r="AH5929" s="4">
        <v>0.66666666666666663</v>
      </c>
      <c r="AI5929" s="5">
        <v>14.78</v>
      </c>
      <c r="AJ5929">
        <v>22.17</v>
      </c>
      <c r="AL5929" t="s">
        <v>81</v>
      </c>
      <c r="AM5929" t="s">
        <v>82</v>
      </c>
      <c r="AO5929" t="s">
        <v>83</v>
      </c>
      <c r="AP5929" t="s">
        <v>130</v>
      </c>
      <c r="AQ5929" t="s">
        <v>130</v>
      </c>
      <c r="AR5929" t="s">
        <v>82</v>
      </c>
      <c r="AT5929" t="s">
        <v>82</v>
      </c>
      <c r="AW5929" t="s">
        <v>82</v>
      </c>
      <c r="AY5929" t="s">
        <v>18932</v>
      </c>
      <c r="AZ5929" t="s">
        <v>24567</v>
      </c>
      <c r="BA5929" t="s">
        <v>232</v>
      </c>
      <c r="BB5929">
        <v>14092</v>
      </c>
      <c r="BC5929" t="s">
        <v>79</v>
      </c>
      <c r="BH5929" t="s">
        <v>25946</v>
      </c>
      <c r="BJ5929">
        <v>710970014</v>
      </c>
    </row>
    <row r="5930" spans="1:62" x14ac:dyDescent="0.25">
      <c r="A5930" t="s">
        <v>26109</v>
      </c>
      <c r="B5930" s="2">
        <v>43530</v>
      </c>
      <c r="C5930" t="s">
        <v>63</v>
      </c>
      <c r="D5930" s="3">
        <v>43472.398413854164</v>
      </c>
      <c r="E5930" t="s">
        <v>64</v>
      </c>
      <c r="F5930" s="2">
        <v>43556</v>
      </c>
      <c r="G5930" s="2">
        <v>43814</v>
      </c>
      <c r="H5930" t="s">
        <v>26110</v>
      </c>
      <c r="J5930" t="s">
        <v>26111</v>
      </c>
      <c r="L5930" t="s">
        <v>26112</v>
      </c>
      <c r="M5930" t="s">
        <v>105</v>
      </c>
      <c r="N5930">
        <v>75442</v>
      </c>
      <c r="O5930" t="s">
        <v>70</v>
      </c>
      <c r="Q5930" t="s">
        <v>26113</v>
      </c>
      <c r="S5930" t="s">
        <v>72</v>
      </c>
      <c r="T5930" t="s">
        <v>4795</v>
      </c>
      <c r="U5930" t="s">
        <v>5508</v>
      </c>
      <c r="V5930" t="s">
        <v>4796</v>
      </c>
      <c r="W5930" t="s">
        <v>308</v>
      </c>
      <c r="X5930" t="s">
        <v>106</v>
      </c>
      <c r="Y5930" t="str">
        <f>"37-3011"</f>
        <v>37-3011</v>
      </c>
      <c r="Z5930" t="s">
        <v>94</v>
      </c>
      <c r="AA5930">
        <v>561730</v>
      </c>
      <c r="AB5930">
        <v>25</v>
      </c>
      <c r="AC5930">
        <v>25</v>
      </c>
      <c r="AD5930" t="s">
        <v>79</v>
      </c>
      <c r="AE5930" t="s">
        <v>95</v>
      </c>
      <c r="AF5930">
        <v>40</v>
      </c>
      <c r="AG5930" s="4">
        <v>0.29166666666666669</v>
      </c>
      <c r="AH5930" s="4">
        <v>0.70833333333333337</v>
      </c>
      <c r="AI5930" s="5">
        <v>13.94</v>
      </c>
      <c r="AJ5930">
        <v>20.91</v>
      </c>
      <c r="AL5930" t="s">
        <v>81</v>
      </c>
      <c r="AM5930" t="s">
        <v>82</v>
      </c>
      <c r="AO5930" t="s">
        <v>83</v>
      </c>
      <c r="AP5930" t="s">
        <v>130</v>
      </c>
      <c r="AQ5930" t="s">
        <v>130</v>
      </c>
      <c r="AR5930" t="s">
        <v>82</v>
      </c>
      <c r="AT5930" t="s">
        <v>82</v>
      </c>
      <c r="AW5930" t="s">
        <v>82</v>
      </c>
      <c r="AY5930" t="s">
        <v>26112</v>
      </c>
      <c r="AZ5930" t="s">
        <v>1594</v>
      </c>
      <c r="BA5930" t="s">
        <v>105</v>
      </c>
      <c r="BB5930">
        <v>75442</v>
      </c>
      <c r="BC5930" t="s">
        <v>79</v>
      </c>
      <c r="BH5930" t="s">
        <v>26111</v>
      </c>
      <c r="BJ5930">
        <v>810585216</v>
      </c>
    </row>
    <row r="5931" spans="1:62" x14ac:dyDescent="0.25">
      <c r="A5931" t="s">
        <v>26160</v>
      </c>
      <c r="B5931" s="2">
        <v>43530</v>
      </c>
      <c r="C5931" t="s">
        <v>63</v>
      </c>
      <c r="D5931" s="3">
        <v>43472.385632256941</v>
      </c>
      <c r="E5931" t="s">
        <v>282</v>
      </c>
      <c r="F5931" s="2">
        <v>43556</v>
      </c>
      <c r="G5931" s="2">
        <v>43770</v>
      </c>
      <c r="H5931" t="s">
        <v>26161</v>
      </c>
      <c r="I5931" t="s">
        <v>26162</v>
      </c>
      <c r="J5931" t="s">
        <v>26163</v>
      </c>
      <c r="L5931" t="s">
        <v>20841</v>
      </c>
      <c r="M5931" t="s">
        <v>232</v>
      </c>
      <c r="N5931">
        <v>11930</v>
      </c>
      <c r="O5931" t="s">
        <v>70</v>
      </c>
      <c r="Q5931" t="s">
        <v>26164</v>
      </c>
      <c r="S5931" t="s">
        <v>72</v>
      </c>
      <c r="T5931" t="s">
        <v>11901</v>
      </c>
      <c r="U5931" t="s">
        <v>11902</v>
      </c>
      <c r="V5931" t="s">
        <v>8610</v>
      </c>
      <c r="W5931" t="s">
        <v>232</v>
      </c>
      <c r="X5931" t="s">
        <v>23999</v>
      </c>
      <c r="Y5931" t="str">
        <f>"51-6011"</f>
        <v>51-6011</v>
      </c>
      <c r="Z5931" t="s">
        <v>367</v>
      </c>
      <c r="AA5931">
        <v>72111</v>
      </c>
      <c r="AB5931">
        <v>2</v>
      </c>
      <c r="AC5931">
        <v>2</v>
      </c>
      <c r="AD5931" t="s">
        <v>79</v>
      </c>
      <c r="AE5931" t="s">
        <v>80</v>
      </c>
      <c r="AF5931">
        <v>40</v>
      </c>
      <c r="AG5931" s="4">
        <v>0.33333333333333331</v>
      </c>
      <c r="AH5931" s="4">
        <v>0.66666666666666663</v>
      </c>
      <c r="AI5931" s="6">
        <v>12</v>
      </c>
      <c r="AJ5931">
        <v>18</v>
      </c>
      <c r="AK5931">
        <v>18</v>
      </c>
      <c r="AL5931" t="s">
        <v>81</v>
      </c>
      <c r="AM5931" t="s">
        <v>82</v>
      </c>
      <c r="AO5931" t="s">
        <v>83</v>
      </c>
      <c r="AR5931" t="s">
        <v>82</v>
      </c>
      <c r="AT5931" t="s">
        <v>82</v>
      </c>
      <c r="AW5931" t="s">
        <v>82</v>
      </c>
      <c r="AY5931" t="s">
        <v>20841</v>
      </c>
      <c r="AZ5931" t="s">
        <v>6535</v>
      </c>
      <c r="BA5931" t="s">
        <v>232</v>
      </c>
      <c r="BB5931">
        <v>11930</v>
      </c>
      <c r="BC5931" t="s">
        <v>87</v>
      </c>
      <c r="BH5931" t="s">
        <v>26163</v>
      </c>
      <c r="BJ5931">
        <v>113019191</v>
      </c>
    </row>
    <row r="5932" spans="1:62" x14ac:dyDescent="0.25">
      <c r="A5932" t="s">
        <v>26180</v>
      </c>
      <c r="B5932" s="2">
        <v>43530</v>
      </c>
      <c r="C5932" t="s">
        <v>63</v>
      </c>
      <c r="D5932" s="3">
        <v>43472.385963703702</v>
      </c>
      <c r="E5932" t="s">
        <v>64</v>
      </c>
      <c r="F5932" s="2">
        <v>43556</v>
      </c>
      <c r="G5932" s="2">
        <v>43799</v>
      </c>
      <c r="H5932" t="s">
        <v>26181</v>
      </c>
      <c r="I5932" t="s">
        <v>26182</v>
      </c>
      <c r="J5932" t="s">
        <v>26183</v>
      </c>
      <c r="L5932" t="s">
        <v>26184</v>
      </c>
      <c r="M5932" t="s">
        <v>136</v>
      </c>
      <c r="N5932">
        <v>20895</v>
      </c>
      <c r="O5932" t="s">
        <v>70</v>
      </c>
      <c r="Q5932" t="s">
        <v>26185</v>
      </c>
      <c r="S5932" t="s">
        <v>72</v>
      </c>
      <c r="T5932" t="s">
        <v>288</v>
      </c>
      <c r="U5932" t="s">
        <v>289</v>
      </c>
      <c r="V5932" t="s">
        <v>290</v>
      </c>
      <c r="W5932" t="s">
        <v>136</v>
      </c>
      <c r="X5932" t="s">
        <v>26186</v>
      </c>
      <c r="Y5932" t="str">
        <f>"37-3011"</f>
        <v>37-3011</v>
      </c>
      <c r="Z5932" t="s">
        <v>94</v>
      </c>
      <c r="AA5932">
        <v>561730</v>
      </c>
      <c r="AB5932">
        <v>5</v>
      </c>
      <c r="AC5932">
        <v>5</v>
      </c>
      <c r="AD5932" t="s">
        <v>79</v>
      </c>
      <c r="AE5932" t="s">
        <v>95</v>
      </c>
      <c r="AF5932">
        <v>40</v>
      </c>
      <c r="AG5932" s="4">
        <v>0.33333333333333331</v>
      </c>
      <c r="AH5932" s="4">
        <v>0.66666666666666663</v>
      </c>
      <c r="AI5932" s="5">
        <v>14.73</v>
      </c>
      <c r="AJ5932">
        <v>22.1</v>
      </c>
      <c r="AL5932" t="s">
        <v>81</v>
      </c>
      <c r="AM5932" t="s">
        <v>82</v>
      </c>
      <c r="AO5932" t="s">
        <v>83</v>
      </c>
      <c r="AR5932" t="s">
        <v>82</v>
      </c>
      <c r="AT5932" t="s">
        <v>82</v>
      </c>
      <c r="AW5932" t="s">
        <v>82</v>
      </c>
      <c r="AY5932" t="s">
        <v>3029</v>
      </c>
      <c r="AZ5932" t="s">
        <v>291</v>
      </c>
      <c r="BA5932" t="s">
        <v>136</v>
      </c>
      <c r="BB5932">
        <v>20854</v>
      </c>
      <c r="BC5932" t="s">
        <v>87</v>
      </c>
      <c r="BH5932" t="s">
        <v>26187</v>
      </c>
      <c r="BI5932" t="s">
        <v>26188</v>
      </c>
      <c r="BJ5932">
        <v>521846111</v>
      </c>
    </row>
    <row r="5933" spans="1:62" x14ac:dyDescent="0.25">
      <c r="A5933" t="s">
        <v>26248</v>
      </c>
      <c r="B5933" s="2">
        <v>43530</v>
      </c>
      <c r="C5933" t="s">
        <v>63</v>
      </c>
      <c r="D5933" s="3">
        <v>43472.400689699076</v>
      </c>
      <c r="E5933" t="s">
        <v>64</v>
      </c>
      <c r="F5933" s="2">
        <v>43556</v>
      </c>
      <c r="G5933" s="2">
        <v>43769</v>
      </c>
      <c r="H5933" t="s">
        <v>26249</v>
      </c>
      <c r="I5933" t="s">
        <v>26250</v>
      </c>
      <c r="J5933" t="s">
        <v>26251</v>
      </c>
      <c r="K5933" t="s">
        <v>26252</v>
      </c>
      <c r="L5933" t="s">
        <v>12138</v>
      </c>
      <c r="M5933" t="s">
        <v>226</v>
      </c>
      <c r="N5933">
        <v>49757</v>
      </c>
      <c r="O5933" t="s">
        <v>70</v>
      </c>
      <c r="Q5933" t="s">
        <v>26253</v>
      </c>
      <c r="S5933" t="s">
        <v>72</v>
      </c>
      <c r="T5933" t="s">
        <v>7455</v>
      </c>
      <c r="U5933" t="s">
        <v>2926</v>
      </c>
      <c r="V5933" t="s">
        <v>2927</v>
      </c>
      <c r="W5933" t="s">
        <v>308</v>
      </c>
      <c r="X5933" t="s">
        <v>14133</v>
      </c>
      <c r="Y5933" t="str">
        <f>"35-2014"</f>
        <v>35-2014</v>
      </c>
      <c r="Z5933" t="s">
        <v>301</v>
      </c>
      <c r="AA5933">
        <v>722110</v>
      </c>
      <c r="AB5933">
        <v>5</v>
      </c>
      <c r="AC5933">
        <v>5</v>
      </c>
      <c r="AD5933" t="s">
        <v>79</v>
      </c>
      <c r="AE5933" t="s">
        <v>80</v>
      </c>
      <c r="AF5933">
        <v>35</v>
      </c>
      <c r="AG5933" s="4">
        <v>0.29166666666666669</v>
      </c>
      <c r="AH5933" s="4">
        <v>0.95833333333333337</v>
      </c>
      <c r="AI5933" s="5">
        <v>11.35</v>
      </c>
      <c r="AJ5933">
        <v>17.03</v>
      </c>
      <c r="AL5933" t="s">
        <v>81</v>
      </c>
      <c r="AM5933" t="s">
        <v>82</v>
      </c>
      <c r="AO5933" t="s">
        <v>83</v>
      </c>
      <c r="AP5933" t="s">
        <v>130</v>
      </c>
      <c r="AQ5933" t="s">
        <v>130</v>
      </c>
      <c r="AR5933" t="s">
        <v>82</v>
      </c>
      <c r="AT5933" t="s">
        <v>82</v>
      </c>
      <c r="AW5933" t="s">
        <v>82</v>
      </c>
      <c r="AY5933" t="s">
        <v>12138</v>
      </c>
      <c r="AZ5933" t="s">
        <v>10246</v>
      </c>
      <c r="BA5933" t="s">
        <v>226</v>
      </c>
      <c r="BB5933">
        <v>49757</v>
      </c>
      <c r="BC5933" t="s">
        <v>87</v>
      </c>
      <c r="BH5933" t="s">
        <v>26251</v>
      </c>
      <c r="BJ5933">
        <v>261742431</v>
      </c>
    </row>
    <row r="5934" spans="1:62" x14ac:dyDescent="0.25">
      <c r="A5934" t="s">
        <v>26353</v>
      </c>
      <c r="B5934" s="2">
        <v>43530</v>
      </c>
      <c r="C5934" t="s">
        <v>63</v>
      </c>
      <c r="D5934" s="3">
        <v>43472.394975902775</v>
      </c>
      <c r="E5934" t="s">
        <v>64</v>
      </c>
      <c r="F5934" s="2">
        <v>43556</v>
      </c>
      <c r="G5934" s="2">
        <v>43814</v>
      </c>
      <c r="H5934" t="s">
        <v>26354</v>
      </c>
      <c r="J5934" t="s">
        <v>26355</v>
      </c>
      <c r="L5934" t="s">
        <v>1921</v>
      </c>
      <c r="M5934" t="s">
        <v>783</v>
      </c>
      <c r="N5934">
        <v>44057</v>
      </c>
      <c r="O5934" t="s">
        <v>70</v>
      </c>
      <c r="Q5934" t="s">
        <v>26356</v>
      </c>
      <c r="S5934" t="s">
        <v>82</v>
      </c>
      <c r="U5934" t="s">
        <v>92</v>
      </c>
      <c r="X5934" t="s">
        <v>106</v>
      </c>
      <c r="Y5934" t="str">
        <f>"37-3011"</f>
        <v>37-3011</v>
      </c>
      <c r="Z5934" t="s">
        <v>94</v>
      </c>
      <c r="AA5934">
        <v>561730</v>
      </c>
      <c r="AB5934">
        <v>7</v>
      </c>
      <c r="AC5934">
        <v>7</v>
      </c>
      <c r="AD5934" t="s">
        <v>79</v>
      </c>
      <c r="AE5934" t="s">
        <v>80</v>
      </c>
      <c r="AF5934">
        <v>40</v>
      </c>
      <c r="AG5934" s="4">
        <v>0.33333333333333331</v>
      </c>
      <c r="AH5934" s="4">
        <v>0.70833333333333337</v>
      </c>
      <c r="AI5934" s="5">
        <v>13.7</v>
      </c>
      <c r="AJ5934">
        <v>20.55</v>
      </c>
      <c r="AL5934" t="s">
        <v>81</v>
      </c>
      <c r="AM5934" t="s">
        <v>82</v>
      </c>
      <c r="AO5934" t="s">
        <v>83</v>
      </c>
      <c r="AR5934" t="s">
        <v>82</v>
      </c>
      <c r="AT5934" t="s">
        <v>82</v>
      </c>
      <c r="AW5934" t="s">
        <v>82</v>
      </c>
      <c r="AY5934" t="s">
        <v>1921</v>
      </c>
      <c r="AZ5934" t="s">
        <v>1278</v>
      </c>
      <c r="BA5934" t="s">
        <v>783</v>
      </c>
      <c r="BB5934">
        <v>44057</v>
      </c>
      <c r="BC5934" t="s">
        <v>79</v>
      </c>
      <c r="BH5934" t="s">
        <v>26355</v>
      </c>
      <c r="BJ5934">
        <v>455568963</v>
      </c>
    </row>
    <row r="5935" spans="1:62" x14ac:dyDescent="0.25">
      <c r="A5935" t="s">
        <v>26386</v>
      </c>
      <c r="B5935" s="2">
        <v>43530</v>
      </c>
      <c r="C5935" t="s">
        <v>63</v>
      </c>
      <c r="D5935" s="3">
        <v>43472.400202534722</v>
      </c>
      <c r="E5935" t="s">
        <v>64</v>
      </c>
      <c r="F5935" s="2">
        <v>43556</v>
      </c>
      <c r="G5935" s="2">
        <v>43769</v>
      </c>
      <c r="H5935" t="s">
        <v>26249</v>
      </c>
      <c r="I5935" t="s">
        <v>26250</v>
      </c>
      <c r="J5935" t="s">
        <v>26251</v>
      </c>
      <c r="K5935" t="s">
        <v>26252</v>
      </c>
      <c r="L5935" t="s">
        <v>12138</v>
      </c>
      <c r="M5935" t="s">
        <v>226</v>
      </c>
      <c r="N5935">
        <v>49757</v>
      </c>
      <c r="O5935" t="s">
        <v>70</v>
      </c>
      <c r="Q5935" t="s">
        <v>26253</v>
      </c>
      <c r="S5935" t="s">
        <v>72</v>
      </c>
      <c r="T5935" t="s">
        <v>7455</v>
      </c>
      <c r="U5935" t="s">
        <v>2926</v>
      </c>
      <c r="V5935" t="s">
        <v>2927</v>
      </c>
      <c r="W5935" t="s">
        <v>308</v>
      </c>
      <c r="X5935" t="s">
        <v>13146</v>
      </c>
      <c r="Y5935" t="str">
        <f>"35-9021"</f>
        <v>35-9021</v>
      </c>
      <c r="Z5935" t="s">
        <v>315</v>
      </c>
      <c r="AA5935">
        <v>722110</v>
      </c>
      <c r="AB5935">
        <v>10</v>
      </c>
      <c r="AC5935">
        <v>10</v>
      </c>
      <c r="AD5935" t="s">
        <v>79</v>
      </c>
      <c r="AE5935" t="s">
        <v>80</v>
      </c>
      <c r="AF5935">
        <v>35</v>
      </c>
      <c r="AG5935" s="4">
        <v>0.29166666666666669</v>
      </c>
      <c r="AH5935" s="4">
        <v>0.95833333333333337</v>
      </c>
      <c r="AI5935" s="5">
        <v>9.4</v>
      </c>
      <c r="AJ5935">
        <v>14.1</v>
      </c>
      <c r="AL5935" t="s">
        <v>81</v>
      </c>
      <c r="AM5935" t="s">
        <v>82</v>
      </c>
      <c r="AO5935" t="s">
        <v>83</v>
      </c>
      <c r="AP5935" t="s">
        <v>130</v>
      </c>
      <c r="AQ5935" t="s">
        <v>130</v>
      </c>
      <c r="AR5935" t="s">
        <v>82</v>
      </c>
      <c r="AT5935" t="s">
        <v>82</v>
      </c>
      <c r="AW5935" t="s">
        <v>82</v>
      </c>
      <c r="AY5935" t="s">
        <v>12138</v>
      </c>
      <c r="AZ5935" t="s">
        <v>10246</v>
      </c>
      <c r="BA5935" t="s">
        <v>226</v>
      </c>
      <c r="BB5935">
        <v>49757</v>
      </c>
      <c r="BC5935" t="s">
        <v>87</v>
      </c>
      <c r="BH5935" t="s">
        <v>26251</v>
      </c>
      <c r="BJ5935">
        <v>261742431</v>
      </c>
    </row>
    <row r="5936" spans="1:62" x14ac:dyDescent="0.25">
      <c r="A5936" t="s">
        <v>26427</v>
      </c>
      <c r="B5936" s="2">
        <v>43530</v>
      </c>
      <c r="C5936" t="s">
        <v>63</v>
      </c>
      <c r="D5936" s="3">
        <v>43472.393782245374</v>
      </c>
      <c r="E5936" t="s">
        <v>64</v>
      </c>
      <c r="F5936" s="2">
        <v>43556</v>
      </c>
      <c r="G5936" s="2">
        <v>43799</v>
      </c>
      <c r="H5936" t="s">
        <v>26428</v>
      </c>
      <c r="I5936" t="s">
        <v>26429</v>
      </c>
      <c r="J5936" t="s">
        <v>26430</v>
      </c>
      <c r="K5936" t="s">
        <v>26431</v>
      </c>
      <c r="L5936" t="s">
        <v>26432</v>
      </c>
      <c r="M5936" t="s">
        <v>714</v>
      </c>
      <c r="N5936">
        <v>70549</v>
      </c>
      <c r="O5936" t="s">
        <v>70</v>
      </c>
      <c r="Q5936" t="s">
        <v>26433</v>
      </c>
      <c r="S5936" t="s">
        <v>72</v>
      </c>
      <c r="T5936" t="s">
        <v>4795</v>
      </c>
      <c r="U5936" t="s">
        <v>2926</v>
      </c>
      <c r="V5936" t="s">
        <v>4796</v>
      </c>
      <c r="W5936" t="s">
        <v>308</v>
      </c>
      <c r="X5936" t="s">
        <v>106</v>
      </c>
      <c r="Y5936" t="str">
        <f>"37-3011"</f>
        <v>37-3011</v>
      </c>
      <c r="Z5936" t="s">
        <v>94</v>
      </c>
      <c r="AA5936">
        <v>561730</v>
      </c>
      <c r="AB5936">
        <v>25</v>
      </c>
      <c r="AC5936">
        <v>25</v>
      </c>
      <c r="AD5936" t="s">
        <v>79</v>
      </c>
      <c r="AE5936" t="s">
        <v>80</v>
      </c>
      <c r="AF5936">
        <v>40</v>
      </c>
      <c r="AG5936" s="4">
        <v>0.29166666666666669</v>
      </c>
      <c r="AH5936" s="4">
        <v>0.66666666666666663</v>
      </c>
      <c r="AI5936" s="5">
        <v>13.96</v>
      </c>
      <c r="AJ5936">
        <v>20.94</v>
      </c>
      <c r="AL5936" t="s">
        <v>81</v>
      </c>
      <c r="AM5936" t="s">
        <v>82</v>
      </c>
      <c r="AO5936" t="s">
        <v>83</v>
      </c>
      <c r="AR5936" t="s">
        <v>82</v>
      </c>
      <c r="AT5936" t="s">
        <v>82</v>
      </c>
      <c r="AW5936" t="s">
        <v>82</v>
      </c>
      <c r="AY5936" t="s">
        <v>26432</v>
      </c>
      <c r="AZ5936" t="s">
        <v>13817</v>
      </c>
      <c r="BA5936" t="s">
        <v>714</v>
      </c>
      <c r="BB5936">
        <v>70549</v>
      </c>
      <c r="BC5936" t="s">
        <v>79</v>
      </c>
      <c r="BH5936" t="s">
        <v>26434</v>
      </c>
      <c r="BJ5936">
        <v>721448864</v>
      </c>
    </row>
    <row r="5937" spans="1:62" x14ac:dyDescent="0.25">
      <c r="A5937" t="s">
        <v>26493</v>
      </c>
      <c r="B5937" s="2">
        <v>43530</v>
      </c>
      <c r="C5937" t="s">
        <v>63</v>
      </c>
      <c r="D5937" s="3">
        <v>43472.395940127317</v>
      </c>
      <c r="E5937" t="s">
        <v>64</v>
      </c>
      <c r="F5937" s="2">
        <v>43556</v>
      </c>
      <c r="G5937" s="2">
        <v>43799</v>
      </c>
      <c r="H5937" t="s">
        <v>26494</v>
      </c>
      <c r="J5937" t="s">
        <v>26495</v>
      </c>
      <c r="L5937" t="s">
        <v>18599</v>
      </c>
      <c r="M5937" t="s">
        <v>226</v>
      </c>
      <c r="N5937">
        <v>48237</v>
      </c>
      <c r="O5937" t="s">
        <v>70</v>
      </c>
      <c r="Q5937" t="s">
        <v>26496</v>
      </c>
      <c r="S5937" t="s">
        <v>72</v>
      </c>
      <c r="T5937" t="s">
        <v>4795</v>
      </c>
      <c r="U5937" t="s">
        <v>2926</v>
      </c>
      <c r="V5937" t="s">
        <v>4796</v>
      </c>
      <c r="W5937" t="s">
        <v>308</v>
      </c>
      <c r="X5937" t="s">
        <v>106</v>
      </c>
      <c r="Y5937" t="str">
        <f>"37-3011"</f>
        <v>37-3011</v>
      </c>
      <c r="Z5937" t="s">
        <v>94</v>
      </c>
      <c r="AA5937">
        <v>561730</v>
      </c>
      <c r="AB5937">
        <v>7</v>
      </c>
      <c r="AC5937">
        <v>7</v>
      </c>
      <c r="AD5937" t="s">
        <v>79</v>
      </c>
      <c r="AE5937" t="s">
        <v>80</v>
      </c>
      <c r="AF5937">
        <v>40</v>
      </c>
      <c r="AG5937" s="4">
        <v>0.29166666666666669</v>
      </c>
      <c r="AH5937" s="4">
        <v>0.70833333333333337</v>
      </c>
      <c r="AI5937" s="5">
        <v>13.41</v>
      </c>
      <c r="AJ5937">
        <v>20.12</v>
      </c>
      <c r="AL5937" t="s">
        <v>81</v>
      </c>
      <c r="AM5937" t="s">
        <v>82</v>
      </c>
      <c r="AO5937" t="s">
        <v>83</v>
      </c>
      <c r="AR5937" t="s">
        <v>82</v>
      </c>
      <c r="AT5937" t="s">
        <v>82</v>
      </c>
      <c r="AW5937" t="s">
        <v>82</v>
      </c>
      <c r="AY5937" t="s">
        <v>3169</v>
      </c>
      <c r="AZ5937" t="s">
        <v>1344</v>
      </c>
      <c r="BA5937" t="s">
        <v>2314</v>
      </c>
      <c r="BB5937">
        <v>46241</v>
      </c>
      <c r="BC5937" t="s">
        <v>79</v>
      </c>
      <c r="BH5937" t="s">
        <v>26497</v>
      </c>
      <c r="BI5937" t="s">
        <v>4260</v>
      </c>
      <c r="BJ5937">
        <v>273185046</v>
      </c>
    </row>
    <row r="5938" spans="1:62" x14ac:dyDescent="0.25">
      <c r="A5938" t="s">
        <v>26498</v>
      </c>
      <c r="B5938" s="2">
        <v>43530</v>
      </c>
      <c r="C5938" t="s">
        <v>63</v>
      </c>
      <c r="D5938" s="3">
        <v>43472.400384444445</v>
      </c>
      <c r="E5938" t="s">
        <v>64</v>
      </c>
      <c r="F5938" s="2">
        <v>43556</v>
      </c>
      <c r="G5938" s="2">
        <v>43800</v>
      </c>
      <c r="H5938" t="s">
        <v>26499</v>
      </c>
      <c r="I5938" t="s">
        <v>26500</v>
      </c>
      <c r="J5938" t="s">
        <v>26501</v>
      </c>
      <c r="L5938" t="s">
        <v>7297</v>
      </c>
      <c r="M5938" t="s">
        <v>783</v>
      </c>
      <c r="N5938">
        <v>44143</v>
      </c>
      <c r="O5938" t="s">
        <v>70</v>
      </c>
      <c r="Q5938" t="s">
        <v>26502</v>
      </c>
      <c r="S5938" t="s">
        <v>72</v>
      </c>
      <c r="T5938" t="s">
        <v>4795</v>
      </c>
      <c r="U5938" t="s">
        <v>2926</v>
      </c>
      <c r="V5938" t="s">
        <v>4796</v>
      </c>
      <c r="W5938" t="s">
        <v>308</v>
      </c>
      <c r="X5938" t="s">
        <v>106</v>
      </c>
      <c r="Y5938" t="str">
        <f>"37-3011"</f>
        <v>37-3011</v>
      </c>
      <c r="Z5938" t="s">
        <v>94</v>
      </c>
      <c r="AA5938">
        <v>561730</v>
      </c>
      <c r="AB5938">
        <v>6</v>
      </c>
      <c r="AC5938">
        <v>6</v>
      </c>
      <c r="AD5938" t="s">
        <v>79</v>
      </c>
      <c r="AE5938" t="s">
        <v>80</v>
      </c>
      <c r="AF5938">
        <v>40</v>
      </c>
      <c r="AG5938" s="4">
        <v>0.3125</v>
      </c>
      <c r="AH5938" s="4">
        <v>0.6875</v>
      </c>
      <c r="AI5938" s="5">
        <v>13.7</v>
      </c>
      <c r="AJ5938">
        <v>20.55</v>
      </c>
      <c r="AL5938" t="s">
        <v>81</v>
      </c>
      <c r="AM5938" t="s">
        <v>82</v>
      </c>
      <c r="AO5938" t="s">
        <v>83</v>
      </c>
      <c r="AR5938" t="s">
        <v>82</v>
      </c>
      <c r="AT5938" t="s">
        <v>82</v>
      </c>
      <c r="AW5938" t="s">
        <v>72</v>
      </c>
      <c r="AX5938">
        <v>3</v>
      </c>
      <c r="AY5938" t="s">
        <v>7297</v>
      </c>
      <c r="AZ5938" t="s">
        <v>7299</v>
      </c>
      <c r="BA5938" t="s">
        <v>783</v>
      </c>
      <c r="BB5938">
        <v>44143</v>
      </c>
      <c r="BC5938" t="s">
        <v>79</v>
      </c>
      <c r="BH5938" t="s">
        <v>26501</v>
      </c>
      <c r="BJ5938">
        <v>811870715</v>
      </c>
    </row>
    <row r="5939" spans="1:62" x14ac:dyDescent="0.25">
      <c r="A5939" t="s">
        <v>26517</v>
      </c>
      <c r="B5939" s="2">
        <v>43530</v>
      </c>
      <c r="C5939" t="s">
        <v>63</v>
      </c>
      <c r="D5939" s="3">
        <v>43472.398240636576</v>
      </c>
      <c r="E5939" t="s">
        <v>64</v>
      </c>
      <c r="F5939" s="2">
        <v>43556</v>
      </c>
      <c r="G5939" s="2">
        <v>43799</v>
      </c>
      <c r="H5939" t="s">
        <v>5504</v>
      </c>
      <c r="I5939" t="s">
        <v>26518</v>
      </c>
      <c r="J5939" t="s">
        <v>26519</v>
      </c>
      <c r="L5939" t="s">
        <v>2653</v>
      </c>
      <c r="M5939" t="s">
        <v>136</v>
      </c>
      <c r="N5939">
        <v>20711</v>
      </c>
      <c r="O5939" t="s">
        <v>70</v>
      </c>
      <c r="Q5939" t="s">
        <v>5507</v>
      </c>
      <c r="S5939" t="s">
        <v>72</v>
      </c>
      <c r="T5939" t="s">
        <v>4795</v>
      </c>
      <c r="U5939" t="s">
        <v>2926</v>
      </c>
      <c r="V5939" t="s">
        <v>4796</v>
      </c>
      <c r="W5939" t="s">
        <v>308</v>
      </c>
      <c r="X5939" t="s">
        <v>5509</v>
      </c>
      <c r="Y5939" t="str">
        <f>"37-3013"</f>
        <v>37-3013</v>
      </c>
      <c r="Z5939" t="s">
        <v>1932</v>
      </c>
      <c r="AA5939">
        <v>561730</v>
      </c>
      <c r="AB5939">
        <v>16</v>
      </c>
      <c r="AC5939">
        <v>16</v>
      </c>
      <c r="AD5939" t="s">
        <v>79</v>
      </c>
      <c r="AE5939" t="s">
        <v>95</v>
      </c>
      <c r="AF5939">
        <v>35</v>
      </c>
      <c r="AG5939" s="4">
        <v>0.25</v>
      </c>
      <c r="AH5939" s="4">
        <v>0.58333333333333337</v>
      </c>
      <c r="AI5939" s="5">
        <v>23.92</v>
      </c>
      <c r="AJ5939">
        <v>35.880000000000003</v>
      </c>
      <c r="AL5939" t="s">
        <v>81</v>
      </c>
      <c r="AM5939" t="s">
        <v>82</v>
      </c>
      <c r="AO5939" t="s">
        <v>83</v>
      </c>
      <c r="AR5939" t="s">
        <v>82</v>
      </c>
      <c r="AT5939" t="s">
        <v>82</v>
      </c>
      <c r="AW5939" t="s">
        <v>82</v>
      </c>
      <c r="AY5939" t="s">
        <v>2653</v>
      </c>
      <c r="AZ5939" t="s">
        <v>5510</v>
      </c>
      <c r="BA5939" t="s">
        <v>136</v>
      </c>
      <c r="BB5939">
        <v>20711</v>
      </c>
      <c r="BC5939" t="s">
        <v>79</v>
      </c>
      <c r="BH5939" t="s">
        <v>5506</v>
      </c>
      <c r="BJ5939">
        <v>541681528</v>
      </c>
    </row>
    <row r="5940" spans="1:62" x14ac:dyDescent="0.25">
      <c r="A5940" t="s">
        <v>26520</v>
      </c>
      <c r="B5940" s="2">
        <v>43530</v>
      </c>
      <c r="C5940" t="s">
        <v>63</v>
      </c>
      <c r="D5940" s="3">
        <v>43472.401831689815</v>
      </c>
      <c r="E5940" t="s">
        <v>64</v>
      </c>
      <c r="F5940" s="2">
        <v>43556</v>
      </c>
      <c r="G5940" s="2">
        <v>43799</v>
      </c>
      <c r="H5940" t="s">
        <v>26494</v>
      </c>
      <c r="J5940" t="s">
        <v>26495</v>
      </c>
      <c r="L5940" t="s">
        <v>18599</v>
      </c>
      <c r="M5940" t="s">
        <v>226</v>
      </c>
      <c r="N5940">
        <v>48237</v>
      </c>
      <c r="O5940" t="s">
        <v>70</v>
      </c>
      <c r="Q5940" t="s">
        <v>26496</v>
      </c>
      <c r="S5940" t="s">
        <v>72</v>
      </c>
      <c r="T5940" t="s">
        <v>4795</v>
      </c>
      <c r="U5940" t="s">
        <v>2926</v>
      </c>
      <c r="V5940" t="s">
        <v>4796</v>
      </c>
      <c r="W5940" t="s">
        <v>308</v>
      </c>
      <c r="X5940" t="s">
        <v>106</v>
      </c>
      <c r="Y5940" t="str">
        <f>"37-3011"</f>
        <v>37-3011</v>
      </c>
      <c r="Z5940" t="s">
        <v>94</v>
      </c>
      <c r="AA5940">
        <v>561730</v>
      </c>
      <c r="AB5940">
        <v>5</v>
      </c>
      <c r="AC5940">
        <v>5</v>
      </c>
      <c r="AD5940" t="s">
        <v>79</v>
      </c>
      <c r="AE5940" t="s">
        <v>80</v>
      </c>
      <c r="AF5940">
        <v>40</v>
      </c>
      <c r="AG5940" s="4">
        <v>0.29166666666666669</v>
      </c>
      <c r="AH5940" s="4">
        <v>0.70833333333333337</v>
      </c>
      <c r="AI5940" s="5">
        <v>14.08</v>
      </c>
      <c r="AJ5940">
        <v>21.12</v>
      </c>
      <c r="AL5940" t="s">
        <v>81</v>
      </c>
      <c r="AM5940" t="s">
        <v>82</v>
      </c>
      <c r="AO5940" t="s">
        <v>83</v>
      </c>
      <c r="AR5940" t="s">
        <v>82</v>
      </c>
      <c r="AT5940" t="s">
        <v>82</v>
      </c>
      <c r="AW5940" t="s">
        <v>82</v>
      </c>
      <c r="AY5940" t="s">
        <v>8836</v>
      </c>
      <c r="AZ5940" t="s">
        <v>8837</v>
      </c>
      <c r="BA5940" t="s">
        <v>226</v>
      </c>
      <c r="BB5940">
        <v>49548</v>
      </c>
      <c r="BC5940" t="s">
        <v>79</v>
      </c>
      <c r="BH5940" t="s">
        <v>26521</v>
      </c>
      <c r="BJ5940">
        <v>273185046</v>
      </c>
    </row>
    <row r="5941" spans="1:62" x14ac:dyDescent="0.25">
      <c r="A5941" t="s">
        <v>26522</v>
      </c>
      <c r="B5941" s="2">
        <v>43530</v>
      </c>
      <c r="C5941" t="s">
        <v>63</v>
      </c>
      <c r="D5941" s="3">
        <v>43472.396283368056</v>
      </c>
      <c r="E5941" t="s">
        <v>64</v>
      </c>
      <c r="F5941" s="2">
        <v>43556</v>
      </c>
      <c r="G5941" s="2">
        <v>43799</v>
      </c>
      <c r="H5941" t="s">
        <v>26494</v>
      </c>
      <c r="J5941" t="s">
        <v>26495</v>
      </c>
      <c r="L5941" t="s">
        <v>18599</v>
      </c>
      <c r="M5941" t="s">
        <v>226</v>
      </c>
      <c r="N5941">
        <v>48237</v>
      </c>
      <c r="O5941" t="s">
        <v>70</v>
      </c>
      <c r="Q5941" t="s">
        <v>26496</v>
      </c>
      <c r="S5941" t="s">
        <v>72</v>
      </c>
      <c r="T5941" t="s">
        <v>4795</v>
      </c>
      <c r="U5941" t="s">
        <v>2926</v>
      </c>
      <c r="V5941" t="s">
        <v>4796</v>
      </c>
      <c r="W5941" t="s">
        <v>308</v>
      </c>
      <c r="X5941" t="s">
        <v>106</v>
      </c>
      <c r="Y5941" t="str">
        <f>"37-3011"</f>
        <v>37-3011</v>
      </c>
      <c r="Z5941" t="s">
        <v>94</v>
      </c>
      <c r="AA5941">
        <v>561730</v>
      </c>
      <c r="AB5941">
        <v>8</v>
      </c>
      <c r="AC5941">
        <v>8</v>
      </c>
      <c r="AD5941" t="s">
        <v>79</v>
      </c>
      <c r="AE5941" t="s">
        <v>80</v>
      </c>
      <c r="AF5941">
        <v>40</v>
      </c>
      <c r="AG5941" s="4">
        <v>0.29166666666666669</v>
      </c>
      <c r="AH5941" s="4">
        <v>0.70833333333333337</v>
      </c>
      <c r="AI5941" s="5">
        <v>14.11</v>
      </c>
      <c r="AJ5941">
        <v>21.17</v>
      </c>
      <c r="AL5941" t="s">
        <v>81</v>
      </c>
      <c r="AM5941" t="s">
        <v>82</v>
      </c>
      <c r="AO5941" t="s">
        <v>83</v>
      </c>
      <c r="AR5941" t="s">
        <v>82</v>
      </c>
      <c r="AT5941" t="s">
        <v>82</v>
      </c>
      <c r="AW5941" t="s">
        <v>82</v>
      </c>
      <c r="AY5941" t="s">
        <v>5226</v>
      </c>
      <c r="AZ5941" t="s">
        <v>2609</v>
      </c>
      <c r="BA5941" t="s">
        <v>197</v>
      </c>
      <c r="BB5941">
        <v>50317</v>
      </c>
      <c r="BC5941" t="s">
        <v>79</v>
      </c>
      <c r="BH5941" t="s">
        <v>26523</v>
      </c>
      <c r="BJ5941">
        <v>273185046</v>
      </c>
    </row>
    <row r="5942" spans="1:62" x14ac:dyDescent="0.25">
      <c r="A5942" t="s">
        <v>26552</v>
      </c>
      <c r="B5942" s="2">
        <v>43530</v>
      </c>
      <c r="C5942" t="s">
        <v>63</v>
      </c>
      <c r="D5942" s="3">
        <v>43472.394896689817</v>
      </c>
      <c r="E5942" t="s">
        <v>64</v>
      </c>
      <c r="F5942" s="2">
        <v>43556</v>
      </c>
      <c r="G5942" s="2">
        <v>43769</v>
      </c>
      <c r="H5942" t="s">
        <v>26553</v>
      </c>
      <c r="J5942" t="s">
        <v>26554</v>
      </c>
      <c r="L5942" t="s">
        <v>26555</v>
      </c>
      <c r="M5942" t="s">
        <v>308</v>
      </c>
      <c r="N5942">
        <v>8742</v>
      </c>
      <c r="O5942" t="s">
        <v>70</v>
      </c>
      <c r="Q5942" t="s">
        <v>26556</v>
      </c>
      <c r="S5942" t="s">
        <v>72</v>
      </c>
      <c r="T5942" t="s">
        <v>4795</v>
      </c>
      <c r="U5942" t="s">
        <v>2926</v>
      </c>
      <c r="V5942" t="s">
        <v>4796</v>
      </c>
      <c r="W5942" t="s">
        <v>308</v>
      </c>
      <c r="X5942" t="s">
        <v>26557</v>
      </c>
      <c r="Y5942" t="str">
        <f>"35-2015"</f>
        <v>35-2015</v>
      </c>
      <c r="Z5942" t="s">
        <v>346</v>
      </c>
      <c r="AA5942">
        <v>722110</v>
      </c>
      <c r="AB5942">
        <v>18</v>
      </c>
      <c r="AC5942">
        <v>18</v>
      </c>
      <c r="AD5942" t="s">
        <v>79</v>
      </c>
      <c r="AE5942" t="s">
        <v>95</v>
      </c>
      <c r="AF5942">
        <v>40</v>
      </c>
      <c r="AG5942" s="4">
        <v>0.375</v>
      </c>
      <c r="AH5942" s="4">
        <v>0.91666666666666663</v>
      </c>
      <c r="AI5942" s="5">
        <v>11.29</v>
      </c>
      <c r="AJ5942">
        <v>16.940000000000001</v>
      </c>
      <c r="AL5942" t="s">
        <v>81</v>
      </c>
      <c r="AM5942" t="s">
        <v>82</v>
      </c>
      <c r="AO5942" t="s">
        <v>83</v>
      </c>
      <c r="AR5942" t="s">
        <v>82</v>
      </c>
      <c r="AT5942" t="s">
        <v>82</v>
      </c>
      <c r="AW5942" t="s">
        <v>72</v>
      </c>
      <c r="AX5942">
        <v>3</v>
      </c>
      <c r="AY5942" t="s">
        <v>26555</v>
      </c>
      <c r="AZ5942" t="s">
        <v>317</v>
      </c>
      <c r="BA5942" t="s">
        <v>308</v>
      </c>
      <c r="BB5942">
        <v>8742</v>
      </c>
      <c r="BC5942" t="s">
        <v>79</v>
      </c>
      <c r="BH5942" t="s">
        <v>26554</v>
      </c>
      <c r="BJ5942">
        <v>222141995</v>
      </c>
    </row>
    <row r="5943" spans="1:62" x14ac:dyDescent="0.25">
      <c r="A5943" t="s">
        <v>26571</v>
      </c>
      <c r="B5943" s="2">
        <v>43530</v>
      </c>
      <c r="C5943" t="s">
        <v>63</v>
      </c>
      <c r="D5943" s="3">
        <v>43472.397916909722</v>
      </c>
      <c r="E5943" t="s">
        <v>64</v>
      </c>
      <c r="F5943" s="2">
        <v>43556</v>
      </c>
      <c r="G5943" s="2">
        <v>43799</v>
      </c>
      <c r="H5943" t="s">
        <v>26494</v>
      </c>
      <c r="J5943" t="s">
        <v>26495</v>
      </c>
      <c r="L5943" t="s">
        <v>18599</v>
      </c>
      <c r="M5943" t="s">
        <v>226</v>
      </c>
      <c r="N5943">
        <v>48237</v>
      </c>
      <c r="O5943" t="s">
        <v>70</v>
      </c>
      <c r="Q5943" t="s">
        <v>26496</v>
      </c>
      <c r="S5943" t="s">
        <v>72</v>
      </c>
      <c r="T5943" t="s">
        <v>4795</v>
      </c>
      <c r="U5943" t="s">
        <v>2926</v>
      </c>
      <c r="V5943" t="s">
        <v>4796</v>
      </c>
      <c r="W5943" t="s">
        <v>308</v>
      </c>
      <c r="X5943" t="s">
        <v>106</v>
      </c>
      <c r="Y5943" t="str">
        <f>"37-3011"</f>
        <v>37-3011</v>
      </c>
      <c r="Z5943" t="s">
        <v>94</v>
      </c>
      <c r="AA5943">
        <v>561730</v>
      </c>
      <c r="AB5943">
        <v>25</v>
      </c>
      <c r="AC5943">
        <v>25</v>
      </c>
      <c r="AD5943" t="s">
        <v>79</v>
      </c>
      <c r="AE5943" t="s">
        <v>80</v>
      </c>
      <c r="AF5943">
        <v>40</v>
      </c>
      <c r="AG5943" s="4">
        <v>0.29166666666666669</v>
      </c>
      <c r="AH5943" s="4">
        <v>0.70833333333333337</v>
      </c>
      <c r="AI5943" s="5">
        <v>15.08</v>
      </c>
      <c r="AJ5943">
        <v>22.62</v>
      </c>
      <c r="AL5943" t="s">
        <v>81</v>
      </c>
      <c r="AM5943" t="s">
        <v>82</v>
      </c>
      <c r="AO5943" t="s">
        <v>83</v>
      </c>
      <c r="AR5943" t="s">
        <v>82</v>
      </c>
      <c r="AT5943" t="s">
        <v>82</v>
      </c>
      <c r="AW5943" t="s">
        <v>82</v>
      </c>
      <c r="AY5943" t="s">
        <v>18599</v>
      </c>
      <c r="AZ5943" t="s">
        <v>3246</v>
      </c>
      <c r="BA5943" t="s">
        <v>226</v>
      </c>
      <c r="BB5943">
        <v>48237</v>
      </c>
      <c r="BC5943" t="s">
        <v>79</v>
      </c>
      <c r="BH5943" t="s">
        <v>26495</v>
      </c>
      <c r="BJ5943">
        <v>273185046</v>
      </c>
    </row>
    <row r="5944" spans="1:62" x14ac:dyDescent="0.25">
      <c r="A5944" t="s">
        <v>26583</v>
      </c>
      <c r="B5944" s="2">
        <v>43530</v>
      </c>
      <c r="C5944" t="s">
        <v>63</v>
      </c>
      <c r="D5944" s="3">
        <v>43472.400928981479</v>
      </c>
      <c r="E5944" t="s">
        <v>64</v>
      </c>
      <c r="F5944" s="2">
        <v>43556</v>
      </c>
      <c r="G5944" s="2">
        <v>43819</v>
      </c>
      <c r="H5944" t="s">
        <v>26584</v>
      </c>
      <c r="I5944" t="s">
        <v>26585</v>
      </c>
      <c r="J5944" t="s">
        <v>26586</v>
      </c>
      <c r="L5944" t="s">
        <v>8255</v>
      </c>
      <c r="M5944" t="s">
        <v>649</v>
      </c>
      <c r="N5944">
        <v>86023</v>
      </c>
      <c r="O5944" t="s">
        <v>70</v>
      </c>
      <c r="Q5944" t="s">
        <v>26587</v>
      </c>
      <c r="S5944" t="s">
        <v>72</v>
      </c>
      <c r="T5944" t="s">
        <v>4795</v>
      </c>
      <c r="U5944" t="s">
        <v>2926</v>
      </c>
      <c r="V5944" t="s">
        <v>4796</v>
      </c>
      <c r="W5944" t="s">
        <v>308</v>
      </c>
      <c r="X5944" t="s">
        <v>1012</v>
      </c>
      <c r="Y5944" t="str">
        <f>"37-2012"</f>
        <v>37-2012</v>
      </c>
      <c r="Z5944" t="s">
        <v>373</v>
      </c>
      <c r="AA5944">
        <v>721110</v>
      </c>
      <c r="AB5944">
        <v>14</v>
      </c>
      <c r="AC5944">
        <v>14</v>
      </c>
      <c r="AD5944" t="s">
        <v>79</v>
      </c>
      <c r="AE5944" t="s">
        <v>95</v>
      </c>
      <c r="AF5944">
        <v>35</v>
      </c>
      <c r="AG5944" s="4">
        <v>0.33333333333333331</v>
      </c>
      <c r="AH5944" s="4">
        <v>0.66666666666666663</v>
      </c>
      <c r="AI5944" s="5">
        <v>11.31</v>
      </c>
      <c r="AJ5944">
        <v>16.97</v>
      </c>
      <c r="AL5944" t="s">
        <v>81</v>
      </c>
      <c r="AM5944" t="s">
        <v>82</v>
      </c>
      <c r="AO5944" t="s">
        <v>83</v>
      </c>
      <c r="AR5944" t="s">
        <v>82</v>
      </c>
      <c r="AT5944" t="s">
        <v>82</v>
      </c>
      <c r="AW5944" t="s">
        <v>72</v>
      </c>
      <c r="AX5944">
        <v>3</v>
      </c>
      <c r="AY5944" t="s">
        <v>8255</v>
      </c>
      <c r="AZ5944" t="s">
        <v>7841</v>
      </c>
      <c r="BA5944" t="s">
        <v>649</v>
      </c>
      <c r="BB5944">
        <v>86023</v>
      </c>
      <c r="BC5944" t="s">
        <v>87</v>
      </c>
      <c r="BH5944" t="s">
        <v>26588</v>
      </c>
      <c r="BJ5944">
        <v>880332122</v>
      </c>
    </row>
    <row r="5945" spans="1:62" x14ac:dyDescent="0.25">
      <c r="A5945" t="s">
        <v>26589</v>
      </c>
      <c r="B5945" s="2">
        <v>43530</v>
      </c>
      <c r="C5945" t="s">
        <v>63</v>
      </c>
      <c r="D5945" s="3">
        <v>43472.397530578703</v>
      </c>
      <c r="E5945" t="s">
        <v>64</v>
      </c>
      <c r="F5945" s="2">
        <v>43556</v>
      </c>
      <c r="G5945" s="2">
        <v>43799</v>
      </c>
      <c r="H5945" t="s">
        <v>26494</v>
      </c>
      <c r="J5945" t="s">
        <v>26495</v>
      </c>
      <c r="L5945" t="s">
        <v>18599</v>
      </c>
      <c r="M5945" t="s">
        <v>226</v>
      </c>
      <c r="N5945">
        <v>48237</v>
      </c>
      <c r="O5945" t="s">
        <v>70</v>
      </c>
      <c r="Q5945" t="s">
        <v>26496</v>
      </c>
      <c r="S5945" t="s">
        <v>72</v>
      </c>
      <c r="T5945" t="s">
        <v>4795</v>
      </c>
      <c r="U5945" t="s">
        <v>2926</v>
      </c>
      <c r="V5945" t="s">
        <v>4796</v>
      </c>
      <c r="W5945" t="s">
        <v>308</v>
      </c>
      <c r="X5945" t="s">
        <v>106</v>
      </c>
      <c r="Y5945" t="str">
        <f>"37-3011"</f>
        <v>37-3011</v>
      </c>
      <c r="Z5945" t="s">
        <v>94</v>
      </c>
      <c r="AA5945">
        <v>561730</v>
      </c>
      <c r="AB5945">
        <v>5</v>
      </c>
      <c r="AC5945">
        <v>5</v>
      </c>
      <c r="AD5945" t="s">
        <v>79</v>
      </c>
      <c r="AE5945" t="s">
        <v>80</v>
      </c>
      <c r="AF5945">
        <v>40</v>
      </c>
      <c r="AG5945" s="4">
        <v>0.29166666666666669</v>
      </c>
      <c r="AH5945" s="4">
        <v>0.70833333333333337</v>
      </c>
      <c r="AI5945" s="5">
        <v>13.7</v>
      </c>
      <c r="AJ5945">
        <v>20.55</v>
      </c>
      <c r="AL5945" t="s">
        <v>81</v>
      </c>
      <c r="AM5945" t="s">
        <v>82</v>
      </c>
      <c r="AO5945" t="s">
        <v>83</v>
      </c>
      <c r="AR5945" t="s">
        <v>82</v>
      </c>
      <c r="AT5945" t="s">
        <v>82</v>
      </c>
      <c r="AW5945" t="s">
        <v>82</v>
      </c>
      <c r="AY5945" t="s">
        <v>12702</v>
      </c>
      <c r="AZ5945" t="s">
        <v>1278</v>
      </c>
      <c r="BA5945" t="s">
        <v>783</v>
      </c>
      <c r="BB5945">
        <v>44092</v>
      </c>
      <c r="BC5945" t="s">
        <v>79</v>
      </c>
      <c r="BH5945" t="s">
        <v>26590</v>
      </c>
      <c r="BJ5945">
        <v>273185046</v>
      </c>
    </row>
    <row r="5946" spans="1:62" x14ac:dyDescent="0.25">
      <c r="A5946" t="s">
        <v>26602</v>
      </c>
      <c r="B5946" s="2">
        <v>43530</v>
      </c>
      <c r="C5946" t="s">
        <v>63</v>
      </c>
      <c r="D5946" s="3">
        <v>43472.399406041666</v>
      </c>
      <c r="E5946" t="s">
        <v>64</v>
      </c>
      <c r="F5946" s="2">
        <v>43556</v>
      </c>
      <c r="G5946" s="2">
        <v>43800</v>
      </c>
      <c r="H5946" t="s">
        <v>26603</v>
      </c>
      <c r="I5946" t="s">
        <v>26604</v>
      </c>
      <c r="J5946" t="s">
        <v>26605</v>
      </c>
      <c r="K5946" t="s">
        <v>26606</v>
      </c>
      <c r="L5946" t="s">
        <v>26607</v>
      </c>
      <c r="M5946" t="s">
        <v>278</v>
      </c>
      <c r="N5946">
        <v>23089</v>
      </c>
      <c r="O5946" t="s">
        <v>70</v>
      </c>
      <c r="Q5946" t="s">
        <v>26608</v>
      </c>
      <c r="S5946" t="s">
        <v>72</v>
      </c>
      <c r="T5946" t="s">
        <v>4795</v>
      </c>
      <c r="U5946" t="s">
        <v>2926</v>
      </c>
      <c r="V5946" t="s">
        <v>4796</v>
      </c>
      <c r="W5946" t="s">
        <v>308</v>
      </c>
      <c r="X5946" t="s">
        <v>1539</v>
      </c>
      <c r="Y5946" t="str">
        <f>"37-2011"</f>
        <v>37-2011</v>
      </c>
      <c r="Z5946" t="s">
        <v>424</v>
      </c>
      <c r="AA5946">
        <v>721211</v>
      </c>
      <c r="AB5946">
        <v>2</v>
      </c>
      <c r="AC5946">
        <v>2</v>
      </c>
      <c r="AD5946" t="s">
        <v>79</v>
      </c>
      <c r="AE5946" t="s">
        <v>80</v>
      </c>
      <c r="AF5946">
        <v>40</v>
      </c>
      <c r="AG5946" s="4">
        <v>0.375</v>
      </c>
      <c r="AH5946" s="4">
        <v>0.70833333333333337</v>
      </c>
      <c r="AI5946" s="5">
        <v>11.33</v>
      </c>
      <c r="AJ5946">
        <v>17</v>
      </c>
      <c r="AL5946" t="s">
        <v>81</v>
      </c>
      <c r="AM5946" t="s">
        <v>82</v>
      </c>
      <c r="AO5946" t="s">
        <v>83</v>
      </c>
      <c r="AR5946" t="s">
        <v>82</v>
      </c>
      <c r="AT5946" t="s">
        <v>82</v>
      </c>
      <c r="AW5946" t="s">
        <v>82</v>
      </c>
      <c r="AY5946" t="s">
        <v>26607</v>
      </c>
      <c r="AZ5946" t="s">
        <v>26609</v>
      </c>
      <c r="BA5946" t="s">
        <v>278</v>
      </c>
      <c r="BB5946">
        <v>23089</v>
      </c>
      <c r="BC5946" t="s">
        <v>87</v>
      </c>
      <c r="BH5946" t="s">
        <v>26605</v>
      </c>
      <c r="BJ5946">
        <v>540964384</v>
      </c>
    </row>
    <row r="5947" spans="1:62" x14ac:dyDescent="0.25">
      <c r="A5947" t="s">
        <v>26659</v>
      </c>
      <c r="B5947" s="2">
        <v>43530</v>
      </c>
      <c r="C5947" t="s">
        <v>63</v>
      </c>
      <c r="D5947" s="3">
        <v>43472.398343229164</v>
      </c>
      <c r="E5947" t="s">
        <v>64</v>
      </c>
      <c r="F5947" s="2">
        <v>43556</v>
      </c>
      <c r="G5947" s="2">
        <v>43800</v>
      </c>
      <c r="H5947" t="s">
        <v>26660</v>
      </c>
      <c r="J5947" t="s">
        <v>26661</v>
      </c>
      <c r="L5947" t="s">
        <v>738</v>
      </c>
      <c r="M5947" t="s">
        <v>105</v>
      </c>
      <c r="N5947">
        <v>78758</v>
      </c>
      <c r="O5947" t="s">
        <v>70</v>
      </c>
      <c r="Q5947" t="s">
        <v>26662</v>
      </c>
      <c r="S5947" t="s">
        <v>72</v>
      </c>
      <c r="T5947" t="s">
        <v>1855</v>
      </c>
      <c r="U5947" t="s">
        <v>1856</v>
      </c>
      <c r="V5947" t="s">
        <v>863</v>
      </c>
      <c r="W5947" t="s">
        <v>105</v>
      </c>
      <c r="X5947" t="s">
        <v>1758</v>
      </c>
      <c r="Y5947" t="str">
        <f>"37-3011"</f>
        <v>37-3011</v>
      </c>
      <c r="Z5947" t="s">
        <v>94</v>
      </c>
      <c r="AA5947">
        <v>561730</v>
      </c>
      <c r="AB5947">
        <v>12</v>
      </c>
      <c r="AC5947">
        <v>12</v>
      </c>
      <c r="AD5947" t="s">
        <v>79</v>
      </c>
      <c r="AE5947" t="s">
        <v>95</v>
      </c>
      <c r="AF5947">
        <v>40</v>
      </c>
      <c r="AG5947" s="4">
        <v>0.33333333333333331</v>
      </c>
      <c r="AH5947" s="4">
        <v>0.70833333333333337</v>
      </c>
      <c r="AI5947" s="5">
        <v>13.91</v>
      </c>
      <c r="AJ5947">
        <v>20.87</v>
      </c>
      <c r="AL5947" t="s">
        <v>81</v>
      </c>
      <c r="AM5947" t="s">
        <v>82</v>
      </c>
      <c r="AO5947" t="s">
        <v>83</v>
      </c>
      <c r="AR5947" t="s">
        <v>82</v>
      </c>
      <c r="AT5947" t="s">
        <v>82</v>
      </c>
      <c r="AW5947" t="s">
        <v>72</v>
      </c>
      <c r="AX5947">
        <v>3</v>
      </c>
      <c r="AY5947" t="s">
        <v>738</v>
      </c>
      <c r="AZ5947" t="s">
        <v>4547</v>
      </c>
      <c r="BA5947" t="s">
        <v>105</v>
      </c>
      <c r="BB5947">
        <v>78742</v>
      </c>
      <c r="BC5947" t="s">
        <v>79</v>
      </c>
      <c r="BH5947" t="s">
        <v>26663</v>
      </c>
      <c r="BJ5947">
        <v>471765472</v>
      </c>
    </row>
    <row r="5948" spans="1:62" x14ac:dyDescent="0.25">
      <c r="A5948" t="s">
        <v>26741</v>
      </c>
      <c r="B5948" s="2">
        <v>43530</v>
      </c>
      <c r="C5948" t="s">
        <v>63</v>
      </c>
      <c r="D5948" s="3">
        <v>43472.398962002313</v>
      </c>
      <c r="E5948" t="s">
        <v>64</v>
      </c>
      <c r="F5948" s="2">
        <v>43556</v>
      </c>
      <c r="G5948" s="2">
        <v>43800</v>
      </c>
      <c r="H5948" t="s">
        <v>26742</v>
      </c>
      <c r="J5948" t="s">
        <v>26743</v>
      </c>
      <c r="L5948" t="s">
        <v>6640</v>
      </c>
      <c r="M5948" t="s">
        <v>1246</v>
      </c>
      <c r="N5948">
        <v>63026</v>
      </c>
      <c r="O5948" t="s">
        <v>70</v>
      </c>
      <c r="Q5948" t="s">
        <v>26744</v>
      </c>
      <c r="S5948" t="s">
        <v>72</v>
      </c>
      <c r="T5948" t="s">
        <v>1855</v>
      </c>
      <c r="U5948" t="s">
        <v>1856</v>
      </c>
      <c r="V5948" t="s">
        <v>863</v>
      </c>
      <c r="W5948" t="s">
        <v>105</v>
      </c>
      <c r="X5948" t="s">
        <v>1758</v>
      </c>
      <c r="Y5948" t="str">
        <f>"37-3011"</f>
        <v>37-3011</v>
      </c>
      <c r="Z5948" t="s">
        <v>94</v>
      </c>
      <c r="AA5948">
        <v>561730</v>
      </c>
      <c r="AB5948">
        <v>10</v>
      </c>
      <c r="AC5948">
        <v>10</v>
      </c>
      <c r="AD5948" t="s">
        <v>79</v>
      </c>
      <c r="AE5948" t="s">
        <v>95</v>
      </c>
      <c r="AF5948">
        <v>40</v>
      </c>
      <c r="AG5948" s="4">
        <v>0.29166666666666669</v>
      </c>
      <c r="AH5948" s="4">
        <v>0.66666666666666663</v>
      </c>
      <c r="AI5948" s="5">
        <v>14.52</v>
      </c>
      <c r="AJ5948">
        <v>21.78</v>
      </c>
      <c r="AL5948" t="s">
        <v>81</v>
      </c>
      <c r="AM5948" t="s">
        <v>82</v>
      </c>
      <c r="AO5948" t="s">
        <v>83</v>
      </c>
      <c r="AR5948" t="s">
        <v>82</v>
      </c>
      <c r="AT5948" t="s">
        <v>82</v>
      </c>
      <c r="AW5948" t="s">
        <v>72</v>
      </c>
      <c r="AX5948">
        <v>3</v>
      </c>
      <c r="AY5948" t="s">
        <v>6640</v>
      </c>
      <c r="AZ5948" t="s">
        <v>5707</v>
      </c>
      <c r="BA5948" t="s">
        <v>1246</v>
      </c>
      <c r="BB5948">
        <v>63026</v>
      </c>
      <c r="BC5948" t="s">
        <v>79</v>
      </c>
      <c r="BH5948" t="s">
        <v>26743</v>
      </c>
      <c r="BJ5948">
        <v>452232055</v>
      </c>
    </row>
    <row r="5949" spans="1:62" x14ac:dyDescent="0.25">
      <c r="A5949" t="s">
        <v>26816</v>
      </c>
      <c r="B5949" s="2">
        <v>43530</v>
      </c>
      <c r="C5949" t="s">
        <v>63</v>
      </c>
      <c r="D5949" s="3">
        <v>43472.401791365737</v>
      </c>
      <c r="E5949" t="s">
        <v>64</v>
      </c>
      <c r="F5949" s="2">
        <v>43556</v>
      </c>
      <c r="G5949" s="2">
        <v>43789</v>
      </c>
      <c r="H5949" t="s">
        <v>26817</v>
      </c>
      <c r="I5949" t="s">
        <v>26818</v>
      </c>
      <c r="J5949" t="s">
        <v>26819</v>
      </c>
      <c r="L5949" t="s">
        <v>25659</v>
      </c>
      <c r="M5949" t="s">
        <v>105</v>
      </c>
      <c r="N5949">
        <v>78838</v>
      </c>
      <c r="O5949" t="s">
        <v>70</v>
      </c>
      <c r="Q5949" t="s">
        <v>26820</v>
      </c>
      <c r="S5949" t="s">
        <v>72</v>
      </c>
      <c r="T5949" t="s">
        <v>1855</v>
      </c>
      <c r="U5949" t="s">
        <v>1856</v>
      </c>
      <c r="V5949" t="s">
        <v>863</v>
      </c>
      <c r="W5949" t="s">
        <v>105</v>
      </c>
      <c r="X5949" t="s">
        <v>26821</v>
      </c>
      <c r="Y5949" t="str">
        <f>"37-2011"</f>
        <v>37-2011</v>
      </c>
      <c r="Z5949" t="s">
        <v>424</v>
      </c>
      <c r="AA5949">
        <v>721110</v>
      </c>
      <c r="AB5949">
        <v>6</v>
      </c>
      <c r="AC5949">
        <v>6</v>
      </c>
      <c r="AD5949" t="s">
        <v>79</v>
      </c>
      <c r="AE5949" t="s">
        <v>95</v>
      </c>
      <c r="AF5949">
        <v>40</v>
      </c>
      <c r="AG5949" s="4">
        <v>0.33333333333333331</v>
      </c>
      <c r="AH5949" s="4">
        <v>0.70833333333333337</v>
      </c>
      <c r="AI5949" s="5">
        <v>10.35</v>
      </c>
      <c r="AJ5949">
        <v>15.53</v>
      </c>
      <c r="AK5949">
        <v>16.89</v>
      </c>
      <c r="AL5949" t="s">
        <v>81</v>
      </c>
      <c r="AM5949" t="s">
        <v>82</v>
      </c>
      <c r="AO5949" t="s">
        <v>83</v>
      </c>
      <c r="AR5949" t="s">
        <v>82</v>
      </c>
      <c r="AT5949" t="s">
        <v>82</v>
      </c>
      <c r="AW5949" t="s">
        <v>82</v>
      </c>
      <c r="AY5949" t="s">
        <v>25659</v>
      </c>
      <c r="AZ5949" t="s">
        <v>25661</v>
      </c>
      <c r="BA5949" t="s">
        <v>105</v>
      </c>
      <c r="BB5949">
        <v>78838</v>
      </c>
      <c r="BC5949" t="s">
        <v>87</v>
      </c>
      <c r="BH5949" t="s">
        <v>26822</v>
      </c>
      <c r="BJ5949">
        <v>450958505</v>
      </c>
    </row>
    <row r="5950" spans="1:62" x14ac:dyDescent="0.25">
      <c r="A5950" t="s">
        <v>26919</v>
      </c>
      <c r="B5950" s="2">
        <v>43530</v>
      </c>
      <c r="C5950" t="s">
        <v>63</v>
      </c>
      <c r="D5950" s="3">
        <v>43472.404545949074</v>
      </c>
      <c r="E5950" t="s">
        <v>64</v>
      </c>
      <c r="F5950" s="2">
        <v>43556</v>
      </c>
      <c r="G5950" s="2">
        <v>43789</v>
      </c>
      <c r="H5950" t="s">
        <v>26817</v>
      </c>
      <c r="I5950" t="s">
        <v>26818</v>
      </c>
      <c r="J5950" t="s">
        <v>26819</v>
      </c>
      <c r="L5950" t="s">
        <v>25659</v>
      </c>
      <c r="M5950" t="s">
        <v>105</v>
      </c>
      <c r="N5950">
        <v>78838</v>
      </c>
      <c r="O5950" t="s">
        <v>70</v>
      </c>
      <c r="Q5950" t="s">
        <v>26820</v>
      </c>
      <c r="S5950" t="s">
        <v>72</v>
      </c>
      <c r="T5950" t="s">
        <v>1855</v>
      </c>
      <c r="U5950" t="s">
        <v>1856</v>
      </c>
      <c r="V5950" t="s">
        <v>863</v>
      </c>
      <c r="W5950" t="s">
        <v>105</v>
      </c>
      <c r="X5950" t="s">
        <v>2781</v>
      </c>
      <c r="Y5950" t="str">
        <f>"37-2012"</f>
        <v>37-2012</v>
      </c>
      <c r="Z5950" t="s">
        <v>373</v>
      </c>
      <c r="AA5950">
        <v>721110</v>
      </c>
      <c r="AB5950">
        <v>11</v>
      </c>
      <c r="AC5950">
        <v>11</v>
      </c>
      <c r="AD5950" t="s">
        <v>79</v>
      </c>
      <c r="AE5950" t="s">
        <v>95</v>
      </c>
      <c r="AF5950">
        <v>40</v>
      </c>
      <c r="AG5950" s="4">
        <v>0.33333333333333331</v>
      </c>
      <c r="AH5950" s="4">
        <v>0.70833333333333337</v>
      </c>
      <c r="AI5950" s="5">
        <v>9.44</v>
      </c>
      <c r="AJ5950">
        <v>14.16</v>
      </c>
      <c r="AK5950">
        <v>14.63</v>
      </c>
      <c r="AL5950" t="s">
        <v>81</v>
      </c>
      <c r="AM5950" t="s">
        <v>82</v>
      </c>
      <c r="AO5950" t="s">
        <v>83</v>
      </c>
      <c r="AR5950" t="s">
        <v>82</v>
      </c>
      <c r="AT5950" t="s">
        <v>82</v>
      </c>
      <c r="AW5950" t="s">
        <v>82</v>
      </c>
      <c r="AY5950" t="s">
        <v>25659</v>
      </c>
      <c r="AZ5950" t="s">
        <v>25661</v>
      </c>
      <c r="BA5950" t="s">
        <v>105</v>
      </c>
      <c r="BB5950">
        <v>78838</v>
      </c>
      <c r="BC5950" t="s">
        <v>87</v>
      </c>
      <c r="BH5950" t="s">
        <v>26822</v>
      </c>
      <c r="BJ5950">
        <v>450958505</v>
      </c>
    </row>
    <row r="5951" spans="1:62" x14ac:dyDescent="0.25">
      <c r="A5951" t="s">
        <v>27006</v>
      </c>
      <c r="B5951" s="2">
        <v>43530</v>
      </c>
      <c r="C5951" t="s">
        <v>63</v>
      </c>
      <c r="D5951" s="3">
        <v>43472.403446122684</v>
      </c>
      <c r="E5951" t="s">
        <v>64</v>
      </c>
      <c r="F5951" s="2">
        <v>43556</v>
      </c>
      <c r="G5951" s="2">
        <v>43768</v>
      </c>
      <c r="H5951" t="s">
        <v>26625</v>
      </c>
      <c r="I5951" t="s">
        <v>27007</v>
      </c>
      <c r="J5951" t="s">
        <v>27008</v>
      </c>
      <c r="K5951" t="s">
        <v>26628</v>
      </c>
      <c r="L5951" t="s">
        <v>22013</v>
      </c>
      <c r="M5951" t="s">
        <v>804</v>
      </c>
      <c r="N5951">
        <v>3256</v>
      </c>
      <c r="O5951" t="s">
        <v>70</v>
      </c>
      <c r="Q5951" t="s">
        <v>26630</v>
      </c>
      <c r="S5951" t="s">
        <v>72</v>
      </c>
      <c r="T5951" t="s">
        <v>4795</v>
      </c>
      <c r="U5951" t="s">
        <v>2926</v>
      </c>
      <c r="V5951" t="s">
        <v>4796</v>
      </c>
      <c r="W5951" t="s">
        <v>308</v>
      </c>
      <c r="X5951" t="s">
        <v>1539</v>
      </c>
      <c r="Y5951" t="str">
        <f>"37-2011"</f>
        <v>37-2011</v>
      </c>
      <c r="Z5951" t="s">
        <v>424</v>
      </c>
      <c r="AA5951">
        <v>721211</v>
      </c>
      <c r="AB5951">
        <v>10</v>
      </c>
      <c r="AC5951">
        <v>10</v>
      </c>
      <c r="AD5951" t="s">
        <v>79</v>
      </c>
      <c r="AE5951" t="s">
        <v>80</v>
      </c>
      <c r="AF5951">
        <v>40</v>
      </c>
      <c r="AG5951" s="4">
        <v>0.25</v>
      </c>
      <c r="AH5951" s="4">
        <v>0.75</v>
      </c>
      <c r="AI5951" s="5">
        <v>14.53</v>
      </c>
      <c r="AJ5951">
        <v>21.8</v>
      </c>
      <c r="AL5951" t="s">
        <v>81</v>
      </c>
      <c r="AM5951" t="s">
        <v>82</v>
      </c>
      <c r="AO5951" t="s">
        <v>83</v>
      </c>
      <c r="AR5951" t="s">
        <v>82</v>
      </c>
      <c r="AT5951" t="s">
        <v>82</v>
      </c>
      <c r="AW5951" t="s">
        <v>82</v>
      </c>
      <c r="AY5951" t="s">
        <v>22013</v>
      </c>
      <c r="AZ5951" t="s">
        <v>27009</v>
      </c>
      <c r="BA5951" t="s">
        <v>804</v>
      </c>
      <c r="BB5951">
        <v>3256</v>
      </c>
      <c r="BC5951" t="s">
        <v>87</v>
      </c>
      <c r="BH5951" t="s">
        <v>27008</v>
      </c>
      <c r="BJ5951">
        <v>311365776</v>
      </c>
    </row>
    <row r="5952" spans="1:62" x14ac:dyDescent="0.25">
      <c r="A5952" t="s">
        <v>27447</v>
      </c>
      <c r="B5952" s="2">
        <v>43530</v>
      </c>
      <c r="C5952" t="s">
        <v>63</v>
      </c>
      <c r="D5952" s="3">
        <v>43472.468198692128</v>
      </c>
      <c r="E5952" t="s">
        <v>91</v>
      </c>
      <c r="H5952" t="s">
        <v>9573</v>
      </c>
      <c r="J5952" t="s">
        <v>9574</v>
      </c>
      <c r="L5952" t="s">
        <v>9575</v>
      </c>
      <c r="M5952" t="s">
        <v>774</v>
      </c>
      <c r="N5952">
        <v>81505</v>
      </c>
      <c r="O5952" t="s">
        <v>70</v>
      </c>
      <c r="Q5952" t="s">
        <v>9576</v>
      </c>
      <c r="S5952" t="s">
        <v>72</v>
      </c>
      <c r="T5952" t="s">
        <v>1855</v>
      </c>
      <c r="U5952" t="s">
        <v>1856</v>
      </c>
      <c r="V5952" t="s">
        <v>863</v>
      </c>
      <c r="W5952" t="s">
        <v>105</v>
      </c>
      <c r="X5952" t="s">
        <v>9577</v>
      </c>
      <c r="Y5952" t="str">
        <f>"37-3011"</f>
        <v>37-3011</v>
      </c>
      <c r="Z5952" t="s">
        <v>94</v>
      </c>
      <c r="AA5952">
        <v>561730</v>
      </c>
      <c r="AB5952">
        <v>13</v>
      </c>
      <c r="AD5952" t="s">
        <v>79</v>
      </c>
      <c r="AE5952" t="s">
        <v>95</v>
      </c>
      <c r="AF5952">
        <v>40</v>
      </c>
      <c r="AG5952" s="4">
        <v>0.33333333333333331</v>
      </c>
      <c r="AH5952" s="4">
        <v>0.70833333333333337</v>
      </c>
      <c r="AI5952" s="5">
        <v>16.18</v>
      </c>
      <c r="AJ5952">
        <v>24.07</v>
      </c>
      <c r="AL5952" t="s">
        <v>81</v>
      </c>
      <c r="AM5952" t="s">
        <v>82</v>
      </c>
      <c r="AO5952" t="s">
        <v>83</v>
      </c>
      <c r="AR5952" t="s">
        <v>82</v>
      </c>
      <c r="AT5952" t="s">
        <v>82</v>
      </c>
      <c r="AW5952" t="s">
        <v>72</v>
      </c>
      <c r="AX5952">
        <v>1</v>
      </c>
      <c r="AY5952" t="s">
        <v>9575</v>
      </c>
      <c r="AZ5952" t="s">
        <v>1773</v>
      </c>
      <c r="BA5952" t="s">
        <v>774</v>
      </c>
      <c r="BB5952">
        <v>81505</v>
      </c>
      <c r="BC5952" t="s">
        <v>79</v>
      </c>
      <c r="BH5952" t="s">
        <v>9574</v>
      </c>
      <c r="BJ5952">
        <v>841328086</v>
      </c>
    </row>
    <row r="5953" spans="1:62" x14ac:dyDescent="0.25">
      <c r="A5953" t="s">
        <v>27599</v>
      </c>
      <c r="B5953" s="2">
        <v>43530</v>
      </c>
      <c r="C5953" t="s">
        <v>63</v>
      </c>
      <c r="D5953" s="3">
        <v>43472.388591284725</v>
      </c>
      <c r="E5953" t="s">
        <v>64</v>
      </c>
      <c r="F5953" s="2">
        <v>43556</v>
      </c>
      <c r="G5953" s="2">
        <v>43800</v>
      </c>
      <c r="H5953" t="s">
        <v>27600</v>
      </c>
      <c r="J5953" t="s">
        <v>27601</v>
      </c>
      <c r="K5953" t="s">
        <v>27602</v>
      </c>
      <c r="L5953" t="s">
        <v>1152</v>
      </c>
      <c r="M5953" t="s">
        <v>774</v>
      </c>
      <c r="N5953">
        <v>80216</v>
      </c>
      <c r="O5953" t="s">
        <v>70</v>
      </c>
      <c r="Q5953" t="s">
        <v>27603</v>
      </c>
      <c r="S5953" t="s">
        <v>72</v>
      </c>
      <c r="T5953" t="s">
        <v>13303</v>
      </c>
      <c r="U5953" t="s">
        <v>5811</v>
      </c>
      <c r="V5953" t="s">
        <v>16460</v>
      </c>
      <c r="W5953" t="s">
        <v>278</v>
      </c>
      <c r="X5953" t="s">
        <v>27604</v>
      </c>
      <c r="Y5953" t="str">
        <f>"51-9031"</f>
        <v>51-9031</v>
      </c>
      <c r="Z5953" t="s">
        <v>13555</v>
      </c>
      <c r="AA5953">
        <v>212311</v>
      </c>
      <c r="AB5953">
        <v>10</v>
      </c>
      <c r="AC5953">
        <v>10</v>
      </c>
      <c r="AD5953" t="s">
        <v>79</v>
      </c>
      <c r="AE5953" t="s">
        <v>95</v>
      </c>
      <c r="AF5953">
        <v>40</v>
      </c>
      <c r="AG5953" s="4">
        <v>0.29166666666666669</v>
      </c>
      <c r="AH5953" s="4">
        <v>0.64583333333333337</v>
      </c>
      <c r="AI5953" s="5">
        <v>14.07</v>
      </c>
      <c r="AJ5953">
        <v>21.11</v>
      </c>
      <c r="AL5953" t="s">
        <v>81</v>
      </c>
      <c r="AM5953" t="s">
        <v>82</v>
      </c>
      <c r="AO5953" t="s">
        <v>83</v>
      </c>
      <c r="AP5953" t="s">
        <v>67</v>
      </c>
      <c r="AQ5953" t="s">
        <v>67</v>
      </c>
      <c r="AR5953" t="s">
        <v>82</v>
      </c>
      <c r="AT5953" t="s">
        <v>82</v>
      </c>
      <c r="AW5953" t="s">
        <v>72</v>
      </c>
      <c r="AX5953">
        <v>3</v>
      </c>
      <c r="AY5953" t="s">
        <v>11577</v>
      </c>
      <c r="AZ5953" t="s">
        <v>4922</v>
      </c>
      <c r="BA5953" t="s">
        <v>774</v>
      </c>
      <c r="BB5953">
        <v>81435</v>
      </c>
      <c r="BC5953" t="s">
        <v>79</v>
      </c>
      <c r="BH5953" t="s">
        <v>27605</v>
      </c>
      <c r="BJ5953">
        <v>841437768</v>
      </c>
    </row>
    <row r="5954" spans="1:62" x14ac:dyDescent="0.25">
      <c r="A5954" t="s">
        <v>27632</v>
      </c>
      <c r="B5954" s="2">
        <v>43530</v>
      </c>
      <c r="C5954" t="s">
        <v>63</v>
      </c>
      <c r="D5954" s="3">
        <v>43472.397837083336</v>
      </c>
      <c r="E5954" t="s">
        <v>117</v>
      </c>
      <c r="H5954" t="s">
        <v>27633</v>
      </c>
      <c r="J5954" t="s">
        <v>27634</v>
      </c>
      <c r="L5954" t="s">
        <v>27635</v>
      </c>
      <c r="M5954" t="s">
        <v>105</v>
      </c>
      <c r="N5954">
        <v>76476</v>
      </c>
      <c r="O5954" t="s">
        <v>70</v>
      </c>
      <c r="Q5954" t="s">
        <v>27636</v>
      </c>
      <c r="S5954" t="s">
        <v>72</v>
      </c>
      <c r="T5954" t="s">
        <v>1855</v>
      </c>
      <c r="U5954" t="s">
        <v>1856</v>
      </c>
      <c r="V5954" t="s">
        <v>863</v>
      </c>
      <c r="W5954" t="s">
        <v>105</v>
      </c>
      <c r="X5954" t="s">
        <v>1758</v>
      </c>
      <c r="Y5954" t="str">
        <f>"47-2061"</f>
        <v>47-2061</v>
      </c>
      <c r="Z5954" t="s">
        <v>326</v>
      </c>
      <c r="AA5954">
        <v>238110</v>
      </c>
      <c r="AB5954">
        <v>12</v>
      </c>
      <c r="AD5954" t="s">
        <v>79</v>
      </c>
      <c r="AE5954" t="s">
        <v>95</v>
      </c>
      <c r="AF5954">
        <v>40</v>
      </c>
      <c r="AG5954" s="4">
        <v>0.33333333333333331</v>
      </c>
      <c r="AH5954" s="4">
        <v>0.70833333333333337</v>
      </c>
      <c r="AI5954" s="5">
        <v>15.03</v>
      </c>
      <c r="AJ5954">
        <v>22.55</v>
      </c>
      <c r="AL5954" t="s">
        <v>81</v>
      </c>
      <c r="AM5954" t="s">
        <v>82</v>
      </c>
      <c r="AO5954" t="s">
        <v>83</v>
      </c>
      <c r="AR5954" t="s">
        <v>82</v>
      </c>
      <c r="AT5954" t="s">
        <v>82</v>
      </c>
      <c r="AW5954" t="s">
        <v>72</v>
      </c>
      <c r="AX5954">
        <v>3</v>
      </c>
      <c r="AY5954" t="s">
        <v>27635</v>
      </c>
      <c r="AZ5954" t="s">
        <v>8410</v>
      </c>
      <c r="BA5954" t="s">
        <v>105</v>
      </c>
      <c r="BB5954">
        <v>76476</v>
      </c>
      <c r="BC5954" t="s">
        <v>79</v>
      </c>
      <c r="BH5954" t="s">
        <v>27634</v>
      </c>
      <c r="BJ5954">
        <v>263839631</v>
      </c>
    </row>
    <row r="5955" spans="1:62" x14ac:dyDescent="0.25">
      <c r="A5955" t="s">
        <v>29244</v>
      </c>
      <c r="B5955" s="2">
        <v>43530</v>
      </c>
      <c r="C5955" t="s">
        <v>63</v>
      </c>
      <c r="D5955" s="3">
        <v>43472.389938125001</v>
      </c>
      <c r="E5955" t="s">
        <v>64</v>
      </c>
      <c r="F5955" s="2">
        <v>43556</v>
      </c>
      <c r="G5955" s="2">
        <v>43814</v>
      </c>
      <c r="H5955" t="s">
        <v>29245</v>
      </c>
      <c r="J5955" t="s">
        <v>29246</v>
      </c>
      <c r="K5955" t="s">
        <v>29247</v>
      </c>
      <c r="L5955" t="s">
        <v>1588</v>
      </c>
      <c r="M5955" t="s">
        <v>1612</v>
      </c>
      <c r="N5955">
        <v>83001</v>
      </c>
      <c r="O5955" t="s">
        <v>70</v>
      </c>
      <c r="Q5955" t="s">
        <v>29248</v>
      </c>
      <c r="S5955" t="s">
        <v>72</v>
      </c>
      <c r="T5955" t="s">
        <v>12090</v>
      </c>
      <c r="U5955" t="s">
        <v>12091</v>
      </c>
      <c r="V5955" t="s">
        <v>12092</v>
      </c>
      <c r="W5955" t="s">
        <v>1165</v>
      </c>
      <c r="X5955" t="s">
        <v>373</v>
      </c>
      <c r="Y5955" t="str">
        <f>"37-2012"</f>
        <v>37-2012</v>
      </c>
      <c r="Z5955" t="s">
        <v>373</v>
      </c>
      <c r="AA5955">
        <v>721110</v>
      </c>
      <c r="AB5955">
        <v>2</v>
      </c>
      <c r="AC5955">
        <v>2</v>
      </c>
      <c r="AD5955" t="s">
        <v>79</v>
      </c>
      <c r="AE5955" t="s">
        <v>80</v>
      </c>
      <c r="AF5955">
        <v>40</v>
      </c>
      <c r="AG5955" s="4">
        <v>0.375</v>
      </c>
      <c r="AH5955" s="4">
        <v>0.66666666666666663</v>
      </c>
      <c r="AI5955" s="5">
        <v>12.85</v>
      </c>
      <c r="AJ5955">
        <v>19.28</v>
      </c>
      <c r="AK5955">
        <v>19.28</v>
      </c>
      <c r="AL5955" t="s">
        <v>81</v>
      </c>
      <c r="AM5955" t="s">
        <v>82</v>
      </c>
      <c r="AO5955" t="s">
        <v>83</v>
      </c>
      <c r="AP5955" t="s">
        <v>83</v>
      </c>
      <c r="AQ5955" t="s">
        <v>83</v>
      </c>
      <c r="AR5955" t="s">
        <v>82</v>
      </c>
      <c r="AT5955" t="s">
        <v>82</v>
      </c>
      <c r="AW5955" t="s">
        <v>82</v>
      </c>
      <c r="AY5955" t="s">
        <v>1588</v>
      </c>
      <c r="AZ5955" t="s">
        <v>1760</v>
      </c>
      <c r="BA5955" t="s">
        <v>1612</v>
      </c>
      <c r="BB5955">
        <v>83001</v>
      </c>
      <c r="BC5955" t="s">
        <v>87</v>
      </c>
      <c r="BH5955" t="s">
        <v>29246</v>
      </c>
      <c r="BJ5955">
        <v>830248611</v>
      </c>
    </row>
    <row r="5956" spans="1:62" x14ac:dyDescent="0.25">
      <c r="A5956" t="s">
        <v>29520</v>
      </c>
      <c r="B5956" s="2">
        <v>43530</v>
      </c>
      <c r="C5956" t="s">
        <v>63</v>
      </c>
      <c r="D5956" s="3">
        <v>43472.394614594908</v>
      </c>
      <c r="E5956" t="s">
        <v>64</v>
      </c>
      <c r="F5956" s="2">
        <v>43556</v>
      </c>
      <c r="G5956" s="2">
        <v>43770</v>
      </c>
      <c r="H5956" t="s">
        <v>10083</v>
      </c>
      <c r="I5956" t="s">
        <v>10084</v>
      </c>
      <c r="J5956" t="s">
        <v>10085</v>
      </c>
      <c r="L5956" t="s">
        <v>10086</v>
      </c>
      <c r="M5956" t="s">
        <v>105</v>
      </c>
      <c r="N5956">
        <v>75098</v>
      </c>
      <c r="O5956" t="s">
        <v>70</v>
      </c>
      <c r="Q5956" t="s">
        <v>10087</v>
      </c>
      <c r="S5956" t="s">
        <v>72</v>
      </c>
      <c r="T5956" t="s">
        <v>1855</v>
      </c>
      <c r="U5956" t="s">
        <v>1856</v>
      </c>
      <c r="V5956" t="s">
        <v>863</v>
      </c>
      <c r="W5956" t="s">
        <v>105</v>
      </c>
      <c r="X5956" t="s">
        <v>106</v>
      </c>
      <c r="Y5956" t="str">
        <f>"37-3011"</f>
        <v>37-3011</v>
      </c>
      <c r="Z5956" t="s">
        <v>94</v>
      </c>
      <c r="AA5956">
        <v>561730</v>
      </c>
      <c r="AB5956">
        <v>12</v>
      </c>
      <c r="AC5956">
        <v>12</v>
      </c>
      <c r="AD5956" t="s">
        <v>79</v>
      </c>
      <c r="AE5956" t="s">
        <v>95</v>
      </c>
      <c r="AF5956">
        <v>40</v>
      </c>
      <c r="AG5956" s="4">
        <v>0.25</v>
      </c>
      <c r="AH5956" s="4">
        <v>0.75</v>
      </c>
      <c r="AI5956" s="5">
        <v>13.94</v>
      </c>
      <c r="AJ5956">
        <v>20.91</v>
      </c>
      <c r="AL5956" t="s">
        <v>81</v>
      </c>
      <c r="AM5956" t="s">
        <v>82</v>
      </c>
      <c r="AO5956" t="s">
        <v>83</v>
      </c>
      <c r="AR5956" t="s">
        <v>82</v>
      </c>
      <c r="AT5956" t="s">
        <v>82</v>
      </c>
      <c r="AW5956" t="s">
        <v>82</v>
      </c>
      <c r="AY5956" t="s">
        <v>10086</v>
      </c>
      <c r="AZ5956" t="s">
        <v>1594</v>
      </c>
      <c r="BA5956" t="s">
        <v>105</v>
      </c>
      <c r="BB5956">
        <v>75098</v>
      </c>
      <c r="BC5956" t="s">
        <v>79</v>
      </c>
      <c r="BH5956" t="s">
        <v>10085</v>
      </c>
      <c r="BJ5956">
        <v>752516412</v>
      </c>
    </row>
    <row r="5957" spans="1:62" x14ac:dyDescent="0.25">
      <c r="A5957" t="s">
        <v>29530</v>
      </c>
      <c r="B5957" s="2">
        <v>43530</v>
      </c>
      <c r="C5957" t="s">
        <v>63</v>
      </c>
      <c r="D5957" s="3">
        <v>43472.386922418984</v>
      </c>
      <c r="E5957" t="s">
        <v>64</v>
      </c>
      <c r="F5957" s="2">
        <v>43556</v>
      </c>
      <c r="G5957" s="2">
        <v>43753</v>
      </c>
      <c r="H5957" t="s">
        <v>29531</v>
      </c>
      <c r="I5957" t="s">
        <v>29532</v>
      </c>
      <c r="J5957" t="s">
        <v>29533</v>
      </c>
      <c r="L5957" t="s">
        <v>29534</v>
      </c>
      <c r="M5957" t="s">
        <v>207</v>
      </c>
      <c r="N5957" t="s">
        <v>29535</v>
      </c>
      <c r="O5957" t="s">
        <v>70</v>
      </c>
      <c r="Q5957" t="s">
        <v>29536</v>
      </c>
      <c r="S5957" t="s">
        <v>72</v>
      </c>
      <c r="T5957" t="s">
        <v>2185</v>
      </c>
      <c r="U5957" t="s">
        <v>2186</v>
      </c>
      <c r="V5957" t="s">
        <v>2187</v>
      </c>
      <c r="W5957" t="s">
        <v>232</v>
      </c>
      <c r="X5957" t="s">
        <v>29537</v>
      </c>
      <c r="Y5957" t="str">
        <f>"53-7062"</f>
        <v>53-7062</v>
      </c>
      <c r="Z5957" t="s">
        <v>337</v>
      </c>
      <c r="AA5957">
        <v>561990</v>
      </c>
      <c r="AB5957">
        <v>8</v>
      </c>
      <c r="AC5957">
        <v>8</v>
      </c>
      <c r="AD5957" t="s">
        <v>79</v>
      </c>
      <c r="AE5957" t="s">
        <v>95</v>
      </c>
      <c r="AF5957">
        <v>40</v>
      </c>
      <c r="AG5957" s="4">
        <v>0.3125</v>
      </c>
      <c r="AH5957" s="4">
        <v>0.6875</v>
      </c>
      <c r="AI5957" s="5">
        <v>15.61</v>
      </c>
      <c r="AJ5957">
        <v>23.42</v>
      </c>
      <c r="AK5957">
        <v>23.42</v>
      </c>
      <c r="AL5957" t="s">
        <v>81</v>
      </c>
      <c r="AM5957" t="s">
        <v>82</v>
      </c>
      <c r="AO5957" t="s">
        <v>83</v>
      </c>
      <c r="AR5957" t="s">
        <v>82</v>
      </c>
      <c r="AT5957" t="s">
        <v>82</v>
      </c>
      <c r="AW5957" t="s">
        <v>72</v>
      </c>
      <c r="AX5957">
        <v>2</v>
      </c>
      <c r="AY5957" t="s">
        <v>29534</v>
      </c>
      <c r="AZ5957" t="s">
        <v>29538</v>
      </c>
      <c r="BA5957" t="s">
        <v>207</v>
      </c>
      <c r="BB5957" t="s">
        <v>29535</v>
      </c>
      <c r="BC5957" t="s">
        <v>79</v>
      </c>
      <c r="BH5957" t="s">
        <v>29533</v>
      </c>
      <c r="BJ5957">
        <v>43269168</v>
      </c>
    </row>
    <row r="5958" spans="1:62" x14ac:dyDescent="0.25">
      <c r="A5958" t="s">
        <v>29902</v>
      </c>
      <c r="B5958" s="2">
        <v>43530</v>
      </c>
      <c r="C5958" t="s">
        <v>63</v>
      </c>
      <c r="D5958" s="3">
        <v>43472.413842581016</v>
      </c>
      <c r="E5958" t="s">
        <v>64</v>
      </c>
      <c r="F5958" s="2">
        <v>43556</v>
      </c>
      <c r="G5958" s="2">
        <v>43789</v>
      </c>
      <c r="H5958" t="s">
        <v>15850</v>
      </c>
      <c r="I5958" t="s">
        <v>67</v>
      </c>
      <c r="J5958" t="s">
        <v>15851</v>
      </c>
      <c r="K5958" t="s">
        <v>67</v>
      </c>
      <c r="L5958" t="s">
        <v>14212</v>
      </c>
      <c r="M5958" t="s">
        <v>232</v>
      </c>
      <c r="N5958">
        <v>11978</v>
      </c>
      <c r="O5958" t="s">
        <v>70</v>
      </c>
      <c r="P5958" t="s">
        <v>67</v>
      </c>
      <c r="Q5958" t="s">
        <v>15852</v>
      </c>
      <c r="S5958" t="s">
        <v>72</v>
      </c>
      <c r="T5958" t="s">
        <v>13355</v>
      </c>
      <c r="U5958" t="s">
        <v>3530</v>
      </c>
      <c r="V5958" t="s">
        <v>3531</v>
      </c>
      <c r="W5958" t="s">
        <v>232</v>
      </c>
      <c r="X5958" t="s">
        <v>17591</v>
      </c>
      <c r="Y5958" t="str">
        <f>"35-3031"</f>
        <v>35-3031</v>
      </c>
      <c r="Z5958" t="s">
        <v>410</v>
      </c>
      <c r="AA5958">
        <v>332212</v>
      </c>
      <c r="AB5958">
        <v>8</v>
      </c>
      <c r="AC5958">
        <v>8</v>
      </c>
      <c r="AD5958" t="s">
        <v>79</v>
      </c>
      <c r="AE5958" t="s">
        <v>80</v>
      </c>
      <c r="AF5958">
        <v>40</v>
      </c>
      <c r="AG5958" s="4">
        <v>0.29166666666666669</v>
      </c>
      <c r="AH5958" s="4">
        <v>0</v>
      </c>
      <c r="AI5958" s="5">
        <v>14.2</v>
      </c>
      <c r="AJ5958">
        <v>21.3</v>
      </c>
      <c r="AK5958">
        <v>21.3</v>
      </c>
      <c r="AL5958" t="s">
        <v>81</v>
      </c>
      <c r="AM5958" t="s">
        <v>82</v>
      </c>
      <c r="AO5958" t="s">
        <v>83</v>
      </c>
      <c r="AP5958" t="s">
        <v>67</v>
      </c>
      <c r="AQ5958" t="s">
        <v>67</v>
      </c>
      <c r="AR5958" t="s">
        <v>82</v>
      </c>
      <c r="AT5958" t="s">
        <v>82</v>
      </c>
      <c r="AW5958" t="s">
        <v>72</v>
      </c>
      <c r="AX5958">
        <v>1</v>
      </c>
      <c r="AY5958" t="s">
        <v>14212</v>
      </c>
      <c r="AZ5958" t="s">
        <v>6542</v>
      </c>
      <c r="BA5958" t="s">
        <v>232</v>
      </c>
      <c r="BB5958">
        <v>11978</v>
      </c>
      <c r="BC5958" t="s">
        <v>87</v>
      </c>
      <c r="BH5958" t="s">
        <v>15851</v>
      </c>
      <c r="BI5958" t="s">
        <v>67</v>
      </c>
      <c r="BJ5958">
        <v>111505343</v>
      </c>
    </row>
    <row r="5959" spans="1:62" x14ac:dyDescent="0.25">
      <c r="A5959" t="s">
        <v>30091</v>
      </c>
      <c r="B5959" s="2">
        <v>43530</v>
      </c>
      <c r="C5959" t="s">
        <v>63</v>
      </c>
      <c r="D5959" s="3">
        <v>43472.386786631942</v>
      </c>
      <c r="E5959" t="s">
        <v>64</v>
      </c>
      <c r="F5959" s="2">
        <v>43556</v>
      </c>
      <c r="G5959" s="2">
        <v>43800</v>
      </c>
      <c r="H5959" t="s">
        <v>30092</v>
      </c>
      <c r="J5959" t="s">
        <v>30093</v>
      </c>
      <c r="L5959" t="s">
        <v>8408</v>
      </c>
      <c r="M5959" t="s">
        <v>105</v>
      </c>
      <c r="N5959">
        <v>76049</v>
      </c>
      <c r="O5959" t="s">
        <v>70</v>
      </c>
      <c r="Q5959" t="s">
        <v>30094</v>
      </c>
      <c r="S5959" t="s">
        <v>72</v>
      </c>
      <c r="T5959" t="s">
        <v>1855</v>
      </c>
      <c r="U5959" t="s">
        <v>1856</v>
      </c>
      <c r="V5959" t="s">
        <v>863</v>
      </c>
      <c r="W5959" t="s">
        <v>105</v>
      </c>
      <c r="X5959" t="s">
        <v>1758</v>
      </c>
      <c r="Y5959" t="str">
        <f>"47-5051"</f>
        <v>47-5051</v>
      </c>
      <c r="Z5959" t="s">
        <v>1474</v>
      </c>
      <c r="AA5959">
        <v>238990</v>
      </c>
      <c r="AB5959">
        <v>25</v>
      </c>
      <c r="AC5959">
        <v>25</v>
      </c>
      <c r="AD5959" t="s">
        <v>79</v>
      </c>
      <c r="AE5959" t="s">
        <v>95</v>
      </c>
      <c r="AF5959">
        <v>40</v>
      </c>
      <c r="AG5959" s="4">
        <v>0.33333333333333331</v>
      </c>
      <c r="AH5959" s="4">
        <v>0.70833333333333337</v>
      </c>
      <c r="AI5959" s="5">
        <v>19.170000000000002</v>
      </c>
      <c r="AJ5959">
        <v>28.76</v>
      </c>
      <c r="AL5959" t="s">
        <v>81</v>
      </c>
      <c r="AM5959" t="s">
        <v>82</v>
      </c>
      <c r="AO5959" t="s">
        <v>83</v>
      </c>
      <c r="AR5959" t="s">
        <v>82</v>
      </c>
      <c r="AT5959" t="s">
        <v>82</v>
      </c>
      <c r="AW5959" t="s">
        <v>82</v>
      </c>
      <c r="AY5959" t="s">
        <v>8408</v>
      </c>
      <c r="AZ5959" t="s">
        <v>30095</v>
      </c>
      <c r="BA5959" t="s">
        <v>105</v>
      </c>
      <c r="BB5959">
        <v>76049</v>
      </c>
      <c r="BC5959" t="s">
        <v>87</v>
      </c>
      <c r="BH5959" t="s">
        <v>30093</v>
      </c>
      <c r="BJ5959">
        <v>471712020</v>
      </c>
    </row>
    <row r="5960" spans="1:62" x14ac:dyDescent="0.25">
      <c r="A5960" t="s">
        <v>30223</v>
      </c>
      <c r="B5960" s="2">
        <v>43530</v>
      </c>
      <c r="C5960" t="s">
        <v>63</v>
      </c>
      <c r="D5960" s="3">
        <v>43472.390528124997</v>
      </c>
      <c r="E5960" t="s">
        <v>64</v>
      </c>
      <c r="F5960" s="2">
        <v>43556</v>
      </c>
      <c r="G5960" s="2">
        <v>43814</v>
      </c>
      <c r="H5960" t="s">
        <v>30178</v>
      </c>
      <c r="J5960" t="s">
        <v>30179</v>
      </c>
      <c r="L5960" t="s">
        <v>28641</v>
      </c>
      <c r="M5960" t="s">
        <v>761</v>
      </c>
      <c r="N5960">
        <v>30043</v>
      </c>
      <c r="O5960" t="s">
        <v>70</v>
      </c>
      <c r="Q5960" t="s">
        <v>30180</v>
      </c>
      <c r="S5960" t="s">
        <v>72</v>
      </c>
      <c r="T5960" t="s">
        <v>2185</v>
      </c>
      <c r="U5960" t="s">
        <v>2186</v>
      </c>
      <c r="V5960" t="s">
        <v>2187</v>
      </c>
      <c r="W5960" t="s">
        <v>232</v>
      </c>
      <c r="X5960" t="s">
        <v>30181</v>
      </c>
      <c r="Y5960" t="str">
        <f>"47-3014"</f>
        <v>47-3014</v>
      </c>
      <c r="Z5960" t="s">
        <v>1320</v>
      </c>
      <c r="AA5960">
        <v>238390</v>
      </c>
      <c r="AB5960">
        <v>12</v>
      </c>
      <c r="AC5960">
        <v>12</v>
      </c>
      <c r="AD5960" t="s">
        <v>79</v>
      </c>
      <c r="AE5960" t="s">
        <v>95</v>
      </c>
      <c r="AF5960">
        <v>40</v>
      </c>
      <c r="AG5960" s="4">
        <v>0.29166666666666669</v>
      </c>
      <c r="AH5960" s="4">
        <v>0.625</v>
      </c>
      <c r="AI5960" s="5">
        <v>13.02</v>
      </c>
      <c r="AL5960" t="s">
        <v>81</v>
      </c>
      <c r="AM5960" t="s">
        <v>82</v>
      </c>
      <c r="AO5960" t="s">
        <v>83</v>
      </c>
      <c r="AR5960" t="s">
        <v>82</v>
      </c>
      <c r="AT5960" t="s">
        <v>82</v>
      </c>
      <c r="AW5960" t="s">
        <v>72</v>
      </c>
      <c r="AX5960">
        <v>1</v>
      </c>
      <c r="AY5960" t="s">
        <v>1898</v>
      </c>
      <c r="AZ5960" t="s">
        <v>1899</v>
      </c>
      <c r="BA5960" t="s">
        <v>100</v>
      </c>
      <c r="BB5960">
        <v>28202</v>
      </c>
      <c r="BC5960" t="s">
        <v>79</v>
      </c>
      <c r="BH5960" t="s">
        <v>30224</v>
      </c>
      <c r="BJ5960">
        <v>202222898</v>
      </c>
    </row>
    <row r="5961" spans="1:62" x14ac:dyDescent="0.25">
      <c r="A5961" t="s">
        <v>30383</v>
      </c>
      <c r="B5961" s="2">
        <v>43530</v>
      </c>
      <c r="C5961" t="s">
        <v>63</v>
      </c>
      <c r="D5961" s="3">
        <v>43472.382227488422</v>
      </c>
      <c r="E5961" t="s">
        <v>282</v>
      </c>
      <c r="F5961" s="2">
        <v>43556</v>
      </c>
      <c r="G5961" s="2">
        <v>43814</v>
      </c>
      <c r="H5961" t="s">
        <v>11582</v>
      </c>
      <c r="J5961" t="s">
        <v>11583</v>
      </c>
      <c r="L5961" t="s">
        <v>5477</v>
      </c>
      <c r="M5961" t="s">
        <v>147</v>
      </c>
      <c r="N5961">
        <v>19462</v>
      </c>
      <c r="O5961" t="s">
        <v>70</v>
      </c>
      <c r="Q5961" t="s">
        <v>11584</v>
      </c>
      <c r="S5961" t="s">
        <v>72</v>
      </c>
      <c r="T5961" t="s">
        <v>11227</v>
      </c>
      <c r="U5961" t="s">
        <v>2437</v>
      </c>
      <c r="V5961" t="s">
        <v>2438</v>
      </c>
      <c r="W5961" t="s">
        <v>147</v>
      </c>
      <c r="X5961" t="s">
        <v>106</v>
      </c>
      <c r="Y5961" t="str">
        <f>"37-3011"</f>
        <v>37-3011</v>
      </c>
      <c r="Z5961" t="s">
        <v>94</v>
      </c>
      <c r="AA5961">
        <v>561730</v>
      </c>
      <c r="AB5961">
        <v>5</v>
      </c>
      <c r="AC5961">
        <v>4</v>
      </c>
      <c r="AD5961" t="s">
        <v>79</v>
      </c>
      <c r="AE5961" t="s">
        <v>80</v>
      </c>
      <c r="AF5961">
        <v>40</v>
      </c>
      <c r="AG5961" s="4">
        <v>0.29166666666666669</v>
      </c>
      <c r="AH5961" s="4">
        <v>0.70833333333333337</v>
      </c>
      <c r="AI5961" s="5">
        <v>15.35</v>
      </c>
      <c r="AJ5961">
        <v>23.03</v>
      </c>
      <c r="AK5961">
        <v>23.03</v>
      </c>
      <c r="AL5961" t="s">
        <v>81</v>
      </c>
      <c r="AM5961" t="s">
        <v>82</v>
      </c>
      <c r="AO5961" t="s">
        <v>83</v>
      </c>
      <c r="AR5961" t="s">
        <v>82</v>
      </c>
      <c r="AT5961" t="s">
        <v>82</v>
      </c>
      <c r="AW5961" t="s">
        <v>82</v>
      </c>
      <c r="AY5961" t="s">
        <v>5477</v>
      </c>
      <c r="AZ5961" t="s">
        <v>291</v>
      </c>
      <c r="BA5961" t="s">
        <v>147</v>
      </c>
      <c r="BB5961">
        <v>19462</v>
      </c>
      <c r="BC5961" t="s">
        <v>79</v>
      </c>
      <c r="BH5961" t="s">
        <v>11583</v>
      </c>
      <c r="BJ5961">
        <v>232678119</v>
      </c>
    </row>
    <row r="5962" spans="1:62" x14ac:dyDescent="0.25">
      <c r="A5962" t="s">
        <v>30796</v>
      </c>
      <c r="B5962" s="2">
        <v>43530</v>
      </c>
      <c r="C5962" t="s">
        <v>63</v>
      </c>
      <c r="D5962" s="3">
        <v>43472.393499467595</v>
      </c>
      <c r="E5962" t="s">
        <v>64</v>
      </c>
      <c r="F5962" s="2">
        <v>43556</v>
      </c>
      <c r="G5962" s="2">
        <v>43800</v>
      </c>
      <c r="H5962" t="s">
        <v>30797</v>
      </c>
      <c r="J5962" t="s">
        <v>2553</v>
      </c>
      <c r="L5962" t="s">
        <v>2551</v>
      </c>
      <c r="M5962" t="s">
        <v>105</v>
      </c>
      <c r="N5962">
        <v>79706</v>
      </c>
      <c r="O5962" t="s">
        <v>70</v>
      </c>
      <c r="Q5962" t="s">
        <v>30798</v>
      </c>
      <c r="S5962" t="s">
        <v>72</v>
      </c>
      <c r="T5962" t="s">
        <v>1855</v>
      </c>
      <c r="U5962" t="s">
        <v>1856</v>
      </c>
      <c r="V5962" t="s">
        <v>863</v>
      </c>
      <c r="W5962" t="s">
        <v>105</v>
      </c>
      <c r="X5962" t="s">
        <v>1758</v>
      </c>
      <c r="Y5962" t="str">
        <f>"37-3011"</f>
        <v>37-3011</v>
      </c>
      <c r="Z5962" t="s">
        <v>94</v>
      </c>
      <c r="AA5962">
        <v>561730</v>
      </c>
      <c r="AB5962">
        <v>30</v>
      </c>
      <c r="AC5962">
        <v>30</v>
      </c>
      <c r="AD5962" t="s">
        <v>79</v>
      </c>
      <c r="AE5962" t="s">
        <v>95</v>
      </c>
      <c r="AF5962">
        <v>40</v>
      </c>
      <c r="AG5962" s="4">
        <v>0.29166666666666669</v>
      </c>
      <c r="AH5962" s="4">
        <v>0.66666666666666663</v>
      </c>
      <c r="AI5962" s="5">
        <v>14.17</v>
      </c>
      <c r="AJ5962">
        <v>21.26</v>
      </c>
      <c r="AK5962">
        <v>22.5</v>
      </c>
      <c r="AL5962" t="s">
        <v>81</v>
      </c>
      <c r="AM5962" t="s">
        <v>82</v>
      </c>
      <c r="AO5962" t="s">
        <v>83</v>
      </c>
      <c r="AR5962" t="s">
        <v>82</v>
      </c>
      <c r="AT5962" t="s">
        <v>82</v>
      </c>
      <c r="AW5962" t="s">
        <v>82</v>
      </c>
      <c r="AY5962" t="s">
        <v>2551</v>
      </c>
      <c r="AZ5962" t="s">
        <v>1204</v>
      </c>
      <c r="BA5962" t="s">
        <v>105</v>
      </c>
      <c r="BB5962">
        <v>79706</v>
      </c>
      <c r="BC5962" t="s">
        <v>79</v>
      </c>
      <c r="BH5962" t="s">
        <v>2553</v>
      </c>
      <c r="BJ5962">
        <v>831261270</v>
      </c>
    </row>
    <row r="5963" spans="1:62" x14ac:dyDescent="0.25">
      <c r="A5963" t="s">
        <v>31294</v>
      </c>
      <c r="B5963" s="2">
        <v>43530</v>
      </c>
      <c r="C5963" t="s">
        <v>63</v>
      </c>
      <c r="D5963" s="3">
        <v>43473.547780925925</v>
      </c>
      <c r="E5963" t="s">
        <v>91</v>
      </c>
      <c r="H5963" t="s">
        <v>31295</v>
      </c>
      <c r="J5963" t="s">
        <v>31296</v>
      </c>
      <c r="L5963" t="s">
        <v>31297</v>
      </c>
      <c r="M5963" t="s">
        <v>1246</v>
      </c>
      <c r="N5963">
        <v>65049</v>
      </c>
      <c r="O5963" t="s">
        <v>70</v>
      </c>
      <c r="Q5963" t="s">
        <v>31298</v>
      </c>
      <c r="S5963" t="s">
        <v>72</v>
      </c>
      <c r="T5963" t="s">
        <v>31299</v>
      </c>
      <c r="U5963" t="s">
        <v>31300</v>
      </c>
      <c r="V5963" t="s">
        <v>29027</v>
      </c>
      <c r="W5963" t="s">
        <v>1246</v>
      </c>
      <c r="X5963" t="s">
        <v>14508</v>
      </c>
      <c r="Y5963" t="str">
        <f>"47-2181"</f>
        <v>47-2181</v>
      </c>
      <c r="Z5963" t="s">
        <v>14508</v>
      </c>
      <c r="AA5963">
        <v>238160</v>
      </c>
      <c r="AB5963">
        <v>4</v>
      </c>
      <c r="AD5963" t="s">
        <v>79</v>
      </c>
      <c r="AE5963" t="s">
        <v>95</v>
      </c>
      <c r="AF5963">
        <v>40</v>
      </c>
      <c r="AG5963" s="4">
        <v>0.33333333333333331</v>
      </c>
      <c r="AH5963" s="4">
        <v>0.75</v>
      </c>
      <c r="AI5963" s="5">
        <v>17.46</v>
      </c>
      <c r="AJ5963">
        <v>26.19</v>
      </c>
      <c r="AL5963" t="s">
        <v>81</v>
      </c>
      <c r="AM5963" t="s">
        <v>82</v>
      </c>
      <c r="AO5963" t="s">
        <v>83</v>
      </c>
      <c r="AR5963" t="s">
        <v>82</v>
      </c>
      <c r="AT5963" t="s">
        <v>82</v>
      </c>
      <c r="AW5963" t="s">
        <v>82</v>
      </c>
      <c r="AY5963" t="s">
        <v>31297</v>
      </c>
      <c r="AZ5963" t="s">
        <v>1249</v>
      </c>
      <c r="BA5963" t="s">
        <v>1246</v>
      </c>
      <c r="BB5963">
        <v>65049</v>
      </c>
      <c r="BC5963" t="s">
        <v>79</v>
      </c>
      <c r="BH5963" t="s">
        <v>31296</v>
      </c>
      <c r="BJ5963">
        <v>821661911</v>
      </c>
    </row>
    <row r="5964" spans="1:62" x14ac:dyDescent="0.25">
      <c r="A5964" t="s">
        <v>31419</v>
      </c>
      <c r="B5964" s="2">
        <v>43530</v>
      </c>
      <c r="C5964" t="s">
        <v>63</v>
      </c>
      <c r="D5964" s="3">
        <v>43472.389611041668</v>
      </c>
      <c r="E5964" t="s">
        <v>64</v>
      </c>
      <c r="F5964" s="2">
        <v>43556</v>
      </c>
      <c r="G5964" s="2">
        <v>43784</v>
      </c>
      <c r="H5964" t="s">
        <v>31160</v>
      </c>
      <c r="J5964" t="s">
        <v>31161</v>
      </c>
      <c r="L5964" t="s">
        <v>21660</v>
      </c>
      <c r="M5964" t="s">
        <v>298</v>
      </c>
      <c r="N5964">
        <v>4609</v>
      </c>
      <c r="O5964" t="s">
        <v>70</v>
      </c>
      <c r="Q5964" t="s">
        <v>31162</v>
      </c>
      <c r="S5964" t="s">
        <v>72</v>
      </c>
      <c r="T5964" t="s">
        <v>31078</v>
      </c>
      <c r="U5964" t="s">
        <v>3783</v>
      </c>
      <c r="V5964" t="s">
        <v>2207</v>
      </c>
      <c r="W5964" t="s">
        <v>86</v>
      </c>
      <c r="X5964" t="s">
        <v>31334</v>
      </c>
      <c r="Y5964" t="str">
        <f>"35-3031"</f>
        <v>35-3031</v>
      </c>
      <c r="Z5964" t="s">
        <v>410</v>
      </c>
      <c r="AA5964">
        <v>721110</v>
      </c>
      <c r="AB5964">
        <v>5</v>
      </c>
      <c r="AC5964">
        <v>5</v>
      </c>
      <c r="AD5964" t="s">
        <v>79</v>
      </c>
      <c r="AE5964" t="s">
        <v>80</v>
      </c>
      <c r="AF5964">
        <v>35</v>
      </c>
      <c r="AG5964" s="4">
        <v>0.25</v>
      </c>
      <c r="AH5964" s="4">
        <v>0.58333333333333337</v>
      </c>
      <c r="AI5964" s="6">
        <v>11</v>
      </c>
      <c r="AJ5964">
        <v>16.5</v>
      </c>
      <c r="AL5964" t="s">
        <v>81</v>
      </c>
      <c r="AM5964" t="s">
        <v>82</v>
      </c>
      <c r="AO5964" t="s">
        <v>83</v>
      </c>
      <c r="AR5964" t="s">
        <v>82</v>
      </c>
      <c r="AT5964" t="s">
        <v>82</v>
      </c>
      <c r="AW5964" t="s">
        <v>72</v>
      </c>
      <c r="AX5964">
        <v>1</v>
      </c>
      <c r="AY5964" t="s">
        <v>21660</v>
      </c>
      <c r="AZ5964" t="s">
        <v>10636</v>
      </c>
      <c r="BA5964" t="s">
        <v>298</v>
      </c>
      <c r="BB5964">
        <v>4609</v>
      </c>
      <c r="BC5964" t="s">
        <v>87</v>
      </c>
      <c r="BH5964" t="s">
        <v>31161</v>
      </c>
      <c r="BJ5964">
        <v>453120428</v>
      </c>
    </row>
    <row r="5965" spans="1:62" x14ac:dyDescent="0.25">
      <c r="A5965" t="s">
        <v>31644</v>
      </c>
      <c r="B5965" s="2">
        <v>43530</v>
      </c>
      <c r="C5965" t="s">
        <v>63</v>
      </c>
      <c r="D5965" s="3">
        <v>43472.3932915162</v>
      </c>
      <c r="E5965" t="s">
        <v>64</v>
      </c>
      <c r="F5965" s="2">
        <v>43556</v>
      </c>
      <c r="G5965" s="2">
        <v>43799</v>
      </c>
      <c r="H5965" t="s">
        <v>30457</v>
      </c>
      <c r="J5965" t="s">
        <v>30340</v>
      </c>
      <c r="K5965" t="s">
        <v>20270</v>
      </c>
      <c r="L5965" t="s">
        <v>1753</v>
      </c>
      <c r="M5965" t="s">
        <v>761</v>
      </c>
      <c r="N5965">
        <v>30328</v>
      </c>
      <c r="O5965" t="s">
        <v>70</v>
      </c>
      <c r="Q5965" t="s">
        <v>20271</v>
      </c>
      <c r="S5965" t="s">
        <v>72</v>
      </c>
      <c r="T5965" t="s">
        <v>20272</v>
      </c>
      <c r="U5965" t="s">
        <v>20273</v>
      </c>
      <c r="V5965" t="s">
        <v>1177</v>
      </c>
      <c r="W5965" t="s">
        <v>649</v>
      </c>
      <c r="X5965" t="s">
        <v>20274</v>
      </c>
      <c r="Y5965" t="str">
        <f>"51-9198"</f>
        <v>51-9198</v>
      </c>
      <c r="Z5965" t="s">
        <v>199</v>
      </c>
      <c r="AA5965">
        <v>321214</v>
      </c>
      <c r="AB5965">
        <v>25</v>
      </c>
      <c r="AC5965">
        <v>25</v>
      </c>
      <c r="AD5965" t="s">
        <v>79</v>
      </c>
      <c r="AE5965" t="s">
        <v>95</v>
      </c>
      <c r="AF5965">
        <v>40</v>
      </c>
      <c r="AG5965" s="4">
        <v>0.25</v>
      </c>
      <c r="AH5965" s="4">
        <v>0.60416666666666663</v>
      </c>
      <c r="AI5965" s="5">
        <v>13.32</v>
      </c>
      <c r="AJ5965">
        <v>19.98</v>
      </c>
      <c r="AK5965">
        <v>19.98</v>
      </c>
      <c r="AL5965" t="s">
        <v>81</v>
      </c>
      <c r="AM5965" t="s">
        <v>82</v>
      </c>
      <c r="AO5965" t="s">
        <v>83</v>
      </c>
      <c r="AP5965" t="s">
        <v>67</v>
      </c>
      <c r="AQ5965" t="s">
        <v>67</v>
      </c>
      <c r="AR5965" t="s">
        <v>82</v>
      </c>
      <c r="AT5965" t="s">
        <v>82</v>
      </c>
      <c r="AW5965" t="s">
        <v>82</v>
      </c>
      <c r="AY5965" t="s">
        <v>9441</v>
      </c>
      <c r="AZ5965" t="s">
        <v>9447</v>
      </c>
      <c r="BA5965" t="s">
        <v>881</v>
      </c>
      <c r="BB5965">
        <v>83709</v>
      </c>
      <c r="BC5965" t="s">
        <v>87</v>
      </c>
      <c r="BH5965" t="s">
        <v>31645</v>
      </c>
      <c r="BJ5965">
        <v>943050454</v>
      </c>
    </row>
    <row r="5966" spans="1:62" x14ac:dyDescent="0.25">
      <c r="A5966" t="s">
        <v>31662</v>
      </c>
      <c r="B5966" s="2">
        <v>43530</v>
      </c>
      <c r="C5966" t="s">
        <v>63</v>
      </c>
      <c r="D5966" s="3">
        <v>43472.392652013892</v>
      </c>
      <c r="E5966" t="s">
        <v>64</v>
      </c>
      <c r="F5966" s="2">
        <v>43556</v>
      </c>
      <c r="G5966" s="2">
        <v>43799</v>
      </c>
      <c r="H5966" t="s">
        <v>30457</v>
      </c>
      <c r="J5966" t="s">
        <v>30340</v>
      </c>
      <c r="K5966" t="s">
        <v>20270</v>
      </c>
      <c r="L5966" t="s">
        <v>1753</v>
      </c>
      <c r="M5966" t="s">
        <v>761</v>
      </c>
      <c r="N5966">
        <v>30328</v>
      </c>
      <c r="O5966" t="s">
        <v>70</v>
      </c>
      <c r="Q5966" t="s">
        <v>20271</v>
      </c>
      <c r="S5966" t="s">
        <v>72</v>
      </c>
      <c r="T5966" t="s">
        <v>20272</v>
      </c>
      <c r="U5966" t="s">
        <v>20273</v>
      </c>
      <c r="V5966" t="s">
        <v>1177</v>
      </c>
      <c r="W5966" t="s">
        <v>649</v>
      </c>
      <c r="X5966" t="s">
        <v>20274</v>
      </c>
      <c r="Y5966" t="str">
        <f>"51-9198"</f>
        <v>51-9198</v>
      </c>
      <c r="Z5966" t="s">
        <v>199</v>
      </c>
      <c r="AA5966">
        <v>321214</v>
      </c>
      <c r="AB5966">
        <v>6</v>
      </c>
      <c r="AC5966">
        <v>6</v>
      </c>
      <c r="AD5966" t="s">
        <v>79</v>
      </c>
      <c r="AE5966" t="s">
        <v>95</v>
      </c>
      <c r="AF5966">
        <v>40</v>
      </c>
      <c r="AG5966" s="4">
        <v>0.25</v>
      </c>
      <c r="AH5966" s="4">
        <v>0.60416666666666663</v>
      </c>
      <c r="AI5966" s="5">
        <v>12.19</v>
      </c>
      <c r="AJ5966">
        <v>18.29</v>
      </c>
      <c r="AK5966">
        <v>18.29</v>
      </c>
      <c r="AL5966" t="s">
        <v>81</v>
      </c>
      <c r="AM5966" t="s">
        <v>82</v>
      </c>
      <c r="AO5966" t="s">
        <v>83</v>
      </c>
      <c r="AP5966" t="s">
        <v>67</v>
      </c>
      <c r="AQ5966" t="s">
        <v>67</v>
      </c>
      <c r="AR5966" t="s">
        <v>82</v>
      </c>
      <c r="AT5966" t="s">
        <v>82</v>
      </c>
      <c r="AW5966" t="s">
        <v>82</v>
      </c>
      <c r="AY5966" t="s">
        <v>13549</v>
      </c>
      <c r="AZ5966" t="s">
        <v>8268</v>
      </c>
      <c r="BA5966" t="s">
        <v>881</v>
      </c>
      <c r="BB5966">
        <v>83402</v>
      </c>
      <c r="BC5966" t="s">
        <v>87</v>
      </c>
      <c r="BH5966" t="s">
        <v>31663</v>
      </c>
      <c r="BJ5966">
        <v>943050454</v>
      </c>
    </row>
    <row r="5967" spans="1:62" x14ac:dyDescent="0.25">
      <c r="A5967" t="s">
        <v>32286</v>
      </c>
      <c r="B5967" s="2">
        <v>43530</v>
      </c>
      <c r="C5967" t="s">
        <v>63</v>
      </c>
      <c r="D5967" s="3">
        <v>43472.391073263891</v>
      </c>
      <c r="E5967" t="s">
        <v>64</v>
      </c>
      <c r="F5967" s="2">
        <v>43556</v>
      </c>
      <c r="G5967" s="2">
        <v>43769</v>
      </c>
      <c r="H5967" t="s">
        <v>32287</v>
      </c>
      <c r="I5967" t="s">
        <v>32288</v>
      </c>
      <c r="J5967" t="s">
        <v>32289</v>
      </c>
      <c r="K5967" t="s">
        <v>32290</v>
      </c>
      <c r="L5967" t="s">
        <v>12138</v>
      </c>
      <c r="M5967" t="s">
        <v>226</v>
      </c>
      <c r="N5967">
        <v>49757</v>
      </c>
      <c r="O5967" t="s">
        <v>70</v>
      </c>
      <c r="Q5967" t="s">
        <v>32291</v>
      </c>
      <c r="S5967" t="s">
        <v>72</v>
      </c>
      <c r="T5967" t="s">
        <v>30841</v>
      </c>
      <c r="U5967" t="s">
        <v>5508</v>
      </c>
      <c r="V5967" t="s">
        <v>4796</v>
      </c>
      <c r="W5967" t="s">
        <v>308</v>
      </c>
      <c r="X5967" t="s">
        <v>1500</v>
      </c>
      <c r="Y5967" t="str">
        <f>"35-2014"</f>
        <v>35-2014</v>
      </c>
      <c r="Z5967" t="s">
        <v>301</v>
      </c>
      <c r="AA5967">
        <v>722110</v>
      </c>
      <c r="AB5967">
        <v>5</v>
      </c>
      <c r="AC5967">
        <v>5</v>
      </c>
      <c r="AD5967" t="s">
        <v>79</v>
      </c>
      <c r="AE5967" t="s">
        <v>80</v>
      </c>
      <c r="AF5967">
        <v>35</v>
      </c>
      <c r="AG5967" s="4">
        <v>0.41666666666666669</v>
      </c>
      <c r="AH5967" s="4">
        <v>0.95833333333333337</v>
      </c>
      <c r="AI5967" s="5">
        <v>11.35</v>
      </c>
      <c r="AJ5967">
        <v>17.03</v>
      </c>
      <c r="AL5967" t="s">
        <v>81</v>
      </c>
      <c r="AM5967" t="s">
        <v>82</v>
      </c>
      <c r="AO5967" t="s">
        <v>83</v>
      </c>
      <c r="AR5967" t="s">
        <v>82</v>
      </c>
      <c r="AT5967" t="s">
        <v>82</v>
      </c>
      <c r="AW5967" t="s">
        <v>72</v>
      </c>
      <c r="AX5967">
        <v>3</v>
      </c>
      <c r="AY5967" t="s">
        <v>12138</v>
      </c>
      <c r="AZ5967" t="s">
        <v>10246</v>
      </c>
      <c r="BA5967" t="s">
        <v>226</v>
      </c>
      <c r="BB5967">
        <v>49757</v>
      </c>
      <c r="BC5967" t="s">
        <v>87</v>
      </c>
      <c r="BH5967" t="s">
        <v>32289</v>
      </c>
      <c r="BJ5967">
        <v>274093329</v>
      </c>
    </row>
    <row r="5968" spans="1:62" x14ac:dyDescent="0.25">
      <c r="A5968" t="s">
        <v>32360</v>
      </c>
      <c r="B5968" s="2">
        <v>43530</v>
      </c>
      <c r="C5968" t="s">
        <v>63</v>
      </c>
      <c r="D5968" s="3">
        <v>43472.389349421297</v>
      </c>
      <c r="E5968" t="s">
        <v>64</v>
      </c>
      <c r="F5968" s="2">
        <v>43556</v>
      </c>
      <c r="G5968" s="2">
        <v>43753</v>
      </c>
      <c r="H5968" t="s">
        <v>31910</v>
      </c>
      <c r="J5968" t="s">
        <v>31911</v>
      </c>
      <c r="L5968" t="s">
        <v>297</v>
      </c>
      <c r="M5968" t="s">
        <v>298</v>
      </c>
      <c r="N5968">
        <v>3907</v>
      </c>
      <c r="O5968" t="s">
        <v>70</v>
      </c>
      <c r="Q5968" t="s">
        <v>31912</v>
      </c>
      <c r="S5968" t="s">
        <v>72</v>
      </c>
      <c r="T5968" t="s">
        <v>31078</v>
      </c>
      <c r="U5968" t="s">
        <v>3783</v>
      </c>
      <c r="V5968" t="s">
        <v>2207</v>
      </c>
      <c r="W5968" t="s">
        <v>86</v>
      </c>
      <c r="X5968" t="s">
        <v>3794</v>
      </c>
      <c r="Y5968" t="str">
        <f>"35-3031"</f>
        <v>35-3031</v>
      </c>
      <c r="Z5968" t="s">
        <v>410</v>
      </c>
      <c r="AA5968">
        <v>722110</v>
      </c>
      <c r="AB5968">
        <v>7</v>
      </c>
      <c r="AC5968">
        <v>7</v>
      </c>
      <c r="AD5968" t="s">
        <v>79</v>
      </c>
      <c r="AE5968" t="s">
        <v>80</v>
      </c>
      <c r="AF5968">
        <v>35</v>
      </c>
      <c r="AG5968" s="4">
        <v>0.45833333333333331</v>
      </c>
      <c r="AH5968" s="4">
        <v>0.66666666666666663</v>
      </c>
      <c r="AI5968" s="5">
        <v>12.39</v>
      </c>
      <c r="AJ5968">
        <v>18.59</v>
      </c>
      <c r="AL5968" t="s">
        <v>81</v>
      </c>
      <c r="AM5968" t="s">
        <v>82</v>
      </c>
      <c r="AO5968" t="s">
        <v>83</v>
      </c>
      <c r="AR5968" t="s">
        <v>82</v>
      </c>
      <c r="AT5968" t="s">
        <v>82</v>
      </c>
      <c r="AW5968" t="s">
        <v>72</v>
      </c>
      <c r="AX5968">
        <v>1</v>
      </c>
      <c r="AY5968" t="s">
        <v>297</v>
      </c>
      <c r="AZ5968" t="s">
        <v>302</v>
      </c>
      <c r="BA5968" t="s">
        <v>298</v>
      </c>
      <c r="BB5968">
        <v>3907</v>
      </c>
      <c r="BC5968" t="s">
        <v>87</v>
      </c>
      <c r="BH5968" t="s">
        <v>31911</v>
      </c>
      <c r="BJ5968">
        <v>10445196</v>
      </c>
    </row>
    <row r="5969" spans="1:62" x14ac:dyDescent="0.25">
      <c r="A5969" t="s">
        <v>32361</v>
      </c>
      <c r="B5969" s="2">
        <v>43530</v>
      </c>
      <c r="C5969" t="s">
        <v>63</v>
      </c>
      <c r="D5969" s="3">
        <v>43472.390192569444</v>
      </c>
      <c r="E5969" t="s">
        <v>64</v>
      </c>
      <c r="F5969" s="2">
        <v>43556</v>
      </c>
      <c r="G5969" s="2">
        <v>43769</v>
      </c>
      <c r="H5969" t="s">
        <v>32362</v>
      </c>
      <c r="J5969" t="s">
        <v>32363</v>
      </c>
      <c r="K5969" t="s">
        <v>32290</v>
      </c>
      <c r="L5969" t="s">
        <v>23864</v>
      </c>
      <c r="M5969" t="s">
        <v>226</v>
      </c>
      <c r="N5969">
        <v>49701</v>
      </c>
      <c r="O5969" t="s">
        <v>70</v>
      </c>
      <c r="Q5969" t="s">
        <v>32364</v>
      </c>
      <c r="S5969" t="s">
        <v>72</v>
      </c>
      <c r="T5969" t="s">
        <v>30841</v>
      </c>
      <c r="U5969" t="s">
        <v>5508</v>
      </c>
      <c r="V5969" t="s">
        <v>4796</v>
      </c>
      <c r="W5969" t="s">
        <v>308</v>
      </c>
      <c r="X5969" t="s">
        <v>1500</v>
      </c>
      <c r="Y5969" t="str">
        <f>"35-2014"</f>
        <v>35-2014</v>
      </c>
      <c r="Z5969" t="s">
        <v>301</v>
      </c>
      <c r="AA5969">
        <v>722110</v>
      </c>
      <c r="AB5969">
        <v>5</v>
      </c>
      <c r="AC5969">
        <v>5</v>
      </c>
      <c r="AD5969" t="s">
        <v>79</v>
      </c>
      <c r="AE5969" t="s">
        <v>80</v>
      </c>
      <c r="AF5969">
        <v>35</v>
      </c>
      <c r="AG5969" s="4">
        <v>0.41666666666666669</v>
      </c>
      <c r="AH5969" s="4">
        <v>0.95833333333333337</v>
      </c>
      <c r="AI5969" s="5">
        <v>12.33</v>
      </c>
      <c r="AJ5969">
        <v>18.5</v>
      </c>
      <c r="AL5969" t="s">
        <v>81</v>
      </c>
      <c r="AM5969" t="s">
        <v>82</v>
      </c>
      <c r="AO5969" t="s">
        <v>83</v>
      </c>
      <c r="AR5969" t="s">
        <v>82</v>
      </c>
      <c r="AT5969" t="s">
        <v>82</v>
      </c>
      <c r="AW5969" t="s">
        <v>72</v>
      </c>
      <c r="AX5969">
        <v>3</v>
      </c>
      <c r="AY5969" t="s">
        <v>23864</v>
      </c>
      <c r="AZ5969" t="s">
        <v>14328</v>
      </c>
      <c r="BA5969" t="s">
        <v>226</v>
      </c>
      <c r="BB5969">
        <v>49701</v>
      </c>
      <c r="BC5969" t="s">
        <v>87</v>
      </c>
      <c r="BH5969" t="s">
        <v>32363</v>
      </c>
      <c r="BJ5969">
        <v>811879972</v>
      </c>
    </row>
    <row r="5970" spans="1:62" x14ac:dyDescent="0.25">
      <c r="A5970" t="s">
        <v>32636</v>
      </c>
      <c r="B5970" s="2">
        <v>43530</v>
      </c>
      <c r="C5970" t="s">
        <v>63</v>
      </c>
      <c r="D5970" s="3">
        <v>43472.388985300924</v>
      </c>
      <c r="E5970" t="s">
        <v>64</v>
      </c>
      <c r="F5970" s="2">
        <v>43556</v>
      </c>
      <c r="G5970" s="2">
        <v>43769</v>
      </c>
      <c r="H5970" t="s">
        <v>32637</v>
      </c>
      <c r="I5970" t="s">
        <v>32638</v>
      </c>
      <c r="J5970" t="s">
        <v>32639</v>
      </c>
      <c r="K5970" t="s">
        <v>32290</v>
      </c>
      <c r="L5970" t="s">
        <v>12138</v>
      </c>
      <c r="M5970" t="s">
        <v>226</v>
      </c>
      <c r="N5970">
        <v>49757</v>
      </c>
      <c r="O5970" t="s">
        <v>70</v>
      </c>
      <c r="Q5970" t="s">
        <v>32364</v>
      </c>
      <c r="S5970" t="s">
        <v>72</v>
      </c>
      <c r="T5970" t="s">
        <v>30841</v>
      </c>
      <c r="U5970" t="s">
        <v>5508</v>
      </c>
      <c r="V5970" t="s">
        <v>4796</v>
      </c>
      <c r="W5970" t="s">
        <v>308</v>
      </c>
      <c r="X5970" t="s">
        <v>1500</v>
      </c>
      <c r="Y5970" t="str">
        <f>"35-2014"</f>
        <v>35-2014</v>
      </c>
      <c r="Z5970" t="s">
        <v>301</v>
      </c>
      <c r="AA5970">
        <v>722110</v>
      </c>
      <c r="AB5970">
        <v>5</v>
      </c>
      <c r="AC5970">
        <v>5</v>
      </c>
      <c r="AD5970" t="s">
        <v>79</v>
      </c>
      <c r="AE5970" t="s">
        <v>95</v>
      </c>
      <c r="AF5970">
        <v>35</v>
      </c>
      <c r="AG5970" s="4">
        <v>0.41666666666666669</v>
      </c>
      <c r="AH5970" s="4">
        <v>0.95833333333333337</v>
      </c>
      <c r="AI5970" s="5">
        <v>11.35</v>
      </c>
      <c r="AJ5970">
        <v>17.03</v>
      </c>
      <c r="AL5970" t="s">
        <v>81</v>
      </c>
      <c r="AM5970" t="s">
        <v>82</v>
      </c>
      <c r="AO5970" t="s">
        <v>83</v>
      </c>
      <c r="AR5970" t="s">
        <v>82</v>
      </c>
      <c r="AT5970" t="s">
        <v>82</v>
      </c>
      <c r="AW5970" t="s">
        <v>72</v>
      </c>
      <c r="AX5970">
        <v>3</v>
      </c>
      <c r="AY5970" t="s">
        <v>12138</v>
      </c>
      <c r="AZ5970" t="s">
        <v>10246</v>
      </c>
      <c r="BA5970" t="s">
        <v>226</v>
      </c>
      <c r="BB5970">
        <v>49757</v>
      </c>
      <c r="BC5970" t="s">
        <v>87</v>
      </c>
      <c r="BH5970" t="s">
        <v>32639</v>
      </c>
      <c r="BJ5970">
        <v>822156039</v>
      </c>
    </row>
    <row r="5971" spans="1:62" x14ac:dyDescent="0.25">
      <c r="A5971" t="s">
        <v>32670</v>
      </c>
      <c r="B5971" s="2">
        <v>43530</v>
      </c>
      <c r="C5971" t="s">
        <v>63</v>
      </c>
      <c r="D5971" s="3">
        <v>43472.390744467593</v>
      </c>
      <c r="E5971" t="s">
        <v>64</v>
      </c>
      <c r="F5971" s="2">
        <v>43556</v>
      </c>
      <c r="G5971" s="2">
        <v>43800</v>
      </c>
      <c r="H5971" t="s">
        <v>32671</v>
      </c>
      <c r="J5971" t="s">
        <v>32672</v>
      </c>
      <c r="L5971" t="s">
        <v>4286</v>
      </c>
      <c r="M5971" t="s">
        <v>774</v>
      </c>
      <c r="N5971">
        <v>80403</v>
      </c>
      <c r="O5971" t="s">
        <v>70</v>
      </c>
      <c r="Q5971" t="s">
        <v>32673</v>
      </c>
      <c r="S5971" t="s">
        <v>72</v>
      </c>
      <c r="T5971" t="s">
        <v>30841</v>
      </c>
      <c r="U5971" t="s">
        <v>5508</v>
      </c>
      <c r="V5971" t="s">
        <v>4796</v>
      </c>
      <c r="W5971" t="s">
        <v>308</v>
      </c>
      <c r="X5971" t="s">
        <v>1673</v>
      </c>
      <c r="Y5971" t="str">
        <f>"37-3011"</f>
        <v>37-3011</v>
      </c>
      <c r="Z5971" t="s">
        <v>94</v>
      </c>
      <c r="AA5971">
        <v>561730</v>
      </c>
      <c r="AB5971">
        <v>17</v>
      </c>
      <c r="AC5971">
        <v>17</v>
      </c>
      <c r="AD5971" t="s">
        <v>79</v>
      </c>
      <c r="AE5971" t="s">
        <v>95</v>
      </c>
      <c r="AF5971">
        <v>40</v>
      </c>
      <c r="AG5971" s="4">
        <v>0.29166666666666669</v>
      </c>
      <c r="AH5971" s="4">
        <v>0.66666666666666663</v>
      </c>
      <c r="AI5971" s="5">
        <v>15.73</v>
      </c>
      <c r="AJ5971">
        <v>26.6</v>
      </c>
      <c r="AL5971" t="s">
        <v>81</v>
      </c>
      <c r="AM5971" t="s">
        <v>82</v>
      </c>
      <c r="AO5971" t="s">
        <v>83</v>
      </c>
      <c r="AR5971" t="s">
        <v>82</v>
      </c>
      <c r="AT5971" t="s">
        <v>82</v>
      </c>
      <c r="AW5971" t="s">
        <v>82</v>
      </c>
      <c r="AY5971" t="s">
        <v>4286</v>
      </c>
      <c r="AZ5971" t="s">
        <v>4681</v>
      </c>
      <c r="BA5971" t="s">
        <v>774</v>
      </c>
      <c r="BB5971">
        <v>80403</v>
      </c>
      <c r="BC5971" t="s">
        <v>79</v>
      </c>
      <c r="BH5971" t="s">
        <v>32672</v>
      </c>
      <c r="BJ5971">
        <v>464726683</v>
      </c>
    </row>
    <row r="5972" spans="1:62" x14ac:dyDescent="0.25">
      <c r="A5972" t="s">
        <v>32959</v>
      </c>
      <c r="B5972" s="2">
        <v>43530</v>
      </c>
      <c r="C5972" t="s">
        <v>63</v>
      </c>
      <c r="D5972" s="3">
        <v>43472.406663009257</v>
      </c>
      <c r="E5972" t="s">
        <v>64</v>
      </c>
      <c r="F5972" s="2">
        <v>43556</v>
      </c>
      <c r="G5972" s="2">
        <v>43821</v>
      </c>
      <c r="H5972" t="s">
        <v>32960</v>
      </c>
      <c r="J5972" t="s">
        <v>32961</v>
      </c>
      <c r="L5972" t="s">
        <v>3004</v>
      </c>
      <c r="M5972" t="s">
        <v>1246</v>
      </c>
      <c r="N5972">
        <v>63005</v>
      </c>
      <c r="O5972" t="s">
        <v>70</v>
      </c>
      <c r="Q5972" t="s">
        <v>32962</v>
      </c>
      <c r="S5972" t="s">
        <v>72</v>
      </c>
      <c r="T5972" t="s">
        <v>4262</v>
      </c>
      <c r="U5972" t="s">
        <v>4263</v>
      </c>
      <c r="V5972" t="s">
        <v>1225</v>
      </c>
      <c r="W5972" t="s">
        <v>105</v>
      </c>
      <c r="X5972" t="s">
        <v>106</v>
      </c>
      <c r="Y5972" t="str">
        <f>"37-3011"</f>
        <v>37-3011</v>
      </c>
      <c r="Z5972" t="s">
        <v>94</v>
      </c>
      <c r="AA5972">
        <v>561730</v>
      </c>
      <c r="AB5972">
        <v>10</v>
      </c>
      <c r="AC5972">
        <v>10</v>
      </c>
      <c r="AD5972" t="s">
        <v>79</v>
      </c>
      <c r="AE5972" t="s">
        <v>80</v>
      </c>
      <c r="AF5972">
        <v>40</v>
      </c>
      <c r="AG5972" s="4">
        <v>0.33333333333333331</v>
      </c>
      <c r="AH5972" s="4">
        <v>0.70833333333333337</v>
      </c>
      <c r="AI5972" s="5">
        <v>14.52</v>
      </c>
      <c r="AJ5972">
        <v>21.78</v>
      </c>
      <c r="AL5972" t="s">
        <v>81</v>
      </c>
      <c r="AM5972" t="s">
        <v>82</v>
      </c>
      <c r="AO5972" t="s">
        <v>83</v>
      </c>
      <c r="AR5972" t="s">
        <v>82</v>
      </c>
      <c r="AT5972" t="s">
        <v>82</v>
      </c>
      <c r="AW5972" t="s">
        <v>82</v>
      </c>
      <c r="AY5972" t="s">
        <v>3004</v>
      </c>
      <c r="AZ5972" t="s">
        <v>1797</v>
      </c>
      <c r="BA5972" t="s">
        <v>1246</v>
      </c>
      <c r="BB5972">
        <v>63005</v>
      </c>
      <c r="BC5972" t="s">
        <v>79</v>
      </c>
      <c r="BH5972" t="s">
        <v>32961</v>
      </c>
      <c r="BJ5972">
        <v>431514746</v>
      </c>
    </row>
    <row r="5973" spans="1:62" x14ac:dyDescent="0.25">
      <c r="A5973" t="s">
        <v>32978</v>
      </c>
      <c r="B5973" s="2">
        <v>43530</v>
      </c>
      <c r="C5973" t="s">
        <v>63</v>
      </c>
      <c r="D5973" s="3">
        <v>43472.392470312501</v>
      </c>
      <c r="E5973" t="s">
        <v>64</v>
      </c>
      <c r="F5973" s="2">
        <v>43556</v>
      </c>
      <c r="G5973" s="2">
        <v>43784</v>
      </c>
      <c r="H5973" t="s">
        <v>6701</v>
      </c>
      <c r="J5973" t="s">
        <v>32979</v>
      </c>
      <c r="L5973" t="s">
        <v>2471</v>
      </c>
      <c r="M5973" t="s">
        <v>649</v>
      </c>
      <c r="N5973">
        <v>85086</v>
      </c>
      <c r="O5973" t="s">
        <v>70</v>
      </c>
      <c r="Q5973" t="s">
        <v>6703</v>
      </c>
      <c r="S5973" t="s">
        <v>72</v>
      </c>
      <c r="T5973" t="s">
        <v>30841</v>
      </c>
      <c r="U5973" t="s">
        <v>5508</v>
      </c>
      <c r="V5973" t="s">
        <v>4796</v>
      </c>
      <c r="W5973" t="s">
        <v>308</v>
      </c>
      <c r="X5973" t="s">
        <v>6704</v>
      </c>
      <c r="Y5973" t="str">
        <f>"45-2092"</f>
        <v>45-2092</v>
      </c>
      <c r="Z5973" t="s">
        <v>883</v>
      </c>
      <c r="AA5973">
        <v>424930</v>
      </c>
      <c r="AB5973">
        <v>5</v>
      </c>
      <c r="AC5973">
        <v>5</v>
      </c>
      <c r="AD5973" t="s">
        <v>79</v>
      </c>
      <c r="AE5973" t="s">
        <v>95</v>
      </c>
      <c r="AF5973">
        <v>40</v>
      </c>
      <c r="AG5973" s="4">
        <v>0.25</v>
      </c>
      <c r="AH5973" s="4">
        <v>0.60416666666666663</v>
      </c>
      <c r="AI5973" s="5">
        <v>11.73</v>
      </c>
      <c r="AJ5973">
        <v>17.600000000000001</v>
      </c>
      <c r="AL5973" t="s">
        <v>81</v>
      </c>
      <c r="AM5973" t="s">
        <v>82</v>
      </c>
      <c r="AO5973" t="s">
        <v>83</v>
      </c>
      <c r="AR5973" t="s">
        <v>82</v>
      </c>
      <c r="AT5973" t="s">
        <v>82</v>
      </c>
      <c r="AW5973" t="s">
        <v>82</v>
      </c>
      <c r="AY5973" t="s">
        <v>2471</v>
      </c>
      <c r="AZ5973" t="s">
        <v>655</v>
      </c>
      <c r="BA5973" t="s">
        <v>649</v>
      </c>
      <c r="BB5973">
        <v>85086</v>
      </c>
      <c r="BC5973" t="s">
        <v>87</v>
      </c>
      <c r="BH5973" t="s">
        <v>32979</v>
      </c>
      <c r="BJ5973">
        <v>452466387</v>
      </c>
    </row>
    <row r="5974" spans="1:62" x14ac:dyDescent="0.25">
      <c r="A5974" t="s">
        <v>33081</v>
      </c>
      <c r="B5974" s="2">
        <v>43530</v>
      </c>
      <c r="C5974" t="s">
        <v>63</v>
      </c>
      <c r="D5974" s="3">
        <v>43472.409923819447</v>
      </c>
      <c r="E5974" t="s">
        <v>64</v>
      </c>
      <c r="F5974" s="2">
        <v>43556</v>
      </c>
      <c r="G5974" s="2">
        <v>43799</v>
      </c>
      <c r="H5974" t="s">
        <v>33082</v>
      </c>
      <c r="J5974" t="s">
        <v>33083</v>
      </c>
      <c r="L5974" t="s">
        <v>885</v>
      </c>
      <c r="M5974" t="s">
        <v>147</v>
      </c>
      <c r="N5974">
        <v>15301</v>
      </c>
      <c r="O5974" t="s">
        <v>70</v>
      </c>
      <c r="Q5974" t="s">
        <v>33084</v>
      </c>
      <c r="S5974" t="s">
        <v>72</v>
      </c>
      <c r="T5974" t="s">
        <v>4262</v>
      </c>
      <c r="U5974" t="s">
        <v>4263</v>
      </c>
      <c r="V5974" t="s">
        <v>1225</v>
      </c>
      <c r="W5974" t="s">
        <v>105</v>
      </c>
      <c r="X5974" t="s">
        <v>106</v>
      </c>
      <c r="Y5974" t="str">
        <f>"37-3011"</f>
        <v>37-3011</v>
      </c>
      <c r="Z5974" t="s">
        <v>94</v>
      </c>
      <c r="AA5974">
        <v>561730</v>
      </c>
      <c r="AB5974">
        <v>5</v>
      </c>
      <c r="AC5974">
        <v>5</v>
      </c>
      <c r="AD5974" t="s">
        <v>79</v>
      </c>
      <c r="AE5974" t="s">
        <v>80</v>
      </c>
      <c r="AF5974">
        <v>40</v>
      </c>
      <c r="AG5974" s="4">
        <v>0.29166666666666669</v>
      </c>
      <c r="AH5974" s="4">
        <v>0.66666666666666663</v>
      </c>
      <c r="AI5974" s="5">
        <v>13.78</v>
      </c>
      <c r="AJ5974">
        <v>20.67</v>
      </c>
      <c r="AL5974" t="s">
        <v>81</v>
      </c>
      <c r="AM5974" t="s">
        <v>82</v>
      </c>
      <c r="AO5974" t="s">
        <v>83</v>
      </c>
      <c r="AR5974" t="s">
        <v>82</v>
      </c>
      <c r="AT5974" t="s">
        <v>82</v>
      </c>
      <c r="AW5974" t="s">
        <v>82</v>
      </c>
      <c r="AY5974" t="s">
        <v>885</v>
      </c>
      <c r="AZ5974" t="s">
        <v>885</v>
      </c>
      <c r="BA5974" t="s">
        <v>147</v>
      </c>
      <c r="BB5974">
        <v>15301</v>
      </c>
      <c r="BC5974" t="s">
        <v>79</v>
      </c>
      <c r="BH5974" t="s">
        <v>33085</v>
      </c>
      <c r="BJ5974">
        <v>200706515</v>
      </c>
    </row>
    <row r="5975" spans="1:62" x14ac:dyDescent="0.25">
      <c r="A5975" t="s">
        <v>33086</v>
      </c>
      <c r="B5975" s="2">
        <v>43530</v>
      </c>
      <c r="C5975" t="s">
        <v>63</v>
      </c>
      <c r="D5975" s="3">
        <v>43472.413806805554</v>
      </c>
      <c r="E5975" t="s">
        <v>64</v>
      </c>
      <c r="F5975" s="2">
        <v>43556</v>
      </c>
      <c r="G5975" s="2">
        <v>43799</v>
      </c>
      <c r="H5975" t="s">
        <v>33087</v>
      </c>
      <c r="I5975" t="s">
        <v>67</v>
      </c>
      <c r="J5975" t="s">
        <v>33088</v>
      </c>
      <c r="K5975" t="s">
        <v>67</v>
      </c>
      <c r="L5975" t="s">
        <v>9858</v>
      </c>
      <c r="M5975" t="s">
        <v>278</v>
      </c>
      <c r="N5975">
        <v>20166</v>
      </c>
      <c r="O5975" t="s">
        <v>70</v>
      </c>
      <c r="P5975" t="s">
        <v>67</v>
      </c>
      <c r="Q5975" t="s">
        <v>33089</v>
      </c>
      <c r="S5975" t="s">
        <v>72</v>
      </c>
      <c r="T5975" t="s">
        <v>13355</v>
      </c>
      <c r="U5975" t="s">
        <v>3530</v>
      </c>
      <c r="V5975" t="s">
        <v>3531</v>
      </c>
      <c r="W5975" t="s">
        <v>232</v>
      </c>
      <c r="X5975" t="s">
        <v>93</v>
      </c>
      <c r="Y5975" t="str">
        <f>"37-3011"</f>
        <v>37-3011</v>
      </c>
      <c r="Z5975" t="s">
        <v>94</v>
      </c>
      <c r="AA5975">
        <v>332212</v>
      </c>
      <c r="AB5975">
        <v>6</v>
      </c>
      <c r="AC5975">
        <v>6</v>
      </c>
      <c r="AD5975" t="s">
        <v>79</v>
      </c>
      <c r="AE5975" t="s">
        <v>80</v>
      </c>
      <c r="AF5975">
        <v>40</v>
      </c>
      <c r="AG5975" s="4">
        <v>0.33333333333333331</v>
      </c>
      <c r="AH5975" s="4">
        <v>0.66666666666666663</v>
      </c>
      <c r="AI5975" s="5">
        <v>15.4</v>
      </c>
      <c r="AJ5975">
        <v>23.1</v>
      </c>
      <c r="AK5975">
        <v>23.1</v>
      </c>
      <c r="AL5975" t="s">
        <v>81</v>
      </c>
      <c r="AM5975" t="s">
        <v>82</v>
      </c>
      <c r="AO5975" t="s">
        <v>83</v>
      </c>
      <c r="AP5975" t="s">
        <v>67</v>
      </c>
      <c r="AQ5975" t="s">
        <v>67</v>
      </c>
      <c r="AR5975" t="s">
        <v>82</v>
      </c>
      <c r="AT5975" t="s">
        <v>82</v>
      </c>
      <c r="AW5975" t="s">
        <v>82</v>
      </c>
      <c r="AY5975" t="s">
        <v>9858</v>
      </c>
      <c r="AZ5975" t="s">
        <v>33090</v>
      </c>
      <c r="BA5975" t="s">
        <v>278</v>
      </c>
      <c r="BB5975">
        <v>20166</v>
      </c>
      <c r="BC5975" t="s">
        <v>79</v>
      </c>
      <c r="BH5975" t="s">
        <v>33088</v>
      </c>
      <c r="BI5975" t="s">
        <v>67</v>
      </c>
      <c r="BJ5975">
        <v>474060662</v>
      </c>
    </row>
    <row r="5976" spans="1:62" x14ac:dyDescent="0.25">
      <c r="A5976" t="s">
        <v>33302</v>
      </c>
      <c r="B5976" s="2">
        <v>43530</v>
      </c>
      <c r="C5976" t="s">
        <v>63</v>
      </c>
      <c r="D5976" s="3">
        <v>43472.397616168979</v>
      </c>
      <c r="E5976" t="s">
        <v>117</v>
      </c>
      <c r="H5976" t="s">
        <v>6668</v>
      </c>
      <c r="J5976" t="s">
        <v>6262</v>
      </c>
      <c r="L5976" t="s">
        <v>2822</v>
      </c>
      <c r="M5976" t="s">
        <v>105</v>
      </c>
      <c r="N5976">
        <v>76244</v>
      </c>
      <c r="O5976" t="s">
        <v>70</v>
      </c>
      <c r="Q5976" t="s">
        <v>6669</v>
      </c>
      <c r="S5976" t="s">
        <v>72</v>
      </c>
      <c r="T5976" t="s">
        <v>6264</v>
      </c>
      <c r="U5976" t="s">
        <v>4263</v>
      </c>
      <c r="V5976" t="s">
        <v>104</v>
      </c>
      <c r="W5976" t="s">
        <v>105</v>
      </c>
      <c r="X5976" t="s">
        <v>6265</v>
      </c>
      <c r="Y5976" t="str">
        <f>"47-2021"</f>
        <v>47-2021</v>
      </c>
      <c r="Z5976" t="s">
        <v>6266</v>
      </c>
      <c r="AA5976">
        <v>423320</v>
      </c>
      <c r="AB5976">
        <v>18</v>
      </c>
      <c r="AD5976" t="s">
        <v>79</v>
      </c>
      <c r="AE5976" t="s">
        <v>95</v>
      </c>
      <c r="AF5976">
        <v>35</v>
      </c>
      <c r="AG5976" s="4">
        <v>0.29166666666666669</v>
      </c>
      <c r="AH5976" s="4">
        <v>0.66666666666666663</v>
      </c>
      <c r="AI5976" s="5">
        <v>20.18</v>
      </c>
      <c r="AJ5976">
        <v>30.27</v>
      </c>
      <c r="AK5976">
        <v>30.27</v>
      </c>
      <c r="AL5976" t="s">
        <v>81</v>
      </c>
      <c r="AM5976" t="s">
        <v>82</v>
      </c>
      <c r="AO5976" t="s">
        <v>83</v>
      </c>
      <c r="AR5976" t="s">
        <v>82</v>
      </c>
      <c r="AT5976" t="s">
        <v>82</v>
      </c>
      <c r="AW5976" t="s">
        <v>72</v>
      </c>
      <c r="AX5976">
        <v>3</v>
      </c>
      <c r="AY5976" t="s">
        <v>31952</v>
      </c>
      <c r="AZ5976" t="s">
        <v>33303</v>
      </c>
      <c r="BA5976" t="s">
        <v>105</v>
      </c>
      <c r="BB5976">
        <v>76634</v>
      </c>
      <c r="BC5976" t="s">
        <v>87</v>
      </c>
      <c r="BH5976" t="s">
        <v>33304</v>
      </c>
      <c r="BJ5976">
        <v>751462317</v>
      </c>
    </row>
    <row r="5977" spans="1:62" x14ac:dyDescent="0.25">
      <c r="A5977" t="s">
        <v>33474</v>
      </c>
      <c r="B5977" s="2">
        <v>43530</v>
      </c>
      <c r="C5977" t="s">
        <v>63</v>
      </c>
      <c r="D5977" s="3">
        <v>43472.395185995367</v>
      </c>
      <c r="E5977" t="s">
        <v>64</v>
      </c>
      <c r="F5977" s="2">
        <v>43556</v>
      </c>
      <c r="G5977" s="2">
        <v>43798</v>
      </c>
      <c r="H5977" t="s">
        <v>5191</v>
      </c>
      <c r="J5977" t="s">
        <v>5192</v>
      </c>
      <c r="L5977" t="s">
        <v>738</v>
      </c>
      <c r="M5977" t="s">
        <v>105</v>
      </c>
      <c r="N5977">
        <v>78736</v>
      </c>
      <c r="O5977" t="s">
        <v>70</v>
      </c>
      <c r="Q5977" t="s">
        <v>5193</v>
      </c>
      <c r="S5977" t="s">
        <v>72</v>
      </c>
      <c r="T5977" t="s">
        <v>910</v>
      </c>
      <c r="U5977" t="s">
        <v>911</v>
      </c>
      <c r="V5977" t="s">
        <v>863</v>
      </c>
      <c r="W5977" t="s">
        <v>105</v>
      </c>
      <c r="X5977" t="s">
        <v>1758</v>
      </c>
      <c r="Y5977" t="str">
        <f>"53-7062"</f>
        <v>53-7062</v>
      </c>
      <c r="Z5977" t="s">
        <v>337</v>
      </c>
      <c r="AA5977">
        <v>444220</v>
      </c>
      <c r="AB5977">
        <v>6</v>
      </c>
      <c r="AC5977">
        <v>6</v>
      </c>
      <c r="AD5977" t="s">
        <v>79</v>
      </c>
      <c r="AE5977" t="s">
        <v>95</v>
      </c>
      <c r="AF5977">
        <v>40</v>
      </c>
      <c r="AG5977" s="4">
        <v>0.3125</v>
      </c>
      <c r="AH5977" s="4">
        <v>0.6875</v>
      </c>
      <c r="AI5977" s="5">
        <v>12.88</v>
      </c>
      <c r="AJ5977">
        <v>19.32</v>
      </c>
      <c r="AL5977" t="s">
        <v>81</v>
      </c>
      <c r="AM5977" t="s">
        <v>82</v>
      </c>
      <c r="AO5977" t="s">
        <v>83</v>
      </c>
      <c r="AR5977" t="s">
        <v>82</v>
      </c>
      <c r="AT5977" t="s">
        <v>82</v>
      </c>
      <c r="AW5977" t="s">
        <v>72</v>
      </c>
      <c r="AX5977">
        <v>1</v>
      </c>
      <c r="AY5977" t="s">
        <v>738</v>
      </c>
      <c r="AZ5977" t="s">
        <v>2422</v>
      </c>
      <c r="BA5977" t="s">
        <v>105</v>
      </c>
      <c r="BB5977">
        <v>78736</v>
      </c>
      <c r="BC5977" t="s">
        <v>87</v>
      </c>
      <c r="BH5977" t="s">
        <v>5194</v>
      </c>
      <c r="BJ5977">
        <v>352292980</v>
      </c>
    </row>
    <row r="5978" spans="1:62" x14ac:dyDescent="0.25">
      <c r="A5978" t="s">
        <v>33517</v>
      </c>
      <c r="B5978" s="2">
        <v>43530</v>
      </c>
      <c r="C5978" t="s">
        <v>63</v>
      </c>
      <c r="D5978" s="3">
        <v>43472.397220856481</v>
      </c>
      <c r="E5978" t="s">
        <v>64</v>
      </c>
      <c r="F5978" s="2">
        <v>43556</v>
      </c>
      <c r="G5978" s="2">
        <v>43798</v>
      </c>
      <c r="H5978" t="s">
        <v>6888</v>
      </c>
      <c r="I5978" t="s">
        <v>6889</v>
      </c>
      <c r="J5978" t="s">
        <v>6890</v>
      </c>
      <c r="L5978" t="s">
        <v>3010</v>
      </c>
      <c r="M5978" t="s">
        <v>626</v>
      </c>
      <c r="N5978">
        <v>72903</v>
      </c>
      <c r="O5978" t="s">
        <v>70</v>
      </c>
      <c r="Q5978" t="s">
        <v>6891</v>
      </c>
      <c r="S5978" t="s">
        <v>72</v>
      </c>
      <c r="T5978" t="s">
        <v>910</v>
      </c>
      <c r="U5978" t="s">
        <v>911</v>
      </c>
      <c r="V5978" t="s">
        <v>863</v>
      </c>
      <c r="W5978" t="s">
        <v>105</v>
      </c>
      <c r="X5978" t="s">
        <v>6892</v>
      </c>
      <c r="Y5978" t="str">
        <f>"47-5051"</f>
        <v>47-5051</v>
      </c>
      <c r="Z5978" t="s">
        <v>1474</v>
      </c>
      <c r="AA5978">
        <v>212311</v>
      </c>
      <c r="AB5978">
        <v>15</v>
      </c>
      <c r="AC5978">
        <v>15</v>
      </c>
      <c r="AD5978" t="s">
        <v>79</v>
      </c>
      <c r="AE5978" t="s">
        <v>95</v>
      </c>
      <c r="AF5978">
        <v>40</v>
      </c>
      <c r="AG5978" s="4">
        <v>0.33333333333333331</v>
      </c>
      <c r="AH5978" s="4">
        <v>0.70833333333333337</v>
      </c>
      <c r="AI5978" s="5">
        <v>13.95</v>
      </c>
      <c r="AJ5978">
        <v>20.93</v>
      </c>
      <c r="AL5978" t="s">
        <v>81</v>
      </c>
      <c r="AM5978" t="s">
        <v>82</v>
      </c>
      <c r="AO5978" t="s">
        <v>83</v>
      </c>
      <c r="AR5978" t="s">
        <v>82</v>
      </c>
      <c r="AT5978" t="s">
        <v>82</v>
      </c>
      <c r="AW5978" t="s">
        <v>82</v>
      </c>
      <c r="AY5978" t="s">
        <v>6893</v>
      </c>
      <c r="AZ5978" t="s">
        <v>6894</v>
      </c>
      <c r="BA5978" t="s">
        <v>76</v>
      </c>
      <c r="BB5978">
        <v>74941</v>
      </c>
      <c r="BC5978" t="s">
        <v>87</v>
      </c>
      <c r="BH5978" t="s">
        <v>6895</v>
      </c>
      <c r="BJ5978">
        <v>202985964</v>
      </c>
    </row>
    <row r="5979" spans="1:62" x14ac:dyDescent="0.25">
      <c r="A5979" t="s">
        <v>33528</v>
      </c>
      <c r="B5979" s="2">
        <v>43530</v>
      </c>
      <c r="C5979" t="s">
        <v>63</v>
      </c>
      <c r="D5979" s="3">
        <v>43472.394427349536</v>
      </c>
      <c r="E5979" t="s">
        <v>64</v>
      </c>
      <c r="F5979" s="2">
        <v>43556</v>
      </c>
      <c r="G5979" s="2">
        <v>43770</v>
      </c>
      <c r="H5979" t="s">
        <v>33529</v>
      </c>
      <c r="J5979" t="s">
        <v>33530</v>
      </c>
      <c r="L5979" t="s">
        <v>1789</v>
      </c>
      <c r="M5979" t="s">
        <v>105</v>
      </c>
      <c r="N5979">
        <v>78130</v>
      </c>
      <c r="O5979" t="s">
        <v>70</v>
      </c>
      <c r="Q5979" t="s">
        <v>33531</v>
      </c>
      <c r="S5979" t="s">
        <v>72</v>
      </c>
      <c r="T5979" t="s">
        <v>1855</v>
      </c>
      <c r="U5979" t="s">
        <v>1856</v>
      </c>
      <c r="V5979" t="s">
        <v>863</v>
      </c>
      <c r="W5979" t="s">
        <v>105</v>
      </c>
      <c r="X5979" t="s">
        <v>106</v>
      </c>
      <c r="Y5979" t="str">
        <f>"37-3011"</f>
        <v>37-3011</v>
      </c>
      <c r="Z5979" t="s">
        <v>94</v>
      </c>
      <c r="AA5979">
        <v>56173</v>
      </c>
      <c r="AB5979">
        <v>12</v>
      </c>
      <c r="AC5979">
        <v>12</v>
      </c>
      <c r="AD5979" t="s">
        <v>79</v>
      </c>
      <c r="AE5979" t="s">
        <v>95</v>
      </c>
      <c r="AF5979">
        <v>40</v>
      </c>
      <c r="AG5979" s="4">
        <v>0.33333333333333331</v>
      </c>
      <c r="AH5979" s="4">
        <v>0.70833333333333337</v>
      </c>
      <c r="AI5979" s="5">
        <v>13.91</v>
      </c>
      <c r="AJ5979">
        <v>20.87</v>
      </c>
      <c r="AL5979" t="s">
        <v>81</v>
      </c>
      <c r="AM5979" t="s">
        <v>82</v>
      </c>
      <c r="AO5979" t="s">
        <v>83</v>
      </c>
      <c r="AR5979" t="s">
        <v>82</v>
      </c>
      <c r="AT5979" t="s">
        <v>82</v>
      </c>
      <c r="AW5979" t="s">
        <v>82</v>
      </c>
      <c r="AY5979" t="s">
        <v>1789</v>
      </c>
      <c r="AZ5979" t="s">
        <v>1792</v>
      </c>
      <c r="BA5979" t="s">
        <v>105</v>
      </c>
      <c r="BB5979">
        <v>78130</v>
      </c>
      <c r="BC5979" t="s">
        <v>79</v>
      </c>
      <c r="BH5979" t="s">
        <v>33530</v>
      </c>
      <c r="BJ5979">
        <v>272173695</v>
      </c>
    </row>
    <row r="5980" spans="1:62" x14ac:dyDescent="0.25">
      <c r="A5980" t="s">
        <v>33573</v>
      </c>
      <c r="B5980" s="2">
        <v>43530</v>
      </c>
      <c r="C5980" t="s">
        <v>63</v>
      </c>
      <c r="D5980" s="3">
        <v>43472.396671030096</v>
      </c>
      <c r="E5980" t="s">
        <v>64</v>
      </c>
      <c r="F5980" s="2">
        <v>43556</v>
      </c>
      <c r="G5980" s="2">
        <v>43800</v>
      </c>
      <c r="H5980" t="s">
        <v>33574</v>
      </c>
      <c r="J5980" t="s">
        <v>33575</v>
      </c>
      <c r="L5980" t="s">
        <v>10446</v>
      </c>
      <c r="M5980" t="s">
        <v>226</v>
      </c>
      <c r="N5980">
        <v>48317</v>
      </c>
      <c r="O5980" t="s">
        <v>70</v>
      </c>
      <c r="Q5980" t="s">
        <v>33576</v>
      </c>
      <c r="S5980" t="s">
        <v>72</v>
      </c>
      <c r="T5980" t="s">
        <v>1855</v>
      </c>
      <c r="U5980" t="s">
        <v>1856</v>
      </c>
      <c r="V5980" t="s">
        <v>863</v>
      </c>
      <c r="W5980" t="s">
        <v>105</v>
      </c>
      <c r="X5980" t="s">
        <v>2708</v>
      </c>
      <c r="Y5980" t="str">
        <f>"37-3011"</f>
        <v>37-3011</v>
      </c>
      <c r="Z5980" t="s">
        <v>94</v>
      </c>
      <c r="AA5980">
        <v>56173</v>
      </c>
      <c r="AB5980">
        <v>10</v>
      </c>
      <c r="AC5980">
        <v>10</v>
      </c>
      <c r="AD5980" t="s">
        <v>79</v>
      </c>
      <c r="AE5980" t="s">
        <v>95</v>
      </c>
      <c r="AF5980">
        <v>40</v>
      </c>
      <c r="AG5980" s="4">
        <v>0.29166666666666669</v>
      </c>
      <c r="AH5980" s="4">
        <v>0.66666666666666663</v>
      </c>
      <c r="AI5980" s="5">
        <v>13.72</v>
      </c>
      <c r="AJ5980">
        <v>20.58</v>
      </c>
      <c r="AL5980" t="s">
        <v>81</v>
      </c>
      <c r="AM5980" t="s">
        <v>82</v>
      </c>
      <c r="AO5980" t="s">
        <v>83</v>
      </c>
      <c r="AR5980" t="s">
        <v>82</v>
      </c>
      <c r="AT5980" t="s">
        <v>82</v>
      </c>
      <c r="AW5980" t="s">
        <v>82</v>
      </c>
      <c r="AY5980" t="s">
        <v>10446</v>
      </c>
      <c r="AZ5980" t="s">
        <v>2333</v>
      </c>
      <c r="BA5980" t="s">
        <v>226</v>
      </c>
      <c r="BB5980">
        <v>48317</v>
      </c>
      <c r="BC5980" t="s">
        <v>79</v>
      </c>
      <c r="BH5980" t="s">
        <v>33577</v>
      </c>
      <c r="BJ5980">
        <v>263023033</v>
      </c>
    </row>
    <row r="5981" spans="1:62" x14ac:dyDescent="0.25">
      <c r="A5981" t="s">
        <v>33799</v>
      </c>
      <c r="B5981" s="2">
        <v>43530</v>
      </c>
      <c r="C5981" t="s">
        <v>63</v>
      </c>
      <c r="D5981" s="3">
        <v>43472.381438032404</v>
      </c>
      <c r="E5981" t="s">
        <v>64</v>
      </c>
      <c r="F5981" s="2">
        <v>43556</v>
      </c>
      <c r="G5981" s="2">
        <v>43809</v>
      </c>
      <c r="H5981" t="s">
        <v>7857</v>
      </c>
      <c r="J5981" t="s">
        <v>7858</v>
      </c>
      <c r="L5981" t="s">
        <v>7272</v>
      </c>
      <c r="M5981" t="s">
        <v>1246</v>
      </c>
      <c r="N5981">
        <v>63376</v>
      </c>
      <c r="O5981" t="s">
        <v>70</v>
      </c>
      <c r="Q5981" t="s">
        <v>7859</v>
      </c>
      <c r="S5981" t="s">
        <v>72</v>
      </c>
      <c r="T5981" t="s">
        <v>73</v>
      </c>
      <c r="U5981" t="s">
        <v>1167</v>
      </c>
      <c r="V5981" t="s">
        <v>75</v>
      </c>
      <c r="W5981" t="s">
        <v>76</v>
      </c>
      <c r="X5981" t="s">
        <v>4052</v>
      </c>
      <c r="Y5981" t="str">
        <f>"47-2051"</f>
        <v>47-2051</v>
      </c>
      <c r="Z5981" t="s">
        <v>1383</v>
      </c>
      <c r="AA5981">
        <v>238110</v>
      </c>
      <c r="AB5981">
        <v>6</v>
      </c>
      <c r="AC5981">
        <v>6</v>
      </c>
      <c r="AD5981" t="s">
        <v>79</v>
      </c>
      <c r="AE5981" t="s">
        <v>95</v>
      </c>
      <c r="AF5981">
        <v>40</v>
      </c>
      <c r="AG5981" s="4">
        <v>0.29166666666666669</v>
      </c>
      <c r="AH5981" s="4">
        <v>0.66666666666666663</v>
      </c>
      <c r="AI5981" s="5">
        <v>20.09</v>
      </c>
      <c r="AJ5981">
        <v>30.14</v>
      </c>
      <c r="AK5981">
        <v>30.14</v>
      </c>
      <c r="AL5981" t="s">
        <v>81</v>
      </c>
      <c r="AM5981" t="s">
        <v>82</v>
      </c>
      <c r="AO5981" t="s">
        <v>83</v>
      </c>
      <c r="AR5981" t="s">
        <v>82</v>
      </c>
      <c r="AT5981" t="s">
        <v>82</v>
      </c>
      <c r="AW5981" t="s">
        <v>72</v>
      </c>
      <c r="AX5981">
        <v>1</v>
      </c>
      <c r="AY5981" t="s">
        <v>3169</v>
      </c>
      <c r="AZ5981" t="s">
        <v>1344</v>
      </c>
      <c r="BA5981" t="s">
        <v>2314</v>
      </c>
      <c r="BB5981">
        <v>46221</v>
      </c>
      <c r="BC5981" t="s">
        <v>79</v>
      </c>
      <c r="BH5981" t="s">
        <v>7860</v>
      </c>
      <c r="BJ5981">
        <v>205440982</v>
      </c>
    </row>
    <row r="5982" spans="1:62" x14ac:dyDescent="0.25">
      <c r="A5982" t="s">
        <v>33817</v>
      </c>
      <c r="B5982" s="2">
        <v>43530</v>
      </c>
      <c r="C5982" t="s">
        <v>63</v>
      </c>
      <c r="D5982" s="3">
        <v>43472.394772418978</v>
      </c>
      <c r="E5982" t="s">
        <v>64</v>
      </c>
      <c r="F5982" s="2">
        <v>43556</v>
      </c>
      <c r="G5982" s="2">
        <v>43798</v>
      </c>
      <c r="H5982" t="s">
        <v>6871</v>
      </c>
      <c r="J5982" t="s">
        <v>6872</v>
      </c>
      <c r="L5982" t="s">
        <v>6873</v>
      </c>
      <c r="M5982" t="s">
        <v>105</v>
      </c>
      <c r="N5982">
        <v>76008</v>
      </c>
      <c r="O5982" t="s">
        <v>70</v>
      </c>
      <c r="Q5982" t="s">
        <v>6874</v>
      </c>
      <c r="S5982" t="s">
        <v>72</v>
      </c>
      <c r="T5982" t="s">
        <v>910</v>
      </c>
      <c r="U5982" t="s">
        <v>911</v>
      </c>
      <c r="V5982" t="s">
        <v>863</v>
      </c>
      <c r="W5982" t="s">
        <v>105</v>
      </c>
      <c r="X5982" t="s">
        <v>94</v>
      </c>
      <c r="Y5982" t="str">
        <f>"37-3011"</f>
        <v>37-3011</v>
      </c>
      <c r="Z5982" t="s">
        <v>94</v>
      </c>
      <c r="AA5982">
        <v>561730</v>
      </c>
      <c r="AB5982">
        <v>28</v>
      </c>
      <c r="AC5982">
        <v>28</v>
      </c>
      <c r="AD5982" t="s">
        <v>79</v>
      </c>
      <c r="AE5982" t="s">
        <v>95</v>
      </c>
      <c r="AF5982">
        <v>40</v>
      </c>
      <c r="AG5982" s="4">
        <v>0.29166666666666669</v>
      </c>
      <c r="AH5982" s="4">
        <v>0.66666666666666663</v>
      </c>
      <c r="AI5982" s="5">
        <v>12.43</v>
      </c>
      <c r="AJ5982">
        <v>18.649999999999999</v>
      </c>
      <c r="AL5982" t="s">
        <v>81</v>
      </c>
      <c r="AM5982" t="s">
        <v>82</v>
      </c>
      <c r="AO5982" t="s">
        <v>83</v>
      </c>
      <c r="AR5982" t="s">
        <v>82</v>
      </c>
      <c r="AT5982" t="s">
        <v>82</v>
      </c>
      <c r="AW5982" t="s">
        <v>72</v>
      </c>
      <c r="AX5982">
        <v>1</v>
      </c>
      <c r="AY5982" t="s">
        <v>6873</v>
      </c>
      <c r="AZ5982" t="s">
        <v>6875</v>
      </c>
      <c r="BA5982" t="s">
        <v>105</v>
      </c>
      <c r="BB5982">
        <v>76008</v>
      </c>
      <c r="BC5982" t="s">
        <v>79</v>
      </c>
      <c r="BH5982" t="s">
        <v>6872</v>
      </c>
      <c r="BJ5982">
        <v>463243435</v>
      </c>
    </row>
    <row r="5983" spans="1:62" x14ac:dyDescent="0.25">
      <c r="A5983" t="s">
        <v>33908</v>
      </c>
      <c r="B5983" s="2">
        <v>43530</v>
      </c>
      <c r="C5983" t="s">
        <v>63</v>
      </c>
      <c r="D5983" s="3">
        <v>43472.441186226853</v>
      </c>
      <c r="E5983" t="s">
        <v>91</v>
      </c>
      <c r="H5983" t="s">
        <v>10026</v>
      </c>
      <c r="J5983" t="s">
        <v>10027</v>
      </c>
      <c r="L5983" t="s">
        <v>4952</v>
      </c>
      <c r="M5983" t="s">
        <v>278</v>
      </c>
      <c r="N5983">
        <v>22406</v>
      </c>
      <c r="O5983" t="s">
        <v>70</v>
      </c>
      <c r="Q5983" t="s">
        <v>10028</v>
      </c>
      <c r="S5983" t="s">
        <v>72</v>
      </c>
      <c r="T5983" t="s">
        <v>6264</v>
      </c>
      <c r="U5983" t="s">
        <v>10001</v>
      </c>
      <c r="V5983" t="s">
        <v>104</v>
      </c>
      <c r="W5983" t="s">
        <v>105</v>
      </c>
      <c r="X5983" t="s">
        <v>106</v>
      </c>
      <c r="Y5983" t="str">
        <f>"37-3011"</f>
        <v>37-3011</v>
      </c>
      <c r="Z5983" t="s">
        <v>94</v>
      </c>
      <c r="AA5983">
        <v>561730</v>
      </c>
      <c r="AB5983">
        <v>10</v>
      </c>
      <c r="AD5983" t="s">
        <v>79</v>
      </c>
      <c r="AE5983" t="s">
        <v>80</v>
      </c>
      <c r="AF5983">
        <v>40</v>
      </c>
      <c r="AG5983" s="4">
        <v>0.27083333333333331</v>
      </c>
      <c r="AH5983" s="4">
        <v>0.64583333333333337</v>
      </c>
      <c r="AI5983" s="5">
        <v>15.39</v>
      </c>
      <c r="AJ5983">
        <v>23.09</v>
      </c>
      <c r="AK5983">
        <v>0</v>
      </c>
      <c r="AL5983" t="s">
        <v>81</v>
      </c>
      <c r="AM5983" t="s">
        <v>82</v>
      </c>
      <c r="AO5983" t="s">
        <v>83</v>
      </c>
      <c r="AR5983" t="s">
        <v>82</v>
      </c>
      <c r="AT5983" t="s">
        <v>82</v>
      </c>
      <c r="AW5983" t="s">
        <v>82</v>
      </c>
      <c r="AY5983" t="s">
        <v>4952</v>
      </c>
      <c r="AZ5983" t="s">
        <v>10029</v>
      </c>
      <c r="BA5983" t="s">
        <v>278</v>
      </c>
      <c r="BB5983">
        <v>22406</v>
      </c>
      <c r="BC5983" t="s">
        <v>79</v>
      </c>
      <c r="BH5983" t="s">
        <v>10027</v>
      </c>
      <c r="BJ5983">
        <v>200802650</v>
      </c>
    </row>
    <row r="5984" spans="1:62" x14ac:dyDescent="0.25">
      <c r="A5984" t="s">
        <v>34015</v>
      </c>
      <c r="B5984" s="2">
        <v>43530</v>
      </c>
      <c r="C5984" t="s">
        <v>63</v>
      </c>
      <c r="D5984" s="3">
        <v>43472.390296898149</v>
      </c>
      <c r="E5984" t="s">
        <v>64</v>
      </c>
      <c r="F5984" s="2">
        <v>43556</v>
      </c>
      <c r="G5984" s="2">
        <v>43799</v>
      </c>
      <c r="H5984" t="s">
        <v>34016</v>
      </c>
      <c r="J5984" t="s">
        <v>34017</v>
      </c>
      <c r="L5984" t="s">
        <v>21126</v>
      </c>
      <c r="M5984" t="s">
        <v>298</v>
      </c>
      <c r="N5984">
        <v>4043</v>
      </c>
      <c r="O5984" t="s">
        <v>70</v>
      </c>
      <c r="Q5984" t="s">
        <v>34018</v>
      </c>
      <c r="S5984" t="s">
        <v>72</v>
      </c>
      <c r="T5984" t="s">
        <v>31078</v>
      </c>
      <c r="U5984" t="s">
        <v>3783</v>
      </c>
      <c r="V5984" t="s">
        <v>2207</v>
      </c>
      <c r="W5984" t="s">
        <v>86</v>
      </c>
      <c r="X5984" t="s">
        <v>1427</v>
      </c>
      <c r="Y5984" t="str">
        <f>"37-2012"</f>
        <v>37-2012</v>
      </c>
      <c r="Z5984" t="s">
        <v>373</v>
      </c>
      <c r="AA5984">
        <v>721110</v>
      </c>
      <c r="AB5984">
        <v>7</v>
      </c>
      <c r="AC5984">
        <v>7</v>
      </c>
      <c r="AD5984" t="s">
        <v>79</v>
      </c>
      <c r="AE5984" t="s">
        <v>95</v>
      </c>
      <c r="AF5984">
        <v>35</v>
      </c>
      <c r="AG5984" s="4">
        <v>0.33333333333333331</v>
      </c>
      <c r="AH5984" s="4">
        <v>0.66666666666666663</v>
      </c>
      <c r="AI5984" s="5">
        <v>11.56</v>
      </c>
      <c r="AJ5984">
        <v>17.34</v>
      </c>
      <c r="AL5984" t="s">
        <v>81</v>
      </c>
      <c r="AM5984" t="s">
        <v>82</v>
      </c>
      <c r="AO5984" t="s">
        <v>83</v>
      </c>
      <c r="AR5984" t="s">
        <v>82</v>
      </c>
      <c r="AT5984" t="s">
        <v>82</v>
      </c>
      <c r="AW5984" t="s">
        <v>72</v>
      </c>
      <c r="AX5984">
        <v>1</v>
      </c>
      <c r="AY5984" t="s">
        <v>21126</v>
      </c>
      <c r="AZ5984" t="s">
        <v>812</v>
      </c>
      <c r="BA5984" t="s">
        <v>298</v>
      </c>
      <c r="BB5984">
        <v>4043</v>
      </c>
      <c r="BC5984" t="s">
        <v>87</v>
      </c>
      <c r="BH5984" t="s">
        <v>34017</v>
      </c>
      <c r="BJ5984">
        <v>202050229</v>
      </c>
    </row>
    <row r="5985" spans="1:62" x14ac:dyDescent="0.25">
      <c r="A5985" t="s">
        <v>34328</v>
      </c>
      <c r="B5985" s="2">
        <v>43530</v>
      </c>
      <c r="C5985" t="s">
        <v>63</v>
      </c>
      <c r="D5985" s="3">
        <v>43472.390608437498</v>
      </c>
      <c r="E5985" t="s">
        <v>64</v>
      </c>
      <c r="F5985" s="2">
        <v>43556</v>
      </c>
      <c r="G5985" s="2">
        <v>43799</v>
      </c>
      <c r="H5985" t="s">
        <v>34329</v>
      </c>
      <c r="I5985" t="s">
        <v>34330</v>
      </c>
      <c r="J5985" t="s">
        <v>34331</v>
      </c>
      <c r="L5985" t="s">
        <v>20833</v>
      </c>
      <c r="M5985" t="s">
        <v>298</v>
      </c>
      <c r="N5985">
        <v>4046</v>
      </c>
      <c r="O5985" t="s">
        <v>70</v>
      </c>
      <c r="Q5985" t="s">
        <v>34332</v>
      </c>
      <c r="S5985" t="s">
        <v>72</v>
      </c>
      <c r="T5985" t="s">
        <v>31078</v>
      </c>
      <c r="U5985" t="s">
        <v>3783</v>
      </c>
      <c r="V5985" t="s">
        <v>2207</v>
      </c>
      <c r="W5985" t="s">
        <v>86</v>
      </c>
      <c r="X5985" t="s">
        <v>1427</v>
      </c>
      <c r="Y5985" t="str">
        <f>"37-2012"</f>
        <v>37-2012</v>
      </c>
      <c r="Z5985" t="s">
        <v>373</v>
      </c>
      <c r="AA5985">
        <v>721110</v>
      </c>
      <c r="AB5985">
        <v>16</v>
      </c>
      <c r="AC5985">
        <v>16</v>
      </c>
      <c r="AD5985" t="s">
        <v>79</v>
      </c>
      <c r="AE5985" t="s">
        <v>95</v>
      </c>
      <c r="AF5985">
        <v>35</v>
      </c>
      <c r="AG5985" s="4">
        <v>0.33333333333333331</v>
      </c>
      <c r="AH5985" s="4">
        <v>0.625</v>
      </c>
      <c r="AI5985" s="5">
        <v>11.56</v>
      </c>
      <c r="AJ5985">
        <v>17.34</v>
      </c>
      <c r="AL5985" t="s">
        <v>81</v>
      </c>
      <c r="AM5985" t="s">
        <v>82</v>
      </c>
      <c r="AO5985" t="s">
        <v>83</v>
      </c>
      <c r="AR5985" t="s">
        <v>82</v>
      </c>
      <c r="AT5985" t="s">
        <v>82</v>
      </c>
      <c r="AW5985" t="s">
        <v>72</v>
      </c>
      <c r="AX5985">
        <v>1</v>
      </c>
      <c r="AY5985" t="s">
        <v>20833</v>
      </c>
      <c r="AZ5985" t="s">
        <v>812</v>
      </c>
      <c r="BA5985" t="s">
        <v>298</v>
      </c>
      <c r="BB5985">
        <v>4046</v>
      </c>
      <c r="BC5985" t="s">
        <v>79</v>
      </c>
      <c r="BH5985" t="s">
        <v>34331</v>
      </c>
      <c r="BJ5985">
        <v>831129105</v>
      </c>
    </row>
    <row r="5986" spans="1:62" x14ac:dyDescent="0.25">
      <c r="A5986" t="s">
        <v>34431</v>
      </c>
      <c r="B5986" s="2">
        <v>43530</v>
      </c>
      <c r="C5986" t="s">
        <v>63</v>
      </c>
      <c r="D5986" s="3">
        <v>43472.383970115741</v>
      </c>
      <c r="E5986" t="s">
        <v>91</v>
      </c>
      <c r="H5986" t="s">
        <v>34432</v>
      </c>
      <c r="I5986" t="s">
        <v>67</v>
      </c>
      <c r="J5986" t="s">
        <v>34433</v>
      </c>
      <c r="K5986" t="s">
        <v>67</v>
      </c>
      <c r="L5986" t="s">
        <v>10749</v>
      </c>
      <c r="M5986" t="s">
        <v>136</v>
      </c>
      <c r="N5986">
        <v>21791</v>
      </c>
      <c r="O5986" t="s">
        <v>70</v>
      </c>
      <c r="P5986" t="s">
        <v>67</v>
      </c>
      <c r="Q5986" t="s">
        <v>34434</v>
      </c>
      <c r="S5986" t="s">
        <v>72</v>
      </c>
      <c r="T5986" t="s">
        <v>34435</v>
      </c>
      <c r="U5986" t="s">
        <v>34436</v>
      </c>
      <c r="V5986" t="s">
        <v>3197</v>
      </c>
      <c r="W5986" t="s">
        <v>136</v>
      </c>
      <c r="X5986" t="s">
        <v>3221</v>
      </c>
      <c r="Y5986" t="str">
        <f>"37-3011"</f>
        <v>37-3011</v>
      </c>
      <c r="Z5986" t="s">
        <v>94</v>
      </c>
      <c r="AA5986">
        <v>238910</v>
      </c>
      <c r="AB5986">
        <v>4</v>
      </c>
      <c r="AD5986" t="s">
        <v>79</v>
      </c>
      <c r="AE5986" t="s">
        <v>95</v>
      </c>
      <c r="AF5986">
        <v>40</v>
      </c>
      <c r="AG5986" s="4">
        <v>0.375</v>
      </c>
      <c r="AH5986" s="4">
        <v>0.70833333333333337</v>
      </c>
      <c r="AI5986" s="5">
        <v>15.39</v>
      </c>
      <c r="AJ5986">
        <v>23.09</v>
      </c>
      <c r="AK5986">
        <v>23.09</v>
      </c>
      <c r="AL5986" t="s">
        <v>81</v>
      </c>
      <c r="AM5986" t="s">
        <v>82</v>
      </c>
      <c r="AO5986" t="s">
        <v>83</v>
      </c>
      <c r="AP5986" t="s">
        <v>67</v>
      </c>
      <c r="AQ5986" t="s">
        <v>67</v>
      </c>
      <c r="AR5986" t="s">
        <v>82</v>
      </c>
      <c r="AT5986" t="s">
        <v>82</v>
      </c>
      <c r="AW5986" t="s">
        <v>82</v>
      </c>
      <c r="AY5986" t="s">
        <v>10749</v>
      </c>
      <c r="AZ5986" t="s">
        <v>10751</v>
      </c>
      <c r="BA5986" t="s">
        <v>136</v>
      </c>
      <c r="BB5986">
        <v>21791</v>
      </c>
      <c r="BC5986" t="s">
        <v>79</v>
      </c>
      <c r="BH5986" t="s">
        <v>34433</v>
      </c>
      <c r="BI5986" t="s">
        <v>67</v>
      </c>
      <c r="BJ5986">
        <v>522035200</v>
      </c>
    </row>
    <row r="5987" spans="1:62" x14ac:dyDescent="0.25">
      <c r="A5987" t="s">
        <v>36180</v>
      </c>
      <c r="B5987" s="2">
        <v>43530</v>
      </c>
      <c r="C5987" t="s">
        <v>63</v>
      </c>
      <c r="D5987" s="3">
        <v>43487.422611863425</v>
      </c>
      <c r="E5987" t="s">
        <v>3355</v>
      </c>
      <c r="H5987" t="s">
        <v>36181</v>
      </c>
      <c r="J5987" t="s">
        <v>36182</v>
      </c>
      <c r="L5987" t="s">
        <v>1023</v>
      </c>
      <c r="M5987" t="s">
        <v>105</v>
      </c>
      <c r="N5987">
        <v>78577</v>
      </c>
      <c r="O5987" t="s">
        <v>70</v>
      </c>
      <c r="Q5987" t="s">
        <v>36183</v>
      </c>
      <c r="S5987" t="s">
        <v>72</v>
      </c>
      <c r="T5987" t="s">
        <v>36184</v>
      </c>
      <c r="U5987" t="s">
        <v>36185</v>
      </c>
      <c r="V5987" t="s">
        <v>3421</v>
      </c>
      <c r="W5987" t="s">
        <v>105</v>
      </c>
      <c r="X5987" t="s">
        <v>36186</v>
      </c>
      <c r="Y5987" t="str">
        <f>"53-3032"</f>
        <v>53-3032</v>
      </c>
      <c r="Z5987" t="s">
        <v>157</v>
      </c>
      <c r="AA5987">
        <v>484121</v>
      </c>
      <c r="AB5987">
        <v>13</v>
      </c>
      <c r="AD5987" t="s">
        <v>79</v>
      </c>
      <c r="AE5987" t="s">
        <v>1218</v>
      </c>
      <c r="AF5987">
        <v>70</v>
      </c>
      <c r="AG5987" s="4">
        <v>0.33333333333333331</v>
      </c>
      <c r="AH5987" s="4">
        <v>0.75</v>
      </c>
      <c r="AI5987" s="6">
        <v>38</v>
      </c>
      <c r="AJ5987">
        <v>38</v>
      </c>
      <c r="AK5987">
        <v>40</v>
      </c>
      <c r="AM5987" t="s">
        <v>82</v>
      </c>
      <c r="AO5987" t="s">
        <v>83</v>
      </c>
      <c r="AP5987" t="s">
        <v>83</v>
      </c>
      <c r="AQ5987" t="s">
        <v>83</v>
      </c>
      <c r="AR5987" t="s">
        <v>82</v>
      </c>
      <c r="AT5987" t="s">
        <v>72</v>
      </c>
      <c r="AU5987">
        <v>1</v>
      </c>
      <c r="AV5987" t="s">
        <v>36187</v>
      </c>
      <c r="AW5987" t="s">
        <v>72</v>
      </c>
      <c r="AX5987">
        <v>24</v>
      </c>
      <c r="AY5987" t="s">
        <v>1023</v>
      </c>
      <c r="AZ5987" t="s">
        <v>665</v>
      </c>
      <c r="BA5987" t="s">
        <v>105</v>
      </c>
      <c r="BB5987">
        <v>78577</v>
      </c>
      <c r="BC5987" t="s">
        <v>79</v>
      </c>
      <c r="BH5987" t="s">
        <v>36182</v>
      </c>
      <c r="BJ5987">
        <v>260566691</v>
      </c>
    </row>
    <row r="5988" spans="1:62" x14ac:dyDescent="0.25">
      <c r="A5988" t="s">
        <v>36748</v>
      </c>
      <c r="B5988" s="2">
        <v>43530</v>
      </c>
      <c r="C5988" t="s">
        <v>63</v>
      </c>
      <c r="D5988" s="3">
        <v>43482.342579016207</v>
      </c>
      <c r="E5988" t="s">
        <v>3355</v>
      </c>
      <c r="H5988" t="s">
        <v>36749</v>
      </c>
      <c r="J5988" t="s">
        <v>36750</v>
      </c>
      <c r="L5988" t="s">
        <v>36751</v>
      </c>
      <c r="M5988" t="s">
        <v>5849</v>
      </c>
      <c r="N5988">
        <v>88240</v>
      </c>
      <c r="O5988" t="s">
        <v>70</v>
      </c>
      <c r="Q5988" t="s">
        <v>36752</v>
      </c>
      <c r="S5988" t="s">
        <v>82</v>
      </c>
      <c r="U5988" t="s">
        <v>92</v>
      </c>
      <c r="X5988" t="s">
        <v>36753</v>
      </c>
      <c r="Y5988" t="str">
        <f>""</f>
        <v/>
      </c>
      <c r="AA5988">
        <v>213112</v>
      </c>
      <c r="AB5988">
        <v>4</v>
      </c>
      <c r="AD5988" t="s">
        <v>79</v>
      </c>
      <c r="AE5988" t="s">
        <v>95</v>
      </c>
      <c r="AF5988">
        <v>40</v>
      </c>
      <c r="AG5988" s="4">
        <v>0</v>
      </c>
      <c r="AH5988" s="4">
        <v>0.5</v>
      </c>
      <c r="AI5988" s="6">
        <v>16</v>
      </c>
      <c r="AJ5988">
        <v>24</v>
      </c>
      <c r="AK5988">
        <v>30</v>
      </c>
      <c r="AM5988" t="s">
        <v>82</v>
      </c>
      <c r="AO5988" t="s">
        <v>83</v>
      </c>
      <c r="AP5988" t="s">
        <v>67</v>
      </c>
      <c r="AQ5988" t="s">
        <v>67</v>
      </c>
      <c r="AR5988" t="s">
        <v>82</v>
      </c>
      <c r="AT5988" t="s">
        <v>72</v>
      </c>
      <c r="AU5988">
        <v>1</v>
      </c>
      <c r="AV5988" t="s">
        <v>36754</v>
      </c>
      <c r="AW5988" t="s">
        <v>82</v>
      </c>
      <c r="AY5988" t="s">
        <v>36751</v>
      </c>
      <c r="AZ5988" t="s">
        <v>36755</v>
      </c>
      <c r="BA5988" t="s">
        <v>5849</v>
      </c>
      <c r="BB5988">
        <v>88240</v>
      </c>
      <c r="BC5988" t="s">
        <v>79</v>
      </c>
      <c r="BD5988" t="s">
        <v>36756</v>
      </c>
      <c r="BH5988" t="s">
        <v>36757</v>
      </c>
      <c r="BJ5988">
        <v>821521163</v>
      </c>
    </row>
    <row r="5989" spans="1:62" x14ac:dyDescent="0.25">
      <c r="A5989" t="s">
        <v>36991</v>
      </c>
      <c r="B5989" s="2">
        <v>43530</v>
      </c>
      <c r="C5989" t="s">
        <v>63</v>
      </c>
      <c r="D5989" s="3">
        <v>43488.422462037037</v>
      </c>
      <c r="E5989" t="s">
        <v>3355</v>
      </c>
      <c r="H5989" t="s">
        <v>36992</v>
      </c>
      <c r="I5989" t="s">
        <v>67</v>
      </c>
      <c r="J5989" t="s">
        <v>36993</v>
      </c>
      <c r="K5989" t="s">
        <v>67</v>
      </c>
      <c r="L5989" t="s">
        <v>36994</v>
      </c>
      <c r="M5989" t="s">
        <v>147</v>
      </c>
      <c r="N5989">
        <v>18202</v>
      </c>
      <c r="O5989" t="s">
        <v>70</v>
      </c>
      <c r="Q5989" t="s">
        <v>36995</v>
      </c>
      <c r="S5989" t="s">
        <v>72</v>
      </c>
      <c r="T5989" t="s">
        <v>36996</v>
      </c>
      <c r="U5989" t="s">
        <v>36997</v>
      </c>
      <c r="V5989" t="s">
        <v>36998</v>
      </c>
      <c r="W5989" t="s">
        <v>147</v>
      </c>
      <c r="X5989" t="s">
        <v>2708</v>
      </c>
      <c r="Y5989" t="str">
        <f>"37-3011"</f>
        <v>37-3011</v>
      </c>
      <c r="Z5989" t="s">
        <v>94</v>
      </c>
      <c r="AA5989">
        <v>238990</v>
      </c>
      <c r="AB5989">
        <v>3</v>
      </c>
      <c r="AD5989" t="s">
        <v>79</v>
      </c>
      <c r="AE5989" t="s">
        <v>80</v>
      </c>
      <c r="AF5989">
        <v>40</v>
      </c>
      <c r="AG5989" s="4">
        <v>0.29166666666666669</v>
      </c>
      <c r="AH5989" s="4">
        <v>0.70833333333333337</v>
      </c>
      <c r="AI5989" s="6">
        <v>14</v>
      </c>
      <c r="AJ5989">
        <v>21</v>
      </c>
      <c r="AK5989">
        <v>25.5</v>
      </c>
      <c r="AM5989" t="s">
        <v>82</v>
      </c>
      <c r="AO5989" t="s">
        <v>83</v>
      </c>
      <c r="AP5989" t="s">
        <v>67</v>
      </c>
      <c r="AQ5989" t="s">
        <v>67</v>
      </c>
      <c r="AR5989" t="s">
        <v>82</v>
      </c>
      <c r="AT5989" t="s">
        <v>82</v>
      </c>
      <c r="AW5989" t="s">
        <v>82</v>
      </c>
      <c r="AY5989" t="s">
        <v>36994</v>
      </c>
      <c r="AZ5989" t="s">
        <v>12787</v>
      </c>
      <c r="BA5989" t="s">
        <v>147</v>
      </c>
      <c r="BB5989">
        <v>18222</v>
      </c>
      <c r="BC5989" t="s">
        <v>79</v>
      </c>
      <c r="BH5989" t="s">
        <v>36999</v>
      </c>
      <c r="BI5989" t="s">
        <v>67</v>
      </c>
      <c r="BJ5989">
        <v>232552613</v>
      </c>
    </row>
    <row r="5990" spans="1:62" x14ac:dyDescent="0.25">
      <c r="A5990" t="s">
        <v>37092</v>
      </c>
      <c r="B5990" s="2">
        <v>43530</v>
      </c>
      <c r="C5990" t="s">
        <v>63</v>
      </c>
      <c r="D5990" s="3">
        <v>43490.495718703707</v>
      </c>
      <c r="E5990" t="s">
        <v>3355</v>
      </c>
      <c r="H5990" t="s">
        <v>37093</v>
      </c>
      <c r="I5990" t="s">
        <v>17857</v>
      </c>
      <c r="J5990" t="s">
        <v>17858</v>
      </c>
      <c r="K5990" t="s">
        <v>67</v>
      </c>
      <c r="L5990" t="s">
        <v>17859</v>
      </c>
      <c r="M5990" t="s">
        <v>649</v>
      </c>
      <c r="N5990">
        <v>85255</v>
      </c>
      <c r="O5990" t="s">
        <v>70</v>
      </c>
      <c r="Q5990" t="s">
        <v>17860</v>
      </c>
      <c r="S5990" t="s">
        <v>82</v>
      </c>
      <c r="U5990" t="s">
        <v>92</v>
      </c>
      <c r="X5990" t="s">
        <v>37094</v>
      </c>
      <c r="Y5990" t="str">
        <f>""</f>
        <v/>
      </c>
      <c r="AB5990">
        <v>1</v>
      </c>
      <c r="AD5990" t="s">
        <v>79</v>
      </c>
      <c r="AE5990" t="s">
        <v>95</v>
      </c>
      <c r="AF5990">
        <v>40</v>
      </c>
      <c r="AG5990" s="4">
        <v>0.375</v>
      </c>
      <c r="AH5990" s="4">
        <v>0.70833333333333337</v>
      </c>
      <c r="AI5990" s="6">
        <v>12</v>
      </c>
      <c r="AM5990" t="s">
        <v>82</v>
      </c>
      <c r="AO5990" t="s">
        <v>5127</v>
      </c>
      <c r="AQ5990" t="s">
        <v>17863</v>
      </c>
      <c r="AR5990" t="s">
        <v>82</v>
      </c>
      <c r="AT5990" t="s">
        <v>82</v>
      </c>
      <c r="AW5990" t="s">
        <v>72</v>
      </c>
      <c r="AY5990" t="s">
        <v>17859</v>
      </c>
      <c r="AZ5990" t="s">
        <v>12470</v>
      </c>
      <c r="BA5990" t="s">
        <v>649</v>
      </c>
      <c r="BB5990">
        <v>85255</v>
      </c>
      <c r="BC5990" t="s">
        <v>87</v>
      </c>
      <c r="BH5990" t="s">
        <v>17858</v>
      </c>
      <c r="BJ5990">
        <v>264802093</v>
      </c>
    </row>
    <row r="5991" spans="1:62" x14ac:dyDescent="0.25">
      <c r="A5991" t="s">
        <v>603</v>
      </c>
      <c r="B5991" s="2">
        <v>43531</v>
      </c>
      <c r="C5991" t="s">
        <v>63</v>
      </c>
      <c r="D5991" s="3">
        <v>43472.38416603009</v>
      </c>
      <c r="E5991" t="s">
        <v>64</v>
      </c>
      <c r="F5991" s="2">
        <v>43556</v>
      </c>
      <c r="G5991" s="2">
        <v>43770</v>
      </c>
      <c r="H5991" t="s">
        <v>604</v>
      </c>
      <c r="I5991" t="s">
        <v>605</v>
      </c>
      <c r="J5991" t="s">
        <v>606</v>
      </c>
      <c r="K5991" t="s">
        <v>607</v>
      </c>
      <c r="L5991" t="s">
        <v>608</v>
      </c>
      <c r="M5991" t="s">
        <v>207</v>
      </c>
      <c r="N5991">
        <v>2539</v>
      </c>
      <c r="O5991" t="s">
        <v>70</v>
      </c>
      <c r="P5991" t="s">
        <v>67</v>
      </c>
      <c r="Q5991" t="s">
        <v>609</v>
      </c>
      <c r="S5991" t="s">
        <v>72</v>
      </c>
      <c r="T5991" t="s">
        <v>275</v>
      </c>
      <c r="U5991" t="s">
        <v>276</v>
      </c>
      <c r="V5991" t="s">
        <v>277</v>
      </c>
      <c r="W5991" t="s">
        <v>278</v>
      </c>
      <c r="X5991" t="s">
        <v>366</v>
      </c>
      <c r="Y5991" t="str">
        <f>"37-2012"</f>
        <v>37-2012</v>
      </c>
      <c r="Z5991" t="s">
        <v>373</v>
      </c>
      <c r="AA5991">
        <v>721191</v>
      </c>
      <c r="AB5991">
        <v>5</v>
      </c>
      <c r="AC5991">
        <v>5</v>
      </c>
      <c r="AD5991" t="s">
        <v>79</v>
      </c>
      <c r="AE5991" t="s">
        <v>80</v>
      </c>
      <c r="AF5991">
        <v>35</v>
      </c>
      <c r="AG5991" s="4">
        <v>0.33333333333333331</v>
      </c>
      <c r="AH5991" s="4">
        <v>0.75</v>
      </c>
      <c r="AI5991" s="5">
        <v>15.24</v>
      </c>
      <c r="AJ5991">
        <v>22.86</v>
      </c>
      <c r="AL5991" t="s">
        <v>81</v>
      </c>
      <c r="AM5991" t="s">
        <v>82</v>
      </c>
      <c r="AO5991" t="s">
        <v>83</v>
      </c>
      <c r="AP5991" t="s">
        <v>67</v>
      </c>
      <c r="AQ5991" t="s">
        <v>67</v>
      </c>
      <c r="AR5991" t="s">
        <v>82</v>
      </c>
      <c r="AT5991" t="s">
        <v>82</v>
      </c>
      <c r="AW5991" t="s">
        <v>72</v>
      </c>
      <c r="AX5991">
        <v>3</v>
      </c>
      <c r="AY5991" t="s">
        <v>608</v>
      </c>
      <c r="AZ5991" t="s">
        <v>441</v>
      </c>
      <c r="BA5991" t="s">
        <v>207</v>
      </c>
      <c r="BB5991">
        <v>2539</v>
      </c>
      <c r="BC5991" t="s">
        <v>87</v>
      </c>
      <c r="BH5991" t="s">
        <v>606</v>
      </c>
      <c r="BI5991" t="s">
        <v>67</v>
      </c>
      <c r="BJ5991">
        <v>475410417</v>
      </c>
    </row>
    <row r="5992" spans="1:62" x14ac:dyDescent="0.25">
      <c r="A5992" t="s">
        <v>1412</v>
      </c>
      <c r="B5992" s="2">
        <v>43531</v>
      </c>
      <c r="C5992" t="s">
        <v>63</v>
      </c>
      <c r="D5992" s="3">
        <v>43472.390829282405</v>
      </c>
      <c r="E5992" t="s">
        <v>64</v>
      </c>
      <c r="F5992" s="2">
        <v>43556</v>
      </c>
      <c r="G5992" s="2">
        <v>43830</v>
      </c>
      <c r="H5992" t="s">
        <v>1413</v>
      </c>
      <c r="I5992" t="s">
        <v>67</v>
      </c>
      <c r="J5992" t="s">
        <v>1414</v>
      </c>
      <c r="K5992" t="s">
        <v>1415</v>
      </c>
      <c r="L5992" t="s">
        <v>1416</v>
      </c>
      <c r="M5992" t="s">
        <v>1246</v>
      </c>
      <c r="N5992">
        <v>63055</v>
      </c>
      <c r="O5992" t="s">
        <v>70</v>
      </c>
      <c r="P5992" t="s">
        <v>67</v>
      </c>
      <c r="Q5992" t="s">
        <v>1417</v>
      </c>
      <c r="S5992" t="s">
        <v>72</v>
      </c>
      <c r="T5992" t="s">
        <v>1273</v>
      </c>
      <c r="U5992" t="s">
        <v>1274</v>
      </c>
      <c r="V5992" t="s">
        <v>1275</v>
      </c>
      <c r="W5992" t="s">
        <v>1276</v>
      </c>
      <c r="X5992" t="s">
        <v>1277</v>
      </c>
      <c r="Y5992" t="str">
        <f>"37-3011"</f>
        <v>37-3011</v>
      </c>
      <c r="Z5992" t="s">
        <v>94</v>
      </c>
      <c r="AA5992">
        <v>561730</v>
      </c>
      <c r="AB5992">
        <v>3</v>
      </c>
      <c r="AC5992">
        <v>3</v>
      </c>
      <c r="AD5992" t="s">
        <v>79</v>
      </c>
      <c r="AE5992" t="s">
        <v>80</v>
      </c>
      <c r="AF5992">
        <v>40</v>
      </c>
      <c r="AG5992" s="4">
        <v>0.33333333333333331</v>
      </c>
      <c r="AH5992" s="4">
        <v>0.70833333333333337</v>
      </c>
      <c r="AI5992" s="5">
        <v>14.52</v>
      </c>
      <c r="AJ5992">
        <v>21.78</v>
      </c>
      <c r="AL5992" t="s">
        <v>81</v>
      </c>
      <c r="AM5992" t="s">
        <v>82</v>
      </c>
      <c r="AO5992" t="s">
        <v>83</v>
      </c>
      <c r="AP5992" t="s">
        <v>67</v>
      </c>
      <c r="AQ5992" t="s">
        <v>67</v>
      </c>
      <c r="AR5992" t="s">
        <v>82</v>
      </c>
      <c r="AT5992" t="s">
        <v>82</v>
      </c>
      <c r="AW5992" t="s">
        <v>82</v>
      </c>
      <c r="AY5992" t="s">
        <v>1416</v>
      </c>
      <c r="AZ5992" t="s">
        <v>1418</v>
      </c>
      <c r="BA5992" t="s">
        <v>1246</v>
      </c>
      <c r="BB5992">
        <v>63055</v>
      </c>
      <c r="BC5992" t="s">
        <v>79</v>
      </c>
      <c r="BH5992" t="s">
        <v>1414</v>
      </c>
      <c r="BJ5992">
        <v>204367832</v>
      </c>
    </row>
    <row r="5993" spans="1:62" x14ac:dyDescent="0.25">
      <c r="A5993" t="s">
        <v>5269</v>
      </c>
      <c r="B5993" s="2">
        <v>43531</v>
      </c>
      <c r="C5993" t="s">
        <v>63</v>
      </c>
      <c r="D5993" s="3">
        <v>43472.392795335647</v>
      </c>
      <c r="E5993" t="s">
        <v>64</v>
      </c>
      <c r="F5993" s="2">
        <v>43556</v>
      </c>
      <c r="G5993" s="2">
        <v>43753</v>
      </c>
      <c r="H5993" t="s">
        <v>5090</v>
      </c>
      <c r="I5993" t="s">
        <v>5091</v>
      </c>
      <c r="J5993" t="s">
        <v>5092</v>
      </c>
      <c r="L5993" t="s">
        <v>5093</v>
      </c>
      <c r="M5993" t="s">
        <v>595</v>
      </c>
      <c r="N5993">
        <v>99901</v>
      </c>
      <c r="O5993" t="s">
        <v>70</v>
      </c>
      <c r="Q5993" t="s">
        <v>5270</v>
      </c>
      <c r="S5993" t="s">
        <v>72</v>
      </c>
      <c r="T5993" t="s">
        <v>2896</v>
      </c>
      <c r="U5993" t="s">
        <v>2897</v>
      </c>
      <c r="V5993" t="s">
        <v>232</v>
      </c>
      <c r="W5993" t="s">
        <v>232</v>
      </c>
      <c r="X5993" t="s">
        <v>5271</v>
      </c>
      <c r="Y5993" t="str">
        <f>"41-2031"</f>
        <v>41-2031</v>
      </c>
      <c r="Z5993" t="s">
        <v>5272</v>
      </c>
      <c r="AA5993">
        <v>448310</v>
      </c>
      <c r="AB5993">
        <v>30</v>
      </c>
      <c r="AC5993">
        <v>30</v>
      </c>
      <c r="AD5993" t="s">
        <v>79</v>
      </c>
      <c r="AE5993" t="s">
        <v>80</v>
      </c>
      <c r="AF5993">
        <v>40</v>
      </c>
      <c r="AG5993" s="4">
        <v>0.20833333333333334</v>
      </c>
      <c r="AH5993" s="4">
        <v>0.54166666666666663</v>
      </c>
      <c r="AI5993" s="5">
        <v>14.3</v>
      </c>
      <c r="AL5993" t="s">
        <v>81</v>
      </c>
      <c r="AM5993" t="s">
        <v>82</v>
      </c>
      <c r="AO5993" t="s">
        <v>83</v>
      </c>
      <c r="AR5993" t="s">
        <v>82</v>
      </c>
      <c r="AT5993" t="s">
        <v>82</v>
      </c>
      <c r="AW5993" t="s">
        <v>72</v>
      </c>
      <c r="AX5993">
        <v>6</v>
      </c>
      <c r="AY5993" t="s">
        <v>5273</v>
      </c>
      <c r="AZ5993" t="s">
        <v>5273</v>
      </c>
      <c r="BA5993" t="s">
        <v>595</v>
      </c>
      <c r="BB5993">
        <v>99840</v>
      </c>
      <c r="BC5993" t="s">
        <v>79</v>
      </c>
      <c r="BH5993" t="s">
        <v>5274</v>
      </c>
      <c r="BI5993" t="s">
        <v>5275</v>
      </c>
      <c r="BJ5993">
        <v>920155032</v>
      </c>
    </row>
    <row r="5994" spans="1:62" x14ac:dyDescent="0.25">
      <c r="A5994" t="s">
        <v>5290</v>
      </c>
      <c r="B5994" s="2">
        <v>43531</v>
      </c>
      <c r="C5994" t="s">
        <v>63</v>
      </c>
      <c r="D5994" s="3">
        <v>43472.395713287035</v>
      </c>
      <c r="E5994" t="s">
        <v>64</v>
      </c>
      <c r="F5994" s="2">
        <v>43556</v>
      </c>
      <c r="G5994" s="2">
        <v>43753</v>
      </c>
      <c r="H5994" t="s">
        <v>5090</v>
      </c>
      <c r="I5994" t="s">
        <v>5091</v>
      </c>
      <c r="J5994" t="s">
        <v>5092</v>
      </c>
      <c r="L5994" t="s">
        <v>5093</v>
      </c>
      <c r="M5994" t="s">
        <v>595</v>
      </c>
      <c r="N5994">
        <v>99901</v>
      </c>
      <c r="O5994" t="s">
        <v>70</v>
      </c>
      <c r="Q5994" t="s">
        <v>5094</v>
      </c>
      <c r="S5994" t="s">
        <v>72</v>
      </c>
      <c r="T5994" t="s">
        <v>2896</v>
      </c>
      <c r="U5994" t="s">
        <v>2897</v>
      </c>
      <c r="V5994" t="s">
        <v>232</v>
      </c>
      <c r="W5994" t="s">
        <v>232</v>
      </c>
      <c r="X5994" t="s">
        <v>5271</v>
      </c>
      <c r="Y5994" t="str">
        <f>"41-2031"</f>
        <v>41-2031</v>
      </c>
      <c r="Z5994" t="s">
        <v>5272</v>
      </c>
      <c r="AA5994">
        <v>448310</v>
      </c>
      <c r="AB5994">
        <v>35</v>
      </c>
      <c r="AC5994">
        <v>35</v>
      </c>
      <c r="AD5994" t="s">
        <v>79</v>
      </c>
      <c r="AE5994" t="s">
        <v>80</v>
      </c>
      <c r="AF5994">
        <v>40</v>
      </c>
      <c r="AG5994" s="4">
        <v>0.20833333333333334</v>
      </c>
      <c r="AH5994" s="4">
        <v>0.54166666666666663</v>
      </c>
      <c r="AI5994" s="5">
        <v>14.3</v>
      </c>
      <c r="AL5994" t="s">
        <v>81</v>
      </c>
      <c r="AM5994" t="s">
        <v>82</v>
      </c>
      <c r="AO5994" t="s">
        <v>83</v>
      </c>
      <c r="AR5994" t="s">
        <v>82</v>
      </c>
      <c r="AT5994" t="s">
        <v>82</v>
      </c>
      <c r="AW5994" t="s">
        <v>72</v>
      </c>
      <c r="AX5994">
        <v>6</v>
      </c>
      <c r="AY5994" t="s">
        <v>5097</v>
      </c>
      <c r="AZ5994" t="s">
        <v>5098</v>
      </c>
      <c r="BA5994" t="s">
        <v>595</v>
      </c>
      <c r="BB5994">
        <v>99901</v>
      </c>
      <c r="BC5994" t="s">
        <v>79</v>
      </c>
      <c r="BH5994" t="s">
        <v>5099</v>
      </c>
      <c r="BJ5994">
        <v>920155032</v>
      </c>
    </row>
    <row r="5995" spans="1:62" x14ac:dyDescent="0.25">
      <c r="A5995" t="s">
        <v>5291</v>
      </c>
      <c r="B5995" s="2">
        <v>43531</v>
      </c>
      <c r="C5995" t="s">
        <v>63</v>
      </c>
      <c r="D5995" s="3">
        <v>43472.391876863425</v>
      </c>
      <c r="E5995" t="s">
        <v>64</v>
      </c>
      <c r="F5995" s="2">
        <v>43556</v>
      </c>
      <c r="G5995" s="2">
        <v>43753</v>
      </c>
      <c r="H5995" t="s">
        <v>5090</v>
      </c>
      <c r="I5995" t="s">
        <v>5091</v>
      </c>
      <c r="J5995" t="s">
        <v>5092</v>
      </c>
      <c r="L5995" t="s">
        <v>5093</v>
      </c>
      <c r="M5995" t="s">
        <v>595</v>
      </c>
      <c r="N5995">
        <v>99901</v>
      </c>
      <c r="O5995" t="s">
        <v>70</v>
      </c>
      <c r="Q5995" t="s">
        <v>5094</v>
      </c>
      <c r="S5995" t="s">
        <v>72</v>
      </c>
      <c r="T5995" t="s">
        <v>2896</v>
      </c>
      <c r="U5995" t="s">
        <v>2897</v>
      </c>
      <c r="V5995" t="s">
        <v>232</v>
      </c>
      <c r="W5995" t="s">
        <v>232</v>
      </c>
      <c r="X5995" t="s">
        <v>5292</v>
      </c>
      <c r="Y5995" t="str">
        <f>"51-9071"</f>
        <v>51-9071</v>
      </c>
      <c r="Z5995" t="s">
        <v>5293</v>
      </c>
      <c r="AA5995">
        <v>448310</v>
      </c>
      <c r="AB5995">
        <v>1</v>
      </c>
      <c r="AC5995">
        <v>1</v>
      </c>
      <c r="AD5995" t="s">
        <v>79</v>
      </c>
      <c r="AE5995" t="s">
        <v>80</v>
      </c>
      <c r="AF5995">
        <v>40</v>
      </c>
      <c r="AG5995" s="4">
        <v>0.20833333333333334</v>
      </c>
      <c r="AH5995" s="4">
        <v>0.54166666666666663</v>
      </c>
      <c r="AI5995" s="5">
        <v>15.18</v>
      </c>
      <c r="AL5995" t="s">
        <v>81</v>
      </c>
      <c r="AM5995" t="s">
        <v>82</v>
      </c>
      <c r="AO5995" t="s">
        <v>83</v>
      </c>
      <c r="AR5995" t="s">
        <v>82</v>
      </c>
      <c r="AT5995" t="s">
        <v>82</v>
      </c>
      <c r="AW5995" t="s">
        <v>72</v>
      </c>
      <c r="AX5995">
        <v>24</v>
      </c>
      <c r="AY5995" t="s">
        <v>5097</v>
      </c>
      <c r="AZ5995" t="s">
        <v>5098</v>
      </c>
      <c r="BA5995" t="s">
        <v>595</v>
      </c>
      <c r="BB5995">
        <v>99901</v>
      </c>
      <c r="BC5995" t="s">
        <v>87</v>
      </c>
      <c r="BH5995" t="s">
        <v>5099</v>
      </c>
      <c r="BJ5995">
        <v>920155032</v>
      </c>
    </row>
    <row r="5996" spans="1:62" x14ac:dyDescent="0.25">
      <c r="A5996" t="s">
        <v>5302</v>
      </c>
      <c r="B5996" s="2">
        <v>43531</v>
      </c>
      <c r="C5996" t="s">
        <v>63</v>
      </c>
      <c r="D5996" s="3">
        <v>43472.395105995369</v>
      </c>
      <c r="E5996" t="s">
        <v>64</v>
      </c>
      <c r="F5996" s="2">
        <v>43556</v>
      </c>
      <c r="G5996" s="2">
        <v>43753</v>
      </c>
      <c r="H5996" t="s">
        <v>5090</v>
      </c>
      <c r="I5996" t="s">
        <v>5091</v>
      </c>
      <c r="J5996" t="s">
        <v>5092</v>
      </c>
      <c r="L5996" t="s">
        <v>5093</v>
      </c>
      <c r="M5996" t="s">
        <v>595</v>
      </c>
      <c r="N5996">
        <v>99901</v>
      </c>
      <c r="O5996" t="s">
        <v>70</v>
      </c>
      <c r="Q5996" t="s">
        <v>5094</v>
      </c>
      <c r="S5996" t="s">
        <v>72</v>
      </c>
      <c r="T5996" t="s">
        <v>2896</v>
      </c>
      <c r="U5996" t="s">
        <v>2897</v>
      </c>
      <c r="V5996" t="s">
        <v>232</v>
      </c>
      <c r="W5996" t="s">
        <v>232</v>
      </c>
      <c r="X5996" t="s">
        <v>5095</v>
      </c>
      <c r="Y5996" t="str">
        <f>"11-1021"</f>
        <v>11-1021</v>
      </c>
      <c r="Z5996" t="s">
        <v>5096</v>
      </c>
      <c r="AA5996">
        <v>448310</v>
      </c>
      <c r="AB5996">
        <v>1</v>
      </c>
      <c r="AC5996">
        <v>1</v>
      </c>
      <c r="AD5996" t="s">
        <v>79</v>
      </c>
      <c r="AE5996" t="s">
        <v>80</v>
      </c>
      <c r="AF5996">
        <v>40</v>
      </c>
      <c r="AG5996" s="4">
        <v>0.20833333333333334</v>
      </c>
      <c r="AH5996" s="4">
        <v>0.54166666666666663</v>
      </c>
      <c r="AI5996" s="5">
        <v>46.41</v>
      </c>
      <c r="AL5996" t="s">
        <v>81</v>
      </c>
      <c r="AM5996" t="s">
        <v>72</v>
      </c>
      <c r="AN5996">
        <v>45</v>
      </c>
      <c r="AO5996" t="s">
        <v>213</v>
      </c>
      <c r="AR5996" t="s">
        <v>82</v>
      </c>
      <c r="AT5996" t="s">
        <v>82</v>
      </c>
      <c r="AW5996" t="s">
        <v>72</v>
      </c>
      <c r="AX5996">
        <v>24</v>
      </c>
      <c r="AY5996" t="s">
        <v>5303</v>
      </c>
      <c r="AZ5996" t="s">
        <v>5303</v>
      </c>
      <c r="BA5996" t="s">
        <v>595</v>
      </c>
      <c r="BB5996">
        <v>99801</v>
      </c>
      <c r="BC5996" t="s">
        <v>79</v>
      </c>
      <c r="BH5996" t="s">
        <v>5304</v>
      </c>
      <c r="BJ5996">
        <v>920155032</v>
      </c>
    </row>
    <row r="5997" spans="1:62" x14ac:dyDescent="0.25">
      <c r="A5997" t="s">
        <v>5383</v>
      </c>
      <c r="B5997" s="2">
        <v>43531</v>
      </c>
      <c r="C5997" t="s">
        <v>63</v>
      </c>
      <c r="D5997" s="3">
        <v>43472.393812604168</v>
      </c>
      <c r="E5997" t="s">
        <v>64</v>
      </c>
      <c r="F5997" s="2">
        <v>43556</v>
      </c>
      <c r="G5997" s="2">
        <v>43753</v>
      </c>
      <c r="H5997" t="s">
        <v>5090</v>
      </c>
      <c r="I5997" t="s">
        <v>5091</v>
      </c>
      <c r="J5997" t="s">
        <v>5092</v>
      </c>
      <c r="L5997" t="s">
        <v>5093</v>
      </c>
      <c r="M5997" t="s">
        <v>595</v>
      </c>
      <c r="N5997">
        <v>99901</v>
      </c>
      <c r="O5997" t="s">
        <v>70</v>
      </c>
      <c r="Q5997" t="s">
        <v>5094</v>
      </c>
      <c r="S5997" t="s">
        <v>72</v>
      </c>
      <c r="T5997" t="s">
        <v>2896</v>
      </c>
      <c r="U5997" t="s">
        <v>2897</v>
      </c>
      <c r="V5997" t="s">
        <v>232</v>
      </c>
      <c r="W5997" t="s">
        <v>232</v>
      </c>
      <c r="X5997" t="s">
        <v>5271</v>
      </c>
      <c r="Y5997" t="str">
        <f>"41-2031"</f>
        <v>41-2031</v>
      </c>
      <c r="Z5997" t="s">
        <v>5272</v>
      </c>
      <c r="AA5997">
        <v>448310</v>
      </c>
      <c r="AB5997">
        <v>35</v>
      </c>
      <c r="AC5997">
        <v>35</v>
      </c>
      <c r="AD5997" t="s">
        <v>79</v>
      </c>
      <c r="AE5997" t="s">
        <v>80</v>
      </c>
      <c r="AF5997">
        <v>40</v>
      </c>
      <c r="AG5997" s="4">
        <v>0.20833333333333334</v>
      </c>
      <c r="AH5997" s="4">
        <v>0.54166666666666663</v>
      </c>
      <c r="AI5997" s="5">
        <v>14.3</v>
      </c>
      <c r="AL5997" t="s">
        <v>81</v>
      </c>
      <c r="AM5997" t="s">
        <v>82</v>
      </c>
      <c r="AO5997" t="s">
        <v>83</v>
      </c>
      <c r="AR5997" t="s">
        <v>82</v>
      </c>
      <c r="AT5997" t="s">
        <v>82</v>
      </c>
      <c r="AW5997" t="s">
        <v>72</v>
      </c>
      <c r="AX5997">
        <v>6</v>
      </c>
      <c r="AY5997" t="s">
        <v>5303</v>
      </c>
      <c r="AZ5997" t="s">
        <v>5303</v>
      </c>
      <c r="BA5997" t="s">
        <v>595</v>
      </c>
      <c r="BB5997">
        <v>99801</v>
      </c>
      <c r="BC5997" t="s">
        <v>79</v>
      </c>
      <c r="BH5997" t="s">
        <v>5304</v>
      </c>
      <c r="BJ5997">
        <v>920155032</v>
      </c>
    </row>
    <row r="5998" spans="1:62" x14ac:dyDescent="0.25">
      <c r="A5998" t="s">
        <v>5402</v>
      </c>
      <c r="B5998" s="2">
        <v>43531</v>
      </c>
      <c r="C5998" t="s">
        <v>63</v>
      </c>
      <c r="D5998" s="3">
        <v>43472.393378622684</v>
      </c>
      <c r="E5998" t="s">
        <v>64</v>
      </c>
      <c r="F5998" s="2">
        <v>43556</v>
      </c>
      <c r="G5998" s="2">
        <v>43753</v>
      </c>
      <c r="H5998" t="s">
        <v>5090</v>
      </c>
      <c r="I5998" t="s">
        <v>5091</v>
      </c>
      <c r="J5998" t="s">
        <v>5092</v>
      </c>
      <c r="L5998" t="s">
        <v>5093</v>
      </c>
      <c r="M5998" t="s">
        <v>595</v>
      </c>
      <c r="N5998">
        <v>99901</v>
      </c>
      <c r="O5998" t="s">
        <v>70</v>
      </c>
      <c r="Q5998" t="s">
        <v>5094</v>
      </c>
      <c r="S5998" t="s">
        <v>72</v>
      </c>
      <c r="T5998" t="s">
        <v>2896</v>
      </c>
      <c r="U5998" t="s">
        <v>2897</v>
      </c>
      <c r="V5998" t="s">
        <v>232</v>
      </c>
      <c r="W5998" t="s">
        <v>232</v>
      </c>
      <c r="X5998" t="s">
        <v>5095</v>
      </c>
      <c r="Y5998" t="str">
        <f>"11-1021"</f>
        <v>11-1021</v>
      </c>
      <c r="Z5998" t="s">
        <v>5096</v>
      </c>
      <c r="AA5998">
        <v>448310</v>
      </c>
      <c r="AB5998">
        <v>1</v>
      </c>
      <c r="AC5998">
        <v>1</v>
      </c>
      <c r="AD5998" t="s">
        <v>79</v>
      </c>
      <c r="AE5998" t="s">
        <v>80</v>
      </c>
      <c r="AF5998">
        <v>40</v>
      </c>
      <c r="AG5998" s="4">
        <v>0.20833333333333334</v>
      </c>
      <c r="AH5998" s="4">
        <v>0.54166666666666663</v>
      </c>
      <c r="AI5998" s="5">
        <v>46.41</v>
      </c>
      <c r="AL5998" t="s">
        <v>81</v>
      </c>
      <c r="AM5998" t="s">
        <v>72</v>
      </c>
      <c r="AN5998">
        <v>35</v>
      </c>
      <c r="AO5998" t="s">
        <v>213</v>
      </c>
      <c r="AR5998" t="s">
        <v>82</v>
      </c>
      <c r="AT5998" t="s">
        <v>82</v>
      </c>
      <c r="AW5998" t="s">
        <v>72</v>
      </c>
      <c r="AX5998">
        <v>24</v>
      </c>
      <c r="AY5998" t="s">
        <v>5273</v>
      </c>
      <c r="AZ5998" t="s">
        <v>5273</v>
      </c>
      <c r="BA5998" t="s">
        <v>595</v>
      </c>
      <c r="BB5998">
        <v>99840</v>
      </c>
      <c r="BC5998" t="s">
        <v>79</v>
      </c>
      <c r="BH5998" t="s">
        <v>5274</v>
      </c>
      <c r="BI5998" t="s">
        <v>5275</v>
      </c>
      <c r="BJ5998">
        <v>920155032</v>
      </c>
    </row>
    <row r="5999" spans="1:62" ht="30" x14ac:dyDescent="0.25">
      <c r="A5999" t="s">
        <v>6670</v>
      </c>
      <c r="B5999" s="2">
        <v>43531</v>
      </c>
      <c r="C5999" t="s">
        <v>63</v>
      </c>
      <c r="D5999" s="3">
        <v>43497.479969594904</v>
      </c>
      <c r="E5999" t="s">
        <v>3355</v>
      </c>
      <c r="H5999" t="s">
        <v>6671</v>
      </c>
      <c r="I5999" t="s">
        <v>6671</v>
      </c>
      <c r="J5999" t="s">
        <v>6672</v>
      </c>
      <c r="K5999" t="s">
        <v>130</v>
      </c>
      <c r="L5999" t="s">
        <v>1691</v>
      </c>
      <c r="M5999" t="s">
        <v>844</v>
      </c>
      <c r="N5999">
        <v>60656</v>
      </c>
      <c r="O5999" t="s">
        <v>70</v>
      </c>
      <c r="P5999" t="s">
        <v>130</v>
      </c>
      <c r="Q5999" t="s">
        <v>6673</v>
      </c>
      <c r="S5999" t="s">
        <v>72</v>
      </c>
      <c r="T5999" t="s">
        <v>6674</v>
      </c>
      <c r="U5999" t="s">
        <v>6675</v>
      </c>
      <c r="V5999" t="s">
        <v>6676</v>
      </c>
      <c r="W5999" t="s">
        <v>844</v>
      </c>
      <c r="X5999" t="s">
        <v>6677</v>
      </c>
      <c r="Y5999" t="str">
        <f>"53-7199"</f>
        <v>53-7199</v>
      </c>
      <c r="Z5999" t="s">
        <v>6678</v>
      </c>
      <c r="AA5999">
        <v>33392</v>
      </c>
      <c r="AB5999">
        <v>6</v>
      </c>
      <c r="AD5999" t="s">
        <v>79</v>
      </c>
      <c r="AE5999" t="s">
        <v>95</v>
      </c>
      <c r="AF5999">
        <v>40</v>
      </c>
      <c r="AG5999" s="4">
        <v>0.29166666666666669</v>
      </c>
      <c r="AH5999" s="4">
        <v>0.79166666666666663</v>
      </c>
      <c r="AI5999" s="6">
        <v>9</v>
      </c>
      <c r="AJ5999">
        <v>18</v>
      </c>
      <c r="AK5999">
        <v>22</v>
      </c>
      <c r="AL5999" t="s">
        <v>81</v>
      </c>
      <c r="AM5999" t="s">
        <v>82</v>
      </c>
      <c r="AO5999" t="s">
        <v>213</v>
      </c>
      <c r="AP5999">
        <v>0</v>
      </c>
      <c r="AQ5999">
        <v>0</v>
      </c>
      <c r="AR5999" t="s">
        <v>82</v>
      </c>
      <c r="AT5999" t="s">
        <v>72</v>
      </c>
      <c r="AU5999">
        <v>1</v>
      </c>
      <c r="AV5999" s="7" t="s">
        <v>6679</v>
      </c>
      <c r="AW5999" t="s">
        <v>82</v>
      </c>
      <c r="AY5999" t="s">
        <v>6676</v>
      </c>
      <c r="AZ5999" t="s">
        <v>6680</v>
      </c>
      <c r="BA5999" t="s">
        <v>844</v>
      </c>
      <c r="BB5999">
        <v>60053</v>
      </c>
      <c r="BC5999" t="s">
        <v>87</v>
      </c>
      <c r="BH5999" t="s">
        <v>6681</v>
      </c>
      <c r="BJ5999">
        <v>462852737</v>
      </c>
    </row>
    <row r="6000" spans="1:62" x14ac:dyDescent="0.25">
      <c r="A6000" t="s">
        <v>6931</v>
      </c>
      <c r="B6000" s="2">
        <v>43531</v>
      </c>
      <c r="C6000" t="s">
        <v>63</v>
      </c>
      <c r="D6000" s="3">
        <v>43472.378829027781</v>
      </c>
      <c r="E6000" t="s">
        <v>117</v>
      </c>
      <c r="H6000" t="s">
        <v>6932</v>
      </c>
      <c r="J6000" t="s">
        <v>6933</v>
      </c>
      <c r="K6000" t="s">
        <v>6934</v>
      </c>
      <c r="L6000" t="s">
        <v>1691</v>
      </c>
      <c r="M6000" t="s">
        <v>844</v>
      </c>
      <c r="N6000">
        <v>60647</v>
      </c>
      <c r="O6000" t="s">
        <v>70</v>
      </c>
      <c r="Q6000" t="s">
        <v>6935</v>
      </c>
      <c r="S6000" t="s">
        <v>82</v>
      </c>
      <c r="U6000" t="s">
        <v>92</v>
      </c>
      <c r="X6000" t="s">
        <v>3718</v>
      </c>
      <c r="Y6000" t="str">
        <f>"37-2011"</f>
        <v>37-2011</v>
      </c>
      <c r="Z6000" t="s">
        <v>424</v>
      </c>
      <c r="AA6000">
        <v>561720</v>
      </c>
      <c r="AB6000">
        <v>15</v>
      </c>
      <c r="AD6000" t="s">
        <v>79</v>
      </c>
      <c r="AE6000" t="s">
        <v>80</v>
      </c>
      <c r="AF6000">
        <v>40</v>
      </c>
      <c r="AG6000" s="4">
        <v>0.33333333333333331</v>
      </c>
      <c r="AH6000" s="4">
        <v>0.66666666666666663</v>
      </c>
      <c r="AI6000" s="6">
        <v>16</v>
      </c>
      <c r="AJ6000">
        <v>24</v>
      </c>
      <c r="AL6000" t="s">
        <v>81</v>
      </c>
      <c r="AM6000" t="s">
        <v>82</v>
      </c>
      <c r="AO6000" t="s">
        <v>83</v>
      </c>
      <c r="AR6000" t="s">
        <v>82</v>
      </c>
      <c r="AT6000" t="s">
        <v>82</v>
      </c>
      <c r="AW6000" t="s">
        <v>82</v>
      </c>
      <c r="AY6000" t="s">
        <v>1691</v>
      </c>
      <c r="AZ6000" t="s">
        <v>1500</v>
      </c>
      <c r="BA6000" t="s">
        <v>844</v>
      </c>
      <c r="BB6000">
        <v>60647</v>
      </c>
      <c r="BC6000" t="s">
        <v>79</v>
      </c>
      <c r="BH6000" t="s">
        <v>6933</v>
      </c>
      <c r="BI6000" t="s">
        <v>6934</v>
      </c>
      <c r="BJ6000">
        <v>364467982</v>
      </c>
    </row>
    <row r="6001" spans="1:62" x14ac:dyDescent="0.25">
      <c r="A6001" t="s">
        <v>7025</v>
      </c>
      <c r="B6001" s="2">
        <v>43531</v>
      </c>
      <c r="C6001" t="s">
        <v>63</v>
      </c>
      <c r="D6001" s="3">
        <v>43472.3970634375</v>
      </c>
      <c r="E6001" t="s">
        <v>64</v>
      </c>
      <c r="F6001" s="2">
        <v>43556</v>
      </c>
      <c r="G6001" s="2">
        <v>43776</v>
      </c>
      <c r="H6001" t="s">
        <v>7026</v>
      </c>
      <c r="I6001" t="s">
        <v>7027</v>
      </c>
      <c r="J6001" t="s">
        <v>7028</v>
      </c>
      <c r="L6001" t="s">
        <v>7029</v>
      </c>
      <c r="M6001" t="s">
        <v>1246</v>
      </c>
      <c r="N6001">
        <v>63049</v>
      </c>
      <c r="O6001" t="s">
        <v>70</v>
      </c>
      <c r="Q6001" t="s">
        <v>7030</v>
      </c>
      <c r="S6001" t="s">
        <v>72</v>
      </c>
      <c r="T6001" t="s">
        <v>1855</v>
      </c>
      <c r="U6001" t="s">
        <v>1856</v>
      </c>
      <c r="V6001" t="s">
        <v>863</v>
      </c>
      <c r="W6001" t="s">
        <v>105</v>
      </c>
      <c r="X6001" t="s">
        <v>7031</v>
      </c>
      <c r="Y6001" t="str">
        <f>"37-3011"</f>
        <v>37-3011</v>
      </c>
      <c r="Z6001" t="s">
        <v>94</v>
      </c>
      <c r="AA6001">
        <v>561730</v>
      </c>
      <c r="AB6001">
        <v>3</v>
      </c>
      <c r="AC6001">
        <v>3</v>
      </c>
      <c r="AD6001" t="s">
        <v>79</v>
      </c>
      <c r="AE6001" t="s">
        <v>95</v>
      </c>
      <c r="AF6001">
        <v>40</v>
      </c>
      <c r="AG6001" s="4">
        <v>0.33333333333333331</v>
      </c>
      <c r="AH6001" s="4">
        <v>0.70833333333333337</v>
      </c>
      <c r="AI6001" s="5">
        <v>14.52</v>
      </c>
      <c r="AJ6001">
        <v>21.78</v>
      </c>
      <c r="AL6001" t="s">
        <v>81</v>
      </c>
      <c r="AM6001" t="s">
        <v>82</v>
      </c>
      <c r="AO6001" t="s">
        <v>83</v>
      </c>
      <c r="AR6001" t="s">
        <v>82</v>
      </c>
      <c r="AT6001" t="s">
        <v>82</v>
      </c>
      <c r="AW6001" t="s">
        <v>82</v>
      </c>
      <c r="AY6001" t="s">
        <v>7029</v>
      </c>
      <c r="AZ6001" t="s">
        <v>713</v>
      </c>
      <c r="BA6001" t="s">
        <v>7032</v>
      </c>
      <c r="BB6001">
        <v>63049</v>
      </c>
      <c r="BC6001" t="s">
        <v>79</v>
      </c>
      <c r="BH6001" t="s">
        <v>7028</v>
      </c>
      <c r="BJ6001">
        <v>821942889</v>
      </c>
    </row>
    <row r="6002" spans="1:62" x14ac:dyDescent="0.25">
      <c r="A6002" t="s">
        <v>9395</v>
      </c>
      <c r="B6002" s="2">
        <v>43531</v>
      </c>
      <c r="C6002" t="s">
        <v>63</v>
      </c>
      <c r="D6002" s="3">
        <v>43472.388357384261</v>
      </c>
      <c r="E6002" t="s">
        <v>64</v>
      </c>
      <c r="F6002" s="2">
        <v>43556</v>
      </c>
      <c r="G6002" s="2">
        <v>43799</v>
      </c>
      <c r="H6002" t="s">
        <v>9396</v>
      </c>
      <c r="J6002" t="s">
        <v>9397</v>
      </c>
      <c r="L6002" t="s">
        <v>1487</v>
      </c>
      <c r="M6002" t="s">
        <v>86</v>
      </c>
      <c r="N6002">
        <v>33414</v>
      </c>
      <c r="O6002" t="s">
        <v>70</v>
      </c>
      <c r="Q6002" t="s">
        <v>9398</v>
      </c>
      <c r="S6002" t="s">
        <v>72</v>
      </c>
      <c r="T6002" t="s">
        <v>2136</v>
      </c>
      <c r="U6002" t="s">
        <v>2137</v>
      </c>
      <c r="V6002" t="s">
        <v>232</v>
      </c>
      <c r="W6002" t="s">
        <v>232</v>
      </c>
      <c r="X6002" t="s">
        <v>2138</v>
      </c>
      <c r="Y6002" t="str">
        <f>"39-2021"</f>
        <v>39-2021</v>
      </c>
      <c r="Z6002" t="s">
        <v>78</v>
      </c>
      <c r="AA6002">
        <v>711219</v>
      </c>
      <c r="AB6002">
        <v>18</v>
      </c>
      <c r="AC6002">
        <v>18</v>
      </c>
      <c r="AD6002" t="s">
        <v>79</v>
      </c>
      <c r="AE6002" t="s">
        <v>95</v>
      </c>
      <c r="AF6002">
        <v>40</v>
      </c>
      <c r="AG6002" s="4">
        <v>0.20833333333333334</v>
      </c>
      <c r="AH6002" s="4">
        <v>0.45833333333333331</v>
      </c>
      <c r="AI6002" s="5">
        <v>13.05</v>
      </c>
      <c r="AJ6002">
        <v>19.579999999999998</v>
      </c>
      <c r="AK6002">
        <v>19.579999999999998</v>
      </c>
      <c r="AL6002" t="s">
        <v>81</v>
      </c>
      <c r="AM6002" t="s">
        <v>82</v>
      </c>
      <c r="AO6002" t="s">
        <v>83</v>
      </c>
      <c r="AR6002" t="s">
        <v>82</v>
      </c>
      <c r="AT6002" t="s">
        <v>82</v>
      </c>
      <c r="AW6002" t="s">
        <v>72</v>
      </c>
      <c r="AX6002">
        <v>1</v>
      </c>
      <c r="AY6002" t="s">
        <v>2169</v>
      </c>
      <c r="AZ6002" t="s">
        <v>698</v>
      </c>
      <c r="BA6002" t="s">
        <v>232</v>
      </c>
      <c r="BB6002">
        <v>11003</v>
      </c>
      <c r="BC6002" t="s">
        <v>79</v>
      </c>
      <c r="BH6002" t="s">
        <v>2167</v>
      </c>
      <c r="BJ6002">
        <v>900864827</v>
      </c>
    </row>
    <row r="6003" spans="1:62" x14ac:dyDescent="0.25">
      <c r="A6003" t="s">
        <v>11097</v>
      </c>
      <c r="B6003" s="2">
        <v>43531</v>
      </c>
      <c r="C6003" t="s">
        <v>63</v>
      </c>
      <c r="D6003" s="3">
        <v>43407.540031307872</v>
      </c>
      <c r="E6003" t="s">
        <v>64</v>
      </c>
      <c r="F6003" s="2">
        <v>43531</v>
      </c>
      <c r="G6003" s="2">
        <v>43759</v>
      </c>
      <c r="H6003" t="s">
        <v>11098</v>
      </c>
      <c r="J6003" t="s">
        <v>11099</v>
      </c>
      <c r="L6003" t="s">
        <v>11100</v>
      </c>
      <c r="M6003" t="s">
        <v>8654</v>
      </c>
      <c r="N6003">
        <v>89032</v>
      </c>
      <c r="O6003" t="s">
        <v>70</v>
      </c>
      <c r="Q6003" t="s">
        <v>11101</v>
      </c>
      <c r="S6003" t="s">
        <v>72</v>
      </c>
      <c r="T6003" t="s">
        <v>1855</v>
      </c>
      <c r="U6003" t="s">
        <v>1856</v>
      </c>
      <c r="V6003" t="s">
        <v>863</v>
      </c>
      <c r="W6003" t="s">
        <v>105</v>
      </c>
      <c r="X6003" t="s">
        <v>11102</v>
      </c>
      <c r="Y6003" t="str">
        <f>"47-3014"</f>
        <v>47-3014</v>
      </c>
      <c r="Z6003" t="s">
        <v>1320</v>
      </c>
      <c r="AA6003">
        <v>2361</v>
      </c>
      <c r="AB6003">
        <v>60</v>
      </c>
      <c r="AC6003">
        <v>60</v>
      </c>
      <c r="AD6003" t="s">
        <v>79</v>
      </c>
      <c r="AE6003" t="s">
        <v>95</v>
      </c>
      <c r="AF6003">
        <v>40</v>
      </c>
      <c r="AG6003" s="4">
        <v>0.29166666666666669</v>
      </c>
      <c r="AH6003" s="4">
        <v>0.625</v>
      </c>
      <c r="AI6003" s="5">
        <v>15.92</v>
      </c>
      <c r="AJ6003">
        <v>23.88</v>
      </c>
      <c r="AL6003" t="s">
        <v>81</v>
      </c>
      <c r="AM6003" t="s">
        <v>82</v>
      </c>
      <c r="AO6003" t="s">
        <v>83</v>
      </c>
      <c r="AR6003" t="s">
        <v>82</v>
      </c>
      <c r="AT6003" t="s">
        <v>82</v>
      </c>
      <c r="AW6003" t="s">
        <v>82</v>
      </c>
      <c r="AY6003" t="s">
        <v>11100</v>
      </c>
      <c r="AZ6003" t="s">
        <v>2478</v>
      </c>
      <c r="BA6003" t="s">
        <v>8654</v>
      </c>
      <c r="BB6003">
        <v>89032</v>
      </c>
      <c r="BC6003" t="s">
        <v>79</v>
      </c>
      <c r="BH6003" t="s">
        <v>11103</v>
      </c>
      <c r="BJ6003">
        <v>270461334</v>
      </c>
    </row>
    <row r="6004" spans="1:62" x14ac:dyDescent="0.25">
      <c r="A6004" t="s">
        <v>11293</v>
      </c>
      <c r="B6004" s="2">
        <v>43531</v>
      </c>
      <c r="C6004" t="s">
        <v>63</v>
      </c>
      <c r="D6004" s="3">
        <v>43472.407281354164</v>
      </c>
      <c r="E6004" t="s">
        <v>64</v>
      </c>
      <c r="F6004" s="2">
        <v>43556</v>
      </c>
      <c r="G6004" s="2">
        <v>43738</v>
      </c>
      <c r="H6004" t="s">
        <v>11294</v>
      </c>
      <c r="J6004" t="s">
        <v>11295</v>
      </c>
      <c r="L6004" t="s">
        <v>11296</v>
      </c>
      <c r="M6004" t="s">
        <v>207</v>
      </c>
      <c r="N6004">
        <v>2664</v>
      </c>
      <c r="O6004" t="s">
        <v>70</v>
      </c>
      <c r="Q6004" t="s">
        <v>11297</v>
      </c>
      <c r="S6004" t="s">
        <v>72</v>
      </c>
      <c r="T6004" t="s">
        <v>5899</v>
      </c>
      <c r="U6004" t="s">
        <v>5900</v>
      </c>
      <c r="V6004" t="s">
        <v>5901</v>
      </c>
      <c r="W6004" t="s">
        <v>86</v>
      </c>
      <c r="X6004" t="s">
        <v>379</v>
      </c>
      <c r="Y6004" t="str">
        <f>"37-2012"</f>
        <v>37-2012</v>
      </c>
      <c r="Z6004" t="s">
        <v>373</v>
      </c>
      <c r="AA6004">
        <v>561720</v>
      </c>
      <c r="AB6004">
        <v>2</v>
      </c>
      <c r="AC6004">
        <v>2</v>
      </c>
      <c r="AD6004" t="s">
        <v>79</v>
      </c>
      <c r="AE6004" t="s">
        <v>95</v>
      </c>
      <c r="AF6004">
        <v>40</v>
      </c>
      <c r="AG6004" s="4">
        <v>0.375</v>
      </c>
      <c r="AH6004" s="4">
        <v>0.70833333333333337</v>
      </c>
      <c r="AI6004" s="5">
        <v>14.58</v>
      </c>
      <c r="AL6004" t="s">
        <v>81</v>
      </c>
      <c r="AM6004" t="s">
        <v>82</v>
      </c>
      <c r="AO6004" t="s">
        <v>83</v>
      </c>
      <c r="AR6004" t="s">
        <v>82</v>
      </c>
      <c r="AT6004" t="s">
        <v>82</v>
      </c>
      <c r="AW6004" t="s">
        <v>82</v>
      </c>
      <c r="AY6004" t="s">
        <v>11296</v>
      </c>
      <c r="AZ6004" t="s">
        <v>4065</v>
      </c>
      <c r="BA6004" t="s">
        <v>207</v>
      </c>
      <c r="BB6004">
        <v>2664</v>
      </c>
      <c r="BC6004" t="s">
        <v>79</v>
      </c>
      <c r="BH6004" t="s">
        <v>11295</v>
      </c>
      <c r="BJ6004">
        <v>13880226</v>
      </c>
    </row>
    <row r="6005" spans="1:62" x14ac:dyDescent="0.25">
      <c r="A6005" t="s">
        <v>11614</v>
      </c>
      <c r="B6005" s="2">
        <v>43531</v>
      </c>
      <c r="C6005" t="s">
        <v>63</v>
      </c>
      <c r="D6005" s="3">
        <v>43472.391523368053</v>
      </c>
      <c r="E6005" t="s">
        <v>282</v>
      </c>
      <c r="F6005" s="2">
        <v>43556</v>
      </c>
      <c r="G6005" s="2">
        <v>43815</v>
      </c>
      <c r="H6005" t="s">
        <v>11615</v>
      </c>
      <c r="I6005" t="s">
        <v>67</v>
      </c>
      <c r="J6005" t="s">
        <v>11616</v>
      </c>
      <c r="K6005" t="s">
        <v>11617</v>
      </c>
      <c r="L6005" t="s">
        <v>1282</v>
      </c>
      <c r="M6005" t="s">
        <v>232</v>
      </c>
      <c r="N6005">
        <v>10801</v>
      </c>
      <c r="O6005" t="s">
        <v>70</v>
      </c>
      <c r="P6005" t="s">
        <v>67</v>
      </c>
      <c r="Q6005" t="s">
        <v>11618</v>
      </c>
      <c r="S6005" t="s">
        <v>72</v>
      </c>
      <c r="T6005" t="s">
        <v>1273</v>
      </c>
      <c r="U6005" t="s">
        <v>1274</v>
      </c>
      <c r="V6005" t="s">
        <v>1275</v>
      </c>
      <c r="W6005" t="s">
        <v>1276</v>
      </c>
      <c r="X6005" t="s">
        <v>1277</v>
      </c>
      <c r="Y6005" t="str">
        <f>"37-3011"</f>
        <v>37-3011</v>
      </c>
      <c r="Z6005" t="s">
        <v>94</v>
      </c>
      <c r="AA6005">
        <v>561730</v>
      </c>
      <c r="AB6005">
        <v>4</v>
      </c>
      <c r="AC6005">
        <v>3</v>
      </c>
      <c r="AD6005" t="s">
        <v>79</v>
      </c>
      <c r="AE6005" t="s">
        <v>80</v>
      </c>
      <c r="AF6005">
        <v>40</v>
      </c>
      <c r="AG6005" s="4">
        <v>0.33333333333333331</v>
      </c>
      <c r="AH6005" s="4">
        <v>0.70833333333333337</v>
      </c>
      <c r="AI6005" s="5">
        <v>16.809999999999999</v>
      </c>
      <c r="AL6005" t="s">
        <v>81</v>
      </c>
      <c r="AM6005" t="s">
        <v>82</v>
      </c>
      <c r="AO6005" t="s">
        <v>83</v>
      </c>
      <c r="AP6005" t="s">
        <v>67</v>
      </c>
      <c r="AQ6005" t="s">
        <v>67</v>
      </c>
      <c r="AR6005" t="s">
        <v>82</v>
      </c>
      <c r="AT6005" t="s">
        <v>82</v>
      </c>
      <c r="AW6005" t="s">
        <v>82</v>
      </c>
      <c r="AY6005" t="s">
        <v>1282</v>
      </c>
      <c r="AZ6005" t="s">
        <v>1285</v>
      </c>
      <c r="BA6005" t="s">
        <v>232</v>
      </c>
      <c r="BB6005">
        <v>10801</v>
      </c>
      <c r="BC6005" t="s">
        <v>79</v>
      </c>
      <c r="BH6005" t="s">
        <v>11616</v>
      </c>
      <c r="BI6005" t="s">
        <v>67</v>
      </c>
      <c r="BJ6005">
        <v>462496111</v>
      </c>
    </row>
    <row r="6006" spans="1:62" x14ac:dyDescent="0.25">
      <c r="A6006" t="s">
        <v>12115</v>
      </c>
      <c r="B6006" s="2">
        <v>43531</v>
      </c>
      <c r="C6006" t="s">
        <v>63</v>
      </c>
      <c r="D6006" s="3">
        <v>43472.401219583335</v>
      </c>
      <c r="E6006" t="s">
        <v>64</v>
      </c>
      <c r="F6006" s="2">
        <v>43556</v>
      </c>
      <c r="G6006" s="2">
        <v>43770</v>
      </c>
      <c r="H6006" t="s">
        <v>12116</v>
      </c>
      <c r="J6006" t="s">
        <v>12117</v>
      </c>
      <c r="L6006" t="s">
        <v>1204</v>
      </c>
      <c r="M6006" t="s">
        <v>105</v>
      </c>
      <c r="N6006">
        <v>79706</v>
      </c>
      <c r="O6006" t="s">
        <v>70</v>
      </c>
      <c r="Q6006" t="s">
        <v>12118</v>
      </c>
      <c r="S6006" t="s">
        <v>72</v>
      </c>
      <c r="T6006" t="s">
        <v>1855</v>
      </c>
      <c r="U6006" t="s">
        <v>1856</v>
      </c>
      <c r="V6006" t="s">
        <v>863</v>
      </c>
      <c r="W6006" t="s">
        <v>105</v>
      </c>
      <c r="X6006" t="s">
        <v>7031</v>
      </c>
      <c r="Y6006" t="str">
        <f>"37-3011"</f>
        <v>37-3011</v>
      </c>
      <c r="Z6006" t="s">
        <v>94</v>
      </c>
      <c r="AA6006">
        <v>561730</v>
      </c>
      <c r="AB6006">
        <v>10</v>
      </c>
      <c r="AC6006">
        <v>10</v>
      </c>
      <c r="AD6006" t="s">
        <v>79</v>
      </c>
      <c r="AE6006" t="s">
        <v>95</v>
      </c>
      <c r="AF6006">
        <v>40</v>
      </c>
      <c r="AG6006" s="4">
        <v>0.33333333333333331</v>
      </c>
      <c r="AH6006" s="4">
        <v>0.70833333333333337</v>
      </c>
      <c r="AI6006" s="5">
        <v>14.17</v>
      </c>
      <c r="AJ6006">
        <v>21.26</v>
      </c>
      <c r="AL6006" t="s">
        <v>81</v>
      </c>
      <c r="AM6006" t="s">
        <v>82</v>
      </c>
      <c r="AO6006" t="s">
        <v>83</v>
      </c>
      <c r="AR6006" t="s">
        <v>82</v>
      </c>
      <c r="AT6006" t="s">
        <v>82</v>
      </c>
      <c r="AW6006" t="s">
        <v>82</v>
      </c>
      <c r="AY6006" t="s">
        <v>1204</v>
      </c>
      <c r="AZ6006" t="s">
        <v>2551</v>
      </c>
      <c r="BA6006" t="s">
        <v>105</v>
      </c>
      <c r="BB6006">
        <v>79706</v>
      </c>
      <c r="BC6006" t="s">
        <v>79</v>
      </c>
      <c r="BH6006" t="s">
        <v>12117</v>
      </c>
      <c r="BJ6006">
        <v>811566271</v>
      </c>
    </row>
    <row r="6007" spans="1:62" x14ac:dyDescent="0.25">
      <c r="A6007" t="s">
        <v>13046</v>
      </c>
      <c r="B6007" s="2">
        <v>43531</v>
      </c>
      <c r="C6007" t="s">
        <v>63</v>
      </c>
      <c r="D6007" s="3">
        <v>43472.383920740744</v>
      </c>
      <c r="E6007" t="s">
        <v>64</v>
      </c>
      <c r="F6007" s="2">
        <v>43556</v>
      </c>
      <c r="G6007" s="2">
        <v>43778</v>
      </c>
      <c r="H6007" t="s">
        <v>13047</v>
      </c>
      <c r="J6007" t="s">
        <v>5787</v>
      </c>
      <c r="K6007" t="s">
        <v>67</v>
      </c>
      <c r="L6007" t="s">
        <v>5477</v>
      </c>
      <c r="M6007" t="s">
        <v>147</v>
      </c>
      <c r="N6007">
        <v>19462</v>
      </c>
      <c r="O6007" t="s">
        <v>70</v>
      </c>
      <c r="P6007" t="s">
        <v>67</v>
      </c>
      <c r="Q6007" t="s">
        <v>5788</v>
      </c>
      <c r="S6007" t="s">
        <v>72</v>
      </c>
      <c r="T6007" t="s">
        <v>5946</v>
      </c>
      <c r="U6007" t="s">
        <v>5854</v>
      </c>
      <c r="V6007" t="s">
        <v>5791</v>
      </c>
      <c r="W6007" t="s">
        <v>232</v>
      </c>
      <c r="X6007" t="s">
        <v>106</v>
      </c>
      <c r="Y6007" t="str">
        <f>"37-3011"</f>
        <v>37-3011</v>
      </c>
      <c r="Z6007" t="s">
        <v>94</v>
      </c>
      <c r="AA6007">
        <v>561730</v>
      </c>
      <c r="AB6007">
        <v>10</v>
      </c>
      <c r="AC6007">
        <v>10</v>
      </c>
      <c r="AD6007" t="s">
        <v>79</v>
      </c>
      <c r="AE6007" t="s">
        <v>80</v>
      </c>
      <c r="AF6007">
        <v>40</v>
      </c>
      <c r="AG6007" s="4">
        <v>0.29166666666666669</v>
      </c>
      <c r="AH6007" s="4">
        <v>0.64583333333333337</v>
      </c>
      <c r="AI6007" s="5">
        <v>13.77</v>
      </c>
      <c r="AJ6007">
        <v>20.66</v>
      </c>
      <c r="AL6007" t="s">
        <v>81</v>
      </c>
      <c r="AM6007" t="s">
        <v>82</v>
      </c>
      <c r="AO6007" t="s">
        <v>83</v>
      </c>
      <c r="AP6007" t="s">
        <v>67</v>
      </c>
      <c r="AQ6007" t="s">
        <v>67</v>
      </c>
      <c r="AR6007" t="s">
        <v>82</v>
      </c>
      <c r="AT6007" t="s">
        <v>82</v>
      </c>
      <c r="AW6007" t="s">
        <v>82</v>
      </c>
      <c r="AY6007" t="s">
        <v>13048</v>
      </c>
      <c r="AZ6007" t="s">
        <v>3309</v>
      </c>
      <c r="BA6007" t="s">
        <v>147</v>
      </c>
      <c r="BB6007">
        <v>15143</v>
      </c>
      <c r="BC6007" t="s">
        <v>79</v>
      </c>
      <c r="BH6007" t="s">
        <v>13049</v>
      </c>
      <c r="BJ6007">
        <v>421724313</v>
      </c>
    </row>
    <row r="6008" spans="1:62" x14ac:dyDescent="0.25">
      <c r="A6008" t="s">
        <v>13432</v>
      </c>
      <c r="B6008" s="2">
        <v>43531</v>
      </c>
      <c r="C6008" t="s">
        <v>63</v>
      </c>
      <c r="D6008" s="3">
        <v>43472.388676342591</v>
      </c>
      <c r="E6008" t="s">
        <v>64</v>
      </c>
      <c r="F6008" s="2">
        <v>43556</v>
      </c>
      <c r="G6008" s="2">
        <v>43791</v>
      </c>
      <c r="H6008" t="s">
        <v>13433</v>
      </c>
      <c r="I6008" t="s">
        <v>13434</v>
      </c>
      <c r="J6008" t="s">
        <v>13435</v>
      </c>
      <c r="K6008" t="s">
        <v>67</v>
      </c>
      <c r="L6008" t="s">
        <v>13436</v>
      </c>
      <c r="M6008" t="s">
        <v>774</v>
      </c>
      <c r="N6008">
        <v>80135</v>
      </c>
      <c r="O6008" t="s">
        <v>70</v>
      </c>
      <c r="P6008" t="s">
        <v>67</v>
      </c>
      <c r="Q6008" t="s">
        <v>13437</v>
      </c>
      <c r="R6008">
        <v>5410</v>
      </c>
      <c r="S6008" t="s">
        <v>72</v>
      </c>
      <c r="T6008" t="s">
        <v>6285</v>
      </c>
      <c r="U6008" t="s">
        <v>6286</v>
      </c>
      <c r="V6008" t="s">
        <v>6287</v>
      </c>
      <c r="W6008" t="s">
        <v>774</v>
      </c>
      <c r="X6008" t="s">
        <v>94</v>
      </c>
      <c r="Y6008" t="str">
        <f>"37-3011"</f>
        <v>37-3011</v>
      </c>
      <c r="Z6008" t="s">
        <v>94</v>
      </c>
      <c r="AA6008">
        <v>561730</v>
      </c>
      <c r="AB6008">
        <v>98</v>
      </c>
      <c r="AC6008">
        <v>98</v>
      </c>
      <c r="AD6008" t="s">
        <v>79</v>
      </c>
      <c r="AE6008" t="s">
        <v>80</v>
      </c>
      <c r="AF6008">
        <v>40</v>
      </c>
      <c r="AG6008" s="4">
        <v>0.27083333333333331</v>
      </c>
      <c r="AH6008" s="4">
        <v>0.64583333333333337</v>
      </c>
      <c r="AI6008" s="5">
        <v>16.07</v>
      </c>
      <c r="AJ6008">
        <v>24.1</v>
      </c>
      <c r="AK6008">
        <v>28.5</v>
      </c>
      <c r="AL6008" t="s">
        <v>81</v>
      </c>
      <c r="AM6008" t="s">
        <v>82</v>
      </c>
      <c r="AO6008" t="s">
        <v>83</v>
      </c>
      <c r="AP6008" t="s">
        <v>67</v>
      </c>
      <c r="AQ6008" t="s">
        <v>67</v>
      </c>
      <c r="AR6008" t="s">
        <v>82</v>
      </c>
      <c r="AT6008" t="s">
        <v>82</v>
      </c>
      <c r="AW6008" t="s">
        <v>82</v>
      </c>
      <c r="AY6008" t="s">
        <v>13438</v>
      </c>
      <c r="AZ6008" t="s">
        <v>4522</v>
      </c>
      <c r="BA6008" t="s">
        <v>774</v>
      </c>
      <c r="BB6008">
        <v>80135</v>
      </c>
      <c r="BC6008" t="s">
        <v>79</v>
      </c>
      <c r="BH6008" t="s">
        <v>13439</v>
      </c>
      <c r="BI6008" t="s">
        <v>67</v>
      </c>
      <c r="BJ6008">
        <v>841298847</v>
      </c>
    </row>
    <row r="6009" spans="1:62" x14ac:dyDescent="0.25">
      <c r="A6009" t="s">
        <v>14070</v>
      </c>
      <c r="B6009" s="2">
        <v>43531</v>
      </c>
      <c r="C6009" t="s">
        <v>63</v>
      </c>
      <c r="D6009" s="3">
        <v>43472.388979930554</v>
      </c>
      <c r="E6009" t="s">
        <v>117</v>
      </c>
      <c r="H6009" t="s">
        <v>14071</v>
      </c>
      <c r="I6009" t="s">
        <v>67</v>
      </c>
      <c r="J6009" t="s">
        <v>14072</v>
      </c>
      <c r="K6009" t="s">
        <v>14073</v>
      </c>
      <c r="L6009" t="s">
        <v>14074</v>
      </c>
      <c r="M6009" t="s">
        <v>232</v>
      </c>
      <c r="N6009">
        <v>10597</v>
      </c>
      <c r="O6009" t="s">
        <v>70</v>
      </c>
      <c r="P6009" t="s">
        <v>67</v>
      </c>
      <c r="Q6009" t="s">
        <v>14075</v>
      </c>
      <c r="S6009" t="s">
        <v>72</v>
      </c>
      <c r="T6009" t="s">
        <v>3529</v>
      </c>
      <c r="U6009" t="s">
        <v>3530</v>
      </c>
      <c r="V6009" t="s">
        <v>3531</v>
      </c>
      <c r="W6009" t="s">
        <v>232</v>
      </c>
      <c r="X6009" t="s">
        <v>93</v>
      </c>
      <c r="Y6009" t="str">
        <f>"37-3011"</f>
        <v>37-3011</v>
      </c>
      <c r="Z6009" t="s">
        <v>94</v>
      </c>
      <c r="AA6009">
        <v>332212</v>
      </c>
      <c r="AB6009">
        <v>4</v>
      </c>
      <c r="AD6009" t="s">
        <v>79</v>
      </c>
      <c r="AE6009" t="s">
        <v>80</v>
      </c>
      <c r="AF6009">
        <v>40</v>
      </c>
      <c r="AG6009" s="4">
        <v>0.33333333333333331</v>
      </c>
      <c r="AH6009" s="4">
        <v>0.66666666666666663</v>
      </c>
      <c r="AI6009" s="5">
        <v>16.809999999999999</v>
      </c>
      <c r="AJ6009">
        <v>25.22</v>
      </c>
      <c r="AK6009">
        <v>25.22</v>
      </c>
      <c r="AL6009" t="s">
        <v>81</v>
      </c>
      <c r="AM6009" t="s">
        <v>82</v>
      </c>
      <c r="AO6009" t="s">
        <v>83</v>
      </c>
      <c r="AP6009" t="s">
        <v>67</v>
      </c>
      <c r="AQ6009" t="s">
        <v>662</v>
      </c>
      <c r="AR6009" t="s">
        <v>82</v>
      </c>
      <c r="AT6009" t="s">
        <v>82</v>
      </c>
      <c r="AW6009" t="s">
        <v>82</v>
      </c>
      <c r="AY6009" t="s">
        <v>14076</v>
      </c>
      <c r="AZ6009" t="s">
        <v>14077</v>
      </c>
      <c r="BA6009" t="s">
        <v>232</v>
      </c>
      <c r="BB6009">
        <v>10597</v>
      </c>
      <c r="BC6009" t="s">
        <v>79</v>
      </c>
      <c r="BH6009" t="s">
        <v>14078</v>
      </c>
      <c r="BI6009" t="s">
        <v>67</v>
      </c>
      <c r="BJ6009">
        <v>813594509</v>
      </c>
    </row>
    <row r="6010" spans="1:62" x14ac:dyDescent="0.25">
      <c r="A6010" t="s">
        <v>14487</v>
      </c>
      <c r="B6010" s="2">
        <v>43531</v>
      </c>
      <c r="C6010" t="s">
        <v>63</v>
      </c>
      <c r="D6010" s="3">
        <v>43472.412348287035</v>
      </c>
      <c r="E6010" t="s">
        <v>64</v>
      </c>
      <c r="F6010" s="2">
        <v>43556</v>
      </c>
      <c r="G6010" s="2">
        <v>43785</v>
      </c>
      <c r="H6010" t="s">
        <v>14488</v>
      </c>
      <c r="I6010" t="s">
        <v>14489</v>
      </c>
      <c r="J6010" t="s">
        <v>14490</v>
      </c>
      <c r="K6010" t="s">
        <v>67</v>
      </c>
      <c r="L6010" t="s">
        <v>14491</v>
      </c>
      <c r="M6010" t="s">
        <v>232</v>
      </c>
      <c r="N6010">
        <v>10962</v>
      </c>
      <c r="O6010" t="s">
        <v>70</v>
      </c>
      <c r="P6010" t="s">
        <v>67</v>
      </c>
      <c r="Q6010" t="s">
        <v>14492</v>
      </c>
      <c r="S6010" t="s">
        <v>72</v>
      </c>
      <c r="T6010" t="s">
        <v>13355</v>
      </c>
      <c r="U6010" t="s">
        <v>3530</v>
      </c>
      <c r="V6010" t="s">
        <v>3531</v>
      </c>
      <c r="W6010" t="s">
        <v>232</v>
      </c>
      <c r="X6010" t="s">
        <v>14493</v>
      </c>
      <c r="Y6010" t="str">
        <f>"47-3012"</f>
        <v>47-3012</v>
      </c>
      <c r="Z6010" t="s">
        <v>1540</v>
      </c>
      <c r="AA6010">
        <v>332212</v>
      </c>
      <c r="AB6010">
        <v>8</v>
      </c>
      <c r="AC6010">
        <v>8</v>
      </c>
      <c r="AD6010" t="s">
        <v>79</v>
      </c>
      <c r="AE6010" t="s">
        <v>80</v>
      </c>
      <c r="AF6010">
        <v>40</v>
      </c>
      <c r="AG6010" s="4">
        <v>0.375</v>
      </c>
      <c r="AH6010" s="4">
        <v>0.70833333333333337</v>
      </c>
      <c r="AI6010" s="5">
        <v>16.809999999999999</v>
      </c>
      <c r="AJ6010">
        <v>25.22</v>
      </c>
      <c r="AK6010">
        <v>25.22</v>
      </c>
      <c r="AL6010" t="s">
        <v>81</v>
      </c>
      <c r="AM6010" t="s">
        <v>82</v>
      </c>
      <c r="AO6010" t="s">
        <v>83</v>
      </c>
      <c r="AP6010" t="s">
        <v>67</v>
      </c>
      <c r="AQ6010" t="s">
        <v>67</v>
      </c>
      <c r="AR6010" t="s">
        <v>82</v>
      </c>
      <c r="AT6010" t="s">
        <v>82</v>
      </c>
      <c r="AW6010" t="s">
        <v>72</v>
      </c>
      <c r="AX6010">
        <v>3</v>
      </c>
      <c r="AY6010" t="s">
        <v>14491</v>
      </c>
      <c r="AZ6010" t="s">
        <v>12735</v>
      </c>
      <c r="BA6010" t="s">
        <v>232</v>
      </c>
      <c r="BB6010">
        <v>10962</v>
      </c>
      <c r="BC6010" t="s">
        <v>79</v>
      </c>
      <c r="BH6010" t="s">
        <v>14490</v>
      </c>
      <c r="BI6010" t="s">
        <v>67</v>
      </c>
      <c r="BJ6010">
        <v>133451200</v>
      </c>
    </row>
    <row r="6011" spans="1:62" x14ac:dyDescent="0.25">
      <c r="A6011" t="s">
        <v>14937</v>
      </c>
      <c r="B6011" s="2">
        <v>43531</v>
      </c>
      <c r="C6011" t="s">
        <v>63</v>
      </c>
      <c r="D6011" s="3">
        <v>43472.3964203125</v>
      </c>
      <c r="E6011" t="s">
        <v>64</v>
      </c>
      <c r="F6011" s="2">
        <v>43556</v>
      </c>
      <c r="G6011" s="2">
        <v>43784</v>
      </c>
      <c r="H6011" t="s">
        <v>14938</v>
      </c>
      <c r="I6011" t="s">
        <v>67</v>
      </c>
      <c r="J6011" t="s">
        <v>14811</v>
      </c>
      <c r="K6011" t="s">
        <v>67</v>
      </c>
      <c r="L6011" t="s">
        <v>14707</v>
      </c>
      <c r="M6011" t="s">
        <v>166</v>
      </c>
      <c r="N6011">
        <v>84098</v>
      </c>
      <c r="O6011" t="s">
        <v>70</v>
      </c>
      <c r="P6011" t="s">
        <v>67</v>
      </c>
      <c r="Q6011" t="s">
        <v>14812</v>
      </c>
      <c r="R6011">
        <v>4026</v>
      </c>
      <c r="S6011" t="s">
        <v>72</v>
      </c>
      <c r="T6011" t="s">
        <v>6285</v>
      </c>
      <c r="U6011" t="s">
        <v>6286</v>
      </c>
      <c r="V6011" t="s">
        <v>6287</v>
      </c>
      <c r="W6011" t="s">
        <v>774</v>
      </c>
      <c r="X6011" t="s">
        <v>94</v>
      </c>
      <c r="Y6011" t="str">
        <f>"37-3011"</f>
        <v>37-3011</v>
      </c>
      <c r="Z6011" t="s">
        <v>94</v>
      </c>
      <c r="AA6011">
        <v>713910</v>
      </c>
      <c r="AB6011">
        <v>30</v>
      </c>
      <c r="AC6011">
        <v>30</v>
      </c>
      <c r="AD6011" t="s">
        <v>79</v>
      </c>
      <c r="AE6011" t="s">
        <v>80</v>
      </c>
      <c r="AF6011">
        <v>40</v>
      </c>
      <c r="AG6011" s="4">
        <v>0.22916666666666666</v>
      </c>
      <c r="AH6011" s="4">
        <v>0.60416666666666663</v>
      </c>
      <c r="AI6011" s="5">
        <v>14.07</v>
      </c>
      <c r="AJ6011">
        <v>21.1</v>
      </c>
      <c r="AK6011">
        <v>24.1</v>
      </c>
      <c r="AL6011" t="s">
        <v>81</v>
      </c>
      <c r="AM6011" t="s">
        <v>82</v>
      </c>
      <c r="AO6011" t="s">
        <v>83</v>
      </c>
      <c r="AP6011" t="s">
        <v>67</v>
      </c>
      <c r="AQ6011" t="s">
        <v>67</v>
      </c>
      <c r="AR6011" t="s">
        <v>82</v>
      </c>
      <c r="AT6011" t="s">
        <v>82</v>
      </c>
      <c r="AW6011" t="s">
        <v>82</v>
      </c>
      <c r="AY6011" t="s">
        <v>178</v>
      </c>
      <c r="AZ6011" t="s">
        <v>2541</v>
      </c>
      <c r="BA6011" t="s">
        <v>166</v>
      </c>
      <c r="BB6011">
        <v>84098</v>
      </c>
      <c r="BC6011" t="s">
        <v>87</v>
      </c>
      <c r="BH6011" t="s">
        <v>14813</v>
      </c>
      <c r="BI6011" t="s">
        <v>67</v>
      </c>
      <c r="BJ6011">
        <v>271360859</v>
      </c>
    </row>
    <row r="6012" spans="1:62" x14ac:dyDescent="0.25">
      <c r="A6012" t="s">
        <v>15359</v>
      </c>
      <c r="B6012" s="2">
        <v>43531</v>
      </c>
      <c r="C6012" t="s">
        <v>63</v>
      </c>
      <c r="D6012" s="3">
        <v>43472.393793275463</v>
      </c>
      <c r="E6012" t="s">
        <v>64</v>
      </c>
      <c r="F6012" s="2">
        <v>43556</v>
      </c>
      <c r="G6012" s="2">
        <v>43769</v>
      </c>
      <c r="H6012" t="s">
        <v>15360</v>
      </c>
      <c r="I6012" t="s">
        <v>15361</v>
      </c>
      <c r="J6012" t="s">
        <v>15362</v>
      </c>
      <c r="K6012" t="s">
        <v>67</v>
      </c>
      <c r="L6012" t="s">
        <v>15363</v>
      </c>
      <c r="M6012" t="s">
        <v>761</v>
      </c>
      <c r="N6012">
        <v>31216</v>
      </c>
      <c r="O6012" t="s">
        <v>70</v>
      </c>
      <c r="P6012" t="s">
        <v>67</v>
      </c>
      <c r="Q6012" t="s">
        <v>15364</v>
      </c>
      <c r="S6012" t="s">
        <v>72</v>
      </c>
      <c r="T6012" t="s">
        <v>6285</v>
      </c>
      <c r="U6012" t="s">
        <v>6286</v>
      </c>
      <c r="V6012" t="s">
        <v>6287</v>
      </c>
      <c r="W6012" t="s">
        <v>774</v>
      </c>
      <c r="X6012" t="s">
        <v>94</v>
      </c>
      <c r="Y6012" t="str">
        <f>"37-3011"</f>
        <v>37-3011</v>
      </c>
      <c r="Z6012" t="s">
        <v>94</v>
      </c>
      <c r="AA6012">
        <v>561730</v>
      </c>
      <c r="AB6012">
        <v>6</v>
      </c>
      <c r="AC6012">
        <v>6</v>
      </c>
      <c r="AD6012" t="s">
        <v>79</v>
      </c>
      <c r="AE6012" t="s">
        <v>80</v>
      </c>
      <c r="AF6012">
        <v>40</v>
      </c>
      <c r="AG6012" s="4">
        <v>0.29166666666666669</v>
      </c>
      <c r="AH6012" s="4">
        <v>0.70833333333333337</v>
      </c>
      <c r="AI6012" s="5">
        <v>11.56</v>
      </c>
      <c r="AJ6012">
        <v>17.34</v>
      </c>
      <c r="AK6012">
        <v>19.5</v>
      </c>
      <c r="AL6012" t="s">
        <v>81</v>
      </c>
      <c r="AM6012" t="s">
        <v>82</v>
      </c>
      <c r="AO6012" t="s">
        <v>83</v>
      </c>
      <c r="AP6012" t="s">
        <v>67</v>
      </c>
      <c r="AQ6012" t="s">
        <v>67</v>
      </c>
      <c r="AR6012" t="s">
        <v>82</v>
      </c>
      <c r="AT6012" t="s">
        <v>82</v>
      </c>
      <c r="AW6012" t="s">
        <v>82</v>
      </c>
      <c r="AY6012" t="s">
        <v>1501</v>
      </c>
      <c r="AZ6012" t="s">
        <v>6654</v>
      </c>
      <c r="BA6012" t="s">
        <v>761</v>
      </c>
      <c r="BB6012">
        <v>31216</v>
      </c>
      <c r="BC6012" t="s">
        <v>79</v>
      </c>
      <c r="BH6012" t="s">
        <v>15365</v>
      </c>
      <c r="BI6012" t="s">
        <v>67</v>
      </c>
      <c r="BJ6012">
        <v>201817077</v>
      </c>
    </row>
    <row r="6013" spans="1:62" x14ac:dyDescent="0.25">
      <c r="A6013" t="s">
        <v>15957</v>
      </c>
      <c r="B6013" s="2">
        <v>43531</v>
      </c>
      <c r="C6013" t="s">
        <v>63</v>
      </c>
      <c r="D6013" s="3">
        <v>43472.401885983796</v>
      </c>
      <c r="E6013" t="s">
        <v>64</v>
      </c>
      <c r="F6013" s="2">
        <v>43556</v>
      </c>
      <c r="G6013" s="2">
        <v>43799</v>
      </c>
      <c r="H6013" t="s">
        <v>15958</v>
      </c>
      <c r="J6013" t="s">
        <v>15959</v>
      </c>
      <c r="K6013" t="s">
        <v>15960</v>
      </c>
      <c r="L6013" t="s">
        <v>9813</v>
      </c>
      <c r="M6013" t="s">
        <v>232</v>
      </c>
      <c r="N6013">
        <v>11954</v>
      </c>
      <c r="O6013" t="s">
        <v>70</v>
      </c>
      <c r="Q6013" t="s">
        <v>15961</v>
      </c>
      <c r="S6013" t="s">
        <v>72</v>
      </c>
      <c r="T6013" t="s">
        <v>5899</v>
      </c>
      <c r="U6013" t="s">
        <v>5900</v>
      </c>
      <c r="V6013" t="s">
        <v>5901</v>
      </c>
      <c r="W6013" t="s">
        <v>86</v>
      </c>
      <c r="X6013" t="s">
        <v>452</v>
      </c>
      <c r="Y6013" t="str">
        <f>"37-3011"</f>
        <v>37-3011</v>
      </c>
      <c r="Z6013" t="s">
        <v>94</v>
      </c>
      <c r="AA6013">
        <v>561730</v>
      </c>
      <c r="AB6013">
        <v>5</v>
      </c>
      <c r="AC6013">
        <v>5</v>
      </c>
      <c r="AD6013" t="s">
        <v>79</v>
      </c>
      <c r="AE6013" t="s">
        <v>80</v>
      </c>
      <c r="AF6013">
        <v>40</v>
      </c>
      <c r="AG6013" s="4">
        <v>0.33333333333333331</v>
      </c>
      <c r="AH6013" s="4">
        <v>0.66666666666666663</v>
      </c>
      <c r="AI6013" s="5">
        <v>16.34</v>
      </c>
      <c r="AL6013" t="s">
        <v>81</v>
      </c>
      <c r="AM6013" t="s">
        <v>82</v>
      </c>
      <c r="AO6013" t="s">
        <v>83</v>
      </c>
      <c r="AR6013" t="s">
        <v>82</v>
      </c>
      <c r="AT6013" t="s">
        <v>82</v>
      </c>
      <c r="AW6013" t="s">
        <v>82</v>
      </c>
      <c r="AY6013" t="s">
        <v>9813</v>
      </c>
      <c r="AZ6013" t="s">
        <v>6542</v>
      </c>
      <c r="BA6013" t="s">
        <v>232</v>
      </c>
      <c r="BB6013">
        <v>11954</v>
      </c>
      <c r="BC6013" t="s">
        <v>79</v>
      </c>
      <c r="BH6013" t="s">
        <v>15959</v>
      </c>
      <c r="BJ6013">
        <v>300380987</v>
      </c>
    </row>
    <row r="6014" spans="1:62" x14ac:dyDescent="0.25">
      <c r="A6014" t="s">
        <v>16017</v>
      </c>
      <c r="B6014" s="2">
        <v>43531</v>
      </c>
      <c r="C6014" t="s">
        <v>63</v>
      </c>
      <c r="D6014" s="3">
        <v>43472.384850648152</v>
      </c>
      <c r="E6014" t="s">
        <v>64</v>
      </c>
      <c r="F6014" s="2">
        <v>43556</v>
      </c>
      <c r="G6014" s="2">
        <v>43814</v>
      </c>
      <c r="H6014" t="s">
        <v>16018</v>
      </c>
      <c r="J6014" t="s">
        <v>16019</v>
      </c>
      <c r="L6014" t="s">
        <v>16020</v>
      </c>
      <c r="M6014" t="s">
        <v>232</v>
      </c>
      <c r="N6014">
        <v>12817</v>
      </c>
      <c r="O6014" t="s">
        <v>70</v>
      </c>
      <c r="Q6014" t="s">
        <v>16021</v>
      </c>
      <c r="S6014" t="s">
        <v>72</v>
      </c>
      <c r="T6014" t="s">
        <v>12090</v>
      </c>
      <c r="U6014" t="s">
        <v>12091</v>
      </c>
      <c r="V6014" t="s">
        <v>12092</v>
      </c>
      <c r="W6014" t="s">
        <v>1165</v>
      </c>
      <c r="X6014" t="s">
        <v>12671</v>
      </c>
      <c r="Y6014" t="str">
        <f>"37-3011"</f>
        <v>37-3011</v>
      </c>
      <c r="Z6014" t="s">
        <v>94</v>
      </c>
      <c r="AA6014">
        <v>561730</v>
      </c>
      <c r="AB6014">
        <v>2</v>
      </c>
      <c r="AC6014">
        <v>2</v>
      </c>
      <c r="AD6014" t="s">
        <v>79</v>
      </c>
      <c r="AE6014" t="s">
        <v>80</v>
      </c>
      <c r="AF6014">
        <v>40</v>
      </c>
      <c r="AG6014" s="4">
        <v>0.33333333333333331</v>
      </c>
      <c r="AH6014" s="4">
        <v>0.6875</v>
      </c>
      <c r="AI6014" s="5">
        <v>13.67</v>
      </c>
      <c r="AJ6014">
        <v>20.51</v>
      </c>
      <c r="AK6014">
        <v>20.51</v>
      </c>
      <c r="AL6014" t="s">
        <v>81</v>
      </c>
      <c r="AM6014" t="s">
        <v>82</v>
      </c>
      <c r="AO6014" t="s">
        <v>83</v>
      </c>
      <c r="AR6014" t="s">
        <v>82</v>
      </c>
      <c r="AT6014" t="s">
        <v>82</v>
      </c>
      <c r="AW6014" t="s">
        <v>72</v>
      </c>
      <c r="AX6014">
        <v>3</v>
      </c>
      <c r="AY6014" t="s">
        <v>16020</v>
      </c>
      <c r="AZ6014" t="s">
        <v>1047</v>
      </c>
      <c r="BA6014" t="s">
        <v>232</v>
      </c>
      <c r="BB6014">
        <v>12817</v>
      </c>
      <c r="BC6014" t="s">
        <v>79</v>
      </c>
      <c r="BH6014" t="s">
        <v>16022</v>
      </c>
      <c r="BJ6014">
        <v>841675313</v>
      </c>
    </row>
    <row r="6015" spans="1:62" x14ac:dyDescent="0.25">
      <c r="A6015" t="s">
        <v>16780</v>
      </c>
      <c r="B6015" s="2">
        <v>43531</v>
      </c>
      <c r="C6015" t="s">
        <v>63</v>
      </c>
      <c r="D6015" s="3">
        <v>43472.38159996528</v>
      </c>
      <c r="E6015" t="s">
        <v>64</v>
      </c>
      <c r="F6015" s="2">
        <v>43556</v>
      </c>
      <c r="G6015" s="2">
        <v>43799</v>
      </c>
      <c r="H6015" t="s">
        <v>16781</v>
      </c>
      <c r="I6015" t="s">
        <v>67</v>
      </c>
      <c r="J6015" t="s">
        <v>16782</v>
      </c>
      <c r="K6015" t="s">
        <v>67</v>
      </c>
      <c r="L6015" t="s">
        <v>16320</v>
      </c>
      <c r="M6015" t="s">
        <v>1165</v>
      </c>
      <c r="N6015">
        <v>57401</v>
      </c>
      <c r="O6015" t="s">
        <v>70</v>
      </c>
      <c r="P6015" t="s">
        <v>67</v>
      </c>
      <c r="Q6015" t="s">
        <v>16783</v>
      </c>
      <c r="S6015" t="s">
        <v>72</v>
      </c>
      <c r="T6015" t="s">
        <v>14635</v>
      </c>
      <c r="U6015" t="s">
        <v>14636</v>
      </c>
      <c r="V6015" t="s">
        <v>14637</v>
      </c>
      <c r="W6015" t="s">
        <v>105</v>
      </c>
      <c r="X6015" t="s">
        <v>467</v>
      </c>
      <c r="Y6015" t="str">
        <f>"47-2061"</f>
        <v>47-2061</v>
      </c>
      <c r="Z6015" t="s">
        <v>326</v>
      </c>
      <c r="AA6015">
        <v>23811</v>
      </c>
      <c r="AB6015">
        <v>3</v>
      </c>
      <c r="AC6015">
        <v>3</v>
      </c>
      <c r="AD6015" t="s">
        <v>79</v>
      </c>
      <c r="AE6015" t="s">
        <v>80</v>
      </c>
      <c r="AF6015">
        <v>40</v>
      </c>
      <c r="AG6015" s="4">
        <v>0.33333333333333331</v>
      </c>
      <c r="AH6015" s="4">
        <v>0.70833333333333337</v>
      </c>
      <c r="AI6015" s="5">
        <v>15.86</v>
      </c>
      <c r="AJ6015">
        <v>23.79</v>
      </c>
      <c r="AK6015">
        <v>23.79</v>
      </c>
      <c r="AL6015" t="s">
        <v>81</v>
      </c>
      <c r="AM6015" t="s">
        <v>82</v>
      </c>
      <c r="AO6015" t="s">
        <v>83</v>
      </c>
      <c r="AP6015" t="s">
        <v>67</v>
      </c>
      <c r="AQ6015" t="s">
        <v>67</v>
      </c>
      <c r="AR6015" t="s">
        <v>82</v>
      </c>
      <c r="AT6015" t="s">
        <v>82</v>
      </c>
      <c r="AW6015" t="s">
        <v>82</v>
      </c>
      <c r="AY6015" t="s">
        <v>16320</v>
      </c>
      <c r="AZ6015" t="s">
        <v>16322</v>
      </c>
      <c r="BA6015" t="s">
        <v>1165</v>
      </c>
      <c r="BB6015">
        <v>57401</v>
      </c>
      <c r="BC6015" t="s">
        <v>79</v>
      </c>
      <c r="BH6015" t="s">
        <v>16782</v>
      </c>
      <c r="BI6015" t="s">
        <v>67</v>
      </c>
      <c r="BJ6015">
        <v>202960213</v>
      </c>
    </row>
    <row r="6016" spans="1:62" x14ac:dyDescent="0.25">
      <c r="A6016" t="s">
        <v>16819</v>
      </c>
      <c r="B6016" s="2">
        <v>43531</v>
      </c>
      <c r="C6016" t="s">
        <v>63</v>
      </c>
      <c r="D6016" s="3">
        <v>43472.395576435185</v>
      </c>
      <c r="E6016" t="s">
        <v>64</v>
      </c>
      <c r="F6016" s="2">
        <v>43556</v>
      </c>
      <c r="G6016" s="2">
        <v>43825</v>
      </c>
      <c r="H6016" t="s">
        <v>16820</v>
      </c>
      <c r="J6016" t="s">
        <v>16821</v>
      </c>
      <c r="K6016" t="s">
        <v>16822</v>
      </c>
      <c r="L6016" t="s">
        <v>16823</v>
      </c>
      <c r="M6016" t="s">
        <v>105</v>
      </c>
      <c r="N6016">
        <v>75791</v>
      </c>
      <c r="O6016" t="s">
        <v>70</v>
      </c>
      <c r="Q6016" t="s">
        <v>16824</v>
      </c>
      <c r="S6016" t="s">
        <v>72</v>
      </c>
      <c r="T6016" t="s">
        <v>640</v>
      </c>
      <c r="U6016" t="s">
        <v>3571</v>
      </c>
      <c r="V6016" t="s">
        <v>642</v>
      </c>
      <c r="W6016" t="s">
        <v>105</v>
      </c>
      <c r="X6016" t="s">
        <v>106</v>
      </c>
      <c r="Y6016" t="str">
        <f>"37-3011"</f>
        <v>37-3011</v>
      </c>
      <c r="Z6016" t="s">
        <v>94</v>
      </c>
      <c r="AA6016">
        <v>561730</v>
      </c>
      <c r="AB6016">
        <v>5</v>
      </c>
      <c r="AC6016">
        <v>5</v>
      </c>
      <c r="AD6016" t="s">
        <v>79</v>
      </c>
      <c r="AE6016" t="s">
        <v>95</v>
      </c>
      <c r="AF6016">
        <v>40</v>
      </c>
      <c r="AG6016" s="4">
        <v>0.33333333333333331</v>
      </c>
      <c r="AH6016" s="4">
        <v>0.66666666666666663</v>
      </c>
      <c r="AI6016" s="5">
        <v>11.76</v>
      </c>
      <c r="AJ6016">
        <v>17.64</v>
      </c>
      <c r="AL6016" t="s">
        <v>81</v>
      </c>
      <c r="AM6016" t="s">
        <v>82</v>
      </c>
      <c r="AO6016" t="s">
        <v>83</v>
      </c>
      <c r="AR6016" t="s">
        <v>82</v>
      </c>
      <c r="AT6016" t="s">
        <v>82</v>
      </c>
      <c r="AW6016" t="s">
        <v>82</v>
      </c>
      <c r="AY6016" t="s">
        <v>16823</v>
      </c>
      <c r="AZ6016" t="s">
        <v>16825</v>
      </c>
      <c r="BA6016" t="s">
        <v>105</v>
      </c>
      <c r="BB6016">
        <v>75791</v>
      </c>
      <c r="BC6016" t="s">
        <v>79</v>
      </c>
      <c r="BH6016" t="s">
        <v>16821</v>
      </c>
      <c r="BJ6016">
        <v>800117173</v>
      </c>
    </row>
    <row r="6017" spans="1:62" x14ac:dyDescent="0.25">
      <c r="A6017" t="s">
        <v>16888</v>
      </c>
      <c r="B6017" s="2">
        <v>43531</v>
      </c>
      <c r="C6017" t="s">
        <v>63</v>
      </c>
      <c r="D6017" s="3">
        <v>43472.395132569443</v>
      </c>
      <c r="E6017" t="s">
        <v>64</v>
      </c>
      <c r="F6017" s="2">
        <v>43556</v>
      </c>
      <c r="G6017" s="2">
        <v>43753</v>
      </c>
      <c r="H6017" t="s">
        <v>16889</v>
      </c>
      <c r="J6017" t="s">
        <v>16890</v>
      </c>
      <c r="L6017" t="s">
        <v>4624</v>
      </c>
      <c r="M6017" t="s">
        <v>86</v>
      </c>
      <c r="N6017">
        <v>33712</v>
      </c>
      <c r="O6017" t="s">
        <v>70</v>
      </c>
      <c r="Q6017" t="s">
        <v>16891</v>
      </c>
      <c r="S6017" t="s">
        <v>72</v>
      </c>
      <c r="T6017" t="s">
        <v>640</v>
      </c>
      <c r="U6017" t="s">
        <v>3571</v>
      </c>
      <c r="V6017" t="s">
        <v>642</v>
      </c>
      <c r="W6017" t="s">
        <v>105</v>
      </c>
      <c r="X6017" t="s">
        <v>106</v>
      </c>
      <c r="Y6017" t="str">
        <f>"37-3011"</f>
        <v>37-3011</v>
      </c>
      <c r="Z6017" t="s">
        <v>94</v>
      </c>
      <c r="AA6017">
        <v>561730</v>
      </c>
      <c r="AB6017">
        <v>6</v>
      </c>
      <c r="AC6017">
        <v>6</v>
      </c>
      <c r="AD6017" t="s">
        <v>79</v>
      </c>
      <c r="AE6017" t="s">
        <v>95</v>
      </c>
      <c r="AF6017">
        <v>40</v>
      </c>
      <c r="AG6017" s="4">
        <v>0.25</v>
      </c>
      <c r="AH6017" s="4">
        <v>0.625</v>
      </c>
      <c r="AI6017" s="5">
        <v>12.87</v>
      </c>
      <c r="AL6017" t="s">
        <v>81</v>
      </c>
      <c r="AM6017" t="s">
        <v>82</v>
      </c>
      <c r="AO6017" t="s">
        <v>83</v>
      </c>
      <c r="AR6017" t="s">
        <v>82</v>
      </c>
      <c r="AT6017" t="s">
        <v>82</v>
      </c>
      <c r="AW6017" t="s">
        <v>82</v>
      </c>
      <c r="AY6017" t="s">
        <v>4624</v>
      </c>
      <c r="AZ6017" t="s">
        <v>3637</v>
      </c>
      <c r="BA6017" t="s">
        <v>86</v>
      </c>
      <c r="BB6017">
        <v>33712</v>
      </c>
      <c r="BC6017" t="s">
        <v>79</v>
      </c>
      <c r="BH6017" t="s">
        <v>16890</v>
      </c>
      <c r="BJ6017">
        <v>562395493</v>
      </c>
    </row>
    <row r="6018" spans="1:62" x14ac:dyDescent="0.25">
      <c r="A6018" t="s">
        <v>16989</v>
      </c>
      <c r="B6018" s="2">
        <v>43531</v>
      </c>
      <c r="C6018" t="s">
        <v>63</v>
      </c>
      <c r="D6018" s="3">
        <v>43472.396811203704</v>
      </c>
      <c r="E6018" t="s">
        <v>64</v>
      </c>
      <c r="F6018" s="2">
        <v>43556</v>
      </c>
      <c r="G6018" s="2">
        <v>43799</v>
      </c>
      <c r="H6018" t="s">
        <v>4048</v>
      </c>
      <c r="J6018" t="s">
        <v>4049</v>
      </c>
      <c r="L6018" t="s">
        <v>4050</v>
      </c>
      <c r="M6018" t="s">
        <v>761</v>
      </c>
      <c r="N6018">
        <v>30022</v>
      </c>
      <c r="O6018" t="s">
        <v>70</v>
      </c>
      <c r="Q6018" t="s">
        <v>4051</v>
      </c>
      <c r="S6018" t="s">
        <v>72</v>
      </c>
      <c r="T6018" t="s">
        <v>3749</v>
      </c>
      <c r="U6018" t="s">
        <v>3750</v>
      </c>
      <c r="V6018" t="s">
        <v>642</v>
      </c>
      <c r="W6018" t="s">
        <v>105</v>
      </c>
      <c r="X6018" t="s">
        <v>4052</v>
      </c>
      <c r="Y6018" t="str">
        <f>"47-2051"</f>
        <v>47-2051</v>
      </c>
      <c r="Z6018" t="s">
        <v>1383</v>
      </c>
      <c r="AA6018">
        <v>238110</v>
      </c>
      <c r="AB6018">
        <v>8</v>
      </c>
      <c r="AC6018">
        <v>8</v>
      </c>
      <c r="AD6018" t="s">
        <v>79</v>
      </c>
      <c r="AE6018" t="s">
        <v>95</v>
      </c>
      <c r="AF6018">
        <v>40</v>
      </c>
      <c r="AG6018" s="4">
        <v>0.29166666666666669</v>
      </c>
      <c r="AH6018" s="4">
        <v>0.66666666666666663</v>
      </c>
      <c r="AI6018" s="5">
        <v>17.59</v>
      </c>
      <c r="AJ6018">
        <v>26.39</v>
      </c>
      <c r="AL6018" t="s">
        <v>81</v>
      </c>
      <c r="AM6018" t="s">
        <v>82</v>
      </c>
      <c r="AO6018" t="s">
        <v>83</v>
      </c>
      <c r="AR6018" t="s">
        <v>82</v>
      </c>
      <c r="AT6018" t="s">
        <v>82</v>
      </c>
      <c r="AW6018" t="s">
        <v>82</v>
      </c>
      <c r="AY6018" t="s">
        <v>4050</v>
      </c>
      <c r="AZ6018" t="s">
        <v>2593</v>
      </c>
      <c r="BA6018" t="s">
        <v>761</v>
      </c>
      <c r="BB6018">
        <v>30022</v>
      </c>
      <c r="BC6018" t="s">
        <v>79</v>
      </c>
      <c r="BH6018" t="s">
        <v>4049</v>
      </c>
      <c r="BJ6018">
        <v>474610126</v>
      </c>
    </row>
    <row r="6019" spans="1:62" x14ac:dyDescent="0.25">
      <c r="A6019" t="s">
        <v>17276</v>
      </c>
      <c r="B6019" s="2">
        <v>43531</v>
      </c>
      <c r="C6019" t="s">
        <v>63</v>
      </c>
      <c r="D6019" s="3">
        <v>43472.395940752314</v>
      </c>
      <c r="E6019" t="s">
        <v>64</v>
      </c>
      <c r="F6019" s="2">
        <v>43556</v>
      </c>
      <c r="G6019" s="2">
        <v>43808</v>
      </c>
      <c r="H6019" t="s">
        <v>17277</v>
      </c>
      <c r="J6019" t="s">
        <v>17278</v>
      </c>
      <c r="L6019" t="s">
        <v>240</v>
      </c>
      <c r="M6019" t="s">
        <v>147</v>
      </c>
      <c r="N6019">
        <v>15224</v>
      </c>
      <c r="O6019" t="s">
        <v>70</v>
      </c>
      <c r="Q6019" t="s">
        <v>17279</v>
      </c>
      <c r="S6019" t="s">
        <v>72</v>
      </c>
      <c r="T6019" t="s">
        <v>3749</v>
      </c>
      <c r="U6019" t="s">
        <v>3750</v>
      </c>
      <c r="V6019" t="s">
        <v>642</v>
      </c>
      <c r="W6019" t="s">
        <v>105</v>
      </c>
      <c r="X6019" t="s">
        <v>5839</v>
      </c>
      <c r="Y6019" t="str">
        <f>"47-3011"</f>
        <v>47-3011</v>
      </c>
      <c r="Z6019" t="s">
        <v>5840</v>
      </c>
      <c r="AA6019">
        <v>238140</v>
      </c>
      <c r="AB6019">
        <v>8</v>
      </c>
      <c r="AC6019">
        <v>8</v>
      </c>
      <c r="AD6019" t="s">
        <v>79</v>
      </c>
      <c r="AE6019" t="s">
        <v>95</v>
      </c>
      <c r="AF6019">
        <v>40</v>
      </c>
      <c r="AG6019" s="4">
        <v>0.29166666666666669</v>
      </c>
      <c r="AH6019" s="4">
        <v>0.66666666666666663</v>
      </c>
      <c r="AI6019" s="5">
        <v>16.98</v>
      </c>
      <c r="AJ6019">
        <v>25.47</v>
      </c>
      <c r="AK6019">
        <v>33.71</v>
      </c>
      <c r="AL6019" t="s">
        <v>81</v>
      </c>
      <c r="AM6019" t="s">
        <v>82</v>
      </c>
      <c r="AO6019" t="s">
        <v>83</v>
      </c>
      <c r="AR6019" t="s">
        <v>82</v>
      </c>
      <c r="AT6019" t="s">
        <v>82</v>
      </c>
      <c r="AW6019" t="s">
        <v>82</v>
      </c>
      <c r="AY6019" t="s">
        <v>240</v>
      </c>
      <c r="AZ6019" t="s">
        <v>3309</v>
      </c>
      <c r="BA6019" t="s">
        <v>147</v>
      </c>
      <c r="BB6019">
        <v>15224</v>
      </c>
      <c r="BC6019" t="s">
        <v>79</v>
      </c>
      <c r="BH6019" t="s">
        <v>17278</v>
      </c>
      <c r="BJ6019">
        <v>273157652</v>
      </c>
    </row>
    <row r="6020" spans="1:62" x14ac:dyDescent="0.25">
      <c r="A6020" t="s">
        <v>18565</v>
      </c>
      <c r="B6020" s="2">
        <v>43531</v>
      </c>
      <c r="C6020" t="s">
        <v>63</v>
      </c>
      <c r="D6020" s="3">
        <v>43472.402447291664</v>
      </c>
      <c r="E6020" t="s">
        <v>1763</v>
      </c>
      <c r="F6020" s="2">
        <v>43556</v>
      </c>
      <c r="G6020" s="2">
        <v>43738</v>
      </c>
      <c r="H6020" t="s">
        <v>18566</v>
      </c>
      <c r="J6020" t="s">
        <v>18567</v>
      </c>
      <c r="K6020" t="s">
        <v>18568</v>
      </c>
      <c r="L6020" t="s">
        <v>9813</v>
      </c>
      <c r="M6020" t="s">
        <v>232</v>
      </c>
      <c r="N6020">
        <v>11954</v>
      </c>
      <c r="O6020" t="s">
        <v>70</v>
      </c>
      <c r="Q6020" t="s">
        <v>18569</v>
      </c>
      <c r="S6020" t="s">
        <v>72</v>
      </c>
      <c r="T6020" t="s">
        <v>5899</v>
      </c>
      <c r="U6020" t="s">
        <v>5900</v>
      </c>
      <c r="V6020" t="s">
        <v>5901</v>
      </c>
      <c r="W6020" t="s">
        <v>86</v>
      </c>
      <c r="X6020" t="s">
        <v>18570</v>
      </c>
      <c r="Y6020" t="str">
        <f>"35-3022"</f>
        <v>35-3022</v>
      </c>
      <c r="Z6020" t="s">
        <v>280</v>
      </c>
      <c r="AA6020">
        <v>72211</v>
      </c>
      <c r="AB6020">
        <v>3</v>
      </c>
      <c r="AC6020">
        <v>3</v>
      </c>
      <c r="AD6020" t="s">
        <v>79</v>
      </c>
      <c r="AE6020" t="s">
        <v>80</v>
      </c>
      <c r="AF6020">
        <v>35</v>
      </c>
      <c r="AG6020" s="4">
        <v>0.45833333333333331</v>
      </c>
      <c r="AH6020" s="4">
        <v>0.75</v>
      </c>
      <c r="AI6020" s="5">
        <v>12.19</v>
      </c>
      <c r="AL6020" t="s">
        <v>81</v>
      </c>
      <c r="AM6020" t="s">
        <v>82</v>
      </c>
      <c r="AO6020" t="s">
        <v>83</v>
      </c>
      <c r="AR6020" t="s">
        <v>82</v>
      </c>
      <c r="AT6020" t="s">
        <v>82</v>
      </c>
      <c r="AW6020" t="s">
        <v>82</v>
      </c>
      <c r="AY6020" t="s">
        <v>9813</v>
      </c>
      <c r="AZ6020" t="s">
        <v>6535</v>
      </c>
      <c r="BA6020" t="s">
        <v>232</v>
      </c>
      <c r="BB6020">
        <v>11954</v>
      </c>
      <c r="BC6020" t="s">
        <v>87</v>
      </c>
      <c r="BH6020" t="s">
        <v>18567</v>
      </c>
      <c r="BJ6020">
        <v>262814147</v>
      </c>
    </row>
    <row r="6021" spans="1:62" x14ac:dyDescent="0.25">
      <c r="A6021" t="s">
        <v>20530</v>
      </c>
      <c r="B6021" s="2">
        <v>43531</v>
      </c>
      <c r="C6021" t="s">
        <v>63</v>
      </c>
      <c r="D6021" s="3">
        <v>43472.412800914353</v>
      </c>
      <c r="E6021" t="s">
        <v>64</v>
      </c>
      <c r="F6021" s="2">
        <v>43556</v>
      </c>
      <c r="G6021" s="2">
        <v>43804</v>
      </c>
      <c r="H6021" t="s">
        <v>20531</v>
      </c>
      <c r="I6021" t="s">
        <v>67</v>
      </c>
      <c r="J6021" t="s">
        <v>20532</v>
      </c>
      <c r="K6021" t="s">
        <v>20533</v>
      </c>
      <c r="L6021" t="s">
        <v>6540</v>
      </c>
      <c r="M6021" t="s">
        <v>232</v>
      </c>
      <c r="N6021">
        <v>11969</v>
      </c>
      <c r="O6021" t="s">
        <v>70</v>
      </c>
      <c r="P6021" t="s">
        <v>67</v>
      </c>
      <c r="Q6021" t="s">
        <v>20534</v>
      </c>
      <c r="S6021" t="s">
        <v>72</v>
      </c>
      <c r="T6021" t="s">
        <v>13355</v>
      </c>
      <c r="U6021" t="s">
        <v>3530</v>
      </c>
      <c r="V6021" t="s">
        <v>3531</v>
      </c>
      <c r="W6021" t="s">
        <v>232</v>
      </c>
      <c r="X6021" t="s">
        <v>93</v>
      </c>
      <c r="Y6021" t="str">
        <f>"37-3011"</f>
        <v>37-3011</v>
      </c>
      <c r="Z6021" t="s">
        <v>94</v>
      </c>
      <c r="AA6021">
        <v>332212</v>
      </c>
      <c r="AB6021">
        <v>5</v>
      </c>
      <c r="AC6021">
        <v>5</v>
      </c>
      <c r="AD6021" t="s">
        <v>79</v>
      </c>
      <c r="AE6021" t="s">
        <v>80</v>
      </c>
      <c r="AF6021">
        <v>40</v>
      </c>
      <c r="AG6021" s="4">
        <v>0.33333333333333331</v>
      </c>
      <c r="AH6021" s="4">
        <v>0.66666666666666663</v>
      </c>
      <c r="AI6021" s="5">
        <v>16.350000000000001</v>
      </c>
      <c r="AJ6021">
        <v>24.53</v>
      </c>
      <c r="AK6021">
        <v>24.53</v>
      </c>
      <c r="AL6021" t="s">
        <v>81</v>
      </c>
      <c r="AM6021" t="s">
        <v>82</v>
      </c>
      <c r="AO6021" t="s">
        <v>83</v>
      </c>
      <c r="AP6021" t="s">
        <v>67</v>
      </c>
      <c r="AQ6021" t="s">
        <v>67</v>
      </c>
      <c r="AR6021" t="s">
        <v>82</v>
      </c>
      <c r="AT6021" t="s">
        <v>82</v>
      </c>
      <c r="AW6021" t="s">
        <v>82</v>
      </c>
      <c r="AY6021" t="s">
        <v>6540</v>
      </c>
      <c r="AZ6021" t="s">
        <v>6542</v>
      </c>
      <c r="BA6021" t="s">
        <v>232</v>
      </c>
      <c r="BB6021">
        <v>11968</v>
      </c>
      <c r="BC6021" t="s">
        <v>79</v>
      </c>
      <c r="BH6021" t="s">
        <v>20533</v>
      </c>
      <c r="BI6021" t="s">
        <v>67</v>
      </c>
      <c r="BJ6021">
        <v>264562872</v>
      </c>
    </row>
    <row r="6022" spans="1:62" x14ac:dyDescent="0.25">
      <c r="A6022" t="s">
        <v>22304</v>
      </c>
      <c r="B6022" s="2">
        <v>43531</v>
      </c>
      <c r="C6022" t="s">
        <v>63</v>
      </c>
      <c r="D6022" s="3">
        <v>43472.411881296299</v>
      </c>
      <c r="E6022" t="s">
        <v>64</v>
      </c>
      <c r="F6022" s="2">
        <v>43556</v>
      </c>
      <c r="G6022" s="2">
        <v>43799</v>
      </c>
      <c r="H6022" t="s">
        <v>22305</v>
      </c>
      <c r="I6022" t="s">
        <v>67</v>
      </c>
      <c r="J6022" t="s">
        <v>22306</v>
      </c>
      <c r="K6022" t="s">
        <v>22307</v>
      </c>
      <c r="L6022" t="s">
        <v>13947</v>
      </c>
      <c r="M6022" t="s">
        <v>232</v>
      </c>
      <c r="N6022">
        <v>11942</v>
      </c>
      <c r="O6022" t="s">
        <v>70</v>
      </c>
      <c r="P6022" t="s">
        <v>67</v>
      </c>
      <c r="Q6022" t="s">
        <v>22308</v>
      </c>
      <c r="S6022" t="s">
        <v>72</v>
      </c>
      <c r="T6022" t="s">
        <v>13355</v>
      </c>
      <c r="U6022" t="s">
        <v>3530</v>
      </c>
      <c r="V6022" t="s">
        <v>3531</v>
      </c>
      <c r="W6022" t="s">
        <v>232</v>
      </c>
      <c r="X6022" t="s">
        <v>16626</v>
      </c>
      <c r="Y6022" t="str">
        <f>"37-3011"</f>
        <v>37-3011</v>
      </c>
      <c r="Z6022" t="s">
        <v>94</v>
      </c>
      <c r="AA6022">
        <v>332212</v>
      </c>
      <c r="AB6022">
        <v>3</v>
      </c>
      <c r="AC6022">
        <v>3</v>
      </c>
      <c r="AD6022" t="s">
        <v>79</v>
      </c>
      <c r="AE6022" t="s">
        <v>80</v>
      </c>
      <c r="AF6022">
        <v>40</v>
      </c>
      <c r="AG6022" s="4">
        <v>0.33333333333333331</v>
      </c>
      <c r="AH6022" s="4">
        <v>0.66666666666666663</v>
      </c>
      <c r="AI6022" s="5">
        <v>16.350000000000001</v>
      </c>
      <c r="AJ6022">
        <v>24.53</v>
      </c>
      <c r="AK6022">
        <v>24.53</v>
      </c>
      <c r="AL6022" t="s">
        <v>81</v>
      </c>
      <c r="AM6022" t="s">
        <v>82</v>
      </c>
      <c r="AO6022" t="s">
        <v>83</v>
      </c>
      <c r="AP6022" t="s">
        <v>67</v>
      </c>
      <c r="AQ6022" t="s">
        <v>67</v>
      </c>
      <c r="AR6022" t="s">
        <v>82</v>
      </c>
      <c r="AT6022" t="s">
        <v>82</v>
      </c>
      <c r="AW6022" t="s">
        <v>82</v>
      </c>
      <c r="AY6022" t="s">
        <v>13947</v>
      </c>
      <c r="AZ6022" t="s">
        <v>6542</v>
      </c>
      <c r="BA6022" t="s">
        <v>232</v>
      </c>
      <c r="BB6022">
        <v>11942</v>
      </c>
      <c r="BC6022" t="s">
        <v>79</v>
      </c>
      <c r="BH6022" t="s">
        <v>22309</v>
      </c>
      <c r="BI6022" t="s">
        <v>67</v>
      </c>
      <c r="BJ6022">
        <v>202118400</v>
      </c>
    </row>
    <row r="6023" spans="1:62" x14ac:dyDescent="0.25">
      <c r="A6023" t="s">
        <v>23094</v>
      </c>
      <c r="B6023" s="2">
        <v>43531</v>
      </c>
      <c r="C6023" t="s">
        <v>63</v>
      </c>
      <c r="D6023" s="3">
        <v>43472.428737662034</v>
      </c>
      <c r="E6023" t="s">
        <v>64</v>
      </c>
      <c r="F6023" s="2">
        <v>43556</v>
      </c>
      <c r="G6023" s="2">
        <v>43799</v>
      </c>
      <c r="H6023" t="s">
        <v>23095</v>
      </c>
      <c r="J6023" t="s">
        <v>23096</v>
      </c>
      <c r="L6023" t="s">
        <v>17124</v>
      </c>
      <c r="M6023" t="s">
        <v>783</v>
      </c>
      <c r="N6023">
        <v>45208</v>
      </c>
      <c r="O6023" t="s">
        <v>70</v>
      </c>
      <c r="Q6023" t="s">
        <v>23097</v>
      </c>
      <c r="S6023" t="s">
        <v>72</v>
      </c>
      <c r="T6023" t="s">
        <v>1895</v>
      </c>
      <c r="U6023" t="s">
        <v>1896</v>
      </c>
      <c r="V6023" t="s">
        <v>1897</v>
      </c>
      <c r="W6023" t="s">
        <v>105</v>
      </c>
      <c r="X6023" t="s">
        <v>1673</v>
      </c>
      <c r="Y6023" t="str">
        <f>"37-3011"</f>
        <v>37-3011</v>
      </c>
      <c r="Z6023" t="s">
        <v>94</v>
      </c>
      <c r="AA6023">
        <v>71391</v>
      </c>
      <c r="AB6023">
        <v>12</v>
      </c>
      <c r="AC6023">
        <v>12</v>
      </c>
      <c r="AD6023" t="s">
        <v>79</v>
      </c>
      <c r="AE6023" t="s">
        <v>80</v>
      </c>
      <c r="AF6023">
        <v>40</v>
      </c>
      <c r="AG6023" s="4">
        <v>0.33333333333333331</v>
      </c>
      <c r="AH6023" s="4">
        <v>0.66666666666666663</v>
      </c>
      <c r="AI6023" s="5">
        <v>13.91</v>
      </c>
      <c r="AL6023" t="s">
        <v>81</v>
      </c>
      <c r="AM6023" t="s">
        <v>82</v>
      </c>
      <c r="AO6023" t="s">
        <v>83</v>
      </c>
      <c r="AP6023" t="s">
        <v>67</v>
      </c>
      <c r="AQ6023" t="s">
        <v>67</v>
      </c>
      <c r="AR6023" t="s">
        <v>82</v>
      </c>
      <c r="AT6023" t="s">
        <v>82</v>
      </c>
      <c r="AW6023" t="s">
        <v>82</v>
      </c>
      <c r="AY6023" t="s">
        <v>14011</v>
      </c>
      <c r="AZ6023" t="s">
        <v>3667</v>
      </c>
      <c r="BA6023" t="s">
        <v>783</v>
      </c>
      <c r="BB6023">
        <v>45208</v>
      </c>
      <c r="BC6023" t="s">
        <v>87</v>
      </c>
      <c r="BH6023" t="s">
        <v>23098</v>
      </c>
      <c r="BJ6023">
        <v>310239530</v>
      </c>
    </row>
    <row r="6024" spans="1:62" x14ac:dyDescent="0.25">
      <c r="A6024" t="s">
        <v>23347</v>
      </c>
      <c r="B6024" s="2">
        <v>43531</v>
      </c>
      <c r="C6024" t="s">
        <v>63</v>
      </c>
      <c r="D6024" s="3">
        <v>43472.394201898147</v>
      </c>
      <c r="E6024" t="s">
        <v>64</v>
      </c>
      <c r="F6024" s="2">
        <v>43556</v>
      </c>
      <c r="G6024" s="2">
        <v>43769</v>
      </c>
      <c r="H6024" t="s">
        <v>23348</v>
      </c>
      <c r="J6024" t="s">
        <v>11268</v>
      </c>
      <c r="K6024" t="s">
        <v>9417</v>
      </c>
      <c r="L6024" t="s">
        <v>4015</v>
      </c>
      <c r="M6024" t="s">
        <v>86</v>
      </c>
      <c r="N6024">
        <v>32413</v>
      </c>
      <c r="O6024" t="s">
        <v>70</v>
      </c>
      <c r="Q6024" t="s">
        <v>14835</v>
      </c>
      <c r="S6024" t="s">
        <v>72</v>
      </c>
      <c r="T6024" t="s">
        <v>4795</v>
      </c>
      <c r="U6024" t="s">
        <v>5508</v>
      </c>
      <c r="V6024" t="s">
        <v>4796</v>
      </c>
      <c r="W6024" t="s">
        <v>308</v>
      </c>
      <c r="X6024" t="s">
        <v>106</v>
      </c>
      <c r="Y6024" t="str">
        <f>"37-3011"</f>
        <v>37-3011</v>
      </c>
      <c r="Z6024" t="s">
        <v>94</v>
      </c>
      <c r="AA6024">
        <v>561730</v>
      </c>
      <c r="AB6024">
        <v>12</v>
      </c>
      <c r="AC6024">
        <v>12</v>
      </c>
      <c r="AD6024" t="s">
        <v>79</v>
      </c>
      <c r="AE6024" t="s">
        <v>95</v>
      </c>
      <c r="AF6024">
        <v>40</v>
      </c>
      <c r="AG6024" s="4">
        <v>0.29166666666666669</v>
      </c>
      <c r="AH6024" s="4">
        <v>0.66666666666666663</v>
      </c>
      <c r="AI6024" s="5">
        <v>14.63</v>
      </c>
      <c r="AJ6024">
        <v>21.95</v>
      </c>
      <c r="AL6024" t="s">
        <v>81</v>
      </c>
      <c r="AM6024" t="s">
        <v>82</v>
      </c>
      <c r="AO6024" t="s">
        <v>83</v>
      </c>
      <c r="AR6024" t="s">
        <v>82</v>
      </c>
      <c r="AT6024" t="s">
        <v>82</v>
      </c>
      <c r="AW6024" t="s">
        <v>82</v>
      </c>
      <c r="AY6024" t="s">
        <v>4015</v>
      </c>
      <c r="AZ6024" t="s">
        <v>4016</v>
      </c>
      <c r="BA6024" t="s">
        <v>86</v>
      </c>
      <c r="BB6024">
        <v>32413</v>
      </c>
      <c r="BC6024" t="s">
        <v>79</v>
      </c>
      <c r="BH6024" t="s">
        <v>11268</v>
      </c>
      <c r="BI6024" t="s">
        <v>9417</v>
      </c>
      <c r="BJ6024">
        <v>814927150</v>
      </c>
    </row>
    <row r="6025" spans="1:62" x14ac:dyDescent="0.25">
      <c r="A6025" t="s">
        <v>23468</v>
      </c>
      <c r="B6025" s="2">
        <v>43531</v>
      </c>
      <c r="C6025" t="s">
        <v>63</v>
      </c>
      <c r="D6025" s="3">
        <v>43472.389575173613</v>
      </c>
      <c r="E6025" t="s">
        <v>64</v>
      </c>
      <c r="F6025" s="2">
        <v>43556</v>
      </c>
      <c r="G6025" s="2">
        <v>43829</v>
      </c>
      <c r="H6025" t="s">
        <v>23469</v>
      </c>
      <c r="J6025" t="s">
        <v>23470</v>
      </c>
      <c r="L6025" t="s">
        <v>3742</v>
      </c>
      <c r="M6025" t="s">
        <v>2367</v>
      </c>
      <c r="N6025">
        <v>29466</v>
      </c>
      <c r="O6025" t="s">
        <v>70</v>
      </c>
      <c r="P6025" t="s">
        <v>67</v>
      </c>
      <c r="Q6025" t="s">
        <v>23471</v>
      </c>
      <c r="S6025" t="s">
        <v>72</v>
      </c>
      <c r="T6025" t="s">
        <v>9069</v>
      </c>
      <c r="U6025" t="s">
        <v>5854</v>
      </c>
      <c r="V6025" t="s">
        <v>6868</v>
      </c>
      <c r="W6025" t="s">
        <v>232</v>
      </c>
      <c r="X6025" t="s">
        <v>106</v>
      </c>
      <c r="Y6025" t="str">
        <f>"37-3011"</f>
        <v>37-3011</v>
      </c>
      <c r="Z6025" t="s">
        <v>94</v>
      </c>
      <c r="AA6025">
        <v>561730</v>
      </c>
      <c r="AB6025">
        <v>9</v>
      </c>
      <c r="AC6025">
        <v>9</v>
      </c>
      <c r="AD6025" t="s">
        <v>79</v>
      </c>
      <c r="AE6025" t="s">
        <v>80</v>
      </c>
      <c r="AF6025">
        <v>40</v>
      </c>
      <c r="AG6025" s="4">
        <v>0.29166666666666669</v>
      </c>
      <c r="AH6025" s="4">
        <v>0.70833333333333337</v>
      </c>
      <c r="AI6025" s="5">
        <v>12.9</v>
      </c>
      <c r="AJ6025">
        <v>19.350000000000001</v>
      </c>
      <c r="AL6025" t="s">
        <v>81</v>
      </c>
      <c r="AM6025" t="s">
        <v>82</v>
      </c>
      <c r="AO6025" t="s">
        <v>83</v>
      </c>
      <c r="AP6025" t="s">
        <v>662</v>
      </c>
      <c r="AQ6025" t="s">
        <v>83</v>
      </c>
      <c r="AR6025" t="s">
        <v>82</v>
      </c>
      <c r="AT6025" t="s">
        <v>82</v>
      </c>
      <c r="AW6025" t="s">
        <v>72</v>
      </c>
      <c r="AX6025">
        <v>1</v>
      </c>
      <c r="AY6025" t="s">
        <v>3742</v>
      </c>
      <c r="AZ6025" t="s">
        <v>3743</v>
      </c>
      <c r="BA6025" t="s">
        <v>2367</v>
      </c>
      <c r="BB6025">
        <v>29466</v>
      </c>
      <c r="BC6025" t="s">
        <v>79</v>
      </c>
      <c r="BH6025" t="s">
        <v>23470</v>
      </c>
      <c r="BJ6025">
        <v>455145036</v>
      </c>
    </row>
    <row r="6026" spans="1:62" x14ac:dyDescent="0.25">
      <c r="A6026" t="s">
        <v>23669</v>
      </c>
      <c r="B6026" s="2">
        <v>43531</v>
      </c>
      <c r="C6026" t="s">
        <v>63</v>
      </c>
      <c r="D6026" s="3">
        <v>43472.402298668982</v>
      </c>
      <c r="E6026" t="s">
        <v>64</v>
      </c>
      <c r="F6026" s="2">
        <v>43556</v>
      </c>
      <c r="G6026" s="2">
        <v>43800</v>
      </c>
      <c r="H6026" t="s">
        <v>23670</v>
      </c>
      <c r="J6026" t="s">
        <v>23671</v>
      </c>
      <c r="K6026" t="s">
        <v>23672</v>
      </c>
      <c r="L6026" t="s">
        <v>1225</v>
      </c>
      <c r="M6026" t="s">
        <v>105</v>
      </c>
      <c r="N6026">
        <v>75235</v>
      </c>
      <c r="O6026" t="s">
        <v>70</v>
      </c>
      <c r="Q6026" t="s">
        <v>23673</v>
      </c>
      <c r="S6026" t="s">
        <v>72</v>
      </c>
      <c r="T6026" t="s">
        <v>1855</v>
      </c>
      <c r="U6026" t="s">
        <v>1856</v>
      </c>
      <c r="V6026" t="s">
        <v>863</v>
      </c>
      <c r="W6026" t="s">
        <v>105</v>
      </c>
      <c r="X6026" t="s">
        <v>23674</v>
      </c>
      <c r="Y6026" t="str">
        <f>"37-3011"</f>
        <v>37-3011</v>
      </c>
      <c r="Z6026" t="s">
        <v>94</v>
      </c>
      <c r="AA6026">
        <v>561730</v>
      </c>
      <c r="AB6026">
        <v>13</v>
      </c>
      <c r="AC6026">
        <v>13</v>
      </c>
      <c r="AD6026" t="s">
        <v>79</v>
      </c>
      <c r="AE6026" t="s">
        <v>95</v>
      </c>
      <c r="AF6026">
        <v>40</v>
      </c>
      <c r="AG6026" s="4">
        <v>0.29166666666666669</v>
      </c>
      <c r="AH6026" s="4">
        <v>0.66666666666666663</v>
      </c>
      <c r="AI6026" s="5">
        <v>13.94</v>
      </c>
      <c r="AJ6026">
        <v>20.91</v>
      </c>
      <c r="AK6026">
        <v>24</v>
      </c>
      <c r="AL6026" t="s">
        <v>81</v>
      </c>
      <c r="AM6026" t="s">
        <v>82</v>
      </c>
      <c r="AO6026" t="s">
        <v>83</v>
      </c>
      <c r="AR6026" t="s">
        <v>82</v>
      </c>
      <c r="AT6026" t="s">
        <v>82</v>
      </c>
      <c r="AW6026" t="s">
        <v>72</v>
      </c>
      <c r="AX6026">
        <v>3</v>
      </c>
      <c r="AY6026" t="s">
        <v>1225</v>
      </c>
      <c r="AZ6026" t="s">
        <v>1225</v>
      </c>
      <c r="BA6026" t="s">
        <v>105</v>
      </c>
      <c r="BB6026">
        <v>75235</v>
      </c>
      <c r="BC6026" t="s">
        <v>79</v>
      </c>
      <c r="BH6026" t="s">
        <v>23671</v>
      </c>
      <c r="BI6026" t="s">
        <v>23672</v>
      </c>
      <c r="BJ6026">
        <v>331036849</v>
      </c>
    </row>
    <row r="6027" spans="1:62" x14ac:dyDescent="0.25">
      <c r="A6027" t="s">
        <v>23687</v>
      </c>
      <c r="B6027" s="2">
        <v>43531</v>
      </c>
      <c r="C6027" t="s">
        <v>63</v>
      </c>
      <c r="D6027" s="3">
        <v>43472.424259444444</v>
      </c>
      <c r="E6027" t="s">
        <v>64</v>
      </c>
      <c r="F6027" s="2">
        <v>43556</v>
      </c>
      <c r="G6027" s="2">
        <v>43799</v>
      </c>
      <c r="H6027" t="s">
        <v>20811</v>
      </c>
      <c r="J6027" t="s">
        <v>20812</v>
      </c>
      <c r="L6027" t="s">
        <v>3208</v>
      </c>
      <c r="M6027" t="s">
        <v>783</v>
      </c>
      <c r="N6027">
        <v>45069</v>
      </c>
      <c r="O6027" t="s">
        <v>70</v>
      </c>
      <c r="Q6027" t="s">
        <v>20813</v>
      </c>
      <c r="S6027" t="s">
        <v>72</v>
      </c>
      <c r="T6027" t="s">
        <v>6137</v>
      </c>
      <c r="U6027" t="s">
        <v>6138</v>
      </c>
      <c r="V6027" t="s">
        <v>4606</v>
      </c>
      <c r="W6027" t="s">
        <v>105</v>
      </c>
      <c r="X6027" t="s">
        <v>1197</v>
      </c>
      <c r="Y6027" t="str">
        <f>"47-2061"</f>
        <v>47-2061</v>
      </c>
      <c r="Z6027" t="s">
        <v>326</v>
      </c>
      <c r="AA6027">
        <v>23811</v>
      </c>
      <c r="AB6027">
        <v>20</v>
      </c>
      <c r="AC6027">
        <v>20</v>
      </c>
      <c r="AD6027" t="s">
        <v>79</v>
      </c>
      <c r="AE6027" t="s">
        <v>95</v>
      </c>
      <c r="AF6027">
        <v>40</v>
      </c>
      <c r="AG6027" s="4">
        <v>0.33333333333333331</v>
      </c>
      <c r="AH6027" s="4">
        <v>0.66666666666666663</v>
      </c>
      <c r="AI6027" s="5">
        <v>15.95</v>
      </c>
      <c r="AL6027" t="s">
        <v>81</v>
      </c>
      <c r="AM6027" t="s">
        <v>82</v>
      </c>
      <c r="AO6027" t="s">
        <v>83</v>
      </c>
      <c r="AP6027" t="s">
        <v>67</v>
      </c>
      <c r="AQ6027" t="s">
        <v>67</v>
      </c>
      <c r="AR6027" t="s">
        <v>82</v>
      </c>
      <c r="AT6027" t="s">
        <v>82</v>
      </c>
      <c r="AW6027" t="s">
        <v>82</v>
      </c>
      <c r="AY6027" t="s">
        <v>23688</v>
      </c>
      <c r="AZ6027" t="s">
        <v>23689</v>
      </c>
      <c r="BA6027" t="s">
        <v>76</v>
      </c>
      <c r="BB6027">
        <v>74036</v>
      </c>
      <c r="BC6027" t="s">
        <v>79</v>
      </c>
      <c r="BH6027" t="s">
        <v>23690</v>
      </c>
      <c r="BJ6027">
        <v>431214734</v>
      </c>
    </row>
    <row r="6028" spans="1:62" x14ac:dyDescent="0.25">
      <c r="A6028" t="s">
        <v>23750</v>
      </c>
      <c r="B6028" s="2">
        <v>43531</v>
      </c>
      <c r="C6028" t="s">
        <v>63</v>
      </c>
      <c r="D6028" s="3">
        <v>43472.429427731484</v>
      </c>
      <c r="E6028" t="s">
        <v>64</v>
      </c>
      <c r="F6028" s="2">
        <v>43556</v>
      </c>
      <c r="G6028" s="2">
        <v>43769</v>
      </c>
      <c r="H6028" t="s">
        <v>23751</v>
      </c>
      <c r="J6028" t="s">
        <v>23752</v>
      </c>
      <c r="L6028" t="s">
        <v>20749</v>
      </c>
      <c r="M6028" t="s">
        <v>69</v>
      </c>
      <c r="N6028">
        <v>41042</v>
      </c>
      <c r="O6028" t="s">
        <v>70</v>
      </c>
      <c r="Q6028" t="s">
        <v>23753</v>
      </c>
      <c r="S6028" t="s">
        <v>72</v>
      </c>
      <c r="T6028" t="s">
        <v>6137</v>
      </c>
      <c r="U6028" t="s">
        <v>6138</v>
      </c>
      <c r="V6028" t="s">
        <v>4606</v>
      </c>
      <c r="W6028" t="s">
        <v>105</v>
      </c>
      <c r="X6028" t="s">
        <v>8636</v>
      </c>
      <c r="Y6028" t="str">
        <f>"37-3011"</f>
        <v>37-3011</v>
      </c>
      <c r="Z6028" t="s">
        <v>94</v>
      </c>
      <c r="AA6028">
        <v>56173</v>
      </c>
      <c r="AB6028">
        <v>15</v>
      </c>
      <c r="AC6028">
        <v>15</v>
      </c>
      <c r="AD6028" t="s">
        <v>79</v>
      </c>
      <c r="AE6028" t="s">
        <v>80</v>
      </c>
      <c r="AF6028">
        <v>40</v>
      </c>
      <c r="AG6028" s="4">
        <v>0.33333333333333331</v>
      </c>
      <c r="AH6028" s="4">
        <v>0.66666666666666663</v>
      </c>
      <c r="AI6028" s="5">
        <v>13.91</v>
      </c>
      <c r="AL6028" t="s">
        <v>81</v>
      </c>
      <c r="AM6028" t="s">
        <v>82</v>
      </c>
      <c r="AO6028" t="s">
        <v>83</v>
      </c>
      <c r="AP6028" t="s">
        <v>67</v>
      </c>
      <c r="AQ6028" t="s">
        <v>67</v>
      </c>
      <c r="AR6028" t="s">
        <v>82</v>
      </c>
      <c r="AT6028" t="s">
        <v>82</v>
      </c>
      <c r="AW6028" t="s">
        <v>82</v>
      </c>
      <c r="AY6028" t="s">
        <v>3586</v>
      </c>
      <c r="AZ6028" t="s">
        <v>528</v>
      </c>
      <c r="BA6028" t="s">
        <v>69</v>
      </c>
      <c r="BB6028">
        <v>41042</v>
      </c>
      <c r="BC6028" t="s">
        <v>79</v>
      </c>
      <c r="BH6028" t="s">
        <v>23754</v>
      </c>
      <c r="BJ6028">
        <v>204129365</v>
      </c>
    </row>
    <row r="6029" spans="1:62" x14ac:dyDescent="0.25">
      <c r="A6029" t="s">
        <v>24032</v>
      </c>
      <c r="B6029" s="2">
        <v>43531</v>
      </c>
      <c r="C6029" t="s">
        <v>63</v>
      </c>
      <c r="D6029" s="3">
        <v>43472.39447579861</v>
      </c>
      <c r="E6029" t="s">
        <v>64</v>
      </c>
      <c r="F6029" s="2">
        <v>43556</v>
      </c>
      <c r="G6029" s="2">
        <v>43814</v>
      </c>
      <c r="H6029" t="s">
        <v>24033</v>
      </c>
      <c r="J6029" t="s">
        <v>24034</v>
      </c>
      <c r="L6029" t="s">
        <v>1282</v>
      </c>
      <c r="M6029" t="s">
        <v>232</v>
      </c>
      <c r="N6029">
        <v>10805</v>
      </c>
      <c r="O6029" t="s">
        <v>70</v>
      </c>
      <c r="Q6029" t="s">
        <v>24035</v>
      </c>
      <c r="S6029" t="s">
        <v>72</v>
      </c>
      <c r="T6029" t="s">
        <v>1273</v>
      </c>
      <c r="U6029" t="s">
        <v>1274</v>
      </c>
      <c r="V6029" t="s">
        <v>1275</v>
      </c>
      <c r="W6029" t="s">
        <v>1276</v>
      </c>
      <c r="X6029" t="s">
        <v>1277</v>
      </c>
      <c r="Y6029" t="str">
        <f>"37-3011"</f>
        <v>37-3011</v>
      </c>
      <c r="Z6029" t="s">
        <v>94</v>
      </c>
      <c r="AA6029">
        <v>561730</v>
      </c>
      <c r="AB6029">
        <v>6</v>
      </c>
      <c r="AC6029">
        <v>6</v>
      </c>
      <c r="AD6029" t="s">
        <v>79</v>
      </c>
      <c r="AE6029" t="s">
        <v>80</v>
      </c>
      <c r="AF6029">
        <v>40</v>
      </c>
      <c r="AG6029" s="4">
        <v>0.3125</v>
      </c>
      <c r="AH6029" s="4">
        <v>0.6875</v>
      </c>
      <c r="AI6029" s="5">
        <v>16.809999999999999</v>
      </c>
      <c r="AL6029" t="s">
        <v>81</v>
      </c>
      <c r="AM6029" t="s">
        <v>82</v>
      </c>
      <c r="AO6029" t="s">
        <v>83</v>
      </c>
      <c r="AR6029" t="s">
        <v>82</v>
      </c>
      <c r="AT6029" t="s">
        <v>82</v>
      </c>
      <c r="AW6029" t="s">
        <v>82</v>
      </c>
      <c r="AY6029" t="s">
        <v>1282</v>
      </c>
      <c r="AZ6029" t="s">
        <v>1285</v>
      </c>
      <c r="BA6029" t="s">
        <v>232</v>
      </c>
      <c r="BB6029">
        <v>10801</v>
      </c>
      <c r="BC6029" t="s">
        <v>79</v>
      </c>
      <c r="BH6029" t="s">
        <v>24036</v>
      </c>
      <c r="BJ6029">
        <v>133035459</v>
      </c>
    </row>
    <row r="6030" spans="1:62" x14ac:dyDescent="0.25">
      <c r="A6030" t="s">
        <v>24082</v>
      </c>
      <c r="B6030" s="2">
        <v>43531</v>
      </c>
      <c r="C6030" t="s">
        <v>63</v>
      </c>
      <c r="D6030" s="3">
        <v>43480.372015694447</v>
      </c>
      <c r="E6030" t="s">
        <v>91</v>
      </c>
      <c r="H6030" t="s">
        <v>22221</v>
      </c>
      <c r="J6030" t="s">
        <v>22222</v>
      </c>
      <c r="L6030" t="s">
        <v>14113</v>
      </c>
      <c r="M6030" t="s">
        <v>3857</v>
      </c>
      <c r="N6030">
        <v>59718</v>
      </c>
      <c r="O6030" t="s">
        <v>70</v>
      </c>
      <c r="Q6030" t="s">
        <v>15435</v>
      </c>
      <c r="S6030" t="s">
        <v>72</v>
      </c>
      <c r="T6030" t="s">
        <v>651</v>
      </c>
      <c r="U6030" t="s">
        <v>652</v>
      </c>
      <c r="V6030" t="s">
        <v>653</v>
      </c>
      <c r="W6030" t="s">
        <v>207</v>
      </c>
      <c r="X6030" t="s">
        <v>24083</v>
      </c>
      <c r="Y6030" t="str">
        <f>"35-2015"</f>
        <v>35-2015</v>
      </c>
      <c r="Z6030" t="s">
        <v>346</v>
      </c>
      <c r="AA6030">
        <v>712190</v>
      </c>
      <c r="AB6030">
        <v>10</v>
      </c>
      <c r="AD6030" t="s">
        <v>79</v>
      </c>
      <c r="AE6030" t="s">
        <v>80</v>
      </c>
      <c r="AF6030">
        <v>40</v>
      </c>
      <c r="AG6030" s="4">
        <v>0.375</v>
      </c>
      <c r="AH6030" s="4">
        <v>0.70833333333333337</v>
      </c>
      <c r="AI6030" s="6">
        <v>12</v>
      </c>
      <c r="AJ6030">
        <v>18</v>
      </c>
      <c r="AL6030" t="s">
        <v>81</v>
      </c>
      <c r="AM6030" t="s">
        <v>82</v>
      </c>
      <c r="AO6030" t="s">
        <v>83</v>
      </c>
      <c r="AR6030" t="s">
        <v>82</v>
      </c>
      <c r="AT6030" t="s">
        <v>82</v>
      </c>
      <c r="AW6030" t="s">
        <v>72</v>
      </c>
      <c r="AX6030">
        <v>6</v>
      </c>
      <c r="AY6030" t="s">
        <v>22223</v>
      </c>
      <c r="AZ6030" t="s">
        <v>7218</v>
      </c>
      <c r="BA6030" t="s">
        <v>1612</v>
      </c>
      <c r="BB6030">
        <v>82190</v>
      </c>
      <c r="BC6030" t="s">
        <v>87</v>
      </c>
      <c r="BH6030" t="s">
        <v>22224</v>
      </c>
      <c r="BJ6030">
        <v>562282368</v>
      </c>
    </row>
    <row r="6031" spans="1:62" x14ac:dyDescent="0.25">
      <c r="A6031" t="s">
        <v>24108</v>
      </c>
      <c r="B6031" s="2">
        <v>43531</v>
      </c>
      <c r="C6031" t="s">
        <v>63</v>
      </c>
      <c r="D6031" s="3">
        <v>43472.424859965278</v>
      </c>
      <c r="E6031" t="s">
        <v>64</v>
      </c>
      <c r="F6031" s="2">
        <v>43556</v>
      </c>
      <c r="G6031" s="2">
        <v>43799</v>
      </c>
      <c r="H6031" t="s">
        <v>24109</v>
      </c>
      <c r="J6031" t="s">
        <v>24110</v>
      </c>
      <c r="L6031" t="s">
        <v>20749</v>
      </c>
      <c r="M6031" t="s">
        <v>69</v>
      </c>
      <c r="N6031">
        <v>41042</v>
      </c>
      <c r="O6031" t="s">
        <v>70</v>
      </c>
      <c r="Q6031" t="s">
        <v>24111</v>
      </c>
      <c r="S6031" t="s">
        <v>72</v>
      </c>
      <c r="T6031" t="s">
        <v>1895</v>
      </c>
      <c r="U6031" t="s">
        <v>1896</v>
      </c>
      <c r="V6031" t="s">
        <v>1897</v>
      </c>
      <c r="W6031" t="s">
        <v>105</v>
      </c>
      <c r="X6031" t="s">
        <v>10914</v>
      </c>
      <c r="Y6031" t="str">
        <f>"47-3016"</f>
        <v>47-3016</v>
      </c>
      <c r="Z6031" t="s">
        <v>3995</v>
      </c>
      <c r="AA6031">
        <v>23816</v>
      </c>
      <c r="AB6031">
        <v>15</v>
      </c>
      <c r="AC6031">
        <v>15</v>
      </c>
      <c r="AD6031" t="s">
        <v>79</v>
      </c>
      <c r="AE6031" t="s">
        <v>95</v>
      </c>
      <c r="AF6031">
        <v>40</v>
      </c>
      <c r="AG6031" s="4">
        <v>0.33333333333333331</v>
      </c>
      <c r="AH6031" s="4">
        <v>0.66666666666666663</v>
      </c>
      <c r="AI6031" s="5">
        <v>13.3</v>
      </c>
      <c r="AL6031" t="s">
        <v>81</v>
      </c>
      <c r="AM6031" t="s">
        <v>82</v>
      </c>
      <c r="AO6031" t="s">
        <v>83</v>
      </c>
      <c r="AP6031" t="s">
        <v>67</v>
      </c>
      <c r="AQ6031" t="s">
        <v>67</v>
      </c>
      <c r="AR6031" t="s">
        <v>82</v>
      </c>
      <c r="AT6031" t="s">
        <v>82</v>
      </c>
      <c r="AW6031" t="s">
        <v>82</v>
      </c>
      <c r="AY6031" t="s">
        <v>3586</v>
      </c>
      <c r="AZ6031" t="s">
        <v>528</v>
      </c>
      <c r="BA6031" t="s">
        <v>69</v>
      </c>
      <c r="BB6031">
        <v>41042</v>
      </c>
      <c r="BC6031" t="s">
        <v>79</v>
      </c>
      <c r="BH6031" t="s">
        <v>24112</v>
      </c>
      <c r="BJ6031">
        <v>611124883</v>
      </c>
    </row>
    <row r="6032" spans="1:62" x14ac:dyDescent="0.25">
      <c r="A6032" t="s">
        <v>24204</v>
      </c>
      <c r="B6032" s="2">
        <v>43531</v>
      </c>
      <c r="C6032" t="s">
        <v>63</v>
      </c>
      <c r="D6032" s="3">
        <v>43472.381409004629</v>
      </c>
      <c r="E6032" t="s">
        <v>91</v>
      </c>
      <c r="H6032" t="s">
        <v>6499</v>
      </c>
      <c r="I6032" t="s">
        <v>6500</v>
      </c>
      <c r="J6032" t="s">
        <v>6501</v>
      </c>
      <c r="L6032" t="s">
        <v>6502</v>
      </c>
      <c r="M6032" t="s">
        <v>278</v>
      </c>
      <c r="N6032">
        <v>22180</v>
      </c>
      <c r="O6032" t="s">
        <v>70</v>
      </c>
      <c r="Q6032" t="s">
        <v>6503</v>
      </c>
      <c r="S6032" t="s">
        <v>72</v>
      </c>
      <c r="T6032" t="s">
        <v>2824</v>
      </c>
      <c r="U6032" t="s">
        <v>4073</v>
      </c>
      <c r="V6032" t="s">
        <v>642</v>
      </c>
      <c r="W6032" t="s">
        <v>105</v>
      </c>
      <c r="X6032" t="s">
        <v>106</v>
      </c>
      <c r="Y6032" t="str">
        <f>"37-3011"</f>
        <v>37-3011</v>
      </c>
      <c r="Z6032" t="s">
        <v>94</v>
      </c>
      <c r="AA6032">
        <v>561730</v>
      </c>
      <c r="AB6032">
        <v>6</v>
      </c>
      <c r="AD6032" t="s">
        <v>79</v>
      </c>
      <c r="AE6032" t="s">
        <v>95</v>
      </c>
      <c r="AF6032">
        <v>40</v>
      </c>
      <c r="AG6032" s="4">
        <v>0.29166666666666669</v>
      </c>
      <c r="AH6032" s="4">
        <v>0.75</v>
      </c>
      <c r="AI6032" s="5">
        <v>15.39</v>
      </c>
      <c r="AJ6032">
        <v>23.09</v>
      </c>
      <c r="AL6032" t="s">
        <v>81</v>
      </c>
      <c r="AM6032" t="s">
        <v>82</v>
      </c>
      <c r="AO6032" t="s">
        <v>83</v>
      </c>
      <c r="AR6032" t="s">
        <v>82</v>
      </c>
      <c r="AT6032" t="s">
        <v>82</v>
      </c>
      <c r="AW6032" t="s">
        <v>82</v>
      </c>
      <c r="AY6032" t="s">
        <v>6502</v>
      </c>
      <c r="AZ6032" t="s">
        <v>2839</v>
      </c>
      <c r="BA6032" t="s">
        <v>278</v>
      </c>
      <c r="BB6032">
        <v>22180</v>
      </c>
      <c r="BC6032" t="s">
        <v>79</v>
      </c>
      <c r="BH6032" t="s">
        <v>6504</v>
      </c>
      <c r="BJ6032">
        <v>743027347</v>
      </c>
    </row>
    <row r="6033" spans="1:62" x14ac:dyDescent="0.25">
      <c r="A6033" t="s">
        <v>24693</v>
      </c>
      <c r="B6033" s="2">
        <v>43531</v>
      </c>
      <c r="C6033" t="s">
        <v>63</v>
      </c>
      <c r="D6033" s="3">
        <v>43472.3972821875</v>
      </c>
      <c r="E6033" t="s">
        <v>64</v>
      </c>
      <c r="F6033" s="2">
        <v>43556</v>
      </c>
      <c r="G6033" s="2">
        <v>43800</v>
      </c>
      <c r="H6033" t="s">
        <v>24694</v>
      </c>
      <c r="J6033" t="s">
        <v>24695</v>
      </c>
      <c r="L6033" t="s">
        <v>24696</v>
      </c>
      <c r="M6033" t="s">
        <v>192</v>
      </c>
      <c r="N6033">
        <v>56057</v>
      </c>
      <c r="O6033" t="s">
        <v>70</v>
      </c>
      <c r="Q6033" t="s">
        <v>24697</v>
      </c>
      <c r="S6033" t="s">
        <v>72</v>
      </c>
      <c r="T6033" t="s">
        <v>1855</v>
      </c>
      <c r="U6033" t="s">
        <v>1856</v>
      </c>
      <c r="V6033" t="s">
        <v>863</v>
      </c>
      <c r="W6033" t="s">
        <v>105</v>
      </c>
      <c r="X6033" t="s">
        <v>1758</v>
      </c>
      <c r="Y6033" t="str">
        <f>"47-2051"</f>
        <v>47-2051</v>
      </c>
      <c r="Z6033" t="s">
        <v>1383</v>
      </c>
      <c r="AA6033">
        <v>2389</v>
      </c>
      <c r="AB6033">
        <v>4</v>
      </c>
      <c r="AC6033">
        <v>4</v>
      </c>
      <c r="AD6033" t="s">
        <v>79</v>
      </c>
      <c r="AE6033" t="s">
        <v>95</v>
      </c>
      <c r="AF6033">
        <v>40</v>
      </c>
      <c r="AG6033" s="4">
        <v>0.33333333333333331</v>
      </c>
      <c r="AH6033" s="4">
        <v>0.70833333333333337</v>
      </c>
      <c r="AI6033" s="5">
        <v>17.82</v>
      </c>
      <c r="AJ6033">
        <v>26.73</v>
      </c>
      <c r="AL6033" t="s">
        <v>81</v>
      </c>
      <c r="AM6033" t="s">
        <v>82</v>
      </c>
      <c r="AO6033" t="s">
        <v>83</v>
      </c>
      <c r="AR6033" t="s">
        <v>82</v>
      </c>
      <c r="AT6033" t="s">
        <v>82</v>
      </c>
      <c r="AW6033" t="s">
        <v>82</v>
      </c>
      <c r="AY6033" t="s">
        <v>24698</v>
      </c>
      <c r="AZ6033" t="s">
        <v>24699</v>
      </c>
      <c r="BA6033" t="s">
        <v>105</v>
      </c>
      <c r="BB6033">
        <v>76078</v>
      </c>
      <c r="BC6033" t="s">
        <v>79</v>
      </c>
      <c r="BH6033" t="s">
        <v>24700</v>
      </c>
      <c r="BJ6033">
        <v>411961752</v>
      </c>
    </row>
    <row r="6034" spans="1:62" x14ac:dyDescent="0.25">
      <c r="A6034" t="s">
        <v>24874</v>
      </c>
      <c r="B6034" s="2">
        <v>43531</v>
      </c>
      <c r="C6034" t="s">
        <v>63</v>
      </c>
      <c r="D6034" s="3">
        <v>43472.39612636574</v>
      </c>
      <c r="E6034" t="s">
        <v>64</v>
      </c>
      <c r="F6034" s="2">
        <v>43556</v>
      </c>
      <c r="G6034" s="2">
        <v>43814</v>
      </c>
      <c r="H6034" t="s">
        <v>24875</v>
      </c>
      <c r="I6034" t="s">
        <v>24875</v>
      </c>
      <c r="J6034" t="s">
        <v>24876</v>
      </c>
      <c r="L6034" t="s">
        <v>9140</v>
      </c>
      <c r="M6034" t="s">
        <v>1246</v>
      </c>
      <c r="N6034">
        <v>63049</v>
      </c>
      <c r="O6034" t="s">
        <v>70</v>
      </c>
      <c r="Q6034" t="s">
        <v>24877</v>
      </c>
      <c r="S6034" t="s">
        <v>72</v>
      </c>
      <c r="T6034" t="s">
        <v>1855</v>
      </c>
      <c r="U6034" t="s">
        <v>6225</v>
      </c>
      <c r="V6034" t="s">
        <v>738</v>
      </c>
      <c r="W6034" t="s">
        <v>105</v>
      </c>
      <c r="X6034" t="s">
        <v>19308</v>
      </c>
      <c r="Y6034" t="str">
        <f>"37-3011"</f>
        <v>37-3011</v>
      </c>
      <c r="Z6034" t="s">
        <v>94</v>
      </c>
      <c r="AA6034">
        <v>561730</v>
      </c>
      <c r="AB6034">
        <v>6</v>
      </c>
      <c r="AC6034">
        <v>6</v>
      </c>
      <c r="AD6034" t="s">
        <v>79</v>
      </c>
      <c r="AE6034" t="s">
        <v>95</v>
      </c>
      <c r="AF6034">
        <v>40</v>
      </c>
      <c r="AG6034" s="4">
        <v>0.33333333333333331</v>
      </c>
      <c r="AH6034" s="4">
        <v>0.6875</v>
      </c>
      <c r="AI6034" s="5">
        <v>14.52</v>
      </c>
      <c r="AJ6034">
        <v>21.78</v>
      </c>
      <c r="AL6034" t="s">
        <v>81</v>
      </c>
      <c r="AM6034" t="s">
        <v>82</v>
      </c>
      <c r="AO6034" t="s">
        <v>83</v>
      </c>
      <c r="AR6034" t="s">
        <v>82</v>
      </c>
      <c r="AT6034" t="s">
        <v>82</v>
      </c>
      <c r="AW6034" t="s">
        <v>82</v>
      </c>
      <c r="AY6034" t="s">
        <v>24878</v>
      </c>
      <c r="AZ6034" t="s">
        <v>713</v>
      </c>
      <c r="BA6034" t="s">
        <v>1246</v>
      </c>
      <c r="BB6034">
        <v>63049</v>
      </c>
      <c r="BC6034" t="s">
        <v>79</v>
      </c>
      <c r="BH6034" t="s">
        <v>24879</v>
      </c>
      <c r="BJ6034">
        <v>271965693</v>
      </c>
    </row>
    <row r="6035" spans="1:62" x14ac:dyDescent="0.25">
      <c r="A6035" t="s">
        <v>24922</v>
      </c>
      <c r="B6035" s="2">
        <v>43531</v>
      </c>
      <c r="C6035" t="s">
        <v>63</v>
      </c>
      <c r="D6035" s="3">
        <v>43472.430644293985</v>
      </c>
      <c r="E6035" t="s">
        <v>64</v>
      </c>
      <c r="F6035" s="2">
        <v>43556</v>
      </c>
      <c r="G6035" s="2">
        <v>43784</v>
      </c>
      <c r="H6035" t="s">
        <v>24923</v>
      </c>
      <c r="I6035" t="s">
        <v>24924</v>
      </c>
      <c r="J6035" t="s">
        <v>24925</v>
      </c>
      <c r="L6035" t="s">
        <v>24926</v>
      </c>
      <c r="M6035" t="s">
        <v>2314</v>
      </c>
      <c r="N6035">
        <v>47630</v>
      </c>
      <c r="O6035" t="s">
        <v>70</v>
      </c>
      <c r="Q6035" t="s">
        <v>24927</v>
      </c>
      <c r="S6035" t="s">
        <v>72</v>
      </c>
      <c r="T6035" t="s">
        <v>1895</v>
      </c>
      <c r="U6035" t="s">
        <v>1896</v>
      </c>
      <c r="V6035" t="s">
        <v>1897</v>
      </c>
      <c r="W6035" t="s">
        <v>105</v>
      </c>
      <c r="X6035" t="s">
        <v>5677</v>
      </c>
      <c r="Y6035" t="str">
        <f>"37-3011"</f>
        <v>37-3011</v>
      </c>
      <c r="Z6035" t="s">
        <v>94</v>
      </c>
      <c r="AA6035">
        <v>713910</v>
      </c>
      <c r="AB6035">
        <v>10</v>
      </c>
      <c r="AC6035">
        <v>10</v>
      </c>
      <c r="AD6035" t="s">
        <v>79</v>
      </c>
      <c r="AE6035" t="s">
        <v>80</v>
      </c>
      <c r="AF6035">
        <v>40</v>
      </c>
      <c r="AG6035" s="4">
        <v>0.33333333333333331</v>
      </c>
      <c r="AH6035" s="4">
        <v>0.66666666666666663</v>
      </c>
      <c r="AI6035" s="5">
        <v>11.32</v>
      </c>
      <c r="AL6035" t="s">
        <v>81</v>
      </c>
      <c r="AM6035" t="s">
        <v>82</v>
      </c>
      <c r="AO6035" t="s">
        <v>83</v>
      </c>
      <c r="AP6035" t="s">
        <v>67</v>
      </c>
      <c r="AQ6035" t="s">
        <v>67</v>
      </c>
      <c r="AR6035" t="s">
        <v>82</v>
      </c>
      <c r="AT6035" t="s">
        <v>82</v>
      </c>
      <c r="AW6035" t="s">
        <v>82</v>
      </c>
      <c r="AY6035" t="s">
        <v>24928</v>
      </c>
      <c r="AZ6035" t="s">
        <v>24929</v>
      </c>
      <c r="BA6035" t="s">
        <v>2314</v>
      </c>
      <c r="BB6035">
        <v>47630</v>
      </c>
      <c r="BC6035" t="s">
        <v>87</v>
      </c>
      <c r="BH6035" t="s">
        <v>24930</v>
      </c>
      <c r="BJ6035">
        <v>825038901</v>
      </c>
    </row>
    <row r="6036" spans="1:62" x14ac:dyDescent="0.25">
      <c r="A6036" t="s">
        <v>25296</v>
      </c>
      <c r="B6036" s="2">
        <v>43531</v>
      </c>
      <c r="C6036" t="s">
        <v>63</v>
      </c>
      <c r="D6036" s="3">
        <v>43472.397061064818</v>
      </c>
      <c r="E6036" t="s">
        <v>64</v>
      </c>
      <c r="F6036" s="2">
        <v>43556</v>
      </c>
      <c r="G6036" s="2">
        <v>43799</v>
      </c>
      <c r="H6036" t="s">
        <v>25297</v>
      </c>
      <c r="J6036" t="s">
        <v>25298</v>
      </c>
      <c r="L6036" t="s">
        <v>2333</v>
      </c>
      <c r="M6036" t="s">
        <v>226</v>
      </c>
      <c r="N6036">
        <v>48042</v>
      </c>
      <c r="O6036" t="s">
        <v>70</v>
      </c>
      <c r="Q6036" t="s">
        <v>25299</v>
      </c>
      <c r="S6036" t="s">
        <v>72</v>
      </c>
      <c r="T6036" t="s">
        <v>4795</v>
      </c>
      <c r="U6036" t="s">
        <v>5508</v>
      </c>
      <c r="V6036" t="s">
        <v>4796</v>
      </c>
      <c r="W6036" t="s">
        <v>308</v>
      </c>
      <c r="X6036" t="s">
        <v>25300</v>
      </c>
      <c r="Y6036" t="str">
        <f>"37-3011"</f>
        <v>37-3011</v>
      </c>
      <c r="Z6036" t="s">
        <v>94</v>
      </c>
      <c r="AA6036">
        <v>561730</v>
      </c>
      <c r="AB6036">
        <v>12</v>
      </c>
      <c r="AC6036">
        <v>12</v>
      </c>
      <c r="AD6036" t="s">
        <v>79</v>
      </c>
      <c r="AE6036" t="s">
        <v>80</v>
      </c>
      <c r="AF6036">
        <v>40</v>
      </c>
      <c r="AG6036" s="4">
        <v>0.35416666666666669</v>
      </c>
      <c r="AH6036" s="4">
        <v>0.75</v>
      </c>
      <c r="AI6036" s="5">
        <v>13.72</v>
      </c>
      <c r="AJ6036">
        <v>20.58</v>
      </c>
      <c r="AL6036" t="s">
        <v>81</v>
      </c>
      <c r="AM6036" t="s">
        <v>82</v>
      </c>
      <c r="AO6036" t="s">
        <v>83</v>
      </c>
      <c r="AP6036" t="s">
        <v>130</v>
      </c>
      <c r="AQ6036" t="s">
        <v>130</v>
      </c>
      <c r="AR6036" t="s">
        <v>82</v>
      </c>
      <c r="AT6036" t="s">
        <v>82</v>
      </c>
      <c r="AW6036" t="s">
        <v>72</v>
      </c>
      <c r="AX6036">
        <v>3</v>
      </c>
      <c r="AY6036" t="s">
        <v>2333</v>
      </c>
      <c r="AZ6036" t="s">
        <v>2333</v>
      </c>
      <c r="BA6036" t="s">
        <v>226</v>
      </c>
      <c r="BB6036">
        <v>48042</v>
      </c>
      <c r="BC6036" t="s">
        <v>79</v>
      </c>
      <c r="BH6036" t="s">
        <v>25301</v>
      </c>
      <c r="BJ6036">
        <v>383454226</v>
      </c>
    </row>
    <row r="6037" spans="1:62" x14ac:dyDescent="0.25">
      <c r="A6037" t="s">
        <v>25373</v>
      </c>
      <c r="B6037" s="2">
        <v>43531</v>
      </c>
      <c r="C6037" t="s">
        <v>63</v>
      </c>
      <c r="D6037" s="3">
        <v>43472.39679421296</v>
      </c>
      <c r="E6037" t="s">
        <v>64</v>
      </c>
      <c r="F6037" s="2">
        <v>43556</v>
      </c>
      <c r="G6037" s="2">
        <v>43803</v>
      </c>
      <c r="H6037" t="s">
        <v>25308</v>
      </c>
      <c r="J6037" t="s">
        <v>25309</v>
      </c>
      <c r="K6037" t="s">
        <v>25374</v>
      </c>
      <c r="L6037" t="s">
        <v>21660</v>
      </c>
      <c r="M6037" t="s">
        <v>298</v>
      </c>
      <c r="N6037">
        <v>4609</v>
      </c>
      <c r="O6037" t="s">
        <v>70</v>
      </c>
      <c r="Q6037" t="s">
        <v>25311</v>
      </c>
      <c r="S6037" t="s">
        <v>72</v>
      </c>
      <c r="T6037" t="s">
        <v>4795</v>
      </c>
      <c r="U6037" t="s">
        <v>5508</v>
      </c>
      <c r="V6037" t="s">
        <v>2927</v>
      </c>
      <c r="W6037" t="s">
        <v>308</v>
      </c>
      <c r="X6037" t="s">
        <v>18658</v>
      </c>
      <c r="Y6037" t="str">
        <f>"37-2011"</f>
        <v>37-2011</v>
      </c>
      <c r="Z6037" t="s">
        <v>424</v>
      </c>
      <c r="AA6037">
        <v>722110</v>
      </c>
      <c r="AB6037">
        <v>8</v>
      </c>
      <c r="AC6037">
        <v>8</v>
      </c>
      <c r="AD6037" t="s">
        <v>79</v>
      </c>
      <c r="AE6037" t="s">
        <v>80</v>
      </c>
      <c r="AF6037">
        <v>35</v>
      </c>
      <c r="AG6037" s="4">
        <v>0.33333333333333331</v>
      </c>
      <c r="AH6037" s="4">
        <v>0.95833333333333337</v>
      </c>
      <c r="AI6037" s="5">
        <v>14.08</v>
      </c>
      <c r="AJ6037">
        <v>21.12</v>
      </c>
      <c r="AL6037" t="s">
        <v>81</v>
      </c>
      <c r="AM6037" t="s">
        <v>82</v>
      </c>
      <c r="AO6037" t="s">
        <v>83</v>
      </c>
      <c r="AR6037" t="s">
        <v>82</v>
      </c>
      <c r="AT6037" t="s">
        <v>82</v>
      </c>
      <c r="AW6037" t="s">
        <v>82</v>
      </c>
      <c r="AY6037" t="s">
        <v>21660</v>
      </c>
      <c r="AZ6037" t="s">
        <v>10636</v>
      </c>
      <c r="BA6037" t="s">
        <v>298</v>
      </c>
      <c r="BB6037">
        <v>4609</v>
      </c>
      <c r="BC6037" t="s">
        <v>87</v>
      </c>
      <c r="BH6037" t="s">
        <v>25309</v>
      </c>
      <c r="BJ6037">
        <v>10414781</v>
      </c>
    </row>
    <row r="6038" spans="1:62" x14ac:dyDescent="0.25">
      <c r="A6038" t="s">
        <v>26215</v>
      </c>
      <c r="B6038" s="2">
        <v>43531</v>
      </c>
      <c r="C6038" t="s">
        <v>63</v>
      </c>
      <c r="D6038" s="3">
        <v>43472.402997037039</v>
      </c>
      <c r="E6038" t="s">
        <v>64</v>
      </c>
      <c r="F6038" s="2">
        <v>43556</v>
      </c>
      <c r="G6038" s="2">
        <v>43799</v>
      </c>
      <c r="H6038" t="s">
        <v>26216</v>
      </c>
      <c r="J6038" t="s">
        <v>26217</v>
      </c>
      <c r="L6038" t="s">
        <v>20896</v>
      </c>
      <c r="M6038" t="s">
        <v>226</v>
      </c>
      <c r="N6038">
        <v>48315</v>
      </c>
      <c r="O6038" t="s">
        <v>70</v>
      </c>
      <c r="Q6038" t="s">
        <v>26218</v>
      </c>
      <c r="S6038" t="s">
        <v>72</v>
      </c>
      <c r="T6038" t="s">
        <v>4795</v>
      </c>
      <c r="U6038" t="s">
        <v>5508</v>
      </c>
      <c r="V6038" t="s">
        <v>2927</v>
      </c>
      <c r="W6038" t="s">
        <v>308</v>
      </c>
      <c r="X6038" t="s">
        <v>106</v>
      </c>
      <c r="Y6038" t="str">
        <f>"37-3011"</f>
        <v>37-3011</v>
      </c>
      <c r="Z6038" t="s">
        <v>94</v>
      </c>
      <c r="AA6038">
        <v>561730</v>
      </c>
      <c r="AB6038">
        <v>3</v>
      </c>
      <c r="AC6038">
        <v>3</v>
      </c>
      <c r="AD6038" t="s">
        <v>79</v>
      </c>
      <c r="AE6038" t="s">
        <v>80</v>
      </c>
      <c r="AF6038">
        <v>40</v>
      </c>
      <c r="AG6038" s="4">
        <v>0.33333333333333331</v>
      </c>
      <c r="AH6038" s="4">
        <v>0.70833333333333337</v>
      </c>
      <c r="AI6038" s="5">
        <v>13.72</v>
      </c>
      <c r="AJ6038">
        <v>20.58</v>
      </c>
      <c r="AL6038" t="s">
        <v>81</v>
      </c>
      <c r="AM6038" t="s">
        <v>82</v>
      </c>
      <c r="AO6038" t="s">
        <v>83</v>
      </c>
      <c r="AR6038" t="s">
        <v>82</v>
      </c>
      <c r="AT6038" t="s">
        <v>82</v>
      </c>
      <c r="AW6038" t="s">
        <v>72</v>
      </c>
      <c r="AX6038">
        <v>3</v>
      </c>
      <c r="AY6038" t="s">
        <v>20896</v>
      </c>
      <c r="AZ6038" t="s">
        <v>2333</v>
      </c>
      <c r="BA6038" t="s">
        <v>226</v>
      </c>
      <c r="BB6038">
        <v>48315</v>
      </c>
      <c r="BC6038" t="s">
        <v>79</v>
      </c>
      <c r="BH6038" t="s">
        <v>26217</v>
      </c>
      <c r="BJ6038">
        <v>204269754</v>
      </c>
    </row>
    <row r="6039" spans="1:62" x14ac:dyDescent="0.25">
      <c r="A6039" t="s">
        <v>26268</v>
      </c>
      <c r="B6039" s="2">
        <v>43531</v>
      </c>
      <c r="C6039" t="s">
        <v>63</v>
      </c>
      <c r="D6039" s="3">
        <v>43472.4035009375</v>
      </c>
      <c r="E6039" t="s">
        <v>64</v>
      </c>
      <c r="F6039" s="2">
        <v>43556</v>
      </c>
      <c r="G6039" s="2">
        <v>43824</v>
      </c>
      <c r="H6039" t="s">
        <v>26269</v>
      </c>
      <c r="J6039" t="s">
        <v>26270</v>
      </c>
      <c r="L6039" t="s">
        <v>20921</v>
      </c>
      <c r="M6039" t="s">
        <v>226</v>
      </c>
      <c r="N6039">
        <v>48084</v>
      </c>
      <c r="O6039" t="s">
        <v>70</v>
      </c>
      <c r="Q6039" t="s">
        <v>26271</v>
      </c>
      <c r="S6039" t="s">
        <v>72</v>
      </c>
      <c r="T6039" t="s">
        <v>4795</v>
      </c>
      <c r="U6039" t="s">
        <v>5508</v>
      </c>
      <c r="V6039" t="s">
        <v>2927</v>
      </c>
      <c r="W6039" t="s">
        <v>308</v>
      </c>
      <c r="X6039" t="s">
        <v>106</v>
      </c>
      <c r="Y6039" t="str">
        <f>"37-3011"</f>
        <v>37-3011</v>
      </c>
      <c r="Z6039" t="s">
        <v>94</v>
      </c>
      <c r="AA6039">
        <v>561730</v>
      </c>
      <c r="AB6039">
        <v>15</v>
      </c>
      <c r="AC6039">
        <v>15</v>
      </c>
      <c r="AD6039" t="s">
        <v>79</v>
      </c>
      <c r="AE6039" t="s">
        <v>80</v>
      </c>
      <c r="AF6039">
        <v>40</v>
      </c>
      <c r="AG6039" s="4">
        <v>0.33333333333333331</v>
      </c>
      <c r="AH6039" s="4">
        <v>0.70833333333333337</v>
      </c>
      <c r="AI6039" s="5">
        <v>13.72</v>
      </c>
      <c r="AJ6039">
        <v>20.58</v>
      </c>
      <c r="AL6039" t="s">
        <v>81</v>
      </c>
      <c r="AM6039" t="s">
        <v>82</v>
      </c>
      <c r="AO6039" t="s">
        <v>83</v>
      </c>
      <c r="AP6039" t="s">
        <v>130</v>
      </c>
      <c r="AQ6039" t="s">
        <v>130</v>
      </c>
      <c r="AR6039" t="s">
        <v>82</v>
      </c>
      <c r="AT6039" t="s">
        <v>82</v>
      </c>
      <c r="AW6039" t="s">
        <v>82</v>
      </c>
      <c r="AY6039" t="s">
        <v>20921</v>
      </c>
      <c r="AZ6039" t="s">
        <v>3246</v>
      </c>
      <c r="BA6039" t="s">
        <v>226</v>
      </c>
      <c r="BB6039">
        <v>48084</v>
      </c>
      <c r="BC6039" t="s">
        <v>79</v>
      </c>
      <c r="BH6039" t="s">
        <v>26272</v>
      </c>
      <c r="BJ6039">
        <v>371425986</v>
      </c>
    </row>
    <row r="6040" spans="1:62" x14ac:dyDescent="0.25">
      <c r="A6040" t="s">
        <v>26308</v>
      </c>
      <c r="B6040" s="2">
        <v>43531</v>
      </c>
      <c r="C6040" t="s">
        <v>63</v>
      </c>
      <c r="D6040" s="3">
        <v>43472.403245023146</v>
      </c>
      <c r="E6040" t="s">
        <v>64</v>
      </c>
      <c r="F6040" s="2">
        <v>43556</v>
      </c>
      <c r="G6040" s="2">
        <v>43769</v>
      </c>
      <c r="H6040" t="s">
        <v>26309</v>
      </c>
      <c r="I6040" t="s">
        <v>26310</v>
      </c>
      <c r="J6040" t="s">
        <v>26311</v>
      </c>
      <c r="L6040" t="s">
        <v>12138</v>
      </c>
      <c r="M6040" t="s">
        <v>226</v>
      </c>
      <c r="N6040">
        <v>49757</v>
      </c>
      <c r="O6040" t="s">
        <v>70</v>
      </c>
      <c r="Q6040" t="s">
        <v>26312</v>
      </c>
      <c r="S6040" t="s">
        <v>72</v>
      </c>
      <c r="T6040" t="s">
        <v>7455</v>
      </c>
      <c r="U6040" t="s">
        <v>2926</v>
      </c>
      <c r="V6040" t="s">
        <v>2927</v>
      </c>
      <c r="W6040" t="s">
        <v>308</v>
      </c>
      <c r="X6040" t="s">
        <v>20223</v>
      </c>
      <c r="Y6040" t="str">
        <f>"41-2031"</f>
        <v>41-2031</v>
      </c>
      <c r="Z6040" t="s">
        <v>5272</v>
      </c>
      <c r="AA6040">
        <v>445292</v>
      </c>
      <c r="AB6040">
        <v>8</v>
      </c>
      <c r="AC6040">
        <v>8</v>
      </c>
      <c r="AD6040" t="s">
        <v>79</v>
      </c>
      <c r="AE6040" t="s">
        <v>80</v>
      </c>
      <c r="AF6040">
        <v>35</v>
      </c>
      <c r="AG6040" s="4">
        <v>0.33333333333333331</v>
      </c>
      <c r="AH6040" s="4">
        <v>0.95833333333333337</v>
      </c>
      <c r="AI6040" s="5">
        <v>12.46</v>
      </c>
      <c r="AJ6040">
        <v>18.690000000000001</v>
      </c>
      <c r="AL6040" t="s">
        <v>81</v>
      </c>
      <c r="AM6040" t="s">
        <v>82</v>
      </c>
      <c r="AO6040" t="s">
        <v>83</v>
      </c>
      <c r="AP6040" t="s">
        <v>130</v>
      </c>
      <c r="AQ6040" t="s">
        <v>130</v>
      </c>
      <c r="AR6040" t="s">
        <v>82</v>
      </c>
      <c r="AT6040" t="s">
        <v>82</v>
      </c>
      <c r="AW6040" t="s">
        <v>82</v>
      </c>
      <c r="AY6040" t="s">
        <v>12138</v>
      </c>
      <c r="AZ6040" t="s">
        <v>10246</v>
      </c>
      <c r="BA6040" t="s">
        <v>226</v>
      </c>
      <c r="BB6040">
        <v>49757</v>
      </c>
      <c r="BC6040" t="s">
        <v>79</v>
      </c>
      <c r="BH6040" t="s">
        <v>26311</v>
      </c>
      <c r="BJ6040">
        <v>274606296</v>
      </c>
    </row>
    <row r="6041" spans="1:62" x14ac:dyDescent="0.25">
      <c r="A6041" t="s">
        <v>26314</v>
      </c>
      <c r="B6041" s="2">
        <v>43531</v>
      </c>
      <c r="C6041" t="s">
        <v>63</v>
      </c>
      <c r="D6041" s="3">
        <v>43472.400947291666</v>
      </c>
      <c r="E6041" t="s">
        <v>64</v>
      </c>
      <c r="F6041" s="2">
        <v>43556</v>
      </c>
      <c r="G6041" s="2">
        <v>43784</v>
      </c>
      <c r="H6041" t="s">
        <v>26315</v>
      </c>
      <c r="J6041" t="s">
        <v>26221</v>
      </c>
      <c r="L6041" t="s">
        <v>13965</v>
      </c>
      <c r="M6041" t="s">
        <v>226</v>
      </c>
      <c r="N6041">
        <v>48116</v>
      </c>
      <c r="O6041" t="s">
        <v>70</v>
      </c>
      <c r="Q6041" t="s">
        <v>26222</v>
      </c>
      <c r="S6041" t="s">
        <v>72</v>
      </c>
      <c r="T6041" t="s">
        <v>4795</v>
      </c>
      <c r="U6041" t="s">
        <v>5508</v>
      </c>
      <c r="V6041" t="s">
        <v>4796</v>
      </c>
      <c r="W6041" t="s">
        <v>308</v>
      </c>
      <c r="X6041" t="s">
        <v>106</v>
      </c>
      <c r="Y6041" t="str">
        <f>"37-3011"</f>
        <v>37-3011</v>
      </c>
      <c r="Z6041" t="s">
        <v>94</v>
      </c>
      <c r="AA6041">
        <v>561730</v>
      </c>
      <c r="AB6041">
        <v>10</v>
      </c>
      <c r="AC6041">
        <v>10</v>
      </c>
      <c r="AD6041" t="s">
        <v>79</v>
      </c>
      <c r="AE6041" t="s">
        <v>80</v>
      </c>
      <c r="AF6041">
        <v>40</v>
      </c>
      <c r="AG6041" s="4">
        <v>0.27083333333333331</v>
      </c>
      <c r="AH6041" s="4">
        <v>0.70833333333333337</v>
      </c>
      <c r="AI6041" s="5">
        <v>15.08</v>
      </c>
      <c r="AJ6041">
        <v>22.62</v>
      </c>
      <c r="AL6041" t="s">
        <v>81</v>
      </c>
      <c r="AM6041" t="s">
        <v>82</v>
      </c>
      <c r="AO6041" t="s">
        <v>83</v>
      </c>
      <c r="AP6041" t="s">
        <v>130</v>
      </c>
      <c r="AQ6041" t="s">
        <v>130</v>
      </c>
      <c r="AR6041" t="s">
        <v>82</v>
      </c>
      <c r="AT6041" t="s">
        <v>82</v>
      </c>
      <c r="AW6041" t="s">
        <v>82</v>
      </c>
      <c r="AY6041" t="s">
        <v>13965</v>
      </c>
      <c r="AZ6041" t="s">
        <v>5783</v>
      </c>
      <c r="BA6041" t="s">
        <v>226</v>
      </c>
      <c r="BB6041">
        <v>48116</v>
      </c>
      <c r="BC6041" t="s">
        <v>79</v>
      </c>
      <c r="BH6041" t="s">
        <v>26221</v>
      </c>
      <c r="BJ6041">
        <v>320227410</v>
      </c>
    </row>
    <row r="6042" spans="1:62" x14ac:dyDescent="0.25">
      <c r="A6042" t="s">
        <v>26326</v>
      </c>
      <c r="B6042" s="2">
        <v>43531</v>
      </c>
      <c r="C6042" t="s">
        <v>63</v>
      </c>
      <c r="D6042" s="3">
        <v>43472.414277986114</v>
      </c>
      <c r="E6042" t="s">
        <v>91</v>
      </c>
      <c r="H6042" t="s">
        <v>26327</v>
      </c>
      <c r="I6042" t="s">
        <v>67</v>
      </c>
      <c r="J6042" t="s">
        <v>26328</v>
      </c>
      <c r="K6042" t="s">
        <v>26329</v>
      </c>
      <c r="L6042" t="s">
        <v>6540</v>
      </c>
      <c r="M6042" t="s">
        <v>232</v>
      </c>
      <c r="N6042">
        <v>11969</v>
      </c>
      <c r="O6042" t="s">
        <v>70</v>
      </c>
      <c r="P6042" t="s">
        <v>67</v>
      </c>
      <c r="Q6042" t="s">
        <v>26330</v>
      </c>
      <c r="S6042" t="s">
        <v>72</v>
      </c>
      <c r="T6042" t="s">
        <v>13355</v>
      </c>
      <c r="U6042" t="s">
        <v>3530</v>
      </c>
      <c r="V6042" t="s">
        <v>3531</v>
      </c>
      <c r="W6042" t="s">
        <v>232</v>
      </c>
      <c r="X6042" t="s">
        <v>93</v>
      </c>
      <c r="Y6042" t="str">
        <f>"37-3011"</f>
        <v>37-3011</v>
      </c>
      <c r="Z6042" t="s">
        <v>94</v>
      </c>
      <c r="AA6042">
        <v>332212</v>
      </c>
      <c r="AB6042">
        <v>2</v>
      </c>
      <c r="AD6042" t="s">
        <v>79</v>
      </c>
      <c r="AE6042" t="s">
        <v>80</v>
      </c>
      <c r="AF6042">
        <v>40</v>
      </c>
      <c r="AG6042" s="4">
        <v>0.33333333333333331</v>
      </c>
      <c r="AH6042" s="4">
        <v>0.66666666666666663</v>
      </c>
      <c r="AI6042" s="5">
        <v>16.350000000000001</v>
      </c>
      <c r="AJ6042">
        <v>24.53</v>
      </c>
      <c r="AK6042">
        <v>24.53</v>
      </c>
      <c r="AL6042" t="s">
        <v>81</v>
      </c>
      <c r="AM6042" t="s">
        <v>82</v>
      </c>
      <c r="AO6042" t="s">
        <v>83</v>
      </c>
      <c r="AP6042" t="s">
        <v>67</v>
      </c>
      <c r="AQ6042" t="s">
        <v>67</v>
      </c>
      <c r="AR6042" t="s">
        <v>82</v>
      </c>
      <c r="AT6042" t="s">
        <v>82</v>
      </c>
      <c r="AW6042" t="s">
        <v>82</v>
      </c>
      <c r="AY6042" t="s">
        <v>6540</v>
      </c>
      <c r="AZ6042" t="s">
        <v>6542</v>
      </c>
      <c r="BA6042" t="s">
        <v>232</v>
      </c>
      <c r="BB6042">
        <v>11969</v>
      </c>
      <c r="BC6042" t="s">
        <v>79</v>
      </c>
      <c r="BH6042" t="s">
        <v>26329</v>
      </c>
      <c r="BI6042" t="s">
        <v>67</v>
      </c>
      <c r="BJ6042">
        <v>352515977</v>
      </c>
    </row>
    <row r="6043" spans="1:62" x14ac:dyDescent="0.25">
      <c r="A6043" t="s">
        <v>26365</v>
      </c>
      <c r="B6043" s="2">
        <v>43531</v>
      </c>
      <c r="C6043" t="s">
        <v>63</v>
      </c>
      <c r="D6043" s="3">
        <v>43472.40161508102</v>
      </c>
      <c r="E6043" t="s">
        <v>64</v>
      </c>
      <c r="F6043" s="2">
        <v>43556</v>
      </c>
      <c r="G6043" s="2">
        <v>43799</v>
      </c>
      <c r="H6043" t="s">
        <v>26366</v>
      </c>
      <c r="J6043" t="s">
        <v>26367</v>
      </c>
      <c r="L6043" t="s">
        <v>26368</v>
      </c>
      <c r="M6043" t="s">
        <v>9587</v>
      </c>
      <c r="N6043">
        <v>2896</v>
      </c>
      <c r="O6043" t="s">
        <v>70</v>
      </c>
      <c r="Q6043" t="s">
        <v>26369</v>
      </c>
      <c r="S6043" t="s">
        <v>72</v>
      </c>
      <c r="T6043" t="s">
        <v>7455</v>
      </c>
      <c r="U6043" t="s">
        <v>2926</v>
      </c>
      <c r="V6043" t="s">
        <v>2927</v>
      </c>
      <c r="W6043" t="s">
        <v>308</v>
      </c>
      <c r="X6043" t="s">
        <v>1758</v>
      </c>
      <c r="Y6043" t="str">
        <f>"37-3011"</f>
        <v>37-3011</v>
      </c>
      <c r="Z6043" t="s">
        <v>94</v>
      </c>
      <c r="AA6043">
        <v>221310</v>
      </c>
      <c r="AB6043">
        <v>4</v>
      </c>
      <c r="AC6043">
        <v>4</v>
      </c>
      <c r="AD6043" t="s">
        <v>79</v>
      </c>
      <c r="AE6043" t="s">
        <v>80</v>
      </c>
      <c r="AF6043">
        <v>40</v>
      </c>
      <c r="AG6043" s="4">
        <v>0.29166666666666669</v>
      </c>
      <c r="AH6043" s="4">
        <v>0.6875</v>
      </c>
      <c r="AI6043" s="5">
        <v>15.92</v>
      </c>
      <c r="AJ6043">
        <v>23.88</v>
      </c>
      <c r="AL6043" t="s">
        <v>81</v>
      </c>
      <c r="AM6043" t="s">
        <v>82</v>
      </c>
      <c r="AO6043" t="s">
        <v>83</v>
      </c>
      <c r="AP6043" t="s">
        <v>130</v>
      </c>
      <c r="AQ6043" t="s">
        <v>130</v>
      </c>
      <c r="AR6043" t="s">
        <v>82</v>
      </c>
      <c r="AT6043" t="s">
        <v>82</v>
      </c>
      <c r="AW6043" t="s">
        <v>82</v>
      </c>
      <c r="AY6043" t="s">
        <v>26368</v>
      </c>
      <c r="AZ6043" t="s">
        <v>24401</v>
      </c>
      <c r="BA6043" t="s">
        <v>9587</v>
      </c>
      <c r="BB6043">
        <v>2896</v>
      </c>
      <c r="BC6043" t="s">
        <v>79</v>
      </c>
      <c r="BH6043" t="s">
        <v>26370</v>
      </c>
      <c r="BJ6043">
        <v>50420488</v>
      </c>
    </row>
    <row r="6044" spans="1:62" x14ac:dyDescent="0.25">
      <c r="A6044" t="s">
        <v>26441</v>
      </c>
      <c r="B6044" s="2">
        <v>43531</v>
      </c>
      <c r="C6044" t="s">
        <v>63</v>
      </c>
      <c r="D6044" s="3">
        <v>43472.398774548608</v>
      </c>
      <c r="E6044" t="s">
        <v>64</v>
      </c>
      <c r="F6044" s="2">
        <v>43556</v>
      </c>
      <c r="G6044" s="2">
        <v>43769</v>
      </c>
      <c r="H6044" t="s">
        <v>26442</v>
      </c>
      <c r="J6044" t="s">
        <v>26443</v>
      </c>
      <c r="L6044" t="s">
        <v>1418</v>
      </c>
      <c r="M6044" t="s">
        <v>1064</v>
      </c>
      <c r="N6044">
        <v>37064</v>
      </c>
      <c r="O6044" t="s">
        <v>70</v>
      </c>
      <c r="Q6044" t="s">
        <v>26444</v>
      </c>
      <c r="S6044" t="s">
        <v>72</v>
      </c>
      <c r="T6044" t="s">
        <v>4795</v>
      </c>
      <c r="U6044" t="s">
        <v>2926</v>
      </c>
      <c r="V6044" t="s">
        <v>4796</v>
      </c>
      <c r="W6044" t="s">
        <v>308</v>
      </c>
      <c r="X6044" t="s">
        <v>4433</v>
      </c>
      <c r="Y6044" t="str">
        <f>"37-3011"</f>
        <v>37-3011</v>
      </c>
      <c r="Z6044" t="s">
        <v>94</v>
      </c>
      <c r="AA6044">
        <v>561730</v>
      </c>
      <c r="AB6044">
        <v>3</v>
      </c>
      <c r="AC6044">
        <v>3</v>
      </c>
      <c r="AD6044" t="s">
        <v>79</v>
      </c>
      <c r="AE6044" t="s">
        <v>95</v>
      </c>
      <c r="AF6044">
        <v>40</v>
      </c>
      <c r="AG6044" s="4">
        <v>0.29166666666666669</v>
      </c>
      <c r="AH6044" s="4">
        <v>0.64583333333333337</v>
      </c>
      <c r="AI6044" s="6">
        <v>13</v>
      </c>
      <c r="AJ6044">
        <v>19.5</v>
      </c>
      <c r="AL6044" t="s">
        <v>81</v>
      </c>
      <c r="AM6044" t="s">
        <v>82</v>
      </c>
      <c r="AO6044" t="s">
        <v>83</v>
      </c>
      <c r="AR6044" t="s">
        <v>82</v>
      </c>
      <c r="AT6044" t="s">
        <v>82</v>
      </c>
      <c r="AW6044" t="s">
        <v>82</v>
      </c>
      <c r="AY6044" t="s">
        <v>1418</v>
      </c>
      <c r="AZ6044" t="s">
        <v>2062</v>
      </c>
      <c r="BA6044" t="s">
        <v>1064</v>
      </c>
      <c r="BB6044">
        <v>37064</v>
      </c>
      <c r="BC6044" t="s">
        <v>79</v>
      </c>
      <c r="BH6044" t="s">
        <v>26443</v>
      </c>
      <c r="BJ6044">
        <v>262216303</v>
      </c>
    </row>
    <row r="6045" spans="1:62" x14ac:dyDescent="0.25">
      <c r="A6045" t="s">
        <v>26454</v>
      </c>
      <c r="B6045" s="2">
        <v>43531</v>
      </c>
      <c r="C6045" t="s">
        <v>63</v>
      </c>
      <c r="D6045" s="3">
        <v>43472.396921435182</v>
      </c>
      <c r="E6045" t="s">
        <v>64</v>
      </c>
      <c r="F6045" s="2">
        <v>43556</v>
      </c>
      <c r="G6045" s="2">
        <v>43814</v>
      </c>
      <c r="H6045" t="s">
        <v>26455</v>
      </c>
      <c r="J6045" t="s">
        <v>26456</v>
      </c>
      <c r="L6045" t="s">
        <v>26457</v>
      </c>
      <c r="M6045" t="s">
        <v>3224</v>
      </c>
      <c r="N6045">
        <v>39553</v>
      </c>
      <c r="O6045" t="s">
        <v>70</v>
      </c>
      <c r="Q6045" t="s">
        <v>26458</v>
      </c>
      <c r="S6045" t="s">
        <v>72</v>
      </c>
      <c r="T6045" t="s">
        <v>4795</v>
      </c>
      <c r="U6045" t="s">
        <v>2926</v>
      </c>
      <c r="V6045" t="s">
        <v>4796</v>
      </c>
      <c r="W6045" t="s">
        <v>308</v>
      </c>
      <c r="X6045" t="s">
        <v>1758</v>
      </c>
      <c r="Y6045" t="str">
        <f>"37-3011"</f>
        <v>37-3011</v>
      </c>
      <c r="Z6045" t="s">
        <v>94</v>
      </c>
      <c r="AA6045">
        <v>561730</v>
      </c>
      <c r="AB6045">
        <v>30</v>
      </c>
      <c r="AC6045">
        <v>30</v>
      </c>
      <c r="AD6045" t="s">
        <v>79</v>
      </c>
      <c r="AE6045" t="s">
        <v>95</v>
      </c>
      <c r="AF6045">
        <v>40</v>
      </c>
      <c r="AG6045" s="4">
        <v>0.25</v>
      </c>
      <c r="AH6045" s="4">
        <v>0.66666666666666663</v>
      </c>
      <c r="AI6045" s="5">
        <v>11.95</v>
      </c>
      <c r="AJ6045">
        <v>17.93</v>
      </c>
      <c r="AL6045" t="s">
        <v>81</v>
      </c>
      <c r="AM6045" t="s">
        <v>82</v>
      </c>
      <c r="AO6045" t="s">
        <v>83</v>
      </c>
      <c r="AR6045" t="s">
        <v>82</v>
      </c>
      <c r="AT6045" t="s">
        <v>82</v>
      </c>
      <c r="AW6045" t="s">
        <v>82</v>
      </c>
      <c r="AY6045" t="s">
        <v>26457</v>
      </c>
      <c r="AZ6045" t="s">
        <v>1588</v>
      </c>
      <c r="BA6045" t="s">
        <v>3224</v>
      </c>
      <c r="BB6045">
        <v>39553</v>
      </c>
      <c r="BC6045" t="s">
        <v>79</v>
      </c>
      <c r="BH6045" t="s">
        <v>26456</v>
      </c>
      <c r="BJ6045">
        <v>640914452</v>
      </c>
    </row>
    <row r="6046" spans="1:62" x14ac:dyDescent="0.25">
      <c r="A6046" t="s">
        <v>26565</v>
      </c>
      <c r="B6046" s="2">
        <v>43531</v>
      </c>
      <c r="C6046" t="s">
        <v>63</v>
      </c>
      <c r="D6046" s="3">
        <v>43472.396358668979</v>
      </c>
      <c r="E6046" t="s">
        <v>64</v>
      </c>
      <c r="F6046" s="2">
        <v>43556</v>
      </c>
      <c r="G6046" s="2">
        <v>43753</v>
      </c>
      <c r="H6046" t="s">
        <v>26566</v>
      </c>
      <c r="J6046" t="s">
        <v>26567</v>
      </c>
      <c r="L6046" t="s">
        <v>4606</v>
      </c>
      <c r="M6046" t="s">
        <v>105</v>
      </c>
      <c r="N6046">
        <v>78610</v>
      </c>
      <c r="O6046" t="s">
        <v>70</v>
      </c>
      <c r="Q6046" t="s">
        <v>26568</v>
      </c>
      <c r="S6046" t="s">
        <v>72</v>
      </c>
      <c r="T6046" t="s">
        <v>1855</v>
      </c>
      <c r="U6046" t="s">
        <v>1856</v>
      </c>
      <c r="V6046" t="s">
        <v>863</v>
      </c>
      <c r="W6046" t="s">
        <v>105</v>
      </c>
      <c r="X6046" t="s">
        <v>26569</v>
      </c>
      <c r="Y6046" t="str">
        <f>"31-9096"</f>
        <v>31-9096</v>
      </c>
      <c r="Z6046" t="s">
        <v>26570</v>
      </c>
      <c r="AA6046">
        <v>54194</v>
      </c>
      <c r="AB6046">
        <v>1</v>
      </c>
      <c r="AC6046">
        <v>1</v>
      </c>
      <c r="AD6046" t="s">
        <v>79</v>
      </c>
      <c r="AE6046" t="s">
        <v>80</v>
      </c>
      <c r="AF6046">
        <v>40</v>
      </c>
      <c r="AG6046" s="4">
        <v>0.33680555555555558</v>
      </c>
      <c r="AH6046" s="4">
        <v>0.70833333333333337</v>
      </c>
      <c r="AI6046" s="5">
        <v>11.4</v>
      </c>
      <c r="AJ6046">
        <v>17.100000000000001</v>
      </c>
      <c r="AL6046" t="s">
        <v>81</v>
      </c>
      <c r="AM6046" t="s">
        <v>82</v>
      </c>
      <c r="AO6046" t="s">
        <v>83</v>
      </c>
      <c r="AR6046" t="s">
        <v>82</v>
      </c>
      <c r="AT6046" t="s">
        <v>82</v>
      </c>
      <c r="AW6046" t="s">
        <v>82</v>
      </c>
      <c r="AY6046" t="s">
        <v>4606</v>
      </c>
      <c r="AZ6046" t="s">
        <v>953</v>
      </c>
      <c r="BA6046" t="s">
        <v>105</v>
      </c>
      <c r="BB6046">
        <v>78610</v>
      </c>
      <c r="BC6046" t="s">
        <v>79</v>
      </c>
      <c r="BH6046" t="s">
        <v>26567</v>
      </c>
      <c r="BJ6046">
        <v>475679341</v>
      </c>
    </row>
    <row r="6047" spans="1:62" x14ac:dyDescent="0.25">
      <c r="A6047" t="s">
        <v>26572</v>
      </c>
      <c r="B6047" s="2">
        <v>43531</v>
      </c>
      <c r="C6047" t="s">
        <v>63</v>
      </c>
      <c r="D6047" s="3">
        <v>43472.406494571762</v>
      </c>
      <c r="E6047" t="s">
        <v>64</v>
      </c>
      <c r="F6047" s="2">
        <v>43556</v>
      </c>
      <c r="G6047" s="2">
        <v>43830</v>
      </c>
      <c r="H6047" t="s">
        <v>26573</v>
      </c>
      <c r="I6047" t="s">
        <v>67</v>
      </c>
      <c r="J6047" t="s">
        <v>26574</v>
      </c>
      <c r="K6047" t="s">
        <v>26575</v>
      </c>
      <c r="L6047" t="s">
        <v>244</v>
      </c>
      <c r="M6047" t="s">
        <v>147</v>
      </c>
      <c r="N6047">
        <v>15205</v>
      </c>
      <c r="O6047" t="s">
        <v>70</v>
      </c>
      <c r="P6047" t="s">
        <v>67</v>
      </c>
      <c r="Q6047" t="s">
        <v>26576</v>
      </c>
      <c r="S6047" t="s">
        <v>72</v>
      </c>
      <c r="T6047" t="s">
        <v>13355</v>
      </c>
      <c r="U6047" t="s">
        <v>3530</v>
      </c>
      <c r="V6047" t="s">
        <v>3531</v>
      </c>
      <c r="W6047" t="s">
        <v>232</v>
      </c>
      <c r="X6047" t="s">
        <v>26463</v>
      </c>
      <c r="Y6047" t="str">
        <f>"47-3016"</f>
        <v>47-3016</v>
      </c>
      <c r="Z6047" t="s">
        <v>3995</v>
      </c>
      <c r="AA6047">
        <v>332212</v>
      </c>
      <c r="AB6047">
        <v>6</v>
      </c>
      <c r="AC6047">
        <v>6</v>
      </c>
      <c r="AD6047" t="s">
        <v>79</v>
      </c>
      <c r="AE6047" t="s">
        <v>80</v>
      </c>
      <c r="AF6047">
        <v>40</v>
      </c>
      <c r="AG6047" s="4">
        <v>0.33333333333333331</v>
      </c>
      <c r="AH6047" s="4">
        <v>0.66666666666666663</v>
      </c>
      <c r="AI6047" s="5">
        <v>15.39</v>
      </c>
      <c r="AJ6047">
        <v>23.09</v>
      </c>
      <c r="AK6047">
        <v>23.09</v>
      </c>
      <c r="AL6047" t="s">
        <v>81</v>
      </c>
      <c r="AM6047" t="s">
        <v>82</v>
      </c>
      <c r="AO6047" t="s">
        <v>83</v>
      </c>
      <c r="AP6047" t="s">
        <v>67</v>
      </c>
      <c r="AQ6047" t="s">
        <v>67</v>
      </c>
      <c r="AR6047" t="s">
        <v>82</v>
      </c>
      <c r="AT6047" t="s">
        <v>82</v>
      </c>
      <c r="AW6047" t="s">
        <v>82</v>
      </c>
      <c r="AY6047" t="s">
        <v>8163</v>
      </c>
      <c r="AZ6047" t="s">
        <v>8163</v>
      </c>
      <c r="BA6047" t="s">
        <v>783</v>
      </c>
      <c r="BB6047">
        <v>43302</v>
      </c>
      <c r="BC6047" t="s">
        <v>79</v>
      </c>
      <c r="BH6047" t="s">
        <v>26577</v>
      </c>
      <c r="BI6047" t="s">
        <v>67</v>
      </c>
      <c r="BJ6047">
        <v>621827083</v>
      </c>
    </row>
    <row r="6048" spans="1:62" x14ac:dyDescent="0.25">
      <c r="A6048" t="s">
        <v>26578</v>
      </c>
      <c r="B6048" s="2">
        <v>43531</v>
      </c>
      <c r="C6048" t="s">
        <v>63</v>
      </c>
      <c r="D6048" s="3">
        <v>43472.393166423608</v>
      </c>
      <c r="E6048" t="s">
        <v>64</v>
      </c>
      <c r="F6048" s="2">
        <v>43556</v>
      </c>
      <c r="G6048" s="2">
        <v>43830</v>
      </c>
      <c r="H6048" t="s">
        <v>26579</v>
      </c>
      <c r="J6048" t="s">
        <v>26580</v>
      </c>
      <c r="L6048" t="s">
        <v>795</v>
      </c>
      <c r="M6048" t="s">
        <v>105</v>
      </c>
      <c r="N6048">
        <v>78225</v>
      </c>
      <c r="O6048" t="s">
        <v>70</v>
      </c>
      <c r="Q6048" t="s">
        <v>26581</v>
      </c>
      <c r="S6048" t="s">
        <v>72</v>
      </c>
      <c r="T6048" t="s">
        <v>1855</v>
      </c>
      <c r="U6048" t="s">
        <v>1856</v>
      </c>
      <c r="V6048" t="s">
        <v>863</v>
      </c>
      <c r="W6048" t="s">
        <v>105</v>
      </c>
      <c r="X6048" t="s">
        <v>26582</v>
      </c>
      <c r="Y6048" t="str">
        <f>"47-3014"</f>
        <v>47-3014</v>
      </c>
      <c r="Z6048" t="s">
        <v>1320</v>
      </c>
      <c r="AA6048">
        <v>2361</v>
      </c>
      <c r="AB6048">
        <v>15</v>
      </c>
      <c r="AC6048">
        <v>15</v>
      </c>
      <c r="AD6048" t="s">
        <v>79</v>
      </c>
      <c r="AE6048" t="s">
        <v>95</v>
      </c>
      <c r="AF6048">
        <v>40</v>
      </c>
      <c r="AG6048" s="4">
        <v>0.33333333333333331</v>
      </c>
      <c r="AH6048" s="4">
        <v>0.70833333333333337</v>
      </c>
      <c r="AI6048" s="5">
        <v>16.309999999999999</v>
      </c>
      <c r="AJ6048">
        <v>24.47</v>
      </c>
      <c r="AL6048" t="s">
        <v>81</v>
      </c>
      <c r="AM6048" t="s">
        <v>82</v>
      </c>
      <c r="AO6048" t="s">
        <v>83</v>
      </c>
      <c r="AR6048" t="s">
        <v>82</v>
      </c>
      <c r="AT6048" t="s">
        <v>82</v>
      </c>
      <c r="AW6048" t="s">
        <v>82</v>
      </c>
      <c r="AY6048" t="s">
        <v>795</v>
      </c>
      <c r="AZ6048" t="s">
        <v>797</v>
      </c>
      <c r="BA6048" t="s">
        <v>105</v>
      </c>
      <c r="BB6048">
        <v>78225</v>
      </c>
      <c r="BC6048" t="s">
        <v>79</v>
      </c>
      <c r="BH6048" t="s">
        <v>26580</v>
      </c>
      <c r="BJ6048">
        <v>475610652</v>
      </c>
    </row>
    <row r="6049" spans="1:62" x14ac:dyDescent="0.25">
      <c r="A6049" t="s">
        <v>26615</v>
      </c>
      <c r="B6049" s="2">
        <v>43531</v>
      </c>
      <c r="C6049" t="s">
        <v>63</v>
      </c>
      <c r="D6049" s="3">
        <v>43472.400666620371</v>
      </c>
      <c r="E6049" t="s">
        <v>64</v>
      </c>
      <c r="F6049" s="2">
        <v>43556</v>
      </c>
      <c r="G6049" s="2">
        <v>43769</v>
      </c>
      <c r="H6049" t="s">
        <v>26616</v>
      </c>
      <c r="I6049" t="s">
        <v>26617</v>
      </c>
      <c r="J6049" t="s">
        <v>26618</v>
      </c>
      <c r="L6049" t="s">
        <v>26619</v>
      </c>
      <c r="M6049" t="s">
        <v>1165</v>
      </c>
      <c r="N6049">
        <v>57730</v>
      </c>
      <c r="O6049" t="s">
        <v>70</v>
      </c>
      <c r="Q6049" t="s">
        <v>26620</v>
      </c>
      <c r="S6049" t="s">
        <v>72</v>
      </c>
      <c r="T6049" t="s">
        <v>4795</v>
      </c>
      <c r="U6049" t="s">
        <v>2926</v>
      </c>
      <c r="V6049" t="s">
        <v>4796</v>
      </c>
      <c r="W6049" t="s">
        <v>308</v>
      </c>
      <c r="X6049" t="s">
        <v>3128</v>
      </c>
      <c r="Y6049" t="str">
        <f>"35-3011"</f>
        <v>35-3011</v>
      </c>
      <c r="Z6049" t="s">
        <v>3129</v>
      </c>
      <c r="AA6049">
        <v>722110</v>
      </c>
      <c r="AB6049">
        <v>12</v>
      </c>
      <c r="AC6049">
        <v>12</v>
      </c>
      <c r="AD6049" t="s">
        <v>79</v>
      </c>
      <c r="AE6049" t="s">
        <v>95</v>
      </c>
      <c r="AF6049">
        <v>35</v>
      </c>
      <c r="AG6049" s="4">
        <v>0.33333333333333331</v>
      </c>
      <c r="AH6049" s="4">
        <v>0.91666666666666663</v>
      </c>
      <c r="AI6049" s="5">
        <v>10.41</v>
      </c>
      <c r="AJ6049">
        <v>15.62</v>
      </c>
      <c r="AL6049" t="s">
        <v>81</v>
      </c>
      <c r="AM6049" t="s">
        <v>82</v>
      </c>
      <c r="AO6049" t="s">
        <v>83</v>
      </c>
      <c r="AR6049" t="s">
        <v>82</v>
      </c>
      <c r="AT6049" t="s">
        <v>82</v>
      </c>
      <c r="AW6049" t="s">
        <v>72</v>
      </c>
      <c r="AX6049">
        <v>3</v>
      </c>
      <c r="AY6049" t="s">
        <v>26619</v>
      </c>
      <c r="AZ6049" t="s">
        <v>26619</v>
      </c>
      <c r="BA6049" t="s">
        <v>1165</v>
      </c>
      <c r="BB6049">
        <v>57730</v>
      </c>
      <c r="BC6049" t="s">
        <v>79</v>
      </c>
      <c r="BH6049" t="s">
        <v>26621</v>
      </c>
      <c r="BJ6049">
        <v>460403969</v>
      </c>
    </row>
    <row r="6050" spans="1:62" x14ac:dyDescent="0.25">
      <c r="A6050" t="s">
        <v>26624</v>
      </c>
      <c r="B6050" s="2">
        <v>43531</v>
      </c>
      <c r="C6050" t="s">
        <v>63</v>
      </c>
      <c r="D6050" s="3">
        <v>43472.40256884259</v>
      </c>
      <c r="E6050" t="s">
        <v>64</v>
      </c>
      <c r="F6050" s="2">
        <v>43556</v>
      </c>
      <c r="G6050" s="2">
        <v>43753</v>
      </c>
      <c r="H6050" t="s">
        <v>26625</v>
      </c>
      <c r="I6050" t="s">
        <v>26626</v>
      </c>
      <c r="J6050" t="s">
        <v>26627</v>
      </c>
      <c r="K6050" t="s">
        <v>26628</v>
      </c>
      <c r="L6050" t="s">
        <v>26629</v>
      </c>
      <c r="M6050" t="s">
        <v>207</v>
      </c>
      <c r="N6050">
        <v>2652</v>
      </c>
      <c r="O6050" t="s">
        <v>70</v>
      </c>
      <c r="Q6050" t="s">
        <v>26630</v>
      </c>
      <c r="S6050" t="s">
        <v>72</v>
      </c>
      <c r="T6050" t="s">
        <v>4795</v>
      </c>
      <c r="U6050" t="s">
        <v>2926</v>
      </c>
      <c r="V6050" t="s">
        <v>4796</v>
      </c>
      <c r="W6050" t="s">
        <v>308</v>
      </c>
      <c r="X6050" t="s">
        <v>1539</v>
      </c>
      <c r="Y6050" t="str">
        <f>"37-2011"</f>
        <v>37-2011</v>
      </c>
      <c r="Z6050" t="s">
        <v>424</v>
      </c>
      <c r="AA6050">
        <v>721211</v>
      </c>
      <c r="AB6050">
        <v>7</v>
      </c>
      <c r="AC6050">
        <v>7</v>
      </c>
      <c r="AD6050" t="s">
        <v>79</v>
      </c>
      <c r="AE6050" t="s">
        <v>80</v>
      </c>
      <c r="AF6050">
        <v>40</v>
      </c>
      <c r="AG6050" s="4">
        <v>0.25</v>
      </c>
      <c r="AH6050" s="4">
        <v>0.75</v>
      </c>
      <c r="AI6050" s="5">
        <v>18.2</v>
      </c>
      <c r="AJ6050">
        <v>27.3</v>
      </c>
      <c r="AL6050" t="s">
        <v>81</v>
      </c>
      <c r="AM6050" t="s">
        <v>82</v>
      </c>
      <c r="AO6050" t="s">
        <v>83</v>
      </c>
      <c r="AR6050" t="s">
        <v>82</v>
      </c>
      <c r="AT6050" t="s">
        <v>82</v>
      </c>
      <c r="AW6050" t="s">
        <v>82</v>
      </c>
      <c r="AY6050" t="s">
        <v>26629</v>
      </c>
      <c r="AZ6050" t="s">
        <v>4065</v>
      </c>
      <c r="BA6050" t="s">
        <v>207</v>
      </c>
      <c r="BB6050">
        <v>2652</v>
      </c>
      <c r="BC6050" t="s">
        <v>87</v>
      </c>
      <c r="BH6050" t="s">
        <v>26627</v>
      </c>
      <c r="BJ6050">
        <v>311365776</v>
      </c>
    </row>
    <row r="6051" spans="1:62" x14ac:dyDescent="0.25">
      <c r="A6051" t="s">
        <v>26644</v>
      </c>
      <c r="B6051" s="2">
        <v>43531</v>
      </c>
      <c r="C6051" t="s">
        <v>63</v>
      </c>
      <c r="D6051" s="3">
        <v>43472.413134641203</v>
      </c>
      <c r="E6051" t="s">
        <v>64</v>
      </c>
      <c r="F6051" s="2">
        <v>43556</v>
      </c>
      <c r="G6051" s="2">
        <v>43770</v>
      </c>
      <c r="H6051" t="s">
        <v>26645</v>
      </c>
      <c r="I6051" t="s">
        <v>67</v>
      </c>
      <c r="J6051" t="s">
        <v>26646</v>
      </c>
      <c r="K6051" t="s">
        <v>67</v>
      </c>
      <c r="L6051" t="s">
        <v>9813</v>
      </c>
      <c r="M6051" t="s">
        <v>232</v>
      </c>
      <c r="N6051">
        <v>11954</v>
      </c>
      <c r="O6051" t="s">
        <v>70</v>
      </c>
      <c r="P6051" t="s">
        <v>67</v>
      </c>
      <c r="Q6051" t="s">
        <v>26647</v>
      </c>
      <c r="S6051" t="s">
        <v>72</v>
      </c>
      <c r="T6051" t="s">
        <v>13355</v>
      </c>
      <c r="U6051" t="s">
        <v>3530</v>
      </c>
      <c r="V6051" t="s">
        <v>3531</v>
      </c>
      <c r="W6051" t="s">
        <v>232</v>
      </c>
      <c r="X6051" t="s">
        <v>11429</v>
      </c>
      <c r="Y6051" t="str">
        <f>"35-2021"</f>
        <v>35-2021</v>
      </c>
      <c r="Z6051" t="s">
        <v>221</v>
      </c>
      <c r="AA6051">
        <v>332212</v>
      </c>
      <c r="AB6051">
        <v>4</v>
      </c>
      <c r="AC6051">
        <v>4</v>
      </c>
      <c r="AD6051" t="s">
        <v>79</v>
      </c>
      <c r="AE6051" t="s">
        <v>80</v>
      </c>
      <c r="AF6051">
        <v>40</v>
      </c>
      <c r="AG6051" s="4">
        <v>0.375</v>
      </c>
      <c r="AH6051" s="4">
        <v>0.95833333333333337</v>
      </c>
      <c r="AI6051" s="5">
        <v>13.26</v>
      </c>
      <c r="AJ6051">
        <v>19.89</v>
      </c>
      <c r="AK6051">
        <v>19.89</v>
      </c>
      <c r="AL6051" t="s">
        <v>81</v>
      </c>
      <c r="AM6051" t="s">
        <v>82</v>
      </c>
      <c r="AO6051" t="s">
        <v>83</v>
      </c>
      <c r="AP6051" t="s">
        <v>67</v>
      </c>
      <c r="AQ6051" t="s">
        <v>67</v>
      </c>
      <c r="AR6051" t="s">
        <v>82</v>
      </c>
      <c r="AT6051" t="s">
        <v>82</v>
      </c>
      <c r="AW6051" t="s">
        <v>72</v>
      </c>
      <c r="AX6051">
        <v>1</v>
      </c>
      <c r="AY6051" t="s">
        <v>9813</v>
      </c>
      <c r="AZ6051" t="s">
        <v>6542</v>
      </c>
      <c r="BA6051" t="s">
        <v>232</v>
      </c>
      <c r="BB6051">
        <v>11968</v>
      </c>
      <c r="BC6051" t="s">
        <v>87</v>
      </c>
      <c r="BH6051" t="s">
        <v>26646</v>
      </c>
      <c r="BI6051" t="s">
        <v>67</v>
      </c>
      <c r="BJ6051">
        <v>204409624</v>
      </c>
    </row>
    <row r="6052" spans="1:62" x14ac:dyDescent="0.25">
      <c r="A6052" t="s">
        <v>26718</v>
      </c>
      <c r="B6052" s="2">
        <v>43531</v>
      </c>
      <c r="C6052" t="s">
        <v>63</v>
      </c>
      <c r="D6052" s="3">
        <v>43472.379075543984</v>
      </c>
      <c r="E6052" t="s">
        <v>64</v>
      </c>
      <c r="F6052" s="2">
        <v>43556</v>
      </c>
      <c r="G6052" s="2">
        <v>44651</v>
      </c>
      <c r="H6052" t="s">
        <v>26719</v>
      </c>
      <c r="I6052" t="s">
        <v>26720</v>
      </c>
      <c r="J6052" t="s">
        <v>26721</v>
      </c>
      <c r="K6052" t="s">
        <v>26722</v>
      </c>
      <c r="L6052" t="s">
        <v>1564</v>
      </c>
      <c r="M6052" t="s">
        <v>1064</v>
      </c>
      <c r="N6052">
        <v>37219</v>
      </c>
      <c r="O6052" t="s">
        <v>70</v>
      </c>
      <c r="Q6052" t="s">
        <v>26723</v>
      </c>
      <c r="S6052" t="s">
        <v>72</v>
      </c>
      <c r="T6052" t="s">
        <v>26724</v>
      </c>
      <c r="U6052" t="s">
        <v>26725</v>
      </c>
      <c r="V6052" t="s">
        <v>3590</v>
      </c>
      <c r="W6052" t="s">
        <v>1064</v>
      </c>
      <c r="X6052" t="s">
        <v>26726</v>
      </c>
      <c r="Y6052" t="str">
        <f>"47-1011"</f>
        <v>47-1011</v>
      </c>
      <c r="Z6052" t="s">
        <v>26727</v>
      </c>
      <c r="AA6052">
        <v>32199</v>
      </c>
      <c r="AB6052">
        <v>10</v>
      </c>
      <c r="AC6052">
        <v>10</v>
      </c>
      <c r="AD6052" t="s">
        <v>79</v>
      </c>
      <c r="AE6052" t="s">
        <v>599</v>
      </c>
      <c r="AF6052">
        <v>40</v>
      </c>
      <c r="AG6052" s="4">
        <v>0.29166666666666669</v>
      </c>
      <c r="AH6052" s="4">
        <v>0.64583333333333337</v>
      </c>
      <c r="AI6052" s="5">
        <v>33.97</v>
      </c>
      <c r="AJ6052">
        <v>50.96</v>
      </c>
      <c r="AL6052" t="s">
        <v>81</v>
      </c>
      <c r="AM6052" t="s">
        <v>72</v>
      </c>
      <c r="AN6052">
        <v>20</v>
      </c>
      <c r="AO6052" t="s">
        <v>83</v>
      </c>
      <c r="AR6052" t="s">
        <v>82</v>
      </c>
      <c r="AT6052" t="s">
        <v>82</v>
      </c>
      <c r="AW6052" t="s">
        <v>72</v>
      </c>
      <c r="AX6052">
        <v>24</v>
      </c>
      <c r="AY6052" t="s">
        <v>26728</v>
      </c>
      <c r="AZ6052" t="s">
        <v>7755</v>
      </c>
      <c r="BA6052" t="s">
        <v>323</v>
      </c>
      <c r="BB6052">
        <v>95366</v>
      </c>
      <c r="BC6052" t="s">
        <v>87</v>
      </c>
      <c r="BH6052" t="s">
        <v>26729</v>
      </c>
      <c r="BJ6052">
        <v>930609074</v>
      </c>
    </row>
    <row r="6053" spans="1:62" x14ac:dyDescent="0.25">
      <c r="A6053" t="s">
        <v>26791</v>
      </c>
      <c r="B6053" s="2">
        <v>43531</v>
      </c>
      <c r="C6053" t="s">
        <v>63</v>
      </c>
      <c r="D6053" s="3">
        <v>43472.397102453702</v>
      </c>
      <c r="E6053" t="s">
        <v>117</v>
      </c>
      <c r="H6053" t="s">
        <v>26792</v>
      </c>
      <c r="J6053" t="s">
        <v>26793</v>
      </c>
      <c r="K6053" t="s">
        <v>26794</v>
      </c>
      <c r="L6053" t="s">
        <v>26795</v>
      </c>
      <c r="M6053" t="s">
        <v>649</v>
      </c>
      <c r="N6053">
        <v>85338</v>
      </c>
      <c r="O6053" t="s">
        <v>70</v>
      </c>
      <c r="Q6053" t="s">
        <v>26796</v>
      </c>
      <c r="S6053" t="s">
        <v>82</v>
      </c>
      <c r="U6053" t="s">
        <v>92</v>
      </c>
      <c r="X6053" t="s">
        <v>26797</v>
      </c>
      <c r="Y6053" t="str">
        <f>"47-3014"</f>
        <v>47-3014</v>
      </c>
      <c r="Z6053" t="s">
        <v>1320</v>
      </c>
      <c r="AA6053">
        <v>238140</v>
      </c>
      <c r="AB6053">
        <v>40</v>
      </c>
      <c r="AD6053" t="s">
        <v>79</v>
      </c>
      <c r="AE6053" t="s">
        <v>95</v>
      </c>
      <c r="AF6053">
        <v>40</v>
      </c>
      <c r="AG6053" s="4">
        <v>0.29166666666666669</v>
      </c>
      <c r="AH6053" s="4">
        <v>0.625</v>
      </c>
      <c r="AI6053" s="5">
        <v>14.17</v>
      </c>
      <c r="AJ6053">
        <v>21.26</v>
      </c>
      <c r="AK6053">
        <v>21.26</v>
      </c>
      <c r="AL6053" t="s">
        <v>81</v>
      </c>
      <c r="AM6053" t="s">
        <v>82</v>
      </c>
      <c r="AO6053" t="s">
        <v>83</v>
      </c>
      <c r="AR6053" t="s">
        <v>82</v>
      </c>
      <c r="AT6053" t="s">
        <v>82</v>
      </c>
      <c r="AW6053" t="s">
        <v>72</v>
      </c>
      <c r="AX6053">
        <v>3</v>
      </c>
      <c r="AY6053" t="s">
        <v>26798</v>
      </c>
      <c r="AZ6053" t="s">
        <v>655</v>
      </c>
      <c r="BA6053" t="s">
        <v>649</v>
      </c>
      <c r="BB6053">
        <v>85338</v>
      </c>
      <c r="BC6053" t="s">
        <v>79</v>
      </c>
      <c r="BH6053" t="s">
        <v>26799</v>
      </c>
      <c r="BJ6053">
        <v>472364915</v>
      </c>
    </row>
    <row r="6054" spans="1:62" x14ac:dyDescent="0.25">
      <c r="A6054" t="s">
        <v>26958</v>
      </c>
      <c r="B6054" s="2">
        <v>43531</v>
      </c>
      <c r="C6054" t="s">
        <v>63</v>
      </c>
      <c r="D6054" s="3">
        <v>43472.404341180554</v>
      </c>
      <c r="E6054" t="s">
        <v>64</v>
      </c>
      <c r="F6054" s="2">
        <v>43556</v>
      </c>
      <c r="G6054" s="2">
        <v>43819</v>
      </c>
      <c r="H6054" t="s">
        <v>26959</v>
      </c>
      <c r="J6054" t="s">
        <v>26960</v>
      </c>
      <c r="L6054" t="s">
        <v>20921</v>
      </c>
      <c r="M6054" t="s">
        <v>226</v>
      </c>
      <c r="N6054">
        <v>48083</v>
      </c>
      <c r="O6054" t="s">
        <v>70</v>
      </c>
      <c r="Q6054" t="s">
        <v>26961</v>
      </c>
      <c r="S6054" t="s">
        <v>72</v>
      </c>
      <c r="T6054" t="s">
        <v>4795</v>
      </c>
      <c r="U6054" t="s">
        <v>2926</v>
      </c>
      <c r="V6054" t="s">
        <v>4796</v>
      </c>
      <c r="W6054" t="s">
        <v>308</v>
      </c>
      <c r="X6054" t="s">
        <v>106</v>
      </c>
      <c r="Y6054" t="str">
        <f>"37-3011"</f>
        <v>37-3011</v>
      </c>
      <c r="Z6054" t="s">
        <v>94</v>
      </c>
      <c r="AA6054">
        <v>561730</v>
      </c>
      <c r="AB6054">
        <v>20</v>
      </c>
      <c r="AC6054">
        <v>20</v>
      </c>
      <c r="AD6054" t="s">
        <v>79</v>
      </c>
      <c r="AE6054" t="s">
        <v>95</v>
      </c>
      <c r="AF6054">
        <v>40</v>
      </c>
      <c r="AG6054" s="4">
        <v>0.29166666666666669</v>
      </c>
      <c r="AH6054" s="4">
        <v>0.70833333333333337</v>
      </c>
      <c r="AI6054" s="5">
        <v>15.08</v>
      </c>
      <c r="AJ6054">
        <v>22.62</v>
      </c>
      <c r="AL6054" t="s">
        <v>81</v>
      </c>
      <c r="AM6054" t="s">
        <v>82</v>
      </c>
      <c r="AO6054" t="s">
        <v>83</v>
      </c>
      <c r="AR6054" t="s">
        <v>82</v>
      </c>
      <c r="AT6054" t="s">
        <v>82</v>
      </c>
      <c r="AW6054" t="s">
        <v>82</v>
      </c>
      <c r="AY6054" t="s">
        <v>20921</v>
      </c>
      <c r="AZ6054" t="s">
        <v>3246</v>
      </c>
      <c r="BA6054" t="s">
        <v>226</v>
      </c>
      <c r="BB6054">
        <v>48084</v>
      </c>
      <c r="BC6054" t="s">
        <v>79</v>
      </c>
      <c r="BH6054" t="s">
        <v>26962</v>
      </c>
      <c r="BJ6054">
        <v>383426291</v>
      </c>
    </row>
    <row r="6055" spans="1:62" x14ac:dyDescent="0.25">
      <c r="A6055" t="s">
        <v>27082</v>
      </c>
      <c r="B6055" s="2">
        <v>43531</v>
      </c>
      <c r="C6055" t="s">
        <v>63</v>
      </c>
      <c r="D6055" s="3">
        <v>43472.390616574077</v>
      </c>
      <c r="E6055" t="s">
        <v>64</v>
      </c>
      <c r="F6055" s="2">
        <v>43556</v>
      </c>
      <c r="G6055" s="2">
        <v>43790</v>
      </c>
      <c r="H6055" t="s">
        <v>27083</v>
      </c>
      <c r="J6055" t="s">
        <v>27084</v>
      </c>
      <c r="L6055" t="s">
        <v>27085</v>
      </c>
      <c r="M6055" t="s">
        <v>147</v>
      </c>
      <c r="N6055">
        <v>18037</v>
      </c>
      <c r="O6055" t="s">
        <v>70</v>
      </c>
      <c r="Q6055" t="s">
        <v>27086</v>
      </c>
      <c r="S6055" t="s">
        <v>72</v>
      </c>
      <c r="T6055" t="s">
        <v>1855</v>
      </c>
      <c r="U6055" t="s">
        <v>1856</v>
      </c>
      <c r="V6055" t="s">
        <v>863</v>
      </c>
      <c r="W6055" t="s">
        <v>105</v>
      </c>
      <c r="X6055" t="s">
        <v>1758</v>
      </c>
      <c r="Y6055" t="str">
        <f>"37-3011"</f>
        <v>37-3011</v>
      </c>
      <c r="Z6055" t="s">
        <v>94</v>
      </c>
      <c r="AA6055">
        <v>561730</v>
      </c>
      <c r="AB6055">
        <v>5</v>
      </c>
      <c r="AC6055">
        <v>5</v>
      </c>
      <c r="AD6055" t="s">
        <v>79</v>
      </c>
      <c r="AE6055" t="s">
        <v>95</v>
      </c>
      <c r="AF6055">
        <v>40</v>
      </c>
      <c r="AG6055" s="4">
        <v>0.33333333333333331</v>
      </c>
      <c r="AH6055" s="4">
        <v>0.70833333333333337</v>
      </c>
      <c r="AI6055" s="5">
        <v>13.69</v>
      </c>
      <c r="AJ6055">
        <v>20.54</v>
      </c>
      <c r="AK6055">
        <v>22.5</v>
      </c>
      <c r="AL6055" t="s">
        <v>81</v>
      </c>
      <c r="AM6055" t="s">
        <v>82</v>
      </c>
      <c r="AO6055" t="s">
        <v>83</v>
      </c>
      <c r="AR6055" t="s">
        <v>82</v>
      </c>
      <c r="AT6055" t="s">
        <v>82</v>
      </c>
      <c r="AW6055" t="s">
        <v>82</v>
      </c>
      <c r="AY6055" t="s">
        <v>27085</v>
      </c>
      <c r="AZ6055" t="s">
        <v>7911</v>
      </c>
      <c r="BA6055" t="s">
        <v>147</v>
      </c>
      <c r="BB6055">
        <v>18037</v>
      </c>
      <c r="BC6055" t="s">
        <v>79</v>
      </c>
      <c r="BH6055" t="s">
        <v>27084</v>
      </c>
      <c r="BJ6055">
        <v>10613023</v>
      </c>
    </row>
    <row r="6056" spans="1:62" x14ac:dyDescent="0.25">
      <c r="A6056" t="s">
        <v>27116</v>
      </c>
      <c r="B6056" s="2">
        <v>43531</v>
      </c>
      <c r="C6056" t="s">
        <v>63</v>
      </c>
      <c r="D6056" s="3">
        <v>43472.403777395833</v>
      </c>
      <c r="E6056" t="s">
        <v>64</v>
      </c>
      <c r="F6056" s="2">
        <v>43556</v>
      </c>
      <c r="G6056" s="2">
        <v>43799</v>
      </c>
      <c r="H6056" t="s">
        <v>27117</v>
      </c>
      <c r="J6056" t="s">
        <v>27118</v>
      </c>
      <c r="L6056" t="s">
        <v>27119</v>
      </c>
      <c r="M6056" t="s">
        <v>844</v>
      </c>
      <c r="N6056">
        <v>60491</v>
      </c>
      <c r="O6056" t="s">
        <v>70</v>
      </c>
      <c r="Q6056" t="s">
        <v>27120</v>
      </c>
      <c r="S6056" t="s">
        <v>72</v>
      </c>
      <c r="T6056" t="s">
        <v>4795</v>
      </c>
      <c r="U6056" t="s">
        <v>2926</v>
      </c>
      <c r="V6056" t="s">
        <v>4796</v>
      </c>
      <c r="W6056" t="s">
        <v>308</v>
      </c>
      <c r="X6056" t="s">
        <v>106</v>
      </c>
      <c r="Y6056" t="str">
        <f>"37-3011"</f>
        <v>37-3011</v>
      </c>
      <c r="Z6056" t="s">
        <v>94</v>
      </c>
      <c r="AA6056">
        <v>561730</v>
      </c>
      <c r="AB6056">
        <v>25</v>
      </c>
      <c r="AC6056">
        <v>25</v>
      </c>
      <c r="AD6056" t="s">
        <v>79</v>
      </c>
      <c r="AE6056" t="s">
        <v>80</v>
      </c>
      <c r="AF6056">
        <v>35</v>
      </c>
      <c r="AG6056" s="4">
        <v>0.3125</v>
      </c>
      <c r="AH6056" s="4">
        <v>0.66666666666666663</v>
      </c>
      <c r="AI6056" s="5">
        <v>15.59</v>
      </c>
      <c r="AJ6056">
        <v>23.39</v>
      </c>
      <c r="AL6056" t="s">
        <v>81</v>
      </c>
      <c r="AM6056" t="s">
        <v>82</v>
      </c>
      <c r="AO6056" t="s">
        <v>83</v>
      </c>
      <c r="AR6056" t="s">
        <v>82</v>
      </c>
      <c r="AT6056" t="s">
        <v>82</v>
      </c>
      <c r="AW6056" t="s">
        <v>82</v>
      </c>
      <c r="AY6056" t="s">
        <v>27119</v>
      </c>
      <c r="AZ6056" t="s">
        <v>847</v>
      </c>
      <c r="BA6056" t="s">
        <v>844</v>
      </c>
      <c r="BB6056">
        <v>60491</v>
      </c>
      <c r="BC6056" t="s">
        <v>79</v>
      </c>
      <c r="BH6056" t="s">
        <v>27118</v>
      </c>
      <c r="BJ6056">
        <v>201240877</v>
      </c>
    </row>
    <row r="6057" spans="1:62" x14ac:dyDescent="0.25">
      <c r="A6057" t="s">
        <v>27995</v>
      </c>
      <c r="B6057" s="2">
        <v>43531</v>
      </c>
      <c r="C6057" t="s">
        <v>63</v>
      </c>
      <c r="D6057" s="3">
        <v>43472.396758182869</v>
      </c>
      <c r="E6057" t="s">
        <v>64</v>
      </c>
      <c r="F6057" s="2">
        <v>43556</v>
      </c>
      <c r="G6057" s="2">
        <v>43800</v>
      </c>
      <c r="H6057" t="s">
        <v>27996</v>
      </c>
      <c r="J6057" t="s">
        <v>27997</v>
      </c>
      <c r="L6057" t="s">
        <v>2355</v>
      </c>
      <c r="M6057" t="s">
        <v>105</v>
      </c>
      <c r="N6057">
        <v>76012</v>
      </c>
      <c r="O6057" t="s">
        <v>70</v>
      </c>
      <c r="Q6057" t="s">
        <v>27998</v>
      </c>
      <c r="S6057" t="s">
        <v>72</v>
      </c>
      <c r="T6057" t="s">
        <v>1855</v>
      </c>
      <c r="U6057" t="s">
        <v>1856</v>
      </c>
      <c r="V6057" t="s">
        <v>863</v>
      </c>
      <c r="W6057" t="s">
        <v>105</v>
      </c>
      <c r="X6057" t="s">
        <v>1758</v>
      </c>
      <c r="Y6057" t="str">
        <f>"37-3011"</f>
        <v>37-3011</v>
      </c>
      <c r="Z6057" t="s">
        <v>94</v>
      </c>
      <c r="AA6057">
        <v>561730</v>
      </c>
      <c r="AB6057">
        <v>5</v>
      </c>
      <c r="AC6057">
        <v>5</v>
      </c>
      <c r="AD6057" t="s">
        <v>79</v>
      </c>
      <c r="AE6057" t="s">
        <v>95</v>
      </c>
      <c r="AF6057">
        <v>40</v>
      </c>
      <c r="AG6057" s="4">
        <v>0.33333333333333331</v>
      </c>
      <c r="AH6057" s="4">
        <v>0.70833333333333337</v>
      </c>
      <c r="AI6057" s="5">
        <v>13.94</v>
      </c>
      <c r="AJ6057">
        <v>20.91</v>
      </c>
      <c r="AL6057" t="s">
        <v>81</v>
      </c>
      <c r="AM6057" t="s">
        <v>82</v>
      </c>
      <c r="AO6057" t="s">
        <v>83</v>
      </c>
      <c r="AR6057" t="s">
        <v>82</v>
      </c>
      <c r="AT6057" t="s">
        <v>82</v>
      </c>
      <c r="AW6057" t="s">
        <v>82</v>
      </c>
      <c r="AY6057" t="s">
        <v>2355</v>
      </c>
      <c r="AZ6057" t="s">
        <v>1428</v>
      </c>
      <c r="BA6057" t="s">
        <v>105</v>
      </c>
      <c r="BB6057">
        <v>76012</v>
      </c>
      <c r="BC6057" t="s">
        <v>79</v>
      </c>
      <c r="BH6057" t="s">
        <v>27997</v>
      </c>
      <c r="BI6057" t="s">
        <v>27999</v>
      </c>
      <c r="BJ6057">
        <v>752367381</v>
      </c>
    </row>
    <row r="6058" spans="1:62" x14ac:dyDescent="0.25">
      <c r="A6058" t="s">
        <v>28097</v>
      </c>
      <c r="B6058" s="2">
        <v>43531</v>
      </c>
      <c r="C6058" t="s">
        <v>63</v>
      </c>
      <c r="D6058" s="3">
        <v>43472.39230842593</v>
      </c>
      <c r="E6058" t="s">
        <v>117</v>
      </c>
      <c r="H6058" t="s">
        <v>28074</v>
      </c>
      <c r="J6058" t="s">
        <v>27798</v>
      </c>
      <c r="L6058" t="s">
        <v>20763</v>
      </c>
      <c r="M6058" t="s">
        <v>232</v>
      </c>
      <c r="N6058">
        <v>11963</v>
      </c>
      <c r="O6058" t="s">
        <v>70</v>
      </c>
      <c r="Q6058" t="s">
        <v>28075</v>
      </c>
      <c r="S6058" t="s">
        <v>72</v>
      </c>
      <c r="T6058" t="s">
        <v>27800</v>
      </c>
      <c r="U6058" t="s">
        <v>27801</v>
      </c>
      <c r="V6058" t="s">
        <v>313</v>
      </c>
      <c r="W6058" t="s">
        <v>232</v>
      </c>
      <c r="X6058" t="s">
        <v>28098</v>
      </c>
      <c r="Y6058" t="str">
        <f>"37-3012"</f>
        <v>37-3012</v>
      </c>
      <c r="Z6058" t="s">
        <v>16180</v>
      </c>
      <c r="AA6058">
        <v>561730</v>
      </c>
      <c r="AB6058">
        <v>10</v>
      </c>
      <c r="AD6058" t="s">
        <v>79</v>
      </c>
      <c r="AE6058" t="s">
        <v>80</v>
      </c>
      <c r="AF6058">
        <v>40</v>
      </c>
      <c r="AG6058" s="4">
        <v>0.29166666666666669</v>
      </c>
      <c r="AH6058" s="4">
        <v>0.64583333333333337</v>
      </c>
      <c r="AI6058" s="5">
        <v>16.34</v>
      </c>
      <c r="AJ6058">
        <v>24.51</v>
      </c>
      <c r="AK6058">
        <v>32.25</v>
      </c>
      <c r="AL6058" t="s">
        <v>81</v>
      </c>
      <c r="AM6058" t="s">
        <v>82</v>
      </c>
      <c r="AO6058" t="s">
        <v>83</v>
      </c>
      <c r="AR6058" t="s">
        <v>82</v>
      </c>
      <c r="AT6058" t="s">
        <v>82</v>
      </c>
      <c r="AW6058" t="s">
        <v>82</v>
      </c>
      <c r="AY6058" t="s">
        <v>20763</v>
      </c>
      <c r="AZ6058" t="s">
        <v>6535</v>
      </c>
      <c r="BA6058" t="s">
        <v>232</v>
      </c>
      <c r="BB6058">
        <v>11963</v>
      </c>
      <c r="BC6058" t="s">
        <v>79</v>
      </c>
      <c r="BH6058" t="s">
        <v>27798</v>
      </c>
      <c r="BJ6058">
        <v>262058199</v>
      </c>
    </row>
    <row r="6059" spans="1:62" x14ac:dyDescent="0.25">
      <c r="A6059" t="s">
        <v>28233</v>
      </c>
      <c r="B6059" s="2">
        <v>43531</v>
      </c>
      <c r="C6059" t="s">
        <v>63</v>
      </c>
      <c r="D6059" s="3">
        <v>43472.405903854167</v>
      </c>
      <c r="E6059" t="s">
        <v>64</v>
      </c>
      <c r="F6059" s="2">
        <v>43556</v>
      </c>
      <c r="G6059" s="2">
        <v>43784</v>
      </c>
      <c r="H6059" t="s">
        <v>28234</v>
      </c>
      <c r="J6059" t="s">
        <v>20205</v>
      </c>
      <c r="L6059" t="s">
        <v>6540</v>
      </c>
      <c r="M6059" t="s">
        <v>232</v>
      </c>
      <c r="N6059">
        <v>11968</v>
      </c>
      <c r="O6059" t="s">
        <v>70</v>
      </c>
      <c r="Q6059" t="s">
        <v>28235</v>
      </c>
      <c r="S6059" t="s">
        <v>72</v>
      </c>
      <c r="T6059" t="s">
        <v>5899</v>
      </c>
      <c r="U6059" t="s">
        <v>5900</v>
      </c>
      <c r="V6059" t="s">
        <v>5901</v>
      </c>
      <c r="W6059" t="s">
        <v>86</v>
      </c>
      <c r="X6059" t="s">
        <v>7885</v>
      </c>
      <c r="Y6059" t="str">
        <f>"37-2012"</f>
        <v>37-2012</v>
      </c>
      <c r="Z6059" t="s">
        <v>373</v>
      </c>
      <c r="AA6059">
        <v>721110</v>
      </c>
      <c r="AB6059">
        <v>50</v>
      </c>
      <c r="AC6059">
        <v>50</v>
      </c>
      <c r="AD6059" t="s">
        <v>79</v>
      </c>
      <c r="AE6059" t="s">
        <v>80</v>
      </c>
      <c r="AF6059">
        <v>35</v>
      </c>
      <c r="AG6059" s="4">
        <v>0.33333333333333331</v>
      </c>
      <c r="AH6059" s="4">
        <v>0.66666666666666663</v>
      </c>
      <c r="AI6059" s="5">
        <v>13.42</v>
      </c>
      <c r="AJ6059">
        <v>20.13</v>
      </c>
      <c r="AK6059">
        <v>21</v>
      </c>
      <c r="AL6059" t="s">
        <v>81</v>
      </c>
      <c r="AM6059" t="s">
        <v>82</v>
      </c>
      <c r="AO6059" t="s">
        <v>83</v>
      </c>
      <c r="AR6059" t="s">
        <v>82</v>
      </c>
      <c r="AT6059" t="s">
        <v>82</v>
      </c>
      <c r="AW6059" t="s">
        <v>82</v>
      </c>
      <c r="AY6059" t="s">
        <v>28236</v>
      </c>
      <c r="AZ6059" t="s">
        <v>6542</v>
      </c>
      <c r="BA6059" t="s">
        <v>232</v>
      </c>
      <c r="BB6059">
        <v>11968</v>
      </c>
      <c r="BC6059" t="s">
        <v>79</v>
      </c>
      <c r="BH6059" t="s">
        <v>28237</v>
      </c>
      <c r="BJ6059">
        <v>814505264</v>
      </c>
    </row>
    <row r="6060" spans="1:62" x14ac:dyDescent="0.25">
      <c r="A6060" t="s">
        <v>28503</v>
      </c>
      <c r="B6060" s="2">
        <v>43531</v>
      </c>
      <c r="C6060" t="s">
        <v>63</v>
      </c>
      <c r="D6060" s="3">
        <v>43472.389343101851</v>
      </c>
      <c r="E6060" t="s">
        <v>64</v>
      </c>
      <c r="F6060" s="2">
        <v>43556</v>
      </c>
      <c r="G6060" s="2">
        <v>43813</v>
      </c>
      <c r="H6060" t="s">
        <v>28504</v>
      </c>
      <c r="J6060" t="s">
        <v>28505</v>
      </c>
      <c r="L6060" t="s">
        <v>866</v>
      </c>
      <c r="M6060" t="s">
        <v>1246</v>
      </c>
      <c r="N6060">
        <v>63069</v>
      </c>
      <c r="O6060" t="s">
        <v>70</v>
      </c>
      <c r="Q6060" t="s">
        <v>28506</v>
      </c>
      <c r="S6060" t="s">
        <v>72</v>
      </c>
      <c r="T6060" t="s">
        <v>28447</v>
      </c>
      <c r="U6060" t="s">
        <v>28507</v>
      </c>
      <c r="V6060" t="s">
        <v>1711</v>
      </c>
      <c r="W6060" t="s">
        <v>1246</v>
      </c>
      <c r="X6060" t="s">
        <v>106</v>
      </c>
      <c r="Y6060" t="str">
        <f>"37-3011"</f>
        <v>37-3011</v>
      </c>
      <c r="Z6060" t="s">
        <v>94</v>
      </c>
      <c r="AA6060">
        <v>561730</v>
      </c>
      <c r="AB6060">
        <v>20</v>
      </c>
      <c r="AC6060">
        <v>20</v>
      </c>
      <c r="AD6060" t="s">
        <v>79</v>
      </c>
      <c r="AE6060" t="s">
        <v>80</v>
      </c>
      <c r="AF6060">
        <v>40</v>
      </c>
      <c r="AG6060" s="4">
        <v>0.29166666666666669</v>
      </c>
      <c r="AH6060" s="4">
        <v>0.66666666666666663</v>
      </c>
      <c r="AI6060" s="5">
        <v>14.52</v>
      </c>
      <c r="AJ6060">
        <v>21.78</v>
      </c>
      <c r="AL6060" t="s">
        <v>81</v>
      </c>
      <c r="AM6060" t="s">
        <v>82</v>
      </c>
      <c r="AO6060" t="s">
        <v>83</v>
      </c>
      <c r="AR6060" t="s">
        <v>82</v>
      </c>
      <c r="AT6060" t="s">
        <v>82</v>
      </c>
      <c r="AW6060" t="s">
        <v>82</v>
      </c>
      <c r="AY6060" t="s">
        <v>9169</v>
      </c>
      <c r="AZ6060" t="s">
        <v>1797</v>
      </c>
      <c r="BA6060" t="s">
        <v>1246</v>
      </c>
      <c r="BB6060">
        <v>63069</v>
      </c>
      <c r="BC6060" t="s">
        <v>79</v>
      </c>
      <c r="BH6060" t="s">
        <v>28508</v>
      </c>
      <c r="BJ6060">
        <v>832540907</v>
      </c>
    </row>
    <row r="6061" spans="1:62" x14ac:dyDescent="0.25">
      <c r="A6061" t="s">
        <v>28847</v>
      </c>
      <c r="B6061" s="2">
        <v>43531</v>
      </c>
      <c r="C6061" t="s">
        <v>63</v>
      </c>
      <c r="D6061" s="3">
        <v>43472.387888067133</v>
      </c>
      <c r="E6061" t="s">
        <v>64</v>
      </c>
      <c r="F6061" s="2">
        <v>43556</v>
      </c>
      <c r="G6061" s="2">
        <v>43799</v>
      </c>
      <c r="H6061" t="s">
        <v>10716</v>
      </c>
      <c r="J6061" t="s">
        <v>10717</v>
      </c>
      <c r="L6061" t="s">
        <v>3391</v>
      </c>
      <c r="M6061" t="s">
        <v>105</v>
      </c>
      <c r="N6061">
        <v>77705</v>
      </c>
      <c r="O6061" t="s">
        <v>70</v>
      </c>
      <c r="Q6061" t="s">
        <v>10718</v>
      </c>
      <c r="S6061" t="s">
        <v>72</v>
      </c>
      <c r="T6061" t="s">
        <v>2824</v>
      </c>
      <c r="U6061" t="s">
        <v>2825</v>
      </c>
      <c r="V6061" t="s">
        <v>642</v>
      </c>
      <c r="W6061" t="s">
        <v>105</v>
      </c>
      <c r="X6061" t="s">
        <v>106</v>
      </c>
      <c r="Y6061" t="str">
        <f>"37-3011"</f>
        <v>37-3011</v>
      </c>
      <c r="Z6061" t="s">
        <v>94</v>
      </c>
      <c r="AA6061">
        <v>561730</v>
      </c>
      <c r="AB6061">
        <v>12</v>
      </c>
      <c r="AC6061">
        <v>12</v>
      </c>
      <c r="AD6061" t="s">
        <v>79</v>
      </c>
      <c r="AE6061" t="s">
        <v>95</v>
      </c>
      <c r="AF6061">
        <v>40</v>
      </c>
      <c r="AG6061" s="4">
        <v>0.3125</v>
      </c>
      <c r="AH6061" s="4">
        <v>0.66666666666666663</v>
      </c>
      <c r="AI6061" s="5">
        <v>12.55</v>
      </c>
      <c r="AJ6061">
        <v>18.829999999999998</v>
      </c>
      <c r="AL6061" t="s">
        <v>81</v>
      </c>
      <c r="AM6061" t="s">
        <v>82</v>
      </c>
      <c r="AO6061" t="s">
        <v>83</v>
      </c>
      <c r="AR6061" t="s">
        <v>82</v>
      </c>
      <c r="AT6061" t="s">
        <v>82</v>
      </c>
      <c r="AW6061" t="s">
        <v>82</v>
      </c>
      <c r="AY6061" t="s">
        <v>3391</v>
      </c>
      <c r="AZ6061" t="s">
        <v>713</v>
      </c>
      <c r="BA6061" t="s">
        <v>105</v>
      </c>
      <c r="BB6061">
        <v>77705</v>
      </c>
      <c r="BC6061" t="s">
        <v>79</v>
      </c>
      <c r="BH6061" t="s">
        <v>10717</v>
      </c>
      <c r="BJ6061">
        <v>611549619</v>
      </c>
    </row>
    <row r="6062" spans="1:62" x14ac:dyDescent="0.25">
      <c r="A6062" t="s">
        <v>28963</v>
      </c>
      <c r="B6062" s="2">
        <v>43531</v>
      </c>
      <c r="C6062" t="s">
        <v>63</v>
      </c>
      <c r="D6062" s="3">
        <v>43472.400480381948</v>
      </c>
      <c r="E6062" t="s">
        <v>64</v>
      </c>
      <c r="F6062" s="2">
        <v>43556</v>
      </c>
      <c r="G6062" s="2">
        <v>43800</v>
      </c>
      <c r="H6062" t="s">
        <v>28964</v>
      </c>
      <c r="J6062" t="s">
        <v>28965</v>
      </c>
      <c r="L6062" t="s">
        <v>738</v>
      </c>
      <c r="M6062" t="s">
        <v>105</v>
      </c>
      <c r="N6062">
        <v>78704</v>
      </c>
      <c r="O6062" t="s">
        <v>70</v>
      </c>
      <c r="Q6062" t="s">
        <v>28966</v>
      </c>
      <c r="S6062" t="s">
        <v>72</v>
      </c>
      <c r="T6062" t="s">
        <v>1855</v>
      </c>
      <c r="U6062" t="s">
        <v>1856</v>
      </c>
      <c r="V6062" t="s">
        <v>863</v>
      </c>
      <c r="W6062" t="s">
        <v>105</v>
      </c>
      <c r="X6062" t="s">
        <v>1758</v>
      </c>
      <c r="Y6062" t="str">
        <f>"37-2011"</f>
        <v>37-2011</v>
      </c>
      <c r="Z6062" t="s">
        <v>424</v>
      </c>
      <c r="AA6062">
        <v>561730</v>
      </c>
      <c r="AB6062">
        <v>4</v>
      </c>
      <c r="AC6062">
        <v>4</v>
      </c>
      <c r="AD6062" t="s">
        <v>79</v>
      </c>
      <c r="AE6062" t="s">
        <v>95</v>
      </c>
      <c r="AF6062">
        <v>40</v>
      </c>
      <c r="AG6062" s="4">
        <v>0.33333333333333331</v>
      </c>
      <c r="AH6062" s="4">
        <v>0.70833333333333337</v>
      </c>
      <c r="AI6062" s="5">
        <v>11.56</v>
      </c>
      <c r="AJ6062">
        <v>17.34</v>
      </c>
      <c r="AL6062" t="s">
        <v>81</v>
      </c>
      <c r="AM6062" t="s">
        <v>82</v>
      </c>
      <c r="AO6062" t="s">
        <v>83</v>
      </c>
      <c r="AR6062" t="s">
        <v>82</v>
      </c>
      <c r="AT6062" t="s">
        <v>82</v>
      </c>
      <c r="AW6062" t="s">
        <v>72</v>
      </c>
      <c r="AX6062">
        <v>3</v>
      </c>
      <c r="AY6062" t="s">
        <v>738</v>
      </c>
      <c r="AZ6062" t="s">
        <v>4547</v>
      </c>
      <c r="BA6062" t="s">
        <v>105</v>
      </c>
      <c r="BB6062">
        <v>78704</v>
      </c>
      <c r="BC6062" t="s">
        <v>79</v>
      </c>
      <c r="BH6062" t="s">
        <v>28965</v>
      </c>
      <c r="BJ6062">
        <v>742405869</v>
      </c>
    </row>
    <row r="6063" spans="1:62" x14ac:dyDescent="0.25">
      <c r="A6063" t="s">
        <v>29038</v>
      </c>
      <c r="B6063" s="2">
        <v>43531</v>
      </c>
      <c r="C6063" t="s">
        <v>63</v>
      </c>
      <c r="D6063" s="3">
        <v>43472.406534571761</v>
      </c>
      <c r="E6063" t="s">
        <v>64</v>
      </c>
      <c r="F6063" s="2">
        <v>43556</v>
      </c>
      <c r="G6063" s="2">
        <v>43819</v>
      </c>
      <c r="H6063" t="s">
        <v>29039</v>
      </c>
      <c r="J6063" t="s">
        <v>29040</v>
      </c>
      <c r="K6063" t="s">
        <v>29041</v>
      </c>
      <c r="L6063" t="s">
        <v>1519</v>
      </c>
      <c r="M6063" t="s">
        <v>147</v>
      </c>
      <c r="N6063">
        <v>18976</v>
      </c>
      <c r="O6063" t="s">
        <v>70</v>
      </c>
      <c r="Q6063" t="s">
        <v>29042</v>
      </c>
      <c r="S6063" t="s">
        <v>72</v>
      </c>
      <c r="T6063" t="s">
        <v>4795</v>
      </c>
      <c r="U6063" t="s">
        <v>5508</v>
      </c>
      <c r="V6063" t="s">
        <v>4796</v>
      </c>
      <c r="W6063" t="s">
        <v>308</v>
      </c>
      <c r="X6063" t="s">
        <v>106</v>
      </c>
      <c r="Y6063" t="str">
        <f>"37-3011"</f>
        <v>37-3011</v>
      </c>
      <c r="Z6063" t="s">
        <v>94</v>
      </c>
      <c r="AA6063">
        <v>561730</v>
      </c>
      <c r="AB6063">
        <v>4</v>
      </c>
      <c r="AC6063">
        <v>4</v>
      </c>
      <c r="AD6063" t="s">
        <v>79</v>
      </c>
      <c r="AE6063" t="s">
        <v>80</v>
      </c>
      <c r="AF6063">
        <v>40</v>
      </c>
      <c r="AG6063" s="4">
        <v>0.33333333333333331</v>
      </c>
      <c r="AH6063" s="4">
        <v>0.66666666666666663</v>
      </c>
      <c r="AI6063" s="5">
        <v>15.35</v>
      </c>
      <c r="AJ6063">
        <v>23.03</v>
      </c>
      <c r="AL6063" t="s">
        <v>81</v>
      </c>
      <c r="AM6063" t="s">
        <v>82</v>
      </c>
      <c r="AO6063" t="s">
        <v>83</v>
      </c>
      <c r="AR6063" t="s">
        <v>82</v>
      </c>
      <c r="AT6063" t="s">
        <v>82</v>
      </c>
      <c r="AW6063" t="s">
        <v>72</v>
      </c>
      <c r="AX6063">
        <v>3</v>
      </c>
      <c r="AY6063" t="s">
        <v>1519</v>
      </c>
      <c r="AZ6063" t="s">
        <v>1521</v>
      </c>
      <c r="BA6063" t="s">
        <v>147</v>
      </c>
      <c r="BB6063">
        <v>18976</v>
      </c>
      <c r="BC6063" t="s">
        <v>79</v>
      </c>
      <c r="BH6063" t="s">
        <v>29040</v>
      </c>
      <c r="BJ6063">
        <v>232730386</v>
      </c>
    </row>
    <row r="6064" spans="1:62" x14ac:dyDescent="0.25">
      <c r="A6064" t="s">
        <v>29092</v>
      </c>
      <c r="B6064" s="2">
        <v>43531</v>
      </c>
      <c r="C6064" t="s">
        <v>63</v>
      </c>
      <c r="D6064" s="3">
        <v>43472.406030972219</v>
      </c>
      <c r="E6064" t="s">
        <v>64</v>
      </c>
      <c r="F6064" s="2">
        <v>43556</v>
      </c>
      <c r="G6064" s="2">
        <v>43784</v>
      </c>
      <c r="H6064" t="s">
        <v>29093</v>
      </c>
      <c r="J6064" t="s">
        <v>29094</v>
      </c>
      <c r="L6064" t="s">
        <v>8589</v>
      </c>
      <c r="M6064" t="s">
        <v>783</v>
      </c>
      <c r="N6064">
        <v>44053</v>
      </c>
      <c r="O6064" t="s">
        <v>70</v>
      </c>
      <c r="Q6064" t="s">
        <v>29095</v>
      </c>
      <c r="S6064" t="s">
        <v>72</v>
      </c>
      <c r="T6064" t="s">
        <v>4795</v>
      </c>
      <c r="U6064" t="s">
        <v>5508</v>
      </c>
      <c r="V6064" t="s">
        <v>4796</v>
      </c>
      <c r="W6064" t="s">
        <v>308</v>
      </c>
      <c r="X6064" t="s">
        <v>106</v>
      </c>
      <c r="Y6064" t="str">
        <f>"37-3011"</f>
        <v>37-3011</v>
      </c>
      <c r="Z6064" t="s">
        <v>94</v>
      </c>
      <c r="AA6064">
        <v>561730</v>
      </c>
      <c r="AB6064">
        <v>9</v>
      </c>
      <c r="AC6064">
        <v>9</v>
      </c>
      <c r="AD6064" t="s">
        <v>79</v>
      </c>
      <c r="AE6064" t="s">
        <v>80</v>
      </c>
      <c r="AF6064">
        <v>40</v>
      </c>
      <c r="AG6064" s="4">
        <v>0.33333333333333331</v>
      </c>
      <c r="AH6064" s="4">
        <v>0.70833333333333337</v>
      </c>
      <c r="AI6064" s="5">
        <v>13.7</v>
      </c>
      <c r="AJ6064">
        <v>20.55</v>
      </c>
      <c r="AL6064" t="s">
        <v>81</v>
      </c>
      <c r="AM6064" t="s">
        <v>82</v>
      </c>
      <c r="AO6064" t="s">
        <v>83</v>
      </c>
      <c r="AR6064" t="s">
        <v>82</v>
      </c>
      <c r="AT6064" t="s">
        <v>82</v>
      </c>
      <c r="AW6064" t="s">
        <v>82</v>
      </c>
      <c r="AY6064" t="s">
        <v>8589</v>
      </c>
      <c r="AZ6064" t="s">
        <v>8589</v>
      </c>
      <c r="BA6064" t="s">
        <v>783</v>
      </c>
      <c r="BB6064">
        <v>44053</v>
      </c>
      <c r="BC6064" t="s">
        <v>79</v>
      </c>
      <c r="BH6064" t="s">
        <v>29094</v>
      </c>
      <c r="BJ6064">
        <v>204371993</v>
      </c>
    </row>
    <row r="6065" spans="1:62" x14ac:dyDescent="0.25">
      <c r="A6065" t="s">
        <v>29169</v>
      </c>
      <c r="B6065" s="2">
        <v>43531</v>
      </c>
      <c r="C6065" t="s">
        <v>63</v>
      </c>
      <c r="D6065" s="3">
        <v>43472.405529699077</v>
      </c>
      <c r="E6065" t="s">
        <v>64</v>
      </c>
      <c r="F6065" s="2">
        <v>43556</v>
      </c>
      <c r="G6065" s="2">
        <v>43819</v>
      </c>
      <c r="H6065" t="s">
        <v>29170</v>
      </c>
      <c r="J6065" t="s">
        <v>29171</v>
      </c>
      <c r="L6065" t="s">
        <v>8037</v>
      </c>
      <c r="M6065" t="s">
        <v>147</v>
      </c>
      <c r="N6065">
        <v>19083</v>
      </c>
      <c r="O6065" t="s">
        <v>70</v>
      </c>
      <c r="Q6065" t="s">
        <v>29172</v>
      </c>
      <c r="S6065" t="s">
        <v>72</v>
      </c>
      <c r="T6065" t="s">
        <v>4795</v>
      </c>
      <c r="U6065" t="s">
        <v>5508</v>
      </c>
      <c r="V6065" t="s">
        <v>4796</v>
      </c>
      <c r="W6065" t="s">
        <v>308</v>
      </c>
      <c r="X6065" t="s">
        <v>2708</v>
      </c>
      <c r="Y6065" t="str">
        <f>"37-3011"</f>
        <v>37-3011</v>
      </c>
      <c r="Z6065" t="s">
        <v>94</v>
      </c>
      <c r="AA6065">
        <v>561730</v>
      </c>
      <c r="AB6065">
        <v>6</v>
      </c>
      <c r="AC6065">
        <v>6</v>
      </c>
      <c r="AD6065" t="s">
        <v>79</v>
      </c>
      <c r="AE6065" t="s">
        <v>80</v>
      </c>
      <c r="AF6065">
        <v>40</v>
      </c>
      <c r="AG6065" s="4">
        <v>0.29166666666666669</v>
      </c>
      <c r="AH6065" s="4">
        <v>0.625</v>
      </c>
      <c r="AI6065" s="5">
        <v>15.73</v>
      </c>
      <c r="AJ6065">
        <v>23.6</v>
      </c>
      <c r="AL6065" t="s">
        <v>81</v>
      </c>
      <c r="AM6065" t="s">
        <v>82</v>
      </c>
      <c r="AO6065" t="s">
        <v>83</v>
      </c>
      <c r="AR6065" t="s">
        <v>82</v>
      </c>
      <c r="AT6065" t="s">
        <v>82</v>
      </c>
      <c r="AW6065" t="s">
        <v>72</v>
      </c>
      <c r="AX6065">
        <v>3</v>
      </c>
      <c r="AY6065" t="s">
        <v>8037</v>
      </c>
      <c r="AZ6065" t="s">
        <v>1449</v>
      </c>
      <c r="BA6065" t="s">
        <v>147</v>
      </c>
      <c r="BB6065">
        <v>19083</v>
      </c>
      <c r="BC6065" t="s">
        <v>79</v>
      </c>
      <c r="BH6065" t="s">
        <v>29171</v>
      </c>
      <c r="BJ6065">
        <v>821342672</v>
      </c>
    </row>
    <row r="6066" spans="1:62" x14ac:dyDescent="0.25">
      <c r="A6066" t="s">
        <v>29222</v>
      </c>
      <c r="B6066" s="2">
        <v>43531</v>
      </c>
      <c r="C6066" t="s">
        <v>63</v>
      </c>
      <c r="D6066" s="3">
        <v>43472.404778356482</v>
      </c>
      <c r="E6066" t="s">
        <v>282</v>
      </c>
      <c r="F6066" s="2">
        <v>43556</v>
      </c>
      <c r="G6066" s="2">
        <v>43784</v>
      </c>
      <c r="H6066" t="s">
        <v>29223</v>
      </c>
      <c r="J6066" t="s">
        <v>29224</v>
      </c>
      <c r="K6066" t="s">
        <v>29225</v>
      </c>
      <c r="L6066" t="s">
        <v>5241</v>
      </c>
      <c r="M6066" t="s">
        <v>844</v>
      </c>
      <c r="N6066">
        <v>60120</v>
      </c>
      <c r="O6066" t="s">
        <v>70</v>
      </c>
      <c r="Q6066" t="s">
        <v>29226</v>
      </c>
      <c r="S6066" t="s">
        <v>72</v>
      </c>
      <c r="T6066" t="s">
        <v>4795</v>
      </c>
      <c r="U6066" t="s">
        <v>5508</v>
      </c>
      <c r="V6066" t="s">
        <v>4796</v>
      </c>
      <c r="W6066" t="s">
        <v>308</v>
      </c>
      <c r="X6066" t="s">
        <v>1758</v>
      </c>
      <c r="Y6066" t="str">
        <f>"37-3011"</f>
        <v>37-3011</v>
      </c>
      <c r="Z6066" t="s">
        <v>94</v>
      </c>
      <c r="AA6066">
        <v>561730</v>
      </c>
      <c r="AB6066">
        <v>9</v>
      </c>
      <c r="AC6066">
        <v>8</v>
      </c>
      <c r="AD6066" t="s">
        <v>79</v>
      </c>
      <c r="AE6066" t="s">
        <v>95</v>
      </c>
      <c r="AF6066">
        <v>40</v>
      </c>
      <c r="AG6066" s="4">
        <v>0.29166666666666669</v>
      </c>
      <c r="AH6066" s="4">
        <v>0.66666666666666663</v>
      </c>
      <c r="AI6066" s="5">
        <v>15.59</v>
      </c>
      <c r="AJ6066">
        <v>23.39</v>
      </c>
      <c r="AL6066" t="s">
        <v>81</v>
      </c>
      <c r="AM6066" t="s">
        <v>82</v>
      </c>
      <c r="AO6066" t="s">
        <v>83</v>
      </c>
      <c r="AR6066" t="s">
        <v>82</v>
      </c>
      <c r="AT6066" t="s">
        <v>82</v>
      </c>
      <c r="AW6066" t="s">
        <v>82</v>
      </c>
      <c r="AY6066" t="s">
        <v>5241</v>
      </c>
      <c r="AZ6066" t="s">
        <v>1500</v>
      </c>
      <c r="BA6066" t="s">
        <v>844</v>
      </c>
      <c r="BB6066">
        <v>60120</v>
      </c>
      <c r="BC6066" t="s">
        <v>79</v>
      </c>
      <c r="BH6066" t="s">
        <v>29224</v>
      </c>
      <c r="BJ6066">
        <v>204419071</v>
      </c>
    </row>
    <row r="6067" spans="1:62" x14ac:dyDescent="0.25">
      <c r="A6067" t="s">
        <v>29435</v>
      </c>
      <c r="B6067" s="2">
        <v>43531</v>
      </c>
      <c r="C6067" t="s">
        <v>63</v>
      </c>
      <c r="D6067" s="3">
        <v>43472.411711863424</v>
      </c>
      <c r="E6067" t="s">
        <v>1763</v>
      </c>
      <c r="F6067" s="2">
        <v>43556</v>
      </c>
      <c r="G6067" s="2">
        <v>43819</v>
      </c>
      <c r="H6067" t="s">
        <v>29436</v>
      </c>
      <c r="I6067" t="s">
        <v>67</v>
      </c>
      <c r="J6067" t="s">
        <v>29437</v>
      </c>
      <c r="K6067" t="s">
        <v>29438</v>
      </c>
      <c r="L6067" t="s">
        <v>29439</v>
      </c>
      <c r="M6067" t="s">
        <v>232</v>
      </c>
      <c r="N6067">
        <v>11713</v>
      </c>
      <c r="O6067" t="s">
        <v>70</v>
      </c>
      <c r="P6067" t="s">
        <v>67</v>
      </c>
      <c r="Q6067" t="s">
        <v>29440</v>
      </c>
      <c r="S6067" t="s">
        <v>72</v>
      </c>
      <c r="T6067" t="s">
        <v>13355</v>
      </c>
      <c r="U6067" t="s">
        <v>3530</v>
      </c>
      <c r="V6067" t="s">
        <v>3531</v>
      </c>
      <c r="W6067" t="s">
        <v>232</v>
      </c>
      <c r="X6067" t="s">
        <v>93</v>
      </c>
      <c r="Y6067" t="str">
        <f>"37-3011"</f>
        <v>37-3011</v>
      </c>
      <c r="Z6067" t="s">
        <v>94</v>
      </c>
      <c r="AA6067">
        <v>332212</v>
      </c>
      <c r="AB6067">
        <v>5</v>
      </c>
      <c r="AC6067">
        <v>5</v>
      </c>
      <c r="AD6067" t="s">
        <v>79</v>
      </c>
      <c r="AE6067" t="s">
        <v>80</v>
      </c>
      <c r="AF6067">
        <v>40</v>
      </c>
      <c r="AG6067" s="4">
        <v>0.33333333333333331</v>
      </c>
      <c r="AH6067" s="4">
        <v>0.66666666666666663</v>
      </c>
      <c r="AI6067" s="5">
        <v>16.350000000000001</v>
      </c>
      <c r="AJ6067">
        <v>24.53</v>
      </c>
      <c r="AK6067">
        <v>24.53</v>
      </c>
      <c r="AL6067" t="s">
        <v>81</v>
      </c>
      <c r="AM6067" t="s">
        <v>82</v>
      </c>
      <c r="AO6067" t="s">
        <v>83</v>
      </c>
      <c r="AP6067" t="s">
        <v>67</v>
      </c>
      <c r="AQ6067" t="s">
        <v>67</v>
      </c>
      <c r="AR6067" t="s">
        <v>82</v>
      </c>
      <c r="AT6067" t="s">
        <v>82</v>
      </c>
      <c r="AW6067" t="s">
        <v>72</v>
      </c>
      <c r="AX6067">
        <v>3</v>
      </c>
      <c r="AY6067" t="s">
        <v>29441</v>
      </c>
      <c r="AZ6067" t="s">
        <v>6542</v>
      </c>
      <c r="BA6067" t="s">
        <v>232</v>
      </c>
      <c r="BB6067">
        <v>11772</v>
      </c>
      <c r="BC6067" t="s">
        <v>79</v>
      </c>
      <c r="BH6067" t="s">
        <v>29442</v>
      </c>
      <c r="BI6067" t="s">
        <v>67</v>
      </c>
      <c r="BJ6067">
        <v>113584546</v>
      </c>
    </row>
    <row r="6068" spans="1:62" x14ac:dyDescent="0.25">
      <c r="A6068" t="s">
        <v>29444</v>
      </c>
      <c r="B6068" s="2">
        <v>43531</v>
      </c>
      <c r="C6068" t="s">
        <v>63</v>
      </c>
      <c r="D6068" s="3">
        <v>43472.40905318287</v>
      </c>
      <c r="E6068" t="s">
        <v>64</v>
      </c>
      <c r="F6068" s="2">
        <v>43556</v>
      </c>
      <c r="G6068" s="2">
        <v>43768</v>
      </c>
      <c r="H6068" t="s">
        <v>29445</v>
      </c>
      <c r="J6068" t="s">
        <v>29446</v>
      </c>
      <c r="L6068" t="s">
        <v>29447</v>
      </c>
      <c r="M6068" t="s">
        <v>207</v>
      </c>
      <c r="N6068">
        <v>2171</v>
      </c>
      <c r="O6068" t="s">
        <v>70</v>
      </c>
      <c r="Q6068" t="s">
        <v>29448</v>
      </c>
      <c r="S6068" t="s">
        <v>72</v>
      </c>
      <c r="T6068" t="s">
        <v>4795</v>
      </c>
      <c r="U6068" t="s">
        <v>5508</v>
      </c>
      <c r="V6068" t="s">
        <v>4796</v>
      </c>
      <c r="W6068" t="s">
        <v>308</v>
      </c>
      <c r="X6068" t="s">
        <v>1012</v>
      </c>
      <c r="Y6068" t="str">
        <f>"37-2012"</f>
        <v>37-2012</v>
      </c>
      <c r="Z6068" t="s">
        <v>373</v>
      </c>
      <c r="AA6068">
        <v>721110</v>
      </c>
      <c r="AB6068">
        <v>7</v>
      </c>
      <c r="AC6068">
        <v>7</v>
      </c>
      <c r="AD6068" t="s">
        <v>79</v>
      </c>
      <c r="AE6068" t="s">
        <v>95</v>
      </c>
      <c r="AF6068">
        <v>35</v>
      </c>
      <c r="AG6068" s="4">
        <v>0.33333333333333331</v>
      </c>
      <c r="AH6068" s="4">
        <v>0.79166666666666663</v>
      </c>
      <c r="AI6068" s="5">
        <v>11.56</v>
      </c>
      <c r="AJ6068">
        <v>17.34</v>
      </c>
      <c r="AL6068" t="s">
        <v>81</v>
      </c>
      <c r="AM6068" t="s">
        <v>82</v>
      </c>
      <c r="AO6068" t="s">
        <v>83</v>
      </c>
      <c r="AR6068" t="s">
        <v>82</v>
      </c>
      <c r="AT6068" t="s">
        <v>82</v>
      </c>
      <c r="AW6068" t="s">
        <v>82</v>
      </c>
      <c r="AY6068" t="s">
        <v>27508</v>
      </c>
      <c r="AZ6068" t="s">
        <v>29449</v>
      </c>
      <c r="BA6068" t="s">
        <v>298</v>
      </c>
      <c r="BB6068">
        <v>4090</v>
      </c>
      <c r="BC6068" t="s">
        <v>79</v>
      </c>
      <c r="BH6068" t="s">
        <v>29450</v>
      </c>
      <c r="BJ6068">
        <v>205727010</v>
      </c>
    </row>
    <row r="6069" spans="1:62" x14ac:dyDescent="0.25">
      <c r="A6069" t="s">
        <v>29458</v>
      </c>
      <c r="B6069" s="2">
        <v>43531</v>
      </c>
      <c r="C6069" t="s">
        <v>63</v>
      </c>
      <c r="D6069" s="3">
        <v>43472.410834016206</v>
      </c>
      <c r="E6069" t="s">
        <v>1763</v>
      </c>
      <c r="F6069" s="2">
        <v>43556</v>
      </c>
      <c r="G6069" s="2">
        <v>43814</v>
      </c>
      <c r="H6069" t="s">
        <v>29459</v>
      </c>
      <c r="I6069" t="s">
        <v>67</v>
      </c>
      <c r="J6069" t="s">
        <v>29460</v>
      </c>
      <c r="K6069" t="s">
        <v>29461</v>
      </c>
      <c r="L6069" t="s">
        <v>6540</v>
      </c>
      <c r="M6069" t="s">
        <v>232</v>
      </c>
      <c r="N6069">
        <v>11969</v>
      </c>
      <c r="O6069" t="s">
        <v>70</v>
      </c>
      <c r="P6069" t="s">
        <v>67</v>
      </c>
      <c r="Q6069" t="s">
        <v>29462</v>
      </c>
      <c r="S6069" t="s">
        <v>72</v>
      </c>
      <c r="T6069" t="s">
        <v>13355</v>
      </c>
      <c r="U6069" t="s">
        <v>3530</v>
      </c>
      <c r="V6069" t="s">
        <v>3531</v>
      </c>
      <c r="W6069" t="s">
        <v>232</v>
      </c>
      <c r="X6069" t="s">
        <v>93</v>
      </c>
      <c r="Y6069" t="str">
        <f>"37-3011"</f>
        <v>37-3011</v>
      </c>
      <c r="Z6069" t="s">
        <v>94</v>
      </c>
      <c r="AA6069">
        <v>332212</v>
      </c>
      <c r="AB6069">
        <v>3</v>
      </c>
      <c r="AC6069">
        <v>3</v>
      </c>
      <c r="AD6069" t="s">
        <v>79</v>
      </c>
      <c r="AE6069" t="s">
        <v>80</v>
      </c>
      <c r="AF6069">
        <v>40</v>
      </c>
      <c r="AG6069" s="4">
        <v>0.33333333333333331</v>
      </c>
      <c r="AH6069" s="4">
        <v>0.66666666666666663</v>
      </c>
      <c r="AI6069" s="5">
        <v>16.350000000000001</v>
      </c>
      <c r="AJ6069">
        <v>24.53</v>
      </c>
      <c r="AK6069">
        <v>24.53</v>
      </c>
      <c r="AL6069" t="s">
        <v>81</v>
      </c>
      <c r="AM6069" t="s">
        <v>82</v>
      </c>
      <c r="AO6069" t="s">
        <v>83</v>
      </c>
      <c r="AP6069" t="s">
        <v>67</v>
      </c>
      <c r="AQ6069" t="s">
        <v>67</v>
      </c>
      <c r="AR6069" t="s">
        <v>82</v>
      </c>
      <c r="AT6069" t="s">
        <v>82</v>
      </c>
      <c r="AW6069" t="s">
        <v>82</v>
      </c>
      <c r="AY6069" t="s">
        <v>6540</v>
      </c>
      <c r="AZ6069" t="s">
        <v>6542</v>
      </c>
      <c r="BA6069" t="s">
        <v>232</v>
      </c>
      <c r="BB6069">
        <v>11968</v>
      </c>
      <c r="BC6069" t="s">
        <v>79</v>
      </c>
      <c r="BH6069" t="s">
        <v>29463</v>
      </c>
      <c r="BI6069" t="s">
        <v>67</v>
      </c>
      <c r="BJ6069">
        <v>472675083</v>
      </c>
    </row>
    <row r="6070" spans="1:62" x14ac:dyDescent="0.25">
      <c r="A6070" t="s">
        <v>29521</v>
      </c>
      <c r="B6070" s="2">
        <v>43531</v>
      </c>
      <c r="C6070" t="s">
        <v>63</v>
      </c>
      <c r="D6070" s="3">
        <v>43472.408056793982</v>
      </c>
      <c r="E6070" t="s">
        <v>64</v>
      </c>
      <c r="F6070" s="2">
        <v>43556</v>
      </c>
      <c r="G6070" s="2">
        <v>43768</v>
      </c>
      <c r="H6070" t="s">
        <v>29445</v>
      </c>
      <c r="J6070" t="s">
        <v>29446</v>
      </c>
      <c r="L6070" t="s">
        <v>29447</v>
      </c>
      <c r="M6070" t="s">
        <v>207</v>
      </c>
      <c r="N6070">
        <v>2171</v>
      </c>
      <c r="O6070" t="s">
        <v>70</v>
      </c>
      <c r="Q6070" t="s">
        <v>29448</v>
      </c>
      <c r="S6070" t="s">
        <v>72</v>
      </c>
      <c r="T6070" t="s">
        <v>4795</v>
      </c>
      <c r="U6070" t="s">
        <v>5508</v>
      </c>
      <c r="V6070" t="s">
        <v>4796</v>
      </c>
      <c r="W6070" t="s">
        <v>308</v>
      </c>
      <c r="X6070" t="s">
        <v>29522</v>
      </c>
      <c r="Y6070" t="str">
        <f>"43-4081"</f>
        <v>43-4081</v>
      </c>
      <c r="Z6070" t="s">
        <v>1983</v>
      </c>
      <c r="AA6070">
        <v>721110</v>
      </c>
      <c r="AB6070">
        <v>7</v>
      </c>
      <c r="AC6070">
        <v>7</v>
      </c>
      <c r="AD6070" t="s">
        <v>79</v>
      </c>
      <c r="AE6070" t="s">
        <v>80</v>
      </c>
      <c r="AF6070">
        <v>35</v>
      </c>
      <c r="AG6070" s="4">
        <v>0.33333333333333331</v>
      </c>
      <c r="AH6070" s="4">
        <v>0.95833333333333337</v>
      </c>
      <c r="AI6070" s="5">
        <v>11.99</v>
      </c>
      <c r="AJ6070">
        <v>17.989999999999998</v>
      </c>
      <c r="AL6070" t="s">
        <v>81</v>
      </c>
      <c r="AM6070" t="s">
        <v>82</v>
      </c>
      <c r="AO6070" t="s">
        <v>83</v>
      </c>
      <c r="AR6070" t="s">
        <v>82</v>
      </c>
      <c r="AT6070" t="s">
        <v>82</v>
      </c>
      <c r="AW6070" t="s">
        <v>82</v>
      </c>
      <c r="AY6070" t="s">
        <v>29505</v>
      </c>
      <c r="AZ6070" t="s">
        <v>812</v>
      </c>
      <c r="BA6070" t="s">
        <v>298</v>
      </c>
      <c r="BB6070">
        <v>4090</v>
      </c>
      <c r="BC6070" t="s">
        <v>79</v>
      </c>
      <c r="BH6070" t="s">
        <v>29506</v>
      </c>
      <c r="BJ6070">
        <v>205727010</v>
      </c>
    </row>
    <row r="6071" spans="1:62" x14ac:dyDescent="0.25">
      <c r="A6071" t="s">
        <v>29599</v>
      </c>
      <c r="B6071" s="2">
        <v>43531</v>
      </c>
      <c r="C6071" t="s">
        <v>63</v>
      </c>
      <c r="D6071" s="3">
        <v>43472.410977534724</v>
      </c>
      <c r="E6071" t="s">
        <v>64</v>
      </c>
      <c r="F6071" s="2">
        <v>43556</v>
      </c>
      <c r="G6071" s="2">
        <v>43770</v>
      </c>
      <c r="H6071" t="s">
        <v>29600</v>
      </c>
      <c r="J6071" t="s">
        <v>29601</v>
      </c>
      <c r="K6071" t="s">
        <v>29602</v>
      </c>
      <c r="L6071" t="s">
        <v>29603</v>
      </c>
      <c r="M6071" t="s">
        <v>774</v>
      </c>
      <c r="N6071">
        <v>80459</v>
      </c>
      <c r="O6071" t="s">
        <v>70</v>
      </c>
      <c r="Q6071" t="s">
        <v>29604</v>
      </c>
      <c r="S6071" t="s">
        <v>72</v>
      </c>
      <c r="T6071" t="s">
        <v>4795</v>
      </c>
      <c r="U6071" t="s">
        <v>5508</v>
      </c>
      <c r="V6071" t="s">
        <v>4796</v>
      </c>
      <c r="W6071" t="s">
        <v>308</v>
      </c>
      <c r="X6071" t="s">
        <v>29605</v>
      </c>
      <c r="Y6071" t="str">
        <f>"35-9011"</f>
        <v>35-9011</v>
      </c>
      <c r="Z6071" t="s">
        <v>1925</v>
      </c>
      <c r="AA6071">
        <v>722110</v>
      </c>
      <c r="AB6071">
        <v>4</v>
      </c>
      <c r="AC6071">
        <v>4</v>
      </c>
      <c r="AD6071" t="s">
        <v>79</v>
      </c>
      <c r="AE6071" t="s">
        <v>95</v>
      </c>
      <c r="AF6071">
        <v>40</v>
      </c>
      <c r="AG6071" s="4">
        <v>0.33333333333333331</v>
      </c>
      <c r="AH6071" s="4">
        <v>0.95833333333333337</v>
      </c>
      <c r="AI6071" s="5">
        <v>10.85</v>
      </c>
      <c r="AJ6071">
        <v>16.28</v>
      </c>
      <c r="AL6071" t="s">
        <v>81</v>
      </c>
      <c r="AM6071" t="s">
        <v>82</v>
      </c>
      <c r="AO6071" t="s">
        <v>83</v>
      </c>
      <c r="AR6071" t="s">
        <v>82</v>
      </c>
      <c r="AT6071" t="s">
        <v>82</v>
      </c>
      <c r="AW6071" t="s">
        <v>82</v>
      </c>
      <c r="AY6071" t="s">
        <v>29603</v>
      </c>
      <c r="AZ6071" t="s">
        <v>1578</v>
      </c>
      <c r="BA6071" t="s">
        <v>774</v>
      </c>
      <c r="BB6071">
        <v>80459</v>
      </c>
      <c r="BC6071" t="s">
        <v>87</v>
      </c>
      <c r="BH6071" t="s">
        <v>29601</v>
      </c>
      <c r="BJ6071">
        <v>731711089</v>
      </c>
    </row>
    <row r="6072" spans="1:62" x14ac:dyDescent="0.25">
      <c r="A6072" t="s">
        <v>29835</v>
      </c>
      <c r="B6072" s="2">
        <v>43531</v>
      </c>
      <c r="C6072" t="s">
        <v>63</v>
      </c>
      <c r="D6072" s="3">
        <v>43472.398776782407</v>
      </c>
      <c r="E6072" t="s">
        <v>64</v>
      </c>
      <c r="F6072" s="2">
        <v>43556</v>
      </c>
      <c r="G6072" s="2">
        <v>43800</v>
      </c>
      <c r="H6072" t="s">
        <v>29836</v>
      </c>
      <c r="I6072" t="s">
        <v>29837</v>
      </c>
      <c r="J6072" t="s">
        <v>29838</v>
      </c>
      <c r="K6072" t="s">
        <v>29839</v>
      </c>
      <c r="L6072" t="s">
        <v>29840</v>
      </c>
      <c r="M6072" t="s">
        <v>232</v>
      </c>
      <c r="N6072">
        <v>12106</v>
      </c>
      <c r="O6072" t="s">
        <v>70</v>
      </c>
      <c r="Q6072" t="s">
        <v>29841</v>
      </c>
      <c r="S6072" t="s">
        <v>72</v>
      </c>
      <c r="T6072" t="s">
        <v>2185</v>
      </c>
      <c r="U6072" t="s">
        <v>2186</v>
      </c>
      <c r="V6072" t="s">
        <v>2187</v>
      </c>
      <c r="W6072" t="s">
        <v>232</v>
      </c>
      <c r="X6072" t="s">
        <v>29842</v>
      </c>
      <c r="Y6072" t="str">
        <f>"35-2021"</f>
        <v>35-2021</v>
      </c>
      <c r="Z6072" t="s">
        <v>221</v>
      </c>
      <c r="AA6072">
        <v>722110</v>
      </c>
      <c r="AB6072">
        <v>6</v>
      </c>
      <c r="AC6072">
        <v>6</v>
      </c>
      <c r="AD6072" t="s">
        <v>79</v>
      </c>
      <c r="AE6072" t="s">
        <v>95</v>
      </c>
      <c r="AF6072">
        <v>40</v>
      </c>
      <c r="AG6072" s="4">
        <v>0.58333333333333337</v>
      </c>
      <c r="AH6072" s="4">
        <v>0.91666666666666663</v>
      </c>
      <c r="AI6072" s="5">
        <v>11.22</v>
      </c>
      <c r="AJ6072">
        <v>0</v>
      </c>
      <c r="AK6072">
        <v>0</v>
      </c>
      <c r="AL6072" t="s">
        <v>81</v>
      </c>
      <c r="AM6072" t="s">
        <v>82</v>
      </c>
      <c r="AO6072" t="s">
        <v>83</v>
      </c>
      <c r="AR6072" t="s">
        <v>82</v>
      </c>
      <c r="AT6072" t="s">
        <v>82</v>
      </c>
      <c r="AW6072" t="s">
        <v>72</v>
      </c>
      <c r="AX6072">
        <v>3</v>
      </c>
      <c r="AY6072" t="s">
        <v>29840</v>
      </c>
      <c r="AZ6072" t="s">
        <v>29027</v>
      </c>
      <c r="BA6072" t="s">
        <v>232</v>
      </c>
      <c r="BB6072">
        <v>12106</v>
      </c>
      <c r="BC6072" t="s">
        <v>79</v>
      </c>
      <c r="BH6072" t="s">
        <v>29843</v>
      </c>
      <c r="BJ6072">
        <v>821917173</v>
      </c>
    </row>
    <row r="6073" spans="1:62" x14ac:dyDescent="0.25">
      <c r="A6073" t="s">
        <v>29907</v>
      </c>
      <c r="B6073" s="2">
        <v>43531</v>
      </c>
      <c r="C6073" t="s">
        <v>63</v>
      </c>
      <c r="D6073" s="3">
        <v>43509.516093124999</v>
      </c>
      <c r="E6073" t="s">
        <v>91</v>
      </c>
      <c r="H6073" t="s">
        <v>29908</v>
      </c>
      <c r="J6073" t="s">
        <v>29909</v>
      </c>
      <c r="K6073" t="s">
        <v>130</v>
      </c>
      <c r="L6073" t="s">
        <v>15254</v>
      </c>
      <c r="M6073" t="s">
        <v>226</v>
      </c>
      <c r="N6073">
        <v>49690</v>
      </c>
      <c r="O6073" t="s">
        <v>70</v>
      </c>
      <c r="Q6073" t="s">
        <v>29910</v>
      </c>
      <c r="S6073" t="s">
        <v>72</v>
      </c>
      <c r="T6073" t="s">
        <v>28432</v>
      </c>
      <c r="U6073" t="s">
        <v>28433</v>
      </c>
      <c r="V6073" t="s">
        <v>28434</v>
      </c>
      <c r="W6073" t="s">
        <v>308</v>
      </c>
      <c r="X6073" t="s">
        <v>1427</v>
      </c>
      <c r="Y6073" t="str">
        <f>"37-2012"</f>
        <v>37-2012</v>
      </c>
      <c r="Z6073" t="s">
        <v>373</v>
      </c>
      <c r="AA6073">
        <v>713910</v>
      </c>
      <c r="AB6073">
        <v>1</v>
      </c>
      <c r="AD6073" t="s">
        <v>79</v>
      </c>
      <c r="AE6073" t="s">
        <v>95</v>
      </c>
      <c r="AF6073">
        <v>40</v>
      </c>
      <c r="AG6073" s="4">
        <v>0.33333333333333331</v>
      </c>
      <c r="AH6073" s="4">
        <v>0.66666666666666663</v>
      </c>
      <c r="AI6073" s="6">
        <v>12</v>
      </c>
      <c r="AJ6073">
        <v>18</v>
      </c>
      <c r="AL6073" t="s">
        <v>81</v>
      </c>
      <c r="AM6073" t="s">
        <v>82</v>
      </c>
      <c r="AO6073" t="s">
        <v>83</v>
      </c>
      <c r="AR6073" t="s">
        <v>82</v>
      </c>
      <c r="AT6073" t="s">
        <v>82</v>
      </c>
      <c r="AW6073" t="s">
        <v>82</v>
      </c>
      <c r="AY6073" t="s">
        <v>15254</v>
      </c>
      <c r="AZ6073" t="s">
        <v>7665</v>
      </c>
      <c r="BA6073" t="s">
        <v>226</v>
      </c>
      <c r="BB6073">
        <v>49690</v>
      </c>
      <c r="BC6073" t="s">
        <v>87</v>
      </c>
      <c r="BH6073" t="s">
        <v>29909</v>
      </c>
      <c r="BJ6073">
        <v>272817882</v>
      </c>
    </row>
    <row r="6074" spans="1:62" x14ac:dyDescent="0.25">
      <c r="A6074" t="s">
        <v>29946</v>
      </c>
      <c r="B6074" s="2">
        <v>43531</v>
      </c>
      <c r="C6074" t="s">
        <v>63</v>
      </c>
      <c r="D6074" s="3">
        <v>43472.398209907406</v>
      </c>
      <c r="E6074" t="s">
        <v>64</v>
      </c>
      <c r="F6074" s="2">
        <v>43556</v>
      </c>
      <c r="G6074" s="2">
        <v>43830</v>
      </c>
      <c r="H6074" t="s">
        <v>29947</v>
      </c>
      <c r="J6074" t="s">
        <v>29948</v>
      </c>
      <c r="L6074" t="s">
        <v>29949</v>
      </c>
      <c r="M6074" t="s">
        <v>105</v>
      </c>
      <c r="N6074">
        <v>78654</v>
      </c>
      <c r="O6074" t="s">
        <v>70</v>
      </c>
      <c r="Q6074" t="s">
        <v>29950</v>
      </c>
      <c r="S6074" t="s">
        <v>72</v>
      </c>
      <c r="T6074" t="s">
        <v>1855</v>
      </c>
      <c r="U6074" t="s">
        <v>1856</v>
      </c>
      <c r="V6074" t="s">
        <v>863</v>
      </c>
      <c r="W6074" t="s">
        <v>105</v>
      </c>
      <c r="X6074" t="s">
        <v>15841</v>
      </c>
      <c r="Y6074" t="str">
        <f>"47-3012"</f>
        <v>47-3012</v>
      </c>
      <c r="Z6074" t="s">
        <v>1540</v>
      </c>
      <c r="AA6074">
        <v>561730</v>
      </c>
      <c r="AB6074">
        <v>8</v>
      </c>
      <c r="AC6074">
        <v>8</v>
      </c>
      <c r="AD6074" t="s">
        <v>79</v>
      </c>
      <c r="AE6074" t="s">
        <v>95</v>
      </c>
      <c r="AF6074">
        <v>40</v>
      </c>
      <c r="AG6074" s="4">
        <v>0.33333333333333331</v>
      </c>
      <c r="AH6074" s="4">
        <v>0.70833333333333337</v>
      </c>
      <c r="AI6074" s="5">
        <v>15.28</v>
      </c>
      <c r="AJ6074">
        <v>22.92</v>
      </c>
      <c r="AL6074" t="s">
        <v>81</v>
      </c>
      <c r="AM6074" t="s">
        <v>82</v>
      </c>
      <c r="AO6074" t="s">
        <v>83</v>
      </c>
      <c r="AR6074" t="s">
        <v>82</v>
      </c>
      <c r="AT6074" t="s">
        <v>82</v>
      </c>
      <c r="AW6074" t="s">
        <v>82</v>
      </c>
      <c r="AY6074" t="s">
        <v>29949</v>
      </c>
      <c r="AZ6074" t="s">
        <v>29951</v>
      </c>
      <c r="BA6074" t="s">
        <v>105</v>
      </c>
      <c r="BB6074">
        <v>78654</v>
      </c>
      <c r="BC6074" t="s">
        <v>79</v>
      </c>
      <c r="BH6074" t="s">
        <v>29948</v>
      </c>
      <c r="BJ6074">
        <v>814042657</v>
      </c>
    </row>
    <row r="6075" spans="1:62" x14ac:dyDescent="0.25">
      <c r="A6075" t="s">
        <v>30302</v>
      </c>
      <c r="B6075" s="2">
        <v>43531</v>
      </c>
      <c r="C6075" t="s">
        <v>63</v>
      </c>
      <c r="D6075" s="3">
        <v>43472.393916238427</v>
      </c>
      <c r="E6075" t="s">
        <v>64</v>
      </c>
      <c r="F6075" s="2">
        <v>43556</v>
      </c>
      <c r="G6075" s="2">
        <v>43800</v>
      </c>
      <c r="H6075" t="s">
        <v>30303</v>
      </c>
      <c r="J6075" t="s">
        <v>30304</v>
      </c>
      <c r="L6075" t="s">
        <v>30305</v>
      </c>
      <c r="M6075" t="s">
        <v>105</v>
      </c>
      <c r="N6075">
        <v>78652</v>
      </c>
      <c r="O6075" t="s">
        <v>70</v>
      </c>
      <c r="Q6075" t="s">
        <v>30306</v>
      </c>
      <c r="S6075" t="s">
        <v>72</v>
      </c>
      <c r="T6075" t="s">
        <v>1855</v>
      </c>
      <c r="U6075" t="s">
        <v>1856</v>
      </c>
      <c r="V6075" t="s">
        <v>863</v>
      </c>
      <c r="W6075" t="s">
        <v>105</v>
      </c>
      <c r="X6075" t="s">
        <v>1539</v>
      </c>
      <c r="Y6075" t="str">
        <f>"37-3011"</f>
        <v>37-3011</v>
      </c>
      <c r="Z6075" t="s">
        <v>94</v>
      </c>
      <c r="AA6075">
        <v>561730</v>
      </c>
      <c r="AB6075">
        <v>14</v>
      </c>
      <c r="AC6075">
        <v>14</v>
      </c>
      <c r="AD6075" t="s">
        <v>79</v>
      </c>
      <c r="AE6075" t="s">
        <v>95</v>
      </c>
      <c r="AF6075">
        <v>40</v>
      </c>
      <c r="AG6075" s="4">
        <v>0.29166666666666669</v>
      </c>
      <c r="AH6075" s="4">
        <v>0.66666666666666663</v>
      </c>
      <c r="AI6075" s="5">
        <v>13.91</v>
      </c>
      <c r="AJ6075">
        <v>20.87</v>
      </c>
      <c r="AK6075">
        <v>21.75</v>
      </c>
      <c r="AL6075" t="s">
        <v>81</v>
      </c>
      <c r="AM6075" t="s">
        <v>82</v>
      </c>
      <c r="AO6075" t="s">
        <v>83</v>
      </c>
      <c r="AR6075" t="s">
        <v>82</v>
      </c>
      <c r="AT6075" t="s">
        <v>82</v>
      </c>
      <c r="AW6075" t="s">
        <v>72</v>
      </c>
      <c r="AX6075">
        <v>3</v>
      </c>
      <c r="AY6075" t="s">
        <v>30305</v>
      </c>
      <c r="AZ6075" t="s">
        <v>2422</v>
      </c>
      <c r="BA6075" t="s">
        <v>105</v>
      </c>
      <c r="BB6075">
        <v>78652</v>
      </c>
      <c r="BC6075" t="s">
        <v>79</v>
      </c>
      <c r="BH6075" t="s">
        <v>30304</v>
      </c>
      <c r="BJ6075">
        <v>134252807</v>
      </c>
    </row>
    <row r="6076" spans="1:62" x14ac:dyDescent="0.25">
      <c r="A6076" t="s">
        <v>30324</v>
      </c>
      <c r="B6076" s="2">
        <v>43531</v>
      </c>
      <c r="C6076" t="s">
        <v>63</v>
      </c>
      <c r="D6076" s="3">
        <v>43472.413596759259</v>
      </c>
      <c r="E6076" t="s">
        <v>64</v>
      </c>
      <c r="F6076" s="2">
        <v>43556</v>
      </c>
      <c r="G6076" s="2">
        <v>43780</v>
      </c>
      <c r="H6076" t="s">
        <v>30325</v>
      </c>
      <c r="J6076" t="s">
        <v>30326</v>
      </c>
      <c r="L6076" t="s">
        <v>21660</v>
      </c>
      <c r="M6076" t="s">
        <v>298</v>
      </c>
      <c r="N6076">
        <v>4609</v>
      </c>
      <c r="O6076" t="s">
        <v>70</v>
      </c>
      <c r="Q6076" t="s">
        <v>30327</v>
      </c>
      <c r="S6076" t="s">
        <v>72</v>
      </c>
      <c r="T6076" t="s">
        <v>4795</v>
      </c>
      <c r="U6076" t="s">
        <v>5508</v>
      </c>
      <c r="V6076" t="s">
        <v>4796</v>
      </c>
      <c r="W6076" t="s">
        <v>308</v>
      </c>
      <c r="X6076" t="s">
        <v>1500</v>
      </c>
      <c r="Y6076" t="str">
        <f>"35-2021"</f>
        <v>35-2021</v>
      </c>
      <c r="Z6076" t="s">
        <v>221</v>
      </c>
      <c r="AA6076">
        <v>721110</v>
      </c>
      <c r="AB6076">
        <v>8</v>
      </c>
      <c r="AC6076">
        <v>8</v>
      </c>
      <c r="AD6076" t="s">
        <v>79</v>
      </c>
      <c r="AE6076" t="s">
        <v>80</v>
      </c>
      <c r="AF6076">
        <v>35</v>
      </c>
      <c r="AG6076" s="4">
        <v>0.29166666666666669</v>
      </c>
      <c r="AH6076" s="4">
        <v>0.95833333333333337</v>
      </c>
      <c r="AI6076" s="5">
        <v>11.15</v>
      </c>
      <c r="AL6076" t="s">
        <v>81</v>
      </c>
      <c r="AM6076" t="s">
        <v>82</v>
      </c>
      <c r="AO6076" t="s">
        <v>83</v>
      </c>
      <c r="AR6076" t="s">
        <v>82</v>
      </c>
      <c r="AT6076" t="s">
        <v>82</v>
      </c>
      <c r="AW6076" t="s">
        <v>72</v>
      </c>
      <c r="AX6076">
        <v>3</v>
      </c>
      <c r="AY6076" t="s">
        <v>21660</v>
      </c>
      <c r="AZ6076" t="s">
        <v>10636</v>
      </c>
      <c r="BA6076" t="s">
        <v>298</v>
      </c>
      <c r="BB6076">
        <v>4609</v>
      </c>
      <c r="BC6076" t="s">
        <v>87</v>
      </c>
      <c r="BH6076" t="s">
        <v>30326</v>
      </c>
      <c r="BJ6076">
        <v>10536282</v>
      </c>
    </row>
    <row r="6077" spans="1:62" x14ac:dyDescent="0.25">
      <c r="A6077" t="s">
        <v>30431</v>
      </c>
      <c r="B6077" s="2">
        <v>43531</v>
      </c>
      <c r="C6077" t="s">
        <v>63</v>
      </c>
      <c r="D6077" s="3">
        <v>43472.39501565972</v>
      </c>
      <c r="E6077" t="s">
        <v>64</v>
      </c>
      <c r="F6077" s="2">
        <v>43556</v>
      </c>
      <c r="G6077" s="2">
        <v>43814</v>
      </c>
      <c r="H6077" t="s">
        <v>30432</v>
      </c>
      <c r="J6077" t="s">
        <v>30433</v>
      </c>
      <c r="L6077" t="s">
        <v>2689</v>
      </c>
      <c r="M6077" t="s">
        <v>105</v>
      </c>
      <c r="N6077">
        <v>75067</v>
      </c>
      <c r="O6077" t="s">
        <v>70</v>
      </c>
      <c r="Q6077" t="s">
        <v>30434</v>
      </c>
      <c r="S6077" t="s">
        <v>72</v>
      </c>
      <c r="T6077" t="s">
        <v>2185</v>
      </c>
      <c r="U6077" t="s">
        <v>2186</v>
      </c>
      <c r="V6077" t="s">
        <v>2187</v>
      </c>
      <c r="W6077" t="s">
        <v>232</v>
      </c>
      <c r="X6077" t="s">
        <v>5516</v>
      </c>
      <c r="Y6077" t="str">
        <f>"37-3011"</f>
        <v>37-3011</v>
      </c>
      <c r="Z6077" t="s">
        <v>94</v>
      </c>
      <c r="AA6077">
        <v>561730</v>
      </c>
      <c r="AB6077">
        <v>10</v>
      </c>
      <c r="AC6077">
        <v>10</v>
      </c>
      <c r="AD6077" t="s">
        <v>79</v>
      </c>
      <c r="AE6077" t="s">
        <v>80</v>
      </c>
      <c r="AF6077">
        <v>40</v>
      </c>
      <c r="AG6077" s="4">
        <v>0.29166666666666669</v>
      </c>
      <c r="AH6077" s="4">
        <v>0.64583333333333337</v>
      </c>
      <c r="AI6077" s="5">
        <v>13.94</v>
      </c>
      <c r="AL6077" t="s">
        <v>81</v>
      </c>
      <c r="AM6077" t="s">
        <v>82</v>
      </c>
      <c r="AO6077" t="s">
        <v>83</v>
      </c>
      <c r="AR6077" t="s">
        <v>82</v>
      </c>
      <c r="AT6077" t="s">
        <v>82</v>
      </c>
      <c r="AW6077" t="s">
        <v>72</v>
      </c>
      <c r="AX6077">
        <v>2</v>
      </c>
      <c r="AY6077" t="s">
        <v>2689</v>
      </c>
      <c r="AZ6077" t="s">
        <v>26805</v>
      </c>
      <c r="BA6077" t="s">
        <v>105</v>
      </c>
      <c r="BB6077">
        <v>75067</v>
      </c>
      <c r="BC6077" t="s">
        <v>79</v>
      </c>
      <c r="BH6077" t="s">
        <v>30433</v>
      </c>
      <c r="BJ6077">
        <v>451581546</v>
      </c>
    </row>
    <row r="6078" spans="1:62" x14ac:dyDescent="0.25">
      <c r="A6078" t="s">
        <v>30491</v>
      </c>
      <c r="B6078" s="2">
        <v>43531</v>
      </c>
      <c r="C6078" t="s">
        <v>63</v>
      </c>
      <c r="D6078" s="3">
        <v>43472.381091307871</v>
      </c>
      <c r="E6078" t="s">
        <v>64</v>
      </c>
      <c r="F6078" s="2">
        <v>43556</v>
      </c>
      <c r="G6078" s="2">
        <v>43784</v>
      </c>
      <c r="H6078" t="s">
        <v>14004</v>
      </c>
      <c r="J6078" t="s">
        <v>14005</v>
      </c>
      <c r="L6078" t="s">
        <v>1898</v>
      </c>
      <c r="M6078" t="s">
        <v>100</v>
      </c>
      <c r="N6078">
        <v>28214</v>
      </c>
      <c r="O6078" t="s">
        <v>70</v>
      </c>
      <c r="Q6078" t="s">
        <v>14006</v>
      </c>
      <c r="S6078" t="s">
        <v>72</v>
      </c>
      <c r="T6078" t="s">
        <v>9501</v>
      </c>
      <c r="U6078" t="s">
        <v>9597</v>
      </c>
      <c r="V6078" t="s">
        <v>1703</v>
      </c>
      <c r="W6078" t="s">
        <v>76</v>
      </c>
      <c r="X6078" t="s">
        <v>106</v>
      </c>
      <c r="Y6078" t="str">
        <f>"37-3011"</f>
        <v>37-3011</v>
      </c>
      <c r="Z6078" t="s">
        <v>94</v>
      </c>
      <c r="AA6078">
        <v>56173</v>
      </c>
      <c r="AB6078">
        <v>30</v>
      </c>
      <c r="AC6078">
        <v>30</v>
      </c>
      <c r="AD6078" t="s">
        <v>79</v>
      </c>
      <c r="AE6078" t="s">
        <v>95</v>
      </c>
      <c r="AF6078">
        <v>40</v>
      </c>
      <c r="AG6078" s="4">
        <v>0.29166666666666669</v>
      </c>
      <c r="AH6078" s="4">
        <v>0.66666666666666663</v>
      </c>
      <c r="AI6078" s="5">
        <v>13.23</v>
      </c>
      <c r="AJ6078">
        <v>19.850000000000001</v>
      </c>
      <c r="AL6078" t="s">
        <v>81</v>
      </c>
      <c r="AM6078" t="s">
        <v>82</v>
      </c>
      <c r="AO6078" t="s">
        <v>83</v>
      </c>
      <c r="AR6078" t="s">
        <v>82</v>
      </c>
      <c r="AT6078" t="s">
        <v>82</v>
      </c>
      <c r="AW6078" t="s">
        <v>72</v>
      </c>
      <c r="AX6078">
        <v>3</v>
      </c>
      <c r="AY6078" t="s">
        <v>1898</v>
      </c>
      <c r="AZ6078" t="s">
        <v>1899</v>
      </c>
      <c r="BA6078" t="s">
        <v>100</v>
      </c>
      <c r="BB6078">
        <v>28214</v>
      </c>
      <c r="BC6078" t="s">
        <v>79</v>
      </c>
      <c r="BH6078" t="s">
        <v>14005</v>
      </c>
      <c r="BJ6078">
        <v>561600577</v>
      </c>
    </row>
    <row r="6079" spans="1:62" x14ac:dyDescent="0.25">
      <c r="A6079" t="s">
        <v>30512</v>
      </c>
      <c r="B6079" s="2">
        <v>43531</v>
      </c>
      <c r="C6079" t="s">
        <v>63</v>
      </c>
      <c r="D6079" s="3">
        <v>43472.411797002314</v>
      </c>
      <c r="E6079" t="s">
        <v>64</v>
      </c>
      <c r="F6079" s="2">
        <v>43556</v>
      </c>
      <c r="G6079" s="2">
        <v>43800</v>
      </c>
      <c r="H6079" t="s">
        <v>30513</v>
      </c>
      <c r="J6079" t="s">
        <v>30514</v>
      </c>
      <c r="K6079" t="s">
        <v>30515</v>
      </c>
      <c r="L6079" t="s">
        <v>12319</v>
      </c>
      <c r="M6079" t="s">
        <v>844</v>
      </c>
      <c r="N6079">
        <v>60035</v>
      </c>
      <c r="O6079" t="s">
        <v>70</v>
      </c>
      <c r="Q6079" t="s">
        <v>30516</v>
      </c>
      <c r="S6079" t="s">
        <v>72</v>
      </c>
      <c r="T6079" t="s">
        <v>4795</v>
      </c>
      <c r="U6079" t="s">
        <v>5508</v>
      </c>
      <c r="V6079" t="s">
        <v>4796</v>
      </c>
      <c r="W6079" t="s">
        <v>308</v>
      </c>
      <c r="X6079" t="s">
        <v>106</v>
      </c>
      <c r="Y6079" t="str">
        <f>"37-3011"</f>
        <v>37-3011</v>
      </c>
      <c r="Z6079" t="s">
        <v>94</v>
      </c>
      <c r="AA6079">
        <v>561730</v>
      </c>
      <c r="AB6079">
        <v>3</v>
      </c>
      <c r="AC6079">
        <v>3</v>
      </c>
      <c r="AD6079" t="s">
        <v>79</v>
      </c>
      <c r="AE6079" t="s">
        <v>80</v>
      </c>
      <c r="AF6079">
        <v>40</v>
      </c>
      <c r="AG6079" s="4">
        <v>0.3125</v>
      </c>
      <c r="AH6079" s="4">
        <v>0.66666666666666663</v>
      </c>
      <c r="AI6079" s="5">
        <v>14.05</v>
      </c>
      <c r="AJ6079">
        <v>21.08</v>
      </c>
      <c r="AL6079" t="s">
        <v>81</v>
      </c>
      <c r="AM6079" t="s">
        <v>82</v>
      </c>
      <c r="AO6079" t="s">
        <v>83</v>
      </c>
      <c r="AR6079" t="s">
        <v>82</v>
      </c>
      <c r="AT6079" t="s">
        <v>82</v>
      </c>
      <c r="AW6079" t="s">
        <v>82</v>
      </c>
      <c r="AY6079" t="s">
        <v>12319</v>
      </c>
      <c r="AZ6079" t="s">
        <v>1278</v>
      </c>
      <c r="BA6079" t="s">
        <v>844</v>
      </c>
      <c r="BB6079">
        <v>60035</v>
      </c>
      <c r="BC6079" t="s">
        <v>79</v>
      </c>
      <c r="BH6079" t="s">
        <v>30517</v>
      </c>
      <c r="BJ6079">
        <v>471641182</v>
      </c>
    </row>
    <row r="6080" spans="1:62" x14ac:dyDescent="0.25">
      <c r="A6080" t="s">
        <v>30546</v>
      </c>
      <c r="B6080" s="2">
        <v>43531</v>
      </c>
      <c r="C6080" t="s">
        <v>63</v>
      </c>
      <c r="D6080" s="3">
        <v>43472.403159895832</v>
      </c>
      <c r="E6080" t="s">
        <v>64</v>
      </c>
      <c r="F6080" s="2">
        <v>43556</v>
      </c>
      <c r="G6080" s="2">
        <v>43769</v>
      </c>
      <c r="H6080" t="s">
        <v>26616</v>
      </c>
      <c r="I6080" t="s">
        <v>26617</v>
      </c>
      <c r="J6080" t="s">
        <v>26618</v>
      </c>
      <c r="L6080" t="s">
        <v>26619</v>
      </c>
      <c r="M6080" t="s">
        <v>1165</v>
      </c>
      <c r="N6080">
        <v>57730</v>
      </c>
      <c r="O6080" t="s">
        <v>70</v>
      </c>
      <c r="Q6080" t="s">
        <v>26620</v>
      </c>
      <c r="S6080" t="s">
        <v>72</v>
      </c>
      <c r="T6080" t="s">
        <v>4795</v>
      </c>
      <c r="U6080" t="s">
        <v>2926</v>
      </c>
      <c r="V6080" t="s">
        <v>4796</v>
      </c>
      <c r="W6080" t="s">
        <v>308</v>
      </c>
      <c r="X6080" t="s">
        <v>25871</v>
      </c>
      <c r="Y6080" t="str">
        <f>"35-3031"</f>
        <v>35-3031</v>
      </c>
      <c r="Z6080" t="s">
        <v>410</v>
      </c>
      <c r="AA6080">
        <v>722110</v>
      </c>
      <c r="AB6080">
        <v>25</v>
      </c>
      <c r="AC6080">
        <v>25</v>
      </c>
      <c r="AD6080" t="s">
        <v>79</v>
      </c>
      <c r="AE6080" t="s">
        <v>95</v>
      </c>
      <c r="AF6080">
        <v>35</v>
      </c>
      <c r="AG6080" s="4">
        <v>0.33333333333333331</v>
      </c>
      <c r="AH6080" s="4">
        <v>0.91666666666666663</v>
      </c>
      <c r="AI6080" s="5">
        <v>10.24</v>
      </c>
      <c r="AJ6080">
        <v>15.36</v>
      </c>
      <c r="AL6080" t="s">
        <v>81</v>
      </c>
      <c r="AM6080" t="s">
        <v>82</v>
      </c>
      <c r="AO6080" t="s">
        <v>83</v>
      </c>
      <c r="AR6080" t="s">
        <v>82</v>
      </c>
      <c r="AT6080" t="s">
        <v>82</v>
      </c>
      <c r="AW6080" t="s">
        <v>72</v>
      </c>
      <c r="AX6080">
        <v>1</v>
      </c>
      <c r="AY6080" t="s">
        <v>26619</v>
      </c>
      <c r="AZ6080" t="s">
        <v>26619</v>
      </c>
      <c r="BA6080" t="s">
        <v>1165</v>
      </c>
      <c r="BB6080">
        <v>57730</v>
      </c>
      <c r="BC6080" t="s">
        <v>79</v>
      </c>
      <c r="BH6080" t="s">
        <v>26621</v>
      </c>
      <c r="BJ6080">
        <v>460403969</v>
      </c>
    </row>
    <row r="6081" spans="1:62" x14ac:dyDescent="0.25">
      <c r="A6081" t="s">
        <v>30569</v>
      </c>
      <c r="B6081" s="2">
        <v>43531</v>
      </c>
      <c r="C6081" t="s">
        <v>63</v>
      </c>
      <c r="D6081" s="3">
        <v>43472.405205706018</v>
      </c>
      <c r="E6081" t="s">
        <v>64</v>
      </c>
      <c r="F6081" s="2">
        <v>43556</v>
      </c>
      <c r="G6081" s="2">
        <v>43769</v>
      </c>
      <c r="H6081" t="s">
        <v>26616</v>
      </c>
      <c r="I6081" t="s">
        <v>26617</v>
      </c>
      <c r="J6081" t="s">
        <v>26618</v>
      </c>
      <c r="L6081" t="s">
        <v>26619</v>
      </c>
      <c r="M6081" t="s">
        <v>1165</v>
      </c>
      <c r="N6081">
        <v>57730</v>
      </c>
      <c r="O6081" t="s">
        <v>70</v>
      </c>
      <c r="Q6081" t="s">
        <v>26620</v>
      </c>
      <c r="S6081" t="s">
        <v>72</v>
      </c>
      <c r="T6081" t="s">
        <v>4795</v>
      </c>
      <c r="U6081" t="s">
        <v>2926</v>
      </c>
      <c r="V6081" t="s">
        <v>4796</v>
      </c>
      <c r="W6081" t="s">
        <v>308</v>
      </c>
      <c r="X6081" t="s">
        <v>16087</v>
      </c>
      <c r="Y6081" t="str">
        <f>"35-3021"</f>
        <v>35-3021</v>
      </c>
      <c r="Z6081" t="s">
        <v>354</v>
      </c>
      <c r="AA6081">
        <v>722110</v>
      </c>
      <c r="AB6081">
        <v>15</v>
      </c>
      <c r="AC6081">
        <v>15</v>
      </c>
      <c r="AD6081" t="s">
        <v>79</v>
      </c>
      <c r="AE6081" t="s">
        <v>95</v>
      </c>
      <c r="AF6081">
        <v>35</v>
      </c>
      <c r="AG6081" s="4">
        <v>0.33333333333333331</v>
      </c>
      <c r="AH6081" s="4">
        <v>0.91666666666666663</v>
      </c>
      <c r="AI6081" s="5">
        <v>10.29</v>
      </c>
      <c r="AJ6081">
        <v>15.44</v>
      </c>
      <c r="AL6081" t="s">
        <v>81</v>
      </c>
      <c r="AM6081" t="s">
        <v>82</v>
      </c>
      <c r="AO6081" t="s">
        <v>83</v>
      </c>
      <c r="AR6081" t="s">
        <v>82</v>
      </c>
      <c r="AT6081" t="s">
        <v>82</v>
      </c>
      <c r="AW6081" t="s">
        <v>72</v>
      </c>
      <c r="AX6081">
        <v>1</v>
      </c>
      <c r="AY6081" t="s">
        <v>26619</v>
      </c>
      <c r="AZ6081" t="s">
        <v>26619</v>
      </c>
      <c r="BA6081" t="s">
        <v>1165</v>
      </c>
      <c r="BB6081">
        <v>57730</v>
      </c>
      <c r="BC6081" t="s">
        <v>79</v>
      </c>
      <c r="BH6081" t="s">
        <v>26621</v>
      </c>
      <c r="BJ6081">
        <v>460403969</v>
      </c>
    </row>
    <row r="6082" spans="1:62" x14ac:dyDescent="0.25">
      <c r="A6082" t="s">
        <v>30780</v>
      </c>
      <c r="B6082" s="2">
        <v>43531</v>
      </c>
      <c r="C6082" t="s">
        <v>63</v>
      </c>
      <c r="D6082" s="3">
        <v>43472.392963275466</v>
      </c>
      <c r="E6082" t="s">
        <v>64</v>
      </c>
      <c r="F6082" s="2">
        <v>43556</v>
      </c>
      <c r="G6082" s="2">
        <v>43799</v>
      </c>
      <c r="H6082" t="s">
        <v>30781</v>
      </c>
      <c r="J6082" t="s">
        <v>30782</v>
      </c>
      <c r="K6082" t="s">
        <v>30783</v>
      </c>
      <c r="L6082" t="s">
        <v>30784</v>
      </c>
      <c r="M6082" t="s">
        <v>105</v>
      </c>
      <c r="N6082">
        <v>76834</v>
      </c>
      <c r="O6082" t="s">
        <v>70</v>
      </c>
      <c r="Q6082" t="s">
        <v>30785</v>
      </c>
      <c r="S6082" t="s">
        <v>72</v>
      </c>
      <c r="T6082" t="s">
        <v>2185</v>
      </c>
      <c r="U6082" t="s">
        <v>2186</v>
      </c>
      <c r="V6082" t="s">
        <v>2187</v>
      </c>
      <c r="W6082" t="s">
        <v>232</v>
      </c>
      <c r="X6082" t="s">
        <v>30786</v>
      </c>
      <c r="Y6082" t="str">
        <f>"53-7051"</f>
        <v>53-7051</v>
      </c>
      <c r="Z6082" t="s">
        <v>15170</v>
      </c>
      <c r="AA6082">
        <v>238990</v>
      </c>
      <c r="AB6082">
        <v>1</v>
      </c>
      <c r="AC6082">
        <v>1</v>
      </c>
      <c r="AD6082" t="s">
        <v>79</v>
      </c>
      <c r="AE6082" t="s">
        <v>80</v>
      </c>
      <c r="AF6082">
        <v>40</v>
      </c>
      <c r="AG6082" s="4">
        <v>0.29166666666666669</v>
      </c>
      <c r="AH6082" s="4">
        <v>0.70833333333333337</v>
      </c>
      <c r="AI6082" s="5">
        <v>16.02</v>
      </c>
      <c r="AJ6082">
        <v>24.03</v>
      </c>
      <c r="AK6082">
        <v>24.03</v>
      </c>
      <c r="AL6082" t="s">
        <v>81</v>
      </c>
      <c r="AM6082" t="s">
        <v>82</v>
      </c>
      <c r="AO6082" t="s">
        <v>83</v>
      </c>
      <c r="AR6082" t="s">
        <v>82</v>
      </c>
      <c r="AT6082" t="s">
        <v>82</v>
      </c>
      <c r="AW6082" t="s">
        <v>72</v>
      </c>
      <c r="AX6082">
        <v>3</v>
      </c>
      <c r="AY6082" t="s">
        <v>30784</v>
      </c>
      <c r="AZ6082" t="s">
        <v>30784</v>
      </c>
      <c r="BA6082" t="s">
        <v>105</v>
      </c>
      <c r="BB6082">
        <v>76834</v>
      </c>
      <c r="BC6082" t="s">
        <v>79</v>
      </c>
      <c r="BH6082" t="s">
        <v>30782</v>
      </c>
      <c r="BI6082" t="s">
        <v>30787</v>
      </c>
      <c r="BJ6082">
        <v>752547211</v>
      </c>
    </row>
    <row r="6083" spans="1:62" x14ac:dyDescent="0.25">
      <c r="A6083" t="s">
        <v>31012</v>
      </c>
      <c r="B6083" s="2">
        <v>43531</v>
      </c>
      <c r="C6083" t="s">
        <v>63</v>
      </c>
      <c r="D6083" s="3">
        <v>43472.414397187502</v>
      </c>
      <c r="E6083" t="s">
        <v>64</v>
      </c>
      <c r="F6083" s="2">
        <v>43556</v>
      </c>
      <c r="G6083" s="2">
        <v>43809</v>
      </c>
      <c r="H6083" t="s">
        <v>31013</v>
      </c>
      <c r="J6083" t="s">
        <v>31014</v>
      </c>
      <c r="L6083" t="s">
        <v>25451</v>
      </c>
      <c r="M6083" t="s">
        <v>308</v>
      </c>
      <c r="N6083">
        <v>8723</v>
      </c>
      <c r="O6083" t="s">
        <v>70</v>
      </c>
      <c r="Q6083" t="s">
        <v>31015</v>
      </c>
      <c r="S6083" t="s">
        <v>72</v>
      </c>
      <c r="T6083" t="s">
        <v>4795</v>
      </c>
      <c r="U6083" t="s">
        <v>5508</v>
      </c>
      <c r="V6083" t="s">
        <v>4796</v>
      </c>
      <c r="W6083" t="s">
        <v>308</v>
      </c>
      <c r="X6083" t="s">
        <v>106</v>
      </c>
      <c r="Y6083" t="str">
        <f>"37-3011"</f>
        <v>37-3011</v>
      </c>
      <c r="Z6083" t="s">
        <v>94</v>
      </c>
      <c r="AA6083">
        <v>561730</v>
      </c>
      <c r="AB6083">
        <v>12</v>
      </c>
      <c r="AC6083">
        <v>12</v>
      </c>
      <c r="AD6083" t="s">
        <v>79</v>
      </c>
      <c r="AE6083" t="s">
        <v>95</v>
      </c>
      <c r="AF6083">
        <v>40</v>
      </c>
      <c r="AG6083" s="4">
        <v>0.3125</v>
      </c>
      <c r="AH6083" s="4">
        <v>0.70833333333333337</v>
      </c>
      <c r="AI6083" s="5">
        <v>16.809999999999999</v>
      </c>
      <c r="AJ6083">
        <v>25.22</v>
      </c>
      <c r="AL6083" t="s">
        <v>81</v>
      </c>
      <c r="AM6083" t="s">
        <v>82</v>
      </c>
      <c r="AO6083" t="s">
        <v>83</v>
      </c>
      <c r="AR6083" t="s">
        <v>82</v>
      </c>
      <c r="AT6083" t="s">
        <v>82</v>
      </c>
      <c r="AW6083" t="s">
        <v>82</v>
      </c>
      <c r="AY6083" t="s">
        <v>25451</v>
      </c>
      <c r="AZ6083" t="s">
        <v>317</v>
      </c>
      <c r="BA6083" t="s">
        <v>308</v>
      </c>
      <c r="BB6083">
        <v>8723</v>
      </c>
      <c r="BC6083" t="s">
        <v>79</v>
      </c>
      <c r="BH6083" t="s">
        <v>31014</v>
      </c>
      <c r="BJ6083">
        <v>222888508</v>
      </c>
    </row>
    <row r="6084" spans="1:62" x14ac:dyDescent="0.25">
      <c r="A6084" t="s">
        <v>31149</v>
      </c>
      <c r="B6084" s="2">
        <v>43531</v>
      </c>
      <c r="C6084" t="s">
        <v>63</v>
      </c>
      <c r="D6084" s="3">
        <v>43472.39582849537</v>
      </c>
      <c r="E6084" t="s">
        <v>64</v>
      </c>
      <c r="F6084" s="2">
        <v>43556</v>
      </c>
      <c r="G6084" s="2">
        <v>43820</v>
      </c>
      <c r="H6084" t="s">
        <v>31150</v>
      </c>
      <c r="J6084" t="s">
        <v>31151</v>
      </c>
      <c r="K6084" t="s">
        <v>31152</v>
      </c>
      <c r="L6084" t="s">
        <v>31153</v>
      </c>
      <c r="M6084" t="s">
        <v>232</v>
      </c>
      <c r="N6084">
        <v>12056</v>
      </c>
      <c r="O6084" t="s">
        <v>70</v>
      </c>
      <c r="Q6084" t="s">
        <v>31154</v>
      </c>
      <c r="S6084" t="s">
        <v>72</v>
      </c>
      <c r="T6084" t="s">
        <v>2185</v>
      </c>
      <c r="U6084" t="s">
        <v>30611</v>
      </c>
      <c r="V6084" t="s">
        <v>2187</v>
      </c>
      <c r="W6084" t="s">
        <v>232</v>
      </c>
      <c r="X6084" t="s">
        <v>106</v>
      </c>
      <c r="Y6084" t="str">
        <f>"37-3011"</f>
        <v>37-3011</v>
      </c>
      <c r="Z6084" t="s">
        <v>94</v>
      </c>
      <c r="AA6084">
        <v>561730</v>
      </c>
      <c r="AB6084">
        <v>6</v>
      </c>
      <c r="AC6084">
        <v>6</v>
      </c>
      <c r="AD6084" t="s">
        <v>79</v>
      </c>
      <c r="AE6084" t="s">
        <v>80</v>
      </c>
      <c r="AF6084">
        <v>40</v>
      </c>
      <c r="AG6084" s="4">
        <v>0.29166666666666669</v>
      </c>
      <c r="AH6084" s="4">
        <v>0.66666666666666663</v>
      </c>
      <c r="AI6084" s="5">
        <v>15.24</v>
      </c>
      <c r="AJ6084">
        <v>0</v>
      </c>
      <c r="AK6084">
        <v>0</v>
      </c>
      <c r="AL6084" t="s">
        <v>81</v>
      </c>
      <c r="AM6084" t="s">
        <v>82</v>
      </c>
      <c r="AO6084" t="s">
        <v>83</v>
      </c>
      <c r="AR6084" t="s">
        <v>82</v>
      </c>
      <c r="AT6084" t="s">
        <v>82</v>
      </c>
      <c r="AW6084" t="s">
        <v>72</v>
      </c>
      <c r="AX6084">
        <v>2</v>
      </c>
      <c r="AY6084" t="s">
        <v>31153</v>
      </c>
      <c r="AZ6084" t="s">
        <v>5792</v>
      </c>
      <c r="BA6084" t="s">
        <v>232</v>
      </c>
      <c r="BB6084">
        <v>12056</v>
      </c>
      <c r="BC6084" t="s">
        <v>79</v>
      </c>
      <c r="BH6084" t="s">
        <v>31151</v>
      </c>
      <c r="BI6084" t="s">
        <v>31152</v>
      </c>
      <c r="BJ6084">
        <v>510510089</v>
      </c>
    </row>
    <row r="6085" spans="1:62" x14ac:dyDescent="0.25">
      <c r="A6085" t="s">
        <v>31413</v>
      </c>
      <c r="B6085" s="2">
        <v>43531</v>
      </c>
      <c r="C6085" t="s">
        <v>63</v>
      </c>
      <c r="D6085" s="3">
        <v>43472.395427442127</v>
      </c>
      <c r="E6085" t="s">
        <v>64</v>
      </c>
      <c r="F6085" s="2">
        <v>43556</v>
      </c>
      <c r="G6085" s="2">
        <v>43830</v>
      </c>
      <c r="H6085" t="s">
        <v>31414</v>
      </c>
      <c r="J6085" t="s">
        <v>31415</v>
      </c>
      <c r="L6085" t="s">
        <v>1397</v>
      </c>
      <c r="M6085" t="s">
        <v>745</v>
      </c>
      <c r="N6085">
        <v>66226</v>
      </c>
      <c r="O6085" t="s">
        <v>70</v>
      </c>
      <c r="Q6085" t="s">
        <v>31416</v>
      </c>
      <c r="S6085" t="s">
        <v>72</v>
      </c>
      <c r="T6085" t="s">
        <v>2185</v>
      </c>
      <c r="U6085" t="s">
        <v>2186</v>
      </c>
      <c r="V6085" t="s">
        <v>2187</v>
      </c>
      <c r="W6085" t="s">
        <v>232</v>
      </c>
      <c r="X6085" t="s">
        <v>106</v>
      </c>
      <c r="Y6085" t="str">
        <f>"37-3011"</f>
        <v>37-3011</v>
      </c>
      <c r="Z6085" t="s">
        <v>94</v>
      </c>
      <c r="AA6085">
        <v>561730</v>
      </c>
      <c r="AB6085">
        <v>7</v>
      </c>
      <c r="AC6085">
        <v>7</v>
      </c>
      <c r="AD6085" t="s">
        <v>79</v>
      </c>
      <c r="AE6085" t="s">
        <v>80</v>
      </c>
      <c r="AF6085">
        <v>40</v>
      </c>
      <c r="AG6085" s="4">
        <v>0.3125</v>
      </c>
      <c r="AH6085" s="4">
        <v>0.72916666666666663</v>
      </c>
      <c r="AI6085" s="5">
        <v>14.73</v>
      </c>
      <c r="AJ6085">
        <v>22.1</v>
      </c>
      <c r="AK6085">
        <v>22.1</v>
      </c>
      <c r="AL6085" t="s">
        <v>81</v>
      </c>
      <c r="AM6085" t="s">
        <v>82</v>
      </c>
      <c r="AO6085" t="s">
        <v>83</v>
      </c>
      <c r="AR6085" t="s">
        <v>82</v>
      </c>
      <c r="AT6085" t="s">
        <v>82</v>
      </c>
      <c r="AW6085" t="s">
        <v>72</v>
      </c>
      <c r="AX6085">
        <v>2</v>
      </c>
      <c r="AY6085" t="s">
        <v>1397</v>
      </c>
      <c r="AZ6085" t="s">
        <v>3053</v>
      </c>
      <c r="BA6085" t="s">
        <v>745</v>
      </c>
      <c r="BB6085">
        <v>66226</v>
      </c>
      <c r="BC6085" t="s">
        <v>79</v>
      </c>
      <c r="BH6085" t="s">
        <v>31417</v>
      </c>
      <c r="BJ6085">
        <v>204148497</v>
      </c>
    </row>
    <row r="6086" spans="1:62" x14ac:dyDescent="0.25">
      <c r="A6086" t="s">
        <v>31815</v>
      </c>
      <c r="B6086" s="2">
        <v>43531</v>
      </c>
      <c r="C6086" t="s">
        <v>63</v>
      </c>
      <c r="D6086" s="3">
        <v>43472.406810983797</v>
      </c>
      <c r="E6086" t="s">
        <v>64</v>
      </c>
      <c r="F6086" s="2">
        <v>43556</v>
      </c>
      <c r="G6086" s="2">
        <v>43800</v>
      </c>
      <c r="H6086" t="s">
        <v>31816</v>
      </c>
      <c r="J6086" t="s">
        <v>31817</v>
      </c>
      <c r="L6086" t="s">
        <v>12783</v>
      </c>
      <c r="M6086" t="s">
        <v>147</v>
      </c>
      <c r="N6086">
        <v>17019</v>
      </c>
      <c r="O6086" t="s">
        <v>70</v>
      </c>
      <c r="Q6086" t="s">
        <v>31818</v>
      </c>
      <c r="S6086" t="s">
        <v>72</v>
      </c>
      <c r="T6086" t="s">
        <v>12656</v>
      </c>
      <c r="U6086" t="s">
        <v>4263</v>
      </c>
      <c r="V6086" t="s">
        <v>1225</v>
      </c>
      <c r="W6086" t="s">
        <v>105</v>
      </c>
      <c r="X6086" t="s">
        <v>106</v>
      </c>
      <c r="Y6086" t="str">
        <f>"37-3011"</f>
        <v>37-3011</v>
      </c>
      <c r="Z6086" t="s">
        <v>94</v>
      </c>
      <c r="AA6086">
        <v>561730</v>
      </c>
      <c r="AB6086">
        <v>6</v>
      </c>
      <c r="AC6086">
        <v>6</v>
      </c>
      <c r="AD6086" t="s">
        <v>79</v>
      </c>
      <c r="AE6086" t="s">
        <v>80</v>
      </c>
      <c r="AF6086">
        <v>40</v>
      </c>
      <c r="AG6086" s="4">
        <v>0.27083333333333331</v>
      </c>
      <c r="AH6086" s="4">
        <v>0.625</v>
      </c>
      <c r="AI6086" s="5">
        <v>13.98</v>
      </c>
      <c r="AJ6086">
        <v>20.97</v>
      </c>
      <c r="AL6086" t="s">
        <v>81</v>
      </c>
      <c r="AM6086" t="s">
        <v>82</v>
      </c>
      <c r="AO6086" t="s">
        <v>83</v>
      </c>
      <c r="AR6086" t="s">
        <v>82</v>
      </c>
      <c r="AT6086" t="s">
        <v>82</v>
      </c>
      <c r="AW6086" t="s">
        <v>82</v>
      </c>
      <c r="AY6086" t="s">
        <v>12783</v>
      </c>
      <c r="AZ6086" t="s">
        <v>812</v>
      </c>
      <c r="BA6086" t="s">
        <v>147</v>
      </c>
      <c r="BB6086">
        <v>17019</v>
      </c>
      <c r="BC6086" t="s">
        <v>79</v>
      </c>
      <c r="BH6086" t="s">
        <v>31817</v>
      </c>
      <c r="BJ6086">
        <v>251805341</v>
      </c>
    </row>
    <row r="6087" spans="1:62" x14ac:dyDescent="0.25">
      <c r="A6087" t="s">
        <v>31822</v>
      </c>
      <c r="B6087" s="2">
        <v>43531</v>
      </c>
      <c r="C6087" t="s">
        <v>63</v>
      </c>
      <c r="D6087" s="3">
        <v>43472.396724826387</v>
      </c>
      <c r="E6087" t="s">
        <v>64</v>
      </c>
      <c r="F6087" s="2">
        <v>43556</v>
      </c>
      <c r="G6087" s="2">
        <v>43784</v>
      </c>
      <c r="H6087" t="s">
        <v>31823</v>
      </c>
      <c r="I6087" t="s">
        <v>31824</v>
      </c>
      <c r="J6087" t="s">
        <v>31825</v>
      </c>
      <c r="L6087" t="s">
        <v>12061</v>
      </c>
      <c r="M6087" t="s">
        <v>232</v>
      </c>
      <c r="N6087">
        <v>12534</v>
      </c>
      <c r="O6087" t="s">
        <v>70</v>
      </c>
      <c r="Q6087" t="s">
        <v>31826</v>
      </c>
      <c r="S6087" t="s">
        <v>72</v>
      </c>
      <c r="T6087" t="s">
        <v>2185</v>
      </c>
      <c r="U6087" t="s">
        <v>2186</v>
      </c>
      <c r="V6087" t="s">
        <v>2187</v>
      </c>
      <c r="W6087" t="s">
        <v>232</v>
      </c>
      <c r="X6087" t="s">
        <v>31827</v>
      </c>
      <c r="Y6087" t="str">
        <f>"37-2011"</f>
        <v>37-2011</v>
      </c>
      <c r="Z6087" t="s">
        <v>424</v>
      </c>
      <c r="AA6087">
        <v>561720</v>
      </c>
      <c r="AB6087">
        <v>6</v>
      </c>
      <c r="AC6087">
        <v>6</v>
      </c>
      <c r="AD6087" t="s">
        <v>79</v>
      </c>
      <c r="AE6087" t="s">
        <v>80</v>
      </c>
      <c r="AF6087">
        <v>40</v>
      </c>
      <c r="AG6087" s="4">
        <v>0.33333333333333331</v>
      </c>
      <c r="AH6087" s="4">
        <v>0.70833333333333337</v>
      </c>
      <c r="AI6087" s="5">
        <v>15.03</v>
      </c>
      <c r="AJ6087">
        <v>22.55</v>
      </c>
      <c r="AK6087">
        <v>22.55</v>
      </c>
      <c r="AL6087" t="s">
        <v>81</v>
      </c>
      <c r="AM6087" t="s">
        <v>82</v>
      </c>
      <c r="AO6087" t="s">
        <v>83</v>
      </c>
      <c r="AR6087" t="s">
        <v>82</v>
      </c>
      <c r="AT6087" t="s">
        <v>82</v>
      </c>
      <c r="AW6087" t="s">
        <v>82</v>
      </c>
      <c r="AY6087" t="s">
        <v>12061</v>
      </c>
      <c r="AZ6087" t="s">
        <v>29027</v>
      </c>
      <c r="BA6087" t="s">
        <v>232</v>
      </c>
      <c r="BB6087">
        <v>12534</v>
      </c>
      <c r="BC6087" t="s">
        <v>87</v>
      </c>
      <c r="BH6087" t="s">
        <v>31828</v>
      </c>
      <c r="BJ6087">
        <v>270276970</v>
      </c>
    </row>
    <row r="6088" spans="1:62" x14ac:dyDescent="0.25">
      <c r="A6088" t="s">
        <v>31909</v>
      </c>
      <c r="B6088" s="2">
        <v>43531</v>
      </c>
      <c r="C6088" t="s">
        <v>63</v>
      </c>
      <c r="D6088" s="3">
        <v>43472.399908171297</v>
      </c>
      <c r="E6088" t="s">
        <v>64</v>
      </c>
      <c r="F6088" s="2">
        <v>43556</v>
      </c>
      <c r="G6088" s="2">
        <v>43753</v>
      </c>
      <c r="H6088" t="s">
        <v>31910</v>
      </c>
      <c r="J6088" t="s">
        <v>31911</v>
      </c>
      <c r="L6088" t="s">
        <v>297</v>
      </c>
      <c r="M6088" t="s">
        <v>298</v>
      </c>
      <c r="N6088">
        <v>3907</v>
      </c>
      <c r="O6088" t="s">
        <v>70</v>
      </c>
      <c r="Q6088" t="s">
        <v>31912</v>
      </c>
      <c r="S6088" t="s">
        <v>72</v>
      </c>
      <c r="T6088" t="s">
        <v>31078</v>
      </c>
      <c r="U6088" t="s">
        <v>3783</v>
      </c>
      <c r="V6088" t="s">
        <v>2207</v>
      </c>
      <c r="W6088" t="s">
        <v>86</v>
      </c>
      <c r="X6088" t="s">
        <v>1241</v>
      </c>
      <c r="Y6088" t="str">
        <f>"35-9021"</f>
        <v>35-9021</v>
      </c>
      <c r="Z6088" t="s">
        <v>315</v>
      </c>
      <c r="AA6088">
        <v>722110</v>
      </c>
      <c r="AB6088">
        <v>5</v>
      </c>
      <c r="AC6088">
        <v>5</v>
      </c>
      <c r="AD6088" t="s">
        <v>79</v>
      </c>
      <c r="AE6088" t="s">
        <v>80</v>
      </c>
      <c r="AF6088">
        <v>35</v>
      </c>
      <c r="AG6088" s="4">
        <v>0.45833333333333331</v>
      </c>
      <c r="AH6088" s="4">
        <v>0.66666666666666663</v>
      </c>
      <c r="AI6088" s="6">
        <v>11</v>
      </c>
      <c r="AJ6088">
        <v>16.5</v>
      </c>
      <c r="AL6088" t="s">
        <v>81</v>
      </c>
      <c r="AM6088" t="s">
        <v>82</v>
      </c>
      <c r="AO6088" t="s">
        <v>83</v>
      </c>
      <c r="AR6088" t="s">
        <v>82</v>
      </c>
      <c r="AT6088" t="s">
        <v>82</v>
      </c>
      <c r="AW6088" t="s">
        <v>72</v>
      </c>
      <c r="AX6088">
        <v>1</v>
      </c>
      <c r="AY6088" t="s">
        <v>297</v>
      </c>
      <c r="AZ6088" t="s">
        <v>302</v>
      </c>
      <c r="BA6088" t="s">
        <v>298</v>
      </c>
      <c r="BB6088">
        <v>3907</v>
      </c>
      <c r="BC6088" t="s">
        <v>87</v>
      </c>
      <c r="BH6088" t="s">
        <v>31911</v>
      </c>
      <c r="BJ6088">
        <v>10445196</v>
      </c>
    </row>
    <row r="6089" spans="1:62" x14ac:dyDescent="0.25">
      <c r="A6089" t="s">
        <v>31948</v>
      </c>
      <c r="B6089" s="2">
        <v>43531</v>
      </c>
      <c r="C6089" t="s">
        <v>63</v>
      </c>
      <c r="D6089" s="3">
        <v>43472.38930052083</v>
      </c>
      <c r="E6089" t="s">
        <v>117</v>
      </c>
      <c r="H6089" t="s">
        <v>31949</v>
      </c>
      <c r="I6089" t="s">
        <v>31950</v>
      </c>
      <c r="J6089" t="s">
        <v>31951</v>
      </c>
      <c r="L6089" t="s">
        <v>31952</v>
      </c>
      <c r="M6089" t="s">
        <v>308</v>
      </c>
      <c r="N6089">
        <v>7013</v>
      </c>
      <c r="O6089" t="s">
        <v>70</v>
      </c>
      <c r="Q6089" t="s">
        <v>31953</v>
      </c>
      <c r="S6089" t="s">
        <v>72</v>
      </c>
      <c r="T6089" t="s">
        <v>30841</v>
      </c>
      <c r="U6089" t="s">
        <v>5508</v>
      </c>
      <c r="V6089" t="s">
        <v>4796</v>
      </c>
      <c r="W6089" t="s">
        <v>308</v>
      </c>
      <c r="X6089" t="s">
        <v>31954</v>
      </c>
      <c r="Y6089" t="str">
        <f>"39-9032"</f>
        <v>39-9032</v>
      </c>
      <c r="Z6089" t="s">
        <v>5419</v>
      </c>
      <c r="AA6089">
        <v>611620</v>
      </c>
      <c r="AB6089">
        <v>15</v>
      </c>
      <c r="AD6089" t="s">
        <v>79</v>
      </c>
      <c r="AE6089" t="s">
        <v>95</v>
      </c>
      <c r="AF6089">
        <v>35</v>
      </c>
      <c r="AG6089" s="4">
        <v>0.625</v>
      </c>
      <c r="AH6089" s="4">
        <v>0.875</v>
      </c>
      <c r="AI6089" s="5">
        <v>16.13</v>
      </c>
      <c r="AJ6089">
        <v>24.2</v>
      </c>
      <c r="AL6089" t="s">
        <v>81</v>
      </c>
      <c r="AM6089" t="s">
        <v>82</v>
      </c>
      <c r="AO6089" t="s">
        <v>213</v>
      </c>
      <c r="AR6089" t="s">
        <v>82</v>
      </c>
      <c r="AT6089" t="s">
        <v>82</v>
      </c>
      <c r="AW6089" t="s">
        <v>72</v>
      </c>
      <c r="AX6089">
        <v>24</v>
      </c>
      <c r="AY6089" t="s">
        <v>31952</v>
      </c>
      <c r="AZ6089" t="s">
        <v>29859</v>
      </c>
      <c r="BA6089" t="s">
        <v>308</v>
      </c>
      <c r="BB6089">
        <v>7013</v>
      </c>
      <c r="BC6089" t="s">
        <v>79</v>
      </c>
      <c r="BH6089" t="s">
        <v>31951</v>
      </c>
      <c r="BJ6089">
        <v>223261752</v>
      </c>
    </row>
    <row r="6090" spans="1:62" x14ac:dyDescent="0.25">
      <c r="A6090" t="s">
        <v>31959</v>
      </c>
      <c r="B6090" s="2">
        <v>43531</v>
      </c>
      <c r="C6090" t="s">
        <v>63</v>
      </c>
      <c r="D6090" s="3">
        <v>43472.40213603009</v>
      </c>
      <c r="E6090" t="s">
        <v>64</v>
      </c>
      <c r="F6090" s="2">
        <v>43556</v>
      </c>
      <c r="G6090" s="2">
        <v>43799</v>
      </c>
      <c r="H6090" t="s">
        <v>31960</v>
      </c>
      <c r="J6090" t="s">
        <v>31961</v>
      </c>
      <c r="K6090" t="s">
        <v>31962</v>
      </c>
      <c r="L6090" t="s">
        <v>9738</v>
      </c>
      <c r="M6090" t="s">
        <v>232</v>
      </c>
      <c r="N6090">
        <v>12485</v>
      </c>
      <c r="O6090" t="s">
        <v>70</v>
      </c>
      <c r="Q6090" t="s">
        <v>31963</v>
      </c>
      <c r="S6090" t="s">
        <v>72</v>
      </c>
      <c r="T6090" t="s">
        <v>2185</v>
      </c>
      <c r="U6090" t="s">
        <v>2186</v>
      </c>
      <c r="V6090" t="s">
        <v>2187</v>
      </c>
      <c r="W6090" t="s">
        <v>232</v>
      </c>
      <c r="X6090" t="s">
        <v>106</v>
      </c>
      <c r="Y6090" t="str">
        <f>"37-3011"</f>
        <v>37-3011</v>
      </c>
      <c r="Z6090" t="s">
        <v>94</v>
      </c>
      <c r="AA6090">
        <v>561730</v>
      </c>
      <c r="AB6090">
        <v>2</v>
      </c>
      <c r="AC6090">
        <v>2</v>
      </c>
      <c r="AD6090" t="s">
        <v>79</v>
      </c>
      <c r="AE6090" t="s">
        <v>80</v>
      </c>
      <c r="AF6090">
        <v>40</v>
      </c>
      <c r="AG6090" s="4">
        <v>0.29166666666666669</v>
      </c>
      <c r="AH6090" s="4">
        <v>0.625</v>
      </c>
      <c r="AI6090" s="5">
        <v>14.85</v>
      </c>
      <c r="AL6090" t="s">
        <v>81</v>
      </c>
      <c r="AM6090" t="s">
        <v>82</v>
      </c>
      <c r="AO6090" t="s">
        <v>83</v>
      </c>
      <c r="AR6090" t="s">
        <v>82</v>
      </c>
      <c r="AT6090" t="s">
        <v>82</v>
      </c>
      <c r="AW6090" t="s">
        <v>72</v>
      </c>
      <c r="AX6090">
        <v>2</v>
      </c>
      <c r="AY6090" t="s">
        <v>9738</v>
      </c>
      <c r="AZ6090" t="s">
        <v>2328</v>
      </c>
      <c r="BA6090" t="s">
        <v>232</v>
      </c>
      <c r="BB6090">
        <v>12485</v>
      </c>
      <c r="BC6090" t="s">
        <v>79</v>
      </c>
      <c r="BH6090" t="s">
        <v>31961</v>
      </c>
      <c r="BI6090" t="s">
        <v>31962</v>
      </c>
      <c r="BJ6090">
        <v>812128518</v>
      </c>
    </row>
    <row r="6091" spans="1:62" x14ac:dyDescent="0.25">
      <c r="A6091" t="s">
        <v>32026</v>
      </c>
      <c r="B6091" s="2">
        <v>43531</v>
      </c>
      <c r="C6091" t="s">
        <v>63</v>
      </c>
      <c r="D6091" s="3">
        <v>43472.401285983797</v>
      </c>
      <c r="E6091" t="s">
        <v>64</v>
      </c>
      <c r="F6091" s="2">
        <v>43556</v>
      </c>
      <c r="G6091" s="2">
        <v>43769</v>
      </c>
      <c r="H6091" t="s">
        <v>32027</v>
      </c>
      <c r="J6091" t="s">
        <v>32028</v>
      </c>
      <c r="L6091" t="s">
        <v>32029</v>
      </c>
      <c r="M6091" t="s">
        <v>232</v>
      </c>
      <c r="N6091">
        <v>12442</v>
      </c>
      <c r="O6091" t="s">
        <v>70</v>
      </c>
      <c r="Q6091" t="s">
        <v>32030</v>
      </c>
      <c r="S6091" t="s">
        <v>72</v>
      </c>
      <c r="T6091" t="s">
        <v>2185</v>
      </c>
      <c r="U6091" t="s">
        <v>2186</v>
      </c>
      <c r="V6091" t="s">
        <v>2187</v>
      </c>
      <c r="W6091" t="s">
        <v>232</v>
      </c>
      <c r="X6091" t="s">
        <v>106</v>
      </c>
      <c r="Y6091" t="str">
        <f>"37-3011"</f>
        <v>37-3011</v>
      </c>
      <c r="Z6091" t="s">
        <v>94</v>
      </c>
      <c r="AA6091">
        <v>561730</v>
      </c>
      <c r="AB6091">
        <v>5</v>
      </c>
      <c r="AC6091">
        <v>5</v>
      </c>
      <c r="AD6091" t="s">
        <v>79</v>
      </c>
      <c r="AE6091" t="s">
        <v>80</v>
      </c>
      <c r="AF6091">
        <v>40</v>
      </c>
      <c r="AG6091" s="4">
        <v>0.29166666666666669</v>
      </c>
      <c r="AH6091" s="4">
        <v>0.66666666666666663</v>
      </c>
      <c r="AI6091" s="5">
        <v>14.85</v>
      </c>
      <c r="AL6091" t="s">
        <v>81</v>
      </c>
      <c r="AM6091" t="s">
        <v>82</v>
      </c>
      <c r="AO6091" t="s">
        <v>83</v>
      </c>
      <c r="AR6091" t="s">
        <v>82</v>
      </c>
      <c r="AT6091" t="s">
        <v>82</v>
      </c>
      <c r="AW6091" t="s">
        <v>72</v>
      </c>
      <c r="AX6091">
        <v>2</v>
      </c>
      <c r="AY6091" t="s">
        <v>32029</v>
      </c>
      <c r="AZ6091" t="s">
        <v>12484</v>
      </c>
      <c r="BA6091" t="s">
        <v>232</v>
      </c>
      <c r="BB6091">
        <v>12442</v>
      </c>
      <c r="BC6091" t="s">
        <v>79</v>
      </c>
      <c r="BH6091" t="s">
        <v>32031</v>
      </c>
      <c r="BJ6091">
        <v>471974489</v>
      </c>
    </row>
    <row r="6092" spans="1:62" x14ac:dyDescent="0.25">
      <c r="A6092" t="s">
        <v>32040</v>
      </c>
      <c r="B6092" s="2">
        <v>43531</v>
      </c>
      <c r="C6092" t="s">
        <v>63</v>
      </c>
      <c r="D6092" s="3">
        <v>43472.395260231482</v>
      </c>
      <c r="E6092" t="s">
        <v>117</v>
      </c>
      <c r="H6092" t="s">
        <v>30457</v>
      </c>
      <c r="J6092" t="s">
        <v>30340</v>
      </c>
      <c r="K6092" t="s">
        <v>20270</v>
      </c>
      <c r="L6092" t="s">
        <v>1753</v>
      </c>
      <c r="M6092" t="s">
        <v>761</v>
      </c>
      <c r="N6092">
        <v>30328</v>
      </c>
      <c r="O6092" t="s">
        <v>70</v>
      </c>
      <c r="Q6092" t="s">
        <v>20271</v>
      </c>
      <c r="S6092" t="s">
        <v>72</v>
      </c>
      <c r="T6092" t="s">
        <v>20272</v>
      </c>
      <c r="U6092" t="s">
        <v>20273</v>
      </c>
      <c r="V6092" t="s">
        <v>1177</v>
      </c>
      <c r="W6092" t="s">
        <v>649</v>
      </c>
      <c r="X6092" t="s">
        <v>20274</v>
      </c>
      <c r="Y6092" t="str">
        <f>"51-9198"</f>
        <v>51-9198</v>
      </c>
      <c r="Z6092" t="s">
        <v>199</v>
      </c>
      <c r="AA6092">
        <v>321214</v>
      </c>
      <c r="AB6092">
        <v>30</v>
      </c>
      <c r="AD6092" t="s">
        <v>79</v>
      </c>
      <c r="AE6092" t="s">
        <v>95</v>
      </c>
      <c r="AF6092">
        <v>40</v>
      </c>
      <c r="AG6092" s="4">
        <v>0.25</v>
      </c>
      <c r="AH6092" s="4">
        <v>0.60416666666666663</v>
      </c>
      <c r="AI6092" s="5">
        <v>12.25</v>
      </c>
      <c r="AJ6092">
        <v>18.38</v>
      </c>
      <c r="AK6092">
        <v>25.5</v>
      </c>
      <c r="AL6092" t="s">
        <v>81</v>
      </c>
      <c r="AM6092" t="s">
        <v>82</v>
      </c>
      <c r="AO6092" t="s">
        <v>83</v>
      </c>
      <c r="AP6092" t="s">
        <v>67</v>
      </c>
      <c r="AQ6092" t="s">
        <v>67</v>
      </c>
      <c r="AR6092" t="s">
        <v>82</v>
      </c>
      <c r="AT6092" t="s">
        <v>82</v>
      </c>
      <c r="AW6092" t="s">
        <v>82</v>
      </c>
      <c r="AY6092" t="s">
        <v>170</v>
      </c>
      <c r="AZ6092" t="s">
        <v>172</v>
      </c>
      <c r="BA6092" t="s">
        <v>166</v>
      </c>
      <c r="BB6092">
        <v>84111</v>
      </c>
      <c r="BC6092" t="s">
        <v>87</v>
      </c>
      <c r="BH6092" t="s">
        <v>32041</v>
      </c>
      <c r="BJ6092">
        <v>943050454</v>
      </c>
    </row>
    <row r="6093" spans="1:62" x14ac:dyDescent="0.25">
      <c r="A6093" t="s">
        <v>32078</v>
      </c>
      <c r="B6093" s="2">
        <v>43531</v>
      </c>
      <c r="C6093" t="s">
        <v>63</v>
      </c>
      <c r="D6093" s="3">
        <v>43472.397555995369</v>
      </c>
      <c r="E6093" t="s">
        <v>64</v>
      </c>
      <c r="F6093" s="2">
        <v>43556</v>
      </c>
      <c r="G6093" s="2">
        <v>43799</v>
      </c>
      <c r="H6093" t="s">
        <v>32079</v>
      </c>
      <c r="J6093" t="s">
        <v>32080</v>
      </c>
      <c r="K6093" t="s">
        <v>32081</v>
      </c>
      <c r="L6093" t="s">
        <v>32082</v>
      </c>
      <c r="M6093" t="s">
        <v>232</v>
      </c>
      <c r="N6093">
        <v>12572</v>
      </c>
      <c r="O6093" t="s">
        <v>70</v>
      </c>
      <c r="Q6093" t="s">
        <v>32083</v>
      </c>
      <c r="S6093" t="s">
        <v>72</v>
      </c>
      <c r="T6093" t="s">
        <v>2185</v>
      </c>
      <c r="U6093" t="s">
        <v>30611</v>
      </c>
      <c r="V6093" t="s">
        <v>2187</v>
      </c>
      <c r="W6093" t="s">
        <v>232</v>
      </c>
      <c r="X6093" t="s">
        <v>106</v>
      </c>
      <c r="Y6093" t="str">
        <f>"37-3011"</f>
        <v>37-3011</v>
      </c>
      <c r="Z6093" t="s">
        <v>94</v>
      </c>
      <c r="AA6093">
        <v>561730</v>
      </c>
      <c r="AB6093">
        <v>5</v>
      </c>
      <c r="AC6093">
        <v>5</v>
      </c>
      <c r="AD6093" t="s">
        <v>79</v>
      </c>
      <c r="AE6093" t="s">
        <v>80</v>
      </c>
      <c r="AF6093">
        <v>40</v>
      </c>
      <c r="AG6093" s="4">
        <v>0.33333333333333331</v>
      </c>
      <c r="AH6093" s="4">
        <v>0.66666666666666663</v>
      </c>
      <c r="AI6093" s="5">
        <v>15.82</v>
      </c>
      <c r="AJ6093">
        <v>0</v>
      </c>
      <c r="AK6093">
        <v>0</v>
      </c>
      <c r="AL6093" t="s">
        <v>81</v>
      </c>
      <c r="AM6093" t="s">
        <v>82</v>
      </c>
      <c r="AO6093" t="s">
        <v>83</v>
      </c>
      <c r="AR6093" t="s">
        <v>82</v>
      </c>
      <c r="AT6093" t="s">
        <v>82</v>
      </c>
      <c r="AW6093" t="s">
        <v>72</v>
      </c>
      <c r="AX6093">
        <v>2</v>
      </c>
      <c r="AY6093" t="s">
        <v>32084</v>
      </c>
      <c r="AZ6093" t="s">
        <v>9556</v>
      </c>
      <c r="BA6093" t="s">
        <v>232</v>
      </c>
      <c r="BB6093">
        <v>12583</v>
      </c>
      <c r="BC6093" t="s">
        <v>79</v>
      </c>
      <c r="BH6093" t="s">
        <v>32085</v>
      </c>
      <c r="BJ6093">
        <v>371632444</v>
      </c>
    </row>
    <row r="6094" spans="1:62" x14ac:dyDescent="0.25">
      <c r="A6094" t="s">
        <v>32145</v>
      </c>
      <c r="B6094" s="2">
        <v>43531</v>
      </c>
      <c r="C6094" t="s">
        <v>63</v>
      </c>
      <c r="D6094" s="3">
        <v>43472.389905532407</v>
      </c>
      <c r="E6094" t="s">
        <v>64</v>
      </c>
      <c r="F6094" s="2">
        <v>43556</v>
      </c>
      <c r="G6094" s="2">
        <v>43769</v>
      </c>
      <c r="H6094" t="s">
        <v>32146</v>
      </c>
      <c r="J6094" t="s">
        <v>32147</v>
      </c>
      <c r="K6094" t="s">
        <v>21125</v>
      </c>
      <c r="L6094" t="s">
        <v>820</v>
      </c>
      <c r="M6094" t="s">
        <v>298</v>
      </c>
      <c r="N6094">
        <v>4109</v>
      </c>
      <c r="O6094" t="s">
        <v>70</v>
      </c>
      <c r="Q6094" t="s">
        <v>32148</v>
      </c>
      <c r="S6094" t="s">
        <v>72</v>
      </c>
      <c r="T6094" t="s">
        <v>31078</v>
      </c>
      <c r="U6094" t="s">
        <v>3783</v>
      </c>
      <c r="V6094" t="s">
        <v>2207</v>
      </c>
      <c r="W6094" t="s">
        <v>86</v>
      </c>
      <c r="X6094" t="s">
        <v>1500</v>
      </c>
      <c r="Y6094" t="str">
        <f>"35-2014"</f>
        <v>35-2014</v>
      </c>
      <c r="Z6094" t="s">
        <v>301</v>
      </c>
      <c r="AA6094">
        <v>722110</v>
      </c>
      <c r="AB6094">
        <v>9</v>
      </c>
      <c r="AC6094">
        <v>9</v>
      </c>
      <c r="AD6094" t="s">
        <v>79</v>
      </c>
      <c r="AE6094" t="s">
        <v>80</v>
      </c>
      <c r="AF6094">
        <v>35</v>
      </c>
      <c r="AG6094" s="4">
        <v>0.25</v>
      </c>
      <c r="AH6094" s="4">
        <v>0.58333333333333337</v>
      </c>
      <c r="AI6094" s="5">
        <v>13.25</v>
      </c>
      <c r="AJ6094">
        <v>19.88</v>
      </c>
      <c r="AL6094" t="s">
        <v>81</v>
      </c>
      <c r="AM6094" t="s">
        <v>82</v>
      </c>
      <c r="AO6094" t="s">
        <v>83</v>
      </c>
      <c r="AR6094" t="s">
        <v>82</v>
      </c>
      <c r="AT6094" t="s">
        <v>82</v>
      </c>
      <c r="AW6094" t="s">
        <v>72</v>
      </c>
      <c r="AX6094">
        <v>1</v>
      </c>
      <c r="AY6094" t="s">
        <v>820</v>
      </c>
      <c r="AZ6094" t="s">
        <v>5551</v>
      </c>
      <c r="BA6094" t="s">
        <v>298</v>
      </c>
      <c r="BB6094">
        <v>4109</v>
      </c>
      <c r="BC6094" t="s">
        <v>79</v>
      </c>
      <c r="BH6094" t="s">
        <v>32147</v>
      </c>
      <c r="BJ6094">
        <v>461576936</v>
      </c>
    </row>
    <row r="6095" spans="1:62" x14ac:dyDescent="0.25">
      <c r="A6095" t="s">
        <v>32181</v>
      </c>
      <c r="B6095" s="2">
        <v>43531</v>
      </c>
      <c r="C6095" t="s">
        <v>63</v>
      </c>
      <c r="D6095" s="3">
        <v>43472.412035243055</v>
      </c>
      <c r="E6095" t="s">
        <v>64</v>
      </c>
      <c r="F6095" s="2">
        <v>43556</v>
      </c>
      <c r="G6095" s="2">
        <v>43861</v>
      </c>
      <c r="H6095" t="s">
        <v>32182</v>
      </c>
      <c r="I6095" t="s">
        <v>32183</v>
      </c>
      <c r="J6095" t="s">
        <v>32184</v>
      </c>
      <c r="L6095" t="s">
        <v>32185</v>
      </c>
      <c r="M6095" t="s">
        <v>774</v>
      </c>
      <c r="N6095">
        <v>80422</v>
      </c>
      <c r="O6095" t="s">
        <v>70</v>
      </c>
      <c r="Q6095" t="s">
        <v>32186</v>
      </c>
      <c r="S6095" t="s">
        <v>72</v>
      </c>
      <c r="T6095" t="s">
        <v>31068</v>
      </c>
      <c r="U6095" t="s">
        <v>3177</v>
      </c>
      <c r="V6095" t="s">
        <v>3178</v>
      </c>
      <c r="W6095" t="s">
        <v>86</v>
      </c>
      <c r="X6095" t="s">
        <v>379</v>
      </c>
      <c r="Y6095" t="str">
        <f>"37-2012"</f>
        <v>37-2012</v>
      </c>
      <c r="Z6095" t="s">
        <v>373</v>
      </c>
      <c r="AA6095">
        <v>721120</v>
      </c>
      <c r="AB6095">
        <v>45</v>
      </c>
      <c r="AC6095">
        <v>45</v>
      </c>
      <c r="AD6095" t="s">
        <v>79</v>
      </c>
      <c r="AE6095" t="s">
        <v>80</v>
      </c>
      <c r="AF6095">
        <v>35</v>
      </c>
      <c r="AG6095" s="4">
        <v>0.375</v>
      </c>
      <c r="AH6095" s="4">
        <v>0.6875</v>
      </c>
      <c r="AI6095" s="5">
        <v>11.95</v>
      </c>
      <c r="AJ6095">
        <v>17.93</v>
      </c>
      <c r="AK6095">
        <v>22.5</v>
      </c>
      <c r="AL6095" t="s">
        <v>81</v>
      </c>
      <c r="AM6095" t="s">
        <v>82</v>
      </c>
      <c r="AO6095" t="s">
        <v>83</v>
      </c>
      <c r="AR6095" t="s">
        <v>82</v>
      </c>
      <c r="AT6095" t="s">
        <v>82</v>
      </c>
      <c r="AW6095" t="s">
        <v>82</v>
      </c>
      <c r="AY6095" t="s">
        <v>32185</v>
      </c>
      <c r="AZ6095" t="s">
        <v>32187</v>
      </c>
      <c r="BA6095" t="s">
        <v>774</v>
      </c>
      <c r="BB6095">
        <v>80422</v>
      </c>
      <c r="BC6095" t="s">
        <v>87</v>
      </c>
      <c r="BH6095" t="s">
        <v>32184</v>
      </c>
      <c r="BJ6095">
        <v>201290693</v>
      </c>
    </row>
    <row r="6096" spans="1:62" x14ac:dyDescent="0.25">
      <c r="A6096" t="s">
        <v>32210</v>
      </c>
      <c r="B6096" s="2">
        <v>43531</v>
      </c>
      <c r="C6096" t="s">
        <v>63</v>
      </c>
      <c r="D6096" s="3">
        <v>43472.39897195602</v>
      </c>
      <c r="E6096" t="s">
        <v>64</v>
      </c>
      <c r="F6096" s="2">
        <v>43556</v>
      </c>
      <c r="G6096" s="2">
        <v>43769</v>
      </c>
      <c r="H6096" t="s">
        <v>32211</v>
      </c>
      <c r="I6096" t="s">
        <v>32212</v>
      </c>
      <c r="J6096" t="s">
        <v>32213</v>
      </c>
      <c r="L6096" t="s">
        <v>297</v>
      </c>
      <c r="M6096" t="s">
        <v>298</v>
      </c>
      <c r="N6096">
        <v>3907</v>
      </c>
      <c r="O6096" t="s">
        <v>70</v>
      </c>
      <c r="Q6096" t="s">
        <v>32214</v>
      </c>
      <c r="S6096" t="s">
        <v>72</v>
      </c>
      <c r="T6096" t="s">
        <v>31078</v>
      </c>
      <c r="U6096" t="s">
        <v>3783</v>
      </c>
      <c r="V6096" t="s">
        <v>2207</v>
      </c>
      <c r="W6096" t="s">
        <v>86</v>
      </c>
      <c r="X6096" t="s">
        <v>14935</v>
      </c>
      <c r="Y6096" t="str">
        <f>"35-2015"</f>
        <v>35-2015</v>
      </c>
      <c r="Z6096" t="s">
        <v>346</v>
      </c>
      <c r="AA6096">
        <v>722110</v>
      </c>
      <c r="AB6096">
        <v>4</v>
      </c>
      <c r="AC6096">
        <v>4</v>
      </c>
      <c r="AD6096" t="s">
        <v>79</v>
      </c>
      <c r="AE6096" t="s">
        <v>95</v>
      </c>
      <c r="AF6096">
        <v>35</v>
      </c>
      <c r="AG6096" s="4">
        <v>0.29166666666666669</v>
      </c>
      <c r="AH6096" s="4">
        <v>0.625</v>
      </c>
      <c r="AI6096" s="5">
        <v>11.75</v>
      </c>
      <c r="AJ6096">
        <v>17.63</v>
      </c>
      <c r="AL6096" t="s">
        <v>81</v>
      </c>
      <c r="AM6096" t="s">
        <v>82</v>
      </c>
      <c r="AO6096" t="s">
        <v>83</v>
      </c>
      <c r="AR6096" t="s">
        <v>82</v>
      </c>
      <c r="AT6096" t="s">
        <v>82</v>
      </c>
      <c r="AW6096" t="s">
        <v>72</v>
      </c>
      <c r="AX6096">
        <v>1</v>
      </c>
      <c r="AY6096" t="s">
        <v>297</v>
      </c>
      <c r="AZ6096" t="s">
        <v>302</v>
      </c>
      <c r="BA6096" t="s">
        <v>298</v>
      </c>
      <c r="BB6096">
        <v>3907</v>
      </c>
      <c r="BC6096" t="s">
        <v>87</v>
      </c>
      <c r="BH6096" t="s">
        <v>32213</v>
      </c>
      <c r="BJ6096">
        <v>10488508</v>
      </c>
    </row>
    <row r="6097" spans="1:62" x14ac:dyDescent="0.25">
      <c r="A6097" t="s">
        <v>32223</v>
      </c>
      <c r="B6097" s="2">
        <v>43531</v>
      </c>
      <c r="C6097" t="s">
        <v>63</v>
      </c>
      <c r="D6097" s="3">
        <v>43472.399152685182</v>
      </c>
      <c r="E6097" t="s">
        <v>64</v>
      </c>
      <c r="F6097" s="2">
        <v>43556</v>
      </c>
      <c r="G6097" s="2">
        <v>43830</v>
      </c>
      <c r="H6097" t="s">
        <v>32224</v>
      </c>
      <c r="J6097" t="s">
        <v>32225</v>
      </c>
      <c r="L6097" t="s">
        <v>32226</v>
      </c>
      <c r="M6097" t="s">
        <v>232</v>
      </c>
      <c r="N6097">
        <v>12059</v>
      </c>
      <c r="O6097" t="s">
        <v>70</v>
      </c>
      <c r="Q6097" t="s">
        <v>32227</v>
      </c>
      <c r="S6097" t="s">
        <v>72</v>
      </c>
      <c r="T6097" t="s">
        <v>2185</v>
      </c>
      <c r="U6097" t="s">
        <v>2186</v>
      </c>
      <c r="V6097" t="s">
        <v>2187</v>
      </c>
      <c r="W6097" t="s">
        <v>232</v>
      </c>
      <c r="X6097" t="s">
        <v>1241</v>
      </c>
      <c r="Y6097" t="str">
        <f>"35-9021"</f>
        <v>35-9021</v>
      </c>
      <c r="Z6097" t="s">
        <v>315</v>
      </c>
      <c r="AA6097">
        <v>561990</v>
      </c>
      <c r="AB6097">
        <v>3</v>
      </c>
      <c r="AC6097">
        <v>3</v>
      </c>
      <c r="AD6097" t="s">
        <v>79</v>
      </c>
      <c r="AE6097" t="s">
        <v>95</v>
      </c>
      <c r="AF6097">
        <v>40</v>
      </c>
      <c r="AG6097" s="4">
        <v>0.58333333333333337</v>
      </c>
      <c r="AH6097" s="4">
        <v>0.91666666666666663</v>
      </c>
      <c r="AI6097" s="5">
        <v>11.15</v>
      </c>
      <c r="AL6097" t="s">
        <v>81</v>
      </c>
      <c r="AM6097" t="s">
        <v>82</v>
      </c>
      <c r="AO6097" t="s">
        <v>83</v>
      </c>
      <c r="AR6097" t="s">
        <v>82</v>
      </c>
      <c r="AT6097" t="s">
        <v>82</v>
      </c>
      <c r="AW6097" t="s">
        <v>82</v>
      </c>
      <c r="AY6097" t="s">
        <v>32226</v>
      </c>
      <c r="AZ6097" t="s">
        <v>5791</v>
      </c>
      <c r="BA6097" t="s">
        <v>232</v>
      </c>
      <c r="BB6097">
        <v>12059</v>
      </c>
      <c r="BC6097" t="s">
        <v>87</v>
      </c>
      <c r="BH6097" t="s">
        <v>32228</v>
      </c>
      <c r="BJ6097">
        <v>611597822</v>
      </c>
    </row>
    <row r="6098" spans="1:62" x14ac:dyDescent="0.25">
      <c r="A6098" t="s">
        <v>32243</v>
      </c>
      <c r="B6098" s="2">
        <v>43531</v>
      </c>
      <c r="C6098" t="s">
        <v>63</v>
      </c>
      <c r="D6098" s="3">
        <v>43472.394812916667</v>
      </c>
      <c r="E6098" t="s">
        <v>64</v>
      </c>
      <c r="F6098" s="2">
        <v>43556</v>
      </c>
      <c r="G6098" s="2">
        <v>43799</v>
      </c>
      <c r="H6098" t="s">
        <v>32244</v>
      </c>
      <c r="I6098" t="s">
        <v>67</v>
      </c>
      <c r="J6098" t="s">
        <v>32245</v>
      </c>
      <c r="K6098" t="s">
        <v>67</v>
      </c>
      <c r="L6098" t="s">
        <v>32246</v>
      </c>
      <c r="M6098" t="s">
        <v>226</v>
      </c>
      <c r="N6098">
        <v>48065</v>
      </c>
      <c r="O6098" t="s">
        <v>70</v>
      </c>
      <c r="P6098" t="s">
        <v>67</v>
      </c>
      <c r="Q6098" t="s">
        <v>32247</v>
      </c>
      <c r="S6098" t="s">
        <v>72</v>
      </c>
      <c r="T6098" t="s">
        <v>1273</v>
      </c>
      <c r="U6098" t="s">
        <v>1274</v>
      </c>
      <c r="V6098" t="s">
        <v>1275</v>
      </c>
      <c r="W6098" t="s">
        <v>1276</v>
      </c>
      <c r="X6098" t="s">
        <v>1301</v>
      </c>
      <c r="Y6098" t="str">
        <f>"37-3011"</f>
        <v>37-3011</v>
      </c>
      <c r="Z6098" t="s">
        <v>94</v>
      </c>
      <c r="AA6098">
        <v>561730</v>
      </c>
      <c r="AB6098">
        <v>10</v>
      </c>
      <c r="AC6098">
        <v>10</v>
      </c>
      <c r="AD6098" t="s">
        <v>79</v>
      </c>
      <c r="AE6098" t="s">
        <v>80</v>
      </c>
      <c r="AF6098">
        <v>40</v>
      </c>
      <c r="AG6098" s="4">
        <v>0.33333333333333331</v>
      </c>
      <c r="AH6098" s="4">
        <v>0.70833333333333337</v>
      </c>
      <c r="AI6098" s="5">
        <v>13.72</v>
      </c>
      <c r="AL6098" t="s">
        <v>81</v>
      </c>
      <c r="AM6098" t="s">
        <v>82</v>
      </c>
      <c r="AO6098" t="s">
        <v>83</v>
      </c>
      <c r="AP6098" t="s">
        <v>67</v>
      </c>
      <c r="AQ6098" t="s">
        <v>67</v>
      </c>
      <c r="AR6098" t="s">
        <v>82</v>
      </c>
      <c r="AT6098" t="s">
        <v>82</v>
      </c>
      <c r="AW6098" t="s">
        <v>82</v>
      </c>
      <c r="AY6098" t="s">
        <v>32246</v>
      </c>
      <c r="AZ6098" t="s">
        <v>2333</v>
      </c>
      <c r="BA6098" t="s">
        <v>226</v>
      </c>
      <c r="BB6098">
        <v>48065</v>
      </c>
      <c r="BC6098" t="s">
        <v>79</v>
      </c>
      <c r="BH6098" t="s">
        <v>32245</v>
      </c>
      <c r="BI6098" t="s">
        <v>67</v>
      </c>
      <c r="BJ6098">
        <v>262815529</v>
      </c>
    </row>
    <row r="6099" spans="1:62" x14ac:dyDescent="0.25">
      <c r="A6099" t="s">
        <v>32264</v>
      </c>
      <c r="B6099" s="2">
        <v>43531</v>
      </c>
      <c r="C6099" t="s">
        <v>63</v>
      </c>
      <c r="D6099" s="3">
        <v>43472.401696701389</v>
      </c>
      <c r="E6099" t="s">
        <v>64</v>
      </c>
      <c r="F6099" s="2">
        <v>43556</v>
      </c>
      <c r="G6099" s="2">
        <v>43799</v>
      </c>
      <c r="H6099" t="s">
        <v>32265</v>
      </c>
      <c r="J6099" t="s">
        <v>32266</v>
      </c>
      <c r="L6099" t="s">
        <v>32267</v>
      </c>
      <c r="M6099" t="s">
        <v>232</v>
      </c>
      <c r="N6099">
        <v>10924</v>
      </c>
      <c r="O6099" t="s">
        <v>70</v>
      </c>
      <c r="Q6099" t="s">
        <v>32268</v>
      </c>
      <c r="S6099" t="s">
        <v>72</v>
      </c>
      <c r="T6099" t="s">
        <v>2185</v>
      </c>
      <c r="U6099" t="s">
        <v>2186</v>
      </c>
      <c r="V6099" t="s">
        <v>2187</v>
      </c>
      <c r="W6099" t="s">
        <v>232</v>
      </c>
      <c r="X6099" t="s">
        <v>106</v>
      </c>
      <c r="Y6099" t="str">
        <f>"37-3011"</f>
        <v>37-3011</v>
      </c>
      <c r="Z6099" t="s">
        <v>94</v>
      </c>
      <c r="AA6099">
        <v>561730</v>
      </c>
      <c r="AB6099">
        <v>5</v>
      </c>
      <c r="AC6099">
        <v>5</v>
      </c>
      <c r="AD6099" t="s">
        <v>79</v>
      </c>
      <c r="AE6099" t="s">
        <v>80</v>
      </c>
      <c r="AF6099">
        <v>40</v>
      </c>
      <c r="AG6099" s="4">
        <v>0.29166666666666669</v>
      </c>
      <c r="AH6099" s="4">
        <v>0.70833333333333337</v>
      </c>
      <c r="AI6099" s="5">
        <v>16.809999999999999</v>
      </c>
      <c r="AJ6099">
        <v>25.22</v>
      </c>
      <c r="AK6099">
        <v>25.22</v>
      </c>
      <c r="AL6099" t="s">
        <v>81</v>
      </c>
      <c r="AM6099" t="s">
        <v>82</v>
      </c>
      <c r="AO6099" t="s">
        <v>83</v>
      </c>
      <c r="AR6099" t="s">
        <v>82</v>
      </c>
      <c r="AT6099" t="s">
        <v>82</v>
      </c>
      <c r="AW6099" t="s">
        <v>72</v>
      </c>
      <c r="AX6099">
        <v>2</v>
      </c>
      <c r="AY6099" t="s">
        <v>32267</v>
      </c>
      <c r="AZ6099" t="s">
        <v>769</v>
      </c>
      <c r="BA6099" t="s">
        <v>232</v>
      </c>
      <c r="BB6099">
        <v>10924</v>
      </c>
      <c r="BC6099" t="s">
        <v>79</v>
      </c>
      <c r="BH6099" t="s">
        <v>32266</v>
      </c>
      <c r="BJ6099">
        <v>61541412</v>
      </c>
    </row>
    <row r="6100" spans="1:62" x14ac:dyDescent="0.25">
      <c r="A6100" t="s">
        <v>32388</v>
      </c>
      <c r="B6100" s="2">
        <v>43531</v>
      </c>
      <c r="C6100" t="s">
        <v>63</v>
      </c>
      <c r="D6100" s="3">
        <v>43472.413167673614</v>
      </c>
      <c r="E6100" t="s">
        <v>64</v>
      </c>
      <c r="F6100" s="2">
        <v>43556</v>
      </c>
      <c r="G6100" s="2">
        <v>43772</v>
      </c>
      <c r="H6100" t="s">
        <v>25505</v>
      </c>
      <c r="I6100" t="s">
        <v>67</v>
      </c>
      <c r="J6100" t="s">
        <v>25506</v>
      </c>
      <c r="K6100" t="s">
        <v>67</v>
      </c>
      <c r="L6100" t="s">
        <v>25507</v>
      </c>
      <c r="M6100" t="s">
        <v>1246</v>
      </c>
      <c r="N6100">
        <v>63939</v>
      </c>
      <c r="O6100" t="s">
        <v>70</v>
      </c>
      <c r="Q6100" t="s">
        <v>25508</v>
      </c>
      <c r="S6100" t="s">
        <v>72</v>
      </c>
      <c r="T6100" t="s">
        <v>5156</v>
      </c>
      <c r="U6100" t="s">
        <v>5157</v>
      </c>
      <c r="V6100" t="s">
        <v>5158</v>
      </c>
      <c r="W6100" t="s">
        <v>105</v>
      </c>
      <c r="X6100" t="s">
        <v>677</v>
      </c>
      <c r="Y6100" t="str">
        <f>"39-3091"</f>
        <v>39-3091</v>
      </c>
      <c r="Z6100" t="s">
        <v>677</v>
      </c>
      <c r="AA6100">
        <v>713990</v>
      </c>
      <c r="AB6100">
        <v>25</v>
      </c>
      <c r="AC6100">
        <v>25</v>
      </c>
      <c r="AD6100" t="s">
        <v>79</v>
      </c>
      <c r="AE6100" t="s">
        <v>80</v>
      </c>
      <c r="AF6100">
        <v>40</v>
      </c>
      <c r="AG6100" s="4">
        <v>0.54166666666666663</v>
      </c>
      <c r="AH6100" s="4">
        <v>0.91666666666666663</v>
      </c>
      <c r="AI6100" s="5">
        <v>353.2</v>
      </c>
      <c r="AJ6100">
        <v>0</v>
      </c>
      <c r="AK6100">
        <v>0</v>
      </c>
      <c r="AL6100" t="s">
        <v>81</v>
      </c>
      <c r="AM6100" t="s">
        <v>82</v>
      </c>
      <c r="AO6100" t="s">
        <v>83</v>
      </c>
      <c r="AR6100" t="s">
        <v>82</v>
      </c>
      <c r="AT6100" t="s">
        <v>82</v>
      </c>
      <c r="AW6100" t="s">
        <v>82</v>
      </c>
      <c r="AY6100" t="s">
        <v>25509</v>
      </c>
      <c r="AZ6100" t="s">
        <v>25510</v>
      </c>
      <c r="BA6100" t="s">
        <v>1246</v>
      </c>
      <c r="BB6100">
        <v>63939</v>
      </c>
      <c r="BC6100" t="s">
        <v>79</v>
      </c>
      <c r="BH6100" t="s">
        <v>25511</v>
      </c>
      <c r="BI6100" t="s">
        <v>67</v>
      </c>
      <c r="BJ6100">
        <v>680664036</v>
      </c>
    </row>
    <row r="6101" spans="1:62" x14ac:dyDescent="0.25">
      <c r="A6101" t="s">
        <v>32491</v>
      </c>
      <c r="B6101" s="2">
        <v>43531</v>
      </c>
      <c r="C6101" t="s">
        <v>63</v>
      </c>
      <c r="D6101" s="3">
        <v>43472.379706342595</v>
      </c>
      <c r="E6101" t="s">
        <v>117</v>
      </c>
      <c r="H6101" t="s">
        <v>32492</v>
      </c>
      <c r="J6101" t="s">
        <v>32493</v>
      </c>
      <c r="L6101" t="s">
        <v>885</v>
      </c>
      <c r="M6101" t="s">
        <v>147</v>
      </c>
      <c r="N6101">
        <v>15301</v>
      </c>
      <c r="O6101" t="s">
        <v>70</v>
      </c>
      <c r="Q6101" t="s">
        <v>32494</v>
      </c>
      <c r="S6101" t="s">
        <v>72</v>
      </c>
      <c r="T6101" t="s">
        <v>242</v>
      </c>
      <c r="U6101" t="s">
        <v>243</v>
      </c>
      <c r="V6101" t="s">
        <v>244</v>
      </c>
      <c r="W6101" t="s">
        <v>147</v>
      </c>
      <c r="X6101" t="s">
        <v>5761</v>
      </c>
      <c r="Y6101" t="str">
        <f>"47-3014"</f>
        <v>47-3014</v>
      </c>
      <c r="Z6101" t="s">
        <v>1320</v>
      </c>
      <c r="AA6101">
        <v>238320</v>
      </c>
      <c r="AB6101">
        <v>4</v>
      </c>
      <c r="AD6101" t="s">
        <v>79</v>
      </c>
      <c r="AE6101" t="s">
        <v>80</v>
      </c>
      <c r="AF6101">
        <v>40</v>
      </c>
      <c r="AG6101" s="4">
        <v>0.33333333333333331</v>
      </c>
      <c r="AH6101" s="4">
        <v>0.75</v>
      </c>
      <c r="AI6101" s="5">
        <v>14.7</v>
      </c>
      <c r="AJ6101">
        <v>22.05</v>
      </c>
      <c r="AK6101">
        <v>22.05</v>
      </c>
      <c r="AL6101" t="s">
        <v>81</v>
      </c>
      <c r="AM6101" t="s">
        <v>82</v>
      </c>
      <c r="AO6101" t="s">
        <v>83</v>
      </c>
      <c r="AP6101" t="s">
        <v>130</v>
      </c>
      <c r="AQ6101" t="s">
        <v>130</v>
      </c>
      <c r="AR6101" t="s">
        <v>82</v>
      </c>
      <c r="AT6101" t="s">
        <v>82</v>
      </c>
      <c r="AW6101" t="s">
        <v>82</v>
      </c>
      <c r="AY6101" t="s">
        <v>885</v>
      </c>
      <c r="AZ6101" t="s">
        <v>885</v>
      </c>
      <c r="BA6101" t="s">
        <v>147</v>
      </c>
      <c r="BB6101">
        <v>15301</v>
      </c>
      <c r="BC6101" t="s">
        <v>79</v>
      </c>
      <c r="BH6101" t="s">
        <v>32495</v>
      </c>
      <c r="BJ6101">
        <v>251468027</v>
      </c>
    </row>
    <row r="6102" spans="1:62" x14ac:dyDescent="0.25">
      <c r="A6102" t="s">
        <v>32518</v>
      </c>
      <c r="B6102" s="2">
        <v>43531</v>
      </c>
      <c r="C6102" t="s">
        <v>63</v>
      </c>
      <c r="D6102" s="3">
        <v>43472.410909756945</v>
      </c>
      <c r="E6102" t="s">
        <v>64</v>
      </c>
      <c r="F6102" s="2">
        <v>43556</v>
      </c>
      <c r="G6102" s="2">
        <v>43861</v>
      </c>
      <c r="H6102" t="s">
        <v>32182</v>
      </c>
      <c r="I6102" t="s">
        <v>32183</v>
      </c>
      <c r="J6102" t="s">
        <v>32184</v>
      </c>
      <c r="L6102" t="s">
        <v>32185</v>
      </c>
      <c r="M6102" t="s">
        <v>774</v>
      </c>
      <c r="N6102">
        <v>80422</v>
      </c>
      <c r="O6102" t="s">
        <v>70</v>
      </c>
      <c r="Q6102" t="s">
        <v>32186</v>
      </c>
      <c r="S6102" t="s">
        <v>72</v>
      </c>
      <c r="T6102" t="s">
        <v>31068</v>
      </c>
      <c r="U6102" t="s">
        <v>3177</v>
      </c>
      <c r="V6102" t="s">
        <v>3178</v>
      </c>
      <c r="W6102" t="s">
        <v>86</v>
      </c>
      <c r="X6102" t="s">
        <v>32519</v>
      </c>
      <c r="Y6102" t="str">
        <f>"35-9021"</f>
        <v>35-9021</v>
      </c>
      <c r="Z6102" t="s">
        <v>315</v>
      </c>
      <c r="AA6102">
        <v>721120</v>
      </c>
      <c r="AB6102">
        <v>5</v>
      </c>
      <c r="AC6102">
        <v>5</v>
      </c>
      <c r="AD6102" t="s">
        <v>79</v>
      </c>
      <c r="AE6102" t="s">
        <v>80</v>
      </c>
      <c r="AF6102">
        <v>35</v>
      </c>
      <c r="AG6102" s="4">
        <v>0.29166666666666669</v>
      </c>
      <c r="AH6102" s="4">
        <v>0.60416666666666663</v>
      </c>
      <c r="AI6102" s="5">
        <v>10.84</v>
      </c>
      <c r="AJ6102">
        <v>16.260000000000002</v>
      </c>
      <c r="AK6102">
        <v>22.5</v>
      </c>
      <c r="AL6102" t="s">
        <v>81</v>
      </c>
      <c r="AM6102" t="s">
        <v>82</v>
      </c>
      <c r="AO6102" t="s">
        <v>83</v>
      </c>
      <c r="AR6102" t="s">
        <v>82</v>
      </c>
      <c r="AT6102" t="s">
        <v>82</v>
      </c>
      <c r="AW6102" t="s">
        <v>82</v>
      </c>
      <c r="AY6102" t="s">
        <v>32185</v>
      </c>
      <c r="AZ6102" t="s">
        <v>32187</v>
      </c>
      <c r="BA6102" t="s">
        <v>774</v>
      </c>
      <c r="BB6102">
        <v>80422</v>
      </c>
      <c r="BC6102" t="s">
        <v>87</v>
      </c>
      <c r="BH6102" t="s">
        <v>32184</v>
      </c>
      <c r="BJ6102">
        <v>201290693</v>
      </c>
    </row>
    <row r="6103" spans="1:62" x14ac:dyDescent="0.25">
      <c r="A6103" t="s">
        <v>32604</v>
      </c>
      <c r="B6103" s="2">
        <v>43531</v>
      </c>
      <c r="C6103" t="s">
        <v>63</v>
      </c>
      <c r="D6103" s="3">
        <v>43472.409972268521</v>
      </c>
      <c r="E6103" t="s">
        <v>64</v>
      </c>
      <c r="F6103" s="2">
        <v>43556</v>
      </c>
      <c r="G6103" s="2">
        <v>43861</v>
      </c>
      <c r="H6103" t="s">
        <v>32605</v>
      </c>
      <c r="J6103" t="s">
        <v>32606</v>
      </c>
      <c r="L6103" t="s">
        <v>2127</v>
      </c>
      <c r="M6103" t="s">
        <v>714</v>
      </c>
      <c r="N6103">
        <v>70601</v>
      </c>
      <c r="O6103" t="s">
        <v>70</v>
      </c>
      <c r="Q6103" t="s">
        <v>32607</v>
      </c>
      <c r="S6103" t="s">
        <v>72</v>
      </c>
      <c r="T6103" t="s">
        <v>31068</v>
      </c>
      <c r="U6103" t="s">
        <v>3177</v>
      </c>
      <c r="V6103" t="s">
        <v>3178</v>
      </c>
      <c r="W6103" t="s">
        <v>86</v>
      </c>
      <c r="X6103" t="s">
        <v>379</v>
      </c>
      <c r="Y6103" t="str">
        <f>"37-2012"</f>
        <v>37-2012</v>
      </c>
      <c r="Z6103" t="s">
        <v>373</v>
      </c>
      <c r="AA6103">
        <v>721120</v>
      </c>
      <c r="AB6103">
        <v>80</v>
      </c>
      <c r="AC6103">
        <v>80</v>
      </c>
      <c r="AD6103" t="s">
        <v>79</v>
      </c>
      <c r="AE6103" t="s">
        <v>80</v>
      </c>
      <c r="AF6103">
        <v>35</v>
      </c>
      <c r="AG6103" s="4">
        <v>0.35416666666666669</v>
      </c>
      <c r="AH6103" s="4">
        <v>0.66666666666666663</v>
      </c>
      <c r="AI6103" s="6">
        <v>10</v>
      </c>
      <c r="AJ6103">
        <v>15</v>
      </c>
      <c r="AK6103">
        <v>15.75</v>
      </c>
      <c r="AL6103" t="s">
        <v>81</v>
      </c>
      <c r="AM6103" t="s">
        <v>82</v>
      </c>
      <c r="AO6103" t="s">
        <v>83</v>
      </c>
      <c r="AR6103" t="s">
        <v>82</v>
      </c>
      <c r="AT6103" t="s">
        <v>82</v>
      </c>
      <c r="AW6103" t="s">
        <v>82</v>
      </c>
      <c r="AY6103" t="s">
        <v>10488</v>
      </c>
      <c r="AZ6103" t="s">
        <v>9754</v>
      </c>
      <c r="BA6103" t="s">
        <v>714</v>
      </c>
      <c r="BB6103">
        <v>70601</v>
      </c>
      <c r="BC6103" t="s">
        <v>87</v>
      </c>
      <c r="BH6103" t="s">
        <v>32608</v>
      </c>
      <c r="BJ6103">
        <v>20614452</v>
      </c>
    </row>
    <row r="6104" spans="1:62" x14ac:dyDescent="0.25">
      <c r="A6104" t="s">
        <v>32620</v>
      </c>
      <c r="B6104" s="2">
        <v>43531</v>
      </c>
      <c r="C6104" t="s">
        <v>63</v>
      </c>
      <c r="D6104" s="3">
        <v>43472.400030312499</v>
      </c>
      <c r="E6104" t="s">
        <v>64</v>
      </c>
      <c r="F6104" s="2">
        <v>43556</v>
      </c>
      <c r="G6104" s="2">
        <v>43799</v>
      </c>
      <c r="H6104" t="s">
        <v>32621</v>
      </c>
      <c r="J6104" t="s">
        <v>32622</v>
      </c>
      <c r="L6104" t="s">
        <v>21465</v>
      </c>
      <c r="M6104" t="s">
        <v>232</v>
      </c>
      <c r="N6104">
        <v>12075</v>
      </c>
      <c r="O6104" t="s">
        <v>70</v>
      </c>
      <c r="Q6104" t="s">
        <v>32623</v>
      </c>
      <c r="S6104" t="s">
        <v>72</v>
      </c>
      <c r="T6104" t="s">
        <v>2185</v>
      </c>
      <c r="U6104" t="s">
        <v>30611</v>
      </c>
      <c r="V6104" t="s">
        <v>2187</v>
      </c>
      <c r="W6104" t="s">
        <v>232</v>
      </c>
      <c r="X6104" t="s">
        <v>22105</v>
      </c>
      <c r="Y6104" t="str">
        <f>"53-7062"</f>
        <v>53-7062</v>
      </c>
      <c r="Z6104" t="s">
        <v>337</v>
      </c>
      <c r="AA6104">
        <v>561990</v>
      </c>
      <c r="AB6104">
        <v>12</v>
      </c>
      <c r="AC6104">
        <v>12</v>
      </c>
      <c r="AD6104" t="s">
        <v>79</v>
      </c>
      <c r="AE6104" t="s">
        <v>80</v>
      </c>
      <c r="AF6104">
        <v>40</v>
      </c>
      <c r="AG6104" s="4">
        <v>0.33333333333333331</v>
      </c>
      <c r="AH6104" s="4">
        <v>0.70833333333333337</v>
      </c>
      <c r="AI6104" s="5">
        <v>17.36</v>
      </c>
      <c r="AJ6104">
        <v>26.04</v>
      </c>
      <c r="AK6104">
        <v>26.04</v>
      </c>
      <c r="AL6104" t="s">
        <v>81</v>
      </c>
      <c r="AM6104" t="s">
        <v>82</v>
      </c>
      <c r="AO6104" t="s">
        <v>83</v>
      </c>
      <c r="AR6104" t="s">
        <v>82</v>
      </c>
      <c r="AT6104" t="s">
        <v>82</v>
      </c>
      <c r="AW6104" t="s">
        <v>72</v>
      </c>
      <c r="AX6104">
        <v>1</v>
      </c>
      <c r="AY6104" t="s">
        <v>21465</v>
      </c>
      <c r="AZ6104" t="s">
        <v>7348</v>
      </c>
      <c r="BA6104" t="s">
        <v>232</v>
      </c>
      <c r="BB6104">
        <v>12075</v>
      </c>
      <c r="BC6104" t="s">
        <v>79</v>
      </c>
      <c r="BH6104" t="s">
        <v>32622</v>
      </c>
      <c r="BJ6104">
        <v>161524046</v>
      </c>
    </row>
    <row r="6105" spans="1:62" x14ac:dyDescent="0.25">
      <c r="A6105" t="s">
        <v>32624</v>
      </c>
      <c r="B6105" s="2">
        <v>43531</v>
      </c>
      <c r="C6105" t="s">
        <v>63</v>
      </c>
      <c r="D6105" s="3">
        <v>43472.39755991898</v>
      </c>
      <c r="E6105" t="s">
        <v>64</v>
      </c>
      <c r="F6105" s="2">
        <v>43556</v>
      </c>
      <c r="G6105" s="2">
        <v>43814</v>
      </c>
      <c r="H6105" t="s">
        <v>31937</v>
      </c>
      <c r="I6105" t="s">
        <v>31938</v>
      </c>
      <c r="J6105" t="s">
        <v>31939</v>
      </c>
      <c r="L6105" t="s">
        <v>10205</v>
      </c>
      <c r="M6105" t="s">
        <v>207</v>
      </c>
      <c r="N6105">
        <v>2554</v>
      </c>
      <c r="O6105" t="s">
        <v>70</v>
      </c>
      <c r="Q6105" t="s">
        <v>31940</v>
      </c>
      <c r="S6105" t="s">
        <v>72</v>
      </c>
      <c r="T6105" t="s">
        <v>4133</v>
      </c>
      <c r="U6105" t="s">
        <v>3783</v>
      </c>
      <c r="V6105" t="s">
        <v>2207</v>
      </c>
      <c r="W6105" t="s">
        <v>86</v>
      </c>
      <c r="X6105" t="s">
        <v>32625</v>
      </c>
      <c r="Y6105" t="str">
        <f>"35-3021"</f>
        <v>35-3021</v>
      </c>
      <c r="Z6105" t="s">
        <v>354</v>
      </c>
      <c r="AA6105">
        <v>722110</v>
      </c>
      <c r="AB6105">
        <v>5</v>
      </c>
      <c r="AC6105">
        <v>5</v>
      </c>
      <c r="AD6105" t="s">
        <v>79</v>
      </c>
      <c r="AE6105" t="s">
        <v>80</v>
      </c>
      <c r="AF6105">
        <v>35</v>
      </c>
      <c r="AG6105" s="4">
        <v>0.25</v>
      </c>
      <c r="AH6105" s="4">
        <v>0.58333333333333337</v>
      </c>
      <c r="AI6105" s="5">
        <v>16.760000000000002</v>
      </c>
      <c r="AJ6105">
        <v>25.14</v>
      </c>
      <c r="AL6105" t="s">
        <v>81</v>
      </c>
      <c r="AM6105" t="s">
        <v>82</v>
      </c>
      <c r="AO6105" t="s">
        <v>83</v>
      </c>
      <c r="AR6105" t="s">
        <v>82</v>
      </c>
      <c r="AT6105" t="s">
        <v>82</v>
      </c>
      <c r="AW6105" t="s">
        <v>72</v>
      </c>
      <c r="AX6105">
        <v>1</v>
      </c>
      <c r="AY6105" t="s">
        <v>10205</v>
      </c>
      <c r="AZ6105" t="s">
        <v>10205</v>
      </c>
      <c r="BA6105" t="s">
        <v>207</v>
      </c>
      <c r="BB6105">
        <v>2554</v>
      </c>
      <c r="BC6105" t="s">
        <v>87</v>
      </c>
      <c r="BH6105" t="s">
        <v>31939</v>
      </c>
      <c r="BJ6105">
        <v>465036036</v>
      </c>
    </row>
    <row r="6106" spans="1:62" x14ac:dyDescent="0.25">
      <c r="A6106" t="s">
        <v>32631</v>
      </c>
      <c r="B6106" s="2">
        <v>43531</v>
      </c>
      <c r="C6106" t="s">
        <v>63</v>
      </c>
      <c r="D6106" s="3">
        <v>43472.394073194446</v>
      </c>
      <c r="E6106" t="s">
        <v>117</v>
      </c>
      <c r="H6106" t="s">
        <v>30457</v>
      </c>
      <c r="J6106" t="s">
        <v>20269</v>
      </c>
      <c r="K6106" t="s">
        <v>20270</v>
      </c>
      <c r="L6106" t="s">
        <v>1753</v>
      </c>
      <c r="M6106" t="s">
        <v>761</v>
      </c>
      <c r="N6106">
        <v>30328</v>
      </c>
      <c r="O6106" t="s">
        <v>70</v>
      </c>
      <c r="Q6106" t="s">
        <v>20271</v>
      </c>
      <c r="S6106" t="s">
        <v>72</v>
      </c>
      <c r="T6106" t="s">
        <v>20272</v>
      </c>
      <c r="U6106" t="s">
        <v>20273</v>
      </c>
      <c r="V6106" t="s">
        <v>1177</v>
      </c>
      <c r="W6106" t="s">
        <v>649</v>
      </c>
      <c r="X6106" t="s">
        <v>28104</v>
      </c>
      <c r="Y6106" t="str">
        <f>"47-2161"</f>
        <v>47-2161</v>
      </c>
      <c r="Z6106" t="s">
        <v>6926</v>
      </c>
      <c r="AA6106">
        <v>321214</v>
      </c>
      <c r="AB6106">
        <v>40</v>
      </c>
      <c r="AD6106" t="s">
        <v>79</v>
      </c>
      <c r="AE6106" t="s">
        <v>95</v>
      </c>
      <c r="AF6106">
        <v>40</v>
      </c>
      <c r="AG6106" s="4">
        <v>0.25</v>
      </c>
      <c r="AH6106" s="4">
        <v>0.60416666666666663</v>
      </c>
      <c r="AI6106" s="5">
        <v>16.87</v>
      </c>
      <c r="AJ6106">
        <v>25.31</v>
      </c>
      <c r="AK6106">
        <v>25.31</v>
      </c>
      <c r="AL6106" t="s">
        <v>81</v>
      </c>
      <c r="AM6106" t="s">
        <v>82</v>
      </c>
      <c r="AO6106" t="s">
        <v>83</v>
      </c>
      <c r="AP6106" t="s">
        <v>67</v>
      </c>
      <c r="AQ6106" t="s">
        <v>67</v>
      </c>
      <c r="AR6106" t="s">
        <v>82</v>
      </c>
      <c r="AT6106" t="s">
        <v>82</v>
      </c>
      <c r="AW6106" t="s">
        <v>72</v>
      </c>
      <c r="AX6106">
        <v>3</v>
      </c>
      <c r="AY6106" t="s">
        <v>8660</v>
      </c>
      <c r="AZ6106" t="s">
        <v>32632</v>
      </c>
      <c r="BA6106" t="s">
        <v>8654</v>
      </c>
      <c r="BB6106">
        <v>89115</v>
      </c>
      <c r="BC6106" t="s">
        <v>79</v>
      </c>
      <c r="BH6106" t="s">
        <v>32633</v>
      </c>
      <c r="BJ6106">
        <v>943050454</v>
      </c>
    </row>
    <row r="6107" spans="1:62" x14ac:dyDescent="0.25">
      <c r="A6107" t="s">
        <v>32693</v>
      </c>
      <c r="B6107" s="2">
        <v>43531</v>
      </c>
      <c r="C6107" t="s">
        <v>63</v>
      </c>
      <c r="D6107" s="3">
        <v>43472.398363229164</v>
      </c>
      <c r="E6107" t="s">
        <v>64</v>
      </c>
      <c r="F6107" s="2">
        <v>43556</v>
      </c>
      <c r="G6107" s="2">
        <v>43799</v>
      </c>
      <c r="H6107" t="s">
        <v>32694</v>
      </c>
      <c r="J6107" t="s">
        <v>32695</v>
      </c>
      <c r="L6107" t="s">
        <v>32082</v>
      </c>
      <c r="M6107" t="s">
        <v>232</v>
      </c>
      <c r="N6107">
        <v>12572</v>
      </c>
      <c r="O6107" t="s">
        <v>70</v>
      </c>
      <c r="Q6107" t="s">
        <v>32696</v>
      </c>
      <c r="S6107" t="s">
        <v>72</v>
      </c>
      <c r="T6107" t="s">
        <v>2185</v>
      </c>
      <c r="U6107" t="s">
        <v>2186</v>
      </c>
      <c r="V6107" t="s">
        <v>2187</v>
      </c>
      <c r="W6107" t="s">
        <v>232</v>
      </c>
      <c r="X6107" t="s">
        <v>106</v>
      </c>
      <c r="Y6107" t="str">
        <f>"37-3011"</f>
        <v>37-3011</v>
      </c>
      <c r="Z6107" t="s">
        <v>94</v>
      </c>
      <c r="AA6107">
        <v>561730</v>
      </c>
      <c r="AB6107">
        <v>8</v>
      </c>
      <c r="AC6107">
        <v>8</v>
      </c>
      <c r="AD6107" t="s">
        <v>79</v>
      </c>
      <c r="AE6107" t="s">
        <v>80</v>
      </c>
      <c r="AF6107">
        <v>40</v>
      </c>
      <c r="AG6107" s="4">
        <v>0.33333333333333331</v>
      </c>
      <c r="AH6107" s="4">
        <v>0.70833333333333337</v>
      </c>
      <c r="AI6107" s="5">
        <v>15.82</v>
      </c>
      <c r="AJ6107">
        <v>23.73</v>
      </c>
      <c r="AK6107">
        <v>23.73</v>
      </c>
      <c r="AL6107" t="s">
        <v>81</v>
      </c>
      <c r="AM6107" t="s">
        <v>82</v>
      </c>
      <c r="AO6107" t="s">
        <v>83</v>
      </c>
      <c r="AR6107" t="s">
        <v>82</v>
      </c>
      <c r="AT6107" t="s">
        <v>82</v>
      </c>
      <c r="AW6107" t="s">
        <v>72</v>
      </c>
      <c r="AX6107">
        <v>2</v>
      </c>
      <c r="AY6107" t="s">
        <v>32082</v>
      </c>
      <c r="AZ6107" t="s">
        <v>32697</v>
      </c>
      <c r="BA6107" t="s">
        <v>232</v>
      </c>
      <c r="BB6107">
        <v>12572</v>
      </c>
      <c r="BC6107" t="s">
        <v>79</v>
      </c>
      <c r="BH6107" t="s">
        <v>32695</v>
      </c>
      <c r="BJ6107">
        <v>272434523</v>
      </c>
    </row>
    <row r="6108" spans="1:62" x14ac:dyDescent="0.25">
      <c r="A6108" t="s">
        <v>32703</v>
      </c>
      <c r="B6108" s="2">
        <v>43531</v>
      </c>
      <c r="C6108" t="s">
        <v>63</v>
      </c>
      <c r="D6108" s="3">
        <v>43472.397955312503</v>
      </c>
      <c r="E6108" t="s">
        <v>64</v>
      </c>
      <c r="F6108" s="2">
        <v>43556</v>
      </c>
      <c r="G6108" s="2">
        <v>43784</v>
      </c>
      <c r="H6108" t="s">
        <v>32704</v>
      </c>
      <c r="J6108" t="s">
        <v>32705</v>
      </c>
      <c r="L6108" t="s">
        <v>22663</v>
      </c>
      <c r="M6108" t="s">
        <v>1064</v>
      </c>
      <c r="N6108">
        <v>38141</v>
      </c>
      <c r="O6108" t="s">
        <v>70</v>
      </c>
      <c r="Q6108" t="s">
        <v>32706</v>
      </c>
      <c r="S6108" t="s">
        <v>72</v>
      </c>
      <c r="T6108" t="s">
        <v>2185</v>
      </c>
      <c r="U6108" t="s">
        <v>2186</v>
      </c>
      <c r="V6108" t="s">
        <v>2187</v>
      </c>
      <c r="W6108" t="s">
        <v>232</v>
      </c>
      <c r="X6108" t="s">
        <v>26197</v>
      </c>
      <c r="Y6108" t="str">
        <f>"47-2051"</f>
        <v>47-2051</v>
      </c>
      <c r="Z6108" t="s">
        <v>1383</v>
      </c>
      <c r="AA6108">
        <v>238110</v>
      </c>
      <c r="AB6108">
        <v>8</v>
      </c>
      <c r="AC6108">
        <v>8</v>
      </c>
      <c r="AD6108" t="s">
        <v>79</v>
      </c>
      <c r="AE6108" t="s">
        <v>80</v>
      </c>
      <c r="AF6108">
        <v>40</v>
      </c>
      <c r="AG6108" s="4">
        <v>0.33333333333333331</v>
      </c>
      <c r="AH6108" s="4">
        <v>0.66666666666666663</v>
      </c>
      <c r="AI6108" s="5">
        <v>17.96</v>
      </c>
      <c r="AJ6108">
        <v>26.94</v>
      </c>
      <c r="AK6108">
        <v>26.94</v>
      </c>
      <c r="AL6108" t="s">
        <v>81</v>
      </c>
      <c r="AM6108" t="s">
        <v>82</v>
      </c>
      <c r="AO6108" t="s">
        <v>83</v>
      </c>
      <c r="AR6108" t="s">
        <v>82</v>
      </c>
      <c r="AT6108" t="s">
        <v>82</v>
      </c>
      <c r="AW6108" t="s">
        <v>72</v>
      </c>
      <c r="AX6108">
        <v>3</v>
      </c>
      <c r="AY6108" t="s">
        <v>22663</v>
      </c>
      <c r="AZ6108" t="s">
        <v>2001</v>
      </c>
      <c r="BA6108" t="s">
        <v>1064</v>
      </c>
      <c r="BB6108">
        <v>38141</v>
      </c>
      <c r="BC6108" t="s">
        <v>79</v>
      </c>
      <c r="BH6108" t="s">
        <v>32705</v>
      </c>
      <c r="BJ6108">
        <v>800818908</v>
      </c>
    </row>
    <row r="6109" spans="1:62" x14ac:dyDescent="0.25">
      <c r="A6109" t="s">
        <v>32719</v>
      </c>
      <c r="B6109" s="2">
        <v>43531</v>
      </c>
      <c r="C6109" t="s">
        <v>63</v>
      </c>
      <c r="D6109" s="3">
        <v>43472.388668576386</v>
      </c>
      <c r="E6109" t="s">
        <v>64</v>
      </c>
      <c r="F6109" s="2">
        <v>43556</v>
      </c>
      <c r="G6109" s="2">
        <v>43800</v>
      </c>
      <c r="H6109" t="s">
        <v>32720</v>
      </c>
      <c r="J6109" t="s">
        <v>32721</v>
      </c>
      <c r="L6109" t="s">
        <v>25912</v>
      </c>
      <c r="M6109" t="s">
        <v>147</v>
      </c>
      <c r="N6109">
        <v>19348</v>
      </c>
      <c r="O6109" t="s">
        <v>70</v>
      </c>
      <c r="Q6109" t="s">
        <v>32722</v>
      </c>
      <c r="S6109" t="s">
        <v>72</v>
      </c>
      <c r="T6109" t="s">
        <v>30841</v>
      </c>
      <c r="U6109" t="s">
        <v>5508</v>
      </c>
      <c r="V6109" t="s">
        <v>4796</v>
      </c>
      <c r="W6109" t="s">
        <v>308</v>
      </c>
      <c r="X6109" t="s">
        <v>1673</v>
      </c>
      <c r="Y6109" t="str">
        <f>"37-3011"</f>
        <v>37-3011</v>
      </c>
      <c r="Z6109" t="s">
        <v>94</v>
      </c>
      <c r="AA6109">
        <v>561730</v>
      </c>
      <c r="AB6109">
        <v>5</v>
      </c>
      <c r="AC6109">
        <v>5</v>
      </c>
      <c r="AD6109" t="s">
        <v>79</v>
      </c>
      <c r="AE6109" t="s">
        <v>80</v>
      </c>
      <c r="AF6109">
        <v>40</v>
      </c>
      <c r="AG6109" s="4">
        <v>0.33333333333333331</v>
      </c>
      <c r="AH6109" s="4">
        <v>0.70833333333333337</v>
      </c>
      <c r="AI6109" s="5">
        <v>15.35</v>
      </c>
      <c r="AJ6109">
        <v>23.03</v>
      </c>
      <c r="AL6109" t="s">
        <v>81</v>
      </c>
      <c r="AM6109" t="s">
        <v>82</v>
      </c>
      <c r="AO6109" t="s">
        <v>83</v>
      </c>
      <c r="AR6109" t="s">
        <v>82</v>
      </c>
      <c r="AT6109" t="s">
        <v>82</v>
      </c>
      <c r="AW6109" t="s">
        <v>82</v>
      </c>
      <c r="AY6109" t="s">
        <v>25912</v>
      </c>
      <c r="AZ6109" t="s">
        <v>1310</v>
      </c>
      <c r="BA6109" t="s">
        <v>147</v>
      </c>
      <c r="BB6109">
        <v>19348</v>
      </c>
      <c r="BC6109" t="s">
        <v>79</v>
      </c>
      <c r="BH6109" t="s">
        <v>32721</v>
      </c>
      <c r="BJ6109">
        <v>823586058</v>
      </c>
    </row>
    <row r="6110" spans="1:62" x14ac:dyDescent="0.25">
      <c r="A6110" t="s">
        <v>32729</v>
      </c>
      <c r="B6110" s="2">
        <v>43531</v>
      </c>
      <c r="C6110" t="s">
        <v>63</v>
      </c>
      <c r="D6110" s="3">
        <v>43472.38838103009</v>
      </c>
      <c r="E6110" t="s">
        <v>64</v>
      </c>
      <c r="F6110" s="2">
        <v>43556</v>
      </c>
      <c r="G6110" s="2">
        <v>43814</v>
      </c>
      <c r="H6110" t="s">
        <v>32730</v>
      </c>
      <c r="J6110" t="s">
        <v>32731</v>
      </c>
      <c r="L6110" t="s">
        <v>32732</v>
      </c>
      <c r="M6110" t="s">
        <v>278</v>
      </c>
      <c r="N6110">
        <v>22602</v>
      </c>
      <c r="O6110" t="s">
        <v>70</v>
      </c>
      <c r="Q6110" t="s">
        <v>32733</v>
      </c>
      <c r="S6110" t="s">
        <v>72</v>
      </c>
      <c r="T6110" t="s">
        <v>30841</v>
      </c>
      <c r="U6110" t="s">
        <v>5508</v>
      </c>
      <c r="V6110" t="s">
        <v>4796</v>
      </c>
      <c r="W6110" t="s">
        <v>308</v>
      </c>
      <c r="X6110" t="s">
        <v>4052</v>
      </c>
      <c r="Y6110" t="str">
        <f>"47-2051"</f>
        <v>47-2051</v>
      </c>
      <c r="Z6110" t="s">
        <v>1383</v>
      </c>
      <c r="AA6110">
        <v>238110</v>
      </c>
      <c r="AB6110">
        <v>6</v>
      </c>
      <c r="AC6110">
        <v>6</v>
      </c>
      <c r="AD6110" t="s">
        <v>79</v>
      </c>
      <c r="AE6110" t="s">
        <v>95</v>
      </c>
      <c r="AF6110">
        <v>35</v>
      </c>
      <c r="AG6110" s="4">
        <v>0.29166666666666669</v>
      </c>
      <c r="AH6110" s="4">
        <v>0.66666666666666663</v>
      </c>
      <c r="AI6110" s="5">
        <v>23.17</v>
      </c>
      <c r="AJ6110">
        <v>34.76</v>
      </c>
      <c r="AL6110" t="s">
        <v>81</v>
      </c>
      <c r="AM6110" t="s">
        <v>82</v>
      </c>
      <c r="AO6110" t="s">
        <v>83</v>
      </c>
      <c r="AR6110" t="s">
        <v>82</v>
      </c>
      <c r="AT6110" t="s">
        <v>82</v>
      </c>
      <c r="AW6110" t="s">
        <v>72</v>
      </c>
      <c r="AX6110">
        <v>6</v>
      </c>
      <c r="AY6110" t="s">
        <v>32732</v>
      </c>
      <c r="AZ6110" t="s">
        <v>6462</v>
      </c>
      <c r="BA6110" t="s">
        <v>278</v>
      </c>
      <c r="BB6110">
        <v>22602</v>
      </c>
      <c r="BC6110" t="s">
        <v>79</v>
      </c>
      <c r="BH6110" t="s">
        <v>32731</v>
      </c>
      <c r="BJ6110">
        <v>200994024</v>
      </c>
    </row>
    <row r="6111" spans="1:62" x14ac:dyDescent="0.25">
      <c r="A6111" t="s">
        <v>32757</v>
      </c>
      <c r="B6111" s="2">
        <v>43531</v>
      </c>
      <c r="C6111" t="s">
        <v>63</v>
      </c>
      <c r="D6111" s="3">
        <v>43472.390948657405</v>
      </c>
      <c r="E6111" t="s">
        <v>64</v>
      </c>
      <c r="F6111" s="2">
        <v>43556</v>
      </c>
      <c r="G6111" s="2">
        <v>43799</v>
      </c>
      <c r="H6111" t="s">
        <v>32758</v>
      </c>
      <c r="J6111" t="s">
        <v>32759</v>
      </c>
      <c r="L6111" t="s">
        <v>17078</v>
      </c>
      <c r="M6111" t="s">
        <v>804</v>
      </c>
      <c r="N6111">
        <v>3301</v>
      </c>
      <c r="O6111" t="s">
        <v>70</v>
      </c>
      <c r="Q6111" t="s">
        <v>32760</v>
      </c>
      <c r="S6111" t="s">
        <v>72</v>
      </c>
      <c r="T6111" t="s">
        <v>31078</v>
      </c>
      <c r="U6111" t="s">
        <v>3783</v>
      </c>
      <c r="V6111" t="s">
        <v>2207</v>
      </c>
      <c r="W6111" t="s">
        <v>86</v>
      </c>
      <c r="X6111" t="s">
        <v>1960</v>
      </c>
      <c r="Y6111" t="str">
        <f>"37-3011"</f>
        <v>37-3011</v>
      </c>
      <c r="Z6111" t="s">
        <v>94</v>
      </c>
      <c r="AA6111">
        <v>561730</v>
      </c>
      <c r="AB6111">
        <v>6</v>
      </c>
      <c r="AC6111">
        <v>6</v>
      </c>
      <c r="AD6111" t="s">
        <v>79</v>
      </c>
      <c r="AE6111" t="s">
        <v>95</v>
      </c>
      <c r="AF6111">
        <v>35</v>
      </c>
      <c r="AG6111" s="4">
        <v>0.27083333333333331</v>
      </c>
      <c r="AH6111" s="4">
        <v>0.875</v>
      </c>
      <c r="AI6111" s="5">
        <v>15.91</v>
      </c>
      <c r="AJ6111">
        <v>23.87</v>
      </c>
      <c r="AL6111" t="s">
        <v>81</v>
      </c>
      <c r="AM6111" t="s">
        <v>82</v>
      </c>
      <c r="AO6111" t="s">
        <v>83</v>
      </c>
      <c r="AR6111" t="s">
        <v>82</v>
      </c>
      <c r="AT6111" t="s">
        <v>82</v>
      </c>
      <c r="AW6111" t="s">
        <v>72</v>
      </c>
      <c r="AX6111">
        <v>1</v>
      </c>
      <c r="AY6111" t="s">
        <v>17078</v>
      </c>
      <c r="AZ6111" t="s">
        <v>32761</v>
      </c>
      <c r="BA6111" t="s">
        <v>804</v>
      </c>
      <c r="BB6111">
        <v>3301</v>
      </c>
      <c r="BC6111" t="s">
        <v>79</v>
      </c>
      <c r="BH6111" t="s">
        <v>32762</v>
      </c>
      <c r="BJ6111">
        <v>20262319</v>
      </c>
    </row>
    <row r="6112" spans="1:62" x14ac:dyDescent="0.25">
      <c r="A6112" t="s">
        <v>32834</v>
      </c>
      <c r="B6112" s="2">
        <v>43531</v>
      </c>
      <c r="C6112" t="s">
        <v>63</v>
      </c>
      <c r="D6112" s="3">
        <v>43472.415252430554</v>
      </c>
      <c r="E6112" t="s">
        <v>64</v>
      </c>
      <c r="F6112" s="2">
        <v>43556</v>
      </c>
      <c r="G6112" s="2">
        <v>43770</v>
      </c>
      <c r="H6112" t="s">
        <v>32835</v>
      </c>
      <c r="I6112" t="s">
        <v>67</v>
      </c>
      <c r="J6112" t="s">
        <v>32836</v>
      </c>
      <c r="K6112" t="s">
        <v>67</v>
      </c>
      <c r="L6112" t="s">
        <v>32837</v>
      </c>
      <c r="M6112" t="s">
        <v>207</v>
      </c>
      <c r="N6112" t="s">
        <v>32838</v>
      </c>
      <c r="O6112" t="s">
        <v>70</v>
      </c>
      <c r="P6112" t="s">
        <v>67</v>
      </c>
      <c r="Q6112" t="s">
        <v>32839</v>
      </c>
      <c r="S6112" t="s">
        <v>72</v>
      </c>
      <c r="T6112" t="s">
        <v>5156</v>
      </c>
      <c r="U6112" t="s">
        <v>5157</v>
      </c>
      <c r="V6112" t="s">
        <v>5158</v>
      </c>
      <c r="W6112" t="s">
        <v>105</v>
      </c>
      <c r="X6112" t="s">
        <v>5159</v>
      </c>
      <c r="Y6112" t="str">
        <f>"39-3091"</f>
        <v>39-3091</v>
      </c>
      <c r="Z6112" t="s">
        <v>677</v>
      </c>
      <c r="AA6112">
        <v>713990</v>
      </c>
      <c r="AB6112">
        <v>60</v>
      </c>
      <c r="AC6112">
        <v>60</v>
      </c>
      <c r="AD6112" t="s">
        <v>79</v>
      </c>
      <c r="AE6112" t="s">
        <v>80</v>
      </c>
      <c r="AF6112">
        <v>40</v>
      </c>
      <c r="AG6112" s="4">
        <v>0.54166666666666663</v>
      </c>
      <c r="AH6112" s="4">
        <v>0.91666666666666663</v>
      </c>
      <c r="AI6112" s="5">
        <v>395.6</v>
      </c>
      <c r="AL6112" t="s">
        <v>81</v>
      </c>
      <c r="AM6112" t="s">
        <v>82</v>
      </c>
      <c r="AO6112" t="s">
        <v>83</v>
      </c>
      <c r="AR6112" t="s">
        <v>82</v>
      </c>
      <c r="AT6112" t="s">
        <v>82</v>
      </c>
      <c r="AW6112" t="s">
        <v>82</v>
      </c>
      <c r="AY6112" t="s">
        <v>29534</v>
      </c>
      <c r="AZ6112" t="s">
        <v>16224</v>
      </c>
      <c r="BA6112" t="s">
        <v>207</v>
      </c>
      <c r="BB6112">
        <v>1201</v>
      </c>
      <c r="BC6112" t="s">
        <v>79</v>
      </c>
      <c r="BH6112" t="s">
        <v>32840</v>
      </c>
      <c r="BJ6112">
        <v>42947494</v>
      </c>
    </row>
    <row r="6113" spans="1:62" x14ac:dyDescent="0.25">
      <c r="A6113" t="s">
        <v>32971</v>
      </c>
      <c r="B6113" s="2">
        <v>43531</v>
      </c>
      <c r="C6113" t="s">
        <v>63</v>
      </c>
      <c r="D6113" s="3">
        <v>43472.40834603009</v>
      </c>
      <c r="E6113" t="s">
        <v>64</v>
      </c>
      <c r="F6113" s="2">
        <v>43556</v>
      </c>
      <c r="G6113" s="2">
        <v>43799</v>
      </c>
      <c r="H6113" t="s">
        <v>10425</v>
      </c>
      <c r="J6113" t="s">
        <v>10426</v>
      </c>
      <c r="L6113" t="s">
        <v>1797</v>
      </c>
      <c r="M6113" t="s">
        <v>1246</v>
      </c>
      <c r="N6113">
        <v>63132</v>
      </c>
      <c r="O6113" t="s">
        <v>70</v>
      </c>
      <c r="Q6113" t="s">
        <v>10427</v>
      </c>
      <c r="S6113" t="s">
        <v>72</v>
      </c>
      <c r="T6113" t="s">
        <v>6264</v>
      </c>
      <c r="U6113" t="s">
        <v>10001</v>
      </c>
      <c r="V6113" t="s">
        <v>104</v>
      </c>
      <c r="W6113" t="s">
        <v>105</v>
      </c>
      <c r="X6113" t="s">
        <v>106</v>
      </c>
      <c r="Y6113" t="str">
        <f>"37-3011"</f>
        <v>37-3011</v>
      </c>
      <c r="Z6113" t="s">
        <v>94</v>
      </c>
      <c r="AA6113">
        <v>561730</v>
      </c>
      <c r="AB6113">
        <v>52</v>
      </c>
      <c r="AC6113">
        <v>52</v>
      </c>
      <c r="AD6113" t="s">
        <v>79</v>
      </c>
      <c r="AE6113" t="s">
        <v>80</v>
      </c>
      <c r="AF6113">
        <v>40</v>
      </c>
      <c r="AG6113" s="4">
        <v>0.29166666666666669</v>
      </c>
      <c r="AH6113" s="4">
        <v>0.66666666666666663</v>
      </c>
      <c r="AI6113" s="5">
        <v>14.52</v>
      </c>
      <c r="AJ6113">
        <v>21.78</v>
      </c>
      <c r="AL6113" t="s">
        <v>81</v>
      </c>
      <c r="AM6113" t="s">
        <v>82</v>
      </c>
      <c r="AO6113" t="s">
        <v>83</v>
      </c>
      <c r="AP6113" t="s">
        <v>67</v>
      </c>
      <c r="AQ6113" t="s">
        <v>67</v>
      </c>
      <c r="AR6113" t="s">
        <v>82</v>
      </c>
      <c r="AT6113" t="s">
        <v>82</v>
      </c>
      <c r="AW6113" t="s">
        <v>82</v>
      </c>
      <c r="AY6113" t="s">
        <v>1797</v>
      </c>
      <c r="AZ6113" t="s">
        <v>1797</v>
      </c>
      <c r="BA6113" t="s">
        <v>1246</v>
      </c>
      <c r="BB6113">
        <v>63132</v>
      </c>
      <c r="BC6113" t="s">
        <v>79</v>
      </c>
      <c r="BH6113" t="s">
        <v>10426</v>
      </c>
      <c r="BJ6113">
        <v>431702956</v>
      </c>
    </row>
    <row r="6114" spans="1:62" x14ac:dyDescent="0.25">
      <c r="A6114" t="s">
        <v>33063</v>
      </c>
      <c r="B6114" s="2">
        <v>43531</v>
      </c>
      <c r="C6114" t="s">
        <v>63</v>
      </c>
      <c r="D6114" s="3">
        <v>43472.406184664353</v>
      </c>
      <c r="E6114" t="s">
        <v>117</v>
      </c>
      <c r="H6114" t="s">
        <v>33064</v>
      </c>
      <c r="J6114" t="s">
        <v>33065</v>
      </c>
      <c r="K6114" t="s">
        <v>33066</v>
      </c>
      <c r="L6114" t="s">
        <v>24982</v>
      </c>
      <c r="M6114" t="s">
        <v>787</v>
      </c>
      <c r="N6114">
        <v>35613</v>
      </c>
      <c r="O6114" t="s">
        <v>70</v>
      </c>
      <c r="Q6114" t="s">
        <v>33067</v>
      </c>
      <c r="S6114" t="s">
        <v>72</v>
      </c>
      <c r="T6114" t="s">
        <v>2185</v>
      </c>
      <c r="U6114" t="s">
        <v>2186</v>
      </c>
      <c r="V6114" t="s">
        <v>2187</v>
      </c>
      <c r="W6114" t="s">
        <v>232</v>
      </c>
      <c r="X6114" t="s">
        <v>32909</v>
      </c>
      <c r="Y6114" t="str">
        <f>"47-2161"</f>
        <v>47-2161</v>
      </c>
      <c r="Z6114" t="s">
        <v>6926</v>
      </c>
      <c r="AA6114">
        <v>238390</v>
      </c>
      <c r="AB6114">
        <v>20</v>
      </c>
      <c r="AD6114" t="s">
        <v>79</v>
      </c>
      <c r="AE6114" t="s">
        <v>80</v>
      </c>
      <c r="AF6114">
        <v>40</v>
      </c>
      <c r="AG6114" s="4">
        <v>0.33333333333333331</v>
      </c>
      <c r="AH6114" s="4">
        <v>0.70833333333333337</v>
      </c>
      <c r="AI6114" s="5">
        <v>20.07</v>
      </c>
      <c r="AL6114" t="s">
        <v>81</v>
      </c>
      <c r="AM6114" t="s">
        <v>82</v>
      </c>
      <c r="AO6114" t="s">
        <v>83</v>
      </c>
      <c r="AR6114" t="s">
        <v>82</v>
      </c>
      <c r="AT6114" t="s">
        <v>82</v>
      </c>
      <c r="AW6114" t="s">
        <v>72</v>
      </c>
      <c r="AX6114">
        <v>2</v>
      </c>
      <c r="AY6114" t="s">
        <v>24982</v>
      </c>
      <c r="AZ6114" t="s">
        <v>8061</v>
      </c>
      <c r="BA6114" t="s">
        <v>787</v>
      </c>
      <c r="BB6114">
        <v>35613</v>
      </c>
      <c r="BC6114" t="s">
        <v>79</v>
      </c>
      <c r="BH6114" t="s">
        <v>33065</v>
      </c>
      <c r="BJ6114">
        <v>201371605</v>
      </c>
    </row>
    <row r="6115" spans="1:62" x14ac:dyDescent="0.25">
      <c r="A6115" t="s">
        <v>33096</v>
      </c>
      <c r="B6115" s="2">
        <v>43531</v>
      </c>
      <c r="C6115" t="s">
        <v>63</v>
      </c>
      <c r="D6115" s="3">
        <v>43472.390814224535</v>
      </c>
      <c r="E6115" t="s">
        <v>64</v>
      </c>
      <c r="F6115" s="2">
        <v>43556</v>
      </c>
      <c r="G6115" s="2">
        <v>43766</v>
      </c>
      <c r="H6115" t="s">
        <v>33097</v>
      </c>
      <c r="I6115" t="s">
        <v>67</v>
      </c>
      <c r="J6115" t="s">
        <v>33098</v>
      </c>
      <c r="K6115" t="s">
        <v>67</v>
      </c>
      <c r="L6115" t="s">
        <v>594</v>
      </c>
      <c r="M6115" t="s">
        <v>595</v>
      </c>
      <c r="N6115">
        <v>99516</v>
      </c>
      <c r="O6115" t="s">
        <v>70</v>
      </c>
      <c r="P6115" t="s">
        <v>67</v>
      </c>
      <c r="Q6115" t="s">
        <v>33099</v>
      </c>
      <c r="S6115" t="s">
        <v>82</v>
      </c>
      <c r="U6115" t="s">
        <v>92</v>
      </c>
      <c r="X6115" t="s">
        <v>94</v>
      </c>
      <c r="Y6115" t="str">
        <f>"37-3011"</f>
        <v>37-3011</v>
      </c>
      <c r="Z6115" t="s">
        <v>94</v>
      </c>
      <c r="AA6115">
        <v>561730</v>
      </c>
      <c r="AB6115">
        <v>8</v>
      </c>
      <c r="AC6115">
        <v>8</v>
      </c>
      <c r="AD6115" t="s">
        <v>79</v>
      </c>
      <c r="AE6115" t="s">
        <v>80</v>
      </c>
      <c r="AF6115">
        <v>40</v>
      </c>
      <c r="AG6115" s="4">
        <v>0.3125</v>
      </c>
      <c r="AH6115" s="4">
        <v>0.625</v>
      </c>
      <c r="AI6115" s="5">
        <v>18.02</v>
      </c>
      <c r="AJ6115">
        <v>27.03</v>
      </c>
      <c r="AK6115">
        <v>27.03</v>
      </c>
      <c r="AL6115" t="s">
        <v>81</v>
      </c>
      <c r="AM6115" t="s">
        <v>82</v>
      </c>
      <c r="AO6115" t="s">
        <v>83</v>
      </c>
      <c r="AP6115" t="s">
        <v>67</v>
      </c>
      <c r="AQ6115" t="s">
        <v>67</v>
      </c>
      <c r="AR6115" t="s">
        <v>82</v>
      </c>
      <c r="AT6115" t="s">
        <v>82</v>
      </c>
      <c r="AW6115" t="s">
        <v>72</v>
      </c>
      <c r="AX6115">
        <v>3</v>
      </c>
      <c r="AY6115" t="s">
        <v>600</v>
      </c>
      <c r="AZ6115" t="s">
        <v>601</v>
      </c>
      <c r="BA6115" t="s">
        <v>595</v>
      </c>
      <c r="BB6115">
        <v>99516</v>
      </c>
      <c r="BC6115" t="s">
        <v>79</v>
      </c>
      <c r="BH6115" t="s">
        <v>33100</v>
      </c>
      <c r="BI6115" t="s">
        <v>67</v>
      </c>
      <c r="BJ6115">
        <v>920123371</v>
      </c>
    </row>
    <row r="6116" spans="1:62" x14ac:dyDescent="0.25">
      <c r="A6116" t="s">
        <v>33216</v>
      </c>
      <c r="B6116" s="2">
        <v>43531</v>
      </c>
      <c r="C6116" t="s">
        <v>63</v>
      </c>
      <c r="D6116" s="3">
        <v>43472.392230127312</v>
      </c>
      <c r="E6116" t="s">
        <v>64</v>
      </c>
      <c r="F6116" s="2">
        <v>43556</v>
      </c>
      <c r="G6116" s="2">
        <v>43799</v>
      </c>
      <c r="H6116" t="s">
        <v>33217</v>
      </c>
      <c r="J6116" t="s">
        <v>33218</v>
      </c>
      <c r="L6116" t="s">
        <v>33219</v>
      </c>
      <c r="M6116" t="s">
        <v>105</v>
      </c>
      <c r="N6116">
        <v>76537</v>
      </c>
      <c r="O6116" t="s">
        <v>70</v>
      </c>
      <c r="Q6116" t="s">
        <v>33220</v>
      </c>
      <c r="S6116" t="s">
        <v>72</v>
      </c>
      <c r="T6116" t="s">
        <v>1855</v>
      </c>
      <c r="U6116" t="s">
        <v>1856</v>
      </c>
      <c r="V6116" t="s">
        <v>863</v>
      </c>
      <c r="W6116" t="s">
        <v>105</v>
      </c>
      <c r="X6116" t="s">
        <v>1758</v>
      </c>
      <c r="Y6116" t="str">
        <f>"47-5081"</f>
        <v>47-5081</v>
      </c>
      <c r="Z6116" t="s">
        <v>20333</v>
      </c>
      <c r="AA6116">
        <v>212311</v>
      </c>
      <c r="AB6116">
        <v>20</v>
      </c>
      <c r="AC6116">
        <v>20</v>
      </c>
      <c r="AD6116" t="s">
        <v>79</v>
      </c>
      <c r="AE6116" t="s">
        <v>95</v>
      </c>
      <c r="AF6116">
        <v>40</v>
      </c>
      <c r="AG6116" s="4">
        <v>0.29166666666666669</v>
      </c>
      <c r="AH6116" s="4">
        <v>0.66666666666666663</v>
      </c>
      <c r="AI6116" s="5">
        <v>12.88</v>
      </c>
      <c r="AJ6116">
        <v>19.32</v>
      </c>
      <c r="AL6116" t="s">
        <v>81</v>
      </c>
      <c r="AM6116" t="s">
        <v>82</v>
      </c>
      <c r="AO6116" t="s">
        <v>83</v>
      </c>
      <c r="AR6116" t="s">
        <v>82</v>
      </c>
      <c r="AT6116" t="s">
        <v>82</v>
      </c>
      <c r="AW6116" t="s">
        <v>82</v>
      </c>
      <c r="AY6116" t="s">
        <v>5837</v>
      </c>
      <c r="AZ6116" t="s">
        <v>2062</v>
      </c>
      <c r="BA6116" t="s">
        <v>105</v>
      </c>
      <c r="BB6116">
        <v>76537</v>
      </c>
      <c r="BC6116" t="s">
        <v>79</v>
      </c>
      <c r="BH6116" t="s">
        <v>33218</v>
      </c>
      <c r="BJ6116">
        <v>462548707</v>
      </c>
    </row>
    <row r="6117" spans="1:62" x14ac:dyDescent="0.25">
      <c r="A6117" t="s">
        <v>33255</v>
      </c>
      <c r="B6117" s="2">
        <v>43531</v>
      </c>
      <c r="C6117" t="s">
        <v>63</v>
      </c>
      <c r="D6117" s="3">
        <v>43472.414821585648</v>
      </c>
      <c r="E6117" t="s">
        <v>64</v>
      </c>
      <c r="F6117" s="2">
        <v>43556</v>
      </c>
      <c r="G6117" s="2">
        <v>43835</v>
      </c>
      <c r="H6117" t="s">
        <v>33256</v>
      </c>
      <c r="J6117" t="s">
        <v>33257</v>
      </c>
      <c r="K6117" t="s">
        <v>33258</v>
      </c>
      <c r="L6117" t="s">
        <v>10617</v>
      </c>
      <c r="M6117" t="s">
        <v>86</v>
      </c>
      <c r="N6117">
        <v>34482</v>
      </c>
      <c r="O6117" t="s">
        <v>70</v>
      </c>
      <c r="Q6117" t="s">
        <v>33259</v>
      </c>
      <c r="S6117" t="s">
        <v>72</v>
      </c>
      <c r="T6117" t="s">
        <v>5156</v>
      </c>
      <c r="U6117" t="s">
        <v>5157</v>
      </c>
      <c r="V6117" t="s">
        <v>5158</v>
      </c>
      <c r="W6117" t="s">
        <v>105</v>
      </c>
      <c r="X6117" t="s">
        <v>5159</v>
      </c>
      <c r="Y6117" t="str">
        <f>"39-3091"</f>
        <v>39-3091</v>
      </c>
      <c r="Z6117" t="s">
        <v>677</v>
      </c>
      <c r="AA6117">
        <v>713990</v>
      </c>
      <c r="AB6117">
        <v>10</v>
      </c>
      <c r="AC6117">
        <v>10</v>
      </c>
      <c r="AD6117" t="s">
        <v>79</v>
      </c>
      <c r="AE6117" t="s">
        <v>80</v>
      </c>
      <c r="AF6117">
        <v>40</v>
      </c>
      <c r="AG6117" s="4">
        <v>0.54166666666666663</v>
      </c>
      <c r="AH6117" s="4">
        <v>0.91666666666666663</v>
      </c>
      <c r="AI6117" s="5">
        <v>365.6</v>
      </c>
      <c r="AL6117" t="s">
        <v>81</v>
      </c>
      <c r="AM6117" t="s">
        <v>82</v>
      </c>
      <c r="AO6117" t="s">
        <v>83</v>
      </c>
      <c r="AR6117" t="s">
        <v>82</v>
      </c>
      <c r="AT6117" t="s">
        <v>82</v>
      </c>
      <c r="AW6117" t="s">
        <v>82</v>
      </c>
      <c r="AY6117" t="s">
        <v>10619</v>
      </c>
      <c r="AZ6117" t="s">
        <v>1344</v>
      </c>
      <c r="BA6117" t="s">
        <v>86</v>
      </c>
      <c r="BB6117">
        <v>34482</v>
      </c>
      <c r="BC6117" t="s">
        <v>79</v>
      </c>
      <c r="BH6117" t="s">
        <v>33260</v>
      </c>
      <c r="BJ6117">
        <v>262389287</v>
      </c>
    </row>
    <row r="6118" spans="1:62" x14ac:dyDescent="0.25">
      <c r="A6118" t="s">
        <v>33279</v>
      </c>
      <c r="B6118" s="2">
        <v>43531</v>
      </c>
      <c r="C6118" t="s">
        <v>63</v>
      </c>
      <c r="D6118" s="3">
        <v>43472.414458796295</v>
      </c>
      <c r="E6118" t="s">
        <v>64</v>
      </c>
      <c r="F6118" s="2">
        <v>43556</v>
      </c>
      <c r="G6118" s="2">
        <v>43789</v>
      </c>
      <c r="H6118" t="s">
        <v>33280</v>
      </c>
      <c r="I6118" t="s">
        <v>33281</v>
      </c>
      <c r="J6118" t="s">
        <v>33282</v>
      </c>
      <c r="K6118" t="s">
        <v>67</v>
      </c>
      <c r="L6118" t="s">
        <v>7684</v>
      </c>
      <c r="M6118" t="s">
        <v>86</v>
      </c>
      <c r="N6118" t="s">
        <v>7685</v>
      </c>
      <c r="O6118" t="s">
        <v>70</v>
      </c>
      <c r="P6118" t="s">
        <v>67</v>
      </c>
      <c r="Q6118" t="s">
        <v>33283</v>
      </c>
      <c r="S6118" t="s">
        <v>72</v>
      </c>
      <c r="T6118" t="s">
        <v>5156</v>
      </c>
      <c r="U6118" t="s">
        <v>5157</v>
      </c>
      <c r="V6118" t="s">
        <v>5158</v>
      </c>
      <c r="W6118" t="s">
        <v>105</v>
      </c>
      <c r="X6118" t="s">
        <v>5873</v>
      </c>
      <c r="Y6118" t="str">
        <f>"35-3022"</f>
        <v>35-3022</v>
      </c>
      <c r="Z6118" t="s">
        <v>280</v>
      </c>
      <c r="AA6118">
        <v>713990</v>
      </c>
      <c r="AB6118">
        <v>10</v>
      </c>
      <c r="AC6118">
        <v>10</v>
      </c>
      <c r="AD6118" t="s">
        <v>79</v>
      </c>
      <c r="AE6118" t="s">
        <v>80</v>
      </c>
      <c r="AF6118">
        <v>40</v>
      </c>
      <c r="AG6118" s="4">
        <v>0.54166666666666663</v>
      </c>
      <c r="AH6118" s="4">
        <v>0.91666666666666663</v>
      </c>
      <c r="AI6118" s="5">
        <v>8.4600000000000009</v>
      </c>
      <c r="AL6118" t="s">
        <v>81</v>
      </c>
      <c r="AM6118" t="s">
        <v>82</v>
      </c>
      <c r="AO6118" t="s">
        <v>83</v>
      </c>
      <c r="AR6118" t="s">
        <v>82</v>
      </c>
      <c r="AT6118" t="s">
        <v>82</v>
      </c>
      <c r="AW6118" t="s">
        <v>82</v>
      </c>
      <c r="AY6118" t="s">
        <v>3586</v>
      </c>
      <c r="AZ6118" t="s">
        <v>3586</v>
      </c>
      <c r="BA6118" t="s">
        <v>2367</v>
      </c>
      <c r="BB6118">
        <v>29501</v>
      </c>
      <c r="BC6118" t="s">
        <v>79</v>
      </c>
      <c r="BH6118" t="s">
        <v>30067</v>
      </c>
      <c r="BJ6118">
        <v>650481150</v>
      </c>
    </row>
    <row r="6119" spans="1:62" x14ac:dyDescent="0.25">
      <c r="A6119" t="s">
        <v>33293</v>
      </c>
      <c r="B6119" s="2">
        <v>43531</v>
      </c>
      <c r="C6119" t="s">
        <v>63</v>
      </c>
      <c r="D6119" s="3">
        <v>43472.391916064815</v>
      </c>
      <c r="E6119" t="s">
        <v>64</v>
      </c>
      <c r="F6119" s="2">
        <v>43556</v>
      </c>
      <c r="G6119" s="2">
        <v>43800</v>
      </c>
      <c r="H6119" t="s">
        <v>33294</v>
      </c>
      <c r="J6119" t="s">
        <v>33295</v>
      </c>
      <c r="L6119" t="s">
        <v>1003</v>
      </c>
      <c r="M6119" t="s">
        <v>105</v>
      </c>
      <c r="N6119">
        <v>75482</v>
      </c>
      <c r="O6119" t="s">
        <v>70</v>
      </c>
      <c r="Q6119" t="s">
        <v>33296</v>
      </c>
      <c r="S6119" t="s">
        <v>72</v>
      </c>
      <c r="T6119" t="s">
        <v>1855</v>
      </c>
      <c r="U6119" t="s">
        <v>1856</v>
      </c>
      <c r="V6119" t="s">
        <v>863</v>
      </c>
      <c r="W6119" t="s">
        <v>105</v>
      </c>
      <c r="X6119" t="s">
        <v>2708</v>
      </c>
      <c r="Y6119" t="str">
        <f>"37-3011"</f>
        <v>37-3011</v>
      </c>
      <c r="Z6119" t="s">
        <v>94</v>
      </c>
      <c r="AA6119">
        <v>56173</v>
      </c>
      <c r="AB6119">
        <v>5</v>
      </c>
      <c r="AC6119">
        <v>5</v>
      </c>
      <c r="AD6119" t="s">
        <v>79</v>
      </c>
      <c r="AE6119" t="s">
        <v>95</v>
      </c>
      <c r="AF6119">
        <v>40</v>
      </c>
      <c r="AG6119" s="4">
        <v>0.33333333333333331</v>
      </c>
      <c r="AH6119" s="4">
        <v>0.70833333333333337</v>
      </c>
      <c r="AI6119" s="5">
        <v>13.35</v>
      </c>
      <c r="AJ6119">
        <v>20.03</v>
      </c>
      <c r="AL6119" t="s">
        <v>81</v>
      </c>
      <c r="AM6119" t="s">
        <v>82</v>
      </c>
      <c r="AO6119" t="s">
        <v>83</v>
      </c>
      <c r="AR6119" t="s">
        <v>82</v>
      </c>
      <c r="AT6119" t="s">
        <v>82</v>
      </c>
      <c r="AW6119" t="s">
        <v>82</v>
      </c>
      <c r="AY6119" t="s">
        <v>1003</v>
      </c>
      <c r="AZ6119" t="s">
        <v>5344</v>
      </c>
      <c r="BA6119" t="s">
        <v>105</v>
      </c>
      <c r="BB6119">
        <v>75482</v>
      </c>
      <c r="BC6119" t="s">
        <v>79</v>
      </c>
      <c r="BH6119" t="s">
        <v>33295</v>
      </c>
      <c r="BJ6119">
        <v>462751179</v>
      </c>
    </row>
    <row r="6120" spans="1:62" x14ac:dyDescent="0.25">
      <c r="A6120" t="s">
        <v>33323</v>
      </c>
      <c r="B6120" s="2">
        <v>43531</v>
      </c>
      <c r="C6120" t="s">
        <v>63</v>
      </c>
      <c r="D6120" s="3">
        <v>43472.416263854167</v>
      </c>
      <c r="E6120" t="s">
        <v>64</v>
      </c>
      <c r="F6120" s="2">
        <v>43556</v>
      </c>
      <c r="G6120" s="2">
        <v>43789</v>
      </c>
      <c r="H6120" t="s">
        <v>33324</v>
      </c>
      <c r="I6120" t="s">
        <v>67</v>
      </c>
      <c r="J6120" t="s">
        <v>33325</v>
      </c>
      <c r="K6120" t="s">
        <v>30064</v>
      </c>
      <c r="L6120" t="s">
        <v>33326</v>
      </c>
      <c r="M6120" t="s">
        <v>2314</v>
      </c>
      <c r="N6120" t="s">
        <v>33327</v>
      </c>
      <c r="O6120" t="s">
        <v>70</v>
      </c>
      <c r="P6120" t="s">
        <v>67</v>
      </c>
      <c r="Q6120" t="s">
        <v>33328</v>
      </c>
      <c r="S6120" t="s">
        <v>72</v>
      </c>
      <c r="T6120" t="s">
        <v>5156</v>
      </c>
      <c r="U6120" t="s">
        <v>5157</v>
      </c>
      <c r="V6120" t="s">
        <v>5158</v>
      </c>
      <c r="W6120" t="s">
        <v>105</v>
      </c>
      <c r="X6120" t="s">
        <v>5873</v>
      </c>
      <c r="Y6120" t="str">
        <f>"35-3022"</f>
        <v>35-3022</v>
      </c>
      <c r="Z6120" t="s">
        <v>280</v>
      </c>
      <c r="AA6120">
        <v>713990</v>
      </c>
      <c r="AB6120">
        <v>13</v>
      </c>
      <c r="AC6120">
        <v>13</v>
      </c>
      <c r="AD6120" t="s">
        <v>79</v>
      </c>
      <c r="AE6120" t="s">
        <v>80</v>
      </c>
      <c r="AF6120">
        <v>40</v>
      </c>
      <c r="AG6120" s="4">
        <v>0.54166666666666663</v>
      </c>
      <c r="AH6120" s="4">
        <v>0.91666666666666663</v>
      </c>
      <c r="AI6120" s="5">
        <v>8.4600000000000009</v>
      </c>
      <c r="AL6120" t="s">
        <v>81</v>
      </c>
      <c r="AM6120" t="s">
        <v>82</v>
      </c>
      <c r="AO6120" t="s">
        <v>83</v>
      </c>
      <c r="AR6120" t="s">
        <v>82</v>
      </c>
      <c r="AT6120" t="s">
        <v>82</v>
      </c>
      <c r="AW6120" t="s">
        <v>82</v>
      </c>
      <c r="AY6120" t="s">
        <v>3586</v>
      </c>
      <c r="AZ6120" t="s">
        <v>3586</v>
      </c>
      <c r="BA6120" t="s">
        <v>2367</v>
      </c>
      <c r="BB6120">
        <v>29501</v>
      </c>
      <c r="BC6120" t="s">
        <v>79</v>
      </c>
      <c r="BH6120" t="s">
        <v>30067</v>
      </c>
      <c r="BJ6120">
        <v>351356839</v>
      </c>
    </row>
    <row r="6121" spans="1:62" x14ac:dyDescent="0.25">
      <c r="A6121" t="s">
        <v>33365</v>
      </c>
      <c r="B6121" s="2">
        <v>43531</v>
      </c>
      <c r="C6121" t="s">
        <v>63</v>
      </c>
      <c r="D6121" s="3">
        <v>43472.415547094904</v>
      </c>
      <c r="E6121" t="s">
        <v>64</v>
      </c>
      <c r="F6121" s="2">
        <v>43556</v>
      </c>
      <c r="G6121" s="2">
        <v>43770</v>
      </c>
      <c r="H6121" t="s">
        <v>33366</v>
      </c>
      <c r="J6121" t="s">
        <v>33367</v>
      </c>
      <c r="L6121" t="s">
        <v>33368</v>
      </c>
      <c r="M6121" t="s">
        <v>192</v>
      </c>
      <c r="N6121">
        <v>56329</v>
      </c>
      <c r="O6121" t="s">
        <v>70</v>
      </c>
      <c r="Q6121" t="s">
        <v>33369</v>
      </c>
      <c r="S6121" t="s">
        <v>72</v>
      </c>
      <c r="T6121" t="s">
        <v>5156</v>
      </c>
      <c r="U6121" t="s">
        <v>5157</v>
      </c>
      <c r="V6121" t="s">
        <v>5158</v>
      </c>
      <c r="W6121" t="s">
        <v>105</v>
      </c>
      <c r="X6121" t="s">
        <v>5873</v>
      </c>
      <c r="Y6121" t="str">
        <f>"35-3022"</f>
        <v>35-3022</v>
      </c>
      <c r="Z6121" t="s">
        <v>280</v>
      </c>
      <c r="AA6121">
        <v>713990</v>
      </c>
      <c r="AB6121">
        <v>25</v>
      </c>
      <c r="AC6121">
        <v>25</v>
      </c>
      <c r="AD6121" t="s">
        <v>79</v>
      </c>
      <c r="AE6121" t="s">
        <v>80</v>
      </c>
      <c r="AF6121">
        <v>40</v>
      </c>
      <c r="AG6121" s="4">
        <v>0.54166666666666663</v>
      </c>
      <c r="AH6121" s="4">
        <v>0.91666666666666663</v>
      </c>
      <c r="AI6121" s="5">
        <v>8.3699999999999992</v>
      </c>
      <c r="AL6121" t="s">
        <v>81</v>
      </c>
      <c r="AM6121" t="s">
        <v>82</v>
      </c>
      <c r="AO6121" t="s">
        <v>83</v>
      </c>
      <c r="AR6121" t="s">
        <v>82</v>
      </c>
      <c r="AT6121" t="s">
        <v>82</v>
      </c>
      <c r="AW6121" t="s">
        <v>82</v>
      </c>
      <c r="AY6121" t="s">
        <v>4338</v>
      </c>
      <c r="AZ6121" t="s">
        <v>4851</v>
      </c>
      <c r="BA6121" t="s">
        <v>192</v>
      </c>
      <c r="BB6121">
        <v>56329</v>
      </c>
      <c r="BC6121" t="s">
        <v>79</v>
      </c>
      <c r="BH6121" t="s">
        <v>33370</v>
      </c>
      <c r="BJ6121">
        <v>900237769</v>
      </c>
    </row>
    <row r="6122" spans="1:62" x14ac:dyDescent="0.25">
      <c r="A6122" t="s">
        <v>33381</v>
      </c>
      <c r="B6122" s="2">
        <v>43531</v>
      </c>
      <c r="C6122" t="s">
        <v>63</v>
      </c>
      <c r="D6122" s="3">
        <v>43472.407994189816</v>
      </c>
      <c r="E6122" t="s">
        <v>117</v>
      </c>
      <c r="H6122" t="s">
        <v>33382</v>
      </c>
      <c r="J6122" t="s">
        <v>33383</v>
      </c>
      <c r="L6122" t="s">
        <v>33384</v>
      </c>
      <c r="M6122" t="s">
        <v>761</v>
      </c>
      <c r="N6122">
        <v>30066</v>
      </c>
      <c r="O6122" t="s">
        <v>70</v>
      </c>
      <c r="Q6122" t="s">
        <v>33385</v>
      </c>
      <c r="S6122" t="s">
        <v>72</v>
      </c>
      <c r="T6122" t="s">
        <v>2185</v>
      </c>
      <c r="U6122" t="s">
        <v>2186</v>
      </c>
      <c r="V6122" t="s">
        <v>2187</v>
      </c>
      <c r="W6122" t="s">
        <v>232</v>
      </c>
      <c r="X6122" t="s">
        <v>33386</v>
      </c>
      <c r="Y6122" t="str">
        <f>"47-2071"</f>
        <v>47-2071</v>
      </c>
      <c r="Z6122" t="s">
        <v>8233</v>
      </c>
      <c r="AA6122">
        <v>237310</v>
      </c>
      <c r="AB6122">
        <v>60</v>
      </c>
      <c r="AD6122" t="s">
        <v>79</v>
      </c>
      <c r="AE6122" t="s">
        <v>95</v>
      </c>
      <c r="AF6122">
        <v>40</v>
      </c>
      <c r="AG6122" s="4">
        <v>0.29166666666666669</v>
      </c>
      <c r="AH6122" s="4">
        <v>0.64583333333333337</v>
      </c>
      <c r="AI6122" s="5">
        <v>17.2</v>
      </c>
      <c r="AL6122" t="s">
        <v>81</v>
      </c>
      <c r="AM6122" t="s">
        <v>82</v>
      </c>
      <c r="AO6122" t="s">
        <v>83</v>
      </c>
      <c r="AR6122" t="s">
        <v>82</v>
      </c>
      <c r="AT6122" t="s">
        <v>82</v>
      </c>
      <c r="AW6122" t="s">
        <v>72</v>
      </c>
      <c r="AX6122">
        <v>3</v>
      </c>
      <c r="AY6122" t="s">
        <v>33384</v>
      </c>
      <c r="AZ6122" t="s">
        <v>5461</v>
      </c>
      <c r="BA6122" t="s">
        <v>761</v>
      </c>
      <c r="BB6122">
        <v>30066</v>
      </c>
      <c r="BC6122" t="s">
        <v>79</v>
      </c>
      <c r="BH6122" t="s">
        <v>33383</v>
      </c>
      <c r="BJ6122">
        <v>453510454</v>
      </c>
    </row>
    <row r="6123" spans="1:62" x14ac:dyDescent="0.25">
      <c r="A6123" t="s">
        <v>33388</v>
      </c>
      <c r="B6123" s="2">
        <v>43531</v>
      </c>
      <c r="C6123" t="s">
        <v>63</v>
      </c>
      <c r="D6123" s="3">
        <v>43472.380719606481</v>
      </c>
      <c r="E6123" t="s">
        <v>64</v>
      </c>
      <c r="F6123" s="2">
        <v>43556</v>
      </c>
      <c r="G6123" s="2">
        <v>43784</v>
      </c>
      <c r="H6123" t="s">
        <v>19922</v>
      </c>
      <c r="J6123" t="s">
        <v>6953</v>
      </c>
      <c r="L6123" t="s">
        <v>6952</v>
      </c>
      <c r="M6123" t="s">
        <v>323</v>
      </c>
      <c r="N6123">
        <v>94028</v>
      </c>
      <c r="O6123" t="s">
        <v>70</v>
      </c>
      <c r="Q6123" t="s">
        <v>19923</v>
      </c>
      <c r="S6123" t="s">
        <v>72</v>
      </c>
      <c r="T6123" t="s">
        <v>1855</v>
      </c>
      <c r="U6123" t="s">
        <v>1856</v>
      </c>
      <c r="V6123" t="s">
        <v>863</v>
      </c>
      <c r="W6123" t="s">
        <v>105</v>
      </c>
      <c r="X6123" t="s">
        <v>12303</v>
      </c>
      <c r="Y6123" t="str">
        <f>"39-2021"</f>
        <v>39-2021</v>
      </c>
      <c r="Z6123" t="s">
        <v>78</v>
      </c>
      <c r="AA6123">
        <v>541940</v>
      </c>
      <c r="AB6123">
        <v>2</v>
      </c>
      <c r="AC6123">
        <v>2</v>
      </c>
      <c r="AD6123" t="s">
        <v>79</v>
      </c>
      <c r="AE6123" t="s">
        <v>80</v>
      </c>
      <c r="AF6123">
        <v>40</v>
      </c>
      <c r="AG6123" s="4">
        <v>0.33333333333333331</v>
      </c>
      <c r="AH6123" s="4">
        <v>0.70833333333333337</v>
      </c>
      <c r="AI6123" s="5">
        <v>15.63</v>
      </c>
      <c r="AJ6123">
        <v>23.45</v>
      </c>
      <c r="AK6123">
        <v>0</v>
      </c>
      <c r="AL6123" t="s">
        <v>81</v>
      </c>
      <c r="AM6123" t="s">
        <v>82</v>
      </c>
      <c r="AO6123" t="s">
        <v>83</v>
      </c>
      <c r="AR6123" t="s">
        <v>82</v>
      </c>
      <c r="AT6123" t="s">
        <v>82</v>
      </c>
      <c r="AW6123" t="s">
        <v>72</v>
      </c>
      <c r="AX6123">
        <v>1</v>
      </c>
      <c r="AY6123" t="s">
        <v>6952</v>
      </c>
      <c r="AZ6123" t="s">
        <v>6430</v>
      </c>
      <c r="BA6123" t="s">
        <v>323</v>
      </c>
      <c r="BB6123">
        <v>94028</v>
      </c>
      <c r="BC6123" t="s">
        <v>87</v>
      </c>
      <c r="BH6123" t="s">
        <v>6953</v>
      </c>
      <c r="BJ6123">
        <v>942951672</v>
      </c>
    </row>
    <row r="6124" spans="1:62" x14ac:dyDescent="0.25">
      <c r="A6124" t="s">
        <v>33554</v>
      </c>
      <c r="B6124" s="2">
        <v>43531</v>
      </c>
      <c r="C6124" t="s">
        <v>63</v>
      </c>
      <c r="D6124" s="3">
        <v>43472.416603958336</v>
      </c>
      <c r="E6124" t="s">
        <v>64</v>
      </c>
      <c r="F6124" s="2">
        <v>43556</v>
      </c>
      <c r="G6124" s="2">
        <v>43773</v>
      </c>
      <c r="H6124" t="s">
        <v>33555</v>
      </c>
      <c r="I6124" t="s">
        <v>67</v>
      </c>
      <c r="J6124" t="s">
        <v>33556</v>
      </c>
      <c r="L6124" t="s">
        <v>33557</v>
      </c>
      <c r="M6124" t="s">
        <v>783</v>
      </c>
      <c r="N6124" t="s">
        <v>33558</v>
      </c>
      <c r="O6124" t="s">
        <v>70</v>
      </c>
      <c r="P6124" t="s">
        <v>67</v>
      </c>
      <c r="Q6124" t="s">
        <v>33559</v>
      </c>
      <c r="S6124" t="s">
        <v>72</v>
      </c>
      <c r="T6124" t="s">
        <v>5156</v>
      </c>
      <c r="U6124" t="s">
        <v>5157</v>
      </c>
      <c r="V6124" t="s">
        <v>5158</v>
      </c>
      <c r="W6124" t="s">
        <v>105</v>
      </c>
      <c r="X6124" t="s">
        <v>5159</v>
      </c>
      <c r="Y6124" t="str">
        <f>"39-3091"</f>
        <v>39-3091</v>
      </c>
      <c r="Z6124" t="s">
        <v>677</v>
      </c>
      <c r="AA6124">
        <v>713990</v>
      </c>
      <c r="AB6124">
        <v>30</v>
      </c>
      <c r="AC6124">
        <v>30</v>
      </c>
      <c r="AD6124" t="s">
        <v>79</v>
      </c>
      <c r="AE6124" t="s">
        <v>80</v>
      </c>
      <c r="AF6124">
        <v>40</v>
      </c>
      <c r="AG6124" s="4">
        <v>0.54166666666666663</v>
      </c>
      <c r="AH6124" s="4">
        <v>0.91666666666666663</v>
      </c>
      <c r="AI6124" s="5">
        <v>351.2</v>
      </c>
      <c r="AL6124" t="s">
        <v>81</v>
      </c>
      <c r="AM6124" t="s">
        <v>82</v>
      </c>
      <c r="AO6124" t="s">
        <v>83</v>
      </c>
      <c r="AR6124" t="s">
        <v>82</v>
      </c>
      <c r="AT6124" t="s">
        <v>82</v>
      </c>
      <c r="AW6124" t="s">
        <v>82</v>
      </c>
      <c r="AY6124" t="s">
        <v>33560</v>
      </c>
      <c r="AZ6124" t="s">
        <v>3432</v>
      </c>
      <c r="BA6124" t="s">
        <v>783</v>
      </c>
      <c r="BB6124">
        <v>44436</v>
      </c>
      <c r="BC6124" t="s">
        <v>79</v>
      </c>
      <c r="BH6124" t="s">
        <v>33561</v>
      </c>
      <c r="BJ6124">
        <v>352327950</v>
      </c>
    </row>
    <row r="6125" spans="1:62" x14ac:dyDescent="0.25">
      <c r="A6125" t="s">
        <v>33613</v>
      </c>
      <c r="B6125" s="2">
        <v>43531</v>
      </c>
      <c r="C6125" t="s">
        <v>63</v>
      </c>
      <c r="D6125" s="3">
        <v>43472.397594131944</v>
      </c>
      <c r="E6125" t="s">
        <v>64</v>
      </c>
      <c r="F6125" s="2">
        <v>43556</v>
      </c>
      <c r="G6125" s="2">
        <v>43798</v>
      </c>
      <c r="H6125" t="s">
        <v>6883</v>
      </c>
      <c r="J6125" t="s">
        <v>6884</v>
      </c>
      <c r="K6125" t="s">
        <v>6885</v>
      </c>
      <c r="L6125" t="s">
        <v>4676</v>
      </c>
      <c r="M6125" t="s">
        <v>105</v>
      </c>
      <c r="N6125">
        <v>75070</v>
      </c>
      <c r="O6125" t="s">
        <v>70</v>
      </c>
      <c r="Q6125" t="s">
        <v>6886</v>
      </c>
      <c r="S6125" t="s">
        <v>72</v>
      </c>
      <c r="T6125" t="s">
        <v>910</v>
      </c>
      <c r="U6125" t="s">
        <v>911</v>
      </c>
      <c r="V6125" t="s">
        <v>863</v>
      </c>
      <c r="W6125" t="s">
        <v>105</v>
      </c>
      <c r="X6125" t="s">
        <v>106</v>
      </c>
      <c r="Y6125" t="str">
        <f>"37-3011"</f>
        <v>37-3011</v>
      </c>
      <c r="Z6125" t="s">
        <v>94</v>
      </c>
      <c r="AA6125">
        <v>561730</v>
      </c>
      <c r="AB6125">
        <v>50</v>
      </c>
      <c r="AC6125">
        <v>50</v>
      </c>
      <c r="AD6125" t="s">
        <v>79</v>
      </c>
      <c r="AE6125" t="s">
        <v>95</v>
      </c>
      <c r="AF6125">
        <v>40</v>
      </c>
      <c r="AG6125" s="4">
        <v>0.33333333333333331</v>
      </c>
      <c r="AH6125" s="4">
        <v>0.70833333333333337</v>
      </c>
      <c r="AI6125" s="5">
        <v>13.94</v>
      </c>
      <c r="AJ6125">
        <v>20.91</v>
      </c>
      <c r="AL6125" t="s">
        <v>81</v>
      </c>
      <c r="AM6125" t="s">
        <v>82</v>
      </c>
      <c r="AO6125" t="s">
        <v>83</v>
      </c>
      <c r="AR6125" t="s">
        <v>82</v>
      </c>
      <c r="AT6125" t="s">
        <v>82</v>
      </c>
      <c r="AW6125" t="s">
        <v>82</v>
      </c>
      <c r="AY6125" t="s">
        <v>4676</v>
      </c>
      <c r="AZ6125" t="s">
        <v>1594</v>
      </c>
      <c r="BA6125" t="s">
        <v>105</v>
      </c>
      <c r="BB6125">
        <v>75070</v>
      </c>
      <c r="BC6125" t="s">
        <v>79</v>
      </c>
      <c r="BH6125" t="s">
        <v>6884</v>
      </c>
      <c r="BI6125" t="s">
        <v>6885</v>
      </c>
      <c r="BJ6125">
        <v>200837744</v>
      </c>
    </row>
    <row r="6126" spans="1:62" x14ac:dyDescent="0.25">
      <c r="A6126" t="s">
        <v>33626</v>
      </c>
      <c r="B6126" s="2">
        <v>43531</v>
      </c>
      <c r="C6126" t="s">
        <v>63</v>
      </c>
      <c r="D6126" s="3">
        <v>43472.392849143522</v>
      </c>
      <c r="E6126" t="s">
        <v>64</v>
      </c>
      <c r="F6126" s="2">
        <v>43556</v>
      </c>
      <c r="G6126" s="2">
        <v>43800</v>
      </c>
      <c r="H6126" t="s">
        <v>33627</v>
      </c>
      <c r="I6126" t="s">
        <v>33628</v>
      </c>
      <c r="J6126" t="s">
        <v>33629</v>
      </c>
      <c r="L6126" t="s">
        <v>33630</v>
      </c>
      <c r="M6126" t="s">
        <v>105</v>
      </c>
      <c r="N6126">
        <v>77662</v>
      </c>
      <c r="O6126" t="s">
        <v>70</v>
      </c>
      <c r="Q6126" t="s">
        <v>33631</v>
      </c>
      <c r="S6126" t="s">
        <v>72</v>
      </c>
      <c r="T6126" t="s">
        <v>1855</v>
      </c>
      <c r="U6126" t="s">
        <v>1856</v>
      </c>
      <c r="V6126" t="s">
        <v>863</v>
      </c>
      <c r="W6126" t="s">
        <v>105</v>
      </c>
      <c r="X6126" t="s">
        <v>2708</v>
      </c>
      <c r="Y6126" t="str">
        <f>"37-3011"</f>
        <v>37-3011</v>
      </c>
      <c r="Z6126" t="s">
        <v>94</v>
      </c>
      <c r="AA6126">
        <v>56173</v>
      </c>
      <c r="AB6126">
        <v>14</v>
      </c>
      <c r="AC6126">
        <v>14</v>
      </c>
      <c r="AD6126" t="s">
        <v>79</v>
      </c>
      <c r="AE6126" t="s">
        <v>95</v>
      </c>
      <c r="AF6126">
        <v>40</v>
      </c>
      <c r="AG6126" s="4">
        <v>0.29166666666666669</v>
      </c>
      <c r="AH6126" s="4">
        <v>0.66666666666666663</v>
      </c>
      <c r="AI6126" s="5">
        <v>13.44</v>
      </c>
      <c r="AJ6126">
        <v>20.16</v>
      </c>
      <c r="AL6126" t="s">
        <v>81</v>
      </c>
      <c r="AM6126" t="s">
        <v>82</v>
      </c>
      <c r="AO6126" t="s">
        <v>83</v>
      </c>
      <c r="AR6126" t="s">
        <v>82</v>
      </c>
      <c r="AT6126" t="s">
        <v>82</v>
      </c>
      <c r="AW6126" t="s">
        <v>82</v>
      </c>
      <c r="AY6126" t="s">
        <v>3291</v>
      </c>
      <c r="AZ6126" t="s">
        <v>3292</v>
      </c>
      <c r="BA6126" t="s">
        <v>105</v>
      </c>
      <c r="BB6126">
        <v>77092</v>
      </c>
      <c r="BC6126" t="s">
        <v>79</v>
      </c>
      <c r="BH6126" t="s">
        <v>33632</v>
      </c>
      <c r="BI6126" t="s">
        <v>33633</v>
      </c>
      <c r="BJ6126">
        <v>760611591</v>
      </c>
    </row>
    <row r="6127" spans="1:62" x14ac:dyDescent="0.25">
      <c r="A6127" t="s">
        <v>33641</v>
      </c>
      <c r="B6127" s="2">
        <v>43531</v>
      </c>
      <c r="C6127" t="s">
        <v>63</v>
      </c>
      <c r="D6127" s="3">
        <v>43472.395937175927</v>
      </c>
      <c r="E6127" t="s">
        <v>64</v>
      </c>
      <c r="F6127" s="2">
        <v>43556</v>
      </c>
      <c r="G6127" s="2">
        <v>43798</v>
      </c>
      <c r="H6127" t="s">
        <v>5924</v>
      </c>
      <c r="J6127" t="s">
        <v>5925</v>
      </c>
      <c r="L6127" t="s">
        <v>5859</v>
      </c>
      <c r="M6127" t="s">
        <v>105</v>
      </c>
      <c r="N6127">
        <v>77833</v>
      </c>
      <c r="O6127" t="s">
        <v>70</v>
      </c>
      <c r="Q6127" t="s">
        <v>5926</v>
      </c>
      <c r="S6127" t="s">
        <v>72</v>
      </c>
      <c r="T6127" t="s">
        <v>910</v>
      </c>
      <c r="U6127" t="s">
        <v>911</v>
      </c>
      <c r="V6127" t="s">
        <v>863</v>
      </c>
      <c r="W6127" t="s">
        <v>105</v>
      </c>
      <c r="X6127" t="s">
        <v>106</v>
      </c>
      <c r="Y6127" t="str">
        <f>"37-3011"</f>
        <v>37-3011</v>
      </c>
      <c r="Z6127" t="s">
        <v>94</v>
      </c>
      <c r="AA6127">
        <v>561730</v>
      </c>
      <c r="AB6127">
        <v>10</v>
      </c>
      <c r="AC6127">
        <v>10</v>
      </c>
      <c r="AD6127" t="s">
        <v>79</v>
      </c>
      <c r="AE6127" t="s">
        <v>95</v>
      </c>
      <c r="AF6127">
        <v>40</v>
      </c>
      <c r="AG6127" s="4">
        <v>0.33333333333333331</v>
      </c>
      <c r="AH6127" s="4">
        <v>0.70833333333333337</v>
      </c>
      <c r="AI6127" s="5">
        <v>13.3</v>
      </c>
      <c r="AJ6127">
        <v>19.95</v>
      </c>
      <c r="AL6127" t="s">
        <v>81</v>
      </c>
      <c r="AM6127" t="s">
        <v>82</v>
      </c>
      <c r="AO6127" t="s">
        <v>83</v>
      </c>
      <c r="AR6127" t="s">
        <v>82</v>
      </c>
      <c r="AT6127" t="s">
        <v>82</v>
      </c>
      <c r="AW6127" t="s">
        <v>72</v>
      </c>
      <c r="AX6127">
        <v>1</v>
      </c>
      <c r="AY6127" t="s">
        <v>5859</v>
      </c>
      <c r="AZ6127" t="s">
        <v>885</v>
      </c>
      <c r="BA6127" t="s">
        <v>105</v>
      </c>
      <c r="BB6127">
        <v>77833</v>
      </c>
      <c r="BC6127" t="s">
        <v>79</v>
      </c>
      <c r="BH6127" t="s">
        <v>5925</v>
      </c>
      <c r="BJ6127">
        <v>810665443</v>
      </c>
    </row>
    <row r="6128" spans="1:62" x14ac:dyDescent="0.25">
      <c r="A6128" t="s">
        <v>33669</v>
      </c>
      <c r="B6128" s="2">
        <v>43531</v>
      </c>
      <c r="C6128" t="s">
        <v>63</v>
      </c>
      <c r="D6128" s="3">
        <v>43472.39902232639</v>
      </c>
      <c r="E6128" t="s">
        <v>64</v>
      </c>
      <c r="F6128" s="2">
        <v>43556</v>
      </c>
      <c r="G6128" s="2">
        <v>43798</v>
      </c>
      <c r="H6128" t="s">
        <v>10856</v>
      </c>
      <c r="J6128" t="s">
        <v>10857</v>
      </c>
      <c r="L6128" t="s">
        <v>946</v>
      </c>
      <c r="M6128" t="s">
        <v>105</v>
      </c>
      <c r="N6128">
        <v>78640</v>
      </c>
      <c r="O6128" t="s">
        <v>70</v>
      </c>
      <c r="Q6128" t="s">
        <v>10858</v>
      </c>
      <c r="S6128" t="s">
        <v>72</v>
      </c>
      <c r="T6128" t="s">
        <v>910</v>
      </c>
      <c r="U6128" t="s">
        <v>911</v>
      </c>
      <c r="V6128" t="s">
        <v>863</v>
      </c>
      <c r="W6128" t="s">
        <v>105</v>
      </c>
      <c r="X6128" t="s">
        <v>106</v>
      </c>
      <c r="Y6128" t="str">
        <f>"37-3011"</f>
        <v>37-3011</v>
      </c>
      <c r="Z6128" t="s">
        <v>94</v>
      </c>
      <c r="AA6128">
        <v>561730</v>
      </c>
      <c r="AB6128">
        <v>22</v>
      </c>
      <c r="AC6128">
        <v>22</v>
      </c>
      <c r="AD6128" t="s">
        <v>79</v>
      </c>
      <c r="AE6128" t="s">
        <v>95</v>
      </c>
      <c r="AF6128">
        <v>40</v>
      </c>
      <c r="AG6128" s="4">
        <v>0.29166666666666669</v>
      </c>
      <c r="AH6128" s="4">
        <v>0.66666666666666663</v>
      </c>
      <c r="AI6128" s="5">
        <v>13.91</v>
      </c>
      <c r="AJ6128">
        <v>20.87</v>
      </c>
      <c r="AL6128" t="s">
        <v>81</v>
      </c>
      <c r="AM6128" t="s">
        <v>82</v>
      </c>
      <c r="AO6128" t="s">
        <v>83</v>
      </c>
      <c r="AR6128" t="s">
        <v>82</v>
      </c>
      <c r="AT6128" t="s">
        <v>82</v>
      </c>
      <c r="AW6128" t="s">
        <v>72</v>
      </c>
      <c r="AX6128">
        <v>1</v>
      </c>
      <c r="AY6128" t="s">
        <v>946</v>
      </c>
      <c r="AZ6128" t="s">
        <v>953</v>
      </c>
      <c r="BA6128" t="s">
        <v>105</v>
      </c>
      <c r="BB6128">
        <v>78640</v>
      </c>
      <c r="BC6128" t="s">
        <v>79</v>
      </c>
      <c r="BH6128" t="s">
        <v>10857</v>
      </c>
      <c r="BJ6128">
        <v>742987849</v>
      </c>
    </row>
    <row r="6129" spans="1:62" x14ac:dyDescent="0.25">
      <c r="A6129" t="s">
        <v>33670</v>
      </c>
      <c r="B6129" s="2">
        <v>43531</v>
      </c>
      <c r="C6129" t="s">
        <v>63</v>
      </c>
      <c r="D6129" s="3">
        <v>43472.409385381943</v>
      </c>
      <c r="E6129" t="s">
        <v>64</v>
      </c>
      <c r="F6129" s="2">
        <v>43556</v>
      </c>
      <c r="G6129" s="2">
        <v>43799</v>
      </c>
      <c r="H6129" t="s">
        <v>10668</v>
      </c>
      <c r="J6129" t="s">
        <v>10669</v>
      </c>
      <c r="K6129" t="s">
        <v>10670</v>
      </c>
      <c r="L6129" t="s">
        <v>4676</v>
      </c>
      <c r="M6129" t="s">
        <v>105</v>
      </c>
      <c r="N6129">
        <v>75072</v>
      </c>
      <c r="O6129" t="s">
        <v>70</v>
      </c>
      <c r="Q6129" t="s">
        <v>10671</v>
      </c>
      <c r="S6129" t="s">
        <v>72</v>
      </c>
      <c r="T6129" t="s">
        <v>6264</v>
      </c>
      <c r="U6129" t="s">
        <v>4263</v>
      </c>
      <c r="V6129" t="s">
        <v>104</v>
      </c>
      <c r="W6129" t="s">
        <v>105</v>
      </c>
      <c r="X6129" t="s">
        <v>10672</v>
      </c>
      <c r="Y6129" t="str">
        <f>"43-5032"</f>
        <v>43-5032</v>
      </c>
      <c r="Z6129" t="s">
        <v>10673</v>
      </c>
      <c r="AA6129">
        <v>561730</v>
      </c>
      <c r="AB6129">
        <v>5</v>
      </c>
      <c r="AC6129">
        <v>5</v>
      </c>
      <c r="AD6129" t="s">
        <v>79</v>
      </c>
      <c r="AE6129" t="s">
        <v>95</v>
      </c>
      <c r="AF6129">
        <v>40</v>
      </c>
      <c r="AG6129" s="4">
        <v>0.29166666666666669</v>
      </c>
      <c r="AH6129" s="4">
        <v>0.66666666666666663</v>
      </c>
      <c r="AI6129" s="5">
        <v>19.059999999999999</v>
      </c>
      <c r="AJ6129">
        <v>28.59</v>
      </c>
      <c r="AK6129">
        <v>28.59</v>
      </c>
      <c r="AL6129" t="s">
        <v>81</v>
      </c>
      <c r="AM6129" t="s">
        <v>82</v>
      </c>
      <c r="AO6129" t="s">
        <v>83</v>
      </c>
      <c r="AR6129" t="s">
        <v>82</v>
      </c>
      <c r="AT6129" t="s">
        <v>82</v>
      </c>
      <c r="AW6129" t="s">
        <v>72</v>
      </c>
      <c r="AX6129">
        <v>3</v>
      </c>
      <c r="AY6129" t="s">
        <v>4676</v>
      </c>
      <c r="AZ6129" t="s">
        <v>1594</v>
      </c>
      <c r="BA6129" t="s">
        <v>105</v>
      </c>
      <c r="BB6129">
        <v>75072</v>
      </c>
      <c r="BC6129" t="s">
        <v>87</v>
      </c>
      <c r="BH6129" t="s">
        <v>10669</v>
      </c>
      <c r="BI6129" t="s">
        <v>10670</v>
      </c>
      <c r="BJ6129">
        <v>461183837</v>
      </c>
    </row>
    <row r="6130" spans="1:62" x14ac:dyDescent="0.25">
      <c r="A6130" t="s">
        <v>33784</v>
      </c>
      <c r="B6130" s="2">
        <v>43531</v>
      </c>
      <c r="C6130" t="s">
        <v>63</v>
      </c>
      <c r="D6130" s="3">
        <v>43472.396864618058</v>
      </c>
      <c r="E6130" t="s">
        <v>64</v>
      </c>
      <c r="F6130" s="2">
        <v>43556</v>
      </c>
      <c r="G6130" s="2">
        <v>43769</v>
      </c>
      <c r="H6130" t="s">
        <v>4925</v>
      </c>
      <c r="I6130" t="s">
        <v>4926</v>
      </c>
      <c r="J6130" t="s">
        <v>4927</v>
      </c>
      <c r="K6130" t="s">
        <v>67</v>
      </c>
      <c r="L6130" t="s">
        <v>795</v>
      </c>
      <c r="M6130" t="s">
        <v>105</v>
      </c>
      <c r="N6130">
        <v>78254</v>
      </c>
      <c r="O6130" t="s">
        <v>70</v>
      </c>
      <c r="Q6130" t="s">
        <v>4928</v>
      </c>
      <c r="S6130" t="s">
        <v>72</v>
      </c>
      <c r="T6130" t="s">
        <v>910</v>
      </c>
      <c r="U6130" t="s">
        <v>911</v>
      </c>
      <c r="V6130" t="s">
        <v>863</v>
      </c>
      <c r="W6130" t="s">
        <v>105</v>
      </c>
      <c r="X6130" t="s">
        <v>1758</v>
      </c>
      <c r="Y6130" t="str">
        <f>"47-2061"</f>
        <v>47-2061</v>
      </c>
      <c r="Z6130" t="s">
        <v>326</v>
      </c>
      <c r="AA6130">
        <v>238330</v>
      </c>
      <c r="AB6130">
        <v>50</v>
      </c>
      <c r="AC6130">
        <v>50</v>
      </c>
      <c r="AD6130" t="s">
        <v>79</v>
      </c>
      <c r="AE6130" t="s">
        <v>80</v>
      </c>
      <c r="AF6130">
        <v>40</v>
      </c>
      <c r="AG6130" s="4">
        <v>0.33333333333333331</v>
      </c>
      <c r="AH6130" s="4">
        <v>0.70833333333333337</v>
      </c>
      <c r="AI6130" s="5">
        <v>14.44</v>
      </c>
      <c r="AJ6130">
        <v>21.66</v>
      </c>
      <c r="AL6130" t="s">
        <v>81</v>
      </c>
      <c r="AM6130" t="s">
        <v>82</v>
      </c>
      <c r="AO6130" t="s">
        <v>83</v>
      </c>
      <c r="AP6130" t="s">
        <v>67</v>
      </c>
      <c r="AQ6130" t="s">
        <v>67</v>
      </c>
      <c r="AR6130" t="s">
        <v>82</v>
      </c>
      <c r="AT6130" t="s">
        <v>82</v>
      </c>
      <c r="AW6130" t="s">
        <v>82</v>
      </c>
      <c r="AY6130" t="s">
        <v>795</v>
      </c>
      <c r="AZ6130" t="s">
        <v>797</v>
      </c>
      <c r="BA6130" t="s">
        <v>105</v>
      </c>
      <c r="BB6130">
        <v>78254</v>
      </c>
      <c r="BC6130" t="s">
        <v>79</v>
      </c>
      <c r="BH6130" t="s">
        <v>4927</v>
      </c>
      <c r="BI6130" t="s">
        <v>67</v>
      </c>
      <c r="BJ6130">
        <v>261657205</v>
      </c>
    </row>
    <row r="6131" spans="1:62" x14ac:dyDescent="0.25">
      <c r="A6131" t="s">
        <v>33855</v>
      </c>
      <c r="B6131" s="2">
        <v>43531</v>
      </c>
      <c r="C6131" t="s">
        <v>63</v>
      </c>
      <c r="D6131" s="3">
        <v>43472.382563993058</v>
      </c>
      <c r="E6131" t="s">
        <v>64</v>
      </c>
      <c r="F6131" s="2">
        <v>43556</v>
      </c>
      <c r="G6131" s="2">
        <v>43830</v>
      </c>
      <c r="H6131" t="s">
        <v>33856</v>
      </c>
      <c r="J6131" t="s">
        <v>33857</v>
      </c>
      <c r="L6131" t="s">
        <v>7289</v>
      </c>
      <c r="M6131" t="s">
        <v>783</v>
      </c>
      <c r="N6131">
        <v>43021</v>
      </c>
      <c r="O6131" t="s">
        <v>70</v>
      </c>
      <c r="Q6131" t="s">
        <v>33858</v>
      </c>
      <c r="S6131" t="s">
        <v>72</v>
      </c>
      <c r="T6131" t="s">
        <v>1855</v>
      </c>
      <c r="U6131" t="s">
        <v>1856</v>
      </c>
      <c r="V6131" t="s">
        <v>863</v>
      </c>
      <c r="W6131" t="s">
        <v>105</v>
      </c>
      <c r="X6131" t="s">
        <v>2708</v>
      </c>
      <c r="Y6131" t="str">
        <f>"37-3011"</f>
        <v>37-3011</v>
      </c>
      <c r="Z6131" t="s">
        <v>94</v>
      </c>
      <c r="AA6131">
        <v>56173</v>
      </c>
      <c r="AB6131">
        <v>6</v>
      </c>
      <c r="AC6131">
        <v>6</v>
      </c>
      <c r="AD6131" t="s">
        <v>79</v>
      </c>
      <c r="AE6131" t="s">
        <v>95</v>
      </c>
      <c r="AF6131">
        <v>40</v>
      </c>
      <c r="AG6131" s="4">
        <v>0.33333333333333331</v>
      </c>
      <c r="AH6131" s="4">
        <v>0.70833333333333337</v>
      </c>
      <c r="AI6131" s="5">
        <v>13.83</v>
      </c>
      <c r="AJ6131">
        <v>20.75</v>
      </c>
      <c r="AL6131" t="s">
        <v>81</v>
      </c>
      <c r="AM6131" t="s">
        <v>82</v>
      </c>
      <c r="AO6131" t="s">
        <v>83</v>
      </c>
      <c r="AR6131" t="s">
        <v>82</v>
      </c>
      <c r="AT6131" t="s">
        <v>82</v>
      </c>
      <c r="AW6131" t="s">
        <v>72</v>
      </c>
      <c r="AX6131">
        <v>3</v>
      </c>
      <c r="AY6131" t="s">
        <v>7289</v>
      </c>
      <c r="AZ6131" t="s">
        <v>1449</v>
      </c>
      <c r="BA6131" t="s">
        <v>783</v>
      </c>
      <c r="BB6131">
        <v>43021</v>
      </c>
      <c r="BC6131" t="s">
        <v>79</v>
      </c>
      <c r="BH6131" t="s">
        <v>33857</v>
      </c>
      <c r="BJ6131">
        <v>260722602</v>
      </c>
    </row>
    <row r="6132" spans="1:62" x14ac:dyDescent="0.25">
      <c r="A6132" t="s">
        <v>33899</v>
      </c>
      <c r="B6132" s="2">
        <v>43531</v>
      </c>
      <c r="C6132" t="s">
        <v>63</v>
      </c>
      <c r="D6132" s="3">
        <v>43472.385615567131</v>
      </c>
      <c r="E6132" t="s">
        <v>117</v>
      </c>
      <c r="H6132" t="s">
        <v>33900</v>
      </c>
      <c r="I6132" t="s">
        <v>33901</v>
      </c>
      <c r="J6132" t="s">
        <v>33902</v>
      </c>
      <c r="L6132" t="s">
        <v>33903</v>
      </c>
      <c r="M6132" t="s">
        <v>774</v>
      </c>
      <c r="N6132">
        <v>81625</v>
      </c>
      <c r="O6132" t="s">
        <v>70</v>
      </c>
      <c r="Q6132" t="s">
        <v>33904</v>
      </c>
      <c r="S6132" t="s">
        <v>72</v>
      </c>
      <c r="T6132" t="s">
        <v>33905</v>
      </c>
      <c r="U6132" t="s">
        <v>6562</v>
      </c>
      <c r="V6132" t="s">
        <v>6563</v>
      </c>
      <c r="W6132" t="s">
        <v>76</v>
      </c>
      <c r="X6132" t="s">
        <v>33906</v>
      </c>
      <c r="Y6132" t="str">
        <f>"47-4031"</f>
        <v>47-4031</v>
      </c>
      <c r="Z6132" t="s">
        <v>8131</v>
      </c>
      <c r="AA6132">
        <v>238990</v>
      </c>
      <c r="AB6132">
        <v>4</v>
      </c>
      <c r="AD6132" t="s">
        <v>79</v>
      </c>
      <c r="AE6132" t="s">
        <v>80</v>
      </c>
      <c r="AF6132">
        <v>40</v>
      </c>
      <c r="AG6132" s="4">
        <v>0.33333333333333331</v>
      </c>
      <c r="AH6132" s="4">
        <v>0.70833333333333337</v>
      </c>
      <c r="AI6132" s="5">
        <v>16.32</v>
      </c>
      <c r="AL6132" t="s">
        <v>81</v>
      </c>
      <c r="AM6132" t="s">
        <v>82</v>
      </c>
      <c r="AO6132" t="s">
        <v>83</v>
      </c>
      <c r="AR6132" t="s">
        <v>82</v>
      </c>
      <c r="AT6132" t="s">
        <v>82</v>
      </c>
      <c r="AW6132" t="s">
        <v>82</v>
      </c>
      <c r="AY6132" t="s">
        <v>33903</v>
      </c>
      <c r="AZ6132" t="s">
        <v>33907</v>
      </c>
      <c r="BA6132" t="s">
        <v>774</v>
      </c>
      <c r="BB6132">
        <v>81625</v>
      </c>
      <c r="BC6132" t="s">
        <v>79</v>
      </c>
      <c r="BH6132" t="s">
        <v>33902</v>
      </c>
      <c r="BJ6132">
        <v>841598163</v>
      </c>
    </row>
    <row r="6133" spans="1:62" x14ac:dyDescent="0.25">
      <c r="A6133" t="s">
        <v>33983</v>
      </c>
      <c r="B6133" s="2">
        <v>43531</v>
      </c>
      <c r="C6133" t="s">
        <v>63</v>
      </c>
      <c r="D6133" s="3">
        <v>43472.394566643517</v>
      </c>
      <c r="E6133" t="s">
        <v>64</v>
      </c>
      <c r="F6133" s="2">
        <v>43556</v>
      </c>
      <c r="G6133" s="2">
        <v>43800</v>
      </c>
      <c r="H6133" t="s">
        <v>33984</v>
      </c>
      <c r="J6133" t="s">
        <v>33985</v>
      </c>
      <c r="L6133" t="s">
        <v>33986</v>
      </c>
      <c r="M6133" t="s">
        <v>2314</v>
      </c>
      <c r="N6133">
        <v>46567</v>
      </c>
      <c r="O6133" t="s">
        <v>70</v>
      </c>
      <c r="Q6133" t="s">
        <v>33987</v>
      </c>
      <c r="S6133" t="s">
        <v>72</v>
      </c>
      <c r="T6133" t="s">
        <v>31078</v>
      </c>
      <c r="U6133" t="s">
        <v>3783</v>
      </c>
      <c r="V6133" t="s">
        <v>2207</v>
      </c>
      <c r="W6133" t="s">
        <v>86</v>
      </c>
      <c r="X6133" t="s">
        <v>1427</v>
      </c>
      <c r="Y6133" t="str">
        <f>"37-2012"</f>
        <v>37-2012</v>
      </c>
      <c r="Z6133" t="s">
        <v>373</v>
      </c>
      <c r="AA6133">
        <v>721110</v>
      </c>
      <c r="AB6133">
        <v>14</v>
      </c>
      <c r="AC6133">
        <v>14</v>
      </c>
      <c r="AD6133" t="s">
        <v>79</v>
      </c>
      <c r="AE6133" t="s">
        <v>95</v>
      </c>
      <c r="AF6133">
        <v>35</v>
      </c>
      <c r="AG6133" s="4">
        <v>0.33333333333333331</v>
      </c>
      <c r="AH6133" s="4">
        <v>0.625</v>
      </c>
      <c r="AI6133" s="5">
        <v>9.91</v>
      </c>
      <c r="AJ6133">
        <v>14.87</v>
      </c>
      <c r="AL6133" t="s">
        <v>81</v>
      </c>
      <c r="AM6133" t="s">
        <v>82</v>
      </c>
      <c r="AO6133" t="s">
        <v>83</v>
      </c>
      <c r="AR6133" t="s">
        <v>82</v>
      </c>
      <c r="AT6133" t="s">
        <v>82</v>
      </c>
      <c r="AW6133" t="s">
        <v>72</v>
      </c>
      <c r="AX6133">
        <v>1</v>
      </c>
      <c r="AY6133" t="s">
        <v>33986</v>
      </c>
      <c r="AZ6133" t="s">
        <v>18900</v>
      </c>
      <c r="BA6133" t="s">
        <v>2314</v>
      </c>
      <c r="BB6133">
        <v>46567</v>
      </c>
      <c r="BC6133" t="s">
        <v>87</v>
      </c>
      <c r="BH6133" t="s">
        <v>33988</v>
      </c>
      <c r="BJ6133">
        <v>460597633</v>
      </c>
    </row>
    <row r="6134" spans="1:62" x14ac:dyDescent="0.25">
      <c r="A6134" t="s">
        <v>33997</v>
      </c>
      <c r="B6134" s="2">
        <v>43531</v>
      </c>
      <c r="C6134" t="s">
        <v>63</v>
      </c>
      <c r="D6134" s="3">
        <v>43472.394858182874</v>
      </c>
      <c r="E6134" t="s">
        <v>64</v>
      </c>
      <c r="F6134" s="2">
        <v>43556</v>
      </c>
      <c r="G6134" s="2">
        <v>43784</v>
      </c>
      <c r="H6134" t="s">
        <v>33998</v>
      </c>
      <c r="J6134" t="s">
        <v>33999</v>
      </c>
      <c r="L6134" t="s">
        <v>34000</v>
      </c>
      <c r="M6134" t="s">
        <v>232</v>
      </c>
      <c r="N6134">
        <v>12946</v>
      </c>
      <c r="O6134" t="s">
        <v>70</v>
      </c>
      <c r="Q6134" t="s">
        <v>34001</v>
      </c>
      <c r="S6134" t="s">
        <v>72</v>
      </c>
      <c r="T6134" t="s">
        <v>31078</v>
      </c>
      <c r="U6134" t="s">
        <v>3783</v>
      </c>
      <c r="V6134" t="s">
        <v>2207</v>
      </c>
      <c r="W6134" t="s">
        <v>86</v>
      </c>
      <c r="X6134" t="s">
        <v>1241</v>
      </c>
      <c r="Y6134" t="str">
        <f>"35-9021"</f>
        <v>35-9021</v>
      </c>
      <c r="Z6134" t="s">
        <v>315</v>
      </c>
      <c r="AA6134">
        <v>721110</v>
      </c>
      <c r="AB6134">
        <v>2</v>
      </c>
      <c r="AC6134">
        <v>2</v>
      </c>
      <c r="AD6134" t="s">
        <v>79</v>
      </c>
      <c r="AE6134" t="s">
        <v>80</v>
      </c>
      <c r="AF6134">
        <v>35</v>
      </c>
      <c r="AG6134" s="4">
        <v>0.29166666666666669</v>
      </c>
      <c r="AH6134" s="4">
        <v>0.625</v>
      </c>
      <c r="AI6134" s="5">
        <v>11.1</v>
      </c>
      <c r="AJ6134">
        <v>16.649999999999999</v>
      </c>
      <c r="AL6134" t="s">
        <v>81</v>
      </c>
      <c r="AM6134" t="s">
        <v>82</v>
      </c>
      <c r="AO6134" t="s">
        <v>83</v>
      </c>
      <c r="AR6134" t="s">
        <v>82</v>
      </c>
      <c r="AT6134" t="s">
        <v>82</v>
      </c>
      <c r="AW6134" t="s">
        <v>72</v>
      </c>
      <c r="AX6134">
        <v>1</v>
      </c>
      <c r="AY6134" t="s">
        <v>34000</v>
      </c>
      <c r="AZ6134" t="s">
        <v>1321</v>
      </c>
      <c r="BA6134" t="s">
        <v>232</v>
      </c>
      <c r="BB6134">
        <v>12946</v>
      </c>
      <c r="BC6134" t="s">
        <v>87</v>
      </c>
      <c r="BH6134" t="s">
        <v>33999</v>
      </c>
      <c r="BJ6134">
        <v>462225410</v>
      </c>
    </row>
    <row r="6135" spans="1:62" x14ac:dyDescent="0.25">
      <c r="A6135" t="s">
        <v>34009</v>
      </c>
      <c r="B6135" s="2">
        <v>43531</v>
      </c>
      <c r="C6135" t="s">
        <v>63</v>
      </c>
      <c r="D6135" s="3">
        <v>43472.401029479166</v>
      </c>
      <c r="E6135" t="s">
        <v>282</v>
      </c>
      <c r="F6135" s="2">
        <v>43556</v>
      </c>
      <c r="G6135" s="2">
        <v>43773</v>
      </c>
      <c r="H6135" t="s">
        <v>34010</v>
      </c>
      <c r="I6135" t="s">
        <v>34011</v>
      </c>
      <c r="J6135" t="s">
        <v>34012</v>
      </c>
      <c r="K6135" t="s">
        <v>67</v>
      </c>
      <c r="L6135" t="s">
        <v>34013</v>
      </c>
      <c r="M6135" t="s">
        <v>105</v>
      </c>
      <c r="N6135">
        <v>77530</v>
      </c>
      <c r="O6135" t="s">
        <v>70</v>
      </c>
      <c r="Q6135" t="s">
        <v>34014</v>
      </c>
      <c r="S6135" t="s">
        <v>72</v>
      </c>
      <c r="T6135" t="s">
        <v>1791</v>
      </c>
      <c r="U6135" t="s">
        <v>911</v>
      </c>
      <c r="V6135" t="s">
        <v>863</v>
      </c>
      <c r="W6135" t="s">
        <v>105</v>
      </c>
      <c r="X6135" t="s">
        <v>106</v>
      </c>
      <c r="Y6135" t="str">
        <f>"37-3011"</f>
        <v>37-3011</v>
      </c>
      <c r="Z6135" t="s">
        <v>94</v>
      </c>
      <c r="AA6135">
        <v>561730</v>
      </c>
      <c r="AB6135">
        <v>75</v>
      </c>
      <c r="AC6135">
        <v>71</v>
      </c>
      <c r="AD6135" t="s">
        <v>79</v>
      </c>
      <c r="AE6135" t="s">
        <v>95</v>
      </c>
      <c r="AF6135">
        <v>40</v>
      </c>
      <c r="AG6135" s="4">
        <v>0.33333333333333331</v>
      </c>
      <c r="AH6135" s="4">
        <v>0.70833333333333337</v>
      </c>
      <c r="AI6135" s="5">
        <v>13.44</v>
      </c>
      <c r="AJ6135">
        <v>20.16</v>
      </c>
      <c r="AL6135" t="s">
        <v>81</v>
      </c>
      <c r="AM6135" t="s">
        <v>82</v>
      </c>
      <c r="AO6135" t="s">
        <v>83</v>
      </c>
      <c r="AP6135" t="s">
        <v>67</v>
      </c>
      <c r="AQ6135" t="s">
        <v>67</v>
      </c>
      <c r="AR6135" t="s">
        <v>82</v>
      </c>
      <c r="AT6135" t="s">
        <v>82</v>
      </c>
      <c r="AW6135" t="s">
        <v>82</v>
      </c>
      <c r="AY6135" t="s">
        <v>34013</v>
      </c>
      <c r="AZ6135" t="s">
        <v>2847</v>
      </c>
      <c r="BA6135" t="s">
        <v>105</v>
      </c>
      <c r="BB6135">
        <v>77530</v>
      </c>
      <c r="BC6135" t="s">
        <v>79</v>
      </c>
      <c r="BH6135" t="s">
        <v>34012</v>
      </c>
      <c r="BI6135" t="s">
        <v>67</v>
      </c>
      <c r="BJ6135">
        <v>474441041</v>
      </c>
    </row>
    <row r="6136" spans="1:62" x14ac:dyDescent="0.25">
      <c r="A6136" t="s">
        <v>34086</v>
      </c>
      <c r="B6136" s="2">
        <v>43531</v>
      </c>
      <c r="C6136" t="s">
        <v>63</v>
      </c>
      <c r="D6136" s="3">
        <v>43472.41450997685</v>
      </c>
      <c r="E6136" t="s">
        <v>117</v>
      </c>
      <c r="H6136" t="s">
        <v>34087</v>
      </c>
      <c r="J6136" t="s">
        <v>34088</v>
      </c>
      <c r="L6136" t="s">
        <v>34089</v>
      </c>
      <c r="M6136" t="s">
        <v>232</v>
      </c>
      <c r="N6136">
        <v>31513</v>
      </c>
      <c r="O6136" t="s">
        <v>70</v>
      </c>
      <c r="Q6136" t="s">
        <v>34090</v>
      </c>
      <c r="S6136" t="s">
        <v>72</v>
      </c>
      <c r="T6136" t="s">
        <v>2185</v>
      </c>
      <c r="U6136" t="s">
        <v>2186</v>
      </c>
      <c r="V6136" t="s">
        <v>2187</v>
      </c>
      <c r="W6136" t="s">
        <v>232</v>
      </c>
      <c r="X6136" t="s">
        <v>34091</v>
      </c>
      <c r="Y6136" t="str">
        <f>"35-3021"</f>
        <v>35-3021</v>
      </c>
      <c r="Z6136" t="s">
        <v>354</v>
      </c>
      <c r="AA6136">
        <v>722110</v>
      </c>
      <c r="AB6136">
        <v>4</v>
      </c>
      <c r="AD6136" t="s">
        <v>79</v>
      </c>
      <c r="AE6136" t="s">
        <v>95</v>
      </c>
      <c r="AF6136">
        <v>40</v>
      </c>
      <c r="AG6136" s="4">
        <v>0.29166666666666669</v>
      </c>
      <c r="AH6136" s="4">
        <v>0.66666666666666663</v>
      </c>
      <c r="AI6136" s="5">
        <v>8.82</v>
      </c>
      <c r="AL6136" t="s">
        <v>81</v>
      </c>
      <c r="AM6136" t="s">
        <v>82</v>
      </c>
      <c r="AO6136" t="s">
        <v>83</v>
      </c>
      <c r="AR6136" t="s">
        <v>82</v>
      </c>
      <c r="AT6136" t="s">
        <v>82</v>
      </c>
      <c r="AW6136" t="s">
        <v>72</v>
      </c>
      <c r="AX6136">
        <v>3</v>
      </c>
      <c r="AY6136" t="s">
        <v>34089</v>
      </c>
      <c r="AZ6136" t="s">
        <v>3466</v>
      </c>
      <c r="BA6136" t="s">
        <v>761</v>
      </c>
      <c r="BB6136">
        <v>31513</v>
      </c>
      <c r="BC6136" t="s">
        <v>87</v>
      </c>
      <c r="BH6136" t="s">
        <v>34092</v>
      </c>
      <c r="BJ6136">
        <v>262303876</v>
      </c>
    </row>
    <row r="6137" spans="1:62" x14ac:dyDescent="0.25">
      <c r="A6137" t="s">
        <v>34133</v>
      </c>
      <c r="B6137" s="2">
        <v>43531</v>
      </c>
      <c r="C6137" t="s">
        <v>63</v>
      </c>
      <c r="D6137" s="3">
        <v>43472.400313587961</v>
      </c>
      <c r="E6137" t="s">
        <v>64</v>
      </c>
      <c r="F6137" s="2">
        <v>43556</v>
      </c>
      <c r="G6137" s="2">
        <v>43799</v>
      </c>
      <c r="H6137" t="s">
        <v>34134</v>
      </c>
      <c r="J6137" t="s">
        <v>34135</v>
      </c>
      <c r="L6137" t="s">
        <v>1823</v>
      </c>
      <c r="M6137" t="s">
        <v>844</v>
      </c>
      <c r="N6137">
        <v>60152</v>
      </c>
      <c r="O6137" t="s">
        <v>70</v>
      </c>
      <c r="Q6137" t="s">
        <v>34136</v>
      </c>
      <c r="S6137" t="s">
        <v>72</v>
      </c>
      <c r="T6137" t="s">
        <v>910</v>
      </c>
      <c r="U6137" t="s">
        <v>911</v>
      </c>
      <c r="V6137" t="s">
        <v>863</v>
      </c>
      <c r="W6137" t="s">
        <v>105</v>
      </c>
      <c r="X6137" t="s">
        <v>1673</v>
      </c>
      <c r="Y6137" t="str">
        <f>"37-3011"</f>
        <v>37-3011</v>
      </c>
      <c r="Z6137" t="s">
        <v>94</v>
      </c>
      <c r="AA6137">
        <v>561730</v>
      </c>
      <c r="AB6137">
        <v>7</v>
      </c>
      <c r="AC6137">
        <v>7</v>
      </c>
      <c r="AD6137" t="s">
        <v>79</v>
      </c>
      <c r="AE6137" t="s">
        <v>80</v>
      </c>
      <c r="AF6137">
        <v>40</v>
      </c>
      <c r="AG6137" s="4">
        <v>0.33333333333333331</v>
      </c>
      <c r="AH6137" s="4">
        <v>0.70833333333333337</v>
      </c>
      <c r="AI6137" s="5">
        <v>15.59</v>
      </c>
      <c r="AJ6137">
        <v>23.39</v>
      </c>
      <c r="AL6137" t="s">
        <v>81</v>
      </c>
      <c r="AM6137" t="s">
        <v>82</v>
      </c>
      <c r="AO6137" t="s">
        <v>83</v>
      </c>
      <c r="AR6137" t="s">
        <v>82</v>
      </c>
      <c r="AT6137" t="s">
        <v>82</v>
      </c>
      <c r="AW6137" t="s">
        <v>82</v>
      </c>
      <c r="AY6137" t="s">
        <v>1823</v>
      </c>
      <c r="AZ6137" t="s">
        <v>10213</v>
      </c>
      <c r="BA6137" t="s">
        <v>844</v>
      </c>
      <c r="BB6137">
        <v>60152</v>
      </c>
      <c r="BC6137" t="s">
        <v>79</v>
      </c>
      <c r="BH6137" t="s">
        <v>34135</v>
      </c>
      <c r="BJ6137">
        <v>161664628</v>
      </c>
    </row>
    <row r="6138" spans="1:62" x14ac:dyDescent="0.25">
      <c r="A6138" t="s">
        <v>34159</v>
      </c>
      <c r="B6138" s="2">
        <v>43531</v>
      </c>
      <c r="C6138" t="s">
        <v>63</v>
      </c>
      <c r="D6138" s="3">
        <v>43472.399925254627</v>
      </c>
      <c r="E6138" t="s">
        <v>64</v>
      </c>
      <c r="F6138" s="2">
        <v>43556</v>
      </c>
      <c r="G6138" s="2">
        <v>43799</v>
      </c>
      <c r="H6138" t="s">
        <v>34160</v>
      </c>
      <c r="J6138" t="s">
        <v>34161</v>
      </c>
      <c r="L6138" t="s">
        <v>8336</v>
      </c>
      <c r="M6138" t="s">
        <v>105</v>
      </c>
      <c r="N6138">
        <v>76877</v>
      </c>
      <c r="O6138" t="s">
        <v>70</v>
      </c>
      <c r="Q6138" t="s">
        <v>34162</v>
      </c>
      <c r="S6138" t="s">
        <v>72</v>
      </c>
      <c r="T6138" t="s">
        <v>910</v>
      </c>
      <c r="U6138" t="s">
        <v>911</v>
      </c>
      <c r="V6138" t="s">
        <v>863</v>
      </c>
      <c r="W6138" t="s">
        <v>105</v>
      </c>
      <c r="X6138" t="s">
        <v>34163</v>
      </c>
      <c r="Y6138" t="str">
        <f>"47-5051"</f>
        <v>47-5051</v>
      </c>
      <c r="Z6138" t="s">
        <v>1474</v>
      </c>
      <c r="AA6138">
        <v>327991</v>
      </c>
      <c r="AB6138">
        <v>15</v>
      </c>
      <c r="AC6138">
        <v>15</v>
      </c>
      <c r="AD6138" t="s">
        <v>79</v>
      </c>
      <c r="AE6138" t="s">
        <v>95</v>
      </c>
      <c r="AF6138">
        <v>40</v>
      </c>
      <c r="AG6138" s="4">
        <v>0.29166666666666669</v>
      </c>
      <c r="AH6138" s="4">
        <v>0.75</v>
      </c>
      <c r="AI6138" s="5">
        <v>19.2</v>
      </c>
      <c r="AJ6138">
        <v>28.8</v>
      </c>
      <c r="AL6138" t="s">
        <v>81</v>
      </c>
      <c r="AM6138" t="s">
        <v>82</v>
      </c>
      <c r="AO6138" t="s">
        <v>83</v>
      </c>
      <c r="AR6138" t="s">
        <v>82</v>
      </c>
      <c r="AT6138" t="s">
        <v>82</v>
      </c>
      <c r="AW6138" t="s">
        <v>82</v>
      </c>
      <c r="AY6138" t="s">
        <v>8336</v>
      </c>
      <c r="AZ6138" t="s">
        <v>8336</v>
      </c>
      <c r="BA6138" t="s">
        <v>105</v>
      </c>
      <c r="BB6138">
        <v>76877</v>
      </c>
      <c r="BC6138" t="s">
        <v>87</v>
      </c>
      <c r="BH6138" t="s">
        <v>34164</v>
      </c>
      <c r="BJ6138">
        <v>260787387</v>
      </c>
    </row>
    <row r="6139" spans="1:62" x14ac:dyDescent="0.25">
      <c r="A6139" t="s">
        <v>34202</v>
      </c>
      <c r="B6139" s="2">
        <v>43531</v>
      </c>
      <c r="C6139" t="s">
        <v>63</v>
      </c>
      <c r="D6139" s="3">
        <v>43472.39861708333</v>
      </c>
      <c r="E6139" t="s">
        <v>64</v>
      </c>
      <c r="F6139" s="2">
        <v>43556</v>
      </c>
      <c r="G6139" s="2">
        <v>43794</v>
      </c>
      <c r="H6139" t="s">
        <v>16809</v>
      </c>
      <c r="J6139" t="s">
        <v>16810</v>
      </c>
      <c r="L6139" t="s">
        <v>16811</v>
      </c>
      <c r="M6139" t="s">
        <v>192</v>
      </c>
      <c r="N6139">
        <v>55330</v>
      </c>
      <c r="O6139" t="s">
        <v>70</v>
      </c>
      <c r="Q6139" t="s">
        <v>16812</v>
      </c>
      <c r="S6139" t="s">
        <v>72</v>
      </c>
      <c r="T6139" t="s">
        <v>640</v>
      </c>
      <c r="U6139" t="s">
        <v>3571</v>
      </c>
      <c r="V6139" t="s">
        <v>642</v>
      </c>
      <c r="W6139" t="s">
        <v>105</v>
      </c>
      <c r="X6139" t="s">
        <v>106</v>
      </c>
      <c r="Y6139" t="str">
        <f>"37-3011"</f>
        <v>37-3011</v>
      </c>
      <c r="Z6139" t="s">
        <v>94</v>
      </c>
      <c r="AA6139">
        <v>561730</v>
      </c>
      <c r="AB6139">
        <v>30</v>
      </c>
      <c r="AC6139">
        <v>30</v>
      </c>
      <c r="AD6139" t="s">
        <v>79</v>
      </c>
      <c r="AE6139" t="s">
        <v>80</v>
      </c>
      <c r="AF6139">
        <v>40</v>
      </c>
      <c r="AG6139" s="4">
        <v>0.29166666666666669</v>
      </c>
      <c r="AH6139" s="4">
        <v>0.70833333333333337</v>
      </c>
      <c r="AI6139" s="5">
        <v>17.05</v>
      </c>
      <c r="AJ6139">
        <v>25.58</v>
      </c>
      <c r="AL6139" t="s">
        <v>81</v>
      </c>
      <c r="AM6139" t="s">
        <v>82</v>
      </c>
      <c r="AO6139" t="s">
        <v>83</v>
      </c>
      <c r="AR6139" t="s">
        <v>82</v>
      </c>
      <c r="AT6139" t="s">
        <v>82</v>
      </c>
      <c r="AW6139" t="s">
        <v>82</v>
      </c>
      <c r="AY6139" t="s">
        <v>16811</v>
      </c>
      <c r="AZ6139" t="s">
        <v>201</v>
      </c>
      <c r="BA6139" t="s">
        <v>192</v>
      </c>
      <c r="BB6139">
        <v>55330</v>
      </c>
      <c r="BC6139" t="s">
        <v>79</v>
      </c>
      <c r="BH6139" t="s">
        <v>16810</v>
      </c>
      <c r="BJ6139">
        <v>411660549</v>
      </c>
    </row>
    <row r="6140" spans="1:62" x14ac:dyDescent="0.25">
      <c r="A6140" t="s">
        <v>34248</v>
      </c>
      <c r="B6140" s="2">
        <v>43531</v>
      </c>
      <c r="C6140" t="s">
        <v>63</v>
      </c>
      <c r="D6140" s="3">
        <v>43472.396411087961</v>
      </c>
      <c r="E6140" t="s">
        <v>64</v>
      </c>
      <c r="F6140" s="2">
        <v>43556</v>
      </c>
      <c r="G6140" s="2">
        <v>43784</v>
      </c>
      <c r="H6140" t="s">
        <v>34249</v>
      </c>
      <c r="J6140" t="s">
        <v>34250</v>
      </c>
      <c r="L6140" t="s">
        <v>16645</v>
      </c>
      <c r="M6140" t="s">
        <v>5997</v>
      </c>
      <c r="N6140">
        <v>58203</v>
      </c>
      <c r="O6140" t="s">
        <v>70</v>
      </c>
      <c r="Q6140" t="s">
        <v>34251</v>
      </c>
      <c r="S6140" t="s">
        <v>72</v>
      </c>
      <c r="T6140" t="s">
        <v>31078</v>
      </c>
      <c r="U6140" t="s">
        <v>3783</v>
      </c>
      <c r="V6140" t="s">
        <v>2207</v>
      </c>
      <c r="W6140" t="s">
        <v>86</v>
      </c>
      <c r="X6140" t="s">
        <v>2708</v>
      </c>
      <c r="Y6140" t="str">
        <f>"37-3011"</f>
        <v>37-3011</v>
      </c>
      <c r="Z6140" t="s">
        <v>94</v>
      </c>
      <c r="AA6140">
        <v>561730</v>
      </c>
      <c r="AB6140">
        <v>8</v>
      </c>
      <c r="AC6140">
        <v>8</v>
      </c>
      <c r="AD6140" t="s">
        <v>79</v>
      </c>
      <c r="AE6140" t="s">
        <v>95</v>
      </c>
      <c r="AF6140">
        <v>35</v>
      </c>
      <c r="AG6140" s="4">
        <v>0.33333333333333331</v>
      </c>
      <c r="AH6140" s="4">
        <v>0.66666666666666663</v>
      </c>
      <c r="AI6140" s="5">
        <v>13.57</v>
      </c>
      <c r="AJ6140">
        <v>20.36</v>
      </c>
      <c r="AL6140" t="s">
        <v>81</v>
      </c>
      <c r="AM6140" t="s">
        <v>82</v>
      </c>
      <c r="AO6140" t="s">
        <v>83</v>
      </c>
      <c r="AR6140" t="s">
        <v>82</v>
      </c>
      <c r="AT6140" t="s">
        <v>82</v>
      </c>
      <c r="AW6140" t="s">
        <v>72</v>
      </c>
      <c r="AX6140">
        <v>1</v>
      </c>
      <c r="AY6140" t="s">
        <v>19265</v>
      </c>
      <c r="AZ6140" t="s">
        <v>19265</v>
      </c>
      <c r="BA6140" t="s">
        <v>5997</v>
      </c>
      <c r="BB6140">
        <v>58203</v>
      </c>
      <c r="BC6140" t="s">
        <v>79</v>
      </c>
      <c r="BH6140" t="s">
        <v>34252</v>
      </c>
      <c r="BJ6140">
        <v>911813670</v>
      </c>
    </row>
    <row r="6141" spans="1:62" x14ac:dyDescent="0.25">
      <c r="A6141" t="s">
        <v>34333</v>
      </c>
      <c r="B6141" s="2">
        <v>43531</v>
      </c>
      <c r="C6141" t="s">
        <v>63</v>
      </c>
      <c r="D6141" s="3">
        <v>43472.394277256943</v>
      </c>
      <c r="E6141" t="s">
        <v>64</v>
      </c>
      <c r="F6141" s="2">
        <v>43556</v>
      </c>
      <c r="G6141" s="2">
        <v>43769</v>
      </c>
      <c r="H6141" t="s">
        <v>34095</v>
      </c>
      <c r="J6141" t="s">
        <v>34096</v>
      </c>
      <c r="L6141" t="s">
        <v>297</v>
      </c>
      <c r="M6141" t="s">
        <v>298</v>
      </c>
      <c r="N6141">
        <v>3907</v>
      </c>
      <c r="O6141" t="s">
        <v>70</v>
      </c>
      <c r="Q6141" t="s">
        <v>34097</v>
      </c>
      <c r="S6141" t="s">
        <v>72</v>
      </c>
      <c r="T6141" t="s">
        <v>31078</v>
      </c>
      <c r="U6141" t="s">
        <v>3783</v>
      </c>
      <c r="V6141" t="s">
        <v>2207</v>
      </c>
      <c r="W6141" t="s">
        <v>86</v>
      </c>
      <c r="X6141" t="s">
        <v>14935</v>
      </c>
      <c r="Y6141" t="str">
        <f>"35-2015"</f>
        <v>35-2015</v>
      </c>
      <c r="Z6141" t="s">
        <v>346</v>
      </c>
      <c r="AA6141">
        <v>4451</v>
      </c>
      <c r="AB6141">
        <v>5</v>
      </c>
      <c r="AC6141">
        <v>5</v>
      </c>
      <c r="AD6141" t="s">
        <v>79</v>
      </c>
      <c r="AE6141" t="s">
        <v>95</v>
      </c>
      <c r="AF6141">
        <v>35</v>
      </c>
      <c r="AG6141" s="4">
        <v>0.29166666666666669</v>
      </c>
      <c r="AH6141" s="4">
        <v>0.625</v>
      </c>
      <c r="AI6141" s="5">
        <v>11.75</v>
      </c>
      <c r="AJ6141">
        <v>17.63</v>
      </c>
      <c r="AL6141" t="s">
        <v>81</v>
      </c>
      <c r="AM6141" t="s">
        <v>82</v>
      </c>
      <c r="AO6141" t="s">
        <v>83</v>
      </c>
      <c r="AR6141" t="s">
        <v>82</v>
      </c>
      <c r="AT6141" t="s">
        <v>82</v>
      </c>
      <c r="AW6141" t="s">
        <v>72</v>
      </c>
      <c r="AX6141">
        <v>1</v>
      </c>
      <c r="AY6141" t="s">
        <v>297</v>
      </c>
      <c r="AZ6141" t="s">
        <v>302</v>
      </c>
      <c r="BA6141" t="s">
        <v>298</v>
      </c>
      <c r="BB6141">
        <v>3907</v>
      </c>
      <c r="BC6141" t="s">
        <v>87</v>
      </c>
      <c r="BH6141" t="s">
        <v>34096</v>
      </c>
      <c r="BJ6141">
        <v>821651161</v>
      </c>
    </row>
    <row r="6142" spans="1:62" x14ac:dyDescent="0.25">
      <c r="A6142" t="s">
        <v>34367</v>
      </c>
      <c r="B6142" s="2">
        <v>43531</v>
      </c>
      <c r="C6142" t="s">
        <v>63</v>
      </c>
      <c r="D6142" s="3">
        <v>43472.397285694446</v>
      </c>
      <c r="E6142" t="s">
        <v>64</v>
      </c>
      <c r="F6142" s="2">
        <v>43556</v>
      </c>
      <c r="G6142" s="2">
        <v>43799</v>
      </c>
      <c r="H6142" t="s">
        <v>34368</v>
      </c>
      <c r="I6142" t="s">
        <v>34369</v>
      </c>
      <c r="J6142" t="s">
        <v>34370</v>
      </c>
      <c r="L6142" t="s">
        <v>12556</v>
      </c>
      <c r="M6142" t="s">
        <v>147</v>
      </c>
      <c r="N6142">
        <v>19054</v>
      </c>
      <c r="O6142" t="s">
        <v>70</v>
      </c>
      <c r="Q6142" t="s">
        <v>34371</v>
      </c>
      <c r="S6142" t="s">
        <v>72</v>
      </c>
      <c r="T6142" t="s">
        <v>1855</v>
      </c>
      <c r="U6142" t="s">
        <v>1856</v>
      </c>
      <c r="V6142" t="s">
        <v>863</v>
      </c>
      <c r="W6142" t="s">
        <v>105</v>
      </c>
      <c r="X6142" t="s">
        <v>2708</v>
      </c>
      <c r="Y6142" t="str">
        <f>"37-3011"</f>
        <v>37-3011</v>
      </c>
      <c r="Z6142" t="s">
        <v>94</v>
      </c>
      <c r="AA6142">
        <v>56173</v>
      </c>
      <c r="AB6142">
        <v>12</v>
      </c>
      <c r="AC6142">
        <v>12</v>
      </c>
      <c r="AD6142" t="s">
        <v>79</v>
      </c>
      <c r="AE6142" t="s">
        <v>80</v>
      </c>
      <c r="AF6142">
        <v>40</v>
      </c>
      <c r="AG6142" s="4">
        <v>0.33333333333333331</v>
      </c>
      <c r="AH6142" s="4">
        <v>0.70833333333333337</v>
      </c>
      <c r="AI6142" s="5">
        <v>15.35</v>
      </c>
      <c r="AJ6142">
        <v>23.03</v>
      </c>
      <c r="AL6142" t="s">
        <v>81</v>
      </c>
      <c r="AM6142" t="s">
        <v>82</v>
      </c>
      <c r="AO6142" t="s">
        <v>83</v>
      </c>
      <c r="AR6142" t="s">
        <v>82</v>
      </c>
      <c r="AT6142" t="s">
        <v>82</v>
      </c>
      <c r="AW6142" t="s">
        <v>82</v>
      </c>
      <c r="AY6142" t="s">
        <v>12556</v>
      </c>
      <c r="AZ6142" t="s">
        <v>1521</v>
      </c>
      <c r="BA6142" t="s">
        <v>147</v>
      </c>
      <c r="BB6142">
        <v>19057</v>
      </c>
      <c r="BC6142" t="s">
        <v>79</v>
      </c>
      <c r="BH6142" t="s">
        <v>34372</v>
      </c>
      <c r="BJ6142">
        <v>233073815</v>
      </c>
    </row>
    <row r="6143" spans="1:62" x14ac:dyDescent="0.25">
      <c r="A6143" t="s">
        <v>34393</v>
      </c>
      <c r="B6143" s="2">
        <v>43531</v>
      </c>
      <c r="C6143" t="s">
        <v>63</v>
      </c>
      <c r="D6143" s="3">
        <v>43472.404143009262</v>
      </c>
      <c r="E6143" t="s">
        <v>64</v>
      </c>
      <c r="F6143" s="2">
        <v>43556</v>
      </c>
      <c r="G6143" s="2">
        <v>43814</v>
      </c>
      <c r="H6143" t="s">
        <v>34394</v>
      </c>
      <c r="I6143" t="s">
        <v>67</v>
      </c>
      <c r="J6143" t="s">
        <v>34395</v>
      </c>
      <c r="K6143" t="s">
        <v>34396</v>
      </c>
      <c r="L6143" t="s">
        <v>11390</v>
      </c>
      <c r="M6143" t="s">
        <v>1966</v>
      </c>
      <c r="N6143">
        <v>19707</v>
      </c>
      <c r="O6143" t="s">
        <v>70</v>
      </c>
      <c r="Q6143" t="s">
        <v>34397</v>
      </c>
      <c r="S6143" t="s">
        <v>72</v>
      </c>
      <c r="T6143" t="s">
        <v>4795</v>
      </c>
      <c r="U6143" t="s">
        <v>5508</v>
      </c>
      <c r="V6143" t="s">
        <v>4796</v>
      </c>
      <c r="W6143" t="s">
        <v>308</v>
      </c>
      <c r="X6143" t="s">
        <v>106</v>
      </c>
      <c r="Y6143" t="str">
        <f>"37-3011"</f>
        <v>37-3011</v>
      </c>
      <c r="Z6143" t="s">
        <v>94</v>
      </c>
      <c r="AA6143">
        <v>56173</v>
      </c>
      <c r="AB6143">
        <v>6</v>
      </c>
      <c r="AC6143">
        <v>6</v>
      </c>
      <c r="AD6143" t="s">
        <v>79</v>
      </c>
      <c r="AE6143" t="s">
        <v>95</v>
      </c>
      <c r="AF6143">
        <v>40</v>
      </c>
      <c r="AG6143" s="4">
        <v>0.33333333333333331</v>
      </c>
      <c r="AH6143" s="4">
        <v>0.70833333333333337</v>
      </c>
      <c r="AI6143" s="5">
        <v>15.35</v>
      </c>
      <c r="AJ6143">
        <v>23.03</v>
      </c>
      <c r="AL6143" t="s">
        <v>81</v>
      </c>
      <c r="AM6143" t="s">
        <v>82</v>
      </c>
      <c r="AO6143" t="s">
        <v>83</v>
      </c>
      <c r="AP6143" t="s">
        <v>67</v>
      </c>
      <c r="AQ6143" t="s">
        <v>67</v>
      </c>
      <c r="AR6143" t="s">
        <v>82</v>
      </c>
      <c r="AT6143" t="s">
        <v>82</v>
      </c>
      <c r="AW6143" t="s">
        <v>72</v>
      </c>
      <c r="AX6143">
        <v>3</v>
      </c>
      <c r="AY6143" t="s">
        <v>11390</v>
      </c>
      <c r="AZ6143" t="s">
        <v>1969</v>
      </c>
      <c r="BA6143" t="s">
        <v>1966</v>
      </c>
      <c r="BB6143">
        <v>19707</v>
      </c>
      <c r="BC6143" t="s">
        <v>79</v>
      </c>
      <c r="BH6143" t="s">
        <v>34395</v>
      </c>
      <c r="BJ6143">
        <v>510408334</v>
      </c>
    </row>
    <row r="6144" spans="1:62" x14ac:dyDescent="0.25">
      <c r="A6144" t="s">
        <v>34411</v>
      </c>
      <c r="B6144" s="2">
        <v>43531</v>
      </c>
      <c r="C6144" t="s">
        <v>63</v>
      </c>
      <c r="D6144" s="3">
        <v>43472.39605447917</v>
      </c>
      <c r="E6144" t="s">
        <v>64</v>
      </c>
      <c r="F6144" s="2">
        <v>43556</v>
      </c>
      <c r="G6144" s="2">
        <v>43800</v>
      </c>
      <c r="H6144" t="s">
        <v>34412</v>
      </c>
      <c r="J6144" t="s">
        <v>34413</v>
      </c>
      <c r="L6144" t="s">
        <v>11875</v>
      </c>
      <c r="M6144" t="s">
        <v>804</v>
      </c>
      <c r="N6144">
        <v>3301</v>
      </c>
      <c r="O6144" t="s">
        <v>70</v>
      </c>
      <c r="Q6144" t="s">
        <v>34414</v>
      </c>
      <c r="S6144" t="s">
        <v>72</v>
      </c>
      <c r="T6144" t="s">
        <v>31078</v>
      </c>
      <c r="U6144" t="s">
        <v>3783</v>
      </c>
      <c r="V6144" t="s">
        <v>2207</v>
      </c>
      <c r="W6144" t="s">
        <v>86</v>
      </c>
      <c r="X6144" t="s">
        <v>1960</v>
      </c>
      <c r="Y6144" t="str">
        <f>"37-3011"</f>
        <v>37-3011</v>
      </c>
      <c r="Z6144" t="s">
        <v>94</v>
      </c>
      <c r="AA6144">
        <v>561730</v>
      </c>
      <c r="AB6144">
        <v>7</v>
      </c>
      <c r="AC6144">
        <v>7</v>
      </c>
      <c r="AD6144" t="s">
        <v>79</v>
      </c>
      <c r="AE6144" t="s">
        <v>95</v>
      </c>
      <c r="AF6144">
        <v>35</v>
      </c>
      <c r="AG6144" s="4">
        <v>0.27083333333333331</v>
      </c>
      <c r="AH6144" s="4">
        <v>0.875</v>
      </c>
      <c r="AI6144" s="5">
        <v>15.91</v>
      </c>
      <c r="AJ6144">
        <v>23.87</v>
      </c>
      <c r="AL6144" t="s">
        <v>81</v>
      </c>
      <c r="AM6144" t="s">
        <v>82</v>
      </c>
      <c r="AO6144" t="s">
        <v>83</v>
      </c>
      <c r="AR6144" t="s">
        <v>82</v>
      </c>
      <c r="AT6144" t="s">
        <v>82</v>
      </c>
      <c r="AW6144" t="s">
        <v>72</v>
      </c>
      <c r="AX6144">
        <v>1</v>
      </c>
      <c r="AY6144" t="s">
        <v>11875</v>
      </c>
      <c r="AZ6144" t="s">
        <v>11876</v>
      </c>
      <c r="BA6144" t="s">
        <v>804</v>
      </c>
      <c r="BB6144">
        <v>3301</v>
      </c>
      <c r="BC6144" t="s">
        <v>79</v>
      </c>
      <c r="BH6144" t="s">
        <v>34413</v>
      </c>
      <c r="BJ6144">
        <v>20528371</v>
      </c>
    </row>
    <row r="6145" spans="1:62" x14ac:dyDescent="0.25">
      <c r="A6145" t="s">
        <v>34420</v>
      </c>
      <c r="B6145" s="2">
        <v>43531</v>
      </c>
      <c r="C6145" t="s">
        <v>63</v>
      </c>
      <c r="D6145" s="3">
        <v>43472.393649131947</v>
      </c>
      <c r="E6145" t="s">
        <v>64</v>
      </c>
      <c r="F6145" s="2">
        <v>43556</v>
      </c>
      <c r="G6145" s="2">
        <v>43799</v>
      </c>
      <c r="H6145" t="s">
        <v>34421</v>
      </c>
      <c r="J6145" t="s">
        <v>34422</v>
      </c>
      <c r="L6145" t="s">
        <v>820</v>
      </c>
      <c r="M6145" t="s">
        <v>298</v>
      </c>
      <c r="N6145">
        <v>4101</v>
      </c>
      <c r="O6145" t="s">
        <v>70</v>
      </c>
      <c r="Q6145" t="s">
        <v>34423</v>
      </c>
      <c r="S6145" t="s">
        <v>72</v>
      </c>
      <c r="T6145" t="s">
        <v>31078</v>
      </c>
      <c r="U6145" t="s">
        <v>3783</v>
      </c>
      <c r="V6145" t="s">
        <v>2207</v>
      </c>
      <c r="W6145" t="s">
        <v>86</v>
      </c>
      <c r="X6145" t="s">
        <v>1427</v>
      </c>
      <c r="Y6145" t="str">
        <f>"37-2012"</f>
        <v>37-2012</v>
      </c>
      <c r="Z6145" t="s">
        <v>373</v>
      </c>
      <c r="AA6145">
        <v>721110</v>
      </c>
      <c r="AB6145">
        <v>14</v>
      </c>
      <c r="AC6145">
        <v>14</v>
      </c>
      <c r="AD6145" t="s">
        <v>79</v>
      </c>
      <c r="AE6145" t="s">
        <v>95</v>
      </c>
      <c r="AF6145">
        <v>35</v>
      </c>
      <c r="AG6145" s="4">
        <v>0.33333333333333331</v>
      </c>
      <c r="AH6145" s="4">
        <v>0.66666666666666663</v>
      </c>
      <c r="AI6145" s="5">
        <v>11.56</v>
      </c>
      <c r="AJ6145">
        <v>17.34</v>
      </c>
      <c r="AL6145" t="s">
        <v>81</v>
      </c>
      <c r="AM6145" t="s">
        <v>82</v>
      </c>
      <c r="AO6145" t="s">
        <v>83</v>
      </c>
      <c r="AR6145" t="s">
        <v>82</v>
      </c>
      <c r="AT6145" t="s">
        <v>82</v>
      </c>
      <c r="AW6145" t="s">
        <v>72</v>
      </c>
      <c r="AX6145">
        <v>1</v>
      </c>
      <c r="AY6145" t="s">
        <v>820</v>
      </c>
      <c r="AZ6145" t="s">
        <v>5551</v>
      </c>
      <c r="BA6145" t="s">
        <v>298</v>
      </c>
      <c r="BB6145">
        <v>4101</v>
      </c>
      <c r="BC6145" t="s">
        <v>79</v>
      </c>
      <c r="BH6145" t="s">
        <v>34422</v>
      </c>
      <c r="BJ6145">
        <v>10543899</v>
      </c>
    </row>
    <row r="6146" spans="1:62" x14ac:dyDescent="0.25">
      <c r="A6146" t="s">
        <v>34477</v>
      </c>
      <c r="B6146" s="2">
        <v>43531</v>
      </c>
      <c r="C6146" t="s">
        <v>63</v>
      </c>
      <c r="D6146" s="3">
        <v>43472.398345914349</v>
      </c>
      <c r="E6146" t="s">
        <v>64</v>
      </c>
      <c r="F6146" s="2">
        <v>43556</v>
      </c>
      <c r="G6146" s="2">
        <v>43800</v>
      </c>
      <c r="H6146" t="s">
        <v>33984</v>
      </c>
      <c r="J6146" t="s">
        <v>33985</v>
      </c>
      <c r="L6146" t="s">
        <v>33986</v>
      </c>
      <c r="M6146" t="s">
        <v>2314</v>
      </c>
      <c r="N6146">
        <v>46567</v>
      </c>
      <c r="O6146" t="s">
        <v>70</v>
      </c>
      <c r="Q6146" t="s">
        <v>33987</v>
      </c>
      <c r="S6146" t="s">
        <v>72</v>
      </c>
      <c r="T6146" t="s">
        <v>31078</v>
      </c>
      <c r="U6146" t="s">
        <v>3783</v>
      </c>
      <c r="V6146" t="s">
        <v>2207</v>
      </c>
      <c r="W6146" t="s">
        <v>86</v>
      </c>
      <c r="X6146" t="s">
        <v>1500</v>
      </c>
      <c r="Y6146" t="str">
        <f>"35-2014"</f>
        <v>35-2014</v>
      </c>
      <c r="Z6146" t="s">
        <v>301</v>
      </c>
      <c r="AA6146">
        <v>721110</v>
      </c>
      <c r="AB6146">
        <v>8</v>
      </c>
      <c r="AC6146">
        <v>8</v>
      </c>
      <c r="AD6146" t="s">
        <v>79</v>
      </c>
      <c r="AE6146" t="s">
        <v>95</v>
      </c>
      <c r="AF6146">
        <v>35</v>
      </c>
      <c r="AG6146" s="4">
        <v>0.29166666666666669</v>
      </c>
      <c r="AH6146" s="4">
        <v>0.58333333333333337</v>
      </c>
      <c r="AI6146" s="5">
        <v>9.81</v>
      </c>
      <c r="AJ6146">
        <v>14.72</v>
      </c>
      <c r="AL6146" t="s">
        <v>81</v>
      </c>
      <c r="AM6146" t="s">
        <v>82</v>
      </c>
      <c r="AO6146" t="s">
        <v>83</v>
      </c>
      <c r="AR6146" t="s">
        <v>82</v>
      </c>
      <c r="AT6146" t="s">
        <v>82</v>
      </c>
      <c r="AW6146" t="s">
        <v>72</v>
      </c>
      <c r="AX6146">
        <v>1</v>
      </c>
      <c r="AY6146" t="s">
        <v>33986</v>
      </c>
      <c r="AZ6146" t="s">
        <v>18900</v>
      </c>
      <c r="BA6146" t="s">
        <v>2314</v>
      </c>
      <c r="BB6146">
        <v>46567</v>
      </c>
      <c r="BC6146" t="s">
        <v>87</v>
      </c>
      <c r="BH6146" t="s">
        <v>33988</v>
      </c>
      <c r="BJ6146">
        <v>460597633</v>
      </c>
    </row>
    <row r="6147" spans="1:62" x14ac:dyDescent="0.25">
      <c r="A6147" t="s">
        <v>34512</v>
      </c>
      <c r="B6147" s="2">
        <v>43531</v>
      </c>
      <c r="C6147" t="s">
        <v>63</v>
      </c>
      <c r="D6147" s="3">
        <v>43472.396743148151</v>
      </c>
      <c r="E6147" t="s">
        <v>64</v>
      </c>
      <c r="F6147" s="2">
        <v>43556</v>
      </c>
      <c r="G6147" s="2">
        <v>43784</v>
      </c>
      <c r="H6147" t="s">
        <v>33998</v>
      </c>
      <c r="J6147" t="s">
        <v>33999</v>
      </c>
      <c r="L6147" t="s">
        <v>34000</v>
      </c>
      <c r="M6147" t="s">
        <v>232</v>
      </c>
      <c r="N6147">
        <v>12946</v>
      </c>
      <c r="O6147" t="s">
        <v>70</v>
      </c>
      <c r="Q6147" t="s">
        <v>34001</v>
      </c>
      <c r="S6147" t="s">
        <v>72</v>
      </c>
      <c r="T6147" t="s">
        <v>31078</v>
      </c>
      <c r="U6147" t="s">
        <v>3783</v>
      </c>
      <c r="V6147" t="s">
        <v>2207</v>
      </c>
      <c r="W6147" t="s">
        <v>86</v>
      </c>
      <c r="X6147" t="s">
        <v>1500</v>
      </c>
      <c r="Y6147" t="str">
        <f>"35-2014"</f>
        <v>35-2014</v>
      </c>
      <c r="Z6147" t="s">
        <v>301</v>
      </c>
      <c r="AA6147">
        <v>721110</v>
      </c>
      <c r="AB6147">
        <v>4</v>
      </c>
      <c r="AC6147">
        <v>4</v>
      </c>
      <c r="AD6147" t="s">
        <v>79</v>
      </c>
      <c r="AE6147" t="s">
        <v>80</v>
      </c>
      <c r="AF6147">
        <v>35</v>
      </c>
      <c r="AG6147" s="4">
        <v>0.29166666666666669</v>
      </c>
      <c r="AH6147" s="4">
        <v>0.625</v>
      </c>
      <c r="AI6147" s="5">
        <v>12.72</v>
      </c>
      <c r="AJ6147">
        <v>19.079999999999998</v>
      </c>
      <c r="AL6147" t="s">
        <v>81</v>
      </c>
      <c r="AM6147" t="s">
        <v>82</v>
      </c>
      <c r="AO6147" t="s">
        <v>83</v>
      </c>
      <c r="AR6147" t="s">
        <v>82</v>
      </c>
      <c r="AT6147" t="s">
        <v>82</v>
      </c>
      <c r="AW6147" t="s">
        <v>72</v>
      </c>
      <c r="AX6147">
        <v>1</v>
      </c>
      <c r="AY6147" t="s">
        <v>34000</v>
      </c>
      <c r="AZ6147" t="s">
        <v>1321</v>
      </c>
      <c r="BA6147" t="s">
        <v>232</v>
      </c>
      <c r="BB6147">
        <v>12946</v>
      </c>
      <c r="BC6147" t="s">
        <v>87</v>
      </c>
      <c r="BH6147" t="s">
        <v>33999</v>
      </c>
      <c r="BJ6147">
        <v>462225410</v>
      </c>
    </row>
    <row r="6148" spans="1:62" x14ac:dyDescent="0.25">
      <c r="A6148" t="s">
        <v>34607</v>
      </c>
      <c r="B6148" s="2">
        <v>43531</v>
      </c>
      <c r="C6148" t="s">
        <v>63</v>
      </c>
      <c r="D6148" s="3">
        <v>43472.38443125</v>
      </c>
      <c r="E6148" t="s">
        <v>64</v>
      </c>
      <c r="F6148" s="2">
        <v>43556</v>
      </c>
      <c r="G6148" s="2">
        <v>43783</v>
      </c>
      <c r="H6148" t="s">
        <v>14581</v>
      </c>
      <c r="J6148" t="s">
        <v>14582</v>
      </c>
      <c r="L6148" t="s">
        <v>738</v>
      </c>
      <c r="M6148" t="s">
        <v>105</v>
      </c>
      <c r="N6148">
        <v>78758</v>
      </c>
      <c r="O6148" t="s">
        <v>70</v>
      </c>
      <c r="Q6148" t="s">
        <v>14583</v>
      </c>
      <c r="S6148" t="s">
        <v>72</v>
      </c>
      <c r="T6148" t="s">
        <v>1855</v>
      </c>
      <c r="U6148" t="s">
        <v>1856</v>
      </c>
      <c r="V6148" t="s">
        <v>863</v>
      </c>
      <c r="W6148" t="s">
        <v>105</v>
      </c>
      <c r="X6148" t="s">
        <v>8130</v>
      </c>
      <c r="Y6148" t="str">
        <f>"47-4031"</f>
        <v>47-4031</v>
      </c>
      <c r="Z6148" t="s">
        <v>8131</v>
      </c>
      <c r="AA6148">
        <v>236220</v>
      </c>
      <c r="AB6148">
        <v>24</v>
      </c>
      <c r="AC6148">
        <v>24</v>
      </c>
      <c r="AD6148" t="s">
        <v>79</v>
      </c>
      <c r="AE6148" t="s">
        <v>95</v>
      </c>
      <c r="AF6148">
        <v>40</v>
      </c>
      <c r="AG6148" s="4">
        <v>0.29166666666666669</v>
      </c>
      <c r="AH6148" s="4">
        <v>0.66666666666666663</v>
      </c>
      <c r="AI6148" s="5">
        <v>13.76</v>
      </c>
      <c r="AJ6148">
        <v>20.64</v>
      </c>
      <c r="AL6148" t="s">
        <v>81</v>
      </c>
      <c r="AM6148" t="s">
        <v>82</v>
      </c>
      <c r="AO6148" t="s">
        <v>83</v>
      </c>
      <c r="AR6148" t="s">
        <v>82</v>
      </c>
      <c r="AT6148" t="s">
        <v>82</v>
      </c>
      <c r="AW6148" t="s">
        <v>72</v>
      </c>
      <c r="AX6148">
        <v>6</v>
      </c>
      <c r="AY6148" t="s">
        <v>738</v>
      </c>
      <c r="AZ6148" t="s">
        <v>2422</v>
      </c>
      <c r="BA6148" t="s">
        <v>105</v>
      </c>
      <c r="BB6148">
        <v>78758</v>
      </c>
      <c r="BC6148" t="s">
        <v>79</v>
      </c>
      <c r="BH6148" t="s">
        <v>14582</v>
      </c>
      <c r="BJ6148">
        <v>742043230</v>
      </c>
    </row>
    <row r="6149" spans="1:62" x14ac:dyDescent="0.25">
      <c r="A6149" t="s">
        <v>35155</v>
      </c>
      <c r="B6149" s="2">
        <v>43531</v>
      </c>
      <c r="C6149" t="s">
        <v>63</v>
      </c>
      <c r="D6149" s="3">
        <v>43472.394617569444</v>
      </c>
      <c r="E6149" t="s">
        <v>64</v>
      </c>
      <c r="F6149" s="2">
        <v>43556</v>
      </c>
      <c r="G6149" s="2">
        <v>43800</v>
      </c>
      <c r="H6149" t="s">
        <v>35156</v>
      </c>
      <c r="J6149" t="s">
        <v>35157</v>
      </c>
      <c r="L6149" t="s">
        <v>1633</v>
      </c>
      <c r="M6149" t="s">
        <v>192</v>
      </c>
      <c r="N6149">
        <v>55406</v>
      </c>
      <c r="O6149" t="s">
        <v>70</v>
      </c>
      <c r="Q6149" t="s">
        <v>35158</v>
      </c>
      <c r="S6149" t="s">
        <v>82</v>
      </c>
      <c r="U6149" t="s">
        <v>92</v>
      </c>
      <c r="X6149" t="s">
        <v>2708</v>
      </c>
      <c r="Y6149" t="str">
        <f>"37-3011"</f>
        <v>37-3011</v>
      </c>
      <c r="Z6149" t="s">
        <v>94</v>
      </c>
      <c r="AA6149">
        <v>561730</v>
      </c>
      <c r="AB6149">
        <v>10</v>
      </c>
      <c r="AC6149">
        <v>10</v>
      </c>
      <c r="AD6149" t="s">
        <v>79</v>
      </c>
      <c r="AE6149" t="s">
        <v>80</v>
      </c>
      <c r="AF6149">
        <v>40</v>
      </c>
      <c r="AG6149" s="4">
        <v>0.29166666666666669</v>
      </c>
      <c r="AH6149" s="4">
        <v>0.79166666666666663</v>
      </c>
      <c r="AI6149" s="5">
        <v>17.05</v>
      </c>
      <c r="AJ6149">
        <v>25.58</v>
      </c>
      <c r="AK6149">
        <v>25.58</v>
      </c>
      <c r="AL6149" t="s">
        <v>81</v>
      </c>
      <c r="AM6149" t="s">
        <v>82</v>
      </c>
      <c r="AO6149" t="s">
        <v>83</v>
      </c>
      <c r="AR6149" t="s">
        <v>82</v>
      </c>
      <c r="AT6149" t="s">
        <v>82</v>
      </c>
      <c r="AW6149" t="s">
        <v>82</v>
      </c>
      <c r="AY6149" t="s">
        <v>735</v>
      </c>
      <c r="AZ6149" t="s">
        <v>1032</v>
      </c>
      <c r="BA6149" t="s">
        <v>192</v>
      </c>
      <c r="BB6149">
        <v>55406</v>
      </c>
      <c r="BC6149" t="s">
        <v>79</v>
      </c>
      <c r="BH6149" t="s">
        <v>35159</v>
      </c>
      <c r="BJ6149">
        <v>760824475</v>
      </c>
    </row>
    <row r="6150" spans="1:62" x14ac:dyDescent="0.25">
      <c r="A6150" t="s">
        <v>35620</v>
      </c>
      <c r="B6150" s="2">
        <v>43531</v>
      </c>
      <c r="C6150" t="s">
        <v>63</v>
      </c>
      <c r="D6150" s="3">
        <v>43472.399265092594</v>
      </c>
      <c r="E6150" t="s">
        <v>64</v>
      </c>
      <c r="F6150" s="2">
        <v>43556</v>
      </c>
      <c r="G6150" s="2">
        <v>43813</v>
      </c>
      <c r="H6150" t="s">
        <v>17378</v>
      </c>
      <c r="I6150" t="s">
        <v>17379</v>
      </c>
      <c r="J6150" t="s">
        <v>17380</v>
      </c>
      <c r="K6150" t="s">
        <v>67</v>
      </c>
      <c r="L6150" t="s">
        <v>13509</v>
      </c>
      <c r="M6150" t="s">
        <v>147</v>
      </c>
      <c r="N6150">
        <v>19342</v>
      </c>
      <c r="O6150" t="s">
        <v>70</v>
      </c>
      <c r="P6150" t="s">
        <v>67</v>
      </c>
      <c r="Q6150" t="s">
        <v>17381</v>
      </c>
      <c r="S6150" t="s">
        <v>72</v>
      </c>
      <c r="T6150" t="s">
        <v>3749</v>
      </c>
      <c r="U6150" t="s">
        <v>3750</v>
      </c>
      <c r="V6150" t="s">
        <v>642</v>
      </c>
      <c r="W6150" t="s">
        <v>105</v>
      </c>
      <c r="X6150" t="s">
        <v>1960</v>
      </c>
      <c r="Y6150" t="str">
        <f>"37-3011"</f>
        <v>37-3011</v>
      </c>
      <c r="Z6150" t="s">
        <v>94</v>
      </c>
      <c r="AA6150">
        <v>561730</v>
      </c>
      <c r="AB6150">
        <v>6</v>
      </c>
      <c r="AC6150">
        <v>6</v>
      </c>
      <c r="AD6150" t="s">
        <v>79</v>
      </c>
      <c r="AE6150" t="s">
        <v>95</v>
      </c>
      <c r="AF6150">
        <v>40</v>
      </c>
      <c r="AG6150" s="4">
        <v>0.29166666666666669</v>
      </c>
      <c r="AH6150" s="4">
        <v>0.66666666666666663</v>
      </c>
      <c r="AI6150" s="5">
        <v>15.73</v>
      </c>
      <c r="AJ6150">
        <v>23.6</v>
      </c>
      <c r="AL6150" t="s">
        <v>81</v>
      </c>
      <c r="AM6150" t="s">
        <v>82</v>
      </c>
      <c r="AO6150" t="s">
        <v>83</v>
      </c>
      <c r="AR6150" t="s">
        <v>82</v>
      </c>
      <c r="AT6150" t="s">
        <v>82</v>
      </c>
      <c r="AW6150" t="s">
        <v>82</v>
      </c>
      <c r="AY6150" t="s">
        <v>13509</v>
      </c>
      <c r="AZ6150" t="s">
        <v>1449</v>
      </c>
      <c r="BA6150" t="s">
        <v>147</v>
      </c>
      <c r="BB6150">
        <v>19342</v>
      </c>
      <c r="BC6150" t="s">
        <v>79</v>
      </c>
      <c r="BH6150" t="s">
        <v>17380</v>
      </c>
      <c r="BJ6150">
        <v>810579535</v>
      </c>
    </row>
    <row r="6151" spans="1:62" x14ac:dyDescent="0.25">
      <c r="A6151" t="s">
        <v>35970</v>
      </c>
      <c r="B6151" s="2">
        <v>43531</v>
      </c>
      <c r="C6151" t="s">
        <v>63</v>
      </c>
      <c r="D6151" s="3">
        <v>43474.290531643521</v>
      </c>
      <c r="E6151" t="s">
        <v>91</v>
      </c>
      <c r="H6151" t="s">
        <v>35971</v>
      </c>
      <c r="I6151" t="s">
        <v>35972</v>
      </c>
      <c r="J6151" t="s">
        <v>35973</v>
      </c>
      <c r="L6151" t="s">
        <v>13718</v>
      </c>
      <c r="M6151" t="s">
        <v>1165</v>
      </c>
      <c r="N6151">
        <v>57430</v>
      </c>
      <c r="O6151" t="s">
        <v>70</v>
      </c>
      <c r="Q6151" t="s">
        <v>13719</v>
      </c>
      <c r="S6151" t="s">
        <v>82</v>
      </c>
      <c r="U6151" t="s">
        <v>92</v>
      </c>
      <c r="X6151" t="s">
        <v>13662</v>
      </c>
      <c r="Y6151" t="str">
        <f>"51-7042"</f>
        <v>51-7042</v>
      </c>
      <c r="Z6151" t="s">
        <v>4985</v>
      </c>
      <c r="AA6151">
        <v>321214</v>
      </c>
      <c r="AB6151">
        <v>12</v>
      </c>
      <c r="AD6151" t="s">
        <v>79</v>
      </c>
      <c r="AE6151" t="s">
        <v>95</v>
      </c>
      <c r="AF6151">
        <v>40</v>
      </c>
      <c r="AG6151" s="4">
        <v>0.1875</v>
      </c>
      <c r="AH6151" s="4">
        <v>0.66666666666666663</v>
      </c>
      <c r="AI6151" s="5">
        <v>16.03</v>
      </c>
      <c r="AJ6151">
        <v>24.05</v>
      </c>
      <c r="AM6151" t="s">
        <v>82</v>
      </c>
      <c r="AO6151" t="s">
        <v>83</v>
      </c>
      <c r="AR6151" t="s">
        <v>82</v>
      </c>
      <c r="AT6151" t="s">
        <v>82</v>
      </c>
      <c r="AW6151" t="s">
        <v>82</v>
      </c>
      <c r="AY6151" t="s">
        <v>13720</v>
      </c>
      <c r="AZ6151" t="s">
        <v>13720</v>
      </c>
      <c r="BA6151" t="s">
        <v>192</v>
      </c>
      <c r="BB6151">
        <v>56164</v>
      </c>
      <c r="BC6151" t="s">
        <v>87</v>
      </c>
      <c r="BH6151" t="s">
        <v>13721</v>
      </c>
      <c r="BJ6151">
        <v>475345486</v>
      </c>
    </row>
    <row r="6152" spans="1:62" x14ac:dyDescent="0.25">
      <c r="A6152" t="s">
        <v>36170</v>
      </c>
      <c r="B6152" s="2">
        <v>43531</v>
      </c>
      <c r="C6152" t="s">
        <v>63</v>
      </c>
      <c r="D6152" s="3">
        <v>43475.583774930557</v>
      </c>
      <c r="E6152" t="s">
        <v>91</v>
      </c>
      <c r="H6152" t="s">
        <v>36171</v>
      </c>
      <c r="I6152" t="s">
        <v>15113</v>
      </c>
      <c r="J6152" t="s">
        <v>15114</v>
      </c>
      <c r="K6152" t="s">
        <v>67</v>
      </c>
      <c r="L6152" t="s">
        <v>15115</v>
      </c>
      <c r="M6152" t="s">
        <v>197</v>
      </c>
      <c r="N6152">
        <v>52040</v>
      </c>
      <c r="O6152" t="s">
        <v>70</v>
      </c>
      <c r="P6152" t="s">
        <v>67</v>
      </c>
      <c r="Q6152" t="s">
        <v>15116</v>
      </c>
      <c r="S6152" t="s">
        <v>72</v>
      </c>
      <c r="T6152" t="s">
        <v>194</v>
      </c>
      <c r="U6152" t="s">
        <v>12045</v>
      </c>
      <c r="V6152" t="s">
        <v>12046</v>
      </c>
      <c r="W6152" t="s">
        <v>197</v>
      </c>
      <c r="X6152" t="s">
        <v>34777</v>
      </c>
      <c r="Y6152" t="str">
        <f>"47-3012"</f>
        <v>47-3012</v>
      </c>
      <c r="Z6152" t="s">
        <v>1540</v>
      </c>
      <c r="AA6152">
        <v>321214</v>
      </c>
      <c r="AB6152">
        <v>30</v>
      </c>
      <c r="AD6152" t="s">
        <v>79</v>
      </c>
      <c r="AE6152" t="s">
        <v>95</v>
      </c>
      <c r="AF6152">
        <v>40</v>
      </c>
      <c r="AG6152" s="4">
        <v>0.14583333333333334</v>
      </c>
      <c r="AH6152" s="4">
        <v>0.54166666666666663</v>
      </c>
      <c r="AI6152" s="5">
        <v>14.19</v>
      </c>
      <c r="AJ6152">
        <v>21.29</v>
      </c>
      <c r="AM6152" t="s">
        <v>82</v>
      </c>
      <c r="AO6152" t="s">
        <v>83</v>
      </c>
      <c r="AR6152" t="s">
        <v>82</v>
      </c>
      <c r="AT6152" t="s">
        <v>82</v>
      </c>
      <c r="AW6152" t="s">
        <v>82</v>
      </c>
      <c r="AY6152" t="s">
        <v>15115</v>
      </c>
      <c r="AZ6152" t="s">
        <v>15118</v>
      </c>
      <c r="BA6152" t="s">
        <v>197</v>
      </c>
      <c r="BB6152">
        <v>52040</v>
      </c>
      <c r="BC6152" t="s">
        <v>87</v>
      </c>
      <c r="BH6152" t="s">
        <v>15114</v>
      </c>
      <c r="BI6152" t="s">
        <v>67</v>
      </c>
      <c r="BJ6152">
        <v>472425554</v>
      </c>
    </row>
    <row r="6153" spans="1:62" x14ac:dyDescent="0.25">
      <c r="A6153" t="s">
        <v>36191</v>
      </c>
      <c r="B6153" s="2">
        <v>43531</v>
      </c>
      <c r="C6153" t="s">
        <v>63</v>
      </c>
      <c r="D6153" s="3">
        <v>43475.391743703702</v>
      </c>
      <c r="E6153" t="s">
        <v>91</v>
      </c>
      <c r="H6153" t="s">
        <v>30901</v>
      </c>
      <c r="I6153" t="s">
        <v>67</v>
      </c>
      <c r="J6153" t="s">
        <v>30902</v>
      </c>
      <c r="L6153" t="s">
        <v>1302</v>
      </c>
      <c r="M6153" t="s">
        <v>308</v>
      </c>
      <c r="N6153">
        <v>7960</v>
      </c>
      <c r="O6153" t="s">
        <v>70</v>
      </c>
      <c r="Q6153" t="s">
        <v>30903</v>
      </c>
      <c r="S6153" t="s">
        <v>72</v>
      </c>
      <c r="T6153" t="s">
        <v>36189</v>
      </c>
      <c r="U6153" t="s">
        <v>36190</v>
      </c>
      <c r="V6153" t="s">
        <v>1364</v>
      </c>
      <c r="W6153" t="s">
        <v>308</v>
      </c>
      <c r="X6153" t="s">
        <v>106</v>
      </c>
      <c r="Y6153" t="str">
        <f>"47-4091"</f>
        <v>47-4091</v>
      </c>
      <c r="Z6153" t="s">
        <v>94</v>
      </c>
      <c r="AA6153">
        <v>561730</v>
      </c>
      <c r="AB6153">
        <v>3</v>
      </c>
      <c r="AD6153" t="s">
        <v>79</v>
      </c>
      <c r="AE6153" t="s">
        <v>80</v>
      </c>
      <c r="AF6153">
        <v>40</v>
      </c>
      <c r="AG6153" s="4">
        <v>0.33333333333333331</v>
      </c>
      <c r="AH6153" s="4">
        <v>0.66666666666666663</v>
      </c>
      <c r="AI6153" s="5">
        <v>17.260000000000002</v>
      </c>
      <c r="AL6153" t="s">
        <v>81</v>
      </c>
      <c r="AM6153" t="s">
        <v>82</v>
      </c>
      <c r="AO6153" t="s">
        <v>83</v>
      </c>
      <c r="AP6153" t="s">
        <v>67</v>
      </c>
      <c r="AQ6153" t="s">
        <v>67</v>
      </c>
      <c r="AR6153" t="s">
        <v>82</v>
      </c>
      <c r="AT6153" t="s">
        <v>82</v>
      </c>
      <c r="AW6153" t="s">
        <v>82</v>
      </c>
      <c r="AY6153" t="s">
        <v>1302</v>
      </c>
      <c r="AZ6153" t="s">
        <v>1303</v>
      </c>
      <c r="BA6153" t="s">
        <v>308</v>
      </c>
      <c r="BB6153">
        <v>7960</v>
      </c>
      <c r="BC6153" t="s">
        <v>79</v>
      </c>
      <c r="BH6153" t="s">
        <v>30902</v>
      </c>
      <c r="BJ6153">
        <v>262023077</v>
      </c>
    </row>
    <row r="6154" spans="1:62" x14ac:dyDescent="0.25">
      <c r="A6154" t="s">
        <v>37327</v>
      </c>
      <c r="B6154" s="2">
        <v>43531</v>
      </c>
      <c r="C6154" t="s">
        <v>63</v>
      </c>
      <c r="D6154" s="3">
        <v>43497.446389236109</v>
      </c>
      <c r="E6154" t="s">
        <v>3355</v>
      </c>
      <c r="H6154" t="s">
        <v>37328</v>
      </c>
      <c r="I6154" t="s">
        <v>37329</v>
      </c>
      <c r="J6154" t="s">
        <v>37330</v>
      </c>
      <c r="L6154" t="s">
        <v>37331</v>
      </c>
      <c r="M6154" t="s">
        <v>323</v>
      </c>
      <c r="N6154">
        <v>95010</v>
      </c>
      <c r="O6154" t="s">
        <v>70</v>
      </c>
      <c r="Q6154" t="s">
        <v>37332</v>
      </c>
      <c r="S6154" t="s">
        <v>82</v>
      </c>
      <c r="U6154" t="s">
        <v>92</v>
      </c>
      <c r="X6154" t="s">
        <v>37333</v>
      </c>
      <c r="Y6154" t="str">
        <f>"47-2051"</f>
        <v>47-2051</v>
      </c>
      <c r="Z6154" t="s">
        <v>1383</v>
      </c>
      <c r="AA6154">
        <v>238990</v>
      </c>
      <c r="AB6154">
        <v>2</v>
      </c>
      <c r="AD6154" t="s">
        <v>87</v>
      </c>
      <c r="AE6154" t="s">
        <v>95</v>
      </c>
      <c r="AF6154">
        <v>40</v>
      </c>
      <c r="AG6154" s="4">
        <v>0.3125</v>
      </c>
      <c r="AH6154" s="4">
        <v>0.66666666666666663</v>
      </c>
      <c r="AI6154" s="5">
        <v>16.8</v>
      </c>
      <c r="AM6154" t="s">
        <v>82</v>
      </c>
      <c r="AO6154" t="s">
        <v>83</v>
      </c>
      <c r="AR6154" t="s">
        <v>82</v>
      </c>
      <c r="AT6154" t="s">
        <v>82</v>
      </c>
      <c r="AW6154" t="s">
        <v>72</v>
      </c>
      <c r="AX6154">
        <v>24</v>
      </c>
      <c r="BC6154" t="s">
        <v>79</v>
      </c>
      <c r="BD6154" t="s">
        <v>37334</v>
      </c>
      <c r="BE6154">
        <v>16408269</v>
      </c>
      <c r="BF6154" s="2">
        <v>43485</v>
      </c>
      <c r="BG6154" s="2">
        <v>43516</v>
      </c>
      <c r="BH6154" t="s">
        <v>37335</v>
      </c>
      <c r="BJ6154">
        <v>462850629</v>
      </c>
    </row>
    <row r="6155" spans="1:62" x14ac:dyDescent="0.25">
      <c r="A6155" t="s">
        <v>1371</v>
      </c>
      <c r="B6155" s="2">
        <v>43532</v>
      </c>
      <c r="C6155" t="s">
        <v>63</v>
      </c>
      <c r="D6155" s="3">
        <v>43472.397491261574</v>
      </c>
      <c r="E6155" t="s">
        <v>64</v>
      </c>
      <c r="F6155" s="2">
        <v>43556</v>
      </c>
      <c r="G6155" s="2">
        <v>43814</v>
      </c>
      <c r="H6155" t="s">
        <v>1372</v>
      </c>
      <c r="I6155" t="s">
        <v>67</v>
      </c>
      <c r="J6155" t="s">
        <v>1373</v>
      </c>
      <c r="K6155" t="s">
        <v>1374</v>
      </c>
      <c r="L6155" t="s">
        <v>1375</v>
      </c>
      <c r="M6155" t="s">
        <v>308</v>
      </c>
      <c r="N6155">
        <v>8807</v>
      </c>
      <c r="O6155" t="s">
        <v>70</v>
      </c>
      <c r="P6155" t="s">
        <v>67</v>
      </c>
      <c r="Q6155" t="s">
        <v>1376</v>
      </c>
      <c r="S6155" t="s">
        <v>72</v>
      </c>
      <c r="T6155" t="s">
        <v>1273</v>
      </c>
      <c r="U6155" t="s">
        <v>1274</v>
      </c>
      <c r="V6155" t="s">
        <v>1275</v>
      </c>
      <c r="W6155" t="s">
        <v>1276</v>
      </c>
      <c r="X6155" t="s">
        <v>1277</v>
      </c>
      <c r="Y6155" t="str">
        <f>"37-3011"</f>
        <v>37-3011</v>
      </c>
      <c r="Z6155" t="s">
        <v>94</v>
      </c>
      <c r="AA6155">
        <v>561730</v>
      </c>
      <c r="AB6155">
        <v>6</v>
      </c>
      <c r="AC6155">
        <v>6</v>
      </c>
      <c r="AD6155" t="s">
        <v>79</v>
      </c>
      <c r="AE6155" t="s">
        <v>95</v>
      </c>
      <c r="AF6155">
        <v>40</v>
      </c>
      <c r="AG6155" s="4">
        <v>0.33333333333333331</v>
      </c>
      <c r="AH6155" s="4">
        <v>0.70833333333333337</v>
      </c>
      <c r="AI6155" s="5">
        <v>14.41</v>
      </c>
      <c r="AJ6155">
        <v>21.62</v>
      </c>
      <c r="AL6155" t="s">
        <v>81</v>
      </c>
      <c r="AM6155" t="s">
        <v>82</v>
      </c>
      <c r="AO6155" t="s">
        <v>83</v>
      </c>
      <c r="AP6155" t="s">
        <v>67</v>
      </c>
      <c r="AQ6155" t="s">
        <v>67</v>
      </c>
      <c r="AR6155" t="s">
        <v>82</v>
      </c>
      <c r="AT6155" t="s">
        <v>82</v>
      </c>
      <c r="AW6155" t="s">
        <v>82</v>
      </c>
      <c r="AY6155" t="s">
        <v>1375</v>
      </c>
      <c r="AZ6155" t="s">
        <v>1370</v>
      </c>
      <c r="BA6155" t="s">
        <v>308</v>
      </c>
      <c r="BB6155">
        <v>8807</v>
      </c>
      <c r="BC6155" t="s">
        <v>79</v>
      </c>
      <c r="BH6155" t="s">
        <v>1373</v>
      </c>
      <c r="BI6155" t="s">
        <v>67</v>
      </c>
      <c r="BJ6155">
        <v>204403941</v>
      </c>
    </row>
    <row r="6156" spans="1:62" x14ac:dyDescent="0.25">
      <c r="A6156" t="s">
        <v>5784</v>
      </c>
      <c r="B6156" s="2">
        <v>43532</v>
      </c>
      <c r="C6156" t="s">
        <v>63</v>
      </c>
      <c r="D6156" s="3">
        <v>43472.384983935182</v>
      </c>
      <c r="E6156" t="s">
        <v>64</v>
      </c>
      <c r="F6156" s="2">
        <v>43556</v>
      </c>
      <c r="G6156" s="2">
        <v>43777</v>
      </c>
      <c r="H6156" t="s">
        <v>5785</v>
      </c>
      <c r="I6156" t="s">
        <v>5786</v>
      </c>
      <c r="J6156" t="s">
        <v>5787</v>
      </c>
      <c r="L6156" t="s">
        <v>5477</v>
      </c>
      <c r="M6156" t="s">
        <v>147</v>
      </c>
      <c r="N6156">
        <v>19462</v>
      </c>
      <c r="O6156" t="s">
        <v>70</v>
      </c>
      <c r="Q6156" t="s">
        <v>5788</v>
      </c>
      <c r="S6156" t="s">
        <v>72</v>
      </c>
      <c r="T6156" t="s">
        <v>5789</v>
      </c>
      <c r="U6156" t="s">
        <v>5790</v>
      </c>
      <c r="V6156" t="s">
        <v>5791</v>
      </c>
      <c r="W6156" t="s">
        <v>232</v>
      </c>
      <c r="X6156" t="s">
        <v>106</v>
      </c>
      <c r="Y6156" t="str">
        <f>"37-3011"</f>
        <v>37-3011</v>
      </c>
      <c r="Z6156" t="s">
        <v>94</v>
      </c>
      <c r="AA6156">
        <v>561730</v>
      </c>
      <c r="AB6156">
        <v>15</v>
      </c>
      <c r="AC6156">
        <v>15</v>
      </c>
      <c r="AD6156" t="s">
        <v>79</v>
      </c>
      <c r="AE6156" t="s">
        <v>80</v>
      </c>
      <c r="AF6156">
        <v>40</v>
      </c>
      <c r="AG6156" s="4">
        <v>0.29166666666666669</v>
      </c>
      <c r="AH6156" s="4">
        <v>0.64583333333333337</v>
      </c>
      <c r="AI6156" s="5">
        <v>15.24</v>
      </c>
      <c r="AJ6156">
        <v>22.86</v>
      </c>
      <c r="AL6156" t="s">
        <v>81</v>
      </c>
      <c r="AM6156" t="s">
        <v>82</v>
      </c>
      <c r="AO6156" t="s">
        <v>83</v>
      </c>
      <c r="AP6156" t="s">
        <v>67</v>
      </c>
      <c r="AQ6156" t="s">
        <v>67</v>
      </c>
      <c r="AR6156" t="s">
        <v>82</v>
      </c>
      <c r="AT6156" t="s">
        <v>82</v>
      </c>
      <c r="AW6156" t="s">
        <v>82</v>
      </c>
      <c r="AY6156" t="s">
        <v>5792</v>
      </c>
      <c r="AZ6156" t="s">
        <v>5792</v>
      </c>
      <c r="BA6156" t="s">
        <v>232</v>
      </c>
      <c r="BB6156">
        <v>12308</v>
      </c>
      <c r="BC6156" t="s">
        <v>79</v>
      </c>
      <c r="BH6156" t="s">
        <v>5793</v>
      </c>
      <c r="BJ6156">
        <v>421724313</v>
      </c>
    </row>
    <row r="6157" spans="1:62" x14ac:dyDescent="0.25">
      <c r="A6157" t="s">
        <v>5913</v>
      </c>
      <c r="B6157" s="2">
        <v>43532</v>
      </c>
      <c r="C6157" t="s">
        <v>63</v>
      </c>
      <c r="D6157" s="3">
        <v>43472.38533153935</v>
      </c>
      <c r="E6157" t="s">
        <v>64</v>
      </c>
      <c r="F6157" s="2">
        <v>43556</v>
      </c>
      <c r="G6157" s="2">
        <v>43777</v>
      </c>
      <c r="H6157" t="s">
        <v>5914</v>
      </c>
      <c r="I6157" t="s">
        <v>5915</v>
      </c>
      <c r="J6157" t="s">
        <v>5787</v>
      </c>
      <c r="L6157" t="s">
        <v>5477</v>
      </c>
      <c r="M6157" t="s">
        <v>147</v>
      </c>
      <c r="N6157">
        <v>19462</v>
      </c>
      <c r="O6157" t="s">
        <v>70</v>
      </c>
      <c r="Q6157" t="s">
        <v>5788</v>
      </c>
      <c r="S6157" t="s">
        <v>72</v>
      </c>
      <c r="T6157" t="s">
        <v>5789</v>
      </c>
      <c r="U6157" t="s">
        <v>5790</v>
      </c>
      <c r="V6157" t="s">
        <v>5791</v>
      </c>
      <c r="W6157" t="s">
        <v>232</v>
      </c>
      <c r="X6157" t="s">
        <v>106</v>
      </c>
      <c r="Y6157" t="str">
        <f>"37-3011"</f>
        <v>37-3011</v>
      </c>
      <c r="Z6157" t="s">
        <v>94</v>
      </c>
      <c r="AA6157">
        <v>561730</v>
      </c>
      <c r="AB6157">
        <v>15</v>
      </c>
      <c r="AC6157">
        <v>15</v>
      </c>
      <c r="AD6157" t="s">
        <v>79</v>
      </c>
      <c r="AE6157" t="s">
        <v>80</v>
      </c>
      <c r="AF6157">
        <v>40</v>
      </c>
      <c r="AG6157" s="4">
        <v>0.29166666666666669</v>
      </c>
      <c r="AH6157" s="4">
        <v>0.64583333333333337</v>
      </c>
      <c r="AI6157" s="5">
        <v>16.809999999999999</v>
      </c>
      <c r="AJ6157">
        <v>25.22</v>
      </c>
      <c r="AL6157" t="s">
        <v>81</v>
      </c>
      <c r="AM6157" t="s">
        <v>82</v>
      </c>
      <c r="AO6157" t="s">
        <v>83</v>
      </c>
      <c r="AP6157" t="s">
        <v>67</v>
      </c>
      <c r="AQ6157" t="s">
        <v>662</v>
      </c>
      <c r="AR6157" t="s">
        <v>82</v>
      </c>
      <c r="AT6157" t="s">
        <v>82</v>
      </c>
      <c r="AW6157" t="s">
        <v>82</v>
      </c>
      <c r="AY6157" t="s">
        <v>5916</v>
      </c>
      <c r="AZ6157" t="s">
        <v>769</v>
      </c>
      <c r="BA6157" t="s">
        <v>232</v>
      </c>
      <c r="BB6157">
        <v>12575</v>
      </c>
      <c r="BC6157" t="s">
        <v>79</v>
      </c>
      <c r="BH6157" t="s">
        <v>5917</v>
      </c>
      <c r="BJ6157">
        <v>421724313</v>
      </c>
    </row>
    <row r="6158" spans="1:62" x14ac:dyDescent="0.25">
      <c r="A6158" t="s">
        <v>7302</v>
      </c>
      <c r="B6158" s="2">
        <v>43532</v>
      </c>
      <c r="C6158" t="s">
        <v>63</v>
      </c>
      <c r="D6158" s="3">
        <v>43472.384681180556</v>
      </c>
      <c r="E6158" t="s">
        <v>64</v>
      </c>
      <c r="F6158" s="2">
        <v>43556</v>
      </c>
      <c r="G6158" s="2">
        <v>43739</v>
      </c>
      <c r="H6158" t="s">
        <v>7303</v>
      </c>
      <c r="J6158" t="s">
        <v>7304</v>
      </c>
      <c r="L6158" t="s">
        <v>1530</v>
      </c>
      <c r="M6158" t="s">
        <v>76</v>
      </c>
      <c r="N6158">
        <v>73049</v>
      </c>
      <c r="O6158" t="s">
        <v>70</v>
      </c>
      <c r="Q6158" t="s">
        <v>7305</v>
      </c>
      <c r="S6158" t="s">
        <v>72</v>
      </c>
      <c r="T6158" t="s">
        <v>73</v>
      </c>
      <c r="U6158" t="s">
        <v>1167</v>
      </c>
      <c r="V6158" t="s">
        <v>75</v>
      </c>
      <c r="W6158" t="s">
        <v>76</v>
      </c>
      <c r="X6158" t="s">
        <v>1256</v>
      </c>
      <c r="Y6158" t="str">
        <f>"37-3011"</f>
        <v>37-3011</v>
      </c>
      <c r="Z6158" t="s">
        <v>94</v>
      </c>
      <c r="AA6158">
        <v>561730</v>
      </c>
      <c r="AB6158">
        <v>10</v>
      </c>
      <c r="AC6158">
        <v>5</v>
      </c>
      <c r="AD6158" t="s">
        <v>79</v>
      </c>
      <c r="AE6158" t="s">
        <v>80</v>
      </c>
      <c r="AF6158">
        <v>40</v>
      </c>
      <c r="AG6158" s="4">
        <v>0.33333333333333331</v>
      </c>
      <c r="AH6158" s="4">
        <v>0.75</v>
      </c>
      <c r="AI6158" s="5">
        <v>12.92</v>
      </c>
      <c r="AJ6158">
        <v>19.38</v>
      </c>
      <c r="AK6158">
        <v>19.38</v>
      </c>
      <c r="AL6158" t="s">
        <v>81</v>
      </c>
      <c r="AM6158" t="s">
        <v>82</v>
      </c>
      <c r="AO6158" t="s">
        <v>83</v>
      </c>
      <c r="AR6158" t="s">
        <v>82</v>
      </c>
      <c r="AT6158" t="s">
        <v>82</v>
      </c>
      <c r="AW6158" t="s">
        <v>82</v>
      </c>
      <c r="AY6158" t="s">
        <v>1530</v>
      </c>
      <c r="AZ6158" t="s">
        <v>1257</v>
      </c>
      <c r="BA6158" t="s">
        <v>76</v>
      </c>
      <c r="BB6158">
        <v>73049</v>
      </c>
      <c r="BC6158" t="s">
        <v>79</v>
      </c>
      <c r="BH6158" t="s">
        <v>7304</v>
      </c>
      <c r="BJ6158">
        <v>731623860</v>
      </c>
    </row>
    <row r="6159" spans="1:62" x14ac:dyDescent="0.25">
      <c r="A6159" t="s">
        <v>8890</v>
      </c>
      <c r="B6159" s="2">
        <v>43532</v>
      </c>
      <c r="C6159" t="s">
        <v>63</v>
      </c>
      <c r="D6159" s="3">
        <v>43472.393409351855</v>
      </c>
      <c r="E6159" t="s">
        <v>64</v>
      </c>
      <c r="F6159" s="2">
        <v>43556</v>
      </c>
      <c r="G6159" s="2">
        <v>43799</v>
      </c>
      <c r="H6159" t="s">
        <v>8891</v>
      </c>
      <c r="J6159" t="s">
        <v>8892</v>
      </c>
      <c r="L6159" t="s">
        <v>2809</v>
      </c>
      <c r="M6159" t="s">
        <v>232</v>
      </c>
      <c r="N6159">
        <v>11530</v>
      </c>
      <c r="O6159" t="s">
        <v>70</v>
      </c>
      <c r="Q6159" t="s">
        <v>8893</v>
      </c>
      <c r="S6159" t="s">
        <v>72</v>
      </c>
      <c r="T6159" t="s">
        <v>2136</v>
      </c>
      <c r="U6159" t="s">
        <v>2137</v>
      </c>
      <c r="V6159" t="s">
        <v>232</v>
      </c>
      <c r="W6159" t="s">
        <v>232</v>
      </c>
      <c r="X6159" t="s">
        <v>2138</v>
      </c>
      <c r="Y6159" t="str">
        <f>"39-2021"</f>
        <v>39-2021</v>
      </c>
      <c r="Z6159" t="s">
        <v>78</v>
      </c>
      <c r="AA6159">
        <v>711219</v>
      </c>
      <c r="AB6159">
        <v>55</v>
      </c>
      <c r="AC6159">
        <v>55</v>
      </c>
      <c r="AD6159" t="s">
        <v>79</v>
      </c>
      <c r="AE6159" t="s">
        <v>95</v>
      </c>
      <c r="AF6159">
        <v>40</v>
      </c>
      <c r="AG6159" s="4">
        <v>0.20833333333333334</v>
      </c>
      <c r="AH6159" s="4">
        <v>0.45833333333333331</v>
      </c>
      <c r="AI6159" s="5">
        <v>11.84</v>
      </c>
      <c r="AJ6159">
        <v>17.760000000000002</v>
      </c>
      <c r="AK6159">
        <v>17.760000000000002</v>
      </c>
      <c r="AL6159" t="s">
        <v>81</v>
      </c>
      <c r="AM6159" t="s">
        <v>82</v>
      </c>
      <c r="AO6159" t="s">
        <v>83</v>
      </c>
      <c r="AR6159" t="s">
        <v>82</v>
      </c>
      <c r="AT6159" t="s">
        <v>82</v>
      </c>
      <c r="AW6159" t="s">
        <v>72</v>
      </c>
      <c r="AX6159">
        <v>1</v>
      </c>
      <c r="AY6159" t="s">
        <v>8894</v>
      </c>
      <c r="AZ6159" t="s">
        <v>8895</v>
      </c>
      <c r="BA6159" t="s">
        <v>232</v>
      </c>
      <c r="BB6159">
        <v>12866</v>
      </c>
      <c r="BC6159" t="s">
        <v>87</v>
      </c>
      <c r="BH6159" t="s">
        <v>8896</v>
      </c>
      <c r="BI6159" t="s">
        <v>8897</v>
      </c>
      <c r="BJ6159">
        <v>113604522</v>
      </c>
    </row>
    <row r="6160" spans="1:62" x14ac:dyDescent="0.25">
      <c r="A6160" t="s">
        <v>8967</v>
      </c>
      <c r="B6160" s="2">
        <v>43532</v>
      </c>
      <c r="C6160" t="s">
        <v>63</v>
      </c>
      <c r="D6160" s="3">
        <v>43472.417041863424</v>
      </c>
      <c r="E6160" t="s">
        <v>64</v>
      </c>
      <c r="F6160" s="2">
        <v>43556</v>
      </c>
      <c r="G6160" s="2">
        <v>43769</v>
      </c>
      <c r="H6160" t="s">
        <v>8968</v>
      </c>
      <c r="J6160" t="s">
        <v>8969</v>
      </c>
      <c r="L6160" t="s">
        <v>8970</v>
      </c>
      <c r="M6160" t="s">
        <v>86</v>
      </c>
      <c r="N6160">
        <v>34208</v>
      </c>
      <c r="O6160" t="s">
        <v>70</v>
      </c>
      <c r="Q6160" t="s">
        <v>8971</v>
      </c>
      <c r="S6160" t="s">
        <v>72</v>
      </c>
      <c r="T6160" t="s">
        <v>3529</v>
      </c>
      <c r="U6160" t="s">
        <v>3530</v>
      </c>
      <c r="V6160" t="s">
        <v>3531</v>
      </c>
      <c r="W6160" t="s">
        <v>232</v>
      </c>
      <c r="X6160" t="s">
        <v>93</v>
      </c>
      <c r="Y6160" t="str">
        <f>"37-3011"</f>
        <v>37-3011</v>
      </c>
      <c r="Z6160" t="s">
        <v>94</v>
      </c>
      <c r="AA6160">
        <v>56173</v>
      </c>
      <c r="AB6160">
        <v>50</v>
      </c>
      <c r="AC6160">
        <v>50</v>
      </c>
      <c r="AD6160" t="s">
        <v>79</v>
      </c>
      <c r="AE6160" t="s">
        <v>95</v>
      </c>
      <c r="AF6160">
        <v>40</v>
      </c>
      <c r="AG6160" s="4">
        <v>0.29166666666666669</v>
      </c>
      <c r="AH6160" s="4">
        <v>0.66666666666666663</v>
      </c>
      <c r="AI6160" s="5">
        <v>12.57</v>
      </c>
      <c r="AJ6160">
        <v>18.86</v>
      </c>
      <c r="AK6160">
        <v>18.86</v>
      </c>
      <c r="AL6160" t="s">
        <v>81</v>
      </c>
      <c r="AM6160" t="s">
        <v>82</v>
      </c>
      <c r="AO6160" t="s">
        <v>83</v>
      </c>
      <c r="AP6160" t="s">
        <v>67</v>
      </c>
      <c r="AQ6160" t="s">
        <v>662</v>
      </c>
      <c r="AR6160" t="s">
        <v>82</v>
      </c>
      <c r="AT6160" t="s">
        <v>82</v>
      </c>
      <c r="AW6160" t="s">
        <v>72</v>
      </c>
      <c r="AX6160">
        <v>3</v>
      </c>
      <c r="AY6160" t="s">
        <v>8970</v>
      </c>
      <c r="AZ6160" t="s">
        <v>8972</v>
      </c>
      <c r="BA6160" t="s">
        <v>86</v>
      </c>
      <c r="BB6160">
        <v>34208</v>
      </c>
      <c r="BC6160" t="s">
        <v>79</v>
      </c>
      <c r="BH6160" t="s">
        <v>8973</v>
      </c>
      <c r="BI6160" t="s">
        <v>67</v>
      </c>
      <c r="BJ6160">
        <v>208822970</v>
      </c>
    </row>
    <row r="6161" spans="1:62" x14ac:dyDescent="0.25">
      <c r="A6161" t="s">
        <v>11818</v>
      </c>
      <c r="B6161" s="2">
        <v>43532</v>
      </c>
      <c r="C6161" t="s">
        <v>63</v>
      </c>
      <c r="D6161" s="3">
        <v>43411.290072488424</v>
      </c>
      <c r="E6161" t="s">
        <v>117</v>
      </c>
      <c r="H6161" t="s">
        <v>11819</v>
      </c>
      <c r="J6161" t="s">
        <v>11820</v>
      </c>
      <c r="L6161" t="s">
        <v>11821</v>
      </c>
      <c r="M6161" t="s">
        <v>147</v>
      </c>
      <c r="N6161">
        <v>19365</v>
      </c>
      <c r="O6161" t="s">
        <v>70</v>
      </c>
      <c r="Q6161" t="s">
        <v>11822</v>
      </c>
      <c r="S6161" t="s">
        <v>72</v>
      </c>
      <c r="T6161" t="s">
        <v>11227</v>
      </c>
      <c r="U6161" t="s">
        <v>2437</v>
      </c>
      <c r="V6161" t="s">
        <v>2438</v>
      </c>
      <c r="W6161" t="s">
        <v>147</v>
      </c>
      <c r="X6161" t="s">
        <v>106</v>
      </c>
      <c r="Y6161" t="str">
        <f>"37-3011"</f>
        <v>37-3011</v>
      </c>
      <c r="Z6161" t="s">
        <v>94</v>
      </c>
      <c r="AA6161">
        <v>561730</v>
      </c>
      <c r="AB6161">
        <v>5</v>
      </c>
      <c r="AD6161" t="s">
        <v>79</v>
      </c>
      <c r="AE6161" t="s">
        <v>80</v>
      </c>
      <c r="AF6161">
        <v>40</v>
      </c>
      <c r="AG6161" s="4">
        <v>0.33333333333333331</v>
      </c>
      <c r="AH6161" s="4">
        <v>0.75</v>
      </c>
      <c r="AI6161" s="5">
        <v>15.35</v>
      </c>
      <c r="AJ6161">
        <v>23.03</v>
      </c>
      <c r="AK6161">
        <v>23.03</v>
      </c>
      <c r="AL6161" t="s">
        <v>81</v>
      </c>
      <c r="AM6161" t="s">
        <v>82</v>
      </c>
      <c r="AO6161" t="s">
        <v>83</v>
      </c>
      <c r="AR6161" t="s">
        <v>82</v>
      </c>
      <c r="AT6161" t="s">
        <v>82</v>
      </c>
      <c r="AW6161" t="s">
        <v>82</v>
      </c>
      <c r="AY6161" t="s">
        <v>11821</v>
      </c>
      <c r="AZ6161" t="s">
        <v>1310</v>
      </c>
      <c r="BA6161" t="s">
        <v>147</v>
      </c>
      <c r="BB6161">
        <v>19365</v>
      </c>
      <c r="BC6161" t="s">
        <v>79</v>
      </c>
      <c r="BH6161" t="s">
        <v>11820</v>
      </c>
      <c r="BJ6161">
        <v>232720059</v>
      </c>
    </row>
    <row r="6162" spans="1:62" x14ac:dyDescent="0.25">
      <c r="A6162" t="s">
        <v>14013</v>
      </c>
      <c r="B6162" s="2">
        <v>43532</v>
      </c>
      <c r="C6162" t="s">
        <v>63</v>
      </c>
      <c r="D6162" s="3">
        <v>43472.40966730324</v>
      </c>
      <c r="E6162" t="s">
        <v>64</v>
      </c>
      <c r="F6162" s="2">
        <v>43556</v>
      </c>
      <c r="G6162" s="2">
        <v>43789</v>
      </c>
      <c r="H6162" t="s">
        <v>14014</v>
      </c>
      <c r="I6162" t="s">
        <v>67</v>
      </c>
      <c r="J6162" t="s">
        <v>14015</v>
      </c>
      <c r="K6162" t="s">
        <v>67</v>
      </c>
      <c r="L6162" t="s">
        <v>14016</v>
      </c>
      <c r="M6162" t="s">
        <v>774</v>
      </c>
      <c r="N6162">
        <v>80538</v>
      </c>
      <c r="O6162" t="s">
        <v>70</v>
      </c>
      <c r="P6162" t="s">
        <v>67</v>
      </c>
      <c r="Q6162" t="s">
        <v>14017</v>
      </c>
      <c r="S6162" t="s">
        <v>72</v>
      </c>
      <c r="T6162" t="s">
        <v>6285</v>
      </c>
      <c r="U6162" t="s">
        <v>6286</v>
      </c>
      <c r="V6162" t="s">
        <v>6287</v>
      </c>
      <c r="W6162" t="s">
        <v>774</v>
      </c>
      <c r="X6162" t="s">
        <v>326</v>
      </c>
      <c r="Y6162" t="str">
        <f>"47-2061"</f>
        <v>47-2061</v>
      </c>
      <c r="Z6162" t="s">
        <v>326</v>
      </c>
      <c r="AA6162">
        <v>238110</v>
      </c>
      <c r="AB6162">
        <v>3</v>
      </c>
      <c r="AC6162">
        <v>3</v>
      </c>
      <c r="AD6162" t="s">
        <v>79</v>
      </c>
      <c r="AE6162" t="s">
        <v>80</v>
      </c>
      <c r="AF6162">
        <v>40</v>
      </c>
      <c r="AG6162" s="4">
        <v>0.29166666666666669</v>
      </c>
      <c r="AH6162" s="4">
        <v>0.6875</v>
      </c>
      <c r="AI6162" s="5">
        <v>18.25</v>
      </c>
      <c r="AJ6162">
        <v>27.38</v>
      </c>
      <c r="AK6162">
        <v>30.38</v>
      </c>
      <c r="AL6162" t="s">
        <v>81</v>
      </c>
      <c r="AM6162" t="s">
        <v>82</v>
      </c>
      <c r="AO6162" t="s">
        <v>83</v>
      </c>
      <c r="AP6162" t="s">
        <v>67</v>
      </c>
      <c r="AQ6162" t="s">
        <v>67</v>
      </c>
      <c r="AR6162" t="s">
        <v>82</v>
      </c>
      <c r="AT6162" t="s">
        <v>82</v>
      </c>
      <c r="AW6162" t="s">
        <v>82</v>
      </c>
      <c r="AY6162" t="s">
        <v>7397</v>
      </c>
      <c r="AZ6162" t="s">
        <v>3399</v>
      </c>
      <c r="BA6162" t="s">
        <v>774</v>
      </c>
      <c r="BB6162">
        <v>80538</v>
      </c>
      <c r="BC6162" t="s">
        <v>79</v>
      </c>
      <c r="BH6162" t="s">
        <v>14018</v>
      </c>
      <c r="BI6162" t="s">
        <v>67</v>
      </c>
      <c r="BJ6162">
        <v>811675828</v>
      </c>
    </row>
    <row r="6163" spans="1:62" x14ac:dyDescent="0.25">
      <c r="A6163" t="s">
        <v>14418</v>
      </c>
      <c r="B6163" s="2">
        <v>43532</v>
      </c>
      <c r="C6163" t="s">
        <v>63</v>
      </c>
      <c r="D6163" s="3">
        <v>43472.392089745372</v>
      </c>
      <c r="E6163" t="s">
        <v>64</v>
      </c>
      <c r="F6163" s="2">
        <v>43556</v>
      </c>
      <c r="G6163" s="2">
        <v>43830</v>
      </c>
      <c r="H6163" t="s">
        <v>14419</v>
      </c>
      <c r="I6163" t="s">
        <v>67</v>
      </c>
      <c r="J6163" t="s">
        <v>14420</v>
      </c>
      <c r="K6163" t="s">
        <v>67</v>
      </c>
      <c r="L6163" t="s">
        <v>14421</v>
      </c>
      <c r="M6163" t="s">
        <v>774</v>
      </c>
      <c r="N6163">
        <v>80023</v>
      </c>
      <c r="O6163" t="s">
        <v>70</v>
      </c>
      <c r="P6163" t="s">
        <v>67</v>
      </c>
      <c r="Q6163" t="s">
        <v>14422</v>
      </c>
      <c r="S6163" t="s">
        <v>72</v>
      </c>
      <c r="T6163" t="s">
        <v>6285</v>
      </c>
      <c r="U6163" t="s">
        <v>6286</v>
      </c>
      <c r="V6163" t="s">
        <v>6287</v>
      </c>
      <c r="W6163" t="s">
        <v>774</v>
      </c>
      <c r="X6163" t="s">
        <v>94</v>
      </c>
      <c r="Y6163" t="str">
        <f>"37-3011"</f>
        <v>37-3011</v>
      </c>
      <c r="Z6163" t="s">
        <v>94</v>
      </c>
      <c r="AA6163">
        <v>561730</v>
      </c>
      <c r="AB6163">
        <v>6</v>
      </c>
      <c r="AC6163">
        <v>6</v>
      </c>
      <c r="AD6163" t="s">
        <v>79</v>
      </c>
      <c r="AE6163" t="s">
        <v>80</v>
      </c>
      <c r="AF6163">
        <v>40</v>
      </c>
      <c r="AG6163" s="4">
        <v>0.27083333333333331</v>
      </c>
      <c r="AH6163" s="4">
        <v>0.64583333333333337</v>
      </c>
      <c r="AI6163" s="5">
        <v>16.07</v>
      </c>
      <c r="AJ6163">
        <v>24.1</v>
      </c>
      <c r="AK6163">
        <v>27</v>
      </c>
      <c r="AL6163" t="s">
        <v>81</v>
      </c>
      <c r="AM6163" t="s">
        <v>82</v>
      </c>
      <c r="AO6163" t="s">
        <v>83</v>
      </c>
      <c r="AP6163" t="s">
        <v>67</v>
      </c>
      <c r="AQ6163" t="s">
        <v>67</v>
      </c>
      <c r="AR6163" t="s">
        <v>82</v>
      </c>
      <c r="AT6163" t="s">
        <v>82</v>
      </c>
      <c r="AW6163" t="s">
        <v>82</v>
      </c>
      <c r="AY6163" t="s">
        <v>8716</v>
      </c>
      <c r="AZ6163" t="s">
        <v>3364</v>
      </c>
      <c r="BA6163" t="s">
        <v>774</v>
      </c>
      <c r="BB6163">
        <v>80023</v>
      </c>
      <c r="BC6163" t="s">
        <v>79</v>
      </c>
      <c r="BH6163" t="s">
        <v>14423</v>
      </c>
      <c r="BI6163" t="s">
        <v>67</v>
      </c>
      <c r="BJ6163">
        <v>841132226</v>
      </c>
    </row>
    <row r="6164" spans="1:62" x14ac:dyDescent="0.25">
      <c r="A6164" t="s">
        <v>15166</v>
      </c>
      <c r="B6164" s="2">
        <v>43532</v>
      </c>
      <c r="C6164" t="s">
        <v>63</v>
      </c>
      <c r="D6164" s="3">
        <v>43472.383601469905</v>
      </c>
      <c r="E6164" t="s">
        <v>64</v>
      </c>
      <c r="F6164" s="2">
        <v>43556</v>
      </c>
      <c r="G6164" s="2">
        <v>43753</v>
      </c>
      <c r="H6164" t="s">
        <v>15167</v>
      </c>
      <c r="I6164" t="s">
        <v>67</v>
      </c>
      <c r="J6164" t="s">
        <v>15168</v>
      </c>
      <c r="K6164" t="s">
        <v>67</v>
      </c>
      <c r="L6164" t="s">
        <v>182</v>
      </c>
      <c r="M6164" t="s">
        <v>166</v>
      </c>
      <c r="N6164">
        <v>84107</v>
      </c>
      <c r="O6164" t="s">
        <v>70</v>
      </c>
      <c r="P6164" t="s">
        <v>67</v>
      </c>
      <c r="Q6164" t="s">
        <v>15169</v>
      </c>
      <c r="S6164" t="s">
        <v>72</v>
      </c>
      <c r="T6164" t="s">
        <v>6285</v>
      </c>
      <c r="U6164" t="s">
        <v>6286</v>
      </c>
      <c r="V6164" t="s">
        <v>6287</v>
      </c>
      <c r="W6164" t="s">
        <v>774</v>
      </c>
      <c r="X6164" t="s">
        <v>15170</v>
      </c>
      <c r="Y6164" t="str">
        <f>"53-7051"</f>
        <v>53-7051</v>
      </c>
      <c r="Z6164" t="s">
        <v>15170</v>
      </c>
      <c r="AA6164">
        <v>212311</v>
      </c>
      <c r="AB6164">
        <v>5</v>
      </c>
      <c r="AC6164">
        <v>5</v>
      </c>
      <c r="AD6164" t="s">
        <v>79</v>
      </c>
      <c r="AE6164" t="s">
        <v>80</v>
      </c>
      <c r="AF6164">
        <v>40</v>
      </c>
      <c r="AG6164" s="4">
        <v>0.33333333333333331</v>
      </c>
      <c r="AH6164" s="4">
        <v>0.70833333333333337</v>
      </c>
      <c r="AI6164" s="5">
        <v>16.649999999999999</v>
      </c>
      <c r="AJ6164">
        <v>24.98</v>
      </c>
      <c r="AK6164">
        <v>27.98</v>
      </c>
      <c r="AL6164" t="s">
        <v>81</v>
      </c>
      <c r="AM6164" t="s">
        <v>82</v>
      </c>
      <c r="AO6164" t="s">
        <v>83</v>
      </c>
      <c r="AP6164" t="s">
        <v>67</v>
      </c>
      <c r="AQ6164" t="s">
        <v>67</v>
      </c>
      <c r="AR6164" t="s">
        <v>82</v>
      </c>
      <c r="AT6164" t="s">
        <v>82</v>
      </c>
      <c r="AW6164" t="s">
        <v>82</v>
      </c>
      <c r="AY6164" t="s">
        <v>4990</v>
      </c>
      <c r="AZ6164" t="s">
        <v>15171</v>
      </c>
      <c r="BA6164" t="s">
        <v>881</v>
      </c>
      <c r="BB6164">
        <v>83346</v>
      </c>
      <c r="BC6164" t="s">
        <v>79</v>
      </c>
      <c r="BH6164" t="s">
        <v>15172</v>
      </c>
      <c r="BI6164" t="s">
        <v>67</v>
      </c>
      <c r="BJ6164">
        <v>870648219</v>
      </c>
    </row>
    <row r="6165" spans="1:62" x14ac:dyDescent="0.25">
      <c r="A6165" t="s">
        <v>15178</v>
      </c>
      <c r="B6165" s="2">
        <v>43532</v>
      </c>
      <c r="C6165" t="s">
        <v>63</v>
      </c>
      <c r="D6165" s="3">
        <v>43472.389831064815</v>
      </c>
      <c r="E6165" t="s">
        <v>64</v>
      </c>
      <c r="F6165" s="2">
        <v>43556</v>
      </c>
      <c r="G6165" s="2">
        <v>43789</v>
      </c>
      <c r="H6165" t="s">
        <v>15179</v>
      </c>
      <c r="I6165" t="s">
        <v>15179</v>
      </c>
      <c r="J6165" t="s">
        <v>15180</v>
      </c>
      <c r="K6165" t="s">
        <v>67</v>
      </c>
      <c r="L6165" t="s">
        <v>15181</v>
      </c>
      <c r="M6165" t="s">
        <v>147</v>
      </c>
      <c r="N6165">
        <v>19047</v>
      </c>
      <c r="O6165" t="s">
        <v>70</v>
      </c>
      <c r="P6165" t="s">
        <v>67</v>
      </c>
      <c r="Q6165" t="s">
        <v>15182</v>
      </c>
      <c r="S6165" t="s">
        <v>72</v>
      </c>
      <c r="T6165" t="s">
        <v>3529</v>
      </c>
      <c r="U6165" t="s">
        <v>3530</v>
      </c>
      <c r="V6165" t="s">
        <v>3531</v>
      </c>
      <c r="W6165" t="s">
        <v>232</v>
      </c>
      <c r="X6165" t="s">
        <v>93</v>
      </c>
      <c r="Y6165" t="str">
        <f>"37-3011"</f>
        <v>37-3011</v>
      </c>
      <c r="Z6165" t="s">
        <v>94</v>
      </c>
      <c r="AA6165">
        <v>332212</v>
      </c>
      <c r="AB6165">
        <v>4</v>
      </c>
      <c r="AC6165">
        <v>4</v>
      </c>
      <c r="AD6165" t="s">
        <v>79</v>
      </c>
      <c r="AE6165" t="s">
        <v>80</v>
      </c>
      <c r="AF6165">
        <v>40</v>
      </c>
      <c r="AG6165" s="4">
        <v>0.33333333333333331</v>
      </c>
      <c r="AH6165" s="4">
        <v>0.66666666666666663</v>
      </c>
      <c r="AI6165" s="5">
        <v>16.809999999999999</v>
      </c>
      <c r="AJ6165">
        <v>25.22</v>
      </c>
      <c r="AK6165">
        <v>25.22</v>
      </c>
      <c r="AL6165" t="s">
        <v>81</v>
      </c>
      <c r="AM6165" t="s">
        <v>82</v>
      </c>
      <c r="AO6165" t="s">
        <v>83</v>
      </c>
      <c r="AP6165" t="s">
        <v>67</v>
      </c>
      <c r="AQ6165" t="s">
        <v>662</v>
      </c>
      <c r="AR6165" t="s">
        <v>82</v>
      </c>
      <c r="AT6165" t="s">
        <v>82</v>
      </c>
      <c r="AW6165" t="s">
        <v>82</v>
      </c>
      <c r="AY6165" t="s">
        <v>4657</v>
      </c>
      <c r="AZ6165" t="s">
        <v>3533</v>
      </c>
      <c r="BA6165" t="s">
        <v>308</v>
      </c>
      <c r="BB6165">
        <v>8527</v>
      </c>
      <c r="BC6165" t="s">
        <v>79</v>
      </c>
      <c r="BH6165" t="s">
        <v>15183</v>
      </c>
      <c r="BI6165" t="s">
        <v>67</v>
      </c>
      <c r="BJ6165">
        <v>275000353</v>
      </c>
    </row>
    <row r="6166" spans="1:62" x14ac:dyDescent="0.25">
      <c r="A6166" t="s">
        <v>15685</v>
      </c>
      <c r="B6166" s="2">
        <v>43532</v>
      </c>
      <c r="C6166" t="s">
        <v>63</v>
      </c>
      <c r="D6166" s="3">
        <v>43472.4759628588</v>
      </c>
      <c r="E6166" t="s">
        <v>117</v>
      </c>
      <c r="H6166" t="s">
        <v>15686</v>
      </c>
      <c r="I6166" t="s">
        <v>67</v>
      </c>
      <c r="J6166" t="s">
        <v>15687</v>
      </c>
      <c r="K6166" t="s">
        <v>67</v>
      </c>
      <c r="L6166" t="s">
        <v>15688</v>
      </c>
      <c r="M6166" t="s">
        <v>192</v>
      </c>
      <c r="N6166">
        <v>56628</v>
      </c>
      <c r="O6166" t="s">
        <v>70</v>
      </c>
      <c r="P6166" t="s">
        <v>67</v>
      </c>
      <c r="Q6166" t="s">
        <v>15689</v>
      </c>
      <c r="S6166" t="s">
        <v>72</v>
      </c>
      <c r="T6166" t="s">
        <v>3529</v>
      </c>
      <c r="U6166" t="s">
        <v>3530</v>
      </c>
      <c r="V6166" t="s">
        <v>3531</v>
      </c>
      <c r="W6166" t="s">
        <v>232</v>
      </c>
      <c r="X6166" t="s">
        <v>11116</v>
      </c>
      <c r="Y6166" t="str">
        <f>"53-7062"</f>
        <v>53-7062</v>
      </c>
      <c r="Z6166" t="s">
        <v>337</v>
      </c>
      <c r="AA6166">
        <v>23622</v>
      </c>
      <c r="AB6166">
        <v>8</v>
      </c>
      <c r="AD6166" t="s">
        <v>79</v>
      </c>
      <c r="AE6166" t="s">
        <v>95</v>
      </c>
      <c r="AF6166">
        <v>40</v>
      </c>
      <c r="AG6166" s="4">
        <v>0.33333333333333331</v>
      </c>
      <c r="AH6166" s="4">
        <v>0.66666666666666663</v>
      </c>
      <c r="AI6166" s="5">
        <v>13.2</v>
      </c>
      <c r="AJ6166">
        <v>19.8</v>
      </c>
      <c r="AK6166">
        <v>19.8</v>
      </c>
      <c r="AL6166" t="s">
        <v>81</v>
      </c>
      <c r="AM6166" t="s">
        <v>82</v>
      </c>
      <c r="AO6166" t="s">
        <v>83</v>
      </c>
      <c r="AP6166" t="s">
        <v>130</v>
      </c>
      <c r="AQ6166" t="s">
        <v>130</v>
      </c>
      <c r="AR6166" t="s">
        <v>82</v>
      </c>
      <c r="AT6166" t="s">
        <v>82</v>
      </c>
      <c r="AW6166" t="s">
        <v>72</v>
      </c>
      <c r="AX6166">
        <v>3</v>
      </c>
      <c r="AY6166" t="s">
        <v>15690</v>
      </c>
      <c r="AZ6166" t="s">
        <v>15691</v>
      </c>
      <c r="BA6166" t="s">
        <v>105</v>
      </c>
      <c r="BB6166">
        <v>75431</v>
      </c>
      <c r="BC6166" t="s">
        <v>79</v>
      </c>
      <c r="BH6166" t="s">
        <v>15692</v>
      </c>
      <c r="BI6166" t="s">
        <v>67</v>
      </c>
      <c r="BJ6166">
        <v>201629230</v>
      </c>
    </row>
    <row r="6167" spans="1:62" x14ac:dyDescent="0.25">
      <c r="A6167" t="s">
        <v>18857</v>
      </c>
      <c r="B6167" s="2">
        <v>43532</v>
      </c>
      <c r="C6167" t="s">
        <v>63</v>
      </c>
      <c r="D6167" s="3">
        <v>43472.414082384261</v>
      </c>
      <c r="E6167" t="s">
        <v>64</v>
      </c>
      <c r="F6167" s="2">
        <v>43556</v>
      </c>
      <c r="G6167" s="2">
        <v>43770</v>
      </c>
      <c r="H6167" t="s">
        <v>18730</v>
      </c>
      <c r="I6167" t="s">
        <v>67</v>
      </c>
      <c r="J6167" t="s">
        <v>18731</v>
      </c>
      <c r="K6167" t="s">
        <v>18732</v>
      </c>
      <c r="L6167" t="s">
        <v>16005</v>
      </c>
      <c r="M6167" t="s">
        <v>298</v>
      </c>
      <c r="N6167">
        <v>3910</v>
      </c>
      <c r="O6167" t="s">
        <v>70</v>
      </c>
      <c r="P6167" t="s">
        <v>67</v>
      </c>
      <c r="Q6167" t="s">
        <v>18733</v>
      </c>
      <c r="S6167" t="s">
        <v>72</v>
      </c>
      <c r="T6167" t="s">
        <v>13355</v>
      </c>
      <c r="U6167" t="s">
        <v>3530</v>
      </c>
      <c r="V6167" t="s">
        <v>3531</v>
      </c>
      <c r="W6167" t="s">
        <v>232</v>
      </c>
      <c r="X6167" t="s">
        <v>7885</v>
      </c>
      <c r="Y6167" t="str">
        <f>"37-2012"</f>
        <v>37-2012</v>
      </c>
      <c r="Z6167" t="s">
        <v>373</v>
      </c>
      <c r="AA6167">
        <v>722310</v>
      </c>
      <c r="AB6167">
        <v>7</v>
      </c>
      <c r="AC6167">
        <v>7</v>
      </c>
      <c r="AD6167" t="s">
        <v>79</v>
      </c>
      <c r="AE6167" t="s">
        <v>80</v>
      </c>
      <c r="AF6167">
        <v>40</v>
      </c>
      <c r="AG6167" s="4">
        <v>0.33333333333333331</v>
      </c>
      <c r="AH6167" s="4">
        <v>0.79166666666666663</v>
      </c>
      <c r="AI6167" s="5">
        <v>11.75</v>
      </c>
      <c r="AJ6167">
        <v>17.63</v>
      </c>
      <c r="AK6167">
        <v>17.63</v>
      </c>
      <c r="AL6167" t="s">
        <v>81</v>
      </c>
      <c r="AM6167" t="s">
        <v>82</v>
      </c>
      <c r="AO6167" t="s">
        <v>83</v>
      </c>
      <c r="AQ6167" t="s">
        <v>662</v>
      </c>
      <c r="AR6167" t="s">
        <v>82</v>
      </c>
      <c r="AT6167" t="s">
        <v>82</v>
      </c>
      <c r="AW6167" t="s">
        <v>72</v>
      </c>
      <c r="AX6167">
        <v>1</v>
      </c>
      <c r="AY6167" t="s">
        <v>302</v>
      </c>
      <c r="AZ6167" t="s">
        <v>302</v>
      </c>
      <c r="BA6167" t="s">
        <v>298</v>
      </c>
      <c r="BB6167">
        <v>3909</v>
      </c>
      <c r="BC6167" t="s">
        <v>87</v>
      </c>
      <c r="BH6167" t="s">
        <v>18858</v>
      </c>
      <c r="BI6167" t="s">
        <v>67</v>
      </c>
      <c r="BJ6167">
        <v>810639881</v>
      </c>
    </row>
    <row r="6168" spans="1:62" x14ac:dyDescent="0.25">
      <c r="A6168" t="s">
        <v>18957</v>
      </c>
      <c r="B6168" s="2">
        <v>43532</v>
      </c>
      <c r="C6168" t="s">
        <v>63</v>
      </c>
      <c r="D6168" s="3">
        <v>43472.408811157409</v>
      </c>
      <c r="E6168" t="s">
        <v>64</v>
      </c>
      <c r="F6168" s="2">
        <v>43556</v>
      </c>
      <c r="G6168" s="2">
        <v>43769</v>
      </c>
      <c r="H6168" t="s">
        <v>18958</v>
      </c>
      <c r="I6168" t="s">
        <v>67</v>
      </c>
      <c r="J6168" t="s">
        <v>18959</v>
      </c>
      <c r="K6168" t="s">
        <v>18960</v>
      </c>
      <c r="L6168" t="s">
        <v>18961</v>
      </c>
      <c r="M6168" t="s">
        <v>5997</v>
      </c>
      <c r="N6168">
        <v>58577</v>
      </c>
      <c r="O6168" t="s">
        <v>70</v>
      </c>
      <c r="P6168" t="s">
        <v>67</v>
      </c>
      <c r="Q6168" t="s">
        <v>18962</v>
      </c>
      <c r="S6168" t="s">
        <v>72</v>
      </c>
      <c r="T6168" t="s">
        <v>13355</v>
      </c>
      <c r="U6168" t="s">
        <v>3530</v>
      </c>
      <c r="V6168" t="s">
        <v>3531</v>
      </c>
      <c r="W6168" t="s">
        <v>232</v>
      </c>
      <c r="X6168" t="s">
        <v>93</v>
      </c>
      <c r="Y6168" t="str">
        <f>"37-3011"</f>
        <v>37-3011</v>
      </c>
      <c r="Z6168" t="s">
        <v>94</v>
      </c>
      <c r="AA6168">
        <v>332212</v>
      </c>
      <c r="AB6168">
        <v>5</v>
      </c>
      <c r="AC6168">
        <v>5</v>
      </c>
      <c r="AD6168" t="s">
        <v>79</v>
      </c>
      <c r="AE6168" t="s">
        <v>80</v>
      </c>
      <c r="AF6168">
        <v>40</v>
      </c>
      <c r="AG6168" s="4">
        <v>0.25</v>
      </c>
      <c r="AH6168" s="4">
        <v>0.58333333333333337</v>
      </c>
      <c r="AI6168" s="5">
        <v>13.5</v>
      </c>
      <c r="AJ6168">
        <v>20.25</v>
      </c>
      <c r="AK6168">
        <v>20.25</v>
      </c>
      <c r="AL6168" t="s">
        <v>81</v>
      </c>
      <c r="AM6168" t="s">
        <v>82</v>
      </c>
      <c r="AO6168" t="s">
        <v>83</v>
      </c>
      <c r="AP6168" t="s">
        <v>67</v>
      </c>
      <c r="AQ6168" t="s">
        <v>67</v>
      </c>
      <c r="AR6168" t="s">
        <v>82</v>
      </c>
      <c r="AT6168" t="s">
        <v>82</v>
      </c>
      <c r="AW6168" t="s">
        <v>72</v>
      </c>
      <c r="AX6168">
        <v>1</v>
      </c>
      <c r="AY6168" t="s">
        <v>18961</v>
      </c>
      <c r="AZ6168" t="s">
        <v>18963</v>
      </c>
      <c r="BA6168" t="s">
        <v>5997</v>
      </c>
      <c r="BB6168">
        <v>58577</v>
      </c>
      <c r="BC6168" t="s">
        <v>87</v>
      </c>
      <c r="BH6168" t="s">
        <v>18960</v>
      </c>
      <c r="BI6168" t="s">
        <v>67</v>
      </c>
      <c r="BJ6168">
        <v>450347897</v>
      </c>
    </row>
    <row r="6169" spans="1:62" x14ac:dyDescent="0.25">
      <c r="A6169" t="s">
        <v>20355</v>
      </c>
      <c r="B6169" s="2">
        <v>43532</v>
      </c>
      <c r="C6169" t="s">
        <v>63</v>
      </c>
      <c r="D6169" s="3">
        <v>43472.41330821759</v>
      </c>
      <c r="E6169" t="s">
        <v>64</v>
      </c>
      <c r="F6169" s="2">
        <v>43556</v>
      </c>
      <c r="G6169" s="2">
        <v>43800</v>
      </c>
      <c r="H6169" t="s">
        <v>20356</v>
      </c>
      <c r="I6169" t="s">
        <v>20357</v>
      </c>
      <c r="J6169" t="s">
        <v>20358</v>
      </c>
      <c r="K6169" t="s">
        <v>20359</v>
      </c>
      <c r="L6169" t="s">
        <v>11530</v>
      </c>
      <c r="M6169" t="s">
        <v>232</v>
      </c>
      <c r="N6169">
        <v>11975</v>
      </c>
      <c r="O6169" t="s">
        <v>70</v>
      </c>
      <c r="P6169" t="s">
        <v>67</v>
      </c>
      <c r="Q6169" t="s">
        <v>20360</v>
      </c>
      <c r="S6169" t="s">
        <v>72</v>
      </c>
      <c r="T6169" t="s">
        <v>13355</v>
      </c>
      <c r="U6169" t="s">
        <v>3530</v>
      </c>
      <c r="V6169" t="s">
        <v>3531</v>
      </c>
      <c r="W6169" t="s">
        <v>232</v>
      </c>
      <c r="X6169" t="s">
        <v>93</v>
      </c>
      <c r="Y6169" t="str">
        <f>"37-3011"</f>
        <v>37-3011</v>
      </c>
      <c r="Z6169" t="s">
        <v>94</v>
      </c>
      <c r="AA6169">
        <v>332212</v>
      </c>
      <c r="AB6169">
        <v>5</v>
      </c>
      <c r="AC6169">
        <v>5</v>
      </c>
      <c r="AD6169" t="s">
        <v>79</v>
      </c>
      <c r="AE6169" t="s">
        <v>80</v>
      </c>
      <c r="AF6169">
        <v>40</v>
      </c>
      <c r="AG6169" s="4">
        <v>0.33333333333333331</v>
      </c>
      <c r="AH6169" s="4">
        <v>0.66666666666666663</v>
      </c>
      <c r="AI6169" s="5">
        <v>16.350000000000001</v>
      </c>
      <c r="AJ6169">
        <v>24.53</v>
      </c>
      <c r="AK6169">
        <v>24.53</v>
      </c>
      <c r="AL6169" t="s">
        <v>81</v>
      </c>
      <c r="AM6169" t="s">
        <v>82</v>
      </c>
      <c r="AO6169" t="s">
        <v>83</v>
      </c>
      <c r="AP6169" t="s">
        <v>67</v>
      </c>
      <c r="AQ6169" t="s">
        <v>67</v>
      </c>
      <c r="AR6169" t="s">
        <v>82</v>
      </c>
      <c r="AT6169" t="s">
        <v>82</v>
      </c>
      <c r="AW6169" t="s">
        <v>82</v>
      </c>
      <c r="AY6169" t="s">
        <v>6540</v>
      </c>
      <c r="AZ6169" t="s">
        <v>6542</v>
      </c>
      <c r="BA6169" t="s">
        <v>232</v>
      </c>
      <c r="BB6169">
        <v>11968</v>
      </c>
      <c r="BC6169" t="s">
        <v>79</v>
      </c>
      <c r="BH6169" t="s">
        <v>16834</v>
      </c>
      <c r="BI6169" t="s">
        <v>67</v>
      </c>
      <c r="BJ6169">
        <v>201428159</v>
      </c>
    </row>
    <row r="6170" spans="1:62" x14ac:dyDescent="0.25">
      <c r="A6170" t="s">
        <v>20810</v>
      </c>
      <c r="B6170" s="2">
        <v>43532</v>
      </c>
      <c r="C6170" t="s">
        <v>63</v>
      </c>
      <c r="D6170" s="3">
        <v>43472.423137997685</v>
      </c>
      <c r="E6170" t="s">
        <v>64</v>
      </c>
      <c r="F6170" s="2">
        <v>43556</v>
      </c>
      <c r="G6170" s="2">
        <v>43799</v>
      </c>
      <c r="H6170" t="s">
        <v>20811</v>
      </c>
      <c r="J6170" t="s">
        <v>20812</v>
      </c>
      <c r="L6170" t="s">
        <v>3208</v>
      </c>
      <c r="M6170" t="s">
        <v>783</v>
      </c>
      <c r="N6170">
        <v>45069</v>
      </c>
      <c r="O6170" t="s">
        <v>70</v>
      </c>
      <c r="Q6170" t="s">
        <v>20813</v>
      </c>
      <c r="S6170" t="s">
        <v>72</v>
      </c>
      <c r="T6170" t="s">
        <v>6137</v>
      </c>
      <c r="U6170" t="s">
        <v>6138</v>
      </c>
      <c r="V6170" t="s">
        <v>4606</v>
      </c>
      <c r="W6170" t="s">
        <v>105</v>
      </c>
      <c r="X6170" t="s">
        <v>1197</v>
      </c>
      <c r="Y6170" t="str">
        <f>"47-2061"</f>
        <v>47-2061</v>
      </c>
      <c r="Z6170" t="s">
        <v>326</v>
      </c>
      <c r="AA6170">
        <v>23811</v>
      </c>
      <c r="AB6170">
        <v>40</v>
      </c>
      <c r="AC6170">
        <v>40</v>
      </c>
      <c r="AD6170" t="s">
        <v>79</v>
      </c>
      <c r="AE6170" t="s">
        <v>95</v>
      </c>
      <c r="AF6170">
        <v>40</v>
      </c>
      <c r="AG6170" s="4">
        <v>0.33333333333333331</v>
      </c>
      <c r="AH6170" s="4">
        <v>0.66666666666666663</v>
      </c>
      <c r="AI6170" s="5">
        <v>14.14</v>
      </c>
      <c r="AL6170" t="s">
        <v>81</v>
      </c>
      <c r="AM6170" t="s">
        <v>82</v>
      </c>
      <c r="AO6170" t="s">
        <v>83</v>
      </c>
      <c r="AP6170" t="s">
        <v>67</v>
      </c>
      <c r="AQ6170" t="s">
        <v>67</v>
      </c>
      <c r="AR6170" t="s">
        <v>82</v>
      </c>
      <c r="AT6170" t="s">
        <v>82</v>
      </c>
      <c r="AW6170" t="s">
        <v>82</v>
      </c>
      <c r="AY6170" t="s">
        <v>1898</v>
      </c>
      <c r="AZ6170" t="s">
        <v>1899</v>
      </c>
      <c r="BA6170" t="s">
        <v>100</v>
      </c>
      <c r="BB6170">
        <v>28213</v>
      </c>
      <c r="BC6170" t="s">
        <v>79</v>
      </c>
      <c r="BH6170" t="s">
        <v>20814</v>
      </c>
      <c r="BI6170" t="s">
        <v>67</v>
      </c>
      <c r="BJ6170">
        <v>431214734</v>
      </c>
    </row>
    <row r="6171" spans="1:62" x14ac:dyDescent="0.25">
      <c r="A6171" t="s">
        <v>20863</v>
      </c>
      <c r="B6171" s="2">
        <v>43532</v>
      </c>
      <c r="C6171" t="s">
        <v>63</v>
      </c>
      <c r="D6171" s="3">
        <v>43472.423410613424</v>
      </c>
      <c r="E6171" t="s">
        <v>64</v>
      </c>
      <c r="F6171" s="2">
        <v>43556</v>
      </c>
      <c r="G6171" s="2">
        <v>43799</v>
      </c>
      <c r="H6171" t="s">
        <v>20811</v>
      </c>
      <c r="J6171" t="s">
        <v>20812</v>
      </c>
      <c r="L6171" t="s">
        <v>3208</v>
      </c>
      <c r="M6171" t="s">
        <v>783</v>
      </c>
      <c r="N6171">
        <v>45069</v>
      </c>
      <c r="O6171" t="s">
        <v>70</v>
      </c>
      <c r="Q6171" t="s">
        <v>20813</v>
      </c>
      <c r="S6171" t="s">
        <v>72</v>
      </c>
      <c r="T6171" t="s">
        <v>6137</v>
      </c>
      <c r="U6171" t="s">
        <v>6138</v>
      </c>
      <c r="V6171" t="s">
        <v>4606</v>
      </c>
      <c r="W6171" t="s">
        <v>105</v>
      </c>
      <c r="X6171" t="s">
        <v>1197</v>
      </c>
      <c r="Y6171" t="str">
        <f>"47-2061"</f>
        <v>47-2061</v>
      </c>
      <c r="Z6171" t="s">
        <v>326</v>
      </c>
      <c r="AA6171">
        <v>23811</v>
      </c>
      <c r="AB6171">
        <v>30</v>
      </c>
      <c r="AC6171">
        <v>30</v>
      </c>
      <c r="AD6171" t="s">
        <v>79</v>
      </c>
      <c r="AE6171" t="s">
        <v>95</v>
      </c>
      <c r="AF6171">
        <v>40</v>
      </c>
      <c r="AG6171" s="4">
        <v>0.33333333333333331</v>
      </c>
      <c r="AH6171" s="4">
        <v>0.66666666666666663</v>
      </c>
      <c r="AI6171" s="5">
        <v>15.31</v>
      </c>
      <c r="AL6171" t="s">
        <v>81</v>
      </c>
      <c r="AM6171" t="s">
        <v>82</v>
      </c>
      <c r="AO6171" t="s">
        <v>83</v>
      </c>
      <c r="AP6171" t="s">
        <v>67</v>
      </c>
      <c r="AQ6171" t="s">
        <v>67</v>
      </c>
      <c r="AR6171" t="s">
        <v>82</v>
      </c>
      <c r="AT6171" t="s">
        <v>82</v>
      </c>
      <c r="AW6171" t="s">
        <v>82</v>
      </c>
      <c r="AY6171" t="s">
        <v>1564</v>
      </c>
      <c r="AZ6171" t="s">
        <v>1566</v>
      </c>
      <c r="BA6171" t="s">
        <v>1064</v>
      </c>
      <c r="BB6171">
        <v>37211</v>
      </c>
      <c r="BC6171" t="s">
        <v>79</v>
      </c>
      <c r="BH6171" t="s">
        <v>20864</v>
      </c>
      <c r="BJ6171">
        <v>431214734</v>
      </c>
    </row>
    <row r="6172" spans="1:62" x14ac:dyDescent="0.25">
      <c r="A6172" t="s">
        <v>20886</v>
      </c>
      <c r="B6172" s="2">
        <v>43532</v>
      </c>
      <c r="C6172" t="s">
        <v>63</v>
      </c>
      <c r="D6172" s="3">
        <v>43472.42368644676</v>
      </c>
      <c r="E6172" t="s">
        <v>64</v>
      </c>
      <c r="F6172" s="2">
        <v>43556</v>
      </c>
      <c r="G6172" s="2">
        <v>43799</v>
      </c>
      <c r="H6172" t="s">
        <v>20811</v>
      </c>
      <c r="J6172" t="s">
        <v>20812</v>
      </c>
      <c r="L6172" t="s">
        <v>3208</v>
      </c>
      <c r="M6172" t="s">
        <v>783</v>
      </c>
      <c r="N6172">
        <v>45069</v>
      </c>
      <c r="O6172" t="s">
        <v>70</v>
      </c>
      <c r="Q6172" t="s">
        <v>20813</v>
      </c>
      <c r="S6172" t="s">
        <v>72</v>
      </c>
      <c r="T6172" t="s">
        <v>6137</v>
      </c>
      <c r="U6172" t="s">
        <v>6138</v>
      </c>
      <c r="V6172" t="s">
        <v>4606</v>
      </c>
      <c r="W6172" t="s">
        <v>105</v>
      </c>
      <c r="X6172" t="s">
        <v>1197</v>
      </c>
      <c r="Y6172" t="str">
        <f>"47-2061"</f>
        <v>47-2061</v>
      </c>
      <c r="Z6172" t="s">
        <v>326</v>
      </c>
      <c r="AA6172">
        <v>23811</v>
      </c>
      <c r="AB6172">
        <v>25</v>
      </c>
      <c r="AC6172">
        <v>25</v>
      </c>
      <c r="AD6172" t="s">
        <v>79</v>
      </c>
      <c r="AE6172" t="s">
        <v>95</v>
      </c>
      <c r="AF6172">
        <v>40</v>
      </c>
      <c r="AG6172" s="4">
        <v>0.33333333333333331</v>
      </c>
      <c r="AH6172" s="4">
        <v>0.66666666666666663</v>
      </c>
      <c r="AI6172" s="5">
        <v>18.25</v>
      </c>
      <c r="AL6172" t="s">
        <v>81</v>
      </c>
      <c r="AM6172" t="s">
        <v>82</v>
      </c>
      <c r="AO6172" t="s">
        <v>83</v>
      </c>
      <c r="AP6172" t="s">
        <v>67</v>
      </c>
      <c r="AQ6172" t="s">
        <v>67</v>
      </c>
      <c r="AR6172" t="s">
        <v>82</v>
      </c>
      <c r="AT6172" t="s">
        <v>82</v>
      </c>
      <c r="AW6172" t="s">
        <v>82</v>
      </c>
      <c r="AY6172" t="s">
        <v>4330</v>
      </c>
      <c r="AZ6172" t="s">
        <v>4331</v>
      </c>
      <c r="BA6172" t="s">
        <v>774</v>
      </c>
      <c r="BB6172">
        <v>80122</v>
      </c>
      <c r="BC6172" t="s">
        <v>79</v>
      </c>
      <c r="BH6172" t="s">
        <v>20887</v>
      </c>
      <c r="BI6172" t="s">
        <v>20888</v>
      </c>
      <c r="BJ6172">
        <v>431214734</v>
      </c>
    </row>
    <row r="6173" spans="1:62" x14ac:dyDescent="0.25">
      <c r="A6173" t="s">
        <v>21043</v>
      </c>
      <c r="B6173" s="2">
        <v>43532</v>
      </c>
      <c r="C6173" t="s">
        <v>63</v>
      </c>
      <c r="D6173" s="3">
        <v>43472.41449761574</v>
      </c>
      <c r="E6173" t="s">
        <v>64</v>
      </c>
      <c r="F6173" s="2">
        <v>43556</v>
      </c>
      <c r="G6173" s="2">
        <v>43799</v>
      </c>
      <c r="H6173" t="s">
        <v>21044</v>
      </c>
      <c r="I6173" t="s">
        <v>67</v>
      </c>
      <c r="J6173" t="s">
        <v>21045</v>
      </c>
      <c r="K6173" t="s">
        <v>67</v>
      </c>
      <c r="L6173" t="s">
        <v>21046</v>
      </c>
      <c r="M6173" t="s">
        <v>232</v>
      </c>
      <c r="N6173">
        <v>11746</v>
      </c>
      <c r="O6173" t="s">
        <v>70</v>
      </c>
      <c r="P6173" t="s">
        <v>67</v>
      </c>
      <c r="Q6173" t="s">
        <v>21047</v>
      </c>
      <c r="S6173" t="s">
        <v>72</v>
      </c>
      <c r="T6173" t="s">
        <v>13355</v>
      </c>
      <c r="U6173" t="s">
        <v>3530</v>
      </c>
      <c r="V6173" t="s">
        <v>3531</v>
      </c>
      <c r="W6173" t="s">
        <v>232</v>
      </c>
      <c r="X6173" t="s">
        <v>6583</v>
      </c>
      <c r="Y6173" t="str">
        <f>"45-2092"</f>
        <v>45-2092</v>
      </c>
      <c r="Z6173" t="s">
        <v>883</v>
      </c>
      <c r="AA6173">
        <v>444220</v>
      </c>
      <c r="AB6173">
        <v>2</v>
      </c>
      <c r="AC6173">
        <v>2</v>
      </c>
      <c r="AD6173" t="s">
        <v>79</v>
      </c>
      <c r="AE6173" t="s">
        <v>80</v>
      </c>
      <c r="AF6173">
        <v>40</v>
      </c>
      <c r="AG6173" s="4">
        <v>0.33333333333333331</v>
      </c>
      <c r="AH6173" s="4">
        <v>0.66666666666666663</v>
      </c>
      <c r="AI6173" s="6">
        <v>12</v>
      </c>
      <c r="AJ6173">
        <v>18</v>
      </c>
      <c r="AK6173">
        <v>18</v>
      </c>
      <c r="AL6173" t="s">
        <v>81</v>
      </c>
      <c r="AM6173" t="s">
        <v>82</v>
      </c>
      <c r="AO6173" t="s">
        <v>83</v>
      </c>
      <c r="AP6173" t="s">
        <v>67</v>
      </c>
      <c r="AQ6173" t="s">
        <v>67</v>
      </c>
      <c r="AR6173" t="s">
        <v>82</v>
      </c>
      <c r="AT6173" t="s">
        <v>82</v>
      </c>
      <c r="AW6173" t="s">
        <v>72</v>
      </c>
      <c r="AX6173">
        <v>1</v>
      </c>
      <c r="AY6173" t="s">
        <v>21046</v>
      </c>
      <c r="AZ6173" t="s">
        <v>6542</v>
      </c>
      <c r="BA6173" t="s">
        <v>232</v>
      </c>
      <c r="BB6173">
        <v>11746</v>
      </c>
      <c r="BC6173" t="s">
        <v>87</v>
      </c>
      <c r="BH6173" t="s">
        <v>21045</v>
      </c>
      <c r="BI6173" t="s">
        <v>67</v>
      </c>
      <c r="BJ6173">
        <v>112494014</v>
      </c>
    </row>
    <row r="6174" spans="1:62" x14ac:dyDescent="0.25">
      <c r="A6174" t="s">
        <v>21858</v>
      </c>
      <c r="B6174" s="2">
        <v>43532</v>
      </c>
      <c r="C6174" t="s">
        <v>63</v>
      </c>
      <c r="D6174" s="3">
        <v>43472.383671979165</v>
      </c>
      <c r="E6174" t="s">
        <v>64</v>
      </c>
      <c r="F6174" s="2">
        <v>43556</v>
      </c>
      <c r="G6174" s="2">
        <v>43783</v>
      </c>
      <c r="H6174" t="s">
        <v>21793</v>
      </c>
      <c r="I6174" t="s">
        <v>21794</v>
      </c>
      <c r="J6174" t="s">
        <v>21657</v>
      </c>
      <c r="L6174" t="s">
        <v>21658</v>
      </c>
      <c r="M6174" t="s">
        <v>298</v>
      </c>
      <c r="N6174">
        <v>4605</v>
      </c>
      <c r="O6174" t="s">
        <v>70</v>
      </c>
      <c r="Q6174" t="s">
        <v>21659</v>
      </c>
      <c r="S6174" t="s">
        <v>72</v>
      </c>
      <c r="T6174" t="s">
        <v>651</v>
      </c>
      <c r="U6174" t="s">
        <v>652</v>
      </c>
      <c r="V6174" t="s">
        <v>653</v>
      </c>
      <c r="W6174" t="s">
        <v>207</v>
      </c>
      <c r="X6174" t="s">
        <v>3252</v>
      </c>
      <c r="Y6174" t="str">
        <f>"35-3031"</f>
        <v>35-3031</v>
      </c>
      <c r="Z6174" t="s">
        <v>410</v>
      </c>
      <c r="AA6174">
        <v>721110</v>
      </c>
      <c r="AB6174">
        <v>13</v>
      </c>
      <c r="AC6174">
        <v>13</v>
      </c>
      <c r="AD6174" t="s">
        <v>79</v>
      </c>
      <c r="AE6174" t="s">
        <v>95</v>
      </c>
      <c r="AF6174">
        <v>35</v>
      </c>
      <c r="AG6174" s="4">
        <v>0.375</v>
      </c>
      <c r="AH6174" s="4">
        <v>0.66666666666666663</v>
      </c>
      <c r="AI6174" s="6">
        <v>11</v>
      </c>
      <c r="AJ6174">
        <v>16.5</v>
      </c>
      <c r="AK6174">
        <v>22.5</v>
      </c>
      <c r="AL6174" t="s">
        <v>81</v>
      </c>
      <c r="AM6174" t="s">
        <v>82</v>
      </c>
      <c r="AO6174" t="s">
        <v>83</v>
      </c>
      <c r="AR6174" t="s">
        <v>82</v>
      </c>
      <c r="AT6174" t="s">
        <v>82</v>
      </c>
      <c r="AW6174" t="s">
        <v>72</v>
      </c>
      <c r="AX6174">
        <v>3</v>
      </c>
      <c r="AY6174" t="s">
        <v>21658</v>
      </c>
      <c r="AZ6174" t="s">
        <v>10636</v>
      </c>
      <c r="BA6174" t="s">
        <v>298</v>
      </c>
      <c r="BB6174">
        <v>4605</v>
      </c>
      <c r="BC6174" t="s">
        <v>79</v>
      </c>
      <c r="BH6174" t="s">
        <v>21657</v>
      </c>
      <c r="BJ6174">
        <v>10505873</v>
      </c>
    </row>
    <row r="6175" spans="1:62" x14ac:dyDescent="0.25">
      <c r="A6175" t="s">
        <v>23066</v>
      </c>
      <c r="B6175" s="2">
        <v>43532</v>
      </c>
      <c r="C6175" t="s">
        <v>63</v>
      </c>
      <c r="D6175" s="3">
        <v>43472.42895577546</v>
      </c>
      <c r="E6175" t="s">
        <v>64</v>
      </c>
      <c r="F6175" s="2">
        <v>43556</v>
      </c>
      <c r="G6175" s="2">
        <v>43799</v>
      </c>
      <c r="H6175" t="s">
        <v>23067</v>
      </c>
      <c r="J6175" t="s">
        <v>23068</v>
      </c>
      <c r="L6175" t="s">
        <v>23069</v>
      </c>
      <c r="M6175" t="s">
        <v>147</v>
      </c>
      <c r="N6175">
        <v>15236</v>
      </c>
      <c r="O6175" t="s">
        <v>70</v>
      </c>
      <c r="Q6175" t="s">
        <v>23070</v>
      </c>
      <c r="S6175" t="s">
        <v>72</v>
      </c>
      <c r="T6175" t="s">
        <v>6137</v>
      </c>
      <c r="U6175" t="s">
        <v>6138</v>
      </c>
      <c r="V6175" t="s">
        <v>4606</v>
      </c>
      <c r="W6175" t="s">
        <v>105</v>
      </c>
      <c r="X6175" t="s">
        <v>8636</v>
      </c>
      <c r="Y6175" t="str">
        <f>"37-3011"</f>
        <v>37-3011</v>
      </c>
      <c r="Z6175" t="s">
        <v>94</v>
      </c>
      <c r="AA6175">
        <v>561730</v>
      </c>
      <c r="AB6175">
        <v>10</v>
      </c>
      <c r="AC6175">
        <v>10</v>
      </c>
      <c r="AD6175" t="s">
        <v>79</v>
      </c>
      <c r="AE6175" t="s">
        <v>80</v>
      </c>
      <c r="AF6175">
        <v>40</v>
      </c>
      <c r="AG6175" s="4">
        <v>0.33333333333333331</v>
      </c>
      <c r="AH6175" s="4">
        <v>0.66666666666666663</v>
      </c>
      <c r="AI6175" s="5">
        <v>13.77</v>
      </c>
      <c r="AL6175" t="s">
        <v>81</v>
      </c>
      <c r="AM6175" t="s">
        <v>82</v>
      </c>
      <c r="AO6175" t="s">
        <v>83</v>
      </c>
      <c r="AP6175" t="s">
        <v>67</v>
      </c>
      <c r="AQ6175" t="s">
        <v>67</v>
      </c>
      <c r="AR6175" t="s">
        <v>82</v>
      </c>
      <c r="AT6175" t="s">
        <v>82</v>
      </c>
      <c r="AW6175" t="s">
        <v>82</v>
      </c>
      <c r="AY6175" t="s">
        <v>10900</v>
      </c>
      <c r="AZ6175" t="s">
        <v>3309</v>
      </c>
      <c r="BA6175" t="s">
        <v>147</v>
      </c>
      <c r="BB6175">
        <v>15236</v>
      </c>
      <c r="BC6175" t="s">
        <v>79</v>
      </c>
      <c r="BH6175" t="s">
        <v>23071</v>
      </c>
      <c r="BJ6175">
        <v>204577380</v>
      </c>
    </row>
    <row r="6176" spans="1:62" x14ac:dyDescent="0.25">
      <c r="A6176" t="s">
        <v>23237</v>
      </c>
      <c r="B6176" s="2">
        <v>43532</v>
      </c>
      <c r="C6176" t="s">
        <v>63</v>
      </c>
      <c r="D6176" s="3">
        <v>43472.39068866898</v>
      </c>
      <c r="E6176" t="s">
        <v>64</v>
      </c>
      <c r="F6176" s="2">
        <v>43556</v>
      </c>
      <c r="G6176" s="2">
        <v>43769</v>
      </c>
      <c r="H6176" t="s">
        <v>23238</v>
      </c>
      <c r="J6176" t="s">
        <v>23239</v>
      </c>
      <c r="L6176" t="s">
        <v>1554</v>
      </c>
      <c r="M6176" t="s">
        <v>105</v>
      </c>
      <c r="N6176">
        <v>79928</v>
      </c>
      <c r="O6176" t="s">
        <v>70</v>
      </c>
      <c r="Q6176" t="s">
        <v>23240</v>
      </c>
      <c r="S6176" t="s">
        <v>72</v>
      </c>
      <c r="T6176" t="s">
        <v>23241</v>
      </c>
      <c r="U6176" t="s">
        <v>23242</v>
      </c>
      <c r="V6176" t="s">
        <v>9675</v>
      </c>
      <c r="W6176" t="s">
        <v>105</v>
      </c>
      <c r="X6176" t="s">
        <v>23243</v>
      </c>
      <c r="Y6176" t="str">
        <f>"53-3032"</f>
        <v>53-3032</v>
      </c>
      <c r="Z6176" t="s">
        <v>157</v>
      </c>
      <c r="AA6176">
        <v>4841</v>
      </c>
      <c r="AB6176">
        <v>10</v>
      </c>
      <c r="AC6176">
        <v>10</v>
      </c>
      <c r="AD6176" t="s">
        <v>79</v>
      </c>
      <c r="AE6176" t="s">
        <v>95</v>
      </c>
      <c r="AF6176">
        <v>40</v>
      </c>
      <c r="AG6176" s="4">
        <v>0.29166666666666669</v>
      </c>
      <c r="AH6176" s="4">
        <v>0.625</v>
      </c>
      <c r="AI6176" s="5">
        <v>18.54</v>
      </c>
      <c r="AL6176" t="s">
        <v>81</v>
      </c>
      <c r="AM6176" t="s">
        <v>82</v>
      </c>
      <c r="AO6176" t="s">
        <v>83</v>
      </c>
      <c r="AR6176" t="s">
        <v>82</v>
      </c>
      <c r="AT6176" t="s">
        <v>82</v>
      </c>
      <c r="AW6176" t="s">
        <v>72</v>
      </c>
      <c r="AX6176">
        <v>12</v>
      </c>
      <c r="AY6176" t="s">
        <v>1554</v>
      </c>
      <c r="AZ6176" t="s">
        <v>1554</v>
      </c>
      <c r="BA6176" t="s">
        <v>105</v>
      </c>
      <c r="BB6176">
        <v>79928</v>
      </c>
      <c r="BC6176" t="s">
        <v>79</v>
      </c>
      <c r="BH6176" t="s">
        <v>23239</v>
      </c>
      <c r="BJ6176">
        <v>472999664</v>
      </c>
    </row>
    <row r="6177" spans="1:62" x14ac:dyDescent="0.25">
      <c r="A6177" t="s">
        <v>23280</v>
      </c>
      <c r="B6177" s="2">
        <v>43532</v>
      </c>
      <c r="C6177" t="s">
        <v>63</v>
      </c>
      <c r="D6177" s="3">
        <v>43472.391128240743</v>
      </c>
      <c r="E6177" t="s">
        <v>64</v>
      </c>
      <c r="F6177" s="2">
        <v>43556</v>
      </c>
      <c r="G6177" s="2">
        <v>43767</v>
      </c>
      <c r="H6177" t="s">
        <v>23281</v>
      </c>
      <c r="J6177" t="s">
        <v>23282</v>
      </c>
      <c r="L6177" t="s">
        <v>1554</v>
      </c>
      <c r="M6177" t="s">
        <v>105</v>
      </c>
      <c r="N6177">
        <v>79928</v>
      </c>
      <c r="O6177" t="s">
        <v>70</v>
      </c>
      <c r="Q6177" t="s">
        <v>23283</v>
      </c>
      <c r="S6177" t="s">
        <v>72</v>
      </c>
      <c r="T6177" t="s">
        <v>23241</v>
      </c>
      <c r="U6177" t="s">
        <v>23242</v>
      </c>
      <c r="V6177" t="s">
        <v>9675</v>
      </c>
      <c r="W6177" t="s">
        <v>105</v>
      </c>
      <c r="X6177" t="s">
        <v>23284</v>
      </c>
      <c r="Y6177" t="str">
        <f>"49-3031"</f>
        <v>49-3031</v>
      </c>
      <c r="Z6177" t="s">
        <v>23285</v>
      </c>
      <c r="AA6177">
        <v>4841</v>
      </c>
      <c r="AB6177">
        <v>4</v>
      </c>
      <c r="AC6177">
        <v>4</v>
      </c>
      <c r="AD6177" t="s">
        <v>79</v>
      </c>
      <c r="AE6177" t="s">
        <v>95</v>
      </c>
      <c r="AF6177">
        <v>40</v>
      </c>
      <c r="AG6177" s="4">
        <v>0.25</v>
      </c>
      <c r="AH6177" s="4">
        <v>0.58333333333333337</v>
      </c>
      <c r="AI6177" s="5">
        <v>18.39</v>
      </c>
      <c r="AL6177" t="s">
        <v>81</v>
      </c>
      <c r="AM6177" t="s">
        <v>82</v>
      </c>
      <c r="AO6177" t="s">
        <v>83</v>
      </c>
      <c r="AR6177" t="s">
        <v>82</v>
      </c>
      <c r="AT6177" t="s">
        <v>82</v>
      </c>
      <c r="AW6177" t="s">
        <v>72</v>
      </c>
      <c r="AX6177">
        <v>6</v>
      </c>
      <c r="AY6177" t="s">
        <v>1554</v>
      </c>
      <c r="AZ6177" t="s">
        <v>1554</v>
      </c>
      <c r="BA6177" t="s">
        <v>105</v>
      </c>
      <c r="BB6177">
        <v>79928</v>
      </c>
      <c r="BC6177" t="s">
        <v>87</v>
      </c>
      <c r="BH6177" t="s">
        <v>23282</v>
      </c>
      <c r="BJ6177">
        <v>200937188</v>
      </c>
    </row>
    <row r="6178" spans="1:62" x14ac:dyDescent="0.25">
      <c r="A6178" t="s">
        <v>23307</v>
      </c>
      <c r="B6178" s="2">
        <v>43532</v>
      </c>
      <c r="C6178" t="s">
        <v>63</v>
      </c>
      <c r="D6178" s="3">
        <v>43472.380611863424</v>
      </c>
      <c r="E6178" t="s">
        <v>64</v>
      </c>
      <c r="F6178" s="2">
        <v>43556</v>
      </c>
      <c r="G6178" s="2">
        <v>43799</v>
      </c>
      <c r="H6178" t="s">
        <v>23220</v>
      </c>
      <c r="I6178" t="s">
        <v>67</v>
      </c>
      <c r="J6178" t="s">
        <v>23221</v>
      </c>
      <c r="K6178" t="s">
        <v>23222</v>
      </c>
      <c r="L6178" t="s">
        <v>16244</v>
      </c>
      <c r="M6178" t="s">
        <v>1165</v>
      </c>
      <c r="N6178">
        <v>57709</v>
      </c>
      <c r="O6178" t="s">
        <v>70</v>
      </c>
      <c r="P6178" t="s">
        <v>67</v>
      </c>
      <c r="Q6178" t="s">
        <v>23223</v>
      </c>
      <c r="S6178" t="s">
        <v>72</v>
      </c>
      <c r="T6178" t="s">
        <v>16548</v>
      </c>
      <c r="U6178" t="s">
        <v>16549</v>
      </c>
      <c r="V6178" t="s">
        <v>3531</v>
      </c>
      <c r="W6178" t="s">
        <v>232</v>
      </c>
      <c r="X6178" t="s">
        <v>7885</v>
      </c>
      <c r="Y6178" t="str">
        <f>"37-2012"</f>
        <v>37-2012</v>
      </c>
      <c r="Z6178" t="s">
        <v>373</v>
      </c>
      <c r="AA6178">
        <v>721110</v>
      </c>
      <c r="AB6178">
        <v>5</v>
      </c>
      <c r="AC6178">
        <v>5</v>
      </c>
      <c r="AD6178" t="s">
        <v>79</v>
      </c>
      <c r="AE6178" t="s">
        <v>80</v>
      </c>
      <c r="AF6178">
        <v>40</v>
      </c>
      <c r="AG6178" s="4">
        <v>0.3125</v>
      </c>
      <c r="AH6178" s="4">
        <v>0.70833333333333337</v>
      </c>
      <c r="AI6178" s="5">
        <v>10.87</v>
      </c>
      <c r="AJ6178">
        <v>16.309999999999999</v>
      </c>
      <c r="AK6178">
        <v>16.309999999999999</v>
      </c>
      <c r="AL6178" t="s">
        <v>81</v>
      </c>
      <c r="AM6178" t="s">
        <v>82</v>
      </c>
      <c r="AO6178" t="s">
        <v>83</v>
      </c>
      <c r="AP6178" t="s">
        <v>130</v>
      </c>
      <c r="AQ6178" t="s">
        <v>662</v>
      </c>
      <c r="AR6178" t="s">
        <v>82</v>
      </c>
      <c r="AT6178" t="s">
        <v>82</v>
      </c>
      <c r="AW6178" t="s">
        <v>72</v>
      </c>
      <c r="AX6178">
        <v>3</v>
      </c>
      <c r="AY6178" t="s">
        <v>23224</v>
      </c>
      <c r="AZ6178" t="s">
        <v>1812</v>
      </c>
      <c r="BA6178" t="s">
        <v>1165</v>
      </c>
      <c r="BB6178">
        <v>57754</v>
      </c>
      <c r="BC6178" t="s">
        <v>87</v>
      </c>
      <c r="BH6178" t="s">
        <v>23225</v>
      </c>
      <c r="BI6178" t="s">
        <v>67</v>
      </c>
      <c r="BJ6178">
        <v>460429250</v>
      </c>
    </row>
    <row r="6179" spans="1:62" x14ac:dyDescent="0.25">
      <c r="A6179" t="s">
        <v>23728</v>
      </c>
      <c r="B6179" s="2">
        <v>43532</v>
      </c>
      <c r="C6179" t="s">
        <v>63</v>
      </c>
      <c r="D6179" s="3">
        <v>43472.430154583337</v>
      </c>
      <c r="E6179" t="s">
        <v>64</v>
      </c>
      <c r="F6179" s="2">
        <v>43556</v>
      </c>
      <c r="G6179" s="2">
        <v>43799</v>
      </c>
      <c r="H6179" t="s">
        <v>23729</v>
      </c>
      <c r="J6179" t="s">
        <v>23730</v>
      </c>
      <c r="L6179" t="s">
        <v>17124</v>
      </c>
      <c r="M6179" t="s">
        <v>783</v>
      </c>
      <c r="N6179">
        <v>45255</v>
      </c>
      <c r="O6179" t="s">
        <v>70</v>
      </c>
      <c r="Q6179" t="s">
        <v>23731</v>
      </c>
      <c r="S6179" t="s">
        <v>72</v>
      </c>
      <c r="T6179" t="s">
        <v>1895</v>
      </c>
      <c r="U6179" t="s">
        <v>1896</v>
      </c>
      <c r="V6179" t="s">
        <v>1897</v>
      </c>
      <c r="W6179" t="s">
        <v>105</v>
      </c>
      <c r="X6179" t="s">
        <v>1673</v>
      </c>
      <c r="Y6179" t="str">
        <f>"37-3011"</f>
        <v>37-3011</v>
      </c>
      <c r="Z6179" t="s">
        <v>94</v>
      </c>
      <c r="AA6179">
        <v>71391</v>
      </c>
      <c r="AB6179">
        <v>12</v>
      </c>
      <c r="AC6179">
        <v>12</v>
      </c>
      <c r="AD6179" t="s">
        <v>79</v>
      </c>
      <c r="AE6179" t="s">
        <v>80</v>
      </c>
      <c r="AF6179">
        <v>40</v>
      </c>
      <c r="AG6179" s="4">
        <v>0.33333333333333331</v>
      </c>
      <c r="AH6179" s="4">
        <v>0.66666666666666663</v>
      </c>
      <c r="AI6179" s="5">
        <v>13.91</v>
      </c>
      <c r="AL6179" t="s">
        <v>81</v>
      </c>
      <c r="AM6179" t="s">
        <v>82</v>
      </c>
      <c r="AO6179" t="s">
        <v>83</v>
      </c>
      <c r="AP6179" t="s">
        <v>67</v>
      </c>
      <c r="AQ6179" t="s">
        <v>67</v>
      </c>
      <c r="AR6179" t="s">
        <v>82</v>
      </c>
      <c r="AT6179" t="s">
        <v>82</v>
      </c>
      <c r="AW6179" t="s">
        <v>82</v>
      </c>
      <c r="AY6179" t="s">
        <v>14011</v>
      </c>
      <c r="AZ6179" t="s">
        <v>3667</v>
      </c>
      <c r="BA6179" t="s">
        <v>783</v>
      </c>
      <c r="BB6179">
        <v>45255</v>
      </c>
      <c r="BC6179" t="s">
        <v>87</v>
      </c>
      <c r="BH6179" t="s">
        <v>23732</v>
      </c>
      <c r="BJ6179">
        <v>310619763</v>
      </c>
    </row>
    <row r="6180" spans="1:62" x14ac:dyDescent="0.25">
      <c r="A6180" t="s">
        <v>23781</v>
      </c>
      <c r="B6180" s="2">
        <v>43532</v>
      </c>
      <c r="C6180" t="s">
        <v>63</v>
      </c>
      <c r="D6180" s="3">
        <v>43472.430410023146</v>
      </c>
      <c r="E6180" t="s">
        <v>64</v>
      </c>
      <c r="F6180" s="2">
        <v>43556</v>
      </c>
      <c r="G6180" s="2">
        <v>43799</v>
      </c>
      <c r="H6180" t="s">
        <v>23782</v>
      </c>
      <c r="I6180" t="s">
        <v>23783</v>
      </c>
      <c r="J6180" t="s">
        <v>23784</v>
      </c>
      <c r="L6180" t="s">
        <v>863</v>
      </c>
      <c r="M6180" t="s">
        <v>105</v>
      </c>
      <c r="N6180">
        <v>78748</v>
      </c>
      <c r="O6180" t="s">
        <v>70</v>
      </c>
      <c r="Q6180" t="s">
        <v>23785</v>
      </c>
      <c r="S6180" t="s">
        <v>72</v>
      </c>
      <c r="T6180" t="s">
        <v>6137</v>
      </c>
      <c r="U6180" t="s">
        <v>6138</v>
      </c>
      <c r="V6180" t="s">
        <v>4606</v>
      </c>
      <c r="W6180" t="s">
        <v>105</v>
      </c>
      <c r="X6180" t="s">
        <v>1673</v>
      </c>
      <c r="Y6180" t="str">
        <f>"37-3011"</f>
        <v>37-3011</v>
      </c>
      <c r="Z6180" t="s">
        <v>94</v>
      </c>
      <c r="AA6180">
        <v>561730</v>
      </c>
      <c r="AB6180">
        <v>20</v>
      </c>
      <c r="AC6180">
        <v>20</v>
      </c>
      <c r="AD6180" t="s">
        <v>79</v>
      </c>
      <c r="AE6180" t="s">
        <v>80</v>
      </c>
      <c r="AF6180">
        <v>40</v>
      </c>
      <c r="AG6180" s="4">
        <v>0.33333333333333331</v>
      </c>
      <c r="AH6180" s="4">
        <v>0.66666666666666663</v>
      </c>
      <c r="AI6180" s="5">
        <v>13.91</v>
      </c>
      <c r="AM6180" t="s">
        <v>82</v>
      </c>
      <c r="AO6180" t="s">
        <v>83</v>
      </c>
      <c r="AP6180" t="s">
        <v>67</v>
      </c>
      <c r="AQ6180" t="s">
        <v>67</v>
      </c>
      <c r="AR6180" t="s">
        <v>82</v>
      </c>
      <c r="AT6180" t="s">
        <v>82</v>
      </c>
      <c r="AW6180" t="s">
        <v>82</v>
      </c>
      <c r="AY6180" t="s">
        <v>738</v>
      </c>
      <c r="AZ6180" t="s">
        <v>2422</v>
      </c>
      <c r="BA6180" t="s">
        <v>105</v>
      </c>
      <c r="BB6180">
        <v>78748</v>
      </c>
      <c r="BC6180" t="s">
        <v>79</v>
      </c>
      <c r="BH6180" t="s">
        <v>23784</v>
      </c>
      <c r="BJ6180">
        <v>205723022</v>
      </c>
    </row>
    <row r="6181" spans="1:62" x14ac:dyDescent="0.25">
      <c r="A6181" t="s">
        <v>24516</v>
      </c>
      <c r="B6181" s="2">
        <v>43532</v>
      </c>
      <c r="C6181" t="s">
        <v>63</v>
      </c>
      <c r="D6181" s="3">
        <v>43472.412179317129</v>
      </c>
      <c r="E6181" t="s">
        <v>64</v>
      </c>
      <c r="F6181" s="2">
        <v>43556</v>
      </c>
      <c r="G6181" s="2">
        <v>43770</v>
      </c>
      <c r="H6181" t="s">
        <v>24517</v>
      </c>
      <c r="I6181" t="s">
        <v>67</v>
      </c>
      <c r="J6181" t="s">
        <v>24518</v>
      </c>
      <c r="K6181" t="s">
        <v>24519</v>
      </c>
      <c r="L6181" t="s">
        <v>11530</v>
      </c>
      <c r="M6181" t="s">
        <v>232</v>
      </c>
      <c r="N6181">
        <v>11975</v>
      </c>
      <c r="O6181" t="s">
        <v>70</v>
      </c>
      <c r="P6181" t="s">
        <v>67</v>
      </c>
      <c r="Q6181" t="s">
        <v>24520</v>
      </c>
      <c r="S6181" t="s">
        <v>72</v>
      </c>
      <c r="T6181" t="s">
        <v>13355</v>
      </c>
      <c r="U6181" t="s">
        <v>3530</v>
      </c>
      <c r="V6181" t="s">
        <v>3531</v>
      </c>
      <c r="W6181" t="s">
        <v>232</v>
      </c>
      <c r="X6181" t="s">
        <v>93</v>
      </c>
      <c r="Y6181" t="str">
        <f>"37-3011"</f>
        <v>37-3011</v>
      </c>
      <c r="Z6181" t="s">
        <v>94</v>
      </c>
      <c r="AA6181">
        <v>332212</v>
      </c>
      <c r="AB6181">
        <v>10</v>
      </c>
      <c r="AC6181">
        <v>10</v>
      </c>
      <c r="AD6181" t="s">
        <v>79</v>
      </c>
      <c r="AE6181" t="s">
        <v>80</v>
      </c>
      <c r="AF6181">
        <v>40</v>
      </c>
      <c r="AG6181" s="4">
        <v>0.33333333333333331</v>
      </c>
      <c r="AH6181" s="4">
        <v>0.66666666666666663</v>
      </c>
      <c r="AI6181" s="5">
        <v>16.350000000000001</v>
      </c>
      <c r="AJ6181">
        <v>24.53</v>
      </c>
      <c r="AK6181">
        <v>24.53</v>
      </c>
      <c r="AL6181" t="s">
        <v>81</v>
      </c>
      <c r="AM6181" t="s">
        <v>82</v>
      </c>
      <c r="AO6181" t="s">
        <v>83</v>
      </c>
      <c r="AP6181" t="s">
        <v>67</v>
      </c>
      <c r="AQ6181" t="s">
        <v>67</v>
      </c>
      <c r="AR6181" t="s">
        <v>82</v>
      </c>
      <c r="AT6181" t="s">
        <v>82</v>
      </c>
      <c r="AW6181" t="s">
        <v>72</v>
      </c>
      <c r="AX6181">
        <v>1</v>
      </c>
      <c r="AY6181" t="s">
        <v>11530</v>
      </c>
      <c r="AZ6181" t="s">
        <v>6542</v>
      </c>
      <c r="BA6181" t="s">
        <v>232</v>
      </c>
      <c r="BB6181">
        <v>11975</v>
      </c>
      <c r="BC6181" t="s">
        <v>79</v>
      </c>
      <c r="BH6181" t="s">
        <v>24519</v>
      </c>
      <c r="BI6181" t="s">
        <v>67</v>
      </c>
      <c r="BJ6181">
        <v>113347768</v>
      </c>
    </row>
    <row r="6182" spans="1:62" x14ac:dyDescent="0.25">
      <c r="A6182" t="s">
        <v>24952</v>
      </c>
      <c r="B6182" s="2">
        <v>43532</v>
      </c>
      <c r="C6182" t="s">
        <v>63</v>
      </c>
      <c r="D6182" s="3">
        <v>43472.431099780093</v>
      </c>
      <c r="E6182" t="s">
        <v>64</v>
      </c>
      <c r="F6182" s="2">
        <v>43556</v>
      </c>
      <c r="G6182" s="2">
        <v>43784</v>
      </c>
      <c r="H6182" t="s">
        <v>24953</v>
      </c>
      <c r="J6182" t="s">
        <v>24954</v>
      </c>
      <c r="L6182" t="s">
        <v>24955</v>
      </c>
      <c r="M6182" t="s">
        <v>783</v>
      </c>
      <c r="N6182">
        <v>43068</v>
      </c>
      <c r="O6182" t="s">
        <v>70</v>
      </c>
      <c r="Q6182" t="s">
        <v>24956</v>
      </c>
      <c r="S6182" t="s">
        <v>72</v>
      </c>
      <c r="T6182" t="s">
        <v>6137</v>
      </c>
      <c r="U6182" t="s">
        <v>6138</v>
      </c>
      <c r="V6182" t="s">
        <v>4606</v>
      </c>
      <c r="W6182" t="s">
        <v>105</v>
      </c>
      <c r="X6182" t="s">
        <v>5677</v>
      </c>
      <c r="Y6182" t="str">
        <f>"37-3011"</f>
        <v>37-3011</v>
      </c>
      <c r="Z6182" t="s">
        <v>94</v>
      </c>
      <c r="AA6182">
        <v>56173</v>
      </c>
      <c r="AB6182">
        <v>15</v>
      </c>
      <c r="AC6182">
        <v>15</v>
      </c>
      <c r="AD6182" t="s">
        <v>79</v>
      </c>
      <c r="AE6182" t="s">
        <v>80</v>
      </c>
      <c r="AF6182">
        <v>40</v>
      </c>
      <c r="AG6182" s="4">
        <v>0.33333333333333331</v>
      </c>
      <c r="AH6182" s="4">
        <v>0.66666666666666663</v>
      </c>
      <c r="AI6182" s="5">
        <v>13.83</v>
      </c>
      <c r="AL6182" t="s">
        <v>81</v>
      </c>
      <c r="AM6182" t="s">
        <v>82</v>
      </c>
      <c r="AO6182" t="s">
        <v>83</v>
      </c>
      <c r="AP6182" t="s">
        <v>67</v>
      </c>
      <c r="AQ6182" t="s">
        <v>67</v>
      </c>
      <c r="AR6182" t="s">
        <v>82</v>
      </c>
      <c r="AT6182" t="s">
        <v>82</v>
      </c>
      <c r="AW6182" t="s">
        <v>82</v>
      </c>
      <c r="AY6182" t="s">
        <v>24957</v>
      </c>
      <c r="AZ6182" t="s">
        <v>1418</v>
      </c>
      <c r="BA6182" t="s">
        <v>783</v>
      </c>
      <c r="BB6182">
        <v>43068</v>
      </c>
      <c r="BC6182" t="s">
        <v>79</v>
      </c>
      <c r="BH6182" t="s">
        <v>24954</v>
      </c>
      <c r="BJ6182">
        <v>311362629</v>
      </c>
    </row>
    <row r="6183" spans="1:62" x14ac:dyDescent="0.25">
      <c r="A6183" t="s">
        <v>25018</v>
      </c>
      <c r="B6183" s="2">
        <v>43532</v>
      </c>
      <c r="C6183" t="s">
        <v>63</v>
      </c>
      <c r="D6183" s="3">
        <v>43472.379632997683</v>
      </c>
      <c r="E6183" t="s">
        <v>64</v>
      </c>
      <c r="F6183" s="2">
        <v>43556</v>
      </c>
      <c r="G6183" s="2">
        <v>43769</v>
      </c>
      <c r="H6183" t="s">
        <v>25019</v>
      </c>
      <c r="J6183" t="s">
        <v>25020</v>
      </c>
      <c r="L6183" t="s">
        <v>25021</v>
      </c>
      <c r="M6183" t="s">
        <v>147</v>
      </c>
      <c r="N6183">
        <v>15120</v>
      </c>
      <c r="O6183" t="s">
        <v>70</v>
      </c>
      <c r="Q6183" t="s">
        <v>25022</v>
      </c>
      <c r="S6183" t="s">
        <v>72</v>
      </c>
      <c r="T6183" t="s">
        <v>25023</v>
      </c>
      <c r="U6183" t="s">
        <v>25024</v>
      </c>
      <c r="V6183" t="s">
        <v>738</v>
      </c>
      <c r="W6183" t="s">
        <v>105</v>
      </c>
      <c r="X6183" t="s">
        <v>4052</v>
      </c>
      <c r="Y6183" t="str">
        <f>"47-2051"</f>
        <v>47-2051</v>
      </c>
      <c r="Z6183" t="s">
        <v>1383</v>
      </c>
      <c r="AA6183">
        <v>236220</v>
      </c>
      <c r="AB6183">
        <v>15</v>
      </c>
      <c r="AC6183">
        <v>15</v>
      </c>
      <c r="AD6183" t="s">
        <v>79</v>
      </c>
      <c r="AE6183" t="s">
        <v>95</v>
      </c>
      <c r="AF6183">
        <v>40</v>
      </c>
      <c r="AG6183" s="4">
        <v>0.29166666666666669</v>
      </c>
      <c r="AH6183" s="4">
        <v>0.64583333333333337</v>
      </c>
      <c r="AI6183" s="5">
        <v>19.309999999999999</v>
      </c>
      <c r="AJ6183">
        <v>28.97</v>
      </c>
      <c r="AL6183" t="s">
        <v>81</v>
      </c>
      <c r="AM6183" t="s">
        <v>82</v>
      </c>
      <c r="AO6183" t="s">
        <v>83</v>
      </c>
      <c r="AR6183" t="s">
        <v>82</v>
      </c>
      <c r="AT6183" t="s">
        <v>82</v>
      </c>
      <c r="AW6183" t="s">
        <v>72</v>
      </c>
      <c r="AX6183">
        <v>36</v>
      </c>
      <c r="AY6183" t="s">
        <v>7045</v>
      </c>
      <c r="AZ6183" t="s">
        <v>3309</v>
      </c>
      <c r="BA6183" t="s">
        <v>147</v>
      </c>
      <c r="BB6183">
        <v>0</v>
      </c>
      <c r="BC6183" t="s">
        <v>79</v>
      </c>
      <c r="BH6183" t="s">
        <v>25025</v>
      </c>
      <c r="BJ6183">
        <v>232880447</v>
      </c>
    </row>
    <row r="6184" spans="1:62" x14ac:dyDescent="0.25">
      <c r="A6184" t="s">
        <v>25106</v>
      </c>
      <c r="B6184" s="2">
        <v>43532</v>
      </c>
      <c r="C6184" t="s">
        <v>63</v>
      </c>
      <c r="D6184" s="3">
        <v>43472.381364340275</v>
      </c>
      <c r="E6184" t="s">
        <v>117</v>
      </c>
      <c r="H6184" t="s">
        <v>9993</v>
      </c>
      <c r="I6184" t="s">
        <v>9994</v>
      </c>
      <c r="J6184" t="s">
        <v>9995</v>
      </c>
      <c r="L6184" t="s">
        <v>68</v>
      </c>
      <c r="M6184" t="s">
        <v>69</v>
      </c>
      <c r="N6184">
        <v>40502</v>
      </c>
      <c r="O6184" t="s">
        <v>70</v>
      </c>
      <c r="Q6184" t="s">
        <v>9996</v>
      </c>
      <c r="S6184" t="s">
        <v>72</v>
      </c>
      <c r="T6184" t="s">
        <v>524</v>
      </c>
      <c r="U6184" t="s">
        <v>525</v>
      </c>
      <c r="V6184" t="s">
        <v>526</v>
      </c>
      <c r="W6184" t="s">
        <v>69</v>
      </c>
      <c r="X6184" t="s">
        <v>2031</v>
      </c>
      <c r="Y6184" t="str">
        <f>"37-3011"</f>
        <v>37-3011</v>
      </c>
      <c r="Z6184" t="s">
        <v>94</v>
      </c>
      <c r="AA6184">
        <v>561730</v>
      </c>
      <c r="AB6184">
        <v>6</v>
      </c>
      <c r="AD6184" t="s">
        <v>79</v>
      </c>
      <c r="AE6184" t="s">
        <v>95</v>
      </c>
      <c r="AF6184">
        <v>35</v>
      </c>
      <c r="AG6184" s="4">
        <v>0.33333333333333331</v>
      </c>
      <c r="AH6184" s="4">
        <v>0.66666666666666663</v>
      </c>
      <c r="AI6184" s="5">
        <v>13.12</v>
      </c>
      <c r="AJ6184">
        <v>19.68</v>
      </c>
      <c r="AK6184">
        <v>19.68</v>
      </c>
      <c r="AL6184" t="s">
        <v>81</v>
      </c>
      <c r="AM6184" t="s">
        <v>82</v>
      </c>
      <c r="AO6184" t="s">
        <v>83</v>
      </c>
      <c r="AP6184" t="s">
        <v>130</v>
      </c>
      <c r="AQ6184" t="s">
        <v>130</v>
      </c>
      <c r="AR6184" t="s">
        <v>82</v>
      </c>
      <c r="AT6184" t="s">
        <v>82</v>
      </c>
      <c r="AW6184" t="s">
        <v>82</v>
      </c>
      <c r="AY6184" t="s">
        <v>68</v>
      </c>
      <c r="AZ6184" t="s">
        <v>1837</v>
      </c>
      <c r="BA6184" t="s">
        <v>69</v>
      </c>
      <c r="BB6184">
        <v>40502</v>
      </c>
      <c r="BC6184" t="s">
        <v>79</v>
      </c>
      <c r="BH6184" t="s">
        <v>9995</v>
      </c>
      <c r="BJ6184">
        <v>262036616</v>
      </c>
    </row>
    <row r="6185" spans="1:62" x14ac:dyDescent="0.25">
      <c r="A6185" t="s">
        <v>25173</v>
      </c>
      <c r="B6185" s="2">
        <v>43532</v>
      </c>
      <c r="C6185" t="s">
        <v>63</v>
      </c>
      <c r="D6185" s="3">
        <v>43472.4045090625</v>
      </c>
      <c r="E6185" t="s">
        <v>64</v>
      </c>
      <c r="F6185" s="2">
        <v>43556</v>
      </c>
      <c r="G6185" s="2">
        <v>43748</v>
      </c>
      <c r="H6185" t="s">
        <v>25174</v>
      </c>
      <c r="I6185" t="s">
        <v>25175</v>
      </c>
      <c r="J6185" t="s">
        <v>25176</v>
      </c>
      <c r="L6185" t="s">
        <v>24604</v>
      </c>
      <c r="M6185" t="s">
        <v>595</v>
      </c>
      <c r="N6185">
        <v>99840</v>
      </c>
      <c r="O6185" t="s">
        <v>70</v>
      </c>
      <c r="Q6185" t="s">
        <v>25177</v>
      </c>
      <c r="S6185" t="s">
        <v>72</v>
      </c>
      <c r="T6185" t="s">
        <v>25178</v>
      </c>
      <c r="U6185" t="s">
        <v>25179</v>
      </c>
      <c r="V6185" t="s">
        <v>3676</v>
      </c>
      <c r="W6185" t="s">
        <v>323</v>
      </c>
      <c r="X6185" t="s">
        <v>25180</v>
      </c>
      <c r="Y6185" t="str">
        <f>"41-2031"</f>
        <v>41-2031</v>
      </c>
      <c r="Z6185" t="s">
        <v>5272</v>
      </c>
      <c r="AA6185">
        <v>448310</v>
      </c>
      <c r="AB6185">
        <v>6</v>
      </c>
      <c r="AC6185">
        <v>6</v>
      </c>
      <c r="AD6185" t="s">
        <v>79</v>
      </c>
      <c r="AE6185" t="s">
        <v>80</v>
      </c>
      <c r="AF6185">
        <v>40</v>
      </c>
      <c r="AG6185" s="4">
        <v>0.20833333333333334</v>
      </c>
      <c r="AH6185" s="4">
        <v>0.91666666666666663</v>
      </c>
      <c r="AI6185" s="5">
        <v>14.3</v>
      </c>
      <c r="AJ6185">
        <v>21.45</v>
      </c>
      <c r="AL6185" t="s">
        <v>81</v>
      </c>
      <c r="AM6185" t="s">
        <v>82</v>
      </c>
      <c r="AO6185" t="s">
        <v>213</v>
      </c>
      <c r="AR6185" t="s">
        <v>82</v>
      </c>
      <c r="AT6185" t="s">
        <v>82</v>
      </c>
      <c r="AW6185" t="s">
        <v>72</v>
      </c>
      <c r="AX6185">
        <v>6</v>
      </c>
      <c r="AY6185" t="s">
        <v>24604</v>
      </c>
      <c r="AZ6185" t="s">
        <v>24604</v>
      </c>
      <c r="BA6185" t="s">
        <v>595</v>
      </c>
      <c r="BB6185">
        <v>99840</v>
      </c>
      <c r="BC6185" t="s">
        <v>87</v>
      </c>
      <c r="BH6185" t="s">
        <v>25176</v>
      </c>
      <c r="BJ6185">
        <v>262160726</v>
      </c>
    </row>
    <row r="6186" spans="1:62" x14ac:dyDescent="0.25">
      <c r="A6186" t="s">
        <v>27501</v>
      </c>
      <c r="B6186" s="2">
        <v>43532</v>
      </c>
      <c r="C6186" t="s">
        <v>63</v>
      </c>
      <c r="D6186" s="3">
        <v>43472.405630972222</v>
      </c>
      <c r="E6186" t="s">
        <v>64</v>
      </c>
      <c r="F6186" s="2">
        <v>43556</v>
      </c>
      <c r="G6186" s="2">
        <v>43743</v>
      </c>
      <c r="H6186" t="s">
        <v>27502</v>
      </c>
      <c r="J6186" t="s">
        <v>27503</v>
      </c>
      <c r="L6186" t="s">
        <v>5273</v>
      </c>
      <c r="M6186" t="s">
        <v>595</v>
      </c>
      <c r="N6186">
        <v>99840</v>
      </c>
      <c r="O6186" t="s">
        <v>70</v>
      </c>
      <c r="Q6186" t="s">
        <v>27504</v>
      </c>
      <c r="S6186" t="s">
        <v>72</v>
      </c>
      <c r="T6186" t="s">
        <v>25178</v>
      </c>
      <c r="U6186" t="s">
        <v>25179</v>
      </c>
      <c r="V6186" t="s">
        <v>3676</v>
      </c>
      <c r="W6186" t="s">
        <v>323</v>
      </c>
      <c r="X6186" t="s">
        <v>25180</v>
      </c>
      <c r="Y6186" t="str">
        <f>"41-2031"</f>
        <v>41-2031</v>
      </c>
      <c r="Z6186" t="s">
        <v>5272</v>
      </c>
      <c r="AA6186">
        <v>448310</v>
      </c>
      <c r="AB6186">
        <v>3</v>
      </c>
      <c r="AC6186">
        <v>3</v>
      </c>
      <c r="AD6186" t="s">
        <v>79</v>
      </c>
      <c r="AE6186" t="s">
        <v>80</v>
      </c>
      <c r="AF6186">
        <v>40</v>
      </c>
      <c r="AG6186" s="4">
        <v>0.20833333333333334</v>
      </c>
      <c r="AH6186" s="4">
        <v>0.91666666666666663</v>
      </c>
      <c r="AI6186" s="5">
        <v>14.3</v>
      </c>
      <c r="AJ6186">
        <v>21.45</v>
      </c>
      <c r="AL6186" t="s">
        <v>81</v>
      </c>
      <c r="AM6186" t="s">
        <v>82</v>
      </c>
      <c r="AO6186" t="s">
        <v>213</v>
      </c>
      <c r="AR6186" t="s">
        <v>82</v>
      </c>
      <c r="AT6186" t="s">
        <v>82</v>
      </c>
      <c r="AW6186" t="s">
        <v>72</v>
      </c>
      <c r="AX6186">
        <v>6</v>
      </c>
      <c r="AY6186" t="s">
        <v>5273</v>
      </c>
      <c r="AZ6186" t="s">
        <v>5273</v>
      </c>
      <c r="BA6186" t="s">
        <v>595</v>
      </c>
      <c r="BB6186">
        <v>99840</v>
      </c>
      <c r="BC6186" t="s">
        <v>87</v>
      </c>
      <c r="BH6186" t="s">
        <v>27503</v>
      </c>
      <c r="BJ6186">
        <v>462585477</v>
      </c>
    </row>
    <row r="6187" spans="1:62" x14ac:dyDescent="0.25">
      <c r="A6187" t="s">
        <v>27526</v>
      </c>
      <c r="B6187" s="2">
        <v>43532</v>
      </c>
      <c r="C6187" t="s">
        <v>63</v>
      </c>
      <c r="D6187" s="3">
        <v>43472.40526353009</v>
      </c>
      <c r="E6187" t="s">
        <v>64</v>
      </c>
      <c r="F6187" s="2">
        <v>43556</v>
      </c>
      <c r="G6187" s="2">
        <v>43748</v>
      </c>
      <c r="H6187" t="s">
        <v>27527</v>
      </c>
      <c r="I6187" t="s">
        <v>25175</v>
      </c>
      <c r="J6187" t="s">
        <v>27528</v>
      </c>
      <c r="L6187" t="s">
        <v>27529</v>
      </c>
      <c r="M6187" t="s">
        <v>595</v>
      </c>
      <c r="N6187">
        <v>99801</v>
      </c>
      <c r="O6187" t="s">
        <v>70</v>
      </c>
      <c r="Q6187" t="s">
        <v>27530</v>
      </c>
      <c r="S6187" t="s">
        <v>72</v>
      </c>
      <c r="T6187" t="s">
        <v>25178</v>
      </c>
      <c r="U6187" t="s">
        <v>25179</v>
      </c>
      <c r="V6187" t="s">
        <v>3676</v>
      </c>
      <c r="W6187" t="s">
        <v>323</v>
      </c>
      <c r="X6187" t="s">
        <v>25180</v>
      </c>
      <c r="Y6187" t="str">
        <f>"41-2031"</f>
        <v>41-2031</v>
      </c>
      <c r="Z6187" t="s">
        <v>5272</v>
      </c>
      <c r="AA6187">
        <v>448310</v>
      </c>
      <c r="AB6187">
        <v>8</v>
      </c>
      <c r="AC6187">
        <v>8</v>
      </c>
      <c r="AD6187" t="s">
        <v>79</v>
      </c>
      <c r="AE6187" t="s">
        <v>80</v>
      </c>
      <c r="AF6187">
        <v>40</v>
      </c>
      <c r="AG6187" s="4">
        <v>0.20833333333333334</v>
      </c>
      <c r="AH6187" s="4">
        <v>0.91666666666666663</v>
      </c>
      <c r="AI6187" s="5">
        <v>14.3</v>
      </c>
      <c r="AJ6187">
        <v>21.45</v>
      </c>
      <c r="AL6187" t="s">
        <v>81</v>
      </c>
      <c r="AM6187" t="s">
        <v>82</v>
      </c>
      <c r="AO6187" t="s">
        <v>213</v>
      </c>
      <c r="AR6187" t="s">
        <v>82</v>
      </c>
      <c r="AT6187" t="s">
        <v>82</v>
      </c>
      <c r="AW6187" t="s">
        <v>72</v>
      </c>
      <c r="AX6187">
        <v>6</v>
      </c>
      <c r="AY6187" t="s">
        <v>5303</v>
      </c>
      <c r="AZ6187" t="s">
        <v>5303</v>
      </c>
      <c r="BA6187" t="s">
        <v>595</v>
      </c>
      <c r="BB6187">
        <v>99801</v>
      </c>
      <c r="BC6187" t="s">
        <v>87</v>
      </c>
      <c r="BH6187" t="s">
        <v>27531</v>
      </c>
      <c r="BJ6187">
        <v>271520194</v>
      </c>
    </row>
    <row r="6188" spans="1:62" x14ac:dyDescent="0.25">
      <c r="A6188" t="s">
        <v>28380</v>
      </c>
      <c r="B6188" s="2">
        <v>43532</v>
      </c>
      <c r="C6188" t="s">
        <v>63</v>
      </c>
      <c r="D6188" s="3">
        <v>43472.385794340276</v>
      </c>
      <c r="E6188" t="s">
        <v>64</v>
      </c>
      <c r="F6188" s="2">
        <v>43556</v>
      </c>
      <c r="G6188" s="2">
        <v>43770</v>
      </c>
      <c r="H6188" t="s">
        <v>8573</v>
      </c>
      <c r="I6188" t="s">
        <v>28381</v>
      </c>
      <c r="J6188" t="s">
        <v>6865</v>
      </c>
      <c r="L6188" t="s">
        <v>6866</v>
      </c>
      <c r="M6188" t="s">
        <v>147</v>
      </c>
      <c r="N6188">
        <v>19462</v>
      </c>
      <c r="O6188" t="s">
        <v>70</v>
      </c>
      <c r="Q6188" t="s">
        <v>5788</v>
      </c>
      <c r="S6188" t="s">
        <v>72</v>
      </c>
      <c r="T6188" t="s">
        <v>5946</v>
      </c>
      <c r="U6188" t="s">
        <v>5854</v>
      </c>
      <c r="V6188" t="s">
        <v>6868</v>
      </c>
      <c r="W6188" t="s">
        <v>232</v>
      </c>
      <c r="X6188" t="s">
        <v>106</v>
      </c>
      <c r="Y6188" t="str">
        <f>"37-3011"</f>
        <v>37-3011</v>
      </c>
      <c r="Z6188" t="s">
        <v>94</v>
      </c>
      <c r="AA6188">
        <v>561730</v>
      </c>
      <c r="AB6188">
        <v>32</v>
      </c>
      <c r="AC6188">
        <v>32</v>
      </c>
      <c r="AD6188" t="s">
        <v>79</v>
      </c>
      <c r="AE6188" t="s">
        <v>80</v>
      </c>
      <c r="AF6188">
        <v>40</v>
      </c>
      <c r="AG6188" s="4">
        <v>0.29166666666666669</v>
      </c>
      <c r="AH6188" s="4">
        <v>0.64583333333333337</v>
      </c>
      <c r="AI6188" s="5">
        <v>13.31</v>
      </c>
      <c r="AJ6188">
        <v>19.97</v>
      </c>
      <c r="AL6188" t="s">
        <v>81</v>
      </c>
      <c r="AM6188" t="s">
        <v>82</v>
      </c>
      <c r="AO6188" t="s">
        <v>83</v>
      </c>
      <c r="AR6188" t="s">
        <v>82</v>
      </c>
      <c r="AT6188" t="s">
        <v>82</v>
      </c>
      <c r="AW6188" t="s">
        <v>82</v>
      </c>
      <c r="AY6188" t="s">
        <v>2106</v>
      </c>
      <c r="AZ6188" t="s">
        <v>713</v>
      </c>
      <c r="BA6188" t="s">
        <v>69</v>
      </c>
      <c r="BB6188">
        <v>40213</v>
      </c>
      <c r="BC6188" t="s">
        <v>79</v>
      </c>
      <c r="BH6188" t="s">
        <v>8574</v>
      </c>
      <c r="BJ6188">
        <v>581993662</v>
      </c>
    </row>
    <row r="6189" spans="1:62" x14ac:dyDescent="0.25">
      <c r="A6189" t="s">
        <v>28422</v>
      </c>
      <c r="B6189" s="2">
        <v>43532</v>
      </c>
      <c r="C6189" t="s">
        <v>63</v>
      </c>
      <c r="D6189" s="3">
        <v>43472.383498668984</v>
      </c>
      <c r="E6189" t="s">
        <v>117</v>
      </c>
      <c r="H6189" t="s">
        <v>28423</v>
      </c>
      <c r="J6189" t="s">
        <v>28424</v>
      </c>
      <c r="L6189" t="s">
        <v>1335</v>
      </c>
      <c r="M6189" t="s">
        <v>105</v>
      </c>
      <c r="N6189">
        <v>77066</v>
      </c>
      <c r="O6189" t="s">
        <v>70</v>
      </c>
      <c r="Q6189" t="s">
        <v>28425</v>
      </c>
      <c r="S6189" t="s">
        <v>72</v>
      </c>
      <c r="T6189" t="s">
        <v>28426</v>
      </c>
      <c r="U6189" t="s">
        <v>28427</v>
      </c>
      <c r="V6189" t="s">
        <v>1335</v>
      </c>
      <c r="W6189" t="s">
        <v>105</v>
      </c>
      <c r="X6189" t="s">
        <v>28428</v>
      </c>
      <c r="Y6189" t="str">
        <f>"47-2051"</f>
        <v>47-2051</v>
      </c>
      <c r="Z6189" t="s">
        <v>1383</v>
      </c>
      <c r="AA6189">
        <v>238990</v>
      </c>
      <c r="AB6189">
        <v>10</v>
      </c>
      <c r="AD6189" t="s">
        <v>79</v>
      </c>
      <c r="AE6189" t="s">
        <v>95</v>
      </c>
      <c r="AF6189">
        <v>40</v>
      </c>
      <c r="AG6189" s="4">
        <v>0.29166666666666669</v>
      </c>
      <c r="AH6189" s="4">
        <v>0.66666666666666663</v>
      </c>
      <c r="AI6189" s="5">
        <v>16.59</v>
      </c>
      <c r="AJ6189">
        <v>0</v>
      </c>
      <c r="AK6189">
        <v>0</v>
      </c>
      <c r="AL6189" t="s">
        <v>81</v>
      </c>
      <c r="AM6189" t="s">
        <v>82</v>
      </c>
      <c r="AO6189" t="s">
        <v>83</v>
      </c>
      <c r="AR6189" t="s">
        <v>82</v>
      </c>
      <c r="AT6189" t="s">
        <v>82</v>
      </c>
      <c r="AW6189" t="s">
        <v>82</v>
      </c>
      <c r="AY6189" t="s">
        <v>3291</v>
      </c>
      <c r="AZ6189" t="s">
        <v>3292</v>
      </c>
      <c r="BA6189" t="s">
        <v>105</v>
      </c>
      <c r="BB6189">
        <v>77066</v>
      </c>
      <c r="BC6189" t="s">
        <v>79</v>
      </c>
      <c r="BH6189" t="s">
        <v>28429</v>
      </c>
      <c r="BJ6189">
        <v>475382293</v>
      </c>
    </row>
    <row r="6190" spans="1:62" x14ac:dyDescent="0.25">
      <c r="A6190" t="s">
        <v>28962</v>
      </c>
      <c r="B6190" s="2">
        <v>43532</v>
      </c>
      <c r="C6190" t="s">
        <v>63</v>
      </c>
      <c r="D6190" s="3">
        <v>43472.390342604165</v>
      </c>
      <c r="E6190" t="s">
        <v>64</v>
      </c>
      <c r="F6190" s="2">
        <v>43556</v>
      </c>
      <c r="G6190" s="2">
        <v>43784</v>
      </c>
      <c r="H6190" t="s">
        <v>14978</v>
      </c>
      <c r="J6190" t="s">
        <v>14979</v>
      </c>
      <c r="L6190" t="s">
        <v>2689</v>
      </c>
      <c r="M6190" t="s">
        <v>105</v>
      </c>
      <c r="N6190">
        <v>75057</v>
      </c>
      <c r="O6190" t="s">
        <v>70</v>
      </c>
      <c r="Q6190" t="s">
        <v>14980</v>
      </c>
      <c r="S6190" t="s">
        <v>72</v>
      </c>
      <c r="T6190" t="s">
        <v>1917</v>
      </c>
      <c r="U6190" t="s">
        <v>1918</v>
      </c>
      <c r="V6190" t="s">
        <v>1919</v>
      </c>
      <c r="W6190" t="s">
        <v>105</v>
      </c>
      <c r="X6190" t="s">
        <v>2013</v>
      </c>
      <c r="Y6190" t="str">
        <f>"37-3011"</f>
        <v>37-3011</v>
      </c>
      <c r="Z6190" t="s">
        <v>94</v>
      </c>
      <c r="AA6190">
        <v>561730</v>
      </c>
      <c r="AB6190">
        <v>30</v>
      </c>
      <c r="AC6190">
        <v>30</v>
      </c>
      <c r="AD6190" t="s">
        <v>79</v>
      </c>
      <c r="AE6190" t="s">
        <v>95</v>
      </c>
      <c r="AF6190">
        <v>40</v>
      </c>
      <c r="AG6190" s="4">
        <v>0.29166666666666669</v>
      </c>
      <c r="AH6190" s="4">
        <v>0.66666666666666663</v>
      </c>
      <c r="AI6190" s="5">
        <v>13.94</v>
      </c>
      <c r="AJ6190">
        <v>20.91</v>
      </c>
      <c r="AL6190" t="s">
        <v>81</v>
      </c>
      <c r="AM6190" t="s">
        <v>82</v>
      </c>
      <c r="AO6190" t="s">
        <v>83</v>
      </c>
      <c r="AR6190" t="s">
        <v>82</v>
      </c>
      <c r="AT6190" t="s">
        <v>82</v>
      </c>
      <c r="AW6190" t="s">
        <v>82</v>
      </c>
      <c r="AY6190" t="s">
        <v>2689</v>
      </c>
      <c r="AZ6190" t="s">
        <v>3523</v>
      </c>
      <c r="BA6190" t="s">
        <v>105</v>
      </c>
      <c r="BB6190">
        <v>75057</v>
      </c>
      <c r="BC6190" t="s">
        <v>79</v>
      </c>
      <c r="BH6190" t="s">
        <v>14979</v>
      </c>
      <c r="BJ6190">
        <v>711019657</v>
      </c>
    </row>
    <row r="6191" spans="1:62" x14ac:dyDescent="0.25">
      <c r="A6191" t="s">
        <v>28998</v>
      </c>
      <c r="B6191" s="2">
        <v>43532</v>
      </c>
      <c r="C6191" t="s">
        <v>63</v>
      </c>
      <c r="D6191" s="3">
        <v>43472.377955520831</v>
      </c>
      <c r="E6191" t="s">
        <v>117</v>
      </c>
      <c r="H6191" t="s">
        <v>28999</v>
      </c>
      <c r="J6191" t="s">
        <v>29000</v>
      </c>
      <c r="L6191" t="s">
        <v>29001</v>
      </c>
      <c r="M6191" t="s">
        <v>232</v>
      </c>
      <c r="N6191">
        <v>11581</v>
      </c>
      <c r="O6191" t="s">
        <v>70</v>
      </c>
      <c r="Q6191" t="s">
        <v>29002</v>
      </c>
      <c r="S6191" t="s">
        <v>72</v>
      </c>
      <c r="T6191" t="s">
        <v>5946</v>
      </c>
      <c r="U6191" t="s">
        <v>29003</v>
      </c>
      <c r="V6191" t="s">
        <v>6868</v>
      </c>
      <c r="W6191" t="s">
        <v>232</v>
      </c>
      <c r="X6191" t="s">
        <v>77</v>
      </c>
      <c r="Y6191" t="str">
        <f>"39-2021"</f>
        <v>39-2021</v>
      </c>
      <c r="Z6191" t="s">
        <v>78</v>
      </c>
      <c r="AA6191">
        <v>711219</v>
      </c>
      <c r="AB6191">
        <v>7</v>
      </c>
      <c r="AD6191" t="s">
        <v>79</v>
      </c>
      <c r="AE6191" t="s">
        <v>95</v>
      </c>
      <c r="AF6191">
        <v>40</v>
      </c>
      <c r="AG6191" s="4">
        <v>0.20833333333333334</v>
      </c>
      <c r="AH6191" s="4">
        <v>0.66666666666666663</v>
      </c>
      <c r="AI6191" s="5">
        <v>11.2</v>
      </c>
      <c r="AJ6191">
        <v>16.8</v>
      </c>
      <c r="AL6191" t="s">
        <v>81</v>
      </c>
      <c r="AM6191" t="s">
        <v>82</v>
      </c>
      <c r="AO6191" t="s">
        <v>83</v>
      </c>
      <c r="AR6191" t="s">
        <v>82</v>
      </c>
      <c r="AT6191" t="s">
        <v>82</v>
      </c>
      <c r="AW6191" t="s">
        <v>82</v>
      </c>
      <c r="AY6191" t="s">
        <v>2661</v>
      </c>
      <c r="AZ6191" t="s">
        <v>2662</v>
      </c>
      <c r="BA6191" t="s">
        <v>136</v>
      </c>
      <c r="BB6191">
        <v>21921</v>
      </c>
      <c r="BC6191" t="s">
        <v>87</v>
      </c>
      <c r="BH6191" t="s">
        <v>2691</v>
      </c>
      <c r="BJ6191">
        <v>113113758</v>
      </c>
    </row>
    <row r="6192" spans="1:62" x14ac:dyDescent="0.25">
      <c r="A6192" t="s">
        <v>29364</v>
      </c>
      <c r="B6192" s="2">
        <v>43532</v>
      </c>
      <c r="C6192" t="s">
        <v>63</v>
      </c>
      <c r="D6192" s="3">
        <v>43472.388562118053</v>
      </c>
      <c r="E6192" t="s">
        <v>64</v>
      </c>
      <c r="F6192" s="2">
        <v>43556</v>
      </c>
      <c r="G6192" s="2">
        <v>43799</v>
      </c>
      <c r="H6192" t="s">
        <v>29365</v>
      </c>
      <c r="J6192" t="s">
        <v>29366</v>
      </c>
      <c r="L6192" t="s">
        <v>4003</v>
      </c>
      <c r="M6192" t="s">
        <v>147</v>
      </c>
      <c r="N6192">
        <v>17601</v>
      </c>
      <c r="O6192" t="s">
        <v>70</v>
      </c>
      <c r="Q6192" t="s">
        <v>29367</v>
      </c>
      <c r="S6192" t="s">
        <v>72</v>
      </c>
      <c r="T6192" t="s">
        <v>2824</v>
      </c>
      <c r="U6192" t="s">
        <v>3543</v>
      </c>
      <c r="V6192" t="s">
        <v>642</v>
      </c>
      <c r="W6192" t="s">
        <v>105</v>
      </c>
      <c r="X6192" t="s">
        <v>106</v>
      </c>
      <c r="Y6192" t="str">
        <f>"37-3011"</f>
        <v>37-3011</v>
      </c>
      <c r="Z6192" t="s">
        <v>94</v>
      </c>
      <c r="AA6192">
        <v>713910</v>
      </c>
      <c r="AB6192">
        <v>10</v>
      </c>
      <c r="AC6192">
        <v>10</v>
      </c>
      <c r="AD6192" t="s">
        <v>79</v>
      </c>
      <c r="AE6192" t="s">
        <v>95</v>
      </c>
      <c r="AF6192">
        <v>40</v>
      </c>
      <c r="AG6192" s="4">
        <v>0.22916666666666666</v>
      </c>
      <c r="AH6192" s="4">
        <v>0.58333333333333337</v>
      </c>
      <c r="AI6192" s="5">
        <v>14.67</v>
      </c>
      <c r="AJ6192">
        <v>22.01</v>
      </c>
      <c r="AK6192">
        <v>22.31</v>
      </c>
      <c r="AL6192" t="s">
        <v>81</v>
      </c>
      <c r="AM6192" t="s">
        <v>82</v>
      </c>
      <c r="AO6192" t="s">
        <v>83</v>
      </c>
      <c r="AR6192" t="s">
        <v>82</v>
      </c>
      <c r="AT6192" t="s">
        <v>82</v>
      </c>
      <c r="AW6192" t="s">
        <v>82</v>
      </c>
      <c r="AY6192" t="s">
        <v>4003</v>
      </c>
      <c r="AZ6192" t="s">
        <v>4003</v>
      </c>
      <c r="BA6192" t="s">
        <v>147</v>
      </c>
      <c r="BB6192">
        <v>17601</v>
      </c>
      <c r="BC6192" t="s">
        <v>87</v>
      </c>
      <c r="BH6192" t="s">
        <v>29368</v>
      </c>
      <c r="BJ6192">
        <v>230784690</v>
      </c>
    </row>
    <row r="6193" spans="1:62" x14ac:dyDescent="0.25">
      <c r="A6193" t="s">
        <v>29389</v>
      </c>
      <c r="B6193" s="2">
        <v>43532</v>
      </c>
      <c r="C6193" t="s">
        <v>63</v>
      </c>
      <c r="D6193" s="3">
        <v>43472.407290127318</v>
      </c>
      <c r="E6193" t="s">
        <v>64</v>
      </c>
      <c r="F6193" s="2">
        <v>43556</v>
      </c>
      <c r="G6193" s="2">
        <v>43830</v>
      </c>
      <c r="H6193" t="s">
        <v>29390</v>
      </c>
      <c r="J6193" t="s">
        <v>29391</v>
      </c>
      <c r="L6193" t="s">
        <v>1448</v>
      </c>
      <c r="M6193" t="s">
        <v>147</v>
      </c>
      <c r="N6193">
        <v>19050</v>
      </c>
      <c r="O6193" t="s">
        <v>70</v>
      </c>
      <c r="Q6193" t="s">
        <v>29392</v>
      </c>
      <c r="S6193" t="s">
        <v>72</v>
      </c>
      <c r="T6193" t="s">
        <v>4795</v>
      </c>
      <c r="U6193" t="s">
        <v>5508</v>
      </c>
      <c r="V6193" t="s">
        <v>4796</v>
      </c>
      <c r="W6193" t="s">
        <v>308</v>
      </c>
      <c r="X6193" t="s">
        <v>106</v>
      </c>
      <c r="Y6193" t="str">
        <f>"37-3011"</f>
        <v>37-3011</v>
      </c>
      <c r="Z6193" t="s">
        <v>94</v>
      </c>
      <c r="AA6193">
        <v>561730</v>
      </c>
      <c r="AB6193">
        <v>8</v>
      </c>
      <c r="AC6193">
        <v>8</v>
      </c>
      <c r="AD6193" t="s">
        <v>79</v>
      </c>
      <c r="AE6193" t="s">
        <v>80</v>
      </c>
      <c r="AF6193">
        <v>40</v>
      </c>
      <c r="AG6193" s="4">
        <v>0.33333333333333331</v>
      </c>
      <c r="AH6193" s="4">
        <v>0.66666666666666663</v>
      </c>
      <c r="AI6193" s="5">
        <v>15.73</v>
      </c>
      <c r="AJ6193">
        <v>23.6</v>
      </c>
      <c r="AL6193" t="s">
        <v>81</v>
      </c>
      <c r="AM6193" t="s">
        <v>82</v>
      </c>
      <c r="AO6193" t="s">
        <v>83</v>
      </c>
      <c r="AR6193" t="s">
        <v>82</v>
      </c>
      <c r="AT6193" t="s">
        <v>82</v>
      </c>
      <c r="AW6193" t="s">
        <v>82</v>
      </c>
      <c r="AY6193" t="s">
        <v>1448</v>
      </c>
      <c r="AZ6193" t="s">
        <v>1449</v>
      </c>
      <c r="BA6193" t="s">
        <v>147</v>
      </c>
      <c r="BB6193">
        <v>19050</v>
      </c>
      <c r="BC6193" t="s">
        <v>79</v>
      </c>
      <c r="BH6193" t="s">
        <v>29391</v>
      </c>
      <c r="BJ6193">
        <v>232636282</v>
      </c>
    </row>
    <row r="6194" spans="1:62" x14ac:dyDescent="0.25">
      <c r="A6194" t="s">
        <v>30167</v>
      </c>
      <c r="B6194" s="2">
        <v>43532</v>
      </c>
      <c r="C6194" t="s">
        <v>63</v>
      </c>
      <c r="D6194" s="3">
        <v>43472.409153113425</v>
      </c>
      <c r="E6194" t="s">
        <v>64</v>
      </c>
      <c r="F6194" s="2">
        <v>43556</v>
      </c>
      <c r="G6194" s="2">
        <v>43819</v>
      </c>
      <c r="H6194" t="s">
        <v>30168</v>
      </c>
      <c r="I6194" t="s">
        <v>67</v>
      </c>
      <c r="J6194" t="s">
        <v>30169</v>
      </c>
      <c r="K6194" t="s">
        <v>30170</v>
      </c>
      <c r="L6194" t="s">
        <v>6540</v>
      </c>
      <c r="M6194" t="s">
        <v>232</v>
      </c>
      <c r="N6194">
        <v>11969</v>
      </c>
      <c r="O6194" t="s">
        <v>70</v>
      </c>
      <c r="Q6194" t="s">
        <v>30171</v>
      </c>
      <c r="S6194" t="s">
        <v>72</v>
      </c>
      <c r="T6194" t="s">
        <v>13355</v>
      </c>
      <c r="U6194" t="s">
        <v>3530</v>
      </c>
      <c r="V6194" t="s">
        <v>3531</v>
      </c>
      <c r="W6194" t="s">
        <v>232</v>
      </c>
      <c r="X6194" t="s">
        <v>93</v>
      </c>
      <c r="Y6194" t="str">
        <f>"37-3011"</f>
        <v>37-3011</v>
      </c>
      <c r="Z6194" t="s">
        <v>94</v>
      </c>
      <c r="AA6194">
        <v>561730</v>
      </c>
      <c r="AB6194">
        <v>33</v>
      </c>
      <c r="AC6194">
        <v>33</v>
      </c>
      <c r="AD6194" t="s">
        <v>79</v>
      </c>
      <c r="AE6194" t="s">
        <v>80</v>
      </c>
      <c r="AF6194">
        <v>40</v>
      </c>
      <c r="AG6194" s="4">
        <v>0.33333333333333331</v>
      </c>
      <c r="AH6194" s="4">
        <v>0.66666666666666663</v>
      </c>
      <c r="AI6194" s="5">
        <v>16.350000000000001</v>
      </c>
      <c r="AJ6194">
        <v>24.53</v>
      </c>
      <c r="AK6194">
        <v>24.53</v>
      </c>
      <c r="AL6194" t="s">
        <v>81</v>
      </c>
      <c r="AM6194" t="s">
        <v>82</v>
      </c>
      <c r="AO6194" t="s">
        <v>83</v>
      </c>
      <c r="AP6194" t="s">
        <v>67</v>
      </c>
      <c r="AQ6194" t="s">
        <v>662</v>
      </c>
      <c r="AR6194" t="s">
        <v>82</v>
      </c>
      <c r="AT6194" t="s">
        <v>82</v>
      </c>
      <c r="AW6194" t="s">
        <v>72</v>
      </c>
      <c r="AX6194">
        <v>1</v>
      </c>
      <c r="AY6194" t="s">
        <v>6540</v>
      </c>
      <c r="AZ6194" t="s">
        <v>6542</v>
      </c>
      <c r="BA6194" t="s">
        <v>232</v>
      </c>
      <c r="BB6194">
        <v>11968</v>
      </c>
      <c r="BC6194" t="s">
        <v>79</v>
      </c>
      <c r="BH6194" t="s">
        <v>30172</v>
      </c>
      <c r="BI6194" t="s">
        <v>67</v>
      </c>
      <c r="BJ6194">
        <v>30474553</v>
      </c>
    </row>
    <row r="6195" spans="1:62" x14ac:dyDescent="0.25">
      <c r="A6195" t="s">
        <v>30183</v>
      </c>
      <c r="B6195" s="2">
        <v>43532</v>
      </c>
      <c r="C6195" t="s">
        <v>63</v>
      </c>
      <c r="D6195" s="3">
        <v>43472.414168923613</v>
      </c>
      <c r="E6195" t="s">
        <v>64</v>
      </c>
      <c r="F6195" s="2">
        <v>43556</v>
      </c>
      <c r="G6195" s="2">
        <v>43768</v>
      </c>
      <c r="H6195" t="s">
        <v>30184</v>
      </c>
      <c r="I6195" t="s">
        <v>67</v>
      </c>
      <c r="J6195" t="s">
        <v>16834</v>
      </c>
      <c r="K6195" t="s">
        <v>67</v>
      </c>
      <c r="L6195" t="s">
        <v>6540</v>
      </c>
      <c r="M6195" t="s">
        <v>232</v>
      </c>
      <c r="N6195">
        <v>11968</v>
      </c>
      <c r="O6195" t="s">
        <v>70</v>
      </c>
      <c r="Q6195" t="s">
        <v>16833</v>
      </c>
      <c r="S6195" t="s">
        <v>72</v>
      </c>
      <c r="T6195" t="s">
        <v>13355</v>
      </c>
      <c r="U6195" t="s">
        <v>3530</v>
      </c>
      <c r="V6195" t="s">
        <v>3531</v>
      </c>
      <c r="W6195" t="s">
        <v>232</v>
      </c>
      <c r="X6195" t="s">
        <v>14219</v>
      </c>
      <c r="Y6195" t="str">
        <f>"37-2011"</f>
        <v>37-2011</v>
      </c>
      <c r="Z6195" t="s">
        <v>424</v>
      </c>
      <c r="AA6195">
        <v>561730</v>
      </c>
      <c r="AB6195">
        <v>4</v>
      </c>
      <c r="AC6195">
        <v>4</v>
      </c>
      <c r="AD6195" t="s">
        <v>79</v>
      </c>
      <c r="AE6195" t="s">
        <v>80</v>
      </c>
      <c r="AF6195">
        <v>40</v>
      </c>
      <c r="AG6195" s="4">
        <v>0.33333333333333331</v>
      </c>
      <c r="AH6195" s="4">
        <v>0.66666666666666663</v>
      </c>
      <c r="AI6195" s="5">
        <v>16.809999999999999</v>
      </c>
      <c r="AJ6195">
        <v>25.22</v>
      </c>
      <c r="AK6195">
        <v>25.22</v>
      </c>
      <c r="AL6195" t="s">
        <v>81</v>
      </c>
      <c r="AM6195" t="s">
        <v>82</v>
      </c>
      <c r="AO6195" t="s">
        <v>83</v>
      </c>
      <c r="AP6195" t="s">
        <v>67</v>
      </c>
      <c r="AQ6195" t="s">
        <v>662</v>
      </c>
      <c r="AR6195" t="s">
        <v>82</v>
      </c>
      <c r="AT6195" t="s">
        <v>82</v>
      </c>
      <c r="AW6195" t="s">
        <v>82</v>
      </c>
      <c r="AY6195" t="s">
        <v>6540</v>
      </c>
      <c r="AZ6195" t="s">
        <v>6542</v>
      </c>
      <c r="BA6195" t="s">
        <v>232</v>
      </c>
      <c r="BB6195">
        <v>11968</v>
      </c>
      <c r="BC6195" t="s">
        <v>79</v>
      </c>
      <c r="BH6195" t="s">
        <v>16834</v>
      </c>
      <c r="BI6195" t="s">
        <v>67</v>
      </c>
      <c r="BJ6195">
        <v>113536384</v>
      </c>
    </row>
    <row r="6196" spans="1:62" x14ac:dyDescent="0.25">
      <c r="A6196" t="s">
        <v>30652</v>
      </c>
      <c r="B6196" s="2">
        <v>43532</v>
      </c>
      <c r="C6196" t="s">
        <v>63</v>
      </c>
      <c r="D6196" s="3">
        <v>43472.393774108794</v>
      </c>
      <c r="E6196" t="s">
        <v>64</v>
      </c>
      <c r="F6196" s="2">
        <v>43556</v>
      </c>
      <c r="G6196" s="2">
        <v>43814</v>
      </c>
      <c r="H6196" t="s">
        <v>30653</v>
      </c>
      <c r="J6196" t="s">
        <v>30654</v>
      </c>
      <c r="K6196" t="s">
        <v>30655</v>
      </c>
      <c r="L6196" t="s">
        <v>30656</v>
      </c>
      <c r="M6196" t="s">
        <v>232</v>
      </c>
      <c r="N6196">
        <v>12045</v>
      </c>
      <c r="O6196" t="s">
        <v>70</v>
      </c>
      <c r="Q6196" t="s">
        <v>30657</v>
      </c>
      <c r="S6196" t="s">
        <v>72</v>
      </c>
      <c r="T6196" t="s">
        <v>2185</v>
      </c>
      <c r="U6196" t="s">
        <v>30611</v>
      </c>
      <c r="V6196" t="s">
        <v>2187</v>
      </c>
      <c r="W6196" t="s">
        <v>232</v>
      </c>
      <c r="X6196" t="s">
        <v>106</v>
      </c>
      <c r="Y6196" t="str">
        <f>"37-3011"</f>
        <v>37-3011</v>
      </c>
      <c r="Z6196" t="s">
        <v>94</v>
      </c>
      <c r="AA6196">
        <v>561730</v>
      </c>
      <c r="AB6196">
        <v>3</v>
      </c>
      <c r="AC6196">
        <v>3</v>
      </c>
      <c r="AD6196" t="s">
        <v>79</v>
      </c>
      <c r="AE6196" t="s">
        <v>80</v>
      </c>
      <c r="AF6196">
        <v>40</v>
      </c>
      <c r="AG6196" s="4">
        <v>0.29166666666666669</v>
      </c>
      <c r="AH6196" s="4">
        <v>0.64583333333333337</v>
      </c>
      <c r="AI6196" s="5">
        <v>15.24</v>
      </c>
      <c r="AL6196" t="s">
        <v>81</v>
      </c>
      <c r="AM6196" t="s">
        <v>82</v>
      </c>
      <c r="AO6196" t="s">
        <v>83</v>
      </c>
      <c r="AR6196" t="s">
        <v>82</v>
      </c>
      <c r="AT6196" t="s">
        <v>82</v>
      </c>
      <c r="AW6196" t="s">
        <v>72</v>
      </c>
      <c r="AX6196">
        <v>2</v>
      </c>
      <c r="AY6196" t="s">
        <v>30656</v>
      </c>
      <c r="AZ6196" t="s">
        <v>5791</v>
      </c>
      <c r="BA6196" t="s">
        <v>232</v>
      </c>
      <c r="BB6196">
        <v>12045</v>
      </c>
      <c r="BC6196" t="s">
        <v>79</v>
      </c>
      <c r="BH6196" t="s">
        <v>30654</v>
      </c>
      <c r="BI6196" t="s">
        <v>30658</v>
      </c>
      <c r="BJ6196">
        <v>275548779</v>
      </c>
    </row>
    <row r="6197" spans="1:62" x14ac:dyDescent="0.25">
      <c r="A6197" t="s">
        <v>31256</v>
      </c>
      <c r="B6197" s="2">
        <v>43532</v>
      </c>
      <c r="C6197" t="s">
        <v>63</v>
      </c>
      <c r="D6197" s="3">
        <v>43472.37879638889</v>
      </c>
      <c r="E6197" t="s">
        <v>64</v>
      </c>
      <c r="F6197" s="2">
        <v>43556</v>
      </c>
      <c r="G6197" s="2">
        <v>43799</v>
      </c>
      <c r="H6197" t="s">
        <v>31257</v>
      </c>
      <c r="I6197" t="s">
        <v>67</v>
      </c>
      <c r="J6197" t="s">
        <v>31258</v>
      </c>
      <c r="L6197" t="s">
        <v>257</v>
      </c>
      <c r="M6197" t="s">
        <v>166</v>
      </c>
      <c r="N6197">
        <v>84601</v>
      </c>
      <c r="O6197" t="s">
        <v>70</v>
      </c>
      <c r="Q6197" t="s">
        <v>31259</v>
      </c>
      <c r="S6197" t="s">
        <v>72</v>
      </c>
      <c r="T6197" t="s">
        <v>25560</v>
      </c>
      <c r="U6197" t="s">
        <v>25561</v>
      </c>
      <c r="V6197" t="s">
        <v>182</v>
      </c>
      <c r="W6197" t="s">
        <v>166</v>
      </c>
      <c r="X6197" t="s">
        <v>94</v>
      </c>
      <c r="Y6197" t="str">
        <f>"37-3011"</f>
        <v>37-3011</v>
      </c>
      <c r="Z6197" t="s">
        <v>94</v>
      </c>
      <c r="AA6197">
        <v>561730</v>
      </c>
      <c r="AB6197">
        <v>18</v>
      </c>
      <c r="AC6197">
        <v>18</v>
      </c>
      <c r="AD6197" t="s">
        <v>79</v>
      </c>
      <c r="AE6197" t="s">
        <v>80</v>
      </c>
      <c r="AF6197">
        <v>40</v>
      </c>
      <c r="AG6197" s="4">
        <v>0.29166666666666669</v>
      </c>
      <c r="AH6197" s="4">
        <v>0.66666666666666663</v>
      </c>
      <c r="AI6197" s="5">
        <v>13.52</v>
      </c>
      <c r="AJ6197">
        <v>20.28</v>
      </c>
      <c r="AL6197" t="s">
        <v>81</v>
      </c>
      <c r="AM6197" t="s">
        <v>82</v>
      </c>
      <c r="AO6197" t="s">
        <v>83</v>
      </c>
      <c r="AR6197" t="s">
        <v>82</v>
      </c>
      <c r="AT6197" t="s">
        <v>82</v>
      </c>
      <c r="AW6197" t="s">
        <v>82</v>
      </c>
      <c r="AY6197" t="s">
        <v>257</v>
      </c>
      <c r="AZ6197" t="s">
        <v>263</v>
      </c>
      <c r="BA6197" t="s">
        <v>166</v>
      </c>
      <c r="BB6197">
        <v>84601</v>
      </c>
      <c r="BC6197" t="s">
        <v>79</v>
      </c>
      <c r="BH6197" t="s">
        <v>31258</v>
      </c>
      <c r="BJ6197">
        <v>831703573</v>
      </c>
    </row>
    <row r="6198" spans="1:62" x14ac:dyDescent="0.25">
      <c r="A6198" t="s">
        <v>31506</v>
      </c>
      <c r="B6198" s="2">
        <v>43532</v>
      </c>
      <c r="C6198" t="s">
        <v>63</v>
      </c>
      <c r="D6198" s="3">
        <v>43472.394629155089</v>
      </c>
      <c r="E6198" t="s">
        <v>64</v>
      </c>
      <c r="F6198" s="2">
        <v>43556</v>
      </c>
      <c r="G6198" s="2">
        <v>43784</v>
      </c>
      <c r="H6198" t="s">
        <v>31507</v>
      </c>
      <c r="J6198" t="s">
        <v>31508</v>
      </c>
      <c r="L6198" t="s">
        <v>31509</v>
      </c>
      <c r="M6198" t="s">
        <v>147</v>
      </c>
      <c r="N6198">
        <v>15131</v>
      </c>
      <c r="O6198" t="s">
        <v>70</v>
      </c>
      <c r="Q6198" t="s">
        <v>31510</v>
      </c>
      <c r="S6198" t="s">
        <v>72</v>
      </c>
      <c r="T6198" t="s">
        <v>2185</v>
      </c>
      <c r="U6198" t="s">
        <v>30611</v>
      </c>
      <c r="V6198" t="s">
        <v>2187</v>
      </c>
      <c r="W6198" t="s">
        <v>232</v>
      </c>
      <c r="X6198" t="s">
        <v>106</v>
      </c>
      <c r="Y6198" t="str">
        <f>"37-3011"</f>
        <v>37-3011</v>
      </c>
      <c r="Z6198" t="s">
        <v>94</v>
      </c>
      <c r="AA6198">
        <v>561730</v>
      </c>
      <c r="AB6198">
        <v>4</v>
      </c>
      <c r="AC6198">
        <v>4</v>
      </c>
      <c r="AD6198" t="s">
        <v>79</v>
      </c>
      <c r="AE6198" t="s">
        <v>80</v>
      </c>
      <c r="AF6198">
        <v>40</v>
      </c>
      <c r="AG6198" s="4">
        <v>0.33333333333333331</v>
      </c>
      <c r="AH6198" s="4">
        <v>0.77083333333333337</v>
      </c>
      <c r="AI6198" s="5">
        <v>13.77</v>
      </c>
      <c r="AJ6198">
        <v>20.66</v>
      </c>
      <c r="AK6198">
        <v>20.66</v>
      </c>
      <c r="AL6198" t="s">
        <v>81</v>
      </c>
      <c r="AM6198" t="s">
        <v>82</v>
      </c>
      <c r="AO6198" t="s">
        <v>83</v>
      </c>
      <c r="AR6198" t="s">
        <v>82</v>
      </c>
      <c r="AT6198" t="s">
        <v>82</v>
      </c>
      <c r="AW6198" t="s">
        <v>72</v>
      </c>
      <c r="AX6198">
        <v>2</v>
      </c>
      <c r="AY6198" t="s">
        <v>31509</v>
      </c>
      <c r="AZ6198" t="s">
        <v>245</v>
      </c>
      <c r="BA6198" t="s">
        <v>147</v>
      </c>
      <c r="BB6198">
        <v>15131</v>
      </c>
      <c r="BC6198" t="s">
        <v>79</v>
      </c>
      <c r="BH6198" t="s">
        <v>31508</v>
      </c>
      <c r="BJ6198">
        <v>462288477</v>
      </c>
    </row>
    <row r="6199" spans="1:62" x14ac:dyDescent="0.25">
      <c r="A6199" t="s">
        <v>31695</v>
      </c>
      <c r="B6199" s="2">
        <v>43532</v>
      </c>
      <c r="C6199" t="s">
        <v>63</v>
      </c>
      <c r="D6199" s="3">
        <v>43472.379385659726</v>
      </c>
      <c r="E6199" t="s">
        <v>117</v>
      </c>
      <c r="H6199" t="s">
        <v>12037</v>
      </c>
      <c r="J6199" t="s">
        <v>12038</v>
      </c>
      <c r="L6199" t="s">
        <v>1965</v>
      </c>
      <c r="M6199" t="s">
        <v>1966</v>
      </c>
      <c r="N6199">
        <v>19702</v>
      </c>
      <c r="O6199" t="s">
        <v>70</v>
      </c>
      <c r="Q6199" t="s">
        <v>12039</v>
      </c>
      <c r="S6199" t="s">
        <v>72</v>
      </c>
      <c r="T6199" t="s">
        <v>11227</v>
      </c>
      <c r="U6199" t="s">
        <v>2437</v>
      </c>
      <c r="V6199" t="s">
        <v>2438</v>
      </c>
      <c r="W6199" t="s">
        <v>147</v>
      </c>
      <c r="X6199" t="s">
        <v>106</v>
      </c>
      <c r="Y6199" t="str">
        <f>"37-3011"</f>
        <v>37-3011</v>
      </c>
      <c r="Z6199" t="s">
        <v>94</v>
      </c>
      <c r="AA6199">
        <v>561730</v>
      </c>
      <c r="AB6199">
        <v>22</v>
      </c>
      <c r="AD6199" t="s">
        <v>79</v>
      </c>
      <c r="AE6199" t="s">
        <v>95</v>
      </c>
      <c r="AF6199">
        <v>40</v>
      </c>
      <c r="AG6199" s="4">
        <v>0.29166666666666669</v>
      </c>
      <c r="AH6199" s="4">
        <v>0.64583333333333337</v>
      </c>
      <c r="AI6199" s="5">
        <v>14.03</v>
      </c>
      <c r="AJ6199">
        <v>21.05</v>
      </c>
      <c r="AK6199">
        <v>21.05</v>
      </c>
      <c r="AL6199" t="s">
        <v>81</v>
      </c>
      <c r="AM6199" t="s">
        <v>82</v>
      </c>
      <c r="AO6199" t="s">
        <v>83</v>
      </c>
      <c r="AR6199" t="s">
        <v>82</v>
      </c>
      <c r="AT6199" t="s">
        <v>82</v>
      </c>
      <c r="AW6199" t="s">
        <v>82</v>
      </c>
      <c r="AY6199" t="s">
        <v>1965</v>
      </c>
      <c r="AZ6199" t="s">
        <v>1969</v>
      </c>
      <c r="BA6199" t="s">
        <v>1966</v>
      </c>
      <c r="BB6199">
        <v>19702</v>
      </c>
      <c r="BC6199" t="s">
        <v>79</v>
      </c>
      <c r="BH6199" t="s">
        <v>12038</v>
      </c>
      <c r="BJ6199">
        <v>364501558</v>
      </c>
    </row>
    <row r="6200" spans="1:62" x14ac:dyDescent="0.25">
      <c r="A6200" t="s">
        <v>31793</v>
      </c>
      <c r="B6200" s="2">
        <v>43532</v>
      </c>
      <c r="C6200" t="s">
        <v>63</v>
      </c>
      <c r="D6200" s="3">
        <v>43472.407879247687</v>
      </c>
      <c r="E6200" t="s">
        <v>64</v>
      </c>
      <c r="F6200" s="2">
        <v>43556</v>
      </c>
      <c r="G6200" s="2">
        <v>43814</v>
      </c>
      <c r="H6200" t="s">
        <v>31794</v>
      </c>
      <c r="J6200" t="s">
        <v>31795</v>
      </c>
      <c r="L6200" t="s">
        <v>7416</v>
      </c>
      <c r="M6200" t="s">
        <v>147</v>
      </c>
      <c r="N6200">
        <v>19341</v>
      </c>
      <c r="O6200" t="s">
        <v>70</v>
      </c>
      <c r="Q6200" t="s">
        <v>31796</v>
      </c>
      <c r="S6200" t="s">
        <v>72</v>
      </c>
      <c r="T6200" t="s">
        <v>6264</v>
      </c>
      <c r="U6200" t="s">
        <v>10931</v>
      </c>
      <c r="V6200" t="s">
        <v>104</v>
      </c>
      <c r="W6200" t="s">
        <v>105</v>
      </c>
      <c r="X6200" t="s">
        <v>106</v>
      </c>
      <c r="Y6200" t="str">
        <f>"37-3011"</f>
        <v>37-3011</v>
      </c>
      <c r="Z6200" t="s">
        <v>94</v>
      </c>
      <c r="AA6200">
        <v>561730</v>
      </c>
      <c r="AB6200">
        <v>18</v>
      </c>
      <c r="AC6200">
        <v>18</v>
      </c>
      <c r="AD6200" t="s">
        <v>79</v>
      </c>
      <c r="AE6200" t="s">
        <v>80</v>
      </c>
      <c r="AF6200">
        <v>35</v>
      </c>
      <c r="AG6200" s="4">
        <v>0.29166666666666669</v>
      </c>
      <c r="AH6200" s="4">
        <v>0.625</v>
      </c>
      <c r="AI6200" s="5">
        <v>15.36</v>
      </c>
      <c r="AJ6200">
        <v>23.04</v>
      </c>
      <c r="AL6200" t="s">
        <v>81</v>
      </c>
      <c r="AM6200" t="s">
        <v>82</v>
      </c>
      <c r="AO6200" t="s">
        <v>83</v>
      </c>
      <c r="AR6200" t="s">
        <v>82</v>
      </c>
      <c r="AT6200" t="s">
        <v>82</v>
      </c>
      <c r="AW6200" t="s">
        <v>82</v>
      </c>
      <c r="AY6200" t="s">
        <v>7416</v>
      </c>
      <c r="AZ6200" t="s">
        <v>1310</v>
      </c>
      <c r="BA6200" t="s">
        <v>147</v>
      </c>
      <c r="BB6200">
        <v>19341</v>
      </c>
      <c r="BC6200" t="s">
        <v>79</v>
      </c>
      <c r="BH6200" t="s">
        <v>31795</v>
      </c>
      <c r="BJ6200">
        <v>208484588</v>
      </c>
    </row>
    <row r="6201" spans="1:62" x14ac:dyDescent="0.25">
      <c r="A6201" t="s">
        <v>31995</v>
      </c>
      <c r="B6201" s="2">
        <v>43532</v>
      </c>
      <c r="C6201" t="s">
        <v>63</v>
      </c>
      <c r="D6201" s="3">
        <v>43472.402148703703</v>
      </c>
      <c r="E6201" t="s">
        <v>64</v>
      </c>
      <c r="F6201" s="2">
        <v>43556</v>
      </c>
      <c r="G6201" s="2">
        <v>43814</v>
      </c>
      <c r="H6201" t="s">
        <v>31996</v>
      </c>
      <c r="I6201" t="s">
        <v>31997</v>
      </c>
      <c r="J6201" t="s">
        <v>31998</v>
      </c>
      <c r="L6201" t="s">
        <v>10205</v>
      </c>
      <c r="M6201" t="s">
        <v>207</v>
      </c>
      <c r="N6201">
        <v>2554</v>
      </c>
      <c r="O6201" t="s">
        <v>70</v>
      </c>
      <c r="Q6201" t="s">
        <v>31999</v>
      </c>
      <c r="S6201" t="s">
        <v>72</v>
      </c>
      <c r="T6201" t="s">
        <v>4133</v>
      </c>
      <c r="U6201" t="s">
        <v>3783</v>
      </c>
      <c r="V6201" t="s">
        <v>2207</v>
      </c>
      <c r="W6201" t="s">
        <v>86</v>
      </c>
      <c r="X6201" t="s">
        <v>14935</v>
      </c>
      <c r="Y6201" t="str">
        <f>"35-2015"</f>
        <v>35-2015</v>
      </c>
      <c r="Z6201" t="s">
        <v>346</v>
      </c>
      <c r="AA6201">
        <v>722110</v>
      </c>
      <c r="AB6201">
        <v>4</v>
      </c>
      <c r="AC6201">
        <v>4</v>
      </c>
      <c r="AD6201" t="s">
        <v>79</v>
      </c>
      <c r="AE6201" t="s">
        <v>80</v>
      </c>
      <c r="AF6201">
        <v>35</v>
      </c>
      <c r="AG6201" s="4">
        <v>0.625</v>
      </c>
      <c r="AH6201" s="4">
        <v>0.91666666666666663</v>
      </c>
      <c r="AI6201" s="5">
        <v>16.84</v>
      </c>
      <c r="AJ6201">
        <v>25.26</v>
      </c>
      <c r="AL6201" t="s">
        <v>81</v>
      </c>
      <c r="AM6201" t="s">
        <v>82</v>
      </c>
      <c r="AO6201" t="s">
        <v>83</v>
      </c>
      <c r="AR6201" t="s">
        <v>82</v>
      </c>
      <c r="AT6201" t="s">
        <v>82</v>
      </c>
      <c r="AW6201" t="s">
        <v>72</v>
      </c>
      <c r="AX6201">
        <v>1</v>
      </c>
      <c r="AY6201" t="s">
        <v>10205</v>
      </c>
      <c r="AZ6201" t="s">
        <v>10205</v>
      </c>
      <c r="BA6201" t="s">
        <v>207</v>
      </c>
      <c r="BB6201">
        <v>2554</v>
      </c>
      <c r="BC6201" t="s">
        <v>87</v>
      </c>
      <c r="BH6201" t="s">
        <v>31998</v>
      </c>
      <c r="BJ6201">
        <v>813356589</v>
      </c>
    </row>
    <row r="6202" spans="1:62" x14ac:dyDescent="0.25">
      <c r="A6202" t="s">
        <v>32062</v>
      </c>
      <c r="B6202" s="2">
        <v>43532</v>
      </c>
      <c r="C6202" t="s">
        <v>63</v>
      </c>
      <c r="D6202" s="3">
        <v>43472.405173321757</v>
      </c>
      <c r="E6202" t="s">
        <v>64</v>
      </c>
      <c r="F6202" s="2">
        <v>43556</v>
      </c>
      <c r="G6202" s="2">
        <v>43814</v>
      </c>
      <c r="H6202" t="s">
        <v>31937</v>
      </c>
      <c r="I6202" t="s">
        <v>31938</v>
      </c>
      <c r="J6202" t="s">
        <v>31939</v>
      </c>
      <c r="L6202" t="s">
        <v>10205</v>
      </c>
      <c r="M6202" t="s">
        <v>207</v>
      </c>
      <c r="N6202">
        <v>2554</v>
      </c>
      <c r="O6202" t="s">
        <v>70</v>
      </c>
      <c r="Q6202" t="s">
        <v>31940</v>
      </c>
      <c r="S6202" t="s">
        <v>72</v>
      </c>
      <c r="T6202" t="s">
        <v>4133</v>
      </c>
      <c r="U6202" t="s">
        <v>3783</v>
      </c>
      <c r="V6202" t="s">
        <v>2207</v>
      </c>
      <c r="W6202" t="s">
        <v>86</v>
      </c>
      <c r="X6202" t="s">
        <v>1500</v>
      </c>
      <c r="Y6202" t="str">
        <f>"35-2014"</f>
        <v>35-2014</v>
      </c>
      <c r="Z6202" t="s">
        <v>301</v>
      </c>
      <c r="AA6202">
        <v>722110</v>
      </c>
      <c r="AB6202">
        <v>4</v>
      </c>
      <c r="AC6202">
        <v>4</v>
      </c>
      <c r="AD6202" t="s">
        <v>79</v>
      </c>
      <c r="AE6202" t="s">
        <v>80</v>
      </c>
      <c r="AF6202">
        <v>35</v>
      </c>
      <c r="AG6202" s="4">
        <v>0.16666666666666666</v>
      </c>
      <c r="AH6202" s="4">
        <v>0.5</v>
      </c>
      <c r="AI6202" s="6">
        <v>15</v>
      </c>
      <c r="AJ6202">
        <v>22.5</v>
      </c>
      <c r="AL6202" t="s">
        <v>81</v>
      </c>
      <c r="AM6202" t="s">
        <v>82</v>
      </c>
      <c r="AO6202" t="s">
        <v>83</v>
      </c>
      <c r="AR6202" t="s">
        <v>82</v>
      </c>
      <c r="AT6202" t="s">
        <v>82</v>
      </c>
      <c r="AW6202" t="s">
        <v>72</v>
      </c>
      <c r="AX6202">
        <v>1</v>
      </c>
      <c r="AY6202" t="s">
        <v>10205</v>
      </c>
      <c r="AZ6202" t="s">
        <v>10205</v>
      </c>
      <c r="BA6202" t="s">
        <v>207</v>
      </c>
      <c r="BB6202">
        <v>2554</v>
      </c>
      <c r="BC6202" t="s">
        <v>87</v>
      </c>
      <c r="BH6202" t="s">
        <v>31939</v>
      </c>
      <c r="BJ6202">
        <v>465036036</v>
      </c>
    </row>
    <row r="6203" spans="1:62" x14ac:dyDescent="0.25">
      <c r="A6203" t="s">
        <v>32091</v>
      </c>
      <c r="B6203" s="2">
        <v>43532</v>
      </c>
      <c r="C6203" t="s">
        <v>63</v>
      </c>
      <c r="D6203" s="3">
        <v>43472.389565185185</v>
      </c>
      <c r="E6203" t="s">
        <v>64</v>
      </c>
      <c r="F6203" s="2">
        <v>43556</v>
      </c>
      <c r="G6203" s="2">
        <v>43799</v>
      </c>
      <c r="H6203" t="s">
        <v>32092</v>
      </c>
      <c r="J6203" t="s">
        <v>32093</v>
      </c>
      <c r="L6203" t="s">
        <v>747</v>
      </c>
      <c r="M6203" t="s">
        <v>745</v>
      </c>
      <c r="N6203">
        <v>67219</v>
      </c>
      <c r="O6203" t="s">
        <v>70</v>
      </c>
      <c r="Q6203" t="s">
        <v>32094</v>
      </c>
      <c r="S6203" t="s">
        <v>72</v>
      </c>
      <c r="T6203" t="s">
        <v>30841</v>
      </c>
      <c r="U6203" t="s">
        <v>5508</v>
      </c>
      <c r="V6203" t="s">
        <v>4796</v>
      </c>
      <c r="W6203" t="s">
        <v>308</v>
      </c>
      <c r="X6203" t="s">
        <v>18122</v>
      </c>
      <c r="Y6203" t="str">
        <f>"47-2181"</f>
        <v>47-2181</v>
      </c>
      <c r="Z6203" t="s">
        <v>14508</v>
      </c>
      <c r="AA6203">
        <v>238160</v>
      </c>
      <c r="AB6203">
        <v>15</v>
      </c>
      <c r="AC6203">
        <v>15</v>
      </c>
      <c r="AD6203" t="s">
        <v>79</v>
      </c>
      <c r="AE6203" t="s">
        <v>95</v>
      </c>
      <c r="AF6203">
        <v>40</v>
      </c>
      <c r="AG6203" s="4">
        <v>0.29166666666666669</v>
      </c>
      <c r="AH6203" s="4">
        <v>0.70833333333333337</v>
      </c>
      <c r="AI6203" s="5">
        <v>16.32</v>
      </c>
      <c r="AJ6203">
        <v>24.48</v>
      </c>
      <c r="AL6203" t="s">
        <v>81</v>
      </c>
      <c r="AM6203" t="s">
        <v>82</v>
      </c>
      <c r="AO6203" t="s">
        <v>83</v>
      </c>
      <c r="AR6203" t="s">
        <v>82</v>
      </c>
      <c r="AT6203" t="s">
        <v>82</v>
      </c>
      <c r="AW6203" t="s">
        <v>72</v>
      </c>
      <c r="AX6203">
        <v>12</v>
      </c>
      <c r="AY6203" t="s">
        <v>747</v>
      </c>
      <c r="AZ6203" t="s">
        <v>748</v>
      </c>
      <c r="BA6203" t="s">
        <v>745</v>
      </c>
      <c r="BB6203">
        <v>67219</v>
      </c>
      <c r="BC6203" t="s">
        <v>79</v>
      </c>
      <c r="BH6203" t="s">
        <v>32093</v>
      </c>
      <c r="BJ6203">
        <v>10931061</v>
      </c>
    </row>
    <row r="6204" spans="1:62" x14ac:dyDescent="0.25">
      <c r="A6204" t="s">
        <v>32159</v>
      </c>
      <c r="B6204" s="2">
        <v>43532</v>
      </c>
      <c r="C6204" t="s">
        <v>63</v>
      </c>
      <c r="D6204" s="3">
        <v>43472.423139328705</v>
      </c>
      <c r="E6204" t="s">
        <v>91</v>
      </c>
      <c r="H6204" t="s">
        <v>32160</v>
      </c>
      <c r="J6204" t="s">
        <v>32161</v>
      </c>
      <c r="L6204" t="s">
        <v>6802</v>
      </c>
      <c r="M6204" t="s">
        <v>1246</v>
      </c>
      <c r="N6204">
        <v>63385</v>
      </c>
      <c r="O6204" t="s">
        <v>70</v>
      </c>
      <c r="Q6204" t="s">
        <v>32162</v>
      </c>
      <c r="S6204" t="s">
        <v>72</v>
      </c>
      <c r="T6204" t="s">
        <v>4262</v>
      </c>
      <c r="U6204" t="s">
        <v>4263</v>
      </c>
      <c r="V6204" t="s">
        <v>1225</v>
      </c>
      <c r="W6204" t="s">
        <v>105</v>
      </c>
      <c r="X6204" t="s">
        <v>106</v>
      </c>
      <c r="Y6204" t="str">
        <f>"37-3011"</f>
        <v>37-3011</v>
      </c>
      <c r="Z6204" t="s">
        <v>94</v>
      </c>
      <c r="AA6204">
        <v>561730</v>
      </c>
      <c r="AB6204">
        <v>7</v>
      </c>
      <c r="AD6204" t="s">
        <v>79</v>
      </c>
      <c r="AE6204" t="s">
        <v>80</v>
      </c>
      <c r="AF6204">
        <v>40</v>
      </c>
      <c r="AG6204" s="4">
        <v>0.29166666666666669</v>
      </c>
      <c r="AH6204" s="4">
        <v>0.66666666666666663</v>
      </c>
      <c r="AI6204" s="5">
        <v>14.52</v>
      </c>
      <c r="AJ6204">
        <v>21.78</v>
      </c>
      <c r="AK6204">
        <v>21.78</v>
      </c>
      <c r="AL6204" t="s">
        <v>81</v>
      </c>
      <c r="AM6204" t="s">
        <v>82</v>
      </c>
      <c r="AO6204" t="s">
        <v>83</v>
      </c>
      <c r="AR6204" t="s">
        <v>82</v>
      </c>
      <c r="AT6204" t="s">
        <v>82</v>
      </c>
      <c r="AW6204" t="s">
        <v>82</v>
      </c>
      <c r="AY6204" t="s">
        <v>6802</v>
      </c>
      <c r="AZ6204" t="s">
        <v>1707</v>
      </c>
      <c r="BA6204" t="s">
        <v>1246</v>
      </c>
      <c r="BB6204">
        <v>63385</v>
      </c>
      <c r="BC6204" t="s">
        <v>79</v>
      </c>
      <c r="BH6204" t="s">
        <v>32161</v>
      </c>
      <c r="BJ6204">
        <v>204379168</v>
      </c>
    </row>
    <row r="6205" spans="1:62" x14ac:dyDescent="0.25">
      <c r="A6205" t="s">
        <v>32188</v>
      </c>
      <c r="B6205" s="2">
        <v>43532</v>
      </c>
      <c r="C6205" t="s">
        <v>63</v>
      </c>
      <c r="D6205" s="3">
        <v>43472.39805596065</v>
      </c>
      <c r="E6205" t="s">
        <v>64</v>
      </c>
      <c r="F6205" s="2">
        <v>43556</v>
      </c>
      <c r="G6205" s="2">
        <v>43814</v>
      </c>
      <c r="H6205" t="s">
        <v>31996</v>
      </c>
      <c r="I6205" t="s">
        <v>31997</v>
      </c>
      <c r="J6205" t="s">
        <v>31998</v>
      </c>
      <c r="L6205" t="s">
        <v>10205</v>
      </c>
      <c r="M6205" t="s">
        <v>207</v>
      </c>
      <c r="N6205">
        <v>2554</v>
      </c>
      <c r="O6205" t="s">
        <v>70</v>
      </c>
      <c r="Q6205" t="s">
        <v>31999</v>
      </c>
      <c r="S6205" t="s">
        <v>72</v>
      </c>
      <c r="T6205" t="s">
        <v>4133</v>
      </c>
      <c r="U6205" t="s">
        <v>3783</v>
      </c>
      <c r="V6205" t="s">
        <v>2207</v>
      </c>
      <c r="W6205" t="s">
        <v>86</v>
      </c>
      <c r="X6205" t="s">
        <v>13146</v>
      </c>
      <c r="Y6205" t="str">
        <f>"35-2021"</f>
        <v>35-2021</v>
      </c>
      <c r="Z6205" t="s">
        <v>221</v>
      </c>
      <c r="AA6205">
        <v>722110</v>
      </c>
      <c r="AB6205">
        <v>3</v>
      </c>
      <c r="AC6205">
        <v>3</v>
      </c>
      <c r="AD6205" t="s">
        <v>79</v>
      </c>
      <c r="AE6205" t="s">
        <v>80</v>
      </c>
      <c r="AF6205">
        <v>35</v>
      </c>
      <c r="AG6205" s="4">
        <v>0.70833333333333337</v>
      </c>
      <c r="AH6205" s="4">
        <v>0</v>
      </c>
      <c r="AI6205" s="5">
        <v>16.760000000000002</v>
      </c>
      <c r="AJ6205">
        <v>25.14</v>
      </c>
      <c r="AL6205" t="s">
        <v>81</v>
      </c>
      <c r="AM6205" t="s">
        <v>82</v>
      </c>
      <c r="AO6205" t="s">
        <v>83</v>
      </c>
      <c r="AR6205" t="s">
        <v>82</v>
      </c>
      <c r="AT6205" t="s">
        <v>82</v>
      </c>
      <c r="AW6205" t="s">
        <v>72</v>
      </c>
      <c r="AX6205">
        <v>1</v>
      </c>
      <c r="AY6205" t="s">
        <v>10205</v>
      </c>
      <c r="AZ6205" t="s">
        <v>10205</v>
      </c>
      <c r="BA6205" t="s">
        <v>207</v>
      </c>
      <c r="BB6205">
        <v>2554</v>
      </c>
      <c r="BC6205" t="s">
        <v>87</v>
      </c>
      <c r="BH6205" t="s">
        <v>31998</v>
      </c>
      <c r="BJ6205">
        <v>813356589</v>
      </c>
    </row>
    <row r="6206" spans="1:62" x14ac:dyDescent="0.25">
      <c r="A6206" t="s">
        <v>32846</v>
      </c>
      <c r="B6206" s="2">
        <v>43532</v>
      </c>
      <c r="C6206" t="s">
        <v>63</v>
      </c>
      <c r="D6206" s="3">
        <v>43472.415901180553</v>
      </c>
      <c r="E6206" t="s">
        <v>64</v>
      </c>
      <c r="F6206" s="2">
        <v>43556</v>
      </c>
      <c r="G6206" s="2">
        <v>43824</v>
      </c>
      <c r="H6206" t="s">
        <v>32847</v>
      </c>
      <c r="J6206" t="s">
        <v>32848</v>
      </c>
      <c r="L6206" t="s">
        <v>3564</v>
      </c>
      <c r="M6206" t="s">
        <v>86</v>
      </c>
      <c r="N6206">
        <v>34241</v>
      </c>
      <c r="O6206" t="s">
        <v>70</v>
      </c>
      <c r="Q6206" t="s">
        <v>32849</v>
      </c>
      <c r="S6206" t="s">
        <v>72</v>
      </c>
      <c r="T6206" t="s">
        <v>5156</v>
      </c>
      <c r="U6206" t="s">
        <v>5157</v>
      </c>
      <c r="V6206" t="s">
        <v>5158</v>
      </c>
      <c r="W6206" t="s">
        <v>105</v>
      </c>
      <c r="X6206" t="s">
        <v>5873</v>
      </c>
      <c r="Y6206" t="str">
        <f>"35-3022"</f>
        <v>35-3022</v>
      </c>
      <c r="Z6206" t="s">
        <v>280</v>
      </c>
      <c r="AA6206">
        <v>713990</v>
      </c>
      <c r="AB6206">
        <v>7</v>
      </c>
      <c r="AC6206">
        <v>7</v>
      </c>
      <c r="AD6206" t="s">
        <v>79</v>
      </c>
      <c r="AE6206" t="s">
        <v>80</v>
      </c>
      <c r="AF6206">
        <v>40</v>
      </c>
      <c r="AG6206" s="4">
        <v>0.54166666666666663</v>
      </c>
      <c r="AH6206" s="4">
        <v>0.91666666666666663</v>
      </c>
      <c r="AI6206" s="5">
        <v>8.76</v>
      </c>
      <c r="AL6206" t="s">
        <v>81</v>
      </c>
      <c r="AM6206" t="s">
        <v>82</v>
      </c>
      <c r="AO6206" t="s">
        <v>83</v>
      </c>
      <c r="AR6206" t="s">
        <v>82</v>
      </c>
      <c r="AT6206" t="s">
        <v>82</v>
      </c>
      <c r="AW6206" t="s">
        <v>82</v>
      </c>
      <c r="AY6206" t="s">
        <v>3564</v>
      </c>
      <c r="AZ6206" t="s">
        <v>3564</v>
      </c>
      <c r="BA6206" t="s">
        <v>86</v>
      </c>
      <c r="BB6206">
        <v>34241</v>
      </c>
      <c r="BC6206" t="s">
        <v>79</v>
      </c>
      <c r="BH6206" t="s">
        <v>32848</v>
      </c>
      <c r="BJ6206">
        <v>651069506</v>
      </c>
    </row>
    <row r="6207" spans="1:62" x14ac:dyDescent="0.25">
      <c r="A6207" t="s">
        <v>32881</v>
      </c>
      <c r="B6207" s="2">
        <v>43532</v>
      </c>
      <c r="C6207" t="s">
        <v>63</v>
      </c>
      <c r="D6207" s="3">
        <v>43472.383815196757</v>
      </c>
      <c r="E6207" t="s">
        <v>64</v>
      </c>
      <c r="F6207" s="2">
        <v>43556</v>
      </c>
      <c r="G6207" s="2">
        <v>43814</v>
      </c>
      <c r="H6207" t="s">
        <v>32882</v>
      </c>
      <c r="J6207" t="s">
        <v>17482</v>
      </c>
      <c r="L6207" t="s">
        <v>2222</v>
      </c>
      <c r="M6207" t="s">
        <v>278</v>
      </c>
      <c r="N6207">
        <v>23226</v>
      </c>
      <c r="O6207" t="s">
        <v>70</v>
      </c>
      <c r="Q6207" t="s">
        <v>17483</v>
      </c>
      <c r="S6207" t="s">
        <v>72</v>
      </c>
      <c r="T6207" t="s">
        <v>1738</v>
      </c>
      <c r="U6207" t="s">
        <v>1739</v>
      </c>
      <c r="V6207" t="s">
        <v>1740</v>
      </c>
      <c r="W6207" t="s">
        <v>278</v>
      </c>
      <c r="X6207" t="s">
        <v>2013</v>
      </c>
      <c r="Y6207" t="str">
        <f>"37-3011"</f>
        <v>37-3011</v>
      </c>
      <c r="Z6207" t="s">
        <v>94</v>
      </c>
      <c r="AA6207">
        <v>561730</v>
      </c>
      <c r="AB6207">
        <v>6</v>
      </c>
      <c r="AC6207">
        <v>6</v>
      </c>
      <c r="AD6207" t="s">
        <v>79</v>
      </c>
      <c r="AE6207" t="s">
        <v>80</v>
      </c>
      <c r="AF6207">
        <v>40</v>
      </c>
      <c r="AG6207" s="4">
        <v>0.33333333333333331</v>
      </c>
      <c r="AH6207" s="4">
        <v>0.70833333333333337</v>
      </c>
      <c r="AI6207" s="5">
        <v>14.32</v>
      </c>
      <c r="AJ6207">
        <v>21.48</v>
      </c>
      <c r="AK6207">
        <v>21.48</v>
      </c>
      <c r="AL6207" t="s">
        <v>81</v>
      </c>
      <c r="AM6207" t="s">
        <v>82</v>
      </c>
      <c r="AO6207" t="s">
        <v>83</v>
      </c>
      <c r="AR6207" t="s">
        <v>82</v>
      </c>
      <c r="AT6207" t="s">
        <v>82</v>
      </c>
      <c r="AW6207" t="s">
        <v>82</v>
      </c>
      <c r="AY6207" t="s">
        <v>2222</v>
      </c>
      <c r="AZ6207" t="s">
        <v>17484</v>
      </c>
      <c r="BA6207" t="s">
        <v>278</v>
      </c>
      <c r="BB6207">
        <v>23226</v>
      </c>
      <c r="BC6207" t="s">
        <v>79</v>
      </c>
      <c r="BH6207" t="s">
        <v>17485</v>
      </c>
      <c r="BJ6207">
        <v>810846022</v>
      </c>
    </row>
    <row r="6208" spans="1:62" x14ac:dyDescent="0.25">
      <c r="A6208" t="s">
        <v>32948</v>
      </c>
      <c r="B6208" s="2">
        <v>43532</v>
      </c>
      <c r="C6208" t="s">
        <v>63</v>
      </c>
      <c r="D6208" s="3">
        <v>43472.403309097223</v>
      </c>
      <c r="E6208" t="s">
        <v>64</v>
      </c>
      <c r="F6208" s="2">
        <v>43556</v>
      </c>
      <c r="G6208" s="2">
        <v>43830</v>
      </c>
      <c r="H6208" t="s">
        <v>32949</v>
      </c>
      <c r="J6208" t="s">
        <v>32950</v>
      </c>
      <c r="L6208" t="s">
        <v>1909</v>
      </c>
      <c r="M6208" t="s">
        <v>100</v>
      </c>
      <c r="N6208">
        <v>27617</v>
      </c>
      <c r="O6208" t="s">
        <v>70</v>
      </c>
      <c r="Q6208" t="s">
        <v>32951</v>
      </c>
      <c r="S6208" t="s">
        <v>72</v>
      </c>
      <c r="T6208" t="s">
        <v>2185</v>
      </c>
      <c r="U6208" t="s">
        <v>2186</v>
      </c>
      <c r="V6208" t="s">
        <v>2187</v>
      </c>
      <c r="W6208" t="s">
        <v>232</v>
      </c>
      <c r="X6208" t="s">
        <v>106</v>
      </c>
      <c r="Y6208" t="str">
        <f>"37-3011"</f>
        <v>37-3011</v>
      </c>
      <c r="Z6208" t="s">
        <v>94</v>
      </c>
      <c r="AA6208">
        <v>561730</v>
      </c>
      <c r="AB6208">
        <v>20</v>
      </c>
      <c r="AC6208">
        <v>20</v>
      </c>
      <c r="AD6208" t="s">
        <v>79</v>
      </c>
      <c r="AE6208" t="s">
        <v>80</v>
      </c>
      <c r="AF6208">
        <v>40</v>
      </c>
      <c r="AG6208" s="4">
        <v>0.29166666666666669</v>
      </c>
      <c r="AH6208" s="4">
        <v>0.75</v>
      </c>
      <c r="AI6208" s="5">
        <v>14.52</v>
      </c>
      <c r="AJ6208">
        <v>21.78</v>
      </c>
      <c r="AK6208">
        <v>21.78</v>
      </c>
      <c r="AL6208" t="s">
        <v>81</v>
      </c>
      <c r="AM6208" t="s">
        <v>82</v>
      </c>
      <c r="AO6208" t="s">
        <v>83</v>
      </c>
      <c r="AR6208" t="s">
        <v>82</v>
      </c>
      <c r="AT6208" t="s">
        <v>82</v>
      </c>
      <c r="AW6208" t="s">
        <v>72</v>
      </c>
      <c r="AX6208">
        <v>2</v>
      </c>
      <c r="AY6208" t="s">
        <v>1909</v>
      </c>
      <c r="AZ6208" t="s">
        <v>2805</v>
      </c>
      <c r="BA6208" t="s">
        <v>100</v>
      </c>
      <c r="BB6208">
        <v>27617</v>
      </c>
      <c r="BC6208" t="s">
        <v>79</v>
      </c>
      <c r="BH6208" t="s">
        <v>32950</v>
      </c>
      <c r="BJ6208">
        <v>562091301</v>
      </c>
    </row>
    <row r="6209" spans="1:62" x14ac:dyDescent="0.25">
      <c r="A6209" t="s">
        <v>33177</v>
      </c>
      <c r="B6209" s="2">
        <v>43532</v>
      </c>
      <c r="C6209" t="s">
        <v>63</v>
      </c>
      <c r="D6209" s="3">
        <v>43472.402795150461</v>
      </c>
      <c r="E6209" t="s">
        <v>64</v>
      </c>
      <c r="F6209" s="2">
        <v>43556</v>
      </c>
      <c r="G6209" s="2">
        <v>43819</v>
      </c>
      <c r="H6209" t="s">
        <v>33178</v>
      </c>
      <c r="J6209" t="s">
        <v>33179</v>
      </c>
      <c r="L6209" t="s">
        <v>2235</v>
      </c>
      <c r="M6209" t="s">
        <v>2367</v>
      </c>
      <c r="N6209">
        <v>29449</v>
      </c>
      <c r="O6209" t="s">
        <v>70</v>
      </c>
      <c r="Q6209" t="s">
        <v>33180</v>
      </c>
      <c r="S6209" t="s">
        <v>72</v>
      </c>
      <c r="T6209" t="s">
        <v>6264</v>
      </c>
      <c r="U6209" t="s">
        <v>4263</v>
      </c>
      <c r="V6209" t="s">
        <v>104</v>
      </c>
      <c r="W6209" t="s">
        <v>105</v>
      </c>
      <c r="X6209" t="s">
        <v>106</v>
      </c>
      <c r="Y6209" t="str">
        <f>"37-3011"</f>
        <v>37-3011</v>
      </c>
      <c r="Z6209" t="s">
        <v>94</v>
      </c>
      <c r="AA6209">
        <v>561730</v>
      </c>
      <c r="AB6209">
        <v>16</v>
      </c>
      <c r="AC6209">
        <v>16</v>
      </c>
      <c r="AD6209" t="s">
        <v>79</v>
      </c>
      <c r="AE6209" t="s">
        <v>95</v>
      </c>
      <c r="AF6209">
        <v>40</v>
      </c>
      <c r="AG6209" s="4">
        <v>0.29166666666666669</v>
      </c>
      <c r="AH6209" s="4">
        <v>0.66666666666666663</v>
      </c>
      <c r="AI6209" s="5">
        <v>12.9</v>
      </c>
      <c r="AJ6209">
        <v>19.350000000000001</v>
      </c>
      <c r="AL6209" t="s">
        <v>81</v>
      </c>
      <c r="AM6209" t="s">
        <v>82</v>
      </c>
      <c r="AO6209" t="s">
        <v>83</v>
      </c>
      <c r="AR6209" t="s">
        <v>82</v>
      </c>
      <c r="AT6209" t="s">
        <v>82</v>
      </c>
      <c r="AW6209" t="s">
        <v>82</v>
      </c>
      <c r="AY6209" t="s">
        <v>2235</v>
      </c>
      <c r="AZ6209" t="s">
        <v>3743</v>
      </c>
      <c r="BA6209" t="s">
        <v>2367</v>
      </c>
      <c r="BB6209">
        <v>29449</v>
      </c>
      <c r="BC6209" t="s">
        <v>79</v>
      </c>
      <c r="BH6209" t="s">
        <v>33179</v>
      </c>
      <c r="BJ6209">
        <v>570703134</v>
      </c>
    </row>
    <row r="6210" spans="1:62" x14ac:dyDescent="0.25">
      <c r="A6210" t="s">
        <v>33209</v>
      </c>
      <c r="B6210" s="2">
        <v>43532</v>
      </c>
      <c r="C6210" t="s">
        <v>63</v>
      </c>
      <c r="D6210" s="3">
        <v>43472.405715821762</v>
      </c>
      <c r="E6210" t="s">
        <v>64</v>
      </c>
      <c r="F6210" s="2">
        <v>43556</v>
      </c>
      <c r="G6210" s="2">
        <v>43830</v>
      </c>
      <c r="H6210" t="s">
        <v>33210</v>
      </c>
      <c r="J6210" t="s">
        <v>33211</v>
      </c>
      <c r="L6210" t="s">
        <v>33212</v>
      </c>
      <c r="M6210" t="s">
        <v>232</v>
      </c>
      <c r="N6210">
        <v>12582</v>
      </c>
      <c r="O6210" t="s">
        <v>70</v>
      </c>
      <c r="Q6210" t="s">
        <v>33213</v>
      </c>
      <c r="S6210" t="s">
        <v>72</v>
      </c>
      <c r="T6210" t="s">
        <v>2185</v>
      </c>
      <c r="U6210" t="s">
        <v>2186</v>
      </c>
      <c r="V6210" t="s">
        <v>2187</v>
      </c>
      <c r="W6210" t="s">
        <v>232</v>
      </c>
      <c r="X6210" t="s">
        <v>106</v>
      </c>
      <c r="Y6210" t="str">
        <f>"37-3011"</f>
        <v>37-3011</v>
      </c>
      <c r="Z6210" t="s">
        <v>94</v>
      </c>
      <c r="AA6210">
        <v>561730</v>
      </c>
      <c r="AB6210">
        <v>1</v>
      </c>
      <c r="AC6210">
        <v>1</v>
      </c>
      <c r="AD6210" t="s">
        <v>79</v>
      </c>
      <c r="AE6210" t="s">
        <v>80</v>
      </c>
      <c r="AF6210">
        <v>40</v>
      </c>
      <c r="AG6210" s="4">
        <v>0.29166666666666669</v>
      </c>
      <c r="AH6210" s="4">
        <v>0.64583333333333337</v>
      </c>
      <c r="AI6210" s="5">
        <v>16.809999999999999</v>
      </c>
      <c r="AJ6210">
        <v>25.22</v>
      </c>
      <c r="AK6210">
        <v>25.22</v>
      </c>
      <c r="AL6210" t="s">
        <v>81</v>
      </c>
      <c r="AM6210" t="s">
        <v>82</v>
      </c>
      <c r="AO6210" t="s">
        <v>83</v>
      </c>
      <c r="AR6210" t="s">
        <v>82</v>
      </c>
      <c r="AT6210" t="s">
        <v>82</v>
      </c>
      <c r="AW6210" t="s">
        <v>72</v>
      </c>
      <c r="AX6210">
        <v>2</v>
      </c>
      <c r="AY6210" t="s">
        <v>33212</v>
      </c>
      <c r="AZ6210" t="s">
        <v>32697</v>
      </c>
      <c r="BA6210" t="s">
        <v>232</v>
      </c>
      <c r="BB6210">
        <v>12582</v>
      </c>
      <c r="BC6210" t="s">
        <v>79</v>
      </c>
      <c r="BH6210" t="s">
        <v>33211</v>
      </c>
      <c r="BJ6210">
        <v>262782345</v>
      </c>
    </row>
    <row r="6211" spans="1:62" x14ac:dyDescent="0.25">
      <c r="A6211" t="s">
        <v>33214</v>
      </c>
      <c r="B6211" s="2">
        <v>43532</v>
      </c>
      <c r="C6211" t="s">
        <v>63</v>
      </c>
      <c r="D6211" s="3">
        <v>43472.383322349539</v>
      </c>
      <c r="E6211" t="s">
        <v>117</v>
      </c>
      <c r="H6211" t="s">
        <v>12408</v>
      </c>
      <c r="J6211" t="s">
        <v>12409</v>
      </c>
      <c r="L6211" t="s">
        <v>10875</v>
      </c>
      <c r="M6211" t="s">
        <v>136</v>
      </c>
      <c r="N6211">
        <v>21076</v>
      </c>
      <c r="O6211" t="s">
        <v>70</v>
      </c>
      <c r="Q6211" t="s">
        <v>12410</v>
      </c>
      <c r="R6211">
        <v>104</v>
      </c>
      <c r="S6211" t="s">
        <v>82</v>
      </c>
      <c r="U6211" t="s">
        <v>92</v>
      </c>
      <c r="X6211" t="s">
        <v>31375</v>
      </c>
      <c r="Y6211" t="str">
        <f>"33-9092"</f>
        <v>33-9092</v>
      </c>
      <c r="Z6211" t="s">
        <v>3678</v>
      </c>
      <c r="AA6211">
        <v>561790</v>
      </c>
      <c r="AB6211">
        <v>12</v>
      </c>
      <c r="AD6211" t="s">
        <v>79</v>
      </c>
      <c r="AE6211" t="s">
        <v>80</v>
      </c>
      <c r="AF6211">
        <v>40</v>
      </c>
      <c r="AG6211" s="4">
        <v>0.45833333333333331</v>
      </c>
      <c r="AH6211" s="4">
        <v>0.75</v>
      </c>
      <c r="AI6211" s="6">
        <v>10</v>
      </c>
      <c r="AL6211" t="s">
        <v>81</v>
      </c>
      <c r="AM6211" t="s">
        <v>72</v>
      </c>
      <c r="AN6211">
        <v>10</v>
      </c>
      <c r="AO6211" t="s">
        <v>83</v>
      </c>
      <c r="AR6211" t="s">
        <v>82</v>
      </c>
      <c r="AT6211" t="s">
        <v>82</v>
      </c>
      <c r="AW6211" t="s">
        <v>82</v>
      </c>
      <c r="AY6211" t="s">
        <v>8050</v>
      </c>
      <c r="AZ6211" t="s">
        <v>5510</v>
      </c>
      <c r="BA6211" t="s">
        <v>136</v>
      </c>
      <c r="BB6211">
        <v>21076</v>
      </c>
      <c r="BC6211" t="s">
        <v>79</v>
      </c>
      <c r="BH6211" t="s">
        <v>19832</v>
      </c>
      <c r="BI6211" t="s">
        <v>67</v>
      </c>
      <c r="BJ6211">
        <v>651290566</v>
      </c>
    </row>
    <row r="6212" spans="1:62" x14ac:dyDescent="0.25">
      <c r="A6212" t="s">
        <v>33215</v>
      </c>
      <c r="B6212" s="2">
        <v>43532</v>
      </c>
      <c r="C6212" t="s">
        <v>63</v>
      </c>
      <c r="D6212" s="3">
        <v>43472.414548055553</v>
      </c>
      <c r="E6212" t="s">
        <v>117</v>
      </c>
      <c r="H6212" t="s">
        <v>13118</v>
      </c>
      <c r="J6212" t="s">
        <v>13119</v>
      </c>
      <c r="L6212" t="s">
        <v>1193</v>
      </c>
      <c r="M6212" t="s">
        <v>105</v>
      </c>
      <c r="N6212">
        <v>76058</v>
      </c>
      <c r="O6212" t="s">
        <v>70</v>
      </c>
      <c r="Q6212" t="s">
        <v>13120</v>
      </c>
      <c r="S6212" t="s">
        <v>72</v>
      </c>
      <c r="T6212" t="s">
        <v>6264</v>
      </c>
      <c r="U6212" t="s">
        <v>4263</v>
      </c>
      <c r="V6212" t="s">
        <v>104</v>
      </c>
      <c r="W6212" t="s">
        <v>105</v>
      </c>
      <c r="X6212" t="s">
        <v>1197</v>
      </c>
      <c r="Y6212" t="str">
        <f>"47-2061"</f>
        <v>47-2061</v>
      </c>
      <c r="Z6212" t="s">
        <v>326</v>
      </c>
      <c r="AA6212">
        <v>237310</v>
      </c>
      <c r="AB6212">
        <v>10</v>
      </c>
      <c r="AD6212" t="s">
        <v>79</v>
      </c>
      <c r="AE6212" t="s">
        <v>95</v>
      </c>
      <c r="AF6212">
        <v>40</v>
      </c>
      <c r="AG6212" s="4">
        <v>0.29166666666666669</v>
      </c>
      <c r="AH6212" s="4">
        <v>0.66666666666666663</v>
      </c>
      <c r="AI6212" s="5">
        <v>15.04</v>
      </c>
      <c r="AJ6212">
        <v>22.56</v>
      </c>
      <c r="AK6212">
        <v>22.56</v>
      </c>
      <c r="AL6212" t="s">
        <v>81</v>
      </c>
      <c r="AM6212" t="s">
        <v>82</v>
      </c>
      <c r="AO6212" t="s">
        <v>83</v>
      </c>
      <c r="AR6212" t="s">
        <v>82</v>
      </c>
      <c r="AT6212" t="s">
        <v>82</v>
      </c>
      <c r="AW6212" t="s">
        <v>82</v>
      </c>
      <c r="AY6212" t="s">
        <v>1193</v>
      </c>
      <c r="AZ6212" t="s">
        <v>3053</v>
      </c>
      <c r="BA6212" t="s">
        <v>105</v>
      </c>
      <c r="BB6212">
        <v>76058</v>
      </c>
      <c r="BC6212" t="s">
        <v>79</v>
      </c>
      <c r="BH6212" t="s">
        <v>13119</v>
      </c>
      <c r="BJ6212">
        <v>470847151</v>
      </c>
    </row>
    <row r="6213" spans="1:62" x14ac:dyDescent="0.25">
      <c r="A6213" t="s">
        <v>33261</v>
      </c>
      <c r="B6213" s="2">
        <v>43532</v>
      </c>
      <c r="C6213" t="s">
        <v>63</v>
      </c>
      <c r="D6213" s="3">
        <v>43472.403812731478</v>
      </c>
      <c r="E6213" t="s">
        <v>64</v>
      </c>
      <c r="F6213" s="2">
        <v>43556</v>
      </c>
      <c r="G6213" s="2">
        <v>43814</v>
      </c>
      <c r="H6213" t="s">
        <v>33262</v>
      </c>
      <c r="J6213" t="s">
        <v>33263</v>
      </c>
      <c r="K6213" t="s">
        <v>33264</v>
      </c>
      <c r="L6213" t="s">
        <v>33265</v>
      </c>
      <c r="M6213" t="s">
        <v>232</v>
      </c>
      <c r="N6213">
        <v>12204</v>
      </c>
      <c r="O6213" t="s">
        <v>70</v>
      </c>
      <c r="Q6213" t="s">
        <v>33266</v>
      </c>
      <c r="S6213" t="s">
        <v>72</v>
      </c>
      <c r="T6213" t="s">
        <v>2185</v>
      </c>
      <c r="U6213" t="s">
        <v>2186</v>
      </c>
      <c r="V6213" t="s">
        <v>2187</v>
      </c>
      <c r="W6213" t="s">
        <v>232</v>
      </c>
      <c r="X6213" t="s">
        <v>221</v>
      </c>
      <c r="Y6213" t="str">
        <f>"35-2021"</f>
        <v>35-2021</v>
      </c>
      <c r="Z6213" t="s">
        <v>221</v>
      </c>
      <c r="AA6213">
        <v>31142</v>
      </c>
      <c r="AB6213">
        <v>8</v>
      </c>
      <c r="AC6213">
        <v>8</v>
      </c>
      <c r="AD6213" t="s">
        <v>79</v>
      </c>
      <c r="AE6213" t="s">
        <v>80</v>
      </c>
      <c r="AF6213">
        <v>40</v>
      </c>
      <c r="AG6213" s="4">
        <v>0.16666666666666666</v>
      </c>
      <c r="AH6213" s="4">
        <v>0.5</v>
      </c>
      <c r="AI6213" s="5">
        <v>12.63</v>
      </c>
      <c r="AL6213" t="s">
        <v>81</v>
      </c>
      <c r="AM6213" t="s">
        <v>82</v>
      </c>
      <c r="AO6213" t="s">
        <v>83</v>
      </c>
      <c r="AR6213" t="s">
        <v>82</v>
      </c>
      <c r="AT6213" t="s">
        <v>82</v>
      </c>
      <c r="AW6213" t="s">
        <v>72</v>
      </c>
      <c r="AX6213">
        <v>1</v>
      </c>
      <c r="AY6213" t="s">
        <v>33265</v>
      </c>
      <c r="AZ6213" t="s">
        <v>5791</v>
      </c>
      <c r="BA6213" t="s">
        <v>232</v>
      </c>
      <c r="BB6213">
        <v>12204</v>
      </c>
      <c r="BC6213" t="s">
        <v>87</v>
      </c>
      <c r="BH6213" t="s">
        <v>33263</v>
      </c>
      <c r="BJ6213">
        <v>272342647</v>
      </c>
    </row>
    <row r="6214" spans="1:62" x14ac:dyDescent="0.25">
      <c r="A6214" t="s">
        <v>33273</v>
      </c>
      <c r="B6214" s="2">
        <v>43532</v>
      </c>
      <c r="C6214" t="s">
        <v>63</v>
      </c>
      <c r="D6214" s="3">
        <v>43472.402540821757</v>
      </c>
      <c r="E6214" t="s">
        <v>64</v>
      </c>
      <c r="F6214" s="2">
        <v>43556</v>
      </c>
      <c r="G6214" s="2">
        <v>43800</v>
      </c>
      <c r="H6214" t="s">
        <v>33274</v>
      </c>
      <c r="J6214" t="s">
        <v>33275</v>
      </c>
      <c r="L6214" t="s">
        <v>33276</v>
      </c>
      <c r="M6214" t="s">
        <v>308</v>
      </c>
      <c r="N6214">
        <v>7438</v>
      </c>
      <c r="O6214" t="s">
        <v>70</v>
      </c>
      <c r="Q6214" t="s">
        <v>33277</v>
      </c>
      <c r="S6214" t="s">
        <v>72</v>
      </c>
      <c r="T6214" t="s">
        <v>2185</v>
      </c>
      <c r="U6214" t="s">
        <v>2186</v>
      </c>
      <c r="V6214" t="s">
        <v>2187</v>
      </c>
      <c r="W6214" t="s">
        <v>232</v>
      </c>
      <c r="X6214" t="s">
        <v>5516</v>
      </c>
      <c r="Y6214" t="str">
        <f>"37-3011"</f>
        <v>37-3011</v>
      </c>
      <c r="Z6214" t="s">
        <v>94</v>
      </c>
      <c r="AA6214">
        <v>561730</v>
      </c>
      <c r="AB6214">
        <v>6</v>
      </c>
      <c r="AC6214">
        <v>6</v>
      </c>
      <c r="AD6214" t="s">
        <v>79</v>
      </c>
      <c r="AE6214" t="s">
        <v>80</v>
      </c>
      <c r="AF6214">
        <v>40</v>
      </c>
      <c r="AG6214" s="4">
        <v>0.375</v>
      </c>
      <c r="AH6214" s="4">
        <v>0.70833333333333337</v>
      </c>
      <c r="AI6214" s="5">
        <v>14.41</v>
      </c>
      <c r="AL6214" t="s">
        <v>81</v>
      </c>
      <c r="AM6214" t="s">
        <v>82</v>
      </c>
      <c r="AO6214" t="s">
        <v>83</v>
      </c>
      <c r="AR6214" t="s">
        <v>82</v>
      </c>
      <c r="AT6214" t="s">
        <v>82</v>
      </c>
      <c r="AW6214" t="s">
        <v>72</v>
      </c>
      <c r="AX6214">
        <v>2</v>
      </c>
      <c r="AY6214" t="s">
        <v>33276</v>
      </c>
      <c r="AZ6214" t="s">
        <v>33278</v>
      </c>
      <c r="BA6214" t="s">
        <v>308</v>
      </c>
      <c r="BB6214">
        <v>7438</v>
      </c>
      <c r="BC6214" t="s">
        <v>79</v>
      </c>
      <c r="BH6214" t="s">
        <v>33275</v>
      </c>
      <c r="BJ6214">
        <v>813526425</v>
      </c>
    </row>
    <row r="6215" spans="1:62" x14ac:dyDescent="0.25">
      <c r="A6215" t="s">
        <v>33297</v>
      </c>
      <c r="B6215" s="2">
        <v>43532</v>
      </c>
      <c r="C6215" t="s">
        <v>63</v>
      </c>
      <c r="D6215" s="3">
        <v>43472.38955320602</v>
      </c>
      <c r="E6215" t="s">
        <v>64</v>
      </c>
      <c r="F6215" s="2">
        <v>43556</v>
      </c>
      <c r="G6215" s="2">
        <v>43800</v>
      </c>
      <c r="H6215" t="s">
        <v>33298</v>
      </c>
      <c r="J6215" t="s">
        <v>33299</v>
      </c>
      <c r="L6215" t="s">
        <v>9227</v>
      </c>
      <c r="M6215" t="s">
        <v>147</v>
      </c>
      <c r="N6215">
        <v>19067</v>
      </c>
      <c r="O6215" t="s">
        <v>70</v>
      </c>
      <c r="Q6215" t="s">
        <v>33300</v>
      </c>
      <c r="S6215" t="s">
        <v>72</v>
      </c>
      <c r="T6215" t="s">
        <v>1855</v>
      </c>
      <c r="U6215" t="s">
        <v>1856</v>
      </c>
      <c r="V6215" t="s">
        <v>863</v>
      </c>
      <c r="W6215" t="s">
        <v>105</v>
      </c>
      <c r="X6215" t="s">
        <v>2708</v>
      </c>
      <c r="Y6215" t="str">
        <f>"37-3011"</f>
        <v>37-3011</v>
      </c>
      <c r="Z6215" t="s">
        <v>94</v>
      </c>
      <c r="AA6215">
        <v>56173</v>
      </c>
      <c r="AB6215">
        <v>5</v>
      </c>
      <c r="AC6215">
        <v>5</v>
      </c>
      <c r="AD6215" t="s">
        <v>79</v>
      </c>
      <c r="AE6215" t="s">
        <v>80</v>
      </c>
      <c r="AF6215">
        <v>40</v>
      </c>
      <c r="AG6215" s="4">
        <v>0.33333333333333331</v>
      </c>
      <c r="AH6215" s="4">
        <v>0.70833333333333337</v>
      </c>
      <c r="AI6215" s="5">
        <v>15.35</v>
      </c>
      <c r="AJ6215">
        <v>23.03</v>
      </c>
      <c r="AL6215" t="s">
        <v>81</v>
      </c>
      <c r="AM6215" t="s">
        <v>82</v>
      </c>
      <c r="AO6215" t="s">
        <v>83</v>
      </c>
      <c r="AR6215" t="s">
        <v>82</v>
      </c>
      <c r="AT6215" t="s">
        <v>82</v>
      </c>
      <c r="AW6215" t="s">
        <v>82</v>
      </c>
      <c r="AY6215" t="s">
        <v>9227</v>
      </c>
      <c r="AZ6215" t="s">
        <v>1521</v>
      </c>
      <c r="BA6215" t="s">
        <v>147</v>
      </c>
      <c r="BB6215">
        <v>19067</v>
      </c>
      <c r="BC6215" t="s">
        <v>79</v>
      </c>
      <c r="BH6215" t="s">
        <v>33301</v>
      </c>
      <c r="BJ6215">
        <v>810598591</v>
      </c>
    </row>
    <row r="6216" spans="1:62" x14ac:dyDescent="0.25">
      <c r="A6216" t="s">
        <v>33426</v>
      </c>
      <c r="B6216" s="2">
        <v>43532</v>
      </c>
      <c r="C6216" t="s">
        <v>63</v>
      </c>
      <c r="D6216" s="3">
        <v>43472.413504259261</v>
      </c>
      <c r="E6216" t="s">
        <v>91</v>
      </c>
      <c r="H6216" t="s">
        <v>33427</v>
      </c>
      <c r="I6216" t="s">
        <v>67</v>
      </c>
      <c r="J6216" t="s">
        <v>33428</v>
      </c>
      <c r="K6216" t="s">
        <v>67</v>
      </c>
      <c r="L6216" t="s">
        <v>33429</v>
      </c>
      <c r="M6216" t="s">
        <v>2367</v>
      </c>
      <c r="N6216">
        <v>29566</v>
      </c>
      <c r="O6216" t="s">
        <v>70</v>
      </c>
      <c r="P6216" t="s">
        <v>67</v>
      </c>
      <c r="Q6216" t="s">
        <v>33430</v>
      </c>
      <c r="S6216" t="s">
        <v>72</v>
      </c>
      <c r="T6216" t="s">
        <v>13355</v>
      </c>
      <c r="U6216" t="s">
        <v>3530</v>
      </c>
      <c r="V6216" t="s">
        <v>3531</v>
      </c>
      <c r="W6216" t="s">
        <v>232</v>
      </c>
      <c r="X6216" t="s">
        <v>7885</v>
      </c>
      <c r="Y6216" t="str">
        <f>"37-2012"</f>
        <v>37-2012</v>
      </c>
      <c r="Z6216" t="s">
        <v>373</v>
      </c>
      <c r="AA6216">
        <v>722310</v>
      </c>
      <c r="AB6216">
        <v>200</v>
      </c>
      <c r="AD6216" t="s">
        <v>79</v>
      </c>
      <c r="AE6216" t="s">
        <v>95</v>
      </c>
      <c r="AF6216">
        <v>40</v>
      </c>
      <c r="AG6216" s="4">
        <v>0.29166666666666669</v>
      </c>
      <c r="AH6216" s="4">
        <v>0.91666666666666663</v>
      </c>
      <c r="AI6216" s="5">
        <v>9.4499999999999993</v>
      </c>
      <c r="AJ6216">
        <v>14.18</v>
      </c>
      <c r="AK6216">
        <v>14.18</v>
      </c>
      <c r="AL6216" t="s">
        <v>81</v>
      </c>
      <c r="AM6216" t="s">
        <v>82</v>
      </c>
      <c r="AO6216" t="s">
        <v>83</v>
      </c>
      <c r="AQ6216" t="s">
        <v>662</v>
      </c>
      <c r="AR6216" t="s">
        <v>82</v>
      </c>
      <c r="AT6216" t="s">
        <v>82</v>
      </c>
      <c r="AW6216" t="s">
        <v>82</v>
      </c>
      <c r="AY6216" t="s">
        <v>33429</v>
      </c>
      <c r="AZ6216" t="s">
        <v>23702</v>
      </c>
      <c r="BA6216" t="s">
        <v>2367</v>
      </c>
      <c r="BB6216">
        <v>29566</v>
      </c>
      <c r="BC6216" t="s">
        <v>79</v>
      </c>
      <c r="BH6216" t="s">
        <v>33428</v>
      </c>
      <c r="BI6216" t="s">
        <v>67</v>
      </c>
      <c r="BJ6216">
        <v>800252608</v>
      </c>
    </row>
    <row r="6217" spans="1:62" x14ac:dyDescent="0.25">
      <c r="A6217" t="s">
        <v>33538</v>
      </c>
      <c r="B6217" s="2">
        <v>43532</v>
      </c>
      <c r="C6217" t="s">
        <v>63</v>
      </c>
      <c r="D6217" s="3">
        <v>43472.379794699074</v>
      </c>
      <c r="E6217" t="s">
        <v>64</v>
      </c>
      <c r="F6217" s="2">
        <v>43556</v>
      </c>
      <c r="G6217" s="2">
        <v>43809</v>
      </c>
      <c r="H6217" t="s">
        <v>7568</v>
      </c>
      <c r="J6217" t="s">
        <v>7569</v>
      </c>
      <c r="L6217" t="s">
        <v>1703</v>
      </c>
      <c r="M6217" t="s">
        <v>76</v>
      </c>
      <c r="N6217">
        <v>74131</v>
      </c>
      <c r="O6217" t="s">
        <v>70</v>
      </c>
      <c r="Q6217" t="s">
        <v>7570</v>
      </c>
      <c r="S6217" t="s">
        <v>72</v>
      </c>
      <c r="T6217" t="s">
        <v>73</v>
      </c>
      <c r="U6217" t="s">
        <v>1167</v>
      </c>
      <c r="V6217" t="s">
        <v>75</v>
      </c>
      <c r="W6217" t="s">
        <v>76</v>
      </c>
      <c r="X6217" t="s">
        <v>4052</v>
      </c>
      <c r="Y6217" t="str">
        <f>"47-2051"</f>
        <v>47-2051</v>
      </c>
      <c r="Z6217" t="s">
        <v>1383</v>
      </c>
      <c r="AA6217">
        <v>238110</v>
      </c>
      <c r="AB6217">
        <v>18</v>
      </c>
      <c r="AC6217">
        <v>18</v>
      </c>
      <c r="AD6217" t="s">
        <v>79</v>
      </c>
      <c r="AE6217" t="s">
        <v>95</v>
      </c>
      <c r="AF6217">
        <v>40</v>
      </c>
      <c r="AG6217" s="4">
        <v>0.29166666666666669</v>
      </c>
      <c r="AH6217" s="4">
        <v>0.66666666666666663</v>
      </c>
      <c r="AI6217" s="5">
        <v>16.559999999999999</v>
      </c>
      <c r="AJ6217">
        <v>24.84</v>
      </c>
      <c r="AK6217">
        <v>24.84</v>
      </c>
      <c r="AL6217" t="s">
        <v>81</v>
      </c>
      <c r="AM6217" t="s">
        <v>82</v>
      </c>
      <c r="AO6217" t="s">
        <v>83</v>
      </c>
      <c r="AR6217" t="s">
        <v>82</v>
      </c>
      <c r="AT6217" t="s">
        <v>82</v>
      </c>
      <c r="AW6217" t="s">
        <v>72</v>
      </c>
      <c r="AX6217">
        <v>1</v>
      </c>
      <c r="AY6217" t="s">
        <v>1703</v>
      </c>
      <c r="AZ6217" t="s">
        <v>1703</v>
      </c>
      <c r="BA6217" t="s">
        <v>76</v>
      </c>
      <c r="BB6217">
        <v>74131</v>
      </c>
      <c r="BC6217" t="s">
        <v>79</v>
      </c>
      <c r="BH6217" t="s">
        <v>7569</v>
      </c>
      <c r="BJ6217">
        <v>201736439</v>
      </c>
    </row>
    <row r="6218" spans="1:62" x14ac:dyDescent="0.25">
      <c r="A6218" t="s">
        <v>33580</v>
      </c>
      <c r="B6218" s="2">
        <v>43532</v>
      </c>
      <c r="C6218" t="s">
        <v>63</v>
      </c>
      <c r="D6218" s="3">
        <v>43472.419209884261</v>
      </c>
      <c r="E6218" t="s">
        <v>64</v>
      </c>
      <c r="F6218" s="2">
        <v>43556</v>
      </c>
      <c r="G6218" s="2">
        <v>43739</v>
      </c>
      <c r="H6218" t="s">
        <v>33581</v>
      </c>
      <c r="J6218" t="s">
        <v>33582</v>
      </c>
      <c r="L6218" t="s">
        <v>33583</v>
      </c>
      <c r="M6218" t="s">
        <v>147</v>
      </c>
      <c r="N6218">
        <v>17842</v>
      </c>
      <c r="O6218" t="s">
        <v>70</v>
      </c>
      <c r="Q6218" t="s">
        <v>33584</v>
      </c>
      <c r="S6218" t="s">
        <v>72</v>
      </c>
      <c r="T6218" t="s">
        <v>5156</v>
      </c>
      <c r="U6218" t="s">
        <v>5157</v>
      </c>
      <c r="V6218" t="s">
        <v>5158</v>
      </c>
      <c r="W6218" t="s">
        <v>105</v>
      </c>
      <c r="X6218" t="s">
        <v>5159</v>
      </c>
      <c r="Y6218" t="str">
        <f>"39-3091"</f>
        <v>39-3091</v>
      </c>
      <c r="Z6218" t="s">
        <v>677</v>
      </c>
      <c r="AA6218">
        <v>713990</v>
      </c>
      <c r="AB6218">
        <v>15</v>
      </c>
      <c r="AC6218">
        <v>15</v>
      </c>
      <c r="AD6218" t="s">
        <v>79</v>
      </c>
      <c r="AE6218" t="s">
        <v>80</v>
      </c>
      <c r="AF6218">
        <v>40</v>
      </c>
      <c r="AG6218" s="4">
        <v>0.54166666666666663</v>
      </c>
      <c r="AH6218" s="4">
        <v>0.91666666666666663</v>
      </c>
      <c r="AI6218" s="6">
        <v>342</v>
      </c>
      <c r="AL6218" t="s">
        <v>81</v>
      </c>
      <c r="AM6218" t="s">
        <v>82</v>
      </c>
      <c r="AO6218" t="s">
        <v>83</v>
      </c>
      <c r="AR6218" t="s">
        <v>82</v>
      </c>
      <c r="AT6218" t="s">
        <v>82</v>
      </c>
      <c r="AW6218" t="s">
        <v>82</v>
      </c>
      <c r="AY6218" t="s">
        <v>33585</v>
      </c>
      <c r="AZ6218" t="s">
        <v>33586</v>
      </c>
      <c r="BA6218" t="s">
        <v>147</v>
      </c>
      <c r="BB6218">
        <v>17842</v>
      </c>
      <c r="BC6218" t="s">
        <v>79</v>
      </c>
      <c r="BH6218" t="s">
        <v>33587</v>
      </c>
      <c r="BJ6218">
        <v>272045773</v>
      </c>
    </row>
    <row r="6219" spans="1:62" x14ac:dyDescent="0.25">
      <c r="A6219" t="s">
        <v>33680</v>
      </c>
      <c r="B6219" s="2">
        <v>43532</v>
      </c>
      <c r="C6219" t="s">
        <v>63</v>
      </c>
      <c r="D6219" s="3">
        <v>43472.396492256943</v>
      </c>
      <c r="E6219" t="s">
        <v>64</v>
      </c>
      <c r="F6219" s="2">
        <v>43556</v>
      </c>
      <c r="G6219" s="2">
        <v>43798</v>
      </c>
      <c r="H6219" t="s">
        <v>1787</v>
      </c>
      <c r="J6219" t="s">
        <v>1788</v>
      </c>
      <c r="L6219" t="s">
        <v>1789</v>
      </c>
      <c r="M6219" t="s">
        <v>105</v>
      </c>
      <c r="N6219">
        <v>78130</v>
      </c>
      <c r="O6219" t="s">
        <v>70</v>
      </c>
      <c r="Q6219" t="s">
        <v>1790</v>
      </c>
      <c r="S6219" t="s">
        <v>72</v>
      </c>
      <c r="T6219" t="s">
        <v>910</v>
      </c>
      <c r="U6219" t="s">
        <v>911</v>
      </c>
      <c r="V6219" t="s">
        <v>863</v>
      </c>
      <c r="W6219" t="s">
        <v>105</v>
      </c>
      <c r="X6219" t="s">
        <v>106</v>
      </c>
      <c r="Y6219" t="str">
        <f>"37-3011"</f>
        <v>37-3011</v>
      </c>
      <c r="Z6219" t="s">
        <v>94</v>
      </c>
      <c r="AA6219">
        <v>561730</v>
      </c>
      <c r="AB6219">
        <v>25</v>
      </c>
      <c r="AC6219">
        <v>25</v>
      </c>
      <c r="AD6219" t="s">
        <v>79</v>
      </c>
      <c r="AE6219" t="s">
        <v>95</v>
      </c>
      <c r="AF6219">
        <v>40</v>
      </c>
      <c r="AG6219" s="4">
        <v>0.33333333333333331</v>
      </c>
      <c r="AH6219" s="4">
        <v>0.70833333333333337</v>
      </c>
      <c r="AI6219" s="5">
        <v>13.3</v>
      </c>
      <c r="AJ6219">
        <v>19.95</v>
      </c>
      <c r="AL6219" t="s">
        <v>81</v>
      </c>
      <c r="AM6219" t="s">
        <v>82</v>
      </c>
      <c r="AO6219" t="s">
        <v>83</v>
      </c>
      <c r="AR6219" t="s">
        <v>82</v>
      </c>
      <c r="AT6219" t="s">
        <v>82</v>
      </c>
      <c r="AW6219" t="s">
        <v>82</v>
      </c>
      <c r="AY6219" t="s">
        <v>1789</v>
      </c>
      <c r="AZ6219" t="s">
        <v>1792</v>
      </c>
      <c r="BA6219" t="s">
        <v>105</v>
      </c>
      <c r="BB6219">
        <v>78130</v>
      </c>
      <c r="BC6219" t="s">
        <v>79</v>
      </c>
      <c r="BH6219" t="s">
        <v>1793</v>
      </c>
      <c r="BJ6219">
        <v>43687609</v>
      </c>
    </row>
    <row r="6220" spans="1:62" x14ac:dyDescent="0.25">
      <c r="A6220" t="s">
        <v>33783</v>
      </c>
      <c r="B6220" s="2">
        <v>43532</v>
      </c>
      <c r="C6220" t="s">
        <v>63</v>
      </c>
      <c r="D6220" s="3">
        <v>43472.398649224539</v>
      </c>
      <c r="E6220" t="s">
        <v>64</v>
      </c>
      <c r="F6220" s="2">
        <v>43556</v>
      </c>
      <c r="G6220" s="2">
        <v>43798</v>
      </c>
      <c r="H6220" t="s">
        <v>10031</v>
      </c>
      <c r="J6220" t="s">
        <v>10032</v>
      </c>
      <c r="L6220" t="s">
        <v>10033</v>
      </c>
      <c r="M6220" t="s">
        <v>105</v>
      </c>
      <c r="N6220">
        <v>79602</v>
      </c>
      <c r="O6220" t="s">
        <v>70</v>
      </c>
      <c r="Q6220" t="s">
        <v>10034</v>
      </c>
      <c r="S6220" t="s">
        <v>72</v>
      </c>
      <c r="T6220" t="s">
        <v>910</v>
      </c>
      <c r="U6220" t="s">
        <v>911</v>
      </c>
      <c r="V6220" t="s">
        <v>863</v>
      </c>
      <c r="W6220" t="s">
        <v>105</v>
      </c>
      <c r="X6220" t="s">
        <v>106</v>
      </c>
      <c r="Y6220" t="str">
        <f>"37-3011"</f>
        <v>37-3011</v>
      </c>
      <c r="Z6220" t="s">
        <v>94</v>
      </c>
      <c r="AA6220">
        <v>561730</v>
      </c>
      <c r="AB6220">
        <v>50</v>
      </c>
      <c r="AC6220">
        <v>50</v>
      </c>
      <c r="AD6220" t="s">
        <v>79</v>
      </c>
      <c r="AE6220" t="s">
        <v>95</v>
      </c>
      <c r="AF6220">
        <v>40</v>
      </c>
      <c r="AG6220" s="4">
        <v>0.33333333333333331</v>
      </c>
      <c r="AH6220" s="4">
        <v>0.70833333333333337</v>
      </c>
      <c r="AI6220" s="5">
        <v>10.75</v>
      </c>
      <c r="AJ6220">
        <v>16.13</v>
      </c>
      <c r="AL6220" t="s">
        <v>81</v>
      </c>
      <c r="AM6220" t="s">
        <v>82</v>
      </c>
      <c r="AO6220" t="s">
        <v>83</v>
      </c>
      <c r="AR6220" t="s">
        <v>82</v>
      </c>
      <c r="AT6220" t="s">
        <v>82</v>
      </c>
      <c r="AW6220" t="s">
        <v>72</v>
      </c>
      <c r="AX6220">
        <v>1</v>
      </c>
      <c r="AY6220" t="s">
        <v>10033</v>
      </c>
      <c r="AZ6220" t="s">
        <v>1636</v>
      </c>
      <c r="BA6220" t="s">
        <v>105</v>
      </c>
      <c r="BB6220">
        <v>79602</v>
      </c>
      <c r="BC6220" t="s">
        <v>79</v>
      </c>
      <c r="BH6220" t="s">
        <v>10035</v>
      </c>
      <c r="BJ6220">
        <v>752623791</v>
      </c>
    </row>
    <row r="6221" spans="1:62" x14ac:dyDescent="0.25">
      <c r="A6221" t="s">
        <v>33873</v>
      </c>
      <c r="B6221" s="2">
        <v>43532</v>
      </c>
      <c r="C6221" t="s">
        <v>63</v>
      </c>
      <c r="D6221" s="3">
        <v>43472.407806608797</v>
      </c>
      <c r="E6221" t="s">
        <v>64</v>
      </c>
      <c r="F6221" s="2">
        <v>43556</v>
      </c>
      <c r="G6221" s="2">
        <v>43809</v>
      </c>
      <c r="H6221" t="s">
        <v>33874</v>
      </c>
      <c r="J6221" t="s">
        <v>33875</v>
      </c>
      <c r="L6221" t="s">
        <v>26012</v>
      </c>
      <c r="M6221" t="s">
        <v>226</v>
      </c>
      <c r="N6221">
        <v>48359</v>
      </c>
      <c r="O6221" t="s">
        <v>70</v>
      </c>
      <c r="Q6221" t="s">
        <v>33876</v>
      </c>
      <c r="S6221" t="s">
        <v>72</v>
      </c>
      <c r="T6221" t="s">
        <v>4262</v>
      </c>
      <c r="U6221" t="s">
        <v>4263</v>
      </c>
      <c r="V6221" t="s">
        <v>1225</v>
      </c>
      <c r="W6221" t="s">
        <v>105</v>
      </c>
      <c r="X6221" t="s">
        <v>106</v>
      </c>
      <c r="Y6221" t="str">
        <f>"37-3011"</f>
        <v>37-3011</v>
      </c>
      <c r="Z6221" t="s">
        <v>94</v>
      </c>
      <c r="AA6221">
        <v>561730</v>
      </c>
      <c r="AB6221">
        <v>10</v>
      </c>
      <c r="AC6221">
        <v>10</v>
      </c>
      <c r="AD6221" t="s">
        <v>79</v>
      </c>
      <c r="AE6221" t="s">
        <v>80</v>
      </c>
      <c r="AF6221">
        <v>40</v>
      </c>
      <c r="AG6221" s="4">
        <v>0.29166666666666669</v>
      </c>
      <c r="AH6221" s="4">
        <v>0.66666666666666663</v>
      </c>
      <c r="AI6221" s="5">
        <v>13.72</v>
      </c>
      <c r="AJ6221">
        <v>20.58</v>
      </c>
      <c r="AL6221" t="s">
        <v>81</v>
      </c>
      <c r="AM6221" t="s">
        <v>82</v>
      </c>
      <c r="AO6221" t="s">
        <v>83</v>
      </c>
      <c r="AR6221" t="s">
        <v>82</v>
      </c>
      <c r="AT6221" t="s">
        <v>82</v>
      </c>
      <c r="AW6221" t="s">
        <v>82</v>
      </c>
      <c r="AY6221" t="s">
        <v>26012</v>
      </c>
      <c r="AZ6221" t="s">
        <v>3246</v>
      </c>
      <c r="BA6221" t="s">
        <v>226</v>
      </c>
      <c r="BB6221">
        <v>48359</v>
      </c>
      <c r="BC6221" t="s">
        <v>79</v>
      </c>
      <c r="BH6221" t="s">
        <v>33875</v>
      </c>
      <c r="BJ6221">
        <v>383030427</v>
      </c>
    </row>
    <row r="6222" spans="1:62" x14ac:dyDescent="0.25">
      <c r="A6222" t="s">
        <v>34031</v>
      </c>
      <c r="B6222" s="2">
        <v>43532</v>
      </c>
      <c r="C6222" t="s">
        <v>63</v>
      </c>
      <c r="D6222" s="3">
        <v>43472.395474108795</v>
      </c>
      <c r="E6222" t="s">
        <v>64</v>
      </c>
      <c r="F6222" s="2">
        <v>43556</v>
      </c>
      <c r="G6222" s="2">
        <v>43799</v>
      </c>
      <c r="H6222" t="s">
        <v>34032</v>
      </c>
      <c r="I6222" t="s">
        <v>34033</v>
      </c>
      <c r="J6222" t="s">
        <v>34034</v>
      </c>
      <c r="K6222" t="s">
        <v>23024</v>
      </c>
      <c r="L6222" t="s">
        <v>7130</v>
      </c>
      <c r="M6222" t="s">
        <v>298</v>
      </c>
      <c r="N6222">
        <v>4032</v>
      </c>
      <c r="O6222" t="s">
        <v>70</v>
      </c>
      <c r="Q6222" t="s">
        <v>34035</v>
      </c>
      <c r="S6222" t="s">
        <v>72</v>
      </c>
      <c r="T6222" t="s">
        <v>31078</v>
      </c>
      <c r="U6222" t="s">
        <v>3783</v>
      </c>
      <c r="V6222" t="s">
        <v>2207</v>
      </c>
      <c r="W6222" t="s">
        <v>86</v>
      </c>
      <c r="X6222" t="s">
        <v>1427</v>
      </c>
      <c r="Y6222" t="str">
        <f>"37-2012"</f>
        <v>37-2012</v>
      </c>
      <c r="Z6222" t="s">
        <v>373</v>
      </c>
      <c r="AA6222">
        <v>721110</v>
      </c>
      <c r="AB6222">
        <v>10</v>
      </c>
      <c r="AC6222">
        <v>10</v>
      </c>
      <c r="AD6222" t="s">
        <v>79</v>
      </c>
      <c r="AE6222" t="s">
        <v>95</v>
      </c>
      <c r="AF6222">
        <v>35</v>
      </c>
      <c r="AG6222" s="4">
        <v>0.33333333333333331</v>
      </c>
      <c r="AH6222" s="4">
        <v>0.625</v>
      </c>
      <c r="AI6222" s="5">
        <v>11.56</v>
      </c>
      <c r="AJ6222">
        <v>17.34</v>
      </c>
      <c r="AL6222" t="s">
        <v>81</v>
      </c>
      <c r="AM6222" t="s">
        <v>82</v>
      </c>
      <c r="AO6222" t="s">
        <v>83</v>
      </c>
      <c r="AR6222" t="s">
        <v>82</v>
      </c>
      <c r="AT6222" t="s">
        <v>82</v>
      </c>
      <c r="AW6222" t="s">
        <v>72</v>
      </c>
      <c r="AX6222">
        <v>1</v>
      </c>
      <c r="AY6222" t="s">
        <v>820</v>
      </c>
      <c r="AZ6222" t="s">
        <v>5551</v>
      </c>
      <c r="BA6222" t="s">
        <v>298</v>
      </c>
      <c r="BB6222">
        <v>4032</v>
      </c>
      <c r="BC6222" t="s">
        <v>79</v>
      </c>
      <c r="BH6222" t="s">
        <v>17675</v>
      </c>
      <c r="BJ6222">
        <v>10436133</v>
      </c>
    </row>
    <row r="6223" spans="1:62" x14ac:dyDescent="0.25">
      <c r="A6223" t="s">
        <v>34179</v>
      </c>
      <c r="B6223" s="2">
        <v>43532</v>
      </c>
      <c r="C6223" t="s">
        <v>63</v>
      </c>
      <c r="D6223" s="3">
        <v>43472.423138726852</v>
      </c>
      <c r="E6223" t="s">
        <v>64</v>
      </c>
      <c r="F6223" s="2">
        <v>43556</v>
      </c>
      <c r="G6223" s="2">
        <v>43759</v>
      </c>
      <c r="H6223" t="s">
        <v>23565</v>
      </c>
      <c r="J6223" t="s">
        <v>23566</v>
      </c>
      <c r="K6223" t="s">
        <v>23567</v>
      </c>
      <c r="L6223" t="s">
        <v>23568</v>
      </c>
      <c r="M6223" t="s">
        <v>2367</v>
      </c>
      <c r="N6223">
        <v>29546</v>
      </c>
      <c r="O6223" t="s">
        <v>70</v>
      </c>
      <c r="Q6223" t="s">
        <v>23569</v>
      </c>
      <c r="S6223" t="s">
        <v>72</v>
      </c>
      <c r="T6223" t="s">
        <v>5156</v>
      </c>
      <c r="U6223" t="s">
        <v>5157</v>
      </c>
      <c r="V6223" t="s">
        <v>5158</v>
      </c>
      <c r="W6223" t="s">
        <v>105</v>
      </c>
      <c r="X6223" t="s">
        <v>5159</v>
      </c>
      <c r="Y6223" t="str">
        <f>"39-3091"</f>
        <v>39-3091</v>
      </c>
      <c r="Z6223" t="s">
        <v>677</v>
      </c>
      <c r="AA6223">
        <v>713990</v>
      </c>
      <c r="AB6223">
        <v>20</v>
      </c>
      <c r="AC6223">
        <v>20</v>
      </c>
      <c r="AD6223" t="s">
        <v>79</v>
      </c>
      <c r="AE6223" t="s">
        <v>80</v>
      </c>
      <c r="AF6223">
        <v>40</v>
      </c>
      <c r="AG6223" s="4">
        <v>0.54166666666666663</v>
      </c>
      <c r="AH6223" s="4">
        <v>0.91666666666666663</v>
      </c>
      <c r="AI6223" s="5">
        <v>356.4</v>
      </c>
      <c r="AL6223" t="s">
        <v>81</v>
      </c>
      <c r="AM6223" t="s">
        <v>82</v>
      </c>
      <c r="AO6223" t="s">
        <v>83</v>
      </c>
      <c r="AR6223" t="s">
        <v>82</v>
      </c>
      <c r="AT6223" t="s">
        <v>82</v>
      </c>
      <c r="AW6223" t="s">
        <v>82</v>
      </c>
      <c r="AY6223" t="s">
        <v>23568</v>
      </c>
      <c r="AZ6223" t="s">
        <v>1344</v>
      </c>
      <c r="BA6223" t="s">
        <v>2367</v>
      </c>
      <c r="BB6223">
        <v>29546</v>
      </c>
      <c r="BC6223" t="s">
        <v>79</v>
      </c>
      <c r="BH6223" t="s">
        <v>23566</v>
      </c>
      <c r="BJ6223">
        <v>473577476</v>
      </c>
    </row>
    <row r="6224" spans="1:62" x14ac:dyDescent="0.25">
      <c r="A6224" t="s">
        <v>34356</v>
      </c>
      <c r="B6224" s="2">
        <v>43532</v>
      </c>
      <c r="C6224" t="s">
        <v>63</v>
      </c>
      <c r="D6224" s="3">
        <v>43472.403453587962</v>
      </c>
      <c r="E6224" t="s">
        <v>64</v>
      </c>
      <c r="F6224" s="2">
        <v>43556</v>
      </c>
      <c r="G6224" s="2">
        <v>43781</v>
      </c>
      <c r="H6224" t="s">
        <v>34357</v>
      </c>
      <c r="J6224" t="s">
        <v>34358</v>
      </c>
      <c r="L6224" t="s">
        <v>14933</v>
      </c>
      <c r="M6224" t="s">
        <v>298</v>
      </c>
      <c r="N6224">
        <v>3907</v>
      </c>
      <c r="O6224" t="s">
        <v>70</v>
      </c>
      <c r="Q6224" t="s">
        <v>31958</v>
      </c>
      <c r="S6224" t="s">
        <v>72</v>
      </c>
      <c r="T6224" t="s">
        <v>31078</v>
      </c>
      <c r="U6224" t="s">
        <v>3783</v>
      </c>
      <c r="V6224" t="s">
        <v>2207</v>
      </c>
      <c r="W6224" t="s">
        <v>86</v>
      </c>
      <c r="X6224" t="s">
        <v>1427</v>
      </c>
      <c r="Y6224" t="str">
        <f>"37-2012"</f>
        <v>37-2012</v>
      </c>
      <c r="Z6224" t="s">
        <v>373</v>
      </c>
      <c r="AA6224">
        <v>721110</v>
      </c>
      <c r="AB6224">
        <v>4</v>
      </c>
      <c r="AC6224">
        <v>4</v>
      </c>
      <c r="AD6224" t="s">
        <v>79</v>
      </c>
      <c r="AE6224" t="s">
        <v>80</v>
      </c>
      <c r="AF6224">
        <v>35</v>
      </c>
      <c r="AG6224" s="4">
        <v>0.33333333333333331</v>
      </c>
      <c r="AH6224" s="4">
        <v>0.625</v>
      </c>
      <c r="AI6224" s="5">
        <v>11.15</v>
      </c>
      <c r="AJ6224">
        <v>16.73</v>
      </c>
      <c r="AL6224" t="s">
        <v>81</v>
      </c>
      <c r="AM6224" t="s">
        <v>82</v>
      </c>
      <c r="AO6224" t="s">
        <v>83</v>
      </c>
      <c r="AR6224" t="s">
        <v>82</v>
      </c>
      <c r="AT6224" t="s">
        <v>82</v>
      </c>
      <c r="AW6224" t="s">
        <v>72</v>
      </c>
      <c r="AX6224">
        <v>1</v>
      </c>
      <c r="AY6224" t="s">
        <v>14933</v>
      </c>
      <c r="AZ6224" t="s">
        <v>812</v>
      </c>
      <c r="BA6224" t="s">
        <v>298</v>
      </c>
      <c r="BB6224">
        <v>3907</v>
      </c>
      <c r="BC6224" t="s">
        <v>87</v>
      </c>
      <c r="BH6224" t="s">
        <v>34358</v>
      </c>
      <c r="BJ6224">
        <v>464858875</v>
      </c>
    </row>
    <row r="6225" spans="1:62" x14ac:dyDescent="0.25">
      <c r="A6225" t="s">
        <v>34415</v>
      </c>
      <c r="B6225" s="2">
        <v>43532</v>
      </c>
      <c r="C6225" t="s">
        <v>63</v>
      </c>
      <c r="D6225" s="3">
        <v>43472.385532152781</v>
      </c>
      <c r="E6225" t="s">
        <v>64</v>
      </c>
      <c r="F6225" s="2">
        <v>43556</v>
      </c>
      <c r="G6225" s="2">
        <v>43819</v>
      </c>
      <c r="H6225" t="s">
        <v>34416</v>
      </c>
      <c r="J6225" t="s">
        <v>34417</v>
      </c>
      <c r="L6225" t="s">
        <v>6623</v>
      </c>
      <c r="M6225" t="s">
        <v>147</v>
      </c>
      <c r="N6225">
        <v>18040</v>
      </c>
      <c r="O6225" t="s">
        <v>70</v>
      </c>
      <c r="Q6225" t="s">
        <v>34418</v>
      </c>
      <c r="S6225" t="s">
        <v>72</v>
      </c>
      <c r="T6225" t="s">
        <v>1855</v>
      </c>
      <c r="U6225" t="s">
        <v>1856</v>
      </c>
      <c r="V6225" t="s">
        <v>863</v>
      </c>
      <c r="W6225" t="s">
        <v>105</v>
      </c>
      <c r="X6225" t="s">
        <v>106</v>
      </c>
      <c r="Y6225" t="str">
        <f>"37-3011"</f>
        <v>37-3011</v>
      </c>
      <c r="Z6225" t="s">
        <v>94</v>
      </c>
      <c r="AA6225">
        <v>56173</v>
      </c>
      <c r="AB6225">
        <v>6</v>
      </c>
      <c r="AC6225">
        <v>6</v>
      </c>
      <c r="AD6225" t="s">
        <v>79</v>
      </c>
      <c r="AE6225" t="s">
        <v>80</v>
      </c>
      <c r="AF6225">
        <v>40</v>
      </c>
      <c r="AG6225" s="4">
        <v>0.33333333333333331</v>
      </c>
      <c r="AH6225" s="4">
        <v>0.70833333333333337</v>
      </c>
      <c r="AI6225" s="5">
        <v>13.08</v>
      </c>
      <c r="AJ6225">
        <v>19.62</v>
      </c>
      <c r="AL6225" t="s">
        <v>81</v>
      </c>
      <c r="AM6225" t="s">
        <v>82</v>
      </c>
      <c r="AO6225" t="s">
        <v>83</v>
      </c>
      <c r="AR6225" t="s">
        <v>82</v>
      </c>
      <c r="AT6225" t="s">
        <v>82</v>
      </c>
      <c r="AW6225" t="s">
        <v>82</v>
      </c>
      <c r="AY6225" t="s">
        <v>8378</v>
      </c>
      <c r="AZ6225" t="s">
        <v>8380</v>
      </c>
      <c r="BA6225" t="s">
        <v>147</v>
      </c>
      <c r="BB6225">
        <v>18020</v>
      </c>
      <c r="BC6225" t="s">
        <v>79</v>
      </c>
      <c r="BH6225" t="s">
        <v>34419</v>
      </c>
      <c r="BJ6225">
        <v>271850337</v>
      </c>
    </row>
    <row r="6226" spans="1:62" x14ac:dyDescent="0.25">
      <c r="A6226" t="s">
        <v>34472</v>
      </c>
      <c r="B6226" s="2">
        <v>43532</v>
      </c>
      <c r="C6226" t="s">
        <v>63</v>
      </c>
      <c r="D6226" s="3">
        <v>43472.399246412038</v>
      </c>
      <c r="E6226" t="s">
        <v>64</v>
      </c>
      <c r="F6226" s="2">
        <v>43556</v>
      </c>
      <c r="G6226" s="2">
        <v>43784</v>
      </c>
      <c r="H6226" t="s">
        <v>34473</v>
      </c>
      <c r="J6226" t="s">
        <v>34474</v>
      </c>
      <c r="L6226" t="s">
        <v>21660</v>
      </c>
      <c r="M6226" t="s">
        <v>298</v>
      </c>
      <c r="N6226">
        <v>4609</v>
      </c>
      <c r="O6226" t="s">
        <v>70</v>
      </c>
      <c r="Q6226" t="s">
        <v>34475</v>
      </c>
      <c r="S6226" t="s">
        <v>72</v>
      </c>
      <c r="T6226" t="s">
        <v>31078</v>
      </c>
      <c r="U6226" t="s">
        <v>3783</v>
      </c>
      <c r="V6226" t="s">
        <v>2207</v>
      </c>
      <c r="W6226" t="s">
        <v>86</v>
      </c>
      <c r="X6226" t="s">
        <v>1500</v>
      </c>
      <c r="Y6226" t="str">
        <f>"35-2014"</f>
        <v>35-2014</v>
      </c>
      <c r="Z6226" t="s">
        <v>301</v>
      </c>
      <c r="AA6226">
        <v>722110</v>
      </c>
      <c r="AB6226">
        <v>16</v>
      </c>
      <c r="AC6226">
        <v>16</v>
      </c>
      <c r="AD6226" t="s">
        <v>79</v>
      </c>
      <c r="AE6226" t="s">
        <v>95</v>
      </c>
      <c r="AF6226">
        <v>35</v>
      </c>
      <c r="AG6226" s="4">
        <v>0.29166666666666669</v>
      </c>
      <c r="AH6226" s="4">
        <v>0.58333333333333337</v>
      </c>
      <c r="AI6226" s="5">
        <v>12.12</v>
      </c>
      <c r="AJ6226">
        <v>18.18</v>
      </c>
      <c r="AL6226" t="s">
        <v>81</v>
      </c>
      <c r="AM6226" t="s">
        <v>82</v>
      </c>
      <c r="AO6226" t="s">
        <v>83</v>
      </c>
      <c r="AR6226" t="s">
        <v>82</v>
      </c>
      <c r="AT6226" t="s">
        <v>82</v>
      </c>
      <c r="AW6226" t="s">
        <v>72</v>
      </c>
      <c r="AX6226">
        <v>1</v>
      </c>
      <c r="AY6226" t="s">
        <v>21660</v>
      </c>
      <c r="AZ6226" t="s">
        <v>302</v>
      </c>
      <c r="BA6226" t="s">
        <v>298</v>
      </c>
      <c r="BB6226">
        <v>4609</v>
      </c>
      <c r="BC6226" t="s">
        <v>87</v>
      </c>
      <c r="BH6226" t="s">
        <v>34476</v>
      </c>
      <c r="BJ6226">
        <v>264480681</v>
      </c>
    </row>
    <row r="6227" spans="1:62" x14ac:dyDescent="0.25">
      <c r="A6227" t="s">
        <v>34613</v>
      </c>
      <c r="B6227" s="2">
        <v>43532</v>
      </c>
      <c r="C6227" t="s">
        <v>63</v>
      </c>
      <c r="D6227" s="3">
        <v>43472.393282986108</v>
      </c>
      <c r="E6227" t="s">
        <v>64</v>
      </c>
      <c r="F6227" s="2">
        <v>43556</v>
      </c>
      <c r="G6227" s="2">
        <v>43769</v>
      </c>
      <c r="H6227" t="s">
        <v>34614</v>
      </c>
      <c r="J6227" t="s">
        <v>34615</v>
      </c>
      <c r="L6227" t="s">
        <v>14933</v>
      </c>
      <c r="M6227" t="s">
        <v>298</v>
      </c>
      <c r="N6227">
        <v>3907</v>
      </c>
      <c r="O6227" t="s">
        <v>70</v>
      </c>
      <c r="Q6227" t="s">
        <v>34616</v>
      </c>
      <c r="S6227" t="s">
        <v>72</v>
      </c>
      <c r="T6227" t="s">
        <v>31078</v>
      </c>
      <c r="U6227" t="s">
        <v>3783</v>
      </c>
      <c r="V6227" t="s">
        <v>2207</v>
      </c>
      <c r="W6227" t="s">
        <v>86</v>
      </c>
      <c r="X6227" t="s">
        <v>1427</v>
      </c>
      <c r="Y6227" t="str">
        <f>"37-2012"</f>
        <v>37-2012</v>
      </c>
      <c r="Z6227" t="s">
        <v>373</v>
      </c>
      <c r="AA6227">
        <v>721110</v>
      </c>
      <c r="AB6227">
        <v>12</v>
      </c>
      <c r="AC6227">
        <v>12</v>
      </c>
      <c r="AD6227" t="s">
        <v>79</v>
      </c>
      <c r="AE6227" t="s">
        <v>80</v>
      </c>
      <c r="AF6227">
        <v>35</v>
      </c>
      <c r="AG6227" s="4">
        <v>0.36458333333333331</v>
      </c>
      <c r="AH6227" s="4">
        <v>0.61458333333333337</v>
      </c>
      <c r="AI6227" s="5">
        <v>11.15</v>
      </c>
      <c r="AJ6227">
        <v>16.73</v>
      </c>
      <c r="AL6227" t="s">
        <v>81</v>
      </c>
      <c r="AM6227" t="s">
        <v>82</v>
      </c>
      <c r="AO6227" t="s">
        <v>83</v>
      </c>
      <c r="AR6227" t="s">
        <v>82</v>
      </c>
      <c r="AT6227" t="s">
        <v>82</v>
      </c>
      <c r="AW6227" t="s">
        <v>72</v>
      </c>
      <c r="AX6227">
        <v>1</v>
      </c>
      <c r="AY6227" t="s">
        <v>14933</v>
      </c>
      <c r="AZ6227" t="s">
        <v>812</v>
      </c>
      <c r="BA6227" t="s">
        <v>298</v>
      </c>
      <c r="BB6227">
        <v>3907</v>
      </c>
      <c r="BC6227" t="s">
        <v>87</v>
      </c>
      <c r="BH6227" t="s">
        <v>34617</v>
      </c>
      <c r="BJ6227">
        <v>10281728</v>
      </c>
    </row>
    <row r="6228" spans="1:62" x14ac:dyDescent="0.25">
      <c r="A6228" t="s">
        <v>34628</v>
      </c>
      <c r="B6228" s="2">
        <v>43532</v>
      </c>
      <c r="C6228" t="s">
        <v>63</v>
      </c>
      <c r="D6228" s="3">
        <v>43472.380748958334</v>
      </c>
      <c r="E6228" t="s">
        <v>117</v>
      </c>
      <c r="H6228" t="s">
        <v>34629</v>
      </c>
      <c r="J6228" t="s">
        <v>34630</v>
      </c>
      <c r="L6228" t="s">
        <v>8373</v>
      </c>
      <c r="M6228" t="s">
        <v>859</v>
      </c>
      <c r="N6228">
        <v>98296</v>
      </c>
      <c r="O6228" t="s">
        <v>70</v>
      </c>
      <c r="Q6228" t="s">
        <v>34631</v>
      </c>
      <c r="S6228" t="s">
        <v>72</v>
      </c>
      <c r="T6228" t="s">
        <v>2983</v>
      </c>
      <c r="U6228" t="s">
        <v>2984</v>
      </c>
      <c r="V6228" t="s">
        <v>2985</v>
      </c>
      <c r="W6228" t="s">
        <v>859</v>
      </c>
      <c r="X6228" t="s">
        <v>1256</v>
      </c>
      <c r="Y6228" t="str">
        <f>"37-3011"</f>
        <v>37-3011</v>
      </c>
      <c r="Z6228" t="s">
        <v>94</v>
      </c>
      <c r="AA6228">
        <v>54132</v>
      </c>
      <c r="AB6228">
        <v>6</v>
      </c>
      <c r="AD6228" t="s">
        <v>79</v>
      </c>
      <c r="AE6228" t="s">
        <v>80</v>
      </c>
      <c r="AF6228">
        <v>40</v>
      </c>
      <c r="AG6228" s="4">
        <v>0.29166666666666669</v>
      </c>
      <c r="AH6228" s="4">
        <v>0.6875</v>
      </c>
      <c r="AI6228" s="5">
        <v>17.89</v>
      </c>
      <c r="AJ6228">
        <v>26.84</v>
      </c>
      <c r="AL6228" t="s">
        <v>81</v>
      </c>
      <c r="AM6228" t="s">
        <v>82</v>
      </c>
      <c r="AO6228" t="s">
        <v>83</v>
      </c>
      <c r="AR6228" t="s">
        <v>82</v>
      </c>
      <c r="AT6228" t="s">
        <v>82</v>
      </c>
      <c r="AW6228" t="s">
        <v>82</v>
      </c>
      <c r="AY6228" t="s">
        <v>8373</v>
      </c>
      <c r="AZ6228" t="s">
        <v>8373</v>
      </c>
      <c r="BA6228" t="s">
        <v>859</v>
      </c>
      <c r="BB6228">
        <v>98296</v>
      </c>
      <c r="BC6228" t="s">
        <v>79</v>
      </c>
      <c r="BH6228" t="s">
        <v>34630</v>
      </c>
      <c r="BJ6228">
        <v>911675193</v>
      </c>
    </row>
    <row r="6229" spans="1:62" x14ac:dyDescent="0.25">
      <c r="A6229" t="s">
        <v>35344</v>
      </c>
      <c r="B6229" s="2">
        <v>43532</v>
      </c>
      <c r="C6229" t="s">
        <v>63</v>
      </c>
      <c r="D6229" s="3">
        <v>43472.394339652776</v>
      </c>
      <c r="E6229" t="s">
        <v>64</v>
      </c>
      <c r="F6229" s="2">
        <v>43556</v>
      </c>
      <c r="G6229" s="2">
        <v>43769</v>
      </c>
      <c r="H6229" t="s">
        <v>35345</v>
      </c>
      <c r="I6229" t="s">
        <v>35346</v>
      </c>
      <c r="J6229" t="s">
        <v>35347</v>
      </c>
      <c r="K6229" t="s">
        <v>67</v>
      </c>
      <c r="L6229" t="s">
        <v>21550</v>
      </c>
      <c r="M6229" t="s">
        <v>166</v>
      </c>
      <c r="N6229">
        <v>84081</v>
      </c>
      <c r="O6229" t="s">
        <v>70</v>
      </c>
      <c r="P6229" t="s">
        <v>67</v>
      </c>
      <c r="Q6229" t="s">
        <v>35335</v>
      </c>
      <c r="S6229" t="s">
        <v>82</v>
      </c>
      <c r="U6229" t="s">
        <v>92</v>
      </c>
      <c r="X6229" t="s">
        <v>3299</v>
      </c>
      <c r="Y6229" t="str">
        <f>"37-3011"</f>
        <v>37-3011</v>
      </c>
      <c r="Z6229" t="s">
        <v>94</v>
      </c>
      <c r="AA6229">
        <v>561730</v>
      </c>
      <c r="AB6229">
        <v>20</v>
      </c>
      <c r="AC6229">
        <v>20</v>
      </c>
      <c r="AD6229" t="s">
        <v>79</v>
      </c>
      <c r="AE6229" t="s">
        <v>80</v>
      </c>
      <c r="AF6229">
        <v>40</v>
      </c>
      <c r="AG6229" s="4">
        <v>0.33333333333333331</v>
      </c>
      <c r="AH6229" s="4">
        <v>0.66666666666666663</v>
      </c>
      <c r="AI6229" s="5">
        <v>13.68</v>
      </c>
      <c r="AL6229" t="s">
        <v>81</v>
      </c>
      <c r="AM6229" t="s">
        <v>82</v>
      </c>
      <c r="AO6229" t="s">
        <v>83</v>
      </c>
      <c r="AP6229" t="s">
        <v>67</v>
      </c>
      <c r="AQ6229" t="s">
        <v>67</v>
      </c>
      <c r="AR6229" t="s">
        <v>82</v>
      </c>
      <c r="AT6229" t="s">
        <v>82</v>
      </c>
      <c r="AW6229" t="s">
        <v>72</v>
      </c>
      <c r="AX6229">
        <v>3</v>
      </c>
      <c r="AY6229" t="s">
        <v>21550</v>
      </c>
      <c r="AZ6229" t="s">
        <v>1142</v>
      </c>
      <c r="BA6229" t="s">
        <v>166</v>
      </c>
      <c r="BB6229">
        <v>84081</v>
      </c>
      <c r="BC6229" t="s">
        <v>79</v>
      </c>
      <c r="BH6229" t="s">
        <v>35348</v>
      </c>
      <c r="BI6229" t="s">
        <v>67</v>
      </c>
      <c r="BJ6229">
        <v>205487405</v>
      </c>
    </row>
    <row r="6230" spans="1:62" x14ac:dyDescent="0.25">
      <c r="A6230" t="s">
        <v>35466</v>
      </c>
      <c r="B6230" s="2">
        <v>43532</v>
      </c>
      <c r="C6230" t="s">
        <v>63</v>
      </c>
      <c r="D6230" s="3">
        <v>43472.592910150466</v>
      </c>
      <c r="E6230" t="s">
        <v>117</v>
      </c>
      <c r="H6230" t="s">
        <v>35130</v>
      </c>
      <c r="I6230" t="s">
        <v>35131</v>
      </c>
      <c r="J6230" t="s">
        <v>35132</v>
      </c>
      <c r="K6230" t="s">
        <v>67</v>
      </c>
      <c r="L6230" t="s">
        <v>35133</v>
      </c>
      <c r="M6230" t="s">
        <v>207</v>
      </c>
      <c r="N6230">
        <v>2631</v>
      </c>
      <c r="O6230" t="s">
        <v>70</v>
      </c>
      <c r="P6230" t="s">
        <v>67</v>
      </c>
      <c r="Q6230" t="s">
        <v>35134</v>
      </c>
      <c r="S6230" t="s">
        <v>72</v>
      </c>
      <c r="T6230" t="s">
        <v>8517</v>
      </c>
      <c r="U6230" t="s">
        <v>8518</v>
      </c>
      <c r="V6230" t="s">
        <v>8519</v>
      </c>
      <c r="W6230" t="s">
        <v>207</v>
      </c>
      <c r="X6230" t="s">
        <v>409</v>
      </c>
      <c r="Y6230" t="str">
        <f>"35-3031"</f>
        <v>35-3031</v>
      </c>
      <c r="Z6230" t="s">
        <v>410</v>
      </c>
      <c r="AA6230">
        <v>721110</v>
      </c>
      <c r="AB6230">
        <v>40</v>
      </c>
      <c r="AD6230" t="s">
        <v>79</v>
      </c>
      <c r="AE6230" t="s">
        <v>95</v>
      </c>
      <c r="AF6230">
        <v>35</v>
      </c>
      <c r="AG6230" s="4">
        <v>0.25</v>
      </c>
      <c r="AH6230" s="4">
        <v>0.54166666666666663</v>
      </c>
      <c r="AI6230" s="5">
        <v>15.01</v>
      </c>
      <c r="AJ6230">
        <v>22.52</v>
      </c>
      <c r="AL6230" t="s">
        <v>81</v>
      </c>
      <c r="AM6230" t="s">
        <v>82</v>
      </c>
      <c r="AO6230" t="s">
        <v>83</v>
      </c>
      <c r="AP6230" t="s">
        <v>67</v>
      </c>
      <c r="AQ6230" t="s">
        <v>67</v>
      </c>
      <c r="AR6230" t="s">
        <v>82</v>
      </c>
      <c r="AT6230" t="s">
        <v>82</v>
      </c>
      <c r="AW6230" t="s">
        <v>82</v>
      </c>
      <c r="AY6230" t="s">
        <v>35133</v>
      </c>
      <c r="AZ6230" t="s">
        <v>214</v>
      </c>
      <c r="BA6230" t="s">
        <v>207</v>
      </c>
      <c r="BB6230">
        <v>2631</v>
      </c>
      <c r="BC6230" t="s">
        <v>87</v>
      </c>
      <c r="BH6230" t="s">
        <v>35132</v>
      </c>
      <c r="BI6230" t="s">
        <v>67</v>
      </c>
      <c r="BJ6230">
        <v>43395913</v>
      </c>
    </row>
    <row r="6231" spans="1:62" x14ac:dyDescent="0.25">
      <c r="A6231" t="s">
        <v>35532</v>
      </c>
      <c r="B6231" s="2">
        <v>43532</v>
      </c>
      <c r="C6231" t="s">
        <v>63</v>
      </c>
      <c r="D6231" s="3">
        <v>43472.391752118056</v>
      </c>
      <c r="E6231" t="s">
        <v>64</v>
      </c>
      <c r="F6231" s="2">
        <v>43556</v>
      </c>
      <c r="G6231" s="2">
        <v>43769</v>
      </c>
      <c r="H6231" t="s">
        <v>35533</v>
      </c>
      <c r="I6231" t="s">
        <v>35534</v>
      </c>
      <c r="J6231" t="s">
        <v>35535</v>
      </c>
      <c r="K6231" t="s">
        <v>35536</v>
      </c>
      <c r="L6231" t="s">
        <v>3694</v>
      </c>
      <c r="M6231" t="s">
        <v>2367</v>
      </c>
      <c r="N6231">
        <v>29577</v>
      </c>
      <c r="O6231" t="s">
        <v>70</v>
      </c>
      <c r="Q6231" t="s">
        <v>35537</v>
      </c>
      <c r="S6231" t="s">
        <v>82</v>
      </c>
      <c r="U6231" t="s">
        <v>92</v>
      </c>
      <c r="X6231" t="s">
        <v>1427</v>
      </c>
      <c r="Y6231" t="str">
        <f>"37-2012"</f>
        <v>37-2012</v>
      </c>
      <c r="Z6231" t="s">
        <v>373</v>
      </c>
      <c r="AA6231">
        <v>721110</v>
      </c>
      <c r="AB6231">
        <v>55</v>
      </c>
      <c r="AC6231">
        <v>55</v>
      </c>
      <c r="AD6231" t="s">
        <v>79</v>
      </c>
      <c r="AE6231" t="s">
        <v>80</v>
      </c>
      <c r="AF6231">
        <v>35</v>
      </c>
      <c r="AG6231" s="4">
        <v>0.25</v>
      </c>
      <c r="AH6231" s="4">
        <v>0.58333333333333337</v>
      </c>
      <c r="AI6231" s="5">
        <v>9.43</v>
      </c>
      <c r="AJ6231">
        <v>14.15</v>
      </c>
      <c r="AK6231">
        <v>14.15</v>
      </c>
      <c r="AL6231" t="s">
        <v>81</v>
      </c>
      <c r="AM6231" t="s">
        <v>82</v>
      </c>
      <c r="AO6231" t="s">
        <v>83</v>
      </c>
      <c r="AR6231" t="s">
        <v>82</v>
      </c>
      <c r="AT6231" t="s">
        <v>82</v>
      </c>
      <c r="AW6231" t="s">
        <v>72</v>
      </c>
      <c r="AX6231">
        <v>3</v>
      </c>
      <c r="AY6231" t="s">
        <v>30414</v>
      </c>
      <c r="AZ6231" t="s">
        <v>3155</v>
      </c>
      <c r="BA6231" t="s">
        <v>2367</v>
      </c>
      <c r="BB6231">
        <v>29575</v>
      </c>
      <c r="BC6231" t="s">
        <v>79</v>
      </c>
      <c r="BH6231" t="s">
        <v>35538</v>
      </c>
      <c r="BJ6231">
        <v>473739981</v>
      </c>
    </row>
    <row r="6232" spans="1:62" x14ac:dyDescent="0.25">
      <c r="A6232" t="s">
        <v>36887</v>
      </c>
      <c r="B6232" s="2">
        <v>43532</v>
      </c>
      <c r="C6232" t="s">
        <v>63</v>
      </c>
      <c r="D6232" s="3">
        <v>43488.535994375001</v>
      </c>
      <c r="E6232" t="s">
        <v>91</v>
      </c>
      <c r="H6232" t="s">
        <v>36888</v>
      </c>
      <c r="I6232" t="s">
        <v>36889</v>
      </c>
      <c r="J6232" t="s">
        <v>36890</v>
      </c>
      <c r="L6232" t="s">
        <v>1700</v>
      </c>
      <c r="M6232" t="s">
        <v>76</v>
      </c>
      <c r="N6232">
        <v>74112</v>
      </c>
      <c r="O6232" t="s">
        <v>70</v>
      </c>
      <c r="Q6232" t="s">
        <v>36891</v>
      </c>
      <c r="S6232" t="s">
        <v>72</v>
      </c>
      <c r="T6232" t="s">
        <v>36892</v>
      </c>
      <c r="U6232" t="s">
        <v>36893</v>
      </c>
      <c r="V6232" t="s">
        <v>1700</v>
      </c>
      <c r="W6232" t="s">
        <v>76</v>
      </c>
      <c r="X6232" t="s">
        <v>4052</v>
      </c>
      <c r="Y6232" t="str">
        <f>"47-2051"</f>
        <v>47-2051</v>
      </c>
      <c r="Z6232" t="s">
        <v>1383</v>
      </c>
      <c r="AA6232">
        <v>23811</v>
      </c>
      <c r="AB6232">
        <v>12</v>
      </c>
      <c r="AD6232" t="s">
        <v>79</v>
      </c>
      <c r="AE6232" t="s">
        <v>80</v>
      </c>
      <c r="AF6232">
        <v>40</v>
      </c>
      <c r="AG6232" s="4">
        <v>0.25</v>
      </c>
      <c r="AH6232" s="4">
        <v>0.66666666666666663</v>
      </c>
      <c r="AI6232" s="5">
        <v>16.559999999999999</v>
      </c>
      <c r="AJ6232">
        <v>24.84</v>
      </c>
      <c r="AL6232" t="s">
        <v>81</v>
      </c>
      <c r="AM6232" t="s">
        <v>82</v>
      </c>
      <c r="AO6232" t="s">
        <v>83</v>
      </c>
      <c r="AP6232" t="s">
        <v>67</v>
      </c>
      <c r="AQ6232" t="s">
        <v>67</v>
      </c>
      <c r="AR6232" t="s">
        <v>82</v>
      </c>
      <c r="AT6232" t="s">
        <v>82</v>
      </c>
      <c r="AW6232" t="s">
        <v>82</v>
      </c>
      <c r="AY6232" t="s">
        <v>1703</v>
      </c>
      <c r="AZ6232" t="s">
        <v>1703</v>
      </c>
      <c r="BA6232" t="s">
        <v>76</v>
      </c>
      <c r="BB6232">
        <v>74112</v>
      </c>
      <c r="BC6232" t="s">
        <v>79</v>
      </c>
      <c r="BH6232" t="s">
        <v>36894</v>
      </c>
      <c r="BJ6232">
        <v>274651081</v>
      </c>
    </row>
    <row r="6233" spans="1:62" x14ac:dyDescent="0.25">
      <c r="A6233" t="s">
        <v>37582</v>
      </c>
      <c r="B6233" s="2">
        <v>43532</v>
      </c>
      <c r="C6233" t="s">
        <v>63</v>
      </c>
      <c r="D6233" s="3">
        <v>43503.262576018518</v>
      </c>
      <c r="E6233" t="s">
        <v>3355</v>
      </c>
      <c r="H6233" t="s">
        <v>37583</v>
      </c>
      <c r="I6233" t="s">
        <v>67</v>
      </c>
      <c r="J6233" t="s">
        <v>37584</v>
      </c>
      <c r="K6233" t="s">
        <v>67</v>
      </c>
      <c r="L6233" t="s">
        <v>37585</v>
      </c>
      <c r="M6233" t="s">
        <v>105</v>
      </c>
      <c r="N6233">
        <v>75063</v>
      </c>
      <c r="O6233" t="s">
        <v>70</v>
      </c>
      <c r="P6233" t="s">
        <v>67</v>
      </c>
      <c r="Q6233" t="s">
        <v>37586</v>
      </c>
      <c r="R6233">
        <v>383</v>
      </c>
      <c r="S6233" t="s">
        <v>82</v>
      </c>
      <c r="U6233" t="s">
        <v>92</v>
      </c>
      <c r="X6233" t="s">
        <v>37587</v>
      </c>
      <c r="Y6233" t="str">
        <f>""</f>
        <v/>
      </c>
      <c r="AA6233">
        <v>721110</v>
      </c>
      <c r="AB6233">
        <v>1</v>
      </c>
      <c r="AD6233" t="s">
        <v>79</v>
      </c>
      <c r="AE6233" t="s">
        <v>599</v>
      </c>
      <c r="AF6233">
        <v>40</v>
      </c>
      <c r="AG6233" s="4">
        <v>0.375</v>
      </c>
      <c r="AH6233" s="4">
        <v>0.70833333333333337</v>
      </c>
      <c r="AI6233" s="6">
        <v>17</v>
      </c>
      <c r="AM6233" t="s">
        <v>82</v>
      </c>
      <c r="AO6233" t="s">
        <v>1045</v>
      </c>
      <c r="AP6233" t="s">
        <v>67</v>
      </c>
      <c r="AQ6233" t="s">
        <v>67</v>
      </c>
      <c r="AR6233" t="s">
        <v>82</v>
      </c>
      <c r="AT6233" t="s">
        <v>82</v>
      </c>
      <c r="AW6233" t="s">
        <v>72</v>
      </c>
      <c r="AY6233" t="s">
        <v>5471</v>
      </c>
      <c r="AZ6233" t="s">
        <v>1225</v>
      </c>
      <c r="BA6233" t="s">
        <v>105</v>
      </c>
      <c r="BB6233">
        <v>75063</v>
      </c>
      <c r="BC6233" t="s">
        <v>87</v>
      </c>
      <c r="BD6233" t="s">
        <v>37588</v>
      </c>
      <c r="BE6233">
        <v>7367857</v>
      </c>
      <c r="BF6233" s="2">
        <v>43486</v>
      </c>
      <c r="BG6233" s="2">
        <v>43521</v>
      </c>
      <c r="BH6233" t="s">
        <v>37589</v>
      </c>
      <c r="BJ6233">
        <v>472021205</v>
      </c>
    </row>
    <row r="6234" spans="1:62" x14ac:dyDescent="0.25">
      <c r="A6234" t="s">
        <v>356</v>
      </c>
      <c r="B6234" s="2">
        <v>43535</v>
      </c>
      <c r="C6234" t="s">
        <v>63</v>
      </c>
      <c r="D6234" s="3">
        <v>43472.387810486114</v>
      </c>
      <c r="E6234" t="s">
        <v>64</v>
      </c>
      <c r="F6234" s="2">
        <v>43556</v>
      </c>
      <c r="G6234" s="2">
        <v>43812</v>
      </c>
      <c r="H6234" t="s">
        <v>357</v>
      </c>
      <c r="I6234" t="s">
        <v>358</v>
      </c>
      <c r="J6234" t="s">
        <v>359</v>
      </c>
      <c r="K6234" t="s">
        <v>67</v>
      </c>
      <c r="L6234" t="s">
        <v>360</v>
      </c>
      <c r="M6234" t="s">
        <v>207</v>
      </c>
      <c r="N6234">
        <v>2554</v>
      </c>
      <c r="O6234" t="s">
        <v>70</v>
      </c>
      <c r="P6234" t="s">
        <v>67</v>
      </c>
      <c r="Q6234" t="s">
        <v>361</v>
      </c>
      <c r="S6234" t="s">
        <v>72</v>
      </c>
      <c r="T6234" t="s">
        <v>275</v>
      </c>
      <c r="U6234" t="s">
        <v>276</v>
      </c>
      <c r="V6234" t="s">
        <v>277</v>
      </c>
      <c r="W6234" t="s">
        <v>278</v>
      </c>
      <c r="X6234" t="s">
        <v>362</v>
      </c>
      <c r="Y6234" t="str">
        <f>"35-2014"</f>
        <v>35-2014</v>
      </c>
      <c r="Z6234" t="s">
        <v>301</v>
      </c>
      <c r="AA6234">
        <v>722110</v>
      </c>
      <c r="AB6234">
        <v>5</v>
      </c>
      <c r="AC6234">
        <v>5</v>
      </c>
      <c r="AD6234" t="s">
        <v>79</v>
      </c>
      <c r="AE6234" t="s">
        <v>95</v>
      </c>
      <c r="AF6234">
        <v>35</v>
      </c>
      <c r="AG6234" s="4">
        <v>0.375</v>
      </c>
      <c r="AH6234" s="4">
        <v>0.95833333333333337</v>
      </c>
      <c r="AI6234" s="5">
        <v>14.49</v>
      </c>
      <c r="AJ6234">
        <v>21.74</v>
      </c>
      <c r="AL6234" t="s">
        <v>81</v>
      </c>
      <c r="AM6234" t="s">
        <v>82</v>
      </c>
      <c r="AO6234" t="s">
        <v>83</v>
      </c>
      <c r="AP6234" t="s">
        <v>67</v>
      </c>
      <c r="AQ6234" t="s">
        <v>67</v>
      </c>
      <c r="AR6234" t="s">
        <v>82</v>
      </c>
      <c r="AT6234" t="s">
        <v>82</v>
      </c>
      <c r="AW6234" t="s">
        <v>72</v>
      </c>
      <c r="AX6234">
        <v>3</v>
      </c>
      <c r="AY6234" t="s">
        <v>360</v>
      </c>
      <c r="AZ6234" t="s">
        <v>360</v>
      </c>
      <c r="BA6234" t="s">
        <v>207</v>
      </c>
      <c r="BB6234">
        <v>2554</v>
      </c>
      <c r="BC6234" t="s">
        <v>87</v>
      </c>
      <c r="BH6234" t="s">
        <v>363</v>
      </c>
      <c r="BJ6234">
        <v>201376572</v>
      </c>
    </row>
    <row r="6235" spans="1:62" x14ac:dyDescent="0.25">
      <c r="A6235" t="s">
        <v>505</v>
      </c>
      <c r="B6235" s="2">
        <v>43535</v>
      </c>
      <c r="C6235" t="s">
        <v>63</v>
      </c>
      <c r="D6235" s="3">
        <v>43472.393201203704</v>
      </c>
      <c r="E6235" t="s">
        <v>64</v>
      </c>
      <c r="F6235" s="2">
        <v>43556</v>
      </c>
      <c r="G6235" s="2">
        <v>43770</v>
      </c>
      <c r="H6235" t="s">
        <v>506</v>
      </c>
      <c r="I6235" t="s">
        <v>67</v>
      </c>
      <c r="J6235" t="s">
        <v>507</v>
      </c>
      <c r="K6235" t="s">
        <v>508</v>
      </c>
      <c r="L6235" t="s">
        <v>360</v>
      </c>
      <c r="M6235" t="s">
        <v>207</v>
      </c>
      <c r="N6235">
        <v>2554</v>
      </c>
      <c r="O6235" t="s">
        <v>70</v>
      </c>
      <c r="P6235" t="s">
        <v>67</v>
      </c>
      <c r="Q6235" t="s">
        <v>509</v>
      </c>
      <c r="S6235" t="s">
        <v>72</v>
      </c>
      <c r="T6235" t="s">
        <v>275</v>
      </c>
      <c r="U6235" t="s">
        <v>276</v>
      </c>
      <c r="V6235" t="s">
        <v>277</v>
      </c>
      <c r="W6235" t="s">
        <v>278</v>
      </c>
      <c r="X6235" t="s">
        <v>510</v>
      </c>
      <c r="Y6235" t="str">
        <f>"53-7081"</f>
        <v>53-7081</v>
      </c>
      <c r="Z6235" t="s">
        <v>511</v>
      </c>
      <c r="AA6235">
        <v>56211</v>
      </c>
      <c r="AB6235">
        <v>14</v>
      </c>
      <c r="AC6235">
        <v>14</v>
      </c>
      <c r="AD6235" t="s">
        <v>79</v>
      </c>
      <c r="AE6235" t="s">
        <v>95</v>
      </c>
      <c r="AF6235">
        <v>35</v>
      </c>
      <c r="AG6235" s="4">
        <v>0.29166666666666669</v>
      </c>
      <c r="AH6235" s="4">
        <v>0.64583333333333337</v>
      </c>
      <c r="AI6235" s="5">
        <v>20.84</v>
      </c>
      <c r="AJ6235">
        <v>31.26</v>
      </c>
      <c r="AL6235" t="s">
        <v>81</v>
      </c>
      <c r="AM6235" t="s">
        <v>82</v>
      </c>
      <c r="AO6235" t="s">
        <v>83</v>
      </c>
      <c r="AP6235" t="s">
        <v>67</v>
      </c>
      <c r="AQ6235" t="s">
        <v>67</v>
      </c>
      <c r="AR6235" t="s">
        <v>82</v>
      </c>
      <c r="AT6235" t="s">
        <v>82</v>
      </c>
      <c r="AW6235" t="s">
        <v>72</v>
      </c>
      <c r="AX6235">
        <v>3</v>
      </c>
      <c r="AY6235" t="s">
        <v>360</v>
      </c>
      <c r="AZ6235" t="s">
        <v>360</v>
      </c>
      <c r="BA6235" t="s">
        <v>207</v>
      </c>
      <c r="BB6235">
        <v>2554</v>
      </c>
      <c r="BC6235" t="s">
        <v>79</v>
      </c>
      <c r="BH6235" t="s">
        <v>508</v>
      </c>
      <c r="BI6235" t="s">
        <v>67</v>
      </c>
      <c r="BJ6235">
        <v>42693761</v>
      </c>
    </row>
    <row r="6236" spans="1:62" x14ac:dyDescent="0.25">
      <c r="A6236" t="s">
        <v>9780</v>
      </c>
      <c r="B6236" s="2">
        <v>43535</v>
      </c>
      <c r="C6236" t="s">
        <v>63</v>
      </c>
      <c r="D6236" s="3">
        <v>43472.425074722225</v>
      </c>
      <c r="E6236" t="s">
        <v>64</v>
      </c>
      <c r="F6236" s="2">
        <v>43556</v>
      </c>
      <c r="G6236" s="2">
        <v>43804</v>
      </c>
      <c r="H6236" t="s">
        <v>9781</v>
      </c>
      <c r="J6236" t="s">
        <v>9782</v>
      </c>
      <c r="L6236" t="s">
        <v>9711</v>
      </c>
      <c r="M6236" t="s">
        <v>1246</v>
      </c>
      <c r="N6236">
        <v>63304</v>
      </c>
      <c r="O6236" t="s">
        <v>70</v>
      </c>
      <c r="Q6236" t="s">
        <v>9783</v>
      </c>
      <c r="S6236" t="s">
        <v>72</v>
      </c>
      <c r="T6236" t="s">
        <v>3529</v>
      </c>
      <c r="U6236" t="s">
        <v>3530</v>
      </c>
      <c r="V6236" t="s">
        <v>3531</v>
      </c>
      <c r="W6236" t="s">
        <v>232</v>
      </c>
      <c r="X6236" t="s">
        <v>93</v>
      </c>
      <c r="Y6236" t="str">
        <f>"37-3011"</f>
        <v>37-3011</v>
      </c>
      <c r="Z6236" t="s">
        <v>94</v>
      </c>
      <c r="AA6236">
        <v>56173</v>
      </c>
      <c r="AB6236">
        <v>26</v>
      </c>
      <c r="AC6236">
        <v>26</v>
      </c>
      <c r="AD6236" t="s">
        <v>79</v>
      </c>
      <c r="AE6236" t="s">
        <v>80</v>
      </c>
      <c r="AF6236">
        <v>40</v>
      </c>
      <c r="AG6236" s="4">
        <v>0.33333333333333331</v>
      </c>
      <c r="AH6236" s="4">
        <v>0.66666666666666663</v>
      </c>
      <c r="AI6236" s="5">
        <v>14.52</v>
      </c>
      <c r="AJ6236">
        <v>21.78</v>
      </c>
      <c r="AK6236">
        <v>21.78</v>
      </c>
      <c r="AL6236" t="s">
        <v>81</v>
      </c>
      <c r="AM6236" t="s">
        <v>82</v>
      </c>
      <c r="AO6236" t="s">
        <v>83</v>
      </c>
      <c r="AQ6236" t="s">
        <v>662</v>
      </c>
      <c r="AR6236" t="s">
        <v>82</v>
      </c>
      <c r="AT6236" t="s">
        <v>82</v>
      </c>
      <c r="AW6236" t="s">
        <v>72</v>
      </c>
      <c r="AX6236">
        <v>1</v>
      </c>
      <c r="AY6236" t="s">
        <v>9711</v>
      </c>
      <c r="AZ6236" t="s">
        <v>9711</v>
      </c>
      <c r="BA6236" t="s">
        <v>1246</v>
      </c>
      <c r="BB6236">
        <v>63304</v>
      </c>
      <c r="BC6236" t="s">
        <v>79</v>
      </c>
      <c r="BH6236" t="s">
        <v>9784</v>
      </c>
      <c r="BI6236" t="s">
        <v>67</v>
      </c>
      <c r="BJ6236">
        <v>264087193</v>
      </c>
    </row>
    <row r="6237" spans="1:62" x14ac:dyDescent="0.25">
      <c r="A6237" t="s">
        <v>9803</v>
      </c>
      <c r="B6237" s="2">
        <v>43535</v>
      </c>
      <c r="C6237" t="s">
        <v>63</v>
      </c>
      <c r="D6237" s="3">
        <v>43472.399537557867</v>
      </c>
      <c r="E6237" t="s">
        <v>64</v>
      </c>
      <c r="F6237" s="2">
        <v>43556</v>
      </c>
      <c r="G6237" s="2">
        <v>43799</v>
      </c>
      <c r="H6237" t="s">
        <v>5606</v>
      </c>
      <c r="J6237" t="s">
        <v>5607</v>
      </c>
      <c r="L6237" t="s">
        <v>4215</v>
      </c>
      <c r="M6237" t="s">
        <v>166</v>
      </c>
      <c r="N6237">
        <v>84401</v>
      </c>
      <c r="O6237" t="s">
        <v>70</v>
      </c>
      <c r="Q6237" t="s">
        <v>5608</v>
      </c>
      <c r="S6237" t="s">
        <v>72</v>
      </c>
      <c r="T6237" t="s">
        <v>2136</v>
      </c>
      <c r="U6237" t="s">
        <v>2137</v>
      </c>
      <c r="V6237" t="s">
        <v>232</v>
      </c>
      <c r="W6237" t="s">
        <v>232</v>
      </c>
      <c r="X6237" t="s">
        <v>1758</v>
      </c>
      <c r="Y6237" t="str">
        <f>"51-7042"</f>
        <v>51-7042</v>
      </c>
      <c r="Z6237" t="s">
        <v>5609</v>
      </c>
      <c r="AA6237">
        <v>321214</v>
      </c>
      <c r="AB6237">
        <v>25</v>
      </c>
      <c r="AC6237">
        <v>25</v>
      </c>
      <c r="AD6237" t="s">
        <v>79</v>
      </c>
      <c r="AE6237" t="s">
        <v>95</v>
      </c>
      <c r="AF6237">
        <v>40</v>
      </c>
      <c r="AG6237" s="4">
        <v>0.375</v>
      </c>
      <c r="AH6237" s="4">
        <v>0.70833333333333337</v>
      </c>
      <c r="AI6237" s="5">
        <v>14.65</v>
      </c>
      <c r="AJ6237">
        <v>21.98</v>
      </c>
      <c r="AL6237" t="s">
        <v>81</v>
      </c>
      <c r="AM6237" t="s">
        <v>82</v>
      </c>
      <c r="AO6237" t="s">
        <v>83</v>
      </c>
      <c r="AR6237" t="s">
        <v>82</v>
      </c>
      <c r="AT6237" t="s">
        <v>82</v>
      </c>
      <c r="AW6237" t="s">
        <v>72</v>
      </c>
      <c r="AX6237">
        <v>1</v>
      </c>
      <c r="AY6237" t="s">
        <v>4215</v>
      </c>
      <c r="AZ6237" t="s">
        <v>4221</v>
      </c>
      <c r="BA6237" t="s">
        <v>166</v>
      </c>
      <c r="BB6237">
        <v>84401</v>
      </c>
      <c r="BC6237" t="s">
        <v>87</v>
      </c>
      <c r="BH6237" t="s">
        <v>5607</v>
      </c>
      <c r="BJ6237">
        <v>870559098</v>
      </c>
    </row>
    <row r="6238" spans="1:62" x14ac:dyDescent="0.25">
      <c r="A6238" t="s">
        <v>9871</v>
      </c>
      <c r="B6238" s="2">
        <v>43535</v>
      </c>
      <c r="C6238" t="s">
        <v>63</v>
      </c>
      <c r="D6238" s="3">
        <v>43472.420786736111</v>
      </c>
      <c r="E6238" t="s">
        <v>64</v>
      </c>
      <c r="F6238" s="2">
        <v>43556</v>
      </c>
      <c r="G6238" s="2">
        <v>43819</v>
      </c>
      <c r="H6238" t="s">
        <v>9872</v>
      </c>
      <c r="J6238" t="s">
        <v>9873</v>
      </c>
      <c r="L6238" t="s">
        <v>9874</v>
      </c>
      <c r="M6238" t="s">
        <v>1246</v>
      </c>
      <c r="N6238">
        <v>63026</v>
      </c>
      <c r="O6238" t="s">
        <v>70</v>
      </c>
      <c r="Q6238" t="s">
        <v>9875</v>
      </c>
      <c r="S6238" t="s">
        <v>72</v>
      </c>
      <c r="T6238" t="s">
        <v>3529</v>
      </c>
      <c r="U6238" t="s">
        <v>3530</v>
      </c>
      <c r="V6238" t="s">
        <v>3531</v>
      </c>
      <c r="W6238" t="s">
        <v>232</v>
      </c>
      <c r="X6238" t="s">
        <v>93</v>
      </c>
      <c r="Y6238" t="str">
        <f>"37-3011"</f>
        <v>37-3011</v>
      </c>
      <c r="Z6238" t="s">
        <v>94</v>
      </c>
      <c r="AA6238">
        <v>56173</v>
      </c>
      <c r="AB6238">
        <v>3</v>
      </c>
      <c r="AC6238">
        <v>3</v>
      </c>
      <c r="AD6238" t="s">
        <v>79</v>
      </c>
      <c r="AE6238" t="s">
        <v>80</v>
      </c>
      <c r="AF6238">
        <v>40</v>
      </c>
      <c r="AG6238" s="4">
        <v>0.33333333333333331</v>
      </c>
      <c r="AH6238" s="4">
        <v>0.66666666666666663</v>
      </c>
      <c r="AI6238" s="5">
        <v>14.52</v>
      </c>
      <c r="AJ6238">
        <v>21.78</v>
      </c>
      <c r="AK6238">
        <v>21.78</v>
      </c>
      <c r="AL6238" t="s">
        <v>81</v>
      </c>
      <c r="AM6238" t="s">
        <v>82</v>
      </c>
      <c r="AO6238" t="s">
        <v>83</v>
      </c>
      <c r="AP6238" t="s">
        <v>67</v>
      </c>
      <c r="AQ6238" t="s">
        <v>67</v>
      </c>
      <c r="AR6238" t="s">
        <v>82</v>
      </c>
      <c r="AT6238" t="s">
        <v>82</v>
      </c>
      <c r="AW6238" t="s">
        <v>72</v>
      </c>
      <c r="AX6238">
        <v>3</v>
      </c>
      <c r="AY6238" t="s">
        <v>9874</v>
      </c>
      <c r="AZ6238" t="s">
        <v>9711</v>
      </c>
      <c r="BA6238" t="s">
        <v>1246</v>
      </c>
      <c r="BB6238">
        <v>63026</v>
      </c>
      <c r="BC6238" t="s">
        <v>79</v>
      </c>
      <c r="BH6238" t="s">
        <v>9876</v>
      </c>
      <c r="BI6238" t="s">
        <v>67</v>
      </c>
      <c r="BJ6238">
        <v>264507997</v>
      </c>
    </row>
    <row r="6239" spans="1:62" x14ac:dyDescent="0.25">
      <c r="A6239" t="s">
        <v>9916</v>
      </c>
      <c r="B6239" s="2">
        <v>43535</v>
      </c>
      <c r="C6239" t="s">
        <v>63</v>
      </c>
      <c r="D6239" s="3">
        <v>43472.402601331021</v>
      </c>
      <c r="E6239" t="s">
        <v>64</v>
      </c>
      <c r="F6239" s="2">
        <v>43556</v>
      </c>
      <c r="G6239" s="2">
        <v>43799</v>
      </c>
      <c r="H6239" t="s">
        <v>9917</v>
      </c>
      <c r="J6239" t="s">
        <v>9918</v>
      </c>
      <c r="L6239" t="s">
        <v>3358</v>
      </c>
      <c r="M6239" t="s">
        <v>136</v>
      </c>
      <c r="N6239">
        <v>21157</v>
      </c>
      <c r="O6239" t="s">
        <v>70</v>
      </c>
      <c r="Q6239" t="s">
        <v>9919</v>
      </c>
      <c r="S6239" t="s">
        <v>72</v>
      </c>
      <c r="T6239" t="s">
        <v>2136</v>
      </c>
      <c r="U6239" t="s">
        <v>2137</v>
      </c>
      <c r="V6239" t="s">
        <v>232</v>
      </c>
      <c r="W6239" t="s">
        <v>232</v>
      </c>
      <c r="X6239" t="s">
        <v>2138</v>
      </c>
      <c r="Y6239" t="str">
        <f>"39-2021"</f>
        <v>39-2021</v>
      </c>
      <c r="Z6239" t="s">
        <v>78</v>
      </c>
      <c r="AA6239">
        <v>711219</v>
      </c>
      <c r="AB6239">
        <v>15</v>
      </c>
      <c r="AC6239">
        <v>15</v>
      </c>
      <c r="AD6239" t="s">
        <v>79</v>
      </c>
      <c r="AE6239" t="s">
        <v>95</v>
      </c>
      <c r="AF6239">
        <v>40</v>
      </c>
      <c r="AG6239" s="4">
        <v>0.20833333333333334</v>
      </c>
      <c r="AH6239" s="4">
        <v>0.54166666666666663</v>
      </c>
      <c r="AI6239" s="5">
        <v>11.56</v>
      </c>
      <c r="AJ6239">
        <v>17.34</v>
      </c>
      <c r="AL6239" t="s">
        <v>81</v>
      </c>
      <c r="AM6239" t="s">
        <v>82</v>
      </c>
      <c r="AO6239" t="s">
        <v>83</v>
      </c>
      <c r="AR6239" t="s">
        <v>82</v>
      </c>
      <c r="AT6239" t="s">
        <v>82</v>
      </c>
      <c r="AW6239" t="s">
        <v>72</v>
      </c>
      <c r="AX6239">
        <v>1</v>
      </c>
      <c r="AY6239" t="s">
        <v>3199</v>
      </c>
      <c r="AZ6239" t="s">
        <v>9730</v>
      </c>
      <c r="BA6239" t="s">
        <v>136</v>
      </c>
      <c r="BB6239">
        <v>21215</v>
      </c>
      <c r="BC6239" t="s">
        <v>87</v>
      </c>
      <c r="BH6239" t="s">
        <v>9920</v>
      </c>
      <c r="BI6239" t="s">
        <v>9732</v>
      </c>
      <c r="BJ6239">
        <v>522124889</v>
      </c>
    </row>
    <row r="6240" spans="1:62" x14ac:dyDescent="0.25">
      <c r="A6240" t="s">
        <v>10557</v>
      </c>
      <c r="B6240" s="2">
        <v>43535</v>
      </c>
      <c r="C6240" t="s">
        <v>63</v>
      </c>
      <c r="D6240" s="3">
        <v>43472.429224340274</v>
      </c>
      <c r="E6240" t="s">
        <v>64</v>
      </c>
      <c r="F6240" s="2">
        <v>43556</v>
      </c>
      <c r="G6240" s="2">
        <v>43799</v>
      </c>
      <c r="H6240" t="s">
        <v>10558</v>
      </c>
      <c r="I6240" t="s">
        <v>67</v>
      </c>
      <c r="J6240" t="s">
        <v>10559</v>
      </c>
      <c r="K6240" t="s">
        <v>67</v>
      </c>
      <c r="L6240" t="s">
        <v>1588</v>
      </c>
      <c r="M6240" t="s">
        <v>308</v>
      </c>
      <c r="N6240">
        <v>8527</v>
      </c>
      <c r="O6240" t="s">
        <v>70</v>
      </c>
      <c r="P6240" t="s">
        <v>67</v>
      </c>
      <c r="Q6240" t="s">
        <v>10560</v>
      </c>
      <c r="S6240" t="s">
        <v>72</v>
      </c>
      <c r="T6240" t="s">
        <v>3529</v>
      </c>
      <c r="U6240" t="s">
        <v>3530</v>
      </c>
      <c r="V6240" t="s">
        <v>10561</v>
      </c>
      <c r="W6240" t="s">
        <v>232</v>
      </c>
      <c r="X6240" t="s">
        <v>6597</v>
      </c>
      <c r="Y6240" t="str">
        <f>"37-3011"</f>
        <v>37-3011</v>
      </c>
      <c r="Z6240" t="s">
        <v>94</v>
      </c>
      <c r="AA6240">
        <v>56173</v>
      </c>
      <c r="AB6240">
        <v>2</v>
      </c>
      <c r="AC6240">
        <v>2</v>
      </c>
      <c r="AD6240" t="s">
        <v>87</v>
      </c>
      <c r="AE6240" t="s">
        <v>80</v>
      </c>
      <c r="AF6240">
        <v>40</v>
      </c>
      <c r="AG6240" s="4">
        <v>0.33333333333333331</v>
      </c>
      <c r="AH6240" s="4">
        <v>0.66666666666666663</v>
      </c>
      <c r="AI6240" s="5">
        <v>16.809999999999999</v>
      </c>
      <c r="AJ6240">
        <v>25.22</v>
      </c>
      <c r="AK6240">
        <v>25.22</v>
      </c>
      <c r="AL6240" t="s">
        <v>81</v>
      </c>
      <c r="AM6240" t="s">
        <v>82</v>
      </c>
      <c r="AO6240" t="s">
        <v>83</v>
      </c>
      <c r="AP6240" t="s">
        <v>67</v>
      </c>
      <c r="AQ6240" t="s">
        <v>662</v>
      </c>
      <c r="AR6240" t="s">
        <v>82</v>
      </c>
      <c r="AT6240" t="s">
        <v>82</v>
      </c>
      <c r="AW6240" t="s">
        <v>72</v>
      </c>
      <c r="AX6240">
        <v>1</v>
      </c>
      <c r="AY6240" t="s">
        <v>4657</v>
      </c>
      <c r="AZ6240" t="s">
        <v>10562</v>
      </c>
      <c r="BA6240" t="s">
        <v>308</v>
      </c>
      <c r="BB6240">
        <v>8527</v>
      </c>
      <c r="BC6240" t="s">
        <v>79</v>
      </c>
      <c r="BH6240" t="s">
        <v>10563</v>
      </c>
      <c r="BI6240" t="s">
        <v>67</v>
      </c>
      <c r="BJ6240">
        <v>223223149</v>
      </c>
    </row>
    <row r="6241" spans="1:62" x14ac:dyDescent="0.25">
      <c r="A6241" t="s">
        <v>11336</v>
      </c>
      <c r="B6241" s="2">
        <v>43535</v>
      </c>
      <c r="C6241" t="s">
        <v>63</v>
      </c>
      <c r="D6241" s="3">
        <v>43472.379863912036</v>
      </c>
      <c r="E6241" t="s">
        <v>64</v>
      </c>
      <c r="F6241" s="2">
        <v>43556</v>
      </c>
      <c r="G6241" s="2">
        <v>43784</v>
      </c>
      <c r="H6241" t="s">
        <v>11337</v>
      </c>
      <c r="I6241" t="s">
        <v>11338</v>
      </c>
      <c r="J6241" t="s">
        <v>6865</v>
      </c>
      <c r="L6241" t="s">
        <v>6866</v>
      </c>
      <c r="M6241" t="s">
        <v>147</v>
      </c>
      <c r="N6241">
        <v>19462</v>
      </c>
      <c r="O6241" t="s">
        <v>70</v>
      </c>
      <c r="Q6241" t="s">
        <v>5788</v>
      </c>
      <c r="S6241" t="s">
        <v>72</v>
      </c>
      <c r="T6241" t="s">
        <v>7088</v>
      </c>
      <c r="U6241" t="s">
        <v>5854</v>
      </c>
      <c r="V6241" t="s">
        <v>6868</v>
      </c>
      <c r="W6241" t="s">
        <v>232</v>
      </c>
      <c r="X6241" t="s">
        <v>106</v>
      </c>
      <c r="Y6241" t="str">
        <f>"37-3011"</f>
        <v>37-3011</v>
      </c>
      <c r="Z6241" t="s">
        <v>94</v>
      </c>
      <c r="AA6241">
        <v>561730</v>
      </c>
      <c r="AB6241">
        <v>30</v>
      </c>
      <c r="AC6241">
        <v>30</v>
      </c>
      <c r="AD6241" t="s">
        <v>79</v>
      </c>
      <c r="AE6241" t="s">
        <v>95</v>
      </c>
      <c r="AF6241">
        <v>40</v>
      </c>
      <c r="AG6241" s="4">
        <v>0.29166666666666669</v>
      </c>
      <c r="AH6241" s="4">
        <v>0.64583333333333337</v>
      </c>
      <c r="AI6241" s="5">
        <v>13.61</v>
      </c>
      <c r="AJ6241">
        <v>20.420000000000002</v>
      </c>
      <c r="AL6241" t="s">
        <v>81</v>
      </c>
      <c r="AM6241" t="s">
        <v>82</v>
      </c>
      <c r="AO6241" t="s">
        <v>83</v>
      </c>
      <c r="AR6241" t="s">
        <v>82</v>
      </c>
      <c r="AT6241" t="s">
        <v>82</v>
      </c>
      <c r="AW6241" t="s">
        <v>82</v>
      </c>
      <c r="AY6241" t="s">
        <v>10256</v>
      </c>
      <c r="AZ6241" t="s">
        <v>10257</v>
      </c>
      <c r="BA6241" t="s">
        <v>649</v>
      </c>
      <c r="BB6241">
        <v>85705</v>
      </c>
      <c r="BC6241" t="s">
        <v>79</v>
      </c>
      <c r="BH6241" t="s">
        <v>11339</v>
      </c>
      <c r="BJ6241">
        <v>860275409</v>
      </c>
    </row>
    <row r="6242" spans="1:62" x14ac:dyDescent="0.25">
      <c r="A6242" t="s">
        <v>11766</v>
      </c>
      <c r="B6242" s="2">
        <v>43535</v>
      </c>
      <c r="C6242" t="s">
        <v>63</v>
      </c>
      <c r="D6242" s="3">
        <v>43472.423476180556</v>
      </c>
      <c r="E6242" t="s">
        <v>64</v>
      </c>
      <c r="F6242" s="2">
        <v>43556</v>
      </c>
      <c r="G6242" s="2">
        <v>43814</v>
      </c>
      <c r="H6242" t="s">
        <v>11767</v>
      </c>
      <c r="J6242" t="s">
        <v>11768</v>
      </c>
      <c r="K6242" t="s">
        <v>11769</v>
      </c>
      <c r="L6242" t="s">
        <v>11770</v>
      </c>
      <c r="M6242" t="s">
        <v>298</v>
      </c>
      <c r="N6242">
        <v>3902</v>
      </c>
      <c r="O6242" t="s">
        <v>70</v>
      </c>
      <c r="P6242" t="s">
        <v>67</v>
      </c>
      <c r="Q6242" t="s">
        <v>11771</v>
      </c>
      <c r="S6242" t="s">
        <v>72</v>
      </c>
      <c r="T6242" t="s">
        <v>3529</v>
      </c>
      <c r="U6242" t="s">
        <v>3530</v>
      </c>
      <c r="V6242" t="s">
        <v>3531</v>
      </c>
      <c r="W6242" t="s">
        <v>232</v>
      </c>
      <c r="X6242" t="s">
        <v>93</v>
      </c>
      <c r="Y6242" t="str">
        <f>"37-3011"</f>
        <v>37-3011</v>
      </c>
      <c r="Z6242" t="s">
        <v>94</v>
      </c>
      <c r="AA6242">
        <v>561730</v>
      </c>
      <c r="AB6242">
        <v>9</v>
      </c>
      <c r="AC6242">
        <v>9</v>
      </c>
      <c r="AD6242" t="s">
        <v>79</v>
      </c>
      <c r="AE6242" t="s">
        <v>80</v>
      </c>
      <c r="AF6242">
        <v>40</v>
      </c>
      <c r="AG6242" s="4">
        <v>0.33333333333333331</v>
      </c>
      <c r="AH6242" s="4">
        <v>0.70833333333333337</v>
      </c>
      <c r="AI6242" s="6">
        <v>16</v>
      </c>
      <c r="AJ6242">
        <v>24</v>
      </c>
      <c r="AK6242">
        <v>24</v>
      </c>
      <c r="AL6242" t="s">
        <v>81</v>
      </c>
      <c r="AM6242" t="s">
        <v>82</v>
      </c>
      <c r="AO6242" t="s">
        <v>83</v>
      </c>
      <c r="AP6242" t="s">
        <v>67</v>
      </c>
      <c r="AQ6242" t="s">
        <v>662</v>
      </c>
      <c r="AR6242" t="s">
        <v>82</v>
      </c>
      <c r="AT6242" t="s">
        <v>82</v>
      </c>
      <c r="AW6242" t="s">
        <v>82</v>
      </c>
      <c r="AY6242" t="s">
        <v>11770</v>
      </c>
      <c r="AZ6242" t="s">
        <v>302</v>
      </c>
      <c r="BA6242" t="s">
        <v>298</v>
      </c>
      <c r="BB6242">
        <v>3902</v>
      </c>
      <c r="BC6242" t="s">
        <v>79</v>
      </c>
      <c r="BH6242" t="s">
        <v>11768</v>
      </c>
      <c r="BI6242" t="s">
        <v>67</v>
      </c>
      <c r="BJ6242">
        <v>200471533</v>
      </c>
    </row>
    <row r="6243" spans="1:62" x14ac:dyDescent="0.25">
      <c r="A6243" t="s">
        <v>11874</v>
      </c>
      <c r="B6243" s="2">
        <v>43535</v>
      </c>
      <c r="C6243" t="s">
        <v>63</v>
      </c>
      <c r="D6243" s="3">
        <v>43472.391984178241</v>
      </c>
      <c r="E6243" t="s">
        <v>64</v>
      </c>
      <c r="F6243" s="2">
        <v>43556</v>
      </c>
      <c r="G6243" s="2">
        <v>43830</v>
      </c>
      <c r="H6243" t="s">
        <v>1378</v>
      </c>
      <c r="I6243" t="s">
        <v>67</v>
      </c>
      <c r="J6243" t="s">
        <v>1379</v>
      </c>
      <c r="K6243" t="s">
        <v>67</v>
      </c>
      <c r="L6243" t="s">
        <v>1380</v>
      </c>
      <c r="M6243" t="s">
        <v>804</v>
      </c>
      <c r="N6243">
        <v>3071</v>
      </c>
      <c r="O6243" t="s">
        <v>70</v>
      </c>
      <c r="P6243" t="s">
        <v>67</v>
      </c>
      <c r="Q6243" t="s">
        <v>1381</v>
      </c>
      <c r="S6243" t="s">
        <v>72</v>
      </c>
      <c r="T6243" t="s">
        <v>1273</v>
      </c>
      <c r="U6243" t="s">
        <v>1274</v>
      </c>
      <c r="V6243" t="s">
        <v>1275</v>
      </c>
      <c r="W6243" t="s">
        <v>1276</v>
      </c>
      <c r="X6243" t="s">
        <v>1382</v>
      </c>
      <c r="Y6243" t="str">
        <f>"47-2051"</f>
        <v>47-2051</v>
      </c>
      <c r="Z6243" t="s">
        <v>1383</v>
      </c>
      <c r="AA6243">
        <v>23811</v>
      </c>
      <c r="AB6243">
        <v>19</v>
      </c>
      <c r="AC6243">
        <v>19</v>
      </c>
      <c r="AD6243" t="s">
        <v>79</v>
      </c>
      <c r="AE6243" t="s">
        <v>95</v>
      </c>
      <c r="AF6243">
        <v>40</v>
      </c>
      <c r="AG6243" s="4">
        <v>0.25</v>
      </c>
      <c r="AH6243" s="4">
        <v>0.66666666666666663</v>
      </c>
      <c r="AI6243" s="5">
        <v>25.82</v>
      </c>
      <c r="AJ6243">
        <v>38.729999999999997</v>
      </c>
      <c r="AL6243" t="s">
        <v>81</v>
      </c>
      <c r="AM6243" t="s">
        <v>82</v>
      </c>
      <c r="AO6243" t="s">
        <v>83</v>
      </c>
      <c r="AP6243" t="s">
        <v>67</v>
      </c>
      <c r="AQ6243" t="s">
        <v>67</v>
      </c>
      <c r="AR6243" t="s">
        <v>82</v>
      </c>
      <c r="AT6243" t="s">
        <v>82</v>
      </c>
      <c r="AW6243" t="s">
        <v>82</v>
      </c>
      <c r="AY6243" t="s">
        <v>11875</v>
      </c>
      <c r="AZ6243" t="s">
        <v>11876</v>
      </c>
      <c r="BA6243" t="s">
        <v>804</v>
      </c>
      <c r="BB6243">
        <v>3301</v>
      </c>
      <c r="BC6243" t="s">
        <v>79</v>
      </c>
      <c r="BH6243" t="s">
        <v>11877</v>
      </c>
      <c r="BJ6243">
        <v>20369755</v>
      </c>
    </row>
    <row r="6244" spans="1:62" x14ac:dyDescent="0.25">
      <c r="A6244" t="s">
        <v>12140</v>
      </c>
      <c r="B6244" s="2">
        <v>43535</v>
      </c>
      <c r="C6244" t="s">
        <v>63</v>
      </c>
      <c r="D6244" s="3">
        <v>43472.411982766207</v>
      </c>
      <c r="E6244" t="s">
        <v>64</v>
      </c>
      <c r="F6244" s="2">
        <v>43556</v>
      </c>
      <c r="G6244" s="2">
        <v>43784</v>
      </c>
      <c r="H6244" t="s">
        <v>12141</v>
      </c>
      <c r="J6244" t="s">
        <v>12142</v>
      </c>
      <c r="L6244" t="s">
        <v>8939</v>
      </c>
      <c r="M6244" t="s">
        <v>2314</v>
      </c>
      <c r="N6244">
        <v>46219</v>
      </c>
      <c r="O6244" t="s">
        <v>70</v>
      </c>
      <c r="Q6244" t="s">
        <v>12143</v>
      </c>
      <c r="S6244" t="s">
        <v>72</v>
      </c>
      <c r="T6244" t="s">
        <v>1855</v>
      </c>
      <c r="U6244" t="s">
        <v>1856</v>
      </c>
      <c r="V6244" t="s">
        <v>863</v>
      </c>
      <c r="W6244" t="s">
        <v>105</v>
      </c>
      <c r="X6244" t="s">
        <v>106</v>
      </c>
      <c r="Y6244" t="str">
        <f>"37-3011"</f>
        <v>37-3011</v>
      </c>
      <c r="Z6244" t="s">
        <v>94</v>
      </c>
      <c r="AA6244">
        <v>561730</v>
      </c>
      <c r="AB6244">
        <v>20</v>
      </c>
      <c r="AC6244">
        <v>20</v>
      </c>
      <c r="AD6244" t="s">
        <v>79</v>
      </c>
      <c r="AE6244" t="s">
        <v>95</v>
      </c>
      <c r="AF6244">
        <v>40</v>
      </c>
      <c r="AG6244" s="4">
        <v>0.29166666666666669</v>
      </c>
      <c r="AH6244" s="4">
        <v>0.66666666666666663</v>
      </c>
      <c r="AI6244" s="5">
        <v>13.41</v>
      </c>
      <c r="AJ6244">
        <v>20.12</v>
      </c>
      <c r="AK6244">
        <v>22.5</v>
      </c>
      <c r="AL6244" t="s">
        <v>81</v>
      </c>
      <c r="AM6244" t="s">
        <v>82</v>
      </c>
      <c r="AO6244" t="s">
        <v>83</v>
      </c>
      <c r="AR6244" t="s">
        <v>82</v>
      </c>
      <c r="AT6244" t="s">
        <v>82</v>
      </c>
      <c r="AW6244" t="s">
        <v>82</v>
      </c>
      <c r="AY6244" t="s">
        <v>8939</v>
      </c>
      <c r="AZ6244" t="s">
        <v>1344</v>
      </c>
      <c r="BA6244" t="s">
        <v>2314</v>
      </c>
      <c r="BB6244">
        <v>46219</v>
      </c>
      <c r="BC6244" t="s">
        <v>79</v>
      </c>
      <c r="BH6244" t="s">
        <v>12142</v>
      </c>
      <c r="BJ6244">
        <v>815094448</v>
      </c>
    </row>
    <row r="6245" spans="1:62" x14ac:dyDescent="0.25">
      <c r="A6245" t="s">
        <v>14061</v>
      </c>
      <c r="B6245" s="2">
        <v>43535</v>
      </c>
      <c r="C6245" t="s">
        <v>63</v>
      </c>
      <c r="D6245" s="3">
        <v>43472.391968622687</v>
      </c>
      <c r="E6245" t="s">
        <v>64</v>
      </c>
      <c r="F6245" s="2">
        <v>43556</v>
      </c>
      <c r="G6245" s="2">
        <v>43769</v>
      </c>
      <c r="H6245" t="s">
        <v>14062</v>
      </c>
      <c r="I6245" t="s">
        <v>67</v>
      </c>
      <c r="J6245" t="s">
        <v>14063</v>
      </c>
      <c r="K6245" t="s">
        <v>67</v>
      </c>
      <c r="L6245" t="s">
        <v>1152</v>
      </c>
      <c r="M6245" t="s">
        <v>774</v>
      </c>
      <c r="N6245">
        <v>80216</v>
      </c>
      <c r="O6245" t="s">
        <v>70</v>
      </c>
      <c r="P6245" t="s">
        <v>67</v>
      </c>
      <c r="Q6245" t="s">
        <v>14064</v>
      </c>
      <c r="S6245" t="s">
        <v>72</v>
      </c>
      <c r="T6245" t="s">
        <v>6285</v>
      </c>
      <c r="U6245" t="s">
        <v>6286</v>
      </c>
      <c r="V6245" t="s">
        <v>6287</v>
      </c>
      <c r="W6245" t="s">
        <v>774</v>
      </c>
      <c r="X6245" t="s">
        <v>326</v>
      </c>
      <c r="Y6245" t="str">
        <f>"47-2061"</f>
        <v>47-2061</v>
      </c>
      <c r="Z6245" t="s">
        <v>326</v>
      </c>
      <c r="AA6245">
        <v>238160</v>
      </c>
      <c r="AB6245">
        <v>10</v>
      </c>
      <c r="AC6245">
        <v>10</v>
      </c>
      <c r="AD6245" t="s">
        <v>79</v>
      </c>
      <c r="AE6245" t="s">
        <v>80</v>
      </c>
      <c r="AF6245">
        <v>40</v>
      </c>
      <c r="AG6245" s="4">
        <v>0.29166666666666669</v>
      </c>
      <c r="AH6245" s="4">
        <v>0.66666666666666663</v>
      </c>
      <c r="AI6245" s="5">
        <v>16.66</v>
      </c>
      <c r="AJ6245">
        <v>24.99</v>
      </c>
      <c r="AK6245">
        <v>27.99</v>
      </c>
      <c r="AL6245" t="s">
        <v>81</v>
      </c>
      <c r="AM6245" t="s">
        <v>82</v>
      </c>
      <c r="AO6245" t="s">
        <v>83</v>
      </c>
      <c r="AP6245" t="s">
        <v>67</v>
      </c>
      <c r="AQ6245" t="s">
        <v>67</v>
      </c>
      <c r="AR6245" t="s">
        <v>82</v>
      </c>
      <c r="AT6245" t="s">
        <v>82</v>
      </c>
      <c r="AW6245" t="s">
        <v>82</v>
      </c>
      <c r="AY6245" t="s">
        <v>14065</v>
      </c>
      <c r="AZ6245" t="s">
        <v>1142</v>
      </c>
      <c r="BA6245" t="s">
        <v>166</v>
      </c>
      <c r="BB6245">
        <v>84119</v>
      </c>
      <c r="BC6245" t="s">
        <v>79</v>
      </c>
      <c r="BH6245" t="s">
        <v>14066</v>
      </c>
      <c r="BI6245" t="s">
        <v>67</v>
      </c>
      <c r="BJ6245">
        <v>743193913</v>
      </c>
    </row>
    <row r="6246" spans="1:62" x14ac:dyDescent="0.25">
      <c r="A6246" t="s">
        <v>14226</v>
      </c>
      <c r="B6246" s="2">
        <v>43535</v>
      </c>
      <c r="C6246" t="s">
        <v>63</v>
      </c>
      <c r="D6246" s="3">
        <v>43472.384438379631</v>
      </c>
      <c r="E6246" t="s">
        <v>64</v>
      </c>
      <c r="F6246" s="2">
        <v>43556</v>
      </c>
      <c r="G6246" s="2">
        <v>43829</v>
      </c>
      <c r="H6246" t="s">
        <v>14227</v>
      </c>
      <c r="I6246" t="s">
        <v>67</v>
      </c>
      <c r="J6246" t="s">
        <v>14228</v>
      </c>
      <c r="K6246" t="s">
        <v>67</v>
      </c>
      <c r="L6246" t="s">
        <v>14229</v>
      </c>
      <c r="M6246" t="s">
        <v>783</v>
      </c>
      <c r="N6246">
        <v>43334</v>
      </c>
      <c r="O6246" t="s">
        <v>70</v>
      </c>
      <c r="P6246" t="s">
        <v>67</v>
      </c>
      <c r="Q6246" t="s">
        <v>14230</v>
      </c>
      <c r="S6246" t="s">
        <v>72</v>
      </c>
      <c r="T6246" t="s">
        <v>6285</v>
      </c>
      <c r="U6246" t="s">
        <v>6286</v>
      </c>
      <c r="V6246" t="s">
        <v>6287</v>
      </c>
      <c r="W6246" t="s">
        <v>774</v>
      </c>
      <c r="X6246" t="s">
        <v>1383</v>
      </c>
      <c r="Y6246" t="str">
        <f>"47-2051"</f>
        <v>47-2051</v>
      </c>
      <c r="Z6246" t="s">
        <v>1383</v>
      </c>
      <c r="AA6246">
        <v>238110</v>
      </c>
      <c r="AB6246">
        <v>8</v>
      </c>
      <c r="AC6246">
        <v>8</v>
      </c>
      <c r="AD6246" t="s">
        <v>79</v>
      </c>
      <c r="AE6246" t="s">
        <v>80</v>
      </c>
      <c r="AF6246">
        <v>40</v>
      </c>
      <c r="AG6246" s="4">
        <v>0.29166666666666669</v>
      </c>
      <c r="AH6246" s="4">
        <v>0.66666666666666663</v>
      </c>
      <c r="AI6246" s="5">
        <v>22.92</v>
      </c>
      <c r="AJ6246">
        <v>34.380000000000003</v>
      </c>
      <c r="AK6246">
        <v>36</v>
      </c>
      <c r="AL6246" t="s">
        <v>81</v>
      </c>
      <c r="AM6246" t="s">
        <v>82</v>
      </c>
      <c r="AO6246" t="s">
        <v>83</v>
      </c>
      <c r="AP6246" t="s">
        <v>67</v>
      </c>
      <c r="AQ6246" t="s">
        <v>67</v>
      </c>
      <c r="AR6246" t="s">
        <v>82</v>
      </c>
      <c r="AT6246" t="s">
        <v>82</v>
      </c>
      <c r="AW6246" t="s">
        <v>82</v>
      </c>
      <c r="AY6246" t="s">
        <v>1823</v>
      </c>
      <c r="AZ6246" t="s">
        <v>10605</v>
      </c>
      <c r="BA6246" t="s">
        <v>783</v>
      </c>
      <c r="BB6246">
        <v>43334</v>
      </c>
      <c r="BC6246" t="s">
        <v>79</v>
      </c>
      <c r="BH6246" t="s">
        <v>14231</v>
      </c>
      <c r="BI6246" t="s">
        <v>67</v>
      </c>
      <c r="BJ6246">
        <v>831439721</v>
      </c>
    </row>
    <row r="6247" spans="1:62" x14ac:dyDescent="0.25">
      <c r="A6247" t="s">
        <v>14372</v>
      </c>
      <c r="B6247" s="2">
        <v>43535</v>
      </c>
      <c r="C6247" t="s">
        <v>63</v>
      </c>
      <c r="D6247" s="3">
        <v>43472.386726770834</v>
      </c>
      <c r="E6247" t="s">
        <v>64</v>
      </c>
      <c r="F6247" s="2">
        <v>43556</v>
      </c>
      <c r="G6247" s="2">
        <v>43826</v>
      </c>
      <c r="H6247" t="s">
        <v>14373</v>
      </c>
      <c r="I6247" t="s">
        <v>67</v>
      </c>
      <c r="J6247" t="s">
        <v>14374</v>
      </c>
      <c r="K6247" t="s">
        <v>67</v>
      </c>
      <c r="L6247" t="s">
        <v>1576</v>
      </c>
      <c r="M6247" t="s">
        <v>774</v>
      </c>
      <c r="N6247">
        <v>80011</v>
      </c>
      <c r="O6247" t="s">
        <v>70</v>
      </c>
      <c r="P6247" t="s">
        <v>67</v>
      </c>
      <c r="Q6247" t="s">
        <v>14375</v>
      </c>
      <c r="S6247" t="s">
        <v>72</v>
      </c>
      <c r="T6247" t="s">
        <v>6285</v>
      </c>
      <c r="U6247" t="s">
        <v>6286</v>
      </c>
      <c r="V6247" t="s">
        <v>6287</v>
      </c>
      <c r="W6247" t="s">
        <v>774</v>
      </c>
      <c r="X6247" t="s">
        <v>5840</v>
      </c>
      <c r="Y6247" t="str">
        <f>"47-3011"</f>
        <v>47-3011</v>
      </c>
      <c r="Z6247" t="s">
        <v>5840</v>
      </c>
      <c r="AA6247">
        <v>238340</v>
      </c>
      <c r="AB6247">
        <v>20</v>
      </c>
      <c r="AC6247">
        <v>20</v>
      </c>
      <c r="AD6247" t="s">
        <v>79</v>
      </c>
      <c r="AE6247" t="s">
        <v>80</v>
      </c>
      <c r="AF6247">
        <v>40</v>
      </c>
      <c r="AG6247" s="4">
        <v>0.29166666666666669</v>
      </c>
      <c r="AH6247" s="4">
        <v>0.64583333333333337</v>
      </c>
      <c r="AI6247" s="5">
        <v>18.46</v>
      </c>
      <c r="AJ6247">
        <v>27.69</v>
      </c>
      <c r="AK6247">
        <v>30.69</v>
      </c>
      <c r="AL6247" t="s">
        <v>81</v>
      </c>
      <c r="AM6247" t="s">
        <v>82</v>
      </c>
      <c r="AO6247" t="s">
        <v>83</v>
      </c>
      <c r="AP6247" t="s">
        <v>67</v>
      </c>
      <c r="AQ6247" t="s">
        <v>67</v>
      </c>
      <c r="AR6247" t="s">
        <v>82</v>
      </c>
      <c r="AT6247" t="s">
        <v>82</v>
      </c>
      <c r="AW6247" t="s">
        <v>82</v>
      </c>
      <c r="AY6247" t="s">
        <v>6257</v>
      </c>
      <c r="AZ6247" t="s">
        <v>14355</v>
      </c>
      <c r="BA6247" t="s">
        <v>774</v>
      </c>
      <c r="BB6247">
        <v>80011</v>
      </c>
      <c r="BC6247" t="s">
        <v>79</v>
      </c>
      <c r="BH6247" t="s">
        <v>14376</v>
      </c>
      <c r="BI6247" t="s">
        <v>67</v>
      </c>
      <c r="BJ6247">
        <v>271474145</v>
      </c>
    </row>
    <row r="6248" spans="1:62" x14ac:dyDescent="0.25">
      <c r="A6248" t="s">
        <v>14578</v>
      </c>
      <c r="B6248" s="2">
        <v>43535</v>
      </c>
      <c r="C6248" t="s">
        <v>63</v>
      </c>
      <c r="D6248" s="3">
        <v>43472.389153611111</v>
      </c>
      <c r="E6248" t="s">
        <v>64</v>
      </c>
      <c r="F6248" s="2">
        <v>43556</v>
      </c>
      <c r="G6248" s="2">
        <v>43799</v>
      </c>
      <c r="H6248" t="s">
        <v>14579</v>
      </c>
      <c r="I6248" t="s">
        <v>14414</v>
      </c>
      <c r="J6248" t="s">
        <v>14415</v>
      </c>
      <c r="K6248" t="s">
        <v>67</v>
      </c>
      <c r="L6248" t="s">
        <v>1152</v>
      </c>
      <c r="M6248" t="s">
        <v>774</v>
      </c>
      <c r="N6248">
        <v>80231</v>
      </c>
      <c r="O6248" t="s">
        <v>70</v>
      </c>
      <c r="P6248" t="s">
        <v>67</v>
      </c>
      <c r="Q6248" t="s">
        <v>14416</v>
      </c>
      <c r="S6248" t="s">
        <v>72</v>
      </c>
      <c r="T6248" t="s">
        <v>6285</v>
      </c>
      <c r="U6248" t="s">
        <v>6286</v>
      </c>
      <c r="V6248" t="s">
        <v>6287</v>
      </c>
      <c r="W6248" t="s">
        <v>774</v>
      </c>
      <c r="X6248" t="s">
        <v>301</v>
      </c>
      <c r="Y6248" t="str">
        <f>"35-2014"</f>
        <v>35-2014</v>
      </c>
      <c r="Z6248" t="s">
        <v>301</v>
      </c>
      <c r="AA6248">
        <v>561730</v>
      </c>
      <c r="AB6248">
        <v>3</v>
      </c>
      <c r="AC6248">
        <v>3</v>
      </c>
      <c r="AD6248" t="s">
        <v>79</v>
      </c>
      <c r="AE6248" t="s">
        <v>80</v>
      </c>
      <c r="AF6248">
        <v>40</v>
      </c>
      <c r="AG6248" s="4">
        <v>0.375</v>
      </c>
      <c r="AH6248" s="4">
        <v>0.70833333333333337</v>
      </c>
      <c r="AI6248" s="5">
        <v>13.21</v>
      </c>
      <c r="AJ6248">
        <v>19.809999999999999</v>
      </c>
      <c r="AK6248">
        <v>22.81</v>
      </c>
      <c r="AL6248" t="s">
        <v>81</v>
      </c>
      <c r="AM6248" t="s">
        <v>82</v>
      </c>
      <c r="AO6248" t="s">
        <v>83</v>
      </c>
      <c r="AP6248" t="s">
        <v>67</v>
      </c>
      <c r="AQ6248" t="s">
        <v>67</v>
      </c>
      <c r="AR6248" t="s">
        <v>82</v>
      </c>
      <c r="AT6248" t="s">
        <v>82</v>
      </c>
      <c r="AW6248" t="s">
        <v>82</v>
      </c>
      <c r="AY6248" t="s">
        <v>4681</v>
      </c>
      <c r="AZ6248" t="s">
        <v>4331</v>
      </c>
      <c r="BA6248" t="s">
        <v>774</v>
      </c>
      <c r="BB6248">
        <v>80231</v>
      </c>
      <c r="BC6248" t="s">
        <v>87</v>
      </c>
      <c r="BH6248" t="s">
        <v>14417</v>
      </c>
      <c r="BI6248" t="s">
        <v>67</v>
      </c>
      <c r="BJ6248">
        <v>841289399</v>
      </c>
    </row>
    <row r="6249" spans="1:62" x14ac:dyDescent="0.25">
      <c r="A6249" t="s">
        <v>15723</v>
      </c>
      <c r="B6249" s="2">
        <v>43535</v>
      </c>
      <c r="C6249" t="s">
        <v>63</v>
      </c>
      <c r="D6249" s="3">
        <v>43472.386647372688</v>
      </c>
      <c r="E6249" t="s">
        <v>282</v>
      </c>
      <c r="F6249" s="2">
        <v>43556</v>
      </c>
      <c r="G6249" s="2">
        <v>43799</v>
      </c>
      <c r="H6249" t="s">
        <v>15724</v>
      </c>
      <c r="I6249" t="s">
        <v>67</v>
      </c>
      <c r="J6249" t="s">
        <v>15725</v>
      </c>
      <c r="K6249" t="s">
        <v>67</v>
      </c>
      <c r="L6249" t="s">
        <v>13530</v>
      </c>
      <c r="M6249" t="s">
        <v>774</v>
      </c>
      <c r="N6249">
        <v>80501</v>
      </c>
      <c r="O6249" t="s">
        <v>70</v>
      </c>
      <c r="P6249" t="s">
        <v>67</v>
      </c>
      <c r="Q6249" t="s">
        <v>15726</v>
      </c>
      <c r="S6249" t="s">
        <v>72</v>
      </c>
      <c r="T6249" t="s">
        <v>6285</v>
      </c>
      <c r="U6249" t="s">
        <v>6286</v>
      </c>
      <c r="V6249" t="s">
        <v>6287</v>
      </c>
      <c r="W6249" t="s">
        <v>774</v>
      </c>
      <c r="X6249" t="s">
        <v>13555</v>
      </c>
      <c r="Y6249" t="str">
        <f>"51-9031"</f>
        <v>51-9031</v>
      </c>
      <c r="Z6249" t="s">
        <v>13555</v>
      </c>
      <c r="AA6249">
        <v>212311</v>
      </c>
      <c r="AB6249">
        <v>15</v>
      </c>
      <c r="AC6249">
        <v>12</v>
      </c>
      <c r="AD6249" t="s">
        <v>79</v>
      </c>
      <c r="AE6249" t="s">
        <v>80</v>
      </c>
      <c r="AF6249">
        <v>40</v>
      </c>
      <c r="AG6249" s="4">
        <v>0.3125</v>
      </c>
      <c r="AH6249" s="4">
        <v>0.66666666666666663</v>
      </c>
      <c r="AI6249" s="5">
        <v>14.23</v>
      </c>
      <c r="AJ6249">
        <v>21.34</v>
      </c>
      <c r="AK6249">
        <v>24.34</v>
      </c>
      <c r="AL6249" t="s">
        <v>81</v>
      </c>
      <c r="AM6249" t="s">
        <v>82</v>
      </c>
      <c r="AO6249" t="s">
        <v>83</v>
      </c>
      <c r="AP6249" t="s">
        <v>67</v>
      </c>
      <c r="AQ6249" t="s">
        <v>67</v>
      </c>
      <c r="AR6249" t="s">
        <v>82</v>
      </c>
      <c r="AT6249" t="s">
        <v>82</v>
      </c>
      <c r="AW6249" t="s">
        <v>82</v>
      </c>
      <c r="AY6249" t="s">
        <v>13532</v>
      </c>
      <c r="AZ6249" t="s">
        <v>6244</v>
      </c>
      <c r="BA6249" t="s">
        <v>774</v>
      </c>
      <c r="BB6249">
        <v>80501</v>
      </c>
      <c r="BC6249" t="s">
        <v>87</v>
      </c>
      <c r="BH6249" t="s">
        <v>15727</v>
      </c>
      <c r="BI6249" t="s">
        <v>67</v>
      </c>
      <c r="BJ6249">
        <v>841558861</v>
      </c>
    </row>
    <row r="6250" spans="1:62" x14ac:dyDescent="0.25">
      <c r="A6250" t="s">
        <v>18182</v>
      </c>
      <c r="B6250" s="2">
        <v>43535</v>
      </c>
      <c r="C6250" t="s">
        <v>63</v>
      </c>
      <c r="D6250" s="3">
        <v>43472.382341817131</v>
      </c>
      <c r="E6250" t="s">
        <v>64</v>
      </c>
      <c r="F6250" s="2">
        <v>43556</v>
      </c>
      <c r="G6250" s="2">
        <v>43766</v>
      </c>
      <c r="H6250" t="s">
        <v>18183</v>
      </c>
      <c r="J6250" t="s">
        <v>18184</v>
      </c>
      <c r="L6250" t="s">
        <v>18185</v>
      </c>
      <c r="M6250" t="s">
        <v>232</v>
      </c>
      <c r="N6250">
        <v>10583</v>
      </c>
      <c r="O6250" t="s">
        <v>70</v>
      </c>
      <c r="Q6250" t="s">
        <v>18186</v>
      </c>
      <c r="S6250" t="s">
        <v>72</v>
      </c>
      <c r="T6250" t="s">
        <v>651</v>
      </c>
      <c r="U6250" t="s">
        <v>652</v>
      </c>
      <c r="V6250" t="s">
        <v>653</v>
      </c>
      <c r="W6250" t="s">
        <v>207</v>
      </c>
      <c r="X6250" t="s">
        <v>1500</v>
      </c>
      <c r="Y6250" t="str">
        <f>"35-2014"</f>
        <v>35-2014</v>
      </c>
      <c r="Z6250" t="s">
        <v>301</v>
      </c>
      <c r="AA6250">
        <v>713910</v>
      </c>
      <c r="AB6250">
        <v>3</v>
      </c>
      <c r="AD6250" t="s">
        <v>79</v>
      </c>
      <c r="AE6250" t="s">
        <v>80</v>
      </c>
      <c r="AF6250">
        <v>40</v>
      </c>
      <c r="AG6250" s="4">
        <v>0.58333333333333337</v>
      </c>
      <c r="AH6250" s="4">
        <v>0.91666666666666663</v>
      </c>
      <c r="AI6250" s="5">
        <v>14.34</v>
      </c>
      <c r="AJ6250">
        <v>21.51</v>
      </c>
      <c r="AK6250">
        <v>22.5</v>
      </c>
      <c r="AL6250" t="s">
        <v>81</v>
      </c>
      <c r="AM6250" t="s">
        <v>82</v>
      </c>
      <c r="AO6250" t="s">
        <v>83</v>
      </c>
      <c r="AR6250" t="s">
        <v>82</v>
      </c>
      <c r="AT6250" t="s">
        <v>82</v>
      </c>
      <c r="AW6250" t="s">
        <v>72</v>
      </c>
      <c r="AX6250">
        <v>6</v>
      </c>
      <c r="AY6250" t="s">
        <v>18185</v>
      </c>
      <c r="AZ6250" t="s">
        <v>1285</v>
      </c>
      <c r="BA6250" t="s">
        <v>232</v>
      </c>
      <c r="BB6250">
        <v>10583</v>
      </c>
      <c r="BC6250" t="s">
        <v>87</v>
      </c>
      <c r="BH6250" t="s">
        <v>18184</v>
      </c>
      <c r="BJ6250">
        <v>121726234</v>
      </c>
    </row>
    <row r="6251" spans="1:62" x14ac:dyDescent="0.25">
      <c r="A6251" t="s">
        <v>18258</v>
      </c>
      <c r="B6251" s="2">
        <v>43535</v>
      </c>
      <c r="C6251" t="s">
        <v>63</v>
      </c>
      <c r="D6251" s="3">
        <v>43472.436953298609</v>
      </c>
      <c r="E6251" t="s">
        <v>64</v>
      </c>
      <c r="F6251" s="2">
        <v>43556</v>
      </c>
      <c r="G6251" s="2">
        <v>43784</v>
      </c>
      <c r="H6251" t="s">
        <v>18259</v>
      </c>
      <c r="I6251" t="s">
        <v>67</v>
      </c>
      <c r="J6251" t="s">
        <v>18260</v>
      </c>
      <c r="K6251" t="s">
        <v>67</v>
      </c>
      <c r="L6251" t="s">
        <v>2779</v>
      </c>
      <c r="M6251" t="s">
        <v>804</v>
      </c>
      <c r="N6251">
        <v>3842</v>
      </c>
      <c r="O6251" t="s">
        <v>70</v>
      </c>
      <c r="P6251" t="s">
        <v>67</v>
      </c>
      <c r="Q6251" t="s">
        <v>18261</v>
      </c>
      <c r="S6251" t="s">
        <v>72</v>
      </c>
      <c r="T6251" t="s">
        <v>18262</v>
      </c>
      <c r="U6251" t="s">
        <v>3530</v>
      </c>
      <c r="V6251" t="s">
        <v>3531</v>
      </c>
      <c r="W6251" t="s">
        <v>232</v>
      </c>
      <c r="X6251" t="s">
        <v>93</v>
      </c>
      <c r="Y6251" t="str">
        <f>"37-3011"</f>
        <v>37-3011</v>
      </c>
      <c r="Z6251" t="s">
        <v>94</v>
      </c>
      <c r="AA6251">
        <v>56173</v>
      </c>
      <c r="AB6251">
        <v>8</v>
      </c>
      <c r="AC6251">
        <v>8</v>
      </c>
      <c r="AD6251" t="s">
        <v>79</v>
      </c>
      <c r="AE6251" t="s">
        <v>80</v>
      </c>
      <c r="AF6251">
        <v>40</v>
      </c>
      <c r="AG6251" s="4">
        <v>0.33333333333333331</v>
      </c>
      <c r="AH6251" s="4">
        <v>0.66666666666666663</v>
      </c>
      <c r="AI6251" s="6">
        <v>16</v>
      </c>
      <c r="AJ6251">
        <v>24</v>
      </c>
      <c r="AK6251">
        <v>24</v>
      </c>
      <c r="AL6251" t="s">
        <v>81</v>
      </c>
      <c r="AM6251" t="s">
        <v>82</v>
      </c>
      <c r="AO6251" t="s">
        <v>83</v>
      </c>
      <c r="AP6251" t="s">
        <v>67</v>
      </c>
      <c r="AQ6251" t="s">
        <v>662</v>
      </c>
      <c r="AR6251" t="s">
        <v>82</v>
      </c>
      <c r="AT6251" t="s">
        <v>82</v>
      </c>
      <c r="AW6251" t="s">
        <v>72</v>
      </c>
      <c r="AX6251">
        <v>1</v>
      </c>
      <c r="AY6251" t="s">
        <v>2779</v>
      </c>
      <c r="AZ6251" t="s">
        <v>11660</v>
      </c>
      <c r="BA6251" t="s">
        <v>804</v>
      </c>
      <c r="BB6251">
        <v>3842</v>
      </c>
      <c r="BC6251" t="s">
        <v>79</v>
      </c>
      <c r="BH6251" t="s">
        <v>18260</v>
      </c>
      <c r="BI6251" t="s">
        <v>67</v>
      </c>
      <c r="BJ6251">
        <v>760729633</v>
      </c>
    </row>
    <row r="6252" spans="1:62" x14ac:dyDescent="0.25">
      <c r="A6252" t="s">
        <v>20244</v>
      </c>
      <c r="B6252" s="2">
        <v>43535</v>
      </c>
      <c r="C6252" t="s">
        <v>63</v>
      </c>
      <c r="D6252" s="3">
        <v>43472.385216550923</v>
      </c>
      <c r="E6252" t="s">
        <v>64</v>
      </c>
      <c r="F6252" s="2">
        <v>43556</v>
      </c>
      <c r="G6252" s="2">
        <v>43735</v>
      </c>
      <c r="H6252" t="s">
        <v>20245</v>
      </c>
      <c r="I6252" t="s">
        <v>20246</v>
      </c>
      <c r="J6252" t="s">
        <v>6865</v>
      </c>
      <c r="L6252" t="s">
        <v>6866</v>
      </c>
      <c r="M6252" t="s">
        <v>147</v>
      </c>
      <c r="N6252">
        <v>19462</v>
      </c>
      <c r="O6252" t="s">
        <v>70</v>
      </c>
      <c r="Q6252" t="s">
        <v>5788</v>
      </c>
      <c r="S6252" t="s">
        <v>72</v>
      </c>
      <c r="T6252" t="s">
        <v>5946</v>
      </c>
      <c r="U6252" t="s">
        <v>5854</v>
      </c>
      <c r="V6252" t="s">
        <v>6868</v>
      </c>
      <c r="W6252" t="s">
        <v>232</v>
      </c>
      <c r="X6252" t="s">
        <v>20247</v>
      </c>
      <c r="Y6252" t="str">
        <f>"37-3011"</f>
        <v>37-3011</v>
      </c>
      <c r="Z6252" t="s">
        <v>94</v>
      </c>
      <c r="AA6252">
        <v>561730</v>
      </c>
      <c r="AB6252">
        <v>15</v>
      </c>
      <c r="AC6252">
        <v>15</v>
      </c>
      <c r="AD6252" t="s">
        <v>79</v>
      </c>
      <c r="AE6252" t="s">
        <v>80</v>
      </c>
      <c r="AF6252">
        <v>40</v>
      </c>
      <c r="AG6252" s="4">
        <v>0.29166666666666669</v>
      </c>
      <c r="AH6252" s="4">
        <v>0.64583333333333337</v>
      </c>
      <c r="AI6252" s="5">
        <v>16.27</v>
      </c>
      <c r="AJ6252">
        <v>24.41</v>
      </c>
      <c r="AL6252" t="s">
        <v>81</v>
      </c>
      <c r="AM6252" t="s">
        <v>82</v>
      </c>
      <c r="AO6252" t="s">
        <v>83</v>
      </c>
      <c r="AR6252" t="s">
        <v>82</v>
      </c>
      <c r="AT6252" t="s">
        <v>82</v>
      </c>
      <c r="AW6252" t="s">
        <v>82</v>
      </c>
      <c r="AY6252" t="s">
        <v>20248</v>
      </c>
      <c r="AZ6252" t="s">
        <v>2540</v>
      </c>
      <c r="BA6252" t="s">
        <v>323</v>
      </c>
      <c r="BB6252">
        <v>90248</v>
      </c>
      <c r="BC6252" t="s">
        <v>79</v>
      </c>
      <c r="BH6252" t="s">
        <v>20249</v>
      </c>
      <c r="BJ6252">
        <v>202717738</v>
      </c>
    </row>
    <row r="6253" spans="1:62" x14ac:dyDescent="0.25">
      <c r="A6253" t="s">
        <v>21224</v>
      </c>
      <c r="B6253" s="2">
        <v>43535</v>
      </c>
      <c r="C6253" t="s">
        <v>63</v>
      </c>
      <c r="D6253" s="3">
        <v>43472.405097152776</v>
      </c>
      <c r="E6253" t="s">
        <v>64</v>
      </c>
      <c r="F6253" s="2">
        <v>43556</v>
      </c>
      <c r="G6253" s="2">
        <v>43799</v>
      </c>
      <c r="H6253" t="s">
        <v>21225</v>
      </c>
      <c r="J6253" t="s">
        <v>21226</v>
      </c>
      <c r="L6253" t="s">
        <v>21227</v>
      </c>
      <c r="M6253" t="s">
        <v>1362</v>
      </c>
      <c r="N6253">
        <v>6052</v>
      </c>
      <c r="O6253" t="s">
        <v>70</v>
      </c>
      <c r="Q6253" t="s">
        <v>21228</v>
      </c>
      <c r="S6253" t="s">
        <v>82</v>
      </c>
      <c r="U6253" t="s">
        <v>92</v>
      </c>
      <c r="X6253" t="s">
        <v>93</v>
      </c>
      <c r="Y6253" t="str">
        <f>"37-3011"</f>
        <v>37-3011</v>
      </c>
      <c r="Z6253" t="s">
        <v>94</v>
      </c>
      <c r="AA6253">
        <v>561730</v>
      </c>
      <c r="AB6253">
        <v>15</v>
      </c>
      <c r="AC6253">
        <v>15</v>
      </c>
      <c r="AD6253" t="s">
        <v>79</v>
      </c>
      <c r="AE6253" t="s">
        <v>80</v>
      </c>
      <c r="AF6253">
        <v>40</v>
      </c>
      <c r="AG6253" s="4">
        <v>0.3125</v>
      </c>
      <c r="AH6253" s="4">
        <v>0.64583333333333337</v>
      </c>
      <c r="AI6253" s="5">
        <v>16.93</v>
      </c>
      <c r="AJ6253">
        <v>25.4</v>
      </c>
      <c r="AK6253">
        <v>25.4</v>
      </c>
      <c r="AL6253" t="s">
        <v>81</v>
      </c>
      <c r="AM6253" t="s">
        <v>82</v>
      </c>
      <c r="AO6253" t="s">
        <v>83</v>
      </c>
      <c r="AR6253" t="s">
        <v>82</v>
      </c>
      <c r="AT6253" t="s">
        <v>82</v>
      </c>
      <c r="AW6253" t="s">
        <v>82</v>
      </c>
      <c r="AY6253" t="s">
        <v>21227</v>
      </c>
      <c r="AZ6253" t="s">
        <v>21229</v>
      </c>
      <c r="BA6253" t="s">
        <v>1362</v>
      </c>
      <c r="BB6253">
        <v>6052</v>
      </c>
      <c r="BC6253" t="s">
        <v>79</v>
      </c>
      <c r="BH6253" t="s">
        <v>21230</v>
      </c>
      <c r="BJ6253">
        <v>462495217</v>
      </c>
    </row>
    <row r="6254" spans="1:62" x14ac:dyDescent="0.25">
      <c r="A6254" t="s">
        <v>21371</v>
      </c>
      <c r="B6254" s="2">
        <v>43535</v>
      </c>
      <c r="C6254" t="s">
        <v>63</v>
      </c>
      <c r="D6254" s="3">
        <v>43472.388320138889</v>
      </c>
      <c r="E6254" t="s">
        <v>64</v>
      </c>
      <c r="F6254" s="2">
        <v>43556</v>
      </c>
      <c r="G6254" s="2">
        <v>43769</v>
      </c>
      <c r="H6254" t="s">
        <v>21220</v>
      </c>
      <c r="I6254" t="s">
        <v>21221</v>
      </c>
      <c r="J6254" t="s">
        <v>21222</v>
      </c>
      <c r="L6254" t="s">
        <v>7840</v>
      </c>
      <c r="M6254" t="s">
        <v>649</v>
      </c>
      <c r="N6254">
        <v>86005</v>
      </c>
      <c r="O6254" t="s">
        <v>70</v>
      </c>
      <c r="Q6254" t="s">
        <v>21223</v>
      </c>
      <c r="S6254" t="s">
        <v>72</v>
      </c>
      <c r="T6254" t="s">
        <v>651</v>
      </c>
      <c r="U6254" t="s">
        <v>652</v>
      </c>
      <c r="V6254" t="s">
        <v>653</v>
      </c>
      <c r="W6254" t="s">
        <v>207</v>
      </c>
      <c r="X6254" t="s">
        <v>1844</v>
      </c>
      <c r="Y6254" t="str">
        <f>"35-2014"</f>
        <v>35-2014</v>
      </c>
      <c r="Z6254" t="s">
        <v>301</v>
      </c>
      <c r="AA6254">
        <v>71391</v>
      </c>
      <c r="AB6254">
        <v>8</v>
      </c>
      <c r="AC6254">
        <v>5</v>
      </c>
      <c r="AD6254" t="s">
        <v>79</v>
      </c>
      <c r="AE6254" t="s">
        <v>95</v>
      </c>
      <c r="AF6254">
        <v>40</v>
      </c>
      <c r="AG6254" s="4">
        <v>0.375</v>
      </c>
      <c r="AH6254" s="4">
        <v>0.70833333333333337</v>
      </c>
      <c r="AI6254" s="5">
        <v>12.21</v>
      </c>
      <c r="AJ6254">
        <v>18.32</v>
      </c>
      <c r="AK6254">
        <v>21.75</v>
      </c>
      <c r="AL6254" t="s">
        <v>81</v>
      </c>
      <c r="AM6254" t="s">
        <v>82</v>
      </c>
      <c r="AO6254" t="s">
        <v>83</v>
      </c>
      <c r="AR6254" t="s">
        <v>82</v>
      </c>
      <c r="AT6254" t="s">
        <v>82</v>
      </c>
      <c r="AW6254" t="s">
        <v>72</v>
      </c>
      <c r="AX6254">
        <v>6</v>
      </c>
      <c r="AY6254" t="s">
        <v>7840</v>
      </c>
      <c r="AZ6254" t="s">
        <v>7841</v>
      </c>
      <c r="BA6254" t="s">
        <v>649</v>
      </c>
      <c r="BB6254">
        <v>86005</v>
      </c>
      <c r="BC6254" t="s">
        <v>87</v>
      </c>
      <c r="BH6254" t="s">
        <v>21222</v>
      </c>
      <c r="BJ6254">
        <v>200781494</v>
      </c>
    </row>
    <row r="6255" spans="1:62" x14ac:dyDescent="0.25">
      <c r="A6255" t="s">
        <v>21434</v>
      </c>
      <c r="B6255" s="2">
        <v>43535</v>
      </c>
      <c r="C6255" t="s">
        <v>63</v>
      </c>
      <c r="D6255" s="3">
        <v>43472.388483333336</v>
      </c>
      <c r="E6255" t="s">
        <v>117</v>
      </c>
      <c r="H6255" t="s">
        <v>21435</v>
      </c>
      <c r="J6255" t="s">
        <v>21436</v>
      </c>
      <c r="K6255" t="s">
        <v>9417</v>
      </c>
      <c r="L6255" t="s">
        <v>9567</v>
      </c>
      <c r="M6255" t="s">
        <v>323</v>
      </c>
      <c r="N6255">
        <v>93004</v>
      </c>
      <c r="O6255" t="s">
        <v>70</v>
      </c>
      <c r="Q6255" t="s">
        <v>21437</v>
      </c>
      <c r="S6255" t="s">
        <v>72</v>
      </c>
      <c r="T6255" t="s">
        <v>7556</v>
      </c>
      <c r="U6255" t="s">
        <v>6179</v>
      </c>
      <c r="V6255" t="s">
        <v>6180</v>
      </c>
      <c r="W6255" t="s">
        <v>774</v>
      </c>
      <c r="X6255" t="s">
        <v>1758</v>
      </c>
      <c r="Y6255" t="str">
        <f>"53-7062"</f>
        <v>53-7062</v>
      </c>
      <c r="Z6255" t="s">
        <v>337</v>
      </c>
      <c r="AA6255">
        <v>238990</v>
      </c>
      <c r="AB6255">
        <v>6</v>
      </c>
      <c r="AD6255" t="s">
        <v>79</v>
      </c>
      <c r="AE6255" t="s">
        <v>95</v>
      </c>
      <c r="AF6255">
        <v>40</v>
      </c>
      <c r="AG6255" s="4">
        <v>0.33333333333333331</v>
      </c>
      <c r="AH6255" s="4">
        <v>0.70833333333333337</v>
      </c>
      <c r="AI6255" s="5">
        <v>15.42</v>
      </c>
      <c r="AJ6255">
        <v>23.13</v>
      </c>
      <c r="AL6255" t="s">
        <v>81</v>
      </c>
      <c r="AM6255" t="s">
        <v>82</v>
      </c>
      <c r="AO6255" t="s">
        <v>83</v>
      </c>
      <c r="AR6255" t="s">
        <v>82</v>
      </c>
      <c r="AT6255" t="s">
        <v>82</v>
      </c>
      <c r="AW6255" t="s">
        <v>82</v>
      </c>
      <c r="AY6255" t="s">
        <v>9567</v>
      </c>
      <c r="AZ6255" t="s">
        <v>9567</v>
      </c>
      <c r="BA6255" t="s">
        <v>323</v>
      </c>
      <c r="BB6255">
        <v>93004</v>
      </c>
      <c r="BC6255" t="s">
        <v>79</v>
      </c>
      <c r="BH6255" t="s">
        <v>21436</v>
      </c>
      <c r="BI6255" t="s">
        <v>9417</v>
      </c>
      <c r="BJ6255">
        <v>203961257</v>
      </c>
    </row>
    <row r="6256" spans="1:62" x14ac:dyDescent="0.25">
      <c r="A6256" t="s">
        <v>21619</v>
      </c>
      <c r="B6256" s="2">
        <v>43535</v>
      </c>
      <c r="C6256" t="s">
        <v>63</v>
      </c>
      <c r="D6256" s="3">
        <v>43472.408520879631</v>
      </c>
      <c r="E6256" t="s">
        <v>64</v>
      </c>
      <c r="F6256" s="2">
        <v>43556</v>
      </c>
      <c r="G6256" s="2">
        <v>43799</v>
      </c>
      <c r="H6256" t="s">
        <v>21620</v>
      </c>
      <c r="I6256" t="s">
        <v>67</v>
      </c>
      <c r="J6256" t="s">
        <v>21621</v>
      </c>
      <c r="K6256" t="s">
        <v>21622</v>
      </c>
      <c r="L6256" t="s">
        <v>9813</v>
      </c>
      <c r="M6256" t="s">
        <v>232</v>
      </c>
      <c r="N6256">
        <v>11954</v>
      </c>
      <c r="O6256" t="s">
        <v>70</v>
      </c>
      <c r="P6256" t="s">
        <v>67</v>
      </c>
      <c r="Q6256" t="s">
        <v>21623</v>
      </c>
      <c r="S6256" t="s">
        <v>72</v>
      </c>
      <c r="T6256" t="s">
        <v>13355</v>
      </c>
      <c r="U6256" t="s">
        <v>3530</v>
      </c>
      <c r="V6256" t="s">
        <v>3531</v>
      </c>
      <c r="W6256" t="s">
        <v>232</v>
      </c>
      <c r="X6256" t="s">
        <v>14219</v>
      </c>
      <c r="Y6256" t="str">
        <f>"37-2011"</f>
        <v>37-2011</v>
      </c>
      <c r="Z6256" t="s">
        <v>424</v>
      </c>
      <c r="AA6256">
        <v>332212</v>
      </c>
      <c r="AB6256">
        <v>4</v>
      </c>
      <c r="AC6256">
        <v>4</v>
      </c>
      <c r="AD6256" t="s">
        <v>79</v>
      </c>
      <c r="AE6256" t="s">
        <v>80</v>
      </c>
      <c r="AF6256">
        <v>40</v>
      </c>
      <c r="AG6256" s="4">
        <v>0.33333333333333331</v>
      </c>
      <c r="AH6256" s="4">
        <v>0.66666666666666663</v>
      </c>
      <c r="AI6256" s="5">
        <v>16.850000000000001</v>
      </c>
      <c r="AJ6256">
        <v>25.28</v>
      </c>
      <c r="AK6256">
        <v>25.28</v>
      </c>
      <c r="AL6256" t="s">
        <v>81</v>
      </c>
      <c r="AM6256" t="s">
        <v>82</v>
      </c>
      <c r="AO6256" t="s">
        <v>83</v>
      </c>
      <c r="AP6256" t="s">
        <v>67</v>
      </c>
      <c r="AQ6256" t="s">
        <v>67</v>
      </c>
      <c r="AR6256" t="s">
        <v>82</v>
      </c>
      <c r="AT6256" t="s">
        <v>82</v>
      </c>
      <c r="AW6256" t="s">
        <v>72</v>
      </c>
      <c r="AX6256">
        <v>1</v>
      </c>
      <c r="AY6256" t="s">
        <v>9813</v>
      </c>
      <c r="AZ6256" t="s">
        <v>6542</v>
      </c>
      <c r="BA6256" t="s">
        <v>232</v>
      </c>
      <c r="BB6256">
        <v>11954</v>
      </c>
      <c r="BC6256" t="s">
        <v>79</v>
      </c>
      <c r="BH6256" t="s">
        <v>21622</v>
      </c>
      <c r="BI6256" t="s">
        <v>67</v>
      </c>
      <c r="BJ6256">
        <v>113537406</v>
      </c>
    </row>
    <row r="6257" spans="1:62" x14ac:dyDescent="0.25">
      <c r="A6257" t="s">
        <v>21882</v>
      </c>
      <c r="B6257" s="2">
        <v>43535</v>
      </c>
      <c r="C6257" t="s">
        <v>63</v>
      </c>
      <c r="D6257" s="3">
        <v>43472.404993923614</v>
      </c>
      <c r="E6257" t="s">
        <v>64</v>
      </c>
      <c r="F6257" s="2">
        <v>43556</v>
      </c>
      <c r="G6257" s="2">
        <v>43814</v>
      </c>
      <c r="H6257" t="s">
        <v>21883</v>
      </c>
      <c r="J6257" t="s">
        <v>21884</v>
      </c>
      <c r="L6257" t="s">
        <v>21885</v>
      </c>
      <c r="M6257" t="s">
        <v>147</v>
      </c>
      <c r="N6257">
        <v>19061</v>
      </c>
      <c r="O6257" t="s">
        <v>70</v>
      </c>
      <c r="Q6257" t="s">
        <v>21886</v>
      </c>
      <c r="S6257" t="s">
        <v>72</v>
      </c>
      <c r="T6257" t="s">
        <v>13303</v>
      </c>
      <c r="U6257" t="s">
        <v>3646</v>
      </c>
      <c r="V6257" t="s">
        <v>1757</v>
      </c>
      <c r="W6257" t="s">
        <v>278</v>
      </c>
      <c r="X6257" t="s">
        <v>106</v>
      </c>
      <c r="Y6257" t="str">
        <f>"37-3011"</f>
        <v>37-3011</v>
      </c>
      <c r="Z6257" t="s">
        <v>94</v>
      </c>
      <c r="AA6257">
        <v>561730</v>
      </c>
      <c r="AB6257">
        <v>5</v>
      </c>
      <c r="AC6257">
        <v>5</v>
      </c>
      <c r="AD6257" t="s">
        <v>79</v>
      </c>
      <c r="AE6257" t="s">
        <v>80</v>
      </c>
      <c r="AF6257">
        <v>40</v>
      </c>
      <c r="AG6257" s="4">
        <v>0.29166666666666669</v>
      </c>
      <c r="AH6257" s="4">
        <v>0.64583333333333337</v>
      </c>
      <c r="AI6257" s="5">
        <v>15.73</v>
      </c>
      <c r="AJ6257">
        <v>23.6</v>
      </c>
      <c r="AL6257" t="s">
        <v>81</v>
      </c>
      <c r="AM6257" t="s">
        <v>82</v>
      </c>
      <c r="AO6257" t="s">
        <v>83</v>
      </c>
      <c r="AR6257" t="s">
        <v>82</v>
      </c>
      <c r="AT6257" t="s">
        <v>82</v>
      </c>
      <c r="AW6257" t="s">
        <v>72</v>
      </c>
      <c r="AX6257">
        <v>3</v>
      </c>
      <c r="AY6257" t="s">
        <v>8413</v>
      </c>
      <c r="AZ6257" t="s">
        <v>1449</v>
      </c>
      <c r="BA6257" t="s">
        <v>147</v>
      </c>
      <c r="BB6257">
        <v>19060</v>
      </c>
      <c r="BC6257" t="s">
        <v>79</v>
      </c>
      <c r="BH6257" t="s">
        <v>21887</v>
      </c>
      <c r="BJ6257">
        <v>204088462</v>
      </c>
    </row>
    <row r="6258" spans="1:62" x14ac:dyDescent="0.25">
      <c r="A6258" t="s">
        <v>22043</v>
      </c>
      <c r="B6258" s="2">
        <v>43535</v>
      </c>
      <c r="C6258" t="s">
        <v>63</v>
      </c>
      <c r="D6258" s="3">
        <v>43472.423936053237</v>
      </c>
      <c r="E6258" t="s">
        <v>117</v>
      </c>
      <c r="H6258" t="s">
        <v>22044</v>
      </c>
      <c r="J6258" t="s">
        <v>22045</v>
      </c>
      <c r="L6258" t="s">
        <v>8954</v>
      </c>
      <c r="M6258" t="s">
        <v>105</v>
      </c>
      <c r="N6258">
        <v>78213</v>
      </c>
      <c r="O6258" t="s">
        <v>70</v>
      </c>
      <c r="Q6258" t="s">
        <v>22046</v>
      </c>
      <c r="S6258" t="s">
        <v>72</v>
      </c>
      <c r="T6258" t="s">
        <v>1895</v>
      </c>
      <c r="U6258" t="s">
        <v>1896</v>
      </c>
      <c r="V6258" t="s">
        <v>1897</v>
      </c>
      <c r="W6258" t="s">
        <v>105</v>
      </c>
      <c r="X6258" t="s">
        <v>10914</v>
      </c>
      <c r="Y6258" t="str">
        <f>"47-3016"</f>
        <v>47-3016</v>
      </c>
      <c r="Z6258" t="s">
        <v>3995</v>
      </c>
      <c r="AA6258">
        <v>238160</v>
      </c>
      <c r="AB6258">
        <v>75</v>
      </c>
      <c r="AD6258" t="s">
        <v>79</v>
      </c>
      <c r="AE6258" t="s">
        <v>95</v>
      </c>
      <c r="AF6258">
        <v>40</v>
      </c>
      <c r="AG6258" s="4">
        <v>0.33333333333333331</v>
      </c>
      <c r="AH6258" s="4">
        <v>0.66666666666666663</v>
      </c>
      <c r="AI6258" s="5">
        <v>15.01</v>
      </c>
      <c r="AL6258" t="s">
        <v>81</v>
      </c>
      <c r="AM6258" t="s">
        <v>82</v>
      </c>
      <c r="AO6258" t="s">
        <v>83</v>
      </c>
      <c r="AP6258" t="s">
        <v>67</v>
      </c>
      <c r="AQ6258" t="s">
        <v>67</v>
      </c>
      <c r="AR6258" t="s">
        <v>82</v>
      </c>
      <c r="AT6258" t="s">
        <v>82</v>
      </c>
      <c r="AW6258" t="s">
        <v>82</v>
      </c>
      <c r="AY6258" t="s">
        <v>795</v>
      </c>
      <c r="AZ6258" t="s">
        <v>797</v>
      </c>
      <c r="BA6258" t="s">
        <v>105</v>
      </c>
      <c r="BB6258">
        <v>78213</v>
      </c>
      <c r="BC6258" t="s">
        <v>79</v>
      </c>
      <c r="BH6258" t="s">
        <v>22047</v>
      </c>
      <c r="BJ6258">
        <v>741316691</v>
      </c>
    </row>
    <row r="6259" spans="1:62" x14ac:dyDescent="0.25">
      <c r="A6259" t="s">
        <v>22172</v>
      </c>
      <c r="B6259" s="2">
        <v>43535</v>
      </c>
      <c r="C6259" t="s">
        <v>63</v>
      </c>
      <c r="D6259" s="3">
        <v>43472.413579548615</v>
      </c>
      <c r="E6259" t="s">
        <v>64</v>
      </c>
      <c r="F6259" s="2">
        <v>43556</v>
      </c>
      <c r="G6259" s="2">
        <v>43812</v>
      </c>
      <c r="H6259" t="s">
        <v>22173</v>
      </c>
      <c r="J6259" t="s">
        <v>22174</v>
      </c>
      <c r="L6259" t="s">
        <v>12388</v>
      </c>
      <c r="M6259" t="s">
        <v>783</v>
      </c>
      <c r="N6259">
        <v>44131</v>
      </c>
      <c r="O6259" t="s">
        <v>70</v>
      </c>
      <c r="Q6259" t="s">
        <v>22175</v>
      </c>
      <c r="S6259" t="s">
        <v>72</v>
      </c>
      <c r="T6259" t="s">
        <v>13303</v>
      </c>
      <c r="U6259" t="s">
        <v>20505</v>
      </c>
      <c r="V6259" t="s">
        <v>1757</v>
      </c>
      <c r="W6259" t="s">
        <v>278</v>
      </c>
      <c r="X6259" t="s">
        <v>106</v>
      </c>
      <c r="Y6259" t="str">
        <f>"37-3011"</f>
        <v>37-3011</v>
      </c>
      <c r="Z6259" t="s">
        <v>94</v>
      </c>
      <c r="AA6259">
        <v>561730</v>
      </c>
      <c r="AB6259">
        <v>16</v>
      </c>
      <c r="AC6259">
        <v>16</v>
      </c>
      <c r="AD6259" t="s">
        <v>79</v>
      </c>
      <c r="AE6259" t="s">
        <v>80</v>
      </c>
      <c r="AF6259">
        <v>40</v>
      </c>
      <c r="AG6259" s="4">
        <v>0.33333333333333331</v>
      </c>
      <c r="AH6259" s="4">
        <v>0.6875</v>
      </c>
      <c r="AI6259" s="5">
        <v>13.7</v>
      </c>
      <c r="AJ6259">
        <v>20.55</v>
      </c>
      <c r="AL6259" t="s">
        <v>81</v>
      </c>
      <c r="AM6259" t="s">
        <v>82</v>
      </c>
      <c r="AO6259" t="s">
        <v>83</v>
      </c>
      <c r="AR6259" t="s">
        <v>82</v>
      </c>
      <c r="AT6259" t="s">
        <v>82</v>
      </c>
      <c r="AW6259" t="s">
        <v>82</v>
      </c>
      <c r="AY6259" t="s">
        <v>22176</v>
      </c>
      <c r="AZ6259" t="s">
        <v>7299</v>
      </c>
      <c r="BA6259" t="s">
        <v>783</v>
      </c>
      <c r="BB6259">
        <v>44147</v>
      </c>
      <c r="BC6259" t="s">
        <v>79</v>
      </c>
      <c r="BH6259" t="s">
        <v>22177</v>
      </c>
      <c r="BJ6259">
        <v>341829092</v>
      </c>
    </row>
    <row r="6260" spans="1:62" x14ac:dyDescent="0.25">
      <c r="A6260" t="s">
        <v>22433</v>
      </c>
      <c r="B6260" s="2">
        <v>43535</v>
      </c>
      <c r="C6260" t="s">
        <v>63</v>
      </c>
      <c r="D6260" s="3">
        <v>43472.386829768519</v>
      </c>
      <c r="E6260" t="s">
        <v>64</v>
      </c>
      <c r="F6260" s="2">
        <v>43556</v>
      </c>
      <c r="G6260" s="2">
        <v>43778</v>
      </c>
      <c r="H6260" t="s">
        <v>22434</v>
      </c>
      <c r="I6260" t="s">
        <v>22435</v>
      </c>
      <c r="J6260" t="s">
        <v>5787</v>
      </c>
      <c r="L6260" t="s">
        <v>5477</v>
      </c>
      <c r="M6260" t="s">
        <v>147</v>
      </c>
      <c r="N6260">
        <v>19462</v>
      </c>
      <c r="O6260" t="s">
        <v>70</v>
      </c>
      <c r="P6260" t="s">
        <v>67</v>
      </c>
      <c r="Q6260" t="s">
        <v>5788</v>
      </c>
      <c r="S6260" t="s">
        <v>72</v>
      </c>
      <c r="T6260" t="s">
        <v>5789</v>
      </c>
      <c r="U6260" t="s">
        <v>5854</v>
      </c>
      <c r="V6260" t="s">
        <v>5791</v>
      </c>
      <c r="W6260" t="s">
        <v>232</v>
      </c>
      <c r="X6260" t="s">
        <v>106</v>
      </c>
      <c r="Y6260" t="str">
        <f>"37-3011"</f>
        <v>37-3011</v>
      </c>
      <c r="Z6260" t="s">
        <v>94</v>
      </c>
      <c r="AA6260">
        <v>561730</v>
      </c>
      <c r="AB6260">
        <v>40</v>
      </c>
      <c r="AC6260">
        <v>40</v>
      </c>
      <c r="AD6260" t="s">
        <v>79</v>
      </c>
      <c r="AE6260" t="s">
        <v>80</v>
      </c>
      <c r="AF6260">
        <v>40</v>
      </c>
      <c r="AG6260" s="4">
        <v>0.29166666666666669</v>
      </c>
      <c r="AH6260" s="4">
        <v>0.64583333333333337</v>
      </c>
      <c r="AI6260" s="5">
        <v>13.83</v>
      </c>
      <c r="AJ6260">
        <v>20.75</v>
      </c>
      <c r="AL6260" t="s">
        <v>81</v>
      </c>
      <c r="AM6260" t="s">
        <v>82</v>
      </c>
      <c r="AO6260" t="s">
        <v>83</v>
      </c>
      <c r="AP6260" t="s">
        <v>67</v>
      </c>
      <c r="AQ6260" t="s">
        <v>67</v>
      </c>
      <c r="AR6260" t="s">
        <v>82</v>
      </c>
      <c r="AT6260" t="s">
        <v>82</v>
      </c>
      <c r="AW6260" t="s">
        <v>82</v>
      </c>
      <c r="AY6260" t="s">
        <v>14678</v>
      </c>
      <c r="AZ6260" t="s">
        <v>1418</v>
      </c>
      <c r="BA6260" t="s">
        <v>783</v>
      </c>
      <c r="BB6260">
        <v>45224</v>
      </c>
      <c r="BC6260" t="s">
        <v>79</v>
      </c>
      <c r="BH6260" t="s">
        <v>22436</v>
      </c>
      <c r="BJ6260">
        <v>421724313</v>
      </c>
    </row>
    <row r="6261" spans="1:62" x14ac:dyDescent="0.25">
      <c r="A6261" t="s">
        <v>23001</v>
      </c>
      <c r="B6261" s="2">
        <v>43535</v>
      </c>
      <c r="C6261" t="s">
        <v>63</v>
      </c>
      <c r="D6261" s="3">
        <v>43472.428440821757</v>
      </c>
      <c r="E6261" t="s">
        <v>64</v>
      </c>
      <c r="F6261" s="2">
        <v>43556</v>
      </c>
      <c r="G6261" s="2">
        <v>43799</v>
      </c>
      <c r="H6261" t="s">
        <v>23002</v>
      </c>
      <c r="J6261" t="s">
        <v>23003</v>
      </c>
      <c r="L6261" t="s">
        <v>17124</v>
      </c>
      <c r="M6261" t="s">
        <v>783</v>
      </c>
      <c r="N6261">
        <v>45208</v>
      </c>
      <c r="O6261" t="s">
        <v>70</v>
      </c>
      <c r="Q6261" t="s">
        <v>23004</v>
      </c>
      <c r="S6261" t="s">
        <v>72</v>
      </c>
      <c r="T6261" t="s">
        <v>1895</v>
      </c>
      <c r="U6261" t="s">
        <v>1896</v>
      </c>
      <c r="V6261" t="s">
        <v>1897</v>
      </c>
      <c r="W6261" t="s">
        <v>105</v>
      </c>
      <c r="X6261" t="s">
        <v>1673</v>
      </c>
      <c r="Y6261" t="str">
        <f>"37-3011"</f>
        <v>37-3011</v>
      </c>
      <c r="Z6261" t="s">
        <v>94</v>
      </c>
      <c r="AA6261">
        <v>71391</v>
      </c>
      <c r="AB6261">
        <v>10</v>
      </c>
      <c r="AC6261">
        <v>10</v>
      </c>
      <c r="AD6261" t="s">
        <v>79</v>
      </c>
      <c r="AE6261" t="s">
        <v>80</v>
      </c>
      <c r="AF6261">
        <v>40</v>
      </c>
      <c r="AG6261" s="4">
        <v>0.33333333333333331</v>
      </c>
      <c r="AH6261" s="4">
        <v>0.66666666666666663</v>
      </c>
      <c r="AI6261" s="5">
        <v>13.91</v>
      </c>
      <c r="AL6261" t="s">
        <v>81</v>
      </c>
      <c r="AM6261" t="s">
        <v>82</v>
      </c>
      <c r="AO6261" t="s">
        <v>83</v>
      </c>
      <c r="AP6261" t="s">
        <v>67</v>
      </c>
      <c r="AQ6261" t="s">
        <v>67</v>
      </c>
      <c r="AR6261" t="s">
        <v>82</v>
      </c>
      <c r="AT6261" t="s">
        <v>82</v>
      </c>
      <c r="AW6261" t="s">
        <v>82</v>
      </c>
      <c r="AY6261" t="s">
        <v>14011</v>
      </c>
      <c r="AZ6261" t="s">
        <v>3667</v>
      </c>
      <c r="BA6261" t="s">
        <v>783</v>
      </c>
      <c r="BB6261">
        <v>45208</v>
      </c>
      <c r="BC6261" t="s">
        <v>87</v>
      </c>
      <c r="BH6261" t="s">
        <v>23005</v>
      </c>
      <c r="BJ6261">
        <v>310327780</v>
      </c>
    </row>
    <row r="6262" spans="1:62" x14ac:dyDescent="0.25">
      <c r="A6262" t="s">
        <v>23675</v>
      </c>
      <c r="B6262" s="2">
        <v>43535</v>
      </c>
      <c r="C6262" t="s">
        <v>63</v>
      </c>
      <c r="D6262" s="3">
        <v>43472.379457962961</v>
      </c>
      <c r="E6262" t="s">
        <v>117</v>
      </c>
      <c r="H6262" t="s">
        <v>23676</v>
      </c>
      <c r="I6262" t="s">
        <v>23677</v>
      </c>
      <c r="J6262" t="s">
        <v>23678</v>
      </c>
      <c r="L6262" t="s">
        <v>23679</v>
      </c>
      <c r="M6262" t="s">
        <v>3857</v>
      </c>
      <c r="N6262">
        <v>59901</v>
      </c>
      <c r="O6262" t="s">
        <v>70</v>
      </c>
      <c r="Q6262" t="s">
        <v>23680</v>
      </c>
      <c r="S6262" t="s">
        <v>82</v>
      </c>
      <c r="U6262" t="s">
        <v>92</v>
      </c>
      <c r="X6262" t="s">
        <v>23681</v>
      </c>
      <c r="Y6262" t="str">
        <f>"37-3011"</f>
        <v>37-3011</v>
      </c>
      <c r="Z6262" t="s">
        <v>94</v>
      </c>
      <c r="AA6262">
        <v>56173</v>
      </c>
      <c r="AB6262">
        <v>3</v>
      </c>
      <c r="AD6262" t="s">
        <v>79</v>
      </c>
      <c r="AE6262" t="s">
        <v>95</v>
      </c>
      <c r="AF6262">
        <v>40</v>
      </c>
      <c r="AG6262" s="4">
        <v>0.29166666666666669</v>
      </c>
      <c r="AH6262" s="4">
        <v>0.66666666666666663</v>
      </c>
      <c r="AI6262" s="5">
        <v>14.42</v>
      </c>
      <c r="AL6262" t="s">
        <v>81</v>
      </c>
      <c r="AM6262" t="s">
        <v>82</v>
      </c>
      <c r="AO6262" t="s">
        <v>83</v>
      </c>
      <c r="AR6262" t="s">
        <v>82</v>
      </c>
      <c r="AT6262" t="s">
        <v>82</v>
      </c>
      <c r="AW6262" t="s">
        <v>82</v>
      </c>
      <c r="AY6262" t="s">
        <v>23682</v>
      </c>
      <c r="AZ6262" t="s">
        <v>23683</v>
      </c>
      <c r="BA6262" t="s">
        <v>3857</v>
      </c>
      <c r="BB6262">
        <v>59901</v>
      </c>
      <c r="BC6262" t="s">
        <v>79</v>
      </c>
      <c r="BH6262" t="s">
        <v>23684</v>
      </c>
      <c r="BJ6262">
        <v>471441898</v>
      </c>
    </row>
    <row r="6263" spans="1:62" x14ac:dyDescent="0.25">
      <c r="A6263" t="s">
        <v>23842</v>
      </c>
      <c r="B6263" s="2">
        <v>43535</v>
      </c>
      <c r="C6263" t="s">
        <v>63</v>
      </c>
      <c r="D6263" s="3">
        <v>43472.429903495373</v>
      </c>
      <c r="E6263" t="s">
        <v>64</v>
      </c>
      <c r="F6263" s="2">
        <v>43556</v>
      </c>
      <c r="G6263" s="2">
        <v>43814</v>
      </c>
      <c r="H6263" t="s">
        <v>23843</v>
      </c>
      <c r="J6263" t="s">
        <v>23844</v>
      </c>
      <c r="L6263" t="s">
        <v>17124</v>
      </c>
      <c r="M6263" t="s">
        <v>783</v>
      </c>
      <c r="N6263">
        <v>45226</v>
      </c>
      <c r="O6263" t="s">
        <v>70</v>
      </c>
      <c r="Q6263" t="s">
        <v>23845</v>
      </c>
      <c r="S6263" t="s">
        <v>72</v>
      </c>
      <c r="T6263" t="s">
        <v>6137</v>
      </c>
      <c r="U6263" t="s">
        <v>6138</v>
      </c>
      <c r="V6263" t="s">
        <v>4606</v>
      </c>
      <c r="W6263" t="s">
        <v>105</v>
      </c>
      <c r="X6263" t="s">
        <v>5677</v>
      </c>
      <c r="Y6263" t="str">
        <f>"37-3011"</f>
        <v>37-3011</v>
      </c>
      <c r="Z6263" t="s">
        <v>94</v>
      </c>
      <c r="AA6263">
        <v>56173</v>
      </c>
      <c r="AB6263">
        <v>20</v>
      </c>
      <c r="AC6263">
        <v>20</v>
      </c>
      <c r="AD6263" t="s">
        <v>79</v>
      </c>
      <c r="AE6263" t="s">
        <v>80</v>
      </c>
      <c r="AF6263">
        <v>40</v>
      </c>
      <c r="AG6263" s="4">
        <v>0.33333333333333331</v>
      </c>
      <c r="AH6263" s="4">
        <v>0.66666666666666663</v>
      </c>
      <c r="AI6263" s="5">
        <v>13.91</v>
      </c>
      <c r="AL6263" t="s">
        <v>81</v>
      </c>
      <c r="AM6263" t="s">
        <v>82</v>
      </c>
      <c r="AO6263" t="s">
        <v>83</v>
      </c>
      <c r="AP6263" t="s">
        <v>67</v>
      </c>
      <c r="AQ6263" t="s">
        <v>67</v>
      </c>
      <c r="AR6263" t="s">
        <v>82</v>
      </c>
      <c r="AT6263" t="s">
        <v>82</v>
      </c>
      <c r="AW6263" t="s">
        <v>82</v>
      </c>
      <c r="AY6263" t="s">
        <v>14011</v>
      </c>
      <c r="AZ6263" t="s">
        <v>3667</v>
      </c>
      <c r="BA6263" t="s">
        <v>783</v>
      </c>
      <c r="BB6263">
        <v>45226</v>
      </c>
      <c r="BC6263" t="s">
        <v>79</v>
      </c>
      <c r="BH6263" t="s">
        <v>23846</v>
      </c>
      <c r="BJ6263">
        <v>10829598</v>
      </c>
    </row>
    <row r="6264" spans="1:62" x14ac:dyDescent="0.25">
      <c r="A6264" t="s">
        <v>25155</v>
      </c>
      <c r="B6264" s="2">
        <v>43535</v>
      </c>
      <c r="C6264" t="s">
        <v>63</v>
      </c>
      <c r="D6264" s="3">
        <v>43472.384369479165</v>
      </c>
      <c r="E6264" t="s">
        <v>117</v>
      </c>
      <c r="H6264" t="s">
        <v>1860</v>
      </c>
      <c r="J6264" t="s">
        <v>1861</v>
      </c>
      <c r="L6264" t="s">
        <v>68</v>
      </c>
      <c r="M6264" t="s">
        <v>69</v>
      </c>
      <c r="N6264">
        <v>40515</v>
      </c>
      <c r="O6264" t="s">
        <v>70</v>
      </c>
      <c r="Q6264" t="s">
        <v>1862</v>
      </c>
      <c r="S6264" t="s">
        <v>72</v>
      </c>
      <c r="T6264" t="s">
        <v>524</v>
      </c>
      <c r="U6264" t="s">
        <v>525</v>
      </c>
      <c r="V6264" t="s">
        <v>526</v>
      </c>
      <c r="W6264" t="s">
        <v>69</v>
      </c>
      <c r="X6264" t="s">
        <v>1863</v>
      </c>
      <c r="Y6264" t="str">
        <f>"39-2021"</f>
        <v>39-2021</v>
      </c>
      <c r="Z6264" t="s">
        <v>78</v>
      </c>
      <c r="AA6264">
        <v>11292</v>
      </c>
      <c r="AB6264">
        <v>1</v>
      </c>
      <c r="AD6264" t="s">
        <v>79</v>
      </c>
      <c r="AE6264" t="s">
        <v>95</v>
      </c>
      <c r="AF6264">
        <v>35</v>
      </c>
      <c r="AG6264" s="4">
        <v>0.33333333333333331</v>
      </c>
      <c r="AH6264" s="4">
        <v>0.66666666666666663</v>
      </c>
      <c r="AI6264" s="5">
        <v>12.56</v>
      </c>
      <c r="AJ6264">
        <v>18.84</v>
      </c>
      <c r="AK6264">
        <v>18.84</v>
      </c>
      <c r="AL6264" t="s">
        <v>81</v>
      </c>
      <c r="AM6264" t="s">
        <v>82</v>
      </c>
      <c r="AO6264" t="s">
        <v>83</v>
      </c>
      <c r="AP6264" t="s">
        <v>130</v>
      </c>
      <c r="AQ6264" t="s">
        <v>130</v>
      </c>
      <c r="AR6264" t="s">
        <v>82</v>
      </c>
      <c r="AT6264" t="s">
        <v>82</v>
      </c>
      <c r="AW6264" t="s">
        <v>82</v>
      </c>
      <c r="AY6264" t="s">
        <v>68</v>
      </c>
      <c r="AZ6264" t="s">
        <v>1864</v>
      </c>
      <c r="BA6264" t="s">
        <v>69</v>
      </c>
      <c r="BB6264">
        <v>40515</v>
      </c>
      <c r="BC6264" t="s">
        <v>79</v>
      </c>
      <c r="BH6264" t="s">
        <v>1861</v>
      </c>
      <c r="BJ6264">
        <v>610874912</v>
      </c>
    </row>
    <row r="6265" spans="1:62" x14ac:dyDescent="0.25">
      <c r="A6265" t="s">
        <v>25448</v>
      </c>
      <c r="B6265" s="2">
        <v>43535</v>
      </c>
      <c r="C6265" t="s">
        <v>63</v>
      </c>
      <c r="D6265" s="3">
        <v>43472.397320682867</v>
      </c>
      <c r="E6265" t="s">
        <v>64</v>
      </c>
      <c r="F6265" s="2">
        <v>43556</v>
      </c>
      <c r="G6265" s="2">
        <v>43813</v>
      </c>
      <c r="H6265" t="s">
        <v>25449</v>
      </c>
      <c r="J6265" t="s">
        <v>25450</v>
      </c>
      <c r="K6265" t="s">
        <v>5673</v>
      </c>
      <c r="L6265" t="s">
        <v>25451</v>
      </c>
      <c r="M6265" t="s">
        <v>308</v>
      </c>
      <c r="N6265">
        <v>8724</v>
      </c>
      <c r="O6265" t="s">
        <v>70</v>
      </c>
      <c r="Q6265" t="s">
        <v>25452</v>
      </c>
      <c r="S6265" t="s">
        <v>72</v>
      </c>
      <c r="T6265" t="s">
        <v>4795</v>
      </c>
      <c r="U6265" t="s">
        <v>5508</v>
      </c>
      <c r="V6265" t="s">
        <v>4796</v>
      </c>
      <c r="W6265" t="s">
        <v>308</v>
      </c>
      <c r="X6265" t="s">
        <v>106</v>
      </c>
      <c r="Y6265" t="str">
        <f>"37-3011"</f>
        <v>37-3011</v>
      </c>
      <c r="Z6265" t="s">
        <v>94</v>
      </c>
      <c r="AA6265">
        <v>561730</v>
      </c>
      <c r="AB6265">
        <v>5</v>
      </c>
      <c r="AC6265">
        <v>5</v>
      </c>
      <c r="AD6265" t="s">
        <v>79</v>
      </c>
      <c r="AE6265" t="s">
        <v>80</v>
      </c>
      <c r="AF6265">
        <v>40</v>
      </c>
      <c r="AG6265" s="4">
        <v>0.3125</v>
      </c>
      <c r="AH6265" s="4">
        <v>0.66666666666666663</v>
      </c>
      <c r="AI6265" s="5">
        <v>16.809999999999999</v>
      </c>
      <c r="AJ6265">
        <v>25.22</v>
      </c>
      <c r="AL6265" t="s">
        <v>81</v>
      </c>
      <c r="AM6265" t="s">
        <v>82</v>
      </c>
      <c r="AO6265" t="s">
        <v>83</v>
      </c>
      <c r="AR6265" t="s">
        <v>82</v>
      </c>
      <c r="AT6265" t="s">
        <v>82</v>
      </c>
      <c r="AW6265" t="s">
        <v>82</v>
      </c>
      <c r="AY6265" t="s">
        <v>25451</v>
      </c>
      <c r="AZ6265" t="s">
        <v>317</v>
      </c>
      <c r="BA6265" t="s">
        <v>308</v>
      </c>
      <c r="BB6265">
        <v>8724</v>
      </c>
      <c r="BC6265" t="s">
        <v>79</v>
      </c>
      <c r="BH6265" t="s">
        <v>25450</v>
      </c>
      <c r="BI6265" t="s">
        <v>5673</v>
      </c>
      <c r="BJ6265">
        <v>223333424</v>
      </c>
    </row>
    <row r="6266" spans="1:62" x14ac:dyDescent="0.25">
      <c r="A6266" t="s">
        <v>25491</v>
      </c>
      <c r="B6266" s="2">
        <v>43535</v>
      </c>
      <c r="C6266" t="s">
        <v>63</v>
      </c>
      <c r="D6266" s="3">
        <v>43472.38432125</v>
      </c>
      <c r="E6266" t="s">
        <v>64</v>
      </c>
      <c r="F6266" s="2">
        <v>43556</v>
      </c>
      <c r="G6266" s="2">
        <v>43735</v>
      </c>
      <c r="H6266" t="s">
        <v>25492</v>
      </c>
      <c r="I6266" t="s">
        <v>25493</v>
      </c>
      <c r="J6266" t="s">
        <v>6865</v>
      </c>
      <c r="L6266" t="s">
        <v>6866</v>
      </c>
      <c r="M6266" t="s">
        <v>147</v>
      </c>
      <c r="N6266">
        <v>19462</v>
      </c>
      <c r="O6266" t="s">
        <v>70</v>
      </c>
      <c r="Q6266" t="s">
        <v>5788</v>
      </c>
      <c r="S6266" t="s">
        <v>72</v>
      </c>
      <c r="T6266" t="s">
        <v>7088</v>
      </c>
      <c r="U6266" t="s">
        <v>5854</v>
      </c>
      <c r="V6266" t="s">
        <v>6868</v>
      </c>
      <c r="W6266" t="s">
        <v>232</v>
      </c>
      <c r="X6266" t="s">
        <v>106</v>
      </c>
      <c r="Y6266" t="str">
        <f>"37-3011"</f>
        <v>37-3011</v>
      </c>
      <c r="Z6266" t="s">
        <v>94</v>
      </c>
      <c r="AA6266">
        <v>561730</v>
      </c>
      <c r="AB6266">
        <v>12</v>
      </c>
      <c r="AC6266">
        <v>12</v>
      </c>
      <c r="AD6266" t="s">
        <v>79</v>
      </c>
      <c r="AE6266" t="s">
        <v>80</v>
      </c>
      <c r="AF6266">
        <v>40</v>
      </c>
      <c r="AG6266" s="4">
        <v>0.25</v>
      </c>
      <c r="AH6266" s="4">
        <v>0.60416666666666663</v>
      </c>
      <c r="AI6266" s="5">
        <v>13.87</v>
      </c>
      <c r="AJ6266">
        <v>20.81</v>
      </c>
      <c r="AL6266" t="s">
        <v>81</v>
      </c>
      <c r="AM6266" t="s">
        <v>82</v>
      </c>
      <c r="AO6266" t="s">
        <v>83</v>
      </c>
      <c r="AR6266" t="s">
        <v>82</v>
      </c>
      <c r="AT6266" t="s">
        <v>82</v>
      </c>
      <c r="AW6266" t="s">
        <v>82</v>
      </c>
      <c r="AY6266" t="s">
        <v>25494</v>
      </c>
      <c r="AZ6266" t="s">
        <v>4530</v>
      </c>
      <c r="BA6266" t="s">
        <v>323</v>
      </c>
      <c r="BB6266">
        <v>92562</v>
      </c>
      <c r="BC6266" t="s">
        <v>79</v>
      </c>
      <c r="BH6266" t="s">
        <v>25495</v>
      </c>
      <c r="BJ6266">
        <v>952651541</v>
      </c>
    </row>
    <row r="6267" spans="1:62" x14ac:dyDescent="0.25">
      <c r="A6267" t="s">
        <v>25844</v>
      </c>
      <c r="B6267" s="2">
        <v>43535</v>
      </c>
      <c r="C6267" t="s">
        <v>63</v>
      </c>
      <c r="D6267" s="3">
        <v>43472.381252743056</v>
      </c>
      <c r="E6267" t="s">
        <v>64</v>
      </c>
      <c r="F6267" s="2">
        <v>43556</v>
      </c>
      <c r="G6267" s="2">
        <v>43770</v>
      </c>
      <c r="H6267" t="s">
        <v>25845</v>
      </c>
      <c r="J6267" t="s">
        <v>25846</v>
      </c>
      <c r="L6267" t="s">
        <v>14035</v>
      </c>
      <c r="M6267" t="s">
        <v>3857</v>
      </c>
      <c r="N6267">
        <v>59730</v>
      </c>
      <c r="O6267" t="s">
        <v>70</v>
      </c>
      <c r="Q6267" t="s">
        <v>25847</v>
      </c>
      <c r="S6267" t="s">
        <v>72</v>
      </c>
      <c r="T6267" t="s">
        <v>2118</v>
      </c>
      <c r="U6267" t="s">
        <v>2119</v>
      </c>
      <c r="V6267" t="s">
        <v>1633</v>
      </c>
      <c r="W6267" t="s">
        <v>192</v>
      </c>
      <c r="X6267" t="s">
        <v>25848</v>
      </c>
      <c r="Y6267" t="str">
        <f>"51-9022"</f>
        <v>51-9022</v>
      </c>
      <c r="Z6267" t="s">
        <v>6422</v>
      </c>
      <c r="AA6267">
        <v>327991</v>
      </c>
      <c r="AB6267">
        <v>5</v>
      </c>
      <c r="AC6267">
        <v>5</v>
      </c>
      <c r="AD6267" t="s">
        <v>79</v>
      </c>
      <c r="AE6267" t="s">
        <v>95</v>
      </c>
      <c r="AF6267">
        <v>35</v>
      </c>
      <c r="AG6267" s="4">
        <v>0.25</v>
      </c>
      <c r="AH6267" s="4">
        <v>0.66666666666666663</v>
      </c>
      <c r="AI6267" s="5">
        <v>14.42</v>
      </c>
      <c r="AJ6267">
        <v>21.63</v>
      </c>
      <c r="AL6267" t="s">
        <v>81</v>
      </c>
      <c r="AM6267" t="s">
        <v>82</v>
      </c>
      <c r="AO6267" t="s">
        <v>83</v>
      </c>
      <c r="AR6267" t="s">
        <v>82</v>
      </c>
      <c r="AT6267" t="s">
        <v>82</v>
      </c>
      <c r="AW6267" t="s">
        <v>82</v>
      </c>
      <c r="AY6267" t="s">
        <v>14035</v>
      </c>
      <c r="AZ6267" t="s">
        <v>4191</v>
      </c>
      <c r="BA6267" t="s">
        <v>3857</v>
      </c>
      <c r="BB6267">
        <v>59730</v>
      </c>
      <c r="BC6267" t="s">
        <v>87</v>
      </c>
      <c r="BH6267" t="s">
        <v>25846</v>
      </c>
      <c r="BJ6267">
        <v>300842213</v>
      </c>
    </row>
    <row r="6268" spans="1:62" x14ac:dyDescent="0.25">
      <c r="A6268" t="s">
        <v>25930</v>
      </c>
      <c r="B6268" s="2">
        <v>43535</v>
      </c>
      <c r="C6268" t="s">
        <v>63</v>
      </c>
      <c r="D6268" s="3">
        <v>43480.394150428241</v>
      </c>
      <c r="E6268" t="s">
        <v>91</v>
      </c>
      <c r="H6268" t="s">
        <v>25931</v>
      </c>
      <c r="J6268" t="s">
        <v>25932</v>
      </c>
      <c r="L6268" t="s">
        <v>22733</v>
      </c>
      <c r="M6268" t="s">
        <v>323</v>
      </c>
      <c r="N6268">
        <v>94558</v>
      </c>
      <c r="O6268" t="s">
        <v>70</v>
      </c>
      <c r="Q6268" t="s">
        <v>25933</v>
      </c>
      <c r="S6268" t="s">
        <v>72</v>
      </c>
      <c r="T6268" t="s">
        <v>651</v>
      </c>
      <c r="U6268" t="s">
        <v>652</v>
      </c>
      <c r="V6268" t="s">
        <v>653</v>
      </c>
      <c r="W6268" t="s">
        <v>207</v>
      </c>
      <c r="X6268" t="s">
        <v>4093</v>
      </c>
      <c r="Y6268" t="str">
        <f>"37-2012"</f>
        <v>37-2012</v>
      </c>
      <c r="Z6268" t="s">
        <v>373</v>
      </c>
      <c r="AA6268">
        <v>721110</v>
      </c>
      <c r="AB6268">
        <v>20</v>
      </c>
      <c r="AD6268" t="s">
        <v>79</v>
      </c>
      <c r="AE6268" t="s">
        <v>95</v>
      </c>
      <c r="AF6268">
        <v>35</v>
      </c>
      <c r="AG6268" s="4">
        <v>0.375</v>
      </c>
      <c r="AH6268" s="4">
        <v>0.66666666666666663</v>
      </c>
      <c r="AI6268" s="5">
        <v>13.29</v>
      </c>
      <c r="AJ6268">
        <v>19.940000000000001</v>
      </c>
      <c r="AK6268">
        <v>22.5</v>
      </c>
      <c r="AL6268" t="s">
        <v>81</v>
      </c>
      <c r="AM6268" t="s">
        <v>82</v>
      </c>
      <c r="AO6268" t="s">
        <v>83</v>
      </c>
      <c r="AR6268" t="s">
        <v>82</v>
      </c>
      <c r="AT6268" t="s">
        <v>82</v>
      </c>
      <c r="AW6268" t="s">
        <v>72</v>
      </c>
      <c r="AX6268">
        <v>3</v>
      </c>
      <c r="AY6268" t="s">
        <v>22733</v>
      </c>
      <c r="AZ6268" t="s">
        <v>22733</v>
      </c>
      <c r="BA6268" t="s">
        <v>323</v>
      </c>
      <c r="BB6268">
        <v>94558</v>
      </c>
      <c r="BC6268" t="s">
        <v>79</v>
      </c>
      <c r="BH6268" t="s">
        <v>25932</v>
      </c>
      <c r="BJ6268">
        <v>472294023</v>
      </c>
    </row>
    <row r="6269" spans="1:62" x14ac:dyDescent="0.25">
      <c r="A6269" t="s">
        <v>26170</v>
      </c>
      <c r="B6269" s="2">
        <v>43535</v>
      </c>
      <c r="C6269" t="s">
        <v>63</v>
      </c>
      <c r="D6269" s="3">
        <v>43480.393185706016</v>
      </c>
      <c r="E6269" t="s">
        <v>91</v>
      </c>
      <c r="H6269" t="s">
        <v>25931</v>
      </c>
      <c r="J6269" t="s">
        <v>25932</v>
      </c>
      <c r="L6269" t="s">
        <v>22733</v>
      </c>
      <c r="M6269" t="s">
        <v>323</v>
      </c>
      <c r="N6269">
        <v>94558</v>
      </c>
      <c r="O6269" t="s">
        <v>70</v>
      </c>
      <c r="Q6269" t="s">
        <v>25933</v>
      </c>
      <c r="S6269" t="s">
        <v>72</v>
      </c>
      <c r="T6269" t="s">
        <v>651</v>
      </c>
      <c r="U6269" t="s">
        <v>652</v>
      </c>
      <c r="V6269" t="s">
        <v>653</v>
      </c>
      <c r="W6269" t="s">
        <v>207</v>
      </c>
      <c r="X6269" t="s">
        <v>3266</v>
      </c>
      <c r="Y6269" t="str">
        <f>"35-9021"</f>
        <v>35-9021</v>
      </c>
      <c r="Z6269" t="s">
        <v>315</v>
      </c>
      <c r="AA6269">
        <v>721110</v>
      </c>
      <c r="AB6269">
        <v>5</v>
      </c>
      <c r="AD6269" t="s">
        <v>79</v>
      </c>
      <c r="AE6269" t="s">
        <v>95</v>
      </c>
      <c r="AF6269">
        <v>35</v>
      </c>
      <c r="AG6269" s="4">
        <v>0.375</v>
      </c>
      <c r="AH6269" s="4">
        <v>0.66666666666666663</v>
      </c>
      <c r="AI6269" s="5">
        <v>12.54</v>
      </c>
      <c r="AJ6269">
        <v>18.809999999999999</v>
      </c>
      <c r="AK6269">
        <v>20.25</v>
      </c>
      <c r="AL6269" t="s">
        <v>81</v>
      </c>
      <c r="AM6269" t="s">
        <v>82</v>
      </c>
      <c r="AO6269" t="s">
        <v>83</v>
      </c>
      <c r="AR6269" t="s">
        <v>82</v>
      </c>
      <c r="AT6269" t="s">
        <v>82</v>
      </c>
      <c r="AW6269" t="s">
        <v>72</v>
      </c>
      <c r="AX6269">
        <v>3</v>
      </c>
      <c r="AY6269" t="s">
        <v>22733</v>
      </c>
      <c r="AZ6269" t="s">
        <v>22733</v>
      </c>
      <c r="BA6269" t="s">
        <v>323</v>
      </c>
      <c r="BB6269">
        <v>94558</v>
      </c>
      <c r="BC6269" t="s">
        <v>79</v>
      </c>
      <c r="BH6269" t="s">
        <v>25932</v>
      </c>
      <c r="BJ6269">
        <v>472294023</v>
      </c>
    </row>
    <row r="6270" spans="1:62" x14ac:dyDescent="0.25">
      <c r="A6270" t="s">
        <v>26346</v>
      </c>
      <c r="B6270" s="2">
        <v>43535</v>
      </c>
      <c r="C6270" t="s">
        <v>63</v>
      </c>
      <c r="D6270" s="3">
        <v>43472.401189131946</v>
      </c>
      <c r="E6270" t="s">
        <v>64</v>
      </c>
      <c r="F6270" s="2">
        <v>43556</v>
      </c>
      <c r="G6270" s="2">
        <v>43769</v>
      </c>
      <c r="H6270" t="s">
        <v>26249</v>
      </c>
      <c r="I6270" t="s">
        <v>26250</v>
      </c>
      <c r="J6270" t="s">
        <v>26251</v>
      </c>
      <c r="K6270" t="s">
        <v>26252</v>
      </c>
      <c r="L6270" t="s">
        <v>12138</v>
      </c>
      <c r="M6270" t="s">
        <v>226</v>
      </c>
      <c r="N6270">
        <v>49757</v>
      </c>
      <c r="O6270" t="s">
        <v>70</v>
      </c>
      <c r="Q6270" t="s">
        <v>26253</v>
      </c>
      <c r="S6270" t="s">
        <v>72</v>
      </c>
      <c r="T6270" t="s">
        <v>7455</v>
      </c>
      <c r="U6270" t="s">
        <v>2926</v>
      </c>
      <c r="V6270" t="s">
        <v>2927</v>
      </c>
      <c r="W6270" t="s">
        <v>308</v>
      </c>
      <c r="X6270" t="s">
        <v>26347</v>
      </c>
      <c r="Y6270" t="str">
        <f>"35-9011"</f>
        <v>35-9011</v>
      </c>
      <c r="Z6270" t="s">
        <v>1925</v>
      </c>
      <c r="AA6270">
        <v>722110</v>
      </c>
      <c r="AB6270">
        <v>8</v>
      </c>
      <c r="AC6270">
        <v>8</v>
      </c>
      <c r="AD6270" t="s">
        <v>79</v>
      </c>
      <c r="AE6270" t="s">
        <v>80</v>
      </c>
      <c r="AF6270">
        <v>35</v>
      </c>
      <c r="AG6270" s="4">
        <v>0.29166666666666669</v>
      </c>
      <c r="AH6270" s="4">
        <v>0.95833333333333337</v>
      </c>
      <c r="AI6270" s="5">
        <v>10.039999999999999</v>
      </c>
      <c r="AJ6270">
        <v>15.06</v>
      </c>
      <c r="AL6270" t="s">
        <v>81</v>
      </c>
      <c r="AM6270" t="s">
        <v>82</v>
      </c>
      <c r="AO6270" t="s">
        <v>83</v>
      </c>
      <c r="AP6270" t="s">
        <v>130</v>
      </c>
      <c r="AQ6270" t="s">
        <v>130</v>
      </c>
      <c r="AR6270" t="s">
        <v>82</v>
      </c>
      <c r="AT6270" t="s">
        <v>82</v>
      </c>
      <c r="AW6270" t="s">
        <v>82</v>
      </c>
      <c r="AY6270" t="s">
        <v>12138</v>
      </c>
      <c r="AZ6270" t="s">
        <v>10246</v>
      </c>
      <c r="BA6270" t="s">
        <v>226</v>
      </c>
      <c r="BB6270">
        <v>49757</v>
      </c>
      <c r="BC6270" t="s">
        <v>87</v>
      </c>
      <c r="BH6270" t="s">
        <v>26251</v>
      </c>
      <c r="BJ6270">
        <v>261742431</v>
      </c>
    </row>
    <row r="6271" spans="1:62" x14ac:dyDescent="0.25">
      <c r="A6271" t="s">
        <v>26414</v>
      </c>
      <c r="B6271" s="2">
        <v>43535</v>
      </c>
      <c r="C6271" t="s">
        <v>63</v>
      </c>
      <c r="D6271" s="3">
        <v>43472.398500115742</v>
      </c>
      <c r="E6271" t="s">
        <v>64</v>
      </c>
      <c r="F6271" s="2">
        <v>43556</v>
      </c>
      <c r="G6271" s="2">
        <v>43784</v>
      </c>
      <c r="H6271" t="s">
        <v>26415</v>
      </c>
      <c r="J6271" t="s">
        <v>26416</v>
      </c>
      <c r="K6271" t="s">
        <v>26417</v>
      </c>
      <c r="L6271" t="s">
        <v>8996</v>
      </c>
      <c r="M6271" t="s">
        <v>745</v>
      </c>
      <c r="N6271">
        <v>66105</v>
      </c>
      <c r="O6271" t="s">
        <v>70</v>
      </c>
      <c r="Q6271" t="s">
        <v>26418</v>
      </c>
      <c r="S6271" t="s">
        <v>72</v>
      </c>
      <c r="T6271" t="s">
        <v>4795</v>
      </c>
      <c r="U6271" t="s">
        <v>2926</v>
      </c>
      <c r="V6271" t="s">
        <v>4796</v>
      </c>
      <c r="W6271" t="s">
        <v>308</v>
      </c>
      <c r="X6271" t="s">
        <v>1758</v>
      </c>
      <c r="Y6271" t="str">
        <f>"37-3011"</f>
        <v>37-3011</v>
      </c>
      <c r="Z6271" t="s">
        <v>94</v>
      </c>
      <c r="AA6271">
        <v>221310</v>
      </c>
      <c r="AB6271">
        <v>9</v>
      </c>
      <c r="AC6271">
        <v>9</v>
      </c>
      <c r="AD6271" t="s">
        <v>79</v>
      </c>
      <c r="AE6271" t="s">
        <v>95</v>
      </c>
      <c r="AF6271">
        <v>40</v>
      </c>
      <c r="AG6271" s="4">
        <v>0.29166666666666669</v>
      </c>
      <c r="AH6271" s="4">
        <v>0.66666666666666663</v>
      </c>
      <c r="AI6271" s="5">
        <v>14.73</v>
      </c>
      <c r="AJ6271">
        <v>22.6</v>
      </c>
      <c r="AL6271" t="s">
        <v>81</v>
      </c>
      <c r="AM6271" t="s">
        <v>82</v>
      </c>
      <c r="AO6271" t="s">
        <v>83</v>
      </c>
      <c r="AR6271" t="s">
        <v>82</v>
      </c>
      <c r="AT6271" t="s">
        <v>82</v>
      </c>
      <c r="AW6271" t="s">
        <v>82</v>
      </c>
      <c r="AY6271" t="s">
        <v>8996</v>
      </c>
      <c r="AZ6271" t="s">
        <v>20969</v>
      </c>
      <c r="BA6271" t="s">
        <v>745</v>
      </c>
      <c r="BB6271">
        <v>66105</v>
      </c>
      <c r="BC6271" t="s">
        <v>79</v>
      </c>
      <c r="BH6271" t="s">
        <v>26416</v>
      </c>
      <c r="BJ6271">
        <v>273758670</v>
      </c>
    </row>
    <row r="6272" spans="1:62" x14ac:dyDescent="0.25">
      <c r="A6272" t="s">
        <v>26668</v>
      </c>
      <c r="B6272" s="2">
        <v>43535</v>
      </c>
      <c r="C6272" t="s">
        <v>63</v>
      </c>
      <c r="D6272" s="3">
        <v>43472.379163101854</v>
      </c>
      <c r="E6272" t="s">
        <v>64</v>
      </c>
      <c r="F6272" s="2">
        <v>43556</v>
      </c>
      <c r="G6272" s="2">
        <v>43738</v>
      </c>
      <c r="H6272" t="s">
        <v>26669</v>
      </c>
      <c r="I6272" t="s">
        <v>67</v>
      </c>
      <c r="J6272" t="s">
        <v>26670</v>
      </c>
      <c r="L6272" t="s">
        <v>26671</v>
      </c>
      <c r="M6272" t="s">
        <v>2356</v>
      </c>
      <c r="N6272">
        <v>68046</v>
      </c>
      <c r="O6272" t="s">
        <v>70</v>
      </c>
      <c r="Q6272" t="s">
        <v>26672</v>
      </c>
      <c r="S6272" t="s">
        <v>72</v>
      </c>
      <c r="T6272" t="s">
        <v>24345</v>
      </c>
      <c r="U6272" t="s">
        <v>24346</v>
      </c>
      <c r="V6272" t="s">
        <v>6487</v>
      </c>
      <c r="W6272" t="s">
        <v>2356</v>
      </c>
      <c r="X6272" t="s">
        <v>26673</v>
      </c>
      <c r="Y6272" t="str">
        <f>"47-2061"</f>
        <v>47-2061</v>
      </c>
      <c r="Z6272" t="s">
        <v>326</v>
      </c>
      <c r="AA6272">
        <v>238190</v>
      </c>
      <c r="AB6272">
        <v>20</v>
      </c>
      <c r="AC6272">
        <v>20</v>
      </c>
      <c r="AD6272" t="s">
        <v>79</v>
      </c>
      <c r="AE6272" t="s">
        <v>95</v>
      </c>
      <c r="AF6272">
        <v>40</v>
      </c>
      <c r="AG6272" s="4">
        <v>0.29166666666666669</v>
      </c>
      <c r="AH6272" s="4">
        <v>0.75</v>
      </c>
      <c r="AI6272" s="5">
        <v>16.5</v>
      </c>
      <c r="AJ6272">
        <v>24.75</v>
      </c>
      <c r="AL6272" t="s">
        <v>81</v>
      </c>
      <c r="AM6272" t="s">
        <v>82</v>
      </c>
      <c r="AO6272" t="s">
        <v>83</v>
      </c>
      <c r="AR6272" t="s">
        <v>82</v>
      </c>
      <c r="AT6272" t="s">
        <v>82</v>
      </c>
      <c r="AW6272" t="s">
        <v>82</v>
      </c>
      <c r="AY6272" t="s">
        <v>26674</v>
      </c>
      <c r="AZ6272" t="s">
        <v>15716</v>
      </c>
      <c r="BA6272" t="s">
        <v>2356</v>
      </c>
      <c r="BB6272">
        <v>68046</v>
      </c>
      <c r="BC6272" t="s">
        <v>79</v>
      </c>
      <c r="BH6272" t="s">
        <v>26675</v>
      </c>
      <c r="BJ6272">
        <v>383805565</v>
      </c>
    </row>
    <row r="6273" spans="1:62" x14ac:dyDescent="0.25">
      <c r="A6273" t="s">
        <v>26955</v>
      </c>
      <c r="B6273" s="2">
        <v>43535</v>
      </c>
      <c r="C6273" t="s">
        <v>63</v>
      </c>
      <c r="D6273" s="3">
        <v>43472.399758321757</v>
      </c>
      <c r="E6273" t="s">
        <v>64</v>
      </c>
      <c r="F6273" s="2">
        <v>43556</v>
      </c>
      <c r="G6273" s="2">
        <v>43799</v>
      </c>
      <c r="H6273" t="s">
        <v>26956</v>
      </c>
      <c r="J6273" t="s">
        <v>6411</v>
      </c>
      <c r="L6273" t="s">
        <v>6412</v>
      </c>
      <c r="M6273" t="s">
        <v>787</v>
      </c>
      <c r="N6273">
        <v>35242</v>
      </c>
      <c r="O6273" t="s">
        <v>70</v>
      </c>
      <c r="Q6273" t="s">
        <v>26957</v>
      </c>
      <c r="S6273" t="s">
        <v>82</v>
      </c>
      <c r="U6273" t="s">
        <v>92</v>
      </c>
      <c r="X6273" t="s">
        <v>26854</v>
      </c>
      <c r="Y6273" t="str">
        <f>"47-3012"</f>
        <v>47-3012</v>
      </c>
      <c r="Z6273" t="s">
        <v>1540</v>
      </c>
      <c r="AA6273">
        <v>238130</v>
      </c>
      <c r="AB6273">
        <v>15</v>
      </c>
      <c r="AC6273">
        <v>15</v>
      </c>
      <c r="AD6273" t="s">
        <v>79</v>
      </c>
      <c r="AE6273" t="s">
        <v>95</v>
      </c>
      <c r="AF6273">
        <v>40</v>
      </c>
      <c r="AG6273" s="4">
        <v>0.29166666666666669</v>
      </c>
      <c r="AH6273" s="4">
        <v>0.625</v>
      </c>
      <c r="AI6273" s="5">
        <v>10.91</v>
      </c>
      <c r="AJ6273">
        <v>16.37</v>
      </c>
      <c r="AK6273">
        <v>16.37</v>
      </c>
      <c r="AL6273" t="s">
        <v>81</v>
      </c>
      <c r="AM6273" t="s">
        <v>82</v>
      </c>
      <c r="AO6273" t="s">
        <v>83</v>
      </c>
      <c r="AR6273" t="s">
        <v>82</v>
      </c>
      <c r="AT6273" t="s">
        <v>82</v>
      </c>
      <c r="AW6273" t="s">
        <v>72</v>
      </c>
      <c r="AX6273">
        <v>3</v>
      </c>
      <c r="AY6273" t="s">
        <v>1906</v>
      </c>
      <c r="AZ6273" t="s">
        <v>713</v>
      </c>
      <c r="BA6273" t="s">
        <v>787</v>
      </c>
      <c r="BB6273">
        <v>35242</v>
      </c>
      <c r="BC6273" t="s">
        <v>79</v>
      </c>
      <c r="BH6273" t="s">
        <v>6415</v>
      </c>
      <c r="BJ6273">
        <v>460913863</v>
      </c>
    </row>
    <row r="6274" spans="1:62" x14ac:dyDescent="0.25">
      <c r="A6274" t="s">
        <v>27129</v>
      </c>
      <c r="B6274" s="2">
        <v>43535</v>
      </c>
      <c r="C6274" t="s">
        <v>63</v>
      </c>
      <c r="D6274" s="3">
        <v>43472.404933287035</v>
      </c>
      <c r="E6274" t="s">
        <v>64</v>
      </c>
      <c r="F6274" s="2">
        <v>43556</v>
      </c>
      <c r="G6274" s="2">
        <v>43772</v>
      </c>
      <c r="H6274" t="s">
        <v>27130</v>
      </c>
      <c r="I6274" t="s">
        <v>27131</v>
      </c>
      <c r="J6274" t="s">
        <v>27132</v>
      </c>
      <c r="L6274" t="s">
        <v>7662</v>
      </c>
      <c r="M6274" t="s">
        <v>226</v>
      </c>
      <c r="N6274">
        <v>49686</v>
      </c>
      <c r="O6274" t="s">
        <v>70</v>
      </c>
      <c r="Q6274" t="s">
        <v>26987</v>
      </c>
      <c r="S6274" t="s">
        <v>72</v>
      </c>
      <c r="T6274" t="s">
        <v>4795</v>
      </c>
      <c r="U6274" t="s">
        <v>2926</v>
      </c>
      <c r="V6274" t="s">
        <v>4796</v>
      </c>
      <c r="W6274" t="s">
        <v>308</v>
      </c>
      <c r="X6274" t="s">
        <v>1427</v>
      </c>
      <c r="Y6274" t="str">
        <f>"37-2012"</f>
        <v>37-2012</v>
      </c>
      <c r="Z6274" t="s">
        <v>373</v>
      </c>
      <c r="AA6274">
        <v>722110</v>
      </c>
      <c r="AB6274">
        <v>5</v>
      </c>
      <c r="AC6274">
        <v>5</v>
      </c>
      <c r="AD6274" t="s">
        <v>79</v>
      </c>
      <c r="AE6274" t="s">
        <v>80</v>
      </c>
      <c r="AF6274">
        <v>40</v>
      </c>
      <c r="AG6274" s="4">
        <v>0.375</v>
      </c>
      <c r="AH6274" s="4">
        <v>0.70833333333333337</v>
      </c>
      <c r="AI6274" s="5">
        <v>10.53</v>
      </c>
      <c r="AJ6274">
        <v>15.8</v>
      </c>
      <c r="AL6274" t="s">
        <v>81</v>
      </c>
      <c r="AM6274" t="s">
        <v>82</v>
      </c>
      <c r="AO6274" t="s">
        <v>83</v>
      </c>
      <c r="AR6274" t="s">
        <v>82</v>
      </c>
      <c r="AT6274" t="s">
        <v>82</v>
      </c>
      <c r="AW6274" t="s">
        <v>72</v>
      </c>
      <c r="AX6274">
        <v>3</v>
      </c>
      <c r="AY6274" t="s">
        <v>7662</v>
      </c>
      <c r="AZ6274" t="s">
        <v>7665</v>
      </c>
      <c r="BA6274" t="s">
        <v>226</v>
      </c>
      <c r="BB6274">
        <v>49686</v>
      </c>
      <c r="BC6274" t="s">
        <v>87</v>
      </c>
      <c r="BH6274" t="s">
        <v>27132</v>
      </c>
      <c r="BJ6274">
        <v>465660116</v>
      </c>
    </row>
    <row r="6275" spans="1:62" x14ac:dyDescent="0.25">
      <c r="A6275" t="s">
        <v>27288</v>
      </c>
      <c r="B6275" s="2">
        <v>43535</v>
      </c>
      <c r="C6275" t="s">
        <v>63</v>
      </c>
      <c r="D6275" s="3">
        <v>43472.396334212965</v>
      </c>
      <c r="E6275" t="s">
        <v>64</v>
      </c>
      <c r="F6275" s="2">
        <v>43556</v>
      </c>
      <c r="G6275" s="2">
        <v>43819</v>
      </c>
      <c r="H6275" t="s">
        <v>27289</v>
      </c>
      <c r="J6275" t="s">
        <v>27290</v>
      </c>
      <c r="L6275" t="s">
        <v>1525</v>
      </c>
      <c r="M6275" t="s">
        <v>76</v>
      </c>
      <c r="N6275">
        <v>73034</v>
      </c>
      <c r="O6275" t="s">
        <v>70</v>
      </c>
      <c r="Q6275" t="s">
        <v>27291</v>
      </c>
      <c r="S6275" t="s">
        <v>72</v>
      </c>
      <c r="T6275" t="s">
        <v>640</v>
      </c>
      <c r="U6275" t="s">
        <v>3571</v>
      </c>
      <c r="V6275" t="s">
        <v>642</v>
      </c>
      <c r="W6275" t="s">
        <v>105</v>
      </c>
      <c r="X6275" t="s">
        <v>27292</v>
      </c>
      <c r="Y6275" t="str">
        <f>"47-2211"</f>
        <v>47-2211</v>
      </c>
      <c r="Z6275" t="s">
        <v>9081</v>
      </c>
      <c r="AA6275">
        <v>332322</v>
      </c>
      <c r="AB6275">
        <v>6</v>
      </c>
      <c r="AC6275">
        <v>6</v>
      </c>
      <c r="AD6275" t="s">
        <v>79</v>
      </c>
      <c r="AE6275" t="s">
        <v>80</v>
      </c>
      <c r="AF6275">
        <v>40</v>
      </c>
      <c r="AG6275" s="4">
        <v>0.29166666666666669</v>
      </c>
      <c r="AH6275" s="4">
        <v>0.70833333333333337</v>
      </c>
      <c r="AI6275" s="5">
        <v>25.05</v>
      </c>
      <c r="AJ6275">
        <v>37.58</v>
      </c>
      <c r="AL6275" t="s">
        <v>81</v>
      </c>
      <c r="AM6275" t="s">
        <v>82</v>
      </c>
      <c r="AO6275" t="s">
        <v>83</v>
      </c>
      <c r="AR6275" t="s">
        <v>82</v>
      </c>
      <c r="AT6275" t="s">
        <v>82</v>
      </c>
      <c r="AW6275" t="s">
        <v>82</v>
      </c>
      <c r="AY6275" t="s">
        <v>1254</v>
      </c>
      <c r="AZ6275" t="s">
        <v>1257</v>
      </c>
      <c r="BA6275" t="s">
        <v>76</v>
      </c>
      <c r="BB6275">
        <v>73114</v>
      </c>
      <c r="BC6275" t="s">
        <v>79</v>
      </c>
      <c r="BH6275" t="s">
        <v>27293</v>
      </c>
      <c r="BJ6275">
        <v>731163454</v>
      </c>
    </row>
    <row r="6276" spans="1:62" x14ac:dyDescent="0.25">
      <c r="A6276" t="s">
        <v>27362</v>
      </c>
      <c r="B6276" s="2">
        <v>43535</v>
      </c>
      <c r="C6276" t="s">
        <v>63</v>
      </c>
      <c r="D6276" s="3">
        <v>43472.403635162038</v>
      </c>
      <c r="E6276" t="s">
        <v>64</v>
      </c>
      <c r="F6276" s="2">
        <v>43556</v>
      </c>
      <c r="G6276" s="2">
        <v>43748</v>
      </c>
      <c r="H6276" t="s">
        <v>27363</v>
      </c>
      <c r="I6276" t="s">
        <v>27364</v>
      </c>
      <c r="J6276" t="s">
        <v>27365</v>
      </c>
      <c r="L6276" t="s">
        <v>5093</v>
      </c>
      <c r="M6276" t="s">
        <v>595</v>
      </c>
      <c r="N6276">
        <v>99901</v>
      </c>
      <c r="O6276" t="s">
        <v>70</v>
      </c>
      <c r="Q6276" t="s">
        <v>27366</v>
      </c>
      <c r="S6276" t="s">
        <v>72</v>
      </c>
      <c r="T6276" t="s">
        <v>25178</v>
      </c>
      <c r="U6276" t="s">
        <v>25179</v>
      </c>
      <c r="V6276" t="s">
        <v>3676</v>
      </c>
      <c r="W6276" t="s">
        <v>323</v>
      </c>
      <c r="X6276" t="s">
        <v>25180</v>
      </c>
      <c r="Y6276" t="str">
        <f>"41-2031"</f>
        <v>41-2031</v>
      </c>
      <c r="Z6276" t="s">
        <v>5272</v>
      </c>
      <c r="AA6276">
        <v>448310</v>
      </c>
      <c r="AB6276">
        <v>6</v>
      </c>
      <c r="AC6276">
        <v>6</v>
      </c>
      <c r="AD6276" t="s">
        <v>79</v>
      </c>
      <c r="AE6276" t="s">
        <v>80</v>
      </c>
      <c r="AF6276">
        <v>40</v>
      </c>
      <c r="AG6276" s="4">
        <v>0.20833333333333334</v>
      </c>
      <c r="AH6276" s="4">
        <v>0.91666666666666663</v>
      </c>
      <c r="AI6276" s="5">
        <v>14.3</v>
      </c>
      <c r="AJ6276">
        <v>21.45</v>
      </c>
      <c r="AL6276" t="s">
        <v>81</v>
      </c>
      <c r="AM6276" t="s">
        <v>82</v>
      </c>
      <c r="AO6276" t="s">
        <v>213</v>
      </c>
      <c r="AR6276" t="s">
        <v>82</v>
      </c>
      <c r="AT6276" t="s">
        <v>82</v>
      </c>
      <c r="AW6276" t="s">
        <v>72</v>
      </c>
      <c r="AX6276">
        <v>6</v>
      </c>
      <c r="AY6276" t="s">
        <v>5097</v>
      </c>
      <c r="AZ6276" t="s">
        <v>5098</v>
      </c>
      <c r="BA6276" t="s">
        <v>595</v>
      </c>
      <c r="BB6276">
        <v>99901</v>
      </c>
      <c r="BC6276" t="s">
        <v>87</v>
      </c>
      <c r="BH6276" t="s">
        <v>27367</v>
      </c>
      <c r="BJ6276">
        <v>10711573</v>
      </c>
    </row>
    <row r="6277" spans="1:62" x14ac:dyDescent="0.25">
      <c r="A6277" t="s">
        <v>27586</v>
      </c>
      <c r="B6277" s="2">
        <v>43535</v>
      </c>
      <c r="C6277" t="s">
        <v>63</v>
      </c>
      <c r="D6277" s="3">
        <v>43472.382417615743</v>
      </c>
      <c r="E6277" t="s">
        <v>64</v>
      </c>
      <c r="F6277" s="2">
        <v>43556</v>
      </c>
      <c r="G6277" s="2">
        <v>43770</v>
      </c>
      <c r="H6277" t="s">
        <v>27587</v>
      </c>
      <c r="I6277" t="s">
        <v>27588</v>
      </c>
      <c r="J6277" t="s">
        <v>6865</v>
      </c>
      <c r="L6277" t="s">
        <v>6866</v>
      </c>
      <c r="M6277" t="s">
        <v>147</v>
      </c>
      <c r="N6277">
        <v>19462</v>
      </c>
      <c r="O6277" t="s">
        <v>70</v>
      </c>
      <c r="Q6277" t="s">
        <v>5788</v>
      </c>
      <c r="S6277" t="s">
        <v>72</v>
      </c>
      <c r="T6277" t="s">
        <v>5946</v>
      </c>
      <c r="U6277" t="s">
        <v>5854</v>
      </c>
      <c r="V6277" t="s">
        <v>6868</v>
      </c>
      <c r="W6277" t="s">
        <v>232</v>
      </c>
      <c r="X6277" t="s">
        <v>106</v>
      </c>
      <c r="Y6277" t="str">
        <f>"37-3011"</f>
        <v>37-3011</v>
      </c>
      <c r="Z6277" t="s">
        <v>94</v>
      </c>
      <c r="AA6277">
        <v>561730</v>
      </c>
      <c r="AB6277">
        <v>80</v>
      </c>
      <c r="AC6277">
        <v>80</v>
      </c>
      <c r="AD6277" t="s">
        <v>79</v>
      </c>
      <c r="AE6277" t="s">
        <v>80</v>
      </c>
      <c r="AF6277">
        <v>40</v>
      </c>
      <c r="AG6277" s="4">
        <v>0.25</v>
      </c>
      <c r="AH6277" s="4">
        <v>0.60416666666666663</v>
      </c>
      <c r="AI6277" s="5">
        <v>17.95</v>
      </c>
      <c r="AJ6277">
        <v>26.93</v>
      </c>
      <c r="AL6277" t="s">
        <v>81</v>
      </c>
      <c r="AM6277" t="s">
        <v>82</v>
      </c>
      <c r="AO6277" t="s">
        <v>83</v>
      </c>
      <c r="AR6277" t="s">
        <v>82</v>
      </c>
      <c r="AT6277" t="s">
        <v>82</v>
      </c>
      <c r="AW6277" t="s">
        <v>82</v>
      </c>
      <c r="AY6277" t="s">
        <v>21256</v>
      </c>
      <c r="AZ6277" t="s">
        <v>21257</v>
      </c>
      <c r="BA6277" t="s">
        <v>323</v>
      </c>
      <c r="BB6277">
        <v>94553</v>
      </c>
      <c r="BC6277" t="s">
        <v>79</v>
      </c>
      <c r="BH6277" t="s">
        <v>21258</v>
      </c>
      <c r="BJ6277">
        <v>952651541</v>
      </c>
    </row>
    <row r="6278" spans="1:62" x14ac:dyDescent="0.25">
      <c r="A6278" t="s">
        <v>27623</v>
      </c>
      <c r="B6278" s="2">
        <v>43535</v>
      </c>
      <c r="C6278" t="s">
        <v>63</v>
      </c>
      <c r="D6278" s="3">
        <v>43473.304043865741</v>
      </c>
      <c r="E6278" t="s">
        <v>91</v>
      </c>
      <c r="H6278" t="s">
        <v>27624</v>
      </c>
      <c r="I6278" t="s">
        <v>67</v>
      </c>
      <c r="J6278" t="s">
        <v>27625</v>
      </c>
      <c r="L6278" t="s">
        <v>2955</v>
      </c>
      <c r="M6278" t="s">
        <v>2356</v>
      </c>
      <c r="N6278">
        <v>68522</v>
      </c>
      <c r="O6278" t="s">
        <v>70</v>
      </c>
      <c r="Q6278" t="s">
        <v>27626</v>
      </c>
      <c r="S6278" t="s">
        <v>72</v>
      </c>
      <c r="T6278" t="s">
        <v>24345</v>
      </c>
      <c r="U6278" t="s">
        <v>24346</v>
      </c>
      <c r="V6278" t="s">
        <v>6487</v>
      </c>
      <c r="W6278" t="s">
        <v>2356</v>
      </c>
      <c r="X6278" t="s">
        <v>1758</v>
      </c>
      <c r="Y6278" t="str">
        <f>"47-2061"</f>
        <v>47-2061</v>
      </c>
      <c r="Z6278" t="s">
        <v>326</v>
      </c>
      <c r="AA6278">
        <v>237310</v>
      </c>
      <c r="AB6278">
        <v>15</v>
      </c>
      <c r="AD6278" t="s">
        <v>79</v>
      </c>
      <c r="AE6278" t="s">
        <v>80</v>
      </c>
      <c r="AF6278">
        <v>40</v>
      </c>
      <c r="AG6278" s="4">
        <v>0.33333333333333331</v>
      </c>
      <c r="AH6278" s="4">
        <v>0.70833333333333337</v>
      </c>
      <c r="AI6278" s="5">
        <v>15.06</v>
      </c>
      <c r="AJ6278">
        <v>22.59</v>
      </c>
      <c r="AL6278" t="s">
        <v>81</v>
      </c>
      <c r="AM6278" t="s">
        <v>82</v>
      </c>
      <c r="AO6278" t="s">
        <v>83</v>
      </c>
      <c r="AR6278" t="s">
        <v>82</v>
      </c>
      <c r="AT6278" t="s">
        <v>82</v>
      </c>
      <c r="AW6278" t="s">
        <v>82</v>
      </c>
      <c r="AY6278" t="s">
        <v>4750</v>
      </c>
      <c r="AZ6278" t="s">
        <v>4003</v>
      </c>
      <c r="BA6278" t="s">
        <v>2356</v>
      </c>
      <c r="BB6278">
        <v>68522</v>
      </c>
      <c r="BC6278" t="s">
        <v>79</v>
      </c>
      <c r="BH6278" t="s">
        <v>27627</v>
      </c>
      <c r="BJ6278">
        <v>463192613</v>
      </c>
    </row>
    <row r="6279" spans="1:62" x14ac:dyDescent="0.25">
      <c r="A6279" t="s">
        <v>28321</v>
      </c>
      <c r="B6279" s="2">
        <v>43535</v>
      </c>
      <c r="C6279" t="s">
        <v>63</v>
      </c>
      <c r="D6279" s="3">
        <v>43472.427949340279</v>
      </c>
      <c r="E6279" t="s">
        <v>64</v>
      </c>
      <c r="F6279" s="2">
        <v>43556</v>
      </c>
      <c r="G6279" s="2">
        <v>43830</v>
      </c>
      <c r="H6279" t="s">
        <v>28322</v>
      </c>
      <c r="J6279" t="s">
        <v>28323</v>
      </c>
      <c r="L6279" t="s">
        <v>28324</v>
      </c>
      <c r="M6279" t="s">
        <v>105</v>
      </c>
      <c r="N6279">
        <v>78612</v>
      </c>
      <c r="O6279" t="s">
        <v>70</v>
      </c>
      <c r="Q6279" t="s">
        <v>28325</v>
      </c>
      <c r="S6279" t="s">
        <v>72</v>
      </c>
      <c r="T6279" t="s">
        <v>1895</v>
      </c>
      <c r="U6279" t="s">
        <v>1896</v>
      </c>
      <c r="V6279" t="s">
        <v>1897</v>
      </c>
      <c r="W6279" t="s">
        <v>105</v>
      </c>
      <c r="X6279" t="s">
        <v>1197</v>
      </c>
      <c r="Y6279" t="str">
        <f>"47-2061"</f>
        <v>47-2061</v>
      </c>
      <c r="Z6279" t="s">
        <v>326</v>
      </c>
      <c r="AA6279">
        <v>2361</v>
      </c>
      <c r="AB6279">
        <v>25</v>
      </c>
      <c r="AC6279">
        <v>25</v>
      </c>
      <c r="AD6279" t="s">
        <v>79</v>
      </c>
      <c r="AE6279" t="s">
        <v>95</v>
      </c>
      <c r="AF6279">
        <v>40</v>
      </c>
      <c r="AG6279" s="4">
        <v>0.33333333333333331</v>
      </c>
      <c r="AH6279" s="4">
        <v>0.66666666666666663</v>
      </c>
      <c r="AI6279" s="5">
        <v>13.66</v>
      </c>
      <c r="AL6279" t="s">
        <v>81</v>
      </c>
      <c r="AM6279" t="s">
        <v>82</v>
      </c>
      <c r="AO6279" t="s">
        <v>83</v>
      </c>
      <c r="AP6279" t="s">
        <v>67</v>
      </c>
      <c r="AQ6279" t="s">
        <v>67</v>
      </c>
      <c r="AR6279" t="s">
        <v>82</v>
      </c>
      <c r="AT6279" t="s">
        <v>82</v>
      </c>
      <c r="AW6279" t="s">
        <v>82</v>
      </c>
      <c r="AY6279" t="s">
        <v>8630</v>
      </c>
      <c r="AZ6279" t="s">
        <v>5243</v>
      </c>
      <c r="BA6279" t="s">
        <v>105</v>
      </c>
      <c r="BB6279">
        <v>78612</v>
      </c>
      <c r="BC6279" t="s">
        <v>79</v>
      </c>
      <c r="BH6279" t="s">
        <v>28326</v>
      </c>
      <c r="BJ6279">
        <v>742841696</v>
      </c>
    </row>
    <row r="6280" spans="1:62" x14ac:dyDescent="0.25">
      <c r="A6280" t="s">
        <v>28563</v>
      </c>
      <c r="B6280" s="2">
        <v>43535</v>
      </c>
      <c r="C6280" t="s">
        <v>63</v>
      </c>
      <c r="D6280" s="3">
        <v>43472.406477222219</v>
      </c>
      <c r="E6280" t="s">
        <v>64</v>
      </c>
      <c r="F6280" s="2">
        <v>43556</v>
      </c>
      <c r="G6280" s="2">
        <v>43806</v>
      </c>
      <c r="H6280" t="s">
        <v>28564</v>
      </c>
      <c r="J6280" t="s">
        <v>28565</v>
      </c>
      <c r="L6280" t="s">
        <v>5349</v>
      </c>
      <c r="M6280" t="s">
        <v>1246</v>
      </c>
      <c r="N6280">
        <v>64152</v>
      </c>
      <c r="O6280" t="s">
        <v>70</v>
      </c>
      <c r="Q6280" t="s">
        <v>28566</v>
      </c>
      <c r="S6280" t="s">
        <v>72</v>
      </c>
      <c r="T6280" t="s">
        <v>1855</v>
      </c>
      <c r="U6280" t="s">
        <v>1856</v>
      </c>
      <c r="V6280" t="s">
        <v>863</v>
      </c>
      <c r="W6280" t="s">
        <v>105</v>
      </c>
      <c r="X6280" t="s">
        <v>106</v>
      </c>
      <c r="Y6280" t="str">
        <f>"37-3011"</f>
        <v>37-3011</v>
      </c>
      <c r="Z6280" t="s">
        <v>94</v>
      </c>
      <c r="AA6280">
        <v>561730</v>
      </c>
      <c r="AB6280">
        <v>7</v>
      </c>
      <c r="AC6280">
        <v>7</v>
      </c>
      <c r="AD6280" t="s">
        <v>79</v>
      </c>
      <c r="AE6280" t="s">
        <v>95</v>
      </c>
      <c r="AF6280">
        <v>40</v>
      </c>
      <c r="AG6280" s="4">
        <v>0.29166666666666669</v>
      </c>
      <c r="AH6280" s="4">
        <v>0.66666666666666663</v>
      </c>
      <c r="AI6280" s="5">
        <v>14.73</v>
      </c>
      <c r="AJ6280">
        <v>22.1</v>
      </c>
      <c r="AL6280" t="s">
        <v>81</v>
      </c>
      <c r="AM6280" t="s">
        <v>82</v>
      </c>
      <c r="AO6280" t="s">
        <v>83</v>
      </c>
      <c r="AR6280" t="s">
        <v>82</v>
      </c>
      <c r="AT6280" t="s">
        <v>82</v>
      </c>
      <c r="AW6280" t="s">
        <v>72</v>
      </c>
      <c r="AX6280">
        <v>3</v>
      </c>
      <c r="AY6280" t="s">
        <v>5349</v>
      </c>
      <c r="AZ6280" t="s">
        <v>28567</v>
      </c>
      <c r="BA6280" t="s">
        <v>1246</v>
      </c>
      <c r="BB6280">
        <v>64152</v>
      </c>
      <c r="BC6280" t="s">
        <v>79</v>
      </c>
      <c r="BH6280" t="s">
        <v>28565</v>
      </c>
      <c r="BJ6280">
        <v>431627458</v>
      </c>
    </row>
    <row r="6281" spans="1:62" x14ac:dyDescent="0.25">
      <c r="A6281" t="s">
        <v>28697</v>
      </c>
      <c r="B6281" s="2">
        <v>43535</v>
      </c>
      <c r="C6281" t="s">
        <v>63</v>
      </c>
      <c r="D6281" s="3">
        <v>43472.413362800929</v>
      </c>
      <c r="E6281" t="s">
        <v>64</v>
      </c>
      <c r="F6281" s="2">
        <v>43556</v>
      </c>
      <c r="G6281" s="2">
        <v>43819</v>
      </c>
      <c r="H6281" t="s">
        <v>28698</v>
      </c>
      <c r="I6281" t="s">
        <v>67</v>
      </c>
      <c r="J6281" t="s">
        <v>28699</v>
      </c>
      <c r="K6281" t="s">
        <v>28700</v>
      </c>
      <c r="L6281" t="s">
        <v>28701</v>
      </c>
      <c r="M6281" t="s">
        <v>232</v>
      </c>
      <c r="N6281">
        <v>11514</v>
      </c>
      <c r="O6281" t="s">
        <v>70</v>
      </c>
      <c r="P6281" t="s">
        <v>67</v>
      </c>
      <c r="Q6281" t="s">
        <v>28702</v>
      </c>
      <c r="S6281" t="s">
        <v>72</v>
      </c>
      <c r="T6281" t="s">
        <v>13355</v>
      </c>
      <c r="U6281" t="s">
        <v>3530</v>
      </c>
      <c r="V6281" t="s">
        <v>3531</v>
      </c>
      <c r="W6281" t="s">
        <v>232</v>
      </c>
      <c r="X6281" t="s">
        <v>93</v>
      </c>
      <c r="Y6281" t="str">
        <f>"37-3011"</f>
        <v>37-3011</v>
      </c>
      <c r="Z6281" t="s">
        <v>94</v>
      </c>
      <c r="AA6281">
        <v>332212</v>
      </c>
      <c r="AB6281">
        <v>3</v>
      </c>
      <c r="AC6281">
        <v>3</v>
      </c>
      <c r="AD6281" t="s">
        <v>79</v>
      </c>
      <c r="AE6281" t="s">
        <v>80</v>
      </c>
      <c r="AF6281">
        <v>40</v>
      </c>
      <c r="AG6281" s="4">
        <v>0.33333333333333331</v>
      </c>
      <c r="AH6281" s="4">
        <v>0.66666666666666663</v>
      </c>
      <c r="AI6281" s="5">
        <v>16.350000000000001</v>
      </c>
      <c r="AJ6281">
        <v>24.53</v>
      </c>
      <c r="AK6281">
        <v>24.53</v>
      </c>
      <c r="AL6281" t="s">
        <v>81</v>
      </c>
      <c r="AM6281" t="s">
        <v>82</v>
      </c>
      <c r="AO6281" t="s">
        <v>83</v>
      </c>
      <c r="AP6281" t="s">
        <v>67</v>
      </c>
      <c r="AQ6281" t="s">
        <v>67</v>
      </c>
      <c r="AR6281" t="s">
        <v>82</v>
      </c>
      <c r="AT6281" t="s">
        <v>82</v>
      </c>
      <c r="AW6281" t="s">
        <v>72</v>
      </c>
      <c r="AX6281">
        <v>3</v>
      </c>
      <c r="AY6281" t="s">
        <v>14217</v>
      </c>
      <c r="AZ6281" t="s">
        <v>6554</v>
      </c>
      <c r="BA6281" t="s">
        <v>232</v>
      </c>
      <c r="BB6281">
        <v>11801</v>
      </c>
      <c r="BC6281" t="s">
        <v>79</v>
      </c>
      <c r="BH6281" t="s">
        <v>28703</v>
      </c>
      <c r="BI6281" t="s">
        <v>67</v>
      </c>
      <c r="BJ6281">
        <v>113142442</v>
      </c>
    </row>
    <row r="6282" spans="1:62" x14ac:dyDescent="0.25">
      <c r="A6282" t="s">
        <v>28709</v>
      </c>
      <c r="B6282" s="2">
        <v>43535</v>
      </c>
      <c r="C6282" t="s">
        <v>63</v>
      </c>
      <c r="D6282" s="3">
        <v>43472.383506458333</v>
      </c>
      <c r="E6282" t="s">
        <v>64</v>
      </c>
      <c r="F6282" s="2">
        <v>43556</v>
      </c>
      <c r="G6282" s="2">
        <v>43769</v>
      </c>
      <c r="H6282" t="s">
        <v>25019</v>
      </c>
      <c r="J6282" t="s">
        <v>25020</v>
      </c>
      <c r="L6282" t="s">
        <v>25021</v>
      </c>
      <c r="M6282" t="s">
        <v>147</v>
      </c>
      <c r="N6282">
        <v>15120</v>
      </c>
      <c r="O6282" t="s">
        <v>70</v>
      </c>
      <c r="Q6282" t="s">
        <v>25022</v>
      </c>
      <c r="S6282" t="s">
        <v>72</v>
      </c>
      <c r="T6282" t="s">
        <v>1083</v>
      </c>
      <c r="U6282" t="s">
        <v>1084</v>
      </c>
      <c r="V6282" t="s">
        <v>863</v>
      </c>
      <c r="W6282" t="s">
        <v>105</v>
      </c>
      <c r="X6282" t="s">
        <v>28710</v>
      </c>
      <c r="Y6282" t="str">
        <f>"47-2061"</f>
        <v>47-2061</v>
      </c>
      <c r="Z6282" t="s">
        <v>326</v>
      </c>
      <c r="AA6282">
        <v>236220</v>
      </c>
      <c r="AB6282">
        <v>7</v>
      </c>
      <c r="AC6282">
        <v>7</v>
      </c>
      <c r="AD6282" t="s">
        <v>79</v>
      </c>
      <c r="AE6282" t="s">
        <v>95</v>
      </c>
      <c r="AF6282">
        <v>40</v>
      </c>
      <c r="AG6282" s="4">
        <v>0.29166666666666669</v>
      </c>
      <c r="AH6282" s="4">
        <v>0.64583333333333337</v>
      </c>
      <c r="AI6282" s="5">
        <v>20.04</v>
      </c>
      <c r="AJ6282">
        <v>30.06</v>
      </c>
      <c r="AM6282" t="s">
        <v>82</v>
      </c>
      <c r="AO6282" t="s">
        <v>83</v>
      </c>
      <c r="AR6282" t="s">
        <v>82</v>
      </c>
      <c r="AT6282" t="s">
        <v>82</v>
      </c>
      <c r="AW6282" t="s">
        <v>72</v>
      </c>
      <c r="AX6282">
        <v>36</v>
      </c>
      <c r="AY6282" t="s">
        <v>7045</v>
      </c>
      <c r="AZ6282" t="s">
        <v>3309</v>
      </c>
      <c r="BA6282" t="s">
        <v>147</v>
      </c>
      <c r="BB6282">
        <v>15120</v>
      </c>
      <c r="BC6282" t="s">
        <v>79</v>
      </c>
      <c r="BH6282" t="s">
        <v>28711</v>
      </c>
      <c r="BJ6282">
        <v>232880447</v>
      </c>
    </row>
    <row r="6283" spans="1:62" x14ac:dyDescent="0.25">
      <c r="A6283" t="s">
        <v>28789</v>
      </c>
      <c r="B6283" s="2">
        <v>43535</v>
      </c>
      <c r="C6283" t="s">
        <v>63</v>
      </c>
      <c r="D6283" s="3">
        <v>43472.401229594907</v>
      </c>
      <c r="E6283" t="s">
        <v>64</v>
      </c>
      <c r="F6283" s="2">
        <v>43556</v>
      </c>
      <c r="G6283" s="2">
        <v>43800</v>
      </c>
      <c r="H6283" t="s">
        <v>28790</v>
      </c>
      <c r="J6283" t="s">
        <v>28791</v>
      </c>
      <c r="K6283" t="s">
        <v>28792</v>
      </c>
      <c r="L6283" t="s">
        <v>8007</v>
      </c>
      <c r="M6283" t="s">
        <v>86</v>
      </c>
      <c r="N6283">
        <v>32580</v>
      </c>
      <c r="O6283" t="s">
        <v>70</v>
      </c>
      <c r="Q6283" t="s">
        <v>28793</v>
      </c>
      <c r="S6283" t="s">
        <v>72</v>
      </c>
      <c r="T6283" t="s">
        <v>1855</v>
      </c>
      <c r="U6283" t="s">
        <v>1856</v>
      </c>
      <c r="V6283" t="s">
        <v>863</v>
      </c>
      <c r="W6283" t="s">
        <v>105</v>
      </c>
      <c r="X6283" t="s">
        <v>1758</v>
      </c>
      <c r="Y6283" t="str">
        <f>"37-3011"</f>
        <v>37-3011</v>
      </c>
      <c r="Z6283" t="s">
        <v>94</v>
      </c>
      <c r="AA6283">
        <v>561730</v>
      </c>
      <c r="AB6283">
        <v>12</v>
      </c>
      <c r="AC6283">
        <v>12</v>
      </c>
      <c r="AD6283" t="s">
        <v>79</v>
      </c>
      <c r="AE6283" t="s">
        <v>95</v>
      </c>
      <c r="AF6283">
        <v>40</v>
      </c>
      <c r="AG6283" s="4">
        <v>0.29166666666666669</v>
      </c>
      <c r="AH6283" s="4">
        <v>0.66666666666666663</v>
      </c>
      <c r="AI6283" s="5">
        <v>14.63</v>
      </c>
      <c r="AJ6283">
        <v>21.95</v>
      </c>
      <c r="AL6283" t="s">
        <v>81</v>
      </c>
      <c r="AM6283" t="s">
        <v>82</v>
      </c>
      <c r="AO6283" t="s">
        <v>83</v>
      </c>
      <c r="AR6283" t="s">
        <v>82</v>
      </c>
      <c r="AT6283" t="s">
        <v>82</v>
      </c>
      <c r="AW6283" t="s">
        <v>82</v>
      </c>
      <c r="AY6283" t="s">
        <v>8007</v>
      </c>
      <c r="AZ6283" t="s">
        <v>3986</v>
      </c>
      <c r="BA6283" t="s">
        <v>86</v>
      </c>
      <c r="BB6283">
        <v>32580</v>
      </c>
      <c r="BC6283" t="s">
        <v>79</v>
      </c>
      <c r="BH6283" t="s">
        <v>28791</v>
      </c>
      <c r="BI6283" t="s">
        <v>28792</v>
      </c>
      <c r="BJ6283">
        <v>271118940</v>
      </c>
    </row>
    <row r="6284" spans="1:62" x14ac:dyDescent="0.25">
      <c r="A6284" t="s">
        <v>29208</v>
      </c>
      <c r="B6284" s="2">
        <v>43535</v>
      </c>
      <c r="C6284" t="s">
        <v>63</v>
      </c>
      <c r="D6284" s="3">
        <v>43472.405024988424</v>
      </c>
      <c r="E6284" t="s">
        <v>64</v>
      </c>
      <c r="F6284" s="2">
        <v>43556</v>
      </c>
      <c r="G6284" s="2">
        <v>43768</v>
      </c>
      <c r="H6284" t="s">
        <v>29209</v>
      </c>
      <c r="J6284" t="s">
        <v>29210</v>
      </c>
      <c r="L6284" t="s">
        <v>29211</v>
      </c>
      <c r="M6284" t="s">
        <v>147</v>
      </c>
      <c r="N6284">
        <v>18073</v>
      </c>
      <c r="O6284" t="s">
        <v>70</v>
      </c>
      <c r="Q6284" t="s">
        <v>29212</v>
      </c>
      <c r="S6284" t="s">
        <v>72</v>
      </c>
      <c r="T6284" t="s">
        <v>4795</v>
      </c>
      <c r="U6284" t="s">
        <v>5508</v>
      </c>
      <c r="V6284" t="s">
        <v>4796</v>
      </c>
      <c r="W6284" t="s">
        <v>308</v>
      </c>
      <c r="X6284" t="s">
        <v>106</v>
      </c>
      <c r="Y6284" t="str">
        <f>"37-3011"</f>
        <v>37-3011</v>
      </c>
      <c r="Z6284" t="s">
        <v>94</v>
      </c>
      <c r="AA6284">
        <v>561730</v>
      </c>
      <c r="AB6284">
        <v>4</v>
      </c>
      <c r="AC6284">
        <v>4</v>
      </c>
      <c r="AD6284" t="s">
        <v>79</v>
      </c>
      <c r="AE6284" t="s">
        <v>80</v>
      </c>
      <c r="AF6284">
        <v>40</v>
      </c>
      <c r="AG6284" s="4">
        <v>0.33333333333333331</v>
      </c>
      <c r="AH6284" s="4">
        <v>0.625</v>
      </c>
      <c r="AI6284" s="5">
        <v>15.73</v>
      </c>
      <c r="AJ6284">
        <v>23.6</v>
      </c>
      <c r="AL6284" t="s">
        <v>81</v>
      </c>
      <c r="AM6284" t="s">
        <v>82</v>
      </c>
      <c r="AO6284" t="s">
        <v>83</v>
      </c>
      <c r="AR6284" t="s">
        <v>82</v>
      </c>
      <c r="AT6284" t="s">
        <v>82</v>
      </c>
      <c r="AW6284" t="s">
        <v>82</v>
      </c>
      <c r="AY6284" t="s">
        <v>29211</v>
      </c>
      <c r="AZ6284" t="s">
        <v>291</v>
      </c>
      <c r="BA6284" t="s">
        <v>147</v>
      </c>
      <c r="BB6284">
        <v>18073</v>
      </c>
      <c r="BC6284" t="s">
        <v>79</v>
      </c>
      <c r="BH6284" t="s">
        <v>29210</v>
      </c>
      <c r="BJ6284">
        <v>832268369</v>
      </c>
    </row>
    <row r="6285" spans="1:62" x14ac:dyDescent="0.25">
      <c r="A6285" t="s">
        <v>29339</v>
      </c>
      <c r="B6285" s="2">
        <v>43535</v>
      </c>
      <c r="C6285" t="s">
        <v>63</v>
      </c>
      <c r="D6285" s="3">
        <v>43472.394222962961</v>
      </c>
      <c r="E6285" t="s">
        <v>64</v>
      </c>
      <c r="F6285" s="2">
        <v>43556</v>
      </c>
      <c r="G6285" s="2">
        <v>43791</v>
      </c>
      <c r="H6285" t="s">
        <v>29340</v>
      </c>
      <c r="J6285" t="s">
        <v>29341</v>
      </c>
      <c r="L6285" t="s">
        <v>5471</v>
      </c>
      <c r="M6285" t="s">
        <v>105</v>
      </c>
      <c r="N6285">
        <v>75061</v>
      </c>
      <c r="O6285" t="s">
        <v>70</v>
      </c>
      <c r="Q6285" t="s">
        <v>29342</v>
      </c>
      <c r="S6285" t="s">
        <v>72</v>
      </c>
      <c r="T6285" t="s">
        <v>1855</v>
      </c>
      <c r="U6285" t="s">
        <v>1856</v>
      </c>
      <c r="V6285" t="s">
        <v>863</v>
      </c>
      <c r="W6285" t="s">
        <v>105</v>
      </c>
      <c r="X6285" t="s">
        <v>3248</v>
      </c>
      <c r="Y6285" t="str">
        <f>"37-3011"</f>
        <v>37-3011</v>
      </c>
      <c r="Z6285" t="s">
        <v>94</v>
      </c>
      <c r="AA6285">
        <v>561730</v>
      </c>
      <c r="AB6285">
        <v>10</v>
      </c>
      <c r="AC6285">
        <v>10</v>
      </c>
      <c r="AD6285" t="s">
        <v>79</v>
      </c>
      <c r="AE6285" t="s">
        <v>95</v>
      </c>
      <c r="AF6285">
        <v>40</v>
      </c>
      <c r="AG6285" s="4">
        <v>0.29166666666666669</v>
      </c>
      <c r="AH6285" s="4">
        <v>0.66666666666666663</v>
      </c>
      <c r="AI6285" s="5">
        <v>13.94</v>
      </c>
      <c r="AJ6285">
        <v>20.91</v>
      </c>
      <c r="AL6285" t="s">
        <v>81</v>
      </c>
      <c r="AM6285" t="s">
        <v>82</v>
      </c>
      <c r="AO6285" t="s">
        <v>83</v>
      </c>
      <c r="AR6285" t="s">
        <v>82</v>
      </c>
      <c r="AT6285" t="s">
        <v>82</v>
      </c>
      <c r="AW6285" t="s">
        <v>82</v>
      </c>
      <c r="AY6285" t="s">
        <v>5471</v>
      </c>
      <c r="AZ6285" t="s">
        <v>1225</v>
      </c>
      <c r="BA6285" t="s">
        <v>105</v>
      </c>
      <c r="BB6285">
        <v>75061</v>
      </c>
      <c r="BC6285" t="s">
        <v>79</v>
      </c>
      <c r="BH6285" t="s">
        <v>29341</v>
      </c>
      <c r="BJ6285">
        <v>752304934</v>
      </c>
    </row>
    <row r="6286" spans="1:62" x14ac:dyDescent="0.25">
      <c r="A6286" t="s">
        <v>29415</v>
      </c>
      <c r="B6286" s="2">
        <v>43535</v>
      </c>
      <c r="C6286" t="s">
        <v>63</v>
      </c>
      <c r="D6286" s="3">
        <v>43472.407789606485</v>
      </c>
      <c r="E6286" t="s">
        <v>64</v>
      </c>
      <c r="F6286" s="2">
        <v>43556</v>
      </c>
      <c r="G6286" s="2">
        <v>43799</v>
      </c>
      <c r="H6286" t="s">
        <v>29416</v>
      </c>
      <c r="I6286" t="s">
        <v>29417</v>
      </c>
      <c r="J6286" t="s">
        <v>29418</v>
      </c>
      <c r="L6286" t="s">
        <v>28667</v>
      </c>
      <c r="M6286" t="s">
        <v>1246</v>
      </c>
      <c r="N6286">
        <v>63128</v>
      </c>
      <c r="O6286" t="s">
        <v>70</v>
      </c>
      <c r="Q6286" t="s">
        <v>29419</v>
      </c>
      <c r="S6286" t="s">
        <v>72</v>
      </c>
      <c r="T6286" t="s">
        <v>4795</v>
      </c>
      <c r="U6286" t="s">
        <v>5508</v>
      </c>
      <c r="V6286" t="s">
        <v>4796</v>
      </c>
      <c r="W6286" t="s">
        <v>308</v>
      </c>
      <c r="X6286" t="s">
        <v>106</v>
      </c>
      <c r="Y6286" t="str">
        <f>"37-3011"</f>
        <v>37-3011</v>
      </c>
      <c r="Z6286" t="s">
        <v>94</v>
      </c>
      <c r="AA6286">
        <v>561730</v>
      </c>
      <c r="AB6286">
        <v>5</v>
      </c>
      <c r="AC6286">
        <v>5</v>
      </c>
      <c r="AD6286" t="s">
        <v>79</v>
      </c>
      <c r="AE6286" t="s">
        <v>80</v>
      </c>
      <c r="AF6286">
        <v>40</v>
      </c>
      <c r="AG6286" s="4">
        <v>0.29166666666666669</v>
      </c>
      <c r="AH6286" s="4">
        <v>0.70833333333333337</v>
      </c>
      <c r="AI6286" s="5">
        <v>14.52</v>
      </c>
      <c r="AJ6286">
        <v>21.78</v>
      </c>
      <c r="AL6286" t="s">
        <v>81</v>
      </c>
      <c r="AM6286" t="s">
        <v>82</v>
      </c>
      <c r="AO6286" t="s">
        <v>83</v>
      </c>
      <c r="AR6286" t="s">
        <v>82</v>
      </c>
      <c r="AT6286" t="s">
        <v>72</v>
      </c>
      <c r="AU6286">
        <v>3</v>
      </c>
      <c r="AV6286" t="s">
        <v>106</v>
      </c>
      <c r="AW6286" t="s">
        <v>82</v>
      </c>
      <c r="AY6286" t="s">
        <v>28667</v>
      </c>
      <c r="AZ6286" t="s">
        <v>28667</v>
      </c>
      <c r="BA6286" t="s">
        <v>1246</v>
      </c>
      <c r="BB6286">
        <v>63128</v>
      </c>
      <c r="BC6286" t="s">
        <v>79</v>
      </c>
      <c r="BH6286" t="s">
        <v>29418</v>
      </c>
      <c r="BJ6286">
        <v>900510858</v>
      </c>
    </row>
    <row r="6287" spans="1:62" x14ac:dyDescent="0.25">
      <c r="A6287" t="s">
        <v>29525</v>
      </c>
      <c r="B6287" s="2">
        <v>43535</v>
      </c>
      <c r="C6287" t="s">
        <v>63</v>
      </c>
      <c r="D6287" s="3">
        <v>43472.392254675928</v>
      </c>
      <c r="E6287" t="s">
        <v>64</v>
      </c>
      <c r="F6287" s="2">
        <v>43556</v>
      </c>
      <c r="G6287" s="2">
        <v>43764</v>
      </c>
      <c r="H6287" t="s">
        <v>29526</v>
      </c>
      <c r="I6287" t="s">
        <v>29527</v>
      </c>
      <c r="J6287" t="s">
        <v>6865</v>
      </c>
      <c r="L6287" t="s">
        <v>6866</v>
      </c>
      <c r="M6287" t="s">
        <v>147</v>
      </c>
      <c r="N6287">
        <v>19462</v>
      </c>
      <c r="O6287" t="s">
        <v>70</v>
      </c>
      <c r="Q6287" t="s">
        <v>29528</v>
      </c>
      <c r="S6287" t="s">
        <v>72</v>
      </c>
      <c r="T6287" t="s">
        <v>7088</v>
      </c>
      <c r="U6287" t="s">
        <v>5854</v>
      </c>
      <c r="V6287" t="s">
        <v>6868</v>
      </c>
      <c r="W6287" t="s">
        <v>232</v>
      </c>
      <c r="X6287" t="s">
        <v>106</v>
      </c>
      <c r="Y6287" t="str">
        <f>"37-3011"</f>
        <v>37-3011</v>
      </c>
      <c r="Z6287" t="s">
        <v>94</v>
      </c>
      <c r="AA6287">
        <v>561730</v>
      </c>
      <c r="AB6287">
        <v>162</v>
      </c>
      <c r="AC6287">
        <v>162</v>
      </c>
      <c r="AD6287" t="s">
        <v>79</v>
      </c>
      <c r="AE6287" t="s">
        <v>95</v>
      </c>
      <c r="AF6287">
        <v>40</v>
      </c>
      <c r="AG6287" s="4">
        <v>0.25</v>
      </c>
      <c r="AH6287" s="4">
        <v>0.60416666666666663</v>
      </c>
      <c r="AI6287" s="5">
        <v>13.94</v>
      </c>
      <c r="AJ6287">
        <v>20.91</v>
      </c>
      <c r="AL6287" t="s">
        <v>81</v>
      </c>
      <c r="AM6287" t="s">
        <v>82</v>
      </c>
      <c r="AO6287" t="s">
        <v>83</v>
      </c>
      <c r="AR6287" t="s">
        <v>82</v>
      </c>
      <c r="AT6287" t="s">
        <v>82</v>
      </c>
      <c r="AW6287" t="s">
        <v>82</v>
      </c>
      <c r="AY6287" t="s">
        <v>12593</v>
      </c>
      <c r="AZ6287" t="s">
        <v>1428</v>
      </c>
      <c r="BA6287" t="s">
        <v>105</v>
      </c>
      <c r="BB6287">
        <v>76092</v>
      </c>
      <c r="BC6287" t="s">
        <v>79</v>
      </c>
      <c r="BH6287" t="s">
        <v>29529</v>
      </c>
      <c r="BJ6287">
        <v>751244461</v>
      </c>
    </row>
    <row r="6288" spans="1:62" x14ac:dyDescent="0.25">
      <c r="A6288" t="s">
        <v>29691</v>
      </c>
      <c r="B6288" s="2">
        <v>43535</v>
      </c>
      <c r="C6288" t="s">
        <v>63</v>
      </c>
      <c r="D6288" s="3">
        <v>43472.409356064818</v>
      </c>
      <c r="E6288" t="s">
        <v>117</v>
      </c>
      <c r="H6288" t="s">
        <v>29692</v>
      </c>
      <c r="I6288" t="s">
        <v>29693</v>
      </c>
      <c r="J6288" t="s">
        <v>29694</v>
      </c>
      <c r="L6288" t="s">
        <v>20045</v>
      </c>
      <c r="M6288" t="s">
        <v>783</v>
      </c>
      <c r="N6288">
        <v>44839</v>
      </c>
      <c r="O6288" t="s">
        <v>70</v>
      </c>
      <c r="Q6288" t="s">
        <v>29695</v>
      </c>
      <c r="S6288" t="s">
        <v>72</v>
      </c>
      <c r="T6288" t="s">
        <v>4795</v>
      </c>
      <c r="U6288" t="s">
        <v>5508</v>
      </c>
      <c r="V6288" t="s">
        <v>4796</v>
      </c>
      <c r="W6288" t="s">
        <v>308</v>
      </c>
      <c r="X6288" t="s">
        <v>29696</v>
      </c>
      <c r="Y6288" t="str">
        <f>"35-2021"</f>
        <v>35-2021</v>
      </c>
      <c r="Z6288" t="s">
        <v>221</v>
      </c>
      <c r="AA6288">
        <v>722110</v>
      </c>
      <c r="AB6288">
        <v>4</v>
      </c>
      <c r="AD6288" t="s">
        <v>79</v>
      </c>
      <c r="AE6288" t="s">
        <v>95</v>
      </c>
      <c r="AF6288">
        <v>40</v>
      </c>
      <c r="AG6288" s="4">
        <v>0.375</v>
      </c>
      <c r="AH6288" s="4">
        <v>0.91666666666666663</v>
      </c>
      <c r="AI6288" s="5">
        <v>10.06</v>
      </c>
      <c r="AJ6288">
        <v>15.09</v>
      </c>
      <c r="AL6288" t="s">
        <v>81</v>
      </c>
      <c r="AM6288" t="s">
        <v>82</v>
      </c>
      <c r="AO6288" t="s">
        <v>83</v>
      </c>
      <c r="AR6288" t="s">
        <v>82</v>
      </c>
      <c r="AT6288" t="s">
        <v>82</v>
      </c>
      <c r="AW6288" t="s">
        <v>82</v>
      </c>
      <c r="AY6288" t="s">
        <v>20045</v>
      </c>
      <c r="AZ6288" t="s">
        <v>9799</v>
      </c>
      <c r="BA6288" t="s">
        <v>783</v>
      </c>
      <c r="BB6288">
        <v>44839</v>
      </c>
      <c r="BC6288" t="s">
        <v>87</v>
      </c>
      <c r="BH6288" t="s">
        <v>29697</v>
      </c>
      <c r="BJ6288">
        <v>202231681</v>
      </c>
    </row>
    <row r="6289" spans="1:62" x14ac:dyDescent="0.25">
      <c r="A6289" t="s">
        <v>30127</v>
      </c>
      <c r="B6289" s="2">
        <v>43535</v>
      </c>
      <c r="C6289" t="s">
        <v>63</v>
      </c>
      <c r="D6289" s="3">
        <v>43472.405255925929</v>
      </c>
      <c r="E6289" t="s">
        <v>117</v>
      </c>
      <c r="H6289" t="s">
        <v>30128</v>
      </c>
      <c r="J6289" t="s">
        <v>30129</v>
      </c>
      <c r="L6289" t="s">
        <v>9190</v>
      </c>
      <c r="M6289" t="s">
        <v>105</v>
      </c>
      <c r="N6289">
        <v>76117</v>
      </c>
      <c r="O6289" t="s">
        <v>70</v>
      </c>
      <c r="Q6289" t="s">
        <v>30130</v>
      </c>
      <c r="S6289" t="s">
        <v>72</v>
      </c>
      <c r="T6289" t="s">
        <v>1855</v>
      </c>
      <c r="U6289" t="s">
        <v>1856</v>
      </c>
      <c r="V6289" t="s">
        <v>863</v>
      </c>
      <c r="W6289" t="s">
        <v>105</v>
      </c>
      <c r="X6289" t="s">
        <v>1758</v>
      </c>
      <c r="Y6289" t="str">
        <f>"47-2061"</f>
        <v>47-2061</v>
      </c>
      <c r="Z6289" t="s">
        <v>326</v>
      </c>
      <c r="AA6289">
        <v>2389</v>
      </c>
      <c r="AB6289">
        <v>12</v>
      </c>
      <c r="AD6289" t="s">
        <v>79</v>
      </c>
      <c r="AE6289" t="s">
        <v>95</v>
      </c>
      <c r="AF6289">
        <v>40</v>
      </c>
      <c r="AG6289" s="4">
        <v>0.33333333333333331</v>
      </c>
      <c r="AH6289" s="4">
        <v>0.70833333333333337</v>
      </c>
      <c r="AI6289" s="5">
        <v>15.03</v>
      </c>
      <c r="AJ6289">
        <v>22.55</v>
      </c>
      <c r="AL6289" t="s">
        <v>81</v>
      </c>
      <c r="AM6289" t="s">
        <v>82</v>
      </c>
      <c r="AO6289" t="s">
        <v>83</v>
      </c>
      <c r="AR6289" t="s">
        <v>82</v>
      </c>
      <c r="AT6289" t="s">
        <v>82</v>
      </c>
      <c r="AW6289" t="s">
        <v>82</v>
      </c>
      <c r="AY6289" t="s">
        <v>9190</v>
      </c>
      <c r="AZ6289" t="s">
        <v>1428</v>
      </c>
      <c r="BA6289" t="s">
        <v>105</v>
      </c>
      <c r="BB6289">
        <v>76117</v>
      </c>
      <c r="BC6289" t="s">
        <v>79</v>
      </c>
      <c r="BH6289" t="s">
        <v>30129</v>
      </c>
      <c r="BJ6289">
        <v>472554178</v>
      </c>
    </row>
    <row r="6290" spans="1:62" x14ac:dyDescent="0.25">
      <c r="A6290" t="s">
        <v>30173</v>
      </c>
      <c r="B6290" s="2">
        <v>43535</v>
      </c>
      <c r="C6290" t="s">
        <v>63</v>
      </c>
      <c r="D6290" s="3">
        <v>43472.382088784725</v>
      </c>
      <c r="E6290" t="s">
        <v>64</v>
      </c>
      <c r="F6290" s="2">
        <v>43556</v>
      </c>
      <c r="G6290" s="2">
        <v>43778</v>
      </c>
      <c r="H6290" t="s">
        <v>30174</v>
      </c>
      <c r="I6290" t="s">
        <v>30175</v>
      </c>
      <c r="J6290" t="s">
        <v>5787</v>
      </c>
      <c r="L6290" t="s">
        <v>5477</v>
      </c>
      <c r="M6290" t="s">
        <v>147</v>
      </c>
      <c r="N6290">
        <v>19462</v>
      </c>
      <c r="O6290" t="s">
        <v>70</v>
      </c>
      <c r="P6290" t="s">
        <v>67</v>
      </c>
      <c r="Q6290" t="s">
        <v>5788</v>
      </c>
      <c r="S6290" t="s">
        <v>72</v>
      </c>
      <c r="T6290" t="s">
        <v>5946</v>
      </c>
      <c r="U6290" t="s">
        <v>5854</v>
      </c>
      <c r="V6290" t="s">
        <v>5791</v>
      </c>
      <c r="W6290" t="s">
        <v>232</v>
      </c>
      <c r="X6290" t="s">
        <v>106</v>
      </c>
      <c r="Y6290" t="str">
        <f>"37-3011"</f>
        <v>37-3011</v>
      </c>
      <c r="Z6290" t="s">
        <v>94</v>
      </c>
      <c r="AA6290">
        <v>561730</v>
      </c>
      <c r="AB6290">
        <v>30</v>
      </c>
      <c r="AC6290">
        <v>30</v>
      </c>
      <c r="AD6290" t="s">
        <v>79</v>
      </c>
      <c r="AE6290" t="s">
        <v>80</v>
      </c>
      <c r="AF6290">
        <v>40</v>
      </c>
      <c r="AG6290" s="4">
        <v>0.29166666666666669</v>
      </c>
      <c r="AH6290" s="4">
        <v>0.64583333333333337</v>
      </c>
      <c r="AI6290" s="5">
        <v>15.39</v>
      </c>
      <c r="AJ6290">
        <v>23.09</v>
      </c>
      <c r="AL6290" t="s">
        <v>81</v>
      </c>
      <c r="AM6290" t="s">
        <v>82</v>
      </c>
      <c r="AO6290" t="s">
        <v>83</v>
      </c>
      <c r="AP6290" t="s">
        <v>67</v>
      </c>
      <c r="AQ6290" t="s">
        <v>67</v>
      </c>
      <c r="AR6290" t="s">
        <v>82</v>
      </c>
      <c r="AT6290" t="s">
        <v>82</v>
      </c>
      <c r="AW6290" t="s">
        <v>82</v>
      </c>
      <c r="AY6290" t="s">
        <v>26361</v>
      </c>
      <c r="AZ6290" t="s">
        <v>10095</v>
      </c>
      <c r="BA6290" t="s">
        <v>278</v>
      </c>
      <c r="BB6290">
        <v>22193</v>
      </c>
      <c r="BC6290" t="s">
        <v>79</v>
      </c>
      <c r="BH6290" t="s">
        <v>30176</v>
      </c>
      <c r="BJ6290">
        <v>952651541</v>
      </c>
    </row>
    <row r="6291" spans="1:62" x14ac:dyDescent="0.25">
      <c r="A6291" t="s">
        <v>30564</v>
      </c>
      <c r="B6291" s="2">
        <v>43535</v>
      </c>
      <c r="C6291" t="s">
        <v>63</v>
      </c>
      <c r="D6291" s="3">
        <v>43472.399434953702</v>
      </c>
      <c r="E6291" t="s">
        <v>64</v>
      </c>
      <c r="F6291" s="2">
        <v>43556</v>
      </c>
      <c r="G6291" s="2">
        <v>43809</v>
      </c>
      <c r="H6291" t="s">
        <v>30565</v>
      </c>
      <c r="J6291" t="s">
        <v>30566</v>
      </c>
      <c r="L6291" t="s">
        <v>30567</v>
      </c>
      <c r="M6291" t="s">
        <v>226</v>
      </c>
      <c r="N6291">
        <v>48236</v>
      </c>
      <c r="O6291" t="s">
        <v>70</v>
      </c>
      <c r="Q6291" t="s">
        <v>30568</v>
      </c>
      <c r="S6291" t="s">
        <v>72</v>
      </c>
      <c r="T6291" t="s">
        <v>6264</v>
      </c>
      <c r="U6291" t="s">
        <v>10931</v>
      </c>
      <c r="V6291" t="s">
        <v>104</v>
      </c>
      <c r="W6291" t="s">
        <v>105</v>
      </c>
      <c r="X6291" t="s">
        <v>106</v>
      </c>
      <c r="Y6291" t="str">
        <f>"37-3011"</f>
        <v>37-3011</v>
      </c>
      <c r="Z6291" t="s">
        <v>94</v>
      </c>
      <c r="AA6291">
        <v>561730</v>
      </c>
      <c r="AB6291">
        <v>10</v>
      </c>
      <c r="AC6291">
        <v>10</v>
      </c>
      <c r="AD6291" t="s">
        <v>79</v>
      </c>
      <c r="AE6291" t="s">
        <v>80</v>
      </c>
      <c r="AF6291">
        <v>40</v>
      </c>
      <c r="AG6291" s="4">
        <v>0.33333333333333331</v>
      </c>
      <c r="AH6291" s="4">
        <v>0.6875</v>
      </c>
      <c r="AI6291" s="5">
        <v>15.08</v>
      </c>
      <c r="AJ6291">
        <v>22.62</v>
      </c>
      <c r="AL6291" t="s">
        <v>81</v>
      </c>
      <c r="AM6291" t="s">
        <v>82</v>
      </c>
      <c r="AO6291" t="s">
        <v>83</v>
      </c>
      <c r="AR6291" t="s">
        <v>82</v>
      </c>
      <c r="AT6291" t="s">
        <v>82</v>
      </c>
      <c r="AW6291" t="s">
        <v>82</v>
      </c>
      <c r="AY6291" t="s">
        <v>30567</v>
      </c>
      <c r="AZ6291" t="s">
        <v>2493</v>
      </c>
      <c r="BA6291" t="s">
        <v>226</v>
      </c>
      <c r="BB6291">
        <v>75206</v>
      </c>
      <c r="BC6291" t="s">
        <v>79</v>
      </c>
      <c r="BH6291" t="s">
        <v>30566</v>
      </c>
      <c r="BJ6291">
        <v>10843044</v>
      </c>
    </row>
    <row r="6292" spans="1:62" x14ac:dyDescent="0.25">
      <c r="A6292" t="s">
        <v>31227</v>
      </c>
      <c r="B6292" s="2">
        <v>43535</v>
      </c>
      <c r="C6292" t="s">
        <v>63</v>
      </c>
      <c r="D6292" s="3">
        <v>43472.412580138887</v>
      </c>
      <c r="E6292" t="s">
        <v>64</v>
      </c>
      <c r="F6292" s="2">
        <v>43556</v>
      </c>
      <c r="G6292" s="2">
        <v>43762</v>
      </c>
      <c r="H6292" t="s">
        <v>31228</v>
      </c>
      <c r="I6292" t="s">
        <v>31229</v>
      </c>
      <c r="J6292" t="s">
        <v>31230</v>
      </c>
      <c r="L6292" t="s">
        <v>31231</v>
      </c>
      <c r="M6292" t="s">
        <v>192</v>
      </c>
      <c r="N6292">
        <v>56401</v>
      </c>
      <c r="O6292" t="s">
        <v>70</v>
      </c>
      <c r="Q6292" t="s">
        <v>31232</v>
      </c>
      <c r="S6292" t="s">
        <v>72</v>
      </c>
      <c r="T6292" t="s">
        <v>3176</v>
      </c>
      <c r="U6292" t="s">
        <v>3177</v>
      </c>
      <c r="V6292" t="s">
        <v>3178</v>
      </c>
      <c r="W6292" t="s">
        <v>86</v>
      </c>
      <c r="X6292" t="s">
        <v>18771</v>
      </c>
      <c r="Y6292" t="str">
        <f>"43-4081"</f>
        <v>43-4081</v>
      </c>
      <c r="Z6292" t="s">
        <v>1983</v>
      </c>
      <c r="AA6292">
        <v>721110</v>
      </c>
      <c r="AB6292">
        <v>5</v>
      </c>
      <c r="AC6292">
        <v>5</v>
      </c>
      <c r="AD6292" t="s">
        <v>79</v>
      </c>
      <c r="AE6292" t="s">
        <v>80</v>
      </c>
      <c r="AF6292">
        <v>35</v>
      </c>
      <c r="AG6292" s="4">
        <v>0.29166666666666669</v>
      </c>
      <c r="AH6292" s="4">
        <v>0.625</v>
      </c>
      <c r="AI6292" s="5">
        <v>11.01</v>
      </c>
      <c r="AJ6292">
        <v>16.52</v>
      </c>
      <c r="AK6292">
        <v>19.5</v>
      </c>
      <c r="AL6292" t="s">
        <v>81</v>
      </c>
      <c r="AM6292" t="s">
        <v>82</v>
      </c>
      <c r="AO6292" t="s">
        <v>83</v>
      </c>
      <c r="AR6292" t="s">
        <v>82</v>
      </c>
      <c r="AT6292" t="s">
        <v>82</v>
      </c>
      <c r="AW6292" t="s">
        <v>82</v>
      </c>
      <c r="AY6292" t="s">
        <v>31233</v>
      </c>
      <c r="AZ6292" t="s">
        <v>2069</v>
      </c>
      <c r="BA6292" t="s">
        <v>192</v>
      </c>
      <c r="BB6292">
        <v>56401</v>
      </c>
      <c r="BC6292" t="s">
        <v>87</v>
      </c>
      <c r="BH6292" t="s">
        <v>31234</v>
      </c>
      <c r="BJ6292">
        <v>410665804</v>
      </c>
    </row>
    <row r="6293" spans="1:62" x14ac:dyDescent="0.25">
      <c r="A6293" t="s">
        <v>31242</v>
      </c>
      <c r="B6293" s="2">
        <v>43535</v>
      </c>
      <c r="C6293" t="s">
        <v>63</v>
      </c>
      <c r="D6293" s="3">
        <v>43472.428170081017</v>
      </c>
      <c r="E6293" t="s">
        <v>117</v>
      </c>
      <c r="H6293" t="s">
        <v>31216</v>
      </c>
      <c r="J6293" t="s">
        <v>31217</v>
      </c>
      <c r="L6293" t="s">
        <v>837</v>
      </c>
      <c r="M6293" t="s">
        <v>105</v>
      </c>
      <c r="N6293">
        <v>76903</v>
      </c>
      <c r="O6293" t="s">
        <v>70</v>
      </c>
      <c r="Q6293" t="s">
        <v>31218</v>
      </c>
      <c r="S6293" t="s">
        <v>72</v>
      </c>
      <c r="T6293" t="s">
        <v>1855</v>
      </c>
      <c r="U6293" t="s">
        <v>1856</v>
      </c>
      <c r="V6293" t="s">
        <v>863</v>
      </c>
      <c r="W6293" t="s">
        <v>105</v>
      </c>
      <c r="X6293" t="s">
        <v>20219</v>
      </c>
      <c r="Y6293" t="str">
        <f>"47-2071"</f>
        <v>47-2071</v>
      </c>
      <c r="Z6293" t="s">
        <v>8233</v>
      </c>
      <c r="AA6293">
        <v>237310</v>
      </c>
      <c r="AB6293">
        <v>8</v>
      </c>
      <c r="AD6293" t="s">
        <v>79</v>
      </c>
      <c r="AE6293" t="s">
        <v>95</v>
      </c>
      <c r="AF6293">
        <v>40</v>
      </c>
      <c r="AG6293" s="4">
        <v>0.29166666666666669</v>
      </c>
      <c r="AH6293" s="4">
        <v>0.66666666666666663</v>
      </c>
      <c r="AI6293" s="5">
        <v>20.74</v>
      </c>
      <c r="AJ6293">
        <v>31.11</v>
      </c>
      <c r="AL6293" t="s">
        <v>81</v>
      </c>
      <c r="AM6293" t="s">
        <v>82</v>
      </c>
      <c r="AO6293" t="s">
        <v>83</v>
      </c>
      <c r="AR6293" t="s">
        <v>82</v>
      </c>
      <c r="AT6293" t="s">
        <v>82</v>
      </c>
      <c r="AW6293" t="s">
        <v>72</v>
      </c>
      <c r="AX6293">
        <v>9</v>
      </c>
      <c r="AY6293" t="s">
        <v>2973</v>
      </c>
      <c r="AZ6293" t="s">
        <v>2977</v>
      </c>
      <c r="BA6293" t="s">
        <v>105</v>
      </c>
      <c r="BB6293">
        <v>79764</v>
      </c>
      <c r="BC6293" t="s">
        <v>79</v>
      </c>
      <c r="BH6293" t="s">
        <v>31221</v>
      </c>
      <c r="BJ6293">
        <v>751285072</v>
      </c>
    </row>
    <row r="6294" spans="1:62" x14ac:dyDescent="0.25">
      <c r="A6294" t="s">
        <v>31340</v>
      </c>
      <c r="B6294" s="2">
        <v>43535</v>
      </c>
      <c r="C6294" t="s">
        <v>63</v>
      </c>
      <c r="D6294" s="3">
        <v>43472.407612812502</v>
      </c>
      <c r="E6294" t="s">
        <v>64</v>
      </c>
      <c r="F6294" s="2">
        <v>43556</v>
      </c>
      <c r="G6294" s="2">
        <v>43743</v>
      </c>
      <c r="H6294" t="s">
        <v>31341</v>
      </c>
      <c r="I6294" t="s">
        <v>31342</v>
      </c>
      <c r="J6294" t="s">
        <v>31343</v>
      </c>
      <c r="L6294" t="s">
        <v>5093</v>
      </c>
      <c r="M6294" t="s">
        <v>595</v>
      </c>
      <c r="N6294">
        <v>99901</v>
      </c>
      <c r="O6294" t="s">
        <v>70</v>
      </c>
      <c r="Q6294" t="s">
        <v>31344</v>
      </c>
      <c r="S6294" t="s">
        <v>72</v>
      </c>
      <c r="T6294" t="s">
        <v>25178</v>
      </c>
      <c r="U6294" t="s">
        <v>25179</v>
      </c>
      <c r="V6294" t="s">
        <v>3676</v>
      </c>
      <c r="W6294" t="s">
        <v>323</v>
      </c>
      <c r="X6294" t="s">
        <v>25180</v>
      </c>
      <c r="Y6294" t="str">
        <f>"41-2031"</f>
        <v>41-2031</v>
      </c>
      <c r="Z6294" t="s">
        <v>5272</v>
      </c>
      <c r="AA6294">
        <v>448310</v>
      </c>
      <c r="AB6294">
        <v>4</v>
      </c>
      <c r="AC6294">
        <v>4</v>
      </c>
      <c r="AD6294" t="s">
        <v>79</v>
      </c>
      <c r="AE6294" t="s">
        <v>80</v>
      </c>
      <c r="AF6294">
        <v>40</v>
      </c>
      <c r="AG6294" s="4">
        <v>0.20833333333333334</v>
      </c>
      <c r="AH6294" s="4">
        <v>0.91666666666666663</v>
      </c>
      <c r="AI6294" s="5">
        <v>14.3</v>
      </c>
      <c r="AJ6294">
        <v>21.45</v>
      </c>
      <c r="AL6294" t="s">
        <v>81</v>
      </c>
      <c r="AM6294" t="s">
        <v>82</v>
      </c>
      <c r="AO6294" t="s">
        <v>213</v>
      </c>
      <c r="AR6294" t="s">
        <v>82</v>
      </c>
      <c r="AT6294" t="s">
        <v>82</v>
      </c>
      <c r="AW6294" t="s">
        <v>72</v>
      </c>
      <c r="AX6294">
        <v>6</v>
      </c>
      <c r="AY6294" t="s">
        <v>5097</v>
      </c>
      <c r="AZ6294" t="s">
        <v>5098</v>
      </c>
      <c r="BA6294" t="s">
        <v>595</v>
      </c>
      <c r="BB6294">
        <v>99901</v>
      </c>
      <c r="BC6294" t="s">
        <v>87</v>
      </c>
      <c r="BH6294" t="s">
        <v>31345</v>
      </c>
      <c r="BJ6294">
        <v>911839739</v>
      </c>
    </row>
    <row r="6295" spans="1:62" x14ac:dyDescent="0.25">
      <c r="A6295" t="s">
        <v>31352</v>
      </c>
      <c r="B6295" s="2">
        <v>43535</v>
      </c>
      <c r="C6295" t="s">
        <v>63</v>
      </c>
      <c r="D6295" s="3">
        <v>43472.413491840278</v>
      </c>
      <c r="E6295" t="s">
        <v>64</v>
      </c>
      <c r="F6295" s="2">
        <v>43556</v>
      </c>
      <c r="G6295" s="2">
        <v>43762</v>
      </c>
      <c r="H6295" t="s">
        <v>31228</v>
      </c>
      <c r="I6295" t="s">
        <v>31229</v>
      </c>
      <c r="J6295" t="s">
        <v>31230</v>
      </c>
      <c r="L6295" t="s">
        <v>31231</v>
      </c>
      <c r="M6295" t="s">
        <v>192</v>
      </c>
      <c r="N6295">
        <v>56401</v>
      </c>
      <c r="O6295" t="s">
        <v>70</v>
      </c>
      <c r="Q6295" t="s">
        <v>31232</v>
      </c>
      <c r="S6295" t="s">
        <v>72</v>
      </c>
      <c r="T6295" t="s">
        <v>3176</v>
      </c>
      <c r="U6295" t="s">
        <v>3177</v>
      </c>
      <c r="V6295" t="s">
        <v>3178</v>
      </c>
      <c r="W6295" t="s">
        <v>86</v>
      </c>
      <c r="X6295" t="s">
        <v>410</v>
      </c>
      <c r="Y6295" t="str">
        <f>"35-3031"</f>
        <v>35-3031</v>
      </c>
      <c r="Z6295" t="s">
        <v>410</v>
      </c>
      <c r="AA6295">
        <v>721110</v>
      </c>
      <c r="AB6295">
        <v>21</v>
      </c>
      <c r="AC6295">
        <v>21</v>
      </c>
      <c r="AD6295" t="s">
        <v>79</v>
      </c>
      <c r="AE6295" t="s">
        <v>80</v>
      </c>
      <c r="AF6295">
        <v>35</v>
      </c>
      <c r="AG6295" s="4">
        <v>0.25</v>
      </c>
      <c r="AH6295" s="4">
        <v>0.58333333333333337</v>
      </c>
      <c r="AI6295" s="5">
        <v>11.07</v>
      </c>
      <c r="AJ6295">
        <v>16.61</v>
      </c>
      <c r="AK6295">
        <v>19.5</v>
      </c>
      <c r="AL6295" t="s">
        <v>81</v>
      </c>
      <c r="AM6295" t="s">
        <v>82</v>
      </c>
      <c r="AO6295" t="s">
        <v>83</v>
      </c>
      <c r="AR6295" t="s">
        <v>82</v>
      </c>
      <c r="AT6295" t="s">
        <v>82</v>
      </c>
      <c r="AW6295" t="s">
        <v>82</v>
      </c>
      <c r="AY6295" t="s">
        <v>31233</v>
      </c>
      <c r="AZ6295" t="s">
        <v>2069</v>
      </c>
      <c r="BA6295" t="s">
        <v>192</v>
      </c>
      <c r="BB6295">
        <v>56401</v>
      </c>
      <c r="BC6295" t="s">
        <v>87</v>
      </c>
      <c r="BH6295" t="s">
        <v>31234</v>
      </c>
      <c r="BJ6295">
        <v>410665804</v>
      </c>
    </row>
    <row r="6296" spans="1:62" x14ac:dyDescent="0.25">
      <c r="A6296" t="s">
        <v>31704</v>
      </c>
      <c r="B6296" s="2">
        <v>43535</v>
      </c>
      <c r="C6296" t="s">
        <v>63</v>
      </c>
      <c r="D6296" s="3">
        <v>43472.413062465275</v>
      </c>
      <c r="E6296" t="s">
        <v>64</v>
      </c>
      <c r="F6296" s="2">
        <v>43556</v>
      </c>
      <c r="G6296" s="2">
        <v>43762</v>
      </c>
      <c r="H6296" t="s">
        <v>31228</v>
      </c>
      <c r="I6296" t="s">
        <v>31229</v>
      </c>
      <c r="J6296" t="s">
        <v>31230</v>
      </c>
      <c r="L6296" t="s">
        <v>31231</v>
      </c>
      <c r="M6296" t="s">
        <v>192</v>
      </c>
      <c r="N6296">
        <v>56401</v>
      </c>
      <c r="O6296" t="s">
        <v>70</v>
      </c>
      <c r="Q6296" t="s">
        <v>31232</v>
      </c>
      <c r="S6296" t="s">
        <v>72</v>
      </c>
      <c r="T6296" t="s">
        <v>3176</v>
      </c>
      <c r="U6296" t="s">
        <v>3177</v>
      </c>
      <c r="V6296" t="s">
        <v>3178</v>
      </c>
      <c r="W6296" t="s">
        <v>86</v>
      </c>
      <c r="X6296" t="s">
        <v>379</v>
      </c>
      <c r="Y6296" t="str">
        <f>"37-2012"</f>
        <v>37-2012</v>
      </c>
      <c r="Z6296" t="s">
        <v>373</v>
      </c>
      <c r="AA6296">
        <v>721110</v>
      </c>
      <c r="AB6296">
        <v>22</v>
      </c>
      <c r="AC6296">
        <v>22</v>
      </c>
      <c r="AD6296" t="s">
        <v>79</v>
      </c>
      <c r="AE6296" t="s">
        <v>80</v>
      </c>
      <c r="AF6296">
        <v>35</v>
      </c>
      <c r="AG6296" s="4">
        <v>0.29166666666666669</v>
      </c>
      <c r="AH6296" s="4">
        <v>0.625</v>
      </c>
      <c r="AI6296" s="5">
        <v>12.11</v>
      </c>
      <c r="AJ6296">
        <v>18.170000000000002</v>
      </c>
      <c r="AK6296">
        <v>19.5</v>
      </c>
      <c r="AL6296" t="s">
        <v>81</v>
      </c>
      <c r="AM6296" t="s">
        <v>82</v>
      </c>
      <c r="AO6296" t="s">
        <v>83</v>
      </c>
      <c r="AR6296" t="s">
        <v>82</v>
      </c>
      <c r="AT6296" t="s">
        <v>82</v>
      </c>
      <c r="AW6296" t="s">
        <v>82</v>
      </c>
      <c r="AY6296" t="s">
        <v>31233</v>
      </c>
      <c r="AZ6296" t="s">
        <v>2069</v>
      </c>
      <c r="BA6296" t="s">
        <v>192</v>
      </c>
      <c r="BB6296">
        <v>56401</v>
      </c>
      <c r="BC6296" t="s">
        <v>87</v>
      </c>
      <c r="BH6296" t="s">
        <v>31234</v>
      </c>
      <c r="BJ6296">
        <v>410665804</v>
      </c>
    </row>
    <row r="6297" spans="1:62" x14ac:dyDescent="0.25">
      <c r="A6297" t="s">
        <v>31724</v>
      </c>
      <c r="B6297" s="2">
        <v>43535</v>
      </c>
      <c r="C6297" t="s">
        <v>63</v>
      </c>
      <c r="D6297" s="3">
        <v>43472.413956284719</v>
      </c>
      <c r="E6297" t="s">
        <v>64</v>
      </c>
      <c r="F6297" s="2">
        <v>43556</v>
      </c>
      <c r="G6297" s="2">
        <v>43762</v>
      </c>
      <c r="H6297" t="s">
        <v>31228</v>
      </c>
      <c r="I6297" t="s">
        <v>31229</v>
      </c>
      <c r="J6297" t="s">
        <v>31230</v>
      </c>
      <c r="L6297" t="s">
        <v>31231</v>
      </c>
      <c r="M6297" t="s">
        <v>192</v>
      </c>
      <c r="N6297">
        <v>56401</v>
      </c>
      <c r="O6297" t="s">
        <v>70</v>
      </c>
      <c r="Q6297" t="s">
        <v>31232</v>
      </c>
      <c r="S6297" t="s">
        <v>72</v>
      </c>
      <c r="T6297" t="s">
        <v>3176</v>
      </c>
      <c r="U6297" t="s">
        <v>3177</v>
      </c>
      <c r="V6297" t="s">
        <v>3178</v>
      </c>
      <c r="W6297" t="s">
        <v>86</v>
      </c>
      <c r="X6297" t="s">
        <v>536</v>
      </c>
      <c r="Y6297" t="str">
        <f>"35-2021"</f>
        <v>35-2021</v>
      </c>
      <c r="Z6297" t="s">
        <v>221</v>
      </c>
      <c r="AA6297">
        <v>721110</v>
      </c>
      <c r="AB6297">
        <v>14</v>
      </c>
      <c r="AC6297">
        <v>14</v>
      </c>
      <c r="AD6297" t="s">
        <v>79</v>
      </c>
      <c r="AE6297" t="s">
        <v>80</v>
      </c>
      <c r="AF6297">
        <v>35</v>
      </c>
      <c r="AG6297" s="4">
        <v>0.25</v>
      </c>
      <c r="AH6297" s="4">
        <v>0.58333333333333337</v>
      </c>
      <c r="AI6297" s="5">
        <v>11.93</v>
      </c>
      <c r="AJ6297">
        <v>17.899999999999999</v>
      </c>
      <c r="AK6297">
        <v>26.25</v>
      </c>
      <c r="AL6297" t="s">
        <v>81</v>
      </c>
      <c r="AM6297" t="s">
        <v>82</v>
      </c>
      <c r="AO6297" t="s">
        <v>83</v>
      </c>
      <c r="AR6297" t="s">
        <v>82</v>
      </c>
      <c r="AT6297" t="s">
        <v>82</v>
      </c>
      <c r="AW6297" t="s">
        <v>82</v>
      </c>
      <c r="AY6297" t="s">
        <v>31233</v>
      </c>
      <c r="AZ6297" t="s">
        <v>2069</v>
      </c>
      <c r="BA6297" t="s">
        <v>192</v>
      </c>
      <c r="BB6297">
        <v>56401</v>
      </c>
      <c r="BC6297" t="s">
        <v>87</v>
      </c>
      <c r="BH6297" t="s">
        <v>31234</v>
      </c>
      <c r="BJ6297">
        <v>410665804</v>
      </c>
    </row>
    <row r="6298" spans="1:62" x14ac:dyDescent="0.25">
      <c r="A6298" t="s">
        <v>31755</v>
      </c>
      <c r="B6298" s="2">
        <v>43535</v>
      </c>
      <c r="C6298" t="s">
        <v>63</v>
      </c>
      <c r="D6298" s="3">
        <v>43472.411304895832</v>
      </c>
      <c r="E6298" t="s">
        <v>64</v>
      </c>
      <c r="F6298" s="2">
        <v>43556</v>
      </c>
      <c r="G6298" s="2">
        <v>43814</v>
      </c>
      <c r="H6298" t="s">
        <v>31756</v>
      </c>
      <c r="J6298" t="s">
        <v>31757</v>
      </c>
      <c r="L6298" t="s">
        <v>1797</v>
      </c>
      <c r="M6298" t="s">
        <v>1246</v>
      </c>
      <c r="N6298">
        <v>63129</v>
      </c>
      <c r="O6298" t="s">
        <v>70</v>
      </c>
      <c r="Q6298" t="s">
        <v>31758</v>
      </c>
      <c r="S6298" t="s">
        <v>72</v>
      </c>
      <c r="T6298" t="s">
        <v>6264</v>
      </c>
      <c r="U6298" t="s">
        <v>10931</v>
      </c>
      <c r="V6298" t="s">
        <v>104</v>
      </c>
      <c r="W6298" t="s">
        <v>105</v>
      </c>
      <c r="X6298" t="s">
        <v>106</v>
      </c>
      <c r="Y6298" t="str">
        <f>"37-3011"</f>
        <v>37-3011</v>
      </c>
      <c r="Z6298" t="s">
        <v>94</v>
      </c>
      <c r="AA6298">
        <v>561730</v>
      </c>
      <c r="AB6298">
        <v>15</v>
      </c>
      <c r="AC6298">
        <v>15</v>
      </c>
      <c r="AD6298" t="s">
        <v>79</v>
      </c>
      <c r="AE6298" t="s">
        <v>80</v>
      </c>
      <c r="AF6298">
        <v>40</v>
      </c>
      <c r="AG6298" s="4">
        <v>0.29166666666666669</v>
      </c>
      <c r="AH6298" s="4">
        <v>0.66666666666666663</v>
      </c>
      <c r="AI6298" s="5">
        <v>14.52</v>
      </c>
      <c r="AJ6298">
        <v>21.78</v>
      </c>
      <c r="AL6298" t="s">
        <v>81</v>
      </c>
      <c r="AM6298" t="s">
        <v>82</v>
      </c>
      <c r="AO6298" t="s">
        <v>83</v>
      </c>
      <c r="AR6298" t="s">
        <v>82</v>
      </c>
      <c r="AT6298" t="s">
        <v>82</v>
      </c>
      <c r="AW6298" t="s">
        <v>82</v>
      </c>
      <c r="AY6298" t="s">
        <v>1797</v>
      </c>
      <c r="AZ6298" t="s">
        <v>1797</v>
      </c>
      <c r="BA6298" t="s">
        <v>1246</v>
      </c>
      <c r="BB6298">
        <v>63129</v>
      </c>
      <c r="BC6298" t="s">
        <v>79</v>
      </c>
      <c r="BH6298" t="s">
        <v>31757</v>
      </c>
      <c r="BJ6298">
        <v>200894555</v>
      </c>
    </row>
    <row r="6299" spans="1:62" x14ac:dyDescent="0.25">
      <c r="A6299" t="s">
        <v>31900</v>
      </c>
      <c r="B6299" s="2">
        <v>43535</v>
      </c>
      <c r="C6299" t="s">
        <v>63</v>
      </c>
      <c r="D6299" s="3">
        <v>43472.391356111111</v>
      </c>
      <c r="E6299" t="s">
        <v>64</v>
      </c>
      <c r="F6299" s="2">
        <v>43556</v>
      </c>
      <c r="G6299" s="2">
        <v>43814</v>
      </c>
      <c r="H6299" t="s">
        <v>31901</v>
      </c>
      <c r="J6299" t="s">
        <v>31902</v>
      </c>
      <c r="K6299" t="s">
        <v>31903</v>
      </c>
      <c r="L6299" t="s">
        <v>27839</v>
      </c>
      <c r="M6299" t="s">
        <v>147</v>
      </c>
      <c r="N6299">
        <v>18944</v>
      </c>
      <c r="O6299" t="s">
        <v>70</v>
      </c>
      <c r="Q6299" t="s">
        <v>31904</v>
      </c>
      <c r="S6299" t="s">
        <v>72</v>
      </c>
      <c r="T6299" t="s">
        <v>30841</v>
      </c>
      <c r="U6299" t="s">
        <v>5508</v>
      </c>
      <c r="V6299" t="s">
        <v>4796</v>
      </c>
      <c r="W6299" t="s">
        <v>308</v>
      </c>
      <c r="X6299" t="s">
        <v>1673</v>
      </c>
      <c r="Y6299" t="str">
        <f>"37-3011"</f>
        <v>37-3011</v>
      </c>
      <c r="Z6299" t="s">
        <v>94</v>
      </c>
      <c r="AA6299">
        <v>561730</v>
      </c>
      <c r="AB6299">
        <v>6</v>
      </c>
      <c r="AC6299">
        <v>6</v>
      </c>
      <c r="AD6299" t="s">
        <v>79</v>
      </c>
      <c r="AE6299" t="s">
        <v>80</v>
      </c>
      <c r="AF6299">
        <v>40</v>
      </c>
      <c r="AG6299" s="4">
        <v>0.27083333333333331</v>
      </c>
      <c r="AH6299" s="4">
        <v>0.625</v>
      </c>
      <c r="AI6299" s="5">
        <v>15.35</v>
      </c>
      <c r="AJ6299">
        <v>23.03</v>
      </c>
      <c r="AL6299" t="s">
        <v>81</v>
      </c>
      <c r="AM6299" t="s">
        <v>82</v>
      </c>
      <c r="AO6299" t="s">
        <v>83</v>
      </c>
      <c r="AR6299" t="s">
        <v>82</v>
      </c>
      <c r="AT6299" t="s">
        <v>82</v>
      </c>
      <c r="AW6299" t="s">
        <v>82</v>
      </c>
      <c r="AY6299" t="s">
        <v>27839</v>
      </c>
      <c r="AZ6299" t="s">
        <v>1521</v>
      </c>
      <c r="BA6299" t="s">
        <v>147</v>
      </c>
      <c r="BB6299">
        <v>18944</v>
      </c>
      <c r="BC6299" t="s">
        <v>79</v>
      </c>
      <c r="BH6299" t="s">
        <v>31902</v>
      </c>
      <c r="BJ6299">
        <v>232803050</v>
      </c>
    </row>
    <row r="6300" spans="1:62" x14ac:dyDescent="0.25">
      <c r="A6300" t="s">
        <v>31936</v>
      </c>
      <c r="B6300" s="2">
        <v>43535</v>
      </c>
      <c r="C6300" t="s">
        <v>63</v>
      </c>
      <c r="D6300" s="3">
        <v>43472.404878483794</v>
      </c>
      <c r="E6300" t="s">
        <v>64</v>
      </c>
      <c r="F6300" s="2">
        <v>43556</v>
      </c>
      <c r="G6300" s="2">
        <v>43814</v>
      </c>
      <c r="H6300" t="s">
        <v>31937</v>
      </c>
      <c r="I6300" t="s">
        <v>31938</v>
      </c>
      <c r="J6300" t="s">
        <v>31939</v>
      </c>
      <c r="L6300" t="s">
        <v>10205</v>
      </c>
      <c r="M6300" t="s">
        <v>207</v>
      </c>
      <c r="N6300">
        <v>2554</v>
      </c>
      <c r="O6300" t="s">
        <v>70</v>
      </c>
      <c r="Q6300" t="s">
        <v>31940</v>
      </c>
      <c r="S6300" t="s">
        <v>72</v>
      </c>
      <c r="T6300" t="s">
        <v>4133</v>
      </c>
      <c r="U6300" t="s">
        <v>3783</v>
      </c>
      <c r="V6300" t="s">
        <v>2207</v>
      </c>
      <c r="W6300" t="s">
        <v>86</v>
      </c>
      <c r="X6300" t="s">
        <v>3794</v>
      </c>
      <c r="Y6300" t="str">
        <f>"35-3031"</f>
        <v>35-3031</v>
      </c>
      <c r="Z6300" t="s">
        <v>410</v>
      </c>
      <c r="AA6300">
        <v>722110</v>
      </c>
      <c r="AB6300">
        <v>2</v>
      </c>
      <c r="AC6300">
        <v>2</v>
      </c>
      <c r="AD6300" t="s">
        <v>79</v>
      </c>
      <c r="AE6300" t="s">
        <v>80</v>
      </c>
      <c r="AF6300">
        <v>35</v>
      </c>
      <c r="AG6300" s="4">
        <v>0.21875</v>
      </c>
      <c r="AH6300" s="4">
        <v>0.54166666666666663</v>
      </c>
      <c r="AI6300" s="5">
        <v>13.06</v>
      </c>
      <c r="AJ6300">
        <v>19.59</v>
      </c>
      <c r="AL6300" t="s">
        <v>81</v>
      </c>
      <c r="AM6300" t="s">
        <v>82</v>
      </c>
      <c r="AO6300" t="s">
        <v>83</v>
      </c>
      <c r="AR6300" t="s">
        <v>82</v>
      </c>
      <c r="AT6300" t="s">
        <v>82</v>
      </c>
      <c r="AW6300" t="s">
        <v>72</v>
      </c>
      <c r="AX6300">
        <v>1</v>
      </c>
      <c r="AY6300" t="s">
        <v>10205</v>
      </c>
      <c r="AZ6300" t="s">
        <v>10205</v>
      </c>
      <c r="BA6300" t="s">
        <v>207</v>
      </c>
      <c r="BB6300">
        <v>2554</v>
      </c>
      <c r="BC6300" t="s">
        <v>87</v>
      </c>
      <c r="BH6300" t="s">
        <v>31939</v>
      </c>
      <c r="BJ6300">
        <v>465036036</v>
      </c>
    </row>
    <row r="6301" spans="1:62" x14ac:dyDescent="0.25">
      <c r="A6301" t="s">
        <v>32013</v>
      </c>
      <c r="B6301" s="2">
        <v>43535</v>
      </c>
      <c r="C6301" t="s">
        <v>63</v>
      </c>
      <c r="D6301" s="3">
        <v>43472.387189895831</v>
      </c>
      <c r="E6301" t="s">
        <v>64</v>
      </c>
      <c r="F6301" s="2">
        <v>43556</v>
      </c>
      <c r="G6301" s="2">
        <v>43736</v>
      </c>
      <c r="H6301" t="s">
        <v>24124</v>
      </c>
      <c r="J6301" t="s">
        <v>24125</v>
      </c>
      <c r="K6301" t="s">
        <v>24126</v>
      </c>
      <c r="L6301" t="s">
        <v>16342</v>
      </c>
      <c r="M6301" t="s">
        <v>626</v>
      </c>
      <c r="N6301">
        <v>72650</v>
      </c>
      <c r="O6301" t="s">
        <v>70</v>
      </c>
      <c r="Q6301" t="s">
        <v>24127</v>
      </c>
      <c r="S6301" t="s">
        <v>82</v>
      </c>
      <c r="U6301" t="s">
        <v>92</v>
      </c>
      <c r="X6301" t="s">
        <v>24128</v>
      </c>
      <c r="Y6301" t="str">
        <f>"37-3011"</f>
        <v>37-3011</v>
      </c>
      <c r="Z6301" t="s">
        <v>94</v>
      </c>
      <c r="AA6301">
        <v>561730</v>
      </c>
      <c r="AB6301">
        <v>38</v>
      </c>
      <c r="AC6301">
        <v>38</v>
      </c>
      <c r="AD6301" t="s">
        <v>79</v>
      </c>
      <c r="AE6301" t="s">
        <v>80</v>
      </c>
      <c r="AF6301">
        <v>40</v>
      </c>
      <c r="AG6301" s="4">
        <v>0.29166666666666669</v>
      </c>
      <c r="AH6301" s="4">
        <v>0.66666666666666663</v>
      </c>
      <c r="AI6301" s="6">
        <v>11</v>
      </c>
      <c r="AJ6301">
        <v>16.5</v>
      </c>
      <c r="AK6301">
        <v>26.45</v>
      </c>
      <c r="AL6301" t="s">
        <v>81</v>
      </c>
      <c r="AM6301" t="s">
        <v>82</v>
      </c>
      <c r="AO6301" t="s">
        <v>83</v>
      </c>
      <c r="AP6301" t="s">
        <v>67</v>
      </c>
      <c r="AQ6301" t="s">
        <v>67</v>
      </c>
      <c r="AR6301" t="s">
        <v>82</v>
      </c>
      <c r="AT6301" t="s">
        <v>82</v>
      </c>
      <c r="AW6301" t="s">
        <v>82</v>
      </c>
      <c r="AY6301" t="s">
        <v>28713</v>
      </c>
      <c r="AZ6301" t="s">
        <v>3364</v>
      </c>
      <c r="BA6301" t="s">
        <v>3224</v>
      </c>
      <c r="BB6301">
        <v>39120</v>
      </c>
      <c r="BC6301" t="s">
        <v>79</v>
      </c>
      <c r="BH6301" t="s">
        <v>24422</v>
      </c>
      <c r="BI6301" t="s">
        <v>32014</v>
      </c>
      <c r="BJ6301">
        <v>810577036</v>
      </c>
    </row>
    <row r="6302" spans="1:62" x14ac:dyDescent="0.25">
      <c r="A6302" t="s">
        <v>32033</v>
      </c>
      <c r="B6302" s="2">
        <v>43535</v>
      </c>
      <c r="C6302" t="s">
        <v>63</v>
      </c>
      <c r="D6302" s="3">
        <v>43472.39544857639</v>
      </c>
      <c r="E6302" t="s">
        <v>64</v>
      </c>
      <c r="F6302" s="2">
        <v>43556</v>
      </c>
      <c r="G6302" s="2">
        <v>43784</v>
      </c>
      <c r="H6302" t="s">
        <v>32034</v>
      </c>
      <c r="I6302" t="s">
        <v>32035</v>
      </c>
      <c r="J6302" t="s">
        <v>32036</v>
      </c>
      <c r="L6302" t="s">
        <v>297</v>
      </c>
      <c r="M6302" t="s">
        <v>298</v>
      </c>
      <c r="N6302">
        <v>3907</v>
      </c>
      <c r="O6302" t="s">
        <v>70</v>
      </c>
      <c r="P6302" t="s">
        <v>302</v>
      </c>
      <c r="Q6302" t="s">
        <v>32037</v>
      </c>
      <c r="S6302" t="s">
        <v>72</v>
      </c>
      <c r="T6302" t="s">
        <v>4900</v>
      </c>
      <c r="U6302" t="s">
        <v>4901</v>
      </c>
      <c r="V6302" t="s">
        <v>4902</v>
      </c>
      <c r="W6302" t="s">
        <v>232</v>
      </c>
      <c r="X6302" t="s">
        <v>300</v>
      </c>
      <c r="Y6302" t="str">
        <f>"35-2014"</f>
        <v>35-2014</v>
      </c>
      <c r="Z6302" t="s">
        <v>301</v>
      </c>
      <c r="AA6302">
        <v>722110</v>
      </c>
      <c r="AB6302">
        <v>7</v>
      </c>
      <c r="AC6302">
        <v>7</v>
      </c>
      <c r="AD6302" t="s">
        <v>79</v>
      </c>
      <c r="AE6302" t="s">
        <v>80</v>
      </c>
      <c r="AF6302">
        <v>40</v>
      </c>
      <c r="AG6302" s="4">
        <v>0.33333333333333331</v>
      </c>
      <c r="AH6302" s="4">
        <v>0.66666666666666663</v>
      </c>
      <c r="AI6302" s="5">
        <v>12.35</v>
      </c>
      <c r="AJ6302">
        <v>18.53</v>
      </c>
      <c r="AK6302">
        <v>18.53</v>
      </c>
      <c r="AM6302" t="s">
        <v>82</v>
      </c>
      <c r="AO6302" t="s">
        <v>83</v>
      </c>
      <c r="AP6302" t="s">
        <v>662</v>
      </c>
      <c r="AQ6302" t="s">
        <v>662</v>
      </c>
      <c r="AR6302" t="s">
        <v>82</v>
      </c>
      <c r="AT6302" t="s">
        <v>82</v>
      </c>
      <c r="AW6302" t="s">
        <v>72</v>
      </c>
      <c r="AX6302">
        <v>3</v>
      </c>
      <c r="AY6302" t="s">
        <v>297</v>
      </c>
      <c r="AZ6302" t="s">
        <v>4450</v>
      </c>
      <c r="BA6302" t="s">
        <v>298</v>
      </c>
      <c r="BB6302">
        <v>3907</v>
      </c>
      <c r="BC6302" t="s">
        <v>87</v>
      </c>
      <c r="BH6302" t="s">
        <v>32036</v>
      </c>
      <c r="BJ6302">
        <v>475258994</v>
      </c>
    </row>
    <row r="6303" spans="1:62" x14ac:dyDescent="0.25">
      <c r="A6303" t="s">
        <v>32149</v>
      </c>
      <c r="B6303" s="2">
        <v>43535</v>
      </c>
      <c r="C6303" t="s">
        <v>63</v>
      </c>
      <c r="D6303" s="3">
        <v>43472.391210462963</v>
      </c>
      <c r="E6303" t="s">
        <v>282</v>
      </c>
      <c r="F6303" s="2">
        <v>43556</v>
      </c>
      <c r="G6303" s="2">
        <v>43770</v>
      </c>
      <c r="H6303" t="s">
        <v>32150</v>
      </c>
      <c r="I6303" t="s">
        <v>32151</v>
      </c>
      <c r="J6303" t="s">
        <v>32152</v>
      </c>
      <c r="L6303" t="s">
        <v>31076</v>
      </c>
      <c r="M6303" t="s">
        <v>232</v>
      </c>
      <c r="N6303">
        <v>12814</v>
      </c>
      <c r="O6303" t="s">
        <v>70</v>
      </c>
      <c r="Q6303" t="s">
        <v>32153</v>
      </c>
      <c r="S6303" t="s">
        <v>72</v>
      </c>
      <c r="T6303" t="s">
        <v>31078</v>
      </c>
      <c r="U6303" t="s">
        <v>3783</v>
      </c>
      <c r="V6303" t="s">
        <v>2207</v>
      </c>
      <c r="W6303" t="s">
        <v>86</v>
      </c>
      <c r="X6303" t="s">
        <v>1427</v>
      </c>
      <c r="Y6303" t="str">
        <f>"37-2012"</f>
        <v>37-2012</v>
      </c>
      <c r="Z6303" t="s">
        <v>373</v>
      </c>
      <c r="AA6303">
        <v>721110</v>
      </c>
      <c r="AB6303">
        <v>6</v>
      </c>
      <c r="AC6303">
        <v>5</v>
      </c>
      <c r="AD6303" t="s">
        <v>79</v>
      </c>
      <c r="AE6303" t="s">
        <v>80</v>
      </c>
      <c r="AF6303">
        <v>35</v>
      </c>
      <c r="AG6303" s="4">
        <v>0.33333333333333331</v>
      </c>
      <c r="AH6303" s="4">
        <v>0.66666666666666663</v>
      </c>
      <c r="AI6303" s="5">
        <v>11.89</v>
      </c>
      <c r="AJ6303">
        <v>17.84</v>
      </c>
      <c r="AL6303" t="s">
        <v>81</v>
      </c>
      <c r="AM6303" t="s">
        <v>82</v>
      </c>
      <c r="AO6303" t="s">
        <v>83</v>
      </c>
      <c r="AR6303" t="s">
        <v>82</v>
      </c>
      <c r="AT6303" t="s">
        <v>82</v>
      </c>
      <c r="AW6303" t="s">
        <v>72</v>
      </c>
      <c r="AX6303">
        <v>1</v>
      </c>
      <c r="AY6303" t="s">
        <v>31076</v>
      </c>
      <c r="AZ6303" t="s">
        <v>1047</v>
      </c>
      <c r="BA6303" t="s">
        <v>232</v>
      </c>
      <c r="BB6303">
        <v>12814</v>
      </c>
      <c r="BC6303" t="s">
        <v>87</v>
      </c>
      <c r="BH6303" t="s">
        <v>32152</v>
      </c>
      <c r="BJ6303">
        <v>364618967</v>
      </c>
    </row>
    <row r="6304" spans="1:62" x14ac:dyDescent="0.25">
      <c r="A6304" t="s">
        <v>32271</v>
      </c>
      <c r="B6304" s="2">
        <v>43535</v>
      </c>
      <c r="C6304" t="s">
        <v>63</v>
      </c>
      <c r="D6304" s="3">
        <v>43472.414582858793</v>
      </c>
      <c r="E6304" t="s">
        <v>64</v>
      </c>
      <c r="F6304" s="2">
        <v>43556</v>
      </c>
      <c r="G6304" s="2">
        <v>43830</v>
      </c>
      <c r="H6304" t="s">
        <v>32272</v>
      </c>
      <c r="I6304" t="s">
        <v>32273</v>
      </c>
      <c r="J6304" t="s">
        <v>32274</v>
      </c>
      <c r="K6304" t="s">
        <v>32275</v>
      </c>
      <c r="L6304" t="s">
        <v>32276</v>
      </c>
      <c r="M6304" t="s">
        <v>804</v>
      </c>
      <c r="N6304">
        <v>3253</v>
      </c>
      <c r="O6304" t="s">
        <v>70</v>
      </c>
      <c r="Q6304" t="s">
        <v>32277</v>
      </c>
      <c r="S6304" t="s">
        <v>72</v>
      </c>
      <c r="T6304" t="s">
        <v>3176</v>
      </c>
      <c r="U6304" t="s">
        <v>3177</v>
      </c>
      <c r="V6304" t="s">
        <v>3178</v>
      </c>
      <c r="W6304" t="s">
        <v>86</v>
      </c>
      <c r="X6304" t="s">
        <v>552</v>
      </c>
      <c r="Y6304" t="str">
        <f>"35-9011"</f>
        <v>35-9011</v>
      </c>
      <c r="Z6304" t="s">
        <v>1925</v>
      </c>
      <c r="AA6304">
        <v>722110</v>
      </c>
      <c r="AB6304">
        <v>5</v>
      </c>
      <c r="AC6304">
        <v>5</v>
      </c>
      <c r="AD6304" t="s">
        <v>79</v>
      </c>
      <c r="AE6304" t="s">
        <v>80</v>
      </c>
      <c r="AF6304">
        <v>35</v>
      </c>
      <c r="AG6304" s="4">
        <v>0.33333333333333331</v>
      </c>
      <c r="AH6304" s="4">
        <v>0.66666666666666663</v>
      </c>
      <c r="AI6304" s="5">
        <v>11.81</v>
      </c>
      <c r="AJ6304">
        <v>17.72</v>
      </c>
      <c r="AL6304" t="s">
        <v>81</v>
      </c>
      <c r="AM6304" t="s">
        <v>82</v>
      </c>
      <c r="AO6304" t="s">
        <v>83</v>
      </c>
      <c r="AR6304" t="s">
        <v>82</v>
      </c>
      <c r="AT6304" t="s">
        <v>82</v>
      </c>
      <c r="AW6304" t="s">
        <v>72</v>
      </c>
      <c r="AX6304">
        <v>3</v>
      </c>
      <c r="AY6304" t="s">
        <v>32278</v>
      </c>
      <c r="AZ6304" t="s">
        <v>27009</v>
      </c>
      <c r="BA6304" t="s">
        <v>804</v>
      </c>
      <c r="BB6304">
        <v>3253</v>
      </c>
      <c r="BC6304" t="s">
        <v>87</v>
      </c>
      <c r="BH6304" t="s">
        <v>32279</v>
      </c>
      <c r="BJ6304">
        <v>20273712</v>
      </c>
    </row>
    <row r="6305" spans="1:62" x14ac:dyDescent="0.25">
      <c r="A6305" t="s">
        <v>32285</v>
      </c>
      <c r="B6305" s="2">
        <v>43535</v>
      </c>
      <c r="C6305" t="s">
        <v>63</v>
      </c>
      <c r="D6305" s="3">
        <v>43472.414999189816</v>
      </c>
      <c r="E6305" t="s">
        <v>64</v>
      </c>
      <c r="F6305" s="2">
        <v>43556</v>
      </c>
      <c r="G6305" s="2">
        <v>43830</v>
      </c>
      <c r="H6305" t="s">
        <v>32272</v>
      </c>
      <c r="I6305" t="s">
        <v>32273</v>
      </c>
      <c r="J6305" t="s">
        <v>32274</v>
      </c>
      <c r="K6305" t="s">
        <v>32275</v>
      </c>
      <c r="L6305" t="s">
        <v>32276</v>
      </c>
      <c r="M6305" t="s">
        <v>804</v>
      </c>
      <c r="N6305">
        <v>3253</v>
      </c>
      <c r="O6305" t="s">
        <v>70</v>
      </c>
      <c r="Q6305" t="s">
        <v>32277</v>
      </c>
      <c r="S6305" t="s">
        <v>72</v>
      </c>
      <c r="T6305" t="s">
        <v>3176</v>
      </c>
      <c r="U6305" t="s">
        <v>3177</v>
      </c>
      <c r="V6305" t="s">
        <v>3178</v>
      </c>
      <c r="W6305" t="s">
        <v>86</v>
      </c>
      <c r="X6305" t="s">
        <v>456</v>
      </c>
      <c r="Y6305" t="str">
        <f>"35-2014"</f>
        <v>35-2014</v>
      </c>
      <c r="Z6305" t="s">
        <v>301</v>
      </c>
      <c r="AA6305">
        <v>722110</v>
      </c>
      <c r="AB6305">
        <v>12</v>
      </c>
      <c r="AC6305">
        <v>12</v>
      </c>
      <c r="AD6305" t="s">
        <v>79</v>
      </c>
      <c r="AE6305" t="s">
        <v>80</v>
      </c>
      <c r="AF6305">
        <v>35</v>
      </c>
      <c r="AG6305" s="4">
        <v>0.25</v>
      </c>
      <c r="AH6305" s="4">
        <v>0.58333333333333337</v>
      </c>
      <c r="AI6305" s="5">
        <v>13.72</v>
      </c>
      <c r="AJ6305">
        <v>20.58</v>
      </c>
      <c r="AK6305">
        <v>24</v>
      </c>
      <c r="AL6305" t="s">
        <v>81</v>
      </c>
      <c r="AM6305" t="s">
        <v>82</v>
      </c>
      <c r="AO6305" t="s">
        <v>83</v>
      </c>
      <c r="AR6305" t="s">
        <v>82</v>
      </c>
      <c r="AT6305" t="s">
        <v>82</v>
      </c>
      <c r="AW6305" t="s">
        <v>72</v>
      </c>
      <c r="AX6305">
        <v>6</v>
      </c>
      <c r="AY6305" t="s">
        <v>32278</v>
      </c>
      <c r="AZ6305" t="s">
        <v>27009</v>
      </c>
      <c r="BA6305" t="s">
        <v>804</v>
      </c>
      <c r="BB6305">
        <v>3253</v>
      </c>
      <c r="BC6305" t="s">
        <v>87</v>
      </c>
      <c r="BH6305" t="s">
        <v>32279</v>
      </c>
      <c r="BJ6305">
        <v>20273712</v>
      </c>
    </row>
    <row r="6306" spans="1:62" x14ac:dyDescent="0.25">
      <c r="A6306" t="s">
        <v>32356</v>
      </c>
      <c r="B6306" s="2">
        <v>43535</v>
      </c>
      <c r="C6306" t="s">
        <v>63</v>
      </c>
      <c r="D6306" s="3">
        <v>43472.413975752315</v>
      </c>
      <c r="E6306" t="s">
        <v>64</v>
      </c>
      <c r="F6306" s="2">
        <v>43556</v>
      </c>
      <c r="G6306" s="2">
        <v>43814</v>
      </c>
      <c r="H6306" t="s">
        <v>32357</v>
      </c>
      <c r="J6306" t="s">
        <v>32358</v>
      </c>
      <c r="L6306" t="s">
        <v>30693</v>
      </c>
      <c r="M6306" t="s">
        <v>147</v>
      </c>
      <c r="N6306">
        <v>19475</v>
      </c>
      <c r="O6306" t="s">
        <v>70</v>
      </c>
      <c r="Q6306" t="s">
        <v>32359</v>
      </c>
      <c r="S6306" t="s">
        <v>72</v>
      </c>
      <c r="T6306" t="s">
        <v>6264</v>
      </c>
      <c r="U6306" t="s">
        <v>10001</v>
      </c>
      <c r="V6306" t="s">
        <v>1225</v>
      </c>
      <c r="W6306" t="s">
        <v>105</v>
      </c>
      <c r="X6306" t="s">
        <v>106</v>
      </c>
      <c r="Y6306" t="str">
        <f>"37-3011"</f>
        <v>37-3011</v>
      </c>
      <c r="Z6306" t="s">
        <v>94</v>
      </c>
      <c r="AA6306">
        <v>561730</v>
      </c>
      <c r="AB6306">
        <v>12</v>
      </c>
      <c r="AC6306">
        <v>12</v>
      </c>
      <c r="AD6306" t="s">
        <v>79</v>
      </c>
      <c r="AE6306" t="s">
        <v>80</v>
      </c>
      <c r="AF6306">
        <v>40</v>
      </c>
      <c r="AG6306" s="4">
        <v>0.29166666666666669</v>
      </c>
      <c r="AH6306" s="4">
        <v>0.66666666666666663</v>
      </c>
      <c r="AI6306" s="5">
        <v>15.35</v>
      </c>
      <c r="AJ6306">
        <v>23.03</v>
      </c>
      <c r="AK6306">
        <v>0</v>
      </c>
      <c r="AL6306" t="s">
        <v>81</v>
      </c>
      <c r="AM6306" t="s">
        <v>82</v>
      </c>
      <c r="AO6306" t="s">
        <v>83</v>
      </c>
      <c r="AP6306" t="s">
        <v>67</v>
      </c>
      <c r="AQ6306" t="s">
        <v>67</v>
      </c>
      <c r="AR6306" t="s">
        <v>82</v>
      </c>
      <c r="AT6306" t="s">
        <v>82</v>
      </c>
      <c r="AW6306" t="s">
        <v>82</v>
      </c>
      <c r="AY6306" t="s">
        <v>30693</v>
      </c>
      <c r="AZ6306" t="s">
        <v>1310</v>
      </c>
      <c r="BA6306" t="s">
        <v>147</v>
      </c>
      <c r="BB6306">
        <v>19475</v>
      </c>
      <c r="BC6306" t="s">
        <v>79</v>
      </c>
      <c r="BH6306" t="s">
        <v>32358</v>
      </c>
      <c r="BJ6306">
        <v>232879126</v>
      </c>
    </row>
    <row r="6307" spans="1:62" x14ac:dyDescent="0.25">
      <c r="A6307" t="s">
        <v>32403</v>
      </c>
      <c r="B6307" s="2">
        <v>43535</v>
      </c>
      <c r="C6307" t="s">
        <v>63</v>
      </c>
      <c r="D6307" s="3">
        <v>43472.412004027778</v>
      </c>
      <c r="E6307" t="s">
        <v>64</v>
      </c>
      <c r="F6307" s="2">
        <v>43556</v>
      </c>
      <c r="G6307" s="2">
        <v>43814</v>
      </c>
      <c r="H6307" t="s">
        <v>12765</v>
      </c>
      <c r="I6307" t="s">
        <v>12766</v>
      </c>
      <c r="J6307" t="s">
        <v>12767</v>
      </c>
      <c r="L6307" t="s">
        <v>4050</v>
      </c>
      <c r="M6307" t="s">
        <v>761</v>
      </c>
      <c r="N6307">
        <v>30022</v>
      </c>
      <c r="O6307" t="s">
        <v>70</v>
      </c>
      <c r="Q6307" t="s">
        <v>12768</v>
      </c>
      <c r="S6307" t="s">
        <v>72</v>
      </c>
      <c r="T6307" t="s">
        <v>12656</v>
      </c>
      <c r="U6307" t="s">
        <v>4263</v>
      </c>
      <c r="V6307" t="s">
        <v>1225</v>
      </c>
      <c r="W6307" t="s">
        <v>105</v>
      </c>
      <c r="X6307" t="s">
        <v>106</v>
      </c>
      <c r="Y6307" t="str">
        <f>"37-3011"</f>
        <v>37-3011</v>
      </c>
      <c r="Z6307" t="s">
        <v>94</v>
      </c>
      <c r="AA6307">
        <v>561730</v>
      </c>
      <c r="AB6307">
        <v>18</v>
      </c>
      <c r="AC6307">
        <v>18</v>
      </c>
      <c r="AD6307" t="s">
        <v>79</v>
      </c>
      <c r="AE6307" t="s">
        <v>95</v>
      </c>
      <c r="AF6307">
        <v>40</v>
      </c>
      <c r="AG6307" s="4">
        <v>0.33333333333333331</v>
      </c>
      <c r="AH6307" s="4">
        <v>0.79166666666666663</v>
      </c>
      <c r="AI6307" s="5">
        <v>14.24</v>
      </c>
      <c r="AJ6307">
        <v>21.36</v>
      </c>
      <c r="AL6307" t="s">
        <v>81</v>
      </c>
      <c r="AM6307" t="s">
        <v>82</v>
      </c>
      <c r="AO6307" t="s">
        <v>83</v>
      </c>
      <c r="AR6307" t="s">
        <v>82</v>
      </c>
      <c r="AT6307" t="s">
        <v>82</v>
      </c>
      <c r="AW6307" t="s">
        <v>82</v>
      </c>
      <c r="AY6307" t="s">
        <v>4050</v>
      </c>
      <c r="AZ6307" t="s">
        <v>2593</v>
      </c>
      <c r="BA6307" t="s">
        <v>761</v>
      </c>
      <c r="BB6307">
        <v>30022</v>
      </c>
      <c r="BC6307" t="s">
        <v>79</v>
      </c>
      <c r="BH6307" t="s">
        <v>12767</v>
      </c>
      <c r="BJ6307">
        <v>582121336</v>
      </c>
    </row>
    <row r="6308" spans="1:62" x14ac:dyDescent="0.25">
      <c r="A6308" t="s">
        <v>32471</v>
      </c>
      <c r="B6308" s="2">
        <v>43535</v>
      </c>
      <c r="C6308" t="s">
        <v>63</v>
      </c>
      <c r="D6308" s="3">
        <v>43472.427721874999</v>
      </c>
      <c r="E6308" t="s">
        <v>64</v>
      </c>
      <c r="F6308" s="2">
        <v>43556</v>
      </c>
      <c r="G6308" s="2">
        <v>43799</v>
      </c>
      <c r="H6308" t="s">
        <v>11118</v>
      </c>
      <c r="I6308" t="s">
        <v>67</v>
      </c>
      <c r="J6308" t="s">
        <v>11119</v>
      </c>
      <c r="K6308" t="s">
        <v>11120</v>
      </c>
      <c r="L6308" t="s">
        <v>6994</v>
      </c>
      <c r="M6308" t="s">
        <v>86</v>
      </c>
      <c r="N6308">
        <v>33534</v>
      </c>
      <c r="O6308" t="s">
        <v>70</v>
      </c>
      <c r="P6308" t="s">
        <v>67</v>
      </c>
      <c r="Q6308" t="s">
        <v>11121</v>
      </c>
      <c r="S6308" t="s">
        <v>72</v>
      </c>
      <c r="T6308" t="s">
        <v>5156</v>
      </c>
      <c r="U6308" t="s">
        <v>5157</v>
      </c>
      <c r="V6308" t="s">
        <v>5158</v>
      </c>
      <c r="W6308" t="s">
        <v>105</v>
      </c>
      <c r="X6308" t="s">
        <v>677</v>
      </c>
      <c r="Y6308" t="str">
        <f>"39-3091"</f>
        <v>39-3091</v>
      </c>
      <c r="Z6308" t="s">
        <v>677</v>
      </c>
      <c r="AA6308">
        <v>711190</v>
      </c>
      <c r="AB6308">
        <v>101</v>
      </c>
      <c r="AC6308">
        <v>101</v>
      </c>
      <c r="AD6308" t="s">
        <v>79</v>
      </c>
      <c r="AE6308" t="s">
        <v>80</v>
      </c>
      <c r="AF6308">
        <v>40</v>
      </c>
      <c r="AG6308" s="4">
        <v>0.54166666666666663</v>
      </c>
      <c r="AH6308" s="4">
        <v>0.91666666666666663</v>
      </c>
      <c r="AI6308" s="5">
        <v>343.2</v>
      </c>
      <c r="AJ6308">
        <v>0</v>
      </c>
      <c r="AK6308">
        <v>0</v>
      </c>
      <c r="AL6308" t="s">
        <v>81</v>
      </c>
      <c r="AM6308" t="s">
        <v>82</v>
      </c>
      <c r="AO6308" t="s">
        <v>83</v>
      </c>
      <c r="AR6308" t="s">
        <v>82</v>
      </c>
      <c r="AT6308" t="s">
        <v>82</v>
      </c>
      <c r="AW6308" t="s">
        <v>82</v>
      </c>
      <c r="AY6308" t="s">
        <v>7084</v>
      </c>
      <c r="AZ6308" t="s">
        <v>7080</v>
      </c>
      <c r="BA6308" t="s">
        <v>86</v>
      </c>
      <c r="BB6308">
        <v>33917</v>
      </c>
      <c r="BC6308" t="s">
        <v>79</v>
      </c>
      <c r="BH6308" t="s">
        <v>11122</v>
      </c>
      <c r="BI6308" t="s">
        <v>67</v>
      </c>
      <c r="BJ6308">
        <v>520690094</v>
      </c>
    </row>
    <row r="6309" spans="1:62" x14ac:dyDescent="0.25">
      <c r="A6309" t="s">
        <v>32506</v>
      </c>
      <c r="B6309" s="2">
        <v>43535</v>
      </c>
      <c r="C6309" t="s">
        <v>63</v>
      </c>
      <c r="D6309" s="3">
        <v>43472.419766226849</v>
      </c>
      <c r="E6309" t="s">
        <v>64</v>
      </c>
      <c r="F6309" s="2">
        <v>43556</v>
      </c>
      <c r="G6309" s="2">
        <v>43769</v>
      </c>
      <c r="H6309" t="s">
        <v>32507</v>
      </c>
      <c r="J6309" t="s">
        <v>32508</v>
      </c>
      <c r="L6309" t="s">
        <v>3450</v>
      </c>
      <c r="M6309" t="s">
        <v>626</v>
      </c>
      <c r="N6309">
        <v>71901</v>
      </c>
      <c r="O6309" t="s">
        <v>70</v>
      </c>
      <c r="Q6309" t="s">
        <v>32509</v>
      </c>
      <c r="S6309" t="s">
        <v>72</v>
      </c>
      <c r="T6309" t="s">
        <v>6264</v>
      </c>
      <c r="U6309" t="s">
        <v>4263</v>
      </c>
      <c r="V6309" t="s">
        <v>104</v>
      </c>
      <c r="W6309" t="s">
        <v>105</v>
      </c>
      <c r="X6309" t="s">
        <v>106</v>
      </c>
      <c r="Y6309" t="str">
        <f>"37-3011"</f>
        <v>37-3011</v>
      </c>
      <c r="Z6309" t="s">
        <v>94</v>
      </c>
      <c r="AA6309">
        <v>713910</v>
      </c>
      <c r="AB6309">
        <v>15</v>
      </c>
      <c r="AC6309">
        <v>15</v>
      </c>
      <c r="AD6309" t="s">
        <v>79</v>
      </c>
      <c r="AE6309" t="s">
        <v>95</v>
      </c>
      <c r="AF6309">
        <v>40</v>
      </c>
      <c r="AG6309" s="4">
        <v>0.25</v>
      </c>
      <c r="AH6309" s="4">
        <v>0.625</v>
      </c>
      <c r="AI6309" s="5">
        <v>12.24</v>
      </c>
      <c r="AJ6309">
        <v>18.36</v>
      </c>
      <c r="AK6309">
        <v>18.36</v>
      </c>
      <c r="AL6309" t="s">
        <v>81</v>
      </c>
      <c r="AM6309" t="s">
        <v>82</v>
      </c>
      <c r="AO6309" t="s">
        <v>83</v>
      </c>
      <c r="AR6309" t="s">
        <v>82</v>
      </c>
      <c r="AT6309" t="s">
        <v>82</v>
      </c>
      <c r="AW6309" t="s">
        <v>82</v>
      </c>
      <c r="AY6309" t="s">
        <v>3450</v>
      </c>
      <c r="AZ6309" t="s">
        <v>3451</v>
      </c>
      <c r="BA6309" t="s">
        <v>626</v>
      </c>
      <c r="BB6309">
        <v>71901</v>
      </c>
      <c r="BC6309" t="s">
        <v>87</v>
      </c>
      <c r="BH6309" t="s">
        <v>32508</v>
      </c>
      <c r="BJ6309">
        <v>710477208</v>
      </c>
    </row>
    <row r="6310" spans="1:62" x14ac:dyDescent="0.25">
      <c r="A6310" t="s">
        <v>32517</v>
      </c>
      <c r="B6310" s="2">
        <v>43535</v>
      </c>
      <c r="C6310" t="s">
        <v>63</v>
      </c>
      <c r="D6310" s="3">
        <v>43472.428005451387</v>
      </c>
      <c r="E6310" t="s">
        <v>64</v>
      </c>
      <c r="F6310" s="2">
        <v>43556</v>
      </c>
      <c r="G6310" s="2">
        <v>43769</v>
      </c>
      <c r="H6310" t="s">
        <v>26051</v>
      </c>
      <c r="I6310" t="s">
        <v>67</v>
      </c>
      <c r="J6310" t="s">
        <v>26052</v>
      </c>
      <c r="K6310" t="s">
        <v>67</v>
      </c>
      <c r="L6310" t="s">
        <v>26053</v>
      </c>
      <c r="M6310" t="s">
        <v>323</v>
      </c>
      <c r="N6310">
        <v>91917</v>
      </c>
      <c r="O6310" t="s">
        <v>70</v>
      </c>
      <c r="P6310" t="s">
        <v>67</v>
      </c>
      <c r="Q6310" t="s">
        <v>26054</v>
      </c>
      <c r="S6310" t="s">
        <v>72</v>
      </c>
      <c r="T6310" t="s">
        <v>5156</v>
      </c>
      <c r="U6310" t="s">
        <v>5157</v>
      </c>
      <c r="V6310" t="s">
        <v>5158</v>
      </c>
      <c r="W6310" t="s">
        <v>105</v>
      </c>
      <c r="X6310" t="s">
        <v>280</v>
      </c>
      <c r="Y6310" t="str">
        <f>"35-3022"</f>
        <v>35-3022</v>
      </c>
      <c r="Z6310" t="s">
        <v>280</v>
      </c>
      <c r="AA6310">
        <v>713990</v>
      </c>
      <c r="AB6310">
        <v>15</v>
      </c>
      <c r="AC6310">
        <v>15</v>
      </c>
      <c r="AD6310" t="s">
        <v>79</v>
      </c>
      <c r="AE6310" t="s">
        <v>80</v>
      </c>
      <c r="AF6310">
        <v>40</v>
      </c>
      <c r="AG6310" s="4">
        <v>0.54166666666666663</v>
      </c>
      <c r="AH6310" s="4">
        <v>0.91666666666666663</v>
      </c>
      <c r="AI6310" s="5">
        <v>11.59</v>
      </c>
      <c r="AJ6310">
        <v>0</v>
      </c>
      <c r="AK6310">
        <v>0</v>
      </c>
      <c r="AL6310" t="s">
        <v>81</v>
      </c>
      <c r="AM6310" t="s">
        <v>82</v>
      </c>
      <c r="AO6310" t="s">
        <v>83</v>
      </c>
      <c r="AR6310" t="s">
        <v>82</v>
      </c>
      <c r="AT6310" t="s">
        <v>82</v>
      </c>
      <c r="AW6310" t="s">
        <v>82</v>
      </c>
      <c r="AY6310" t="s">
        <v>26055</v>
      </c>
      <c r="AZ6310" t="s">
        <v>5434</v>
      </c>
      <c r="BA6310" t="s">
        <v>323</v>
      </c>
      <c r="BB6310">
        <v>91917</v>
      </c>
      <c r="BC6310" t="s">
        <v>79</v>
      </c>
      <c r="BH6310" t="s">
        <v>26056</v>
      </c>
      <c r="BI6310" t="s">
        <v>67</v>
      </c>
      <c r="BJ6310">
        <v>680399413</v>
      </c>
    </row>
    <row r="6311" spans="1:62" x14ac:dyDescent="0.25">
      <c r="A6311" t="s">
        <v>32544</v>
      </c>
      <c r="B6311" s="2">
        <v>43535</v>
      </c>
      <c r="C6311" t="s">
        <v>63</v>
      </c>
      <c r="D6311" s="3">
        <v>43472.421546747682</v>
      </c>
      <c r="E6311" t="s">
        <v>64</v>
      </c>
      <c r="F6311" s="2">
        <v>43556</v>
      </c>
      <c r="G6311" s="2">
        <v>43814</v>
      </c>
      <c r="H6311" t="s">
        <v>32545</v>
      </c>
      <c r="J6311" t="s">
        <v>32546</v>
      </c>
      <c r="L6311" t="s">
        <v>7348</v>
      </c>
      <c r="M6311" t="s">
        <v>136</v>
      </c>
      <c r="N6311">
        <v>21044</v>
      </c>
      <c r="O6311" t="s">
        <v>70</v>
      </c>
      <c r="Q6311" t="s">
        <v>32547</v>
      </c>
      <c r="S6311" t="s">
        <v>72</v>
      </c>
      <c r="T6311" t="s">
        <v>4262</v>
      </c>
      <c r="U6311" t="s">
        <v>4263</v>
      </c>
      <c r="V6311" t="s">
        <v>1225</v>
      </c>
      <c r="W6311" t="s">
        <v>105</v>
      </c>
      <c r="X6311" t="s">
        <v>106</v>
      </c>
      <c r="Y6311" t="str">
        <f>"37-3011"</f>
        <v>37-3011</v>
      </c>
      <c r="Z6311" t="s">
        <v>94</v>
      </c>
      <c r="AA6311">
        <v>561730</v>
      </c>
      <c r="AB6311">
        <v>10</v>
      </c>
      <c r="AC6311">
        <v>10</v>
      </c>
      <c r="AD6311" t="s">
        <v>79</v>
      </c>
      <c r="AE6311" t="s">
        <v>80</v>
      </c>
      <c r="AF6311">
        <v>40</v>
      </c>
      <c r="AG6311" s="4">
        <v>0.29166666666666669</v>
      </c>
      <c r="AH6311" s="4">
        <v>0.66666666666666663</v>
      </c>
      <c r="AI6311" s="5">
        <v>14.64</v>
      </c>
      <c r="AJ6311">
        <v>21.96</v>
      </c>
      <c r="AK6311">
        <v>21.96</v>
      </c>
      <c r="AL6311" t="s">
        <v>81</v>
      </c>
      <c r="AM6311" t="s">
        <v>82</v>
      </c>
      <c r="AO6311" t="s">
        <v>83</v>
      </c>
      <c r="AR6311" t="s">
        <v>82</v>
      </c>
      <c r="AT6311" t="s">
        <v>82</v>
      </c>
      <c r="AW6311" t="s">
        <v>82</v>
      </c>
      <c r="AY6311" t="s">
        <v>7348</v>
      </c>
      <c r="AZ6311" t="s">
        <v>3775</v>
      </c>
      <c r="BA6311" t="s">
        <v>136</v>
      </c>
      <c r="BB6311">
        <v>21044</v>
      </c>
      <c r="BC6311" t="s">
        <v>79</v>
      </c>
      <c r="BH6311" t="s">
        <v>32546</v>
      </c>
      <c r="BJ6311">
        <v>43815289</v>
      </c>
    </row>
    <row r="6312" spans="1:62" x14ac:dyDescent="0.25">
      <c r="A6312" t="s">
        <v>32600</v>
      </c>
      <c r="B6312" s="2">
        <v>43535</v>
      </c>
      <c r="C6312" t="s">
        <v>63</v>
      </c>
      <c r="D6312" s="3">
        <v>43472.417860231479</v>
      </c>
      <c r="E6312" t="s">
        <v>64</v>
      </c>
      <c r="F6312" s="2">
        <v>43556</v>
      </c>
      <c r="G6312" s="2">
        <v>43814</v>
      </c>
      <c r="H6312" t="s">
        <v>32601</v>
      </c>
      <c r="J6312" t="s">
        <v>32602</v>
      </c>
      <c r="L6312" t="s">
        <v>10488</v>
      </c>
      <c r="M6312" t="s">
        <v>714</v>
      </c>
      <c r="N6312">
        <v>70605</v>
      </c>
      <c r="O6312" t="s">
        <v>70</v>
      </c>
      <c r="Q6312" t="s">
        <v>32603</v>
      </c>
      <c r="S6312" t="s">
        <v>72</v>
      </c>
      <c r="T6312" t="s">
        <v>6264</v>
      </c>
      <c r="U6312" t="s">
        <v>4263</v>
      </c>
      <c r="V6312" t="s">
        <v>104</v>
      </c>
      <c r="W6312" t="s">
        <v>105</v>
      </c>
      <c r="X6312" t="s">
        <v>106</v>
      </c>
      <c r="Y6312" t="str">
        <f>"37-3011"</f>
        <v>37-3011</v>
      </c>
      <c r="Z6312" t="s">
        <v>94</v>
      </c>
      <c r="AA6312">
        <v>713910</v>
      </c>
      <c r="AB6312">
        <v>8</v>
      </c>
      <c r="AC6312">
        <v>8</v>
      </c>
      <c r="AD6312" t="s">
        <v>79</v>
      </c>
      <c r="AE6312" t="s">
        <v>95</v>
      </c>
      <c r="AF6312">
        <v>40</v>
      </c>
      <c r="AG6312" s="4">
        <v>0.25</v>
      </c>
      <c r="AH6312" s="4">
        <v>0.625</v>
      </c>
      <c r="AI6312" s="5">
        <v>13.96</v>
      </c>
      <c r="AJ6312">
        <v>20.94</v>
      </c>
      <c r="AK6312">
        <v>20.94</v>
      </c>
      <c r="AL6312" t="s">
        <v>81</v>
      </c>
      <c r="AM6312" t="s">
        <v>82</v>
      </c>
      <c r="AO6312" t="s">
        <v>83</v>
      </c>
      <c r="AR6312" t="s">
        <v>82</v>
      </c>
      <c r="AT6312" t="s">
        <v>82</v>
      </c>
      <c r="AW6312" t="s">
        <v>82</v>
      </c>
      <c r="AY6312" t="s">
        <v>10488</v>
      </c>
      <c r="AZ6312" t="s">
        <v>10074</v>
      </c>
      <c r="BA6312" t="s">
        <v>714</v>
      </c>
      <c r="BB6312">
        <v>70605</v>
      </c>
      <c r="BC6312" t="s">
        <v>87</v>
      </c>
      <c r="BH6312" t="s">
        <v>32602</v>
      </c>
      <c r="BJ6312">
        <v>720389228</v>
      </c>
    </row>
    <row r="6313" spans="1:62" x14ac:dyDescent="0.25">
      <c r="A6313" t="s">
        <v>32642</v>
      </c>
      <c r="B6313" s="2">
        <v>43535</v>
      </c>
      <c r="C6313" t="s">
        <v>63</v>
      </c>
      <c r="D6313" s="3">
        <v>43472.414702731483</v>
      </c>
      <c r="E6313" t="s">
        <v>64</v>
      </c>
      <c r="F6313" s="2">
        <v>43556</v>
      </c>
      <c r="G6313" s="2">
        <v>43814</v>
      </c>
      <c r="H6313" t="s">
        <v>13043</v>
      </c>
      <c r="J6313" t="s">
        <v>13044</v>
      </c>
      <c r="L6313" t="s">
        <v>1797</v>
      </c>
      <c r="M6313" t="s">
        <v>1246</v>
      </c>
      <c r="N6313">
        <v>63129</v>
      </c>
      <c r="O6313" t="s">
        <v>70</v>
      </c>
      <c r="Q6313" t="s">
        <v>13045</v>
      </c>
      <c r="S6313" t="s">
        <v>72</v>
      </c>
      <c r="T6313" t="s">
        <v>12656</v>
      </c>
      <c r="U6313" t="s">
        <v>4263</v>
      </c>
      <c r="V6313" t="s">
        <v>1225</v>
      </c>
      <c r="W6313" t="s">
        <v>105</v>
      </c>
      <c r="X6313" t="s">
        <v>106</v>
      </c>
      <c r="Y6313" t="str">
        <f>"37-3011"</f>
        <v>37-3011</v>
      </c>
      <c r="Z6313" t="s">
        <v>94</v>
      </c>
      <c r="AA6313">
        <v>561730</v>
      </c>
      <c r="AB6313">
        <v>14</v>
      </c>
      <c r="AC6313">
        <v>14</v>
      </c>
      <c r="AD6313" t="s">
        <v>79</v>
      </c>
      <c r="AE6313" t="s">
        <v>80</v>
      </c>
      <c r="AF6313">
        <v>40</v>
      </c>
      <c r="AG6313" s="4">
        <v>0.3125</v>
      </c>
      <c r="AH6313" s="4">
        <v>0.70833333333333337</v>
      </c>
      <c r="AI6313" s="5">
        <v>14.52</v>
      </c>
      <c r="AJ6313">
        <v>21.78</v>
      </c>
      <c r="AL6313" t="s">
        <v>81</v>
      </c>
      <c r="AM6313" t="s">
        <v>82</v>
      </c>
      <c r="AO6313" t="s">
        <v>83</v>
      </c>
      <c r="AR6313" t="s">
        <v>82</v>
      </c>
      <c r="AT6313" t="s">
        <v>82</v>
      </c>
      <c r="AW6313" t="s">
        <v>82</v>
      </c>
      <c r="AY6313" t="s">
        <v>1797</v>
      </c>
      <c r="AZ6313" t="s">
        <v>1797</v>
      </c>
      <c r="BA6313" t="s">
        <v>1246</v>
      </c>
      <c r="BB6313">
        <v>63129</v>
      </c>
      <c r="BC6313" t="s">
        <v>79</v>
      </c>
      <c r="BH6313" t="s">
        <v>13044</v>
      </c>
      <c r="BJ6313">
        <v>431675805</v>
      </c>
    </row>
    <row r="6314" spans="1:62" x14ac:dyDescent="0.25">
      <c r="A6314" t="s">
        <v>32699</v>
      </c>
      <c r="B6314" s="2">
        <v>43535</v>
      </c>
      <c r="C6314" t="s">
        <v>63</v>
      </c>
      <c r="D6314" s="3">
        <v>43472.418985219905</v>
      </c>
      <c r="E6314" t="s">
        <v>64</v>
      </c>
      <c r="F6314" s="2">
        <v>43556</v>
      </c>
      <c r="G6314" s="2">
        <v>43814</v>
      </c>
      <c r="H6314" t="s">
        <v>32700</v>
      </c>
      <c r="J6314" t="s">
        <v>32701</v>
      </c>
      <c r="L6314" t="s">
        <v>12654</v>
      </c>
      <c r="M6314" t="s">
        <v>1246</v>
      </c>
      <c r="N6314">
        <v>63341</v>
      </c>
      <c r="O6314" t="s">
        <v>70</v>
      </c>
      <c r="Q6314" t="s">
        <v>32702</v>
      </c>
      <c r="S6314" t="s">
        <v>72</v>
      </c>
      <c r="T6314" t="s">
        <v>6264</v>
      </c>
      <c r="U6314" t="s">
        <v>4263</v>
      </c>
      <c r="V6314" t="s">
        <v>104</v>
      </c>
      <c r="W6314" t="s">
        <v>105</v>
      </c>
      <c r="X6314" t="s">
        <v>106</v>
      </c>
      <c r="Y6314" t="str">
        <f>"37-3011"</f>
        <v>37-3011</v>
      </c>
      <c r="Z6314" t="s">
        <v>94</v>
      </c>
      <c r="AA6314">
        <v>561730</v>
      </c>
      <c r="AB6314">
        <v>22</v>
      </c>
      <c r="AC6314">
        <v>22</v>
      </c>
      <c r="AD6314" t="s">
        <v>79</v>
      </c>
      <c r="AE6314" t="s">
        <v>80</v>
      </c>
      <c r="AF6314">
        <v>40</v>
      </c>
      <c r="AG6314" s="4">
        <v>0.29166666666666669</v>
      </c>
      <c r="AH6314" s="4">
        <v>0.66666666666666663</v>
      </c>
      <c r="AI6314" s="5">
        <v>14.52</v>
      </c>
      <c r="AJ6314">
        <v>21.78</v>
      </c>
      <c r="AK6314">
        <v>21.78</v>
      </c>
      <c r="AL6314" t="s">
        <v>81</v>
      </c>
      <c r="AM6314" t="s">
        <v>82</v>
      </c>
      <c r="AO6314" t="s">
        <v>83</v>
      </c>
      <c r="AR6314" t="s">
        <v>82</v>
      </c>
      <c r="AT6314" t="s">
        <v>82</v>
      </c>
      <c r="AW6314" t="s">
        <v>82</v>
      </c>
      <c r="AY6314" t="s">
        <v>12654</v>
      </c>
      <c r="AZ6314" t="s">
        <v>1707</v>
      </c>
      <c r="BA6314" t="s">
        <v>1246</v>
      </c>
      <c r="BB6314">
        <v>63341</v>
      </c>
      <c r="BC6314" t="s">
        <v>79</v>
      </c>
      <c r="BH6314" t="s">
        <v>32701</v>
      </c>
      <c r="BJ6314">
        <v>431201420</v>
      </c>
    </row>
    <row r="6315" spans="1:62" x14ac:dyDescent="0.25">
      <c r="A6315" t="s">
        <v>32723</v>
      </c>
      <c r="B6315" s="2">
        <v>43535</v>
      </c>
      <c r="C6315" t="s">
        <v>63</v>
      </c>
      <c r="D6315" s="3">
        <v>43472.430767233796</v>
      </c>
      <c r="E6315" t="s">
        <v>117</v>
      </c>
      <c r="H6315" t="s">
        <v>32724</v>
      </c>
      <c r="J6315" t="s">
        <v>32725</v>
      </c>
      <c r="L6315" t="s">
        <v>32726</v>
      </c>
      <c r="M6315" t="s">
        <v>192</v>
      </c>
      <c r="N6315">
        <v>55343</v>
      </c>
      <c r="O6315" t="s">
        <v>70</v>
      </c>
      <c r="Q6315" t="s">
        <v>32727</v>
      </c>
      <c r="S6315" t="s">
        <v>72</v>
      </c>
      <c r="T6315" t="s">
        <v>5117</v>
      </c>
      <c r="U6315" t="s">
        <v>5118</v>
      </c>
      <c r="V6315" t="s">
        <v>2222</v>
      </c>
      <c r="W6315" t="s">
        <v>278</v>
      </c>
      <c r="X6315" t="s">
        <v>106</v>
      </c>
      <c r="Y6315" t="str">
        <f>"37-3011"</f>
        <v>37-3011</v>
      </c>
      <c r="Z6315" t="s">
        <v>94</v>
      </c>
      <c r="AA6315">
        <v>561730</v>
      </c>
      <c r="AB6315">
        <v>10</v>
      </c>
      <c r="AD6315" t="s">
        <v>79</v>
      </c>
      <c r="AE6315" t="s">
        <v>80</v>
      </c>
      <c r="AF6315">
        <v>35</v>
      </c>
      <c r="AG6315" s="4">
        <v>0.33333333333333331</v>
      </c>
      <c r="AH6315" s="4">
        <v>0.70833333333333337</v>
      </c>
      <c r="AI6315" s="5">
        <v>17.05</v>
      </c>
      <c r="AJ6315">
        <v>25.58</v>
      </c>
      <c r="AL6315" t="s">
        <v>81</v>
      </c>
      <c r="AM6315" t="s">
        <v>82</v>
      </c>
      <c r="AO6315" t="s">
        <v>83</v>
      </c>
      <c r="AR6315" t="s">
        <v>82</v>
      </c>
      <c r="AT6315" t="s">
        <v>82</v>
      </c>
      <c r="AW6315" t="s">
        <v>82</v>
      </c>
      <c r="AY6315" t="s">
        <v>32726</v>
      </c>
      <c r="AZ6315" t="s">
        <v>1032</v>
      </c>
      <c r="BA6315" t="s">
        <v>192</v>
      </c>
      <c r="BB6315">
        <v>55343</v>
      </c>
      <c r="BC6315" t="s">
        <v>79</v>
      </c>
      <c r="BH6315" t="s">
        <v>32728</v>
      </c>
      <c r="BJ6315">
        <v>411871064</v>
      </c>
    </row>
    <row r="6316" spans="1:62" x14ac:dyDescent="0.25">
      <c r="A6316" t="s">
        <v>32769</v>
      </c>
      <c r="B6316" s="2">
        <v>43535</v>
      </c>
      <c r="C6316" t="s">
        <v>63</v>
      </c>
      <c r="D6316" s="3">
        <v>43472.395836087962</v>
      </c>
      <c r="E6316" t="s">
        <v>117</v>
      </c>
      <c r="H6316" t="s">
        <v>30457</v>
      </c>
      <c r="J6316" t="s">
        <v>30340</v>
      </c>
      <c r="K6316" t="s">
        <v>20270</v>
      </c>
      <c r="L6316" t="s">
        <v>1753</v>
      </c>
      <c r="M6316" t="s">
        <v>761</v>
      </c>
      <c r="N6316">
        <v>30328</v>
      </c>
      <c r="O6316" t="s">
        <v>70</v>
      </c>
      <c r="Q6316" t="s">
        <v>20271</v>
      </c>
      <c r="S6316" t="s">
        <v>72</v>
      </c>
      <c r="T6316" t="s">
        <v>20272</v>
      </c>
      <c r="U6316" t="s">
        <v>20273</v>
      </c>
      <c r="V6316" t="s">
        <v>1177</v>
      </c>
      <c r="W6316" t="s">
        <v>649</v>
      </c>
      <c r="X6316" t="s">
        <v>15841</v>
      </c>
      <c r="Y6316" t="str">
        <f>"47-3012"</f>
        <v>47-3012</v>
      </c>
      <c r="Z6316" t="s">
        <v>1540</v>
      </c>
      <c r="AA6316">
        <v>321214</v>
      </c>
      <c r="AB6316">
        <v>50</v>
      </c>
      <c r="AD6316" t="s">
        <v>79</v>
      </c>
      <c r="AE6316" t="s">
        <v>95</v>
      </c>
      <c r="AF6316">
        <v>40</v>
      </c>
      <c r="AG6316" s="4">
        <v>0.25</v>
      </c>
      <c r="AH6316" s="4">
        <v>0.60416666666666663</v>
      </c>
      <c r="AI6316" s="5">
        <v>13.71</v>
      </c>
      <c r="AJ6316">
        <v>20.57</v>
      </c>
      <c r="AK6316">
        <v>20.57</v>
      </c>
      <c r="AL6316" t="s">
        <v>81</v>
      </c>
      <c r="AM6316" t="s">
        <v>82</v>
      </c>
      <c r="AO6316" t="s">
        <v>83</v>
      </c>
      <c r="AP6316" t="s">
        <v>67</v>
      </c>
      <c r="AQ6316" t="s">
        <v>67</v>
      </c>
      <c r="AR6316" t="s">
        <v>82</v>
      </c>
      <c r="AT6316" t="s">
        <v>82</v>
      </c>
      <c r="AW6316" t="s">
        <v>82</v>
      </c>
      <c r="AY6316" t="s">
        <v>8660</v>
      </c>
      <c r="AZ6316" t="s">
        <v>32632</v>
      </c>
      <c r="BA6316" t="s">
        <v>8654</v>
      </c>
      <c r="BB6316">
        <v>89115</v>
      </c>
      <c r="BC6316" t="s">
        <v>87</v>
      </c>
      <c r="BH6316" t="s">
        <v>32633</v>
      </c>
      <c r="BJ6316">
        <v>943050454</v>
      </c>
    </row>
    <row r="6317" spans="1:62" x14ac:dyDescent="0.25">
      <c r="A6317" t="s">
        <v>32921</v>
      </c>
      <c r="B6317" s="2">
        <v>43535</v>
      </c>
      <c r="C6317" t="s">
        <v>63</v>
      </c>
      <c r="D6317" s="3">
        <v>43472.41358537037</v>
      </c>
      <c r="E6317" t="s">
        <v>64</v>
      </c>
      <c r="F6317" s="2">
        <v>43556</v>
      </c>
      <c r="G6317" s="2">
        <v>43799</v>
      </c>
      <c r="H6317" t="s">
        <v>12921</v>
      </c>
      <c r="J6317" t="s">
        <v>12922</v>
      </c>
      <c r="L6317" t="s">
        <v>12654</v>
      </c>
      <c r="M6317" t="s">
        <v>1246</v>
      </c>
      <c r="N6317">
        <v>63341</v>
      </c>
      <c r="O6317" t="s">
        <v>70</v>
      </c>
      <c r="Q6317" t="s">
        <v>12923</v>
      </c>
      <c r="S6317" t="s">
        <v>72</v>
      </c>
      <c r="T6317" t="s">
        <v>6264</v>
      </c>
      <c r="U6317" t="s">
        <v>10931</v>
      </c>
      <c r="V6317" t="s">
        <v>104</v>
      </c>
      <c r="W6317" t="s">
        <v>105</v>
      </c>
      <c r="X6317" t="s">
        <v>106</v>
      </c>
      <c r="Y6317" t="str">
        <f>"37-3011"</f>
        <v>37-3011</v>
      </c>
      <c r="Z6317" t="s">
        <v>94</v>
      </c>
      <c r="AA6317">
        <v>561730</v>
      </c>
      <c r="AB6317">
        <v>13</v>
      </c>
      <c r="AC6317">
        <v>13</v>
      </c>
      <c r="AD6317" t="s">
        <v>79</v>
      </c>
      <c r="AE6317" t="s">
        <v>80</v>
      </c>
      <c r="AF6317">
        <v>40</v>
      </c>
      <c r="AG6317" s="4">
        <v>0.29166666666666669</v>
      </c>
      <c r="AH6317" s="4">
        <v>0.75</v>
      </c>
      <c r="AI6317" s="5">
        <v>14.52</v>
      </c>
      <c r="AJ6317">
        <v>21.78</v>
      </c>
      <c r="AL6317" t="s">
        <v>81</v>
      </c>
      <c r="AM6317" t="s">
        <v>82</v>
      </c>
      <c r="AO6317" t="s">
        <v>83</v>
      </c>
      <c r="AR6317" t="s">
        <v>82</v>
      </c>
      <c r="AT6317" t="s">
        <v>82</v>
      </c>
      <c r="AW6317" t="s">
        <v>82</v>
      </c>
      <c r="AY6317" t="s">
        <v>12654</v>
      </c>
      <c r="AZ6317" t="s">
        <v>1707</v>
      </c>
      <c r="BA6317" t="s">
        <v>1246</v>
      </c>
      <c r="BB6317">
        <v>63341</v>
      </c>
      <c r="BC6317" t="s">
        <v>79</v>
      </c>
      <c r="BH6317" t="s">
        <v>12922</v>
      </c>
      <c r="BJ6317">
        <v>462024220</v>
      </c>
    </row>
    <row r="6318" spans="1:62" x14ac:dyDescent="0.25">
      <c r="A6318" t="s">
        <v>33014</v>
      </c>
      <c r="B6318" s="2">
        <v>43535</v>
      </c>
      <c r="C6318" t="s">
        <v>63</v>
      </c>
      <c r="D6318" s="3">
        <v>43472.415494803237</v>
      </c>
      <c r="E6318" t="s">
        <v>64</v>
      </c>
      <c r="F6318" s="2">
        <v>43556</v>
      </c>
      <c r="G6318" s="2">
        <v>43799</v>
      </c>
      <c r="H6318" t="s">
        <v>33015</v>
      </c>
      <c r="J6318" t="s">
        <v>33016</v>
      </c>
      <c r="K6318" t="s">
        <v>29200</v>
      </c>
      <c r="L6318" t="s">
        <v>20921</v>
      </c>
      <c r="M6318" t="s">
        <v>226</v>
      </c>
      <c r="N6318">
        <v>48083</v>
      </c>
      <c r="O6318" t="s">
        <v>70</v>
      </c>
      <c r="Q6318" t="s">
        <v>33017</v>
      </c>
      <c r="S6318" t="s">
        <v>72</v>
      </c>
      <c r="T6318" t="s">
        <v>4795</v>
      </c>
      <c r="U6318" t="s">
        <v>5508</v>
      </c>
      <c r="V6318" t="s">
        <v>4796</v>
      </c>
      <c r="W6318" t="s">
        <v>308</v>
      </c>
      <c r="X6318" t="s">
        <v>106</v>
      </c>
      <c r="Y6318" t="str">
        <f>"37-3011"</f>
        <v>37-3011</v>
      </c>
      <c r="Z6318" t="s">
        <v>94</v>
      </c>
      <c r="AA6318">
        <v>561730</v>
      </c>
      <c r="AB6318">
        <v>9</v>
      </c>
      <c r="AC6318">
        <v>9</v>
      </c>
      <c r="AD6318" t="s">
        <v>79</v>
      </c>
      <c r="AE6318" t="s">
        <v>80</v>
      </c>
      <c r="AF6318">
        <v>40</v>
      </c>
      <c r="AG6318" s="4">
        <v>0.33333333333333331</v>
      </c>
      <c r="AH6318" s="4">
        <v>0.70833333333333337</v>
      </c>
      <c r="AI6318" s="5">
        <v>13.72</v>
      </c>
      <c r="AJ6318">
        <v>20.58</v>
      </c>
      <c r="AL6318" t="s">
        <v>81</v>
      </c>
      <c r="AM6318" t="s">
        <v>82</v>
      </c>
      <c r="AO6318" t="s">
        <v>83</v>
      </c>
      <c r="AR6318" t="s">
        <v>82</v>
      </c>
      <c r="AT6318" t="s">
        <v>82</v>
      </c>
      <c r="AW6318" t="s">
        <v>72</v>
      </c>
      <c r="AX6318">
        <v>1</v>
      </c>
      <c r="AY6318" t="s">
        <v>20921</v>
      </c>
      <c r="AZ6318" t="s">
        <v>3246</v>
      </c>
      <c r="BA6318" t="s">
        <v>226</v>
      </c>
      <c r="BB6318">
        <v>48083</v>
      </c>
      <c r="BC6318" t="s">
        <v>79</v>
      </c>
      <c r="BH6318" t="s">
        <v>33016</v>
      </c>
      <c r="BJ6318">
        <v>382721380</v>
      </c>
    </row>
    <row r="6319" spans="1:62" x14ac:dyDescent="0.25">
      <c r="A6319" t="s">
        <v>33018</v>
      </c>
      <c r="B6319" s="2">
        <v>43535</v>
      </c>
      <c r="C6319" t="s">
        <v>63</v>
      </c>
      <c r="D6319" s="3">
        <v>43472.424865046298</v>
      </c>
      <c r="E6319" t="s">
        <v>64</v>
      </c>
      <c r="F6319" s="2">
        <v>43556</v>
      </c>
      <c r="G6319" s="2">
        <v>43799</v>
      </c>
      <c r="H6319" t="s">
        <v>33019</v>
      </c>
      <c r="J6319" t="s">
        <v>31157</v>
      </c>
      <c r="L6319" t="s">
        <v>9166</v>
      </c>
      <c r="M6319" t="s">
        <v>1246</v>
      </c>
      <c r="N6319">
        <v>63021</v>
      </c>
      <c r="O6319" t="s">
        <v>70</v>
      </c>
      <c r="Q6319" t="s">
        <v>33020</v>
      </c>
      <c r="S6319" t="s">
        <v>72</v>
      </c>
      <c r="T6319" t="s">
        <v>6264</v>
      </c>
      <c r="U6319" t="s">
        <v>4263</v>
      </c>
      <c r="V6319" t="s">
        <v>104</v>
      </c>
      <c r="W6319" t="s">
        <v>105</v>
      </c>
      <c r="X6319" t="s">
        <v>106</v>
      </c>
      <c r="Y6319" t="str">
        <f>"37-3011"</f>
        <v>37-3011</v>
      </c>
      <c r="Z6319" t="s">
        <v>94</v>
      </c>
      <c r="AA6319">
        <v>561730</v>
      </c>
      <c r="AB6319">
        <v>8</v>
      </c>
      <c r="AC6319">
        <v>8</v>
      </c>
      <c r="AD6319" t="s">
        <v>79</v>
      </c>
      <c r="AE6319" t="s">
        <v>80</v>
      </c>
      <c r="AF6319">
        <v>40</v>
      </c>
      <c r="AG6319" s="4">
        <v>0.29166666666666669</v>
      </c>
      <c r="AH6319" s="4">
        <v>0.66666666666666663</v>
      </c>
      <c r="AI6319" s="5">
        <v>14.52</v>
      </c>
      <c r="AJ6319">
        <v>21.78</v>
      </c>
      <c r="AK6319">
        <v>21.78</v>
      </c>
      <c r="AL6319" t="s">
        <v>81</v>
      </c>
      <c r="AM6319" t="s">
        <v>82</v>
      </c>
      <c r="AO6319" t="s">
        <v>83</v>
      </c>
      <c r="AR6319" t="s">
        <v>82</v>
      </c>
      <c r="AT6319" t="s">
        <v>82</v>
      </c>
      <c r="AW6319" t="s">
        <v>82</v>
      </c>
      <c r="AY6319" t="s">
        <v>9166</v>
      </c>
      <c r="AZ6319" t="s">
        <v>1797</v>
      </c>
      <c r="BA6319" t="s">
        <v>1246</v>
      </c>
      <c r="BB6319">
        <v>63021</v>
      </c>
      <c r="BC6319" t="s">
        <v>79</v>
      </c>
      <c r="BH6319" t="s">
        <v>31157</v>
      </c>
      <c r="BJ6319">
        <v>260050716</v>
      </c>
    </row>
    <row r="6320" spans="1:62" x14ac:dyDescent="0.25">
      <c r="A6320" t="s">
        <v>33172</v>
      </c>
      <c r="B6320" s="2">
        <v>43535</v>
      </c>
      <c r="C6320" t="s">
        <v>63</v>
      </c>
      <c r="D6320" s="3">
        <v>43472.410873541667</v>
      </c>
      <c r="E6320" t="s">
        <v>64</v>
      </c>
      <c r="F6320" s="2">
        <v>43556</v>
      </c>
      <c r="G6320" s="2">
        <v>43814</v>
      </c>
      <c r="H6320" t="s">
        <v>33173</v>
      </c>
      <c r="J6320" t="s">
        <v>33174</v>
      </c>
      <c r="L6320" t="s">
        <v>3169</v>
      </c>
      <c r="M6320" t="s">
        <v>2314</v>
      </c>
      <c r="N6320">
        <v>46218</v>
      </c>
      <c r="O6320" t="s">
        <v>70</v>
      </c>
      <c r="Q6320" t="s">
        <v>33175</v>
      </c>
      <c r="S6320" t="s">
        <v>72</v>
      </c>
      <c r="T6320" t="s">
        <v>6264</v>
      </c>
      <c r="U6320" t="s">
        <v>10001</v>
      </c>
      <c r="V6320" t="s">
        <v>1225</v>
      </c>
      <c r="W6320" t="s">
        <v>105</v>
      </c>
      <c r="X6320" t="s">
        <v>106</v>
      </c>
      <c r="Y6320" t="str">
        <f>"37-3011"</f>
        <v>37-3011</v>
      </c>
      <c r="Z6320" t="s">
        <v>94</v>
      </c>
      <c r="AA6320">
        <v>561730</v>
      </c>
      <c r="AB6320">
        <v>34</v>
      </c>
      <c r="AC6320">
        <v>34</v>
      </c>
      <c r="AD6320" t="s">
        <v>79</v>
      </c>
      <c r="AE6320" t="s">
        <v>80</v>
      </c>
      <c r="AF6320">
        <v>40</v>
      </c>
      <c r="AG6320" s="4">
        <v>0.29166666666666669</v>
      </c>
      <c r="AH6320" s="4">
        <v>0.66666666666666663</v>
      </c>
      <c r="AI6320" s="5">
        <v>13.41</v>
      </c>
      <c r="AJ6320">
        <v>20.12</v>
      </c>
      <c r="AL6320" t="s">
        <v>81</v>
      </c>
      <c r="AM6320" t="s">
        <v>82</v>
      </c>
      <c r="AO6320" t="s">
        <v>83</v>
      </c>
      <c r="AP6320" t="s">
        <v>67</v>
      </c>
      <c r="AQ6320" t="s">
        <v>67</v>
      </c>
      <c r="AR6320" t="s">
        <v>82</v>
      </c>
      <c r="AT6320" t="s">
        <v>82</v>
      </c>
      <c r="AW6320" t="s">
        <v>82</v>
      </c>
      <c r="AY6320" t="s">
        <v>3169</v>
      </c>
      <c r="AZ6320" t="s">
        <v>1344</v>
      </c>
      <c r="BA6320" t="s">
        <v>2314</v>
      </c>
      <c r="BB6320">
        <v>46218</v>
      </c>
      <c r="BC6320" t="s">
        <v>79</v>
      </c>
      <c r="BH6320" t="s">
        <v>33174</v>
      </c>
      <c r="BJ6320">
        <v>271204604</v>
      </c>
    </row>
    <row r="6321" spans="1:62" x14ac:dyDescent="0.25">
      <c r="A6321" t="s">
        <v>33288</v>
      </c>
      <c r="B6321" s="2">
        <v>43535</v>
      </c>
      <c r="C6321" t="s">
        <v>63</v>
      </c>
      <c r="D6321" s="3">
        <v>43472.416657893518</v>
      </c>
      <c r="E6321" t="s">
        <v>64</v>
      </c>
      <c r="F6321" s="2">
        <v>43556</v>
      </c>
      <c r="G6321" s="2">
        <v>43819</v>
      </c>
      <c r="H6321" t="s">
        <v>33289</v>
      </c>
      <c r="J6321" t="s">
        <v>33290</v>
      </c>
      <c r="L6321" t="s">
        <v>33291</v>
      </c>
      <c r="M6321" t="s">
        <v>308</v>
      </c>
      <c r="N6321">
        <v>8562</v>
      </c>
      <c r="O6321" t="s">
        <v>70</v>
      </c>
      <c r="Q6321" t="s">
        <v>33292</v>
      </c>
      <c r="S6321" t="s">
        <v>72</v>
      </c>
      <c r="T6321" t="s">
        <v>6264</v>
      </c>
      <c r="U6321" t="s">
        <v>4263</v>
      </c>
      <c r="V6321" t="s">
        <v>104</v>
      </c>
      <c r="W6321" t="s">
        <v>105</v>
      </c>
      <c r="X6321" t="s">
        <v>106</v>
      </c>
      <c r="Y6321" t="str">
        <f>"37-3011"</f>
        <v>37-3011</v>
      </c>
      <c r="Z6321" t="s">
        <v>94</v>
      </c>
      <c r="AA6321">
        <v>561730</v>
      </c>
      <c r="AB6321">
        <v>12</v>
      </c>
      <c r="AC6321">
        <v>12</v>
      </c>
      <c r="AD6321" t="s">
        <v>79</v>
      </c>
      <c r="AE6321" t="s">
        <v>80</v>
      </c>
      <c r="AF6321">
        <v>40</v>
      </c>
      <c r="AG6321" s="4">
        <v>0.3125</v>
      </c>
      <c r="AH6321" s="4">
        <v>0.6875</v>
      </c>
      <c r="AI6321" s="5">
        <v>13.48</v>
      </c>
      <c r="AJ6321">
        <v>20.22</v>
      </c>
      <c r="AK6321">
        <v>20.22</v>
      </c>
      <c r="AL6321" t="s">
        <v>81</v>
      </c>
      <c r="AM6321" t="s">
        <v>82</v>
      </c>
      <c r="AO6321" t="s">
        <v>83</v>
      </c>
      <c r="AR6321" t="s">
        <v>82</v>
      </c>
      <c r="AT6321" t="s">
        <v>82</v>
      </c>
      <c r="AW6321" t="s">
        <v>82</v>
      </c>
      <c r="AY6321" t="s">
        <v>33291</v>
      </c>
      <c r="AZ6321" t="s">
        <v>522</v>
      </c>
      <c r="BA6321" t="s">
        <v>308</v>
      </c>
      <c r="BB6321">
        <v>8562</v>
      </c>
      <c r="BC6321" t="s">
        <v>79</v>
      </c>
      <c r="BH6321" t="s">
        <v>33290</v>
      </c>
      <c r="BJ6321">
        <v>223619981</v>
      </c>
    </row>
    <row r="6322" spans="1:62" x14ac:dyDescent="0.25">
      <c r="A6322" t="s">
        <v>33356</v>
      </c>
      <c r="B6322" s="2">
        <v>43535</v>
      </c>
      <c r="C6322" t="s">
        <v>63</v>
      </c>
      <c r="D6322" s="3">
        <v>43472.424085335646</v>
      </c>
      <c r="E6322" t="s">
        <v>64</v>
      </c>
      <c r="F6322" s="2">
        <v>43556</v>
      </c>
      <c r="G6322" s="2">
        <v>43799</v>
      </c>
      <c r="H6322" t="s">
        <v>33357</v>
      </c>
      <c r="J6322" t="s">
        <v>33358</v>
      </c>
      <c r="L6322" t="s">
        <v>19753</v>
      </c>
      <c r="M6322" t="s">
        <v>226</v>
      </c>
      <c r="N6322">
        <v>48096</v>
      </c>
      <c r="O6322" t="s">
        <v>70</v>
      </c>
      <c r="Q6322" t="s">
        <v>33359</v>
      </c>
      <c r="S6322" t="s">
        <v>72</v>
      </c>
      <c r="T6322" t="s">
        <v>4262</v>
      </c>
      <c r="U6322" t="s">
        <v>4263</v>
      </c>
      <c r="V6322" t="s">
        <v>1225</v>
      </c>
      <c r="W6322" t="s">
        <v>105</v>
      </c>
      <c r="X6322" t="s">
        <v>106</v>
      </c>
      <c r="Y6322" t="str">
        <f>"37-3011"</f>
        <v>37-3011</v>
      </c>
      <c r="Z6322" t="s">
        <v>94</v>
      </c>
      <c r="AA6322">
        <v>561730</v>
      </c>
      <c r="AB6322">
        <v>14</v>
      </c>
      <c r="AC6322">
        <v>14</v>
      </c>
      <c r="AD6322" t="s">
        <v>79</v>
      </c>
      <c r="AE6322" t="s">
        <v>80</v>
      </c>
      <c r="AF6322">
        <v>40</v>
      </c>
      <c r="AG6322" s="4">
        <v>0.29166666666666669</v>
      </c>
      <c r="AH6322" s="4">
        <v>0.66666666666666663</v>
      </c>
      <c r="AI6322" s="5">
        <v>13.72</v>
      </c>
      <c r="AJ6322">
        <v>20.58</v>
      </c>
      <c r="AK6322">
        <v>20.58</v>
      </c>
      <c r="AL6322" t="s">
        <v>3985</v>
      </c>
      <c r="AM6322" t="s">
        <v>82</v>
      </c>
      <c r="AO6322" t="s">
        <v>83</v>
      </c>
      <c r="AR6322" t="s">
        <v>82</v>
      </c>
      <c r="AT6322" t="s">
        <v>82</v>
      </c>
      <c r="AW6322" t="s">
        <v>82</v>
      </c>
      <c r="AY6322" t="s">
        <v>19753</v>
      </c>
      <c r="AZ6322" t="s">
        <v>2333</v>
      </c>
      <c r="BA6322" t="s">
        <v>226</v>
      </c>
      <c r="BB6322">
        <v>48096</v>
      </c>
      <c r="BC6322" t="s">
        <v>79</v>
      </c>
      <c r="BH6322" t="s">
        <v>33358</v>
      </c>
      <c r="BJ6322">
        <v>451678396</v>
      </c>
    </row>
    <row r="6323" spans="1:62" x14ac:dyDescent="0.25">
      <c r="A6323" t="s">
        <v>33380</v>
      </c>
      <c r="B6323" s="2">
        <v>43535</v>
      </c>
      <c r="C6323" t="s">
        <v>63</v>
      </c>
      <c r="D6323" s="3">
        <v>43472.389677326391</v>
      </c>
      <c r="E6323" t="s">
        <v>117</v>
      </c>
      <c r="H6323" t="s">
        <v>5910</v>
      </c>
      <c r="J6323" t="s">
        <v>5911</v>
      </c>
      <c r="L6323" t="s">
        <v>738</v>
      </c>
      <c r="M6323" t="s">
        <v>105</v>
      </c>
      <c r="N6323">
        <v>78702</v>
      </c>
      <c r="O6323" t="s">
        <v>70</v>
      </c>
      <c r="Q6323" t="s">
        <v>5912</v>
      </c>
      <c r="S6323" t="s">
        <v>72</v>
      </c>
      <c r="T6323" t="s">
        <v>1791</v>
      </c>
      <c r="U6323" t="s">
        <v>911</v>
      </c>
      <c r="V6323" t="s">
        <v>863</v>
      </c>
      <c r="W6323" t="s">
        <v>105</v>
      </c>
      <c r="X6323" t="s">
        <v>1197</v>
      </c>
      <c r="Y6323" t="str">
        <f>"47-2061"</f>
        <v>47-2061</v>
      </c>
      <c r="Z6323" t="s">
        <v>326</v>
      </c>
      <c r="AA6323">
        <v>423710</v>
      </c>
      <c r="AB6323">
        <v>24</v>
      </c>
      <c r="AD6323" t="s">
        <v>79</v>
      </c>
      <c r="AE6323" t="s">
        <v>95</v>
      </c>
      <c r="AF6323">
        <v>40</v>
      </c>
      <c r="AG6323" s="4">
        <v>0.29166666666666669</v>
      </c>
      <c r="AH6323" s="4">
        <v>0.66666666666666663</v>
      </c>
      <c r="AI6323" s="5">
        <v>15.07</v>
      </c>
      <c r="AJ6323">
        <v>22.61</v>
      </c>
      <c r="AL6323" t="s">
        <v>81</v>
      </c>
      <c r="AM6323" t="s">
        <v>82</v>
      </c>
      <c r="AO6323" t="s">
        <v>83</v>
      </c>
      <c r="AR6323" t="s">
        <v>82</v>
      </c>
      <c r="AT6323" t="s">
        <v>82</v>
      </c>
      <c r="AW6323" t="s">
        <v>82</v>
      </c>
      <c r="AY6323" t="s">
        <v>738</v>
      </c>
      <c r="AZ6323" t="s">
        <v>2422</v>
      </c>
      <c r="BA6323" t="s">
        <v>105</v>
      </c>
      <c r="BB6323">
        <v>78702</v>
      </c>
      <c r="BC6323" t="s">
        <v>79</v>
      </c>
      <c r="BH6323" t="s">
        <v>5911</v>
      </c>
      <c r="BJ6323">
        <v>742513704</v>
      </c>
    </row>
    <row r="6324" spans="1:62" x14ac:dyDescent="0.25">
      <c r="A6324" t="s">
        <v>33612</v>
      </c>
      <c r="B6324" s="2">
        <v>43535</v>
      </c>
      <c r="C6324" t="s">
        <v>63</v>
      </c>
      <c r="D6324" s="3">
        <v>43472.407467060184</v>
      </c>
      <c r="E6324" t="s">
        <v>64</v>
      </c>
      <c r="F6324" s="2">
        <v>43556</v>
      </c>
      <c r="G6324" s="2">
        <v>43814</v>
      </c>
      <c r="H6324" t="s">
        <v>13160</v>
      </c>
      <c r="J6324" t="s">
        <v>13161</v>
      </c>
      <c r="L6324" t="s">
        <v>13162</v>
      </c>
      <c r="M6324" t="s">
        <v>136</v>
      </c>
      <c r="N6324">
        <v>21032</v>
      </c>
      <c r="O6324" t="s">
        <v>70</v>
      </c>
      <c r="Q6324" t="s">
        <v>13163</v>
      </c>
      <c r="S6324" t="s">
        <v>72</v>
      </c>
      <c r="T6324" t="s">
        <v>6264</v>
      </c>
      <c r="U6324" t="s">
        <v>4263</v>
      </c>
      <c r="V6324" t="s">
        <v>104</v>
      </c>
      <c r="W6324" t="s">
        <v>105</v>
      </c>
      <c r="X6324" t="s">
        <v>106</v>
      </c>
      <c r="Y6324" t="str">
        <f>"37-3011"</f>
        <v>37-3011</v>
      </c>
      <c r="Z6324" t="s">
        <v>94</v>
      </c>
      <c r="AA6324">
        <v>561730</v>
      </c>
      <c r="AB6324">
        <v>12</v>
      </c>
      <c r="AC6324">
        <v>12</v>
      </c>
      <c r="AD6324" t="s">
        <v>79</v>
      </c>
      <c r="AE6324" t="s">
        <v>80</v>
      </c>
      <c r="AF6324">
        <v>40</v>
      </c>
      <c r="AG6324" s="4">
        <v>0.29166666666666669</v>
      </c>
      <c r="AH6324" s="4">
        <v>0.66666666666666663</v>
      </c>
      <c r="AI6324" s="5">
        <v>14.64</v>
      </c>
      <c r="AJ6324">
        <v>21.96</v>
      </c>
      <c r="AK6324">
        <v>21.96</v>
      </c>
      <c r="AL6324" t="s">
        <v>81</v>
      </c>
      <c r="AM6324" t="s">
        <v>82</v>
      </c>
      <c r="AO6324" t="s">
        <v>83</v>
      </c>
      <c r="AR6324" t="s">
        <v>82</v>
      </c>
      <c r="AT6324" t="s">
        <v>82</v>
      </c>
      <c r="AW6324" t="s">
        <v>82</v>
      </c>
      <c r="AY6324" t="s">
        <v>13162</v>
      </c>
      <c r="AZ6324" t="s">
        <v>5510</v>
      </c>
      <c r="BA6324" t="s">
        <v>136</v>
      </c>
      <c r="BB6324">
        <v>21032</v>
      </c>
      <c r="BC6324" t="s">
        <v>79</v>
      </c>
      <c r="BH6324" t="s">
        <v>13161</v>
      </c>
      <c r="BJ6324">
        <v>521713351</v>
      </c>
    </row>
    <row r="6325" spans="1:62" x14ac:dyDescent="0.25">
      <c r="A6325" t="s">
        <v>33681</v>
      </c>
      <c r="B6325" s="2">
        <v>43535</v>
      </c>
      <c r="C6325" t="s">
        <v>63</v>
      </c>
      <c r="D6325" s="3">
        <v>43472.42119158565</v>
      </c>
      <c r="E6325" t="s">
        <v>117</v>
      </c>
      <c r="H6325" t="s">
        <v>33682</v>
      </c>
      <c r="J6325" t="s">
        <v>33683</v>
      </c>
      <c r="L6325" t="s">
        <v>1204</v>
      </c>
      <c r="M6325" t="s">
        <v>105</v>
      </c>
      <c r="N6325">
        <v>79706</v>
      </c>
      <c r="O6325" t="s">
        <v>70</v>
      </c>
      <c r="Q6325" t="s">
        <v>33684</v>
      </c>
      <c r="S6325" t="s">
        <v>72</v>
      </c>
      <c r="T6325" t="s">
        <v>6561</v>
      </c>
      <c r="U6325" t="s">
        <v>6562</v>
      </c>
      <c r="V6325" t="s">
        <v>6563</v>
      </c>
      <c r="W6325" t="s">
        <v>76</v>
      </c>
      <c r="X6325" t="s">
        <v>33685</v>
      </c>
      <c r="Y6325" t="str">
        <f>"53-3032"</f>
        <v>53-3032</v>
      </c>
      <c r="Z6325" t="s">
        <v>157</v>
      </c>
      <c r="AA6325">
        <v>484110</v>
      </c>
      <c r="AB6325">
        <v>12</v>
      </c>
      <c r="AD6325" t="s">
        <v>79</v>
      </c>
      <c r="AE6325" t="s">
        <v>95</v>
      </c>
      <c r="AF6325">
        <v>40</v>
      </c>
      <c r="AG6325" s="4">
        <v>0.33333333333333331</v>
      </c>
      <c r="AH6325" s="4">
        <v>0.70833333333333337</v>
      </c>
      <c r="AI6325" s="5">
        <v>21.97</v>
      </c>
      <c r="AJ6325">
        <v>0</v>
      </c>
      <c r="AK6325">
        <v>0</v>
      </c>
      <c r="AL6325" t="s">
        <v>81</v>
      </c>
      <c r="AM6325" t="s">
        <v>82</v>
      </c>
      <c r="AO6325" t="s">
        <v>83</v>
      </c>
      <c r="AR6325" t="s">
        <v>82</v>
      </c>
      <c r="AT6325" t="s">
        <v>82</v>
      </c>
      <c r="AW6325" t="s">
        <v>72</v>
      </c>
      <c r="AX6325">
        <v>12</v>
      </c>
      <c r="AY6325" t="s">
        <v>1204</v>
      </c>
      <c r="AZ6325" t="s">
        <v>1204</v>
      </c>
      <c r="BA6325" t="s">
        <v>105</v>
      </c>
      <c r="BB6325">
        <v>79706</v>
      </c>
      <c r="BC6325" t="s">
        <v>79</v>
      </c>
      <c r="BH6325" t="s">
        <v>33683</v>
      </c>
      <c r="BJ6325">
        <v>481298477</v>
      </c>
    </row>
    <row r="6326" spans="1:62" x14ac:dyDescent="0.25">
      <c r="A6326" t="s">
        <v>33730</v>
      </c>
      <c r="B6326" s="2">
        <v>43535</v>
      </c>
      <c r="C6326" t="s">
        <v>63</v>
      </c>
      <c r="D6326" s="3">
        <v>43472.410656157408</v>
      </c>
      <c r="E6326" t="s">
        <v>64</v>
      </c>
      <c r="F6326" s="2">
        <v>43556</v>
      </c>
      <c r="G6326" s="2">
        <v>43830</v>
      </c>
      <c r="H6326" t="s">
        <v>33731</v>
      </c>
      <c r="J6326" t="s">
        <v>33732</v>
      </c>
      <c r="L6326" t="s">
        <v>33733</v>
      </c>
      <c r="M6326" t="s">
        <v>86</v>
      </c>
      <c r="N6326">
        <v>32724</v>
      </c>
      <c r="O6326" t="s">
        <v>70</v>
      </c>
      <c r="Q6326" t="s">
        <v>33734</v>
      </c>
      <c r="S6326" t="s">
        <v>72</v>
      </c>
      <c r="T6326" t="s">
        <v>2185</v>
      </c>
      <c r="U6326" t="s">
        <v>2186</v>
      </c>
      <c r="V6326" t="s">
        <v>2187</v>
      </c>
      <c r="W6326" t="s">
        <v>232</v>
      </c>
      <c r="X6326" t="s">
        <v>33735</v>
      </c>
      <c r="Y6326" t="str">
        <f>"51-7099"</f>
        <v>51-7099</v>
      </c>
      <c r="Z6326" t="s">
        <v>33736</v>
      </c>
      <c r="AA6326">
        <v>321920</v>
      </c>
      <c r="AB6326">
        <v>8</v>
      </c>
      <c r="AC6326">
        <v>8</v>
      </c>
      <c r="AD6326" t="s">
        <v>79</v>
      </c>
      <c r="AE6326" t="s">
        <v>95</v>
      </c>
      <c r="AF6326">
        <v>40</v>
      </c>
      <c r="AG6326" s="4">
        <v>0.29166666666666669</v>
      </c>
      <c r="AH6326" s="4">
        <v>0.625</v>
      </c>
      <c r="AI6326" s="5">
        <v>18.18</v>
      </c>
      <c r="AL6326" t="s">
        <v>81</v>
      </c>
      <c r="AM6326" t="s">
        <v>82</v>
      </c>
      <c r="AO6326" t="s">
        <v>83</v>
      </c>
      <c r="AR6326" t="s">
        <v>82</v>
      </c>
      <c r="AT6326" t="s">
        <v>82</v>
      </c>
      <c r="AW6326" t="s">
        <v>82</v>
      </c>
      <c r="AY6326" t="s">
        <v>33733</v>
      </c>
      <c r="AZ6326" t="s">
        <v>4891</v>
      </c>
      <c r="BA6326" t="s">
        <v>86</v>
      </c>
      <c r="BB6326">
        <v>32724</v>
      </c>
      <c r="BC6326" t="s">
        <v>87</v>
      </c>
      <c r="BH6326" t="s">
        <v>33732</v>
      </c>
      <c r="BJ6326">
        <v>463815304</v>
      </c>
    </row>
    <row r="6327" spans="1:62" x14ac:dyDescent="0.25">
      <c r="A6327" t="s">
        <v>33737</v>
      </c>
      <c r="B6327" s="2">
        <v>43535</v>
      </c>
      <c r="C6327" t="s">
        <v>63</v>
      </c>
      <c r="D6327" s="3">
        <v>43472.419954722223</v>
      </c>
      <c r="E6327" t="s">
        <v>64</v>
      </c>
      <c r="F6327" s="2">
        <v>43556</v>
      </c>
      <c r="G6327" s="2">
        <v>43844</v>
      </c>
      <c r="H6327" t="s">
        <v>33738</v>
      </c>
      <c r="J6327" t="s">
        <v>33739</v>
      </c>
      <c r="L6327" t="s">
        <v>33740</v>
      </c>
      <c r="M6327" t="s">
        <v>86</v>
      </c>
      <c r="N6327">
        <v>33830</v>
      </c>
      <c r="O6327" t="s">
        <v>70</v>
      </c>
      <c r="Q6327" t="s">
        <v>33741</v>
      </c>
      <c r="S6327" t="s">
        <v>72</v>
      </c>
      <c r="T6327" t="s">
        <v>5156</v>
      </c>
      <c r="U6327" t="s">
        <v>5157</v>
      </c>
      <c r="V6327" t="s">
        <v>5158</v>
      </c>
      <c r="W6327" t="s">
        <v>105</v>
      </c>
      <c r="X6327" t="s">
        <v>5873</v>
      </c>
      <c r="Y6327" t="str">
        <f>"35-3022"</f>
        <v>35-3022</v>
      </c>
      <c r="Z6327" t="s">
        <v>280</v>
      </c>
      <c r="AA6327">
        <v>713990</v>
      </c>
      <c r="AB6327">
        <v>10</v>
      </c>
      <c r="AC6327">
        <v>10</v>
      </c>
      <c r="AD6327" t="s">
        <v>79</v>
      </c>
      <c r="AE6327" t="s">
        <v>80</v>
      </c>
      <c r="AF6327">
        <v>40</v>
      </c>
      <c r="AG6327" s="4">
        <v>0.54166666666666663</v>
      </c>
      <c r="AH6327" s="4">
        <v>0.91666666666666663</v>
      </c>
      <c r="AI6327" s="5">
        <v>8.49</v>
      </c>
      <c r="AL6327" t="s">
        <v>81</v>
      </c>
      <c r="AM6327" t="s">
        <v>82</v>
      </c>
      <c r="AO6327" t="s">
        <v>83</v>
      </c>
      <c r="AR6327" t="s">
        <v>82</v>
      </c>
      <c r="AT6327" t="s">
        <v>82</v>
      </c>
      <c r="AW6327" t="s">
        <v>82</v>
      </c>
      <c r="AY6327" t="s">
        <v>33740</v>
      </c>
      <c r="AZ6327" t="s">
        <v>2609</v>
      </c>
      <c r="BA6327" t="s">
        <v>86</v>
      </c>
      <c r="BB6327">
        <v>33830</v>
      </c>
      <c r="BC6327" t="s">
        <v>79</v>
      </c>
      <c r="BH6327" t="s">
        <v>33739</v>
      </c>
      <c r="BJ6327">
        <v>593753964</v>
      </c>
    </row>
    <row r="6328" spans="1:62" x14ac:dyDescent="0.25">
      <c r="A6328" t="s">
        <v>33765</v>
      </c>
      <c r="B6328" s="2">
        <v>43535</v>
      </c>
      <c r="C6328" t="s">
        <v>63</v>
      </c>
      <c r="D6328" s="3">
        <v>43472.417095405093</v>
      </c>
      <c r="E6328" t="s">
        <v>64</v>
      </c>
      <c r="F6328" s="2">
        <v>43556</v>
      </c>
      <c r="G6328" s="2">
        <v>43764</v>
      </c>
      <c r="H6328" t="s">
        <v>23587</v>
      </c>
      <c r="I6328" t="s">
        <v>67</v>
      </c>
      <c r="J6328" t="s">
        <v>23588</v>
      </c>
      <c r="K6328" t="s">
        <v>67</v>
      </c>
      <c r="L6328" t="s">
        <v>23589</v>
      </c>
      <c r="M6328" t="s">
        <v>308</v>
      </c>
      <c r="N6328" t="s">
        <v>23590</v>
      </c>
      <c r="O6328" t="s">
        <v>70</v>
      </c>
      <c r="P6328" t="s">
        <v>67</v>
      </c>
      <c r="Q6328" t="s">
        <v>23591</v>
      </c>
      <c r="S6328" t="s">
        <v>72</v>
      </c>
      <c r="T6328" t="s">
        <v>5156</v>
      </c>
      <c r="U6328" t="s">
        <v>5157</v>
      </c>
      <c r="V6328" t="s">
        <v>5158</v>
      </c>
      <c r="W6328" t="s">
        <v>105</v>
      </c>
      <c r="X6328" t="s">
        <v>5159</v>
      </c>
      <c r="Y6328" t="str">
        <f>"39-3091"</f>
        <v>39-3091</v>
      </c>
      <c r="Z6328" t="s">
        <v>677</v>
      </c>
      <c r="AA6328">
        <v>713990</v>
      </c>
      <c r="AB6328">
        <v>6</v>
      </c>
      <c r="AC6328">
        <v>6</v>
      </c>
      <c r="AD6328" t="s">
        <v>79</v>
      </c>
      <c r="AE6328" t="s">
        <v>80</v>
      </c>
      <c r="AF6328">
        <v>40</v>
      </c>
      <c r="AG6328" s="4">
        <v>0.54166666666666663</v>
      </c>
      <c r="AH6328" s="4">
        <v>0.91666666666666663</v>
      </c>
      <c r="AI6328" s="5">
        <v>384.8</v>
      </c>
      <c r="AL6328" t="s">
        <v>81</v>
      </c>
      <c r="AM6328" t="s">
        <v>82</v>
      </c>
      <c r="AO6328" t="s">
        <v>83</v>
      </c>
      <c r="AR6328" t="s">
        <v>82</v>
      </c>
      <c r="AT6328" t="s">
        <v>82</v>
      </c>
      <c r="AW6328" t="s">
        <v>82</v>
      </c>
      <c r="AY6328" t="s">
        <v>23592</v>
      </c>
      <c r="AZ6328" t="s">
        <v>12061</v>
      </c>
      <c r="BA6328" t="s">
        <v>308</v>
      </c>
      <c r="BB6328">
        <v>7032</v>
      </c>
      <c r="BC6328" t="s">
        <v>79</v>
      </c>
      <c r="BH6328" t="s">
        <v>23593</v>
      </c>
      <c r="BJ6328">
        <v>222957094</v>
      </c>
    </row>
    <row r="6329" spans="1:62" x14ac:dyDescent="0.25">
      <c r="A6329" t="s">
        <v>33815</v>
      </c>
      <c r="B6329" s="2">
        <v>43535</v>
      </c>
      <c r="C6329" t="s">
        <v>63</v>
      </c>
      <c r="D6329" s="3">
        <v>43472.398218541668</v>
      </c>
      <c r="E6329" t="s">
        <v>64</v>
      </c>
      <c r="F6329" s="2">
        <v>43556</v>
      </c>
      <c r="G6329" s="2">
        <v>43798</v>
      </c>
      <c r="H6329" t="s">
        <v>5399</v>
      </c>
      <c r="J6329" t="s">
        <v>5400</v>
      </c>
      <c r="L6329" t="s">
        <v>755</v>
      </c>
      <c r="M6329" t="s">
        <v>105</v>
      </c>
      <c r="N6329">
        <v>77656</v>
      </c>
      <c r="O6329" t="s">
        <v>70</v>
      </c>
      <c r="Q6329" t="s">
        <v>5401</v>
      </c>
      <c r="S6329" t="s">
        <v>72</v>
      </c>
      <c r="T6329" t="s">
        <v>910</v>
      </c>
      <c r="U6329" t="s">
        <v>911</v>
      </c>
      <c r="V6329" t="s">
        <v>863</v>
      </c>
      <c r="W6329" t="s">
        <v>105</v>
      </c>
      <c r="X6329" t="s">
        <v>106</v>
      </c>
      <c r="Y6329" t="str">
        <f>"37-3011"</f>
        <v>37-3011</v>
      </c>
      <c r="Z6329" t="s">
        <v>94</v>
      </c>
      <c r="AA6329">
        <v>561730</v>
      </c>
      <c r="AB6329">
        <v>20</v>
      </c>
      <c r="AC6329">
        <v>20</v>
      </c>
      <c r="AD6329" t="s">
        <v>79</v>
      </c>
      <c r="AE6329" t="s">
        <v>95</v>
      </c>
      <c r="AF6329">
        <v>40</v>
      </c>
      <c r="AG6329" s="4">
        <v>0.29166666666666669</v>
      </c>
      <c r="AH6329" s="4">
        <v>0.66666666666666663</v>
      </c>
      <c r="AI6329" s="5">
        <v>12.55</v>
      </c>
      <c r="AJ6329">
        <v>18.829999999999998</v>
      </c>
      <c r="AL6329" t="s">
        <v>81</v>
      </c>
      <c r="AM6329" t="s">
        <v>82</v>
      </c>
      <c r="AO6329" t="s">
        <v>83</v>
      </c>
      <c r="AR6329" t="s">
        <v>82</v>
      </c>
      <c r="AT6329" t="s">
        <v>82</v>
      </c>
      <c r="AW6329" t="s">
        <v>82</v>
      </c>
      <c r="AY6329" t="s">
        <v>755</v>
      </c>
      <c r="AZ6329" t="s">
        <v>764</v>
      </c>
      <c r="BA6329" t="s">
        <v>105</v>
      </c>
      <c r="BB6329">
        <v>77656</v>
      </c>
      <c r="BC6329" t="s">
        <v>79</v>
      </c>
      <c r="BH6329" t="s">
        <v>5400</v>
      </c>
      <c r="BJ6329">
        <v>371523901</v>
      </c>
    </row>
    <row r="6330" spans="1:62" x14ac:dyDescent="0.25">
      <c r="A6330" t="s">
        <v>33827</v>
      </c>
      <c r="B6330" s="2">
        <v>43535</v>
      </c>
      <c r="C6330" t="s">
        <v>63</v>
      </c>
      <c r="D6330" s="3">
        <v>43472.41825840278</v>
      </c>
      <c r="E6330" t="s">
        <v>64</v>
      </c>
      <c r="F6330" s="2">
        <v>43556</v>
      </c>
      <c r="G6330" s="2">
        <v>43751</v>
      </c>
      <c r="H6330" t="s">
        <v>33828</v>
      </c>
      <c r="J6330" t="s">
        <v>33829</v>
      </c>
      <c r="K6330" t="s">
        <v>33830</v>
      </c>
      <c r="L6330" t="s">
        <v>33831</v>
      </c>
      <c r="M6330" t="s">
        <v>147</v>
      </c>
      <c r="N6330">
        <v>16852</v>
      </c>
      <c r="O6330" t="s">
        <v>70</v>
      </c>
      <c r="Q6330" t="s">
        <v>33832</v>
      </c>
      <c r="S6330" t="s">
        <v>72</v>
      </c>
      <c r="T6330" t="s">
        <v>5156</v>
      </c>
      <c r="U6330" t="s">
        <v>5157</v>
      </c>
      <c r="V6330" t="s">
        <v>5158</v>
      </c>
      <c r="W6330" t="s">
        <v>105</v>
      </c>
      <c r="X6330" t="s">
        <v>5159</v>
      </c>
      <c r="Y6330" t="str">
        <f>"39-3091"</f>
        <v>39-3091</v>
      </c>
      <c r="Z6330" t="s">
        <v>677</v>
      </c>
      <c r="AA6330">
        <v>713990</v>
      </c>
      <c r="AB6330">
        <v>16</v>
      </c>
      <c r="AC6330">
        <v>16</v>
      </c>
      <c r="AD6330" t="s">
        <v>79</v>
      </c>
      <c r="AE6330" t="s">
        <v>80</v>
      </c>
      <c r="AF6330">
        <v>40</v>
      </c>
      <c r="AG6330" s="4">
        <v>0.54166666666666663</v>
      </c>
      <c r="AH6330" s="4">
        <v>0.91666666666666663</v>
      </c>
      <c r="AI6330" s="6">
        <v>342</v>
      </c>
      <c r="AL6330" t="s">
        <v>81</v>
      </c>
      <c r="AM6330" t="s">
        <v>82</v>
      </c>
      <c r="AO6330" t="s">
        <v>83</v>
      </c>
      <c r="AR6330" t="s">
        <v>82</v>
      </c>
      <c r="AT6330" t="s">
        <v>82</v>
      </c>
      <c r="AW6330" t="s">
        <v>82</v>
      </c>
      <c r="AY6330" t="s">
        <v>33833</v>
      </c>
      <c r="AZ6330" t="s">
        <v>33834</v>
      </c>
      <c r="BA6330" t="s">
        <v>147</v>
      </c>
      <c r="BB6330">
        <v>16852</v>
      </c>
      <c r="BC6330" t="s">
        <v>79</v>
      </c>
      <c r="BH6330" t="s">
        <v>33835</v>
      </c>
      <c r="BJ6330">
        <v>270144736</v>
      </c>
    </row>
    <row r="6331" spans="1:62" x14ac:dyDescent="0.25">
      <c r="A6331" t="s">
        <v>33839</v>
      </c>
      <c r="B6331" s="2">
        <v>43535</v>
      </c>
      <c r="C6331" t="s">
        <v>63</v>
      </c>
      <c r="D6331" s="3">
        <v>43472.409288900461</v>
      </c>
      <c r="E6331" t="s">
        <v>64</v>
      </c>
      <c r="F6331" s="2">
        <v>43556</v>
      </c>
      <c r="G6331" s="2">
        <v>43809</v>
      </c>
      <c r="H6331" t="s">
        <v>33840</v>
      </c>
      <c r="J6331" t="s">
        <v>33841</v>
      </c>
      <c r="L6331" t="s">
        <v>20561</v>
      </c>
      <c r="M6331" t="s">
        <v>232</v>
      </c>
      <c r="N6331">
        <v>12831</v>
      </c>
      <c r="O6331" t="s">
        <v>70</v>
      </c>
      <c r="Q6331" t="s">
        <v>33842</v>
      </c>
      <c r="S6331" t="s">
        <v>72</v>
      </c>
      <c r="T6331" t="s">
        <v>2185</v>
      </c>
      <c r="U6331" t="s">
        <v>30611</v>
      </c>
      <c r="V6331" t="s">
        <v>2187</v>
      </c>
      <c r="W6331" t="s">
        <v>232</v>
      </c>
      <c r="X6331" t="s">
        <v>106</v>
      </c>
      <c r="Y6331" t="str">
        <f>"37-3011"</f>
        <v>37-3011</v>
      </c>
      <c r="Z6331" t="s">
        <v>94</v>
      </c>
      <c r="AA6331">
        <v>561730</v>
      </c>
      <c r="AB6331">
        <v>8</v>
      </c>
      <c r="AC6331">
        <v>8</v>
      </c>
      <c r="AD6331" t="s">
        <v>79</v>
      </c>
      <c r="AE6331" t="s">
        <v>80</v>
      </c>
      <c r="AF6331">
        <v>40</v>
      </c>
      <c r="AG6331" s="4">
        <v>0.3125</v>
      </c>
      <c r="AH6331" s="4">
        <v>0.72916666666666663</v>
      </c>
      <c r="AI6331" s="5">
        <v>15.24</v>
      </c>
      <c r="AJ6331">
        <v>22.86</v>
      </c>
      <c r="AK6331">
        <v>22.86</v>
      </c>
      <c r="AL6331" t="s">
        <v>81</v>
      </c>
      <c r="AM6331" t="s">
        <v>82</v>
      </c>
      <c r="AO6331" t="s">
        <v>83</v>
      </c>
      <c r="AR6331" t="s">
        <v>82</v>
      </c>
      <c r="AT6331" t="s">
        <v>82</v>
      </c>
      <c r="AW6331" t="s">
        <v>72</v>
      </c>
      <c r="AX6331">
        <v>2</v>
      </c>
      <c r="AY6331" t="s">
        <v>20561</v>
      </c>
      <c r="AZ6331" t="s">
        <v>15553</v>
      </c>
      <c r="BA6331" t="s">
        <v>232</v>
      </c>
      <c r="BB6331">
        <v>12831</v>
      </c>
      <c r="BC6331" t="s">
        <v>79</v>
      </c>
      <c r="BH6331" t="s">
        <v>33841</v>
      </c>
      <c r="BJ6331">
        <v>465037112</v>
      </c>
    </row>
    <row r="6332" spans="1:62" x14ac:dyDescent="0.25">
      <c r="A6332" t="s">
        <v>34071</v>
      </c>
      <c r="B6332" s="2">
        <v>43535</v>
      </c>
      <c r="C6332" t="s">
        <v>63</v>
      </c>
      <c r="D6332" s="3">
        <v>43472.407196956017</v>
      </c>
      <c r="E6332" t="s">
        <v>64</v>
      </c>
      <c r="F6332" s="2">
        <v>43556</v>
      </c>
      <c r="G6332" s="2">
        <v>43798</v>
      </c>
      <c r="H6332" t="s">
        <v>10934</v>
      </c>
      <c r="J6332" t="s">
        <v>10935</v>
      </c>
      <c r="L6332" t="s">
        <v>3927</v>
      </c>
      <c r="M6332" t="s">
        <v>105</v>
      </c>
      <c r="N6332">
        <v>78006</v>
      </c>
      <c r="O6332" t="s">
        <v>70</v>
      </c>
      <c r="Q6332" t="s">
        <v>10936</v>
      </c>
      <c r="S6332" t="s">
        <v>72</v>
      </c>
      <c r="T6332" t="s">
        <v>910</v>
      </c>
      <c r="U6332" t="s">
        <v>911</v>
      </c>
      <c r="V6332" t="s">
        <v>863</v>
      </c>
      <c r="W6332" t="s">
        <v>105</v>
      </c>
      <c r="X6332" t="s">
        <v>1758</v>
      </c>
      <c r="Y6332" t="str">
        <f>"37-3011"</f>
        <v>37-3011</v>
      </c>
      <c r="Z6332" t="s">
        <v>94</v>
      </c>
      <c r="AA6332">
        <v>561730</v>
      </c>
      <c r="AB6332">
        <v>10</v>
      </c>
      <c r="AC6332">
        <v>10</v>
      </c>
      <c r="AD6332" t="s">
        <v>79</v>
      </c>
      <c r="AE6332" t="s">
        <v>95</v>
      </c>
      <c r="AF6332">
        <v>40</v>
      </c>
      <c r="AG6332" s="4">
        <v>0.33333333333333331</v>
      </c>
      <c r="AH6332" s="4">
        <v>0.70833333333333337</v>
      </c>
      <c r="AI6332" s="5">
        <v>13.02</v>
      </c>
      <c r="AJ6332">
        <v>19.53</v>
      </c>
      <c r="AL6332" t="s">
        <v>81</v>
      </c>
      <c r="AM6332" t="s">
        <v>82</v>
      </c>
      <c r="AO6332" t="s">
        <v>83</v>
      </c>
      <c r="AR6332" t="s">
        <v>82</v>
      </c>
      <c r="AT6332" t="s">
        <v>82</v>
      </c>
      <c r="AW6332" t="s">
        <v>72</v>
      </c>
      <c r="AX6332">
        <v>3</v>
      </c>
      <c r="AY6332" t="s">
        <v>3927</v>
      </c>
      <c r="AZ6332" t="s">
        <v>4864</v>
      </c>
      <c r="BA6332" t="s">
        <v>105</v>
      </c>
      <c r="BB6332">
        <v>78006</v>
      </c>
      <c r="BC6332" t="s">
        <v>79</v>
      </c>
      <c r="BH6332" t="s">
        <v>10935</v>
      </c>
      <c r="BJ6332">
        <v>208530215</v>
      </c>
    </row>
    <row r="6333" spans="1:62" x14ac:dyDescent="0.25">
      <c r="A6333" t="s">
        <v>34137</v>
      </c>
      <c r="B6333" s="2">
        <v>43535</v>
      </c>
      <c r="C6333" t="s">
        <v>63</v>
      </c>
      <c r="D6333" s="3">
        <v>43472.42438300926</v>
      </c>
      <c r="E6333" t="s">
        <v>64</v>
      </c>
      <c r="F6333" s="2">
        <v>43556</v>
      </c>
      <c r="G6333" s="2">
        <v>43769</v>
      </c>
      <c r="H6333" t="s">
        <v>20277</v>
      </c>
      <c r="J6333" t="s">
        <v>20278</v>
      </c>
      <c r="K6333" t="s">
        <v>20279</v>
      </c>
      <c r="L6333" t="s">
        <v>20280</v>
      </c>
      <c r="M6333" t="s">
        <v>323</v>
      </c>
      <c r="N6333">
        <v>95758</v>
      </c>
      <c r="O6333" t="s">
        <v>70</v>
      </c>
      <c r="Q6333" t="s">
        <v>20281</v>
      </c>
      <c r="S6333" t="s">
        <v>72</v>
      </c>
      <c r="T6333" t="s">
        <v>5156</v>
      </c>
      <c r="U6333" t="s">
        <v>5157</v>
      </c>
      <c r="V6333" t="s">
        <v>5158</v>
      </c>
      <c r="W6333" t="s">
        <v>105</v>
      </c>
      <c r="X6333" t="s">
        <v>5159</v>
      </c>
      <c r="Y6333" t="str">
        <f>"39-3091"</f>
        <v>39-3091</v>
      </c>
      <c r="Z6333" t="s">
        <v>677</v>
      </c>
      <c r="AA6333">
        <v>713990</v>
      </c>
      <c r="AB6333">
        <v>15</v>
      </c>
      <c r="AC6333">
        <v>15</v>
      </c>
      <c r="AD6333" t="s">
        <v>79</v>
      </c>
      <c r="AE6333" t="s">
        <v>80</v>
      </c>
      <c r="AF6333">
        <v>40</v>
      </c>
      <c r="AG6333" s="4">
        <v>0.54166666666666663</v>
      </c>
      <c r="AH6333" s="4">
        <v>0.91666666666666663</v>
      </c>
      <c r="AI6333" s="6">
        <v>12</v>
      </c>
      <c r="AL6333" t="s">
        <v>81</v>
      </c>
      <c r="AM6333" t="s">
        <v>82</v>
      </c>
      <c r="AO6333" t="s">
        <v>83</v>
      </c>
      <c r="AR6333" t="s">
        <v>82</v>
      </c>
      <c r="AT6333" t="s">
        <v>82</v>
      </c>
      <c r="AW6333" t="s">
        <v>82</v>
      </c>
      <c r="AY6333" t="s">
        <v>20282</v>
      </c>
      <c r="AZ6333" t="s">
        <v>2428</v>
      </c>
      <c r="BA6333" t="s">
        <v>323</v>
      </c>
      <c r="BB6333">
        <v>95758</v>
      </c>
      <c r="BC6333" t="s">
        <v>79</v>
      </c>
      <c r="BH6333" t="s">
        <v>20283</v>
      </c>
      <c r="BJ6333">
        <v>943359094</v>
      </c>
    </row>
    <row r="6334" spans="1:62" x14ac:dyDescent="0.25">
      <c r="A6334" t="s">
        <v>34241</v>
      </c>
      <c r="B6334" s="2">
        <v>43535</v>
      </c>
      <c r="C6334" t="s">
        <v>63</v>
      </c>
      <c r="D6334" s="3">
        <v>43472.404915474537</v>
      </c>
      <c r="E6334" t="s">
        <v>64</v>
      </c>
      <c r="F6334" s="2">
        <v>43556</v>
      </c>
      <c r="G6334" s="2">
        <v>43769</v>
      </c>
      <c r="H6334" t="s">
        <v>5857</v>
      </c>
      <c r="J6334" t="s">
        <v>5858</v>
      </c>
      <c r="L6334" t="s">
        <v>5859</v>
      </c>
      <c r="M6334" t="s">
        <v>105</v>
      </c>
      <c r="N6334">
        <v>77833</v>
      </c>
      <c r="O6334" t="s">
        <v>70</v>
      </c>
      <c r="Q6334" t="s">
        <v>5860</v>
      </c>
      <c r="S6334" t="s">
        <v>72</v>
      </c>
      <c r="T6334" t="s">
        <v>910</v>
      </c>
      <c r="U6334" t="s">
        <v>911</v>
      </c>
      <c r="V6334" t="s">
        <v>863</v>
      </c>
      <c r="W6334" t="s">
        <v>105</v>
      </c>
      <c r="X6334" t="s">
        <v>912</v>
      </c>
      <c r="Y6334" t="str">
        <f>"47-2044"</f>
        <v>47-2044</v>
      </c>
      <c r="Z6334" t="s">
        <v>913</v>
      </c>
      <c r="AA6334">
        <v>238330</v>
      </c>
      <c r="AB6334">
        <v>45</v>
      </c>
      <c r="AC6334">
        <v>45</v>
      </c>
      <c r="AD6334" t="s">
        <v>79</v>
      </c>
      <c r="AE6334" t="s">
        <v>95</v>
      </c>
      <c r="AF6334">
        <v>40</v>
      </c>
      <c r="AG6334" s="4">
        <v>0.875</v>
      </c>
      <c r="AH6334" s="4">
        <v>0.29166666666666669</v>
      </c>
      <c r="AI6334" s="5">
        <v>17.11</v>
      </c>
      <c r="AJ6334">
        <v>25.67</v>
      </c>
      <c r="AL6334" t="s">
        <v>81</v>
      </c>
      <c r="AM6334" t="s">
        <v>82</v>
      </c>
      <c r="AO6334" t="s">
        <v>83</v>
      </c>
      <c r="AR6334" t="s">
        <v>82</v>
      </c>
      <c r="AT6334" t="s">
        <v>82</v>
      </c>
      <c r="AW6334" t="s">
        <v>72</v>
      </c>
      <c r="AX6334">
        <v>6</v>
      </c>
      <c r="AY6334" t="s">
        <v>5859</v>
      </c>
      <c r="AZ6334" t="s">
        <v>885</v>
      </c>
      <c r="BA6334" t="s">
        <v>105</v>
      </c>
      <c r="BB6334">
        <v>77833</v>
      </c>
      <c r="BC6334" t="s">
        <v>79</v>
      </c>
      <c r="BH6334" t="s">
        <v>5861</v>
      </c>
      <c r="BJ6334">
        <v>742780409</v>
      </c>
    </row>
    <row r="6335" spans="1:62" x14ac:dyDescent="0.25">
      <c r="A6335" t="s">
        <v>34243</v>
      </c>
      <c r="B6335" s="2">
        <v>43535</v>
      </c>
      <c r="C6335" t="s">
        <v>63</v>
      </c>
      <c r="D6335" s="3">
        <v>43472.403738958332</v>
      </c>
      <c r="E6335" t="s">
        <v>64</v>
      </c>
      <c r="F6335" s="2">
        <v>43556</v>
      </c>
      <c r="G6335" s="2">
        <v>43769</v>
      </c>
      <c r="H6335" t="s">
        <v>34244</v>
      </c>
      <c r="I6335" t="s">
        <v>34245</v>
      </c>
      <c r="J6335" t="s">
        <v>34246</v>
      </c>
      <c r="L6335" t="s">
        <v>14933</v>
      </c>
      <c r="M6335" t="s">
        <v>298</v>
      </c>
      <c r="N6335">
        <v>3907</v>
      </c>
      <c r="O6335" t="s">
        <v>70</v>
      </c>
      <c r="Q6335" t="s">
        <v>34247</v>
      </c>
      <c r="S6335" t="s">
        <v>72</v>
      </c>
      <c r="T6335" t="s">
        <v>31078</v>
      </c>
      <c r="U6335" t="s">
        <v>3783</v>
      </c>
      <c r="V6335" t="s">
        <v>2207</v>
      </c>
      <c r="W6335" t="s">
        <v>86</v>
      </c>
      <c r="X6335" t="s">
        <v>1427</v>
      </c>
      <c r="Y6335" t="str">
        <f>"37-2012"</f>
        <v>37-2012</v>
      </c>
      <c r="Z6335" t="s">
        <v>373</v>
      </c>
      <c r="AA6335">
        <v>721110</v>
      </c>
      <c r="AB6335">
        <v>14</v>
      </c>
      <c r="AC6335">
        <v>14</v>
      </c>
      <c r="AD6335" t="s">
        <v>79</v>
      </c>
      <c r="AE6335" t="s">
        <v>80</v>
      </c>
      <c r="AF6335">
        <v>35</v>
      </c>
      <c r="AG6335" s="4">
        <v>0.375</v>
      </c>
      <c r="AH6335" s="4">
        <v>0.625</v>
      </c>
      <c r="AI6335" s="5">
        <v>11.15</v>
      </c>
      <c r="AJ6335">
        <v>16.73</v>
      </c>
      <c r="AL6335" t="s">
        <v>81</v>
      </c>
      <c r="AM6335" t="s">
        <v>82</v>
      </c>
      <c r="AO6335" t="s">
        <v>83</v>
      </c>
      <c r="AR6335" t="s">
        <v>82</v>
      </c>
      <c r="AT6335" t="s">
        <v>82</v>
      </c>
      <c r="AW6335" t="s">
        <v>72</v>
      </c>
      <c r="AX6335">
        <v>1</v>
      </c>
      <c r="AY6335" t="s">
        <v>14933</v>
      </c>
      <c r="AZ6335" t="s">
        <v>812</v>
      </c>
      <c r="BA6335" t="s">
        <v>298</v>
      </c>
      <c r="BB6335">
        <v>3907</v>
      </c>
      <c r="BC6335" t="s">
        <v>87</v>
      </c>
      <c r="BH6335" t="s">
        <v>34246</v>
      </c>
      <c r="BJ6335">
        <v>10547015</v>
      </c>
    </row>
    <row r="6336" spans="1:62" x14ac:dyDescent="0.25">
      <c r="A6336" t="s">
        <v>34254</v>
      </c>
      <c r="B6336" s="2">
        <v>43535</v>
      </c>
      <c r="C6336" t="s">
        <v>63</v>
      </c>
      <c r="D6336" s="3">
        <v>43472.40662292824</v>
      </c>
      <c r="E6336" t="s">
        <v>64</v>
      </c>
      <c r="F6336" s="2">
        <v>43556</v>
      </c>
      <c r="G6336" s="2">
        <v>43798</v>
      </c>
      <c r="H6336" t="s">
        <v>5393</v>
      </c>
      <c r="I6336" t="s">
        <v>5394</v>
      </c>
      <c r="J6336" t="s">
        <v>5395</v>
      </c>
      <c r="L6336" t="s">
        <v>5396</v>
      </c>
      <c r="M6336" t="s">
        <v>308</v>
      </c>
      <c r="N6336">
        <v>7724</v>
      </c>
      <c r="O6336" t="s">
        <v>70</v>
      </c>
      <c r="Q6336" t="s">
        <v>5397</v>
      </c>
      <c r="S6336" t="s">
        <v>72</v>
      </c>
      <c r="T6336" t="s">
        <v>910</v>
      </c>
      <c r="U6336" t="s">
        <v>911</v>
      </c>
      <c r="V6336" t="s">
        <v>863</v>
      </c>
      <c r="W6336" t="s">
        <v>105</v>
      </c>
      <c r="X6336" t="s">
        <v>106</v>
      </c>
      <c r="Y6336" t="str">
        <f>"37-3011"</f>
        <v>37-3011</v>
      </c>
      <c r="Z6336" t="s">
        <v>94</v>
      </c>
      <c r="AA6336">
        <v>561730</v>
      </c>
      <c r="AB6336">
        <v>35</v>
      </c>
      <c r="AC6336">
        <v>35</v>
      </c>
      <c r="AD6336" t="s">
        <v>79</v>
      </c>
      <c r="AE6336" t="s">
        <v>95</v>
      </c>
      <c r="AF6336">
        <v>40</v>
      </c>
      <c r="AG6336" s="4">
        <v>0.29166666666666669</v>
      </c>
      <c r="AH6336" s="4">
        <v>0.66666666666666663</v>
      </c>
      <c r="AI6336" s="5">
        <v>16.809999999999999</v>
      </c>
      <c r="AJ6336">
        <v>25.22</v>
      </c>
      <c r="AL6336" t="s">
        <v>81</v>
      </c>
      <c r="AM6336" t="s">
        <v>82</v>
      </c>
      <c r="AO6336" t="s">
        <v>83</v>
      </c>
      <c r="AR6336" t="s">
        <v>82</v>
      </c>
      <c r="AT6336" t="s">
        <v>82</v>
      </c>
      <c r="AW6336" t="s">
        <v>82</v>
      </c>
      <c r="AY6336" t="s">
        <v>5396</v>
      </c>
      <c r="AZ6336" t="s">
        <v>1467</v>
      </c>
      <c r="BA6336" t="s">
        <v>308</v>
      </c>
      <c r="BB6336">
        <v>7724</v>
      </c>
      <c r="BC6336" t="s">
        <v>79</v>
      </c>
      <c r="BH6336" t="s">
        <v>5395</v>
      </c>
      <c r="BJ6336">
        <v>223484286</v>
      </c>
    </row>
    <row r="6337" spans="1:62" x14ac:dyDescent="0.25">
      <c r="A6337" t="s">
        <v>34462</v>
      </c>
      <c r="B6337" s="2">
        <v>43535</v>
      </c>
      <c r="C6337" t="s">
        <v>63</v>
      </c>
      <c r="D6337" s="3">
        <v>43472.435619571763</v>
      </c>
      <c r="E6337" t="s">
        <v>117</v>
      </c>
      <c r="H6337" t="s">
        <v>34463</v>
      </c>
      <c r="J6337" t="s">
        <v>34464</v>
      </c>
      <c r="L6337" t="s">
        <v>15232</v>
      </c>
      <c r="M6337" t="s">
        <v>136</v>
      </c>
      <c r="N6337">
        <v>21047</v>
      </c>
      <c r="O6337" t="s">
        <v>70</v>
      </c>
      <c r="Q6337" t="s">
        <v>34465</v>
      </c>
      <c r="S6337" t="s">
        <v>72</v>
      </c>
      <c r="T6337" t="s">
        <v>5117</v>
      </c>
      <c r="U6337" t="s">
        <v>5118</v>
      </c>
      <c r="V6337" t="s">
        <v>2222</v>
      </c>
      <c r="W6337" t="s">
        <v>278</v>
      </c>
      <c r="X6337" t="s">
        <v>106</v>
      </c>
      <c r="Y6337" t="str">
        <f>"37-3011"</f>
        <v>37-3011</v>
      </c>
      <c r="Z6337" t="s">
        <v>94</v>
      </c>
      <c r="AA6337">
        <v>561730</v>
      </c>
      <c r="AB6337">
        <v>3</v>
      </c>
      <c r="AD6337" t="s">
        <v>79</v>
      </c>
      <c r="AE6337" t="s">
        <v>80</v>
      </c>
      <c r="AF6337">
        <v>35</v>
      </c>
      <c r="AG6337" s="4">
        <v>0.29166666666666669</v>
      </c>
      <c r="AH6337" s="4">
        <v>0.64583333333333337</v>
      </c>
      <c r="AI6337" s="5">
        <v>14.64</v>
      </c>
      <c r="AJ6337">
        <v>21.96</v>
      </c>
      <c r="AL6337" t="s">
        <v>81</v>
      </c>
      <c r="AM6337" t="s">
        <v>82</v>
      </c>
      <c r="AO6337" t="s">
        <v>83</v>
      </c>
      <c r="AR6337" t="s">
        <v>82</v>
      </c>
      <c r="AT6337" t="s">
        <v>82</v>
      </c>
      <c r="AW6337" t="s">
        <v>72</v>
      </c>
      <c r="AX6337">
        <v>3</v>
      </c>
      <c r="AY6337" t="s">
        <v>15232</v>
      </c>
      <c r="AZ6337" t="s">
        <v>8925</v>
      </c>
      <c r="BA6337" t="s">
        <v>136</v>
      </c>
      <c r="BB6337">
        <v>21047</v>
      </c>
      <c r="BC6337" t="s">
        <v>79</v>
      </c>
      <c r="BH6337" t="s">
        <v>34464</v>
      </c>
      <c r="BJ6337">
        <v>521989789</v>
      </c>
    </row>
    <row r="6338" spans="1:62" x14ac:dyDescent="0.25">
      <c r="A6338" t="s">
        <v>34481</v>
      </c>
      <c r="B6338" s="2">
        <v>43535</v>
      </c>
      <c r="C6338" t="s">
        <v>63</v>
      </c>
      <c r="D6338" s="3">
        <v>43472.400631064818</v>
      </c>
      <c r="E6338" t="s">
        <v>64</v>
      </c>
      <c r="F6338" s="2">
        <v>43556</v>
      </c>
      <c r="G6338" s="2">
        <v>43799</v>
      </c>
      <c r="H6338" t="s">
        <v>34016</v>
      </c>
      <c r="J6338" t="s">
        <v>34017</v>
      </c>
      <c r="L6338" t="s">
        <v>21126</v>
      </c>
      <c r="M6338" t="s">
        <v>298</v>
      </c>
      <c r="N6338">
        <v>4043</v>
      </c>
      <c r="O6338" t="s">
        <v>70</v>
      </c>
      <c r="Q6338" t="s">
        <v>34018</v>
      </c>
      <c r="S6338" t="s">
        <v>72</v>
      </c>
      <c r="T6338" t="s">
        <v>31078</v>
      </c>
      <c r="U6338" t="s">
        <v>3783</v>
      </c>
      <c r="V6338" t="s">
        <v>2207</v>
      </c>
      <c r="W6338" t="s">
        <v>86</v>
      </c>
      <c r="X6338" t="s">
        <v>1500</v>
      </c>
      <c r="Y6338" t="str">
        <f>"35-2014"</f>
        <v>35-2014</v>
      </c>
      <c r="Z6338" t="s">
        <v>301</v>
      </c>
      <c r="AA6338">
        <v>721110</v>
      </c>
      <c r="AB6338">
        <v>3</v>
      </c>
      <c r="AC6338">
        <v>3</v>
      </c>
      <c r="AD6338" t="s">
        <v>79</v>
      </c>
      <c r="AE6338" t="s">
        <v>95</v>
      </c>
      <c r="AF6338">
        <v>35</v>
      </c>
      <c r="AG6338" s="4">
        <v>0.29166666666666669</v>
      </c>
      <c r="AH6338" s="4">
        <v>0.58333333333333337</v>
      </c>
      <c r="AI6338" s="5">
        <v>13.25</v>
      </c>
      <c r="AJ6338">
        <v>19.88</v>
      </c>
      <c r="AL6338" t="s">
        <v>81</v>
      </c>
      <c r="AM6338" t="s">
        <v>82</v>
      </c>
      <c r="AO6338" t="s">
        <v>83</v>
      </c>
      <c r="AR6338" t="s">
        <v>82</v>
      </c>
      <c r="AT6338" t="s">
        <v>82</v>
      </c>
      <c r="AW6338" t="s">
        <v>72</v>
      </c>
      <c r="AX6338">
        <v>1</v>
      </c>
      <c r="AY6338" t="s">
        <v>21126</v>
      </c>
      <c r="AZ6338" t="s">
        <v>812</v>
      </c>
      <c r="BA6338" t="s">
        <v>298</v>
      </c>
      <c r="BB6338">
        <v>4043</v>
      </c>
      <c r="BC6338" t="s">
        <v>87</v>
      </c>
      <c r="BH6338" t="s">
        <v>34017</v>
      </c>
      <c r="BJ6338">
        <v>202050229</v>
      </c>
    </row>
    <row r="6339" spans="1:62" x14ac:dyDescent="0.25">
      <c r="A6339" t="s">
        <v>34555</v>
      </c>
      <c r="B6339" s="2">
        <v>43535</v>
      </c>
      <c r="C6339" t="s">
        <v>63</v>
      </c>
      <c r="D6339" s="3">
        <v>43472.390859722225</v>
      </c>
      <c r="E6339" t="s">
        <v>64</v>
      </c>
      <c r="F6339" s="2">
        <v>43556</v>
      </c>
      <c r="G6339" s="2">
        <v>43830</v>
      </c>
      <c r="H6339" t="s">
        <v>34556</v>
      </c>
      <c r="J6339" t="s">
        <v>34557</v>
      </c>
      <c r="L6339" t="s">
        <v>8660</v>
      </c>
      <c r="M6339" t="s">
        <v>8654</v>
      </c>
      <c r="N6339">
        <v>89118</v>
      </c>
      <c r="O6339" t="s">
        <v>70</v>
      </c>
      <c r="Q6339" t="s">
        <v>34558</v>
      </c>
      <c r="S6339" t="s">
        <v>72</v>
      </c>
      <c r="T6339" t="s">
        <v>1855</v>
      </c>
      <c r="U6339" t="s">
        <v>1856</v>
      </c>
      <c r="V6339" t="s">
        <v>863</v>
      </c>
      <c r="W6339" t="s">
        <v>105</v>
      </c>
      <c r="X6339" t="s">
        <v>2708</v>
      </c>
      <c r="Y6339" t="str">
        <f>"37-3011"</f>
        <v>37-3011</v>
      </c>
      <c r="Z6339" t="s">
        <v>94</v>
      </c>
      <c r="AA6339">
        <v>1121</v>
      </c>
      <c r="AB6339">
        <v>10</v>
      </c>
      <c r="AC6339">
        <v>10</v>
      </c>
      <c r="AD6339" t="s">
        <v>79</v>
      </c>
      <c r="AE6339" t="s">
        <v>95</v>
      </c>
      <c r="AF6339">
        <v>40</v>
      </c>
      <c r="AG6339" s="4">
        <v>0.29166666666666669</v>
      </c>
      <c r="AH6339" s="4">
        <v>0.66666666666666663</v>
      </c>
      <c r="AI6339" s="5">
        <v>13.43</v>
      </c>
      <c r="AJ6339">
        <v>20.149999999999999</v>
      </c>
      <c r="AL6339" t="s">
        <v>81</v>
      </c>
      <c r="AM6339" t="s">
        <v>82</v>
      </c>
      <c r="AO6339" t="s">
        <v>83</v>
      </c>
      <c r="AR6339" t="s">
        <v>82</v>
      </c>
      <c r="AT6339" t="s">
        <v>82</v>
      </c>
      <c r="AW6339" t="s">
        <v>82</v>
      </c>
      <c r="AY6339" t="s">
        <v>8660</v>
      </c>
      <c r="AZ6339" t="s">
        <v>2478</v>
      </c>
      <c r="BA6339" t="s">
        <v>8654</v>
      </c>
      <c r="BB6339">
        <v>89001</v>
      </c>
      <c r="BC6339" t="s">
        <v>87</v>
      </c>
      <c r="BH6339" t="s">
        <v>34559</v>
      </c>
      <c r="BJ6339">
        <v>270599525</v>
      </c>
    </row>
    <row r="6340" spans="1:62" x14ac:dyDescent="0.25">
      <c r="A6340" t="s">
        <v>35076</v>
      </c>
      <c r="B6340" s="2">
        <v>43535</v>
      </c>
      <c r="C6340" t="s">
        <v>63</v>
      </c>
      <c r="D6340" s="3">
        <v>43472.411436018519</v>
      </c>
      <c r="E6340" t="s">
        <v>64</v>
      </c>
      <c r="F6340" s="2">
        <v>43556</v>
      </c>
      <c r="G6340" s="2">
        <v>43799</v>
      </c>
      <c r="H6340" t="s">
        <v>11065</v>
      </c>
      <c r="I6340" t="s">
        <v>11066</v>
      </c>
      <c r="J6340" t="s">
        <v>11067</v>
      </c>
      <c r="L6340" t="s">
        <v>7731</v>
      </c>
      <c r="M6340" t="s">
        <v>714</v>
      </c>
      <c r="N6340">
        <v>70460</v>
      </c>
      <c r="O6340" t="s">
        <v>70</v>
      </c>
      <c r="Q6340" t="s">
        <v>11068</v>
      </c>
      <c r="S6340" t="s">
        <v>72</v>
      </c>
      <c r="T6340" t="s">
        <v>7872</v>
      </c>
      <c r="U6340" t="s">
        <v>7873</v>
      </c>
      <c r="V6340" t="s">
        <v>2471</v>
      </c>
      <c r="W6340" t="s">
        <v>649</v>
      </c>
      <c r="X6340" t="s">
        <v>2013</v>
      </c>
      <c r="Y6340" t="str">
        <f>"37-3011"</f>
        <v>37-3011</v>
      </c>
      <c r="Z6340" t="s">
        <v>94</v>
      </c>
      <c r="AA6340">
        <v>561730</v>
      </c>
      <c r="AB6340">
        <v>40</v>
      </c>
      <c r="AC6340">
        <v>40</v>
      </c>
      <c r="AD6340" t="s">
        <v>79</v>
      </c>
      <c r="AE6340" t="s">
        <v>95</v>
      </c>
      <c r="AF6340">
        <v>40</v>
      </c>
      <c r="AG6340" s="4">
        <v>0.25</v>
      </c>
      <c r="AH6340" s="4">
        <v>0.60416666666666663</v>
      </c>
      <c r="AI6340" s="5">
        <v>12.27</v>
      </c>
      <c r="AJ6340">
        <v>18.41</v>
      </c>
      <c r="AK6340">
        <v>18.41</v>
      </c>
      <c r="AL6340" t="s">
        <v>81</v>
      </c>
      <c r="AM6340" t="s">
        <v>82</v>
      </c>
      <c r="AO6340" t="s">
        <v>83</v>
      </c>
      <c r="AP6340" t="s">
        <v>67</v>
      </c>
      <c r="AQ6340" t="s">
        <v>67</v>
      </c>
      <c r="AR6340" t="s">
        <v>82</v>
      </c>
      <c r="AT6340" t="s">
        <v>82</v>
      </c>
      <c r="AW6340" t="s">
        <v>72</v>
      </c>
      <c r="AX6340">
        <v>3</v>
      </c>
      <c r="AY6340" t="s">
        <v>1588</v>
      </c>
      <c r="AZ6340" t="s">
        <v>8703</v>
      </c>
      <c r="BA6340" t="s">
        <v>3224</v>
      </c>
      <c r="BB6340">
        <v>39216</v>
      </c>
      <c r="BC6340" t="s">
        <v>79</v>
      </c>
      <c r="BH6340" t="s">
        <v>35077</v>
      </c>
      <c r="BJ6340">
        <v>721285520</v>
      </c>
    </row>
    <row r="6341" spans="1:62" x14ac:dyDescent="0.25">
      <c r="A6341" t="s">
        <v>35395</v>
      </c>
      <c r="B6341" s="2">
        <v>43535</v>
      </c>
      <c r="C6341" t="s">
        <v>63</v>
      </c>
      <c r="D6341" s="3">
        <v>43472.435319675926</v>
      </c>
      <c r="E6341" t="s">
        <v>64</v>
      </c>
      <c r="F6341" s="2">
        <v>43556</v>
      </c>
      <c r="G6341" s="2">
        <v>43784</v>
      </c>
      <c r="H6341" t="s">
        <v>8513</v>
      </c>
      <c r="I6341" t="s">
        <v>8514</v>
      </c>
      <c r="J6341" t="s">
        <v>8515</v>
      </c>
      <c r="K6341" t="s">
        <v>67</v>
      </c>
      <c r="L6341" t="s">
        <v>360</v>
      </c>
      <c r="M6341" t="s">
        <v>207</v>
      </c>
      <c r="N6341">
        <v>2554</v>
      </c>
      <c r="O6341" t="s">
        <v>70</v>
      </c>
      <c r="P6341" t="s">
        <v>67</v>
      </c>
      <c r="Q6341" t="s">
        <v>8516</v>
      </c>
      <c r="S6341" t="s">
        <v>72</v>
      </c>
      <c r="T6341" t="s">
        <v>8517</v>
      </c>
      <c r="U6341" t="s">
        <v>8518</v>
      </c>
      <c r="V6341" t="s">
        <v>8519</v>
      </c>
      <c r="W6341" t="s">
        <v>207</v>
      </c>
      <c r="X6341" t="s">
        <v>440</v>
      </c>
      <c r="Y6341" t="str">
        <f>"35-9021"</f>
        <v>35-9021</v>
      </c>
      <c r="Z6341" t="s">
        <v>315</v>
      </c>
      <c r="AA6341">
        <v>721110</v>
      </c>
      <c r="AB6341">
        <v>11</v>
      </c>
      <c r="AC6341">
        <v>11</v>
      </c>
      <c r="AD6341" t="s">
        <v>79</v>
      </c>
      <c r="AE6341" t="s">
        <v>80</v>
      </c>
      <c r="AF6341">
        <v>35</v>
      </c>
      <c r="AG6341" s="4">
        <v>0.33333333333333331</v>
      </c>
      <c r="AH6341" s="4">
        <v>0.66666666666666663</v>
      </c>
      <c r="AI6341" s="5">
        <v>12.37</v>
      </c>
      <c r="AJ6341">
        <v>18.559999999999999</v>
      </c>
      <c r="AL6341" t="s">
        <v>81</v>
      </c>
      <c r="AM6341" t="s">
        <v>82</v>
      </c>
      <c r="AO6341" t="s">
        <v>83</v>
      </c>
      <c r="AP6341" t="s">
        <v>67</v>
      </c>
      <c r="AQ6341" t="s">
        <v>67</v>
      </c>
      <c r="AR6341" t="s">
        <v>82</v>
      </c>
      <c r="AT6341" t="s">
        <v>82</v>
      </c>
      <c r="AW6341" t="s">
        <v>82</v>
      </c>
      <c r="AY6341" t="s">
        <v>360</v>
      </c>
      <c r="AZ6341" t="s">
        <v>360</v>
      </c>
      <c r="BA6341" t="s">
        <v>207</v>
      </c>
      <c r="BB6341">
        <v>2554</v>
      </c>
      <c r="BC6341" t="s">
        <v>87</v>
      </c>
      <c r="BH6341" t="s">
        <v>8515</v>
      </c>
      <c r="BI6341" t="s">
        <v>67</v>
      </c>
      <c r="BJ6341">
        <v>43436262</v>
      </c>
    </row>
    <row r="6342" spans="1:62" x14ac:dyDescent="0.25">
      <c r="A6342" t="s">
        <v>35641</v>
      </c>
      <c r="B6342" s="2">
        <v>43535</v>
      </c>
      <c r="C6342" t="s">
        <v>63</v>
      </c>
      <c r="D6342" s="3">
        <v>43496.40896912037</v>
      </c>
      <c r="E6342" t="s">
        <v>91</v>
      </c>
      <c r="H6342" t="s">
        <v>35642</v>
      </c>
      <c r="J6342" t="s">
        <v>35643</v>
      </c>
      <c r="L6342" t="s">
        <v>2839</v>
      </c>
      <c r="M6342" t="s">
        <v>278</v>
      </c>
      <c r="N6342">
        <v>22030</v>
      </c>
      <c r="O6342" t="s">
        <v>70</v>
      </c>
      <c r="Q6342" t="s">
        <v>35644</v>
      </c>
      <c r="S6342" t="s">
        <v>72</v>
      </c>
      <c r="T6342" t="s">
        <v>651</v>
      </c>
      <c r="U6342" t="s">
        <v>652</v>
      </c>
      <c r="V6342" t="s">
        <v>653</v>
      </c>
      <c r="W6342" t="s">
        <v>207</v>
      </c>
      <c r="X6342" t="s">
        <v>1533</v>
      </c>
      <c r="Y6342" t="str">
        <f>"35-3031"</f>
        <v>35-3031</v>
      </c>
      <c r="Z6342" t="s">
        <v>410</v>
      </c>
      <c r="AA6342">
        <v>713910</v>
      </c>
      <c r="AB6342">
        <v>4</v>
      </c>
      <c r="AD6342" t="s">
        <v>79</v>
      </c>
      <c r="AE6342" t="s">
        <v>95</v>
      </c>
      <c r="AF6342">
        <v>35</v>
      </c>
      <c r="AG6342" s="4">
        <v>0.375</v>
      </c>
      <c r="AH6342" s="4">
        <v>0.66666666666666663</v>
      </c>
      <c r="AI6342" s="5">
        <v>13.19</v>
      </c>
      <c r="AJ6342">
        <v>19.78</v>
      </c>
      <c r="AK6342">
        <v>22.5</v>
      </c>
      <c r="AL6342" t="s">
        <v>81</v>
      </c>
      <c r="AM6342" t="s">
        <v>82</v>
      </c>
      <c r="AO6342" t="s">
        <v>83</v>
      </c>
      <c r="AR6342" t="s">
        <v>82</v>
      </c>
      <c r="AT6342" t="s">
        <v>82</v>
      </c>
      <c r="AW6342" t="s">
        <v>72</v>
      </c>
      <c r="AX6342">
        <v>3</v>
      </c>
      <c r="AY6342" t="s">
        <v>2839</v>
      </c>
      <c r="AZ6342" t="s">
        <v>2839</v>
      </c>
      <c r="BA6342" t="s">
        <v>278</v>
      </c>
      <c r="BB6342">
        <v>22030</v>
      </c>
      <c r="BC6342" t="s">
        <v>87</v>
      </c>
      <c r="BH6342" t="s">
        <v>35643</v>
      </c>
      <c r="BJ6342">
        <v>540491842</v>
      </c>
    </row>
    <row r="6343" spans="1:62" x14ac:dyDescent="0.25">
      <c r="A6343" t="s">
        <v>35667</v>
      </c>
      <c r="B6343" s="2">
        <v>43535</v>
      </c>
      <c r="C6343" t="s">
        <v>63</v>
      </c>
      <c r="D6343" s="3">
        <v>43496.407689884261</v>
      </c>
      <c r="E6343" t="s">
        <v>91</v>
      </c>
      <c r="H6343" t="s">
        <v>35642</v>
      </c>
      <c r="J6343" t="s">
        <v>35643</v>
      </c>
      <c r="L6343" t="s">
        <v>2839</v>
      </c>
      <c r="M6343" t="s">
        <v>278</v>
      </c>
      <c r="N6343">
        <v>22030</v>
      </c>
      <c r="O6343" t="s">
        <v>70</v>
      </c>
      <c r="Q6343" t="s">
        <v>35644</v>
      </c>
      <c r="S6343" t="s">
        <v>72</v>
      </c>
      <c r="T6343" t="s">
        <v>651</v>
      </c>
      <c r="U6343" t="s">
        <v>652</v>
      </c>
      <c r="V6343" t="s">
        <v>653</v>
      </c>
      <c r="W6343" t="s">
        <v>207</v>
      </c>
      <c r="X6343" t="s">
        <v>3128</v>
      </c>
      <c r="Y6343" t="str">
        <f>"35-3011"</f>
        <v>35-3011</v>
      </c>
      <c r="Z6343" t="s">
        <v>3129</v>
      </c>
      <c r="AA6343">
        <v>713910</v>
      </c>
      <c r="AB6343">
        <v>2</v>
      </c>
      <c r="AD6343" t="s">
        <v>79</v>
      </c>
      <c r="AE6343" t="s">
        <v>95</v>
      </c>
      <c r="AF6343">
        <v>35</v>
      </c>
      <c r="AG6343" s="4">
        <v>0.375</v>
      </c>
      <c r="AH6343" s="4">
        <v>0.66666666666666663</v>
      </c>
      <c r="AI6343" s="5">
        <v>15.24</v>
      </c>
      <c r="AJ6343">
        <v>22.86</v>
      </c>
      <c r="AK6343">
        <v>27</v>
      </c>
      <c r="AL6343" t="s">
        <v>81</v>
      </c>
      <c r="AM6343" t="s">
        <v>82</v>
      </c>
      <c r="AO6343" t="s">
        <v>83</v>
      </c>
      <c r="AR6343" t="s">
        <v>82</v>
      </c>
      <c r="AT6343" t="s">
        <v>82</v>
      </c>
      <c r="AW6343" t="s">
        <v>72</v>
      </c>
      <c r="AX6343">
        <v>3</v>
      </c>
      <c r="AY6343" t="s">
        <v>2839</v>
      </c>
      <c r="AZ6343" t="s">
        <v>2839</v>
      </c>
      <c r="BA6343" t="s">
        <v>278</v>
      </c>
      <c r="BB6343">
        <v>22030</v>
      </c>
      <c r="BC6343" t="s">
        <v>87</v>
      </c>
      <c r="BH6343" t="s">
        <v>35643</v>
      </c>
      <c r="BJ6343">
        <v>540491842</v>
      </c>
    </row>
    <row r="6344" spans="1:62" x14ac:dyDescent="0.25">
      <c r="A6344" t="s">
        <v>36033</v>
      </c>
      <c r="B6344" s="2">
        <v>43535</v>
      </c>
      <c r="C6344" t="s">
        <v>63</v>
      </c>
      <c r="D6344" s="3">
        <v>43475.415428668981</v>
      </c>
      <c r="E6344" t="s">
        <v>91</v>
      </c>
      <c r="H6344" t="s">
        <v>30660</v>
      </c>
      <c r="I6344" t="s">
        <v>30660</v>
      </c>
      <c r="J6344" t="s">
        <v>30661</v>
      </c>
      <c r="L6344" t="s">
        <v>30662</v>
      </c>
      <c r="M6344" t="s">
        <v>308</v>
      </c>
      <c r="N6344">
        <v>7082</v>
      </c>
      <c r="O6344" t="s">
        <v>70</v>
      </c>
      <c r="Q6344" t="s">
        <v>30663</v>
      </c>
      <c r="S6344" t="s">
        <v>72</v>
      </c>
      <c r="T6344" t="s">
        <v>30664</v>
      </c>
      <c r="U6344" t="s">
        <v>30665</v>
      </c>
      <c r="V6344" t="s">
        <v>7259</v>
      </c>
      <c r="W6344" t="s">
        <v>308</v>
      </c>
      <c r="X6344" t="s">
        <v>106</v>
      </c>
      <c r="Y6344" t="str">
        <f>"37-3011"</f>
        <v>37-3011</v>
      </c>
      <c r="Z6344" t="s">
        <v>94</v>
      </c>
      <c r="AA6344">
        <v>561730</v>
      </c>
      <c r="AB6344">
        <v>3</v>
      </c>
      <c r="AD6344" t="s">
        <v>79</v>
      </c>
      <c r="AE6344" t="s">
        <v>80</v>
      </c>
      <c r="AF6344">
        <v>40</v>
      </c>
      <c r="AG6344" s="4">
        <v>0.33333333333333331</v>
      </c>
      <c r="AH6344" s="4">
        <v>0.66666666666666663</v>
      </c>
      <c r="AI6344" s="5">
        <v>14.41</v>
      </c>
      <c r="AL6344" t="s">
        <v>81</v>
      </c>
      <c r="AM6344" t="s">
        <v>82</v>
      </c>
      <c r="AO6344" t="s">
        <v>83</v>
      </c>
      <c r="AP6344" t="s">
        <v>67</v>
      </c>
      <c r="AQ6344" t="s">
        <v>67</v>
      </c>
      <c r="AR6344" t="s">
        <v>82</v>
      </c>
      <c r="AT6344" t="s">
        <v>82</v>
      </c>
      <c r="AW6344" t="s">
        <v>82</v>
      </c>
      <c r="AY6344" t="s">
        <v>30662</v>
      </c>
      <c r="AZ6344" t="s">
        <v>1303</v>
      </c>
      <c r="BA6344" t="s">
        <v>308</v>
      </c>
      <c r="BB6344">
        <v>7082</v>
      </c>
      <c r="BC6344" t="s">
        <v>79</v>
      </c>
      <c r="BH6344" t="s">
        <v>30661</v>
      </c>
      <c r="BJ6344">
        <v>822581241</v>
      </c>
    </row>
    <row r="6345" spans="1:62" x14ac:dyDescent="0.25">
      <c r="A6345" t="s">
        <v>36100</v>
      </c>
      <c r="B6345" s="2">
        <v>43535</v>
      </c>
      <c r="C6345" t="s">
        <v>63</v>
      </c>
      <c r="D6345" s="3">
        <v>43475.344657071757</v>
      </c>
      <c r="E6345" t="s">
        <v>91</v>
      </c>
      <c r="H6345" t="s">
        <v>31830</v>
      </c>
      <c r="I6345" t="s">
        <v>31831</v>
      </c>
      <c r="J6345" t="s">
        <v>31832</v>
      </c>
      <c r="L6345" t="s">
        <v>31833</v>
      </c>
      <c r="M6345" t="s">
        <v>308</v>
      </c>
      <c r="N6345">
        <v>7058</v>
      </c>
      <c r="O6345" t="s">
        <v>70</v>
      </c>
      <c r="Q6345" t="s">
        <v>31834</v>
      </c>
      <c r="S6345" t="s">
        <v>72</v>
      </c>
      <c r="T6345" t="s">
        <v>30664</v>
      </c>
      <c r="U6345" t="s">
        <v>30665</v>
      </c>
      <c r="V6345" t="s">
        <v>7259</v>
      </c>
      <c r="W6345" t="s">
        <v>308</v>
      </c>
      <c r="X6345" t="s">
        <v>106</v>
      </c>
      <c r="Y6345" t="str">
        <f>"37-3011"</f>
        <v>37-3011</v>
      </c>
      <c r="Z6345" t="s">
        <v>94</v>
      </c>
      <c r="AA6345">
        <v>561730</v>
      </c>
      <c r="AB6345">
        <v>2</v>
      </c>
      <c r="AD6345" t="s">
        <v>79</v>
      </c>
      <c r="AE6345" t="s">
        <v>80</v>
      </c>
      <c r="AF6345">
        <v>40</v>
      </c>
      <c r="AG6345" s="4">
        <v>0.33333333333333331</v>
      </c>
      <c r="AH6345" s="4">
        <v>0.66666666666666663</v>
      </c>
      <c r="AI6345" s="5">
        <v>14.41</v>
      </c>
      <c r="AL6345" t="s">
        <v>81</v>
      </c>
      <c r="AM6345" t="s">
        <v>82</v>
      </c>
      <c r="AO6345" t="s">
        <v>83</v>
      </c>
      <c r="AR6345" t="s">
        <v>82</v>
      </c>
      <c r="AT6345" t="s">
        <v>82</v>
      </c>
      <c r="AW6345" t="s">
        <v>82</v>
      </c>
      <c r="AY6345" t="s">
        <v>31833</v>
      </c>
      <c r="AZ6345" t="s">
        <v>2709</v>
      </c>
      <c r="BA6345" t="s">
        <v>308</v>
      </c>
      <c r="BB6345">
        <v>7058</v>
      </c>
      <c r="BC6345" t="s">
        <v>79</v>
      </c>
      <c r="BH6345" t="s">
        <v>31832</v>
      </c>
      <c r="BJ6345">
        <v>223463935</v>
      </c>
    </row>
    <row r="6346" spans="1:62" x14ac:dyDescent="0.25">
      <c r="A6346" t="s">
        <v>36336</v>
      </c>
      <c r="B6346" s="2">
        <v>43535</v>
      </c>
      <c r="C6346" t="s">
        <v>63</v>
      </c>
      <c r="D6346" s="3">
        <v>43476.274772164354</v>
      </c>
      <c r="E6346" t="s">
        <v>91</v>
      </c>
      <c r="H6346" t="s">
        <v>36337</v>
      </c>
      <c r="I6346" t="s">
        <v>67</v>
      </c>
      <c r="J6346" t="s">
        <v>36074</v>
      </c>
      <c r="K6346" t="s">
        <v>67</v>
      </c>
      <c r="L6346" t="s">
        <v>36075</v>
      </c>
      <c r="M6346" t="s">
        <v>197</v>
      </c>
      <c r="N6346">
        <v>50595</v>
      </c>
      <c r="O6346" t="s">
        <v>70</v>
      </c>
      <c r="P6346" t="s">
        <v>67</v>
      </c>
      <c r="Q6346" t="s">
        <v>36076</v>
      </c>
      <c r="S6346" t="s">
        <v>72</v>
      </c>
      <c r="T6346" t="s">
        <v>36338</v>
      </c>
      <c r="U6346" t="s">
        <v>12045</v>
      </c>
      <c r="V6346" t="s">
        <v>12046</v>
      </c>
      <c r="W6346" t="s">
        <v>197</v>
      </c>
      <c r="X6346" t="s">
        <v>36077</v>
      </c>
      <c r="Y6346" t="str">
        <f>"49-3031"</f>
        <v>49-3031</v>
      </c>
      <c r="Z6346" t="s">
        <v>23285</v>
      </c>
      <c r="AA6346">
        <v>48412</v>
      </c>
      <c r="AB6346">
        <v>5</v>
      </c>
      <c r="AD6346" t="s">
        <v>79</v>
      </c>
      <c r="AE6346" t="s">
        <v>95</v>
      </c>
      <c r="AF6346">
        <v>40</v>
      </c>
      <c r="AG6346" s="4">
        <v>0.33333333333333331</v>
      </c>
      <c r="AH6346" s="4">
        <v>0.70833333333333337</v>
      </c>
      <c r="AI6346" s="5">
        <v>19.12</v>
      </c>
      <c r="AJ6346">
        <v>28.68</v>
      </c>
      <c r="AL6346" t="s">
        <v>81</v>
      </c>
      <c r="AM6346" t="s">
        <v>82</v>
      </c>
      <c r="AO6346" t="s">
        <v>83</v>
      </c>
      <c r="AP6346" t="s">
        <v>67</v>
      </c>
      <c r="AQ6346" t="s">
        <v>67</v>
      </c>
      <c r="AR6346" t="s">
        <v>82</v>
      </c>
      <c r="AT6346" t="s">
        <v>82</v>
      </c>
      <c r="AW6346" t="s">
        <v>72</v>
      </c>
      <c r="AX6346">
        <v>24</v>
      </c>
      <c r="AY6346" t="s">
        <v>36075</v>
      </c>
      <c r="AZ6346" t="s">
        <v>3667</v>
      </c>
      <c r="BA6346" t="s">
        <v>197</v>
      </c>
      <c r="BB6346">
        <v>50595</v>
      </c>
      <c r="BC6346" t="s">
        <v>79</v>
      </c>
      <c r="BH6346" t="s">
        <v>36074</v>
      </c>
      <c r="BJ6346">
        <v>421503884</v>
      </c>
    </row>
    <row r="6347" spans="1:62" x14ac:dyDescent="0.25">
      <c r="A6347" t="s">
        <v>368</v>
      </c>
      <c r="B6347" s="2">
        <v>43536</v>
      </c>
      <c r="C6347" t="s">
        <v>63</v>
      </c>
      <c r="D6347" s="3">
        <v>43472.385229189815</v>
      </c>
      <c r="E6347" t="s">
        <v>64</v>
      </c>
      <c r="F6347" s="2">
        <v>43556</v>
      </c>
      <c r="G6347" s="2">
        <v>43814</v>
      </c>
      <c r="H6347" t="s">
        <v>369</v>
      </c>
      <c r="I6347" t="s">
        <v>370</v>
      </c>
      <c r="J6347" t="s">
        <v>371</v>
      </c>
      <c r="K6347" t="s">
        <v>67</v>
      </c>
      <c r="L6347" t="s">
        <v>360</v>
      </c>
      <c r="M6347" t="s">
        <v>207</v>
      </c>
      <c r="N6347">
        <v>2554</v>
      </c>
      <c r="O6347" t="s">
        <v>70</v>
      </c>
      <c r="P6347" t="s">
        <v>67</v>
      </c>
      <c r="Q6347" t="s">
        <v>372</v>
      </c>
      <c r="S6347" t="s">
        <v>72</v>
      </c>
      <c r="T6347" t="s">
        <v>275</v>
      </c>
      <c r="U6347" t="s">
        <v>276</v>
      </c>
      <c r="V6347" t="s">
        <v>277</v>
      </c>
      <c r="W6347" t="s">
        <v>278</v>
      </c>
      <c r="X6347" t="s">
        <v>366</v>
      </c>
      <c r="Y6347" t="str">
        <f>"37-2012"</f>
        <v>37-2012</v>
      </c>
      <c r="Z6347" t="s">
        <v>373</v>
      </c>
      <c r="AA6347">
        <v>721191</v>
      </c>
      <c r="AB6347">
        <v>7</v>
      </c>
      <c r="AC6347">
        <v>5</v>
      </c>
      <c r="AD6347" t="s">
        <v>79</v>
      </c>
      <c r="AE6347" t="s">
        <v>80</v>
      </c>
      <c r="AF6347">
        <v>35</v>
      </c>
      <c r="AG6347" s="4">
        <v>0.25</v>
      </c>
      <c r="AH6347" s="4">
        <v>0.66666666666666663</v>
      </c>
      <c r="AI6347" s="5">
        <v>15.24</v>
      </c>
      <c r="AJ6347">
        <v>22.86</v>
      </c>
      <c r="AL6347" t="s">
        <v>81</v>
      </c>
      <c r="AM6347" t="s">
        <v>82</v>
      </c>
      <c r="AO6347" t="s">
        <v>83</v>
      </c>
      <c r="AP6347" t="s">
        <v>67</v>
      </c>
      <c r="AQ6347" t="s">
        <v>67</v>
      </c>
      <c r="AR6347" t="s">
        <v>82</v>
      </c>
      <c r="AT6347" t="s">
        <v>82</v>
      </c>
      <c r="AW6347" t="s">
        <v>72</v>
      </c>
      <c r="AX6347">
        <v>3</v>
      </c>
      <c r="AY6347" t="s">
        <v>360</v>
      </c>
      <c r="AZ6347" t="s">
        <v>360</v>
      </c>
      <c r="BA6347" t="s">
        <v>207</v>
      </c>
      <c r="BB6347">
        <v>2554</v>
      </c>
      <c r="BC6347" t="s">
        <v>87</v>
      </c>
      <c r="BH6347" t="s">
        <v>371</v>
      </c>
      <c r="BI6347" t="s">
        <v>67</v>
      </c>
      <c r="BJ6347">
        <v>43504621</v>
      </c>
    </row>
    <row r="6348" spans="1:62" x14ac:dyDescent="0.25">
      <c r="A6348" t="s">
        <v>448</v>
      </c>
      <c r="B6348" s="2">
        <v>43536</v>
      </c>
      <c r="C6348" t="s">
        <v>63</v>
      </c>
      <c r="D6348" s="3">
        <v>43472.383349328702</v>
      </c>
      <c r="E6348" t="s">
        <v>64</v>
      </c>
      <c r="F6348" s="2">
        <v>43556</v>
      </c>
      <c r="G6348" s="2">
        <v>43799</v>
      </c>
      <c r="H6348" t="s">
        <v>449</v>
      </c>
      <c r="I6348" t="s">
        <v>67</v>
      </c>
      <c r="J6348" t="s">
        <v>450</v>
      </c>
      <c r="L6348" t="s">
        <v>244</v>
      </c>
      <c r="M6348" t="s">
        <v>147</v>
      </c>
      <c r="N6348">
        <v>15238</v>
      </c>
      <c r="O6348" t="s">
        <v>70</v>
      </c>
      <c r="P6348" t="s">
        <v>67</v>
      </c>
      <c r="Q6348" t="s">
        <v>451</v>
      </c>
      <c r="S6348" t="s">
        <v>72</v>
      </c>
      <c r="T6348" t="s">
        <v>275</v>
      </c>
      <c r="U6348" t="s">
        <v>276</v>
      </c>
      <c r="V6348" t="s">
        <v>277</v>
      </c>
      <c r="W6348" t="s">
        <v>278</v>
      </c>
      <c r="X6348" t="s">
        <v>452</v>
      </c>
      <c r="Y6348" t="str">
        <f>"37-3011"</f>
        <v>37-3011</v>
      </c>
      <c r="Z6348" t="s">
        <v>94</v>
      </c>
      <c r="AA6348">
        <v>541320</v>
      </c>
      <c r="AB6348">
        <v>8</v>
      </c>
      <c r="AC6348">
        <v>8</v>
      </c>
      <c r="AD6348" t="s">
        <v>79</v>
      </c>
      <c r="AE6348" t="s">
        <v>95</v>
      </c>
      <c r="AF6348">
        <v>35</v>
      </c>
      <c r="AG6348" s="4">
        <v>0.28125</v>
      </c>
      <c r="AH6348" s="4">
        <v>0.6875</v>
      </c>
      <c r="AI6348" s="5">
        <v>13.77</v>
      </c>
      <c r="AJ6348">
        <v>20.66</v>
      </c>
      <c r="AL6348" t="s">
        <v>81</v>
      </c>
      <c r="AM6348" t="s">
        <v>82</v>
      </c>
      <c r="AO6348" t="s">
        <v>83</v>
      </c>
      <c r="AP6348" t="s">
        <v>67</v>
      </c>
      <c r="AQ6348" t="s">
        <v>67</v>
      </c>
      <c r="AR6348" t="s">
        <v>82</v>
      </c>
      <c r="AT6348" t="s">
        <v>82</v>
      </c>
      <c r="AW6348" t="s">
        <v>72</v>
      </c>
      <c r="AX6348">
        <v>3</v>
      </c>
      <c r="AY6348" t="s">
        <v>453</v>
      </c>
      <c r="AZ6348" t="s">
        <v>245</v>
      </c>
      <c r="BA6348" t="s">
        <v>147</v>
      </c>
      <c r="BB6348">
        <v>15024</v>
      </c>
      <c r="BC6348" t="s">
        <v>79</v>
      </c>
      <c r="BH6348" t="s">
        <v>454</v>
      </c>
      <c r="BI6348" t="s">
        <v>67</v>
      </c>
      <c r="BJ6348">
        <v>251371647</v>
      </c>
    </row>
    <row r="6349" spans="1:62" x14ac:dyDescent="0.25">
      <c r="A6349" t="s">
        <v>583</v>
      </c>
      <c r="B6349" s="2">
        <v>43536</v>
      </c>
      <c r="C6349" t="s">
        <v>63</v>
      </c>
      <c r="D6349" s="3">
        <v>43472.390658703705</v>
      </c>
      <c r="E6349" t="s">
        <v>64</v>
      </c>
      <c r="F6349" s="2">
        <v>43556</v>
      </c>
      <c r="G6349" s="2">
        <v>43804</v>
      </c>
      <c r="H6349" t="s">
        <v>584</v>
      </c>
      <c r="I6349" t="s">
        <v>585</v>
      </c>
      <c r="J6349" t="s">
        <v>586</v>
      </c>
      <c r="K6349" t="s">
        <v>67</v>
      </c>
      <c r="L6349" t="s">
        <v>587</v>
      </c>
      <c r="M6349" t="s">
        <v>207</v>
      </c>
      <c r="N6349">
        <v>2673</v>
      </c>
      <c r="O6349" t="s">
        <v>70</v>
      </c>
      <c r="P6349" t="s">
        <v>67</v>
      </c>
      <c r="Q6349" t="s">
        <v>588</v>
      </c>
      <c r="S6349" t="s">
        <v>72</v>
      </c>
      <c r="T6349" t="s">
        <v>275</v>
      </c>
      <c r="U6349" t="s">
        <v>276</v>
      </c>
      <c r="V6349" t="s">
        <v>277</v>
      </c>
      <c r="W6349" t="s">
        <v>278</v>
      </c>
      <c r="X6349" t="s">
        <v>589</v>
      </c>
      <c r="Y6349" t="str">
        <f>"37-2012"</f>
        <v>37-2012</v>
      </c>
      <c r="Z6349" t="s">
        <v>373</v>
      </c>
      <c r="AA6349">
        <v>721110</v>
      </c>
      <c r="AB6349">
        <v>8</v>
      </c>
      <c r="AC6349">
        <v>8</v>
      </c>
      <c r="AD6349" t="s">
        <v>79</v>
      </c>
      <c r="AE6349" t="s">
        <v>95</v>
      </c>
      <c r="AF6349">
        <v>35</v>
      </c>
      <c r="AG6349" s="4">
        <v>0.22916666666666666</v>
      </c>
      <c r="AH6349" s="4">
        <v>0</v>
      </c>
      <c r="AI6349" s="5">
        <v>14.58</v>
      </c>
      <c r="AJ6349">
        <v>21.87</v>
      </c>
      <c r="AL6349" t="s">
        <v>81</v>
      </c>
      <c r="AM6349" t="s">
        <v>82</v>
      </c>
      <c r="AO6349" t="s">
        <v>83</v>
      </c>
      <c r="AP6349" t="s">
        <v>67</v>
      </c>
      <c r="AQ6349" t="s">
        <v>67</v>
      </c>
      <c r="AR6349" t="s">
        <v>82</v>
      </c>
      <c r="AT6349" t="s">
        <v>82</v>
      </c>
      <c r="AW6349" t="s">
        <v>72</v>
      </c>
      <c r="AX6349">
        <v>3</v>
      </c>
      <c r="AY6349" t="s">
        <v>587</v>
      </c>
      <c r="AZ6349" t="s">
        <v>214</v>
      </c>
      <c r="BA6349" t="s">
        <v>207</v>
      </c>
      <c r="BB6349">
        <v>2673</v>
      </c>
      <c r="BC6349" t="s">
        <v>87</v>
      </c>
      <c r="BH6349" t="s">
        <v>586</v>
      </c>
      <c r="BI6349" t="s">
        <v>67</v>
      </c>
      <c r="BJ6349">
        <v>593317972</v>
      </c>
    </row>
    <row r="6350" spans="1:62" x14ac:dyDescent="0.25">
      <c r="A6350" t="s">
        <v>5828</v>
      </c>
      <c r="B6350" s="2">
        <v>43536</v>
      </c>
      <c r="C6350" t="s">
        <v>63</v>
      </c>
      <c r="D6350" s="3">
        <v>43472.38563646991</v>
      </c>
      <c r="E6350" t="s">
        <v>64</v>
      </c>
      <c r="F6350" s="2">
        <v>43556</v>
      </c>
      <c r="G6350" s="2">
        <v>43777</v>
      </c>
      <c r="H6350" t="s">
        <v>5829</v>
      </c>
      <c r="I6350" t="s">
        <v>5830</v>
      </c>
      <c r="J6350" t="s">
        <v>5787</v>
      </c>
      <c r="L6350" t="s">
        <v>5477</v>
      </c>
      <c r="M6350" t="s">
        <v>147</v>
      </c>
      <c r="N6350">
        <v>19462</v>
      </c>
      <c r="O6350" t="s">
        <v>70</v>
      </c>
      <c r="Q6350" t="s">
        <v>5831</v>
      </c>
      <c r="S6350" t="s">
        <v>72</v>
      </c>
      <c r="T6350" t="s">
        <v>5789</v>
      </c>
      <c r="U6350" t="s">
        <v>5790</v>
      </c>
      <c r="V6350" t="s">
        <v>5791</v>
      </c>
      <c r="W6350" t="s">
        <v>232</v>
      </c>
      <c r="X6350" t="s">
        <v>106</v>
      </c>
      <c r="Y6350" t="str">
        <f>"37-3011"</f>
        <v>37-3011</v>
      </c>
      <c r="Z6350" t="s">
        <v>94</v>
      </c>
      <c r="AA6350">
        <v>561730</v>
      </c>
      <c r="AB6350">
        <v>30</v>
      </c>
      <c r="AC6350">
        <v>30</v>
      </c>
      <c r="AD6350" t="s">
        <v>79</v>
      </c>
      <c r="AE6350" t="s">
        <v>80</v>
      </c>
      <c r="AF6350">
        <v>40</v>
      </c>
      <c r="AG6350" s="4">
        <v>0.29166666666666669</v>
      </c>
      <c r="AH6350" s="4">
        <v>0.64583333333333337</v>
      </c>
      <c r="AI6350" s="5">
        <v>16.809999999999999</v>
      </c>
      <c r="AJ6350">
        <v>25.22</v>
      </c>
      <c r="AL6350" t="s">
        <v>81</v>
      </c>
      <c r="AM6350" t="s">
        <v>82</v>
      </c>
      <c r="AO6350" t="s">
        <v>83</v>
      </c>
      <c r="AP6350" t="s">
        <v>67</v>
      </c>
      <c r="AQ6350" t="s">
        <v>662</v>
      </c>
      <c r="AR6350" t="s">
        <v>82</v>
      </c>
      <c r="AT6350" t="s">
        <v>82</v>
      </c>
      <c r="AW6350" t="s">
        <v>82</v>
      </c>
      <c r="AY6350" t="s">
        <v>5832</v>
      </c>
      <c r="AZ6350" t="s">
        <v>698</v>
      </c>
      <c r="BA6350" t="s">
        <v>232</v>
      </c>
      <c r="BB6350">
        <v>11572</v>
      </c>
      <c r="BC6350" t="s">
        <v>79</v>
      </c>
      <c r="BH6350" t="s">
        <v>5833</v>
      </c>
      <c r="BJ6350">
        <v>421724313</v>
      </c>
    </row>
    <row r="6351" spans="1:62" x14ac:dyDescent="0.25">
      <c r="A6351" t="s">
        <v>6186</v>
      </c>
      <c r="B6351" s="2">
        <v>43536</v>
      </c>
      <c r="C6351" t="s">
        <v>63</v>
      </c>
      <c r="D6351" s="3">
        <v>43472.435600069446</v>
      </c>
      <c r="E6351" t="s">
        <v>117</v>
      </c>
      <c r="H6351" t="s">
        <v>6187</v>
      </c>
      <c r="J6351" t="s">
        <v>6188</v>
      </c>
      <c r="L6351" t="s">
        <v>4782</v>
      </c>
      <c r="M6351" t="s">
        <v>105</v>
      </c>
      <c r="N6351">
        <v>79765</v>
      </c>
      <c r="O6351" t="s">
        <v>70</v>
      </c>
      <c r="Q6351" t="s">
        <v>6189</v>
      </c>
      <c r="S6351" t="s">
        <v>72</v>
      </c>
      <c r="T6351" t="s">
        <v>1855</v>
      </c>
      <c r="U6351" t="s">
        <v>1856</v>
      </c>
      <c r="V6351" t="s">
        <v>863</v>
      </c>
      <c r="W6351" t="s">
        <v>105</v>
      </c>
      <c r="X6351" t="s">
        <v>6190</v>
      </c>
      <c r="Y6351" t="str">
        <f>"51-9198"</f>
        <v>51-9198</v>
      </c>
      <c r="Z6351" t="s">
        <v>199</v>
      </c>
      <c r="AA6351">
        <v>811310</v>
      </c>
      <c r="AB6351">
        <v>25</v>
      </c>
      <c r="AD6351" t="s">
        <v>79</v>
      </c>
      <c r="AE6351" t="s">
        <v>95</v>
      </c>
      <c r="AF6351">
        <v>40</v>
      </c>
      <c r="AG6351" s="4">
        <v>0.29166666666666669</v>
      </c>
      <c r="AH6351" s="4">
        <v>0.66666666666666663</v>
      </c>
      <c r="AI6351" s="5">
        <v>15.08</v>
      </c>
      <c r="AJ6351">
        <v>22.62</v>
      </c>
      <c r="AL6351" t="s">
        <v>81</v>
      </c>
      <c r="AM6351" t="s">
        <v>82</v>
      </c>
      <c r="AO6351" t="s">
        <v>83</v>
      </c>
      <c r="AR6351" t="s">
        <v>82</v>
      </c>
      <c r="AT6351" t="s">
        <v>82</v>
      </c>
      <c r="AW6351" t="s">
        <v>72</v>
      </c>
      <c r="AX6351">
        <v>2</v>
      </c>
      <c r="AY6351" t="s">
        <v>4782</v>
      </c>
      <c r="AZ6351" t="s">
        <v>2977</v>
      </c>
      <c r="BA6351" t="s">
        <v>105</v>
      </c>
      <c r="BB6351">
        <v>79765</v>
      </c>
      <c r="BC6351" t="s">
        <v>79</v>
      </c>
      <c r="BH6351" t="s">
        <v>6188</v>
      </c>
      <c r="BJ6351">
        <v>752960773</v>
      </c>
    </row>
    <row r="6352" spans="1:62" x14ac:dyDescent="0.25">
      <c r="A6352" t="s">
        <v>7086</v>
      </c>
      <c r="B6352" s="2">
        <v>43536</v>
      </c>
      <c r="C6352" t="s">
        <v>63</v>
      </c>
      <c r="D6352" s="3">
        <v>43472.382453622682</v>
      </c>
      <c r="E6352" t="s">
        <v>64</v>
      </c>
      <c r="F6352" s="2">
        <v>43556</v>
      </c>
      <c r="G6352" s="2">
        <v>43771</v>
      </c>
      <c r="H6352" t="s">
        <v>7087</v>
      </c>
      <c r="J6352" t="s">
        <v>6865</v>
      </c>
      <c r="L6352" t="s">
        <v>6866</v>
      </c>
      <c r="M6352" t="s">
        <v>147</v>
      </c>
      <c r="N6352">
        <v>19462</v>
      </c>
      <c r="O6352" t="s">
        <v>70</v>
      </c>
      <c r="Q6352" t="s">
        <v>6867</v>
      </c>
      <c r="S6352" t="s">
        <v>72</v>
      </c>
      <c r="T6352" t="s">
        <v>7088</v>
      </c>
      <c r="U6352" t="s">
        <v>5854</v>
      </c>
      <c r="V6352" t="s">
        <v>6868</v>
      </c>
      <c r="W6352" t="s">
        <v>232</v>
      </c>
      <c r="X6352" t="s">
        <v>106</v>
      </c>
      <c r="Y6352" t="str">
        <f>"37-3011"</f>
        <v>37-3011</v>
      </c>
      <c r="Z6352" t="s">
        <v>94</v>
      </c>
      <c r="AA6352">
        <v>561730</v>
      </c>
      <c r="AB6352">
        <v>28</v>
      </c>
      <c r="AC6352">
        <v>28</v>
      </c>
      <c r="AD6352" t="s">
        <v>79</v>
      </c>
      <c r="AE6352" t="s">
        <v>95</v>
      </c>
      <c r="AF6352">
        <v>40</v>
      </c>
      <c r="AG6352" s="4">
        <v>0.29166666666666669</v>
      </c>
      <c r="AH6352" s="4">
        <v>0.64583333333333337</v>
      </c>
      <c r="AI6352" s="5">
        <v>12.87</v>
      </c>
      <c r="AJ6352">
        <v>19.309999999999999</v>
      </c>
      <c r="AL6352" t="s">
        <v>81</v>
      </c>
      <c r="AM6352" t="s">
        <v>82</v>
      </c>
      <c r="AO6352" t="s">
        <v>83</v>
      </c>
      <c r="AR6352" t="s">
        <v>82</v>
      </c>
      <c r="AT6352" t="s">
        <v>82</v>
      </c>
      <c r="AW6352" t="s">
        <v>82</v>
      </c>
      <c r="AY6352" t="s">
        <v>7089</v>
      </c>
      <c r="AZ6352" t="s">
        <v>730</v>
      </c>
      <c r="BA6352" t="s">
        <v>86</v>
      </c>
      <c r="BB6352">
        <v>33559</v>
      </c>
      <c r="BC6352" t="s">
        <v>79</v>
      </c>
      <c r="BH6352" t="s">
        <v>7090</v>
      </c>
      <c r="BJ6352">
        <v>954194223</v>
      </c>
    </row>
    <row r="6353" spans="1:62" x14ac:dyDescent="0.25">
      <c r="A6353" t="s">
        <v>7172</v>
      </c>
      <c r="B6353" s="2">
        <v>43536</v>
      </c>
      <c r="C6353" t="s">
        <v>63</v>
      </c>
      <c r="D6353" s="3">
        <v>43472.385568449077</v>
      </c>
      <c r="E6353" t="s">
        <v>64</v>
      </c>
      <c r="F6353" s="2">
        <v>43556</v>
      </c>
      <c r="G6353" s="2">
        <v>43771</v>
      </c>
      <c r="H6353" t="s">
        <v>7173</v>
      </c>
      <c r="J6353" t="s">
        <v>6865</v>
      </c>
      <c r="L6353" t="s">
        <v>6866</v>
      </c>
      <c r="M6353" t="s">
        <v>147</v>
      </c>
      <c r="N6353">
        <v>19462</v>
      </c>
      <c r="O6353" t="s">
        <v>70</v>
      </c>
      <c r="Q6353" t="s">
        <v>6867</v>
      </c>
      <c r="S6353" t="s">
        <v>72</v>
      </c>
      <c r="T6353" t="s">
        <v>5789</v>
      </c>
      <c r="U6353" t="s">
        <v>5854</v>
      </c>
      <c r="V6353" t="s">
        <v>6868</v>
      </c>
      <c r="W6353" t="s">
        <v>232</v>
      </c>
      <c r="X6353" t="s">
        <v>106</v>
      </c>
      <c r="Y6353" t="str">
        <f>"37-3011"</f>
        <v>37-3011</v>
      </c>
      <c r="Z6353" t="s">
        <v>94</v>
      </c>
      <c r="AA6353">
        <v>561730</v>
      </c>
      <c r="AB6353">
        <v>50</v>
      </c>
      <c r="AC6353">
        <v>50</v>
      </c>
      <c r="AD6353" t="s">
        <v>79</v>
      </c>
      <c r="AE6353" t="s">
        <v>95</v>
      </c>
      <c r="AF6353">
        <v>40</v>
      </c>
      <c r="AG6353" s="4">
        <v>0.29166666666666669</v>
      </c>
      <c r="AH6353" s="4">
        <v>0.64583333333333337</v>
      </c>
      <c r="AI6353" s="5">
        <v>12.29</v>
      </c>
      <c r="AJ6353">
        <v>18.440000000000001</v>
      </c>
      <c r="AL6353" t="s">
        <v>81</v>
      </c>
      <c r="AM6353" t="s">
        <v>82</v>
      </c>
      <c r="AO6353" t="s">
        <v>83</v>
      </c>
      <c r="AR6353" t="s">
        <v>82</v>
      </c>
      <c r="AT6353" t="s">
        <v>82</v>
      </c>
      <c r="AW6353" t="s">
        <v>82</v>
      </c>
      <c r="AY6353" t="s">
        <v>7174</v>
      </c>
      <c r="AZ6353" t="s">
        <v>1488</v>
      </c>
      <c r="BA6353" t="s">
        <v>86</v>
      </c>
      <c r="BB6353">
        <v>33470</v>
      </c>
      <c r="BC6353" t="s">
        <v>79</v>
      </c>
      <c r="BH6353" t="s">
        <v>7175</v>
      </c>
      <c r="BJ6353">
        <v>954194223</v>
      </c>
    </row>
    <row r="6354" spans="1:62" x14ac:dyDescent="0.25">
      <c r="A6354" t="s">
        <v>7324</v>
      </c>
      <c r="B6354" s="2">
        <v>43536</v>
      </c>
      <c r="C6354" t="s">
        <v>63</v>
      </c>
      <c r="D6354" s="3">
        <v>43472.509050347224</v>
      </c>
      <c r="E6354" t="s">
        <v>117</v>
      </c>
      <c r="H6354" t="s">
        <v>7325</v>
      </c>
      <c r="J6354" t="s">
        <v>7326</v>
      </c>
      <c r="K6354" t="s">
        <v>7327</v>
      </c>
      <c r="L6354" t="s">
        <v>7328</v>
      </c>
      <c r="M6354" t="s">
        <v>86</v>
      </c>
      <c r="N6354">
        <v>34209</v>
      </c>
      <c r="O6354" t="s">
        <v>70</v>
      </c>
      <c r="Q6354" t="s">
        <v>7329</v>
      </c>
      <c r="S6354" t="s">
        <v>72</v>
      </c>
      <c r="T6354" t="s">
        <v>7330</v>
      </c>
      <c r="U6354" t="s">
        <v>7331</v>
      </c>
      <c r="V6354" t="s">
        <v>7332</v>
      </c>
      <c r="W6354" t="s">
        <v>86</v>
      </c>
      <c r="X6354" t="s">
        <v>7333</v>
      </c>
      <c r="Y6354" t="str">
        <f>"49-3021"</f>
        <v>49-3021</v>
      </c>
      <c r="Z6354" t="s">
        <v>7334</v>
      </c>
      <c r="AA6354">
        <v>81119</v>
      </c>
      <c r="AB6354">
        <v>20</v>
      </c>
      <c r="AD6354" t="s">
        <v>79</v>
      </c>
      <c r="AE6354" t="s">
        <v>80</v>
      </c>
      <c r="AF6354">
        <v>40</v>
      </c>
      <c r="AG6354" s="4">
        <v>0.29166666666666669</v>
      </c>
      <c r="AH6354" s="4">
        <v>0.66666666666666663</v>
      </c>
      <c r="AI6354" s="5">
        <v>19.239999999999998</v>
      </c>
      <c r="AL6354" t="s">
        <v>81</v>
      </c>
      <c r="AM6354" t="s">
        <v>82</v>
      </c>
      <c r="AO6354" t="s">
        <v>213</v>
      </c>
      <c r="AR6354" t="s">
        <v>82</v>
      </c>
      <c r="AT6354" t="s">
        <v>82</v>
      </c>
      <c r="AW6354" t="s">
        <v>72</v>
      </c>
      <c r="AX6354">
        <v>2</v>
      </c>
      <c r="AY6354" t="s">
        <v>7328</v>
      </c>
      <c r="AZ6354" t="s">
        <v>7335</v>
      </c>
      <c r="BA6354" t="s">
        <v>86</v>
      </c>
      <c r="BB6354">
        <v>34209</v>
      </c>
      <c r="BC6354" t="s">
        <v>87</v>
      </c>
      <c r="BH6354" t="s">
        <v>7326</v>
      </c>
      <c r="BI6354" t="s">
        <v>7327</v>
      </c>
      <c r="BJ6354">
        <v>275430155</v>
      </c>
    </row>
    <row r="6355" spans="1:62" x14ac:dyDescent="0.25">
      <c r="A6355" t="s">
        <v>7689</v>
      </c>
      <c r="B6355" s="2">
        <v>43536</v>
      </c>
      <c r="C6355" t="s">
        <v>63</v>
      </c>
      <c r="D6355" s="3">
        <v>43472.385017858796</v>
      </c>
      <c r="E6355" t="s">
        <v>64</v>
      </c>
      <c r="F6355" s="2">
        <v>43556</v>
      </c>
      <c r="G6355" s="2">
        <v>43771</v>
      </c>
      <c r="H6355" t="s">
        <v>7690</v>
      </c>
      <c r="J6355" t="s">
        <v>6865</v>
      </c>
      <c r="L6355" t="s">
        <v>6866</v>
      </c>
      <c r="M6355" t="s">
        <v>147</v>
      </c>
      <c r="N6355">
        <v>19462</v>
      </c>
      <c r="O6355" t="s">
        <v>70</v>
      </c>
      <c r="Q6355" t="s">
        <v>7691</v>
      </c>
      <c r="S6355" t="s">
        <v>72</v>
      </c>
      <c r="T6355" t="s">
        <v>5789</v>
      </c>
      <c r="U6355" t="s">
        <v>5854</v>
      </c>
      <c r="V6355" t="s">
        <v>6868</v>
      </c>
      <c r="W6355" t="s">
        <v>232</v>
      </c>
      <c r="X6355" t="s">
        <v>106</v>
      </c>
      <c r="Y6355" t="str">
        <f>"37-3011"</f>
        <v>37-3011</v>
      </c>
      <c r="Z6355" t="s">
        <v>94</v>
      </c>
      <c r="AA6355">
        <v>561730</v>
      </c>
      <c r="AB6355">
        <v>38</v>
      </c>
      <c r="AC6355">
        <v>38</v>
      </c>
      <c r="AD6355" t="s">
        <v>79</v>
      </c>
      <c r="AE6355" t="s">
        <v>95</v>
      </c>
      <c r="AF6355">
        <v>40</v>
      </c>
      <c r="AG6355" s="4">
        <v>0.29166666666666669</v>
      </c>
      <c r="AH6355" s="4">
        <v>0.64583333333333337</v>
      </c>
      <c r="AI6355" s="5">
        <v>13.16</v>
      </c>
      <c r="AJ6355">
        <v>19.739999999999998</v>
      </c>
      <c r="AL6355" t="s">
        <v>81</v>
      </c>
      <c r="AM6355" t="s">
        <v>82</v>
      </c>
      <c r="AO6355" t="s">
        <v>83</v>
      </c>
      <c r="AR6355" t="s">
        <v>82</v>
      </c>
      <c r="AT6355" t="s">
        <v>82</v>
      </c>
      <c r="AW6355" t="s">
        <v>82</v>
      </c>
      <c r="AY6355" t="s">
        <v>671</v>
      </c>
      <c r="AZ6355" t="s">
        <v>2162</v>
      </c>
      <c r="BA6355" t="s">
        <v>86</v>
      </c>
      <c r="BB6355">
        <v>34997</v>
      </c>
      <c r="BC6355" t="s">
        <v>79</v>
      </c>
      <c r="BH6355" t="s">
        <v>7692</v>
      </c>
      <c r="BJ6355">
        <v>954194223</v>
      </c>
    </row>
    <row r="6356" spans="1:62" x14ac:dyDescent="0.25">
      <c r="A6356" t="s">
        <v>9380</v>
      </c>
      <c r="B6356" s="2">
        <v>43536</v>
      </c>
      <c r="C6356" t="s">
        <v>63</v>
      </c>
      <c r="D6356" s="3">
        <v>43472.397140960646</v>
      </c>
      <c r="E6356" t="s">
        <v>64</v>
      </c>
      <c r="F6356" s="2">
        <v>43556</v>
      </c>
      <c r="G6356" s="2">
        <v>43799</v>
      </c>
      <c r="H6356" t="s">
        <v>9381</v>
      </c>
      <c r="J6356" t="s">
        <v>9382</v>
      </c>
      <c r="L6356" t="s">
        <v>9383</v>
      </c>
      <c r="M6356" t="s">
        <v>232</v>
      </c>
      <c r="N6356">
        <v>14424</v>
      </c>
      <c r="O6356" t="s">
        <v>70</v>
      </c>
      <c r="Q6356" t="s">
        <v>9384</v>
      </c>
      <c r="S6356" t="s">
        <v>72</v>
      </c>
      <c r="T6356" t="s">
        <v>2136</v>
      </c>
      <c r="U6356" t="s">
        <v>2137</v>
      </c>
      <c r="V6356" t="s">
        <v>232</v>
      </c>
      <c r="W6356" t="s">
        <v>232</v>
      </c>
      <c r="X6356" t="s">
        <v>2138</v>
      </c>
      <c r="Y6356" t="str">
        <f>"39-2021"</f>
        <v>39-2021</v>
      </c>
      <c r="Z6356" t="s">
        <v>78</v>
      </c>
      <c r="AA6356">
        <v>711219</v>
      </c>
      <c r="AB6356">
        <v>10</v>
      </c>
      <c r="AC6356">
        <v>10</v>
      </c>
      <c r="AD6356" t="s">
        <v>79</v>
      </c>
      <c r="AE6356" t="s">
        <v>95</v>
      </c>
      <c r="AF6356">
        <v>40</v>
      </c>
      <c r="AG6356" s="4">
        <v>0.20833333333333334</v>
      </c>
      <c r="AH6356" s="4">
        <v>0.45833333333333331</v>
      </c>
      <c r="AI6356" s="5">
        <v>13.05</v>
      </c>
      <c r="AJ6356">
        <v>19.579999999999998</v>
      </c>
      <c r="AL6356" t="s">
        <v>81</v>
      </c>
      <c r="AM6356" t="s">
        <v>82</v>
      </c>
      <c r="AO6356" t="s">
        <v>83</v>
      </c>
      <c r="AR6356" t="s">
        <v>82</v>
      </c>
      <c r="AT6356" t="s">
        <v>82</v>
      </c>
      <c r="AW6356" t="s">
        <v>72</v>
      </c>
      <c r="AX6356">
        <v>1</v>
      </c>
      <c r="AY6356" t="s">
        <v>2169</v>
      </c>
      <c r="AZ6356" t="s">
        <v>698</v>
      </c>
      <c r="BA6356" t="s">
        <v>232</v>
      </c>
      <c r="BB6356">
        <v>11003</v>
      </c>
      <c r="BC6356" t="s">
        <v>79</v>
      </c>
      <c r="BH6356" t="s">
        <v>2167</v>
      </c>
      <c r="BI6356" t="s">
        <v>7976</v>
      </c>
      <c r="BJ6356">
        <v>202628173</v>
      </c>
    </row>
    <row r="6357" spans="1:62" x14ac:dyDescent="0.25">
      <c r="A6357" t="s">
        <v>9578</v>
      </c>
      <c r="B6357" s="2">
        <v>43536</v>
      </c>
      <c r="C6357" t="s">
        <v>63</v>
      </c>
      <c r="D6357" s="3">
        <v>43472.386538761573</v>
      </c>
      <c r="E6357" t="s">
        <v>64</v>
      </c>
      <c r="F6357" s="2">
        <v>43556</v>
      </c>
      <c r="G6357" s="2">
        <v>43791</v>
      </c>
      <c r="H6357" t="s">
        <v>9579</v>
      </c>
      <c r="I6357" t="s">
        <v>9580</v>
      </c>
      <c r="J6357" t="s">
        <v>5787</v>
      </c>
      <c r="L6357" t="s">
        <v>5477</v>
      </c>
      <c r="M6357" t="s">
        <v>147</v>
      </c>
      <c r="N6357">
        <v>19462</v>
      </c>
      <c r="O6357" t="s">
        <v>70</v>
      </c>
      <c r="Q6357" t="s">
        <v>5788</v>
      </c>
      <c r="S6357" t="s">
        <v>72</v>
      </c>
      <c r="T6357" t="s">
        <v>5789</v>
      </c>
      <c r="U6357" t="s">
        <v>5854</v>
      </c>
      <c r="V6357" t="s">
        <v>5791</v>
      </c>
      <c r="W6357" t="s">
        <v>232</v>
      </c>
      <c r="X6357" t="s">
        <v>106</v>
      </c>
      <c r="Y6357" t="str">
        <f>"37-3011"</f>
        <v>37-3011</v>
      </c>
      <c r="Z6357" t="s">
        <v>94</v>
      </c>
      <c r="AA6357">
        <v>561730</v>
      </c>
      <c r="AB6357">
        <v>16</v>
      </c>
      <c r="AC6357">
        <v>16</v>
      </c>
      <c r="AD6357" t="s">
        <v>79</v>
      </c>
      <c r="AE6357" t="s">
        <v>95</v>
      </c>
      <c r="AF6357">
        <v>40</v>
      </c>
      <c r="AG6357" s="4">
        <v>0.29166666666666669</v>
      </c>
      <c r="AH6357" s="4">
        <v>0.64583333333333337</v>
      </c>
      <c r="AI6357" s="5">
        <v>13.91</v>
      </c>
      <c r="AJ6357">
        <v>20.87</v>
      </c>
      <c r="AL6357" t="s">
        <v>81</v>
      </c>
      <c r="AM6357" t="s">
        <v>82</v>
      </c>
      <c r="AO6357" t="s">
        <v>83</v>
      </c>
      <c r="AP6357" t="s">
        <v>67</v>
      </c>
      <c r="AQ6357" t="s">
        <v>67</v>
      </c>
      <c r="AR6357" t="s">
        <v>82</v>
      </c>
      <c r="AT6357" t="s">
        <v>82</v>
      </c>
      <c r="AW6357" t="s">
        <v>82</v>
      </c>
      <c r="AY6357" t="s">
        <v>738</v>
      </c>
      <c r="AZ6357" t="s">
        <v>2422</v>
      </c>
      <c r="BA6357" t="s">
        <v>105</v>
      </c>
      <c r="BB6357">
        <v>78754</v>
      </c>
      <c r="BC6357" t="s">
        <v>79</v>
      </c>
      <c r="BH6357" t="s">
        <v>9581</v>
      </c>
      <c r="BJ6357">
        <v>951590418</v>
      </c>
    </row>
    <row r="6358" spans="1:62" x14ac:dyDescent="0.25">
      <c r="A6358" t="s">
        <v>9613</v>
      </c>
      <c r="B6358" s="2">
        <v>43536</v>
      </c>
      <c r="C6358" t="s">
        <v>63</v>
      </c>
      <c r="D6358" s="3">
        <v>43472.385954861114</v>
      </c>
      <c r="E6358" t="s">
        <v>64</v>
      </c>
      <c r="F6358" s="2">
        <v>43556</v>
      </c>
      <c r="G6358" s="2">
        <v>43791</v>
      </c>
      <c r="H6358" t="s">
        <v>9614</v>
      </c>
      <c r="I6358" t="s">
        <v>9615</v>
      </c>
      <c r="J6358" t="s">
        <v>5787</v>
      </c>
      <c r="L6358" t="s">
        <v>5477</v>
      </c>
      <c r="M6358" t="s">
        <v>147</v>
      </c>
      <c r="N6358">
        <v>19462</v>
      </c>
      <c r="O6358" t="s">
        <v>70</v>
      </c>
      <c r="Q6358" t="s">
        <v>5788</v>
      </c>
      <c r="S6358" t="s">
        <v>72</v>
      </c>
      <c r="T6358" t="s">
        <v>5789</v>
      </c>
      <c r="U6358" t="s">
        <v>5854</v>
      </c>
      <c r="V6358" t="s">
        <v>5791</v>
      </c>
      <c r="W6358" t="s">
        <v>232</v>
      </c>
      <c r="X6358" t="s">
        <v>106</v>
      </c>
      <c r="Y6358" t="str">
        <f>"37-3011"</f>
        <v>37-3011</v>
      </c>
      <c r="Z6358" t="s">
        <v>94</v>
      </c>
      <c r="AA6358">
        <v>561730</v>
      </c>
      <c r="AB6358">
        <v>16</v>
      </c>
      <c r="AC6358">
        <v>16</v>
      </c>
      <c r="AD6358" t="s">
        <v>79</v>
      </c>
      <c r="AE6358" t="s">
        <v>95</v>
      </c>
      <c r="AF6358">
        <v>40</v>
      </c>
      <c r="AG6358" s="4">
        <v>0.29166666666666669</v>
      </c>
      <c r="AH6358" s="4">
        <v>0.64583333333333337</v>
      </c>
      <c r="AI6358" s="5">
        <v>13.44</v>
      </c>
      <c r="AJ6358">
        <v>20.16</v>
      </c>
      <c r="AL6358" t="s">
        <v>81</v>
      </c>
      <c r="AM6358" t="s">
        <v>82</v>
      </c>
      <c r="AO6358" t="s">
        <v>83</v>
      </c>
      <c r="AP6358" t="s">
        <v>67</v>
      </c>
      <c r="AQ6358" t="s">
        <v>67</v>
      </c>
      <c r="AR6358" t="s">
        <v>82</v>
      </c>
      <c r="AT6358" t="s">
        <v>82</v>
      </c>
      <c r="AW6358" t="s">
        <v>82</v>
      </c>
      <c r="AY6358" t="s">
        <v>3291</v>
      </c>
      <c r="AZ6358" t="s">
        <v>3292</v>
      </c>
      <c r="BA6358" t="s">
        <v>105</v>
      </c>
      <c r="BB6358">
        <v>77007</v>
      </c>
      <c r="BC6358" t="s">
        <v>79</v>
      </c>
      <c r="BH6358" t="s">
        <v>9616</v>
      </c>
      <c r="BJ6358">
        <v>951590418</v>
      </c>
    </row>
    <row r="6359" spans="1:62" x14ac:dyDescent="0.25">
      <c r="A6359" t="s">
        <v>9617</v>
      </c>
      <c r="B6359" s="2">
        <v>43536</v>
      </c>
      <c r="C6359" t="s">
        <v>63</v>
      </c>
      <c r="D6359" s="3">
        <v>43472.386259837964</v>
      </c>
      <c r="E6359" t="s">
        <v>64</v>
      </c>
      <c r="F6359" s="2">
        <v>43556</v>
      </c>
      <c r="G6359" s="2">
        <v>43798</v>
      </c>
      <c r="H6359" t="s">
        <v>9618</v>
      </c>
      <c r="I6359" t="s">
        <v>9619</v>
      </c>
      <c r="J6359" t="s">
        <v>5787</v>
      </c>
      <c r="L6359" t="s">
        <v>5477</v>
      </c>
      <c r="M6359" t="s">
        <v>147</v>
      </c>
      <c r="N6359">
        <v>19462</v>
      </c>
      <c r="O6359" t="s">
        <v>70</v>
      </c>
      <c r="Q6359" t="s">
        <v>5788</v>
      </c>
      <c r="S6359" t="s">
        <v>72</v>
      </c>
      <c r="T6359" t="s">
        <v>9036</v>
      </c>
      <c r="U6359" t="s">
        <v>5854</v>
      </c>
      <c r="V6359" t="s">
        <v>5791</v>
      </c>
      <c r="W6359" t="s">
        <v>232</v>
      </c>
      <c r="X6359" t="s">
        <v>106</v>
      </c>
      <c r="Y6359" t="str">
        <f>"37-3011"</f>
        <v>37-3011</v>
      </c>
      <c r="Z6359" t="s">
        <v>94</v>
      </c>
      <c r="AA6359">
        <v>561730</v>
      </c>
      <c r="AB6359">
        <v>20</v>
      </c>
      <c r="AC6359">
        <v>20</v>
      </c>
      <c r="AD6359" t="s">
        <v>79</v>
      </c>
      <c r="AE6359" t="s">
        <v>95</v>
      </c>
      <c r="AF6359">
        <v>40</v>
      </c>
      <c r="AG6359" s="4">
        <v>0.29166666666666669</v>
      </c>
      <c r="AH6359" s="4">
        <v>0.64583333333333337</v>
      </c>
      <c r="AI6359" s="5">
        <v>13.94</v>
      </c>
      <c r="AJ6359">
        <v>20.91</v>
      </c>
      <c r="AL6359" t="s">
        <v>81</v>
      </c>
      <c r="AM6359" t="s">
        <v>82</v>
      </c>
      <c r="AO6359" t="s">
        <v>83</v>
      </c>
      <c r="AP6359" t="s">
        <v>67</v>
      </c>
      <c r="AQ6359" t="s">
        <v>67</v>
      </c>
      <c r="AR6359" t="s">
        <v>82</v>
      </c>
      <c r="AT6359" t="s">
        <v>82</v>
      </c>
      <c r="AW6359" t="s">
        <v>82</v>
      </c>
      <c r="AY6359" t="s">
        <v>1225</v>
      </c>
      <c r="AZ6359" t="s">
        <v>1225</v>
      </c>
      <c r="BA6359" t="s">
        <v>105</v>
      </c>
      <c r="BB6359">
        <v>75229</v>
      </c>
      <c r="BC6359" t="s">
        <v>79</v>
      </c>
      <c r="BH6359" t="s">
        <v>9620</v>
      </c>
      <c r="BJ6359">
        <v>951590418</v>
      </c>
    </row>
    <row r="6360" spans="1:62" x14ac:dyDescent="0.25">
      <c r="A6360" t="s">
        <v>9635</v>
      </c>
      <c r="B6360" s="2">
        <v>43536</v>
      </c>
      <c r="C6360" t="s">
        <v>63</v>
      </c>
      <c r="D6360" s="3">
        <v>43472.398912453704</v>
      </c>
      <c r="E6360" t="s">
        <v>64</v>
      </c>
      <c r="F6360" s="2">
        <v>43556</v>
      </c>
      <c r="G6360" s="2">
        <v>43799</v>
      </c>
      <c r="H6360" t="s">
        <v>9636</v>
      </c>
      <c r="J6360" t="s">
        <v>9637</v>
      </c>
      <c r="L6360" t="s">
        <v>703</v>
      </c>
      <c r="M6360" t="s">
        <v>136</v>
      </c>
      <c r="N6360">
        <v>20774</v>
      </c>
      <c r="O6360" t="s">
        <v>70</v>
      </c>
      <c r="Q6360" t="s">
        <v>9638</v>
      </c>
      <c r="S6360" t="s">
        <v>72</v>
      </c>
      <c r="T6360" t="s">
        <v>2136</v>
      </c>
      <c r="U6360" t="s">
        <v>2137</v>
      </c>
      <c r="V6360" t="s">
        <v>232</v>
      </c>
      <c r="W6360" t="s">
        <v>232</v>
      </c>
      <c r="X6360" t="s">
        <v>2138</v>
      </c>
      <c r="Y6360" t="str">
        <f>"39-2021"</f>
        <v>39-2021</v>
      </c>
      <c r="Z6360" t="s">
        <v>78</v>
      </c>
      <c r="AA6360">
        <v>711219</v>
      </c>
      <c r="AB6360">
        <v>15</v>
      </c>
      <c r="AC6360">
        <v>15</v>
      </c>
      <c r="AD6360" t="s">
        <v>79</v>
      </c>
      <c r="AE6360" t="s">
        <v>95</v>
      </c>
      <c r="AF6360">
        <v>40</v>
      </c>
      <c r="AG6360" s="4">
        <v>0.20833333333333334</v>
      </c>
      <c r="AH6360" s="4">
        <v>0.54166666666666663</v>
      </c>
      <c r="AI6360" s="5">
        <v>13.68</v>
      </c>
      <c r="AJ6360">
        <v>20.52</v>
      </c>
      <c r="AK6360">
        <v>20.52</v>
      </c>
      <c r="AL6360" t="s">
        <v>81</v>
      </c>
      <c r="AM6360" t="s">
        <v>82</v>
      </c>
      <c r="AO6360" t="s">
        <v>83</v>
      </c>
      <c r="AR6360" t="s">
        <v>82</v>
      </c>
      <c r="AT6360" t="s">
        <v>82</v>
      </c>
      <c r="AW6360" t="s">
        <v>72</v>
      </c>
      <c r="AX6360">
        <v>1</v>
      </c>
      <c r="AY6360" t="s">
        <v>138</v>
      </c>
      <c r="AZ6360" t="s">
        <v>139</v>
      </c>
      <c r="BA6360" t="s">
        <v>136</v>
      </c>
      <c r="BB6360">
        <v>20725</v>
      </c>
      <c r="BC6360" t="s">
        <v>87</v>
      </c>
      <c r="BH6360" t="s">
        <v>9465</v>
      </c>
      <c r="BJ6360">
        <v>521598305</v>
      </c>
    </row>
    <row r="6361" spans="1:62" x14ac:dyDescent="0.25">
      <c r="A6361" t="s">
        <v>9672</v>
      </c>
      <c r="B6361" s="2">
        <v>43536</v>
      </c>
      <c r="C6361" t="s">
        <v>63</v>
      </c>
      <c r="D6361" s="3">
        <v>43472.388399062504</v>
      </c>
      <c r="E6361" t="s">
        <v>64</v>
      </c>
      <c r="F6361" s="2">
        <v>43556</v>
      </c>
      <c r="G6361" s="2">
        <v>43764</v>
      </c>
      <c r="H6361" t="s">
        <v>9673</v>
      </c>
      <c r="I6361" t="s">
        <v>9674</v>
      </c>
      <c r="J6361" t="s">
        <v>5787</v>
      </c>
      <c r="L6361" t="s">
        <v>5477</v>
      </c>
      <c r="M6361" t="s">
        <v>147</v>
      </c>
      <c r="N6361">
        <v>19462</v>
      </c>
      <c r="O6361" t="s">
        <v>70</v>
      </c>
      <c r="Q6361" t="s">
        <v>5788</v>
      </c>
      <c r="S6361" t="s">
        <v>72</v>
      </c>
      <c r="T6361" t="s">
        <v>9069</v>
      </c>
      <c r="U6361" t="s">
        <v>5854</v>
      </c>
      <c r="V6361" t="s">
        <v>5791</v>
      </c>
      <c r="W6361" t="s">
        <v>232</v>
      </c>
      <c r="X6361" t="s">
        <v>106</v>
      </c>
      <c r="Y6361" t="str">
        <f>"37-3011"</f>
        <v>37-3011</v>
      </c>
      <c r="Z6361" t="s">
        <v>94</v>
      </c>
      <c r="AA6361">
        <v>561730</v>
      </c>
      <c r="AB6361">
        <v>75</v>
      </c>
      <c r="AC6361">
        <v>75</v>
      </c>
      <c r="AD6361" t="s">
        <v>79</v>
      </c>
      <c r="AE6361" t="s">
        <v>95</v>
      </c>
      <c r="AF6361">
        <v>40</v>
      </c>
      <c r="AG6361" s="4">
        <v>0.29166666666666669</v>
      </c>
      <c r="AH6361" s="4">
        <v>0.64583333333333337</v>
      </c>
      <c r="AI6361" s="5">
        <v>13.44</v>
      </c>
      <c r="AJ6361">
        <v>20.16</v>
      </c>
      <c r="AL6361" t="s">
        <v>81</v>
      </c>
      <c r="AM6361" t="s">
        <v>82</v>
      </c>
      <c r="AO6361" t="s">
        <v>83</v>
      </c>
      <c r="AP6361" t="s">
        <v>67</v>
      </c>
      <c r="AQ6361" t="s">
        <v>67</v>
      </c>
      <c r="AR6361" t="s">
        <v>82</v>
      </c>
      <c r="AT6361" t="s">
        <v>82</v>
      </c>
      <c r="AW6361" t="s">
        <v>82</v>
      </c>
      <c r="AY6361" t="s">
        <v>9675</v>
      </c>
      <c r="AZ6361" t="s">
        <v>291</v>
      </c>
      <c r="BA6361" t="s">
        <v>105</v>
      </c>
      <c r="BB6361">
        <v>77381</v>
      </c>
      <c r="BC6361" t="s">
        <v>79</v>
      </c>
      <c r="BH6361" t="s">
        <v>9676</v>
      </c>
      <c r="BJ6361">
        <v>421724313</v>
      </c>
    </row>
    <row r="6362" spans="1:62" x14ac:dyDescent="0.25">
      <c r="A6362" t="s">
        <v>9726</v>
      </c>
      <c r="B6362" s="2">
        <v>43536</v>
      </c>
      <c r="C6362" t="s">
        <v>63</v>
      </c>
      <c r="D6362" s="3">
        <v>43472.406511273148</v>
      </c>
      <c r="E6362" t="s">
        <v>64</v>
      </c>
      <c r="F6362" s="2">
        <v>43556</v>
      </c>
      <c r="G6362" s="2">
        <v>43799</v>
      </c>
      <c r="H6362" t="s">
        <v>9727</v>
      </c>
      <c r="J6362" t="s">
        <v>9728</v>
      </c>
      <c r="L6362" t="s">
        <v>138</v>
      </c>
      <c r="M6362" t="s">
        <v>136</v>
      </c>
      <c r="N6362">
        <v>20724</v>
      </c>
      <c r="O6362" t="s">
        <v>70</v>
      </c>
      <c r="Q6362" t="s">
        <v>9729</v>
      </c>
      <c r="S6362" t="s">
        <v>72</v>
      </c>
      <c r="T6362" t="s">
        <v>2136</v>
      </c>
      <c r="U6362" t="s">
        <v>2137</v>
      </c>
      <c r="V6362" t="s">
        <v>232</v>
      </c>
      <c r="W6362" t="s">
        <v>232</v>
      </c>
      <c r="X6362" t="s">
        <v>2138</v>
      </c>
      <c r="Y6362" t="str">
        <f>"39-2021"</f>
        <v>39-2021</v>
      </c>
      <c r="Z6362" t="s">
        <v>78</v>
      </c>
      <c r="AA6362">
        <v>711219</v>
      </c>
      <c r="AB6362">
        <v>15</v>
      </c>
      <c r="AC6362">
        <v>15</v>
      </c>
      <c r="AD6362" t="s">
        <v>79</v>
      </c>
      <c r="AE6362" t="s">
        <v>80</v>
      </c>
      <c r="AF6362">
        <v>40</v>
      </c>
      <c r="AG6362" s="4">
        <v>0.20833333333333334</v>
      </c>
      <c r="AH6362" s="4">
        <v>0.54166666666666663</v>
      </c>
      <c r="AI6362" s="5">
        <v>11.56</v>
      </c>
      <c r="AJ6362">
        <v>17.34</v>
      </c>
      <c r="AK6362">
        <v>17.34</v>
      </c>
      <c r="AL6362" t="s">
        <v>81</v>
      </c>
      <c r="AM6362" t="s">
        <v>82</v>
      </c>
      <c r="AO6362" t="s">
        <v>83</v>
      </c>
      <c r="AR6362" t="s">
        <v>82</v>
      </c>
      <c r="AT6362" t="s">
        <v>82</v>
      </c>
      <c r="AW6362" t="s">
        <v>72</v>
      </c>
      <c r="AX6362">
        <v>1</v>
      </c>
      <c r="AY6362" t="s">
        <v>3199</v>
      </c>
      <c r="AZ6362" t="s">
        <v>9730</v>
      </c>
      <c r="BA6362" t="s">
        <v>136</v>
      </c>
      <c r="BB6362">
        <v>21215</v>
      </c>
      <c r="BC6362" t="s">
        <v>87</v>
      </c>
      <c r="BH6362" t="s">
        <v>9731</v>
      </c>
      <c r="BI6362" t="s">
        <v>9732</v>
      </c>
      <c r="BJ6362">
        <v>462223276</v>
      </c>
    </row>
    <row r="6363" spans="1:62" x14ac:dyDescent="0.25">
      <c r="A6363" t="s">
        <v>9884</v>
      </c>
      <c r="B6363" s="2">
        <v>43536</v>
      </c>
      <c r="C6363" t="s">
        <v>63</v>
      </c>
      <c r="D6363" s="3">
        <v>43472.403481215275</v>
      </c>
      <c r="E6363" t="s">
        <v>64</v>
      </c>
      <c r="F6363" s="2">
        <v>43556</v>
      </c>
      <c r="G6363" s="2">
        <v>43799</v>
      </c>
      <c r="H6363" t="s">
        <v>9885</v>
      </c>
      <c r="I6363" t="s">
        <v>67</v>
      </c>
      <c r="J6363" t="s">
        <v>9886</v>
      </c>
      <c r="K6363" t="s">
        <v>67</v>
      </c>
      <c r="L6363" t="s">
        <v>9887</v>
      </c>
      <c r="M6363" t="s">
        <v>136</v>
      </c>
      <c r="N6363">
        <v>20776</v>
      </c>
      <c r="O6363" t="s">
        <v>70</v>
      </c>
      <c r="P6363" t="s">
        <v>130</v>
      </c>
      <c r="Q6363" t="s">
        <v>9888</v>
      </c>
      <c r="S6363" t="s">
        <v>72</v>
      </c>
      <c r="T6363" t="s">
        <v>2136</v>
      </c>
      <c r="U6363" t="s">
        <v>2137</v>
      </c>
      <c r="V6363" t="s">
        <v>232</v>
      </c>
      <c r="W6363" t="s">
        <v>232</v>
      </c>
      <c r="X6363" t="s">
        <v>2138</v>
      </c>
      <c r="Y6363" t="str">
        <f>"39-2021"</f>
        <v>39-2021</v>
      </c>
      <c r="Z6363" t="s">
        <v>78</v>
      </c>
      <c r="AA6363">
        <v>711219</v>
      </c>
      <c r="AB6363">
        <v>18</v>
      </c>
      <c r="AC6363">
        <v>18</v>
      </c>
      <c r="AD6363" t="s">
        <v>79</v>
      </c>
      <c r="AE6363" t="s">
        <v>95</v>
      </c>
      <c r="AF6363">
        <v>40</v>
      </c>
      <c r="AG6363" s="4">
        <v>0.20833333333333334</v>
      </c>
      <c r="AH6363" s="4">
        <v>0.54166666666666663</v>
      </c>
      <c r="AI6363" s="5">
        <v>11.56</v>
      </c>
      <c r="AJ6363">
        <v>17.34</v>
      </c>
      <c r="AL6363" t="s">
        <v>81</v>
      </c>
      <c r="AM6363" t="s">
        <v>82</v>
      </c>
      <c r="AO6363" t="s">
        <v>83</v>
      </c>
      <c r="AR6363" t="s">
        <v>82</v>
      </c>
      <c r="AT6363" t="s">
        <v>82</v>
      </c>
      <c r="AW6363" t="s">
        <v>72</v>
      </c>
      <c r="AX6363">
        <v>1</v>
      </c>
      <c r="AY6363" t="s">
        <v>3199</v>
      </c>
      <c r="AZ6363" t="s">
        <v>3199</v>
      </c>
      <c r="BA6363" t="s">
        <v>136</v>
      </c>
      <c r="BB6363">
        <v>21215</v>
      </c>
      <c r="BC6363" t="s">
        <v>87</v>
      </c>
      <c r="BH6363" t="s">
        <v>9889</v>
      </c>
      <c r="BI6363" t="s">
        <v>9890</v>
      </c>
      <c r="BJ6363">
        <v>462539522</v>
      </c>
    </row>
    <row r="6364" spans="1:62" x14ac:dyDescent="0.25">
      <c r="A6364" t="s">
        <v>12595</v>
      </c>
      <c r="B6364" s="2">
        <v>43536</v>
      </c>
      <c r="C6364" t="s">
        <v>63</v>
      </c>
      <c r="D6364" s="3">
        <v>43473.413765949073</v>
      </c>
      <c r="E6364" t="s">
        <v>117</v>
      </c>
      <c r="H6364" t="s">
        <v>12596</v>
      </c>
      <c r="J6364" t="s">
        <v>12597</v>
      </c>
      <c r="L6364" t="s">
        <v>12598</v>
      </c>
      <c r="M6364" t="s">
        <v>278</v>
      </c>
      <c r="N6364">
        <v>22153</v>
      </c>
      <c r="O6364" t="s">
        <v>70</v>
      </c>
      <c r="Q6364" t="s">
        <v>12599</v>
      </c>
      <c r="S6364" t="s">
        <v>82</v>
      </c>
      <c r="U6364" t="s">
        <v>92</v>
      </c>
      <c r="X6364" t="s">
        <v>11654</v>
      </c>
      <c r="Y6364" t="str">
        <f>"37-2011"</f>
        <v>37-2011</v>
      </c>
      <c r="Z6364" t="s">
        <v>424</v>
      </c>
      <c r="AA6364">
        <v>238990</v>
      </c>
      <c r="AB6364">
        <v>8</v>
      </c>
      <c r="AD6364" t="s">
        <v>79</v>
      </c>
      <c r="AE6364" t="s">
        <v>80</v>
      </c>
      <c r="AF6364">
        <v>40</v>
      </c>
      <c r="AG6364" s="4">
        <v>0.375</v>
      </c>
      <c r="AH6364" s="4">
        <v>0.75</v>
      </c>
      <c r="AI6364" s="5">
        <v>14.08</v>
      </c>
      <c r="AJ6364">
        <v>21.12</v>
      </c>
      <c r="AK6364">
        <v>21.12</v>
      </c>
      <c r="AL6364" t="s">
        <v>81</v>
      </c>
      <c r="AM6364" t="s">
        <v>82</v>
      </c>
      <c r="AO6364" t="s">
        <v>83</v>
      </c>
      <c r="AR6364" t="s">
        <v>82</v>
      </c>
      <c r="AT6364" t="s">
        <v>72</v>
      </c>
      <c r="AU6364">
        <v>0</v>
      </c>
      <c r="AV6364" t="s">
        <v>12600</v>
      </c>
      <c r="AW6364" t="s">
        <v>82</v>
      </c>
      <c r="AY6364" t="s">
        <v>10482</v>
      </c>
      <c r="AZ6364" t="s">
        <v>10095</v>
      </c>
      <c r="BA6364" t="s">
        <v>278</v>
      </c>
      <c r="BB6364">
        <v>22025</v>
      </c>
      <c r="BC6364" t="s">
        <v>79</v>
      </c>
      <c r="BH6364" t="s">
        <v>12601</v>
      </c>
      <c r="BJ6364">
        <v>800216104</v>
      </c>
    </row>
    <row r="6365" spans="1:62" x14ac:dyDescent="0.25">
      <c r="A6365" t="s">
        <v>13059</v>
      </c>
      <c r="B6365" s="2">
        <v>43536</v>
      </c>
      <c r="C6365" t="s">
        <v>63</v>
      </c>
      <c r="D6365" s="3">
        <v>43472.394210752318</v>
      </c>
      <c r="E6365" t="s">
        <v>64</v>
      </c>
      <c r="F6365" s="2">
        <v>43556</v>
      </c>
      <c r="G6365" s="2">
        <v>43799</v>
      </c>
      <c r="H6365" t="s">
        <v>13060</v>
      </c>
      <c r="J6365" t="s">
        <v>13061</v>
      </c>
      <c r="L6365" t="s">
        <v>1691</v>
      </c>
      <c r="M6365" t="s">
        <v>844</v>
      </c>
      <c r="N6365">
        <v>60609</v>
      </c>
      <c r="O6365" t="s">
        <v>70</v>
      </c>
      <c r="Q6365" t="s">
        <v>13062</v>
      </c>
      <c r="S6365" t="s">
        <v>72</v>
      </c>
      <c r="T6365" t="s">
        <v>3410</v>
      </c>
      <c r="U6365" t="s">
        <v>3411</v>
      </c>
      <c r="V6365" t="s">
        <v>3412</v>
      </c>
      <c r="W6365" t="s">
        <v>783</v>
      </c>
      <c r="X6365" t="s">
        <v>106</v>
      </c>
      <c r="Y6365" t="str">
        <f>"37-3011"</f>
        <v>37-3011</v>
      </c>
      <c r="Z6365" t="s">
        <v>94</v>
      </c>
      <c r="AA6365">
        <v>561730</v>
      </c>
      <c r="AB6365">
        <v>3</v>
      </c>
      <c r="AC6365">
        <v>3</v>
      </c>
      <c r="AD6365" t="s">
        <v>79</v>
      </c>
      <c r="AE6365" t="s">
        <v>80</v>
      </c>
      <c r="AF6365">
        <v>40</v>
      </c>
      <c r="AG6365" s="4">
        <v>0.33333333333333331</v>
      </c>
      <c r="AH6365" s="4">
        <v>0.70833333333333337</v>
      </c>
      <c r="AI6365" s="5">
        <v>15.59</v>
      </c>
      <c r="AJ6365">
        <v>23.39</v>
      </c>
      <c r="AL6365" t="s">
        <v>81</v>
      </c>
      <c r="AM6365" t="s">
        <v>82</v>
      </c>
      <c r="AO6365" t="s">
        <v>83</v>
      </c>
      <c r="AR6365" t="s">
        <v>82</v>
      </c>
      <c r="AT6365" t="s">
        <v>82</v>
      </c>
      <c r="AW6365" t="s">
        <v>82</v>
      </c>
      <c r="AY6365" t="s">
        <v>1691</v>
      </c>
      <c r="AZ6365" t="s">
        <v>1500</v>
      </c>
      <c r="BA6365" t="s">
        <v>844</v>
      </c>
      <c r="BB6365">
        <v>60609</v>
      </c>
      <c r="BC6365" t="s">
        <v>79</v>
      </c>
      <c r="BH6365" t="s">
        <v>13061</v>
      </c>
      <c r="BJ6365">
        <v>611559623</v>
      </c>
    </row>
    <row r="6366" spans="1:62" x14ac:dyDescent="0.25">
      <c r="A6366" t="s">
        <v>13388</v>
      </c>
      <c r="B6366" s="2">
        <v>43536</v>
      </c>
      <c r="C6366" t="s">
        <v>63</v>
      </c>
      <c r="D6366" s="3">
        <v>43472.421465254629</v>
      </c>
      <c r="E6366" t="s">
        <v>64</v>
      </c>
      <c r="F6366" s="2">
        <v>43556</v>
      </c>
      <c r="G6366" s="2">
        <v>43814</v>
      </c>
      <c r="H6366" t="s">
        <v>13389</v>
      </c>
      <c r="I6366" t="s">
        <v>67</v>
      </c>
      <c r="J6366" t="s">
        <v>13390</v>
      </c>
      <c r="K6366" t="s">
        <v>67</v>
      </c>
      <c r="L6366" t="s">
        <v>13391</v>
      </c>
      <c r="M6366" t="s">
        <v>1246</v>
      </c>
      <c r="N6366">
        <v>64063</v>
      </c>
      <c r="O6366" t="s">
        <v>70</v>
      </c>
      <c r="P6366" t="s">
        <v>67</v>
      </c>
      <c r="Q6366" t="s">
        <v>13392</v>
      </c>
      <c r="S6366" t="s">
        <v>72</v>
      </c>
      <c r="T6366" t="s">
        <v>3529</v>
      </c>
      <c r="U6366" t="s">
        <v>3530</v>
      </c>
      <c r="V6366" t="s">
        <v>3531</v>
      </c>
      <c r="W6366" t="s">
        <v>232</v>
      </c>
      <c r="X6366" t="s">
        <v>93</v>
      </c>
      <c r="Y6366" t="str">
        <f>"37-3011"</f>
        <v>37-3011</v>
      </c>
      <c r="Z6366" t="s">
        <v>94</v>
      </c>
      <c r="AA6366">
        <v>56173</v>
      </c>
      <c r="AB6366">
        <v>7</v>
      </c>
      <c r="AC6366">
        <v>7</v>
      </c>
      <c r="AD6366" t="s">
        <v>79</v>
      </c>
      <c r="AE6366" t="s">
        <v>80</v>
      </c>
      <c r="AF6366">
        <v>40</v>
      </c>
      <c r="AG6366" s="4">
        <v>0.33333333333333331</v>
      </c>
      <c r="AH6366" s="4">
        <v>0.66666666666666663</v>
      </c>
      <c r="AI6366" s="5">
        <v>14.75</v>
      </c>
      <c r="AJ6366">
        <v>22.13</v>
      </c>
      <c r="AK6366">
        <v>22.13</v>
      </c>
      <c r="AL6366" t="s">
        <v>81</v>
      </c>
      <c r="AM6366" t="s">
        <v>82</v>
      </c>
      <c r="AO6366" t="s">
        <v>83</v>
      </c>
      <c r="AP6366" t="s">
        <v>67</v>
      </c>
      <c r="AQ6366" t="s">
        <v>662</v>
      </c>
      <c r="AR6366" t="s">
        <v>82</v>
      </c>
      <c r="AT6366" t="s">
        <v>82</v>
      </c>
      <c r="AW6366" t="s">
        <v>72</v>
      </c>
      <c r="AX6366">
        <v>1</v>
      </c>
      <c r="AY6366" t="s">
        <v>13391</v>
      </c>
      <c r="AZ6366" t="s">
        <v>4657</v>
      </c>
      <c r="BA6366" t="s">
        <v>1246</v>
      </c>
      <c r="BB6366">
        <v>64063</v>
      </c>
      <c r="BC6366" t="s">
        <v>79</v>
      </c>
      <c r="BH6366" t="s">
        <v>13390</v>
      </c>
      <c r="BI6366" t="s">
        <v>67</v>
      </c>
      <c r="BJ6366">
        <v>208124131</v>
      </c>
    </row>
    <row r="6367" spans="1:62" x14ac:dyDescent="0.25">
      <c r="A6367" t="s">
        <v>13853</v>
      </c>
      <c r="B6367" s="2">
        <v>43536</v>
      </c>
      <c r="C6367" t="s">
        <v>63</v>
      </c>
      <c r="D6367" s="3">
        <v>43472.483793194442</v>
      </c>
      <c r="E6367" t="s">
        <v>91</v>
      </c>
      <c r="H6367" t="s">
        <v>13854</v>
      </c>
      <c r="I6367" t="s">
        <v>13855</v>
      </c>
      <c r="J6367" t="s">
        <v>13856</v>
      </c>
      <c r="L6367" t="s">
        <v>1773</v>
      </c>
      <c r="M6367" t="s">
        <v>649</v>
      </c>
      <c r="N6367">
        <v>85209</v>
      </c>
      <c r="O6367" t="s">
        <v>70</v>
      </c>
      <c r="Q6367" t="s">
        <v>13857</v>
      </c>
      <c r="S6367" t="s">
        <v>72</v>
      </c>
      <c r="T6367" t="s">
        <v>9281</v>
      </c>
      <c r="U6367" t="s">
        <v>9282</v>
      </c>
      <c r="V6367" t="s">
        <v>9437</v>
      </c>
      <c r="W6367" t="s">
        <v>86</v>
      </c>
      <c r="X6367" t="s">
        <v>9420</v>
      </c>
      <c r="Y6367" t="str">
        <f>"37-3011"</f>
        <v>37-3011</v>
      </c>
      <c r="Z6367" t="s">
        <v>94</v>
      </c>
      <c r="AA6367">
        <v>56173</v>
      </c>
      <c r="AB6367">
        <v>14</v>
      </c>
      <c r="AD6367" t="s">
        <v>79</v>
      </c>
      <c r="AE6367" t="s">
        <v>95</v>
      </c>
      <c r="AF6367">
        <v>40</v>
      </c>
      <c r="AG6367" s="4">
        <v>0.20833333333333334</v>
      </c>
      <c r="AH6367" s="4">
        <v>0.54166666666666663</v>
      </c>
      <c r="AI6367" s="5">
        <v>13.97</v>
      </c>
      <c r="AJ6367">
        <v>20.96</v>
      </c>
      <c r="AK6367">
        <v>20.96</v>
      </c>
      <c r="AL6367" t="s">
        <v>81</v>
      </c>
      <c r="AM6367" t="s">
        <v>82</v>
      </c>
      <c r="AO6367" t="s">
        <v>83</v>
      </c>
      <c r="AP6367" t="s">
        <v>67</v>
      </c>
      <c r="AQ6367" t="s">
        <v>67</v>
      </c>
      <c r="AR6367" t="s">
        <v>82</v>
      </c>
      <c r="AT6367" t="s">
        <v>82</v>
      </c>
      <c r="AW6367" t="s">
        <v>72</v>
      </c>
      <c r="AX6367">
        <v>1</v>
      </c>
      <c r="AY6367" t="s">
        <v>1773</v>
      </c>
      <c r="AZ6367" t="s">
        <v>655</v>
      </c>
      <c r="BA6367" t="s">
        <v>649</v>
      </c>
      <c r="BB6367">
        <v>85212</v>
      </c>
      <c r="BC6367" t="s">
        <v>79</v>
      </c>
      <c r="BH6367" t="s">
        <v>13858</v>
      </c>
      <c r="BJ6367">
        <v>860759847</v>
      </c>
    </row>
    <row r="6368" spans="1:62" x14ac:dyDescent="0.25">
      <c r="A6368" t="s">
        <v>14509</v>
      </c>
      <c r="B6368" s="2">
        <v>43536</v>
      </c>
      <c r="C6368" t="s">
        <v>63</v>
      </c>
      <c r="D6368" s="3">
        <v>43472.431252604169</v>
      </c>
      <c r="E6368" t="s">
        <v>64</v>
      </c>
      <c r="F6368" s="2">
        <v>43556</v>
      </c>
      <c r="G6368" s="2">
        <v>43769</v>
      </c>
      <c r="H6368" t="s">
        <v>14510</v>
      </c>
      <c r="I6368" t="s">
        <v>67</v>
      </c>
      <c r="J6368" t="s">
        <v>14511</v>
      </c>
      <c r="K6368" t="s">
        <v>67</v>
      </c>
      <c r="L6368" t="s">
        <v>9813</v>
      </c>
      <c r="M6368" t="s">
        <v>232</v>
      </c>
      <c r="N6368">
        <v>11954</v>
      </c>
      <c r="O6368" t="s">
        <v>70</v>
      </c>
      <c r="P6368" t="s">
        <v>67</v>
      </c>
      <c r="Q6368" t="s">
        <v>14512</v>
      </c>
      <c r="S6368" t="s">
        <v>72</v>
      </c>
      <c r="T6368" t="s">
        <v>7884</v>
      </c>
      <c r="U6368" t="s">
        <v>3530</v>
      </c>
      <c r="V6368" t="s">
        <v>3531</v>
      </c>
      <c r="W6368" t="s">
        <v>232</v>
      </c>
      <c r="X6368" t="s">
        <v>14513</v>
      </c>
      <c r="Y6368" t="str">
        <f>"35-2021"</f>
        <v>35-2021</v>
      </c>
      <c r="Z6368" t="s">
        <v>221</v>
      </c>
      <c r="AA6368">
        <v>72211</v>
      </c>
      <c r="AB6368">
        <v>7</v>
      </c>
      <c r="AC6368">
        <v>7</v>
      </c>
      <c r="AD6368" t="s">
        <v>79</v>
      </c>
      <c r="AE6368" t="s">
        <v>80</v>
      </c>
      <c r="AF6368">
        <v>40</v>
      </c>
      <c r="AG6368" s="4">
        <v>0.41666666666666669</v>
      </c>
      <c r="AH6368" s="4">
        <v>4.1666666666666664E-2</v>
      </c>
      <c r="AI6368" s="5">
        <v>13.3</v>
      </c>
      <c r="AJ6368">
        <v>19.95</v>
      </c>
      <c r="AK6368">
        <v>19.95</v>
      </c>
      <c r="AL6368" t="s">
        <v>81</v>
      </c>
      <c r="AM6368" t="s">
        <v>82</v>
      </c>
      <c r="AO6368" t="s">
        <v>83</v>
      </c>
      <c r="AP6368" t="s">
        <v>67</v>
      </c>
      <c r="AQ6368" t="s">
        <v>67</v>
      </c>
      <c r="AR6368" t="s">
        <v>82</v>
      </c>
      <c r="AT6368" t="s">
        <v>82</v>
      </c>
      <c r="AW6368" t="s">
        <v>72</v>
      </c>
      <c r="AX6368">
        <v>1</v>
      </c>
      <c r="AY6368" t="s">
        <v>9813</v>
      </c>
      <c r="AZ6368" t="s">
        <v>6542</v>
      </c>
      <c r="BA6368" t="s">
        <v>232</v>
      </c>
      <c r="BB6368">
        <v>11954</v>
      </c>
      <c r="BC6368" t="s">
        <v>87</v>
      </c>
      <c r="BH6368" t="s">
        <v>14511</v>
      </c>
      <c r="BI6368" t="s">
        <v>67</v>
      </c>
      <c r="BJ6368">
        <v>113293895</v>
      </c>
    </row>
    <row r="6369" spans="1:62" x14ac:dyDescent="0.25">
      <c r="A6369" t="s">
        <v>15625</v>
      </c>
      <c r="B6369" s="2">
        <v>43536</v>
      </c>
      <c r="C6369" t="s">
        <v>63</v>
      </c>
      <c r="D6369" s="3">
        <v>43472.483381423612</v>
      </c>
      <c r="E6369" t="s">
        <v>91</v>
      </c>
      <c r="H6369" t="s">
        <v>15626</v>
      </c>
      <c r="I6369" t="s">
        <v>67</v>
      </c>
      <c r="J6369" t="s">
        <v>13856</v>
      </c>
      <c r="K6369" t="s">
        <v>15627</v>
      </c>
      <c r="L6369" t="s">
        <v>1773</v>
      </c>
      <c r="M6369" t="s">
        <v>649</v>
      </c>
      <c r="N6369">
        <v>85209</v>
      </c>
      <c r="O6369" t="s">
        <v>70</v>
      </c>
      <c r="Q6369" t="s">
        <v>15628</v>
      </c>
      <c r="S6369" t="s">
        <v>72</v>
      </c>
      <c r="T6369" t="s">
        <v>9281</v>
      </c>
      <c r="U6369" t="s">
        <v>9419</v>
      </c>
      <c r="V6369" t="s">
        <v>9283</v>
      </c>
      <c r="W6369" t="s">
        <v>86</v>
      </c>
      <c r="X6369" t="s">
        <v>6301</v>
      </c>
      <c r="Y6369" t="str">
        <f>"53-7064"</f>
        <v>53-7064</v>
      </c>
      <c r="Z6369" t="s">
        <v>962</v>
      </c>
      <c r="AA6369">
        <v>424590</v>
      </c>
      <c r="AB6369">
        <v>14</v>
      </c>
      <c r="AD6369" t="s">
        <v>79</v>
      </c>
      <c r="AE6369" t="s">
        <v>80</v>
      </c>
      <c r="AF6369">
        <v>40</v>
      </c>
      <c r="AG6369" s="4">
        <v>0.20833333333333334</v>
      </c>
      <c r="AH6369" s="4">
        <v>0.58333333333333337</v>
      </c>
      <c r="AI6369" s="5">
        <v>14.01</v>
      </c>
      <c r="AJ6369">
        <v>21.02</v>
      </c>
      <c r="AK6369">
        <v>21.02</v>
      </c>
      <c r="AL6369" t="s">
        <v>81</v>
      </c>
      <c r="AM6369" t="s">
        <v>82</v>
      </c>
      <c r="AO6369" t="s">
        <v>83</v>
      </c>
      <c r="AR6369" t="s">
        <v>82</v>
      </c>
      <c r="AT6369" t="s">
        <v>82</v>
      </c>
      <c r="AW6369" t="s">
        <v>72</v>
      </c>
      <c r="AX6369">
        <v>1</v>
      </c>
      <c r="AY6369" t="s">
        <v>15629</v>
      </c>
      <c r="AZ6369" t="s">
        <v>15630</v>
      </c>
      <c r="BA6369" t="s">
        <v>774</v>
      </c>
      <c r="BB6369">
        <v>81136</v>
      </c>
      <c r="BC6369" t="s">
        <v>87</v>
      </c>
      <c r="BH6369" t="s">
        <v>15631</v>
      </c>
      <c r="BJ6369">
        <v>460997045</v>
      </c>
    </row>
    <row r="6370" spans="1:62" x14ac:dyDescent="0.25">
      <c r="A6370" t="s">
        <v>15642</v>
      </c>
      <c r="B6370" s="2">
        <v>43536</v>
      </c>
      <c r="C6370" t="s">
        <v>63</v>
      </c>
      <c r="D6370" s="3">
        <v>43472.392926747685</v>
      </c>
      <c r="E6370" t="s">
        <v>64</v>
      </c>
      <c r="F6370" s="2">
        <v>43556</v>
      </c>
      <c r="G6370" s="2">
        <v>43799</v>
      </c>
      <c r="H6370" t="s">
        <v>15643</v>
      </c>
      <c r="I6370" t="s">
        <v>67</v>
      </c>
      <c r="J6370" t="s">
        <v>15644</v>
      </c>
      <c r="K6370" t="s">
        <v>67</v>
      </c>
      <c r="L6370" t="s">
        <v>15645</v>
      </c>
      <c r="M6370" t="s">
        <v>774</v>
      </c>
      <c r="N6370">
        <v>80002</v>
      </c>
      <c r="O6370" t="s">
        <v>70</v>
      </c>
      <c r="P6370" t="s">
        <v>67</v>
      </c>
      <c r="Q6370" t="s">
        <v>15646</v>
      </c>
      <c r="S6370" t="s">
        <v>72</v>
      </c>
      <c r="T6370" t="s">
        <v>6285</v>
      </c>
      <c r="U6370" t="s">
        <v>6286</v>
      </c>
      <c r="V6370" t="s">
        <v>6287</v>
      </c>
      <c r="W6370" t="s">
        <v>774</v>
      </c>
      <c r="X6370" t="s">
        <v>94</v>
      </c>
      <c r="Y6370" t="str">
        <f>"37-3011"</f>
        <v>37-3011</v>
      </c>
      <c r="Z6370" t="s">
        <v>94</v>
      </c>
      <c r="AA6370">
        <v>561730</v>
      </c>
      <c r="AB6370">
        <v>3</v>
      </c>
      <c r="AC6370">
        <v>3</v>
      </c>
      <c r="AD6370" t="s">
        <v>79</v>
      </c>
      <c r="AE6370" t="s">
        <v>80</v>
      </c>
      <c r="AF6370">
        <v>40</v>
      </c>
      <c r="AG6370" s="4">
        <v>0.33333333333333331</v>
      </c>
      <c r="AH6370" s="4">
        <v>0.6875</v>
      </c>
      <c r="AI6370" s="5">
        <v>15.17</v>
      </c>
      <c r="AJ6370">
        <v>22.75</v>
      </c>
      <c r="AK6370">
        <v>23.25</v>
      </c>
      <c r="AL6370" t="s">
        <v>81</v>
      </c>
      <c r="AM6370" t="s">
        <v>82</v>
      </c>
      <c r="AO6370" t="s">
        <v>83</v>
      </c>
      <c r="AP6370" t="s">
        <v>67</v>
      </c>
      <c r="AQ6370" t="s">
        <v>67</v>
      </c>
      <c r="AR6370" t="s">
        <v>82</v>
      </c>
      <c r="AT6370" t="s">
        <v>82</v>
      </c>
      <c r="AW6370" t="s">
        <v>82</v>
      </c>
      <c r="AY6370" t="s">
        <v>4286</v>
      </c>
      <c r="AZ6370" t="s">
        <v>713</v>
      </c>
      <c r="BA6370" t="s">
        <v>774</v>
      </c>
      <c r="BB6370">
        <v>80002</v>
      </c>
      <c r="BC6370" t="s">
        <v>79</v>
      </c>
      <c r="BH6370" t="s">
        <v>15647</v>
      </c>
      <c r="BI6370" t="s">
        <v>67</v>
      </c>
      <c r="BJ6370">
        <v>800700615</v>
      </c>
    </row>
    <row r="6371" spans="1:62" x14ac:dyDescent="0.25">
      <c r="A6371" t="s">
        <v>18251</v>
      </c>
      <c r="B6371" s="2">
        <v>43536</v>
      </c>
      <c r="C6371" t="s">
        <v>63</v>
      </c>
      <c r="D6371" s="3">
        <v>43472.4878646875</v>
      </c>
      <c r="E6371" t="s">
        <v>91</v>
      </c>
      <c r="H6371" t="s">
        <v>18252</v>
      </c>
      <c r="I6371" t="s">
        <v>18253</v>
      </c>
      <c r="J6371" t="s">
        <v>18254</v>
      </c>
      <c r="L6371" t="s">
        <v>18255</v>
      </c>
      <c r="M6371" t="s">
        <v>1064</v>
      </c>
      <c r="N6371">
        <v>38390</v>
      </c>
      <c r="O6371" t="s">
        <v>70</v>
      </c>
      <c r="Q6371" t="s">
        <v>18256</v>
      </c>
      <c r="S6371" t="s">
        <v>72</v>
      </c>
      <c r="T6371" t="s">
        <v>14170</v>
      </c>
      <c r="U6371" t="s">
        <v>9419</v>
      </c>
      <c r="V6371" t="s">
        <v>9283</v>
      </c>
      <c r="W6371" t="s">
        <v>86</v>
      </c>
      <c r="X6371" t="s">
        <v>18257</v>
      </c>
      <c r="Y6371" t="str">
        <f>"47-3011"</f>
        <v>47-3011</v>
      </c>
      <c r="Z6371" t="s">
        <v>5840</v>
      </c>
      <c r="AA6371">
        <v>236220</v>
      </c>
      <c r="AB6371">
        <v>9</v>
      </c>
      <c r="AD6371" t="s">
        <v>79</v>
      </c>
      <c r="AE6371" t="s">
        <v>95</v>
      </c>
      <c r="AF6371">
        <v>40</v>
      </c>
      <c r="AG6371" s="4">
        <v>0.29166666666666669</v>
      </c>
      <c r="AH6371" s="4">
        <v>0.6875</v>
      </c>
      <c r="AI6371" s="5">
        <v>14.88</v>
      </c>
      <c r="AJ6371">
        <v>22.32</v>
      </c>
      <c r="AK6371">
        <v>22.32</v>
      </c>
      <c r="AL6371" t="s">
        <v>81</v>
      </c>
      <c r="AM6371" t="s">
        <v>82</v>
      </c>
      <c r="AO6371" t="s">
        <v>83</v>
      </c>
      <c r="AR6371" t="s">
        <v>82</v>
      </c>
      <c r="AT6371" t="s">
        <v>82</v>
      </c>
      <c r="AW6371" t="s">
        <v>72</v>
      </c>
      <c r="AX6371">
        <v>1</v>
      </c>
      <c r="AY6371" t="s">
        <v>18255</v>
      </c>
      <c r="AZ6371" t="s">
        <v>7344</v>
      </c>
      <c r="BA6371" t="s">
        <v>1064</v>
      </c>
      <c r="BB6371">
        <v>38390</v>
      </c>
      <c r="BC6371" t="s">
        <v>79</v>
      </c>
      <c r="BH6371" t="s">
        <v>18254</v>
      </c>
      <c r="BJ6371">
        <v>271533124</v>
      </c>
    </row>
    <row r="6372" spans="1:62" x14ac:dyDescent="0.25">
      <c r="A6372" t="s">
        <v>18617</v>
      </c>
      <c r="B6372" s="2">
        <v>43536</v>
      </c>
      <c r="C6372" t="s">
        <v>63</v>
      </c>
      <c r="D6372" s="3">
        <v>43472.492478460648</v>
      </c>
      <c r="E6372" t="s">
        <v>91</v>
      </c>
      <c r="H6372" t="s">
        <v>18618</v>
      </c>
      <c r="I6372" t="s">
        <v>67</v>
      </c>
      <c r="J6372" t="s">
        <v>18619</v>
      </c>
      <c r="L6372" t="s">
        <v>3836</v>
      </c>
      <c r="M6372" t="s">
        <v>86</v>
      </c>
      <c r="N6372">
        <v>33801</v>
      </c>
      <c r="O6372" t="s">
        <v>70</v>
      </c>
      <c r="Q6372" t="s">
        <v>18620</v>
      </c>
      <c r="S6372" t="s">
        <v>72</v>
      </c>
      <c r="T6372" t="s">
        <v>9281</v>
      </c>
      <c r="U6372" t="s">
        <v>9282</v>
      </c>
      <c r="V6372" t="s">
        <v>9283</v>
      </c>
      <c r="W6372" t="s">
        <v>86</v>
      </c>
      <c r="X6372" t="s">
        <v>106</v>
      </c>
      <c r="Y6372" t="str">
        <f>"37-3011"</f>
        <v>37-3011</v>
      </c>
      <c r="Z6372" t="s">
        <v>94</v>
      </c>
      <c r="AA6372">
        <v>56173</v>
      </c>
      <c r="AB6372">
        <v>30</v>
      </c>
      <c r="AD6372" t="s">
        <v>79</v>
      </c>
      <c r="AE6372" t="s">
        <v>95</v>
      </c>
      <c r="AF6372">
        <v>40</v>
      </c>
      <c r="AG6372" s="4">
        <v>0.29166666666666669</v>
      </c>
      <c r="AH6372" s="4">
        <v>0.66666666666666663</v>
      </c>
      <c r="AI6372" s="5">
        <v>12.54</v>
      </c>
      <c r="AJ6372">
        <v>18.809999999999999</v>
      </c>
      <c r="AK6372">
        <v>18.809999999999999</v>
      </c>
      <c r="AL6372" t="s">
        <v>81</v>
      </c>
      <c r="AM6372" t="s">
        <v>82</v>
      </c>
      <c r="AO6372" t="s">
        <v>83</v>
      </c>
      <c r="AR6372" t="s">
        <v>82</v>
      </c>
      <c r="AT6372" t="s">
        <v>82</v>
      </c>
      <c r="AW6372" t="s">
        <v>72</v>
      </c>
      <c r="AX6372">
        <v>1</v>
      </c>
      <c r="AY6372" t="s">
        <v>3836</v>
      </c>
      <c r="AZ6372" t="s">
        <v>2609</v>
      </c>
      <c r="BA6372" t="s">
        <v>86</v>
      </c>
      <c r="BB6372">
        <v>33801</v>
      </c>
      <c r="BC6372" t="s">
        <v>79</v>
      </c>
      <c r="BH6372" t="s">
        <v>18619</v>
      </c>
      <c r="BJ6372">
        <v>563653246</v>
      </c>
    </row>
    <row r="6373" spans="1:62" x14ac:dyDescent="0.25">
      <c r="A6373" t="s">
        <v>21253</v>
      </c>
      <c r="B6373" s="2">
        <v>43536</v>
      </c>
      <c r="C6373" t="s">
        <v>63</v>
      </c>
      <c r="D6373" s="3">
        <v>43472.382098020833</v>
      </c>
      <c r="E6373" t="s">
        <v>64</v>
      </c>
      <c r="F6373" s="2">
        <v>43556</v>
      </c>
      <c r="G6373" s="2">
        <v>43770</v>
      </c>
      <c r="H6373" t="s">
        <v>21254</v>
      </c>
      <c r="I6373" t="s">
        <v>21255</v>
      </c>
      <c r="J6373" t="s">
        <v>6865</v>
      </c>
      <c r="L6373" t="s">
        <v>6866</v>
      </c>
      <c r="M6373" t="s">
        <v>147</v>
      </c>
      <c r="N6373">
        <v>19462</v>
      </c>
      <c r="O6373" t="s">
        <v>70</v>
      </c>
      <c r="Q6373" t="s">
        <v>5788</v>
      </c>
      <c r="S6373" t="s">
        <v>72</v>
      </c>
      <c r="T6373" t="s">
        <v>5789</v>
      </c>
      <c r="U6373" t="s">
        <v>5854</v>
      </c>
      <c r="V6373" t="s">
        <v>6868</v>
      </c>
      <c r="W6373" t="s">
        <v>232</v>
      </c>
      <c r="X6373" t="s">
        <v>20247</v>
      </c>
      <c r="Y6373" t="str">
        <f>"37-3011"</f>
        <v>37-3011</v>
      </c>
      <c r="Z6373" t="s">
        <v>94</v>
      </c>
      <c r="AA6373">
        <v>561730</v>
      </c>
      <c r="AB6373">
        <v>9</v>
      </c>
      <c r="AC6373">
        <v>9</v>
      </c>
      <c r="AD6373" t="s">
        <v>79</v>
      </c>
      <c r="AE6373" t="s">
        <v>80</v>
      </c>
      <c r="AF6373">
        <v>40</v>
      </c>
      <c r="AG6373" s="4">
        <v>0.29166666666666669</v>
      </c>
      <c r="AH6373" s="4">
        <v>0.64583333333333337</v>
      </c>
      <c r="AI6373" s="5">
        <v>17.95</v>
      </c>
      <c r="AJ6373">
        <v>26.93</v>
      </c>
      <c r="AL6373" t="s">
        <v>81</v>
      </c>
      <c r="AM6373" t="s">
        <v>82</v>
      </c>
      <c r="AO6373" t="s">
        <v>83</v>
      </c>
      <c r="AR6373" t="s">
        <v>82</v>
      </c>
      <c r="AT6373" t="s">
        <v>82</v>
      </c>
      <c r="AW6373" t="s">
        <v>82</v>
      </c>
      <c r="AY6373" t="s">
        <v>21256</v>
      </c>
      <c r="AZ6373" t="s">
        <v>21257</v>
      </c>
      <c r="BA6373" t="s">
        <v>323</v>
      </c>
      <c r="BB6373">
        <v>94553</v>
      </c>
      <c r="BC6373" t="s">
        <v>79</v>
      </c>
      <c r="BH6373" t="s">
        <v>21258</v>
      </c>
      <c r="BJ6373">
        <v>202717738</v>
      </c>
    </row>
    <row r="6374" spans="1:62" x14ac:dyDescent="0.25">
      <c r="A6374" t="s">
        <v>21850</v>
      </c>
      <c r="B6374" s="2">
        <v>43536</v>
      </c>
      <c r="C6374" t="s">
        <v>63</v>
      </c>
      <c r="D6374" s="3">
        <v>43472.378308206018</v>
      </c>
      <c r="E6374" t="s">
        <v>117</v>
      </c>
      <c r="H6374" t="s">
        <v>21851</v>
      </c>
      <c r="I6374" t="s">
        <v>67</v>
      </c>
      <c r="J6374" t="s">
        <v>21852</v>
      </c>
      <c r="K6374" t="s">
        <v>21853</v>
      </c>
      <c r="L6374" t="s">
        <v>19340</v>
      </c>
      <c r="M6374" t="s">
        <v>147</v>
      </c>
      <c r="N6374">
        <v>19508</v>
      </c>
      <c r="O6374" t="s">
        <v>70</v>
      </c>
      <c r="P6374" t="s">
        <v>67</v>
      </c>
      <c r="Q6374" t="s">
        <v>21854</v>
      </c>
      <c r="S6374" t="s">
        <v>72</v>
      </c>
      <c r="T6374" t="s">
        <v>21855</v>
      </c>
      <c r="U6374" t="s">
        <v>21856</v>
      </c>
      <c r="V6374" t="s">
        <v>21857</v>
      </c>
      <c r="W6374" t="s">
        <v>308</v>
      </c>
      <c r="X6374" t="s">
        <v>452</v>
      </c>
      <c r="Y6374" t="str">
        <f>"37-3011"</f>
        <v>37-3011</v>
      </c>
      <c r="Z6374" t="s">
        <v>94</v>
      </c>
      <c r="AA6374">
        <v>561720</v>
      </c>
      <c r="AB6374">
        <v>20</v>
      </c>
      <c r="AD6374" t="s">
        <v>79</v>
      </c>
      <c r="AE6374" t="s">
        <v>80</v>
      </c>
      <c r="AF6374">
        <v>40</v>
      </c>
      <c r="AG6374" s="4">
        <v>0.25</v>
      </c>
      <c r="AH6374" s="4">
        <v>0.625</v>
      </c>
      <c r="AI6374" s="5">
        <v>13.7</v>
      </c>
      <c r="AL6374" t="s">
        <v>81</v>
      </c>
      <c r="AM6374" t="s">
        <v>82</v>
      </c>
      <c r="AO6374" t="s">
        <v>83</v>
      </c>
      <c r="AR6374" t="s">
        <v>82</v>
      </c>
      <c r="AT6374" t="s">
        <v>82</v>
      </c>
      <c r="AW6374" t="s">
        <v>82</v>
      </c>
      <c r="AY6374" t="s">
        <v>19340</v>
      </c>
      <c r="AZ6374" t="s">
        <v>9650</v>
      </c>
      <c r="BA6374" t="s">
        <v>147</v>
      </c>
      <c r="BB6374">
        <v>19508</v>
      </c>
      <c r="BC6374" t="s">
        <v>79</v>
      </c>
      <c r="BH6374" t="s">
        <v>21852</v>
      </c>
      <c r="BI6374" t="s">
        <v>21853</v>
      </c>
      <c r="BJ6374">
        <v>562366567</v>
      </c>
    </row>
    <row r="6375" spans="1:62" x14ac:dyDescent="0.25">
      <c r="A6375" t="s">
        <v>22795</v>
      </c>
      <c r="B6375" s="2">
        <v>43536</v>
      </c>
      <c r="C6375" t="s">
        <v>63</v>
      </c>
      <c r="D6375" s="3">
        <v>43472.380542071762</v>
      </c>
      <c r="E6375" t="s">
        <v>117</v>
      </c>
      <c r="H6375" t="s">
        <v>22796</v>
      </c>
      <c r="I6375" t="s">
        <v>22797</v>
      </c>
      <c r="J6375" t="s">
        <v>22798</v>
      </c>
      <c r="K6375" t="s">
        <v>130</v>
      </c>
      <c r="L6375" t="s">
        <v>1921</v>
      </c>
      <c r="M6375" t="s">
        <v>783</v>
      </c>
      <c r="N6375">
        <v>44057</v>
      </c>
      <c r="O6375" t="s">
        <v>70</v>
      </c>
      <c r="Q6375" t="s">
        <v>22799</v>
      </c>
      <c r="S6375" t="s">
        <v>82</v>
      </c>
      <c r="U6375" t="s">
        <v>92</v>
      </c>
      <c r="X6375" t="s">
        <v>1500</v>
      </c>
      <c r="Y6375" t="str">
        <f>"35-2014"</f>
        <v>35-2014</v>
      </c>
      <c r="Z6375" t="s">
        <v>301</v>
      </c>
      <c r="AA6375">
        <v>722511</v>
      </c>
      <c r="AB6375">
        <v>4</v>
      </c>
      <c r="AD6375" t="s">
        <v>79</v>
      </c>
      <c r="AE6375" t="s">
        <v>95</v>
      </c>
      <c r="AF6375">
        <v>40</v>
      </c>
      <c r="AG6375" s="4">
        <v>0.41666666666666669</v>
      </c>
      <c r="AH6375" s="4">
        <v>0.75</v>
      </c>
      <c r="AI6375" s="5">
        <v>12.68</v>
      </c>
      <c r="AJ6375">
        <v>19.02</v>
      </c>
      <c r="AL6375" t="s">
        <v>81</v>
      </c>
      <c r="AM6375" t="s">
        <v>82</v>
      </c>
      <c r="AO6375" t="s">
        <v>83</v>
      </c>
      <c r="AR6375" t="s">
        <v>82</v>
      </c>
      <c r="AT6375" t="s">
        <v>82</v>
      </c>
      <c r="AW6375" t="s">
        <v>82</v>
      </c>
      <c r="AY6375" t="s">
        <v>1921</v>
      </c>
      <c r="AZ6375" t="s">
        <v>1278</v>
      </c>
      <c r="BA6375" t="s">
        <v>783</v>
      </c>
      <c r="BB6375">
        <v>44057</v>
      </c>
      <c r="BC6375" t="s">
        <v>87</v>
      </c>
      <c r="BH6375" t="s">
        <v>22798</v>
      </c>
      <c r="BJ6375">
        <v>263309700</v>
      </c>
    </row>
    <row r="6376" spans="1:62" x14ac:dyDescent="0.25">
      <c r="A6376" t="s">
        <v>23252</v>
      </c>
      <c r="B6376" s="2">
        <v>43536</v>
      </c>
      <c r="C6376" t="s">
        <v>63</v>
      </c>
      <c r="D6376" s="3">
        <v>43472.382849861111</v>
      </c>
      <c r="E6376" t="s">
        <v>64</v>
      </c>
      <c r="F6376" s="2">
        <v>43556</v>
      </c>
      <c r="G6376" s="2">
        <v>43770</v>
      </c>
      <c r="H6376" t="s">
        <v>23253</v>
      </c>
      <c r="I6376" t="s">
        <v>23254</v>
      </c>
      <c r="J6376" t="s">
        <v>5787</v>
      </c>
      <c r="L6376" t="s">
        <v>5477</v>
      </c>
      <c r="M6376" t="s">
        <v>147</v>
      </c>
      <c r="N6376">
        <v>19462</v>
      </c>
      <c r="O6376" t="s">
        <v>70</v>
      </c>
      <c r="Q6376" t="s">
        <v>5788</v>
      </c>
      <c r="S6376" t="s">
        <v>72</v>
      </c>
      <c r="T6376" t="s">
        <v>5789</v>
      </c>
      <c r="U6376" t="s">
        <v>5854</v>
      </c>
      <c r="V6376" t="s">
        <v>5791</v>
      </c>
      <c r="W6376" t="s">
        <v>232</v>
      </c>
      <c r="X6376" t="s">
        <v>20247</v>
      </c>
      <c r="Y6376" t="str">
        <f>"37-3011"</f>
        <v>37-3011</v>
      </c>
      <c r="Z6376" t="s">
        <v>94</v>
      </c>
      <c r="AA6376">
        <v>561730</v>
      </c>
      <c r="AB6376">
        <v>60</v>
      </c>
      <c r="AC6376">
        <v>60</v>
      </c>
      <c r="AD6376" t="s">
        <v>79</v>
      </c>
      <c r="AE6376" t="s">
        <v>80</v>
      </c>
      <c r="AF6376">
        <v>40</v>
      </c>
      <c r="AG6376" s="4">
        <v>0.29166666666666669</v>
      </c>
      <c r="AH6376" s="4">
        <v>0.64583333333333337</v>
      </c>
      <c r="AI6376" s="5">
        <v>15.39</v>
      </c>
      <c r="AJ6376">
        <v>23.09</v>
      </c>
      <c r="AL6376" t="s">
        <v>81</v>
      </c>
      <c r="AM6376" t="s">
        <v>82</v>
      </c>
      <c r="AO6376" t="s">
        <v>83</v>
      </c>
      <c r="AP6376" t="s">
        <v>67</v>
      </c>
      <c r="AQ6376" t="s">
        <v>662</v>
      </c>
      <c r="AR6376" t="s">
        <v>82</v>
      </c>
      <c r="AT6376" t="s">
        <v>82</v>
      </c>
      <c r="AW6376" t="s">
        <v>82</v>
      </c>
      <c r="AY6376" t="s">
        <v>773</v>
      </c>
      <c r="AZ6376" t="s">
        <v>3812</v>
      </c>
      <c r="BA6376" t="s">
        <v>278</v>
      </c>
      <c r="BB6376">
        <v>20164</v>
      </c>
      <c r="BC6376" t="s">
        <v>79</v>
      </c>
      <c r="BH6376" t="s">
        <v>23255</v>
      </c>
      <c r="BJ6376">
        <v>421724313</v>
      </c>
    </row>
    <row r="6377" spans="1:62" x14ac:dyDescent="0.25">
      <c r="A6377" t="s">
        <v>23377</v>
      </c>
      <c r="B6377" s="2">
        <v>43536</v>
      </c>
      <c r="C6377" t="s">
        <v>63</v>
      </c>
      <c r="D6377" s="3">
        <v>43472.393782002313</v>
      </c>
      <c r="E6377" t="s">
        <v>64</v>
      </c>
      <c r="F6377" s="2">
        <v>43556</v>
      </c>
      <c r="G6377" s="2">
        <v>43814</v>
      </c>
      <c r="H6377" t="s">
        <v>23378</v>
      </c>
      <c r="J6377" t="s">
        <v>23379</v>
      </c>
      <c r="L6377" t="s">
        <v>12702</v>
      </c>
      <c r="M6377" t="s">
        <v>783</v>
      </c>
      <c r="N6377">
        <v>44092</v>
      </c>
      <c r="O6377" t="s">
        <v>70</v>
      </c>
      <c r="Q6377" t="s">
        <v>23380</v>
      </c>
      <c r="S6377" t="s">
        <v>72</v>
      </c>
      <c r="T6377" t="s">
        <v>4795</v>
      </c>
      <c r="U6377" t="s">
        <v>5508</v>
      </c>
      <c r="V6377" t="s">
        <v>2927</v>
      </c>
      <c r="W6377" t="s">
        <v>308</v>
      </c>
      <c r="X6377" t="s">
        <v>106</v>
      </c>
      <c r="Y6377" t="str">
        <f>"37-3011"</f>
        <v>37-3011</v>
      </c>
      <c r="Z6377" t="s">
        <v>94</v>
      </c>
      <c r="AA6377">
        <v>561730</v>
      </c>
      <c r="AB6377">
        <v>5</v>
      </c>
      <c r="AC6377">
        <v>5</v>
      </c>
      <c r="AD6377" t="s">
        <v>79</v>
      </c>
      <c r="AE6377" t="s">
        <v>80</v>
      </c>
      <c r="AF6377">
        <v>40</v>
      </c>
      <c r="AG6377" s="4">
        <v>0.33333333333333331</v>
      </c>
      <c r="AH6377" s="4">
        <v>0.66666666666666663</v>
      </c>
      <c r="AI6377" s="5">
        <v>13.7</v>
      </c>
      <c r="AJ6377">
        <v>20.55</v>
      </c>
      <c r="AL6377" t="s">
        <v>81</v>
      </c>
      <c r="AM6377" t="s">
        <v>82</v>
      </c>
      <c r="AO6377" t="s">
        <v>83</v>
      </c>
      <c r="AR6377" t="s">
        <v>82</v>
      </c>
      <c r="AT6377" t="s">
        <v>82</v>
      </c>
      <c r="AW6377" t="s">
        <v>82</v>
      </c>
      <c r="AY6377" t="s">
        <v>12702</v>
      </c>
      <c r="AZ6377" t="s">
        <v>1278</v>
      </c>
      <c r="BA6377" t="s">
        <v>783</v>
      </c>
      <c r="BB6377">
        <v>44092</v>
      </c>
      <c r="BC6377" t="s">
        <v>79</v>
      </c>
      <c r="BH6377" t="s">
        <v>23379</v>
      </c>
      <c r="BJ6377">
        <v>341851262</v>
      </c>
    </row>
    <row r="6378" spans="1:62" x14ac:dyDescent="0.25">
      <c r="A6378" t="s">
        <v>24180</v>
      </c>
      <c r="B6378" s="2">
        <v>43536</v>
      </c>
      <c r="C6378" t="s">
        <v>63</v>
      </c>
      <c r="D6378" s="3">
        <v>43472.391394016202</v>
      </c>
      <c r="E6378" t="s">
        <v>64</v>
      </c>
      <c r="F6378" s="2">
        <v>43556</v>
      </c>
      <c r="G6378" s="2">
        <v>43769</v>
      </c>
      <c r="H6378" t="s">
        <v>24181</v>
      </c>
      <c r="I6378" t="s">
        <v>16533</v>
      </c>
      <c r="J6378" t="s">
        <v>24182</v>
      </c>
      <c r="L6378" t="s">
        <v>16618</v>
      </c>
      <c r="M6378" t="s">
        <v>226</v>
      </c>
      <c r="N6378">
        <v>49781</v>
      </c>
      <c r="O6378" t="s">
        <v>70</v>
      </c>
      <c r="Q6378" t="s">
        <v>24183</v>
      </c>
      <c r="S6378" t="s">
        <v>72</v>
      </c>
      <c r="T6378" t="s">
        <v>19936</v>
      </c>
      <c r="U6378" t="s">
        <v>19937</v>
      </c>
      <c r="V6378" t="s">
        <v>3243</v>
      </c>
      <c r="W6378" t="s">
        <v>226</v>
      </c>
      <c r="X6378" t="s">
        <v>1427</v>
      </c>
      <c r="Y6378" t="str">
        <f>"37-2012"</f>
        <v>37-2012</v>
      </c>
      <c r="Z6378" t="s">
        <v>373</v>
      </c>
      <c r="AA6378">
        <v>721110</v>
      </c>
      <c r="AB6378">
        <v>12</v>
      </c>
      <c r="AC6378">
        <v>12</v>
      </c>
      <c r="AD6378" t="s">
        <v>79</v>
      </c>
      <c r="AE6378" t="s">
        <v>80</v>
      </c>
      <c r="AF6378">
        <v>35</v>
      </c>
      <c r="AG6378" s="4">
        <v>0.375</v>
      </c>
      <c r="AH6378" s="4">
        <v>0.66666666666666663</v>
      </c>
      <c r="AI6378" s="5">
        <v>10.75</v>
      </c>
      <c r="AJ6378">
        <v>16.13</v>
      </c>
      <c r="AK6378">
        <v>16.13</v>
      </c>
      <c r="AL6378" t="s">
        <v>81</v>
      </c>
      <c r="AM6378" t="s">
        <v>82</v>
      </c>
      <c r="AO6378" t="s">
        <v>83</v>
      </c>
      <c r="AR6378" t="s">
        <v>82</v>
      </c>
      <c r="AT6378" t="s">
        <v>82</v>
      </c>
      <c r="AW6378" t="s">
        <v>82</v>
      </c>
      <c r="AY6378" t="s">
        <v>10244</v>
      </c>
      <c r="AZ6378" t="s">
        <v>10246</v>
      </c>
      <c r="BA6378" t="s">
        <v>226</v>
      </c>
      <c r="BB6378">
        <v>49781</v>
      </c>
      <c r="BC6378" t="s">
        <v>87</v>
      </c>
      <c r="BH6378" t="s">
        <v>24184</v>
      </c>
      <c r="BJ6378">
        <v>463935927</v>
      </c>
    </row>
    <row r="6379" spans="1:62" x14ac:dyDescent="0.25">
      <c r="A6379" t="s">
        <v>24190</v>
      </c>
      <c r="B6379" s="2">
        <v>43536</v>
      </c>
      <c r="C6379" t="s">
        <v>63</v>
      </c>
      <c r="D6379" s="3">
        <v>43472.414291990739</v>
      </c>
      <c r="E6379" t="s">
        <v>64</v>
      </c>
      <c r="F6379" s="2">
        <v>43556</v>
      </c>
      <c r="G6379" s="2">
        <v>43784</v>
      </c>
      <c r="H6379" t="s">
        <v>24191</v>
      </c>
      <c r="J6379" t="s">
        <v>24192</v>
      </c>
      <c r="L6379" t="s">
        <v>24193</v>
      </c>
      <c r="M6379" t="s">
        <v>76</v>
      </c>
      <c r="N6379">
        <v>74019</v>
      </c>
      <c r="O6379" t="s">
        <v>70</v>
      </c>
      <c r="Q6379" t="s">
        <v>24194</v>
      </c>
      <c r="S6379" t="s">
        <v>82</v>
      </c>
      <c r="U6379" t="s">
        <v>92</v>
      </c>
      <c r="X6379" t="s">
        <v>7122</v>
      </c>
      <c r="Y6379" t="str">
        <f>"37-3011"</f>
        <v>37-3011</v>
      </c>
      <c r="Z6379" t="s">
        <v>94</v>
      </c>
      <c r="AA6379">
        <v>56173</v>
      </c>
      <c r="AB6379">
        <v>15</v>
      </c>
      <c r="AC6379">
        <v>15</v>
      </c>
      <c r="AD6379" t="s">
        <v>79</v>
      </c>
      <c r="AE6379" t="s">
        <v>95</v>
      </c>
      <c r="AF6379">
        <v>35</v>
      </c>
      <c r="AG6379" s="4">
        <v>0.29166666666666669</v>
      </c>
      <c r="AH6379" s="4">
        <v>0.70833333333333337</v>
      </c>
      <c r="AI6379" s="5">
        <v>12.95</v>
      </c>
      <c r="AJ6379">
        <v>19.43</v>
      </c>
      <c r="AK6379">
        <v>19.43</v>
      </c>
      <c r="AL6379" t="s">
        <v>81</v>
      </c>
      <c r="AM6379" t="s">
        <v>82</v>
      </c>
      <c r="AO6379" t="s">
        <v>83</v>
      </c>
      <c r="AR6379" t="s">
        <v>82</v>
      </c>
      <c r="AT6379" t="s">
        <v>82</v>
      </c>
      <c r="AW6379" t="s">
        <v>82</v>
      </c>
      <c r="AY6379" t="s">
        <v>24193</v>
      </c>
      <c r="AZ6379" t="s">
        <v>24195</v>
      </c>
      <c r="BA6379" t="s">
        <v>76</v>
      </c>
      <c r="BB6379">
        <v>74019</v>
      </c>
      <c r="BC6379" t="s">
        <v>79</v>
      </c>
      <c r="BH6379" t="s">
        <v>24196</v>
      </c>
      <c r="BJ6379">
        <v>392054767</v>
      </c>
    </row>
    <row r="6380" spans="1:62" x14ac:dyDescent="0.25">
      <c r="A6380" t="s">
        <v>25197</v>
      </c>
      <c r="B6380" s="2">
        <v>43536</v>
      </c>
      <c r="C6380" t="s">
        <v>63</v>
      </c>
      <c r="D6380" s="3">
        <v>43472.398788402781</v>
      </c>
      <c r="E6380" t="s">
        <v>91</v>
      </c>
      <c r="H6380" t="s">
        <v>25198</v>
      </c>
      <c r="I6380" t="s">
        <v>25199</v>
      </c>
      <c r="J6380" t="s">
        <v>25200</v>
      </c>
      <c r="L6380" t="s">
        <v>14011</v>
      </c>
      <c r="M6380" t="s">
        <v>783</v>
      </c>
      <c r="N6380">
        <v>45215</v>
      </c>
      <c r="O6380" t="s">
        <v>70</v>
      </c>
      <c r="Q6380" t="s">
        <v>25201</v>
      </c>
      <c r="S6380" t="s">
        <v>72</v>
      </c>
      <c r="T6380" t="s">
        <v>13303</v>
      </c>
      <c r="U6380" t="s">
        <v>8950</v>
      </c>
      <c r="V6380" t="s">
        <v>1757</v>
      </c>
      <c r="W6380" t="s">
        <v>278</v>
      </c>
      <c r="X6380" t="s">
        <v>106</v>
      </c>
      <c r="Y6380" t="str">
        <f>"37-3011"</f>
        <v>37-3011</v>
      </c>
      <c r="Z6380" t="s">
        <v>94</v>
      </c>
      <c r="AA6380">
        <v>561730</v>
      </c>
      <c r="AB6380">
        <v>12</v>
      </c>
      <c r="AD6380" t="s">
        <v>79</v>
      </c>
      <c r="AE6380" t="s">
        <v>80</v>
      </c>
      <c r="AF6380">
        <v>40</v>
      </c>
      <c r="AG6380" s="4">
        <v>0.3125</v>
      </c>
      <c r="AH6380" s="4">
        <v>0.66666666666666663</v>
      </c>
      <c r="AI6380" s="5">
        <v>13.91</v>
      </c>
      <c r="AJ6380">
        <v>20.87</v>
      </c>
      <c r="AL6380" t="s">
        <v>81</v>
      </c>
      <c r="AM6380" t="s">
        <v>82</v>
      </c>
      <c r="AO6380" t="s">
        <v>83</v>
      </c>
      <c r="AR6380" t="s">
        <v>82</v>
      </c>
      <c r="AT6380" t="s">
        <v>82</v>
      </c>
      <c r="AW6380" t="s">
        <v>82</v>
      </c>
      <c r="AY6380" t="s">
        <v>14011</v>
      </c>
      <c r="AZ6380" t="s">
        <v>3667</v>
      </c>
      <c r="BA6380" t="s">
        <v>783</v>
      </c>
      <c r="BB6380">
        <v>45215</v>
      </c>
      <c r="BC6380" t="s">
        <v>79</v>
      </c>
      <c r="BH6380" t="s">
        <v>25200</v>
      </c>
      <c r="BJ6380">
        <v>311813102</v>
      </c>
    </row>
    <row r="6381" spans="1:62" x14ac:dyDescent="0.25">
      <c r="A6381" t="s">
        <v>25429</v>
      </c>
      <c r="B6381" s="2">
        <v>43536</v>
      </c>
      <c r="C6381" t="s">
        <v>63</v>
      </c>
      <c r="D6381" s="3">
        <v>43472.38493108796</v>
      </c>
      <c r="E6381" t="s">
        <v>64</v>
      </c>
      <c r="F6381" s="2">
        <v>43556</v>
      </c>
      <c r="G6381" s="2">
        <v>43735</v>
      </c>
      <c r="H6381" t="s">
        <v>25430</v>
      </c>
      <c r="I6381" t="s">
        <v>25431</v>
      </c>
      <c r="J6381" t="s">
        <v>6865</v>
      </c>
      <c r="L6381" t="s">
        <v>6866</v>
      </c>
      <c r="M6381" t="s">
        <v>147</v>
      </c>
      <c r="N6381">
        <v>19462</v>
      </c>
      <c r="O6381" t="s">
        <v>70</v>
      </c>
      <c r="Q6381" t="s">
        <v>5788</v>
      </c>
      <c r="S6381" t="s">
        <v>72</v>
      </c>
      <c r="T6381" t="s">
        <v>9069</v>
      </c>
      <c r="U6381" t="s">
        <v>5854</v>
      </c>
      <c r="V6381" t="s">
        <v>6868</v>
      </c>
      <c r="W6381" t="s">
        <v>232</v>
      </c>
      <c r="X6381" t="s">
        <v>106</v>
      </c>
      <c r="Y6381" t="str">
        <f>"37-3011"</f>
        <v>37-3011</v>
      </c>
      <c r="Z6381" t="s">
        <v>94</v>
      </c>
      <c r="AA6381">
        <v>561730</v>
      </c>
      <c r="AB6381">
        <v>3</v>
      </c>
      <c r="AC6381">
        <v>3</v>
      </c>
      <c r="AD6381" t="s">
        <v>79</v>
      </c>
      <c r="AE6381" t="s">
        <v>80</v>
      </c>
      <c r="AF6381">
        <v>40</v>
      </c>
      <c r="AG6381" s="4">
        <v>0.25</v>
      </c>
      <c r="AH6381" s="4">
        <v>0.60416666666666663</v>
      </c>
      <c r="AI6381" s="5">
        <v>15.01</v>
      </c>
      <c r="AJ6381">
        <v>22.52</v>
      </c>
      <c r="AL6381" t="s">
        <v>81</v>
      </c>
      <c r="AM6381" t="s">
        <v>82</v>
      </c>
      <c r="AO6381" t="s">
        <v>83</v>
      </c>
      <c r="AR6381" t="s">
        <v>82</v>
      </c>
      <c r="AT6381" t="s">
        <v>82</v>
      </c>
      <c r="AW6381" t="s">
        <v>82</v>
      </c>
      <c r="AY6381" t="s">
        <v>9567</v>
      </c>
      <c r="AZ6381" t="s">
        <v>9567</v>
      </c>
      <c r="BA6381" t="s">
        <v>323</v>
      </c>
      <c r="BB6381">
        <v>93003</v>
      </c>
      <c r="BC6381" t="s">
        <v>79</v>
      </c>
      <c r="BH6381" t="s">
        <v>25432</v>
      </c>
      <c r="BJ6381">
        <v>952651541</v>
      </c>
    </row>
    <row r="6382" spans="1:62" x14ac:dyDescent="0.25">
      <c r="A6382" t="s">
        <v>25538</v>
      </c>
      <c r="B6382" s="2">
        <v>43536</v>
      </c>
      <c r="C6382" t="s">
        <v>63</v>
      </c>
      <c r="D6382" s="3">
        <v>43472.383642141205</v>
      </c>
      <c r="E6382" t="s">
        <v>64</v>
      </c>
      <c r="F6382" s="2">
        <v>43556</v>
      </c>
      <c r="G6382" s="2">
        <v>43784</v>
      </c>
      <c r="H6382" t="s">
        <v>25539</v>
      </c>
      <c r="I6382" t="s">
        <v>25540</v>
      </c>
      <c r="J6382" t="s">
        <v>6865</v>
      </c>
      <c r="L6382" t="s">
        <v>6866</v>
      </c>
      <c r="M6382" t="s">
        <v>147</v>
      </c>
      <c r="N6382">
        <v>19462</v>
      </c>
      <c r="O6382" t="s">
        <v>70</v>
      </c>
      <c r="Q6382" t="s">
        <v>5788</v>
      </c>
      <c r="S6382" t="s">
        <v>72</v>
      </c>
      <c r="T6382" t="s">
        <v>9069</v>
      </c>
      <c r="U6382" t="s">
        <v>5854</v>
      </c>
      <c r="V6382" t="s">
        <v>6868</v>
      </c>
      <c r="W6382" t="s">
        <v>232</v>
      </c>
      <c r="X6382" t="s">
        <v>106</v>
      </c>
      <c r="Y6382" t="str">
        <f>"37-3011"</f>
        <v>37-3011</v>
      </c>
      <c r="Z6382" t="s">
        <v>94</v>
      </c>
      <c r="AA6382">
        <v>561730</v>
      </c>
      <c r="AB6382">
        <v>40</v>
      </c>
      <c r="AC6382">
        <v>40</v>
      </c>
      <c r="AD6382" t="s">
        <v>79</v>
      </c>
      <c r="AE6382" t="s">
        <v>80</v>
      </c>
      <c r="AF6382">
        <v>40</v>
      </c>
      <c r="AG6382" s="4">
        <v>0.25</v>
      </c>
      <c r="AH6382" s="4">
        <v>0.60416666666666663</v>
      </c>
      <c r="AI6382" s="5">
        <v>14.71</v>
      </c>
      <c r="AJ6382">
        <v>22.07</v>
      </c>
      <c r="AL6382" t="s">
        <v>81</v>
      </c>
      <c r="AM6382" t="s">
        <v>82</v>
      </c>
      <c r="AO6382" t="s">
        <v>83</v>
      </c>
      <c r="AR6382" t="s">
        <v>82</v>
      </c>
      <c r="AT6382" t="s">
        <v>82</v>
      </c>
      <c r="AW6382" t="s">
        <v>82</v>
      </c>
      <c r="AY6382" t="s">
        <v>6054</v>
      </c>
      <c r="AZ6382" t="s">
        <v>769</v>
      </c>
      <c r="BA6382" t="s">
        <v>323</v>
      </c>
      <c r="BB6382">
        <v>92675</v>
      </c>
      <c r="BC6382" t="s">
        <v>79</v>
      </c>
      <c r="BH6382" t="s">
        <v>25541</v>
      </c>
      <c r="BJ6382">
        <v>952651541</v>
      </c>
    </row>
    <row r="6383" spans="1:62" x14ac:dyDescent="0.25">
      <c r="A6383" t="s">
        <v>26376</v>
      </c>
      <c r="B6383" s="2">
        <v>43536</v>
      </c>
      <c r="C6383" t="s">
        <v>63</v>
      </c>
      <c r="D6383" s="3">
        <v>43472.426747708334</v>
      </c>
      <c r="E6383" t="s">
        <v>64</v>
      </c>
      <c r="F6383" s="2">
        <v>43556</v>
      </c>
      <c r="G6383" s="2">
        <v>43799</v>
      </c>
      <c r="H6383" t="s">
        <v>20811</v>
      </c>
      <c r="J6383" t="s">
        <v>20812</v>
      </c>
      <c r="L6383" t="s">
        <v>3208</v>
      </c>
      <c r="M6383" t="s">
        <v>783</v>
      </c>
      <c r="N6383">
        <v>45069</v>
      </c>
      <c r="O6383" t="s">
        <v>70</v>
      </c>
      <c r="Q6383" t="s">
        <v>20813</v>
      </c>
      <c r="S6383" t="s">
        <v>72</v>
      </c>
      <c r="T6383" t="s">
        <v>6137</v>
      </c>
      <c r="U6383" t="s">
        <v>6138</v>
      </c>
      <c r="V6383" t="s">
        <v>4606</v>
      </c>
      <c r="W6383" t="s">
        <v>105</v>
      </c>
      <c r="X6383" t="s">
        <v>1197</v>
      </c>
      <c r="Y6383" t="str">
        <f>"47-2061"</f>
        <v>47-2061</v>
      </c>
      <c r="Z6383" t="s">
        <v>326</v>
      </c>
      <c r="AA6383">
        <v>23811</v>
      </c>
      <c r="AB6383">
        <v>30</v>
      </c>
      <c r="AC6383">
        <v>30</v>
      </c>
      <c r="AD6383" t="s">
        <v>79</v>
      </c>
      <c r="AE6383" t="s">
        <v>95</v>
      </c>
      <c r="AF6383">
        <v>40</v>
      </c>
      <c r="AG6383" s="4">
        <v>0.33333333333333331</v>
      </c>
      <c r="AH6383" s="4">
        <v>0.66666666666666663</v>
      </c>
      <c r="AI6383" s="5">
        <v>14.79</v>
      </c>
      <c r="AL6383" t="s">
        <v>81</v>
      </c>
      <c r="AM6383" t="s">
        <v>82</v>
      </c>
      <c r="AO6383" t="s">
        <v>83</v>
      </c>
      <c r="AP6383" t="s">
        <v>67</v>
      </c>
      <c r="AQ6383" t="s">
        <v>67</v>
      </c>
      <c r="AR6383" t="s">
        <v>82</v>
      </c>
      <c r="AT6383" t="s">
        <v>82</v>
      </c>
      <c r="AW6383" t="s">
        <v>82</v>
      </c>
      <c r="AY6383" t="s">
        <v>1525</v>
      </c>
      <c r="AZ6383" t="s">
        <v>1257</v>
      </c>
      <c r="BA6383" t="s">
        <v>76</v>
      </c>
      <c r="BB6383">
        <v>73013</v>
      </c>
      <c r="BC6383" t="s">
        <v>79</v>
      </c>
      <c r="BH6383" t="s">
        <v>26377</v>
      </c>
      <c r="BJ6383">
        <v>431214734</v>
      </c>
    </row>
    <row r="6384" spans="1:62" x14ac:dyDescent="0.25">
      <c r="A6384" t="s">
        <v>26546</v>
      </c>
      <c r="B6384" s="2">
        <v>43536</v>
      </c>
      <c r="C6384" t="s">
        <v>63</v>
      </c>
      <c r="D6384" s="3">
        <v>43472.387155462966</v>
      </c>
      <c r="E6384" t="s">
        <v>64</v>
      </c>
      <c r="F6384" s="2">
        <v>43556</v>
      </c>
      <c r="G6384" s="2">
        <v>43771</v>
      </c>
      <c r="H6384" t="s">
        <v>26547</v>
      </c>
      <c r="I6384" t="s">
        <v>26548</v>
      </c>
      <c r="J6384" t="s">
        <v>6865</v>
      </c>
      <c r="L6384" t="s">
        <v>6866</v>
      </c>
      <c r="M6384" t="s">
        <v>147</v>
      </c>
      <c r="N6384">
        <v>19462</v>
      </c>
      <c r="O6384" t="s">
        <v>70</v>
      </c>
      <c r="Q6384" t="s">
        <v>5788</v>
      </c>
      <c r="S6384" t="s">
        <v>72</v>
      </c>
      <c r="T6384" t="s">
        <v>9069</v>
      </c>
      <c r="U6384" t="s">
        <v>5854</v>
      </c>
      <c r="V6384" t="s">
        <v>6868</v>
      </c>
      <c r="W6384" t="s">
        <v>232</v>
      </c>
      <c r="X6384" t="s">
        <v>106</v>
      </c>
      <c r="Y6384" t="str">
        <f>"37-3011"</f>
        <v>37-3011</v>
      </c>
      <c r="Z6384" t="s">
        <v>94</v>
      </c>
      <c r="AA6384">
        <v>561730</v>
      </c>
      <c r="AB6384">
        <v>120</v>
      </c>
      <c r="AC6384">
        <v>120</v>
      </c>
      <c r="AD6384" t="s">
        <v>79</v>
      </c>
      <c r="AE6384" t="s">
        <v>95</v>
      </c>
      <c r="AF6384">
        <v>40</v>
      </c>
      <c r="AG6384" s="4">
        <v>0.27083333333333331</v>
      </c>
      <c r="AH6384" s="4">
        <v>0.64583333333333337</v>
      </c>
      <c r="AI6384" s="5">
        <v>13.94</v>
      </c>
      <c r="AJ6384">
        <v>20.91</v>
      </c>
      <c r="AL6384" t="s">
        <v>81</v>
      </c>
      <c r="AM6384" t="s">
        <v>82</v>
      </c>
      <c r="AO6384" t="s">
        <v>83</v>
      </c>
      <c r="AR6384" t="s">
        <v>82</v>
      </c>
      <c r="AT6384" t="s">
        <v>82</v>
      </c>
      <c r="AW6384" t="s">
        <v>72</v>
      </c>
      <c r="AX6384">
        <v>1</v>
      </c>
      <c r="AY6384" t="s">
        <v>9388</v>
      </c>
      <c r="AZ6384" t="s">
        <v>1594</v>
      </c>
      <c r="BA6384" t="s">
        <v>105</v>
      </c>
      <c r="BB6384">
        <v>75078</v>
      </c>
      <c r="BC6384" t="s">
        <v>79</v>
      </c>
      <c r="BH6384" t="s">
        <v>26549</v>
      </c>
      <c r="BJ6384">
        <v>751824297</v>
      </c>
    </row>
    <row r="6385" spans="1:62" x14ac:dyDescent="0.25">
      <c r="A6385" t="s">
        <v>26705</v>
      </c>
      <c r="B6385" s="2">
        <v>43536</v>
      </c>
      <c r="C6385" t="s">
        <v>63</v>
      </c>
      <c r="D6385" s="3">
        <v>43472.413370717593</v>
      </c>
      <c r="E6385" t="s">
        <v>64</v>
      </c>
      <c r="F6385" s="2">
        <v>43556</v>
      </c>
      <c r="G6385" s="2">
        <v>43784</v>
      </c>
      <c r="H6385" t="s">
        <v>26706</v>
      </c>
      <c r="J6385" t="s">
        <v>26707</v>
      </c>
      <c r="L6385" t="s">
        <v>3983</v>
      </c>
      <c r="M6385" t="s">
        <v>86</v>
      </c>
      <c r="N6385">
        <v>32578</v>
      </c>
      <c r="O6385" t="s">
        <v>70</v>
      </c>
      <c r="Q6385" t="s">
        <v>26708</v>
      </c>
      <c r="S6385" t="s">
        <v>72</v>
      </c>
      <c r="T6385" t="s">
        <v>1855</v>
      </c>
      <c r="U6385" t="s">
        <v>1856</v>
      </c>
      <c r="V6385" t="s">
        <v>863</v>
      </c>
      <c r="W6385" t="s">
        <v>105</v>
      </c>
      <c r="X6385" t="s">
        <v>26709</v>
      </c>
      <c r="Y6385" t="str">
        <f>"37-3011"</f>
        <v>37-3011</v>
      </c>
      <c r="Z6385" t="s">
        <v>94</v>
      </c>
      <c r="AA6385">
        <v>561730</v>
      </c>
      <c r="AB6385">
        <v>16</v>
      </c>
      <c r="AC6385">
        <v>16</v>
      </c>
      <c r="AD6385" t="s">
        <v>79</v>
      </c>
      <c r="AE6385" t="s">
        <v>95</v>
      </c>
      <c r="AF6385">
        <v>40</v>
      </c>
      <c r="AG6385" s="4">
        <v>0.25</v>
      </c>
      <c r="AH6385" s="4">
        <v>0.625</v>
      </c>
      <c r="AI6385" s="5">
        <v>14.63</v>
      </c>
      <c r="AJ6385">
        <v>21.95</v>
      </c>
      <c r="AL6385" t="s">
        <v>81</v>
      </c>
      <c r="AM6385" t="s">
        <v>82</v>
      </c>
      <c r="AO6385" t="s">
        <v>83</v>
      </c>
      <c r="AR6385" t="s">
        <v>82</v>
      </c>
      <c r="AT6385" t="s">
        <v>82</v>
      </c>
      <c r="AW6385" t="s">
        <v>72</v>
      </c>
      <c r="AX6385">
        <v>3</v>
      </c>
      <c r="AY6385" t="s">
        <v>3983</v>
      </c>
      <c r="AZ6385" t="s">
        <v>3986</v>
      </c>
      <c r="BA6385" t="s">
        <v>86</v>
      </c>
      <c r="BB6385">
        <v>32578</v>
      </c>
      <c r="BC6385" t="s">
        <v>79</v>
      </c>
      <c r="BH6385" t="s">
        <v>26707</v>
      </c>
      <c r="BJ6385">
        <v>593247573</v>
      </c>
    </row>
    <row r="6386" spans="1:62" x14ac:dyDescent="0.25">
      <c r="A6386" t="s">
        <v>26746</v>
      </c>
      <c r="B6386" s="2">
        <v>43536</v>
      </c>
      <c r="C6386" t="s">
        <v>63</v>
      </c>
      <c r="D6386" s="3">
        <v>43472.386466701391</v>
      </c>
      <c r="E6386" t="s">
        <v>64</v>
      </c>
      <c r="F6386" s="2">
        <v>43556</v>
      </c>
      <c r="G6386" s="2">
        <v>43771</v>
      </c>
      <c r="H6386" t="s">
        <v>26747</v>
      </c>
      <c r="I6386" t="s">
        <v>26748</v>
      </c>
      <c r="J6386" t="s">
        <v>5787</v>
      </c>
      <c r="L6386" t="s">
        <v>5477</v>
      </c>
      <c r="M6386" t="s">
        <v>147</v>
      </c>
      <c r="N6386">
        <v>19462</v>
      </c>
      <c r="O6386" t="s">
        <v>70</v>
      </c>
      <c r="Q6386" t="s">
        <v>5788</v>
      </c>
      <c r="S6386" t="s">
        <v>72</v>
      </c>
      <c r="T6386" t="s">
        <v>9069</v>
      </c>
      <c r="U6386" t="s">
        <v>5854</v>
      </c>
      <c r="V6386" t="s">
        <v>5791</v>
      </c>
      <c r="W6386" t="s">
        <v>232</v>
      </c>
      <c r="X6386" t="s">
        <v>106</v>
      </c>
      <c r="Y6386" t="str">
        <f>"37-3011"</f>
        <v>37-3011</v>
      </c>
      <c r="Z6386" t="s">
        <v>94</v>
      </c>
      <c r="AA6386">
        <v>561730</v>
      </c>
      <c r="AB6386">
        <v>12</v>
      </c>
      <c r="AC6386">
        <v>12</v>
      </c>
      <c r="AD6386" t="s">
        <v>79</v>
      </c>
      <c r="AE6386" t="s">
        <v>80</v>
      </c>
      <c r="AF6386">
        <v>40</v>
      </c>
      <c r="AG6386" s="4">
        <v>0.29166666666666669</v>
      </c>
      <c r="AH6386" s="4">
        <v>0.64583333333333337</v>
      </c>
      <c r="AI6386" s="5">
        <v>12.82</v>
      </c>
      <c r="AJ6386">
        <v>19.23</v>
      </c>
      <c r="AL6386" t="s">
        <v>81</v>
      </c>
      <c r="AM6386" t="s">
        <v>82</v>
      </c>
      <c r="AO6386" t="s">
        <v>83</v>
      </c>
      <c r="AP6386" t="s">
        <v>67</v>
      </c>
      <c r="AQ6386" t="s">
        <v>662</v>
      </c>
      <c r="AR6386" t="s">
        <v>82</v>
      </c>
      <c r="AT6386" t="s">
        <v>82</v>
      </c>
      <c r="AW6386" t="s">
        <v>82</v>
      </c>
      <c r="AY6386" t="s">
        <v>22663</v>
      </c>
      <c r="AZ6386" t="s">
        <v>2001</v>
      </c>
      <c r="BA6386" t="s">
        <v>1064</v>
      </c>
      <c r="BB6386">
        <v>38118</v>
      </c>
      <c r="BC6386" t="s">
        <v>79</v>
      </c>
      <c r="BH6386" t="s">
        <v>26749</v>
      </c>
      <c r="BJ6386">
        <v>581993662</v>
      </c>
    </row>
    <row r="6387" spans="1:62" x14ac:dyDescent="0.25">
      <c r="A6387" t="s">
        <v>26893</v>
      </c>
      <c r="B6387" s="2">
        <v>43536</v>
      </c>
      <c r="C6387" t="s">
        <v>63</v>
      </c>
      <c r="D6387" s="3">
        <v>43472.391575694448</v>
      </c>
      <c r="E6387" t="s">
        <v>117</v>
      </c>
      <c r="H6387" t="s">
        <v>26894</v>
      </c>
      <c r="J6387" t="s">
        <v>26895</v>
      </c>
      <c r="L6387" t="s">
        <v>5316</v>
      </c>
      <c r="M6387" t="s">
        <v>105</v>
      </c>
      <c r="N6387">
        <v>77494</v>
      </c>
      <c r="O6387" t="s">
        <v>70</v>
      </c>
      <c r="Q6387" t="s">
        <v>26896</v>
      </c>
      <c r="S6387" t="s">
        <v>72</v>
      </c>
      <c r="T6387" t="s">
        <v>1855</v>
      </c>
      <c r="U6387" t="s">
        <v>1856</v>
      </c>
      <c r="V6387" t="s">
        <v>863</v>
      </c>
      <c r="W6387" t="s">
        <v>105</v>
      </c>
      <c r="X6387" t="s">
        <v>2708</v>
      </c>
      <c r="Y6387" t="str">
        <f>"37-3011"</f>
        <v>37-3011</v>
      </c>
      <c r="Z6387" t="s">
        <v>94</v>
      </c>
      <c r="AA6387">
        <v>561730</v>
      </c>
      <c r="AB6387">
        <v>14</v>
      </c>
      <c r="AD6387" t="s">
        <v>79</v>
      </c>
      <c r="AE6387" t="s">
        <v>95</v>
      </c>
      <c r="AF6387">
        <v>40</v>
      </c>
      <c r="AG6387" s="4">
        <v>0.25</v>
      </c>
      <c r="AH6387" s="4">
        <v>0.66666666666666663</v>
      </c>
      <c r="AI6387" s="5">
        <v>13.44</v>
      </c>
      <c r="AJ6387">
        <v>20.16</v>
      </c>
      <c r="AL6387" t="s">
        <v>81</v>
      </c>
      <c r="AM6387" t="s">
        <v>82</v>
      </c>
      <c r="AO6387" t="s">
        <v>83</v>
      </c>
      <c r="AR6387" t="s">
        <v>82</v>
      </c>
      <c r="AT6387" t="s">
        <v>82</v>
      </c>
      <c r="AW6387" t="s">
        <v>82</v>
      </c>
      <c r="AY6387" t="s">
        <v>5316</v>
      </c>
      <c r="AZ6387" t="s">
        <v>5318</v>
      </c>
      <c r="BA6387" t="s">
        <v>105</v>
      </c>
      <c r="BB6387">
        <v>77494</v>
      </c>
      <c r="BC6387" t="s">
        <v>79</v>
      </c>
      <c r="BH6387" t="s">
        <v>26897</v>
      </c>
      <c r="BJ6387">
        <v>472550857</v>
      </c>
    </row>
    <row r="6388" spans="1:62" x14ac:dyDescent="0.25">
      <c r="A6388" t="s">
        <v>26950</v>
      </c>
      <c r="B6388" s="2">
        <v>43536</v>
      </c>
      <c r="C6388" t="s">
        <v>63</v>
      </c>
      <c r="D6388" s="3">
        <v>43472.389587349535</v>
      </c>
      <c r="E6388" t="s">
        <v>64</v>
      </c>
      <c r="F6388" s="2">
        <v>43556</v>
      </c>
      <c r="G6388" s="2">
        <v>43799</v>
      </c>
      <c r="H6388" t="s">
        <v>26951</v>
      </c>
      <c r="J6388" t="s">
        <v>26952</v>
      </c>
      <c r="K6388" t="s">
        <v>26953</v>
      </c>
      <c r="L6388" t="s">
        <v>4681</v>
      </c>
      <c r="M6388" t="s">
        <v>774</v>
      </c>
      <c r="N6388">
        <v>80247</v>
      </c>
      <c r="O6388" t="s">
        <v>70</v>
      </c>
      <c r="Q6388" t="s">
        <v>25999</v>
      </c>
      <c r="S6388" t="s">
        <v>72</v>
      </c>
      <c r="T6388" t="s">
        <v>13303</v>
      </c>
      <c r="U6388" t="s">
        <v>5811</v>
      </c>
      <c r="V6388" t="s">
        <v>1757</v>
      </c>
      <c r="W6388" t="s">
        <v>278</v>
      </c>
      <c r="X6388" t="s">
        <v>15492</v>
      </c>
      <c r="Y6388" t="str">
        <f>"37-3011"</f>
        <v>37-3011</v>
      </c>
      <c r="Z6388" t="s">
        <v>94</v>
      </c>
      <c r="AA6388">
        <v>561730</v>
      </c>
      <c r="AB6388">
        <v>35</v>
      </c>
      <c r="AC6388">
        <v>35</v>
      </c>
      <c r="AD6388" t="s">
        <v>79</v>
      </c>
      <c r="AE6388" t="s">
        <v>80</v>
      </c>
      <c r="AF6388">
        <v>35</v>
      </c>
      <c r="AG6388" s="4">
        <v>0.25</v>
      </c>
      <c r="AH6388" s="4">
        <v>0.63541666666666663</v>
      </c>
      <c r="AI6388" s="5">
        <v>15.17</v>
      </c>
      <c r="AJ6388">
        <v>22.76</v>
      </c>
      <c r="AK6388">
        <v>30</v>
      </c>
      <c r="AL6388" t="s">
        <v>81</v>
      </c>
      <c r="AM6388" t="s">
        <v>82</v>
      </c>
      <c r="AO6388" t="s">
        <v>83</v>
      </c>
      <c r="AR6388" t="s">
        <v>82</v>
      </c>
      <c r="AT6388" t="s">
        <v>82</v>
      </c>
      <c r="AW6388" t="s">
        <v>72</v>
      </c>
      <c r="AX6388">
        <v>3</v>
      </c>
      <c r="AY6388" t="s">
        <v>4681</v>
      </c>
      <c r="AZ6388" t="s">
        <v>4681</v>
      </c>
      <c r="BA6388" t="s">
        <v>774</v>
      </c>
      <c r="BB6388">
        <v>80247</v>
      </c>
      <c r="BC6388" t="s">
        <v>79</v>
      </c>
      <c r="BH6388" t="s">
        <v>26952</v>
      </c>
      <c r="BJ6388">
        <v>201490405</v>
      </c>
    </row>
    <row r="6389" spans="1:62" x14ac:dyDescent="0.25">
      <c r="A6389" t="s">
        <v>27113</v>
      </c>
      <c r="B6389" s="2">
        <v>43536</v>
      </c>
      <c r="C6389" t="s">
        <v>63</v>
      </c>
      <c r="D6389" s="3">
        <v>43472.393962858798</v>
      </c>
      <c r="E6389" t="s">
        <v>64</v>
      </c>
      <c r="F6389" s="2">
        <v>43556</v>
      </c>
      <c r="G6389" s="2">
        <v>43770</v>
      </c>
      <c r="H6389" t="s">
        <v>27114</v>
      </c>
      <c r="I6389" t="s">
        <v>27115</v>
      </c>
      <c r="J6389" t="s">
        <v>5787</v>
      </c>
      <c r="K6389" t="s">
        <v>67</v>
      </c>
      <c r="L6389" t="s">
        <v>5477</v>
      </c>
      <c r="M6389" t="s">
        <v>147</v>
      </c>
      <c r="N6389">
        <v>19462</v>
      </c>
      <c r="O6389" t="s">
        <v>70</v>
      </c>
      <c r="P6389" t="s">
        <v>67</v>
      </c>
      <c r="Q6389" t="s">
        <v>5788</v>
      </c>
      <c r="S6389" t="s">
        <v>72</v>
      </c>
      <c r="T6389" t="s">
        <v>7088</v>
      </c>
      <c r="U6389" t="s">
        <v>5854</v>
      </c>
      <c r="V6389" t="s">
        <v>5791</v>
      </c>
      <c r="W6389" t="s">
        <v>232</v>
      </c>
      <c r="X6389" t="s">
        <v>106</v>
      </c>
      <c r="Y6389" t="str">
        <f>"37-3011"</f>
        <v>37-3011</v>
      </c>
      <c r="Z6389" t="s">
        <v>94</v>
      </c>
      <c r="AA6389">
        <v>561730</v>
      </c>
      <c r="AB6389">
        <v>40</v>
      </c>
      <c r="AC6389">
        <v>40</v>
      </c>
      <c r="AD6389" t="s">
        <v>79</v>
      </c>
      <c r="AE6389" t="s">
        <v>80</v>
      </c>
      <c r="AF6389">
        <v>40</v>
      </c>
      <c r="AG6389" s="4">
        <v>0.29166666666666669</v>
      </c>
      <c r="AH6389" s="4">
        <v>0.64583333333333337</v>
      </c>
      <c r="AI6389" s="5">
        <v>13.52</v>
      </c>
      <c r="AJ6389">
        <v>20.28</v>
      </c>
      <c r="AL6389" t="s">
        <v>81</v>
      </c>
      <c r="AM6389" t="s">
        <v>82</v>
      </c>
      <c r="AO6389" t="s">
        <v>83</v>
      </c>
      <c r="AP6389" t="s">
        <v>67</v>
      </c>
      <c r="AQ6389" t="s">
        <v>67</v>
      </c>
      <c r="AR6389" t="s">
        <v>82</v>
      </c>
      <c r="AT6389" t="s">
        <v>82</v>
      </c>
      <c r="AW6389" t="s">
        <v>82</v>
      </c>
      <c r="AY6389" t="s">
        <v>1564</v>
      </c>
      <c r="AZ6389" t="s">
        <v>1566</v>
      </c>
      <c r="BA6389" t="s">
        <v>1064</v>
      </c>
      <c r="BB6389">
        <v>37211</v>
      </c>
      <c r="BC6389" t="s">
        <v>79</v>
      </c>
      <c r="BH6389" t="s">
        <v>7658</v>
      </c>
      <c r="BJ6389">
        <v>421724313</v>
      </c>
    </row>
    <row r="6390" spans="1:62" x14ac:dyDescent="0.25">
      <c r="A6390" t="s">
        <v>27121</v>
      </c>
      <c r="B6390" s="2">
        <v>43536</v>
      </c>
      <c r="C6390" t="s">
        <v>63</v>
      </c>
      <c r="D6390" s="3">
        <v>43472.38544755787</v>
      </c>
      <c r="E6390" t="s">
        <v>64</v>
      </c>
      <c r="F6390" s="2">
        <v>43556</v>
      </c>
      <c r="G6390" s="2">
        <v>43771</v>
      </c>
      <c r="H6390" t="s">
        <v>27122</v>
      </c>
      <c r="I6390" t="s">
        <v>27123</v>
      </c>
      <c r="J6390" t="s">
        <v>5787</v>
      </c>
      <c r="L6390" t="s">
        <v>5477</v>
      </c>
      <c r="M6390" t="s">
        <v>147</v>
      </c>
      <c r="N6390">
        <v>19462</v>
      </c>
      <c r="O6390" t="s">
        <v>70</v>
      </c>
      <c r="Q6390" t="s">
        <v>5788</v>
      </c>
      <c r="S6390" t="s">
        <v>72</v>
      </c>
      <c r="T6390" t="s">
        <v>9069</v>
      </c>
      <c r="U6390" t="s">
        <v>5854</v>
      </c>
      <c r="V6390" t="s">
        <v>5791</v>
      </c>
      <c r="W6390" t="s">
        <v>232</v>
      </c>
      <c r="X6390" t="s">
        <v>106</v>
      </c>
      <c r="Y6390" t="str">
        <f>"37-3011"</f>
        <v>37-3011</v>
      </c>
      <c r="Z6390" t="s">
        <v>94</v>
      </c>
      <c r="AA6390">
        <v>561730</v>
      </c>
      <c r="AB6390">
        <v>15</v>
      </c>
      <c r="AC6390">
        <v>15</v>
      </c>
      <c r="AD6390" t="s">
        <v>79</v>
      </c>
      <c r="AE6390" t="s">
        <v>80</v>
      </c>
      <c r="AF6390">
        <v>40</v>
      </c>
      <c r="AG6390" s="4">
        <v>0.29166666666666669</v>
      </c>
      <c r="AH6390" s="4">
        <v>0.64583333333333337</v>
      </c>
      <c r="AI6390" s="5">
        <v>12.81</v>
      </c>
      <c r="AJ6390">
        <v>19.22</v>
      </c>
      <c r="AL6390" t="s">
        <v>81</v>
      </c>
      <c r="AM6390" t="s">
        <v>82</v>
      </c>
      <c r="AO6390" t="s">
        <v>83</v>
      </c>
      <c r="AP6390" t="s">
        <v>67</v>
      </c>
      <c r="AQ6390" t="s">
        <v>662</v>
      </c>
      <c r="AR6390" t="s">
        <v>82</v>
      </c>
      <c r="AT6390" t="s">
        <v>82</v>
      </c>
      <c r="AW6390" t="s">
        <v>82</v>
      </c>
      <c r="AY6390" t="s">
        <v>14735</v>
      </c>
      <c r="AZ6390" t="s">
        <v>3111</v>
      </c>
      <c r="BA6390" t="s">
        <v>2367</v>
      </c>
      <c r="BB6390">
        <v>29910</v>
      </c>
      <c r="BC6390" t="s">
        <v>79</v>
      </c>
      <c r="BH6390" t="s">
        <v>27124</v>
      </c>
      <c r="BJ6390">
        <v>581993662</v>
      </c>
    </row>
    <row r="6391" spans="1:62" x14ac:dyDescent="0.25">
      <c r="A6391" t="s">
        <v>27557</v>
      </c>
      <c r="B6391" s="2">
        <v>43536</v>
      </c>
      <c r="C6391" t="s">
        <v>63</v>
      </c>
      <c r="D6391" s="3">
        <v>43472.429159918982</v>
      </c>
      <c r="E6391" t="s">
        <v>117</v>
      </c>
      <c r="H6391" t="s">
        <v>27558</v>
      </c>
      <c r="I6391" t="s">
        <v>67</v>
      </c>
      <c r="J6391" t="s">
        <v>27559</v>
      </c>
      <c r="K6391" t="s">
        <v>16044</v>
      </c>
      <c r="L6391" t="s">
        <v>11407</v>
      </c>
      <c r="M6391" t="s">
        <v>100</v>
      </c>
      <c r="N6391">
        <v>27409</v>
      </c>
      <c r="O6391" t="s">
        <v>70</v>
      </c>
      <c r="P6391" t="s">
        <v>22534</v>
      </c>
      <c r="Q6391" t="s">
        <v>27560</v>
      </c>
      <c r="S6391" t="s">
        <v>72</v>
      </c>
      <c r="T6391" t="s">
        <v>27561</v>
      </c>
      <c r="U6391" t="s">
        <v>27562</v>
      </c>
      <c r="V6391" t="s">
        <v>976</v>
      </c>
      <c r="W6391" t="s">
        <v>761</v>
      </c>
      <c r="X6391" t="s">
        <v>27563</v>
      </c>
      <c r="Y6391" t="str">
        <f>"47-2131"</f>
        <v>47-2131</v>
      </c>
      <c r="Z6391" t="s">
        <v>7275</v>
      </c>
      <c r="AA6391">
        <v>2389</v>
      </c>
      <c r="AB6391">
        <v>40</v>
      </c>
      <c r="AD6391" t="s">
        <v>79</v>
      </c>
      <c r="AE6391" t="s">
        <v>95</v>
      </c>
      <c r="AF6391">
        <v>40</v>
      </c>
      <c r="AG6391" s="4">
        <v>0.33333333333333331</v>
      </c>
      <c r="AH6391" s="4">
        <v>0.70833333333333337</v>
      </c>
      <c r="AI6391" s="5">
        <v>16.02</v>
      </c>
      <c r="AL6391" t="s">
        <v>81</v>
      </c>
      <c r="AM6391" t="s">
        <v>82</v>
      </c>
      <c r="AO6391" t="s">
        <v>83</v>
      </c>
      <c r="AR6391" t="s">
        <v>82</v>
      </c>
      <c r="AT6391" t="s">
        <v>82</v>
      </c>
      <c r="AW6391" t="s">
        <v>82</v>
      </c>
      <c r="AY6391" t="s">
        <v>27564</v>
      </c>
      <c r="AZ6391" t="s">
        <v>27565</v>
      </c>
      <c r="BA6391" t="s">
        <v>100</v>
      </c>
      <c r="BB6391">
        <v>27409</v>
      </c>
      <c r="BC6391" t="s">
        <v>79</v>
      </c>
      <c r="BH6391" t="s">
        <v>27566</v>
      </c>
      <c r="BI6391" t="s">
        <v>16044</v>
      </c>
      <c r="BJ6391">
        <v>391104383</v>
      </c>
    </row>
    <row r="6392" spans="1:62" x14ac:dyDescent="0.25">
      <c r="A6392" t="s">
        <v>27682</v>
      </c>
      <c r="B6392" s="2">
        <v>43536</v>
      </c>
      <c r="C6392" t="s">
        <v>63</v>
      </c>
      <c r="D6392" s="3">
        <v>43472.427027754631</v>
      </c>
      <c r="E6392" t="s">
        <v>117</v>
      </c>
      <c r="H6392" t="s">
        <v>10656</v>
      </c>
      <c r="J6392" t="s">
        <v>10736</v>
      </c>
      <c r="L6392" t="s">
        <v>10737</v>
      </c>
      <c r="M6392" t="s">
        <v>105</v>
      </c>
      <c r="N6392">
        <v>78634</v>
      </c>
      <c r="O6392" t="s">
        <v>70</v>
      </c>
      <c r="Q6392" t="s">
        <v>10738</v>
      </c>
      <c r="S6392" t="s">
        <v>72</v>
      </c>
      <c r="T6392" t="s">
        <v>6137</v>
      </c>
      <c r="U6392" t="s">
        <v>6138</v>
      </c>
      <c r="V6392" t="s">
        <v>4606</v>
      </c>
      <c r="W6392" t="s">
        <v>105</v>
      </c>
      <c r="X6392" t="s">
        <v>1197</v>
      </c>
      <c r="Y6392" t="str">
        <f>"47-2061"</f>
        <v>47-2061</v>
      </c>
      <c r="Z6392" t="s">
        <v>326</v>
      </c>
      <c r="AA6392">
        <v>23622</v>
      </c>
      <c r="AB6392">
        <v>25</v>
      </c>
      <c r="AD6392" t="s">
        <v>79</v>
      </c>
      <c r="AE6392" t="s">
        <v>95</v>
      </c>
      <c r="AF6392">
        <v>40</v>
      </c>
      <c r="AG6392" s="4">
        <v>0.33333333333333331</v>
      </c>
      <c r="AH6392" s="4">
        <v>0.66666666666666663</v>
      </c>
      <c r="AI6392" s="5">
        <v>15.07</v>
      </c>
      <c r="AL6392" t="s">
        <v>81</v>
      </c>
      <c r="AM6392" t="s">
        <v>82</v>
      </c>
      <c r="AO6392" t="s">
        <v>83</v>
      </c>
      <c r="AP6392" t="s">
        <v>67</v>
      </c>
      <c r="AQ6392" t="s">
        <v>67</v>
      </c>
      <c r="AR6392" t="s">
        <v>82</v>
      </c>
      <c r="AT6392" t="s">
        <v>82</v>
      </c>
      <c r="AW6392" t="s">
        <v>82</v>
      </c>
      <c r="AY6392" t="s">
        <v>7896</v>
      </c>
      <c r="AZ6392" t="s">
        <v>2062</v>
      </c>
      <c r="BA6392" t="s">
        <v>105</v>
      </c>
      <c r="BB6392">
        <v>78634</v>
      </c>
      <c r="BC6392" t="s">
        <v>79</v>
      </c>
      <c r="BH6392" t="s">
        <v>10739</v>
      </c>
      <c r="BJ6392">
        <v>640409707</v>
      </c>
    </row>
    <row r="6393" spans="1:62" x14ac:dyDescent="0.25">
      <c r="A6393" t="s">
        <v>28414</v>
      </c>
      <c r="B6393" s="2">
        <v>43536</v>
      </c>
      <c r="C6393" t="s">
        <v>63</v>
      </c>
      <c r="D6393" s="3">
        <v>43472.383137060184</v>
      </c>
      <c r="E6393" t="s">
        <v>117</v>
      </c>
      <c r="H6393" t="s">
        <v>28415</v>
      </c>
      <c r="J6393" t="s">
        <v>28416</v>
      </c>
      <c r="L6393" t="s">
        <v>28417</v>
      </c>
      <c r="M6393" t="s">
        <v>308</v>
      </c>
      <c r="N6393">
        <v>8886</v>
      </c>
      <c r="O6393" t="s">
        <v>70</v>
      </c>
      <c r="Q6393" t="s">
        <v>28418</v>
      </c>
      <c r="S6393" t="s">
        <v>72</v>
      </c>
      <c r="T6393" t="s">
        <v>28419</v>
      </c>
      <c r="U6393" t="s">
        <v>28420</v>
      </c>
      <c r="V6393" t="s">
        <v>26837</v>
      </c>
      <c r="W6393" t="s">
        <v>308</v>
      </c>
      <c r="X6393" t="s">
        <v>106</v>
      </c>
      <c r="Y6393" t="str">
        <f>"37-3011"</f>
        <v>37-3011</v>
      </c>
      <c r="Z6393" t="s">
        <v>94</v>
      </c>
      <c r="AA6393">
        <v>561730</v>
      </c>
      <c r="AB6393">
        <v>3</v>
      </c>
      <c r="AD6393" t="s">
        <v>79</v>
      </c>
      <c r="AE6393" t="s">
        <v>80</v>
      </c>
      <c r="AF6393">
        <v>40</v>
      </c>
      <c r="AG6393" s="4">
        <v>0.33333333333333331</v>
      </c>
      <c r="AH6393" s="4">
        <v>0.66666666666666663</v>
      </c>
      <c r="AI6393" s="5">
        <v>13.08</v>
      </c>
      <c r="AL6393" t="s">
        <v>81</v>
      </c>
      <c r="AM6393" t="s">
        <v>82</v>
      </c>
      <c r="AO6393" t="s">
        <v>83</v>
      </c>
      <c r="AP6393" t="s">
        <v>67</v>
      </c>
      <c r="AQ6393" t="s">
        <v>67</v>
      </c>
      <c r="AR6393" t="s">
        <v>82</v>
      </c>
      <c r="AT6393" t="s">
        <v>82</v>
      </c>
      <c r="AW6393" t="s">
        <v>82</v>
      </c>
      <c r="AY6393" t="s">
        <v>28417</v>
      </c>
      <c r="AZ6393" t="s">
        <v>28421</v>
      </c>
      <c r="BA6393" t="s">
        <v>308</v>
      </c>
      <c r="BB6393">
        <v>8886</v>
      </c>
      <c r="BC6393" t="s">
        <v>79</v>
      </c>
      <c r="BH6393" t="s">
        <v>28416</v>
      </c>
      <c r="BJ6393">
        <v>472447321</v>
      </c>
    </row>
    <row r="6394" spans="1:62" x14ac:dyDescent="0.25">
      <c r="A6394" t="s">
        <v>28511</v>
      </c>
      <c r="B6394" s="2">
        <v>43536</v>
      </c>
      <c r="C6394" t="s">
        <v>63</v>
      </c>
      <c r="D6394" s="3">
        <v>43472.427297812501</v>
      </c>
      <c r="E6394" t="s">
        <v>117</v>
      </c>
      <c r="H6394" t="s">
        <v>10910</v>
      </c>
      <c r="J6394" t="s">
        <v>10911</v>
      </c>
      <c r="L6394" t="s">
        <v>10912</v>
      </c>
      <c r="M6394" t="s">
        <v>787</v>
      </c>
      <c r="N6394">
        <v>35456</v>
      </c>
      <c r="O6394" t="s">
        <v>70</v>
      </c>
      <c r="Q6394" t="s">
        <v>10913</v>
      </c>
      <c r="S6394" t="s">
        <v>72</v>
      </c>
      <c r="T6394" t="s">
        <v>1895</v>
      </c>
      <c r="U6394" t="s">
        <v>1896</v>
      </c>
      <c r="V6394" t="s">
        <v>1897</v>
      </c>
      <c r="W6394" t="s">
        <v>105</v>
      </c>
      <c r="X6394" t="s">
        <v>10914</v>
      </c>
      <c r="Y6394" t="str">
        <f>"47-3016"</f>
        <v>47-3016</v>
      </c>
      <c r="Z6394" t="s">
        <v>3995</v>
      </c>
      <c r="AA6394">
        <v>23816</v>
      </c>
      <c r="AB6394">
        <v>25</v>
      </c>
      <c r="AD6394" t="s">
        <v>79</v>
      </c>
      <c r="AE6394" t="s">
        <v>95</v>
      </c>
      <c r="AF6394">
        <v>40</v>
      </c>
      <c r="AG6394" s="4">
        <v>0.33333333333333331</v>
      </c>
      <c r="AH6394" s="4">
        <v>0.66666666666666663</v>
      </c>
      <c r="AI6394" s="5">
        <v>10.82</v>
      </c>
      <c r="AL6394" t="s">
        <v>81</v>
      </c>
      <c r="AM6394" t="s">
        <v>82</v>
      </c>
      <c r="AO6394" t="s">
        <v>83</v>
      </c>
      <c r="AP6394" t="s">
        <v>67</v>
      </c>
      <c r="AQ6394" t="s">
        <v>67</v>
      </c>
      <c r="AR6394" t="s">
        <v>82</v>
      </c>
      <c r="AT6394" t="s">
        <v>82</v>
      </c>
      <c r="AW6394" t="s">
        <v>82</v>
      </c>
      <c r="AY6394" t="s">
        <v>10915</v>
      </c>
      <c r="AZ6394" t="s">
        <v>10916</v>
      </c>
      <c r="BA6394" t="s">
        <v>787</v>
      </c>
      <c r="BB6394">
        <v>35456</v>
      </c>
      <c r="BC6394" t="s">
        <v>79</v>
      </c>
      <c r="BH6394" t="s">
        <v>10917</v>
      </c>
      <c r="BJ6394">
        <v>204006262</v>
      </c>
    </row>
    <row r="6395" spans="1:62" x14ac:dyDescent="0.25">
      <c r="A6395" t="s">
        <v>29071</v>
      </c>
      <c r="B6395" s="2">
        <v>43536</v>
      </c>
      <c r="C6395" t="s">
        <v>63</v>
      </c>
      <c r="D6395" s="3">
        <v>43472.437633055553</v>
      </c>
      <c r="E6395" t="s">
        <v>117</v>
      </c>
      <c r="H6395" t="s">
        <v>29072</v>
      </c>
      <c r="I6395" t="s">
        <v>29073</v>
      </c>
      <c r="J6395" t="s">
        <v>29074</v>
      </c>
      <c r="L6395" t="s">
        <v>8954</v>
      </c>
      <c r="M6395" t="s">
        <v>105</v>
      </c>
      <c r="N6395">
        <v>78201</v>
      </c>
      <c r="O6395" t="s">
        <v>70</v>
      </c>
      <c r="Q6395" t="s">
        <v>29075</v>
      </c>
      <c r="S6395" t="s">
        <v>72</v>
      </c>
      <c r="T6395" t="s">
        <v>29076</v>
      </c>
      <c r="U6395" t="s">
        <v>29077</v>
      </c>
      <c r="V6395" t="s">
        <v>8954</v>
      </c>
      <c r="W6395" t="s">
        <v>105</v>
      </c>
      <c r="X6395" t="s">
        <v>29078</v>
      </c>
      <c r="Y6395" t="str">
        <f>"51-4041"</f>
        <v>51-4041</v>
      </c>
      <c r="Z6395" t="s">
        <v>29079</v>
      </c>
      <c r="AA6395">
        <v>332710</v>
      </c>
      <c r="AB6395">
        <v>10</v>
      </c>
      <c r="AD6395" t="s">
        <v>79</v>
      </c>
      <c r="AE6395" t="s">
        <v>95</v>
      </c>
      <c r="AF6395">
        <v>40</v>
      </c>
      <c r="AG6395" s="4">
        <v>0.25</v>
      </c>
      <c r="AH6395" s="4">
        <v>0.75</v>
      </c>
      <c r="AI6395" s="5">
        <v>22.85</v>
      </c>
      <c r="AJ6395">
        <v>34.28</v>
      </c>
      <c r="AL6395" t="s">
        <v>81</v>
      </c>
      <c r="AM6395" t="s">
        <v>82</v>
      </c>
      <c r="AO6395" t="s">
        <v>5127</v>
      </c>
      <c r="AQ6395" t="s">
        <v>29080</v>
      </c>
      <c r="AR6395" t="s">
        <v>82</v>
      </c>
      <c r="AT6395" t="s">
        <v>82</v>
      </c>
      <c r="AW6395" t="s">
        <v>72</v>
      </c>
      <c r="AX6395">
        <v>24</v>
      </c>
      <c r="AY6395" t="s">
        <v>795</v>
      </c>
      <c r="AZ6395" t="s">
        <v>797</v>
      </c>
      <c r="BA6395" t="s">
        <v>105</v>
      </c>
      <c r="BB6395">
        <v>78201</v>
      </c>
      <c r="BC6395" t="s">
        <v>87</v>
      </c>
      <c r="BH6395" t="s">
        <v>29081</v>
      </c>
      <c r="BJ6395">
        <v>471568545</v>
      </c>
    </row>
    <row r="6396" spans="1:62" x14ac:dyDescent="0.25">
      <c r="A6396" t="s">
        <v>29268</v>
      </c>
      <c r="B6396" s="2">
        <v>43536</v>
      </c>
      <c r="C6396" t="s">
        <v>63</v>
      </c>
      <c r="D6396" s="3">
        <v>43472.387810358799</v>
      </c>
      <c r="E6396" t="s">
        <v>64</v>
      </c>
      <c r="F6396" s="2">
        <v>43556</v>
      </c>
      <c r="G6396" s="2">
        <v>43784</v>
      </c>
      <c r="H6396" t="s">
        <v>29269</v>
      </c>
      <c r="I6396" t="s">
        <v>29270</v>
      </c>
      <c r="J6396" t="s">
        <v>6865</v>
      </c>
      <c r="L6396" t="s">
        <v>6866</v>
      </c>
      <c r="M6396" t="s">
        <v>147</v>
      </c>
      <c r="N6396">
        <v>19462</v>
      </c>
      <c r="O6396" t="s">
        <v>70</v>
      </c>
      <c r="Q6396" t="s">
        <v>29271</v>
      </c>
      <c r="S6396" t="s">
        <v>72</v>
      </c>
      <c r="T6396" t="s">
        <v>5946</v>
      </c>
      <c r="U6396" t="s">
        <v>5854</v>
      </c>
      <c r="V6396" t="s">
        <v>6868</v>
      </c>
      <c r="W6396" t="s">
        <v>232</v>
      </c>
      <c r="X6396" t="s">
        <v>106</v>
      </c>
      <c r="Y6396" t="str">
        <f>"37-3011"</f>
        <v>37-3011</v>
      </c>
      <c r="Z6396" t="s">
        <v>94</v>
      </c>
      <c r="AA6396">
        <v>561730</v>
      </c>
      <c r="AB6396">
        <v>10</v>
      </c>
      <c r="AC6396">
        <v>10</v>
      </c>
      <c r="AD6396" t="s">
        <v>79</v>
      </c>
      <c r="AE6396" t="s">
        <v>95</v>
      </c>
      <c r="AF6396">
        <v>40</v>
      </c>
      <c r="AG6396" s="4">
        <v>0.25</v>
      </c>
      <c r="AH6396" s="4">
        <v>0.60416666666666663</v>
      </c>
      <c r="AI6396" s="5">
        <v>13.91</v>
      </c>
      <c r="AJ6396">
        <v>20.87</v>
      </c>
      <c r="AL6396" t="s">
        <v>81</v>
      </c>
      <c r="AM6396" t="s">
        <v>82</v>
      </c>
      <c r="AO6396" t="s">
        <v>83</v>
      </c>
      <c r="AR6396" t="s">
        <v>82</v>
      </c>
      <c r="AT6396" t="s">
        <v>82</v>
      </c>
      <c r="AW6396" t="s">
        <v>82</v>
      </c>
      <c r="AY6396" t="s">
        <v>795</v>
      </c>
      <c r="AZ6396" t="s">
        <v>797</v>
      </c>
      <c r="BA6396" t="s">
        <v>105</v>
      </c>
      <c r="BB6396">
        <v>78217</v>
      </c>
      <c r="BC6396" t="s">
        <v>79</v>
      </c>
      <c r="BH6396" t="s">
        <v>29272</v>
      </c>
      <c r="BJ6396">
        <v>751244461</v>
      </c>
    </row>
    <row r="6397" spans="1:62" x14ac:dyDescent="0.25">
      <c r="A6397" t="s">
        <v>29284</v>
      </c>
      <c r="B6397" s="2">
        <v>43536</v>
      </c>
      <c r="C6397" t="s">
        <v>63</v>
      </c>
      <c r="D6397" s="3">
        <v>43472.387495659721</v>
      </c>
      <c r="E6397" t="s">
        <v>64</v>
      </c>
      <c r="F6397" s="2">
        <v>43556</v>
      </c>
      <c r="G6397" s="2">
        <v>43764</v>
      </c>
      <c r="H6397" t="s">
        <v>29285</v>
      </c>
      <c r="I6397" t="s">
        <v>29286</v>
      </c>
      <c r="J6397" t="s">
        <v>6865</v>
      </c>
      <c r="L6397" t="s">
        <v>6866</v>
      </c>
      <c r="M6397" t="s">
        <v>147</v>
      </c>
      <c r="N6397">
        <v>19462</v>
      </c>
      <c r="O6397" t="s">
        <v>70</v>
      </c>
      <c r="Q6397" t="s">
        <v>5788</v>
      </c>
      <c r="S6397" t="s">
        <v>72</v>
      </c>
      <c r="T6397" t="s">
        <v>5946</v>
      </c>
      <c r="U6397" t="s">
        <v>5854</v>
      </c>
      <c r="V6397" t="s">
        <v>6868</v>
      </c>
      <c r="W6397" t="s">
        <v>232</v>
      </c>
      <c r="X6397" t="s">
        <v>106</v>
      </c>
      <c r="Y6397" t="str">
        <f>"37-3011"</f>
        <v>37-3011</v>
      </c>
      <c r="Z6397" t="s">
        <v>94</v>
      </c>
      <c r="AA6397">
        <v>561730</v>
      </c>
      <c r="AB6397">
        <v>30</v>
      </c>
      <c r="AC6397">
        <v>30</v>
      </c>
      <c r="AD6397" t="s">
        <v>79</v>
      </c>
      <c r="AE6397" t="s">
        <v>95</v>
      </c>
      <c r="AF6397">
        <v>40</v>
      </c>
      <c r="AG6397" s="4">
        <v>0.25</v>
      </c>
      <c r="AH6397" s="4">
        <v>0.60416666666666663</v>
      </c>
      <c r="AI6397" s="5">
        <v>13.91</v>
      </c>
      <c r="AJ6397">
        <v>20.87</v>
      </c>
      <c r="AL6397" t="s">
        <v>81</v>
      </c>
      <c r="AM6397" t="s">
        <v>82</v>
      </c>
      <c r="AO6397" t="s">
        <v>83</v>
      </c>
      <c r="AR6397" t="s">
        <v>82</v>
      </c>
      <c r="AT6397" t="s">
        <v>82</v>
      </c>
      <c r="AW6397" t="s">
        <v>82</v>
      </c>
      <c r="AY6397" t="s">
        <v>738</v>
      </c>
      <c r="AZ6397" t="s">
        <v>2422</v>
      </c>
      <c r="BA6397" t="s">
        <v>105</v>
      </c>
      <c r="BB6397">
        <v>78754</v>
      </c>
      <c r="BC6397" t="s">
        <v>79</v>
      </c>
      <c r="BH6397" t="s">
        <v>29287</v>
      </c>
      <c r="BJ6397">
        <v>751244461</v>
      </c>
    </row>
    <row r="6398" spans="1:62" x14ac:dyDescent="0.25">
      <c r="A6398" t="s">
        <v>29891</v>
      </c>
      <c r="B6398" s="2">
        <v>43536</v>
      </c>
      <c r="C6398" t="s">
        <v>63</v>
      </c>
      <c r="D6398" s="3">
        <v>43472.383592546299</v>
      </c>
      <c r="E6398" t="s">
        <v>64</v>
      </c>
      <c r="F6398" s="2">
        <v>43556</v>
      </c>
      <c r="G6398" s="2">
        <v>43778</v>
      </c>
      <c r="H6398" t="s">
        <v>29892</v>
      </c>
      <c r="I6398" t="s">
        <v>29893</v>
      </c>
      <c r="J6398" t="s">
        <v>5787</v>
      </c>
      <c r="L6398" t="s">
        <v>5477</v>
      </c>
      <c r="M6398" t="s">
        <v>147</v>
      </c>
      <c r="N6398">
        <v>19462</v>
      </c>
      <c r="O6398" t="s">
        <v>70</v>
      </c>
      <c r="P6398" t="s">
        <v>67</v>
      </c>
      <c r="Q6398" t="s">
        <v>5788</v>
      </c>
      <c r="S6398" t="s">
        <v>72</v>
      </c>
      <c r="T6398" t="s">
        <v>9036</v>
      </c>
      <c r="U6398" t="s">
        <v>5854</v>
      </c>
      <c r="V6398" t="s">
        <v>5791</v>
      </c>
      <c r="W6398" t="s">
        <v>232</v>
      </c>
      <c r="X6398" t="s">
        <v>106</v>
      </c>
      <c r="Y6398" t="str">
        <f>"37-3011"</f>
        <v>37-3011</v>
      </c>
      <c r="Z6398" t="s">
        <v>94</v>
      </c>
      <c r="AA6398">
        <v>561730</v>
      </c>
      <c r="AB6398">
        <v>30</v>
      </c>
      <c r="AC6398">
        <v>30</v>
      </c>
      <c r="AD6398" t="s">
        <v>79</v>
      </c>
      <c r="AE6398" t="s">
        <v>80</v>
      </c>
      <c r="AF6398">
        <v>40</v>
      </c>
      <c r="AG6398" s="4">
        <v>0.29166666666666669</v>
      </c>
      <c r="AH6398" s="4">
        <v>0.64583333333333337</v>
      </c>
      <c r="AI6398" s="5">
        <v>15.39</v>
      </c>
      <c r="AJ6398">
        <v>23.09</v>
      </c>
      <c r="AL6398" t="s">
        <v>81</v>
      </c>
      <c r="AM6398" t="s">
        <v>82</v>
      </c>
      <c r="AO6398" t="s">
        <v>83</v>
      </c>
      <c r="AP6398" t="s">
        <v>67</v>
      </c>
      <c r="AQ6398" t="s">
        <v>67</v>
      </c>
      <c r="AR6398" t="s">
        <v>82</v>
      </c>
      <c r="AT6398" t="s">
        <v>82</v>
      </c>
      <c r="AW6398" t="s">
        <v>82</v>
      </c>
      <c r="AY6398" t="s">
        <v>22399</v>
      </c>
      <c r="AZ6398" t="s">
        <v>2839</v>
      </c>
      <c r="BA6398" t="s">
        <v>278</v>
      </c>
      <c r="BB6398">
        <v>20152</v>
      </c>
      <c r="BC6398" t="s">
        <v>79</v>
      </c>
      <c r="BH6398" t="s">
        <v>29894</v>
      </c>
      <c r="BJ6398">
        <v>952651541</v>
      </c>
    </row>
    <row r="6399" spans="1:62" x14ac:dyDescent="0.25">
      <c r="A6399" t="s">
        <v>30104</v>
      </c>
      <c r="B6399" s="2">
        <v>43536</v>
      </c>
      <c r="C6399" t="s">
        <v>63</v>
      </c>
      <c r="D6399" s="3">
        <v>43472.379122222221</v>
      </c>
      <c r="E6399" t="s">
        <v>64</v>
      </c>
      <c r="F6399" s="2">
        <v>43556</v>
      </c>
      <c r="G6399" s="2">
        <v>43778</v>
      </c>
      <c r="H6399" t="s">
        <v>30105</v>
      </c>
      <c r="I6399" t="s">
        <v>30106</v>
      </c>
      <c r="J6399" t="s">
        <v>5787</v>
      </c>
      <c r="L6399" t="s">
        <v>5477</v>
      </c>
      <c r="M6399" t="s">
        <v>147</v>
      </c>
      <c r="N6399">
        <v>19462</v>
      </c>
      <c r="O6399" t="s">
        <v>70</v>
      </c>
      <c r="P6399" t="s">
        <v>67</v>
      </c>
      <c r="Q6399" t="s">
        <v>5788</v>
      </c>
      <c r="S6399" t="s">
        <v>72</v>
      </c>
      <c r="T6399" t="s">
        <v>9069</v>
      </c>
      <c r="U6399" t="s">
        <v>5854</v>
      </c>
      <c r="V6399" t="s">
        <v>5791</v>
      </c>
      <c r="W6399" t="s">
        <v>232</v>
      </c>
      <c r="X6399" t="s">
        <v>106</v>
      </c>
      <c r="Y6399" t="str">
        <f>"37-3011"</f>
        <v>37-3011</v>
      </c>
      <c r="Z6399" t="s">
        <v>94</v>
      </c>
      <c r="AA6399">
        <v>561730</v>
      </c>
      <c r="AB6399">
        <v>45</v>
      </c>
      <c r="AC6399">
        <v>45</v>
      </c>
      <c r="AD6399" t="s">
        <v>79</v>
      </c>
      <c r="AE6399" t="s">
        <v>80</v>
      </c>
      <c r="AF6399">
        <v>40</v>
      </c>
      <c r="AG6399" s="4">
        <v>0.29166666666666669</v>
      </c>
      <c r="AH6399" s="4">
        <v>0.64583333333333337</v>
      </c>
      <c r="AI6399" s="5">
        <v>12.46</v>
      </c>
      <c r="AJ6399">
        <v>18.690000000000001</v>
      </c>
      <c r="AL6399" t="s">
        <v>81</v>
      </c>
      <c r="AM6399" t="s">
        <v>82</v>
      </c>
      <c r="AO6399" t="s">
        <v>83</v>
      </c>
      <c r="AP6399" t="s">
        <v>67</v>
      </c>
      <c r="AQ6399" t="s">
        <v>67</v>
      </c>
      <c r="AR6399" t="s">
        <v>82</v>
      </c>
      <c r="AT6399" t="s">
        <v>82</v>
      </c>
      <c r="AW6399" t="s">
        <v>82</v>
      </c>
      <c r="AY6399" t="s">
        <v>6787</v>
      </c>
      <c r="AZ6399" t="s">
        <v>812</v>
      </c>
      <c r="BA6399" t="s">
        <v>278</v>
      </c>
      <c r="BB6399">
        <v>23692</v>
      </c>
      <c r="BC6399" t="s">
        <v>79</v>
      </c>
      <c r="BH6399" t="s">
        <v>30107</v>
      </c>
      <c r="BJ6399">
        <v>952651541</v>
      </c>
    </row>
    <row r="6400" spans="1:62" x14ac:dyDescent="0.25">
      <c r="A6400" t="s">
        <v>30155</v>
      </c>
      <c r="B6400" s="2">
        <v>43536</v>
      </c>
      <c r="C6400" t="s">
        <v>63</v>
      </c>
      <c r="D6400" s="3">
        <v>43472.382529664355</v>
      </c>
      <c r="E6400" t="s">
        <v>117</v>
      </c>
      <c r="H6400" t="s">
        <v>30156</v>
      </c>
      <c r="I6400" t="s">
        <v>30157</v>
      </c>
      <c r="J6400" t="s">
        <v>5787</v>
      </c>
      <c r="L6400" t="s">
        <v>5477</v>
      </c>
      <c r="M6400" t="s">
        <v>147</v>
      </c>
      <c r="N6400">
        <v>19462</v>
      </c>
      <c r="O6400" t="s">
        <v>70</v>
      </c>
      <c r="P6400" t="s">
        <v>67</v>
      </c>
      <c r="Q6400" t="s">
        <v>5788</v>
      </c>
      <c r="S6400" t="s">
        <v>72</v>
      </c>
      <c r="T6400" t="s">
        <v>9036</v>
      </c>
      <c r="U6400" t="s">
        <v>5854</v>
      </c>
      <c r="V6400" t="s">
        <v>5791</v>
      </c>
      <c r="W6400" t="s">
        <v>232</v>
      </c>
      <c r="X6400" t="s">
        <v>106</v>
      </c>
      <c r="Y6400" t="str">
        <f>"37-3011"</f>
        <v>37-3011</v>
      </c>
      <c r="Z6400" t="s">
        <v>94</v>
      </c>
      <c r="AA6400">
        <v>561730</v>
      </c>
      <c r="AB6400">
        <v>60</v>
      </c>
      <c r="AD6400" t="s">
        <v>79</v>
      </c>
      <c r="AE6400" t="s">
        <v>80</v>
      </c>
      <c r="AF6400">
        <v>40</v>
      </c>
      <c r="AG6400" s="4">
        <v>0.29166666666666669</v>
      </c>
      <c r="AH6400" s="4">
        <v>0.64583333333333337</v>
      </c>
      <c r="AI6400" s="5">
        <v>14.32</v>
      </c>
      <c r="AJ6400">
        <v>21.49</v>
      </c>
      <c r="AL6400" t="s">
        <v>81</v>
      </c>
      <c r="AM6400" t="s">
        <v>82</v>
      </c>
      <c r="AO6400" t="s">
        <v>83</v>
      </c>
      <c r="AP6400" t="s">
        <v>67</v>
      </c>
      <c r="AQ6400" t="s">
        <v>67</v>
      </c>
      <c r="AR6400" t="s">
        <v>82</v>
      </c>
      <c r="AT6400" t="s">
        <v>82</v>
      </c>
      <c r="AW6400" t="s">
        <v>82</v>
      </c>
      <c r="AY6400" t="s">
        <v>19529</v>
      </c>
      <c r="AZ6400" t="s">
        <v>8050</v>
      </c>
      <c r="BA6400" t="s">
        <v>278</v>
      </c>
      <c r="BB6400">
        <v>23116</v>
      </c>
      <c r="BC6400" t="s">
        <v>79</v>
      </c>
      <c r="BH6400" t="s">
        <v>30158</v>
      </c>
      <c r="BJ6400">
        <v>952651541</v>
      </c>
    </row>
    <row r="6401" spans="1:62" x14ac:dyDescent="0.25">
      <c r="A6401" t="s">
        <v>31192</v>
      </c>
      <c r="B6401" s="2">
        <v>43536</v>
      </c>
      <c r="C6401" t="s">
        <v>63</v>
      </c>
      <c r="D6401" s="3">
        <v>43472.428938078701</v>
      </c>
      <c r="E6401" t="s">
        <v>117</v>
      </c>
      <c r="H6401" t="s">
        <v>31193</v>
      </c>
      <c r="J6401" t="s">
        <v>31194</v>
      </c>
      <c r="L6401" t="s">
        <v>31195</v>
      </c>
      <c r="M6401" t="s">
        <v>859</v>
      </c>
      <c r="N6401">
        <v>98270</v>
      </c>
      <c r="O6401" t="s">
        <v>70</v>
      </c>
      <c r="Q6401" t="s">
        <v>31196</v>
      </c>
      <c r="S6401" t="s">
        <v>72</v>
      </c>
      <c r="T6401" t="s">
        <v>31197</v>
      </c>
      <c r="U6401" t="s">
        <v>31198</v>
      </c>
      <c r="V6401" t="s">
        <v>31199</v>
      </c>
      <c r="W6401" t="s">
        <v>859</v>
      </c>
      <c r="X6401" t="s">
        <v>29153</v>
      </c>
      <c r="Y6401" t="str">
        <f>"47-2131"</f>
        <v>47-2131</v>
      </c>
      <c r="Z6401" t="s">
        <v>7275</v>
      </c>
      <c r="AA6401">
        <v>238310</v>
      </c>
      <c r="AB6401">
        <v>2</v>
      </c>
      <c r="AD6401" t="s">
        <v>79</v>
      </c>
      <c r="AE6401" t="s">
        <v>95</v>
      </c>
      <c r="AF6401">
        <v>40</v>
      </c>
      <c r="AG6401" s="4">
        <v>0.33333333333333331</v>
      </c>
      <c r="AH6401" s="4">
        <v>0.6875</v>
      </c>
      <c r="AI6401" s="5">
        <v>28.31</v>
      </c>
      <c r="AJ6401">
        <v>42.47</v>
      </c>
      <c r="AL6401" t="s">
        <v>81</v>
      </c>
      <c r="AM6401" t="s">
        <v>82</v>
      </c>
      <c r="AO6401" t="s">
        <v>83</v>
      </c>
      <c r="AR6401" t="s">
        <v>82</v>
      </c>
      <c r="AT6401" t="s">
        <v>82</v>
      </c>
      <c r="AW6401" t="s">
        <v>72</v>
      </c>
      <c r="AX6401">
        <v>3</v>
      </c>
      <c r="AY6401" t="s">
        <v>31195</v>
      </c>
      <c r="AZ6401" t="s">
        <v>8373</v>
      </c>
      <c r="BA6401" t="s">
        <v>859</v>
      </c>
      <c r="BB6401">
        <v>98270</v>
      </c>
      <c r="BC6401" t="s">
        <v>79</v>
      </c>
      <c r="BH6401" t="s">
        <v>31194</v>
      </c>
      <c r="BJ6401">
        <v>821903768</v>
      </c>
    </row>
    <row r="6402" spans="1:62" x14ac:dyDescent="0.25">
      <c r="A6402" t="s">
        <v>31215</v>
      </c>
      <c r="B6402" s="2">
        <v>43536</v>
      </c>
      <c r="C6402" t="s">
        <v>63</v>
      </c>
      <c r="D6402" s="3">
        <v>43472.42215633102</v>
      </c>
      <c r="E6402" t="s">
        <v>117</v>
      </c>
      <c r="H6402" t="s">
        <v>31216</v>
      </c>
      <c r="J6402" t="s">
        <v>31217</v>
      </c>
      <c r="L6402" t="s">
        <v>837</v>
      </c>
      <c r="M6402" t="s">
        <v>105</v>
      </c>
      <c r="N6402">
        <v>76903</v>
      </c>
      <c r="O6402" t="s">
        <v>70</v>
      </c>
      <c r="Q6402" t="s">
        <v>31218</v>
      </c>
      <c r="S6402" t="s">
        <v>72</v>
      </c>
      <c r="T6402" t="s">
        <v>1855</v>
      </c>
      <c r="U6402" t="s">
        <v>1856</v>
      </c>
      <c r="V6402" t="s">
        <v>863</v>
      </c>
      <c r="W6402" t="s">
        <v>105</v>
      </c>
      <c r="X6402" t="s">
        <v>31219</v>
      </c>
      <c r="Y6402" t="str">
        <f>"53-7032"</f>
        <v>53-7032</v>
      </c>
      <c r="Z6402" t="s">
        <v>31220</v>
      </c>
      <c r="AA6402">
        <v>237310</v>
      </c>
      <c r="AB6402">
        <v>9</v>
      </c>
      <c r="AD6402" t="s">
        <v>79</v>
      </c>
      <c r="AE6402" t="s">
        <v>95</v>
      </c>
      <c r="AF6402">
        <v>40</v>
      </c>
      <c r="AG6402" s="4">
        <v>0.29166666666666669</v>
      </c>
      <c r="AH6402" s="4">
        <v>0.66666666666666663</v>
      </c>
      <c r="AI6402" s="5">
        <v>22.71</v>
      </c>
      <c r="AJ6402">
        <v>34.07</v>
      </c>
      <c r="AL6402" t="s">
        <v>81</v>
      </c>
      <c r="AM6402" t="s">
        <v>82</v>
      </c>
      <c r="AO6402" t="s">
        <v>83</v>
      </c>
      <c r="AR6402" t="s">
        <v>82</v>
      </c>
      <c r="AT6402" t="s">
        <v>82</v>
      </c>
      <c r="AW6402" t="s">
        <v>72</v>
      </c>
      <c r="AX6402">
        <v>12</v>
      </c>
      <c r="AY6402" t="s">
        <v>2973</v>
      </c>
      <c r="AZ6402" t="s">
        <v>2977</v>
      </c>
      <c r="BA6402" t="s">
        <v>105</v>
      </c>
      <c r="BB6402">
        <v>79764</v>
      </c>
      <c r="BC6402" t="s">
        <v>79</v>
      </c>
      <c r="BH6402" t="s">
        <v>31221</v>
      </c>
      <c r="BJ6402">
        <v>751285072</v>
      </c>
    </row>
    <row r="6403" spans="1:62" x14ac:dyDescent="0.25">
      <c r="A6403" t="s">
        <v>31325</v>
      </c>
      <c r="B6403" s="2">
        <v>43536</v>
      </c>
      <c r="C6403" t="s">
        <v>63</v>
      </c>
      <c r="D6403" s="3">
        <v>43472.410465069443</v>
      </c>
      <c r="E6403" t="s">
        <v>64</v>
      </c>
      <c r="F6403" s="2">
        <v>43556</v>
      </c>
      <c r="G6403" s="2">
        <v>43835</v>
      </c>
      <c r="H6403" t="s">
        <v>31326</v>
      </c>
      <c r="I6403" t="s">
        <v>31327</v>
      </c>
      <c r="J6403" t="s">
        <v>31328</v>
      </c>
      <c r="L6403" t="s">
        <v>20749</v>
      </c>
      <c r="M6403" t="s">
        <v>2314</v>
      </c>
      <c r="N6403">
        <v>47020</v>
      </c>
      <c r="O6403" t="s">
        <v>70</v>
      </c>
      <c r="Q6403" t="s">
        <v>31329</v>
      </c>
      <c r="S6403" t="s">
        <v>72</v>
      </c>
      <c r="T6403" t="s">
        <v>3176</v>
      </c>
      <c r="U6403" t="s">
        <v>3177</v>
      </c>
      <c r="V6403" t="s">
        <v>3178</v>
      </c>
      <c r="W6403" t="s">
        <v>86</v>
      </c>
      <c r="X6403" t="s">
        <v>379</v>
      </c>
      <c r="Y6403" t="str">
        <f>"37-2012"</f>
        <v>37-2012</v>
      </c>
      <c r="Z6403" t="s">
        <v>373</v>
      </c>
      <c r="AA6403">
        <v>721120</v>
      </c>
      <c r="AB6403">
        <v>20</v>
      </c>
      <c r="AC6403">
        <v>20</v>
      </c>
      <c r="AD6403" t="s">
        <v>79</v>
      </c>
      <c r="AE6403" t="s">
        <v>80</v>
      </c>
      <c r="AF6403">
        <v>35</v>
      </c>
      <c r="AG6403" s="4">
        <v>0.33333333333333331</v>
      </c>
      <c r="AH6403" s="4">
        <v>0.64583333333333337</v>
      </c>
      <c r="AI6403" s="6">
        <v>15</v>
      </c>
      <c r="AJ6403">
        <v>22.5</v>
      </c>
      <c r="AL6403" t="s">
        <v>81</v>
      </c>
      <c r="AM6403" t="s">
        <v>82</v>
      </c>
      <c r="AO6403" t="s">
        <v>83</v>
      </c>
      <c r="AR6403" t="s">
        <v>82</v>
      </c>
      <c r="AT6403" t="s">
        <v>82</v>
      </c>
      <c r="AW6403" t="s">
        <v>82</v>
      </c>
      <c r="AY6403" t="s">
        <v>20749</v>
      </c>
      <c r="AZ6403" t="s">
        <v>31330</v>
      </c>
      <c r="BA6403" t="s">
        <v>2314</v>
      </c>
      <c r="BB6403">
        <v>47020</v>
      </c>
      <c r="BC6403" t="s">
        <v>87</v>
      </c>
      <c r="BH6403" t="s">
        <v>31328</v>
      </c>
      <c r="BJ6403">
        <v>931199012</v>
      </c>
    </row>
    <row r="6404" spans="1:62" x14ac:dyDescent="0.25">
      <c r="A6404" t="s">
        <v>31875</v>
      </c>
      <c r="B6404" s="2">
        <v>43536</v>
      </c>
      <c r="C6404" t="s">
        <v>63</v>
      </c>
      <c r="D6404" s="3">
        <v>43472.541825995373</v>
      </c>
      <c r="E6404" t="s">
        <v>117</v>
      </c>
      <c r="H6404" t="s">
        <v>31876</v>
      </c>
      <c r="J6404" t="s">
        <v>31877</v>
      </c>
      <c r="L6404" t="s">
        <v>21358</v>
      </c>
      <c r="M6404" t="s">
        <v>1612</v>
      </c>
      <c r="N6404">
        <v>83118</v>
      </c>
      <c r="O6404" t="s">
        <v>70</v>
      </c>
      <c r="Q6404" t="s">
        <v>31878</v>
      </c>
      <c r="S6404" t="s">
        <v>82</v>
      </c>
      <c r="U6404" t="s">
        <v>92</v>
      </c>
      <c r="X6404" t="s">
        <v>30341</v>
      </c>
      <c r="Y6404" t="str">
        <f>"51-2099"</f>
        <v>51-2099</v>
      </c>
      <c r="Z6404" t="s">
        <v>13621</v>
      </c>
      <c r="AA6404">
        <v>321214</v>
      </c>
      <c r="AB6404">
        <v>10</v>
      </c>
      <c r="AD6404" t="s">
        <v>79</v>
      </c>
      <c r="AE6404" t="s">
        <v>80</v>
      </c>
      <c r="AF6404">
        <v>40</v>
      </c>
      <c r="AG6404" s="4">
        <v>0.29166666666666669</v>
      </c>
      <c r="AH6404" s="4">
        <v>0.70833333333333337</v>
      </c>
      <c r="AI6404" s="5">
        <v>18.48</v>
      </c>
      <c r="AJ6404">
        <v>27.6</v>
      </c>
      <c r="AK6404">
        <v>30</v>
      </c>
      <c r="AL6404" t="s">
        <v>81</v>
      </c>
      <c r="AM6404" t="s">
        <v>82</v>
      </c>
      <c r="AO6404" t="s">
        <v>83</v>
      </c>
      <c r="AR6404" t="s">
        <v>82</v>
      </c>
      <c r="AT6404" t="s">
        <v>82</v>
      </c>
      <c r="AW6404" t="s">
        <v>82</v>
      </c>
      <c r="AY6404" t="s">
        <v>21360</v>
      </c>
      <c r="AZ6404" t="s">
        <v>4750</v>
      </c>
      <c r="BA6404" t="s">
        <v>1612</v>
      </c>
      <c r="BB6404">
        <v>83118</v>
      </c>
      <c r="BC6404" t="s">
        <v>87</v>
      </c>
      <c r="BH6404" t="s">
        <v>31879</v>
      </c>
      <c r="BJ6404">
        <v>710913665</v>
      </c>
    </row>
    <row r="6405" spans="1:62" x14ac:dyDescent="0.25">
      <c r="A6405" t="s">
        <v>31991</v>
      </c>
      <c r="B6405" s="2">
        <v>43536</v>
      </c>
      <c r="C6405" t="s">
        <v>63</v>
      </c>
      <c r="D6405" s="3">
        <v>43472.429841261575</v>
      </c>
      <c r="E6405" t="s">
        <v>64</v>
      </c>
      <c r="F6405" s="2">
        <v>43556</v>
      </c>
      <c r="G6405" s="2">
        <v>43814</v>
      </c>
      <c r="H6405" t="s">
        <v>31992</v>
      </c>
      <c r="J6405" t="s">
        <v>31993</v>
      </c>
      <c r="L6405" t="s">
        <v>2074</v>
      </c>
      <c r="M6405" t="s">
        <v>714</v>
      </c>
      <c r="N6405">
        <v>70583</v>
      </c>
      <c r="O6405" t="s">
        <v>70</v>
      </c>
      <c r="Q6405" t="s">
        <v>31994</v>
      </c>
      <c r="S6405" t="s">
        <v>72</v>
      </c>
      <c r="T6405" t="s">
        <v>6264</v>
      </c>
      <c r="U6405" t="s">
        <v>4263</v>
      </c>
      <c r="V6405" t="s">
        <v>104</v>
      </c>
      <c r="W6405" t="s">
        <v>105</v>
      </c>
      <c r="X6405" t="s">
        <v>106</v>
      </c>
      <c r="Y6405" t="str">
        <f>"37-3011"</f>
        <v>37-3011</v>
      </c>
      <c r="Z6405" t="s">
        <v>94</v>
      </c>
      <c r="AA6405">
        <v>561730</v>
      </c>
      <c r="AB6405">
        <v>9</v>
      </c>
      <c r="AC6405">
        <v>9</v>
      </c>
      <c r="AD6405" t="s">
        <v>79</v>
      </c>
      <c r="AE6405" t="s">
        <v>95</v>
      </c>
      <c r="AF6405">
        <v>40</v>
      </c>
      <c r="AG6405" s="4">
        <v>0.29166666666666669</v>
      </c>
      <c r="AH6405" s="4">
        <v>0.66666666666666663</v>
      </c>
      <c r="AI6405" s="5">
        <v>11.54</v>
      </c>
      <c r="AJ6405">
        <v>17.309999999999999</v>
      </c>
      <c r="AK6405">
        <v>17.309999999999999</v>
      </c>
      <c r="AL6405" t="s">
        <v>81</v>
      </c>
      <c r="AM6405" t="s">
        <v>82</v>
      </c>
      <c r="AO6405" t="s">
        <v>83</v>
      </c>
      <c r="AR6405" t="s">
        <v>82</v>
      </c>
      <c r="AT6405" t="s">
        <v>82</v>
      </c>
      <c r="AW6405" t="s">
        <v>82</v>
      </c>
      <c r="AY6405" t="s">
        <v>2074</v>
      </c>
      <c r="AZ6405" t="s">
        <v>10690</v>
      </c>
      <c r="BA6405" t="s">
        <v>714</v>
      </c>
      <c r="BB6405">
        <v>70583</v>
      </c>
      <c r="BC6405" t="s">
        <v>79</v>
      </c>
      <c r="BH6405" t="s">
        <v>31993</v>
      </c>
      <c r="BJ6405">
        <v>721381352</v>
      </c>
    </row>
    <row r="6406" spans="1:62" x14ac:dyDescent="0.25">
      <c r="A6406" t="s">
        <v>32008</v>
      </c>
      <c r="B6406" s="2">
        <v>43536</v>
      </c>
      <c r="C6406" t="s">
        <v>63</v>
      </c>
      <c r="D6406" s="3">
        <v>43472.398682268518</v>
      </c>
      <c r="E6406" t="s">
        <v>91</v>
      </c>
      <c r="H6406" t="s">
        <v>32009</v>
      </c>
      <c r="I6406" t="s">
        <v>32010</v>
      </c>
      <c r="J6406" t="s">
        <v>32011</v>
      </c>
      <c r="L6406" t="s">
        <v>297</v>
      </c>
      <c r="M6406" t="s">
        <v>298</v>
      </c>
      <c r="N6406">
        <v>3907</v>
      </c>
      <c r="O6406" t="s">
        <v>70</v>
      </c>
      <c r="Q6406" t="s">
        <v>32012</v>
      </c>
      <c r="S6406" t="s">
        <v>72</v>
      </c>
      <c r="T6406" t="s">
        <v>31078</v>
      </c>
      <c r="U6406" t="s">
        <v>3783</v>
      </c>
      <c r="V6406" t="s">
        <v>2207</v>
      </c>
      <c r="W6406" t="s">
        <v>86</v>
      </c>
      <c r="X6406" t="s">
        <v>1427</v>
      </c>
      <c r="Y6406" t="str">
        <f>"37-2012"</f>
        <v>37-2012</v>
      </c>
      <c r="Z6406" t="s">
        <v>373</v>
      </c>
      <c r="AA6406">
        <v>721110</v>
      </c>
      <c r="AB6406">
        <v>10</v>
      </c>
      <c r="AD6406" t="s">
        <v>79</v>
      </c>
      <c r="AE6406" t="s">
        <v>80</v>
      </c>
      <c r="AF6406">
        <v>35</v>
      </c>
      <c r="AG6406" s="4">
        <v>0.33333333333333331</v>
      </c>
      <c r="AH6406" s="4">
        <v>0.625</v>
      </c>
      <c r="AI6406" s="5">
        <v>11.15</v>
      </c>
      <c r="AJ6406">
        <v>16.73</v>
      </c>
      <c r="AL6406" t="s">
        <v>81</v>
      </c>
      <c r="AM6406" t="s">
        <v>82</v>
      </c>
      <c r="AO6406" t="s">
        <v>83</v>
      </c>
      <c r="AR6406" t="s">
        <v>82</v>
      </c>
      <c r="AT6406" t="s">
        <v>82</v>
      </c>
      <c r="AW6406" t="s">
        <v>72</v>
      </c>
      <c r="AX6406">
        <v>1</v>
      </c>
      <c r="AY6406" t="s">
        <v>297</v>
      </c>
      <c r="AZ6406" t="s">
        <v>302</v>
      </c>
      <c r="BA6406" t="s">
        <v>298</v>
      </c>
      <c r="BB6406">
        <v>3907</v>
      </c>
      <c r="BC6406" t="s">
        <v>87</v>
      </c>
      <c r="BH6406" t="s">
        <v>32011</v>
      </c>
      <c r="BJ6406">
        <v>272542920</v>
      </c>
    </row>
    <row r="6407" spans="1:62" x14ac:dyDescent="0.25">
      <c r="A6407" t="s">
        <v>32397</v>
      </c>
      <c r="B6407" s="2">
        <v>43536</v>
      </c>
      <c r="C6407" t="s">
        <v>63</v>
      </c>
      <c r="D6407" s="3">
        <v>43472.433065717596</v>
      </c>
      <c r="E6407" t="s">
        <v>64</v>
      </c>
      <c r="F6407" s="2">
        <v>43556</v>
      </c>
      <c r="G6407" s="2">
        <v>43799</v>
      </c>
      <c r="H6407" t="s">
        <v>32398</v>
      </c>
      <c r="I6407" t="s">
        <v>32140</v>
      </c>
      <c r="J6407" t="s">
        <v>32399</v>
      </c>
      <c r="L6407" t="s">
        <v>32400</v>
      </c>
      <c r="M6407" t="s">
        <v>783</v>
      </c>
      <c r="N6407">
        <v>44125</v>
      </c>
      <c r="O6407" t="s">
        <v>70</v>
      </c>
      <c r="Q6407" t="s">
        <v>32401</v>
      </c>
      <c r="S6407" t="s">
        <v>72</v>
      </c>
      <c r="T6407" t="s">
        <v>6264</v>
      </c>
      <c r="U6407" t="s">
        <v>4263</v>
      </c>
      <c r="V6407" t="s">
        <v>104</v>
      </c>
      <c r="W6407" t="s">
        <v>105</v>
      </c>
      <c r="X6407" t="s">
        <v>106</v>
      </c>
      <c r="Y6407" t="str">
        <f>"37-3011"</f>
        <v>37-3011</v>
      </c>
      <c r="Z6407" t="s">
        <v>94</v>
      </c>
      <c r="AA6407">
        <v>561730</v>
      </c>
      <c r="AB6407">
        <v>9</v>
      </c>
      <c r="AC6407">
        <v>9</v>
      </c>
      <c r="AD6407" t="s">
        <v>79</v>
      </c>
      <c r="AE6407" t="s">
        <v>80</v>
      </c>
      <c r="AF6407">
        <v>40</v>
      </c>
      <c r="AG6407" s="4">
        <v>0.29166666666666669</v>
      </c>
      <c r="AH6407" s="4">
        <v>0.66666666666666663</v>
      </c>
      <c r="AI6407" s="5">
        <v>13.7</v>
      </c>
      <c r="AJ6407">
        <v>20.55</v>
      </c>
      <c r="AK6407">
        <v>20.55</v>
      </c>
      <c r="AL6407" t="s">
        <v>81</v>
      </c>
      <c r="AM6407" t="s">
        <v>82</v>
      </c>
      <c r="AO6407" t="s">
        <v>83</v>
      </c>
      <c r="AR6407" t="s">
        <v>82</v>
      </c>
      <c r="AT6407" t="s">
        <v>82</v>
      </c>
      <c r="AW6407" t="s">
        <v>82</v>
      </c>
      <c r="AY6407" t="s">
        <v>32400</v>
      </c>
      <c r="AZ6407" t="s">
        <v>7299</v>
      </c>
      <c r="BA6407" t="s">
        <v>783</v>
      </c>
      <c r="BB6407">
        <v>44125</v>
      </c>
      <c r="BC6407" t="s">
        <v>79</v>
      </c>
      <c r="BH6407" t="s">
        <v>32399</v>
      </c>
      <c r="BJ6407">
        <v>341915477</v>
      </c>
    </row>
    <row r="6408" spans="1:62" x14ac:dyDescent="0.25">
      <c r="A6408" t="s">
        <v>32487</v>
      </c>
      <c r="B6408" s="2">
        <v>43536</v>
      </c>
      <c r="C6408" t="s">
        <v>63</v>
      </c>
      <c r="D6408" s="3">
        <v>43472.437087800929</v>
      </c>
      <c r="E6408" t="s">
        <v>117</v>
      </c>
      <c r="H6408" t="s">
        <v>32488</v>
      </c>
      <c r="J6408" t="s">
        <v>32489</v>
      </c>
      <c r="L6408" t="s">
        <v>12456</v>
      </c>
      <c r="M6408" t="s">
        <v>2314</v>
      </c>
      <c r="N6408">
        <v>46032</v>
      </c>
      <c r="O6408" t="s">
        <v>70</v>
      </c>
      <c r="Q6408" t="s">
        <v>32490</v>
      </c>
      <c r="S6408" t="s">
        <v>72</v>
      </c>
      <c r="T6408" t="s">
        <v>6264</v>
      </c>
      <c r="U6408" t="s">
        <v>4263</v>
      </c>
      <c r="V6408" t="s">
        <v>104</v>
      </c>
      <c r="W6408" t="s">
        <v>105</v>
      </c>
      <c r="X6408" t="s">
        <v>1500</v>
      </c>
      <c r="Y6408" t="str">
        <f>"35-2014"</f>
        <v>35-2014</v>
      </c>
      <c r="Z6408" t="s">
        <v>301</v>
      </c>
      <c r="AA6408">
        <v>72211</v>
      </c>
      <c r="AB6408">
        <v>5</v>
      </c>
      <c r="AD6408" t="s">
        <v>79</v>
      </c>
      <c r="AE6408" t="s">
        <v>95</v>
      </c>
      <c r="AF6408">
        <v>40</v>
      </c>
      <c r="AG6408" s="4">
        <v>0.375</v>
      </c>
      <c r="AH6408" s="4">
        <v>0.70833333333333337</v>
      </c>
      <c r="AI6408" s="5">
        <v>11.92</v>
      </c>
      <c r="AJ6408">
        <v>17.88</v>
      </c>
      <c r="AK6408">
        <v>17.88</v>
      </c>
      <c r="AL6408" t="s">
        <v>81</v>
      </c>
      <c r="AM6408" t="s">
        <v>82</v>
      </c>
      <c r="AO6408" t="s">
        <v>83</v>
      </c>
      <c r="AR6408" t="s">
        <v>82</v>
      </c>
      <c r="AT6408" t="s">
        <v>82</v>
      </c>
      <c r="AW6408" t="s">
        <v>82</v>
      </c>
      <c r="AY6408" t="s">
        <v>12456</v>
      </c>
      <c r="AZ6408" t="s">
        <v>3667</v>
      </c>
      <c r="BA6408" t="s">
        <v>2314</v>
      </c>
      <c r="BB6408">
        <v>46032</v>
      </c>
      <c r="BC6408" t="s">
        <v>87</v>
      </c>
      <c r="BH6408" t="s">
        <v>32489</v>
      </c>
      <c r="BJ6408">
        <v>472062058</v>
      </c>
    </row>
    <row r="6409" spans="1:62" x14ac:dyDescent="0.25">
      <c r="A6409" t="s">
        <v>32587</v>
      </c>
      <c r="B6409" s="2">
        <v>43536</v>
      </c>
      <c r="C6409" t="s">
        <v>63</v>
      </c>
      <c r="D6409" s="3">
        <v>43472.384838240738</v>
      </c>
      <c r="E6409" t="s">
        <v>117</v>
      </c>
      <c r="H6409" t="s">
        <v>32588</v>
      </c>
      <c r="I6409" t="s">
        <v>32589</v>
      </c>
      <c r="J6409" t="s">
        <v>32590</v>
      </c>
      <c r="L6409" t="s">
        <v>21660</v>
      </c>
      <c r="M6409" t="s">
        <v>298</v>
      </c>
      <c r="N6409">
        <v>4609</v>
      </c>
      <c r="O6409" t="s">
        <v>70</v>
      </c>
      <c r="Q6409" t="s">
        <v>32591</v>
      </c>
      <c r="S6409" t="s">
        <v>72</v>
      </c>
      <c r="T6409" t="s">
        <v>25045</v>
      </c>
      <c r="U6409" t="s">
        <v>24834</v>
      </c>
      <c r="V6409" t="s">
        <v>820</v>
      </c>
      <c r="W6409" t="s">
        <v>298</v>
      </c>
      <c r="X6409" t="s">
        <v>1500</v>
      </c>
      <c r="Y6409" t="str">
        <f>"35-2014"</f>
        <v>35-2014</v>
      </c>
      <c r="Z6409" t="s">
        <v>301</v>
      </c>
      <c r="AA6409">
        <v>722511</v>
      </c>
      <c r="AB6409">
        <v>12</v>
      </c>
      <c r="AD6409" t="s">
        <v>79</v>
      </c>
      <c r="AE6409" t="s">
        <v>80</v>
      </c>
      <c r="AF6409">
        <v>35</v>
      </c>
      <c r="AG6409" s="4">
        <v>0.375</v>
      </c>
      <c r="AH6409" s="4">
        <v>0.97916666666666663</v>
      </c>
      <c r="AI6409" s="5">
        <v>12.12</v>
      </c>
      <c r="AJ6409">
        <v>18.18</v>
      </c>
      <c r="AL6409" t="s">
        <v>81</v>
      </c>
      <c r="AM6409" t="s">
        <v>82</v>
      </c>
      <c r="AO6409" t="s">
        <v>83</v>
      </c>
      <c r="AP6409" t="s">
        <v>67</v>
      </c>
      <c r="AQ6409" t="s">
        <v>67</v>
      </c>
      <c r="AR6409" t="s">
        <v>82</v>
      </c>
      <c r="AT6409" t="s">
        <v>82</v>
      </c>
      <c r="AW6409" t="s">
        <v>72</v>
      </c>
      <c r="AX6409">
        <v>12</v>
      </c>
      <c r="AY6409" t="s">
        <v>21660</v>
      </c>
      <c r="AZ6409" t="s">
        <v>10636</v>
      </c>
      <c r="BA6409" t="s">
        <v>298</v>
      </c>
      <c r="BB6409">
        <v>4609</v>
      </c>
      <c r="BC6409" t="s">
        <v>87</v>
      </c>
      <c r="BH6409" t="s">
        <v>32590</v>
      </c>
      <c r="BJ6409">
        <v>422571819</v>
      </c>
    </row>
    <row r="6410" spans="1:62" x14ac:dyDescent="0.25">
      <c r="A6410" t="s">
        <v>32592</v>
      </c>
      <c r="B6410" s="2">
        <v>43536</v>
      </c>
      <c r="C6410" t="s">
        <v>63</v>
      </c>
      <c r="D6410" s="3">
        <v>43472.435248113426</v>
      </c>
      <c r="E6410" t="s">
        <v>64</v>
      </c>
      <c r="F6410" s="2">
        <v>43556</v>
      </c>
      <c r="G6410" s="2">
        <v>43799</v>
      </c>
      <c r="H6410" t="s">
        <v>32593</v>
      </c>
      <c r="J6410" t="s">
        <v>32594</v>
      </c>
      <c r="L6410" t="s">
        <v>9554</v>
      </c>
      <c r="M6410" t="s">
        <v>232</v>
      </c>
      <c r="N6410">
        <v>12590</v>
      </c>
      <c r="O6410" t="s">
        <v>70</v>
      </c>
      <c r="Q6410" t="s">
        <v>32595</v>
      </c>
      <c r="S6410" t="s">
        <v>72</v>
      </c>
      <c r="T6410" t="s">
        <v>6264</v>
      </c>
      <c r="U6410" t="s">
        <v>10931</v>
      </c>
      <c r="V6410" t="s">
        <v>104</v>
      </c>
      <c r="W6410" t="s">
        <v>105</v>
      </c>
      <c r="X6410" t="s">
        <v>106</v>
      </c>
      <c r="Y6410" t="str">
        <f>"37-3011"</f>
        <v>37-3011</v>
      </c>
      <c r="Z6410" t="s">
        <v>94</v>
      </c>
      <c r="AA6410">
        <v>561730</v>
      </c>
      <c r="AB6410">
        <v>8</v>
      </c>
      <c r="AC6410">
        <v>8</v>
      </c>
      <c r="AD6410" t="s">
        <v>79</v>
      </c>
      <c r="AE6410" t="s">
        <v>80</v>
      </c>
      <c r="AF6410">
        <v>40</v>
      </c>
      <c r="AG6410" s="4">
        <v>0.29166666666666669</v>
      </c>
      <c r="AH6410" s="4">
        <v>0.66666666666666663</v>
      </c>
      <c r="AI6410" s="5">
        <v>15.82</v>
      </c>
      <c r="AJ6410">
        <v>23.73</v>
      </c>
      <c r="AK6410">
        <v>23.73</v>
      </c>
      <c r="AL6410" t="s">
        <v>81</v>
      </c>
      <c r="AM6410" t="s">
        <v>82</v>
      </c>
      <c r="AO6410" t="s">
        <v>83</v>
      </c>
      <c r="AR6410" t="s">
        <v>82</v>
      </c>
      <c r="AT6410" t="s">
        <v>82</v>
      </c>
      <c r="AW6410" t="s">
        <v>82</v>
      </c>
      <c r="AY6410" t="s">
        <v>9554</v>
      </c>
      <c r="AZ6410" t="s">
        <v>9556</v>
      </c>
      <c r="BA6410" t="s">
        <v>232</v>
      </c>
      <c r="BB6410">
        <v>12590</v>
      </c>
      <c r="BC6410" t="s">
        <v>79</v>
      </c>
      <c r="BH6410" t="s">
        <v>32594</v>
      </c>
      <c r="BJ6410">
        <v>141773034</v>
      </c>
    </row>
    <row r="6411" spans="1:62" x14ac:dyDescent="0.25">
      <c r="A6411" t="s">
        <v>32666</v>
      </c>
      <c r="B6411" s="2">
        <v>43536</v>
      </c>
      <c r="C6411" t="s">
        <v>63</v>
      </c>
      <c r="D6411" s="3">
        <v>43472.42936105324</v>
      </c>
      <c r="E6411" t="s">
        <v>117</v>
      </c>
      <c r="H6411" t="s">
        <v>32667</v>
      </c>
      <c r="J6411" t="s">
        <v>32668</v>
      </c>
      <c r="L6411" t="s">
        <v>5207</v>
      </c>
      <c r="M6411" t="s">
        <v>308</v>
      </c>
      <c r="N6411">
        <v>7836</v>
      </c>
      <c r="O6411" t="s">
        <v>70</v>
      </c>
      <c r="Q6411" t="s">
        <v>32669</v>
      </c>
      <c r="S6411" t="s">
        <v>72</v>
      </c>
      <c r="T6411" t="s">
        <v>5117</v>
      </c>
      <c r="U6411" t="s">
        <v>5118</v>
      </c>
      <c r="V6411" t="s">
        <v>2222</v>
      </c>
      <c r="W6411" t="s">
        <v>278</v>
      </c>
      <c r="X6411" t="s">
        <v>106</v>
      </c>
      <c r="Y6411" t="str">
        <f>"37-3011"</f>
        <v>37-3011</v>
      </c>
      <c r="Z6411" t="s">
        <v>94</v>
      </c>
      <c r="AA6411">
        <v>561730</v>
      </c>
      <c r="AB6411">
        <v>4</v>
      </c>
      <c r="AD6411" t="s">
        <v>79</v>
      </c>
      <c r="AE6411" t="s">
        <v>80</v>
      </c>
      <c r="AF6411">
        <v>35</v>
      </c>
      <c r="AG6411" s="4">
        <v>0.33333333333333331</v>
      </c>
      <c r="AH6411" s="4">
        <v>0.70833333333333337</v>
      </c>
      <c r="AI6411" s="5">
        <v>14.41</v>
      </c>
      <c r="AJ6411">
        <v>21.62</v>
      </c>
      <c r="AL6411" t="s">
        <v>81</v>
      </c>
      <c r="AM6411" t="s">
        <v>82</v>
      </c>
      <c r="AO6411" t="s">
        <v>83</v>
      </c>
      <c r="AR6411" t="s">
        <v>82</v>
      </c>
      <c r="AT6411" t="s">
        <v>82</v>
      </c>
      <c r="AW6411" t="s">
        <v>72</v>
      </c>
      <c r="AX6411">
        <v>3</v>
      </c>
      <c r="AY6411" t="s">
        <v>5207</v>
      </c>
      <c r="AZ6411" t="s">
        <v>1303</v>
      </c>
      <c r="BA6411" t="s">
        <v>308</v>
      </c>
      <c r="BB6411">
        <v>7836</v>
      </c>
      <c r="BC6411" t="s">
        <v>79</v>
      </c>
      <c r="BH6411" t="s">
        <v>32668</v>
      </c>
      <c r="BJ6411">
        <v>223431477</v>
      </c>
    </row>
    <row r="6412" spans="1:62" x14ac:dyDescent="0.25">
      <c r="A6412" t="s">
        <v>32674</v>
      </c>
      <c r="B6412" s="2">
        <v>43536</v>
      </c>
      <c r="C6412" t="s">
        <v>63</v>
      </c>
      <c r="D6412" s="3">
        <v>43472.415534837965</v>
      </c>
      <c r="E6412" t="s">
        <v>64</v>
      </c>
      <c r="F6412" s="2">
        <v>43556</v>
      </c>
      <c r="G6412" s="2">
        <v>43814</v>
      </c>
      <c r="H6412" t="s">
        <v>12803</v>
      </c>
      <c r="J6412" t="s">
        <v>12804</v>
      </c>
      <c r="L6412" t="s">
        <v>1797</v>
      </c>
      <c r="M6412" t="s">
        <v>1246</v>
      </c>
      <c r="N6412">
        <v>63128</v>
      </c>
      <c r="O6412" t="s">
        <v>70</v>
      </c>
      <c r="Q6412" t="s">
        <v>12805</v>
      </c>
      <c r="S6412" t="s">
        <v>72</v>
      </c>
      <c r="T6412" t="s">
        <v>12656</v>
      </c>
      <c r="U6412" t="s">
        <v>4263</v>
      </c>
      <c r="V6412" t="s">
        <v>1225</v>
      </c>
      <c r="W6412" t="s">
        <v>105</v>
      </c>
      <c r="X6412" t="s">
        <v>106</v>
      </c>
      <c r="Y6412" t="str">
        <f>"37-3011"</f>
        <v>37-3011</v>
      </c>
      <c r="Z6412" t="s">
        <v>94</v>
      </c>
      <c r="AA6412">
        <v>561730</v>
      </c>
      <c r="AB6412">
        <v>21</v>
      </c>
      <c r="AC6412">
        <v>21</v>
      </c>
      <c r="AD6412" t="s">
        <v>79</v>
      </c>
      <c r="AE6412" t="s">
        <v>80</v>
      </c>
      <c r="AF6412">
        <v>40</v>
      </c>
      <c r="AG6412" s="4">
        <v>0.29166666666666669</v>
      </c>
      <c r="AH6412" s="4">
        <v>0.66666666666666663</v>
      </c>
      <c r="AI6412" s="5">
        <v>14.52</v>
      </c>
      <c r="AJ6412">
        <v>21.78</v>
      </c>
      <c r="AL6412" t="s">
        <v>81</v>
      </c>
      <c r="AM6412" t="s">
        <v>82</v>
      </c>
      <c r="AO6412" t="s">
        <v>83</v>
      </c>
      <c r="AR6412" t="s">
        <v>82</v>
      </c>
      <c r="AT6412" t="s">
        <v>82</v>
      </c>
      <c r="AW6412" t="s">
        <v>82</v>
      </c>
      <c r="AY6412" t="s">
        <v>1797</v>
      </c>
      <c r="AZ6412" t="s">
        <v>1797</v>
      </c>
      <c r="BA6412" t="s">
        <v>1246</v>
      </c>
      <c r="BB6412">
        <v>63128</v>
      </c>
      <c r="BC6412" t="s">
        <v>79</v>
      </c>
      <c r="BH6412" t="s">
        <v>12804</v>
      </c>
      <c r="BJ6412">
        <v>431707908</v>
      </c>
    </row>
    <row r="6413" spans="1:62" x14ac:dyDescent="0.25">
      <c r="A6413" t="s">
        <v>32795</v>
      </c>
      <c r="B6413" s="2">
        <v>43536</v>
      </c>
      <c r="C6413" t="s">
        <v>63</v>
      </c>
      <c r="D6413" s="3">
        <v>43472.414767002316</v>
      </c>
      <c r="E6413" t="s">
        <v>64</v>
      </c>
      <c r="F6413" s="2">
        <v>43556</v>
      </c>
      <c r="G6413" s="2">
        <v>43814</v>
      </c>
      <c r="H6413" t="s">
        <v>32796</v>
      </c>
      <c r="J6413" t="s">
        <v>32797</v>
      </c>
      <c r="L6413" t="s">
        <v>8996</v>
      </c>
      <c r="M6413" t="s">
        <v>1246</v>
      </c>
      <c r="N6413">
        <v>64112</v>
      </c>
      <c r="O6413" t="s">
        <v>70</v>
      </c>
      <c r="Q6413" t="s">
        <v>32798</v>
      </c>
      <c r="S6413" t="s">
        <v>72</v>
      </c>
      <c r="T6413" t="s">
        <v>6264</v>
      </c>
      <c r="U6413" t="s">
        <v>10001</v>
      </c>
      <c r="V6413" t="s">
        <v>104</v>
      </c>
      <c r="W6413" t="s">
        <v>105</v>
      </c>
      <c r="X6413" t="s">
        <v>106</v>
      </c>
      <c r="Y6413" t="str">
        <f>"37-3011"</f>
        <v>37-3011</v>
      </c>
      <c r="Z6413" t="s">
        <v>94</v>
      </c>
      <c r="AA6413">
        <v>561730</v>
      </c>
      <c r="AB6413">
        <v>11</v>
      </c>
      <c r="AC6413">
        <v>11</v>
      </c>
      <c r="AD6413" t="s">
        <v>79</v>
      </c>
      <c r="AE6413" t="s">
        <v>80</v>
      </c>
      <c r="AF6413">
        <v>40</v>
      </c>
      <c r="AG6413" s="4">
        <v>0.29166666666666669</v>
      </c>
      <c r="AH6413" s="4">
        <v>0.66666666666666663</v>
      </c>
      <c r="AI6413" s="5">
        <v>14.73</v>
      </c>
      <c r="AJ6413">
        <v>22.1</v>
      </c>
      <c r="AL6413" t="s">
        <v>81</v>
      </c>
      <c r="AM6413" t="s">
        <v>82</v>
      </c>
      <c r="AO6413" t="s">
        <v>83</v>
      </c>
      <c r="AR6413" t="s">
        <v>82</v>
      </c>
      <c r="AT6413" t="s">
        <v>82</v>
      </c>
      <c r="AW6413" t="s">
        <v>82</v>
      </c>
      <c r="AY6413" t="s">
        <v>8996</v>
      </c>
      <c r="AZ6413" t="s">
        <v>1588</v>
      </c>
      <c r="BA6413" t="s">
        <v>1246</v>
      </c>
      <c r="BB6413">
        <v>64112</v>
      </c>
      <c r="BC6413" t="s">
        <v>79</v>
      </c>
      <c r="BH6413" t="s">
        <v>32797</v>
      </c>
      <c r="BJ6413">
        <v>824377168</v>
      </c>
    </row>
    <row r="6414" spans="1:62" x14ac:dyDescent="0.25">
      <c r="A6414" t="s">
        <v>32865</v>
      </c>
      <c r="B6414" s="2">
        <v>43536</v>
      </c>
      <c r="C6414" t="s">
        <v>63</v>
      </c>
      <c r="D6414" s="3">
        <v>43472.436061377317</v>
      </c>
      <c r="E6414" t="s">
        <v>64</v>
      </c>
      <c r="F6414" s="2">
        <v>43556</v>
      </c>
      <c r="G6414" s="2">
        <v>43799</v>
      </c>
      <c r="H6414" t="s">
        <v>32866</v>
      </c>
      <c r="J6414" t="s">
        <v>32867</v>
      </c>
      <c r="L6414" t="s">
        <v>240</v>
      </c>
      <c r="M6414" t="s">
        <v>147</v>
      </c>
      <c r="N6414">
        <v>15234</v>
      </c>
      <c r="O6414" t="s">
        <v>70</v>
      </c>
      <c r="Q6414" t="s">
        <v>32868</v>
      </c>
      <c r="S6414" t="s">
        <v>72</v>
      </c>
      <c r="T6414" t="s">
        <v>6264</v>
      </c>
      <c r="U6414" t="s">
        <v>4263</v>
      </c>
      <c r="V6414" t="s">
        <v>104</v>
      </c>
      <c r="W6414" t="s">
        <v>105</v>
      </c>
      <c r="X6414" t="s">
        <v>106</v>
      </c>
      <c r="Y6414" t="str">
        <f>"37-3011"</f>
        <v>37-3011</v>
      </c>
      <c r="Z6414" t="s">
        <v>94</v>
      </c>
      <c r="AA6414">
        <v>561730</v>
      </c>
      <c r="AB6414">
        <v>3</v>
      </c>
      <c r="AC6414">
        <v>3</v>
      </c>
      <c r="AD6414" t="s">
        <v>79</v>
      </c>
      <c r="AE6414" t="s">
        <v>80</v>
      </c>
      <c r="AF6414">
        <v>40</v>
      </c>
      <c r="AG6414" s="4">
        <v>0.29166666666666669</v>
      </c>
      <c r="AH6414" s="4">
        <v>0.66666666666666663</v>
      </c>
      <c r="AI6414" s="5">
        <v>13.78</v>
      </c>
      <c r="AJ6414">
        <v>20.67</v>
      </c>
      <c r="AK6414">
        <v>20.67</v>
      </c>
      <c r="AL6414" t="s">
        <v>81</v>
      </c>
      <c r="AM6414" t="s">
        <v>82</v>
      </c>
      <c r="AO6414" t="s">
        <v>83</v>
      </c>
      <c r="AR6414" t="s">
        <v>82</v>
      </c>
      <c r="AT6414" t="s">
        <v>82</v>
      </c>
      <c r="AW6414" t="s">
        <v>82</v>
      </c>
      <c r="AY6414" t="s">
        <v>240</v>
      </c>
      <c r="AZ6414" t="s">
        <v>3309</v>
      </c>
      <c r="BA6414" t="s">
        <v>147</v>
      </c>
      <c r="BB6414">
        <v>15234</v>
      </c>
      <c r="BC6414" t="s">
        <v>79</v>
      </c>
      <c r="BH6414" t="s">
        <v>32867</v>
      </c>
      <c r="BJ6414">
        <v>454265904</v>
      </c>
    </row>
    <row r="6415" spans="1:62" x14ac:dyDescent="0.25">
      <c r="A6415" t="s">
        <v>33025</v>
      </c>
      <c r="B6415" s="2">
        <v>43536</v>
      </c>
      <c r="C6415" t="s">
        <v>63</v>
      </c>
      <c r="D6415" s="3">
        <v>43472.432104664353</v>
      </c>
      <c r="E6415" t="s">
        <v>64</v>
      </c>
      <c r="F6415" s="2">
        <v>43556</v>
      </c>
      <c r="G6415" s="2">
        <v>43814</v>
      </c>
      <c r="H6415" t="s">
        <v>33026</v>
      </c>
      <c r="J6415" t="s">
        <v>33027</v>
      </c>
      <c r="L6415" t="s">
        <v>7348</v>
      </c>
      <c r="M6415" t="s">
        <v>1246</v>
      </c>
      <c r="N6415">
        <v>65203</v>
      </c>
      <c r="O6415" t="s">
        <v>70</v>
      </c>
      <c r="Q6415" t="s">
        <v>33028</v>
      </c>
      <c r="S6415" t="s">
        <v>72</v>
      </c>
      <c r="T6415" t="s">
        <v>6264</v>
      </c>
      <c r="U6415" t="s">
        <v>4263</v>
      </c>
      <c r="V6415" t="s">
        <v>104</v>
      </c>
      <c r="W6415" t="s">
        <v>105</v>
      </c>
      <c r="X6415" t="s">
        <v>106</v>
      </c>
      <c r="Y6415" t="str">
        <f>"37-3011"</f>
        <v>37-3011</v>
      </c>
      <c r="Z6415" t="s">
        <v>94</v>
      </c>
      <c r="AA6415">
        <v>561730</v>
      </c>
      <c r="AB6415">
        <v>7</v>
      </c>
      <c r="AC6415">
        <v>7</v>
      </c>
      <c r="AD6415" t="s">
        <v>79</v>
      </c>
      <c r="AE6415" t="s">
        <v>80</v>
      </c>
      <c r="AF6415">
        <v>40</v>
      </c>
      <c r="AG6415" s="4">
        <v>0.33333333333333331</v>
      </c>
      <c r="AH6415" s="4">
        <v>0.70833333333333337</v>
      </c>
      <c r="AI6415" s="5">
        <v>13.36</v>
      </c>
      <c r="AJ6415">
        <v>20.04</v>
      </c>
      <c r="AK6415">
        <v>20.04</v>
      </c>
      <c r="AM6415" t="s">
        <v>82</v>
      </c>
      <c r="AO6415" t="s">
        <v>83</v>
      </c>
      <c r="AR6415" t="s">
        <v>82</v>
      </c>
      <c r="AT6415" t="s">
        <v>82</v>
      </c>
      <c r="AW6415" t="s">
        <v>82</v>
      </c>
      <c r="AY6415" t="s">
        <v>7348</v>
      </c>
      <c r="AZ6415" t="s">
        <v>528</v>
      </c>
      <c r="BA6415" t="s">
        <v>1246</v>
      </c>
      <c r="BB6415">
        <v>65203</v>
      </c>
      <c r="BC6415" t="s">
        <v>79</v>
      </c>
      <c r="BH6415" t="s">
        <v>33027</v>
      </c>
      <c r="BJ6415">
        <v>461718521</v>
      </c>
    </row>
    <row r="6416" spans="1:62" x14ac:dyDescent="0.25">
      <c r="A6416" t="s">
        <v>33092</v>
      </c>
      <c r="B6416" s="2">
        <v>43536</v>
      </c>
      <c r="C6416" t="s">
        <v>63</v>
      </c>
      <c r="D6416" s="3">
        <v>43472.437788923613</v>
      </c>
      <c r="E6416" t="s">
        <v>64</v>
      </c>
      <c r="F6416" s="2">
        <v>43556</v>
      </c>
      <c r="G6416" s="2">
        <v>43799</v>
      </c>
      <c r="H6416" t="s">
        <v>33093</v>
      </c>
      <c r="J6416" t="s">
        <v>33094</v>
      </c>
      <c r="L6416" t="s">
        <v>5645</v>
      </c>
      <c r="M6416" t="s">
        <v>1246</v>
      </c>
      <c r="N6416">
        <v>63366</v>
      </c>
      <c r="O6416" t="s">
        <v>70</v>
      </c>
      <c r="Q6416" t="s">
        <v>33095</v>
      </c>
      <c r="S6416" t="s">
        <v>72</v>
      </c>
      <c r="T6416" t="s">
        <v>6264</v>
      </c>
      <c r="U6416" t="s">
        <v>4263</v>
      </c>
      <c r="V6416" t="s">
        <v>104</v>
      </c>
      <c r="W6416" t="s">
        <v>105</v>
      </c>
      <c r="X6416" t="s">
        <v>106</v>
      </c>
      <c r="Y6416" t="str">
        <f>"37-3011"</f>
        <v>37-3011</v>
      </c>
      <c r="Z6416" t="s">
        <v>94</v>
      </c>
      <c r="AA6416">
        <v>561730</v>
      </c>
      <c r="AB6416">
        <v>8</v>
      </c>
      <c r="AC6416">
        <v>8</v>
      </c>
      <c r="AD6416" t="s">
        <v>79</v>
      </c>
      <c r="AE6416" t="s">
        <v>80</v>
      </c>
      <c r="AF6416">
        <v>40</v>
      </c>
      <c r="AG6416" s="4">
        <v>0.29166666666666669</v>
      </c>
      <c r="AH6416" s="4">
        <v>0.66666666666666663</v>
      </c>
      <c r="AI6416" s="5">
        <v>14.52</v>
      </c>
      <c r="AJ6416">
        <v>21.78</v>
      </c>
      <c r="AK6416">
        <v>21.78</v>
      </c>
      <c r="AL6416" t="s">
        <v>81</v>
      </c>
      <c r="AM6416" t="s">
        <v>82</v>
      </c>
      <c r="AO6416" t="s">
        <v>83</v>
      </c>
      <c r="AR6416" t="s">
        <v>82</v>
      </c>
      <c r="AT6416" t="s">
        <v>82</v>
      </c>
      <c r="AW6416" t="s">
        <v>82</v>
      </c>
      <c r="AY6416" t="s">
        <v>5645</v>
      </c>
      <c r="AZ6416" t="s">
        <v>1707</v>
      </c>
      <c r="BA6416" t="s">
        <v>1246</v>
      </c>
      <c r="BB6416">
        <v>63366</v>
      </c>
      <c r="BC6416" t="s">
        <v>79</v>
      </c>
      <c r="BH6416" t="s">
        <v>33094</v>
      </c>
      <c r="BJ6416">
        <v>272498217</v>
      </c>
    </row>
    <row r="6417" spans="1:62" x14ac:dyDescent="0.25">
      <c r="A6417" t="s">
        <v>33231</v>
      </c>
      <c r="B6417" s="2">
        <v>43536</v>
      </c>
      <c r="C6417" t="s">
        <v>63</v>
      </c>
      <c r="D6417" s="3">
        <v>43472.427579930554</v>
      </c>
      <c r="E6417" t="s">
        <v>64</v>
      </c>
      <c r="F6417" s="2">
        <v>43556</v>
      </c>
      <c r="G6417" s="2">
        <v>43814</v>
      </c>
      <c r="H6417" t="s">
        <v>33232</v>
      </c>
      <c r="J6417" t="s">
        <v>33233</v>
      </c>
      <c r="L6417" t="s">
        <v>33234</v>
      </c>
      <c r="M6417" t="s">
        <v>76</v>
      </c>
      <c r="N6417">
        <v>74432</v>
      </c>
      <c r="O6417" t="s">
        <v>70</v>
      </c>
      <c r="Q6417" t="s">
        <v>33235</v>
      </c>
      <c r="S6417" t="s">
        <v>72</v>
      </c>
      <c r="T6417" t="s">
        <v>4262</v>
      </c>
      <c r="U6417" t="s">
        <v>4263</v>
      </c>
      <c r="V6417" t="s">
        <v>1225</v>
      </c>
      <c r="W6417" t="s">
        <v>105</v>
      </c>
      <c r="X6417" t="s">
        <v>33236</v>
      </c>
      <c r="Y6417" t="str">
        <f>"51-9198"</f>
        <v>51-9198</v>
      </c>
      <c r="Z6417" t="s">
        <v>199</v>
      </c>
      <c r="AA6417">
        <v>212319</v>
      </c>
      <c r="AB6417">
        <v>15</v>
      </c>
      <c r="AC6417">
        <v>15</v>
      </c>
      <c r="AD6417" t="s">
        <v>79</v>
      </c>
      <c r="AE6417" t="s">
        <v>95</v>
      </c>
      <c r="AF6417">
        <v>40</v>
      </c>
      <c r="AG6417" s="4">
        <v>0.33333333333333331</v>
      </c>
      <c r="AH6417" s="4">
        <v>0.70833333333333337</v>
      </c>
      <c r="AI6417" s="5">
        <v>14.62</v>
      </c>
      <c r="AJ6417">
        <v>21.93</v>
      </c>
      <c r="AK6417">
        <v>21.93</v>
      </c>
      <c r="AL6417" t="s">
        <v>81</v>
      </c>
      <c r="AM6417" t="s">
        <v>82</v>
      </c>
      <c r="AO6417" t="s">
        <v>83</v>
      </c>
      <c r="AR6417" t="s">
        <v>82</v>
      </c>
      <c r="AT6417" t="s">
        <v>82</v>
      </c>
      <c r="AW6417" t="s">
        <v>82</v>
      </c>
      <c r="AY6417" t="s">
        <v>33234</v>
      </c>
      <c r="AZ6417" t="s">
        <v>33237</v>
      </c>
      <c r="BA6417" t="s">
        <v>76</v>
      </c>
      <c r="BB6417">
        <v>74432</v>
      </c>
      <c r="BC6417" t="s">
        <v>87</v>
      </c>
      <c r="BH6417" t="s">
        <v>33233</v>
      </c>
      <c r="BJ6417">
        <v>464765688</v>
      </c>
    </row>
    <row r="6418" spans="1:62" x14ac:dyDescent="0.25">
      <c r="A6418" t="s">
        <v>33433</v>
      </c>
      <c r="B6418" s="2">
        <v>43536</v>
      </c>
      <c r="C6418" t="s">
        <v>63</v>
      </c>
      <c r="D6418" s="3">
        <v>43472.418984641205</v>
      </c>
      <c r="E6418" t="s">
        <v>64</v>
      </c>
      <c r="F6418" s="2">
        <v>43556</v>
      </c>
      <c r="G6418" s="2">
        <v>43809</v>
      </c>
      <c r="H6418" t="s">
        <v>33434</v>
      </c>
      <c r="J6418" t="s">
        <v>33435</v>
      </c>
      <c r="L6418" t="s">
        <v>2701</v>
      </c>
      <c r="M6418" t="s">
        <v>226</v>
      </c>
      <c r="N6418">
        <v>49009</v>
      </c>
      <c r="O6418" t="s">
        <v>70</v>
      </c>
      <c r="Q6418" t="s">
        <v>33436</v>
      </c>
      <c r="S6418" t="s">
        <v>72</v>
      </c>
      <c r="T6418" t="s">
        <v>4262</v>
      </c>
      <c r="U6418" t="s">
        <v>4263</v>
      </c>
      <c r="V6418" t="s">
        <v>1225</v>
      </c>
      <c r="W6418" t="s">
        <v>105</v>
      </c>
      <c r="X6418" t="s">
        <v>106</v>
      </c>
      <c r="Y6418" t="str">
        <f>"37-3011"</f>
        <v>37-3011</v>
      </c>
      <c r="Z6418" t="s">
        <v>94</v>
      </c>
      <c r="AA6418">
        <v>561730</v>
      </c>
      <c r="AB6418">
        <v>8</v>
      </c>
      <c r="AC6418">
        <v>8</v>
      </c>
      <c r="AD6418" t="s">
        <v>79</v>
      </c>
      <c r="AE6418" t="s">
        <v>80</v>
      </c>
      <c r="AF6418">
        <v>40</v>
      </c>
      <c r="AG6418" s="4">
        <v>0.3125</v>
      </c>
      <c r="AH6418" s="4">
        <v>0.70833333333333337</v>
      </c>
      <c r="AI6418" s="5">
        <v>12.44</v>
      </c>
      <c r="AJ6418">
        <v>18.66</v>
      </c>
      <c r="AL6418" t="s">
        <v>81</v>
      </c>
      <c r="AM6418" t="s">
        <v>82</v>
      </c>
      <c r="AO6418" t="s">
        <v>83</v>
      </c>
      <c r="AR6418" t="s">
        <v>82</v>
      </c>
      <c r="AT6418" t="s">
        <v>82</v>
      </c>
      <c r="AW6418" t="s">
        <v>82</v>
      </c>
      <c r="AY6418" t="s">
        <v>2701</v>
      </c>
      <c r="AZ6418" t="s">
        <v>2701</v>
      </c>
      <c r="BA6418" t="s">
        <v>226</v>
      </c>
      <c r="BB6418">
        <v>49009</v>
      </c>
      <c r="BC6418" t="s">
        <v>79</v>
      </c>
      <c r="BH6418" t="s">
        <v>33435</v>
      </c>
      <c r="BJ6418">
        <v>383404306</v>
      </c>
    </row>
    <row r="6419" spans="1:62" x14ac:dyDescent="0.25">
      <c r="A6419" t="s">
        <v>33549</v>
      </c>
      <c r="B6419" s="2">
        <v>43536</v>
      </c>
      <c r="C6419" t="s">
        <v>63</v>
      </c>
      <c r="D6419" s="3">
        <v>43472.422685173609</v>
      </c>
      <c r="E6419" t="s">
        <v>91</v>
      </c>
      <c r="H6419" t="s">
        <v>33550</v>
      </c>
      <c r="J6419" t="s">
        <v>33551</v>
      </c>
      <c r="L6419" t="s">
        <v>5645</v>
      </c>
      <c r="M6419" t="s">
        <v>1246</v>
      </c>
      <c r="N6419">
        <v>63368</v>
      </c>
      <c r="O6419" t="s">
        <v>70</v>
      </c>
      <c r="Q6419" t="s">
        <v>33552</v>
      </c>
      <c r="S6419" t="s">
        <v>72</v>
      </c>
      <c r="T6419" t="s">
        <v>4262</v>
      </c>
      <c r="U6419" t="s">
        <v>4263</v>
      </c>
      <c r="V6419" t="s">
        <v>1225</v>
      </c>
      <c r="W6419" t="s">
        <v>105</v>
      </c>
      <c r="X6419" t="s">
        <v>106</v>
      </c>
      <c r="Y6419" t="str">
        <f>"37-3011"</f>
        <v>37-3011</v>
      </c>
      <c r="Z6419" t="s">
        <v>94</v>
      </c>
      <c r="AA6419">
        <v>561730</v>
      </c>
      <c r="AB6419">
        <v>10</v>
      </c>
      <c r="AD6419" t="s">
        <v>79</v>
      </c>
      <c r="AE6419" t="s">
        <v>80</v>
      </c>
      <c r="AF6419">
        <v>40</v>
      </c>
      <c r="AG6419" s="4">
        <v>0.33333333333333331</v>
      </c>
      <c r="AH6419" s="4">
        <v>0.70833333333333337</v>
      </c>
      <c r="AI6419" s="5">
        <v>14.52</v>
      </c>
      <c r="AJ6419">
        <v>21.78</v>
      </c>
      <c r="AL6419" t="s">
        <v>81</v>
      </c>
      <c r="AM6419" t="s">
        <v>82</v>
      </c>
      <c r="AO6419" t="s">
        <v>83</v>
      </c>
      <c r="AR6419" t="s">
        <v>82</v>
      </c>
      <c r="AT6419" t="s">
        <v>82</v>
      </c>
      <c r="AW6419" t="s">
        <v>82</v>
      </c>
      <c r="AY6419" t="s">
        <v>5645</v>
      </c>
      <c r="AZ6419" t="s">
        <v>1707</v>
      </c>
      <c r="BA6419" t="s">
        <v>1246</v>
      </c>
      <c r="BB6419">
        <v>63368</v>
      </c>
      <c r="BC6419" t="s">
        <v>79</v>
      </c>
      <c r="BH6419" t="s">
        <v>33551</v>
      </c>
      <c r="BJ6419">
        <v>463707341</v>
      </c>
    </row>
    <row r="6420" spans="1:62" x14ac:dyDescent="0.25">
      <c r="A6420" t="s">
        <v>33788</v>
      </c>
      <c r="B6420" s="2">
        <v>43536</v>
      </c>
      <c r="C6420" t="s">
        <v>63</v>
      </c>
      <c r="D6420" s="3">
        <v>43472.395553946757</v>
      </c>
      <c r="E6420" t="s">
        <v>282</v>
      </c>
      <c r="F6420" s="2">
        <v>43556</v>
      </c>
      <c r="G6420" s="2">
        <v>43798</v>
      </c>
      <c r="H6420" t="s">
        <v>10898</v>
      </c>
      <c r="J6420" t="s">
        <v>10899</v>
      </c>
      <c r="L6420" t="s">
        <v>10900</v>
      </c>
      <c r="M6420" t="s">
        <v>105</v>
      </c>
      <c r="N6420">
        <v>75686</v>
      </c>
      <c r="O6420" t="s">
        <v>70</v>
      </c>
      <c r="Q6420" t="s">
        <v>10901</v>
      </c>
      <c r="S6420" t="s">
        <v>72</v>
      </c>
      <c r="T6420" t="s">
        <v>910</v>
      </c>
      <c r="U6420" t="s">
        <v>911</v>
      </c>
      <c r="V6420" t="s">
        <v>863</v>
      </c>
      <c r="W6420" t="s">
        <v>105</v>
      </c>
      <c r="X6420" t="s">
        <v>1673</v>
      </c>
      <c r="Y6420" t="str">
        <f>"37-3011"</f>
        <v>37-3011</v>
      </c>
      <c r="Z6420" t="s">
        <v>94</v>
      </c>
      <c r="AA6420">
        <v>561730</v>
      </c>
      <c r="AB6420">
        <v>5</v>
      </c>
      <c r="AC6420">
        <v>4</v>
      </c>
      <c r="AD6420" t="s">
        <v>79</v>
      </c>
      <c r="AE6420" t="s">
        <v>95</v>
      </c>
      <c r="AF6420">
        <v>40</v>
      </c>
      <c r="AG6420" s="4">
        <v>0.33333333333333331</v>
      </c>
      <c r="AH6420" s="4">
        <v>0.70833333333333337</v>
      </c>
      <c r="AI6420" s="5">
        <v>13.35</v>
      </c>
      <c r="AJ6420">
        <v>20.03</v>
      </c>
      <c r="AL6420" t="s">
        <v>81</v>
      </c>
      <c r="AM6420" t="s">
        <v>82</v>
      </c>
      <c r="AO6420" t="s">
        <v>83</v>
      </c>
      <c r="AR6420" t="s">
        <v>82</v>
      </c>
      <c r="AT6420" t="s">
        <v>82</v>
      </c>
      <c r="AW6420" t="s">
        <v>82</v>
      </c>
      <c r="AY6420" t="s">
        <v>10900</v>
      </c>
      <c r="AZ6420" t="s">
        <v>10902</v>
      </c>
      <c r="BA6420" t="s">
        <v>105</v>
      </c>
      <c r="BB6420">
        <v>75686</v>
      </c>
      <c r="BC6420" t="s">
        <v>79</v>
      </c>
      <c r="BH6420" t="s">
        <v>10899</v>
      </c>
      <c r="BJ6420">
        <v>208481635</v>
      </c>
    </row>
    <row r="6421" spans="1:62" x14ac:dyDescent="0.25">
      <c r="A6421" t="s">
        <v>33960</v>
      </c>
      <c r="B6421" s="2">
        <v>43536</v>
      </c>
      <c r="C6421" t="s">
        <v>63</v>
      </c>
      <c r="D6421" s="3">
        <v>43472.436013113424</v>
      </c>
      <c r="E6421" t="s">
        <v>117</v>
      </c>
      <c r="H6421" t="s">
        <v>33961</v>
      </c>
      <c r="J6421" t="s">
        <v>33962</v>
      </c>
      <c r="K6421" t="s">
        <v>32050</v>
      </c>
      <c r="L6421" t="s">
        <v>33963</v>
      </c>
      <c r="M6421" t="s">
        <v>278</v>
      </c>
      <c r="N6421">
        <v>22802</v>
      </c>
      <c r="O6421" t="s">
        <v>70</v>
      </c>
      <c r="Q6421" t="s">
        <v>33964</v>
      </c>
      <c r="S6421" t="s">
        <v>72</v>
      </c>
      <c r="T6421" t="s">
        <v>5117</v>
      </c>
      <c r="U6421" t="s">
        <v>5118</v>
      </c>
      <c r="V6421" t="s">
        <v>2222</v>
      </c>
      <c r="W6421" t="s">
        <v>278</v>
      </c>
      <c r="X6421" t="s">
        <v>33965</v>
      </c>
      <c r="Y6421" t="str">
        <f>"47-3015"</f>
        <v>47-3015</v>
      </c>
      <c r="Z6421" t="s">
        <v>3727</v>
      </c>
      <c r="AA6421">
        <v>221310</v>
      </c>
      <c r="AB6421">
        <v>10</v>
      </c>
      <c r="AD6421" t="s">
        <v>79</v>
      </c>
      <c r="AE6421" t="s">
        <v>80</v>
      </c>
      <c r="AF6421">
        <v>35</v>
      </c>
      <c r="AG6421" s="4">
        <v>0.29166666666666669</v>
      </c>
      <c r="AH6421" s="4">
        <v>0.70833333333333337</v>
      </c>
      <c r="AI6421" s="5">
        <v>16.78</v>
      </c>
      <c r="AJ6421">
        <v>25.17</v>
      </c>
      <c r="AL6421" t="s">
        <v>81</v>
      </c>
      <c r="AM6421" t="s">
        <v>82</v>
      </c>
      <c r="AO6421" t="s">
        <v>83</v>
      </c>
      <c r="AR6421" t="s">
        <v>82</v>
      </c>
      <c r="AT6421" t="s">
        <v>82</v>
      </c>
      <c r="AW6421" t="s">
        <v>82</v>
      </c>
      <c r="AY6421" t="s">
        <v>33963</v>
      </c>
      <c r="AZ6421" t="s">
        <v>10533</v>
      </c>
      <c r="BA6421" t="s">
        <v>232</v>
      </c>
      <c r="BB6421">
        <v>22802</v>
      </c>
      <c r="BC6421" t="s">
        <v>79</v>
      </c>
      <c r="BH6421" t="s">
        <v>33962</v>
      </c>
      <c r="BI6421" t="s">
        <v>32050</v>
      </c>
      <c r="BJ6421">
        <v>10754740</v>
      </c>
    </row>
    <row r="6422" spans="1:62" x14ac:dyDescent="0.25">
      <c r="A6422" t="s">
        <v>34154</v>
      </c>
      <c r="B6422" s="2">
        <v>43536</v>
      </c>
      <c r="C6422" t="s">
        <v>63</v>
      </c>
      <c r="D6422" s="3">
        <v>43472.387435335651</v>
      </c>
      <c r="E6422" t="s">
        <v>117</v>
      </c>
      <c r="H6422" t="s">
        <v>34155</v>
      </c>
      <c r="J6422" t="s">
        <v>34156</v>
      </c>
      <c r="K6422" t="s">
        <v>34157</v>
      </c>
      <c r="L6422" t="s">
        <v>6921</v>
      </c>
      <c r="M6422" t="s">
        <v>745</v>
      </c>
      <c r="N6422">
        <v>66227</v>
      </c>
      <c r="O6422" t="s">
        <v>70</v>
      </c>
      <c r="Q6422" t="s">
        <v>34158</v>
      </c>
      <c r="S6422" t="s">
        <v>72</v>
      </c>
      <c r="T6422" t="s">
        <v>6561</v>
      </c>
      <c r="U6422" t="s">
        <v>6562</v>
      </c>
      <c r="V6422" t="s">
        <v>6563</v>
      </c>
      <c r="W6422" t="s">
        <v>76</v>
      </c>
      <c r="X6422" t="s">
        <v>93</v>
      </c>
      <c r="Y6422" t="str">
        <f>"37-3011"</f>
        <v>37-3011</v>
      </c>
      <c r="Z6422" t="s">
        <v>94</v>
      </c>
      <c r="AA6422">
        <v>561730</v>
      </c>
      <c r="AB6422">
        <v>15</v>
      </c>
      <c r="AD6422" t="s">
        <v>79</v>
      </c>
      <c r="AE6422" t="s">
        <v>95</v>
      </c>
      <c r="AF6422">
        <v>40</v>
      </c>
      <c r="AG6422" s="4">
        <v>0.29166666666666669</v>
      </c>
      <c r="AH6422" s="4">
        <v>0.66666666666666663</v>
      </c>
      <c r="AI6422" s="5">
        <v>14.73</v>
      </c>
      <c r="AL6422" t="s">
        <v>81</v>
      </c>
      <c r="AM6422" t="s">
        <v>82</v>
      </c>
      <c r="AO6422" t="s">
        <v>83</v>
      </c>
      <c r="AR6422" t="s">
        <v>82</v>
      </c>
      <c r="AT6422" t="s">
        <v>82</v>
      </c>
      <c r="AW6422" t="s">
        <v>82</v>
      </c>
      <c r="AY6422" t="s">
        <v>6921</v>
      </c>
      <c r="AZ6422" t="s">
        <v>7751</v>
      </c>
      <c r="BA6422" t="s">
        <v>745</v>
      </c>
      <c r="BB6422">
        <v>66286</v>
      </c>
      <c r="BC6422" t="s">
        <v>79</v>
      </c>
      <c r="BH6422" t="s">
        <v>34156</v>
      </c>
      <c r="BJ6422">
        <v>202521943</v>
      </c>
    </row>
    <row r="6423" spans="1:62" x14ac:dyDescent="0.25">
      <c r="A6423" t="s">
        <v>34678</v>
      </c>
      <c r="B6423" s="2">
        <v>43536</v>
      </c>
      <c r="C6423" t="s">
        <v>63</v>
      </c>
      <c r="D6423" s="3">
        <v>43472.403782604168</v>
      </c>
      <c r="E6423" t="s">
        <v>64</v>
      </c>
      <c r="F6423" s="2">
        <v>43556</v>
      </c>
      <c r="G6423" s="2">
        <v>43800</v>
      </c>
      <c r="H6423" t="s">
        <v>34679</v>
      </c>
      <c r="J6423" t="s">
        <v>34680</v>
      </c>
      <c r="L6423" t="s">
        <v>1003</v>
      </c>
      <c r="M6423" t="s">
        <v>105</v>
      </c>
      <c r="N6423">
        <v>75482</v>
      </c>
      <c r="O6423" t="s">
        <v>70</v>
      </c>
      <c r="Q6423" t="s">
        <v>34681</v>
      </c>
      <c r="S6423" t="s">
        <v>72</v>
      </c>
      <c r="T6423" t="s">
        <v>910</v>
      </c>
      <c r="U6423" t="s">
        <v>911</v>
      </c>
      <c r="V6423" t="s">
        <v>863</v>
      </c>
      <c r="W6423" t="s">
        <v>105</v>
      </c>
      <c r="X6423" t="s">
        <v>106</v>
      </c>
      <c r="Y6423" t="str">
        <f>"37-3011"</f>
        <v>37-3011</v>
      </c>
      <c r="Z6423" t="s">
        <v>94</v>
      </c>
      <c r="AA6423">
        <v>561730</v>
      </c>
      <c r="AB6423">
        <v>12</v>
      </c>
      <c r="AC6423">
        <v>12</v>
      </c>
      <c r="AD6423" t="s">
        <v>79</v>
      </c>
      <c r="AE6423" t="s">
        <v>95</v>
      </c>
      <c r="AF6423">
        <v>40</v>
      </c>
      <c r="AG6423" s="4">
        <v>0.33333333333333331</v>
      </c>
      <c r="AH6423" s="4">
        <v>0.70833333333333337</v>
      </c>
      <c r="AI6423" s="5">
        <v>13.35</v>
      </c>
      <c r="AJ6423">
        <v>20.03</v>
      </c>
      <c r="AL6423" t="s">
        <v>81</v>
      </c>
      <c r="AM6423" t="s">
        <v>82</v>
      </c>
      <c r="AO6423" t="s">
        <v>83</v>
      </c>
      <c r="AR6423" t="s">
        <v>82</v>
      </c>
      <c r="AT6423" t="s">
        <v>82</v>
      </c>
      <c r="AW6423" t="s">
        <v>72</v>
      </c>
      <c r="AX6423">
        <v>2</v>
      </c>
      <c r="AY6423" t="s">
        <v>1003</v>
      </c>
      <c r="AZ6423" t="s">
        <v>5344</v>
      </c>
      <c r="BA6423" t="s">
        <v>105</v>
      </c>
      <c r="BB6423">
        <v>75482</v>
      </c>
      <c r="BC6423" t="s">
        <v>79</v>
      </c>
      <c r="BH6423" t="s">
        <v>34680</v>
      </c>
      <c r="BJ6423">
        <v>465072788</v>
      </c>
    </row>
    <row r="6424" spans="1:62" x14ac:dyDescent="0.25">
      <c r="A6424" t="s">
        <v>35294</v>
      </c>
      <c r="B6424" s="2">
        <v>43536</v>
      </c>
      <c r="C6424" t="s">
        <v>63</v>
      </c>
      <c r="D6424" s="3">
        <v>43472.509006527776</v>
      </c>
      <c r="E6424" t="s">
        <v>91</v>
      </c>
      <c r="H6424" t="s">
        <v>35295</v>
      </c>
      <c r="I6424" t="s">
        <v>67</v>
      </c>
      <c r="J6424" t="s">
        <v>35296</v>
      </c>
      <c r="K6424" t="s">
        <v>67</v>
      </c>
      <c r="L6424" t="s">
        <v>27825</v>
      </c>
      <c r="M6424" t="s">
        <v>105</v>
      </c>
      <c r="N6424">
        <v>78664</v>
      </c>
      <c r="O6424" t="s">
        <v>70</v>
      </c>
      <c r="P6424" t="s">
        <v>67</v>
      </c>
      <c r="Q6424" t="s">
        <v>35297</v>
      </c>
      <c r="S6424" t="s">
        <v>72</v>
      </c>
      <c r="T6424" t="s">
        <v>4539</v>
      </c>
      <c r="U6424" t="s">
        <v>4540</v>
      </c>
      <c r="V6424" t="s">
        <v>863</v>
      </c>
      <c r="W6424" t="s">
        <v>105</v>
      </c>
      <c r="X6424" t="s">
        <v>3994</v>
      </c>
      <c r="Y6424" t="str">
        <f>"47-3016"</f>
        <v>47-3016</v>
      </c>
      <c r="Z6424" t="s">
        <v>3995</v>
      </c>
      <c r="AA6424">
        <v>238160</v>
      </c>
      <c r="AB6424">
        <v>30</v>
      </c>
      <c r="AD6424" t="s">
        <v>79</v>
      </c>
      <c r="AE6424" t="s">
        <v>95</v>
      </c>
      <c r="AF6424">
        <v>40</v>
      </c>
      <c r="AG6424" s="4">
        <v>0.29166666666666669</v>
      </c>
      <c r="AH6424" s="4">
        <v>0.66666666666666663</v>
      </c>
      <c r="AI6424" s="5">
        <v>14.94</v>
      </c>
      <c r="AJ6424">
        <v>22.41</v>
      </c>
      <c r="AK6424">
        <v>22.41</v>
      </c>
      <c r="AL6424" t="s">
        <v>81</v>
      </c>
      <c r="AM6424" t="s">
        <v>82</v>
      </c>
      <c r="AO6424" t="s">
        <v>83</v>
      </c>
      <c r="AP6424" t="s">
        <v>67</v>
      </c>
      <c r="AQ6424" t="s">
        <v>67</v>
      </c>
      <c r="AR6424" t="s">
        <v>82</v>
      </c>
      <c r="AT6424" t="s">
        <v>82</v>
      </c>
      <c r="AW6424" t="s">
        <v>82</v>
      </c>
      <c r="AY6424" t="s">
        <v>27825</v>
      </c>
      <c r="AZ6424" t="s">
        <v>2062</v>
      </c>
      <c r="BA6424" t="s">
        <v>105</v>
      </c>
      <c r="BB6424">
        <v>78664</v>
      </c>
      <c r="BC6424" t="s">
        <v>79</v>
      </c>
      <c r="BH6424" t="s">
        <v>35296</v>
      </c>
      <c r="BJ6424">
        <v>203003922</v>
      </c>
    </row>
    <row r="6425" spans="1:62" x14ac:dyDescent="0.25">
      <c r="A6425" t="s">
        <v>35330</v>
      </c>
      <c r="B6425" s="2">
        <v>43536</v>
      </c>
      <c r="C6425" t="s">
        <v>63</v>
      </c>
      <c r="D6425" s="3">
        <v>43472.398868784723</v>
      </c>
      <c r="E6425" t="s">
        <v>64</v>
      </c>
      <c r="F6425" s="2">
        <v>43556</v>
      </c>
      <c r="G6425" s="2">
        <v>43769</v>
      </c>
      <c r="H6425" t="s">
        <v>35331</v>
      </c>
      <c r="I6425" t="s">
        <v>35332</v>
      </c>
      <c r="J6425" t="s">
        <v>35333</v>
      </c>
      <c r="K6425" t="s">
        <v>67</v>
      </c>
      <c r="L6425" t="s">
        <v>35334</v>
      </c>
      <c r="M6425" t="s">
        <v>166</v>
      </c>
      <c r="N6425">
        <v>84044</v>
      </c>
      <c r="O6425" t="s">
        <v>70</v>
      </c>
      <c r="P6425" t="s">
        <v>67</v>
      </c>
      <c r="Q6425" t="s">
        <v>35335</v>
      </c>
      <c r="S6425" t="s">
        <v>82</v>
      </c>
      <c r="U6425" t="s">
        <v>92</v>
      </c>
      <c r="X6425" t="s">
        <v>3299</v>
      </c>
      <c r="Y6425" t="str">
        <f>"37-3011"</f>
        <v>37-3011</v>
      </c>
      <c r="Z6425" t="s">
        <v>94</v>
      </c>
      <c r="AA6425">
        <v>561730</v>
      </c>
      <c r="AB6425">
        <v>15</v>
      </c>
      <c r="AC6425">
        <v>15</v>
      </c>
      <c r="AD6425" t="s">
        <v>79</v>
      </c>
      <c r="AE6425" t="s">
        <v>80</v>
      </c>
      <c r="AF6425">
        <v>40</v>
      </c>
      <c r="AG6425" s="4">
        <v>0.33333333333333331</v>
      </c>
      <c r="AH6425" s="4">
        <v>0.66666666666666663</v>
      </c>
      <c r="AI6425" s="5">
        <v>13.68</v>
      </c>
      <c r="AL6425" t="s">
        <v>81</v>
      </c>
      <c r="AM6425" t="s">
        <v>82</v>
      </c>
      <c r="AO6425" t="s">
        <v>83</v>
      </c>
      <c r="AP6425" t="s">
        <v>67</v>
      </c>
      <c r="AQ6425" t="s">
        <v>67</v>
      </c>
      <c r="AR6425" t="s">
        <v>82</v>
      </c>
      <c r="AT6425" t="s">
        <v>82</v>
      </c>
      <c r="AW6425" t="s">
        <v>72</v>
      </c>
      <c r="AX6425">
        <v>3</v>
      </c>
      <c r="AY6425" t="s">
        <v>35334</v>
      </c>
      <c r="AZ6425" t="s">
        <v>1142</v>
      </c>
      <c r="BA6425" t="s">
        <v>166</v>
      </c>
      <c r="BB6425">
        <v>84044</v>
      </c>
      <c r="BC6425" t="s">
        <v>79</v>
      </c>
      <c r="BH6425" t="s">
        <v>35333</v>
      </c>
      <c r="BI6425" t="s">
        <v>67</v>
      </c>
      <c r="BJ6425">
        <v>264533239</v>
      </c>
    </row>
    <row r="6426" spans="1:62" x14ac:dyDescent="0.25">
      <c r="A6426" t="s">
        <v>35359</v>
      </c>
      <c r="B6426" s="2">
        <v>43536</v>
      </c>
      <c r="C6426" t="s">
        <v>63</v>
      </c>
      <c r="D6426" s="3">
        <v>43472.418992708335</v>
      </c>
      <c r="E6426" t="s">
        <v>64</v>
      </c>
      <c r="F6426" s="2">
        <v>43556</v>
      </c>
      <c r="G6426" s="2">
        <v>43789</v>
      </c>
      <c r="H6426" t="s">
        <v>35360</v>
      </c>
      <c r="I6426" t="s">
        <v>35361</v>
      </c>
      <c r="J6426" t="s">
        <v>35362</v>
      </c>
      <c r="K6426" t="s">
        <v>67</v>
      </c>
      <c r="L6426" t="s">
        <v>273</v>
      </c>
      <c r="M6426" t="s">
        <v>207</v>
      </c>
      <c r="N6426">
        <v>2657</v>
      </c>
      <c r="O6426" t="s">
        <v>70</v>
      </c>
      <c r="P6426" t="s">
        <v>67</v>
      </c>
      <c r="Q6426" t="s">
        <v>35363</v>
      </c>
      <c r="S6426" t="s">
        <v>72</v>
      </c>
      <c r="T6426" t="s">
        <v>8517</v>
      </c>
      <c r="U6426" t="s">
        <v>8518</v>
      </c>
      <c r="V6426" t="s">
        <v>8519</v>
      </c>
      <c r="W6426" t="s">
        <v>207</v>
      </c>
      <c r="X6426" t="s">
        <v>366</v>
      </c>
      <c r="Y6426" t="str">
        <f>"37-2012"</f>
        <v>37-2012</v>
      </c>
      <c r="Z6426" t="s">
        <v>373</v>
      </c>
      <c r="AA6426">
        <v>721110</v>
      </c>
      <c r="AB6426">
        <v>12</v>
      </c>
      <c r="AC6426">
        <v>12</v>
      </c>
      <c r="AD6426" t="s">
        <v>79</v>
      </c>
      <c r="AE6426" t="s">
        <v>80</v>
      </c>
      <c r="AF6426">
        <v>35</v>
      </c>
      <c r="AG6426" s="4">
        <v>0.33333333333333331</v>
      </c>
      <c r="AH6426" s="4">
        <v>0.625</v>
      </c>
      <c r="AI6426" s="5">
        <v>15.24</v>
      </c>
      <c r="AJ6426">
        <v>22.86</v>
      </c>
      <c r="AL6426" t="s">
        <v>81</v>
      </c>
      <c r="AM6426" t="s">
        <v>82</v>
      </c>
      <c r="AO6426" t="s">
        <v>83</v>
      </c>
      <c r="AP6426" t="s">
        <v>67</v>
      </c>
      <c r="AQ6426" t="s">
        <v>67</v>
      </c>
      <c r="AR6426" t="s">
        <v>82</v>
      </c>
      <c r="AT6426" t="s">
        <v>82</v>
      </c>
      <c r="AW6426" t="s">
        <v>82</v>
      </c>
      <c r="AY6426" t="s">
        <v>273</v>
      </c>
      <c r="AZ6426" t="s">
        <v>214</v>
      </c>
      <c r="BA6426" t="s">
        <v>207</v>
      </c>
      <c r="BB6426">
        <v>2657</v>
      </c>
      <c r="BC6426" t="s">
        <v>87</v>
      </c>
      <c r="BH6426" t="s">
        <v>35362</v>
      </c>
      <c r="BI6426" t="s">
        <v>67</v>
      </c>
      <c r="BJ6426">
        <v>42466897</v>
      </c>
    </row>
    <row r="6427" spans="1:62" x14ac:dyDescent="0.25">
      <c r="A6427" t="s">
        <v>35364</v>
      </c>
      <c r="B6427" s="2">
        <v>43536</v>
      </c>
      <c r="C6427" t="s">
        <v>63</v>
      </c>
      <c r="D6427" s="3">
        <v>43472.428715891205</v>
      </c>
      <c r="E6427" t="s">
        <v>117</v>
      </c>
      <c r="H6427" t="s">
        <v>17095</v>
      </c>
      <c r="J6427" t="s">
        <v>17096</v>
      </c>
      <c r="K6427" t="s">
        <v>17097</v>
      </c>
      <c r="L6427" t="s">
        <v>4796</v>
      </c>
      <c r="M6427" t="s">
        <v>308</v>
      </c>
      <c r="N6427">
        <v>8034</v>
      </c>
      <c r="O6427" t="s">
        <v>70</v>
      </c>
      <c r="Q6427" t="s">
        <v>17098</v>
      </c>
      <c r="S6427" t="s">
        <v>72</v>
      </c>
      <c r="T6427" t="s">
        <v>17099</v>
      </c>
      <c r="U6427" t="s">
        <v>17100</v>
      </c>
      <c r="V6427" t="s">
        <v>17101</v>
      </c>
      <c r="W6427" t="s">
        <v>308</v>
      </c>
      <c r="X6427" t="s">
        <v>17102</v>
      </c>
      <c r="Y6427" t="str">
        <f>"47-3016"</f>
        <v>47-3016</v>
      </c>
      <c r="Z6427" t="s">
        <v>3995</v>
      </c>
      <c r="AA6427">
        <v>2389</v>
      </c>
      <c r="AB6427">
        <v>10</v>
      </c>
      <c r="AD6427" t="s">
        <v>79</v>
      </c>
      <c r="AE6427" t="s">
        <v>95</v>
      </c>
      <c r="AF6427">
        <v>40</v>
      </c>
      <c r="AG6427" s="4">
        <v>0.3125</v>
      </c>
      <c r="AH6427" s="4">
        <v>0.64583333333333337</v>
      </c>
      <c r="AI6427" s="5">
        <v>12.73</v>
      </c>
      <c r="AJ6427">
        <v>19.100000000000001</v>
      </c>
      <c r="AL6427" t="s">
        <v>81</v>
      </c>
      <c r="AM6427" t="s">
        <v>82</v>
      </c>
      <c r="AO6427" t="s">
        <v>83</v>
      </c>
      <c r="AP6427" t="s">
        <v>67</v>
      </c>
      <c r="AQ6427" t="s">
        <v>67</v>
      </c>
      <c r="AR6427" t="s">
        <v>82</v>
      </c>
      <c r="AT6427" t="s">
        <v>82</v>
      </c>
      <c r="AW6427" t="s">
        <v>82</v>
      </c>
      <c r="AY6427" t="s">
        <v>4796</v>
      </c>
      <c r="AZ6427" t="s">
        <v>3081</v>
      </c>
      <c r="BA6427" t="s">
        <v>308</v>
      </c>
      <c r="BB6427">
        <v>8034</v>
      </c>
      <c r="BC6427" t="s">
        <v>79</v>
      </c>
      <c r="BH6427" t="s">
        <v>17096</v>
      </c>
      <c r="BJ6427">
        <v>223435859</v>
      </c>
    </row>
    <row r="6428" spans="1:62" x14ac:dyDescent="0.25">
      <c r="A6428" t="s">
        <v>35427</v>
      </c>
      <c r="B6428" s="2">
        <v>43536</v>
      </c>
      <c r="C6428" t="s">
        <v>63</v>
      </c>
      <c r="D6428" s="3">
        <v>43472.430349953705</v>
      </c>
      <c r="E6428" t="s">
        <v>64</v>
      </c>
      <c r="F6428" s="2">
        <v>43556</v>
      </c>
      <c r="G6428" s="2">
        <v>43769</v>
      </c>
      <c r="H6428" t="s">
        <v>35428</v>
      </c>
      <c r="I6428" t="s">
        <v>67</v>
      </c>
      <c r="J6428" t="s">
        <v>35429</v>
      </c>
      <c r="K6428" t="s">
        <v>67</v>
      </c>
      <c r="L6428" t="s">
        <v>273</v>
      </c>
      <c r="M6428" t="s">
        <v>207</v>
      </c>
      <c r="N6428">
        <v>2657</v>
      </c>
      <c r="O6428" t="s">
        <v>70</v>
      </c>
      <c r="P6428" t="s">
        <v>67</v>
      </c>
      <c r="Q6428" t="s">
        <v>35430</v>
      </c>
      <c r="S6428" t="s">
        <v>72</v>
      </c>
      <c r="T6428" t="s">
        <v>8517</v>
      </c>
      <c r="U6428" t="s">
        <v>8518</v>
      </c>
      <c r="V6428" t="s">
        <v>8519</v>
      </c>
      <c r="W6428" t="s">
        <v>207</v>
      </c>
      <c r="X6428" t="s">
        <v>35431</v>
      </c>
      <c r="Y6428" t="str">
        <f>"43-5081"</f>
        <v>43-5081</v>
      </c>
      <c r="Z6428" t="s">
        <v>11908</v>
      </c>
      <c r="AA6428">
        <v>424480</v>
      </c>
      <c r="AB6428">
        <v>8</v>
      </c>
      <c r="AC6428">
        <v>8</v>
      </c>
      <c r="AD6428" t="s">
        <v>79</v>
      </c>
      <c r="AE6428" t="s">
        <v>95</v>
      </c>
      <c r="AF6428">
        <v>40</v>
      </c>
      <c r="AG6428" s="4">
        <v>0.20833333333333334</v>
      </c>
      <c r="AH6428" s="4">
        <v>0.54166666666666663</v>
      </c>
      <c r="AI6428" s="5">
        <v>15.39</v>
      </c>
      <c r="AJ6428">
        <v>23.09</v>
      </c>
      <c r="AL6428" t="s">
        <v>81</v>
      </c>
      <c r="AM6428" t="s">
        <v>82</v>
      </c>
      <c r="AO6428" t="s">
        <v>83</v>
      </c>
      <c r="AP6428" t="s">
        <v>67</v>
      </c>
      <c r="AQ6428" t="s">
        <v>67</v>
      </c>
      <c r="AR6428" t="s">
        <v>82</v>
      </c>
      <c r="AT6428" t="s">
        <v>82</v>
      </c>
      <c r="AW6428" t="s">
        <v>82</v>
      </c>
      <c r="AY6428" t="s">
        <v>273</v>
      </c>
      <c r="AZ6428" t="s">
        <v>214</v>
      </c>
      <c r="BA6428" t="s">
        <v>207</v>
      </c>
      <c r="BB6428">
        <v>2657</v>
      </c>
      <c r="BC6428" t="s">
        <v>87</v>
      </c>
      <c r="BH6428" t="s">
        <v>35429</v>
      </c>
      <c r="BI6428" t="s">
        <v>67</v>
      </c>
      <c r="BJ6428">
        <v>43012330</v>
      </c>
    </row>
    <row r="6429" spans="1:62" x14ac:dyDescent="0.25">
      <c r="A6429" t="s">
        <v>35507</v>
      </c>
      <c r="B6429" s="2">
        <v>43536</v>
      </c>
      <c r="C6429" t="s">
        <v>63</v>
      </c>
      <c r="D6429" s="3">
        <v>43472.697909502313</v>
      </c>
      <c r="E6429" t="s">
        <v>117</v>
      </c>
      <c r="H6429" t="s">
        <v>35508</v>
      </c>
      <c r="I6429" t="s">
        <v>67</v>
      </c>
      <c r="J6429" t="s">
        <v>35509</v>
      </c>
      <c r="K6429" t="s">
        <v>67</v>
      </c>
      <c r="L6429" t="s">
        <v>35510</v>
      </c>
      <c r="M6429" t="s">
        <v>207</v>
      </c>
      <c r="N6429">
        <v>2026</v>
      </c>
      <c r="O6429" t="s">
        <v>70</v>
      </c>
      <c r="P6429" t="s">
        <v>67</v>
      </c>
      <c r="Q6429" t="s">
        <v>35511</v>
      </c>
      <c r="S6429" t="s">
        <v>72</v>
      </c>
      <c r="T6429" t="s">
        <v>8517</v>
      </c>
      <c r="U6429" t="s">
        <v>8518</v>
      </c>
      <c r="V6429" t="s">
        <v>8519</v>
      </c>
      <c r="W6429" t="s">
        <v>207</v>
      </c>
      <c r="X6429" t="s">
        <v>28466</v>
      </c>
      <c r="Y6429" t="str">
        <f>"35-2011"</f>
        <v>35-2011</v>
      </c>
      <c r="Z6429" t="s">
        <v>4393</v>
      </c>
      <c r="AA6429">
        <v>722211</v>
      </c>
      <c r="AB6429">
        <v>35</v>
      </c>
      <c r="AD6429" t="s">
        <v>79</v>
      </c>
      <c r="AE6429" t="s">
        <v>95</v>
      </c>
      <c r="AF6429">
        <v>35</v>
      </c>
      <c r="AG6429" s="4">
        <v>0.33333333333333331</v>
      </c>
      <c r="AH6429" s="4">
        <v>0.66666666666666663</v>
      </c>
      <c r="AI6429" s="6">
        <v>12</v>
      </c>
      <c r="AL6429" t="s">
        <v>81</v>
      </c>
      <c r="AM6429" t="s">
        <v>82</v>
      </c>
      <c r="AO6429" t="s">
        <v>83</v>
      </c>
      <c r="AP6429" t="s">
        <v>67</v>
      </c>
      <c r="AQ6429" t="s">
        <v>67</v>
      </c>
      <c r="AR6429" t="s">
        <v>82</v>
      </c>
      <c r="AT6429" t="s">
        <v>82</v>
      </c>
      <c r="AW6429" t="s">
        <v>82</v>
      </c>
      <c r="AY6429" t="s">
        <v>28921</v>
      </c>
      <c r="AZ6429" t="s">
        <v>214</v>
      </c>
      <c r="BA6429" t="s">
        <v>207</v>
      </c>
      <c r="BB6429">
        <v>2540</v>
      </c>
      <c r="BC6429" t="s">
        <v>79</v>
      </c>
      <c r="BH6429" t="s">
        <v>35512</v>
      </c>
      <c r="BI6429" t="s">
        <v>67</v>
      </c>
      <c r="BJ6429">
        <v>330491264</v>
      </c>
    </row>
    <row r="6430" spans="1:62" x14ac:dyDescent="0.25">
      <c r="A6430" t="s">
        <v>36082</v>
      </c>
      <c r="B6430" s="2">
        <v>43536</v>
      </c>
      <c r="C6430" t="s">
        <v>63</v>
      </c>
      <c r="D6430" s="3">
        <v>43475.448274965274</v>
      </c>
      <c r="E6430" t="s">
        <v>91</v>
      </c>
      <c r="H6430" t="s">
        <v>31212</v>
      </c>
      <c r="J6430" t="s">
        <v>31213</v>
      </c>
      <c r="L6430" t="s">
        <v>1370</v>
      </c>
      <c r="M6430" t="s">
        <v>308</v>
      </c>
      <c r="N6430">
        <v>8873</v>
      </c>
      <c r="O6430" t="s">
        <v>70</v>
      </c>
      <c r="Q6430" t="s">
        <v>31214</v>
      </c>
      <c r="S6430" t="s">
        <v>72</v>
      </c>
      <c r="T6430" t="s">
        <v>30664</v>
      </c>
      <c r="U6430" t="s">
        <v>30665</v>
      </c>
      <c r="V6430" t="s">
        <v>7259</v>
      </c>
      <c r="W6430" t="s">
        <v>308</v>
      </c>
      <c r="X6430" t="s">
        <v>106</v>
      </c>
      <c r="Y6430" t="str">
        <f>"37-3011"</f>
        <v>37-3011</v>
      </c>
      <c r="Z6430" t="s">
        <v>94</v>
      </c>
      <c r="AA6430">
        <v>561730</v>
      </c>
      <c r="AB6430">
        <v>8</v>
      </c>
      <c r="AD6430" t="s">
        <v>79</v>
      </c>
      <c r="AE6430" t="s">
        <v>80</v>
      </c>
      <c r="AF6430">
        <v>40</v>
      </c>
      <c r="AG6430" s="4">
        <v>0.33333333333333331</v>
      </c>
      <c r="AH6430" s="4">
        <v>0.66666666666666663</v>
      </c>
      <c r="AI6430" s="5">
        <v>14.41</v>
      </c>
      <c r="AL6430" t="s">
        <v>81</v>
      </c>
      <c r="AM6430" t="s">
        <v>82</v>
      </c>
      <c r="AO6430" t="s">
        <v>83</v>
      </c>
      <c r="AP6430" t="s">
        <v>67</v>
      </c>
      <c r="AQ6430" t="s">
        <v>67</v>
      </c>
      <c r="AR6430" t="s">
        <v>82</v>
      </c>
      <c r="AT6430" t="s">
        <v>82</v>
      </c>
      <c r="AW6430" t="s">
        <v>82</v>
      </c>
      <c r="AY6430" t="s">
        <v>1370</v>
      </c>
      <c r="AZ6430" t="s">
        <v>1370</v>
      </c>
      <c r="BA6430" t="s">
        <v>308</v>
      </c>
      <c r="BB6430">
        <v>8873</v>
      </c>
      <c r="BC6430" t="s">
        <v>79</v>
      </c>
      <c r="BH6430" t="s">
        <v>31213</v>
      </c>
      <c r="BJ6430">
        <v>223780323</v>
      </c>
    </row>
    <row r="6431" spans="1:62" x14ac:dyDescent="0.25">
      <c r="A6431" t="s">
        <v>38063</v>
      </c>
      <c r="B6431" s="2">
        <v>43536</v>
      </c>
      <c r="C6431" t="s">
        <v>63</v>
      </c>
      <c r="D6431" s="3">
        <v>43518.305909201386</v>
      </c>
      <c r="E6431" t="s">
        <v>3355</v>
      </c>
      <c r="H6431" t="s">
        <v>38064</v>
      </c>
      <c r="I6431" t="s">
        <v>38065</v>
      </c>
      <c r="J6431" t="s">
        <v>38066</v>
      </c>
      <c r="L6431" t="s">
        <v>38067</v>
      </c>
      <c r="M6431" t="s">
        <v>308</v>
      </c>
      <c r="N6431">
        <v>8525</v>
      </c>
      <c r="O6431" t="s">
        <v>70</v>
      </c>
      <c r="Q6431" t="s">
        <v>38068</v>
      </c>
      <c r="S6431" t="s">
        <v>82</v>
      </c>
      <c r="U6431" t="s">
        <v>92</v>
      </c>
      <c r="X6431" t="s">
        <v>38069</v>
      </c>
      <c r="Y6431" t="str">
        <f>"17-2199"</f>
        <v>17-2199</v>
      </c>
      <c r="Z6431" t="s">
        <v>38070</v>
      </c>
      <c r="AA6431">
        <v>541330</v>
      </c>
      <c r="AB6431">
        <v>1</v>
      </c>
      <c r="AD6431" t="s">
        <v>87</v>
      </c>
      <c r="AE6431" t="s">
        <v>599</v>
      </c>
      <c r="AF6431">
        <v>40</v>
      </c>
      <c r="AG6431" s="4">
        <v>0.41666666666666669</v>
      </c>
      <c r="AH6431" s="4">
        <v>0.75</v>
      </c>
      <c r="AI6431" s="6">
        <v>20</v>
      </c>
      <c r="AJ6431">
        <v>0</v>
      </c>
      <c r="AK6431">
        <v>0</v>
      </c>
      <c r="AM6431" t="s">
        <v>82</v>
      </c>
      <c r="AO6431" t="s">
        <v>213</v>
      </c>
      <c r="AQ6431" t="s">
        <v>38071</v>
      </c>
      <c r="AR6431" t="s">
        <v>82</v>
      </c>
      <c r="AT6431" t="s">
        <v>82</v>
      </c>
      <c r="AW6431" t="s">
        <v>72</v>
      </c>
      <c r="AX6431">
        <v>12</v>
      </c>
      <c r="AY6431" t="s">
        <v>5444</v>
      </c>
      <c r="AZ6431" t="s">
        <v>6363</v>
      </c>
      <c r="BA6431" t="s">
        <v>308</v>
      </c>
      <c r="BB6431">
        <v>8525</v>
      </c>
      <c r="BC6431" t="s">
        <v>87</v>
      </c>
      <c r="BH6431" t="s">
        <v>38072</v>
      </c>
      <c r="BJ6431">
        <v>462163634</v>
      </c>
    </row>
    <row r="6432" spans="1:62" x14ac:dyDescent="0.25">
      <c r="A6432" t="s">
        <v>38122</v>
      </c>
      <c r="B6432" s="2">
        <v>43536</v>
      </c>
      <c r="C6432" t="s">
        <v>63</v>
      </c>
      <c r="D6432" s="3">
        <v>43521.511621365738</v>
      </c>
      <c r="E6432" t="s">
        <v>3355</v>
      </c>
      <c r="H6432" t="s">
        <v>38123</v>
      </c>
      <c r="J6432" t="s">
        <v>38124</v>
      </c>
      <c r="L6432" t="s">
        <v>38125</v>
      </c>
      <c r="M6432" t="s">
        <v>323</v>
      </c>
      <c r="N6432">
        <v>93436</v>
      </c>
      <c r="O6432" t="s">
        <v>70</v>
      </c>
      <c r="Q6432" t="s">
        <v>38126</v>
      </c>
      <c r="S6432" t="s">
        <v>82</v>
      </c>
      <c r="U6432" t="s">
        <v>92</v>
      </c>
      <c r="X6432" t="s">
        <v>1500</v>
      </c>
      <c r="Y6432" t="str">
        <f>"35-2014"</f>
        <v>35-2014</v>
      </c>
      <c r="Z6432" t="s">
        <v>301</v>
      </c>
      <c r="AA6432">
        <v>722511</v>
      </c>
      <c r="AB6432">
        <v>1</v>
      </c>
      <c r="AD6432" t="s">
        <v>79</v>
      </c>
      <c r="AE6432" t="s">
        <v>599</v>
      </c>
      <c r="AF6432">
        <v>40</v>
      </c>
      <c r="AG6432" s="4">
        <v>0.45833333333333331</v>
      </c>
      <c r="AH6432" s="4">
        <v>0.625</v>
      </c>
      <c r="AM6432" t="s">
        <v>82</v>
      </c>
      <c r="AO6432" t="s">
        <v>213</v>
      </c>
      <c r="AR6432" t="s">
        <v>82</v>
      </c>
      <c r="AT6432" t="s">
        <v>82</v>
      </c>
      <c r="AW6432" t="s">
        <v>72</v>
      </c>
      <c r="AY6432" t="s">
        <v>38125</v>
      </c>
      <c r="AZ6432" t="s">
        <v>3860</v>
      </c>
      <c r="BA6432" t="s">
        <v>323</v>
      </c>
      <c r="BB6432">
        <v>93436</v>
      </c>
      <c r="BC6432" t="s">
        <v>87</v>
      </c>
      <c r="BH6432" t="s">
        <v>38127</v>
      </c>
      <c r="BJ6432">
        <v>450665549</v>
      </c>
    </row>
    <row r="6433" spans="1:62" x14ac:dyDescent="0.25">
      <c r="A6433" t="s">
        <v>38455</v>
      </c>
      <c r="B6433" s="2">
        <v>43536</v>
      </c>
      <c r="C6433" t="s">
        <v>63</v>
      </c>
      <c r="D6433" s="3">
        <v>43536.563150613423</v>
      </c>
      <c r="E6433" t="s">
        <v>91</v>
      </c>
      <c r="H6433" t="s">
        <v>38442</v>
      </c>
      <c r="I6433" t="s">
        <v>38443</v>
      </c>
      <c r="J6433" t="s">
        <v>38444</v>
      </c>
      <c r="L6433" t="s">
        <v>5451</v>
      </c>
      <c r="M6433" t="s">
        <v>207</v>
      </c>
      <c r="N6433">
        <v>2539</v>
      </c>
      <c r="O6433" t="s">
        <v>70</v>
      </c>
      <c r="Q6433" t="s">
        <v>38445</v>
      </c>
      <c r="R6433">
        <v>125</v>
      </c>
      <c r="S6433" t="s">
        <v>72</v>
      </c>
      <c r="T6433" t="s">
        <v>33914</v>
      </c>
      <c r="U6433" t="s">
        <v>33915</v>
      </c>
      <c r="V6433" t="s">
        <v>608</v>
      </c>
      <c r="W6433" t="s">
        <v>207</v>
      </c>
      <c r="X6433" t="s">
        <v>1109</v>
      </c>
      <c r="Y6433" t="str">
        <f>"35-2019"</f>
        <v>35-2019</v>
      </c>
      <c r="Z6433" t="s">
        <v>38448</v>
      </c>
      <c r="AA6433">
        <v>71391</v>
      </c>
      <c r="AB6433">
        <v>4</v>
      </c>
      <c r="AD6433" t="s">
        <v>79</v>
      </c>
      <c r="AE6433" t="s">
        <v>80</v>
      </c>
      <c r="AF6433">
        <v>35</v>
      </c>
      <c r="AG6433" s="4">
        <v>0.375</v>
      </c>
      <c r="AH6433" s="4">
        <v>0.66666666666666663</v>
      </c>
      <c r="AI6433" s="5">
        <v>14.49</v>
      </c>
      <c r="AJ6433">
        <v>0</v>
      </c>
      <c r="AK6433">
        <v>0</v>
      </c>
      <c r="AL6433" t="s">
        <v>81</v>
      </c>
      <c r="AM6433" t="s">
        <v>82</v>
      </c>
      <c r="AO6433" t="s">
        <v>83</v>
      </c>
      <c r="AR6433" t="s">
        <v>82</v>
      </c>
      <c r="AT6433" t="s">
        <v>82</v>
      </c>
      <c r="AW6433" t="s">
        <v>72</v>
      </c>
      <c r="AX6433">
        <v>12</v>
      </c>
      <c r="AY6433" t="s">
        <v>5451</v>
      </c>
      <c r="AZ6433" t="s">
        <v>5453</v>
      </c>
      <c r="BA6433" t="s">
        <v>207</v>
      </c>
      <c r="BB6433">
        <v>2539</v>
      </c>
      <c r="BC6433" t="s">
        <v>87</v>
      </c>
      <c r="BH6433" t="s">
        <v>38444</v>
      </c>
      <c r="BJ6433">
        <v>43504105</v>
      </c>
    </row>
    <row r="6434" spans="1:62" x14ac:dyDescent="0.25">
      <c r="A6434" t="s">
        <v>553</v>
      </c>
      <c r="B6434" s="2">
        <v>43537</v>
      </c>
      <c r="C6434" t="s">
        <v>63</v>
      </c>
      <c r="D6434" s="3">
        <v>43472.402557615744</v>
      </c>
      <c r="E6434" t="s">
        <v>64</v>
      </c>
      <c r="F6434" s="2">
        <v>43556</v>
      </c>
      <c r="G6434" s="2">
        <v>43814</v>
      </c>
      <c r="H6434" t="s">
        <v>554</v>
      </c>
      <c r="I6434" t="s">
        <v>555</v>
      </c>
      <c r="J6434" t="s">
        <v>556</v>
      </c>
      <c r="K6434" t="s">
        <v>557</v>
      </c>
      <c r="L6434" t="s">
        <v>360</v>
      </c>
      <c r="M6434" t="s">
        <v>207</v>
      </c>
      <c r="N6434">
        <v>2554</v>
      </c>
      <c r="O6434" t="s">
        <v>70</v>
      </c>
      <c r="P6434" t="s">
        <v>67</v>
      </c>
      <c r="Q6434" t="s">
        <v>558</v>
      </c>
      <c r="S6434" t="s">
        <v>72</v>
      </c>
      <c r="T6434" t="s">
        <v>275</v>
      </c>
      <c r="U6434" t="s">
        <v>276</v>
      </c>
      <c r="V6434" t="s">
        <v>277</v>
      </c>
      <c r="W6434" t="s">
        <v>278</v>
      </c>
      <c r="X6434" t="s">
        <v>300</v>
      </c>
      <c r="Y6434" t="str">
        <f>"35-2014"</f>
        <v>35-2014</v>
      </c>
      <c r="Z6434" t="s">
        <v>301</v>
      </c>
      <c r="AA6434">
        <v>721191</v>
      </c>
      <c r="AB6434">
        <v>6</v>
      </c>
      <c r="AC6434">
        <v>6</v>
      </c>
      <c r="AD6434" t="s">
        <v>79</v>
      </c>
      <c r="AE6434" t="s">
        <v>80</v>
      </c>
      <c r="AF6434">
        <v>35</v>
      </c>
      <c r="AG6434" s="4">
        <v>0.41666666666666669</v>
      </c>
      <c r="AH6434" s="4">
        <v>0.95833333333333337</v>
      </c>
      <c r="AI6434" s="5">
        <v>14.49</v>
      </c>
      <c r="AJ6434">
        <v>21.74</v>
      </c>
      <c r="AL6434" t="s">
        <v>81</v>
      </c>
      <c r="AM6434" t="s">
        <v>82</v>
      </c>
      <c r="AO6434" t="s">
        <v>83</v>
      </c>
      <c r="AP6434" t="s">
        <v>67</v>
      </c>
      <c r="AQ6434" t="s">
        <v>67</v>
      </c>
      <c r="AR6434" t="s">
        <v>82</v>
      </c>
      <c r="AT6434" t="s">
        <v>82</v>
      </c>
      <c r="AW6434" t="s">
        <v>72</v>
      </c>
      <c r="AX6434">
        <v>3</v>
      </c>
      <c r="AY6434" t="s">
        <v>360</v>
      </c>
      <c r="AZ6434" t="s">
        <v>360</v>
      </c>
      <c r="BA6434" t="s">
        <v>207</v>
      </c>
      <c r="BB6434">
        <v>2554</v>
      </c>
      <c r="BC6434" t="s">
        <v>87</v>
      </c>
      <c r="BH6434" t="s">
        <v>556</v>
      </c>
      <c r="BI6434" t="s">
        <v>67</v>
      </c>
      <c r="BJ6434">
        <v>42588121</v>
      </c>
    </row>
    <row r="6435" spans="1:62" x14ac:dyDescent="0.25">
      <c r="A6435" t="s">
        <v>559</v>
      </c>
      <c r="B6435" s="2">
        <v>43537</v>
      </c>
      <c r="C6435" t="s">
        <v>63</v>
      </c>
      <c r="D6435" s="3">
        <v>43472.400541574076</v>
      </c>
      <c r="E6435" t="s">
        <v>64</v>
      </c>
      <c r="F6435" s="2">
        <v>43556</v>
      </c>
      <c r="G6435" s="2">
        <v>43814</v>
      </c>
      <c r="H6435" t="s">
        <v>554</v>
      </c>
      <c r="I6435" t="s">
        <v>555</v>
      </c>
      <c r="J6435" t="s">
        <v>556</v>
      </c>
      <c r="K6435" t="s">
        <v>557</v>
      </c>
      <c r="L6435" t="s">
        <v>360</v>
      </c>
      <c r="M6435" t="s">
        <v>207</v>
      </c>
      <c r="N6435">
        <v>2554</v>
      </c>
      <c r="O6435" t="s">
        <v>70</v>
      </c>
      <c r="P6435" t="s">
        <v>67</v>
      </c>
      <c r="Q6435" t="s">
        <v>558</v>
      </c>
      <c r="S6435" t="s">
        <v>72</v>
      </c>
      <c r="T6435" t="s">
        <v>275</v>
      </c>
      <c r="U6435" t="s">
        <v>276</v>
      </c>
      <c r="V6435" t="s">
        <v>277</v>
      </c>
      <c r="W6435" t="s">
        <v>278</v>
      </c>
      <c r="X6435" t="s">
        <v>560</v>
      </c>
      <c r="Y6435" t="str">
        <f>"35-2021"</f>
        <v>35-2021</v>
      </c>
      <c r="Z6435" t="s">
        <v>221</v>
      </c>
      <c r="AA6435">
        <v>721191</v>
      </c>
      <c r="AB6435">
        <v>6</v>
      </c>
      <c r="AC6435">
        <v>6</v>
      </c>
      <c r="AD6435" t="s">
        <v>79</v>
      </c>
      <c r="AE6435" t="s">
        <v>80</v>
      </c>
      <c r="AF6435">
        <v>35</v>
      </c>
      <c r="AG6435" s="4">
        <v>0.41666666666666669</v>
      </c>
      <c r="AH6435" s="4">
        <v>0.95833333333333337</v>
      </c>
      <c r="AI6435" s="5">
        <v>16.760000000000002</v>
      </c>
      <c r="AJ6435">
        <v>25.14</v>
      </c>
      <c r="AL6435" t="s">
        <v>81</v>
      </c>
      <c r="AM6435" t="s">
        <v>82</v>
      </c>
      <c r="AO6435" t="s">
        <v>83</v>
      </c>
      <c r="AP6435" t="s">
        <v>67</v>
      </c>
      <c r="AQ6435" t="s">
        <v>67</v>
      </c>
      <c r="AR6435" t="s">
        <v>82</v>
      </c>
      <c r="AT6435" t="s">
        <v>82</v>
      </c>
      <c r="AW6435" t="s">
        <v>72</v>
      </c>
      <c r="AX6435">
        <v>3</v>
      </c>
      <c r="AY6435" t="s">
        <v>360</v>
      </c>
      <c r="AZ6435" t="s">
        <v>360</v>
      </c>
      <c r="BA6435" t="s">
        <v>207</v>
      </c>
      <c r="BB6435">
        <v>2554</v>
      </c>
      <c r="BC6435" t="s">
        <v>87</v>
      </c>
      <c r="BH6435" t="s">
        <v>556</v>
      </c>
      <c r="BI6435" t="s">
        <v>67</v>
      </c>
      <c r="BJ6435">
        <v>42588121</v>
      </c>
    </row>
    <row r="6436" spans="1:62" x14ac:dyDescent="0.25">
      <c r="A6436" t="s">
        <v>1377</v>
      </c>
      <c r="B6436" s="2">
        <v>43537</v>
      </c>
      <c r="C6436" t="s">
        <v>63</v>
      </c>
      <c r="D6436" s="3">
        <v>43472.398021805559</v>
      </c>
      <c r="E6436" t="s">
        <v>64</v>
      </c>
      <c r="F6436" s="2">
        <v>43556</v>
      </c>
      <c r="G6436" s="2">
        <v>43830</v>
      </c>
      <c r="H6436" t="s">
        <v>1378</v>
      </c>
      <c r="I6436" t="s">
        <v>67</v>
      </c>
      <c r="J6436" t="s">
        <v>1379</v>
      </c>
      <c r="K6436" t="s">
        <v>67</v>
      </c>
      <c r="L6436" t="s">
        <v>1380</v>
      </c>
      <c r="M6436" t="s">
        <v>804</v>
      </c>
      <c r="N6436">
        <v>3071</v>
      </c>
      <c r="O6436" t="s">
        <v>70</v>
      </c>
      <c r="P6436" t="s">
        <v>67</v>
      </c>
      <c r="Q6436" t="s">
        <v>1381</v>
      </c>
      <c r="S6436" t="s">
        <v>72</v>
      </c>
      <c r="T6436" t="s">
        <v>1273</v>
      </c>
      <c r="U6436" t="s">
        <v>1274</v>
      </c>
      <c r="V6436" t="s">
        <v>1275</v>
      </c>
      <c r="W6436" t="s">
        <v>1276</v>
      </c>
      <c r="X6436" t="s">
        <v>1382</v>
      </c>
      <c r="Y6436" t="str">
        <f>"47-2051"</f>
        <v>47-2051</v>
      </c>
      <c r="Z6436" t="s">
        <v>1383</v>
      </c>
      <c r="AA6436">
        <v>23811</v>
      </c>
      <c r="AB6436">
        <v>19</v>
      </c>
      <c r="AC6436">
        <v>19</v>
      </c>
      <c r="AD6436" t="s">
        <v>79</v>
      </c>
      <c r="AE6436" t="s">
        <v>95</v>
      </c>
      <c r="AF6436">
        <v>40</v>
      </c>
      <c r="AG6436" s="4">
        <v>0.25</v>
      </c>
      <c r="AH6436" s="4">
        <v>0.66666666666666663</v>
      </c>
      <c r="AI6436" s="5">
        <v>25.82</v>
      </c>
      <c r="AJ6436">
        <v>38.729999999999997</v>
      </c>
      <c r="AL6436" t="s">
        <v>81</v>
      </c>
      <c r="AM6436" t="s">
        <v>82</v>
      </c>
      <c r="AO6436" t="s">
        <v>83</v>
      </c>
      <c r="AP6436" t="s">
        <v>67</v>
      </c>
      <c r="AQ6436" t="s">
        <v>67</v>
      </c>
      <c r="AR6436" t="s">
        <v>82</v>
      </c>
      <c r="AT6436" t="s">
        <v>82</v>
      </c>
      <c r="AW6436" t="s">
        <v>82</v>
      </c>
      <c r="AY6436" t="s">
        <v>1380</v>
      </c>
      <c r="AZ6436" t="s">
        <v>730</v>
      </c>
      <c r="BA6436" t="s">
        <v>804</v>
      </c>
      <c r="BB6436">
        <v>3071</v>
      </c>
      <c r="BC6436" t="s">
        <v>79</v>
      </c>
      <c r="BH6436" t="s">
        <v>1384</v>
      </c>
      <c r="BI6436" t="s">
        <v>67</v>
      </c>
      <c r="BJ6436">
        <v>20369755</v>
      </c>
    </row>
    <row r="6437" spans="1:62" x14ac:dyDescent="0.25">
      <c r="A6437" t="s">
        <v>5851</v>
      </c>
      <c r="B6437" s="2">
        <v>43537</v>
      </c>
      <c r="C6437" t="s">
        <v>63</v>
      </c>
      <c r="D6437" s="3">
        <v>43472.384615057868</v>
      </c>
      <c r="E6437" t="s">
        <v>64</v>
      </c>
      <c r="F6437" s="2">
        <v>43556</v>
      </c>
      <c r="G6437" s="2">
        <v>43778</v>
      </c>
      <c r="H6437" t="s">
        <v>5852</v>
      </c>
      <c r="I6437" t="s">
        <v>5853</v>
      </c>
      <c r="J6437" t="s">
        <v>5787</v>
      </c>
      <c r="L6437" t="s">
        <v>5477</v>
      </c>
      <c r="M6437" t="s">
        <v>147</v>
      </c>
      <c r="N6437">
        <v>19462</v>
      </c>
      <c r="O6437" t="s">
        <v>70</v>
      </c>
      <c r="Q6437" t="s">
        <v>5788</v>
      </c>
      <c r="S6437" t="s">
        <v>72</v>
      </c>
      <c r="T6437" t="s">
        <v>5789</v>
      </c>
      <c r="U6437" t="s">
        <v>5854</v>
      </c>
      <c r="V6437" t="s">
        <v>5791</v>
      </c>
      <c r="W6437" t="s">
        <v>232</v>
      </c>
      <c r="X6437" t="s">
        <v>106</v>
      </c>
      <c r="Y6437" t="str">
        <f>"37-3011"</f>
        <v>37-3011</v>
      </c>
      <c r="Z6437" t="s">
        <v>94</v>
      </c>
      <c r="AA6437">
        <v>561730</v>
      </c>
      <c r="AB6437">
        <v>30</v>
      </c>
      <c r="AC6437">
        <v>30</v>
      </c>
      <c r="AD6437" t="s">
        <v>79</v>
      </c>
      <c r="AE6437" t="s">
        <v>80</v>
      </c>
      <c r="AF6437">
        <v>40</v>
      </c>
      <c r="AG6437" s="4">
        <v>0.29166666666666669</v>
      </c>
      <c r="AH6437" s="4">
        <v>0.64583333333333337</v>
      </c>
      <c r="AI6437" s="5">
        <v>14.73</v>
      </c>
      <c r="AJ6437">
        <v>22.1</v>
      </c>
      <c r="AL6437" t="s">
        <v>81</v>
      </c>
      <c r="AM6437" t="s">
        <v>82</v>
      </c>
      <c r="AO6437" t="s">
        <v>83</v>
      </c>
      <c r="AP6437" t="s">
        <v>67</v>
      </c>
      <c r="AQ6437" t="s">
        <v>662</v>
      </c>
      <c r="AR6437" t="s">
        <v>82</v>
      </c>
      <c r="AT6437" t="s">
        <v>82</v>
      </c>
      <c r="AW6437" t="s">
        <v>82</v>
      </c>
      <c r="AY6437" t="s">
        <v>4124</v>
      </c>
      <c r="AZ6437" t="s">
        <v>3053</v>
      </c>
      <c r="BA6437" t="s">
        <v>745</v>
      </c>
      <c r="BB6437">
        <v>66215</v>
      </c>
      <c r="BC6437" t="s">
        <v>79</v>
      </c>
      <c r="BH6437" t="s">
        <v>5855</v>
      </c>
      <c r="BJ6437">
        <v>421724313</v>
      </c>
    </row>
    <row r="6438" spans="1:62" x14ac:dyDescent="0.25">
      <c r="A6438" t="s">
        <v>8189</v>
      </c>
      <c r="B6438" s="2">
        <v>43537</v>
      </c>
      <c r="C6438" t="s">
        <v>63</v>
      </c>
      <c r="D6438" s="3">
        <v>43472.385062175927</v>
      </c>
      <c r="E6438" t="s">
        <v>282</v>
      </c>
      <c r="F6438" s="2">
        <v>43556</v>
      </c>
      <c r="G6438" s="2">
        <v>43830</v>
      </c>
      <c r="H6438" t="s">
        <v>8151</v>
      </c>
      <c r="I6438" t="s">
        <v>8152</v>
      </c>
      <c r="J6438" t="s">
        <v>8153</v>
      </c>
      <c r="L6438" t="s">
        <v>8154</v>
      </c>
      <c r="M6438" t="s">
        <v>1246</v>
      </c>
      <c r="N6438">
        <v>65721</v>
      </c>
      <c r="O6438" t="s">
        <v>70</v>
      </c>
      <c r="Q6438" t="s">
        <v>8155</v>
      </c>
      <c r="S6438" t="s">
        <v>72</v>
      </c>
      <c r="T6438" t="s">
        <v>878</v>
      </c>
      <c r="U6438" t="s">
        <v>879</v>
      </c>
      <c r="V6438" t="s">
        <v>880</v>
      </c>
      <c r="W6438" t="s">
        <v>881</v>
      </c>
      <c r="X6438" t="s">
        <v>5839</v>
      </c>
      <c r="Y6438" t="str">
        <f>"47-3011"</f>
        <v>47-3011</v>
      </c>
      <c r="Z6438" t="s">
        <v>5840</v>
      </c>
      <c r="AA6438">
        <v>238140</v>
      </c>
      <c r="AB6438">
        <v>36</v>
      </c>
      <c r="AC6438">
        <v>30</v>
      </c>
      <c r="AD6438" t="s">
        <v>79</v>
      </c>
      <c r="AE6438" t="s">
        <v>95</v>
      </c>
      <c r="AF6438">
        <v>40</v>
      </c>
      <c r="AG6438" s="4">
        <v>0.33333333333333331</v>
      </c>
      <c r="AH6438" s="4">
        <v>0.6875</v>
      </c>
      <c r="AI6438" s="5">
        <v>17.39</v>
      </c>
      <c r="AJ6438">
        <v>26.09</v>
      </c>
      <c r="AK6438">
        <v>30</v>
      </c>
      <c r="AL6438" t="s">
        <v>81</v>
      </c>
      <c r="AM6438" t="s">
        <v>82</v>
      </c>
      <c r="AO6438" t="s">
        <v>83</v>
      </c>
      <c r="AR6438" t="s">
        <v>82</v>
      </c>
      <c r="AT6438" t="s">
        <v>82</v>
      </c>
      <c r="AW6438" t="s">
        <v>72</v>
      </c>
      <c r="AX6438">
        <v>3</v>
      </c>
      <c r="AY6438" t="s">
        <v>8154</v>
      </c>
      <c r="AZ6438" t="s">
        <v>8190</v>
      </c>
      <c r="BA6438" t="s">
        <v>1246</v>
      </c>
      <c r="BB6438">
        <v>65721</v>
      </c>
      <c r="BC6438" t="s">
        <v>79</v>
      </c>
      <c r="BH6438" t="s">
        <v>8191</v>
      </c>
      <c r="BJ6438">
        <v>473646906</v>
      </c>
    </row>
    <row r="6439" spans="1:62" x14ac:dyDescent="0.25">
      <c r="A6439" t="s">
        <v>8855</v>
      </c>
      <c r="B6439" s="2">
        <v>43537</v>
      </c>
      <c r="C6439" t="s">
        <v>63</v>
      </c>
      <c r="D6439" s="3">
        <v>43472.388857233796</v>
      </c>
      <c r="E6439" t="s">
        <v>64</v>
      </c>
      <c r="F6439" s="2">
        <v>43556</v>
      </c>
      <c r="G6439" s="2">
        <v>43771</v>
      </c>
      <c r="H6439" t="s">
        <v>8856</v>
      </c>
      <c r="J6439" t="s">
        <v>7781</v>
      </c>
      <c r="L6439" t="s">
        <v>6866</v>
      </c>
      <c r="M6439" t="s">
        <v>147</v>
      </c>
      <c r="N6439">
        <v>19462</v>
      </c>
      <c r="O6439" t="s">
        <v>70</v>
      </c>
      <c r="Q6439" t="s">
        <v>5788</v>
      </c>
      <c r="S6439" t="s">
        <v>72</v>
      </c>
      <c r="T6439" t="s">
        <v>7088</v>
      </c>
      <c r="U6439" t="s">
        <v>5854</v>
      </c>
      <c r="V6439" t="s">
        <v>6868</v>
      </c>
      <c r="W6439" t="s">
        <v>232</v>
      </c>
      <c r="X6439" t="s">
        <v>106</v>
      </c>
      <c r="Y6439" t="str">
        <f>"37-3011"</f>
        <v>37-3011</v>
      </c>
      <c r="Z6439" t="s">
        <v>94</v>
      </c>
      <c r="AA6439">
        <v>561730</v>
      </c>
      <c r="AB6439">
        <v>33</v>
      </c>
      <c r="AC6439">
        <v>33</v>
      </c>
      <c r="AD6439" t="s">
        <v>79</v>
      </c>
      <c r="AE6439" t="s">
        <v>95</v>
      </c>
      <c r="AF6439">
        <v>40</v>
      </c>
      <c r="AG6439" s="4">
        <v>0.27083333333333331</v>
      </c>
      <c r="AH6439" s="4">
        <v>0.6875</v>
      </c>
      <c r="AI6439" s="5">
        <v>13.91</v>
      </c>
      <c r="AJ6439">
        <v>20.87</v>
      </c>
      <c r="AL6439" t="s">
        <v>81</v>
      </c>
      <c r="AM6439" t="s">
        <v>82</v>
      </c>
      <c r="AO6439" t="s">
        <v>83</v>
      </c>
      <c r="AR6439" t="s">
        <v>82</v>
      </c>
      <c r="AT6439" t="s">
        <v>82</v>
      </c>
      <c r="AW6439" t="s">
        <v>82</v>
      </c>
      <c r="AY6439" t="s">
        <v>738</v>
      </c>
      <c r="AZ6439" t="s">
        <v>2422</v>
      </c>
      <c r="BA6439" t="s">
        <v>105</v>
      </c>
      <c r="BB6439">
        <v>78729</v>
      </c>
      <c r="BC6439" t="s">
        <v>79</v>
      </c>
      <c r="BH6439" t="s">
        <v>8857</v>
      </c>
      <c r="BJ6439">
        <v>742209471</v>
      </c>
    </row>
    <row r="6440" spans="1:62" x14ac:dyDescent="0.25">
      <c r="A6440" t="s">
        <v>9796</v>
      </c>
      <c r="B6440" s="2">
        <v>43537</v>
      </c>
      <c r="C6440" t="s">
        <v>63</v>
      </c>
      <c r="D6440" s="3">
        <v>43472.413171944441</v>
      </c>
      <c r="E6440" t="s">
        <v>64</v>
      </c>
      <c r="F6440" s="2">
        <v>43556</v>
      </c>
      <c r="G6440" s="2">
        <v>43799</v>
      </c>
      <c r="H6440" t="s">
        <v>9797</v>
      </c>
      <c r="I6440" t="s">
        <v>67</v>
      </c>
      <c r="J6440" t="s">
        <v>9798</v>
      </c>
      <c r="K6440" t="s">
        <v>67</v>
      </c>
      <c r="L6440" t="s">
        <v>9799</v>
      </c>
      <c r="M6440" t="s">
        <v>147</v>
      </c>
      <c r="N6440">
        <v>16509</v>
      </c>
      <c r="O6440" t="s">
        <v>70</v>
      </c>
      <c r="P6440" t="s">
        <v>130</v>
      </c>
      <c r="Q6440" t="s">
        <v>9800</v>
      </c>
      <c r="S6440" t="s">
        <v>72</v>
      </c>
      <c r="T6440" t="s">
        <v>2136</v>
      </c>
      <c r="U6440" t="s">
        <v>2137</v>
      </c>
      <c r="V6440" t="s">
        <v>232</v>
      </c>
      <c r="W6440" t="s">
        <v>232</v>
      </c>
      <c r="X6440" t="s">
        <v>2138</v>
      </c>
      <c r="Y6440" t="str">
        <f>"39-2021"</f>
        <v>39-2021</v>
      </c>
      <c r="Z6440" t="s">
        <v>78</v>
      </c>
      <c r="AA6440">
        <v>711219</v>
      </c>
      <c r="AB6440">
        <v>10</v>
      </c>
      <c r="AC6440">
        <v>10</v>
      </c>
      <c r="AD6440" t="s">
        <v>79</v>
      </c>
      <c r="AE6440" t="s">
        <v>95</v>
      </c>
      <c r="AF6440">
        <v>40</v>
      </c>
      <c r="AG6440" s="4">
        <v>0.20833333333333334</v>
      </c>
      <c r="AH6440" s="4">
        <v>0.54166666666666663</v>
      </c>
      <c r="AI6440" s="5">
        <v>10.74</v>
      </c>
      <c r="AJ6440">
        <v>16.11</v>
      </c>
      <c r="AL6440" t="s">
        <v>81</v>
      </c>
      <c r="AM6440" t="s">
        <v>82</v>
      </c>
      <c r="AO6440" t="s">
        <v>83</v>
      </c>
      <c r="AR6440" t="s">
        <v>82</v>
      </c>
      <c r="AT6440" t="s">
        <v>82</v>
      </c>
      <c r="AW6440" t="s">
        <v>72</v>
      </c>
      <c r="AX6440">
        <v>1</v>
      </c>
      <c r="AY6440" t="s">
        <v>9799</v>
      </c>
      <c r="AZ6440" t="s">
        <v>9799</v>
      </c>
      <c r="BA6440" t="s">
        <v>147</v>
      </c>
      <c r="BB6440">
        <v>16509</v>
      </c>
      <c r="BC6440" t="s">
        <v>87</v>
      </c>
      <c r="BH6440" t="s">
        <v>9801</v>
      </c>
      <c r="BI6440" t="s">
        <v>9802</v>
      </c>
      <c r="BJ6440">
        <v>214966416</v>
      </c>
    </row>
    <row r="6441" spans="1:62" x14ac:dyDescent="0.25">
      <c r="A6441" t="s">
        <v>9815</v>
      </c>
      <c r="B6441" s="2">
        <v>43537</v>
      </c>
      <c r="C6441" t="s">
        <v>63</v>
      </c>
      <c r="D6441" s="3">
        <v>43472.38428672454</v>
      </c>
      <c r="E6441" t="s">
        <v>64</v>
      </c>
      <c r="F6441" s="2">
        <v>43556</v>
      </c>
      <c r="G6441" s="2">
        <v>43778</v>
      </c>
      <c r="H6441" t="s">
        <v>9816</v>
      </c>
      <c r="I6441" t="s">
        <v>9817</v>
      </c>
      <c r="J6441" t="s">
        <v>5787</v>
      </c>
      <c r="L6441" t="s">
        <v>5477</v>
      </c>
      <c r="M6441" t="s">
        <v>147</v>
      </c>
      <c r="N6441">
        <v>19462</v>
      </c>
      <c r="O6441" t="s">
        <v>70</v>
      </c>
      <c r="Q6441" t="s">
        <v>5788</v>
      </c>
      <c r="S6441" t="s">
        <v>72</v>
      </c>
      <c r="T6441" t="s">
        <v>7088</v>
      </c>
      <c r="U6441" t="s">
        <v>5790</v>
      </c>
      <c r="V6441" t="s">
        <v>5791</v>
      </c>
      <c r="W6441" t="s">
        <v>232</v>
      </c>
      <c r="X6441" t="s">
        <v>106</v>
      </c>
      <c r="Y6441" t="str">
        <f>"37-3011"</f>
        <v>37-3011</v>
      </c>
      <c r="Z6441" t="s">
        <v>94</v>
      </c>
      <c r="AA6441">
        <v>561730</v>
      </c>
      <c r="AB6441">
        <v>60</v>
      </c>
      <c r="AC6441">
        <v>60</v>
      </c>
      <c r="AD6441" t="s">
        <v>79</v>
      </c>
      <c r="AE6441" t="s">
        <v>80</v>
      </c>
      <c r="AF6441">
        <v>40</v>
      </c>
      <c r="AG6441" s="4">
        <v>0.29166666666666669</v>
      </c>
      <c r="AH6441" s="4">
        <v>0.64583333333333337</v>
      </c>
      <c r="AI6441" s="5">
        <v>14.87</v>
      </c>
      <c r="AJ6441">
        <v>22.31</v>
      </c>
      <c r="AL6441" t="s">
        <v>81</v>
      </c>
      <c r="AM6441" t="s">
        <v>82</v>
      </c>
      <c r="AO6441" t="s">
        <v>83</v>
      </c>
      <c r="AP6441" t="s">
        <v>67</v>
      </c>
      <c r="AQ6441" t="s">
        <v>67</v>
      </c>
      <c r="AR6441" t="s">
        <v>82</v>
      </c>
      <c r="AT6441" t="s">
        <v>82</v>
      </c>
      <c r="AW6441" t="s">
        <v>82</v>
      </c>
      <c r="AY6441" t="s">
        <v>3169</v>
      </c>
      <c r="AZ6441" t="s">
        <v>1344</v>
      </c>
      <c r="BA6441" t="s">
        <v>2314</v>
      </c>
      <c r="BB6441">
        <v>46241</v>
      </c>
      <c r="BC6441" t="s">
        <v>79</v>
      </c>
      <c r="BH6441" t="s">
        <v>9818</v>
      </c>
      <c r="BJ6441">
        <v>421724313</v>
      </c>
    </row>
    <row r="6442" spans="1:62" x14ac:dyDescent="0.25">
      <c r="A6442" t="s">
        <v>11282</v>
      </c>
      <c r="B6442" s="2">
        <v>43537</v>
      </c>
      <c r="C6442" t="s">
        <v>63</v>
      </c>
      <c r="D6442" s="3">
        <v>43472.379277071763</v>
      </c>
      <c r="E6442" t="s">
        <v>64</v>
      </c>
      <c r="F6442" s="2">
        <v>43556</v>
      </c>
      <c r="G6442" s="2">
        <v>43784</v>
      </c>
      <c r="H6442" t="s">
        <v>11283</v>
      </c>
      <c r="I6442" t="s">
        <v>11284</v>
      </c>
      <c r="J6442" t="s">
        <v>6865</v>
      </c>
      <c r="L6442" t="s">
        <v>6866</v>
      </c>
      <c r="M6442" t="s">
        <v>147</v>
      </c>
      <c r="N6442">
        <v>19462</v>
      </c>
      <c r="O6442" t="s">
        <v>70</v>
      </c>
      <c r="Q6442" t="s">
        <v>5788</v>
      </c>
      <c r="S6442" t="s">
        <v>72</v>
      </c>
      <c r="T6442" t="s">
        <v>7088</v>
      </c>
      <c r="U6442" t="s">
        <v>5854</v>
      </c>
      <c r="V6442" t="s">
        <v>6868</v>
      </c>
      <c r="W6442" t="s">
        <v>232</v>
      </c>
      <c r="X6442" t="s">
        <v>106</v>
      </c>
      <c r="Y6442" t="str">
        <f>"37-3011"</f>
        <v>37-3011</v>
      </c>
      <c r="Z6442" t="s">
        <v>94</v>
      </c>
      <c r="AA6442">
        <v>561730</v>
      </c>
      <c r="AB6442">
        <v>80</v>
      </c>
      <c r="AC6442">
        <v>80</v>
      </c>
      <c r="AD6442" t="s">
        <v>79</v>
      </c>
      <c r="AE6442" t="s">
        <v>95</v>
      </c>
      <c r="AF6442">
        <v>40</v>
      </c>
      <c r="AG6442" s="4">
        <v>0.29166666666666669</v>
      </c>
      <c r="AH6442" s="4">
        <v>0.64583333333333337</v>
      </c>
      <c r="AI6442" s="5">
        <v>13.61</v>
      </c>
      <c r="AJ6442">
        <v>20.420000000000002</v>
      </c>
      <c r="AL6442" t="s">
        <v>81</v>
      </c>
      <c r="AM6442" t="s">
        <v>82</v>
      </c>
      <c r="AO6442" t="s">
        <v>83</v>
      </c>
      <c r="AR6442" t="s">
        <v>82</v>
      </c>
      <c r="AT6442" t="s">
        <v>82</v>
      </c>
      <c r="AW6442" t="s">
        <v>82</v>
      </c>
      <c r="AY6442" t="s">
        <v>2471</v>
      </c>
      <c r="AZ6442" t="s">
        <v>655</v>
      </c>
      <c r="BA6442" t="s">
        <v>649</v>
      </c>
      <c r="BB6442">
        <v>85040</v>
      </c>
      <c r="BC6442" t="s">
        <v>79</v>
      </c>
      <c r="BH6442" t="s">
        <v>11285</v>
      </c>
      <c r="BJ6442">
        <v>860275409</v>
      </c>
    </row>
    <row r="6443" spans="1:62" x14ac:dyDescent="0.25">
      <c r="A6443" t="s">
        <v>13544</v>
      </c>
      <c r="B6443" s="2">
        <v>43537</v>
      </c>
      <c r="C6443" t="s">
        <v>63</v>
      </c>
      <c r="D6443" s="3">
        <v>43488.358952430557</v>
      </c>
      <c r="E6443" t="s">
        <v>91</v>
      </c>
      <c r="H6443" t="s">
        <v>13545</v>
      </c>
      <c r="I6443" t="s">
        <v>67</v>
      </c>
      <c r="J6443" t="s">
        <v>13546</v>
      </c>
      <c r="K6443" t="s">
        <v>67</v>
      </c>
      <c r="L6443" t="s">
        <v>13547</v>
      </c>
      <c r="M6443" t="s">
        <v>881</v>
      </c>
      <c r="N6443">
        <v>83404</v>
      </c>
      <c r="O6443" t="s">
        <v>70</v>
      </c>
      <c r="P6443" t="s">
        <v>67</v>
      </c>
      <c r="Q6443" t="s">
        <v>13548</v>
      </c>
      <c r="S6443" t="s">
        <v>72</v>
      </c>
      <c r="T6443" t="s">
        <v>6285</v>
      </c>
      <c r="U6443" t="s">
        <v>6286</v>
      </c>
      <c r="V6443" t="s">
        <v>6287</v>
      </c>
      <c r="W6443" t="s">
        <v>774</v>
      </c>
      <c r="X6443" t="s">
        <v>326</v>
      </c>
      <c r="Y6443" t="str">
        <f>"47-2061"</f>
        <v>47-2061</v>
      </c>
      <c r="Z6443" t="s">
        <v>326</v>
      </c>
      <c r="AA6443">
        <v>238110</v>
      </c>
      <c r="AB6443">
        <v>8</v>
      </c>
      <c r="AD6443" t="s">
        <v>79</v>
      </c>
      <c r="AE6443" t="s">
        <v>80</v>
      </c>
      <c r="AF6443">
        <v>40</v>
      </c>
      <c r="AG6443" s="4">
        <v>0.33333333333333331</v>
      </c>
      <c r="AH6443" s="4">
        <v>0.75</v>
      </c>
      <c r="AI6443" s="5">
        <v>13.91</v>
      </c>
      <c r="AJ6443">
        <v>20.87</v>
      </c>
      <c r="AK6443">
        <v>23.87</v>
      </c>
      <c r="AL6443" t="s">
        <v>81</v>
      </c>
      <c r="AM6443" t="s">
        <v>82</v>
      </c>
      <c r="AO6443" t="s">
        <v>83</v>
      </c>
      <c r="AP6443" t="s">
        <v>67</v>
      </c>
      <c r="AQ6443" t="s">
        <v>67</v>
      </c>
      <c r="AR6443" t="s">
        <v>82</v>
      </c>
      <c r="AT6443" t="s">
        <v>82</v>
      </c>
      <c r="AW6443" t="s">
        <v>82</v>
      </c>
      <c r="AY6443" t="s">
        <v>13549</v>
      </c>
      <c r="AZ6443" t="s">
        <v>8268</v>
      </c>
      <c r="BA6443" t="s">
        <v>881</v>
      </c>
      <c r="BB6443">
        <v>83404</v>
      </c>
      <c r="BC6443" t="s">
        <v>79</v>
      </c>
      <c r="BH6443" t="s">
        <v>13546</v>
      </c>
      <c r="BI6443" t="s">
        <v>67</v>
      </c>
      <c r="BJ6443">
        <v>472716308</v>
      </c>
    </row>
    <row r="6444" spans="1:62" x14ac:dyDescent="0.25">
      <c r="A6444" t="s">
        <v>14604</v>
      </c>
      <c r="B6444" s="2">
        <v>43537</v>
      </c>
      <c r="C6444" t="s">
        <v>63</v>
      </c>
      <c r="D6444" s="3">
        <v>43472.393927893521</v>
      </c>
      <c r="E6444" t="s">
        <v>64</v>
      </c>
      <c r="F6444" s="2">
        <v>43556</v>
      </c>
      <c r="G6444" s="2">
        <v>43799</v>
      </c>
      <c r="H6444" t="s">
        <v>14605</v>
      </c>
      <c r="I6444" t="s">
        <v>67</v>
      </c>
      <c r="J6444" t="s">
        <v>14606</v>
      </c>
      <c r="K6444" t="s">
        <v>67</v>
      </c>
      <c r="L6444" t="s">
        <v>14607</v>
      </c>
      <c r="M6444" t="s">
        <v>774</v>
      </c>
      <c r="N6444">
        <v>80831</v>
      </c>
      <c r="O6444" t="s">
        <v>70</v>
      </c>
      <c r="P6444" t="s">
        <v>67</v>
      </c>
      <c r="Q6444" t="s">
        <v>14608</v>
      </c>
      <c r="S6444" t="s">
        <v>72</v>
      </c>
      <c r="T6444" t="s">
        <v>6285</v>
      </c>
      <c r="U6444" t="s">
        <v>6286</v>
      </c>
      <c r="V6444" t="s">
        <v>6287</v>
      </c>
      <c r="W6444" t="s">
        <v>774</v>
      </c>
      <c r="X6444" t="s">
        <v>94</v>
      </c>
      <c r="Y6444" t="str">
        <f>"37-3011"</f>
        <v>37-3011</v>
      </c>
      <c r="Z6444" t="s">
        <v>94</v>
      </c>
      <c r="AA6444">
        <v>561730</v>
      </c>
      <c r="AB6444">
        <v>8</v>
      </c>
      <c r="AC6444">
        <v>8</v>
      </c>
      <c r="AD6444" t="s">
        <v>79</v>
      </c>
      <c r="AE6444" t="s">
        <v>80</v>
      </c>
      <c r="AF6444">
        <v>40</v>
      </c>
      <c r="AG6444" s="4">
        <v>0.33333333333333331</v>
      </c>
      <c r="AH6444" s="4">
        <v>0.70833333333333337</v>
      </c>
      <c r="AI6444" s="5">
        <v>16.07</v>
      </c>
      <c r="AJ6444">
        <v>24.1</v>
      </c>
      <c r="AK6444">
        <v>27</v>
      </c>
      <c r="AL6444" t="s">
        <v>81</v>
      </c>
      <c r="AM6444" t="s">
        <v>82</v>
      </c>
      <c r="AO6444" t="s">
        <v>83</v>
      </c>
      <c r="AP6444" t="s">
        <v>67</v>
      </c>
      <c r="AQ6444" t="s">
        <v>67</v>
      </c>
      <c r="AR6444" t="s">
        <v>82</v>
      </c>
      <c r="AT6444" t="s">
        <v>82</v>
      </c>
      <c r="AW6444" t="s">
        <v>82</v>
      </c>
      <c r="AY6444" t="s">
        <v>14609</v>
      </c>
      <c r="AZ6444" t="s">
        <v>13460</v>
      </c>
      <c r="BA6444" t="s">
        <v>774</v>
      </c>
      <c r="BB6444">
        <v>80831</v>
      </c>
      <c r="BC6444" t="s">
        <v>79</v>
      </c>
      <c r="BH6444" t="s">
        <v>14610</v>
      </c>
      <c r="BI6444" t="s">
        <v>67</v>
      </c>
      <c r="BJ6444">
        <v>455053049</v>
      </c>
    </row>
    <row r="6445" spans="1:62" x14ac:dyDescent="0.25">
      <c r="A6445" t="s">
        <v>15214</v>
      </c>
      <c r="B6445" s="2">
        <v>43537</v>
      </c>
      <c r="C6445" t="s">
        <v>63</v>
      </c>
      <c r="D6445" s="3">
        <v>43472.487082789354</v>
      </c>
      <c r="E6445" t="s">
        <v>91</v>
      </c>
      <c r="H6445" t="s">
        <v>15215</v>
      </c>
      <c r="J6445" t="s">
        <v>15216</v>
      </c>
      <c r="L6445" t="s">
        <v>15217</v>
      </c>
      <c r="M6445" t="s">
        <v>308</v>
      </c>
      <c r="N6445">
        <v>8057</v>
      </c>
      <c r="O6445" t="s">
        <v>70</v>
      </c>
      <c r="Q6445" t="s">
        <v>15218</v>
      </c>
      <c r="S6445" t="s">
        <v>72</v>
      </c>
      <c r="T6445" t="s">
        <v>9281</v>
      </c>
      <c r="U6445" t="s">
        <v>9419</v>
      </c>
      <c r="V6445" t="s">
        <v>9283</v>
      </c>
      <c r="W6445" t="s">
        <v>86</v>
      </c>
      <c r="X6445" t="s">
        <v>93</v>
      </c>
      <c r="Y6445" t="str">
        <f>"37-3011"</f>
        <v>37-3011</v>
      </c>
      <c r="Z6445" t="s">
        <v>94</v>
      </c>
      <c r="AA6445">
        <v>56173</v>
      </c>
      <c r="AB6445">
        <v>6</v>
      </c>
      <c r="AD6445" t="s">
        <v>79</v>
      </c>
      <c r="AE6445" t="s">
        <v>80</v>
      </c>
      <c r="AF6445">
        <v>40</v>
      </c>
      <c r="AG6445" s="4">
        <v>0.33333333333333331</v>
      </c>
      <c r="AH6445" s="4">
        <v>0.6875</v>
      </c>
      <c r="AI6445" s="5">
        <v>13.75</v>
      </c>
      <c r="AJ6445">
        <v>20.63</v>
      </c>
      <c r="AK6445">
        <v>20.63</v>
      </c>
      <c r="AL6445" t="s">
        <v>81</v>
      </c>
      <c r="AM6445" t="s">
        <v>82</v>
      </c>
      <c r="AO6445" t="s">
        <v>83</v>
      </c>
      <c r="AP6445" t="s">
        <v>67</v>
      </c>
      <c r="AQ6445" t="s">
        <v>67</v>
      </c>
      <c r="AR6445" t="s">
        <v>82</v>
      </c>
      <c r="AT6445" t="s">
        <v>82</v>
      </c>
      <c r="AW6445" t="s">
        <v>72</v>
      </c>
      <c r="AX6445">
        <v>1</v>
      </c>
      <c r="AY6445" t="s">
        <v>15219</v>
      </c>
      <c r="AZ6445" t="s">
        <v>522</v>
      </c>
      <c r="BA6445" t="s">
        <v>308</v>
      </c>
      <c r="BB6445">
        <v>8052</v>
      </c>
      <c r="BC6445" t="s">
        <v>79</v>
      </c>
      <c r="BH6445" t="s">
        <v>15220</v>
      </c>
      <c r="BJ6445">
        <v>811559383</v>
      </c>
    </row>
    <row r="6446" spans="1:62" x14ac:dyDescent="0.25">
      <c r="A6446" t="s">
        <v>15549</v>
      </c>
      <c r="B6446" s="2">
        <v>43537</v>
      </c>
      <c r="C6446" t="s">
        <v>63</v>
      </c>
      <c r="D6446" s="3">
        <v>43472.390451377316</v>
      </c>
      <c r="E6446" t="s">
        <v>64</v>
      </c>
      <c r="F6446" s="2">
        <v>43556</v>
      </c>
      <c r="G6446" s="2">
        <v>43800</v>
      </c>
      <c r="H6446" t="s">
        <v>15550</v>
      </c>
      <c r="I6446" t="s">
        <v>67</v>
      </c>
      <c r="J6446" t="s">
        <v>15551</v>
      </c>
      <c r="L6446" t="s">
        <v>7674</v>
      </c>
      <c r="M6446" t="s">
        <v>232</v>
      </c>
      <c r="N6446">
        <v>12170</v>
      </c>
      <c r="O6446" t="s">
        <v>70</v>
      </c>
      <c r="Q6446" t="s">
        <v>15552</v>
      </c>
      <c r="S6446" t="s">
        <v>72</v>
      </c>
      <c r="T6446" t="s">
        <v>5789</v>
      </c>
      <c r="U6446" t="s">
        <v>5854</v>
      </c>
      <c r="V6446" t="s">
        <v>6868</v>
      </c>
      <c r="W6446" t="s">
        <v>232</v>
      </c>
      <c r="X6446" t="s">
        <v>1256</v>
      </c>
      <c r="Y6446" t="str">
        <f>"37-3011"</f>
        <v>37-3011</v>
      </c>
      <c r="Z6446" t="s">
        <v>94</v>
      </c>
      <c r="AA6446">
        <v>561730</v>
      </c>
      <c r="AB6446">
        <v>3</v>
      </c>
      <c r="AC6446">
        <v>3</v>
      </c>
      <c r="AD6446" t="s">
        <v>79</v>
      </c>
      <c r="AE6446" t="s">
        <v>80</v>
      </c>
      <c r="AF6446">
        <v>40</v>
      </c>
      <c r="AG6446" s="4">
        <v>0.29166666666666669</v>
      </c>
      <c r="AH6446" s="4">
        <v>0.66666666666666663</v>
      </c>
      <c r="AI6446" s="5">
        <v>15.24</v>
      </c>
      <c r="AJ6446">
        <v>22.86</v>
      </c>
      <c r="AL6446" t="s">
        <v>81</v>
      </c>
      <c r="AM6446" t="s">
        <v>82</v>
      </c>
      <c r="AO6446" t="s">
        <v>83</v>
      </c>
      <c r="AP6446" t="s">
        <v>662</v>
      </c>
      <c r="AQ6446" t="s">
        <v>662</v>
      </c>
      <c r="AR6446" t="s">
        <v>82</v>
      </c>
      <c r="AT6446" t="s">
        <v>82</v>
      </c>
      <c r="AW6446" t="s">
        <v>82</v>
      </c>
      <c r="AY6446" t="s">
        <v>7674</v>
      </c>
      <c r="AZ6446" t="s">
        <v>15553</v>
      </c>
      <c r="BA6446" t="s">
        <v>232</v>
      </c>
      <c r="BB6446">
        <v>12170</v>
      </c>
      <c r="BC6446" t="s">
        <v>79</v>
      </c>
      <c r="BH6446" t="s">
        <v>15551</v>
      </c>
      <c r="BI6446" t="s">
        <v>67</v>
      </c>
      <c r="BJ6446">
        <v>450988945</v>
      </c>
    </row>
    <row r="6447" spans="1:62" x14ac:dyDescent="0.25">
      <c r="A6447" t="s">
        <v>15821</v>
      </c>
      <c r="B6447" s="2">
        <v>43537</v>
      </c>
      <c r="C6447" t="s">
        <v>63</v>
      </c>
      <c r="D6447" s="3">
        <v>43472.486571307869</v>
      </c>
      <c r="E6447" t="s">
        <v>91</v>
      </c>
      <c r="H6447" t="s">
        <v>15822</v>
      </c>
      <c r="J6447" t="s">
        <v>15823</v>
      </c>
      <c r="L6447" t="s">
        <v>10707</v>
      </c>
      <c r="M6447" t="s">
        <v>1246</v>
      </c>
      <c r="N6447">
        <v>63052</v>
      </c>
      <c r="O6447" t="s">
        <v>70</v>
      </c>
      <c r="Q6447" t="s">
        <v>15824</v>
      </c>
      <c r="S6447" t="s">
        <v>72</v>
      </c>
      <c r="T6447" t="s">
        <v>9281</v>
      </c>
      <c r="U6447" t="s">
        <v>9282</v>
      </c>
      <c r="V6447" t="s">
        <v>9283</v>
      </c>
      <c r="W6447" t="s">
        <v>86</v>
      </c>
      <c r="X6447" t="s">
        <v>93</v>
      </c>
      <c r="Y6447" t="str">
        <f>"37-3011"</f>
        <v>37-3011</v>
      </c>
      <c r="Z6447" t="s">
        <v>94</v>
      </c>
      <c r="AA6447">
        <v>56173</v>
      </c>
      <c r="AB6447">
        <v>3</v>
      </c>
      <c r="AD6447" t="s">
        <v>79</v>
      </c>
      <c r="AE6447" t="s">
        <v>80</v>
      </c>
      <c r="AF6447">
        <v>40</v>
      </c>
      <c r="AG6447" s="4">
        <v>0.27083333333333331</v>
      </c>
      <c r="AH6447" s="4">
        <v>0.625</v>
      </c>
      <c r="AI6447" s="5">
        <v>14.52</v>
      </c>
      <c r="AJ6447">
        <v>21.78</v>
      </c>
      <c r="AK6447">
        <v>21.78</v>
      </c>
      <c r="AL6447" t="s">
        <v>81</v>
      </c>
      <c r="AM6447" t="s">
        <v>82</v>
      </c>
      <c r="AO6447" t="s">
        <v>83</v>
      </c>
      <c r="AP6447" t="s">
        <v>67</v>
      </c>
      <c r="AQ6447" t="s">
        <v>67</v>
      </c>
      <c r="AR6447" t="s">
        <v>82</v>
      </c>
      <c r="AT6447" t="s">
        <v>82</v>
      </c>
      <c r="AW6447" t="s">
        <v>72</v>
      </c>
      <c r="AX6447">
        <v>1</v>
      </c>
      <c r="AY6447" t="s">
        <v>10707</v>
      </c>
      <c r="AZ6447" t="s">
        <v>713</v>
      </c>
      <c r="BA6447" t="s">
        <v>1246</v>
      </c>
      <c r="BB6447">
        <v>63052</v>
      </c>
      <c r="BC6447" t="s">
        <v>79</v>
      </c>
      <c r="BH6447" t="s">
        <v>15823</v>
      </c>
      <c r="BJ6447">
        <v>431349660</v>
      </c>
    </row>
    <row r="6448" spans="1:62" x14ac:dyDescent="0.25">
      <c r="A6448" t="s">
        <v>18329</v>
      </c>
      <c r="B6448" s="2">
        <v>43537</v>
      </c>
      <c r="C6448" t="s">
        <v>63</v>
      </c>
      <c r="D6448" s="3">
        <v>43472.380228333335</v>
      </c>
      <c r="E6448" t="s">
        <v>64</v>
      </c>
      <c r="F6448" s="2">
        <v>43556</v>
      </c>
      <c r="G6448" s="2">
        <v>43819</v>
      </c>
      <c r="H6448" t="s">
        <v>18264</v>
      </c>
      <c r="I6448" t="s">
        <v>67</v>
      </c>
      <c r="J6448" t="s">
        <v>18265</v>
      </c>
      <c r="L6448" t="s">
        <v>18266</v>
      </c>
      <c r="M6448" t="s">
        <v>197</v>
      </c>
      <c r="N6448">
        <v>50006</v>
      </c>
      <c r="O6448" t="s">
        <v>70</v>
      </c>
      <c r="Q6448" t="s">
        <v>18267</v>
      </c>
      <c r="S6448" t="s">
        <v>72</v>
      </c>
      <c r="T6448" t="s">
        <v>194</v>
      </c>
      <c r="U6448" t="s">
        <v>12045</v>
      </c>
      <c r="V6448" t="s">
        <v>12046</v>
      </c>
      <c r="W6448" t="s">
        <v>197</v>
      </c>
      <c r="X6448" t="s">
        <v>18268</v>
      </c>
      <c r="Y6448" t="str">
        <f>"53-3032"</f>
        <v>53-3032</v>
      </c>
      <c r="Z6448" t="s">
        <v>157</v>
      </c>
      <c r="AA6448">
        <v>4842</v>
      </c>
      <c r="AB6448">
        <v>3</v>
      </c>
      <c r="AC6448">
        <v>3</v>
      </c>
      <c r="AD6448" t="s">
        <v>79</v>
      </c>
      <c r="AE6448" t="s">
        <v>80</v>
      </c>
      <c r="AF6448">
        <v>40</v>
      </c>
      <c r="AG6448" s="4">
        <v>0.29166666666666669</v>
      </c>
      <c r="AH6448" s="4">
        <v>0.75</v>
      </c>
      <c r="AI6448" s="5">
        <v>22.77</v>
      </c>
      <c r="AJ6448">
        <v>34.159999999999997</v>
      </c>
      <c r="AL6448" t="s">
        <v>81</v>
      </c>
      <c r="AM6448" t="s">
        <v>82</v>
      </c>
      <c r="AO6448" t="s">
        <v>83</v>
      </c>
      <c r="AP6448" t="s">
        <v>67</v>
      </c>
      <c r="AQ6448" t="s">
        <v>67</v>
      </c>
      <c r="AR6448" t="s">
        <v>82</v>
      </c>
      <c r="AT6448" t="s">
        <v>82</v>
      </c>
      <c r="AW6448" t="s">
        <v>72</v>
      </c>
      <c r="AX6448">
        <v>3</v>
      </c>
      <c r="AY6448" t="s">
        <v>7106</v>
      </c>
      <c r="AZ6448" t="s">
        <v>4434</v>
      </c>
      <c r="BA6448" t="s">
        <v>197</v>
      </c>
      <c r="BB6448">
        <v>50213</v>
      </c>
      <c r="BC6448" t="s">
        <v>79</v>
      </c>
      <c r="BH6448" t="s">
        <v>18330</v>
      </c>
      <c r="BI6448" t="s">
        <v>67</v>
      </c>
      <c r="BJ6448">
        <v>474616242</v>
      </c>
    </row>
    <row r="6449" spans="1:62" x14ac:dyDescent="0.25">
      <c r="A6449" t="s">
        <v>18447</v>
      </c>
      <c r="B6449" s="2">
        <v>43537</v>
      </c>
      <c r="C6449" t="s">
        <v>63</v>
      </c>
      <c r="D6449" s="3">
        <v>43472.484352939813</v>
      </c>
      <c r="E6449" t="s">
        <v>91</v>
      </c>
      <c r="H6449" t="s">
        <v>18448</v>
      </c>
      <c r="I6449" t="s">
        <v>18449</v>
      </c>
      <c r="J6449" t="s">
        <v>18450</v>
      </c>
      <c r="L6449" t="s">
        <v>2636</v>
      </c>
      <c r="M6449" t="s">
        <v>2356</v>
      </c>
      <c r="N6449">
        <v>68122</v>
      </c>
      <c r="O6449" t="s">
        <v>70</v>
      </c>
      <c r="P6449" t="s">
        <v>4522</v>
      </c>
      <c r="Q6449" t="s">
        <v>18451</v>
      </c>
      <c r="S6449" t="s">
        <v>72</v>
      </c>
      <c r="T6449" t="s">
        <v>9281</v>
      </c>
      <c r="U6449" t="s">
        <v>9282</v>
      </c>
      <c r="V6449" t="s">
        <v>9437</v>
      </c>
      <c r="W6449" t="s">
        <v>86</v>
      </c>
      <c r="X6449" t="s">
        <v>93</v>
      </c>
      <c r="Y6449" t="str">
        <f>"37-3011"</f>
        <v>37-3011</v>
      </c>
      <c r="Z6449" t="s">
        <v>94</v>
      </c>
      <c r="AA6449">
        <v>56173</v>
      </c>
      <c r="AB6449">
        <v>6</v>
      </c>
      <c r="AD6449" t="s">
        <v>79</v>
      </c>
      <c r="AE6449" t="s">
        <v>80</v>
      </c>
      <c r="AF6449">
        <v>40</v>
      </c>
      <c r="AG6449" s="4">
        <v>0.33333333333333331</v>
      </c>
      <c r="AH6449" s="4">
        <v>0.70833333333333337</v>
      </c>
      <c r="AI6449" s="5">
        <v>14.98</v>
      </c>
      <c r="AJ6449">
        <v>22.47</v>
      </c>
      <c r="AK6449">
        <v>22.47</v>
      </c>
      <c r="AL6449" t="s">
        <v>81</v>
      </c>
      <c r="AM6449" t="s">
        <v>82</v>
      </c>
      <c r="AO6449" t="s">
        <v>83</v>
      </c>
      <c r="AR6449" t="s">
        <v>82</v>
      </c>
      <c r="AT6449" t="s">
        <v>82</v>
      </c>
      <c r="AW6449" t="s">
        <v>72</v>
      </c>
      <c r="AX6449">
        <v>1</v>
      </c>
      <c r="AY6449" t="s">
        <v>2636</v>
      </c>
      <c r="AZ6449" t="s">
        <v>4522</v>
      </c>
      <c r="BA6449" t="s">
        <v>2356</v>
      </c>
      <c r="BB6449">
        <v>68122</v>
      </c>
      <c r="BC6449" t="s">
        <v>79</v>
      </c>
      <c r="BH6449" t="s">
        <v>18450</v>
      </c>
      <c r="BI6449" t="s">
        <v>67</v>
      </c>
      <c r="BJ6449">
        <v>264696249</v>
      </c>
    </row>
    <row r="6450" spans="1:62" x14ac:dyDescent="0.25">
      <c r="A6450" t="s">
        <v>18457</v>
      </c>
      <c r="B6450" s="2">
        <v>43537</v>
      </c>
      <c r="C6450" t="s">
        <v>63</v>
      </c>
      <c r="D6450" s="3">
        <v>43472.482319467592</v>
      </c>
      <c r="E6450" t="s">
        <v>91</v>
      </c>
      <c r="H6450" t="s">
        <v>18458</v>
      </c>
      <c r="I6450" t="s">
        <v>67</v>
      </c>
      <c r="J6450" t="s">
        <v>18459</v>
      </c>
      <c r="L6450" t="s">
        <v>18460</v>
      </c>
      <c r="M6450" t="s">
        <v>86</v>
      </c>
      <c r="N6450">
        <v>34453</v>
      </c>
      <c r="O6450" t="s">
        <v>70</v>
      </c>
      <c r="Q6450" t="s">
        <v>18461</v>
      </c>
      <c r="S6450" t="s">
        <v>72</v>
      </c>
      <c r="T6450" t="s">
        <v>9281</v>
      </c>
      <c r="U6450" t="s">
        <v>9282</v>
      </c>
      <c r="V6450" t="s">
        <v>9283</v>
      </c>
      <c r="W6450" t="s">
        <v>86</v>
      </c>
      <c r="X6450" t="s">
        <v>3221</v>
      </c>
      <c r="Y6450" t="str">
        <f>"37-3011"</f>
        <v>37-3011</v>
      </c>
      <c r="Z6450" t="s">
        <v>94</v>
      </c>
      <c r="AA6450">
        <v>56173</v>
      </c>
      <c r="AB6450">
        <v>10</v>
      </c>
      <c r="AD6450" t="s">
        <v>79</v>
      </c>
      <c r="AE6450" t="s">
        <v>95</v>
      </c>
      <c r="AF6450">
        <v>40</v>
      </c>
      <c r="AG6450" s="4">
        <v>0.29166666666666669</v>
      </c>
      <c r="AH6450" s="4">
        <v>0.72916666666666663</v>
      </c>
      <c r="AI6450" s="5">
        <v>12.87</v>
      </c>
      <c r="AJ6450">
        <v>19.309999999999999</v>
      </c>
      <c r="AK6450">
        <v>19.309999999999999</v>
      </c>
      <c r="AL6450" t="s">
        <v>81</v>
      </c>
      <c r="AM6450" t="s">
        <v>82</v>
      </c>
      <c r="AO6450" t="s">
        <v>83</v>
      </c>
      <c r="AR6450" t="s">
        <v>82</v>
      </c>
      <c r="AT6450" t="s">
        <v>82</v>
      </c>
      <c r="AW6450" t="s">
        <v>72</v>
      </c>
      <c r="AX6450">
        <v>1</v>
      </c>
      <c r="AY6450" t="s">
        <v>18460</v>
      </c>
      <c r="AZ6450" t="s">
        <v>18462</v>
      </c>
      <c r="BA6450" t="s">
        <v>86</v>
      </c>
      <c r="BB6450">
        <v>34453</v>
      </c>
      <c r="BC6450" t="s">
        <v>79</v>
      </c>
      <c r="BH6450" t="s">
        <v>18459</v>
      </c>
      <c r="BJ6450">
        <v>43638606</v>
      </c>
    </row>
    <row r="6451" spans="1:62" x14ac:dyDescent="0.25">
      <c r="A6451" t="s">
        <v>18589</v>
      </c>
      <c r="B6451" s="2">
        <v>43537</v>
      </c>
      <c r="C6451" t="s">
        <v>63</v>
      </c>
      <c r="D6451" s="3">
        <v>43472.487013877311</v>
      </c>
      <c r="E6451" t="s">
        <v>91</v>
      </c>
      <c r="H6451" t="s">
        <v>18590</v>
      </c>
      <c r="I6451" t="s">
        <v>67</v>
      </c>
      <c r="J6451" t="s">
        <v>18591</v>
      </c>
      <c r="K6451" t="s">
        <v>67</v>
      </c>
      <c r="L6451" t="s">
        <v>291</v>
      </c>
      <c r="M6451" t="s">
        <v>787</v>
      </c>
      <c r="N6451">
        <v>36117</v>
      </c>
      <c r="O6451" t="s">
        <v>70</v>
      </c>
      <c r="Q6451" t="s">
        <v>18592</v>
      </c>
      <c r="S6451" t="s">
        <v>72</v>
      </c>
      <c r="T6451" t="s">
        <v>14170</v>
      </c>
      <c r="U6451" t="s">
        <v>9419</v>
      </c>
      <c r="V6451" t="s">
        <v>9283</v>
      </c>
      <c r="W6451" t="s">
        <v>86</v>
      </c>
      <c r="X6451" t="s">
        <v>106</v>
      </c>
      <c r="Y6451" t="str">
        <f>"37-3011"</f>
        <v>37-3011</v>
      </c>
      <c r="Z6451" t="s">
        <v>94</v>
      </c>
      <c r="AA6451">
        <v>56173</v>
      </c>
      <c r="AB6451">
        <v>39</v>
      </c>
      <c r="AD6451" t="s">
        <v>79</v>
      </c>
      <c r="AE6451" t="s">
        <v>95</v>
      </c>
      <c r="AF6451">
        <v>40</v>
      </c>
      <c r="AG6451" s="4">
        <v>0.25</v>
      </c>
      <c r="AH6451" s="4">
        <v>0.64583333333333337</v>
      </c>
      <c r="AI6451" s="5">
        <v>11.6</v>
      </c>
      <c r="AJ6451">
        <v>17.399999999999999</v>
      </c>
      <c r="AK6451">
        <v>17.399999999999999</v>
      </c>
      <c r="AL6451" t="s">
        <v>81</v>
      </c>
      <c r="AM6451" t="s">
        <v>82</v>
      </c>
      <c r="AO6451" t="s">
        <v>83</v>
      </c>
      <c r="AR6451" t="s">
        <v>82</v>
      </c>
      <c r="AT6451" t="s">
        <v>82</v>
      </c>
      <c r="AW6451" t="s">
        <v>72</v>
      </c>
      <c r="AX6451">
        <v>1</v>
      </c>
      <c r="AY6451" t="s">
        <v>291</v>
      </c>
      <c r="AZ6451" t="s">
        <v>291</v>
      </c>
      <c r="BA6451" t="s">
        <v>787</v>
      </c>
      <c r="BB6451">
        <v>36117</v>
      </c>
      <c r="BC6451" t="s">
        <v>79</v>
      </c>
      <c r="BH6451" t="s">
        <v>18591</v>
      </c>
      <c r="BJ6451">
        <v>800132838</v>
      </c>
    </row>
    <row r="6452" spans="1:62" x14ac:dyDescent="0.25">
      <c r="A6452" t="s">
        <v>20843</v>
      </c>
      <c r="B6452" s="2">
        <v>43537</v>
      </c>
      <c r="C6452" t="s">
        <v>63</v>
      </c>
      <c r="D6452" s="3">
        <v>43472.389328865742</v>
      </c>
      <c r="E6452" t="s">
        <v>91</v>
      </c>
      <c r="H6452" t="s">
        <v>20844</v>
      </c>
      <c r="I6452" t="s">
        <v>20844</v>
      </c>
      <c r="J6452" t="s">
        <v>20845</v>
      </c>
      <c r="K6452" t="s">
        <v>4260</v>
      </c>
      <c r="L6452" t="s">
        <v>3291</v>
      </c>
      <c r="M6452" t="s">
        <v>105</v>
      </c>
      <c r="N6452">
        <v>77070</v>
      </c>
      <c r="O6452" t="s">
        <v>70</v>
      </c>
      <c r="Q6452" t="s">
        <v>20846</v>
      </c>
      <c r="S6452" t="s">
        <v>72</v>
      </c>
      <c r="T6452" t="s">
        <v>12090</v>
      </c>
      <c r="U6452" t="s">
        <v>12091</v>
      </c>
      <c r="V6452" t="s">
        <v>12092</v>
      </c>
      <c r="W6452" t="s">
        <v>1165</v>
      </c>
      <c r="X6452" t="s">
        <v>12671</v>
      </c>
      <c r="Y6452" t="str">
        <f>"37-3011"</f>
        <v>37-3011</v>
      </c>
      <c r="Z6452" t="s">
        <v>94</v>
      </c>
      <c r="AA6452">
        <v>561730</v>
      </c>
      <c r="AB6452">
        <v>3</v>
      </c>
      <c r="AD6452" t="s">
        <v>79</v>
      </c>
      <c r="AE6452" t="s">
        <v>80</v>
      </c>
      <c r="AF6452">
        <v>40</v>
      </c>
      <c r="AG6452" s="4">
        <v>0.29166666666666669</v>
      </c>
      <c r="AH6452" s="4">
        <v>0.70833333333333337</v>
      </c>
      <c r="AI6452" s="5">
        <v>13.44</v>
      </c>
      <c r="AJ6452">
        <v>20.16</v>
      </c>
      <c r="AK6452">
        <v>20.16</v>
      </c>
      <c r="AL6452" t="s">
        <v>81</v>
      </c>
      <c r="AM6452" t="s">
        <v>82</v>
      </c>
      <c r="AO6452" t="s">
        <v>83</v>
      </c>
      <c r="AR6452" t="s">
        <v>82</v>
      </c>
      <c r="AT6452" t="s">
        <v>82</v>
      </c>
      <c r="AW6452" t="s">
        <v>72</v>
      </c>
      <c r="AX6452">
        <v>3</v>
      </c>
      <c r="AY6452" t="s">
        <v>3291</v>
      </c>
      <c r="AZ6452" t="s">
        <v>3292</v>
      </c>
      <c r="BA6452" t="s">
        <v>105</v>
      </c>
      <c r="BB6452">
        <v>77070</v>
      </c>
      <c r="BC6452" t="s">
        <v>79</v>
      </c>
      <c r="BH6452" t="s">
        <v>20845</v>
      </c>
      <c r="BJ6452">
        <v>473540885</v>
      </c>
    </row>
    <row r="6453" spans="1:62" x14ac:dyDescent="0.25">
      <c r="A6453" t="s">
        <v>21564</v>
      </c>
      <c r="B6453" s="2">
        <v>43537</v>
      </c>
      <c r="C6453" t="s">
        <v>63</v>
      </c>
      <c r="D6453" s="3">
        <v>43472.390021967592</v>
      </c>
      <c r="E6453" t="s">
        <v>64</v>
      </c>
      <c r="F6453" s="2">
        <v>43556</v>
      </c>
      <c r="G6453" s="2">
        <v>43799</v>
      </c>
      <c r="H6453" t="s">
        <v>21565</v>
      </c>
      <c r="I6453" t="s">
        <v>67</v>
      </c>
      <c r="J6453" t="s">
        <v>21566</v>
      </c>
      <c r="L6453" t="s">
        <v>21567</v>
      </c>
      <c r="M6453" t="s">
        <v>232</v>
      </c>
      <c r="N6453">
        <v>12019</v>
      </c>
      <c r="O6453" t="s">
        <v>70</v>
      </c>
      <c r="Q6453" t="s">
        <v>21568</v>
      </c>
      <c r="S6453" t="s">
        <v>72</v>
      </c>
      <c r="T6453" t="s">
        <v>5789</v>
      </c>
      <c r="U6453" t="s">
        <v>5854</v>
      </c>
      <c r="V6453" t="s">
        <v>6868</v>
      </c>
      <c r="W6453" t="s">
        <v>232</v>
      </c>
      <c r="X6453" t="s">
        <v>1256</v>
      </c>
      <c r="Y6453" t="str">
        <f>"37-3011"</f>
        <v>37-3011</v>
      </c>
      <c r="Z6453" t="s">
        <v>94</v>
      </c>
      <c r="AA6453">
        <v>561730</v>
      </c>
      <c r="AB6453">
        <v>12</v>
      </c>
      <c r="AC6453">
        <v>12</v>
      </c>
      <c r="AD6453" t="s">
        <v>79</v>
      </c>
      <c r="AE6453" t="s">
        <v>80</v>
      </c>
      <c r="AF6453">
        <v>40</v>
      </c>
      <c r="AG6453" s="4">
        <v>0.29166666666666669</v>
      </c>
      <c r="AH6453" s="4">
        <v>0.625</v>
      </c>
      <c r="AI6453" s="5">
        <v>15.24</v>
      </c>
      <c r="AJ6453">
        <v>22.86</v>
      </c>
      <c r="AL6453" t="s">
        <v>81</v>
      </c>
      <c r="AM6453" t="s">
        <v>82</v>
      </c>
      <c r="AO6453" t="s">
        <v>83</v>
      </c>
      <c r="AP6453" t="s">
        <v>662</v>
      </c>
      <c r="AQ6453" t="s">
        <v>662</v>
      </c>
      <c r="AR6453" t="s">
        <v>82</v>
      </c>
      <c r="AT6453" t="s">
        <v>82</v>
      </c>
      <c r="AW6453" t="s">
        <v>72</v>
      </c>
      <c r="AX6453">
        <v>3</v>
      </c>
      <c r="AY6453" t="s">
        <v>21567</v>
      </c>
      <c r="AZ6453" t="s">
        <v>15553</v>
      </c>
      <c r="BA6453" t="s">
        <v>232</v>
      </c>
      <c r="BB6453">
        <v>12019</v>
      </c>
      <c r="BC6453" t="s">
        <v>79</v>
      </c>
      <c r="BH6453" t="s">
        <v>21566</v>
      </c>
      <c r="BI6453" t="s">
        <v>67</v>
      </c>
      <c r="BJ6453">
        <v>141653881</v>
      </c>
    </row>
    <row r="6454" spans="1:62" x14ac:dyDescent="0.25">
      <c r="A6454" t="s">
        <v>22048</v>
      </c>
      <c r="B6454" s="2">
        <v>43537</v>
      </c>
      <c r="C6454" t="s">
        <v>63</v>
      </c>
      <c r="D6454" s="3">
        <v>43472.384396493057</v>
      </c>
      <c r="E6454" t="s">
        <v>64</v>
      </c>
      <c r="F6454" s="2">
        <v>43556</v>
      </c>
      <c r="G6454" s="2">
        <v>43764</v>
      </c>
      <c r="H6454" t="s">
        <v>22049</v>
      </c>
      <c r="I6454" t="s">
        <v>22050</v>
      </c>
      <c r="J6454" t="s">
        <v>5787</v>
      </c>
      <c r="K6454" t="s">
        <v>67</v>
      </c>
      <c r="L6454" t="s">
        <v>5477</v>
      </c>
      <c r="M6454" t="s">
        <v>147</v>
      </c>
      <c r="N6454">
        <v>19462</v>
      </c>
      <c r="O6454" t="s">
        <v>70</v>
      </c>
      <c r="P6454" t="s">
        <v>67</v>
      </c>
      <c r="Q6454" t="s">
        <v>5788</v>
      </c>
      <c r="S6454" t="s">
        <v>72</v>
      </c>
      <c r="T6454" t="s">
        <v>5789</v>
      </c>
      <c r="U6454" t="s">
        <v>5854</v>
      </c>
      <c r="V6454" t="s">
        <v>5791</v>
      </c>
      <c r="W6454" t="s">
        <v>232</v>
      </c>
      <c r="X6454" t="s">
        <v>106</v>
      </c>
      <c r="Y6454" t="str">
        <f>"37-3011"</f>
        <v>37-3011</v>
      </c>
      <c r="Z6454" t="s">
        <v>94</v>
      </c>
      <c r="AA6454">
        <v>561730</v>
      </c>
      <c r="AB6454">
        <v>40</v>
      </c>
      <c r="AC6454">
        <v>40</v>
      </c>
      <c r="AD6454" t="s">
        <v>79</v>
      </c>
      <c r="AE6454" t="s">
        <v>80</v>
      </c>
      <c r="AF6454">
        <v>40</v>
      </c>
      <c r="AG6454" s="4">
        <v>0.29166666666666669</v>
      </c>
      <c r="AH6454" s="4">
        <v>0.64583333333333337</v>
      </c>
      <c r="AI6454" s="5">
        <v>16.84</v>
      </c>
      <c r="AJ6454">
        <v>25.26</v>
      </c>
      <c r="AL6454" t="s">
        <v>81</v>
      </c>
      <c r="AM6454" t="s">
        <v>82</v>
      </c>
      <c r="AO6454" t="s">
        <v>83</v>
      </c>
      <c r="AP6454" t="s">
        <v>67</v>
      </c>
      <c r="AQ6454" t="s">
        <v>67</v>
      </c>
      <c r="AR6454" t="s">
        <v>82</v>
      </c>
      <c r="AT6454" t="s">
        <v>82</v>
      </c>
      <c r="AW6454" t="s">
        <v>82</v>
      </c>
      <c r="AY6454" t="s">
        <v>22051</v>
      </c>
      <c r="AZ6454" t="s">
        <v>885</v>
      </c>
      <c r="BA6454" t="s">
        <v>821</v>
      </c>
      <c r="BB6454">
        <v>97062</v>
      </c>
      <c r="BC6454" t="s">
        <v>79</v>
      </c>
      <c r="BH6454" t="s">
        <v>22052</v>
      </c>
      <c r="BJ6454">
        <v>421724313</v>
      </c>
    </row>
    <row r="6455" spans="1:62" x14ac:dyDescent="0.25">
      <c r="A6455" t="s">
        <v>22464</v>
      </c>
      <c r="B6455" s="2">
        <v>43537</v>
      </c>
      <c r="C6455" t="s">
        <v>63</v>
      </c>
      <c r="D6455" s="3">
        <v>43472.386412349537</v>
      </c>
      <c r="E6455" t="s">
        <v>64</v>
      </c>
      <c r="F6455" s="2">
        <v>43556</v>
      </c>
      <c r="G6455" s="2">
        <v>43778</v>
      </c>
      <c r="H6455" t="s">
        <v>22465</v>
      </c>
      <c r="I6455" t="s">
        <v>22466</v>
      </c>
      <c r="J6455" t="s">
        <v>5787</v>
      </c>
      <c r="L6455" t="s">
        <v>5477</v>
      </c>
      <c r="M6455" t="s">
        <v>147</v>
      </c>
      <c r="N6455">
        <v>19462</v>
      </c>
      <c r="O6455" t="s">
        <v>70</v>
      </c>
      <c r="P6455" t="s">
        <v>67</v>
      </c>
      <c r="Q6455" t="s">
        <v>5788</v>
      </c>
      <c r="S6455" t="s">
        <v>72</v>
      </c>
      <c r="T6455" t="s">
        <v>5789</v>
      </c>
      <c r="U6455" t="s">
        <v>5854</v>
      </c>
      <c r="V6455" t="s">
        <v>5791</v>
      </c>
      <c r="W6455" t="s">
        <v>232</v>
      </c>
      <c r="X6455" t="s">
        <v>106</v>
      </c>
      <c r="Y6455" t="str">
        <f>"37-3011"</f>
        <v>37-3011</v>
      </c>
      <c r="Z6455" t="s">
        <v>94</v>
      </c>
      <c r="AA6455">
        <v>561730</v>
      </c>
      <c r="AB6455">
        <v>20</v>
      </c>
      <c r="AC6455">
        <v>20</v>
      </c>
      <c r="AD6455" t="s">
        <v>79</v>
      </c>
      <c r="AE6455" t="s">
        <v>80</v>
      </c>
      <c r="AF6455">
        <v>40</v>
      </c>
      <c r="AG6455" s="4">
        <v>0.29166666666666669</v>
      </c>
      <c r="AH6455" s="4">
        <v>0.64583333333333337</v>
      </c>
      <c r="AI6455" s="5">
        <v>13.72</v>
      </c>
      <c r="AJ6455">
        <v>20.58</v>
      </c>
      <c r="AL6455" t="s">
        <v>81</v>
      </c>
      <c r="AM6455" t="s">
        <v>82</v>
      </c>
      <c r="AO6455" t="s">
        <v>83</v>
      </c>
      <c r="AP6455" t="s">
        <v>67</v>
      </c>
      <c r="AQ6455" t="s">
        <v>67</v>
      </c>
      <c r="AR6455" t="s">
        <v>82</v>
      </c>
      <c r="AT6455" t="s">
        <v>82</v>
      </c>
      <c r="AW6455" t="s">
        <v>82</v>
      </c>
      <c r="AY6455" t="s">
        <v>22467</v>
      </c>
      <c r="AZ6455" t="s">
        <v>7299</v>
      </c>
      <c r="BA6455" t="s">
        <v>783</v>
      </c>
      <c r="BB6455">
        <v>44146</v>
      </c>
      <c r="BC6455" t="s">
        <v>79</v>
      </c>
      <c r="BH6455" t="s">
        <v>22468</v>
      </c>
      <c r="BJ6455">
        <v>421724313</v>
      </c>
    </row>
    <row r="6456" spans="1:62" x14ac:dyDescent="0.25">
      <c r="A6456" t="s">
        <v>23432</v>
      </c>
      <c r="B6456" s="2">
        <v>43537</v>
      </c>
      <c r="C6456" t="s">
        <v>63</v>
      </c>
      <c r="D6456" s="3">
        <v>43472.497667337964</v>
      </c>
      <c r="E6456" t="s">
        <v>117</v>
      </c>
      <c r="H6456" t="s">
        <v>23433</v>
      </c>
      <c r="I6456" t="s">
        <v>67</v>
      </c>
      <c r="J6456" t="s">
        <v>23434</v>
      </c>
      <c r="K6456" t="s">
        <v>67</v>
      </c>
      <c r="L6456" t="s">
        <v>23435</v>
      </c>
      <c r="M6456" t="s">
        <v>105</v>
      </c>
      <c r="N6456">
        <v>75180</v>
      </c>
      <c r="O6456" t="s">
        <v>70</v>
      </c>
      <c r="P6456" t="s">
        <v>67</v>
      </c>
      <c r="Q6456" t="s">
        <v>23436</v>
      </c>
      <c r="S6456" t="s">
        <v>82</v>
      </c>
      <c r="U6456" t="s">
        <v>92</v>
      </c>
      <c r="X6456" t="s">
        <v>16967</v>
      </c>
      <c r="Y6456" t="str">
        <f>"47-3011"</f>
        <v>47-3011</v>
      </c>
      <c r="Z6456" t="s">
        <v>5840</v>
      </c>
      <c r="AA6456">
        <v>238140</v>
      </c>
      <c r="AB6456">
        <v>15</v>
      </c>
      <c r="AD6456" t="s">
        <v>79</v>
      </c>
      <c r="AE6456" t="s">
        <v>95</v>
      </c>
      <c r="AF6456">
        <v>40</v>
      </c>
      <c r="AG6456" s="4">
        <v>0.33333333333333331</v>
      </c>
      <c r="AH6456" s="4">
        <v>0.70833333333333337</v>
      </c>
      <c r="AI6456" s="5">
        <v>15.15</v>
      </c>
      <c r="AJ6456">
        <v>0</v>
      </c>
      <c r="AK6456">
        <v>0</v>
      </c>
      <c r="AL6456" t="s">
        <v>81</v>
      </c>
      <c r="AM6456" t="s">
        <v>82</v>
      </c>
      <c r="AO6456" t="s">
        <v>83</v>
      </c>
      <c r="AP6456" t="s">
        <v>67</v>
      </c>
      <c r="AQ6456" t="s">
        <v>67</v>
      </c>
      <c r="AR6456" t="s">
        <v>82</v>
      </c>
      <c r="AT6456" t="s">
        <v>82</v>
      </c>
      <c r="AW6456" t="s">
        <v>82</v>
      </c>
      <c r="AY6456" t="s">
        <v>23435</v>
      </c>
      <c r="AZ6456" t="s">
        <v>1225</v>
      </c>
      <c r="BA6456" t="s">
        <v>105</v>
      </c>
      <c r="BB6456">
        <v>75180</v>
      </c>
      <c r="BC6456" t="s">
        <v>79</v>
      </c>
      <c r="BH6456" t="s">
        <v>23437</v>
      </c>
      <c r="BI6456" t="s">
        <v>67</v>
      </c>
      <c r="BJ6456">
        <v>273737536</v>
      </c>
    </row>
    <row r="6457" spans="1:62" x14ac:dyDescent="0.25">
      <c r="A6457" t="s">
        <v>23526</v>
      </c>
      <c r="B6457" s="2">
        <v>43537</v>
      </c>
      <c r="C6457" t="s">
        <v>63</v>
      </c>
      <c r="D6457" s="3">
        <v>43472.388743958334</v>
      </c>
      <c r="E6457" t="s">
        <v>64</v>
      </c>
      <c r="F6457" s="2">
        <v>43556</v>
      </c>
      <c r="G6457" s="2">
        <v>43819</v>
      </c>
      <c r="H6457" t="s">
        <v>23527</v>
      </c>
      <c r="I6457" t="s">
        <v>67</v>
      </c>
      <c r="J6457" t="s">
        <v>23528</v>
      </c>
      <c r="K6457" t="s">
        <v>67</v>
      </c>
      <c r="L6457" t="s">
        <v>2471</v>
      </c>
      <c r="M6457" t="s">
        <v>136</v>
      </c>
      <c r="N6457">
        <v>21131</v>
      </c>
      <c r="O6457" t="s">
        <v>70</v>
      </c>
      <c r="P6457" t="s">
        <v>67</v>
      </c>
      <c r="Q6457" t="s">
        <v>23529</v>
      </c>
      <c r="S6457" t="s">
        <v>72</v>
      </c>
      <c r="T6457" t="s">
        <v>5789</v>
      </c>
      <c r="U6457" t="s">
        <v>5790</v>
      </c>
      <c r="V6457" t="s">
        <v>5791</v>
      </c>
      <c r="W6457" t="s">
        <v>232</v>
      </c>
      <c r="X6457" t="s">
        <v>1256</v>
      </c>
      <c r="Y6457" t="str">
        <f>"37-3011"</f>
        <v>37-3011</v>
      </c>
      <c r="Z6457" t="s">
        <v>94</v>
      </c>
      <c r="AA6457">
        <v>541320</v>
      </c>
      <c r="AB6457">
        <v>7</v>
      </c>
      <c r="AC6457">
        <v>7</v>
      </c>
      <c r="AD6457" t="s">
        <v>79</v>
      </c>
      <c r="AE6457" t="s">
        <v>80</v>
      </c>
      <c r="AF6457">
        <v>40</v>
      </c>
      <c r="AG6457" s="4">
        <v>0.29166666666666669</v>
      </c>
      <c r="AH6457" s="4">
        <v>0.625</v>
      </c>
      <c r="AI6457" s="5">
        <v>14.64</v>
      </c>
      <c r="AJ6457">
        <v>21.96</v>
      </c>
      <c r="AL6457" t="s">
        <v>81</v>
      </c>
      <c r="AM6457" t="s">
        <v>82</v>
      </c>
      <c r="AO6457" t="s">
        <v>83</v>
      </c>
      <c r="AP6457" t="s">
        <v>662</v>
      </c>
      <c r="AQ6457" t="s">
        <v>662</v>
      </c>
      <c r="AR6457" t="s">
        <v>82</v>
      </c>
      <c r="AT6457" t="s">
        <v>82</v>
      </c>
      <c r="AW6457" t="s">
        <v>72</v>
      </c>
      <c r="AX6457">
        <v>1</v>
      </c>
      <c r="AY6457" t="s">
        <v>2471</v>
      </c>
      <c r="AZ6457" t="s">
        <v>3199</v>
      </c>
      <c r="BA6457" t="s">
        <v>136</v>
      </c>
      <c r="BB6457">
        <v>21131</v>
      </c>
      <c r="BC6457" t="s">
        <v>79</v>
      </c>
      <c r="BH6457" t="s">
        <v>23528</v>
      </c>
      <c r="BJ6457">
        <v>451708787</v>
      </c>
    </row>
    <row r="6458" spans="1:62" x14ac:dyDescent="0.25">
      <c r="A6458" t="s">
        <v>24165</v>
      </c>
      <c r="B6458" s="2">
        <v>43537</v>
      </c>
      <c r="C6458" t="s">
        <v>63</v>
      </c>
      <c r="D6458" s="3">
        <v>43472.424615567128</v>
      </c>
      <c r="E6458" t="s">
        <v>64</v>
      </c>
      <c r="F6458" s="2">
        <v>43556</v>
      </c>
      <c r="G6458" s="2">
        <v>43799</v>
      </c>
      <c r="H6458" t="s">
        <v>24166</v>
      </c>
      <c r="J6458" t="s">
        <v>24167</v>
      </c>
      <c r="L6458" t="s">
        <v>24168</v>
      </c>
      <c r="M6458" t="s">
        <v>783</v>
      </c>
      <c r="N6458">
        <v>45150</v>
      </c>
      <c r="O6458" t="s">
        <v>70</v>
      </c>
      <c r="Q6458" t="s">
        <v>24111</v>
      </c>
      <c r="S6458" t="s">
        <v>72</v>
      </c>
      <c r="T6458" t="s">
        <v>1895</v>
      </c>
      <c r="U6458" t="s">
        <v>1896</v>
      </c>
      <c r="V6458" t="s">
        <v>1897</v>
      </c>
      <c r="W6458" t="s">
        <v>105</v>
      </c>
      <c r="X6458" t="s">
        <v>10914</v>
      </c>
      <c r="Y6458" t="str">
        <f>"47-3016"</f>
        <v>47-3016</v>
      </c>
      <c r="Z6458" t="s">
        <v>3995</v>
      </c>
      <c r="AA6458">
        <v>23816</v>
      </c>
      <c r="AB6458">
        <v>15</v>
      </c>
      <c r="AC6458">
        <v>15</v>
      </c>
      <c r="AD6458" t="s">
        <v>79</v>
      </c>
      <c r="AE6458" t="s">
        <v>95</v>
      </c>
      <c r="AF6458">
        <v>40</v>
      </c>
      <c r="AG6458" s="4">
        <v>0.33333333333333331</v>
      </c>
      <c r="AH6458" s="4">
        <v>0.66666666666666663</v>
      </c>
      <c r="AI6458" s="5">
        <v>13.3</v>
      </c>
      <c r="AL6458" t="s">
        <v>81</v>
      </c>
      <c r="AM6458" t="s">
        <v>82</v>
      </c>
      <c r="AO6458" t="s">
        <v>83</v>
      </c>
      <c r="AP6458" t="s">
        <v>67</v>
      </c>
      <c r="AQ6458" t="s">
        <v>67</v>
      </c>
      <c r="AR6458" t="s">
        <v>82</v>
      </c>
      <c r="AT6458" t="s">
        <v>82</v>
      </c>
      <c r="AW6458" t="s">
        <v>82</v>
      </c>
      <c r="AY6458" t="s">
        <v>5638</v>
      </c>
      <c r="AZ6458" t="s">
        <v>5712</v>
      </c>
      <c r="BA6458" t="s">
        <v>783</v>
      </c>
      <c r="BB6458">
        <v>45150</v>
      </c>
      <c r="BC6458" t="s">
        <v>79</v>
      </c>
      <c r="BH6458" t="s">
        <v>24169</v>
      </c>
      <c r="BJ6458">
        <v>61691050</v>
      </c>
    </row>
    <row r="6459" spans="1:62" x14ac:dyDescent="0.25">
      <c r="A6459" t="s">
        <v>25754</v>
      </c>
      <c r="B6459" s="2">
        <v>43537</v>
      </c>
      <c r="C6459" t="s">
        <v>63</v>
      </c>
      <c r="D6459" s="3">
        <v>43472.426475439817</v>
      </c>
      <c r="E6459" t="s">
        <v>117</v>
      </c>
      <c r="H6459" t="s">
        <v>25755</v>
      </c>
      <c r="J6459" t="s">
        <v>25756</v>
      </c>
      <c r="L6459" t="s">
        <v>3590</v>
      </c>
      <c r="M6459" t="s">
        <v>1064</v>
      </c>
      <c r="N6459">
        <v>37210</v>
      </c>
      <c r="O6459" t="s">
        <v>70</v>
      </c>
      <c r="Q6459" t="s">
        <v>25757</v>
      </c>
      <c r="S6459" t="s">
        <v>72</v>
      </c>
      <c r="T6459" t="s">
        <v>1895</v>
      </c>
      <c r="U6459" t="s">
        <v>1896</v>
      </c>
      <c r="V6459" t="s">
        <v>1897</v>
      </c>
      <c r="W6459" t="s">
        <v>105</v>
      </c>
      <c r="X6459" t="s">
        <v>10914</v>
      </c>
      <c r="Y6459" t="str">
        <f>"47-3016"</f>
        <v>47-3016</v>
      </c>
      <c r="Z6459" t="s">
        <v>3995</v>
      </c>
      <c r="AA6459">
        <v>23816</v>
      </c>
      <c r="AB6459">
        <v>20</v>
      </c>
      <c r="AD6459" t="s">
        <v>79</v>
      </c>
      <c r="AE6459" t="s">
        <v>95</v>
      </c>
      <c r="AF6459">
        <v>40</v>
      </c>
      <c r="AG6459" s="4">
        <v>0.33333333333333331</v>
      </c>
      <c r="AH6459" s="4">
        <v>0.66666666666666663</v>
      </c>
      <c r="AI6459" s="5">
        <v>14.35</v>
      </c>
      <c r="AL6459" t="s">
        <v>81</v>
      </c>
      <c r="AM6459" t="s">
        <v>82</v>
      </c>
      <c r="AO6459" t="s">
        <v>83</v>
      </c>
      <c r="AP6459" t="s">
        <v>67</v>
      </c>
      <c r="AQ6459" t="s">
        <v>67</v>
      </c>
      <c r="AR6459" t="s">
        <v>82</v>
      </c>
      <c r="AT6459" t="s">
        <v>82</v>
      </c>
      <c r="AW6459" t="s">
        <v>82</v>
      </c>
      <c r="AY6459" t="s">
        <v>1564</v>
      </c>
      <c r="AZ6459" t="s">
        <v>1566</v>
      </c>
      <c r="BA6459" t="s">
        <v>1064</v>
      </c>
      <c r="BB6459">
        <v>37210</v>
      </c>
      <c r="BC6459" t="s">
        <v>79</v>
      </c>
      <c r="BH6459" t="s">
        <v>25758</v>
      </c>
      <c r="BJ6459">
        <v>464526366</v>
      </c>
    </row>
    <row r="6460" spans="1:62" x14ac:dyDescent="0.25">
      <c r="A6460" t="s">
        <v>26165</v>
      </c>
      <c r="B6460" s="2">
        <v>43537</v>
      </c>
      <c r="C6460" t="s">
        <v>63</v>
      </c>
      <c r="D6460" s="3">
        <v>43472.386098761577</v>
      </c>
      <c r="E6460" t="s">
        <v>64</v>
      </c>
      <c r="F6460" s="2">
        <v>43556</v>
      </c>
      <c r="G6460" s="2">
        <v>43771</v>
      </c>
      <c r="H6460" t="s">
        <v>26166</v>
      </c>
      <c r="I6460" t="s">
        <v>26167</v>
      </c>
      <c r="J6460" t="s">
        <v>5787</v>
      </c>
      <c r="L6460" t="s">
        <v>5477</v>
      </c>
      <c r="M6460" t="s">
        <v>147</v>
      </c>
      <c r="N6460">
        <v>19462</v>
      </c>
      <c r="O6460" t="s">
        <v>70</v>
      </c>
      <c r="Q6460" t="s">
        <v>5788</v>
      </c>
      <c r="S6460" t="s">
        <v>72</v>
      </c>
      <c r="T6460" t="s">
        <v>5789</v>
      </c>
      <c r="U6460" t="s">
        <v>5854</v>
      </c>
      <c r="V6460" t="s">
        <v>5791</v>
      </c>
      <c r="W6460" t="s">
        <v>232</v>
      </c>
      <c r="X6460" t="s">
        <v>106</v>
      </c>
      <c r="Y6460" t="str">
        <f>"37-3011"</f>
        <v>37-3011</v>
      </c>
      <c r="Z6460" t="s">
        <v>94</v>
      </c>
      <c r="AA6460">
        <v>561730</v>
      </c>
      <c r="AB6460">
        <v>40</v>
      </c>
      <c r="AC6460">
        <v>40</v>
      </c>
      <c r="AD6460" t="s">
        <v>79</v>
      </c>
      <c r="AE6460" t="s">
        <v>80</v>
      </c>
      <c r="AF6460">
        <v>40</v>
      </c>
      <c r="AG6460" s="4">
        <v>0.29166666666666669</v>
      </c>
      <c r="AH6460" s="4">
        <v>0.64583333333333337</v>
      </c>
      <c r="AI6460" s="5">
        <v>12.16</v>
      </c>
      <c r="AJ6460">
        <v>18.239999999999998</v>
      </c>
      <c r="AL6460" t="s">
        <v>81</v>
      </c>
      <c r="AM6460" t="s">
        <v>82</v>
      </c>
      <c r="AO6460" t="s">
        <v>83</v>
      </c>
      <c r="AP6460" t="s">
        <v>67</v>
      </c>
      <c r="AQ6460" t="s">
        <v>662</v>
      </c>
      <c r="AR6460" t="s">
        <v>82</v>
      </c>
      <c r="AT6460" t="s">
        <v>82</v>
      </c>
      <c r="AW6460" t="s">
        <v>82</v>
      </c>
      <c r="AY6460" t="s">
        <v>26168</v>
      </c>
      <c r="AZ6460" t="s">
        <v>22061</v>
      </c>
      <c r="BA6460" t="s">
        <v>2367</v>
      </c>
      <c r="BB6460">
        <v>29651</v>
      </c>
      <c r="BC6460" t="s">
        <v>79</v>
      </c>
      <c r="BH6460" t="s">
        <v>26169</v>
      </c>
      <c r="BJ6460">
        <v>421724313</v>
      </c>
    </row>
    <row r="6461" spans="1:62" x14ac:dyDescent="0.25">
      <c r="A6461" t="s">
        <v>26290</v>
      </c>
      <c r="B6461" s="2">
        <v>43537</v>
      </c>
      <c r="C6461" t="s">
        <v>63</v>
      </c>
      <c r="D6461" s="3">
        <v>43472.401887164349</v>
      </c>
      <c r="E6461" t="s">
        <v>64</v>
      </c>
      <c r="F6461" s="2">
        <v>43556</v>
      </c>
      <c r="G6461" s="2">
        <v>43814</v>
      </c>
      <c r="H6461" t="s">
        <v>26291</v>
      </c>
      <c r="J6461" t="s">
        <v>26292</v>
      </c>
      <c r="L6461" t="s">
        <v>2726</v>
      </c>
      <c r="M6461" t="s">
        <v>1966</v>
      </c>
      <c r="N6461">
        <v>19804</v>
      </c>
      <c r="O6461" t="s">
        <v>70</v>
      </c>
      <c r="Q6461" t="s">
        <v>26293</v>
      </c>
      <c r="S6461" t="s">
        <v>72</v>
      </c>
      <c r="T6461" t="s">
        <v>4795</v>
      </c>
      <c r="U6461" t="s">
        <v>5508</v>
      </c>
      <c r="V6461" t="s">
        <v>4796</v>
      </c>
      <c r="W6461" t="s">
        <v>308</v>
      </c>
      <c r="X6461" t="s">
        <v>106</v>
      </c>
      <c r="Y6461" t="str">
        <f>"37-3011"</f>
        <v>37-3011</v>
      </c>
      <c r="Z6461" t="s">
        <v>94</v>
      </c>
      <c r="AA6461">
        <v>561730</v>
      </c>
      <c r="AB6461">
        <v>8</v>
      </c>
      <c r="AC6461">
        <v>8</v>
      </c>
      <c r="AD6461" t="s">
        <v>79</v>
      </c>
      <c r="AE6461" t="s">
        <v>80</v>
      </c>
      <c r="AF6461">
        <v>40</v>
      </c>
      <c r="AG6461" s="4">
        <v>0.33333333333333331</v>
      </c>
      <c r="AH6461" s="4">
        <v>0.6875</v>
      </c>
      <c r="AI6461" s="5">
        <v>14.03</v>
      </c>
      <c r="AJ6461">
        <v>21.05</v>
      </c>
      <c r="AL6461" t="s">
        <v>81</v>
      </c>
      <c r="AM6461" t="s">
        <v>82</v>
      </c>
      <c r="AO6461" t="s">
        <v>83</v>
      </c>
      <c r="AP6461" t="s">
        <v>130</v>
      </c>
      <c r="AQ6461" t="s">
        <v>130</v>
      </c>
      <c r="AR6461" t="s">
        <v>82</v>
      </c>
      <c r="AT6461" t="s">
        <v>82</v>
      </c>
      <c r="AW6461" t="s">
        <v>82</v>
      </c>
      <c r="AY6461" t="s">
        <v>2726</v>
      </c>
      <c r="AZ6461" t="s">
        <v>1969</v>
      </c>
      <c r="BA6461" t="s">
        <v>1966</v>
      </c>
      <c r="BB6461">
        <v>19804</v>
      </c>
      <c r="BC6461" t="s">
        <v>79</v>
      </c>
      <c r="BH6461" t="s">
        <v>26292</v>
      </c>
      <c r="BJ6461">
        <v>300680254</v>
      </c>
    </row>
    <row r="6462" spans="1:62" x14ac:dyDescent="0.25">
      <c r="A6462" t="s">
        <v>26636</v>
      </c>
      <c r="B6462" s="2">
        <v>43537</v>
      </c>
      <c r="C6462" t="s">
        <v>63</v>
      </c>
      <c r="D6462" s="3">
        <v>43472.378288391206</v>
      </c>
      <c r="E6462" t="s">
        <v>64</v>
      </c>
      <c r="F6462" s="2">
        <v>43556</v>
      </c>
      <c r="G6462" s="2">
        <v>43800</v>
      </c>
      <c r="H6462" t="s">
        <v>20702</v>
      </c>
      <c r="I6462" t="s">
        <v>67</v>
      </c>
      <c r="J6462" t="s">
        <v>20703</v>
      </c>
      <c r="K6462" t="s">
        <v>67</v>
      </c>
      <c r="L6462" t="s">
        <v>2355</v>
      </c>
      <c r="M6462" t="s">
        <v>1165</v>
      </c>
      <c r="N6462">
        <v>57212</v>
      </c>
      <c r="O6462" t="s">
        <v>70</v>
      </c>
      <c r="P6462" t="s">
        <v>67</v>
      </c>
      <c r="Q6462" t="s">
        <v>20704</v>
      </c>
      <c r="S6462" t="s">
        <v>72</v>
      </c>
      <c r="T6462" t="s">
        <v>194</v>
      </c>
      <c r="U6462" t="s">
        <v>195</v>
      </c>
      <c r="V6462" t="s">
        <v>196</v>
      </c>
      <c r="W6462" t="s">
        <v>197</v>
      </c>
      <c r="X6462" t="s">
        <v>4052</v>
      </c>
      <c r="Y6462" t="str">
        <f>"47-2051"</f>
        <v>47-2051</v>
      </c>
      <c r="Z6462" t="s">
        <v>1383</v>
      </c>
      <c r="AA6462">
        <v>238110</v>
      </c>
      <c r="AB6462">
        <v>20</v>
      </c>
      <c r="AC6462">
        <v>20</v>
      </c>
      <c r="AD6462" t="s">
        <v>79</v>
      </c>
      <c r="AE6462" t="s">
        <v>80</v>
      </c>
      <c r="AF6462">
        <v>40</v>
      </c>
      <c r="AG6462" s="4">
        <v>0.29166666666666669</v>
      </c>
      <c r="AH6462" s="4">
        <v>0.75</v>
      </c>
      <c r="AI6462" s="5">
        <v>17.72</v>
      </c>
      <c r="AJ6462">
        <v>26.58</v>
      </c>
      <c r="AL6462" t="s">
        <v>81</v>
      </c>
      <c r="AM6462" t="s">
        <v>82</v>
      </c>
      <c r="AO6462" t="s">
        <v>83</v>
      </c>
      <c r="AP6462" t="s">
        <v>67</v>
      </c>
      <c r="AQ6462" t="s">
        <v>67</v>
      </c>
      <c r="AR6462" t="s">
        <v>82</v>
      </c>
      <c r="AT6462" t="s">
        <v>82</v>
      </c>
      <c r="AW6462" t="s">
        <v>72</v>
      </c>
      <c r="AX6462">
        <v>3</v>
      </c>
      <c r="AY6462" t="s">
        <v>26637</v>
      </c>
      <c r="AZ6462" t="s">
        <v>16050</v>
      </c>
      <c r="BA6462" t="s">
        <v>197</v>
      </c>
      <c r="BB6462">
        <v>50545</v>
      </c>
      <c r="BC6462" t="s">
        <v>87</v>
      </c>
      <c r="BH6462" t="s">
        <v>26638</v>
      </c>
      <c r="BI6462" t="s">
        <v>67</v>
      </c>
      <c r="BJ6462">
        <v>200318395</v>
      </c>
    </row>
    <row r="6463" spans="1:62" x14ac:dyDescent="0.25">
      <c r="A6463" t="s">
        <v>26754</v>
      </c>
      <c r="B6463" s="2">
        <v>43537</v>
      </c>
      <c r="C6463" t="s">
        <v>63</v>
      </c>
      <c r="D6463" s="3">
        <v>43472.384947094906</v>
      </c>
      <c r="E6463" t="s">
        <v>64</v>
      </c>
      <c r="F6463" s="2">
        <v>43556</v>
      </c>
      <c r="G6463" s="2">
        <v>43778</v>
      </c>
      <c r="H6463" t="s">
        <v>26755</v>
      </c>
      <c r="I6463" t="s">
        <v>26756</v>
      </c>
      <c r="J6463" t="s">
        <v>5787</v>
      </c>
      <c r="L6463" t="s">
        <v>5477</v>
      </c>
      <c r="M6463" t="s">
        <v>147</v>
      </c>
      <c r="N6463">
        <v>19462</v>
      </c>
      <c r="O6463" t="s">
        <v>70</v>
      </c>
      <c r="P6463" t="s">
        <v>67</v>
      </c>
      <c r="Q6463" t="s">
        <v>5788</v>
      </c>
      <c r="S6463" t="s">
        <v>72</v>
      </c>
      <c r="T6463" t="s">
        <v>9036</v>
      </c>
      <c r="U6463" t="s">
        <v>5854</v>
      </c>
      <c r="V6463" t="s">
        <v>5791</v>
      </c>
      <c r="W6463" t="s">
        <v>232</v>
      </c>
      <c r="X6463" t="s">
        <v>106</v>
      </c>
      <c r="Y6463" t="str">
        <f>"37-3011"</f>
        <v>37-3011</v>
      </c>
      <c r="Z6463" t="s">
        <v>94</v>
      </c>
      <c r="AA6463">
        <v>561730</v>
      </c>
      <c r="AB6463">
        <v>50</v>
      </c>
      <c r="AC6463">
        <v>50</v>
      </c>
      <c r="AD6463" t="s">
        <v>79</v>
      </c>
      <c r="AE6463" t="s">
        <v>80</v>
      </c>
      <c r="AF6463">
        <v>40</v>
      </c>
      <c r="AG6463" s="4">
        <v>0.29166666666666669</v>
      </c>
      <c r="AH6463" s="4">
        <v>0.64583333333333337</v>
      </c>
      <c r="AI6463" s="5">
        <v>12.47</v>
      </c>
      <c r="AJ6463">
        <v>18.71</v>
      </c>
      <c r="AL6463" t="s">
        <v>81</v>
      </c>
      <c r="AM6463" t="s">
        <v>82</v>
      </c>
      <c r="AO6463" t="s">
        <v>83</v>
      </c>
      <c r="AP6463" t="s">
        <v>67</v>
      </c>
      <c r="AQ6463" t="s">
        <v>67</v>
      </c>
      <c r="AR6463" t="s">
        <v>82</v>
      </c>
      <c r="AT6463" t="s">
        <v>82</v>
      </c>
      <c r="AW6463" t="s">
        <v>82</v>
      </c>
      <c r="AY6463" t="s">
        <v>12773</v>
      </c>
      <c r="AZ6463" t="s">
        <v>2701</v>
      </c>
      <c r="BA6463" t="s">
        <v>226</v>
      </c>
      <c r="BB6463">
        <v>49002</v>
      </c>
      <c r="BC6463" t="s">
        <v>79</v>
      </c>
      <c r="BH6463" t="s">
        <v>26757</v>
      </c>
      <c r="BJ6463">
        <v>421724313</v>
      </c>
    </row>
    <row r="6464" spans="1:62" x14ac:dyDescent="0.25">
      <c r="A6464" t="s">
        <v>27151</v>
      </c>
      <c r="B6464" s="2">
        <v>43537</v>
      </c>
      <c r="C6464" t="s">
        <v>63</v>
      </c>
      <c r="D6464" s="3">
        <v>43472.437773217593</v>
      </c>
      <c r="E6464" t="s">
        <v>117</v>
      </c>
      <c r="H6464" t="s">
        <v>27152</v>
      </c>
      <c r="J6464" t="s">
        <v>27153</v>
      </c>
      <c r="L6464" t="s">
        <v>7560</v>
      </c>
      <c r="M6464" t="s">
        <v>105</v>
      </c>
      <c r="N6464">
        <v>78660</v>
      </c>
      <c r="O6464" t="s">
        <v>70</v>
      </c>
      <c r="Q6464" t="s">
        <v>27154</v>
      </c>
      <c r="S6464" t="s">
        <v>72</v>
      </c>
      <c r="T6464" t="s">
        <v>1855</v>
      </c>
      <c r="U6464" t="s">
        <v>1856</v>
      </c>
      <c r="V6464" t="s">
        <v>863</v>
      </c>
      <c r="W6464" t="s">
        <v>105</v>
      </c>
      <c r="X6464" t="s">
        <v>27155</v>
      </c>
      <c r="Y6464" t="str">
        <f>"47-2061"</f>
        <v>47-2061</v>
      </c>
      <c r="Z6464" t="s">
        <v>326</v>
      </c>
      <c r="AA6464">
        <v>238990</v>
      </c>
      <c r="AB6464">
        <v>30</v>
      </c>
      <c r="AD6464" t="s">
        <v>79</v>
      </c>
      <c r="AE6464" t="s">
        <v>95</v>
      </c>
      <c r="AF6464">
        <v>40</v>
      </c>
      <c r="AG6464" s="4">
        <v>0.29166666666666669</v>
      </c>
      <c r="AH6464" s="4">
        <v>0.66666666666666663</v>
      </c>
      <c r="AI6464" s="5">
        <v>15.07</v>
      </c>
      <c r="AJ6464">
        <v>22.61</v>
      </c>
      <c r="AK6464">
        <v>25.5</v>
      </c>
      <c r="AL6464" t="s">
        <v>81</v>
      </c>
      <c r="AM6464" t="s">
        <v>82</v>
      </c>
      <c r="AO6464" t="s">
        <v>83</v>
      </c>
      <c r="AR6464" t="s">
        <v>82</v>
      </c>
      <c r="AT6464" t="s">
        <v>82</v>
      </c>
      <c r="AW6464" t="s">
        <v>72</v>
      </c>
      <c r="AX6464">
        <v>1</v>
      </c>
      <c r="AY6464" t="s">
        <v>7560</v>
      </c>
      <c r="AZ6464" t="s">
        <v>2062</v>
      </c>
      <c r="BA6464" t="s">
        <v>105</v>
      </c>
      <c r="BB6464">
        <v>78660</v>
      </c>
      <c r="BC6464" t="s">
        <v>79</v>
      </c>
      <c r="BH6464" t="s">
        <v>27153</v>
      </c>
      <c r="BJ6464">
        <v>742899639</v>
      </c>
    </row>
    <row r="6465" spans="1:62" x14ac:dyDescent="0.25">
      <c r="A6465" t="s">
        <v>27472</v>
      </c>
      <c r="B6465" s="2">
        <v>43537</v>
      </c>
      <c r="C6465" t="s">
        <v>63</v>
      </c>
      <c r="D6465" s="3">
        <v>43472.379939016202</v>
      </c>
      <c r="E6465" t="s">
        <v>64</v>
      </c>
      <c r="F6465" s="2">
        <v>43556</v>
      </c>
      <c r="G6465" s="2">
        <v>43778</v>
      </c>
      <c r="H6465" t="s">
        <v>27473</v>
      </c>
      <c r="I6465" t="s">
        <v>27474</v>
      </c>
      <c r="J6465" t="s">
        <v>5787</v>
      </c>
      <c r="L6465" t="s">
        <v>5477</v>
      </c>
      <c r="M6465" t="s">
        <v>147</v>
      </c>
      <c r="N6465">
        <v>19462</v>
      </c>
      <c r="O6465" t="s">
        <v>70</v>
      </c>
      <c r="P6465" t="s">
        <v>67</v>
      </c>
      <c r="Q6465" t="s">
        <v>5788</v>
      </c>
      <c r="S6465" t="s">
        <v>72</v>
      </c>
      <c r="T6465" t="s">
        <v>9036</v>
      </c>
      <c r="U6465" t="s">
        <v>5854</v>
      </c>
      <c r="V6465" t="s">
        <v>5791</v>
      </c>
      <c r="W6465" t="s">
        <v>232</v>
      </c>
      <c r="X6465" t="s">
        <v>106</v>
      </c>
      <c r="Y6465" t="str">
        <f>"37-3011"</f>
        <v>37-3011</v>
      </c>
      <c r="Z6465" t="s">
        <v>94</v>
      </c>
      <c r="AA6465">
        <v>561730</v>
      </c>
      <c r="AB6465">
        <v>30</v>
      </c>
      <c r="AC6465">
        <v>30</v>
      </c>
      <c r="AD6465" t="s">
        <v>79</v>
      </c>
      <c r="AE6465" t="s">
        <v>80</v>
      </c>
      <c r="AF6465">
        <v>40</v>
      </c>
      <c r="AG6465" s="4">
        <v>0.29166666666666669</v>
      </c>
      <c r="AH6465" s="4">
        <v>0.64583333333333337</v>
      </c>
      <c r="AI6465" s="5">
        <v>14.64</v>
      </c>
      <c r="AJ6465">
        <v>21.96</v>
      </c>
      <c r="AL6465" t="s">
        <v>81</v>
      </c>
      <c r="AM6465" t="s">
        <v>82</v>
      </c>
      <c r="AO6465" t="s">
        <v>83</v>
      </c>
      <c r="AP6465" t="s">
        <v>67</v>
      </c>
      <c r="AQ6465" t="s">
        <v>67</v>
      </c>
      <c r="AR6465" t="s">
        <v>82</v>
      </c>
      <c r="AT6465" t="s">
        <v>82</v>
      </c>
      <c r="AW6465" t="s">
        <v>82</v>
      </c>
      <c r="AY6465" t="s">
        <v>9289</v>
      </c>
      <c r="AZ6465" t="s">
        <v>3199</v>
      </c>
      <c r="BA6465" t="s">
        <v>136</v>
      </c>
      <c r="BB6465">
        <v>21040</v>
      </c>
      <c r="BC6465" t="s">
        <v>79</v>
      </c>
      <c r="BH6465" t="s">
        <v>27475</v>
      </c>
      <c r="BJ6465">
        <v>421724313</v>
      </c>
    </row>
    <row r="6466" spans="1:62" x14ac:dyDescent="0.25">
      <c r="A6466" t="s">
        <v>27873</v>
      </c>
      <c r="B6466" s="2">
        <v>43537</v>
      </c>
      <c r="C6466" t="s">
        <v>63</v>
      </c>
      <c r="D6466" s="3">
        <v>43472.427467650465</v>
      </c>
      <c r="E6466" t="s">
        <v>64</v>
      </c>
      <c r="F6466" s="2">
        <v>43556</v>
      </c>
      <c r="G6466" s="2">
        <v>43831</v>
      </c>
      <c r="H6466" t="s">
        <v>7401</v>
      </c>
      <c r="I6466" t="s">
        <v>683</v>
      </c>
      <c r="J6466" t="s">
        <v>27874</v>
      </c>
      <c r="K6466" t="s">
        <v>683</v>
      </c>
      <c r="L6466" t="s">
        <v>27875</v>
      </c>
      <c r="M6466" t="s">
        <v>76</v>
      </c>
      <c r="N6466">
        <v>73115</v>
      </c>
      <c r="O6466" t="s">
        <v>70</v>
      </c>
      <c r="P6466" t="s">
        <v>683</v>
      </c>
      <c r="Q6466" t="s">
        <v>27876</v>
      </c>
      <c r="S6466" t="s">
        <v>72</v>
      </c>
      <c r="T6466" t="s">
        <v>5730</v>
      </c>
      <c r="U6466" t="s">
        <v>5731</v>
      </c>
      <c r="V6466" t="s">
        <v>5732</v>
      </c>
      <c r="W6466" t="s">
        <v>76</v>
      </c>
      <c r="X6466" t="s">
        <v>93</v>
      </c>
      <c r="Y6466" t="str">
        <f>"37-3011"</f>
        <v>37-3011</v>
      </c>
      <c r="Z6466" t="s">
        <v>94</v>
      </c>
      <c r="AA6466">
        <v>561730</v>
      </c>
      <c r="AB6466">
        <v>12</v>
      </c>
      <c r="AC6466">
        <v>12</v>
      </c>
      <c r="AD6466" t="s">
        <v>79</v>
      </c>
      <c r="AE6466" t="s">
        <v>95</v>
      </c>
      <c r="AF6466">
        <v>40</v>
      </c>
      <c r="AG6466" s="4">
        <v>0.33333333333333331</v>
      </c>
      <c r="AH6466" s="4">
        <v>0.70833333333333337</v>
      </c>
      <c r="AI6466" s="5">
        <v>12.32</v>
      </c>
      <c r="AJ6466">
        <v>0</v>
      </c>
      <c r="AK6466">
        <v>0</v>
      </c>
      <c r="AL6466" t="s">
        <v>81</v>
      </c>
      <c r="AM6466" t="s">
        <v>82</v>
      </c>
      <c r="AO6466" t="s">
        <v>213</v>
      </c>
      <c r="AP6466" t="s">
        <v>683</v>
      </c>
      <c r="AQ6466" t="s">
        <v>683</v>
      </c>
      <c r="AR6466" t="s">
        <v>82</v>
      </c>
      <c r="AT6466" t="s">
        <v>82</v>
      </c>
      <c r="AW6466" t="s">
        <v>82</v>
      </c>
      <c r="AY6466" t="s">
        <v>27875</v>
      </c>
      <c r="AZ6466" t="s">
        <v>76</v>
      </c>
      <c r="BA6466" t="s">
        <v>76</v>
      </c>
      <c r="BB6466">
        <v>73115</v>
      </c>
      <c r="BC6466" t="s">
        <v>79</v>
      </c>
      <c r="BH6466" t="s">
        <v>27874</v>
      </c>
      <c r="BI6466" t="s">
        <v>683</v>
      </c>
      <c r="BJ6466">
        <v>274484896</v>
      </c>
    </row>
    <row r="6467" spans="1:62" x14ac:dyDescent="0.25">
      <c r="A6467" t="s">
        <v>28756</v>
      </c>
      <c r="B6467" s="2">
        <v>43537</v>
      </c>
      <c r="C6467" t="s">
        <v>63</v>
      </c>
      <c r="D6467" s="3">
        <v>43472.394468391205</v>
      </c>
      <c r="E6467" t="s">
        <v>64</v>
      </c>
      <c r="F6467" s="2">
        <v>43556</v>
      </c>
      <c r="G6467" s="2">
        <v>43770</v>
      </c>
      <c r="H6467" t="s">
        <v>28757</v>
      </c>
      <c r="I6467" t="s">
        <v>28758</v>
      </c>
      <c r="J6467" t="s">
        <v>6865</v>
      </c>
      <c r="L6467" t="s">
        <v>6866</v>
      </c>
      <c r="M6467" t="s">
        <v>147</v>
      </c>
      <c r="N6467">
        <v>19462</v>
      </c>
      <c r="O6467" t="s">
        <v>70</v>
      </c>
      <c r="Q6467" t="s">
        <v>5788</v>
      </c>
      <c r="S6467" t="s">
        <v>72</v>
      </c>
      <c r="T6467" t="s">
        <v>5946</v>
      </c>
      <c r="U6467" t="s">
        <v>5854</v>
      </c>
      <c r="V6467" t="s">
        <v>6868</v>
      </c>
      <c r="W6467" t="s">
        <v>232</v>
      </c>
      <c r="X6467" t="s">
        <v>106</v>
      </c>
      <c r="Y6467" t="str">
        <f>"37-3011"</f>
        <v>37-3011</v>
      </c>
      <c r="Z6467" t="s">
        <v>94</v>
      </c>
      <c r="AA6467">
        <v>561730</v>
      </c>
      <c r="AB6467">
        <v>10</v>
      </c>
      <c r="AC6467">
        <v>10</v>
      </c>
      <c r="AD6467" t="s">
        <v>79</v>
      </c>
      <c r="AE6467" t="s">
        <v>95</v>
      </c>
      <c r="AF6467">
        <v>40</v>
      </c>
      <c r="AG6467" s="4">
        <v>0.25</v>
      </c>
      <c r="AH6467" s="4">
        <v>0.60416666666666663</v>
      </c>
      <c r="AI6467" s="5">
        <v>17.95</v>
      </c>
      <c r="AJ6467">
        <v>26.93</v>
      </c>
      <c r="AL6467" t="s">
        <v>81</v>
      </c>
      <c r="AM6467" t="s">
        <v>82</v>
      </c>
      <c r="AO6467" t="s">
        <v>83</v>
      </c>
      <c r="AR6467" t="s">
        <v>82</v>
      </c>
      <c r="AT6467" t="s">
        <v>82</v>
      </c>
      <c r="AW6467" t="s">
        <v>82</v>
      </c>
      <c r="AY6467" t="s">
        <v>28759</v>
      </c>
      <c r="AZ6467" t="s">
        <v>5041</v>
      </c>
      <c r="BA6467" t="s">
        <v>323</v>
      </c>
      <c r="BB6467">
        <v>94545</v>
      </c>
      <c r="BC6467" t="s">
        <v>79</v>
      </c>
      <c r="BH6467" t="s">
        <v>28760</v>
      </c>
      <c r="BJ6467">
        <v>952651541</v>
      </c>
    </row>
    <row r="6468" spans="1:62" x14ac:dyDescent="0.25">
      <c r="A6468" t="s">
        <v>29306</v>
      </c>
      <c r="B6468" s="2">
        <v>43537</v>
      </c>
      <c r="C6468" t="s">
        <v>63</v>
      </c>
      <c r="D6468" s="3">
        <v>43472.406783310187</v>
      </c>
      <c r="E6468" t="s">
        <v>64</v>
      </c>
      <c r="F6468" s="2">
        <v>43556</v>
      </c>
      <c r="G6468" s="2">
        <v>43800</v>
      </c>
      <c r="H6468" t="s">
        <v>29307</v>
      </c>
      <c r="J6468" t="s">
        <v>29308</v>
      </c>
      <c r="L6468" t="s">
        <v>1271</v>
      </c>
      <c r="M6468" t="s">
        <v>844</v>
      </c>
      <c r="N6468">
        <v>60060</v>
      </c>
      <c r="O6468" t="s">
        <v>70</v>
      </c>
      <c r="Q6468" t="s">
        <v>29309</v>
      </c>
      <c r="S6468" t="s">
        <v>72</v>
      </c>
      <c r="T6468" t="s">
        <v>4795</v>
      </c>
      <c r="U6468" t="s">
        <v>5508</v>
      </c>
      <c r="V6468" t="s">
        <v>4796</v>
      </c>
      <c r="W6468" t="s">
        <v>308</v>
      </c>
      <c r="X6468" t="s">
        <v>106</v>
      </c>
      <c r="Y6468" t="str">
        <f>"37-3011"</f>
        <v>37-3011</v>
      </c>
      <c r="Z6468" t="s">
        <v>94</v>
      </c>
      <c r="AA6468">
        <v>561730</v>
      </c>
      <c r="AB6468">
        <v>4</v>
      </c>
      <c r="AC6468">
        <v>4</v>
      </c>
      <c r="AD6468" t="s">
        <v>79</v>
      </c>
      <c r="AE6468" t="s">
        <v>80</v>
      </c>
      <c r="AF6468">
        <v>40</v>
      </c>
      <c r="AG6468" s="4">
        <v>0.29166666666666669</v>
      </c>
      <c r="AH6468" s="4">
        <v>0.625</v>
      </c>
      <c r="AI6468" s="5">
        <v>14.05</v>
      </c>
      <c r="AJ6468">
        <v>21.08</v>
      </c>
      <c r="AL6468" t="s">
        <v>81</v>
      </c>
      <c r="AM6468" t="s">
        <v>82</v>
      </c>
      <c r="AO6468" t="s">
        <v>83</v>
      </c>
      <c r="AR6468" t="s">
        <v>82</v>
      </c>
      <c r="AT6468" t="s">
        <v>82</v>
      </c>
      <c r="AW6468" t="s">
        <v>82</v>
      </c>
      <c r="AY6468" t="s">
        <v>1271</v>
      </c>
      <c r="AZ6468" t="s">
        <v>1278</v>
      </c>
      <c r="BA6468" t="s">
        <v>844</v>
      </c>
      <c r="BB6468">
        <v>60060</v>
      </c>
      <c r="BC6468" t="s">
        <v>79</v>
      </c>
      <c r="BH6468" t="s">
        <v>29308</v>
      </c>
      <c r="BJ6468">
        <v>260746357</v>
      </c>
    </row>
    <row r="6469" spans="1:62" x14ac:dyDescent="0.25">
      <c r="A6469" t="s">
        <v>29685</v>
      </c>
      <c r="B6469" s="2">
        <v>43537</v>
      </c>
      <c r="C6469" t="s">
        <v>63</v>
      </c>
      <c r="D6469" s="3">
        <v>43472.409582256943</v>
      </c>
      <c r="E6469" t="s">
        <v>64</v>
      </c>
      <c r="F6469" s="2">
        <v>43556</v>
      </c>
      <c r="G6469" s="2">
        <v>43814</v>
      </c>
      <c r="H6469" t="s">
        <v>29686</v>
      </c>
      <c r="I6469" t="s">
        <v>29686</v>
      </c>
      <c r="J6469" t="s">
        <v>29687</v>
      </c>
      <c r="K6469" t="s">
        <v>29688</v>
      </c>
      <c r="L6469" t="s">
        <v>22999</v>
      </c>
      <c r="M6469" t="s">
        <v>1148</v>
      </c>
      <c r="N6469">
        <v>26330</v>
      </c>
      <c r="O6469" t="s">
        <v>70</v>
      </c>
      <c r="Q6469" t="s">
        <v>29689</v>
      </c>
      <c r="S6469" t="s">
        <v>72</v>
      </c>
      <c r="T6469" t="s">
        <v>4795</v>
      </c>
      <c r="U6469" t="s">
        <v>5508</v>
      </c>
      <c r="V6469" t="s">
        <v>4796</v>
      </c>
      <c r="W6469" t="s">
        <v>308</v>
      </c>
      <c r="X6469" t="s">
        <v>106</v>
      </c>
      <c r="Y6469" t="str">
        <f>"37-3011"</f>
        <v>37-3011</v>
      </c>
      <c r="Z6469" t="s">
        <v>94</v>
      </c>
      <c r="AA6469">
        <v>561730</v>
      </c>
      <c r="AB6469">
        <v>8</v>
      </c>
      <c r="AC6469">
        <v>8</v>
      </c>
      <c r="AD6469" t="s">
        <v>79</v>
      </c>
      <c r="AE6469" t="s">
        <v>80</v>
      </c>
      <c r="AF6469">
        <v>40</v>
      </c>
      <c r="AG6469" s="4">
        <v>0.29166666666666669</v>
      </c>
      <c r="AH6469" s="4">
        <v>0.66666666666666663</v>
      </c>
      <c r="AI6469" s="5">
        <v>12.27</v>
      </c>
      <c r="AJ6469">
        <v>18.41</v>
      </c>
      <c r="AL6469" t="s">
        <v>81</v>
      </c>
      <c r="AM6469" t="s">
        <v>82</v>
      </c>
      <c r="AO6469" t="s">
        <v>83</v>
      </c>
      <c r="AR6469" t="s">
        <v>82</v>
      </c>
      <c r="AT6469" t="s">
        <v>82</v>
      </c>
      <c r="AW6469" t="s">
        <v>82</v>
      </c>
      <c r="AY6469" t="s">
        <v>22999</v>
      </c>
      <c r="AZ6469" t="s">
        <v>2317</v>
      </c>
      <c r="BA6469" t="s">
        <v>1148</v>
      </c>
      <c r="BB6469">
        <v>26330</v>
      </c>
      <c r="BC6469" t="s">
        <v>79</v>
      </c>
      <c r="BH6469" t="s">
        <v>29687</v>
      </c>
      <c r="BJ6469">
        <v>454995658</v>
      </c>
    </row>
    <row r="6470" spans="1:62" x14ac:dyDescent="0.25">
      <c r="A6470" t="s">
        <v>29740</v>
      </c>
      <c r="B6470" s="2">
        <v>43537</v>
      </c>
      <c r="C6470" t="s">
        <v>63</v>
      </c>
      <c r="D6470" s="3">
        <v>43472.411255046296</v>
      </c>
      <c r="E6470" t="s">
        <v>64</v>
      </c>
      <c r="F6470" s="2">
        <v>43556</v>
      </c>
      <c r="G6470" s="2">
        <v>43819</v>
      </c>
      <c r="H6470" t="s">
        <v>29741</v>
      </c>
      <c r="J6470" t="s">
        <v>29742</v>
      </c>
      <c r="K6470" t="s">
        <v>29743</v>
      </c>
      <c r="L6470" t="s">
        <v>29744</v>
      </c>
      <c r="M6470" t="s">
        <v>207</v>
      </c>
      <c r="N6470">
        <v>2190</v>
      </c>
      <c r="O6470" t="s">
        <v>70</v>
      </c>
      <c r="Q6470" t="s">
        <v>29745</v>
      </c>
      <c r="S6470" t="s">
        <v>72</v>
      </c>
      <c r="T6470" t="s">
        <v>4795</v>
      </c>
      <c r="U6470" t="s">
        <v>5508</v>
      </c>
      <c r="V6470" t="s">
        <v>4796</v>
      </c>
      <c r="W6470" t="s">
        <v>308</v>
      </c>
      <c r="X6470" t="s">
        <v>106</v>
      </c>
      <c r="Y6470" t="str">
        <f>"37-3011"</f>
        <v>37-3011</v>
      </c>
      <c r="Z6470" t="s">
        <v>94</v>
      </c>
      <c r="AA6470">
        <v>561730</v>
      </c>
      <c r="AB6470">
        <v>5</v>
      </c>
      <c r="AC6470">
        <v>5</v>
      </c>
      <c r="AD6470" t="s">
        <v>79</v>
      </c>
      <c r="AE6470" t="s">
        <v>80</v>
      </c>
      <c r="AF6470">
        <v>40</v>
      </c>
      <c r="AG6470" s="4">
        <v>0.33333333333333331</v>
      </c>
      <c r="AH6470" s="4">
        <v>0.66666666666666663</v>
      </c>
      <c r="AI6470" s="5">
        <v>17.46</v>
      </c>
      <c r="AJ6470">
        <v>26.19</v>
      </c>
      <c r="AL6470" t="s">
        <v>81</v>
      </c>
      <c r="AM6470" t="s">
        <v>82</v>
      </c>
      <c r="AO6470" t="s">
        <v>83</v>
      </c>
      <c r="AR6470" t="s">
        <v>82</v>
      </c>
      <c r="AT6470" t="s">
        <v>82</v>
      </c>
      <c r="AW6470" t="s">
        <v>72</v>
      </c>
      <c r="AX6470">
        <v>3</v>
      </c>
      <c r="AY6470" t="s">
        <v>29744</v>
      </c>
      <c r="AZ6470" t="s">
        <v>29746</v>
      </c>
      <c r="BA6470" t="s">
        <v>207</v>
      </c>
      <c r="BB6470">
        <v>2190</v>
      </c>
      <c r="BC6470" t="s">
        <v>79</v>
      </c>
      <c r="BH6470" t="s">
        <v>29742</v>
      </c>
      <c r="BJ6470">
        <v>43025476</v>
      </c>
    </row>
    <row r="6471" spans="1:62" x14ac:dyDescent="0.25">
      <c r="A6471" t="s">
        <v>30504</v>
      </c>
      <c r="B6471" s="2">
        <v>43537</v>
      </c>
      <c r="C6471" t="s">
        <v>63</v>
      </c>
      <c r="D6471" s="3">
        <v>43472.414664131946</v>
      </c>
      <c r="E6471" t="s">
        <v>64</v>
      </c>
      <c r="F6471" s="2">
        <v>43556</v>
      </c>
      <c r="G6471" s="2">
        <v>43768</v>
      </c>
      <c r="H6471" t="s">
        <v>30505</v>
      </c>
      <c r="J6471" t="s">
        <v>30506</v>
      </c>
      <c r="L6471" t="s">
        <v>19238</v>
      </c>
      <c r="M6471" t="s">
        <v>278</v>
      </c>
      <c r="N6471">
        <v>22042</v>
      </c>
      <c r="O6471" t="s">
        <v>70</v>
      </c>
      <c r="Q6471" t="s">
        <v>30507</v>
      </c>
      <c r="S6471" t="s">
        <v>72</v>
      </c>
      <c r="T6471" t="s">
        <v>4795</v>
      </c>
      <c r="U6471" t="s">
        <v>5508</v>
      </c>
      <c r="V6471" t="s">
        <v>4796</v>
      </c>
      <c r="W6471" t="s">
        <v>308</v>
      </c>
      <c r="X6471" t="s">
        <v>29775</v>
      </c>
      <c r="Y6471" t="str">
        <f>"37-2011"</f>
        <v>37-2011</v>
      </c>
      <c r="Z6471" t="s">
        <v>424</v>
      </c>
      <c r="AA6471">
        <v>561720</v>
      </c>
      <c r="AB6471">
        <v>3</v>
      </c>
      <c r="AC6471">
        <v>3</v>
      </c>
      <c r="AD6471" t="s">
        <v>79</v>
      </c>
      <c r="AE6471" t="s">
        <v>80</v>
      </c>
      <c r="AF6471">
        <v>40</v>
      </c>
      <c r="AG6471" s="4">
        <v>0.375</v>
      </c>
      <c r="AH6471" s="4">
        <v>0.70833333333333337</v>
      </c>
      <c r="AI6471" s="5">
        <v>14.08</v>
      </c>
      <c r="AJ6471">
        <v>21.12</v>
      </c>
      <c r="AL6471" t="s">
        <v>81</v>
      </c>
      <c r="AM6471" t="s">
        <v>82</v>
      </c>
      <c r="AO6471" t="s">
        <v>213</v>
      </c>
      <c r="AR6471" t="s">
        <v>82</v>
      </c>
      <c r="AT6471" t="s">
        <v>82</v>
      </c>
      <c r="AW6471" t="s">
        <v>82</v>
      </c>
      <c r="AY6471" t="s">
        <v>19238</v>
      </c>
      <c r="AZ6471" t="s">
        <v>2839</v>
      </c>
      <c r="BA6471" t="s">
        <v>278</v>
      </c>
      <c r="BB6471">
        <v>22042</v>
      </c>
      <c r="BC6471" t="s">
        <v>79</v>
      </c>
      <c r="BH6471" t="s">
        <v>30506</v>
      </c>
      <c r="BJ6471">
        <v>464624374</v>
      </c>
    </row>
    <row r="6472" spans="1:62" x14ac:dyDescent="0.25">
      <c r="A6472" t="s">
        <v>30944</v>
      </c>
      <c r="B6472" s="2">
        <v>43537</v>
      </c>
      <c r="C6472" t="s">
        <v>63</v>
      </c>
      <c r="D6472" s="3">
        <v>43472.402856747685</v>
      </c>
      <c r="E6472" t="s">
        <v>64</v>
      </c>
      <c r="F6472" s="2">
        <v>43556</v>
      </c>
      <c r="G6472" s="2">
        <v>43769</v>
      </c>
      <c r="H6472" t="s">
        <v>26616</v>
      </c>
      <c r="I6472" t="s">
        <v>26617</v>
      </c>
      <c r="J6472" t="s">
        <v>26618</v>
      </c>
      <c r="L6472" t="s">
        <v>26619</v>
      </c>
      <c r="M6472" t="s">
        <v>1165</v>
      </c>
      <c r="N6472">
        <v>57730</v>
      </c>
      <c r="O6472" t="s">
        <v>70</v>
      </c>
      <c r="Q6472" t="s">
        <v>26620</v>
      </c>
      <c r="S6472" t="s">
        <v>72</v>
      </c>
      <c r="T6472" t="s">
        <v>4795</v>
      </c>
      <c r="U6472" t="s">
        <v>2926</v>
      </c>
      <c r="V6472" t="s">
        <v>4796</v>
      </c>
      <c r="W6472" t="s">
        <v>308</v>
      </c>
      <c r="X6472" t="s">
        <v>10018</v>
      </c>
      <c r="Y6472" t="str">
        <f>"35-2014"</f>
        <v>35-2014</v>
      </c>
      <c r="Z6472" t="s">
        <v>301</v>
      </c>
      <c r="AA6472">
        <v>722110</v>
      </c>
      <c r="AB6472">
        <v>15</v>
      </c>
      <c r="AC6472">
        <v>15</v>
      </c>
      <c r="AD6472" t="s">
        <v>79</v>
      </c>
      <c r="AE6472" t="s">
        <v>95</v>
      </c>
      <c r="AF6472">
        <v>35</v>
      </c>
      <c r="AG6472" s="4">
        <v>0.33333333333333331</v>
      </c>
      <c r="AH6472" s="4">
        <v>0.91666666666666663</v>
      </c>
      <c r="AI6472" s="5">
        <v>12.35</v>
      </c>
      <c r="AJ6472">
        <v>18.53</v>
      </c>
      <c r="AL6472" t="s">
        <v>81</v>
      </c>
      <c r="AM6472" t="s">
        <v>82</v>
      </c>
      <c r="AO6472" t="s">
        <v>83</v>
      </c>
      <c r="AR6472" t="s">
        <v>82</v>
      </c>
      <c r="AT6472" t="s">
        <v>82</v>
      </c>
      <c r="AW6472" t="s">
        <v>72</v>
      </c>
      <c r="AX6472">
        <v>1</v>
      </c>
      <c r="AY6472" t="s">
        <v>26619</v>
      </c>
      <c r="AZ6472" t="s">
        <v>26619</v>
      </c>
      <c r="BA6472" t="s">
        <v>1165</v>
      </c>
      <c r="BB6472">
        <v>57730</v>
      </c>
      <c r="BC6472" t="s">
        <v>79</v>
      </c>
      <c r="BH6472" t="s">
        <v>26621</v>
      </c>
      <c r="BJ6472">
        <v>460403969</v>
      </c>
    </row>
    <row r="6473" spans="1:62" x14ac:dyDescent="0.25">
      <c r="A6473" t="s">
        <v>31027</v>
      </c>
      <c r="B6473" s="2">
        <v>43537</v>
      </c>
      <c r="C6473" t="s">
        <v>63</v>
      </c>
      <c r="D6473" s="3">
        <v>43472.416270555557</v>
      </c>
      <c r="E6473" t="s">
        <v>91</v>
      </c>
      <c r="H6473" t="s">
        <v>31028</v>
      </c>
      <c r="I6473" t="s">
        <v>31029</v>
      </c>
      <c r="J6473" t="s">
        <v>31030</v>
      </c>
      <c r="K6473" t="s">
        <v>31031</v>
      </c>
      <c r="L6473" t="s">
        <v>600</v>
      </c>
      <c r="M6473" t="s">
        <v>595</v>
      </c>
      <c r="N6473">
        <v>99518</v>
      </c>
      <c r="O6473" t="s">
        <v>70</v>
      </c>
      <c r="Q6473" t="s">
        <v>31032</v>
      </c>
      <c r="S6473" t="s">
        <v>72</v>
      </c>
      <c r="T6473" t="s">
        <v>4795</v>
      </c>
      <c r="U6473" t="s">
        <v>5508</v>
      </c>
      <c r="V6473" t="s">
        <v>4796</v>
      </c>
      <c r="W6473" t="s">
        <v>308</v>
      </c>
      <c r="X6473" t="s">
        <v>106</v>
      </c>
      <c r="Y6473" t="str">
        <f>"37-3011"</f>
        <v>37-3011</v>
      </c>
      <c r="Z6473" t="s">
        <v>94</v>
      </c>
      <c r="AA6473">
        <v>561730</v>
      </c>
      <c r="AB6473">
        <v>9</v>
      </c>
      <c r="AD6473" t="s">
        <v>79</v>
      </c>
      <c r="AE6473" t="s">
        <v>80</v>
      </c>
      <c r="AF6473">
        <v>40</v>
      </c>
      <c r="AG6473" s="4">
        <v>0.33333333333333331</v>
      </c>
      <c r="AH6473" s="4">
        <v>0.6875</v>
      </c>
      <c r="AI6473" s="5">
        <v>18.02</v>
      </c>
      <c r="AJ6473">
        <v>27.03</v>
      </c>
      <c r="AL6473" t="s">
        <v>81</v>
      </c>
      <c r="AM6473" t="s">
        <v>82</v>
      </c>
      <c r="AO6473" t="s">
        <v>83</v>
      </c>
      <c r="AR6473" t="s">
        <v>82</v>
      </c>
      <c r="AT6473" t="s">
        <v>82</v>
      </c>
      <c r="AW6473" t="s">
        <v>82</v>
      </c>
      <c r="AY6473" t="s">
        <v>600</v>
      </c>
      <c r="AZ6473" t="s">
        <v>600</v>
      </c>
      <c r="BA6473" t="s">
        <v>595</v>
      </c>
      <c r="BB6473">
        <v>99518</v>
      </c>
      <c r="BC6473" t="s">
        <v>79</v>
      </c>
      <c r="BH6473" t="s">
        <v>31030</v>
      </c>
      <c r="BJ6473">
        <v>753095594</v>
      </c>
    </row>
    <row r="6474" spans="1:62" x14ac:dyDescent="0.25">
      <c r="A6474" t="s">
        <v>31302</v>
      </c>
      <c r="B6474" s="2">
        <v>43537</v>
      </c>
      <c r="C6474" t="s">
        <v>63</v>
      </c>
      <c r="D6474" s="3">
        <v>43472.424683854166</v>
      </c>
      <c r="E6474" t="s">
        <v>117</v>
      </c>
      <c r="H6474" t="s">
        <v>31216</v>
      </c>
      <c r="J6474" t="s">
        <v>31217</v>
      </c>
      <c r="L6474" t="s">
        <v>837</v>
      </c>
      <c r="M6474" t="s">
        <v>105</v>
      </c>
      <c r="N6474">
        <v>76903</v>
      </c>
      <c r="O6474" t="s">
        <v>70</v>
      </c>
      <c r="Q6474" t="s">
        <v>31218</v>
      </c>
      <c r="S6474" t="s">
        <v>72</v>
      </c>
      <c r="T6474" t="s">
        <v>1855</v>
      </c>
      <c r="U6474" t="s">
        <v>1856</v>
      </c>
      <c r="V6474" t="s">
        <v>863</v>
      </c>
      <c r="W6474" t="s">
        <v>105</v>
      </c>
      <c r="X6474" t="s">
        <v>5086</v>
      </c>
      <c r="Y6474" t="str">
        <f>"53-3033"</f>
        <v>53-3033</v>
      </c>
      <c r="Z6474" t="s">
        <v>4102</v>
      </c>
      <c r="AA6474">
        <v>237310</v>
      </c>
      <c r="AB6474">
        <v>8</v>
      </c>
      <c r="AD6474" t="s">
        <v>79</v>
      </c>
      <c r="AE6474" t="s">
        <v>95</v>
      </c>
      <c r="AF6474">
        <v>40</v>
      </c>
      <c r="AG6474" s="4">
        <v>0.29166666666666669</v>
      </c>
      <c r="AH6474" s="4">
        <v>0.66666666666666663</v>
      </c>
      <c r="AI6474" s="5">
        <v>17.23</v>
      </c>
      <c r="AJ6474">
        <v>25.85</v>
      </c>
      <c r="AL6474" t="s">
        <v>81</v>
      </c>
      <c r="AM6474" t="s">
        <v>82</v>
      </c>
      <c r="AO6474" t="s">
        <v>83</v>
      </c>
      <c r="AR6474" t="s">
        <v>82</v>
      </c>
      <c r="AT6474" t="s">
        <v>82</v>
      </c>
      <c r="AW6474" t="s">
        <v>72</v>
      </c>
      <c r="AX6474">
        <v>12</v>
      </c>
      <c r="AY6474" t="s">
        <v>2973</v>
      </c>
      <c r="AZ6474" t="s">
        <v>2977</v>
      </c>
      <c r="BA6474" t="s">
        <v>105</v>
      </c>
      <c r="BB6474">
        <v>79764</v>
      </c>
      <c r="BC6474" t="s">
        <v>79</v>
      </c>
      <c r="BH6474" t="s">
        <v>31221</v>
      </c>
      <c r="BJ6474">
        <v>751285072</v>
      </c>
    </row>
    <row r="6475" spans="1:62" x14ac:dyDescent="0.25">
      <c r="A6475" t="s">
        <v>31905</v>
      </c>
      <c r="B6475" s="2">
        <v>43537</v>
      </c>
      <c r="C6475" t="s">
        <v>63</v>
      </c>
      <c r="D6475" s="3">
        <v>43472.412651932871</v>
      </c>
      <c r="E6475" t="s">
        <v>64</v>
      </c>
      <c r="F6475" s="2">
        <v>43556</v>
      </c>
      <c r="G6475" s="2">
        <v>43830</v>
      </c>
      <c r="H6475" t="s">
        <v>31906</v>
      </c>
      <c r="J6475" t="s">
        <v>10721</v>
      </c>
      <c r="L6475" t="s">
        <v>10722</v>
      </c>
      <c r="M6475" t="s">
        <v>136</v>
      </c>
      <c r="N6475">
        <v>20744</v>
      </c>
      <c r="O6475" t="s">
        <v>70</v>
      </c>
      <c r="Q6475" t="s">
        <v>10723</v>
      </c>
      <c r="S6475" t="s">
        <v>72</v>
      </c>
      <c r="T6475" t="s">
        <v>5117</v>
      </c>
      <c r="U6475" t="s">
        <v>5118</v>
      </c>
      <c r="V6475" t="s">
        <v>2222</v>
      </c>
      <c r="W6475" t="s">
        <v>278</v>
      </c>
      <c r="X6475" t="s">
        <v>106</v>
      </c>
      <c r="Y6475" t="str">
        <f>"37-3011"</f>
        <v>37-3011</v>
      </c>
      <c r="Z6475" t="s">
        <v>94</v>
      </c>
      <c r="AA6475">
        <v>561730</v>
      </c>
      <c r="AB6475">
        <v>75</v>
      </c>
      <c r="AC6475">
        <v>75</v>
      </c>
      <c r="AD6475" t="s">
        <v>79</v>
      </c>
      <c r="AE6475" t="s">
        <v>80</v>
      </c>
      <c r="AF6475">
        <v>35</v>
      </c>
      <c r="AG6475" s="4">
        <v>0.29166666666666669</v>
      </c>
      <c r="AH6475" s="4">
        <v>0.75</v>
      </c>
      <c r="AI6475" s="5">
        <v>14.03</v>
      </c>
      <c r="AJ6475">
        <v>21.05</v>
      </c>
      <c r="AL6475" t="s">
        <v>81</v>
      </c>
      <c r="AM6475" t="s">
        <v>82</v>
      </c>
      <c r="AO6475" t="s">
        <v>83</v>
      </c>
      <c r="AR6475" t="s">
        <v>82</v>
      </c>
      <c r="AT6475" t="s">
        <v>82</v>
      </c>
      <c r="AW6475" t="s">
        <v>72</v>
      </c>
      <c r="AX6475">
        <v>3</v>
      </c>
      <c r="AY6475" t="s">
        <v>20674</v>
      </c>
      <c r="AZ6475" t="s">
        <v>2086</v>
      </c>
      <c r="BA6475" t="s">
        <v>1966</v>
      </c>
      <c r="BB6475">
        <v>19940</v>
      </c>
      <c r="BC6475" t="s">
        <v>79</v>
      </c>
      <c r="BH6475" t="s">
        <v>31907</v>
      </c>
      <c r="BJ6475">
        <v>521672506</v>
      </c>
    </row>
    <row r="6476" spans="1:62" x14ac:dyDescent="0.25">
      <c r="A6476" t="s">
        <v>31913</v>
      </c>
      <c r="B6476" s="2">
        <v>43537</v>
      </c>
      <c r="C6476" t="s">
        <v>63</v>
      </c>
      <c r="D6476" s="3">
        <v>43472.410659641202</v>
      </c>
      <c r="E6476" t="s">
        <v>64</v>
      </c>
      <c r="F6476" s="2">
        <v>43556</v>
      </c>
      <c r="G6476" s="2">
        <v>43830</v>
      </c>
      <c r="H6476" t="s">
        <v>31914</v>
      </c>
      <c r="J6476" t="s">
        <v>10721</v>
      </c>
      <c r="L6476" t="s">
        <v>10722</v>
      </c>
      <c r="M6476" t="s">
        <v>136</v>
      </c>
      <c r="N6476">
        <v>20744</v>
      </c>
      <c r="O6476" t="s">
        <v>70</v>
      </c>
      <c r="Q6476" t="s">
        <v>10723</v>
      </c>
      <c r="S6476" t="s">
        <v>72</v>
      </c>
      <c r="T6476" t="s">
        <v>5117</v>
      </c>
      <c r="U6476" t="s">
        <v>5118</v>
      </c>
      <c r="V6476" t="s">
        <v>2222</v>
      </c>
      <c r="W6476" t="s">
        <v>278</v>
      </c>
      <c r="X6476" t="s">
        <v>106</v>
      </c>
      <c r="Y6476" t="str">
        <f>"37-3011"</f>
        <v>37-3011</v>
      </c>
      <c r="Z6476" t="s">
        <v>94</v>
      </c>
      <c r="AA6476">
        <v>561730</v>
      </c>
      <c r="AB6476">
        <v>75</v>
      </c>
      <c r="AC6476">
        <v>75</v>
      </c>
      <c r="AD6476" t="s">
        <v>79</v>
      </c>
      <c r="AE6476" t="s">
        <v>80</v>
      </c>
      <c r="AF6476">
        <v>35</v>
      </c>
      <c r="AG6476" s="4">
        <v>0.29166666666666669</v>
      </c>
      <c r="AH6476" s="4">
        <v>0.75</v>
      </c>
      <c r="AI6476" s="5">
        <v>13.77</v>
      </c>
      <c r="AJ6476">
        <v>20.66</v>
      </c>
      <c r="AL6476" t="s">
        <v>81</v>
      </c>
      <c r="AM6476" t="s">
        <v>82</v>
      </c>
      <c r="AO6476" t="s">
        <v>83</v>
      </c>
      <c r="AR6476" t="s">
        <v>82</v>
      </c>
      <c r="AT6476" t="s">
        <v>82</v>
      </c>
      <c r="AW6476" t="s">
        <v>72</v>
      </c>
      <c r="AX6476">
        <v>3</v>
      </c>
      <c r="AY6476" t="s">
        <v>240</v>
      </c>
      <c r="AZ6476" t="s">
        <v>3309</v>
      </c>
      <c r="BA6476" t="s">
        <v>147</v>
      </c>
      <c r="BB6476">
        <v>15206</v>
      </c>
      <c r="BC6476" t="s">
        <v>79</v>
      </c>
      <c r="BH6476" t="s">
        <v>31915</v>
      </c>
      <c r="BJ6476">
        <v>521672506</v>
      </c>
    </row>
    <row r="6477" spans="1:62" x14ac:dyDescent="0.25">
      <c r="A6477" t="s">
        <v>32000</v>
      </c>
      <c r="B6477" s="2">
        <v>43537</v>
      </c>
      <c r="C6477" t="s">
        <v>63</v>
      </c>
      <c r="D6477" s="3">
        <v>43472.415917175924</v>
      </c>
      <c r="E6477" t="s">
        <v>64</v>
      </c>
      <c r="F6477" s="2">
        <v>43556</v>
      </c>
      <c r="G6477" s="2">
        <v>43799</v>
      </c>
      <c r="H6477" t="s">
        <v>32001</v>
      </c>
      <c r="J6477" t="s">
        <v>32002</v>
      </c>
      <c r="L6477" t="s">
        <v>23738</v>
      </c>
      <c r="M6477" t="s">
        <v>714</v>
      </c>
      <c r="N6477">
        <v>70592</v>
      </c>
      <c r="O6477" t="s">
        <v>70</v>
      </c>
      <c r="Q6477" t="s">
        <v>32003</v>
      </c>
      <c r="S6477" t="s">
        <v>72</v>
      </c>
      <c r="T6477" t="s">
        <v>6264</v>
      </c>
      <c r="U6477" t="s">
        <v>10001</v>
      </c>
      <c r="V6477" t="s">
        <v>104</v>
      </c>
      <c r="W6477" t="s">
        <v>105</v>
      </c>
      <c r="X6477" t="s">
        <v>106</v>
      </c>
      <c r="Y6477" t="str">
        <f>"37-3011"</f>
        <v>37-3011</v>
      </c>
      <c r="Z6477" t="s">
        <v>94</v>
      </c>
      <c r="AA6477">
        <v>561730</v>
      </c>
      <c r="AB6477">
        <v>6</v>
      </c>
      <c r="AC6477">
        <v>6</v>
      </c>
      <c r="AD6477" t="s">
        <v>79</v>
      </c>
      <c r="AE6477" t="s">
        <v>95</v>
      </c>
      <c r="AF6477">
        <v>40</v>
      </c>
      <c r="AG6477" s="4">
        <v>0.29166666666666669</v>
      </c>
      <c r="AH6477" s="4">
        <v>0.66666666666666663</v>
      </c>
      <c r="AI6477" s="5">
        <v>11.38</v>
      </c>
      <c r="AJ6477">
        <v>17.07</v>
      </c>
      <c r="AL6477" t="s">
        <v>81</v>
      </c>
      <c r="AM6477" t="s">
        <v>82</v>
      </c>
      <c r="AO6477" t="s">
        <v>83</v>
      </c>
      <c r="AP6477" t="s">
        <v>67</v>
      </c>
      <c r="AQ6477" t="s">
        <v>67</v>
      </c>
      <c r="AR6477" t="s">
        <v>82</v>
      </c>
      <c r="AT6477" t="s">
        <v>82</v>
      </c>
      <c r="AW6477" t="s">
        <v>82</v>
      </c>
      <c r="AY6477" t="s">
        <v>23738</v>
      </c>
      <c r="AZ6477" t="s">
        <v>2277</v>
      </c>
      <c r="BA6477" t="s">
        <v>714</v>
      </c>
      <c r="BB6477">
        <v>70592</v>
      </c>
      <c r="BC6477" t="s">
        <v>79</v>
      </c>
      <c r="BH6477" t="s">
        <v>32002</v>
      </c>
      <c r="BJ6477">
        <v>272532933</v>
      </c>
    </row>
    <row r="6478" spans="1:62" x14ac:dyDescent="0.25">
      <c r="A6478" t="s">
        <v>32043</v>
      </c>
      <c r="B6478" s="2">
        <v>43537</v>
      </c>
      <c r="C6478" t="s">
        <v>63</v>
      </c>
      <c r="D6478" s="3">
        <v>43472.417304432871</v>
      </c>
      <c r="E6478" t="s">
        <v>64</v>
      </c>
      <c r="F6478" s="2">
        <v>43556</v>
      </c>
      <c r="G6478" s="2">
        <v>43799</v>
      </c>
      <c r="H6478" t="s">
        <v>32044</v>
      </c>
      <c r="J6478" t="s">
        <v>32045</v>
      </c>
      <c r="L6478" t="s">
        <v>10033</v>
      </c>
      <c r="M6478" t="s">
        <v>105</v>
      </c>
      <c r="N6478">
        <v>79602</v>
      </c>
      <c r="O6478" t="s">
        <v>70</v>
      </c>
      <c r="Q6478" t="s">
        <v>32046</v>
      </c>
      <c r="S6478" t="s">
        <v>72</v>
      </c>
      <c r="T6478" t="s">
        <v>6264</v>
      </c>
      <c r="U6478" t="s">
        <v>10001</v>
      </c>
      <c r="V6478" t="s">
        <v>104</v>
      </c>
      <c r="W6478" t="s">
        <v>105</v>
      </c>
      <c r="X6478" t="s">
        <v>106</v>
      </c>
      <c r="Y6478" t="str">
        <f>"37-3011"</f>
        <v>37-3011</v>
      </c>
      <c r="Z6478" t="s">
        <v>94</v>
      </c>
      <c r="AA6478">
        <v>561730</v>
      </c>
      <c r="AB6478">
        <v>15</v>
      </c>
      <c r="AC6478">
        <v>15</v>
      </c>
      <c r="AD6478" t="s">
        <v>79</v>
      </c>
      <c r="AE6478" t="s">
        <v>95</v>
      </c>
      <c r="AF6478">
        <v>40</v>
      </c>
      <c r="AG6478" s="4">
        <v>0.3125</v>
      </c>
      <c r="AH6478" s="4">
        <v>0.6875</v>
      </c>
      <c r="AI6478" s="5">
        <v>12.62</v>
      </c>
      <c r="AJ6478">
        <v>18.93</v>
      </c>
      <c r="AL6478" t="s">
        <v>81</v>
      </c>
      <c r="AM6478" t="s">
        <v>82</v>
      </c>
      <c r="AO6478" t="s">
        <v>83</v>
      </c>
      <c r="AQ6478" t="s">
        <v>67</v>
      </c>
      <c r="AR6478" t="s">
        <v>82</v>
      </c>
      <c r="AT6478" t="s">
        <v>82</v>
      </c>
      <c r="AW6478" t="s">
        <v>82</v>
      </c>
      <c r="AY6478" t="s">
        <v>10033</v>
      </c>
      <c r="AZ6478" t="s">
        <v>1636</v>
      </c>
      <c r="BA6478" t="s">
        <v>105</v>
      </c>
      <c r="BB6478">
        <v>79602</v>
      </c>
      <c r="BC6478" t="s">
        <v>79</v>
      </c>
      <c r="BH6478" t="s">
        <v>32045</v>
      </c>
      <c r="BJ6478">
        <v>208431666</v>
      </c>
    </row>
    <row r="6479" spans="1:62" x14ac:dyDescent="0.25">
      <c r="A6479" t="s">
        <v>32190</v>
      </c>
      <c r="B6479" s="2">
        <v>43537</v>
      </c>
      <c r="C6479" t="s">
        <v>63</v>
      </c>
      <c r="D6479" s="3">
        <v>43472.41558695602</v>
      </c>
      <c r="E6479" t="s">
        <v>64</v>
      </c>
      <c r="F6479" s="2">
        <v>43556</v>
      </c>
      <c r="G6479" s="2">
        <v>43769</v>
      </c>
      <c r="H6479" t="s">
        <v>32191</v>
      </c>
      <c r="I6479" t="s">
        <v>32192</v>
      </c>
      <c r="J6479" t="s">
        <v>32193</v>
      </c>
      <c r="L6479" t="s">
        <v>32194</v>
      </c>
      <c r="M6479" t="s">
        <v>192</v>
      </c>
      <c r="N6479">
        <v>56472</v>
      </c>
      <c r="O6479" t="s">
        <v>70</v>
      </c>
      <c r="Q6479" t="s">
        <v>32195</v>
      </c>
      <c r="S6479" t="s">
        <v>72</v>
      </c>
      <c r="T6479" t="s">
        <v>3176</v>
      </c>
      <c r="U6479" t="s">
        <v>3177</v>
      </c>
      <c r="V6479" t="s">
        <v>3178</v>
      </c>
      <c r="W6479" t="s">
        <v>86</v>
      </c>
      <c r="X6479" t="s">
        <v>32196</v>
      </c>
      <c r="Y6479" t="str">
        <f>"37-3011"</f>
        <v>37-3011</v>
      </c>
      <c r="Z6479" t="s">
        <v>94</v>
      </c>
      <c r="AA6479">
        <v>721110</v>
      </c>
      <c r="AB6479">
        <v>12</v>
      </c>
      <c r="AC6479">
        <v>12</v>
      </c>
      <c r="AD6479" t="s">
        <v>79</v>
      </c>
      <c r="AE6479" t="s">
        <v>80</v>
      </c>
      <c r="AF6479">
        <v>35</v>
      </c>
      <c r="AG6479" s="4">
        <v>0.22916666666666666</v>
      </c>
      <c r="AH6479" s="4">
        <v>0.58333333333333337</v>
      </c>
      <c r="AI6479" s="5">
        <v>15.64</v>
      </c>
      <c r="AJ6479">
        <v>23.46</v>
      </c>
      <c r="AL6479" t="s">
        <v>81</v>
      </c>
      <c r="AM6479" t="s">
        <v>82</v>
      </c>
      <c r="AO6479" t="s">
        <v>83</v>
      </c>
      <c r="AR6479" t="s">
        <v>82</v>
      </c>
      <c r="AT6479" t="s">
        <v>82</v>
      </c>
      <c r="AW6479" t="s">
        <v>82</v>
      </c>
      <c r="AY6479" t="s">
        <v>32197</v>
      </c>
      <c r="AZ6479" t="s">
        <v>3627</v>
      </c>
      <c r="BA6479" t="s">
        <v>192</v>
      </c>
      <c r="BB6479">
        <v>56472</v>
      </c>
      <c r="BC6479" t="s">
        <v>87</v>
      </c>
      <c r="BH6479" t="s">
        <v>32198</v>
      </c>
      <c r="BJ6479">
        <v>411404599</v>
      </c>
    </row>
    <row r="6480" spans="1:62" x14ac:dyDescent="0.25">
      <c r="A6480" t="s">
        <v>32230</v>
      </c>
      <c r="B6480" s="2">
        <v>43537</v>
      </c>
      <c r="C6480" t="s">
        <v>63</v>
      </c>
      <c r="D6480" s="3">
        <v>43472.415999398145</v>
      </c>
      <c r="E6480" t="s">
        <v>64</v>
      </c>
      <c r="F6480" s="2">
        <v>43556</v>
      </c>
      <c r="G6480" s="2">
        <v>43769</v>
      </c>
      <c r="H6480" t="s">
        <v>32191</v>
      </c>
      <c r="I6480" t="s">
        <v>32192</v>
      </c>
      <c r="J6480" t="s">
        <v>32193</v>
      </c>
      <c r="L6480" t="s">
        <v>32194</v>
      </c>
      <c r="M6480" t="s">
        <v>192</v>
      </c>
      <c r="N6480">
        <v>56472</v>
      </c>
      <c r="O6480" t="s">
        <v>70</v>
      </c>
      <c r="Q6480" t="s">
        <v>32195</v>
      </c>
      <c r="S6480" t="s">
        <v>72</v>
      </c>
      <c r="T6480" t="s">
        <v>3176</v>
      </c>
      <c r="U6480" t="s">
        <v>3177</v>
      </c>
      <c r="V6480" t="s">
        <v>3178</v>
      </c>
      <c r="W6480" t="s">
        <v>86</v>
      </c>
      <c r="X6480" t="s">
        <v>379</v>
      </c>
      <c r="Y6480" t="str">
        <f>"37-2012"</f>
        <v>37-2012</v>
      </c>
      <c r="Z6480" t="s">
        <v>373</v>
      </c>
      <c r="AA6480">
        <v>721110</v>
      </c>
      <c r="AB6480">
        <v>35</v>
      </c>
      <c r="AC6480">
        <v>35</v>
      </c>
      <c r="AD6480" t="s">
        <v>79</v>
      </c>
      <c r="AE6480" t="s">
        <v>80</v>
      </c>
      <c r="AF6480">
        <v>35</v>
      </c>
      <c r="AG6480" s="4">
        <v>0.375</v>
      </c>
      <c r="AH6480" s="4">
        <v>0.70833333333333337</v>
      </c>
      <c r="AI6480" s="5">
        <v>12.11</v>
      </c>
      <c r="AJ6480">
        <v>18.170000000000002</v>
      </c>
      <c r="AL6480" t="s">
        <v>81</v>
      </c>
      <c r="AM6480" t="s">
        <v>82</v>
      </c>
      <c r="AO6480" t="s">
        <v>83</v>
      </c>
      <c r="AR6480" t="s">
        <v>82</v>
      </c>
      <c r="AT6480" t="s">
        <v>82</v>
      </c>
      <c r="AW6480" t="s">
        <v>82</v>
      </c>
      <c r="AY6480" t="s">
        <v>32197</v>
      </c>
      <c r="AZ6480" t="s">
        <v>3627</v>
      </c>
      <c r="BA6480" t="s">
        <v>192</v>
      </c>
      <c r="BB6480">
        <v>56472</v>
      </c>
      <c r="BC6480" t="s">
        <v>87</v>
      </c>
      <c r="BH6480" t="s">
        <v>32198</v>
      </c>
      <c r="BJ6480">
        <v>411404599</v>
      </c>
    </row>
    <row r="6481" spans="1:62" x14ac:dyDescent="0.25">
      <c r="A6481" t="s">
        <v>32305</v>
      </c>
      <c r="B6481" s="2">
        <v>43537</v>
      </c>
      <c r="C6481" t="s">
        <v>63</v>
      </c>
      <c r="D6481" s="3">
        <v>43472.418726388889</v>
      </c>
      <c r="E6481" t="s">
        <v>282</v>
      </c>
      <c r="F6481" s="2">
        <v>43556</v>
      </c>
      <c r="G6481" s="2">
        <v>43799</v>
      </c>
      <c r="H6481" t="s">
        <v>32306</v>
      </c>
      <c r="J6481" t="s">
        <v>32307</v>
      </c>
      <c r="L6481" t="s">
        <v>32308</v>
      </c>
      <c r="M6481" t="s">
        <v>2314</v>
      </c>
      <c r="N6481">
        <v>46375</v>
      </c>
      <c r="O6481" t="s">
        <v>70</v>
      </c>
      <c r="Q6481" t="s">
        <v>32309</v>
      </c>
      <c r="S6481" t="s">
        <v>72</v>
      </c>
      <c r="T6481" t="s">
        <v>6264</v>
      </c>
      <c r="U6481" t="s">
        <v>10001</v>
      </c>
      <c r="V6481" t="s">
        <v>104</v>
      </c>
      <c r="W6481" t="s">
        <v>105</v>
      </c>
      <c r="X6481" t="s">
        <v>106</v>
      </c>
      <c r="Y6481" t="str">
        <f>"37-3011"</f>
        <v>37-3011</v>
      </c>
      <c r="Z6481" t="s">
        <v>94</v>
      </c>
      <c r="AA6481">
        <v>561730</v>
      </c>
      <c r="AB6481">
        <v>16</v>
      </c>
      <c r="AC6481">
        <v>15</v>
      </c>
      <c r="AD6481" t="s">
        <v>79</v>
      </c>
      <c r="AE6481" t="s">
        <v>80</v>
      </c>
      <c r="AF6481">
        <v>40</v>
      </c>
      <c r="AG6481" s="4">
        <v>0.29166666666666669</v>
      </c>
      <c r="AH6481" s="4">
        <v>0.66666666666666663</v>
      </c>
      <c r="AI6481" s="5">
        <v>12.15</v>
      </c>
      <c r="AJ6481">
        <v>18.23</v>
      </c>
      <c r="AL6481" t="s">
        <v>81</v>
      </c>
      <c r="AM6481" t="s">
        <v>82</v>
      </c>
      <c r="AO6481" t="s">
        <v>83</v>
      </c>
      <c r="AR6481" t="s">
        <v>82</v>
      </c>
      <c r="AT6481" t="s">
        <v>82</v>
      </c>
      <c r="AW6481" t="s">
        <v>82</v>
      </c>
      <c r="AY6481" t="s">
        <v>32308</v>
      </c>
      <c r="AZ6481" t="s">
        <v>1278</v>
      </c>
      <c r="BA6481" t="s">
        <v>2314</v>
      </c>
      <c r="BB6481">
        <v>46375</v>
      </c>
      <c r="BC6481" t="s">
        <v>79</v>
      </c>
      <c r="BH6481" t="s">
        <v>32307</v>
      </c>
      <c r="BJ6481">
        <v>352052902</v>
      </c>
    </row>
    <row r="6482" spans="1:62" x14ac:dyDescent="0.25">
      <c r="A6482" t="s">
        <v>32452</v>
      </c>
      <c r="B6482" s="2">
        <v>43537</v>
      </c>
      <c r="C6482" t="s">
        <v>63</v>
      </c>
      <c r="D6482" s="3">
        <v>43472.43361591435</v>
      </c>
      <c r="E6482" t="s">
        <v>117</v>
      </c>
      <c r="H6482" t="s">
        <v>10747</v>
      </c>
      <c r="J6482" t="s">
        <v>10748</v>
      </c>
      <c r="L6482" t="s">
        <v>10749</v>
      </c>
      <c r="M6482" t="s">
        <v>136</v>
      </c>
      <c r="N6482">
        <v>21791</v>
      </c>
      <c r="O6482" t="s">
        <v>70</v>
      </c>
      <c r="Q6482" t="s">
        <v>32453</v>
      </c>
      <c r="S6482" t="s">
        <v>72</v>
      </c>
      <c r="T6482" t="s">
        <v>5117</v>
      </c>
      <c r="U6482" t="s">
        <v>5118</v>
      </c>
      <c r="V6482" t="s">
        <v>2222</v>
      </c>
      <c r="W6482" t="s">
        <v>278</v>
      </c>
      <c r="X6482" t="s">
        <v>106</v>
      </c>
      <c r="Y6482" t="str">
        <f>"37-3011"</f>
        <v>37-3011</v>
      </c>
      <c r="Z6482" t="s">
        <v>94</v>
      </c>
      <c r="AA6482">
        <v>561730</v>
      </c>
      <c r="AB6482">
        <v>10</v>
      </c>
      <c r="AD6482" t="s">
        <v>79</v>
      </c>
      <c r="AE6482" t="s">
        <v>80</v>
      </c>
      <c r="AF6482">
        <v>35</v>
      </c>
      <c r="AG6482" s="4">
        <v>0.29166666666666669</v>
      </c>
      <c r="AH6482" s="4">
        <v>0.70833333333333337</v>
      </c>
      <c r="AI6482" s="5">
        <v>14.73</v>
      </c>
      <c r="AJ6482">
        <v>22.1</v>
      </c>
      <c r="AL6482" t="s">
        <v>81</v>
      </c>
      <c r="AM6482" t="s">
        <v>82</v>
      </c>
      <c r="AO6482" t="s">
        <v>83</v>
      </c>
      <c r="AR6482" t="s">
        <v>82</v>
      </c>
      <c r="AT6482" t="s">
        <v>82</v>
      </c>
      <c r="AW6482" t="s">
        <v>72</v>
      </c>
      <c r="AX6482">
        <v>3</v>
      </c>
      <c r="AY6482" t="s">
        <v>10749</v>
      </c>
      <c r="AZ6482" t="s">
        <v>10751</v>
      </c>
      <c r="BA6482" t="s">
        <v>136</v>
      </c>
      <c r="BB6482">
        <v>21791</v>
      </c>
      <c r="BC6482" t="s">
        <v>79</v>
      </c>
      <c r="BH6482" t="s">
        <v>10748</v>
      </c>
      <c r="BJ6482">
        <v>262529994</v>
      </c>
    </row>
    <row r="6483" spans="1:62" x14ac:dyDescent="0.25">
      <c r="A6483" t="s">
        <v>32615</v>
      </c>
      <c r="B6483" s="2">
        <v>43537</v>
      </c>
      <c r="C6483" t="s">
        <v>63</v>
      </c>
      <c r="D6483" s="3">
        <v>43472.387160486112</v>
      </c>
      <c r="E6483" t="s">
        <v>64</v>
      </c>
      <c r="F6483" s="2">
        <v>43556</v>
      </c>
      <c r="G6483" s="2">
        <v>43778</v>
      </c>
      <c r="H6483" t="s">
        <v>32616</v>
      </c>
      <c r="I6483" t="s">
        <v>32617</v>
      </c>
      <c r="J6483" t="s">
        <v>5787</v>
      </c>
      <c r="L6483" t="s">
        <v>5477</v>
      </c>
      <c r="M6483" t="s">
        <v>147</v>
      </c>
      <c r="N6483">
        <v>19462</v>
      </c>
      <c r="O6483" t="s">
        <v>70</v>
      </c>
      <c r="P6483" t="s">
        <v>67</v>
      </c>
      <c r="Q6483" t="s">
        <v>5788</v>
      </c>
      <c r="S6483" t="s">
        <v>72</v>
      </c>
      <c r="T6483" t="s">
        <v>5789</v>
      </c>
      <c r="U6483" t="s">
        <v>5854</v>
      </c>
      <c r="V6483" t="s">
        <v>5791</v>
      </c>
      <c r="W6483" t="s">
        <v>232</v>
      </c>
      <c r="X6483" t="s">
        <v>106</v>
      </c>
      <c r="Y6483" t="str">
        <f>"37-3011"</f>
        <v>37-3011</v>
      </c>
      <c r="Z6483" t="s">
        <v>94</v>
      </c>
      <c r="AA6483">
        <v>561730</v>
      </c>
      <c r="AB6483">
        <v>15</v>
      </c>
      <c r="AC6483">
        <v>15</v>
      </c>
      <c r="AD6483" t="s">
        <v>79</v>
      </c>
      <c r="AE6483" t="s">
        <v>80</v>
      </c>
      <c r="AF6483">
        <v>40</v>
      </c>
      <c r="AG6483" s="4">
        <v>0.29166666666666669</v>
      </c>
      <c r="AH6483" s="4">
        <v>0.64583333333333337</v>
      </c>
      <c r="AI6483" s="5">
        <v>14.49</v>
      </c>
      <c r="AJ6483">
        <v>21.74</v>
      </c>
      <c r="AL6483" t="s">
        <v>81</v>
      </c>
      <c r="AM6483" t="s">
        <v>82</v>
      </c>
      <c r="AO6483" t="s">
        <v>83</v>
      </c>
      <c r="AP6483" t="s">
        <v>67</v>
      </c>
      <c r="AQ6483" t="s">
        <v>67</v>
      </c>
      <c r="AR6483" t="s">
        <v>82</v>
      </c>
      <c r="AT6483" t="s">
        <v>82</v>
      </c>
      <c r="AW6483" t="s">
        <v>82</v>
      </c>
      <c r="AY6483" t="s">
        <v>32618</v>
      </c>
      <c r="AZ6483" t="s">
        <v>32618</v>
      </c>
      <c r="BA6483" t="s">
        <v>1276</v>
      </c>
      <c r="BB6483">
        <v>53215</v>
      </c>
      <c r="BC6483" t="s">
        <v>79</v>
      </c>
      <c r="BH6483" t="s">
        <v>32619</v>
      </c>
      <c r="BJ6483">
        <v>421724313</v>
      </c>
    </row>
    <row r="6484" spans="1:62" x14ac:dyDescent="0.25">
      <c r="A6484" t="s">
        <v>32741</v>
      </c>
      <c r="B6484" s="2">
        <v>43537</v>
      </c>
      <c r="C6484" t="s">
        <v>63</v>
      </c>
      <c r="D6484" s="3">
        <v>43472.418027384258</v>
      </c>
      <c r="E6484" t="s">
        <v>64</v>
      </c>
      <c r="F6484" s="2">
        <v>43556</v>
      </c>
      <c r="G6484" s="2">
        <v>43814</v>
      </c>
      <c r="H6484" t="s">
        <v>32742</v>
      </c>
      <c r="J6484" t="s">
        <v>32743</v>
      </c>
      <c r="L6484" t="s">
        <v>32744</v>
      </c>
      <c r="M6484" t="s">
        <v>1101</v>
      </c>
      <c r="N6484">
        <v>5065</v>
      </c>
      <c r="O6484" t="s">
        <v>70</v>
      </c>
      <c r="Q6484" t="s">
        <v>32745</v>
      </c>
      <c r="S6484" t="s">
        <v>72</v>
      </c>
      <c r="T6484" t="s">
        <v>6264</v>
      </c>
      <c r="U6484" t="s">
        <v>32746</v>
      </c>
      <c r="V6484" t="s">
        <v>104</v>
      </c>
      <c r="W6484" t="s">
        <v>105</v>
      </c>
      <c r="X6484" t="s">
        <v>32314</v>
      </c>
      <c r="Y6484" t="str">
        <f>"47-3016"</f>
        <v>47-3016</v>
      </c>
      <c r="Z6484" t="s">
        <v>3995</v>
      </c>
      <c r="AA6484">
        <v>23816</v>
      </c>
      <c r="AB6484">
        <v>11</v>
      </c>
      <c r="AC6484">
        <v>11</v>
      </c>
      <c r="AD6484" t="s">
        <v>79</v>
      </c>
      <c r="AE6484" t="s">
        <v>95</v>
      </c>
      <c r="AF6484">
        <v>40</v>
      </c>
      <c r="AG6484" s="4">
        <v>0.27083333333333331</v>
      </c>
      <c r="AH6484" s="4">
        <v>0.625</v>
      </c>
      <c r="AI6484" s="5">
        <v>14.15</v>
      </c>
      <c r="AJ6484">
        <v>21.23</v>
      </c>
      <c r="AL6484" t="s">
        <v>81</v>
      </c>
      <c r="AM6484" t="s">
        <v>82</v>
      </c>
      <c r="AO6484" t="s">
        <v>83</v>
      </c>
      <c r="AR6484" t="s">
        <v>82</v>
      </c>
      <c r="AT6484" t="s">
        <v>82</v>
      </c>
      <c r="AW6484" t="s">
        <v>82</v>
      </c>
      <c r="AY6484" t="s">
        <v>32744</v>
      </c>
      <c r="AZ6484" t="s">
        <v>1107</v>
      </c>
      <c r="BA6484" t="s">
        <v>1101</v>
      </c>
      <c r="BB6484">
        <v>5065</v>
      </c>
      <c r="BC6484" t="s">
        <v>79</v>
      </c>
      <c r="BH6484" t="s">
        <v>32743</v>
      </c>
      <c r="BJ6484">
        <v>30340853</v>
      </c>
    </row>
    <row r="6485" spans="1:62" x14ac:dyDescent="0.25">
      <c r="A6485" t="s">
        <v>32927</v>
      </c>
      <c r="B6485" s="2">
        <v>43537</v>
      </c>
      <c r="C6485" t="s">
        <v>63</v>
      </c>
      <c r="D6485" s="3">
        <v>43472.410735844911</v>
      </c>
      <c r="E6485" t="s">
        <v>64</v>
      </c>
      <c r="F6485" s="2">
        <v>43556</v>
      </c>
      <c r="G6485" s="2">
        <v>43769</v>
      </c>
      <c r="H6485" t="s">
        <v>32928</v>
      </c>
      <c r="J6485" t="s">
        <v>32929</v>
      </c>
      <c r="L6485" t="s">
        <v>2809</v>
      </c>
      <c r="M6485" t="s">
        <v>761</v>
      </c>
      <c r="N6485">
        <v>31408</v>
      </c>
      <c r="O6485" t="s">
        <v>70</v>
      </c>
      <c r="Q6485" t="s">
        <v>32925</v>
      </c>
      <c r="S6485" t="s">
        <v>72</v>
      </c>
      <c r="T6485" t="s">
        <v>6264</v>
      </c>
      <c r="U6485" t="s">
        <v>4263</v>
      </c>
      <c r="V6485" t="s">
        <v>104</v>
      </c>
      <c r="W6485" t="s">
        <v>105</v>
      </c>
      <c r="X6485" t="s">
        <v>106</v>
      </c>
      <c r="Y6485" t="str">
        <f>"37-3011"</f>
        <v>37-3011</v>
      </c>
      <c r="Z6485" t="s">
        <v>94</v>
      </c>
      <c r="AA6485">
        <v>561730</v>
      </c>
      <c r="AB6485">
        <v>14</v>
      </c>
      <c r="AC6485">
        <v>14</v>
      </c>
      <c r="AD6485" t="s">
        <v>79</v>
      </c>
      <c r="AE6485" t="s">
        <v>95</v>
      </c>
      <c r="AF6485">
        <v>40</v>
      </c>
      <c r="AG6485" s="4">
        <v>0.29166666666666669</v>
      </c>
      <c r="AH6485" s="4">
        <v>0.66666666666666663</v>
      </c>
      <c r="AI6485" s="5">
        <v>12.62</v>
      </c>
      <c r="AJ6485">
        <v>18.93</v>
      </c>
      <c r="AK6485">
        <v>18.93</v>
      </c>
      <c r="AL6485" t="s">
        <v>81</v>
      </c>
      <c r="AM6485" t="s">
        <v>82</v>
      </c>
      <c r="AO6485" t="s">
        <v>83</v>
      </c>
      <c r="AR6485" t="s">
        <v>82</v>
      </c>
      <c r="AT6485" t="s">
        <v>82</v>
      </c>
      <c r="AW6485" t="s">
        <v>82</v>
      </c>
      <c r="AY6485" t="s">
        <v>2809</v>
      </c>
      <c r="AZ6485" t="s">
        <v>3873</v>
      </c>
      <c r="BA6485" t="s">
        <v>761</v>
      </c>
      <c r="BB6485">
        <v>31408</v>
      </c>
      <c r="BC6485" t="s">
        <v>79</v>
      </c>
      <c r="BH6485" t="s">
        <v>32929</v>
      </c>
      <c r="BJ6485">
        <v>581825493</v>
      </c>
    </row>
    <row r="6486" spans="1:62" x14ac:dyDescent="0.25">
      <c r="A6486" t="s">
        <v>32986</v>
      </c>
      <c r="B6486" s="2">
        <v>43537</v>
      </c>
      <c r="C6486" t="s">
        <v>63</v>
      </c>
      <c r="D6486" s="3">
        <v>43472.413356967591</v>
      </c>
      <c r="E6486" t="s">
        <v>64</v>
      </c>
      <c r="F6486" s="2">
        <v>43556</v>
      </c>
      <c r="G6486" s="2">
        <v>43784</v>
      </c>
      <c r="H6486" t="s">
        <v>32987</v>
      </c>
      <c r="J6486" t="s">
        <v>32988</v>
      </c>
      <c r="L6486" t="s">
        <v>1308</v>
      </c>
      <c r="M6486" t="s">
        <v>147</v>
      </c>
      <c r="N6486">
        <v>19380</v>
      </c>
      <c r="O6486" t="s">
        <v>70</v>
      </c>
      <c r="Q6486" t="s">
        <v>32989</v>
      </c>
      <c r="S6486" t="s">
        <v>72</v>
      </c>
      <c r="T6486" t="s">
        <v>4262</v>
      </c>
      <c r="U6486" t="s">
        <v>4263</v>
      </c>
      <c r="V6486" t="s">
        <v>1225</v>
      </c>
      <c r="W6486" t="s">
        <v>105</v>
      </c>
      <c r="X6486" t="s">
        <v>106</v>
      </c>
      <c r="Y6486" t="str">
        <f>"37-3011"</f>
        <v>37-3011</v>
      </c>
      <c r="Z6486" t="s">
        <v>94</v>
      </c>
      <c r="AA6486">
        <v>561730</v>
      </c>
      <c r="AB6486">
        <v>15</v>
      </c>
      <c r="AC6486">
        <v>15</v>
      </c>
      <c r="AD6486" t="s">
        <v>79</v>
      </c>
      <c r="AE6486" t="s">
        <v>80</v>
      </c>
      <c r="AF6486">
        <v>40</v>
      </c>
      <c r="AG6486" s="4">
        <v>0.27083333333333331</v>
      </c>
      <c r="AH6486" s="4">
        <v>0.64583333333333337</v>
      </c>
      <c r="AI6486" s="5">
        <v>15.36</v>
      </c>
      <c r="AJ6486">
        <v>23.04</v>
      </c>
      <c r="AL6486" t="s">
        <v>81</v>
      </c>
      <c r="AM6486" t="s">
        <v>82</v>
      </c>
      <c r="AO6486" t="s">
        <v>83</v>
      </c>
      <c r="AR6486" t="s">
        <v>82</v>
      </c>
      <c r="AT6486" t="s">
        <v>82</v>
      </c>
      <c r="AW6486" t="s">
        <v>82</v>
      </c>
      <c r="AY6486" t="s">
        <v>1308</v>
      </c>
      <c r="AZ6486" t="s">
        <v>1310</v>
      </c>
      <c r="BA6486" t="s">
        <v>147</v>
      </c>
      <c r="BB6486">
        <v>19380</v>
      </c>
      <c r="BC6486" t="s">
        <v>79</v>
      </c>
      <c r="BH6486" t="s">
        <v>32988</v>
      </c>
      <c r="BJ6486">
        <v>550911904</v>
      </c>
    </row>
    <row r="6487" spans="1:62" x14ac:dyDescent="0.25">
      <c r="A6487" t="s">
        <v>33053</v>
      </c>
      <c r="B6487" s="2">
        <v>43537</v>
      </c>
      <c r="C6487" t="s">
        <v>63</v>
      </c>
      <c r="D6487" s="3">
        <v>43472.406610289348</v>
      </c>
      <c r="E6487" t="s">
        <v>64</v>
      </c>
      <c r="F6487" s="2">
        <v>43556</v>
      </c>
      <c r="G6487" s="2">
        <v>43819</v>
      </c>
      <c r="H6487" t="s">
        <v>33054</v>
      </c>
      <c r="J6487" t="s">
        <v>33055</v>
      </c>
      <c r="L6487" t="s">
        <v>5791</v>
      </c>
      <c r="M6487" t="s">
        <v>232</v>
      </c>
      <c r="N6487">
        <v>12208</v>
      </c>
      <c r="O6487" t="s">
        <v>70</v>
      </c>
      <c r="Q6487" t="s">
        <v>33056</v>
      </c>
      <c r="S6487" t="s">
        <v>72</v>
      </c>
      <c r="T6487" t="s">
        <v>2185</v>
      </c>
      <c r="U6487" t="s">
        <v>2186</v>
      </c>
      <c r="V6487" t="s">
        <v>2187</v>
      </c>
      <c r="W6487" t="s">
        <v>232</v>
      </c>
      <c r="X6487" t="s">
        <v>106</v>
      </c>
      <c r="Y6487" t="str">
        <f>"37-3011"</f>
        <v>37-3011</v>
      </c>
      <c r="Z6487" t="s">
        <v>94</v>
      </c>
      <c r="AA6487">
        <v>561730</v>
      </c>
      <c r="AB6487">
        <v>3</v>
      </c>
      <c r="AC6487">
        <v>3</v>
      </c>
      <c r="AD6487" t="s">
        <v>79</v>
      </c>
      <c r="AE6487" t="s">
        <v>80</v>
      </c>
      <c r="AF6487">
        <v>40</v>
      </c>
      <c r="AG6487" s="4">
        <v>0.3125</v>
      </c>
      <c r="AH6487" s="4">
        <v>0.75</v>
      </c>
      <c r="AI6487" s="5">
        <v>15.24</v>
      </c>
      <c r="AJ6487">
        <v>22.86</v>
      </c>
      <c r="AK6487">
        <v>22.86</v>
      </c>
      <c r="AL6487" t="s">
        <v>81</v>
      </c>
      <c r="AM6487" t="s">
        <v>82</v>
      </c>
      <c r="AO6487" t="s">
        <v>83</v>
      </c>
      <c r="AR6487" t="s">
        <v>82</v>
      </c>
      <c r="AT6487" t="s">
        <v>72</v>
      </c>
      <c r="AU6487">
        <v>3</v>
      </c>
      <c r="AV6487" t="s">
        <v>33057</v>
      </c>
      <c r="AW6487" t="s">
        <v>72</v>
      </c>
      <c r="AX6487">
        <v>3</v>
      </c>
      <c r="AY6487" t="s">
        <v>5791</v>
      </c>
      <c r="AZ6487" t="s">
        <v>5791</v>
      </c>
      <c r="BA6487" t="s">
        <v>232</v>
      </c>
      <c r="BB6487">
        <v>12208</v>
      </c>
      <c r="BC6487" t="s">
        <v>79</v>
      </c>
      <c r="BH6487" t="s">
        <v>33055</v>
      </c>
      <c r="BJ6487">
        <v>463606877</v>
      </c>
    </row>
    <row r="6488" spans="1:62" x14ac:dyDescent="0.25">
      <c r="A6488" t="s">
        <v>33151</v>
      </c>
      <c r="B6488" s="2">
        <v>43537</v>
      </c>
      <c r="C6488" t="s">
        <v>63</v>
      </c>
      <c r="D6488" s="3">
        <v>43472.421385624999</v>
      </c>
      <c r="E6488" t="s">
        <v>64</v>
      </c>
      <c r="F6488" s="2">
        <v>43556</v>
      </c>
      <c r="G6488" s="2">
        <v>43814</v>
      </c>
      <c r="H6488" t="s">
        <v>33152</v>
      </c>
      <c r="J6488" t="s">
        <v>33153</v>
      </c>
      <c r="L6488" t="s">
        <v>13198</v>
      </c>
      <c r="M6488" t="s">
        <v>136</v>
      </c>
      <c r="N6488">
        <v>21014</v>
      </c>
      <c r="O6488" t="s">
        <v>70</v>
      </c>
      <c r="Q6488" t="s">
        <v>33154</v>
      </c>
      <c r="S6488" t="s">
        <v>72</v>
      </c>
      <c r="T6488" t="s">
        <v>6264</v>
      </c>
      <c r="U6488" t="s">
        <v>10001</v>
      </c>
      <c r="V6488" t="s">
        <v>104</v>
      </c>
      <c r="W6488" t="s">
        <v>105</v>
      </c>
      <c r="X6488" t="s">
        <v>106</v>
      </c>
      <c r="Y6488" t="str">
        <f>"37-3011"</f>
        <v>37-3011</v>
      </c>
      <c r="Z6488" t="s">
        <v>94</v>
      </c>
      <c r="AA6488">
        <v>561730</v>
      </c>
      <c r="AB6488">
        <v>15</v>
      </c>
      <c r="AC6488">
        <v>15</v>
      </c>
      <c r="AD6488" t="s">
        <v>79</v>
      </c>
      <c r="AE6488" t="s">
        <v>80</v>
      </c>
      <c r="AF6488">
        <v>40</v>
      </c>
      <c r="AG6488" s="4">
        <v>0.29166666666666669</v>
      </c>
      <c r="AH6488" s="4">
        <v>0.66666666666666663</v>
      </c>
      <c r="AI6488" s="5">
        <v>14.64</v>
      </c>
      <c r="AJ6488">
        <v>21.96</v>
      </c>
      <c r="AL6488" t="s">
        <v>81</v>
      </c>
      <c r="AM6488" t="s">
        <v>82</v>
      </c>
      <c r="AO6488" t="s">
        <v>83</v>
      </c>
      <c r="AP6488" t="s">
        <v>67</v>
      </c>
      <c r="AQ6488" t="s">
        <v>67</v>
      </c>
      <c r="AR6488" t="s">
        <v>82</v>
      </c>
      <c r="AT6488" t="s">
        <v>82</v>
      </c>
      <c r="AW6488" t="s">
        <v>82</v>
      </c>
      <c r="AY6488" t="s">
        <v>13198</v>
      </c>
      <c r="AZ6488" t="s">
        <v>8925</v>
      </c>
      <c r="BA6488" t="s">
        <v>136</v>
      </c>
      <c r="BB6488">
        <v>21014</v>
      </c>
      <c r="BC6488" t="s">
        <v>79</v>
      </c>
      <c r="BH6488" t="s">
        <v>33153</v>
      </c>
      <c r="BJ6488">
        <v>521541068</v>
      </c>
    </row>
    <row r="6489" spans="1:62" x14ac:dyDescent="0.25">
      <c r="A6489" t="s">
        <v>33159</v>
      </c>
      <c r="B6489" s="2">
        <v>43537</v>
      </c>
      <c r="C6489" t="s">
        <v>63</v>
      </c>
      <c r="D6489" s="3">
        <v>43472.385301284725</v>
      </c>
      <c r="E6489" t="s">
        <v>64</v>
      </c>
      <c r="F6489" s="2">
        <v>43556</v>
      </c>
      <c r="G6489" s="2">
        <v>43778</v>
      </c>
      <c r="H6489" t="s">
        <v>33160</v>
      </c>
      <c r="I6489" t="s">
        <v>33161</v>
      </c>
      <c r="J6489" t="s">
        <v>5787</v>
      </c>
      <c r="L6489" t="s">
        <v>5477</v>
      </c>
      <c r="M6489" t="s">
        <v>147</v>
      </c>
      <c r="N6489">
        <v>19462</v>
      </c>
      <c r="O6489" t="s">
        <v>70</v>
      </c>
      <c r="P6489" t="s">
        <v>67</v>
      </c>
      <c r="Q6489" t="s">
        <v>5788</v>
      </c>
      <c r="S6489" t="s">
        <v>72</v>
      </c>
      <c r="T6489" t="s">
        <v>9036</v>
      </c>
      <c r="U6489" t="s">
        <v>5854</v>
      </c>
      <c r="V6489" t="s">
        <v>5791</v>
      </c>
      <c r="W6489" t="s">
        <v>232</v>
      </c>
      <c r="X6489" t="s">
        <v>106</v>
      </c>
      <c r="Y6489" t="str">
        <f>"37-3011"</f>
        <v>37-3011</v>
      </c>
      <c r="Z6489" t="s">
        <v>94</v>
      </c>
      <c r="AA6489">
        <v>561730</v>
      </c>
      <c r="AB6489">
        <v>10</v>
      </c>
      <c r="AC6489">
        <v>10</v>
      </c>
      <c r="AD6489" t="s">
        <v>79</v>
      </c>
      <c r="AE6489" t="s">
        <v>80</v>
      </c>
      <c r="AF6489">
        <v>40</v>
      </c>
      <c r="AG6489" s="4">
        <v>0.29166666666666669</v>
      </c>
      <c r="AH6489" s="4">
        <v>0.64583333333333337</v>
      </c>
      <c r="AI6489" s="5">
        <v>17.05</v>
      </c>
      <c r="AJ6489">
        <v>25.58</v>
      </c>
      <c r="AL6489" t="s">
        <v>81</v>
      </c>
      <c r="AM6489" t="s">
        <v>82</v>
      </c>
      <c r="AO6489" t="s">
        <v>83</v>
      </c>
      <c r="AP6489" t="s">
        <v>67</v>
      </c>
      <c r="AQ6489" t="s">
        <v>67</v>
      </c>
      <c r="AR6489" t="s">
        <v>82</v>
      </c>
      <c r="AT6489" t="s">
        <v>82</v>
      </c>
      <c r="AW6489" t="s">
        <v>82</v>
      </c>
      <c r="AY6489" t="s">
        <v>33162</v>
      </c>
      <c r="AZ6489" t="s">
        <v>1032</v>
      </c>
      <c r="BA6489" t="s">
        <v>192</v>
      </c>
      <c r="BB6489">
        <v>55429</v>
      </c>
      <c r="BC6489" t="s">
        <v>79</v>
      </c>
      <c r="BH6489" t="s">
        <v>33163</v>
      </c>
      <c r="BJ6489">
        <v>421724313</v>
      </c>
    </row>
    <row r="6490" spans="1:62" x14ac:dyDescent="0.25">
      <c r="A6490" t="s">
        <v>33188</v>
      </c>
      <c r="B6490" s="2">
        <v>43537</v>
      </c>
      <c r="C6490" t="s">
        <v>63</v>
      </c>
      <c r="D6490" s="3">
        <v>43472.419988414353</v>
      </c>
      <c r="E6490" t="s">
        <v>64</v>
      </c>
      <c r="F6490" s="2">
        <v>43556</v>
      </c>
      <c r="G6490" s="2">
        <v>43799</v>
      </c>
      <c r="H6490" t="s">
        <v>33189</v>
      </c>
      <c r="J6490" t="s">
        <v>33190</v>
      </c>
      <c r="L6490" t="s">
        <v>3667</v>
      </c>
      <c r="M6490" t="s">
        <v>783</v>
      </c>
      <c r="N6490">
        <v>45013</v>
      </c>
      <c r="O6490" t="s">
        <v>70</v>
      </c>
      <c r="Q6490" t="s">
        <v>22593</v>
      </c>
      <c r="S6490" t="s">
        <v>72</v>
      </c>
      <c r="T6490" t="s">
        <v>6264</v>
      </c>
      <c r="U6490" t="s">
        <v>10001</v>
      </c>
      <c r="V6490" t="s">
        <v>104</v>
      </c>
      <c r="W6490" t="s">
        <v>105</v>
      </c>
      <c r="X6490" t="s">
        <v>106</v>
      </c>
      <c r="Y6490" t="str">
        <f>"37-3011"</f>
        <v>37-3011</v>
      </c>
      <c r="Z6490" t="s">
        <v>94</v>
      </c>
      <c r="AA6490">
        <v>561730</v>
      </c>
      <c r="AB6490">
        <v>11</v>
      </c>
      <c r="AC6490">
        <v>11</v>
      </c>
      <c r="AD6490" t="s">
        <v>79</v>
      </c>
      <c r="AE6490" t="s">
        <v>80</v>
      </c>
      <c r="AF6490">
        <v>40</v>
      </c>
      <c r="AG6490" s="4">
        <v>0.29166666666666669</v>
      </c>
      <c r="AH6490" s="4">
        <v>0.66666666666666663</v>
      </c>
      <c r="AI6490" s="5">
        <v>13.91</v>
      </c>
      <c r="AJ6490">
        <v>20.87</v>
      </c>
      <c r="AL6490" t="s">
        <v>81</v>
      </c>
      <c r="AM6490" t="s">
        <v>82</v>
      </c>
      <c r="AO6490" t="s">
        <v>83</v>
      </c>
      <c r="AR6490" t="s">
        <v>82</v>
      </c>
      <c r="AT6490" t="s">
        <v>82</v>
      </c>
      <c r="AW6490" t="s">
        <v>82</v>
      </c>
      <c r="AY6490" t="s">
        <v>3667</v>
      </c>
      <c r="AZ6490" t="s">
        <v>3250</v>
      </c>
      <c r="BA6490" t="s">
        <v>783</v>
      </c>
      <c r="BB6490">
        <v>45011</v>
      </c>
      <c r="BC6490" t="s">
        <v>79</v>
      </c>
      <c r="BH6490" t="s">
        <v>33191</v>
      </c>
      <c r="BJ6490">
        <v>464996164</v>
      </c>
    </row>
    <row r="6491" spans="1:62" x14ac:dyDescent="0.25">
      <c r="A6491" t="s">
        <v>33192</v>
      </c>
      <c r="B6491" s="2">
        <v>43537</v>
      </c>
      <c r="C6491" t="s">
        <v>63</v>
      </c>
      <c r="D6491" s="3">
        <v>43472.422744178242</v>
      </c>
      <c r="E6491" t="s">
        <v>64</v>
      </c>
      <c r="F6491" s="2">
        <v>43556</v>
      </c>
      <c r="G6491" s="2">
        <v>43804</v>
      </c>
      <c r="H6491" t="s">
        <v>33193</v>
      </c>
      <c r="J6491" t="s">
        <v>33194</v>
      </c>
      <c r="L6491" t="s">
        <v>33195</v>
      </c>
      <c r="M6491" t="s">
        <v>147</v>
      </c>
      <c r="N6491">
        <v>15143</v>
      </c>
      <c r="O6491" t="s">
        <v>70</v>
      </c>
      <c r="Q6491" t="s">
        <v>33196</v>
      </c>
      <c r="S6491" t="s">
        <v>72</v>
      </c>
      <c r="T6491" t="s">
        <v>6264</v>
      </c>
      <c r="U6491" t="s">
        <v>10001</v>
      </c>
      <c r="V6491" t="s">
        <v>104</v>
      </c>
      <c r="W6491" t="s">
        <v>105</v>
      </c>
      <c r="X6491" t="s">
        <v>106</v>
      </c>
      <c r="Y6491" t="str">
        <f>"37-3011"</f>
        <v>37-3011</v>
      </c>
      <c r="Z6491" t="s">
        <v>94</v>
      </c>
      <c r="AA6491">
        <v>561730</v>
      </c>
      <c r="AB6491">
        <v>15</v>
      </c>
      <c r="AC6491">
        <v>15</v>
      </c>
      <c r="AD6491" t="s">
        <v>79</v>
      </c>
      <c r="AE6491" t="s">
        <v>80</v>
      </c>
      <c r="AF6491">
        <v>40</v>
      </c>
      <c r="AG6491" s="4">
        <v>0.29166666666666669</v>
      </c>
      <c r="AH6491" s="4">
        <v>0.66666666666666663</v>
      </c>
      <c r="AI6491" s="5">
        <v>13.77</v>
      </c>
      <c r="AJ6491">
        <v>20.66</v>
      </c>
      <c r="AL6491" t="s">
        <v>81</v>
      </c>
      <c r="AM6491" t="s">
        <v>82</v>
      </c>
      <c r="AO6491" t="s">
        <v>83</v>
      </c>
      <c r="AP6491" t="s">
        <v>67</v>
      </c>
      <c r="AQ6491" t="s">
        <v>67</v>
      </c>
      <c r="AR6491" t="s">
        <v>82</v>
      </c>
      <c r="AT6491" t="s">
        <v>82</v>
      </c>
      <c r="AW6491" t="s">
        <v>82</v>
      </c>
      <c r="AY6491" t="s">
        <v>33195</v>
      </c>
      <c r="AZ6491" t="s">
        <v>33197</v>
      </c>
      <c r="BA6491" t="s">
        <v>147</v>
      </c>
      <c r="BB6491">
        <v>15143</v>
      </c>
      <c r="BC6491" t="s">
        <v>79</v>
      </c>
      <c r="BH6491" t="s">
        <v>33194</v>
      </c>
      <c r="BJ6491">
        <v>202595307</v>
      </c>
    </row>
    <row r="6492" spans="1:62" x14ac:dyDescent="0.25">
      <c r="A6492" t="s">
        <v>33251</v>
      </c>
      <c r="B6492" s="2">
        <v>43537</v>
      </c>
      <c r="C6492" t="s">
        <v>63</v>
      </c>
      <c r="D6492" s="3">
        <v>43472.420671608794</v>
      </c>
      <c r="E6492" t="s">
        <v>64</v>
      </c>
      <c r="F6492" s="2">
        <v>43556</v>
      </c>
      <c r="G6492" s="2">
        <v>43814</v>
      </c>
      <c r="H6492" t="s">
        <v>33252</v>
      </c>
      <c r="J6492" t="s">
        <v>33253</v>
      </c>
      <c r="L6492" t="s">
        <v>17001</v>
      </c>
      <c r="M6492" t="s">
        <v>105</v>
      </c>
      <c r="N6492">
        <v>76208</v>
      </c>
      <c r="O6492" t="s">
        <v>70</v>
      </c>
      <c r="Q6492" t="s">
        <v>33254</v>
      </c>
      <c r="S6492" t="s">
        <v>72</v>
      </c>
      <c r="T6492" t="s">
        <v>4262</v>
      </c>
      <c r="U6492" t="s">
        <v>10001</v>
      </c>
      <c r="V6492" t="s">
        <v>1225</v>
      </c>
      <c r="W6492" t="s">
        <v>105</v>
      </c>
      <c r="X6492" t="s">
        <v>106</v>
      </c>
      <c r="Y6492" t="str">
        <f>"37-3011"</f>
        <v>37-3011</v>
      </c>
      <c r="Z6492" t="s">
        <v>94</v>
      </c>
      <c r="AA6492">
        <v>561730</v>
      </c>
      <c r="AB6492">
        <v>9</v>
      </c>
      <c r="AC6492">
        <v>9</v>
      </c>
      <c r="AD6492" t="s">
        <v>79</v>
      </c>
      <c r="AE6492" t="s">
        <v>95</v>
      </c>
      <c r="AF6492">
        <v>40</v>
      </c>
      <c r="AG6492" s="4">
        <v>0.29166666666666669</v>
      </c>
      <c r="AH6492" s="4">
        <v>0.66666666666666663</v>
      </c>
      <c r="AI6492" s="5">
        <v>13.94</v>
      </c>
      <c r="AJ6492">
        <v>20.91</v>
      </c>
      <c r="AL6492" t="s">
        <v>81</v>
      </c>
      <c r="AM6492" t="s">
        <v>82</v>
      </c>
      <c r="AO6492" t="s">
        <v>83</v>
      </c>
      <c r="AP6492" t="s">
        <v>67</v>
      </c>
      <c r="AQ6492" t="s">
        <v>67</v>
      </c>
      <c r="AR6492" t="s">
        <v>82</v>
      </c>
      <c r="AT6492" t="s">
        <v>82</v>
      </c>
      <c r="AW6492" t="s">
        <v>82</v>
      </c>
      <c r="AY6492" t="s">
        <v>17001</v>
      </c>
      <c r="AZ6492" t="s">
        <v>3523</v>
      </c>
      <c r="BA6492" t="s">
        <v>105</v>
      </c>
      <c r="BB6492">
        <v>76208</v>
      </c>
      <c r="BC6492" t="s">
        <v>79</v>
      </c>
      <c r="BH6492" t="s">
        <v>33253</v>
      </c>
      <c r="BJ6492">
        <v>752630384</v>
      </c>
    </row>
    <row r="6493" spans="1:62" x14ac:dyDescent="0.25">
      <c r="A6493" t="s">
        <v>33284</v>
      </c>
      <c r="B6493" s="2">
        <v>43537</v>
      </c>
      <c r="C6493" t="s">
        <v>63</v>
      </c>
      <c r="D6493" s="3">
        <v>43472.411006770832</v>
      </c>
      <c r="E6493" t="s">
        <v>64</v>
      </c>
      <c r="F6493" s="2">
        <v>43556</v>
      </c>
      <c r="G6493" s="2">
        <v>43753</v>
      </c>
      <c r="H6493" t="s">
        <v>33285</v>
      </c>
      <c r="J6493" t="s">
        <v>33286</v>
      </c>
      <c r="L6493" t="s">
        <v>1225</v>
      </c>
      <c r="M6493" t="s">
        <v>105</v>
      </c>
      <c r="N6493">
        <v>75220</v>
      </c>
      <c r="O6493" t="s">
        <v>70</v>
      </c>
      <c r="Q6493" t="s">
        <v>33287</v>
      </c>
      <c r="S6493" t="s">
        <v>72</v>
      </c>
      <c r="T6493" t="s">
        <v>4262</v>
      </c>
      <c r="U6493" t="s">
        <v>4263</v>
      </c>
      <c r="V6493" t="s">
        <v>1225</v>
      </c>
      <c r="W6493" t="s">
        <v>105</v>
      </c>
      <c r="X6493" t="s">
        <v>106</v>
      </c>
      <c r="Y6493" t="str">
        <f>"37-3011"</f>
        <v>37-3011</v>
      </c>
      <c r="Z6493" t="s">
        <v>94</v>
      </c>
      <c r="AA6493">
        <v>561730</v>
      </c>
      <c r="AB6493">
        <v>23</v>
      </c>
      <c r="AC6493">
        <v>23</v>
      </c>
      <c r="AD6493" t="s">
        <v>79</v>
      </c>
      <c r="AE6493" t="s">
        <v>95</v>
      </c>
      <c r="AF6493">
        <v>40</v>
      </c>
      <c r="AG6493" s="4">
        <v>0.27083333333333331</v>
      </c>
      <c r="AH6493" s="4">
        <v>0.64583333333333337</v>
      </c>
      <c r="AI6493" s="5">
        <v>13.94</v>
      </c>
      <c r="AJ6493">
        <v>20.91</v>
      </c>
      <c r="AL6493" t="s">
        <v>81</v>
      </c>
      <c r="AM6493" t="s">
        <v>82</v>
      </c>
      <c r="AO6493" t="s">
        <v>83</v>
      </c>
      <c r="AR6493" t="s">
        <v>82</v>
      </c>
      <c r="AT6493" t="s">
        <v>82</v>
      </c>
      <c r="AW6493" t="s">
        <v>82</v>
      </c>
      <c r="AY6493" t="s">
        <v>1225</v>
      </c>
      <c r="AZ6493" t="s">
        <v>1225</v>
      </c>
      <c r="BA6493" t="s">
        <v>105</v>
      </c>
      <c r="BB6493">
        <v>75220</v>
      </c>
      <c r="BC6493" t="s">
        <v>79</v>
      </c>
      <c r="BH6493" t="s">
        <v>33286</v>
      </c>
      <c r="BJ6493">
        <v>752339585</v>
      </c>
    </row>
    <row r="6494" spans="1:62" x14ac:dyDescent="0.25">
      <c r="A6494" t="s">
        <v>33606</v>
      </c>
      <c r="B6494" s="2">
        <v>43537</v>
      </c>
      <c r="C6494" t="s">
        <v>63</v>
      </c>
      <c r="D6494" s="3">
        <v>43472.431659513888</v>
      </c>
      <c r="E6494" t="s">
        <v>117</v>
      </c>
      <c r="H6494" t="s">
        <v>33607</v>
      </c>
      <c r="J6494" t="s">
        <v>33608</v>
      </c>
      <c r="L6494" t="s">
        <v>2222</v>
      </c>
      <c r="M6494" t="s">
        <v>278</v>
      </c>
      <c r="N6494">
        <v>23229</v>
      </c>
      <c r="O6494" t="s">
        <v>70</v>
      </c>
      <c r="Q6494" t="s">
        <v>33609</v>
      </c>
      <c r="S6494" t="s">
        <v>72</v>
      </c>
      <c r="T6494" t="s">
        <v>5117</v>
      </c>
      <c r="U6494" t="s">
        <v>5118</v>
      </c>
      <c r="V6494" t="s">
        <v>2222</v>
      </c>
      <c r="W6494" t="s">
        <v>278</v>
      </c>
      <c r="X6494" t="s">
        <v>106</v>
      </c>
      <c r="Y6494" t="str">
        <f>"37-3011"</f>
        <v>37-3011</v>
      </c>
      <c r="Z6494" t="s">
        <v>94</v>
      </c>
      <c r="AA6494">
        <v>561730</v>
      </c>
      <c r="AB6494">
        <v>9</v>
      </c>
      <c r="AD6494" t="s">
        <v>79</v>
      </c>
      <c r="AE6494" t="s">
        <v>80</v>
      </c>
      <c r="AF6494">
        <v>35</v>
      </c>
      <c r="AG6494" s="4">
        <v>0.29166666666666669</v>
      </c>
      <c r="AH6494" s="4">
        <v>0.66666666666666663</v>
      </c>
      <c r="AI6494" s="5">
        <v>14.34</v>
      </c>
      <c r="AJ6494">
        <v>21.48</v>
      </c>
      <c r="AL6494" t="s">
        <v>81</v>
      </c>
      <c r="AM6494" t="s">
        <v>82</v>
      </c>
      <c r="AO6494" t="s">
        <v>83</v>
      </c>
      <c r="AR6494" t="s">
        <v>82</v>
      </c>
      <c r="AT6494" t="s">
        <v>82</v>
      </c>
      <c r="AW6494" t="s">
        <v>72</v>
      </c>
      <c r="AX6494">
        <v>3</v>
      </c>
      <c r="AY6494" t="s">
        <v>2222</v>
      </c>
      <c r="AZ6494" t="s">
        <v>10265</v>
      </c>
      <c r="BA6494" t="s">
        <v>278</v>
      </c>
      <c r="BB6494">
        <v>23229</v>
      </c>
      <c r="BC6494" t="s">
        <v>79</v>
      </c>
      <c r="BH6494" t="s">
        <v>33608</v>
      </c>
      <c r="BJ6494">
        <v>371565620</v>
      </c>
    </row>
    <row r="6495" spans="1:62" x14ac:dyDescent="0.25">
      <c r="A6495" t="s">
        <v>33742</v>
      </c>
      <c r="B6495" s="2">
        <v>43537</v>
      </c>
      <c r="C6495" t="s">
        <v>63</v>
      </c>
      <c r="D6495" s="3">
        <v>43472.418076689813</v>
      </c>
      <c r="E6495" t="s">
        <v>64</v>
      </c>
      <c r="F6495" s="2">
        <v>43556</v>
      </c>
      <c r="G6495" s="2">
        <v>43814</v>
      </c>
      <c r="H6495" t="s">
        <v>33743</v>
      </c>
      <c r="J6495" t="s">
        <v>33744</v>
      </c>
      <c r="L6495" t="s">
        <v>1797</v>
      </c>
      <c r="M6495" t="s">
        <v>1246</v>
      </c>
      <c r="N6495">
        <v>63132</v>
      </c>
      <c r="O6495" t="s">
        <v>70</v>
      </c>
      <c r="Q6495" t="s">
        <v>33745</v>
      </c>
      <c r="S6495" t="s">
        <v>72</v>
      </c>
      <c r="T6495" t="s">
        <v>6264</v>
      </c>
      <c r="U6495" t="s">
        <v>4263</v>
      </c>
      <c r="V6495" t="s">
        <v>104</v>
      </c>
      <c r="W6495" t="s">
        <v>105</v>
      </c>
      <c r="X6495" t="s">
        <v>106</v>
      </c>
      <c r="Y6495" t="str">
        <f>"37-3011"</f>
        <v>37-3011</v>
      </c>
      <c r="Z6495" t="s">
        <v>94</v>
      </c>
      <c r="AA6495">
        <v>561730</v>
      </c>
      <c r="AB6495">
        <v>9</v>
      </c>
      <c r="AC6495">
        <v>9</v>
      </c>
      <c r="AD6495" t="s">
        <v>79</v>
      </c>
      <c r="AE6495" t="s">
        <v>80</v>
      </c>
      <c r="AF6495">
        <v>40</v>
      </c>
      <c r="AG6495" s="4">
        <v>0.29166666666666669</v>
      </c>
      <c r="AH6495" s="4">
        <v>0.66666666666666663</v>
      </c>
      <c r="AI6495" s="5">
        <v>14.52</v>
      </c>
      <c r="AJ6495">
        <v>21.78</v>
      </c>
      <c r="AL6495" t="s">
        <v>81</v>
      </c>
      <c r="AM6495" t="s">
        <v>82</v>
      </c>
      <c r="AO6495" t="s">
        <v>83</v>
      </c>
      <c r="AR6495" t="s">
        <v>82</v>
      </c>
      <c r="AT6495" t="s">
        <v>82</v>
      </c>
      <c r="AW6495" t="s">
        <v>82</v>
      </c>
      <c r="AY6495" t="s">
        <v>1797</v>
      </c>
      <c r="AZ6495" t="s">
        <v>1797</v>
      </c>
      <c r="BA6495" t="s">
        <v>1246</v>
      </c>
      <c r="BB6495">
        <v>63132</v>
      </c>
      <c r="BC6495" t="s">
        <v>79</v>
      </c>
      <c r="BH6495" t="s">
        <v>33744</v>
      </c>
      <c r="BJ6495">
        <v>453597274</v>
      </c>
    </row>
    <row r="6496" spans="1:62" x14ac:dyDescent="0.25">
      <c r="A6496" t="s">
        <v>34007</v>
      </c>
      <c r="B6496" s="2">
        <v>43537</v>
      </c>
      <c r="C6496" t="s">
        <v>63</v>
      </c>
      <c r="D6496" s="3">
        <v>43472.441216874999</v>
      </c>
      <c r="E6496" t="s">
        <v>117</v>
      </c>
      <c r="H6496" t="s">
        <v>7261</v>
      </c>
      <c r="J6496" t="s">
        <v>7393</v>
      </c>
      <c r="L6496" t="s">
        <v>528</v>
      </c>
      <c r="M6496" t="s">
        <v>100</v>
      </c>
      <c r="N6496">
        <v>28607</v>
      </c>
      <c r="O6496" t="s">
        <v>70</v>
      </c>
      <c r="Q6496" t="s">
        <v>7264</v>
      </c>
      <c r="S6496" t="s">
        <v>72</v>
      </c>
      <c r="T6496" t="s">
        <v>7265</v>
      </c>
      <c r="U6496" t="s">
        <v>7266</v>
      </c>
      <c r="V6496" t="s">
        <v>196</v>
      </c>
      <c r="W6496" t="s">
        <v>197</v>
      </c>
      <c r="X6496" t="s">
        <v>326</v>
      </c>
      <c r="Y6496" t="str">
        <f>"47-2131"</f>
        <v>47-2131</v>
      </c>
      <c r="Z6496" t="s">
        <v>7275</v>
      </c>
      <c r="AA6496">
        <v>23831</v>
      </c>
      <c r="AB6496">
        <v>6</v>
      </c>
      <c r="AD6496" t="s">
        <v>79</v>
      </c>
      <c r="AE6496" t="s">
        <v>80</v>
      </c>
      <c r="AF6496">
        <v>40</v>
      </c>
      <c r="AG6496" s="4">
        <v>0.33333333333333331</v>
      </c>
      <c r="AH6496" s="4">
        <v>0.66666666666666663</v>
      </c>
      <c r="AI6496" s="5">
        <v>14.14</v>
      </c>
      <c r="AJ6496">
        <v>21.21</v>
      </c>
      <c r="AL6496" t="s">
        <v>81</v>
      </c>
      <c r="AM6496" t="s">
        <v>82</v>
      </c>
      <c r="AO6496" t="s">
        <v>83</v>
      </c>
      <c r="AR6496" t="s">
        <v>82</v>
      </c>
      <c r="AT6496" t="s">
        <v>82</v>
      </c>
      <c r="AW6496" t="s">
        <v>82</v>
      </c>
      <c r="AY6496" t="s">
        <v>528</v>
      </c>
      <c r="AZ6496" t="s">
        <v>34008</v>
      </c>
      <c r="BA6496" t="s">
        <v>100</v>
      </c>
      <c r="BB6496">
        <v>28607</v>
      </c>
      <c r="BC6496" t="s">
        <v>79</v>
      </c>
      <c r="BH6496" t="s">
        <v>7393</v>
      </c>
      <c r="BJ6496">
        <v>561978397</v>
      </c>
    </row>
    <row r="6497" spans="1:62" x14ac:dyDescent="0.25">
      <c r="A6497" t="s">
        <v>34094</v>
      </c>
      <c r="B6497" s="2">
        <v>43537</v>
      </c>
      <c r="C6497" t="s">
        <v>63</v>
      </c>
      <c r="D6497" s="3">
        <v>43472.39955076389</v>
      </c>
      <c r="E6497" t="s">
        <v>64</v>
      </c>
      <c r="F6497" s="2">
        <v>43556</v>
      </c>
      <c r="G6497" s="2">
        <v>43769</v>
      </c>
      <c r="H6497" t="s">
        <v>34095</v>
      </c>
      <c r="J6497" t="s">
        <v>34096</v>
      </c>
      <c r="L6497" t="s">
        <v>297</v>
      </c>
      <c r="M6497" t="s">
        <v>298</v>
      </c>
      <c r="N6497">
        <v>3907</v>
      </c>
      <c r="O6497" t="s">
        <v>70</v>
      </c>
      <c r="Q6497" t="s">
        <v>34097</v>
      </c>
      <c r="S6497" t="s">
        <v>72</v>
      </c>
      <c r="T6497" t="s">
        <v>31078</v>
      </c>
      <c r="U6497" t="s">
        <v>3783</v>
      </c>
      <c r="V6497" t="s">
        <v>2207</v>
      </c>
      <c r="W6497" t="s">
        <v>86</v>
      </c>
      <c r="X6497" t="s">
        <v>1241</v>
      </c>
      <c r="Y6497" t="str">
        <f>"35-9021"</f>
        <v>35-9021</v>
      </c>
      <c r="Z6497" t="s">
        <v>315</v>
      </c>
      <c r="AA6497">
        <v>4451</v>
      </c>
      <c r="AB6497">
        <v>3</v>
      </c>
      <c r="AC6497">
        <v>3</v>
      </c>
      <c r="AD6497" t="s">
        <v>79</v>
      </c>
      <c r="AE6497" t="s">
        <v>95</v>
      </c>
      <c r="AF6497">
        <v>35</v>
      </c>
      <c r="AG6497" s="4">
        <v>0.29166666666666669</v>
      </c>
      <c r="AH6497" s="4">
        <v>0.625</v>
      </c>
      <c r="AI6497" s="6">
        <v>11</v>
      </c>
      <c r="AJ6497">
        <v>16.5</v>
      </c>
      <c r="AL6497" t="s">
        <v>81</v>
      </c>
      <c r="AM6497" t="s">
        <v>82</v>
      </c>
      <c r="AO6497" t="s">
        <v>83</v>
      </c>
      <c r="AR6497" t="s">
        <v>82</v>
      </c>
      <c r="AT6497" t="s">
        <v>82</v>
      </c>
      <c r="AW6497" t="s">
        <v>72</v>
      </c>
      <c r="AX6497">
        <v>1</v>
      </c>
      <c r="AY6497" t="s">
        <v>297</v>
      </c>
      <c r="AZ6497" t="s">
        <v>302</v>
      </c>
      <c r="BA6497" t="s">
        <v>298</v>
      </c>
      <c r="BB6497">
        <v>3907</v>
      </c>
      <c r="BC6497" t="s">
        <v>87</v>
      </c>
      <c r="BH6497" t="s">
        <v>34096</v>
      </c>
      <c r="BJ6497">
        <v>821651161</v>
      </c>
    </row>
    <row r="6498" spans="1:62" x14ac:dyDescent="0.25">
      <c r="A6498" t="s">
        <v>34152</v>
      </c>
      <c r="B6498" s="2">
        <v>43537</v>
      </c>
      <c r="C6498" t="s">
        <v>63</v>
      </c>
      <c r="D6498" s="3">
        <v>43472.403176238426</v>
      </c>
      <c r="E6498" t="s">
        <v>91</v>
      </c>
      <c r="H6498" t="s">
        <v>10773</v>
      </c>
      <c r="J6498" t="s">
        <v>10774</v>
      </c>
      <c r="L6498" t="s">
        <v>6277</v>
      </c>
      <c r="M6498" t="s">
        <v>105</v>
      </c>
      <c r="N6498">
        <v>76009</v>
      </c>
      <c r="O6498" t="s">
        <v>70</v>
      </c>
      <c r="Q6498" t="s">
        <v>10775</v>
      </c>
      <c r="S6498" t="s">
        <v>72</v>
      </c>
      <c r="T6498" t="s">
        <v>910</v>
      </c>
      <c r="U6498" t="s">
        <v>911</v>
      </c>
      <c r="V6498" t="s">
        <v>863</v>
      </c>
      <c r="W6498" t="s">
        <v>105</v>
      </c>
      <c r="X6498" t="s">
        <v>106</v>
      </c>
      <c r="Y6498" t="str">
        <f>"37-3011"</f>
        <v>37-3011</v>
      </c>
      <c r="Z6498" t="s">
        <v>94</v>
      </c>
      <c r="AA6498">
        <v>561730</v>
      </c>
      <c r="AB6498">
        <v>19</v>
      </c>
      <c r="AD6498" t="s">
        <v>79</v>
      </c>
      <c r="AE6498" t="s">
        <v>95</v>
      </c>
      <c r="AF6498">
        <v>40</v>
      </c>
      <c r="AG6498" s="4">
        <v>0.33333333333333331</v>
      </c>
      <c r="AH6498" s="4">
        <v>0.70833333333333337</v>
      </c>
      <c r="AI6498" s="5">
        <v>12.43</v>
      </c>
      <c r="AJ6498">
        <v>18.649999999999999</v>
      </c>
      <c r="AL6498" t="s">
        <v>81</v>
      </c>
      <c r="AM6498" t="s">
        <v>82</v>
      </c>
      <c r="AO6498" t="s">
        <v>83</v>
      </c>
      <c r="AR6498" t="s">
        <v>82</v>
      </c>
      <c r="AT6498" t="s">
        <v>82</v>
      </c>
      <c r="AW6498" t="s">
        <v>82</v>
      </c>
      <c r="AY6498" t="s">
        <v>6277</v>
      </c>
      <c r="AZ6498" t="s">
        <v>3053</v>
      </c>
      <c r="BA6498" t="s">
        <v>105</v>
      </c>
      <c r="BB6498">
        <v>76009</v>
      </c>
      <c r="BC6498" t="s">
        <v>79</v>
      </c>
      <c r="BH6498" t="s">
        <v>10774</v>
      </c>
      <c r="BJ6498">
        <v>752707384</v>
      </c>
    </row>
    <row r="6499" spans="1:62" x14ac:dyDescent="0.25">
      <c r="A6499" t="s">
        <v>34280</v>
      </c>
      <c r="B6499" s="2">
        <v>43537</v>
      </c>
      <c r="C6499" t="s">
        <v>63</v>
      </c>
      <c r="D6499" s="3">
        <v>43472.442247071762</v>
      </c>
      <c r="E6499" t="s">
        <v>117</v>
      </c>
      <c r="H6499" t="s">
        <v>7261</v>
      </c>
      <c r="J6499" t="s">
        <v>34281</v>
      </c>
      <c r="L6499" t="s">
        <v>2576</v>
      </c>
      <c r="M6499" t="s">
        <v>1064</v>
      </c>
      <c r="N6499">
        <v>37129</v>
      </c>
      <c r="O6499" t="s">
        <v>70</v>
      </c>
      <c r="Q6499" t="s">
        <v>7264</v>
      </c>
      <c r="S6499" t="s">
        <v>72</v>
      </c>
      <c r="T6499" t="s">
        <v>7265</v>
      </c>
      <c r="U6499" t="s">
        <v>7266</v>
      </c>
      <c r="V6499" t="s">
        <v>196</v>
      </c>
      <c r="W6499" t="s">
        <v>197</v>
      </c>
      <c r="X6499" t="s">
        <v>326</v>
      </c>
      <c r="Y6499" t="str">
        <f>"47-2061"</f>
        <v>47-2061</v>
      </c>
      <c r="Z6499" t="s">
        <v>326</v>
      </c>
      <c r="AA6499">
        <v>23831</v>
      </c>
      <c r="AB6499">
        <v>8</v>
      </c>
      <c r="AD6499" t="s">
        <v>79</v>
      </c>
      <c r="AE6499" t="s">
        <v>95</v>
      </c>
      <c r="AF6499">
        <v>40</v>
      </c>
      <c r="AG6499" s="4">
        <v>0.33333333333333331</v>
      </c>
      <c r="AH6499" s="4">
        <v>0.66666666666666663</v>
      </c>
      <c r="AI6499" s="5">
        <v>15.31</v>
      </c>
      <c r="AJ6499">
        <v>22.97</v>
      </c>
      <c r="AL6499" t="s">
        <v>81</v>
      </c>
      <c r="AM6499" t="s">
        <v>82</v>
      </c>
      <c r="AO6499" t="s">
        <v>83</v>
      </c>
      <c r="AR6499" t="s">
        <v>82</v>
      </c>
      <c r="AT6499" t="s">
        <v>82</v>
      </c>
      <c r="AW6499" t="s">
        <v>82</v>
      </c>
      <c r="AY6499" t="s">
        <v>2576</v>
      </c>
      <c r="AZ6499" t="s">
        <v>2577</v>
      </c>
      <c r="BA6499" t="s">
        <v>1064</v>
      </c>
      <c r="BB6499">
        <v>37129</v>
      </c>
      <c r="BC6499" t="s">
        <v>79</v>
      </c>
      <c r="BH6499" t="s">
        <v>34281</v>
      </c>
      <c r="BJ6499">
        <v>561978397</v>
      </c>
    </row>
    <row r="6500" spans="1:62" x14ac:dyDescent="0.25">
      <c r="A6500" t="s">
        <v>34502</v>
      </c>
      <c r="B6500" s="2">
        <v>43537</v>
      </c>
      <c r="C6500" t="s">
        <v>63</v>
      </c>
      <c r="D6500" s="3">
        <v>43472.436387893518</v>
      </c>
      <c r="E6500" t="s">
        <v>117</v>
      </c>
      <c r="H6500" t="s">
        <v>34503</v>
      </c>
      <c r="I6500" t="s">
        <v>34503</v>
      </c>
      <c r="J6500" t="s">
        <v>34504</v>
      </c>
      <c r="L6500" t="s">
        <v>1410</v>
      </c>
      <c r="M6500" t="s">
        <v>136</v>
      </c>
      <c r="N6500">
        <v>20695</v>
      </c>
      <c r="O6500" t="s">
        <v>70</v>
      </c>
      <c r="Q6500" t="s">
        <v>34505</v>
      </c>
      <c r="S6500" t="s">
        <v>72</v>
      </c>
      <c r="T6500" t="s">
        <v>5117</v>
      </c>
      <c r="U6500" t="s">
        <v>5118</v>
      </c>
      <c r="V6500" t="s">
        <v>2222</v>
      </c>
      <c r="W6500" t="s">
        <v>278</v>
      </c>
      <c r="X6500" t="s">
        <v>4052</v>
      </c>
      <c r="Y6500" t="str">
        <f>"47-2051"</f>
        <v>47-2051</v>
      </c>
      <c r="Z6500" t="s">
        <v>1383</v>
      </c>
      <c r="AA6500">
        <v>23811</v>
      </c>
      <c r="AB6500">
        <v>5</v>
      </c>
      <c r="AD6500" t="s">
        <v>79</v>
      </c>
      <c r="AE6500" t="s">
        <v>80</v>
      </c>
      <c r="AF6500">
        <v>35</v>
      </c>
      <c r="AG6500" s="4">
        <v>0.25</v>
      </c>
      <c r="AH6500" s="4">
        <v>0.66666666666666663</v>
      </c>
      <c r="AI6500" s="5">
        <v>23.17</v>
      </c>
      <c r="AJ6500">
        <v>34.76</v>
      </c>
      <c r="AL6500" t="s">
        <v>81</v>
      </c>
      <c r="AM6500" t="s">
        <v>82</v>
      </c>
      <c r="AO6500" t="s">
        <v>83</v>
      </c>
      <c r="AR6500" t="s">
        <v>82</v>
      </c>
      <c r="AT6500" t="s">
        <v>82</v>
      </c>
      <c r="AW6500" t="s">
        <v>82</v>
      </c>
      <c r="AY6500" t="s">
        <v>1410</v>
      </c>
      <c r="AZ6500" t="s">
        <v>9215</v>
      </c>
      <c r="BA6500" t="s">
        <v>278</v>
      </c>
      <c r="BB6500">
        <v>20695</v>
      </c>
      <c r="BC6500" t="s">
        <v>79</v>
      </c>
      <c r="BH6500" t="s">
        <v>34504</v>
      </c>
      <c r="BJ6500">
        <v>522189893</v>
      </c>
    </row>
    <row r="6501" spans="1:62" x14ac:dyDescent="0.25">
      <c r="A6501" t="s">
        <v>34674</v>
      </c>
      <c r="B6501" s="2">
        <v>43537</v>
      </c>
      <c r="C6501" t="s">
        <v>63</v>
      </c>
      <c r="D6501" s="3">
        <v>43472.420722615738</v>
      </c>
      <c r="E6501" t="s">
        <v>64</v>
      </c>
      <c r="F6501" s="2">
        <v>43556</v>
      </c>
      <c r="G6501" s="2">
        <v>43794</v>
      </c>
      <c r="H6501" t="s">
        <v>34675</v>
      </c>
      <c r="J6501" t="s">
        <v>34676</v>
      </c>
      <c r="L6501" t="s">
        <v>812</v>
      </c>
      <c r="M6501" t="s">
        <v>147</v>
      </c>
      <c r="N6501">
        <v>17404</v>
      </c>
      <c r="O6501" t="s">
        <v>70</v>
      </c>
      <c r="Q6501" t="s">
        <v>34677</v>
      </c>
      <c r="S6501" t="s">
        <v>72</v>
      </c>
      <c r="T6501" t="s">
        <v>4262</v>
      </c>
      <c r="U6501" t="s">
        <v>4263</v>
      </c>
      <c r="V6501" t="s">
        <v>1225</v>
      </c>
      <c r="W6501" t="s">
        <v>105</v>
      </c>
      <c r="X6501" t="s">
        <v>106</v>
      </c>
      <c r="Y6501" t="str">
        <f>"37-3011"</f>
        <v>37-3011</v>
      </c>
      <c r="Z6501" t="s">
        <v>94</v>
      </c>
      <c r="AA6501">
        <v>561730</v>
      </c>
      <c r="AB6501">
        <v>28</v>
      </c>
      <c r="AC6501">
        <v>28</v>
      </c>
      <c r="AD6501" t="s">
        <v>79</v>
      </c>
      <c r="AE6501" t="s">
        <v>80</v>
      </c>
      <c r="AF6501">
        <v>40</v>
      </c>
      <c r="AG6501" s="4">
        <v>0.29166666666666669</v>
      </c>
      <c r="AH6501" s="4">
        <v>0.66666666666666663</v>
      </c>
      <c r="AI6501" s="5">
        <v>13.86</v>
      </c>
      <c r="AJ6501">
        <v>20.79</v>
      </c>
      <c r="AL6501" t="s">
        <v>81</v>
      </c>
      <c r="AM6501" t="s">
        <v>82</v>
      </c>
      <c r="AO6501" t="s">
        <v>83</v>
      </c>
      <c r="AR6501" t="s">
        <v>82</v>
      </c>
      <c r="AT6501" t="s">
        <v>82</v>
      </c>
      <c r="AW6501" t="s">
        <v>82</v>
      </c>
      <c r="AY6501" t="s">
        <v>812</v>
      </c>
      <c r="AZ6501" t="s">
        <v>812</v>
      </c>
      <c r="BA6501" t="s">
        <v>147</v>
      </c>
      <c r="BB6501">
        <v>17404</v>
      </c>
      <c r="BC6501" t="s">
        <v>79</v>
      </c>
      <c r="BH6501" t="s">
        <v>34676</v>
      </c>
      <c r="BJ6501">
        <v>454173147</v>
      </c>
    </row>
    <row r="6502" spans="1:62" x14ac:dyDescent="0.25">
      <c r="A6502" t="s">
        <v>35171</v>
      </c>
      <c r="B6502" s="2">
        <v>43537</v>
      </c>
      <c r="C6502" t="s">
        <v>63</v>
      </c>
      <c r="D6502" s="3">
        <v>43472.47057153935</v>
      </c>
      <c r="E6502" t="s">
        <v>64</v>
      </c>
      <c r="F6502" s="2">
        <v>43556</v>
      </c>
      <c r="G6502" s="2">
        <v>43753</v>
      </c>
      <c r="H6502" t="s">
        <v>35172</v>
      </c>
      <c r="I6502" t="s">
        <v>35173</v>
      </c>
      <c r="J6502" t="s">
        <v>35174</v>
      </c>
      <c r="K6502" t="s">
        <v>67</v>
      </c>
      <c r="L6502" t="s">
        <v>211</v>
      </c>
      <c r="M6502" t="s">
        <v>207</v>
      </c>
      <c r="N6502">
        <v>2633</v>
      </c>
      <c r="O6502" t="s">
        <v>70</v>
      </c>
      <c r="P6502" t="s">
        <v>67</v>
      </c>
      <c r="Q6502" t="s">
        <v>35175</v>
      </c>
      <c r="S6502" t="s">
        <v>72</v>
      </c>
      <c r="T6502" t="s">
        <v>8517</v>
      </c>
      <c r="U6502" t="s">
        <v>8518</v>
      </c>
      <c r="V6502" t="s">
        <v>8519</v>
      </c>
      <c r="W6502" t="s">
        <v>207</v>
      </c>
      <c r="X6502" t="s">
        <v>9761</v>
      </c>
      <c r="Y6502" t="str">
        <f>"35-2014"</f>
        <v>35-2014</v>
      </c>
      <c r="Z6502" t="s">
        <v>301</v>
      </c>
      <c r="AA6502">
        <v>722110</v>
      </c>
      <c r="AB6502">
        <v>2</v>
      </c>
      <c r="AC6502">
        <v>2</v>
      </c>
      <c r="AD6502" t="s">
        <v>79</v>
      </c>
      <c r="AE6502" t="s">
        <v>80</v>
      </c>
      <c r="AF6502">
        <v>35</v>
      </c>
      <c r="AG6502" s="4">
        <v>0.54166666666666663</v>
      </c>
      <c r="AH6502" s="4">
        <v>0.75</v>
      </c>
      <c r="AI6502" s="5">
        <v>15.17</v>
      </c>
      <c r="AJ6502">
        <v>22.76</v>
      </c>
      <c r="AL6502" t="s">
        <v>81</v>
      </c>
      <c r="AM6502" t="s">
        <v>82</v>
      </c>
      <c r="AO6502" t="s">
        <v>83</v>
      </c>
      <c r="AP6502" t="s">
        <v>67</v>
      </c>
      <c r="AQ6502" t="s">
        <v>67</v>
      </c>
      <c r="AR6502" t="s">
        <v>82</v>
      </c>
      <c r="AT6502" t="s">
        <v>82</v>
      </c>
      <c r="AW6502" t="s">
        <v>82</v>
      </c>
      <c r="AY6502" t="s">
        <v>211</v>
      </c>
      <c r="AZ6502" t="s">
        <v>214</v>
      </c>
      <c r="BA6502" t="s">
        <v>207</v>
      </c>
      <c r="BB6502">
        <v>2633</v>
      </c>
      <c r="BC6502" t="s">
        <v>87</v>
      </c>
      <c r="BH6502" t="s">
        <v>35174</v>
      </c>
      <c r="BI6502" t="s">
        <v>67</v>
      </c>
      <c r="BJ6502">
        <v>42789213</v>
      </c>
    </row>
    <row r="6503" spans="1:62" x14ac:dyDescent="0.25">
      <c r="A6503" t="s">
        <v>35231</v>
      </c>
      <c r="B6503" s="2">
        <v>43537</v>
      </c>
      <c r="C6503" t="s">
        <v>63</v>
      </c>
      <c r="D6503" s="3">
        <v>43472.45909733796</v>
      </c>
      <c r="E6503" t="s">
        <v>64</v>
      </c>
      <c r="F6503" s="2">
        <v>43556</v>
      </c>
      <c r="G6503" s="2">
        <v>43761</v>
      </c>
      <c r="H6503" t="s">
        <v>35232</v>
      </c>
      <c r="I6503" t="s">
        <v>35233</v>
      </c>
      <c r="J6503" t="s">
        <v>35234</v>
      </c>
      <c r="K6503" t="s">
        <v>67</v>
      </c>
      <c r="L6503" t="s">
        <v>35235</v>
      </c>
      <c r="M6503" t="s">
        <v>207</v>
      </c>
      <c r="N6503">
        <v>2639</v>
      </c>
      <c r="O6503" t="s">
        <v>70</v>
      </c>
      <c r="P6503" t="s">
        <v>67</v>
      </c>
      <c r="Q6503" t="s">
        <v>35236</v>
      </c>
      <c r="S6503" t="s">
        <v>72</v>
      </c>
      <c r="T6503" t="s">
        <v>8517</v>
      </c>
      <c r="U6503" t="s">
        <v>8518</v>
      </c>
      <c r="V6503" t="s">
        <v>8519</v>
      </c>
      <c r="W6503" t="s">
        <v>207</v>
      </c>
      <c r="X6503" t="s">
        <v>28273</v>
      </c>
      <c r="Y6503" t="str">
        <f>"37-2012"</f>
        <v>37-2012</v>
      </c>
      <c r="Z6503" t="s">
        <v>373</v>
      </c>
      <c r="AA6503">
        <v>721110</v>
      </c>
      <c r="AB6503">
        <v>10</v>
      </c>
      <c r="AC6503">
        <v>10</v>
      </c>
      <c r="AD6503" t="s">
        <v>79</v>
      </c>
      <c r="AE6503" t="s">
        <v>80</v>
      </c>
      <c r="AF6503">
        <v>35</v>
      </c>
      <c r="AG6503" s="4">
        <v>0.375</v>
      </c>
      <c r="AH6503" s="4">
        <v>0.70833333333333337</v>
      </c>
      <c r="AI6503" s="5">
        <v>14.58</v>
      </c>
      <c r="AJ6503">
        <v>21.87</v>
      </c>
      <c r="AL6503" t="s">
        <v>81</v>
      </c>
      <c r="AM6503" t="s">
        <v>82</v>
      </c>
      <c r="AO6503" t="s">
        <v>83</v>
      </c>
      <c r="AP6503" t="s">
        <v>67</v>
      </c>
      <c r="AQ6503" t="s">
        <v>67</v>
      </c>
      <c r="AR6503" t="s">
        <v>82</v>
      </c>
      <c r="AT6503" t="s">
        <v>82</v>
      </c>
      <c r="AW6503" t="s">
        <v>82</v>
      </c>
      <c r="AY6503" t="s">
        <v>35235</v>
      </c>
      <c r="AZ6503" t="s">
        <v>214</v>
      </c>
      <c r="BA6503" t="s">
        <v>207</v>
      </c>
      <c r="BB6503">
        <v>2639</v>
      </c>
      <c r="BC6503" t="s">
        <v>87</v>
      </c>
      <c r="BH6503" t="s">
        <v>35234</v>
      </c>
      <c r="BI6503" t="s">
        <v>67</v>
      </c>
      <c r="BJ6503">
        <v>42855499</v>
      </c>
    </row>
    <row r="6504" spans="1:62" x14ac:dyDescent="0.25">
      <c r="A6504" t="s">
        <v>35275</v>
      </c>
      <c r="B6504" s="2">
        <v>43537</v>
      </c>
      <c r="C6504" t="s">
        <v>63</v>
      </c>
      <c r="D6504" s="3">
        <v>43472.482547766202</v>
      </c>
      <c r="E6504" t="s">
        <v>64</v>
      </c>
      <c r="F6504" s="2">
        <v>43556</v>
      </c>
      <c r="G6504" s="2">
        <v>43784</v>
      </c>
      <c r="H6504" t="s">
        <v>35276</v>
      </c>
      <c r="I6504" t="s">
        <v>35277</v>
      </c>
      <c r="J6504" t="s">
        <v>35278</v>
      </c>
      <c r="K6504" t="s">
        <v>67</v>
      </c>
      <c r="L6504" t="s">
        <v>273</v>
      </c>
      <c r="M6504" t="s">
        <v>207</v>
      </c>
      <c r="N6504">
        <v>2657</v>
      </c>
      <c r="O6504" t="s">
        <v>70</v>
      </c>
      <c r="P6504" t="s">
        <v>67</v>
      </c>
      <c r="Q6504" t="s">
        <v>35279</v>
      </c>
      <c r="S6504" t="s">
        <v>72</v>
      </c>
      <c r="T6504" t="s">
        <v>8517</v>
      </c>
      <c r="U6504" t="s">
        <v>8518</v>
      </c>
      <c r="V6504" t="s">
        <v>8519</v>
      </c>
      <c r="W6504" t="s">
        <v>207</v>
      </c>
      <c r="X6504" t="s">
        <v>35280</v>
      </c>
      <c r="Y6504" t="str">
        <f>"35-3021"</f>
        <v>35-3021</v>
      </c>
      <c r="Z6504" t="s">
        <v>354</v>
      </c>
      <c r="AA6504">
        <v>722211</v>
      </c>
      <c r="AB6504">
        <v>10</v>
      </c>
      <c r="AC6504">
        <v>10</v>
      </c>
      <c r="AD6504" t="s">
        <v>79</v>
      </c>
      <c r="AE6504" t="s">
        <v>80</v>
      </c>
      <c r="AF6504">
        <v>35</v>
      </c>
      <c r="AG6504" s="4">
        <v>0.33333333333333331</v>
      </c>
      <c r="AH6504" s="4">
        <v>0.58333333333333337</v>
      </c>
      <c r="AI6504" s="5">
        <v>13.75</v>
      </c>
      <c r="AL6504" t="s">
        <v>81</v>
      </c>
      <c r="AM6504" t="s">
        <v>82</v>
      </c>
      <c r="AO6504" t="s">
        <v>83</v>
      </c>
      <c r="AP6504" t="s">
        <v>67</v>
      </c>
      <c r="AQ6504" t="s">
        <v>67</v>
      </c>
      <c r="AR6504" t="s">
        <v>82</v>
      </c>
      <c r="AT6504" t="s">
        <v>82</v>
      </c>
      <c r="AW6504" t="s">
        <v>72</v>
      </c>
      <c r="AX6504">
        <v>3</v>
      </c>
      <c r="AY6504" t="s">
        <v>273</v>
      </c>
      <c r="AZ6504" t="s">
        <v>214</v>
      </c>
      <c r="BA6504" t="s">
        <v>207</v>
      </c>
      <c r="BB6504">
        <v>2657</v>
      </c>
      <c r="BC6504" t="s">
        <v>87</v>
      </c>
      <c r="BH6504" t="s">
        <v>35278</v>
      </c>
      <c r="BI6504" t="s">
        <v>67</v>
      </c>
      <c r="BJ6504">
        <v>651169500</v>
      </c>
    </row>
    <row r="6505" spans="1:62" x14ac:dyDescent="0.25">
      <c r="A6505" t="s">
        <v>35389</v>
      </c>
      <c r="B6505" s="2">
        <v>43537</v>
      </c>
      <c r="C6505" t="s">
        <v>63</v>
      </c>
      <c r="D6505" s="3">
        <v>43472.793997152781</v>
      </c>
      <c r="E6505" t="s">
        <v>91</v>
      </c>
      <c r="H6505" t="s">
        <v>35390</v>
      </c>
      <c r="I6505" t="s">
        <v>35391</v>
      </c>
      <c r="J6505" t="s">
        <v>35392</v>
      </c>
      <c r="K6505" t="s">
        <v>67</v>
      </c>
      <c r="L6505" t="s">
        <v>416</v>
      </c>
      <c r="M6505" t="s">
        <v>207</v>
      </c>
      <c r="N6505">
        <v>2645</v>
      </c>
      <c r="O6505" t="s">
        <v>70</v>
      </c>
      <c r="P6505" t="s">
        <v>67</v>
      </c>
      <c r="Q6505" t="s">
        <v>35393</v>
      </c>
      <c r="S6505" t="s">
        <v>72</v>
      </c>
      <c r="T6505" t="s">
        <v>8517</v>
      </c>
      <c r="U6505" t="s">
        <v>8518</v>
      </c>
      <c r="V6505" t="s">
        <v>8519</v>
      </c>
      <c r="W6505" t="s">
        <v>207</v>
      </c>
      <c r="X6505" t="s">
        <v>366</v>
      </c>
      <c r="Y6505" t="str">
        <f>"37-2012"</f>
        <v>37-2012</v>
      </c>
      <c r="Z6505" t="s">
        <v>373</v>
      </c>
      <c r="AA6505">
        <v>721110</v>
      </c>
      <c r="AB6505">
        <v>4</v>
      </c>
      <c r="AD6505" t="s">
        <v>79</v>
      </c>
      <c r="AE6505" t="s">
        <v>95</v>
      </c>
      <c r="AF6505">
        <v>35</v>
      </c>
      <c r="AG6505" s="4">
        <v>0.33333333333333331</v>
      </c>
      <c r="AH6505" s="4">
        <v>0.625</v>
      </c>
      <c r="AI6505" s="5">
        <v>14.58</v>
      </c>
      <c r="AJ6505">
        <v>21.87</v>
      </c>
      <c r="AL6505" t="s">
        <v>81</v>
      </c>
      <c r="AM6505" t="s">
        <v>82</v>
      </c>
      <c r="AO6505" t="s">
        <v>83</v>
      </c>
      <c r="AP6505" t="s">
        <v>67</v>
      </c>
      <c r="AQ6505" t="s">
        <v>67</v>
      </c>
      <c r="AR6505" t="s">
        <v>82</v>
      </c>
      <c r="AT6505" t="s">
        <v>82</v>
      </c>
      <c r="AW6505" t="s">
        <v>82</v>
      </c>
      <c r="AY6505" t="s">
        <v>416</v>
      </c>
      <c r="AZ6505" t="s">
        <v>214</v>
      </c>
      <c r="BA6505" t="s">
        <v>207</v>
      </c>
      <c r="BB6505">
        <v>2645</v>
      </c>
      <c r="BC6505" t="s">
        <v>87</v>
      </c>
      <c r="BH6505" t="s">
        <v>35392</v>
      </c>
      <c r="BI6505" t="s">
        <v>67</v>
      </c>
      <c r="BJ6505">
        <v>43218751</v>
      </c>
    </row>
    <row r="6506" spans="1:62" x14ac:dyDescent="0.25">
      <c r="A6506" t="s">
        <v>35408</v>
      </c>
      <c r="B6506" s="2">
        <v>43537</v>
      </c>
      <c r="C6506" t="s">
        <v>63</v>
      </c>
      <c r="D6506" s="3">
        <v>43472.410495138887</v>
      </c>
      <c r="E6506" t="s">
        <v>117</v>
      </c>
      <c r="H6506" t="s">
        <v>35100</v>
      </c>
      <c r="J6506" t="s">
        <v>35101</v>
      </c>
      <c r="L6506" t="s">
        <v>240</v>
      </c>
      <c r="M6506" t="s">
        <v>147</v>
      </c>
      <c r="N6506">
        <v>15235</v>
      </c>
      <c r="O6506" t="s">
        <v>70</v>
      </c>
      <c r="Q6506" t="s">
        <v>35102</v>
      </c>
      <c r="S6506" t="s">
        <v>72</v>
      </c>
      <c r="T6506" t="s">
        <v>35103</v>
      </c>
      <c r="U6506" t="s">
        <v>35104</v>
      </c>
      <c r="V6506" t="s">
        <v>244</v>
      </c>
      <c r="W6506" t="s">
        <v>147</v>
      </c>
      <c r="X6506" t="s">
        <v>2928</v>
      </c>
      <c r="Y6506" t="str">
        <f>"37-2011"</f>
        <v>37-2011</v>
      </c>
      <c r="Z6506" t="s">
        <v>424</v>
      </c>
      <c r="AA6506">
        <v>561790</v>
      </c>
      <c r="AB6506">
        <v>6</v>
      </c>
      <c r="AD6506" t="s">
        <v>79</v>
      </c>
      <c r="AE6506" t="s">
        <v>80</v>
      </c>
      <c r="AF6506">
        <v>35</v>
      </c>
      <c r="AG6506" s="4">
        <v>0.375</v>
      </c>
      <c r="AH6506" s="4">
        <v>0.70833333333333337</v>
      </c>
      <c r="AI6506" s="5">
        <v>13.12</v>
      </c>
      <c r="AJ6506">
        <v>19.68</v>
      </c>
      <c r="AL6506" t="s">
        <v>81</v>
      </c>
      <c r="AM6506" t="s">
        <v>82</v>
      </c>
      <c r="AO6506" t="s">
        <v>213</v>
      </c>
      <c r="AR6506" t="s">
        <v>82</v>
      </c>
      <c r="AT6506" t="s">
        <v>82</v>
      </c>
      <c r="AW6506" t="s">
        <v>72</v>
      </c>
      <c r="AX6506">
        <v>36</v>
      </c>
      <c r="AY6506" t="s">
        <v>240</v>
      </c>
      <c r="AZ6506" t="s">
        <v>3309</v>
      </c>
      <c r="BA6506" t="s">
        <v>147</v>
      </c>
      <c r="BB6506">
        <v>15235</v>
      </c>
      <c r="BC6506" t="s">
        <v>79</v>
      </c>
      <c r="BH6506" t="s">
        <v>35105</v>
      </c>
      <c r="BJ6506">
        <v>812063668</v>
      </c>
    </row>
    <row r="6507" spans="1:62" x14ac:dyDescent="0.25">
      <c r="A6507" t="s">
        <v>35425</v>
      </c>
      <c r="B6507" s="2">
        <v>43537</v>
      </c>
      <c r="C6507" t="s">
        <v>63</v>
      </c>
      <c r="D6507" s="3">
        <v>43472.477890787035</v>
      </c>
      <c r="E6507" t="s">
        <v>64</v>
      </c>
      <c r="F6507" s="2">
        <v>43556</v>
      </c>
      <c r="G6507" s="2">
        <v>43784</v>
      </c>
      <c r="H6507" t="s">
        <v>8513</v>
      </c>
      <c r="I6507" t="s">
        <v>8514</v>
      </c>
      <c r="J6507" t="s">
        <v>8515</v>
      </c>
      <c r="K6507" t="s">
        <v>67</v>
      </c>
      <c r="L6507" t="s">
        <v>360</v>
      </c>
      <c r="M6507" t="s">
        <v>207</v>
      </c>
      <c r="N6507">
        <v>2554</v>
      </c>
      <c r="O6507" t="s">
        <v>70</v>
      </c>
      <c r="P6507" t="s">
        <v>67</v>
      </c>
      <c r="Q6507" t="s">
        <v>8516</v>
      </c>
      <c r="S6507" t="s">
        <v>72</v>
      </c>
      <c r="T6507" t="s">
        <v>8517</v>
      </c>
      <c r="U6507" t="s">
        <v>8518</v>
      </c>
      <c r="V6507" t="s">
        <v>8519</v>
      </c>
      <c r="W6507" t="s">
        <v>207</v>
      </c>
      <c r="X6507" t="s">
        <v>35426</v>
      </c>
      <c r="Y6507" t="str">
        <f>"43-4081"</f>
        <v>43-4081</v>
      </c>
      <c r="Z6507" t="s">
        <v>1983</v>
      </c>
      <c r="AA6507">
        <v>721110</v>
      </c>
      <c r="AB6507">
        <v>24</v>
      </c>
      <c r="AC6507">
        <v>24</v>
      </c>
      <c r="AD6507" t="s">
        <v>79</v>
      </c>
      <c r="AE6507" t="s">
        <v>80</v>
      </c>
      <c r="AF6507">
        <v>35</v>
      </c>
      <c r="AG6507" s="4">
        <v>0.29166666666666669</v>
      </c>
      <c r="AH6507" s="4">
        <v>0.625</v>
      </c>
      <c r="AI6507" s="5">
        <v>15.04</v>
      </c>
      <c r="AJ6507">
        <v>22.56</v>
      </c>
      <c r="AL6507" t="s">
        <v>81</v>
      </c>
      <c r="AM6507" t="s">
        <v>82</v>
      </c>
      <c r="AO6507" t="s">
        <v>83</v>
      </c>
      <c r="AP6507" t="s">
        <v>67</v>
      </c>
      <c r="AQ6507" t="s">
        <v>67</v>
      </c>
      <c r="AR6507" t="s">
        <v>82</v>
      </c>
      <c r="AT6507" t="s">
        <v>82</v>
      </c>
      <c r="AW6507" t="s">
        <v>82</v>
      </c>
      <c r="AY6507" t="s">
        <v>360</v>
      </c>
      <c r="AZ6507" t="s">
        <v>360</v>
      </c>
      <c r="BA6507" t="s">
        <v>207</v>
      </c>
      <c r="BB6507">
        <v>2554</v>
      </c>
      <c r="BC6507" t="s">
        <v>87</v>
      </c>
      <c r="BH6507" t="s">
        <v>8515</v>
      </c>
      <c r="BI6507" t="s">
        <v>67</v>
      </c>
      <c r="BJ6507">
        <v>43436262</v>
      </c>
    </row>
    <row r="6508" spans="1:62" x14ac:dyDescent="0.25">
      <c r="A6508" t="s">
        <v>35516</v>
      </c>
      <c r="B6508" s="2">
        <v>43537</v>
      </c>
      <c r="C6508" t="s">
        <v>63</v>
      </c>
      <c r="D6508" s="3">
        <v>43472.417109259259</v>
      </c>
      <c r="E6508" t="s">
        <v>64</v>
      </c>
      <c r="F6508" s="2">
        <v>43556</v>
      </c>
      <c r="G6508" s="2">
        <v>43799</v>
      </c>
      <c r="H6508" t="s">
        <v>35517</v>
      </c>
      <c r="J6508" t="s">
        <v>35518</v>
      </c>
      <c r="K6508" t="s">
        <v>35519</v>
      </c>
      <c r="L6508" t="s">
        <v>35520</v>
      </c>
      <c r="M6508" t="s">
        <v>649</v>
      </c>
      <c r="N6508">
        <v>85378</v>
      </c>
      <c r="O6508" t="s">
        <v>70</v>
      </c>
      <c r="Q6508" t="s">
        <v>35521</v>
      </c>
      <c r="S6508" t="s">
        <v>72</v>
      </c>
      <c r="T6508" t="s">
        <v>7872</v>
      </c>
      <c r="U6508" t="s">
        <v>7873</v>
      </c>
      <c r="V6508" t="s">
        <v>2471</v>
      </c>
      <c r="W6508" t="s">
        <v>649</v>
      </c>
      <c r="X6508" t="s">
        <v>2013</v>
      </c>
      <c r="Y6508" t="str">
        <f>"37-3011"</f>
        <v>37-3011</v>
      </c>
      <c r="Z6508" t="s">
        <v>94</v>
      </c>
      <c r="AA6508">
        <v>561730</v>
      </c>
      <c r="AB6508">
        <v>60</v>
      </c>
      <c r="AC6508">
        <v>60</v>
      </c>
      <c r="AD6508" t="s">
        <v>79</v>
      </c>
      <c r="AE6508" t="s">
        <v>95</v>
      </c>
      <c r="AF6508">
        <v>40</v>
      </c>
      <c r="AG6508" s="4">
        <v>0.25</v>
      </c>
      <c r="AH6508" s="4">
        <v>0.60416666666666663</v>
      </c>
      <c r="AI6508" s="5">
        <v>13.23</v>
      </c>
      <c r="AJ6508">
        <v>19.850000000000001</v>
      </c>
      <c r="AK6508">
        <v>19.850000000000001</v>
      </c>
      <c r="AL6508" t="s">
        <v>81</v>
      </c>
      <c r="AM6508" t="s">
        <v>82</v>
      </c>
      <c r="AO6508" t="s">
        <v>83</v>
      </c>
      <c r="AP6508" t="s">
        <v>67</v>
      </c>
      <c r="AQ6508" t="s">
        <v>67</v>
      </c>
      <c r="AR6508" t="s">
        <v>82</v>
      </c>
      <c r="AT6508" t="s">
        <v>82</v>
      </c>
      <c r="AW6508" t="s">
        <v>72</v>
      </c>
      <c r="AX6508">
        <v>3</v>
      </c>
      <c r="AY6508" t="s">
        <v>35520</v>
      </c>
      <c r="AZ6508" t="s">
        <v>655</v>
      </c>
      <c r="BA6508" t="s">
        <v>649</v>
      </c>
      <c r="BB6508">
        <v>85374</v>
      </c>
      <c r="BC6508" t="s">
        <v>79</v>
      </c>
      <c r="BH6508" t="s">
        <v>35518</v>
      </c>
      <c r="BI6508" t="s">
        <v>35519</v>
      </c>
      <c r="BJ6508">
        <v>860835507</v>
      </c>
    </row>
    <row r="6509" spans="1:62" x14ac:dyDescent="0.25">
      <c r="A6509" t="s">
        <v>35552</v>
      </c>
      <c r="B6509" s="2">
        <v>43537</v>
      </c>
      <c r="C6509" t="s">
        <v>63</v>
      </c>
      <c r="D6509" s="3">
        <v>43472.411798333334</v>
      </c>
      <c r="E6509" t="s">
        <v>64</v>
      </c>
      <c r="F6509" s="2">
        <v>43556</v>
      </c>
      <c r="G6509" s="2">
        <v>43814</v>
      </c>
      <c r="H6509" t="s">
        <v>34984</v>
      </c>
      <c r="I6509" t="s">
        <v>34985</v>
      </c>
      <c r="J6509" t="s">
        <v>34986</v>
      </c>
      <c r="K6509" t="s">
        <v>67</v>
      </c>
      <c r="L6509" t="s">
        <v>360</v>
      </c>
      <c r="M6509" t="s">
        <v>207</v>
      </c>
      <c r="N6509">
        <v>2554</v>
      </c>
      <c r="O6509" t="s">
        <v>70</v>
      </c>
      <c r="Q6509" t="s">
        <v>34987</v>
      </c>
      <c r="S6509" t="s">
        <v>72</v>
      </c>
      <c r="T6509" t="s">
        <v>34193</v>
      </c>
      <c r="U6509" t="s">
        <v>34194</v>
      </c>
      <c r="V6509" t="s">
        <v>206</v>
      </c>
      <c r="W6509" t="s">
        <v>207</v>
      </c>
      <c r="X6509" t="s">
        <v>300</v>
      </c>
      <c r="Y6509" t="str">
        <f>"35-2014"</f>
        <v>35-2014</v>
      </c>
      <c r="Z6509" t="s">
        <v>301</v>
      </c>
      <c r="AA6509">
        <v>722110</v>
      </c>
      <c r="AB6509">
        <v>5</v>
      </c>
      <c r="AC6509">
        <v>5</v>
      </c>
      <c r="AD6509" t="s">
        <v>79</v>
      </c>
      <c r="AE6509" t="s">
        <v>80</v>
      </c>
      <c r="AF6509">
        <v>40</v>
      </c>
      <c r="AG6509" s="4">
        <v>0.625</v>
      </c>
      <c r="AH6509" s="4">
        <v>0.95833333333333337</v>
      </c>
      <c r="AI6509" s="5">
        <v>14.49</v>
      </c>
      <c r="AJ6509">
        <v>0</v>
      </c>
      <c r="AK6509">
        <v>0</v>
      </c>
      <c r="AL6509" t="s">
        <v>81</v>
      </c>
      <c r="AM6509" t="s">
        <v>82</v>
      </c>
      <c r="AO6509" t="s">
        <v>83</v>
      </c>
      <c r="AP6509" t="s">
        <v>67</v>
      </c>
      <c r="AQ6509" t="s">
        <v>67</v>
      </c>
      <c r="AR6509" t="s">
        <v>82</v>
      </c>
      <c r="AT6509" t="s">
        <v>82</v>
      </c>
      <c r="AW6509" t="s">
        <v>82</v>
      </c>
      <c r="AY6509" t="s">
        <v>360</v>
      </c>
      <c r="AZ6509" t="s">
        <v>360</v>
      </c>
      <c r="BA6509" t="s">
        <v>207</v>
      </c>
      <c r="BB6509">
        <v>2554</v>
      </c>
      <c r="BC6509" t="s">
        <v>87</v>
      </c>
      <c r="BH6509" t="s">
        <v>34986</v>
      </c>
      <c r="BI6509" t="s">
        <v>67</v>
      </c>
      <c r="BJ6509">
        <v>43112995</v>
      </c>
    </row>
    <row r="6510" spans="1:62" x14ac:dyDescent="0.25">
      <c r="A6510" t="s">
        <v>35553</v>
      </c>
      <c r="B6510" s="2">
        <v>43537</v>
      </c>
      <c r="C6510" t="s">
        <v>63</v>
      </c>
      <c r="D6510" s="3">
        <v>43472.444116087965</v>
      </c>
      <c r="E6510" t="s">
        <v>64</v>
      </c>
      <c r="F6510" s="2">
        <v>43556</v>
      </c>
      <c r="G6510" s="2">
        <v>43784</v>
      </c>
      <c r="H6510" t="s">
        <v>8513</v>
      </c>
      <c r="I6510" t="s">
        <v>8514</v>
      </c>
      <c r="J6510" t="s">
        <v>8515</v>
      </c>
      <c r="K6510" t="s">
        <v>67</v>
      </c>
      <c r="L6510" t="s">
        <v>360</v>
      </c>
      <c r="M6510" t="s">
        <v>207</v>
      </c>
      <c r="N6510">
        <v>2554</v>
      </c>
      <c r="O6510" t="s">
        <v>70</v>
      </c>
      <c r="P6510" t="s">
        <v>67</v>
      </c>
      <c r="Q6510" t="s">
        <v>8516</v>
      </c>
      <c r="S6510" t="s">
        <v>72</v>
      </c>
      <c r="T6510" t="s">
        <v>8517</v>
      </c>
      <c r="U6510" t="s">
        <v>8518</v>
      </c>
      <c r="V6510" t="s">
        <v>8519</v>
      </c>
      <c r="W6510" t="s">
        <v>207</v>
      </c>
      <c r="X6510" t="s">
        <v>300</v>
      </c>
      <c r="Y6510" t="str">
        <f>"35-2014"</f>
        <v>35-2014</v>
      </c>
      <c r="Z6510" t="s">
        <v>301</v>
      </c>
      <c r="AA6510">
        <v>721110</v>
      </c>
      <c r="AB6510">
        <v>17</v>
      </c>
      <c r="AC6510">
        <v>17</v>
      </c>
      <c r="AD6510" t="s">
        <v>79</v>
      </c>
      <c r="AE6510" t="s">
        <v>80</v>
      </c>
      <c r="AF6510">
        <v>35</v>
      </c>
      <c r="AG6510" s="4">
        <v>0.29166666666666669</v>
      </c>
      <c r="AH6510" s="4">
        <v>0.625</v>
      </c>
      <c r="AI6510" s="5">
        <v>14.49</v>
      </c>
      <c r="AJ6510">
        <v>21.74</v>
      </c>
      <c r="AL6510" t="s">
        <v>81</v>
      </c>
      <c r="AM6510" t="s">
        <v>82</v>
      </c>
      <c r="AO6510" t="s">
        <v>83</v>
      </c>
      <c r="AP6510" t="s">
        <v>67</v>
      </c>
      <c r="AQ6510" t="s">
        <v>67</v>
      </c>
      <c r="AR6510" t="s">
        <v>82</v>
      </c>
      <c r="AT6510" t="s">
        <v>82</v>
      </c>
      <c r="AW6510" t="s">
        <v>82</v>
      </c>
      <c r="AY6510" t="s">
        <v>360</v>
      </c>
      <c r="AZ6510" t="s">
        <v>360</v>
      </c>
      <c r="BA6510" t="s">
        <v>207</v>
      </c>
      <c r="BB6510">
        <v>2554</v>
      </c>
      <c r="BC6510" t="s">
        <v>87</v>
      </c>
      <c r="BH6510" t="s">
        <v>8515</v>
      </c>
      <c r="BI6510" t="s">
        <v>67</v>
      </c>
      <c r="BJ6510">
        <v>43436262</v>
      </c>
    </row>
    <row r="6511" spans="1:62" x14ac:dyDescent="0.25">
      <c r="A6511" t="s">
        <v>35591</v>
      </c>
      <c r="B6511" s="2">
        <v>43537</v>
      </c>
      <c r="C6511" t="s">
        <v>63</v>
      </c>
      <c r="D6511" s="3">
        <v>43472.399695775464</v>
      </c>
      <c r="E6511" t="s">
        <v>64</v>
      </c>
      <c r="F6511" s="2">
        <v>43556</v>
      </c>
      <c r="G6511" s="2">
        <v>43830</v>
      </c>
      <c r="H6511" t="s">
        <v>412</v>
      </c>
      <c r="I6511" t="s">
        <v>67</v>
      </c>
      <c r="J6511" t="s">
        <v>413</v>
      </c>
      <c r="K6511" t="s">
        <v>67</v>
      </c>
      <c r="L6511" t="s">
        <v>206</v>
      </c>
      <c r="M6511" t="s">
        <v>207</v>
      </c>
      <c r="N6511">
        <v>2664</v>
      </c>
      <c r="O6511" t="s">
        <v>70</v>
      </c>
      <c r="P6511" t="s">
        <v>67</v>
      </c>
      <c r="Q6511" t="s">
        <v>414</v>
      </c>
      <c r="S6511" t="s">
        <v>72</v>
      </c>
      <c r="T6511" t="s">
        <v>275</v>
      </c>
      <c r="U6511" t="s">
        <v>276</v>
      </c>
      <c r="V6511" t="s">
        <v>277</v>
      </c>
      <c r="W6511" t="s">
        <v>278</v>
      </c>
      <c r="X6511" t="s">
        <v>415</v>
      </c>
      <c r="Y6511" t="str">
        <f>"37-3011"</f>
        <v>37-3011</v>
      </c>
      <c r="Z6511" t="s">
        <v>94</v>
      </c>
      <c r="AA6511">
        <v>561730</v>
      </c>
      <c r="AB6511">
        <v>10</v>
      </c>
      <c r="AC6511">
        <v>10</v>
      </c>
      <c r="AD6511" t="s">
        <v>79</v>
      </c>
      <c r="AE6511" t="s">
        <v>95</v>
      </c>
      <c r="AF6511">
        <v>35</v>
      </c>
      <c r="AG6511" s="4">
        <v>0.30208333333333331</v>
      </c>
      <c r="AH6511" s="4">
        <v>0.83333333333333337</v>
      </c>
      <c r="AI6511" s="5">
        <v>17.920000000000002</v>
      </c>
      <c r="AJ6511">
        <v>26.88</v>
      </c>
      <c r="AL6511" t="s">
        <v>81</v>
      </c>
      <c r="AM6511" t="s">
        <v>82</v>
      </c>
      <c r="AO6511" t="s">
        <v>83</v>
      </c>
      <c r="AP6511" t="s">
        <v>67</v>
      </c>
      <c r="AQ6511" t="s">
        <v>67</v>
      </c>
      <c r="AR6511" t="s">
        <v>82</v>
      </c>
      <c r="AT6511" t="s">
        <v>82</v>
      </c>
      <c r="AW6511" t="s">
        <v>72</v>
      </c>
      <c r="AX6511">
        <v>3</v>
      </c>
      <c r="AY6511" t="s">
        <v>416</v>
      </c>
      <c r="AZ6511" t="s">
        <v>214</v>
      </c>
      <c r="BA6511" t="s">
        <v>207</v>
      </c>
      <c r="BB6511">
        <v>2645</v>
      </c>
      <c r="BC6511" t="s">
        <v>79</v>
      </c>
      <c r="BH6511" t="s">
        <v>417</v>
      </c>
      <c r="BI6511" t="s">
        <v>67</v>
      </c>
      <c r="BJ6511">
        <v>10708005</v>
      </c>
    </row>
    <row r="6512" spans="1:62" x14ac:dyDescent="0.25">
      <c r="A6512" t="s">
        <v>35633</v>
      </c>
      <c r="B6512" s="2">
        <v>43537</v>
      </c>
      <c r="C6512" t="s">
        <v>63</v>
      </c>
      <c r="D6512" s="3">
        <v>43510.166202476852</v>
      </c>
      <c r="E6512" t="s">
        <v>91</v>
      </c>
      <c r="H6512" t="s">
        <v>35634</v>
      </c>
      <c r="I6512" t="s">
        <v>35635</v>
      </c>
      <c r="J6512" t="s">
        <v>35636</v>
      </c>
      <c r="K6512" t="s">
        <v>67</v>
      </c>
      <c r="L6512" t="s">
        <v>35637</v>
      </c>
      <c r="M6512" t="s">
        <v>308</v>
      </c>
      <c r="N6512">
        <v>7921</v>
      </c>
      <c r="O6512" t="s">
        <v>70</v>
      </c>
      <c r="P6512" t="s">
        <v>67</v>
      </c>
      <c r="Q6512" t="s">
        <v>35638</v>
      </c>
      <c r="S6512" t="s">
        <v>72</v>
      </c>
      <c r="T6512" t="s">
        <v>651</v>
      </c>
      <c r="U6512" t="s">
        <v>652</v>
      </c>
      <c r="V6512" t="s">
        <v>653</v>
      </c>
      <c r="W6512" t="s">
        <v>207</v>
      </c>
      <c r="X6512" t="s">
        <v>1533</v>
      </c>
      <c r="Y6512" t="str">
        <f>"35-3031"</f>
        <v>35-3031</v>
      </c>
      <c r="Z6512" t="s">
        <v>410</v>
      </c>
      <c r="AA6512">
        <v>713910</v>
      </c>
      <c r="AB6512">
        <v>6</v>
      </c>
      <c r="AD6512" t="s">
        <v>79</v>
      </c>
      <c r="AE6512" t="s">
        <v>95</v>
      </c>
      <c r="AF6512">
        <v>40</v>
      </c>
      <c r="AG6512" s="4">
        <v>0.375</v>
      </c>
      <c r="AH6512" s="4">
        <v>0.70833333333333337</v>
      </c>
      <c r="AI6512" s="5">
        <v>14.31</v>
      </c>
      <c r="AJ6512">
        <v>21.47</v>
      </c>
      <c r="AL6512" t="s">
        <v>81</v>
      </c>
      <c r="AM6512" t="s">
        <v>82</v>
      </c>
      <c r="AO6512" t="s">
        <v>83</v>
      </c>
      <c r="AP6512" t="s">
        <v>67</v>
      </c>
      <c r="AR6512" t="s">
        <v>82</v>
      </c>
      <c r="AT6512" t="s">
        <v>82</v>
      </c>
      <c r="AW6512" t="s">
        <v>72</v>
      </c>
      <c r="AX6512">
        <v>3</v>
      </c>
      <c r="AY6512" t="s">
        <v>35637</v>
      </c>
      <c r="AZ6512" t="s">
        <v>1370</v>
      </c>
      <c r="BA6512" t="s">
        <v>308</v>
      </c>
      <c r="BB6512">
        <v>7921</v>
      </c>
      <c r="BC6512" t="s">
        <v>87</v>
      </c>
      <c r="BH6512" t="s">
        <v>35636</v>
      </c>
      <c r="BJ6512">
        <v>221768363</v>
      </c>
    </row>
    <row r="6513" spans="1:62" x14ac:dyDescent="0.25">
      <c r="A6513" t="s">
        <v>36938</v>
      </c>
      <c r="B6513" s="2">
        <v>43537</v>
      </c>
      <c r="C6513" t="s">
        <v>63</v>
      </c>
      <c r="D6513" s="3">
        <v>43525.29889888889</v>
      </c>
      <c r="E6513" t="s">
        <v>3355</v>
      </c>
      <c r="H6513" t="s">
        <v>36939</v>
      </c>
      <c r="I6513" t="s">
        <v>36940</v>
      </c>
      <c r="J6513" t="s">
        <v>36941</v>
      </c>
      <c r="K6513" t="s">
        <v>21993</v>
      </c>
      <c r="L6513" t="s">
        <v>36942</v>
      </c>
      <c r="M6513" t="s">
        <v>1612</v>
      </c>
      <c r="N6513">
        <v>82325</v>
      </c>
      <c r="O6513" t="s">
        <v>70</v>
      </c>
      <c r="Q6513" t="s">
        <v>36943</v>
      </c>
      <c r="S6513" t="s">
        <v>82</v>
      </c>
      <c r="U6513" t="s">
        <v>92</v>
      </c>
      <c r="X6513" t="s">
        <v>1500</v>
      </c>
      <c r="Y6513" t="str">
        <f>"35-2014"</f>
        <v>35-2014</v>
      </c>
      <c r="Z6513" t="s">
        <v>301</v>
      </c>
      <c r="AA6513">
        <v>72211</v>
      </c>
      <c r="AB6513">
        <v>1</v>
      </c>
      <c r="AD6513" t="s">
        <v>79</v>
      </c>
      <c r="AE6513" t="s">
        <v>80</v>
      </c>
      <c r="AF6513">
        <v>40</v>
      </c>
      <c r="AG6513" s="4">
        <v>0.25</v>
      </c>
      <c r="AH6513" s="4">
        <v>0.41666666666666669</v>
      </c>
      <c r="AI6513" s="5">
        <v>10.5</v>
      </c>
      <c r="AJ6513">
        <v>15.75</v>
      </c>
      <c r="AK6513">
        <v>16.13</v>
      </c>
      <c r="AL6513" t="s">
        <v>81</v>
      </c>
      <c r="AM6513" t="s">
        <v>82</v>
      </c>
      <c r="AO6513" t="s">
        <v>83</v>
      </c>
      <c r="AP6513" t="s">
        <v>67</v>
      </c>
      <c r="AQ6513" t="s">
        <v>67</v>
      </c>
      <c r="AR6513" t="s">
        <v>82</v>
      </c>
      <c r="AT6513" t="s">
        <v>82</v>
      </c>
      <c r="AW6513" t="s">
        <v>82</v>
      </c>
      <c r="AY6513" t="s">
        <v>36944</v>
      </c>
      <c r="AZ6513" t="s">
        <v>35417</v>
      </c>
      <c r="BA6513" t="s">
        <v>1612</v>
      </c>
      <c r="BB6513">
        <v>82325</v>
      </c>
      <c r="BC6513" t="s">
        <v>87</v>
      </c>
      <c r="BH6513" t="s">
        <v>36945</v>
      </c>
      <c r="BJ6513">
        <v>821671521</v>
      </c>
    </row>
    <row r="6514" spans="1:62" x14ac:dyDescent="0.25">
      <c r="A6514" t="s">
        <v>37125</v>
      </c>
      <c r="B6514" s="2">
        <v>43537</v>
      </c>
      <c r="C6514" t="s">
        <v>63</v>
      </c>
      <c r="D6514" s="3">
        <v>43518.719371180552</v>
      </c>
      <c r="E6514" t="s">
        <v>3355</v>
      </c>
      <c r="H6514" t="s">
        <v>37126</v>
      </c>
      <c r="J6514" t="s">
        <v>37127</v>
      </c>
      <c r="L6514" t="s">
        <v>1808</v>
      </c>
      <c r="M6514" t="s">
        <v>197</v>
      </c>
      <c r="N6514">
        <v>51106</v>
      </c>
      <c r="O6514" t="s">
        <v>70</v>
      </c>
      <c r="Q6514" t="s">
        <v>37128</v>
      </c>
      <c r="S6514" t="s">
        <v>82</v>
      </c>
      <c r="U6514" t="s">
        <v>92</v>
      </c>
      <c r="X6514" t="s">
        <v>1593</v>
      </c>
      <c r="Y6514" t="str">
        <f>"39-9011"</f>
        <v>39-9011</v>
      </c>
      <c r="Z6514" t="s">
        <v>893</v>
      </c>
      <c r="AA6514">
        <v>6244</v>
      </c>
      <c r="AB6514">
        <v>1</v>
      </c>
      <c r="AD6514" t="s">
        <v>79</v>
      </c>
      <c r="AE6514" t="s">
        <v>599</v>
      </c>
      <c r="AF6514">
        <v>40</v>
      </c>
      <c r="AG6514" s="4">
        <v>0.33333333333333331</v>
      </c>
      <c r="AH6514" s="4">
        <v>0.70833333333333337</v>
      </c>
      <c r="AI6514" s="5">
        <v>10.55</v>
      </c>
      <c r="AL6514" t="s">
        <v>81</v>
      </c>
      <c r="AM6514" t="s">
        <v>82</v>
      </c>
      <c r="AO6514" t="s">
        <v>83</v>
      </c>
      <c r="AR6514" t="s">
        <v>82</v>
      </c>
      <c r="AT6514" t="s">
        <v>82</v>
      </c>
      <c r="AW6514" t="s">
        <v>72</v>
      </c>
      <c r="AX6514">
        <v>24</v>
      </c>
      <c r="AY6514" t="s">
        <v>18792</v>
      </c>
      <c r="AZ6514" t="s">
        <v>18793</v>
      </c>
      <c r="BA6514" t="s">
        <v>197</v>
      </c>
      <c r="BB6514">
        <v>51106</v>
      </c>
      <c r="BC6514" t="s">
        <v>87</v>
      </c>
      <c r="BH6514" t="s">
        <v>37129</v>
      </c>
      <c r="BJ6514">
        <v>832766906</v>
      </c>
    </row>
    <row r="6515" spans="1:62" x14ac:dyDescent="0.25">
      <c r="A6515" t="s">
        <v>37963</v>
      </c>
      <c r="B6515" s="2">
        <v>43537</v>
      </c>
      <c r="C6515" t="s">
        <v>63</v>
      </c>
      <c r="D6515" s="3">
        <v>43517.16596633102</v>
      </c>
      <c r="E6515" t="s">
        <v>91</v>
      </c>
      <c r="H6515" t="s">
        <v>37810</v>
      </c>
      <c r="I6515" t="s">
        <v>130</v>
      </c>
      <c r="J6515" t="s">
        <v>37811</v>
      </c>
      <c r="K6515" t="s">
        <v>37812</v>
      </c>
      <c r="L6515" t="s">
        <v>37779</v>
      </c>
      <c r="M6515" t="s">
        <v>105</v>
      </c>
      <c r="N6515">
        <v>78578</v>
      </c>
      <c r="O6515" t="s">
        <v>70</v>
      </c>
      <c r="P6515" t="s">
        <v>130</v>
      </c>
      <c r="Q6515" t="s">
        <v>37813</v>
      </c>
      <c r="R6515">
        <v>0</v>
      </c>
      <c r="S6515" t="s">
        <v>82</v>
      </c>
      <c r="U6515" t="s">
        <v>92</v>
      </c>
      <c r="X6515" t="s">
        <v>37763</v>
      </c>
      <c r="Y6515" t="str">
        <f>"45-3011"</f>
        <v>45-3011</v>
      </c>
      <c r="Z6515" t="s">
        <v>1652</v>
      </c>
      <c r="AA6515">
        <v>114112</v>
      </c>
      <c r="AB6515">
        <v>18</v>
      </c>
      <c r="AD6515" t="s">
        <v>79</v>
      </c>
      <c r="AE6515" t="s">
        <v>80</v>
      </c>
      <c r="AF6515">
        <v>40</v>
      </c>
      <c r="AG6515" s="4">
        <v>0.83333333333333337</v>
      </c>
      <c r="AH6515" s="4">
        <v>0.16666666666666666</v>
      </c>
      <c r="AI6515" s="5">
        <v>10.61</v>
      </c>
      <c r="AJ6515">
        <v>15.92</v>
      </c>
      <c r="AL6515" t="s">
        <v>81</v>
      </c>
      <c r="AM6515" t="s">
        <v>82</v>
      </c>
      <c r="AO6515" t="s">
        <v>83</v>
      </c>
      <c r="AR6515" t="s">
        <v>82</v>
      </c>
      <c r="AT6515" t="s">
        <v>82</v>
      </c>
      <c r="AW6515" t="s">
        <v>72</v>
      </c>
      <c r="AX6515">
        <v>1</v>
      </c>
      <c r="AY6515" t="s">
        <v>37764</v>
      </c>
      <c r="AZ6515" t="s">
        <v>5603</v>
      </c>
      <c r="BA6515" t="s">
        <v>105</v>
      </c>
      <c r="BB6515">
        <v>78578</v>
      </c>
      <c r="BC6515" t="s">
        <v>87</v>
      </c>
      <c r="BH6515" t="s">
        <v>37814</v>
      </c>
      <c r="BI6515" t="s">
        <v>130</v>
      </c>
      <c r="BJ6515">
        <v>742320806</v>
      </c>
    </row>
    <row r="6516" spans="1:62" x14ac:dyDescent="0.25">
      <c r="A6516" t="s">
        <v>37969</v>
      </c>
      <c r="B6516" s="2">
        <v>43537</v>
      </c>
      <c r="C6516" t="s">
        <v>63</v>
      </c>
      <c r="D6516" s="3">
        <v>43517.521810231483</v>
      </c>
      <c r="E6516" t="s">
        <v>3355</v>
      </c>
      <c r="H6516" t="s">
        <v>37970</v>
      </c>
      <c r="J6516" t="s">
        <v>37971</v>
      </c>
      <c r="L6516" t="s">
        <v>37972</v>
      </c>
      <c r="M6516" t="s">
        <v>226</v>
      </c>
      <c r="N6516">
        <v>49240</v>
      </c>
      <c r="O6516" t="s">
        <v>70</v>
      </c>
      <c r="Q6516" t="s">
        <v>37973</v>
      </c>
      <c r="S6516" t="s">
        <v>82</v>
      </c>
      <c r="U6516" t="s">
        <v>92</v>
      </c>
      <c r="X6516" t="s">
        <v>37974</v>
      </c>
      <c r="Y6516" t="str">
        <f>"19-1023"</f>
        <v>19-1023</v>
      </c>
      <c r="Z6516" t="s">
        <v>37975</v>
      </c>
      <c r="AA6516">
        <v>813312</v>
      </c>
      <c r="AB6516">
        <v>1</v>
      </c>
      <c r="AD6516" t="s">
        <v>79</v>
      </c>
      <c r="AE6516" t="s">
        <v>80</v>
      </c>
      <c r="AF6516">
        <v>40</v>
      </c>
      <c r="AG6516" s="4">
        <v>0.33333333333333331</v>
      </c>
      <c r="AH6516" s="4">
        <v>0.70833333333333337</v>
      </c>
      <c r="AI6516" s="6">
        <v>10</v>
      </c>
      <c r="AM6516" t="s">
        <v>82</v>
      </c>
      <c r="AO6516" t="s">
        <v>1045</v>
      </c>
      <c r="AQ6516" t="s">
        <v>37976</v>
      </c>
      <c r="AR6516" t="s">
        <v>82</v>
      </c>
      <c r="AT6516" t="s">
        <v>82</v>
      </c>
      <c r="AW6516" t="s">
        <v>72</v>
      </c>
      <c r="AX6516">
        <v>12</v>
      </c>
      <c r="AY6516" t="s">
        <v>37977</v>
      </c>
      <c r="AZ6516" t="s">
        <v>1588</v>
      </c>
      <c r="BA6516" t="s">
        <v>226</v>
      </c>
      <c r="BB6516">
        <v>49240</v>
      </c>
      <c r="BC6516" t="s">
        <v>79</v>
      </c>
      <c r="BH6516" t="s">
        <v>37978</v>
      </c>
      <c r="BJ6516">
        <v>262496936</v>
      </c>
    </row>
    <row r="6517" spans="1:62" x14ac:dyDescent="0.25">
      <c r="A6517" t="s">
        <v>38073</v>
      </c>
      <c r="B6517" s="2">
        <v>43537</v>
      </c>
      <c r="C6517" t="s">
        <v>63</v>
      </c>
      <c r="D6517" s="3">
        <v>43518.414385162039</v>
      </c>
      <c r="E6517" t="s">
        <v>3355</v>
      </c>
      <c r="H6517" t="s">
        <v>38074</v>
      </c>
      <c r="I6517" t="s">
        <v>38075</v>
      </c>
      <c r="J6517" t="s">
        <v>38076</v>
      </c>
      <c r="L6517" t="s">
        <v>38077</v>
      </c>
      <c r="M6517" t="s">
        <v>595</v>
      </c>
      <c r="N6517">
        <v>99574</v>
      </c>
      <c r="O6517" t="s">
        <v>70</v>
      </c>
      <c r="Q6517" t="s">
        <v>38078</v>
      </c>
      <c r="S6517" t="s">
        <v>82</v>
      </c>
      <c r="U6517" t="s">
        <v>92</v>
      </c>
      <c r="X6517" t="s">
        <v>38079</v>
      </c>
      <c r="Y6517" t="str">
        <f>"45-3011"</f>
        <v>45-3011</v>
      </c>
      <c r="Z6517" t="s">
        <v>1652</v>
      </c>
      <c r="AA6517">
        <v>1141</v>
      </c>
      <c r="AB6517">
        <v>1</v>
      </c>
      <c r="AD6517" t="s">
        <v>79</v>
      </c>
      <c r="AE6517" t="s">
        <v>80</v>
      </c>
      <c r="AF6517">
        <v>40</v>
      </c>
      <c r="AM6517" t="s">
        <v>82</v>
      </c>
      <c r="AO6517" t="s">
        <v>83</v>
      </c>
      <c r="AR6517" t="s">
        <v>82</v>
      </c>
      <c r="AT6517" t="s">
        <v>82</v>
      </c>
      <c r="AW6517" t="s">
        <v>82</v>
      </c>
      <c r="AY6517" t="s">
        <v>37597</v>
      </c>
      <c r="AZ6517" t="s">
        <v>38080</v>
      </c>
      <c r="BB6517">
        <v>99574</v>
      </c>
      <c r="BC6517" t="s">
        <v>79</v>
      </c>
      <c r="BH6517" t="s">
        <v>38081</v>
      </c>
      <c r="BJ6517">
        <v>833682384</v>
      </c>
    </row>
    <row r="6518" spans="1:62" x14ac:dyDescent="0.25">
      <c r="A6518" t="s">
        <v>38163</v>
      </c>
      <c r="B6518" s="2">
        <v>43537</v>
      </c>
      <c r="C6518" t="s">
        <v>63</v>
      </c>
      <c r="D6518" s="3">
        <v>43528.44758940972</v>
      </c>
      <c r="E6518" t="s">
        <v>3355</v>
      </c>
      <c r="H6518" t="s">
        <v>38164</v>
      </c>
      <c r="J6518" t="s">
        <v>38165</v>
      </c>
      <c r="L6518" t="s">
        <v>38166</v>
      </c>
      <c r="M6518" t="s">
        <v>100</v>
      </c>
      <c r="N6518">
        <v>27253</v>
      </c>
      <c r="O6518" t="s">
        <v>70</v>
      </c>
      <c r="Q6518" t="s">
        <v>38167</v>
      </c>
      <c r="S6518" t="s">
        <v>82</v>
      </c>
      <c r="U6518" t="s">
        <v>92</v>
      </c>
      <c r="X6518" t="s">
        <v>6279</v>
      </c>
      <c r="Y6518" t="str">
        <f>"47-3019"</f>
        <v>47-3019</v>
      </c>
      <c r="Z6518" t="s">
        <v>7292</v>
      </c>
      <c r="AA6518">
        <v>3273</v>
      </c>
      <c r="AB6518">
        <v>20</v>
      </c>
      <c r="AD6518" t="s">
        <v>79</v>
      </c>
      <c r="AE6518" t="s">
        <v>80</v>
      </c>
      <c r="AF6518">
        <v>40</v>
      </c>
      <c r="AG6518" s="4">
        <v>0.25</v>
      </c>
      <c r="AH6518" s="4">
        <v>0.58333333333333337</v>
      </c>
      <c r="AI6518" s="5">
        <v>11.86</v>
      </c>
      <c r="AJ6518">
        <v>0</v>
      </c>
      <c r="AK6518">
        <v>0</v>
      </c>
      <c r="AM6518" t="s">
        <v>82</v>
      </c>
      <c r="AO6518" t="s">
        <v>83</v>
      </c>
      <c r="AQ6518" t="s">
        <v>67</v>
      </c>
      <c r="AR6518" t="s">
        <v>82</v>
      </c>
      <c r="AT6518" t="s">
        <v>82</v>
      </c>
      <c r="AW6518" t="s">
        <v>82</v>
      </c>
      <c r="AY6518" t="s">
        <v>38166</v>
      </c>
      <c r="AZ6518" t="s">
        <v>38168</v>
      </c>
      <c r="BA6518" t="s">
        <v>100</v>
      </c>
      <c r="BB6518">
        <v>27253</v>
      </c>
      <c r="BC6518" t="s">
        <v>79</v>
      </c>
      <c r="BH6518" t="s">
        <v>38165</v>
      </c>
      <c r="BJ6518">
        <v>562129019</v>
      </c>
    </row>
    <row r="6519" spans="1:62" x14ac:dyDescent="0.25">
      <c r="A6519" t="s">
        <v>2295</v>
      </c>
      <c r="B6519" s="2">
        <v>43538</v>
      </c>
      <c r="C6519" t="s">
        <v>63</v>
      </c>
      <c r="D6519" s="3">
        <v>43472.385804895835</v>
      </c>
      <c r="E6519" t="s">
        <v>64</v>
      </c>
      <c r="F6519" s="2">
        <v>43556</v>
      </c>
      <c r="G6519" s="2">
        <v>43753</v>
      </c>
      <c r="H6519" t="s">
        <v>2296</v>
      </c>
      <c r="I6519" t="s">
        <v>2297</v>
      </c>
      <c r="J6519" t="s">
        <v>2298</v>
      </c>
      <c r="K6519" t="s">
        <v>67</v>
      </c>
      <c r="L6519" t="s">
        <v>273</v>
      </c>
      <c r="M6519" t="s">
        <v>207</v>
      </c>
      <c r="N6519">
        <v>2657</v>
      </c>
      <c r="O6519" t="s">
        <v>70</v>
      </c>
      <c r="P6519" t="s">
        <v>67</v>
      </c>
      <c r="Q6519" t="s">
        <v>2299</v>
      </c>
      <c r="S6519" t="s">
        <v>72</v>
      </c>
      <c r="T6519" t="s">
        <v>275</v>
      </c>
      <c r="U6519" t="s">
        <v>276</v>
      </c>
      <c r="V6519" t="s">
        <v>277</v>
      </c>
      <c r="W6519" t="s">
        <v>278</v>
      </c>
      <c r="X6519" t="s">
        <v>353</v>
      </c>
      <c r="Y6519" t="str">
        <f>"35-3021"</f>
        <v>35-3021</v>
      </c>
      <c r="Z6519" t="s">
        <v>354</v>
      </c>
      <c r="AA6519">
        <v>722211</v>
      </c>
      <c r="AB6519">
        <v>18</v>
      </c>
      <c r="AC6519">
        <v>18</v>
      </c>
      <c r="AD6519" t="s">
        <v>79</v>
      </c>
      <c r="AE6519" t="s">
        <v>80</v>
      </c>
      <c r="AF6519">
        <v>35</v>
      </c>
      <c r="AG6519" s="4">
        <v>0.4375</v>
      </c>
      <c r="AH6519" s="4">
        <v>0.95833333333333337</v>
      </c>
      <c r="AI6519" s="5">
        <v>13.75</v>
      </c>
      <c r="AJ6519">
        <v>20.63</v>
      </c>
      <c r="AL6519" t="s">
        <v>81</v>
      </c>
      <c r="AM6519" t="s">
        <v>82</v>
      </c>
      <c r="AO6519" t="s">
        <v>83</v>
      </c>
      <c r="AP6519" t="s">
        <v>67</v>
      </c>
      <c r="AQ6519" t="s">
        <v>67</v>
      </c>
      <c r="AR6519" t="s">
        <v>82</v>
      </c>
      <c r="AT6519" t="s">
        <v>82</v>
      </c>
      <c r="AW6519" t="s">
        <v>72</v>
      </c>
      <c r="AX6519">
        <v>3</v>
      </c>
      <c r="AY6519" t="s">
        <v>273</v>
      </c>
      <c r="AZ6519" t="s">
        <v>214</v>
      </c>
      <c r="BA6519" t="s">
        <v>207</v>
      </c>
      <c r="BB6519">
        <v>2657</v>
      </c>
      <c r="BC6519" t="s">
        <v>87</v>
      </c>
      <c r="BH6519" t="s">
        <v>2298</v>
      </c>
      <c r="BI6519" t="s">
        <v>67</v>
      </c>
      <c r="BJ6519">
        <v>208459698</v>
      </c>
    </row>
    <row r="6520" spans="1:62" x14ac:dyDescent="0.25">
      <c r="A6520" t="s">
        <v>9130</v>
      </c>
      <c r="B6520" s="2">
        <v>43538</v>
      </c>
      <c r="C6520" t="s">
        <v>63</v>
      </c>
      <c r="D6520" s="3">
        <v>43472.409585891204</v>
      </c>
      <c r="E6520" t="s">
        <v>117</v>
      </c>
      <c r="H6520" t="s">
        <v>9131</v>
      </c>
      <c r="J6520" t="s">
        <v>9132</v>
      </c>
      <c r="L6520" t="s">
        <v>9133</v>
      </c>
      <c r="M6520" t="s">
        <v>192</v>
      </c>
      <c r="N6520">
        <v>55901</v>
      </c>
      <c r="O6520" t="s">
        <v>70</v>
      </c>
      <c r="Q6520" t="s">
        <v>9134</v>
      </c>
      <c r="S6520" t="s">
        <v>82</v>
      </c>
      <c r="U6520" t="s">
        <v>92</v>
      </c>
      <c r="X6520" t="s">
        <v>9135</v>
      </c>
      <c r="Y6520" t="str">
        <f>"39-9011"</f>
        <v>39-9011</v>
      </c>
      <c r="Z6520" t="s">
        <v>893</v>
      </c>
      <c r="AA6520">
        <v>624410</v>
      </c>
      <c r="AB6520">
        <v>1</v>
      </c>
      <c r="AD6520" t="s">
        <v>79</v>
      </c>
      <c r="AE6520" t="s">
        <v>599</v>
      </c>
      <c r="AF6520">
        <v>40</v>
      </c>
      <c r="AG6520" s="4">
        <v>0.33333333333333331</v>
      </c>
      <c r="AH6520" s="4">
        <v>0.70833333333333337</v>
      </c>
      <c r="AI6520" s="5">
        <v>11.64</v>
      </c>
      <c r="AJ6520">
        <v>17.46</v>
      </c>
      <c r="AL6520" t="s">
        <v>81</v>
      </c>
      <c r="AM6520" t="s">
        <v>82</v>
      </c>
      <c r="AO6520" t="s">
        <v>83</v>
      </c>
      <c r="AR6520" t="s">
        <v>82</v>
      </c>
      <c r="AT6520" t="s">
        <v>82</v>
      </c>
      <c r="AW6520" t="s">
        <v>72</v>
      </c>
      <c r="AX6520">
        <v>24</v>
      </c>
      <c r="AY6520" t="s">
        <v>5590</v>
      </c>
      <c r="AZ6520" t="s">
        <v>5591</v>
      </c>
      <c r="BA6520" t="s">
        <v>192</v>
      </c>
      <c r="BB6520">
        <v>55901</v>
      </c>
      <c r="BC6520" t="s">
        <v>87</v>
      </c>
      <c r="BH6520" t="s">
        <v>9136</v>
      </c>
      <c r="BJ6520">
        <v>611619771</v>
      </c>
    </row>
    <row r="6521" spans="1:62" x14ac:dyDescent="0.25">
      <c r="A6521" t="s">
        <v>9466</v>
      </c>
      <c r="B6521" s="2">
        <v>43538</v>
      </c>
      <c r="C6521" t="s">
        <v>63</v>
      </c>
      <c r="D6521" s="3">
        <v>43472.415558009263</v>
      </c>
      <c r="E6521" t="s">
        <v>64</v>
      </c>
      <c r="F6521" s="2">
        <v>43556</v>
      </c>
      <c r="G6521" s="2">
        <v>43799</v>
      </c>
      <c r="H6521" t="s">
        <v>9467</v>
      </c>
      <c r="J6521" t="s">
        <v>9468</v>
      </c>
      <c r="L6521" t="s">
        <v>703</v>
      </c>
      <c r="M6521" t="s">
        <v>136</v>
      </c>
      <c r="N6521">
        <v>20774</v>
      </c>
      <c r="O6521" t="s">
        <v>70</v>
      </c>
      <c r="Q6521" t="s">
        <v>9469</v>
      </c>
      <c r="S6521" t="s">
        <v>72</v>
      </c>
      <c r="T6521" t="s">
        <v>2136</v>
      </c>
      <c r="U6521" t="s">
        <v>2137</v>
      </c>
      <c r="V6521" t="s">
        <v>232</v>
      </c>
      <c r="W6521" t="s">
        <v>232</v>
      </c>
      <c r="X6521" t="s">
        <v>2138</v>
      </c>
      <c r="Y6521" t="str">
        <f>"39-2021"</f>
        <v>39-2021</v>
      </c>
      <c r="Z6521" t="s">
        <v>78</v>
      </c>
      <c r="AA6521">
        <v>711219</v>
      </c>
      <c r="AB6521">
        <v>10</v>
      </c>
      <c r="AC6521">
        <v>10</v>
      </c>
      <c r="AD6521" t="s">
        <v>79</v>
      </c>
      <c r="AE6521" t="s">
        <v>95</v>
      </c>
      <c r="AF6521">
        <v>40</v>
      </c>
      <c r="AG6521" s="4">
        <v>0.20833333333333334</v>
      </c>
      <c r="AH6521" s="4">
        <v>0.54166666666666663</v>
      </c>
      <c r="AI6521" s="5">
        <v>13.68</v>
      </c>
      <c r="AJ6521">
        <v>20.52</v>
      </c>
      <c r="AK6521">
        <v>20.52</v>
      </c>
      <c r="AL6521" t="s">
        <v>81</v>
      </c>
      <c r="AM6521" t="s">
        <v>82</v>
      </c>
      <c r="AO6521" t="s">
        <v>83</v>
      </c>
      <c r="AR6521" t="s">
        <v>82</v>
      </c>
      <c r="AT6521" t="s">
        <v>82</v>
      </c>
      <c r="AW6521" t="s">
        <v>72</v>
      </c>
      <c r="AX6521">
        <v>1</v>
      </c>
      <c r="AY6521" t="s">
        <v>138</v>
      </c>
      <c r="AZ6521" t="s">
        <v>139</v>
      </c>
      <c r="BA6521" t="s">
        <v>136</v>
      </c>
      <c r="BB6521">
        <v>20725</v>
      </c>
      <c r="BC6521" t="s">
        <v>87</v>
      </c>
      <c r="BH6521" t="s">
        <v>9465</v>
      </c>
      <c r="BJ6521">
        <v>521312172</v>
      </c>
    </row>
    <row r="6522" spans="1:62" x14ac:dyDescent="0.25">
      <c r="A6522" t="s">
        <v>16779</v>
      </c>
      <c r="B6522" s="2">
        <v>43538</v>
      </c>
      <c r="C6522" t="s">
        <v>63</v>
      </c>
      <c r="D6522" s="3">
        <v>43472.386470393518</v>
      </c>
      <c r="E6522" t="s">
        <v>64</v>
      </c>
      <c r="F6522" s="2">
        <v>43556</v>
      </c>
      <c r="G6522" s="2">
        <v>43814</v>
      </c>
      <c r="H6522" t="s">
        <v>16640</v>
      </c>
      <c r="I6522" t="s">
        <v>67</v>
      </c>
      <c r="J6522" t="s">
        <v>16641</v>
      </c>
      <c r="K6522" t="s">
        <v>67</v>
      </c>
      <c r="L6522" t="s">
        <v>16642</v>
      </c>
      <c r="M6522" t="s">
        <v>5997</v>
      </c>
      <c r="N6522">
        <v>58102</v>
      </c>
      <c r="O6522" t="s">
        <v>70</v>
      </c>
      <c r="P6522" t="s">
        <v>67</v>
      </c>
      <c r="Q6522" t="s">
        <v>16643</v>
      </c>
      <c r="S6522" t="s">
        <v>72</v>
      </c>
      <c r="T6522" t="s">
        <v>14635</v>
      </c>
      <c r="U6522" t="s">
        <v>14636</v>
      </c>
      <c r="V6522" t="s">
        <v>14637</v>
      </c>
      <c r="W6522" t="s">
        <v>105</v>
      </c>
      <c r="X6522" t="s">
        <v>16644</v>
      </c>
      <c r="Y6522" t="str">
        <f>"47-3016"</f>
        <v>47-3016</v>
      </c>
      <c r="Z6522" t="s">
        <v>3995</v>
      </c>
      <c r="AA6522">
        <v>238160</v>
      </c>
      <c r="AB6522">
        <v>15</v>
      </c>
      <c r="AC6522">
        <v>15</v>
      </c>
      <c r="AD6522" t="s">
        <v>79</v>
      </c>
      <c r="AE6522" t="s">
        <v>95</v>
      </c>
      <c r="AF6522">
        <v>40</v>
      </c>
      <c r="AG6522" s="4">
        <v>0.33333333333333331</v>
      </c>
      <c r="AH6522" s="4">
        <v>0.70833333333333337</v>
      </c>
      <c r="AI6522" s="5">
        <v>15.97</v>
      </c>
      <c r="AJ6522">
        <v>23.96</v>
      </c>
      <c r="AK6522">
        <v>23.96</v>
      </c>
      <c r="AL6522" t="s">
        <v>81</v>
      </c>
      <c r="AM6522" t="s">
        <v>82</v>
      </c>
      <c r="AO6522" t="s">
        <v>83</v>
      </c>
      <c r="AP6522" t="s">
        <v>67</v>
      </c>
      <c r="AQ6522" t="s">
        <v>67</v>
      </c>
      <c r="AR6522" t="s">
        <v>82</v>
      </c>
      <c r="AT6522" t="s">
        <v>82</v>
      </c>
      <c r="AW6522" t="s">
        <v>82</v>
      </c>
      <c r="AY6522" t="s">
        <v>16642</v>
      </c>
      <c r="AZ6522" t="s">
        <v>16362</v>
      </c>
      <c r="BA6522" t="s">
        <v>5997</v>
      </c>
      <c r="BB6522">
        <v>58102</v>
      </c>
      <c r="BC6522" t="s">
        <v>79</v>
      </c>
      <c r="BH6522" t="s">
        <v>16641</v>
      </c>
      <c r="BI6522" t="s">
        <v>67</v>
      </c>
      <c r="BJ6522">
        <v>450278200</v>
      </c>
    </row>
    <row r="6523" spans="1:62" x14ac:dyDescent="0.25">
      <c r="A6523" t="s">
        <v>19111</v>
      </c>
      <c r="B6523" s="2">
        <v>43538</v>
      </c>
      <c r="C6523" t="s">
        <v>63</v>
      </c>
      <c r="D6523" s="3">
        <v>43472.387568252314</v>
      </c>
      <c r="E6523" t="s">
        <v>64</v>
      </c>
      <c r="F6523" s="2">
        <v>43556</v>
      </c>
      <c r="G6523" s="2">
        <v>43799</v>
      </c>
      <c r="H6523" t="s">
        <v>19112</v>
      </c>
      <c r="J6523" t="s">
        <v>19113</v>
      </c>
      <c r="L6523" t="s">
        <v>7554</v>
      </c>
      <c r="M6523" t="s">
        <v>192</v>
      </c>
      <c r="N6523">
        <v>55369</v>
      </c>
      <c r="O6523" t="s">
        <v>70</v>
      </c>
      <c r="Q6523" t="s">
        <v>19114</v>
      </c>
      <c r="S6523" t="s">
        <v>72</v>
      </c>
      <c r="T6523" t="s">
        <v>7556</v>
      </c>
      <c r="U6523" t="s">
        <v>6179</v>
      </c>
      <c r="V6523" t="s">
        <v>6180</v>
      </c>
      <c r="W6523" t="s">
        <v>774</v>
      </c>
      <c r="X6523" t="s">
        <v>19115</v>
      </c>
      <c r="Y6523" t="str">
        <f>"37-3011"</f>
        <v>37-3011</v>
      </c>
      <c r="Z6523" t="s">
        <v>94</v>
      </c>
      <c r="AA6523">
        <v>561730</v>
      </c>
      <c r="AB6523">
        <v>10</v>
      </c>
      <c r="AC6523">
        <v>10</v>
      </c>
      <c r="AD6523" t="s">
        <v>79</v>
      </c>
      <c r="AE6523" t="s">
        <v>95</v>
      </c>
      <c r="AF6523">
        <v>40</v>
      </c>
      <c r="AG6523" s="4">
        <v>0.20833333333333334</v>
      </c>
      <c r="AH6523" s="4">
        <v>0.625</v>
      </c>
      <c r="AI6523" s="5">
        <v>17.05</v>
      </c>
      <c r="AJ6523">
        <v>25.58</v>
      </c>
      <c r="AL6523" t="s">
        <v>81</v>
      </c>
      <c r="AM6523" t="s">
        <v>82</v>
      </c>
      <c r="AO6523" t="s">
        <v>83</v>
      </c>
      <c r="AR6523" t="s">
        <v>82</v>
      </c>
      <c r="AT6523" t="s">
        <v>82</v>
      </c>
      <c r="AW6523" t="s">
        <v>82</v>
      </c>
      <c r="AY6523" t="s">
        <v>7554</v>
      </c>
      <c r="AZ6523" t="s">
        <v>1032</v>
      </c>
      <c r="BA6523" t="s">
        <v>192</v>
      </c>
      <c r="BB6523">
        <v>55369</v>
      </c>
      <c r="BC6523" t="s">
        <v>79</v>
      </c>
      <c r="BH6523" t="s">
        <v>19113</v>
      </c>
      <c r="BJ6523">
        <v>411396502</v>
      </c>
    </row>
    <row r="6524" spans="1:62" x14ac:dyDescent="0.25">
      <c r="A6524" t="s">
        <v>20929</v>
      </c>
      <c r="B6524" s="2">
        <v>43538</v>
      </c>
      <c r="C6524" t="s">
        <v>63</v>
      </c>
      <c r="D6524" s="3">
        <v>43472.414784918983</v>
      </c>
      <c r="E6524" t="s">
        <v>1763</v>
      </c>
      <c r="F6524" s="2">
        <v>43556</v>
      </c>
      <c r="G6524" s="2">
        <v>43814</v>
      </c>
      <c r="H6524" t="s">
        <v>20930</v>
      </c>
      <c r="I6524" t="s">
        <v>67</v>
      </c>
      <c r="J6524" t="s">
        <v>20931</v>
      </c>
      <c r="K6524" t="s">
        <v>67</v>
      </c>
      <c r="L6524" t="s">
        <v>13690</v>
      </c>
      <c r="M6524" t="s">
        <v>232</v>
      </c>
      <c r="N6524">
        <v>11969</v>
      </c>
      <c r="O6524" t="s">
        <v>70</v>
      </c>
      <c r="P6524" t="s">
        <v>67</v>
      </c>
      <c r="Q6524" t="s">
        <v>20932</v>
      </c>
      <c r="S6524" t="s">
        <v>72</v>
      </c>
      <c r="T6524" t="s">
        <v>13355</v>
      </c>
      <c r="U6524" t="s">
        <v>3530</v>
      </c>
      <c r="V6524" t="s">
        <v>3531</v>
      </c>
      <c r="W6524" t="s">
        <v>232</v>
      </c>
      <c r="X6524" t="s">
        <v>93</v>
      </c>
      <c r="Y6524" t="str">
        <f>"37-3011"</f>
        <v>37-3011</v>
      </c>
      <c r="Z6524" t="s">
        <v>94</v>
      </c>
      <c r="AA6524">
        <v>332212</v>
      </c>
      <c r="AB6524">
        <v>3</v>
      </c>
      <c r="AC6524">
        <v>3</v>
      </c>
      <c r="AD6524" t="s">
        <v>79</v>
      </c>
      <c r="AE6524" t="s">
        <v>80</v>
      </c>
      <c r="AF6524">
        <v>40</v>
      </c>
      <c r="AG6524" s="4">
        <v>0.33333333333333331</v>
      </c>
      <c r="AH6524" s="4">
        <v>0.66666666666666663</v>
      </c>
      <c r="AI6524" s="5">
        <v>16.350000000000001</v>
      </c>
      <c r="AJ6524">
        <v>24.53</v>
      </c>
      <c r="AK6524">
        <v>24.53</v>
      </c>
      <c r="AL6524" t="s">
        <v>81</v>
      </c>
      <c r="AM6524" t="s">
        <v>82</v>
      </c>
      <c r="AO6524" t="s">
        <v>83</v>
      </c>
      <c r="AP6524" t="s">
        <v>67</v>
      </c>
      <c r="AQ6524" t="s">
        <v>67</v>
      </c>
      <c r="AR6524" t="s">
        <v>82</v>
      </c>
      <c r="AT6524" t="s">
        <v>82</v>
      </c>
      <c r="AW6524" t="s">
        <v>82</v>
      </c>
      <c r="AY6524" t="s">
        <v>13690</v>
      </c>
      <c r="AZ6524" t="s">
        <v>6542</v>
      </c>
      <c r="BA6524" t="s">
        <v>232</v>
      </c>
      <c r="BB6524">
        <v>11937</v>
      </c>
      <c r="BC6524" t="s">
        <v>79</v>
      </c>
      <c r="BH6524" t="s">
        <v>20931</v>
      </c>
      <c r="BI6524" t="s">
        <v>67</v>
      </c>
      <c r="BJ6524">
        <v>300415034</v>
      </c>
    </row>
    <row r="6525" spans="1:62" x14ac:dyDescent="0.25">
      <c r="A6525" t="s">
        <v>20960</v>
      </c>
      <c r="B6525" s="2">
        <v>43538</v>
      </c>
      <c r="C6525" t="s">
        <v>63</v>
      </c>
      <c r="D6525" s="3">
        <v>43472.380424560186</v>
      </c>
      <c r="E6525" t="s">
        <v>64</v>
      </c>
      <c r="F6525" s="2">
        <v>43556</v>
      </c>
      <c r="G6525" s="2">
        <v>43814</v>
      </c>
      <c r="H6525" t="s">
        <v>20702</v>
      </c>
      <c r="I6525" t="s">
        <v>67</v>
      </c>
      <c r="J6525" t="s">
        <v>20703</v>
      </c>
      <c r="K6525" t="s">
        <v>67</v>
      </c>
      <c r="L6525" t="s">
        <v>2355</v>
      </c>
      <c r="M6525" t="s">
        <v>1165</v>
      </c>
      <c r="N6525">
        <v>57212</v>
      </c>
      <c r="O6525" t="s">
        <v>70</v>
      </c>
      <c r="P6525" t="s">
        <v>67</v>
      </c>
      <c r="Q6525" t="s">
        <v>20704</v>
      </c>
      <c r="S6525" t="s">
        <v>72</v>
      </c>
      <c r="T6525" t="s">
        <v>194</v>
      </c>
      <c r="U6525" t="s">
        <v>195</v>
      </c>
      <c r="V6525" t="s">
        <v>196</v>
      </c>
      <c r="W6525" t="s">
        <v>197</v>
      </c>
      <c r="X6525" t="s">
        <v>4052</v>
      </c>
      <c r="Y6525" t="str">
        <f>"47-2051"</f>
        <v>47-2051</v>
      </c>
      <c r="Z6525" t="s">
        <v>1383</v>
      </c>
      <c r="AA6525">
        <v>238110</v>
      </c>
      <c r="AB6525">
        <v>10</v>
      </c>
      <c r="AC6525">
        <v>10</v>
      </c>
      <c r="AD6525" t="s">
        <v>79</v>
      </c>
      <c r="AE6525" t="s">
        <v>80</v>
      </c>
      <c r="AF6525">
        <v>40</v>
      </c>
      <c r="AG6525" s="4">
        <v>0.29166666666666669</v>
      </c>
      <c r="AH6525" s="4">
        <v>0.75</v>
      </c>
      <c r="AI6525" s="5">
        <v>18.399999999999999</v>
      </c>
      <c r="AJ6525">
        <v>27.6</v>
      </c>
      <c r="AL6525" t="s">
        <v>81</v>
      </c>
      <c r="AM6525" t="s">
        <v>82</v>
      </c>
      <c r="AO6525" t="s">
        <v>83</v>
      </c>
      <c r="AP6525" t="s">
        <v>67</v>
      </c>
      <c r="AQ6525" t="s">
        <v>67</v>
      </c>
      <c r="AR6525" t="s">
        <v>82</v>
      </c>
      <c r="AT6525" t="s">
        <v>82</v>
      </c>
      <c r="AW6525" t="s">
        <v>72</v>
      </c>
      <c r="AX6525">
        <v>12</v>
      </c>
      <c r="AY6525" t="s">
        <v>20961</v>
      </c>
      <c r="AZ6525" t="s">
        <v>20962</v>
      </c>
      <c r="BA6525" t="s">
        <v>1165</v>
      </c>
      <c r="BB6525">
        <v>57071</v>
      </c>
      <c r="BC6525" t="s">
        <v>87</v>
      </c>
      <c r="BH6525" t="s">
        <v>20963</v>
      </c>
      <c r="BI6525" t="s">
        <v>67</v>
      </c>
      <c r="BJ6525">
        <v>200318395</v>
      </c>
    </row>
    <row r="6526" spans="1:62" x14ac:dyDescent="0.25">
      <c r="A6526" t="s">
        <v>21067</v>
      </c>
      <c r="B6526" s="2">
        <v>43538</v>
      </c>
      <c r="C6526" t="s">
        <v>63</v>
      </c>
      <c r="D6526" s="3">
        <v>43472.381032291669</v>
      </c>
      <c r="E6526" t="s">
        <v>64</v>
      </c>
      <c r="F6526" s="2">
        <v>43556</v>
      </c>
      <c r="G6526" s="2">
        <v>43814</v>
      </c>
      <c r="H6526" t="s">
        <v>20702</v>
      </c>
      <c r="I6526" t="s">
        <v>67</v>
      </c>
      <c r="J6526" t="s">
        <v>20703</v>
      </c>
      <c r="K6526" t="s">
        <v>67</v>
      </c>
      <c r="L6526" t="s">
        <v>2355</v>
      </c>
      <c r="M6526" t="s">
        <v>1165</v>
      </c>
      <c r="N6526">
        <v>57212</v>
      </c>
      <c r="O6526" t="s">
        <v>70</v>
      </c>
      <c r="P6526" t="s">
        <v>67</v>
      </c>
      <c r="Q6526" t="s">
        <v>20704</v>
      </c>
      <c r="S6526" t="s">
        <v>72</v>
      </c>
      <c r="T6526" t="s">
        <v>194</v>
      </c>
      <c r="U6526" t="s">
        <v>195</v>
      </c>
      <c r="V6526" t="s">
        <v>196</v>
      </c>
      <c r="W6526" t="s">
        <v>197</v>
      </c>
      <c r="X6526" t="s">
        <v>4052</v>
      </c>
      <c r="Y6526" t="str">
        <f>"47-2051"</f>
        <v>47-2051</v>
      </c>
      <c r="Z6526" t="s">
        <v>1383</v>
      </c>
      <c r="AA6526">
        <v>238110</v>
      </c>
      <c r="AB6526">
        <v>10</v>
      </c>
      <c r="AC6526">
        <v>10</v>
      </c>
      <c r="AD6526" t="s">
        <v>79</v>
      </c>
      <c r="AE6526" t="s">
        <v>80</v>
      </c>
      <c r="AF6526">
        <v>40</v>
      </c>
      <c r="AG6526" s="4">
        <v>0.29166666666666669</v>
      </c>
      <c r="AH6526" s="4">
        <v>0.75</v>
      </c>
      <c r="AI6526" s="5">
        <v>21.92</v>
      </c>
      <c r="AJ6526">
        <v>32.880000000000003</v>
      </c>
      <c r="AL6526" t="s">
        <v>81</v>
      </c>
      <c r="AM6526" t="s">
        <v>82</v>
      </c>
      <c r="AO6526" t="s">
        <v>83</v>
      </c>
      <c r="AP6526" t="s">
        <v>67</v>
      </c>
      <c r="AQ6526" t="s">
        <v>67</v>
      </c>
      <c r="AR6526" t="s">
        <v>82</v>
      </c>
      <c r="AT6526" t="s">
        <v>82</v>
      </c>
      <c r="AW6526" t="s">
        <v>72</v>
      </c>
      <c r="AX6526">
        <v>3</v>
      </c>
      <c r="AY6526" t="s">
        <v>21068</v>
      </c>
      <c r="AZ6526" t="s">
        <v>21069</v>
      </c>
      <c r="BA6526" t="s">
        <v>5997</v>
      </c>
      <c r="BB6526">
        <v>58433</v>
      </c>
      <c r="BC6526" t="s">
        <v>87</v>
      </c>
      <c r="BH6526" t="s">
        <v>21070</v>
      </c>
      <c r="BI6526" t="s">
        <v>67</v>
      </c>
      <c r="BJ6526">
        <v>200318395</v>
      </c>
    </row>
    <row r="6527" spans="1:62" x14ac:dyDescent="0.25">
      <c r="A6527" t="s">
        <v>22220</v>
      </c>
      <c r="B6527" s="2">
        <v>43538</v>
      </c>
      <c r="C6527" t="s">
        <v>63</v>
      </c>
      <c r="D6527" s="3">
        <v>43476.296807858795</v>
      </c>
      <c r="E6527" t="s">
        <v>91</v>
      </c>
      <c r="H6527" t="s">
        <v>22221</v>
      </c>
      <c r="J6527" t="s">
        <v>22222</v>
      </c>
      <c r="L6527" t="s">
        <v>14113</v>
      </c>
      <c r="M6527" t="s">
        <v>3857</v>
      </c>
      <c r="N6527">
        <v>59718</v>
      </c>
      <c r="O6527" t="s">
        <v>70</v>
      </c>
      <c r="Q6527" t="s">
        <v>15435</v>
      </c>
      <c r="S6527" t="s">
        <v>72</v>
      </c>
      <c r="T6527" t="s">
        <v>651</v>
      </c>
      <c r="U6527" t="s">
        <v>652</v>
      </c>
      <c r="V6527" t="s">
        <v>653</v>
      </c>
      <c r="W6527" t="s">
        <v>207</v>
      </c>
      <c r="X6527" t="s">
        <v>19860</v>
      </c>
      <c r="Y6527" t="str">
        <f>"41-2011"</f>
        <v>41-2011</v>
      </c>
      <c r="Z6527" t="s">
        <v>4835</v>
      </c>
      <c r="AA6527">
        <v>712190</v>
      </c>
      <c r="AB6527">
        <v>20</v>
      </c>
      <c r="AD6527" t="s">
        <v>79</v>
      </c>
      <c r="AE6527" t="s">
        <v>80</v>
      </c>
      <c r="AF6527">
        <v>40</v>
      </c>
      <c r="AG6527" s="4">
        <v>0.375</v>
      </c>
      <c r="AH6527" s="4">
        <v>0.70833333333333337</v>
      </c>
      <c r="AI6527" s="5">
        <v>10.6</v>
      </c>
      <c r="AJ6527">
        <v>15.9</v>
      </c>
      <c r="AL6527" t="s">
        <v>81</v>
      </c>
      <c r="AM6527" t="s">
        <v>82</v>
      </c>
      <c r="AO6527" t="s">
        <v>83</v>
      </c>
      <c r="AR6527" t="s">
        <v>82</v>
      </c>
      <c r="AT6527" t="s">
        <v>82</v>
      </c>
      <c r="AW6527" t="s">
        <v>72</v>
      </c>
      <c r="AX6527">
        <v>3</v>
      </c>
      <c r="AY6527" t="s">
        <v>22223</v>
      </c>
      <c r="AZ6527" t="s">
        <v>7218</v>
      </c>
      <c r="BA6527" t="s">
        <v>1612</v>
      </c>
      <c r="BB6527">
        <v>82190</v>
      </c>
      <c r="BC6527" t="s">
        <v>87</v>
      </c>
      <c r="BH6527" t="s">
        <v>22224</v>
      </c>
      <c r="BJ6527">
        <v>562282368</v>
      </c>
    </row>
    <row r="6528" spans="1:62" x14ac:dyDescent="0.25">
      <c r="A6528" t="s">
        <v>23293</v>
      </c>
      <c r="B6528" s="2">
        <v>43538</v>
      </c>
      <c r="C6528" t="s">
        <v>63</v>
      </c>
      <c r="D6528" s="3">
        <v>43472.380060578704</v>
      </c>
      <c r="E6528" t="s">
        <v>64</v>
      </c>
      <c r="F6528" s="2">
        <v>43556</v>
      </c>
      <c r="G6528" s="2">
        <v>43814</v>
      </c>
      <c r="H6528" t="s">
        <v>20702</v>
      </c>
      <c r="I6528" t="s">
        <v>67</v>
      </c>
      <c r="J6528" t="s">
        <v>20703</v>
      </c>
      <c r="K6528" t="s">
        <v>67</v>
      </c>
      <c r="L6528" t="s">
        <v>2355</v>
      </c>
      <c r="M6528" t="s">
        <v>1165</v>
      </c>
      <c r="N6528">
        <v>57212</v>
      </c>
      <c r="O6528" t="s">
        <v>70</v>
      </c>
      <c r="P6528" t="s">
        <v>67</v>
      </c>
      <c r="Q6528" t="s">
        <v>20704</v>
      </c>
      <c r="S6528" t="s">
        <v>72</v>
      </c>
      <c r="T6528" t="s">
        <v>194</v>
      </c>
      <c r="U6528" t="s">
        <v>195</v>
      </c>
      <c r="V6528" t="s">
        <v>196</v>
      </c>
      <c r="W6528" t="s">
        <v>197</v>
      </c>
      <c r="X6528" t="s">
        <v>4052</v>
      </c>
      <c r="Y6528" t="str">
        <f>"47-2051"</f>
        <v>47-2051</v>
      </c>
      <c r="Z6528" t="s">
        <v>1383</v>
      </c>
      <c r="AA6528">
        <v>238110</v>
      </c>
      <c r="AB6528">
        <v>10</v>
      </c>
      <c r="AC6528">
        <v>10</v>
      </c>
      <c r="AD6528" t="s">
        <v>79</v>
      </c>
      <c r="AE6528" t="s">
        <v>80</v>
      </c>
      <c r="AF6528">
        <v>40</v>
      </c>
      <c r="AG6528" s="4">
        <v>0.29166666666666669</v>
      </c>
      <c r="AH6528" s="4">
        <v>0.75</v>
      </c>
      <c r="AI6528" s="5">
        <v>18.399999999999999</v>
      </c>
      <c r="AJ6528">
        <v>27.6</v>
      </c>
      <c r="AL6528" t="s">
        <v>81</v>
      </c>
      <c r="AM6528" t="s">
        <v>82</v>
      </c>
      <c r="AO6528" t="s">
        <v>83</v>
      </c>
      <c r="AP6528" t="s">
        <v>67</v>
      </c>
      <c r="AQ6528" t="s">
        <v>67</v>
      </c>
      <c r="AR6528" t="s">
        <v>82</v>
      </c>
      <c r="AT6528" t="s">
        <v>82</v>
      </c>
      <c r="AW6528" t="s">
        <v>72</v>
      </c>
      <c r="AX6528">
        <v>12</v>
      </c>
      <c r="AY6528" t="s">
        <v>20705</v>
      </c>
      <c r="AZ6528" t="s">
        <v>13663</v>
      </c>
      <c r="BA6528" t="s">
        <v>1165</v>
      </c>
      <c r="BB6528">
        <v>57401</v>
      </c>
      <c r="BC6528" t="s">
        <v>79</v>
      </c>
      <c r="BH6528" t="s">
        <v>23214</v>
      </c>
      <c r="BI6528" t="s">
        <v>67</v>
      </c>
      <c r="BJ6528">
        <v>200318395</v>
      </c>
    </row>
    <row r="6529" spans="1:62" x14ac:dyDescent="0.25">
      <c r="A6529" t="s">
        <v>24917</v>
      </c>
      <c r="B6529" s="2">
        <v>43538</v>
      </c>
      <c r="C6529" t="s">
        <v>63</v>
      </c>
      <c r="D6529" s="3">
        <v>43472.616901759262</v>
      </c>
      <c r="E6529" t="s">
        <v>117</v>
      </c>
      <c r="H6529" t="s">
        <v>24918</v>
      </c>
      <c r="J6529" t="s">
        <v>24919</v>
      </c>
      <c r="L6529" t="s">
        <v>24920</v>
      </c>
      <c r="M6529" t="s">
        <v>192</v>
      </c>
      <c r="N6529">
        <v>55372</v>
      </c>
      <c r="O6529" t="s">
        <v>70</v>
      </c>
      <c r="Q6529" t="s">
        <v>24921</v>
      </c>
      <c r="S6529" t="s">
        <v>72</v>
      </c>
      <c r="T6529" t="s">
        <v>4389</v>
      </c>
      <c r="U6529" t="s">
        <v>4390</v>
      </c>
      <c r="V6529" t="s">
        <v>4391</v>
      </c>
      <c r="W6529" t="s">
        <v>761</v>
      </c>
      <c r="X6529" t="s">
        <v>2708</v>
      </c>
      <c r="Y6529" t="str">
        <f>"37-3011"</f>
        <v>37-3011</v>
      </c>
      <c r="Z6529" t="s">
        <v>94</v>
      </c>
      <c r="AA6529">
        <v>56173</v>
      </c>
      <c r="AB6529">
        <v>8</v>
      </c>
      <c r="AD6529" t="s">
        <v>79</v>
      </c>
      <c r="AE6529" t="s">
        <v>95</v>
      </c>
      <c r="AF6529">
        <v>40</v>
      </c>
      <c r="AG6529" s="4">
        <v>0.33333333333333331</v>
      </c>
      <c r="AH6529" s="4">
        <v>0.70833333333333337</v>
      </c>
      <c r="AI6529" s="5">
        <v>17.05</v>
      </c>
      <c r="AJ6529">
        <v>25.58</v>
      </c>
      <c r="AL6529" t="s">
        <v>81</v>
      </c>
      <c r="AM6529" t="s">
        <v>82</v>
      </c>
      <c r="AO6529" t="s">
        <v>83</v>
      </c>
      <c r="AR6529" t="s">
        <v>82</v>
      </c>
      <c r="AT6529" t="s">
        <v>82</v>
      </c>
      <c r="AW6529" t="s">
        <v>82</v>
      </c>
      <c r="AY6529" t="s">
        <v>24920</v>
      </c>
      <c r="AZ6529" t="s">
        <v>2074</v>
      </c>
      <c r="BA6529" t="s">
        <v>192</v>
      </c>
      <c r="BB6529">
        <v>55372</v>
      </c>
      <c r="BC6529" t="s">
        <v>79</v>
      </c>
      <c r="BH6529" t="s">
        <v>24919</v>
      </c>
      <c r="BJ6529">
        <v>204819226</v>
      </c>
    </row>
    <row r="6530" spans="1:62" x14ac:dyDescent="0.25">
      <c r="A6530" t="s">
        <v>25414</v>
      </c>
      <c r="B6530" s="2">
        <v>43538</v>
      </c>
      <c r="C6530" t="s">
        <v>63</v>
      </c>
      <c r="D6530" s="3">
        <v>43472.384060486111</v>
      </c>
      <c r="E6530" t="s">
        <v>64</v>
      </c>
      <c r="F6530" s="2">
        <v>43556</v>
      </c>
      <c r="G6530" s="2">
        <v>43831</v>
      </c>
      <c r="H6530" t="s">
        <v>5772</v>
      </c>
      <c r="I6530" t="s">
        <v>683</v>
      </c>
      <c r="J6530" t="s">
        <v>5776</v>
      </c>
      <c r="K6530" t="s">
        <v>683</v>
      </c>
      <c r="L6530" t="s">
        <v>1700</v>
      </c>
      <c r="M6530" t="s">
        <v>76</v>
      </c>
      <c r="N6530" t="s">
        <v>5775</v>
      </c>
      <c r="O6530" t="s">
        <v>70</v>
      </c>
      <c r="Q6530" t="s">
        <v>25415</v>
      </c>
      <c r="S6530" t="s">
        <v>72</v>
      </c>
      <c r="T6530" t="s">
        <v>5730</v>
      </c>
      <c r="U6530" t="s">
        <v>5731</v>
      </c>
      <c r="V6530" t="s">
        <v>5732</v>
      </c>
      <c r="W6530" t="s">
        <v>76</v>
      </c>
      <c r="X6530" t="s">
        <v>93</v>
      </c>
      <c r="Y6530" t="str">
        <f>"37-3011"</f>
        <v>37-3011</v>
      </c>
      <c r="Z6530" t="s">
        <v>94</v>
      </c>
      <c r="AA6530">
        <v>561730</v>
      </c>
      <c r="AB6530">
        <v>20</v>
      </c>
      <c r="AC6530">
        <v>20</v>
      </c>
      <c r="AD6530" t="s">
        <v>79</v>
      </c>
      <c r="AE6530" t="s">
        <v>95</v>
      </c>
      <c r="AF6530">
        <v>40</v>
      </c>
      <c r="AG6530" s="4">
        <v>0.33333333333333331</v>
      </c>
      <c r="AH6530" s="4">
        <v>0.70833333333333337</v>
      </c>
      <c r="AI6530" s="5">
        <v>12.95</v>
      </c>
      <c r="AJ6530">
        <v>0</v>
      </c>
      <c r="AK6530">
        <v>0</v>
      </c>
      <c r="AL6530" t="s">
        <v>81</v>
      </c>
      <c r="AM6530" t="s">
        <v>82</v>
      </c>
      <c r="AO6530" t="s">
        <v>213</v>
      </c>
      <c r="AP6530" t="s">
        <v>683</v>
      </c>
      <c r="AQ6530" t="s">
        <v>683</v>
      </c>
      <c r="AR6530" t="s">
        <v>82</v>
      </c>
      <c r="AT6530" t="s">
        <v>82</v>
      </c>
      <c r="AW6530" t="s">
        <v>82</v>
      </c>
      <c r="AY6530" t="s">
        <v>1700</v>
      </c>
      <c r="AZ6530" t="s">
        <v>1700</v>
      </c>
      <c r="BA6530" t="s">
        <v>76</v>
      </c>
      <c r="BB6530" t="s">
        <v>5775</v>
      </c>
      <c r="BC6530" t="s">
        <v>79</v>
      </c>
      <c r="BH6530" t="s">
        <v>5776</v>
      </c>
      <c r="BI6530" t="s">
        <v>683</v>
      </c>
      <c r="BJ6530">
        <v>201717097</v>
      </c>
    </row>
    <row r="6531" spans="1:62" x14ac:dyDescent="0.25">
      <c r="A6531" t="s">
        <v>26198</v>
      </c>
      <c r="B6531" s="2">
        <v>43538</v>
      </c>
      <c r="C6531" t="s">
        <v>63</v>
      </c>
      <c r="D6531" s="3">
        <v>43472.407872291667</v>
      </c>
      <c r="E6531" t="s">
        <v>91</v>
      </c>
      <c r="H6531" t="s">
        <v>26199</v>
      </c>
      <c r="I6531" t="s">
        <v>26200</v>
      </c>
      <c r="J6531" t="s">
        <v>26201</v>
      </c>
      <c r="K6531" t="s">
        <v>67</v>
      </c>
      <c r="L6531" t="s">
        <v>273</v>
      </c>
      <c r="M6531" t="s">
        <v>207</v>
      </c>
      <c r="N6531">
        <v>2657</v>
      </c>
      <c r="O6531" t="s">
        <v>70</v>
      </c>
      <c r="P6531" t="s">
        <v>67</v>
      </c>
      <c r="Q6531" t="s">
        <v>26202</v>
      </c>
      <c r="S6531" t="s">
        <v>72</v>
      </c>
      <c r="T6531" t="s">
        <v>13355</v>
      </c>
      <c r="U6531" t="s">
        <v>3530</v>
      </c>
      <c r="V6531" t="s">
        <v>3531</v>
      </c>
      <c r="W6531" t="s">
        <v>232</v>
      </c>
      <c r="X6531" t="s">
        <v>16279</v>
      </c>
      <c r="Y6531" t="str">
        <f>"35-2015"</f>
        <v>35-2015</v>
      </c>
      <c r="Z6531" t="s">
        <v>346</v>
      </c>
      <c r="AA6531">
        <v>332212</v>
      </c>
      <c r="AB6531">
        <v>10</v>
      </c>
      <c r="AD6531" t="s">
        <v>79</v>
      </c>
      <c r="AE6531" t="s">
        <v>80</v>
      </c>
      <c r="AF6531">
        <v>40</v>
      </c>
      <c r="AG6531" s="4">
        <v>0.41666666666666669</v>
      </c>
      <c r="AH6531" s="4">
        <v>0.95833333333333337</v>
      </c>
      <c r="AI6531" s="5">
        <v>16.850000000000001</v>
      </c>
      <c r="AJ6531">
        <v>25.28</v>
      </c>
      <c r="AK6531">
        <v>25.28</v>
      </c>
      <c r="AL6531" t="s">
        <v>81</v>
      </c>
      <c r="AM6531" t="s">
        <v>82</v>
      </c>
      <c r="AO6531" t="s">
        <v>83</v>
      </c>
      <c r="AP6531" t="s">
        <v>67</v>
      </c>
      <c r="AQ6531" t="s">
        <v>67</v>
      </c>
      <c r="AR6531" t="s">
        <v>82</v>
      </c>
      <c r="AT6531" t="s">
        <v>82</v>
      </c>
      <c r="AW6531" t="s">
        <v>82</v>
      </c>
      <c r="AY6531" t="s">
        <v>273</v>
      </c>
      <c r="AZ6531" t="s">
        <v>214</v>
      </c>
      <c r="BA6531" t="s">
        <v>207</v>
      </c>
      <c r="BB6531">
        <v>2657</v>
      </c>
      <c r="BC6531" t="s">
        <v>87</v>
      </c>
      <c r="BH6531" t="s">
        <v>26201</v>
      </c>
      <c r="BI6531" t="s">
        <v>67</v>
      </c>
      <c r="BJ6531">
        <v>262271022</v>
      </c>
    </row>
    <row r="6532" spans="1:62" x14ac:dyDescent="0.25">
      <c r="A6532" t="s">
        <v>26558</v>
      </c>
      <c r="B6532" s="2">
        <v>43538</v>
      </c>
      <c r="C6532" t="s">
        <v>63</v>
      </c>
      <c r="D6532" s="3">
        <v>43472.399950208332</v>
      </c>
      <c r="E6532" t="s">
        <v>64</v>
      </c>
      <c r="F6532" s="2">
        <v>43556</v>
      </c>
      <c r="G6532" s="2">
        <v>43738</v>
      </c>
      <c r="H6532" t="s">
        <v>26553</v>
      </c>
      <c r="J6532" t="s">
        <v>26554</v>
      </c>
      <c r="L6532" t="s">
        <v>26555</v>
      </c>
      <c r="M6532" t="s">
        <v>308</v>
      </c>
      <c r="N6532">
        <v>8742</v>
      </c>
      <c r="O6532" t="s">
        <v>70</v>
      </c>
      <c r="Q6532" t="s">
        <v>26556</v>
      </c>
      <c r="S6532" t="s">
        <v>72</v>
      </c>
      <c r="T6532" t="s">
        <v>4795</v>
      </c>
      <c r="U6532" t="s">
        <v>2926</v>
      </c>
      <c r="V6532" t="s">
        <v>4796</v>
      </c>
      <c r="W6532" t="s">
        <v>308</v>
      </c>
      <c r="X6532" t="s">
        <v>26347</v>
      </c>
      <c r="Y6532" t="str">
        <f>"35-9011"</f>
        <v>35-9011</v>
      </c>
      <c r="Z6532" t="s">
        <v>1925</v>
      </c>
      <c r="AA6532">
        <v>722110</v>
      </c>
      <c r="AB6532">
        <v>14</v>
      </c>
      <c r="AC6532">
        <v>14</v>
      </c>
      <c r="AD6532" t="s">
        <v>79</v>
      </c>
      <c r="AE6532" t="s">
        <v>95</v>
      </c>
      <c r="AF6532">
        <v>40</v>
      </c>
      <c r="AG6532" s="4">
        <v>0.29166666666666669</v>
      </c>
      <c r="AH6532" s="4">
        <v>0.91666666666666663</v>
      </c>
      <c r="AI6532" s="5">
        <v>13.09</v>
      </c>
      <c r="AJ6532">
        <v>19.64</v>
      </c>
      <c r="AL6532" t="s">
        <v>81</v>
      </c>
      <c r="AM6532" t="s">
        <v>82</v>
      </c>
      <c r="AO6532" t="s">
        <v>83</v>
      </c>
      <c r="AR6532" t="s">
        <v>82</v>
      </c>
      <c r="AT6532" t="s">
        <v>82</v>
      </c>
      <c r="AW6532" t="s">
        <v>72</v>
      </c>
      <c r="AX6532">
        <v>1</v>
      </c>
      <c r="AY6532" t="s">
        <v>26555</v>
      </c>
      <c r="AZ6532" t="s">
        <v>317</v>
      </c>
      <c r="BA6532" t="s">
        <v>308</v>
      </c>
      <c r="BB6532">
        <v>8742</v>
      </c>
      <c r="BC6532" t="s">
        <v>79</v>
      </c>
      <c r="BH6532" t="s">
        <v>26554</v>
      </c>
      <c r="BJ6532">
        <v>222141995</v>
      </c>
    </row>
    <row r="6533" spans="1:62" x14ac:dyDescent="0.25">
      <c r="A6533" t="s">
        <v>26765</v>
      </c>
      <c r="B6533" s="2">
        <v>43538</v>
      </c>
      <c r="C6533" t="s">
        <v>63</v>
      </c>
      <c r="D6533" s="3">
        <v>43472.409521122689</v>
      </c>
      <c r="E6533" t="s">
        <v>64</v>
      </c>
      <c r="F6533" s="2">
        <v>43556</v>
      </c>
      <c r="G6533" s="2">
        <v>43820</v>
      </c>
      <c r="H6533" t="s">
        <v>26766</v>
      </c>
      <c r="J6533" t="s">
        <v>26767</v>
      </c>
      <c r="L6533" t="s">
        <v>26768</v>
      </c>
      <c r="M6533" t="s">
        <v>105</v>
      </c>
      <c r="N6533">
        <v>76044</v>
      </c>
      <c r="O6533" t="s">
        <v>70</v>
      </c>
      <c r="Q6533" t="s">
        <v>26769</v>
      </c>
      <c r="S6533" t="s">
        <v>72</v>
      </c>
      <c r="T6533" t="s">
        <v>1855</v>
      </c>
      <c r="U6533" t="s">
        <v>1856</v>
      </c>
      <c r="V6533" t="s">
        <v>863</v>
      </c>
      <c r="W6533" t="s">
        <v>105</v>
      </c>
      <c r="X6533" t="s">
        <v>1758</v>
      </c>
      <c r="Y6533" t="str">
        <f>"47-2061"</f>
        <v>47-2061</v>
      </c>
      <c r="Z6533" t="s">
        <v>326</v>
      </c>
      <c r="AA6533">
        <v>2389</v>
      </c>
      <c r="AB6533">
        <v>14</v>
      </c>
      <c r="AC6533">
        <v>14</v>
      </c>
      <c r="AD6533" t="s">
        <v>79</v>
      </c>
      <c r="AE6533" t="s">
        <v>95</v>
      </c>
      <c r="AF6533">
        <v>40</v>
      </c>
      <c r="AG6533" s="4">
        <v>0.33333333333333331</v>
      </c>
      <c r="AH6533" s="4">
        <v>0.70833333333333337</v>
      </c>
      <c r="AI6533" s="5">
        <v>15.03</v>
      </c>
      <c r="AJ6533">
        <v>22.55</v>
      </c>
      <c r="AL6533" t="s">
        <v>81</v>
      </c>
      <c r="AM6533" t="s">
        <v>82</v>
      </c>
      <c r="AO6533" t="s">
        <v>83</v>
      </c>
      <c r="AR6533" t="s">
        <v>82</v>
      </c>
      <c r="AT6533" t="s">
        <v>82</v>
      </c>
      <c r="AW6533" t="s">
        <v>82</v>
      </c>
      <c r="AY6533" t="s">
        <v>26768</v>
      </c>
      <c r="AZ6533" t="s">
        <v>3053</v>
      </c>
      <c r="BA6533" t="s">
        <v>105</v>
      </c>
      <c r="BB6533">
        <v>76044</v>
      </c>
      <c r="BC6533" t="s">
        <v>79</v>
      </c>
      <c r="BH6533" t="s">
        <v>26770</v>
      </c>
      <c r="BJ6533">
        <v>203115608</v>
      </c>
    </row>
    <row r="6534" spans="1:62" x14ac:dyDescent="0.25">
      <c r="A6534" t="s">
        <v>26982</v>
      </c>
      <c r="B6534" s="2">
        <v>43538</v>
      </c>
      <c r="C6534" t="s">
        <v>63</v>
      </c>
      <c r="D6534" s="3">
        <v>43472.419127129629</v>
      </c>
      <c r="E6534" t="s">
        <v>64</v>
      </c>
      <c r="F6534" s="2">
        <v>43556</v>
      </c>
      <c r="G6534" s="2">
        <v>43770</v>
      </c>
      <c r="H6534" t="s">
        <v>7251</v>
      </c>
      <c r="J6534" t="s">
        <v>7252</v>
      </c>
      <c r="L6534" t="s">
        <v>6277</v>
      </c>
      <c r="M6534" t="s">
        <v>105</v>
      </c>
      <c r="N6534">
        <v>76009</v>
      </c>
      <c r="O6534" t="s">
        <v>70</v>
      </c>
      <c r="Q6534" t="s">
        <v>7253</v>
      </c>
      <c r="S6534" t="s">
        <v>72</v>
      </c>
      <c r="T6534" t="s">
        <v>1855</v>
      </c>
      <c r="U6534" t="s">
        <v>1856</v>
      </c>
      <c r="V6534" t="s">
        <v>863</v>
      </c>
      <c r="W6534" t="s">
        <v>105</v>
      </c>
      <c r="X6534" t="s">
        <v>106</v>
      </c>
      <c r="Y6534" t="str">
        <f>"37-3011"</f>
        <v>37-3011</v>
      </c>
      <c r="Z6534" t="s">
        <v>94</v>
      </c>
      <c r="AA6534">
        <v>561730</v>
      </c>
      <c r="AB6534">
        <v>120</v>
      </c>
      <c r="AC6534">
        <v>120</v>
      </c>
      <c r="AD6534" t="s">
        <v>79</v>
      </c>
      <c r="AE6534" t="s">
        <v>95</v>
      </c>
      <c r="AF6534">
        <v>40</v>
      </c>
      <c r="AG6534" s="4">
        <v>0.33333333333333331</v>
      </c>
      <c r="AH6534" s="4">
        <v>0.70833333333333337</v>
      </c>
      <c r="AI6534" s="5">
        <v>13.94</v>
      </c>
      <c r="AJ6534">
        <v>20.91</v>
      </c>
      <c r="AL6534" t="s">
        <v>81</v>
      </c>
      <c r="AM6534" t="s">
        <v>82</v>
      </c>
      <c r="AO6534" t="s">
        <v>83</v>
      </c>
      <c r="AR6534" t="s">
        <v>82</v>
      </c>
      <c r="AT6534" t="s">
        <v>82</v>
      </c>
      <c r="AW6534" t="s">
        <v>82</v>
      </c>
      <c r="AY6534" t="s">
        <v>6277</v>
      </c>
      <c r="AZ6534" t="s">
        <v>3053</v>
      </c>
      <c r="BA6534" t="s">
        <v>105</v>
      </c>
      <c r="BB6534">
        <v>76009</v>
      </c>
      <c r="BC6534" t="s">
        <v>79</v>
      </c>
      <c r="BH6534" t="s">
        <v>7252</v>
      </c>
      <c r="BJ6534">
        <v>752261343</v>
      </c>
    </row>
    <row r="6535" spans="1:62" x14ac:dyDescent="0.25">
      <c r="A6535" t="s">
        <v>27145</v>
      </c>
      <c r="B6535" s="2">
        <v>43538</v>
      </c>
      <c r="C6535" t="s">
        <v>63</v>
      </c>
      <c r="D6535" s="3">
        <v>43472.479479155096</v>
      </c>
      <c r="E6535" t="s">
        <v>282</v>
      </c>
      <c r="F6535" s="2">
        <v>43556</v>
      </c>
      <c r="G6535" s="2">
        <v>43770</v>
      </c>
      <c r="H6535" t="s">
        <v>27146</v>
      </c>
      <c r="I6535" t="s">
        <v>27147</v>
      </c>
      <c r="J6535" t="s">
        <v>27148</v>
      </c>
      <c r="L6535" t="s">
        <v>23862</v>
      </c>
      <c r="M6535" t="s">
        <v>226</v>
      </c>
      <c r="N6535">
        <v>49701</v>
      </c>
      <c r="O6535" t="s">
        <v>70</v>
      </c>
      <c r="Q6535" t="s">
        <v>27149</v>
      </c>
      <c r="S6535" t="s">
        <v>82</v>
      </c>
      <c r="U6535" t="s">
        <v>92</v>
      </c>
      <c r="X6535" t="s">
        <v>315</v>
      </c>
      <c r="Y6535" t="str">
        <f>"35-9021"</f>
        <v>35-9021</v>
      </c>
      <c r="Z6535" t="s">
        <v>315</v>
      </c>
      <c r="AA6535">
        <v>722110</v>
      </c>
      <c r="AB6535">
        <v>15</v>
      </c>
      <c r="AC6535">
        <v>9</v>
      </c>
      <c r="AD6535" t="s">
        <v>79</v>
      </c>
      <c r="AE6535" t="s">
        <v>80</v>
      </c>
      <c r="AF6535">
        <v>40</v>
      </c>
      <c r="AG6535" s="4">
        <v>0.25</v>
      </c>
      <c r="AH6535" s="4">
        <v>0.58333333333333337</v>
      </c>
      <c r="AI6535" s="5">
        <v>10.119999999999999</v>
      </c>
      <c r="AJ6535">
        <v>15.18</v>
      </c>
      <c r="AK6535">
        <v>18</v>
      </c>
      <c r="AL6535" t="s">
        <v>81</v>
      </c>
      <c r="AM6535" t="s">
        <v>82</v>
      </c>
      <c r="AO6535" t="s">
        <v>83</v>
      </c>
      <c r="AR6535" t="s">
        <v>82</v>
      </c>
      <c r="AT6535" t="s">
        <v>82</v>
      </c>
      <c r="AW6535" t="s">
        <v>82</v>
      </c>
      <c r="AY6535" t="s">
        <v>23864</v>
      </c>
      <c r="AZ6535" t="s">
        <v>14328</v>
      </c>
      <c r="BA6535" t="s">
        <v>226</v>
      </c>
      <c r="BB6535">
        <v>49701</v>
      </c>
      <c r="BC6535" t="s">
        <v>87</v>
      </c>
      <c r="BH6535" t="s">
        <v>27150</v>
      </c>
      <c r="BJ6535">
        <v>381889737</v>
      </c>
    </row>
    <row r="6536" spans="1:62" x14ac:dyDescent="0.25">
      <c r="A6536" t="s">
        <v>27399</v>
      </c>
      <c r="B6536" s="2">
        <v>43538</v>
      </c>
      <c r="C6536" t="s">
        <v>63</v>
      </c>
      <c r="D6536" s="3">
        <v>43472.478730509261</v>
      </c>
      <c r="E6536" t="s">
        <v>282</v>
      </c>
      <c r="F6536" s="2">
        <v>43556</v>
      </c>
      <c r="G6536" s="2">
        <v>43770</v>
      </c>
      <c r="H6536" t="s">
        <v>27146</v>
      </c>
      <c r="I6536" t="s">
        <v>27147</v>
      </c>
      <c r="J6536" t="s">
        <v>27148</v>
      </c>
      <c r="L6536" t="s">
        <v>23862</v>
      </c>
      <c r="M6536" t="s">
        <v>226</v>
      </c>
      <c r="N6536">
        <v>49701</v>
      </c>
      <c r="O6536" t="s">
        <v>70</v>
      </c>
      <c r="Q6536" t="s">
        <v>27149</v>
      </c>
      <c r="S6536" t="s">
        <v>82</v>
      </c>
      <c r="U6536" t="s">
        <v>92</v>
      </c>
      <c r="X6536" t="s">
        <v>27400</v>
      </c>
      <c r="Y6536" t="str">
        <f>"35-2014"</f>
        <v>35-2014</v>
      </c>
      <c r="Z6536" t="s">
        <v>301</v>
      </c>
      <c r="AA6536">
        <v>722110</v>
      </c>
      <c r="AB6536">
        <v>22</v>
      </c>
      <c r="AC6536">
        <v>14</v>
      </c>
      <c r="AD6536" t="s">
        <v>79</v>
      </c>
      <c r="AE6536" t="s">
        <v>80</v>
      </c>
      <c r="AF6536">
        <v>40</v>
      </c>
      <c r="AG6536" s="4">
        <v>0.25</v>
      </c>
      <c r="AH6536" s="4">
        <v>0.58333333333333337</v>
      </c>
      <c r="AI6536" s="5">
        <v>12.33</v>
      </c>
      <c r="AJ6536">
        <v>18.5</v>
      </c>
      <c r="AK6536">
        <v>22.5</v>
      </c>
      <c r="AL6536" t="s">
        <v>81</v>
      </c>
      <c r="AM6536" t="s">
        <v>82</v>
      </c>
      <c r="AO6536" t="s">
        <v>83</v>
      </c>
      <c r="AR6536" t="s">
        <v>82</v>
      </c>
      <c r="AT6536" t="s">
        <v>82</v>
      </c>
      <c r="AW6536" t="s">
        <v>72</v>
      </c>
      <c r="AX6536">
        <v>12</v>
      </c>
      <c r="AY6536" t="s">
        <v>23864</v>
      </c>
      <c r="AZ6536" t="s">
        <v>14328</v>
      </c>
      <c r="BA6536" t="s">
        <v>226</v>
      </c>
      <c r="BB6536">
        <v>49701</v>
      </c>
      <c r="BC6536" t="s">
        <v>87</v>
      </c>
      <c r="BH6536" t="s">
        <v>27150</v>
      </c>
      <c r="BJ6536">
        <v>381889737</v>
      </c>
    </row>
    <row r="6537" spans="1:62" x14ac:dyDescent="0.25">
      <c r="A6537" t="s">
        <v>27872</v>
      </c>
      <c r="B6537" s="2">
        <v>43538</v>
      </c>
      <c r="C6537" t="s">
        <v>63</v>
      </c>
      <c r="D6537" s="3">
        <v>43472.436288854165</v>
      </c>
      <c r="E6537" t="s">
        <v>64</v>
      </c>
      <c r="F6537" s="2">
        <v>43556</v>
      </c>
      <c r="G6537" s="2">
        <v>43831</v>
      </c>
      <c r="H6537" t="s">
        <v>7747</v>
      </c>
      <c r="I6537" t="s">
        <v>683</v>
      </c>
      <c r="J6537" t="s">
        <v>7748</v>
      </c>
      <c r="K6537" t="s">
        <v>683</v>
      </c>
      <c r="L6537" t="s">
        <v>7749</v>
      </c>
      <c r="M6537" t="s">
        <v>197</v>
      </c>
      <c r="N6537">
        <v>52317</v>
      </c>
      <c r="O6537" t="s">
        <v>70</v>
      </c>
      <c r="P6537" t="s">
        <v>683</v>
      </c>
      <c r="Q6537" t="s">
        <v>7750</v>
      </c>
      <c r="S6537" t="s">
        <v>72</v>
      </c>
      <c r="T6537" t="s">
        <v>5730</v>
      </c>
      <c r="U6537" t="s">
        <v>5731</v>
      </c>
      <c r="V6537" t="s">
        <v>5732</v>
      </c>
      <c r="W6537" t="s">
        <v>76</v>
      </c>
      <c r="X6537" t="s">
        <v>93</v>
      </c>
      <c r="Y6537" t="str">
        <f>"37-3011"</f>
        <v>37-3011</v>
      </c>
      <c r="Z6537" t="s">
        <v>94</v>
      </c>
      <c r="AA6537">
        <v>561730</v>
      </c>
      <c r="AB6537">
        <v>17</v>
      </c>
      <c r="AC6537">
        <v>17</v>
      </c>
      <c r="AD6537" t="s">
        <v>79</v>
      </c>
      <c r="AE6537" t="s">
        <v>95</v>
      </c>
      <c r="AF6537">
        <v>40</v>
      </c>
      <c r="AG6537" s="4">
        <v>0.29166666666666669</v>
      </c>
      <c r="AH6537" s="4">
        <v>0.66666666666666663</v>
      </c>
      <c r="AI6537" s="5">
        <v>14.8</v>
      </c>
      <c r="AJ6537">
        <v>0</v>
      </c>
      <c r="AK6537">
        <v>0</v>
      </c>
      <c r="AL6537" t="s">
        <v>81</v>
      </c>
      <c r="AM6537" t="s">
        <v>82</v>
      </c>
      <c r="AO6537" t="s">
        <v>213</v>
      </c>
      <c r="AR6537" t="s">
        <v>82</v>
      </c>
      <c r="AT6537" t="s">
        <v>82</v>
      </c>
      <c r="AW6537" t="s">
        <v>82</v>
      </c>
      <c r="AY6537" t="s">
        <v>7749</v>
      </c>
      <c r="AZ6537" t="s">
        <v>7751</v>
      </c>
      <c r="BA6537" t="s">
        <v>197</v>
      </c>
      <c r="BB6537">
        <v>52317</v>
      </c>
      <c r="BC6537" t="s">
        <v>79</v>
      </c>
      <c r="BH6537" t="s">
        <v>7748</v>
      </c>
      <c r="BJ6537">
        <v>208544252</v>
      </c>
    </row>
    <row r="6538" spans="1:62" x14ac:dyDescent="0.25">
      <c r="A6538" t="s">
        <v>27940</v>
      </c>
      <c r="B6538" s="2">
        <v>43538</v>
      </c>
      <c r="C6538" t="s">
        <v>63</v>
      </c>
      <c r="D6538" s="3">
        <v>43472.39263894676</v>
      </c>
      <c r="E6538" t="s">
        <v>64</v>
      </c>
      <c r="F6538" s="2">
        <v>43556</v>
      </c>
      <c r="G6538" s="2">
        <v>43769</v>
      </c>
      <c r="H6538" t="s">
        <v>27941</v>
      </c>
      <c r="I6538" t="s">
        <v>27942</v>
      </c>
      <c r="J6538" t="s">
        <v>27943</v>
      </c>
      <c r="K6538" t="s">
        <v>27944</v>
      </c>
      <c r="L6538" t="s">
        <v>24656</v>
      </c>
      <c r="M6538" t="s">
        <v>226</v>
      </c>
      <c r="N6538">
        <v>49749</v>
      </c>
      <c r="O6538" t="s">
        <v>70</v>
      </c>
      <c r="Q6538" t="s">
        <v>27945</v>
      </c>
      <c r="S6538" t="s">
        <v>72</v>
      </c>
      <c r="T6538" t="s">
        <v>19936</v>
      </c>
      <c r="U6538" t="s">
        <v>19937</v>
      </c>
      <c r="V6538" t="s">
        <v>3243</v>
      </c>
      <c r="W6538" t="s">
        <v>226</v>
      </c>
      <c r="X6538" t="s">
        <v>27946</v>
      </c>
      <c r="Y6538" t="str">
        <f>"53-7062"</f>
        <v>53-7062</v>
      </c>
      <c r="Z6538" t="s">
        <v>337</v>
      </c>
      <c r="AA6538">
        <v>53229</v>
      </c>
      <c r="AB6538">
        <v>3</v>
      </c>
      <c r="AC6538">
        <v>3</v>
      </c>
      <c r="AD6538" t="s">
        <v>79</v>
      </c>
      <c r="AE6538" t="s">
        <v>80</v>
      </c>
      <c r="AF6538">
        <v>40</v>
      </c>
      <c r="AG6538" s="4">
        <v>0.29166666666666669</v>
      </c>
      <c r="AH6538" s="4">
        <v>0.75</v>
      </c>
      <c r="AI6538" s="5">
        <v>14.41</v>
      </c>
      <c r="AJ6538">
        <v>21.62</v>
      </c>
      <c r="AK6538">
        <v>21.62</v>
      </c>
      <c r="AL6538" t="s">
        <v>81</v>
      </c>
      <c r="AM6538" t="s">
        <v>82</v>
      </c>
      <c r="AO6538" t="s">
        <v>83</v>
      </c>
      <c r="AR6538" t="s">
        <v>82</v>
      </c>
      <c r="AT6538" t="s">
        <v>82</v>
      </c>
      <c r="AW6538" t="s">
        <v>82</v>
      </c>
      <c r="AY6538" t="s">
        <v>22976</v>
      </c>
      <c r="AZ6538" t="s">
        <v>23865</v>
      </c>
      <c r="BA6538" t="s">
        <v>226</v>
      </c>
      <c r="BB6538">
        <v>49749</v>
      </c>
      <c r="BC6538" t="s">
        <v>79</v>
      </c>
      <c r="BH6538" t="s">
        <v>27947</v>
      </c>
      <c r="BJ6538">
        <v>320209087</v>
      </c>
    </row>
    <row r="6539" spans="1:62" x14ac:dyDescent="0.25">
      <c r="A6539" t="s">
        <v>28057</v>
      </c>
      <c r="B6539" s="2">
        <v>43538</v>
      </c>
      <c r="C6539" t="s">
        <v>63</v>
      </c>
      <c r="D6539" s="3">
        <v>43472.385552812499</v>
      </c>
      <c r="E6539" t="s">
        <v>64</v>
      </c>
      <c r="F6539" s="2">
        <v>43556</v>
      </c>
      <c r="G6539" s="2">
        <v>43770</v>
      </c>
      <c r="H6539" t="s">
        <v>8561</v>
      </c>
      <c r="J6539" t="s">
        <v>8562</v>
      </c>
      <c r="L6539" t="s">
        <v>738</v>
      </c>
      <c r="M6539" t="s">
        <v>105</v>
      </c>
      <c r="N6539">
        <v>78729</v>
      </c>
      <c r="O6539" t="s">
        <v>70</v>
      </c>
      <c r="Q6539" t="s">
        <v>8563</v>
      </c>
      <c r="S6539" t="s">
        <v>72</v>
      </c>
      <c r="T6539" t="s">
        <v>1855</v>
      </c>
      <c r="U6539" t="s">
        <v>1856</v>
      </c>
      <c r="V6539" t="s">
        <v>863</v>
      </c>
      <c r="W6539" t="s">
        <v>105</v>
      </c>
      <c r="X6539" t="s">
        <v>1758</v>
      </c>
      <c r="Y6539" t="str">
        <f>"37-3011"</f>
        <v>37-3011</v>
      </c>
      <c r="Z6539" t="s">
        <v>94</v>
      </c>
      <c r="AA6539">
        <v>561730</v>
      </c>
      <c r="AB6539">
        <v>20</v>
      </c>
      <c r="AC6539">
        <v>20</v>
      </c>
      <c r="AD6539" t="s">
        <v>79</v>
      </c>
      <c r="AE6539" t="s">
        <v>95</v>
      </c>
      <c r="AF6539">
        <v>40</v>
      </c>
      <c r="AG6539" s="4">
        <v>0.33333333333333331</v>
      </c>
      <c r="AH6539" s="4">
        <v>0.70833333333333337</v>
      </c>
      <c r="AI6539" s="5">
        <v>13.91</v>
      </c>
      <c r="AJ6539">
        <v>20.87</v>
      </c>
      <c r="AL6539" t="s">
        <v>81</v>
      </c>
      <c r="AM6539" t="s">
        <v>82</v>
      </c>
      <c r="AO6539" t="s">
        <v>83</v>
      </c>
      <c r="AR6539" t="s">
        <v>82</v>
      </c>
      <c r="AT6539" t="s">
        <v>82</v>
      </c>
      <c r="AW6539" t="s">
        <v>82</v>
      </c>
      <c r="AY6539" t="s">
        <v>738</v>
      </c>
      <c r="AZ6539" t="s">
        <v>2062</v>
      </c>
      <c r="BA6539" t="s">
        <v>105</v>
      </c>
      <c r="BB6539">
        <v>78729</v>
      </c>
      <c r="BC6539" t="s">
        <v>79</v>
      </c>
      <c r="BH6539" t="s">
        <v>8562</v>
      </c>
      <c r="BJ6539">
        <v>742789437</v>
      </c>
    </row>
    <row r="6540" spans="1:62" x14ac:dyDescent="0.25">
      <c r="A6540" t="s">
        <v>28156</v>
      </c>
      <c r="B6540" s="2">
        <v>43538</v>
      </c>
      <c r="C6540" t="s">
        <v>63</v>
      </c>
      <c r="D6540" s="3">
        <v>43472.383712476854</v>
      </c>
      <c r="E6540" t="s">
        <v>64</v>
      </c>
      <c r="F6540" s="2">
        <v>43556</v>
      </c>
      <c r="G6540" s="2">
        <v>43799</v>
      </c>
      <c r="H6540" t="s">
        <v>28157</v>
      </c>
      <c r="J6540" t="s">
        <v>28158</v>
      </c>
      <c r="L6540" t="s">
        <v>7041</v>
      </c>
      <c r="M6540" t="s">
        <v>787</v>
      </c>
      <c r="N6540">
        <v>35022</v>
      </c>
      <c r="O6540" t="s">
        <v>70</v>
      </c>
      <c r="Q6540" t="s">
        <v>28159</v>
      </c>
      <c r="S6540" t="s">
        <v>72</v>
      </c>
      <c r="T6540" t="s">
        <v>1917</v>
      </c>
      <c r="U6540" t="s">
        <v>1918</v>
      </c>
      <c r="V6540" t="s">
        <v>1919</v>
      </c>
      <c r="W6540" t="s">
        <v>105</v>
      </c>
      <c r="X6540" t="s">
        <v>5839</v>
      </c>
      <c r="Y6540" t="str">
        <f>"47-3011"</f>
        <v>47-3011</v>
      </c>
      <c r="Z6540" t="s">
        <v>5840</v>
      </c>
      <c r="AA6540">
        <v>238140</v>
      </c>
      <c r="AB6540">
        <v>6</v>
      </c>
      <c r="AC6540">
        <v>6</v>
      </c>
      <c r="AD6540" t="s">
        <v>79</v>
      </c>
      <c r="AE6540" t="s">
        <v>95</v>
      </c>
      <c r="AF6540">
        <v>40</v>
      </c>
      <c r="AG6540" s="4">
        <v>0.33333333333333331</v>
      </c>
      <c r="AH6540" s="4">
        <v>0.70833333333333337</v>
      </c>
      <c r="AI6540" s="5">
        <v>14.98</v>
      </c>
      <c r="AJ6540">
        <v>22.47</v>
      </c>
      <c r="AL6540" t="s">
        <v>81</v>
      </c>
      <c r="AM6540" t="s">
        <v>82</v>
      </c>
      <c r="AO6540" t="s">
        <v>83</v>
      </c>
      <c r="AR6540" t="s">
        <v>82</v>
      </c>
      <c r="AT6540" t="s">
        <v>82</v>
      </c>
      <c r="AW6540" t="s">
        <v>82</v>
      </c>
      <c r="AY6540" t="s">
        <v>7041</v>
      </c>
      <c r="AZ6540" t="s">
        <v>713</v>
      </c>
      <c r="BA6540" t="s">
        <v>787</v>
      </c>
      <c r="BB6540">
        <v>35022</v>
      </c>
      <c r="BC6540" t="s">
        <v>79</v>
      </c>
      <c r="BH6540" t="s">
        <v>28158</v>
      </c>
      <c r="BJ6540">
        <v>202930485</v>
      </c>
    </row>
    <row r="6541" spans="1:62" x14ac:dyDescent="0.25">
      <c r="A6541" t="s">
        <v>29653</v>
      </c>
      <c r="B6541" s="2">
        <v>43538</v>
      </c>
      <c r="C6541" t="s">
        <v>63</v>
      </c>
      <c r="D6541" s="3">
        <v>43472.410453078701</v>
      </c>
      <c r="E6541" t="s">
        <v>64</v>
      </c>
      <c r="F6541" s="2">
        <v>43556</v>
      </c>
      <c r="G6541" s="2">
        <v>43800</v>
      </c>
      <c r="H6541" t="s">
        <v>29654</v>
      </c>
      <c r="I6541" t="s">
        <v>29655</v>
      </c>
      <c r="J6541" t="s">
        <v>29656</v>
      </c>
      <c r="L6541" t="s">
        <v>9826</v>
      </c>
      <c r="M6541" t="s">
        <v>226</v>
      </c>
      <c r="N6541">
        <v>48038</v>
      </c>
      <c r="O6541" t="s">
        <v>70</v>
      </c>
      <c r="Q6541" t="s">
        <v>29657</v>
      </c>
      <c r="S6541" t="s">
        <v>72</v>
      </c>
      <c r="T6541" t="s">
        <v>4795</v>
      </c>
      <c r="U6541" t="s">
        <v>5508</v>
      </c>
      <c r="V6541" t="s">
        <v>4796</v>
      </c>
      <c r="W6541" t="s">
        <v>308</v>
      </c>
      <c r="X6541" t="s">
        <v>106</v>
      </c>
      <c r="Y6541" t="str">
        <f>"37-3011"</f>
        <v>37-3011</v>
      </c>
      <c r="Z6541" t="s">
        <v>94</v>
      </c>
      <c r="AA6541">
        <v>561730</v>
      </c>
      <c r="AB6541">
        <v>10</v>
      </c>
      <c r="AC6541">
        <v>10</v>
      </c>
      <c r="AD6541" t="s">
        <v>79</v>
      </c>
      <c r="AE6541" t="s">
        <v>80</v>
      </c>
      <c r="AF6541">
        <v>40</v>
      </c>
      <c r="AG6541" s="4">
        <v>0.3125</v>
      </c>
      <c r="AH6541" s="4">
        <v>0.77083333333333337</v>
      </c>
      <c r="AI6541" s="5">
        <v>15.08</v>
      </c>
      <c r="AJ6541">
        <v>22.62</v>
      </c>
      <c r="AM6541" t="s">
        <v>82</v>
      </c>
      <c r="AO6541" t="s">
        <v>83</v>
      </c>
      <c r="AR6541" t="s">
        <v>82</v>
      </c>
      <c r="AT6541" t="s">
        <v>82</v>
      </c>
      <c r="AW6541" t="s">
        <v>82</v>
      </c>
      <c r="AY6541" t="s">
        <v>9826</v>
      </c>
      <c r="AZ6541" t="s">
        <v>2333</v>
      </c>
      <c r="BA6541" t="s">
        <v>226</v>
      </c>
      <c r="BB6541">
        <v>48038</v>
      </c>
      <c r="BC6541" t="s">
        <v>79</v>
      </c>
      <c r="BH6541" t="s">
        <v>29656</v>
      </c>
      <c r="BJ6541">
        <v>382978885</v>
      </c>
    </row>
    <row r="6542" spans="1:62" x14ac:dyDescent="0.25">
      <c r="A6542" t="s">
        <v>29816</v>
      </c>
      <c r="B6542" s="2">
        <v>43538</v>
      </c>
      <c r="C6542" t="s">
        <v>63</v>
      </c>
      <c r="D6542" s="3">
        <v>43472.387377557869</v>
      </c>
      <c r="E6542" t="s">
        <v>64</v>
      </c>
      <c r="F6542" s="2">
        <v>43556</v>
      </c>
      <c r="G6542" s="2">
        <v>43799</v>
      </c>
      <c r="H6542" t="s">
        <v>29817</v>
      </c>
      <c r="J6542" t="s">
        <v>29818</v>
      </c>
      <c r="L6542" t="s">
        <v>24401</v>
      </c>
      <c r="M6542" t="s">
        <v>166</v>
      </c>
      <c r="N6542">
        <v>84332</v>
      </c>
      <c r="O6542" t="s">
        <v>70</v>
      </c>
      <c r="Q6542" t="s">
        <v>29819</v>
      </c>
      <c r="S6542" t="s">
        <v>72</v>
      </c>
      <c r="T6542" t="s">
        <v>2185</v>
      </c>
      <c r="U6542" t="s">
        <v>2186</v>
      </c>
      <c r="V6542" t="s">
        <v>2187</v>
      </c>
      <c r="W6542" t="s">
        <v>232</v>
      </c>
      <c r="X6542" t="s">
        <v>106</v>
      </c>
      <c r="Y6542" t="str">
        <f>"37-3011"</f>
        <v>37-3011</v>
      </c>
      <c r="Z6542" t="s">
        <v>94</v>
      </c>
      <c r="AA6542">
        <v>561730</v>
      </c>
      <c r="AB6542">
        <v>12</v>
      </c>
      <c r="AC6542">
        <v>12</v>
      </c>
      <c r="AD6542" t="s">
        <v>79</v>
      </c>
      <c r="AE6542" t="s">
        <v>80</v>
      </c>
      <c r="AF6542">
        <v>40</v>
      </c>
      <c r="AG6542" s="4">
        <v>0.33333333333333331</v>
      </c>
      <c r="AH6542" s="4">
        <v>0.75</v>
      </c>
      <c r="AI6542" s="5">
        <v>12.83</v>
      </c>
      <c r="AJ6542">
        <v>19.25</v>
      </c>
      <c r="AK6542">
        <v>19.25</v>
      </c>
      <c r="AL6542" t="s">
        <v>81</v>
      </c>
      <c r="AM6542" t="s">
        <v>82</v>
      </c>
      <c r="AO6542" t="s">
        <v>83</v>
      </c>
      <c r="AR6542" t="s">
        <v>82</v>
      </c>
      <c r="AT6542" t="s">
        <v>82</v>
      </c>
      <c r="AW6542" t="s">
        <v>72</v>
      </c>
      <c r="AX6542">
        <v>2</v>
      </c>
      <c r="AY6542" t="s">
        <v>29820</v>
      </c>
      <c r="AZ6542" t="s">
        <v>29821</v>
      </c>
      <c r="BA6542" t="s">
        <v>166</v>
      </c>
      <c r="BB6542">
        <v>84321</v>
      </c>
      <c r="BC6542" t="s">
        <v>79</v>
      </c>
      <c r="BH6542" t="s">
        <v>29822</v>
      </c>
      <c r="BJ6542">
        <v>20736999</v>
      </c>
    </row>
    <row r="6543" spans="1:62" x14ac:dyDescent="0.25">
      <c r="A6543" t="s">
        <v>30267</v>
      </c>
      <c r="B6543" s="2">
        <v>43538</v>
      </c>
      <c r="C6543" t="s">
        <v>63</v>
      </c>
      <c r="D6543" s="3">
        <v>43472.423359525463</v>
      </c>
      <c r="E6543" t="s">
        <v>64</v>
      </c>
      <c r="F6543" s="2">
        <v>43556</v>
      </c>
      <c r="G6543" s="2">
        <v>43800</v>
      </c>
      <c r="H6543" t="s">
        <v>30268</v>
      </c>
      <c r="J6543" t="s">
        <v>30269</v>
      </c>
      <c r="L6543" t="s">
        <v>18113</v>
      </c>
      <c r="M6543" t="s">
        <v>783</v>
      </c>
      <c r="N6543">
        <v>44023</v>
      </c>
      <c r="O6543" t="s">
        <v>70</v>
      </c>
      <c r="Q6543" t="s">
        <v>30270</v>
      </c>
      <c r="S6543" t="s">
        <v>72</v>
      </c>
      <c r="T6543" t="s">
        <v>30271</v>
      </c>
      <c r="U6543" t="s">
        <v>30272</v>
      </c>
      <c r="V6543" t="s">
        <v>10907</v>
      </c>
      <c r="W6543" t="s">
        <v>783</v>
      </c>
      <c r="X6543" t="s">
        <v>106</v>
      </c>
      <c r="Y6543" t="str">
        <f>"37-3011"</f>
        <v>37-3011</v>
      </c>
      <c r="Z6543" t="s">
        <v>94</v>
      </c>
      <c r="AA6543">
        <v>56173</v>
      </c>
      <c r="AB6543">
        <v>5</v>
      </c>
      <c r="AC6543">
        <v>5</v>
      </c>
      <c r="AD6543" t="s">
        <v>79</v>
      </c>
      <c r="AE6543" t="s">
        <v>80</v>
      </c>
      <c r="AF6543">
        <v>40</v>
      </c>
      <c r="AG6543" s="4">
        <v>0.33333333333333331</v>
      </c>
      <c r="AH6543" s="4">
        <v>0.66666666666666663</v>
      </c>
      <c r="AI6543" s="5">
        <v>13.7</v>
      </c>
      <c r="AJ6543">
        <v>20.55</v>
      </c>
      <c r="AL6543" t="s">
        <v>81</v>
      </c>
      <c r="AM6543" t="s">
        <v>82</v>
      </c>
      <c r="AO6543" t="s">
        <v>83</v>
      </c>
      <c r="AP6543" t="s">
        <v>130</v>
      </c>
      <c r="AQ6543" t="s">
        <v>130</v>
      </c>
      <c r="AR6543" t="s">
        <v>82</v>
      </c>
      <c r="AT6543" t="s">
        <v>82</v>
      </c>
      <c r="AW6543" t="s">
        <v>72</v>
      </c>
      <c r="AX6543">
        <v>3</v>
      </c>
      <c r="AY6543" t="s">
        <v>18113</v>
      </c>
      <c r="AZ6543" t="s">
        <v>10080</v>
      </c>
      <c r="BA6543" t="s">
        <v>783</v>
      </c>
      <c r="BB6543">
        <v>44023</v>
      </c>
      <c r="BC6543" t="s">
        <v>79</v>
      </c>
      <c r="BH6543" t="s">
        <v>30273</v>
      </c>
      <c r="BJ6543">
        <v>464213574</v>
      </c>
    </row>
    <row r="6544" spans="1:62" x14ac:dyDescent="0.25">
      <c r="A6544" t="s">
        <v>30277</v>
      </c>
      <c r="B6544" s="2">
        <v>43538</v>
      </c>
      <c r="C6544" t="s">
        <v>63</v>
      </c>
      <c r="D6544" s="3">
        <v>43472.476797974537</v>
      </c>
      <c r="E6544" t="s">
        <v>64</v>
      </c>
      <c r="F6544" s="2">
        <v>43556</v>
      </c>
      <c r="G6544" s="2">
        <v>43830</v>
      </c>
      <c r="H6544" t="s">
        <v>30278</v>
      </c>
      <c r="J6544" t="s">
        <v>30279</v>
      </c>
      <c r="L6544" t="s">
        <v>30280</v>
      </c>
      <c r="M6544" t="s">
        <v>105</v>
      </c>
      <c r="N6544">
        <v>77640</v>
      </c>
      <c r="O6544" t="s">
        <v>70</v>
      </c>
      <c r="Q6544" t="s">
        <v>30281</v>
      </c>
      <c r="S6544" t="s">
        <v>82</v>
      </c>
      <c r="U6544" t="s">
        <v>92</v>
      </c>
      <c r="X6544" t="s">
        <v>30282</v>
      </c>
      <c r="Y6544" t="str">
        <f>"53-7064"</f>
        <v>53-7064</v>
      </c>
      <c r="Z6544" t="s">
        <v>962</v>
      </c>
      <c r="AA6544">
        <v>311710</v>
      </c>
      <c r="AB6544">
        <v>50</v>
      </c>
      <c r="AC6544">
        <v>50</v>
      </c>
      <c r="AD6544" t="s">
        <v>79</v>
      </c>
      <c r="AE6544" t="s">
        <v>95</v>
      </c>
      <c r="AF6544">
        <v>40</v>
      </c>
      <c r="AG6544" s="4">
        <v>0.29166666666666669</v>
      </c>
      <c r="AH6544" s="4">
        <v>0.66666666666666663</v>
      </c>
      <c r="AI6544" s="5">
        <v>10.25</v>
      </c>
      <c r="AL6544" t="s">
        <v>81</v>
      </c>
      <c r="AM6544" t="s">
        <v>82</v>
      </c>
      <c r="AO6544" t="s">
        <v>83</v>
      </c>
      <c r="AP6544" t="s">
        <v>67</v>
      </c>
      <c r="AQ6544" t="s">
        <v>67</v>
      </c>
      <c r="AR6544" t="s">
        <v>82</v>
      </c>
      <c r="AT6544" t="s">
        <v>82</v>
      </c>
      <c r="AW6544" t="s">
        <v>82</v>
      </c>
      <c r="AY6544" t="s">
        <v>1086</v>
      </c>
      <c r="AZ6544" t="s">
        <v>713</v>
      </c>
      <c r="BA6544" t="s">
        <v>105</v>
      </c>
      <c r="BB6544">
        <v>77640</v>
      </c>
      <c r="BC6544" t="s">
        <v>87</v>
      </c>
      <c r="BH6544" t="s">
        <v>30283</v>
      </c>
      <c r="BJ6544">
        <v>760249972</v>
      </c>
    </row>
    <row r="6545" spans="1:62" x14ac:dyDescent="0.25">
      <c r="A6545" t="s">
        <v>30427</v>
      </c>
      <c r="B6545" s="2">
        <v>43538</v>
      </c>
      <c r="C6545" t="s">
        <v>63</v>
      </c>
      <c r="D6545" s="3">
        <v>43472.41152386574</v>
      </c>
      <c r="E6545" t="s">
        <v>64</v>
      </c>
      <c r="F6545" s="2">
        <v>43556</v>
      </c>
      <c r="G6545" s="2">
        <v>43814</v>
      </c>
      <c r="H6545" t="s">
        <v>30428</v>
      </c>
      <c r="J6545" t="s">
        <v>30429</v>
      </c>
      <c r="K6545" t="s">
        <v>30430</v>
      </c>
      <c r="L6545" t="s">
        <v>1308</v>
      </c>
      <c r="M6545" t="s">
        <v>783</v>
      </c>
      <c r="N6545">
        <v>45069</v>
      </c>
      <c r="O6545" t="s">
        <v>70</v>
      </c>
      <c r="Q6545" t="s">
        <v>13932</v>
      </c>
      <c r="S6545" t="s">
        <v>72</v>
      </c>
      <c r="T6545" t="s">
        <v>4795</v>
      </c>
      <c r="U6545" t="s">
        <v>5508</v>
      </c>
      <c r="V6545" t="s">
        <v>4796</v>
      </c>
      <c r="W6545" t="s">
        <v>308</v>
      </c>
      <c r="X6545" t="s">
        <v>106</v>
      </c>
      <c r="Y6545" t="str">
        <f>"37-3011"</f>
        <v>37-3011</v>
      </c>
      <c r="Z6545" t="s">
        <v>94</v>
      </c>
      <c r="AA6545">
        <v>561730</v>
      </c>
      <c r="AB6545">
        <v>6</v>
      </c>
      <c r="AC6545">
        <v>6</v>
      </c>
      <c r="AD6545" t="s">
        <v>79</v>
      </c>
      <c r="AE6545" t="s">
        <v>80</v>
      </c>
      <c r="AF6545">
        <v>40</v>
      </c>
      <c r="AG6545" s="4">
        <v>0.33333333333333331</v>
      </c>
      <c r="AH6545" s="4">
        <v>0.70833333333333337</v>
      </c>
      <c r="AI6545" s="5">
        <v>13.91</v>
      </c>
      <c r="AJ6545">
        <v>20.87</v>
      </c>
      <c r="AL6545" t="s">
        <v>81</v>
      </c>
      <c r="AM6545" t="s">
        <v>82</v>
      </c>
      <c r="AO6545" t="s">
        <v>83</v>
      </c>
      <c r="AR6545" t="s">
        <v>82</v>
      </c>
      <c r="AT6545" t="s">
        <v>82</v>
      </c>
      <c r="AW6545" t="s">
        <v>82</v>
      </c>
      <c r="AY6545" t="s">
        <v>1308</v>
      </c>
      <c r="AZ6545" t="s">
        <v>3250</v>
      </c>
      <c r="BA6545" t="s">
        <v>844</v>
      </c>
      <c r="BB6545">
        <v>45069</v>
      </c>
      <c r="BC6545" t="s">
        <v>79</v>
      </c>
      <c r="BH6545" t="s">
        <v>30429</v>
      </c>
      <c r="BJ6545">
        <v>823424722</v>
      </c>
    </row>
    <row r="6546" spans="1:62" x14ac:dyDescent="0.25">
      <c r="A6546" t="s">
        <v>30865</v>
      </c>
      <c r="B6546" s="2">
        <v>43538</v>
      </c>
      <c r="C6546" t="s">
        <v>63</v>
      </c>
      <c r="D6546" s="3">
        <v>43472.412049340281</v>
      </c>
      <c r="E6546" t="s">
        <v>64</v>
      </c>
      <c r="F6546" s="2">
        <v>43556</v>
      </c>
      <c r="G6546" s="2">
        <v>43780</v>
      </c>
      <c r="H6546" t="s">
        <v>30325</v>
      </c>
      <c r="J6546" t="s">
        <v>30326</v>
      </c>
      <c r="L6546" t="s">
        <v>21660</v>
      </c>
      <c r="M6546" t="s">
        <v>298</v>
      </c>
      <c r="N6546">
        <v>4609</v>
      </c>
      <c r="O6546" t="s">
        <v>70</v>
      </c>
      <c r="Q6546" t="s">
        <v>30327</v>
      </c>
      <c r="S6546" t="s">
        <v>72</v>
      </c>
      <c r="T6546" t="s">
        <v>4795</v>
      </c>
      <c r="U6546" t="s">
        <v>5508</v>
      </c>
      <c r="V6546" t="s">
        <v>4796</v>
      </c>
      <c r="W6546" t="s">
        <v>308</v>
      </c>
      <c r="X6546" t="s">
        <v>1241</v>
      </c>
      <c r="Y6546" t="str">
        <f>"35-9021"</f>
        <v>35-9021</v>
      </c>
      <c r="Z6546" t="s">
        <v>315</v>
      </c>
      <c r="AA6546">
        <v>721110</v>
      </c>
      <c r="AB6546">
        <v>6</v>
      </c>
      <c r="AC6546">
        <v>6</v>
      </c>
      <c r="AD6546" t="s">
        <v>79</v>
      </c>
      <c r="AE6546" t="s">
        <v>80</v>
      </c>
      <c r="AF6546">
        <v>35</v>
      </c>
      <c r="AG6546" s="4">
        <v>0.29166666666666669</v>
      </c>
      <c r="AH6546" s="4">
        <v>0.95833333333333337</v>
      </c>
      <c r="AI6546" s="6">
        <v>11</v>
      </c>
      <c r="AL6546" t="s">
        <v>81</v>
      </c>
      <c r="AM6546" t="s">
        <v>82</v>
      </c>
      <c r="AO6546" t="s">
        <v>83</v>
      </c>
      <c r="AR6546" t="s">
        <v>82</v>
      </c>
      <c r="AT6546" t="s">
        <v>82</v>
      </c>
      <c r="AW6546" t="s">
        <v>82</v>
      </c>
      <c r="AY6546" t="s">
        <v>21660</v>
      </c>
      <c r="AZ6546" t="s">
        <v>10636</v>
      </c>
      <c r="BA6546" t="s">
        <v>298</v>
      </c>
      <c r="BB6546">
        <v>4609</v>
      </c>
      <c r="BC6546" t="s">
        <v>87</v>
      </c>
      <c r="BH6546" t="s">
        <v>30326</v>
      </c>
      <c r="BJ6546">
        <v>10536282</v>
      </c>
    </row>
    <row r="6547" spans="1:62" x14ac:dyDescent="0.25">
      <c r="A6547" t="s">
        <v>30977</v>
      </c>
      <c r="B6547" s="2">
        <v>43538</v>
      </c>
      <c r="C6547" t="s">
        <v>63</v>
      </c>
      <c r="D6547" s="3">
        <v>43472.422832974538</v>
      </c>
      <c r="E6547" t="s">
        <v>64</v>
      </c>
      <c r="F6547" s="2">
        <v>43556</v>
      </c>
      <c r="G6547" s="2">
        <v>43800</v>
      </c>
      <c r="H6547" t="s">
        <v>30978</v>
      </c>
      <c r="I6547" t="s">
        <v>30979</v>
      </c>
      <c r="J6547" t="s">
        <v>30980</v>
      </c>
      <c r="L6547" t="s">
        <v>12275</v>
      </c>
      <c r="M6547" t="s">
        <v>783</v>
      </c>
      <c r="N6547">
        <v>44060</v>
      </c>
      <c r="O6547" t="s">
        <v>70</v>
      </c>
      <c r="Q6547" t="s">
        <v>30981</v>
      </c>
      <c r="S6547" t="s">
        <v>72</v>
      </c>
      <c r="T6547" t="s">
        <v>30271</v>
      </c>
      <c r="U6547" t="s">
        <v>30272</v>
      </c>
      <c r="V6547" t="s">
        <v>10907</v>
      </c>
      <c r="W6547" t="s">
        <v>783</v>
      </c>
      <c r="X6547" t="s">
        <v>106</v>
      </c>
      <c r="Y6547" t="str">
        <f>"37-3011"</f>
        <v>37-3011</v>
      </c>
      <c r="Z6547" t="s">
        <v>94</v>
      </c>
      <c r="AA6547">
        <v>56173</v>
      </c>
      <c r="AB6547">
        <v>6</v>
      </c>
      <c r="AC6547">
        <v>6</v>
      </c>
      <c r="AD6547" t="s">
        <v>79</v>
      </c>
      <c r="AE6547" t="s">
        <v>80</v>
      </c>
      <c r="AF6547">
        <v>40</v>
      </c>
      <c r="AG6547" s="4">
        <v>0.33333333333333331</v>
      </c>
      <c r="AH6547" s="4">
        <v>0.66666666666666663</v>
      </c>
      <c r="AI6547" s="5">
        <v>13.7</v>
      </c>
      <c r="AJ6547">
        <v>20.55</v>
      </c>
      <c r="AL6547" t="s">
        <v>81</v>
      </c>
      <c r="AM6547" t="s">
        <v>82</v>
      </c>
      <c r="AO6547" t="s">
        <v>83</v>
      </c>
      <c r="AP6547" t="s">
        <v>130</v>
      </c>
      <c r="AQ6547" t="s">
        <v>130</v>
      </c>
      <c r="AR6547" t="s">
        <v>82</v>
      </c>
      <c r="AT6547" t="s">
        <v>82</v>
      </c>
      <c r="AW6547" t="s">
        <v>72</v>
      </c>
      <c r="AX6547">
        <v>3</v>
      </c>
      <c r="AY6547" t="s">
        <v>12275</v>
      </c>
      <c r="AZ6547" t="s">
        <v>1278</v>
      </c>
      <c r="BA6547" t="s">
        <v>783</v>
      </c>
      <c r="BB6547">
        <v>44060</v>
      </c>
      <c r="BC6547" t="s">
        <v>79</v>
      </c>
      <c r="BH6547" t="s">
        <v>30980</v>
      </c>
      <c r="BJ6547">
        <v>651227989</v>
      </c>
    </row>
    <row r="6548" spans="1:62" x14ac:dyDescent="0.25">
      <c r="A6548" t="s">
        <v>30982</v>
      </c>
      <c r="B6548" s="2">
        <v>43538</v>
      </c>
      <c r="C6548" t="s">
        <v>63</v>
      </c>
      <c r="D6548" s="3">
        <v>43472.41308539352</v>
      </c>
      <c r="E6548" t="s">
        <v>64</v>
      </c>
      <c r="F6548" s="2">
        <v>43556</v>
      </c>
      <c r="G6548" s="2">
        <v>43799</v>
      </c>
      <c r="H6548" t="s">
        <v>30983</v>
      </c>
      <c r="J6548" t="s">
        <v>30984</v>
      </c>
      <c r="L6548" t="s">
        <v>5791</v>
      </c>
      <c r="M6548" t="s">
        <v>232</v>
      </c>
      <c r="N6548">
        <v>12205</v>
      </c>
      <c r="O6548" t="s">
        <v>70</v>
      </c>
      <c r="Q6548" t="s">
        <v>30985</v>
      </c>
      <c r="S6548" t="s">
        <v>72</v>
      </c>
      <c r="T6548" t="s">
        <v>2185</v>
      </c>
      <c r="U6548" t="s">
        <v>2186</v>
      </c>
      <c r="V6548" t="s">
        <v>2187</v>
      </c>
      <c r="W6548" t="s">
        <v>232</v>
      </c>
      <c r="X6548" t="s">
        <v>106</v>
      </c>
      <c r="Y6548" t="str">
        <f>"37-3011"</f>
        <v>37-3011</v>
      </c>
      <c r="Z6548" t="s">
        <v>94</v>
      </c>
      <c r="AA6548">
        <v>561730</v>
      </c>
      <c r="AB6548">
        <v>2</v>
      </c>
      <c r="AC6548">
        <v>2</v>
      </c>
      <c r="AD6548" t="s">
        <v>79</v>
      </c>
      <c r="AE6548" t="s">
        <v>80</v>
      </c>
      <c r="AF6548">
        <v>40</v>
      </c>
      <c r="AG6548" s="4">
        <v>0.25</v>
      </c>
      <c r="AH6548" s="4">
        <v>0.66666666666666663</v>
      </c>
      <c r="AI6548" s="5">
        <v>15.24</v>
      </c>
      <c r="AJ6548">
        <v>22.86</v>
      </c>
      <c r="AK6548">
        <v>22.86</v>
      </c>
      <c r="AL6548" t="s">
        <v>81</v>
      </c>
      <c r="AM6548" t="s">
        <v>82</v>
      </c>
      <c r="AO6548" t="s">
        <v>83</v>
      </c>
      <c r="AR6548" t="s">
        <v>82</v>
      </c>
      <c r="AT6548" t="s">
        <v>82</v>
      </c>
      <c r="AW6548" t="s">
        <v>72</v>
      </c>
      <c r="AX6548">
        <v>3</v>
      </c>
      <c r="AY6548" t="s">
        <v>5791</v>
      </c>
      <c r="AZ6548" t="s">
        <v>5791</v>
      </c>
      <c r="BA6548" t="s">
        <v>232</v>
      </c>
      <c r="BB6548">
        <v>12205</v>
      </c>
      <c r="BC6548" t="s">
        <v>79</v>
      </c>
      <c r="BH6548" t="s">
        <v>30984</v>
      </c>
      <c r="BJ6548">
        <v>141789783</v>
      </c>
    </row>
    <row r="6549" spans="1:62" x14ac:dyDescent="0.25">
      <c r="A6549" t="s">
        <v>31055</v>
      </c>
      <c r="B6549" s="2">
        <v>43538</v>
      </c>
      <c r="C6549" t="s">
        <v>63</v>
      </c>
      <c r="D6549" s="3">
        <v>43472.42053949074</v>
      </c>
      <c r="E6549" t="s">
        <v>64</v>
      </c>
      <c r="F6549" s="2">
        <v>43556</v>
      </c>
      <c r="G6549" s="2">
        <v>43770</v>
      </c>
      <c r="H6549" t="s">
        <v>31056</v>
      </c>
      <c r="I6549" t="s">
        <v>31057</v>
      </c>
      <c r="J6549" t="s">
        <v>31058</v>
      </c>
      <c r="L6549" t="s">
        <v>31059</v>
      </c>
      <c r="M6549" t="s">
        <v>804</v>
      </c>
      <c r="N6549">
        <v>3246</v>
      </c>
      <c r="O6549" t="s">
        <v>70</v>
      </c>
      <c r="Q6549" t="s">
        <v>31060</v>
      </c>
      <c r="S6549" t="s">
        <v>72</v>
      </c>
      <c r="T6549" t="s">
        <v>3176</v>
      </c>
      <c r="U6549" t="s">
        <v>3177</v>
      </c>
      <c r="V6549" t="s">
        <v>3178</v>
      </c>
      <c r="W6549" t="s">
        <v>86</v>
      </c>
      <c r="X6549" t="s">
        <v>28755</v>
      </c>
      <c r="Y6549" t="str">
        <f>"35-3011"</f>
        <v>35-3011</v>
      </c>
      <c r="Z6549" t="s">
        <v>3129</v>
      </c>
      <c r="AA6549">
        <v>721110</v>
      </c>
      <c r="AB6549">
        <v>10</v>
      </c>
      <c r="AC6549">
        <v>10</v>
      </c>
      <c r="AD6549" t="s">
        <v>79</v>
      </c>
      <c r="AE6549" t="s">
        <v>80</v>
      </c>
      <c r="AF6549">
        <v>35</v>
      </c>
      <c r="AG6549" s="4">
        <v>0.41666666666666669</v>
      </c>
      <c r="AH6549" s="4">
        <v>0.75</v>
      </c>
      <c r="AI6549" s="5">
        <v>9.69</v>
      </c>
      <c r="AJ6549">
        <v>14.54</v>
      </c>
      <c r="AL6549" t="s">
        <v>81</v>
      </c>
      <c r="AM6549" t="s">
        <v>82</v>
      </c>
      <c r="AO6549" t="s">
        <v>83</v>
      </c>
      <c r="AR6549" t="s">
        <v>82</v>
      </c>
      <c r="AT6549" t="s">
        <v>82</v>
      </c>
      <c r="AW6549" t="s">
        <v>82</v>
      </c>
      <c r="AY6549" t="s">
        <v>31061</v>
      </c>
      <c r="AZ6549" t="s">
        <v>27009</v>
      </c>
      <c r="BA6549" t="s">
        <v>804</v>
      </c>
      <c r="BB6549">
        <v>3246</v>
      </c>
      <c r="BC6549" t="s">
        <v>87</v>
      </c>
      <c r="BH6549" t="s">
        <v>31062</v>
      </c>
      <c r="BJ6549">
        <v>20259081</v>
      </c>
    </row>
    <row r="6550" spans="1:62" x14ac:dyDescent="0.25">
      <c r="A6550" t="s">
        <v>31063</v>
      </c>
      <c r="B6550" s="2">
        <v>43538</v>
      </c>
      <c r="C6550" t="s">
        <v>63</v>
      </c>
      <c r="D6550" s="3">
        <v>43472.419579594905</v>
      </c>
      <c r="E6550" t="s">
        <v>64</v>
      </c>
      <c r="F6550" s="2">
        <v>43556</v>
      </c>
      <c r="G6550" s="2">
        <v>43770</v>
      </c>
      <c r="H6550" t="s">
        <v>31064</v>
      </c>
      <c r="I6550" t="s">
        <v>31065</v>
      </c>
      <c r="J6550" t="s">
        <v>31066</v>
      </c>
      <c r="L6550" t="s">
        <v>416</v>
      </c>
      <c r="M6550" t="s">
        <v>207</v>
      </c>
      <c r="N6550">
        <v>2645</v>
      </c>
      <c r="O6550" t="s">
        <v>70</v>
      </c>
      <c r="Q6550" t="s">
        <v>31067</v>
      </c>
      <c r="S6550" t="s">
        <v>72</v>
      </c>
      <c r="T6550" t="s">
        <v>31068</v>
      </c>
      <c r="U6550" t="s">
        <v>3177</v>
      </c>
      <c r="V6550" t="s">
        <v>3178</v>
      </c>
      <c r="W6550" t="s">
        <v>86</v>
      </c>
      <c r="X6550" t="s">
        <v>379</v>
      </c>
      <c r="Y6550" t="str">
        <f>"37-2012"</f>
        <v>37-2012</v>
      </c>
      <c r="Z6550" t="s">
        <v>373</v>
      </c>
      <c r="AA6550">
        <v>561720</v>
      </c>
      <c r="AB6550">
        <v>8</v>
      </c>
      <c r="AC6550">
        <v>8</v>
      </c>
      <c r="AD6550" t="s">
        <v>79</v>
      </c>
      <c r="AE6550" t="s">
        <v>80</v>
      </c>
      <c r="AF6550">
        <v>35</v>
      </c>
      <c r="AG6550" s="4">
        <v>0.375</v>
      </c>
      <c r="AH6550" s="4">
        <v>0.66666666666666663</v>
      </c>
      <c r="AI6550" s="5">
        <v>14.58</v>
      </c>
      <c r="AJ6550">
        <v>21.87</v>
      </c>
      <c r="AL6550" t="s">
        <v>81</v>
      </c>
      <c r="AM6550" t="s">
        <v>82</v>
      </c>
      <c r="AO6550" t="s">
        <v>83</v>
      </c>
      <c r="AR6550" t="s">
        <v>82</v>
      </c>
      <c r="AT6550" t="s">
        <v>82</v>
      </c>
      <c r="AW6550" t="s">
        <v>82</v>
      </c>
      <c r="AY6550" t="s">
        <v>31069</v>
      </c>
      <c r="AZ6550" t="s">
        <v>4065</v>
      </c>
      <c r="BA6550" t="s">
        <v>207</v>
      </c>
      <c r="BB6550">
        <v>2645</v>
      </c>
      <c r="BC6550" t="s">
        <v>79</v>
      </c>
      <c r="BH6550" t="s">
        <v>31070</v>
      </c>
      <c r="BJ6550">
        <v>464278174</v>
      </c>
    </row>
    <row r="6551" spans="1:62" x14ac:dyDescent="0.25">
      <c r="A6551" t="s">
        <v>31084</v>
      </c>
      <c r="B6551" s="2">
        <v>43538</v>
      </c>
      <c r="C6551" t="s">
        <v>63</v>
      </c>
      <c r="D6551" s="3">
        <v>43472.421710925926</v>
      </c>
      <c r="E6551" t="s">
        <v>64</v>
      </c>
      <c r="F6551" s="2">
        <v>43556</v>
      </c>
      <c r="G6551" s="2">
        <v>43770</v>
      </c>
      <c r="H6551" t="s">
        <v>31056</v>
      </c>
      <c r="I6551" t="s">
        <v>31057</v>
      </c>
      <c r="J6551" t="s">
        <v>31058</v>
      </c>
      <c r="L6551" t="s">
        <v>31059</v>
      </c>
      <c r="M6551" t="s">
        <v>804</v>
      </c>
      <c r="N6551">
        <v>3246</v>
      </c>
      <c r="O6551" t="s">
        <v>70</v>
      </c>
      <c r="Q6551" t="s">
        <v>31060</v>
      </c>
      <c r="S6551" t="s">
        <v>72</v>
      </c>
      <c r="T6551" t="s">
        <v>3176</v>
      </c>
      <c r="U6551" t="s">
        <v>3177</v>
      </c>
      <c r="V6551" t="s">
        <v>3178</v>
      </c>
      <c r="W6551" t="s">
        <v>86</v>
      </c>
      <c r="X6551" t="s">
        <v>410</v>
      </c>
      <c r="Y6551" t="str">
        <f>"35-3031"</f>
        <v>35-3031</v>
      </c>
      <c r="Z6551" t="s">
        <v>410</v>
      </c>
      <c r="AA6551">
        <v>721110</v>
      </c>
      <c r="AB6551">
        <v>15</v>
      </c>
      <c r="AC6551">
        <v>15</v>
      </c>
      <c r="AD6551" t="s">
        <v>79</v>
      </c>
      <c r="AE6551" t="s">
        <v>80</v>
      </c>
      <c r="AF6551">
        <v>35</v>
      </c>
      <c r="AG6551" s="4">
        <v>0.29166666666666669</v>
      </c>
      <c r="AH6551" s="4">
        <v>0.58333333333333337</v>
      </c>
      <c r="AI6551" s="5">
        <v>13.37</v>
      </c>
      <c r="AJ6551">
        <v>20.059999999999999</v>
      </c>
      <c r="AL6551" t="s">
        <v>81</v>
      </c>
      <c r="AM6551" t="s">
        <v>82</v>
      </c>
      <c r="AO6551" t="s">
        <v>83</v>
      </c>
      <c r="AR6551" t="s">
        <v>82</v>
      </c>
      <c r="AT6551" t="s">
        <v>82</v>
      </c>
      <c r="AW6551" t="s">
        <v>82</v>
      </c>
      <c r="AY6551" t="s">
        <v>31061</v>
      </c>
      <c r="AZ6551" t="s">
        <v>27009</v>
      </c>
      <c r="BA6551" t="s">
        <v>804</v>
      </c>
      <c r="BB6551">
        <v>3246</v>
      </c>
      <c r="BC6551" t="s">
        <v>87</v>
      </c>
      <c r="BH6551" t="s">
        <v>31062</v>
      </c>
      <c r="BJ6551">
        <v>20259081</v>
      </c>
    </row>
    <row r="6552" spans="1:62" x14ac:dyDescent="0.25">
      <c r="A6552" t="s">
        <v>31148</v>
      </c>
      <c r="B6552" s="2">
        <v>43538</v>
      </c>
      <c r="C6552" t="s">
        <v>63</v>
      </c>
      <c r="D6552" s="3">
        <v>43472.421237939816</v>
      </c>
      <c r="E6552" t="s">
        <v>64</v>
      </c>
      <c r="F6552" s="2">
        <v>43556</v>
      </c>
      <c r="G6552" s="2">
        <v>43770</v>
      </c>
      <c r="H6552" t="s">
        <v>31056</v>
      </c>
      <c r="I6552" t="s">
        <v>31057</v>
      </c>
      <c r="J6552" t="s">
        <v>31058</v>
      </c>
      <c r="L6552" t="s">
        <v>31059</v>
      </c>
      <c r="M6552" t="s">
        <v>804</v>
      </c>
      <c r="N6552">
        <v>3246</v>
      </c>
      <c r="O6552" t="s">
        <v>70</v>
      </c>
      <c r="Q6552" t="s">
        <v>31060</v>
      </c>
      <c r="S6552" t="s">
        <v>72</v>
      </c>
      <c r="T6552" t="s">
        <v>3176</v>
      </c>
      <c r="U6552" t="s">
        <v>3177</v>
      </c>
      <c r="V6552" t="s">
        <v>3178</v>
      </c>
      <c r="W6552" t="s">
        <v>86</v>
      </c>
      <c r="X6552" t="s">
        <v>23034</v>
      </c>
      <c r="Y6552" t="str">
        <f>"43-4081"</f>
        <v>43-4081</v>
      </c>
      <c r="Z6552" t="s">
        <v>1983</v>
      </c>
      <c r="AA6552">
        <v>721110</v>
      </c>
      <c r="AB6552">
        <v>6</v>
      </c>
      <c r="AC6552">
        <v>6</v>
      </c>
      <c r="AD6552" t="s">
        <v>79</v>
      </c>
      <c r="AE6552" t="s">
        <v>80</v>
      </c>
      <c r="AF6552">
        <v>35</v>
      </c>
      <c r="AG6552" s="4">
        <v>0.29166666666666669</v>
      </c>
      <c r="AH6552" s="4">
        <v>0.625</v>
      </c>
      <c r="AI6552" s="5">
        <v>12.43</v>
      </c>
      <c r="AJ6552">
        <v>18.649999999999999</v>
      </c>
      <c r="AK6552">
        <v>22.5</v>
      </c>
      <c r="AL6552" t="s">
        <v>81</v>
      </c>
      <c r="AM6552" t="s">
        <v>82</v>
      </c>
      <c r="AO6552" t="s">
        <v>83</v>
      </c>
      <c r="AR6552" t="s">
        <v>82</v>
      </c>
      <c r="AT6552" t="s">
        <v>82</v>
      </c>
      <c r="AW6552" t="s">
        <v>82</v>
      </c>
      <c r="AY6552" t="s">
        <v>31061</v>
      </c>
      <c r="AZ6552" t="s">
        <v>27009</v>
      </c>
      <c r="BA6552" t="s">
        <v>804</v>
      </c>
      <c r="BB6552">
        <v>3246</v>
      </c>
      <c r="BC6552" t="s">
        <v>87</v>
      </c>
      <c r="BH6552" t="s">
        <v>31062</v>
      </c>
      <c r="BJ6552">
        <v>20259081</v>
      </c>
    </row>
    <row r="6553" spans="1:62" x14ac:dyDescent="0.25">
      <c r="A6553" t="s">
        <v>31264</v>
      </c>
      <c r="B6553" s="2">
        <v>43538</v>
      </c>
      <c r="C6553" t="s">
        <v>63</v>
      </c>
      <c r="D6553" s="3">
        <v>43472.419871111109</v>
      </c>
      <c r="E6553" t="s">
        <v>64</v>
      </c>
      <c r="F6553" s="2">
        <v>43556</v>
      </c>
      <c r="G6553" s="2">
        <v>43770</v>
      </c>
      <c r="H6553" t="s">
        <v>31056</v>
      </c>
      <c r="I6553" t="s">
        <v>31057</v>
      </c>
      <c r="J6553" t="s">
        <v>31058</v>
      </c>
      <c r="L6553" t="s">
        <v>31059</v>
      </c>
      <c r="M6553" t="s">
        <v>804</v>
      </c>
      <c r="N6553">
        <v>3246</v>
      </c>
      <c r="O6553" t="s">
        <v>70</v>
      </c>
      <c r="Q6553" t="s">
        <v>31060</v>
      </c>
      <c r="S6553" t="s">
        <v>72</v>
      </c>
      <c r="T6553" t="s">
        <v>3176</v>
      </c>
      <c r="U6553" t="s">
        <v>3177</v>
      </c>
      <c r="V6553" t="s">
        <v>3178</v>
      </c>
      <c r="W6553" t="s">
        <v>86</v>
      </c>
      <c r="X6553" t="s">
        <v>379</v>
      </c>
      <c r="Y6553" t="str">
        <f>"37-2012"</f>
        <v>37-2012</v>
      </c>
      <c r="Z6553" t="s">
        <v>373</v>
      </c>
      <c r="AA6553">
        <v>721110</v>
      </c>
      <c r="AB6553">
        <v>16</v>
      </c>
      <c r="AC6553">
        <v>16</v>
      </c>
      <c r="AD6553" t="s">
        <v>79</v>
      </c>
      <c r="AE6553" t="s">
        <v>80</v>
      </c>
      <c r="AF6553">
        <v>35</v>
      </c>
      <c r="AG6553" s="4">
        <v>0.35416666666666669</v>
      </c>
      <c r="AH6553" s="4">
        <v>0.64583333333333337</v>
      </c>
      <c r="AI6553" s="5">
        <v>11.83</v>
      </c>
      <c r="AJ6553">
        <v>17.75</v>
      </c>
      <c r="AK6553">
        <v>22.5</v>
      </c>
      <c r="AL6553" t="s">
        <v>81</v>
      </c>
      <c r="AM6553" t="s">
        <v>82</v>
      </c>
      <c r="AO6553" t="s">
        <v>83</v>
      </c>
      <c r="AR6553" t="s">
        <v>82</v>
      </c>
      <c r="AT6553" t="s">
        <v>82</v>
      </c>
      <c r="AW6553" t="s">
        <v>82</v>
      </c>
      <c r="AY6553" t="s">
        <v>31061</v>
      </c>
      <c r="AZ6553" t="s">
        <v>27009</v>
      </c>
      <c r="BA6553" t="s">
        <v>804</v>
      </c>
      <c r="BB6553">
        <v>3246</v>
      </c>
      <c r="BC6553" t="s">
        <v>87</v>
      </c>
      <c r="BH6553" t="s">
        <v>31062</v>
      </c>
      <c r="BJ6553">
        <v>20259081</v>
      </c>
    </row>
    <row r="6554" spans="1:62" x14ac:dyDescent="0.25">
      <c r="A6554" t="s">
        <v>31353</v>
      </c>
      <c r="B6554" s="2">
        <v>43538</v>
      </c>
      <c r="C6554" t="s">
        <v>63</v>
      </c>
      <c r="D6554" s="3">
        <v>43472.410259085649</v>
      </c>
      <c r="E6554" t="s">
        <v>64</v>
      </c>
      <c r="F6554" s="2">
        <v>43556</v>
      </c>
      <c r="G6554" s="2">
        <v>43814</v>
      </c>
      <c r="H6554" t="s">
        <v>31354</v>
      </c>
      <c r="J6554" t="s">
        <v>31355</v>
      </c>
      <c r="L6554" t="s">
        <v>31356</v>
      </c>
      <c r="M6554" t="s">
        <v>761</v>
      </c>
      <c r="N6554">
        <v>30078</v>
      </c>
      <c r="O6554" t="s">
        <v>70</v>
      </c>
      <c r="Q6554" t="s">
        <v>31357</v>
      </c>
      <c r="S6554" t="s">
        <v>72</v>
      </c>
      <c r="T6554" t="s">
        <v>2185</v>
      </c>
      <c r="U6554" t="s">
        <v>30611</v>
      </c>
      <c r="V6554" t="s">
        <v>2187</v>
      </c>
      <c r="W6554" t="s">
        <v>232</v>
      </c>
      <c r="X6554" t="s">
        <v>31358</v>
      </c>
      <c r="Y6554" t="str">
        <f>"47-2081"</f>
        <v>47-2081</v>
      </c>
      <c r="Z6554" t="s">
        <v>4356</v>
      </c>
      <c r="AA6554">
        <v>238310</v>
      </c>
      <c r="AB6554">
        <v>9</v>
      </c>
      <c r="AC6554">
        <v>9</v>
      </c>
      <c r="AD6554" t="s">
        <v>79</v>
      </c>
      <c r="AE6554" t="s">
        <v>95</v>
      </c>
      <c r="AF6554">
        <v>40</v>
      </c>
      <c r="AG6554" s="4">
        <v>0.29166666666666669</v>
      </c>
      <c r="AH6554" s="4">
        <v>0.66666666666666663</v>
      </c>
      <c r="AI6554" s="5">
        <v>17.88</v>
      </c>
      <c r="AJ6554">
        <v>0</v>
      </c>
      <c r="AK6554">
        <v>0</v>
      </c>
      <c r="AL6554" t="s">
        <v>81</v>
      </c>
      <c r="AM6554" t="s">
        <v>82</v>
      </c>
      <c r="AO6554" t="s">
        <v>83</v>
      </c>
      <c r="AR6554" t="s">
        <v>82</v>
      </c>
      <c r="AT6554" t="s">
        <v>82</v>
      </c>
      <c r="AW6554" t="s">
        <v>72</v>
      </c>
      <c r="AX6554">
        <v>2</v>
      </c>
      <c r="AY6554" t="s">
        <v>31359</v>
      </c>
      <c r="AZ6554" t="s">
        <v>31360</v>
      </c>
      <c r="BA6554" t="s">
        <v>761</v>
      </c>
      <c r="BB6554">
        <v>30290</v>
      </c>
      <c r="BC6554" t="s">
        <v>79</v>
      </c>
      <c r="BH6554" t="s">
        <v>31361</v>
      </c>
      <c r="BJ6554">
        <v>472624540</v>
      </c>
    </row>
    <row r="6555" spans="1:62" x14ac:dyDescent="0.25">
      <c r="A6555" t="s">
        <v>31457</v>
      </c>
      <c r="B6555" s="2">
        <v>43538</v>
      </c>
      <c r="C6555" t="s">
        <v>63</v>
      </c>
      <c r="D6555" s="3">
        <v>43472.420189803241</v>
      </c>
      <c r="E6555" t="s">
        <v>64</v>
      </c>
      <c r="F6555" s="2">
        <v>43556</v>
      </c>
      <c r="G6555" s="2">
        <v>43770</v>
      </c>
      <c r="H6555" t="s">
        <v>31056</v>
      </c>
      <c r="I6555" t="s">
        <v>31057</v>
      </c>
      <c r="J6555" t="s">
        <v>31058</v>
      </c>
      <c r="L6555" t="s">
        <v>31059</v>
      </c>
      <c r="M6555" t="s">
        <v>804</v>
      </c>
      <c r="N6555">
        <v>3246</v>
      </c>
      <c r="O6555" t="s">
        <v>70</v>
      </c>
      <c r="Q6555" t="s">
        <v>31060</v>
      </c>
      <c r="S6555" t="s">
        <v>72</v>
      </c>
      <c r="T6555" t="s">
        <v>3176</v>
      </c>
      <c r="U6555" t="s">
        <v>3177</v>
      </c>
      <c r="V6555" t="s">
        <v>3178</v>
      </c>
      <c r="W6555" t="s">
        <v>86</v>
      </c>
      <c r="X6555" t="s">
        <v>31458</v>
      </c>
      <c r="Y6555" t="str">
        <f>"37-2011"</f>
        <v>37-2011</v>
      </c>
      <c r="Z6555" t="s">
        <v>424</v>
      </c>
      <c r="AA6555">
        <v>721110</v>
      </c>
      <c r="AB6555">
        <v>6</v>
      </c>
      <c r="AC6555">
        <v>6</v>
      </c>
      <c r="AD6555" t="s">
        <v>79</v>
      </c>
      <c r="AE6555" t="s">
        <v>80</v>
      </c>
      <c r="AF6555">
        <v>35</v>
      </c>
      <c r="AG6555" s="4">
        <v>0.29166666666666669</v>
      </c>
      <c r="AH6555" s="4">
        <v>0.625</v>
      </c>
      <c r="AI6555" s="5">
        <v>13.94</v>
      </c>
      <c r="AJ6555">
        <v>20.91</v>
      </c>
      <c r="AK6555">
        <v>22.5</v>
      </c>
      <c r="AL6555" t="s">
        <v>81</v>
      </c>
      <c r="AM6555" t="s">
        <v>82</v>
      </c>
      <c r="AO6555" t="s">
        <v>83</v>
      </c>
      <c r="AR6555" t="s">
        <v>82</v>
      </c>
      <c r="AT6555" t="s">
        <v>82</v>
      </c>
      <c r="AW6555" t="s">
        <v>82</v>
      </c>
      <c r="AY6555" t="s">
        <v>31061</v>
      </c>
      <c r="AZ6555" t="s">
        <v>27009</v>
      </c>
      <c r="BA6555" t="s">
        <v>804</v>
      </c>
      <c r="BB6555">
        <v>3246</v>
      </c>
      <c r="BC6555" t="s">
        <v>87</v>
      </c>
      <c r="BH6555" t="s">
        <v>31062</v>
      </c>
      <c r="BJ6555">
        <v>20259081</v>
      </c>
    </row>
    <row r="6556" spans="1:62" x14ac:dyDescent="0.25">
      <c r="A6556" t="s">
        <v>31474</v>
      </c>
      <c r="B6556" s="2">
        <v>43538</v>
      </c>
      <c r="C6556" t="s">
        <v>63</v>
      </c>
      <c r="D6556" s="3">
        <v>43472.397132800928</v>
      </c>
      <c r="E6556" t="s">
        <v>64</v>
      </c>
      <c r="F6556" s="2">
        <v>43556</v>
      </c>
      <c r="G6556" s="2">
        <v>43814</v>
      </c>
      <c r="H6556" t="s">
        <v>31475</v>
      </c>
      <c r="J6556" t="s">
        <v>31476</v>
      </c>
      <c r="K6556" t="s">
        <v>31477</v>
      </c>
      <c r="L6556" t="s">
        <v>31478</v>
      </c>
      <c r="M6556" t="s">
        <v>232</v>
      </c>
      <c r="N6556">
        <v>12061</v>
      </c>
      <c r="O6556" t="s">
        <v>70</v>
      </c>
      <c r="Q6556" t="s">
        <v>31479</v>
      </c>
      <c r="S6556" t="s">
        <v>72</v>
      </c>
      <c r="T6556" t="s">
        <v>31480</v>
      </c>
      <c r="U6556" t="s">
        <v>30611</v>
      </c>
      <c r="V6556" t="s">
        <v>2187</v>
      </c>
      <c r="W6556" t="s">
        <v>232</v>
      </c>
      <c r="X6556" t="s">
        <v>106</v>
      </c>
      <c r="Y6556" t="str">
        <f>"37-3011"</f>
        <v>37-3011</v>
      </c>
      <c r="Z6556" t="s">
        <v>94</v>
      </c>
      <c r="AA6556">
        <v>561730</v>
      </c>
      <c r="AB6556">
        <v>6</v>
      </c>
      <c r="AC6556">
        <v>6</v>
      </c>
      <c r="AD6556" t="s">
        <v>79</v>
      </c>
      <c r="AE6556" t="s">
        <v>80</v>
      </c>
      <c r="AF6556">
        <v>40</v>
      </c>
      <c r="AG6556" s="4">
        <v>0.33333333333333331</v>
      </c>
      <c r="AH6556" s="4">
        <v>0.70833333333333337</v>
      </c>
      <c r="AI6556" s="5">
        <v>15.24</v>
      </c>
      <c r="AL6556" t="s">
        <v>81</v>
      </c>
      <c r="AM6556" t="s">
        <v>82</v>
      </c>
      <c r="AO6556" t="s">
        <v>83</v>
      </c>
      <c r="AR6556" t="s">
        <v>82</v>
      </c>
      <c r="AT6556" t="s">
        <v>82</v>
      </c>
      <c r="AW6556" t="s">
        <v>72</v>
      </c>
      <c r="AX6556">
        <v>2</v>
      </c>
      <c r="AY6556" t="s">
        <v>31478</v>
      </c>
      <c r="AZ6556" t="s">
        <v>20922</v>
      </c>
      <c r="BA6556" t="s">
        <v>232</v>
      </c>
      <c r="BB6556">
        <v>12061</v>
      </c>
      <c r="BC6556" t="s">
        <v>79</v>
      </c>
      <c r="BH6556" t="s">
        <v>31481</v>
      </c>
      <c r="BI6556" t="s">
        <v>31477</v>
      </c>
      <c r="BJ6556">
        <v>611553612</v>
      </c>
    </row>
    <row r="6557" spans="1:62" x14ac:dyDescent="0.25">
      <c r="A6557" t="s">
        <v>31543</v>
      </c>
      <c r="B6557" s="2">
        <v>43538</v>
      </c>
      <c r="C6557" t="s">
        <v>63</v>
      </c>
      <c r="D6557" s="3">
        <v>43472.419234953704</v>
      </c>
      <c r="E6557" t="s">
        <v>64</v>
      </c>
      <c r="F6557" s="2">
        <v>43556</v>
      </c>
      <c r="G6557" s="2">
        <v>43784</v>
      </c>
      <c r="H6557" t="s">
        <v>31544</v>
      </c>
      <c r="J6557" t="s">
        <v>31545</v>
      </c>
      <c r="L6557" t="s">
        <v>31546</v>
      </c>
      <c r="M6557" t="s">
        <v>298</v>
      </c>
      <c r="N6557">
        <v>4849</v>
      </c>
      <c r="O6557" t="s">
        <v>70</v>
      </c>
      <c r="Q6557" t="s">
        <v>31547</v>
      </c>
      <c r="S6557" t="s">
        <v>72</v>
      </c>
      <c r="T6557" t="s">
        <v>31068</v>
      </c>
      <c r="U6557" t="s">
        <v>3177</v>
      </c>
      <c r="V6557" t="s">
        <v>3178</v>
      </c>
      <c r="W6557" t="s">
        <v>86</v>
      </c>
      <c r="X6557" t="s">
        <v>379</v>
      </c>
      <c r="Y6557" t="str">
        <f>"37-2012"</f>
        <v>37-2012</v>
      </c>
      <c r="Z6557" t="s">
        <v>373</v>
      </c>
      <c r="AA6557">
        <v>721110</v>
      </c>
      <c r="AB6557">
        <v>2</v>
      </c>
      <c r="AC6557">
        <v>2</v>
      </c>
      <c r="AD6557" t="s">
        <v>79</v>
      </c>
      <c r="AE6557" t="s">
        <v>80</v>
      </c>
      <c r="AF6557">
        <v>35</v>
      </c>
      <c r="AG6557" s="4">
        <v>0.33333333333333331</v>
      </c>
      <c r="AH6557" s="4">
        <v>0.58333333333333337</v>
      </c>
      <c r="AI6557" s="5">
        <v>11.75</v>
      </c>
      <c r="AJ6557">
        <v>17.63</v>
      </c>
      <c r="AK6557">
        <v>22.5</v>
      </c>
      <c r="AL6557" t="s">
        <v>81</v>
      </c>
      <c r="AM6557" t="s">
        <v>82</v>
      </c>
      <c r="AO6557" t="s">
        <v>83</v>
      </c>
      <c r="AR6557" t="s">
        <v>82</v>
      </c>
      <c r="AT6557" t="s">
        <v>82</v>
      </c>
      <c r="AW6557" t="s">
        <v>72</v>
      </c>
      <c r="AX6557">
        <v>1</v>
      </c>
      <c r="AY6557" t="s">
        <v>31546</v>
      </c>
      <c r="AZ6557" t="s">
        <v>8097</v>
      </c>
      <c r="BA6557" t="s">
        <v>298</v>
      </c>
      <c r="BB6557">
        <v>4849</v>
      </c>
      <c r="BC6557" t="s">
        <v>87</v>
      </c>
      <c r="BH6557" t="s">
        <v>31545</v>
      </c>
      <c r="BJ6557">
        <v>320233657</v>
      </c>
    </row>
    <row r="6558" spans="1:62" x14ac:dyDescent="0.25">
      <c r="A6558" t="s">
        <v>31916</v>
      </c>
      <c r="B6558" s="2">
        <v>43538</v>
      </c>
      <c r="C6558" t="s">
        <v>63</v>
      </c>
      <c r="D6558" s="3">
        <v>43472.418546793982</v>
      </c>
      <c r="E6558" t="s">
        <v>64</v>
      </c>
      <c r="F6558" s="2">
        <v>43556</v>
      </c>
      <c r="G6558" s="2">
        <v>43840</v>
      </c>
      <c r="H6558" t="s">
        <v>31917</v>
      </c>
      <c r="I6558" t="s">
        <v>31918</v>
      </c>
      <c r="J6558" t="s">
        <v>31919</v>
      </c>
      <c r="L6558" t="s">
        <v>4447</v>
      </c>
      <c r="M6558" t="s">
        <v>298</v>
      </c>
      <c r="N6558">
        <v>4843</v>
      </c>
      <c r="O6558" t="s">
        <v>70</v>
      </c>
      <c r="Q6558" t="s">
        <v>31920</v>
      </c>
      <c r="S6558" t="s">
        <v>72</v>
      </c>
      <c r="T6558" t="s">
        <v>3176</v>
      </c>
      <c r="U6558" t="s">
        <v>3177</v>
      </c>
      <c r="V6558" t="s">
        <v>3178</v>
      </c>
      <c r="W6558" t="s">
        <v>86</v>
      </c>
      <c r="X6558" t="s">
        <v>379</v>
      </c>
      <c r="Y6558" t="str">
        <f>"37-2012"</f>
        <v>37-2012</v>
      </c>
      <c r="Z6558" t="s">
        <v>373</v>
      </c>
      <c r="AA6558">
        <v>721110</v>
      </c>
      <c r="AB6558">
        <v>4</v>
      </c>
      <c r="AC6558">
        <v>4</v>
      </c>
      <c r="AD6558" t="s">
        <v>79</v>
      </c>
      <c r="AE6558" t="s">
        <v>80</v>
      </c>
      <c r="AF6558">
        <v>35</v>
      </c>
      <c r="AG6558" s="4">
        <v>0.33333333333333331</v>
      </c>
      <c r="AH6558" s="4">
        <v>0.66666666666666663</v>
      </c>
      <c r="AI6558" s="5">
        <v>11.15</v>
      </c>
      <c r="AJ6558">
        <v>16.73</v>
      </c>
      <c r="AL6558" t="s">
        <v>81</v>
      </c>
      <c r="AM6558" t="s">
        <v>82</v>
      </c>
      <c r="AO6558" t="s">
        <v>83</v>
      </c>
      <c r="AR6558" t="s">
        <v>82</v>
      </c>
      <c r="AT6558" t="s">
        <v>82</v>
      </c>
      <c r="AW6558" t="s">
        <v>72</v>
      </c>
      <c r="AX6558">
        <v>3</v>
      </c>
      <c r="AY6558" t="s">
        <v>3081</v>
      </c>
      <c r="AZ6558" t="s">
        <v>7379</v>
      </c>
      <c r="BA6558" t="s">
        <v>298</v>
      </c>
      <c r="BB6558">
        <v>4843</v>
      </c>
      <c r="BC6558" t="s">
        <v>87</v>
      </c>
      <c r="BH6558" t="s">
        <v>31921</v>
      </c>
      <c r="BJ6558">
        <v>30602576</v>
      </c>
    </row>
    <row r="6559" spans="1:62" x14ac:dyDescent="0.25">
      <c r="A6559" t="s">
        <v>31964</v>
      </c>
      <c r="B6559" s="2">
        <v>43538</v>
      </c>
      <c r="C6559" t="s">
        <v>63</v>
      </c>
      <c r="D6559" s="3">
        <v>43472.409262291665</v>
      </c>
      <c r="E6559" t="s">
        <v>64</v>
      </c>
      <c r="F6559" s="2">
        <v>43556</v>
      </c>
      <c r="G6559" s="2">
        <v>43830</v>
      </c>
      <c r="H6559" t="s">
        <v>31965</v>
      </c>
      <c r="J6559" t="s">
        <v>31966</v>
      </c>
      <c r="L6559" t="s">
        <v>12864</v>
      </c>
      <c r="M6559" t="s">
        <v>136</v>
      </c>
      <c r="N6559">
        <v>21154</v>
      </c>
      <c r="O6559" t="s">
        <v>70</v>
      </c>
      <c r="Q6559" t="s">
        <v>31967</v>
      </c>
      <c r="S6559" t="s">
        <v>72</v>
      </c>
      <c r="T6559" t="s">
        <v>5117</v>
      </c>
      <c r="U6559" t="s">
        <v>5118</v>
      </c>
      <c r="V6559" t="s">
        <v>2222</v>
      </c>
      <c r="W6559" t="s">
        <v>278</v>
      </c>
      <c r="X6559" t="s">
        <v>106</v>
      </c>
      <c r="Y6559" t="str">
        <f>"37-3011"</f>
        <v>37-3011</v>
      </c>
      <c r="Z6559" t="s">
        <v>94</v>
      </c>
      <c r="AA6559">
        <v>561730</v>
      </c>
      <c r="AB6559">
        <v>9</v>
      </c>
      <c r="AC6559">
        <v>9</v>
      </c>
      <c r="AD6559" t="s">
        <v>79</v>
      </c>
      <c r="AE6559" t="s">
        <v>80</v>
      </c>
      <c r="AF6559">
        <v>35</v>
      </c>
      <c r="AG6559" s="4">
        <v>0.29166666666666669</v>
      </c>
      <c r="AH6559" s="4">
        <v>0.64583333333333337</v>
      </c>
      <c r="AI6559" s="5">
        <v>14.64</v>
      </c>
      <c r="AJ6559">
        <v>21.96</v>
      </c>
      <c r="AL6559" t="s">
        <v>81</v>
      </c>
      <c r="AM6559" t="s">
        <v>82</v>
      </c>
      <c r="AO6559" t="s">
        <v>83</v>
      </c>
      <c r="AR6559" t="s">
        <v>82</v>
      </c>
      <c r="AT6559" t="s">
        <v>82</v>
      </c>
      <c r="AW6559" t="s">
        <v>72</v>
      </c>
      <c r="AX6559">
        <v>3</v>
      </c>
      <c r="AY6559" t="s">
        <v>12864</v>
      </c>
      <c r="AZ6559" t="s">
        <v>8925</v>
      </c>
      <c r="BA6559" t="s">
        <v>136</v>
      </c>
      <c r="BB6559">
        <v>21154</v>
      </c>
      <c r="BC6559" t="s">
        <v>79</v>
      </c>
      <c r="BH6559" t="s">
        <v>31968</v>
      </c>
      <c r="BJ6559">
        <v>521884269</v>
      </c>
    </row>
    <row r="6560" spans="1:62" x14ac:dyDescent="0.25">
      <c r="A6560" t="s">
        <v>31969</v>
      </c>
      <c r="B6560" s="2">
        <v>43538</v>
      </c>
      <c r="C6560" t="s">
        <v>63</v>
      </c>
      <c r="D6560" s="3">
        <v>43472.425543460646</v>
      </c>
      <c r="E6560" t="s">
        <v>64</v>
      </c>
      <c r="F6560" s="2">
        <v>43556</v>
      </c>
      <c r="G6560" s="2">
        <v>43799</v>
      </c>
      <c r="H6560" t="s">
        <v>31970</v>
      </c>
      <c r="J6560" t="s">
        <v>31971</v>
      </c>
      <c r="K6560" t="s">
        <v>31972</v>
      </c>
      <c r="L6560" t="s">
        <v>31973</v>
      </c>
      <c r="M6560" t="s">
        <v>783</v>
      </c>
      <c r="N6560">
        <v>44146</v>
      </c>
      <c r="O6560" t="s">
        <v>70</v>
      </c>
      <c r="Q6560" t="s">
        <v>31974</v>
      </c>
      <c r="S6560" t="s">
        <v>72</v>
      </c>
      <c r="T6560" t="s">
        <v>6264</v>
      </c>
      <c r="U6560" t="s">
        <v>4263</v>
      </c>
      <c r="V6560" t="s">
        <v>104</v>
      </c>
      <c r="W6560" t="s">
        <v>105</v>
      </c>
      <c r="X6560" t="s">
        <v>106</v>
      </c>
      <c r="Y6560" t="str">
        <f>"37-3011"</f>
        <v>37-3011</v>
      </c>
      <c r="Z6560" t="s">
        <v>94</v>
      </c>
      <c r="AA6560">
        <v>561730</v>
      </c>
      <c r="AB6560">
        <v>8</v>
      </c>
      <c r="AC6560">
        <v>8</v>
      </c>
      <c r="AD6560" t="s">
        <v>79</v>
      </c>
      <c r="AE6560" t="s">
        <v>80</v>
      </c>
      <c r="AF6560">
        <v>40</v>
      </c>
      <c r="AG6560" s="4">
        <v>0.3125</v>
      </c>
      <c r="AH6560" s="4">
        <v>0.6875</v>
      </c>
      <c r="AI6560" s="5">
        <v>13.7</v>
      </c>
      <c r="AJ6560">
        <v>20.55</v>
      </c>
      <c r="AK6560">
        <v>20.55</v>
      </c>
      <c r="AL6560" t="s">
        <v>81</v>
      </c>
      <c r="AM6560" t="s">
        <v>82</v>
      </c>
      <c r="AO6560" t="s">
        <v>83</v>
      </c>
      <c r="AR6560" t="s">
        <v>82</v>
      </c>
      <c r="AT6560" t="s">
        <v>82</v>
      </c>
      <c r="AW6560" t="s">
        <v>82</v>
      </c>
      <c r="AY6560" t="s">
        <v>31973</v>
      </c>
      <c r="AZ6560" t="s">
        <v>7299</v>
      </c>
      <c r="BA6560" t="s">
        <v>783</v>
      </c>
      <c r="BB6560">
        <v>44146</v>
      </c>
      <c r="BC6560" t="s">
        <v>79</v>
      </c>
      <c r="BH6560" t="s">
        <v>31971</v>
      </c>
      <c r="BI6560" t="s">
        <v>31972</v>
      </c>
      <c r="BJ6560">
        <v>341898757</v>
      </c>
    </row>
    <row r="6561" spans="1:62" x14ac:dyDescent="0.25">
      <c r="A6561" t="s">
        <v>32015</v>
      </c>
      <c r="B6561" s="2">
        <v>43538</v>
      </c>
      <c r="C6561" t="s">
        <v>63</v>
      </c>
      <c r="D6561" s="3">
        <v>43472.426243263886</v>
      </c>
      <c r="E6561" t="s">
        <v>117</v>
      </c>
      <c r="H6561" t="s">
        <v>32016</v>
      </c>
      <c r="J6561" t="s">
        <v>32017</v>
      </c>
      <c r="L6561" t="s">
        <v>10265</v>
      </c>
      <c r="M6561" t="s">
        <v>278</v>
      </c>
      <c r="N6561">
        <v>23233</v>
      </c>
      <c r="O6561" t="s">
        <v>70</v>
      </c>
      <c r="Q6561" t="s">
        <v>32018</v>
      </c>
      <c r="S6561" t="s">
        <v>72</v>
      </c>
      <c r="T6561" t="s">
        <v>5117</v>
      </c>
      <c r="U6561" t="s">
        <v>5118</v>
      </c>
      <c r="V6561" t="s">
        <v>2222</v>
      </c>
      <c r="W6561" t="s">
        <v>278</v>
      </c>
      <c r="X6561" t="s">
        <v>106</v>
      </c>
      <c r="Y6561" t="str">
        <f>"37-3011"</f>
        <v>37-3011</v>
      </c>
      <c r="Z6561" t="s">
        <v>94</v>
      </c>
      <c r="AA6561">
        <v>561730</v>
      </c>
      <c r="AB6561">
        <v>6</v>
      </c>
      <c r="AD6561" t="s">
        <v>79</v>
      </c>
      <c r="AE6561" t="s">
        <v>80</v>
      </c>
      <c r="AF6561">
        <v>35</v>
      </c>
      <c r="AG6561" s="4">
        <v>0.33333333333333331</v>
      </c>
      <c r="AH6561" s="4">
        <v>0.75</v>
      </c>
      <c r="AI6561" s="5">
        <v>14.32</v>
      </c>
      <c r="AJ6561">
        <v>21.48</v>
      </c>
      <c r="AL6561" t="s">
        <v>81</v>
      </c>
      <c r="AM6561" t="s">
        <v>82</v>
      </c>
      <c r="AO6561" t="s">
        <v>83</v>
      </c>
      <c r="AR6561" t="s">
        <v>82</v>
      </c>
      <c r="AT6561" t="s">
        <v>82</v>
      </c>
      <c r="AW6561" t="s">
        <v>72</v>
      </c>
      <c r="AX6561">
        <v>3</v>
      </c>
      <c r="AY6561" t="s">
        <v>10265</v>
      </c>
      <c r="AZ6561" t="s">
        <v>10265</v>
      </c>
      <c r="BA6561" t="s">
        <v>278</v>
      </c>
      <c r="BB6561">
        <v>23233</v>
      </c>
      <c r="BC6561" t="s">
        <v>79</v>
      </c>
      <c r="BH6561" t="s">
        <v>32017</v>
      </c>
      <c r="BJ6561">
        <v>541877081</v>
      </c>
    </row>
    <row r="6562" spans="1:62" x14ac:dyDescent="0.25">
      <c r="A6562" t="s">
        <v>32154</v>
      </c>
      <c r="B6562" s="2">
        <v>43538</v>
      </c>
      <c r="C6562" t="s">
        <v>63</v>
      </c>
      <c r="D6562" s="3">
        <v>43472.418882534723</v>
      </c>
      <c r="E6562" t="s">
        <v>64</v>
      </c>
      <c r="F6562" s="2">
        <v>43556</v>
      </c>
      <c r="G6562" s="2">
        <v>43840</v>
      </c>
      <c r="H6562" t="s">
        <v>31917</v>
      </c>
      <c r="I6562" t="s">
        <v>31918</v>
      </c>
      <c r="J6562" t="s">
        <v>31919</v>
      </c>
      <c r="L6562" t="s">
        <v>4447</v>
      </c>
      <c r="M6562" t="s">
        <v>298</v>
      </c>
      <c r="N6562">
        <v>4843</v>
      </c>
      <c r="O6562" t="s">
        <v>70</v>
      </c>
      <c r="Q6562" t="s">
        <v>31920</v>
      </c>
      <c r="S6562" t="s">
        <v>72</v>
      </c>
      <c r="T6562" t="s">
        <v>3176</v>
      </c>
      <c r="U6562" t="s">
        <v>3177</v>
      </c>
      <c r="V6562" t="s">
        <v>3178</v>
      </c>
      <c r="W6562" t="s">
        <v>86</v>
      </c>
      <c r="X6562" t="s">
        <v>362</v>
      </c>
      <c r="Y6562" t="str">
        <f>"35-2014"</f>
        <v>35-2014</v>
      </c>
      <c r="Z6562" t="s">
        <v>301</v>
      </c>
      <c r="AA6562">
        <v>721110</v>
      </c>
      <c r="AB6562">
        <v>3</v>
      </c>
      <c r="AC6562">
        <v>3</v>
      </c>
      <c r="AD6562" t="s">
        <v>79</v>
      </c>
      <c r="AE6562" t="s">
        <v>80</v>
      </c>
      <c r="AF6562">
        <v>35</v>
      </c>
      <c r="AG6562" s="4">
        <v>0.66666666666666663</v>
      </c>
      <c r="AH6562" s="4">
        <v>0</v>
      </c>
      <c r="AI6562" s="5">
        <v>12.35</v>
      </c>
      <c r="AJ6562">
        <v>18.53</v>
      </c>
      <c r="AL6562" t="s">
        <v>81</v>
      </c>
      <c r="AM6562" t="s">
        <v>82</v>
      </c>
      <c r="AO6562" t="s">
        <v>83</v>
      </c>
      <c r="AR6562" t="s">
        <v>82</v>
      </c>
      <c r="AT6562" t="s">
        <v>82</v>
      </c>
      <c r="AW6562" t="s">
        <v>72</v>
      </c>
      <c r="AX6562">
        <v>12</v>
      </c>
      <c r="AY6562" t="s">
        <v>3081</v>
      </c>
      <c r="AZ6562" t="s">
        <v>7379</v>
      </c>
      <c r="BA6562" t="s">
        <v>298</v>
      </c>
      <c r="BB6562">
        <v>4843</v>
      </c>
      <c r="BC6562" t="s">
        <v>87</v>
      </c>
      <c r="BH6562" t="s">
        <v>31921</v>
      </c>
      <c r="BJ6562">
        <v>30602576</v>
      </c>
    </row>
    <row r="6563" spans="1:62" x14ac:dyDescent="0.25">
      <c r="A6563" t="s">
        <v>32248</v>
      </c>
      <c r="B6563" s="2">
        <v>43538</v>
      </c>
      <c r="C6563" t="s">
        <v>63</v>
      </c>
      <c r="D6563" s="3">
        <v>43472.393976388892</v>
      </c>
      <c r="E6563" t="s">
        <v>91</v>
      </c>
      <c r="H6563" t="s">
        <v>32249</v>
      </c>
      <c r="I6563" t="s">
        <v>32250</v>
      </c>
      <c r="J6563" t="s">
        <v>32251</v>
      </c>
      <c r="L6563" t="s">
        <v>297</v>
      </c>
      <c r="M6563" t="s">
        <v>298</v>
      </c>
      <c r="N6563">
        <v>3907</v>
      </c>
      <c r="O6563" t="s">
        <v>70</v>
      </c>
      <c r="Q6563" t="s">
        <v>32252</v>
      </c>
      <c r="S6563" t="s">
        <v>72</v>
      </c>
      <c r="T6563" t="s">
        <v>31078</v>
      </c>
      <c r="U6563" t="s">
        <v>3783</v>
      </c>
      <c r="V6563" t="s">
        <v>2207</v>
      </c>
      <c r="W6563" t="s">
        <v>86</v>
      </c>
      <c r="X6563" t="s">
        <v>1427</v>
      </c>
      <c r="Y6563" t="str">
        <f>"37-2012"</f>
        <v>37-2012</v>
      </c>
      <c r="Z6563" t="s">
        <v>373</v>
      </c>
      <c r="AA6563">
        <v>721110</v>
      </c>
      <c r="AB6563">
        <v>10</v>
      </c>
      <c r="AD6563" t="s">
        <v>79</v>
      </c>
      <c r="AE6563" t="s">
        <v>80</v>
      </c>
      <c r="AF6563">
        <v>35</v>
      </c>
      <c r="AG6563" s="4">
        <v>0.33333333333333331</v>
      </c>
      <c r="AH6563" s="4">
        <v>0.625</v>
      </c>
      <c r="AI6563" s="5">
        <v>11.15</v>
      </c>
      <c r="AJ6563">
        <v>16.73</v>
      </c>
      <c r="AL6563" t="s">
        <v>81</v>
      </c>
      <c r="AM6563" t="s">
        <v>82</v>
      </c>
      <c r="AO6563" t="s">
        <v>83</v>
      </c>
      <c r="AR6563" t="s">
        <v>82</v>
      </c>
      <c r="AT6563" t="s">
        <v>82</v>
      </c>
      <c r="AW6563" t="s">
        <v>72</v>
      </c>
      <c r="AX6563">
        <v>1</v>
      </c>
      <c r="AY6563" t="s">
        <v>14933</v>
      </c>
      <c r="AZ6563" t="s">
        <v>812</v>
      </c>
      <c r="BA6563" t="s">
        <v>298</v>
      </c>
      <c r="BB6563">
        <v>3907</v>
      </c>
      <c r="BC6563" t="s">
        <v>87</v>
      </c>
      <c r="BH6563" t="s">
        <v>32253</v>
      </c>
      <c r="BJ6563">
        <v>812818864</v>
      </c>
    </row>
    <row r="6564" spans="1:62" x14ac:dyDescent="0.25">
      <c r="A6564" t="s">
        <v>32370</v>
      </c>
      <c r="B6564" s="2">
        <v>43538</v>
      </c>
      <c r="C6564" t="s">
        <v>63</v>
      </c>
      <c r="D6564" s="3">
        <v>43472.416536770834</v>
      </c>
      <c r="E6564" t="s">
        <v>64</v>
      </c>
      <c r="F6564" s="2">
        <v>43556</v>
      </c>
      <c r="G6564" s="2">
        <v>43770</v>
      </c>
      <c r="H6564" t="s">
        <v>32371</v>
      </c>
      <c r="I6564" t="s">
        <v>32372</v>
      </c>
      <c r="J6564" t="s">
        <v>32373</v>
      </c>
      <c r="L6564" t="s">
        <v>32374</v>
      </c>
      <c r="M6564" t="s">
        <v>298</v>
      </c>
      <c r="N6564">
        <v>4538</v>
      </c>
      <c r="O6564" t="s">
        <v>70</v>
      </c>
      <c r="Q6564" t="s">
        <v>32375</v>
      </c>
      <c r="S6564" t="s">
        <v>72</v>
      </c>
      <c r="T6564" t="s">
        <v>3176</v>
      </c>
      <c r="U6564" t="s">
        <v>3177</v>
      </c>
      <c r="V6564" t="s">
        <v>3178</v>
      </c>
      <c r="W6564" t="s">
        <v>86</v>
      </c>
      <c r="X6564" t="s">
        <v>1284</v>
      </c>
      <c r="Y6564" t="str">
        <f>"37-3011"</f>
        <v>37-3011</v>
      </c>
      <c r="Z6564" t="s">
        <v>94</v>
      </c>
      <c r="AA6564">
        <v>721110</v>
      </c>
      <c r="AB6564">
        <v>2</v>
      </c>
      <c r="AC6564">
        <v>2</v>
      </c>
      <c r="AD6564" t="s">
        <v>79</v>
      </c>
      <c r="AE6564" t="s">
        <v>80</v>
      </c>
      <c r="AF6564">
        <v>35</v>
      </c>
      <c r="AG6564" s="4">
        <v>0.33333333333333331</v>
      </c>
      <c r="AH6564" s="4">
        <v>0.64583333333333337</v>
      </c>
      <c r="AI6564" s="5">
        <v>15.39</v>
      </c>
      <c r="AJ6564">
        <v>23.09</v>
      </c>
      <c r="AK6564">
        <v>30</v>
      </c>
      <c r="AL6564" t="s">
        <v>81</v>
      </c>
      <c r="AM6564" t="s">
        <v>82</v>
      </c>
      <c r="AO6564" t="s">
        <v>83</v>
      </c>
      <c r="AR6564" t="s">
        <v>82</v>
      </c>
      <c r="AT6564" t="s">
        <v>82</v>
      </c>
      <c r="AW6564" t="s">
        <v>82</v>
      </c>
      <c r="AY6564" t="s">
        <v>32376</v>
      </c>
      <c r="AZ6564" t="s">
        <v>4750</v>
      </c>
      <c r="BA6564" t="s">
        <v>298</v>
      </c>
      <c r="BB6564">
        <v>4538</v>
      </c>
      <c r="BC6564" t="s">
        <v>87</v>
      </c>
      <c r="BH6564" t="s">
        <v>32377</v>
      </c>
      <c r="BJ6564">
        <v>274134302</v>
      </c>
    </row>
    <row r="6565" spans="1:62" x14ac:dyDescent="0.25">
      <c r="A6565" t="s">
        <v>32415</v>
      </c>
      <c r="B6565" s="2">
        <v>43538</v>
      </c>
      <c r="C6565" t="s">
        <v>63</v>
      </c>
      <c r="D6565" s="3">
        <v>43472.41260427083</v>
      </c>
      <c r="E6565" t="s">
        <v>64</v>
      </c>
      <c r="F6565" s="2">
        <v>43556</v>
      </c>
      <c r="G6565" s="2">
        <v>43814</v>
      </c>
      <c r="H6565" t="s">
        <v>12673</v>
      </c>
      <c r="J6565" t="s">
        <v>12674</v>
      </c>
      <c r="L6565" t="s">
        <v>1707</v>
      </c>
      <c r="M6565" t="s">
        <v>1246</v>
      </c>
      <c r="N6565">
        <v>63303</v>
      </c>
      <c r="O6565" t="s">
        <v>70</v>
      </c>
      <c r="Q6565" t="s">
        <v>12675</v>
      </c>
      <c r="S6565" t="s">
        <v>72</v>
      </c>
      <c r="T6565" t="s">
        <v>12656</v>
      </c>
      <c r="U6565" t="s">
        <v>12676</v>
      </c>
      <c r="V6565" t="s">
        <v>1225</v>
      </c>
      <c r="W6565" t="s">
        <v>105</v>
      </c>
      <c r="X6565" t="s">
        <v>7990</v>
      </c>
      <c r="Y6565" t="str">
        <f>"37-3011"</f>
        <v>37-3011</v>
      </c>
      <c r="Z6565" t="s">
        <v>94</v>
      </c>
      <c r="AA6565">
        <v>561730</v>
      </c>
      <c r="AB6565">
        <v>20</v>
      </c>
      <c r="AC6565">
        <v>20</v>
      </c>
      <c r="AD6565" t="s">
        <v>79</v>
      </c>
      <c r="AE6565" t="s">
        <v>80</v>
      </c>
      <c r="AF6565">
        <v>40</v>
      </c>
      <c r="AG6565" s="4">
        <v>0.3125</v>
      </c>
      <c r="AH6565" s="4">
        <v>0.6875</v>
      </c>
      <c r="AI6565" s="5">
        <v>14.52</v>
      </c>
      <c r="AJ6565">
        <v>21.78</v>
      </c>
      <c r="AL6565" t="s">
        <v>81</v>
      </c>
      <c r="AM6565" t="s">
        <v>82</v>
      </c>
      <c r="AO6565" t="s">
        <v>83</v>
      </c>
      <c r="AR6565" t="s">
        <v>82</v>
      </c>
      <c r="AT6565" t="s">
        <v>82</v>
      </c>
      <c r="AW6565" t="s">
        <v>82</v>
      </c>
      <c r="AY6565" t="s">
        <v>1707</v>
      </c>
      <c r="AZ6565" t="s">
        <v>1707</v>
      </c>
      <c r="BA6565" t="s">
        <v>1246</v>
      </c>
      <c r="BB6565">
        <v>63303</v>
      </c>
      <c r="BC6565" t="s">
        <v>79</v>
      </c>
      <c r="BH6565" t="s">
        <v>12674</v>
      </c>
      <c r="BJ6565">
        <v>203349199</v>
      </c>
    </row>
    <row r="6566" spans="1:62" x14ac:dyDescent="0.25">
      <c r="A6566" t="s">
        <v>32451</v>
      </c>
      <c r="B6566" s="2">
        <v>43538</v>
      </c>
      <c r="C6566" t="s">
        <v>63</v>
      </c>
      <c r="D6566" s="3">
        <v>43472.413642488427</v>
      </c>
      <c r="E6566" t="s">
        <v>282</v>
      </c>
      <c r="F6566" s="2">
        <v>43556</v>
      </c>
      <c r="G6566" s="2">
        <v>43799</v>
      </c>
      <c r="H6566" t="s">
        <v>8994</v>
      </c>
      <c r="J6566" t="s">
        <v>8995</v>
      </c>
      <c r="L6566" t="s">
        <v>8996</v>
      </c>
      <c r="M6566" t="s">
        <v>1246</v>
      </c>
      <c r="N6566">
        <v>64120</v>
      </c>
      <c r="O6566" t="s">
        <v>70</v>
      </c>
      <c r="Q6566" t="s">
        <v>8997</v>
      </c>
      <c r="S6566" t="s">
        <v>72</v>
      </c>
      <c r="T6566" t="s">
        <v>5117</v>
      </c>
      <c r="U6566" t="s">
        <v>5118</v>
      </c>
      <c r="V6566" t="s">
        <v>2222</v>
      </c>
      <c r="W6566" t="s">
        <v>278</v>
      </c>
      <c r="X6566" t="s">
        <v>106</v>
      </c>
      <c r="Y6566" t="str">
        <f>"37-3011"</f>
        <v>37-3011</v>
      </c>
      <c r="Z6566" t="s">
        <v>94</v>
      </c>
      <c r="AA6566">
        <v>561730</v>
      </c>
      <c r="AB6566">
        <v>70</v>
      </c>
      <c r="AC6566">
        <v>69</v>
      </c>
      <c r="AD6566" t="s">
        <v>79</v>
      </c>
      <c r="AE6566" t="s">
        <v>80</v>
      </c>
      <c r="AF6566">
        <v>35</v>
      </c>
      <c r="AG6566" s="4">
        <v>0.29166666666666669</v>
      </c>
      <c r="AH6566" s="4">
        <v>0.70833333333333337</v>
      </c>
      <c r="AI6566" s="5">
        <v>14.73</v>
      </c>
      <c r="AJ6566">
        <v>22.1</v>
      </c>
      <c r="AL6566" t="s">
        <v>81</v>
      </c>
      <c r="AM6566" t="s">
        <v>82</v>
      </c>
      <c r="AO6566" t="s">
        <v>83</v>
      </c>
      <c r="AR6566" t="s">
        <v>82</v>
      </c>
      <c r="AT6566" t="s">
        <v>82</v>
      </c>
      <c r="AW6566" t="s">
        <v>72</v>
      </c>
      <c r="AX6566">
        <v>3</v>
      </c>
      <c r="AY6566" t="s">
        <v>8996</v>
      </c>
      <c r="AZ6566" t="s">
        <v>679</v>
      </c>
      <c r="BA6566" t="s">
        <v>1246</v>
      </c>
      <c r="BB6566">
        <v>64120</v>
      </c>
      <c r="BC6566" t="s">
        <v>79</v>
      </c>
      <c r="BH6566" t="s">
        <v>8998</v>
      </c>
      <c r="BJ6566">
        <v>431539952</v>
      </c>
    </row>
    <row r="6567" spans="1:62" x14ac:dyDescent="0.25">
      <c r="A6567" t="s">
        <v>32523</v>
      </c>
      <c r="B6567" s="2">
        <v>43538</v>
      </c>
      <c r="C6567" t="s">
        <v>63</v>
      </c>
      <c r="D6567" s="3">
        <v>43472.417397638892</v>
      </c>
      <c r="E6567" t="s">
        <v>64</v>
      </c>
      <c r="F6567" s="2">
        <v>43556</v>
      </c>
      <c r="G6567" s="2">
        <v>43770</v>
      </c>
      <c r="H6567" t="s">
        <v>32371</v>
      </c>
      <c r="I6567" t="s">
        <v>32372</v>
      </c>
      <c r="J6567" t="s">
        <v>32373</v>
      </c>
      <c r="L6567" t="s">
        <v>32374</v>
      </c>
      <c r="M6567" t="s">
        <v>298</v>
      </c>
      <c r="N6567">
        <v>4538</v>
      </c>
      <c r="O6567" t="s">
        <v>70</v>
      </c>
      <c r="Q6567" t="s">
        <v>32375</v>
      </c>
      <c r="S6567" t="s">
        <v>72</v>
      </c>
      <c r="T6567" t="s">
        <v>3176</v>
      </c>
      <c r="U6567" t="s">
        <v>3177</v>
      </c>
      <c r="V6567" t="s">
        <v>3178</v>
      </c>
      <c r="W6567" t="s">
        <v>86</v>
      </c>
      <c r="X6567" t="s">
        <v>379</v>
      </c>
      <c r="Y6567" t="str">
        <f>"37-2012"</f>
        <v>37-2012</v>
      </c>
      <c r="Z6567" t="s">
        <v>373</v>
      </c>
      <c r="AA6567">
        <v>721110</v>
      </c>
      <c r="AB6567">
        <v>15</v>
      </c>
      <c r="AC6567">
        <v>15</v>
      </c>
      <c r="AD6567" t="s">
        <v>79</v>
      </c>
      <c r="AE6567" t="s">
        <v>80</v>
      </c>
      <c r="AF6567">
        <v>35</v>
      </c>
      <c r="AG6567" s="4">
        <v>0.33333333333333331</v>
      </c>
      <c r="AH6567" s="4">
        <v>0.64583333333333337</v>
      </c>
      <c r="AI6567" s="5">
        <v>11.15</v>
      </c>
      <c r="AJ6567">
        <v>16.73</v>
      </c>
      <c r="AK6567">
        <v>28.5</v>
      </c>
      <c r="AL6567" t="s">
        <v>81</v>
      </c>
      <c r="AM6567" t="s">
        <v>82</v>
      </c>
      <c r="AO6567" t="s">
        <v>83</v>
      </c>
      <c r="AR6567" t="s">
        <v>82</v>
      </c>
      <c r="AT6567" t="s">
        <v>82</v>
      </c>
      <c r="AW6567" t="s">
        <v>82</v>
      </c>
      <c r="AY6567" t="s">
        <v>32376</v>
      </c>
      <c r="AZ6567" t="s">
        <v>4750</v>
      </c>
      <c r="BA6567" t="s">
        <v>298</v>
      </c>
      <c r="BB6567">
        <v>4538</v>
      </c>
      <c r="BC6567" t="s">
        <v>87</v>
      </c>
      <c r="BH6567" t="s">
        <v>32377</v>
      </c>
      <c r="BJ6567">
        <v>274134302</v>
      </c>
    </row>
    <row r="6568" spans="1:62" x14ac:dyDescent="0.25">
      <c r="A6568" t="s">
        <v>32548</v>
      </c>
      <c r="B6568" s="2">
        <v>43538</v>
      </c>
      <c r="C6568" t="s">
        <v>63</v>
      </c>
      <c r="D6568" s="3">
        <v>43472.417770034721</v>
      </c>
      <c r="E6568" t="s">
        <v>64</v>
      </c>
      <c r="F6568" s="2">
        <v>43556</v>
      </c>
      <c r="G6568" s="2">
        <v>43814</v>
      </c>
      <c r="H6568" t="s">
        <v>32549</v>
      </c>
      <c r="J6568" t="s">
        <v>32550</v>
      </c>
      <c r="L6568" t="s">
        <v>32551</v>
      </c>
      <c r="M6568" t="s">
        <v>136</v>
      </c>
      <c r="N6568">
        <v>20659</v>
      </c>
      <c r="O6568" t="s">
        <v>70</v>
      </c>
      <c r="Q6568" t="s">
        <v>32552</v>
      </c>
      <c r="S6568" t="s">
        <v>72</v>
      </c>
      <c r="T6568" t="s">
        <v>5117</v>
      </c>
      <c r="U6568" t="s">
        <v>5118</v>
      </c>
      <c r="V6568" t="s">
        <v>2222</v>
      </c>
      <c r="W6568" t="s">
        <v>278</v>
      </c>
      <c r="X6568" t="s">
        <v>106</v>
      </c>
      <c r="Y6568" t="str">
        <f>"37-3011"</f>
        <v>37-3011</v>
      </c>
      <c r="Z6568" t="s">
        <v>94</v>
      </c>
      <c r="AA6568">
        <v>561730</v>
      </c>
      <c r="AB6568">
        <v>25</v>
      </c>
      <c r="AC6568">
        <v>25</v>
      </c>
      <c r="AD6568" t="s">
        <v>79</v>
      </c>
      <c r="AE6568" t="s">
        <v>80</v>
      </c>
      <c r="AF6568">
        <v>35</v>
      </c>
      <c r="AG6568" s="4">
        <v>0.3125</v>
      </c>
      <c r="AH6568" s="4">
        <v>0.72916666666666663</v>
      </c>
      <c r="AI6568" s="5">
        <v>15.39</v>
      </c>
      <c r="AJ6568">
        <v>23.09</v>
      </c>
      <c r="AL6568" t="s">
        <v>81</v>
      </c>
      <c r="AM6568" t="s">
        <v>82</v>
      </c>
      <c r="AO6568" t="s">
        <v>83</v>
      </c>
      <c r="AR6568" t="s">
        <v>82</v>
      </c>
      <c r="AT6568" t="s">
        <v>82</v>
      </c>
      <c r="AW6568" t="s">
        <v>72</v>
      </c>
      <c r="AX6568">
        <v>3</v>
      </c>
      <c r="AY6568" t="s">
        <v>32551</v>
      </c>
      <c r="AZ6568" t="s">
        <v>32553</v>
      </c>
      <c r="BA6568" t="s">
        <v>136</v>
      </c>
      <c r="BB6568">
        <v>20659</v>
      </c>
      <c r="BC6568" t="s">
        <v>79</v>
      </c>
      <c r="BH6568" t="s">
        <v>32550</v>
      </c>
      <c r="BJ6568">
        <v>521271152</v>
      </c>
    </row>
    <row r="6569" spans="1:62" x14ac:dyDescent="0.25">
      <c r="A6569" t="s">
        <v>32554</v>
      </c>
      <c r="B6569" s="2">
        <v>43538</v>
      </c>
      <c r="C6569" t="s">
        <v>63</v>
      </c>
      <c r="D6569" s="3">
        <v>43472.434559745372</v>
      </c>
      <c r="E6569" t="s">
        <v>64</v>
      </c>
      <c r="F6569" s="2">
        <v>43556</v>
      </c>
      <c r="G6569" s="2">
        <v>43814</v>
      </c>
      <c r="H6569" t="s">
        <v>32555</v>
      </c>
      <c r="J6569" t="s">
        <v>32556</v>
      </c>
      <c r="L6569" t="s">
        <v>1410</v>
      </c>
      <c r="M6569" t="s">
        <v>232</v>
      </c>
      <c r="N6569">
        <v>10605</v>
      </c>
      <c r="O6569" t="s">
        <v>70</v>
      </c>
      <c r="Q6569" t="s">
        <v>32557</v>
      </c>
      <c r="S6569" t="s">
        <v>72</v>
      </c>
      <c r="T6569" t="s">
        <v>6264</v>
      </c>
      <c r="U6569" t="s">
        <v>4263</v>
      </c>
      <c r="V6569" t="s">
        <v>104</v>
      </c>
      <c r="W6569" t="s">
        <v>105</v>
      </c>
      <c r="X6569" t="s">
        <v>106</v>
      </c>
      <c r="Y6569" t="str">
        <f>"37-3011"</f>
        <v>37-3011</v>
      </c>
      <c r="Z6569" t="s">
        <v>94</v>
      </c>
      <c r="AA6569">
        <v>561730</v>
      </c>
      <c r="AB6569">
        <v>8</v>
      </c>
      <c r="AC6569">
        <v>8</v>
      </c>
      <c r="AD6569" t="s">
        <v>79</v>
      </c>
      <c r="AE6569" t="s">
        <v>80</v>
      </c>
      <c r="AF6569">
        <v>40</v>
      </c>
      <c r="AG6569" s="4">
        <v>0.29166666666666669</v>
      </c>
      <c r="AH6569" s="4">
        <v>0.66666666666666663</v>
      </c>
      <c r="AI6569" s="5">
        <v>16.82</v>
      </c>
      <c r="AJ6569">
        <v>25.23</v>
      </c>
      <c r="AK6569">
        <v>25.23</v>
      </c>
      <c r="AL6569" t="s">
        <v>81</v>
      </c>
      <c r="AM6569" t="s">
        <v>82</v>
      </c>
      <c r="AO6569" t="s">
        <v>83</v>
      </c>
      <c r="AR6569" t="s">
        <v>82</v>
      </c>
      <c r="AT6569" t="s">
        <v>82</v>
      </c>
      <c r="AW6569" t="s">
        <v>82</v>
      </c>
      <c r="AY6569" t="s">
        <v>1410</v>
      </c>
      <c r="AZ6569" t="s">
        <v>1285</v>
      </c>
      <c r="BA6569" t="s">
        <v>232</v>
      </c>
      <c r="BB6569">
        <v>10605</v>
      </c>
      <c r="BC6569" t="s">
        <v>79</v>
      </c>
      <c r="BH6569" t="s">
        <v>32556</v>
      </c>
      <c r="BJ6569">
        <v>562380779</v>
      </c>
    </row>
    <row r="6570" spans="1:62" x14ac:dyDescent="0.25">
      <c r="A6570" t="s">
        <v>32689</v>
      </c>
      <c r="B6570" s="2">
        <v>43538</v>
      </c>
      <c r="C6570" t="s">
        <v>63</v>
      </c>
      <c r="D6570" s="3">
        <v>43472.439063518519</v>
      </c>
      <c r="E6570" t="s">
        <v>91</v>
      </c>
      <c r="H6570" t="s">
        <v>32690</v>
      </c>
      <c r="J6570" t="s">
        <v>32691</v>
      </c>
      <c r="L6570" t="s">
        <v>6118</v>
      </c>
      <c r="M6570" t="s">
        <v>1246</v>
      </c>
      <c r="N6570">
        <v>65101</v>
      </c>
      <c r="O6570" t="s">
        <v>70</v>
      </c>
      <c r="Q6570" t="s">
        <v>32692</v>
      </c>
      <c r="S6570" t="s">
        <v>72</v>
      </c>
      <c r="T6570" t="s">
        <v>6264</v>
      </c>
      <c r="U6570" t="s">
        <v>4263</v>
      </c>
      <c r="V6570" t="s">
        <v>104</v>
      </c>
      <c r="W6570" t="s">
        <v>105</v>
      </c>
      <c r="X6570" t="s">
        <v>106</v>
      </c>
      <c r="Y6570" t="str">
        <f>"37-3011"</f>
        <v>37-3011</v>
      </c>
      <c r="Z6570" t="s">
        <v>94</v>
      </c>
      <c r="AA6570">
        <v>561730</v>
      </c>
      <c r="AB6570">
        <v>5</v>
      </c>
      <c r="AD6570" t="s">
        <v>79</v>
      </c>
      <c r="AE6570" t="s">
        <v>80</v>
      </c>
      <c r="AF6570">
        <v>40</v>
      </c>
      <c r="AG6570" s="4">
        <v>0.29166666666666669</v>
      </c>
      <c r="AH6570" s="4">
        <v>0.66666666666666663</v>
      </c>
      <c r="AI6570" s="5">
        <v>13.36</v>
      </c>
      <c r="AJ6570">
        <v>20.04</v>
      </c>
      <c r="AK6570">
        <v>20.04</v>
      </c>
      <c r="AL6570" t="s">
        <v>81</v>
      </c>
      <c r="AM6570" t="s">
        <v>82</v>
      </c>
      <c r="AO6570" t="s">
        <v>83</v>
      </c>
      <c r="AR6570" t="s">
        <v>82</v>
      </c>
      <c r="AT6570" t="s">
        <v>82</v>
      </c>
      <c r="AW6570" t="s">
        <v>82</v>
      </c>
      <c r="AY6570" t="s">
        <v>6118</v>
      </c>
      <c r="AZ6570" t="s">
        <v>6120</v>
      </c>
      <c r="BA6570" t="s">
        <v>1246</v>
      </c>
      <c r="BB6570">
        <v>65101</v>
      </c>
      <c r="BC6570" t="s">
        <v>79</v>
      </c>
      <c r="BH6570" t="s">
        <v>32691</v>
      </c>
      <c r="BJ6570">
        <v>431824167</v>
      </c>
    </row>
    <row r="6571" spans="1:62" x14ac:dyDescent="0.25">
      <c r="A6571" t="s">
        <v>32751</v>
      </c>
      <c r="B6571" s="2">
        <v>43538</v>
      </c>
      <c r="C6571" t="s">
        <v>63</v>
      </c>
      <c r="D6571" s="3">
        <v>43472.394751273147</v>
      </c>
      <c r="E6571" t="s">
        <v>64</v>
      </c>
      <c r="F6571" s="2">
        <v>43556</v>
      </c>
      <c r="G6571" s="2">
        <v>43800</v>
      </c>
      <c r="H6571" t="s">
        <v>32752</v>
      </c>
      <c r="I6571" t="s">
        <v>67</v>
      </c>
      <c r="J6571" t="s">
        <v>32753</v>
      </c>
      <c r="K6571" t="s">
        <v>67</v>
      </c>
      <c r="L6571" t="s">
        <v>1525</v>
      </c>
      <c r="M6571" t="s">
        <v>76</v>
      </c>
      <c r="N6571" t="s">
        <v>32754</v>
      </c>
      <c r="O6571" t="s">
        <v>70</v>
      </c>
      <c r="P6571" t="s">
        <v>67</v>
      </c>
      <c r="Q6571" t="s">
        <v>32755</v>
      </c>
      <c r="S6571" t="s">
        <v>72</v>
      </c>
      <c r="T6571" t="s">
        <v>32649</v>
      </c>
      <c r="U6571" t="s">
        <v>32650</v>
      </c>
      <c r="V6571" t="s">
        <v>19806</v>
      </c>
      <c r="W6571" t="s">
        <v>76</v>
      </c>
      <c r="X6571" t="s">
        <v>1673</v>
      </c>
      <c r="Y6571" t="str">
        <f>"37-3011"</f>
        <v>37-3011</v>
      </c>
      <c r="Z6571" t="s">
        <v>94</v>
      </c>
      <c r="AA6571">
        <v>561730</v>
      </c>
      <c r="AB6571">
        <v>18</v>
      </c>
      <c r="AC6571">
        <v>18</v>
      </c>
      <c r="AD6571" t="s">
        <v>79</v>
      </c>
      <c r="AE6571" t="s">
        <v>80</v>
      </c>
      <c r="AF6571">
        <v>40</v>
      </c>
      <c r="AG6571" s="4">
        <v>0.25</v>
      </c>
      <c r="AH6571" s="4">
        <v>0.72916666666666663</v>
      </c>
      <c r="AI6571" s="5">
        <v>12.92</v>
      </c>
      <c r="AJ6571">
        <v>19.38</v>
      </c>
      <c r="AK6571">
        <v>19.38</v>
      </c>
      <c r="AL6571" t="s">
        <v>81</v>
      </c>
      <c r="AM6571" t="s">
        <v>82</v>
      </c>
      <c r="AO6571" t="s">
        <v>83</v>
      </c>
      <c r="AP6571" t="s">
        <v>67</v>
      </c>
      <c r="AQ6571" t="s">
        <v>67</v>
      </c>
      <c r="AR6571" t="s">
        <v>82</v>
      </c>
      <c r="AT6571" t="s">
        <v>82</v>
      </c>
      <c r="AW6571" t="s">
        <v>82</v>
      </c>
      <c r="AY6571" t="s">
        <v>1525</v>
      </c>
      <c r="AZ6571" t="s">
        <v>776</v>
      </c>
      <c r="BA6571" t="s">
        <v>76</v>
      </c>
      <c r="BB6571" t="s">
        <v>32754</v>
      </c>
      <c r="BC6571" t="s">
        <v>79</v>
      </c>
      <c r="BH6571" t="s">
        <v>32756</v>
      </c>
      <c r="BI6571" t="s">
        <v>67</v>
      </c>
      <c r="BJ6571">
        <v>262653826</v>
      </c>
    </row>
    <row r="6572" spans="1:62" x14ac:dyDescent="0.25">
      <c r="A6572" t="s">
        <v>32789</v>
      </c>
      <c r="B6572" s="2">
        <v>43538</v>
      </c>
      <c r="C6572" t="s">
        <v>63</v>
      </c>
      <c r="D6572" s="3">
        <v>43472.417389918985</v>
      </c>
      <c r="E6572" t="s">
        <v>64</v>
      </c>
      <c r="F6572" s="2">
        <v>43556</v>
      </c>
      <c r="G6572" s="2">
        <v>43814</v>
      </c>
      <c r="H6572" t="s">
        <v>12652</v>
      </c>
      <c r="J6572" t="s">
        <v>12653</v>
      </c>
      <c r="L6572" t="s">
        <v>12654</v>
      </c>
      <c r="M6572" t="s">
        <v>1246</v>
      </c>
      <c r="N6572">
        <v>63341</v>
      </c>
      <c r="O6572" t="s">
        <v>70</v>
      </c>
      <c r="Q6572" t="s">
        <v>12655</v>
      </c>
      <c r="S6572" t="s">
        <v>72</v>
      </c>
      <c r="T6572" t="s">
        <v>12656</v>
      </c>
      <c r="U6572" t="s">
        <v>4263</v>
      </c>
      <c r="V6572" t="s">
        <v>1225</v>
      </c>
      <c r="W6572" t="s">
        <v>105</v>
      </c>
      <c r="X6572" t="s">
        <v>106</v>
      </c>
      <c r="Y6572" t="str">
        <f>"37-3011"</f>
        <v>37-3011</v>
      </c>
      <c r="Z6572" t="s">
        <v>94</v>
      </c>
      <c r="AA6572">
        <v>561730</v>
      </c>
      <c r="AB6572">
        <v>28</v>
      </c>
      <c r="AC6572">
        <v>28</v>
      </c>
      <c r="AD6572" t="s">
        <v>79</v>
      </c>
      <c r="AE6572" t="s">
        <v>80</v>
      </c>
      <c r="AF6572">
        <v>40</v>
      </c>
      <c r="AG6572" s="4">
        <v>0.33333333333333331</v>
      </c>
      <c r="AH6572" s="4">
        <v>0.66666666666666663</v>
      </c>
      <c r="AI6572" s="5">
        <v>14.52</v>
      </c>
      <c r="AJ6572">
        <v>21.78</v>
      </c>
      <c r="AL6572" t="s">
        <v>81</v>
      </c>
      <c r="AM6572" t="s">
        <v>82</v>
      </c>
      <c r="AO6572" t="s">
        <v>83</v>
      </c>
      <c r="AR6572" t="s">
        <v>82</v>
      </c>
      <c r="AT6572" t="s">
        <v>82</v>
      </c>
      <c r="AW6572" t="s">
        <v>82</v>
      </c>
      <c r="AY6572" t="s">
        <v>12654</v>
      </c>
      <c r="AZ6572" t="s">
        <v>1707</v>
      </c>
      <c r="BA6572" t="s">
        <v>1246</v>
      </c>
      <c r="BB6572">
        <v>63341</v>
      </c>
      <c r="BC6572" t="s">
        <v>79</v>
      </c>
      <c r="BH6572" t="s">
        <v>12653</v>
      </c>
      <c r="BJ6572">
        <v>421583553</v>
      </c>
    </row>
    <row r="6573" spans="1:62" x14ac:dyDescent="0.25">
      <c r="A6573" t="s">
        <v>32813</v>
      </c>
      <c r="B6573" s="2">
        <v>43538</v>
      </c>
      <c r="C6573" t="s">
        <v>63</v>
      </c>
      <c r="D6573" s="3">
        <v>43472.416936527778</v>
      </c>
      <c r="E6573" t="s">
        <v>64</v>
      </c>
      <c r="F6573" s="2">
        <v>43556</v>
      </c>
      <c r="G6573" s="2">
        <v>43770</v>
      </c>
      <c r="H6573" t="s">
        <v>32371</v>
      </c>
      <c r="I6573" t="s">
        <v>32372</v>
      </c>
      <c r="J6573" t="s">
        <v>32373</v>
      </c>
      <c r="L6573" t="s">
        <v>32374</v>
      </c>
      <c r="M6573" t="s">
        <v>298</v>
      </c>
      <c r="N6573">
        <v>4538</v>
      </c>
      <c r="O6573" t="s">
        <v>70</v>
      </c>
      <c r="Q6573" t="s">
        <v>32375</v>
      </c>
      <c r="S6573" t="s">
        <v>72</v>
      </c>
      <c r="T6573" t="s">
        <v>3176</v>
      </c>
      <c r="U6573" t="s">
        <v>3177</v>
      </c>
      <c r="V6573" t="s">
        <v>3178</v>
      </c>
      <c r="W6573" t="s">
        <v>86</v>
      </c>
      <c r="X6573" t="s">
        <v>32814</v>
      </c>
      <c r="Y6573" t="str">
        <f>"43-4081"</f>
        <v>43-4081</v>
      </c>
      <c r="Z6573" t="s">
        <v>1983</v>
      </c>
      <c r="AA6573">
        <v>721110</v>
      </c>
      <c r="AB6573">
        <v>5</v>
      </c>
      <c r="AC6573">
        <v>5</v>
      </c>
      <c r="AD6573" t="s">
        <v>79</v>
      </c>
      <c r="AE6573" t="s">
        <v>80</v>
      </c>
      <c r="AF6573">
        <v>35</v>
      </c>
      <c r="AG6573" s="4">
        <v>0.29166666666666669</v>
      </c>
      <c r="AH6573" s="4">
        <v>0.60416666666666663</v>
      </c>
      <c r="AI6573" s="5">
        <v>11.99</v>
      </c>
      <c r="AJ6573">
        <v>17.989999999999998</v>
      </c>
      <c r="AK6573">
        <v>28.5</v>
      </c>
      <c r="AL6573" t="s">
        <v>81</v>
      </c>
      <c r="AM6573" t="s">
        <v>82</v>
      </c>
      <c r="AO6573" t="s">
        <v>83</v>
      </c>
      <c r="AR6573" t="s">
        <v>82</v>
      </c>
      <c r="AT6573" t="s">
        <v>82</v>
      </c>
      <c r="AW6573" t="s">
        <v>82</v>
      </c>
      <c r="AY6573" t="s">
        <v>32376</v>
      </c>
      <c r="AZ6573" t="s">
        <v>4750</v>
      </c>
      <c r="BA6573" t="s">
        <v>298</v>
      </c>
      <c r="BB6573">
        <v>4538</v>
      </c>
      <c r="BC6573" t="s">
        <v>87</v>
      </c>
      <c r="BH6573" t="s">
        <v>32377</v>
      </c>
      <c r="BJ6573">
        <v>274134302</v>
      </c>
    </row>
    <row r="6574" spans="1:62" x14ac:dyDescent="0.25">
      <c r="A6574" t="s">
        <v>32827</v>
      </c>
      <c r="B6574" s="2">
        <v>43538</v>
      </c>
      <c r="C6574" t="s">
        <v>63</v>
      </c>
      <c r="D6574" s="3">
        <v>43472.414520266204</v>
      </c>
      <c r="E6574" t="s">
        <v>282</v>
      </c>
      <c r="F6574" s="2">
        <v>43556</v>
      </c>
      <c r="G6574" s="2">
        <v>43800</v>
      </c>
      <c r="H6574" t="s">
        <v>32828</v>
      </c>
      <c r="J6574" t="s">
        <v>32829</v>
      </c>
      <c r="L6574" t="s">
        <v>32830</v>
      </c>
      <c r="M6574" t="s">
        <v>1362</v>
      </c>
      <c r="N6574">
        <v>6033</v>
      </c>
      <c r="O6574" t="s">
        <v>70</v>
      </c>
      <c r="Q6574" t="s">
        <v>32831</v>
      </c>
      <c r="S6574" t="s">
        <v>72</v>
      </c>
      <c r="T6574" t="s">
        <v>5117</v>
      </c>
      <c r="U6574" t="s">
        <v>5118</v>
      </c>
      <c r="V6574" t="s">
        <v>2222</v>
      </c>
      <c r="W6574" t="s">
        <v>278</v>
      </c>
      <c r="X6574" t="s">
        <v>106</v>
      </c>
      <c r="Y6574" t="str">
        <f>"37-3011"</f>
        <v>37-3011</v>
      </c>
      <c r="Z6574" t="s">
        <v>94</v>
      </c>
      <c r="AA6574">
        <v>561730</v>
      </c>
      <c r="AB6574">
        <v>32</v>
      </c>
      <c r="AC6574">
        <v>25</v>
      </c>
      <c r="AD6574" t="s">
        <v>79</v>
      </c>
      <c r="AE6574" t="s">
        <v>80</v>
      </c>
      <c r="AF6574">
        <v>35</v>
      </c>
      <c r="AG6574" s="4">
        <v>0.29166666666666669</v>
      </c>
      <c r="AH6574" s="4">
        <v>0.66666666666666663</v>
      </c>
      <c r="AI6574" s="5">
        <v>16.93</v>
      </c>
      <c r="AJ6574">
        <v>25.4</v>
      </c>
      <c r="AL6574" t="s">
        <v>81</v>
      </c>
      <c r="AM6574" t="s">
        <v>82</v>
      </c>
      <c r="AO6574" t="s">
        <v>83</v>
      </c>
      <c r="AR6574" t="s">
        <v>82</v>
      </c>
      <c r="AT6574" t="s">
        <v>82</v>
      </c>
      <c r="AW6574" t="s">
        <v>72</v>
      </c>
      <c r="AX6574">
        <v>3</v>
      </c>
      <c r="AY6574" t="s">
        <v>32830</v>
      </c>
      <c r="AZ6574" t="s">
        <v>21036</v>
      </c>
      <c r="BA6574" t="s">
        <v>1362</v>
      </c>
      <c r="BB6574">
        <v>6033</v>
      </c>
      <c r="BC6574" t="s">
        <v>79</v>
      </c>
      <c r="BH6574" t="s">
        <v>32829</v>
      </c>
      <c r="BJ6574">
        <v>61253408</v>
      </c>
    </row>
    <row r="6575" spans="1:62" x14ac:dyDescent="0.25">
      <c r="A6575" t="s">
        <v>32832</v>
      </c>
      <c r="B6575" s="2">
        <v>43538</v>
      </c>
      <c r="C6575" t="s">
        <v>63</v>
      </c>
      <c r="D6575" s="3">
        <v>43472.428688217595</v>
      </c>
      <c r="E6575" t="s">
        <v>64</v>
      </c>
      <c r="F6575" s="2">
        <v>43556</v>
      </c>
      <c r="G6575" s="2">
        <v>43799</v>
      </c>
      <c r="H6575" t="s">
        <v>32044</v>
      </c>
      <c r="J6575" t="s">
        <v>32833</v>
      </c>
      <c r="L6575" t="s">
        <v>2551</v>
      </c>
      <c r="M6575" t="s">
        <v>105</v>
      </c>
      <c r="N6575">
        <v>79701</v>
      </c>
      <c r="O6575" t="s">
        <v>70</v>
      </c>
      <c r="Q6575" t="s">
        <v>32046</v>
      </c>
      <c r="S6575" t="s">
        <v>72</v>
      </c>
      <c r="T6575" t="s">
        <v>6264</v>
      </c>
      <c r="U6575" t="s">
        <v>10001</v>
      </c>
      <c r="V6575" t="s">
        <v>104</v>
      </c>
      <c r="W6575" t="s">
        <v>105</v>
      </c>
      <c r="X6575" t="s">
        <v>106</v>
      </c>
      <c r="Y6575" t="str">
        <f>"37-3011"</f>
        <v>37-3011</v>
      </c>
      <c r="Z6575" t="s">
        <v>94</v>
      </c>
      <c r="AA6575">
        <v>561730</v>
      </c>
      <c r="AB6575">
        <v>11</v>
      </c>
      <c r="AC6575">
        <v>11</v>
      </c>
      <c r="AD6575" t="s">
        <v>79</v>
      </c>
      <c r="AE6575" t="s">
        <v>95</v>
      </c>
      <c r="AF6575">
        <v>40</v>
      </c>
      <c r="AG6575" s="4">
        <v>0.3125</v>
      </c>
      <c r="AH6575" s="4">
        <v>0.6875</v>
      </c>
      <c r="AI6575" s="5">
        <v>14.73</v>
      </c>
      <c r="AJ6575">
        <v>22.1</v>
      </c>
      <c r="AL6575" t="s">
        <v>81</v>
      </c>
      <c r="AM6575" t="s">
        <v>82</v>
      </c>
      <c r="AO6575" t="s">
        <v>83</v>
      </c>
      <c r="AQ6575" t="s">
        <v>67</v>
      </c>
      <c r="AR6575" t="s">
        <v>82</v>
      </c>
      <c r="AT6575" t="s">
        <v>82</v>
      </c>
      <c r="AW6575" t="s">
        <v>82</v>
      </c>
      <c r="AY6575" t="s">
        <v>2551</v>
      </c>
      <c r="AZ6575" t="s">
        <v>26076</v>
      </c>
      <c r="BA6575" t="s">
        <v>105</v>
      </c>
      <c r="BB6575">
        <v>79701</v>
      </c>
      <c r="BC6575" t="s">
        <v>79</v>
      </c>
      <c r="BH6575" t="s">
        <v>32833</v>
      </c>
      <c r="BJ6575">
        <v>208431666</v>
      </c>
    </row>
    <row r="6576" spans="1:62" x14ac:dyDescent="0.25">
      <c r="A6576" t="s">
        <v>32931</v>
      </c>
      <c r="B6576" s="2">
        <v>43538</v>
      </c>
      <c r="C6576" t="s">
        <v>63</v>
      </c>
      <c r="D6576" s="3">
        <v>43472.424484282405</v>
      </c>
      <c r="E6576" t="s">
        <v>64</v>
      </c>
      <c r="F6576" s="2">
        <v>43556</v>
      </c>
      <c r="G6576" s="2">
        <v>43814</v>
      </c>
      <c r="H6576" t="s">
        <v>32932</v>
      </c>
      <c r="I6576" t="s">
        <v>32933</v>
      </c>
      <c r="J6576" t="s">
        <v>32934</v>
      </c>
      <c r="L6576" t="s">
        <v>15013</v>
      </c>
      <c r="M6576" t="s">
        <v>783</v>
      </c>
      <c r="N6576">
        <v>44133</v>
      </c>
      <c r="O6576" t="s">
        <v>70</v>
      </c>
      <c r="Q6576" t="s">
        <v>32935</v>
      </c>
      <c r="S6576" t="s">
        <v>72</v>
      </c>
      <c r="T6576" t="s">
        <v>4262</v>
      </c>
      <c r="U6576" t="s">
        <v>10001</v>
      </c>
      <c r="V6576" t="s">
        <v>1225</v>
      </c>
      <c r="W6576" t="s">
        <v>105</v>
      </c>
      <c r="X6576" t="s">
        <v>106</v>
      </c>
      <c r="Y6576" t="str">
        <f>"37-3011"</f>
        <v>37-3011</v>
      </c>
      <c r="Z6576" t="s">
        <v>94</v>
      </c>
      <c r="AA6576">
        <v>561730</v>
      </c>
      <c r="AB6576">
        <v>7</v>
      </c>
      <c r="AC6576">
        <v>7</v>
      </c>
      <c r="AD6576" t="s">
        <v>79</v>
      </c>
      <c r="AE6576" t="s">
        <v>80</v>
      </c>
      <c r="AF6576">
        <v>40</v>
      </c>
      <c r="AG6576" s="4">
        <v>0.33333333333333331</v>
      </c>
      <c r="AH6576" s="4">
        <v>0.70833333333333337</v>
      </c>
      <c r="AI6576" s="5">
        <v>13.7</v>
      </c>
      <c r="AJ6576">
        <v>20.55</v>
      </c>
      <c r="AL6576" t="s">
        <v>81</v>
      </c>
      <c r="AM6576" t="s">
        <v>82</v>
      </c>
      <c r="AO6576" t="s">
        <v>83</v>
      </c>
      <c r="AR6576" t="s">
        <v>82</v>
      </c>
      <c r="AT6576" t="s">
        <v>82</v>
      </c>
      <c r="AW6576" t="s">
        <v>82</v>
      </c>
      <c r="AY6576" t="s">
        <v>15013</v>
      </c>
      <c r="AZ6576" t="s">
        <v>7299</v>
      </c>
      <c r="BA6576" t="s">
        <v>783</v>
      </c>
      <c r="BB6576">
        <v>44133</v>
      </c>
      <c r="BC6576" t="s">
        <v>79</v>
      </c>
      <c r="BH6576" t="s">
        <v>32934</v>
      </c>
      <c r="BJ6576">
        <v>134363901</v>
      </c>
    </row>
    <row r="6577" spans="1:62" x14ac:dyDescent="0.25">
      <c r="A6577" t="s">
        <v>32963</v>
      </c>
      <c r="B6577" s="2">
        <v>43538</v>
      </c>
      <c r="C6577" t="s">
        <v>63</v>
      </c>
      <c r="D6577" s="3">
        <v>43472.415921608794</v>
      </c>
      <c r="E6577" t="s">
        <v>64</v>
      </c>
      <c r="F6577" s="2">
        <v>43556</v>
      </c>
      <c r="G6577" s="2">
        <v>43800</v>
      </c>
      <c r="H6577" t="s">
        <v>32964</v>
      </c>
      <c r="I6577" t="s">
        <v>32964</v>
      </c>
      <c r="J6577" t="s">
        <v>32965</v>
      </c>
      <c r="L6577" t="s">
        <v>10147</v>
      </c>
      <c r="M6577" t="s">
        <v>105</v>
      </c>
      <c r="N6577">
        <v>78501</v>
      </c>
      <c r="O6577" t="s">
        <v>70</v>
      </c>
      <c r="Q6577" t="s">
        <v>32966</v>
      </c>
      <c r="S6577" t="s">
        <v>72</v>
      </c>
      <c r="T6577" t="s">
        <v>1855</v>
      </c>
      <c r="U6577" t="s">
        <v>1856</v>
      </c>
      <c r="V6577" t="s">
        <v>863</v>
      </c>
      <c r="W6577" t="s">
        <v>105</v>
      </c>
      <c r="X6577" t="s">
        <v>106</v>
      </c>
      <c r="Y6577" t="str">
        <f>"37-3011"</f>
        <v>37-3011</v>
      </c>
      <c r="Z6577" t="s">
        <v>94</v>
      </c>
      <c r="AA6577">
        <v>561730</v>
      </c>
      <c r="AB6577">
        <v>12</v>
      </c>
      <c r="AC6577">
        <v>12</v>
      </c>
      <c r="AD6577" t="s">
        <v>79</v>
      </c>
      <c r="AE6577" t="s">
        <v>95</v>
      </c>
      <c r="AF6577">
        <v>40</v>
      </c>
      <c r="AG6577" s="4">
        <v>0.33333333333333331</v>
      </c>
      <c r="AH6577" s="4">
        <v>0.70833333333333337</v>
      </c>
      <c r="AI6577" s="5">
        <v>12.56</v>
      </c>
      <c r="AJ6577">
        <v>18.84</v>
      </c>
      <c r="AL6577" t="s">
        <v>81</v>
      </c>
      <c r="AM6577" t="s">
        <v>82</v>
      </c>
      <c r="AO6577" t="s">
        <v>83</v>
      </c>
      <c r="AR6577" t="s">
        <v>82</v>
      </c>
      <c r="AT6577" t="s">
        <v>82</v>
      </c>
      <c r="AW6577" t="s">
        <v>72</v>
      </c>
      <c r="AX6577">
        <v>2</v>
      </c>
      <c r="AY6577" t="s">
        <v>10147</v>
      </c>
      <c r="AZ6577" t="s">
        <v>10150</v>
      </c>
      <c r="BA6577" t="s">
        <v>105</v>
      </c>
      <c r="BB6577">
        <v>78501</v>
      </c>
      <c r="BC6577" t="s">
        <v>79</v>
      </c>
      <c r="BH6577" t="s">
        <v>32965</v>
      </c>
      <c r="BJ6577">
        <v>205993939</v>
      </c>
    </row>
    <row r="6578" spans="1:62" x14ac:dyDescent="0.25">
      <c r="A6578" t="s">
        <v>33310</v>
      </c>
      <c r="B6578" s="2">
        <v>43538</v>
      </c>
      <c r="C6578" t="s">
        <v>63</v>
      </c>
      <c r="D6578" s="3">
        <v>43472.517047083333</v>
      </c>
      <c r="E6578" t="s">
        <v>64</v>
      </c>
      <c r="F6578" s="2">
        <v>43556</v>
      </c>
      <c r="G6578" s="2">
        <v>43830</v>
      </c>
      <c r="H6578" t="s">
        <v>33311</v>
      </c>
      <c r="J6578" t="s">
        <v>33312</v>
      </c>
      <c r="L6578" t="s">
        <v>32327</v>
      </c>
      <c r="M6578" t="s">
        <v>105</v>
      </c>
      <c r="N6578">
        <v>77465</v>
      </c>
      <c r="O6578" t="s">
        <v>70</v>
      </c>
      <c r="Q6578" t="s">
        <v>33313</v>
      </c>
      <c r="S6578" t="s">
        <v>82</v>
      </c>
      <c r="U6578" t="s">
        <v>92</v>
      </c>
      <c r="X6578" t="s">
        <v>1652</v>
      </c>
      <c r="Y6578" t="str">
        <f>"45-3011"</f>
        <v>45-3011</v>
      </c>
      <c r="Z6578" t="s">
        <v>1652</v>
      </c>
      <c r="AA6578">
        <v>114112</v>
      </c>
      <c r="AB6578">
        <v>18</v>
      </c>
      <c r="AC6578">
        <v>18</v>
      </c>
      <c r="AD6578" t="s">
        <v>79</v>
      </c>
      <c r="AE6578" t="s">
        <v>80</v>
      </c>
      <c r="AF6578">
        <v>40</v>
      </c>
      <c r="AG6578" s="4">
        <v>0.33333333333333331</v>
      </c>
      <c r="AH6578" s="4">
        <v>0.75</v>
      </c>
      <c r="AI6578" s="5">
        <v>10.24</v>
      </c>
      <c r="AJ6578">
        <v>15.36</v>
      </c>
      <c r="AL6578" t="s">
        <v>81</v>
      </c>
      <c r="AM6578" t="s">
        <v>82</v>
      </c>
      <c r="AO6578" t="s">
        <v>83</v>
      </c>
      <c r="AP6578" t="s">
        <v>67</v>
      </c>
      <c r="AQ6578" t="s">
        <v>67</v>
      </c>
      <c r="AR6578" t="s">
        <v>82</v>
      </c>
      <c r="AT6578" t="s">
        <v>82</v>
      </c>
      <c r="AW6578" t="s">
        <v>82</v>
      </c>
      <c r="AY6578" t="s">
        <v>14788</v>
      </c>
      <c r="AZ6578" t="s">
        <v>14791</v>
      </c>
      <c r="BA6578" t="s">
        <v>105</v>
      </c>
      <c r="BB6578">
        <v>77465</v>
      </c>
      <c r="BC6578" t="s">
        <v>79</v>
      </c>
      <c r="BH6578" t="s">
        <v>33314</v>
      </c>
      <c r="BJ6578">
        <v>742025751</v>
      </c>
    </row>
    <row r="6579" spans="1:62" x14ac:dyDescent="0.25">
      <c r="A6579" t="s">
        <v>33360</v>
      </c>
      <c r="B6579" s="2">
        <v>43538</v>
      </c>
      <c r="C6579" t="s">
        <v>63</v>
      </c>
      <c r="D6579" s="3">
        <v>43472.41258138889</v>
      </c>
      <c r="E6579" t="s">
        <v>282</v>
      </c>
      <c r="F6579" s="2">
        <v>43556</v>
      </c>
      <c r="G6579" s="2">
        <v>43799</v>
      </c>
      <c r="H6579" t="s">
        <v>33361</v>
      </c>
      <c r="J6579" t="s">
        <v>33362</v>
      </c>
      <c r="L6579" t="s">
        <v>21423</v>
      </c>
      <c r="M6579" t="s">
        <v>136</v>
      </c>
      <c r="N6579">
        <v>21111</v>
      </c>
      <c r="O6579" t="s">
        <v>70</v>
      </c>
      <c r="Q6579" t="s">
        <v>33363</v>
      </c>
      <c r="S6579" t="s">
        <v>72</v>
      </c>
      <c r="T6579" t="s">
        <v>4262</v>
      </c>
      <c r="U6579" t="s">
        <v>4263</v>
      </c>
      <c r="V6579" t="s">
        <v>1225</v>
      </c>
      <c r="W6579" t="s">
        <v>105</v>
      </c>
      <c r="X6579" t="s">
        <v>106</v>
      </c>
      <c r="Y6579" t="str">
        <f>"37-3011"</f>
        <v>37-3011</v>
      </c>
      <c r="Z6579" t="s">
        <v>94</v>
      </c>
      <c r="AA6579">
        <v>561730</v>
      </c>
      <c r="AB6579">
        <v>5</v>
      </c>
      <c r="AC6579">
        <v>4</v>
      </c>
      <c r="AD6579" t="s">
        <v>79</v>
      </c>
      <c r="AE6579" t="s">
        <v>80</v>
      </c>
      <c r="AF6579">
        <v>40</v>
      </c>
      <c r="AG6579" s="4">
        <v>0.33333333333333331</v>
      </c>
      <c r="AH6579" s="4">
        <v>0.70833333333333337</v>
      </c>
      <c r="AI6579" s="5">
        <v>14.64</v>
      </c>
      <c r="AJ6579">
        <v>21.96</v>
      </c>
      <c r="AL6579" t="s">
        <v>81</v>
      </c>
      <c r="AM6579" t="s">
        <v>82</v>
      </c>
      <c r="AO6579" t="s">
        <v>83</v>
      </c>
      <c r="AR6579" t="s">
        <v>82</v>
      </c>
      <c r="AT6579" t="s">
        <v>82</v>
      </c>
      <c r="AW6579" t="s">
        <v>82</v>
      </c>
      <c r="AY6579" t="s">
        <v>21423</v>
      </c>
      <c r="AZ6579" t="s">
        <v>3199</v>
      </c>
      <c r="BA6579" t="s">
        <v>136</v>
      </c>
      <c r="BB6579">
        <v>21111</v>
      </c>
      <c r="BC6579" t="s">
        <v>79</v>
      </c>
      <c r="BH6579" t="s">
        <v>33362</v>
      </c>
      <c r="BJ6579">
        <v>520952784</v>
      </c>
    </row>
    <row r="6580" spans="1:62" x14ac:dyDescent="0.25">
      <c r="A6580" t="s">
        <v>33451</v>
      </c>
      <c r="B6580" s="2">
        <v>43538</v>
      </c>
      <c r="C6580" t="s">
        <v>63</v>
      </c>
      <c r="D6580" s="3">
        <v>43472.409798321758</v>
      </c>
      <c r="E6580" t="s">
        <v>64</v>
      </c>
      <c r="F6580" s="2">
        <v>43556</v>
      </c>
      <c r="G6580" s="2">
        <v>43830</v>
      </c>
      <c r="H6580" t="s">
        <v>33452</v>
      </c>
      <c r="I6580" t="s">
        <v>33453</v>
      </c>
      <c r="J6580" t="s">
        <v>33454</v>
      </c>
      <c r="L6580" t="s">
        <v>33455</v>
      </c>
      <c r="M6580" t="s">
        <v>147</v>
      </c>
      <c r="N6580">
        <v>18431</v>
      </c>
      <c r="O6580" t="s">
        <v>70</v>
      </c>
      <c r="Q6580" t="s">
        <v>33456</v>
      </c>
      <c r="S6580" t="s">
        <v>72</v>
      </c>
      <c r="T6580" t="s">
        <v>33457</v>
      </c>
      <c r="U6580" t="s">
        <v>2186</v>
      </c>
      <c r="V6580" t="s">
        <v>2187</v>
      </c>
      <c r="W6580" t="s">
        <v>232</v>
      </c>
      <c r="X6580" t="s">
        <v>33458</v>
      </c>
      <c r="Y6580" t="str">
        <f>"53-7062"</f>
        <v>53-7062</v>
      </c>
      <c r="Z6580" t="s">
        <v>337</v>
      </c>
      <c r="AA6580">
        <v>56172</v>
      </c>
      <c r="AB6580">
        <v>4</v>
      </c>
      <c r="AC6580">
        <v>4</v>
      </c>
      <c r="AD6580" t="s">
        <v>79</v>
      </c>
      <c r="AE6580" t="s">
        <v>95</v>
      </c>
      <c r="AF6580">
        <v>40</v>
      </c>
      <c r="AG6580" s="4">
        <v>0.33333333333333331</v>
      </c>
      <c r="AH6580" s="4">
        <v>0.75</v>
      </c>
      <c r="AI6580" s="5">
        <v>14.01</v>
      </c>
      <c r="AJ6580">
        <v>21.02</v>
      </c>
      <c r="AK6580">
        <v>21.02</v>
      </c>
      <c r="AL6580" t="s">
        <v>81</v>
      </c>
      <c r="AM6580" t="s">
        <v>82</v>
      </c>
      <c r="AO6580" t="s">
        <v>83</v>
      </c>
      <c r="AR6580" t="s">
        <v>82</v>
      </c>
      <c r="AT6580" t="s">
        <v>82</v>
      </c>
      <c r="AW6580" t="s">
        <v>72</v>
      </c>
      <c r="AX6580">
        <v>2</v>
      </c>
      <c r="AY6580" t="s">
        <v>33455</v>
      </c>
      <c r="AZ6580" t="s">
        <v>26060</v>
      </c>
      <c r="BA6580" t="s">
        <v>147</v>
      </c>
      <c r="BB6580">
        <v>18431</v>
      </c>
      <c r="BC6580" t="s">
        <v>79</v>
      </c>
      <c r="BH6580" t="s">
        <v>33459</v>
      </c>
      <c r="BJ6580">
        <v>232552492</v>
      </c>
    </row>
    <row r="6581" spans="1:62" x14ac:dyDescent="0.25">
      <c r="A6581" t="s">
        <v>33490</v>
      </c>
      <c r="B6581" s="2">
        <v>43538</v>
      </c>
      <c r="C6581" t="s">
        <v>63</v>
      </c>
      <c r="D6581" s="3">
        <v>43480.286769814818</v>
      </c>
      <c r="E6581" t="s">
        <v>91</v>
      </c>
      <c r="H6581" t="s">
        <v>27714</v>
      </c>
      <c r="I6581" t="s">
        <v>27715</v>
      </c>
      <c r="J6581" t="s">
        <v>27716</v>
      </c>
      <c r="K6581" t="s">
        <v>27717</v>
      </c>
      <c r="L6581" t="s">
        <v>27718</v>
      </c>
      <c r="M6581" t="s">
        <v>207</v>
      </c>
      <c r="N6581">
        <v>2667</v>
      </c>
      <c r="O6581" t="s">
        <v>70</v>
      </c>
      <c r="Q6581" t="s">
        <v>27719</v>
      </c>
      <c r="S6581" t="s">
        <v>72</v>
      </c>
      <c r="T6581" t="s">
        <v>27720</v>
      </c>
      <c r="U6581" t="s">
        <v>27721</v>
      </c>
      <c r="V6581" t="s">
        <v>27722</v>
      </c>
      <c r="W6581" t="s">
        <v>323</v>
      </c>
      <c r="X6581" t="s">
        <v>33491</v>
      </c>
      <c r="Y6581" t="str">
        <f>"51-3022"</f>
        <v>51-3022</v>
      </c>
      <c r="Z6581" t="s">
        <v>865</v>
      </c>
      <c r="AA6581">
        <v>722511</v>
      </c>
      <c r="AB6581">
        <v>15</v>
      </c>
      <c r="AD6581" t="s">
        <v>79</v>
      </c>
      <c r="AE6581" t="s">
        <v>95</v>
      </c>
      <c r="AF6581">
        <v>35</v>
      </c>
      <c r="AG6581" s="4">
        <v>0.25</v>
      </c>
      <c r="AH6581" s="4">
        <v>0.58333333333333337</v>
      </c>
      <c r="AI6581" s="5">
        <v>16.899999999999999</v>
      </c>
      <c r="AJ6581">
        <v>25.35</v>
      </c>
      <c r="AK6581">
        <v>31.35</v>
      </c>
      <c r="AL6581" t="s">
        <v>81</v>
      </c>
      <c r="AM6581" t="s">
        <v>82</v>
      </c>
      <c r="AO6581" t="s">
        <v>83</v>
      </c>
      <c r="AR6581" t="s">
        <v>82</v>
      </c>
      <c r="AT6581" t="s">
        <v>82</v>
      </c>
      <c r="AW6581" t="s">
        <v>82</v>
      </c>
      <c r="AY6581" t="s">
        <v>33492</v>
      </c>
      <c r="AZ6581" t="s">
        <v>4065</v>
      </c>
      <c r="BA6581" t="s">
        <v>207</v>
      </c>
      <c r="BB6581">
        <v>2642</v>
      </c>
      <c r="BC6581" t="s">
        <v>79</v>
      </c>
      <c r="BH6581" t="s">
        <v>33493</v>
      </c>
      <c r="BJ6581">
        <v>43494456</v>
      </c>
    </row>
    <row r="6582" spans="1:62" x14ac:dyDescent="0.25">
      <c r="A6582" t="s">
        <v>33495</v>
      </c>
      <c r="B6582" s="2">
        <v>43538</v>
      </c>
      <c r="C6582" t="s">
        <v>63</v>
      </c>
      <c r="D6582" s="3">
        <v>43472.435192581019</v>
      </c>
      <c r="E6582" t="s">
        <v>64</v>
      </c>
      <c r="F6582" s="2">
        <v>43556</v>
      </c>
      <c r="G6582" s="2">
        <v>43799</v>
      </c>
      <c r="H6582" t="s">
        <v>33496</v>
      </c>
      <c r="J6582" t="s">
        <v>33497</v>
      </c>
      <c r="L6582" t="s">
        <v>3553</v>
      </c>
      <c r="M6582" t="s">
        <v>714</v>
      </c>
      <c r="N6582">
        <v>70806</v>
      </c>
      <c r="O6582" t="s">
        <v>70</v>
      </c>
      <c r="Q6582" t="s">
        <v>33498</v>
      </c>
      <c r="S6582" t="s">
        <v>72</v>
      </c>
      <c r="T6582" t="s">
        <v>6264</v>
      </c>
      <c r="U6582" t="s">
        <v>10001</v>
      </c>
      <c r="V6582" t="s">
        <v>104</v>
      </c>
      <c r="W6582" t="s">
        <v>105</v>
      </c>
      <c r="X6582" t="s">
        <v>106</v>
      </c>
      <c r="Y6582" t="str">
        <f>"37-3011"</f>
        <v>37-3011</v>
      </c>
      <c r="Z6582" t="s">
        <v>94</v>
      </c>
      <c r="AA6582">
        <v>561730</v>
      </c>
      <c r="AB6582">
        <v>11</v>
      </c>
      <c r="AC6582">
        <v>11</v>
      </c>
      <c r="AD6582" t="s">
        <v>79</v>
      </c>
      <c r="AE6582" t="s">
        <v>95</v>
      </c>
      <c r="AF6582">
        <v>40</v>
      </c>
      <c r="AG6582" s="4">
        <v>0.25</v>
      </c>
      <c r="AH6582" s="4">
        <v>0.625</v>
      </c>
      <c r="AI6582" s="5">
        <v>13.42</v>
      </c>
      <c r="AJ6582">
        <v>20.13</v>
      </c>
      <c r="AL6582" t="s">
        <v>81</v>
      </c>
      <c r="AM6582" t="s">
        <v>82</v>
      </c>
      <c r="AO6582" t="s">
        <v>83</v>
      </c>
      <c r="AR6582" t="s">
        <v>82</v>
      </c>
      <c r="AT6582" t="s">
        <v>82</v>
      </c>
      <c r="AW6582" t="s">
        <v>82</v>
      </c>
      <c r="AY6582" t="s">
        <v>3553</v>
      </c>
      <c r="AZ6582" t="s">
        <v>4612</v>
      </c>
      <c r="BA6582" t="s">
        <v>714</v>
      </c>
      <c r="BB6582">
        <v>70806</v>
      </c>
      <c r="BC6582" t="s">
        <v>79</v>
      </c>
      <c r="BH6582" t="s">
        <v>33497</v>
      </c>
      <c r="BJ6582">
        <v>450822855</v>
      </c>
    </row>
    <row r="6583" spans="1:62" x14ac:dyDescent="0.25">
      <c r="A6583" t="s">
        <v>33579</v>
      </c>
      <c r="B6583" s="2">
        <v>43538</v>
      </c>
      <c r="C6583" t="s">
        <v>63</v>
      </c>
      <c r="D6583" s="3">
        <v>43472.433389386577</v>
      </c>
      <c r="E6583" t="s">
        <v>64</v>
      </c>
      <c r="F6583" s="2">
        <v>43556</v>
      </c>
      <c r="G6583" s="2">
        <v>43814</v>
      </c>
      <c r="H6583" t="s">
        <v>13196</v>
      </c>
      <c r="J6583" t="s">
        <v>13197</v>
      </c>
      <c r="L6583" t="s">
        <v>13198</v>
      </c>
      <c r="M6583" t="s">
        <v>136</v>
      </c>
      <c r="N6583">
        <v>21015</v>
      </c>
      <c r="O6583" t="s">
        <v>70</v>
      </c>
      <c r="Q6583" t="s">
        <v>13199</v>
      </c>
      <c r="S6583" t="s">
        <v>72</v>
      </c>
      <c r="T6583" t="s">
        <v>6264</v>
      </c>
      <c r="U6583" t="s">
        <v>10001</v>
      </c>
      <c r="V6583" t="s">
        <v>104</v>
      </c>
      <c r="W6583" t="s">
        <v>105</v>
      </c>
      <c r="X6583" t="s">
        <v>106</v>
      </c>
      <c r="Y6583" t="str">
        <f>"37-3011"</f>
        <v>37-3011</v>
      </c>
      <c r="Z6583" t="s">
        <v>94</v>
      </c>
      <c r="AA6583">
        <v>561730</v>
      </c>
      <c r="AB6583">
        <v>8</v>
      </c>
      <c r="AC6583">
        <v>8</v>
      </c>
      <c r="AD6583" t="s">
        <v>79</v>
      </c>
      <c r="AE6583" t="s">
        <v>80</v>
      </c>
      <c r="AF6583">
        <v>40</v>
      </c>
      <c r="AG6583" s="4">
        <v>0.29166666666666669</v>
      </c>
      <c r="AH6583" s="4">
        <v>0.66666666666666663</v>
      </c>
      <c r="AI6583" s="5">
        <v>14.64</v>
      </c>
      <c r="AJ6583">
        <v>21.96</v>
      </c>
      <c r="AL6583" t="s">
        <v>81</v>
      </c>
      <c r="AM6583" t="s">
        <v>82</v>
      </c>
      <c r="AO6583" t="s">
        <v>83</v>
      </c>
      <c r="AP6583" t="s">
        <v>67</v>
      </c>
      <c r="AQ6583" t="s">
        <v>67</v>
      </c>
      <c r="AR6583" t="s">
        <v>82</v>
      </c>
      <c r="AT6583" t="s">
        <v>82</v>
      </c>
      <c r="AW6583" t="s">
        <v>82</v>
      </c>
      <c r="AY6583" t="s">
        <v>13198</v>
      </c>
      <c r="AZ6583" t="s">
        <v>8925</v>
      </c>
      <c r="BA6583" t="s">
        <v>136</v>
      </c>
      <c r="BB6583">
        <v>21015</v>
      </c>
      <c r="BC6583" t="s">
        <v>79</v>
      </c>
      <c r="BH6583" t="s">
        <v>13197</v>
      </c>
      <c r="BJ6583">
        <v>522104554</v>
      </c>
    </row>
    <row r="6584" spans="1:62" x14ac:dyDescent="0.25">
      <c r="A6584" t="s">
        <v>33635</v>
      </c>
      <c r="B6584" s="2">
        <v>43538</v>
      </c>
      <c r="C6584" t="s">
        <v>63</v>
      </c>
      <c r="D6584" s="3">
        <v>43472.432697557873</v>
      </c>
      <c r="E6584" t="s">
        <v>64</v>
      </c>
      <c r="F6584" s="2">
        <v>43556</v>
      </c>
      <c r="G6584" s="2">
        <v>43799</v>
      </c>
      <c r="H6584" t="s">
        <v>33636</v>
      </c>
      <c r="I6584" t="s">
        <v>33637</v>
      </c>
      <c r="J6584" t="s">
        <v>33638</v>
      </c>
      <c r="L6584" t="s">
        <v>16411</v>
      </c>
      <c r="M6584" t="s">
        <v>783</v>
      </c>
      <c r="N6584">
        <v>44721</v>
      </c>
      <c r="O6584" t="s">
        <v>70</v>
      </c>
      <c r="Q6584" t="s">
        <v>33639</v>
      </c>
      <c r="S6584" t="s">
        <v>72</v>
      </c>
      <c r="T6584" t="s">
        <v>4262</v>
      </c>
      <c r="U6584" t="s">
        <v>10001</v>
      </c>
      <c r="V6584" t="s">
        <v>1225</v>
      </c>
      <c r="W6584" t="s">
        <v>105</v>
      </c>
      <c r="X6584" t="s">
        <v>106</v>
      </c>
      <c r="Y6584" t="str">
        <f>"37-3011"</f>
        <v>37-3011</v>
      </c>
      <c r="Z6584" t="s">
        <v>94</v>
      </c>
      <c r="AA6584">
        <v>561730</v>
      </c>
      <c r="AB6584">
        <v>20</v>
      </c>
      <c r="AC6584">
        <v>20</v>
      </c>
      <c r="AD6584" t="s">
        <v>79</v>
      </c>
      <c r="AE6584" t="s">
        <v>80</v>
      </c>
      <c r="AF6584">
        <v>40</v>
      </c>
      <c r="AG6584" s="4">
        <v>0.29166666666666669</v>
      </c>
      <c r="AH6584" s="4">
        <v>0.66666666666666663</v>
      </c>
      <c r="AI6584" s="5">
        <v>13.72</v>
      </c>
      <c r="AJ6584">
        <v>20.58</v>
      </c>
      <c r="AL6584" t="s">
        <v>81</v>
      </c>
      <c r="AM6584" t="s">
        <v>82</v>
      </c>
      <c r="AO6584" t="s">
        <v>83</v>
      </c>
      <c r="AR6584" t="s">
        <v>82</v>
      </c>
      <c r="AT6584" t="s">
        <v>82</v>
      </c>
      <c r="AW6584" t="s">
        <v>82</v>
      </c>
      <c r="AY6584" t="s">
        <v>16411</v>
      </c>
      <c r="AZ6584" t="s">
        <v>19032</v>
      </c>
      <c r="BA6584" t="s">
        <v>783</v>
      </c>
      <c r="BB6584">
        <v>44751</v>
      </c>
      <c r="BC6584" t="s">
        <v>79</v>
      </c>
      <c r="BH6584" t="s">
        <v>33638</v>
      </c>
      <c r="BJ6584">
        <v>341345544</v>
      </c>
    </row>
    <row r="6585" spans="1:62" x14ac:dyDescent="0.25">
      <c r="A6585" t="s">
        <v>33679</v>
      </c>
      <c r="B6585" s="2">
        <v>43538</v>
      </c>
      <c r="C6585" t="s">
        <v>63</v>
      </c>
      <c r="D6585" s="3">
        <v>43472.434664988425</v>
      </c>
      <c r="E6585" t="s">
        <v>64</v>
      </c>
      <c r="F6585" s="2">
        <v>43556</v>
      </c>
      <c r="G6585" s="2">
        <v>43814</v>
      </c>
      <c r="H6585" t="s">
        <v>12862</v>
      </c>
      <c r="J6585" t="s">
        <v>12863</v>
      </c>
      <c r="L6585" t="s">
        <v>12864</v>
      </c>
      <c r="M6585" t="s">
        <v>136</v>
      </c>
      <c r="N6585">
        <v>21154</v>
      </c>
      <c r="O6585" t="s">
        <v>70</v>
      </c>
      <c r="Q6585" t="s">
        <v>12865</v>
      </c>
      <c r="S6585" t="s">
        <v>72</v>
      </c>
      <c r="T6585" t="s">
        <v>6264</v>
      </c>
      <c r="U6585" t="s">
        <v>10001</v>
      </c>
      <c r="V6585" t="s">
        <v>104</v>
      </c>
      <c r="W6585" t="s">
        <v>105</v>
      </c>
      <c r="X6585" t="s">
        <v>106</v>
      </c>
      <c r="Y6585" t="str">
        <f>"37-3011"</f>
        <v>37-3011</v>
      </c>
      <c r="Z6585" t="s">
        <v>94</v>
      </c>
      <c r="AA6585">
        <v>561730</v>
      </c>
      <c r="AB6585">
        <v>36</v>
      </c>
      <c r="AC6585">
        <v>36</v>
      </c>
      <c r="AD6585" t="s">
        <v>79</v>
      </c>
      <c r="AE6585" t="s">
        <v>80</v>
      </c>
      <c r="AF6585">
        <v>40</v>
      </c>
      <c r="AG6585" s="4">
        <v>0.29166666666666669</v>
      </c>
      <c r="AH6585" s="4">
        <v>0.66666666666666663</v>
      </c>
      <c r="AI6585" s="5">
        <v>14.64</v>
      </c>
      <c r="AJ6585">
        <v>21.96</v>
      </c>
      <c r="AL6585" t="s">
        <v>81</v>
      </c>
      <c r="AM6585" t="s">
        <v>82</v>
      </c>
      <c r="AO6585" t="s">
        <v>83</v>
      </c>
      <c r="AP6585" t="s">
        <v>67</v>
      </c>
      <c r="AQ6585" t="s">
        <v>67</v>
      </c>
      <c r="AR6585" t="s">
        <v>82</v>
      </c>
      <c r="AT6585" t="s">
        <v>82</v>
      </c>
      <c r="AW6585" t="s">
        <v>82</v>
      </c>
      <c r="AY6585" t="s">
        <v>12864</v>
      </c>
      <c r="AZ6585" t="s">
        <v>8925</v>
      </c>
      <c r="BA6585" t="s">
        <v>136</v>
      </c>
      <c r="BB6585">
        <v>21154</v>
      </c>
      <c r="BC6585" t="s">
        <v>79</v>
      </c>
      <c r="BH6585" t="s">
        <v>12863</v>
      </c>
      <c r="BJ6585">
        <v>562313305</v>
      </c>
    </row>
    <row r="6586" spans="1:62" x14ac:dyDescent="0.25">
      <c r="A6586" t="s">
        <v>33702</v>
      </c>
      <c r="B6586" s="2">
        <v>43538</v>
      </c>
      <c r="C6586" t="s">
        <v>63</v>
      </c>
      <c r="D6586" s="3">
        <v>43472.41254528935</v>
      </c>
      <c r="E6586" t="s">
        <v>282</v>
      </c>
      <c r="F6586" s="2">
        <v>43556</v>
      </c>
      <c r="G6586" s="2">
        <v>43830</v>
      </c>
      <c r="H6586" t="s">
        <v>33703</v>
      </c>
      <c r="J6586" t="s">
        <v>33704</v>
      </c>
      <c r="L6586" t="s">
        <v>33705</v>
      </c>
      <c r="M6586" t="s">
        <v>308</v>
      </c>
      <c r="N6586">
        <v>8721</v>
      </c>
      <c r="O6586" t="s">
        <v>70</v>
      </c>
      <c r="Q6586" t="s">
        <v>33706</v>
      </c>
      <c r="S6586" t="s">
        <v>72</v>
      </c>
      <c r="T6586" t="s">
        <v>6264</v>
      </c>
      <c r="U6586" t="s">
        <v>10001</v>
      </c>
      <c r="V6586" t="s">
        <v>104</v>
      </c>
      <c r="W6586" t="s">
        <v>105</v>
      </c>
      <c r="X6586" t="s">
        <v>106</v>
      </c>
      <c r="Y6586" t="str">
        <f>"37-3011"</f>
        <v>37-3011</v>
      </c>
      <c r="Z6586" t="s">
        <v>94</v>
      </c>
      <c r="AA6586">
        <v>561730</v>
      </c>
      <c r="AB6586">
        <v>35</v>
      </c>
      <c r="AC6586">
        <v>31</v>
      </c>
      <c r="AD6586" t="s">
        <v>79</v>
      </c>
      <c r="AE6586" t="s">
        <v>80</v>
      </c>
      <c r="AF6586">
        <v>40</v>
      </c>
      <c r="AG6586" s="4">
        <v>0.33333333333333331</v>
      </c>
      <c r="AH6586" s="4">
        <v>0.66666666666666663</v>
      </c>
      <c r="AI6586" s="5">
        <v>16.809999999999999</v>
      </c>
      <c r="AJ6586">
        <v>25.22</v>
      </c>
      <c r="AL6586" t="s">
        <v>81</v>
      </c>
      <c r="AM6586" t="s">
        <v>82</v>
      </c>
      <c r="AO6586" t="s">
        <v>83</v>
      </c>
      <c r="AP6586" t="s">
        <v>67</v>
      </c>
      <c r="AQ6586" t="s">
        <v>67</v>
      </c>
      <c r="AR6586" t="s">
        <v>82</v>
      </c>
      <c r="AT6586" t="s">
        <v>82</v>
      </c>
      <c r="AW6586" t="s">
        <v>82</v>
      </c>
      <c r="AY6586" t="s">
        <v>33705</v>
      </c>
      <c r="AZ6586" t="s">
        <v>317</v>
      </c>
      <c r="BA6586" t="s">
        <v>308</v>
      </c>
      <c r="BB6586">
        <v>8721</v>
      </c>
      <c r="BC6586" t="s">
        <v>79</v>
      </c>
      <c r="BH6586" t="s">
        <v>33704</v>
      </c>
      <c r="BJ6586">
        <v>223680263</v>
      </c>
    </row>
    <row r="6587" spans="1:62" x14ac:dyDescent="0.25">
      <c r="A6587" t="s">
        <v>33721</v>
      </c>
      <c r="B6587" s="2">
        <v>43538</v>
      </c>
      <c r="C6587" t="s">
        <v>63</v>
      </c>
      <c r="D6587" s="3">
        <v>43472.431752627315</v>
      </c>
      <c r="E6587" t="s">
        <v>64</v>
      </c>
      <c r="F6587" s="2">
        <v>43556</v>
      </c>
      <c r="G6587" s="2">
        <v>43770</v>
      </c>
      <c r="H6587" t="s">
        <v>12807</v>
      </c>
      <c r="J6587" t="s">
        <v>12808</v>
      </c>
      <c r="L6587" t="s">
        <v>7348</v>
      </c>
      <c r="M6587" t="s">
        <v>1246</v>
      </c>
      <c r="N6587">
        <v>65202</v>
      </c>
      <c r="O6587" t="s">
        <v>70</v>
      </c>
      <c r="Q6587" t="s">
        <v>12809</v>
      </c>
      <c r="S6587" t="s">
        <v>72</v>
      </c>
      <c r="T6587" t="s">
        <v>6264</v>
      </c>
      <c r="U6587" t="s">
        <v>10001</v>
      </c>
      <c r="V6587" t="s">
        <v>104</v>
      </c>
      <c r="W6587" t="s">
        <v>105</v>
      </c>
      <c r="X6587" t="s">
        <v>106</v>
      </c>
      <c r="Y6587" t="str">
        <f>"37-3011"</f>
        <v>37-3011</v>
      </c>
      <c r="Z6587" t="s">
        <v>94</v>
      </c>
      <c r="AA6587">
        <v>561730</v>
      </c>
      <c r="AB6587">
        <v>13</v>
      </c>
      <c r="AC6587">
        <v>13</v>
      </c>
      <c r="AD6587" t="s">
        <v>79</v>
      </c>
      <c r="AE6587" t="s">
        <v>80</v>
      </c>
      <c r="AF6587">
        <v>40</v>
      </c>
      <c r="AG6587" s="4">
        <v>0.33333333333333331</v>
      </c>
      <c r="AH6587" s="4">
        <v>0.70833333333333337</v>
      </c>
      <c r="AI6587" s="5">
        <v>13.36</v>
      </c>
      <c r="AJ6587">
        <v>20.04</v>
      </c>
      <c r="AL6587" t="s">
        <v>81</v>
      </c>
      <c r="AM6587" t="s">
        <v>82</v>
      </c>
      <c r="AO6587" t="s">
        <v>83</v>
      </c>
      <c r="AR6587" t="s">
        <v>82</v>
      </c>
      <c r="AT6587" t="s">
        <v>82</v>
      </c>
      <c r="AW6587" t="s">
        <v>82</v>
      </c>
      <c r="AY6587" t="s">
        <v>7348</v>
      </c>
      <c r="AZ6587" t="s">
        <v>528</v>
      </c>
      <c r="BA6587" t="s">
        <v>1246</v>
      </c>
      <c r="BB6587">
        <v>65202</v>
      </c>
      <c r="BC6587" t="s">
        <v>79</v>
      </c>
      <c r="BH6587" t="s">
        <v>12808</v>
      </c>
      <c r="BJ6587">
        <v>264188946</v>
      </c>
    </row>
    <row r="6588" spans="1:62" x14ac:dyDescent="0.25">
      <c r="A6588" t="s">
        <v>33881</v>
      </c>
      <c r="B6588" s="2">
        <v>43538</v>
      </c>
      <c r="C6588" t="s">
        <v>63</v>
      </c>
      <c r="D6588" s="3">
        <v>43472.437750659723</v>
      </c>
      <c r="E6588" t="s">
        <v>64</v>
      </c>
      <c r="F6588" s="2">
        <v>43556</v>
      </c>
      <c r="G6588" s="2">
        <v>43799</v>
      </c>
      <c r="H6588" t="s">
        <v>33882</v>
      </c>
      <c r="J6588" t="s">
        <v>33883</v>
      </c>
      <c r="L6588" t="s">
        <v>6664</v>
      </c>
      <c r="M6588" t="s">
        <v>2367</v>
      </c>
      <c r="N6588">
        <v>29405</v>
      </c>
      <c r="O6588" t="s">
        <v>70</v>
      </c>
      <c r="Q6588" t="s">
        <v>33884</v>
      </c>
      <c r="S6588" t="s">
        <v>72</v>
      </c>
      <c r="T6588" t="s">
        <v>6264</v>
      </c>
      <c r="U6588" t="s">
        <v>10001</v>
      </c>
      <c r="V6588" t="s">
        <v>104</v>
      </c>
      <c r="W6588" t="s">
        <v>105</v>
      </c>
      <c r="X6588" t="s">
        <v>106</v>
      </c>
      <c r="Y6588" t="str">
        <f>"37-3011"</f>
        <v>37-3011</v>
      </c>
      <c r="Z6588" t="s">
        <v>94</v>
      </c>
      <c r="AA6588">
        <v>561730</v>
      </c>
      <c r="AB6588">
        <v>18</v>
      </c>
      <c r="AC6588">
        <v>18</v>
      </c>
      <c r="AD6588" t="s">
        <v>79</v>
      </c>
      <c r="AE6588" t="s">
        <v>80</v>
      </c>
      <c r="AF6588">
        <v>40</v>
      </c>
      <c r="AG6588" s="4">
        <v>0.27083333333333331</v>
      </c>
      <c r="AH6588" s="4">
        <v>0.64583333333333337</v>
      </c>
      <c r="AI6588" s="5">
        <v>12.9</v>
      </c>
      <c r="AJ6588">
        <v>19.350000000000001</v>
      </c>
      <c r="AL6588" t="s">
        <v>81</v>
      </c>
      <c r="AM6588" t="s">
        <v>82</v>
      </c>
      <c r="AO6588" t="s">
        <v>83</v>
      </c>
      <c r="AR6588" t="s">
        <v>82</v>
      </c>
      <c r="AT6588" t="s">
        <v>82</v>
      </c>
      <c r="AW6588" t="s">
        <v>82</v>
      </c>
      <c r="AY6588" t="s">
        <v>6664</v>
      </c>
      <c r="AZ6588" t="s">
        <v>3743</v>
      </c>
      <c r="BA6588" t="s">
        <v>2367</v>
      </c>
      <c r="BB6588">
        <v>29405</v>
      </c>
      <c r="BC6588" t="s">
        <v>79</v>
      </c>
      <c r="BH6588" t="s">
        <v>33883</v>
      </c>
      <c r="BJ6588">
        <v>521484840</v>
      </c>
    </row>
    <row r="6589" spans="1:62" x14ac:dyDescent="0.25">
      <c r="A6589" t="s">
        <v>33887</v>
      </c>
      <c r="B6589" s="2">
        <v>43538</v>
      </c>
      <c r="C6589" t="s">
        <v>63</v>
      </c>
      <c r="D6589" s="3">
        <v>43472.4116091088</v>
      </c>
      <c r="E6589" t="s">
        <v>64</v>
      </c>
      <c r="F6589" s="2">
        <v>43556</v>
      </c>
      <c r="G6589" s="2">
        <v>43799</v>
      </c>
      <c r="H6589" t="s">
        <v>33888</v>
      </c>
      <c r="J6589" t="s">
        <v>33889</v>
      </c>
      <c r="L6589" t="s">
        <v>33890</v>
      </c>
      <c r="M6589" t="s">
        <v>232</v>
      </c>
      <c r="N6589">
        <v>12598</v>
      </c>
      <c r="O6589" t="s">
        <v>70</v>
      </c>
      <c r="Q6589" t="s">
        <v>33891</v>
      </c>
      <c r="S6589" t="s">
        <v>72</v>
      </c>
      <c r="T6589" t="s">
        <v>2185</v>
      </c>
      <c r="U6589" t="s">
        <v>2186</v>
      </c>
      <c r="V6589" t="s">
        <v>2187</v>
      </c>
      <c r="W6589" t="s">
        <v>232</v>
      </c>
      <c r="X6589" t="s">
        <v>106</v>
      </c>
      <c r="Y6589" t="str">
        <f>"37-3011"</f>
        <v>37-3011</v>
      </c>
      <c r="Z6589" t="s">
        <v>94</v>
      </c>
      <c r="AA6589">
        <v>561730</v>
      </c>
      <c r="AB6589">
        <v>5</v>
      </c>
      <c r="AC6589">
        <v>5</v>
      </c>
      <c r="AD6589" t="s">
        <v>79</v>
      </c>
      <c r="AE6589" t="s">
        <v>80</v>
      </c>
      <c r="AF6589">
        <v>40</v>
      </c>
      <c r="AG6589" s="4">
        <v>0.3125</v>
      </c>
      <c r="AH6589" s="4">
        <v>0.64583333333333337</v>
      </c>
      <c r="AI6589" s="5">
        <v>15.82</v>
      </c>
      <c r="AL6589" t="s">
        <v>81</v>
      </c>
      <c r="AM6589" t="s">
        <v>82</v>
      </c>
      <c r="AO6589" t="s">
        <v>83</v>
      </c>
      <c r="AR6589" t="s">
        <v>82</v>
      </c>
      <c r="AT6589" t="s">
        <v>72</v>
      </c>
      <c r="AU6589">
        <v>3</v>
      </c>
      <c r="AV6589" t="s">
        <v>33057</v>
      </c>
      <c r="AW6589" t="s">
        <v>72</v>
      </c>
      <c r="AX6589">
        <v>2</v>
      </c>
      <c r="AY6589" t="s">
        <v>33890</v>
      </c>
      <c r="AZ6589" t="s">
        <v>9556</v>
      </c>
      <c r="BA6589" t="s">
        <v>232</v>
      </c>
      <c r="BB6589">
        <v>12598</v>
      </c>
      <c r="BC6589" t="s">
        <v>79</v>
      </c>
      <c r="BH6589" t="s">
        <v>33889</v>
      </c>
      <c r="BJ6589">
        <v>811284361</v>
      </c>
    </row>
    <row r="6590" spans="1:62" x14ac:dyDescent="0.25">
      <c r="A6590" t="s">
        <v>34115</v>
      </c>
      <c r="B6590" s="2">
        <v>43538</v>
      </c>
      <c r="C6590" t="s">
        <v>63</v>
      </c>
      <c r="D6590" s="3">
        <v>43472.419316504631</v>
      </c>
      <c r="E6590" t="s">
        <v>64</v>
      </c>
      <c r="F6590" s="2">
        <v>43556</v>
      </c>
      <c r="G6590" s="2">
        <v>43784</v>
      </c>
      <c r="H6590" t="s">
        <v>34116</v>
      </c>
      <c r="J6590" t="s">
        <v>34117</v>
      </c>
      <c r="L6590" t="s">
        <v>526</v>
      </c>
      <c r="M6590" t="s">
        <v>69</v>
      </c>
      <c r="N6590">
        <v>23509</v>
      </c>
      <c r="O6590" t="s">
        <v>70</v>
      </c>
      <c r="Q6590" t="s">
        <v>34118</v>
      </c>
      <c r="S6590" t="s">
        <v>72</v>
      </c>
      <c r="T6590" t="s">
        <v>5117</v>
      </c>
      <c r="U6590" t="s">
        <v>5118</v>
      </c>
      <c r="V6590" t="s">
        <v>2222</v>
      </c>
      <c r="W6590" t="s">
        <v>278</v>
      </c>
      <c r="X6590" t="s">
        <v>106</v>
      </c>
      <c r="Y6590" t="str">
        <f>"37-3011"</f>
        <v>37-3011</v>
      </c>
      <c r="Z6590" t="s">
        <v>94</v>
      </c>
      <c r="AA6590">
        <v>561730</v>
      </c>
      <c r="AB6590">
        <v>10</v>
      </c>
      <c r="AC6590">
        <v>10</v>
      </c>
      <c r="AD6590" t="s">
        <v>79</v>
      </c>
      <c r="AE6590" t="s">
        <v>80</v>
      </c>
      <c r="AF6590">
        <v>35</v>
      </c>
      <c r="AG6590" s="4">
        <v>0.3125</v>
      </c>
      <c r="AH6590" s="4">
        <v>0.77083333333333337</v>
      </c>
      <c r="AI6590" s="5">
        <v>14.19</v>
      </c>
      <c r="AJ6590">
        <v>21.29</v>
      </c>
      <c r="AL6590" t="s">
        <v>81</v>
      </c>
      <c r="AM6590" t="s">
        <v>82</v>
      </c>
      <c r="AO6590" t="s">
        <v>83</v>
      </c>
      <c r="AR6590" t="s">
        <v>82</v>
      </c>
      <c r="AT6590" t="s">
        <v>82</v>
      </c>
      <c r="AW6590" t="s">
        <v>72</v>
      </c>
      <c r="AX6590">
        <v>3</v>
      </c>
      <c r="AY6590" t="s">
        <v>2106</v>
      </c>
      <c r="AZ6590" t="s">
        <v>713</v>
      </c>
      <c r="BA6590" t="s">
        <v>69</v>
      </c>
      <c r="BB6590">
        <v>40218</v>
      </c>
      <c r="BC6590" t="s">
        <v>79</v>
      </c>
      <c r="BH6590" t="s">
        <v>34119</v>
      </c>
      <c r="BJ6590">
        <v>311550210</v>
      </c>
    </row>
    <row r="6591" spans="1:62" x14ac:dyDescent="0.25">
      <c r="A6591" t="s">
        <v>34200</v>
      </c>
      <c r="B6591" s="2">
        <v>43538</v>
      </c>
      <c r="C6591" t="s">
        <v>63</v>
      </c>
      <c r="D6591" s="3">
        <v>43472.442474328702</v>
      </c>
      <c r="E6591" t="s">
        <v>117</v>
      </c>
      <c r="H6591" t="s">
        <v>7261</v>
      </c>
      <c r="J6591" t="s">
        <v>7342</v>
      </c>
      <c r="L6591" t="s">
        <v>7343</v>
      </c>
      <c r="M6591" t="s">
        <v>100</v>
      </c>
      <c r="N6591">
        <v>28732</v>
      </c>
      <c r="O6591" t="s">
        <v>70</v>
      </c>
      <c r="Q6591" t="s">
        <v>7264</v>
      </c>
      <c r="S6591" t="s">
        <v>72</v>
      </c>
      <c r="T6591" t="s">
        <v>7265</v>
      </c>
      <c r="U6591" t="s">
        <v>7266</v>
      </c>
      <c r="V6591" t="s">
        <v>196</v>
      </c>
      <c r="W6591" t="s">
        <v>197</v>
      </c>
      <c r="X6591" t="s">
        <v>326</v>
      </c>
      <c r="Y6591" t="str">
        <f>"47-2061"</f>
        <v>47-2061</v>
      </c>
      <c r="Z6591" t="s">
        <v>326</v>
      </c>
      <c r="AA6591">
        <v>23831</v>
      </c>
      <c r="AB6591">
        <v>6</v>
      </c>
      <c r="AD6591" t="s">
        <v>79</v>
      </c>
      <c r="AE6591" t="s">
        <v>95</v>
      </c>
      <c r="AF6591">
        <v>40</v>
      </c>
      <c r="AG6591" s="4">
        <v>0.33333333333333331</v>
      </c>
      <c r="AH6591" s="4">
        <v>0.66666666666666663</v>
      </c>
      <c r="AI6591" s="5">
        <v>14.14</v>
      </c>
      <c r="AJ6591">
        <v>21.21</v>
      </c>
      <c r="AL6591" t="s">
        <v>81</v>
      </c>
      <c r="AM6591" t="s">
        <v>82</v>
      </c>
      <c r="AO6591" t="s">
        <v>83</v>
      </c>
      <c r="AR6591" t="s">
        <v>82</v>
      </c>
      <c r="AT6591" t="s">
        <v>82</v>
      </c>
      <c r="AW6591" t="s">
        <v>82</v>
      </c>
      <c r="AY6591" t="s">
        <v>7343</v>
      </c>
      <c r="AZ6591" t="s">
        <v>7344</v>
      </c>
      <c r="BA6591" t="s">
        <v>100</v>
      </c>
      <c r="BB6591">
        <v>28732</v>
      </c>
      <c r="BC6591" t="s">
        <v>79</v>
      </c>
      <c r="BH6591" t="s">
        <v>7342</v>
      </c>
      <c r="BJ6591">
        <v>561978397</v>
      </c>
    </row>
    <row r="6592" spans="1:62" x14ac:dyDescent="0.25">
      <c r="A6592" t="s">
        <v>34253</v>
      </c>
      <c r="B6592" s="2">
        <v>43538</v>
      </c>
      <c r="C6592" t="s">
        <v>63</v>
      </c>
      <c r="D6592" s="3">
        <v>43472.384515613427</v>
      </c>
      <c r="E6592" t="s">
        <v>64</v>
      </c>
      <c r="F6592" s="2">
        <v>43556</v>
      </c>
      <c r="G6592" s="2">
        <v>43809</v>
      </c>
      <c r="H6592" t="s">
        <v>7719</v>
      </c>
      <c r="J6592" t="s">
        <v>7720</v>
      </c>
      <c r="L6592" t="s">
        <v>3334</v>
      </c>
      <c r="M6592" t="s">
        <v>1064</v>
      </c>
      <c r="N6592">
        <v>37347</v>
      </c>
      <c r="O6592" t="s">
        <v>70</v>
      </c>
      <c r="Q6592" t="s">
        <v>7570</v>
      </c>
      <c r="S6592" t="s">
        <v>72</v>
      </c>
      <c r="T6592" t="s">
        <v>73</v>
      </c>
      <c r="U6592" t="s">
        <v>1167</v>
      </c>
      <c r="V6592" t="s">
        <v>75</v>
      </c>
      <c r="W6592" t="s">
        <v>76</v>
      </c>
      <c r="X6592" t="s">
        <v>4052</v>
      </c>
      <c r="Y6592" t="str">
        <f>"47-2051"</f>
        <v>47-2051</v>
      </c>
      <c r="Z6592" t="s">
        <v>1383</v>
      </c>
      <c r="AA6592">
        <v>238110</v>
      </c>
      <c r="AB6592">
        <v>6</v>
      </c>
      <c r="AC6592">
        <v>6</v>
      </c>
      <c r="AD6592" t="s">
        <v>79</v>
      </c>
      <c r="AE6592" t="s">
        <v>95</v>
      </c>
      <c r="AF6592">
        <v>40</v>
      </c>
      <c r="AG6592" s="4">
        <v>0.29166666666666669</v>
      </c>
      <c r="AH6592" s="4">
        <v>0.66666666666666663</v>
      </c>
      <c r="AI6592" s="5">
        <v>17.059999999999999</v>
      </c>
      <c r="AJ6592">
        <v>25.59</v>
      </c>
      <c r="AK6592">
        <v>25.59</v>
      </c>
      <c r="AL6592" t="s">
        <v>81</v>
      </c>
      <c r="AM6592" t="s">
        <v>82</v>
      </c>
      <c r="AO6592" t="s">
        <v>83</v>
      </c>
      <c r="AR6592" t="s">
        <v>82</v>
      </c>
      <c r="AT6592" t="s">
        <v>82</v>
      </c>
      <c r="AW6592" t="s">
        <v>72</v>
      </c>
      <c r="AX6592">
        <v>1</v>
      </c>
      <c r="AY6592" t="s">
        <v>3334</v>
      </c>
      <c r="AZ6592" t="s">
        <v>1344</v>
      </c>
      <c r="BA6592" t="s">
        <v>1064</v>
      </c>
      <c r="BB6592">
        <v>37347</v>
      </c>
      <c r="BC6592" t="s">
        <v>79</v>
      </c>
      <c r="BH6592" t="s">
        <v>7720</v>
      </c>
      <c r="BJ6592">
        <v>831983052</v>
      </c>
    </row>
    <row r="6593" spans="1:62" x14ac:dyDescent="0.25">
      <c r="A6593" t="s">
        <v>34355</v>
      </c>
      <c r="B6593" s="2">
        <v>43538</v>
      </c>
      <c r="C6593" t="s">
        <v>63</v>
      </c>
      <c r="D6593" s="3">
        <v>43472.441939814817</v>
      </c>
      <c r="E6593" t="s">
        <v>117</v>
      </c>
      <c r="H6593" t="s">
        <v>7261</v>
      </c>
      <c r="J6593" t="s">
        <v>7393</v>
      </c>
      <c r="L6593" t="s">
        <v>528</v>
      </c>
      <c r="M6593" t="s">
        <v>100</v>
      </c>
      <c r="N6593">
        <v>28607</v>
      </c>
      <c r="O6593" t="s">
        <v>70</v>
      </c>
      <c r="Q6593" t="s">
        <v>7264</v>
      </c>
      <c r="S6593" t="s">
        <v>72</v>
      </c>
      <c r="T6593" t="s">
        <v>7265</v>
      </c>
      <c r="U6593" t="s">
        <v>7266</v>
      </c>
      <c r="V6593" t="s">
        <v>196</v>
      </c>
      <c r="W6593" t="s">
        <v>197</v>
      </c>
      <c r="X6593" t="s">
        <v>326</v>
      </c>
      <c r="Y6593" t="str">
        <f>"47-2131"</f>
        <v>47-2131</v>
      </c>
      <c r="Z6593" t="s">
        <v>7275</v>
      </c>
      <c r="AA6593">
        <v>23831</v>
      </c>
      <c r="AB6593">
        <v>6</v>
      </c>
      <c r="AD6593" t="s">
        <v>79</v>
      </c>
      <c r="AE6593" t="s">
        <v>95</v>
      </c>
      <c r="AF6593">
        <v>40</v>
      </c>
      <c r="AG6593" s="4">
        <v>0.33333333333333331</v>
      </c>
      <c r="AH6593" s="4">
        <v>0.66666666666666663</v>
      </c>
      <c r="AI6593" s="5">
        <v>15.18</v>
      </c>
      <c r="AJ6593">
        <v>22.77</v>
      </c>
      <c r="AL6593" t="s">
        <v>81</v>
      </c>
      <c r="AM6593" t="s">
        <v>82</v>
      </c>
      <c r="AO6593" t="s">
        <v>83</v>
      </c>
      <c r="AR6593" t="s">
        <v>82</v>
      </c>
      <c r="AT6593" t="s">
        <v>82</v>
      </c>
      <c r="AW6593" t="s">
        <v>82</v>
      </c>
      <c r="AY6593" t="s">
        <v>5973</v>
      </c>
      <c r="AZ6593" t="s">
        <v>5973</v>
      </c>
      <c r="BA6593" t="s">
        <v>2367</v>
      </c>
      <c r="BB6593">
        <v>28079</v>
      </c>
      <c r="BC6593" t="s">
        <v>79</v>
      </c>
      <c r="BH6593" t="s">
        <v>7267</v>
      </c>
      <c r="BJ6593">
        <v>561978397</v>
      </c>
    </row>
    <row r="6594" spans="1:62" x14ac:dyDescent="0.25">
      <c r="A6594" t="s">
        <v>34426</v>
      </c>
      <c r="B6594" s="2">
        <v>43538</v>
      </c>
      <c r="C6594" t="s">
        <v>63</v>
      </c>
      <c r="D6594" s="3">
        <v>43472.395771111114</v>
      </c>
      <c r="E6594" t="s">
        <v>91</v>
      </c>
      <c r="H6594" t="s">
        <v>34427</v>
      </c>
      <c r="J6594" t="s">
        <v>34428</v>
      </c>
      <c r="L6594" t="s">
        <v>34429</v>
      </c>
      <c r="M6594" t="s">
        <v>232</v>
      </c>
      <c r="N6594">
        <v>11770</v>
      </c>
      <c r="O6594" t="s">
        <v>70</v>
      </c>
      <c r="Q6594" t="s">
        <v>34430</v>
      </c>
      <c r="S6594" t="s">
        <v>72</v>
      </c>
      <c r="T6594" t="s">
        <v>31078</v>
      </c>
      <c r="U6594" t="s">
        <v>3783</v>
      </c>
      <c r="V6594" t="s">
        <v>2207</v>
      </c>
      <c r="W6594" t="s">
        <v>86</v>
      </c>
      <c r="X6594" t="s">
        <v>1427</v>
      </c>
      <c r="Y6594" t="str">
        <f>"37-2012"</f>
        <v>37-2012</v>
      </c>
      <c r="Z6594" t="s">
        <v>373</v>
      </c>
      <c r="AA6594">
        <v>561720</v>
      </c>
      <c r="AB6594">
        <v>8</v>
      </c>
      <c r="AD6594" t="s">
        <v>79</v>
      </c>
      <c r="AE6594" t="s">
        <v>80</v>
      </c>
      <c r="AF6594">
        <v>35</v>
      </c>
      <c r="AG6594" s="4">
        <v>0.375</v>
      </c>
      <c r="AH6594" s="4">
        <v>0.66666666666666663</v>
      </c>
      <c r="AI6594" s="5">
        <v>13.42</v>
      </c>
      <c r="AJ6594">
        <v>20.13</v>
      </c>
      <c r="AL6594" t="s">
        <v>81</v>
      </c>
      <c r="AM6594" t="s">
        <v>82</v>
      </c>
      <c r="AO6594" t="s">
        <v>83</v>
      </c>
      <c r="AR6594" t="s">
        <v>82</v>
      </c>
      <c r="AT6594" t="s">
        <v>82</v>
      </c>
      <c r="AW6594" t="s">
        <v>72</v>
      </c>
      <c r="AX6594">
        <v>1</v>
      </c>
      <c r="AY6594" t="s">
        <v>34429</v>
      </c>
      <c r="AZ6594" t="s">
        <v>6535</v>
      </c>
      <c r="BA6594" t="s">
        <v>232</v>
      </c>
      <c r="BB6594">
        <v>11770</v>
      </c>
      <c r="BC6594" t="s">
        <v>79</v>
      </c>
      <c r="BH6594" t="s">
        <v>34428</v>
      </c>
      <c r="BJ6594">
        <v>264416387</v>
      </c>
    </row>
    <row r="6595" spans="1:62" x14ac:dyDescent="0.25">
      <c r="A6595" t="s">
        <v>34492</v>
      </c>
      <c r="B6595" s="2">
        <v>43538</v>
      </c>
      <c r="C6595" t="s">
        <v>63</v>
      </c>
      <c r="D6595" s="3">
        <v>43472.441653333335</v>
      </c>
      <c r="E6595" t="s">
        <v>117</v>
      </c>
      <c r="H6595" t="s">
        <v>7261</v>
      </c>
      <c r="J6595" t="s">
        <v>7310</v>
      </c>
      <c r="L6595" t="s">
        <v>7263</v>
      </c>
      <c r="M6595" t="s">
        <v>100</v>
      </c>
      <c r="N6595">
        <v>28079</v>
      </c>
      <c r="O6595" t="s">
        <v>70</v>
      </c>
      <c r="Q6595" t="s">
        <v>7264</v>
      </c>
      <c r="S6595" t="s">
        <v>72</v>
      </c>
      <c r="T6595" t="s">
        <v>7265</v>
      </c>
      <c r="U6595" t="s">
        <v>7266</v>
      </c>
      <c r="V6595" t="s">
        <v>196</v>
      </c>
      <c r="W6595" t="s">
        <v>197</v>
      </c>
      <c r="X6595" t="s">
        <v>326</v>
      </c>
      <c r="Y6595" t="str">
        <f>"47-2131"</f>
        <v>47-2131</v>
      </c>
      <c r="Z6595" t="s">
        <v>7275</v>
      </c>
      <c r="AA6595">
        <v>23831</v>
      </c>
      <c r="AB6595">
        <v>10</v>
      </c>
      <c r="AD6595" t="s">
        <v>79</v>
      </c>
      <c r="AE6595" t="s">
        <v>95</v>
      </c>
      <c r="AF6595">
        <v>40</v>
      </c>
      <c r="AG6595" s="4">
        <v>0.33333333333333331</v>
      </c>
      <c r="AH6595" s="4">
        <v>0.66666666666666663</v>
      </c>
      <c r="AI6595" s="5">
        <v>14.14</v>
      </c>
      <c r="AJ6595">
        <v>21.21</v>
      </c>
      <c r="AL6595" t="s">
        <v>81</v>
      </c>
      <c r="AM6595" t="s">
        <v>82</v>
      </c>
      <c r="AO6595" t="s">
        <v>83</v>
      </c>
      <c r="AR6595" t="s">
        <v>82</v>
      </c>
      <c r="AT6595" t="s">
        <v>82</v>
      </c>
      <c r="AW6595" t="s">
        <v>82</v>
      </c>
      <c r="AY6595" t="s">
        <v>7263</v>
      </c>
      <c r="AZ6595" t="s">
        <v>7309</v>
      </c>
      <c r="BA6595" t="s">
        <v>100</v>
      </c>
      <c r="BB6595">
        <v>28079</v>
      </c>
      <c r="BC6595" t="s">
        <v>79</v>
      </c>
      <c r="BH6595" t="s">
        <v>7310</v>
      </c>
      <c r="BJ6595">
        <v>561978397</v>
      </c>
    </row>
    <row r="6596" spans="1:62" x14ac:dyDescent="0.25">
      <c r="A6596" t="s">
        <v>34506</v>
      </c>
      <c r="B6596" s="2">
        <v>43538</v>
      </c>
      <c r="C6596" t="s">
        <v>63</v>
      </c>
      <c r="D6596" s="3">
        <v>43472.397028055559</v>
      </c>
      <c r="E6596" t="s">
        <v>64</v>
      </c>
      <c r="F6596" s="2">
        <v>43556</v>
      </c>
      <c r="G6596" s="2">
        <v>43799</v>
      </c>
      <c r="H6596" t="s">
        <v>34016</v>
      </c>
      <c r="J6596" t="s">
        <v>34017</v>
      </c>
      <c r="L6596" t="s">
        <v>21126</v>
      </c>
      <c r="M6596" t="s">
        <v>298</v>
      </c>
      <c r="N6596">
        <v>4043</v>
      </c>
      <c r="O6596" t="s">
        <v>70</v>
      </c>
      <c r="Q6596" t="s">
        <v>34018</v>
      </c>
      <c r="S6596" t="s">
        <v>72</v>
      </c>
      <c r="T6596" t="s">
        <v>31078</v>
      </c>
      <c r="U6596" t="s">
        <v>3783</v>
      </c>
      <c r="V6596" t="s">
        <v>2207</v>
      </c>
      <c r="W6596" t="s">
        <v>86</v>
      </c>
      <c r="X6596" t="s">
        <v>29696</v>
      </c>
      <c r="Y6596" t="str">
        <f>"35-9011"</f>
        <v>35-9011</v>
      </c>
      <c r="Z6596" t="s">
        <v>1925</v>
      </c>
      <c r="AA6596">
        <v>721110</v>
      </c>
      <c r="AB6596">
        <v>6</v>
      </c>
      <c r="AC6596">
        <v>6</v>
      </c>
      <c r="AD6596" t="s">
        <v>79</v>
      </c>
      <c r="AE6596" t="s">
        <v>95</v>
      </c>
      <c r="AF6596">
        <v>35</v>
      </c>
      <c r="AG6596" s="4">
        <v>0.33333333333333331</v>
      </c>
      <c r="AH6596" s="4">
        <v>0.66666666666666663</v>
      </c>
      <c r="AI6596" s="6">
        <v>11</v>
      </c>
      <c r="AJ6596">
        <v>16.5</v>
      </c>
      <c r="AL6596" t="s">
        <v>81</v>
      </c>
      <c r="AM6596" t="s">
        <v>82</v>
      </c>
      <c r="AO6596" t="s">
        <v>83</v>
      </c>
      <c r="AR6596" t="s">
        <v>82</v>
      </c>
      <c r="AT6596" t="s">
        <v>82</v>
      </c>
      <c r="AW6596" t="s">
        <v>72</v>
      </c>
      <c r="AX6596">
        <v>1</v>
      </c>
      <c r="AY6596" t="s">
        <v>21126</v>
      </c>
      <c r="AZ6596" t="s">
        <v>812</v>
      </c>
      <c r="BA6596" t="s">
        <v>298</v>
      </c>
      <c r="BB6596">
        <v>4043</v>
      </c>
      <c r="BC6596" t="s">
        <v>87</v>
      </c>
      <c r="BH6596" t="s">
        <v>34017</v>
      </c>
      <c r="BJ6596">
        <v>202050229</v>
      </c>
    </row>
    <row r="6597" spans="1:62" x14ac:dyDescent="0.25">
      <c r="A6597" t="s">
        <v>34544</v>
      </c>
      <c r="B6597" s="2">
        <v>43538</v>
      </c>
      <c r="C6597" t="s">
        <v>63</v>
      </c>
      <c r="D6597" s="3">
        <v>43472.403771851852</v>
      </c>
      <c r="E6597" t="s">
        <v>64</v>
      </c>
      <c r="F6597" s="2">
        <v>43556</v>
      </c>
      <c r="G6597" s="2">
        <v>43814</v>
      </c>
      <c r="H6597" t="s">
        <v>34545</v>
      </c>
      <c r="I6597" t="s">
        <v>34546</v>
      </c>
      <c r="J6597" t="s">
        <v>34547</v>
      </c>
      <c r="K6597" t="s">
        <v>67</v>
      </c>
      <c r="L6597" t="s">
        <v>22234</v>
      </c>
      <c r="M6597" t="s">
        <v>226</v>
      </c>
      <c r="N6597">
        <v>48312</v>
      </c>
      <c r="O6597" t="s">
        <v>70</v>
      </c>
      <c r="Q6597" t="s">
        <v>34548</v>
      </c>
      <c r="S6597" t="s">
        <v>72</v>
      </c>
      <c r="T6597" t="s">
        <v>4795</v>
      </c>
      <c r="U6597" t="s">
        <v>5508</v>
      </c>
      <c r="V6597" t="s">
        <v>4796</v>
      </c>
      <c r="W6597" t="s">
        <v>308</v>
      </c>
      <c r="X6597" t="s">
        <v>9480</v>
      </c>
      <c r="Y6597" t="str">
        <f>"47-2051"</f>
        <v>47-2051</v>
      </c>
      <c r="Z6597" t="s">
        <v>1383</v>
      </c>
      <c r="AA6597">
        <v>238110</v>
      </c>
      <c r="AB6597">
        <v>15</v>
      </c>
      <c r="AC6597">
        <v>15</v>
      </c>
      <c r="AD6597" t="s">
        <v>79</v>
      </c>
      <c r="AE6597" t="s">
        <v>95</v>
      </c>
      <c r="AF6597">
        <v>40</v>
      </c>
      <c r="AG6597" s="4">
        <v>0.29166666666666669</v>
      </c>
      <c r="AH6597" s="4">
        <v>0.66666666666666663</v>
      </c>
      <c r="AI6597" s="5">
        <v>20.95</v>
      </c>
      <c r="AJ6597">
        <v>31.43</v>
      </c>
      <c r="AL6597" t="s">
        <v>81</v>
      </c>
      <c r="AM6597" t="s">
        <v>82</v>
      </c>
      <c r="AO6597" t="s">
        <v>83</v>
      </c>
      <c r="AP6597" t="s">
        <v>67</v>
      </c>
      <c r="AQ6597" t="s">
        <v>67</v>
      </c>
      <c r="AR6597" t="s">
        <v>82</v>
      </c>
      <c r="AT6597" t="s">
        <v>82</v>
      </c>
      <c r="AW6597" t="s">
        <v>72</v>
      </c>
      <c r="AX6597">
        <v>3</v>
      </c>
      <c r="AY6597" t="s">
        <v>22234</v>
      </c>
      <c r="AZ6597" t="s">
        <v>2333</v>
      </c>
      <c r="BA6597" t="s">
        <v>226</v>
      </c>
      <c r="BB6597">
        <v>48312</v>
      </c>
      <c r="BC6597" t="s">
        <v>79</v>
      </c>
      <c r="BH6597" t="s">
        <v>34549</v>
      </c>
      <c r="BJ6597">
        <v>383026478</v>
      </c>
    </row>
    <row r="6598" spans="1:62" x14ac:dyDescent="0.25">
      <c r="A6598" t="s">
        <v>34690</v>
      </c>
      <c r="B6598" s="2">
        <v>43538</v>
      </c>
      <c r="C6598" t="s">
        <v>63</v>
      </c>
      <c r="D6598" s="3">
        <v>43472.396984432868</v>
      </c>
      <c r="E6598" t="s">
        <v>91</v>
      </c>
      <c r="H6598" t="s">
        <v>34691</v>
      </c>
      <c r="J6598" t="s">
        <v>34692</v>
      </c>
      <c r="L6598" t="s">
        <v>34693</v>
      </c>
      <c r="M6598" t="s">
        <v>761</v>
      </c>
      <c r="N6598">
        <v>30047</v>
      </c>
      <c r="O6598" t="s">
        <v>70</v>
      </c>
      <c r="Q6598" t="s">
        <v>34694</v>
      </c>
      <c r="S6598" t="s">
        <v>72</v>
      </c>
      <c r="T6598" t="s">
        <v>1855</v>
      </c>
      <c r="U6598" t="s">
        <v>1856</v>
      </c>
      <c r="V6598" t="s">
        <v>863</v>
      </c>
      <c r="W6598" t="s">
        <v>105</v>
      </c>
      <c r="X6598" t="s">
        <v>2708</v>
      </c>
      <c r="Y6598" t="str">
        <f>"37-3011"</f>
        <v>37-3011</v>
      </c>
      <c r="Z6598" t="s">
        <v>94</v>
      </c>
      <c r="AA6598">
        <v>54132</v>
      </c>
      <c r="AB6598">
        <v>15</v>
      </c>
      <c r="AD6598" t="s">
        <v>79</v>
      </c>
      <c r="AE6598" t="s">
        <v>95</v>
      </c>
      <c r="AF6598">
        <v>40</v>
      </c>
      <c r="AG6598" s="4">
        <v>0.29166666666666669</v>
      </c>
      <c r="AH6598" s="4">
        <v>0.66666666666666663</v>
      </c>
      <c r="AI6598" s="5">
        <v>14.24</v>
      </c>
      <c r="AJ6598">
        <v>21.36</v>
      </c>
      <c r="AL6598" t="s">
        <v>81</v>
      </c>
      <c r="AM6598" t="s">
        <v>82</v>
      </c>
      <c r="AO6598" t="s">
        <v>83</v>
      </c>
      <c r="AR6598" t="s">
        <v>82</v>
      </c>
      <c r="AT6598" t="s">
        <v>82</v>
      </c>
      <c r="AW6598" t="s">
        <v>82</v>
      </c>
      <c r="AY6598" t="s">
        <v>34693</v>
      </c>
      <c r="AZ6598" t="s">
        <v>8090</v>
      </c>
      <c r="BA6598" t="s">
        <v>761</v>
      </c>
      <c r="BB6598">
        <v>30047</v>
      </c>
      <c r="BC6598" t="s">
        <v>79</v>
      </c>
      <c r="BH6598" t="s">
        <v>34692</v>
      </c>
      <c r="BJ6598">
        <v>421550201</v>
      </c>
    </row>
    <row r="6599" spans="1:62" x14ac:dyDescent="0.25">
      <c r="A6599" t="s">
        <v>34969</v>
      </c>
      <c r="B6599" s="2">
        <v>43538</v>
      </c>
      <c r="C6599" t="s">
        <v>63</v>
      </c>
      <c r="D6599" s="3">
        <v>43472.679527824075</v>
      </c>
      <c r="E6599" t="s">
        <v>64</v>
      </c>
      <c r="F6599" s="2">
        <v>43556</v>
      </c>
      <c r="G6599" s="2">
        <v>43809</v>
      </c>
      <c r="H6599" t="s">
        <v>34970</v>
      </c>
      <c r="I6599" t="s">
        <v>34971</v>
      </c>
      <c r="J6599" t="s">
        <v>34972</v>
      </c>
      <c r="K6599" t="s">
        <v>34973</v>
      </c>
      <c r="L6599" t="s">
        <v>498</v>
      </c>
      <c r="M6599" t="s">
        <v>298</v>
      </c>
      <c r="N6599">
        <v>4090</v>
      </c>
      <c r="O6599" t="s">
        <v>70</v>
      </c>
      <c r="P6599" t="s">
        <v>67</v>
      </c>
      <c r="Q6599" t="s">
        <v>34974</v>
      </c>
      <c r="S6599" t="s">
        <v>72</v>
      </c>
      <c r="T6599" t="s">
        <v>8517</v>
      </c>
      <c r="U6599" t="s">
        <v>8518</v>
      </c>
      <c r="V6599" t="s">
        <v>8519</v>
      </c>
      <c r="W6599" t="s">
        <v>207</v>
      </c>
      <c r="X6599" t="s">
        <v>366</v>
      </c>
      <c r="Y6599" t="str">
        <f>"37-2012"</f>
        <v>37-2012</v>
      </c>
      <c r="Z6599" t="s">
        <v>373</v>
      </c>
      <c r="AA6599">
        <v>721110</v>
      </c>
      <c r="AB6599">
        <v>15</v>
      </c>
      <c r="AC6599">
        <v>15</v>
      </c>
      <c r="AD6599" t="s">
        <v>79</v>
      </c>
      <c r="AE6599" t="s">
        <v>95</v>
      </c>
      <c r="AF6599">
        <v>35</v>
      </c>
      <c r="AG6599" s="4">
        <v>0.35416666666666669</v>
      </c>
      <c r="AH6599" s="4">
        <v>0.6875</v>
      </c>
      <c r="AI6599" s="5">
        <v>11.15</v>
      </c>
      <c r="AJ6599">
        <v>16.73</v>
      </c>
      <c r="AL6599" t="s">
        <v>81</v>
      </c>
      <c r="AM6599" t="s">
        <v>82</v>
      </c>
      <c r="AO6599" t="s">
        <v>83</v>
      </c>
      <c r="AP6599" t="s">
        <v>67</v>
      </c>
      <c r="AQ6599" t="s">
        <v>67</v>
      </c>
      <c r="AR6599" t="s">
        <v>82</v>
      </c>
      <c r="AT6599" t="s">
        <v>82</v>
      </c>
      <c r="AW6599" t="s">
        <v>82</v>
      </c>
      <c r="AY6599" t="s">
        <v>498</v>
      </c>
      <c r="AZ6599" t="s">
        <v>302</v>
      </c>
      <c r="BA6599" t="s">
        <v>298</v>
      </c>
      <c r="BB6599">
        <v>4090</v>
      </c>
      <c r="BC6599" t="s">
        <v>79</v>
      </c>
      <c r="BH6599" t="s">
        <v>34972</v>
      </c>
      <c r="BI6599" t="s">
        <v>34973</v>
      </c>
      <c r="BJ6599">
        <v>10423118</v>
      </c>
    </row>
    <row r="6600" spans="1:62" x14ac:dyDescent="0.25">
      <c r="A6600" t="s">
        <v>35018</v>
      </c>
      <c r="B6600" s="2">
        <v>43538</v>
      </c>
      <c r="C6600" t="s">
        <v>63</v>
      </c>
      <c r="D6600" s="3">
        <v>43472.581107835649</v>
      </c>
      <c r="E6600" t="s">
        <v>64</v>
      </c>
      <c r="F6600" s="2">
        <v>43556</v>
      </c>
      <c r="G6600" s="2">
        <v>43760</v>
      </c>
      <c r="H6600" t="s">
        <v>35019</v>
      </c>
      <c r="I6600" t="s">
        <v>35020</v>
      </c>
      <c r="J6600" t="s">
        <v>35021</v>
      </c>
      <c r="K6600" t="s">
        <v>67</v>
      </c>
      <c r="L6600" t="s">
        <v>27718</v>
      </c>
      <c r="M6600" t="s">
        <v>207</v>
      </c>
      <c r="N6600">
        <v>2667</v>
      </c>
      <c r="O6600" t="s">
        <v>70</v>
      </c>
      <c r="P6600" t="s">
        <v>67</v>
      </c>
      <c r="Q6600" t="s">
        <v>35022</v>
      </c>
      <c r="S6600" t="s">
        <v>72</v>
      </c>
      <c r="T6600" t="s">
        <v>8517</v>
      </c>
      <c r="U6600" t="s">
        <v>8518</v>
      </c>
      <c r="V6600" t="s">
        <v>8519</v>
      </c>
      <c r="W6600" t="s">
        <v>207</v>
      </c>
      <c r="X6600" t="s">
        <v>35023</v>
      </c>
      <c r="Y6600" t="str">
        <f>"35-2021"</f>
        <v>35-2021</v>
      </c>
      <c r="Z6600" t="s">
        <v>221</v>
      </c>
      <c r="AA6600">
        <v>722110</v>
      </c>
      <c r="AB6600">
        <v>14</v>
      </c>
      <c r="AC6600">
        <v>14</v>
      </c>
      <c r="AD6600" t="s">
        <v>79</v>
      </c>
      <c r="AE6600" t="s">
        <v>80</v>
      </c>
      <c r="AF6600">
        <v>35</v>
      </c>
      <c r="AG6600" s="4">
        <v>0.375</v>
      </c>
      <c r="AH6600" s="4">
        <v>0.66666666666666663</v>
      </c>
      <c r="AI6600" s="5">
        <v>13.08</v>
      </c>
      <c r="AJ6600">
        <v>19.62</v>
      </c>
      <c r="AL6600" t="s">
        <v>81</v>
      </c>
      <c r="AM6600" t="s">
        <v>82</v>
      </c>
      <c r="AO6600" t="s">
        <v>83</v>
      </c>
      <c r="AP6600" t="s">
        <v>67</v>
      </c>
      <c r="AQ6600" t="s">
        <v>67</v>
      </c>
      <c r="AR6600" t="s">
        <v>82</v>
      </c>
      <c r="AT6600" t="s">
        <v>82</v>
      </c>
      <c r="AW6600" t="s">
        <v>82</v>
      </c>
      <c r="AY6600" t="s">
        <v>27718</v>
      </c>
      <c r="AZ6600" t="s">
        <v>214</v>
      </c>
      <c r="BA6600" t="s">
        <v>207</v>
      </c>
      <c r="BB6600">
        <v>2667</v>
      </c>
      <c r="BC6600" t="s">
        <v>87</v>
      </c>
      <c r="BH6600" t="s">
        <v>35021</v>
      </c>
      <c r="BI6600" t="s">
        <v>67</v>
      </c>
      <c r="BJ6600">
        <v>43493092</v>
      </c>
    </row>
    <row r="6601" spans="1:62" x14ac:dyDescent="0.25">
      <c r="A6601" t="s">
        <v>35049</v>
      </c>
      <c r="B6601" s="2">
        <v>43538</v>
      </c>
      <c r="C6601" t="s">
        <v>63</v>
      </c>
      <c r="D6601" s="3">
        <v>43472.497672939811</v>
      </c>
      <c r="E6601" t="s">
        <v>64</v>
      </c>
      <c r="F6601" s="2">
        <v>43556</v>
      </c>
      <c r="G6601" s="2">
        <v>43788</v>
      </c>
      <c r="H6601" t="s">
        <v>8513</v>
      </c>
      <c r="I6601" t="s">
        <v>8514</v>
      </c>
      <c r="J6601" t="s">
        <v>8515</v>
      </c>
      <c r="K6601" t="s">
        <v>67</v>
      </c>
      <c r="L6601" t="s">
        <v>360</v>
      </c>
      <c r="M6601" t="s">
        <v>207</v>
      </c>
      <c r="N6601">
        <v>2554</v>
      </c>
      <c r="O6601" t="s">
        <v>70</v>
      </c>
      <c r="P6601" t="s">
        <v>67</v>
      </c>
      <c r="Q6601" t="s">
        <v>8516</v>
      </c>
      <c r="S6601" t="s">
        <v>72</v>
      </c>
      <c r="T6601" t="s">
        <v>8517</v>
      </c>
      <c r="U6601" t="s">
        <v>8518</v>
      </c>
      <c r="V6601" t="s">
        <v>8519</v>
      </c>
      <c r="W6601" t="s">
        <v>207</v>
      </c>
      <c r="X6601" t="s">
        <v>423</v>
      </c>
      <c r="Y6601" t="str">
        <f>"37-2011"</f>
        <v>37-2011</v>
      </c>
      <c r="Z6601" t="s">
        <v>424</v>
      </c>
      <c r="AA6601">
        <v>721110</v>
      </c>
      <c r="AB6601">
        <v>9</v>
      </c>
      <c r="AC6601">
        <v>9</v>
      </c>
      <c r="AD6601" t="s">
        <v>79</v>
      </c>
      <c r="AE6601" t="s">
        <v>80</v>
      </c>
      <c r="AF6601">
        <v>35</v>
      </c>
      <c r="AG6601" s="4">
        <v>0.33333333333333331</v>
      </c>
      <c r="AH6601" s="4">
        <v>0.6875</v>
      </c>
      <c r="AI6601" s="5">
        <v>18.2</v>
      </c>
      <c r="AJ6601">
        <v>27.3</v>
      </c>
      <c r="AL6601" t="s">
        <v>81</v>
      </c>
      <c r="AM6601" t="s">
        <v>82</v>
      </c>
      <c r="AO6601" t="s">
        <v>83</v>
      </c>
      <c r="AP6601" t="s">
        <v>67</v>
      </c>
      <c r="AQ6601" t="s">
        <v>67</v>
      </c>
      <c r="AR6601" t="s">
        <v>82</v>
      </c>
      <c r="AT6601" t="s">
        <v>82</v>
      </c>
      <c r="AW6601" t="s">
        <v>82</v>
      </c>
      <c r="AY6601" t="s">
        <v>360</v>
      </c>
      <c r="AZ6601" t="s">
        <v>360</v>
      </c>
      <c r="BA6601" t="s">
        <v>207</v>
      </c>
      <c r="BB6601">
        <v>2554</v>
      </c>
      <c r="BC6601" t="s">
        <v>87</v>
      </c>
      <c r="BH6601" t="s">
        <v>8515</v>
      </c>
      <c r="BI6601" t="s">
        <v>67</v>
      </c>
      <c r="BJ6601">
        <v>43436262</v>
      </c>
    </row>
    <row r="6602" spans="1:62" x14ac:dyDescent="0.25">
      <c r="A6602" t="s">
        <v>35119</v>
      </c>
      <c r="B6602" s="2">
        <v>43538</v>
      </c>
      <c r="C6602" t="s">
        <v>63</v>
      </c>
      <c r="D6602" s="3">
        <v>43472.546681979169</v>
      </c>
      <c r="E6602" t="s">
        <v>64</v>
      </c>
      <c r="F6602" s="2">
        <v>43556</v>
      </c>
      <c r="G6602" s="2">
        <v>43830</v>
      </c>
      <c r="H6602" t="s">
        <v>35120</v>
      </c>
      <c r="I6602" t="s">
        <v>35121</v>
      </c>
      <c r="J6602" t="s">
        <v>35122</v>
      </c>
      <c r="K6602" t="s">
        <v>67</v>
      </c>
      <c r="L6602" t="s">
        <v>24685</v>
      </c>
      <c r="M6602" t="s">
        <v>207</v>
      </c>
      <c r="N6602">
        <v>2652</v>
      </c>
      <c r="O6602" t="s">
        <v>70</v>
      </c>
      <c r="P6602" t="s">
        <v>67</v>
      </c>
      <c r="Q6602" t="s">
        <v>35123</v>
      </c>
      <c r="S6602" t="s">
        <v>72</v>
      </c>
      <c r="T6602" t="s">
        <v>8517</v>
      </c>
      <c r="U6602" t="s">
        <v>8518</v>
      </c>
      <c r="V6602" t="s">
        <v>8519</v>
      </c>
      <c r="W6602" t="s">
        <v>207</v>
      </c>
      <c r="X6602" t="s">
        <v>440</v>
      </c>
      <c r="Y6602" t="str">
        <f>"35-9021"</f>
        <v>35-9021</v>
      </c>
      <c r="Z6602" t="s">
        <v>315</v>
      </c>
      <c r="AA6602">
        <v>722110</v>
      </c>
      <c r="AB6602">
        <v>6</v>
      </c>
      <c r="AC6602">
        <v>6</v>
      </c>
      <c r="AD6602" t="s">
        <v>79</v>
      </c>
      <c r="AE6602" t="s">
        <v>95</v>
      </c>
      <c r="AF6602">
        <v>35</v>
      </c>
      <c r="AG6602" s="4">
        <v>0.66666666666666663</v>
      </c>
      <c r="AH6602" s="4">
        <v>0.95833333333333337</v>
      </c>
      <c r="AI6602" s="5">
        <v>12.37</v>
      </c>
      <c r="AJ6602">
        <v>18.559999999999999</v>
      </c>
      <c r="AL6602" t="s">
        <v>81</v>
      </c>
      <c r="AM6602" t="s">
        <v>82</v>
      </c>
      <c r="AO6602" t="s">
        <v>83</v>
      </c>
      <c r="AP6602" t="s">
        <v>67</v>
      </c>
      <c r="AQ6602" t="s">
        <v>67</v>
      </c>
      <c r="AR6602" t="s">
        <v>82</v>
      </c>
      <c r="AT6602" t="s">
        <v>82</v>
      </c>
      <c r="AW6602" t="s">
        <v>82</v>
      </c>
      <c r="AY6602" t="s">
        <v>24685</v>
      </c>
      <c r="AZ6602" t="s">
        <v>214</v>
      </c>
      <c r="BA6602" t="s">
        <v>207</v>
      </c>
      <c r="BB6602">
        <v>2652</v>
      </c>
      <c r="BC6602" t="s">
        <v>87</v>
      </c>
      <c r="BH6602" t="s">
        <v>35122</v>
      </c>
      <c r="BI6602" t="s">
        <v>67</v>
      </c>
      <c r="BJ6602">
        <v>43021643</v>
      </c>
    </row>
    <row r="6603" spans="1:62" x14ac:dyDescent="0.25">
      <c r="A6603" t="s">
        <v>35166</v>
      </c>
      <c r="B6603" s="2">
        <v>43538</v>
      </c>
      <c r="C6603" t="s">
        <v>63</v>
      </c>
      <c r="D6603" s="3">
        <v>43472.737025995368</v>
      </c>
      <c r="E6603" t="s">
        <v>64</v>
      </c>
      <c r="F6603" s="2">
        <v>43556</v>
      </c>
      <c r="G6603" s="2">
        <v>43830</v>
      </c>
      <c r="H6603" t="s">
        <v>35167</v>
      </c>
      <c r="I6603" t="s">
        <v>35168</v>
      </c>
      <c r="J6603" t="s">
        <v>35169</v>
      </c>
      <c r="K6603" t="s">
        <v>67</v>
      </c>
      <c r="L6603" t="s">
        <v>27718</v>
      </c>
      <c r="M6603" t="s">
        <v>207</v>
      </c>
      <c r="N6603">
        <v>2667</v>
      </c>
      <c r="O6603" t="s">
        <v>70</v>
      </c>
      <c r="P6603" t="s">
        <v>67</v>
      </c>
      <c r="Q6603" t="s">
        <v>35170</v>
      </c>
      <c r="S6603" t="s">
        <v>72</v>
      </c>
      <c r="T6603" t="s">
        <v>8517</v>
      </c>
      <c r="U6603" t="s">
        <v>8518</v>
      </c>
      <c r="V6603" t="s">
        <v>8519</v>
      </c>
      <c r="W6603" t="s">
        <v>207</v>
      </c>
      <c r="X6603" t="s">
        <v>9761</v>
      </c>
      <c r="Y6603" t="str">
        <f>"35-2014"</f>
        <v>35-2014</v>
      </c>
      <c r="Z6603" t="s">
        <v>301</v>
      </c>
      <c r="AA6603">
        <v>722110</v>
      </c>
      <c r="AB6603">
        <v>5</v>
      </c>
      <c r="AC6603">
        <v>5</v>
      </c>
      <c r="AD6603" t="s">
        <v>79</v>
      </c>
      <c r="AE6603" t="s">
        <v>80</v>
      </c>
      <c r="AF6603">
        <v>35</v>
      </c>
      <c r="AG6603" s="4">
        <v>0.29166666666666669</v>
      </c>
      <c r="AH6603" s="4">
        <v>0.5625</v>
      </c>
      <c r="AI6603" s="5">
        <v>15.17</v>
      </c>
      <c r="AJ6603">
        <v>22.76</v>
      </c>
      <c r="AL6603" t="s">
        <v>81</v>
      </c>
      <c r="AM6603" t="s">
        <v>82</v>
      </c>
      <c r="AO6603" t="s">
        <v>83</v>
      </c>
      <c r="AP6603" t="s">
        <v>67</v>
      </c>
      <c r="AQ6603" t="s">
        <v>67</v>
      </c>
      <c r="AR6603" t="s">
        <v>82</v>
      </c>
      <c r="AT6603" t="s">
        <v>82</v>
      </c>
      <c r="AW6603" t="s">
        <v>82</v>
      </c>
      <c r="AY6603" t="s">
        <v>27718</v>
      </c>
      <c r="AZ6603" t="s">
        <v>214</v>
      </c>
      <c r="BA6603" t="s">
        <v>207</v>
      </c>
      <c r="BB6603">
        <v>2667</v>
      </c>
      <c r="BC6603" t="s">
        <v>87</v>
      </c>
      <c r="BH6603" t="s">
        <v>35169</v>
      </c>
      <c r="BI6603" t="s">
        <v>67</v>
      </c>
      <c r="BJ6603">
        <v>753139454</v>
      </c>
    </row>
    <row r="6604" spans="1:62" x14ac:dyDescent="0.25">
      <c r="A6604" t="s">
        <v>35176</v>
      </c>
      <c r="B6604" s="2">
        <v>43538</v>
      </c>
      <c r="C6604" t="s">
        <v>63</v>
      </c>
      <c r="D6604" s="3">
        <v>43472.455529328705</v>
      </c>
      <c r="E6604" t="s">
        <v>64</v>
      </c>
      <c r="F6604" s="2">
        <v>43556</v>
      </c>
      <c r="G6604" s="2">
        <v>43784</v>
      </c>
      <c r="H6604" t="s">
        <v>8513</v>
      </c>
      <c r="I6604" t="s">
        <v>8514</v>
      </c>
      <c r="J6604" t="s">
        <v>8515</v>
      </c>
      <c r="K6604" t="s">
        <v>67</v>
      </c>
      <c r="L6604" t="s">
        <v>360</v>
      </c>
      <c r="M6604" t="s">
        <v>207</v>
      </c>
      <c r="N6604">
        <v>2554</v>
      </c>
      <c r="O6604" t="s">
        <v>70</v>
      </c>
      <c r="P6604" t="s">
        <v>67</v>
      </c>
      <c r="Q6604" t="s">
        <v>8516</v>
      </c>
      <c r="S6604" t="s">
        <v>72</v>
      </c>
      <c r="T6604" t="s">
        <v>8517</v>
      </c>
      <c r="U6604" t="s">
        <v>8518</v>
      </c>
      <c r="V6604" t="s">
        <v>8519</v>
      </c>
      <c r="W6604" t="s">
        <v>207</v>
      </c>
      <c r="X6604" t="s">
        <v>16793</v>
      </c>
      <c r="Y6604" t="str">
        <f>"35-9011"</f>
        <v>35-9011</v>
      </c>
      <c r="Z6604" t="s">
        <v>1925</v>
      </c>
      <c r="AA6604">
        <v>721110</v>
      </c>
      <c r="AB6604">
        <v>28</v>
      </c>
      <c r="AC6604">
        <v>28</v>
      </c>
      <c r="AD6604" t="s">
        <v>79</v>
      </c>
      <c r="AE6604" t="s">
        <v>80</v>
      </c>
      <c r="AF6604">
        <v>35</v>
      </c>
      <c r="AG6604" s="4">
        <v>0.25</v>
      </c>
      <c r="AH6604" s="4">
        <v>0.66666666666666663</v>
      </c>
      <c r="AI6604" s="5">
        <v>12.69</v>
      </c>
      <c r="AJ6604">
        <v>19.04</v>
      </c>
      <c r="AL6604" t="s">
        <v>81</v>
      </c>
      <c r="AM6604" t="s">
        <v>82</v>
      </c>
      <c r="AO6604" t="s">
        <v>83</v>
      </c>
      <c r="AP6604" t="s">
        <v>67</v>
      </c>
      <c r="AQ6604" t="s">
        <v>67</v>
      </c>
      <c r="AR6604" t="s">
        <v>82</v>
      </c>
      <c r="AT6604" t="s">
        <v>82</v>
      </c>
      <c r="AW6604" t="s">
        <v>82</v>
      </c>
      <c r="AY6604" t="s">
        <v>360</v>
      </c>
      <c r="AZ6604" t="s">
        <v>360</v>
      </c>
      <c r="BA6604" t="s">
        <v>207</v>
      </c>
      <c r="BB6604">
        <v>2554</v>
      </c>
      <c r="BC6604" t="s">
        <v>87</v>
      </c>
      <c r="BH6604" t="s">
        <v>8515</v>
      </c>
      <c r="BI6604" t="s">
        <v>67</v>
      </c>
      <c r="BJ6604">
        <v>43436262</v>
      </c>
    </row>
    <row r="6605" spans="1:62" x14ac:dyDescent="0.25">
      <c r="A6605" t="s">
        <v>35177</v>
      </c>
      <c r="B6605" s="2">
        <v>43538</v>
      </c>
      <c r="C6605" t="s">
        <v>63</v>
      </c>
      <c r="D6605" s="3">
        <v>43472.683264525462</v>
      </c>
      <c r="E6605" t="s">
        <v>64</v>
      </c>
      <c r="F6605" s="2">
        <v>43556</v>
      </c>
      <c r="G6605" s="2">
        <v>43769</v>
      </c>
      <c r="H6605" t="s">
        <v>35178</v>
      </c>
      <c r="I6605" t="s">
        <v>35179</v>
      </c>
      <c r="J6605" t="s">
        <v>35180</v>
      </c>
      <c r="K6605" t="s">
        <v>67</v>
      </c>
      <c r="L6605" t="s">
        <v>587</v>
      </c>
      <c r="M6605" t="s">
        <v>207</v>
      </c>
      <c r="N6605">
        <v>2673</v>
      </c>
      <c r="O6605" t="s">
        <v>70</v>
      </c>
      <c r="P6605" t="s">
        <v>67</v>
      </c>
      <c r="Q6605" t="s">
        <v>35181</v>
      </c>
      <c r="S6605" t="s">
        <v>72</v>
      </c>
      <c r="T6605" t="s">
        <v>8517</v>
      </c>
      <c r="U6605" t="s">
        <v>8518</v>
      </c>
      <c r="V6605" t="s">
        <v>8519</v>
      </c>
      <c r="W6605" t="s">
        <v>207</v>
      </c>
      <c r="X6605" t="s">
        <v>366</v>
      </c>
      <c r="Y6605" t="str">
        <f>"37-2012"</f>
        <v>37-2012</v>
      </c>
      <c r="Z6605" t="s">
        <v>373</v>
      </c>
      <c r="AA6605">
        <v>721110</v>
      </c>
      <c r="AB6605">
        <v>8</v>
      </c>
      <c r="AC6605">
        <v>8</v>
      </c>
      <c r="AD6605" t="s">
        <v>79</v>
      </c>
      <c r="AE6605" t="s">
        <v>80</v>
      </c>
      <c r="AF6605">
        <v>35</v>
      </c>
      <c r="AG6605" s="4">
        <v>0.39583333333333331</v>
      </c>
      <c r="AH6605" s="4">
        <v>0.66666666666666663</v>
      </c>
      <c r="AI6605" s="5">
        <v>14.58</v>
      </c>
      <c r="AL6605" t="s">
        <v>81</v>
      </c>
      <c r="AM6605" t="s">
        <v>82</v>
      </c>
      <c r="AO6605" t="s">
        <v>83</v>
      </c>
      <c r="AP6605" t="s">
        <v>67</v>
      </c>
      <c r="AQ6605" t="s">
        <v>67</v>
      </c>
      <c r="AR6605" t="s">
        <v>82</v>
      </c>
      <c r="AT6605" t="s">
        <v>82</v>
      </c>
      <c r="AW6605" t="s">
        <v>82</v>
      </c>
      <c r="AY6605" t="s">
        <v>587</v>
      </c>
      <c r="AZ6605" t="s">
        <v>214</v>
      </c>
      <c r="BA6605" t="s">
        <v>207</v>
      </c>
      <c r="BB6605">
        <v>2673</v>
      </c>
      <c r="BC6605" t="s">
        <v>87</v>
      </c>
      <c r="BH6605" t="s">
        <v>35182</v>
      </c>
      <c r="BI6605" t="s">
        <v>67</v>
      </c>
      <c r="BJ6605">
        <v>462269116</v>
      </c>
    </row>
    <row r="6606" spans="1:62" x14ac:dyDescent="0.25">
      <c r="A6606" t="s">
        <v>35225</v>
      </c>
      <c r="B6606" s="2">
        <v>43538</v>
      </c>
      <c r="C6606" t="s">
        <v>63</v>
      </c>
      <c r="D6606" s="3">
        <v>43472.466013101854</v>
      </c>
      <c r="E6606" t="s">
        <v>64</v>
      </c>
      <c r="F6606" s="2">
        <v>43556</v>
      </c>
      <c r="G6606" s="2">
        <v>43814</v>
      </c>
      <c r="H6606" t="s">
        <v>35226</v>
      </c>
      <c r="J6606" t="s">
        <v>35227</v>
      </c>
      <c r="L6606" t="s">
        <v>4510</v>
      </c>
      <c r="M6606" t="s">
        <v>714</v>
      </c>
      <c r="N6606">
        <v>71105</v>
      </c>
      <c r="O6606" t="s">
        <v>70</v>
      </c>
      <c r="Q6606" t="s">
        <v>35228</v>
      </c>
      <c r="S6606" t="s">
        <v>72</v>
      </c>
      <c r="T6606" t="s">
        <v>6264</v>
      </c>
      <c r="U6606" t="s">
        <v>10931</v>
      </c>
      <c r="V6606" t="s">
        <v>104</v>
      </c>
      <c r="W6606" t="s">
        <v>105</v>
      </c>
      <c r="X6606" t="s">
        <v>106</v>
      </c>
      <c r="Y6606" t="str">
        <f>"37-3011"</f>
        <v>37-3011</v>
      </c>
      <c r="Z6606" t="s">
        <v>94</v>
      </c>
      <c r="AA6606">
        <v>561730</v>
      </c>
      <c r="AB6606">
        <v>10</v>
      </c>
      <c r="AC6606">
        <v>10</v>
      </c>
      <c r="AD6606" t="s">
        <v>79</v>
      </c>
      <c r="AE6606" t="s">
        <v>95</v>
      </c>
      <c r="AF6606">
        <v>40</v>
      </c>
      <c r="AG6606" s="4">
        <v>0.29166666666666669</v>
      </c>
      <c r="AH6606" s="4">
        <v>0.72916666666666663</v>
      </c>
      <c r="AI6606" s="5">
        <v>12.36</v>
      </c>
      <c r="AJ6606">
        <v>18.54</v>
      </c>
      <c r="AL6606" t="s">
        <v>81</v>
      </c>
      <c r="AM6606" t="s">
        <v>82</v>
      </c>
      <c r="AO6606" t="s">
        <v>83</v>
      </c>
      <c r="AR6606" t="s">
        <v>82</v>
      </c>
      <c r="AT6606" t="s">
        <v>82</v>
      </c>
      <c r="AW6606" t="s">
        <v>82</v>
      </c>
      <c r="AY6606" t="s">
        <v>4510</v>
      </c>
      <c r="AZ6606" t="s">
        <v>4513</v>
      </c>
      <c r="BA6606" t="s">
        <v>714</v>
      </c>
      <c r="BB6606">
        <v>71105</v>
      </c>
      <c r="BC6606" t="s">
        <v>79</v>
      </c>
      <c r="BH6606" t="s">
        <v>35227</v>
      </c>
      <c r="BJ6606">
        <v>900654173</v>
      </c>
    </row>
    <row r="6607" spans="1:62" x14ac:dyDescent="0.25">
      <c r="A6607" t="s">
        <v>35252</v>
      </c>
      <c r="B6607" s="2">
        <v>43538</v>
      </c>
      <c r="C6607" t="s">
        <v>63</v>
      </c>
      <c r="D6607" s="3">
        <v>43472.462025439818</v>
      </c>
      <c r="E6607" t="s">
        <v>117</v>
      </c>
      <c r="H6607" t="s">
        <v>35161</v>
      </c>
      <c r="I6607" t="s">
        <v>35162</v>
      </c>
      <c r="J6607" t="s">
        <v>35163</v>
      </c>
      <c r="L6607" t="s">
        <v>2471</v>
      </c>
      <c r="M6607" t="s">
        <v>649</v>
      </c>
      <c r="N6607">
        <v>85024</v>
      </c>
      <c r="O6607" t="s">
        <v>70</v>
      </c>
      <c r="Q6607" t="s">
        <v>35164</v>
      </c>
      <c r="S6607" t="s">
        <v>72</v>
      </c>
      <c r="T6607" t="s">
        <v>7872</v>
      </c>
      <c r="U6607" t="s">
        <v>7873</v>
      </c>
      <c r="V6607" t="s">
        <v>2471</v>
      </c>
      <c r="W6607" t="s">
        <v>649</v>
      </c>
      <c r="X6607" t="s">
        <v>1508</v>
      </c>
      <c r="Y6607" t="str">
        <f>"47-2031"</f>
        <v>47-2031</v>
      </c>
      <c r="Z6607" t="s">
        <v>1508</v>
      </c>
      <c r="AA6607">
        <v>238990</v>
      </c>
      <c r="AB6607">
        <v>25</v>
      </c>
      <c r="AD6607" t="s">
        <v>79</v>
      </c>
      <c r="AE6607" t="s">
        <v>95</v>
      </c>
      <c r="AF6607">
        <v>40</v>
      </c>
      <c r="AG6607" s="4">
        <v>0.25</v>
      </c>
      <c r="AH6607" s="4">
        <v>0.60416666666666663</v>
      </c>
      <c r="AI6607" s="5">
        <v>15.81</v>
      </c>
      <c r="AJ6607">
        <v>23.72</v>
      </c>
      <c r="AK6607">
        <v>23.72</v>
      </c>
      <c r="AL6607" t="s">
        <v>81</v>
      </c>
      <c r="AM6607" t="s">
        <v>82</v>
      </c>
      <c r="AO6607" t="s">
        <v>83</v>
      </c>
      <c r="AP6607" t="s">
        <v>67</v>
      </c>
      <c r="AQ6607" t="s">
        <v>67</v>
      </c>
      <c r="AR6607" t="s">
        <v>82</v>
      </c>
      <c r="AT6607" t="s">
        <v>82</v>
      </c>
      <c r="AW6607" t="s">
        <v>72</v>
      </c>
      <c r="AX6607">
        <v>3</v>
      </c>
      <c r="AY6607" t="s">
        <v>2471</v>
      </c>
      <c r="AZ6607" t="s">
        <v>655</v>
      </c>
      <c r="BA6607" t="s">
        <v>649</v>
      </c>
      <c r="BB6607">
        <v>85024</v>
      </c>
      <c r="BC6607" t="s">
        <v>79</v>
      </c>
      <c r="BH6607" t="s">
        <v>35163</v>
      </c>
      <c r="BJ6607">
        <v>860370235</v>
      </c>
    </row>
    <row r="6608" spans="1:62" x14ac:dyDescent="0.25">
      <c r="A6608" t="s">
        <v>35262</v>
      </c>
      <c r="B6608" s="2">
        <v>43538</v>
      </c>
      <c r="C6608" t="s">
        <v>63</v>
      </c>
      <c r="D6608" s="3">
        <v>43472.696698842592</v>
      </c>
      <c r="E6608" t="s">
        <v>64</v>
      </c>
      <c r="F6608" s="2">
        <v>43556</v>
      </c>
      <c r="G6608" s="2">
        <v>43800</v>
      </c>
      <c r="H6608" t="s">
        <v>35263</v>
      </c>
      <c r="I6608" t="s">
        <v>35264</v>
      </c>
      <c r="J6608" t="s">
        <v>35265</v>
      </c>
      <c r="K6608" t="s">
        <v>67</v>
      </c>
      <c r="L6608" t="s">
        <v>273</v>
      </c>
      <c r="M6608" t="s">
        <v>207</v>
      </c>
      <c r="N6608">
        <v>2657</v>
      </c>
      <c r="O6608" t="s">
        <v>70</v>
      </c>
      <c r="P6608" t="s">
        <v>67</v>
      </c>
      <c r="Q6608" t="s">
        <v>35266</v>
      </c>
      <c r="S6608" t="s">
        <v>72</v>
      </c>
      <c r="T6608" t="s">
        <v>8517</v>
      </c>
      <c r="U6608" t="s">
        <v>8518</v>
      </c>
      <c r="V6608" t="s">
        <v>8519</v>
      </c>
      <c r="W6608" t="s">
        <v>207</v>
      </c>
      <c r="X6608" t="s">
        <v>35267</v>
      </c>
      <c r="Y6608" t="str">
        <f>"41-2031"</f>
        <v>41-2031</v>
      </c>
      <c r="Z6608" t="s">
        <v>5272</v>
      </c>
      <c r="AA6608">
        <v>45399</v>
      </c>
      <c r="AB6608">
        <v>11</v>
      </c>
      <c r="AC6608">
        <v>11</v>
      </c>
      <c r="AD6608" t="s">
        <v>79</v>
      </c>
      <c r="AE6608" t="s">
        <v>80</v>
      </c>
      <c r="AF6608">
        <v>35</v>
      </c>
      <c r="AG6608" s="4">
        <v>0.375</v>
      </c>
      <c r="AH6608" s="4">
        <v>0.75</v>
      </c>
      <c r="AI6608" s="5">
        <v>16.059999999999999</v>
      </c>
      <c r="AJ6608">
        <v>24.09</v>
      </c>
      <c r="AL6608" t="s">
        <v>81</v>
      </c>
      <c r="AM6608" t="s">
        <v>82</v>
      </c>
      <c r="AO6608" t="s">
        <v>83</v>
      </c>
      <c r="AP6608" t="s">
        <v>67</v>
      </c>
      <c r="AQ6608" t="s">
        <v>67</v>
      </c>
      <c r="AR6608" t="s">
        <v>82</v>
      </c>
      <c r="AT6608" t="s">
        <v>82</v>
      </c>
      <c r="AW6608" t="s">
        <v>82</v>
      </c>
      <c r="AY6608" t="s">
        <v>273</v>
      </c>
      <c r="AZ6608" t="s">
        <v>214</v>
      </c>
      <c r="BA6608" t="s">
        <v>207</v>
      </c>
      <c r="BB6608">
        <v>2657</v>
      </c>
      <c r="BC6608" t="s">
        <v>87</v>
      </c>
      <c r="BH6608" t="s">
        <v>35265</v>
      </c>
      <c r="BI6608" t="s">
        <v>67</v>
      </c>
      <c r="BJ6608">
        <v>42583777</v>
      </c>
    </row>
    <row r="6609" spans="1:62" x14ac:dyDescent="0.25">
      <c r="A6609" t="s">
        <v>35268</v>
      </c>
      <c r="B6609" s="2">
        <v>43538</v>
      </c>
      <c r="C6609" t="s">
        <v>63</v>
      </c>
      <c r="D6609" s="3">
        <v>43472.517133703703</v>
      </c>
      <c r="E6609" t="s">
        <v>64</v>
      </c>
      <c r="F6609" s="2">
        <v>43556</v>
      </c>
      <c r="G6609" s="2">
        <v>43769</v>
      </c>
      <c r="H6609" t="s">
        <v>35269</v>
      </c>
      <c r="I6609" t="s">
        <v>35270</v>
      </c>
      <c r="J6609" t="s">
        <v>35271</v>
      </c>
      <c r="K6609" t="s">
        <v>67</v>
      </c>
      <c r="L6609" t="s">
        <v>587</v>
      </c>
      <c r="M6609" t="s">
        <v>207</v>
      </c>
      <c r="N6609">
        <v>2673</v>
      </c>
      <c r="O6609" t="s">
        <v>70</v>
      </c>
      <c r="P6609" t="s">
        <v>67</v>
      </c>
      <c r="Q6609" t="s">
        <v>35272</v>
      </c>
      <c r="S6609" t="s">
        <v>72</v>
      </c>
      <c r="T6609" t="s">
        <v>8517</v>
      </c>
      <c r="U6609" t="s">
        <v>8518</v>
      </c>
      <c r="V6609" t="s">
        <v>8519</v>
      </c>
      <c r="W6609" t="s">
        <v>207</v>
      </c>
      <c r="X6609" t="s">
        <v>366</v>
      </c>
      <c r="Y6609" t="str">
        <f>"37-2012"</f>
        <v>37-2012</v>
      </c>
      <c r="Z6609" t="s">
        <v>373</v>
      </c>
      <c r="AA6609">
        <v>721110</v>
      </c>
      <c r="AB6609">
        <v>11</v>
      </c>
      <c r="AC6609">
        <v>11</v>
      </c>
      <c r="AD6609" t="s">
        <v>79</v>
      </c>
      <c r="AE6609" t="s">
        <v>95</v>
      </c>
      <c r="AF6609">
        <v>35</v>
      </c>
      <c r="AG6609" s="4">
        <v>0.375</v>
      </c>
      <c r="AH6609" s="4">
        <v>0.66666666666666663</v>
      </c>
      <c r="AI6609" s="5">
        <v>14.58</v>
      </c>
      <c r="AJ6609">
        <v>21.87</v>
      </c>
      <c r="AL6609" t="s">
        <v>81</v>
      </c>
      <c r="AM6609" t="s">
        <v>82</v>
      </c>
      <c r="AO6609" t="s">
        <v>83</v>
      </c>
      <c r="AP6609" t="s">
        <v>67</v>
      </c>
      <c r="AQ6609" t="s">
        <v>67</v>
      </c>
      <c r="AR6609" t="s">
        <v>82</v>
      </c>
      <c r="AT6609" t="s">
        <v>82</v>
      </c>
      <c r="AW6609" t="s">
        <v>82</v>
      </c>
      <c r="AY6609" t="s">
        <v>587</v>
      </c>
      <c r="AZ6609" t="s">
        <v>214</v>
      </c>
      <c r="BA6609" t="s">
        <v>207</v>
      </c>
      <c r="BB6609">
        <v>2673</v>
      </c>
      <c r="BC6609" t="s">
        <v>87</v>
      </c>
      <c r="BH6609" t="s">
        <v>35271</v>
      </c>
      <c r="BI6609" t="s">
        <v>67</v>
      </c>
      <c r="BJ6609">
        <v>811580656</v>
      </c>
    </row>
    <row r="6610" spans="1:62" x14ac:dyDescent="0.25">
      <c r="A6610" t="s">
        <v>35273</v>
      </c>
      <c r="B6610" s="2">
        <v>43538</v>
      </c>
      <c r="C6610" t="s">
        <v>63</v>
      </c>
      <c r="D6610" s="3">
        <v>43472.466602638888</v>
      </c>
      <c r="E6610" t="s">
        <v>64</v>
      </c>
      <c r="F6610" s="2">
        <v>43556</v>
      </c>
      <c r="G6610" s="2">
        <v>43799</v>
      </c>
      <c r="H6610" t="s">
        <v>11052</v>
      </c>
      <c r="J6610" t="s">
        <v>35274</v>
      </c>
      <c r="L6610" t="s">
        <v>2471</v>
      </c>
      <c r="M6610" t="s">
        <v>649</v>
      </c>
      <c r="N6610">
        <v>85009</v>
      </c>
      <c r="O6610" t="s">
        <v>70</v>
      </c>
      <c r="Q6610" t="s">
        <v>11054</v>
      </c>
      <c r="S6610" t="s">
        <v>72</v>
      </c>
      <c r="T6610" t="s">
        <v>7872</v>
      </c>
      <c r="U6610" t="s">
        <v>7873</v>
      </c>
      <c r="V6610" t="s">
        <v>2471</v>
      </c>
      <c r="W6610" t="s">
        <v>649</v>
      </c>
      <c r="X6610" t="s">
        <v>2013</v>
      </c>
      <c r="Y6610" t="str">
        <f>"37-3011"</f>
        <v>37-3011</v>
      </c>
      <c r="Z6610" t="s">
        <v>94</v>
      </c>
      <c r="AA6610">
        <v>561730</v>
      </c>
      <c r="AB6610">
        <v>35</v>
      </c>
      <c r="AC6610">
        <v>35</v>
      </c>
      <c r="AD6610" t="s">
        <v>79</v>
      </c>
      <c r="AE6610" t="s">
        <v>95</v>
      </c>
      <c r="AF6610">
        <v>40</v>
      </c>
      <c r="AG6610" s="4">
        <v>0.29166666666666669</v>
      </c>
      <c r="AH6610" s="4">
        <v>0.64583333333333337</v>
      </c>
      <c r="AI6610" s="5">
        <v>13.23</v>
      </c>
      <c r="AJ6610">
        <v>19.850000000000001</v>
      </c>
      <c r="AK6610">
        <v>19.850000000000001</v>
      </c>
      <c r="AL6610" t="s">
        <v>81</v>
      </c>
      <c r="AM6610" t="s">
        <v>82</v>
      </c>
      <c r="AO6610" t="s">
        <v>83</v>
      </c>
      <c r="AP6610" t="s">
        <v>67</v>
      </c>
      <c r="AQ6610" t="s">
        <v>83</v>
      </c>
      <c r="AR6610" t="s">
        <v>82</v>
      </c>
      <c r="AT6610" t="s">
        <v>82</v>
      </c>
      <c r="AW6610" t="s">
        <v>72</v>
      </c>
      <c r="AX6610">
        <v>3</v>
      </c>
      <c r="AY6610" t="s">
        <v>2471</v>
      </c>
      <c r="AZ6610" t="s">
        <v>655</v>
      </c>
      <c r="BA6610" t="s">
        <v>649</v>
      </c>
      <c r="BB6610">
        <v>85009</v>
      </c>
      <c r="BC6610" t="s">
        <v>79</v>
      </c>
      <c r="BH6610" t="s">
        <v>35274</v>
      </c>
      <c r="BJ6610">
        <v>860652895</v>
      </c>
    </row>
    <row r="6611" spans="1:62" x14ac:dyDescent="0.25">
      <c r="A6611" t="s">
        <v>35281</v>
      </c>
      <c r="B6611" s="2">
        <v>43538</v>
      </c>
      <c r="C6611" t="s">
        <v>63</v>
      </c>
      <c r="D6611" s="3">
        <v>43472.653595358795</v>
      </c>
      <c r="E6611" t="s">
        <v>64</v>
      </c>
      <c r="F6611" s="2">
        <v>43556</v>
      </c>
      <c r="G6611" s="2">
        <v>43770</v>
      </c>
      <c r="H6611" t="s">
        <v>35282</v>
      </c>
      <c r="I6611" t="s">
        <v>67</v>
      </c>
      <c r="J6611" t="s">
        <v>35283</v>
      </c>
      <c r="K6611" t="s">
        <v>67</v>
      </c>
      <c r="L6611" t="s">
        <v>35284</v>
      </c>
      <c r="M6611" t="s">
        <v>232</v>
      </c>
      <c r="N6611">
        <v>12496</v>
      </c>
      <c r="O6611" t="s">
        <v>70</v>
      </c>
      <c r="P6611" t="s">
        <v>67</v>
      </c>
      <c r="Q6611" t="s">
        <v>35285</v>
      </c>
      <c r="S6611" t="s">
        <v>72</v>
      </c>
      <c r="T6611" t="s">
        <v>8517</v>
      </c>
      <c r="U6611" t="s">
        <v>8518</v>
      </c>
      <c r="V6611" t="s">
        <v>8519</v>
      </c>
      <c r="W6611" t="s">
        <v>207</v>
      </c>
      <c r="X6611" t="s">
        <v>440</v>
      </c>
      <c r="Y6611" t="str">
        <f>"35-9021"</f>
        <v>35-9021</v>
      </c>
      <c r="Z6611" t="s">
        <v>315</v>
      </c>
      <c r="AA6611">
        <v>722110</v>
      </c>
      <c r="AB6611">
        <v>6</v>
      </c>
      <c r="AC6611">
        <v>6</v>
      </c>
      <c r="AD6611" t="s">
        <v>79</v>
      </c>
      <c r="AE6611" t="s">
        <v>80</v>
      </c>
      <c r="AF6611">
        <v>35</v>
      </c>
      <c r="AG6611" s="4">
        <v>0.25</v>
      </c>
      <c r="AH6611" s="4">
        <v>0.54166666666666663</v>
      </c>
      <c r="AI6611" s="5">
        <v>11.1</v>
      </c>
      <c r="AJ6611">
        <v>16.649999999999999</v>
      </c>
      <c r="AL6611" t="s">
        <v>81</v>
      </c>
      <c r="AM6611" t="s">
        <v>82</v>
      </c>
      <c r="AO6611" t="s">
        <v>83</v>
      </c>
      <c r="AP6611" t="s">
        <v>67</v>
      </c>
      <c r="AQ6611" t="s">
        <v>67</v>
      </c>
      <c r="AR6611" t="s">
        <v>82</v>
      </c>
      <c r="AT6611" t="s">
        <v>82</v>
      </c>
      <c r="AW6611" t="s">
        <v>82</v>
      </c>
      <c r="AY6611" t="s">
        <v>35284</v>
      </c>
      <c r="AZ6611" t="s">
        <v>12484</v>
      </c>
      <c r="BA6611" t="s">
        <v>232</v>
      </c>
      <c r="BB6611">
        <v>12496</v>
      </c>
      <c r="BC6611" t="s">
        <v>87</v>
      </c>
      <c r="BH6611" t="s">
        <v>35283</v>
      </c>
      <c r="BI6611" t="s">
        <v>67</v>
      </c>
      <c r="BJ6611">
        <v>141439636</v>
      </c>
    </row>
    <row r="6612" spans="1:62" x14ac:dyDescent="0.25">
      <c r="A6612" t="s">
        <v>35292</v>
      </c>
      <c r="B6612" s="2">
        <v>43538</v>
      </c>
      <c r="C6612" t="s">
        <v>63</v>
      </c>
      <c r="D6612" s="3">
        <v>43472.515633912037</v>
      </c>
      <c r="E6612" t="s">
        <v>64</v>
      </c>
      <c r="F6612" s="2">
        <v>43556</v>
      </c>
      <c r="G6612" s="2">
        <v>43799</v>
      </c>
      <c r="H6612" t="s">
        <v>11134</v>
      </c>
      <c r="I6612" t="s">
        <v>67</v>
      </c>
      <c r="J6612" t="s">
        <v>11137</v>
      </c>
      <c r="L6612" t="s">
        <v>2471</v>
      </c>
      <c r="M6612" t="s">
        <v>649</v>
      </c>
      <c r="N6612">
        <v>85040</v>
      </c>
      <c r="O6612" t="s">
        <v>70</v>
      </c>
      <c r="Q6612" t="s">
        <v>11136</v>
      </c>
      <c r="S6612" t="s">
        <v>72</v>
      </c>
      <c r="T6612" t="s">
        <v>11063</v>
      </c>
      <c r="U6612" t="s">
        <v>7873</v>
      </c>
      <c r="V6612" t="s">
        <v>2471</v>
      </c>
      <c r="W6612" t="s">
        <v>649</v>
      </c>
      <c r="X6612" t="s">
        <v>10978</v>
      </c>
      <c r="Y6612" t="str">
        <f>"45-2092"</f>
        <v>45-2092</v>
      </c>
      <c r="Z6612" t="s">
        <v>883</v>
      </c>
      <c r="AA6612">
        <v>424930</v>
      </c>
      <c r="AB6612">
        <v>13</v>
      </c>
      <c r="AC6612">
        <v>13</v>
      </c>
      <c r="AD6612" t="s">
        <v>79</v>
      </c>
      <c r="AE6612" t="s">
        <v>95</v>
      </c>
      <c r="AF6612">
        <v>40</v>
      </c>
      <c r="AG6612" s="4">
        <v>0.25</v>
      </c>
      <c r="AH6612" s="4">
        <v>0.60416666666666663</v>
      </c>
      <c r="AI6612" s="5">
        <v>11.73</v>
      </c>
      <c r="AJ6612">
        <v>17.600000000000001</v>
      </c>
      <c r="AK6612">
        <v>17.600000000000001</v>
      </c>
      <c r="AL6612" t="s">
        <v>81</v>
      </c>
      <c r="AM6612" t="s">
        <v>82</v>
      </c>
      <c r="AO6612" t="s">
        <v>83</v>
      </c>
      <c r="AP6612" t="s">
        <v>67</v>
      </c>
      <c r="AQ6612" t="s">
        <v>67</v>
      </c>
      <c r="AR6612" t="s">
        <v>82</v>
      </c>
      <c r="AT6612" t="s">
        <v>82</v>
      </c>
      <c r="AW6612" t="s">
        <v>82</v>
      </c>
      <c r="AY6612" t="s">
        <v>2471</v>
      </c>
      <c r="AZ6612" t="s">
        <v>655</v>
      </c>
      <c r="BA6612" t="s">
        <v>649</v>
      </c>
      <c r="BB6612">
        <v>85040</v>
      </c>
      <c r="BC6612" t="s">
        <v>79</v>
      </c>
      <c r="BH6612" t="s">
        <v>11137</v>
      </c>
      <c r="BJ6612">
        <v>860910461</v>
      </c>
    </row>
    <row r="6613" spans="1:62" x14ac:dyDescent="0.25">
      <c r="A6613" t="s">
        <v>35315</v>
      </c>
      <c r="B6613" s="2">
        <v>43538</v>
      </c>
      <c r="C6613" t="s">
        <v>63</v>
      </c>
      <c r="D6613" s="3">
        <v>43472.664725254632</v>
      </c>
      <c r="E6613" t="s">
        <v>64</v>
      </c>
      <c r="F6613" s="2">
        <v>43556</v>
      </c>
      <c r="G6613" s="2">
        <v>43800</v>
      </c>
      <c r="H6613" t="s">
        <v>35316</v>
      </c>
      <c r="I6613" t="s">
        <v>35317</v>
      </c>
      <c r="J6613" t="s">
        <v>35318</v>
      </c>
      <c r="K6613" t="s">
        <v>67</v>
      </c>
      <c r="L6613" t="s">
        <v>24224</v>
      </c>
      <c r="M6613" t="s">
        <v>9587</v>
      </c>
      <c r="N6613">
        <v>2886</v>
      </c>
      <c r="O6613" t="s">
        <v>70</v>
      </c>
      <c r="P6613" t="s">
        <v>67</v>
      </c>
      <c r="Q6613" t="s">
        <v>35319</v>
      </c>
      <c r="R6613">
        <v>159</v>
      </c>
      <c r="S6613" t="s">
        <v>72</v>
      </c>
      <c r="T6613" t="s">
        <v>8517</v>
      </c>
      <c r="U6613" t="s">
        <v>8518</v>
      </c>
      <c r="V6613" t="s">
        <v>8519</v>
      </c>
      <c r="W6613" t="s">
        <v>207</v>
      </c>
      <c r="X6613" t="s">
        <v>9761</v>
      </c>
      <c r="Y6613" t="str">
        <f>"35-2014"</f>
        <v>35-2014</v>
      </c>
      <c r="Z6613" t="s">
        <v>301</v>
      </c>
      <c r="AA6613">
        <v>721110</v>
      </c>
      <c r="AB6613">
        <v>20</v>
      </c>
      <c r="AC6613">
        <v>20</v>
      </c>
      <c r="AD6613" t="s">
        <v>79</v>
      </c>
      <c r="AE6613" t="s">
        <v>95</v>
      </c>
      <c r="AF6613">
        <v>35</v>
      </c>
      <c r="AG6613" s="4">
        <v>0.29166666666666669</v>
      </c>
      <c r="AH6613" s="4">
        <v>0.625</v>
      </c>
      <c r="AI6613" s="5">
        <v>13.46</v>
      </c>
      <c r="AJ6613">
        <v>20.190000000000001</v>
      </c>
      <c r="AL6613" t="s">
        <v>81</v>
      </c>
      <c r="AM6613" t="s">
        <v>82</v>
      </c>
      <c r="AO6613" t="s">
        <v>83</v>
      </c>
      <c r="AP6613" t="s">
        <v>67</v>
      </c>
      <c r="AQ6613" t="s">
        <v>67</v>
      </c>
      <c r="AR6613" t="s">
        <v>82</v>
      </c>
      <c r="AT6613" t="s">
        <v>82</v>
      </c>
      <c r="AW6613" t="s">
        <v>82</v>
      </c>
      <c r="AY6613" t="s">
        <v>6584</v>
      </c>
      <c r="AZ6613" t="s">
        <v>6584</v>
      </c>
      <c r="BA6613" t="s">
        <v>9587</v>
      </c>
      <c r="BB6613">
        <v>2840</v>
      </c>
      <c r="BC6613" t="s">
        <v>79</v>
      </c>
      <c r="BH6613" t="s">
        <v>35320</v>
      </c>
      <c r="BI6613" t="s">
        <v>35321</v>
      </c>
      <c r="BJ6613">
        <v>50487811</v>
      </c>
    </row>
    <row r="6614" spans="1:62" x14ac:dyDescent="0.25">
      <c r="A6614" t="s">
        <v>35322</v>
      </c>
      <c r="B6614" s="2">
        <v>43538</v>
      </c>
      <c r="C6614" t="s">
        <v>63</v>
      </c>
      <c r="D6614" s="3">
        <v>43472.437017638891</v>
      </c>
      <c r="E6614" t="s">
        <v>64</v>
      </c>
      <c r="F6614" s="2">
        <v>43556</v>
      </c>
      <c r="G6614" s="2">
        <v>43784</v>
      </c>
      <c r="H6614" t="s">
        <v>35323</v>
      </c>
      <c r="I6614" t="s">
        <v>35324</v>
      </c>
      <c r="J6614" t="s">
        <v>35325</v>
      </c>
      <c r="K6614" t="s">
        <v>35326</v>
      </c>
      <c r="L6614" t="s">
        <v>3694</v>
      </c>
      <c r="M6614" t="s">
        <v>2367</v>
      </c>
      <c r="N6614">
        <v>29577</v>
      </c>
      <c r="O6614" t="s">
        <v>70</v>
      </c>
      <c r="Q6614" t="s">
        <v>35327</v>
      </c>
      <c r="R6614">
        <v>0</v>
      </c>
      <c r="S6614" t="s">
        <v>82</v>
      </c>
      <c r="U6614" t="s">
        <v>92</v>
      </c>
      <c r="X6614" t="s">
        <v>1427</v>
      </c>
      <c r="Y6614" t="str">
        <f>"37-2012"</f>
        <v>37-2012</v>
      </c>
      <c r="Z6614" t="s">
        <v>373</v>
      </c>
      <c r="AA6614">
        <v>54161</v>
      </c>
      <c r="AB6614">
        <v>45</v>
      </c>
      <c r="AC6614">
        <v>45</v>
      </c>
      <c r="AD6614" t="s">
        <v>79</v>
      </c>
      <c r="AE6614" t="s">
        <v>80</v>
      </c>
      <c r="AF6614">
        <v>35</v>
      </c>
      <c r="AG6614" s="4">
        <v>0.29166666666666669</v>
      </c>
      <c r="AH6614" s="4">
        <v>0.95833333333333337</v>
      </c>
      <c r="AI6614" s="5">
        <v>9.43</v>
      </c>
      <c r="AJ6614">
        <v>14.15</v>
      </c>
      <c r="AK6614">
        <v>14.15</v>
      </c>
      <c r="AM6614" t="s">
        <v>82</v>
      </c>
      <c r="AO6614" t="s">
        <v>83</v>
      </c>
      <c r="AR6614" t="s">
        <v>82</v>
      </c>
      <c r="AT6614" t="s">
        <v>82</v>
      </c>
      <c r="AW6614" t="s">
        <v>82</v>
      </c>
      <c r="AY6614" t="s">
        <v>35312</v>
      </c>
      <c r="AZ6614" t="s">
        <v>35328</v>
      </c>
      <c r="BA6614" t="s">
        <v>2367</v>
      </c>
      <c r="BB6614">
        <v>29577</v>
      </c>
      <c r="BC6614" t="s">
        <v>79</v>
      </c>
      <c r="BH6614" t="s">
        <v>35329</v>
      </c>
      <c r="BJ6614">
        <v>472145008</v>
      </c>
    </row>
    <row r="6615" spans="1:62" x14ac:dyDescent="0.25">
      <c r="A6615" t="s">
        <v>35349</v>
      </c>
      <c r="B6615" s="2">
        <v>43538</v>
      </c>
      <c r="C6615" t="s">
        <v>63</v>
      </c>
      <c r="D6615" s="3">
        <v>43472.533714618054</v>
      </c>
      <c r="E6615" t="s">
        <v>64</v>
      </c>
      <c r="F6615" s="2">
        <v>43556</v>
      </c>
      <c r="G6615" s="2">
        <v>43830</v>
      </c>
      <c r="H6615" t="s">
        <v>35120</v>
      </c>
      <c r="I6615" t="s">
        <v>35121</v>
      </c>
      <c r="J6615" t="s">
        <v>35122</v>
      </c>
      <c r="K6615" t="s">
        <v>67</v>
      </c>
      <c r="L6615" t="s">
        <v>24685</v>
      </c>
      <c r="M6615" t="s">
        <v>207</v>
      </c>
      <c r="N6615">
        <v>2652</v>
      </c>
      <c r="O6615" t="s">
        <v>70</v>
      </c>
      <c r="P6615" t="s">
        <v>67</v>
      </c>
      <c r="Q6615" t="s">
        <v>35123</v>
      </c>
      <c r="S6615" t="s">
        <v>72</v>
      </c>
      <c r="T6615" t="s">
        <v>8517</v>
      </c>
      <c r="U6615" t="s">
        <v>8518</v>
      </c>
      <c r="V6615" t="s">
        <v>8519</v>
      </c>
      <c r="W6615" t="s">
        <v>207</v>
      </c>
      <c r="X6615" t="s">
        <v>35023</v>
      </c>
      <c r="Y6615" t="str">
        <f>"35-2021"</f>
        <v>35-2021</v>
      </c>
      <c r="Z6615" t="s">
        <v>221</v>
      </c>
      <c r="AA6615">
        <v>722110</v>
      </c>
      <c r="AB6615">
        <v>10</v>
      </c>
      <c r="AC6615">
        <v>10</v>
      </c>
      <c r="AD6615" t="s">
        <v>79</v>
      </c>
      <c r="AE6615" t="s">
        <v>95</v>
      </c>
      <c r="AF6615">
        <v>35</v>
      </c>
      <c r="AG6615" s="4">
        <v>0.66666666666666663</v>
      </c>
      <c r="AH6615" s="4">
        <v>0.95833333333333337</v>
      </c>
      <c r="AI6615" s="5">
        <v>16.760000000000002</v>
      </c>
      <c r="AJ6615">
        <v>25.14</v>
      </c>
      <c r="AL6615" t="s">
        <v>81</v>
      </c>
      <c r="AM6615" t="s">
        <v>82</v>
      </c>
      <c r="AO6615" t="s">
        <v>83</v>
      </c>
      <c r="AP6615" t="s">
        <v>67</v>
      </c>
      <c r="AQ6615" t="s">
        <v>67</v>
      </c>
      <c r="AR6615" t="s">
        <v>82</v>
      </c>
      <c r="AT6615" t="s">
        <v>82</v>
      </c>
      <c r="AW6615" t="s">
        <v>82</v>
      </c>
      <c r="AY6615" t="s">
        <v>24685</v>
      </c>
      <c r="AZ6615" t="s">
        <v>214</v>
      </c>
      <c r="BA6615" t="s">
        <v>207</v>
      </c>
      <c r="BB6615">
        <v>2652</v>
      </c>
      <c r="BC6615" t="s">
        <v>87</v>
      </c>
      <c r="BH6615" t="s">
        <v>35122</v>
      </c>
      <c r="BI6615" t="s">
        <v>67</v>
      </c>
      <c r="BJ6615">
        <v>43021643</v>
      </c>
    </row>
    <row r="6616" spans="1:62" x14ac:dyDescent="0.25">
      <c r="A6616" t="s">
        <v>35354</v>
      </c>
      <c r="B6616" s="2">
        <v>43538</v>
      </c>
      <c r="C6616" t="s">
        <v>63</v>
      </c>
      <c r="D6616" s="3">
        <v>43472.686470335648</v>
      </c>
      <c r="E6616" t="s">
        <v>64</v>
      </c>
      <c r="F6616" s="2">
        <v>43556</v>
      </c>
      <c r="G6616" s="2">
        <v>43814</v>
      </c>
      <c r="H6616" t="s">
        <v>35355</v>
      </c>
      <c r="I6616" t="s">
        <v>67</v>
      </c>
      <c r="J6616" t="s">
        <v>35356</v>
      </c>
      <c r="K6616" t="s">
        <v>67</v>
      </c>
      <c r="L6616" t="s">
        <v>35357</v>
      </c>
      <c r="M6616" t="s">
        <v>9587</v>
      </c>
      <c r="N6616">
        <v>2852</v>
      </c>
      <c r="O6616" t="s">
        <v>70</v>
      </c>
      <c r="P6616" t="s">
        <v>67</v>
      </c>
      <c r="Q6616" t="s">
        <v>35358</v>
      </c>
      <c r="S6616" t="s">
        <v>72</v>
      </c>
      <c r="T6616" t="s">
        <v>8517</v>
      </c>
      <c r="U6616" t="s">
        <v>8518</v>
      </c>
      <c r="V6616" t="s">
        <v>8519</v>
      </c>
      <c r="W6616" t="s">
        <v>207</v>
      </c>
      <c r="X6616" t="s">
        <v>35023</v>
      </c>
      <c r="Y6616" t="str">
        <f>"35-2021"</f>
        <v>35-2021</v>
      </c>
      <c r="Z6616" t="s">
        <v>221</v>
      </c>
      <c r="AA6616">
        <v>713910</v>
      </c>
      <c r="AB6616">
        <v>10</v>
      </c>
      <c r="AC6616">
        <v>10</v>
      </c>
      <c r="AD6616" t="s">
        <v>79</v>
      </c>
      <c r="AE6616" t="s">
        <v>95</v>
      </c>
      <c r="AF6616">
        <v>40</v>
      </c>
      <c r="AG6616" s="4">
        <v>0.375</v>
      </c>
      <c r="AH6616" s="4">
        <v>0.70833333333333337</v>
      </c>
      <c r="AI6616" s="5">
        <v>13.06</v>
      </c>
      <c r="AJ6616">
        <v>19.59</v>
      </c>
      <c r="AL6616" t="s">
        <v>81</v>
      </c>
      <c r="AM6616" t="s">
        <v>82</v>
      </c>
      <c r="AO6616" t="s">
        <v>83</v>
      </c>
      <c r="AP6616" t="s">
        <v>67</v>
      </c>
      <c r="AQ6616" t="s">
        <v>67</v>
      </c>
      <c r="AR6616" t="s">
        <v>82</v>
      </c>
      <c r="AT6616" t="s">
        <v>82</v>
      </c>
      <c r="AW6616" t="s">
        <v>82</v>
      </c>
      <c r="AY6616" t="s">
        <v>35357</v>
      </c>
      <c r="AZ6616" t="s">
        <v>859</v>
      </c>
      <c r="BA6616" t="s">
        <v>9587</v>
      </c>
      <c r="BB6616">
        <v>2852</v>
      </c>
      <c r="BC6616" t="s">
        <v>87</v>
      </c>
      <c r="BH6616" t="s">
        <v>35356</v>
      </c>
      <c r="BI6616" t="s">
        <v>67</v>
      </c>
      <c r="BJ6616">
        <v>50411667</v>
      </c>
    </row>
    <row r="6617" spans="1:62" x14ac:dyDescent="0.25">
      <c r="A6617" t="s">
        <v>35409</v>
      </c>
      <c r="B6617" s="2">
        <v>43538</v>
      </c>
      <c r="C6617" t="s">
        <v>63</v>
      </c>
      <c r="D6617" s="3">
        <v>43472.445936018521</v>
      </c>
      <c r="E6617" t="s">
        <v>64</v>
      </c>
      <c r="F6617" s="2">
        <v>43556</v>
      </c>
      <c r="G6617" s="2">
        <v>43799</v>
      </c>
      <c r="H6617" t="s">
        <v>11124</v>
      </c>
      <c r="I6617" t="s">
        <v>11125</v>
      </c>
      <c r="J6617" t="s">
        <v>35410</v>
      </c>
      <c r="L6617" t="s">
        <v>2471</v>
      </c>
      <c r="M6617" t="s">
        <v>649</v>
      </c>
      <c r="N6617">
        <v>85050</v>
      </c>
      <c r="O6617" t="s">
        <v>70</v>
      </c>
      <c r="Q6617" t="s">
        <v>11127</v>
      </c>
      <c r="S6617" t="s">
        <v>72</v>
      </c>
      <c r="T6617" t="s">
        <v>7872</v>
      </c>
      <c r="U6617" t="s">
        <v>7873</v>
      </c>
      <c r="V6617" t="s">
        <v>2471</v>
      </c>
      <c r="W6617" t="s">
        <v>649</v>
      </c>
      <c r="X6617" t="s">
        <v>2013</v>
      </c>
      <c r="Y6617" t="str">
        <f>"37-3011"</f>
        <v>37-3011</v>
      </c>
      <c r="Z6617" t="s">
        <v>94</v>
      </c>
      <c r="AA6617">
        <v>561730</v>
      </c>
      <c r="AB6617">
        <v>40</v>
      </c>
      <c r="AC6617">
        <v>40</v>
      </c>
      <c r="AD6617" t="s">
        <v>79</v>
      </c>
      <c r="AE6617" t="s">
        <v>95</v>
      </c>
      <c r="AF6617">
        <v>40</v>
      </c>
      <c r="AG6617" s="4">
        <v>0.25</v>
      </c>
      <c r="AH6617" s="4">
        <v>0.60416666666666663</v>
      </c>
      <c r="AI6617" s="5">
        <v>13.23</v>
      </c>
      <c r="AJ6617">
        <v>19.850000000000001</v>
      </c>
      <c r="AK6617">
        <v>19.850000000000001</v>
      </c>
      <c r="AL6617" t="s">
        <v>81</v>
      </c>
      <c r="AM6617" t="s">
        <v>82</v>
      </c>
      <c r="AO6617" t="s">
        <v>83</v>
      </c>
      <c r="AP6617" t="s">
        <v>67</v>
      </c>
      <c r="AQ6617" t="s">
        <v>83</v>
      </c>
      <c r="AR6617" t="s">
        <v>82</v>
      </c>
      <c r="AT6617" t="s">
        <v>82</v>
      </c>
      <c r="AW6617" t="s">
        <v>72</v>
      </c>
      <c r="AX6617">
        <v>3</v>
      </c>
      <c r="AY6617" t="s">
        <v>2471</v>
      </c>
      <c r="AZ6617" t="s">
        <v>655</v>
      </c>
      <c r="BA6617" t="s">
        <v>649</v>
      </c>
      <c r="BB6617">
        <v>85050</v>
      </c>
      <c r="BC6617" t="s">
        <v>79</v>
      </c>
      <c r="BH6617" t="s">
        <v>35410</v>
      </c>
      <c r="BJ6617">
        <v>470913438</v>
      </c>
    </row>
    <row r="6618" spans="1:62" x14ac:dyDescent="0.25">
      <c r="A6618" t="s">
        <v>35460</v>
      </c>
      <c r="B6618" s="2">
        <v>43538</v>
      </c>
      <c r="C6618" t="s">
        <v>63</v>
      </c>
      <c r="D6618" s="3">
        <v>43472.671402916669</v>
      </c>
      <c r="E6618" t="s">
        <v>64</v>
      </c>
      <c r="F6618" s="2">
        <v>43556</v>
      </c>
      <c r="G6618" s="2">
        <v>43800</v>
      </c>
      <c r="H6618" t="s">
        <v>35316</v>
      </c>
      <c r="I6618" t="s">
        <v>35461</v>
      </c>
      <c r="J6618" t="s">
        <v>35318</v>
      </c>
      <c r="K6618" t="s">
        <v>67</v>
      </c>
      <c r="L6618" t="s">
        <v>24224</v>
      </c>
      <c r="M6618" t="s">
        <v>9587</v>
      </c>
      <c r="N6618">
        <v>2886</v>
      </c>
      <c r="O6618" t="s">
        <v>70</v>
      </c>
      <c r="P6618" t="s">
        <v>67</v>
      </c>
      <c r="Q6618" t="s">
        <v>35319</v>
      </c>
      <c r="R6618">
        <v>159</v>
      </c>
      <c r="S6618" t="s">
        <v>72</v>
      </c>
      <c r="T6618" t="s">
        <v>8517</v>
      </c>
      <c r="U6618" t="s">
        <v>8518</v>
      </c>
      <c r="V6618" t="s">
        <v>8519</v>
      </c>
      <c r="W6618" t="s">
        <v>207</v>
      </c>
      <c r="X6618" t="s">
        <v>366</v>
      </c>
      <c r="Y6618" t="str">
        <f>"37-2012"</f>
        <v>37-2012</v>
      </c>
      <c r="Z6618" t="s">
        <v>373</v>
      </c>
      <c r="AA6618">
        <v>721110</v>
      </c>
      <c r="AB6618">
        <v>7</v>
      </c>
      <c r="AC6618">
        <v>7</v>
      </c>
      <c r="AD6618" t="s">
        <v>79</v>
      </c>
      <c r="AE6618" t="s">
        <v>95</v>
      </c>
      <c r="AF6618">
        <v>35</v>
      </c>
      <c r="AG6618" s="4">
        <v>0.39583333333333331</v>
      </c>
      <c r="AH6618" s="4">
        <v>0.75</v>
      </c>
      <c r="AI6618" s="5">
        <v>13.06</v>
      </c>
      <c r="AJ6618">
        <v>19.59</v>
      </c>
      <c r="AL6618" t="s">
        <v>81</v>
      </c>
      <c r="AM6618" t="s">
        <v>82</v>
      </c>
      <c r="AO6618" t="s">
        <v>83</v>
      </c>
      <c r="AP6618" t="s">
        <v>67</v>
      </c>
      <c r="AQ6618" t="s">
        <v>67</v>
      </c>
      <c r="AR6618" t="s">
        <v>82</v>
      </c>
      <c r="AT6618" t="s">
        <v>82</v>
      </c>
      <c r="AW6618" t="s">
        <v>82</v>
      </c>
      <c r="AY6618" t="s">
        <v>6584</v>
      </c>
      <c r="AZ6618" t="s">
        <v>6584</v>
      </c>
      <c r="BA6618" t="s">
        <v>9587</v>
      </c>
      <c r="BB6618">
        <v>2840</v>
      </c>
      <c r="BC6618" t="s">
        <v>87</v>
      </c>
      <c r="BH6618" t="s">
        <v>35320</v>
      </c>
      <c r="BI6618" t="s">
        <v>67</v>
      </c>
      <c r="BJ6618">
        <v>50487811</v>
      </c>
    </row>
    <row r="6619" spans="1:62" x14ac:dyDescent="0.25">
      <c r="A6619" t="s">
        <v>35463</v>
      </c>
      <c r="B6619" s="2">
        <v>43538</v>
      </c>
      <c r="C6619" t="s">
        <v>63</v>
      </c>
      <c r="D6619" s="3">
        <v>43472.60200796296</v>
      </c>
      <c r="E6619" t="s">
        <v>64</v>
      </c>
      <c r="F6619" s="2">
        <v>43556</v>
      </c>
      <c r="G6619" s="2">
        <v>43760</v>
      </c>
      <c r="H6619" t="s">
        <v>35019</v>
      </c>
      <c r="I6619" t="s">
        <v>35020</v>
      </c>
      <c r="J6619" t="s">
        <v>35021</v>
      </c>
      <c r="K6619" t="s">
        <v>67</v>
      </c>
      <c r="L6619" t="s">
        <v>27718</v>
      </c>
      <c r="M6619" t="s">
        <v>207</v>
      </c>
      <c r="N6619">
        <v>2667</v>
      </c>
      <c r="O6619" t="s">
        <v>70</v>
      </c>
      <c r="P6619" t="s">
        <v>67</v>
      </c>
      <c r="Q6619" t="s">
        <v>35022</v>
      </c>
      <c r="S6619" t="s">
        <v>72</v>
      </c>
      <c r="T6619" t="s">
        <v>8517</v>
      </c>
      <c r="U6619" t="s">
        <v>8518</v>
      </c>
      <c r="V6619" t="s">
        <v>8519</v>
      </c>
      <c r="W6619" t="s">
        <v>207</v>
      </c>
      <c r="X6619" t="s">
        <v>409</v>
      </c>
      <c r="Y6619" t="str">
        <f>"35-3031"</f>
        <v>35-3031</v>
      </c>
      <c r="Z6619" t="s">
        <v>410</v>
      </c>
      <c r="AA6619">
        <v>722110</v>
      </c>
      <c r="AB6619">
        <v>23</v>
      </c>
      <c r="AC6619">
        <v>23</v>
      </c>
      <c r="AD6619" t="s">
        <v>79</v>
      </c>
      <c r="AE6619" t="s">
        <v>80</v>
      </c>
      <c r="AF6619">
        <v>35</v>
      </c>
      <c r="AG6619" s="4">
        <v>0.375</v>
      </c>
      <c r="AH6619" s="4">
        <v>0.66666666666666663</v>
      </c>
      <c r="AI6619" s="5">
        <v>15.01</v>
      </c>
      <c r="AJ6619">
        <v>22.52</v>
      </c>
      <c r="AL6619" t="s">
        <v>81</v>
      </c>
      <c r="AM6619" t="s">
        <v>82</v>
      </c>
      <c r="AO6619" t="s">
        <v>83</v>
      </c>
      <c r="AP6619" t="s">
        <v>67</v>
      </c>
      <c r="AQ6619" t="s">
        <v>67</v>
      </c>
      <c r="AR6619" t="s">
        <v>82</v>
      </c>
      <c r="AT6619" t="s">
        <v>82</v>
      </c>
      <c r="AW6619" t="s">
        <v>82</v>
      </c>
      <c r="AY6619" t="s">
        <v>27718</v>
      </c>
      <c r="AZ6619" t="s">
        <v>214</v>
      </c>
      <c r="BA6619" t="s">
        <v>207</v>
      </c>
      <c r="BB6619">
        <v>2667</v>
      </c>
      <c r="BC6619" t="s">
        <v>87</v>
      </c>
      <c r="BH6619" t="s">
        <v>35021</v>
      </c>
      <c r="BI6619" t="s">
        <v>67</v>
      </c>
      <c r="BJ6619">
        <v>43493092</v>
      </c>
    </row>
    <row r="6620" spans="1:62" x14ac:dyDescent="0.25">
      <c r="A6620" t="s">
        <v>35465</v>
      </c>
      <c r="B6620" s="2">
        <v>43538</v>
      </c>
      <c r="C6620" t="s">
        <v>63</v>
      </c>
      <c r="D6620" s="3">
        <v>43472.509649826388</v>
      </c>
      <c r="E6620" t="s">
        <v>64</v>
      </c>
      <c r="F6620" s="2">
        <v>43556</v>
      </c>
      <c r="G6620" s="2">
        <v>43784</v>
      </c>
      <c r="H6620" t="s">
        <v>8513</v>
      </c>
      <c r="I6620" t="s">
        <v>8514</v>
      </c>
      <c r="J6620" t="s">
        <v>8515</v>
      </c>
      <c r="K6620" t="s">
        <v>67</v>
      </c>
      <c r="L6620" t="s">
        <v>360</v>
      </c>
      <c r="M6620" t="s">
        <v>207</v>
      </c>
      <c r="N6620">
        <v>2554</v>
      </c>
      <c r="O6620" t="s">
        <v>70</v>
      </c>
      <c r="P6620" t="s">
        <v>67</v>
      </c>
      <c r="Q6620" t="s">
        <v>8516</v>
      </c>
      <c r="S6620" t="s">
        <v>72</v>
      </c>
      <c r="T6620" t="s">
        <v>8517</v>
      </c>
      <c r="U6620" t="s">
        <v>8518</v>
      </c>
      <c r="V6620" t="s">
        <v>8519</v>
      </c>
      <c r="W6620" t="s">
        <v>207</v>
      </c>
      <c r="X6620" t="s">
        <v>478</v>
      </c>
      <c r="Y6620" t="str">
        <f>"51-6011"</f>
        <v>51-6011</v>
      </c>
      <c r="Z6620" t="s">
        <v>367</v>
      </c>
      <c r="AA6620">
        <v>721110</v>
      </c>
      <c r="AB6620">
        <v>9</v>
      </c>
      <c r="AC6620">
        <v>9</v>
      </c>
      <c r="AD6620" t="s">
        <v>79</v>
      </c>
      <c r="AE6620" t="s">
        <v>80</v>
      </c>
      <c r="AF6620">
        <v>35</v>
      </c>
      <c r="AG6620" s="4">
        <v>0.29166666666666669</v>
      </c>
      <c r="AH6620" s="4">
        <v>0.625</v>
      </c>
      <c r="AI6620" s="5">
        <v>15.31</v>
      </c>
      <c r="AJ6620">
        <v>22.97</v>
      </c>
      <c r="AL6620" t="s">
        <v>81</v>
      </c>
      <c r="AM6620" t="s">
        <v>82</v>
      </c>
      <c r="AO6620" t="s">
        <v>83</v>
      </c>
      <c r="AP6620" t="s">
        <v>67</v>
      </c>
      <c r="AQ6620" t="s">
        <v>67</v>
      </c>
      <c r="AR6620" t="s">
        <v>82</v>
      </c>
      <c r="AT6620" t="s">
        <v>82</v>
      </c>
      <c r="AW6620" t="s">
        <v>82</v>
      </c>
      <c r="AY6620" t="s">
        <v>360</v>
      </c>
      <c r="AZ6620" t="s">
        <v>360</v>
      </c>
      <c r="BA6620" t="s">
        <v>207</v>
      </c>
      <c r="BB6620">
        <v>2554</v>
      </c>
      <c r="BC6620" t="s">
        <v>87</v>
      </c>
      <c r="BH6620" t="s">
        <v>8515</v>
      </c>
      <c r="BI6620" t="s">
        <v>67</v>
      </c>
      <c r="BJ6620">
        <v>43436262</v>
      </c>
    </row>
    <row r="6621" spans="1:62" x14ac:dyDescent="0.25">
      <c r="A6621" t="s">
        <v>35497</v>
      </c>
      <c r="B6621" s="2">
        <v>43538</v>
      </c>
      <c r="C6621" t="s">
        <v>63</v>
      </c>
      <c r="D6621" s="3">
        <v>43472.529662476853</v>
      </c>
      <c r="E6621" t="s">
        <v>64</v>
      </c>
      <c r="F6621" s="2">
        <v>43556</v>
      </c>
      <c r="G6621" s="2">
        <v>43769</v>
      </c>
      <c r="H6621" t="s">
        <v>35498</v>
      </c>
      <c r="I6621" t="s">
        <v>35499</v>
      </c>
      <c r="J6621" t="s">
        <v>35500</v>
      </c>
      <c r="K6621" t="s">
        <v>67</v>
      </c>
      <c r="L6621" t="s">
        <v>35501</v>
      </c>
      <c r="M6621" t="s">
        <v>207</v>
      </c>
      <c r="N6621">
        <v>2663</v>
      </c>
      <c r="O6621" t="s">
        <v>70</v>
      </c>
      <c r="P6621" t="s">
        <v>67</v>
      </c>
      <c r="Q6621" t="s">
        <v>35502</v>
      </c>
      <c r="S6621" t="s">
        <v>72</v>
      </c>
      <c r="T6621" t="s">
        <v>8517</v>
      </c>
      <c r="U6621" t="s">
        <v>8518</v>
      </c>
      <c r="V6621" t="s">
        <v>8519</v>
      </c>
      <c r="W6621" t="s">
        <v>207</v>
      </c>
      <c r="X6621" t="s">
        <v>366</v>
      </c>
      <c r="Y6621" t="str">
        <f>"37-2012"</f>
        <v>37-2012</v>
      </c>
      <c r="Z6621" t="s">
        <v>373</v>
      </c>
      <c r="AA6621">
        <v>721110</v>
      </c>
      <c r="AB6621">
        <v>8</v>
      </c>
      <c r="AC6621">
        <v>8</v>
      </c>
      <c r="AD6621" t="s">
        <v>79</v>
      </c>
      <c r="AE6621" t="s">
        <v>80</v>
      </c>
      <c r="AF6621">
        <v>36</v>
      </c>
      <c r="AG6621" s="4">
        <v>0.39583333333333331</v>
      </c>
      <c r="AH6621" s="4">
        <v>0.66666666666666663</v>
      </c>
      <c r="AI6621" s="5">
        <v>14.58</v>
      </c>
      <c r="AJ6621">
        <v>21.87</v>
      </c>
      <c r="AL6621" t="s">
        <v>81</v>
      </c>
      <c r="AM6621" t="s">
        <v>82</v>
      </c>
      <c r="AO6621" t="s">
        <v>83</v>
      </c>
      <c r="AP6621" t="s">
        <v>67</v>
      </c>
      <c r="AQ6621" t="s">
        <v>67</v>
      </c>
      <c r="AR6621" t="s">
        <v>82</v>
      </c>
      <c r="AT6621" t="s">
        <v>82</v>
      </c>
      <c r="AW6621" t="s">
        <v>82</v>
      </c>
      <c r="AY6621" t="s">
        <v>35501</v>
      </c>
      <c r="AZ6621" t="s">
        <v>214</v>
      </c>
      <c r="BA6621" t="s">
        <v>207</v>
      </c>
      <c r="BB6621">
        <v>2663</v>
      </c>
      <c r="BC6621" t="s">
        <v>87</v>
      </c>
      <c r="BH6621" t="s">
        <v>35500</v>
      </c>
      <c r="BI6621" t="s">
        <v>67</v>
      </c>
      <c r="BJ6621">
        <v>43496605</v>
      </c>
    </row>
    <row r="6622" spans="1:62" x14ac:dyDescent="0.25">
      <c r="A6622" t="s">
        <v>35503</v>
      </c>
      <c r="B6622" s="2">
        <v>43538</v>
      </c>
      <c r="C6622" t="s">
        <v>63</v>
      </c>
      <c r="D6622" s="3">
        <v>43472.621810266202</v>
      </c>
      <c r="E6622" t="s">
        <v>64</v>
      </c>
      <c r="F6622" s="2">
        <v>43556</v>
      </c>
      <c r="G6622" s="2">
        <v>43784</v>
      </c>
      <c r="H6622" t="s">
        <v>35504</v>
      </c>
      <c r="I6622" t="s">
        <v>67</v>
      </c>
      <c r="J6622" t="s">
        <v>35505</v>
      </c>
      <c r="K6622" t="s">
        <v>67</v>
      </c>
      <c r="L6622" t="s">
        <v>24685</v>
      </c>
      <c r="M6622" t="s">
        <v>207</v>
      </c>
      <c r="N6622">
        <v>2652</v>
      </c>
      <c r="O6622" t="s">
        <v>70</v>
      </c>
      <c r="P6622" t="s">
        <v>67</v>
      </c>
      <c r="Q6622" t="s">
        <v>35506</v>
      </c>
      <c r="S6622" t="s">
        <v>72</v>
      </c>
      <c r="T6622" t="s">
        <v>8517</v>
      </c>
      <c r="U6622" t="s">
        <v>8518</v>
      </c>
      <c r="V6622" t="s">
        <v>8519</v>
      </c>
      <c r="W6622" t="s">
        <v>207</v>
      </c>
      <c r="X6622" t="s">
        <v>366</v>
      </c>
      <c r="Y6622" t="str">
        <f>"37-2012"</f>
        <v>37-2012</v>
      </c>
      <c r="Z6622" t="s">
        <v>373</v>
      </c>
      <c r="AA6622">
        <v>721110</v>
      </c>
      <c r="AB6622">
        <v>19</v>
      </c>
      <c r="AC6622">
        <v>19</v>
      </c>
      <c r="AD6622" t="s">
        <v>79</v>
      </c>
      <c r="AE6622" t="s">
        <v>80</v>
      </c>
      <c r="AF6622">
        <v>35</v>
      </c>
      <c r="AG6622" s="4">
        <v>0.375</v>
      </c>
      <c r="AH6622" s="4">
        <v>0.625</v>
      </c>
      <c r="AI6622" s="5">
        <v>15.24</v>
      </c>
      <c r="AJ6622">
        <v>22.86</v>
      </c>
      <c r="AL6622" t="s">
        <v>81</v>
      </c>
      <c r="AM6622" t="s">
        <v>82</v>
      </c>
      <c r="AO6622" t="s">
        <v>83</v>
      </c>
      <c r="AP6622" t="s">
        <v>67</v>
      </c>
      <c r="AQ6622" t="s">
        <v>67</v>
      </c>
      <c r="AR6622" t="s">
        <v>82</v>
      </c>
      <c r="AT6622" t="s">
        <v>82</v>
      </c>
      <c r="AW6622" t="s">
        <v>72</v>
      </c>
      <c r="AX6622">
        <v>3</v>
      </c>
      <c r="AY6622" t="s">
        <v>24685</v>
      </c>
      <c r="AZ6622" t="s">
        <v>214</v>
      </c>
      <c r="BA6622" t="s">
        <v>207</v>
      </c>
      <c r="BB6622">
        <v>2652</v>
      </c>
      <c r="BC6622" t="s">
        <v>87</v>
      </c>
      <c r="BH6622" t="s">
        <v>35505</v>
      </c>
      <c r="BI6622" t="s">
        <v>67</v>
      </c>
      <c r="BJ6622">
        <v>42699681</v>
      </c>
    </row>
    <row r="6623" spans="1:62" x14ac:dyDescent="0.25">
      <c r="A6623" t="s">
        <v>35513</v>
      </c>
      <c r="B6623" s="2">
        <v>43538</v>
      </c>
      <c r="C6623" t="s">
        <v>63</v>
      </c>
      <c r="D6623" s="3">
        <v>43472.497825636572</v>
      </c>
      <c r="E6623" t="s">
        <v>117</v>
      </c>
      <c r="H6623" t="s">
        <v>10983</v>
      </c>
      <c r="I6623" t="s">
        <v>10984</v>
      </c>
      <c r="J6623" t="s">
        <v>10985</v>
      </c>
      <c r="K6623" t="s">
        <v>10976</v>
      </c>
      <c r="L6623" t="s">
        <v>2471</v>
      </c>
      <c r="M6623" t="s">
        <v>649</v>
      </c>
      <c r="N6623">
        <v>85024</v>
      </c>
      <c r="O6623" t="s">
        <v>70</v>
      </c>
      <c r="Q6623" t="s">
        <v>10977</v>
      </c>
      <c r="S6623" t="s">
        <v>72</v>
      </c>
      <c r="T6623" t="s">
        <v>7872</v>
      </c>
      <c r="U6623" t="s">
        <v>7873</v>
      </c>
      <c r="V6623" t="s">
        <v>10986</v>
      </c>
      <c r="W6623" t="s">
        <v>649</v>
      </c>
      <c r="X6623" t="s">
        <v>10978</v>
      </c>
      <c r="Y6623" t="str">
        <f>"45-2092"</f>
        <v>45-2092</v>
      </c>
      <c r="Z6623" t="s">
        <v>883</v>
      </c>
      <c r="AA6623">
        <v>424930</v>
      </c>
      <c r="AB6623">
        <v>25</v>
      </c>
      <c r="AD6623" t="s">
        <v>79</v>
      </c>
      <c r="AE6623" t="s">
        <v>95</v>
      </c>
      <c r="AF6623">
        <v>40</v>
      </c>
      <c r="AG6623" s="4">
        <v>0.25</v>
      </c>
      <c r="AH6623" s="4">
        <v>0.60416666666666663</v>
      </c>
      <c r="AI6623" s="5">
        <v>11.21</v>
      </c>
      <c r="AJ6623">
        <v>16.82</v>
      </c>
      <c r="AK6623">
        <v>16.82</v>
      </c>
      <c r="AL6623" t="s">
        <v>81</v>
      </c>
      <c r="AM6623" t="s">
        <v>82</v>
      </c>
      <c r="AO6623" t="s">
        <v>83</v>
      </c>
      <c r="AP6623" t="s">
        <v>67</v>
      </c>
      <c r="AQ6623" t="s">
        <v>67</v>
      </c>
      <c r="AR6623" t="s">
        <v>82</v>
      </c>
      <c r="AT6623" t="s">
        <v>82</v>
      </c>
      <c r="AW6623" t="s">
        <v>82</v>
      </c>
      <c r="AY6623" t="s">
        <v>738</v>
      </c>
      <c r="AZ6623" t="s">
        <v>2422</v>
      </c>
      <c r="BA6623" t="s">
        <v>105</v>
      </c>
      <c r="BB6623">
        <v>78729</v>
      </c>
      <c r="BC6623" t="s">
        <v>79</v>
      </c>
      <c r="BH6623" t="s">
        <v>10987</v>
      </c>
      <c r="BJ6623">
        <v>900536098</v>
      </c>
    </row>
    <row r="6624" spans="1:62" x14ac:dyDescent="0.25">
      <c r="A6624" t="s">
        <v>35514</v>
      </c>
      <c r="B6624" s="2">
        <v>43538</v>
      </c>
      <c r="C6624" t="s">
        <v>63</v>
      </c>
      <c r="D6624" s="3">
        <v>43472.395717175925</v>
      </c>
      <c r="E6624" t="s">
        <v>64</v>
      </c>
      <c r="F6624" s="2">
        <v>43556</v>
      </c>
      <c r="G6624" s="2">
        <v>43799</v>
      </c>
      <c r="H6624" t="s">
        <v>11065</v>
      </c>
      <c r="I6624" t="s">
        <v>11066</v>
      </c>
      <c r="J6624" t="s">
        <v>11067</v>
      </c>
      <c r="L6624" t="s">
        <v>7731</v>
      </c>
      <c r="M6624" t="s">
        <v>714</v>
      </c>
      <c r="N6624">
        <v>70460</v>
      </c>
      <c r="O6624" t="s">
        <v>70</v>
      </c>
      <c r="Q6624" t="s">
        <v>11068</v>
      </c>
      <c r="S6624" t="s">
        <v>72</v>
      </c>
      <c r="T6624" t="s">
        <v>7872</v>
      </c>
      <c r="U6624" t="s">
        <v>7873</v>
      </c>
      <c r="V6624" t="s">
        <v>2471</v>
      </c>
      <c r="W6624" t="s">
        <v>649</v>
      </c>
      <c r="X6624" t="s">
        <v>2013</v>
      </c>
      <c r="Y6624" t="str">
        <f>"37-3011"</f>
        <v>37-3011</v>
      </c>
      <c r="Z6624" t="s">
        <v>94</v>
      </c>
      <c r="AA6624">
        <v>561730</v>
      </c>
      <c r="AB6624">
        <v>150</v>
      </c>
      <c r="AC6624">
        <v>150</v>
      </c>
      <c r="AD6624" t="s">
        <v>79</v>
      </c>
      <c r="AE6624" t="s">
        <v>95</v>
      </c>
      <c r="AF6624">
        <v>40</v>
      </c>
      <c r="AG6624" s="4">
        <v>0.25</v>
      </c>
      <c r="AH6624" s="4">
        <v>0.60416666666666663</v>
      </c>
      <c r="AI6624" s="5">
        <v>13.42</v>
      </c>
      <c r="AJ6624">
        <v>20.13</v>
      </c>
      <c r="AK6624">
        <v>20.13</v>
      </c>
      <c r="AL6624" t="s">
        <v>81</v>
      </c>
      <c r="AM6624" t="s">
        <v>82</v>
      </c>
      <c r="AO6624" t="s">
        <v>83</v>
      </c>
      <c r="AP6624" t="s">
        <v>67</v>
      </c>
      <c r="AQ6624" t="s">
        <v>67</v>
      </c>
      <c r="AR6624" t="s">
        <v>82</v>
      </c>
      <c r="AT6624" t="s">
        <v>82</v>
      </c>
      <c r="AW6624" t="s">
        <v>72</v>
      </c>
      <c r="AX6624">
        <v>3</v>
      </c>
      <c r="AY6624" t="s">
        <v>3553</v>
      </c>
      <c r="AZ6624" t="s">
        <v>4612</v>
      </c>
      <c r="BA6624" t="s">
        <v>714</v>
      </c>
      <c r="BB6624">
        <v>70816</v>
      </c>
      <c r="BC6624" t="s">
        <v>79</v>
      </c>
      <c r="BH6624" t="s">
        <v>35515</v>
      </c>
      <c r="BJ6624">
        <v>721285520</v>
      </c>
    </row>
    <row r="6625" spans="1:62" x14ac:dyDescent="0.25">
      <c r="A6625" t="s">
        <v>35522</v>
      </c>
      <c r="B6625" s="2">
        <v>43538</v>
      </c>
      <c r="C6625" t="s">
        <v>63</v>
      </c>
      <c r="D6625" s="3">
        <v>43472.761860462961</v>
      </c>
      <c r="E6625" t="s">
        <v>64</v>
      </c>
      <c r="F6625" s="2">
        <v>43556</v>
      </c>
      <c r="G6625" s="2">
        <v>43753</v>
      </c>
      <c r="H6625" t="s">
        <v>35523</v>
      </c>
      <c r="I6625" t="s">
        <v>35524</v>
      </c>
      <c r="J6625" t="s">
        <v>35525</v>
      </c>
      <c r="K6625" t="s">
        <v>67</v>
      </c>
      <c r="L6625" t="s">
        <v>587</v>
      </c>
      <c r="M6625" t="s">
        <v>207</v>
      </c>
      <c r="N6625">
        <v>2673</v>
      </c>
      <c r="O6625" t="s">
        <v>70</v>
      </c>
      <c r="P6625" t="s">
        <v>67</v>
      </c>
      <c r="Q6625" t="s">
        <v>35526</v>
      </c>
      <c r="S6625" t="s">
        <v>72</v>
      </c>
      <c r="T6625" t="s">
        <v>8517</v>
      </c>
      <c r="U6625" t="s">
        <v>8518</v>
      </c>
      <c r="V6625" t="s">
        <v>8519</v>
      </c>
      <c r="W6625" t="s">
        <v>207</v>
      </c>
      <c r="X6625" t="s">
        <v>35023</v>
      </c>
      <c r="Y6625" t="str">
        <f>"35-2021"</f>
        <v>35-2021</v>
      </c>
      <c r="Z6625" t="s">
        <v>221</v>
      </c>
      <c r="AA6625">
        <v>722110</v>
      </c>
      <c r="AB6625">
        <v>10</v>
      </c>
      <c r="AC6625">
        <v>10</v>
      </c>
      <c r="AD6625" t="s">
        <v>79</v>
      </c>
      <c r="AE6625" t="s">
        <v>80</v>
      </c>
      <c r="AF6625">
        <v>36</v>
      </c>
      <c r="AG6625" s="4">
        <v>0.41666666666666669</v>
      </c>
      <c r="AH6625" s="4">
        <v>0.66666666666666663</v>
      </c>
      <c r="AI6625" s="5">
        <v>13.08</v>
      </c>
      <c r="AJ6625">
        <v>19.62</v>
      </c>
      <c r="AL6625" t="s">
        <v>81</v>
      </c>
      <c r="AM6625" t="s">
        <v>82</v>
      </c>
      <c r="AO6625" t="s">
        <v>83</v>
      </c>
      <c r="AP6625" t="s">
        <v>67</v>
      </c>
      <c r="AQ6625" t="s">
        <v>67</v>
      </c>
      <c r="AR6625" t="s">
        <v>82</v>
      </c>
      <c r="AT6625" t="s">
        <v>82</v>
      </c>
      <c r="AW6625" t="s">
        <v>82</v>
      </c>
      <c r="AY6625" t="s">
        <v>587</v>
      </c>
      <c r="AZ6625" t="s">
        <v>214</v>
      </c>
      <c r="BA6625" t="s">
        <v>207</v>
      </c>
      <c r="BB6625">
        <v>2673</v>
      </c>
      <c r="BC6625" t="s">
        <v>87</v>
      </c>
      <c r="BH6625" t="s">
        <v>35525</v>
      </c>
      <c r="BI6625" t="s">
        <v>67</v>
      </c>
      <c r="BJ6625">
        <v>200666393</v>
      </c>
    </row>
    <row r="6626" spans="1:62" x14ac:dyDescent="0.25">
      <c r="A6626" t="s">
        <v>35554</v>
      </c>
      <c r="B6626" s="2">
        <v>43538</v>
      </c>
      <c r="C6626" t="s">
        <v>63</v>
      </c>
      <c r="D6626" s="3">
        <v>43472.459604722222</v>
      </c>
      <c r="E6626" t="s">
        <v>282</v>
      </c>
      <c r="F6626" s="2">
        <v>43556</v>
      </c>
      <c r="G6626" s="2">
        <v>43799</v>
      </c>
      <c r="H6626" t="s">
        <v>11287</v>
      </c>
      <c r="J6626" t="s">
        <v>35555</v>
      </c>
      <c r="L6626" t="s">
        <v>11289</v>
      </c>
      <c r="M6626" t="s">
        <v>714</v>
      </c>
      <c r="N6626">
        <v>70433</v>
      </c>
      <c r="O6626" t="s">
        <v>70</v>
      </c>
      <c r="Q6626" t="s">
        <v>11290</v>
      </c>
      <c r="S6626" t="s">
        <v>72</v>
      </c>
      <c r="T6626" t="s">
        <v>7872</v>
      </c>
      <c r="U6626" t="s">
        <v>35556</v>
      </c>
      <c r="V6626" t="s">
        <v>2471</v>
      </c>
      <c r="W6626" t="s">
        <v>649</v>
      </c>
      <c r="X6626" t="s">
        <v>2013</v>
      </c>
      <c r="Y6626" t="str">
        <f>"37-3011"</f>
        <v>37-3011</v>
      </c>
      <c r="Z6626" t="s">
        <v>94</v>
      </c>
      <c r="AA6626">
        <v>561730</v>
      </c>
      <c r="AB6626">
        <v>12</v>
      </c>
      <c r="AC6626">
        <v>11</v>
      </c>
      <c r="AD6626" t="s">
        <v>79</v>
      </c>
      <c r="AE6626" t="s">
        <v>95</v>
      </c>
      <c r="AF6626">
        <v>40</v>
      </c>
      <c r="AG6626" s="4">
        <v>0.25</v>
      </c>
      <c r="AH6626" s="4">
        <v>0.60416666666666663</v>
      </c>
      <c r="AI6626" s="5">
        <v>11.93</v>
      </c>
      <c r="AJ6626">
        <v>17.899999999999999</v>
      </c>
      <c r="AK6626">
        <v>17.899999999999999</v>
      </c>
      <c r="AL6626" t="s">
        <v>81</v>
      </c>
      <c r="AM6626" t="s">
        <v>82</v>
      </c>
      <c r="AO6626" t="s">
        <v>83</v>
      </c>
      <c r="AP6626" t="s">
        <v>83</v>
      </c>
      <c r="AQ6626" t="s">
        <v>67</v>
      </c>
      <c r="AR6626" t="s">
        <v>82</v>
      </c>
      <c r="AT6626" t="s">
        <v>82</v>
      </c>
      <c r="AW6626" t="s">
        <v>72</v>
      </c>
      <c r="AX6626">
        <v>3</v>
      </c>
      <c r="AY6626" t="s">
        <v>11289</v>
      </c>
      <c r="AZ6626" t="s">
        <v>7732</v>
      </c>
      <c r="BA6626" t="s">
        <v>714</v>
      </c>
      <c r="BB6626">
        <v>70433</v>
      </c>
      <c r="BC6626" t="s">
        <v>79</v>
      </c>
      <c r="BH6626" t="s">
        <v>35555</v>
      </c>
      <c r="BJ6626">
        <v>721433140</v>
      </c>
    </row>
    <row r="6627" spans="1:62" x14ac:dyDescent="0.25">
      <c r="A6627" t="s">
        <v>35557</v>
      </c>
      <c r="B6627" s="2">
        <v>43538</v>
      </c>
      <c r="C6627" t="s">
        <v>63</v>
      </c>
      <c r="D6627" s="3">
        <v>43472.486818888887</v>
      </c>
      <c r="E6627" t="s">
        <v>64</v>
      </c>
      <c r="F6627" s="2">
        <v>43556</v>
      </c>
      <c r="G6627" s="2">
        <v>43784</v>
      </c>
      <c r="H6627" t="s">
        <v>8513</v>
      </c>
      <c r="I6627" t="s">
        <v>8514</v>
      </c>
      <c r="J6627" t="s">
        <v>8515</v>
      </c>
      <c r="K6627" t="s">
        <v>67</v>
      </c>
      <c r="L6627" t="s">
        <v>360</v>
      </c>
      <c r="M6627" t="s">
        <v>207</v>
      </c>
      <c r="N6627">
        <v>2554</v>
      </c>
      <c r="O6627" t="s">
        <v>70</v>
      </c>
      <c r="P6627" t="s">
        <v>67</v>
      </c>
      <c r="Q6627" t="s">
        <v>8516</v>
      </c>
      <c r="S6627" t="s">
        <v>72</v>
      </c>
      <c r="T6627" t="s">
        <v>8517</v>
      </c>
      <c r="U6627" t="s">
        <v>8518</v>
      </c>
      <c r="V6627" t="s">
        <v>8519</v>
      </c>
      <c r="W6627" t="s">
        <v>207</v>
      </c>
      <c r="X6627" t="s">
        <v>366</v>
      </c>
      <c r="Y6627" t="str">
        <f>"37-2012"</f>
        <v>37-2012</v>
      </c>
      <c r="Z6627" t="s">
        <v>373</v>
      </c>
      <c r="AA6627">
        <v>721110</v>
      </c>
      <c r="AB6627">
        <v>73</v>
      </c>
      <c r="AC6627">
        <v>73</v>
      </c>
      <c r="AD6627" t="s">
        <v>79</v>
      </c>
      <c r="AE6627" t="s">
        <v>80</v>
      </c>
      <c r="AF6627">
        <v>35</v>
      </c>
      <c r="AG6627" s="4">
        <v>0.25</v>
      </c>
      <c r="AH6627" s="4">
        <v>0.52083333333333337</v>
      </c>
      <c r="AI6627" s="5">
        <v>15.24</v>
      </c>
      <c r="AJ6627">
        <v>22.86</v>
      </c>
      <c r="AL6627" t="s">
        <v>81</v>
      </c>
      <c r="AM6627" t="s">
        <v>82</v>
      </c>
      <c r="AO6627" t="s">
        <v>83</v>
      </c>
      <c r="AP6627" t="s">
        <v>67</v>
      </c>
      <c r="AQ6627" t="s">
        <v>67</v>
      </c>
      <c r="AR6627" t="s">
        <v>82</v>
      </c>
      <c r="AT6627" t="s">
        <v>82</v>
      </c>
      <c r="AW6627" t="s">
        <v>82</v>
      </c>
      <c r="AY6627" t="s">
        <v>360</v>
      </c>
      <c r="AZ6627" t="s">
        <v>360</v>
      </c>
      <c r="BA6627" t="s">
        <v>207</v>
      </c>
      <c r="BB6627">
        <v>2554</v>
      </c>
      <c r="BC6627" t="s">
        <v>87</v>
      </c>
      <c r="BH6627" t="s">
        <v>8515</v>
      </c>
      <c r="BI6627" t="s">
        <v>67</v>
      </c>
      <c r="BJ6627">
        <v>43436262</v>
      </c>
    </row>
    <row r="6628" spans="1:62" x14ac:dyDescent="0.25">
      <c r="A6628" t="s">
        <v>35565</v>
      </c>
      <c r="B6628" s="2">
        <v>43538</v>
      </c>
      <c r="C6628" t="s">
        <v>63</v>
      </c>
      <c r="D6628" s="3">
        <v>43472.542311562502</v>
      </c>
      <c r="E6628" t="s">
        <v>64</v>
      </c>
      <c r="F6628" s="2">
        <v>43556</v>
      </c>
      <c r="G6628" s="2">
        <v>43784</v>
      </c>
      <c r="H6628" t="s">
        <v>35566</v>
      </c>
      <c r="J6628" t="s">
        <v>35567</v>
      </c>
      <c r="L6628" t="s">
        <v>35568</v>
      </c>
      <c r="M6628" t="s">
        <v>626</v>
      </c>
      <c r="N6628">
        <v>72058</v>
      </c>
      <c r="O6628" t="s">
        <v>70</v>
      </c>
      <c r="Q6628" t="s">
        <v>35569</v>
      </c>
      <c r="S6628" t="s">
        <v>72</v>
      </c>
      <c r="T6628" t="s">
        <v>5156</v>
      </c>
      <c r="U6628" t="s">
        <v>5157</v>
      </c>
      <c r="V6628" t="s">
        <v>5158</v>
      </c>
      <c r="W6628" t="s">
        <v>105</v>
      </c>
      <c r="X6628" t="s">
        <v>5159</v>
      </c>
      <c r="Y6628" t="str">
        <f>"39-3091"</f>
        <v>39-3091</v>
      </c>
      <c r="Z6628" t="s">
        <v>677</v>
      </c>
      <c r="AA6628">
        <v>713990</v>
      </c>
      <c r="AB6628">
        <v>40</v>
      </c>
      <c r="AC6628">
        <v>40</v>
      </c>
      <c r="AD6628" t="s">
        <v>79</v>
      </c>
      <c r="AE6628" t="s">
        <v>80</v>
      </c>
      <c r="AF6628">
        <v>40</v>
      </c>
      <c r="AG6628" s="4">
        <v>0.54166666666666663</v>
      </c>
      <c r="AH6628" s="4">
        <v>0.91666666666666663</v>
      </c>
      <c r="AI6628" s="5">
        <v>346.4</v>
      </c>
      <c r="AL6628" t="s">
        <v>81</v>
      </c>
      <c r="AM6628" t="s">
        <v>82</v>
      </c>
      <c r="AO6628" t="s">
        <v>83</v>
      </c>
      <c r="AR6628" t="s">
        <v>82</v>
      </c>
      <c r="AT6628" t="s">
        <v>82</v>
      </c>
      <c r="AW6628" t="s">
        <v>82</v>
      </c>
      <c r="AY6628" t="s">
        <v>19246</v>
      </c>
      <c r="AZ6628" t="s">
        <v>21807</v>
      </c>
      <c r="BA6628" t="s">
        <v>626</v>
      </c>
      <c r="BB6628">
        <v>72058</v>
      </c>
      <c r="BC6628" t="s">
        <v>79</v>
      </c>
      <c r="BH6628" t="s">
        <v>35567</v>
      </c>
      <c r="BJ6628">
        <v>822869193</v>
      </c>
    </row>
    <row r="6629" spans="1:62" x14ac:dyDescent="0.25">
      <c r="A6629" t="s">
        <v>35573</v>
      </c>
      <c r="B6629" s="2">
        <v>43538</v>
      </c>
      <c r="C6629" t="s">
        <v>63</v>
      </c>
      <c r="D6629" s="3">
        <v>43472.508330879631</v>
      </c>
      <c r="E6629" t="s">
        <v>64</v>
      </c>
      <c r="F6629" s="2">
        <v>43556</v>
      </c>
      <c r="G6629" s="2">
        <v>43769</v>
      </c>
      <c r="H6629" t="s">
        <v>35269</v>
      </c>
      <c r="I6629" t="s">
        <v>35270</v>
      </c>
      <c r="J6629" t="s">
        <v>35271</v>
      </c>
      <c r="K6629" t="s">
        <v>67</v>
      </c>
      <c r="L6629" t="s">
        <v>587</v>
      </c>
      <c r="M6629" t="s">
        <v>207</v>
      </c>
      <c r="N6629">
        <v>2673</v>
      </c>
      <c r="O6629" t="s">
        <v>70</v>
      </c>
      <c r="P6629" t="s">
        <v>67</v>
      </c>
      <c r="Q6629" t="s">
        <v>35272</v>
      </c>
      <c r="S6629" t="s">
        <v>72</v>
      </c>
      <c r="T6629" t="s">
        <v>8517</v>
      </c>
      <c r="U6629" t="s">
        <v>8518</v>
      </c>
      <c r="V6629" t="s">
        <v>8519</v>
      </c>
      <c r="W6629" t="s">
        <v>207</v>
      </c>
      <c r="X6629" t="s">
        <v>423</v>
      </c>
      <c r="Y6629" t="str">
        <f>"37-2011"</f>
        <v>37-2011</v>
      </c>
      <c r="Z6629" t="s">
        <v>424</v>
      </c>
      <c r="AA6629">
        <v>721110</v>
      </c>
      <c r="AB6629">
        <v>3</v>
      </c>
      <c r="AC6629">
        <v>3</v>
      </c>
      <c r="AD6629" t="s">
        <v>79</v>
      </c>
      <c r="AE6629" t="s">
        <v>95</v>
      </c>
      <c r="AF6629">
        <v>35</v>
      </c>
      <c r="AG6629" s="4">
        <v>0.33333333333333331</v>
      </c>
      <c r="AH6629" s="4">
        <v>0.66666666666666663</v>
      </c>
      <c r="AI6629" s="5">
        <v>16.489999999999998</v>
      </c>
      <c r="AJ6629">
        <v>24.74</v>
      </c>
      <c r="AL6629" t="s">
        <v>81</v>
      </c>
      <c r="AM6629" t="s">
        <v>82</v>
      </c>
      <c r="AO6629" t="s">
        <v>83</v>
      </c>
      <c r="AP6629" t="s">
        <v>67</v>
      </c>
      <c r="AQ6629" t="s">
        <v>67</v>
      </c>
      <c r="AR6629" t="s">
        <v>82</v>
      </c>
      <c r="AT6629" t="s">
        <v>82</v>
      </c>
      <c r="AW6629" t="s">
        <v>82</v>
      </c>
      <c r="AY6629" t="s">
        <v>587</v>
      </c>
      <c r="AZ6629" t="s">
        <v>214</v>
      </c>
      <c r="BA6629" t="s">
        <v>207</v>
      </c>
      <c r="BB6629">
        <v>2673</v>
      </c>
      <c r="BC6629" t="s">
        <v>87</v>
      </c>
      <c r="BH6629" t="s">
        <v>35271</v>
      </c>
      <c r="BI6629" t="s">
        <v>67</v>
      </c>
      <c r="BJ6629">
        <v>811580656</v>
      </c>
    </row>
    <row r="6630" spans="1:62" x14ac:dyDescent="0.25">
      <c r="A6630" t="s">
        <v>35602</v>
      </c>
      <c r="B6630" s="2">
        <v>43538</v>
      </c>
      <c r="C6630" t="s">
        <v>63</v>
      </c>
      <c r="D6630" s="3">
        <v>43472.60779170139</v>
      </c>
      <c r="E6630" t="s">
        <v>64</v>
      </c>
      <c r="F6630" s="2">
        <v>43556</v>
      </c>
      <c r="G6630" s="2">
        <v>43784</v>
      </c>
      <c r="H6630" t="s">
        <v>35603</v>
      </c>
      <c r="I6630" t="s">
        <v>35604</v>
      </c>
      <c r="J6630" t="s">
        <v>35605</v>
      </c>
      <c r="K6630" t="s">
        <v>67</v>
      </c>
      <c r="L6630" t="s">
        <v>273</v>
      </c>
      <c r="M6630" t="s">
        <v>207</v>
      </c>
      <c r="N6630">
        <v>2657</v>
      </c>
      <c r="O6630" t="s">
        <v>70</v>
      </c>
      <c r="P6630" t="s">
        <v>67</v>
      </c>
      <c r="Q6630" t="s">
        <v>35606</v>
      </c>
      <c r="S6630" t="s">
        <v>72</v>
      </c>
      <c r="T6630" t="s">
        <v>8517</v>
      </c>
      <c r="U6630" t="s">
        <v>8518</v>
      </c>
      <c r="V6630" t="s">
        <v>8519</v>
      </c>
      <c r="W6630" t="s">
        <v>207</v>
      </c>
      <c r="X6630" t="s">
        <v>16279</v>
      </c>
      <c r="Y6630" t="str">
        <f>"35-2015"</f>
        <v>35-2015</v>
      </c>
      <c r="Z6630" t="s">
        <v>346</v>
      </c>
      <c r="AA6630">
        <v>722211</v>
      </c>
      <c r="AB6630">
        <v>3</v>
      </c>
      <c r="AC6630">
        <v>3</v>
      </c>
      <c r="AD6630" t="s">
        <v>79</v>
      </c>
      <c r="AE6630" t="s">
        <v>95</v>
      </c>
      <c r="AF6630">
        <v>35</v>
      </c>
      <c r="AG6630" s="4">
        <v>0.25</v>
      </c>
      <c r="AH6630" s="4">
        <v>0.58333333333333337</v>
      </c>
      <c r="AI6630" s="5">
        <v>16.84</v>
      </c>
      <c r="AJ6630">
        <v>25.26</v>
      </c>
      <c r="AL6630" t="s">
        <v>81</v>
      </c>
      <c r="AM6630" t="s">
        <v>82</v>
      </c>
      <c r="AO6630" t="s">
        <v>83</v>
      </c>
      <c r="AP6630" t="s">
        <v>67</v>
      </c>
      <c r="AQ6630" t="s">
        <v>67</v>
      </c>
      <c r="AR6630" t="s">
        <v>82</v>
      </c>
      <c r="AT6630" t="s">
        <v>82</v>
      </c>
      <c r="AW6630" t="s">
        <v>82</v>
      </c>
      <c r="AY6630" t="s">
        <v>273</v>
      </c>
      <c r="AZ6630" t="s">
        <v>214</v>
      </c>
      <c r="BA6630" t="s">
        <v>207</v>
      </c>
      <c r="BB6630">
        <v>2657</v>
      </c>
      <c r="BC6630" t="s">
        <v>87</v>
      </c>
      <c r="BH6630" t="s">
        <v>35605</v>
      </c>
      <c r="BI6630" t="s">
        <v>67</v>
      </c>
      <c r="BJ6630">
        <v>830388743</v>
      </c>
    </row>
    <row r="6631" spans="1:62" x14ac:dyDescent="0.25">
      <c r="A6631" t="s">
        <v>35607</v>
      </c>
      <c r="B6631" s="2">
        <v>43538</v>
      </c>
      <c r="C6631" t="s">
        <v>63</v>
      </c>
      <c r="D6631" s="3">
        <v>43472.438655127313</v>
      </c>
      <c r="E6631" t="s">
        <v>64</v>
      </c>
      <c r="F6631" s="2">
        <v>43556</v>
      </c>
      <c r="G6631" s="2">
        <v>43800</v>
      </c>
      <c r="H6631" t="s">
        <v>35608</v>
      </c>
      <c r="I6631" t="s">
        <v>35608</v>
      </c>
      <c r="J6631" t="s">
        <v>35609</v>
      </c>
      <c r="L6631" t="s">
        <v>7619</v>
      </c>
      <c r="M6631" t="s">
        <v>105</v>
      </c>
      <c r="N6631">
        <v>76266</v>
      </c>
      <c r="O6631" t="s">
        <v>70</v>
      </c>
      <c r="Q6631" t="s">
        <v>35610</v>
      </c>
      <c r="S6631" t="s">
        <v>72</v>
      </c>
      <c r="T6631" t="s">
        <v>878</v>
      </c>
      <c r="U6631" t="s">
        <v>2878</v>
      </c>
      <c r="V6631" t="s">
        <v>2620</v>
      </c>
      <c r="W6631" t="s">
        <v>881</v>
      </c>
      <c r="X6631" t="s">
        <v>106</v>
      </c>
      <c r="Y6631" t="str">
        <f>"37-3011"</f>
        <v>37-3011</v>
      </c>
      <c r="Z6631" t="s">
        <v>94</v>
      </c>
      <c r="AA6631">
        <v>561730</v>
      </c>
      <c r="AB6631">
        <v>6</v>
      </c>
      <c r="AC6631">
        <v>6</v>
      </c>
      <c r="AD6631" t="s">
        <v>79</v>
      </c>
      <c r="AE6631" t="s">
        <v>95</v>
      </c>
      <c r="AF6631">
        <v>40</v>
      </c>
      <c r="AG6631" s="4">
        <v>0.33333333333333331</v>
      </c>
      <c r="AH6631" s="4">
        <v>0.70833333333333337</v>
      </c>
      <c r="AI6631" s="5">
        <v>13.94</v>
      </c>
      <c r="AJ6631">
        <v>20.91</v>
      </c>
      <c r="AK6631">
        <v>21</v>
      </c>
      <c r="AL6631" t="s">
        <v>81</v>
      </c>
      <c r="AM6631" t="s">
        <v>82</v>
      </c>
      <c r="AO6631" t="s">
        <v>83</v>
      </c>
      <c r="AR6631" t="s">
        <v>82</v>
      </c>
      <c r="AT6631" t="s">
        <v>82</v>
      </c>
      <c r="AW6631" t="s">
        <v>82</v>
      </c>
      <c r="AY6631" t="s">
        <v>3479</v>
      </c>
      <c r="AZ6631" t="s">
        <v>1594</v>
      </c>
      <c r="BA6631" t="s">
        <v>105</v>
      </c>
      <c r="BB6631">
        <v>75074</v>
      </c>
      <c r="BC6631" t="s">
        <v>79</v>
      </c>
      <c r="BH6631" t="s">
        <v>35611</v>
      </c>
      <c r="BJ6631">
        <v>812289631</v>
      </c>
    </row>
    <row r="6632" spans="1:62" x14ac:dyDescent="0.25">
      <c r="A6632" t="s">
        <v>35612</v>
      </c>
      <c r="B6632" s="2">
        <v>43538</v>
      </c>
      <c r="C6632" t="s">
        <v>63</v>
      </c>
      <c r="D6632" s="3">
        <v>43472.523363206019</v>
      </c>
      <c r="E6632" t="s">
        <v>64</v>
      </c>
      <c r="F6632" s="2">
        <v>43556</v>
      </c>
      <c r="G6632" s="2">
        <v>43753</v>
      </c>
      <c r="H6632" t="s">
        <v>35613</v>
      </c>
      <c r="I6632" t="s">
        <v>35614</v>
      </c>
      <c r="J6632" t="s">
        <v>35615</v>
      </c>
      <c r="K6632" t="s">
        <v>35616</v>
      </c>
      <c r="L6632" t="s">
        <v>35617</v>
      </c>
      <c r="M6632" t="s">
        <v>207</v>
      </c>
      <c r="N6632">
        <v>2556</v>
      </c>
      <c r="O6632" t="s">
        <v>70</v>
      </c>
      <c r="P6632" t="s">
        <v>67</v>
      </c>
      <c r="Q6632" t="s">
        <v>35618</v>
      </c>
      <c r="S6632" t="s">
        <v>72</v>
      </c>
      <c r="T6632" t="s">
        <v>8517</v>
      </c>
      <c r="U6632" t="s">
        <v>8518</v>
      </c>
      <c r="V6632" t="s">
        <v>8519</v>
      </c>
      <c r="W6632" t="s">
        <v>207</v>
      </c>
      <c r="X6632" t="s">
        <v>35023</v>
      </c>
      <c r="Y6632" t="str">
        <f>"35-2021"</f>
        <v>35-2021</v>
      </c>
      <c r="Z6632" t="s">
        <v>221</v>
      </c>
      <c r="AA6632">
        <v>722110</v>
      </c>
      <c r="AB6632">
        <v>20</v>
      </c>
      <c r="AC6632">
        <v>20</v>
      </c>
      <c r="AD6632" t="s">
        <v>79</v>
      </c>
      <c r="AE6632" t="s">
        <v>95</v>
      </c>
      <c r="AF6632">
        <v>35</v>
      </c>
      <c r="AG6632" s="4">
        <v>0.375</v>
      </c>
      <c r="AH6632" s="4">
        <v>0.70833333333333337</v>
      </c>
      <c r="AI6632" s="5">
        <v>13.08</v>
      </c>
      <c r="AJ6632">
        <v>19.62</v>
      </c>
      <c r="AL6632" t="s">
        <v>81</v>
      </c>
      <c r="AM6632" t="s">
        <v>82</v>
      </c>
      <c r="AO6632" t="s">
        <v>83</v>
      </c>
      <c r="AP6632" t="s">
        <v>67</v>
      </c>
      <c r="AQ6632" t="s">
        <v>67</v>
      </c>
      <c r="AR6632" t="s">
        <v>82</v>
      </c>
      <c r="AT6632" t="s">
        <v>82</v>
      </c>
      <c r="AW6632" t="s">
        <v>82</v>
      </c>
      <c r="AY6632" t="s">
        <v>35617</v>
      </c>
      <c r="AZ6632" t="s">
        <v>214</v>
      </c>
      <c r="BA6632" t="s">
        <v>207</v>
      </c>
      <c r="BB6632">
        <v>2556</v>
      </c>
      <c r="BC6632" t="s">
        <v>79</v>
      </c>
      <c r="BH6632" t="s">
        <v>35615</v>
      </c>
      <c r="BI6632" t="s">
        <v>35619</v>
      </c>
      <c r="BJ6632">
        <v>810875344</v>
      </c>
    </row>
    <row r="6633" spans="1:62" x14ac:dyDescent="0.25">
      <c r="A6633" t="s">
        <v>35679</v>
      </c>
      <c r="B6633" s="2">
        <v>43538</v>
      </c>
      <c r="C6633" t="s">
        <v>63</v>
      </c>
      <c r="D6633" s="3">
        <v>43473.561251331019</v>
      </c>
      <c r="E6633" t="s">
        <v>91</v>
      </c>
      <c r="H6633" t="s">
        <v>8730</v>
      </c>
      <c r="J6633" t="s">
        <v>8731</v>
      </c>
      <c r="L6633" t="s">
        <v>8732</v>
      </c>
      <c r="M6633" t="s">
        <v>323</v>
      </c>
      <c r="N6633">
        <v>96097</v>
      </c>
      <c r="O6633" t="s">
        <v>70</v>
      </c>
      <c r="Q6633" t="s">
        <v>8733</v>
      </c>
      <c r="S6633" t="s">
        <v>72</v>
      </c>
      <c r="T6633" t="s">
        <v>878</v>
      </c>
      <c r="U6633" t="s">
        <v>2327</v>
      </c>
      <c r="V6633" t="s">
        <v>880</v>
      </c>
      <c r="W6633" t="s">
        <v>881</v>
      </c>
      <c r="X6633" t="s">
        <v>1092</v>
      </c>
      <c r="Y6633" t="str">
        <f>"45-4011"</f>
        <v>45-4011</v>
      </c>
      <c r="Z6633" t="s">
        <v>763</v>
      </c>
      <c r="AA6633">
        <v>115310</v>
      </c>
      <c r="AB6633">
        <v>69</v>
      </c>
      <c r="AD6633" t="s">
        <v>79</v>
      </c>
      <c r="AE6633" t="s">
        <v>80</v>
      </c>
      <c r="AF6633">
        <v>40</v>
      </c>
      <c r="AG6633" s="4">
        <v>0.25</v>
      </c>
      <c r="AH6633" s="4">
        <v>0.625</v>
      </c>
      <c r="AI6633" s="6">
        <v>12</v>
      </c>
      <c r="AJ6633">
        <v>18</v>
      </c>
      <c r="AK6633">
        <v>37.5</v>
      </c>
      <c r="AL6633" t="s">
        <v>81</v>
      </c>
      <c r="AM6633" t="s">
        <v>82</v>
      </c>
      <c r="AO6633" t="s">
        <v>83</v>
      </c>
      <c r="AR6633" t="s">
        <v>82</v>
      </c>
      <c r="AT6633" t="s">
        <v>82</v>
      </c>
      <c r="AW6633" t="s">
        <v>72</v>
      </c>
      <c r="AX6633">
        <v>3</v>
      </c>
      <c r="AY6633" t="s">
        <v>8732</v>
      </c>
      <c r="AZ6633" t="s">
        <v>8734</v>
      </c>
      <c r="BA6633" t="s">
        <v>323</v>
      </c>
      <c r="BB6633">
        <v>96097</v>
      </c>
      <c r="BC6633" t="s">
        <v>79</v>
      </c>
      <c r="BH6633" t="s">
        <v>8735</v>
      </c>
      <c r="BJ6633">
        <v>455180010</v>
      </c>
    </row>
    <row r="6634" spans="1:62" x14ac:dyDescent="0.25">
      <c r="A6634" t="s">
        <v>35838</v>
      </c>
      <c r="B6634" s="2">
        <v>43538</v>
      </c>
      <c r="C6634" t="s">
        <v>63</v>
      </c>
      <c r="D6634" s="3">
        <v>43474.494235891201</v>
      </c>
      <c r="E6634" t="s">
        <v>117</v>
      </c>
      <c r="H6634" t="s">
        <v>35839</v>
      </c>
      <c r="J6634" t="s">
        <v>18265</v>
      </c>
      <c r="L6634" t="s">
        <v>18266</v>
      </c>
      <c r="M6634" t="s">
        <v>197</v>
      </c>
      <c r="N6634">
        <v>50006</v>
      </c>
      <c r="O6634" t="s">
        <v>70</v>
      </c>
      <c r="Q6634" t="s">
        <v>18267</v>
      </c>
      <c r="S6634" t="s">
        <v>72</v>
      </c>
      <c r="T6634" t="s">
        <v>194</v>
      </c>
      <c r="U6634" t="s">
        <v>195</v>
      </c>
      <c r="V6634" t="s">
        <v>196</v>
      </c>
      <c r="W6634" t="s">
        <v>197</v>
      </c>
      <c r="X6634" t="s">
        <v>18268</v>
      </c>
      <c r="Y6634" t="str">
        <f>"53-3032"</f>
        <v>53-3032</v>
      </c>
      <c r="Z6634" t="s">
        <v>157</v>
      </c>
      <c r="AA6634">
        <v>4842</v>
      </c>
      <c r="AB6634">
        <v>3</v>
      </c>
      <c r="AD6634" t="s">
        <v>79</v>
      </c>
      <c r="AE6634" t="s">
        <v>80</v>
      </c>
      <c r="AF6634">
        <v>40</v>
      </c>
      <c r="AG6634" s="4">
        <v>0.29166666666666669</v>
      </c>
      <c r="AH6634" s="4">
        <v>0.75</v>
      </c>
      <c r="AI6634" s="5">
        <v>23.62</v>
      </c>
      <c r="AJ6634">
        <v>35.43</v>
      </c>
      <c r="AM6634" t="s">
        <v>82</v>
      </c>
      <c r="AO6634" t="s">
        <v>83</v>
      </c>
      <c r="AR6634" t="s">
        <v>82</v>
      </c>
      <c r="AT6634" t="s">
        <v>82</v>
      </c>
      <c r="AW6634" t="s">
        <v>72</v>
      </c>
      <c r="AX6634">
        <v>3</v>
      </c>
      <c r="AY6634" t="s">
        <v>35840</v>
      </c>
      <c r="AZ6634" t="s">
        <v>35841</v>
      </c>
      <c r="BA6634" t="s">
        <v>197</v>
      </c>
      <c r="BB6634">
        <v>52358</v>
      </c>
      <c r="BC6634" t="s">
        <v>79</v>
      </c>
      <c r="BH6634" t="s">
        <v>35842</v>
      </c>
      <c r="BJ6634">
        <v>474616242</v>
      </c>
    </row>
    <row r="6635" spans="1:62" x14ac:dyDescent="0.25">
      <c r="A6635" t="s">
        <v>35995</v>
      </c>
      <c r="B6635" s="2">
        <v>43538</v>
      </c>
      <c r="C6635" t="s">
        <v>63</v>
      </c>
      <c r="D6635" s="3">
        <v>43474.309621354165</v>
      </c>
      <c r="E6635" t="s">
        <v>117</v>
      </c>
      <c r="H6635" t="s">
        <v>7735</v>
      </c>
      <c r="J6635" t="s">
        <v>35996</v>
      </c>
      <c r="K6635" t="s">
        <v>67</v>
      </c>
      <c r="L6635" t="s">
        <v>7737</v>
      </c>
      <c r="M6635" t="s">
        <v>197</v>
      </c>
      <c r="N6635">
        <v>51342</v>
      </c>
      <c r="O6635" t="s">
        <v>70</v>
      </c>
      <c r="P6635" t="s">
        <v>67</v>
      </c>
      <c r="Q6635" t="s">
        <v>7738</v>
      </c>
      <c r="S6635" t="s">
        <v>72</v>
      </c>
      <c r="T6635" t="s">
        <v>35997</v>
      </c>
      <c r="U6635" t="s">
        <v>35976</v>
      </c>
      <c r="V6635" t="s">
        <v>12046</v>
      </c>
      <c r="W6635" t="s">
        <v>197</v>
      </c>
      <c r="X6635" t="s">
        <v>199</v>
      </c>
      <c r="Y6635" t="str">
        <f>"51-9198"</f>
        <v>51-9198</v>
      </c>
      <c r="Z6635" t="s">
        <v>199</v>
      </c>
      <c r="AA6635">
        <v>321214</v>
      </c>
      <c r="AB6635">
        <v>6</v>
      </c>
      <c r="AD6635" t="s">
        <v>79</v>
      </c>
      <c r="AE6635" t="s">
        <v>95</v>
      </c>
      <c r="AF6635">
        <v>40</v>
      </c>
      <c r="AG6635" s="4">
        <v>0.27083333333333331</v>
      </c>
      <c r="AH6635" s="4">
        <v>0.70833333333333337</v>
      </c>
      <c r="AI6635" s="5">
        <v>13.48</v>
      </c>
      <c r="AJ6635">
        <v>20.22</v>
      </c>
      <c r="AM6635" t="s">
        <v>82</v>
      </c>
      <c r="AO6635" t="s">
        <v>83</v>
      </c>
      <c r="AP6635" t="s">
        <v>67</v>
      </c>
      <c r="AQ6635" t="s">
        <v>67</v>
      </c>
      <c r="AR6635" t="s">
        <v>82</v>
      </c>
      <c r="AT6635" t="s">
        <v>82</v>
      </c>
      <c r="AW6635" t="s">
        <v>82</v>
      </c>
      <c r="AY6635" t="s">
        <v>15779</v>
      </c>
      <c r="AZ6635" t="s">
        <v>2493</v>
      </c>
      <c r="BA6635" t="s">
        <v>232</v>
      </c>
      <c r="BB6635">
        <v>14433</v>
      </c>
      <c r="BC6635" t="s">
        <v>87</v>
      </c>
      <c r="BH6635" t="s">
        <v>15780</v>
      </c>
      <c r="BI6635" t="s">
        <v>67</v>
      </c>
      <c r="BJ6635">
        <v>411400906</v>
      </c>
    </row>
    <row r="6636" spans="1:62" x14ac:dyDescent="0.25">
      <c r="A6636" t="s">
        <v>35998</v>
      </c>
      <c r="B6636" s="2">
        <v>43538</v>
      </c>
      <c r="C6636" t="s">
        <v>63</v>
      </c>
      <c r="D6636" s="3">
        <v>43474.333139305556</v>
      </c>
      <c r="E6636" t="s">
        <v>117</v>
      </c>
      <c r="H6636" t="s">
        <v>35999</v>
      </c>
      <c r="I6636" t="s">
        <v>67</v>
      </c>
      <c r="J6636" t="s">
        <v>36000</v>
      </c>
      <c r="K6636" t="s">
        <v>29183</v>
      </c>
      <c r="L6636" t="s">
        <v>29184</v>
      </c>
      <c r="M6636" t="s">
        <v>207</v>
      </c>
      <c r="N6636">
        <v>2659</v>
      </c>
      <c r="O6636" t="s">
        <v>70</v>
      </c>
      <c r="Q6636" t="s">
        <v>29185</v>
      </c>
      <c r="S6636" t="s">
        <v>72</v>
      </c>
      <c r="T6636" t="s">
        <v>36001</v>
      </c>
      <c r="U6636" t="s">
        <v>210</v>
      </c>
      <c r="V6636" t="s">
        <v>211</v>
      </c>
      <c r="W6636" t="s">
        <v>207</v>
      </c>
      <c r="X6636" t="s">
        <v>366</v>
      </c>
      <c r="Y6636" t="str">
        <f>"37-2012"</f>
        <v>37-2012</v>
      </c>
      <c r="Z6636" t="s">
        <v>373</v>
      </c>
      <c r="AA6636">
        <v>561720</v>
      </c>
      <c r="AB6636">
        <v>20</v>
      </c>
      <c r="AD6636" t="s">
        <v>79</v>
      </c>
      <c r="AE6636" t="s">
        <v>95</v>
      </c>
      <c r="AF6636">
        <v>35</v>
      </c>
      <c r="AG6636" s="4">
        <v>0.375</v>
      </c>
      <c r="AH6636" s="4">
        <v>0.70833333333333337</v>
      </c>
      <c r="AI6636" s="5">
        <v>14.58</v>
      </c>
      <c r="AJ6636">
        <v>21.87</v>
      </c>
      <c r="AM6636" t="s">
        <v>82</v>
      </c>
      <c r="AO6636" t="s">
        <v>83</v>
      </c>
      <c r="AR6636" t="s">
        <v>82</v>
      </c>
      <c r="AT6636" t="s">
        <v>82</v>
      </c>
      <c r="AW6636" t="s">
        <v>82</v>
      </c>
      <c r="AY6636" t="s">
        <v>29186</v>
      </c>
      <c r="AZ6636" t="s">
        <v>214</v>
      </c>
      <c r="BA6636" t="s">
        <v>207</v>
      </c>
      <c r="BB6636">
        <v>2659</v>
      </c>
      <c r="BC6636" t="s">
        <v>79</v>
      </c>
      <c r="BD6636" t="s">
        <v>36002</v>
      </c>
      <c r="BE6636" t="s">
        <v>67</v>
      </c>
      <c r="BF6636" s="2">
        <v>43467</v>
      </c>
      <c r="BG6636" s="2">
        <v>43533</v>
      </c>
      <c r="BH6636" t="s">
        <v>36000</v>
      </c>
      <c r="BJ6636">
        <v>43531859</v>
      </c>
    </row>
    <row r="6637" spans="1:62" x14ac:dyDescent="0.25">
      <c r="A6637" t="s">
        <v>37544</v>
      </c>
      <c r="B6637" s="2">
        <v>43538</v>
      </c>
      <c r="C6637" t="s">
        <v>63</v>
      </c>
      <c r="D6637" s="3">
        <v>43503.510435439814</v>
      </c>
      <c r="E6637" t="s">
        <v>91</v>
      </c>
      <c r="H6637" t="s">
        <v>20297</v>
      </c>
      <c r="I6637" t="s">
        <v>20298</v>
      </c>
      <c r="J6637" t="s">
        <v>20299</v>
      </c>
      <c r="K6637" t="s">
        <v>20300</v>
      </c>
      <c r="L6637" t="s">
        <v>20301</v>
      </c>
      <c r="M6637" t="s">
        <v>69</v>
      </c>
      <c r="N6637">
        <v>41018</v>
      </c>
      <c r="O6637" t="s">
        <v>70</v>
      </c>
      <c r="Q6637" t="s">
        <v>20302</v>
      </c>
      <c r="S6637" t="s">
        <v>72</v>
      </c>
      <c r="T6637" t="s">
        <v>6137</v>
      </c>
      <c r="U6637" t="s">
        <v>6138</v>
      </c>
      <c r="V6637" t="s">
        <v>4606</v>
      </c>
      <c r="W6637" t="s">
        <v>105</v>
      </c>
      <c r="X6637" t="s">
        <v>20303</v>
      </c>
      <c r="Y6637" t="str">
        <f>"37-2011"</f>
        <v>37-2011</v>
      </c>
      <c r="Z6637" t="s">
        <v>424</v>
      </c>
      <c r="AA6637">
        <v>561720</v>
      </c>
      <c r="AB6637">
        <v>10</v>
      </c>
      <c r="AD6637" t="s">
        <v>79</v>
      </c>
      <c r="AE6637" t="s">
        <v>80</v>
      </c>
      <c r="AF6637">
        <v>40</v>
      </c>
      <c r="AG6637" s="4">
        <v>0.33333333333333331</v>
      </c>
      <c r="AH6637" s="4">
        <v>0.66666666666666663</v>
      </c>
      <c r="AI6637" s="5">
        <v>12.64</v>
      </c>
      <c r="AL6637" t="s">
        <v>81</v>
      </c>
      <c r="AM6637" t="s">
        <v>82</v>
      </c>
      <c r="AO6637" t="s">
        <v>83</v>
      </c>
      <c r="AP6637" t="s">
        <v>67</v>
      </c>
      <c r="AQ6637" t="s">
        <v>67</v>
      </c>
      <c r="AR6637" t="s">
        <v>82</v>
      </c>
      <c r="AT6637" t="s">
        <v>82</v>
      </c>
      <c r="AW6637" t="s">
        <v>82</v>
      </c>
      <c r="AY6637" t="s">
        <v>20304</v>
      </c>
      <c r="AZ6637" t="s">
        <v>20305</v>
      </c>
      <c r="BA6637" t="s">
        <v>69</v>
      </c>
      <c r="BB6637">
        <v>41018</v>
      </c>
      <c r="BC6637" t="s">
        <v>79</v>
      </c>
      <c r="BH6637" t="s">
        <v>20306</v>
      </c>
      <c r="BI6637" t="s">
        <v>9417</v>
      </c>
      <c r="BJ6637">
        <v>611234894</v>
      </c>
    </row>
    <row r="6638" spans="1:62" x14ac:dyDescent="0.25">
      <c r="A6638" t="s">
        <v>37570</v>
      </c>
      <c r="B6638" s="2">
        <v>43538</v>
      </c>
      <c r="C6638" t="s">
        <v>63</v>
      </c>
      <c r="D6638" s="3">
        <v>43503.52694181713</v>
      </c>
      <c r="E6638" t="s">
        <v>91</v>
      </c>
      <c r="H6638" t="s">
        <v>10891</v>
      </c>
      <c r="J6638" t="s">
        <v>10892</v>
      </c>
      <c r="L6638" t="s">
        <v>10893</v>
      </c>
      <c r="M6638" t="s">
        <v>787</v>
      </c>
      <c r="N6638">
        <v>35124</v>
      </c>
      <c r="O6638" t="s">
        <v>70</v>
      </c>
      <c r="Q6638" t="s">
        <v>10894</v>
      </c>
      <c r="S6638" t="s">
        <v>72</v>
      </c>
      <c r="T6638" t="s">
        <v>1895</v>
      </c>
      <c r="U6638" t="s">
        <v>1896</v>
      </c>
      <c r="V6638" t="s">
        <v>1897</v>
      </c>
      <c r="W6638" t="s">
        <v>105</v>
      </c>
      <c r="X6638" t="s">
        <v>1197</v>
      </c>
      <c r="Y6638" t="str">
        <f>"47-2061"</f>
        <v>47-2061</v>
      </c>
      <c r="Z6638" t="s">
        <v>326</v>
      </c>
      <c r="AA6638">
        <v>2373</v>
      </c>
      <c r="AB6638">
        <v>18</v>
      </c>
      <c r="AD6638" t="s">
        <v>79</v>
      </c>
      <c r="AE6638" t="s">
        <v>95</v>
      </c>
      <c r="AF6638">
        <v>40</v>
      </c>
      <c r="AG6638" s="4">
        <v>0.33333333333333331</v>
      </c>
      <c r="AH6638" s="4">
        <v>0.66666666666666663</v>
      </c>
      <c r="AI6638" s="5">
        <v>15.81</v>
      </c>
      <c r="AJ6638">
        <v>0</v>
      </c>
      <c r="AK6638">
        <v>0</v>
      </c>
      <c r="AL6638" t="s">
        <v>81</v>
      </c>
      <c r="AM6638" t="s">
        <v>82</v>
      </c>
      <c r="AO6638" t="s">
        <v>83</v>
      </c>
      <c r="AP6638" t="s">
        <v>67</v>
      </c>
      <c r="AQ6638" t="s">
        <v>67</v>
      </c>
      <c r="AR6638" t="s">
        <v>82</v>
      </c>
      <c r="AT6638" t="s">
        <v>82</v>
      </c>
      <c r="AW6638" t="s">
        <v>82</v>
      </c>
      <c r="AY6638" t="s">
        <v>10895</v>
      </c>
      <c r="AZ6638" t="s">
        <v>2001</v>
      </c>
      <c r="BA6638" t="s">
        <v>787</v>
      </c>
      <c r="BB6638">
        <v>35124</v>
      </c>
      <c r="BC6638" t="s">
        <v>79</v>
      </c>
      <c r="BH6638" t="s">
        <v>10896</v>
      </c>
      <c r="BJ6638">
        <v>464143466</v>
      </c>
    </row>
    <row r="6639" spans="1:62" x14ac:dyDescent="0.25">
      <c r="A6639" t="s">
        <v>37751</v>
      </c>
      <c r="B6639" s="2">
        <v>43538</v>
      </c>
      <c r="C6639" t="s">
        <v>63</v>
      </c>
      <c r="D6639" s="3">
        <v>43529.265227581018</v>
      </c>
      <c r="E6639" t="s">
        <v>3355</v>
      </c>
      <c r="H6639" t="s">
        <v>37752</v>
      </c>
      <c r="I6639" t="s">
        <v>37753</v>
      </c>
      <c r="J6639" t="s">
        <v>37754</v>
      </c>
      <c r="L6639" t="s">
        <v>37148</v>
      </c>
      <c r="M6639" t="s">
        <v>3857</v>
      </c>
      <c r="N6639">
        <v>59720</v>
      </c>
      <c r="O6639" t="s">
        <v>70</v>
      </c>
      <c r="Q6639" t="s">
        <v>37755</v>
      </c>
      <c r="S6639" t="s">
        <v>82</v>
      </c>
      <c r="U6639" t="s">
        <v>92</v>
      </c>
      <c r="X6639" t="s">
        <v>29696</v>
      </c>
      <c r="Y6639" t="str">
        <f>"35-2021"</f>
        <v>35-2021</v>
      </c>
      <c r="Z6639" t="s">
        <v>221</v>
      </c>
      <c r="AA6639">
        <v>7221</v>
      </c>
      <c r="AB6639">
        <v>1</v>
      </c>
      <c r="AD6639" t="s">
        <v>79</v>
      </c>
      <c r="AE6639" t="s">
        <v>80</v>
      </c>
      <c r="AF6639">
        <v>40</v>
      </c>
      <c r="AG6639" s="4">
        <v>0.41666666666666669</v>
      </c>
      <c r="AH6639" s="4">
        <v>0.75</v>
      </c>
      <c r="AI6639" s="5">
        <v>8.5</v>
      </c>
      <c r="AJ6639">
        <v>12.75</v>
      </c>
      <c r="AK6639">
        <v>17</v>
      </c>
      <c r="AM6639" t="s">
        <v>82</v>
      </c>
      <c r="AO6639" t="s">
        <v>83</v>
      </c>
      <c r="AR6639" t="s">
        <v>82</v>
      </c>
      <c r="AT6639" t="s">
        <v>82</v>
      </c>
      <c r="AW6639" t="s">
        <v>82</v>
      </c>
      <c r="AY6639" t="s">
        <v>5603</v>
      </c>
      <c r="AZ6639" t="s">
        <v>1921</v>
      </c>
      <c r="BA6639" t="s">
        <v>3857</v>
      </c>
      <c r="BB6639">
        <v>59720</v>
      </c>
      <c r="BC6639" t="s">
        <v>87</v>
      </c>
      <c r="BH6639" t="s">
        <v>37754</v>
      </c>
      <c r="BJ6639">
        <v>810765729</v>
      </c>
    </row>
    <row r="6640" spans="1:62" x14ac:dyDescent="0.25">
      <c r="A6640" t="s">
        <v>38368</v>
      </c>
      <c r="B6640" s="2">
        <v>43538</v>
      </c>
      <c r="C6640" t="s">
        <v>63</v>
      </c>
      <c r="D6640" s="3">
        <v>43530.324070138886</v>
      </c>
      <c r="E6640" t="s">
        <v>3355</v>
      </c>
      <c r="H6640" t="s">
        <v>38369</v>
      </c>
      <c r="I6640" t="s">
        <v>38370</v>
      </c>
      <c r="J6640" t="s">
        <v>38371</v>
      </c>
      <c r="L6640" t="s">
        <v>1969</v>
      </c>
      <c r="M6640" t="s">
        <v>1966</v>
      </c>
      <c r="N6640">
        <v>19720</v>
      </c>
      <c r="O6640" t="s">
        <v>70</v>
      </c>
      <c r="Q6640" t="s">
        <v>38372</v>
      </c>
      <c r="S6640" t="s">
        <v>82</v>
      </c>
      <c r="U6640" t="s">
        <v>92</v>
      </c>
      <c r="X6640" t="s">
        <v>38373</v>
      </c>
      <c r="Y6640" t="str">
        <f>"39-5012"</f>
        <v>39-5012</v>
      </c>
      <c r="Z6640" t="s">
        <v>38374</v>
      </c>
      <c r="AA6640">
        <v>812112</v>
      </c>
      <c r="AB6640">
        <v>4</v>
      </c>
      <c r="AD6640" t="s">
        <v>79</v>
      </c>
      <c r="AE6640" t="s">
        <v>1218</v>
      </c>
      <c r="AF6640">
        <v>40</v>
      </c>
      <c r="AG6640" s="4">
        <v>0.33333333333333331</v>
      </c>
      <c r="AH6640" s="4">
        <v>0.66666666666666663</v>
      </c>
      <c r="AI6640" s="6">
        <v>8</v>
      </c>
      <c r="AM6640" t="s">
        <v>82</v>
      </c>
      <c r="AO6640" t="s">
        <v>83</v>
      </c>
      <c r="AR6640" t="s">
        <v>82</v>
      </c>
      <c r="AT6640" t="s">
        <v>82</v>
      </c>
      <c r="AW6640" t="s">
        <v>82</v>
      </c>
      <c r="AY6640" t="s">
        <v>1969</v>
      </c>
      <c r="AZ6640" t="s">
        <v>1969</v>
      </c>
      <c r="BA6640" t="s">
        <v>1966</v>
      </c>
      <c r="BB6640">
        <v>19720</v>
      </c>
      <c r="BC6640" t="s">
        <v>87</v>
      </c>
      <c r="BH6640" t="s">
        <v>38371</v>
      </c>
      <c r="BJ6640">
        <v>823424358</v>
      </c>
    </row>
    <row r="6641" spans="1:62" x14ac:dyDescent="0.25">
      <c r="A6641" t="s">
        <v>529</v>
      </c>
      <c r="B6641" s="2">
        <v>43539</v>
      </c>
      <c r="C6641" t="s">
        <v>63</v>
      </c>
      <c r="D6641" s="3">
        <v>43472.394063078704</v>
      </c>
      <c r="E6641" t="s">
        <v>64</v>
      </c>
      <c r="F6641" s="2">
        <v>43556</v>
      </c>
      <c r="G6641" s="2">
        <v>43769</v>
      </c>
      <c r="H6641" t="s">
        <v>530</v>
      </c>
      <c r="I6641" t="s">
        <v>531</v>
      </c>
      <c r="J6641" t="s">
        <v>532</v>
      </c>
      <c r="K6641" t="s">
        <v>533</v>
      </c>
      <c r="L6641" t="s">
        <v>534</v>
      </c>
      <c r="M6641" t="s">
        <v>207</v>
      </c>
      <c r="N6641">
        <v>2666</v>
      </c>
      <c r="O6641" t="s">
        <v>70</v>
      </c>
      <c r="P6641" t="s">
        <v>67</v>
      </c>
      <c r="Q6641" t="s">
        <v>535</v>
      </c>
      <c r="S6641" t="s">
        <v>72</v>
      </c>
      <c r="T6641" t="s">
        <v>275</v>
      </c>
      <c r="U6641" t="s">
        <v>276</v>
      </c>
      <c r="V6641" t="s">
        <v>277</v>
      </c>
      <c r="W6641" t="s">
        <v>278</v>
      </c>
      <c r="X6641" t="s">
        <v>536</v>
      </c>
      <c r="Y6641" t="str">
        <f>"35-2021"</f>
        <v>35-2021</v>
      </c>
      <c r="Z6641" t="s">
        <v>221</v>
      </c>
      <c r="AA6641">
        <v>722110</v>
      </c>
      <c r="AB6641">
        <v>6</v>
      </c>
      <c r="AC6641">
        <v>6</v>
      </c>
      <c r="AD6641" t="s">
        <v>79</v>
      </c>
      <c r="AE6641" t="s">
        <v>80</v>
      </c>
      <c r="AF6641">
        <v>35</v>
      </c>
      <c r="AG6641" s="4">
        <v>0.5</v>
      </c>
      <c r="AH6641" s="4">
        <v>0.95833333333333337</v>
      </c>
      <c r="AI6641" s="5">
        <v>16.760000000000002</v>
      </c>
      <c r="AJ6641">
        <v>25.14</v>
      </c>
      <c r="AL6641" t="s">
        <v>81</v>
      </c>
      <c r="AM6641" t="s">
        <v>82</v>
      </c>
      <c r="AO6641" t="s">
        <v>83</v>
      </c>
      <c r="AP6641" t="s">
        <v>67</v>
      </c>
      <c r="AQ6641" t="s">
        <v>67</v>
      </c>
      <c r="AR6641" t="s">
        <v>82</v>
      </c>
      <c r="AT6641" t="s">
        <v>82</v>
      </c>
      <c r="AW6641" t="s">
        <v>72</v>
      </c>
      <c r="AX6641">
        <v>3</v>
      </c>
      <c r="AY6641" t="s">
        <v>534</v>
      </c>
      <c r="AZ6641" t="s">
        <v>214</v>
      </c>
      <c r="BA6641" t="s">
        <v>207</v>
      </c>
      <c r="BB6641">
        <v>2652</v>
      </c>
      <c r="BC6641" t="s">
        <v>87</v>
      </c>
      <c r="BH6641" t="s">
        <v>532</v>
      </c>
      <c r="BI6641" t="s">
        <v>67</v>
      </c>
      <c r="BJ6641">
        <v>260302341</v>
      </c>
    </row>
    <row r="6642" spans="1:62" x14ac:dyDescent="0.25">
      <c r="A6642" t="s">
        <v>9925</v>
      </c>
      <c r="B6642" s="2">
        <v>43539</v>
      </c>
      <c r="C6642" t="s">
        <v>63</v>
      </c>
      <c r="D6642" s="3">
        <v>43472.401911631947</v>
      </c>
      <c r="E6642" t="s">
        <v>64</v>
      </c>
      <c r="F6642" s="2">
        <v>43556</v>
      </c>
      <c r="G6642" s="2">
        <v>43799</v>
      </c>
      <c r="H6642" t="s">
        <v>9926</v>
      </c>
      <c r="I6642" t="s">
        <v>67</v>
      </c>
      <c r="J6642" t="s">
        <v>9927</v>
      </c>
      <c r="K6642" t="s">
        <v>67</v>
      </c>
      <c r="L6642" t="s">
        <v>5700</v>
      </c>
      <c r="M6642" t="s">
        <v>147</v>
      </c>
      <c r="N6642">
        <v>18940</v>
      </c>
      <c r="O6642" t="s">
        <v>70</v>
      </c>
      <c r="P6642" t="s">
        <v>130</v>
      </c>
      <c r="Q6642" t="s">
        <v>9928</v>
      </c>
      <c r="S6642" t="s">
        <v>72</v>
      </c>
      <c r="T6642" t="s">
        <v>2136</v>
      </c>
      <c r="U6642" t="s">
        <v>2137</v>
      </c>
      <c r="V6642" t="s">
        <v>232</v>
      </c>
      <c r="W6642" t="s">
        <v>232</v>
      </c>
      <c r="X6642" t="s">
        <v>2138</v>
      </c>
      <c r="Y6642" t="str">
        <f>"39-2021"</f>
        <v>39-2021</v>
      </c>
      <c r="Z6642" t="s">
        <v>78</v>
      </c>
      <c r="AA6642">
        <v>711219</v>
      </c>
      <c r="AB6642">
        <v>12</v>
      </c>
      <c r="AC6642">
        <v>12</v>
      </c>
      <c r="AD6642" t="s">
        <v>79</v>
      </c>
      <c r="AE6642" t="s">
        <v>95</v>
      </c>
      <c r="AF6642">
        <v>40</v>
      </c>
      <c r="AG6642" s="4">
        <v>0.20833333333333334</v>
      </c>
      <c r="AH6642" s="4">
        <v>0.54166666666666663</v>
      </c>
      <c r="AI6642" s="5">
        <v>13.03</v>
      </c>
      <c r="AJ6642">
        <v>19.55</v>
      </c>
      <c r="AL6642" t="s">
        <v>81</v>
      </c>
      <c r="AM6642" t="s">
        <v>82</v>
      </c>
      <c r="AO6642" t="s">
        <v>83</v>
      </c>
      <c r="AR6642" t="s">
        <v>82</v>
      </c>
      <c r="AT6642" t="s">
        <v>82</v>
      </c>
      <c r="AW6642" t="s">
        <v>72</v>
      </c>
      <c r="AX6642">
        <v>1</v>
      </c>
      <c r="AY6642" t="s">
        <v>9664</v>
      </c>
      <c r="AZ6642" t="s">
        <v>1521</v>
      </c>
      <c r="BA6642" t="s">
        <v>147</v>
      </c>
      <c r="BB6642">
        <v>19020</v>
      </c>
      <c r="BC6642" t="s">
        <v>87</v>
      </c>
      <c r="BH6642" t="s">
        <v>9929</v>
      </c>
      <c r="BI6642" t="s">
        <v>9930</v>
      </c>
      <c r="BJ6642">
        <v>113284049</v>
      </c>
    </row>
    <row r="6643" spans="1:62" x14ac:dyDescent="0.25">
      <c r="A6643" t="s">
        <v>11252</v>
      </c>
      <c r="B6643" s="2">
        <v>43539</v>
      </c>
      <c r="C6643" t="s">
        <v>63</v>
      </c>
      <c r="D6643" s="3">
        <v>43472.404791319444</v>
      </c>
      <c r="E6643" t="s">
        <v>64</v>
      </c>
      <c r="F6643" s="2">
        <v>43556</v>
      </c>
      <c r="G6643" s="2">
        <v>43799</v>
      </c>
      <c r="H6643" t="s">
        <v>11253</v>
      </c>
      <c r="I6643" t="s">
        <v>67</v>
      </c>
      <c r="J6643" t="s">
        <v>11254</v>
      </c>
      <c r="L6643" t="s">
        <v>11255</v>
      </c>
      <c r="M6643" t="s">
        <v>1246</v>
      </c>
      <c r="N6643">
        <v>65049</v>
      </c>
      <c r="O6643" t="s">
        <v>70</v>
      </c>
      <c r="P6643" t="s">
        <v>67</v>
      </c>
      <c r="Q6643" t="s">
        <v>11256</v>
      </c>
      <c r="S6643" t="s">
        <v>72</v>
      </c>
      <c r="T6643" t="s">
        <v>3529</v>
      </c>
      <c r="U6643" t="s">
        <v>3530</v>
      </c>
      <c r="V6643" t="s">
        <v>3531</v>
      </c>
      <c r="W6643" t="s">
        <v>232</v>
      </c>
      <c r="X6643" t="s">
        <v>7885</v>
      </c>
      <c r="Y6643" t="str">
        <f>"37-2012"</f>
        <v>37-2012</v>
      </c>
      <c r="Z6643" t="s">
        <v>373</v>
      </c>
      <c r="AA6643">
        <v>72111</v>
      </c>
      <c r="AB6643">
        <v>5</v>
      </c>
      <c r="AC6643">
        <v>5</v>
      </c>
      <c r="AD6643" t="s">
        <v>79</v>
      </c>
      <c r="AE6643" t="s">
        <v>80</v>
      </c>
      <c r="AF6643">
        <v>35</v>
      </c>
      <c r="AG6643" s="4">
        <v>0.33333333333333331</v>
      </c>
      <c r="AH6643" s="4">
        <v>0.625</v>
      </c>
      <c r="AI6643" s="5">
        <v>9.75</v>
      </c>
      <c r="AJ6643">
        <v>14.63</v>
      </c>
      <c r="AK6643">
        <v>14.63</v>
      </c>
      <c r="AL6643" t="s">
        <v>81</v>
      </c>
      <c r="AM6643" t="s">
        <v>82</v>
      </c>
      <c r="AO6643" t="s">
        <v>83</v>
      </c>
      <c r="AP6643" t="s">
        <v>67</v>
      </c>
      <c r="AQ6643" t="s">
        <v>662</v>
      </c>
      <c r="AR6643" t="s">
        <v>82</v>
      </c>
      <c r="AT6643" t="s">
        <v>82</v>
      </c>
      <c r="AW6643" t="s">
        <v>72</v>
      </c>
      <c r="AX6643">
        <v>1</v>
      </c>
      <c r="AY6643" t="s">
        <v>11255</v>
      </c>
      <c r="AZ6643" t="s">
        <v>4447</v>
      </c>
      <c r="BA6643" t="s">
        <v>1246</v>
      </c>
      <c r="BB6643">
        <v>65049</v>
      </c>
      <c r="BC6643" t="s">
        <v>87</v>
      </c>
      <c r="BH6643" t="s">
        <v>11254</v>
      </c>
      <c r="BI6643" t="s">
        <v>67</v>
      </c>
      <c r="BJ6643">
        <v>431341426</v>
      </c>
    </row>
    <row r="6644" spans="1:62" x14ac:dyDescent="0.25">
      <c r="A6644" t="s">
        <v>12011</v>
      </c>
      <c r="B6644" s="2">
        <v>43539</v>
      </c>
      <c r="C6644" t="s">
        <v>63</v>
      </c>
      <c r="D6644" s="3">
        <v>43472.386832824071</v>
      </c>
      <c r="E6644" t="s">
        <v>282</v>
      </c>
      <c r="F6644" s="2">
        <v>43556</v>
      </c>
      <c r="G6644" s="2">
        <v>43800</v>
      </c>
      <c r="H6644" t="s">
        <v>12012</v>
      </c>
      <c r="J6644" t="s">
        <v>12013</v>
      </c>
      <c r="L6644" t="s">
        <v>1271</v>
      </c>
      <c r="M6644" t="s">
        <v>844</v>
      </c>
      <c r="N6644">
        <v>60060</v>
      </c>
      <c r="O6644" t="s">
        <v>70</v>
      </c>
      <c r="Q6644" t="s">
        <v>12014</v>
      </c>
      <c r="S6644" t="s">
        <v>72</v>
      </c>
      <c r="T6644" t="s">
        <v>7389</v>
      </c>
      <c r="U6644" t="s">
        <v>7390</v>
      </c>
      <c r="V6644" t="s">
        <v>7391</v>
      </c>
      <c r="W6644" t="s">
        <v>844</v>
      </c>
      <c r="X6644" t="s">
        <v>2708</v>
      </c>
      <c r="Y6644" t="str">
        <f>"37-3011"</f>
        <v>37-3011</v>
      </c>
      <c r="Z6644" t="s">
        <v>94</v>
      </c>
      <c r="AA6644">
        <v>561730</v>
      </c>
      <c r="AB6644">
        <v>5</v>
      </c>
      <c r="AC6644">
        <v>2</v>
      </c>
      <c r="AD6644" t="s">
        <v>79</v>
      </c>
      <c r="AE6644" t="s">
        <v>80</v>
      </c>
      <c r="AF6644">
        <v>40</v>
      </c>
      <c r="AG6644" s="4">
        <v>0.375</v>
      </c>
      <c r="AH6644" s="4">
        <v>0.70833333333333337</v>
      </c>
      <c r="AI6644" s="5">
        <v>15.59</v>
      </c>
      <c r="AL6644" t="s">
        <v>81</v>
      </c>
      <c r="AM6644" t="s">
        <v>82</v>
      </c>
      <c r="AO6644" t="s">
        <v>83</v>
      </c>
      <c r="AP6644" t="s">
        <v>67</v>
      </c>
      <c r="AQ6644" t="s">
        <v>67</v>
      </c>
      <c r="AR6644" t="s">
        <v>82</v>
      </c>
      <c r="AT6644" t="s">
        <v>82</v>
      </c>
      <c r="AW6644" t="s">
        <v>72</v>
      </c>
      <c r="AX6644">
        <v>1</v>
      </c>
      <c r="AY6644" t="s">
        <v>1271</v>
      </c>
      <c r="AZ6644" t="s">
        <v>930</v>
      </c>
      <c r="BA6644" t="s">
        <v>844</v>
      </c>
      <c r="BB6644">
        <v>60060</v>
      </c>
      <c r="BC6644" t="s">
        <v>79</v>
      </c>
      <c r="BH6644" t="s">
        <v>12013</v>
      </c>
      <c r="BJ6644">
        <v>452405903</v>
      </c>
    </row>
    <row r="6645" spans="1:62" x14ac:dyDescent="0.25">
      <c r="A6645" t="s">
        <v>15816</v>
      </c>
      <c r="B6645" s="2">
        <v>43539</v>
      </c>
      <c r="C6645" t="s">
        <v>63</v>
      </c>
      <c r="D6645" s="3">
        <v>43472.384944259262</v>
      </c>
      <c r="E6645" t="s">
        <v>64</v>
      </c>
      <c r="F6645" s="2">
        <v>43556</v>
      </c>
      <c r="G6645" s="2">
        <v>43784</v>
      </c>
      <c r="H6645" t="s">
        <v>15817</v>
      </c>
      <c r="I6645" t="s">
        <v>67</v>
      </c>
      <c r="J6645" t="s">
        <v>15818</v>
      </c>
      <c r="K6645" t="s">
        <v>67</v>
      </c>
      <c r="L6645" t="s">
        <v>15413</v>
      </c>
      <c r="M6645" t="s">
        <v>881</v>
      </c>
      <c r="N6645">
        <v>83455</v>
      </c>
      <c r="O6645" t="s">
        <v>70</v>
      </c>
      <c r="P6645" t="s">
        <v>67</v>
      </c>
      <c r="Q6645" t="s">
        <v>15819</v>
      </c>
      <c r="S6645" t="s">
        <v>72</v>
      </c>
      <c r="T6645" t="s">
        <v>6285</v>
      </c>
      <c r="U6645" t="s">
        <v>6286</v>
      </c>
      <c r="V6645" t="s">
        <v>6287</v>
      </c>
      <c r="W6645" t="s">
        <v>774</v>
      </c>
      <c r="X6645" t="s">
        <v>94</v>
      </c>
      <c r="Y6645" t="str">
        <f>"37-3011"</f>
        <v>37-3011</v>
      </c>
      <c r="Z6645" t="s">
        <v>94</v>
      </c>
      <c r="AA6645">
        <v>561730</v>
      </c>
      <c r="AB6645">
        <v>10</v>
      </c>
      <c r="AC6645">
        <v>10</v>
      </c>
      <c r="AD6645" t="s">
        <v>79</v>
      </c>
      <c r="AE6645" t="s">
        <v>80</v>
      </c>
      <c r="AF6645">
        <v>40</v>
      </c>
      <c r="AG6645" s="4">
        <v>0.33333333333333331</v>
      </c>
      <c r="AH6645" s="4">
        <v>0.70833333333333337</v>
      </c>
      <c r="AI6645" s="5">
        <v>16.36</v>
      </c>
      <c r="AJ6645">
        <v>24.54</v>
      </c>
      <c r="AK6645">
        <v>36.81</v>
      </c>
      <c r="AL6645" t="s">
        <v>81</v>
      </c>
      <c r="AM6645" t="s">
        <v>82</v>
      </c>
      <c r="AO6645" t="s">
        <v>83</v>
      </c>
      <c r="AP6645" t="s">
        <v>683</v>
      </c>
      <c r="AQ6645" t="s">
        <v>67</v>
      </c>
      <c r="AR6645" t="s">
        <v>82</v>
      </c>
      <c r="AT6645" t="s">
        <v>82</v>
      </c>
      <c r="AW6645" t="s">
        <v>82</v>
      </c>
      <c r="AY6645" t="s">
        <v>5298</v>
      </c>
      <c r="AZ6645" t="s">
        <v>1760</v>
      </c>
      <c r="BA6645" t="s">
        <v>881</v>
      </c>
      <c r="BB6645">
        <v>83455</v>
      </c>
      <c r="BC6645" t="s">
        <v>79</v>
      </c>
      <c r="BH6645" t="s">
        <v>15820</v>
      </c>
      <c r="BI6645" t="s">
        <v>67</v>
      </c>
      <c r="BJ6645">
        <v>841385244</v>
      </c>
    </row>
    <row r="6646" spans="1:62" x14ac:dyDescent="0.25">
      <c r="A6646" t="s">
        <v>26984</v>
      </c>
      <c r="B6646" s="2">
        <v>43539</v>
      </c>
      <c r="C6646" t="s">
        <v>63</v>
      </c>
      <c r="D6646" s="3">
        <v>43472.404628368058</v>
      </c>
      <c r="E6646" t="s">
        <v>282</v>
      </c>
      <c r="F6646" s="2">
        <v>43556</v>
      </c>
      <c r="G6646" s="2">
        <v>43772</v>
      </c>
      <c r="H6646" t="s">
        <v>26985</v>
      </c>
      <c r="J6646" t="s">
        <v>26986</v>
      </c>
      <c r="L6646" t="s">
        <v>7662</v>
      </c>
      <c r="M6646" t="s">
        <v>226</v>
      </c>
      <c r="N6646">
        <v>49686</v>
      </c>
      <c r="O6646" t="s">
        <v>70</v>
      </c>
      <c r="Q6646" t="s">
        <v>26987</v>
      </c>
      <c r="S6646" t="s">
        <v>72</v>
      </c>
      <c r="T6646" t="s">
        <v>4795</v>
      </c>
      <c r="U6646" t="s">
        <v>2926</v>
      </c>
      <c r="V6646" t="s">
        <v>4796</v>
      </c>
      <c r="W6646" t="s">
        <v>308</v>
      </c>
      <c r="X6646" t="s">
        <v>26988</v>
      </c>
      <c r="Y6646" t="str">
        <f>"37-2012"</f>
        <v>37-2012</v>
      </c>
      <c r="Z6646" t="s">
        <v>373</v>
      </c>
      <c r="AA6646">
        <v>722110</v>
      </c>
      <c r="AB6646">
        <v>7</v>
      </c>
      <c r="AC6646">
        <v>6</v>
      </c>
      <c r="AD6646" t="s">
        <v>79</v>
      </c>
      <c r="AE6646" t="s">
        <v>80</v>
      </c>
      <c r="AF6646">
        <v>40</v>
      </c>
      <c r="AG6646" s="4">
        <v>0.375</v>
      </c>
      <c r="AH6646" s="4">
        <v>0.70833333333333337</v>
      </c>
      <c r="AI6646" s="5">
        <v>10.53</v>
      </c>
      <c r="AJ6646">
        <v>15.8</v>
      </c>
      <c r="AL6646" t="s">
        <v>81</v>
      </c>
      <c r="AM6646" t="s">
        <v>82</v>
      </c>
      <c r="AO6646" t="s">
        <v>83</v>
      </c>
      <c r="AR6646" t="s">
        <v>82</v>
      </c>
      <c r="AT6646" t="s">
        <v>82</v>
      </c>
      <c r="AW6646" t="s">
        <v>72</v>
      </c>
      <c r="AX6646">
        <v>3</v>
      </c>
      <c r="AY6646" t="s">
        <v>7662</v>
      </c>
      <c r="AZ6646" t="s">
        <v>7665</v>
      </c>
      <c r="BA6646" t="s">
        <v>226</v>
      </c>
      <c r="BB6646">
        <v>49686</v>
      </c>
      <c r="BC6646" t="s">
        <v>87</v>
      </c>
      <c r="BH6646" t="s">
        <v>26986</v>
      </c>
      <c r="BJ6646">
        <v>811950714</v>
      </c>
    </row>
    <row r="6647" spans="1:62" x14ac:dyDescent="0.25">
      <c r="A6647" t="s">
        <v>27320</v>
      </c>
      <c r="B6647" s="2">
        <v>43539</v>
      </c>
      <c r="C6647" t="s">
        <v>63</v>
      </c>
      <c r="D6647" s="3">
        <v>43472.555999525466</v>
      </c>
      <c r="E6647" t="s">
        <v>117</v>
      </c>
      <c r="H6647" t="s">
        <v>27321</v>
      </c>
      <c r="J6647" t="s">
        <v>27322</v>
      </c>
      <c r="L6647" t="s">
        <v>4288</v>
      </c>
      <c r="M6647" t="s">
        <v>774</v>
      </c>
      <c r="N6647">
        <v>80022</v>
      </c>
      <c r="O6647" t="s">
        <v>70</v>
      </c>
      <c r="Q6647" t="s">
        <v>27323</v>
      </c>
      <c r="S6647" t="s">
        <v>72</v>
      </c>
      <c r="T6647" t="s">
        <v>27324</v>
      </c>
      <c r="U6647" t="s">
        <v>27325</v>
      </c>
      <c r="V6647" t="s">
        <v>1152</v>
      </c>
      <c r="W6647" t="s">
        <v>774</v>
      </c>
      <c r="X6647" t="s">
        <v>1197</v>
      </c>
      <c r="Y6647" t="str">
        <f>"47-2061"</f>
        <v>47-2061</v>
      </c>
      <c r="Z6647" t="s">
        <v>326</v>
      </c>
      <c r="AA6647">
        <v>2381</v>
      </c>
      <c r="AB6647">
        <v>12</v>
      </c>
      <c r="AD6647" t="s">
        <v>79</v>
      </c>
      <c r="AE6647" t="s">
        <v>95</v>
      </c>
      <c r="AF6647">
        <v>40</v>
      </c>
      <c r="AG6647" s="4">
        <v>0.29166666666666669</v>
      </c>
      <c r="AH6647" s="4">
        <v>0.66666666666666663</v>
      </c>
      <c r="AI6647" s="5">
        <v>18.25</v>
      </c>
      <c r="AL6647" t="s">
        <v>81</v>
      </c>
      <c r="AM6647" t="s">
        <v>82</v>
      </c>
      <c r="AO6647" t="s">
        <v>83</v>
      </c>
      <c r="AR6647" t="s">
        <v>82</v>
      </c>
      <c r="AT6647" t="s">
        <v>82</v>
      </c>
      <c r="AW6647" t="s">
        <v>82</v>
      </c>
      <c r="AY6647" t="s">
        <v>4288</v>
      </c>
      <c r="AZ6647" t="s">
        <v>3364</v>
      </c>
      <c r="BA6647" t="s">
        <v>774</v>
      </c>
      <c r="BB6647">
        <v>80022</v>
      </c>
      <c r="BC6647" t="s">
        <v>79</v>
      </c>
      <c r="BH6647" t="s">
        <v>27326</v>
      </c>
      <c r="BJ6647">
        <v>841724451</v>
      </c>
    </row>
    <row r="6648" spans="1:62" x14ac:dyDescent="0.25">
      <c r="A6648" t="s">
        <v>27349</v>
      </c>
      <c r="B6648" s="2">
        <v>43539</v>
      </c>
      <c r="C6648" t="s">
        <v>63</v>
      </c>
      <c r="D6648" s="3">
        <v>43472.386405532408</v>
      </c>
      <c r="E6648" t="s">
        <v>64</v>
      </c>
      <c r="F6648" s="2">
        <v>43556</v>
      </c>
      <c r="G6648" s="2">
        <v>43770</v>
      </c>
      <c r="H6648" t="s">
        <v>8406</v>
      </c>
      <c r="J6648" t="s">
        <v>8407</v>
      </c>
      <c r="L6648" t="s">
        <v>8408</v>
      </c>
      <c r="M6648" t="s">
        <v>105</v>
      </c>
      <c r="N6648">
        <v>76049</v>
      </c>
      <c r="O6648" t="s">
        <v>70</v>
      </c>
      <c r="Q6648" t="s">
        <v>8591</v>
      </c>
      <c r="S6648" t="s">
        <v>72</v>
      </c>
      <c r="T6648" t="s">
        <v>1855</v>
      </c>
      <c r="U6648" t="s">
        <v>1856</v>
      </c>
      <c r="V6648" t="s">
        <v>863</v>
      </c>
      <c r="W6648" t="s">
        <v>105</v>
      </c>
      <c r="X6648" t="s">
        <v>1758</v>
      </c>
      <c r="Y6648" t="str">
        <f>"53-7062"</f>
        <v>53-7062</v>
      </c>
      <c r="Z6648" t="s">
        <v>337</v>
      </c>
      <c r="AA6648">
        <v>212311</v>
      </c>
      <c r="AB6648">
        <v>10</v>
      </c>
      <c r="AC6648">
        <v>10</v>
      </c>
      <c r="AD6648" t="s">
        <v>79</v>
      </c>
      <c r="AE6648" t="s">
        <v>95</v>
      </c>
      <c r="AF6648">
        <v>40</v>
      </c>
      <c r="AG6648" s="4">
        <v>0.33333333333333331</v>
      </c>
      <c r="AH6648" s="4">
        <v>0.70833333333333337</v>
      </c>
      <c r="AI6648" s="5">
        <v>13.3</v>
      </c>
      <c r="AJ6648">
        <v>19.95</v>
      </c>
      <c r="AK6648">
        <v>21.75</v>
      </c>
      <c r="AL6648" t="s">
        <v>81</v>
      </c>
      <c r="AM6648" t="s">
        <v>82</v>
      </c>
      <c r="AO6648" t="s">
        <v>83</v>
      </c>
      <c r="AR6648" t="s">
        <v>82</v>
      </c>
      <c r="AT6648" t="s">
        <v>82</v>
      </c>
      <c r="AW6648" t="s">
        <v>82</v>
      </c>
      <c r="AY6648" t="s">
        <v>8408</v>
      </c>
      <c r="AZ6648" t="s">
        <v>8410</v>
      </c>
      <c r="BA6648" t="s">
        <v>105</v>
      </c>
      <c r="BB6648">
        <v>76048</v>
      </c>
      <c r="BC6648" t="s">
        <v>87</v>
      </c>
      <c r="BH6648" t="s">
        <v>8411</v>
      </c>
      <c r="BJ6648">
        <v>263837462</v>
      </c>
    </row>
    <row r="6649" spans="1:62" x14ac:dyDescent="0.25">
      <c r="A6649" t="s">
        <v>30108</v>
      </c>
      <c r="B6649" s="2">
        <v>43539</v>
      </c>
      <c r="C6649" t="s">
        <v>63</v>
      </c>
      <c r="D6649" s="3">
        <v>43472.520807476852</v>
      </c>
      <c r="E6649" t="s">
        <v>117</v>
      </c>
      <c r="H6649" t="s">
        <v>30109</v>
      </c>
      <c r="I6649" t="s">
        <v>30110</v>
      </c>
      <c r="J6649" t="s">
        <v>30111</v>
      </c>
      <c r="L6649" t="s">
        <v>14696</v>
      </c>
      <c r="M6649" t="s">
        <v>207</v>
      </c>
      <c r="N6649">
        <v>2464</v>
      </c>
      <c r="O6649" t="s">
        <v>70</v>
      </c>
      <c r="Q6649" t="s">
        <v>30112</v>
      </c>
      <c r="S6649" t="s">
        <v>72</v>
      </c>
      <c r="T6649" t="s">
        <v>30113</v>
      </c>
      <c r="U6649" t="s">
        <v>30114</v>
      </c>
      <c r="V6649" t="s">
        <v>2051</v>
      </c>
      <c r="W6649" t="s">
        <v>207</v>
      </c>
      <c r="X6649" t="s">
        <v>30115</v>
      </c>
      <c r="Y6649" t="str">
        <f>"35-2021"</f>
        <v>35-2021</v>
      </c>
      <c r="Z6649" t="s">
        <v>221</v>
      </c>
      <c r="AA6649">
        <v>445110</v>
      </c>
      <c r="AB6649">
        <v>7</v>
      </c>
      <c r="AD6649" t="s">
        <v>79</v>
      </c>
      <c r="AE6649" t="s">
        <v>95</v>
      </c>
      <c r="AF6649">
        <v>40</v>
      </c>
      <c r="AG6649" s="4">
        <v>0.5</v>
      </c>
      <c r="AH6649" s="4">
        <v>0.83333333333333337</v>
      </c>
      <c r="AI6649" s="5">
        <v>14.24</v>
      </c>
      <c r="AL6649" t="s">
        <v>81</v>
      </c>
      <c r="AM6649" t="s">
        <v>82</v>
      </c>
      <c r="AO6649" t="s">
        <v>213</v>
      </c>
      <c r="AR6649" t="s">
        <v>82</v>
      </c>
      <c r="AT6649" t="s">
        <v>82</v>
      </c>
      <c r="AW6649" t="s">
        <v>82</v>
      </c>
      <c r="AY6649" t="s">
        <v>5700</v>
      </c>
      <c r="AZ6649" t="s">
        <v>6535</v>
      </c>
      <c r="BA6649" t="s">
        <v>207</v>
      </c>
      <c r="BB6649">
        <v>2464</v>
      </c>
      <c r="BC6649" t="s">
        <v>87</v>
      </c>
      <c r="BH6649" t="s">
        <v>30111</v>
      </c>
      <c r="BJ6649">
        <v>471012898</v>
      </c>
    </row>
    <row r="6650" spans="1:62" x14ac:dyDescent="0.25">
      <c r="A6650" t="s">
        <v>30558</v>
      </c>
      <c r="B6650" s="2">
        <v>43539</v>
      </c>
      <c r="C6650" t="s">
        <v>63</v>
      </c>
      <c r="D6650" s="3">
        <v>43472.414134652776</v>
      </c>
      <c r="E6650" t="s">
        <v>64</v>
      </c>
      <c r="F6650" s="2">
        <v>43556</v>
      </c>
      <c r="G6650" s="2">
        <v>43770</v>
      </c>
      <c r="H6650" t="s">
        <v>30559</v>
      </c>
      <c r="J6650" t="s">
        <v>30560</v>
      </c>
      <c r="L6650" t="s">
        <v>1658</v>
      </c>
      <c r="M6650" t="s">
        <v>232</v>
      </c>
      <c r="N6650">
        <v>11228</v>
      </c>
      <c r="O6650" t="s">
        <v>70</v>
      </c>
      <c r="Q6650" t="s">
        <v>30561</v>
      </c>
      <c r="S6650" t="s">
        <v>72</v>
      </c>
      <c r="T6650" t="s">
        <v>4795</v>
      </c>
      <c r="U6650" t="s">
        <v>5508</v>
      </c>
      <c r="V6650" t="s">
        <v>4796</v>
      </c>
      <c r="W6650" t="s">
        <v>308</v>
      </c>
      <c r="X6650" t="s">
        <v>30562</v>
      </c>
      <c r="Y6650" t="str">
        <f>"39-3091"</f>
        <v>39-3091</v>
      </c>
      <c r="Z6650" t="s">
        <v>677</v>
      </c>
      <c r="AA6650">
        <v>713990</v>
      </c>
      <c r="AB6650">
        <v>9</v>
      </c>
      <c r="AC6650">
        <v>9</v>
      </c>
      <c r="AD6650" t="s">
        <v>79</v>
      </c>
      <c r="AE6650" t="s">
        <v>80</v>
      </c>
      <c r="AF6650">
        <v>40</v>
      </c>
      <c r="AG6650" s="4">
        <v>0.625</v>
      </c>
      <c r="AH6650" s="4">
        <v>0.91666666666666663</v>
      </c>
      <c r="AI6650" s="6">
        <v>15</v>
      </c>
      <c r="AJ6650">
        <v>22.5</v>
      </c>
      <c r="AL6650" t="s">
        <v>81</v>
      </c>
      <c r="AM6650" t="s">
        <v>82</v>
      </c>
      <c r="AO6650" t="s">
        <v>83</v>
      </c>
      <c r="AR6650" t="s">
        <v>82</v>
      </c>
      <c r="AT6650" t="s">
        <v>82</v>
      </c>
      <c r="AW6650" t="s">
        <v>82</v>
      </c>
      <c r="AY6650" t="s">
        <v>1658</v>
      </c>
      <c r="AZ6650" t="s">
        <v>1659</v>
      </c>
      <c r="BA6650" t="s">
        <v>232</v>
      </c>
      <c r="BB6650">
        <v>11228</v>
      </c>
      <c r="BC6650" t="s">
        <v>79</v>
      </c>
      <c r="BH6650" t="s">
        <v>30560</v>
      </c>
      <c r="BJ6650">
        <v>454666234</v>
      </c>
    </row>
    <row r="6651" spans="1:62" x14ac:dyDescent="0.25">
      <c r="A6651" t="s">
        <v>30613</v>
      </c>
      <c r="B6651" s="2">
        <v>43539</v>
      </c>
      <c r="C6651" t="s">
        <v>63</v>
      </c>
      <c r="D6651" s="3">
        <v>43472.423088124997</v>
      </c>
      <c r="E6651" t="s">
        <v>64</v>
      </c>
      <c r="F6651" s="2">
        <v>43556</v>
      </c>
      <c r="G6651" s="2">
        <v>43770</v>
      </c>
      <c r="H6651" t="s">
        <v>30614</v>
      </c>
      <c r="I6651" t="s">
        <v>30615</v>
      </c>
      <c r="J6651" t="s">
        <v>30616</v>
      </c>
      <c r="K6651" t="s">
        <v>130</v>
      </c>
      <c r="L6651" t="s">
        <v>30617</v>
      </c>
      <c r="M6651" t="s">
        <v>783</v>
      </c>
      <c r="N6651">
        <v>44870</v>
      </c>
      <c r="O6651" t="s">
        <v>70</v>
      </c>
      <c r="P6651" t="s">
        <v>130</v>
      </c>
      <c r="Q6651" t="s">
        <v>30618</v>
      </c>
      <c r="S6651" t="s">
        <v>72</v>
      </c>
      <c r="T6651" t="s">
        <v>30271</v>
      </c>
      <c r="U6651" t="s">
        <v>30272</v>
      </c>
      <c r="V6651" t="s">
        <v>10907</v>
      </c>
      <c r="W6651" t="s">
        <v>783</v>
      </c>
      <c r="X6651" t="s">
        <v>30619</v>
      </c>
      <c r="Y6651" t="str">
        <f>"37-2012"</f>
        <v>37-2012</v>
      </c>
      <c r="Z6651" t="s">
        <v>373</v>
      </c>
      <c r="AA6651">
        <v>721110</v>
      </c>
      <c r="AB6651">
        <v>6</v>
      </c>
      <c r="AC6651">
        <v>6</v>
      </c>
      <c r="AD6651" t="s">
        <v>79</v>
      </c>
      <c r="AE6651" t="s">
        <v>80</v>
      </c>
      <c r="AF6651">
        <v>40</v>
      </c>
      <c r="AG6651" s="4">
        <v>0.35416666666666669</v>
      </c>
      <c r="AH6651" s="4">
        <v>0.6875</v>
      </c>
      <c r="AI6651" s="5">
        <v>10.09</v>
      </c>
      <c r="AJ6651">
        <v>15.13</v>
      </c>
      <c r="AL6651" t="s">
        <v>81</v>
      </c>
      <c r="AM6651" t="s">
        <v>82</v>
      </c>
      <c r="AO6651" t="s">
        <v>83</v>
      </c>
      <c r="AP6651" t="s">
        <v>130</v>
      </c>
      <c r="AQ6651" t="s">
        <v>130</v>
      </c>
      <c r="AR6651" t="s">
        <v>82</v>
      </c>
      <c r="AT6651" t="s">
        <v>82</v>
      </c>
      <c r="AW6651" t="s">
        <v>72</v>
      </c>
      <c r="AX6651">
        <v>1</v>
      </c>
      <c r="AY6651" t="s">
        <v>30620</v>
      </c>
      <c r="AZ6651" t="s">
        <v>9799</v>
      </c>
      <c r="BA6651" t="s">
        <v>783</v>
      </c>
      <c r="BB6651">
        <v>43438</v>
      </c>
      <c r="BC6651" t="s">
        <v>87</v>
      </c>
      <c r="BH6651" t="s">
        <v>30621</v>
      </c>
      <c r="BI6651" t="s">
        <v>130</v>
      </c>
      <c r="BJ6651">
        <v>260628502</v>
      </c>
    </row>
    <row r="6652" spans="1:62" x14ac:dyDescent="0.25">
      <c r="A6652" t="s">
        <v>31043</v>
      </c>
      <c r="B6652" s="2">
        <v>43539</v>
      </c>
      <c r="C6652" t="s">
        <v>63</v>
      </c>
      <c r="D6652" s="3">
        <v>43472.412344710647</v>
      </c>
      <c r="E6652" t="s">
        <v>64</v>
      </c>
      <c r="F6652" s="2">
        <v>43556</v>
      </c>
      <c r="G6652" s="2">
        <v>43769</v>
      </c>
      <c r="H6652" t="s">
        <v>31044</v>
      </c>
      <c r="I6652" t="s">
        <v>31045</v>
      </c>
      <c r="J6652" t="s">
        <v>31046</v>
      </c>
      <c r="L6652" t="s">
        <v>21660</v>
      </c>
      <c r="M6652" t="s">
        <v>298</v>
      </c>
      <c r="N6652">
        <v>4609</v>
      </c>
      <c r="O6652" t="s">
        <v>70</v>
      </c>
      <c r="Q6652" t="s">
        <v>31047</v>
      </c>
      <c r="S6652" t="s">
        <v>72</v>
      </c>
      <c r="T6652" t="s">
        <v>4795</v>
      </c>
      <c r="U6652" t="s">
        <v>5508</v>
      </c>
      <c r="V6652" t="s">
        <v>4796</v>
      </c>
      <c r="W6652" t="s">
        <v>308</v>
      </c>
      <c r="X6652" t="s">
        <v>31048</v>
      </c>
      <c r="Y6652" t="str">
        <f>"37-2012"</f>
        <v>37-2012</v>
      </c>
      <c r="Z6652" t="s">
        <v>373</v>
      </c>
      <c r="AA6652">
        <v>721110</v>
      </c>
      <c r="AB6652">
        <v>4</v>
      </c>
      <c r="AC6652">
        <v>4</v>
      </c>
      <c r="AD6652" t="s">
        <v>79</v>
      </c>
      <c r="AE6652" t="s">
        <v>95</v>
      </c>
      <c r="AF6652">
        <v>35</v>
      </c>
      <c r="AG6652" s="4">
        <v>0.375</v>
      </c>
      <c r="AH6652" s="4">
        <v>0.875</v>
      </c>
      <c r="AI6652" s="5">
        <v>11.39</v>
      </c>
      <c r="AJ6652">
        <v>17.09</v>
      </c>
      <c r="AL6652" t="s">
        <v>81</v>
      </c>
      <c r="AM6652" t="s">
        <v>82</v>
      </c>
      <c r="AO6652" t="s">
        <v>83</v>
      </c>
      <c r="AR6652" t="s">
        <v>82</v>
      </c>
      <c r="AT6652" t="s">
        <v>82</v>
      </c>
      <c r="AW6652" t="s">
        <v>72</v>
      </c>
      <c r="AX6652">
        <v>6</v>
      </c>
      <c r="AY6652" t="s">
        <v>21660</v>
      </c>
      <c r="AZ6652" t="s">
        <v>10636</v>
      </c>
      <c r="BA6652" t="s">
        <v>298</v>
      </c>
      <c r="BB6652">
        <v>4609</v>
      </c>
      <c r="BC6652" t="s">
        <v>87</v>
      </c>
      <c r="BH6652" t="s">
        <v>31049</v>
      </c>
      <c r="BJ6652">
        <v>562607468</v>
      </c>
    </row>
    <row r="6653" spans="1:62" x14ac:dyDescent="0.25">
      <c r="A6653" t="s">
        <v>31286</v>
      </c>
      <c r="B6653" s="2">
        <v>43539</v>
      </c>
      <c r="C6653" t="s">
        <v>63</v>
      </c>
      <c r="D6653" s="3">
        <v>43472.404898831017</v>
      </c>
      <c r="E6653" t="s">
        <v>64</v>
      </c>
      <c r="F6653" s="2">
        <v>43556</v>
      </c>
      <c r="G6653" s="2">
        <v>43739</v>
      </c>
      <c r="H6653" t="s">
        <v>31287</v>
      </c>
      <c r="I6653" t="s">
        <v>31288</v>
      </c>
      <c r="J6653" t="s">
        <v>31289</v>
      </c>
      <c r="L6653" t="s">
        <v>31290</v>
      </c>
      <c r="M6653" t="s">
        <v>323</v>
      </c>
      <c r="N6653" t="s">
        <v>31291</v>
      </c>
      <c r="O6653" t="s">
        <v>70</v>
      </c>
      <c r="P6653" t="s">
        <v>67</v>
      </c>
      <c r="Q6653" t="s">
        <v>31292</v>
      </c>
      <c r="S6653" t="s">
        <v>72</v>
      </c>
      <c r="T6653" t="s">
        <v>5156</v>
      </c>
      <c r="U6653" t="s">
        <v>5157</v>
      </c>
      <c r="V6653" t="s">
        <v>5158</v>
      </c>
      <c r="W6653" t="s">
        <v>105</v>
      </c>
      <c r="X6653" t="s">
        <v>280</v>
      </c>
      <c r="Y6653" t="str">
        <f>"35-3022"</f>
        <v>35-3022</v>
      </c>
      <c r="Z6653" t="s">
        <v>280</v>
      </c>
      <c r="AA6653">
        <v>713990</v>
      </c>
      <c r="AB6653">
        <v>3</v>
      </c>
      <c r="AC6653">
        <v>3</v>
      </c>
      <c r="AD6653" t="s">
        <v>79</v>
      </c>
      <c r="AE6653" t="s">
        <v>80</v>
      </c>
      <c r="AF6653">
        <v>40</v>
      </c>
      <c r="AG6653" s="4">
        <v>0.54166666666666663</v>
      </c>
      <c r="AH6653" s="4">
        <v>0.91666666666666663</v>
      </c>
      <c r="AI6653" s="5">
        <v>10.62</v>
      </c>
      <c r="AJ6653">
        <v>0</v>
      </c>
      <c r="AK6653">
        <v>0</v>
      </c>
      <c r="AL6653" t="s">
        <v>81</v>
      </c>
      <c r="AM6653" t="s">
        <v>82</v>
      </c>
      <c r="AO6653" t="s">
        <v>83</v>
      </c>
      <c r="AR6653" t="s">
        <v>82</v>
      </c>
      <c r="AT6653" t="s">
        <v>82</v>
      </c>
      <c r="AW6653" t="s">
        <v>82</v>
      </c>
      <c r="AY6653" t="s">
        <v>12235</v>
      </c>
      <c r="AZ6653" t="s">
        <v>2540</v>
      </c>
      <c r="BA6653" t="s">
        <v>323</v>
      </c>
      <c r="BB6653">
        <v>91107</v>
      </c>
      <c r="BC6653" t="s">
        <v>79</v>
      </c>
      <c r="BH6653" t="s">
        <v>31293</v>
      </c>
      <c r="BI6653" t="s">
        <v>67</v>
      </c>
      <c r="BJ6653">
        <v>272454414</v>
      </c>
    </row>
    <row r="6654" spans="1:62" x14ac:dyDescent="0.25">
      <c r="A6654" t="s">
        <v>31501</v>
      </c>
      <c r="B6654" s="2">
        <v>43539</v>
      </c>
      <c r="C6654" t="s">
        <v>63</v>
      </c>
      <c r="D6654" s="3">
        <v>43472.412548668981</v>
      </c>
      <c r="E6654" t="s">
        <v>64</v>
      </c>
      <c r="F6654" s="2">
        <v>43556</v>
      </c>
      <c r="G6654" s="2">
        <v>43814</v>
      </c>
      <c r="H6654" t="s">
        <v>31502</v>
      </c>
      <c r="J6654" t="s">
        <v>31503</v>
      </c>
      <c r="L6654" t="s">
        <v>1564</v>
      </c>
      <c r="M6654" t="s">
        <v>1064</v>
      </c>
      <c r="N6654">
        <v>37209</v>
      </c>
      <c r="O6654" t="s">
        <v>70</v>
      </c>
      <c r="Q6654" t="s">
        <v>31504</v>
      </c>
      <c r="S6654" t="s">
        <v>72</v>
      </c>
      <c r="T6654" t="s">
        <v>1855</v>
      </c>
      <c r="U6654" t="s">
        <v>1856</v>
      </c>
      <c r="V6654" t="s">
        <v>863</v>
      </c>
      <c r="W6654" t="s">
        <v>105</v>
      </c>
      <c r="X6654" t="s">
        <v>1758</v>
      </c>
      <c r="Y6654" t="str">
        <f>"37-3011"</f>
        <v>37-3011</v>
      </c>
      <c r="Z6654" t="s">
        <v>94</v>
      </c>
      <c r="AA6654">
        <v>561730</v>
      </c>
      <c r="AB6654">
        <v>12</v>
      </c>
      <c r="AC6654">
        <v>12</v>
      </c>
      <c r="AD6654" t="s">
        <v>79</v>
      </c>
      <c r="AE6654" t="s">
        <v>95</v>
      </c>
      <c r="AF6654">
        <v>40</v>
      </c>
      <c r="AG6654" s="4">
        <v>0.29166666666666669</v>
      </c>
      <c r="AH6654" s="4">
        <v>0.66666666666666663</v>
      </c>
      <c r="AI6654" s="5">
        <v>12.56</v>
      </c>
      <c r="AJ6654">
        <v>18.84</v>
      </c>
      <c r="AL6654" t="s">
        <v>81</v>
      </c>
      <c r="AM6654" t="s">
        <v>82</v>
      </c>
      <c r="AO6654" t="s">
        <v>83</v>
      </c>
      <c r="AR6654" t="s">
        <v>82</v>
      </c>
      <c r="AT6654" t="s">
        <v>82</v>
      </c>
      <c r="AW6654" t="s">
        <v>82</v>
      </c>
      <c r="AY6654" t="s">
        <v>1564</v>
      </c>
      <c r="AZ6654" t="s">
        <v>1566</v>
      </c>
      <c r="BA6654" t="s">
        <v>24984</v>
      </c>
      <c r="BB6654">
        <v>78746</v>
      </c>
      <c r="BC6654" t="s">
        <v>79</v>
      </c>
      <c r="BH6654" t="s">
        <v>31503</v>
      </c>
      <c r="BJ6654">
        <v>274675328</v>
      </c>
    </row>
    <row r="6655" spans="1:62" x14ac:dyDescent="0.25">
      <c r="A6655" t="s">
        <v>31735</v>
      </c>
      <c r="B6655" s="2">
        <v>43539</v>
      </c>
      <c r="C6655" t="s">
        <v>63</v>
      </c>
      <c r="D6655" s="3">
        <v>43472.387374687503</v>
      </c>
      <c r="E6655" t="s">
        <v>91</v>
      </c>
      <c r="H6655" t="s">
        <v>23367</v>
      </c>
      <c r="J6655" t="s">
        <v>23368</v>
      </c>
      <c r="K6655" t="s">
        <v>23369</v>
      </c>
      <c r="L6655" t="s">
        <v>4500</v>
      </c>
      <c r="M6655" t="s">
        <v>859</v>
      </c>
      <c r="N6655">
        <v>98109</v>
      </c>
      <c r="O6655" t="s">
        <v>70</v>
      </c>
      <c r="Q6655" t="s">
        <v>23370</v>
      </c>
      <c r="S6655" t="s">
        <v>72</v>
      </c>
      <c r="T6655" t="s">
        <v>23371</v>
      </c>
      <c r="U6655" t="s">
        <v>23372</v>
      </c>
      <c r="V6655" t="s">
        <v>23373</v>
      </c>
      <c r="W6655" t="s">
        <v>859</v>
      </c>
      <c r="X6655" t="s">
        <v>31736</v>
      </c>
      <c r="Y6655" t="str">
        <f>"51-3022"</f>
        <v>51-3022</v>
      </c>
      <c r="Z6655" t="s">
        <v>865</v>
      </c>
      <c r="AA6655">
        <v>311712</v>
      </c>
      <c r="AB6655">
        <v>400</v>
      </c>
      <c r="AD6655" t="s">
        <v>79</v>
      </c>
      <c r="AE6655" t="s">
        <v>80</v>
      </c>
      <c r="AF6655">
        <v>40</v>
      </c>
      <c r="AG6655" s="4">
        <v>0.33333333333333331</v>
      </c>
      <c r="AH6655" s="4">
        <v>0.83333333333333337</v>
      </c>
      <c r="AI6655" s="5">
        <v>10.87</v>
      </c>
      <c r="AJ6655">
        <v>16.309999999999999</v>
      </c>
      <c r="AK6655">
        <v>16.309999999999999</v>
      </c>
      <c r="AL6655" t="s">
        <v>81</v>
      </c>
      <c r="AM6655" t="s">
        <v>82</v>
      </c>
      <c r="AO6655" t="s">
        <v>83</v>
      </c>
      <c r="AR6655" t="s">
        <v>82</v>
      </c>
      <c r="AT6655" t="s">
        <v>82</v>
      </c>
      <c r="AW6655" t="s">
        <v>82</v>
      </c>
      <c r="AY6655" t="s">
        <v>30669</v>
      </c>
      <c r="AZ6655" t="s">
        <v>30670</v>
      </c>
      <c r="BA6655" t="s">
        <v>595</v>
      </c>
      <c r="BB6655">
        <v>99615</v>
      </c>
      <c r="BC6655" t="s">
        <v>79</v>
      </c>
      <c r="BH6655" t="s">
        <v>30671</v>
      </c>
      <c r="BJ6655">
        <v>202319027</v>
      </c>
    </row>
    <row r="6656" spans="1:62" x14ac:dyDescent="0.25">
      <c r="A6656" t="s">
        <v>31975</v>
      </c>
      <c r="B6656" s="2">
        <v>43539</v>
      </c>
      <c r="C6656" t="s">
        <v>63</v>
      </c>
      <c r="D6656" s="3">
        <v>43472.417772048611</v>
      </c>
      <c r="E6656" t="s">
        <v>64</v>
      </c>
      <c r="F6656" s="2">
        <v>43556</v>
      </c>
      <c r="G6656" s="2">
        <v>43738</v>
      </c>
      <c r="H6656" t="s">
        <v>31976</v>
      </c>
      <c r="I6656" t="s">
        <v>31977</v>
      </c>
      <c r="J6656" t="s">
        <v>31978</v>
      </c>
      <c r="L6656" t="s">
        <v>5732</v>
      </c>
      <c r="M6656" t="s">
        <v>76</v>
      </c>
      <c r="N6656">
        <v>74331</v>
      </c>
      <c r="O6656" t="s">
        <v>70</v>
      </c>
      <c r="Q6656" t="s">
        <v>31979</v>
      </c>
      <c r="S6656" t="s">
        <v>72</v>
      </c>
      <c r="T6656" t="s">
        <v>3176</v>
      </c>
      <c r="U6656" t="s">
        <v>3177</v>
      </c>
      <c r="V6656" t="s">
        <v>3178</v>
      </c>
      <c r="W6656" t="s">
        <v>86</v>
      </c>
      <c r="X6656" t="s">
        <v>409</v>
      </c>
      <c r="Y6656" t="str">
        <f>"35-3031"</f>
        <v>35-3031</v>
      </c>
      <c r="Z6656" t="s">
        <v>410</v>
      </c>
      <c r="AA6656">
        <v>721110</v>
      </c>
      <c r="AB6656">
        <v>20</v>
      </c>
      <c r="AC6656">
        <v>20</v>
      </c>
      <c r="AD6656" t="s">
        <v>79</v>
      </c>
      <c r="AE6656" t="s">
        <v>80</v>
      </c>
      <c r="AF6656">
        <v>35</v>
      </c>
      <c r="AG6656" s="4">
        <v>0.29166666666666669</v>
      </c>
      <c r="AH6656" s="4">
        <v>0.60416666666666663</v>
      </c>
      <c r="AI6656" s="5">
        <v>10.27</v>
      </c>
      <c r="AJ6656">
        <v>15.41</v>
      </c>
      <c r="AL6656" t="s">
        <v>81</v>
      </c>
      <c r="AM6656" t="s">
        <v>82</v>
      </c>
      <c r="AO6656" t="s">
        <v>83</v>
      </c>
      <c r="AR6656" t="s">
        <v>82</v>
      </c>
      <c r="AT6656" t="s">
        <v>82</v>
      </c>
      <c r="AW6656" t="s">
        <v>72</v>
      </c>
      <c r="AX6656">
        <v>12</v>
      </c>
      <c r="AY6656" t="s">
        <v>30834</v>
      </c>
      <c r="AZ6656" t="s">
        <v>1449</v>
      </c>
      <c r="BA6656" t="s">
        <v>76</v>
      </c>
      <c r="BB6656">
        <v>74331</v>
      </c>
      <c r="BC6656" t="s">
        <v>79</v>
      </c>
      <c r="BH6656" t="s">
        <v>31980</v>
      </c>
      <c r="BJ6656">
        <v>352583025</v>
      </c>
    </row>
    <row r="6657" spans="1:62" x14ac:dyDescent="0.25">
      <c r="A6657" t="s">
        <v>32175</v>
      </c>
      <c r="B6657" s="2">
        <v>43539</v>
      </c>
      <c r="C6657" t="s">
        <v>63</v>
      </c>
      <c r="D6657" s="3">
        <v>43472.427144606481</v>
      </c>
      <c r="E6657" t="s">
        <v>64</v>
      </c>
      <c r="F6657" s="2">
        <v>43556</v>
      </c>
      <c r="G6657" s="2">
        <v>43800</v>
      </c>
      <c r="H6657" t="s">
        <v>32176</v>
      </c>
      <c r="J6657" t="s">
        <v>32177</v>
      </c>
      <c r="L6657" t="s">
        <v>16460</v>
      </c>
      <c r="M6657" t="s">
        <v>278</v>
      </c>
      <c r="N6657">
        <v>22902</v>
      </c>
      <c r="O6657" t="s">
        <v>70</v>
      </c>
      <c r="Q6657" t="s">
        <v>32178</v>
      </c>
      <c r="S6657" t="s">
        <v>72</v>
      </c>
      <c r="T6657" t="s">
        <v>5117</v>
      </c>
      <c r="U6657" t="s">
        <v>5118</v>
      </c>
      <c r="V6657" t="s">
        <v>2222</v>
      </c>
      <c r="W6657" t="s">
        <v>278</v>
      </c>
      <c r="X6657" t="s">
        <v>32179</v>
      </c>
      <c r="Y6657" t="str">
        <f>"49-9098.00"</f>
        <v>49-9098.00</v>
      </c>
      <c r="Z6657" t="s">
        <v>19831</v>
      </c>
      <c r="AA6657">
        <v>561790</v>
      </c>
      <c r="AB6657">
        <v>6</v>
      </c>
      <c r="AC6657">
        <v>6</v>
      </c>
      <c r="AD6657" t="s">
        <v>79</v>
      </c>
      <c r="AE6657" t="s">
        <v>95</v>
      </c>
      <c r="AF6657">
        <v>35</v>
      </c>
      <c r="AG6657" s="4">
        <v>0.33333333333333331</v>
      </c>
      <c r="AH6657" s="4">
        <v>0.70833333333333337</v>
      </c>
      <c r="AI6657" s="5">
        <v>13.44</v>
      </c>
      <c r="AJ6657">
        <v>20.16</v>
      </c>
      <c r="AL6657" t="s">
        <v>81</v>
      </c>
      <c r="AM6657" t="s">
        <v>82</v>
      </c>
      <c r="AO6657" t="s">
        <v>83</v>
      </c>
      <c r="AR6657" t="s">
        <v>82</v>
      </c>
      <c r="AT6657" t="s">
        <v>82</v>
      </c>
      <c r="AW6657" t="s">
        <v>72</v>
      </c>
      <c r="AX6657">
        <v>3</v>
      </c>
      <c r="AY6657" t="s">
        <v>16460</v>
      </c>
      <c r="AZ6657" t="s">
        <v>32180</v>
      </c>
      <c r="BA6657" t="s">
        <v>278</v>
      </c>
      <c r="BB6657">
        <v>22902</v>
      </c>
      <c r="BC6657" t="s">
        <v>79</v>
      </c>
      <c r="BH6657" t="s">
        <v>32177</v>
      </c>
      <c r="BJ6657">
        <v>541654631</v>
      </c>
    </row>
    <row r="6658" spans="1:62" x14ac:dyDescent="0.25">
      <c r="A6658" t="s">
        <v>32254</v>
      </c>
      <c r="B6658" s="2">
        <v>43539</v>
      </c>
      <c r="C6658" t="s">
        <v>63</v>
      </c>
      <c r="D6658" s="3">
        <v>43472.425281099539</v>
      </c>
      <c r="E6658" t="s">
        <v>64</v>
      </c>
      <c r="F6658" s="2">
        <v>43556</v>
      </c>
      <c r="G6658" s="2">
        <v>43811</v>
      </c>
      <c r="H6658" t="s">
        <v>32255</v>
      </c>
      <c r="I6658" t="s">
        <v>32256</v>
      </c>
      <c r="J6658" t="s">
        <v>32257</v>
      </c>
      <c r="L6658" t="s">
        <v>31984</v>
      </c>
      <c r="M6658" t="s">
        <v>308</v>
      </c>
      <c r="N6658">
        <v>8008</v>
      </c>
      <c r="O6658" t="s">
        <v>70</v>
      </c>
      <c r="Q6658" t="s">
        <v>32258</v>
      </c>
      <c r="S6658" t="s">
        <v>72</v>
      </c>
      <c r="T6658" t="s">
        <v>5117</v>
      </c>
      <c r="U6658" t="s">
        <v>5118</v>
      </c>
      <c r="V6658" t="s">
        <v>2222</v>
      </c>
      <c r="W6658" t="s">
        <v>278</v>
      </c>
      <c r="X6658" t="s">
        <v>1241</v>
      </c>
      <c r="Y6658" t="str">
        <f>"35-3021"</f>
        <v>35-3021</v>
      </c>
      <c r="Z6658" t="s">
        <v>354</v>
      </c>
      <c r="AA6658">
        <v>7221</v>
      </c>
      <c r="AB6658">
        <v>12</v>
      </c>
      <c r="AC6658">
        <v>12</v>
      </c>
      <c r="AD6658" t="s">
        <v>79</v>
      </c>
      <c r="AE6658" t="s">
        <v>95</v>
      </c>
      <c r="AF6658">
        <v>36</v>
      </c>
      <c r="AG6658" s="4">
        <v>0.33333333333333331</v>
      </c>
      <c r="AH6658" s="4">
        <v>0.66666666666666663</v>
      </c>
      <c r="AI6658" s="5">
        <v>11.26</v>
      </c>
      <c r="AJ6658">
        <v>16.89</v>
      </c>
      <c r="AL6658" t="s">
        <v>81</v>
      </c>
      <c r="AM6658" t="s">
        <v>82</v>
      </c>
      <c r="AO6658" t="s">
        <v>83</v>
      </c>
      <c r="AR6658" t="s">
        <v>82</v>
      </c>
      <c r="AT6658" t="s">
        <v>82</v>
      </c>
      <c r="AW6658" t="s">
        <v>72</v>
      </c>
      <c r="AX6658">
        <v>3</v>
      </c>
      <c r="AY6658" t="s">
        <v>18502</v>
      </c>
      <c r="AZ6658" t="s">
        <v>317</v>
      </c>
      <c r="BA6658" t="s">
        <v>308</v>
      </c>
      <c r="BB6658">
        <v>8050</v>
      </c>
      <c r="BC6658" t="s">
        <v>87</v>
      </c>
      <c r="BH6658" t="s">
        <v>32259</v>
      </c>
      <c r="BJ6658">
        <v>453671611</v>
      </c>
    </row>
    <row r="6659" spans="1:62" x14ac:dyDescent="0.25">
      <c r="A6659" t="s">
        <v>32341</v>
      </c>
      <c r="B6659" s="2">
        <v>43539</v>
      </c>
      <c r="C6659" t="s">
        <v>63</v>
      </c>
      <c r="D6659" s="3">
        <v>43472.432205243058</v>
      </c>
      <c r="E6659" t="s">
        <v>64</v>
      </c>
      <c r="F6659" s="2">
        <v>43556</v>
      </c>
      <c r="G6659" s="2">
        <v>43789</v>
      </c>
      <c r="H6659" t="s">
        <v>32342</v>
      </c>
      <c r="J6659" t="s">
        <v>32343</v>
      </c>
      <c r="L6659" t="s">
        <v>32344</v>
      </c>
      <c r="M6659" t="s">
        <v>136</v>
      </c>
      <c r="N6659">
        <v>21757</v>
      </c>
      <c r="O6659" t="s">
        <v>70</v>
      </c>
      <c r="Q6659" t="s">
        <v>32345</v>
      </c>
      <c r="S6659" t="s">
        <v>72</v>
      </c>
      <c r="T6659" t="s">
        <v>5117</v>
      </c>
      <c r="U6659" t="s">
        <v>5118</v>
      </c>
      <c r="V6659" t="s">
        <v>2222</v>
      </c>
      <c r="W6659" t="s">
        <v>278</v>
      </c>
      <c r="X6659" t="s">
        <v>106</v>
      </c>
      <c r="Y6659" t="str">
        <f>"37-3011"</f>
        <v>37-3011</v>
      </c>
      <c r="Z6659" t="s">
        <v>94</v>
      </c>
      <c r="AA6659">
        <v>561730</v>
      </c>
      <c r="AB6659">
        <v>1</v>
      </c>
      <c r="AC6659">
        <v>1</v>
      </c>
      <c r="AD6659" t="s">
        <v>79</v>
      </c>
      <c r="AE6659" t="s">
        <v>80</v>
      </c>
      <c r="AF6659">
        <v>35</v>
      </c>
      <c r="AG6659" s="4">
        <v>0.33333333333333331</v>
      </c>
      <c r="AH6659" s="4">
        <v>0.75</v>
      </c>
      <c r="AI6659" s="5">
        <v>14.73</v>
      </c>
      <c r="AJ6659">
        <v>22.1</v>
      </c>
      <c r="AL6659" t="s">
        <v>81</v>
      </c>
      <c r="AM6659" t="s">
        <v>82</v>
      </c>
      <c r="AO6659" t="s">
        <v>83</v>
      </c>
      <c r="AR6659" t="s">
        <v>82</v>
      </c>
      <c r="AT6659" t="s">
        <v>82</v>
      </c>
      <c r="AW6659" t="s">
        <v>72</v>
      </c>
      <c r="AX6659">
        <v>3</v>
      </c>
      <c r="AY6659" t="s">
        <v>32344</v>
      </c>
      <c r="AZ6659" t="s">
        <v>17119</v>
      </c>
      <c r="BA6659" t="s">
        <v>136</v>
      </c>
      <c r="BB6659">
        <v>21757</v>
      </c>
      <c r="BC6659" t="s">
        <v>79</v>
      </c>
      <c r="BH6659" t="s">
        <v>32343</v>
      </c>
      <c r="BJ6659">
        <v>204239146</v>
      </c>
    </row>
    <row r="6660" spans="1:62" x14ac:dyDescent="0.25">
      <c r="A6660" t="s">
        <v>32393</v>
      </c>
      <c r="B6660" s="2">
        <v>43539</v>
      </c>
      <c r="C6660" t="s">
        <v>63</v>
      </c>
      <c r="D6660" s="3">
        <v>43472.423751562499</v>
      </c>
      <c r="E6660" t="s">
        <v>64</v>
      </c>
      <c r="F6660" s="2">
        <v>43556</v>
      </c>
      <c r="G6660" s="2">
        <v>43811</v>
      </c>
      <c r="H6660" t="s">
        <v>32394</v>
      </c>
      <c r="J6660" t="s">
        <v>32395</v>
      </c>
      <c r="L6660" t="s">
        <v>19987</v>
      </c>
      <c r="M6660" t="s">
        <v>308</v>
      </c>
      <c r="N6660">
        <v>8008</v>
      </c>
      <c r="O6660" t="s">
        <v>70</v>
      </c>
      <c r="Q6660" t="s">
        <v>32396</v>
      </c>
      <c r="S6660" t="s">
        <v>72</v>
      </c>
      <c r="T6660" t="s">
        <v>5117</v>
      </c>
      <c r="U6660" t="s">
        <v>5118</v>
      </c>
      <c r="V6660" t="s">
        <v>2222</v>
      </c>
      <c r="W6660" t="s">
        <v>278</v>
      </c>
      <c r="X6660" t="s">
        <v>1241</v>
      </c>
      <c r="Y6660" t="str">
        <f>"35-9021"</f>
        <v>35-9021</v>
      </c>
      <c r="Z6660" t="s">
        <v>315</v>
      </c>
      <c r="AA6660">
        <v>722110</v>
      </c>
      <c r="AB6660">
        <v>15</v>
      </c>
      <c r="AC6660">
        <v>15</v>
      </c>
      <c r="AD6660" t="s">
        <v>79</v>
      </c>
      <c r="AE6660" t="s">
        <v>80</v>
      </c>
      <c r="AF6660">
        <v>36</v>
      </c>
      <c r="AG6660" s="4">
        <v>0.41666666666666669</v>
      </c>
      <c r="AH6660" s="4">
        <v>0.66666666666666663</v>
      </c>
      <c r="AI6660" s="5">
        <v>11.26</v>
      </c>
      <c r="AJ6660">
        <v>16.89</v>
      </c>
      <c r="AL6660" t="s">
        <v>81</v>
      </c>
      <c r="AM6660" t="s">
        <v>82</v>
      </c>
      <c r="AO6660" t="s">
        <v>83</v>
      </c>
      <c r="AR6660" t="s">
        <v>82</v>
      </c>
      <c r="AT6660" t="s">
        <v>82</v>
      </c>
      <c r="AW6660" t="s">
        <v>72</v>
      </c>
      <c r="AX6660">
        <v>3</v>
      </c>
      <c r="AY6660" t="s">
        <v>19987</v>
      </c>
      <c r="AZ6660" t="s">
        <v>2709</v>
      </c>
      <c r="BA6660" t="s">
        <v>308</v>
      </c>
      <c r="BB6660">
        <v>8008</v>
      </c>
      <c r="BC6660" t="s">
        <v>87</v>
      </c>
      <c r="BH6660" t="s">
        <v>32395</v>
      </c>
      <c r="BJ6660">
        <v>223778120</v>
      </c>
    </row>
    <row r="6661" spans="1:62" x14ac:dyDescent="0.25">
      <c r="A6661" t="s">
        <v>32402</v>
      </c>
      <c r="B6661" s="2">
        <v>43539</v>
      </c>
      <c r="C6661" t="s">
        <v>63</v>
      </c>
      <c r="D6661" s="3">
        <v>43472.420280011575</v>
      </c>
      <c r="E6661" t="s">
        <v>64</v>
      </c>
      <c r="F6661" s="2">
        <v>43556</v>
      </c>
      <c r="G6661" s="2">
        <v>43800</v>
      </c>
      <c r="H6661" t="s">
        <v>10870</v>
      </c>
      <c r="J6661" t="s">
        <v>10871</v>
      </c>
      <c r="L6661" t="s">
        <v>8048</v>
      </c>
      <c r="M6661" t="s">
        <v>278</v>
      </c>
      <c r="N6661">
        <v>23005</v>
      </c>
      <c r="O6661" t="s">
        <v>70</v>
      </c>
      <c r="Q6661" t="s">
        <v>10873</v>
      </c>
      <c r="S6661" t="s">
        <v>72</v>
      </c>
      <c r="T6661" t="s">
        <v>5117</v>
      </c>
      <c r="U6661" t="s">
        <v>5118</v>
      </c>
      <c r="V6661" t="s">
        <v>2222</v>
      </c>
      <c r="W6661" t="s">
        <v>278</v>
      </c>
      <c r="X6661" t="s">
        <v>106</v>
      </c>
      <c r="Y6661" t="str">
        <f>"37-3011"</f>
        <v>37-3011</v>
      </c>
      <c r="Z6661" t="s">
        <v>94</v>
      </c>
      <c r="AA6661">
        <v>561730</v>
      </c>
      <c r="AB6661">
        <v>20</v>
      </c>
      <c r="AC6661">
        <v>20</v>
      </c>
      <c r="AD6661" t="s">
        <v>79</v>
      </c>
      <c r="AE6661" t="s">
        <v>80</v>
      </c>
      <c r="AF6661">
        <v>35</v>
      </c>
      <c r="AG6661" s="4">
        <v>0.3125</v>
      </c>
      <c r="AH6661" s="4">
        <v>0.66666666666666663</v>
      </c>
      <c r="AI6661" s="5">
        <v>14.32</v>
      </c>
      <c r="AJ6661">
        <v>21.48</v>
      </c>
      <c r="AL6661" t="s">
        <v>81</v>
      </c>
      <c r="AM6661" t="s">
        <v>82</v>
      </c>
      <c r="AO6661" t="s">
        <v>83</v>
      </c>
      <c r="AR6661" t="s">
        <v>82</v>
      </c>
      <c r="AT6661" t="s">
        <v>82</v>
      </c>
      <c r="AW6661" t="s">
        <v>72</v>
      </c>
      <c r="AX6661">
        <v>3</v>
      </c>
      <c r="AY6661" t="s">
        <v>10874</v>
      </c>
      <c r="AZ6661" t="s">
        <v>10875</v>
      </c>
      <c r="BA6661" t="s">
        <v>278</v>
      </c>
      <c r="BB6661">
        <v>23005</v>
      </c>
      <c r="BC6661" t="s">
        <v>79</v>
      </c>
      <c r="BH6661" t="s">
        <v>10876</v>
      </c>
      <c r="BJ6661">
        <v>541244240</v>
      </c>
    </row>
    <row r="6662" spans="1:62" x14ac:dyDescent="0.25">
      <c r="A6662" t="s">
        <v>32466</v>
      </c>
      <c r="B6662" s="2">
        <v>43539</v>
      </c>
      <c r="C6662" t="s">
        <v>63</v>
      </c>
      <c r="D6662" s="3">
        <v>43472.420721377312</v>
      </c>
      <c r="E6662" t="s">
        <v>282</v>
      </c>
      <c r="F6662" s="2">
        <v>43556</v>
      </c>
      <c r="G6662" s="2">
        <v>43819</v>
      </c>
      <c r="H6662" t="s">
        <v>32467</v>
      </c>
      <c r="J6662" t="s">
        <v>32468</v>
      </c>
      <c r="L6662" t="s">
        <v>19529</v>
      </c>
      <c r="M6662" t="s">
        <v>278</v>
      </c>
      <c r="N6662">
        <v>23116</v>
      </c>
      <c r="O6662" t="s">
        <v>70</v>
      </c>
      <c r="Q6662" t="s">
        <v>32469</v>
      </c>
      <c r="S6662" t="s">
        <v>72</v>
      </c>
      <c r="T6662" t="s">
        <v>5117</v>
      </c>
      <c r="U6662" t="s">
        <v>5118</v>
      </c>
      <c r="V6662" t="s">
        <v>2222</v>
      </c>
      <c r="W6662" t="s">
        <v>278</v>
      </c>
      <c r="X6662" t="s">
        <v>106</v>
      </c>
      <c r="Y6662" t="str">
        <f>"37-3011"</f>
        <v>37-3011</v>
      </c>
      <c r="Z6662" t="s">
        <v>94</v>
      </c>
      <c r="AA6662">
        <v>561730</v>
      </c>
      <c r="AB6662">
        <v>17</v>
      </c>
      <c r="AC6662">
        <v>16</v>
      </c>
      <c r="AD6662" t="s">
        <v>79</v>
      </c>
      <c r="AE6662" t="s">
        <v>80</v>
      </c>
      <c r="AF6662">
        <v>35</v>
      </c>
      <c r="AG6662" s="4">
        <v>0.29166666666666669</v>
      </c>
      <c r="AH6662" s="4">
        <v>0.70833333333333337</v>
      </c>
      <c r="AI6662" s="5">
        <v>14.32</v>
      </c>
      <c r="AJ6662">
        <v>21.48</v>
      </c>
      <c r="AL6662" t="s">
        <v>81</v>
      </c>
      <c r="AM6662" t="s">
        <v>82</v>
      </c>
      <c r="AO6662" t="s">
        <v>83</v>
      </c>
      <c r="AR6662" t="s">
        <v>82</v>
      </c>
      <c r="AT6662" t="s">
        <v>82</v>
      </c>
      <c r="AW6662" t="s">
        <v>72</v>
      </c>
      <c r="AX6662">
        <v>3</v>
      </c>
      <c r="AY6662" t="s">
        <v>19529</v>
      </c>
      <c r="AZ6662" t="s">
        <v>8050</v>
      </c>
      <c r="BA6662" t="s">
        <v>278</v>
      </c>
      <c r="BB6662">
        <v>23116</v>
      </c>
      <c r="BC6662" t="s">
        <v>79</v>
      </c>
      <c r="BH6662" t="s">
        <v>32468</v>
      </c>
      <c r="BJ6662">
        <v>541930206</v>
      </c>
    </row>
    <row r="6663" spans="1:62" x14ac:dyDescent="0.25">
      <c r="A6663" t="s">
        <v>32698</v>
      </c>
      <c r="B6663" s="2">
        <v>43539</v>
      </c>
      <c r="C6663" t="s">
        <v>63</v>
      </c>
      <c r="D6663" s="3">
        <v>43472.42274321759</v>
      </c>
      <c r="E6663" t="s">
        <v>64</v>
      </c>
      <c r="F6663" s="2">
        <v>43556</v>
      </c>
      <c r="G6663" s="2">
        <v>43800</v>
      </c>
      <c r="H6663" t="s">
        <v>10541</v>
      </c>
      <c r="J6663" t="s">
        <v>10542</v>
      </c>
      <c r="L6663" t="s">
        <v>10543</v>
      </c>
      <c r="M6663" t="s">
        <v>278</v>
      </c>
      <c r="N6663">
        <v>23509</v>
      </c>
      <c r="O6663" t="s">
        <v>70</v>
      </c>
      <c r="Q6663" t="s">
        <v>10544</v>
      </c>
      <c r="S6663" t="s">
        <v>72</v>
      </c>
      <c r="T6663" t="s">
        <v>5117</v>
      </c>
      <c r="U6663" t="s">
        <v>5118</v>
      </c>
      <c r="V6663" t="s">
        <v>2222</v>
      </c>
      <c r="W6663" t="s">
        <v>278</v>
      </c>
      <c r="X6663" t="s">
        <v>106</v>
      </c>
      <c r="Y6663" t="str">
        <f>"37-3011"</f>
        <v>37-3011</v>
      </c>
      <c r="Z6663" t="s">
        <v>94</v>
      </c>
      <c r="AA6663">
        <v>561730</v>
      </c>
      <c r="AB6663">
        <v>10</v>
      </c>
      <c r="AC6663">
        <v>10</v>
      </c>
      <c r="AD6663" t="s">
        <v>79</v>
      </c>
      <c r="AE6663" t="s">
        <v>80</v>
      </c>
      <c r="AF6663">
        <v>35</v>
      </c>
      <c r="AG6663" s="4">
        <v>0.29166666666666669</v>
      </c>
      <c r="AH6663" s="4">
        <v>0.66666666666666663</v>
      </c>
      <c r="AI6663" s="5">
        <v>12.46</v>
      </c>
      <c r="AJ6663">
        <v>18.690000000000001</v>
      </c>
      <c r="AL6663" t="s">
        <v>81</v>
      </c>
      <c r="AM6663" t="s">
        <v>82</v>
      </c>
      <c r="AO6663" t="s">
        <v>83</v>
      </c>
      <c r="AR6663" t="s">
        <v>82</v>
      </c>
      <c r="AT6663" t="s">
        <v>82</v>
      </c>
      <c r="AW6663" t="s">
        <v>72</v>
      </c>
      <c r="AX6663">
        <v>3</v>
      </c>
      <c r="AY6663" t="s">
        <v>10543</v>
      </c>
      <c r="AZ6663" t="s">
        <v>10545</v>
      </c>
      <c r="BA6663" t="s">
        <v>278</v>
      </c>
      <c r="BB6663">
        <v>23509</v>
      </c>
      <c r="BC6663" t="s">
        <v>79</v>
      </c>
      <c r="BH6663" t="s">
        <v>10542</v>
      </c>
      <c r="BJ6663">
        <v>541537498</v>
      </c>
    </row>
    <row r="6664" spans="1:62" x14ac:dyDescent="0.25">
      <c r="A6664" t="s">
        <v>32799</v>
      </c>
      <c r="B6664" s="2">
        <v>43539</v>
      </c>
      <c r="C6664" t="s">
        <v>63</v>
      </c>
      <c r="D6664" s="3">
        <v>43472.424743391202</v>
      </c>
      <c r="E6664" t="s">
        <v>282</v>
      </c>
      <c r="F6664" s="2">
        <v>43556</v>
      </c>
      <c r="G6664" s="2">
        <v>43800</v>
      </c>
      <c r="H6664" t="s">
        <v>9343</v>
      </c>
      <c r="J6664" t="s">
        <v>9344</v>
      </c>
      <c r="L6664" t="s">
        <v>9345</v>
      </c>
      <c r="M6664" t="s">
        <v>278</v>
      </c>
      <c r="N6664">
        <v>22920</v>
      </c>
      <c r="O6664" t="s">
        <v>70</v>
      </c>
      <c r="Q6664" t="s">
        <v>9346</v>
      </c>
      <c r="S6664" t="s">
        <v>72</v>
      </c>
      <c r="T6664" t="s">
        <v>5117</v>
      </c>
      <c r="U6664" t="s">
        <v>5118</v>
      </c>
      <c r="V6664" t="s">
        <v>2222</v>
      </c>
      <c r="W6664" t="s">
        <v>278</v>
      </c>
      <c r="X6664" t="s">
        <v>106</v>
      </c>
      <c r="Y6664" t="str">
        <f>"37-3011"</f>
        <v>37-3011</v>
      </c>
      <c r="Z6664" t="s">
        <v>94</v>
      </c>
      <c r="AA6664">
        <v>561730</v>
      </c>
      <c r="AB6664">
        <v>8</v>
      </c>
      <c r="AC6664">
        <v>7</v>
      </c>
      <c r="AD6664" t="s">
        <v>79</v>
      </c>
      <c r="AE6664" t="s">
        <v>80</v>
      </c>
      <c r="AF6664">
        <v>35</v>
      </c>
      <c r="AG6664" s="4">
        <v>0.3125</v>
      </c>
      <c r="AH6664" s="4">
        <v>0.75</v>
      </c>
      <c r="AI6664" s="5">
        <v>14.18</v>
      </c>
      <c r="AJ6664">
        <v>21.27</v>
      </c>
      <c r="AL6664" t="s">
        <v>81</v>
      </c>
      <c r="AM6664" t="s">
        <v>82</v>
      </c>
      <c r="AO6664" t="s">
        <v>83</v>
      </c>
      <c r="AR6664" t="s">
        <v>82</v>
      </c>
      <c r="AT6664" t="s">
        <v>82</v>
      </c>
      <c r="AW6664" t="s">
        <v>72</v>
      </c>
      <c r="AX6664">
        <v>3</v>
      </c>
      <c r="AY6664" t="s">
        <v>9345</v>
      </c>
      <c r="AZ6664" t="s">
        <v>9347</v>
      </c>
      <c r="BA6664" t="s">
        <v>278</v>
      </c>
      <c r="BB6664">
        <v>22920</v>
      </c>
      <c r="BC6664" t="s">
        <v>79</v>
      </c>
      <c r="BH6664" t="s">
        <v>9344</v>
      </c>
      <c r="BJ6664">
        <v>541612105</v>
      </c>
    </row>
    <row r="6665" spans="1:62" x14ac:dyDescent="0.25">
      <c r="A6665" t="s">
        <v>32801</v>
      </c>
      <c r="B6665" s="2">
        <v>43539</v>
      </c>
      <c r="C6665" t="s">
        <v>63</v>
      </c>
      <c r="D6665" s="3">
        <v>43472.418310000001</v>
      </c>
      <c r="E6665" t="s">
        <v>282</v>
      </c>
      <c r="F6665" s="2">
        <v>43556</v>
      </c>
      <c r="G6665" s="2">
        <v>43800</v>
      </c>
      <c r="H6665" t="s">
        <v>32802</v>
      </c>
      <c r="J6665" t="s">
        <v>32803</v>
      </c>
      <c r="L6665" t="s">
        <v>32804</v>
      </c>
      <c r="M6665" t="s">
        <v>136</v>
      </c>
      <c r="N6665">
        <v>21244</v>
      </c>
      <c r="O6665" t="s">
        <v>70</v>
      </c>
      <c r="Q6665" t="s">
        <v>32805</v>
      </c>
      <c r="S6665" t="s">
        <v>72</v>
      </c>
      <c r="T6665" t="s">
        <v>5117</v>
      </c>
      <c r="U6665" t="s">
        <v>5118</v>
      </c>
      <c r="V6665" t="s">
        <v>2222</v>
      </c>
      <c r="W6665" t="s">
        <v>278</v>
      </c>
      <c r="X6665" t="s">
        <v>106</v>
      </c>
      <c r="Y6665" t="str">
        <f>"37-3011"</f>
        <v>37-3011</v>
      </c>
      <c r="Z6665" t="s">
        <v>94</v>
      </c>
      <c r="AA6665">
        <v>561730</v>
      </c>
      <c r="AB6665">
        <v>20</v>
      </c>
      <c r="AC6665">
        <v>19</v>
      </c>
      <c r="AD6665" t="s">
        <v>79</v>
      </c>
      <c r="AE6665" t="s">
        <v>80</v>
      </c>
      <c r="AF6665">
        <v>35</v>
      </c>
      <c r="AG6665" s="4">
        <v>0.29166666666666669</v>
      </c>
      <c r="AH6665" s="4">
        <v>0.70833333333333337</v>
      </c>
      <c r="AI6665" s="5">
        <v>14.64</v>
      </c>
      <c r="AJ6665">
        <v>21.96</v>
      </c>
      <c r="AL6665" t="s">
        <v>81</v>
      </c>
      <c r="AM6665" t="s">
        <v>82</v>
      </c>
      <c r="AO6665" t="s">
        <v>83</v>
      </c>
      <c r="AR6665" t="s">
        <v>82</v>
      </c>
      <c r="AT6665" t="s">
        <v>82</v>
      </c>
      <c r="AW6665" t="s">
        <v>72</v>
      </c>
      <c r="AX6665">
        <v>3</v>
      </c>
      <c r="AY6665" t="s">
        <v>32806</v>
      </c>
      <c r="AZ6665" t="s">
        <v>9215</v>
      </c>
      <c r="BA6665" t="s">
        <v>136</v>
      </c>
      <c r="BB6665">
        <v>21244</v>
      </c>
      <c r="BC6665" t="s">
        <v>79</v>
      </c>
      <c r="BH6665" t="s">
        <v>32807</v>
      </c>
      <c r="BJ6665">
        <v>522300961</v>
      </c>
    </row>
    <row r="6666" spans="1:62" x14ac:dyDescent="0.25">
      <c r="A6666" t="s">
        <v>32878</v>
      </c>
      <c r="B6666" s="2">
        <v>43539</v>
      </c>
      <c r="C6666" t="s">
        <v>63</v>
      </c>
      <c r="D6666" s="3">
        <v>43472.405487800926</v>
      </c>
      <c r="E6666" t="s">
        <v>64</v>
      </c>
      <c r="F6666" s="2">
        <v>43556</v>
      </c>
      <c r="G6666" s="2">
        <v>43784</v>
      </c>
      <c r="H6666" t="s">
        <v>8687</v>
      </c>
      <c r="J6666" t="s">
        <v>32879</v>
      </c>
      <c r="L6666" t="s">
        <v>8690</v>
      </c>
      <c r="M6666" t="s">
        <v>649</v>
      </c>
      <c r="N6666">
        <v>85351</v>
      </c>
      <c r="O6666" t="s">
        <v>70</v>
      </c>
      <c r="Q6666" t="s">
        <v>32880</v>
      </c>
      <c r="S6666" t="s">
        <v>72</v>
      </c>
      <c r="T6666" t="s">
        <v>4795</v>
      </c>
      <c r="U6666" t="s">
        <v>2926</v>
      </c>
      <c r="V6666" t="s">
        <v>4796</v>
      </c>
      <c r="W6666" t="s">
        <v>308</v>
      </c>
      <c r="X6666" t="s">
        <v>677</v>
      </c>
      <c r="Y6666" t="str">
        <f>"39-3091"</f>
        <v>39-3091</v>
      </c>
      <c r="Z6666" t="s">
        <v>677</v>
      </c>
      <c r="AA6666">
        <v>713990</v>
      </c>
      <c r="AB6666">
        <v>36</v>
      </c>
      <c r="AC6666">
        <v>36</v>
      </c>
      <c r="AD6666" t="s">
        <v>79</v>
      </c>
      <c r="AE6666" t="s">
        <v>80</v>
      </c>
      <c r="AF6666">
        <v>40</v>
      </c>
      <c r="AG6666" s="4">
        <v>0.375</v>
      </c>
      <c r="AH6666" s="4">
        <v>0.91666666666666663</v>
      </c>
      <c r="AI6666" s="6">
        <v>11</v>
      </c>
      <c r="AJ6666">
        <v>16.5</v>
      </c>
      <c r="AK6666">
        <v>21.47</v>
      </c>
      <c r="AL6666" t="s">
        <v>81</v>
      </c>
      <c r="AM6666" t="s">
        <v>82</v>
      </c>
      <c r="AO6666" t="s">
        <v>83</v>
      </c>
      <c r="AR6666" t="s">
        <v>82</v>
      </c>
      <c r="AT6666" t="s">
        <v>82</v>
      </c>
      <c r="AW6666" t="s">
        <v>82</v>
      </c>
      <c r="AY6666" t="s">
        <v>8690</v>
      </c>
      <c r="AZ6666" t="s">
        <v>655</v>
      </c>
      <c r="BA6666" t="s">
        <v>649</v>
      </c>
      <c r="BB6666">
        <v>85351</v>
      </c>
      <c r="BC6666" t="s">
        <v>79</v>
      </c>
      <c r="BH6666" t="s">
        <v>32879</v>
      </c>
      <c r="BJ6666">
        <v>208068623</v>
      </c>
    </row>
    <row r="6667" spans="1:62" x14ac:dyDescent="0.25">
      <c r="A6667" t="s">
        <v>32905</v>
      </c>
      <c r="B6667" s="2">
        <v>43539</v>
      </c>
      <c r="C6667" t="s">
        <v>63</v>
      </c>
      <c r="D6667" s="3">
        <v>43472.39960109954</v>
      </c>
      <c r="E6667" t="s">
        <v>64</v>
      </c>
      <c r="F6667" s="2">
        <v>43556</v>
      </c>
      <c r="G6667" s="2">
        <v>43799</v>
      </c>
      <c r="H6667" t="s">
        <v>32906</v>
      </c>
      <c r="J6667" t="s">
        <v>32907</v>
      </c>
      <c r="L6667" t="s">
        <v>10005</v>
      </c>
      <c r="M6667" t="s">
        <v>166</v>
      </c>
      <c r="N6667">
        <v>84044</v>
      </c>
      <c r="O6667" t="s">
        <v>70</v>
      </c>
      <c r="Q6667" t="s">
        <v>32908</v>
      </c>
      <c r="S6667" t="s">
        <v>72</v>
      </c>
      <c r="T6667" t="s">
        <v>2185</v>
      </c>
      <c r="U6667" t="s">
        <v>2186</v>
      </c>
      <c r="V6667" t="s">
        <v>2187</v>
      </c>
      <c r="W6667" t="s">
        <v>232</v>
      </c>
      <c r="X6667" t="s">
        <v>32909</v>
      </c>
      <c r="Y6667" t="str">
        <f>"47-2161"</f>
        <v>47-2161</v>
      </c>
      <c r="Z6667" t="s">
        <v>6926</v>
      </c>
      <c r="AA6667">
        <v>238390</v>
      </c>
      <c r="AB6667">
        <v>7</v>
      </c>
      <c r="AC6667">
        <v>7</v>
      </c>
      <c r="AD6667" t="s">
        <v>79</v>
      </c>
      <c r="AE6667" t="s">
        <v>95</v>
      </c>
      <c r="AF6667">
        <v>40</v>
      </c>
      <c r="AG6667" s="4">
        <v>0.33333333333333331</v>
      </c>
      <c r="AH6667" s="4">
        <v>0.6875</v>
      </c>
      <c r="AI6667" s="5">
        <v>18.309999999999999</v>
      </c>
      <c r="AL6667" t="s">
        <v>81</v>
      </c>
      <c r="AM6667" t="s">
        <v>82</v>
      </c>
      <c r="AO6667" t="s">
        <v>83</v>
      </c>
      <c r="AR6667" t="s">
        <v>82</v>
      </c>
      <c r="AT6667" t="s">
        <v>82</v>
      </c>
      <c r="AW6667" t="s">
        <v>72</v>
      </c>
      <c r="AX6667">
        <v>3</v>
      </c>
      <c r="AY6667" t="s">
        <v>10005</v>
      </c>
      <c r="AZ6667" t="s">
        <v>172</v>
      </c>
      <c r="BA6667" t="s">
        <v>166</v>
      </c>
      <c r="BB6667">
        <v>84044</v>
      </c>
      <c r="BC6667" t="s">
        <v>79</v>
      </c>
      <c r="BH6667" t="s">
        <v>32910</v>
      </c>
      <c r="BJ6667">
        <v>900836668</v>
      </c>
    </row>
    <row r="6668" spans="1:62" x14ac:dyDescent="0.25">
      <c r="A6668" t="s">
        <v>32916</v>
      </c>
      <c r="B6668" s="2">
        <v>43539</v>
      </c>
      <c r="C6668" t="s">
        <v>63</v>
      </c>
      <c r="D6668" s="3">
        <v>43472.425308900463</v>
      </c>
      <c r="E6668" t="s">
        <v>64</v>
      </c>
      <c r="F6668" s="2">
        <v>43556</v>
      </c>
      <c r="G6668" s="2">
        <v>43814</v>
      </c>
      <c r="H6668" t="s">
        <v>32917</v>
      </c>
      <c r="J6668" t="s">
        <v>32918</v>
      </c>
      <c r="L6668" t="s">
        <v>6835</v>
      </c>
      <c r="M6668" t="s">
        <v>1246</v>
      </c>
      <c r="N6668">
        <v>63031</v>
      </c>
      <c r="O6668" t="s">
        <v>70</v>
      </c>
      <c r="Q6668" t="s">
        <v>32919</v>
      </c>
      <c r="S6668" t="s">
        <v>72</v>
      </c>
      <c r="T6668" t="s">
        <v>6264</v>
      </c>
      <c r="U6668" t="s">
        <v>10001</v>
      </c>
      <c r="V6668" t="s">
        <v>104</v>
      </c>
      <c r="W6668" t="s">
        <v>105</v>
      </c>
      <c r="X6668" t="s">
        <v>5516</v>
      </c>
      <c r="Y6668" t="str">
        <f>"37-3011"</f>
        <v>37-3011</v>
      </c>
      <c r="Z6668" t="s">
        <v>94</v>
      </c>
      <c r="AA6668">
        <v>561730</v>
      </c>
      <c r="AB6668">
        <v>9</v>
      </c>
      <c r="AC6668">
        <v>9</v>
      </c>
      <c r="AD6668" t="s">
        <v>79</v>
      </c>
      <c r="AE6668" t="s">
        <v>80</v>
      </c>
      <c r="AF6668">
        <v>40</v>
      </c>
      <c r="AG6668" s="4">
        <v>0.27083333333333331</v>
      </c>
      <c r="AH6668" s="4">
        <v>0.64583333333333337</v>
      </c>
      <c r="AI6668" s="5">
        <v>14.52</v>
      </c>
      <c r="AJ6668">
        <v>21.78</v>
      </c>
      <c r="AL6668" t="s">
        <v>81</v>
      </c>
      <c r="AM6668" t="s">
        <v>82</v>
      </c>
      <c r="AO6668" t="s">
        <v>83</v>
      </c>
      <c r="AR6668" t="s">
        <v>82</v>
      </c>
      <c r="AT6668" t="s">
        <v>82</v>
      </c>
      <c r="AW6668" t="s">
        <v>82</v>
      </c>
      <c r="AY6668" t="s">
        <v>6835</v>
      </c>
      <c r="AZ6668" t="s">
        <v>1797</v>
      </c>
      <c r="BA6668" t="s">
        <v>1246</v>
      </c>
      <c r="BB6668">
        <v>63031</v>
      </c>
      <c r="BC6668" t="s">
        <v>79</v>
      </c>
      <c r="BH6668" t="s">
        <v>32918</v>
      </c>
      <c r="BJ6668">
        <v>431333813</v>
      </c>
    </row>
    <row r="6669" spans="1:62" x14ac:dyDescent="0.25">
      <c r="A6669" t="s">
        <v>32922</v>
      </c>
      <c r="B6669" s="2">
        <v>43539</v>
      </c>
      <c r="C6669" t="s">
        <v>63</v>
      </c>
      <c r="D6669" s="3">
        <v>43472.41254957176</v>
      </c>
      <c r="E6669" t="s">
        <v>64</v>
      </c>
      <c r="F6669" s="2">
        <v>43556</v>
      </c>
      <c r="G6669" s="2">
        <v>43769</v>
      </c>
      <c r="H6669" t="s">
        <v>32923</v>
      </c>
      <c r="J6669" t="s">
        <v>32924</v>
      </c>
      <c r="L6669" t="s">
        <v>2809</v>
      </c>
      <c r="M6669" t="s">
        <v>761</v>
      </c>
      <c r="N6669">
        <v>31408</v>
      </c>
      <c r="O6669" t="s">
        <v>70</v>
      </c>
      <c r="Q6669" t="s">
        <v>32925</v>
      </c>
      <c r="S6669" t="s">
        <v>72</v>
      </c>
      <c r="T6669" t="s">
        <v>6264</v>
      </c>
      <c r="U6669" t="s">
        <v>4263</v>
      </c>
      <c r="V6669" t="s">
        <v>104</v>
      </c>
      <c r="W6669" t="s">
        <v>105</v>
      </c>
      <c r="X6669" t="s">
        <v>106</v>
      </c>
      <c r="Y6669" t="str">
        <f>"37-3011"</f>
        <v>37-3011</v>
      </c>
      <c r="Z6669" t="s">
        <v>94</v>
      </c>
      <c r="AA6669">
        <v>561730</v>
      </c>
      <c r="AB6669">
        <v>7</v>
      </c>
      <c r="AC6669">
        <v>7</v>
      </c>
      <c r="AD6669" t="s">
        <v>79</v>
      </c>
      <c r="AE6669" t="s">
        <v>95</v>
      </c>
      <c r="AF6669">
        <v>40</v>
      </c>
      <c r="AG6669" s="4">
        <v>0.29166666666666669</v>
      </c>
      <c r="AH6669" s="4">
        <v>0.66666666666666663</v>
      </c>
      <c r="AI6669" s="5">
        <v>14.32</v>
      </c>
      <c r="AJ6669">
        <v>21.48</v>
      </c>
      <c r="AK6669">
        <v>21.48</v>
      </c>
      <c r="AL6669" t="s">
        <v>81</v>
      </c>
      <c r="AM6669" t="s">
        <v>82</v>
      </c>
      <c r="AO6669" t="s">
        <v>83</v>
      </c>
      <c r="AR6669" t="s">
        <v>82</v>
      </c>
      <c r="AT6669" t="s">
        <v>82</v>
      </c>
      <c r="AW6669" t="s">
        <v>82</v>
      </c>
      <c r="AY6669" t="s">
        <v>9372</v>
      </c>
      <c r="AZ6669" t="s">
        <v>30639</v>
      </c>
      <c r="BA6669" t="s">
        <v>278</v>
      </c>
      <c r="BB6669">
        <v>23801</v>
      </c>
      <c r="BC6669" t="s">
        <v>87</v>
      </c>
      <c r="BH6669" t="s">
        <v>32926</v>
      </c>
      <c r="BJ6669">
        <v>271023905</v>
      </c>
    </row>
    <row r="6670" spans="1:62" x14ac:dyDescent="0.25">
      <c r="A6670" t="s">
        <v>33118</v>
      </c>
      <c r="B6670" s="2">
        <v>43539</v>
      </c>
      <c r="C6670" t="s">
        <v>63</v>
      </c>
      <c r="D6670" s="3">
        <v>43472.416188750001</v>
      </c>
      <c r="E6670" t="s">
        <v>64</v>
      </c>
      <c r="F6670" s="2">
        <v>43556</v>
      </c>
      <c r="G6670" s="2">
        <v>43814</v>
      </c>
      <c r="H6670" t="s">
        <v>12899</v>
      </c>
      <c r="J6670" t="s">
        <v>12900</v>
      </c>
      <c r="L6670" t="s">
        <v>8837</v>
      </c>
      <c r="M6670" t="s">
        <v>859</v>
      </c>
      <c r="N6670">
        <v>98032</v>
      </c>
      <c r="O6670" t="s">
        <v>70</v>
      </c>
      <c r="Q6670" t="s">
        <v>12901</v>
      </c>
      <c r="S6670" t="s">
        <v>72</v>
      </c>
      <c r="T6670" t="s">
        <v>6264</v>
      </c>
      <c r="U6670" t="s">
        <v>10931</v>
      </c>
      <c r="V6670" t="s">
        <v>104</v>
      </c>
      <c r="W6670" t="s">
        <v>105</v>
      </c>
      <c r="X6670" t="s">
        <v>106</v>
      </c>
      <c r="Y6670" t="str">
        <f>"37-3011"</f>
        <v>37-3011</v>
      </c>
      <c r="Z6670" t="s">
        <v>94</v>
      </c>
      <c r="AA6670">
        <v>561730</v>
      </c>
      <c r="AB6670">
        <v>30</v>
      </c>
      <c r="AC6670">
        <v>30</v>
      </c>
      <c r="AD6670" t="s">
        <v>79</v>
      </c>
      <c r="AE6670" t="s">
        <v>80</v>
      </c>
      <c r="AF6670">
        <v>40</v>
      </c>
      <c r="AG6670" s="4">
        <v>0.29166666666666669</v>
      </c>
      <c r="AH6670" s="4">
        <v>0.72916666666666663</v>
      </c>
      <c r="AI6670" s="5">
        <v>17.899999999999999</v>
      </c>
      <c r="AJ6670">
        <v>26.85</v>
      </c>
      <c r="AL6670" t="s">
        <v>81</v>
      </c>
      <c r="AM6670" t="s">
        <v>82</v>
      </c>
      <c r="AO6670" t="s">
        <v>83</v>
      </c>
      <c r="AR6670" t="s">
        <v>82</v>
      </c>
      <c r="AT6670" t="s">
        <v>82</v>
      </c>
      <c r="AW6670" t="s">
        <v>82</v>
      </c>
      <c r="AY6670" t="s">
        <v>8837</v>
      </c>
      <c r="AZ6670" t="s">
        <v>2987</v>
      </c>
      <c r="BA6670" t="s">
        <v>859</v>
      </c>
      <c r="BB6670">
        <v>98032</v>
      </c>
      <c r="BC6670" t="s">
        <v>79</v>
      </c>
      <c r="BH6670" t="s">
        <v>12900</v>
      </c>
      <c r="BJ6670">
        <v>911291809</v>
      </c>
    </row>
    <row r="6671" spans="1:62" x14ac:dyDescent="0.25">
      <c r="A6671" t="s">
        <v>33125</v>
      </c>
      <c r="B6671" s="2">
        <v>43539</v>
      </c>
      <c r="C6671" t="s">
        <v>63</v>
      </c>
      <c r="D6671" s="3">
        <v>43472.423722106483</v>
      </c>
      <c r="E6671" t="s">
        <v>64</v>
      </c>
      <c r="F6671" s="2">
        <v>43556</v>
      </c>
      <c r="G6671" s="2">
        <v>43814</v>
      </c>
      <c r="H6671" t="s">
        <v>33126</v>
      </c>
      <c r="J6671" t="s">
        <v>33127</v>
      </c>
      <c r="L6671" t="s">
        <v>3553</v>
      </c>
      <c r="M6671" t="s">
        <v>714</v>
      </c>
      <c r="N6671">
        <v>70817</v>
      </c>
      <c r="O6671" t="s">
        <v>70</v>
      </c>
      <c r="Q6671" t="s">
        <v>33128</v>
      </c>
      <c r="S6671" t="s">
        <v>72</v>
      </c>
      <c r="T6671" t="s">
        <v>6264</v>
      </c>
      <c r="U6671" t="s">
        <v>10001</v>
      </c>
      <c r="V6671" t="s">
        <v>104</v>
      </c>
      <c r="W6671" t="s">
        <v>105</v>
      </c>
      <c r="X6671" t="s">
        <v>33129</v>
      </c>
      <c r="Y6671" t="str">
        <f>"47-3014"</f>
        <v>47-3014</v>
      </c>
      <c r="Z6671" t="s">
        <v>1320</v>
      </c>
      <c r="AA6671">
        <v>423910</v>
      </c>
      <c r="AB6671">
        <v>6</v>
      </c>
      <c r="AC6671">
        <v>6</v>
      </c>
      <c r="AD6671" t="s">
        <v>79</v>
      </c>
      <c r="AE6671" t="s">
        <v>95</v>
      </c>
      <c r="AF6671">
        <v>40</v>
      </c>
      <c r="AG6671" s="4">
        <v>0.25</v>
      </c>
      <c r="AH6671" s="4">
        <v>0.625</v>
      </c>
      <c r="AI6671" s="5">
        <v>13.85</v>
      </c>
      <c r="AJ6671">
        <v>20.78</v>
      </c>
      <c r="AL6671" t="s">
        <v>81</v>
      </c>
      <c r="AM6671" t="s">
        <v>82</v>
      </c>
      <c r="AO6671" t="s">
        <v>83</v>
      </c>
      <c r="AR6671" t="s">
        <v>82</v>
      </c>
      <c r="AT6671" t="s">
        <v>82</v>
      </c>
      <c r="AW6671" t="s">
        <v>82</v>
      </c>
      <c r="AY6671" t="s">
        <v>3553</v>
      </c>
      <c r="AZ6671" t="s">
        <v>4612</v>
      </c>
      <c r="BA6671" t="s">
        <v>714</v>
      </c>
      <c r="BB6671">
        <v>70817</v>
      </c>
      <c r="BC6671" t="s">
        <v>87</v>
      </c>
      <c r="BH6671" t="s">
        <v>33127</v>
      </c>
      <c r="BJ6671">
        <v>720832743</v>
      </c>
    </row>
    <row r="6672" spans="1:62" x14ac:dyDescent="0.25">
      <c r="A6672" t="s">
        <v>33139</v>
      </c>
      <c r="B6672" s="2">
        <v>43539</v>
      </c>
      <c r="C6672" t="s">
        <v>63</v>
      </c>
      <c r="D6672" s="3">
        <v>43472.427248819447</v>
      </c>
      <c r="E6672" t="s">
        <v>64</v>
      </c>
      <c r="F6672" s="2">
        <v>43556</v>
      </c>
      <c r="G6672" s="2">
        <v>43799</v>
      </c>
      <c r="H6672" t="s">
        <v>33140</v>
      </c>
      <c r="J6672" t="s">
        <v>33141</v>
      </c>
      <c r="L6672" t="s">
        <v>4510</v>
      </c>
      <c r="M6672" t="s">
        <v>714</v>
      </c>
      <c r="N6672">
        <v>71106</v>
      </c>
      <c r="O6672" t="s">
        <v>70</v>
      </c>
      <c r="Q6672" t="s">
        <v>33142</v>
      </c>
      <c r="S6672" t="s">
        <v>72</v>
      </c>
      <c r="T6672" t="s">
        <v>4262</v>
      </c>
      <c r="U6672" t="s">
        <v>10001</v>
      </c>
      <c r="V6672" t="s">
        <v>1225</v>
      </c>
      <c r="W6672" t="s">
        <v>105</v>
      </c>
      <c r="X6672" t="s">
        <v>106</v>
      </c>
      <c r="Y6672" t="str">
        <f>"37-3011"</f>
        <v>37-3011</v>
      </c>
      <c r="Z6672" t="s">
        <v>94</v>
      </c>
      <c r="AA6672">
        <v>561730</v>
      </c>
      <c r="AB6672">
        <v>17</v>
      </c>
      <c r="AC6672">
        <v>17</v>
      </c>
      <c r="AD6672" t="s">
        <v>79</v>
      </c>
      <c r="AE6672" t="s">
        <v>95</v>
      </c>
      <c r="AF6672">
        <v>40</v>
      </c>
      <c r="AG6672" s="4">
        <v>0.29166666666666669</v>
      </c>
      <c r="AH6672" s="4">
        <v>0.66666666666666663</v>
      </c>
      <c r="AI6672" s="5">
        <v>12.35</v>
      </c>
      <c r="AJ6672">
        <v>18.53</v>
      </c>
      <c r="AL6672" t="s">
        <v>81</v>
      </c>
      <c r="AM6672" t="s">
        <v>82</v>
      </c>
      <c r="AO6672" t="s">
        <v>83</v>
      </c>
      <c r="AP6672" t="s">
        <v>67</v>
      </c>
      <c r="AQ6672" t="s">
        <v>67</v>
      </c>
      <c r="AR6672" t="s">
        <v>82</v>
      </c>
      <c r="AT6672" t="s">
        <v>82</v>
      </c>
      <c r="AW6672" t="s">
        <v>82</v>
      </c>
      <c r="AY6672" t="s">
        <v>4510</v>
      </c>
      <c r="AZ6672" t="s">
        <v>4513</v>
      </c>
      <c r="BA6672" t="s">
        <v>714</v>
      </c>
      <c r="BB6672">
        <v>71106</v>
      </c>
      <c r="BC6672" t="s">
        <v>79</v>
      </c>
      <c r="BH6672" t="s">
        <v>33143</v>
      </c>
      <c r="BJ6672">
        <v>721407670</v>
      </c>
    </row>
    <row r="6673" spans="1:62" x14ac:dyDescent="0.25">
      <c r="A6673" t="s">
        <v>33144</v>
      </c>
      <c r="B6673" s="2">
        <v>43539</v>
      </c>
      <c r="C6673" t="s">
        <v>63</v>
      </c>
      <c r="D6673" s="3">
        <v>43472.415548368059</v>
      </c>
      <c r="E6673" t="s">
        <v>64</v>
      </c>
      <c r="F6673" s="2">
        <v>43556</v>
      </c>
      <c r="G6673" s="2">
        <v>43789</v>
      </c>
      <c r="H6673" t="s">
        <v>33145</v>
      </c>
      <c r="J6673" t="s">
        <v>33146</v>
      </c>
      <c r="L6673" t="s">
        <v>33147</v>
      </c>
      <c r="M6673" t="s">
        <v>881</v>
      </c>
      <c r="N6673">
        <v>83318</v>
      </c>
      <c r="O6673" t="s">
        <v>70</v>
      </c>
      <c r="Q6673" t="s">
        <v>33148</v>
      </c>
      <c r="S6673" t="s">
        <v>72</v>
      </c>
      <c r="T6673" t="s">
        <v>6264</v>
      </c>
      <c r="U6673" t="s">
        <v>4263</v>
      </c>
      <c r="V6673" t="s">
        <v>104</v>
      </c>
      <c r="W6673" t="s">
        <v>105</v>
      </c>
      <c r="X6673" t="s">
        <v>33149</v>
      </c>
      <c r="Y6673" t="str">
        <f>"53-7064"</f>
        <v>53-7064</v>
      </c>
      <c r="Z6673" t="s">
        <v>962</v>
      </c>
      <c r="AA6673">
        <v>212319</v>
      </c>
      <c r="AB6673">
        <v>55</v>
      </c>
      <c r="AC6673">
        <v>55</v>
      </c>
      <c r="AD6673" t="s">
        <v>79</v>
      </c>
      <c r="AE6673" t="s">
        <v>80</v>
      </c>
      <c r="AF6673">
        <v>40</v>
      </c>
      <c r="AG6673" s="4">
        <v>0.33333333333333331</v>
      </c>
      <c r="AH6673" s="4">
        <v>0.70833333333333337</v>
      </c>
      <c r="AI6673" s="5">
        <v>12.8</v>
      </c>
      <c r="AL6673" t="s">
        <v>81</v>
      </c>
      <c r="AM6673" t="s">
        <v>82</v>
      </c>
      <c r="AO6673" t="s">
        <v>83</v>
      </c>
      <c r="AR6673" t="s">
        <v>82</v>
      </c>
      <c r="AT6673" t="s">
        <v>82</v>
      </c>
      <c r="AW6673" t="s">
        <v>82</v>
      </c>
      <c r="AY6673" t="s">
        <v>4990</v>
      </c>
      <c r="AZ6673" t="s">
        <v>15199</v>
      </c>
      <c r="BA6673" t="s">
        <v>881</v>
      </c>
      <c r="BB6673">
        <v>83346</v>
      </c>
      <c r="BC6673" t="s">
        <v>87</v>
      </c>
      <c r="BH6673" t="s">
        <v>33150</v>
      </c>
      <c r="BJ6673">
        <v>421579463</v>
      </c>
    </row>
    <row r="6674" spans="1:62" x14ac:dyDescent="0.25">
      <c r="A6674" t="s">
        <v>33164</v>
      </c>
      <c r="B6674" s="2">
        <v>43539</v>
      </c>
      <c r="C6674" t="s">
        <v>63</v>
      </c>
      <c r="D6674" s="3">
        <v>43472.422120497686</v>
      </c>
      <c r="E6674" t="s">
        <v>64</v>
      </c>
      <c r="F6674" s="2">
        <v>43556</v>
      </c>
      <c r="G6674" s="2">
        <v>43814</v>
      </c>
      <c r="H6674" t="s">
        <v>33165</v>
      </c>
      <c r="J6674" t="s">
        <v>33166</v>
      </c>
      <c r="L6674" t="s">
        <v>10514</v>
      </c>
      <c r="M6674" t="s">
        <v>136</v>
      </c>
      <c r="N6674">
        <v>21030</v>
      </c>
      <c r="O6674" t="s">
        <v>70</v>
      </c>
      <c r="Q6674" t="s">
        <v>33167</v>
      </c>
      <c r="S6674" t="s">
        <v>72</v>
      </c>
      <c r="T6674" t="s">
        <v>6264</v>
      </c>
      <c r="U6674" t="s">
        <v>10001</v>
      </c>
      <c r="V6674" t="s">
        <v>104</v>
      </c>
      <c r="W6674" t="s">
        <v>105</v>
      </c>
      <c r="X6674" t="s">
        <v>106</v>
      </c>
      <c r="Y6674" t="str">
        <f>"37-3011"</f>
        <v>37-3011</v>
      </c>
      <c r="Z6674" t="s">
        <v>94</v>
      </c>
      <c r="AA6674">
        <v>561730</v>
      </c>
      <c r="AB6674">
        <v>12</v>
      </c>
      <c r="AC6674">
        <v>12</v>
      </c>
      <c r="AD6674" t="s">
        <v>79</v>
      </c>
      <c r="AE6674" t="s">
        <v>80</v>
      </c>
      <c r="AF6674">
        <v>40</v>
      </c>
      <c r="AG6674" s="4">
        <v>0.29166666666666669</v>
      </c>
      <c r="AH6674" s="4">
        <v>0.66666666666666663</v>
      </c>
      <c r="AI6674" s="5">
        <v>14.64</v>
      </c>
      <c r="AJ6674">
        <v>21.96</v>
      </c>
      <c r="AL6674" t="s">
        <v>81</v>
      </c>
      <c r="AM6674" t="s">
        <v>82</v>
      </c>
      <c r="AO6674" t="s">
        <v>83</v>
      </c>
      <c r="AR6674" t="s">
        <v>82</v>
      </c>
      <c r="AT6674" t="s">
        <v>82</v>
      </c>
      <c r="AW6674" t="s">
        <v>82</v>
      </c>
      <c r="AY6674" t="s">
        <v>10514</v>
      </c>
      <c r="AZ6674" t="s">
        <v>3199</v>
      </c>
      <c r="BA6674" t="s">
        <v>136</v>
      </c>
      <c r="BB6674">
        <v>21030</v>
      </c>
      <c r="BC6674" t="s">
        <v>79</v>
      </c>
      <c r="BH6674" t="s">
        <v>33166</v>
      </c>
      <c r="BJ6674">
        <v>521966626</v>
      </c>
    </row>
    <row r="6675" spans="1:62" x14ac:dyDescent="0.25">
      <c r="A6675" t="s">
        <v>33203</v>
      </c>
      <c r="B6675" s="2">
        <v>43539</v>
      </c>
      <c r="C6675" t="s">
        <v>63</v>
      </c>
      <c r="D6675" s="3">
        <v>43472.42794671296</v>
      </c>
      <c r="E6675" t="s">
        <v>64</v>
      </c>
      <c r="F6675" s="2">
        <v>43556</v>
      </c>
      <c r="G6675" s="2">
        <v>43817</v>
      </c>
      <c r="H6675" t="s">
        <v>33204</v>
      </c>
      <c r="J6675" t="s">
        <v>33205</v>
      </c>
      <c r="L6675" t="s">
        <v>33206</v>
      </c>
      <c r="M6675" t="s">
        <v>226</v>
      </c>
      <c r="N6675">
        <v>48230</v>
      </c>
      <c r="O6675" t="s">
        <v>70</v>
      </c>
      <c r="Q6675" t="s">
        <v>33207</v>
      </c>
      <c r="S6675" t="s">
        <v>72</v>
      </c>
      <c r="T6675" t="s">
        <v>6264</v>
      </c>
      <c r="U6675" t="s">
        <v>10001</v>
      </c>
      <c r="V6675" t="s">
        <v>104</v>
      </c>
      <c r="W6675" t="s">
        <v>105</v>
      </c>
      <c r="X6675" t="s">
        <v>106</v>
      </c>
      <c r="Y6675" t="str">
        <f>"37-3011"</f>
        <v>37-3011</v>
      </c>
      <c r="Z6675" t="s">
        <v>94</v>
      </c>
      <c r="AA6675">
        <v>561730</v>
      </c>
      <c r="AB6675">
        <v>16</v>
      </c>
      <c r="AC6675">
        <v>16</v>
      </c>
      <c r="AD6675" t="s">
        <v>79</v>
      </c>
      <c r="AE6675" t="s">
        <v>80</v>
      </c>
      <c r="AF6675">
        <v>40</v>
      </c>
      <c r="AG6675" s="4">
        <v>0.29166666666666669</v>
      </c>
      <c r="AH6675" s="4">
        <v>0.66666666666666663</v>
      </c>
      <c r="AI6675" s="5">
        <v>13.72</v>
      </c>
      <c r="AJ6675">
        <v>20.58</v>
      </c>
      <c r="AL6675" t="s">
        <v>81</v>
      </c>
      <c r="AM6675" t="s">
        <v>82</v>
      </c>
      <c r="AO6675" t="s">
        <v>83</v>
      </c>
      <c r="AR6675" t="s">
        <v>82</v>
      </c>
      <c r="AT6675" t="s">
        <v>82</v>
      </c>
      <c r="AW6675" t="s">
        <v>82</v>
      </c>
      <c r="AY6675" t="s">
        <v>2196</v>
      </c>
      <c r="AZ6675" t="s">
        <v>2333</v>
      </c>
      <c r="BA6675" t="s">
        <v>226</v>
      </c>
      <c r="BB6675">
        <v>48066</v>
      </c>
      <c r="BC6675" t="s">
        <v>79</v>
      </c>
      <c r="BH6675" t="s">
        <v>33208</v>
      </c>
      <c r="BJ6675">
        <v>383632064</v>
      </c>
    </row>
    <row r="6676" spans="1:62" x14ac:dyDescent="0.25">
      <c r="A6676" t="s">
        <v>33245</v>
      </c>
      <c r="B6676" s="2">
        <v>43539</v>
      </c>
      <c r="C6676" t="s">
        <v>63</v>
      </c>
      <c r="D6676" s="3">
        <v>43472.426588148148</v>
      </c>
      <c r="E6676" t="s">
        <v>64</v>
      </c>
      <c r="F6676" s="2">
        <v>43556</v>
      </c>
      <c r="G6676" s="2">
        <v>43799</v>
      </c>
      <c r="H6676" t="s">
        <v>32044</v>
      </c>
      <c r="J6676" t="s">
        <v>33246</v>
      </c>
      <c r="L6676" t="s">
        <v>6873</v>
      </c>
      <c r="M6676" t="s">
        <v>105</v>
      </c>
      <c r="N6676">
        <v>76008</v>
      </c>
      <c r="O6676" t="s">
        <v>70</v>
      </c>
      <c r="Q6676" t="s">
        <v>32046</v>
      </c>
      <c r="S6676" t="s">
        <v>72</v>
      </c>
      <c r="T6676" t="s">
        <v>6264</v>
      </c>
      <c r="U6676" t="s">
        <v>10001</v>
      </c>
      <c r="V6676" t="s">
        <v>104</v>
      </c>
      <c r="W6676" t="s">
        <v>105</v>
      </c>
      <c r="X6676" t="s">
        <v>106</v>
      </c>
      <c r="Y6676" t="str">
        <f>"37-3011"</f>
        <v>37-3011</v>
      </c>
      <c r="Z6676" t="s">
        <v>94</v>
      </c>
      <c r="AA6676">
        <v>561730</v>
      </c>
      <c r="AB6676">
        <v>12</v>
      </c>
      <c r="AC6676">
        <v>12</v>
      </c>
      <c r="AD6676" t="s">
        <v>79</v>
      </c>
      <c r="AE6676" t="s">
        <v>95</v>
      </c>
      <c r="AF6676">
        <v>40</v>
      </c>
      <c r="AG6676" s="4">
        <v>0.3125</v>
      </c>
      <c r="AH6676" s="4">
        <v>0.6875</v>
      </c>
      <c r="AI6676" s="5">
        <v>13.94</v>
      </c>
      <c r="AJ6676">
        <v>20.91</v>
      </c>
      <c r="AL6676" t="s">
        <v>81</v>
      </c>
      <c r="AM6676" t="s">
        <v>82</v>
      </c>
      <c r="AO6676" t="s">
        <v>83</v>
      </c>
      <c r="AQ6676" t="s">
        <v>67</v>
      </c>
      <c r="AR6676" t="s">
        <v>82</v>
      </c>
      <c r="AT6676" t="s">
        <v>82</v>
      </c>
      <c r="AW6676" t="s">
        <v>82</v>
      </c>
      <c r="AY6676" t="s">
        <v>6873</v>
      </c>
      <c r="AZ6676" t="s">
        <v>6875</v>
      </c>
      <c r="BA6676" t="s">
        <v>105</v>
      </c>
      <c r="BB6676">
        <v>86008</v>
      </c>
      <c r="BC6676" t="s">
        <v>79</v>
      </c>
      <c r="BH6676" t="s">
        <v>33246</v>
      </c>
      <c r="BJ6676">
        <v>208431666</v>
      </c>
    </row>
    <row r="6677" spans="1:62" x14ac:dyDescent="0.25">
      <c r="A6677" t="s">
        <v>33315</v>
      </c>
      <c r="B6677" s="2">
        <v>43539</v>
      </c>
      <c r="C6677" t="s">
        <v>63</v>
      </c>
      <c r="D6677" s="3">
        <v>43472.406251527776</v>
      </c>
      <c r="E6677" t="s">
        <v>117</v>
      </c>
      <c r="H6677" t="s">
        <v>6261</v>
      </c>
      <c r="J6677" t="s">
        <v>6262</v>
      </c>
      <c r="L6677" t="s">
        <v>2822</v>
      </c>
      <c r="M6677" t="s">
        <v>105</v>
      </c>
      <c r="N6677">
        <v>76244</v>
      </c>
      <c r="O6677" t="s">
        <v>70</v>
      </c>
      <c r="Q6677" t="s">
        <v>6263</v>
      </c>
      <c r="S6677" t="s">
        <v>72</v>
      </c>
      <c r="T6677" t="s">
        <v>6264</v>
      </c>
      <c r="U6677" t="s">
        <v>4263</v>
      </c>
      <c r="V6677" t="s">
        <v>104</v>
      </c>
      <c r="W6677" t="s">
        <v>105</v>
      </c>
      <c r="X6677" t="s">
        <v>6265</v>
      </c>
      <c r="Y6677" t="str">
        <f>"47-2021"</f>
        <v>47-2021</v>
      </c>
      <c r="Z6677" t="s">
        <v>6266</v>
      </c>
      <c r="AA6677">
        <v>423320</v>
      </c>
      <c r="AB6677">
        <v>15</v>
      </c>
      <c r="AD6677" t="s">
        <v>79</v>
      </c>
      <c r="AE6677" t="s">
        <v>95</v>
      </c>
      <c r="AF6677">
        <v>35</v>
      </c>
      <c r="AG6677" s="4">
        <v>0.29166666666666669</v>
      </c>
      <c r="AH6677" s="4">
        <v>0.66666666666666663</v>
      </c>
      <c r="AI6677" s="5">
        <v>22.4</v>
      </c>
      <c r="AJ6677">
        <v>33.6</v>
      </c>
      <c r="AK6677">
        <v>33.6</v>
      </c>
      <c r="AL6677" t="s">
        <v>81</v>
      </c>
      <c r="AM6677" t="s">
        <v>82</v>
      </c>
      <c r="AO6677" t="s">
        <v>83</v>
      </c>
      <c r="AR6677" t="s">
        <v>82</v>
      </c>
      <c r="AT6677" t="s">
        <v>82</v>
      </c>
      <c r="AW6677" t="s">
        <v>72</v>
      </c>
      <c r="AX6677">
        <v>3</v>
      </c>
      <c r="AY6677" t="s">
        <v>2822</v>
      </c>
      <c r="AZ6677" t="s">
        <v>1428</v>
      </c>
      <c r="BA6677" t="s">
        <v>105</v>
      </c>
      <c r="BB6677">
        <v>76244</v>
      </c>
      <c r="BC6677" t="s">
        <v>79</v>
      </c>
      <c r="BH6677" t="s">
        <v>6262</v>
      </c>
      <c r="BJ6677">
        <v>263529226</v>
      </c>
    </row>
    <row r="6678" spans="1:62" x14ac:dyDescent="0.25">
      <c r="A6678" t="s">
        <v>33411</v>
      </c>
      <c r="B6678" s="2">
        <v>43539</v>
      </c>
      <c r="C6678" t="s">
        <v>63</v>
      </c>
      <c r="D6678" s="3">
        <v>43472.430311944445</v>
      </c>
      <c r="E6678" t="s">
        <v>64</v>
      </c>
      <c r="F6678" s="2">
        <v>43556</v>
      </c>
      <c r="G6678" s="2">
        <v>43814</v>
      </c>
      <c r="H6678" t="s">
        <v>33412</v>
      </c>
      <c r="I6678" t="s">
        <v>33413</v>
      </c>
      <c r="J6678" t="s">
        <v>33414</v>
      </c>
      <c r="L6678" t="s">
        <v>15013</v>
      </c>
      <c r="M6678" t="s">
        <v>783</v>
      </c>
      <c r="N6678">
        <v>44133</v>
      </c>
      <c r="O6678" t="s">
        <v>70</v>
      </c>
      <c r="Q6678" t="s">
        <v>32935</v>
      </c>
      <c r="S6678" t="s">
        <v>72</v>
      </c>
      <c r="T6678" t="s">
        <v>4262</v>
      </c>
      <c r="U6678" t="s">
        <v>10001</v>
      </c>
      <c r="V6678" t="s">
        <v>1225</v>
      </c>
      <c r="W6678" t="s">
        <v>105</v>
      </c>
      <c r="X6678" t="s">
        <v>106</v>
      </c>
      <c r="Y6678" t="str">
        <f>"37-3011"</f>
        <v>37-3011</v>
      </c>
      <c r="Z6678" t="s">
        <v>94</v>
      </c>
      <c r="AA6678">
        <v>561730</v>
      </c>
      <c r="AB6678">
        <v>23</v>
      </c>
      <c r="AC6678">
        <v>23</v>
      </c>
      <c r="AD6678" t="s">
        <v>79</v>
      </c>
      <c r="AE6678" t="s">
        <v>80</v>
      </c>
      <c r="AF6678">
        <v>40</v>
      </c>
      <c r="AG6678" s="4">
        <v>0.33333333333333331</v>
      </c>
      <c r="AH6678" s="4">
        <v>0.70833333333333337</v>
      </c>
      <c r="AI6678" s="5">
        <v>13.7</v>
      </c>
      <c r="AJ6678">
        <v>20.55</v>
      </c>
      <c r="AL6678" t="s">
        <v>81</v>
      </c>
      <c r="AM6678" t="s">
        <v>82</v>
      </c>
      <c r="AO6678" t="s">
        <v>83</v>
      </c>
      <c r="AR6678" t="s">
        <v>82</v>
      </c>
      <c r="AT6678" t="s">
        <v>82</v>
      </c>
      <c r="AW6678" t="s">
        <v>82</v>
      </c>
      <c r="AY6678" t="s">
        <v>15013</v>
      </c>
      <c r="AZ6678" t="s">
        <v>7299</v>
      </c>
      <c r="BA6678" t="s">
        <v>783</v>
      </c>
      <c r="BB6678">
        <v>44133</v>
      </c>
      <c r="BC6678" t="s">
        <v>79</v>
      </c>
      <c r="BH6678" t="s">
        <v>33414</v>
      </c>
      <c r="BJ6678">
        <v>201002267</v>
      </c>
    </row>
    <row r="6679" spans="1:62" x14ac:dyDescent="0.25">
      <c r="A6679" t="s">
        <v>33524</v>
      </c>
      <c r="B6679" s="2">
        <v>43539</v>
      </c>
      <c r="C6679" t="s">
        <v>63</v>
      </c>
      <c r="D6679" s="3">
        <v>43472.421586111108</v>
      </c>
      <c r="E6679" t="s">
        <v>64</v>
      </c>
      <c r="F6679" s="2">
        <v>43556</v>
      </c>
      <c r="G6679" s="2">
        <v>43799</v>
      </c>
      <c r="H6679" t="s">
        <v>12178</v>
      </c>
      <c r="J6679" t="s">
        <v>12179</v>
      </c>
      <c r="L6679" t="s">
        <v>3553</v>
      </c>
      <c r="M6679" t="s">
        <v>714</v>
      </c>
      <c r="N6679">
        <v>70806</v>
      </c>
      <c r="O6679" t="s">
        <v>70</v>
      </c>
      <c r="Q6679" t="s">
        <v>12180</v>
      </c>
      <c r="S6679" t="s">
        <v>72</v>
      </c>
      <c r="T6679" t="s">
        <v>4262</v>
      </c>
      <c r="U6679" t="s">
        <v>4263</v>
      </c>
      <c r="V6679" t="s">
        <v>1225</v>
      </c>
      <c r="W6679" t="s">
        <v>105</v>
      </c>
      <c r="X6679" t="s">
        <v>106</v>
      </c>
      <c r="Y6679" t="str">
        <f>"37-3011"</f>
        <v>37-3011</v>
      </c>
      <c r="Z6679" t="s">
        <v>94</v>
      </c>
      <c r="AA6679">
        <v>561730</v>
      </c>
      <c r="AB6679">
        <v>10</v>
      </c>
      <c r="AC6679">
        <v>10</v>
      </c>
      <c r="AD6679" t="s">
        <v>79</v>
      </c>
      <c r="AE6679" t="s">
        <v>95</v>
      </c>
      <c r="AF6679">
        <v>40</v>
      </c>
      <c r="AG6679" s="4">
        <v>0.29166666666666669</v>
      </c>
      <c r="AH6679" s="4">
        <v>0.66666666666666663</v>
      </c>
      <c r="AI6679" s="5">
        <v>13.42</v>
      </c>
      <c r="AJ6679">
        <v>20.13</v>
      </c>
      <c r="AL6679" t="s">
        <v>81</v>
      </c>
      <c r="AM6679" t="s">
        <v>82</v>
      </c>
      <c r="AO6679" t="s">
        <v>83</v>
      </c>
      <c r="AR6679" t="s">
        <v>82</v>
      </c>
      <c r="AT6679" t="s">
        <v>82</v>
      </c>
      <c r="AW6679" t="s">
        <v>82</v>
      </c>
      <c r="AY6679" t="s">
        <v>3553</v>
      </c>
      <c r="AZ6679" t="s">
        <v>4612</v>
      </c>
      <c r="BA6679" t="s">
        <v>714</v>
      </c>
      <c r="BB6679">
        <v>70806</v>
      </c>
      <c r="BC6679" t="s">
        <v>79</v>
      </c>
      <c r="BH6679" t="s">
        <v>12179</v>
      </c>
      <c r="BJ6679">
        <v>824986332</v>
      </c>
    </row>
    <row r="6680" spans="1:62" x14ac:dyDescent="0.25">
      <c r="A6680" t="s">
        <v>33548</v>
      </c>
      <c r="B6680" s="2">
        <v>43539</v>
      </c>
      <c r="C6680" t="s">
        <v>63</v>
      </c>
      <c r="D6680" s="3">
        <v>43472.439764756942</v>
      </c>
      <c r="E6680" t="s">
        <v>64</v>
      </c>
      <c r="F6680" s="2">
        <v>43556</v>
      </c>
      <c r="G6680" s="2">
        <v>43814</v>
      </c>
      <c r="H6680" t="s">
        <v>13006</v>
      </c>
      <c r="I6680" t="s">
        <v>67</v>
      </c>
      <c r="J6680" t="s">
        <v>13007</v>
      </c>
      <c r="K6680" t="s">
        <v>8776</v>
      </c>
      <c r="L6680" t="s">
        <v>7348</v>
      </c>
      <c r="M6680" t="s">
        <v>1246</v>
      </c>
      <c r="N6680">
        <v>65202</v>
      </c>
      <c r="O6680" t="s">
        <v>70</v>
      </c>
      <c r="P6680" t="s">
        <v>67</v>
      </c>
      <c r="Q6680" t="s">
        <v>13008</v>
      </c>
      <c r="S6680" t="s">
        <v>72</v>
      </c>
      <c r="T6680" t="s">
        <v>6264</v>
      </c>
      <c r="U6680" t="s">
        <v>10001</v>
      </c>
      <c r="V6680" t="s">
        <v>104</v>
      </c>
      <c r="W6680" t="s">
        <v>105</v>
      </c>
      <c r="X6680" t="s">
        <v>106</v>
      </c>
      <c r="Y6680" t="str">
        <f>"37-3011"</f>
        <v>37-3011</v>
      </c>
      <c r="Z6680" t="s">
        <v>94</v>
      </c>
      <c r="AA6680">
        <v>561730</v>
      </c>
      <c r="AB6680">
        <v>18</v>
      </c>
      <c r="AC6680">
        <v>18</v>
      </c>
      <c r="AD6680" t="s">
        <v>79</v>
      </c>
      <c r="AE6680" t="s">
        <v>80</v>
      </c>
      <c r="AF6680">
        <v>40</v>
      </c>
      <c r="AG6680" s="4">
        <v>0.29166666666666669</v>
      </c>
      <c r="AH6680" s="4">
        <v>0.66666666666666663</v>
      </c>
      <c r="AI6680" s="5">
        <v>13.36</v>
      </c>
      <c r="AJ6680">
        <v>20.04</v>
      </c>
      <c r="AL6680" t="s">
        <v>81</v>
      </c>
      <c r="AM6680" t="s">
        <v>82</v>
      </c>
      <c r="AO6680" t="s">
        <v>83</v>
      </c>
      <c r="AP6680" t="s">
        <v>67</v>
      </c>
      <c r="AQ6680" t="s">
        <v>67</v>
      </c>
      <c r="AR6680" t="s">
        <v>82</v>
      </c>
      <c r="AT6680" t="s">
        <v>82</v>
      </c>
      <c r="AW6680" t="s">
        <v>82</v>
      </c>
      <c r="AY6680" t="s">
        <v>7348</v>
      </c>
      <c r="AZ6680" t="s">
        <v>528</v>
      </c>
      <c r="BA6680" t="s">
        <v>1246</v>
      </c>
      <c r="BB6680">
        <v>65202</v>
      </c>
      <c r="BC6680" t="s">
        <v>79</v>
      </c>
      <c r="BH6680" t="s">
        <v>13007</v>
      </c>
      <c r="BJ6680">
        <v>431573734</v>
      </c>
    </row>
    <row r="6681" spans="1:62" x14ac:dyDescent="0.25">
      <c r="A6681" t="s">
        <v>33588</v>
      </c>
      <c r="B6681" s="2">
        <v>43539</v>
      </c>
      <c r="C6681" t="s">
        <v>63</v>
      </c>
      <c r="D6681" s="3">
        <v>43472.438355069447</v>
      </c>
      <c r="E6681" t="s">
        <v>282</v>
      </c>
      <c r="F6681" s="2">
        <v>43556</v>
      </c>
      <c r="G6681" s="2">
        <v>43799</v>
      </c>
      <c r="H6681" t="s">
        <v>13227</v>
      </c>
      <c r="J6681" t="s">
        <v>13228</v>
      </c>
      <c r="L6681" t="s">
        <v>13066</v>
      </c>
      <c r="M6681" t="s">
        <v>714</v>
      </c>
      <c r="N6681">
        <v>70420</v>
      </c>
      <c r="O6681" t="s">
        <v>70</v>
      </c>
      <c r="Q6681" t="s">
        <v>13229</v>
      </c>
      <c r="R6681">
        <v>206</v>
      </c>
      <c r="S6681" t="s">
        <v>72</v>
      </c>
      <c r="T6681" t="s">
        <v>6264</v>
      </c>
      <c r="U6681" t="s">
        <v>10001</v>
      </c>
      <c r="V6681" t="s">
        <v>104</v>
      </c>
      <c r="W6681" t="s">
        <v>105</v>
      </c>
      <c r="X6681" t="s">
        <v>106</v>
      </c>
      <c r="Y6681" t="str">
        <f>"37-3011"</f>
        <v>37-3011</v>
      </c>
      <c r="Z6681" t="s">
        <v>94</v>
      </c>
      <c r="AA6681">
        <v>561730</v>
      </c>
      <c r="AB6681">
        <v>11</v>
      </c>
      <c r="AC6681">
        <v>10</v>
      </c>
      <c r="AD6681" t="s">
        <v>79</v>
      </c>
      <c r="AE6681" t="s">
        <v>95</v>
      </c>
      <c r="AF6681">
        <v>40</v>
      </c>
      <c r="AG6681" s="4">
        <v>0.27083333333333331</v>
      </c>
      <c r="AH6681" s="4">
        <v>0.60416666666666663</v>
      </c>
      <c r="AI6681" s="5">
        <v>11.93</v>
      </c>
      <c r="AJ6681">
        <v>17.899999999999999</v>
      </c>
      <c r="AL6681" t="s">
        <v>81</v>
      </c>
      <c r="AM6681" t="s">
        <v>82</v>
      </c>
      <c r="AO6681" t="s">
        <v>83</v>
      </c>
      <c r="AP6681" t="s">
        <v>67</v>
      </c>
      <c r="AQ6681" t="s">
        <v>8776</v>
      </c>
      <c r="AR6681" t="s">
        <v>82</v>
      </c>
      <c r="AT6681" t="s">
        <v>82</v>
      </c>
      <c r="AW6681" t="s">
        <v>82</v>
      </c>
      <c r="AY6681" t="s">
        <v>13066</v>
      </c>
      <c r="AZ6681" t="s">
        <v>11872</v>
      </c>
      <c r="BA6681" t="s">
        <v>714</v>
      </c>
      <c r="BB6681">
        <v>70420</v>
      </c>
      <c r="BC6681" t="s">
        <v>87</v>
      </c>
      <c r="BH6681" t="s">
        <v>13228</v>
      </c>
      <c r="BJ6681">
        <v>721030414</v>
      </c>
    </row>
    <row r="6682" spans="1:62" x14ac:dyDescent="0.25">
      <c r="A6682" t="s">
        <v>33807</v>
      </c>
      <c r="B6682" s="2">
        <v>43539</v>
      </c>
      <c r="C6682" t="s">
        <v>63</v>
      </c>
      <c r="D6682" s="3">
        <v>43472.414443993053</v>
      </c>
      <c r="E6682" t="s">
        <v>64</v>
      </c>
      <c r="F6682" s="2">
        <v>43556</v>
      </c>
      <c r="G6682" s="2">
        <v>43799</v>
      </c>
      <c r="H6682" t="s">
        <v>33808</v>
      </c>
      <c r="J6682" t="s">
        <v>33809</v>
      </c>
      <c r="K6682" t="s">
        <v>33810</v>
      </c>
      <c r="L6682" t="s">
        <v>1797</v>
      </c>
      <c r="M6682" t="s">
        <v>1246</v>
      </c>
      <c r="N6682">
        <v>63131</v>
      </c>
      <c r="O6682" t="s">
        <v>70</v>
      </c>
      <c r="Q6682" t="s">
        <v>33811</v>
      </c>
      <c r="S6682" t="s">
        <v>72</v>
      </c>
      <c r="T6682" t="s">
        <v>4262</v>
      </c>
      <c r="U6682" t="s">
        <v>4263</v>
      </c>
      <c r="V6682" t="s">
        <v>1225</v>
      </c>
      <c r="W6682" t="s">
        <v>105</v>
      </c>
      <c r="X6682" t="s">
        <v>106</v>
      </c>
      <c r="Y6682" t="str">
        <f>"37-3011"</f>
        <v>37-3011</v>
      </c>
      <c r="Z6682" t="s">
        <v>94</v>
      </c>
      <c r="AA6682">
        <v>531311</v>
      </c>
      <c r="AB6682">
        <v>8</v>
      </c>
      <c r="AC6682">
        <v>8</v>
      </c>
      <c r="AD6682" t="s">
        <v>79</v>
      </c>
      <c r="AE6682" t="s">
        <v>80</v>
      </c>
      <c r="AF6682">
        <v>40</v>
      </c>
      <c r="AG6682" s="4">
        <v>0.3125</v>
      </c>
      <c r="AH6682" s="4">
        <v>0.6875</v>
      </c>
      <c r="AI6682" s="5">
        <v>14.52</v>
      </c>
      <c r="AJ6682">
        <v>21.78</v>
      </c>
      <c r="AL6682" t="s">
        <v>81</v>
      </c>
      <c r="AM6682" t="s">
        <v>82</v>
      </c>
      <c r="AO6682" t="s">
        <v>83</v>
      </c>
      <c r="AR6682" t="s">
        <v>82</v>
      </c>
      <c r="AT6682" t="s">
        <v>82</v>
      </c>
      <c r="AW6682" t="s">
        <v>82</v>
      </c>
      <c r="AY6682" t="s">
        <v>1797</v>
      </c>
      <c r="AZ6682" t="s">
        <v>1797</v>
      </c>
      <c r="BA6682" t="s">
        <v>1246</v>
      </c>
      <c r="BB6682">
        <v>63131</v>
      </c>
      <c r="BC6682" t="s">
        <v>79</v>
      </c>
      <c r="BH6682" t="s">
        <v>33812</v>
      </c>
      <c r="BI6682" t="s">
        <v>33810</v>
      </c>
      <c r="BJ6682">
        <v>431795007</v>
      </c>
    </row>
    <row r="6683" spans="1:62" x14ac:dyDescent="0.25">
      <c r="A6683" t="s">
        <v>33869</v>
      </c>
      <c r="B6683" s="2">
        <v>43539</v>
      </c>
      <c r="C6683" t="s">
        <v>63</v>
      </c>
      <c r="D6683" s="3">
        <v>43472.440362222223</v>
      </c>
      <c r="E6683" t="s">
        <v>64</v>
      </c>
      <c r="F6683" s="2">
        <v>43556</v>
      </c>
      <c r="G6683" s="2">
        <v>43800</v>
      </c>
      <c r="H6683" t="s">
        <v>33870</v>
      </c>
      <c r="J6683" t="s">
        <v>33871</v>
      </c>
      <c r="L6683" t="s">
        <v>17213</v>
      </c>
      <c r="M6683" t="s">
        <v>136</v>
      </c>
      <c r="N6683">
        <v>21915</v>
      </c>
      <c r="O6683" t="s">
        <v>70</v>
      </c>
      <c r="Q6683" t="s">
        <v>33872</v>
      </c>
      <c r="S6683" t="s">
        <v>72</v>
      </c>
      <c r="T6683" t="s">
        <v>6264</v>
      </c>
      <c r="U6683" t="s">
        <v>10001</v>
      </c>
      <c r="V6683" t="s">
        <v>104</v>
      </c>
      <c r="W6683" t="s">
        <v>105</v>
      </c>
      <c r="X6683" t="s">
        <v>106</v>
      </c>
      <c r="Y6683" t="str">
        <f>"37-3011"</f>
        <v>37-3011</v>
      </c>
      <c r="Z6683" t="s">
        <v>94</v>
      </c>
      <c r="AA6683">
        <v>561730</v>
      </c>
      <c r="AB6683">
        <v>15</v>
      </c>
      <c r="AC6683">
        <v>15</v>
      </c>
      <c r="AD6683" t="s">
        <v>79</v>
      </c>
      <c r="AE6683" t="s">
        <v>80</v>
      </c>
      <c r="AF6683">
        <v>40</v>
      </c>
      <c r="AG6683" s="4">
        <v>0.29166666666666669</v>
      </c>
      <c r="AH6683" s="4">
        <v>0.66666666666666663</v>
      </c>
      <c r="AI6683" s="5">
        <v>14.04</v>
      </c>
      <c r="AJ6683">
        <v>21.06</v>
      </c>
      <c r="AL6683" t="s">
        <v>81</v>
      </c>
      <c r="AM6683" t="s">
        <v>82</v>
      </c>
      <c r="AO6683" t="s">
        <v>83</v>
      </c>
      <c r="AR6683" t="s">
        <v>82</v>
      </c>
      <c r="AT6683" t="s">
        <v>82</v>
      </c>
      <c r="AW6683" t="s">
        <v>82</v>
      </c>
      <c r="AY6683" t="s">
        <v>17213</v>
      </c>
      <c r="AZ6683" t="s">
        <v>2662</v>
      </c>
      <c r="BA6683" t="s">
        <v>136</v>
      </c>
      <c r="BB6683">
        <v>21915</v>
      </c>
      <c r="BC6683" t="s">
        <v>79</v>
      </c>
      <c r="BH6683" t="s">
        <v>33871</v>
      </c>
      <c r="BJ6683">
        <v>463265339</v>
      </c>
    </row>
    <row r="6684" spans="1:62" x14ac:dyDescent="0.25">
      <c r="A6684" t="s">
        <v>34920</v>
      </c>
      <c r="B6684" s="2">
        <v>43539</v>
      </c>
      <c r="C6684" t="s">
        <v>63</v>
      </c>
      <c r="D6684" s="3">
        <v>43469.54100232639</v>
      </c>
      <c r="E6684" t="s">
        <v>64</v>
      </c>
      <c r="F6684" s="2">
        <v>43556</v>
      </c>
      <c r="G6684" s="2">
        <v>43814</v>
      </c>
      <c r="H6684" t="s">
        <v>20702</v>
      </c>
      <c r="J6684" t="s">
        <v>20703</v>
      </c>
      <c r="L6684" t="s">
        <v>2355</v>
      </c>
      <c r="M6684" t="s">
        <v>1165</v>
      </c>
      <c r="N6684">
        <v>57212</v>
      </c>
      <c r="O6684" t="s">
        <v>70</v>
      </c>
      <c r="Q6684" t="s">
        <v>20704</v>
      </c>
      <c r="S6684" t="s">
        <v>72</v>
      </c>
      <c r="T6684" t="s">
        <v>194</v>
      </c>
      <c r="U6684" t="s">
        <v>12045</v>
      </c>
      <c r="V6684" t="s">
        <v>12046</v>
      </c>
      <c r="W6684" t="s">
        <v>197</v>
      </c>
      <c r="X6684" t="s">
        <v>326</v>
      </c>
      <c r="Y6684" t="str">
        <f>"47-2061"</f>
        <v>47-2061</v>
      </c>
      <c r="Z6684" t="s">
        <v>326</v>
      </c>
      <c r="AA6684">
        <v>238110</v>
      </c>
      <c r="AB6684">
        <v>25</v>
      </c>
      <c r="AC6684">
        <v>25</v>
      </c>
      <c r="AD6684" t="s">
        <v>79</v>
      </c>
      <c r="AE6684" t="s">
        <v>80</v>
      </c>
      <c r="AF6684">
        <v>40</v>
      </c>
      <c r="AG6684" s="4">
        <v>0.29166666666666669</v>
      </c>
      <c r="AH6684" s="4">
        <v>0.75</v>
      </c>
      <c r="AI6684" s="5">
        <v>15.86</v>
      </c>
      <c r="AJ6684">
        <v>23.79</v>
      </c>
      <c r="AM6684" t="s">
        <v>82</v>
      </c>
      <c r="AO6684" t="s">
        <v>83</v>
      </c>
      <c r="AR6684" t="s">
        <v>82</v>
      </c>
      <c r="AT6684" t="s">
        <v>82</v>
      </c>
      <c r="AW6684" t="s">
        <v>72</v>
      </c>
      <c r="AX6684">
        <v>3</v>
      </c>
      <c r="AY6684" t="s">
        <v>20705</v>
      </c>
      <c r="AZ6684" t="s">
        <v>13663</v>
      </c>
      <c r="BA6684" t="s">
        <v>1165</v>
      </c>
      <c r="BB6684">
        <v>57401</v>
      </c>
      <c r="BC6684" t="s">
        <v>79</v>
      </c>
      <c r="BH6684" t="s">
        <v>23214</v>
      </c>
      <c r="BJ6684">
        <v>200318395</v>
      </c>
    </row>
    <row r="6685" spans="1:62" x14ac:dyDescent="0.25">
      <c r="A6685" t="s">
        <v>35129</v>
      </c>
      <c r="B6685" s="2">
        <v>43539</v>
      </c>
      <c r="C6685" t="s">
        <v>63</v>
      </c>
      <c r="D6685" s="3">
        <v>43472.579454120372</v>
      </c>
      <c r="E6685" t="s">
        <v>282</v>
      </c>
      <c r="F6685" s="2">
        <v>43556</v>
      </c>
      <c r="G6685" s="2">
        <v>43769</v>
      </c>
      <c r="H6685" t="s">
        <v>35130</v>
      </c>
      <c r="I6685" t="s">
        <v>35131</v>
      </c>
      <c r="J6685" t="s">
        <v>35132</v>
      </c>
      <c r="K6685" t="s">
        <v>67</v>
      </c>
      <c r="L6685" t="s">
        <v>35133</v>
      </c>
      <c r="M6685" t="s">
        <v>207</v>
      </c>
      <c r="N6685">
        <v>2631</v>
      </c>
      <c r="O6685" t="s">
        <v>70</v>
      </c>
      <c r="P6685" t="s">
        <v>67</v>
      </c>
      <c r="Q6685" t="s">
        <v>35134</v>
      </c>
      <c r="S6685" t="s">
        <v>72</v>
      </c>
      <c r="T6685" t="s">
        <v>8517</v>
      </c>
      <c r="U6685" t="s">
        <v>8518</v>
      </c>
      <c r="V6685" t="s">
        <v>8519</v>
      </c>
      <c r="W6685" t="s">
        <v>207</v>
      </c>
      <c r="X6685" t="s">
        <v>35135</v>
      </c>
      <c r="Y6685" t="str">
        <f>"35-3011"</f>
        <v>35-3011</v>
      </c>
      <c r="Z6685" t="s">
        <v>3129</v>
      </c>
      <c r="AA6685">
        <v>721110</v>
      </c>
      <c r="AB6685">
        <v>12</v>
      </c>
      <c r="AC6685">
        <v>11</v>
      </c>
      <c r="AD6685" t="s">
        <v>79</v>
      </c>
      <c r="AE6685" t="s">
        <v>95</v>
      </c>
      <c r="AF6685">
        <v>35</v>
      </c>
      <c r="AG6685" s="4">
        <v>0.375</v>
      </c>
      <c r="AH6685" s="4">
        <v>0.70833333333333337</v>
      </c>
      <c r="AI6685" s="5">
        <v>16.66</v>
      </c>
      <c r="AJ6685">
        <v>24.99</v>
      </c>
      <c r="AL6685" t="s">
        <v>81</v>
      </c>
      <c r="AM6685" t="s">
        <v>82</v>
      </c>
      <c r="AO6685" t="s">
        <v>83</v>
      </c>
      <c r="AP6685" t="s">
        <v>67</v>
      </c>
      <c r="AQ6685" t="s">
        <v>67</v>
      </c>
      <c r="AR6685" t="s">
        <v>82</v>
      </c>
      <c r="AT6685" t="s">
        <v>82</v>
      </c>
      <c r="AW6685" t="s">
        <v>72</v>
      </c>
      <c r="AX6685">
        <v>12</v>
      </c>
      <c r="AY6685" t="s">
        <v>35133</v>
      </c>
      <c r="AZ6685" t="s">
        <v>214</v>
      </c>
      <c r="BA6685" t="s">
        <v>207</v>
      </c>
      <c r="BB6685">
        <v>2631</v>
      </c>
      <c r="BC6685" t="s">
        <v>87</v>
      </c>
      <c r="BH6685" t="s">
        <v>35132</v>
      </c>
      <c r="BI6685" t="s">
        <v>67</v>
      </c>
      <c r="BJ6685">
        <v>43395913</v>
      </c>
    </row>
    <row r="6686" spans="1:62" x14ac:dyDescent="0.25">
      <c r="A6686" t="s">
        <v>35141</v>
      </c>
      <c r="B6686" s="2">
        <v>43539</v>
      </c>
      <c r="C6686" t="s">
        <v>63</v>
      </c>
      <c r="D6686" s="3">
        <v>43472.574121030091</v>
      </c>
      <c r="E6686" t="s">
        <v>117</v>
      </c>
      <c r="H6686" t="s">
        <v>35142</v>
      </c>
      <c r="I6686" t="s">
        <v>35143</v>
      </c>
      <c r="J6686" t="s">
        <v>35144</v>
      </c>
      <c r="L6686" t="s">
        <v>170</v>
      </c>
      <c r="M6686" t="s">
        <v>166</v>
      </c>
      <c r="N6686">
        <v>84107</v>
      </c>
      <c r="O6686" t="s">
        <v>70</v>
      </c>
      <c r="Q6686" t="s">
        <v>35145</v>
      </c>
      <c r="S6686" t="s">
        <v>72</v>
      </c>
      <c r="T6686" t="s">
        <v>14307</v>
      </c>
      <c r="U6686" t="s">
        <v>14307</v>
      </c>
      <c r="V6686" t="s">
        <v>21376</v>
      </c>
      <c r="W6686" t="s">
        <v>166</v>
      </c>
      <c r="X6686" t="s">
        <v>35146</v>
      </c>
      <c r="Y6686" t="str">
        <f>"47-2061"</f>
        <v>47-2061</v>
      </c>
      <c r="Z6686" t="s">
        <v>326</v>
      </c>
      <c r="AA6686">
        <v>238990</v>
      </c>
      <c r="AB6686">
        <v>5</v>
      </c>
      <c r="AD6686" t="s">
        <v>79</v>
      </c>
      <c r="AE6686" t="s">
        <v>95</v>
      </c>
      <c r="AF6686">
        <v>40</v>
      </c>
      <c r="AG6686" s="4">
        <v>0.29166666666666669</v>
      </c>
      <c r="AH6686" s="4">
        <v>0.70833333333333337</v>
      </c>
      <c r="AI6686" s="5">
        <v>16.66</v>
      </c>
      <c r="AJ6686">
        <v>25</v>
      </c>
      <c r="AL6686" t="s">
        <v>81</v>
      </c>
      <c r="AM6686" t="s">
        <v>82</v>
      </c>
      <c r="AO6686" t="s">
        <v>83</v>
      </c>
      <c r="AR6686" t="s">
        <v>82</v>
      </c>
      <c r="AT6686" t="s">
        <v>82</v>
      </c>
      <c r="AW6686" t="s">
        <v>72</v>
      </c>
      <c r="AX6686">
        <v>1</v>
      </c>
      <c r="AY6686" t="s">
        <v>170</v>
      </c>
      <c r="AZ6686" t="s">
        <v>172</v>
      </c>
      <c r="BA6686" t="s">
        <v>166</v>
      </c>
      <c r="BB6686">
        <v>84107</v>
      </c>
      <c r="BC6686" t="s">
        <v>79</v>
      </c>
      <c r="BH6686" t="s">
        <v>35144</v>
      </c>
      <c r="BJ6686">
        <v>460751741</v>
      </c>
    </row>
    <row r="6687" spans="1:62" x14ac:dyDescent="0.25">
      <c r="A6687" t="s">
        <v>35192</v>
      </c>
      <c r="B6687" s="2">
        <v>43539</v>
      </c>
      <c r="C6687" t="s">
        <v>63</v>
      </c>
      <c r="D6687" s="3">
        <v>43472.497283206016</v>
      </c>
      <c r="E6687" t="s">
        <v>64</v>
      </c>
      <c r="F6687" s="2">
        <v>43556</v>
      </c>
      <c r="G6687" s="2">
        <v>43784</v>
      </c>
      <c r="H6687" t="s">
        <v>35193</v>
      </c>
      <c r="I6687" t="s">
        <v>35194</v>
      </c>
      <c r="J6687" t="s">
        <v>35195</v>
      </c>
      <c r="K6687" t="s">
        <v>67</v>
      </c>
      <c r="L6687" t="s">
        <v>360</v>
      </c>
      <c r="M6687" t="s">
        <v>207</v>
      </c>
      <c r="N6687">
        <v>2554</v>
      </c>
      <c r="O6687" t="s">
        <v>70</v>
      </c>
      <c r="P6687" t="s">
        <v>67</v>
      </c>
      <c r="Q6687" t="s">
        <v>35196</v>
      </c>
      <c r="S6687" t="s">
        <v>72</v>
      </c>
      <c r="T6687" t="s">
        <v>8517</v>
      </c>
      <c r="U6687" t="s">
        <v>8518</v>
      </c>
      <c r="V6687" t="s">
        <v>8519</v>
      </c>
      <c r="W6687" t="s">
        <v>207</v>
      </c>
      <c r="X6687" t="s">
        <v>35023</v>
      </c>
      <c r="Y6687" t="str">
        <f>"35-2021"</f>
        <v>35-2021</v>
      </c>
      <c r="Z6687" t="s">
        <v>221</v>
      </c>
      <c r="AA6687">
        <v>722211</v>
      </c>
      <c r="AB6687">
        <v>3</v>
      </c>
      <c r="AC6687">
        <v>3</v>
      </c>
      <c r="AD6687" t="s">
        <v>79</v>
      </c>
      <c r="AE6687" t="s">
        <v>80</v>
      </c>
      <c r="AF6687">
        <v>40</v>
      </c>
      <c r="AG6687" s="4">
        <v>0.29166666666666669</v>
      </c>
      <c r="AH6687" s="4">
        <v>0.625</v>
      </c>
      <c r="AI6687" s="5">
        <v>16.760000000000002</v>
      </c>
      <c r="AJ6687">
        <v>25.14</v>
      </c>
      <c r="AL6687" t="s">
        <v>81</v>
      </c>
      <c r="AM6687" t="s">
        <v>82</v>
      </c>
      <c r="AO6687" t="s">
        <v>83</v>
      </c>
      <c r="AP6687" t="s">
        <v>67</v>
      </c>
      <c r="AQ6687" t="s">
        <v>67</v>
      </c>
      <c r="AR6687" t="s">
        <v>82</v>
      </c>
      <c r="AT6687" t="s">
        <v>82</v>
      </c>
      <c r="AW6687" t="s">
        <v>82</v>
      </c>
      <c r="AY6687" t="s">
        <v>360</v>
      </c>
      <c r="AZ6687" t="s">
        <v>360</v>
      </c>
      <c r="BA6687" t="s">
        <v>207</v>
      </c>
      <c r="BB6687">
        <v>2554</v>
      </c>
      <c r="BC6687" t="s">
        <v>87</v>
      </c>
      <c r="BH6687" t="s">
        <v>35195</v>
      </c>
      <c r="BI6687" t="s">
        <v>67</v>
      </c>
      <c r="BJ6687">
        <v>42868831</v>
      </c>
    </row>
    <row r="6688" spans="1:62" x14ac:dyDescent="0.25">
      <c r="A6688" t="s">
        <v>35220</v>
      </c>
      <c r="B6688" s="2">
        <v>43539</v>
      </c>
      <c r="C6688" t="s">
        <v>63</v>
      </c>
      <c r="D6688" s="3">
        <v>43472.573943993055</v>
      </c>
      <c r="E6688" t="s">
        <v>64</v>
      </c>
      <c r="F6688" s="2">
        <v>43556</v>
      </c>
      <c r="G6688" s="2">
        <v>43830</v>
      </c>
      <c r="H6688" t="s">
        <v>35221</v>
      </c>
      <c r="J6688" t="s">
        <v>35222</v>
      </c>
      <c r="L6688" t="s">
        <v>32327</v>
      </c>
      <c r="M6688" t="s">
        <v>105</v>
      </c>
      <c r="N6688">
        <v>77465</v>
      </c>
      <c r="O6688" t="s">
        <v>70</v>
      </c>
      <c r="Q6688" t="s">
        <v>35223</v>
      </c>
      <c r="S6688" t="s">
        <v>82</v>
      </c>
      <c r="U6688" t="s">
        <v>92</v>
      </c>
      <c r="X6688" t="s">
        <v>1652</v>
      </c>
      <c r="Y6688" t="str">
        <f>"45-3011"</f>
        <v>45-3011</v>
      </c>
      <c r="Z6688" t="s">
        <v>1652</v>
      </c>
      <c r="AA6688">
        <v>114112</v>
      </c>
      <c r="AB6688">
        <v>2</v>
      </c>
      <c r="AC6688">
        <v>2</v>
      </c>
      <c r="AD6688" t="s">
        <v>79</v>
      </c>
      <c r="AE6688" t="s">
        <v>80</v>
      </c>
      <c r="AF6688">
        <v>40</v>
      </c>
      <c r="AG6688" s="4">
        <v>0.33333333333333331</v>
      </c>
      <c r="AH6688" s="4">
        <v>0.75</v>
      </c>
      <c r="AI6688" s="5">
        <v>10.24</v>
      </c>
      <c r="AJ6688">
        <v>15.36</v>
      </c>
      <c r="AL6688" t="s">
        <v>81</v>
      </c>
      <c r="AM6688" t="s">
        <v>82</v>
      </c>
      <c r="AO6688" t="s">
        <v>83</v>
      </c>
      <c r="AP6688" t="s">
        <v>67</v>
      </c>
      <c r="AQ6688" t="s">
        <v>67</v>
      </c>
      <c r="AR6688" t="s">
        <v>82</v>
      </c>
      <c r="AT6688" t="s">
        <v>82</v>
      </c>
      <c r="AW6688" t="s">
        <v>82</v>
      </c>
      <c r="AY6688" t="s">
        <v>14788</v>
      </c>
      <c r="AZ6688" t="s">
        <v>14791</v>
      </c>
      <c r="BA6688" t="s">
        <v>105</v>
      </c>
      <c r="BB6688">
        <v>77465</v>
      </c>
      <c r="BC6688" t="s">
        <v>79</v>
      </c>
      <c r="BH6688" t="s">
        <v>35224</v>
      </c>
      <c r="BJ6688">
        <v>742966368</v>
      </c>
    </row>
    <row r="6689" spans="1:62" x14ac:dyDescent="0.25">
      <c r="A6689" t="s">
        <v>35237</v>
      </c>
      <c r="B6689" s="2">
        <v>43539</v>
      </c>
      <c r="C6689" t="s">
        <v>63</v>
      </c>
      <c r="D6689" s="3">
        <v>43472.56230834491</v>
      </c>
      <c r="E6689" t="s">
        <v>117</v>
      </c>
      <c r="H6689" t="s">
        <v>35238</v>
      </c>
      <c r="I6689" t="s">
        <v>35239</v>
      </c>
      <c r="J6689" t="s">
        <v>35240</v>
      </c>
      <c r="L6689" t="s">
        <v>35241</v>
      </c>
      <c r="M6689" t="s">
        <v>207</v>
      </c>
      <c r="N6689">
        <v>2134</v>
      </c>
      <c r="O6689" t="s">
        <v>70</v>
      </c>
      <c r="Q6689" t="s">
        <v>35242</v>
      </c>
      <c r="S6689" t="s">
        <v>72</v>
      </c>
      <c r="T6689" t="s">
        <v>30113</v>
      </c>
      <c r="U6689" t="s">
        <v>30114</v>
      </c>
      <c r="V6689" t="s">
        <v>2051</v>
      </c>
      <c r="W6689" t="s">
        <v>207</v>
      </c>
      <c r="X6689" t="s">
        <v>30115</v>
      </c>
      <c r="Y6689" t="str">
        <f>"35-2021"</f>
        <v>35-2021</v>
      </c>
      <c r="Z6689" t="s">
        <v>221</v>
      </c>
      <c r="AA6689">
        <v>445110</v>
      </c>
      <c r="AB6689">
        <v>7</v>
      </c>
      <c r="AD6689" t="s">
        <v>79</v>
      </c>
      <c r="AE6689" t="s">
        <v>95</v>
      </c>
      <c r="AF6689">
        <v>40</v>
      </c>
      <c r="AG6689" s="4">
        <v>0.5</v>
      </c>
      <c r="AH6689" s="4">
        <v>0.83333333333333337</v>
      </c>
      <c r="AI6689" s="5">
        <v>14.24</v>
      </c>
      <c r="AL6689" t="s">
        <v>81</v>
      </c>
      <c r="AM6689" t="s">
        <v>82</v>
      </c>
      <c r="AO6689" t="s">
        <v>213</v>
      </c>
      <c r="AR6689" t="s">
        <v>82</v>
      </c>
      <c r="AT6689" t="s">
        <v>82</v>
      </c>
      <c r="AW6689" t="s">
        <v>82</v>
      </c>
      <c r="AY6689" t="s">
        <v>35243</v>
      </c>
      <c r="AZ6689" t="s">
        <v>6535</v>
      </c>
      <c r="BA6689" t="s">
        <v>207</v>
      </c>
      <c r="BB6689">
        <v>2134</v>
      </c>
      <c r="BC6689" t="s">
        <v>87</v>
      </c>
      <c r="BH6689" t="s">
        <v>35244</v>
      </c>
      <c r="BJ6689">
        <v>43507605</v>
      </c>
    </row>
    <row r="6690" spans="1:62" x14ac:dyDescent="0.25">
      <c r="A6690" t="s">
        <v>35248</v>
      </c>
      <c r="B6690" s="2">
        <v>43539</v>
      </c>
      <c r="C6690" t="s">
        <v>63</v>
      </c>
      <c r="D6690" s="3">
        <v>43472.427288888888</v>
      </c>
      <c r="E6690" t="s">
        <v>117</v>
      </c>
      <c r="H6690" t="s">
        <v>35249</v>
      </c>
      <c r="I6690" t="s">
        <v>67</v>
      </c>
      <c r="J6690" t="s">
        <v>35250</v>
      </c>
      <c r="L6690" t="s">
        <v>2471</v>
      </c>
      <c r="M6690" t="s">
        <v>649</v>
      </c>
      <c r="N6690">
        <v>85021</v>
      </c>
      <c r="O6690" t="s">
        <v>70</v>
      </c>
      <c r="Q6690" t="s">
        <v>35251</v>
      </c>
      <c r="S6690" t="s">
        <v>72</v>
      </c>
      <c r="T6690" t="s">
        <v>7872</v>
      </c>
      <c r="U6690" t="s">
        <v>7873</v>
      </c>
      <c r="V6690" t="s">
        <v>2471</v>
      </c>
      <c r="W6690" t="s">
        <v>649</v>
      </c>
      <c r="X6690" t="s">
        <v>32314</v>
      </c>
      <c r="Y6690" t="str">
        <f>"47-3016"</f>
        <v>47-3016</v>
      </c>
      <c r="Z6690" t="s">
        <v>3995</v>
      </c>
      <c r="AA6690">
        <v>238990</v>
      </c>
      <c r="AB6690">
        <v>60</v>
      </c>
      <c r="AD6690" t="s">
        <v>79</v>
      </c>
      <c r="AE6690" t="s">
        <v>95</v>
      </c>
      <c r="AF6690">
        <v>40</v>
      </c>
      <c r="AG6690" s="4">
        <v>0.25</v>
      </c>
      <c r="AH6690" s="4">
        <v>0.60416666666666663</v>
      </c>
      <c r="AI6690" s="5">
        <v>14.01</v>
      </c>
      <c r="AJ6690">
        <v>21.02</v>
      </c>
      <c r="AK6690">
        <v>21.02</v>
      </c>
      <c r="AL6690" t="s">
        <v>81</v>
      </c>
      <c r="AM6690" t="s">
        <v>82</v>
      </c>
      <c r="AO6690" t="s">
        <v>83</v>
      </c>
      <c r="AP6690" t="s">
        <v>67</v>
      </c>
      <c r="AQ6690" t="s">
        <v>83</v>
      </c>
      <c r="AR6690" t="s">
        <v>82</v>
      </c>
      <c r="AT6690" t="s">
        <v>82</v>
      </c>
      <c r="AW6690" t="s">
        <v>72</v>
      </c>
      <c r="AX6690">
        <v>3</v>
      </c>
      <c r="AY6690" t="s">
        <v>2471</v>
      </c>
      <c r="AZ6690" t="s">
        <v>655</v>
      </c>
      <c r="BA6690" t="s">
        <v>649</v>
      </c>
      <c r="BB6690">
        <v>85021</v>
      </c>
      <c r="BC6690" t="s">
        <v>79</v>
      </c>
      <c r="BH6690" t="s">
        <v>35250</v>
      </c>
      <c r="BJ6690">
        <v>860599690</v>
      </c>
    </row>
    <row r="6691" spans="1:62" x14ac:dyDescent="0.25">
      <c r="A6691" t="s">
        <v>35253</v>
      </c>
      <c r="B6691" s="2">
        <v>43539</v>
      </c>
      <c r="C6691" t="s">
        <v>63</v>
      </c>
      <c r="D6691" s="3">
        <v>43472.499860925927</v>
      </c>
      <c r="E6691" t="s">
        <v>64</v>
      </c>
      <c r="F6691" s="2">
        <v>43556</v>
      </c>
      <c r="G6691" s="2">
        <v>43814</v>
      </c>
      <c r="H6691" t="s">
        <v>35254</v>
      </c>
      <c r="J6691" t="s">
        <v>35255</v>
      </c>
      <c r="L6691" t="s">
        <v>11131</v>
      </c>
      <c r="M6691" t="s">
        <v>649</v>
      </c>
      <c r="N6691">
        <v>85286</v>
      </c>
      <c r="O6691" t="s">
        <v>70</v>
      </c>
      <c r="Q6691" t="s">
        <v>35256</v>
      </c>
      <c r="S6691" t="s">
        <v>72</v>
      </c>
      <c r="T6691" t="s">
        <v>7872</v>
      </c>
      <c r="U6691" t="s">
        <v>7873</v>
      </c>
      <c r="V6691" t="s">
        <v>2471</v>
      </c>
      <c r="W6691" t="s">
        <v>649</v>
      </c>
      <c r="X6691" t="s">
        <v>2013</v>
      </c>
      <c r="Y6691" t="str">
        <f>"37-3011"</f>
        <v>37-3011</v>
      </c>
      <c r="Z6691" t="s">
        <v>94</v>
      </c>
      <c r="AA6691">
        <v>561730</v>
      </c>
      <c r="AB6691">
        <v>12</v>
      </c>
      <c r="AC6691">
        <v>12</v>
      </c>
      <c r="AD6691" t="s">
        <v>79</v>
      </c>
      <c r="AE6691" t="s">
        <v>95</v>
      </c>
      <c r="AF6691">
        <v>40</v>
      </c>
      <c r="AG6691" s="4">
        <v>0.25</v>
      </c>
      <c r="AH6691" s="4">
        <v>0.60416666666666663</v>
      </c>
      <c r="AI6691" s="5">
        <v>13.23</v>
      </c>
      <c r="AJ6691">
        <v>19.850000000000001</v>
      </c>
      <c r="AK6691">
        <v>19.850000000000001</v>
      </c>
      <c r="AL6691" t="s">
        <v>81</v>
      </c>
      <c r="AM6691" t="s">
        <v>82</v>
      </c>
      <c r="AO6691" t="s">
        <v>83</v>
      </c>
      <c r="AP6691" t="s">
        <v>67</v>
      </c>
      <c r="AQ6691" t="s">
        <v>67</v>
      </c>
      <c r="AR6691" t="s">
        <v>82</v>
      </c>
      <c r="AT6691" t="s">
        <v>82</v>
      </c>
      <c r="AW6691" t="s">
        <v>72</v>
      </c>
      <c r="AX6691">
        <v>3</v>
      </c>
      <c r="AY6691" t="s">
        <v>11131</v>
      </c>
      <c r="AZ6691" t="s">
        <v>655</v>
      </c>
      <c r="BA6691" t="s">
        <v>649</v>
      </c>
      <c r="BB6691">
        <v>85286</v>
      </c>
      <c r="BC6691" t="s">
        <v>79</v>
      </c>
      <c r="BH6691" t="s">
        <v>35257</v>
      </c>
      <c r="BJ6691">
        <v>860948427</v>
      </c>
    </row>
    <row r="6692" spans="1:62" x14ac:dyDescent="0.25">
      <c r="A6692" t="s">
        <v>35396</v>
      </c>
      <c r="B6692" s="2">
        <v>43539</v>
      </c>
      <c r="C6692" t="s">
        <v>63</v>
      </c>
      <c r="D6692" s="3">
        <v>43472.410495358796</v>
      </c>
      <c r="E6692" t="s">
        <v>64</v>
      </c>
      <c r="F6692" s="2">
        <v>43556</v>
      </c>
      <c r="G6692" s="2">
        <v>43799</v>
      </c>
      <c r="H6692" t="s">
        <v>35397</v>
      </c>
      <c r="J6692" t="s">
        <v>35398</v>
      </c>
      <c r="L6692" t="s">
        <v>35399</v>
      </c>
      <c r="M6692" t="s">
        <v>105</v>
      </c>
      <c r="N6692">
        <v>76638</v>
      </c>
      <c r="O6692" t="s">
        <v>70</v>
      </c>
      <c r="Q6692" t="s">
        <v>35400</v>
      </c>
      <c r="S6692" t="s">
        <v>72</v>
      </c>
      <c r="T6692" t="s">
        <v>11207</v>
      </c>
      <c r="U6692" t="s">
        <v>35401</v>
      </c>
      <c r="V6692" t="s">
        <v>11209</v>
      </c>
      <c r="W6692" t="s">
        <v>105</v>
      </c>
      <c r="X6692" t="s">
        <v>35402</v>
      </c>
      <c r="Y6692" t="str">
        <f>"37-3011"</f>
        <v>37-3011</v>
      </c>
      <c r="Z6692" t="s">
        <v>94</v>
      </c>
      <c r="AA6692">
        <v>561730</v>
      </c>
      <c r="AB6692">
        <v>5</v>
      </c>
      <c r="AC6692">
        <v>5</v>
      </c>
      <c r="AD6692" t="s">
        <v>79</v>
      </c>
      <c r="AE6692" t="s">
        <v>80</v>
      </c>
      <c r="AF6692">
        <v>40</v>
      </c>
      <c r="AG6692" s="4">
        <v>0.25</v>
      </c>
      <c r="AH6692" s="4">
        <v>0.6875</v>
      </c>
      <c r="AI6692" s="5">
        <v>13.94</v>
      </c>
      <c r="AJ6692">
        <v>20.91</v>
      </c>
      <c r="AL6692" t="s">
        <v>81</v>
      </c>
      <c r="AM6692" t="s">
        <v>82</v>
      </c>
      <c r="AO6692" t="s">
        <v>83</v>
      </c>
      <c r="AR6692" t="s">
        <v>82</v>
      </c>
      <c r="AT6692" t="s">
        <v>82</v>
      </c>
      <c r="AW6692" t="s">
        <v>72</v>
      </c>
      <c r="AX6692">
        <v>2</v>
      </c>
      <c r="AY6692" t="s">
        <v>35399</v>
      </c>
      <c r="AZ6692" t="s">
        <v>8367</v>
      </c>
      <c r="BA6692" t="s">
        <v>105</v>
      </c>
      <c r="BB6692">
        <v>76638</v>
      </c>
      <c r="BC6692" t="s">
        <v>79</v>
      </c>
      <c r="BH6692" t="s">
        <v>35398</v>
      </c>
      <c r="BJ6692">
        <v>208368402</v>
      </c>
    </row>
    <row r="6693" spans="1:62" x14ac:dyDescent="0.25">
      <c r="A6693" t="s">
        <v>35579</v>
      </c>
      <c r="B6693" s="2">
        <v>43539</v>
      </c>
      <c r="C6693" t="s">
        <v>63</v>
      </c>
      <c r="D6693" s="3">
        <v>43472.553081597223</v>
      </c>
      <c r="E6693" t="s">
        <v>64</v>
      </c>
      <c r="F6693" s="2">
        <v>43556</v>
      </c>
      <c r="G6693" s="2">
        <v>43830</v>
      </c>
      <c r="H6693" t="s">
        <v>35580</v>
      </c>
      <c r="J6693" t="s">
        <v>35581</v>
      </c>
      <c r="L6693" t="s">
        <v>32327</v>
      </c>
      <c r="M6693" t="s">
        <v>105</v>
      </c>
      <c r="N6693">
        <v>77465</v>
      </c>
      <c r="O6693" t="s">
        <v>70</v>
      </c>
      <c r="Q6693" t="s">
        <v>35223</v>
      </c>
      <c r="S6693" t="s">
        <v>82</v>
      </c>
      <c r="U6693" t="s">
        <v>92</v>
      </c>
      <c r="X6693" t="s">
        <v>1652</v>
      </c>
      <c r="Y6693" t="str">
        <f>"45-3011"</f>
        <v>45-3011</v>
      </c>
      <c r="Z6693" t="s">
        <v>1652</v>
      </c>
      <c r="AA6693">
        <v>114112</v>
      </c>
      <c r="AB6693">
        <v>2</v>
      </c>
      <c r="AC6693">
        <v>2</v>
      </c>
      <c r="AD6693" t="s">
        <v>79</v>
      </c>
      <c r="AE6693" t="s">
        <v>80</v>
      </c>
      <c r="AF6693">
        <v>40</v>
      </c>
      <c r="AG6693" s="4">
        <v>0.33333333333333331</v>
      </c>
      <c r="AH6693" s="4">
        <v>0.75</v>
      </c>
      <c r="AI6693" s="5">
        <v>10.24</v>
      </c>
      <c r="AJ6693">
        <v>15.36</v>
      </c>
      <c r="AL6693" t="s">
        <v>81</v>
      </c>
      <c r="AM6693" t="s">
        <v>82</v>
      </c>
      <c r="AO6693" t="s">
        <v>83</v>
      </c>
      <c r="AP6693" t="s">
        <v>67</v>
      </c>
      <c r="AQ6693" t="s">
        <v>67</v>
      </c>
      <c r="AR6693" t="s">
        <v>82</v>
      </c>
      <c r="AT6693" t="s">
        <v>82</v>
      </c>
      <c r="AW6693" t="s">
        <v>82</v>
      </c>
      <c r="AY6693" t="s">
        <v>14788</v>
      </c>
      <c r="AZ6693" t="s">
        <v>14791</v>
      </c>
      <c r="BA6693" t="s">
        <v>105</v>
      </c>
      <c r="BB6693">
        <v>77465</v>
      </c>
      <c r="BC6693" t="s">
        <v>79</v>
      </c>
      <c r="BH6693" t="s">
        <v>35224</v>
      </c>
      <c r="BJ6693">
        <v>760662039</v>
      </c>
    </row>
    <row r="6694" spans="1:62" x14ac:dyDescent="0.25">
      <c r="A6694" t="s">
        <v>35585</v>
      </c>
      <c r="B6694" s="2">
        <v>43539</v>
      </c>
      <c r="C6694" t="s">
        <v>63</v>
      </c>
      <c r="D6694" s="3">
        <v>43472.637053229169</v>
      </c>
      <c r="E6694" t="s">
        <v>64</v>
      </c>
      <c r="F6694" s="2">
        <v>43556</v>
      </c>
      <c r="G6694" s="2">
        <v>43758</v>
      </c>
      <c r="H6694" t="s">
        <v>35586</v>
      </c>
      <c r="I6694" t="s">
        <v>35587</v>
      </c>
      <c r="J6694" t="s">
        <v>35588</v>
      </c>
      <c r="K6694" t="s">
        <v>35589</v>
      </c>
      <c r="L6694" t="s">
        <v>35133</v>
      </c>
      <c r="M6694" t="s">
        <v>207</v>
      </c>
      <c r="N6694">
        <v>2631</v>
      </c>
      <c r="O6694" t="s">
        <v>70</v>
      </c>
      <c r="P6694" t="s">
        <v>67</v>
      </c>
      <c r="Q6694" t="s">
        <v>35590</v>
      </c>
      <c r="S6694" t="s">
        <v>72</v>
      </c>
      <c r="T6694" t="s">
        <v>8517</v>
      </c>
      <c r="U6694" t="s">
        <v>8518</v>
      </c>
      <c r="V6694" t="s">
        <v>8519</v>
      </c>
      <c r="W6694" t="s">
        <v>207</v>
      </c>
      <c r="X6694" t="s">
        <v>35023</v>
      </c>
      <c r="Y6694" t="str">
        <f>"35-2021"</f>
        <v>35-2021</v>
      </c>
      <c r="Z6694" t="s">
        <v>221</v>
      </c>
      <c r="AA6694">
        <v>722110</v>
      </c>
      <c r="AB6694">
        <v>6</v>
      </c>
      <c r="AC6694">
        <v>6</v>
      </c>
      <c r="AD6694" t="s">
        <v>79</v>
      </c>
      <c r="AE6694" t="s">
        <v>80</v>
      </c>
      <c r="AF6694">
        <v>35</v>
      </c>
      <c r="AG6694" s="4">
        <v>0.375</v>
      </c>
      <c r="AH6694" s="4">
        <v>0.70833333333333337</v>
      </c>
      <c r="AI6694" s="5">
        <v>13.08</v>
      </c>
      <c r="AL6694" t="s">
        <v>81</v>
      </c>
      <c r="AM6694" t="s">
        <v>82</v>
      </c>
      <c r="AO6694" t="s">
        <v>83</v>
      </c>
      <c r="AP6694" t="s">
        <v>67</v>
      </c>
      <c r="AQ6694" t="s">
        <v>67</v>
      </c>
      <c r="AR6694" t="s">
        <v>82</v>
      </c>
      <c r="AT6694" t="s">
        <v>82</v>
      </c>
      <c r="AW6694" t="s">
        <v>82</v>
      </c>
      <c r="AY6694" t="s">
        <v>35133</v>
      </c>
      <c r="AZ6694" t="s">
        <v>214</v>
      </c>
      <c r="BA6694" t="s">
        <v>207</v>
      </c>
      <c r="BB6694">
        <v>2631</v>
      </c>
      <c r="BC6694" t="s">
        <v>87</v>
      </c>
      <c r="BH6694" t="s">
        <v>35588</v>
      </c>
      <c r="BI6694" t="s">
        <v>67</v>
      </c>
      <c r="BJ6694">
        <v>50598163</v>
      </c>
    </row>
    <row r="6695" spans="1:62" x14ac:dyDescent="0.25">
      <c r="A6695" t="s">
        <v>35739</v>
      </c>
      <c r="B6695" s="2">
        <v>43539</v>
      </c>
      <c r="C6695" t="s">
        <v>63</v>
      </c>
      <c r="D6695" s="3">
        <v>43475.055105775464</v>
      </c>
      <c r="E6695" t="s">
        <v>282</v>
      </c>
      <c r="F6695" s="2">
        <v>43565</v>
      </c>
      <c r="G6695" s="2">
        <v>43774</v>
      </c>
      <c r="H6695" t="s">
        <v>23860</v>
      </c>
      <c r="J6695" t="s">
        <v>23861</v>
      </c>
      <c r="L6695" t="s">
        <v>23862</v>
      </c>
      <c r="M6695" t="s">
        <v>226</v>
      </c>
      <c r="N6695">
        <v>49701</v>
      </c>
      <c r="O6695" t="s">
        <v>70</v>
      </c>
      <c r="Q6695" t="s">
        <v>23863</v>
      </c>
      <c r="S6695" t="s">
        <v>72</v>
      </c>
      <c r="T6695" t="s">
        <v>19936</v>
      </c>
      <c r="U6695" t="s">
        <v>19937</v>
      </c>
      <c r="V6695" t="s">
        <v>3243</v>
      </c>
      <c r="W6695" t="s">
        <v>226</v>
      </c>
      <c r="X6695" t="s">
        <v>1500</v>
      </c>
      <c r="Y6695" t="str">
        <f>"35-2014"</f>
        <v>35-2014</v>
      </c>
      <c r="Z6695" t="s">
        <v>301</v>
      </c>
      <c r="AA6695">
        <v>721110</v>
      </c>
      <c r="AB6695">
        <v>17</v>
      </c>
      <c r="AC6695">
        <v>16</v>
      </c>
      <c r="AD6695" t="s">
        <v>79</v>
      </c>
      <c r="AE6695" t="s">
        <v>95</v>
      </c>
      <c r="AF6695">
        <v>37</v>
      </c>
      <c r="AG6695" s="4">
        <v>0.29166666666666669</v>
      </c>
      <c r="AH6695" s="4">
        <v>0.52083333333333337</v>
      </c>
      <c r="AI6695" s="5">
        <v>11.24</v>
      </c>
      <c r="AJ6695">
        <v>16.86</v>
      </c>
      <c r="AK6695">
        <v>16.86</v>
      </c>
      <c r="AL6695" t="s">
        <v>81</v>
      </c>
      <c r="AM6695" t="s">
        <v>82</v>
      </c>
      <c r="AO6695" t="s">
        <v>83</v>
      </c>
      <c r="AR6695" t="s">
        <v>82</v>
      </c>
      <c r="AT6695" t="s">
        <v>82</v>
      </c>
      <c r="AW6695" t="s">
        <v>82</v>
      </c>
      <c r="AY6695" t="s">
        <v>23864</v>
      </c>
      <c r="AZ6695" t="s">
        <v>23865</v>
      </c>
      <c r="BA6695" t="s">
        <v>226</v>
      </c>
      <c r="BB6695">
        <v>49701</v>
      </c>
      <c r="BC6695" t="s">
        <v>87</v>
      </c>
      <c r="BH6695" t="s">
        <v>24216</v>
      </c>
      <c r="BJ6695">
        <v>43672618</v>
      </c>
    </row>
    <row r="6696" spans="1:62" x14ac:dyDescent="0.25">
      <c r="A6696" t="s">
        <v>35751</v>
      </c>
      <c r="B6696" s="2">
        <v>43539</v>
      </c>
      <c r="C6696" t="s">
        <v>63</v>
      </c>
      <c r="D6696" s="3">
        <v>43475.054405254632</v>
      </c>
      <c r="E6696" t="s">
        <v>64</v>
      </c>
      <c r="F6696" s="2">
        <v>43565</v>
      </c>
      <c r="G6696" s="2">
        <v>43774</v>
      </c>
      <c r="H6696" t="s">
        <v>23860</v>
      </c>
      <c r="J6696" t="s">
        <v>23861</v>
      </c>
      <c r="L6696" t="s">
        <v>23862</v>
      </c>
      <c r="M6696" t="s">
        <v>226</v>
      </c>
      <c r="N6696">
        <v>49701</v>
      </c>
      <c r="O6696" t="s">
        <v>70</v>
      </c>
      <c r="Q6696" t="s">
        <v>23863</v>
      </c>
      <c r="S6696" t="s">
        <v>72</v>
      </c>
      <c r="T6696" t="s">
        <v>19936</v>
      </c>
      <c r="U6696" t="s">
        <v>19937</v>
      </c>
      <c r="V6696" t="s">
        <v>3243</v>
      </c>
      <c r="W6696" t="s">
        <v>226</v>
      </c>
      <c r="X6696" t="s">
        <v>19938</v>
      </c>
      <c r="Y6696" t="str">
        <f>"43-4081"</f>
        <v>43-4081</v>
      </c>
      <c r="Z6696" t="s">
        <v>1983</v>
      </c>
      <c r="AA6696">
        <v>721110</v>
      </c>
      <c r="AB6696">
        <v>24</v>
      </c>
      <c r="AC6696">
        <v>24</v>
      </c>
      <c r="AD6696" t="s">
        <v>79</v>
      </c>
      <c r="AE6696" t="s">
        <v>95</v>
      </c>
      <c r="AF6696">
        <v>40</v>
      </c>
      <c r="AG6696" s="4">
        <v>0.29166666666666669</v>
      </c>
      <c r="AH6696" s="4">
        <v>0.52083333333333337</v>
      </c>
      <c r="AI6696" s="6">
        <v>11</v>
      </c>
      <c r="AJ6696">
        <v>16.5</v>
      </c>
      <c r="AK6696">
        <v>16.5</v>
      </c>
      <c r="AL6696" t="s">
        <v>81</v>
      </c>
      <c r="AM6696" t="s">
        <v>82</v>
      </c>
      <c r="AO6696" t="s">
        <v>83</v>
      </c>
      <c r="AR6696" t="s">
        <v>82</v>
      </c>
      <c r="AT6696" t="s">
        <v>82</v>
      </c>
      <c r="AW6696" t="s">
        <v>82</v>
      </c>
      <c r="AY6696" t="s">
        <v>23864</v>
      </c>
      <c r="AZ6696" t="s">
        <v>23865</v>
      </c>
      <c r="BA6696" t="s">
        <v>226</v>
      </c>
      <c r="BB6696">
        <v>49701</v>
      </c>
      <c r="BC6696" t="s">
        <v>87</v>
      </c>
      <c r="BH6696" t="s">
        <v>24171</v>
      </c>
      <c r="BJ6696">
        <v>43672618</v>
      </c>
    </row>
    <row r="6697" spans="1:62" x14ac:dyDescent="0.25">
      <c r="A6697" t="s">
        <v>35752</v>
      </c>
      <c r="B6697" s="2">
        <v>43539</v>
      </c>
      <c r="C6697" t="s">
        <v>63</v>
      </c>
      <c r="D6697" s="3">
        <v>43473.484527337961</v>
      </c>
      <c r="E6697" t="s">
        <v>91</v>
      </c>
      <c r="H6697" t="s">
        <v>11473</v>
      </c>
      <c r="J6697" t="s">
        <v>11474</v>
      </c>
      <c r="K6697" t="s">
        <v>11475</v>
      </c>
      <c r="L6697" t="s">
        <v>8785</v>
      </c>
      <c r="M6697" t="s">
        <v>105</v>
      </c>
      <c r="N6697">
        <v>75244</v>
      </c>
      <c r="O6697" t="s">
        <v>70</v>
      </c>
      <c r="Q6697" t="s">
        <v>11476</v>
      </c>
      <c r="S6697" t="s">
        <v>72</v>
      </c>
      <c r="T6697" t="s">
        <v>910</v>
      </c>
      <c r="U6697" t="s">
        <v>911</v>
      </c>
      <c r="V6697" t="s">
        <v>863</v>
      </c>
      <c r="W6697" t="s">
        <v>105</v>
      </c>
      <c r="X6697" t="s">
        <v>4819</v>
      </c>
      <c r="Y6697" t="str">
        <f>"47-3011"</f>
        <v>47-3011</v>
      </c>
      <c r="Z6697" t="s">
        <v>5840</v>
      </c>
      <c r="AA6697">
        <v>236220</v>
      </c>
      <c r="AB6697">
        <v>25</v>
      </c>
      <c r="AD6697" t="s">
        <v>79</v>
      </c>
      <c r="AE6697" t="s">
        <v>95</v>
      </c>
      <c r="AF6697">
        <v>40</v>
      </c>
      <c r="AG6697" s="4">
        <v>0.29166666666666669</v>
      </c>
      <c r="AH6697" s="4">
        <v>0.66666666666666663</v>
      </c>
      <c r="AI6697" s="5">
        <v>15.15</v>
      </c>
      <c r="AJ6697">
        <v>22.73</v>
      </c>
      <c r="AL6697" t="s">
        <v>81</v>
      </c>
      <c r="AM6697" t="s">
        <v>82</v>
      </c>
      <c r="AO6697" t="s">
        <v>83</v>
      </c>
      <c r="AR6697" t="s">
        <v>82</v>
      </c>
      <c r="AT6697" t="s">
        <v>82</v>
      </c>
      <c r="AW6697" t="s">
        <v>82</v>
      </c>
      <c r="AY6697" t="s">
        <v>8785</v>
      </c>
      <c r="AZ6697" t="s">
        <v>1225</v>
      </c>
      <c r="BA6697" t="s">
        <v>105</v>
      </c>
      <c r="BB6697">
        <v>75244</v>
      </c>
      <c r="BC6697" t="s">
        <v>79</v>
      </c>
      <c r="BH6697" t="s">
        <v>11474</v>
      </c>
      <c r="BI6697" t="s">
        <v>11475</v>
      </c>
      <c r="BJ6697">
        <v>352563376</v>
      </c>
    </row>
    <row r="6698" spans="1:62" x14ac:dyDescent="0.25">
      <c r="A6698" t="s">
        <v>35778</v>
      </c>
      <c r="B6698" s="2">
        <v>43539</v>
      </c>
      <c r="C6698" t="s">
        <v>63</v>
      </c>
      <c r="D6698" s="3">
        <v>43475.052281701392</v>
      </c>
      <c r="E6698" t="s">
        <v>64</v>
      </c>
      <c r="F6698" s="2">
        <v>43565</v>
      </c>
      <c r="G6698" s="2">
        <v>43774</v>
      </c>
      <c r="H6698" t="s">
        <v>23860</v>
      </c>
      <c r="J6698" t="s">
        <v>23861</v>
      </c>
      <c r="L6698" t="s">
        <v>23862</v>
      </c>
      <c r="M6698" t="s">
        <v>226</v>
      </c>
      <c r="N6698">
        <v>49701</v>
      </c>
      <c r="O6698" t="s">
        <v>70</v>
      </c>
      <c r="Q6698" t="s">
        <v>23863</v>
      </c>
      <c r="S6698" t="s">
        <v>72</v>
      </c>
      <c r="T6698" t="s">
        <v>19936</v>
      </c>
      <c r="U6698" t="s">
        <v>19937</v>
      </c>
      <c r="V6698" t="s">
        <v>3243</v>
      </c>
      <c r="W6698" t="s">
        <v>226</v>
      </c>
      <c r="X6698" t="s">
        <v>1427</v>
      </c>
      <c r="Y6698" t="str">
        <f>"37-2012"</f>
        <v>37-2012</v>
      </c>
      <c r="Z6698" t="s">
        <v>373</v>
      </c>
      <c r="AA6698">
        <v>721110</v>
      </c>
      <c r="AB6698">
        <v>39</v>
      </c>
      <c r="AC6698">
        <v>39</v>
      </c>
      <c r="AD6698" t="s">
        <v>79</v>
      </c>
      <c r="AE6698" t="s">
        <v>95</v>
      </c>
      <c r="AF6698">
        <v>37</v>
      </c>
      <c r="AG6698" s="4">
        <v>0.39583333333333331</v>
      </c>
      <c r="AH6698" s="4">
        <v>0.52083333333333337</v>
      </c>
      <c r="AI6698" s="6">
        <v>11</v>
      </c>
      <c r="AJ6698">
        <v>16.5</v>
      </c>
      <c r="AK6698">
        <v>16.5</v>
      </c>
      <c r="AL6698" t="s">
        <v>81</v>
      </c>
      <c r="AM6698" t="s">
        <v>82</v>
      </c>
      <c r="AO6698" t="s">
        <v>83</v>
      </c>
      <c r="AR6698" t="s">
        <v>82</v>
      </c>
      <c r="AT6698" t="s">
        <v>82</v>
      </c>
      <c r="AW6698" t="s">
        <v>82</v>
      </c>
      <c r="AY6698" t="s">
        <v>23864</v>
      </c>
      <c r="AZ6698" t="s">
        <v>23865</v>
      </c>
      <c r="BA6698" t="s">
        <v>226</v>
      </c>
      <c r="BB6698">
        <v>49701</v>
      </c>
      <c r="BC6698" t="s">
        <v>87</v>
      </c>
      <c r="BH6698" t="s">
        <v>23866</v>
      </c>
      <c r="BJ6698">
        <v>43672618</v>
      </c>
    </row>
    <row r="6699" spans="1:62" x14ac:dyDescent="0.25">
      <c r="A6699" t="s">
        <v>35843</v>
      </c>
      <c r="B6699" s="2">
        <v>43539</v>
      </c>
      <c r="C6699" t="s">
        <v>63</v>
      </c>
      <c r="D6699" s="3">
        <v>43474.326282812501</v>
      </c>
      <c r="E6699" t="s">
        <v>64</v>
      </c>
      <c r="F6699" s="2">
        <v>43556</v>
      </c>
      <c r="G6699" s="2">
        <v>43830</v>
      </c>
      <c r="H6699" t="s">
        <v>35844</v>
      </c>
      <c r="J6699" t="s">
        <v>35845</v>
      </c>
      <c r="L6699" t="s">
        <v>13162</v>
      </c>
      <c r="M6699" t="s">
        <v>136</v>
      </c>
      <c r="N6699">
        <v>21032</v>
      </c>
      <c r="O6699" t="s">
        <v>70</v>
      </c>
      <c r="Q6699" t="s">
        <v>35846</v>
      </c>
      <c r="S6699" t="s">
        <v>72</v>
      </c>
      <c r="T6699" t="s">
        <v>73</v>
      </c>
      <c r="U6699" t="s">
        <v>74</v>
      </c>
      <c r="V6699" t="s">
        <v>75</v>
      </c>
      <c r="W6699" t="s">
        <v>76</v>
      </c>
      <c r="X6699" t="s">
        <v>77</v>
      </c>
      <c r="Y6699" t="str">
        <f>"39-2021"</f>
        <v>39-2021</v>
      </c>
      <c r="Z6699" t="s">
        <v>78</v>
      </c>
      <c r="AA6699">
        <v>711212</v>
      </c>
      <c r="AB6699">
        <v>8</v>
      </c>
      <c r="AC6699">
        <v>8</v>
      </c>
      <c r="AD6699" t="s">
        <v>79</v>
      </c>
      <c r="AE6699" t="s">
        <v>80</v>
      </c>
      <c r="AF6699">
        <v>40</v>
      </c>
      <c r="AG6699" s="4">
        <v>0.20833333333333334</v>
      </c>
      <c r="AH6699" s="4">
        <v>0.70833333333333337</v>
      </c>
      <c r="AI6699" s="5">
        <v>13.68</v>
      </c>
      <c r="AJ6699">
        <v>20.52</v>
      </c>
      <c r="AK6699">
        <v>20.52</v>
      </c>
      <c r="AL6699" t="s">
        <v>81</v>
      </c>
      <c r="AM6699" t="s">
        <v>82</v>
      </c>
      <c r="AO6699" t="s">
        <v>83</v>
      </c>
      <c r="AR6699" t="s">
        <v>82</v>
      </c>
      <c r="AT6699" t="s">
        <v>82</v>
      </c>
      <c r="AW6699" t="s">
        <v>72</v>
      </c>
      <c r="AX6699">
        <v>1</v>
      </c>
      <c r="AY6699" t="s">
        <v>138</v>
      </c>
      <c r="AZ6699" t="s">
        <v>139</v>
      </c>
      <c r="BA6699" t="s">
        <v>136</v>
      </c>
      <c r="BB6699">
        <v>20724</v>
      </c>
      <c r="BC6699" t="s">
        <v>87</v>
      </c>
      <c r="BH6699" t="s">
        <v>141</v>
      </c>
      <c r="BI6699" t="s">
        <v>142</v>
      </c>
      <c r="BJ6699">
        <v>271960239</v>
      </c>
    </row>
    <row r="6700" spans="1:62" x14ac:dyDescent="0.25">
      <c r="A6700" t="s">
        <v>36161</v>
      </c>
      <c r="B6700" s="2">
        <v>43539</v>
      </c>
      <c r="C6700" t="s">
        <v>63</v>
      </c>
      <c r="D6700" s="3">
        <v>43475.448245694446</v>
      </c>
      <c r="E6700" t="s">
        <v>64</v>
      </c>
      <c r="F6700" s="2">
        <v>43556</v>
      </c>
      <c r="G6700" s="2">
        <v>43800</v>
      </c>
      <c r="H6700" t="s">
        <v>36162</v>
      </c>
      <c r="J6700" t="s">
        <v>36163</v>
      </c>
      <c r="K6700" t="s">
        <v>36164</v>
      </c>
      <c r="L6700" t="s">
        <v>10845</v>
      </c>
      <c r="M6700" t="s">
        <v>232</v>
      </c>
      <c r="N6700">
        <v>11946</v>
      </c>
      <c r="O6700" t="s">
        <v>70</v>
      </c>
      <c r="Q6700" t="s">
        <v>36165</v>
      </c>
      <c r="S6700" t="s">
        <v>72</v>
      </c>
      <c r="T6700" t="s">
        <v>5899</v>
      </c>
      <c r="U6700" t="s">
        <v>5900</v>
      </c>
      <c r="V6700" t="s">
        <v>5901</v>
      </c>
      <c r="W6700" t="s">
        <v>86</v>
      </c>
      <c r="X6700" t="s">
        <v>11800</v>
      </c>
      <c r="Y6700" t="str">
        <f>"37-2011"</f>
        <v>37-2011</v>
      </c>
      <c r="Z6700" t="s">
        <v>424</v>
      </c>
      <c r="AA6700">
        <v>561730</v>
      </c>
      <c r="AB6700">
        <v>4</v>
      </c>
      <c r="AC6700">
        <v>4</v>
      </c>
      <c r="AD6700" t="s">
        <v>79</v>
      </c>
      <c r="AE6700" t="s">
        <v>80</v>
      </c>
      <c r="AF6700">
        <v>40</v>
      </c>
      <c r="AG6700" s="4">
        <v>0.33333333333333331</v>
      </c>
      <c r="AH6700" s="4">
        <v>0.66666666666666663</v>
      </c>
      <c r="AI6700" s="5">
        <v>16.809999999999999</v>
      </c>
      <c r="AJ6700">
        <v>25.22</v>
      </c>
      <c r="AK6700">
        <v>28.5</v>
      </c>
      <c r="AL6700" t="s">
        <v>81</v>
      </c>
      <c r="AM6700" t="s">
        <v>82</v>
      </c>
      <c r="AO6700" t="s">
        <v>83</v>
      </c>
      <c r="AR6700" t="s">
        <v>82</v>
      </c>
      <c r="AT6700" t="s">
        <v>82</v>
      </c>
      <c r="AW6700" t="s">
        <v>82</v>
      </c>
      <c r="AY6700" t="s">
        <v>10845</v>
      </c>
      <c r="AZ6700" t="s">
        <v>6535</v>
      </c>
      <c r="BA6700" t="s">
        <v>232</v>
      </c>
      <c r="BB6700">
        <v>11946</v>
      </c>
      <c r="BC6700" t="s">
        <v>79</v>
      </c>
      <c r="BH6700" t="s">
        <v>36163</v>
      </c>
      <c r="BJ6700">
        <v>455296491</v>
      </c>
    </row>
    <row r="6701" spans="1:62" x14ac:dyDescent="0.25">
      <c r="A6701" t="s">
        <v>37611</v>
      </c>
      <c r="B6701" s="2">
        <v>43539</v>
      </c>
      <c r="C6701" t="s">
        <v>63</v>
      </c>
      <c r="D6701" s="3">
        <v>43506.450267824075</v>
      </c>
      <c r="E6701" t="s">
        <v>91</v>
      </c>
      <c r="H6701" t="s">
        <v>28631</v>
      </c>
      <c r="J6701" t="s">
        <v>28632</v>
      </c>
      <c r="L6701" t="s">
        <v>28633</v>
      </c>
      <c r="M6701" t="s">
        <v>308</v>
      </c>
      <c r="N6701">
        <v>8502</v>
      </c>
      <c r="O6701" t="s">
        <v>70</v>
      </c>
      <c r="Q6701" t="s">
        <v>28634</v>
      </c>
      <c r="S6701" t="s">
        <v>72</v>
      </c>
      <c r="T6701" t="s">
        <v>6137</v>
      </c>
      <c r="U6701" t="s">
        <v>6138</v>
      </c>
      <c r="V6701" t="s">
        <v>4606</v>
      </c>
      <c r="W6701" t="s">
        <v>105</v>
      </c>
      <c r="X6701" t="s">
        <v>8636</v>
      </c>
      <c r="Y6701" t="str">
        <f>"37-3011"</f>
        <v>37-3011</v>
      </c>
      <c r="Z6701" t="s">
        <v>94</v>
      </c>
      <c r="AA6701">
        <v>561730</v>
      </c>
      <c r="AB6701">
        <v>10</v>
      </c>
      <c r="AD6701" t="s">
        <v>79</v>
      </c>
      <c r="AE6701" t="s">
        <v>80</v>
      </c>
      <c r="AF6701">
        <v>40</v>
      </c>
      <c r="AG6701" s="4">
        <v>0.33333333333333331</v>
      </c>
      <c r="AH6701" s="4">
        <v>0.66666666666666663</v>
      </c>
      <c r="AI6701" s="5">
        <v>14.41</v>
      </c>
      <c r="AL6701" t="s">
        <v>81</v>
      </c>
      <c r="AM6701" t="s">
        <v>82</v>
      </c>
      <c r="AO6701" t="s">
        <v>83</v>
      </c>
      <c r="AP6701" t="s">
        <v>67</v>
      </c>
      <c r="AQ6701" t="s">
        <v>67</v>
      </c>
      <c r="AR6701" t="s">
        <v>82</v>
      </c>
      <c r="AT6701" t="s">
        <v>82</v>
      </c>
      <c r="AW6701" t="s">
        <v>82</v>
      </c>
      <c r="AY6701" t="s">
        <v>28635</v>
      </c>
      <c r="AZ6701" t="s">
        <v>1370</v>
      </c>
      <c r="BA6701" t="s">
        <v>308</v>
      </c>
      <c r="BB6701">
        <v>8558</v>
      </c>
      <c r="BC6701" t="s">
        <v>79</v>
      </c>
      <c r="BH6701" t="s">
        <v>28636</v>
      </c>
      <c r="BJ6701">
        <v>222593644</v>
      </c>
    </row>
    <row r="6702" spans="1:62" x14ac:dyDescent="0.25">
      <c r="A6702" t="s">
        <v>37612</v>
      </c>
      <c r="B6702" s="2">
        <v>43539</v>
      </c>
      <c r="C6702" t="s">
        <v>63</v>
      </c>
      <c r="D6702" s="3">
        <v>43506.467075335648</v>
      </c>
      <c r="E6702" t="s">
        <v>91</v>
      </c>
      <c r="H6702" t="s">
        <v>10656</v>
      </c>
      <c r="J6702" t="s">
        <v>10657</v>
      </c>
      <c r="L6702" t="s">
        <v>2593</v>
      </c>
      <c r="M6702" t="s">
        <v>3224</v>
      </c>
      <c r="N6702">
        <v>38843</v>
      </c>
      <c r="O6702" t="s">
        <v>70</v>
      </c>
      <c r="Q6702" t="s">
        <v>10658</v>
      </c>
      <c r="S6702" t="s">
        <v>72</v>
      </c>
      <c r="T6702" t="s">
        <v>1895</v>
      </c>
      <c r="U6702" t="s">
        <v>1896</v>
      </c>
      <c r="V6702" t="s">
        <v>1897</v>
      </c>
      <c r="W6702" t="s">
        <v>105</v>
      </c>
      <c r="X6702" t="s">
        <v>1197</v>
      </c>
      <c r="Y6702" t="str">
        <f>"47-2061"</f>
        <v>47-2061</v>
      </c>
      <c r="Z6702" t="s">
        <v>326</v>
      </c>
      <c r="AA6702">
        <v>23622</v>
      </c>
      <c r="AB6702">
        <v>35</v>
      </c>
      <c r="AD6702" t="s">
        <v>79</v>
      </c>
      <c r="AE6702" t="s">
        <v>95</v>
      </c>
      <c r="AF6702">
        <v>40</v>
      </c>
      <c r="AG6702" s="4">
        <v>0.33333333333333331</v>
      </c>
      <c r="AH6702" s="4">
        <v>0.66666666666666663</v>
      </c>
      <c r="AI6702" s="5">
        <v>13.75</v>
      </c>
      <c r="AL6702" t="s">
        <v>81</v>
      </c>
      <c r="AM6702" t="s">
        <v>82</v>
      </c>
      <c r="AO6702" t="s">
        <v>83</v>
      </c>
      <c r="AP6702" t="s">
        <v>67</v>
      </c>
      <c r="AQ6702" t="s">
        <v>67</v>
      </c>
      <c r="AR6702" t="s">
        <v>82</v>
      </c>
      <c r="AT6702" t="s">
        <v>82</v>
      </c>
      <c r="AW6702" t="s">
        <v>82</v>
      </c>
      <c r="AY6702" t="s">
        <v>2593</v>
      </c>
      <c r="AZ6702" t="s">
        <v>10659</v>
      </c>
      <c r="BA6702" t="s">
        <v>3224</v>
      </c>
      <c r="BB6702">
        <v>38843</v>
      </c>
      <c r="BC6702" t="s">
        <v>79</v>
      </c>
      <c r="BH6702" t="s">
        <v>10657</v>
      </c>
      <c r="BJ6702">
        <v>640409707</v>
      </c>
    </row>
    <row r="6703" spans="1:62" x14ac:dyDescent="0.25">
      <c r="A6703" t="s">
        <v>37682</v>
      </c>
      <c r="B6703" s="2">
        <v>43539</v>
      </c>
      <c r="C6703" t="s">
        <v>63</v>
      </c>
      <c r="D6703" s="3">
        <v>43507.476136550926</v>
      </c>
      <c r="E6703" t="s">
        <v>3355</v>
      </c>
      <c r="H6703" t="s">
        <v>37683</v>
      </c>
      <c r="I6703" t="s">
        <v>37684</v>
      </c>
      <c r="J6703" t="s">
        <v>37685</v>
      </c>
      <c r="L6703" t="s">
        <v>37686</v>
      </c>
      <c r="M6703" t="s">
        <v>100</v>
      </c>
      <c r="N6703">
        <v>27262</v>
      </c>
      <c r="O6703" t="s">
        <v>70</v>
      </c>
      <c r="Q6703" t="s">
        <v>37687</v>
      </c>
      <c r="S6703" t="s">
        <v>82</v>
      </c>
      <c r="U6703" t="s">
        <v>92</v>
      </c>
      <c r="X6703" t="s">
        <v>37688</v>
      </c>
      <c r="Y6703" t="str">
        <f>"29-9091"</f>
        <v>29-9091</v>
      </c>
      <c r="Z6703" t="s">
        <v>37689</v>
      </c>
      <c r="AA6703">
        <v>711211</v>
      </c>
      <c r="AB6703">
        <v>1</v>
      </c>
      <c r="AD6703" t="s">
        <v>87</v>
      </c>
      <c r="AE6703" t="s">
        <v>80</v>
      </c>
      <c r="AF6703">
        <v>35</v>
      </c>
      <c r="AG6703" s="4">
        <v>0.66666666666666663</v>
      </c>
      <c r="AH6703" s="4">
        <v>0.91666666666666663</v>
      </c>
      <c r="AI6703" s="6">
        <v>19000</v>
      </c>
      <c r="AM6703" t="s">
        <v>72</v>
      </c>
      <c r="AN6703">
        <v>2</v>
      </c>
      <c r="AO6703" t="s">
        <v>83</v>
      </c>
      <c r="AR6703" t="s">
        <v>82</v>
      </c>
      <c r="AT6703" t="s">
        <v>82</v>
      </c>
      <c r="AW6703" t="s">
        <v>82</v>
      </c>
      <c r="AY6703" t="s">
        <v>37690</v>
      </c>
      <c r="AZ6703" t="s">
        <v>27565</v>
      </c>
      <c r="BA6703" t="s">
        <v>100</v>
      </c>
      <c r="BB6703">
        <v>27262</v>
      </c>
      <c r="BC6703" t="s">
        <v>79</v>
      </c>
      <c r="BH6703" t="s">
        <v>37691</v>
      </c>
      <c r="BJ6703">
        <v>824215881</v>
      </c>
    </row>
    <row r="6704" spans="1:62" x14ac:dyDescent="0.25">
      <c r="A6704" t="s">
        <v>38215</v>
      </c>
      <c r="B6704" s="2">
        <v>43539</v>
      </c>
      <c r="C6704" t="s">
        <v>63</v>
      </c>
      <c r="D6704" s="3">
        <v>43524.35469886574</v>
      </c>
      <c r="E6704" t="s">
        <v>91</v>
      </c>
      <c r="H6704" t="s">
        <v>32390</v>
      </c>
      <c r="J6704" t="s">
        <v>32391</v>
      </c>
      <c r="L6704" t="s">
        <v>10991</v>
      </c>
      <c r="M6704" t="s">
        <v>649</v>
      </c>
      <c r="N6704">
        <v>85302</v>
      </c>
      <c r="O6704" t="s">
        <v>70</v>
      </c>
      <c r="Q6704" t="s">
        <v>32392</v>
      </c>
      <c r="S6704" t="s">
        <v>72</v>
      </c>
      <c r="T6704" t="s">
        <v>30841</v>
      </c>
      <c r="U6704" t="s">
        <v>5508</v>
      </c>
      <c r="V6704" t="s">
        <v>4796</v>
      </c>
      <c r="W6704" t="s">
        <v>308</v>
      </c>
      <c r="X6704" t="s">
        <v>326</v>
      </c>
      <c r="Y6704" t="str">
        <f>"47-2061"</f>
        <v>47-2061</v>
      </c>
      <c r="Z6704" t="s">
        <v>326</v>
      </c>
      <c r="AA6704">
        <v>238120</v>
      </c>
      <c r="AB6704">
        <v>5</v>
      </c>
      <c r="AD6704" t="s">
        <v>79</v>
      </c>
      <c r="AE6704" t="s">
        <v>95</v>
      </c>
      <c r="AF6704">
        <v>40</v>
      </c>
      <c r="AG6704" s="4">
        <v>0.29166666666666669</v>
      </c>
      <c r="AH6704" s="4">
        <v>0.66666666666666663</v>
      </c>
      <c r="AI6704" s="5">
        <v>16.39</v>
      </c>
      <c r="AJ6704">
        <v>24.59</v>
      </c>
      <c r="AL6704" t="s">
        <v>81</v>
      </c>
      <c r="AM6704" t="s">
        <v>82</v>
      </c>
      <c r="AO6704" t="s">
        <v>83</v>
      </c>
      <c r="AR6704" t="s">
        <v>82</v>
      </c>
      <c r="AT6704" t="s">
        <v>82</v>
      </c>
      <c r="AW6704" t="s">
        <v>82</v>
      </c>
      <c r="AY6704" t="s">
        <v>10991</v>
      </c>
      <c r="AZ6704" t="s">
        <v>655</v>
      </c>
      <c r="BA6704" t="s">
        <v>649</v>
      </c>
      <c r="BB6704">
        <v>85302</v>
      </c>
      <c r="BC6704" t="s">
        <v>79</v>
      </c>
      <c r="BH6704" t="s">
        <v>32391</v>
      </c>
      <c r="BJ6704">
        <v>860537214</v>
      </c>
    </row>
    <row r="6705" spans="1:62" x14ac:dyDescent="0.25">
      <c r="A6705" t="s">
        <v>485</v>
      </c>
      <c r="B6705" s="2">
        <v>43542</v>
      </c>
      <c r="C6705" t="s">
        <v>63</v>
      </c>
      <c r="D6705" s="3">
        <v>43472.38118138889</v>
      </c>
      <c r="E6705" t="s">
        <v>64</v>
      </c>
      <c r="F6705" s="2">
        <v>43556</v>
      </c>
      <c r="G6705" s="2">
        <v>43799</v>
      </c>
      <c r="H6705" t="s">
        <v>486</v>
      </c>
      <c r="I6705" t="s">
        <v>487</v>
      </c>
      <c r="J6705" t="s">
        <v>488</v>
      </c>
      <c r="K6705" t="s">
        <v>67</v>
      </c>
      <c r="L6705" t="s">
        <v>489</v>
      </c>
      <c r="M6705" t="s">
        <v>298</v>
      </c>
      <c r="N6705">
        <v>4101</v>
      </c>
      <c r="O6705" t="s">
        <v>70</v>
      </c>
      <c r="P6705" t="s">
        <v>67</v>
      </c>
      <c r="Q6705" t="s">
        <v>490</v>
      </c>
      <c r="S6705" t="s">
        <v>72</v>
      </c>
      <c r="T6705" t="s">
        <v>275</v>
      </c>
      <c r="U6705" t="s">
        <v>276</v>
      </c>
      <c r="V6705" t="s">
        <v>277</v>
      </c>
      <c r="W6705" t="s">
        <v>278</v>
      </c>
      <c r="X6705" t="s">
        <v>379</v>
      </c>
      <c r="Y6705" t="str">
        <f>"37-2012"</f>
        <v>37-2012</v>
      </c>
      <c r="Z6705" t="s">
        <v>373</v>
      </c>
      <c r="AA6705">
        <v>721110</v>
      </c>
      <c r="AB6705">
        <v>14</v>
      </c>
      <c r="AC6705">
        <v>14</v>
      </c>
      <c r="AD6705" t="s">
        <v>79</v>
      </c>
      <c r="AE6705" t="s">
        <v>95</v>
      </c>
      <c r="AF6705">
        <v>35</v>
      </c>
      <c r="AG6705" s="4">
        <v>0.33333333333333331</v>
      </c>
      <c r="AH6705" s="4">
        <v>0.95833333333333337</v>
      </c>
      <c r="AI6705" s="5">
        <v>11.56</v>
      </c>
      <c r="AJ6705">
        <v>17.34</v>
      </c>
      <c r="AL6705" t="s">
        <v>81</v>
      </c>
      <c r="AM6705" t="s">
        <v>82</v>
      </c>
      <c r="AO6705" t="s">
        <v>83</v>
      </c>
      <c r="AP6705" t="s">
        <v>67</v>
      </c>
      <c r="AQ6705" t="s">
        <v>67</v>
      </c>
      <c r="AR6705" t="s">
        <v>82</v>
      </c>
      <c r="AT6705" t="s">
        <v>82</v>
      </c>
      <c r="AW6705" t="s">
        <v>72</v>
      </c>
      <c r="AX6705">
        <v>3</v>
      </c>
      <c r="AY6705" t="s">
        <v>489</v>
      </c>
      <c r="AZ6705" t="s">
        <v>491</v>
      </c>
      <c r="BA6705" t="s">
        <v>298</v>
      </c>
      <c r="BB6705">
        <v>4101</v>
      </c>
      <c r="BC6705" t="s">
        <v>87</v>
      </c>
      <c r="BH6705" t="s">
        <v>488</v>
      </c>
      <c r="BI6705" t="s">
        <v>67</v>
      </c>
      <c r="BJ6705">
        <v>264632269</v>
      </c>
    </row>
    <row r="6706" spans="1:62" x14ac:dyDescent="0.25">
      <c r="A6706" t="s">
        <v>8641</v>
      </c>
      <c r="B6706" s="2">
        <v>43542</v>
      </c>
      <c r="C6706" t="s">
        <v>63</v>
      </c>
      <c r="D6706" s="3">
        <v>43472.390716458336</v>
      </c>
      <c r="E6706" t="s">
        <v>64</v>
      </c>
      <c r="F6706" s="2">
        <v>43556</v>
      </c>
      <c r="G6706" s="2">
        <v>43799</v>
      </c>
      <c r="H6706" t="s">
        <v>8642</v>
      </c>
      <c r="J6706" t="s">
        <v>2143</v>
      </c>
      <c r="L6706" t="s">
        <v>2144</v>
      </c>
      <c r="M6706" t="s">
        <v>232</v>
      </c>
      <c r="N6706">
        <v>11001</v>
      </c>
      <c r="O6706" t="s">
        <v>70</v>
      </c>
      <c r="Q6706" t="s">
        <v>2145</v>
      </c>
      <c r="S6706" t="s">
        <v>72</v>
      </c>
      <c r="T6706" t="s">
        <v>2136</v>
      </c>
      <c r="U6706" t="s">
        <v>2137</v>
      </c>
      <c r="V6706" t="s">
        <v>232</v>
      </c>
      <c r="W6706" t="s">
        <v>232</v>
      </c>
      <c r="X6706" t="s">
        <v>2138</v>
      </c>
      <c r="Y6706" t="str">
        <f>"39-2021"</f>
        <v>39-2021</v>
      </c>
      <c r="Z6706" t="s">
        <v>78</v>
      </c>
      <c r="AA6706">
        <v>711219</v>
      </c>
      <c r="AB6706">
        <v>12</v>
      </c>
      <c r="AC6706">
        <v>12</v>
      </c>
      <c r="AD6706" t="s">
        <v>79</v>
      </c>
      <c r="AE6706" t="s">
        <v>95</v>
      </c>
      <c r="AF6706">
        <v>40</v>
      </c>
      <c r="AG6706" s="4">
        <v>0.20833333333333334</v>
      </c>
      <c r="AH6706" s="4">
        <v>0.45833333333333331</v>
      </c>
      <c r="AI6706" s="5">
        <v>13.05</v>
      </c>
      <c r="AJ6706">
        <v>19.579999999999998</v>
      </c>
      <c r="AK6706">
        <v>19.579999999999998</v>
      </c>
      <c r="AL6706" t="s">
        <v>81</v>
      </c>
      <c r="AM6706" t="s">
        <v>82</v>
      </c>
      <c r="AO6706" t="s">
        <v>83</v>
      </c>
      <c r="AR6706" t="s">
        <v>82</v>
      </c>
      <c r="AT6706" t="s">
        <v>82</v>
      </c>
      <c r="AW6706" t="s">
        <v>72</v>
      </c>
      <c r="AX6706">
        <v>1</v>
      </c>
      <c r="AY6706" t="s">
        <v>2169</v>
      </c>
      <c r="AZ6706" t="s">
        <v>698</v>
      </c>
      <c r="BA6706" t="s">
        <v>232</v>
      </c>
      <c r="BB6706">
        <v>11003</v>
      </c>
      <c r="BC6706" t="s">
        <v>79</v>
      </c>
      <c r="BH6706" t="s">
        <v>2167</v>
      </c>
      <c r="BI6706" t="s">
        <v>7976</v>
      </c>
      <c r="BJ6706">
        <v>261703817</v>
      </c>
    </row>
    <row r="6707" spans="1:62" x14ac:dyDescent="0.25">
      <c r="A6707" t="s">
        <v>8765</v>
      </c>
      <c r="B6707" s="2">
        <v>43542</v>
      </c>
      <c r="C6707" t="s">
        <v>63</v>
      </c>
      <c r="D6707" s="3">
        <v>43472.386315057869</v>
      </c>
      <c r="E6707" t="s">
        <v>64</v>
      </c>
      <c r="F6707" s="2">
        <v>43556</v>
      </c>
      <c r="G6707" s="2">
        <v>43799</v>
      </c>
      <c r="H6707" t="s">
        <v>3022</v>
      </c>
      <c r="J6707" t="s">
        <v>3023</v>
      </c>
      <c r="L6707" t="s">
        <v>2144</v>
      </c>
      <c r="M6707" t="s">
        <v>232</v>
      </c>
      <c r="N6707">
        <v>11001</v>
      </c>
      <c r="O6707" t="s">
        <v>70</v>
      </c>
      <c r="Q6707" t="s">
        <v>3024</v>
      </c>
      <c r="S6707" t="s">
        <v>72</v>
      </c>
      <c r="T6707" t="s">
        <v>2136</v>
      </c>
      <c r="U6707" t="s">
        <v>2137</v>
      </c>
      <c r="V6707" t="s">
        <v>232</v>
      </c>
      <c r="W6707" t="s">
        <v>232</v>
      </c>
      <c r="X6707" t="s">
        <v>2138</v>
      </c>
      <c r="Y6707" t="str">
        <f>"39-2021"</f>
        <v>39-2021</v>
      </c>
      <c r="Z6707" t="s">
        <v>78</v>
      </c>
      <c r="AA6707">
        <v>711219</v>
      </c>
      <c r="AB6707">
        <v>10</v>
      </c>
      <c r="AC6707">
        <v>15</v>
      </c>
      <c r="AD6707" t="s">
        <v>79</v>
      </c>
      <c r="AE6707" t="s">
        <v>95</v>
      </c>
      <c r="AF6707">
        <v>40</v>
      </c>
      <c r="AG6707" s="4">
        <v>0.20833333333333334</v>
      </c>
      <c r="AH6707" s="4">
        <v>0.45833333333333331</v>
      </c>
      <c r="AI6707" s="5">
        <v>13.05</v>
      </c>
      <c r="AJ6707">
        <v>19.579999999999998</v>
      </c>
      <c r="AK6707">
        <v>19.579999999999998</v>
      </c>
      <c r="AL6707" t="s">
        <v>81</v>
      </c>
      <c r="AM6707" t="s">
        <v>82</v>
      </c>
      <c r="AO6707" t="s">
        <v>83</v>
      </c>
      <c r="AR6707" t="s">
        <v>82</v>
      </c>
      <c r="AT6707" t="s">
        <v>82</v>
      </c>
      <c r="AW6707" t="s">
        <v>72</v>
      </c>
      <c r="AX6707">
        <v>1</v>
      </c>
      <c r="AY6707" t="s">
        <v>2169</v>
      </c>
      <c r="AZ6707" t="s">
        <v>698</v>
      </c>
      <c r="BA6707" t="s">
        <v>232</v>
      </c>
      <c r="BB6707">
        <v>11003</v>
      </c>
      <c r="BC6707" t="s">
        <v>87</v>
      </c>
      <c r="BH6707" t="s">
        <v>2167</v>
      </c>
      <c r="BI6707" t="s">
        <v>8766</v>
      </c>
      <c r="BJ6707">
        <v>471489483</v>
      </c>
    </row>
    <row r="6708" spans="1:62" x14ac:dyDescent="0.25">
      <c r="A6708" t="s">
        <v>9033</v>
      </c>
      <c r="B6708" s="2">
        <v>43542</v>
      </c>
      <c r="C6708" t="s">
        <v>63</v>
      </c>
      <c r="D6708" s="3">
        <v>43472.387068888886</v>
      </c>
      <c r="E6708" t="s">
        <v>64</v>
      </c>
      <c r="F6708" s="2">
        <v>43556</v>
      </c>
      <c r="G6708" s="2">
        <v>43771</v>
      </c>
      <c r="H6708" t="s">
        <v>9034</v>
      </c>
      <c r="J6708" t="s">
        <v>6865</v>
      </c>
      <c r="L6708" t="s">
        <v>6866</v>
      </c>
      <c r="M6708" t="s">
        <v>147</v>
      </c>
      <c r="N6708">
        <v>19462</v>
      </c>
      <c r="O6708" t="s">
        <v>70</v>
      </c>
      <c r="Q6708" t="s">
        <v>9035</v>
      </c>
      <c r="S6708" t="s">
        <v>72</v>
      </c>
      <c r="T6708" t="s">
        <v>9036</v>
      </c>
      <c r="U6708" t="s">
        <v>5854</v>
      </c>
      <c r="V6708" t="s">
        <v>6868</v>
      </c>
      <c r="W6708" t="s">
        <v>232</v>
      </c>
      <c r="X6708" t="s">
        <v>106</v>
      </c>
      <c r="Y6708" t="str">
        <f>"37-3011"</f>
        <v>37-3011</v>
      </c>
      <c r="Z6708" t="s">
        <v>94</v>
      </c>
      <c r="AA6708">
        <v>561730</v>
      </c>
      <c r="AB6708">
        <v>40</v>
      </c>
      <c r="AC6708">
        <v>40</v>
      </c>
      <c r="AD6708" t="s">
        <v>79</v>
      </c>
      <c r="AE6708" t="s">
        <v>80</v>
      </c>
      <c r="AF6708">
        <v>40</v>
      </c>
      <c r="AG6708" s="4">
        <v>0.29166666666666669</v>
      </c>
      <c r="AH6708" s="4">
        <v>0.72916666666666663</v>
      </c>
      <c r="AI6708" s="5">
        <v>14.24</v>
      </c>
      <c r="AJ6708">
        <v>21.36</v>
      </c>
      <c r="AL6708" t="s">
        <v>81</v>
      </c>
      <c r="AM6708" t="s">
        <v>82</v>
      </c>
      <c r="AO6708" t="s">
        <v>83</v>
      </c>
      <c r="AR6708" t="s">
        <v>82</v>
      </c>
      <c r="AT6708" t="s">
        <v>82</v>
      </c>
      <c r="AW6708" t="s">
        <v>82</v>
      </c>
      <c r="AY6708" t="s">
        <v>1753</v>
      </c>
      <c r="AZ6708" t="s">
        <v>5461</v>
      </c>
      <c r="BA6708" t="s">
        <v>761</v>
      </c>
      <c r="BB6708">
        <v>30339</v>
      </c>
      <c r="BC6708" t="s">
        <v>79</v>
      </c>
      <c r="BH6708" t="s">
        <v>9037</v>
      </c>
      <c r="BJ6708">
        <v>581993662</v>
      </c>
    </row>
    <row r="6709" spans="1:62" x14ac:dyDescent="0.25">
      <c r="A6709" t="s">
        <v>9341</v>
      </c>
      <c r="B6709" s="2">
        <v>43542</v>
      </c>
      <c r="C6709" t="s">
        <v>63</v>
      </c>
      <c r="D6709" s="3">
        <v>43472.395010127315</v>
      </c>
      <c r="E6709" t="s">
        <v>64</v>
      </c>
      <c r="F6709" s="2">
        <v>43556</v>
      </c>
      <c r="G6709" s="2">
        <v>43799</v>
      </c>
      <c r="H6709" t="s">
        <v>2814</v>
      </c>
      <c r="J6709" t="s">
        <v>2815</v>
      </c>
      <c r="L6709" t="s">
        <v>1465</v>
      </c>
      <c r="M6709" t="s">
        <v>308</v>
      </c>
      <c r="N6709">
        <v>7722</v>
      </c>
      <c r="O6709" t="s">
        <v>70</v>
      </c>
      <c r="Q6709" t="s">
        <v>2816</v>
      </c>
      <c r="S6709" t="s">
        <v>72</v>
      </c>
      <c r="T6709" t="s">
        <v>2136</v>
      </c>
      <c r="U6709" t="s">
        <v>2137</v>
      </c>
      <c r="V6709" t="s">
        <v>232</v>
      </c>
      <c r="W6709" t="s">
        <v>232</v>
      </c>
      <c r="X6709" t="s">
        <v>2138</v>
      </c>
      <c r="Y6709" t="str">
        <f>"39-2021"</f>
        <v>39-2021</v>
      </c>
      <c r="Z6709" t="s">
        <v>78</v>
      </c>
      <c r="AA6709">
        <v>711219</v>
      </c>
      <c r="AB6709">
        <v>15</v>
      </c>
      <c r="AC6709">
        <v>15</v>
      </c>
      <c r="AD6709" t="s">
        <v>79</v>
      </c>
      <c r="AE6709" t="s">
        <v>95</v>
      </c>
      <c r="AF6709">
        <v>40</v>
      </c>
      <c r="AG6709" s="4">
        <v>0.20833333333333334</v>
      </c>
      <c r="AH6709" s="4">
        <v>0.45833333333333331</v>
      </c>
      <c r="AI6709" s="5">
        <v>13.05</v>
      </c>
      <c r="AJ6709">
        <v>19.579999999999998</v>
      </c>
      <c r="AK6709">
        <v>19.579999999999998</v>
      </c>
      <c r="AL6709" t="s">
        <v>81</v>
      </c>
      <c r="AM6709" t="s">
        <v>82</v>
      </c>
      <c r="AO6709" t="s">
        <v>83</v>
      </c>
      <c r="AP6709" t="s">
        <v>67</v>
      </c>
      <c r="AQ6709" t="s">
        <v>67</v>
      </c>
      <c r="AR6709" t="s">
        <v>82</v>
      </c>
      <c r="AT6709" t="s">
        <v>82</v>
      </c>
      <c r="AW6709" t="s">
        <v>72</v>
      </c>
      <c r="AX6709">
        <v>1</v>
      </c>
      <c r="AY6709" t="s">
        <v>2169</v>
      </c>
      <c r="AZ6709" t="s">
        <v>698</v>
      </c>
      <c r="BA6709" t="s">
        <v>232</v>
      </c>
      <c r="BB6709">
        <v>11003</v>
      </c>
      <c r="BC6709" t="s">
        <v>79</v>
      </c>
      <c r="BH6709" t="s">
        <v>2167</v>
      </c>
      <c r="BI6709" t="s">
        <v>7976</v>
      </c>
      <c r="BJ6709">
        <v>222991026</v>
      </c>
    </row>
    <row r="6710" spans="1:62" x14ac:dyDescent="0.25">
      <c r="A6710" t="s">
        <v>10761</v>
      </c>
      <c r="B6710" s="2">
        <v>43542</v>
      </c>
      <c r="C6710" t="s">
        <v>63</v>
      </c>
      <c r="D6710" s="3">
        <v>43472.456113981483</v>
      </c>
      <c r="E6710" t="s">
        <v>64</v>
      </c>
      <c r="F6710" s="2">
        <v>43556</v>
      </c>
      <c r="G6710" s="2">
        <v>43814</v>
      </c>
      <c r="H6710" t="s">
        <v>10762</v>
      </c>
      <c r="I6710" t="s">
        <v>67</v>
      </c>
      <c r="J6710" t="s">
        <v>10763</v>
      </c>
      <c r="K6710" t="s">
        <v>67</v>
      </c>
      <c r="L6710" t="s">
        <v>9711</v>
      </c>
      <c r="M6710" t="s">
        <v>1246</v>
      </c>
      <c r="N6710">
        <v>63301</v>
      </c>
      <c r="O6710" t="s">
        <v>70</v>
      </c>
      <c r="P6710" t="s">
        <v>10764</v>
      </c>
      <c r="Q6710" t="s">
        <v>10765</v>
      </c>
      <c r="S6710" t="s">
        <v>72</v>
      </c>
      <c r="T6710" t="s">
        <v>3529</v>
      </c>
      <c r="U6710" t="s">
        <v>3530</v>
      </c>
      <c r="V6710" t="s">
        <v>3531</v>
      </c>
      <c r="W6710" t="s">
        <v>232</v>
      </c>
      <c r="X6710" t="s">
        <v>93</v>
      </c>
      <c r="Y6710" t="str">
        <f>"37-3011"</f>
        <v>37-3011</v>
      </c>
      <c r="Z6710" t="s">
        <v>94</v>
      </c>
      <c r="AA6710">
        <v>56173</v>
      </c>
      <c r="AB6710">
        <v>5</v>
      </c>
      <c r="AC6710">
        <v>5</v>
      </c>
      <c r="AD6710" t="s">
        <v>79</v>
      </c>
      <c r="AE6710" t="s">
        <v>80</v>
      </c>
      <c r="AF6710">
        <v>40</v>
      </c>
      <c r="AG6710" s="4">
        <v>0.33333333333333331</v>
      </c>
      <c r="AH6710" s="4">
        <v>0.66666666666666663</v>
      </c>
      <c r="AI6710" s="5">
        <v>14.52</v>
      </c>
      <c r="AJ6710">
        <v>21.78</v>
      </c>
      <c r="AK6710">
        <v>21.78</v>
      </c>
      <c r="AL6710" t="s">
        <v>81</v>
      </c>
      <c r="AM6710" t="s">
        <v>82</v>
      </c>
      <c r="AO6710" t="s">
        <v>83</v>
      </c>
      <c r="AP6710" t="s">
        <v>67</v>
      </c>
      <c r="AQ6710" t="s">
        <v>662</v>
      </c>
      <c r="AR6710" t="s">
        <v>82</v>
      </c>
      <c r="AT6710" t="s">
        <v>82</v>
      </c>
      <c r="AW6710" t="s">
        <v>82</v>
      </c>
      <c r="AY6710" t="s">
        <v>9711</v>
      </c>
      <c r="AZ6710" t="s">
        <v>9711</v>
      </c>
      <c r="BA6710" t="s">
        <v>1246</v>
      </c>
      <c r="BB6710">
        <v>63301</v>
      </c>
      <c r="BC6710" t="s">
        <v>79</v>
      </c>
      <c r="BH6710" t="s">
        <v>10763</v>
      </c>
      <c r="BI6710" t="s">
        <v>67</v>
      </c>
      <c r="BJ6710">
        <v>820781210</v>
      </c>
    </row>
    <row r="6711" spans="1:62" x14ac:dyDescent="0.25">
      <c r="A6711" t="s">
        <v>11314</v>
      </c>
      <c r="B6711" s="2">
        <v>43542</v>
      </c>
      <c r="C6711" t="s">
        <v>63</v>
      </c>
      <c r="D6711" s="3">
        <v>43472.437239247687</v>
      </c>
      <c r="E6711" t="s">
        <v>64</v>
      </c>
      <c r="F6711" s="2">
        <v>43556</v>
      </c>
      <c r="G6711" s="2">
        <v>43799</v>
      </c>
      <c r="H6711" t="s">
        <v>11315</v>
      </c>
      <c r="I6711" t="s">
        <v>67</v>
      </c>
      <c r="J6711" t="s">
        <v>11316</v>
      </c>
      <c r="K6711" t="s">
        <v>67</v>
      </c>
      <c r="L6711" t="s">
        <v>11317</v>
      </c>
      <c r="M6711" t="s">
        <v>1246</v>
      </c>
      <c r="N6711">
        <v>64081</v>
      </c>
      <c r="O6711" t="s">
        <v>70</v>
      </c>
      <c r="P6711" t="s">
        <v>67</v>
      </c>
      <c r="Q6711" t="s">
        <v>11318</v>
      </c>
      <c r="S6711" t="s">
        <v>72</v>
      </c>
      <c r="T6711" t="s">
        <v>3529</v>
      </c>
      <c r="U6711" t="s">
        <v>3530</v>
      </c>
      <c r="V6711" t="s">
        <v>3531</v>
      </c>
      <c r="W6711" t="s">
        <v>232</v>
      </c>
      <c r="X6711" t="s">
        <v>93</v>
      </c>
      <c r="Y6711" t="str">
        <f>"37-3011"</f>
        <v>37-3011</v>
      </c>
      <c r="Z6711" t="s">
        <v>94</v>
      </c>
      <c r="AA6711">
        <v>56173</v>
      </c>
      <c r="AB6711">
        <v>40</v>
      </c>
      <c r="AC6711">
        <v>40</v>
      </c>
      <c r="AD6711" t="s">
        <v>79</v>
      </c>
      <c r="AE6711" t="s">
        <v>80</v>
      </c>
      <c r="AF6711">
        <v>40</v>
      </c>
      <c r="AG6711" s="4">
        <v>0.33333333333333331</v>
      </c>
      <c r="AH6711" s="4">
        <v>0.66666666666666663</v>
      </c>
      <c r="AI6711" s="5">
        <v>14.75</v>
      </c>
      <c r="AJ6711">
        <v>22.13</v>
      </c>
      <c r="AK6711">
        <v>22.13</v>
      </c>
      <c r="AL6711" t="s">
        <v>81</v>
      </c>
      <c r="AM6711" t="s">
        <v>82</v>
      </c>
      <c r="AO6711" t="s">
        <v>83</v>
      </c>
      <c r="AP6711" t="s">
        <v>67</v>
      </c>
      <c r="AQ6711" t="s">
        <v>662</v>
      </c>
      <c r="AR6711" t="s">
        <v>82</v>
      </c>
      <c r="AT6711" t="s">
        <v>82</v>
      </c>
      <c r="AW6711" t="s">
        <v>82</v>
      </c>
      <c r="AY6711" t="s">
        <v>11317</v>
      </c>
      <c r="AZ6711" t="s">
        <v>4657</v>
      </c>
      <c r="BA6711" t="s">
        <v>1246</v>
      </c>
      <c r="BB6711">
        <v>64081</v>
      </c>
      <c r="BC6711" t="s">
        <v>79</v>
      </c>
      <c r="BH6711" t="s">
        <v>11316</v>
      </c>
      <c r="BI6711" t="s">
        <v>67</v>
      </c>
      <c r="BJ6711">
        <v>431635251</v>
      </c>
    </row>
    <row r="6712" spans="1:62" x14ac:dyDescent="0.25">
      <c r="A6712" t="s">
        <v>12210</v>
      </c>
      <c r="B6712" s="2">
        <v>43542</v>
      </c>
      <c r="C6712" t="s">
        <v>63</v>
      </c>
      <c r="D6712" s="3">
        <v>43472.442290104169</v>
      </c>
      <c r="E6712" t="s">
        <v>64</v>
      </c>
      <c r="F6712" s="2">
        <v>43556</v>
      </c>
      <c r="G6712" s="2">
        <v>43814</v>
      </c>
      <c r="H6712" t="s">
        <v>12211</v>
      </c>
      <c r="I6712" t="s">
        <v>67</v>
      </c>
      <c r="J6712" t="s">
        <v>12212</v>
      </c>
      <c r="K6712" t="s">
        <v>67</v>
      </c>
      <c r="L6712" t="s">
        <v>12213</v>
      </c>
      <c r="M6712" t="s">
        <v>783</v>
      </c>
      <c r="N6712">
        <v>45044</v>
      </c>
      <c r="O6712" t="s">
        <v>70</v>
      </c>
      <c r="P6712" t="s">
        <v>67</v>
      </c>
      <c r="Q6712" t="s">
        <v>12214</v>
      </c>
      <c r="S6712" t="s">
        <v>72</v>
      </c>
      <c r="T6712" t="s">
        <v>3529</v>
      </c>
      <c r="U6712" t="s">
        <v>3530</v>
      </c>
      <c r="V6712" t="s">
        <v>3531</v>
      </c>
      <c r="W6712" t="s">
        <v>232</v>
      </c>
      <c r="X6712" t="s">
        <v>93</v>
      </c>
      <c r="Y6712" t="str">
        <f>"37-3011"</f>
        <v>37-3011</v>
      </c>
      <c r="Z6712" t="s">
        <v>94</v>
      </c>
      <c r="AA6712">
        <v>561730</v>
      </c>
      <c r="AB6712">
        <v>10</v>
      </c>
      <c r="AC6712">
        <v>10</v>
      </c>
      <c r="AD6712" t="s">
        <v>79</v>
      </c>
      <c r="AE6712" t="s">
        <v>80</v>
      </c>
      <c r="AF6712">
        <v>40</v>
      </c>
      <c r="AG6712" s="4">
        <v>0.33333333333333331</v>
      </c>
      <c r="AH6712" s="4">
        <v>0.66666666666666663</v>
      </c>
      <c r="AI6712" s="5">
        <v>13.91</v>
      </c>
      <c r="AJ6712">
        <v>20.87</v>
      </c>
      <c r="AK6712">
        <v>20.87</v>
      </c>
      <c r="AL6712" t="s">
        <v>81</v>
      </c>
      <c r="AM6712" t="s">
        <v>82</v>
      </c>
      <c r="AO6712" t="s">
        <v>83</v>
      </c>
      <c r="AP6712" t="s">
        <v>67</v>
      </c>
      <c r="AQ6712" t="s">
        <v>662</v>
      </c>
      <c r="AR6712" t="s">
        <v>82</v>
      </c>
      <c r="AT6712" t="s">
        <v>82</v>
      </c>
      <c r="AW6712" t="s">
        <v>82</v>
      </c>
      <c r="AY6712" t="s">
        <v>12213</v>
      </c>
      <c r="AZ6712" t="s">
        <v>10196</v>
      </c>
      <c r="BA6712" t="s">
        <v>783</v>
      </c>
      <c r="BB6712">
        <v>45044</v>
      </c>
      <c r="BC6712" t="s">
        <v>79</v>
      </c>
      <c r="BH6712" t="s">
        <v>12212</v>
      </c>
      <c r="BI6712" t="s">
        <v>67</v>
      </c>
      <c r="BJ6712">
        <v>800908546</v>
      </c>
    </row>
    <row r="6713" spans="1:62" x14ac:dyDescent="0.25">
      <c r="A6713" t="s">
        <v>14263</v>
      </c>
      <c r="B6713" s="2">
        <v>43542</v>
      </c>
      <c r="C6713" t="s">
        <v>63</v>
      </c>
      <c r="D6713" s="3">
        <v>43472.39549560185</v>
      </c>
      <c r="E6713" t="s">
        <v>1763</v>
      </c>
      <c r="F6713" s="2">
        <v>43556</v>
      </c>
      <c r="G6713" s="2">
        <v>43814</v>
      </c>
      <c r="H6713" t="s">
        <v>14264</v>
      </c>
      <c r="J6713" t="s">
        <v>14265</v>
      </c>
      <c r="L6713" t="s">
        <v>13690</v>
      </c>
      <c r="M6713" t="s">
        <v>232</v>
      </c>
      <c r="N6713">
        <v>11937</v>
      </c>
      <c r="O6713" t="s">
        <v>70</v>
      </c>
      <c r="P6713" t="s">
        <v>67</v>
      </c>
      <c r="Q6713" t="s">
        <v>14266</v>
      </c>
      <c r="S6713" t="s">
        <v>82</v>
      </c>
      <c r="T6713" t="s">
        <v>11114</v>
      </c>
      <c r="U6713" t="s">
        <v>11115</v>
      </c>
      <c r="V6713" t="s">
        <v>10561</v>
      </c>
      <c r="W6713" t="s">
        <v>232</v>
      </c>
      <c r="X6713" t="s">
        <v>93</v>
      </c>
      <c r="Y6713" t="str">
        <f>"37-3011"</f>
        <v>37-3011</v>
      </c>
      <c r="Z6713" t="s">
        <v>94</v>
      </c>
      <c r="AA6713">
        <v>332212</v>
      </c>
      <c r="AB6713">
        <v>4</v>
      </c>
      <c r="AC6713">
        <v>4</v>
      </c>
      <c r="AD6713" t="s">
        <v>79</v>
      </c>
      <c r="AE6713" t="s">
        <v>80</v>
      </c>
      <c r="AF6713">
        <v>40</v>
      </c>
      <c r="AG6713" s="4">
        <v>0.33333333333333331</v>
      </c>
      <c r="AH6713" s="4">
        <v>0.66666666666666663</v>
      </c>
      <c r="AI6713" s="5">
        <v>16.809999999999999</v>
      </c>
      <c r="AJ6713">
        <v>25.21</v>
      </c>
      <c r="AK6713">
        <v>25.21</v>
      </c>
      <c r="AL6713" t="s">
        <v>81</v>
      </c>
      <c r="AM6713" t="s">
        <v>82</v>
      </c>
      <c r="AO6713" t="s">
        <v>83</v>
      </c>
      <c r="AP6713" t="s">
        <v>67</v>
      </c>
      <c r="AQ6713" t="s">
        <v>662</v>
      </c>
      <c r="AR6713" t="s">
        <v>82</v>
      </c>
      <c r="AT6713" t="s">
        <v>82</v>
      </c>
      <c r="AW6713" t="s">
        <v>82</v>
      </c>
      <c r="AY6713" t="s">
        <v>14267</v>
      </c>
      <c r="AZ6713" t="s">
        <v>6542</v>
      </c>
      <c r="BA6713" t="s">
        <v>232</v>
      </c>
      <c r="BB6713">
        <v>11937</v>
      </c>
      <c r="BC6713" t="s">
        <v>79</v>
      </c>
      <c r="BH6713" t="s">
        <v>14268</v>
      </c>
      <c r="BJ6713">
        <v>46927142</v>
      </c>
    </row>
    <row r="6714" spans="1:62" x14ac:dyDescent="0.25">
      <c r="A6714" t="s">
        <v>14430</v>
      </c>
      <c r="B6714" s="2">
        <v>43542</v>
      </c>
      <c r="C6714" t="s">
        <v>63</v>
      </c>
      <c r="D6714" s="3">
        <v>43472.396638530096</v>
      </c>
      <c r="E6714" t="s">
        <v>91</v>
      </c>
      <c r="H6714" t="s">
        <v>14431</v>
      </c>
      <c r="I6714" t="s">
        <v>14432</v>
      </c>
      <c r="J6714" t="s">
        <v>14433</v>
      </c>
      <c r="K6714" t="s">
        <v>67</v>
      </c>
      <c r="L6714" t="s">
        <v>13575</v>
      </c>
      <c r="M6714" t="s">
        <v>774</v>
      </c>
      <c r="N6714">
        <v>80528</v>
      </c>
      <c r="O6714" t="s">
        <v>70</v>
      </c>
      <c r="P6714" t="s">
        <v>67</v>
      </c>
      <c r="Q6714" t="s">
        <v>14434</v>
      </c>
      <c r="S6714" t="s">
        <v>72</v>
      </c>
      <c r="T6714" t="s">
        <v>6285</v>
      </c>
      <c r="U6714" t="s">
        <v>6286</v>
      </c>
      <c r="V6714" t="s">
        <v>6287</v>
      </c>
      <c r="W6714" t="s">
        <v>774</v>
      </c>
      <c r="X6714" t="s">
        <v>94</v>
      </c>
      <c r="Y6714" t="str">
        <f>"37-3011"</f>
        <v>37-3011</v>
      </c>
      <c r="Z6714" t="s">
        <v>94</v>
      </c>
      <c r="AA6714">
        <v>561730</v>
      </c>
      <c r="AB6714">
        <v>10</v>
      </c>
      <c r="AD6714" t="s">
        <v>79</v>
      </c>
      <c r="AE6714" t="s">
        <v>80</v>
      </c>
      <c r="AF6714">
        <v>40</v>
      </c>
      <c r="AG6714" s="4">
        <v>0.29166666666666669</v>
      </c>
      <c r="AH6714" s="4">
        <v>0.70833333333333337</v>
      </c>
      <c r="AI6714" s="5">
        <v>15.73</v>
      </c>
      <c r="AJ6714">
        <v>23.59</v>
      </c>
      <c r="AK6714">
        <v>27</v>
      </c>
      <c r="AL6714" t="s">
        <v>81</v>
      </c>
      <c r="AM6714" t="s">
        <v>82</v>
      </c>
      <c r="AO6714" t="s">
        <v>83</v>
      </c>
      <c r="AP6714" t="s">
        <v>67</v>
      </c>
      <c r="AQ6714" t="s">
        <v>67</v>
      </c>
      <c r="AR6714" t="s">
        <v>82</v>
      </c>
      <c r="AT6714" t="s">
        <v>82</v>
      </c>
      <c r="AW6714" t="s">
        <v>82</v>
      </c>
      <c r="AY6714" t="s">
        <v>11506</v>
      </c>
      <c r="AZ6714" t="s">
        <v>14362</v>
      </c>
      <c r="BA6714" t="s">
        <v>774</v>
      </c>
      <c r="BB6714">
        <v>80528</v>
      </c>
      <c r="BC6714" t="s">
        <v>79</v>
      </c>
      <c r="BH6714" t="s">
        <v>14435</v>
      </c>
      <c r="BI6714" t="s">
        <v>67</v>
      </c>
      <c r="BJ6714">
        <v>841299411</v>
      </c>
    </row>
    <row r="6715" spans="1:62" x14ac:dyDescent="0.25">
      <c r="A6715" t="s">
        <v>14767</v>
      </c>
      <c r="B6715" s="2">
        <v>43542</v>
      </c>
      <c r="C6715" t="s">
        <v>63</v>
      </c>
      <c r="D6715" s="3">
        <v>43472.394910162038</v>
      </c>
      <c r="E6715" t="s">
        <v>64</v>
      </c>
      <c r="F6715" s="2">
        <v>43556</v>
      </c>
      <c r="G6715" s="2">
        <v>43812</v>
      </c>
      <c r="H6715" t="s">
        <v>14768</v>
      </c>
      <c r="I6715" t="s">
        <v>67</v>
      </c>
      <c r="J6715" t="s">
        <v>14769</v>
      </c>
      <c r="K6715" t="s">
        <v>67</v>
      </c>
      <c r="L6715" t="s">
        <v>13436</v>
      </c>
      <c r="M6715" t="s">
        <v>774</v>
      </c>
      <c r="N6715">
        <v>80135</v>
      </c>
      <c r="O6715" t="s">
        <v>70</v>
      </c>
      <c r="P6715" t="s">
        <v>67</v>
      </c>
      <c r="Q6715" t="s">
        <v>14770</v>
      </c>
      <c r="S6715" t="s">
        <v>72</v>
      </c>
      <c r="T6715" t="s">
        <v>6285</v>
      </c>
      <c r="U6715" t="s">
        <v>6286</v>
      </c>
      <c r="V6715" t="s">
        <v>6287</v>
      </c>
      <c r="W6715" t="s">
        <v>774</v>
      </c>
      <c r="X6715" t="s">
        <v>326</v>
      </c>
      <c r="Y6715" t="str">
        <f>"47-2061"</f>
        <v>47-2061</v>
      </c>
      <c r="Z6715" t="s">
        <v>326</v>
      </c>
      <c r="AA6715">
        <v>238110</v>
      </c>
      <c r="AB6715">
        <v>4</v>
      </c>
      <c r="AC6715">
        <v>4</v>
      </c>
      <c r="AD6715" t="s">
        <v>79</v>
      </c>
      <c r="AE6715" t="s">
        <v>80</v>
      </c>
      <c r="AF6715">
        <v>40</v>
      </c>
      <c r="AG6715" s="4">
        <v>0.25</v>
      </c>
      <c r="AH6715" s="4">
        <v>0.66666666666666663</v>
      </c>
      <c r="AI6715" s="5">
        <v>17.43</v>
      </c>
      <c r="AJ6715">
        <v>26.15</v>
      </c>
      <c r="AL6715" t="s">
        <v>81</v>
      </c>
      <c r="AM6715" t="s">
        <v>82</v>
      </c>
      <c r="AO6715" t="s">
        <v>83</v>
      </c>
      <c r="AP6715" t="s">
        <v>67</v>
      </c>
      <c r="AQ6715" t="s">
        <v>67</v>
      </c>
      <c r="AR6715" t="s">
        <v>82</v>
      </c>
      <c r="AT6715" t="s">
        <v>82</v>
      </c>
      <c r="AW6715" t="s">
        <v>82</v>
      </c>
      <c r="AY6715" t="s">
        <v>13438</v>
      </c>
      <c r="AZ6715" t="s">
        <v>4522</v>
      </c>
      <c r="BA6715" t="s">
        <v>774</v>
      </c>
      <c r="BB6715">
        <v>80135</v>
      </c>
      <c r="BC6715" t="s">
        <v>79</v>
      </c>
      <c r="BH6715" t="s">
        <v>14771</v>
      </c>
      <c r="BI6715" t="s">
        <v>67</v>
      </c>
      <c r="BJ6715">
        <v>840713156</v>
      </c>
    </row>
    <row r="6716" spans="1:62" x14ac:dyDescent="0.25">
      <c r="A6716" t="s">
        <v>16131</v>
      </c>
      <c r="B6716" s="2">
        <v>43542</v>
      </c>
      <c r="C6716" t="s">
        <v>63</v>
      </c>
      <c r="D6716" s="3">
        <v>43472.390078773147</v>
      </c>
      <c r="E6716" t="s">
        <v>64</v>
      </c>
      <c r="F6716" s="2">
        <v>43556</v>
      </c>
      <c r="G6716" s="2">
        <v>43800</v>
      </c>
      <c r="H6716" t="s">
        <v>16132</v>
      </c>
      <c r="I6716" t="s">
        <v>67</v>
      </c>
      <c r="J6716" t="s">
        <v>16133</v>
      </c>
      <c r="K6716" t="s">
        <v>67</v>
      </c>
      <c r="L6716" t="s">
        <v>16134</v>
      </c>
      <c r="M6716" t="s">
        <v>232</v>
      </c>
      <c r="N6716">
        <v>14733</v>
      </c>
      <c r="O6716" t="s">
        <v>70</v>
      </c>
      <c r="P6716" t="s">
        <v>67</v>
      </c>
      <c r="Q6716" t="s">
        <v>16135</v>
      </c>
      <c r="S6716" t="s">
        <v>72</v>
      </c>
      <c r="T6716" t="s">
        <v>9069</v>
      </c>
      <c r="U6716" t="s">
        <v>5854</v>
      </c>
      <c r="V6716" t="s">
        <v>6868</v>
      </c>
      <c r="W6716" t="s">
        <v>232</v>
      </c>
      <c r="X6716" t="s">
        <v>16057</v>
      </c>
      <c r="Y6716" t="str">
        <f>"47-3016"</f>
        <v>47-3016</v>
      </c>
      <c r="Z6716" t="s">
        <v>16136</v>
      </c>
      <c r="AA6716">
        <v>238160</v>
      </c>
      <c r="AB6716">
        <v>12</v>
      </c>
      <c r="AC6716">
        <v>12</v>
      </c>
      <c r="AD6716" t="s">
        <v>79</v>
      </c>
      <c r="AE6716" t="s">
        <v>80</v>
      </c>
      <c r="AF6716">
        <v>40</v>
      </c>
      <c r="AG6716" s="4">
        <v>0.29166666666666669</v>
      </c>
      <c r="AH6716" s="4">
        <v>0.64583333333333337</v>
      </c>
      <c r="AI6716" s="5">
        <v>14.13</v>
      </c>
      <c r="AJ6716">
        <v>21.2</v>
      </c>
      <c r="AL6716" t="s">
        <v>81</v>
      </c>
      <c r="AM6716" t="s">
        <v>82</v>
      </c>
      <c r="AO6716" t="s">
        <v>83</v>
      </c>
      <c r="AP6716" t="s">
        <v>662</v>
      </c>
      <c r="AQ6716" t="s">
        <v>662</v>
      </c>
      <c r="AR6716" t="s">
        <v>82</v>
      </c>
      <c r="AT6716" t="s">
        <v>82</v>
      </c>
      <c r="AW6716" t="s">
        <v>82</v>
      </c>
      <c r="AY6716" t="s">
        <v>16134</v>
      </c>
      <c r="AZ6716" t="s">
        <v>16137</v>
      </c>
      <c r="BA6716" t="s">
        <v>232</v>
      </c>
      <c r="BB6716">
        <v>14733</v>
      </c>
      <c r="BC6716" t="s">
        <v>79</v>
      </c>
      <c r="BH6716" t="s">
        <v>16133</v>
      </c>
      <c r="BJ6716">
        <v>262459527</v>
      </c>
    </row>
    <row r="6717" spans="1:62" x14ac:dyDescent="0.25">
      <c r="A6717" t="s">
        <v>16749</v>
      </c>
      <c r="B6717" s="2">
        <v>43542</v>
      </c>
      <c r="C6717" t="s">
        <v>63</v>
      </c>
      <c r="D6717" s="3">
        <v>43472.548938182874</v>
      </c>
      <c r="E6717" t="s">
        <v>64</v>
      </c>
      <c r="F6717" s="2">
        <v>43556</v>
      </c>
      <c r="G6717" s="2">
        <v>43819</v>
      </c>
      <c r="H6717" t="s">
        <v>16750</v>
      </c>
      <c r="I6717" t="s">
        <v>67</v>
      </c>
      <c r="J6717" t="s">
        <v>16751</v>
      </c>
      <c r="K6717" t="s">
        <v>67</v>
      </c>
      <c r="L6717" t="s">
        <v>13947</v>
      </c>
      <c r="M6717" t="s">
        <v>232</v>
      </c>
      <c r="N6717">
        <v>11942</v>
      </c>
      <c r="O6717" t="s">
        <v>70</v>
      </c>
      <c r="P6717" t="s">
        <v>67</v>
      </c>
      <c r="Q6717" t="s">
        <v>16752</v>
      </c>
      <c r="S6717" t="s">
        <v>72</v>
      </c>
      <c r="T6717" t="s">
        <v>3529</v>
      </c>
      <c r="U6717" t="s">
        <v>3530</v>
      </c>
      <c r="V6717" t="s">
        <v>3531</v>
      </c>
      <c r="W6717" t="s">
        <v>232</v>
      </c>
      <c r="X6717" t="s">
        <v>93</v>
      </c>
      <c r="Y6717" t="str">
        <f>"37-3011"</f>
        <v>37-3011</v>
      </c>
      <c r="Z6717" t="s">
        <v>94</v>
      </c>
      <c r="AA6717">
        <v>561730</v>
      </c>
      <c r="AB6717">
        <v>8</v>
      </c>
      <c r="AC6717">
        <v>8</v>
      </c>
      <c r="AD6717" t="s">
        <v>79</v>
      </c>
      <c r="AE6717" t="s">
        <v>80</v>
      </c>
      <c r="AF6717">
        <v>40</v>
      </c>
      <c r="AG6717" s="4">
        <v>0.33333333333333331</v>
      </c>
      <c r="AH6717" s="4">
        <v>0.66666666666666663</v>
      </c>
      <c r="AI6717" s="5">
        <v>16.350000000000001</v>
      </c>
      <c r="AJ6717">
        <v>24.53</v>
      </c>
      <c r="AK6717">
        <v>24.53</v>
      </c>
      <c r="AL6717" t="s">
        <v>81</v>
      </c>
      <c r="AM6717" t="s">
        <v>82</v>
      </c>
      <c r="AO6717" t="s">
        <v>83</v>
      </c>
      <c r="AP6717" t="s">
        <v>67</v>
      </c>
      <c r="AQ6717" t="s">
        <v>662</v>
      </c>
      <c r="AR6717" t="s">
        <v>82</v>
      </c>
      <c r="AT6717" t="s">
        <v>82</v>
      </c>
      <c r="AW6717" t="s">
        <v>82</v>
      </c>
      <c r="AY6717" t="s">
        <v>13947</v>
      </c>
      <c r="AZ6717" t="s">
        <v>6542</v>
      </c>
      <c r="BA6717" t="s">
        <v>232</v>
      </c>
      <c r="BB6717">
        <v>11942</v>
      </c>
      <c r="BC6717" t="s">
        <v>79</v>
      </c>
      <c r="BH6717" t="s">
        <v>16751</v>
      </c>
      <c r="BI6717" t="s">
        <v>67</v>
      </c>
      <c r="BJ6717">
        <v>204393030</v>
      </c>
    </row>
    <row r="6718" spans="1:62" x14ac:dyDescent="0.25">
      <c r="A6718" t="s">
        <v>16802</v>
      </c>
      <c r="B6718" s="2">
        <v>43542</v>
      </c>
      <c r="C6718" t="s">
        <v>63</v>
      </c>
      <c r="D6718" s="3">
        <v>43472.410502048609</v>
      </c>
      <c r="E6718" t="s">
        <v>64</v>
      </c>
      <c r="F6718" s="2">
        <v>43556</v>
      </c>
      <c r="G6718" s="2">
        <v>43799</v>
      </c>
      <c r="H6718" t="s">
        <v>16803</v>
      </c>
      <c r="I6718" t="s">
        <v>16804</v>
      </c>
      <c r="J6718" t="s">
        <v>16805</v>
      </c>
      <c r="K6718" t="s">
        <v>16806</v>
      </c>
      <c r="L6718" t="s">
        <v>297</v>
      </c>
      <c r="M6718" t="s">
        <v>298</v>
      </c>
      <c r="N6718">
        <v>3907</v>
      </c>
      <c r="O6718" t="s">
        <v>70</v>
      </c>
      <c r="P6718" t="s">
        <v>67</v>
      </c>
      <c r="Q6718" t="s">
        <v>16807</v>
      </c>
      <c r="S6718" t="s">
        <v>72</v>
      </c>
      <c r="T6718" t="s">
        <v>13355</v>
      </c>
      <c r="U6718" t="s">
        <v>3530</v>
      </c>
      <c r="V6718" t="s">
        <v>3531</v>
      </c>
      <c r="W6718" t="s">
        <v>232</v>
      </c>
      <c r="X6718" t="s">
        <v>362</v>
      </c>
      <c r="Y6718" t="str">
        <f>"35-2014"</f>
        <v>35-2014</v>
      </c>
      <c r="Z6718" t="s">
        <v>301</v>
      </c>
      <c r="AA6718">
        <v>332212</v>
      </c>
      <c r="AB6718">
        <v>3</v>
      </c>
      <c r="AC6718">
        <v>3</v>
      </c>
      <c r="AD6718" t="s">
        <v>79</v>
      </c>
      <c r="AE6718" t="s">
        <v>80</v>
      </c>
      <c r="AF6718">
        <v>40</v>
      </c>
      <c r="AG6718" s="4">
        <v>0.45833333333333331</v>
      </c>
      <c r="AH6718" s="4">
        <v>0.95833333333333337</v>
      </c>
      <c r="AI6718" s="6">
        <v>13</v>
      </c>
      <c r="AJ6718">
        <v>19.5</v>
      </c>
      <c r="AL6718" t="s">
        <v>81</v>
      </c>
      <c r="AM6718" t="s">
        <v>82</v>
      </c>
      <c r="AO6718" t="s">
        <v>83</v>
      </c>
      <c r="AP6718" t="s">
        <v>67</v>
      </c>
      <c r="AQ6718" t="s">
        <v>67</v>
      </c>
      <c r="AR6718" t="s">
        <v>82</v>
      </c>
      <c r="AT6718" t="s">
        <v>82</v>
      </c>
      <c r="AW6718" t="s">
        <v>72</v>
      </c>
      <c r="AX6718">
        <v>3</v>
      </c>
      <c r="AY6718" t="s">
        <v>297</v>
      </c>
      <c r="AZ6718" t="s">
        <v>302</v>
      </c>
      <c r="BA6718" t="s">
        <v>298</v>
      </c>
      <c r="BB6718">
        <v>3907</v>
      </c>
      <c r="BC6718" t="s">
        <v>87</v>
      </c>
      <c r="BH6718" t="s">
        <v>16806</v>
      </c>
      <c r="BI6718" t="s">
        <v>67</v>
      </c>
      <c r="BJ6718">
        <v>262003623</v>
      </c>
    </row>
    <row r="6719" spans="1:62" x14ac:dyDescent="0.25">
      <c r="A6719" t="s">
        <v>20713</v>
      </c>
      <c r="B6719" s="2">
        <v>43542</v>
      </c>
      <c r="C6719" t="s">
        <v>63</v>
      </c>
      <c r="D6719" s="3">
        <v>43473.405697326387</v>
      </c>
      <c r="E6719" t="s">
        <v>117</v>
      </c>
      <c r="H6719" t="s">
        <v>20714</v>
      </c>
      <c r="J6719" t="s">
        <v>20715</v>
      </c>
      <c r="L6719" t="s">
        <v>20716</v>
      </c>
      <c r="M6719" t="s">
        <v>714</v>
      </c>
      <c r="N6719">
        <v>70130</v>
      </c>
      <c r="O6719" t="s">
        <v>70</v>
      </c>
      <c r="Q6719" t="s">
        <v>20717</v>
      </c>
      <c r="S6719" t="s">
        <v>82</v>
      </c>
      <c r="U6719" t="s">
        <v>92</v>
      </c>
      <c r="X6719" t="s">
        <v>20718</v>
      </c>
      <c r="Y6719" t="str">
        <f>"43-4081"</f>
        <v>43-4081</v>
      </c>
      <c r="Z6719" t="s">
        <v>1983</v>
      </c>
      <c r="AA6719">
        <v>72111</v>
      </c>
      <c r="AB6719">
        <v>1</v>
      </c>
      <c r="AD6719" t="s">
        <v>79</v>
      </c>
      <c r="AE6719" t="s">
        <v>1218</v>
      </c>
      <c r="AF6719">
        <v>32</v>
      </c>
      <c r="AG6719" s="4">
        <v>0.33333333333333331</v>
      </c>
      <c r="AH6719" s="4">
        <v>0.6875</v>
      </c>
      <c r="AI6719" s="6">
        <v>12</v>
      </c>
      <c r="AL6719" t="s">
        <v>81</v>
      </c>
      <c r="AM6719" t="s">
        <v>82</v>
      </c>
      <c r="AO6719" t="s">
        <v>1045</v>
      </c>
      <c r="AP6719" t="s">
        <v>67</v>
      </c>
      <c r="AQ6719" t="s">
        <v>20719</v>
      </c>
      <c r="AR6719" t="s">
        <v>82</v>
      </c>
      <c r="AT6719" t="s">
        <v>82</v>
      </c>
      <c r="AW6719" t="s">
        <v>72</v>
      </c>
      <c r="AX6719">
        <v>24</v>
      </c>
      <c r="AY6719" t="s">
        <v>2291</v>
      </c>
      <c r="AZ6719" t="s">
        <v>2292</v>
      </c>
      <c r="BA6719" t="s">
        <v>714</v>
      </c>
      <c r="BB6719">
        <v>70130</v>
      </c>
      <c r="BC6719" t="s">
        <v>87</v>
      </c>
      <c r="BH6719" t="s">
        <v>20720</v>
      </c>
      <c r="BJ6719">
        <v>463527517</v>
      </c>
    </row>
    <row r="6720" spans="1:62" x14ac:dyDescent="0.25">
      <c r="A6720" t="s">
        <v>21943</v>
      </c>
      <c r="B6720" s="2">
        <v>43542</v>
      </c>
      <c r="C6720" t="s">
        <v>63</v>
      </c>
      <c r="D6720" s="3">
        <v>43473.433443495371</v>
      </c>
      <c r="E6720" t="s">
        <v>64</v>
      </c>
      <c r="F6720" s="2">
        <v>43556</v>
      </c>
      <c r="G6720" s="2">
        <v>43813</v>
      </c>
      <c r="H6720" t="s">
        <v>3205</v>
      </c>
      <c r="I6720" t="s">
        <v>3206</v>
      </c>
      <c r="J6720" t="s">
        <v>3207</v>
      </c>
      <c r="L6720" t="s">
        <v>3208</v>
      </c>
      <c r="M6720" t="s">
        <v>147</v>
      </c>
      <c r="N6720">
        <v>19382</v>
      </c>
      <c r="O6720" t="s">
        <v>70</v>
      </c>
      <c r="Q6720" t="s">
        <v>3209</v>
      </c>
      <c r="S6720" t="s">
        <v>82</v>
      </c>
      <c r="U6720" t="s">
        <v>92</v>
      </c>
      <c r="X6720" t="s">
        <v>106</v>
      </c>
      <c r="Y6720" t="str">
        <f>"37-3011"</f>
        <v>37-3011</v>
      </c>
      <c r="Z6720" t="s">
        <v>94</v>
      </c>
      <c r="AA6720">
        <v>56173</v>
      </c>
      <c r="AB6720">
        <v>8</v>
      </c>
      <c r="AC6720">
        <v>8</v>
      </c>
      <c r="AD6720" t="s">
        <v>79</v>
      </c>
      <c r="AE6720" t="s">
        <v>95</v>
      </c>
      <c r="AF6720">
        <v>40</v>
      </c>
      <c r="AG6720" s="4">
        <v>0.29166666666666669</v>
      </c>
      <c r="AH6720" s="4">
        <v>0.66666666666666663</v>
      </c>
      <c r="AI6720" s="5">
        <v>15.35</v>
      </c>
      <c r="AL6720" t="s">
        <v>81</v>
      </c>
      <c r="AM6720" t="s">
        <v>82</v>
      </c>
      <c r="AO6720" t="s">
        <v>83</v>
      </c>
      <c r="AR6720" t="s">
        <v>82</v>
      </c>
      <c r="AT6720" t="s">
        <v>82</v>
      </c>
      <c r="AW6720" t="s">
        <v>82</v>
      </c>
      <c r="AY6720" t="s">
        <v>3208</v>
      </c>
      <c r="AZ6720" t="s">
        <v>1310</v>
      </c>
      <c r="BA6720" t="s">
        <v>147</v>
      </c>
      <c r="BB6720">
        <v>19382</v>
      </c>
      <c r="BC6720" t="s">
        <v>79</v>
      </c>
      <c r="BH6720" t="s">
        <v>3210</v>
      </c>
      <c r="BJ6720">
        <v>451037006</v>
      </c>
    </row>
    <row r="6721" spans="1:62" x14ac:dyDescent="0.25">
      <c r="A6721" t="s">
        <v>23734</v>
      </c>
      <c r="B6721" s="2">
        <v>43542</v>
      </c>
      <c r="C6721" t="s">
        <v>63</v>
      </c>
      <c r="D6721" s="3">
        <v>43472.417957627316</v>
      </c>
      <c r="E6721" t="s">
        <v>282</v>
      </c>
      <c r="F6721" s="2">
        <v>43556</v>
      </c>
      <c r="G6721" s="2">
        <v>43769</v>
      </c>
      <c r="H6721" t="s">
        <v>23735</v>
      </c>
      <c r="I6721" t="s">
        <v>23736</v>
      </c>
      <c r="J6721" t="s">
        <v>23737</v>
      </c>
      <c r="L6721" t="s">
        <v>23738</v>
      </c>
      <c r="M6721" t="s">
        <v>100</v>
      </c>
      <c r="N6721">
        <v>27596</v>
      </c>
      <c r="O6721" t="s">
        <v>70</v>
      </c>
      <c r="Q6721" t="s">
        <v>23739</v>
      </c>
      <c r="S6721" t="s">
        <v>72</v>
      </c>
      <c r="T6721" t="s">
        <v>23740</v>
      </c>
      <c r="U6721" t="s">
        <v>23741</v>
      </c>
      <c r="V6721" t="s">
        <v>489</v>
      </c>
      <c r="W6721" t="s">
        <v>298</v>
      </c>
      <c r="X6721" t="s">
        <v>2948</v>
      </c>
      <c r="Y6721" t="str">
        <f>"37-3011"</f>
        <v>37-3011</v>
      </c>
      <c r="Z6721" t="s">
        <v>94</v>
      </c>
      <c r="AA6721">
        <v>56173</v>
      </c>
      <c r="AB6721">
        <v>10</v>
      </c>
      <c r="AC6721">
        <v>9</v>
      </c>
      <c r="AD6721" t="s">
        <v>79</v>
      </c>
      <c r="AE6721" t="s">
        <v>95</v>
      </c>
      <c r="AF6721">
        <v>40</v>
      </c>
      <c r="AG6721" s="4">
        <v>0.29166666666666669</v>
      </c>
      <c r="AH6721" s="4">
        <v>0.66666666666666663</v>
      </c>
      <c r="AI6721" s="5">
        <v>14.52</v>
      </c>
      <c r="AJ6721">
        <v>21.78</v>
      </c>
      <c r="AL6721" t="s">
        <v>81</v>
      </c>
      <c r="AM6721" t="s">
        <v>82</v>
      </c>
      <c r="AO6721" t="s">
        <v>83</v>
      </c>
      <c r="AP6721" t="s">
        <v>67</v>
      </c>
      <c r="AQ6721" t="s">
        <v>67</v>
      </c>
      <c r="AR6721" t="s">
        <v>82</v>
      </c>
      <c r="AT6721" t="s">
        <v>82</v>
      </c>
      <c r="AW6721" t="s">
        <v>82</v>
      </c>
      <c r="AY6721" t="s">
        <v>1909</v>
      </c>
      <c r="AZ6721" t="s">
        <v>2805</v>
      </c>
      <c r="BA6721" t="s">
        <v>100</v>
      </c>
      <c r="BB6721">
        <v>27616</v>
      </c>
      <c r="BC6721" t="s">
        <v>79</v>
      </c>
      <c r="BH6721" t="s">
        <v>23742</v>
      </c>
      <c r="BJ6721">
        <v>861151959</v>
      </c>
    </row>
    <row r="6722" spans="1:62" x14ac:dyDescent="0.25">
      <c r="A6722" t="s">
        <v>23807</v>
      </c>
      <c r="B6722" s="2">
        <v>43542</v>
      </c>
      <c r="C6722" t="s">
        <v>63</v>
      </c>
      <c r="D6722" s="3">
        <v>43472.419786689818</v>
      </c>
      <c r="E6722" t="s">
        <v>64</v>
      </c>
      <c r="F6722" s="2">
        <v>43556</v>
      </c>
      <c r="G6722" s="2">
        <v>43769</v>
      </c>
      <c r="H6722" t="s">
        <v>23808</v>
      </c>
      <c r="I6722" t="s">
        <v>23809</v>
      </c>
      <c r="J6722" t="s">
        <v>23810</v>
      </c>
      <c r="K6722" t="s">
        <v>67</v>
      </c>
      <c r="L6722" t="s">
        <v>21660</v>
      </c>
      <c r="M6722" t="s">
        <v>298</v>
      </c>
      <c r="N6722">
        <v>4609</v>
      </c>
      <c r="O6722" t="s">
        <v>70</v>
      </c>
      <c r="P6722" t="s">
        <v>67</v>
      </c>
      <c r="Q6722" t="s">
        <v>23811</v>
      </c>
      <c r="S6722" t="s">
        <v>72</v>
      </c>
      <c r="T6722" t="s">
        <v>23740</v>
      </c>
      <c r="U6722" t="s">
        <v>23741</v>
      </c>
      <c r="V6722" t="s">
        <v>489</v>
      </c>
      <c r="W6722" t="s">
        <v>298</v>
      </c>
      <c r="X6722" t="s">
        <v>1427</v>
      </c>
      <c r="Y6722" t="str">
        <f>"37-2012"</f>
        <v>37-2012</v>
      </c>
      <c r="Z6722" t="s">
        <v>373</v>
      </c>
      <c r="AA6722">
        <v>721110</v>
      </c>
      <c r="AB6722">
        <v>10</v>
      </c>
      <c r="AC6722">
        <v>10</v>
      </c>
      <c r="AD6722" t="s">
        <v>79</v>
      </c>
      <c r="AE6722" t="s">
        <v>80</v>
      </c>
      <c r="AF6722">
        <v>35</v>
      </c>
      <c r="AG6722" s="4">
        <v>0.33333333333333331</v>
      </c>
      <c r="AH6722" s="4">
        <v>0.66666666666666663</v>
      </c>
      <c r="AI6722" s="5">
        <v>11.39</v>
      </c>
      <c r="AL6722" t="s">
        <v>81</v>
      </c>
      <c r="AM6722" t="s">
        <v>82</v>
      </c>
      <c r="AO6722" t="s">
        <v>83</v>
      </c>
      <c r="AP6722" t="s">
        <v>67</v>
      </c>
      <c r="AQ6722" t="s">
        <v>67</v>
      </c>
      <c r="AR6722" t="s">
        <v>82</v>
      </c>
      <c r="AT6722" t="s">
        <v>82</v>
      </c>
      <c r="AW6722" t="s">
        <v>82</v>
      </c>
      <c r="AY6722" t="s">
        <v>21660</v>
      </c>
      <c r="AZ6722" t="s">
        <v>10636</v>
      </c>
      <c r="BA6722" t="s">
        <v>298</v>
      </c>
      <c r="BB6722">
        <v>4609</v>
      </c>
      <c r="BC6722" t="s">
        <v>87</v>
      </c>
      <c r="BH6722" t="s">
        <v>23810</v>
      </c>
      <c r="BI6722" t="s">
        <v>67</v>
      </c>
      <c r="BJ6722">
        <v>203732979</v>
      </c>
    </row>
    <row r="6723" spans="1:62" x14ac:dyDescent="0.25">
      <c r="A6723" t="s">
        <v>24270</v>
      </c>
      <c r="B6723" s="2">
        <v>43542</v>
      </c>
      <c r="C6723" t="s">
        <v>63</v>
      </c>
      <c r="D6723" s="3">
        <v>43476.22184377315</v>
      </c>
      <c r="E6723" t="s">
        <v>64</v>
      </c>
      <c r="F6723" s="2">
        <v>43566</v>
      </c>
      <c r="G6723" s="2">
        <v>43769</v>
      </c>
      <c r="H6723" t="s">
        <v>24271</v>
      </c>
      <c r="I6723" t="s">
        <v>24272</v>
      </c>
      <c r="J6723" t="s">
        <v>24273</v>
      </c>
      <c r="K6723" t="s">
        <v>24274</v>
      </c>
      <c r="L6723" t="s">
        <v>12138</v>
      </c>
      <c r="M6723" t="s">
        <v>226</v>
      </c>
      <c r="N6723">
        <v>49757</v>
      </c>
      <c r="O6723" t="s">
        <v>70</v>
      </c>
      <c r="P6723" t="s">
        <v>67</v>
      </c>
      <c r="Q6723" t="s">
        <v>24275</v>
      </c>
      <c r="S6723" t="s">
        <v>72</v>
      </c>
      <c r="T6723" t="s">
        <v>9959</v>
      </c>
      <c r="U6723" t="s">
        <v>9960</v>
      </c>
      <c r="V6723" t="s">
        <v>3243</v>
      </c>
      <c r="W6723" t="s">
        <v>226</v>
      </c>
      <c r="X6723" t="s">
        <v>1427</v>
      </c>
      <c r="Y6723" t="str">
        <f>"37-2012"</f>
        <v>37-2012</v>
      </c>
      <c r="Z6723" t="s">
        <v>373</v>
      </c>
      <c r="AA6723">
        <v>721110</v>
      </c>
      <c r="AB6723">
        <v>8</v>
      </c>
      <c r="AC6723">
        <v>8</v>
      </c>
      <c r="AD6723" t="s">
        <v>79</v>
      </c>
      <c r="AE6723" t="s">
        <v>80</v>
      </c>
      <c r="AF6723">
        <v>40</v>
      </c>
      <c r="AG6723" s="4">
        <v>0.375</v>
      </c>
      <c r="AH6723" s="4">
        <v>0.70833333333333337</v>
      </c>
      <c r="AI6723" s="5">
        <v>10.75</v>
      </c>
      <c r="AJ6723">
        <v>16.13</v>
      </c>
      <c r="AL6723" t="s">
        <v>81</v>
      </c>
      <c r="AM6723" t="s">
        <v>82</v>
      </c>
      <c r="AO6723" t="s">
        <v>83</v>
      </c>
      <c r="AR6723" t="s">
        <v>82</v>
      </c>
      <c r="AT6723" t="s">
        <v>82</v>
      </c>
      <c r="AW6723" t="s">
        <v>82</v>
      </c>
      <c r="AY6723" t="s">
        <v>12138</v>
      </c>
      <c r="AZ6723" t="s">
        <v>10246</v>
      </c>
      <c r="BA6723" t="s">
        <v>226</v>
      </c>
      <c r="BB6723">
        <v>49757</v>
      </c>
      <c r="BC6723" t="s">
        <v>79</v>
      </c>
      <c r="BH6723" t="s">
        <v>24276</v>
      </c>
      <c r="BI6723" t="s">
        <v>24277</v>
      </c>
      <c r="BJ6723">
        <v>392030565</v>
      </c>
    </row>
    <row r="6724" spans="1:62" x14ac:dyDescent="0.25">
      <c r="A6724" t="s">
        <v>24325</v>
      </c>
      <c r="B6724" s="2">
        <v>43542</v>
      </c>
      <c r="C6724" t="s">
        <v>63</v>
      </c>
      <c r="D6724" s="3">
        <v>43473.408446608795</v>
      </c>
      <c r="E6724" t="s">
        <v>117</v>
      </c>
      <c r="H6724" t="s">
        <v>24326</v>
      </c>
      <c r="I6724" t="s">
        <v>24327</v>
      </c>
      <c r="J6724" t="s">
        <v>24328</v>
      </c>
      <c r="L6724" t="s">
        <v>24329</v>
      </c>
      <c r="M6724" t="s">
        <v>86</v>
      </c>
      <c r="N6724">
        <v>32084</v>
      </c>
      <c r="O6724" t="s">
        <v>70</v>
      </c>
      <c r="Q6724" t="s">
        <v>24330</v>
      </c>
      <c r="S6724" t="s">
        <v>82</v>
      </c>
      <c r="U6724" t="s">
        <v>92</v>
      </c>
      <c r="X6724" t="s">
        <v>24331</v>
      </c>
      <c r="Y6724" t="str">
        <f>"35-3022"</f>
        <v>35-3022</v>
      </c>
      <c r="Z6724" t="s">
        <v>280</v>
      </c>
      <c r="AA6724">
        <v>72111</v>
      </c>
      <c r="AB6724">
        <v>2</v>
      </c>
      <c r="AD6724" t="s">
        <v>79</v>
      </c>
      <c r="AE6724" t="s">
        <v>80</v>
      </c>
      <c r="AF6724">
        <v>40</v>
      </c>
      <c r="AG6724" s="4">
        <v>0.22916666666666666</v>
      </c>
      <c r="AH6724" s="4">
        <v>0.5625</v>
      </c>
      <c r="AI6724" s="5">
        <v>9.69</v>
      </c>
      <c r="AL6724" t="s">
        <v>81</v>
      </c>
      <c r="AM6724" t="s">
        <v>82</v>
      </c>
      <c r="AO6724" t="s">
        <v>83</v>
      </c>
      <c r="AR6724" t="s">
        <v>82</v>
      </c>
      <c r="AT6724" t="s">
        <v>82</v>
      </c>
      <c r="AW6724" t="s">
        <v>82</v>
      </c>
      <c r="AY6724" t="s">
        <v>24332</v>
      </c>
      <c r="AZ6724" t="s">
        <v>8319</v>
      </c>
      <c r="BA6724" t="s">
        <v>86</v>
      </c>
      <c r="BB6724">
        <v>32084</v>
      </c>
      <c r="BC6724" t="s">
        <v>87</v>
      </c>
      <c r="BH6724" t="s">
        <v>24333</v>
      </c>
      <c r="BJ6724">
        <v>461866214</v>
      </c>
    </row>
    <row r="6725" spans="1:62" x14ac:dyDescent="0.25">
      <c r="A6725" t="s">
        <v>25107</v>
      </c>
      <c r="B6725" s="2">
        <v>43542</v>
      </c>
      <c r="C6725" t="s">
        <v>63</v>
      </c>
      <c r="D6725" s="3">
        <v>43472.477820486114</v>
      </c>
      <c r="E6725" t="s">
        <v>64</v>
      </c>
      <c r="F6725" s="2">
        <v>43556</v>
      </c>
      <c r="G6725" s="2">
        <v>43789</v>
      </c>
      <c r="H6725" t="s">
        <v>1705</v>
      </c>
      <c r="J6725" t="s">
        <v>1706</v>
      </c>
      <c r="L6725" t="s">
        <v>1707</v>
      </c>
      <c r="M6725" t="s">
        <v>1246</v>
      </c>
      <c r="N6725">
        <v>63301</v>
      </c>
      <c r="O6725" t="s">
        <v>70</v>
      </c>
      <c r="Q6725" t="s">
        <v>1708</v>
      </c>
      <c r="S6725" t="s">
        <v>72</v>
      </c>
      <c r="T6725" t="s">
        <v>1709</v>
      </c>
      <c r="U6725" t="s">
        <v>1710</v>
      </c>
      <c r="V6725" t="s">
        <v>1711</v>
      </c>
      <c r="W6725" t="s">
        <v>1246</v>
      </c>
      <c r="X6725" t="s">
        <v>106</v>
      </c>
      <c r="Y6725" t="str">
        <f>"37-3011"</f>
        <v>37-3011</v>
      </c>
      <c r="Z6725" t="s">
        <v>94</v>
      </c>
      <c r="AA6725">
        <v>561730</v>
      </c>
      <c r="AB6725">
        <v>125</v>
      </c>
      <c r="AC6725">
        <v>125</v>
      </c>
      <c r="AD6725" t="s">
        <v>79</v>
      </c>
      <c r="AE6725" t="s">
        <v>80</v>
      </c>
      <c r="AF6725">
        <v>35</v>
      </c>
      <c r="AG6725" s="4">
        <v>0.29166666666666669</v>
      </c>
      <c r="AH6725" s="4">
        <v>0.625</v>
      </c>
      <c r="AI6725" s="5">
        <v>14.52</v>
      </c>
      <c r="AL6725" t="s">
        <v>81</v>
      </c>
      <c r="AM6725" t="s">
        <v>82</v>
      </c>
      <c r="AO6725" t="s">
        <v>83</v>
      </c>
      <c r="AR6725" t="s">
        <v>82</v>
      </c>
      <c r="AT6725" t="s">
        <v>82</v>
      </c>
      <c r="AW6725" t="s">
        <v>82</v>
      </c>
      <c r="AY6725" t="s">
        <v>1707</v>
      </c>
      <c r="AZ6725" t="s">
        <v>1707</v>
      </c>
      <c r="BA6725" t="s">
        <v>1246</v>
      </c>
      <c r="BB6725">
        <v>63301</v>
      </c>
      <c r="BC6725" t="s">
        <v>79</v>
      </c>
      <c r="BH6725" t="s">
        <v>1706</v>
      </c>
      <c r="BJ6725">
        <v>431440542</v>
      </c>
    </row>
    <row r="6726" spans="1:62" x14ac:dyDescent="0.25">
      <c r="A6726" t="s">
        <v>25436</v>
      </c>
      <c r="B6726" s="2">
        <v>43542</v>
      </c>
      <c r="C6726" t="s">
        <v>63</v>
      </c>
      <c r="D6726" s="3">
        <v>43472.478251377317</v>
      </c>
      <c r="E6726" t="s">
        <v>64</v>
      </c>
      <c r="F6726" s="2">
        <v>43556</v>
      </c>
      <c r="G6726" s="2">
        <v>43789</v>
      </c>
      <c r="H6726" t="s">
        <v>1800</v>
      </c>
      <c r="J6726" t="s">
        <v>1804</v>
      </c>
      <c r="L6726" t="s">
        <v>1802</v>
      </c>
      <c r="M6726" t="s">
        <v>1246</v>
      </c>
      <c r="N6726">
        <v>63010</v>
      </c>
      <c r="O6726" t="s">
        <v>70</v>
      </c>
      <c r="Q6726" t="s">
        <v>1803</v>
      </c>
      <c r="S6726" t="s">
        <v>72</v>
      </c>
      <c r="T6726" t="s">
        <v>1709</v>
      </c>
      <c r="U6726" t="s">
        <v>1710</v>
      </c>
      <c r="V6726" t="s">
        <v>1711</v>
      </c>
      <c r="W6726" t="s">
        <v>1246</v>
      </c>
      <c r="X6726" t="s">
        <v>106</v>
      </c>
      <c r="Y6726" t="str">
        <f>"37-3011"</f>
        <v>37-3011</v>
      </c>
      <c r="Z6726" t="s">
        <v>94</v>
      </c>
      <c r="AA6726">
        <v>561730</v>
      </c>
      <c r="AB6726">
        <v>25</v>
      </c>
      <c r="AC6726">
        <v>25</v>
      </c>
      <c r="AD6726" t="s">
        <v>79</v>
      </c>
      <c r="AE6726" t="s">
        <v>80</v>
      </c>
      <c r="AF6726">
        <v>35</v>
      </c>
      <c r="AG6726" s="4">
        <v>0.29166666666666669</v>
      </c>
      <c r="AH6726" s="4">
        <v>0.625</v>
      </c>
      <c r="AI6726" s="5">
        <v>14.52</v>
      </c>
      <c r="AL6726" t="s">
        <v>81</v>
      </c>
      <c r="AM6726" t="s">
        <v>82</v>
      </c>
      <c r="AO6726" t="s">
        <v>83</v>
      </c>
      <c r="AR6726" t="s">
        <v>82</v>
      </c>
      <c r="AT6726" t="s">
        <v>82</v>
      </c>
      <c r="AW6726" t="s">
        <v>82</v>
      </c>
      <c r="AY6726" t="s">
        <v>1802</v>
      </c>
      <c r="AZ6726" t="s">
        <v>713</v>
      </c>
      <c r="BA6726" t="s">
        <v>1246</v>
      </c>
      <c r="BB6726">
        <v>63010</v>
      </c>
      <c r="BC6726" t="s">
        <v>79</v>
      </c>
      <c r="BH6726" t="s">
        <v>1804</v>
      </c>
      <c r="BJ6726">
        <v>431557641</v>
      </c>
    </row>
    <row r="6727" spans="1:62" x14ac:dyDescent="0.25">
      <c r="A6727" t="s">
        <v>25796</v>
      </c>
      <c r="B6727" s="2">
        <v>43542</v>
      </c>
      <c r="C6727" t="s">
        <v>63</v>
      </c>
      <c r="D6727" s="3">
        <v>43472.384949907406</v>
      </c>
      <c r="E6727" t="s">
        <v>282</v>
      </c>
      <c r="F6727" s="2">
        <v>43556</v>
      </c>
      <c r="G6727" s="2">
        <v>43800</v>
      </c>
      <c r="H6727" t="s">
        <v>25797</v>
      </c>
      <c r="I6727" t="s">
        <v>25798</v>
      </c>
      <c r="J6727" t="s">
        <v>25799</v>
      </c>
      <c r="L6727" t="s">
        <v>19356</v>
      </c>
      <c r="M6727" t="s">
        <v>232</v>
      </c>
      <c r="N6727">
        <v>11954</v>
      </c>
      <c r="O6727" t="s">
        <v>70</v>
      </c>
      <c r="Q6727" t="s">
        <v>25800</v>
      </c>
      <c r="S6727" t="s">
        <v>72</v>
      </c>
      <c r="T6727" t="s">
        <v>11901</v>
      </c>
      <c r="U6727" t="s">
        <v>11902</v>
      </c>
      <c r="V6727" t="s">
        <v>8610</v>
      </c>
      <c r="W6727" t="s">
        <v>232</v>
      </c>
      <c r="X6727" t="s">
        <v>20223</v>
      </c>
      <c r="Y6727" t="str">
        <f>"35-3022"</f>
        <v>35-3022</v>
      </c>
      <c r="Z6727" t="s">
        <v>280</v>
      </c>
      <c r="AA6727">
        <v>44511</v>
      </c>
      <c r="AB6727">
        <v>11</v>
      </c>
      <c r="AC6727">
        <v>11</v>
      </c>
      <c r="AD6727" t="s">
        <v>79</v>
      </c>
      <c r="AE6727" t="s">
        <v>95</v>
      </c>
      <c r="AF6727">
        <v>40</v>
      </c>
      <c r="AG6727" s="4">
        <v>0.45833333333333331</v>
      </c>
      <c r="AH6727" s="4">
        <v>0.79166666666666663</v>
      </c>
      <c r="AI6727" s="6">
        <v>13</v>
      </c>
      <c r="AJ6727">
        <v>19.5</v>
      </c>
      <c r="AK6727">
        <v>19.5</v>
      </c>
      <c r="AL6727" t="s">
        <v>81</v>
      </c>
      <c r="AM6727" t="s">
        <v>82</v>
      </c>
      <c r="AO6727" t="s">
        <v>83</v>
      </c>
      <c r="AR6727" t="s">
        <v>82</v>
      </c>
      <c r="AT6727" t="s">
        <v>82</v>
      </c>
      <c r="AW6727" t="s">
        <v>82</v>
      </c>
      <c r="AY6727" t="s">
        <v>19356</v>
      </c>
      <c r="AZ6727" t="s">
        <v>10333</v>
      </c>
      <c r="BA6727" t="s">
        <v>232</v>
      </c>
      <c r="BB6727">
        <v>11954</v>
      </c>
      <c r="BC6727" t="s">
        <v>87</v>
      </c>
      <c r="BH6727" t="s">
        <v>25799</v>
      </c>
      <c r="BJ6727">
        <v>823711801</v>
      </c>
    </row>
    <row r="6728" spans="1:62" x14ac:dyDescent="0.25">
      <c r="A6728" t="s">
        <v>26286</v>
      </c>
      <c r="B6728" s="2">
        <v>43542</v>
      </c>
      <c r="C6728" t="s">
        <v>63</v>
      </c>
      <c r="D6728" s="3">
        <v>43472.458523194444</v>
      </c>
      <c r="E6728" t="s">
        <v>64</v>
      </c>
      <c r="F6728" s="2">
        <v>43556</v>
      </c>
      <c r="G6728" s="2">
        <v>43799</v>
      </c>
      <c r="H6728" t="s">
        <v>26287</v>
      </c>
      <c r="J6728" t="s">
        <v>26288</v>
      </c>
      <c r="L6728" t="s">
        <v>17452</v>
      </c>
      <c r="M6728" t="s">
        <v>166</v>
      </c>
      <c r="N6728">
        <v>84043</v>
      </c>
      <c r="O6728" t="s">
        <v>70</v>
      </c>
      <c r="Q6728" t="s">
        <v>26289</v>
      </c>
      <c r="S6728" t="s">
        <v>72</v>
      </c>
      <c r="T6728" t="s">
        <v>14307</v>
      </c>
      <c r="U6728" t="s">
        <v>14307</v>
      </c>
      <c r="V6728" t="s">
        <v>21376</v>
      </c>
      <c r="W6728" t="s">
        <v>166</v>
      </c>
      <c r="X6728" t="s">
        <v>106</v>
      </c>
      <c r="Y6728" t="str">
        <f>"37-3011"</f>
        <v>37-3011</v>
      </c>
      <c r="Z6728" t="s">
        <v>94</v>
      </c>
      <c r="AA6728">
        <v>561730</v>
      </c>
      <c r="AB6728">
        <v>20</v>
      </c>
      <c r="AC6728">
        <v>20</v>
      </c>
      <c r="AD6728" t="s">
        <v>79</v>
      </c>
      <c r="AE6728" t="s">
        <v>80</v>
      </c>
      <c r="AF6728">
        <v>40</v>
      </c>
      <c r="AG6728" s="4">
        <v>0.29166666666666669</v>
      </c>
      <c r="AH6728" s="4">
        <v>0.64583333333333337</v>
      </c>
      <c r="AI6728" s="5">
        <v>13.52</v>
      </c>
      <c r="AJ6728">
        <v>20.28</v>
      </c>
      <c r="AL6728" t="s">
        <v>81</v>
      </c>
      <c r="AM6728" t="s">
        <v>82</v>
      </c>
      <c r="AO6728" t="s">
        <v>83</v>
      </c>
      <c r="AR6728" t="s">
        <v>82</v>
      </c>
      <c r="AT6728" t="s">
        <v>82</v>
      </c>
      <c r="AW6728" t="s">
        <v>72</v>
      </c>
      <c r="AX6728">
        <v>1</v>
      </c>
      <c r="AY6728" t="s">
        <v>17452</v>
      </c>
      <c r="AZ6728" t="s">
        <v>263</v>
      </c>
      <c r="BA6728" t="s">
        <v>166</v>
      </c>
      <c r="BB6728">
        <v>84043</v>
      </c>
      <c r="BC6728" t="s">
        <v>79</v>
      </c>
      <c r="BH6728" t="s">
        <v>26288</v>
      </c>
      <c r="BJ6728">
        <v>464388965</v>
      </c>
    </row>
    <row r="6729" spans="1:62" x14ac:dyDescent="0.25">
      <c r="A6729" t="s">
        <v>26357</v>
      </c>
      <c r="B6729" s="2">
        <v>43542</v>
      </c>
      <c r="C6729" t="s">
        <v>63</v>
      </c>
      <c r="D6729" s="3">
        <v>43472.402738344907</v>
      </c>
      <c r="E6729" t="s">
        <v>64</v>
      </c>
      <c r="F6729" s="2">
        <v>43556</v>
      </c>
      <c r="G6729" s="2">
        <v>43723</v>
      </c>
      <c r="H6729" t="s">
        <v>26358</v>
      </c>
      <c r="I6729" t="s">
        <v>26359</v>
      </c>
      <c r="J6729" t="s">
        <v>26360</v>
      </c>
      <c r="L6729" t="s">
        <v>26361</v>
      </c>
      <c r="M6729" t="s">
        <v>278</v>
      </c>
      <c r="N6729">
        <v>22191</v>
      </c>
      <c r="O6729" t="s">
        <v>70</v>
      </c>
      <c r="Q6729" t="s">
        <v>26362</v>
      </c>
      <c r="S6729" t="s">
        <v>72</v>
      </c>
      <c r="T6729" t="s">
        <v>7455</v>
      </c>
      <c r="U6729" t="s">
        <v>2926</v>
      </c>
      <c r="V6729" t="s">
        <v>2927</v>
      </c>
      <c r="W6729" t="s">
        <v>308</v>
      </c>
      <c r="X6729" t="s">
        <v>26363</v>
      </c>
      <c r="Y6729" t="str">
        <f>"53-7062"</f>
        <v>53-7062</v>
      </c>
      <c r="Z6729" t="s">
        <v>337</v>
      </c>
      <c r="AA6729">
        <v>493110</v>
      </c>
      <c r="AB6729">
        <v>12</v>
      </c>
      <c r="AC6729">
        <v>12</v>
      </c>
      <c r="AD6729" t="s">
        <v>79</v>
      </c>
      <c r="AE6729" t="s">
        <v>95</v>
      </c>
      <c r="AF6729">
        <v>40</v>
      </c>
      <c r="AG6729" s="4">
        <v>0.28125</v>
      </c>
      <c r="AH6729" s="4">
        <v>0.70833333333333337</v>
      </c>
      <c r="AI6729" s="5">
        <v>15.03</v>
      </c>
      <c r="AJ6729">
        <v>22.55</v>
      </c>
      <c r="AL6729" t="s">
        <v>81</v>
      </c>
      <c r="AM6729" t="s">
        <v>82</v>
      </c>
      <c r="AO6729" t="s">
        <v>83</v>
      </c>
      <c r="AR6729" t="s">
        <v>82</v>
      </c>
      <c r="AT6729" t="s">
        <v>82</v>
      </c>
      <c r="AW6729" t="s">
        <v>82</v>
      </c>
      <c r="AY6729" t="s">
        <v>26361</v>
      </c>
      <c r="AZ6729" t="s">
        <v>10095</v>
      </c>
      <c r="BA6729" t="s">
        <v>278</v>
      </c>
      <c r="BB6729">
        <v>22191</v>
      </c>
      <c r="BC6729" t="s">
        <v>79</v>
      </c>
      <c r="BH6729" t="s">
        <v>26364</v>
      </c>
      <c r="BJ6729">
        <v>541530080</v>
      </c>
    </row>
    <row r="6730" spans="1:62" x14ac:dyDescent="0.25">
      <c r="A6730" t="s">
        <v>26393</v>
      </c>
      <c r="B6730" s="2">
        <v>43542</v>
      </c>
      <c r="C6730" t="s">
        <v>63</v>
      </c>
      <c r="D6730" s="3">
        <v>43472.464568784722</v>
      </c>
      <c r="E6730" t="s">
        <v>64</v>
      </c>
      <c r="F6730" s="2">
        <v>43556</v>
      </c>
      <c r="G6730" s="2">
        <v>43799</v>
      </c>
      <c r="H6730" t="s">
        <v>26394</v>
      </c>
      <c r="J6730" t="s">
        <v>26395</v>
      </c>
      <c r="L6730" t="s">
        <v>21737</v>
      </c>
      <c r="M6730" t="s">
        <v>166</v>
      </c>
      <c r="N6730">
        <v>84065</v>
      </c>
      <c r="O6730" t="s">
        <v>70</v>
      </c>
      <c r="Q6730" t="s">
        <v>26396</v>
      </c>
      <c r="S6730" t="s">
        <v>72</v>
      </c>
      <c r="T6730" t="s">
        <v>14307</v>
      </c>
      <c r="U6730" t="s">
        <v>14307</v>
      </c>
      <c r="V6730" t="s">
        <v>21376</v>
      </c>
      <c r="W6730" t="s">
        <v>166</v>
      </c>
      <c r="X6730" t="s">
        <v>106</v>
      </c>
      <c r="Y6730" t="str">
        <f>"37-3011"</f>
        <v>37-3011</v>
      </c>
      <c r="Z6730" t="s">
        <v>94</v>
      </c>
      <c r="AA6730">
        <v>561730</v>
      </c>
      <c r="AB6730">
        <v>4</v>
      </c>
      <c r="AC6730">
        <v>4</v>
      </c>
      <c r="AD6730" t="s">
        <v>79</v>
      </c>
      <c r="AE6730" t="s">
        <v>80</v>
      </c>
      <c r="AF6730">
        <v>40</v>
      </c>
      <c r="AG6730" s="4">
        <v>0.29166666666666669</v>
      </c>
      <c r="AH6730" s="4">
        <v>0.64583333333333337</v>
      </c>
      <c r="AI6730" s="5">
        <v>13.68</v>
      </c>
      <c r="AJ6730">
        <v>20.53</v>
      </c>
      <c r="AL6730" t="s">
        <v>81</v>
      </c>
      <c r="AM6730" t="s">
        <v>82</v>
      </c>
      <c r="AO6730" t="s">
        <v>83</v>
      </c>
      <c r="AR6730" t="s">
        <v>82</v>
      </c>
      <c r="AT6730" t="s">
        <v>82</v>
      </c>
      <c r="AW6730" t="s">
        <v>72</v>
      </c>
      <c r="AX6730">
        <v>3</v>
      </c>
      <c r="AY6730" t="s">
        <v>3511</v>
      </c>
      <c r="AZ6730" t="s">
        <v>172</v>
      </c>
      <c r="BA6730" t="s">
        <v>166</v>
      </c>
      <c r="BB6730">
        <v>84070</v>
      </c>
      <c r="BC6730" t="s">
        <v>79</v>
      </c>
      <c r="BH6730" t="s">
        <v>26397</v>
      </c>
      <c r="BJ6730">
        <v>202274019</v>
      </c>
    </row>
    <row r="6731" spans="1:62" x14ac:dyDescent="0.25">
      <c r="A6731" t="s">
        <v>26403</v>
      </c>
      <c r="B6731" s="2">
        <v>43542</v>
      </c>
      <c r="C6731" t="s">
        <v>63</v>
      </c>
      <c r="D6731" s="3">
        <v>43472.471833819443</v>
      </c>
      <c r="E6731" t="s">
        <v>64</v>
      </c>
      <c r="F6731" s="2">
        <v>43556</v>
      </c>
      <c r="G6731" s="2">
        <v>43799</v>
      </c>
      <c r="H6731" t="s">
        <v>26404</v>
      </c>
      <c r="J6731" t="s">
        <v>26405</v>
      </c>
      <c r="L6731" t="s">
        <v>3511</v>
      </c>
      <c r="M6731" t="s">
        <v>166</v>
      </c>
      <c r="N6731">
        <v>84070</v>
      </c>
      <c r="O6731" t="s">
        <v>70</v>
      </c>
      <c r="Q6731" t="s">
        <v>26406</v>
      </c>
      <c r="S6731" t="s">
        <v>72</v>
      </c>
      <c r="T6731" t="s">
        <v>14307</v>
      </c>
      <c r="U6731" t="s">
        <v>14307</v>
      </c>
      <c r="V6731" t="s">
        <v>21376</v>
      </c>
      <c r="W6731" t="s">
        <v>166</v>
      </c>
      <c r="X6731" t="s">
        <v>106</v>
      </c>
      <c r="Y6731" t="str">
        <f>"37-3011"</f>
        <v>37-3011</v>
      </c>
      <c r="Z6731" t="s">
        <v>94</v>
      </c>
      <c r="AA6731">
        <v>561730</v>
      </c>
      <c r="AB6731">
        <v>6</v>
      </c>
      <c r="AC6731">
        <v>6</v>
      </c>
      <c r="AD6731" t="s">
        <v>79</v>
      </c>
      <c r="AE6731" t="s">
        <v>80</v>
      </c>
      <c r="AF6731">
        <v>40</v>
      </c>
      <c r="AG6731" s="4">
        <v>0.29166666666666669</v>
      </c>
      <c r="AH6731" s="4">
        <v>0.64583333333333337</v>
      </c>
      <c r="AI6731" s="5">
        <v>13.68</v>
      </c>
      <c r="AJ6731">
        <v>20.52</v>
      </c>
      <c r="AL6731" t="s">
        <v>81</v>
      </c>
      <c r="AM6731" t="s">
        <v>82</v>
      </c>
      <c r="AO6731" t="s">
        <v>83</v>
      </c>
      <c r="AR6731" t="s">
        <v>82</v>
      </c>
      <c r="AT6731" t="s">
        <v>82</v>
      </c>
      <c r="AW6731" t="s">
        <v>72</v>
      </c>
      <c r="AX6731">
        <v>1</v>
      </c>
      <c r="AY6731" t="s">
        <v>3511</v>
      </c>
      <c r="AZ6731" t="s">
        <v>172</v>
      </c>
      <c r="BA6731" t="s">
        <v>166</v>
      </c>
      <c r="BB6731">
        <v>84070</v>
      </c>
      <c r="BC6731" t="s">
        <v>79</v>
      </c>
      <c r="BH6731" t="s">
        <v>26405</v>
      </c>
      <c r="BJ6731">
        <v>870676997</v>
      </c>
    </row>
    <row r="6732" spans="1:62" x14ac:dyDescent="0.25">
      <c r="A6732" t="s">
        <v>26435</v>
      </c>
      <c r="B6732" s="2">
        <v>43542</v>
      </c>
      <c r="C6732" t="s">
        <v>63</v>
      </c>
      <c r="D6732" s="3">
        <v>43472.39657459491</v>
      </c>
      <c r="E6732" t="s">
        <v>282</v>
      </c>
      <c r="F6732" s="2">
        <v>43556</v>
      </c>
      <c r="G6732" s="2">
        <v>43738</v>
      </c>
      <c r="H6732" t="s">
        <v>26436</v>
      </c>
      <c r="I6732" t="s">
        <v>26437</v>
      </c>
      <c r="J6732" t="s">
        <v>26438</v>
      </c>
      <c r="L6732" t="s">
        <v>773</v>
      </c>
      <c r="M6732" t="s">
        <v>278</v>
      </c>
      <c r="N6732">
        <v>20166</v>
      </c>
      <c r="O6732" t="s">
        <v>70</v>
      </c>
      <c r="Q6732" t="s">
        <v>26439</v>
      </c>
      <c r="S6732" t="s">
        <v>72</v>
      </c>
      <c r="T6732" t="s">
        <v>4795</v>
      </c>
      <c r="U6732" t="s">
        <v>2926</v>
      </c>
      <c r="V6732" t="s">
        <v>4796</v>
      </c>
      <c r="W6732" t="s">
        <v>308</v>
      </c>
      <c r="X6732" t="s">
        <v>26440</v>
      </c>
      <c r="Y6732" t="str">
        <f>"53-3033"</f>
        <v>53-3033</v>
      </c>
      <c r="Z6732" t="s">
        <v>4102</v>
      </c>
      <c r="AA6732">
        <v>484210</v>
      </c>
      <c r="AB6732">
        <v>20</v>
      </c>
      <c r="AC6732">
        <v>8</v>
      </c>
      <c r="AD6732" t="s">
        <v>79</v>
      </c>
      <c r="AE6732" t="s">
        <v>95</v>
      </c>
      <c r="AF6732">
        <v>40</v>
      </c>
      <c r="AG6732" s="4">
        <v>0.27083333333333331</v>
      </c>
      <c r="AH6732" s="4">
        <v>0.64583333333333337</v>
      </c>
      <c r="AI6732" s="5">
        <v>18.11</v>
      </c>
      <c r="AJ6732">
        <v>27.17</v>
      </c>
      <c r="AL6732" t="s">
        <v>81</v>
      </c>
      <c r="AM6732" t="s">
        <v>82</v>
      </c>
      <c r="AO6732" t="s">
        <v>83</v>
      </c>
      <c r="AR6732" t="s">
        <v>82</v>
      </c>
      <c r="AT6732" t="s">
        <v>72</v>
      </c>
      <c r="AU6732">
        <v>12</v>
      </c>
      <c r="AV6732" t="s">
        <v>26440</v>
      </c>
      <c r="AW6732" t="s">
        <v>82</v>
      </c>
      <c r="AY6732" t="s">
        <v>773</v>
      </c>
      <c r="AZ6732" t="s">
        <v>3812</v>
      </c>
      <c r="BA6732" t="s">
        <v>278</v>
      </c>
      <c r="BB6732">
        <v>20166</v>
      </c>
      <c r="BC6732" t="s">
        <v>79</v>
      </c>
      <c r="BH6732" t="s">
        <v>26438</v>
      </c>
      <c r="BJ6732">
        <v>541289302</v>
      </c>
    </row>
    <row r="6733" spans="1:62" x14ac:dyDescent="0.25">
      <c r="A6733" t="s">
        <v>26759</v>
      </c>
      <c r="B6733" s="2">
        <v>43542</v>
      </c>
      <c r="C6733" t="s">
        <v>63</v>
      </c>
      <c r="D6733" s="3">
        <v>43472.42415864583</v>
      </c>
      <c r="E6733" t="s">
        <v>282</v>
      </c>
      <c r="F6733" s="2">
        <v>43556</v>
      </c>
      <c r="G6733" s="2">
        <v>43784</v>
      </c>
      <c r="H6733" t="s">
        <v>26760</v>
      </c>
      <c r="I6733" t="s">
        <v>67</v>
      </c>
      <c r="J6733" t="s">
        <v>26761</v>
      </c>
      <c r="K6733" t="s">
        <v>67</v>
      </c>
      <c r="L6733" t="s">
        <v>4681</v>
      </c>
      <c r="M6733" t="s">
        <v>774</v>
      </c>
      <c r="N6733">
        <v>80204</v>
      </c>
      <c r="O6733" t="s">
        <v>70</v>
      </c>
      <c r="P6733" t="s">
        <v>67</v>
      </c>
      <c r="Q6733" t="s">
        <v>26762</v>
      </c>
      <c r="S6733" t="s">
        <v>72</v>
      </c>
      <c r="T6733" t="s">
        <v>26763</v>
      </c>
      <c r="U6733" t="s">
        <v>26764</v>
      </c>
      <c r="V6733" t="s">
        <v>3694</v>
      </c>
      <c r="W6733" t="s">
        <v>2367</v>
      </c>
      <c r="X6733" t="s">
        <v>106</v>
      </c>
      <c r="Y6733" t="str">
        <f>"37-3011"</f>
        <v>37-3011</v>
      </c>
      <c r="Z6733" t="s">
        <v>94</v>
      </c>
      <c r="AA6733">
        <v>561730</v>
      </c>
      <c r="AB6733">
        <v>17</v>
      </c>
      <c r="AC6733">
        <v>13</v>
      </c>
      <c r="AD6733" t="s">
        <v>79</v>
      </c>
      <c r="AE6733" t="s">
        <v>80</v>
      </c>
      <c r="AF6733">
        <v>40</v>
      </c>
      <c r="AG6733" s="4">
        <v>0.3125</v>
      </c>
      <c r="AH6733" s="4">
        <v>0.66666666666666663</v>
      </c>
      <c r="AI6733" s="5">
        <v>15.17</v>
      </c>
      <c r="AJ6733">
        <v>22.76</v>
      </c>
      <c r="AK6733">
        <v>30</v>
      </c>
      <c r="AL6733" t="s">
        <v>81</v>
      </c>
      <c r="AM6733" t="s">
        <v>82</v>
      </c>
      <c r="AO6733" t="s">
        <v>83</v>
      </c>
      <c r="AP6733" t="s">
        <v>67</v>
      </c>
      <c r="AQ6733" t="s">
        <v>83</v>
      </c>
      <c r="AR6733" t="s">
        <v>82</v>
      </c>
      <c r="AT6733" t="s">
        <v>82</v>
      </c>
      <c r="AW6733" t="s">
        <v>82</v>
      </c>
      <c r="AY6733" t="s">
        <v>4681</v>
      </c>
      <c r="AZ6733" t="s">
        <v>4681</v>
      </c>
      <c r="BA6733" t="s">
        <v>774</v>
      </c>
      <c r="BB6733">
        <v>80204</v>
      </c>
      <c r="BC6733" t="s">
        <v>79</v>
      </c>
      <c r="BH6733" t="s">
        <v>26761</v>
      </c>
      <c r="BI6733" t="s">
        <v>67</v>
      </c>
      <c r="BJ6733">
        <v>841194615</v>
      </c>
    </row>
    <row r="6734" spans="1:62" x14ac:dyDescent="0.25">
      <c r="A6734" t="s">
        <v>26964</v>
      </c>
      <c r="B6734" s="2">
        <v>43542</v>
      </c>
      <c r="C6734" t="s">
        <v>63</v>
      </c>
      <c r="D6734" s="3">
        <v>43472.426705543985</v>
      </c>
      <c r="E6734" t="s">
        <v>64</v>
      </c>
      <c r="F6734" s="2">
        <v>43556</v>
      </c>
      <c r="G6734" s="2">
        <v>43800</v>
      </c>
      <c r="H6734" t="s">
        <v>26965</v>
      </c>
      <c r="J6734" t="s">
        <v>26966</v>
      </c>
      <c r="L6734" t="s">
        <v>26967</v>
      </c>
      <c r="M6734" t="s">
        <v>105</v>
      </c>
      <c r="N6734">
        <v>75409</v>
      </c>
      <c r="O6734" t="s">
        <v>70</v>
      </c>
      <c r="Q6734" t="s">
        <v>26968</v>
      </c>
      <c r="S6734" t="s">
        <v>72</v>
      </c>
      <c r="T6734" t="s">
        <v>1855</v>
      </c>
      <c r="U6734" t="s">
        <v>1856</v>
      </c>
      <c r="V6734" t="s">
        <v>863</v>
      </c>
      <c r="W6734" t="s">
        <v>105</v>
      </c>
      <c r="X6734" t="s">
        <v>26969</v>
      </c>
      <c r="Y6734" t="str">
        <f>"37-3011"</f>
        <v>37-3011</v>
      </c>
      <c r="Z6734" t="s">
        <v>94</v>
      </c>
      <c r="AA6734">
        <v>238140</v>
      </c>
      <c r="AB6734">
        <v>4</v>
      </c>
      <c r="AC6734">
        <v>4</v>
      </c>
      <c r="AD6734" t="s">
        <v>79</v>
      </c>
      <c r="AE6734" t="s">
        <v>95</v>
      </c>
      <c r="AF6734">
        <v>40</v>
      </c>
      <c r="AG6734" s="4">
        <v>0.33333333333333331</v>
      </c>
      <c r="AH6734" s="4">
        <v>0.70833333333333337</v>
      </c>
      <c r="AI6734" s="5">
        <v>13.94</v>
      </c>
      <c r="AJ6734">
        <v>20.91</v>
      </c>
      <c r="AL6734" t="s">
        <v>81</v>
      </c>
      <c r="AM6734" t="s">
        <v>82</v>
      </c>
      <c r="AO6734" t="s">
        <v>83</v>
      </c>
      <c r="AR6734" t="s">
        <v>82</v>
      </c>
      <c r="AT6734" t="s">
        <v>82</v>
      </c>
      <c r="AW6734" t="s">
        <v>82</v>
      </c>
      <c r="AY6734" t="s">
        <v>26967</v>
      </c>
      <c r="AZ6734" t="s">
        <v>1594</v>
      </c>
      <c r="BA6734" t="s">
        <v>105</v>
      </c>
      <c r="BB6734">
        <v>75409</v>
      </c>
      <c r="BC6734" t="s">
        <v>79</v>
      </c>
      <c r="BH6734" t="s">
        <v>26966</v>
      </c>
      <c r="BJ6734">
        <v>331129645</v>
      </c>
    </row>
    <row r="6735" spans="1:62" x14ac:dyDescent="0.25">
      <c r="A6735" t="s">
        <v>27030</v>
      </c>
      <c r="B6735" s="2">
        <v>43542</v>
      </c>
      <c r="C6735" t="s">
        <v>63</v>
      </c>
      <c r="D6735" s="3">
        <v>43472.400817627313</v>
      </c>
      <c r="E6735" t="s">
        <v>117</v>
      </c>
      <c r="H6735" t="s">
        <v>27031</v>
      </c>
      <c r="J6735" t="s">
        <v>27032</v>
      </c>
      <c r="L6735" t="s">
        <v>27033</v>
      </c>
      <c r="M6735" t="s">
        <v>745</v>
      </c>
      <c r="N6735">
        <v>67226</v>
      </c>
      <c r="O6735" t="s">
        <v>70</v>
      </c>
      <c r="Q6735" t="s">
        <v>27034</v>
      </c>
      <c r="S6735" t="s">
        <v>82</v>
      </c>
      <c r="U6735" t="s">
        <v>92</v>
      </c>
      <c r="X6735" t="s">
        <v>1178</v>
      </c>
      <c r="Y6735" t="str">
        <f>"47-2061"</f>
        <v>47-2061</v>
      </c>
      <c r="Z6735" t="s">
        <v>326</v>
      </c>
      <c r="AA6735">
        <v>238310</v>
      </c>
      <c r="AB6735">
        <v>20</v>
      </c>
      <c r="AD6735" t="s">
        <v>79</v>
      </c>
      <c r="AE6735" t="s">
        <v>95</v>
      </c>
      <c r="AF6735">
        <v>40</v>
      </c>
      <c r="AG6735" s="4">
        <v>0.29166666666666669</v>
      </c>
      <c r="AH6735" s="4">
        <v>0.625</v>
      </c>
      <c r="AI6735" s="5">
        <v>14.61</v>
      </c>
      <c r="AJ6735">
        <v>21.92</v>
      </c>
      <c r="AK6735">
        <v>21.92</v>
      </c>
      <c r="AL6735" t="s">
        <v>81</v>
      </c>
      <c r="AM6735" t="s">
        <v>82</v>
      </c>
      <c r="AO6735" t="s">
        <v>83</v>
      </c>
      <c r="AR6735" t="s">
        <v>82</v>
      </c>
      <c r="AT6735" t="s">
        <v>82</v>
      </c>
      <c r="AW6735" t="s">
        <v>72</v>
      </c>
      <c r="AX6735">
        <v>3</v>
      </c>
      <c r="AY6735" t="s">
        <v>27035</v>
      </c>
      <c r="AZ6735" t="s">
        <v>748</v>
      </c>
      <c r="BA6735" t="s">
        <v>745</v>
      </c>
      <c r="BB6735">
        <v>67226</v>
      </c>
      <c r="BC6735" t="s">
        <v>79</v>
      </c>
      <c r="BH6735" t="s">
        <v>27036</v>
      </c>
      <c r="BJ6735">
        <v>464059389</v>
      </c>
    </row>
    <row r="6736" spans="1:62" x14ac:dyDescent="0.25">
      <c r="A6736" t="s">
        <v>27258</v>
      </c>
      <c r="B6736" s="2">
        <v>43542</v>
      </c>
      <c r="C6736" t="s">
        <v>63</v>
      </c>
      <c r="D6736" s="3">
        <v>43472.46323267361</v>
      </c>
      <c r="E6736" t="s">
        <v>64</v>
      </c>
      <c r="F6736" s="2">
        <v>43556</v>
      </c>
      <c r="G6736" s="2">
        <v>43800</v>
      </c>
      <c r="H6736" t="s">
        <v>27259</v>
      </c>
      <c r="J6736" t="s">
        <v>27260</v>
      </c>
      <c r="L6736" t="s">
        <v>1703</v>
      </c>
      <c r="M6736" t="s">
        <v>76</v>
      </c>
      <c r="N6736">
        <v>74120</v>
      </c>
      <c r="O6736" t="s">
        <v>70</v>
      </c>
      <c r="Q6736" t="s">
        <v>27261</v>
      </c>
      <c r="S6736" t="s">
        <v>72</v>
      </c>
      <c r="T6736" t="s">
        <v>1855</v>
      </c>
      <c r="U6736" t="s">
        <v>1856</v>
      </c>
      <c r="V6736" t="s">
        <v>863</v>
      </c>
      <c r="W6736" t="s">
        <v>105</v>
      </c>
      <c r="X6736" t="s">
        <v>27262</v>
      </c>
      <c r="Y6736" t="str">
        <f>"37-3011"</f>
        <v>37-3011</v>
      </c>
      <c r="Z6736" t="s">
        <v>94</v>
      </c>
      <c r="AA6736">
        <v>2389</v>
      </c>
      <c r="AB6736">
        <v>15</v>
      </c>
      <c r="AC6736">
        <v>15</v>
      </c>
      <c r="AD6736" t="s">
        <v>79</v>
      </c>
      <c r="AE6736" t="s">
        <v>95</v>
      </c>
      <c r="AF6736">
        <v>40</v>
      </c>
      <c r="AG6736" s="4">
        <v>0.33333333333333331</v>
      </c>
      <c r="AH6736" s="4">
        <v>0.70833333333333337</v>
      </c>
      <c r="AI6736" s="5">
        <v>12.95</v>
      </c>
      <c r="AJ6736">
        <v>19.43</v>
      </c>
      <c r="AK6736">
        <v>30</v>
      </c>
      <c r="AL6736" t="s">
        <v>81</v>
      </c>
      <c r="AM6736" t="s">
        <v>82</v>
      </c>
      <c r="AO6736" t="s">
        <v>83</v>
      </c>
      <c r="AR6736" t="s">
        <v>82</v>
      </c>
      <c r="AT6736" t="s">
        <v>82</v>
      </c>
      <c r="AW6736" t="s">
        <v>72</v>
      </c>
      <c r="AX6736">
        <v>6</v>
      </c>
      <c r="AY6736" t="s">
        <v>1703</v>
      </c>
      <c r="AZ6736" t="s">
        <v>1703</v>
      </c>
      <c r="BA6736" t="s">
        <v>76</v>
      </c>
      <c r="BB6736">
        <v>74120</v>
      </c>
      <c r="BC6736" t="s">
        <v>79</v>
      </c>
      <c r="BH6736" t="s">
        <v>27260</v>
      </c>
      <c r="BJ6736">
        <v>731562582</v>
      </c>
    </row>
    <row r="6737" spans="1:62" x14ac:dyDescent="0.25">
      <c r="A6737" t="s">
        <v>27403</v>
      </c>
      <c r="B6737" s="2">
        <v>43542</v>
      </c>
      <c r="C6737" t="s">
        <v>63</v>
      </c>
      <c r="D6737" s="3">
        <v>43472.388843819441</v>
      </c>
      <c r="E6737" t="s">
        <v>64</v>
      </c>
      <c r="F6737" s="2">
        <v>43556</v>
      </c>
      <c r="G6737" s="2">
        <v>43814</v>
      </c>
      <c r="H6737" t="s">
        <v>27404</v>
      </c>
      <c r="I6737" t="s">
        <v>27405</v>
      </c>
      <c r="J6737" t="s">
        <v>27406</v>
      </c>
      <c r="K6737" t="s">
        <v>67</v>
      </c>
      <c r="L6737" t="s">
        <v>273</v>
      </c>
      <c r="M6737" t="s">
        <v>207</v>
      </c>
      <c r="N6737">
        <v>2657</v>
      </c>
      <c r="O6737" t="s">
        <v>70</v>
      </c>
      <c r="P6737" t="s">
        <v>67</v>
      </c>
      <c r="Q6737" t="s">
        <v>27407</v>
      </c>
      <c r="S6737" t="s">
        <v>72</v>
      </c>
      <c r="T6737" t="s">
        <v>275</v>
      </c>
      <c r="U6737" t="s">
        <v>276</v>
      </c>
      <c r="V6737" t="s">
        <v>277</v>
      </c>
      <c r="W6737" t="s">
        <v>278</v>
      </c>
      <c r="X6737" t="s">
        <v>26408</v>
      </c>
      <c r="Y6737" t="str">
        <f>"35-9021"</f>
        <v>35-9021</v>
      </c>
      <c r="Z6737" t="s">
        <v>315</v>
      </c>
      <c r="AA6737">
        <v>722110</v>
      </c>
      <c r="AB6737">
        <v>16</v>
      </c>
      <c r="AC6737">
        <v>16</v>
      </c>
      <c r="AD6737" t="s">
        <v>79</v>
      </c>
      <c r="AE6737" t="s">
        <v>95</v>
      </c>
      <c r="AF6737">
        <v>35</v>
      </c>
      <c r="AG6737" s="4">
        <v>0.25</v>
      </c>
      <c r="AH6737" s="4">
        <v>0.95833333333333337</v>
      </c>
      <c r="AI6737" s="5">
        <v>12.37</v>
      </c>
      <c r="AJ6737">
        <v>18.559999999999999</v>
      </c>
      <c r="AL6737" t="s">
        <v>81</v>
      </c>
      <c r="AM6737" t="s">
        <v>82</v>
      </c>
      <c r="AO6737" t="s">
        <v>83</v>
      </c>
      <c r="AP6737" t="s">
        <v>67</v>
      </c>
      <c r="AQ6737" t="s">
        <v>67</v>
      </c>
      <c r="AR6737" t="s">
        <v>82</v>
      </c>
      <c r="AT6737" t="s">
        <v>82</v>
      </c>
      <c r="AW6737" t="s">
        <v>72</v>
      </c>
      <c r="AX6737">
        <v>3</v>
      </c>
      <c r="AY6737" t="s">
        <v>273</v>
      </c>
      <c r="AZ6737" t="s">
        <v>214</v>
      </c>
      <c r="BA6737" t="s">
        <v>207</v>
      </c>
      <c r="BB6737">
        <v>2657</v>
      </c>
      <c r="BC6737" t="s">
        <v>87</v>
      </c>
      <c r="BH6737" t="s">
        <v>27406</v>
      </c>
      <c r="BI6737" t="s">
        <v>67</v>
      </c>
      <c r="BJ6737">
        <v>820964963</v>
      </c>
    </row>
    <row r="6738" spans="1:62" x14ac:dyDescent="0.25">
      <c r="A6738" t="s">
        <v>27466</v>
      </c>
      <c r="B6738" s="2">
        <v>43542</v>
      </c>
      <c r="C6738" t="s">
        <v>63</v>
      </c>
      <c r="D6738" s="3">
        <v>43472.383792187502</v>
      </c>
      <c r="E6738" t="s">
        <v>64</v>
      </c>
      <c r="F6738" s="2">
        <v>43556</v>
      </c>
      <c r="G6738" s="2">
        <v>43770</v>
      </c>
      <c r="H6738" t="s">
        <v>27467</v>
      </c>
      <c r="I6738" t="s">
        <v>27468</v>
      </c>
      <c r="J6738" t="s">
        <v>6865</v>
      </c>
      <c r="L6738" t="s">
        <v>6866</v>
      </c>
      <c r="M6738" t="s">
        <v>147</v>
      </c>
      <c r="N6738">
        <v>19462</v>
      </c>
      <c r="O6738" t="s">
        <v>70</v>
      </c>
      <c r="Q6738" t="s">
        <v>5788</v>
      </c>
      <c r="S6738" t="s">
        <v>72</v>
      </c>
      <c r="T6738" t="s">
        <v>5946</v>
      </c>
      <c r="U6738" t="s">
        <v>5854</v>
      </c>
      <c r="V6738" t="s">
        <v>6868</v>
      </c>
      <c r="W6738" t="s">
        <v>232</v>
      </c>
      <c r="X6738" t="s">
        <v>106</v>
      </c>
      <c r="Y6738" t="str">
        <f>"37-3011"</f>
        <v>37-3011</v>
      </c>
      <c r="Z6738" t="s">
        <v>94</v>
      </c>
      <c r="AA6738">
        <v>561730</v>
      </c>
      <c r="AB6738">
        <v>40</v>
      </c>
      <c r="AC6738">
        <v>40</v>
      </c>
      <c r="AD6738" t="s">
        <v>79</v>
      </c>
      <c r="AE6738" t="s">
        <v>80</v>
      </c>
      <c r="AF6738">
        <v>40</v>
      </c>
      <c r="AG6738" s="4">
        <v>0.25</v>
      </c>
      <c r="AH6738" s="4">
        <v>0.60416666666666663</v>
      </c>
      <c r="AI6738" s="5">
        <v>16.059999999999999</v>
      </c>
      <c r="AJ6738">
        <v>24.09</v>
      </c>
      <c r="AL6738" t="s">
        <v>81</v>
      </c>
      <c r="AM6738" t="s">
        <v>82</v>
      </c>
      <c r="AO6738" t="s">
        <v>83</v>
      </c>
      <c r="AR6738" t="s">
        <v>82</v>
      </c>
      <c r="AT6738" t="s">
        <v>82</v>
      </c>
      <c r="AW6738" t="s">
        <v>82</v>
      </c>
      <c r="AY6738" t="s">
        <v>27469</v>
      </c>
      <c r="AZ6738" t="s">
        <v>2202</v>
      </c>
      <c r="BA6738" t="s">
        <v>323</v>
      </c>
      <c r="BB6738">
        <v>95677</v>
      </c>
      <c r="BC6738" t="s">
        <v>79</v>
      </c>
      <c r="BH6738" t="s">
        <v>27470</v>
      </c>
      <c r="BJ6738">
        <v>952651541</v>
      </c>
    </row>
    <row r="6739" spans="1:62" x14ac:dyDescent="0.25">
      <c r="A6739" t="s">
        <v>27724</v>
      </c>
      <c r="B6739" s="2">
        <v>43542</v>
      </c>
      <c r="C6739" t="s">
        <v>63</v>
      </c>
      <c r="D6739" s="3">
        <v>43472.392091805559</v>
      </c>
      <c r="E6739" t="s">
        <v>282</v>
      </c>
      <c r="F6739" s="2">
        <v>43556</v>
      </c>
      <c r="G6739" s="2">
        <v>43799</v>
      </c>
      <c r="H6739" t="s">
        <v>27725</v>
      </c>
      <c r="J6739" t="s">
        <v>27726</v>
      </c>
      <c r="L6739" t="s">
        <v>4462</v>
      </c>
      <c r="M6739" t="s">
        <v>166</v>
      </c>
      <c r="N6739">
        <v>84081</v>
      </c>
      <c r="O6739" t="s">
        <v>70</v>
      </c>
      <c r="Q6739" t="s">
        <v>27727</v>
      </c>
      <c r="S6739" t="s">
        <v>72</v>
      </c>
      <c r="T6739" t="s">
        <v>1855</v>
      </c>
      <c r="U6739" t="s">
        <v>1856</v>
      </c>
      <c r="V6739" t="s">
        <v>863</v>
      </c>
      <c r="W6739" t="s">
        <v>105</v>
      </c>
      <c r="X6739" t="s">
        <v>1758</v>
      </c>
      <c r="Y6739" t="str">
        <f>"47-2061"</f>
        <v>47-2061</v>
      </c>
      <c r="Z6739" t="s">
        <v>1197</v>
      </c>
      <c r="AA6739">
        <v>32412</v>
      </c>
      <c r="AB6739">
        <v>15</v>
      </c>
      <c r="AC6739">
        <v>13</v>
      </c>
      <c r="AD6739" t="s">
        <v>79</v>
      </c>
      <c r="AE6739" t="s">
        <v>80</v>
      </c>
      <c r="AF6739">
        <v>40</v>
      </c>
      <c r="AG6739" s="4">
        <v>0.25</v>
      </c>
      <c r="AH6739" s="4">
        <v>0.625</v>
      </c>
      <c r="AI6739" s="5">
        <v>15.89</v>
      </c>
      <c r="AJ6739">
        <v>23.84</v>
      </c>
      <c r="AL6739" t="s">
        <v>81</v>
      </c>
      <c r="AM6739" t="s">
        <v>82</v>
      </c>
      <c r="AO6739" t="s">
        <v>83</v>
      </c>
      <c r="AR6739" t="s">
        <v>82</v>
      </c>
      <c r="AT6739" t="s">
        <v>82</v>
      </c>
      <c r="AW6739" t="s">
        <v>82</v>
      </c>
      <c r="AY6739" t="s">
        <v>4462</v>
      </c>
      <c r="AZ6739" t="s">
        <v>172</v>
      </c>
      <c r="BA6739" t="s">
        <v>166</v>
      </c>
      <c r="BB6739">
        <v>84081</v>
      </c>
      <c r="BC6739" t="s">
        <v>79</v>
      </c>
      <c r="BH6739" t="s">
        <v>27726</v>
      </c>
      <c r="BJ6739">
        <v>870462063</v>
      </c>
    </row>
    <row r="6740" spans="1:62" x14ac:dyDescent="0.25">
      <c r="A6740" t="s">
        <v>27821</v>
      </c>
      <c r="B6740" s="2">
        <v>43542</v>
      </c>
      <c r="C6740" t="s">
        <v>63</v>
      </c>
      <c r="D6740" s="3">
        <v>43472.480980636574</v>
      </c>
      <c r="E6740" t="s">
        <v>117</v>
      </c>
      <c r="H6740" t="s">
        <v>27822</v>
      </c>
      <c r="J6740" t="s">
        <v>27823</v>
      </c>
      <c r="K6740" t="s">
        <v>27824</v>
      </c>
      <c r="L6740" t="s">
        <v>27825</v>
      </c>
      <c r="M6740" t="s">
        <v>105</v>
      </c>
      <c r="N6740">
        <v>78681</v>
      </c>
      <c r="O6740" t="s">
        <v>70</v>
      </c>
      <c r="Q6740" t="s">
        <v>27826</v>
      </c>
      <c r="S6740" t="s">
        <v>72</v>
      </c>
      <c r="T6740" t="s">
        <v>1855</v>
      </c>
      <c r="U6740" t="s">
        <v>1856</v>
      </c>
      <c r="V6740" t="s">
        <v>863</v>
      </c>
      <c r="W6740" t="s">
        <v>105</v>
      </c>
      <c r="X6740" t="s">
        <v>15841</v>
      </c>
      <c r="Y6740" t="str">
        <f>"47-3012"</f>
        <v>47-3012</v>
      </c>
      <c r="Z6740" t="s">
        <v>1540</v>
      </c>
      <c r="AA6740">
        <v>238130</v>
      </c>
      <c r="AB6740">
        <v>30</v>
      </c>
      <c r="AD6740" t="s">
        <v>79</v>
      </c>
      <c r="AE6740" t="s">
        <v>95</v>
      </c>
      <c r="AF6740">
        <v>40</v>
      </c>
      <c r="AG6740" s="4">
        <v>0.33333333333333331</v>
      </c>
      <c r="AH6740" s="4">
        <v>0.70833333333333337</v>
      </c>
      <c r="AI6740" s="5">
        <v>13.11</v>
      </c>
      <c r="AJ6740">
        <v>19.670000000000002</v>
      </c>
      <c r="AL6740" t="s">
        <v>81</v>
      </c>
      <c r="AM6740" t="s">
        <v>82</v>
      </c>
      <c r="AO6740" t="s">
        <v>83</v>
      </c>
      <c r="AR6740" t="s">
        <v>82</v>
      </c>
      <c r="AT6740" t="s">
        <v>82</v>
      </c>
      <c r="AW6740" t="s">
        <v>82</v>
      </c>
      <c r="AY6740" t="s">
        <v>27825</v>
      </c>
      <c r="AZ6740" t="s">
        <v>2062</v>
      </c>
      <c r="BA6740" t="s">
        <v>105</v>
      </c>
      <c r="BB6740">
        <v>78681</v>
      </c>
      <c r="BC6740" t="s">
        <v>79</v>
      </c>
      <c r="BH6740" t="s">
        <v>27827</v>
      </c>
      <c r="BI6740" t="s">
        <v>27824</v>
      </c>
      <c r="BJ6740">
        <v>814226077</v>
      </c>
    </row>
    <row r="6741" spans="1:62" x14ac:dyDescent="0.25">
      <c r="A6741" t="s">
        <v>27976</v>
      </c>
      <c r="B6741" s="2">
        <v>43542</v>
      </c>
      <c r="C6741" t="s">
        <v>63</v>
      </c>
      <c r="D6741" s="3">
        <v>43472.411590972224</v>
      </c>
      <c r="E6741" t="s">
        <v>91</v>
      </c>
      <c r="H6741" t="s">
        <v>27977</v>
      </c>
      <c r="I6741" t="s">
        <v>67</v>
      </c>
      <c r="J6741" t="s">
        <v>27978</v>
      </c>
      <c r="K6741" t="s">
        <v>67</v>
      </c>
      <c r="L6741" t="s">
        <v>9711</v>
      </c>
      <c r="M6741" t="s">
        <v>1246</v>
      </c>
      <c r="N6741">
        <v>63304</v>
      </c>
      <c r="O6741" t="s">
        <v>70</v>
      </c>
      <c r="P6741" t="s">
        <v>67</v>
      </c>
      <c r="Q6741" t="s">
        <v>27979</v>
      </c>
      <c r="S6741" t="s">
        <v>72</v>
      </c>
      <c r="T6741" t="s">
        <v>13355</v>
      </c>
      <c r="U6741" t="s">
        <v>3530</v>
      </c>
      <c r="V6741" t="s">
        <v>3531</v>
      </c>
      <c r="W6741" t="s">
        <v>232</v>
      </c>
      <c r="X6741" t="s">
        <v>93</v>
      </c>
      <c r="Y6741" t="str">
        <f>"37-3011"</f>
        <v>37-3011</v>
      </c>
      <c r="Z6741" t="s">
        <v>94</v>
      </c>
      <c r="AA6741">
        <v>332212</v>
      </c>
      <c r="AB6741">
        <v>6</v>
      </c>
      <c r="AD6741" t="s">
        <v>79</v>
      </c>
      <c r="AE6741" t="s">
        <v>80</v>
      </c>
      <c r="AF6741">
        <v>40</v>
      </c>
      <c r="AG6741" s="4">
        <v>0.33333333333333331</v>
      </c>
      <c r="AH6741" s="4">
        <v>0.66666666666666663</v>
      </c>
      <c r="AI6741" s="5">
        <v>14.55</v>
      </c>
      <c r="AJ6741">
        <v>21.83</v>
      </c>
      <c r="AK6741">
        <v>21.83</v>
      </c>
      <c r="AL6741" t="s">
        <v>81</v>
      </c>
      <c r="AM6741" t="s">
        <v>82</v>
      </c>
      <c r="AO6741" t="s">
        <v>83</v>
      </c>
      <c r="AP6741" t="s">
        <v>67</v>
      </c>
      <c r="AQ6741" t="s">
        <v>67</v>
      </c>
      <c r="AR6741" t="s">
        <v>82</v>
      </c>
      <c r="AT6741" t="s">
        <v>82</v>
      </c>
      <c r="AW6741" t="s">
        <v>82</v>
      </c>
      <c r="AY6741" t="s">
        <v>9711</v>
      </c>
      <c r="AZ6741" t="s">
        <v>9711</v>
      </c>
      <c r="BA6741" t="s">
        <v>1246</v>
      </c>
      <c r="BB6741">
        <v>63304</v>
      </c>
      <c r="BC6741" t="s">
        <v>79</v>
      </c>
      <c r="BH6741" t="s">
        <v>27978</v>
      </c>
      <c r="BI6741" t="s">
        <v>67</v>
      </c>
      <c r="BJ6741">
        <v>473178857</v>
      </c>
    </row>
    <row r="6742" spans="1:62" x14ac:dyDescent="0.25">
      <c r="A6742" t="s">
        <v>28077</v>
      </c>
      <c r="B6742" s="2">
        <v>43542</v>
      </c>
      <c r="C6742" t="s">
        <v>63</v>
      </c>
      <c r="D6742" s="3">
        <v>43472.390017534723</v>
      </c>
      <c r="E6742" t="s">
        <v>64</v>
      </c>
      <c r="F6742" s="2">
        <v>43556</v>
      </c>
      <c r="G6742" s="2">
        <v>43769</v>
      </c>
      <c r="H6742" t="s">
        <v>28078</v>
      </c>
      <c r="I6742" t="s">
        <v>28079</v>
      </c>
      <c r="J6742" t="s">
        <v>28080</v>
      </c>
      <c r="L6742" t="s">
        <v>313</v>
      </c>
      <c r="M6742" t="s">
        <v>232</v>
      </c>
      <c r="N6742">
        <v>10006</v>
      </c>
      <c r="O6742" t="s">
        <v>70</v>
      </c>
      <c r="Q6742" t="s">
        <v>28081</v>
      </c>
      <c r="S6742" t="s">
        <v>72</v>
      </c>
      <c r="T6742" t="s">
        <v>2963</v>
      </c>
      <c r="U6742" t="s">
        <v>1425</v>
      </c>
      <c r="V6742" t="s">
        <v>1426</v>
      </c>
      <c r="W6742" t="s">
        <v>105</v>
      </c>
      <c r="X6742" t="s">
        <v>11829</v>
      </c>
      <c r="Y6742" t="str">
        <f>"37-3011"</f>
        <v>37-3011</v>
      </c>
      <c r="Z6742" t="s">
        <v>94</v>
      </c>
      <c r="AA6742">
        <v>72111</v>
      </c>
      <c r="AB6742">
        <v>12</v>
      </c>
      <c r="AC6742">
        <v>12</v>
      </c>
      <c r="AD6742" t="s">
        <v>79</v>
      </c>
      <c r="AE6742" t="s">
        <v>95</v>
      </c>
      <c r="AF6742">
        <v>35</v>
      </c>
      <c r="AG6742" s="4">
        <v>0.27083333333333331</v>
      </c>
      <c r="AH6742" s="4">
        <v>0.625</v>
      </c>
      <c r="AI6742" s="5">
        <v>14.79</v>
      </c>
      <c r="AJ6742">
        <v>22.19</v>
      </c>
      <c r="AL6742" t="s">
        <v>81</v>
      </c>
      <c r="AM6742" t="s">
        <v>82</v>
      </c>
      <c r="AO6742" t="s">
        <v>83</v>
      </c>
      <c r="AR6742" t="s">
        <v>82</v>
      </c>
      <c r="AT6742" t="s">
        <v>82</v>
      </c>
      <c r="AW6742" t="s">
        <v>82</v>
      </c>
      <c r="AY6742" t="s">
        <v>27960</v>
      </c>
      <c r="AZ6742" t="s">
        <v>27962</v>
      </c>
      <c r="BA6742" t="s">
        <v>136</v>
      </c>
      <c r="BB6742">
        <v>21663</v>
      </c>
      <c r="BC6742" t="s">
        <v>87</v>
      </c>
      <c r="BH6742" t="s">
        <v>28082</v>
      </c>
      <c r="BJ6742">
        <v>473267290</v>
      </c>
    </row>
    <row r="6743" spans="1:62" x14ac:dyDescent="0.25">
      <c r="A6743" t="s">
        <v>28177</v>
      </c>
      <c r="B6743" s="2">
        <v>43542</v>
      </c>
      <c r="C6743" t="s">
        <v>63</v>
      </c>
      <c r="D6743" s="3">
        <v>43472.458651736109</v>
      </c>
      <c r="E6743" t="s">
        <v>64</v>
      </c>
      <c r="F6743" s="2">
        <v>43556</v>
      </c>
      <c r="G6743" s="2">
        <v>43770</v>
      </c>
      <c r="H6743" t="s">
        <v>9861</v>
      </c>
      <c r="J6743" t="s">
        <v>9862</v>
      </c>
      <c r="K6743" t="s">
        <v>9863</v>
      </c>
      <c r="L6743" t="s">
        <v>3479</v>
      </c>
      <c r="M6743" t="s">
        <v>105</v>
      </c>
      <c r="N6743">
        <v>75074</v>
      </c>
      <c r="O6743" t="s">
        <v>70</v>
      </c>
      <c r="Q6743" t="s">
        <v>9864</v>
      </c>
      <c r="S6743" t="s">
        <v>72</v>
      </c>
      <c r="T6743" t="s">
        <v>1855</v>
      </c>
      <c r="U6743" t="s">
        <v>1856</v>
      </c>
      <c r="V6743" t="s">
        <v>863</v>
      </c>
      <c r="W6743" t="s">
        <v>105</v>
      </c>
      <c r="X6743" t="s">
        <v>106</v>
      </c>
      <c r="Y6743" t="str">
        <f>"37-3011"</f>
        <v>37-3011</v>
      </c>
      <c r="Z6743" t="s">
        <v>94</v>
      </c>
      <c r="AA6743">
        <v>561730</v>
      </c>
      <c r="AB6743">
        <v>25</v>
      </c>
      <c r="AC6743">
        <v>25</v>
      </c>
      <c r="AD6743" t="s">
        <v>79</v>
      </c>
      <c r="AE6743" t="s">
        <v>95</v>
      </c>
      <c r="AF6743">
        <v>40</v>
      </c>
      <c r="AG6743" s="4">
        <v>0.25</v>
      </c>
      <c r="AH6743" s="4">
        <v>0.60416666666666663</v>
      </c>
      <c r="AI6743" s="5">
        <v>13.94</v>
      </c>
      <c r="AJ6743">
        <v>20.91</v>
      </c>
      <c r="AL6743" t="s">
        <v>81</v>
      </c>
      <c r="AM6743" t="s">
        <v>82</v>
      </c>
      <c r="AO6743" t="s">
        <v>83</v>
      </c>
      <c r="AR6743" t="s">
        <v>82</v>
      </c>
      <c r="AT6743" t="s">
        <v>82</v>
      </c>
      <c r="AW6743" t="s">
        <v>72</v>
      </c>
      <c r="AX6743">
        <v>1</v>
      </c>
      <c r="AY6743" t="s">
        <v>3479</v>
      </c>
      <c r="AZ6743" t="s">
        <v>1594</v>
      </c>
      <c r="BA6743" t="s">
        <v>105</v>
      </c>
      <c r="BB6743">
        <v>75074</v>
      </c>
      <c r="BC6743" t="s">
        <v>79</v>
      </c>
      <c r="BH6743" t="s">
        <v>9862</v>
      </c>
      <c r="BI6743" t="s">
        <v>9863</v>
      </c>
      <c r="BJ6743">
        <v>752362988</v>
      </c>
    </row>
    <row r="6744" spans="1:62" x14ac:dyDescent="0.25">
      <c r="A6744" t="s">
        <v>28568</v>
      </c>
      <c r="B6744" s="2">
        <v>43542</v>
      </c>
      <c r="C6744" t="s">
        <v>63</v>
      </c>
      <c r="D6744" s="3">
        <v>43472.444583912038</v>
      </c>
      <c r="E6744" t="s">
        <v>64</v>
      </c>
      <c r="F6744" s="2">
        <v>43556</v>
      </c>
      <c r="G6744" s="2">
        <v>43800</v>
      </c>
      <c r="H6744" t="s">
        <v>28569</v>
      </c>
      <c r="J6744" t="s">
        <v>28570</v>
      </c>
      <c r="L6744" t="s">
        <v>9388</v>
      </c>
      <c r="M6744" t="s">
        <v>105</v>
      </c>
      <c r="N6744">
        <v>75078</v>
      </c>
      <c r="O6744" t="s">
        <v>70</v>
      </c>
      <c r="Q6744" t="s">
        <v>28571</v>
      </c>
      <c r="S6744" t="s">
        <v>72</v>
      </c>
      <c r="T6744" t="s">
        <v>1855</v>
      </c>
      <c r="U6744" t="s">
        <v>1856</v>
      </c>
      <c r="V6744" t="s">
        <v>863</v>
      </c>
      <c r="W6744" t="s">
        <v>105</v>
      </c>
      <c r="X6744" t="s">
        <v>106</v>
      </c>
      <c r="Y6744" t="str">
        <f>"37-3011"</f>
        <v>37-3011</v>
      </c>
      <c r="Z6744" t="s">
        <v>94</v>
      </c>
      <c r="AA6744">
        <v>561730</v>
      </c>
      <c r="AB6744">
        <v>5</v>
      </c>
      <c r="AC6744">
        <v>5</v>
      </c>
      <c r="AD6744" t="s">
        <v>79</v>
      </c>
      <c r="AE6744" t="s">
        <v>95</v>
      </c>
      <c r="AF6744">
        <v>40</v>
      </c>
      <c r="AG6744" s="4">
        <v>0.33333333333333331</v>
      </c>
      <c r="AH6744" s="4">
        <v>0.6875</v>
      </c>
      <c r="AI6744" s="5">
        <v>13.94</v>
      </c>
      <c r="AJ6744">
        <v>20.91</v>
      </c>
      <c r="AL6744" t="s">
        <v>81</v>
      </c>
      <c r="AM6744" t="s">
        <v>82</v>
      </c>
      <c r="AO6744" t="s">
        <v>83</v>
      </c>
      <c r="AR6744" t="s">
        <v>82</v>
      </c>
      <c r="AT6744" t="s">
        <v>82</v>
      </c>
      <c r="AW6744" t="s">
        <v>72</v>
      </c>
      <c r="AX6744">
        <v>3</v>
      </c>
      <c r="AY6744" t="s">
        <v>1225</v>
      </c>
      <c r="AZ6744" t="s">
        <v>1225</v>
      </c>
      <c r="BA6744" t="s">
        <v>105</v>
      </c>
      <c r="BB6744">
        <v>75229</v>
      </c>
      <c r="BC6744" t="s">
        <v>79</v>
      </c>
      <c r="BH6744" t="s">
        <v>28572</v>
      </c>
      <c r="BJ6744">
        <v>454827677</v>
      </c>
    </row>
    <row r="6745" spans="1:62" x14ac:dyDescent="0.25">
      <c r="A6745" t="s">
        <v>28637</v>
      </c>
      <c r="B6745" s="2">
        <v>43542</v>
      </c>
      <c r="C6745" t="s">
        <v>63</v>
      </c>
      <c r="D6745" s="3">
        <v>43472.48893402778</v>
      </c>
      <c r="E6745" t="s">
        <v>64</v>
      </c>
      <c r="F6745" s="2">
        <v>43556</v>
      </c>
      <c r="G6745" s="2">
        <v>43792</v>
      </c>
      <c r="H6745" t="s">
        <v>28638</v>
      </c>
      <c r="J6745" t="s">
        <v>28639</v>
      </c>
      <c r="K6745" t="s">
        <v>28640</v>
      </c>
      <c r="L6745" t="s">
        <v>28641</v>
      </c>
      <c r="M6745" t="s">
        <v>761</v>
      </c>
      <c r="N6745">
        <v>30046</v>
      </c>
      <c r="O6745" t="s">
        <v>70</v>
      </c>
      <c r="Q6745" t="s">
        <v>28642</v>
      </c>
      <c r="S6745" t="s">
        <v>72</v>
      </c>
      <c r="T6745" t="s">
        <v>1855</v>
      </c>
      <c r="U6745" t="s">
        <v>1856</v>
      </c>
      <c r="V6745" t="s">
        <v>863</v>
      </c>
      <c r="W6745" t="s">
        <v>105</v>
      </c>
      <c r="X6745" t="s">
        <v>1758</v>
      </c>
      <c r="Y6745" t="str">
        <f>"37-3011"</f>
        <v>37-3011</v>
      </c>
      <c r="Z6745" t="s">
        <v>94</v>
      </c>
      <c r="AA6745">
        <v>561730</v>
      </c>
      <c r="AB6745">
        <v>15</v>
      </c>
      <c r="AC6745">
        <v>15</v>
      </c>
      <c r="AD6745" t="s">
        <v>79</v>
      </c>
      <c r="AE6745" t="s">
        <v>95</v>
      </c>
      <c r="AF6745">
        <v>40</v>
      </c>
      <c r="AG6745" s="4">
        <v>0.25</v>
      </c>
      <c r="AH6745" s="4">
        <v>0.60416666666666663</v>
      </c>
      <c r="AI6745" s="5">
        <v>14.24</v>
      </c>
      <c r="AJ6745">
        <v>21.36</v>
      </c>
      <c r="AL6745" t="s">
        <v>81</v>
      </c>
      <c r="AM6745" t="s">
        <v>82</v>
      </c>
      <c r="AO6745" t="s">
        <v>83</v>
      </c>
      <c r="AR6745" t="s">
        <v>82</v>
      </c>
      <c r="AT6745" t="s">
        <v>82</v>
      </c>
      <c r="AW6745" t="s">
        <v>82</v>
      </c>
      <c r="AY6745" t="s">
        <v>28641</v>
      </c>
      <c r="AZ6745" t="s">
        <v>8090</v>
      </c>
      <c r="BA6745" t="s">
        <v>761</v>
      </c>
      <c r="BB6745">
        <v>30046</v>
      </c>
      <c r="BC6745" t="s">
        <v>79</v>
      </c>
      <c r="BH6745" t="s">
        <v>28639</v>
      </c>
      <c r="BI6745" t="s">
        <v>28640</v>
      </c>
      <c r="BJ6745">
        <v>582425122</v>
      </c>
    </row>
    <row r="6746" spans="1:62" x14ac:dyDescent="0.25">
      <c r="A6746" t="s">
        <v>28929</v>
      </c>
      <c r="B6746" s="2">
        <v>43542</v>
      </c>
      <c r="C6746" t="s">
        <v>63</v>
      </c>
      <c r="D6746" s="3">
        <v>43472.457686018519</v>
      </c>
      <c r="E6746" t="s">
        <v>64</v>
      </c>
      <c r="F6746" s="2">
        <v>43556</v>
      </c>
      <c r="G6746" s="2">
        <v>43769</v>
      </c>
      <c r="H6746" t="s">
        <v>28930</v>
      </c>
      <c r="J6746" t="s">
        <v>28931</v>
      </c>
      <c r="L6746" t="s">
        <v>15079</v>
      </c>
      <c r="M6746" t="s">
        <v>774</v>
      </c>
      <c r="N6746">
        <v>80513</v>
      </c>
      <c r="O6746" t="s">
        <v>70</v>
      </c>
      <c r="Q6746" t="s">
        <v>28932</v>
      </c>
      <c r="S6746" t="s">
        <v>72</v>
      </c>
      <c r="T6746" t="s">
        <v>1855</v>
      </c>
      <c r="U6746" t="s">
        <v>1856</v>
      </c>
      <c r="V6746" t="s">
        <v>863</v>
      </c>
      <c r="W6746" t="s">
        <v>105</v>
      </c>
      <c r="X6746" t="s">
        <v>1758</v>
      </c>
      <c r="Y6746" t="str">
        <f>"37-3011"</f>
        <v>37-3011</v>
      </c>
      <c r="Z6746" t="s">
        <v>94</v>
      </c>
      <c r="AA6746">
        <v>561730</v>
      </c>
      <c r="AB6746">
        <v>12</v>
      </c>
      <c r="AC6746">
        <v>12</v>
      </c>
      <c r="AD6746" t="s">
        <v>79</v>
      </c>
      <c r="AE6746" t="s">
        <v>95</v>
      </c>
      <c r="AF6746">
        <v>40</v>
      </c>
      <c r="AG6746" s="4">
        <v>0.33333333333333331</v>
      </c>
      <c r="AH6746" s="4">
        <v>0.70833333333333337</v>
      </c>
      <c r="AI6746" s="5">
        <v>15.73</v>
      </c>
      <c r="AJ6746">
        <v>23.6</v>
      </c>
      <c r="AL6746" t="s">
        <v>81</v>
      </c>
      <c r="AM6746" t="s">
        <v>82</v>
      </c>
      <c r="AO6746" t="s">
        <v>83</v>
      </c>
      <c r="AR6746" t="s">
        <v>82</v>
      </c>
      <c r="AT6746" t="s">
        <v>82</v>
      </c>
      <c r="AW6746" t="s">
        <v>82</v>
      </c>
      <c r="AY6746" t="s">
        <v>15079</v>
      </c>
      <c r="AZ6746" t="s">
        <v>3399</v>
      </c>
      <c r="BA6746" t="s">
        <v>7957</v>
      </c>
      <c r="BB6746">
        <v>80513</v>
      </c>
      <c r="BC6746" t="s">
        <v>79</v>
      </c>
      <c r="BH6746" t="s">
        <v>28931</v>
      </c>
      <c r="BJ6746">
        <v>841114056</v>
      </c>
    </row>
    <row r="6747" spans="1:62" x14ac:dyDescent="0.25">
      <c r="A6747" t="s">
        <v>29250</v>
      </c>
      <c r="B6747" s="2">
        <v>43542</v>
      </c>
      <c r="C6747" t="s">
        <v>63</v>
      </c>
      <c r="D6747" s="3">
        <v>43472.453771689812</v>
      </c>
      <c r="E6747" t="s">
        <v>282</v>
      </c>
      <c r="F6747" s="2">
        <v>43556</v>
      </c>
      <c r="G6747" s="2">
        <v>43814</v>
      </c>
      <c r="H6747" t="s">
        <v>29251</v>
      </c>
      <c r="I6747" t="s">
        <v>29252</v>
      </c>
      <c r="J6747" t="s">
        <v>29253</v>
      </c>
      <c r="L6747" t="s">
        <v>3882</v>
      </c>
      <c r="M6747" t="s">
        <v>105</v>
      </c>
      <c r="N6747">
        <v>76116</v>
      </c>
      <c r="O6747" t="s">
        <v>70</v>
      </c>
      <c r="Q6747" t="s">
        <v>29254</v>
      </c>
      <c r="S6747" t="s">
        <v>72</v>
      </c>
      <c r="T6747" t="s">
        <v>1855</v>
      </c>
      <c r="U6747" t="s">
        <v>1856</v>
      </c>
      <c r="V6747" t="s">
        <v>863</v>
      </c>
      <c r="W6747" t="s">
        <v>105</v>
      </c>
      <c r="X6747" t="s">
        <v>1758</v>
      </c>
      <c r="Y6747" t="str">
        <f>"37-3011"</f>
        <v>37-3011</v>
      </c>
      <c r="Z6747" t="s">
        <v>94</v>
      </c>
      <c r="AA6747">
        <v>561730</v>
      </c>
      <c r="AB6747">
        <v>12</v>
      </c>
      <c r="AC6747">
        <v>11</v>
      </c>
      <c r="AD6747" t="s">
        <v>79</v>
      </c>
      <c r="AE6747" t="s">
        <v>95</v>
      </c>
      <c r="AF6747">
        <v>40</v>
      </c>
      <c r="AG6747" s="4">
        <v>0.33333333333333331</v>
      </c>
      <c r="AH6747" s="4">
        <v>0.70833333333333337</v>
      </c>
      <c r="AI6747" s="5">
        <v>12.43</v>
      </c>
      <c r="AJ6747">
        <v>18.649999999999999</v>
      </c>
      <c r="AK6747">
        <v>19.5</v>
      </c>
      <c r="AL6747" t="s">
        <v>81</v>
      </c>
      <c r="AM6747" t="s">
        <v>82</v>
      </c>
      <c r="AO6747" t="s">
        <v>83</v>
      </c>
      <c r="AR6747" t="s">
        <v>82</v>
      </c>
      <c r="AT6747" t="s">
        <v>82</v>
      </c>
      <c r="AW6747" t="s">
        <v>82</v>
      </c>
      <c r="AY6747" t="s">
        <v>3882</v>
      </c>
      <c r="AZ6747" t="s">
        <v>1428</v>
      </c>
      <c r="BA6747" t="s">
        <v>105</v>
      </c>
      <c r="BB6747">
        <v>76087</v>
      </c>
      <c r="BC6747" t="s">
        <v>79</v>
      </c>
      <c r="BH6747" t="s">
        <v>29253</v>
      </c>
      <c r="BJ6747">
        <v>752798199</v>
      </c>
    </row>
    <row r="6748" spans="1:62" x14ac:dyDescent="0.25">
      <c r="A6748" t="s">
        <v>29540</v>
      </c>
      <c r="B6748" s="2">
        <v>43542</v>
      </c>
      <c r="C6748" t="s">
        <v>63</v>
      </c>
      <c r="D6748" s="3">
        <v>43472.408810972222</v>
      </c>
      <c r="E6748" t="s">
        <v>64</v>
      </c>
      <c r="F6748" s="2">
        <v>43556</v>
      </c>
      <c r="G6748" s="2">
        <v>43768</v>
      </c>
      <c r="H6748" t="s">
        <v>29445</v>
      </c>
      <c r="J6748" t="s">
        <v>29446</v>
      </c>
      <c r="L6748" t="s">
        <v>29447</v>
      </c>
      <c r="M6748" t="s">
        <v>207</v>
      </c>
      <c r="N6748">
        <v>2171</v>
      </c>
      <c r="O6748" t="s">
        <v>70</v>
      </c>
      <c r="Q6748" t="s">
        <v>29448</v>
      </c>
      <c r="S6748" t="s">
        <v>72</v>
      </c>
      <c r="T6748" t="s">
        <v>4795</v>
      </c>
      <c r="U6748" t="s">
        <v>5508</v>
      </c>
      <c r="V6748" t="s">
        <v>4796</v>
      </c>
      <c r="W6748" t="s">
        <v>308</v>
      </c>
      <c r="X6748" t="s">
        <v>1012</v>
      </c>
      <c r="Y6748" t="str">
        <f>"37-2012"</f>
        <v>37-2012</v>
      </c>
      <c r="Z6748" t="s">
        <v>373</v>
      </c>
      <c r="AA6748">
        <v>721110</v>
      </c>
      <c r="AB6748">
        <v>11</v>
      </c>
      <c r="AC6748">
        <v>11</v>
      </c>
      <c r="AD6748" t="s">
        <v>79</v>
      </c>
      <c r="AE6748" t="s">
        <v>95</v>
      </c>
      <c r="AF6748">
        <v>35</v>
      </c>
      <c r="AG6748" s="4">
        <v>0.33333333333333331</v>
      </c>
      <c r="AH6748" s="4">
        <v>0.79166666666666663</v>
      </c>
      <c r="AI6748" s="5">
        <v>11.71</v>
      </c>
      <c r="AJ6748">
        <v>17.57</v>
      </c>
      <c r="AL6748" t="s">
        <v>81</v>
      </c>
      <c r="AM6748" t="s">
        <v>82</v>
      </c>
      <c r="AO6748" t="s">
        <v>83</v>
      </c>
      <c r="AR6748" t="s">
        <v>82</v>
      </c>
      <c r="AT6748" t="s">
        <v>82</v>
      </c>
      <c r="AW6748" t="s">
        <v>82</v>
      </c>
      <c r="AY6748" t="s">
        <v>27772</v>
      </c>
      <c r="AZ6748" t="s">
        <v>812</v>
      </c>
      <c r="BA6748" t="s">
        <v>298</v>
      </c>
      <c r="BB6748">
        <v>4090</v>
      </c>
      <c r="BC6748" t="s">
        <v>79</v>
      </c>
      <c r="BH6748" t="s">
        <v>29541</v>
      </c>
      <c r="BJ6748">
        <v>205727010</v>
      </c>
    </row>
    <row r="6749" spans="1:62" x14ac:dyDescent="0.25">
      <c r="A6749" t="s">
        <v>30293</v>
      </c>
      <c r="B6749" s="2">
        <v>43542</v>
      </c>
      <c r="C6749" t="s">
        <v>63</v>
      </c>
      <c r="D6749" s="3">
        <v>43472.493590289349</v>
      </c>
      <c r="E6749" t="s">
        <v>64</v>
      </c>
      <c r="F6749" s="2">
        <v>43556</v>
      </c>
      <c r="G6749" s="2">
        <v>43800</v>
      </c>
      <c r="H6749" t="s">
        <v>30294</v>
      </c>
      <c r="J6749" t="s">
        <v>30295</v>
      </c>
      <c r="K6749" t="s">
        <v>30296</v>
      </c>
      <c r="L6749" t="s">
        <v>3291</v>
      </c>
      <c r="M6749" t="s">
        <v>105</v>
      </c>
      <c r="N6749">
        <v>77056</v>
      </c>
      <c r="O6749" t="s">
        <v>70</v>
      </c>
      <c r="Q6749" t="s">
        <v>30297</v>
      </c>
      <c r="S6749" t="s">
        <v>72</v>
      </c>
      <c r="T6749" t="s">
        <v>1855</v>
      </c>
      <c r="U6749" t="s">
        <v>1856</v>
      </c>
      <c r="V6749" t="s">
        <v>863</v>
      </c>
      <c r="W6749" t="s">
        <v>105</v>
      </c>
      <c r="X6749" t="s">
        <v>1758</v>
      </c>
      <c r="Y6749" t="str">
        <f>"37-3011"</f>
        <v>37-3011</v>
      </c>
      <c r="Z6749" t="s">
        <v>94</v>
      </c>
      <c r="AA6749">
        <v>561730</v>
      </c>
      <c r="AB6749">
        <v>13</v>
      </c>
      <c r="AC6749">
        <v>13</v>
      </c>
      <c r="AD6749" t="s">
        <v>79</v>
      </c>
      <c r="AE6749" t="s">
        <v>95</v>
      </c>
      <c r="AF6749">
        <v>40</v>
      </c>
      <c r="AG6749" s="4">
        <v>0.33333333333333331</v>
      </c>
      <c r="AH6749" s="4">
        <v>0.70833333333333337</v>
      </c>
      <c r="AI6749" s="5">
        <v>13.44</v>
      </c>
      <c r="AJ6749">
        <v>20.16</v>
      </c>
      <c r="AL6749" t="s">
        <v>81</v>
      </c>
      <c r="AM6749" t="s">
        <v>82</v>
      </c>
      <c r="AO6749" t="s">
        <v>83</v>
      </c>
      <c r="AR6749" t="s">
        <v>82</v>
      </c>
      <c r="AT6749" t="s">
        <v>82</v>
      </c>
      <c r="AW6749" t="s">
        <v>72</v>
      </c>
      <c r="AX6749">
        <v>1</v>
      </c>
      <c r="AY6749" t="s">
        <v>30298</v>
      </c>
      <c r="AZ6749" t="s">
        <v>25661</v>
      </c>
      <c r="BA6749" t="s">
        <v>105</v>
      </c>
      <c r="BB6749">
        <v>78884</v>
      </c>
      <c r="BC6749" t="s">
        <v>79</v>
      </c>
      <c r="BH6749" t="s">
        <v>30299</v>
      </c>
      <c r="BJ6749">
        <v>204029833</v>
      </c>
    </row>
    <row r="6750" spans="1:62" x14ac:dyDescent="0.25">
      <c r="A6750" t="s">
        <v>30384</v>
      </c>
      <c r="B6750" s="2">
        <v>43542</v>
      </c>
      <c r="C6750" t="s">
        <v>63</v>
      </c>
      <c r="D6750" s="3">
        <v>43472.45262729167</v>
      </c>
      <c r="E6750" t="s">
        <v>64</v>
      </c>
      <c r="F6750" s="2">
        <v>43556</v>
      </c>
      <c r="G6750" s="2">
        <v>43814</v>
      </c>
      <c r="H6750" t="s">
        <v>30385</v>
      </c>
      <c r="J6750" t="s">
        <v>30386</v>
      </c>
      <c r="L6750" t="s">
        <v>2058</v>
      </c>
      <c r="M6750" t="s">
        <v>105</v>
      </c>
      <c r="N6750">
        <v>78628</v>
      </c>
      <c r="O6750" t="s">
        <v>70</v>
      </c>
      <c r="Q6750" t="s">
        <v>30387</v>
      </c>
      <c r="S6750" t="s">
        <v>72</v>
      </c>
      <c r="T6750" t="s">
        <v>1855</v>
      </c>
      <c r="U6750" t="s">
        <v>1856</v>
      </c>
      <c r="V6750" t="s">
        <v>863</v>
      </c>
      <c r="W6750" t="s">
        <v>105</v>
      </c>
      <c r="X6750" t="s">
        <v>1758</v>
      </c>
      <c r="Y6750" t="str">
        <f>"37-3011"</f>
        <v>37-3011</v>
      </c>
      <c r="Z6750" t="s">
        <v>94</v>
      </c>
      <c r="AA6750">
        <v>561730</v>
      </c>
      <c r="AB6750">
        <v>10</v>
      </c>
      <c r="AC6750">
        <v>10</v>
      </c>
      <c r="AD6750" t="s">
        <v>79</v>
      </c>
      <c r="AE6750" t="s">
        <v>95</v>
      </c>
      <c r="AF6750">
        <v>40</v>
      </c>
      <c r="AG6750" s="4">
        <v>0.33333333333333331</v>
      </c>
      <c r="AH6750" s="4">
        <v>0.70833333333333337</v>
      </c>
      <c r="AI6750" s="5">
        <v>13.91</v>
      </c>
      <c r="AJ6750">
        <v>20.87</v>
      </c>
      <c r="AL6750" t="s">
        <v>81</v>
      </c>
      <c r="AM6750" t="s">
        <v>82</v>
      </c>
      <c r="AO6750" t="s">
        <v>83</v>
      </c>
      <c r="AR6750" t="s">
        <v>82</v>
      </c>
      <c r="AT6750" t="s">
        <v>82</v>
      </c>
      <c r="AW6750" t="s">
        <v>82</v>
      </c>
      <c r="AY6750" t="s">
        <v>2058</v>
      </c>
      <c r="AZ6750" t="s">
        <v>2062</v>
      </c>
      <c r="BA6750" t="s">
        <v>105</v>
      </c>
      <c r="BB6750">
        <v>78628</v>
      </c>
      <c r="BC6750" t="s">
        <v>79</v>
      </c>
      <c r="BH6750" t="s">
        <v>30386</v>
      </c>
      <c r="BJ6750">
        <v>251921231</v>
      </c>
    </row>
    <row r="6751" spans="1:62" x14ac:dyDescent="0.25">
      <c r="A6751" t="s">
        <v>30484</v>
      </c>
      <c r="B6751" s="2">
        <v>43542</v>
      </c>
      <c r="C6751" t="s">
        <v>63</v>
      </c>
      <c r="D6751" s="3">
        <v>43472.424334178242</v>
      </c>
      <c r="E6751" t="s">
        <v>64</v>
      </c>
      <c r="F6751" s="2">
        <v>43556</v>
      </c>
      <c r="G6751" s="2">
        <v>43799</v>
      </c>
      <c r="H6751" t="s">
        <v>30485</v>
      </c>
      <c r="I6751" t="s">
        <v>67</v>
      </c>
      <c r="J6751" t="s">
        <v>30486</v>
      </c>
      <c r="K6751" t="s">
        <v>67</v>
      </c>
      <c r="L6751" t="s">
        <v>30487</v>
      </c>
      <c r="M6751" t="s">
        <v>761</v>
      </c>
      <c r="N6751">
        <v>30542</v>
      </c>
      <c r="O6751" t="s">
        <v>70</v>
      </c>
      <c r="Q6751" t="s">
        <v>30488</v>
      </c>
      <c r="S6751" t="s">
        <v>72</v>
      </c>
      <c r="T6751" t="s">
        <v>30489</v>
      </c>
      <c r="U6751" t="s">
        <v>27562</v>
      </c>
      <c r="V6751" t="s">
        <v>13915</v>
      </c>
      <c r="W6751" t="s">
        <v>761</v>
      </c>
      <c r="X6751" t="s">
        <v>8636</v>
      </c>
      <c r="Y6751" t="str">
        <f>"37-3011"</f>
        <v>37-3011</v>
      </c>
      <c r="Z6751" t="s">
        <v>94</v>
      </c>
      <c r="AA6751">
        <v>561730</v>
      </c>
      <c r="AB6751">
        <v>15</v>
      </c>
      <c r="AC6751">
        <v>15</v>
      </c>
      <c r="AD6751" t="s">
        <v>79</v>
      </c>
      <c r="AE6751" t="s">
        <v>95</v>
      </c>
      <c r="AF6751">
        <v>40</v>
      </c>
      <c r="AG6751" s="4">
        <v>0.33333333333333331</v>
      </c>
      <c r="AH6751" s="4">
        <v>0.70833333333333337</v>
      </c>
      <c r="AI6751" s="5">
        <v>13.96</v>
      </c>
      <c r="AL6751" t="s">
        <v>81</v>
      </c>
      <c r="AM6751" t="s">
        <v>82</v>
      </c>
      <c r="AO6751" t="s">
        <v>83</v>
      </c>
      <c r="AR6751" t="s">
        <v>82</v>
      </c>
      <c r="AT6751" t="s">
        <v>82</v>
      </c>
      <c r="AW6751" t="s">
        <v>82</v>
      </c>
      <c r="AY6751" t="s">
        <v>30487</v>
      </c>
      <c r="AZ6751" t="s">
        <v>978</v>
      </c>
      <c r="BA6751" t="s">
        <v>761</v>
      </c>
      <c r="BB6751">
        <v>30542</v>
      </c>
      <c r="BC6751" t="s">
        <v>79</v>
      </c>
      <c r="BH6751" t="s">
        <v>30486</v>
      </c>
      <c r="BI6751" t="s">
        <v>67</v>
      </c>
      <c r="BJ6751">
        <v>273336542</v>
      </c>
    </row>
    <row r="6752" spans="1:62" x14ac:dyDescent="0.25">
      <c r="A6752" t="s">
        <v>30582</v>
      </c>
      <c r="B6752" s="2">
        <v>43542</v>
      </c>
      <c r="C6752" t="s">
        <v>63</v>
      </c>
      <c r="D6752" s="3">
        <v>43472.447119490738</v>
      </c>
      <c r="E6752" t="s">
        <v>64</v>
      </c>
      <c r="F6752" s="2">
        <v>43556</v>
      </c>
      <c r="G6752" s="2">
        <v>43800</v>
      </c>
      <c r="H6752" t="s">
        <v>30583</v>
      </c>
      <c r="J6752" t="s">
        <v>30584</v>
      </c>
      <c r="L6752" t="s">
        <v>3291</v>
      </c>
      <c r="M6752" t="s">
        <v>105</v>
      </c>
      <c r="N6752">
        <v>77041</v>
      </c>
      <c r="O6752" t="s">
        <v>70</v>
      </c>
      <c r="Q6752" t="s">
        <v>30585</v>
      </c>
      <c r="S6752" t="s">
        <v>72</v>
      </c>
      <c r="T6752" t="s">
        <v>1855</v>
      </c>
      <c r="U6752" t="s">
        <v>1856</v>
      </c>
      <c r="V6752" t="s">
        <v>863</v>
      </c>
      <c r="W6752" t="s">
        <v>105</v>
      </c>
      <c r="X6752" t="s">
        <v>106</v>
      </c>
      <c r="Y6752" t="str">
        <f>"37-3011"</f>
        <v>37-3011</v>
      </c>
      <c r="Z6752" t="s">
        <v>94</v>
      </c>
      <c r="AA6752">
        <v>561730</v>
      </c>
      <c r="AB6752">
        <v>35</v>
      </c>
      <c r="AC6752">
        <v>35</v>
      </c>
      <c r="AD6752" t="s">
        <v>79</v>
      </c>
      <c r="AE6752" t="s">
        <v>95</v>
      </c>
      <c r="AF6752">
        <v>40</v>
      </c>
      <c r="AG6752" s="4">
        <v>0.25</v>
      </c>
      <c r="AH6752" s="4">
        <v>0.625</v>
      </c>
      <c r="AI6752" s="5">
        <v>13.44</v>
      </c>
      <c r="AJ6752">
        <v>20.16</v>
      </c>
      <c r="AL6752" t="s">
        <v>81</v>
      </c>
      <c r="AM6752" t="s">
        <v>82</v>
      </c>
      <c r="AO6752" t="s">
        <v>83</v>
      </c>
      <c r="AR6752" t="s">
        <v>82</v>
      </c>
      <c r="AT6752" t="s">
        <v>82</v>
      </c>
      <c r="AW6752" t="s">
        <v>72</v>
      </c>
      <c r="AX6752">
        <v>1</v>
      </c>
      <c r="AY6752" t="s">
        <v>3291</v>
      </c>
      <c r="AZ6752" t="s">
        <v>3292</v>
      </c>
      <c r="BA6752" t="s">
        <v>105</v>
      </c>
      <c r="BB6752">
        <v>77041</v>
      </c>
      <c r="BC6752" t="s">
        <v>79</v>
      </c>
      <c r="BH6752" t="s">
        <v>30584</v>
      </c>
      <c r="BJ6752">
        <v>760328034</v>
      </c>
    </row>
    <row r="6753" spans="1:62" x14ac:dyDescent="0.25">
      <c r="A6753" t="s">
        <v>30604</v>
      </c>
      <c r="B6753" s="2">
        <v>43542</v>
      </c>
      <c r="C6753" t="s">
        <v>63</v>
      </c>
      <c r="D6753" s="3">
        <v>43476.409486608798</v>
      </c>
      <c r="E6753" t="s">
        <v>64</v>
      </c>
      <c r="F6753" s="2">
        <v>43556</v>
      </c>
      <c r="G6753" s="2">
        <v>43799</v>
      </c>
      <c r="H6753" t="s">
        <v>3295</v>
      </c>
      <c r="J6753" t="s">
        <v>3296</v>
      </c>
      <c r="L6753" t="s">
        <v>3297</v>
      </c>
      <c r="M6753" t="s">
        <v>1064</v>
      </c>
      <c r="N6753">
        <v>37357</v>
      </c>
      <c r="O6753" t="s">
        <v>70</v>
      </c>
      <c r="Q6753" t="s">
        <v>3298</v>
      </c>
      <c r="S6753" t="s">
        <v>72</v>
      </c>
      <c r="T6753" t="s">
        <v>1066</v>
      </c>
      <c r="U6753" t="s">
        <v>1067</v>
      </c>
      <c r="V6753" t="s">
        <v>1068</v>
      </c>
      <c r="W6753" t="s">
        <v>1064</v>
      </c>
      <c r="X6753" t="s">
        <v>3299</v>
      </c>
      <c r="Y6753" t="str">
        <f>"37-3011"</f>
        <v>37-3011</v>
      </c>
      <c r="Z6753" t="s">
        <v>94</v>
      </c>
      <c r="AA6753">
        <v>21231</v>
      </c>
      <c r="AB6753">
        <v>4</v>
      </c>
      <c r="AC6753">
        <v>4</v>
      </c>
      <c r="AD6753" t="s">
        <v>79</v>
      </c>
      <c r="AE6753" t="s">
        <v>95</v>
      </c>
      <c r="AF6753">
        <v>40</v>
      </c>
      <c r="AG6753" s="4">
        <v>0.29166666666666669</v>
      </c>
      <c r="AH6753" s="4">
        <v>0.66666666666666663</v>
      </c>
      <c r="AI6753" s="5">
        <v>12.81</v>
      </c>
      <c r="AJ6753">
        <v>19.22</v>
      </c>
      <c r="AL6753" t="s">
        <v>81</v>
      </c>
      <c r="AM6753" t="s">
        <v>82</v>
      </c>
      <c r="AO6753" t="s">
        <v>83</v>
      </c>
      <c r="AR6753" t="s">
        <v>82</v>
      </c>
      <c r="AT6753" t="s">
        <v>82</v>
      </c>
      <c r="AW6753" t="s">
        <v>82</v>
      </c>
      <c r="AY6753" t="s">
        <v>3297</v>
      </c>
      <c r="AZ6753" t="s">
        <v>1047</v>
      </c>
      <c r="BA6753" t="s">
        <v>1064</v>
      </c>
      <c r="BB6753">
        <v>37357</v>
      </c>
      <c r="BC6753" t="s">
        <v>79</v>
      </c>
      <c r="BH6753" t="s">
        <v>3296</v>
      </c>
      <c r="BJ6753">
        <v>812706901</v>
      </c>
    </row>
    <row r="6754" spans="1:62" x14ac:dyDescent="0.25">
      <c r="A6754" t="s">
        <v>30772</v>
      </c>
      <c r="B6754" s="2">
        <v>43542</v>
      </c>
      <c r="C6754" t="s">
        <v>63</v>
      </c>
      <c r="D6754" s="3">
        <v>43472.413848124997</v>
      </c>
      <c r="E6754" t="s">
        <v>64</v>
      </c>
      <c r="F6754" s="2">
        <v>43556</v>
      </c>
      <c r="G6754" s="2">
        <v>43814</v>
      </c>
      <c r="H6754" t="s">
        <v>30773</v>
      </c>
      <c r="J6754" t="s">
        <v>30774</v>
      </c>
      <c r="L6754" t="s">
        <v>812</v>
      </c>
      <c r="M6754" t="s">
        <v>298</v>
      </c>
      <c r="N6754">
        <v>3909</v>
      </c>
      <c r="O6754" t="s">
        <v>70</v>
      </c>
      <c r="Q6754" t="s">
        <v>30775</v>
      </c>
      <c r="S6754" t="s">
        <v>72</v>
      </c>
      <c r="T6754" t="s">
        <v>4795</v>
      </c>
      <c r="U6754" t="s">
        <v>5508</v>
      </c>
      <c r="V6754" t="s">
        <v>4796</v>
      </c>
      <c r="W6754" t="s">
        <v>308</v>
      </c>
      <c r="X6754" t="s">
        <v>106</v>
      </c>
      <c r="Y6754" t="str">
        <f>"37-3011"</f>
        <v>37-3011</v>
      </c>
      <c r="Z6754" t="s">
        <v>94</v>
      </c>
      <c r="AA6754">
        <v>561730</v>
      </c>
      <c r="AB6754">
        <v>20</v>
      </c>
      <c r="AC6754">
        <v>20</v>
      </c>
      <c r="AD6754" t="s">
        <v>79</v>
      </c>
      <c r="AE6754" t="s">
        <v>80</v>
      </c>
      <c r="AF6754">
        <v>40</v>
      </c>
      <c r="AG6754" s="4">
        <v>0.375</v>
      </c>
      <c r="AH6754" s="4">
        <v>0.70833333333333337</v>
      </c>
      <c r="AI6754" s="5">
        <v>15.96</v>
      </c>
      <c r="AJ6754">
        <v>23.94</v>
      </c>
      <c r="AL6754" t="s">
        <v>81</v>
      </c>
      <c r="AM6754" t="s">
        <v>82</v>
      </c>
      <c r="AO6754" t="s">
        <v>83</v>
      </c>
      <c r="AR6754" t="s">
        <v>82</v>
      </c>
      <c r="AT6754" t="s">
        <v>82</v>
      </c>
      <c r="AW6754" t="s">
        <v>82</v>
      </c>
      <c r="AY6754" t="s">
        <v>812</v>
      </c>
      <c r="AZ6754" t="s">
        <v>812</v>
      </c>
      <c r="BA6754" t="s">
        <v>3970</v>
      </c>
      <c r="BB6754">
        <v>3909</v>
      </c>
      <c r="BC6754" t="s">
        <v>79</v>
      </c>
      <c r="BH6754" t="s">
        <v>30774</v>
      </c>
      <c r="BJ6754">
        <v>900947078</v>
      </c>
    </row>
    <row r="6755" spans="1:62" x14ac:dyDescent="0.25">
      <c r="A6755" t="s">
        <v>31420</v>
      </c>
      <c r="B6755" s="2">
        <v>43542</v>
      </c>
      <c r="C6755" t="s">
        <v>63</v>
      </c>
      <c r="D6755" s="3">
        <v>43472.521649548609</v>
      </c>
      <c r="E6755" t="s">
        <v>64</v>
      </c>
      <c r="F6755" s="2">
        <v>43556</v>
      </c>
      <c r="G6755" s="2">
        <v>43767</v>
      </c>
      <c r="H6755" t="s">
        <v>31421</v>
      </c>
      <c r="I6755" t="s">
        <v>31422</v>
      </c>
      <c r="J6755" t="s">
        <v>31423</v>
      </c>
      <c r="K6755" t="s">
        <v>67</v>
      </c>
      <c r="L6755" t="s">
        <v>16480</v>
      </c>
      <c r="M6755" t="s">
        <v>783</v>
      </c>
      <c r="N6755" t="s">
        <v>31424</v>
      </c>
      <c r="O6755" t="s">
        <v>70</v>
      </c>
      <c r="P6755" t="s">
        <v>67</v>
      </c>
      <c r="Q6755" t="s">
        <v>31425</v>
      </c>
      <c r="S6755" t="s">
        <v>72</v>
      </c>
      <c r="T6755" t="s">
        <v>5156</v>
      </c>
      <c r="U6755" t="s">
        <v>5157</v>
      </c>
      <c r="V6755" t="s">
        <v>5158</v>
      </c>
      <c r="W6755" t="s">
        <v>105</v>
      </c>
      <c r="X6755" t="s">
        <v>280</v>
      </c>
      <c r="Y6755" t="str">
        <f>"35-3022"</f>
        <v>35-3022</v>
      </c>
      <c r="Z6755" t="s">
        <v>280</v>
      </c>
      <c r="AA6755">
        <v>713990</v>
      </c>
      <c r="AB6755">
        <v>19</v>
      </c>
      <c r="AC6755">
        <v>19</v>
      </c>
      <c r="AD6755" t="s">
        <v>79</v>
      </c>
      <c r="AE6755" t="s">
        <v>80</v>
      </c>
      <c r="AF6755">
        <v>40</v>
      </c>
      <c r="AG6755" s="4">
        <v>0.54166666666666663</v>
      </c>
      <c r="AH6755" s="4">
        <v>0.91666666666666663</v>
      </c>
      <c r="AI6755" s="6">
        <v>348</v>
      </c>
      <c r="AJ6755">
        <v>0</v>
      </c>
      <c r="AK6755">
        <v>0</v>
      </c>
      <c r="AL6755" t="s">
        <v>81</v>
      </c>
      <c r="AM6755" t="s">
        <v>82</v>
      </c>
      <c r="AO6755" t="s">
        <v>83</v>
      </c>
      <c r="AR6755" t="s">
        <v>82</v>
      </c>
      <c r="AT6755" t="s">
        <v>82</v>
      </c>
      <c r="AW6755" t="s">
        <v>82</v>
      </c>
      <c r="AY6755" t="s">
        <v>12367</v>
      </c>
      <c r="AZ6755" t="s">
        <v>10080</v>
      </c>
      <c r="BA6755" t="s">
        <v>783</v>
      </c>
      <c r="BB6755">
        <v>44024</v>
      </c>
      <c r="BC6755" t="s">
        <v>79</v>
      </c>
      <c r="BH6755" t="s">
        <v>31426</v>
      </c>
      <c r="BI6755" t="s">
        <v>67</v>
      </c>
      <c r="BJ6755">
        <v>341085767</v>
      </c>
    </row>
    <row r="6756" spans="1:62" x14ac:dyDescent="0.25">
      <c r="A6756" t="s">
        <v>31434</v>
      </c>
      <c r="B6756" s="2">
        <v>43542</v>
      </c>
      <c r="C6756" t="s">
        <v>63</v>
      </c>
      <c r="D6756" s="3">
        <v>43472.445471944447</v>
      </c>
      <c r="E6756" t="s">
        <v>64</v>
      </c>
      <c r="F6756" s="2">
        <v>43556</v>
      </c>
      <c r="G6756" s="2">
        <v>43808</v>
      </c>
      <c r="H6756" t="s">
        <v>31435</v>
      </c>
      <c r="J6756" t="s">
        <v>31436</v>
      </c>
      <c r="K6756" t="s">
        <v>23024</v>
      </c>
      <c r="L6756" t="s">
        <v>14198</v>
      </c>
      <c r="M6756" t="s">
        <v>166</v>
      </c>
      <c r="N6756">
        <v>84003</v>
      </c>
      <c r="O6756" t="s">
        <v>70</v>
      </c>
      <c r="Q6756" t="s">
        <v>31437</v>
      </c>
      <c r="S6756" t="s">
        <v>82</v>
      </c>
      <c r="U6756" t="s">
        <v>92</v>
      </c>
      <c r="X6756" t="s">
        <v>106</v>
      </c>
      <c r="Y6756" t="str">
        <f>"37-3011"</f>
        <v>37-3011</v>
      </c>
      <c r="Z6756" t="s">
        <v>94</v>
      </c>
      <c r="AA6756">
        <v>541320</v>
      </c>
      <c r="AB6756">
        <v>105</v>
      </c>
      <c r="AC6756">
        <v>105</v>
      </c>
      <c r="AD6756" t="s">
        <v>79</v>
      </c>
      <c r="AE6756" t="s">
        <v>80</v>
      </c>
      <c r="AF6756">
        <v>35</v>
      </c>
      <c r="AG6756" s="4">
        <v>0.33333333333333331</v>
      </c>
      <c r="AH6756" s="4">
        <v>0.64583333333333337</v>
      </c>
      <c r="AI6756" s="5">
        <v>13.68</v>
      </c>
      <c r="AJ6756">
        <v>20.52</v>
      </c>
      <c r="AL6756" t="s">
        <v>81</v>
      </c>
      <c r="AM6756" t="s">
        <v>82</v>
      </c>
      <c r="AO6756" t="s">
        <v>83</v>
      </c>
      <c r="AR6756" t="s">
        <v>82</v>
      </c>
      <c r="AT6756" t="s">
        <v>82</v>
      </c>
      <c r="AW6756" t="s">
        <v>72</v>
      </c>
      <c r="AX6756">
        <v>1</v>
      </c>
      <c r="AY6756" t="s">
        <v>14200</v>
      </c>
      <c r="AZ6756" t="s">
        <v>263</v>
      </c>
      <c r="BA6756" t="s">
        <v>166</v>
      </c>
      <c r="BB6756">
        <v>84003</v>
      </c>
      <c r="BC6756" t="s">
        <v>79</v>
      </c>
      <c r="BH6756" t="s">
        <v>31438</v>
      </c>
      <c r="BJ6756">
        <v>870686024</v>
      </c>
    </row>
    <row r="6757" spans="1:62" x14ac:dyDescent="0.25">
      <c r="A6757" t="s">
        <v>31807</v>
      </c>
      <c r="B6757" s="2">
        <v>43542</v>
      </c>
      <c r="C6757" t="s">
        <v>63</v>
      </c>
      <c r="D6757" s="3">
        <v>43472.4208358912</v>
      </c>
      <c r="E6757" t="s">
        <v>64</v>
      </c>
      <c r="F6757" s="2">
        <v>43556</v>
      </c>
      <c r="G6757" s="2">
        <v>43800</v>
      </c>
      <c r="H6757" t="s">
        <v>31808</v>
      </c>
      <c r="J6757" t="s">
        <v>31809</v>
      </c>
      <c r="K6757" t="s">
        <v>31810</v>
      </c>
      <c r="L6757" t="s">
        <v>31811</v>
      </c>
      <c r="M6757" t="s">
        <v>2367</v>
      </c>
      <c r="N6757">
        <v>29492</v>
      </c>
      <c r="O6757" t="s">
        <v>70</v>
      </c>
      <c r="Q6757" t="s">
        <v>31812</v>
      </c>
      <c r="S6757" t="s">
        <v>72</v>
      </c>
      <c r="T6757" t="s">
        <v>1855</v>
      </c>
      <c r="U6757" t="s">
        <v>1856</v>
      </c>
      <c r="V6757" t="s">
        <v>863</v>
      </c>
      <c r="W6757" t="s">
        <v>105</v>
      </c>
      <c r="X6757" t="s">
        <v>3248</v>
      </c>
      <c r="Y6757" t="str">
        <f>"37-3011"</f>
        <v>37-3011</v>
      </c>
      <c r="Z6757" t="s">
        <v>94</v>
      </c>
      <c r="AA6757">
        <v>561730</v>
      </c>
      <c r="AB6757">
        <v>28</v>
      </c>
      <c r="AC6757">
        <v>28</v>
      </c>
      <c r="AD6757" t="s">
        <v>79</v>
      </c>
      <c r="AE6757" t="s">
        <v>95</v>
      </c>
      <c r="AF6757">
        <v>40</v>
      </c>
      <c r="AG6757" s="4">
        <v>0.33333333333333331</v>
      </c>
      <c r="AH6757" s="4">
        <v>0.70833333333333337</v>
      </c>
      <c r="AI6757" s="5">
        <v>12.9</v>
      </c>
      <c r="AJ6757">
        <v>19.350000000000001</v>
      </c>
      <c r="AL6757" t="s">
        <v>81</v>
      </c>
      <c r="AM6757" t="s">
        <v>82</v>
      </c>
      <c r="AO6757" t="s">
        <v>83</v>
      </c>
      <c r="AR6757" t="s">
        <v>82</v>
      </c>
      <c r="AT6757" t="s">
        <v>82</v>
      </c>
      <c r="AW6757" t="s">
        <v>72</v>
      </c>
      <c r="AX6757">
        <v>6</v>
      </c>
      <c r="AY6757" t="s">
        <v>3742</v>
      </c>
      <c r="AZ6757" t="s">
        <v>3743</v>
      </c>
      <c r="BA6757" t="s">
        <v>31813</v>
      </c>
      <c r="BB6757">
        <v>29464</v>
      </c>
      <c r="BC6757" t="s">
        <v>79</v>
      </c>
      <c r="BH6757" t="s">
        <v>31814</v>
      </c>
      <c r="BJ6757">
        <v>571038093</v>
      </c>
    </row>
    <row r="6758" spans="1:62" x14ac:dyDescent="0.25">
      <c r="A6758" t="s">
        <v>31942</v>
      </c>
      <c r="B6758" s="2">
        <v>43542</v>
      </c>
      <c r="C6758" t="s">
        <v>63</v>
      </c>
      <c r="D6758" s="3">
        <v>43472.421790810185</v>
      </c>
      <c r="E6758" t="s">
        <v>64</v>
      </c>
      <c r="F6758" s="2">
        <v>43556</v>
      </c>
      <c r="G6758" s="2">
        <v>43800</v>
      </c>
      <c r="H6758" t="s">
        <v>31943</v>
      </c>
      <c r="I6758" t="s">
        <v>31944</v>
      </c>
      <c r="J6758" t="s">
        <v>31945</v>
      </c>
      <c r="L6758" t="s">
        <v>9586</v>
      </c>
      <c r="M6758" t="s">
        <v>278</v>
      </c>
      <c r="N6758">
        <v>23704</v>
      </c>
      <c r="O6758" t="s">
        <v>70</v>
      </c>
      <c r="Q6758" t="s">
        <v>31946</v>
      </c>
      <c r="S6758" t="s">
        <v>72</v>
      </c>
      <c r="T6758" t="s">
        <v>5117</v>
      </c>
      <c r="U6758" t="s">
        <v>5118</v>
      </c>
      <c r="V6758" t="s">
        <v>2222</v>
      </c>
      <c r="W6758" t="s">
        <v>278</v>
      </c>
      <c r="X6758" t="s">
        <v>106</v>
      </c>
      <c r="Y6758" t="str">
        <f>"37-3011"</f>
        <v>37-3011</v>
      </c>
      <c r="Z6758" t="s">
        <v>94</v>
      </c>
      <c r="AA6758">
        <v>561730</v>
      </c>
      <c r="AB6758">
        <v>20</v>
      </c>
      <c r="AC6758">
        <v>20</v>
      </c>
      <c r="AD6758" t="s">
        <v>79</v>
      </c>
      <c r="AE6758" t="s">
        <v>80</v>
      </c>
      <c r="AF6758">
        <v>35</v>
      </c>
      <c r="AG6758" s="4">
        <v>0.29166666666666669</v>
      </c>
      <c r="AH6758" s="4">
        <v>0.75</v>
      </c>
      <c r="AI6758" s="5">
        <v>12.46</v>
      </c>
      <c r="AJ6758">
        <v>18.690000000000001</v>
      </c>
      <c r="AL6758" t="s">
        <v>81</v>
      </c>
      <c r="AM6758" t="s">
        <v>82</v>
      </c>
      <c r="AO6758" t="s">
        <v>83</v>
      </c>
      <c r="AR6758" t="s">
        <v>82</v>
      </c>
      <c r="AT6758" t="s">
        <v>82</v>
      </c>
      <c r="AW6758" t="s">
        <v>72</v>
      </c>
      <c r="AX6758">
        <v>3</v>
      </c>
      <c r="AY6758" t="s">
        <v>9586</v>
      </c>
      <c r="AZ6758" t="s">
        <v>31947</v>
      </c>
      <c r="BA6758" t="s">
        <v>278</v>
      </c>
      <c r="BB6758">
        <v>23704</v>
      </c>
      <c r="BC6758" t="s">
        <v>79</v>
      </c>
      <c r="BH6758" t="s">
        <v>31945</v>
      </c>
      <c r="BJ6758">
        <v>30484741</v>
      </c>
    </row>
    <row r="6759" spans="1:62" x14ac:dyDescent="0.25">
      <c r="A6759" t="s">
        <v>32426</v>
      </c>
      <c r="B6759" s="2">
        <v>43542</v>
      </c>
      <c r="C6759" t="s">
        <v>63</v>
      </c>
      <c r="D6759" s="3">
        <v>43472.417276250002</v>
      </c>
      <c r="E6759" t="s">
        <v>64</v>
      </c>
      <c r="F6759" s="2">
        <v>43556</v>
      </c>
      <c r="G6759" s="2">
        <v>43799</v>
      </c>
      <c r="H6759" t="s">
        <v>10627</v>
      </c>
      <c r="J6759" t="s">
        <v>10628</v>
      </c>
      <c r="L6759" t="s">
        <v>1152</v>
      </c>
      <c r="M6759" t="s">
        <v>7957</v>
      </c>
      <c r="N6759">
        <v>80231</v>
      </c>
      <c r="O6759" t="s">
        <v>70</v>
      </c>
      <c r="Q6759" t="s">
        <v>10629</v>
      </c>
      <c r="R6759">
        <v>10045</v>
      </c>
      <c r="S6759" t="s">
        <v>72</v>
      </c>
      <c r="T6759" t="s">
        <v>5117</v>
      </c>
      <c r="U6759" t="s">
        <v>5118</v>
      </c>
      <c r="V6759" t="s">
        <v>2222</v>
      </c>
      <c r="W6759" t="s">
        <v>278</v>
      </c>
      <c r="X6759" t="s">
        <v>106</v>
      </c>
      <c r="Y6759" t="str">
        <f>"37-3011"</f>
        <v>37-3011</v>
      </c>
      <c r="Z6759" t="s">
        <v>94</v>
      </c>
      <c r="AA6759">
        <v>561730</v>
      </c>
      <c r="AB6759">
        <v>40</v>
      </c>
      <c r="AC6759">
        <v>40</v>
      </c>
      <c r="AD6759" t="s">
        <v>79</v>
      </c>
      <c r="AE6759" t="s">
        <v>80</v>
      </c>
      <c r="AF6759">
        <v>35</v>
      </c>
      <c r="AG6759" s="4">
        <v>0.28125</v>
      </c>
      <c r="AH6759" s="4">
        <v>0.63541666666666663</v>
      </c>
      <c r="AI6759" s="5">
        <v>15.17</v>
      </c>
      <c r="AJ6759">
        <v>22.76</v>
      </c>
      <c r="AL6759" t="s">
        <v>81</v>
      </c>
      <c r="AM6759" t="s">
        <v>82</v>
      </c>
      <c r="AO6759" t="s">
        <v>83</v>
      </c>
      <c r="AR6759" t="s">
        <v>82</v>
      </c>
      <c r="AT6759" t="s">
        <v>82</v>
      </c>
      <c r="AW6759" t="s">
        <v>72</v>
      </c>
      <c r="AX6759">
        <v>3</v>
      </c>
      <c r="AY6759" t="s">
        <v>1152</v>
      </c>
      <c r="AZ6759" t="s">
        <v>1152</v>
      </c>
      <c r="BA6759" t="s">
        <v>774</v>
      </c>
      <c r="BB6759">
        <v>80231</v>
      </c>
      <c r="BC6759" t="s">
        <v>79</v>
      </c>
      <c r="BH6759" t="s">
        <v>10628</v>
      </c>
      <c r="BJ6759">
        <v>133257374</v>
      </c>
    </row>
    <row r="6760" spans="1:62" x14ac:dyDescent="0.25">
      <c r="A6760" t="s">
        <v>32500</v>
      </c>
      <c r="B6760" s="2">
        <v>43542</v>
      </c>
      <c r="C6760" t="s">
        <v>63</v>
      </c>
      <c r="D6760" s="3">
        <v>43472.418188379626</v>
      </c>
      <c r="E6760" t="s">
        <v>64</v>
      </c>
      <c r="F6760" s="2">
        <v>43556</v>
      </c>
      <c r="G6760" s="2">
        <v>43738</v>
      </c>
      <c r="H6760" t="s">
        <v>31976</v>
      </c>
      <c r="I6760" t="s">
        <v>31977</v>
      </c>
      <c r="J6760" t="s">
        <v>31978</v>
      </c>
      <c r="L6760" t="s">
        <v>5732</v>
      </c>
      <c r="M6760" t="s">
        <v>76</v>
      </c>
      <c r="N6760">
        <v>74331</v>
      </c>
      <c r="O6760" t="s">
        <v>70</v>
      </c>
      <c r="Q6760" t="s">
        <v>31979</v>
      </c>
      <c r="S6760" t="s">
        <v>72</v>
      </c>
      <c r="T6760" t="s">
        <v>3176</v>
      </c>
      <c r="U6760" t="s">
        <v>3177</v>
      </c>
      <c r="V6760" t="s">
        <v>3178</v>
      </c>
      <c r="W6760" t="s">
        <v>86</v>
      </c>
      <c r="X6760" t="s">
        <v>28755</v>
      </c>
      <c r="Y6760" t="str">
        <f>"35-3011"</f>
        <v>35-3011</v>
      </c>
      <c r="Z6760" t="s">
        <v>3129</v>
      </c>
      <c r="AA6760">
        <v>721110</v>
      </c>
      <c r="AB6760">
        <v>10</v>
      </c>
      <c r="AC6760">
        <v>10</v>
      </c>
      <c r="AD6760" t="s">
        <v>79</v>
      </c>
      <c r="AE6760" t="s">
        <v>95</v>
      </c>
      <c r="AF6760">
        <v>35</v>
      </c>
      <c r="AG6760" s="4">
        <v>0.29166666666666669</v>
      </c>
      <c r="AH6760" s="4">
        <v>0.60416666666666663</v>
      </c>
      <c r="AI6760" s="5">
        <v>9.06</v>
      </c>
      <c r="AJ6760">
        <v>13.59</v>
      </c>
      <c r="AL6760" t="s">
        <v>81</v>
      </c>
      <c r="AM6760" t="s">
        <v>82</v>
      </c>
      <c r="AO6760" t="s">
        <v>83</v>
      </c>
      <c r="AR6760" t="s">
        <v>82</v>
      </c>
      <c r="AT6760" t="s">
        <v>82</v>
      </c>
      <c r="AW6760" t="s">
        <v>72</v>
      </c>
      <c r="AX6760">
        <v>12</v>
      </c>
      <c r="AY6760" t="s">
        <v>30834</v>
      </c>
      <c r="AZ6760" t="s">
        <v>1449</v>
      </c>
      <c r="BA6760" t="s">
        <v>76</v>
      </c>
      <c r="BB6760">
        <v>74331</v>
      </c>
      <c r="BC6760" t="s">
        <v>79</v>
      </c>
      <c r="BH6760" t="s">
        <v>31980</v>
      </c>
      <c r="BJ6760">
        <v>352583025</v>
      </c>
    </row>
    <row r="6761" spans="1:62" x14ac:dyDescent="0.25">
      <c r="A6761" t="s">
        <v>32679</v>
      </c>
      <c r="B6761" s="2">
        <v>43542</v>
      </c>
      <c r="C6761" t="s">
        <v>63</v>
      </c>
      <c r="D6761" s="3">
        <v>43473.119271354168</v>
      </c>
      <c r="E6761" t="s">
        <v>117</v>
      </c>
      <c r="H6761" t="s">
        <v>32680</v>
      </c>
      <c r="I6761" t="s">
        <v>67</v>
      </c>
      <c r="J6761" t="s">
        <v>32681</v>
      </c>
      <c r="L6761" t="s">
        <v>32682</v>
      </c>
      <c r="M6761" t="s">
        <v>844</v>
      </c>
      <c r="N6761">
        <v>60515</v>
      </c>
      <c r="O6761" t="s">
        <v>70</v>
      </c>
      <c r="P6761" t="s">
        <v>67</v>
      </c>
      <c r="Q6761" t="s">
        <v>32683</v>
      </c>
      <c r="S6761" t="s">
        <v>82</v>
      </c>
      <c r="U6761" t="s">
        <v>92</v>
      </c>
      <c r="X6761" t="s">
        <v>32684</v>
      </c>
      <c r="Y6761" t="str">
        <f>"53-7062"</f>
        <v>53-7062</v>
      </c>
      <c r="Z6761" t="s">
        <v>337</v>
      </c>
      <c r="AA6761">
        <v>238290</v>
      </c>
      <c r="AB6761">
        <v>12</v>
      </c>
      <c r="AD6761" t="s">
        <v>79</v>
      </c>
      <c r="AE6761" t="s">
        <v>95</v>
      </c>
      <c r="AF6761">
        <v>40</v>
      </c>
      <c r="AG6761" s="4">
        <v>0.25</v>
      </c>
      <c r="AH6761" s="4">
        <v>0.58333333333333337</v>
      </c>
      <c r="AI6761" s="5">
        <v>13.83</v>
      </c>
      <c r="AL6761" t="s">
        <v>81</v>
      </c>
      <c r="AM6761" t="s">
        <v>82</v>
      </c>
      <c r="AO6761" t="s">
        <v>213</v>
      </c>
      <c r="AP6761" t="s">
        <v>67</v>
      </c>
      <c r="AQ6761" t="s">
        <v>67</v>
      </c>
      <c r="AR6761" t="s">
        <v>82</v>
      </c>
      <c r="AT6761" t="s">
        <v>82</v>
      </c>
      <c r="AW6761" t="s">
        <v>82</v>
      </c>
      <c r="AY6761" t="s">
        <v>32685</v>
      </c>
      <c r="AZ6761" t="s">
        <v>32686</v>
      </c>
      <c r="BA6761" t="s">
        <v>844</v>
      </c>
      <c r="BB6761">
        <v>60515</v>
      </c>
      <c r="BC6761" t="s">
        <v>87</v>
      </c>
      <c r="BH6761" t="s">
        <v>32687</v>
      </c>
      <c r="BI6761" t="s">
        <v>67</v>
      </c>
      <c r="BJ6761">
        <v>464424889</v>
      </c>
    </row>
    <row r="6762" spans="1:62" x14ac:dyDescent="0.25">
      <c r="A6762" t="s">
        <v>32763</v>
      </c>
      <c r="B6762" s="2">
        <v>43542</v>
      </c>
      <c r="C6762" t="s">
        <v>63</v>
      </c>
      <c r="D6762" s="3">
        <v>43472.434102777777</v>
      </c>
      <c r="E6762" t="s">
        <v>282</v>
      </c>
      <c r="F6762" s="2">
        <v>43556</v>
      </c>
      <c r="G6762" s="2">
        <v>43800</v>
      </c>
      <c r="H6762" t="s">
        <v>32764</v>
      </c>
      <c r="I6762" t="s">
        <v>32765</v>
      </c>
      <c r="J6762" t="s">
        <v>32766</v>
      </c>
      <c r="L6762" t="s">
        <v>32767</v>
      </c>
      <c r="M6762" t="s">
        <v>100</v>
      </c>
      <c r="N6762">
        <v>27948</v>
      </c>
      <c r="O6762" t="s">
        <v>70</v>
      </c>
      <c r="Q6762" t="s">
        <v>32768</v>
      </c>
      <c r="S6762" t="s">
        <v>72</v>
      </c>
      <c r="T6762" t="s">
        <v>5117</v>
      </c>
      <c r="U6762" t="s">
        <v>5118</v>
      </c>
      <c r="V6762" t="s">
        <v>2222</v>
      </c>
      <c r="W6762" t="s">
        <v>278</v>
      </c>
      <c r="X6762" t="s">
        <v>106</v>
      </c>
      <c r="Y6762" t="str">
        <f>"37-3011"</f>
        <v>37-3011</v>
      </c>
      <c r="Z6762" t="s">
        <v>94</v>
      </c>
      <c r="AA6762">
        <v>56173</v>
      </c>
      <c r="AB6762">
        <v>10</v>
      </c>
      <c r="AC6762">
        <v>9</v>
      </c>
      <c r="AD6762" t="s">
        <v>79</v>
      </c>
      <c r="AE6762" t="s">
        <v>80</v>
      </c>
      <c r="AF6762">
        <v>35</v>
      </c>
      <c r="AG6762" s="4">
        <v>0.29166666666666669</v>
      </c>
      <c r="AH6762" s="4">
        <v>0.75</v>
      </c>
      <c r="AI6762" s="5">
        <v>14.32</v>
      </c>
      <c r="AJ6762">
        <v>21.48</v>
      </c>
      <c r="AL6762" t="s">
        <v>81</v>
      </c>
      <c r="AM6762" t="s">
        <v>82</v>
      </c>
      <c r="AO6762" t="s">
        <v>83</v>
      </c>
      <c r="AR6762" t="s">
        <v>82</v>
      </c>
      <c r="AT6762" t="s">
        <v>82</v>
      </c>
      <c r="AW6762" t="s">
        <v>72</v>
      </c>
      <c r="AX6762">
        <v>3</v>
      </c>
      <c r="AY6762" t="s">
        <v>32767</v>
      </c>
      <c r="AZ6762" t="s">
        <v>21871</v>
      </c>
      <c r="BA6762" t="s">
        <v>100</v>
      </c>
      <c r="BB6762">
        <v>27948</v>
      </c>
      <c r="BC6762" t="s">
        <v>79</v>
      </c>
      <c r="BH6762" t="s">
        <v>32766</v>
      </c>
      <c r="BJ6762">
        <v>562157386</v>
      </c>
    </row>
    <row r="6763" spans="1:62" x14ac:dyDescent="0.25">
      <c r="A6763" t="s">
        <v>32771</v>
      </c>
      <c r="B6763" s="2">
        <v>43542</v>
      </c>
      <c r="C6763" t="s">
        <v>63</v>
      </c>
      <c r="D6763" s="3">
        <v>43472.433117731482</v>
      </c>
      <c r="E6763" t="s">
        <v>64</v>
      </c>
      <c r="F6763" s="2">
        <v>43556</v>
      </c>
      <c r="G6763" s="2">
        <v>43819</v>
      </c>
      <c r="H6763" t="s">
        <v>32772</v>
      </c>
      <c r="J6763" t="s">
        <v>32773</v>
      </c>
      <c r="L6763" t="s">
        <v>8048</v>
      </c>
      <c r="M6763" t="s">
        <v>278</v>
      </c>
      <c r="N6763">
        <v>23005</v>
      </c>
      <c r="O6763" t="s">
        <v>70</v>
      </c>
      <c r="Q6763" t="s">
        <v>32774</v>
      </c>
      <c r="S6763" t="s">
        <v>72</v>
      </c>
      <c r="T6763" t="s">
        <v>5117</v>
      </c>
      <c r="U6763" t="s">
        <v>5118</v>
      </c>
      <c r="V6763" t="s">
        <v>2222</v>
      </c>
      <c r="W6763" t="s">
        <v>278</v>
      </c>
      <c r="X6763" t="s">
        <v>106</v>
      </c>
      <c r="Y6763" t="str">
        <f>"37-3011"</f>
        <v>37-3011</v>
      </c>
      <c r="Z6763" t="s">
        <v>94</v>
      </c>
      <c r="AA6763">
        <v>561730</v>
      </c>
      <c r="AB6763">
        <v>6</v>
      </c>
      <c r="AC6763">
        <v>6</v>
      </c>
      <c r="AD6763" t="s">
        <v>79</v>
      </c>
      <c r="AE6763" t="s">
        <v>95</v>
      </c>
      <c r="AF6763">
        <v>35</v>
      </c>
      <c r="AG6763" s="4">
        <v>0.3125</v>
      </c>
      <c r="AH6763" s="4">
        <v>0.75</v>
      </c>
      <c r="AI6763" s="5">
        <v>14.32</v>
      </c>
      <c r="AJ6763">
        <v>21.48</v>
      </c>
      <c r="AL6763" t="s">
        <v>81</v>
      </c>
      <c r="AM6763" t="s">
        <v>82</v>
      </c>
      <c r="AO6763" t="s">
        <v>83</v>
      </c>
      <c r="AR6763" t="s">
        <v>82</v>
      </c>
      <c r="AT6763" t="s">
        <v>82</v>
      </c>
      <c r="AW6763" t="s">
        <v>72</v>
      </c>
      <c r="AX6763">
        <v>3</v>
      </c>
      <c r="AY6763" t="s">
        <v>8048</v>
      </c>
      <c r="AZ6763" t="s">
        <v>8050</v>
      </c>
      <c r="BA6763" t="s">
        <v>278</v>
      </c>
      <c r="BB6763">
        <v>23005</v>
      </c>
      <c r="BC6763" t="s">
        <v>79</v>
      </c>
      <c r="BH6763" t="s">
        <v>32773</v>
      </c>
      <c r="BJ6763">
        <v>861155551</v>
      </c>
    </row>
    <row r="6764" spans="1:62" x14ac:dyDescent="0.25">
      <c r="A6764" t="s">
        <v>32954</v>
      </c>
      <c r="B6764" s="2">
        <v>43542</v>
      </c>
      <c r="C6764" t="s">
        <v>63</v>
      </c>
      <c r="D6764" s="3">
        <v>43472.425987870367</v>
      </c>
      <c r="E6764" t="s">
        <v>64</v>
      </c>
      <c r="F6764" s="2">
        <v>43556</v>
      </c>
      <c r="G6764" s="2">
        <v>43814</v>
      </c>
      <c r="H6764" t="s">
        <v>32955</v>
      </c>
      <c r="J6764" t="s">
        <v>32956</v>
      </c>
      <c r="L6764" t="s">
        <v>9332</v>
      </c>
      <c r="M6764" t="s">
        <v>147</v>
      </c>
      <c r="N6764">
        <v>19343</v>
      </c>
      <c r="O6764" t="s">
        <v>70</v>
      </c>
      <c r="Q6764" t="s">
        <v>32957</v>
      </c>
      <c r="S6764" t="s">
        <v>72</v>
      </c>
      <c r="T6764" t="s">
        <v>6264</v>
      </c>
      <c r="U6764" t="s">
        <v>10001</v>
      </c>
      <c r="V6764" t="s">
        <v>104</v>
      </c>
      <c r="W6764" t="s">
        <v>105</v>
      </c>
      <c r="X6764" t="s">
        <v>106</v>
      </c>
      <c r="Y6764" t="str">
        <f>"37-3011"</f>
        <v>37-3011</v>
      </c>
      <c r="Z6764" t="s">
        <v>94</v>
      </c>
      <c r="AA6764">
        <v>561730</v>
      </c>
      <c r="AB6764">
        <v>30</v>
      </c>
      <c r="AC6764">
        <v>30</v>
      </c>
      <c r="AD6764" t="s">
        <v>79</v>
      </c>
      <c r="AE6764" t="s">
        <v>80</v>
      </c>
      <c r="AF6764">
        <v>40</v>
      </c>
      <c r="AG6764" s="4">
        <v>0.29166666666666669</v>
      </c>
      <c r="AH6764" s="4">
        <v>0.66666666666666663</v>
      </c>
      <c r="AI6764" s="5">
        <v>15.35</v>
      </c>
      <c r="AJ6764">
        <v>22.03</v>
      </c>
      <c r="AL6764" t="s">
        <v>81</v>
      </c>
      <c r="AM6764" t="s">
        <v>82</v>
      </c>
      <c r="AO6764" t="s">
        <v>83</v>
      </c>
      <c r="AR6764" t="s">
        <v>82</v>
      </c>
      <c r="AT6764" t="s">
        <v>82</v>
      </c>
      <c r="AW6764" t="s">
        <v>82</v>
      </c>
      <c r="AY6764" t="s">
        <v>9332</v>
      </c>
      <c r="AZ6764" t="s">
        <v>1310</v>
      </c>
      <c r="BA6764" t="s">
        <v>147</v>
      </c>
      <c r="BB6764">
        <v>19343</v>
      </c>
      <c r="BC6764" t="s">
        <v>79</v>
      </c>
      <c r="BH6764" t="s">
        <v>32956</v>
      </c>
      <c r="BJ6764">
        <v>232489843</v>
      </c>
    </row>
    <row r="6765" spans="1:62" x14ac:dyDescent="0.25">
      <c r="A6765" t="s">
        <v>33040</v>
      </c>
      <c r="B6765" s="2">
        <v>43542</v>
      </c>
      <c r="C6765" t="s">
        <v>63</v>
      </c>
      <c r="D6765" s="3">
        <v>43472.402922256944</v>
      </c>
      <c r="E6765" t="s">
        <v>64</v>
      </c>
      <c r="F6765" s="2">
        <v>43556</v>
      </c>
      <c r="G6765" s="2">
        <v>43799</v>
      </c>
      <c r="H6765" t="s">
        <v>33041</v>
      </c>
      <c r="J6765" t="s">
        <v>33042</v>
      </c>
      <c r="L6765" t="s">
        <v>28641</v>
      </c>
      <c r="M6765" t="s">
        <v>761</v>
      </c>
      <c r="N6765">
        <v>30043</v>
      </c>
      <c r="O6765" t="s">
        <v>70</v>
      </c>
      <c r="Q6765" t="s">
        <v>33043</v>
      </c>
      <c r="S6765" t="s">
        <v>72</v>
      </c>
      <c r="T6765" t="s">
        <v>2185</v>
      </c>
      <c r="U6765" t="s">
        <v>2186</v>
      </c>
      <c r="V6765" t="s">
        <v>2187</v>
      </c>
      <c r="W6765" t="s">
        <v>232</v>
      </c>
      <c r="X6765" t="s">
        <v>33044</v>
      </c>
      <c r="Y6765" t="str">
        <f>"47-3012"</f>
        <v>47-3012</v>
      </c>
      <c r="Z6765" t="s">
        <v>1540</v>
      </c>
      <c r="AA6765">
        <v>236115</v>
      </c>
      <c r="AB6765">
        <v>15</v>
      </c>
      <c r="AC6765">
        <v>15</v>
      </c>
      <c r="AD6765" t="s">
        <v>79</v>
      </c>
      <c r="AE6765" t="s">
        <v>80</v>
      </c>
      <c r="AF6765">
        <v>40</v>
      </c>
      <c r="AG6765" s="4">
        <v>0.33333333333333331</v>
      </c>
      <c r="AH6765" s="4">
        <v>0.75</v>
      </c>
      <c r="AI6765" s="5">
        <v>12.16</v>
      </c>
      <c r="AJ6765">
        <v>18.239999999999998</v>
      </c>
      <c r="AK6765">
        <v>18.239999999999998</v>
      </c>
      <c r="AL6765" t="s">
        <v>81</v>
      </c>
      <c r="AM6765" t="s">
        <v>82</v>
      </c>
      <c r="AO6765" t="s">
        <v>83</v>
      </c>
      <c r="AR6765" t="s">
        <v>82</v>
      </c>
      <c r="AT6765" t="s">
        <v>82</v>
      </c>
      <c r="AW6765" t="s">
        <v>72</v>
      </c>
      <c r="AX6765">
        <v>2</v>
      </c>
      <c r="AY6765" t="s">
        <v>28641</v>
      </c>
      <c r="AZ6765" t="s">
        <v>13917</v>
      </c>
      <c r="BA6765" t="s">
        <v>761</v>
      </c>
      <c r="BB6765">
        <v>30043</v>
      </c>
      <c r="BC6765" t="s">
        <v>79</v>
      </c>
      <c r="BH6765" t="s">
        <v>33042</v>
      </c>
      <c r="BJ6765">
        <v>203443510</v>
      </c>
    </row>
    <row r="6766" spans="1:62" x14ac:dyDescent="0.25">
      <c r="A6766" t="s">
        <v>33221</v>
      </c>
      <c r="B6766" s="2">
        <v>43542</v>
      </c>
      <c r="C6766" t="s">
        <v>63</v>
      </c>
      <c r="D6766" s="3">
        <v>43472.412669328703</v>
      </c>
      <c r="E6766" t="s">
        <v>64</v>
      </c>
      <c r="F6766" s="2">
        <v>43556</v>
      </c>
      <c r="G6766" s="2">
        <v>43819</v>
      </c>
      <c r="H6766" t="s">
        <v>33222</v>
      </c>
      <c r="J6766" t="s">
        <v>33223</v>
      </c>
      <c r="L6766" t="s">
        <v>2689</v>
      </c>
      <c r="M6766" t="s">
        <v>105</v>
      </c>
      <c r="N6766">
        <v>75067</v>
      </c>
      <c r="O6766" t="s">
        <v>70</v>
      </c>
      <c r="Q6766" t="s">
        <v>33224</v>
      </c>
      <c r="S6766" t="s">
        <v>72</v>
      </c>
      <c r="T6766" t="s">
        <v>2185</v>
      </c>
      <c r="U6766" t="s">
        <v>2186</v>
      </c>
      <c r="V6766" t="s">
        <v>2187</v>
      </c>
      <c r="W6766" t="s">
        <v>232</v>
      </c>
      <c r="X6766" t="s">
        <v>106</v>
      </c>
      <c r="Y6766" t="str">
        <f>"37-3011"</f>
        <v>37-3011</v>
      </c>
      <c r="Z6766" t="s">
        <v>94</v>
      </c>
      <c r="AA6766">
        <v>561730</v>
      </c>
      <c r="AB6766">
        <v>5</v>
      </c>
      <c r="AC6766">
        <v>5</v>
      </c>
      <c r="AD6766" t="s">
        <v>79</v>
      </c>
      <c r="AE6766" t="s">
        <v>80</v>
      </c>
      <c r="AF6766">
        <v>40</v>
      </c>
      <c r="AG6766" s="4">
        <v>0.3125</v>
      </c>
      <c r="AH6766" s="4">
        <v>0.64583333333333337</v>
      </c>
      <c r="AI6766" s="5">
        <v>13.94</v>
      </c>
      <c r="AL6766" t="s">
        <v>81</v>
      </c>
      <c r="AM6766" t="s">
        <v>82</v>
      </c>
      <c r="AO6766" t="s">
        <v>83</v>
      </c>
      <c r="AR6766" t="s">
        <v>82</v>
      </c>
      <c r="AT6766" t="s">
        <v>82</v>
      </c>
      <c r="AW6766" t="s">
        <v>72</v>
      </c>
      <c r="AX6766">
        <v>2</v>
      </c>
      <c r="AY6766" t="s">
        <v>2689</v>
      </c>
      <c r="AZ6766" t="s">
        <v>3523</v>
      </c>
      <c r="BA6766" t="s">
        <v>105</v>
      </c>
      <c r="BB6766">
        <v>75067</v>
      </c>
      <c r="BC6766" t="s">
        <v>79</v>
      </c>
      <c r="BH6766" t="s">
        <v>33223</v>
      </c>
      <c r="BJ6766">
        <v>904773482</v>
      </c>
    </row>
    <row r="6767" spans="1:62" x14ac:dyDescent="0.25">
      <c r="A6767" t="s">
        <v>33544</v>
      </c>
      <c r="B6767" s="2">
        <v>43542</v>
      </c>
      <c r="C6767" t="s">
        <v>63</v>
      </c>
      <c r="D6767" s="3">
        <v>43472.415213854169</v>
      </c>
      <c r="E6767" t="s">
        <v>64</v>
      </c>
      <c r="F6767" s="2">
        <v>43556</v>
      </c>
      <c r="G6767" s="2">
        <v>43799</v>
      </c>
      <c r="H6767" t="s">
        <v>33545</v>
      </c>
      <c r="J6767" t="s">
        <v>33546</v>
      </c>
      <c r="L6767" t="s">
        <v>17869</v>
      </c>
      <c r="M6767" t="s">
        <v>226</v>
      </c>
      <c r="N6767">
        <v>48036</v>
      </c>
      <c r="O6767" t="s">
        <v>70</v>
      </c>
      <c r="Q6767" t="s">
        <v>33547</v>
      </c>
      <c r="S6767" t="s">
        <v>72</v>
      </c>
      <c r="T6767" t="s">
        <v>4262</v>
      </c>
      <c r="U6767" t="s">
        <v>4263</v>
      </c>
      <c r="V6767" t="s">
        <v>1225</v>
      </c>
      <c r="W6767" t="s">
        <v>105</v>
      </c>
      <c r="X6767" t="s">
        <v>106</v>
      </c>
      <c r="Y6767" t="str">
        <f>"37-3011"</f>
        <v>37-3011</v>
      </c>
      <c r="Z6767" t="s">
        <v>94</v>
      </c>
      <c r="AA6767">
        <v>561730</v>
      </c>
      <c r="AB6767">
        <v>12</v>
      </c>
      <c r="AC6767">
        <v>12</v>
      </c>
      <c r="AD6767" t="s">
        <v>79</v>
      </c>
      <c r="AE6767" t="s">
        <v>80</v>
      </c>
      <c r="AF6767">
        <v>40</v>
      </c>
      <c r="AG6767" s="4">
        <v>0.33333333333333331</v>
      </c>
      <c r="AH6767" s="4">
        <v>0.70833333333333337</v>
      </c>
      <c r="AI6767" s="5">
        <v>13.72</v>
      </c>
      <c r="AL6767" t="s">
        <v>81</v>
      </c>
      <c r="AM6767" t="s">
        <v>82</v>
      </c>
      <c r="AO6767" t="s">
        <v>83</v>
      </c>
      <c r="AR6767" t="s">
        <v>82</v>
      </c>
      <c r="AT6767" t="s">
        <v>82</v>
      </c>
      <c r="AW6767" t="s">
        <v>72</v>
      </c>
      <c r="AX6767">
        <v>3</v>
      </c>
      <c r="AY6767" t="s">
        <v>17869</v>
      </c>
      <c r="AZ6767" t="s">
        <v>2333</v>
      </c>
      <c r="BA6767" t="s">
        <v>226</v>
      </c>
      <c r="BB6767">
        <v>48036</v>
      </c>
      <c r="BC6767" t="s">
        <v>79</v>
      </c>
      <c r="BH6767" t="s">
        <v>33546</v>
      </c>
      <c r="BJ6767">
        <v>352162379</v>
      </c>
    </row>
    <row r="6768" spans="1:62" x14ac:dyDescent="0.25">
      <c r="A6768" t="s">
        <v>33625</v>
      </c>
      <c r="B6768" s="2">
        <v>43542</v>
      </c>
      <c r="C6768" t="s">
        <v>63</v>
      </c>
      <c r="D6768" s="3">
        <v>43472.43407171296</v>
      </c>
      <c r="E6768" t="s">
        <v>64</v>
      </c>
      <c r="F6768" s="2">
        <v>43556</v>
      </c>
      <c r="G6768" s="2">
        <v>43790</v>
      </c>
      <c r="H6768" t="s">
        <v>13171</v>
      </c>
      <c r="J6768" t="s">
        <v>13172</v>
      </c>
      <c r="L6768" t="s">
        <v>10488</v>
      </c>
      <c r="M6768" t="s">
        <v>714</v>
      </c>
      <c r="N6768">
        <v>70605</v>
      </c>
      <c r="O6768" t="s">
        <v>70</v>
      </c>
      <c r="Q6768" t="s">
        <v>13173</v>
      </c>
      <c r="S6768" t="s">
        <v>72</v>
      </c>
      <c r="T6768" t="s">
        <v>4262</v>
      </c>
      <c r="U6768" t="s">
        <v>10001</v>
      </c>
      <c r="V6768" t="s">
        <v>1225</v>
      </c>
      <c r="W6768" t="s">
        <v>105</v>
      </c>
      <c r="X6768" t="s">
        <v>106</v>
      </c>
      <c r="Y6768" t="str">
        <f>"37-3011"</f>
        <v>37-3011</v>
      </c>
      <c r="Z6768" t="s">
        <v>94</v>
      </c>
      <c r="AA6768">
        <v>561730</v>
      </c>
      <c r="AB6768">
        <v>10</v>
      </c>
      <c r="AC6768">
        <v>10</v>
      </c>
      <c r="AD6768" t="s">
        <v>79</v>
      </c>
      <c r="AE6768" t="s">
        <v>95</v>
      </c>
      <c r="AF6768">
        <v>40</v>
      </c>
      <c r="AG6768" s="4">
        <v>0.25</v>
      </c>
      <c r="AH6768" s="4">
        <v>0.60416666666666663</v>
      </c>
      <c r="AI6768" s="5">
        <v>13.96</v>
      </c>
      <c r="AJ6768">
        <v>20.94</v>
      </c>
      <c r="AL6768" t="s">
        <v>81</v>
      </c>
      <c r="AM6768" t="s">
        <v>82</v>
      </c>
      <c r="AO6768" t="s">
        <v>83</v>
      </c>
      <c r="AP6768" t="s">
        <v>67</v>
      </c>
      <c r="AQ6768" t="s">
        <v>67</v>
      </c>
      <c r="AR6768" t="s">
        <v>82</v>
      </c>
      <c r="AT6768" t="s">
        <v>82</v>
      </c>
      <c r="AW6768" t="s">
        <v>82</v>
      </c>
      <c r="AY6768" t="s">
        <v>10488</v>
      </c>
      <c r="AZ6768" t="s">
        <v>1730</v>
      </c>
      <c r="BA6768" t="s">
        <v>714</v>
      </c>
      <c r="BB6768">
        <v>70605</v>
      </c>
      <c r="BC6768" t="s">
        <v>87</v>
      </c>
      <c r="BH6768" t="s">
        <v>13172</v>
      </c>
      <c r="BJ6768">
        <v>721428809</v>
      </c>
    </row>
    <row r="6769" spans="1:62" x14ac:dyDescent="0.25">
      <c r="A6769" t="s">
        <v>33849</v>
      </c>
      <c r="B6769" s="2">
        <v>43542</v>
      </c>
      <c r="C6769" t="s">
        <v>63</v>
      </c>
      <c r="D6769" s="3">
        <v>43472.436009942132</v>
      </c>
      <c r="E6769" t="s">
        <v>64</v>
      </c>
      <c r="F6769" s="2">
        <v>43556</v>
      </c>
      <c r="G6769" s="2">
        <v>43814</v>
      </c>
      <c r="H6769" t="s">
        <v>12509</v>
      </c>
      <c r="J6769" t="s">
        <v>12510</v>
      </c>
      <c r="L6769" t="s">
        <v>12511</v>
      </c>
      <c r="M6769" t="s">
        <v>105</v>
      </c>
      <c r="N6769">
        <v>79124</v>
      </c>
      <c r="O6769" t="s">
        <v>70</v>
      </c>
      <c r="Q6769" t="s">
        <v>12512</v>
      </c>
      <c r="S6769" t="s">
        <v>72</v>
      </c>
      <c r="T6769" t="s">
        <v>6264</v>
      </c>
      <c r="U6769" t="s">
        <v>10001</v>
      </c>
      <c r="V6769" t="s">
        <v>104</v>
      </c>
      <c r="W6769" t="s">
        <v>105</v>
      </c>
      <c r="X6769" t="s">
        <v>106</v>
      </c>
      <c r="Y6769" t="str">
        <f>"37-3011"</f>
        <v>37-3011</v>
      </c>
      <c r="Z6769" t="s">
        <v>94</v>
      </c>
      <c r="AA6769">
        <v>561730</v>
      </c>
      <c r="AB6769">
        <v>30</v>
      </c>
      <c r="AC6769">
        <v>30</v>
      </c>
      <c r="AD6769" t="s">
        <v>79</v>
      </c>
      <c r="AE6769" t="s">
        <v>95</v>
      </c>
      <c r="AF6769">
        <v>40</v>
      </c>
      <c r="AG6769" s="4">
        <v>0.29166666666666669</v>
      </c>
      <c r="AH6769" s="4">
        <v>0.66666666666666663</v>
      </c>
      <c r="AI6769" s="5">
        <v>13.3</v>
      </c>
      <c r="AJ6769">
        <v>19.95</v>
      </c>
      <c r="AL6769" t="s">
        <v>81</v>
      </c>
      <c r="AM6769" t="s">
        <v>82</v>
      </c>
      <c r="AO6769" t="s">
        <v>83</v>
      </c>
      <c r="AP6769" t="s">
        <v>67</v>
      </c>
      <c r="AQ6769" t="s">
        <v>67</v>
      </c>
      <c r="AR6769" t="s">
        <v>82</v>
      </c>
      <c r="AT6769" t="s">
        <v>82</v>
      </c>
      <c r="AW6769" t="s">
        <v>82</v>
      </c>
      <c r="AY6769" t="s">
        <v>12511</v>
      </c>
      <c r="AZ6769" t="s">
        <v>12513</v>
      </c>
      <c r="BA6769" t="s">
        <v>105</v>
      </c>
      <c r="BB6769">
        <v>79124</v>
      </c>
      <c r="BC6769" t="s">
        <v>79</v>
      </c>
      <c r="BH6769" t="s">
        <v>12510</v>
      </c>
      <c r="BJ6769">
        <v>752233279</v>
      </c>
    </row>
    <row r="6770" spans="1:62" x14ac:dyDescent="0.25">
      <c r="A6770" t="s">
        <v>33864</v>
      </c>
      <c r="B6770" s="2">
        <v>43542</v>
      </c>
      <c r="C6770" t="s">
        <v>63</v>
      </c>
      <c r="D6770" s="3">
        <v>43472.417208333332</v>
      </c>
      <c r="E6770" t="s">
        <v>64</v>
      </c>
      <c r="F6770" s="2">
        <v>43556</v>
      </c>
      <c r="G6770" s="2">
        <v>43799</v>
      </c>
      <c r="H6770" t="s">
        <v>33865</v>
      </c>
      <c r="J6770" t="s">
        <v>33866</v>
      </c>
      <c r="L6770" t="s">
        <v>33867</v>
      </c>
      <c r="M6770" t="s">
        <v>147</v>
      </c>
      <c r="N6770">
        <v>15142</v>
      </c>
      <c r="O6770" t="s">
        <v>70</v>
      </c>
      <c r="Q6770" t="s">
        <v>33868</v>
      </c>
      <c r="S6770" t="s">
        <v>72</v>
      </c>
      <c r="T6770" t="s">
        <v>4262</v>
      </c>
      <c r="U6770" t="s">
        <v>4263</v>
      </c>
      <c r="V6770" t="s">
        <v>1225</v>
      </c>
      <c r="W6770" t="s">
        <v>105</v>
      </c>
      <c r="X6770" t="s">
        <v>106</v>
      </c>
      <c r="Y6770" t="str">
        <f>"37-3011"</f>
        <v>37-3011</v>
      </c>
      <c r="Z6770" t="s">
        <v>94</v>
      </c>
      <c r="AA6770">
        <v>713910</v>
      </c>
      <c r="AB6770">
        <v>8</v>
      </c>
      <c r="AC6770">
        <v>8</v>
      </c>
      <c r="AD6770" t="s">
        <v>79</v>
      </c>
      <c r="AE6770" t="s">
        <v>95</v>
      </c>
      <c r="AF6770">
        <v>40</v>
      </c>
      <c r="AG6770" s="4">
        <v>0.25</v>
      </c>
      <c r="AH6770" s="4">
        <v>0.60416666666666663</v>
      </c>
      <c r="AI6770" s="5">
        <v>13.78</v>
      </c>
      <c r="AJ6770">
        <v>20.67</v>
      </c>
      <c r="AL6770" t="s">
        <v>81</v>
      </c>
      <c r="AM6770" t="s">
        <v>82</v>
      </c>
      <c r="AO6770" t="s">
        <v>83</v>
      </c>
      <c r="AR6770" t="s">
        <v>82</v>
      </c>
      <c r="AT6770" t="s">
        <v>82</v>
      </c>
      <c r="AW6770" t="s">
        <v>82</v>
      </c>
      <c r="AY6770" t="s">
        <v>33867</v>
      </c>
      <c r="AZ6770" t="s">
        <v>3309</v>
      </c>
      <c r="BA6770" t="s">
        <v>147</v>
      </c>
      <c r="BB6770">
        <v>15142</v>
      </c>
      <c r="BC6770" t="s">
        <v>87</v>
      </c>
      <c r="BH6770" t="s">
        <v>33866</v>
      </c>
      <c r="BJ6770">
        <v>251623042</v>
      </c>
    </row>
    <row r="6771" spans="1:62" x14ac:dyDescent="0.25">
      <c r="A6771" t="s">
        <v>33974</v>
      </c>
      <c r="B6771" s="2">
        <v>43542</v>
      </c>
      <c r="C6771" t="s">
        <v>63</v>
      </c>
      <c r="D6771" s="3">
        <v>43472.778735092594</v>
      </c>
      <c r="E6771" t="s">
        <v>117</v>
      </c>
      <c r="H6771" t="s">
        <v>33975</v>
      </c>
      <c r="J6771" t="s">
        <v>33976</v>
      </c>
      <c r="L6771" t="s">
        <v>4983</v>
      </c>
      <c r="M6771" t="s">
        <v>714</v>
      </c>
      <c r="N6771">
        <v>70817</v>
      </c>
      <c r="O6771" t="s">
        <v>70</v>
      </c>
      <c r="P6771" t="s">
        <v>714</v>
      </c>
      <c r="Q6771" t="s">
        <v>33977</v>
      </c>
      <c r="S6771" t="s">
        <v>82</v>
      </c>
      <c r="U6771" t="s">
        <v>92</v>
      </c>
      <c r="X6771" t="s">
        <v>7990</v>
      </c>
      <c r="Y6771" t="str">
        <f>"37-3011"</f>
        <v>37-3011</v>
      </c>
      <c r="Z6771" t="s">
        <v>94</v>
      </c>
      <c r="AA6771">
        <v>561730</v>
      </c>
      <c r="AB6771">
        <v>10</v>
      </c>
      <c r="AD6771" t="s">
        <v>79</v>
      </c>
      <c r="AE6771" t="s">
        <v>95</v>
      </c>
      <c r="AF6771">
        <v>35</v>
      </c>
      <c r="AG6771" s="4">
        <v>0.27083333333333331</v>
      </c>
      <c r="AH6771" s="4">
        <v>0.625</v>
      </c>
      <c r="AI6771" s="5">
        <v>13.42</v>
      </c>
      <c r="AJ6771">
        <v>20.13</v>
      </c>
      <c r="AL6771" t="s">
        <v>81</v>
      </c>
      <c r="AM6771" t="s">
        <v>82</v>
      </c>
      <c r="AO6771" t="s">
        <v>83</v>
      </c>
      <c r="AR6771" t="s">
        <v>82</v>
      </c>
      <c r="AT6771" t="s">
        <v>82</v>
      </c>
      <c r="AW6771" t="s">
        <v>82</v>
      </c>
      <c r="AY6771" t="s">
        <v>4983</v>
      </c>
      <c r="AZ6771" t="s">
        <v>4612</v>
      </c>
      <c r="BA6771" t="s">
        <v>714</v>
      </c>
      <c r="BB6771">
        <v>70817</v>
      </c>
      <c r="BC6771" t="s">
        <v>79</v>
      </c>
      <c r="BH6771" t="s">
        <v>33978</v>
      </c>
      <c r="BJ6771">
        <v>202884843</v>
      </c>
    </row>
    <row r="6772" spans="1:62" x14ac:dyDescent="0.25">
      <c r="A6772" t="s">
        <v>34323</v>
      </c>
      <c r="B6772" s="2">
        <v>43542</v>
      </c>
      <c r="C6772" t="s">
        <v>63</v>
      </c>
      <c r="D6772" s="3">
        <v>43472.41218954861</v>
      </c>
      <c r="E6772" t="s">
        <v>64</v>
      </c>
      <c r="F6772" s="2">
        <v>43556</v>
      </c>
      <c r="G6772" s="2">
        <v>43830</v>
      </c>
      <c r="H6772" t="s">
        <v>34324</v>
      </c>
      <c r="J6772" t="s">
        <v>34325</v>
      </c>
      <c r="L6772" t="s">
        <v>1537</v>
      </c>
      <c r="M6772" t="s">
        <v>105</v>
      </c>
      <c r="N6772">
        <v>75180</v>
      </c>
      <c r="O6772" t="s">
        <v>70</v>
      </c>
      <c r="Q6772" t="s">
        <v>34326</v>
      </c>
      <c r="S6772" t="s">
        <v>72</v>
      </c>
      <c r="T6772" t="s">
        <v>2185</v>
      </c>
      <c r="U6772" t="s">
        <v>2186</v>
      </c>
      <c r="V6772" t="s">
        <v>2187</v>
      </c>
      <c r="W6772" t="s">
        <v>232</v>
      </c>
      <c r="X6772" t="s">
        <v>5761</v>
      </c>
      <c r="Y6772" t="str">
        <f>"47-3014"</f>
        <v>47-3014</v>
      </c>
      <c r="Z6772" t="s">
        <v>1320</v>
      </c>
      <c r="AA6772">
        <v>238320</v>
      </c>
      <c r="AB6772">
        <v>6</v>
      </c>
      <c r="AC6772">
        <v>6</v>
      </c>
      <c r="AD6772" t="s">
        <v>79</v>
      </c>
      <c r="AE6772" t="s">
        <v>95</v>
      </c>
      <c r="AF6772">
        <v>40</v>
      </c>
      <c r="AG6772" s="4">
        <v>0.3125</v>
      </c>
      <c r="AH6772" s="4">
        <v>0.6875</v>
      </c>
      <c r="AI6772" s="5">
        <v>14.22</v>
      </c>
      <c r="AL6772" t="s">
        <v>81</v>
      </c>
      <c r="AM6772" t="s">
        <v>82</v>
      </c>
      <c r="AO6772" t="s">
        <v>83</v>
      </c>
      <c r="AR6772" t="s">
        <v>82</v>
      </c>
      <c r="AT6772" t="s">
        <v>82</v>
      </c>
      <c r="AW6772" t="s">
        <v>72</v>
      </c>
      <c r="AX6772">
        <v>2</v>
      </c>
      <c r="AY6772" t="s">
        <v>1537</v>
      </c>
      <c r="AZ6772" t="s">
        <v>104</v>
      </c>
      <c r="BA6772" t="s">
        <v>105</v>
      </c>
      <c r="BB6772">
        <v>75180</v>
      </c>
      <c r="BC6772" t="s">
        <v>79</v>
      </c>
      <c r="BH6772" t="s">
        <v>34327</v>
      </c>
      <c r="BJ6772">
        <v>472315580</v>
      </c>
    </row>
    <row r="6773" spans="1:62" x14ac:dyDescent="0.25">
      <c r="A6773" t="s">
        <v>34794</v>
      </c>
      <c r="B6773" s="2">
        <v>43542</v>
      </c>
      <c r="C6773" t="s">
        <v>63</v>
      </c>
      <c r="D6773" s="3">
        <v>43469.614882175927</v>
      </c>
      <c r="E6773" t="s">
        <v>91</v>
      </c>
      <c r="H6773" t="s">
        <v>20702</v>
      </c>
      <c r="I6773" t="s">
        <v>67</v>
      </c>
      <c r="J6773" t="s">
        <v>20703</v>
      </c>
      <c r="K6773" t="s">
        <v>67</v>
      </c>
      <c r="L6773" t="s">
        <v>2355</v>
      </c>
      <c r="M6773" t="s">
        <v>1165</v>
      </c>
      <c r="N6773">
        <v>57212</v>
      </c>
      <c r="O6773" t="s">
        <v>70</v>
      </c>
      <c r="P6773" t="s">
        <v>67</v>
      </c>
      <c r="Q6773" t="s">
        <v>20704</v>
      </c>
      <c r="S6773" t="s">
        <v>72</v>
      </c>
      <c r="T6773" t="s">
        <v>194</v>
      </c>
      <c r="U6773" t="s">
        <v>12045</v>
      </c>
      <c r="V6773" t="s">
        <v>12046</v>
      </c>
      <c r="W6773" t="s">
        <v>197</v>
      </c>
      <c r="X6773" t="s">
        <v>4052</v>
      </c>
      <c r="Y6773" t="str">
        <f>"47-2051"</f>
        <v>47-2051</v>
      </c>
      <c r="Z6773" t="s">
        <v>1383</v>
      </c>
      <c r="AA6773">
        <v>238110</v>
      </c>
      <c r="AB6773">
        <v>8</v>
      </c>
      <c r="AD6773" t="s">
        <v>79</v>
      </c>
      <c r="AE6773" t="s">
        <v>80</v>
      </c>
      <c r="AF6773">
        <v>40</v>
      </c>
      <c r="AG6773" s="4">
        <v>0.29166666666666669</v>
      </c>
      <c r="AH6773" s="4">
        <v>0.75</v>
      </c>
      <c r="AI6773" s="5">
        <v>18.399999999999999</v>
      </c>
      <c r="AJ6773">
        <v>27.6</v>
      </c>
      <c r="AM6773" t="s">
        <v>82</v>
      </c>
      <c r="AO6773" t="s">
        <v>83</v>
      </c>
      <c r="AP6773" t="s">
        <v>67</v>
      </c>
      <c r="AQ6773" t="s">
        <v>67</v>
      </c>
      <c r="AR6773" t="s">
        <v>82</v>
      </c>
      <c r="AT6773" t="s">
        <v>82</v>
      </c>
      <c r="AW6773" t="s">
        <v>72</v>
      </c>
      <c r="AX6773">
        <v>12</v>
      </c>
      <c r="AY6773" t="s">
        <v>20705</v>
      </c>
      <c r="AZ6773" t="s">
        <v>13663</v>
      </c>
      <c r="BA6773" t="s">
        <v>1165</v>
      </c>
      <c r="BB6773">
        <v>57401</v>
      </c>
      <c r="BC6773" t="s">
        <v>79</v>
      </c>
      <c r="BH6773" t="s">
        <v>23214</v>
      </c>
      <c r="BI6773" t="s">
        <v>67</v>
      </c>
      <c r="BJ6773">
        <v>200318395</v>
      </c>
    </row>
    <row r="6774" spans="1:62" x14ac:dyDescent="0.25">
      <c r="A6774" t="s">
        <v>34983</v>
      </c>
      <c r="B6774" s="2">
        <v>43542</v>
      </c>
      <c r="C6774" t="s">
        <v>63</v>
      </c>
      <c r="D6774" s="3">
        <v>43472.438924756942</v>
      </c>
      <c r="E6774" t="s">
        <v>64</v>
      </c>
      <c r="F6774" s="2">
        <v>43556</v>
      </c>
      <c r="G6774" s="2">
        <v>43814</v>
      </c>
      <c r="H6774" t="s">
        <v>34984</v>
      </c>
      <c r="I6774" t="s">
        <v>34985</v>
      </c>
      <c r="J6774" t="s">
        <v>34986</v>
      </c>
      <c r="K6774" t="s">
        <v>67</v>
      </c>
      <c r="L6774" t="s">
        <v>360</v>
      </c>
      <c r="M6774" t="s">
        <v>207</v>
      </c>
      <c r="N6774">
        <v>2554</v>
      </c>
      <c r="O6774" t="s">
        <v>70</v>
      </c>
      <c r="Q6774" t="s">
        <v>34987</v>
      </c>
      <c r="S6774" t="s">
        <v>72</v>
      </c>
      <c r="T6774" t="s">
        <v>34193</v>
      </c>
      <c r="U6774" t="s">
        <v>34194</v>
      </c>
      <c r="V6774" t="s">
        <v>206</v>
      </c>
      <c r="W6774" t="s">
        <v>207</v>
      </c>
      <c r="X6774" t="s">
        <v>13571</v>
      </c>
      <c r="Y6774" t="str">
        <f>"35-9021"</f>
        <v>35-9021</v>
      </c>
      <c r="Z6774" t="s">
        <v>315</v>
      </c>
      <c r="AA6774">
        <v>722110</v>
      </c>
      <c r="AB6774">
        <v>5</v>
      </c>
      <c r="AC6774">
        <v>5</v>
      </c>
      <c r="AD6774" t="s">
        <v>79</v>
      </c>
      <c r="AE6774" t="s">
        <v>80</v>
      </c>
      <c r="AF6774">
        <v>40</v>
      </c>
      <c r="AG6774" s="4">
        <v>0.625</v>
      </c>
      <c r="AH6774" s="4">
        <v>0.95833333333333337</v>
      </c>
      <c r="AI6774" s="5">
        <v>12.37</v>
      </c>
      <c r="AJ6774">
        <v>0</v>
      </c>
      <c r="AK6774">
        <v>0</v>
      </c>
      <c r="AL6774" t="s">
        <v>81</v>
      </c>
      <c r="AM6774" t="s">
        <v>82</v>
      </c>
      <c r="AO6774" t="s">
        <v>83</v>
      </c>
      <c r="AP6774" t="s">
        <v>67</v>
      </c>
      <c r="AQ6774" t="s">
        <v>130</v>
      </c>
      <c r="AR6774" t="s">
        <v>82</v>
      </c>
      <c r="AT6774" t="s">
        <v>82</v>
      </c>
      <c r="AW6774" t="s">
        <v>82</v>
      </c>
      <c r="AY6774" t="s">
        <v>360</v>
      </c>
      <c r="AZ6774" t="s">
        <v>360</v>
      </c>
      <c r="BA6774" t="s">
        <v>207</v>
      </c>
      <c r="BB6774">
        <v>2554</v>
      </c>
      <c r="BC6774" t="s">
        <v>87</v>
      </c>
      <c r="BH6774" t="s">
        <v>34986</v>
      </c>
      <c r="BI6774" t="s">
        <v>67</v>
      </c>
      <c r="BJ6774">
        <v>43112995</v>
      </c>
    </row>
    <row r="6775" spans="1:62" x14ac:dyDescent="0.25">
      <c r="A6775" t="s">
        <v>35024</v>
      </c>
      <c r="B6775" s="2">
        <v>43542</v>
      </c>
      <c r="C6775" t="s">
        <v>63</v>
      </c>
      <c r="D6775" s="3">
        <v>43472.528056041665</v>
      </c>
      <c r="E6775" t="s">
        <v>64</v>
      </c>
      <c r="F6775" s="2">
        <v>43556</v>
      </c>
      <c r="G6775" s="2">
        <v>43799</v>
      </c>
      <c r="H6775" t="s">
        <v>35025</v>
      </c>
      <c r="J6775" t="s">
        <v>35026</v>
      </c>
      <c r="L6775" t="s">
        <v>12345</v>
      </c>
      <c r="M6775" t="s">
        <v>649</v>
      </c>
      <c r="N6775">
        <v>86314</v>
      </c>
      <c r="O6775" t="s">
        <v>70</v>
      </c>
      <c r="Q6775" t="s">
        <v>35027</v>
      </c>
      <c r="S6775" t="s">
        <v>72</v>
      </c>
      <c r="T6775" t="s">
        <v>7872</v>
      </c>
      <c r="U6775" t="s">
        <v>7873</v>
      </c>
      <c r="V6775" t="s">
        <v>2471</v>
      </c>
      <c r="W6775" t="s">
        <v>649</v>
      </c>
      <c r="X6775" t="s">
        <v>2013</v>
      </c>
      <c r="Y6775" t="str">
        <f>"37-3011"</f>
        <v>37-3011</v>
      </c>
      <c r="Z6775" t="s">
        <v>94</v>
      </c>
      <c r="AA6775">
        <v>561730</v>
      </c>
      <c r="AB6775">
        <v>10</v>
      </c>
      <c r="AC6775">
        <v>10</v>
      </c>
      <c r="AD6775" t="s">
        <v>79</v>
      </c>
      <c r="AE6775" t="s">
        <v>95</v>
      </c>
      <c r="AF6775">
        <v>40</v>
      </c>
      <c r="AG6775" s="4">
        <v>0.29166666666666669</v>
      </c>
      <c r="AH6775" s="4">
        <v>0.64583333333333337</v>
      </c>
      <c r="AI6775" s="5">
        <v>13.97</v>
      </c>
      <c r="AJ6775">
        <v>20.96</v>
      </c>
      <c r="AK6775">
        <v>20.96</v>
      </c>
      <c r="AL6775" t="s">
        <v>81</v>
      </c>
      <c r="AM6775" t="s">
        <v>82</v>
      </c>
      <c r="AO6775" t="s">
        <v>83</v>
      </c>
      <c r="AP6775" t="s">
        <v>67</v>
      </c>
      <c r="AQ6775" t="s">
        <v>67</v>
      </c>
      <c r="AR6775" t="s">
        <v>82</v>
      </c>
      <c r="AT6775" t="s">
        <v>82</v>
      </c>
      <c r="AW6775" t="s">
        <v>82</v>
      </c>
      <c r="AY6775" t="s">
        <v>12345</v>
      </c>
      <c r="AZ6775" t="s">
        <v>12347</v>
      </c>
      <c r="BA6775" t="s">
        <v>649</v>
      </c>
      <c r="BB6775">
        <v>86314</v>
      </c>
      <c r="BC6775" t="s">
        <v>79</v>
      </c>
      <c r="BH6775" t="s">
        <v>35026</v>
      </c>
      <c r="BJ6775">
        <v>811521684</v>
      </c>
    </row>
    <row r="6776" spans="1:62" x14ac:dyDescent="0.25">
      <c r="A6776" t="s">
        <v>35091</v>
      </c>
      <c r="B6776" s="2">
        <v>43542</v>
      </c>
      <c r="C6776" t="s">
        <v>63</v>
      </c>
      <c r="D6776" s="3">
        <v>43472.42527472222</v>
      </c>
      <c r="E6776" t="s">
        <v>117</v>
      </c>
      <c r="H6776" t="s">
        <v>35092</v>
      </c>
      <c r="J6776" t="s">
        <v>35093</v>
      </c>
      <c r="K6776" t="s">
        <v>26696</v>
      </c>
      <c r="L6776" t="s">
        <v>9123</v>
      </c>
      <c r="M6776" t="s">
        <v>105</v>
      </c>
      <c r="N6776">
        <v>78589</v>
      </c>
      <c r="O6776" t="s">
        <v>70</v>
      </c>
      <c r="Q6776" t="s">
        <v>35094</v>
      </c>
      <c r="S6776" t="s">
        <v>72</v>
      </c>
      <c r="T6776" t="s">
        <v>35095</v>
      </c>
      <c r="U6776" t="s">
        <v>35096</v>
      </c>
      <c r="V6776" t="s">
        <v>3421</v>
      </c>
      <c r="W6776" t="s">
        <v>105</v>
      </c>
      <c r="X6776" t="s">
        <v>5086</v>
      </c>
      <c r="Y6776" t="str">
        <f>"53-3032"</f>
        <v>53-3032</v>
      </c>
      <c r="Z6776" t="s">
        <v>157</v>
      </c>
      <c r="AA6776">
        <v>48412</v>
      </c>
      <c r="AB6776">
        <v>3</v>
      </c>
      <c r="AD6776" t="s">
        <v>79</v>
      </c>
      <c r="AE6776" t="s">
        <v>80</v>
      </c>
      <c r="AF6776">
        <v>40</v>
      </c>
      <c r="AG6776" s="4">
        <v>0.33333333333333331</v>
      </c>
      <c r="AH6776" s="4">
        <v>0.66666666666666663</v>
      </c>
      <c r="AI6776" s="6">
        <v>18</v>
      </c>
      <c r="AL6776" t="s">
        <v>81</v>
      </c>
      <c r="AM6776" t="s">
        <v>82</v>
      </c>
      <c r="AO6776" t="s">
        <v>83</v>
      </c>
      <c r="AR6776" t="s">
        <v>82</v>
      </c>
      <c r="AT6776" t="s">
        <v>82</v>
      </c>
      <c r="AW6776" t="s">
        <v>72</v>
      </c>
      <c r="AX6776">
        <v>6</v>
      </c>
      <c r="AY6776" t="s">
        <v>35097</v>
      </c>
      <c r="AZ6776" t="s">
        <v>665</v>
      </c>
      <c r="BA6776" t="s">
        <v>105</v>
      </c>
      <c r="BB6776">
        <v>78570</v>
      </c>
      <c r="BC6776" t="s">
        <v>87</v>
      </c>
      <c r="BH6776" t="s">
        <v>35098</v>
      </c>
      <c r="BJ6776">
        <v>475293436</v>
      </c>
    </row>
    <row r="6777" spans="1:62" x14ac:dyDescent="0.25">
      <c r="A6777" t="s">
        <v>35160</v>
      </c>
      <c r="B6777" s="2">
        <v>43542</v>
      </c>
      <c r="C6777" t="s">
        <v>63</v>
      </c>
      <c r="D6777" s="3">
        <v>43472.437774664351</v>
      </c>
      <c r="E6777" t="s">
        <v>117</v>
      </c>
      <c r="H6777" t="s">
        <v>35161</v>
      </c>
      <c r="I6777" t="s">
        <v>35162</v>
      </c>
      <c r="J6777" t="s">
        <v>35163</v>
      </c>
      <c r="L6777" t="s">
        <v>2471</v>
      </c>
      <c r="M6777" t="s">
        <v>649</v>
      </c>
      <c r="N6777">
        <v>85024</v>
      </c>
      <c r="O6777" t="s">
        <v>70</v>
      </c>
      <c r="Q6777" t="s">
        <v>35164</v>
      </c>
      <c r="S6777" t="s">
        <v>72</v>
      </c>
      <c r="T6777" t="s">
        <v>7872</v>
      </c>
      <c r="U6777" t="s">
        <v>7873</v>
      </c>
      <c r="V6777" t="s">
        <v>2471</v>
      </c>
      <c r="W6777" t="s">
        <v>649</v>
      </c>
      <c r="X6777" t="s">
        <v>15117</v>
      </c>
      <c r="Y6777" t="str">
        <f>"47-3012"</f>
        <v>47-3012</v>
      </c>
      <c r="Z6777" t="s">
        <v>1540</v>
      </c>
      <c r="AA6777">
        <v>238990</v>
      </c>
      <c r="AB6777">
        <v>50</v>
      </c>
      <c r="AD6777" t="s">
        <v>79</v>
      </c>
      <c r="AE6777" t="s">
        <v>95</v>
      </c>
      <c r="AF6777">
        <v>40</v>
      </c>
      <c r="AG6777" s="4">
        <v>0.25</v>
      </c>
      <c r="AH6777" s="4">
        <v>0.60416666666666663</v>
      </c>
      <c r="AI6777" s="5">
        <v>15.81</v>
      </c>
      <c r="AJ6777">
        <v>23.72</v>
      </c>
      <c r="AK6777">
        <v>23.72</v>
      </c>
      <c r="AL6777" t="s">
        <v>81</v>
      </c>
      <c r="AM6777" t="s">
        <v>82</v>
      </c>
      <c r="AO6777" t="s">
        <v>83</v>
      </c>
      <c r="AP6777" t="s">
        <v>67</v>
      </c>
      <c r="AQ6777" t="s">
        <v>67</v>
      </c>
      <c r="AR6777" t="s">
        <v>82</v>
      </c>
      <c r="AT6777" t="s">
        <v>82</v>
      </c>
      <c r="AW6777" t="s">
        <v>72</v>
      </c>
      <c r="AX6777">
        <v>3</v>
      </c>
      <c r="AY6777" t="s">
        <v>2471</v>
      </c>
      <c r="AZ6777" t="s">
        <v>655</v>
      </c>
      <c r="BA6777" t="s">
        <v>649</v>
      </c>
      <c r="BB6777">
        <v>85024</v>
      </c>
      <c r="BC6777" t="s">
        <v>79</v>
      </c>
      <c r="BH6777" t="s">
        <v>35163</v>
      </c>
      <c r="BJ6777">
        <v>860370235</v>
      </c>
    </row>
    <row r="6778" spans="1:62" x14ac:dyDescent="0.25">
      <c r="A6778" t="s">
        <v>35183</v>
      </c>
      <c r="B6778" s="2">
        <v>43542</v>
      </c>
      <c r="C6778" t="s">
        <v>63</v>
      </c>
      <c r="D6778" s="3">
        <v>43472.423897997687</v>
      </c>
      <c r="E6778" t="s">
        <v>64</v>
      </c>
      <c r="F6778" s="2">
        <v>43556</v>
      </c>
      <c r="G6778" s="2">
        <v>43799</v>
      </c>
      <c r="H6778" t="s">
        <v>35184</v>
      </c>
      <c r="I6778" t="s">
        <v>35185</v>
      </c>
      <c r="J6778" t="s">
        <v>35186</v>
      </c>
      <c r="L6778" t="s">
        <v>22704</v>
      </c>
      <c r="M6778" t="s">
        <v>105</v>
      </c>
      <c r="N6778">
        <v>77845</v>
      </c>
      <c r="O6778" t="s">
        <v>70</v>
      </c>
      <c r="Q6778" t="s">
        <v>35187</v>
      </c>
      <c r="S6778" t="s">
        <v>72</v>
      </c>
      <c r="T6778" t="s">
        <v>35188</v>
      </c>
      <c r="U6778" t="s">
        <v>35189</v>
      </c>
      <c r="V6778" t="s">
        <v>863</v>
      </c>
      <c r="W6778" t="s">
        <v>105</v>
      </c>
      <c r="X6778" t="s">
        <v>4433</v>
      </c>
      <c r="Y6778" t="str">
        <f>"37-3011"</f>
        <v>37-3011</v>
      </c>
      <c r="Z6778" t="s">
        <v>94</v>
      </c>
      <c r="AA6778">
        <v>561730</v>
      </c>
      <c r="AB6778">
        <v>6</v>
      </c>
      <c r="AC6778">
        <v>6</v>
      </c>
      <c r="AD6778" t="s">
        <v>79</v>
      </c>
      <c r="AE6778" t="s">
        <v>80</v>
      </c>
      <c r="AF6778">
        <v>40</v>
      </c>
      <c r="AG6778" s="4">
        <v>0.29166666666666669</v>
      </c>
      <c r="AH6778" s="4">
        <v>0.66666666666666663</v>
      </c>
      <c r="AI6778" s="5">
        <v>12.54</v>
      </c>
      <c r="AL6778" t="s">
        <v>81</v>
      </c>
      <c r="AM6778" t="s">
        <v>82</v>
      </c>
      <c r="AO6778" t="s">
        <v>83</v>
      </c>
      <c r="AR6778" t="s">
        <v>82</v>
      </c>
      <c r="AT6778" t="s">
        <v>82</v>
      </c>
      <c r="AW6778" t="s">
        <v>72</v>
      </c>
      <c r="AX6778">
        <v>3</v>
      </c>
      <c r="AY6778" t="s">
        <v>22704</v>
      </c>
      <c r="AZ6778" t="s">
        <v>7787</v>
      </c>
      <c r="BA6778" t="s">
        <v>105</v>
      </c>
      <c r="BB6778">
        <v>77845</v>
      </c>
      <c r="BC6778" t="s">
        <v>79</v>
      </c>
      <c r="BH6778" t="s">
        <v>35186</v>
      </c>
      <c r="BJ6778">
        <v>465615509</v>
      </c>
    </row>
    <row r="6779" spans="1:62" x14ac:dyDescent="0.25">
      <c r="A6779" t="s">
        <v>35197</v>
      </c>
      <c r="B6779" s="2">
        <v>43542</v>
      </c>
      <c r="C6779" t="s">
        <v>63</v>
      </c>
      <c r="D6779" s="3">
        <v>43472.490476874998</v>
      </c>
      <c r="E6779" t="s">
        <v>64</v>
      </c>
      <c r="F6779" s="2">
        <v>43556</v>
      </c>
      <c r="G6779" s="2">
        <v>43799</v>
      </c>
      <c r="H6779" t="s">
        <v>11039</v>
      </c>
      <c r="J6779" t="s">
        <v>35198</v>
      </c>
      <c r="L6779" t="s">
        <v>11041</v>
      </c>
      <c r="M6779" t="s">
        <v>105</v>
      </c>
      <c r="N6779">
        <v>76258</v>
      </c>
      <c r="O6779" t="s">
        <v>70</v>
      </c>
      <c r="Q6779" t="s">
        <v>11042</v>
      </c>
      <c r="S6779" t="s">
        <v>72</v>
      </c>
      <c r="T6779" t="s">
        <v>7872</v>
      </c>
      <c r="U6779" t="s">
        <v>7873</v>
      </c>
      <c r="V6779" t="s">
        <v>2471</v>
      </c>
      <c r="W6779" t="s">
        <v>649</v>
      </c>
      <c r="X6779" t="s">
        <v>2013</v>
      </c>
      <c r="Y6779" t="str">
        <f>"37-3011"</f>
        <v>37-3011</v>
      </c>
      <c r="Z6779" t="s">
        <v>94</v>
      </c>
      <c r="AA6779">
        <v>561730</v>
      </c>
      <c r="AB6779">
        <v>12</v>
      </c>
      <c r="AC6779">
        <v>12</v>
      </c>
      <c r="AD6779" t="s">
        <v>79</v>
      </c>
      <c r="AE6779" t="s">
        <v>95</v>
      </c>
      <c r="AF6779">
        <v>40</v>
      </c>
      <c r="AG6779" s="4">
        <v>0.29166666666666669</v>
      </c>
      <c r="AH6779" s="4">
        <v>0.64583333333333337</v>
      </c>
      <c r="AI6779" s="5">
        <v>13.02</v>
      </c>
      <c r="AJ6779">
        <v>19.53</v>
      </c>
      <c r="AK6779">
        <v>19.53</v>
      </c>
      <c r="AL6779" t="s">
        <v>81</v>
      </c>
      <c r="AM6779" t="s">
        <v>82</v>
      </c>
      <c r="AO6779" t="s">
        <v>83</v>
      </c>
      <c r="AP6779" t="s">
        <v>67</v>
      </c>
      <c r="AQ6779" t="s">
        <v>67</v>
      </c>
      <c r="AR6779" t="s">
        <v>82</v>
      </c>
      <c r="AT6779" t="s">
        <v>82</v>
      </c>
      <c r="AW6779" t="s">
        <v>72</v>
      </c>
      <c r="AX6779">
        <v>3</v>
      </c>
      <c r="AY6779" t="s">
        <v>11043</v>
      </c>
      <c r="AZ6779" t="s">
        <v>1792</v>
      </c>
      <c r="BA6779" t="s">
        <v>105</v>
      </c>
      <c r="BB6779">
        <v>78163</v>
      </c>
      <c r="BC6779" t="s">
        <v>79</v>
      </c>
      <c r="BH6779" t="s">
        <v>11044</v>
      </c>
      <c r="BJ6779">
        <v>752429516</v>
      </c>
    </row>
    <row r="6780" spans="1:62" x14ac:dyDescent="0.25">
      <c r="A6780" t="s">
        <v>35199</v>
      </c>
      <c r="B6780" s="2">
        <v>43542</v>
      </c>
      <c r="C6780" t="s">
        <v>63</v>
      </c>
      <c r="D6780" s="3">
        <v>43472.579841782404</v>
      </c>
      <c r="E6780" t="s">
        <v>117</v>
      </c>
      <c r="H6780" t="s">
        <v>35200</v>
      </c>
      <c r="I6780" t="s">
        <v>35201</v>
      </c>
      <c r="J6780" t="s">
        <v>35202</v>
      </c>
      <c r="L6780" t="s">
        <v>8474</v>
      </c>
      <c r="M6780" t="s">
        <v>207</v>
      </c>
      <c r="N6780">
        <v>1701</v>
      </c>
      <c r="O6780" t="s">
        <v>70</v>
      </c>
      <c r="Q6780" t="s">
        <v>35203</v>
      </c>
      <c r="S6780" t="s">
        <v>72</v>
      </c>
      <c r="T6780" t="s">
        <v>30113</v>
      </c>
      <c r="U6780" t="s">
        <v>30114</v>
      </c>
      <c r="V6780" t="s">
        <v>2051</v>
      </c>
      <c r="W6780" t="s">
        <v>207</v>
      </c>
      <c r="X6780" t="s">
        <v>30115</v>
      </c>
      <c r="Y6780" t="str">
        <f>"35-2021"</f>
        <v>35-2021</v>
      </c>
      <c r="Z6780" t="s">
        <v>221</v>
      </c>
      <c r="AA6780">
        <v>445110</v>
      </c>
      <c r="AB6780">
        <v>7</v>
      </c>
      <c r="AD6780" t="s">
        <v>79</v>
      </c>
      <c r="AE6780" t="s">
        <v>95</v>
      </c>
      <c r="AF6780">
        <v>40</v>
      </c>
      <c r="AG6780" s="4">
        <v>0.5</v>
      </c>
      <c r="AH6780" s="4">
        <v>0.83333333333333337</v>
      </c>
      <c r="AI6780" s="5">
        <v>14.24</v>
      </c>
      <c r="AL6780" t="s">
        <v>81</v>
      </c>
      <c r="AM6780" t="s">
        <v>82</v>
      </c>
      <c r="AO6780" t="s">
        <v>213</v>
      </c>
      <c r="AR6780" t="s">
        <v>82</v>
      </c>
      <c r="AT6780" t="s">
        <v>82</v>
      </c>
      <c r="AW6780" t="s">
        <v>82</v>
      </c>
      <c r="AY6780" t="s">
        <v>35204</v>
      </c>
      <c r="AZ6780" t="s">
        <v>3829</v>
      </c>
      <c r="BA6780" t="s">
        <v>207</v>
      </c>
      <c r="BB6780">
        <v>1701</v>
      </c>
      <c r="BC6780" t="s">
        <v>87</v>
      </c>
      <c r="BH6780" t="s">
        <v>35202</v>
      </c>
      <c r="BJ6780">
        <v>460812591</v>
      </c>
    </row>
    <row r="6781" spans="1:62" x14ac:dyDescent="0.25">
      <c r="A6781" t="s">
        <v>35219</v>
      </c>
      <c r="B6781" s="2">
        <v>43542</v>
      </c>
      <c r="C6781" t="s">
        <v>63</v>
      </c>
      <c r="D6781" s="3">
        <v>43472.412362870367</v>
      </c>
      <c r="E6781" t="s">
        <v>117</v>
      </c>
      <c r="H6781" t="s">
        <v>8333</v>
      </c>
      <c r="I6781" t="s">
        <v>67</v>
      </c>
      <c r="J6781" t="s">
        <v>8334</v>
      </c>
      <c r="K6781" t="s">
        <v>67</v>
      </c>
      <c r="L6781" t="s">
        <v>3586</v>
      </c>
      <c r="M6781" t="s">
        <v>105</v>
      </c>
      <c r="N6781">
        <v>76527</v>
      </c>
      <c r="O6781" t="s">
        <v>70</v>
      </c>
      <c r="Q6781" t="s">
        <v>8335</v>
      </c>
      <c r="S6781" t="s">
        <v>72</v>
      </c>
      <c r="T6781" t="s">
        <v>1855</v>
      </c>
      <c r="U6781" t="s">
        <v>1856</v>
      </c>
      <c r="V6781" t="s">
        <v>863</v>
      </c>
      <c r="W6781" t="s">
        <v>105</v>
      </c>
      <c r="X6781" t="s">
        <v>1758</v>
      </c>
      <c r="Y6781" t="str">
        <f>"53-7062"</f>
        <v>53-7062</v>
      </c>
      <c r="Z6781" t="s">
        <v>337</v>
      </c>
      <c r="AA6781">
        <v>212311</v>
      </c>
      <c r="AB6781">
        <v>30</v>
      </c>
      <c r="AD6781" t="s">
        <v>79</v>
      </c>
      <c r="AE6781" t="s">
        <v>95</v>
      </c>
      <c r="AF6781">
        <v>40</v>
      </c>
      <c r="AG6781" s="4">
        <v>0.33333333333333331</v>
      </c>
      <c r="AH6781" s="4">
        <v>0.70833333333333337</v>
      </c>
      <c r="AI6781" s="5">
        <v>12.88</v>
      </c>
      <c r="AJ6781">
        <v>19.32</v>
      </c>
      <c r="AK6781">
        <v>20.25</v>
      </c>
      <c r="AL6781" t="s">
        <v>81</v>
      </c>
      <c r="AM6781" t="s">
        <v>82</v>
      </c>
      <c r="AO6781" t="s">
        <v>83</v>
      </c>
      <c r="AR6781" t="s">
        <v>82</v>
      </c>
      <c r="AT6781" t="s">
        <v>82</v>
      </c>
      <c r="AW6781" t="s">
        <v>82</v>
      </c>
      <c r="AY6781" t="s">
        <v>3586</v>
      </c>
      <c r="AZ6781" t="s">
        <v>2062</v>
      </c>
      <c r="BA6781" t="s">
        <v>105</v>
      </c>
      <c r="BB6781">
        <v>76527</v>
      </c>
      <c r="BC6781" t="s">
        <v>79</v>
      </c>
      <c r="BH6781" t="s">
        <v>8334</v>
      </c>
      <c r="BI6781" t="s">
        <v>67</v>
      </c>
      <c r="BJ6781">
        <v>204628307</v>
      </c>
    </row>
    <row r="6782" spans="1:62" x14ac:dyDescent="0.25">
      <c r="A6782" t="s">
        <v>35298</v>
      </c>
      <c r="B6782" s="2">
        <v>43542</v>
      </c>
      <c r="C6782" t="s">
        <v>63</v>
      </c>
      <c r="D6782" s="3">
        <v>43472.526219004627</v>
      </c>
      <c r="E6782" t="s">
        <v>64</v>
      </c>
      <c r="F6782" s="2">
        <v>43556</v>
      </c>
      <c r="G6782" s="2">
        <v>43814</v>
      </c>
      <c r="H6782" t="s">
        <v>35299</v>
      </c>
      <c r="I6782" t="s">
        <v>35299</v>
      </c>
      <c r="J6782" t="s">
        <v>35300</v>
      </c>
      <c r="K6782" t="s">
        <v>67</v>
      </c>
      <c r="L6782" t="s">
        <v>360</v>
      </c>
      <c r="M6782" t="s">
        <v>207</v>
      </c>
      <c r="N6782">
        <v>2554</v>
      </c>
      <c r="O6782" t="s">
        <v>70</v>
      </c>
      <c r="Q6782" t="s">
        <v>35301</v>
      </c>
      <c r="S6782" t="s">
        <v>72</v>
      </c>
      <c r="T6782" t="s">
        <v>34193</v>
      </c>
      <c r="U6782" t="s">
        <v>34194</v>
      </c>
      <c r="V6782" t="s">
        <v>206</v>
      </c>
      <c r="W6782" t="s">
        <v>207</v>
      </c>
      <c r="X6782" t="s">
        <v>35082</v>
      </c>
      <c r="Y6782" t="str">
        <f>"37-2012"</f>
        <v>37-2012</v>
      </c>
      <c r="Z6782" t="s">
        <v>373</v>
      </c>
      <c r="AA6782">
        <v>621399</v>
      </c>
      <c r="AB6782">
        <v>6</v>
      </c>
      <c r="AC6782">
        <v>6</v>
      </c>
      <c r="AD6782" t="s">
        <v>79</v>
      </c>
      <c r="AE6782" t="s">
        <v>80</v>
      </c>
      <c r="AF6782">
        <v>40</v>
      </c>
      <c r="AG6782" s="4">
        <v>0.33333333333333331</v>
      </c>
      <c r="AH6782" s="4">
        <v>0.66666666666666663</v>
      </c>
      <c r="AI6782" s="5">
        <v>15.24</v>
      </c>
      <c r="AJ6782">
        <v>0</v>
      </c>
      <c r="AK6782">
        <v>0</v>
      </c>
      <c r="AL6782" t="s">
        <v>81</v>
      </c>
      <c r="AM6782" t="s">
        <v>82</v>
      </c>
      <c r="AO6782" t="s">
        <v>83</v>
      </c>
      <c r="AP6782" t="s">
        <v>67</v>
      </c>
      <c r="AQ6782" t="s">
        <v>130</v>
      </c>
      <c r="AR6782" t="s">
        <v>82</v>
      </c>
      <c r="AT6782" t="s">
        <v>82</v>
      </c>
      <c r="AW6782" t="s">
        <v>82</v>
      </c>
      <c r="AY6782" t="s">
        <v>360</v>
      </c>
      <c r="AZ6782" t="s">
        <v>360</v>
      </c>
      <c r="BA6782" t="s">
        <v>207</v>
      </c>
      <c r="BB6782">
        <v>2554</v>
      </c>
      <c r="BC6782" t="s">
        <v>87</v>
      </c>
      <c r="BH6782" t="s">
        <v>35300</v>
      </c>
      <c r="BI6782" t="s">
        <v>67</v>
      </c>
      <c r="BJ6782">
        <v>711012822</v>
      </c>
    </row>
    <row r="6783" spans="1:62" x14ac:dyDescent="0.25">
      <c r="A6783" t="s">
        <v>35302</v>
      </c>
      <c r="B6783" s="2">
        <v>43542</v>
      </c>
      <c r="C6783" t="s">
        <v>63</v>
      </c>
      <c r="D6783" s="3">
        <v>43472.477639965276</v>
      </c>
      <c r="E6783" t="s">
        <v>64</v>
      </c>
      <c r="F6783" s="2">
        <v>43556</v>
      </c>
      <c r="G6783" s="2">
        <v>43799</v>
      </c>
      <c r="H6783" t="s">
        <v>11010</v>
      </c>
      <c r="I6783" t="s">
        <v>11011</v>
      </c>
      <c r="J6783" t="s">
        <v>35303</v>
      </c>
      <c r="L6783" t="s">
        <v>11013</v>
      </c>
      <c r="M6783" t="s">
        <v>649</v>
      </c>
      <c r="N6783">
        <v>85233</v>
      </c>
      <c r="O6783" t="s">
        <v>70</v>
      </c>
      <c r="Q6783" t="s">
        <v>11014</v>
      </c>
      <c r="S6783" t="s">
        <v>72</v>
      </c>
      <c r="T6783" t="s">
        <v>7872</v>
      </c>
      <c r="U6783" t="s">
        <v>7873</v>
      </c>
      <c r="V6783" t="s">
        <v>2471</v>
      </c>
      <c r="W6783" t="s">
        <v>649</v>
      </c>
      <c r="X6783" t="s">
        <v>106</v>
      </c>
      <c r="Y6783" t="str">
        <f>"37-3011"</f>
        <v>37-3011</v>
      </c>
      <c r="Z6783" t="s">
        <v>94</v>
      </c>
      <c r="AA6783">
        <v>561730</v>
      </c>
      <c r="AB6783">
        <v>30</v>
      </c>
      <c r="AC6783">
        <v>35</v>
      </c>
      <c r="AD6783" t="s">
        <v>79</v>
      </c>
      <c r="AE6783" t="s">
        <v>95</v>
      </c>
      <c r="AF6783">
        <v>40</v>
      </c>
      <c r="AG6783" s="4">
        <v>0.25</v>
      </c>
      <c r="AH6783" s="4">
        <v>0.60416666666666663</v>
      </c>
      <c r="AI6783" s="5">
        <v>15.17</v>
      </c>
      <c r="AJ6783">
        <v>22.76</v>
      </c>
      <c r="AK6783">
        <v>22.76</v>
      </c>
      <c r="AL6783" t="s">
        <v>81</v>
      </c>
      <c r="AM6783" t="s">
        <v>82</v>
      </c>
      <c r="AO6783" t="s">
        <v>83</v>
      </c>
      <c r="AP6783" t="s">
        <v>67</v>
      </c>
      <c r="AQ6783" t="s">
        <v>67</v>
      </c>
      <c r="AR6783" t="s">
        <v>82</v>
      </c>
      <c r="AT6783" t="s">
        <v>82</v>
      </c>
      <c r="AW6783" t="s">
        <v>72</v>
      </c>
      <c r="AX6783">
        <v>3</v>
      </c>
      <c r="AY6783" t="s">
        <v>4330</v>
      </c>
      <c r="AZ6783" t="s">
        <v>4331</v>
      </c>
      <c r="BA6783" t="s">
        <v>774</v>
      </c>
      <c r="BB6783">
        <v>80120</v>
      </c>
      <c r="BC6783" t="s">
        <v>79</v>
      </c>
      <c r="BH6783" t="s">
        <v>35304</v>
      </c>
      <c r="BI6783" t="s">
        <v>35305</v>
      </c>
      <c r="BJ6783">
        <v>860613946</v>
      </c>
    </row>
    <row r="6784" spans="1:62" x14ac:dyDescent="0.25">
      <c r="A6784" t="s">
        <v>35411</v>
      </c>
      <c r="B6784" s="2">
        <v>43542</v>
      </c>
      <c r="C6784" t="s">
        <v>63</v>
      </c>
      <c r="D6784" s="3">
        <v>43472.528818993058</v>
      </c>
      <c r="E6784" t="s">
        <v>64</v>
      </c>
      <c r="F6784" s="2">
        <v>43556</v>
      </c>
      <c r="G6784" s="2">
        <v>43753</v>
      </c>
      <c r="H6784" t="s">
        <v>35412</v>
      </c>
      <c r="I6784" t="s">
        <v>67</v>
      </c>
      <c r="J6784" t="s">
        <v>35413</v>
      </c>
      <c r="L6784" t="s">
        <v>35414</v>
      </c>
      <c r="M6784" t="s">
        <v>3857</v>
      </c>
      <c r="N6784">
        <v>59014</v>
      </c>
      <c r="O6784" t="s">
        <v>70</v>
      </c>
      <c r="Q6784" t="s">
        <v>35415</v>
      </c>
      <c r="S6784" t="s">
        <v>72</v>
      </c>
      <c r="T6784" t="s">
        <v>5156</v>
      </c>
      <c r="U6784" t="s">
        <v>5157</v>
      </c>
      <c r="V6784" t="s">
        <v>5158</v>
      </c>
      <c r="W6784" t="s">
        <v>105</v>
      </c>
      <c r="X6784" t="s">
        <v>5159</v>
      </c>
      <c r="Y6784" t="str">
        <f>"39-3091"</f>
        <v>39-3091</v>
      </c>
      <c r="Z6784" t="s">
        <v>677</v>
      </c>
      <c r="AA6784">
        <v>713990</v>
      </c>
      <c r="AB6784">
        <v>12</v>
      </c>
      <c r="AC6784">
        <v>12</v>
      </c>
      <c r="AD6784" t="s">
        <v>79</v>
      </c>
      <c r="AE6784" t="s">
        <v>80</v>
      </c>
      <c r="AF6784">
        <v>40</v>
      </c>
      <c r="AG6784" s="4">
        <v>0.54166666666666663</v>
      </c>
      <c r="AH6784" s="4">
        <v>0.91666666666666663</v>
      </c>
      <c r="AI6784" s="6">
        <v>376</v>
      </c>
      <c r="AL6784" t="s">
        <v>81</v>
      </c>
      <c r="AM6784" t="s">
        <v>82</v>
      </c>
      <c r="AO6784" t="s">
        <v>83</v>
      </c>
      <c r="AR6784" t="s">
        <v>82</v>
      </c>
      <c r="AT6784" t="s">
        <v>82</v>
      </c>
      <c r="AW6784" t="s">
        <v>82</v>
      </c>
      <c r="AY6784" t="s">
        <v>35416</v>
      </c>
      <c r="AZ6784" t="s">
        <v>35417</v>
      </c>
      <c r="BA6784" t="s">
        <v>3857</v>
      </c>
      <c r="BB6784">
        <v>59014</v>
      </c>
      <c r="BC6784" t="s">
        <v>79</v>
      </c>
      <c r="BH6784" t="s">
        <v>35418</v>
      </c>
      <c r="BJ6784">
        <v>830288999</v>
      </c>
    </row>
    <row r="6785" spans="1:62" x14ac:dyDescent="0.25">
      <c r="A6785" t="s">
        <v>35419</v>
      </c>
      <c r="B6785" s="2">
        <v>43542</v>
      </c>
      <c r="C6785" t="s">
        <v>63</v>
      </c>
      <c r="D6785" s="3">
        <v>43472.714973993054</v>
      </c>
      <c r="E6785" t="s">
        <v>64</v>
      </c>
      <c r="F6785" s="2">
        <v>43556</v>
      </c>
      <c r="G6785" s="2">
        <v>43753</v>
      </c>
      <c r="H6785" t="s">
        <v>35420</v>
      </c>
      <c r="I6785" t="s">
        <v>35421</v>
      </c>
      <c r="J6785" t="s">
        <v>35422</v>
      </c>
      <c r="K6785" t="s">
        <v>67</v>
      </c>
      <c r="L6785" t="s">
        <v>416</v>
      </c>
      <c r="M6785" t="s">
        <v>207</v>
      </c>
      <c r="N6785">
        <v>2645</v>
      </c>
      <c r="O6785" t="s">
        <v>70</v>
      </c>
      <c r="P6785" t="s">
        <v>67</v>
      </c>
      <c r="Q6785" t="s">
        <v>35423</v>
      </c>
      <c r="S6785" t="s">
        <v>72</v>
      </c>
      <c r="T6785" t="s">
        <v>8517</v>
      </c>
      <c r="U6785" t="s">
        <v>8518</v>
      </c>
      <c r="V6785" t="s">
        <v>8519</v>
      </c>
      <c r="W6785" t="s">
        <v>207</v>
      </c>
      <c r="X6785" t="s">
        <v>35424</v>
      </c>
      <c r="Y6785" t="str">
        <f>"37-2011"</f>
        <v>37-2011</v>
      </c>
      <c r="Z6785" t="s">
        <v>424</v>
      </c>
      <c r="AA6785">
        <v>811411</v>
      </c>
      <c r="AB6785">
        <v>14</v>
      </c>
      <c r="AC6785">
        <v>14</v>
      </c>
      <c r="AD6785" t="s">
        <v>79</v>
      </c>
      <c r="AE6785" t="s">
        <v>95</v>
      </c>
      <c r="AF6785">
        <v>40</v>
      </c>
      <c r="AG6785" s="4">
        <v>0.33333333333333331</v>
      </c>
      <c r="AH6785" s="4">
        <v>0.66666666666666663</v>
      </c>
      <c r="AI6785" s="5">
        <v>18.2</v>
      </c>
      <c r="AJ6785">
        <v>27.3</v>
      </c>
      <c r="AL6785" t="s">
        <v>81</v>
      </c>
      <c r="AM6785" t="s">
        <v>82</v>
      </c>
      <c r="AO6785" t="s">
        <v>83</v>
      </c>
      <c r="AP6785" t="s">
        <v>67</v>
      </c>
      <c r="AQ6785" t="s">
        <v>67</v>
      </c>
      <c r="AR6785" t="s">
        <v>82</v>
      </c>
      <c r="AT6785" t="s">
        <v>82</v>
      </c>
      <c r="AW6785" t="s">
        <v>82</v>
      </c>
      <c r="AY6785" t="s">
        <v>416</v>
      </c>
      <c r="AZ6785" t="s">
        <v>214</v>
      </c>
      <c r="BA6785" t="s">
        <v>207</v>
      </c>
      <c r="BB6785">
        <v>2645</v>
      </c>
      <c r="BC6785" t="s">
        <v>79</v>
      </c>
      <c r="BH6785" t="s">
        <v>35422</v>
      </c>
      <c r="BI6785" t="s">
        <v>67</v>
      </c>
      <c r="BJ6785">
        <v>43251765</v>
      </c>
    </row>
    <row r="6786" spans="1:62" x14ac:dyDescent="0.25">
      <c r="A6786" t="s">
        <v>35481</v>
      </c>
      <c r="B6786" s="2">
        <v>43542</v>
      </c>
      <c r="C6786" t="s">
        <v>63</v>
      </c>
      <c r="D6786" s="3">
        <v>43472.668455868057</v>
      </c>
      <c r="E6786" t="s">
        <v>64</v>
      </c>
      <c r="F6786" s="2">
        <v>43556</v>
      </c>
      <c r="G6786" s="2">
        <v>43800</v>
      </c>
      <c r="H6786" t="s">
        <v>35482</v>
      </c>
      <c r="I6786" t="s">
        <v>35483</v>
      </c>
      <c r="J6786" t="s">
        <v>35484</v>
      </c>
      <c r="K6786" t="s">
        <v>67</v>
      </c>
      <c r="L6786" t="s">
        <v>211</v>
      </c>
      <c r="M6786" t="s">
        <v>207</v>
      </c>
      <c r="N6786">
        <v>2633</v>
      </c>
      <c r="O6786" t="s">
        <v>70</v>
      </c>
      <c r="P6786" t="s">
        <v>67</v>
      </c>
      <c r="Q6786" t="s">
        <v>35485</v>
      </c>
      <c r="S6786" t="s">
        <v>72</v>
      </c>
      <c r="T6786" t="s">
        <v>8517</v>
      </c>
      <c r="U6786" t="s">
        <v>8518</v>
      </c>
      <c r="V6786" t="s">
        <v>8519</v>
      </c>
      <c r="W6786" t="s">
        <v>207</v>
      </c>
      <c r="X6786" t="s">
        <v>366</v>
      </c>
      <c r="Y6786" t="str">
        <f>"37-2012"</f>
        <v>37-2012</v>
      </c>
      <c r="Z6786" t="s">
        <v>373</v>
      </c>
      <c r="AA6786">
        <v>721110</v>
      </c>
      <c r="AB6786">
        <v>8</v>
      </c>
      <c r="AC6786">
        <v>8</v>
      </c>
      <c r="AD6786" t="s">
        <v>79</v>
      </c>
      <c r="AE6786" t="s">
        <v>95</v>
      </c>
      <c r="AF6786">
        <v>35</v>
      </c>
      <c r="AG6786" s="4">
        <v>0.33333333333333331</v>
      </c>
      <c r="AH6786" s="4">
        <v>0.66666666666666663</v>
      </c>
      <c r="AI6786" s="5">
        <v>14.58</v>
      </c>
      <c r="AJ6786">
        <v>21.87</v>
      </c>
      <c r="AL6786" t="s">
        <v>81</v>
      </c>
      <c r="AM6786" t="s">
        <v>82</v>
      </c>
      <c r="AO6786" t="s">
        <v>83</v>
      </c>
      <c r="AP6786" t="s">
        <v>67</v>
      </c>
      <c r="AQ6786" t="s">
        <v>67</v>
      </c>
      <c r="AR6786" t="s">
        <v>82</v>
      </c>
      <c r="AT6786" t="s">
        <v>82</v>
      </c>
      <c r="AW6786" t="s">
        <v>82</v>
      </c>
      <c r="AY6786" t="s">
        <v>211</v>
      </c>
      <c r="AZ6786" t="s">
        <v>214</v>
      </c>
      <c r="BA6786" t="s">
        <v>207</v>
      </c>
      <c r="BB6786">
        <v>2633</v>
      </c>
      <c r="BC6786" t="s">
        <v>87</v>
      </c>
      <c r="BH6786" t="s">
        <v>35484</v>
      </c>
      <c r="BI6786" t="s">
        <v>67</v>
      </c>
      <c r="BJ6786">
        <v>900121547</v>
      </c>
    </row>
    <row r="6787" spans="1:62" x14ac:dyDescent="0.25">
      <c r="A6787" t="s">
        <v>35486</v>
      </c>
      <c r="B6787" s="2">
        <v>43542</v>
      </c>
      <c r="C6787" t="s">
        <v>63</v>
      </c>
      <c r="D6787" s="3">
        <v>43472.653177511573</v>
      </c>
      <c r="E6787" t="s">
        <v>64</v>
      </c>
      <c r="F6787" s="2">
        <v>43556</v>
      </c>
      <c r="G6787" s="2">
        <v>43769</v>
      </c>
      <c r="H6787" t="s">
        <v>35487</v>
      </c>
      <c r="I6787" t="s">
        <v>35488</v>
      </c>
      <c r="J6787" t="s">
        <v>35489</v>
      </c>
      <c r="K6787" t="s">
        <v>67</v>
      </c>
      <c r="L6787" t="s">
        <v>211</v>
      </c>
      <c r="M6787" t="s">
        <v>207</v>
      </c>
      <c r="N6787">
        <v>2633</v>
      </c>
      <c r="O6787" t="s">
        <v>70</v>
      </c>
      <c r="P6787" t="s">
        <v>67</v>
      </c>
      <c r="Q6787" t="s">
        <v>35490</v>
      </c>
      <c r="S6787" t="s">
        <v>72</v>
      </c>
      <c r="T6787" t="s">
        <v>8517</v>
      </c>
      <c r="U6787" t="s">
        <v>8518</v>
      </c>
      <c r="V6787" t="s">
        <v>8519</v>
      </c>
      <c r="W6787" t="s">
        <v>207</v>
      </c>
      <c r="X6787" t="s">
        <v>366</v>
      </c>
      <c r="Y6787" t="str">
        <f>"37-2012"</f>
        <v>37-2012</v>
      </c>
      <c r="Z6787" t="s">
        <v>373</v>
      </c>
      <c r="AA6787">
        <v>721110</v>
      </c>
      <c r="AB6787">
        <v>6</v>
      </c>
      <c r="AC6787">
        <v>6</v>
      </c>
      <c r="AD6787" t="s">
        <v>79</v>
      </c>
      <c r="AE6787" t="s">
        <v>80</v>
      </c>
      <c r="AF6787">
        <v>36</v>
      </c>
      <c r="AG6787" s="4">
        <v>0.375</v>
      </c>
      <c r="AH6787" s="4">
        <v>0.625</v>
      </c>
      <c r="AI6787" s="5">
        <v>14.58</v>
      </c>
      <c r="AJ6787">
        <v>21.87</v>
      </c>
      <c r="AL6787" t="s">
        <v>81</v>
      </c>
      <c r="AM6787" t="s">
        <v>82</v>
      </c>
      <c r="AO6787" t="s">
        <v>83</v>
      </c>
      <c r="AP6787" t="s">
        <v>67</v>
      </c>
      <c r="AQ6787" t="s">
        <v>67</v>
      </c>
      <c r="AR6787" t="s">
        <v>82</v>
      </c>
      <c r="AT6787" t="s">
        <v>82</v>
      </c>
      <c r="AW6787" t="s">
        <v>82</v>
      </c>
      <c r="AY6787" t="s">
        <v>211</v>
      </c>
      <c r="AZ6787" t="s">
        <v>214</v>
      </c>
      <c r="BA6787" t="s">
        <v>207</v>
      </c>
      <c r="BB6787">
        <v>2633</v>
      </c>
      <c r="BC6787" t="s">
        <v>87</v>
      </c>
      <c r="BH6787" t="s">
        <v>35489</v>
      </c>
      <c r="BI6787" t="s">
        <v>67</v>
      </c>
      <c r="BJ6787">
        <v>562401389</v>
      </c>
    </row>
    <row r="6788" spans="1:62" x14ac:dyDescent="0.25">
      <c r="A6788" t="s">
        <v>35540</v>
      </c>
      <c r="B6788" s="2">
        <v>43542</v>
      </c>
      <c r="C6788" t="s">
        <v>63</v>
      </c>
      <c r="D6788" s="3">
        <v>43472.557389837966</v>
      </c>
      <c r="E6788" t="s">
        <v>64</v>
      </c>
      <c r="F6788" s="2">
        <v>43556</v>
      </c>
      <c r="G6788" s="2">
        <v>43770</v>
      </c>
      <c r="H6788" t="s">
        <v>35541</v>
      </c>
      <c r="I6788" t="s">
        <v>35542</v>
      </c>
      <c r="J6788" t="s">
        <v>35543</v>
      </c>
      <c r="K6788" t="s">
        <v>35544</v>
      </c>
      <c r="L6788" t="s">
        <v>24770</v>
      </c>
      <c r="M6788" t="s">
        <v>207</v>
      </c>
      <c r="N6788">
        <v>2651</v>
      </c>
      <c r="O6788" t="s">
        <v>70</v>
      </c>
      <c r="P6788" t="s">
        <v>67</v>
      </c>
      <c r="Q6788" t="s">
        <v>35545</v>
      </c>
      <c r="S6788" t="s">
        <v>72</v>
      </c>
      <c r="T6788" t="s">
        <v>8517</v>
      </c>
      <c r="U6788" t="s">
        <v>8518</v>
      </c>
      <c r="V6788" t="s">
        <v>8519</v>
      </c>
      <c r="W6788" t="s">
        <v>207</v>
      </c>
      <c r="X6788" t="s">
        <v>9761</v>
      </c>
      <c r="Y6788" t="str">
        <f>"35-2014"</f>
        <v>35-2014</v>
      </c>
      <c r="Z6788" t="s">
        <v>301</v>
      </c>
      <c r="AA6788">
        <v>722110</v>
      </c>
      <c r="AB6788">
        <v>9</v>
      </c>
      <c r="AC6788">
        <v>9</v>
      </c>
      <c r="AD6788" t="s">
        <v>79</v>
      </c>
      <c r="AE6788" t="s">
        <v>95</v>
      </c>
      <c r="AF6788">
        <v>35</v>
      </c>
      <c r="AG6788" s="4">
        <v>0.25</v>
      </c>
      <c r="AH6788" s="4">
        <v>0.58333333333333337</v>
      </c>
      <c r="AI6788" s="5">
        <v>15.17</v>
      </c>
      <c r="AJ6788">
        <v>22.76</v>
      </c>
      <c r="AL6788" t="s">
        <v>81</v>
      </c>
      <c r="AM6788" t="s">
        <v>82</v>
      </c>
      <c r="AO6788" t="s">
        <v>83</v>
      </c>
      <c r="AP6788" t="s">
        <v>67</v>
      </c>
      <c r="AQ6788" t="s">
        <v>67</v>
      </c>
      <c r="AR6788" t="s">
        <v>82</v>
      </c>
      <c r="AT6788" t="s">
        <v>82</v>
      </c>
      <c r="AW6788" t="s">
        <v>82</v>
      </c>
      <c r="AY6788" t="s">
        <v>24770</v>
      </c>
      <c r="AZ6788" t="s">
        <v>214</v>
      </c>
      <c r="BA6788" t="s">
        <v>207</v>
      </c>
      <c r="BB6788">
        <v>2651</v>
      </c>
      <c r="BC6788" t="s">
        <v>79</v>
      </c>
      <c r="BH6788" t="s">
        <v>35543</v>
      </c>
      <c r="BI6788" t="s">
        <v>35544</v>
      </c>
      <c r="BJ6788">
        <v>43258740</v>
      </c>
    </row>
    <row r="6789" spans="1:62" x14ac:dyDescent="0.25">
      <c r="A6789" t="s">
        <v>35593</v>
      </c>
      <c r="B6789" s="2">
        <v>43542</v>
      </c>
      <c r="C6789" t="s">
        <v>63</v>
      </c>
      <c r="D6789" s="3">
        <v>43472.461394606478</v>
      </c>
      <c r="E6789" t="s">
        <v>64</v>
      </c>
      <c r="F6789" s="2">
        <v>43556</v>
      </c>
      <c r="G6789" s="2">
        <v>43814</v>
      </c>
      <c r="H6789" t="s">
        <v>35594</v>
      </c>
      <c r="I6789" t="s">
        <v>35594</v>
      </c>
      <c r="J6789" t="s">
        <v>35595</v>
      </c>
      <c r="K6789" t="s">
        <v>67</v>
      </c>
      <c r="L6789" t="s">
        <v>360</v>
      </c>
      <c r="M6789" t="s">
        <v>207</v>
      </c>
      <c r="N6789">
        <v>2554</v>
      </c>
      <c r="O6789" t="s">
        <v>70</v>
      </c>
      <c r="Q6789" t="s">
        <v>35596</v>
      </c>
      <c r="S6789" t="s">
        <v>72</v>
      </c>
      <c r="T6789" t="s">
        <v>34193</v>
      </c>
      <c r="U6789" t="s">
        <v>34194</v>
      </c>
      <c r="V6789" t="s">
        <v>206</v>
      </c>
      <c r="W6789" t="s">
        <v>207</v>
      </c>
      <c r="X6789" t="s">
        <v>35597</v>
      </c>
      <c r="Y6789" t="str">
        <f>"35-3021"</f>
        <v>35-3021</v>
      </c>
      <c r="Z6789" t="s">
        <v>354</v>
      </c>
      <c r="AA6789">
        <v>445220</v>
      </c>
      <c r="AB6789">
        <v>8</v>
      </c>
      <c r="AC6789">
        <v>8</v>
      </c>
      <c r="AD6789" t="s">
        <v>79</v>
      </c>
      <c r="AE6789" t="s">
        <v>80</v>
      </c>
      <c r="AF6789">
        <v>40</v>
      </c>
      <c r="AG6789" s="4">
        <v>0.41666666666666669</v>
      </c>
      <c r="AH6789" s="4">
        <v>0.75</v>
      </c>
      <c r="AI6789" s="5">
        <v>13.75</v>
      </c>
      <c r="AJ6789">
        <v>0</v>
      </c>
      <c r="AK6789">
        <v>0</v>
      </c>
      <c r="AL6789" t="s">
        <v>81</v>
      </c>
      <c r="AM6789" t="s">
        <v>82</v>
      </c>
      <c r="AO6789" t="s">
        <v>83</v>
      </c>
      <c r="AP6789" t="s">
        <v>67</v>
      </c>
      <c r="AQ6789" t="s">
        <v>67</v>
      </c>
      <c r="AR6789" t="s">
        <v>82</v>
      </c>
      <c r="AT6789" t="s">
        <v>82</v>
      </c>
      <c r="AW6789" t="s">
        <v>82</v>
      </c>
      <c r="AY6789" t="s">
        <v>360</v>
      </c>
      <c r="AZ6789" t="s">
        <v>360</v>
      </c>
      <c r="BA6789" t="s">
        <v>207</v>
      </c>
      <c r="BB6789">
        <v>2554</v>
      </c>
      <c r="BC6789" t="s">
        <v>87</v>
      </c>
      <c r="BH6789" t="s">
        <v>35598</v>
      </c>
      <c r="BI6789" t="s">
        <v>67</v>
      </c>
      <c r="BJ6789">
        <v>43520340</v>
      </c>
    </row>
    <row r="6790" spans="1:62" x14ac:dyDescent="0.25">
      <c r="A6790" t="s">
        <v>35668</v>
      </c>
      <c r="B6790" s="2">
        <v>43542</v>
      </c>
      <c r="C6790" t="s">
        <v>63</v>
      </c>
      <c r="D6790" s="3">
        <v>43477.073641655094</v>
      </c>
      <c r="E6790" t="s">
        <v>64</v>
      </c>
      <c r="F6790" s="2">
        <v>43567</v>
      </c>
      <c r="G6790" s="2">
        <v>43775</v>
      </c>
      <c r="H6790" t="s">
        <v>35669</v>
      </c>
      <c r="I6790" t="s">
        <v>35670</v>
      </c>
      <c r="J6790" t="s">
        <v>35671</v>
      </c>
      <c r="K6790" t="s">
        <v>20363</v>
      </c>
      <c r="L6790" t="s">
        <v>19934</v>
      </c>
      <c r="M6790" t="s">
        <v>226</v>
      </c>
      <c r="N6790">
        <v>49757</v>
      </c>
      <c r="O6790" t="s">
        <v>70</v>
      </c>
      <c r="Q6790" t="s">
        <v>35672</v>
      </c>
      <c r="S6790" t="s">
        <v>72</v>
      </c>
      <c r="T6790" t="s">
        <v>19936</v>
      </c>
      <c r="U6790" t="s">
        <v>19937</v>
      </c>
      <c r="V6790" t="s">
        <v>3243</v>
      </c>
      <c r="W6790" t="s">
        <v>226</v>
      </c>
      <c r="X6790" t="s">
        <v>1427</v>
      </c>
      <c r="Y6790" t="str">
        <f>"37-2012"</f>
        <v>37-2012</v>
      </c>
      <c r="Z6790" t="s">
        <v>373</v>
      </c>
      <c r="AA6790">
        <v>721110</v>
      </c>
      <c r="AB6790">
        <v>22</v>
      </c>
      <c r="AC6790">
        <v>22</v>
      </c>
      <c r="AD6790" t="s">
        <v>79</v>
      </c>
      <c r="AE6790" t="s">
        <v>80</v>
      </c>
      <c r="AF6790">
        <v>35</v>
      </c>
      <c r="AG6790" s="4">
        <v>0.33333333333333331</v>
      </c>
      <c r="AH6790" s="4">
        <v>0.66666666666666663</v>
      </c>
      <c r="AI6790" s="5">
        <v>10.75</v>
      </c>
      <c r="AJ6790">
        <v>16.13</v>
      </c>
      <c r="AK6790">
        <v>16.13</v>
      </c>
      <c r="AL6790" t="s">
        <v>81</v>
      </c>
      <c r="AM6790" t="s">
        <v>82</v>
      </c>
      <c r="AO6790" t="s">
        <v>83</v>
      </c>
      <c r="AR6790" t="s">
        <v>82</v>
      </c>
      <c r="AT6790" t="s">
        <v>82</v>
      </c>
      <c r="AW6790" t="s">
        <v>82</v>
      </c>
      <c r="AY6790" t="s">
        <v>12138</v>
      </c>
      <c r="AZ6790" t="s">
        <v>10246</v>
      </c>
      <c r="BA6790" t="s">
        <v>226</v>
      </c>
      <c r="BB6790">
        <v>49757</v>
      </c>
      <c r="BC6790" t="s">
        <v>87</v>
      </c>
      <c r="BH6790" t="s">
        <v>35673</v>
      </c>
      <c r="BJ6790">
        <v>381684102</v>
      </c>
    </row>
    <row r="6791" spans="1:62" x14ac:dyDescent="0.25">
      <c r="A6791" t="s">
        <v>35674</v>
      </c>
      <c r="B6791" s="2">
        <v>43542</v>
      </c>
      <c r="C6791" t="s">
        <v>63</v>
      </c>
      <c r="D6791" s="3">
        <v>43474.479626087959</v>
      </c>
      <c r="E6791" t="s">
        <v>64</v>
      </c>
      <c r="F6791" s="2">
        <v>43556</v>
      </c>
      <c r="G6791" s="2">
        <v>43812</v>
      </c>
      <c r="H6791" t="s">
        <v>35675</v>
      </c>
      <c r="J6791" t="s">
        <v>35676</v>
      </c>
      <c r="L6791" t="s">
        <v>3280</v>
      </c>
      <c r="M6791" t="s">
        <v>1246</v>
      </c>
      <c r="N6791">
        <v>63144</v>
      </c>
      <c r="O6791" t="s">
        <v>70</v>
      </c>
      <c r="Q6791" t="s">
        <v>35677</v>
      </c>
      <c r="S6791" t="s">
        <v>72</v>
      </c>
      <c r="T6791" t="s">
        <v>878</v>
      </c>
      <c r="U6791" t="s">
        <v>4414</v>
      </c>
      <c r="V6791" t="s">
        <v>2620</v>
      </c>
      <c r="W6791" t="s">
        <v>881</v>
      </c>
      <c r="X6791" t="s">
        <v>16261</v>
      </c>
      <c r="Y6791" t="str">
        <f>"49-9098"</f>
        <v>49-9098</v>
      </c>
      <c r="Z6791" t="s">
        <v>1263</v>
      </c>
      <c r="AA6791">
        <v>238130</v>
      </c>
      <c r="AB6791">
        <v>3</v>
      </c>
      <c r="AC6791">
        <v>3</v>
      </c>
      <c r="AD6791" t="s">
        <v>79</v>
      </c>
      <c r="AE6791" t="s">
        <v>80</v>
      </c>
      <c r="AF6791">
        <v>40</v>
      </c>
      <c r="AG6791" s="4">
        <v>0.29166666666666669</v>
      </c>
      <c r="AH6791" s="4">
        <v>0.6875</v>
      </c>
      <c r="AI6791" s="5">
        <v>13.68</v>
      </c>
      <c r="AJ6791">
        <v>20.52</v>
      </c>
      <c r="AL6791" t="s">
        <v>81</v>
      </c>
      <c r="AM6791" t="s">
        <v>82</v>
      </c>
      <c r="AO6791" t="s">
        <v>83</v>
      </c>
      <c r="AR6791" t="s">
        <v>82</v>
      </c>
      <c r="AT6791" t="s">
        <v>82</v>
      </c>
      <c r="AW6791" t="s">
        <v>82</v>
      </c>
      <c r="AY6791" t="s">
        <v>1797</v>
      </c>
      <c r="AZ6791" t="s">
        <v>1797</v>
      </c>
      <c r="BA6791" t="s">
        <v>1246</v>
      </c>
      <c r="BB6791">
        <v>63144</v>
      </c>
      <c r="BC6791" t="s">
        <v>79</v>
      </c>
      <c r="BH6791" t="s">
        <v>35678</v>
      </c>
      <c r="BJ6791">
        <v>431795526</v>
      </c>
    </row>
    <row r="6792" spans="1:62" x14ac:dyDescent="0.25">
      <c r="A6792" t="s">
        <v>35689</v>
      </c>
      <c r="B6792" s="2">
        <v>43542</v>
      </c>
      <c r="C6792" t="s">
        <v>63</v>
      </c>
      <c r="D6792" s="3">
        <v>43477.074532696759</v>
      </c>
      <c r="E6792" t="s">
        <v>282</v>
      </c>
      <c r="F6792" s="2">
        <v>43567</v>
      </c>
      <c r="G6792" s="2">
        <v>43775</v>
      </c>
      <c r="H6792" t="s">
        <v>35669</v>
      </c>
      <c r="I6792" t="s">
        <v>35670</v>
      </c>
      <c r="J6792" t="s">
        <v>35671</v>
      </c>
      <c r="K6792" t="s">
        <v>20363</v>
      </c>
      <c r="L6792" t="s">
        <v>19934</v>
      </c>
      <c r="M6792" t="s">
        <v>226</v>
      </c>
      <c r="N6792">
        <v>49757</v>
      </c>
      <c r="O6792" t="s">
        <v>70</v>
      </c>
      <c r="Q6792" t="s">
        <v>35672</v>
      </c>
      <c r="S6792" t="s">
        <v>72</v>
      </c>
      <c r="T6792" t="s">
        <v>19936</v>
      </c>
      <c r="U6792" t="s">
        <v>19937</v>
      </c>
      <c r="V6792" t="s">
        <v>3243</v>
      </c>
      <c r="W6792" t="s">
        <v>226</v>
      </c>
      <c r="X6792" t="s">
        <v>1500</v>
      </c>
      <c r="Y6792" t="str">
        <f>"35-2014"</f>
        <v>35-2014</v>
      </c>
      <c r="Z6792" t="s">
        <v>301</v>
      </c>
      <c r="AA6792">
        <v>721110</v>
      </c>
      <c r="AB6792">
        <v>10</v>
      </c>
      <c r="AC6792">
        <v>9</v>
      </c>
      <c r="AD6792" t="s">
        <v>87</v>
      </c>
      <c r="AE6792" t="s">
        <v>80</v>
      </c>
      <c r="AF6792">
        <v>35</v>
      </c>
      <c r="AG6792" s="4">
        <v>0.33333333333333331</v>
      </c>
      <c r="AH6792" s="4">
        <v>0.66666666666666663</v>
      </c>
      <c r="AI6792" s="5">
        <v>11.35</v>
      </c>
      <c r="AJ6792">
        <v>17.03</v>
      </c>
      <c r="AK6792">
        <v>17.03</v>
      </c>
      <c r="AL6792" t="s">
        <v>81</v>
      </c>
      <c r="AM6792" t="s">
        <v>82</v>
      </c>
      <c r="AO6792" t="s">
        <v>83</v>
      </c>
      <c r="AR6792" t="s">
        <v>82</v>
      </c>
      <c r="AT6792" t="s">
        <v>82</v>
      </c>
      <c r="AW6792" t="s">
        <v>82</v>
      </c>
      <c r="AY6792" t="s">
        <v>12138</v>
      </c>
      <c r="AZ6792" t="s">
        <v>10246</v>
      </c>
      <c r="BA6792" t="s">
        <v>226</v>
      </c>
      <c r="BB6792">
        <v>49757</v>
      </c>
      <c r="BC6792" t="s">
        <v>87</v>
      </c>
      <c r="BH6792" t="s">
        <v>35673</v>
      </c>
      <c r="BJ6792">
        <v>381684102</v>
      </c>
    </row>
    <row r="6793" spans="1:62" x14ac:dyDescent="0.25">
      <c r="A6793" t="s">
        <v>35819</v>
      </c>
      <c r="B6793" s="2">
        <v>43542</v>
      </c>
      <c r="C6793" t="s">
        <v>63</v>
      </c>
      <c r="D6793" s="3">
        <v>43477.074171180553</v>
      </c>
      <c r="E6793" t="s">
        <v>64</v>
      </c>
      <c r="F6793" s="2">
        <v>43567</v>
      </c>
      <c r="G6793" s="2">
        <v>43775</v>
      </c>
      <c r="H6793" t="s">
        <v>35669</v>
      </c>
      <c r="I6793" t="s">
        <v>35670</v>
      </c>
      <c r="J6793" t="s">
        <v>35671</v>
      </c>
      <c r="K6793" t="s">
        <v>20363</v>
      </c>
      <c r="L6793" t="s">
        <v>19934</v>
      </c>
      <c r="M6793" t="s">
        <v>226</v>
      </c>
      <c r="N6793">
        <v>49757</v>
      </c>
      <c r="O6793" t="s">
        <v>70</v>
      </c>
      <c r="Q6793" t="s">
        <v>35672</v>
      </c>
      <c r="S6793" t="s">
        <v>72</v>
      </c>
      <c r="T6793" t="s">
        <v>19936</v>
      </c>
      <c r="U6793" t="s">
        <v>19937</v>
      </c>
      <c r="V6793" t="s">
        <v>3243</v>
      </c>
      <c r="W6793" t="s">
        <v>226</v>
      </c>
      <c r="X6793" t="s">
        <v>13146</v>
      </c>
      <c r="Y6793" t="str">
        <f>"35-9021"</f>
        <v>35-9021</v>
      </c>
      <c r="Z6793" t="s">
        <v>315</v>
      </c>
      <c r="AA6793">
        <v>721110</v>
      </c>
      <c r="AB6793">
        <v>6</v>
      </c>
      <c r="AC6793">
        <v>6</v>
      </c>
      <c r="AD6793" t="s">
        <v>87</v>
      </c>
      <c r="AE6793" t="s">
        <v>80</v>
      </c>
      <c r="AF6793">
        <v>35</v>
      </c>
      <c r="AG6793" s="4">
        <v>0.33333333333333331</v>
      </c>
      <c r="AH6793" s="4">
        <v>0.66666666666666663</v>
      </c>
      <c r="AI6793" s="6">
        <v>10</v>
      </c>
      <c r="AJ6793">
        <v>15</v>
      </c>
      <c r="AK6793">
        <v>15</v>
      </c>
      <c r="AL6793" t="s">
        <v>81</v>
      </c>
      <c r="AM6793" t="s">
        <v>82</v>
      </c>
      <c r="AO6793" t="s">
        <v>83</v>
      </c>
      <c r="AR6793" t="s">
        <v>82</v>
      </c>
      <c r="AT6793" t="s">
        <v>82</v>
      </c>
      <c r="AW6793" t="s">
        <v>82</v>
      </c>
      <c r="AY6793" t="s">
        <v>12138</v>
      </c>
      <c r="AZ6793" t="s">
        <v>10246</v>
      </c>
      <c r="BA6793" t="s">
        <v>226</v>
      </c>
      <c r="BB6793">
        <v>49757</v>
      </c>
      <c r="BC6793" t="s">
        <v>87</v>
      </c>
      <c r="BH6793" t="s">
        <v>35673</v>
      </c>
      <c r="BJ6793">
        <v>381684102</v>
      </c>
    </row>
    <row r="6794" spans="1:62" x14ac:dyDescent="0.25">
      <c r="A6794" t="s">
        <v>35870</v>
      </c>
      <c r="B6794" s="2">
        <v>43542</v>
      </c>
      <c r="C6794" t="s">
        <v>63</v>
      </c>
      <c r="D6794" s="3">
        <v>43474.405511319441</v>
      </c>
      <c r="E6794" t="s">
        <v>117</v>
      </c>
      <c r="H6794" t="s">
        <v>35871</v>
      </c>
      <c r="I6794" t="s">
        <v>35872</v>
      </c>
      <c r="J6794" t="s">
        <v>35873</v>
      </c>
      <c r="L6794" t="s">
        <v>35874</v>
      </c>
      <c r="M6794" t="s">
        <v>1276</v>
      </c>
      <c r="N6794">
        <v>53940</v>
      </c>
      <c r="O6794" t="s">
        <v>70</v>
      </c>
      <c r="Q6794" t="s">
        <v>35875</v>
      </c>
      <c r="S6794" t="s">
        <v>82</v>
      </c>
      <c r="U6794" t="s">
        <v>92</v>
      </c>
      <c r="X6794" t="s">
        <v>597</v>
      </c>
      <c r="Y6794" t="str">
        <f>"35-1012"</f>
        <v>35-1012</v>
      </c>
      <c r="Z6794" t="s">
        <v>598</v>
      </c>
      <c r="AA6794">
        <v>722513</v>
      </c>
      <c r="AB6794">
        <v>3</v>
      </c>
      <c r="AD6794" t="s">
        <v>79</v>
      </c>
      <c r="AE6794" t="s">
        <v>80</v>
      </c>
      <c r="AF6794">
        <v>40</v>
      </c>
      <c r="AG6794" s="4">
        <v>0.41666666666666669</v>
      </c>
      <c r="AH6794" s="4">
        <v>0.5</v>
      </c>
      <c r="AI6794" s="6">
        <v>12</v>
      </c>
      <c r="AJ6794">
        <v>18</v>
      </c>
      <c r="AK6794">
        <v>22.5</v>
      </c>
      <c r="AL6794" t="s">
        <v>81</v>
      </c>
      <c r="AM6794" t="s">
        <v>72</v>
      </c>
      <c r="AN6794">
        <v>10</v>
      </c>
      <c r="AO6794" t="s">
        <v>83</v>
      </c>
      <c r="AR6794" t="s">
        <v>82</v>
      </c>
      <c r="AT6794" t="s">
        <v>72</v>
      </c>
      <c r="AU6794">
        <v>1</v>
      </c>
      <c r="AV6794" t="s">
        <v>35876</v>
      </c>
      <c r="AW6794" t="s">
        <v>72</v>
      </c>
      <c r="AX6794">
        <v>12</v>
      </c>
      <c r="AY6794" t="s">
        <v>35877</v>
      </c>
      <c r="AZ6794" t="s">
        <v>6147</v>
      </c>
      <c r="BA6794" t="s">
        <v>1276</v>
      </c>
      <c r="BB6794">
        <v>53940</v>
      </c>
      <c r="BC6794" t="s">
        <v>87</v>
      </c>
      <c r="BH6794" t="s">
        <v>35873</v>
      </c>
      <c r="BI6794" t="s">
        <v>35872</v>
      </c>
      <c r="BJ6794">
        <v>472574713</v>
      </c>
    </row>
    <row r="6795" spans="1:62" x14ac:dyDescent="0.25">
      <c r="A6795" t="s">
        <v>36111</v>
      </c>
      <c r="B6795" s="2">
        <v>43542</v>
      </c>
      <c r="C6795" t="s">
        <v>63</v>
      </c>
      <c r="D6795" s="3">
        <v>43475.389922164351</v>
      </c>
      <c r="E6795" t="s">
        <v>64</v>
      </c>
      <c r="F6795" s="2">
        <v>43556</v>
      </c>
      <c r="G6795" s="2">
        <v>43830</v>
      </c>
      <c r="H6795" t="s">
        <v>36112</v>
      </c>
      <c r="J6795" t="s">
        <v>36113</v>
      </c>
      <c r="L6795" t="s">
        <v>10468</v>
      </c>
      <c r="M6795" t="s">
        <v>105</v>
      </c>
      <c r="N6795">
        <v>78521</v>
      </c>
      <c r="O6795" t="s">
        <v>70</v>
      </c>
      <c r="Q6795" t="s">
        <v>36114</v>
      </c>
      <c r="S6795" t="s">
        <v>82</v>
      </c>
      <c r="U6795" t="s">
        <v>92</v>
      </c>
      <c r="X6795" t="s">
        <v>1652</v>
      </c>
      <c r="Y6795" t="str">
        <f>"45-3011"</f>
        <v>45-3011</v>
      </c>
      <c r="Z6795" t="s">
        <v>1652</v>
      </c>
      <c r="AA6795">
        <v>114112</v>
      </c>
      <c r="AB6795">
        <v>12</v>
      </c>
      <c r="AC6795">
        <v>12</v>
      </c>
      <c r="AD6795" t="s">
        <v>79</v>
      </c>
      <c r="AE6795" t="s">
        <v>80</v>
      </c>
      <c r="AF6795">
        <v>40</v>
      </c>
      <c r="AG6795" s="4">
        <v>0.33333333333333331</v>
      </c>
      <c r="AH6795" s="4">
        <v>0.75</v>
      </c>
      <c r="AI6795" s="5">
        <v>10.61</v>
      </c>
      <c r="AJ6795">
        <v>15.92</v>
      </c>
      <c r="AL6795" t="s">
        <v>81</v>
      </c>
      <c r="AM6795" t="s">
        <v>82</v>
      </c>
      <c r="AO6795" t="s">
        <v>83</v>
      </c>
      <c r="AP6795" t="s">
        <v>67</v>
      </c>
      <c r="AQ6795" t="s">
        <v>67</v>
      </c>
      <c r="AR6795" t="s">
        <v>82</v>
      </c>
      <c r="AT6795" t="s">
        <v>82</v>
      </c>
      <c r="AW6795" t="s">
        <v>82</v>
      </c>
      <c r="AY6795" t="s">
        <v>10470</v>
      </c>
      <c r="AZ6795" t="s">
        <v>5603</v>
      </c>
      <c r="BA6795" t="s">
        <v>105</v>
      </c>
      <c r="BB6795">
        <v>78521</v>
      </c>
      <c r="BC6795" t="s">
        <v>79</v>
      </c>
      <c r="BH6795" t="s">
        <v>36115</v>
      </c>
      <c r="BJ6795">
        <v>742782166</v>
      </c>
    </row>
    <row r="6796" spans="1:62" x14ac:dyDescent="0.25">
      <c r="A6796" t="s">
        <v>36620</v>
      </c>
      <c r="B6796" s="2">
        <v>43542</v>
      </c>
      <c r="C6796" t="s">
        <v>63</v>
      </c>
      <c r="D6796" s="3">
        <v>43480.469053715278</v>
      </c>
      <c r="E6796" t="s">
        <v>91</v>
      </c>
      <c r="H6796" t="s">
        <v>36621</v>
      </c>
      <c r="I6796" t="s">
        <v>36622</v>
      </c>
      <c r="J6796" t="s">
        <v>36623</v>
      </c>
      <c r="L6796" t="s">
        <v>8660</v>
      </c>
      <c r="M6796" t="s">
        <v>8654</v>
      </c>
      <c r="N6796">
        <v>89102</v>
      </c>
      <c r="O6796" t="s">
        <v>70</v>
      </c>
      <c r="Q6796" t="s">
        <v>36624</v>
      </c>
      <c r="S6796" t="s">
        <v>72</v>
      </c>
      <c r="T6796" t="s">
        <v>36625</v>
      </c>
      <c r="U6796" t="s">
        <v>36626</v>
      </c>
      <c r="V6796" t="s">
        <v>36627</v>
      </c>
      <c r="W6796" t="s">
        <v>232</v>
      </c>
      <c r="X6796" t="s">
        <v>36628</v>
      </c>
      <c r="Y6796" t="str">
        <f>"35-1011"</f>
        <v>35-1011</v>
      </c>
      <c r="Z6796" t="s">
        <v>3968</v>
      </c>
      <c r="AA6796">
        <v>722110</v>
      </c>
      <c r="AB6796">
        <v>1</v>
      </c>
      <c r="AD6796" t="s">
        <v>79</v>
      </c>
      <c r="AE6796" t="s">
        <v>599</v>
      </c>
      <c r="AF6796">
        <v>40</v>
      </c>
      <c r="AG6796" s="4">
        <v>0.45833333333333331</v>
      </c>
      <c r="AH6796" s="4">
        <v>0.91666666666666663</v>
      </c>
      <c r="AI6796" s="5">
        <v>27.23</v>
      </c>
      <c r="AL6796" t="s">
        <v>81</v>
      </c>
      <c r="AM6796" t="s">
        <v>72</v>
      </c>
      <c r="AN6796">
        <v>2</v>
      </c>
      <c r="AO6796" t="s">
        <v>83</v>
      </c>
      <c r="AR6796" t="s">
        <v>82</v>
      </c>
      <c r="AT6796" t="s">
        <v>82</v>
      </c>
      <c r="AW6796" t="s">
        <v>72</v>
      </c>
      <c r="AX6796">
        <v>24</v>
      </c>
      <c r="AY6796" t="s">
        <v>8660</v>
      </c>
      <c r="AZ6796" t="s">
        <v>2478</v>
      </c>
      <c r="BA6796" t="s">
        <v>8654</v>
      </c>
      <c r="BB6796">
        <v>89102</v>
      </c>
      <c r="BC6796" t="s">
        <v>87</v>
      </c>
      <c r="BH6796" t="s">
        <v>36629</v>
      </c>
      <c r="BJ6796">
        <v>824874189</v>
      </c>
    </row>
    <row r="6797" spans="1:62" x14ac:dyDescent="0.25">
      <c r="A6797" t="s">
        <v>6046</v>
      </c>
      <c r="B6797" s="2">
        <v>43543</v>
      </c>
      <c r="C6797" t="s">
        <v>63</v>
      </c>
      <c r="D6797" s="3">
        <v>43472.443143622688</v>
      </c>
      <c r="E6797" t="s">
        <v>117</v>
      </c>
      <c r="H6797" t="s">
        <v>6047</v>
      </c>
      <c r="J6797" t="s">
        <v>6048</v>
      </c>
      <c r="L6797" t="s">
        <v>738</v>
      </c>
      <c r="M6797" t="s">
        <v>105</v>
      </c>
      <c r="N6797">
        <v>78725</v>
      </c>
      <c r="O6797" t="s">
        <v>70</v>
      </c>
      <c r="Q6797" t="s">
        <v>6049</v>
      </c>
      <c r="S6797" t="s">
        <v>72</v>
      </c>
      <c r="T6797" t="s">
        <v>1855</v>
      </c>
      <c r="U6797" t="s">
        <v>1856</v>
      </c>
      <c r="V6797" t="s">
        <v>863</v>
      </c>
      <c r="W6797" t="s">
        <v>105</v>
      </c>
      <c r="X6797" t="s">
        <v>1758</v>
      </c>
      <c r="Y6797" t="str">
        <f>"47-3012"</f>
        <v>47-3012</v>
      </c>
      <c r="Z6797" t="s">
        <v>1540</v>
      </c>
      <c r="AA6797">
        <v>238130</v>
      </c>
      <c r="AB6797">
        <v>2</v>
      </c>
      <c r="AD6797" t="s">
        <v>79</v>
      </c>
      <c r="AE6797" t="s">
        <v>80</v>
      </c>
      <c r="AF6797">
        <v>40</v>
      </c>
      <c r="AG6797" s="4">
        <v>0.29166666666666669</v>
      </c>
      <c r="AH6797" s="4">
        <v>0.66666666666666663</v>
      </c>
      <c r="AI6797" s="5">
        <v>13.11</v>
      </c>
      <c r="AJ6797">
        <v>19.670000000000002</v>
      </c>
      <c r="AK6797">
        <v>19.670000000000002</v>
      </c>
      <c r="AL6797" t="s">
        <v>81</v>
      </c>
      <c r="AM6797" t="s">
        <v>82</v>
      </c>
      <c r="AO6797" t="s">
        <v>83</v>
      </c>
      <c r="AR6797" t="s">
        <v>82</v>
      </c>
      <c r="AT6797" t="s">
        <v>82</v>
      </c>
      <c r="AW6797" t="s">
        <v>82</v>
      </c>
      <c r="AY6797" t="s">
        <v>738</v>
      </c>
      <c r="AZ6797" t="s">
        <v>2422</v>
      </c>
      <c r="BA6797" t="s">
        <v>105</v>
      </c>
      <c r="BB6797">
        <v>78725</v>
      </c>
      <c r="BC6797" t="s">
        <v>79</v>
      </c>
      <c r="BH6797" t="s">
        <v>6048</v>
      </c>
      <c r="BJ6797">
        <v>811029523</v>
      </c>
    </row>
    <row r="6798" spans="1:62" x14ac:dyDescent="0.25">
      <c r="A6798" t="s">
        <v>9125</v>
      </c>
      <c r="B6798" s="2">
        <v>43543</v>
      </c>
      <c r="C6798" t="s">
        <v>63</v>
      </c>
      <c r="D6798" s="3">
        <v>43472.396510138889</v>
      </c>
      <c r="E6798" t="s">
        <v>64</v>
      </c>
      <c r="F6798" s="2">
        <v>43556</v>
      </c>
      <c r="G6798" s="2">
        <v>43799</v>
      </c>
      <c r="H6798" t="s">
        <v>9126</v>
      </c>
      <c r="I6798" t="s">
        <v>67</v>
      </c>
      <c r="J6798" t="s">
        <v>9127</v>
      </c>
      <c r="K6798" t="s">
        <v>67</v>
      </c>
      <c r="L6798" t="s">
        <v>9128</v>
      </c>
      <c r="M6798" t="s">
        <v>232</v>
      </c>
      <c r="N6798">
        <v>11565</v>
      </c>
      <c r="O6798" t="s">
        <v>70</v>
      </c>
      <c r="P6798" t="s">
        <v>130</v>
      </c>
      <c r="Q6798" t="s">
        <v>9129</v>
      </c>
      <c r="S6798" t="s">
        <v>72</v>
      </c>
      <c r="T6798" t="s">
        <v>2136</v>
      </c>
      <c r="U6798" t="s">
        <v>2137</v>
      </c>
      <c r="V6798" t="s">
        <v>232</v>
      </c>
      <c r="W6798" t="s">
        <v>232</v>
      </c>
      <c r="X6798" t="s">
        <v>2138</v>
      </c>
      <c r="Y6798" t="str">
        <f>"39-2021"</f>
        <v>39-2021</v>
      </c>
      <c r="Z6798" t="s">
        <v>78</v>
      </c>
      <c r="AA6798">
        <v>711219</v>
      </c>
      <c r="AB6798">
        <v>10</v>
      </c>
      <c r="AC6798">
        <v>10</v>
      </c>
      <c r="AD6798" t="s">
        <v>79</v>
      </c>
      <c r="AE6798" t="s">
        <v>95</v>
      </c>
      <c r="AF6798">
        <v>40</v>
      </c>
      <c r="AG6798" s="4">
        <v>0.20833333333333334</v>
      </c>
      <c r="AH6798" s="4">
        <v>0.45833333333333331</v>
      </c>
      <c r="AI6798" s="5">
        <v>13.05</v>
      </c>
      <c r="AJ6798">
        <v>19.579999999999998</v>
      </c>
      <c r="AK6798">
        <v>19.579999999999998</v>
      </c>
      <c r="AL6798" t="s">
        <v>81</v>
      </c>
      <c r="AM6798" t="s">
        <v>82</v>
      </c>
      <c r="AO6798" t="s">
        <v>83</v>
      </c>
      <c r="AR6798" t="s">
        <v>82</v>
      </c>
      <c r="AT6798" t="s">
        <v>82</v>
      </c>
      <c r="AW6798" t="s">
        <v>72</v>
      </c>
      <c r="AX6798">
        <v>1</v>
      </c>
      <c r="AY6798" t="s">
        <v>2169</v>
      </c>
      <c r="AZ6798" t="s">
        <v>698</v>
      </c>
      <c r="BA6798" t="s">
        <v>232</v>
      </c>
      <c r="BB6798">
        <v>11003</v>
      </c>
      <c r="BC6798" t="s">
        <v>87</v>
      </c>
      <c r="BH6798" t="s">
        <v>2167</v>
      </c>
      <c r="BI6798" t="s">
        <v>8912</v>
      </c>
      <c r="BJ6798">
        <v>112397185</v>
      </c>
    </row>
    <row r="6799" spans="1:62" x14ac:dyDescent="0.25">
      <c r="A6799" t="s">
        <v>11921</v>
      </c>
      <c r="B6799" s="2">
        <v>43543</v>
      </c>
      <c r="C6799" t="s">
        <v>63</v>
      </c>
      <c r="D6799" s="3">
        <v>43476.250472523148</v>
      </c>
      <c r="E6799" t="s">
        <v>117</v>
      </c>
      <c r="H6799" t="s">
        <v>11922</v>
      </c>
      <c r="I6799" t="s">
        <v>11923</v>
      </c>
      <c r="J6799" t="s">
        <v>11924</v>
      </c>
      <c r="L6799" t="s">
        <v>11925</v>
      </c>
      <c r="M6799" t="s">
        <v>192</v>
      </c>
      <c r="N6799">
        <v>55117</v>
      </c>
      <c r="O6799" t="s">
        <v>70</v>
      </c>
      <c r="Q6799" t="s">
        <v>11926</v>
      </c>
      <c r="S6799" t="s">
        <v>82</v>
      </c>
      <c r="U6799" t="s">
        <v>92</v>
      </c>
      <c r="X6799" t="s">
        <v>11927</v>
      </c>
      <c r="Y6799" t="str">
        <f>"37-3019"</f>
        <v>37-3019</v>
      </c>
      <c r="Z6799" t="s">
        <v>9184</v>
      </c>
      <c r="AA6799">
        <v>561730</v>
      </c>
      <c r="AB6799">
        <v>40</v>
      </c>
      <c r="AD6799" t="s">
        <v>79</v>
      </c>
      <c r="AE6799" t="s">
        <v>80</v>
      </c>
      <c r="AF6799">
        <v>40</v>
      </c>
      <c r="AG6799" s="4">
        <v>0.25</v>
      </c>
      <c r="AH6799" s="4">
        <v>0.70833333333333337</v>
      </c>
      <c r="AI6799" s="6">
        <v>16</v>
      </c>
      <c r="AJ6799">
        <v>24</v>
      </c>
      <c r="AK6799">
        <v>28.5</v>
      </c>
      <c r="AL6799" t="s">
        <v>81</v>
      </c>
      <c r="AM6799" t="s">
        <v>82</v>
      </c>
      <c r="AO6799" t="s">
        <v>83</v>
      </c>
      <c r="AR6799" t="s">
        <v>82</v>
      </c>
      <c r="AT6799" t="s">
        <v>82</v>
      </c>
      <c r="AW6799" t="s">
        <v>82</v>
      </c>
      <c r="AY6799" t="s">
        <v>11928</v>
      </c>
      <c r="AZ6799" t="s">
        <v>791</v>
      </c>
      <c r="BA6799" t="s">
        <v>192</v>
      </c>
      <c r="BB6799">
        <v>55117</v>
      </c>
      <c r="BC6799" t="s">
        <v>79</v>
      </c>
      <c r="BH6799" t="s">
        <v>11929</v>
      </c>
      <c r="BJ6799">
        <v>411933240</v>
      </c>
    </row>
    <row r="6800" spans="1:62" x14ac:dyDescent="0.25">
      <c r="A6800" t="s">
        <v>12971</v>
      </c>
      <c r="B6800" s="2">
        <v>43543</v>
      </c>
      <c r="C6800" t="s">
        <v>63</v>
      </c>
      <c r="D6800" s="3">
        <v>43419.803876944447</v>
      </c>
      <c r="E6800" t="s">
        <v>1763</v>
      </c>
      <c r="F6800" s="2">
        <v>43543</v>
      </c>
      <c r="G6800" s="2">
        <v>43860</v>
      </c>
      <c r="H6800" t="s">
        <v>12840</v>
      </c>
      <c r="I6800" t="s">
        <v>12841</v>
      </c>
      <c r="J6800" t="s">
        <v>12842</v>
      </c>
      <c r="K6800" t="s">
        <v>12843</v>
      </c>
      <c r="L6800" t="s">
        <v>7468</v>
      </c>
      <c r="M6800" t="s">
        <v>7460</v>
      </c>
      <c r="N6800">
        <v>96950</v>
      </c>
      <c r="O6800" t="s">
        <v>70</v>
      </c>
      <c r="Q6800" t="s">
        <v>12844</v>
      </c>
      <c r="S6800" t="s">
        <v>72</v>
      </c>
      <c r="T6800" t="s">
        <v>12845</v>
      </c>
      <c r="U6800" t="s">
        <v>12846</v>
      </c>
      <c r="V6800" t="s">
        <v>7459</v>
      </c>
      <c r="W6800" t="s">
        <v>7460</v>
      </c>
      <c r="X6800" t="s">
        <v>6295</v>
      </c>
      <c r="Y6800" t="str">
        <f>"47-2051"</f>
        <v>47-2051</v>
      </c>
      <c r="Z6800" t="s">
        <v>1383</v>
      </c>
      <c r="AA6800">
        <v>721120</v>
      </c>
      <c r="AB6800">
        <v>600</v>
      </c>
      <c r="AC6800">
        <v>600</v>
      </c>
      <c r="AD6800" t="s">
        <v>79</v>
      </c>
      <c r="AE6800" t="s">
        <v>599</v>
      </c>
      <c r="AF6800">
        <v>35</v>
      </c>
      <c r="AG6800" s="4">
        <v>4.1666666666666664E-2</v>
      </c>
      <c r="AH6800" s="4">
        <v>0.54166666666666663</v>
      </c>
      <c r="AI6800" s="5">
        <v>7.25</v>
      </c>
      <c r="AJ6800">
        <v>10.88</v>
      </c>
      <c r="AK6800">
        <v>10.88</v>
      </c>
      <c r="AL6800" t="s">
        <v>81</v>
      </c>
      <c r="AM6800" t="s">
        <v>82</v>
      </c>
      <c r="AO6800" t="s">
        <v>83</v>
      </c>
      <c r="AR6800" t="s">
        <v>82</v>
      </c>
      <c r="AT6800" t="s">
        <v>82</v>
      </c>
      <c r="AW6800" t="s">
        <v>72</v>
      </c>
      <c r="AX6800">
        <v>12</v>
      </c>
      <c r="AY6800" t="s">
        <v>7468</v>
      </c>
      <c r="AZ6800" t="s">
        <v>12847</v>
      </c>
      <c r="BA6800" t="s">
        <v>7460</v>
      </c>
      <c r="BB6800">
        <v>96950</v>
      </c>
      <c r="BC6800" t="s">
        <v>87</v>
      </c>
      <c r="BH6800" t="s">
        <v>12841</v>
      </c>
      <c r="BI6800" t="s">
        <v>12848</v>
      </c>
      <c r="BJ6800">
        <v>660822760</v>
      </c>
    </row>
    <row r="6801" spans="1:62" x14ac:dyDescent="0.25">
      <c r="A6801" t="s">
        <v>14165</v>
      </c>
      <c r="B6801" s="2">
        <v>43543</v>
      </c>
      <c r="C6801" t="s">
        <v>63</v>
      </c>
      <c r="D6801" s="3">
        <v>43472.478810347224</v>
      </c>
      <c r="E6801" t="s">
        <v>64</v>
      </c>
      <c r="F6801" s="2">
        <v>43556</v>
      </c>
      <c r="G6801" s="2">
        <v>43799</v>
      </c>
      <c r="H6801" t="s">
        <v>14166</v>
      </c>
      <c r="I6801" t="s">
        <v>67</v>
      </c>
      <c r="J6801" t="s">
        <v>14167</v>
      </c>
      <c r="L6801" t="s">
        <v>14168</v>
      </c>
      <c r="M6801" t="s">
        <v>147</v>
      </c>
      <c r="N6801">
        <v>15147</v>
      </c>
      <c r="O6801" t="s">
        <v>70</v>
      </c>
      <c r="Q6801" t="s">
        <v>14169</v>
      </c>
      <c r="S6801" t="s">
        <v>72</v>
      </c>
      <c r="T6801" t="s">
        <v>14170</v>
      </c>
      <c r="U6801" t="s">
        <v>9419</v>
      </c>
      <c r="V6801" t="s">
        <v>9283</v>
      </c>
      <c r="W6801" t="s">
        <v>86</v>
      </c>
      <c r="X6801" t="s">
        <v>3221</v>
      </c>
      <c r="Y6801" t="str">
        <f>"37-3011"</f>
        <v>37-3011</v>
      </c>
      <c r="Z6801" t="s">
        <v>94</v>
      </c>
      <c r="AA6801">
        <v>56173</v>
      </c>
      <c r="AB6801">
        <v>5</v>
      </c>
      <c r="AC6801">
        <v>5</v>
      </c>
      <c r="AD6801" t="s">
        <v>79</v>
      </c>
      <c r="AE6801" t="s">
        <v>80</v>
      </c>
      <c r="AF6801">
        <v>40</v>
      </c>
      <c r="AG6801" s="4">
        <v>0.29166666666666669</v>
      </c>
      <c r="AH6801" s="4">
        <v>0.66666666666666663</v>
      </c>
      <c r="AI6801" s="5">
        <v>13.77</v>
      </c>
      <c r="AJ6801">
        <v>20.66</v>
      </c>
      <c r="AK6801">
        <v>20.66</v>
      </c>
      <c r="AL6801" t="s">
        <v>81</v>
      </c>
      <c r="AM6801" t="s">
        <v>82</v>
      </c>
      <c r="AO6801" t="s">
        <v>83</v>
      </c>
      <c r="AR6801" t="s">
        <v>82</v>
      </c>
      <c r="AT6801" t="s">
        <v>82</v>
      </c>
      <c r="AW6801" t="s">
        <v>72</v>
      </c>
      <c r="AX6801">
        <v>1</v>
      </c>
      <c r="AY6801" t="s">
        <v>14171</v>
      </c>
      <c r="AZ6801" t="s">
        <v>3309</v>
      </c>
      <c r="BA6801" t="s">
        <v>147</v>
      </c>
      <c r="BB6801">
        <v>15147</v>
      </c>
      <c r="BC6801" t="s">
        <v>79</v>
      </c>
      <c r="BH6801" t="s">
        <v>14172</v>
      </c>
      <c r="BJ6801">
        <v>208073000</v>
      </c>
    </row>
    <row r="6802" spans="1:62" x14ac:dyDescent="0.25">
      <c r="A6802" t="s">
        <v>16368</v>
      </c>
      <c r="B6802" s="2">
        <v>43543</v>
      </c>
      <c r="C6802" t="s">
        <v>63</v>
      </c>
      <c r="D6802" s="3">
        <v>43472.480191365743</v>
      </c>
      <c r="E6802" t="s">
        <v>64</v>
      </c>
      <c r="F6802" s="2">
        <v>43556</v>
      </c>
      <c r="G6802" s="2">
        <v>43779</v>
      </c>
      <c r="H6802" t="s">
        <v>16369</v>
      </c>
      <c r="I6802" t="s">
        <v>67</v>
      </c>
      <c r="J6802" t="s">
        <v>16370</v>
      </c>
      <c r="L6802" t="s">
        <v>3688</v>
      </c>
      <c r="M6802" t="s">
        <v>787</v>
      </c>
      <c r="N6802">
        <v>35805</v>
      </c>
      <c r="O6802" t="s">
        <v>70</v>
      </c>
      <c r="Q6802" t="s">
        <v>16371</v>
      </c>
      <c r="S6802" t="s">
        <v>72</v>
      </c>
      <c r="T6802" t="s">
        <v>9281</v>
      </c>
      <c r="U6802" t="s">
        <v>9282</v>
      </c>
      <c r="V6802" t="s">
        <v>9283</v>
      </c>
      <c r="W6802" t="s">
        <v>86</v>
      </c>
      <c r="X6802" t="s">
        <v>93</v>
      </c>
      <c r="Y6802" t="str">
        <f>"37-3011"</f>
        <v>37-3011</v>
      </c>
      <c r="Z6802" t="s">
        <v>94</v>
      </c>
      <c r="AA6802">
        <v>56173</v>
      </c>
      <c r="AB6802">
        <v>15</v>
      </c>
      <c r="AC6802">
        <v>15</v>
      </c>
      <c r="AD6802" t="s">
        <v>79</v>
      </c>
      <c r="AE6802" t="s">
        <v>95</v>
      </c>
      <c r="AF6802">
        <v>40</v>
      </c>
      <c r="AG6802" s="4">
        <v>0.29166666666666669</v>
      </c>
      <c r="AH6802" s="4">
        <v>0.70833333333333337</v>
      </c>
      <c r="AI6802" s="5">
        <v>12.05</v>
      </c>
      <c r="AJ6802">
        <v>18.079999999999998</v>
      </c>
      <c r="AK6802">
        <v>18.079999999999998</v>
      </c>
      <c r="AL6802" t="s">
        <v>81</v>
      </c>
      <c r="AM6802" t="s">
        <v>82</v>
      </c>
      <c r="AO6802" t="s">
        <v>83</v>
      </c>
      <c r="AR6802" t="s">
        <v>82</v>
      </c>
      <c r="AT6802" t="s">
        <v>82</v>
      </c>
      <c r="AW6802" t="s">
        <v>72</v>
      </c>
      <c r="AX6802">
        <v>1</v>
      </c>
      <c r="AY6802" t="s">
        <v>3688</v>
      </c>
      <c r="AZ6802" t="s">
        <v>1921</v>
      </c>
      <c r="BA6802" t="s">
        <v>787</v>
      </c>
      <c r="BB6802">
        <v>35805</v>
      </c>
      <c r="BC6802" t="s">
        <v>79</v>
      </c>
      <c r="BH6802" t="s">
        <v>16370</v>
      </c>
      <c r="BI6802" t="s">
        <v>67</v>
      </c>
      <c r="BJ6802">
        <v>631089894</v>
      </c>
    </row>
    <row r="6803" spans="1:62" x14ac:dyDescent="0.25">
      <c r="A6803" t="s">
        <v>18873</v>
      </c>
      <c r="B6803" s="2">
        <v>43543</v>
      </c>
      <c r="C6803" t="s">
        <v>63</v>
      </c>
      <c r="D6803" s="3">
        <v>43472.377946388886</v>
      </c>
      <c r="E6803" t="s">
        <v>64</v>
      </c>
      <c r="F6803" s="2">
        <v>43556</v>
      </c>
      <c r="G6803" s="2">
        <v>43799</v>
      </c>
      <c r="H6803" t="s">
        <v>18528</v>
      </c>
      <c r="I6803" t="s">
        <v>67</v>
      </c>
      <c r="J6803" t="s">
        <v>18529</v>
      </c>
      <c r="K6803" t="s">
        <v>67</v>
      </c>
      <c r="L6803" t="s">
        <v>18530</v>
      </c>
      <c r="M6803" t="s">
        <v>207</v>
      </c>
      <c r="N6803">
        <v>1830</v>
      </c>
      <c r="O6803" t="s">
        <v>70</v>
      </c>
      <c r="P6803" t="s">
        <v>67</v>
      </c>
      <c r="Q6803" t="s">
        <v>18531</v>
      </c>
      <c r="S6803" t="s">
        <v>72</v>
      </c>
      <c r="T6803" t="s">
        <v>2538</v>
      </c>
      <c r="U6803" t="s">
        <v>18532</v>
      </c>
      <c r="V6803" t="s">
        <v>2051</v>
      </c>
      <c r="W6803" t="s">
        <v>207</v>
      </c>
      <c r="X6803" t="s">
        <v>18874</v>
      </c>
      <c r="Y6803" t="str">
        <f>"47-4091"</f>
        <v>47-4091</v>
      </c>
      <c r="Z6803" t="s">
        <v>3037</v>
      </c>
      <c r="AA6803">
        <v>238990</v>
      </c>
      <c r="AB6803">
        <v>40</v>
      </c>
      <c r="AC6803">
        <v>40</v>
      </c>
      <c r="AD6803" t="s">
        <v>79</v>
      </c>
      <c r="AE6803" t="s">
        <v>80</v>
      </c>
      <c r="AF6803">
        <v>40</v>
      </c>
      <c r="AG6803" s="4">
        <v>0.29166666666666669</v>
      </c>
      <c r="AH6803" s="4">
        <v>0.66666666666666663</v>
      </c>
      <c r="AI6803" s="5">
        <v>27.5</v>
      </c>
      <c r="AJ6803">
        <v>41.25</v>
      </c>
      <c r="AL6803" t="s">
        <v>81</v>
      </c>
      <c r="AM6803" t="s">
        <v>82</v>
      </c>
      <c r="AO6803" t="s">
        <v>83</v>
      </c>
      <c r="AR6803" t="s">
        <v>82</v>
      </c>
      <c r="AT6803" t="s">
        <v>82</v>
      </c>
      <c r="AW6803" t="s">
        <v>72</v>
      </c>
      <c r="AX6803">
        <v>6</v>
      </c>
      <c r="AY6803" t="s">
        <v>18534</v>
      </c>
      <c r="AZ6803" t="s">
        <v>1321</v>
      </c>
      <c r="BA6803" t="s">
        <v>207</v>
      </c>
      <c r="BB6803">
        <v>1830</v>
      </c>
      <c r="BC6803" t="s">
        <v>79</v>
      </c>
      <c r="BH6803" t="s">
        <v>18535</v>
      </c>
      <c r="BJ6803">
        <v>42919653</v>
      </c>
    </row>
    <row r="6804" spans="1:62" x14ac:dyDescent="0.25">
      <c r="A6804" t="s">
        <v>21462</v>
      </c>
      <c r="B6804" s="2">
        <v>43543</v>
      </c>
      <c r="C6804" t="s">
        <v>63</v>
      </c>
      <c r="D6804" s="3">
        <v>43472.388417800925</v>
      </c>
      <c r="E6804" t="s">
        <v>64</v>
      </c>
      <c r="F6804" s="2">
        <v>43556</v>
      </c>
      <c r="G6804" s="2">
        <v>43799</v>
      </c>
      <c r="H6804" t="s">
        <v>21463</v>
      </c>
      <c r="I6804" t="s">
        <v>67</v>
      </c>
      <c r="J6804" t="s">
        <v>21464</v>
      </c>
      <c r="L6804" t="s">
        <v>21465</v>
      </c>
      <c r="M6804" t="s">
        <v>232</v>
      </c>
      <c r="N6804">
        <v>12075</v>
      </c>
      <c r="O6804" t="s">
        <v>70</v>
      </c>
      <c r="Q6804" t="s">
        <v>21466</v>
      </c>
      <c r="S6804" t="s">
        <v>72</v>
      </c>
      <c r="T6804" t="s">
        <v>7088</v>
      </c>
      <c r="U6804" t="s">
        <v>5854</v>
      </c>
      <c r="V6804" t="s">
        <v>5791</v>
      </c>
      <c r="W6804" t="s">
        <v>232</v>
      </c>
      <c r="X6804" t="s">
        <v>1758</v>
      </c>
      <c r="Y6804" t="str">
        <f>"47-2061"</f>
        <v>47-2061</v>
      </c>
      <c r="Z6804" t="s">
        <v>326</v>
      </c>
      <c r="AA6804">
        <v>238110</v>
      </c>
      <c r="AB6804">
        <v>2</v>
      </c>
      <c r="AC6804">
        <v>2</v>
      </c>
      <c r="AD6804" t="s">
        <v>79</v>
      </c>
      <c r="AE6804" t="s">
        <v>95</v>
      </c>
      <c r="AF6804">
        <v>40</v>
      </c>
      <c r="AG6804" s="4">
        <v>0.375</v>
      </c>
      <c r="AH6804" s="4">
        <v>0.70833333333333337</v>
      </c>
      <c r="AI6804" s="5">
        <v>20.07</v>
      </c>
      <c r="AJ6804">
        <v>30.11</v>
      </c>
      <c r="AL6804" t="s">
        <v>81</v>
      </c>
      <c r="AM6804" t="s">
        <v>82</v>
      </c>
      <c r="AO6804" t="s">
        <v>83</v>
      </c>
      <c r="AP6804" t="s">
        <v>67</v>
      </c>
      <c r="AQ6804" t="s">
        <v>67</v>
      </c>
      <c r="AR6804" t="s">
        <v>82</v>
      </c>
      <c r="AT6804" t="s">
        <v>82</v>
      </c>
      <c r="AW6804" t="s">
        <v>82</v>
      </c>
      <c r="AY6804" t="s">
        <v>21465</v>
      </c>
      <c r="AZ6804" t="s">
        <v>7348</v>
      </c>
      <c r="BA6804" t="s">
        <v>232</v>
      </c>
      <c r="BB6804">
        <v>12075</v>
      </c>
      <c r="BC6804" t="s">
        <v>79</v>
      </c>
      <c r="BH6804" t="s">
        <v>21467</v>
      </c>
      <c r="BJ6804">
        <v>141719847</v>
      </c>
    </row>
    <row r="6805" spans="1:62" x14ac:dyDescent="0.25">
      <c r="A6805" t="s">
        <v>21917</v>
      </c>
      <c r="B6805" s="2">
        <v>43543</v>
      </c>
      <c r="C6805" t="s">
        <v>63</v>
      </c>
      <c r="D6805" s="3">
        <v>43496.129364652777</v>
      </c>
      <c r="E6805" t="s">
        <v>64</v>
      </c>
      <c r="F6805" s="2">
        <v>43586</v>
      </c>
      <c r="G6805" s="2">
        <v>43845</v>
      </c>
      <c r="H6805" t="s">
        <v>21906</v>
      </c>
      <c r="I6805" t="s">
        <v>21907</v>
      </c>
      <c r="J6805" t="s">
        <v>21908</v>
      </c>
      <c r="L6805" t="s">
        <v>21909</v>
      </c>
      <c r="M6805" t="s">
        <v>804</v>
      </c>
      <c r="N6805">
        <v>3598</v>
      </c>
      <c r="O6805" t="s">
        <v>70</v>
      </c>
      <c r="Q6805" t="s">
        <v>21910</v>
      </c>
      <c r="S6805" t="s">
        <v>72</v>
      </c>
      <c r="T6805" t="s">
        <v>5899</v>
      </c>
      <c r="U6805" t="s">
        <v>5900</v>
      </c>
      <c r="V6805" t="s">
        <v>5901</v>
      </c>
      <c r="W6805" t="s">
        <v>86</v>
      </c>
      <c r="X6805" t="s">
        <v>552</v>
      </c>
      <c r="Y6805" t="str">
        <f>"35-3031"</f>
        <v>35-3031</v>
      </c>
      <c r="Z6805" t="s">
        <v>410</v>
      </c>
      <c r="AA6805">
        <v>721110</v>
      </c>
      <c r="AB6805">
        <v>12</v>
      </c>
      <c r="AC6805">
        <v>12</v>
      </c>
      <c r="AD6805" t="s">
        <v>79</v>
      </c>
      <c r="AE6805" t="s">
        <v>95</v>
      </c>
      <c r="AF6805">
        <v>35</v>
      </c>
      <c r="AG6805" s="4">
        <v>0.29166666666666669</v>
      </c>
      <c r="AH6805" s="4">
        <v>0.625</v>
      </c>
      <c r="AI6805" s="5">
        <v>11.87</v>
      </c>
      <c r="AJ6805">
        <v>17.809999999999999</v>
      </c>
      <c r="AK6805">
        <v>18</v>
      </c>
      <c r="AL6805" t="s">
        <v>81</v>
      </c>
      <c r="AM6805" t="s">
        <v>82</v>
      </c>
      <c r="AO6805" t="s">
        <v>83</v>
      </c>
      <c r="AR6805" t="s">
        <v>82</v>
      </c>
      <c r="AT6805" t="s">
        <v>82</v>
      </c>
      <c r="AW6805" t="s">
        <v>72</v>
      </c>
      <c r="AX6805">
        <v>1</v>
      </c>
      <c r="AY6805" t="s">
        <v>21909</v>
      </c>
      <c r="AZ6805" t="s">
        <v>21911</v>
      </c>
      <c r="BA6805" t="s">
        <v>804</v>
      </c>
      <c r="BB6805">
        <v>3598</v>
      </c>
      <c r="BC6805" t="s">
        <v>87</v>
      </c>
      <c r="BH6805" t="s">
        <v>21908</v>
      </c>
      <c r="BJ6805">
        <v>592840294</v>
      </c>
    </row>
    <row r="6806" spans="1:62" x14ac:dyDescent="0.25">
      <c r="A6806" t="s">
        <v>25576</v>
      </c>
      <c r="B6806" s="2">
        <v>43543</v>
      </c>
      <c r="C6806" t="s">
        <v>63</v>
      </c>
      <c r="D6806" s="3">
        <v>43475.554626550926</v>
      </c>
      <c r="E6806" t="s">
        <v>91</v>
      </c>
      <c r="H6806" t="s">
        <v>25577</v>
      </c>
      <c r="J6806" t="s">
        <v>25578</v>
      </c>
      <c r="L6806" t="s">
        <v>1988</v>
      </c>
      <c r="M6806" t="s">
        <v>105</v>
      </c>
      <c r="N6806">
        <v>75006</v>
      </c>
      <c r="O6806" t="s">
        <v>70</v>
      </c>
      <c r="Q6806" t="s">
        <v>25579</v>
      </c>
      <c r="S6806" t="s">
        <v>72</v>
      </c>
      <c r="T6806" t="s">
        <v>910</v>
      </c>
      <c r="U6806" t="s">
        <v>911</v>
      </c>
      <c r="V6806" t="s">
        <v>863</v>
      </c>
      <c r="W6806" t="s">
        <v>105</v>
      </c>
      <c r="X6806" t="s">
        <v>9258</v>
      </c>
      <c r="Y6806" t="str">
        <f>"47-2141"</f>
        <v>47-2141</v>
      </c>
      <c r="Z6806" t="s">
        <v>1722</v>
      </c>
      <c r="AA6806">
        <v>238320</v>
      </c>
      <c r="AB6806">
        <v>50</v>
      </c>
      <c r="AD6806" t="s">
        <v>79</v>
      </c>
      <c r="AE6806" t="s">
        <v>95</v>
      </c>
      <c r="AF6806">
        <v>40</v>
      </c>
      <c r="AG6806" s="4">
        <v>0.33333333333333331</v>
      </c>
      <c r="AH6806" s="4">
        <v>0.70833333333333337</v>
      </c>
      <c r="AI6806" s="5">
        <v>15.76</v>
      </c>
      <c r="AJ6806">
        <v>23.64</v>
      </c>
      <c r="AL6806" t="s">
        <v>81</v>
      </c>
      <c r="AM6806" t="s">
        <v>82</v>
      </c>
      <c r="AO6806" t="s">
        <v>83</v>
      </c>
      <c r="AR6806" t="s">
        <v>82</v>
      </c>
      <c r="AT6806" t="s">
        <v>82</v>
      </c>
      <c r="AW6806" t="s">
        <v>82</v>
      </c>
      <c r="AY6806" t="s">
        <v>1988</v>
      </c>
      <c r="AZ6806" t="s">
        <v>1225</v>
      </c>
      <c r="BA6806" t="s">
        <v>105</v>
      </c>
      <c r="BB6806">
        <v>75006</v>
      </c>
      <c r="BC6806" t="s">
        <v>79</v>
      </c>
      <c r="BH6806" t="s">
        <v>25578</v>
      </c>
      <c r="BJ6806">
        <v>752490105</v>
      </c>
    </row>
    <row r="6807" spans="1:62" x14ac:dyDescent="0.25">
      <c r="A6807" t="s">
        <v>25651</v>
      </c>
      <c r="B6807" s="2">
        <v>43543</v>
      </c>
      <c r="C6807" t="s">
        <v>63</v>
      </c>
      <c r="D6807" s="3">
        <v>43472.426147129627</v>
      </c>
      <c r="E6807" t="s">
        <v>117</v>
      </c>
      <c r="H6807" t="s">
        <v>25652</v>
      </c>
      <c r="J6807" t="s">
        <v>25653</v>
      </c>
      <c r="L6807" t="s">
        <v>4391</v>
      </c>
      <c r="M6807" t="s">
        <v>761</v>
      </c>
      <c r="N6807">
        <v>30336</v>
      </c>
      <c r="O6807" t="s">
        <v>70</v>
      </c>
      <c r="Q6807" t="s">
        <v>25654</v>
      </c>
      <c r="S6807" t="s">
        <v>72</v>
      </c>
      <c r="T6807" t="s">
        <v>1895</v>
      </c>
      <c r="U6807" t="s">
        <v>1896</v>
      </c>
      <c r="V6807" t="s">
        <v>1897</v>
      </c>
      <c r="W6807" t="s">
        <v>105</v>
      </c>
      <c r="X6807" t="s">
        <v>10914</v>
      </c>
      <c r="Y6807" t="str">
        <f>"47-3016"</f>
        <v>47-3016</v>
      </c>
      <c r="Z6807" t="s">
        <v>3995</v>
      </c>
      <c r="AA6807">
        <v>23816</v>
      </c>
      <c r="AB6807">
        <v>30</v>
      </c>
      <c r="AD6807" t="s">
        <v>79</v>
      </c>
      <c r="AE6807" t="s">
        <v>95</v>
      </c>
      <c r="AF6807">
        <v>40</v>
      </c>
      <c r="AG6807" s="4">
        <v>0.33333333333333331</v>
      </c>
      <c r="AH6807" s="4">
        <v>0.66666666666666663</v>
      </c>
      <c r="AI6807" s="5">
        <v>17.13</v>
      </c>
      <c r="AL6807" t="s">
        <v>81</v>
      </c>
      <c r="AM6807" t="s">
        <v>82</v>
      </c>
      <c r="AO6807" t="s">
        <v>83</v>
      </c>
      <c r="AP6807" t="s">
        <v>67</v>
      </c>
      <c r="AQ6807" t="s">
        <v>67</v>
      </c>
      <c r="AR6807" t="s">
        <v>82</v>
      </c>
      <c r="AT6807" t="s">
        <v>82</v>
      </c>
      <c r="AW6807" t="s">
        <v>82</v>
      </c>
      <c r="AY6807" t="s">
        <v>1753</v>
      </c>
      <c r="AZ6807" t="s">
        <v>2593</v>
      </c>
      <c r="BA6807" t="s">
        <v>761</v>
      </c>
      <c r="BB6807">
        <v>30336</v>
      </c>
      <c r="BC6807" t="s">
        <v>79</v>
      </c>
      <c r="BH6807" t="s">
        <v>25655</v>
      </c>
      <c r="BJ6807">
        <v>271811195</v>
      </c>
    </row>
    <row r="6808" spans="1:62" x14ac:dyDescent="0.25">
      <c r="A6808" t="s">
        <v>26219</v>
      </c>
      <c r="B6808" s="2">
        <v>43543</v>
      </c>
      <c r="C6808" t="s">
        <v>63</v>
      </c>
      <c r="D6808" s="3">
        <v>43472.402189479166</v>
      </c>
      <c r="E6808" t="s">
        <v>64</v>
      </c>
      <c r="F6808" s="2">
        <v>43556</v>
      </c>
      <c r="G6808" s="2">
        <v>43800</v>
      </c>
      <c r="H6808" t="s">
        <v>26220</v>
      </c>
      <c r="J6808" t="s">
        <v>26221</v>
      </c>
      <c r="L6808" t="s">
        <v>13965</v>
      </c>
      <c r="M6808" t="s">
        <v>226</v>
      </c>
      <c r="N6808">
        <v>48116</v>
      </c>
      <c r="O6808" t="s">
        <v>70</v>
      </c>
      <c r="Q6808" t="s">
        <v>26222</v>
      </c>
      <c r="S6808" t="s">
        <v>72</v>
      </c>
      <c r="T6808" t="s">
        <v>4795</v>
      </c>
      <c r="U6808" t="s">
        <v>5508</v>
      </c>
      <c r="V6808" t="s">
        <v>4796</v>
      </c>
      <c r="W6808" t="s">
        <v>308</v>
      </c>
      <c r="X6808" t="s">
        <v>106</v>
      </c>
      <c r="Y6808" t="str">
        <f>"37-3011"</f>
        <v>37-3011</v>
      </c>
      <c r="Z6808" t="s">
        <v>94</v>
      </c>
      <c r="AA6808">
        <v>561730</v>
      </c>
      <c r="AB6808">
        <v>20</v>
      </c>
      <c r="AC6808">
        <v>20</v>
      </c>
      <c r="AD6808" t="s">
        <v>79</v>
      </c>
      <c r="AE6808" t="s">
        <v>80</v>
      </c>
      <c r="AF6808">
        <v>40</v>
      </c>
      <c r="AG6808" s="4">
        <v>0.3125</v>
      </c>
      <c r="AH6808" s="4">
        <v>0.875</v>
      </c>
      <c r="AI6808" s="5">
        <v>15.08</v>
      </c>
      <c r="AJ6808">
        <v>22.62</v>
      </c>
      <c r="AL6808" t="s">
        <v>81</v>
      </c>
      <c r="AM6808" t="s">
        <v>82</v>
      </c>
      <c r="AO6808" t="s">
        <v>83</v>
      </c>
      <c r="AP6808" t="s">
        <v>130</v>
      </c>
      <c r="AQ6808" t="s">
        <v>130</v>
      </c>
      <c r="AR6808" t="s">
        <v>82</v>
      </c>
      <c r="AT6808" t="s">
        <v>82</v>
      </c>
      <c r="AW6808" t="s">
        <v>82</v>
      </c>
      <c r="AY6808" t="s">
        <v>13965</v>
      </c>
      <c r="AZ6808" t="s">
        <v>5783</v>
      </c>
      <c r="BA6808" t="s">
        <v>226</v>
      </c>
      <c r="BB6808">
        <v>48116</v>
      </c>
      <c r="BC6808" t="s">
        <v>79</v>
      </c>
      <c r="BH6808" t="s">
        <v>26221</v>
      </c>
      <c r="BJ6808">
        <v>200895915</v>
      </c>
    </row>
    <row r="6809" spans="1:62" x14ac:dyDescent="0.25">
      <c r="A6809" t="s">
        <v>26231</v>
      </c>
      <c r="B6809" s="2">
        <v>43543</v>
      </c>
      <c r="C6809" t="s">
        <v>63</v>
      </c>
      <c r="D6809" s="3">
        <v>43472.478887824072</v>
      </c>
      <c r="E6809" t="s">
        <v>64</v>
      </c>
      <c r="F6809" s="2">
        <v>43556</v>
      </c>
      <c r="G6809" s="2">
        <v>43784</v>
      </c>
      <c r="H6809" t="s">
        <v>26232</v>
      </c>
      <c r="J6809" t="s">
        <v>26233</v>
      </c>
      <c r="L6809" t="s">
        <v>26234</v>
      </c>
      <c r="M6809" t="s">
        <v>3857</v>
      </c>
      <c r="N6809">
        <v>59714</v>
      </c>
      <c r="O6809" t="s">
        <v>70</v>
      </c>
      <c r="Q6809" t="s">
        <v>26235</v>
      </c>
      <c r="S6809" t="s">
        <v>72</v>
      </c>
      <c r="T6809" t="s">
        <v>14307</v>
      </c>
      <c r="U6809" t="s">
        <v>14307</v>
      </c>
      <c r="V6809" t="s">
        <v>21376</v>
      </c>
      <c r="W6809" t="s">
        <v>166</v>
      </c>
      <c r="X6809" t="s">
        <v>106</v>
      </c>
      <c r="Y6809" t="str">
        <f>"37-3011"</f>
        <v>37-3011</v>
      </c>
      <c r="Z6809" t="s">
        <v>94</v>
      </c>
      <c r="AA6809">
        <v>561730</v>
      </c>
      <c r="AB6809">
        <v>5</v>
      </c>
      <c r="AC6809">
        <v>5</v>
      </c>
      <c r="AD6809" t="s">
        <v>79</v>
      </c>
      <c r="AE6809" t="s">
        <v>80</v>
      </c>
      <c r="AF6809">
        <v>40</v>
      </c>
      <c r="AG6809" s="4">
        <v>0.29166666666666669</v>
      </c>
      <c r="AH6809" s="4">
        <v>0.64583333333333337</v>
      </c>
      <c r="AI6809" s="5">
        <v>14.11</v>
      </c>
      <c r="AJ6809">
        <v>21.17</v>
      </c>
      <c r="AL6809" t="s">
        <v>81</v>
      </c>
      <c r="AM6809" t="s">
        <v>82</v>
      </c>
      <c r="AO6809" t="s">
        <v>83</v>
      </c>
      <c r="AR6809" t="s">
        <v>82</v>
      </c>
      <c r="AT6809" t="s">
        <v>82</v>
      </c>
      <c r="AW6809" t="s">
        <v>72</v>
      </c>
      <c r="AX6809">
        <v>3</v>
      </c>
      <c r="AY6809" t="s">
        <v>26234</v>
      </c>
      <c r="AZ6809" t="s">
        <v>4191</v>
      </c>
      <c r="BA6809" t="s">
        <v>3857</v>
      </c>
      <c r="BB6809">
        <v>59714</v>
      </c>
      <c r="BC6809" t="s">
        <v>79</v>
      </c>
      <c r="BH6809" t="s">
        <v>26233</v>
      </c>
      <c r="BJ6809">
        <v>821088907</v>
      </c>
    </row>
    <row r="6810" spans="1:62" x14ac:dyDescent="0.25">
      <c r="A6810" t="s">
        <v>26322</v>
      </c>
      <c r="B6810" s="2">
        <v>43543</v>
      </c>
      <c r="C6810" t="s">
        <v>63</v>
      </c>
      <c r="D6810" s="3">
        <v>43472.468203472221</v>
      </c>
      <c r="E6810" t="s">
        <v>64</v>
      </c>
      <c r="F6810" s="2">
        <v>43556</v>
      </c>
      <c r="G6810" s="2">
        <v>43799</v>
      </c>
      <c r="H6810" t="s">
        <v>26323</v>
      </c>
      <c r="J6810" t="s">
        <v>26324</v>
      </c>
      <c r="L6810" t="s">
        <v>170</v>
      </c>
      <c r="M6810" t="s">
        <v>166</v>
      </c>
      <c r="N6810">
        <v>84104</v>
      </c>
      <c r="O6810" t="s">
        <v>70</v>
      </c>
      <c r="Q6810" t="s">
        <v>26325</v>
      </c>
      <c r="S6810" t="s">
        <v>72</v>
      </c>
      <c r="T6810" t="s">
        <v>14307</v>
      </c>
      <c r="U6810" t="s">
        <v>14307</v>
      </c>
      <c r="V6810" t="s">
        <v>21376</v>
      </c>
      <c r="W6810" t="s">
        <v>166</v>
      </c>
      <c r="X6810" t="s">
        <v>106</v>
      </c>
      <c r="Y6810" t="str">
        <f>"37-3011"</f>
        <v>37-3011</v>
      </c>
      <c r="Z6810" t="s">
        <v>94</v>
      </c>
      <c r="AA6810">
        <v>561730</v>
      </c>
      <c r="AB6810">
        <v>15</v>
      </c>
      <c r="AC6810">
        <v>15</v>
      </c>
      <c r="AD6810" t="s">
        <v>79</v>
      </c>
      <c r="AE6810" t="s">
        <v>80</v>
      </c>
      <c r="AF6810">
        <v>40</v>
      </c>
      <c r="AG6810" s="4">
        <v>0.29166666666666669</v>
      </c>
      <c r="AH6810" s="4">
        <v>0.70833333333333337</v>
      </c>
      <c r="AI6810" s="5">
        <v>13.68</v>
      </c>
      <c r="AJ6810">
        <v>20.52</v>
      </c>
      <c r="AL6810" t="s">
        <v>81</v>
      </c>
      <c r="AM6810" t="s">
        <v>82</v>
      </c>
      <c r="AO6810" t="s">
        <v>83</v>
      </c>
      <c r="AR6810" t="s">
        <v>82</v>
      </c>
      <c r="AT6810" t="s">
        <v>82</v>
      </c>
      <c r="AW6810" t="s">
        <v>72</v>
      </c>
      <c r="AX6810">
        <v>1</v>
      </c>
      <c r="AY6810" t="s">
        <v>170</v>
      </c>
      <c r="AZ6810" t="s">
        <v>172</v>
      </c>
      <c r="BA6810" t="s">
        <v>166</v>
      </c>
      <c r="BB6810">
        <v>84104</v>
      </c>
      <c r="BC6810" t="s">
        <v>79</v>
      </c>
      <c r="BH6810" t="s">
        <v>26324</v>
      </c>
      <c r="BJ6810">
        <v>870542562</v>
      </c>
    </row>
    <row r="6811" spans="1:62" x14ac:dyDescent="0.25">
      <c r="A6811" t="s">
        <v>26371</v>
      </c>
      <c r="B6811" s="2">
        <v>43543</v>
      </c>
      <c r="C6811" t="s">
        <v>63</v>
      </c>
      <c r="D6811" s="3">
        <v>43472.474864166667</v>
      </c>
      <c r="E6811" t="s">
        <v>64</v>
      </c>
      <c r="F6811" s="2">
        <v>43556</v>
      </c>
      <c r="G6811" s="2">
        <v>43799</v>
      </c>
      <c r="H6811" t="s">
        <v>26372</v>
      </c>
      <c r="J6811" t="s">
        <v>26373</v>
      </c>
      <c r="L6811" t="s">
        <v>257</v>
      </c>
      <c r="M6811" t="s">
        <v>166</v>
      </c>
      <c r="N6811">
        <v>84601</v>
      </c>
      <c r="O6811" t="s">
        <v>70</v>
      </c>
      <c r="Q6811" t="s">
        <v>26374</v>
      </c>
      <c r="S6811" t="s">
        <v>72</v>
      </c>
      <c r="T6811" t="s">
        <v>14307</v>
      </c>
      <c r="U6811" t="s">
        <v>14307</v>
      </c>
      <c r="V6811" t="s">
        <v>21376</v>
      </c>
      <c r="W6811" t="s">
        <v>166</v>
      </c>
      <c r="X6811" t="s">
        <v>106</v>
      </c>
      <c r="Y6811" t="str">
        <f>"37-3011"</f>
        <v>37-3011</v>
      </c>
      <c r="Z6811" t="s">
        <v>94</v>
      </c>
      <c r="AA6811">
        <v>561730</v>
      </c>
      <c r="AB6811">
        <v>10</v>
      </c>
      <c r="AC6811">
        <v>10</v>
      </c>
      <c r="AD6811" t="s">
        <v>79</v>
      </c>
      <c r="AE6811" t="s">
        <v>80</v>
      </c>
      <c r="AF6811">
        <v>40</v>
      </c>
      <c r="AG6811" s="4">
        <v>0.29166666666666669</v>
      </c>
      <c r="AH6811" s="4">
        <v>0.64583333333333337</v>
      </c>
      <c r="AI6811" s="5">
        <v>13.52</v>
      </c>
      <c r="AJ6811">
        <v>20.28</v>
      </c>
      <c r="AL6811" t="s">
        <v>81</v>
      </c>
      <c r="AM6811" t="s">
        <v>82</v>
      </c>
      <c r="AO6811" t="s">
        <v>83</v>
      </c>
      <c r="AR6811" t="s">
        <v>82</v>
      </c>
      <c r="AT6811" t="s">
        <v>82</v>
      </c>
      <c r="AW6811" t="s">
        <v>72</v>
      </c>
      <c r="AX6811">
        <v>3</v>
      </c>
      <c r="AY6811" t="s">
        <v>261</v>
      </c>
      <c r="AZ6811" t="s">
        <v>263</v>
      </c>
      <c r="BA6811" t="s">
        <v>166</v>
      </c>
      <c r="BB6811">
        <v>84058</v>
      </c>
      <c r="BC6811" t="s">
        <v>79</v>
      </c>
      <c r="BH6811" t="s">
        <v>26375</v>
      </c>
      <c r="BJ6811">
        <v>841414769</v>
      </c>
    </row>
    <row r="6812" spans="1:62" x14ac:dyDescent="0.25">
      <c r="A6812" t="s">
        <v>26378</v>
      </c>
      <c r="B6812" s="2">
        <v>43543</v>
      </c>
      <c r="C6812" t="s">
        <v>63</v>
      </c>
      <c r="D6812" s="3">
        <v>43472.453389803239</v>
      </c>
      <c r="E6812" t="s">
        <v>64</v>
      </c>
      <c r="F6812" s="2">
        <v>43556</v>
      </c>
      <c r="G6812" s="2">
        <v>43799</v>
      </c>
      <c r="H6812" t="s">
        <v>26379</v>
      </c>
      <c r="J6812" t="s">
        <v>26380</v>
      </c>
      <c r="L6812" t="s">
        <v>4462</v>
      </c>
      <c r="M6812" t="s">
        <v>166</v>
      </c>
      <c r="N6812">
        <v>84087</v>
      </c>
      <c r="O6812" t="s">
        <v>70</v>
      </c>
      <c r="Q6812" t="s">
        <v>26381</v>
      </c>
      <c r="S6812" t="s">
        <v>72</v>
      </c>
      <c r="T6812" t="s">
        <v>14307</v>
      </c>
      <c r="U6812" t="s">
        <v>14307</v>
      </c>
      <c r="V6812" t="s">
        <v>21376</v>
      </c>
      <c r="W6812" t="s">
        <v>166</v>
      </c>
      <c r="X6812" t="s">
        <v>106</v>
      </c>
      <c r="Y6812" t="str">
        <f>"37-3011"</f>
        <v>37-3011</v>
      </c>
      <c r="Z6812" t="s">
        <v>94</v>
      </c>
      <c r="AA6812">
        <v>561730</v>
      </c>
      <c r="AB6812">
        <v>6</v>
      </c>
      <c r="AC6812">
        <v>6</v>
      </c>
      <c r="AD6812" t="s">
        <v>79</v>
      </c>
      <c r="AE6812" t="s">
        <v>80</v>
      </c>
      <c r="AF6812">
        <v>40</v>
      </c>
      <c r="AG6812" s="4">
        <v>0.29166666666666669</v>
      </c>
      <c r="AH6812" s="4">
        <v>0.72916666666666663</v>
      </c>
      <c r="AI6812" s="5">
        <v>13.68</v>
      </c>
      <c r="AJ6812">
        <v>20.52</v>
      </c>
      <c r="AL6812" t="s">
        <v>81</v>
      </c>
      <c r="AM6812" t="s">
        <v>82</v>
      </c>
      <c r="AO6812" t="s">
        <v>83</v>
      </c>
      <c r="AR6812" t="s">
        <v>82</v>
      </c>
      <c r="AT6812" t="s">
        <v>82</v>
      </c>
      <c r="AW6812" t="s">
        <v>72</v>
      </c>
      <c r="AX6812">
        <v>1</v>
      </c>
      <c r="AY6812" t="s">
        <v>4462</v>
      </c>
      <c r="AZ6812" t="s">
        <v>172</v>
      </c>
      <c r="BA6812" t="s">
        <v>166</v>
      </c>
      <c r="BB6812">
        <v>84081</v>
      </c>
      <c r="BC6812" t="s">
        <v>79</v>
      </c>
      <c r="BH6812" t="s">
        <v>26380</v>
      </c>
      <c r="BJ6812">
        <v>900016455</v>
      </c>
    </row>
    <row r="6813" spans="1:62" x14ac:dyDescent="0.25">
      <c r="A6813" t="s">
        <v>26398</v>
      </c>
      <c r="B6813" s="2">
        <v>43543</v>
      </c>
      <c r="C6813" t="s">
        <v>63</v>
      </c>
      <c r="D6813" s="3">
        <v>43472.448113946761</v>
      </c>
      <c r="E6813" t="s">
        <v>64</v>
      </c>
      <c r="F6813" s="2">
        <v>43556</v>
      </c>
      <c r="G6813" s="2">
        <v>43799</v>
      </c>
      <c r="H6813" t="s">
        <v>26399</v>
      </c>
      <c r="J6813" t="s">
        <v>26400</v>
      </c>
      <c r="L6813" t="s">
        <v>3511</v>
      </c>
      <c r="M6813" t="s">
        <v>166</v>
      </c>
      <c r="N6813">
        <v>84070</v>
      </c>
      <c r="O6813" t="s">
        <v>70</v>
      </c>
      <c r="Q6813" t="s">
        <v>26401</v>
      </c>
      <c r="S6813" t="s">
        <v>72</v>
      </c>
      <c r="T6813" t="s">
        <v>14307</v>
      </c>
      <c r="U6813" t="s">
        <v>14307</v>
      </c>
      <c r="V6813" t="s">
        <v>21376</v>
      </c>
      <c r="W6813" t="s">
        <v>166</v>
      </c>
      <c r="X6813" t="s">
        <v>106</v>
      </c>
      <c r="Y6813" t="str">
        <f>"37-3011"</f>
        <v>37-3011</v>
      </c>
      <c r="Z6813" t="s">
        <v>94</v>
      </c>
      <c r="AA6813">
        <v>561730</v>
      </c>
      <c r="AB6813">
        <v>22</v>
      </c>
      <c r="AC6813">
        <v>22</v>
      </c>
      <c r="AD6813" t="s">
        <v>79</v>
      </c>
      <c r="AE6813" t="s">
        <v>80</v>
      </c>
      <c r="AF6813">
        <v>40</v>
      </c>
      <c r="AG6813" s="4">
        <v>0.27083333333333331</v>
      </c>
      <c r="AH6813" s="4">
        <v>0.64583333333333337</v>
      </c>
      <c r="AI6813" s="5">
        <v>13.68</v>
      </c>
      <c r="AL6813" t="s">
        <v>81</v>
      </c>
      <c r="AM6813" t="s">
        <v>82</v>
      </c>
      <c r="AO6813" t="s">
        <v>83</v>
      </c>
      <c r="AR6813" t="s">
        <v>82</v>
      </c>
      <c r="AT6813" t="s">
        <v>82</v>
      </c>
      <c r="AW6813" t="s">
        <v>72</v>
      </c>
      <c r="AX6813">
        <v>1</v>
      </c>
      <c r="AY6813" t="s">
        <v>3511</v>
      </c>
      <c r="AZ6813" t="s">
        <v>172</v>
      </c>
      <c r="BA6813" t="s">
        <v>166</v>
      </c>
      <c r="BB6813">
        <v>84070</v>
      </c>
      <c r="BC6813" t="s">
        <v>79</v>
      </c>
      <c r="BH6813" t="s">
        <v>26402</v>
      </c>
      <c r="BJ6813">
        <v>510622238</v>
      </c>
    </row>
    <row r="6814" spans="1:62" x14ac:dyDescent="0.25">
      <c r="A6814" t="s">
        <v>27355</v>
      </c>
      <c r="B6814" s="2">
        <v>43543</v>
      </c>
      <c r="C6814" t="s">
        <v>63</v>
      </c>
      <c r="D6814" s="3">
        <v>43472.433820150465</v>
      </c>
      <c r="E6814" t="s">
        <v>64</v>
      </c>
      <c r="F6814" s="2">
        <v>43556</v>
      </c>
      <c r="G6814" s="2">
        <v>43786</v>
      </c>
      <c r="H6814" t="s">
        <v>27356</v>
      </c>
      <c r="J6814" t="s">
        <v>27357</v>
      </c>
      <c r="L6814" t="s">
        <v>795</v>
      </c>
      <c r="M6814" t="s">
        <v>105</v>
      </c>
      <c r="N6814">
        <v>78223</v>
      </c>
      <c r="O6814" t="s">
        <v>70</v>
      </c>
      <c r="Q6814" t="s">
        <v>27358</v>
      </c>
      <c r="S6814" t="s">
        <v>72</v>
      </c>
      <c r="T6814" t="s">
        <v>1855</v>
      </c>
      <c r="U6814" t="s">
        <v>1856</v>
      </c>
      <c r="V6814" t="s">
        <v>863</v>
      </c>
      <c r="W6814" t="s">
        <v>105</v>
      </c>
      <c r="X6814" t="s">
        <v>1758</v>
      </c>
      <c r="Y6814" t="str">
        <f>"37-3011"</f>
        <v>37-3011</v>
      </c>
      <c r="Z6814" t="s">
        <v>94</v>
      </c>
      <c r="AA6814">
        <v>561730</v>
      </c>
      <c r="AB6814">
        <v>14</v>
      </c>
      <c r="AC6814">
        <v>14</v>
      </c>
      <c r="AD6814" t="s">
        <v>79</v>
      </c>
      <c r="AE6814" t="s">
        <v>95</v>
      </c>
      <c r="AF6814">
        <v>40</v>
      </c>
      <c r="AG6814" s="4">
        <v>0.29166666666666669</v>
      </c>
      <c r="AH6814" s="4">
        <v>0.66666666666666663</v>
      </c>
      <c r="AI6814" s="5">
        <v>13.02</v>
      </c>
      <c r="AJ6814">
        <v>19.53</v>
      </c>
      <c r="AL6814" t="s">
        <v>81</v>
      </c>
      <c r="AM6814" t="s">
        <v>82</v>
      </c>
      <c r="AO6814" t="s">
        <v>83</v>
      </c>
      <c r="AR6814" t="s">
        <v>82</v>
      </c>
      <c r="AT6814" t="s">
        <v>82</v>
      </c>
      <c r="AW6814" t="s">
        <v>72</v>
      </c>
      <c r="AX6814">
        <v>3</v>
      </c>
      <c r="AY6814" t="s">
        <v>795</v>
      </c>
      <c r="AZ6814" t="s">
        <v>797</v>
      </c>
      <c r="BA6814" t="s">
        <v>105</v>
      </c>
      <c r="BB6814">
        <v>78223</v>
      </c>
      <c r="BC6814" t="s">
        <v>79</v>
      </c>
      <c r="BH6814" t="s">
        <v>27357</v>
      </c>
      <c r="BJ6814">
        <v>814869018</v>
      </c>
    </row>
    <row r="6815" spans="1:62" x14ac:dyDescent="0.25">
      <c r="A6815" t="s">
        <v>27368</v>
      </c>
      <c r="B6815" s="2">
        <v>43543</v>
      </c>
      <c r="C6815" t="s">
        <v>63</v>
      </c>
      <c r="D6815" s="3">
        <v>43472.385382627312</v>
      </c>
      <c r="E6815" t="s">
        <v>64</v>
      </c>
      <c r="F6815" s="2">
        <v>43556</v>
      </c>
      <c r="G6815" s="2">
        <v>43770</v>
      </c>
      <c r="H6815" t="s">
        <v>8406</v>
      </c>
      <c r="J6815" t="s">
        <v>8407</v>
      </c>
      <c r="L6815" t="s">
        <v>8408</v>
      </c>
      <c r="M6815" t="s">
        <v>105</v>
      </c>
      <c r="N6815">
        <v>76049</v>
      </c>
      <c r="O6815" t="s">
        <v>70</v>
      </c>
      <c r="Q6815" t="s">
        <v>8409</v>
      </c>
      <c r="S6815" t="s">
        <v>72</v>
      </c>
      <c r="T6815" t="s">
        <v>1855</v>
      </c>
      <c r="U6815" t="s">
        <v>6225</v>
      </c>
      <c r="V6815" t="s">
        <v>738</v>
      </c>
      <c r="W6815" t="s">
        <v>105</v>
      </c>
      <c r="X6815" t="s">
        <v>1758</v>
      </c>
      <c r="Y6815" t="str">
        <f>"53-7062"</f>
        <v>53-7062</v>
      </c>
      <c r="Z6815" t="s">
        <v>337</v>
      </c>
      <c r="AA6815">
        <v>212311</v>
      </c>
      <c r="AB6815">
        <v>10</v>
      </c>
      <c r="AC6815">
        <v>10</v>
      </c>
      <c r="AD6815" t="s">
        <v>79</v>
      </c>
      <c r="AE6815" t="s">
        <v>95</v>
      </c>
      <c r="AF6815">
        <v>40</v>
      </c>
      <c r="AG6815" s="4">
        <v>0.33333333333333331</v>
      </c>
      <c r="AH6815" s="4">
        <v>0.70833333333333337</v>
      </c>
      <c r="AI6815" s="5">
        <v>13.3</v>
      </c>
      <c r="AJ6815">
        <v>19.95</v>
      </c>
      <c r="AK6815">
        <v>21.75</v>
      </c>
      <c r="AL6815" t="s">
        <v>81</v>
      </c>
      <c r="AM6815" t="s">
        <v>82</v>
      </c>
      <c r="AO6815" t="s">
        <v>83</v>
      </c>
      <c r="AR6815" t="s">
        <v>82</v>
      </c>
      <c r="AT6815" t="s">
        <v>82</v>
      </c>
      <c r="AW6815" t="s">
        <v>72</v>
      </c>
      <c r="AX6815">
        <v>1</v>
      </c>
      <c r="AY6815" t="s">
        <v>8408</v>
      </c>
      <c r="AZ6815" t="s">
        <v>8410</v>
      </c>
      <c r="BA6815" t="s">
        <v>105</v>
      </c>
      <c r="BB6815">
        <v>76048</v>
      </c>
      <c r="BC6815" t="s">
        <v>87</v>
      </c>
      <c r="BH6815" t="s">
        <v>8411</v>
      </c>
      <c r="BJ6815">
        <v>263837462</v>
      </c>
    </row>
    <row r="6816" spans="1:62" x14ac:dyDescent="0.25">
      <c r="A6816" t="s">
        <v>27708</v>
      </c>
      <c r="B6816" s="2">
        <v>43543</v>
      </c>
      <c r="C6816" t="s">
        <v>63</v>
      </c>
      <c r="D6816" s="3">
        <v>43472.476116678241</v>
      </c>
      <c r="E6816" t="s">
        <v>117</v>
      </c>
      <c r="H6816" t="s">
        <v>27709</v>
      </c>
      <c r="J6816" t="s">
        <v>27710</v>
      </c>
      <c r="L6816" t="s">
        <v>3291</v>
      </c>
      <c r="M6816" t="s">
        <v>105</v>
      </c>
      <c r="N6816">
        <v>77060</v>
      </c>
      <c r="O6816" t="s">
        <v>70</v>
      </c>
      <c r="Q6816" t="s">
        <v>27711</v>
      </c>
      <c r="S6816" t="s">
        <v>72</v>
      </c>
      <c r="T6816" t="s">
        <v>1855</v>
      </c>
      <c r="U6816" t="s">
        <v>1856</v>
      </c>
      <c r="V6816" t="s">
        <v>863</v>
      </c>
      <c r="W6816" t="s">
        <v>105</v>
      </c>
      <c r="X6816" t="s">
        <v>1758</v>
      </c>
      <c r="Y6816" t="str">
        <f>"47-2061"</f>
        <v>47-2061</v>
      </c>
      <c r="Z6816" t="s">
        <v>326</v>
      </c>
      <c r="AA6816">
        <v>238110</v>
      </c>
      <c r="AB6816">
        <v>120</v>
      </c>
      <c r="AD6816" t="s">
        <v>79</v>
      </c>
      <c r="AE6816" t="s">
        <v>95</v>
      </c>
      <c r="AF6816">
        <v>40</v>
      </c>
      <c r="AG6816" s="4">
        <v>0.33333333333333331</v>
      </c>
      <c r="AH6816" s="4">
        <v>0.70833333333333337</v>
      </c>
      <c r="AI6816" s="5">
        <v>15.07</v>
      </c>
      <c r="AJ6816">
        <v>20.61</v>
      </c>
      <c r="AL6816" t="s">
        <v>81</v>
      </c>
      <c r="AM6816" t="s">
        <v>82</v>
      </c>
      <c r="AO6816" t="s">
        <v>83</v>
      </c>
      <c r="AR6816" t="s">
        <v>82</v>
      </c>
      <c r="AT6816" t="s">
        <v>82</v>
      </c>
      <c r="AW6816" t="s">
        <v>72</v>
      </c>
      <c r="AX6816">
        <v>9</v>
      </c>
      <c r="AY6816" t="s">
        <v>5865</v>
      </c>
      <c r="AZ6816" t="s">
        <v>2062</v>
      </c>
      <c r="BA6816" t="s">
        <v>105</v>
      </c>
      <c r="BB6816">
        <v>78642</v>
      </c>
      <c r="BC6816" t="s">
        <v>79</v>
      </c>
      <c r="BH6816" t="s">
        <v>27712</v>
      </c>
      <c r="BJ6816">
        <v>205209872</v>
      </c>
    </row>
    <row r="6817" spans="1:62" x14ac:dyDescent="0.25">
      <c r="A6817" t="s">
        <v>27728</v>
      </c>
      <c r="B6817" s="2">
        <v>43543</v>
      </c>
      <c r="C6817" t="s">
        <v>63</v>
      </c>
      <c r="D6817" s="3">
        <v>43472.472193784721</v>
      </c>
      <c r="E6817" t="s">
        <v>64</v>
      </c>
      <c r="F6817" s="2">
        <v>43556</v>
      </c>
      <c r="G6817" s="2">
        <v>43799</v>
      </c>
      <c r="H6817" t="s">
        <v>27729</v>
      </c>
      <c r="I6817" t="s">
        <v>27730</v>
      </c>
      <c r="J6817" t="s">
        <v>27731</v>
      </c>
      <c r="K6817" t="s">
        <v>27732</v>
      </c>
      <c r="L6817" t="s">
        <v>4330</v>
      </c>
      <c r="M6817" t="s">
        <v>774</v>
      </c>
      <c r="N6817">
        <v>80123</v>
      </c>
      <c r="O6817" t="s">
        <v>70</v>
      </c>
      <c r="Q6817" t="s">
        <v>27733</v>
      </c>
      <c r="S6817" t="s">
        <v>72</v>
      </c>
      <c r="T6817" t="s">
        <v>1855</v>
      </c>
      <c r="U6817" t="s">
        <v>1856</v>
      </c>
      <c r="V6817" t="s">
        <v>863</v>
      </c>
      <c r="W6817" t="s">
        <v>105</v>
      </c>
      <c r="X6817" t="s">
        <v>1758</v>
      </c>
      <c r="Y6817" t="str">
        <f>"37-3011"</f>
        <v>37-3011</v>
      </c>
      <c r="Z6817" t="s">
        <v>94</v>
      </c>
      <c r="AA6817">
        <v>561730</v>
      </c>
      <c r="AB6817">
        <v>24</v>
      </c>
      <c r="AC6817">
        <v>24</v>
      </c>
      <c r="AD6817" t="s">
        <v>79</v>
      </c>
      <c r="AE6817" t="s">
        <v>95</v>
      </c>
      <c r="AF6817">
        <v>40</v>
      </c>
      <c r="AG6817" s="4">
        <v>0.29166666666666669</v>
      </c>
      <c r="AH6817" s="4">
        <v>0.64583333333333337</v>
      </c>
      <c r="AI6817" s="5">
        <v>15.17</v>
      </c>
      <c r="AJ6817">
        <v>22.76</v>
      </c>
      <c r="AK6817">
        <v>25.5</v>
      </c>
      <c r="AL6817" t="s">
        <v>81</v>
      </c>
      <c r="AM6817" t="s">
        <v>82</v>
      </c>
      <c r="AO6817" t="s">
        <v>83</v>
      </c>
      <c r="AR6817" t="s">
        <v>82</v>
      </c>
      <c r="AT6817" t="s">
        <v>82</v>
      </c>
      <c r="AW6817" t="s">
        <v>72</v>
      </c>
      <c r="AX6817">
        <v>3</v>
      </c>
      <c r="AY6817" t="s">
        <v>4330</v>
      </c>
      <c r="AZ6817" t="s">
        <v>3364</v>
      </c>
      <c r="BA6817" t="s">
        <v>774</v>
      </c>
      <c r="BB6817">
        <v>80221</v>
      </c>
      <c r="BC6817" t="s">
        <v>79</v>
      </c>
      <c r="BH6817" t="s">
        <v>27732</v>
      </c>
      <c r="BI6817" t="s">
        <v>27732</v>
      </c>
      <c r="BJ6817">
        <v>470889761</v>
      </c>
    </row>
    <row r="6818" spans="1:62" x14ac:dyDescent="0.25">
      <c r="A6818" t="s">
        <v>27901</v>
      </c>
      <c r="B6818" s="2">
        <v>43543</v>
      </c>
      <c r="C6818" t="s">
        <v>63</v>
      </c>
      <c r="D6818" s="3">
        <v>43472.485994282404</v>
      </c>
      <c r="E6818" t="s">
        <v>64</v>
      </c>
      <c r="F6818" s="2">
        <v>43556</v>
      </c>
      <c r="G6818" s="2">
        <v>43830</v>
      </c>
      <c r="H6818" t="s">
        <v>27902</v>
      </c>
      <c r="J6818" t="s">
        <v>27903</v>
      </c>
      <c r="L6818" t="s">
        <v>738</v>
      </c>
      <c r="M6818" t="s">
        <v>105</v>
      </c>
      <c r="N6818">
        <v>78758</v>
      </c>
      <c r="O6818" t="s">
        <v>70</v>
      </c>
      <c r="Q6818" t="s">
        <v>27904</v>
      </c>
      <c r="S6818" t="s">
        <v>72</v>
      </c>
      <c r="T6818" t="s">
        <v>1855</v>
      </c>
      <c r="U6818" t="s">
        <v>1856</v>
      </c>
      <c r="V6818" t="s">
        <v>863</v>
      </c>
      <c r="W6818" t="s">
        <v>105</v>
      </c>
      <c r="X6818" t="s">
        <v>1758</v>
      </c>
      <c r="Y6818" t="str">
        <f>"37-3011"</f>
        <v>37-3011</v>
      </c>
      <c r="Z6818" t="s">
        <v>94</v>
      </c>
      <c r="AA6818">
        <v>561730</v>
      </c>
      <c r="AB6818">
        <v>18</v>
      </c>
      <c r="AC6818">
        <v>18</v>
      </c>
      <c r="AD6818" t="s">
        <v>79</v>
      </c>
      <c r="AE6818" t="s">
        <v>95</v>
      </c>
      <c r="AF6818">
        <v>40</v>
      </c>
      <c r="AG6818" s="4">
        <v>0.27083333333333331</v>
      </c>
      <c r="AH6818" s="4">
        <v>0.70833333333333337</v>
      </c>
      <c r="AI6818" s="5">
        <v>13.91</v>
      </c>
      <c r="AJ6818">
        <v>20.87</v>
      </c>
      <c r="AL6818" t="s">
        <v>81</v>
      </c>
      <c r="AM6818" t="s">
        <v>82</v>
      </c>
      <c r="AO6818" t="s">
        <v>83</v>
      </c>
      <c r="AR6818" t="s">
        <v>82</v>
      </c>
      <c r="AT6818" t="s">
        <v>82</v>
      </c>
      <c r="AW6818" t="s">
        <v>82</v>
      </c>
      <c r="AY6818" t="s">
        <v>738</v>
      </c>
      <c r="AZ6818" t="s">
        <v>2422</v>
      </c>
      <c r="BA6818" t="s">
        <v>105</v>
      </c>
      <c r="BB6818">
        <v>78728</v>
      </c>
      <c r="BC6818" t="s">
        <v>79</v>
      </c>
      <c r="BH6818" t="s">
        <v>27903</v>
      </c>
      <c r="BJ6818">
        <v>760122823</v>
      </c>
    </row>
    <row r="6819" spans="1:62" x14ac:dyDescent="0.25">
      <c r="A6819" t="s">
        <v>27936</v>
      </c>
      <c r="B6819" s="2">
        <v>43543</v>
      </c>
      <c r="C6819" t="s">
        <v>63</v>
      </c>
      <c r="D6819" s="3">
        <v>43472.474183935185</v>
      </c>
      <c r="E6819" t="s">
        <v>117</v>
      </c>
      <c r="H6819" t="s">
        <v>27937</v>
      </c>
      <c r="J6819" t="s">
        <v>27938</v>
      </c>
      <c r="K6819" t="s">
        <v>27939</v>
      </c>
      <c r="L6819" t="s">
        <v>27825</v>
      </c>
      <c r="M6819" t="s">
        <v>105</v>
      </c>
      <c r="N6819">
        <v>78665</v>
      </c>
      <c r="O6819" t="s">
        <v>70</v>
      </c>
      <c r="Q6819" t="s">
        <v>27826</v>
      </c>
      <c r="S6819" t="s">
        <v>72</v>
      </c>
      <c r="T6819" t="s">
        <v>1855</v>
      </c>
      <c r="U6819" t="s">
        <v>1856</v>
      </c>
      <c r="V6819" t="s">
        <v>863</v>
      </c>
      <c r="W6819" t="s">
        <v>105</v>
      </c>
      <c r="X6819" t="s">
        <v>1197</v>
      </c>
      <c r="Y6819" t="str">
        <f>"47-3012"</f>
        <v>47-3012</v>
      </c>
      <c r="Z6819" t="s">
        <v>1540</v>
      </c>
      <c r="AA6819">
        <v>238130</v>
      </c>
      <c r="AB6819">
        <v>40</v>
      </c>
      <c r="AD6819" t="s">
        <v>79</v>
      </c>
      <c r="AE6819" t="s">
        <v>95</v>
      </c>
      <c r="AF6819">
        <v>40</v>
      </c>
      <c r="AG6819" s="4">
        <v>0.33333333333333331</v>
      </c>
      <c r="AH6819" s="4">
        <v>0.70833333333333337</v>
      </c>
      <c r="AI6819" s="5">
        <v>13.11</v>
      </c>
      <c r="AJ6819">
        <v>19.670000000000002</v>
      </c>
      <c r="AL6819" t="s">
        <v>81</v>
      </c>
      <c r="AM6819" t="s">
        <v>82</v>
      </c>
      <c r="AO6819" t="s">
        <v>83</v>
      </c>
      <c r="AR6819" t="s">
        <v>82</v>
      </c>
      <c r="AT6819" t="s">
        <v>82</v>
      </c>
      <c r="AW6819" t="s">
        <v>82</v>
      </c>
      <c r="AY6819" t="s">
        <v>27825</v>
      </c>
      <c r="AZ6819" t="s">
        <v>2062</v>
      </c>
      <c r="BA6819" t="s">
        <v>105</v>
      </c>
      <c r="BB6819">
        <v>78665</v>
      </c>
      <c r="BC6819" t="s">
        <v>79</v>
      </c>
      <c r="BH6819" t="s">
        <v>27938</v>
      </c>
      <c r="BI6819" t="s">
        <v>27939</v>
      </c>
      <c r="BJ6819">
        <v>452392096</v>
      </c>
    </row>
    <row r="6820" spans="1:62" x14ac:dyDescent="0.25">
      <c r="A6820" t="s">
        <v>28394</v>
      </c>
      <c r="B6820" s="2">
        <v>43543</v>
      </c>
      <c r="C6820" t="s">
        <v>63</v>
      </c>
      <c r="D6820" s="3">
        <v>43472.384799618056</v>
      </c>
      <c r="E6820" t="s">
        <v>282</v>
      </c>
      <c r="F6820" s="2">
        <v>43556</v>
      </c>
      <c r="G6820" s="2">
        <v>43738</v>
      </c>
      <c r="H6820" t="s">
        <v>28395</v>
      </c>
      <c r="I6820" t="s">
        <v>28396</v>
      </c>
      <c r="J6820" t="s">
        <v>28397</v>
      </c>
      <c r="L6820" t="s">
        <v>232</v>
      </c>
      <c r="M6820" t="s">
        <v>232</v>
      </c>
      <c r="N6820">
        <v>10017</v>
      </c>
      <c r="O6820" t="s">
        <v>70</v>
      </c>
      <c r="Q6820" t="s">
        <v>28398</v>
      </c>
      <c r="S6820" t="s">
        <v>72</v>
      </c>
      <c r="T6820" t="s">
        <v>28399</v>
      </c>
      <c r="U6820" t="s">
        <v>28400</v>
      </c>
      <c r="V6820" t="s">
        <v>313</v>
      </c>
      <c r="W6820" t="s">
        <v>232</v>
      </c>
      <c r="X6820" t="s">
        <v>5271</v>
      </c>
      <c r="Y6820" t="str">
        <f>"41-2031"</f>
        <v>41-2031</v>
      </c>
      <c r="Z6820" t="s">
        <v>5272</v>
      </c>
      <c r="AA6820">
        <v>448310</v>
      </c>
      <c r="AB6820">
        <v>9</v>
      </c>
      <c r="AC6820">
        <v>7</v>
      </c>
      <c r="AD6820" t="s">
        <v>79</v>
      </c>
      <c r="AE6820" t="s">
        <v>80</v>
      </c>
      <c r="AF6820">
        <v>40</v>
      </c>
      <c r="AG6820" s="4">
        <v>0.25</v>
      </c>
      <c r="AH6820" s="4">
        <v>0.95833333333333337</v>
      </c>
      <c r="AI6820" s="5">
        <v>14.42</v>
      </c>
      <c r="AJ6820">
        <v>21.63</v>
      </c>
      <c r="AL6820" t="s">
        <v>81</v>
      </c>
      <c r="AM6820" t="s">
        <v>82</v>
      </c>
      <c r="AO6820" t="s">
        <v>213</v>
      </c>
      <c r="AQ6820" t="s">
        <v>28401</v>
      </c>
      <c r="AR6820" t="s">
        <v>82</v>
      </c>
      <c r="AT6820" t="s">
        <v>82</v>
      </c>
      <c r="AW6820" t="s">
        <v>72</v>
      </c>
      <c r="AX6820">
        <v>6</v>
      </c>
      <c r="AY6820" t="s">
        <v>5303</v>
      </c>
      <c r="AZ6820" t="s">
        <v>5303</v>
      </c>
      <c r="BA6820" t="s">
        <v>595</v>
      </c>
      <c r="BB6820">
        <v>99801</v>
      </c>
      <c r="BC6820" t="s">
        <v>87</v>
      </c>
      <c r="BH6820" t="s">
        <v>28402</v>
      </c>
      <c r="BJ6820">
        <v>264699140</v>
      </c>
    </row>
    <row r="6821" spans="1:62" x14ac:dyDescent="0.25">
      <c r="A6821" t="s">
        <v>28495</v>
      </c>
      <c r="B6821" s="2">
        <v>43543</v>
      </c>
      <c r="C6821" t="s">
        <v>63</v>
      </c>
      <c r="D6821" s="3">
        <v>43472.493403865737</v>
      </c>
      <c r="E6821" t="s">
        <v>64</v>
      </c>
      <c r="F6821" s="2">
        <v>43556</v>
      </c>
      <c r="G6821" s="2">
        <v>43799</v>
      </c>
      <c r="H6821" t="s">
        <v>28281</v>
      </c>
      <c r="J6821" t="s">
        <v>28282</v>
      </c>
      <c r="L6821" t="s">
        <v>738</v>
      </c>
      <c r="M6821" t="s">
        <v>105</v>
      </c>
      <c r="N6821">
        <v>78727</v>
      </c>
      <c r="O6821" t="s">
        <v>70</v>
      </c>
      <c r="Q6821" t="s">
        <v>28283</v>
      </c>
      <c r="S6821" t="s">
        <v>72</v>
      </c>
      <c r="T6821" t="s">
        <v>1855</v>
      </c>
      <c r="U6821" t="s">
        <v>1856</v>
      </c>
      <c r="V6821" t="s">
        <v>863</v>
      </c>
      <c r="W6821" t="s">
        <v>105</v>
      </c>
      <c r="X6821" t="s">
        <v>1758</v>
      </c>
      <c r="Y6821" t="str">
        <f>"37-3011"</f>
        <v>37-3011</v>
      </c>
      <c r="Z6821" t="s">
        <v>94</v>
      </c>
      <c r="AA6821">
        <v>561730</v>
      </c>
      <c r="AB6821">
        <v>4</v>
      </c>
      <c r="AC6821">
        <v>4</v>
      </c>
      <c r="AD6821" t="s">
        <v>79</v>
      </c>
      <c r="AE6821" t="s">
        <v>95</v>
      </c>
      <c r="AF6821">
        <v>40</v>
      </c>
      <c r="AG6821" s="4">
        <v>0.27083333333333331</v>
      </c>
      <c r="AH6821" s="4">
        <v>0.71875</v>
      </c>
      <c r="AI6821" s="6">
        <v>14</v>
      </c>
      <c r="AJ6821">
        <v>21</v>
      </c>
      <c r="AK6821">
        <v>25.5</v>
      </c>
      <c r="AL6821" t="s">
        <v>81</v>
      </c>
      <c r="AM6821" t="s">
        <v>82</v>
      </c>
      <c r="AO6821" t="s">
        <v>83</v>
      </c>
      <c r="AR6821" t="s">
        <v>82</v>
      </c>
      <c r="AT6821" t="s">
        <v>82</v>
      </c>
      <c r="AW6821" t="s">
        <v>72</v>
      </c>
      <c r="AX6821">
        <v>6</v>
      </c>
      <c r="AY6821" t="s">
        <v>738</v>
      </c>
      <c r="AZ6821" t="s">
        <v>2422</v>
      </c>
      <c r="BA6821" t="s">
        <v>105</v>
      </c>
      <c r="BB6821">
        <v>78727</v>
      </c>
      <c r="BC6821" t="s">
        <v>79</v>
      </c>
      <c r="BH6821" t="s">
        <v>28282</v>
      </c>
      <c r="BJ6821">
        <v>611712892</v>
      </c>
    </row>
    <row r="6822" spans="1:62" x14ac:dyDescent="0.25">
      <c r="A6822" t="s">
        <v>28512</v>
      </c>
      <c r="B6822" s="2">
        <v>43543</v>
      </c>
      <c r="C6822" t="s">
        <v>63</v>
      </c>
      <c r="D6822" s="3">
        <v>43472.421294618056</v>
      </c>
      <c r="E6822" t="s">
        <v>91</v>
      </c>
      <c r="H6822" t="s">
        <v>28513</v>
      </c>
      <c r="I6822" t="s">
        <v>27811</v>
      </c>
      <c r="J6822" t="s">
        <v>28313</v>
      </c>
      <c r="L6822" t="s">
        <v>12963</v>
      </c>
      <c r="M6822" t="s">
        <v>136</v>
      </c>
      <c r="N6822">
        <v>21842</v>
      </c>
      <c r="O6822" t="s">
        <v>70</v>
      </c>
      <c r="Q6822" t="s">
        <v>27814</v>
      </c>
      <c r="S6822" t="s">
        <v>72</v>
      </c>
      <c r="T6822" t="s">
        <v>27815</v>
      </c>
      <c r="U6822" t="s">
        <v>27816</v>
      </c>
      <c r="V6822" t="s">
        <v>3178</v>
      </c>
      <c r="W6822" t="s">
        <v>86</v>
      </c>
      <c r="X6822" t="s">
        <v>1292</v>
      </c>
      <c r="Y6822" t="str">
        <f>"35-3021"</f>
        <v>35-3021</v>
      </c>
      <c r="Z6822" t="s">
        <v>354</v>
      </c>
      <c r="AA6822">
        <v>722211</v>
      </c>
      <c r="AB6822">
        <v>10</v>
      </c>
      <c r="AD6822" t="s">
        <v>79</v>
      </c>
      <c r="AE6822" t="s">
        <v>95</v>
      </c>
      <c r="AF6822">
        <v>40</v>
      </c>
      <c r="AG6822" s="4">
        <v>0.70833333333333337</v>
      </c>
      <c r="AH6822" s="4">
        <v>4.1666666666666664E-2</v>
      </c>
      <c r="AI6822" s="5">
        <v>10.18</v>
      </c>
      <c r="AJ6822">
        <v>15.27</v>
      </c>
      <c r="AK6822">
        <v>15.27</v>
      </c>
      <c r="AL6822" t="s">
        <v>81</v>
      </c>
      <c r="AM6822" t="s">
        <v>82</v>
      </c>
      <c r="AO6822" t="s">
        <v>83</v>
      </c>
      <c r="AP6822" t="s">
        <v>130</v>
      </c>
      <c r="AQ6822" t="s">
        <v>130</v>
      </c>
      <c r="AR6822" t="s">
        <v>82</v>
      </c>
      <c r="AT6822" t="s">
        <v>82</v>
      </c>
      <c r="AW6822" t="s">
        <v>82</v>
      </c>
      <c r="AY6822" t="s">
        <v>12963</v>
      </c>
      <c r="AZ6822" t="s">
        <v>5639</v>
      </c>
      <c r="BA6822" t="s">
        <v>136</v>
      </c>
      <c r="BB6822">
        <v>21842</v>
      </c>
      <c r="BC6822" t="s">
        <v>87</v>
      </c>
      <c r="BH6822" t="s">
        <v>28313</v>
      </c>
      <c r="BJ6822">
        <v>522329836</v>
      </c>
    </row>
    <row r="6823" spans="1:62" x14ac:dyDescent="0.25">
      <c r="A6823" t="s">
        <v>28687</v>
      </c>
      <c r="B6823" s="2">
        <v>43543</v>
      </c>
      <c r="C6823" t="s">
        <v>63</v>
      </c>
      <c r="D6823" s="3">
        <v>43472.486859976852</v>
      </c>
      <c r="E6823" t="s">
        <v>64</v>
      </c>
      <c r="F6823" s="2">
        <v>43556</v>
      </c>
      <c r="G6823" s="2">
        <v>43800</v>
      </c>
      <c r="H6823" t="s">
        <v>28688</v>
      </c>
      <c r="J6823" t="s">
        <v>28689</v>
      </c>
      <c r="L6823" t="s">
        <v>25723</v>
      </c>
      <c r="M6823" t="s">
        <v>105</v>
      </c>
      <c r="N6823">
        <v>76063</v>
      </c>
      <c r="O6823" t="s">
        <v>70</v>
      </c>
      <c r="Q6823" t="s">
        <v>28690</v>
      </c>
      <c r="S6823" t="s">
        <v>72</v>
      </c>
      <c r="T6823" t="s">
        <v>1855</v>
      </c>
      <c r="U6823" t="s">
        <v>1856</v>
      </c>
      <c r="V6823" t="s">
        <v>863</v>
      </c>
      <c r="W6823" t="s">
        <v>105</v>
      </c>
      <c r="X6823" t="s">
        <v>18409</v>
      </c>
      <c r="Y6823" t="str">
        <f>"37-3011"</f>
        <v>37-3011</v>
      </c>
      <c r="Z6823" t="s">
        <v>94</v>
      </c>
      <c r="AA6823">
        <v>561730</v>
      </c>
      <c r="AB6823">
        <v>6</v>
      </c>
      <c r="AC6823">
        <v>6</v>
      </c>
      <c r="AD6823" t="s">
        <v>79</v>
      </c>
      <c r="AE6823" t="s">
        <v>95</v>
      </c>
      <c r="AF6823">
        <v>40</v>
      </c>
      <c r="AG6823" s="4">
        <v>0.29166666666666669</v>
      </c>
      <c r="AH6823" s="4">
        <v>0.66666666666666663</v>
      </c>
      <c r="AI6823" s="5">
        <v>12.43</v>
      </c>
      <c r="AJ6823">
        <v>18.649999999999999</v>
      </c>
      <c r="AK6823">
        <v>18.989999999999998</v>
      </c>
      <c r="AL6823" t="s">
        <v>81</v>
      </c>
      <c r="AM6823" t="s">
        <v>82</v>
      </c>
      <c r="AO6823" t="s">
        <v>83</v>
      </c>
      <c r="AR6823" t="s">
        <v>82</v>
      </c>
      <c r="AT6823" t="s">
        <v>82</v>
      </c>
      <c r="AW6823" t="s">
        <v>82</v>
      </c>
      <c r="AY6823" t="s">
        <v>25316</v>
      </c>
      <c r="AZ6823" t="s">
        <v>3053</v>
      </c>
      <c r="BA6823" t="s">
        <v>105</v>
      </c>
      <c r="BB6823">
        <v>76028</v>
      </c>
      <c r="BC6823" t="s">
        <v>79</v>
      </c>
      <c r="BH6823" t="s">
        <v>28691</v>
      </c>
      <c r="BJ6823">
        <v>263967735</v>
      </c>
    </row>
    <row r="6824" spans="1:62" x14ac:dyDescent="0.25">
      <c r="A6824" t="s">
        <v>28972</v>
      </c>
      <c r="B6824" s="2">
        <v>43543</v>
      </c>
      <c r="C6824" t="s">
        <v>63</v>
      </c>
      <c r="D6824" s="3">
        <v>43472.385835567133</v>
      </c>
      <c r="E6824" t="s">
        <v>64</v>
      </c>
      <c r="F6824" s="2">
        <v>43556</v>
      </c>
      <c r="G6824" s="2">
        <v>43739</v>
      </c>
      <c r="H6824" t="s">
        <v>28973</v>
      </c>
      <c r="I6824" t="s">
        <v>28974</v>
      </c>
      <c r="J6824" t="s">
        <v>28975</v>
      </c>
      <c r="L6824" t="s">
        <v>9664</v>
      </c>
      <c r="M6824" t="s">
        <v>147</v>
      </c>
      <c r="N6824">
        <v>19020</v>
      </c>
      <c r="O6824" t="s">
        <v>70</v>
      </c>
      <c r="Q6824" t="s">
        <v>28976</v>
      </c>
      <c r="S6824" t="s">
        <v>72</v>
      </c>
      <c r="T6824" t="s">
        <v>938</v>
      </c>
      <c r="U6824" t="s">
        <v>939</v>
      </c>
      <c r="V6824" t="s">
        <v>940</v>
      </c>
      <c r="W6824" t="s">
        <v>774</v>
      </c>
      <c r="X6824" t="s">
        <v>28977</v>
      </c>
      <c r="Y6824" t="str">
        <f>"49-2021"</f>
        <v>49-2021</v>
      </c>
      <c r="Z6824" t="s">
        <v>12444</v>
      </c>
      <c r="AA6824">
        <v>517212</v>
      </c>
      <c r="AB6824">
        <v>6</v>
      </c>
      <c r="AC6824">
        <v>6</v>
      </c>
      <c r="AD6824" t="s">
        <v>79</v>
      </c>
      <c r="AE6824" t="s">
        <v>95</v>
      </c>
      <c r="AF6824">
        <v>35</v>
      </c>
      <c r="AG6824" s="4">
        <v>0.33333333333333331</v>
      </c>
      <c r="AH6824" s="4">
        <v>0.70833333333333337</v>
      </c>
      <c r="AI6824" s="5">
        <v>35.46</v>
      </c>
      <c r="AJ6824">
        <v>53.19</v>
      </c>
      <c r="AL6824" t="s">
        <v>81</v>
      </c>
      <c r="AM6824" t="s">
        <v>82</v>
      </c>
      <c r="AO6824" t="s">
        <v>213</v>
      </c>
      <c r="AP6824" t="s">
        <v>67</v>
      </c>
      <c r="AQ6824" t="s">
        <v>67</v>
      </c>
      <c r="AR6824" t="s">
        <v>82</v>
      </c>
      <c r="AT6824" t="s">
        <v>72</v>
      </c>
      <c r="AU6824">
        <v>6</v>
      </c>
      <c r="AV6824" t="s">
        <v>28978</v>
      </c>
      <c r="AW6824" t="s">
        <v>82</v>
      </c>
      <c r="AY6824" t="s">
        <v>9664</v>
      </c>
      <c r="AZ6824" t="s">
        <v>1521</v>
      </c>
      <c r="BA6824" t="s">
        <v>147</v>
      </c>
      <c r="BB6824">
        <v>19020</v>
      </c>
      <c r="BC6824" t="s">
        <v>79</v>
      </c>
      <c r="BH6824" t="s">
        <v>28975</v>
      </c>
      <c r="BJ6824">
        <v>463553074</v>
      </c>
    </row>
    <row r="6825" spans="1:62" x14ac:dyDescent="0.25">
      <c r="A6825" t="s">
        <v>29117</v>
      </c>
      <c r="B6825" s="2">
        <v>43543</v>
      </c>
      <c r="C6825" t="s">
        <v>63</v>
      </c>
      <c r="D6825" s="3">
        <v>43472.497034791668</v>
      </c>
      <c r="E6825" t="s">
        <v>117</v>
      </c>
      <c r="H6825" t="s">
        <v>29118</v>
      </c>
      <c r="J6825" t="s">
        <v>29119</v>
      </c>
      <c r="L6825" t="s">
        <v>795</v>
      </c>
      <c r="M6825" t="s">
        <v>105</v>
      </c>
      <c r="N6825">
        <v>78217</v>
      </c>
      <c r="O6825" t="s">
        <v>70</v>
      </c>
      <c r="Q6825" t="s">
        <v>29120</v>
      </c>
      <c r="S6825" t="s">
        <v>72</v>
      </c>
      <c r="T6825" t="s">
        <v>1855</v>
      </c>
      <c r="U6825" t="s">
        <v>1856</v>
      </c>
      <c r="V6825" t="s">
        <v>863</v>
      </c>
      <c r="W6825" t="s">
        <v>105</v>
      </c>
      <c r="X6825" t="s">
        <v>25616</v>
      </c>
      <c r="Y6825" t="str">
        <f>"47-2031"</f>
        <v>47-2031</v>
      </c>
      <c r="Z6825" t="s">
        <v>1508</v>
      </c>
      <c r="AA6825">
        <v>238130</v>
      </c>
      <c r="AB6825">
        <v>20</v>
      </c>
      <c r="AD6825" t="s">
        <v>79</v>
      </c>
      <c r="AE6825" t="s">
        <v>95</v>
      </c>
      <c r="AF6825">
        <v>40</v>
      </c>
      <c r="AG6825" s="4">
        <v>0.33333333333333331</v>
      </c>
      <c r="AH6825" s="4">
        <v>0.70833333333333337</v>
      </c>
      <c r="AI6825" s="5">
        <v>19.13</v>
      </c>
      <c r="AJ6825">
        <v>28.7</v>
      </c>
      <c r="AL6825" t="s">
        <v>81</v>
      </c>
      <c r="AM6825" t="s">
        <v>82</v>
      </c>
      <c r="AO6825" t="s">
        <v>83</v>
      </c>
      <c r="AR6825" t="s">
        <v>82</v>
      </c>
      <c r="AT6825" t="s">
        <v>82</v>
      </c>
      <c r="AW6825" t="s">
        <v>82</v>
      </c>
      <c r="AY6825" t="s">
        <v>795</v>
      </c>
      <c r="AZ6825" t="s">
        <v>797</v>
      </c>
      <c r="BA6825" t="s">
        <v>105</v>
      </c>
      <c r="BB6825">
        <v>78217</v>
      </c>
      <c r="BC6825" t="s">
        <v>79</v>
      </c>
      <c r="BH6825" t="s">
        <v>29119</v>
      </c>
      <c r="BJ6825">
        <v>465117560</v>
      </c>
    </row>
    <row r="6826" spans="1:62" x14ac:dyDescent="0.25">
      <c r="A6826" t="s">
        <v>29311</v>
      </c>
      <c r="B6826" s="2">
        <v>43543</v>
      </c>
      <c r="C6826" t="s">
        <v>63</v>
      </c>
      <c r="D6826" s="3">
        <v>43473.407390682871</v>
      </c>
      <c r="E6826" t="s">
        <v>64</v>
      </c>
      <c r="F6826" s="2">
        <v>43556</v>
      </c>
      <c r="G6826" s="2">
        <v>43799</v>
      </c>
      <c r="H6826" t="s">
        <v>29312</v>
      </c>
      <c r="I6826" t="s">
        <v>67</v>
      </c>
      <c r="J6826" t="s">
        <v>29313</v>
      </c>
      <c r="K6826" t="s">
        <v>29314</v>
      </c>
      <c r="L6826" t="s">
        <v>29315</v>
      </c>
      <c r="M6826" t="s">
        <v>774</v>
      </c>
      <c r="N6826">
        <v>80537</v>
      </c>
      <c r="O6826" t="s">
        <v>70</v>
      </c>
      <c r="Q6826" t="s">
        <v>29316</v>
      </c>
      <c r="S6826" t="s">
        <v>72</v>
      </c>
      <c r="T6826" t="s">
        <v>938</v>
      </c>
      <c r="U6826" t="s">
        <v>939</v>
      </c>
      <c r="V6826" t="s">
        <v>940</v>
      </c>
      <c r="W6826" t="s">
        <v>774</v>
      </c>
      <c r="X6826" t="s">
        <v>29317</v>
      </c>
      <c r="Y6826" t="str">
        <f>"51-9031"</f>
        <v>51-9031</v>
      </c>
      <c r="Z6826" t="s">
        <v>13555</v>
      </c>
      <c r="AA6826">
        <v>238140</v>
      </c>
      <c r="AB6826">
        <v>10</v>
      </c>
      <c r="AC6826">
        <v>10</v>
      </c>
      <c r="AD6826" t="s">
        <v>79</v>
      </c>
      <c r="AE6826" t="s">
        <v>80</v>
      </c>
      <c r="AF6826">
        <v>40</v>
      </c>
      <c r="AG6826" s="4">
        <v>0.29166666666666669</v>
      </c>
      <c r="AH6826" s="4">
        <v>0.64583333333333337</v>
      </c>
      <c r="AI6826" s="5">
        <v>14.86</v>
      </c>
      <c r="AJ6826">
        <v>22.29</v>
      </c>
      <c r="AL6826" t="s">
        <v>81</v>
      </c>
      <c r="AM6826" t="s">
        <v>82</v>
      </c>
      <c r="AO6826" t="s">
        <v>83</v>
      </c>
      <c r="AP6826" t="s">
        <v>67</v>
      </c>
      <c r="AQ6826" t="s">
        <v>67</v>
      </c>
      <c r="AR6826" t="s">
        <v>82</v>
      </c>
      <c r="AT6826" t="s">
        <v>82</v>
      </c>
      <c r="AW6826" t="s">
        <v>82</v>
      </c>
      <c r="AY6826" t="s">
        <v>7397</v>
      </c>
      <c r="AZ6826" t="s">
        <v>29318</v>
      </c>
      <c r="BA6826" t="s">
        <v>774</v>
      </c>
      <c r="BB6826">
        <v>80538</v>
      </c>
      <c r="BC6826" t="s">
        <v>87</v>
      </c>
      <c r="BH6826" t="s">
        <v>29319</v>
      </c>
      <c r="BJ6826">
        <v>841130368</v>
      </c>
    </row>
    <row r="6827" spans="1:62" x14ac:dyDescent="0.25">
      <c r="A6827" t="s">
        <v>29539</v>
      </c>
      <c r="B6827" s="2">
        <v>43543</v>
      </c>
      <c r="C6827" t="s">
        <v>63</v>
      </c>
      <c r="D6827" s="3">
        <v>43472.391679537039</v>
      </c>
      <c r="E6827" t="s">
        <v>64</v>
      </c>
      <c r="F6827" s="2">
        <v>43556</v>
      </c>
      <c r="G6827" s="2">
        <v>43769</v>
      </c>
      <c r="H6827" t="s">
        <v>4816</v>
      </c>
      <c r="J6827" t="s">
        <v>4817</v>
      </c>
      <c r="L6827" t="s">
        <v>1093</v>
      </c>
      <c r="M6827" t="s">
        <v>105</v>
      </c>
      <c r="N6827">
        <v>76528</v>
      </c>
      <c r="O6827" t="s">
        <v>70</v>
      </c>
      <c r="Q6827" t="s">
        <v>4818</v>
      </c>
      <c r="S6827" t="s">
        <v>72</v>
      </c>
      <c r="T6827" t="s">
        <v>2824</v>
      </c>
      <c r="U6827" t="s">
        <v>4073</v>
      </c>
      <c r="V6827" t="s">
        <v>642</v>
      </c>
      <c r="W6827" t="s">
        <v>105</v>
      </c>
      <c r="X6827" t="s">
        <v>4819</v>
      </c>
      <c r="Y6827" t="str">
        <f>"47-2061"</f>
        <v>47-2061</v>
      </c>
      <c r="Z6827" t="s">
        <v>326</v>
      </c>
      <c r="AA6827">
        <v>238110</v>
      </c>
      <c r="AB6827">
        <v>13</v>
      </c>
      <c r="AC6827">
        <v>13</v>
      </c>
      <c r="AD6827" t="s">
        <v>79</v>
      </c>
      <c r="AE6827" t="s">
        <v>95</v>
      </c>
      <c r="AF6827">
        <v>40</v>
      </c>
      <c r="AG6827" s="4">
        <v>0.29166666666666669</v>
      </c>
      <c r="AH6827" s="4">
        <v>0.72916666666666663</v>
      </c>
      <c r="AI6827" s="5">
        <v>13.45</v>
      </c>
      <c r="AJ6827">
        <v>20.18</v>
      </c>
      <c r="AK6827">
        <v>27</v>
      </c>
      <c r="AL6827" t="s">
        <v>81</v>
      </c>
      <c r="AM6827" t="s">
        <v>82</v>
      </c>
      <c r="AO6827" t="s">
        <v>83</v>
      </c>
      <c r="AR6827" t="s">
        <v>82</v>
      </c>
      <c r="AT6827" t="s">
        <v>82</v>
      </c>
      <c r="AW6827" t="s">
        <v>82</v>
      </c>
      <c r="AY6827" t="s">
        <v>1093</v>
      </c>
      <c r="AZ6827" t="s">
        <v>4820</v>
      </c>
      <c r="BA6827" t="s">
        <v>105</v>
      </c>
      <c r="BB6827">
        <v>76528</v>
      </c>
      <c r="BC6827" t="s">
        <v>79</v>
      </c>
      <c r="BH6827" t="s">
        <v>4817</v>
      </c>
      <c r="BJ6827">
        <v>161631355</v>
      </c>
    </row>
    <row r="6828" spans="1:62" x14ac:dyDescent="0.25">
      <c r="A6828" t="s">
        <v>29565</v>
      </c>
      <c r="B6828" s="2">
        <v>43543</v>
      </c>
      <c r="C6828" t="s">
        <v>63</v>
      </c>
      <c r="D6828" s="3">
        <v>43472.391242812497</v>
      </c>
      <c r="E6828" t="s">
        <v>64</v>
      </c>
      <c r="F6828" s="2">
        <v>43556</v>
      </c>
      <c r="G6828" s="2">
        <v>43769</v>
      </c>
      <c r="H6828" t="s">
        <v>4816</v>
      </c>
      <c r="J6828" t="s">
        <v>4817</v>
      </c>
      <c r="L6828" t="s">
        <v>1093</v>
      </c>
      <c r="M6828" t="s">
        <v>105</v>
      </c>
      <c r="N6828">
        <v>76528</v>
      </c>
      <c r="O6828" t="s">
        <v>70</v>
      </c>
      <c r="Q6828" t="s">
        <v>4818</v>
      </c>
      <c r="S6828" t="s">
        <v>72</v>
      </c>
      <c r="T6828" t="s">
        <v>2824</v>
      </c>
      <c r="U6828" t="s">
        <v>4073</v>
      </c>
      <c r="V6828" t="s">
        <v>642</v>
      </c>
      <c r="W6828" t="s">
        <v>105</v>
      </c>
      <c r="X6828" t="s">
        <v>9480</v>
      </c>
      <c r="Y6828" t="str">
        <f>"47-2051"</f>
        <v>47-2051</v>
      </c>
      <c r="Z6828" t="s">
        <v>1383</v>
      </c>
      <c r="AA6828">
        <v>238110</v>
      </c>
      <c r="AB6828">
        <v>13</v>
      </c>
      <c r="AC6828">
        <v>13</v>
      </c>
      <c r="AD6828" t="s">
        <v>79</v>
      </c>
      <c r="AE6828" t="s">
        <v>95</v>
      </c>
      <c r="AF6828">
        <v>40</v>
      </c>
      <c r="AG6828" s="4">
        <v>0.29166666666666669</v>
      </c>
      <c r="AH6828" s="4">
        <v>0.72916666666666663</v>
      </c>
      <c r="AI6828" s="5">
        <v>17.170000000000002</v>
      </c>
      <c r="AJ6828">
        <v>25.76</v>
      </c>
      <c r="AK6828">
        <v>30</v>
      </c>
      <c r="AL6828" t="s">
        <v>81</v>
      </c>
      <c r="AM6828" t="s">
        <v>82</v>
      </c>
      <c r="AO6828" t="s">
        <v>83</v>
      </c>
      <c r="AR6828" t="s">
        <v>82</v>
      </c>
      <c r="AT6828" t="s">
        <v>82</v>
      </c>
      <c r="AW6828" t="s">
        <v>82</v>
      </c>
      <c r="AY6828" t="s">
        <v>1093</v>
      </c>
      <c r="AZ6828" t="s">
        <v>4820</v>
      </c>
      <c r="BA6828" t="s">
        <v>105</v>
      </c>
      <c r="BB6828">
        <v>76528</v>
      </c>
      <c r="BC6828" t="s">
        <v>79</v>
      </c>
      <c r="BH6828" t="s">
        <v>4817</v>
      </c>
      <c r="BJ6828">
        <v>161631355</v>
      </c>
    </row>
    <row r="6829" spans="1:62" x14ac:dyDescent="0.25">
      <c r="A6829" t="s">
        <v>30215</v>
      </c>
      <c r="B6829" s="2">
        <v>43543</v>
      </c>
      <c r="C6829" t="s">
        <v>63</v>
      </c>
      <c r="D6829" s="3">
        <v>43472.498688738429</v>
      </c>
      <c r="E6829" t="s">
        <v>64</v>
      </c>
      <c r="F6829" s="2">
        <v>43556</v>
      </c>
      <c r="G6829" s="2">
        <v>43799</v>
      </c>
      <c r="H6829" t="s">
        <v>30216</v>
      </c>
      <c r="I6829" t="s">
        <v>30217</v>
      </c>
      <c r="J6829" t="s">
        <v>30218</v>
      </c>
      <c r="L6829" t="s">
        <v>30219</v>
      </c>
      <c r="M6829" t="s">
        <v>166</v>
      </c>
      <c r="N6829">
        <v>84049</v>
      </c>
      <c r="O6829" t="s">
        <v>70</v>
      </c>
      <c r="Q6829" t="s">
        <v>30220</v>
      </c>
      <c r="S6829" t="s">
        <v>72</v>
      </c>
      <c r="T6829" t="s">
        <v>14307</v>
      </c>
      <c r="U6829" t="s">
        <v>14307</v>
      </c>
      <c r="V6829" t="s">
        <v>21376</v>
      </c>
      <c r="W6829" t="s">
        <v>166</v>
      </c>
      <c r="X6829" t="s">
        <v>106</v>
      </c>
      <c r="Y6829" t="str">
        <f>"37-3011"</f>
        <v>37-3011</v>
      </c>
      <c r="Z6829" t="s">
        <v>94</v>
      </c>
      <c r="AA6829">
        <v>561730</v>
      </c>
      <c r="AB6829">
        <v>10</v>
      </c>
      <c r="AC6829">
        <v>10</v>
      </c>
      <c r="AD6829" t="s">
        <v>79</v>
      </c>
      <c r="AE6829" t="s">
        <v>80</v>
      </c>
      <c r="AF6829">
        <v>40</v>
      </c>
      <c r="AG6829" s="4">
        <v>0.29166666666666669</v>
      </c>
      <c r="AH6829" s="4">
        <v>0.70833333333333337</v>
      </c>
      <c r="AI6829" s="5">
        <v>14.07</v>
      </c>
      <c r="AJ6829">
        <v>21.11</v>
      </c>
      <c r="AL6829" t="s">
        <v>81</v>
      </c>
      <c r="AM6829" t="s">
        <v>82</v>
      </c>
      <c r="AO6829" t="s">
        <v>83</v>
      </c>
      <c r="AR6829" t="s">
        <v>82</v>
      </c>
      <c r="AT6829" t="s">
        <v>82</v>
      </c>
      <c r="AW6829" t="s">
        <v>72</v>
      </c>
      <c r="AX6829">
        <v>3</v>
      </c>
      <c r="AY6829" t="s">
        <v>30219</v>
      </c>
      <c r="AZ6829" t="s">
        <v>185</v>
      </c>
      <c r="BA6829" t="s">
        <v>166</v>
      </c>
      <c r="BB6829">
        <v>84049</v>
      </c>
      <c r="BC6829" t="s">
        <v>79</v>
      </c>
      <c r="BH6829" t="s">
        <v>30218</v>
      </c>
      <c r="BJ6829">
        <v>271020962</v>
      </c>
    </row>
    <row r="6830" spans="1:62" x14ac:dyDescent="0.25">
      <c r="A6830" t="s">
        <v>30263</v>
      </c>
      <c r="B6830" s="2">
        <v>43543</v>
      </c>
      <c r="C6830" t="s">
        <v>63</v>
      </c>
      <c r="D6830" s="3">
        <v>43472.490848796297</v>
      </c>
      <c r="E6830" t="s">
        <v>64</v>
      </c>
      <c r="F6830" s="2">
        <v>43556</v>
      </c>
      <c r="G6830" s="2">
        <v>43799</v>
      </c>
      <c r="H6830" t="s">
        <v>30264</v>
      </c>
      <c r="J6830" t="s">
        <v>30265</v>
      </c>
      <c r="L6830" t="s">
        <v>3515</v>
      </c>
      <c r="M6830" t="s">
        <v>166</v>
      </c>
      <c r="N6830">
        <v>84062</v>
      </c>
      <c r="O6830" t="s">
        <v>70</v>
      </c>
      <c r="Q6830" t="s">
        <v>30266</v>
      </c>
      <c r="S6830" t="s">
        <v>72</v>
      </c>
      <c r="T6830" t="s">
        <v>14307</v>
      </c>
      <c r="U6830" t="s">
        <v>14307</v>
      </c>
      <c r="V6830" t="s">
        <v>21376</v>
      </c>
      <c r="W6830" t="s">
        <v>166</v>
      </c>
      <c r="X6830" t="s">
        <v>106</v>
      </c>
      <c r="Y6830" t="str">
        <f>"37-3011"</f>
        <v>37-3011</v>
      </c>
      <c r="Z6830" t="s">
        <v>94</v>
      </c>
      <c r="AA6830">
        <v>561730</v>
      </c>
      <c r="AB6830">
        <v>20</v>
      </c>
      <c r="AC6830">
        <v>20</v>
      </c>
      <c r="AD6830" t="s">
        <v>79</v>
      </c>
      <c r="AE6830" t="s">
        <v>80</v>
      </c>
      <c r="AF6830">
        <v>40</v>
      </c>
      <c r="AG6830" s="4">
        <v>0.29166666666666669</v>
      </c>
      <c r="AH6830" s="4">
        <v>0.70833333333333337</v>
      </c>
      <c r="AI6830" s="5">
        <v>13.52</v>
      </c>
      <c r="AJ6830">
        <v>20.28</v>
      </c>
      <c r="AL6830" t="s">
        <v>81</v>
      </c>
      <c r="AM6830" t="s">
        <v>82</v>
      </c>
      <c r="AO6830" t="s">
        <v>83</v>
      </c>
      <c r="AR6830" t="s">
        <v>82</v>
      </c>
      <c r="AT6830" t="s">
        <v>82</v>
      </c>
      <c r="AW6830" t="s">
        <v>72</v>
      </c>
      <c r="AX6830">
        <v>3</v>
      </c>
      <c r="AY6830" t="s">
        <v>3515</v>
      </c>
      <c r="AZ6830" t="s">
        <v>1858</v>
      </c>
      <c r="BA6830" t="s">
        <v>166</v>
      </c>
      <c r="BB6830">
        <v>84062</v>
      </c>
      <c r="BC6830" t="s">
        <v>79</v>
      </c>
      <c r="BH6830" t="s">
        <v>30265</v>
      </c>
      <c r="BJ6830">
        <v>731665099</v>
      </c>
    </row>
    <row r="6831" spans="1:62" x14ac:dyDescent="0.25">
      <c r="A6831" t="s">
        <v>31254</v>
      </c>
      <c r="B6831" s="2">
        <v>43543</v>
      </c>
      <c r="C6831" t="s">
        <v>63</v>
      </c>
      <c r="D6831" s="3">
        <v>43472.380033460649</v>
      </c>
      <c r="E6831" t="s">
        <v>64</v>
      </c>
      <c r="F6831" s="2">
        <v>43556</v>
      </c>
      <c r="G6831" s="2">
        <v>43783</v>
      </c>
      <c r="H6831" t="s">
        <v>5513</v>
      </c>
      <c r="J6831" t="s">
        <v>5514</v>
      </c>
      <c r="L6831" t="s">
        <v>2058</v>
      </c>
      <c r="M6831" t="s">
        <v>105</v>
      </c>
      <c r="N6831">
        <v>78633</v>
      </c>
      <c r="O6831" t="s">
        <v>70</v>
      </c>
      <c r="Q6831" t="s">
        <v>5515</v>
      </c>
      <c r="S6831" t="s">
        <v>72</v>
      </c>
      <c r="T6831" t="s">
        <v>1917</v>
      </c>
      <c r="U6831" t="s">
        <v>1918</v>
      </c>
      <c r="V6831" t="s">
        <v>1919</v>
      </c>
      <c r="W6831" t="s">
        <v>105</v>
      </c>
      <c r="X6831" t="s">
        <v>5516</v>
      </c>
      <c r="Y6831" t="str">
        <f>"37-3011"</f>
        <v>37-3011</v>
      </c>
      <c r="Z6831" t="s">
        <v>94</v>
      </c>
      <c r="AA6831">
        <v>561730</v>
      </c>
      <c r="AB6831">
        <v>70</v>
      </c>
      <c r="AC6831">
        <v>70</v>
      </c>
      <c r="AD6831" t="s">
        <v>79</v>
      </c>
      <c r="AE6831" t="s">
        <v>95</v>
      </c>
      <c r="AF6831">
        <v>40</v>
      </c>
      <c r="AG6831" s="4">
        <v>0.33333333333333331</v>
      </c>
      <c r="AH6831" s="4">
        <v>0.70833333333333337</v>
      </c>
      <c r="AI6831" s="5">
        <v>13.91</v>
      </c>
      <c r="AJ6831">
        <v>20.87</v>
      </c>
      <c r="AL6831" t="s">
        <v>81</v>
      </c>
      <c r="AM6831" t="s">
        <v>82</v>
      </c>
      <c r="AO6831" t="s">
        <v>83</v>
      </c>
      <c r="AR6831" t="s">
        <v>82</v>
      </c>
      <c r="AT6831" t="s">
        <v>82</v>
      </c>
      <c r="AW6831" t="s">
        <v>82</v>
      </c>
      <c r="AY6831" t="s">
        <v>2058</v>
      </c>
      <c r="AZ6831" t="s">
        <v>2062</v>
      </c>
      <c r="BA6831" t="s">
        <v>105</v>
      </c>
      <c r="BB6831">
        <v>78633</v>
      </c>
      <c r="BC6831" t="s">
        <v>79</v>
      </c>
      <c r="BH6831" t="s">
        <v>5514</v>
      </c>
      <c r="BJ6831">
        <v>204053876</v>
      </c>
    </row>
    <row r="6832" spans="1:62" x14ac:dyDescent="0.25">
      <c r="A6832" t="s">
        <v>31737</v>
      </c>
      <c r="B6832" s="2">
        <v>43543</v>
      </c>
      <c r="C6832" t="s">
        <v>63</v>
      </c>
      <c r="D6832" s="3">
        <v>43473.482912118059</v>
      </c>
      <c r="E6832" t="s">
        <v>117</v>
      </c>
      <c r="H6832" t="s">
        <v>31738</v>
      </c>
      <c r="J6832" t="s">
        <v>31739</v>
      </c>
      <c r="L6832" t="s">
        <v>21262</v>
      </c>
      <c r="M6832" t="s">
        <v>105</v>
      </c>
      <c r="N6832">
        <v>76542</v>
      </c>
      <c r="O6832" t="s">
        <v>70</v>
      </c>
      <c r="Q6832" t="s">
        <v>31740</v>
      </c>
      <c r="S6832" t="s">
        <v>72</v>
      </c>
      <c r="T6832" t="s">
        <v>31741</v>
      </c>
      <c r="U6832" t="s">
        <v>31742</v>
      </c>
      <c r="V6832" t="s">
        <v>863</v>
      </c>
      <c r="W6832" t="s">
        <v>105</v>
      </c>
      <c r="X6832" t="s">
        <v>31743</v>
      </c>
      <c r="Y6832" t="str">
        <f>"47-2061"</f>
        <v>47-2061</v>
      </c>
      <c r="Z6832" t="s">
        <v>326</v>
      </c>
      <c r="AA6832">
        <v>2371</v>
      </c>
      <c r="AB6832">
        <v>10</v>
      </c>
      <c r="AD6832" t="s">
        <v>79</v>
      </c>
      <c r="AE6832" t="s">
        <v>95</v>
      </c>
      <c r="AF6832">
        <v>40</v>
      </c>
      <c r="AG6832" s="4">
        <v>0.375</v>
      </c>
      <c r="AH6832" s="4">
        <v>0.70833333333333337</v>
      </c>
      <c r="AI6832" s="6">
        <v>12</v>
      </c>
      <c r="AL6832" t="s">
        <v>81</v>
      </c>
      <c r="AM6832" t="s">
        <v>82</v>
      </c>
      <c r="AO6832" t="s">
        <v>83</v>
      </c>
      <c r="AP6832" t="s">
        <v>67</v>
      </c>
      <c r="AQ6832" t="s">
        <v>67</v>
      </c>
      <c r="AR6832" t="s">
        <v>82</v>
      </c>
      <c r="AT6832" t="s">
        <v>82</v>
      </c>
      <c r="AW6832" t="s">
        <v>82</v>
      </c>
      <c r="AY6832" t="s">
        <v>21262</v>
      </c>
      <c r="AZ6832" t="s">
        <v>10150</v>
      </c>
      <c r="BA6832" t="s">
        <v>105</v>
      </c>
      <c r="BB6832">
        <v>76542</v>
      </c>
      <c r="BC6832" t="s">
        <v>79</v>
      </c>
      <c r="BH6832" t="s">
        <v>31739</v>
      </c>
      <c r="BJ6832">
        <v>741729796</v>
      </c>
    </row>
    <row r="6833" spans="1:62" x14ac:dyDescent="0.25">
      <c r="A6833" t="s">
        <v>31759</v>
      </c>
      <c r="B6833" s="2">
        <v>43543</v>
      </c>
      <c r="C6833" t="s">
        <v>63</v>
      </c>
      <c r="D6833" s="3">
        <v>43472.39512494213</v>
      </c>
      <c r="E6833" t="s">
        <v>117</v>
      </c>
      <c r="H6833" t="s">
        <v>31760</v>
      </c>
      <c r="J6833" t="s">
        <v>31761</v>
      </c>
      <c r="L6833" t="s">
        <v>738</v>
      </c>
      <c r="M6833" t="s">
        <v>105</v>
      </c>
      <c r="N6833">
        <v>78702</v>
      </c>
      <c r="O6833" t="s">
        <v>70</v>
      </c>
      <c r="Q6833" t="s">
        <v>31762</v>
      </c>
      <c r="S6833" t="s">
        <v>72</v>
      </c>
      <c r="T6833" t="s">
        <v>1855</v>
      </c>
      <c r="U6833" t="s">
        <v>6225</v>
      </c>
      <c r="V6833" t="s">
        <v>738</v>
      </c>
      <c r="W6833" t="s">
        <v>105</v>
      </c>
      <c r="X6833" t="s">
        <v>1758</v>
      </c>
      <c r="Y6833" t="str">
        <f>"47-2061"</f>
        <v>47-2061</v>
      </c>
      <c r="Z6833" t="s">
        <v>326</v>
      </c>
      <c r="AA6833">
        <v>238110</v>
      </c>
      <c r="AB6833">
        <v>10</v>
      </c>
      <c r="AD6833" t="s">
        <v>79</v>
      </c>
      <c r="AE6833" t="s">
        <v>95</v>
      </c>
      <c r="AF6833">
        <v>40</v>
      </c>
      <c r="AG6833" s="4">
        <v>0.29166666666666669</v>
      </c>
      <c r="AH6833" s="4">
        <v>0.66666666666666663</v>
      </c>
      <c r="AI6833" s="5">
        <v>15.07</v>
      </c>
      <c r="AJ6833">
        <v>22.61</v>
      </c>
      <c r="AL6833" t="s">
        <v>81</v>
      </c>
      <c r="AM6833" t="s">
        <v>82</v>
      </c>
      <c r="AO6833" t="s">
        <v>83</v>
      </c>
      <c r="AR6833" t="s">
        <v>82</v>
      </c>
      <c r="AT6833" t="s">
        <v>82</v>
      </c>
      <c r="AW6833" t="s">
        <v>82</v>
      </c>
      <c r="AY6833" t="s">
        <v>738</v>
      </c>
      <c r="AZ6833" t="s">
        <v>2422</v>
      </c>
      <c r="BA6833" t="s">
        <v>105</v>
      </c>
      <c r="BB6833">
        <v>78702</v>
      </c>
      <c r="BC6833" t="s">
        <v>79</v>
      </c>
      <c r="BH6833" t="s">
        <v>31761</v>
      </c>
      <c r="BJ6833">
        <v>742823339</v>
      </c>
    </row>
    <row r="6834" spans="1:62" x14ac:dyDescent="0.25">
      <c r="A6834" t="s">
        <v>32169</v>
      </c>
      <c r="B6834" s="2">
        <v>43543</v>
      </c>
      <c r="C6834" t="s">
        <v>63</v>
      </c>
      <c r="D6834" s="3">
        <v>43472.585049363428</v>
      </c>
      <c r="E6834" t="s">
        <v>64</v>
      </c>
      <c r="F6834" s="2">
        <v>43556</v>
      </c>
      <c r="G6834" s="2">
        <v>43830</v>
      </c>
      <c r="H6834" t="s">
        <v>32170</v>
      </c>
      <c r="I6834" t="s">
        <v>32171</v>
      </c>
      <c r="J6834" t="s">
        <v>32172</v>
      </c>
      <c r="L6834" t="s">
        <v>29447</v>
      </c>
      <c r="M6834" t="s">
        <v>86</v>
      </c>
      <c r="N6834">
        <v>32352</v>
      </c>
      <c r="O6834" t="s">
        <v>70</v>
      </c>
      <c r="Q6834" t="s">
        <v>32173</v>
      </c>
      <c r="S6834" t="s">
        <v>82</v>
      </c>
      <c r="U6834" t="s">
        <v>92</v>
      </c>
      <c r="X6834" t="s">
        <v>8874</v>
      </c>
      <c r="Y6834" t="str">
        <f>"53-7064"</f>
        <v>53-7064</v>
      </c>
      <c r="Z6834" t="s">
        <v>962</v>
      </c>
      <c r="AA6834">
        <v>424480</v>
      </c>
      <c r="AB6834">
        <v>75</v>
      </c>
      <c r="AC6834">
        <v>75</v>
      </c>
      <c r="AD6834" t="s">
        <v>79</v>
      </c>
      <c r="AE6834" t="s">
        <v>80</v>
      </c>
      <c r="AF6834">
        <v>35</v>
      </c>
      <c r="AG6834" s="4">
        <v>0.25</v>
      </c>
      <c r="AH6834" s="4">
        <v>0.60416666666666663</v>
      </c>
      <c r="AI6834" s="6">
        <v>10</v>
      </c>
      <c r="AL6834" t="s">
        <v>81</v>
      </c>
      <c r="AM6834" t="s">
        <v>82</v>
      </c>
      <c r="AO6834" t="s">
        <v>213</v>
      </c>
      <c r="AP6834" t="s">
        <v>67</v>
      </c>
      <c r="AR6834" t="s">
        <v>82</v>
      </c>
      <c r="AT6834" t="s">
        <v>82</v>
      </c>
      <c r="AW6834" t="s">
        <v>82</v>
      </c>
      <c r="AY6834" t="s">
        <v>29447</v>
      </c>
      <c r="AZ6834" t="s">
        <v>785</v>
      </c>
      <c r="BA6834" t="s">
        <v>86</v>
      </c>
      <c r="BB6834">
        <v>32352</v>
      </c>
      <c r="BC6834" t="s">
        <v>87</v>
      </c>
      <c r="BH6834" t="s">
        <v>32172</v>
      </c>
      <c r="BJ6834">
        <v>475183615</v>
      </c>
    </row>
    <row r="6835" spans="1:62" x14ac:dyDescent="0.25">
      <c r="A6835" t="s">
        <v>32229</v>
      </c>
      <c r="B6835" s="2">
        <v>43543</v>
      </c>
      <c r="C6835" t="s">
        <v>63</v>
      </c>
      <c r="D6835" s="3">
        <v>43472.418764016205</v>
      </c>
      <c r="E6835" t="s">
        <v>64</v>
      </c>
      <c r="F6835" s="2">
        <v>43556</v>
      </c>
      <c r="G6835" s="2">
        <v>43800</v>
      </c>
      <c r="H6835" t="s">
        <v>10710</v>
      </c>
      <c r="J6835" t="s">
        <v>10711</v>
      </c>
      <c r="L6835" t="s">
        <v>10712</v>
      </c>
      <c r="M6835" t="s">
        <v>136</v>
      </c>
      <c r="N6835">
        <v>21797</v>
      </c>
      <c r="O6835" t="s">
        <v>70</v>
      </c>
      <c r="Q6835" t="s">
        <v>10713</v>
      </c>
      <c r="S6835" t="s">
        <v>72</v>
      </c>
      <c r="T6835" t="s">
        <v>5117</v>
      </c>
      <c r="U6835" t="s">
        <v>5118</v>
      </c>
      <c r="V6835" t="s">
        <v>2222</v>
      </c>
      <c r="W6835" t="s">
        <v>278</v>
      </c>
      <c r="X6835" t="s">
        <v>106</v>
      </c>
      <c r="Y6835" t="str">
        <f>"37-3011"</f>
        <v>37-3011</v>
      </c>
      <c r="Z6835" t="s">
        <v>94</v>
      </c>
      <c r="AA6835">
        <v>561730</v>
      </c>
      <c r="AB6835">
        <v>18</v>
      </c>
      <c r="AC6835">
        <v>18</v>
      </c>
      <c r="AD6835" t="s">
        <v>79</v>
      </c>
      <c r="AE6835" t="s">
        <v>80</v>
      </c>
      <c r="AF6835">
        <v>35</v>
      </c>
      <c r="AG6835" s="4">
        <v>0.29166666666666669</v>
      </c>
      <c r="AH6835" s="4">
        <v>0.64583333333333337</v>
      </c>
      <c r="AI6835" s="5">
        <v>14.73</v>
      </c>
      <c r="AJ6835">
        <v>22.1</v>
      </c>
      <c r="AL6835" t="s">
        <v>81</v>
      </c>
      <c r="AM6835" t="s">
        <v>82</v>
      </c>
      <c r="AO6835" t="s">
        <v>83</v>
      </c>
      <c r="AR6835" t="s">
        <v>82</v>
      </c>
      <c r="AT6835" t="s">
        <v>82</v>
      </c>
      <c r="AW6835" t="s">
        <v>72</v>
      </c>
      <c r="AX6835">
        <v>3</v>
      </c>
      <c r="AY6835" t="s">
        <v>10712</v>
      </c>
      <c r="AZ6835" t="s">
        <v>10714</v>
      </c>
      <c r="BA6835" t="s">
        <v>136</v>
      </c>
      <c r="BB6835">
        <v>21797</v>
      </c>
      <c r="BC6835" t="s">
        <v>79</v>
      </c>
      <c r="BH6835" t="s">
        <v>10711</v>
      </c>
      <c r="BJ6835">
        <v>521935118</v>
      </c>
    </row>
    <row r="6836" spans="1:62" x14ac:dyDescent="0.25">
      <c r="A6836" t="s">
        <v>32239</v>
      </c>
      <c r="B6836" s="2">
        <v>43543</v>
      </c>
      <c r="C6836" t="s">
        <v>63</v>
      </c>
      <c r="D6836" s="3">
        <v>43472.428560902779</v>
      </c>
      <c r="E6836" t="s">
        <v>64</v>
      </c>
      <c r="F6836" s="2">
        <v>43556</v>
      </c>
      <c r="G6836" s="2">
        <v>43784</v>
      </c>
      <c r="H6836" t="s">
        <v>32240</v>
      </c>
      <c r="J6836" t="s">
        <v>32241</v>
      </c>
      <c r="L6836" t="s">
        <v>16460</v>
      </c>
      <c r="M6836" t="s">
        <v>278</v>
      </c>
      <c r="N6836">
        <v>22901</v>
      </c>
      <c r="O6836" t="s">
        <v>70</v>
      </c>
      <c r="Q6836" t="s">
        <v>32242</v>
      </c>
      <c r="S6836" t="s">
        <v>72</v>
      </c>
      <c r="T6836" t="s">
        <v>5117</v>
      </c>
      <c r="U6836" t="s">
        <v>5118</v>
      </c>
      <c r="V6836" t="s">
        <v>2222</v>
      </c>
      <c r="W6836" t="s">
        <v>278</v>
      </c>
      <c r="X6836" t="s">
        <v>106</v>
      </c>
      <c r="Y6836" t="str">
        <f>"37-3011"</f>
        <v>37-3011</v>
      </c>
      <c r="Z6836" t="s">
        <v>94</v>
      </c>
      <c r="AA6836">
        <v>561730</v>
      </c>
      <c r="AB6836">
        <v>4</v>
      </c>
      <c r="AC6836">
        <v>4</v>
      </c>
      <c r="AD6836" t="s">
        <v>79</v>
      </c>
      <c r="AE6836" t="s">
        <v>80</v>
      </c>
      <c r="AF6836">
        <v>35</v>
      </c>
      <c r="AG6836" s="4">
        <v>0.29166666666666669</v>
      </c>
      <c r="AH6836" s="4">
        <v>0.66666666666666663</v>
      </c>
      <c r="AI6836" s="5">
        <v>14.18</v>
      </c>
      <c r="AJ6836">
        <v>21.27</v>
      </c>
      <c r="AL6836" t="s">
        <v>81</v>
      </c>
      <c r="AM6836" t="s">
        <v>82</v>
      </c>
      <c r="AO6836" t="s">
        <v>83</v>
      </c>
      <c r="AR6836" t="s">
        <v>82</v>
      </c>
      <c r="AT6836" t="s">
        <v>82</v>
      </c>
      <c r="AW6836" t="s">
        <v>72</v>
      </c>
      <c r="AX6836">
        <v>3</v>
      </c>
      <c r="AY6836" t="s">
        <v>16460</v>
      </c>
      <c r="AZ6836" t="s">
        <v>19950</v>
      </c>
      <c r="BA6836" t="s">
        <v>278</v>
      </c>
      <c r="BB6836">
        <v>22901</v>
      </c>
      <c r="BC6836" t="s">
        <v>79</v>
      </c>
      <c r="BH6836" t="s">
        <v>32241</v>
      </c>
      <c r="BJ6836">
        <v>264634935</v>
      </c>
    </row>
    <row r="6837" spans="1:62" x14ac:dyDescent="0.25">
      <c r="A6837" t="s">
        <v>32292</v>
      </c>
      <c r="B6837" s="2">
        <v>43543</v>
      </c>
      <c r="C6837" t="s">
        <v>63</v>
      </c>
      <c r="D6837" s="3">
        <v>43472.416172789352</v>
      </c>
      <c r="E6837" t="s">
        <v>64</v>
      </c>
      <c r="F6837" s="2">
        <v>43556</v>
      </c>
      <c r="G6837" s="2">
        <v>43820</v>
      </c>
      <c r="H6837" t="s">
        <v>32293</v>
      </c>
      <c r="J6837" t="s">
        <v>32294</v>
      </c>
      <c r="L6837" t="s">
        <v>1988</v>
      </c>
      <c r="M6837" t="s">
        <v>105</v>
      </c>
      <c r="N6837">
        <v>75007</v>
      </c>
      <c r="O6837" t="s">
        <v>70</v>
      </c>
      <c r="Q6837" t="s">
        <v>16817</v>
      </c>
      <c r="S6837" t="s">
        <v>72</v>
      </c>
      <c r="T6837" t="s">
        <v>5117</v>
      </c>
      <c r="U6837" t="s">
        <v>5118</v>
      </c>
      <c r="V6837" t="s">
        <v>2222</v>
      </c>
      <c r="W6837" t="s">
        <v>278</v>
      </c>
      <c r="X6837" t="s">
        <v>106</v>
      </c>
      <c r="Y6837" t="str">
        <f>"37-3011"</f>
        <v>37-3011</v>
      </c>
      <c r="Z6837" t="s">
        <v>94</v>
      </c>
      <c r="AA6837">
        <v>561730</v>
      </c>
      <c r="AB6837">
        <v>75</v>
      </c>
      <c r="AC6837">
        <v>75</v>
      </c>
      <c r="AD6837" t="s">
        <v>79</v>
      </c>
      <c r="AE6837" t="s">
        <v>80</v>
      </c>
      <c r="AF6837">
        <v>35</v>
      </c>
      <c r="AG6837" s="4">
        <v>0.29166666666666669</v>
      </c>
      <c r="AH6837" s="4">
        <v>0.70833333333333337</v>
      </c>
      <c r="AI6837" s="5">
        <v>13.94</v>
      </c>
      <c r="AJ6837">
        <v>20.91</v>
      </c>
      <c r="AL6837" t="s">
        <v>81</v>
      </c>
      <c r="AM6837" t="s">
        <v>82</v>
      </c>
      <c r="AO6837" t="s">
        <v>83</v>
      </c>
      <c r="AR6837" t="s">
        <v>82</v>
      </c>
      <c r="AT6837" t="s">
        <v>82</v>
      </c>
      <c r="AW6837" t="s">
        <v>72</v>
      </c>
      <c r="AX6837">
        <v>3</v>
      </c>
      <c r="AY6837" t="s">
        <v>1988</v>
      </c>
      <c r="AZ6837" t="s">
        <v>3523</v>
      </c>
      <c r="BA6837" t="s">
        <v>105</v>
      </c>
      <c r="BB6837">
        <v>75007</v>
      </c>
      <c r="BC6837" t="s">
        <v>79</v>
      </c>
      <c r="BH6837" t="s">
        <v>32294</v>
      </c>
      <c r="BJ6837">
        <v>752272297</v>
      </c>
    </row>
    <row r="6838" spans="1:62" x14ac:dyDescent="0.25">
      <c r="A6838" t="s">
        <v>32310</v>
      </c>
      <c r="B6838" s="2">
        <v>43543</v>
      </c>
      <c r="C6838" t="s">
        <v>63</v>
      </c>
      <c r="D6838" s="3">
        <v>43472.430682060185</v>
      </c>
      <c r="E6838" t="s">
        <v>64</v>
      </c>
      <c r="F6838" s="2">
        <v>43556</v>
      </c>
      <c r="G6838" s="2">
        <v>43814</v>
      </c>
      <c r="H6838" t="s">
        <v>32311</v>
      </c>
      <c r="J6838" t="s">
        <v>32312</v>
      </c>
      <c r="L6838" t="s">
        <v>6920</v>
      </c>
      <c r="M6838" t="s">
        <v>745</v>
      </c>
      <c r="N6838">
        <v>66612</v>
      </c>
      <c r="O6838" t="s">
        <v>70</v>
      </c>
      <c r="Q6838" t="s">
        <v>32313</v>
      </c>
      <c r="S6838" t="s">
        <v>72</v>
      </c>
      <c r="T6838" t="s">
        <v>6264</v>
      </c>
      <c r="U6838" t="s">
        <v>4263</v>
      </c>
      <c r="V6838" t="s">
        <v>104</v>
      </c>
      <c r="W6838" t="s">
        <v>105</v>
      </c>
      <c r="X6838" t="s">
        <v>32314</v>
      </c>
      <c r="Y6838" t="str">
        <f>"47-3016"</f>
        <v>47-3016</v>
      </c>
      <c r="Z6838" t="s">
        <v>3995</v>
      </c>
      <c r="AA6838">
        <v>238160</v>
      </c>
      <c r="AB6838">
        <v>11</v>
      </c>
      <c r="AC6838">
        <v>11</v>
      </c>
      <c r="AD6838" t="s">
        <v>79</v>
      </c>
      <c r="AE6838" t="s">
        <v>95</v>
      </c>
      <c r="AF6838">
        <v>40</v>
      </c>
      <c r="AG6838" s="4">
        <v>0.29166666666666669</v>
      </c>
      <c r="AH6838" s="4">
        <v>0.66666666666666663</v>
      </c>
      <c r="AI6838" s="5">
        <v>12.68</v>
      </c>
      <c r="AJ6838">
        <v>19.02</v>
      </c>
      <c r="AK6838">
        <v>19.02</v>
      </c>
      <c r="AL6838" t="s">
        <v>81</v>
      </c>
      <c r="AM6838" t="s">
        <v>82</v>
      </c>
      <c r="AO6838" t="s">
        <v>83</v>
      </c>
      <c r="AR6838" t="s">
        <v>82</v>
      </c>
      <c r="AT6838" t="s">
        <v>82</v>
      </c>
      <c r="AW6838" t="s">
        <v>82</v>
      </c>
      <c r="AY6838" t="s">
        <v>6920</v>
      </c>
      <c r="AZ6838" t="s">
        <v>1397</v>
      </c>
      <c r="BA6838" t="s">
        <v>745</v>
      </c>
      <c r="BB6838">
        <v>66612</v>
      </c>
      <c r="BC6838" t="s">
        <v>79</v>
      </c>
      <c r="BH6838" t="s">
        <v>32312</v>
      </c>
      <c r="BJ6838">
        <v>461240808</v>
      </c>
    </row>
    <row r="6839" spans="1:62" x14ac:dyDescent="0.25">
      <c r="A6839" t="s">
        <v>32461</v>
      </c>
      <c r="B6839" s="2">
        <v>43543</v>
      </c>
      <c r="C6839" t="s">
        <v>63</v>
      </c>
      <c r="D6839" s="3">
        <v>43472.431183981484</v>
      </c>
      <c r="E6839" t="s">
        <v>64</v>
      </c>
      <c r="F6839" s="2">
        <v>43556</v>
      </c>
      <c r="G6839" s="2">
        <v>43814</v>
      </c>
      <c r="H6839" t="s">
        <v>32462</v>
      </c>
      <c r="J6839" t="s">
        <v>32463</v>
      </c>
      <c r="L6839" t="s">
        <v>32464</v>
      </c>
      <c r="M6839" t="s">
        <v>232</v>
      </c>
      <c r="N6839">
        <v>12832</v>
      </c>
      <c r="O6839" t="s">
        <v>70</v>
      </c>
      <c r="Q6839" t="s">
        <v>32465</v>
      </c>
      <c r="S6839" t="s">
        <v>72</v>
      </c>
      <c r="T6839" t="s">
        <v>5117</v>
      </c>
      <c r="U6839" t="s">
        <v>5118</v>
      </c>
      <c r="V6839" t="s">
        <v>2222</v>
      </c>
      <c r="W6839" t="s">
        <v>278</v>
      </c>
      <c r="X6839" t="s">
        <v>106</v>
      </c>
      <c r="Y6839" t="str">
        <f>"37-3011"</f>
        <v>37-3011</v>
      </c>
      <c r="Z6839" t="s">
        <v>94</v>
      </c>
      <c r="AA6839">
        <v>561730</v>
      </c>
      <c r="AB6839">
        <v>12</v>
      </c>
      <c r="AC6839">
        <v>12</v>
      </c>
      <c r="AD6839" t="s">
        <v>79</v>
      </c>
      <c r="AE6839" t="s">
        <v>80</v>
      </c>
      <c r="AF6839">
        <v>35</v>
      </c>
      <c r="AG6839" s="4">
        <v>0.27083333333333331</v>
      </c>
      <c r="AH6839" s="4">
        <v>0.70833333333333337</v>
      </c>
      <c r="AI6839" s="5">
        <v>15.24</v>
      </c>
      <c r="AJ6839">
        <v>22.86</v>
      </c>
      <c r="AL6839" t="s">
        <v>81</v>
      </c>
      <c r="AM6839" t="s">
        <v>82</v>
      </c>
      <c r="AO6839" t="s">
        <v>83</v>
      </c>
      <c r="AR6839" t="s">
        <v>82</v>
      </c>
      <c r="AT6839" t="s">
        <v>82</v>
      </c>
      <c r="AW6839" t="s">
        <v>72</v>
      </c>
      <c r="AX6839">
        <v>3</v>
      </c>
      <c r="AY6839" t="s">
        <v>32464</v>
      </c>
      <c r="AZ6839" t="s">
        <v>859</v>
      </c>
      <c r="BA6839" t="s">
        <v>232</v>
      </c>
      <c r="BB6839">
        <v>12832</v>
      </c>
      <c r="BC6839" t="s">
        <v>79</v>
      </c>
      <c r="BH6839" t="s">
        <v>32463</v>
      </c>
      <c r="BJ6839">
        <v>141712062</v>
      </c>
    </row>
    <row r="6840" spans="1:62" x14ac:dyDescent="0.25">
      <c r="A6840" t="s">
        <v>32521</v>
      </c>
      <c r="B6840" s="2">
        <v>43543</v>
      </c>
      <c r="C6840" t="s">
        <v>63</v>
      </c>
      <c r="D6840" s="3">
        <v>43472.385776805553</v>
      </c>
      <c r="E6840" t="s">
        <v>64</v>
      </c>
      <c r="F6840" s="2">
        <v>43556</v>
      </c>
      <c r="G6840" s="2">
        <v>43738</v>
      </c>
      <c r="H6840" t="s">
        <v>28395</v>
      </c>
      <c r="I6840" t="s">
        <v>28396</v>
      </c>
      <c r="J6840" t="s">
        <v>28397</v>
      </c>
      <c r="L6840" t="s">
        <v>232</v>
      </c>
      <c r="M6840" t="s">
        <v>232</v>
      </c>
      <c r="N6840">
        <v>10017</v>
      </c>
      <c r="O6840" t="s">
        <v>70</v>
      </c>
      <c r="Q6840" t="s">
        <v>28398</v>
      </c>
      <c r="S6840" t="s">
        <v>72</v>
      </c>
      <c r="T6840" t="s">
        <v>28399</v>
      </c>
      <c r="U6840" t="s">
        <v>28400</v>
      </c>
      <c r="V6840" t="s">
        <v>313</v>
      </c>
      <c r="W6840" t="s">
        <v>232</v>
      </c>
      <c r="X6840" t="s">
        <v>5271</v>
      </c>
      <c r="Y6840" t="str">
        <f>"41-2031"</f>
        <v>41-2031</v>
      </c>
      <c r="Z6840" t="s">
        <v>5272</v>
      </c>
      <c r="AA6840">
        <v>448310</v>
      </c>
      <c r="AB6840">
        <v>6</v>
      </c>
      <c r="AC6840">
        <v>6</v>
      </c>
      <c r="AD6840" t="s">
        <v>79</v>
      </c>
      <c r="AE6840" t="s">
        <v>80</v>
      </c>
      <c r="AF6840">
        <v>40</v>
      </c>
      <c r="AG6840" s="4">
        <v>0.25</v>
      </c>
      <c r="AH6840" s="4">
        <v>0.95833333333333337</v>
      </c>
      <c r="AI6840" s="5">
        <v>14.42</v>
      </c>
      <c r="AJ6840">
        <v>21.63</v>
      </c>
      <c r="AL6840" t="s">
        <v>81</v>
      </c>
      <c r="AM6840" t="s">
        <v>82</v>
      </c>
      <c r="AO6840" t="s">
        <v>213</v>
      </c>
      <c r="AQ6840" t="s">
        <v>28401</v>
      </c>
      <c r="AR6840" t="s">
        <v>82</v>
      </c>
      <c r="AT6840" t="s">
        <v>82</v>
      </c>
      <c r="AW6840" t="s">
        <v>72</v>
      </c>
      <c r="AX6840">
        <v>6</v>
      </c>
      <c r="AY6840" t="s">
        <v>5097</v>
      </c>
      <c r="AZ6840" t="s">
        <v>5098</v>
      </c>
      <c r="BA6840" t="s">
        <v>595</v>
      </c>
      <c r="BB6840">
        <v>99901</v>
      </c>
      <c r="BC6840" t="s">
        <v>87</v>
      </c>
      <c r="BH6840" t="s">
        <v>32522</v>
      </c>
      <c r="BJ6840">
        <v>264699140</v>
      </c>
    </row>
    <row r="6841" spans="1:62" x14ac:dyDescent="0.25">
      <c r="A6841" t="s">
        <v>32824</v>
      </c>
      <c r="B6841" s="2">
        <v>43543</v>
      </c>
      <c r="C6841" t="s">
        <v>63</v>
      </c>
      <c r="D6841" s="3">
        <v>43472.415657175923</v>
      </c>
      <c r="E6841" t="s">
        <v>64</v>
      </c>
      <c r="F6841" s="2">
        <v>43556</v>
      </c>
      <c r="G6841" s="2">
        <v>43820</v>
      </c>
      <c r="H6841" t="s">
        <v>32825</v>
      </c>
      <c r="J6841" t="s">
        <v>32294</v>
      </c>
      <c r="L6841" t="s">
        <v>1988</v>
      </c>
      <c r="M6841" t="s">
        <v>105</v>
      </c>
      <c r="N6841">
        <v>75007</v>
      </c>
      <c r="O6841" t="s">
        <v>70</v>
      </c>
      <c r="Q6841" t="s">
        <v>16817</v>
      </c>
      <c r="S6841" t="s">
        <v>72</v>
      </c>
      <c r="T6841" t="s">
        <v>5117</v>
      </c>
      <c r="U6841" t="s">
        <v>5118</v>
      </c>
      <c r="V6841" t="s">
        <v>2222</v>
      </c>
      <c r="W6841" t="s">
        <v>278</v>
      </c>
      <c r="X6841" t="s">
        <v>106</v>
      </c>
      <c r="Y6841" t="str">
        <f>"37-3011"</f>
        <v>37-3011</v>
      </c>
      <c r="Z6841" t="s">
        <v>94</v>
      </c>
      <c r="AA6841">
        <v>561730</v>
      </c>
      <c r="AB6841">
        <v>35</v>
      </c>
      <c r="AC6841">
        <v>35</v>
      </c>
      <c r="AD6841" t="s">
        <v>79</v>
      </c>
      <c r="AE6841" t="s">
        <v>80</v>
      </c>
      <c r="AF6841">
        <v>35</v>
      </c>
      <c r="AG6841" s="4">
        <v>0.29166666666666669</v>
      </c>
      <c r="AH6841" s="4">
        <v>0.70833333333333337</v>
      </c>
      <c r="AI6841" s="5">
        <v>13.91</v>
      </c>
      <c r="AJ6841">
        <v>20.87</v>
      </c>
      <c r="AL6841" t="s">
        <v>81</v>
      </c>
      <c r="AM6841" t="s">
        <v>82</v>
      </c>
      <c r="AO6841" t="s">
        <v>83</v>
      </c>
      <c r="AR6841" t="s">
        <v>82</v>
      </c>
      <c r="AT6841" t="s">
        <v>82</v>
      </c>
      <c r="AW6841" t="s">
        <v>72</v>
      </c>
      <c r="AX6841">
        <v>3</v>
      </c>
      <c r="AY6841" t="s">
        <v>738</v>
      </c>
      <c r="AZ6841" t="s">
        <v>2422</v>
      </c>
      <c r="BA6841" t="s">
        <v>105</v>
      </c>
      <c r="BB6841">
        <v>78728</v>
      </c>
      <c r="BC6841" t="s">
        <v>79</v>
      </c>
      <c r="BH6841" t="s">
        <v>32826</v>
      </c>
      <c r="BJ6841">
        <v>752272297</v>
      </c>
    </row>
    <row r="6842" spans="1:62" x14ac:dyDescent="0.25">
      <c r="A6842" t="s">
        <v>33519</v>
      </c>
      <c r="B6842" s="2">
        <v>43543</v>
      </c>
      <c r="C6842" t="s">
        <v>63</v>
      </c>
      <c r="D6842" s="3">
        <v>43472.439018449077</v>
      </c>
      <c r="E6842" t="s">
        <v>64</v>
      </c>
      <c r="F6842" s="2">
        <v>43556</v>
      </c>
      <c r="G6842" s="2">
        <v>43814</v>
      </c>
      <c r="H6842" t="s">
        <v>33520</v>
      </c>
      <c r="J6842" t="s">
        <v>33521</v>
      </c>
      <c r="L6842" t="s">
        <v>8820</v>
      </c>
      <c r="M6842" t="s">
        <v>1246</v>
      </c>
      <c r="N6842">
        <v>63348</v>
      </c>
      <c r="O6842" t="s">
        <v>70</v>
      </c>
      <c r="Q6842" t="s">
        <v>33522</v>
      </c>
      <c r="S6842" t="s">
        <v>72</v>
      </c>
      <c r="T6842" t="s">
        <v>4262</v>
      </c>
      <c r="U6842" t="s">
        <v>10001</v>
      </c>
      <c r="V6842" t="s">
        <v>1225</v>
      </c>
      <c r="W6842" t="s">
        <v>105</v>
      </c>
      <c r="X6842" t="s">
        <v>106</v>
      </c>
      <c r="Y6842" t="str">
        <f>"37-3011"</f>
        <v>37-3011</v>
      </c>
      <c r="Z6842" t="s">
        <v>94</v>
      </c>
      <c r="AA6842">
        <v>561730</v>
      </c>
      <c r="AB6842">
        <v>8</v>
      </c>
      <c r="AC6842">
        <v>8</v>
      </c>
      <c r="AD6842" t="s">
        <v>79</v>
      </c>
      <c r="AE6842" t="s">
        <v>80</v>
      </c>
      <c r="AF6842">
        <v>40</v>
      </c>
      <c r="AG6842" s="4">
        <v>0.29166666666666669</v>
      </c>
      <c r="AH6842" s="4">
        <v>0.66666666666666663</v>
      </c>
      <c r="AI6842" s="5">
        <v>14.52</v>
      </c>
      <c r="AJ6842">
        <v>21.78</v>
      </c>
      <c r="AL6842" t="s">
        <v>81</v>
      </c>
      <c r="AM6842" t="s">
        <v>82</v>
      </c>
      <c r="AO6842" t="s">
        <v>83</v>
      </c>
      <c r="AQ6842" t="s">
        <v>67</v>
      </c>
      <c r="AR6842" t="s">
        <v>82</v>
      </c>
      <c r="AT6842" t="s">
        <v>82</v>
      </c>
      <c r="AW6842" t="s">
        <v>82</v>
      </c>
      <c r="AY6842" t="s">
        <v>8820</v>
      </c>
      <c r="AZ6842" t="s">
        <v>1797</v>
      </c>
      <c r="BA6842" t="s">
        <v>1246</v>
      </c>
      <c r="BB6842">
        <v>63348</v>
      </c>
      <c r="BC6842" t="s">
        <v>79</v>
      </c>
      <c r="BH6842" t="s">
        <v>33523</v>
      </c>
      <c r="BJ6842">
        <v>452892479</v>
      </c>
    </row>
    <row r="6843" spans="1:62" x14ac:dyDescent="0.25">
      <c r="A6843" t="s">
        <v>33850</v>
      </c>
      <c r="B6843" s="2">
        <v>43543</v>
      </c>
      <c r="C6843" t="s">
        <v>63</v>
      </c>
      <c r="D6843" s="3">
        <v>43472.39348875</v>
      </c>
      <c r="E6843" t="s">
        <v>91</v>
      </c>
      <c r="H6843" t="s">
        <v>33851</v>
      </c>
      <c r="J6843" t="s">
        <v>33852</v>
      </c>
      <c r="L6843" t="s">
        <v>33853</v>
      </c>
      <c r="M6843" t="s">
        <v>105</v>
      </c>
      <c r="N6843">
        <v>78610</v>
      </c>
      <c r="O6843" t="s">
        <v>70</v>
      </c>
      <c r="Q6843" t="s">
        <v>33854</v>
      </c>
      <c r="S6843" t="s">
        <v>72</v>
      </c>
      <c r="T6843" t="s">
        <v>1855</v>
      </c>
      <c r="U6843" t="s">
        <v>1856</v>
      </c>
      <c r="V6843" t="s">
        <v>863</v>
      </c>
      <c r="W6843" t="s">
        <v>105</v>
      </c>
      <c r="X6843" t="s">
        <v>106</v>
      </c>
      <c r="Y6843" t="str">
        <f>"37-3011"</f>
        <v>37-3011</v>
      </c>
      <c r="Z6843" t="s">
        <v>94</v>
      </c>
      <c r="AA6843">
        <v>56173</v>
      </c>
      <c r="AB6843">
        <v>20</v>
      </c>
      <c r="AD6843" t="s">
        <v>79</v>
      </c>
      <c r="AE6843" t="s">
        <v>95</v>
      </c>
      <c r="AF6843">
        <v>40</v>
      </c>
      <c r="AG6843" s="4">
        <v>0.33333333333333331</v>
      </c>
      <c r="AH6843" s="4">
        <v>0.70833333333333337</v>
      </c>
      <c r="AI6843" s="5">
        <v>13.91</v>
      </c>
      <c r="AJ6843">
        <v>20.87</v>
      </c>
      <c r="AL6843" t="s">
        <v>81</v>
      </c>
      <c r="AM6843" t="s">
        <v>82</v>
      </c>
      <c r="AO6843" t="s">
        <v>83</v>
      </c>
      <c r="AR6843" t="s">
        <v>82</v>
      </c>
      <c r="AT6843" t="s">
        <v>82</v>
      </c>
      <c r="AW6843" t="s">
        <v>82</v>
      </c>
      <c r="AY6843" t="s">
        <v>33853</v>
      </c>
      <c r="AZ6843" t="s">
        <v>2422</v>
      </c>
      <c r="BA6843" t="s">
        <v>105</v>
      </c>
      <c r="BB6843">
        <v>78610</v>
      </c>
      <c r="BC6843" t="s">
        <v>79</v>
      </c>
      <c r="BH6843" t="s">
        <v>33852</v>
      </c>
      <c r="BJ6843">
        <v>263869535</v>
      </c>
    </row>
    <row r="6844" spans="1:62" x14ac:dyDescent="0.25">
      <c r="A6844" t="s">
        <v>33953</v>
      </c>
      <c r="B6844" s="2">
        <v>43543</v>
      </c>
      <c r="C6844" t="s">
        <v>63</v>
      </c>
      <c r="D6844" s="3">
        <v>43472.455028576391</v>
      </c>
      <c r="E6844" t="s">
        <v>64</v>
      </c>
      <c r="F6844" s="2">
        <v>43556</v>
      </c>
      <c r="G6844" s="2">
        <v>43799</v>
      </c>
      <c r="H6844" t="s">
        <v>33954</v>
      </c>
      <c r="J6844" t="s">
        <v>33955</v>
      </c>
      <c r="K6844" t="s">
        <v>33956</v>
      </c>
      <c r="L6844" t="s">
        <v>528</v>
      </c>
      <c r="M6844" t="s">
        <v>100</v>
      </c>
      <c r="N6844">
        <v>28607</v>
      </c>
      <c r="O6844" t="s">
        <v>70</v>
      </c>
      <c r="Q6844" t="s">
        <v>22532</v>
      </c>
      <c r="S6844" t="s">
        <v>72</v>
      </c>
      <c r="T6844" t="s">
        <v>3282</v>
      </c>
      <c r="U6844" t="s">
        <v>3283</v>
      </c>
      <c r="V6844" t="s">
        <v>2515</v>
      </c>
      <c r="W6844" t="s">
        <v>100</v>
      </c>
      <c r="X6844" t="s">
        <v>33957</v>
      </c>
      <c r="Y6844" t="str">
        <f>"37-3011"</f>
        <v>37-3011</v>
      </c>
      <c r="Z6844" t="s">
        <v>94</v>
      </c>
      <c r="AA6844">
        <v>561730</v>
      </c>
      <c r="AB6844">
        <v>20</v>
      </c>
      <c r="AC6844">
        <v>20</v>
      </c>
      <c r="AD6844" t="s">
        <v>79</v>
      </c>
      <c r="AE6844" t="s">
        <v>95</v>
      </c>
      <c r="AF6844">
        <v>40</v>
      </c>
      <c r="AG6844" s="4">
        <v>0.29166666666666669</v>
      </c>
      <c r="AH6844" s="4">
        <v>0.70833333333333337</v>
      </c>
      <c r="AI6844" s="5">
        <v>12.27</v>
      </c>
      <c r="AJ6844">
        <v>18.41</v>
      </c>
      <c r="AL6844" t="s">
        <v>81</v>
      </c>
      <c r="AM6844" t="s">
        <v>82</v>
      </c>
      <c r="AO6844" t="s">
        <v>83</v>
      </c>
      <c r="AP6844" t="s">
        <v>67</v>
      </c>
      <c r="AQ6844" t="s">
        <v>67</v>
      </c>
      <c r="AR6844" t="s">
        <v>82</v>
      </c>
      <c r="AT6844" t="s">
        <v>82</v>
      </c>
      <c r="AW6844" t="s">
        <v>82</v>
      </c>
      <c r="AY6844" t="s">
        <v>1505</v>
      </c>
      <c r="AZ6844" t="s">
        <v>33958</v>
      </c>
      <c r="BA6844" t="s">
        <v>100</v>
      </c>
      <c r="BB6844">
        <v>28607</v>
      </c>
      <c r="BC6844" t="s">
        <v>79</v>
      </c>
      <c r="BH6844" t="s">
        <v>22530</v>
      </c>
      <c r="BI6844" t="s">
        <v>33959</v>
      </c>
      <c r="BJ6844">
        <v>562261065</v>
      </c>
    </row>
    <row r="6845" spans="1:62" x14ac:dyDescent="0.25">
      <c r="A6845" t="s">
        <v>34058</v>
      </c>
      <c r="B6845" s="2">
        <v>43543</v>
      </c>
      <c r="C6845" t="s">
        <v>63</v>
      </c>
      <c r="D6845" s="3">
        <v>43472.405756122687</v>
      </c>
      <c r="E6845" t="s">
        <v>91</v>
      </c>
      <c r="H6845" t="s">
        <v>34059</v>
      </c>
      <c r="J6845" t="s">
        <v>34060</v>
      </c>
      <c r="L6845" t="s">
        <v>30988</v>
      </c>
      <c r="M6845" t="s">
        <v>3224</v>
      </c>
      <c r="N6845">
        <v>39208</v>
      </c>
      <c r="O6845" t="s">
        <v>70</v>
      </c>
      <c r="Q6845" t="s">
        <v>34061</v>
      </c>
      <c r="S6845" t="s">
        <v>72</v>
      </c>
      <c r="T6845" t="s">
        <v>7455</v>
      </c>
      <c r="U6845" t="s">
        <v>5508</v>
      </c>
      <c r="V6845" t="s">
        <v>2927</v>
      </c>
      <c r="W6845" t="s">
        <v>308</v>
      </c>
      <c r="X6845" t="s">
        <v>8103</v>
      </c>
      <c r="Y6845" t="str">
        <f>"53-7062"</f>
        <v>53-7062</v>
      </c>
      <c r="Z6845" t="s">
        <v>337</v>
      </c>
      <c r="AA6845">
        <v>532299</v>
      </c>
      <c r="AB6845">
        <v>2</v>
      </c>
      <c r="AD6845" t="s">
        <v>79</v>
      </c>
      <c r="AE6845" t="s">
        <v>95</v>
      </c>
      <c r="AF6845">
        <v>40</v>
      </c>
      <c r="AG6845" s="4">
        <v>0.33333333333333331</v>
      </c>
      <c r="AH6845" s="4">
        <v>0.70833333333333337</v>
      </c>
      <c r="AI6845" s="5">
        <v>13.14</v>
      </c>
      <c r="AJ6845">
        <v>19.71</v>
      </c>
      <c r="AL6845" t="s">
        <v>81</v>
      </c>
      <c r="AM6845" t="s">
        <v>82</v>
      </c>
      <c r="AO6845" t="s">
        <v>83</v>
      </c>
      <c r="AR6845" t="s">
        <v>82</v>
      </c>
      <c r="AT6845" t="s">
        <v>82</v>
      </c>
      <c r="AW6845" t="s">
        <v>82</v>
      </c>
      <c r="AY6845" t="s">
        <v>30988</v>
      </c>
      <c r="AZ6845" t="s">
        <v>12436</v>
      </c>
      <c r="BA6845" t="s">
        <v>3224</v>
      </c>
      <c r="BB6845">
        <v>39208</v>
      </c>
      <c r="BC6845" t="s">
        <v>79</v>
      </c>
      <c r="BH6845" t="s">
        <v>34060</v>
      </c>
      <c r="BJ6845">
        <v>208027579</v>
      </c>
    </row>
    <row r="6846" spans="1:62" x14ac:dyDescent="0.25">
      <c r="A6846" t="s">
        <v>34067</v>
      </c>
      <c r="B6846" s="2">
        <v>43543</v>
      </c>
      <c r="C6846" t="s">
        <v>63</v>
      </c>
      <c r="D6846" s="3">
        <v>43472.379913078701</v>
      </c>
      <c r="E6846" t="s">
        <v>64</v>
      </c>
      <c r="F6846" s="2">
        <v>43556</v>
      </c>
      <c r="G6846" s="2">
        <v>43786</v>
      </c>
      <c r="H6846" t="s">
        <v>7771</v>
      </c>
      <c r="I6846" t="s">
        <v>67</v>
      </c>
      <c r="J6846" t="s">
        <v>7772</v>
      </c>
      <c r="L6846" t="s">
        <v>7687</v>
      </c>
      <c r="M6846" t="s">
        <v>86</v>
      </c>
      <c r="N6846">
        <v>34990</v>
      </c>
      <c r="O6846" t="s">
        <v>70</v>
      </c>
      <c r="Q6846" t="s">
        <v>7773</v>
      </c>
      <c r="S6846" t="s">
        <v>72</v>
      </c>
      <c r="T6846" t="s">
        <v>34068</v>
      </c>
      <c r="U6846" t="s">
        <v>34069</v>
      </c>
      <c r="V6846" t="s">
        <v>689</v>
      </c>
      <c r="W6846" t="s">
        <v>86</v>
      </c>
      <c r="X6846" t="s">
        <v>6512</v>
      </c>
      <c r="Y6846" t="str">
        <f>"39-3091"</f>
        <v>39-3091</v>
      </c>
      <c r="Z6846" t="s">
        <v>677</v>
      </c>
      <c r="AA6846">
        <v>713990</v>
      </c>
      <c r="AB6846">
        <v>35</v>
      </c>
      <c r="AC6846">
        <v>35</v>
      </c>
      <c r="AD6846" t="s">
        <v>79</v>
      </c>
      <c r="AE6846" t="s">
        <v>80</v>
      </c>
      <c r="AF6846">
        <v>40</v>
      </c>
      <c r="AG6846" s="4">
        <v>0.625</v>
      </c>
      <c r="AH6846" s="4">
        <v>0.95833333333333337</v>
      </c>
      <c r="AI6846" s="5">
        <v>9.17</v>
      </c>
      <c r="AL6846" t="s">
        <v>81</v>
      </c>
      <c r="AM6846" t="s">
        <v>82</v>
      </c>
      <c r="AO6846" t="s">
        <v>83</v>
      </c>
      <c r="AR6846" t="s">
        <v>82</v>
      </c>
      <c r="AT6846" t="s">
        <v>82</v>
      </c>
      <c r="AW6846" t="s">
        <v>82</v>
      </c>
      <c r="AY6846" t="s">
        <v>678</v>
      </c>
      <c r="AZ6846" t="s">
        <v>679</v>
      </c>
      <c r="BA6846" t="s">
        <v>86</v>
      </c>
      <c r="BB6846">
        <v>32043</v>
      </c>
      <c r="BC6846" t="s">
        <v>79</v>
      </c>
      <c r="BH6846" t="s">
        <v>34070</v>
      </c>
      <c r="BJ6846">
        <v>261738565</v>
      </c>
    </row>
    <row r="6847" spans="1:62" x14ac:dyDescent="0.25">
      <c r="A6847" t="s">
        <v>34401</v>
      </c>
      <c r="B6847" s="2">
        <v>43543</v>
      </c>
      <c r="C6847" t="s">
        <v>63</v>
      </c>
      <c r="D6847" s="3">
        <v>43472.41109681713</v>
      </c>
      <c r="E6847" t="s">
        <v>64</v>
      </c>
      <c r="F6847" s="2">
        <v>43556</v>
      </c>
      <c r="G6847" s="2">
        <v>43784</v>
      </c>
      <c r="H6847" t="s">
        <v>34402</v>
      </c>
      <c r="J6847" t="s">
        <v>34403</v>
      </c>
      <c r="L6847" t="s">
        <v>1225</v>
      </c>
      <c r="M6847" t="s">
        <v>105</v>
      </c>
      <c r="N6847">
        <v>75234</v>
      </c>
      <c r="O6847" t="s">
        <v>70</v>
      </c>
      <c r="Q6847" t="s">
        <v>34404</v>
      </c>
      <c r="S6847" t="s">
        <v>72</v>
      </c>
      <c r="T6847" t="s">
        <v>2185</v>
      </c>
      <c r="U6847" t="s">
        <v>2186</v>
      </c>
      <c r="V6847" t="s">
        <v>2187</v>
      </c>
      <c r="W6847" t="s">
        <v>232</v>
      </c>
      <c r="X6847" t="s">
        <v>106</v>
      </c>
      <c r="Y6847" t="str">
        <f>"37-3011"</f>
        <v>37-3011</v>
      </c>
      <c r="Z6847" t="s">
        <v>94</v>
      </c>
      <c r="AA6847">
        <v>561730</v>
      </c>
      <c r="AB6847">
        <v>4</v>
      </c>
      <c r="AC6847">
        <v>4</v>
      </c>
      <c r="AD6847" t="s">
        <v>79</v>
      </c>
      <c r="AE6847" t="s">
        <v>95</v>
      </c>
      <c r="AF6847">
        <v>40</v>
      </c>
      <c r="AG6847" s="4">
        <v>0.33333333333333331</v>
      </c>
      <c r="AH6847" s="4">
        <v>0.70833333333333337</v>
      </c>
      <c r="AI6847" s="5">
        <v>13.94</v>
      </c>
      <c r="AJ6847">
        <v>0</v>
      </c>
      <c r="AK6847">
        <v>0</v>
      </c>
      <c r="AL6847" t="s">
        <v>81</v>
      </c>
      <c r="AM6847" t="s">
        <v>82</v>
      </c>
      <c r="AO6847" t="s">
        <v>83</v>
      </c>
      <c r="AR6847" t="s">
        <v>82</v>
      </c>
      <c r="AT6847" t="s">
        <v>82</v>
      </c>
      <c r="AW6847" t="s">
        <v>72</v>
      </c>
      <c r="AX6847">
        <v>2</v>
      </c>
      <c r="AY6847" t="s">
        <v>1225</v>
      </c>
      <c r="AZ6847" t="s">
        <v>1225</v>
      </c>
      <c r="BA6847" t="s">
        <v>105</v>
      </c>
      <c r="BB6847">
        <v>75234</v>
      </c>
      <c r="BC6847" t="s">
        <v>79</v>
      </c>
      <c r="BH6847" t="s">
        <v>34403</v>
      </c>
      <c r="BJ6847">
        <v>832305922</v>
      </c>
    </row>
    <row r="6848" spans="1:62" x14ac:dyDescent="0.25">
      <c r="A6848" t="s">
        <v>35039</v>
      </c>
      <c r="B6848" s="2">
        <v>43543</v>
      </c>
      <c r="C6848" t="s">
        <v>63</v>
      </c>
      <c r="D6848" s="3">
        <v>43472.629635289355</v>
      </c>
      <c r="E6848" t="s">
        <v>64</v>
      </c>
      <c r="F6848" s="2">
        <v>43556</v>
      </c>
      <c r="G6848" s="2">
        <v>43770</v>
      </c>
      <c r="H6848" t="s">
        <v>35040</v>
      </c>
      <c r="I6848" t="s">
        <v>35040</v>
      </c>
      <c r="J6848" t="s">
        <v>35041</v>
      </c>
      <c r="L6848" t="s">
        <v>360</v>
      </c>
      <c r="M6848" t="s">
        <v>207</v>
      </c>
      <c r="N6848">
        <v>2554</v>
      </c>
      <c r="O6848" t="s">
        <v>70</v>
      </c>
      <c r="Q6848" t="s">
        <v>35042</v>
      </c>
      <c r="S6848" t="s">
        <v>72</v>
      </c>
      <c r="T6848" t="s">
        <v>34193</v>
      </c>
      <c r="U6848" t="s">
        <v>34194</v>
      </c>
      <c r="V6848" t="s">
        <v>206</v>
      </c>
      <c r="W6848" t="s">
        <v>207</v>
      </c>
      <c r="X6848" t="s">
        <v>379</v>
      </c>
      <c r="Y6848" t="str">
        <f>"37-2012"</f>
        <v>37-2012</v>
      </c>
      <c r="Z6848" t="s">
        <v>373</v>
      </c>
      <c r="AA6848">
        <v>721191</v>
      </c>
      <c r="AB6848">
        <v>6</v>
      </c>
      <c r="AC6848">
        <v>6</v>
      </c>
      <c r="AD6848" t="s">
        <v>79</v>
      </c>
      <c r="AE6848" t="s">
        <v>80</v>
      </c>
      <c r="AF6848">
        <v>40</v>
      </c>
      <c r="AG6848" s="4">
        <v>0.33333333333333331</v>
      </c>
      <c r="AH6848" s="4">
        <v>0.66666666666666663</v>
      </c>
      <c r="AI6848" s="5">
        <v>15.24</v>
      </c>
      <c r="AJ6848">
        <v>0</v>
      </c>
      <c r="AK6848">
        <v>0</v>
      </c>
      <c r="AL6848" t="s">
        <v>81</v>
      </c>
      <c r="AM6848" t="s">
        <v>82</v>
      </c>
      <c r="AO6848" t="s">
        <v>83</v>
      </c>
      <c r="AP6848" t="s">
        <v>67</v>
      </c>
      <c r="AQ6848" t="s">
        <v>130</v>
      </c>
      <c r="AR6848" t="s">
        <v>82</v>
      </c>
      <c r="AT6848" t="s">
        <v>82</v>
      </c>
      <c r="AW6848" t="s">
        <v>82</v>
      </c>
      <c r="AY6848" t="s">
        <v>360</v>
      </c>
      <c r="AZ6848" t="s">
        <v>360</v>
      </c>
      <c r="BA6848" t="s">
        <v>207</v>
      </c>
      <c r="BB6848">
        <v>2554</v>
      </c>
      <c r="BC6848" t="s">
        <v>87</v>
      </c>
      <c r="BH6848" t="s">
        <v>35041</v>
      </c>
      <c r="BI6848" t="s">
        <v>67</v>
      </c>
      <c r="BJ6848">
        <v>43116174</v>
      </c>
    </row>
    <row r="6849" spans="1:62" x14ac:dyDescent="0.25">
      <c r="A6849" t="s">
        <v>35050</v>
      </c>
      <c r="B6849" s="2">
        <v>43543</v>
      </c>
      <c r="C6849" t="s">
        <v>63</v>
      </c>
      <c r="D6849" s="3">
        <v>43472.503916250003</v>
      </c>
      <c r="E6849" t="s">
        <v>64</v>
      </c>
      <c r="F6849" s="2">
        <v>43556</v>
      </c>
      <c r="G6849" s="2">
        <v>43814</v>
      </c>
      <c r="H6849" t="s">
        <v>35051</v>
      </c>
      <c r="I6849" t="s">
        <v>35052</v>
      </c>
      <c r="J6849" t="s">
        <v>35053</v>
      </c>
      <c r="K6849" t="s">
        <v>35054</v>
      </c>
      <c r="L6849" t="s">
        <v>360</v>
      </c>
      <c r="M6849" t="s">
        <v>207</v>
      </c>
      <c r="N6849">
        <v>2554</v>
      </c>
      <c r="O6849" t="s">
        <v>70</v>
      </c>
      <c r="Q6849" t="s">
        <v>35055</v>
      </c>
      <c r="S6849" t="s">
        <v>72</v>
      </c>
      <c r="T6849" t="s">
        <v>34193</v>
      </c>
      <c r="U6849" t="s">
        <v>34194</v>
      </c>
      <c r="V6849" t="s">
        <v>206</v>
      </c>
      <c r="W6849" t="s">
        <v>207</v>
      </c>
      <c r="X6849" t="s">
        <v>447</v>
      </c>
      <c r="Y6849" t="str">
        <f>"35-2015"</f>
        <v>35-2015</v>
      </c>
      <c r="Z6849" t="s">
        <v>346</v>
      </c>
      <c r="AA6849">
        <v>722211</v>
      </c>
      <c r="AB6849">
        <v>6</v>
      </c>
      <c r="AC6849">
        <v>6</v>
      </c>
      <c r="AD6849" t="s">
        <v>79</v>
      </c>
      <c r="AE6849" t="s">
        <v>95</v>
      </c>
      <c r="AF6849">
        <v>40</v>
      </c>
      <c r="AG6849" s="4">
        <v>0.29166666666666669</v>
      </c>
      <c r="AH6849" s="4">
        <v>0.64583333333333337</v>
      </c>
      <c r="AI6849" s="5">
        <v>16.84</v>
      </c>
      <c r="AJ6849">
        <v>0</v>
      </c>
      <c r="AK6849">
        <v>0</v>
      </c>
      <c r="AL6849" t="s">
        <v>81</v>
      </c>
      <c r="AM6849" t="s">
        <v>82</v>
      </c>
      <c r="AO6849" t="s">
        <v>83</v>
      </c>
      <c r="AP6849" t="s">
        <v>67</v>
      </c>
      <c r="AQ6849" t="s">
        <v>130</v>
      </c>
      <c r="AR6849" t="s">
        <v>82</v>
      </c>
      <c r="AT6849" t="s">
        <v>82</v>
      </c>
      <c r="AW6849" t="s">
        <v>82</v>
      </c>
      <c r="AY6849" t="s">
        <v>360</v>
      </c>
      <c r="AZ6849" t="s">
        <v>360</v>
      </c>
      <c r="BA6849" t="s">
        <v>207</v>
      </c>
      <c r="BB6849">
        <v>2554</v>
      </c>
      <c r="BC6849" t="s">
        <v>87</v>
      </c>
      <c r="BH6849" t="s">
        <v>35054</v>
      </c>
      <c r="BI6849" t="s">
        <v>67</v>
      </c>
      <c r="BJ6849">
        <v>43036873</v>
      </c>
    </row>
    <row r="6850" spans="1:62" x14ac:dyDescent="0.25">
      <c r="A6850" t="s">
        <v>35147</v>
      </c>
      <c r="B6850" s="2">
        <v>43543</v>
      </c>
      <c r="C6850" t="s">
        <v>63</v>
      </c>
      <c r="D6850" s="3">
        <v>43472.527521574077</v>
      </c>
      <c r="E6850" t="s">
        <v>64</v>
      </c>
      <c r="F6850" s="2">
        <v>43556</v>
      </c>
      <c r="G6850" s="2">
        <v>43799</v>
      </c>
      <c r="H6850" t="s">
        <v>35148</v>
      </c>
      <c r="I6850" t="s">
        <v>67</v>
      </c>
      <c r="J6850" t="s">
        <v>35149</v>
      </c>
      <c r="L6850" t="s">
        <v>35150</v>
      </c>
      <c r="M6850" t="s">
        <v>649</v>
      </c>
      <c r="N6850">
        <v>85387</v>
      </c>
      <c r="O6850" t="s">
        <v>70</v>
      </c>
      <c r="Q6850" t="s">
        <v>35151</v>
      </c>
      <c r="S6850" t="s">
        <v>72</v>
      </c>
      <c r="T6850" t="s">
        <v>7872</v>
      </c>
      <c r="U6850" t="s">
        <v>7873</v>
      </c>
      <c r="V6850" t="s">
        <v>2471</v>
      </c>
      <c r="W6850" t="s">
        <v>649</v>
      </c>
      <c r="X6850" t="s">
        <v>10978</v>
      </c>
      <c r="Y6850" t="str">
        <f>"45-2092"</f>
        <v>45-2092</v>
      </c>
      <c r="Z6850" t="s">
        <v>883</v>
      </c>
      <c r="AA6850">
        <v>424930</v>
      </c>
      <c r="AB6850">
        <v>10</v>
      </c>
      <c r="AC6850">
        <v>10</v>
      </c>
      <c r="AD6850" t="s">
        <v>79</v>
      </c>
      <c r="AE6850" t="s">
        <v>95</v>
      </c>
      <c r="AF6850">
        <v>40</v>
      </c>
      <c r="AG6850" s="4">
        <v>0.25</v>
      </c>
      <c r="AH6850" s="4">
        <v>0.60416666666666663</v>
      </c>
      <c r="AI6850" s="5">
        <v>11.73</v>
      </c>
      <c r="AJ6850">
        <v>17.600000000000001</v>
      </c>
      <c r="AK6850">
        <v>17.600000000000001</v>
      </c>
      <c r="AL6850" t="s">
        <v>81</v>
      </c>
      <c r="AM6850" t="s">
        <v>82</v>
      </c>
      <c r="AO6850" t="s">
        <v>83</v>
      </c>
      <c r="AP6850" t="s">
        <v>67</v>
      </c>
      <c r="AQ6850" t="s">
        <v>67</v>
      </c>
      <c r="AR6850" t="s">
        <v>82</v>
      </c>
      <c r="AT6850" t="s">
        <v>82</v>
      </c>
      <c r="AW6850" t="s">
        <v>82</v>
      </c>
      <c r="AY6850" t="s">
        <v>35152</v>
      </c>
      <c r="AZ6850" t="s">
        <v>655</v>
      </c>
      <c r="BA6850" t="s">
        <v>649</v>
      </c>
      <c r="BB6850">
        <v>85387</v>
      </c>
      <c r="BC6850" t="s">
        <v>79</v>
      </c>
      <c r="BH6850" t="s">
        <v>35153</v>
      </c>
      <c r="BJ6850">
        <v>823377580</v>
      </c>
    </row>
    <row r="6851" spans="1:62" x14ac:dyDescent="0.25">
      <c r="A6851" t="s">
        <v>35377</v>
      </c>
      <c r="B6851" s="2">
        <v>43543</v>
      </c>
      <c r="C6851" t="s">
        <v>63</v>
      </c>
      <c r="D6851" s="3">
        <v>43472.65557234954</v>
      </c>
      <c r="E6851" t="s">
        <v>64</v>
      </c>
      <c r="F6851" s="2">
        <v>43556</v>
      </c>
      <c r="G6851" s="2">
        <v>43770</v>
      </c>
      <c r="H6851" t="s">
        <v>35040</v>
      </c>
      <c r="I6851" t="s">
        <v>35040</v>
      </c>
      <c r="J6851" t="s">
        <v>35041</v>
      </c>
      <c r="K6851" t="s">
        <v>67</v>
      </c>
      <c r="L6851" t="s">
        <v>360</v>
      </c>
      <c r="M6851" t="s">
        <v>207</v>
      </c>
      <c r="N6851">
        <v>2554</v>
      </c>
      <c r="O6851" t="s">
        <v>70</v>
      </c>
      <c r="Q6851" t="s">
        <v>35042</v>
      </c>
      <c r="S6851" t="s">
        <v>72</v>
      </c>
      <c r="T6851" t="s">
        <v>34193</v>
      </c>
      <c r="U6851" t="s">
        <v>34194</v>
      </c>
      <c r="V6851" t="s">
        <v>206</v>
      </c>
      <c r="W6851" t="s">
        <v>207</v>
      </c>
      <c r="X6851" t="s">
        <v>300</v>
      </c>
      <c r="Y6851" t="str">
        <f>"35-2014"</f>
        <v>35-2014</v>
      </c>
      <c r="Z6851" t="s">
        <v>301</v>
      </c>
      <c r="AA6851">
        <v>722110</v>
      </c>
      <c r="AB6851">
        <v>3</v>
      </c>
      <c r="AC6851">
        <v>3</v>
      </c>
      <c r="AD6851" t="s">
        <v>79</v>
      </c>
      <c r="AE6851" t="s">
        <v>80</v>
      </c>
      <c r="AF6851">
        <v>40</v>
      </c>
      <c r="AG6851" s="4">
        <v>0.625</v>
      </c>
      <c r="AH6851" s="4">
        <v>0.95833333333333337</v>
      </c>
      <c r="AI6851" s="5">
        <v>14.49</v>
      </c>
      <c r="AJ6851">
        <v>0</v>
      </c>
      <c r="AK6851">
        <v>0</v>
      </c>
      <c r="AL6851" t="s">
        <v>81</v>
      </c>
      <c r="AM6851" t="s">
        <v>82</v>
      </c>
      <c r="AO6851" t="s">
        <v>83</v>
      </c>
      <c r="AP6851" t="s">
        <v>67</v>
      </c>
      <c r="AQ6851" t="s">
        <v>130</v>
      </c>
      <c r="AR6851" t="s">
        <v>82</v>
      </c>
      <c r="AT6851" t="s">
        <v>82</v>
      </c>
      <c r="AW6851" t="s">
        <v>82</v>
      </c>
      <c r="AY6851" t="s">
        <v>360</v>
      </c>
      <c r="AZ6851" t="s">
        <v>360</v>
      </c>
      <c r="BA6851" t="s">
        <v>207</v>
      </c>
      <c r="BB6851">
        <v>2554</v>
      </c>
      <c r="BC6851" t="s">
        <v>87</v>
      </c>
      <c r="BH6851" t="s">
        <v>35041</v>
      </c>
      <c r="BI6851" t="s">
        <v>67</v>
      </c>
      <c r="BJ6851">
        <v>43116174</v>
      </c>
    </row>
    <row r="6852" spans="1:62" x14ac:dyDescent="0.25">
      <c r="A6852" t="s">
        <v>35404</v>
      </c>
      <c r="B6852" s="2">
        <v>43543</v>
      </c>
      <c r="C6852" t="s">
        <v>63</v>
      </c>
      <c r="D6852" s="3">
        <v>43472.444830416665</v>
      </c>
      <c r="E6852" t="s">
        <v>282</v>
      </c>
      <c r="F6852" s="2">
        <v>43556</v>
      </c>
      <c r="G6852" s="2">
        <v>43738</v>
      </c>
      <c r="H6852" t="s">
        <v>35405</v>
      </c>
      <c r="I6852" t="s">
        <v>67</v>
      </c>
      <c r="J6852" t="s">
        <v>35406</v>
      </c>
      <c r="K6852" t="s">
        <v>67</v>
      </c>
      <c r="L6852" t="s">
        <v>35235</v>
      </c>
      <c r="M6852" t="s">
        <v>207</v>
      </c>
      <c r="N6852">
        <v>2639</v>
      </c>
      <c r="O6852" t="s">
        <v>70</v>
      </c>
      <c r="P6852" t="s">
        <v>67</v>
      </c>
      <c r="Q6852" t="s">
        <v>35407</v>
      </c>
      <c r="S6852" t="s">
        <v>72</v>
      </c>
      <c r="T6852" t="s">
        <v>8517</v>
      </c>
      <c r="U6852" t="s">
        <v>8518</v>
      </c>
      <c r="V6852" t="s">
        <v>8519</v>
      </c>
      <c r="W6852" t="s">
        <v>207</v>
      </c>
      <c r="X6852" t="s">
        <v>9761</v>
      </c>
      <c r="Y6852" t="str">
        <f>"35-2014"</f>
        <v>35-2014</v>
      </c>
      <c r="Z6852" t="s">
        <v>301</v>
      </c>
      <c r="AA6852">
        <v>722110</v>
      </c>
      <c r="AB6852">
        <v>7</v>
      </c>
      <c r="AC6852">
        <v>6</v>
      </c>
      <c r="AD6852" t="s">
        <v>79</v>
      </c>
      <c r="AE6852" t="s">
        <v>95</v>
      </c>
      <c r="AF6852">
        <v>40</v>
      </c>
      <c r="AG6852" s="4">
        <v>0.66666666666666663</v>
      </c>
      <c r="AH6852" s="4">
        <v>0</v>
      </c>
      <c r="AI6852" s="5">
        <v>15.17</v>
      </c>
      <c r="AJ6852">
        <v>22.76</v>
      </c>
      <c r="AL6852" t="s">
        <v>81</v>
      </c>
      <c r="AM6852" t="s">
        <v>82</v>
      </c>
      <c r="AO6852" t="s">
        <v>83</v>
      </c>
      <c r="AP6852" t="s">
        <v>67</v>
      </c>
      <c r="AQ6852" t="s">
        <v>67</v>
      </c>
      <c r="AR6852" t="s">
        <v>82</v>
      </c>
      <c r="AT6852" t="s">
        <v>82</v>
      </c>
      <c r="AW6852" t="s">
        <v>82</v>
      </c>
      <c r="AY6852" t="s">
        <v>35235</v>
      </c>
      <c r="AZ6852" t="s">
        <v>214</v>
      </c>
      <c r="BA6852" t="s">
        <v>207</v>
      </c>
      <c r="BB6852">
        <v>2639</v>
      </c>
      <c r="BC6852" t="s">
        <v>87</v>
      </c>
      <c r="BH6852" t="s">
        <v>35406</v>
      </c>
      <c r="BI6852" t="s">
        <v>67</v>
      </c>
      <c r="BJ6852">
        <v>202601976</v>
      </c>
    </row>
    <row r="6853" spans="1:62" x14ac:dyDescent="0.25">
      <c r="A6853" t="s">
        <v>35467</v>
      </c>
      <c r="B6853" s="2">
        <v>43543</v>
      </c>
      <c r="C6853" t="s">
        <v>63</v>
      </c>
      <c r="D6853" s="3">
        <v>43472.40083150463</v>
      </c>
      <c r="E6853" t="s">
        <v>64</v>
      </c>
      <c r="F6853" s="2">
        <v>43556</v>
      </c>
      <c r="G6853" s="2">
        <v>43800</v>
      </c>
      <c r="H6853" t="s">
        <v>35468</v>
      </c>
      <c r="J6853" t="s">
        <v>35469</v>
      </c>
      <c r="L6853" t="s">
        <v>35470</v>
      </c>
      <c r="M6853" t="s">
        <v>1362</v>
      </c>
      <c r="N6853">
        <v>6804</v>
      </c>
      <c r="O6853" t="s">
        <v>70</v>
      </c>
      <c r="Q6853" t="s">
        <v>35471</v>
      </c>
      <c r="S6853" t="s">
        <v>82</v>
      </c>
      <c r="U6853" t="s">
        <v>92</v>
      </c>
      <c r="X6853" t="s">
        <v>35472</v>
      </c>
      <c r="Y6853" t="str">
        <f>"37-3011"</f>
        <v>37-3011</v>
      </c>
      <c r="Z6853" t="s">
        <v>94</v>
      </c>
      <c r="AA6853">
        <v>561730</v>
      </c>
      <c r="AB6853">
        <v>20</v>
      </c>
      <c r="AC6853">
        <v>20</v>
      </c>
      <c r="AD6853" t="s">
        <v>79</v>
      </c>
      <c r="AE6853" t="s">
        <v>80</v>
      </c>
      <c r="AF6853">
        <v>40</v>
      </c>
      <c r="AG6853" s="4">
        <v>0.33333333333333331</v>
      </c>
      <c r="AH6853" s="4">
        <v>0.66666666666666663</v>
      </c>
      <c r="AI6853" s="5">
        <v>18.36</v>
      </c>
      <c r="AJ6853">
        <v>0</v>
      </c>
      <c r="AK6853">
        <v>0</v>
      </c>
      <c r="AL6853" t="s">
        <v>81</v>
      </c>
      <c r="AM6853" t="s">
        <v>82</v>
      </c>
      <c r="AO6853" t="s">
        <v>83</v>
      </c>
      <c r="AR6853" t="s">
        <v>82</v>
      </c>
      <c r="AT6853" t="s">
        <v>82</v>
      </c>
      <c r="AW6853" t="s">
        <v>82</v>
      </c>
      <c r="AY6853" t="s">
        <v>35473</v>
      </c>
      <c r="AZ6853" t="s">
        <v>19630</v>
      </c>
      <c r="BA6853" t="s">
        <v>1362</v>
      </c>
      <c r="BB6853">
        <v>6804</v>
      </c>
      <c r="BC6853" t="s">
        <v>79</v>
      </c>
      <c r="BH6853" t="s">
        <v>35474</v>
      </c>
      <c r="BJ6853">
        <v>61573142</v>
      </c>
    </row>
    <row r="6854" spans="1:62" x14ac:dyDescent="0.25">
      <c r="A6854" t="s">
        <v>35475</v>
      </c>
      <c r="B6854" s="2">
        <v>43543</v>
      </c>
      <c r="C6854" t="s">
        <v>63</v>
      </c>
      <c r="D6854" s="3">
        <v>43472.48422431713</v>
      </c>
      <c r="E6854" t="s">
        <v>64</v>
      </c>
      <c r="F6854" s="2">
        <v>43556</v>
      </c>
      <c r="G6854" s="2">
        <v>43814</v>
      </c>
      <c r="H6854" t="s">
        <v>35476</v>
      </c>
      <c r="I6854" t="s">
        <v>35477</v>
      </c>
      <c r="J6854" t="s">
        <v>35478</v>
      </c>
      <c r="K6854" t="s">
        <v>67</v>
      </c>
      <c r="L6854" t="s">
        <v>360</v>
      </c>
      <c r="M6854" t="s">
        <v>207</v>
      </c>
      <c r="N6854">
        <v>2554</v>
      </c>
      <c r="O6854" t="s">
        <v>70</v>
      </c>
      <c r="Q6854" t="s">
        <v>35479</v>
      </c>
      <c r="S6854" t="s">
        <v>72</v>
      </c>
      <c r="T6854" t="s">
        <v>34193</v>
      </c>
      <c r="U6854" t="s">
        <v>34194</v>
      </c>
      <c r="V6854" t="s">
        <v>206</v>
      </c>
      <c r="W6854" t="s">
        <v>207</v>
      </c>
      <c r="X6854" t="s">
        <v>35480</v>
      </c>
      <c r="Y6854" t="str">
        <f>"47-2141"</f>
        <v>47-2141</v>
      </c>
      <c r="Z6854" t="s">
        <v>1722</v>
      </c>
      <c r="AA6854">
        <v>23832</v>
      </c>
      <c r="AB6854">
        <v>13</v>
      </c>
      <c r="AC6854">
        <v>13</v>
      </c>
      <c r="AD6854" t="s">
        <v>79</v>
      </c>
      <c r="AE6854" t="s">
        <v>95</v>
      </c>
      <c r="AF6854">
        <v>40</v>
      </c>
      <c r="AG6854" s="4">
        <v>0.33333333333333331</v>
      </c>
      <c r="AH6854" s="4">
        <v>0.66666666666666663</v>
      </c>
      <c r="AI6854" s="5">
        <v>23.9</v>
      </c>
      <c r="AJ6854">
        <v>0</v>
      </c>
      <c r="AK6854">
        <v>0</v>
      </c>
      <c r="AL6854" t="s">
        <v>81</v>
      </c>
      <c r="AM6854" t="s">
        <v>82</v>
      </c>
      <c r="AO6854" t="s">
        <v>83</v>
      </c>
      <c r="AP6854" t="s">
        <v>67</v>
      </c>
      <c r="AQ6854" t="s">
        <v>67</v>
      </c>
      <c r="AR6854" t="s">
        <v>82</v>
      </c>
      <c r="AT6854" t="s">
        <v>82</v>
      </c>
      <c r="AW6854" t="s">
        <v>82</v>
      </c>
      <c r="AY6854" t="s">
        <v>360</v>
      </c>
      <c r="AZ6854" t="s">
        <v>360</v>
      </c>
      <c r="BA6854" t="s">
        <v>207</v>
      </c>
      <c r="BB6854">
        <v>2554</v>
      </c>
      <c r="BC6854" t="s">
        <v>87</v>
      </c>
      <c r="BH6854" t="s">
        <v>35478</v>
      </c>
      <c r="BI6854" t="s">
        <v>67</v>
      </c>
      <c r="BJ6854">
        <v>203305174</v>
      </c>
    </row>
    <row r="6855" spans="1:62" x14ac:dyDescent="0.25">
      <c r="A6855" t="s">
        <v>35987</v>
      </c>
      <c r="B6855" s="2">
        <v>43543</v>
      </c>
      <c r="C6855" t="s">
        <v>63</v>
      </c>
      <c r="D6855" s="3">
        <v>43474.353907210651</v>
      </c>
      <c r="E6855" t="s">
        <v>282</v>
      </c>
      <c r="F6855" s="2">
        <v>43556</v>
      </c>
      <c r="G6855" s="2">
        <v>43814</v>
      </c>
      <c r="H6855" t="s">
        <v>35988</v>
      </c>
      <c r="J6855" t="s">
        <v>35989</v>
      </c>
      <c r="L6855" t="s">
        <v>3553</v>
      </c>
      <c r="M6855" t="s">
        <v>714</v>
      </c>
      <c r="N6855">
        <v>70810</v>
      </c>
      <c r="O6855" t="s">
        <v>70</v>
      </c>
      <c r="Q6855" t="s">
        <v>35990</v>
      </c>
      <c r="S6855" t="s">
        <v>72</v>
      </c>
      <c r="T6855" t="s">
        <v>6264</v>
      </c>
      <c r="U6855" t="s">
        <v>10931</v>
      </c>
      <c r="V6855" t="s">
        <v>104</v>
      </c>
      <c r="W6855" t="s">
        <v>105</v>
      </c>
      <c r="X6855" t="s">
        <v>106</v>
      </c>
      <c r="Y6855" t="str">
        <f>"37-3011"</f>
        <v>37-3011</v>
      </c>
      <c r="Z6855" t="s">
        <v>94</v>
      </c>
      <c r="AA6855">
        <v>561730</v>
      </c>
      <c r="AB6855">
        <v>6</v>
      </c>
      <c r="AC6855">
        <v>4</v>
      </c>
      <c r="AD6855" t="s">
        <v>79</v>
      </c>
      <c r="AE6855" t="s">
        <v>95</v>
      </c>
      <c r="AF6855">
        <v>40</v>
      </c>
      <c r="AG6855" s="4">
        <v>0.29166666666666669</v>
      </c>
      <c r="AH6855" s="4">
        <v>0.66666666666666663</v>
      </c>
      <c r="AI6855" s="5">
        <v>13.42</v>
      </c>
      <c r="AJ6855">
        <v>20.13</v>
      </c>
      <c r="AL6855" t="s">
        <v>81</v>
      </c>
      <c r="AM6855" t="s">
        <v>82</v>
      </c>
      <c r="AO6855" t="s">
        <v>83</v>
      </c>
      <c r="AR6855" t="s">
        <v>82</v>
      </c>
      <c r="AT6855" t="s">
        <v>82</v>
      </c>
      <c r="AW6855" t="s">
        <v>82</v>
      </c>
      <c r="AY6855" t="s">
        <v>3553</v>
      </c>
      <c r="AZ6855" t="s">
        <v>4612</v>
      </c>
      <c r="BA6855" t="s">
        <v>714</v>
      </c>
      <c r="BB6855">
        <v>70810</v>
      </c>
      <c r="BC6855" t="s">
        <v>79</v>
      </c>
      <c r="BH6855" t="s">
        <v>35989</v>
      </c>
      <c r="BJ6855">
        <v>454606803</v>
      </c>
    </row>
    <row r="6856" spans="1:62" x14ac:dyDescent="0.25">
      <c r="A6856" t="s">
        <v>36035</v>
      </c>
      <c r="B6856" s="2">
        <v>43543</v>
      </c>
      <c r="C6856" t="s">
        <v>63</v>
      </c>
      <c r="D6856" s="3">
        <v>43475.666137476852</v>
      </c>
      <c r="E6856" t="s">
        <v>91</v>
      </c>
      <c r="H6856" t="s">
        <v>36036</v>
      </c>
      <c r="J6856" t="s">
        <v>36037</v>
      </c>
      <c r="L6856" t="s">
        <v>36038</v>
      </c>
      <c r="M6856" t="s">
        <v>1064</v>
      </c>
      <c r="N6856">
        <v>37059</v>
      </c>
      <c r="O6856" t="s">
        <v>70</v>
      </c>
      <c r="Q6856" t="s">
        <v>36039</v>
      </c>
      <c r="S6856" t="s">
        <v>72</v>
      </c>
      <c r="T6856" t="s">
        <v>910</v>
      </c>
      <c r="U6856" t="s">
        <v>911</v>
      </c>
      <c r="V6856" t="s">
        <v>863</v>
      </c>
      <c r="W6856" t="s">
        <v>105</v>
      </c>
      <c r="X6856" t="s">
        <v>5839</v>
      </c>
      <c r="Y6856" t="str">
        <f>"47-3011"</f>
        <v>47-3011</v>
      </c>
      <c r="Z6856" t="s">
        <v>5840</v>
      </c>
      <c r="AA6856">
        <v>238140</v>
      </c>
      <c r="AB6856">
        <v>10</v>
      </c>
      <c r="AD6856" t="s">
        <v>79</v>
      </c>
      <c r="AE6856" t="s">
        <v>95</v>
      </c>
      <c r="AF6856">
        <v>40</v>
      </c>
      <c r="AG6856" s="4">
        <v>0.29166666666666669</v>
      </c>
      <c r="AH6856" s="4">
        <v>0.66666666666666663</v>
      </c>
      <c r="AI6856" s="5">
        <v>15.73</v>
      </c>
      <c r="AJ6856">
        <v>23.6</v>
      </c>
      <c r="AL6856" t="s">
        <v>81</v>
      </c>
      <c r="AM6856" t="s">
        <v>82</v>
      </c>
      <c r="AO6856" t="s">
        <v>83</v>
      </c>
      <c r="AR6856" t="s">
        <v>82</v>
      </c>
      <c r="AT6856" t="s">
        <v>82</v>
      </c>
      <c r="AW6856" t="s">
        <v>82</v>
      </c>
      <c r="AY6856" t="s">
        <v>36038</v>
      </c>
      <c r="AZ6856" t="s">
        <v>36040</v>
      </c>
      <c r="BA6856" t="s">
        <v>1064</v>
      </c>
      <c r="BB6856">
        <v>37059</v>
      </c>
      <c r="BC6856" t="s">
        <v>87</v>
      </c>
      <c r="BH6856" t="s">
        <v>36037</v>
      </c>
      <c r="BJ6856">
        <v>900668952</v>
      </c>
    </row>
    <row r="6857" spans="1:62" x14ac:dyDescent="0.25">
      <c r="A6857" t="s">
        <v>36083</v>
      </c>
      <c r="B6857" s="2">
        <v>43543</v>
      </c>
      <c r="C6857" t="s">
        <v>63</v>
      </c>
      <c r="D6857" s="3">
        <v>43475.576202800927</v>
      </c>
      <c r="E6857" t="s">
        <v>117</v>
      </c>
      <c r="H6857" t="s">
        <v>36084</v>
      </c>
      <c r="I6857" t="s">
        <v>36085</v>
      </c>
      <c r="J6857" t="s">
        <v>36086</v>
      </c>
      <c r="K6857" t="s">
        <v>67</v>
      </c>
      <c r="L6857" t="s">
        <v>36087</v>
      </c>
      <c r="M6857" t="s">
        <v>232</v>
      </c>
      <c r="N6857">
        <v>11946</v>
      </c>
      <c r="O6857" t="s">
        <v>70</v>
      </c>
      <c r="P6857" t="s">
        <v>67</v>
      </c>
      <c r="Q6857" t="s">
        <v>36088</v>
      </c>
      <c r="S6857" t="s">
        <v>72</v>
      </c>
      <c r="T6857" t="s">
        <v>36089</v>
      </c>
      <c r="U6857" t="s">
        <v>36090</v>
      </c>
      <c r="V6857" t="s">
        <v>36091</v>
      </c>
      <c r="W6857" t="s">
        <v>86</v>
      </c>
      <c r="X6857" t="s">
        <v>36092</v>
      </c>
      <c r="Y6857" t="str">
        <f>"35-9011"</f>
        <v>35-9011</v>
      </c>
      <c r="Z6857" t="s">
        <v>1925</v>
      </c>
      <c r="AA6857">
        <v>722110</v>
      </c>
      <c r="AB6857">
        <v>10</v>
      </c>
      <c r="AD6857" t="s">
        <v>79</v>
      </c>
      <c r="AE6857" t="s">
        <v>95</v>
      </c>
      <c r="AF6857">
        <v>40</v>
      </c>
      <c r="AG6857" s="4">
        <v>0.375</v>
      </c>
      <c r="AH6857" s="4">
        <v>0.70833333333333337</v>
      </c>
      <c r="AI6857" s="5">
        <v>13.34</v>
      </c>
      <c r="AM6857" t="s">
        <v>82</v>
      </c>
      <c r="AO6857" t="s">
        <v>83</v>
      </c>
      <c r="AR6857" t="s">
        <v>82</v>
      </c>
      <c r="AT6857" t="s">
        <v>82</v>
      </c>
      <c r="AW6857" t="s">
        <v>82</v>
      </c>
      <c r="AY6857" t="s">
        <v>36087</v>
      </c>
      <c r="AZ6857" t="s">
        <v>6542</v>
      </c>
      <c r="BA6857" t="s">
        <v>232</v>
      </c>
      <c r="BB6857">
        <v>11946</v>
      </c>
      <c r="BC6857" t="s">
        <v>87</v>
      </c>
      <c r="BD6857" t="s">
        <v>36093</v>
      </c>
      <c r="BH6857" t="s">
        <v>36086</v>
      </c>
      <c r="BI6857" t="s">
        <v>67</v>
      </c>
      <c r="BJ6857">
        <v>364713012</v>
      </c>
    </row>
    <row r="6858" spans="1:62" x14ac:dyDescent="0.25">
      <c r="A6858" t="s">
        <v>36103</v>
      </c>
      <c r="B6858" s="2">
        <v>43543</v>
      </c>
      <c r="C6858" t="s">
        <v>63</v>
      </c>
      <c r="D6858" s="3">
        <v>43475.685486006943</v>
      </c>
      <c r="E6858" t="s">
        <v>91</v>
      </c>
      <c r="H6858" t="s">
        <v>6842</v>
      </c>
      <c r="J6858" t="s">
        <v>6843</v>
      </c>
      <c r="L6858" t="s">
        <v>6844</v>
      </c>
      <c r="M6858" t="s">
        <v>714</v>
      </c>
      <c r="N6858">
        <v>71360</v>
      </c>
      <c r="O6858" t="s">
        <v>70</v>
      </c>
      <c r="Q6858" t="s">
        <v>6845</v>
      </c>
      <c r="S6858" t="s">
        <v>72</v>
      </c>
      <c r="T6858" t="s">
        <v>910</v>
      </c>
      <c r="U6858" t="s">
        <v>911</v>
      </c>
      <c r="V6858" t="s">
        <v>863</v>
      </c>
      <c r="W6858" t="s">
        <v>105</v>
      </c>
      <c r="X6858" t="s">
        <v>4052</v>
      </c>
      <c r="Y6858" t="str">
        <f>"47-2051"</f>
        <v>47-2051</v>
      </c>
      <c r="Z6858" t="s">
        <v>1383</v>
      </c>
      <c r="AA6858">
        <v>236220</v>
      </c>
      <c r="AB6858">
        <v>14</v>
      </c>
      <c r="AD6858" t="s">
        <v>79</v>
      </c>
      <c r="AE6858" t="s">
        <v>95</v>
      </c>
      <c r="AF6858">
        <v>40</v>
      </c>
      <c r="AG6858" s="4">
        <v>0.29166666666666669</v>
      </c>
      <c r="AH6858" s="4">
        <v>0.66666666666666663</v>
      </c>
      <c r="AI6858" s="5">
        <v>20.28</v>
      </c>
      <c r="AJ6858">
        <v>30.42</v>
      </c>
      <c r="AL6858" t="s">
        <v>81</v>
      </c>
      <c r="AM6858" t="s">
        <v>82</v>
      </c>
      <c r="AO6858" t="s">
        <v>83</v>
      </c>
      <c r="AR6858" t="s">
        <v>82</v>
      </c>
      <c r="AT6858" t="s">
        <v>82</v>
      </c>
      <c r="AW6858" t="s">
        <v>72</v>
      </c>
      <c r="AX6858">
        <v>6</v>
      </c>
      <c r="AY6858" t="s">
        <v>6844</v>
      </c>
      <c r="AZ6858" t="s">
        <v>6846</v>
      </c>
      <c r="BA6858" t="s">
        <v>714</v>
      </c>
      <c r="BB6858">
        <v>71360</v>
      </c>
      <c r="BC6858" t="s">
        <v>79</v>
      </c>
      <c r="BH6858" t="s">
        <v>6843</v>
      </c>
      <c r="BJ6858">
        <v>743146614</v>
      </c>
    </row>
    <row r="6859" spans="1:62" x14ac:dyDescent="0.25">
      <c r="A6859" t="s">
        <v>38259</v>
      </c>
      <c r="B6859" s="2">
        <v>43543</v>
      </c>
      <c r="C6859" t="s">
        <v>63</v>
      </c>
      <c r="D6859" s="3">
        <v>43543.673876817127</v>
      </c>
      <c r="E6859" t="s">
        <v>91</v>
      </c>
      <c r="H6859" t="s">
        <v>1826</v>
      </c>
      <c r="J6859" t="s">
        <v>1827</v>
      </c>
      <c r="L6859" t="s">
        <v>1828</v>
      </c>
      <c r="M6859" t="s">
        <v>774</v>
      </c>
      <c r="N6859">
        <v>81611</v>
      </c>
      <c r="O6859" t="s">
        <v>70</v>
      </c>
      <c r="Q6859" t="s">
        <v>1829</v>
      </c>
      <c r="S6859" t="s">
        <v>72</v>
      </c>
      <c r="T6859" t="s">
        <v>1693</v>
      </c>
      <c r="U6859" t="s">
        <v>1694</v>
      </c>
      <c r="V6859" t="s">
        <v>1152</v>
      </c>
      <c r="W6859" t="s">
        <v>774</v>
      </c>
      <c r="X6859" t="s">
        <v>1830</v>
      </c>
      <c r="Y6859" t="str">
        <f>"37-2012"</f>
        <v>37-2012</v>
      </c>
      <c r="Z6859" t="s">
        <v>373</v>
      </c>
      <c r="AA6859">
        <v>713920</v>
      </c>
      <c r="AB6859">
        <v>15</v>
      </c>
      <c r="AD6859" t="s">
        <v>79</v>
      </c>
      <c r="AE6859" t="s">
        <v>95</v>
      </c>
      <c r="AF6859">
        <v>35</v>
      </c>
      <c r="AG6859" s="4">
        <v>0.33333333333333331</v>
      </c>
      <c r="AH6859" s="4">
        <v>0.6875</v>
      </c>
      <c r="AI6859" s="6">
        <v>16</v>
      </c>
      <c r="AJ6859">
        <v>24</v>
      </c>
      <c r="AK6859">
        <v>33</v>
      </c>
      <c r="AL6859" t="s">
        <v>81</v>
      </c>
      <c r="AM6859" t="s">
        <v>82</v>
      </c>
      <c r="AO6859" t="s">
        <v>83</v>
      </c>
      <c r="AR6859" t="s">
        <v>82</v>
      </c>
      <c r="AT6859" t="s">
        <v>82</v>
      </c>
      <c r="AW6859" t="s">
        <v>72</v>
      </c>
      <c r="AX6859">
        <v>3</v>
      </c>
      <c r="AY6859" t="s">
        <v>1828</v>
      </c>
      <c r="AZ6859" t="s">
        <v>1831</v>
      </c>
      <c r="BA6859" t="s">
        <v>774</v>
      </c>
      <c r="BB6859">
        <v>81611</v>
      </c>
      <c r="BC6859" t="s">
        <v>87</v>
      </c>
      <c r="BH6859" t="s">
        <v>1827</v>
      </c>
      <c r="BJ6859">
        <v>840994002</v>
      </c>
    </row>
    <row r="6860" spans="1:62" x14ac:dyDescent="0.25">
      <c r="A6860" t="s">
        <v>203</v>
      </c>
      <c r="B6860" s="2">
        <v>43544</v>
      </c>
      <c r="C6860" t="s">
        <v>63</v>
      </c>
      <c r="D6860" s="3">
        <v>43472.488057615737</v>
      </c>
      <c r="E6860" t="s">
        <v>64</v>
      </c>
      <c r="F6860" s="2">
        <v>43556</v>
      </c>
      <c r="G6860" s="2">
        <v>43814</v>
      </c>
      <c r="H6860" t="s">
        <v>204</v>
      </c>
      <c r="J6860" t="s">
        <v>205</v>
      </c>
      <c r="L6860" t="s">
        <v>206</v>
      </c>
      <c r="M6860" t="s">
        <v>207</v>
      </c>
      <c r="N6860">
        <v>2664</v>
      </c>
      <c r="O6860" t="s">
        <v>70</v>
      </c>
      <c r="Q6860" t="s">
        <v>208</v>
      </c>
      <c r="S6860" t="s">
        <v>72</v>
      </c>
      <c r="T6860" t="s">
        <v>209</v>
      </c>
      <c r="U6860" t="s">
        <v>210</v>
      </c>
      <c r="V6860" t="s">
        <v>211</v>
      </c>
      <c r="W6860" t="s">
        <v>207</v>
      </c>
      <c r="X6860" t="s">
        <v>212</v>
      </c>
      <c r="Y6860" t="str">
        <f>"37-3011"</f>
        <v>37-3011</v>
      </c>
      <c r="Z6860" t="s">
        <v>94</v>
      </c>
      <c r="AA6860">
        <v>561730</v>
      </c>
      <c r="AB6860">
        <v>3</v>
      </c>
      <c r="AC6860">
        <v>3</v>
      </c>
      <c r="AD6860" t="s">
        <v>79</v>
      </c>
      <c r="AE6860" t="s">
        <v>95</v>
      </c>
      <c r="AF6860">
        <v>35</v>
      </c>
      <c r="AG6860" s="4">
        <v>0.33333333333333331</v>
      </c>
      <c r="AH6860" s="4">
        <v>0.66666666666666663</v>
      </c>
      <c r="AI6860" s="5">
        <v>17.920000000000002</v>
      </c>
      <c r="AJ6860">
        <v>26.88</v>
      </c>
      <c r="AL6860" t="s">
        <v>81</v>
      </c>
      <c r="AM6860" t="s">
        <v>82</v>
      </c>
      <c r="AO6860" t="s">
        <v>213</v>
      </c>
      <c r="AR6860" t="s">
        <v>82</v>
      </c>
      <c r="AT6860" t="s">
        <v>82</v>
      </c>
      <c r="AW6860" t="s">
        <v>82</v>
      </c>
      <c r="AY6860" t="s">
        <v>206</v>
      </c>
      <c r="AZ6860" t="s">
        <v>214</v>
      </c>
      <c r="BA6860" t="s">
        <v>207</v>
      </c>
      <c r="BB6860">
        <v>2664</v>
      </c>
      <c r="BC6860" t="s">
        <v>79</v>
      </c>
      <c r="BH6860" t="s">
        <v>205</v>
      </c>
      <c r="BJ6860">
        <v>43343137</v>
      </c>
    </row>
    <row r="6861" spans="1:62" x14ac:dyDescent="0.25">
      <c r="A6861" t="s">
        <v>215</v>
      </c>
      <c r="B6861" s="2">
        <v>43544</v>
      </c>
      <c r="C6861" t="s">
        <v>63</v>
      </c>
      <c r="D6861" s="3">
        <v>43472.487002754628</v>
      </c>
      <c r="E6861" t="s">
        <v>64</v>
      </c>
      <c r="F6861" s="2">
        <v>43556</v>
      </c>
      <c r="G6861" s="2">
        <v>43831</v>
      </c>
      <c r="H6861" t="s">
        <v>216</v>
      </c>
      <c r="I6861" t="s">
        <v>217</v>
      </c>
      <c r="J6861" t="s">
        <v>218</v>
      </c>
      <c r="L6861" t="s">
        <v>211</v>
      </c>
      <c r="M6861" t="s">
        <v>207</v>
      </c>
      <c r="N6861">
        <v>2633</v>
      </c>
      <c r="O6861" t="s">
        <v>70</v>
      </c>
      <c r="Q6861" t="s">
        <v>219</v>
      </c>
      <c r="S6861" t="s">
        <v>72</v>
      </c>
      <c r="T6861" t="s">
        <v>209</v>
      </c>
      <c r="U6861" t="s">
        <v>210</v>
      </c>
      <c r="V6861" t="s">
        <v>211</v>
      </c>
      <c r="W6861" t="s">
        <v>207</v>
      </c>
      <c r="X6861" t="s">
        <v>220</v>
      </c>
      <c r="Y6861" t="str">
        <f>"35-2021"</f>
        <v>35-2021</v>
      </c>
      <c r="Z6861" t="s">
        <v>221</v>
      </c>
      <c r="AA6861">
        <v>7221</v>
      </c>
      <c r="AB6861">
        <v>6</v>
      </c>
      <c r="AC6861">
        <v>6</v>
      </c>
      <c r="AD6861" t="s">
        <v>79</v>
      </c>
      <c r="AE6861" t="s">
        <v>95</v>
      </c>
      <c r="AF6861">
        <v>35</v>
      </c>
      <c r="AG6861" s="4">
        <v>0.625</v>
      </c>
      <c r="AH6861" s="4">
        <v>0.95833333333333337</v>
      </c>
      <c r="AI6861" s="5">
        <v>13.08</v>
      </c>
      <c r="AJ6861">
        <v>19.62</v>
      </c>
      <c r="AL6861" t="s">
        <v>81</v>
      </c>
      <c r="AM6861" t="s">
        <v>82</v>
      </c>
      <c r="AO6861" t="s">
        <v>83</v>
      </c>
      <c r="AR6861" t="s">
        <v>82</v>
      </c>
      <c r="AT6861" t="s">
        <v>82</v>
      </c>
      <c r="AW6861" t="s">
        <v>82</v>
      </c>
      <c r="AY6861" t="s">
        <v>211</v>
      </c>
      <c r="AZ6861" t="s">
        <v>214</v>
      </c>
      <c r="BA6861" t="s">
        <v>207</v>
      </c>
      <c r="BB6861">
        <v>2633</v>
      </c>
      <c r="BC6861" t="s">
        <v>87</v>
      </c>
      <c r="BH6861" t="s">
        <v>218</v>
      </c>
      <c r="BJ6861">
        <v>264623135</v>
      </c>
    </row>
    <row r="6862" spans="1:62" x14ac:dyDescent="0.25">
      <c r="A6862" t="s">
        <v>9260</v>
      </c>
      <c r="B6862" s="2">
        <v>43544</v>
      </c>
      <c r="C6862" t="s">
        <v>63</v>
      </c>
      <c r="D6862" s="3">
        <v>43472.407307407404</v>
      </c>
      <c r="E6862" t="s">
        <v>64</v>
      </c>
      <c r="F6862" s="2">
        <v>43556</v>
      </c>
      <c r="G6862" s="2">
        <v>43799</v>
      </c>
      <c r="H6862" t="s">
        <v>9261</v>
      </c>
      <c r="J6862" t="s">
        <v>9262</v>
      </c>
      <c r="L6862" t="s">
        <v>8595</v>
      </c>
      <c r="M6862" t="s">
        <v>232</v>
      </c>
      <c r="N6862">
        <v>11552</v>
      </c>
      <c r="O6862" t="s">
        <v>70</v>
      </c>
      <c r="Q6862" t="s">
        <v>9263</v>
      </c>
      <c r="S6862" t="s">
        <v>72</v>
      </c>
      <c r="T6862" t="s">
        <v>2136</v>
      </c>
      <c r="U6862" t="s">
        <v>2137</v>
      </c>
      <c r="V6862" t="s">
        <v>232</v>
      </c>
      <c r="W6862" t="s">
        <v>232</v>
      </c>
      <c r="X6862" t="s">
        <v>2138</v>
      </c>
      <c r="Y6862" t="str">
        <f>"39-2021"</f>
        <v>39-2021</v>
      </c>
      <c r="Z6862" t="s">
        <v>78</v>
      </c>
      <c r="AA6862">
        <v>711219</v>
      </c>
      <c r="AB6862">
        <v>10</v>
      </c>
      <c r="AC6862">
        <v>10</v>
      </c>
      <c r="AD6862" t="s">
        <v>79</v>
      </c>
      <c r="AE6862" t="s">
        <v>95</v>
      </c>
      <c r="AF6862">
        <v>40</v>
      </c>
      <c r="AG6862" s="4">
        <v>0.20833333333333334</v>
      </c>
      <c r="AH6862" s="4">
        <v>0.45833333333333331</v>
      </c>
      <c r="AI6862" s="5">
        <v>13.05</v>
      </c>
      <c r="AJ6862">
        <v>19.579999999999998</v>
      </c>
      <c r="AL6862" t="s">
        <v>81</v>
      </c>
      <c r="AM6862" t="s">
        <v>82</v>
      </c>
      <c r="AO6862" t="s">
        <v>83</v>
      </c>
      <c r="AR6862" t="s">
        <v>82</v>
      </c>
      <c r="AT6862" t="s">
        <v>82</v>
      </c>
      <c r="AW6862" t="s">
        <v>72</v>
      </c>
      <c r="AX6862">
        <v>1</v>
      </c>
      <c r="AY6862" t="s">
        <v>2169</v>
      </c>
      <c r="AZ6862" t="s">
        <v>698</v>
      </c>
      <c r="BA6862" t="s">
        <v>232</v>
      </c>
      <c r="BB6862">
        <v>11003</v>
      </c>
      <c r="BC6862" t="s">
        <v>87</v>
      </c>
      <c r="BH6862" t="s">
        <v>2167</v>
      </c>
      <c r="BJ6862">
        <v>112918705</v>
      </c>
    </row>
    <row r="6863" spans="1:62" x14ac:dyDescent="0.25">
      <c r="A6863" t="s">
        <v>9390</v>
      </c>
      <c r="B6863" s="2">
        <v>43544</v>
      </c>
      <c r="C6863" t="s">
        <v>63</v>
      </c>
      <c r="D6863" s="3">
        <v>43472.395807395835</v>
      </c>
      <c r="E6863" t="s">
        <v>64</v>
      </c>
      <c r="F6863" s="2">
        <v>43556</v>
      </c>
      <c r="G6863" s="2">
        <v>43799</v>
      </c>
      <c r="H6863" t="s">
        <v>9391</v>
      </c>
      <c r="J6863" t="s">
        <v>9392</v>
      </c>
      <c r="L6863" t="s">
        <v>9393</v>
      </c>
      <c r="M6863" t="s">
        <v>232</v>
      </c>
      <c r="N6863">
        <v>14425</v>
      </c>
      <c r="O6863" t="s">
        <v>70</v>
      </c>
      <c r="Q6863" t="s">
        <v>9394</v>
      </c>
      <c r="S6863" t="s">
        <v>72</v>
      </c>
      <c r="T6863" t="s">
        <v>2136</v>
      </c>
      <c r="U6863" t="s">
        <v>2137</v>
      </c>
      <c r="V6863" t="s">
        <v>232</v>
      </c>
      <c r="W6863" t="s">
        <v>232</v>
      </c>
      <c r="X6863" t="s">
        <v>2138</v>
      </c>
      <c r="Y6863" t="str">
        <f>"39-2021"</f>
        <v>39-2021</v>
      </c>
      <c r="Z6863" t="s">
        <v>78</v>
      </c>
      <c r="AA6863">
        <v>711219</v>
      </c>
      <c r="AB6863">
        <v>8</v>
      </c>
      <c r="AC6863">
        <v>8</v>
      </c>
      <c r="AD6863" t="s">
        <v>79</v>
      </c>
      <c r="AE6863" t="s">
        <v>95</v>
      </c>
      <c r="AF6863">
        <v>40</v>
      </c>
      <c r="AG6863" s="4">
        <v>0.20833333333333334</v>
      </c>
      <c r="AH6863" s="4">
        <v>0.45833333333333331</v>
      </c>
      <c r="AI6863" s="5">
        <v>13.05</v>
      </c>
      <c r="AJ6863">
        <v>19.579999999999998</v>
      </c>
      <c r="AK6863">
        <v>19.579999999999998</v>
      </c>
      <c r="AL6863" t="s">
        <v>81</v>
      </c>
      <c r="AM6863" t="s">
        <v>82</v>
      </c>
      <c r="AO6863" t="s">
        <v>83</v>
      </c>
      <c r="AR6863" t="s">
        <v>82</v>
      </c>
      <c r="AT6863" t="s">
        <v>82</v>
      </c>
      <c r="AW6863" t="s">
        <v>72</v>
      </c>
      <c r="AX6863">
        <v>1</v>
      </c>
      <c r="AY6863" t="s">
        <v>2169</v>
      </c>
      <c r="AZ6863" t="s">
        <v>698</v>
      </c>
      <c r="BA6863" t="s">
        <v>232</v>
      </c>
      <c r="BB6863">
        <v>11003</v>
      </c>
      <c r="BC6863" t="s">
        <v>87</v>
      </c>
      <c r="BH6863" t="s">
        <v>2167</v>
      </c>
      <c r="BJ6863">
        <v>66303746</v>
      </c>
    </row>
    <row r="6864" spans="1:62" x14ac:dyDescent="0.25">
      <c r="A6864" t="s">
        <v>9399</v>
      </c>
      <c r="B6864" s="2">
        <v>43544</v>
      </c>
      <c r="C6864" t="s">
        <v>63</v>
      </c>
      <c r="D6864" s="3">
        <v>43472.394316296297</v>
      </c>
      <c r="E6864" t="s">
        <v>64</v>
      </c>
      <c r="F6864" s="2">
        <v>43556</v>
      </c>
      <c r="G6864" s="2">
        <v>43799</v>
      </c>
      <c r="H6864" t="s">
        <v>9400</v>
      </c>
      <c r="J6864" t="s">
        <v>9401</v>
      </c>
      <c r="L6864" t="s">
        <v>2144</v>
      </c>
      <c r="M6864" t="s">
        <v>232</v>
      </c>
      <c r="N6864">
        <v>11001</v>
      </c>
      <c r="O6864" t="s">
        <v>70</v>
      </c>
      <c r="Q6864" t="s">
        <v>9402</v>
      </c>
      <c r="S6864" t="s">
        <v>72</v>
      </c>
      <c r="T6864" t="s">
        <v>2136</v>
      </c>
      <c r="U6864" t="s">
        <v>2137</v>
      </c>
      <c r="V6864" t="s">
        <v>232</v>
      </c>
      <c r="W6864" t="s">
        <v>232</v>
      </c>
      <c r="X6864" t="s">
        <v>2138</v>
      </c>
      <c r="Y6864" t="str">
        <f>"39-2021"</f>
        <v>39-2021</v>
      </c>
      <c r="Z6864" t="s">
        <v>78</v>
      </c>
      <c r="AA6864">
        <v>711219</v>
      </c>
      <c r="AB6864">
        <v>13</v>
      </c>
      <c r="AC6864">
        <v>13</v>
      </c>
      <c r="AD6864" t="s">
        <v>79</v>
      </c>
      <c r="AE6864" t="s">
        <v>95</v>
      </c>
      <c r="AF6864">
        <v>40</v>
      </c>
      <c r="AG6864" s="4">
        <v>0.20833333333333334</v>
      </c>
      <c r="AH6864" s="4">
        <v>0.45833333333333331</v>
      </c>
      <c r="AI6864" s="5">
        <v>13.05</v>
      </c>
      <c r="AJ6864">
        <v>19.579999999999998</v>
      </c>
      <c r="AL6864" t="s">
        <v>81</v>
      </c>
      <c r="AM6864" t="s">
        <v>82</v>
      </c>
      <c r="AO6864" t="s">
        <v>83</v>
      </c>
      <c r="AR6864" t="s">
        <v>82</v>
      </c>
      <c r="AT6864" t="s">
        <v>82</v>
      </c>
      <c r="AW6864" t="s">
        <v>72</v>
      </c>
      <c r="AX6864">
        <v>1</v>
      </c>
      <c r="AY6864" t="s">
        <v>2169</v>
      </c>
      <c r="AZ6864" t="s">
        <v>698</v>
      </c>
      <c r="BA6864" t="s">
        <v>232</v>
      </c>
      <c r="BB6864">
        <v>11003</v>
      </c>
      <c r="BC6864" t="s">
        <v>79</v>
      </c>
      <c r="BH6864" t="s">
        <v>2167</v>
      </c>
      <c r="BJ6864">
        <v>562648106</v>
      </c>
    </row>
    <row r="6865" spans="1:62" x14ac:dyDescent="0.25">
      <c r="A6865" t="s">
        <v>9630</v>
      </c>
      <c r="B6865" s="2">
        <v>43544</v>
      </c>
      <c r="C6865" t="s">
        <v>63</v>
      </c>
      <c r="D6865" s="3">
        <v>43472.480691874996</v>
      </c>
      <c r="E6865" t="s">
        <v>64</v>
      </c>
      <c r="F6865" s="2">
        <v>43556</v>
      </c>
      <c r="G6865" s="2">
        <v>43809</v>
      </c>
      <c r="H6865" t="s">
        <v>9631</v>
      </c>
      <c r="I6865" t="s">
        <v>67</v>
      </c>
      <c r="J6865" t="s">
        <v>9632</v>
      </c>
      <c r="L6865" t="s">
        <v>240</v>
      </c>
      <c r="M6865" t="s">
        <v>147</v>
      </c>
      <c r="N6865">
        <v>15229</v>
      </c>
      <c r="O6865" t="s">
        <v>70</v>
      </c>
      <c r="Q6865" t="s">
        <v>9633</v>
      </c>
      <c r="S6865" t="s">
        <v>72</v>
      </c>
      <c r="T6865" t="s">
        <v>9281</v>
      </c>
      <c r="U6865" t="s">
        <v>9282</v>
      </c>
      <c r="V6865" t="s">
        <v>9437</v>
      </c>
      <c r="W6865" t="s">
        <v>86</v>
      </c>
      <c r="X6865" t="s">
        <v>93</v>
      </c>
      <c r="Y6865" t="str">
        <f>"37-3011"</f>
        <v>37-3011</v>
      </c>
      <c r="Z6865" t="s">
        <v>94</v>
      </c>
      <c r="AA6865">
        <v>56173</v>
      </c>
      <c r="AB6865">
        <v>16</v>
      </c>
      <c r="AC6865">
        <v>16</v>
      </c>
      <c r="AD6865" t="s">
        <v>79</v>
      </c>
      <c r="AE6865" t="s">
        <v>80</v>
      </c>
      <c r="AF6865">
        <v>40</v>
      </c>
      <c r="AG6865" s="4">
        <v>0.29166666666666669</v>
      </c>
      <c r="AH6865" s="4">
        <v>0.66666666666666663</v>
      </c>
      <c r="AI6865" s="5">
        <v>13.77</v>
      </c>
      <c r="AJ6865">
        <v>20.66</v>
      </c>
      <c r="AK6865">
        <v>20.66</v>
      </c>
      <c r="AL6865" t="s">
        <v>81</v>
      </c>
      <c r="AM6865" t="s">
        <v>82</v>
      </c>
      <c r="AO6865" t="s">
        <v>83</v>
      </c>
      <c r="AR6865" t="s">
        <v>82</v>
      </c>
      <c r="AT6865" t="s">
        <v>82</v>
      </c>
      <c r="AW6865" t="s">
        <v>72</v>
      </c>
      <c r="AX6865">
        <v>1</v>
      </c>
      <c r="AY6865" t="s">
        <v>244</v>
      </c>
      <c r="AZ6865" t="s">
        <v>245</v>
      </c>
      <c r="BA6865" t="s">
        <v>147</v>
      </c>
      <c r="BB6865">
        <v>15229</v>
      </c>
      <c r="BC6865" t="s">
        <v>79</v>
      </c>
      <c r="BH6865" t="s">
        <v>9634</v>
      </c>
      <c r="BI6865" t="s">
        <v>67</v>
      </c>
      <c r="BJ6865">
        <v>204486604</v>
      </c>
    </row>
    <row r="6866" spans="1:62" x14ac:dyDescent="0.25">
      <c r="A6866" t="s">
        <v>12392</v>
      </c>
      <c r="B6866" s="2">
        <v>43544</v>
      </c>
      <c r="C6866" t="s">
        <v>63</v>
      </c>
      <c r="D6866" s="3">
        <v>43472.419902094909</v>
      </c>
      <c r="E6866" t="s">
        <v>64</v>
      </c>
      <c r="F6866" s="2">
        <v>43556</v>
      </c>
      <c r="G6866" s="2">
        <v>43770</v>
      </c>
      <c r="H6866" t="s">
        <v>12393</v>
      </c>
      <c r="I6866" t="s">
        <v>67</v>
      </c>
      <c r="J6866" t="s">
        <v>12394</v>
      </c>
      <c r="K6866" t="s">
        <v>67</v>
      </c>
      <c r="L6866" t="s">
        <v>11427</v>
      </c>
      <c r="M6866" t="s">
        <v>1165</v>
      </c>
      <c r="N6866">
        <v>57790</v>
      </c>
      <c r="O6866" t="s">
        <v>70</v>
      </c>
      <c r="P6866" t="s">
        <v>67</v>
      </c>
      <c r="Q6866" t="s">
        <v>12395</v>
      </c>
      <c r="S6866" t="s">
        <v>72</v>
      </c>
      <c r="T6866" t="s">
        <v>3529</v>
      </c>
      <c r="U6866" t="s">
        <v>3530</v>
      </c>
      <c r="V6866" t="s">
        <v>3531</v>
      </c>
      <c r="W6866" t="s">
        <v>232</v>
      </c>
      <c r="X6866" t="s">
        <v>12396</v>
      </c>
      <c r="Y6866" t="str">
        <f>"43-4081"</f>
        <v>43-4081</v>
      </c>
      <c r="Z6866" t="s">
        <v>1983</v>
      </c>
      <c r="AA6866">
        <v>721110</v>
      </c>
      <c r="AB6866">
        <v>2</v>
      </c>
      <c r="AC6866">
        <v>2</v>
      </c>
      <c r="AD6866" t="s">
        <v>79</v>
      </c>
      <c r="AE6866" t="s">
        <v>80</v>
      </c>
      <c r="AF6866">
        <v>40</v>
      </c>
      <c r="AG6866" s="4">
        <v>0.29166666666666669</v>
      </c>
      <c r="AH6866" s="4">
        <v>0.95833333333333337</v>
      </c>
      <c r="AI6866" s="5">
        <v>10.5</v>
      </c>
      <c r="AJ6866">
        <v>15.75</v>
      </c>
      <c r="AK6866">
        <v>15.75</v>
      </c>
      <c r="AL6866" t="s">
        <v>81</v>
      </c>
      <c r="AM6866" t="s">
        <v>82</v>
      </c>
      <c r="AO6866" t="s">
        <v>83</v>
      </c>
      <c r="AP6866" t="s">
        <v>67</v>
      </c>
      <c r="AQ6866" t="s">
        <v>662</v>
      </c>
      <c r="AR6866" t="s">
        <v>82</v>
      </c>
      <c r="AT6866" t="s">
        <v>82</v>
      </c>
      <c r="AW6866" t="s">
        <v>82</v>
      </c>
      <c r="AY6866" t="s">
        <v>11427</v>
      </c>
      <c r="AZ6866" t="s">
        <v>11430</v>
      </c>
      <c r="BA6866" t="s">
        <v>1165</v>
      </c>
      <c r="BB6866">
        <v>57790</v>
      </c>
      <c r="BC6866" t="s">
        <v>87</v>
      </c>
      <c r="BH6866" t="s">
        <v>12394</v>
      </c>
      <c r="BI6866" t="s">
        <v>67</v>
      </c>
      <c r="BJ6866">
        <v>460310650</v>
      </c>
    </row>
    <row r="6867" spans="1:62" x14ac:dyDescent="0.25">
      <c r="A6867" t="s">
        <v>14104</v>
      </c>
      <c r="B6867" s="2">
        <v>43544</v>
      </c>
      <c r="C6867" t="s">
        <v>63</v>
      </c>
      <c r="D6867" s="3">
        <v>43472.482318009257</v>
      </c>
      <c r="E6867" t="s">
        <v>64</v>
      </c>
      <c r="F6867" s="2">
        <v>43556</v>
      </c>
      <c r="G6867" s="2">
        <v>43799</v>
      </c>
      <c r="H6867" t="s">
        <v>14105</v>
      </c>
      <c r="I6867" t="s">
        <v>67</v>
      </c>
      <c r="J6867" t="s">
        <v>14106</v>
      </c>
      <c r="L6867" t="s">
        <v>2196</v>
      </c>
      <c r="M6867" t="s">
        <v>226</v>
      </c>
      <c r="N6867">
        <v>48066</v>
      </c>
      <c r="O6867" t="s">
        <v>70</v>
      </c>
      <c r="Q6867" t="s">
        <v>14107</v>
      </c>
      <c r="S6867" t="s">
        <v>72</v>
      </c>
      <c r="T6867" t="s">
        <v>9281</v>
      </c>
      <c r="U6867" t="s">
        <v>9419</v>
      </c>
      <c r="V6867" t="s">
        <v>9283</v>
      </c>
      <c r="W6867" t="s">
        <v>86</v>
      </c>
      <c r="X6867" t="s">
        <v>93</v>
      </c>
      <c r="Y6867" t="str">
        <f>"37-3011"</f>
        <v>37-3011</v>
      </c>
      <c r="Z6867" t="s">
        <v>94</v>
      </c>
      <c r="AA6867">
        <v>56173</v>
      </c>
      <c r="AB6867">
        <v>22</v>
      </c>
      <c r="AC6867">
        <v>22</v>
      </c>
      <c r="AD6867" t="s">
        <v>79</v>
      </c>
      <c r="AE6867" t="s">
        <v>80</v>
      </c>
      <c r="AF6867">
        <v>40</v>
      </c>
      <c r="AG6867" s="4">
        <v>0.33333333333333331</v>
      </c>
      <c r="AH6867" s="4">
        <v>0.70833333333333337</v>
      </c>
      <c r="AI6867" s="5">
        <v>15.08</v>
      </c>
      <c r="AJ6867">
        <v>22.62</v>
      </c>
      <c r="AK6867">
        <v>22.62</v>
      </c>
      <c r="AL6867" t="s">
        <v>81</v>
      </c>
      <c r="AM6867" t="s">
        <v>82</v>
      </c>
      <c r="AO6867" t="s">
        <v>83</v>
      </c>
      <c r="AR6867" t="s">
        <v>82</v>
      </c>
      <c r="AT6867" t="s">
        <v>82</v>
      </c>
      <c r="AW6867" t="s">
        <v>72</v>
      </c>
      <c r="AX6867">
        <v>1</v>
      </c>
      <c r="AY6867" t="s">
        <v>2196</v>
      </c>
      <c r="AZ6867" t="s">
        <v>2333</v>
      </c>
      <c r="BA6867" t="s">
        <v>226</v>
      </c>
      <c r="BB6867">
        <v>48066</v>
      </c>
      <c r="BC6867" t="s">
        <v>79</v>
      </c>
      <c r="BH6867" t="s">
        <v>14106</v>
      </c>
      <c r="BI6867" t="s">
        <v>67</v>
      </c>
      <c r="BJ6867">
        <v>201756478</v>
      </c>
    </row>
    <row r="6868" spans="1:62" x14ac:dyDescent="0.25">
      <c r="A6868" t="s">
        <v>14160</v>
      </c>
      <c r="B6868" s="2">
        <v>43544</v>
      </c>
      <c r="C6868" t="s">
        <v>63</v>
      </c>
      <c r="D6868" s="3">
        <v>43472.477085266204</v>
      </c>
      <c r="E6868" t="s">
        <v>64</v>
      </c>
      <c r="F6868" s="2">
        <v>43556</v>
      </c>
      <c r="G6868" s="2">
        <v>43799</v>
      </c>
      <c r="H6868" t="s">
        <v>14161</v>
      </c>
      <c r="I6868" t="s">
        <v>67</v>
      </c>
      <c r="J6868" t="s">
        <v>14162</v>
      </c>
      <c r="K6868" t="s">
        <v>9417</v>
      </c>
      <c r="L6868" t="s">
        <v>14163</v>
      </c>
      <c r="M6868" t="s">
        <v>147</v>
      </c>
      <c r="N6868">
        <v>15044</v>
      </c>
      <c r="O6868" t="s">
        <v>70</v>
      </c>
      <c r="Q6868" t="s">
        <v>14164</v>
      </c>
      <c r="S6868" t="s">
        <v>72</v>
      </c>
      <c r="T6868" t="s">
        <v>9281</v>
      </c>
      <c r="U6868" t="s">
        <v>9419</v>
      </c>
      <c r="V6868" t="s">
        <v>9283</v>
      </c>
      <c r="W6868" t="s">
        <v>86</v>
      </c>
      <c r="X6868" t="s">
        <v>93</v>
      </c>
      <c r="Y6868" t="str">
        <f>"37-3011"</f>
        <v>37-3011</v>
      </c>
      <c r="Z6868" t="s">
        <v>94</v>
      </c>
      <c r="AA6868">
        <v>56173</v>
      </c>
      <c r="AB6868">
        <v>12</v>
      </c>
      <c r="AC6868">
        <v>12</v>
      </c>
      <c r="AD6868" t="s">
        <v>79</v>
      </c>
      <c r="AE6868" t="s">
        <v>80</v>
      </c>
      <c r="AF6868">
        <v>40</v>
      </c>
      <c r="AG6868" s="4">
        <v>0.29166666666666669</v>
      </c>
      <c r="AH6868" s="4">
        <v>0.70833333333333337</v>
      </c>
      <c r="AI6868" s="5">
        <v>13.77</v>
      </c>
      <c r="AJ6868">
        <v>20.66</v>
      </c>
      <c r="AK6868">
        <v>20.66</v>
      </c>
      <c r="AL6868" t="s">
        <v>81</v>
      </c>
      <c r="AM6868" t="s">
        <v>82</v>
      </c>
      <c r="AO6868" t="s">
        <v>83</v>
      </c>
      <c r="AR6868" t="s">
        <v>82</v>
      </c>
      <c r="AT6868" t="s">
        <v>82</v>
      </c>
      <c r="AW6868" t="s">
        <v>72</v>
      </c>
      <c r="AX6868">
        <v>1</v>
      </c>
      <c r="AY6868" t="s">
        <v>14163</v>
      </c>
      <c r="AZ6868" t="s">
        <v>245</v>
      </c>
      <c r="BA6868" t="s">
        <v>147</v>
      </c>
      <c r="BB6868">
        <v>15044</v>
      </c>
      <c r="BC6868" t="s">
        <v>79</v>
      </c>
      <c r="BH6868" t="s">
        <v>14162</v>
      </c>
      <c r="BI6868" t="s">
        <v>67</v>
      </c>
      <c r="BJ6868">
        <v>364639780</v>
      </c>
    </row>
    <row r="6869" spans="1:62" x14ac:dyDescent="0.25">
      <c r="A6869" t="s">
        <v>14191</v>
      </c>
      <c r="B6869" s="2">
        <v>43544</v>
      </c>
      <c r="C6869" t="s">
        <v>63</v>
      </c>
      <c r="D6869" s="3">
        <v>43472.478365381947</v>
      </c>
      <c r="E6869" t="s">
        <v>64</v>
      </c>
      <c r="F6869" s="2">
        <v>43556</v>
      </c>
      <c r="G6869" s="2">
        <v>43799</v>
      </c>
      <c r="H6869" t="s">
        <v>14192</v>
      </c>
      <c r="I6869" t="s">
        <v>67</v>
      </c>
      <c r="J6869" t="s">
        <v>14193</v>
      </c>
      <c r="L6869" t="s">
        <v>8587</v>
      </c>
      <c r="M6869" t="s">
        <v>783</v>
      </c>
      <c r="N6869">
        <v>44039</v>
      </c>
      <c r="O6869" t="s">
        <v>70</v>
      </c>
      <c r="Q6869" t="s">
        <v>14194</v>
      </c>
      <c r="S6869" t="s">
        <v>72</v>
      </c>
      <c r="T6869" t="s">
        <v>13937</v>
      </c>
      <c r="U6869" t="s">
        <v>9419</v>
      </c>
      <c r="V6869" t="s">
        <v>9283</v>
      </c>
      <c r="W6869" t="s">
        <v>86</v>
      </c>
      <c r="X6869" t="s">
        <v>1758</v>
      </c>
      <c r="Y6869" t="str">
        <f>"37-3011"</f>
        <v>37-3011</v>
      </c>
      <c r="Z6869" t="s">
        <v>94</v>
      </c>
      <c r="AA6869">
        <v>56173</v>
      </c>
      <c r="AB6869">
        <v>5</v>
      </c>
      <c r="AC6869">
        <v>5</v>
      </c>
      <c r="AD6869" t="s">
        <v>79</v>
      </c>
      <c r="AE6869" t="s">
        <v>80</v>
      </c>
      <c r="AF6869">
        <v>40</v>
      </c>
      <c r="AG6869" s="4">
        <v>0.33333333333333331</v>
      </c>
      <c r="AH6869" s="4">
        <v>0.70833333333333337</v>
      </c>
      <c r="AI6869" s="5">
        <v>13.7</v>
      </c>
      <c r="AJ6869">
        <v>20.55</v>
      </c>
      <c r="AK6869">
        <v>20.55</v>
      </c>
      <c r="AL6869" t="s">
        <v>81</v>
      </c>
      <c r="AM6869" t="s">
        <v>82</v>
      </c>
      <c r="AO6869" t="s">
        <v>83</v>
      </c>
      <c r="AP6869" t="s">
        <v>67</v>
      </c>
      <c r="AQ6869" t="s">
        <v>67</v>
      </c>
      <c r="AR6869" t="s">
        <v>82</v>
      </c>
      <c r="AT6869" t="s">
        <v>82</v>
      </c>
      <c r="AW6869" t="s">
        <v>72</v>
      </c>
      <c r="AX6869">
        <v>1</v>
      </c>
      <c r="AY6869" t="s">
        <v>8587</v>
      </c>
      <c r="AZ6869" t="s">
        <v>8589</v>
      </c>
      <c r="BA6869" t="s">
        <v>783</v>
      </c>
      <c r="BB6869">
        <v>44039</v>
      </c>
      <c r="BC6869" t="s">
        <v>79</v>
      </c>
      <c r="BH6869" t="s">
        <v>14193</v>
      </c>
      <c r="BJ6869">
        <v>341372825</v>
      </c>
    </row>
    <row r="6870" spans="1:62" x14ac:dyDescent="0.25">
      <c r="A6870" t="s">
        <v>14220</v>
      </c>
      <c r="B6870" s="2">
        <v>43544</v>
      </c>
      <c r="C6870" t="s">
        <v>63</v>
      </c>
      <c r="D6870" s="3">
        <v>43472.479678842596</v>
      </c>
      <c r="E6870" t="s">
        <v>64</v>
      </c>
      <c r="F6870" s="2">
        <v>43556</v>
      </c>
      <c r="G6870" s="2">
        <v>43830</v>
      </c>
      <c r="H6870" t="s">
        <v>14221</v>
      </c>
      <c r="I6870" t="s">
        <v>67</v>
      </c>
      <c r="J6870" t="s">
        <v>14222</v>
      </c>
      <c r="L6870" t="s">
        <v>14223</v>
      </c>
      <c r="M6870" t="s">
        <v>278</v>
      </c>
      <c r="N6870">
        <v>23139</v>
      </c>
      <c r="O6870" t="s">
        <v>70</v>
      </c>
      <c r="Q6870" t="s">
        <v>14224</v>
      </c>
      <c r="S6870" t="s">
        <v>72</v>
      </c>
      <c r="T6870" t="s">
        <v>9281</v>
      </c>
      <c r="U6870" t="s">
        <v>9419</v>
      </c>
      <c r="V6870" t="s">
        <v>9283</v>
      </c>
      <c r="W6870" t="s">
        <v>86</v>
      </c>
      <c r="X6870" t="s">
        <v>14225</v>
      </c>
      <c r="Y6870" t="str">
        <f>"47-2031"</f>
        <v>47-2031</v>
      </c>
      <c r="Z6870" t="s">
        <v>1508</v>
      </c>
      <c r="AA6870">
        <v>23813</v>
      </c>
      <c r="AB6870">
        <v>5</v>
      </c>
      <c r="AC6870">
        <v>5</v>
      </c>
      <c r="AD6870" t="s">
        <v>79</v>
      </c>
      <c r="AE6870" t="s">
        <v>80</v>
      </c>
      <c r="AF6870">
        <v>40</v>
      </c>
      <c r="AG6870" s="4">
        <v>0.29166666666666669</v>
      </c>
      <c r="AH6870" s="4">
        <v>0.66666666666666663</v>
      </c>
      <c r="AI6870" s="5">
        <v>18.61</v>
      </c>
      <c r="AJ6870">
        <v>27.92</v>
      </c>
      <c r="AK6870">
        <v>27.92</v>
      </c>
      <c r="AL6870" t="s">
        <v>81</v>
      </c>
      <c r="AM6870" t="s">
        <v>82</v>
      </c>
      <c r="AO6870" t="s">
        <v>83</v>
      </c>
      <c r="AR6870" t="s">
        <v>82</v>
      </c>
      <c r="AT6870" t="s">
        <v>82</v>
      </c>
      <c r="AW6870" t="s">
        <v>72</v>
      </c>
      <c r="AX6870">
        <v>1</v>
      </c>
      <c r="AY6870" t="s">
        <v>14223</v>
      </c>
      <c r="AZ6870" t="s">
        <v>14223</v>
      </c>
      <c r="BA6870" t="s">
        <v>278</v>
      </c>
      <c r="BB6870">
        <v>23139</v>
      </c>
      <c r="BC6870" t="s">
        <v>79</v>
      </c>
      <c r="BH6870" t="s">
        <v>14222</v>
      </c>
      <c r="BJ6870">
        <v>814232849</v>
      </c>
    </row>
    <row r="6871" spans="1:62" x14ac:dyDescent="0.25">
      <c r="A6871" t="s">
        <v>14296</v>
      </c>
      <c r="B6871" s="2">
        <v>43544</v>
      </c>
      <c r="C6871" t="s">
        <v>63</v>
      </c>
      <c r="D6871" s="3">
        <v>43472.478026006946</v>
      </c>
      <c r="E6871" t="s">
        <v>64</v>
      </c>
      <c r="F6871" s="2">
        <v>43556</v>
      </c>
      <c r="G6871" s="2">
        <v>43809</v>
      </c>
      <c r="H6871" t="s">
        <v>14297</v>
      </c>
      <c r="I6871" t="s">
        <v>67</v>
      </c>
      <c r="J6871" t="s">
        <v>14298</v>
      </c>
      <c r="L6871" t="s">
        <v>240</v>
      </c>
      <c r="M6871" t="s">
        <v>147</v>
      </c>
      <c r="N6871">
        <v>15122</v>
      </c>
      <c r="O6871" t="s">
        <v>70</v>
      </c>
      <c r="Q6871" t="s">
        <v>14299</v>
      </c>
      <c r="S6871" t="s">
        <v>72</v>
      </c>
      <c r="T6871" t="s">
        <v>9281</v>
      </c>
      <c r="U6871" t="s">
        <v>9419</v>
      </c>
      <c r="V6871" t="s">
        <v>9283</v>
      </c>
      <c r="W6871" t="s">
        <v>86</v>
      </c>
      <c r="X6871" t="s">
        <v>93</v>
      </c>
      <c r="Y6871" t="str">
        <f>"37-3011"</f>
        <v>37-3011</v>
      </c>
      <c r="Z6871" t="s">
        <v>94</v>
      </c>
      <c r="AA6871">
        <v>56173</v>
      </c>
      <c r="AB6871">
        <v>8</v>
      </c>
      <c r="AC6871">
        <v>8</v>
      </c>
      <c r="AD6871" t="s">
        <v>79</v>
      </c>
      <c r="AE6871" t="s">
        <v>80</v>
      </c>
      <c r="AF6871">
        <v>40</v>
      </c>
      <c r="AG6871" s="4">
        <v>0.29166666666666669</v>
      </c>
      <c r="AH6871" s="4">
        <v>0.66666666666666663</v>
      </c>
      <c r="AI6871" s="5">
        <v>13.77</v>
      </c>
      <c r="AJ6871">
        <v>20.66</v>
      </c>
      <c r="AK6871">
        <v>20.66</v>
      </c>
      <c r="AL6871" t="s">
        <v>81</v>
      </c>
      <c r="AM6871" t="s">
        <v>82</v>
      </c>
      <c r="AO6871" t="s">
        <v>83</v>
      </c>
      <c r="AP6871" t="s">
        <v>67</v>
      </c>
      <c r="AQ6871" t="s">
        <v>67</v>
      </c>
      <c r="AR6871" t="s">
        <v>82</v>
      </c>
      <c r="AT6871" t="s">
        <v>82</v>
      </c>
      <c r="AW6871" t="s">
        <v>72</v>
      </c>
      <c r="AX6871">
        <v>1</v>
      </c>
      <c r="AY6871" t="s">
        <v>14300</v>
      </c>
      <c r="AZ6871" t="s">
        <v>885</v>
      </c>
      <c r="BA6871" t="s">
        <v>147</v>
      </c>
      <c r="BB6871">
        <v>15038</v>
      </c>
      <c r="BC6871" t="s">
        <v>79</v>
      </c>
      <c r="BH6871" t="s">
        <v>14301</v>
      </c>
      <c r="BJ6871">
        <v>270871061</v>
      </c>
    </row>
    <row r="6872" spans="1:62" x14ac:dyDescent="0.25">
      <c r="A6872" t="s">
        <v>14302</v>
      </c>
      <c r="B6872" s="2">
        <v>43544</v>
      </c>
      <c r="C6872" t="s">
        <v>63</v>
      </c>
      <c r="D6872" s="3">
        <v>43472.443727685182</v>
      </c>
      <c r="E6872" t="s">
        <v>64</v>
      </c>
      <c r="F6872" s="2">
        <v>43556</v>
      </c>
      <c r="G6872" s="2">
        <v>43800</v>
      </c>
      <c r="H6872" t="s">
        <v>14303</v>
      </c>
      <c r="I6872" t="s">
        <v>14304</v>
      </c>
      <c r="J6872" t="s">
        <v>14305</v>
      </c>
      <c r="L6872" t="s">
        <v>170</v>
      </c>
      <c r="M6872" t="s">
        <v>166</v>
      </c>
      <c r="N6872">
        <v>84107</v>
      </c>
      <c r="O6872" t="s">
        <v>70</v>
      </c>
      <c r="Q6872" t="s">
        <v>14306</v>
      </c>
      <c r="S6872" t="s">
        <v>72</v>
      </c>
      <c r="T6872" t="s">
        <v>14307</v>
      </c>
      <c r="U6872" t="s">
        <v>14308</v>
      </c>
      <c r="V6872" t="s">
        <v>3515</v>
      </c>
      <c r="W6872" t="s">
        <v>166</v>
      </c>
      <c r="X6872" t="s">
        <v>106</v>
      </c>
      <c r="Y6872" t="str">
        <f>"37-3011"</f>
        <v>37-3011</v>
      </c>
      <c r="Z6872" t="s">
        <v>94</v>
      </c>
      <c r="AA6872">
        <v>561730</v>
      </c>
      <c r="AB6872">
        <v>30</v>
      </c>
      <c r="AC6872">
        <v>30</v>
      </c>
      <c r="AD6872" t="s">
        <v>79</v>
      </c>
      <c r="AE6872" t="s">
        <v>80</v>
      </c>
      <c r="AF6872">
        <v>40</v>
      </c>
      <c r="AG6872" s="4">
        <v>0.29166666666666669</v>
      </c>
      <c r="AH6872" s="4">
        <v>0.70833333333333337</v>
      </c>
      <c r="AI6872" s="5">
        <v>14.07</v>
      </c>
      <c r="AJ6872">
        <v>21.11</v>
      </c>
      <c r="AL6872" t="s">
        <v>81</v>
      </c>
      <c r="AM6872" t="s">
        <v>82</v>
      </c>
      <c r="AO6872" t="s">
        <v>83</v>
      </c>
      <c r="AR6872" t="s">
        <v>82</v>
      </c>
      <c r="AT6872" t="s">
        <v>82</v>
      </c>
      <c r="AW6872" t="s">
        <v>72</v>
      </c>
      <c r="AX6872">
        <v>1</v>
      </c>
      <c r="AY6872" t="s">
        <v>170</v>
      </c>
      <c r="AZ6872" t="s">
        <v>172</v>
      </c>
      <c r="BA6872" t="s">
        <v>166</v>
      </c>
      <c r="BB6872">
        <v>84107</v>
      </c>
      <c r="BC6872" t="s">
        <v>79</v>
      </c>
      <c r="BH6872" t="s">
        <v>14305</v>
      </c>
      <c r="BJ6872">
        <v>870663986</v>
      </c>
    </row>
    <row r="6873" spans="1:62" x14ac:dyDescent="0.25">
      <c r="A6873" t="s">
        <v>14314</v>
      </c>
      <c r="B6873" s="2">
        <v>43544</v>
      </c>
      <c r="C6873" t="s">
        <v>63</v>
      </c>
      <c r="D6873" s="3">
        <v>43472.481606967594</v>
      </c>
      <c r="E6873" t="s">
        <v>64</v>
      </c>
      <c r="F6873" s="2">
        <v>43556</v>
      </c>
      <c r="G6873" s="2">
        <v>43800</v>
      </c>
      <c r="H6873" t="s">
        <v>14315</v>
      </c>
      <c r="I6873" t="s">
        <v>67</v>
      </c>
      <c r="J6873" t="s">
        <v>14316</v>
      </c>
      <c r="K6873" t="s">
        <v>14317</v>
      </c>
      <c r="L6873" t="s">
        <v>1606</v>
      </c>
      <c r="M6873" t="s">
        <v>232</v>
      </c>
      <c r="N6873">
        <v>12542</v>
      </c>
      <c r="O6873" t="s">
        <v>70</v>
      </c>
      <c r="Q6873" t="s">
        <v>14318</v>
      </c>
      <c r="S6873" t="s">
        <v>72</v>
      </c>
      <c r="T6873" t="s">
        <v>9281</v>
      </c>
      <c r="U6873" t="s">
        <v>9419</v>
      </c>
      <c r="V6873" t="s">
        <v>9283</v>
      </c>
      <c r="W6873" t="s">
        <v>86</v>
      </c>
      <c r="X6873" t="s">
        <v>106</v>
      </c>
      <c r="Y6873" t="str">
        <f>"37-3011"</f>
        <v>37-3011</v>
      </c>
      <c r="Z6873" t="s">
        <v>94</v>
      </c>
      <c r="AA6873">
        <v>56173</v>
      </c>
      <c r="AB6873">
        <v>15</v>
      </c>
      <c r="AC6873">
        <v>15</v>
      </c>
      <c r="AD6873" t="s">
        <v>79</v>
      </c>
      <c r="AE6873" t="s">
        <v>80</v>
      </c>
      <c r="AF6873">
        <v>40</v>
      </c>
      <c r="AG6873" s="4">
        <v>0.29166666666666669</v>
      </c>
      <c r="AH6873" s="4">
        <v>0.66666666666666663</v>
      </c>
      <c r="AI6873" s="5">
        <v>16.809999999999999</v>
      </c>
      <c r="AJ6873">
        <v>25.22</v>
      </c>
      <c r="AK6873">
        <v>25.22</v>
      </c>
      <c r="AL6873" t="s">
        <v>81</v>
      </c>
      <c r="AM6873" t="s">
        <v>82</v>
      </c>
      <c r="AO6873" t="s">
        <v>83</v>
      </c>
      <c r="AP6873" t="s">
        <v>67</v>
      </c>
      <c r="AQ6873" t="s">
        <v>67</v>
      </c>
      <c r="AR6873" t="s">
        <v>82</v>
      </c>
      <c r="AT6873" t="s">
        <v>82</v>
      </c>
      <c r="AW6873" t="s">
        <v>72</v>
      </c>
      <c r="AX6873">
        <v>1</v>
      </c>
      <c r="AY6873" t="s">
        <v>2084</v>
      </c>
      <c r="AZ6873" t="s">
        <v>14319</v>
      </c>
      <c r="BA6873" t="s">
        <v>232</v>
      </c>
      <c r="BB6873">
        <v>12547</v>
      </c>
      <c r="BC6873" t="s">
        <v>79</v>
      </c>
      <c r="BH6873" t="s">
        <v>14320</v>
      </c>
      <c r="BJ6873">
        <v>432047828</v>
      </c>
    </row>
    <row r="6874" spans="1:62" x14ac:dyDescent="0.25">
      <c r="A6874" t="s">
        <v>14323</v>
      </c>
      <c r="B6874" s="2">
        <v>43544</v>
      </c>
      <c r="C6874" t="s">
        <v>63</v>
      </c>
      <c r="D6874" s="3">
        <v>43472.478077916669</v>
      </c>
      <c r="E6874" t="s">
        <v>64</v>
      </c>
      <c r="F6874" s="2">
        <v>43556</v>
      </c>
      <c r="G6874" s="2">
        <v>43770</v>
      </c>
      <c r="H6874" t="s">
        <v>14324</v>
      </c>
      <c r="J6874" t="s">
        <v>14325</v>
      </c>
      <c r="L6874" t="s">
        <v>14326</v>
      </c>
      <c r="M6874" t="s">
        <v>226</v>
      </c>
      <c r="N6874">
        <v>49740</v>
      </c>
      <c r="O6874" t="s">
        <v>70</v>
      </c>
      <c r="Q6874" t="s">
        <v>14327</v>
      </c>
      <c r="S6874" t="s">
        <v>72</v>
      </c>
      <c r="T6874" t="s">
        <v>9281</v>
      </c>
      <c r="U6874" t="s">
        <v>9282</v>
      </c>
      <c r="V6874" t="s">
        <v>9283</v>
      </c>
      <c r="W6874" t="s">
        <v>86</v>
      </c>
      <c r="X6874" t="s">
        <v>1960</v>
      </c>
      <c r="Y6874" t="str">
        <f>"37-3011"</f>
        <v>37-3011</v>
      </c>
      <c r="Z6874" t="s">
        <v>94</v>
      </c>
      <c r="AA6874">
        <v>71391</v>
      </c>
      <c r="AB6874">
        <v>4</v>
      </c>
      <c r="AC6874">
        <v>4</v>
      </c>
      <c r="AD6874" t="s">
        <v>79</v>
      </c>
      <c r="AE6874" t="s">
        <v>80</v>
      </c>
      <c r="AF6874">
        <v>40</v>
      </c>
      <c r="AG6874" s="4">
        <v>0.25</v>
      </c>
      <c r="AH6874" s="4">
        <v>0.58333333333333337</v>
      </c>
      <c r="AI6874" s="5">
        <v>15.39</v>
      </c>
      <c r="AJ6874">
        <v>23.09</v>
      </c>
      <c r="AK6874">
        <v>23.09</v>
      </c>
      <c r="AL6874" t="s">
        <v>81</v>
      </c>
      <c r="AM6874" t="s">
        <v>82</v>
      </c>
      <c r="AO6874" t="s">
        <v>83</v>
      </c>
      <c r="AP6874" t="s">
        <v>67</v>
      </c>
      <c r="AQ6874" t="s">
        <v>67</v>
      </c>
      <c r="AR6874" t="s">
        <v>82</v>
      </c>
      <c r="AT6874" t="s">
        <v>82</v>
      </c>
      <c r="AW6874" t="s">
        <v>72</v>
      </c>
      <c r="AX6874">
        <v>1</v>
      </c>
      <c r="AY6874" t="s">
        <v>14326</v>
      </c>
      <c r="AZ6874" t="s">
        <v>14328</v>
      </c>
      <c r="BA6874" t="s">
        <v>226</v>
      </c>
      <c r="BB6874">
        <v>49740</v>
      </c>
      <c r="BC6874" t="s">
        <v>87</v>
      </c>
      <c r="BH6874" t="s">
        <v>14325</v>
      </c>
      <c r="BJ6874">
        <v>381159135</v>
      </c>
    </row>
    <row r="6875" spans="1:62" x14ac:dyDescent="0.25">
      <c r="A6875" t="s">
        <v>14338</v>
      </c>
      <c r="B6875" s="2">
        <v>43544</v>
      </c>
      <c r="C6875" t="s">
        <v>63</v>
      </c>
      <c r="D6875" s="3">
        <v>43472.480737754631</v>
      </c>
      <c r="E6875" t="s">
        <v>64</v>
      </c>
      <c r="F6875" s="2">
        <v>43556</v>
      </c>
      <c r="G6875" s="2">
        <v>43800</v>
      </c>
      <c r="H6875" t="s">
        <v>14339</v>
      </c>
      <c r="I6875" t="s">
        <v>67</v>
      </c>
      <c r="J6875" t="s">
        <v>14340</v>
      </c>
      <c r="L6875" t="s">
        <v>14341</v>
      </c>
      <c r="M6875" t="s">
        <v>2314</v>
      </c>
      <c r="N6875">
        <v>47170</v>
      </c>
      <c r="O6875" t="s">
        <v>70</v>
      </c>
      <c r="Q6875" t="s">
        <v>14342</v>
      </c>
      <c r="S6875" t="s">
        <v>72</v>
      </c>
      <c r="T6875" t="s">
        <v>9281</v>
      </c>
      <c r="U6875" t="s">
        <v>9419</v>
      </c>
      <c r="V6875" t="s">
        <v>9283</v>
      </c>
      <c r="W6875" t="s">
        <v>86</v>
      </c>
      <c r="X6875" t="s">
        <v>93</v>
      </c>
      <c r="Y6875" t="str">
        <f>"37-3011"</f>
        <v>37-3011</v>
      </c>
      <c r="Z6875" t="s">
        <v>94</v>
      </c>
      <c r="AA6875">
        <v>56173</v>
      </c>
      <c r="AB6875">
        <v>6</v>
      </c>
      <c r="AC6875">
        <v>6</v>
      </c>
      <c r="AD6875" t="s">
        <v>79</v>
      </c>
      <c r="AE6875" t="s">
        <v>80</v>
      </c>
      <c r="AF6875">
        <v>40</v>
      </c>
      <c r="AG6875" s="4">
        <v>0.29166666666666669</v>
      </c>
      <c r="AH6875" s="4">
        <v>0.66666666666666663</v>
      </c>
      <c r="AI6875" s="5">
        <v>13.31</v>
      </c>
      <c r="AJ6875">
        <v>19.97</v>
      </c>
      <c r="AK6875">
        <v>19.97</v>
      </c>
      <c r="AL6875" t="s">
        <v>81</v>
      </c>
      <c r="AM6875" t="s">
        <v>82</v>
      </c>
      <c r="AO6875" t="s">
        <v>83</v>
      </c>
      <c r="AR6875" t="s">
        <v>82</v>
      </c>
      <c r="AT6875" t="s">
        <v>82</v>
      </c>
      <c r="AW6875" t="s">
        <v>72</v>
      </c>
      <c r="AX6875">
        <v>1</v>
      </c>
      <c r="AY6875" t="s">
        <v>14341</v>
      </c>
      <c r="AZ6875" t="s">
        <v>2074</v>
      </c>
      <c r="BA6875" t="s">
        <v>2314</v>
      </c>
      <c r="BB6875">
        <v>47170</v>
      </c>
      <c r="BC6875" t="s">
        <v>79</v>
      </c>
      <c r="BH6875" t="s">
        <v>14343</v>
      </c>
      <c r="BI6875" t="s">
        <v>67</v>
      </c>
      <c r="BJ6875">
        <v>208405636</v>
      </c>
    </row>
    <row r="6876" spans="1:62" x14ac:dyDescent="0.25">
      <c r="A6876" t="s">
        <v>14969</v>
      </c>
      <c r="B6876" s="2">
        <v>43544</v>
      </c>
      <c r="C6876" t="s">
        <v>63</v>
      </c>
      <c r="D6876" s="3">
        <v>43472.480213090275</v>
      </c>
      <c r="E6876" t="s">
        <v>64</v>
      </c>
      <c r="F6876" s="2">
        <v>43556</v>
      </c>
      <c r="G6876" s="2">
        <v>43830</v>
      </c>
      <c r="H6876" t="s">
        <v>14970</v>
      </c>
      <c r="I6876" t="s">
        <v>67</v>
      </c>
      <c r="J6876" t="s">
        <v>14971</v>
      </c>
      <c r="L6876" t="s">
        <v>14223</v>
      </c>
      <c r="M6876" t="s">
        <v>278</v>
      </c>
      <c r="N6876">
        <v>23139</v>
      </c>
      <c r="O6876" t="s">
        <v>70</v>
      </c>
      <c r="Q6876" t="s">
        <v>14224</v>
      </c>
      <c r="S6876" t="s">
        <v>72</v>
      </c>
      <c r="T6876" t="s">
        <v>9281</v>
      </c>
      <c r="U6876" t="s">
        <v>9419</v>
      </c>
      <c r="V6876" t="s">
        <v>9283</v>
      </c>
      <c r="W6876" t="s">
        <v>86</v>
      </c>
      <c r="X6876" t="s">
        <v>14225</v>
      </c>
      <c r="Y6876" t="str">
        <f>"47-2031"</f>
        <v>47-2031</v>
      </c>
      <c r="Z6876" t="s">
        <v>1508</v>
      </c>
      <c r="AA6876">
        <v>23813</v>
      </c>
      <c r="AB6876">
        <v>25</v>
      </c>
      <c r="AC6876">
        <v>25</v>
      </c>
      <c r="AD6876" t="s">
        <v>79</v>
      </c>
      <c r="AE6876" t="s">
        <v>80</v>
      </c>
      <c r="AF6876">
        <v>40</v>
      </c>
      <c r="AG6876" s="4">
        <v>0.29166666666666669</v>
      </c>
      <c r="AH6876" s="4">
        <v>0.66666666666666663</v>
      </c>
      <c r="AI6876" s="5">
        <v>18.61</v>
      </c>
      <c r="AJ6876">
        <v>27.92</v>
      </c>
      <c r="AK6876">
        <v>27.92</v>
      </c>
      <c r="AL6876" t="s">
        <v>81</v>
      </c>
      <c r="AM6876" t="s">
        <v>82</v>
      </c>
      <c r="AO6876" t="s">
        <v>83</v>
      </c>
      <c r="AR6876" t="s">
        <v>82</v>
      </c>
      <c r="AT6876" t="s">
        <v>82</v>
      </c>
      <c r="AW6876" t="s">
        <v>72</v>
      </c>
      <c r="AX6876">
        <v>1</v>
      </c>
      <c r="AY6876" t="s">
        <v>14223</v>
      </c>
      <c r="AZ6876" t="s">
        <v>14223</v>
      </c>
      <c r="BA6876" t="s">
        <v>278</v>
      </c>
      <c r="BB6876">
        <v>23139</v>
      </c>
      <c r="BC6876" t="s">
        <v>79</v>
      </c>
      <c r="BH6876" t="s">
        <v>14971</v>
      </c>
      <c r="BJ6876">
        <v>753122994</v>
      </c>
    </row>
    <row r="6877" spans="1:62" x14ac:dyDescent="0.25">
      <c r="A6877" t="s">
        <v>16023</v>
      </c>
      <c r="B6877" s="2">
        <v>43544</v>
      </c>
      <c r="C6877" t="s">
        <v>63</v>
      </c>
      <c r="D6877" s="3">
        <v>43472.481250532408</v>
      </c>
      <c r="E6877" t="s">
        <v>64</v>
      </c>
      <c r="F6877" s="2">
        <v>43556</v>
      </c>
      <c r="G6877" s="2">
        <v>43830</v>
      </c>
      <c r="H6877" t="s">
        <v>16024</v>
      </c>
      <c r="I6877" t="s">
        <v>67</v>
      </c>
      <c r="J6877" t="s">
        <v>14222</v>
      </c>
      <c r="L6877" t="s">
        <v>14223</v>
      </c>
      <c r="M6877" t="s">
        <v>278</v>
      </c>
      <c r="N6877">
        <v>23139</v>
      </c>
      <c r="O6877" t="s">
        <v>70</v>
      </c>
      <c r="Q6877" t="s">
        <v>14224</v>
      </c>
      <c r="S6877" t="s">
        <v>72</v>
      </c>
      <c r="T6877" t="s">
        <v>9281</v>
      </c>
      <c r="U6877" t="s">
        <v>9419</v>
      </c>
      <c r="V6877" t="s">
        <v>9283</v>
      </c>
      <c r="W6877" t="s">
        <v>86</v>
      </c>
      <c r="X6877" t="s">
        <v>1758</v>
      </c>
      <c r="Y6877" t="str">
        <f>"49-9098"</f>
        <v>49-9098</v>
      </c>
      <c r="Z6877" t="s">
        <v>1263</v>
      </c>
      <c r="AA6877">
        <v>531311</v>
      </c>
      <c r="AB6877">
        <v>5</v>
      </c>
      <c r="AC6877">
        <v>5</v>
      </c>
      <c r="AD6877" t="s">
        <v>79</v>
      </c>
      <c r="AE6877" t="s">
        <v>80</v>
      </c>
      <c r="AF6877">
        <v>40</v>
      </c>
      <c r="AG6877" s="4">
        <v>0.33333333333333331</v>
      </c>
      <c r="AH6877" s="4">
        <v>0.70833333333333337</v>
      </c>
      <c r="AI6877" s="5">
        <v>18.600000000000001</v>
      </c>
      <c r="AJ6877">
        <v>27.9</v>
      </c>
      <c r="AK6877">
        <v>27.9</v>
      </c>
      <c r="AL6877" t="s">
        <v>81</v>
      </c>
      <c r="AM6877" t="s">
        <v>82</v>
      </c>
      <c r="AO6877" t="s">
        <v>83</v>
      </c>
      <c r="AR6877" t="s">
        <v>82</v>
      </c>
      <c r="AT6877" t="s">
        <v>82</v>
      </c>
      <c r="AW6877" t="s">
        <v>72</v>
      </c>
      <c r="AX6877">
        <v>1</v>
      </c>
      <c r="AY6877" t="s">
        <v>14223</v>
      </c>
      <c r="AZ6877" t="s">
        <v>14223</v>
      </c>
      <c r="BA6877" t="s">
        <v>278</v>
      </c>
      <c r="BB6877">
        <v>23139</v>
      </c>
      <c r="BC6877" t="s">
        <v>79</v>
      </c>
      <c r="BH6877" t="s">
        <v>14222</v>
      </c>
      <c r="BJ6877">
        <v>822975424</v>
      </c>
    </row>
    <row r="6878" spans="1:62" x14ac:dyDescent="0.25">
      <c r="A6878" t="s">
        <v>16093</v>
      </c>
      <c r="B6878" s="2">
        <v>43544</v>
      </c>
      <c r="C6878" t="s">
        <v>63</v>
      </c>
      <c r="D6878" s="3">
        <v>43472.48161260417</v>
      </c>
      <c r="E6878" t="s">
        <v>64</v>
      </c>
      <c r="F6878" s="2">
        <v>43556</v>
      </c>
      <c r="G6878" s="2">
        <v>43794</v>
      </c>
      <c r="H6878" t="s">
        <v>16094</v>
      </c>
      <c r="I6878" t="s">
        <v>67</v>
      </c>
      <c r="J6878" t="s">
        <v>16095</v>
      </c>
      <c r="K6878" t="s">
        <v>67</v>
      </c>
      <c r="L6878" t="s">
        <v>8996</v>
      </c>
      <c r="M6878" t="s">
        <v>1246</v>
      </c>
      <c r="N6878">
        <v>64118</v>
      </c>
      <c r="O6878" t="s">
        <v>70</v>
      </c>
      <c r="Q6878" t="s">
        <v>16096</v>
      </c>
      <c r="S6878" t="s">
        <v>72</v>
      </c>
      <c r="T6878" t="s">
        <v>14170</v>
      </c>
      <c r="U6878" t="s">
        <v>9419</v>
      </c>
      <c r="V6878" t="s">
        <v>9283</v>
      </c>
      <c r="W6878" t="s">
        <v>86</v>
      </c>
      <c r="X6878" t="s">
        <v>106</v>
      </c>
      <c r="Y6878" t="str">
        <f>"37-3011"</f>
        <v>37-3011</v>
      </c>
      <c r="Z6878" t="s">
        <v>94</v>
      </c>
      <c r="AA6878">
        <v>56173</v>
      </c>
      <c r="AB6878">
        <v>12</v>
      </c>
      <c r="AC6878">
        <v>12</v>
      </c>
      <c r="AD6878" t="s">
        <v>79</v>
      </c>
      <c r="AE6878" t="s">
        <v>80</v>
      </c>
      <c r="AF6878">
        <v>40</v>
      </c>
      <c r="AG6878" s="4">
        <v>0.3125</v>
      </c>
      <c r="AH6878" s="4">
        <v>0.6875</v>
      </c>
      <c r="AI6878" s="5">
        <v>14.73</v>
      </c>
      <c r="AJ6878">
        <v>22.1</v>
      </c>
      <c r="AK6878">
        <v>22.1</v>
      </c>
      <c r="AL6878" t="s">
        <v>81</v>
      </c>
      <c r="AM6878" t="s">
        <v>82</v>
      </c>
      <c r="AO6878" t="s">
        <v>83</v>
      </c>
      <c r="AR6878" t="s">
        <v>82</v>
      </c>
      <c r="AT6878" t="s">
        <v>82</v>
      </c>
      <c r="AW6878" t="s">
        <v>72</v>
      </c>
      <c r="AX6878">
        <v>1</v>
      </c>
      <c r="AY6878" t="s">
        <v>8996</v>
      </c>
      <c r="AZ6878" t="s">
        <v>1588</v>
      </c>
      <c r="BA6878" t="s">
        <v>1246</v>
      </c>
      <c r="BB6878">
        <v>64130</v>
      </c>
      <c r="BC6878" t="s">
        <v>79</v>
      </c>
      <c r="BH6878" t="s">
        <v>16097</v>
      </c>
      <c r="BJ6878">
        <v>263686428</v>
      </c>
    </row>
    <row r="6879" spans="1:62" x14ac:dyDescent="0.25">
      <c r="A6879" t="s">
        <v>16181</v>
      </c>
      <c r="B6879" s="2">
        <v>43544</v>
      </c>
      <c r="C6879" t="s">
        <v>63</v>
      </c>
      <c r="D6879" s="3">
        <v>43472.480918969908</v>
      </c>
      <c r="E6879" t="s">
        <v>64</v>
      </c>
      <c r="F6879" s="2">
        <v>43556</v>
      </c>
      <c r="G6879" s="2">
        <v>43769</v>
      </c>
      <c r="H6879" t="s">
        <v>16182</v>
      </c>
      <c r="I6879" t="s">
        <v>16183</v>
      </c>
      <c r="J6879" t="s">
        <v>16184</v>
      </c>
      <c r="L6879" t="s">
        <v>16185</v>
      </c>
      <c r="M6879" t="s">
        <v>105</v>
      </c>
      <c r="N6879">
        <v>76262</v>
      </c>
      <c r="O6879" t="s">
        <v>70</v>
      </c>
      <c r="Q6879" t="s">
        <v>16186</v>
      </c>
      <c r="S6879" t="s">
        <v>72</v>
      </c>
      <c r="T6879" t="s">
        <v>9281</v>
      </c>
      <c r="U6879" t="s">
        <v>9282</v>
      </c>
      <c r="V6879" t="s">
        <v>9437</v>
      </c>
      <c r="W6879" t="s">
        <v>86</v>
      </c>
      <c r="X6879" t="s">
        <v>93</v>
      </c>
      <c r="Y6879" t="str">
        <f>"37-3011"</f>
        <v>37-3011</v>
      </c>
      <c r="Z6879" t="s">
        <v>94</v>
      </c>
      <c r="AA6879">
        <v>56173</v>
      </c>
      <c r="AB6879">
        <v>10</v>
      </c>
      <c r="AC6879">
        <v>10</v>
      </c>
      <c r="AD6879" t="s">
        <v>79</v>
      </c>
      <c r="AE6879" t="s">
        <v>95</v>
      </c>
      <c r="AF6879">
        <v>40</v>
      </c>
      <c r="AG6879" s="4">
        <v>0.25</v>
      </c>
      <c r="AH6879" s="4">
        <v>0.625</v>
      </c>
      <c r="AI6879" s="5">
        <v>13.94</v>
      </c>
      <c r="AJ6879">
        <v>20.91</v>
      </c>
      <c r="AK6879">
        <v>20.91</v>
      </c>
      <c r="AL6879" t="s">
        <v>81</v>
      </c>
      <c r="AM6879" t="s">
        <v>82</v>
      </c>
      <c r="AO6879" t="s">
        <v>83</v>
      </c>
      <c r="AP6879" t="s">
        <v>67</v>
      </c>
      <c r="AQ6879" t="s">
        <v>67</v>
      </c>
      <c r="AR6879" t="s">
        <v>82</v>
      </c>
      <c r="AT6879" t="s">
        <v>82</v>
      </c>
      <c r="AW6879" t="s">
        <v>72</v>
      </c>
      <c r="AX6879">
        <v>1</v>
      </c>
      <c r="AY6879" t="s">
        <v>3882</v>
      </c>
      <c r="AZ6879" t="s">
        <v>1428</v>
      </c>
      <c r="BA6879" t="s">
        <v>105</v>
      </c>
      <c r="BB6879">
        <v>76118</v>
      </c>
      <c r="BC6879" t="s">
        <v>79</v>
      </c>
      <c r="BH6879" t="s">
        <v>16187</v>
      </c>
      <c r="BJ6879">
        <v>272314774</v>
      </c>
    </row>
    <row r="6880" spans="1:62" x14ac:dyDescent="0.25">
      <c r="A6880" t="s">
        <v>16251</v>
      </c>
      <c r="B6880" s="2">
        <v>43544</v>
      </c>
      <c r="C6880" t="s">
        <v>63</v>
      </c>
      <c r="D6880" s="3">
        <v>43472.477482199072</v>
      </c>
      <c r="E6880" t="s">
        <v>64</v>
      </c>
      <c r="F6880" s="2">
        <v>43556</v>
      </c>
      <c r="G6880" s="2">
        <v>43800</v>
      </c>
      <c r="H6880" t="s">
        <v>16252</v>
      </c>
      <c r="I6880" t="s">
        <v>67</v>
      </c>
      <c r="J6880" t="s">
        <v>16253</v>
      </c>
      <c r="K6880" t="s">
        <v>5673</v>
      </c>
      <c r="L6880" t="s">
        <v>3688</v>
      </c>
      <c r="M6880" t="s">
        <v>787</v>
      </c>
      <c r="N6880">
        <v>35811</v>
      </c>
      <c r="O6880" t="s">
        <v>70</v>
      </c>
      <c r="Q6880" t="s">
        <v>16254</v>
      </c>
      <c r="S6880" t="s">
        <v>72</v>
      </c>
      <c r="T6880" t="s">
        <v>16255</v>
      </c>
      <c r="U6880" t="s">
        <v>1425</v>
      </c>
      <c r="V6880" t="s">
        <v>1426</v>
      </c>
      <c r="W6880" t="s">
        <v>105</v>
      </c>
      <c r="X6880" t="s">
        <v>3221</v>
      </c>
      <c r="Y6880" t="str">
        <f>"37-3011"</f>
        <v>37-3011</v>
      </c>
      <c r="Z6880" t="s">
        <v>94</v>
      </c>
      <c r="AA6880">
        <v>56173</v>
      </c>
      <c r="AB6880">
        <v>14</v>
      </c>
      <c r="AC6880">
        <v>14</v>
      </c>
      <c r="AD6880" t="s">
        <v>79</v>
      </c>
      <c r="AE6880" t="s">
        <v>95</v>
      </c>
      <c r="AF6880">
        <v>40</v>
      </c>
      <c r="AG6880" s="4">
        <v>0.27083333333333331</v>
      </c>
      <c r="AH6880" s="4">
        <v>0.64583333333333337</v>
      </c>
      <c r="AI6880" s="5">
        <v>12.03</v>
      </c>
      <c r="AJ6880">
        <v>18.05</v>
      </c>
      <c r="AK6880">
        <v>18.05</v>
      </c>
      <c r="AL6880" t="s">
        <v>81</v>
      </c>
      <c r="AM6880" t="s">
        <v>82</v>
      </c>
      <c r="AO6880" t="s">
        <v>83</v>
      </c>
      <c r="AR6880" t="s">
        <v>82</v>
      </c>
      <c r="AT6880" t="s">
        <v>82</v>
      </c>
      <c r="AW6880" t="s">
        <v>72</v>
      </c>
      <c r="AX6880">
        <v>1</v>
      </c>
      <c r="AY6880" t="s">
        <v>3688</v>
      </c>
      <c r="AZ6880" t="s">
        <v>1921</v>
      </c>
      <c r="BA6880" t="s">
        <v>787</v>
      </c>
      <c r="BB6880">
        <v>35811</v>
      </c>
      <c r="BC6880" t="s">
        <v>79</v>
      </c>
      <c r="BH6880" t="s">
        <v>16253</v>
      </c>
      <c r="BI6880" t="s">
        <v>5673</v>
      </c>
      <c r="BJ6880">
        <v>631275535</v>
      </c>
    </row>
    <row r="6881" spans="1:62" x14ac:dyDescent="0.25">
      <c r="A6881" t="s">
        <v>16288</v>
      </c>
      <c r="B6881" s="2">
        <v>43544</v>
      </c>
      <c r="C6881" t="s">
        <v>63</v>
      </c>
      <c r="D6881" s="3">
        <v>43473.396420833335</v>
      </c>
      <c r="E6881" t="s">
        <v>117</v>
      </c>
      <c r="H6881" t="s">
        <v>16289</v>
      </c>
      <c r="I6881" t="s">
        <v>16289</v>
      </c>
      <c r="J6881" t="s">
        <v>16290</v>
      </c>
      <c r="L6881" t="s">
        <v>2551</v>
      </c>
      <c r="M6881" t="s">
        <v>105</v>
      </c>
      <c r="N6881">
        <v>79706</v>
      </c>
      <c r="O6881" t="s">
        <v>70</v>
      </c>
      <c r="Q6881" t="s">
        <v>16291</v>
      </c>
      <c r="S6881" t="s">
        <v>72</v>
      </c>
      <c r="T6881" t="s">
        <v>16292</v>
      </c>
      <c r="U6881" t="s">
        <v>16293</v>
      </c>
      <c r="V6881" t="s">
        <v>16294</v>
      </c>
      <c r="W6881" t="s">
        <v>105</v>
      </c>
      <c r="X6881" t="s">
        <v>8469</v>
      </c>
      <c r="Y6881" t="str">
        <f>"47-4031"</f>
        <v>47-4031</v>
      </c>
      <c r="Z6881" t="s">
        <v>8131</v>
      </c>
      <c r="AA6881">
        <v>238990</v>
      </c>
      <c r="AB6881">
        <v>6</v>
      </c>
      <c r="AD6881" t="s">
        <v>79</v>
      </c>
      <c r="AE6881" t="s">
        <v>599</v>
      </c>
      <c r="AF6881">
        <v>40</v>
      </c>
      <c r="AG6881" s="4">
        <v>0.29166666666666669</v>
      </c>
      <c r="AH6881" s="4">
        <v>0.66666666666666663</v>
      </c>
      <c r="AI6881" s="5">
        <v>15.01</v>
      </c>
      <c r="AL6881" t="s">
        <v>81</v>
      </c>
      <c r="AM6881" t="s">
        <v>82</v>
      </c>
      <c r="AO6881" t="s">
        <v>83</v>
      </c>
      <c r="AP6881" t="s">
        <v>67</v>
      </c>
      <c r="AQ6881" t="s">
        <v>67</v>
      </c>
      <c r="AR6881" t="s">
        <v>82</v>
      </c>
      <c r="AT6881" t="s">
        <v>72</v>
      </c>
      <c r="AU6881">
        <v>1</v>
      </c>
      <c r="AV6881" t="s">
        <v>16295</v>
      </c>
      <c r="AW6881" t="s">
        <v>82</v>
      </c>
      <c r="AY6881" t="s">
        <v>2551</v>
      </c>
      <c r="AZ6881" t="s">
        <v>2551</v>
      </c>
      <c r="BA6881" t="s">
        <v>105</v>
      </c>
      <c r="BB6881">
        <v>79706</v>
      </c>
      <c r="BC6881" t="s">
        <v>79</v>
      </c>
      <c r="BH6881" t="s">
        <v>16290</v>
      </c>
      <c r="BJ6881">
        <v>473018560</v>
      </c>
    </row>
    <row r="6882" spans="1:62" x14ac:dyDescent="0.25">
      <c r="A6882" t="s">
        <v>18345</v>
      </c>
      <c r="B6882" s="2">
        <v>43544</v>
      </c>
      <c r="C6882" t="s">
        <v>63</v>
      </c>
      <c r="D6882" s="3">
        <v>43472.549294421297</v>
      </c>
      <c r="E6882" t="s">
        <v>282</v>
      </c>
      <c r="F6882" s="2">
        <v>43556</v>
      </c>
      <c r="G6882" s="2">
        <v>43798</v>
      </c>
      <c r="H6882" t="s">
        <v>10395</v>
      </c>
      <c r="I6882" t="s">
        <v>10396</v>
      </c>
      <c r="J6882" t="s">
        <v>10397</v>
      </c>
      <c r="L6882" t="s">
        <v>10398</v>
      </c>
      <c r="M6882" t="s">
        <v>86</v>
      </c>
      <c r="N6882">
        <v>33610</v>
      </c>
      <c r="O6882" t="s">
        <v>70</v>
      </c>
      <c r="Q6882" t="s">
        <v>10399</v>
      </c>
      <c r="S6882" t="s">
        <v>72</v>
      </c>
      <c r="T6882" t="s">
        <v>10400</v>
      </c>
      <c r="U6882" t="s">
        <v>10401</v>
      </c>
      <c r="V6882" t="s">
        <v>10402</v>
      </c>
      <c r="W6882" t="s">
        <v>86</v>
      </c>
      <c r="X6882" t="s">
        <v>3299</v>
      </c>
      <c r="Y6882" t="str">
        <f>"37-3011"</f>
        <v>37-3011</v>
      </c>
      <c r="Z6882" t="s">
        <v>94</v>
      </c>
      <c r="AA6882">
        <v>561730</v>
      </c>
      <c r="AB6882">
        <v>54</v>
      </c>
      <c r="AC6882">
        <v>53</v>
      </c>
      <c r="AD6882" t="s">
        <v>79</v>
      </c>
      <c r="AE6882" t="s">
        <v>95</v>
      </c>
      <c r="AF6882">
        <v>40</v>
      </c>
      <c r="AG6882" s="4">
        <v>0.27083333333333331</v>
      </c>
      <c r="AH6882" s="4">
        <v>0.6875</v>
      </c>
      <c r="AI6882" s="5">
        <v>12.87</v>
      </c>
      <c r="AJ6882">
        <v>19.309999999999999</v>
      </c>
      <c r="AL6882" t="s">
        <v>81</v>
      </c>
      <c r="AM6882" t="s">
        <v>82</v>
      </c>
      <c r="AO6882" t="s">
        <v>83</v>
      </c>
      <c r="AR6882" t="s">
        <v>82</v>
      </c>
      <c r="AT6882" t="s">
        <v>82</v>
      </c>
      <c r="AW6882" t="s">
        <v>82</v>
      </c>
      <c r="AY6882" t="s">
        <v>3446</v>
      </c>
      <c r="AZ6882" t="s">
        <v>10403</v>
      </c>
      <c r="BA6882" t="s">
        <v>86</v>
      </c>
      <c r="BB6882">
        <v>33610</v>
      </c>
      <c r="BC6882" t="s">
        <v>79</v>
      </c>
      <c r="BH6882" t="s">
        <v>10404</v>
      </c>
      <c r="BJ6882">
        <v>592940398</v>
      </c>
    </row>
    <row r="6883" spans="1:62" x14ac:dyDescent="0.25">
      <c r="A6883" t="s">
        <v>21547</v>
      </c>
      <c r="B6883" s="2">
        <v>43544</v>
      </c>
      <c r="C6883" t="s">
        <v>63</v>
      </c>
      <c r="D6883" s="3">
        <v>43472.476661400462</v>
      </c>
      <c r="E6883" t="s">
        <v>64</v>
      </c>
      <c r="F6883" s="2">
        <v>43556</v>
      </c>
      <c r="G6883" s="2">
        <v>43830</v>
      </c>
      <c r="H6883" t="s">
        <v>21548</v>
      </c>
      <c r="J6883" t="s">
        <v>21549</v>
      </c>
      <c r="L6883" t="s">
        <v>21550</v>
      </c>
      <c r="M6883" t="s">
        <v>166</v>
      </c>
      <c r="N6883">
        <v>84081</v>
      </c>
      <c r="O6883" t="s">
        <v>70</v>
      </c>
      <c r="Q6883" t="s">
        <v>21551</v>
      </c>
      <c r="S6883" t="s">
        <v>82</v>
      </c>
      <c r="U6883" t="s">
        <v>92</v>
      </c>
      <c r="X6883" t="s">
        <v>106</v>
      </c>
      <c r="Y6883" t="str">
        <f>"37-3011"</f>
        <v>37-3011</v>
      </c>
      <c r="Z6883" t="s">
        <v>94</v>
      </c>
      <c r="AA6883">
        <v>54132</v>
      </c>
      <c r="AB6883">
        <v>4</v>
      </c>
      <c r="AC6883">
        <v>4</v>
      </c>
      <c r="AD6883" t="s">
        <v>79</v>
      </c>
      <c r="AE6883" t="s">
        <v>80</v>
      </c>
      <c r="AF6883">
        <v>40</v>
      </c>
      <c r="AG6883" s="4">
        <v>0.33333333333333331</v>
      </c>
      <c r="AH6883" s="4">
        <v>0.6875</v>
      </c>
      <c r="AI6883" s="5">
        <v>13.68</v>
      </c>
      <c r="AJ6883">
        <v>20.52</v>
      </c>
      <c r="AK6883">
        <v>20.52</v>
      </c>
      <c r="AL6883" t="s">
        <v>81</v>
      </c>
      <c r="AM6883" t="s">
        <v>82</v>
      </c>
      <c r="AO6883" t="s">
        <v>83</v>
      </c>
      <c r="AP6883" t="s">
        <v>67</v>
      </c>
      <c r="AQ6883" t="s">
        <v>67</v>
      </c>
      <c r="AR6883" t="s">
        <v>82</v>
      </c>
      <c r="AT6883" t="s">
        <v>72</v>
      </c>
      <c r="AU6883">
        <v>2</v>
      </c>
      <c r="AV6883" t="s">
        <v>21552</v>
      </c>
      <c r="AW6883" t="s">
        <v>72</v>
      </c>
      <c r="AX6883">
        <v>2</v>
      </c>
      <c r="AY6883" t="s">
        <v>4462</v>
      </c>
      <c r="AZ6883" t="s">
        <v>172</v>
      </c>
      <c r="BA6883" t="s">
        <v>166</v>
      </c>
      <c r="BB6883">
        <v>84081</v>
      </c>
      <c r="BC6883" t="s">
        <v>79</v>
      </c>
      <c r="BH6883" t="s">
        <v>21553</v>
      </c>
      <c r="BI6883" t="s">
        <v>67</v>
      </c>
      <c r="BJ6883">
        <v>208624116</v>
      </c>
    </row>
    <row r="6884" spans="1:62" x14ac:dyDescent="0.25">
      <c r="A6884" t="s">
        <v>21905</v>
      </c>
      <c r="B6884" s="2">
        <v>43544</v>
      </c>
      <c r="C6884" t="s">
        <v>63</v>
      </c>
      <c r="D6884" s="3">
        <v>43480.171846215278</v>
      </c>
      <c r="E6884" t="s">
        <v>64</v>
      </c>
      <c r="F6884" s="2">
        <v>43570</v>
      </c>
      <c r="G6884" s="2">
        <v>43845</v>
      </c>
      <c r="H6884" t="s">
        <v>21906</v>
      </c>
      <c r="I6884" t="s">
        <v>21907</v>
      </c>
      <c r="J6884" t="s">
        <v>21908</v>
      </c>
      <c r="L6884" t="s">
        <v>21909</v>
      </c>
      <c r="M6884" t="s">
        <v>804</v>
      </c>
      <c r="N6884">
        <v>3598</v>
      </c>
      <c r="O6884" t="s">
        <v>70</v>
      </c>
      <c r="Q6884" t="s">
        <v>21910</v>
      </c>
      <c r="S6884" t="s">
        <v>72</v>
      </c>
      <c r="T6884" t="s">
        <v>5899</v>
      </c>
      <c r="U6884" t="s">
        <v>5900</v>
      </c>
      <c r="V6884" t="s">
        <v>5901</v>
      </c>
      <c r="W6884" t="s">
        <v>86</v>
      </c>
      <c r="X6884" t="s">
        <v>379</v>
      </c>
      <c r="Y6884" t="str">
        <f>"37-2012"</f>
        <v>37-2012</v>
      </c>
      <c r="Z6884" t="s">
        <v>373</v>
      </c>
      <c r="AA6884">
        <v>721110</v>
      </c>
      <c r="AB6884">
        <v>10</v>
      </c>
      <c r="AC6884">
        <v>10</v>
      </c>
      <c r="AD6884" t="s">
        <v>79</v>
      </c>
      <c r="AE6884" t="s">
        <v>95</v>
      </c>
      <c r="AF6884">
        <v>35</v>
      </c>
      <c r="AG6884" s="4">
        <v>0.29166666666666669</v>
      </c>
      <c r="AH6884" s="4">
        <v>0.625</v>
      </c>
      <c r="AI6884" s="5">
        <v>11.63</v>
      </c>
      <c r="AJ6884">
        <v>17.45</v>
      </c>
      <c r="AL6884" t="s">
        <v>81</v>
      </c>
      <c r="AM6884" t="s">
        <v>82</v>
      </c>
      <c r="AO6884" t="s">
        <v>83</v>
      </c>
      <c r="AR6884" t="s">
        <v>82</v>
      </c>
      <c r="AT6884" t="s">
        <v>82</v>
      </c>
      <c r="AW6884" t="s">
        <v>72</v>
      </c>
      <c r="AX6884">
        <v>1</v>
      </c>
      <c r="AY6884" t="s">
        <v>21909</v>
      </c>
      <c r="AZ6884" t="s">
        <v>21911</v>
      </c>
      <c r="BA6884" t="s">
        <v>804</v>
      </c>
      <c r="BB6884">
        <v>3598</v>
      </c>
      <c r="BC6884" t="s">
        <v>87</v>
      </c>
      <c r="BH6884" t="s">
        <v>21908</v>
      </c>
      <c r="BJ6884">
        <v>592840294</v>
      </c>
    </row>
    <row r="6885" spans="1:62" x14ac:dyDescent="0.25">
      <c r="A6885" t="s">
        <v>22072</v>
      </c>
      <c r="B6885" s="2">
        <v>43544</v>
      </c>
      <c r="C6885" t="s">
        <v>63</v>
      </c>
      <c r="D6885" s="3">
        <v>43478.138455520835</v>
      </c>
      <c r="E6885" t="s">
        <v>64</v>
      </c>
      <c r="F6885" s="2">
        <v>43568</v>
      </c>
      <c r="G6885" s="2">
        <v>43773</v>
      </c>
      <c r="H6885" t="s">
        <v>22073</v>
      </c>
      <c r="I6885" t="s">
        <v>22074</v>
      </c>
      <c r="J6885" t="s">
        <v>22075</v>
      </c>
      <c r="K6885" t="s">
        <v>22076</v>
      </c>
      <c r="L6885" t="s">
        <v>12138</v>
      </c>
      <c r="M6885" t="s">
        <v>226</v>
      </c>
      <c r="N6885">
        <v>49757</v>
      </c>
      <c r="O6885" t="s">
        <v>70</v>
      </c>
      <c r="P6885" t="s">
        <v>67</v>
      </c>
      <c r="Q6885" t="s">
        <v>22077</v>
      </c>
      <c r="S6885" t="s">
        <v>72</v>
      </c>
      <c r="T6885" t="s">
        <v>9959</v>
      </c>
      <c r="U6885" t="s">
        <v>9960</v>
      </c>
      <c r="V6885" t="s">
        <v>3243</v>
      </c>
      <c r="W6885" t="s">
        <v>226</v>
      </c>
      <c r="X6885" t="s">
        <v>1427</v>
      </c>
      <c r="Y6885" t="str">
        <f>"37-2012"</f>
        <v>37-2012</v>
      </c>
      <c r="Z6885" t="s">
        <v>373</v>
      </c>
      <c r="AA6885">
        <v>721110</v>
      </c>
      <c r="AB6885">
        <v>11</v>
      </c>
      <c r="AC6885">
        <v>11</v>
      </c>
      <c r="AD6885" t="s">
        <v>79</v>
      </c>
      <c r="AE6885" t="s">
        <v>80</v>
      </c>
      <c r="AF6885">
        <v>40</v>
      </c>
      <c r="AG6885" s="4">
        <v>0.375</v>
      </c>
      <c r="AH6885" s="4">
        <v>0.70833333333333337</v>
      </c>
      <c r="AI6885" s="5">
        <v>10.75</v>
      </c>
      <c r="AJ6885">
        <v>16.13</v>
      </c>
      <c r="AL6885" t="s">
        <v>81</v>
      </c>
      <c r="AM6885" t="s">
        <v>82</v>
      </c>
      <c r="AO6885" t="s">
        <v>83</v>
      </c>
      <c r="AR6885" t="s">
        <v>82</v>
      </c>
      <c r="AT6885" t="s">
        <v>82</v>
      </c>
      <c r="AW6885" t="s">
        <v>82</v>
      </c>
      <c r="AY6885" t="s">
        <v>12138</v>
      </c>
      <c r="AZ6885" t="s">
        <v>10246</v>
      </c>
      <c r="BA6885" t="s">
        <v>226</v>
      </c>
      <c r="BB6885">
        <v>49757</v>
      </c>
      <c r="BC6885" t="s">
        <v>87</v>
      </c>
      <c r="BH6885" t="s">
        <v>22075</v>
      </c>
      <c r="BJ6885">
        <v>382982923</v>
      </c>
    </row>
    <row r="6886" spans="1:62" x14ac:dyDescent="0.25">
      <c r="A6886" t="s">
        <v>22689</v>
      </c>
      <c r="B6886" s="2">
        <v>43544</v>
      </c>
      <c r="C6886" t="s">
        <v>63</v>
      </c>
      <c r="D6886" s="3">
        <v>43478.143760069448</v>
      </c>
      <c r="E6886" t="s">
        <v>282</v>
      </c>
      <c r="F6886" s="2">
        <v>43568</v>
      </c>
      <c r="G6886" s="2">
        <v>43773</v>
      </c>
      <c r="H6886" t="s">
        <v>22690</v>
      </c>
      <c r="I6886" t="s">
        <v>22691</v>
      </c>
      <c r="J6886" t="s">
        <v>22692</v>
      </c>
      <c r="L6886" t="s">
        <v>19934</v>
      </c>
      <c r="M6886" t="s">
        <v>226</v>
      </c>
      <c r="N6886">
        <v>49757</v>
      </c>
      <c r="O6886" t="s">
        <v>70</v>
      </c>
      <c r="Q6886" t="s">
        <v>22693</v>
      </c>
      <c r="S6886" t="s">
        <v>72</v>
      </c>
      <c r="T6886" t="s">
        <v>9959</v>
      </c>
      <c r="U6886" t="s">
        <v>9960</v>
      </c>
      <c r="V6886" t="s">
        <v>3243</v>
      </c>
      <c r="W6886" t="s">
        <v>226</v>
      </c>
      <c r="X6886" t="s">
        <v>1844</v>
      </c>
      <c r="Y6886" t="str">
        <f>"35-2014"</f>
        <v>35-2014</v>
      </c>
      <c r="Z6886" t="s">
        <v>301</v>
      </c>
      <c r="AA6886">
        <v>721110</v>
      </c>
      <c r="AB6886">
        <v>21</v>
      </c>
      <c r="AC6886">
        <v>20</v>
      </c>
      <c r="AD6886" t="s">
        <v>79</v>
      </c>
      <c r="AE6886" t="s">
        <v>80</v>
      </c>
      <c r="AF6886">
        <v>40</v>
      </c>
      <c r="AG6886" s="4">
        <v>0.25</v>
      </c>
      <c r="AH6886" s="4">
        <v>0.58333333333333337</v>
      </c>
      <c r="AI6886" s="5">
        <v>11.35</v>
      </c>
      <c r="AJ6886">
        <v>17.03</v>
      </c>
      <c r="AL6886" t="s">
        <v>81</v>
      </c>
      <c r="AM6886" t="s">
        <v>82</v>
      </c>
      <c r="AO6886" t="s">
        <v>83</v>
      </c>
      <c r="AR6886" t="s">
        <v>82</v>
      </c>
      <c r="AT6886" t="s">
        <v>82</v>
      </c>
      <c r="AW6886" t="s">
        <v>82</v>
      </c>
      <c r="AY6886" t="s">
        <v>12138</v>
      </c>
      <c r="AZ6886" t="s">
        <v>10246</v>
      </c>
      <c r="BA6886" t="s">
        <v>226</v>
      </c>
      <c r="BB6886">
        <v>49757</v>
      </c>
      <c r="BC6886" t="s">
        <v>87</v>
      </c>
      <c r="BH6886" t="s">
        <v>22694</v>
      </c>
      <c r="BJ6886">
        <v>382510297</v>
      </c>
    </row>
    <row r="6887" spans="1:62" x14ac:dyDescent="0.25">
      <c r="A6887" t="s">
        <v>22843</v>
      </c>
      <c r="B6887" s="2">
        <v>43544</v>
      </c>
      <c r="C6887" t="s">
        <v>63</v>
      </c>
      <c r="D6887" s="3">
        <v>43478.145857592594</v>
      </c>
      <c r="E6887" t="s">
        <v>64</v>
      </c>
      <c r="F6887" s="2">
        <v>43568</v>
      </c>
      <c r="G6887" s="2">
        <v>43773</v>
      </c>
      <c r="H6887" t="s">
        <v>22690</v>
      </c>
      <c r="I6887" t="s">
        <v>22691</v>
      </c>
      <c r="J6887" t="s">
        <v>22692</v>
      </c>
      <c r="L6887" t="s">
        <v>19934</v>
      </c>
      <c r="M6887" t="s">
        <v>226</v>
      </c>
      <c r="N6887">
        <v>49757</v>
      </c>
      <c r="O6887" t="s">
        <v>70</v>
      </c>
      <c r="Q6887" t="s">
        <v>22693</v>
      </c>
      <c r="S6887" t="s">
        <v>72</v>
      </c>
      <c r="T6887" t="s">
        <v>9959</v>
      </c>
      <c r="U6887" t="s">
        <v>9960</v>
      </c>
      <c r="V6887" t="s">
        <v>3243</v>
      </c>
      <c r="W6887" t="s">
        <v>226</v>
      </c>
      <c r="X6887" t="s">
        <v>1427</v>
      </c>
      <c r="Y6887" t="str">
        <f>"37-2012"</f>
        <v>37-2012</v>
      </c>
      <c r="Z6887" t="s">
        <v>373</v>
      </c>
      <c r="AA6887">
        <v>721110</v>
      </c>
      <c r="AB6887">
        <v>17</v>
      </c>
      <c r="AC6887">
        <v>17</v>
      </c>
      <c r="AD6887" t="s">
        <v>79</v>
      </c>
      <c r="AE6887" t="s">
        <v>80</v>
      </c>
      <c r="AF6887">
        <v>40</v>
      </c>
      <c r="AG6887" s="4">
        <v>0.375</v>
      </c>
      <c r="AH6887" s="4">
        <v>0.70833333333333337</v>
      </c>
      <c r="AI6887" s="5">
        <v>10.75</v>
      </c>
      <c r="AJ6887">
        <v>16.13</v>
      </c>
      <c r="AL6887" t="s">
        <v>81</v>
      </c>
      <c r="AM6887" t="s">
        <v>82</v>
      </c>
      <c r="AO6887" t="s">
        <v>83</v>
      </c>
      <c r="AR6887" t="s">
        <v>82</v>
      </c>
      <c r="AT6887" t="s">
        <v>82</v>
      </c>
      <c r="AW6887" t="s">
        <v>82</v>
      </c>
      <c r="AY6887" t="s">
        <v>12138</v>
      </c>
      <c r="AZ6887" t="s">
        <v>10246</v>
      </c>
      <c r="BA6887" t="s">
        <v>226</v>
      </c>
      <c r="BB6887">
        <v>49757</v>
      </c>
      <c r="BC6887" t="s">
        <v>87</v>
      </c>
      <c r="BH6887" t="s">
        <v>22694</v>
      </c>
      <c r="BJ6887">
        <v>382510297</v>
      </c>
    </row>
    <row r="6888" spans="1:62" x14ac:dyDescent="0.25">
      <c r="A6888" t="s">
        <v>22929</v>
      </c>
      <c r="B6888" s="2">
        <v>43544</v>
      </c>
      <c r="C6888" t="s">
        <v>63</v>
      </c>
      <c r="D6888" s="3">
        <v>43478.145039722222</v>
      </c>
      <c r="E6888" t="s">
        <v>64</v>
      </c>
      <c r="F6888" s="2">
        <v>43568</v>
      </c>
      <c r="G6888" s="2">
        <v>43773</v>
      </c>
      <c r="H6888" t="s">
        <v>22690</v>
      </c>
      <c r="I6888" t="s">
        <v>22691</v>
      </c>
      <c r="J6888" t="s">
        <v>22692</v>
      </c>
      <c r="L6888" t="s">
        <v>19934</v>
      </c>
      <c r="M6888" t="s">
        <v>226</v>
      </c>
      <c r="N6888">
        <v>49757</v>
      </c>
      <c r="O6888" t="s">
        <v>70</v>
      </c>
      <c r="Q6888" t="s">
        <v>22693</v>
      </c>
      <c r="S6888" t="s">
        <v>72</v>
      </c>
      <c r="T6888" t="s">
        <v>9959</v>
      </c>
      <c r="U6888" t="s">
        <v>9960</v>
      </c>
      <c r="V6888" t="s">
        <v>3243</v>
      </c>
      <c r="W6888" t="s">
        <v>226</v>
      </c>
      <c r="X6888" t="s">
        <v>13146</v>
      </c>
      <c r="Y6888" t="str">
        <f>"35-9021"</f>
        <v>35-9021</v>
      </c>
      <c r="Z6888" t="s">
        <v>315</v>
      </c>
      <c r="AA6888">
        <v>721110</v>
      </c>
      <c r="AB6888">
        <v>11</v>
      </c>
      <c r="AC6888">
        <v>11</v>
      </c>
      <c r="AD6888" t="s">
        <v>79</v>
      </c>
      <c r="AE6888" t="s">
        <v>80</v>
      </c>
      <c r="AF6888">
        <v>40</v>
      </c>
      <c r="AG6888" s="4">
        <v>0.25</v>
      </c>
      <c r="AH6888" s="4">
        <v>0.58333333333333337</v>
      </c>
      <c r="AI6888" s="5">
        <v>9.4499999999999993</v>
      </c>
      <c r="AJ6888">
        <v>14.18</v>
      </c>
      <c r="AL6888" t="s">
        <v>81</v>
      </c>
      <c r="AM6888" t="s">
        <v>82</v>
      </c>
      <c r="AO6888" t="s">
        <v>83</v>
      </c>
      <c r="AR6888" t="s">
        <v>82</v>
      </c>
      <c r="AT6888" t="s">
        <v>82</v>
      </c>
      <c r="AW6888" t="s">
        <v>82</v>
      </c>
      <c r="AY6888" t="s">
        <v>12138</v>
      </c>
      <c r="AZ6888" t="s">
        <v>10246</v>
      </c>
      <c r="BA6888" t="s">
        <v>226</v>
      </c>
      <c r="BB6888">
        <v>49757</v>
      </c>
      <c r="BC6888" t="s">
        <v>87</v>
      </c>
      <c r="BH6888" t="s">
        <v>22694</v>
      </c>
      <c r="BJ6888">
        <v>382510297</v>
      </c>
    </row>
    <row r="6889" spans="1:62" x14ac:dyDescent="0.25">
      <c r="A6889" t="s">
        <v>23137</v>
      </c>
      <c r="B6889" s="2">
        <v>43544</v>
      </c>
      <c r="C6889" t="s">
        <v>63</v>
      </c>
      <c r="D6889" s="3">
        <v>43478.141938275461</v>
      </c>
      <c r="E6889" t="s">
        <v>64</v>
      </c>
      <c r="F6889" s="2">
        <v>43568</v>
      </c>
      <c r="G6889" s="2">
        <v>43773</v>
      </c>
      <c r="H6889" t="s">
        <v>22690</v>
      </c>
      <c r="I6889" t="s">
        <v>22691</v>
      </c>
      <c r="J6889" t="s">
        <v>22692</v>
      </c>
      <c r="L6889" t="s">
        <v>19934</v>
      </c>
      <c r="M6889" t="s">
        <v>226</v>
      </c>
      <c r="N6889">
        <v>49757</v>
      </c>
      <c r="O6889" t="s">
        <v>70</v>
      </c>
      <c r="Q6889" t="s">
        <v>22693</v>
      </c>
      <c r="S6889" t="s">
        <v>72</v>
      </c>
      <c r="T6889" t="s">
        <v>9959</v>
      </c>
      <c r="U6889" t="s">
        <v>9960</v>
      </c>
      <c r="V6889" t="s">
        <v>3243</v>
      </c>
      <c r="W6889" t="s">
        <v>226</v>
      </c>
      <c r="X6889" t="s">
        <v>1533</v>
      </c>
      <c r="Y6889" t="str">
        <f>"35-3031"</f>
        <v>35-3031</v>
      </c>
      <c r="Z6889" t="s">
        <v>410</v>
      </c>
      <c r="AA6889">
        <v>721110</v>
      </c>
      <c r="AB6889">
        <v>5</v>
      </c>
      <c r="AC6889">
        <v>5</v>
      </c>
      <c r="AD6889" t="s">
        <v>79</v>
      </c>
      <c r="AE6889" t="s">
        <v>80</v>
      </c>
      <c r="AF6889">
        <v>40</v>
      </c>
      <c r="AG6889" s="4">
        <v>0.29166666666666669</v>
      </c>
      <c r="AH6889" s="4">
        <v>0.625</v>
      </c>
      <c r="AI6889" s="5">
        <v>11.85</v>
      </c>
      <c r="AJ6889">
        <v>17.78</v>
      </c>
      <c r="AL6889" t="s">
        <v>81</v>
      </c>
      <c r="AM6889" t="s">
        <v>82</v>
      </c>
      <c r="AO6889" t="s">
        <v>83</v>
      </c>
      <c r="AR6889" t="s">
        <v>82</v>
      </c>
      <c r="AT6889" t="s">
        <v>82</v>
      </c>
      <c r="AW6889" t="s">
        <v>82</v>
      </c>
      <c r="AY6889" t="s">
        <v>12138</v>
      </c>
      <c r="AZ6889" t="s">
        <v>10246</v>
      </c>
      <c r="BA6889" t="s">
        <v>226</v>
      </c>
      <c r="BB6889">
        <v>49757</v>
      </c>
      <c r="BC6889" t="s">
        <v>87</v>
      </c>
      <c r="BH6889" t="s">
        <v>22694</v>
      </c>
      <c r="BJ6889">
        <v>382510297</v>
      </c>
    </row>
    <row r="6890" spans="1:62" x14ac:dyDescent="0.25">
      <c r="A6890" t="s">
        <v>24521</v>
      </c>
      <c r="B6890" s="2">
        <v>43544</v>
      </c>
      <c r="C6890" t="s">
        <v>63</v>
      </c>
      <c r="D6890" s="3">
        <v>43472.481073460651</v>
      </c>
      <c r="E6890" t="s">
        <v>282</v>
      </c>
      <c r="F6890" s="2">
        <v>43556</v>
      </c>
      <c r="G6890" s="2">
        <v>43769</v>
      </c>
      <c r="H6890" t="s">
        <v>24522</v>
      </c>
      <c r="J6890" t="s">
        <v>24523</v>
      </c>
      <c r="L6890" t="s">
        <v>24524</v>
      </c>
      <c r="M6890" t="s">
        <v>323</v>
      </c>
      <c r="N6890">
        <v>91702</v>
      </c>
      <c r="O6890" t="s">
        <v>70</v>
      </c>
      <c r="Q6890" t="s">
        <v>24525</v>
      </c>
      <c r="S6890" t="s">
        <v>72</v>
      </c>
      <c r="T6890" t="s">
        <v>24438</v>
      </c>
      <c r="U6890" t="s">
        <v>24526</v>
      </c>
      <c r="V6890" t="s">
        <v>3676</v>
      </c>
      <c r="W6890" t="s">
        <v>323</v>
      </c>
      <c r="X6890" t="s">
        <v>19571</v>
      </c>
      <c r="Y6890" t="str">
        <f>"37-3011"</f>
        <v>37-3011</v>
      </c>
      <c r="Z6890" t="s">
        <v>94</v>
      </c>
      <c r="AA6890">
        <v>561730</v>
      </c>
      <c r="AB6890">
        <v>25</v>
      </c>
      <c r="AC6890">
        <v>23</v>
      </c>
      <c r="AD6890" t="s">
        <v>79</v>
      </c>
      <c r="AE6890" t="s">
        <v>80</v>
      </c>
      <c r="AF6890">
        <v>40</v>
      </c>
      <c r="AG6890" s="4">
        <v>0.25</v>
      </c>
      <c r="AH6890" s="4">
        <v>0.60416666666666663</v>
      </c>
      <c r="AI6890" s="5">
        <v>16.27</v>
      </c>
      <c r="AJ6890">
        <v>24.41</v>
      </c>
      <c r="AL6890" t="s">
        <v>81</v>
      </c>
      <c r="AM6890" t="s">
        <v>82</v>
      </c>
      <c r="AO6890" t="s">
        <v>83</v>
      </c>
      <c r="AP6890" t="s">
        <v>67</v>
      </c>
      <c r="AQ6890" t="s">
        <v>67</v>
      </c>
      <c r="AR6890" t="s">
        <v>82</v>
      </c>
      <c r="AT6890" t="s">
        <v>82</v>
      </c>
      <c r="AW6890" t="s">
        <v>82</v>
      </c>
      <c r="AY6890" t="s">
        <v>24524</v>
      </c>
      <c r="AZ6890" t="s">
        <v>2540</v>
      </c>
      <c r="BA6890" t="s">
        <v>323</v>
      </c>
      <c r="BB6890">
        <v>91706</v>
      </c>
      <c r="BC6890" t="s">
        <v>79</v>
      </c>
      <c r="BH6890" t="s">
        <v>24527</v>
      </c>
      <c r="BJ6890">
        <v>954245898</v>
      </c>
    </row>
    <row r="6891" spans="1:62" x14ac:dyDescent="0.25">
      <c r="A6891" t="s">
        <v>24560</v>
      </c>
      <c r="B6891" s="2">
        <v>43544</v>
      </c>
      <c r="C6891" t="s">
        <v>63</v>
      </c>
      <c r="D6891" s="3">
        <v>43472.389646585645</v>
      </c>
      <c r="E6891" t="s">
        <v>7593</v>
      </c>
      <c r="F6891" s="2">
        <v>43556</v>
      </c>
      <c r="G6891" s="2">
        <v>43814</v>
      </c>
      <c r="H6891" t="s">
        <v>24561</v>
      </c>
      <c r="I6891" t="s">
        <v>24562</v>
      </c>
      <c r="J6891" t="s">
        <v>24563</v>
      </c>
      <c r="L6891" t="s">
        <v>18932</v>
      </c>
      <c r="M6891" t="s">
        <v>232</v>
      </c>
      <c r="N6891">
        <v>14092</v>
      </c>
      <c r="O6891" t="s">
        <v>70</v>
      </c>
      <c r="Q6891" t="s">
        <v>24564</v>
      </c>
      <c r="S6891" t="s">
        <v>72</v>
      </c>
      <c r="T6891" t="s">
        <v>24565</v>
      </c>
      <c r="U6891" t="s">
        <v>22574</v>
      </c>
      <c r="V6891" t="s">
        <v>5791</v>
      </c>
      <c r="W6891" t="s">
        <v>232</v>
      </c>
      <c r="X6891" t="s">
        <v>18576</v>
      </c>
      <c r="Y6891" t="str">
        <f>"53-5021"</f>
        <v>53-5021</v>
      </c>
      <c r="Z6891" t="s">
        <v>24566</v>
      </c>
      <c r="AA6891">
        <v>561520</v>
      </c>
      <c r="AB6891">
        <v>4</v>
      </c>
      <c r="AC6891">
        <v>4</v>
      </c>
      <c r="AD6891" t="s">
        <v>79</v>
      </c>
      <c r="AE6891" t="s">
        <v>80</v>
      </c>
      <c r="AF6891">
        <v>40</v>
      </c>
      <c r="AG6891" s="4">
        <v>0.33333333333333331</v>
      </c>
      <c r="AH6891" s="4">
        <v>0.70833333333333337</v>
      </c>
      <c r="AI6891" s="5">
        <v>35.18</v>
      </c>
      <c r="AJ6891">
        <v>52.77</v>
      </c>
      <c r="AL6891" t="s">
        <v>81</v>
      </c>
      <c r="AM6891" t="s">
        <v>82</v>
      </c>
      <c r="AO6891" t="s">
        <v>83</v>
      </c>
      <c r="AR6891" t="s">
        <v>82</v>
      </c>
      <c r="AT6891" t="s">
        <v>82</v>
      </c>
      <c r="AW6891" t="s">
        <v>72</v>
      </c>
      <c r="AX6891">
        <v>6</v>
      </c>
      <c r="AY6891" t="s">
        <v>18932</v>
      </c>
      <c r="AZ6891" t="s">
        <v>24567</v>
      </c>
      <c r="BA6891" t="s">
        <v>232</v>
      </c>
      <c r="BB6891">
        <v>14092</v>
      </c>
      <c r="BC6891" t="s">
        <v>87</v>
      </c>
      <c r="BH6891" t="s">
        <v>24563</v>
      </c>
      <c r="BJ6891">
        <v>522106847</v>
      </c>
    </row>
    <row r="6892" spans="1:62" x14ac:dyDescent="0.25">
      <c r="A6892" t="s">
        <v>26210</v>
      </c>
      <c r="B6892" s="2">
        <v>43544</v>
      </c>
      <c r="C6892" t="s">
        <v>63</v>
      </c>
      <c r="D6892" s="3">
        <v>43472.485277928237</v>
      </c>
      <c r="E6892" t="s">
        <v>64</v>
      </c>
      <c r="F6892" s="2">
        <v>43556</v>
      </c>
      <c r="G6892" s="2">
        <v>43799</v>
      </c>
      <c r="H6892" t="s">
        <v>26211</v>
      </c>
      <c r="J6892" t="s">
        <v>26212</v>
      </c>
      <c r="L6892" t="s">
        <v>257</v>
      </c>
      <c r="M6892" t="s">
        <v>166</v>
      </c>
      <c r="N6892">
        <v>84604</v>
      </c>
      <c r="O6892" t="s">
        <v>70</v>
      </c>
      <c r="Q6892" t="s">
        <v>26213</v>
      </c>
      <c r="S6892" t="s">
        <v>72</v>
      </c>
      <c r="T6892" t="s">
        <v>14307</v>
      </c>
      <c r="U6892" t="s">
        <v>14307</v>
      </c>
      <c r="V6892" t="s">
        <v>21376</v>
      </c>
      <c r="W6892" t="s">
        <v>166</v>
      </c>
      <c r="X6892" t="s">
        <v>106</v>
      </c>
      <c r="Y6892" t="str">
        <f>"37-3011"</f>
        <v>37-3011</v>
      </c>
      <c r="Z6892" t="s">
        <v>94</v>
      </c>
      <c r="AA6892">
        <v>561730</v>
      </c>
      <c r="AB6892">
        <v>4</v>
      </c>
      <c r="AC6892">
        <v>4</v>
      </c>
      <c r="AD6892" t="s">
        <v>79</v>
      </c>
      <c r="AE6892" t="s">
        <v>80</v>
      </c>
      <c r="AF6892">
        <v>40</v>
      </c>
      <c r="AG6892" s="4">
        <v>0.3125</v>
      </c>
      <c r="AH6892" s="4">
        <v>0.72916666666666663</v>
      </c>
      <c r="AI6892" s="5">
        <v>13.52</v>
      </c>
      <c r="AJ6892">
        <v>20.28</v>
      </c>
      <c r="AL6892" t="s">
        <v>81</v>
      </c>
      <c r="AM6892" t="s">
        <v>82</v>
      </c>
      <c r="AO6892" t="s">
        <v>83</v>
      </c>
      <c r="AR6892" t="s">
        <v>82</v>
      </c>
      <c r="AT6892" t="s">
        <v>82</v>
      </c>
      <c r="AW6892" t="s">
        <v>72</v>
      </c>
      <c r="AX6892">
        <v>1</v>
      </c>
      <c r="AY6892" t="s">
        <v>257</v>
      </c>
      <c r="AZ6892" t="s">
        <v>263</v>
      </c>
      <c r="BA6892" t="s">
        <v>166</v>
      </c>
      <c r="BB6892">
        <v>84604</v>
      </c>
      <c r="BC6892" t="s">
        <v>79</v>
      </c>
      <c r="BH6892" t="s">
        <v>26214</v>
      </c>
      <c r="BJ6892">
        <v>920191806</v>
      </c>
    </row>
    <row r="6893" spans="1:62" x14ac:dyDescent="0.25">
      <c r="A6893" t="s">
        <v>26920</v>
      </c>
      <c r="B6893" s="2">
        <v>43544</v>
      </c>
      <c r="C6893" t="s">
        <v>63</v>
      </c>
      <c r="D6893" s="3">
        <v>43472.486084201388</v>
      </c>
      <c r="E6893" t="s">
        <v>117</v>
      </c>
      <c r="H6893" t="s">
        <v>26921</v>
      </c>
      <c r="I6893" t="s">
        <v>26922</v>
      </c>
      <c r="J6893" t="s">
        <v>26923</v>
      </c>
      <c r="K6893" t="s">
        <v>26856</v>
      </c>
      <c r="L6893" t="s">
        <v>728</v>
      </c>
      <c r="M6893" t="s">
        <v>86</v>
      </c>
      <c r="N6893">
        <v>32819</v>
      </c>
      <c r="O6893" t="s">
        <v>70</v>
      </c>
      <c r="Q6893" t="s">
        <v>26924</v>
      </c>
      <c r="S6893" t="s">
        <v>72</v>
      </c>
      <c r="T6893" t="s">
        <v>9281</v>
      </c>
      <c r="U6893" t="s">
        <v>9419</v>
      </c>
      <c r="V6893" t="s">
        <v>9283</v>
      </c>
      <c r="W6893" t="s">
        <v>86</v>
      </c>
      <c r="X6893" t="s">
        <v>26925</v>
      </c>
      <c r="Y6893" t="str">
        <f>"47-2051"</f>
        <v>47-2051</v>
      </c>
      <c r="Z6893" t="s">
        <v>1383</v>
      </c>
      <c r="AA6893">
        <v>23811</v>
      </c>
      <c r="AB6893">
        <v>14</v>
      </c>
      <c r="AD6893" t="s">
        <v>79</v>
      </c>
      <c r="AE6893" t="s">
        <v>95</v>
      </c>
      <c r="AF6893">
        <v>40</v>
      </c>
      <c r="AG6893" s="4">
        <v>0.22916666666666666</v>
      </c>
      <c r="AH6893" s="4">
        <v>0.60416666666666663</v>
      </c>
      <c r="AI6893" s="5">
        <v>17.88</v>
      </c>
      <c r="AJ6893">
        <v>26.82</v>
      </c>
      <c r="AK6893">
        <v>26.82</v>
      </c>
      <c r="AL6893" t="s">
        <v>81</v>
      </c>
      <c r="AM6893" t="s">
        <v>82</v>
      </c>
      <c r="AO6893" t="s">
        <v>83</v>
      </c>
      <c r="AR6893" t="s">
        <v>82</v>
      </c>
      <c r="AT6893" t="s">
        <v>82</v>
      </c>
      <c r="AW6893" t="s">
        <v>72</v>
      </c>
      <c r="AX6893">
        <v>1</v>
      </c>
      <c r="AY6893" t="s">
        <v>22487</v>
      </c>
      <c r="AZ6893" t="s">
        <v>22489</v>
      </c>
      <c r="BA6893" t="s">
        <v>86</v>
      </c>
      <c r="BB6893">
        <v>32124</v>
      </c>
      <c r="BC6893" t="s">
        <v>79</v>
      </c>
      <c r="BH6893" t="s">
        <v>26926</v>
      </c>
      <c r="BJ6893">
        <v>581401468</v>
      </c>
    </row>
    <row r="6894" spans="1:62" x14ac:dyDescent="0.25">
      <c r="A6894" t="s">
        <v>27002</v>
      </c>
      <c r="B6894" s="2">
        <v>43544</v>
      </c>
      <c r="C6894" t="s">
        <v>63</v>
      </c>
      <c r="D6894" s="3">
        <v>43472.423633078703</v>
      </c>
      <c r="E6894" t="s">
        <v>64</v>
      </c>
      <c r="F6894" s="2">
        <v>43556</v>
      </c>
      <c r="G6894" s="2">
        <v>43799</v>
      </c>
      <c r="H6894" t="s">
        <v>27003</v>
      </c>
      <c r="J6894" t="s">
        <v>27004</v>
      </c>
      <c r="L6894" t="s">
        <v>9066</v>
      </c>
      <c r="M6894" t="s">
        <v>844</v>
      </c>
      <c r="N6894">
        <v>60062</v>
      </c>
      <c r="O6894" t="s">
        <v>70</v>
      </c>
      <c r="Q6894" t="s">
        <v>27005</v>
      </c>
      <c r="S6894" t="s">
        <v>72</v>
      </c>
      <c r="T6894" t="s">
        <v>1855</v>
      </c>
      <c r="U6894" t="s">
        <v>1856</v>
      </c>
      <c r="V6894" t="s">
        <v>863</v>
      </c>
      <c r="W6894" t="s">
        <v>105</v>
      </c>
      <c r="X6894" t="s">
        <v>1758</v>
      </c>
      <c r="Y6894" t="str">
        <f>"37-3011"</f>
        <v>37-3011</v>
      </c>
      <c r="Z6894" t="s">
        <v>94</v>
      </c>
      <c r="AA6894">
        <v>561730</v>
      </c>
      <c r="AB6894">
        <v>12</v>
      </c>
      <c r="AC6894">
        <v>12</v>
      </c>
      <c r="AD6894" t="s">
        <v>79</v>
      </c>
      <c r="AE6894" t="s">
        <v>95</v>
      </c>
      <c r="AF6894">
        <v>40</v>
      </c>
      <c r="AG6894" s="4">
        <v>0.3125</v>
      </c>
      <c r="AH6894" s="4">
        <v>0.66666666666666663</v>
      </c>
      <c r="AI6894" s="5">
        <v>15.59</v>
      </c>
      <c r="AJ6894">
        <v>23.39</v>
      </c>
      <c r="AL6894" t="s">
        <v>81</v>
      </c>
      <c r="AM6894" t="s">
        <v>82</v>
      </c>
      <c r="AO6894" t="s">
        <v>83</v>
      </c>
      <c r="AR6894" t="s">
        <v>82</v>
      </c>
      <c r="AT6894" t="s">
        <v>82</v>
      </c>
      <c r="AW6894" t="s">
        <v>82</v>
      </c>
      <c r="AY6894" t="s">
        <v>9066</v>
      </c>
      <c r="AZ6894" t="s">
        <v>1500</v>
      </c>
      <c r="BA6894" t="s">
        <v>844</v>
      </c>
      <c r="BB6894">
        <v>60062</v>
      </c>
      <c r="BC6894" t="s">
        <v>79</v>
      </c>
      <c r="BH6894" t="s">
        <v>27004</v>
      </c>
      <c r="BJ6894">
        <v>363192832</v>
      </c>
    </row>
    <row r="6895" spans="1:62" x14ac:dyDescent="0.25">
      <c r="A6895" t="s">
        <v>27819</v>
      </c>
      <c r="B6895" s="2">
        <v>43544</v>
      </c>
      <c r="C6895" t="s">
        <v>63</v>
      </c>
      <c r="D6895" s="3">
        <v>43472.4788008912</v>
      </c>
      <c r="E6895" t="s">
        <v>117</v>
      </c>
      <c r="H6895" t="s">
        <v>27709</v>
      </c>
      <c r="J6895" t="s">
        <v>27710</v>
      </c>
      <c r="L6895" t="s">
        <v>3291</v>
      </c>
      <c r="M6895" t="s">
        <v>105</v>
      </c>
      <c r="N6895">
        <v>77060</v>
      </c>
      <c r="O6895" t="s">
        <v>70</v>
      </c>
      <c r="Q6895" t="s">
        <v>27711</v>
      </c>
      <c r="S6895" t="s">
        <v>72</v>
      </c>
      <c r="T6895" t="s">
        <v>1855</v>
      </c>
      <c r="U6895" t="s">
        <v>1856</v>
      </c>
      <c r="V6895" t="s">
        <v>863</v>
      </c>
      <c r="W6895" t="s">
        <v>105</v>
      </c>
      <c r="X6895" t="s">
        <v>1758</v>
      </c>
      <c r="Y6895" t="str">
        <f>"47-2061"</f>
        <v>47-2061</v>
      </c>
      <c r="Z6895" t="s">
        <v>326</v>
      </c>
      <c r="AA6895">
        <v>238110</v>
      </c>
      <c r="AB6895">
        <v>120</v>
      </c>
      <c r="AD6895" t="s">
        <v>79</v>
      </c>
      <c r="AE6895" t="s">
        <v>95</v>
      </c>
      <c r="AF6895">
        <v>40</v>
      </c>
      <c r="AG6895" s="4">
        <v>0.33333333333333331</v>
      </c>
      <c r="AH6895" s="4">
        <v>0.70833333333333337</v>
      </c>
      <c r="AI6895" s="5">
        <v>15.07</v>
      </c>
      <c r="AJ6895">
        <v>20.61</v>
      </c>
      <c r="AL6895" t="s">
        <v>81</v>
      </c>
      <c r="AM6895" t="s">
        <v>82</v>
      </c>
      <c r="AO6895" t="s">
        <v>83</v>
      </c>
      <c r="AR6895" t="s">
        <v>82</v>
      </c>
      <c r="AT6895" t="s">
        <v>82</v>
      </c>
      <c r="AW6895" t="s">
        <v>72</v>
      </c>
      <c r="AX6895">
        <v>9</v>
      </c>
      <c r="AY6895" t="s">
        <v>3291</v>
      </c>
      <c r="AZ6895" t="s">
        <v>3292</v>
      </c>
      <c r="BA6895" t="s">
        <v>105</v>
      </c>
      <c r="BB6895">
        <v>77060</v>
      </c>
      <c r="BC6895" t="s">
        <v>79</v>
      </c>
      <c r="BH6895" t="s">
        <v>27820</v>
      </c>
      <c r="BJ6895">
        <v>205209872</v>
      </c>
    </row>
    <row r="6896" spans="1:62" x14ac:dyDescent="0.25">
      <c r="A6896" t="s">
        <v>28065</v>
      </c>
      <c r="B6896" s="2">
        <v>43544</v>
      </c>
      <c r="C6896" t="s">
        <v>63</v>
      </c>
      <c r="D6896" s="3">
        <v>43472.481988194442</v>
      </c>
      <c r="E6896" t="s">
        <v>64</v>
      </c>
      <c r="F6896" s="2">
        <v>43556</v>
      </c>
      <c r="G6896" s="2">
        <v>43814</v>
      </c>
      <c r="H6896" t="s">
        <v>28066</v>
      </c>
      <c r="J6896" t="s">
        <v>28067</v>
      </c>
      <c r="L6896" t="s">
        <v>28068</v>
      </c>
      <c r="M6896" t="s">
        <v>207</v>
      </c>
      <c r="N6896">
        <v>2645</v>
      </c>
      <c r="O6896" t="s">
        <v>70</v>
      </c>
      <c r="Q6896" t="s">
        <v>28069</v>
      </c>
      <c r="S6896" t="s">
        <v>72</v>
      </c>
      <c r="T6896" t="s">
        <v>209</v>
      </c>
      <c r="U6896" t="s">
        <v>210</v>
      </c>
      <c r="V6896" t="s">
        <v>211</v>
      </c>
      <c r="W6896" t="s">
        <v>207</v>
      </c>
      <c r="X6896" t="s">
        <v>212</v>
      </c>
      <c r="Y6896" t="str">
        <f>"37-3011"</f>
        <v>37-3011</v>
      </c>
      <c r="Z6896" t="s">
        <v>94</v>
      </c>
      <c r="AA6896">
        <v>561730</v>
      </c>
      <c r="AB6896">
        <v>20</v>
      </c>
      <c r="AC6896">
        <v>20</v>
      </c>
      <c r="AD6896" t="s">
        <v>79</v>
      </c>
      <c r="AE6896" t="s">
        <v>95</v>
      </c>
      <c r="AF6896">
        <v>35</v>
      </c>
      <c r="AG6896" s="4">
        <v>0.33333333333333331</v>
      </c>
      <c r="AH6896" s="4">
        <v>0.66666666666666663</v>
      </c>
      <c r="AI6896" s="5">
        <v>17.920000000000002</v>
      </c>
      <c r="AJ6896">
        <v>26.88</v>
      </c>
      <c r="AL6896" t="s">
        <v>81</v>
      </c>
      <c r="AM6896" t="s">
        <v>82</v>
      </c>
      <c r="AO6896" t="s">
        <v>213</v>
      </c>
      <c r="AR6896" t="s">
        <v>82</v>
      </c>
      <c r="AT6896" t="s">
        <v>82</v>
      </c>
      <c r="AW6896" t="s">
        <v>82</v>
      </c>
      <c r="AY6896" t="s">
        <v>28070</v>
      </c>
      <c r="AZ6896" t="s">
        <v>214</v>
      </c>
      <c r="BA6896" t="s">
        <v>207</v>
      </c>
      <c r="BB6896">
        <v>2645</v>
      </c>
      <c r="BC6896" t="s">
        <v>79</v>
      </c>
      <c r="BH6896" t="s">
        <v>28067</v>
      </c>
      <c r="BJ6896">
        <v>42956391</v>
      </c>
    </row>
    <row r="6897" spans="1:62" x14ac:dyDescent="0.25">
      <c r="A6897" t="s">
        <v>28111</v>
      </c>
      <c r="B6897" s="2">
        <v>43544</v>
      </c>
      <c r="C6897" t="s">
        <v>63</v>
      </c>
      <c r="D6897" s="3">
        <v>43472.442510868059</v>
      </c>
      <c r="E6897" t="s">
        <v>64</v>
      </c>
      <c r="F6897" s="2">
        <v>43556</v>
      </c>
      <c r="G6897" s="2">
        <v>43770</v>
      </c>
      <c r="H6897" t="s">
        <v>9250</v>
      </c>
      <c r="I6897" t="s">
        <v>9251</v>
      </c>
      <c r="J6897" t="s">
        <v>9252</v>
      </c>
      <c r="L6897" t="s">
        <v>738</v>
      </c>
      <c r="M6897" t="s">
        <v>105</v>
      </c>
      <c r="N6897">
        <v>78727</v>
      </c>
      <c r="O6897" t="s">
        <v>70</v>
      </c>
      <c r="Q6897" t="s">
        <v>9253</v>
      </c>
      <c r="S6897" t="s">
        <v>72</v>
      </c>
      <c r="T6897" t="s">
        <v>1855</v>
      </c>
      <c r="U6897" t="s">
        <v>6225</v>
      </c>
      <c r="V6897" t="s">
        <v>738</v>
      </c>
      <c r="W6897" t="s">
        <v>105</v>
      </c>
      <c r="X6897" t="s">
        <v>106</v>
      </c>
      <c r="Y6897" t="str">
        <f>"37-3011"</f>
        <v>37-3011</v>
      </c>
      <c r="Z6897" t="s">
        <v>94</v>
      </c>
      <c r="AA6897">
        <v>561730</v>
      </c>
      <c r="AB6897">
        <v>6</v>
      </c>
      <c r="AC6897">
        <v>14</v>
      </c>
      <c r="AD6897" t="s">
        <v>79</v>
      </c>
      <c r="AE6897" t="s">
        <v>95</v>
      </c>
      <c r="AF6897">
        <v>40</v>
      </c>
      <c r="AG6897" s="4">
        <v>0.27083333333333331</v>
      </c>
      <c r="AH6897" s="4">
        <v>0.625</v>
      </c>
      <c r="AI6897" s="5">
        <v>13.91</v>
      </c>
      <c r="AJ6897">
        <v>20.87</v>
      </c>
      <c r="AK6897">
        <v>25.5</v>
      </c>
      <c r="AL6897" t="s">
        <v>81</v>
      </c>
      <c r="AM6897" t="s">
        <v>82</v>
      </c>
      <c r="AO6897" t="s">
        <v>83</v>
      </c>
      <c r="AR6897" t="s">
        <v>82</v>
      </c>
      <c r="AT6897" t="s">
        <v>82</v>
      </c>
      <c r="AW6897" t="s">
        <v>72</v>
      </c>
      <c r="AX6897">
        <v>3</v>
      </c>
      <c r="AY6897" t="s">
        <v>738</v>
      </c>
      <c r="AZ6897" t="s">
        <v>2422</v>
      </c>
      <c r="BA6897" t="s">
        <v>105</v>
      </c>
      <c r="BB6897">
        <v>78727</v>
      </c>
      <c r="BC6897" t="s">
        <v>79</v>
      </c>
      <c r="BH6897" t="s">
        <v>9252</v>
      </c>
      <c r="BJ6897">
        <v>571154667</v>
      </c>
    </row>
    <row r="6898" spans="1:62" x14ac:dyDescent="0.25">
      <c r="A6898" t="s">
        <v>28133</v>
      </c>
      <c r="B6898" s="2">
        <v>43544</v>
      </c>
      <c r="C6898" t="s">
        <v>63</v>
      </c>
      <c r="D6898" s="3">
        <v>43472.415818912035</v>
      </c>
      <c r="E6898" t="s">
        <v>64</v>
      </c>
      <c r="F6898" s="2">
        <v>43556</v>
      </c>
      <c r="G6898" s="2">
        <v>43800</v>
      </c>
      <c r="H6898" t="s">
        <v>28134</v>
      </c>
      <c r="I6898" t="s">
        <v>28135</v>
      </c>
      <c r="J6898" t="s">
        <v>28136</v>
      </c>
      <c r="L6898" t="s">
        <v>738</v>
      </c>
      <c r="M6898" t="s">
        <v>105</v>
      </c>
      <c r="N6898">
        <v>78748</v>
      </c>
      <c r="O6898" t="s">
        <v>70</v>
      </c>
      <c r="Q6898" t="s">
        <v>28137</v>
      </c>
      <c r="S6898" t="s">
        <v>72</v>
      </c>
      <c r="T6898" t="s">
        <v>1855</v>
      </c>
      <c r="U6898" t="s">
        <v>1856</v>
      </c>
      <c r="V6898" t="s">
        <v>863</v>
      </c>
      <c r="W6898" t="s">
        <v>105</v>
      </c>
      <c r="X6898" t="s">
        <v>106</v>
      </c>
      <c r="Y6898" t="str">
        <f>"37-3011"</f>
        <v>37-3011</v>
      </c>
      <c r="Z6898" t="s">
        <v>94</v>
      </c>
      <c r="AA6898">
        <v>561730</v>
      </c>
      <c r="AB6898">
        <v>21</v>
      </c>
      <c r="AC6898">
        <v>21</v>
      </c>
      <c r="AD6898" t="s">
        <v>79</v>
      </c>
      <c r="AE6898" t="s">
        <v>95</v>
      </c>
      <c r="AF6898">
        <v>40</v>
      </c>
      <c r="AG6898" s="4">
        <v>0.3125</v>
      </c>
      <c r="AH6898" s="4">
        <v>0.66666666666666663</v>
      </c>
      <c r="AI6898" s="5">
        <v>13.91</v>
      </c>
      <c r="AJ6898">
        <v>20.87</v>
      </c>
      <c r="AL6898" t="s">
        <v>81</v>
      </c>
      <c r="AM6898" t="s">
        <v>82</v>
      </c>
      <c r="AO6898" t="s">
        <v>83</v>
      </c>
      <c r="AR6898" t="s">
        <v>82</v>
      </c>
      <c r="AT6898" t="s">
        <v>82</v>
      </c>
      <c r="AW6898" t="s">
        <v>82</v>
      </c>
      <c r="AY6898" t="s">
        <v>738</v>
      </c>
      <c r="AZ6898" t="s">
        <v>2422</v>
      </c>
      <c r="BA6898" t="s">
        <v>105</v>
      </c>
      <c r="BB6898">
        <v>78754</v>
      </c>
      <c r="BC6898" t="s">
        <v>79</v>
      </c>
      <c r="BH6898" t="s">
        <v>28136</v>
      </c>
      <c r="BJ6898">
        <v>742877852</v>
      </c>
    </row>
    <row r="6899" spans="1:62" x14ac:dyDescent="0.25">
      <c r="A6899" t="s">
        <v>28143</v>
      </c>
      <c r="B6899" s="2">
        <v>43544</v>
      </c>
      <c r="C6899" t="s">
        <v>63</v>
      </c>
      <c r="D6899" s="3">
        <v>43480.37651091435</v>
      </c>
      <c r="E6899" t="s">
        <v>64</v>
      </c>
      <c r="F6899" s="2">
        <v>43570</v>
      </c>
      <c r="G6899" s="2">
        <v>43753</v>
      </c>
      <c r="H6899" t="s">
        <v>28144</v>
      </c>
      <c r="J6899" t="s">
        <v>15529</v>
      </c>
      <c r="L6899" t="s">
        <v>15528</v>
      </c>
      <c r="M6899" t="s">
        <v>136</v>
      </c>
      <c r="N6899">
        <v>20852</v>
      </c>
      <c r="O6899" t="s">
        <v>70</v>
      </c>
      <c r="Q6899" t="s">
        <v>28145</v>
      </c>
      <c r="S6899" t="s">
        <v>72</v>
      </c>
      <c r="T6899" t="s">
        <v>651</v>
      </c>
      <c r="U6899" t="s">
        <v>652</v>
      </c>
      <c r="V6899" t="s">
        <v>653</v>
      </c>
      <c r="W6899" t="s">
        <v>207</v>
      </c>
      <c r="X6899" t="s">
        <v>15755</v>
      </c>
      <c r="Y6899" t="str">
        <f>"39-3091"</f>
        <v>39-3091</v>
      </c>
      <c r="Z6899" t="s">
        <v>677</v>
      </c>
      <c r="AA6899">
        <v>713910</v>
      </c>
      <c r="AB6899">
        <v>4</v>
      </c>
      <c r="AC6899">
        <v>4</v>
      </c>
      <c r="AD6899" t="s">
        <v>79</v>
      </c>
      <c r="AE6899" t="s">
        <v>95</v>
      </c>
      <c r="AF6899">
        <v>40</v>
      </c>
      <c r="AG6899" s="4">
        <v>0.375</v>
      </c>
      <c r="AH6899" s="4">
        <v>0.70833333333333337</v>
      </c>
      <c r="AI6899" s="5">
        <v>12.25</v>
      </c>
      <c r="AJ6899">
        <v>18.38</v>
      </c>
      <c r="AK6899">
        <v>19.5</v>
      </c>
      <c r="AL6899" t="s">
        <v>81</v>
      </c>
      <c r="AM6899" t="s">
        <v>72</v>
      </c>
      <c r="AN6899">
        <v>12</v>
      </c>
      <c r="AO6899" t="s">
        <v>83</v>
      </c>
      <c r="AR6899" t="s">
        <v>82</v>
      </c>
      <c r="AT6899" t="s">
        <v>82</v>
      </c>
      <c r="AW6899" t="s">
        <v>72</v>
      </c>
      <c r="AX6899">
        <v>6</v>
      </c>
      <c r="AY6899" t="s">
        <v>15528</v>
      </c>
      <c r="AZ6899" t="s">
        <v>291</v>
      </c>
      <c r="BA6899" t="s">
        <v>136</v>
      </c>
      <c r="BB6899">
        <v>20852</v>
      </c>
      <c r="BC6899" t="s">
        <v>87</v>
      </c>
      <c r="BH6899" t="s">
        <v>15529</v>
      </c>
      <c r="BJ6899">
        <v>520535740</v>
      </c>
    </row>
    <row r="6900" spans="1:62" x14ac:dyDescent="0.25">
      <c r="A6900" t="s">
        <v>29146</v>
      </c>
      <c r="B6900" s="2">
        <v>43544</v>
      </c>
      <c r="C6900" t="s">
        <v>63</v>
      </c>
      <c r="D6900" s="3">
        <v>43472.424093182868</v>
      </c>
      <c r="E6900" t="s">
        <v>64</v>
      </c>
      <c r="F6900" s="2">
        <v>43556</v>
      </c>
      <c r="G6900" s="2">
        <v>43831</v>
      </c>
      <c r="H6900" t="s">
        <v>29147</v>
      </c>
      <c r="J6900" t="s">
        <v>29148</v>
      </c>
      <c r="K6900" t="s">
        <v>29149</v>
      </c>
      <c r="L6900" t="s">
        <v>2005</v>
      </c>
      <c r="M6900" t="s">
        <v>859</v>
      </c>
      <c r="N6900">
        <v>98274</v>
      </c>
      <c r="O6900" t="s">
        <v>70</v>
      </c>
      <c r="Q6900" t="s">
        <v>29150</v>
      </c>
      <c r="S6900" t="s">
        <v>72</v>
      </c>
      <c r="T6900" t="s">
        <v>29151</v>
      </c>
      <c r="U6900" t="s">
        <v>29152</v>
      </c>
      <c r="V6900" t="s">
        <v>2005</v>
      </c>
      <c r="W6900" t="s">
        <v>859</v>
      </c>
      <c r="X6900" t="s">
        <v>29153</v>
      </c>
      <c r="Y6900" t="str">
        <f>"47-2131"</f>
        <v>47-2131</v>
      </c>
      <c r="Z6900" t="s">
        <v>7275</v>
      </c>
      <c r="AA6900">
        <v>238310</v>
      </c>
      <c r="AB6900">
        <v>4</v>
      </c>
      <c r="AC6900">
        <v>4</v>
      </c>
      <c r="AD6900" t="s">
        <v>79</v>
      </c>
      <c r="AE6900" t="s">
        <v>95</v>
      </c>
      <c r="AF6900">
        <v>40</v>
      </c>
      <c r="AG6900" s="4">
        <v>0.33333333333333331</v>
      </c>
      <c r="AH6900" s="4">
        <v>0.6875</v>
      </c>
      <c r="AI6900" s="5">
        <v>28.31</v>
      </c>
      <c r="AJ6900">
        <v>42.47</v>
      </c>
      <c r="AL6900" t="s">
        <v>81</v>
      </c>
      <c r="AM6900" t="s">
        <v>82</v>
      </c>
      <c r="AO6900" t="s">
        <v>83</v>
      </c>
      <c r="AR6900" t="s">
        <v>82</v>
      </c>
      <c r="AT6900" t="s">
        <v>82</v>
      </c>
      <c r="AW6900" t="s">
        <v>72</v>
      </c>
      <c r="AX6900">
        <v>3</v>
      </c>
      <c r="AY6900" t="s">
        <v>2005</v>
      </c>
      <c r="AZ6900" t="s">
        <v>29154</v>
      </c>
      <c r="BA6900" t="s">
        <v>859</v>
      </c>
      <c r="BB6900">
        <v>98274</v>
      </c>
      <c r="BC6900" t="s">
        <v>79</v>
      </c>
      <c r="BH6900" t="s">
        <v>29148</v>
      </c>
      <c r="BJ6900">
        <v>475328719</v>
      </c>
    </row>
    <row r="6901" spans="1:62" x14ac:dyDescent="0.25">
      <c r="A6901" t="s">
        <v>29180</v>
      </c>
      <c r="B6901" s="2">
        <v>43544</v>
      </c>
      <c r="C6901" t="s">
        <v>63</v>
      </c>
      <c r="D6901" s="3">
        <v>43472.489920509259</v>
      </c>
      <c r="E6901" t="s">
        <v>64</v>
      </c>
      <c r="F6901" s="2">
        <v>43556</v>
      </c>
      <c r="G6901" s="2">
        <v>43753</v>
      </c>
      <c r="H6901" t="s">
        <v>29181</v>
      </c>
      <c r="J6901" t="s">
        <v>29182</v>
      </c>
      <c r="K6901" t="s">
        <v>29183</v>
      </c>
      <c r="L6901" t="s">
        <v>29184</v>
      </c>
      <c r="M6901" t="s">
        <v>207</v>
      </c>
      <c r="N6901">
        <v>2659</v>
      </c>
      <c r="O6901" t="s">
        <v>70</v>
      </c>
      <c r="Q6901" t="s">
        <v>29185</v>
      </c>
      <c r="S6901" t="s">
        <v>72</v>
      </c>
      <c r="T6901" t="s">
        <v>209</v>
      </c>
      <c r="U6901" t="s">
        <v>210</v>
      </c>
      <c r="V6901" t="s">
        <v>211</v>
      </c>
      <c r="W6901" t="s">
        <v>207</v>
      </c>
      <c r="X6901" t="s">
        <v>12695</v>
      </c>
      <c r="Y6901" t="str">
        <f>"37-2012"</f>
        <v>37-2012</v>
      </c>
      <c r="Z6901" t="s">
        <v>373</v>
      </c>
      <c r="AA6901">
        <v>561720</v>
      </c>
      <c r="AB6901">
        <v>20</v>
      </c>
      <c r="AC6901">
        <v>20</v>
      </c>
      <c r="AD6901" t="s">
        <v>79</v>
      </c>
      <c r="AE6901" t="s">
        <v>95</v>
      </c>
      <c r="AF6901">
        <v>35</v>
      </c>
      <c r="AG6901" s="4">
        <v>0.375</v>
      </c>
      <c r="AH6901" s="4">
        <v>0.70833333333333337</v>
      </c>
      <c r="AI6901" s="5">
        <v>14.58</v>
      </c>
      <c r="AJ6901">
        <v>21.87</v>
      </c>
      <c r="AL6901" t="s">
        <v>81</v>
      </c>
      <c r="AM6901" t="s">
        <v>82</v>
      </c>
      <c r="AO6901" t="s">
        <v>83</v>
      </c>
      <c r="AR6901" t="s">
        <v>82</v>
      </c>
      <c r="AT6901" t="s">
        <v>82</v>
      </c>
      <c r="AW6901" t="s">
        <v>82</v>
      </c>
      <c r="AY6901" t="s">
        <v>29186</v>
      </c>
      <c r="AZ6901" t="s">
        <v>214</v>
      </c>
      <c r="BA6901" t="s">
        <v>207</v>
      </c>
      <c r="BB6901">
        <v>2659</v>
      </c>
      <c r="BC6901" t="s">
        <v>79</v>
      </c>
      <c r="BH6901" t="s">
        <v>29182</v>
      </c>
      <c r="BJ6901">
        <v>43531859</v>
      </c>
    </row>
    <row r="6902" spans="1:62" x14ac:dyDescent="0.25">
      <c r="A6902" t="s">
        <v>29279</v>
      </c>
      <c r="B6902" s="2">
        <v>43544</v>
      </c>
      <c r="C6902" t="s">
        <v>63</v>
      </c>
      <c r="D6902" s="3">
        <v>43472.483813136576</v>
      </c>
      <c r="E6902" t="s">
        <v>64</v>
      </c>
      <c r="F6902" s="2">
        <v>43556</v>
      </c>
      <c r="G6902" s="2">
        <v>43770</v>
      </c>
      <c r="H6902" t="s">
        <v>29280</v>
      </c>
      <c r="J6902" t="s">
        <v>29281</v>
      </c>
      <c r="L6902" t="s">
        <v>211</v>
      </c>
      <c r="M6902" t="s">
        <v>207</v>
      </c>
      <c r="N6902">
        <v>2633</v>
      </c>
      <c r="O6902" t="s">
        <v>70</v>
      </c>
      <c r="Q6902" t="s">
        <v>29282</v>
      </c>
      <c r="S6902" t="s">
        <v>82</v>
      </c>
      <c r="U6902" t="s">
        <v>92</v>
      </c>
      <c r="X6902" t="s">
        <v>29283</v>
      </c>
      <c r="Y6902" t="str">
        <f>"37-2012"</f>
        <v>37-2012</v>
      </c>
      <c r="Z6902" t="s">
        <v>373</v>
      </c>
      <c r="AA6902">
        <v>72111</v>
      </c>
      <c r="AB6902">
        <v>7</v>
      </c>
      <c r="AC6902">
        <v>7</v>
      </c>
      <c r="AD6902" t="s">
        <v>79</v>
      </c>
      <c r="AE6902" t="s">
        <v>80</v>
      </c>
      <c r="AF6902">
        <v>35</v>
      </c>
      <c r="AG6902" s="4">
        <v>0.375</v>
      </c>
      <c r="AH6902" s="4">
        <v>0.625</v>
      </c>
      <c r="AI6902" s="5">
        <v>14.58</v>
      </c>
      <c r="AJ6902">
        <v>0</v>
      </c>
      <c r="AK6902">
        <v>0</v>
      </c>
      <c r="AL6902" t="s">
        <v>81</v>
      </c>
      <c r="AM6902" t="s">
        <v>82</v>
      </c>
      <c r="AO6902" t="s">
        <v>83</v>
      </c>
      <c r="AR6902" t="s">
        <v>82</v>
      </c>
      <c r="AT6902" t="s">
        <v>82</v>
      </c>
      <c r="AW6902" t="s">
        <v>82</v>
      </c>
      <c r="AY6902" t="s">
        <v>211</v>
      </c>
      <c r="AZ6902" t="s">
        <v>214</v>
      </c>
      <c r="BA6902" t="s">
        <v>207</v>
      </c>
      <c r="BB6902">
        <v>2633</v>
      </c>
      <c r="BC6902" t="s">
        <v>87</v>
      </c>
      <c r="BH6902" t="s">
        <v>29281</v>
      </c>
      <c r="BJ6902">
        <v>42500831</v>
      </c>
    </row>
    <row r="6903" spans="1:62" x14ac:dyDescent="0.25">
      <c r="A6903" t="s">
        <v>29504</v>
      </c>
      <c r="B6903" s="2">
        <v>43544</v>
      </c>
      <c r="C6903" t="s">
        <v>63</v>
      </c>
      <c r="D6903" s="3">
        <v>43472.407551041666</v>
      </c>
      <c r="E6903" t="s">
        <v>64</v>
      </c>
      <c r="F6903" s="2">
        <v>43556</v>
      </c>
      <c r="G6903" s="2">
        <v>43768</v>
      </c>
      <c r="H6903" t="s">
        <v>29445</v>
      </c>
      <c r="J6903" t="s">
        <v>29446</v>
      </c>
      <c r="L6903" t="s">
        <v>29447</v>
      </c>
      <c r="M6903" t="s">
        <v>207</v>
      </c>
      <c r="N6903">
        <v>2171</v>
      </c>
      <c r="O6903" t="s">
        <v>70</v>
      </c>
      <c r="Q6903" t="s">
        <v>29448</v>
      </c>
      <c r="S6903" t="s">
        <v>72</v>
      </c>
      <c r="T6903" t="s">
        <v>4795</v>
      </c>
      <c r="U6903" t="s">
        <v>5508</v>
      </c>
      <c r="V6903" t="s">
        <v>4796</v>
      </c>
      <c r="W6903" t="s">
        <v>308</v>
      </c>
      <c r="X6903" t="s">
        <v>1012</v>
      </c>
      <c r="Y6903" t="str">
        <f>"37-2012"</f>
        <v>37-2012</v>
      </c>
      <c r="Z6903" t="s">
        <v>373</v>
      </c>
      <c r="AA6903">
        <v>721110</v>
      </c>
      <c r="AB6903">
        <v>17</v>
      </c>
      <c r="AC6903">
        <v>17</v>
      </c>
      <c r="AD6903" t="s">
        <v>79</v>
      </c>
      <c r="AE6903" t="s">
        <v>80</v>
      </c>
      <c r="AF6903">
        <v>35</v>
      </c>
      <c r="AG6903" s="4">
        <v>0.33333333333333331</v>
      </c>
      <c r="AH6903" s="4">
        <v>0.79166666666666663</v>
      </c>
      <c r="AI6903" s="5">
        <v>11.15</v>
      </c>
      <c r="AJ6903">
        <v>16.73</v>
      </c>
      <c r="AL6903" t="s">
        <v>81</v>
      </c>
      <c r="AM6903" t="s">
        <v>82</v>
      </c>
      <c r="AO6903" t="s">
        <v>83</v>
      </c>
      <c r="AR6903" t="s">
        <v>82</v>
      </c>
      <c r="AT6903" t="s">
        <v>82</v>
      </c>
      <c r="AW6903" t="s">
        <v>82</v>
      </c>
      <c r="AY6903" t="s">
        <v>29505</v>
      </c>
      <c r="AZ6903" t="s">
        <v>812</v>
      </c>
      <c r="BA6903" t="s">
        <v>298</v>
      </c>
      <c r="BB6903">
        <v>4090</v>
      </c>
      <c r="BC6903" t="s">
        <v>79</v>
      </c>
      <c r="BH6903" t="s">
        <v>29506</v>
      </c>
      <c r="BJ6903">
        <v>205727010</v>
      </c>
    </row>
    <row r="6904" spans="1:62" x14ac:dyDescent="0.25">
      <c r="A6904" t="s">
        <v>30245</v>
      </c>
      <c r="B6904" s="2">
        <v>43544</v>
      </c>
      <c r="C6904" t="s">
        <v>63</v>
      </c>
      <c r="D6904" s="3">
        <v>43472.519831041667</v>
      </c>
      <c r="E6904" t="s">
        <v>64</v>
      </c>
      <c r="F6904" s="2">
        <v>43556</v>
      </c>
      <c r="G6904" s="2">
        <v>43799</v>
      </c>
      <c r="H6904" t="s">
        <v>30246</v>
      </c>
      <c r="J6904" t="s">
        <v>30247</v>
      </c>
      <c r="L6904" t="s">
        <v>261</v>
      </c>
      <c r="M6904" t="s">
        <v>166</v>
      </c>
      <c r="N6904">
        <v>84057</v>
      </c>
      <c r="O6904" t="s">
        <v>70</v>
      </c>
      <c r="Q6904" t="s">
        <v>30248</v>
      </c>
      <c r="S6904" t="s">
        <v>72</v>
      </c>
      <c r="T6904" t="s">
        <v>14307</v>
      </c>
      <c r="U6904" t="s">
        <v>14307</v>
      </c>
      <c r="V6904" t="s">
        <v>21376</v>
      </c>
      <c r="W6904" t="s">
        <v>166</v>
      </c>
      <c r="X6904" t="s">
        <v>106</v>
      </c>
      <c r="Y6904" t="str">
        <f>"37-3011"</f>
        <v>37-3011</v>
      </c>
      <c r="Z6904" t="s">
        <v>94</v>
      </c>
      <c r="AA6904">
        <v>23622</v>
      </c>
      <c r="AB6904">
        <v>6</v>
      </c>
      <c r="AC6904">
        <v>6</v>
      </c>
      <c r="AD6904" t="s">
        <v>79</v>
      </c>
      <c r="AE6904" t="s">
        <v>80</v>
      </c>
      <c r="AF6904">
        <v>40</v>
      </c>
      <c r="AG6904" s="4">
        <v>0.29166666666666669</v>
      </c>
      <c r="AH6904" s="4">
        <v>0.66666666666666663</v>
      </c>
      <c r="AI6904" s="5">
        <v>14.07</v>
      </c>
      <c r="AJ6904">
        <v>21.11</v>
      </c>
      <c r="AL6904" t="s">
        <v>81</v>
      </c>
      <c r="AM6904" t="s">
        <v>82</v>
      </c>
      <c r="AO6904" t="s">
        <v>83</v>
      </c>
      <c r="AR6904" t="s">
        <v>82</v>
      </c>
      <c r="AT6904" t="s">
        <v>82</v>
      </c>
      <c r="AW6904" t="s">
        <v>72</v>
      </c>
      <c r="AX6904">
        <v>3</v>
      </c>
      <c r="AY6904" t="s">
        <v>261</v>
      </c>
      <c r="AZ6904" t="s">
        <v>263</v>
      </c>
      <c r="BA6904" t="s">
        <v>166</v>
      </c>
      <c r="BB6904">
        <v>84057</v>
      </c>
      <c r="BC6904" t="s">
        <v>79</v>
      </c>
      <c r="BH6904" t="s">
        <v>30247</v>
      </c>
      <c r="BJ6904">
        <v>204754738</v>
      </c>
    </row>
    <row r="6905" spans="1:62" x14ac:dyDescent="0.25">
      <c r="A6905" t="s">
        <v>30408</v>
      </c>
      <c r="B6905" s="2">
        <v>43544</v>
      </c>
      <c r="C6905" t="s">
        <v>63</v>
      </c>
      <c r="D6905" s="3">
        <v>43472.395170844909</v>
      </c>
      <c r="E6905" t="s">
        <v>282</v>
      </c>
      <c r="F6905" s="2">
        <v>43556</v>
      </c>
      <c r="G6905" s="2">
        <v>43769</v>
      </c>
      <c r="H6905" t="s">
        <v>30409</v>
      </c>
      <c r="I6905" t="s">
        <v>30410</v>
      </c>
      <c r="J6905" t="s">
        <v>30411</v>
      </c>
      <c r="L6905" t="s">
        <v>30412</v>
      </c>
      <c r="M6905" t="s">
        <v>2367</v>
      </c>
      <c r="N6905">
        <v>29575</v>
      </c>
      <c r="O6905" t="s">
        <v>70</v>
      </c>
      <c r="Q6905" t="s">
        <v>30413</v>
      </c>
      <c r="S6905" t="s">
        <v>72</v>
      </c>
      <c r="T6905" t="s">
        <v>19936</v>
      </c>
      <c r="U6905" t="s">
        <v>19937</v>
      </c>
      <c r="V6905" t="s">
        <v>3243</v>
      </c>
      <c r="W6905" t="s">
        <v>226</v>
      </c>
      <c r="X6905" t="s">
        <v>1427</v>
      </c>
      <c r="Y6905" t="str">
        <f>"37-2012"</f>
        <v>37-2012</v>
      </c>
      <c r="Z6905" t="s">
        <v>373</v>
      </c>
      <c r="AA6905">
        <v>721110</v>
      </c>
      <c r="AB6905">
        <v>24</v>
      </c>
      <c r="AC6905">
        <v>19</v>
      </c>
      <c r="AD6905" t="s">
        <v>79</v>
      </c>
      <c r="AE6905" t="s">
        <v>80</v>
      </c>
      <c r="AF6905">
        <v>36</v>
      </c>
      <c r="AG6905" s="4">
        <v>0.35416666666666669</v>
      </c>
      <c r="AH6905" s="4">
        <v>0.72916666666666663</v>
      </c>
      <c r="AI6905" s="5">
        <v>9.43</v>
      </c>
      <c r="AJ6905">
        <v>14.15</v>
      </c>
      <c r="AK6905">
        <v>14.15</v>
      </c>
      <c r="AL6905" t="s">
        <v>81</v>
      </c>
      <c r="AM6905" t="s">
        <v>82</v>
      </c>
      <c r="AO6905" t="s">
        <v>83</v>
      </c>
      <c r="AR6905" t="s">
        <v>82</v>
      </c>
      <c r="AT6905" t="s">
        <v>82</v>
      </c>
      <c r="AW6905" t="s">
        <v>72</v>
      </c>
      <c r="AX6905">
        <v>1</v>
      </c>
      <c r="AY6905" t="s">
        <v>30414</v>
      </c>
      <c r="AZ6905" t="s">
        <v>3155</v>
      </c>
      <c r="BA6905" t="s">
        <v>2367</v>
      </c>
      <c r="BB6905">
        <v>29575</v>
      </c>
      <c r="BC6905" t="s">
        <v>87</v>
      </c>
      <c r="BH6905" t="s">
        <v>30415</v>
      </c>
      <c r="BJ6905">
        <v>570812858</v>
      </c>
    </row>
    <row r="6906" spans="1:62" x14ac:dyDescent="0.25">
      <c r="A6906" t="s">
        <v>30459</v>
      </c>
      <c r="B6906" s="2">
        <v>43544</v>
      </c>
      <c r="C6906" t="s">
        <v>63</v>
      </c>
      <c r="D6906" s="3">
        <v>43472.425023692129</v>
      </c>
      <c r="E6906" t="s">
        <v>117</v>
      </c>
      <c r="H6906" t="s">
        <v>30460</v>
      </c>
      <c r="I6906" t="s">
        <v>67</v>
      </c>
      <c r="J6906" t="s">
        <v>30461</v>
      </c>
      <c r="K6906" t="s">
        <v>7869</v>
      </c>
      <c r="L6906" t="s">
        <v>1564</v>
      </c>
      <c r="M6906" t="s">
        <v>1064</v>
      </c>
      <c r="N6906">
        <v>37216</v>
      </c>
      <c r="O6906" t="s">
        <v>70</v>
      </c>
      <c r="P6906" t="s">
        <v>67</v>
      </c>
      <c r="Q6906" t="s">
        <v>27560</v>
      </c>
      <c r="S6906" t="s">
        <v>72</v>
      </c>
      <c r="T6906" t="s">
        <v>27561</v>
      </c>
      <c r="U6906" t="s">
        <v>27562</v>
      </c>
      <c r="V6906" t="s">
        <v>976</v>
      </c>
      <c r="W6906" t="s">
        <v>761</v>
      </c>
      <c r="X6906" t="s">
        <v>27563</v>
      </c>
      <c r="Y6906" t="str">
        <f>"47-2131"</f>
        <v>47-2131</v>
      </c>
      <c r="Z6906" t="s">
        <v>7275</v>
      </c>
      <c r="AA6906">
        <v>2389</v>
      </c>
      <c r="AB6906">
        <v>40</v>
      </c>
      <c r="AD6906" t="s">
        <v>79</v>
      </c>
      <c r="AE6906" t="s">
        <v>95</v>
      </c>
      <c r="AF6906">
        <v>40</v>
      </c>
      <c r="AG6906" s="4">
        <v>0.33333333333333331</v>
      </c>
      <c r="AH6906" s="4">
        <v>0.70833333333333337</v>
      </c>
      <c r="AI6906" s="5">
        <v>18.399999999999999</v>
      </c>
      <c r="AL6906" t="s">
        <v>81</v>
      </c>
      <c r="AM6906" t="s">
        <v>82</v>
      </c>
      <c r="AO6906" t="s">
        <v>83</v>
      </c>
      <c r="AR6906" t="s">
        <v>82</v>
      </c>
      <c r="AT6906" t="s">
        <v>82</v>
      </c>
      <c r="AW6906" t="s">
        <v>82</v>
      </c>
      <c r="AY6906" t="s">
        <v>1564</v>
      </c>
      <c r="AZ6906" t="s">
        <v>1566</v>
      </c>
      <c r="BA6906" t="s">
        <v>1064</v>
      </c>
      <c r="BB6906">
        <v>37216</v>
      </c>
      <c r="BC6906" t="s">
        <v>79</v>
      </c>
      <c r="BH6906" t="s">
        <v>30461</v>
      </c>
      <c r="BI6906" t="s">
        <v>7869</v>
      </c>
      <c r="BJ6906">
        <v>200512798</v>
      </c>
    </row>
    <row r="6907" spans="1:62" x14ac:dyDescent="0.25">
      <c r="A6907" t="s">
        <v>30677</v>
      </c>
      <c r="B6907" s="2">
        <v>43544</v>
      </c>
      <c r="C6907" t="s">
        <v>63</v>
      </c>
      <c r="D6907" s="3">
        <v>43472.48606127315</v>
      </c>
      <c r="E6907" t="s">
        <v>64</v>
      </c>
      <c r="F6907" s="2">
        <v>43556</v>
      </c>
      <c r="G6907" s="2">
        <v>43830</v>
      </c>
      <c r="H6907" t="s">
        <v>30678</v>
      </c>
      <c r="I6907" t="s">
        <v>30679</v>
      </c>
      <c r="J6907" t="s">
        <v>30680</v>
      </c>
      <c r="L6907" t="s">
        <v>211</v>
      </c>
      <c r="M6907" t="s">
        <v>207</v>
      </c>
      <c r="N6907">
        <v>2633</v>
      </c>
      <c r="O6907" t="s">
        <v>70</v>
      </c>
      <c r="Q6907" t="s">
        <v>30681</v>
      </c>
      <c r="S6907" t="s">
        <v>72</v>
      </c>
      <c r="T6907" t="s">
        <v>27701</v>
      </c>
      <c r="U6907" t="s">
        <v>210</v>
      </c>
      <c r="V6907" t="s">
        <v>211</v>
      </c>
      <c r="W6907" t="s">
        <v>207</v>
      </c>
      <c r="X6907" t="s">
        <v>30682</v>
      </c>
      <c r="Y6907" t="str">
        <f>"35-9021"</f>
        <v>35-9021</v>
      </c>
      <c r="Z6907" t="s">
        <v>315</v>
      </c>
      <c r="AA6907">
        <v>311811</v>
      </c>
      <c r="AB6907">
        <v>3</v>
      </c>
      <c r="AC6907">
        <v>3</v>
      </c>
      <c r="AD6907" t="s">
        <v>79</v>
      </c>
      <c r="AE6907" t="s">
        <v>95</v>
      </c>
      <c r="AF6907">
        <v>35</v>
      </c>
      <c r="AG6907" s="4">
        <v>0.125</v>
      </c>
      <c r="AH6907" s="4">
        <v>0.45833333333333331</v>
      </c>
      <c r="AI6907" s="5">
        <v>12.34</v>
      </c>
      <c r="AJ6907">
        <v>18.510000000000002</v>
      </c>
      <c r="AL6907" t="s">
        <v>81</v>
      </c>
      <c r="AM6907" t="s">
        <v>82</v>
      </c>
      <c r="AO6907" t="s">
        <v>83</v>
      </c>
      <c r="AR6907" t="s">
        <v>82</v>
      </c>
      <c r="AT6907" t="s">
        <v>82</v>
      </c>
      <c r="AW6907" t="s">
        <v>82</v>
      </c>
      <c r="AY6907" t="s">
        <v>211</v>
      </c>
      <c r="AZ6907" t="s">
        <v>214</v>
      </c>
      <c r="BA6907" t="s">
        <v>207</v>
      </c>
      <c r="BB6907">
        <v>2633</v>
      </c>
      <c r="BC6907" t="s">
        <v>87</v>
      </c>
      <c r="BH6907" t="s">
        <v>30683</v>
      </c>
      <c r="BJ6907">
        <v>202714308</v>
      </c>
    </row>
    <row r="6908" spans="1:62" x14ac:dyDescent="0.25">
      <c r="A6908" t="s">
        <v>31092</v>
      </c>
      <c r="B6908" s="2">
        <v>43544</v>
      </c>
      <c r="C6908" t="s">
        <v>63</v>
      </c>
      <c r="D6908" s="3">
        <v>43472.391234270835</v>
      </c>
      <c r="E6908" t="s">
        <v>91</v>
      </c>
      <c r="H6908" t="s">
        <v>31093</v>
      </c>
      <c r="I6908" t="s">
        <v>31094</v>
      </c>
      <c r="J6908" t="s">
        <v>31095</v>
      </c>
      <c r="K6908" t="s">
        <v>31096</v>
      </c>
      <c r="L6908" t="s">
        <v>9946</v>
      </c>
      <c r="M6908" t="s">
        <v>1165</v>
      </c>
      <c r="N6908">
        <v>57103</v>
      </c>
      <c r="O6908" t="s">
        <v>70</v>
      </c>
      <c r="Q6908" t="s">
        <v>31097</v>
      </c>
      <c r="S6908" t="s">
        <v>72</v>
      </c>
      <c r="T6908" t="s">
        <v>12090</v>
      </c>
      <c r="U6908" t="s">
        <v>12091</v>
      </c>
      <c r="V6908" t="s">
        <v>12092</v>
      </c>
      <c r="W6908" t="s">
        <v>1165</v>
      </c>
      <c r="X6908" t="s">
        <v>31098</v>
      </c>
      <c r="Y6908" t="str">
        <f>"37-3011"</f>
        <v>37-3011</v>
      </c>
      <c r="Z6908" t="s">
        <v>94</v>
      </c>
      <c r="AA6908">
        <v>561730</v>
      </c>
      <c r="AB6908">
        <v>2</v>
      </c>
      <c r="AD6908" t="s">
        <v>79</v>
      </c>
      <c r="AE6908" t="s">
        <v>80</v>
      </c>
      <c r="AF6908">
        <v>40</v>
      </c>
      <c r="AG6908" s="4">
        <v>0.29166666666666669</v>
      </c>
      <c r="AH6908" s="4">
        <v>0.70833333333333337</v>
      </c>
      <c r="AI6908" s="5">
        <v>13.84</v>
      </c>
      <c r="AJ6908">
        <v>20.76</v>
      </c>
      <c r="AK6908">
        <v>20.76</v>
      </c>
      <c r="AL6908" t="s">
        <v>81</v>
      </c>
      <c r="AM6908" t="s">
        <v>82</v>
      </c>
      <c r="AO6908" t="s">
        <v>83</v>
      </c>
      <c r="AR6908" t="s">
        <v>82</v>
      </c>
      <c r="AT6908" t="s">
        <v>82</v>
      </c>
      <c r="AW6908" t="s">
        <v>72</v>
      </c>
      <c r="AX6908">
        <v>3</v>
      </c>
      <c r="AY6908" t="s">
        <v>9946</v>
      </c>
      <c r="AZ6908" t="s">
        <v>7703</v>
      </c>
      <c r="BA6908" t="s">
        <v>1165</v>
      </c>
      <c r="BB6908">
        <v>57103</v>
      </c>
      <c r="BC6908" t="s">
        <v>79</v>
      </c>
      <c r="BH6908" t="s">
        <v>31099</v>
      </c>
      <c r="BI6908" t="s">
        <v>31096</v>
      </c>
      <c r="BJ6908">
        <v>900212996</v>
      </c>
    </row>
    <row r="6909" spans="1:62" x14ac:dyDescent="0.25">
      <c r="A6909" t="s">
        <v>31473</v>
      </c>
      <c r="B6909" s="2">
        <v>43544</v>
      </c>
      <c r="C6909" t="s">
        <v>63</v>
      </c>
      <c r="D6909" s="3">
        <v>43472.420906111111</v>
      </c>
      <c r="E6909" t="s">
        <v>64</v>
      </c>
      <c r="F6909" s="2">
        <v>43556</v>
      </c>
      <c r="G6909" s="2">
        <v>43770</v>
      </c>
      <c r="H6909" t="s">
        <v>31056</v>
      </c>
      <c r="I6909" t="s">
        <v>31057</v>
      </c>
      <c r="J6909" t="s">
        <v>31058</v>
      </c>
      <c r="L6909" t="s">
        <v>31059</v>
      </c>
      <c r="M6909" t="s">
        <v>804</v>
      </c>
      <c r="N6909">
        <v>3246</v>
      </c>
      <c r="O6909" t="s">
        <v>70</v>
      </c>
      <c r="Q6909" t="s">
        <v>31060</v>
      </c>
      <c r="S6909" t="s">
        <v>72</v>
      </c>
      <c r="T6909" t="s">
        <v>3176</v>
      </c>
      <c r="U6909" t="s">
        <v>3177</v>
      </c>
      <c r="V6909" t="s">
        <v>3178</v>
      </c>
      <c r="W6909" t="s">
        <v>86</v>
      </c>
      <c r="X6909" t="s">
        <v>14935</v>
      </c>
      <c r="Y6909" t="str">
        <f>"35-2015"</f>
        <v>35-2015</v>
      </c>
      <c r="Z6909" t="s">
        <v>346</v>
      </c>
      <c r="AA6909">
        <v>721110</v>
      </c>
      <c r="AB6909">
        <v>18</v>
      </c>
      <c r="AC6909">
        <v>18</v>
      </c>
      <c r="AD6909" t="s">
        <v>79</v>
      </c>
      <c r="AE6909" t="s">
        <v>80</v>
      </c>
      <c r="AF6909">
        <v>35</v>
      </c>
      <c r="AG6909" s="4">
        <v>0.25</v>
      </c>
      <c r="AH6909" s="4">
        <v>0.54166666666666663</v>
      </c>
      <c r="AI6909" s="5">
        <v>10.02</v>
      </c>
      <c r="AJ6909">
        <v>15.03</v>
      </c>
      <c r="AK6909">
        <v>27</v>
      </c>
      <c r="AL6909" t="s">
        <v>81</v>
      </c>
      <c r="AM6909" t="s">
        <v>82</v>
      </c>
      <c r="AO6909" t="s">
        <v>83</v>
      </c>
      <c r="AR6909" t="s">
        <v>82</v>
      </c>
      <c r="AT6909" t="s">
        <v>82</v>
      </c>
      <c r="AW6909" t="s">
        <v>82</v>
      </c>
      <c r="AY6909" t="s">
        <v>31061</v>
      </c>
      <c r="AZ6909" t="s">
        <v>27009</v>
      </c>
      <c r="BA6909" t="s">
        <v>804</v>
      </c>
      <c r="BB6909">
        <v>3246</v>
      </c>
      <c r="BC6909" t="s">
        <v>87</v>
      </c>
      <c r="BH6909" t="s">
        <v>31062</v>
      </c>
      <c r="BJ6909">
        <v>20259081</v>
      </c>
    </row>
    <row r="6910" spans="1:62" x14ac:dyDescent="0.25">
      <c r="A6910" t="s">
        <v>31604</v>
      </c>
      <c r="B6910" s="2">
        <v>43544</v>
      </c>
      <c r="C6910" t="s">
        <v>63</v>
      </c>
      <c r="D6910" s="3">
        <v>43472.488606481478</v>
      </c>
      <c r="E6910" t="s">
        <v>64</v>
      </c>
      <c r="F6910" s="2">
        <v>43556</v>
      </c>
      <c r="G6910" s="2">
        <v>43823</v>
      </c>
      <c r="H6910" t="s">
        <v>31605</v>
      </c>
      <c r="I6910" t="s">
        <v>31606</v>
      </c>
      <c r="J6910" t="s">
        <v>9977</v>
      </c>
      <c r="K6910" t="s">
        <v>9978</v>
      </c>
      <c r="L6910" t="s">
        <v>3523</v>
      </c>
      <c r="M6910" t="s">
        <v>105</v>
      </c>
      <c r="N6910">
        <v>76208</v>
      </c>
      <c r="O6910" t="s">
        <v>70</v>
      </c>
      <c r="Q6910" t="s">
        <v>9979</v>
      </c>
      <c r="S6910" t="s">
        <v>72</v>
      </c>
      <c r="T6910" t="s">
        <v>1855</v>
      </c>
      <c r="U6910" t="s">
        <v>1856</v>
      </c>
      <c r="V6910" t="s">
        <v>863</v>
      </c>
      <c r="W6910" t="s">
        <v>105</v>
      </c>
      <c r="X6910" t="s">
        <v>1758</v>
      </c>
      <c r="Y6910" t="str">
        <f>"37-3011"</f>
        <v>37-3011</v>
      </c>
      <c r="Z6910" t="s">
        <v>94</v>
      </c>
      <c r="AA6910">
        <v>561730</v>
      </c>
      <c r="AB6910">
        <v>18</v>
      </c>
      <c r="AC6910">
        <v>18</v>
      </c>
      <c r="AD6910" t="s">
        <v>79</v>
      </c>
      <c r="AE6910" t="s">
        <v>95</v>
      </c>
      <c r="AF6910">
        <v>40</v>
      </c>
      <c r="AG6910" s="4">
        <v>0.33333333333333331</v>
      </c>
      <c r="AH6910" s="4">
        <v>0.66666666666666663</v>
      </c>
      <c r="AI6910" s="5">
        <v>13.44</v>
      </c>
      <c r="AJ6910">
        <v>20.16</v>
      </c>
      <c r="AK6910">
        <v>24</v>
      </c>
      <c r="AL6910" t="s">
        <v>81</v>
      </c>
      <c r="AM6910" t="s">
        <v>82</v>
      </c>
      <c r="AO6910" t="s">
        <v>83</v>
      </c>
      <c r="AR6910" t="s">
        <v>82</v>
      </c>
      <c r="AT6910" t="s">
        <v>82</v>
      </c>
      <c r="AW6910" t="s">
        <v>82</v>
      </c>
      <c r="AY6910" t="s">
        <v>13003</v>
      </c>
      <c r="AZ6910" t="s">
        <v>3292</v>
      </c>
      <c r="BA6910" t="s">
        <v>105</v>
      </c>
      <c r="BB6910">
        <v>77375</v>
      </c>
      <c r="BC6910" t="s">
        <v>79</v>
      </c>
      <c r="BH6910" t="s">
        <v>31607</v>
      </c>
      <c r="BJ6910">
        <v>275418430</v>
      </c>
    </row>
    <row r="6911" spans="1:62" x14ac:dyDescent="0.25">
      <c r="A6911" t="s">
        <v>31609</v>
      </c>
      <c r="B6911" s="2">
        <v>43544</v>
      </c>
      <c r="C6911" t="s">
        <v>63</v>
      </c>
      <c r="D6911" s="3">
        <v>43472.492351909721</v>
      </c>
      <c r="E6911" t="s">
        <v>64</v>
      </c>
      <c r="F6911" s="2">
        <v>43556</v>
      </c>
      <c r="G6911" s="2">
        <v>43769</v>
      </c>
      <c r="H6911" t="s">
        <v>31610</v>
      </c>
      <c r="J6911" t="s">
        <v>31611</v>
      </c>
      <c r="K6911" t="s">
        <v>31612</v>
      </c>
      <c r="L6911" t="s">
        <v>565</v>
      </c>
      <c r="M6911" t="s">
        <v>207</v>
      </c>
      <c r="N6911">
        <v>2601</v>
      </c>
      <c r="O6911" t="s">
        <v>70</v>
      </c>
      <c r="Q6911" t="s">
        <v>31613</v>
      </c>
      <c r="S6911" t="s">
        <v>72</v>
      </c>
      <c r="T6911" t="s">
        <v>209</v>
      </c>
      <c r="U6911" t="s">
        <v>210</v>
      </c>
      <c r="V6911" t="s">
        <v>211</v>
      </c>
      <c r="W6911" t="s">
        <v>207</v>
      </c>
      <c r="X6911" t="s">
        <v>31614</v>
      </c>
      <c r="Y6911" t="str">
        <f>"47-3014"</f>
        <v>47-3014</v>
      </c>
      <c r="Z6911" t="s">
        <v>1320</v>
      </c>
      <c r="AA6911">
        <v>23832</v>
      </c>
      <c r="AB6911">
        <v>10</v>
      </c>
      <c r="AC6911">
        <v>10</v>
      </c>
      <c r="AD6911" t="s">
        <v>79</v>
      </c>
      <c r="AE6911" t="s">
        <v>95</v>
      </c>
      <c r="AF6911">
        <v>35</v>
      </c>
      <c r="AG6911" s="4">
        <v>0.33333333333333331</v>
      </c>
      <c r="AH6911" s="4">
        <v>0.66666666666666663</v>
      </c>
      <c r="AI6911" s="5">
        <v>16.11</v>
      </c>
      <c r="AJ6911">
        <v>24.17</v>
      </c>
      <c r="AL6911" t="s">
        <v>81</v>
      </c>
      <c r="AM6911" t="s">
        <v>82</v>
      </c>
      <c r="AO6911" t="s">
        <v>83</v>
      </c>
      <c r="AR6911" t="s">
        <v>82</v>
      </c>
      <c r="AT6911" t="s">
        <v>82</v>
      </c>
      <c r="AW6911" t="s">
        <v>82</v>
      </c>
      <c r="AY6911" t="s">
        <v>565</v>
      </c>
      <c r="AZ6911" t="s">
        <v>214</v>
      </c>
      <c r="BA6911" t="s">
        <v>207</v>
      </c>
      <c r="BB6911">
        <v>2601</v>
      </c>
      <c r="BC6911" t="s">
        <v>79</v>
      </c>
      <c r="BH6911" t="s">
        <v>31615</v>
      </c>
      <c r="BI6911" t="s">
        <v>31612</v>
      </c>
      <c r="BJ6911">
        <v>43191141</v>
      </c>
    </row>
    <row r="6912" spans="1:62" x14ac:dyDescent="0.25">
      <c r="A6912" t="s">
        <v>31926</v>
      </c>
      <c r="B6912" s="2">
        <v>43544</v>
      </c>
      <c r="C6912" t="s">
        <v>63</v>
      </c>
      <c r="D6912" s="3">
        <v>43472.39056039352</v>
      </c>
      <c r="E6912" t="s">
        <v>64</v>
      </c>
      <c r="F6912" s="2">
        <v>43556</v>
      </c>
      <c r="G6912" s="2">
        <v>43814</v>
      </c>
      <c r="H6912" t="s">
        <v>31927</v>
      </c>
      <c r="J6912" t="s">
        <v>31928</v>
      </c>
      <c r="L6912" t="s">
        <v>31929</v>
      </c>
      <c r="M6912" t="s">
        <v>626</v>
      </c>
      <c r="N6912">
        <v>72086</v>
      </c>
      <c r="O6912" t="s">
        <v>70</v>
      </c>
      <c r="Q6912" t="s">
        <v>31930</v>
      </c>
      <c r="S6912" t="s">
        <v>72</v>
      </c>
      <c r="T6912" t="s">
        <v>31931</v>
      </c>
      <c r="U6912" t="s">
        <v>31932</v>
      </c>
      <c r="V6912" t="s">
        <v>31933</v>
      </c>
      <c r="W6912" t="s">
        <v>787</v>
      </c>
      <c r="X6912" t="s">
        <v>31934</v>
      </c>
      <c r="Y6912" t="str">
        <f>"37-3011"</f>
        <v>37-3011</v>
      </c>
      <c r="Z6912" t="s">
        <v>94</v>
      </c>
      <c r="AA6912">
        <v>56173</v>
      </c>
      <c r="AB6912">
        <v>3</v>
      </c>
      <c r="AC6912">
        <v>3</v>
      </c>
      <c r="AD6912" t="s">
        <v>79</v>
      </c>
      <c r="AE6912" t="s">
        <v>80</v>
      </c>
      <c r="AF6912">
        <v>40</v>
      </c>
      <c r="AG6912" s="4">
        <v>0.29166666666666669</v>
      </c>
      <c r="AH6912" s="4">
        <v>0.625</v>
      </c>
      <c r="AI6912" s="5">
        <v>11.86</v>
      </c>
      <c r="AJ6912">
        <v>17.79</v>
      </c>
      <c r="AK6912">
        <v>17.79</v>
      </c>
      <c r="AL6912" t="s">
        <v>81</v>
      </c>
      <c r="AM6912" t="s">
        <v>82</v>
      </c>
      <c r="AO6912" t="s">
        <v>83</v>
      </c>
      <c r="AR6912" t="s">
        <v>82</v>
      </c>
      <c r="AT6912" t="s">
        <v>82</v>
      </c>
      <c r="AW6912" t="s">
        <v>82</v>
      </c>
      <c r="AY6912" t="s">
        <v>31929</v>
      </c>
      <c r="AZ6912" t="s">
        <v>31929</v>
      </c>
      <c r="BA6912" t="s">
        <v>626</v>
      </c>
      <c r="BB6912">
        <v>72086</v>
      </c>
      <c r="BC6912" t="s">
        <v>79</v>
      </c>
      <c r="BH6912" t="s">
        <v>31935</v>
      </c>
      <c r="BJ6912">
        <v>710809159</v>
      </c>
    </row>
    <row r="6913" spans="1:62" x14ac:dyDescent="0.25">
      <c r="A6913" t="s">
        <v>31981</v>
      </c>
      <c r="B6913" s="2">
        <v>43544</v>
      </c>
      <c r="C6913" t="s">
        <v>63</v>
      </c>
      <c r="D6913" s="3">
        <v>43472.426700057869</v>
      </c>
      <c r="E6913" t="s">
        <v>117</v>
      </c>
      <c r="H6913" t="s">
        <v>31982</v>
      </c>
      <c r="J6913" t="s">
        <v>31983</v>
      </c>
      <c r="L6913" t="s">
        <v>31984</v>
      </c>
      <c r="M6913" t="s">
        <v>308</v>
      </c>
      <c r="N6913">
        <v>8008</v>
      </c>
      <c r="O6913" t="s">
        <v>70</v>
      </c>
      <c r="Q6913" t="s">
        <v>31985</v>
      </c>
      <c r="S6913" t="s">
        <v>72</v>
      </c>
      <c r="T6913" t="s">
        <v>5117</v>
      </c>
      <c r="U6913" t="s">
        <v>5118</v>
      </c>
      <c r="V6913" t="s">
        <v>2222</v>
      </c>
      <c r="W6913" t="s">
        <v>278</v>
      </c>
      <c r="X6913" t="s">
        <v>1241</v>
      </c>
      <c r="Y6913" t="str">
        <f>"35-9021"</f>
        <v>35-9021</v>
      </c>
      <c r="Z6913" t="s">
        <v>315</v>
      </c>
      <c r="AA6913">
        <v>561730</v>
      </c>
      <c r="AB6913">
        <v>12</v>
      </c>
      <c r="AD6913" t="s">
        <v>79</v>
      </c>
      <c r="AE6913" t="s">
        <v>80</v>
      </c>
      <c r="AF6913">
        <v>35</v>
      </c>
      <c r="AG6913" s="4">
        <v>0.41666666666666669</v>
      </c>
      <c r="AH6913" s="4">
        <v>0.66666666666666663</v>
      </c>
      <c r="AI6913" s="5">
        <v>11.26</v>
      </c>
      <c r="AJ6913">
        <v>16.89</v>
      </c>
      <c r="AL6913" t="s">
        <v>81</v>
      </c>
      <c r="AM6913" t="s">
        <v>82</v>
      </c>
      <c r="AO6913" t="s">
        <v>83</v>
      </c>
      <c r="AR6913" t="s">
        <v>82</v>
      </c>
      <c r="AT6913" t="s">
        <v>82</v>
      </c>
      <c r="AW6913" t="s">
        <v>72</v>
      </c>
      <c r="AX6913">
        <v>3</v>
      </c>
      <c r="AY6913" t="s">
        <v>19987</v>
      </c>
      <c r="AZ6913" t="s">
        <v>317</v>
      </c>
      <c r="BA6913" t="s">
        <v>308</v>
      </c>
      <c r="BB6913">
        <v>8008</v>
      </c>
      <c r="BC6913" t="s">
        <v>87</v>
      </c>
      <c r="BH6913" t="s">
        <v>31986</v>
      </c>
      <c r="BJ6913">
        <v>814786185</v>
      </c>
    </row>
    <row r="6914" spans="1:62" x14ac:dyDescent="0.25">
      <c r="A6914" t="s">
        <v>32352</v>
      </c>
      <c r="B6914" s="2">
        <v>43544</v>
      </c>
      <c r="C6914" t="s">
        <v>63</v>
      </c>
      <c r="D6914" s="3">
        <v>43472.400865127318</v>
      </c>
      <c r="E6914" t="s">
        <v>91</v>
      </c>
      <c r="H6914" t="s">
        <v>32353</v>
      </c>
      <c r="J6914" t="s">
        <v>32354</v>
      </c>
      <c r="L6914" t="s">
        <v>3010</v>
      </c>
      <c r="M6914" t="s">
        <v>626</v>
      </c>
      <c r="N6914">
        <v>72901</v>
      </c>
      <c r="O6914" t="s">
        <v>70</v>
      </c>
      <c r="Q6914" t="s">
        <v>32355</v>
      </c>
      <c r="S6914" t="s">
        <v>72</v>
      </c>
      <c r="T6914" t="s">
        <v>2185</v>
      </c>
      <c r="U6914" t="s">
        <v>2186</v>
      </c>
      <c r="V6914" t="s">
        <v>2187</v>
      </c>
      <c r="W6914" t="s">
        <v>232</v>
      </c>
      <c r="X6914" t="s">
        <v>106</v>
      </c>
      <c r="Y6914" t="str">
        <f>"37-3011"</f>
        <v>37-3011</v>
      </c>
      <c r="Z6914" t="s">
        <v>94</v>
      </c>
      <c r="AA6914">
        <v>561730</v>
      </c>
      <c r="AB6914">
        <v>3</v>
      </c>
      <c r="AD6914" t="s">
        <v>79</v>
      </c>
      <c r="AE6914" t="s">
        <v>80</v>
      </c>
      <c r="AF6914">
        <v>40</v>
      </c>
      <c r="AG6914" s="4">
        <v>0.33333333333333331</v>
      </c>
      <c r="AH6914" s="4">
        <v>0.70833333333333337</v>
      </c>
      <c r="AI6914" s="5">
        <v>11.85</v>
      </c>
      <c r="AL6914" t="s">
        <v>81</v>
      </c>
      <c r="AM6914" t="s">
        <v>82</v>
      </c>
      <c r="AO6914" t="s">
        <v>83</v>
      </c>
      <c r="AR6914" t="s">
        <v>82</v>
      </c>
      <c r="AT6914" t="s">
        <v>82</v>
      </c>
      <c r="AW6914" t="s">
        <v>72</v>
      </c>
      <c r="AX6914">
        <v>3</v>
      </c>
      <c r="AY6914" t="s">
        <v>3010</v>
      </c>
      <c r="AZ6914" t="s">
        <v>3012</v>
      </c>
      <c r="BA6914" t="s">
        <v>626</v>
      </c>
      <c r="BB6914">
        <v>72904</v>
      </c>
      <c r="BC6914" t="s">
        <v>79</v>
      </c>
      <c r="BH6914" t="s">
        <v>32354</v>
      </c>
      <c r="BJ6914">
        <v>464491940</v>
      </c>
    </row>
    <row r="6915" spans="1:62" x14ac:dyDescent="0.25">
      <c r="A6915" t="s">
        <v>32894</v>
      </c>
      <c r="B6915" s="2">
        <v>43544</v>
      </c>
      <c r="C6915" t="s">
        <v>63</v>
      </c>
      <c r="D6915" s="3">
        <v>43472.401640381948</v>
      </c>
      <c r="E6915" t="s">
        <v>64</v>
      </c>
      <c r="F6915" s="2">
        <v>43556</v>
      </c>
      <c r="G6915" s="2">
        <v>43799</v>
      </c>
      <c r="H6915" t="s">
        <v>32895</v>
      </c>
      <c r="J6915" t="s">
        <v>32896</v>
      </c>
      <c r="L6915" t="s">
        <v>240</v>
      </c>
      <c r="M6915" t="s">
        <v>147</v>
      </c>
      <c r="N6915">
        <v>15236</v>
      </c>
      <c r="O6915" t="s">
        <v>70</v>
      </c>
      <c r="Q6915" t="s">
        <v>32897</v>
      </c>
      <c r="S6915" t="s">
        <v>72</v>
      </c>
      <c r="T6915" t="s">
        <v>4262</v>
      </c>
      <c r="U6915" t="s">
        <v>4263</v>
      </c>
      <c r="V6915" t="s">
        <v>1225</v>
      </c>
      <c r="W6915" t="s">
        <v>105</v>
      </c>
      <c r="X6915" t="s">
        <v>106</v>
      </c>
      <c r="Y6915" t="str">
        <f>"37-3011"</f>
        <v>37-3011</v>
      </c>
      <c r="Z6915" t="s">
        <v>94</v>
      </c>
      <c r="AA6915">
        <v>561730</v>
      </c>
      <c r="AB6915">
        <v>6</v>
      </c>
      <c r="AC6915">
        <v>6</v>
      </c>
      <c r="AD6915" t="s">
        <v>79</v>
      </c>
      <c r="AE6915" t="s">
        <v>80</v>
      </c>
      <c r="AF6915">
        <v>40</v>
      </c>
      <c r="AG6915" s="4">
        <v>0.29166666666666669</v>
      </c>
      <c r="AH6915" s="4">
        <v>0.66666666666666663</v>
      </c>
      <c r="AI6915" s="5">
        <v>13.78</v>
      </c>
      <c r="AJ6915">
        <v>20.67</v>
      </c>
      <c r="AL6915" t="s">
        <v>81</v>
      </c>
      <c r="AM6915" t="s">
        <v>82</v>
      </c>
      <c r="AO6915" t="s">
        <v>83</v>
      </c>
      <c r="AR6915" t="s">
        <v>82</v>
      </c>
      <c r="AT6915" t="s">
        <v>82</v>
      </c>
      <c r="AW6915" t="s">
        <v>82</v>
      </c>
      <c r="AY6915" t="s">
        <v>240</v>
      </c>
      <c r="AZ6915" t="s">
        <v>3309</v>
      </c>
      <c r="BA6915" t="s">
        <v>147</v>
      </c>
      <c r="BB6915">
        <v>15236</v>
      </c>
      <c r="BC6915" t="s">
        <v>79</v>
      </c>
      <c r="BH6915" t="s">
        <v>32896</v>
      </c>
      <c r="BJ6915">
        <v>202477916</v>
      </c>
    </row>
    <row r="6916" spans="1:62" x14ac:dyDescent="0.25">
      <c r="A6916" t="s">
        <v>34381</v>
      </c>
      <c r="B6916" s="2">
        <v>43544</v>
      </c>
      <c r="C6916" t="s">
        <v>63</v>
      </c>
      <c r="D6916" s="3">
        <v>43473.461862615739</v>
      </c>
      <c r="E6916" t="s">
        <v>117</v>
      </c>
      <c r="H6916" t="s">
        <v>12355</v>
      </c>
      <c r="J6916" t="s">
        <v>12356</v>
      </c>
      <c r="L6916" t="s">
        <v>946</v>
      </c>
      <c r="M6916" t="s">
        <v>105</v>
      </c>
      <c r="N6916">
        <v>78640</v>
      </c>
      <c r="O6916" t="s">
        <v>70</v>
      </c>
      <c r="Q6916" t="s">
        <v>12357</v>
      </c>
      <c r="S6916" t="s">
        <v>72</v>
      </c>
      <c r="T6916" t="s">
        <v>910</v>
      </c>
      <c r="U6916" t="s">
        <v>911</v>
      </c>
      <c r="V6916" t="s">
        <v>863</v>
      </c>
      <c r="W6916" t="s">
        <v>105</v>
      </c>
      <c r="X6916" t="s">
        <v>1197</v>
      </c>
      <c r="Y6916" t="str">
        <f>"47-2061"</f>
        <v>47-2061</v>
      </c>
      <c r="Z6916" t="s">
        <v>326</v>
      </c>
      <c r="AA6916">
        <v>237110</v>
      </c>
      <c r="AB6916">
        <v>12</v>
      </c>
      <c r="AD6916" t="s">
        <v>79</v>
      </c>
      <c r="AE6916" t="s">
        <v>95</v>
      </c>
      <c r="AF6916">
        <v>40</v>
      </c>
      <c r="AG6916" s="4">
        <v>0.33333333333333331</v>
      </c>
      <c r="AH6916" s="4">
        <v>0.70833333333333337</v>
      </c>
      <c r="AI6916" s="5">
        <v>15.07</v>
      </c>
      <c r="AJ6916">
        <v>22.61</v>
      </c>
      <c r="AL6916" t="s">
        <v>81</v>
      </c>
      <c r="AM6916" t="s">
        <v>82</v>
      </c>
      <c r="AO6916" t="s">
        <v>83</v>
      </c>
      <c r="AR6916" t="s">
        <v>82</v>
      </c>
      <c r="AT6916" t="s">
        <v>82</v>
      </c>
      <c r="AW6916" t="s">
        <v>82</v>
      </c>
      <c r="AY6916" t="s">
        <v>946</v>
      </c>
      <c r="AZ6916" t="s">
        <v>953</v>
      </c>
      <c r="BA6916" t="s">
        <v>105</v>
      </c>
      <c r="BB6916">
        <v>78640</v>
      </c>
      <c r="BC6916" t="s">
        <v>79</v>
      </c>
      <c r="BH6916" t="s">
        <v>12356</v>
      </c>
      <c r="BJ6916">
        <v>320251999</v>
      </c>
    </row>
    <row r="6917" spans="1:62" x14ac:dyDescent="0.25">
      <c r="A6917" t="s">
        <v>34988</v>
      </c>
      <c r="B6917" s="2">
        <v>43544</v>
      </c>
      <c r="C6917" t="s">
        <v>63</v>
      </c>
      <c r="D6917" s="3">
        <v>43472.686233368055</v>
      </c>
      <c r="E6917" t="s">
        <v>64</v>
      </c>
      <c r="F6917" s="2">
        <v>43556</v>
      </c>
      <c r="G6917" s="2">
        <v>43814</v>
      </c>
      <c r="H6917" t="s">
        <v>34989</v>
      </c>
      <c r="I6917" t="s">
        <v>34990</v>
      </c>
      <c r="J6917" t="s">
        <v>34991</v>
      </c>
      <c r="K6917" t="s">
        <v>67</v>
      </c>
      <c r="L6917" t="s">
        <v>360</v>
      </c>
      <c r="M6917" t="s">
        <v>207</v>
      </c>
      <c r="N6917">
        <v>2554</v>
      </c>
      <c r="O6917" t="s">
        <v>70</v>
      </c>
      <c r="Q6917" t="s">
        <v>34992</v>
      </c>
      <c r="S6917" t="s">
        <v>72</v>
      </c>
      <c r="T6917" t="s">
        <v>34193</v>
      </c>
      <c r="U6917" t="s">
        <v>34194</v>
      </c>
      <c r="V6917" t="s">
        <v>206</v>
      </c>
      <c r="W6917" t="s">
        <v>207</v>
      </c>
      <c r="X6917" t="s">
        <v>7424</v>
      </c>
      <c r="Y6917" t="str">
        <f>"47-3012"</f>
        <v>47-3012</v>
      </c>
      <c r="Z6917" t="s">
        <v>1540</v>
      </c>
      <c r="AA6917">
        <v>2361</v>
      </c>
      <c r="AB6917">
        <v>6</v>
      </c>
      <c r="AC6917">
        <v>6</v>
      </c>
      <c r="AD6917" t="s">
        <v>79</v>
      </c>
      <c r="AE6917" t="s">
        <v>95</v>
      </c>
      <c r="AF6917">
        <v>40</v>
      </c>
      <c r="AG6917" s="4">
        <v>0.33333333333333331</v>
      </c>
      <c r="AH6917" s="4">
        <v>0.66666666666666663</v>
      </c>
      <c r="AI6917" s="5">
        <v>19.38</v>
      </c>
      <c r="AJ6917">
        <v>0</v>
      </c>
      <c r="AK6917">
        <v>0</v>
      </c>
      <c r="AL6917" t="s">
        <v>81</v>
      </c>
      <c r="AM6917" t="s">
        <v>82</v>
      </c>
      <c r="AO6917" t="s">
        <v>83</v>
      </c>
      <c r="AP6917" t="s">
        <v>67</v>
      </c>
      <c r="AQ6917" t="s">
        <v>67</v>
      </c>
      <c r="AR6917" t="s">
        <v>82</v>
      </c>
      <c r="AT6917" t="s">
        <v>82</v>
      </c>
      <c r="AW6917" t="s">
        <v>82</v>
      </c>
      <c r="AY6917" t="s">
        <v>360</v>
      </c>
      <c r="AZ6917" t="s">
        <v>360</v>
      </c>
      <c r="BA6917" t="s">
        <v>207</v>
      </c>
      <c r="BB6917">
        <v>2554</v>
      </c>
      <c r="BC6917" t="s">
        <v>87</v>
      </c>
      <c r="BH6917" t="s">
        <v>34993</v>
      </c>
      <c r="BI6917" t="s">
        <v>67</v>
      </c>
      <c r="BJ6917">
        <v>812763289</v>
      </c>
    </row>
    <row r="6918" spans="1:62" x14ac:dyDescent="0.25">
      <c r="A6918" t="s">
        <v>34999</v>
      </c>
      <c r="B6918" s="2">
        <v>43544</v>
      </c>
      <c r="C6918" t="s">
        <v>63</v>
      </c>
      <c r="D6918" s="3">
        <v>43481.423768969908</v>
      </c>
      <c r="E6918" t="s">
        <v>117</v>
      </c>
      <c r="H6918" t="s">
        <v>35000</v>
      </c>
      <c r="I6918" t="s">
        <v>35001</v>
      </c>
      <c r="J6918" t="s">
        <v>35002</v>
      </c>
      <c r="L6918" t="s">
        <v>1588</v>
      </c>
      <c r="M6918" t="s">
        <v>1612</v>
      </c>
      <c r="N6918">
        <v>83001</v>
      </c>
      <c r="O6918" t="s">
        <v>70</v>
      </c>
      <c r="Q6918" t="s">
        <v>35003</v>
      </c>
      <c r="S6918" t="s">
        <v>72</v>
      </c>
      <c r="T6918" t="s">
        <v>35004</v>
      </c>
      <c r="U6918" t="s">
        <v>35005</v>
      </c>
      <c r="V6918" t="s">
        <v>1152</v>
      </c>
      <c r="W6918" t="s">
        <v>774</v>
      </c>
      <c r="X6918" t="s">
        <v>23999</v>
      </c>
      <c r="Y6918" t="str">
        <f>"51-6011"</f>
        <v>51-6011</v>
      </c>
      <c r="Z6918" t="s">
        <v>367</v>
      </c>
      <c r="AA6918">
        <v>8123</v>
      </c>
      <c r="AB6918">
        <v>6</v>
      </c>
      <c r="AD6918" t="s">
        <v>79</v>
      </c>
      <c r="AE6918" t="s">
        <v>95</v>
      </c>
      <c r="AF6918">
        <v>40</v>
      </c>
      <c r="AG6918" s="4">
        <v>0.33333333333333331</v>
      </c>
      <c r="AH6918" s="4">
        <v>0.66666666666666663</v>
      </c>
      <c r="AI6918" s="5">
        <v>12.27</v>
      </c>
      <c r="AJ6918">
        <v>18.399999999999999</v>
      </c>
      <c r="AK6918">
        <v>21</v>
      </c>
      <c r="AL6918" t="s">
        <v>81</v>
      </c>
      <c r="AM6918" t="s">
        <v>82</v>
      </c>
      <c r="AO6918" t="s">
        <v>83</v>
      </c>
      <c r="AP6918" t="s">
        <v>67</v>
      </c>
      <c r="AQ6918" t="s">
        <v>67</v>
      </c>
      <c r="AR6918" t="s">
        <v>82</v>
      </c>
      <c r="AT6918" t="s">
        <v>82</v>
      </c>
      <c r="AW6918" t="s">
        <v>82</v>
      </c>
      <c r="AY6918" t="s">
        <v>1588</v>
      </c>
      <c r="AZ6918" t="s">
        <v>1760</v>
      </c>
      <c r="BA6918" t="s">
        <v>1612</v>
      </c>
      <c r="BB6918">
        <v>83001</v>
      </c>
      <c r="BC6918" t="s">
        <v>87</v>
      </c>
      <c r="BH6918" t="s">
        <v>35002</v>
      </c>
      <c r="BJ6918">
        <v>830204459</v>
      </c>
    </row>
    <row r="6919" spans="1:62" x14ac:dyDescent="0.25">
      <c r="A6919" t="s">
        <v>35011</v>
      </c>
      <c r="B6919" s="2">
        <v>43544</v>
      </c>
      <c r="C6919" t="s">
        <v>63</v>
      </c>
      <c r="D6919" s="3">
        <v>43472.782508912038</v>
      </c>
      <c r="E6919" t="s">
        <v>64</v>
      </c>
      <c r="F6919" s="2">
        <v>43556</v>
      </c>
      <c r="G6919" s="2">
        <v>43800</v>
      </c>
      <c r="H6919" t="s">
        <v>35012</v>
      </c>
      <c r="I6919" t="s">
        <v>35013</v>
      </c>
      <c r="J6919" t="s">
        <v>35014</v>
      </c>
      <c r="K6919" t="s">
        <v>67</v>
      </c>
      <c r="L6919" t="s">
        <v>35015</v>
      </c>
      <c r="M6919" t="s">
        <v>298</v>
      </c>
      <c r="N6919">
        <v>4005</v>
      </c>
      <c r="O6919" t="s">
        <v>70</v>
      </c>
      <c r="P6919" t="s">
        <v>67</v>
      </c>
      <c r="Q6919" t="s">
        <v>35016</v>
      </c>
      <c r="S6919" t="s">
        <v>72</v>
      </c>
      <c r="T6919" t="s">
        <v>8517</v>
      </c>
      <c r="U6919" t="s">
        <v>8518</v>
      </c>
      <c r="V6919" t="s">
        <v>8519</v>
      </c>
      <c r="W6919" t="s">
        <v>207</v>
      </c>
      <c r="X6919" t="s">
        <v>366</v>
      </c>
      <c r="Y6919" t="str">
        <f>"37-2012"</f>
        <v>37-2012</v>
      </c>
      <c r="Z6919" t="s">
        <v>373</v>
      </c>
      <c r="AA6919">
        <v>721110</v>
      </c>
      <c r="AB6919">
        <v>7</v>
      </c>
      <c r="AC6919">
        <v>7</v>
      </c>
      <c r="AD6919" t="s">
        <v>79</v>
      </c>
      <c r="AE6919" t="s">
        <v>95</v>
      </c>
      <c r="AF6919">
        <v>40</v>
      </c>
      <c r="AG6919" s="4">
        <v>0.33333333333333331</v>
      </c>
      <c r="AH6919" s="4">
        <v>0.66666666666666663</v>
      </c>
      <c r="AI6919" s="5">
        <v>11.56</v>
      </c>
      <c r="AJ6919">
        <v>17.34</v>
      </c>
      <c r="AL6919" t="s">
        <v>81</v>
      </c>
      <c r="AM6919" t="s">
        <v>82</v>
      </c>
      <c r="AO6919" t="s">
        <v>83</v>
      </c>
      <c r="AP6919" t="s">
        <v>67</v>
      </c>
      <c r="AQ6919" t="s">
        <v>67</v>
      </c>
      <c r="AR6919" t="s">
        <v>82</v>
      </c>
      <c r="AT6919" t="s">
        <v>82</v>
      </c>
      <c r="AW6919" t="s">
        <v>82</v>
      </c>
      <c r="AY6919" t="s">
        <v>35015</v>
      </c>
      <c r="AZ6919" t="s">
        <v>302</v>
      </c>
      <c r="BA6919" t="s">
        <v>298</v>
      </c>
      <c r="BB6919">
        <v>4005</v>
      </c>
      <c r="BC6919" t="s">
        <v>87</v>
      </c>
      <c r="BH6919" t="s">
        <v>35014</v>
      </c>
      <c r="BI6919" t="s">
        <v>67</v>
      </c>
      <c r="BJ6919">
        <v>43687205</v>
      </c>
    </row>
    <row r="6920" spans="1:62" x14ac:dyDescent="0.25">
      <c r="A6920" t="s">
        <v>35057</v>
      </c>
      <c r="B6920" s="2">
        <v>43544</v>
      </c>
      <c r="C6920" t="s">
        <v>63</v>
      </c>
      <c r="D6920" s="3">
        <v>43472.687858622689</v>
      </c>
      <c r="E6920" t="s">
        <v>117</v>
      </c>
      <c r="H6920" t="s">
        <v>35058</v>
      </c>
      <c r="I6920" t="s">
        <v>35059</v>
      </c>
      <c r="J6920" t="s">
        <v>35060</v>
      </c>
      <c r="L6920" t="s">
        <v>35061</v>
      </c>
      <c r="M6920" t="s">
        <v>844</v>
      </c>
      <c r="N6920">
        <v>60185</v>
      </c>
      <c r="O6920" t="s">
        <v>70</v>
      </c>
      <c r="Q6920" t="s">
        <v>35062</v>
      </c>
      <c r="S6920" t="s">
        <v>82</v>
      </c>
      <c r="U6920" t="s">
        <v>92</v>
      </c>
      <c r="X6920" t="s">
        <v>93</v>
      </c>
      <c r="Y6920" t="str">
        <f>"37-3011"</f>
        <v>37-3011</v>
      </c>
      <c r="Z6920" t="s">
        <v>94</v>
      </c>
      <c r="AA6920">
        <v>561730</v>
      </c>
      <c r="AB6920">
        <v>9</v>
      </c>
      <c r="AD6920" t="s">
        <v>79</v>
      </c>
      <c r="AE6920" t="s">
        <v>80</v>
      </c>
      <c r="AF6920">
        <v>40</v>
      </c>
      <c r="AG6920" s="4">
        <v>0.33333333333333331</v>
      </c>
      <c r="AH6920" s="4">
        <v>0.66666666666666663</v>
      </c>
      <c r="AI6920" s="5">
        <v>15.59</v>
      </c>
      <c r="AJ6920">
        <v>23.4</v>
      </c>
      <c r="AK6920">
        <v>23.4</v>
      </c>
      <c r="AL6920" t="s">
        <v>81</v>
      </c>
      <c r="AM6920" t="s">
        <v>82</v>
      </c>
      <c r="AO6920" t="s">
        <v>83</v>
      </c>
      <c r="AP6920" t="s">
        <v>67</v>
      </c>
      <c r="AQ6920" t="s">
        <v>67</v>
      </c>
      <c r="AR6920" t="s">
        <v>82</v>
      </c>
      <c r="AT6920" t="s">
        <v>82</v>
      </c>
      <c r="AW6920" t="s">
        <v>72</v>
      </c>
      <c r="AX6920">
        <v>1</v>
      </c>
      <c r="AY6920" t="s">
        <v>35061</v>
      </c>
      <c r="AZ6920" t="s">
        <v>32686</v>
      </c>
      <c r="BA6920" t="s">
        <v>844</v>
      </c>
      <c r="BB6920">
        <v>60185</v>
      </c>
      <c r="BC6920" t="s">
        <v>79</v>
      </c>
      <c r="BH6920" t="s">
        <v>35060</v>
      </c>
      <c r="BJ6920">
        <v>900835460</v>
      </c>
    </row>
    <row r="6921" spans="1:62" x14ac:dyDescent="0.25">
      <c r="A6921" t="s">
        <v>35165</v>
      </c>
      <c r="B6921" s="2">
        <v>43544</v>
      </c>
      <c r="C6921" t="s">
        <v>63</v>
      </c>
      <c r="D6921" s="3">
        <v>43472.483350706018</v>
      </c>
      <c r="E6921" t="s">
        <v>117</v>
      </c>
      <c r="H6921" t="s">
        <v>11248</v>
      </c>
      <c r="J6921" t="s">
        <v>11249</v>
      </c>
      <c r="L6921" t="s">
        <v>11131</v>
      </c>
      <c r="M6921" t="s">
        <v>649</v>
      </c>
      <c r="N6921">
        <v>85286</v>
      </c>
      <c r="O6921" t="s">
        <v>70</v>
      </c>
      <c r="Q6921" t="s">
        <v>11250</v>
      </c>
      <c r="S6921" t="s">
        <v>72</v>
      </c>
      <c r="T6921" t="s">
        <v>7872</v>
      </c>
      <c r="U6921" t="s">
        <v>7873</v>
      </c>
      <c r="V6921" t="s">
        <v>10986</v>
      </c>
      <c r="W6921" t="s">
        <v>649</v>
      </c>
      <c r="X6921" t="s">
        <v>10993</v>
      </c>
      <c r="Y6921" t="str">
        <f>"47-2061"</f>
        <v>47-2061</v>
      </c>
      <c r="Z6921" t="s">
        <v>326</v>
      </c>
      <c r="AA6921">
        <v>238990</v>
      </c>
      <c r="AB6921">
        <v>28</v>
      </c>
      <c r="AD6921" t="s">
        <v>79</v>
      </c>
      <c r="AE6921" t="s">
        <v>95</v>
      </c>
      <c r="AF6921">
        <v>40</v>
      </c>
      <c r="AG6921" s="4">
        <v>0.25</v>
      </c>
      <c r="AH6921" s="4">
        <v>0.60416666666666663</v>
      </c>
      <c r="AI6921" s="5">
        <v>16.39</v>
      </c>
      <c r="AJ6921">
        <v>24.59</v>
      </c>
      <c r="AK6921">
        <v>24.59</v>
      </c>
      <c r="AL6921" t="s">
        <v>81</v>
      </c>
      <c r="AM6921" t="s">
        <v>82</v>
      </c>
      <c r="AO6921" t="s">
        <v>83</v>
      </c>
      <c r="AP6921" t="s">
        <v>67</v>
      </c>
      <c r="AQ6921" t="s">
        <v>83</v>
      </c>
      <c r="AR6921" t="s">
        <v>82</v>
      </c>
      <c r="AT6921" t="s">
        <v>82</v>
      </c>
      <c r="AW6921" t="s">
        <v>72</v>
      </c>
      <c r="AX6921">
        <v>3</v>
      </c>
      <c r="AY6921" t="s">
        <v>11131</v>
      </c>
      <c r="AZ6921" t="s">
        <v>655</v>
      </c>
      <c r="BA6921" t="s">
        <v>649</v>
      </c>
      <c r="BB6921">
        <v>85286</v>
      </c>
      <c r="BC6921" t="s">
        <v>79</v>
      </c>
      <c r="BH6921" t="s">
        <v>11249</v>
      </c>
      <c r="BJ6921">
        <v>860844387</v>
      </c>
    </row>
    <row r="6922" spans="1:62" x14ac:dyDescent="0.25">
      <c r="A6922" t="s">
        <v>35286</v>
      </c>
      <c r="B6922" s="2">
        <v>43544</v>
      </c>
      <c r="C6922" t="s">
        <v>63</v>
      </c>
      <c r="D6922" s="3">
        <v>43472.55842559028</v>
      </c>
      <c r="E6922" t="s">
        <v>64</v>
      </c>
      <c r="F6922" s="2">
        <v>43556</v>
      </c>
      <c r="G6922" s="2">
        <v>43768</v>
      </c>
      <c r="H6922" t="s">
        <v>35287</v>
      </c>
      <c r="I6922" t="s">
        <v>67</v>
      </c>
      <c r="J6922" t="s">
        <v>35288</v>
      </c>
      <c r="L6922" t="s">
        <v>35289</v>
      </c>
      <c r="M6922" t="s">
        <v>100</v>
      </c>
      <c r="N6922">
        <v>27052</v>
      </c>
      <c r="O6922" t="s">
        <v>70</v>
      </c>
      <c r="Q6922" t="s">
        <v>35290</v>
      </c>
      <c r="S6922" t="s">
        <v>72</v>
      </c>
      <c r="T6922" t="s">
        <v>5156</v>
      </c>
      <c r="U6922" t="s">
        <v>5157</v>
      </c>
      <c r="V6922" t="s">
        <v>5158</v>
      </c>
      <c r="W6922" t="s">
        <v>105</v>
      </c>
      <c r="X6922" t="s">
        <v>5159</v>
      </c>
      <c r="Y6922" t="str">
        <f>"39-3091"</f>
        <v>39-3091</v>
      </c>
      <c r="Z6922" t="s">
        <v>677</v>
      </c>
      <c r="AA6922">
        <v>713990</v>
      </c>
      <c r="AB6922">
        <v>10</v>
      </c>
      <c r="AC6922">
        <v>10</v>
      </c>
      <c r="AD6922" t="s">
        <v>79</v>
      </c>
      <c r="AE6922" t="s">
        <v>80</v>
      </c>
      <c r="AF6922">
        <v>40</v>
      </c>
      <c r="AG6922" s="4">
        <v>0.54166666666666663</v>
      </c>
      <c r="AH6922" s="4">
        <v>0.91666666666666663</v>
      </c>
      <c r="AI6922" s="5">
        <v>8.7799999999999994</v>
      </c>
      <c r="AL6922" t="s">
        <v>81</v>
      </c>
      <c r="AM6922" t="s">
        <v>82</v>
      </c>
      <c r="AO6922" t="s">
        <v>83</v>
      </c>
      <c r="AR6922" t="s">
        <v>82</v>
      </c>
      <c r="AT6922" t="s">
        <v>82</v>
      </c>
      <c r="AW6922" t="s">
        <v>82</v>
      </c>
      <c r="AY6922" t="s">
        <v>35289</v>
      </c>
      <c r="AZ6922" t="s">
        <v>35291</v>
      </c>
      <c r="BA6922" t="s">
        <v>100</v>
      </c>
      <c r="BB6922">
        <v>27052</v>
      </c>
      <c r="BC6922" t="s">
        <v>79</v>
      </c>
      <c r="BH6922" t="s">
        <v>35288</v>
      </c>
      <c r="BJ6922">
        <v>561770038</v>
      </c>
    </row>
    <row r="6923" spans="1:62" x14ac:dyDescent="0.25">
      <c r="A6923" t="s">
        <v>35365</v>
      </c>
      <c r="B6923" s="2">
        <v>43544</v>
      </c>
      <c r="C6923" t="s">
        <v>63</v>
      </c>
      <c r="D6923" s="3">
        <v>43472.767548090276</v>
      </c>
      <c r="E6923" t="s">
        <v>64</v>
      </c>
      <c r="F6923" s="2">
        <v>43556</v>
      </c>
      <c r="G6923" s="2">
        <v>43800</v>
      </c>
      <c r="H6923" t="s">
        <v>35366</v>
      </c>
      <c r="I6923" t="s">
        <v>35367</v>
      </c>
      <c r="J6923" t="s">
        <v>35368</v>
      </c>
      <c r="K6923" t="s">
        <v>67</v>
      </c>
      <c r="L6923" t="s">
        <v>14758</v>
      </c>
      <c r="M6923" t="s">
        <v>298</v>
      </c>
      <c r="N6923">
        <v>4074</v>
      </c>
      <c r="O6923" t="s">
        <v>70</v>
      </c>
      <c r="P6923" t="s">
        <v>67</v>
      </c>
      <c r="Q6923" t="s">
        <v>35369</v>
      </c>
      <c r="S6923" t="s">
        <v>72</v>
      </c>
      <c r="T6923" t="s">
        <v>8517</v>
      </c>
      <c r="U6923" t="s">
        <v>8518</v>
      </c>
      <c r="V6923" t="s">
        <v>8519</v>
      </c>
      <c r="W6923" t="s">
        <v>207</v>
      </c>
      <c r="X6923" t="s">
        <v>366</v>
      </c>
      <c r="Y6923" t="str">
        <f>"37-2012"</f>
        <v>37-2012</v>
      </c>
      <c r="Z6923" t="s">
        <v>373</v>
      </c>
      <c r="AA6923">
        <v>721110</v>
      </c>
      <c r="AB6923">
        <v>7</v>
      </c>
      <c r="AC6923">
        <v>7</v>
      </c>
      <c r="AD6923" t="s">
        <v>79</v>
      </c>
      <c r="AE6923" t="s">
        <v>95</v>
      </c>
      <c r="AF6923">
        <v>40</v>
      </c>
      <c r="AG6923" s="4">
        <v>0.33333333333333331</v>
      </c>
      <c r="AH6923" s="4">
        <v>0.66666666666666663</v>
      </c>
      <c r="AI6923" s="5">
        <v>11.56</v>
      </c>
      <c r="AJ6923">
        <v>17.34</v>
      </c>
      <c r="AL6923" t="s">
        <v>81</v>
      </c>
      <c r="AM6923" t="s">
        <v>82</v>
      </c>
      <c r="AO6923" t="s">
        <v>83</v>
      </c>
      <c r="AP6923" t="s">
        <v>67</v>
      </c>
      <c r="AQ6923" t="s">
        <v>67</v>
      </c>
      <c r="AR6923" t="s">
        <v>82</v>
      </c>
      <c r="AT6923" t="s">
        <v>82</v>
      </c>
      <c r="AW6923" t="s">
        <v>82</v>
      </c>
      <c r="AY6923" t="s">
        <v>14758</v>
      </c>
      <c r="AZ6923" t="s">
        <v>35370</v>
      </c>
      <c r="BA6923" t="s">
        <v>298</v>
      </c>
      <c r="BB6923">
        <v>4074</v>
      </c>
      <c r="BC6923" t="s">
        <v>87</v>
      </c>
      <c r="BH6923" t="s">
        <v>35368</v>
      </c>
      <c r="BI6923" t="s">
        <v>67</v>
      </c>
      <c r="BJ6923">
        <v>475403754</v>
      </c>
    </row>
    <row r="6924" spans="1:62" x14ac:dyDescent="0.25">
      <c r="A6924" t="s">
        <v>35380</v>
      </c>
      <c r="B6924" s="2">
        <v>43544</v>
      </c>
      <c r="C6924" t="s">
        <v>63</v>
      </c>
      <c r="D6924" s="3">
        <v>43472.486203055552</v>
      </c>
      <c r="E6924" t="s">
        <v>117</v>
      </c>
      <c r="H6924" t="s">
        <v>10989</v>
      </c>
      <c r="J6924" t="s">
        <v>10990</v>
      </c>
      <c r="L6924" t="s">
        <v>10991</v>
      </c>
      <c r="M6924" t="s">
        <v>649</v>
      </c>
      <c r="N6924">
        <v>85301</v>
      </c>
      <c r="O6924" t="s">
        <v>70</v>
      </c>
      <c r="Q6924" t="s">
        <v>10992</v>
      </c>
      <c r="S6924" t="s">
        <v>72</v>
      </c>
      <c r="T6924" t="s">
        <v>7872</v>
      </c>
      <c r="U6924" t="s">
        <v>7873</v>
      </c>
      <c r="V6924" t="s">
        <v>2471</v>
      </c>
      <c r="W6924" t="s">
        <v>649</v>
      </c>
      <c r="X6924" t="s">
        <v>10993</v>
      </c>
      <c r="Y6924" t="str">
        <f>"47-2061"</f>
        <v>47-2061</v>
      </c>
      <c r="Z6924" t="s">
        <v>326</v>
      </c>
      <c r="AA6924">
        <v>561730</v>
      </c>
      <c r="AB6924">
        <v>30</v>
      </c>
      <c r="AD6924" t="s">
        <v>79</v>
      </c>
      <c r="AE6924" t="s">
        <v>95</v>
      </c>
      <c r="AF6924">
        <v>40</v>
      </c>
      <c r="AG6924" s="4">
        <v>0.27083333333333331</v>
      </c>
      <c r="AH6924" s="4">
        <v>0.60416666666666663</v>
      </c>
      <c r="AI6924" s="5">
        <v>16.39</v>
      </c>
      <c r="AJ6924">
        <v>24.59</v>
      </c>
      <c r="AK6924">
        <v>24.59</v>
      </c>
      <c r="AL6924" t="s">
        <v>81</v>
      </c>
      <c r="AM6924" t="s">
        <v>82</v>
      </c>
      <c r="AO6924" t="s">
        <v>83</v>
      </c>
      <c r="AP6924" t="s">
        <v>67</v>
      </c>
      <c r="AQ6924" t="s">
        <v>83</v>
      </c>
      <c r="AR6924" t="s">
        <v>82</v>
      </c>
      <c r="AT6924" t="s">
        <v>82</v>
      </c>
      <c r="AW6924" t="s">
        <v>82</v>
      </c>
      <c r="AY6924" t="s">
        <v>10991</v>
      </c>
      <c r="AZ6924" t="s">
        <v>655</v>
      </c>
      <c r="BA6924" t="s">
        <v>649</v>
      </c>
      <c r="BB6924">
        <v>85301</v>
      </c>
      <c r="BC6924" t="s">
        <v>79</v>
      </c>
      <c r="BH6924" t="s">
        <v>10990</v>
      </c>
      <c r="BJ6924">
        <v>202895721</v>
      </c>
    </row>
    <row r="6925" spans="1:62" x14ac:dyDescent="0.25">
      <c r="A6925" t="s">
        <v>35433</v>
      </c>
      <c r="B6925" s="2">
        <v>43544</v>
      </c>
      <c r="C6925" t="s">
        <v>63</v>
      </c>
      <c r="D6925" s="3">
        <v>43472.521144479164</v>
      </c>
      <c r="E6925" t="s">
        <v>117</v>
      </c>
      <c r="H6925" t="s">
        <v>35434</v>
      </c>
      <c r="I6925" t="s">
        <v>67</v>
      </c>
      <c r="J6925" t="s">
        <v>35435</v>
      </c>
      <c r="L6925" t="s">
        <v>35436</v>
      </c>
      <c r="M6925" t="s">
        <v>649</v>
      </c>
      <c r="N6925">
        <v>85323</v>
      </c>
      <c r="O6925" t="s">
        <v>70</v>
      </c>
      <c r="P6925" t="s">
        <v>67</v>
      </c>
      <c r="Q6925" t="s">
        <v>35437</v>
      </c>
      <c r="S6925" t="s">
        <v>72</v>
      </c>
      <c r="T6925" t="s">
        <v>7872</v>
      </c>
      <c r="U6925" t="s">
        <v>7873</v>
      </c>
      <c r="V6925" t="s">
        <v>2471</v>
      </c>
      <c r="W6925" t="s">
        <v>649</v>
      </c>
      <c r="X6925" t="s">
        <v>35438</v>
      </c>
      <c r="Y6925" t="str">
        <f>"47-2061"</f>
        <v>47-2061</v>
      </c>
      <c r="Z6925" t="s">
        <v>326</v>
      </c>
      <c r="AA6925">
        <v>238990</v>
      </c>
      <c r="AB6925">
        <v>12</v>
      </c>
      <c r="AD6925" t="s">
        <v>79</v>
      </c>
      <c r="AE6925" t="s">
        <v>95</v>
      </c>
      <c r="AF6925">
        <v>40</v>
      </c>
      <c r="AG6925" s="4">
        <v>0.29166666666666669</v>
      </c>
      <c r="AH6925" s="4">
        <v>0.64583333333333337</v>
      </c>
      <c r="AI6925" s="5">
        <v>16.39</v>
      </c>
      <c r="AJ6925">
        <v>24.59</v>
      </c>
      <c r="AK6925">
        <v>24.59</v>
      </c>
      <c r="AL6925" t="s">
        <v>81</v>
      </c>
      <c r="AM6925" t="s">
        <v>82</v>
      </c>
      <c r="AO6925" t="s">
        <v>83</v>
      </c>
      <c r="AP6925" t="s">
        <v>67</v>
      </c>
      <c r="AQ6925" t="s">
        <v>83</v>
      </c>
      <c r="AR6925" t="s">
        <v>82</v>
      </c>
      <c r="AT6925" t="s">
        <v>82</v>
      </c>
      <c r="AW6925" t="s">
        <v>72</v>
      </c>
      <c r="AX6925">
        <v>3</v>
      </c>
      <c r="AY6925" t="s">
        <v>35436</v>
      </c>
      <c r="AZ6925" t="s">
        <v>655</v>
      </c>
      <c r="BA6925" t="s">
        <v>649</v>
      </c>
      <c r="BB6925">
        <v>85323</v>
      </c>
      <c r="BC6925" t="s">
        <v>79</v>
      </c>
      <c r="BH6925" t="s">
        <v>35439</v>
      </c>
      <c r="BI6925" t="s">
        <v>67</v>
      </c>
      <c r="BJ6925">
        <v>203346123</v>
      </c>
    </row>
    <row r="6926" spans="1:62" x14ac:dyDescent="0.25">
      <c r="A6926" t="s">
        <v>35592</v>
      </c>
      <c r="B6926" s="2">
        <v>43544</v>
      </c>
      <c r="C6926" t="s">
        <v>63</v>
      </c>
      <c r="D6926" s="3">
        <v>43472.565118773149</v>
      </c>
      <c r="E6926" t="s">
        <v>64</v>
      </c>
      <c r="F6926" s="2">
        <v>43556</v>
      </c>
      <c r="G6926" s="2">
        <v>43788</v>
      </c>
      <c r="H6926" t="s">
        <v>35130</v>
      </c>
      <c r="I6926" t="s">
        <v>35131</v>
      </c>
      <c r="J6926" t="s">
        <v>35132</v>
      </c>
      <c r="K6926" t="s">
        <v>67</v>
      </c>
      <c r="L6926" t="s">
        <v>35133</v>
      </c>
      <c r="M6926" t="s">
        <v>207</v>
      </c>
      <c r="N6926">
        <v>2631</v>
      </c>
      <c r="O6926" t="s">
        <v>70</v>
      </c>
      <c r="P6926" t="s">
        <v>67</v>
      </c>
      <c r="Q6926" t="s">
        <v>35134</v>
      </c>
      <c r="S6926" t="s">
        <v>72</v>
      </c>
      <c r="T6926" t="s">
        <v>8517</v>
      </c>
      <c r="U6926" t="s">
        <v>8518</v>
      </c>
      <c r="V6926" t="s">
        <v>8519</v>
      </c>
      <c r="W6926" t="s">
        <v>207</v>
      </c>
      <c r="X6926" t="s">
        <v>366</v>
      </c>
      <c r="Y6926" t="str">
        <f>"37-2012"</f>
        <v>37-2012</v>
      </c>
      <c r="Z6926" t="s">
        <v>373</v>
      </c>
      <c r="AA6926">
        <v>721110</v>
      </c>
      <c r="AB6926">
        <v>50</v>
      </c>
      <c r="AC6926">
        <v>50</v>
      </c>
      <c r="AD6926" t="s">
        <v>79</v>
      </c>
      <c r="AE6926" t="s">
        <v>95</v>
      </c>
      <c r="AF6926">
        <v>35</v>
      </c>
      <c r="AG6926" s="4">
        <v>0.29166666666666669</v>
      </c>
      <c r="AH6926" s="4">
        <v>0.625</v>
      </c>
      <c r="AI6926" s="5">
        <v>14.58</v>
      </c>
      <c r="AJ6926">
        <v>21.87</v>
      </c>
      <c r="AL6926" t="s">
        <v>81</v>
      </c>
      <c r="AM6926" t="s">
        <v>82</v>
      </c>
      <c r="AO6926" t="s">
        <v>83</v>
      </c>
      <c r="AP6926" t="s">
        <v>67</v>
      </c>
      <c r="AQ6926" t="s">
        <v>67</v>
      </c>
      <c r="AR6926" t="s">
        <v>82</v>
      </c>
      <c r="AT6926" t="s">
        <v>82</v>
      </c>
      <c r="AW6926" t="s">
        <v>72</v>
      </c>
      <c r="AX6926">
        <v>3</v>
      </c>
      <c r="AY6926" t="s">
        <v>35133</v>
      </c>
      <c r="AZ6926" t="s">
        <v>214</v>
      </c>
      <c r="BA6926" t="s">
        <v>207</v>
      </c>
      <c r="BB6926">
        <v>2631</v>
      </c>
      <c r="BC6926" t="s">
        <v>87</v>
      </c>
      <c r="BH6926" t="s">
        <v>35132</v>
      </c>
      <c r="BI6926" t="s">
        <v>67</v>
      </c>
      <c r="BJ6926">
        <v>43395913</v>
      </c>
    </row>
    <row r="6927" spans="1:62" x14ac:dyDescent="0.25">
      <c r="A6927" t="s">
        <v>35832</v>
      </c>
      <c r="B6927" s="2">
        <v>43544</v>
      </c>
      <c r="C6927" t="s">
        <v>63</v>
      </c>
      <c r="D6927" s="3">
        <v>43474.529224270831</v>
      </c>
      <c r="E6927" t="s">
        <v>117</v>
      </c>
      <c r="H6927" t="s">
        <v>35833</v>
      </c>
      <c r="J6927" t="s">
        <v>35834</v>
      </c>
      <c r="L6927" t="s">
        <v>35835</v>
      </c>
      <c r="M6927" t="s">
        <v>197</v>
      </c>
      <c r="N6927">
        <v>50520</v>
      </c>
      <c r="O6927" t="s">
        <v>70</v>
      </c>
      <c r="Q6927" t="s">
        <v>35836</v>
      </c>
      <c r="S6927" t="s">
        <v>72</v>
      </c>
      <c r="T6927" t="s">
        <v>194</v>
      </c>
      <c r="U6927" t="s">
        <v>12045</v>
      </c>
      <c r="V6927" t="s">
        <v>12046</v>
      </c>
      <c r="W6927" t="s">
        <v>197</v>
      </c>
      <c r="X6927" t="s">
        <v>35837</v>
      </c>
      <c r="Y6927" t="str">
        <f>"47-3012"</f>
        <v>47-3012</v>
      </c>
      <c r="Z6927" t="s">
        <v>1540</v>
      </c>
      <c r="AA6927">
        <v>2361</v>
      </c>
      <c r="AB6927">
        <v>7</v>
      </c>
      <c r="AD6927" t="s">
        <v>79</v>
      </c>
      <c r="AE6927" t="s">
        <v>95</v>
      </c>
      <c r="AF6927">
        <v>40</v>
      </c>
      <c r="AG6927" s="4">
        <v>0.29166666666666669</v>
      </c>
      <c r="AH6927" s="4">
        <v>0.75</v>
      </c>
      <c r="AI6927" s="5">
        <v>14.59</v>
      </c>
      <c r="AJ6927">
        <v>21.89</v>
      </c>
      <c r="AM6927" t="s">
        <v>82</v>
      </c>
      <c r="AO6927" t="s">
        <v>83</v>
      </c>
      <c r="AR6927" t="s">
        <v>82</v>
      </c>
      <c r="AT6927" t="s">
        <v>82</v>
      </c>
      <c r="AW6927" t="s">
        <v>82</v>
      </c>
      <c r="AY6927" t="s">
        <v>35835</v>
      </c>
      <c r="AZ6927" t="s">
        <v>16050</v>
      </c>
      <c r="BA6927" t="s">
        <v>197</v>
      </c>
      <c r="BB6927">
        <v>50520</v>
      </c>
      <c r="BC6927" t="s">
        <v>79</v>
      </c>
      <c r="BH6927" t="s">
        <v>35834</v>
      </c>
      <c r="BJ6927">
        <v>463054930</v>
      </c>
    </row>
    <row r="6928" spans="1:62" x14ac:dyDescent="0.25">
      <c r="A6928" t="s">
        <v>35859</v>
      </c>
      <c r="B6928" s="2">
        <v>43544</v>
      </c>
      <c r="C6928" t="s">
        <v>63</v>
      </c>
      <c r="D6928" s="3">
        <v>43474.69607244213</v>
      </c>
      <c r="E6928" t="s">
        <v>117</v>
      </c>
      <c r="H6928" t="s">
        <v>26388</v>
      </c>
      <c r="J6928" t="s">
        <v>26389</v>
      </c>
      <c r="L6928" t="s">
        <v>1139</v>
      </c>
      <c r="M6928" t="s">
        <v>232</v>
      </c>
      <c r="N6928">
        <v>11226</v>
      </c>
      <c r="O6928" t="s">
        <v>70</v>
      </c>
      <c r="Q6928" t="s">
        <v>26390</v>
      </c>
      <c r="S6928" t="s">
        <v>82</v>
      </c>
      <c r="U6928" t="s">
        <v>92</v>
      </c>
      <c r="X6928" t="s">
        <v>26391</v>
      </c>
      <c r="Y6928" t="str">
        <f>"37-2012"</f>
        <v>37-2012</v>
      </c>
      <c r="Z6928" t="s">
        <v>373</v>
      </c>
      <c r="AA6928">
        <v>56172</v>
      </c>
      <c r="AB6928">
        <v>43</v>
      </c>
      <c r="AD6928" t="s">
        <v>79</v>
      </c>
      <c r="AE6928" t="s">
        <v>80</v>
      </c>
      <c r="AF6928">
        <v>36</v>
      </c>
      <c r="AG6928" s="4">
        <v>0.35416666666666669</v>
      </c>
      <c r="AH6928" s="4">
        <v>0.70833333333333337</v>
      </c>
      <c r="AI6928" s="5">
        <v>13.56</v>
      </c>
      <c r="AJ6928">
        <v>20.34</v>
      </c>
      <c r="AK6928">
        <v>20.34</v>
      </c>
      <c r="AL6928" t="s">
        <v>81</v>
      </c>
      <c r="AM6928" t="s">
        <v>82</v>
      </c>
      <c r="AO6928" t="s">
        <v>83</v>
      </c>
      <c r="AR6928" t="s">
        <v>82</v>
      </c>
      <c r="AT6928" t="s">
        <v>82</v>
      </c>
      <c r="AW6928" t="s">
        <v>82</v>
      </c>
      <c r="AY6928" t="s">
        <v>35860</v>
      </c>
      <c r="AZ6928" t="s">
        <v>35861</v>
      </c>
      <c r="BA6928" t="s">
        <v>232</v>
      </c>
      <c r="BB6928">
        <v>13901</v>
      </c>
      <c r="BC6928" t="s">
        <v>79</v>
      </c>
      <c r="BH6928" t="s">
        <v>35862</v>
      </c>
      <c r="BJ6928">
        <v>810880413</v>
      </c>
    </row>
    <row r="6929" spans="1:62" x14ac:dyDescent="0.25">
      <c r="A6929" t="s">
        <v>35863</v>
      </c>
      <c r="B6929" s="2">
        <v>43544</v>
      </c>
      <c r="C6929" t="s">
        <v>63</v>
      </c>
      <c r="D6929" s="3">
        <v>43474.301760115741</v>
      </c>
      <c r="E6929" t="s">
        <v>117</v>
      </c>
      <c r="H6929" t="s">
        <v>34484</v>
      </c>
      <c r="J6929" t="s">
        <v>34485</v>
      </c>
      <c r="L6929" t="s">
        <v>14065</v>
      </c>
      <c r="M6929" t="s">
        <v>166</v>
      </c>
      <c r="N6929">
        <v>84120</v>
      </c>
      <c r="O6929" t="s">
        <v>70</v>
      </c>
      <c r="Q6929" t="s">
        <v>34486</v>
      </c>
      <c r="S6929" t="s">
        <v>72</v>
      </c>
      <c r="T6929" t="s">
        <v>34487</v>
      </c>
      <c r="U6929" t="s">
        <v>35864</v>
      </c>
      <c r="V6929" t="s">
        <v>35865</v>
      </c>
      <c r="X6929" t="s">
        <v>661</v>
      </c>
      <c r="Y6929" t="str">
        <f>"53-3032"</f>
        <v>53-3032</v>
      </c>
      <c r="Z6929" t="s">
        <v>157</v>
      </c>
      <c r="AA6929">
        <v>484121</v>
      </c>
      <c r="AB6929">
        <v>20</v>
      </c>
      <c r="AD6929" t="s">
        <v>79</v>
      </c>
      <c r="AE6929" t="s">
        <v>599</v>
      </c>
      <c r="AF6929">
        <v>40</v>
      </c>
      <c r="AG6929" s="4">
        <v>0.375</v>
      </c>
      <c r="AH6929" s="4">
        <v>0.70833333333333337</v>
      </c>
      <c r="AI6929" s="5">
        <v>21.28</v>
      </c>
      <c r="AL6929" t="s">
        <v>81</v>
      </c>
      <c r="AM6929" t="s">
        <v>82</v>
      </c>
      <c r="AO6929" t="s">
        <v>213</v>
      </c>
      <c r="AP6929" t="s">
        <v>67</v>
      </c>
      <c r="AQ6929" t="s">
        <v>67</v>
      </c>
      <c r="AR6929" t="s">
        <v>82</v>
      </c>
      <c r="AT6929" t="s">
        <v>72</v>
      </c>
      <c r="AU6929">
        <v>1</v>
      </c>
      <c r="AV6929" t="s">
        <v>34490</v>
      </c>
      <c r="AW6929" t="s">
        <v>72</v>
      </c>
      <c r="AX6929">
        <v>12</v>
      </c>
      <c r="AY6929" t="s">
        <v>14065</v>
      </c>
      <c r="AZ6929" t="s">
        <v>172</v>
      </c>
      <c r="BA6929" t="s">
        <v>166</v>
      </c>
      <c r="BB6929">
        <v>84120</v>
      </c>
      <c r="BC6929" t="s">
        <v>87</v>
      </c>
      <c r="BH6929" t="s">
        <v>34485</v>
      </c>
      <c r="BJ6929">
        <v>464715698</v>
      </c>
    </row>
    <row r="6930" spans="1:62" x14ac:dyDescent="0.25">
      <c r="A6930" t="s">
        <v>35878</v>
      </c>
      <c r="B6930" s="2">
        <v>43544</v>
      </c>
      <c r="C6930" t="s">
        <v>63</v>
      </c>
      <c r="D6930" s="3">
        <v>43496.338755393517</v>
      </c>
      <c r="E6930" t="s">
        <v>64</v>
      </c>
      <c r="F6930" s="2">
        <v>43586</v>
      </c>
      <c r="G6930" s="2">
        <v>43763</v>
      </c>
      <c r="H6930" t="s">
        <v>35879</v>
      </c>
      <c r="I6930" t="s">
        <v>67</v>
      </c>
      <c r="J6930" t="s">
        <v>35880</v>
      </c>
      <c r="K6930" t="s">
        <v>67</v>
      </c>
      <c r="L6930" t="s">
        <v>360</v>
      </c>
      <c r="M6930" t="s">
        <v>207</v>
      </c>
      <c r="N6930">
        <v>2554</v>
      </c>
      <c r="O6930" t="s">
        <v>70</v>
      </c>
      <c r="P6930" t="s">
        <v>67</v>
      </c>
      <c r="Q6930" t="s">
        <v>35881</v>
      </c>
      <c r="S6930" t="s">
        <v>72</v>
      </c>
      <c r="T6930" t="s">
        <v>8517</v>
      </c>
      <c r="U6930" t="s">
        <v>8518</v>
      </c>
      <c r="V6930" t="s">
        <v>8519</v>
      </c>
      <c r="W6930" t="s">
        <v>207</v>
      </c>
      <c r="X6930" t="s">
        <v>35023</v>
      </c>
      <c r="Y6930" t="str">
        <f>"35-2021"</f>
        <v>35-2021</v>
      </c>
      <c r="Z6930" t="s">
        <v>221</v>
      </c>
      <c r="AA6930">
        <v>722110</v>
      </c>
      <c r="AB6930">
        <v>10</v>
      </c>
      <c r="AC6930">
        <v>10</v>
      </c>
      <c r="AD6930" t="s">
        <v>79</v>
      </c>
      <c r="AE6930" t="s">
        <v>80</v>
      </c>
      <c r="AF6930">
        <v>40</v>
      </c>
      <c r="AG6930" s="4">
        <v>0.29166666666666669</v>
      </c>
      <c r="AH6930" s="4">
        <v>0.66666666666666663</v>
      </c>
      <c r="AI6930" s="5">
        <v>16.760000000000002</v>
      </c>
      <c r="AJ6930">
        <v>25.14</v>
      </c>
      <c r="AL6930" t="s">
        <v>81</v>
      </c>
      <c r="AM6930" t="s">
        <v>82</v>
      </c>
      <c r="AO6930" t="s">
        <v>83</v>
      </c>
      <c r="AP6930" t="s">
        <v>67</v>
      </c>
      <c r="AQ6930" t="s">
        <v>67</v>
      </c>
      <c r="AR6930" t="s">
        <v>82</v>
      </c>
      <c r="AT6930" t="s">
        <v>82</v>
      </c>
      <c r="AW6930" t="s">
        <v>82</v>
      </c>
      <c r="AY6930" t="s">
        <v>360</v>
      </c>
      <c r="AZ6930" t="s">
        <v>360</v>
      </c>
      <c r="BA6930" t="s">
        <v>207</v>
      </c>
      <c r="BB6930">
        <v>2554</v>
      </c>
      <c r="BC6930" t="s">
        <v>87</v>
      </c>
      <c r="BH6930" t="s">
        <v>35880</v>
      </c>
      <c r="BI6930" t="s">
        <v>67</v>
      </c>
      <c r="BJ6930">
        <v>42591279</v>
      </c>
    </row>
    <row r="6931" spans="1:62" x14ac:dyDescent="0.25">
      <c r="A6931" t="s">
        <v>35991</v>
      </c>
      <c r="B6931" s="2">
        <v>43544</v>
      </c>
      <c r="C6931" t="s">
        <v>63</v>
      </c>
      <c r="D6931" s="3">
        <v>43496.287710543984</v>
      </c>
      <c r="E6931" t="s">
        <v>64</v>
      </c>
      <c r="F6931" s="2">
        <v>43586</v>
      </c>
      <c r="G6931" s="2">
        <v>43804</v>
      </c>
      <c r="H6931" t="s">
        <v>35992</v>
      </c>
      <c r="I6931" t="s">
        <v>67</v>
      </c>
      <c r="J6931" t="s">
        <v>35993</v>
      </c>
      <c r="K6931" t="s">
        <v>67</v>
      </c>
      <c r="L6931" t="s">
        <v>360</v>
      </c>
      <c r="M6931" t="s">
        <v>207</v>
      </c>
      <c r="N6931">
        <v>2554</v>
      </c>
      <c r="O6931" t="s">
        <v>70</v>
      </c>
      <c r="P6931" t="s">
        <v>67</v>
      </c>
      <c r="Q6931" t="s">
        <v>35994</v>
      </c>
      <c r="S6931" t="s">
        <v>72</v>
      </c>
      <c r="T6931" t="s">
        <v>8517</v>
      </c>
      <c r="U6931" t="s">
        <v>8518</v>
      </c>
      <c r="V6931" t="s">
        <v>8519</v>
      </c>
      <c r="W6931" t="s">
        <v>207</v>
      </c>
      <c r="X6931" t="s">
        <v>35023</v>
      </c>
      <c r="Y6931" t="str">
        <f>"35-2021"</f>
        <v>35-2021</v>
      </c>
      <c r="Z6931" t="s">
        <v>221</v>
      </c>
      <c r="AA6931">
        <v>722110</v>
      </c>
      <c r="AB6931">
        <v>8</v>
      </c>
      <c r="AC6931">
        <v>8</v>
      </c>
      <c r="AD6931" t="s">
        <v>79</v>
      </c>
      <c r="AE6931" t="s">
        <v>80</v>
      </c>
      <c r="AF6931">
        <v>40</v>
      </c>
      <c r="AG6931" s="4">
        <v>0.375</v>
      </c>
      <c r="AH6931" s="4">
        <v>0.625</v>
      </c>
      <c r="AI6931" s="5">
        <v>16.760000000000002</v>
      </c>
      <c r="AJ6931">
        <v>25.14</v>
      </c>
      <c r="AL6931" t="s">
        <v>81</v>
      </c>
      <c r="AM6931" t="s">
        <v>82</v>
      </c>
      <c r="AO6931" t="s">
        <v>83</v>
      </c>
      <c r="AP6931" t="s">
        <v>67</v>
      </c>
      <c r="AQ6931" t="s">
        <v>67</v>
      </c>
      <c r="AR6931" t="s">
        <v>82</v>
      </c>
      <c r="AT6931" t="s">
        <v>82</v>
      </c>
      <c r="AW6931" t="s">
        <v>82</v>
      </c>
      <c r="AY6931" t="s">
        <v>360</v>
      </c>
      <c r="AZ6931" t="s">
        <v>360</v>
      </c>
      <c r="BA6931" t="s">
        <v>207</v>
      </c>
      <c r="BB6931">
        <v>2554</v>
      </c>
      <c r="BC6931" t="s">
        <v>87</v>
      </c>
      <c r="BH6931" t="s">
        <v>35993</v>
      </c>
      <c r="BI6931" t="s">
        <v>67</v>
      </c>
      <c r="BJ6931">
        <v>320330779</v>
      </c>
    </row>
    <row r="6932" spans="1:62" x14ac:dyDescent="0.25">
      <c r="A6932" t="s">
        <v>36067</v>
      </c>
      <c r="B6932" s="2">
        <v>43544</v>
      </c>
      <c r="C6932" t="s">
        <v>63</v>
      </c>
      <c r="D6932" s="3">
        <v>43475.548736018522</v>
      </c>
      <c r="E6932" t="s">
        <v>117</v>
      </c>
      <c r="H6932" t="s">
        <v>33643</v>
      </c>
      <c r="I6932" t="s">
        <v>67</v>
      </c>
      <c r="J6932" t="s">
        <v>36068</v>
      </c>
      <c r="K6932" t="s">
        <v>67</v>
      </c>
      <c r="L6932" t="s">
        <v>33645</v>
      </c>
      <c r="M6932" t="s">
        <v>774</v>
      </c>
      <c r="N6932">
        <v>80129</v>
      </c>
      <c r="O6932" t="s">
        <v>70</v>
      </c>
      <c r="P6932" t="s">
        <v>67</v>
      </c>
      <c r="Q6932" t="s">
        <v>33646</v>
      </c>
      <c r="S6932" t="s">
        <v>82</v>
      </c>
      <c r="U6932" t="s">
        <v>92</v>
      </c>
      <c r="X6932" t="s">
        <v>93</v>
      </c>
      <c r="Y6932" t="str">
        <f>"37-3011"</f>
        <v>37-3011</v>
      </c>
      <c r="Z6932" t="s">
        <v>94</v>
      </c>
      <c r="AA6932">
        <v>561730</v>
      </c>
      <c r="AB6932">
        <v>10</v>
      </c>
      <c r="AD6932" t="s">
        <v>79</v>
      </c>
      <c r="AE6932" t="s">
        <v>80</v>
      </c>
      <c r="AF6932">
        <v>40</v>
      </c>
      <c r="AG6932" s="4">
        <v>0.29166666666666669</v>
      </c>
      <c r="AH6932" s="4">
        <v>0.66666666666666663</v>
      </c>
      <c r="AI6932" s="5">
        <v>15.17</v>
      </c>
      <c r="AJ6932">
        <v>22.75</v>
      </c>
      <c r="AK6932">
        <v>22.75</v>
      </c>
      <c r="AM6932" t="s">
        <v>82</v>
      </c>
      <c r="AO6932" t="s">
        <v>83</v>
      </c>
      <c r="AP6932" t="s">
        <v>130</v>
      </c>
      <c r="AQ6932" t="s">
        <v>130</v>
      </c>
      <c r="AR6932" t="s">
        <v>82</v>
      </c>
      <c r="AT6932" t="s">
        <v>82</v>
      </c>
      <c r="AW6932" t="s">
        <v>82</v>
      </c>
      <c r="AY6932" t="s">
        <v>19611</v>
      </c>
      <c r="AZ6932" t="s">
        <v>4522</v>
      </c>
      <c r="BA6932" t="s">
        <v>774</v>
      </c>
      <c r="BB6932">
        <v>80129</v>
      </c>
      <c r="BC6932" t="s">
        <v>79</v>
      </c>
      <c r="BD6932" t="s">
        <v>130</v>
      </c>
      <c r="BE6932" t="s">
        <v>130</v>
      </c>
      <c r="BH6932" t="s">
        <v>33647</v>
      </c>
      <c r="BI6932" t="s">
        <v>130</v>
      </c>
      <c r="BJ6932">
        <v>202144572</v>
      </c>
    </row>
    <row r="6933" spans="1:62" x14ac:dyDescent="0.25">
      <c r="A6933" t="s">
        <v>36248</v>
      </c>
      <c r="B6933" s="2">
        <v>43544</v>
      </c>
      <c r="C6933" t="s">
        <v>63</v>
      </c>
      <c r="D6933" s="3">
        <v>43476.316256006947</v>
      </c>
      <c r="E6933" t="s">
        <v>117</v>
      </c>
      <c r="H6933" t="s">
        <v>36249</v>
      </c>
      <c r="I6933" t="s">
        <v>130</v>
      </c>
      <c r="J6933" t="s">
        <v>32611</v>
      </c>
      <c r="K6933" t="s">
        <v>32612</v>
      </c>
      <c r="L6933" t="s">
        <v>12617</v>
      </c>
      <c r="M6933" t="s">
        <v>783</v>
      </c>
      <c r="N6933">
        <v>44065</v>
      </c>
      <c r="O6933" t="s">
        <v>70</v>
      </c>
      <c r="Q6933" t="s">
        <v>32613</v>
      </c>
      <c r="S6933" t="s">
        <v>72</v>
      </c>
      <c r="T6933" t="s">
        <v>36250</v>
      </c>
      <c r="U6933" t="s">
        <v>32105</v>
      </c>
      <c r="V6933" t="s">
        <v>31351</v>
      </c>
      <c r="W6933" t="s">
        <v>859</v>
      </c>
      <c r="X6933" t="s">
        <v>2708</v>
      </c>
      <c r="Y6933" t="str">
        <f>"37-3011"</f>
        <v>37-3011</v>
      </c>
      <c r="Z6933" t="s">
        <v>94</v>
      </c>
      <c r="AA6933">
        <v>56173</v>
      </c>
      <c r="AB6933">
        <v>12</v>
      </c>
      <c r="AD6933" t="s">
        <v>79</v>
      </c>
      <c r="AE6933" t="s">
        <v>80</v>
      </c>
      <c r="AF6933">
        <v>40</v>
      </c>
      <c r="AG6933" s="4">
        <v>0.29166666666666669</v>
      </c>
      <c r="AH6933" s="4">
        <v>0.66666666666666663</v>
      </c>
      <c r="AI6933" s="5">
        <v>13.7</v>
      </c>
      <c r="AJ6933">
        <v>20.55</v>
      </c>
      <c r="AL6933" t="s">
        <v>81</v>
      </c>
      <c r="AM6933" t="s">
        <v>82</v>
      </c>
      <c r="AO6933" t="s">
        <v>83</v>
      </c>
      <c r="AP6933" t="s">
        <v>130</v>
      </c>
      <c r="AQ6933" t="s">
        <v>130</v>
      </c>
      <c r="AR6933" t="s">
        <v>82</v>
      </c>
      <c r="AT6933" t="s">
        <v>82</v>
      </c>
      <c r="AW6933" t="s">
        <v>82</v>
      </c>
      <c r="AY6933" t="s">
        <v>12617</v>
      </c>
      <c r="AZ6933" t="s">
        <v>10080</v>
      </c>
      <c r="BA6933" t="s">
        <v>783</v>
      </c>
      <c r="BB6933">
        <v>44065</v>
      </c>
      <c r="BC6933" t="s">
        <v>79</v>
      </c>
      <c r="BD6933" t="s">
        <v>130</v>
      </c>
      <c r="BE6933" t="s">
        <v>130</v>
      </c>
      <c r="BH6933" t="s">
        <v>32611</v>
      </c>
      <c r="BI6933" t="s">
        <v>130</v>
      </c>
      <c r="BJ6933">
        <v>341718988</v>
      </c>
    </row>
    <row r="6934" spans="1:62" x14ac:dyDescent="0.25">
      <c r="A6934" t="s">
        <v>36279</v>
      </c>
      <c r="B6934" s="2">
        <v>43544</v>
      </c>
      <c r="C6934" t="s">
        <v>63</v>
      </c>
      <c r="D6934" s="3">
        <v>43481.088349386577</v>
      </c>
      <c r="E6934" t="s">
        <v>64</v>
      </c>
      <c r="F6934" s="2">
        <v>43571</v>
      </c>
      <c r="G6934" s="2">
        <v>43769</v>
      </c>
      <c r="H6934" t="s">
        <v>36280</v>
      </c>
      <c r="I6934" t="s">
        <v>67</v>
      </c>
      <c r="J6934" t="s">
        <v>36281</v>
      </c>
      <c r="K6934" t="s">
        <v>36282</v>
      </c>
      <c r="L6934" t="s">
        <v>36283</v>
      </c>
      <c r="M6934" t="s">
        <v>323</v>
      </c>
      <c r="N6934" t="s">
        <v>36284</v>
      </c>
      <c r="O6934" t="s">
        <v>70</v>
      </c>
      <c r="P6934" t="s">
        <v>67</v>
      </c>
      <c r="Q6934" t="s">
        <v>36285</v>
      </c>
      <c r="S6934" t="s">
        <v>72</v>
      </c>
      <c r="T6934" t="s">
        <v>5156</v>
      </c>
      <c r="U6934" t="s">
        <v>5157</v>
      </c>
      <c r="V6934" t="s">
        <v>5158</v>
      </c>
      <c r="W6934" t="s">
        <v>105</v>
      </c>
      <c r="X6934" t="s">
        <v>5873</v>
      </c>
      <c r="Y6934" t="str">
        <f>"35-3022"</f>
        <v>35-3022</v>
      </c>
      <c r="Z6934" t="s">
        <v>280</v>
      </c>
      <c r="AA6934">
        <v>713990</v>
      </c>
      <c r="AB6934">
        <v>7</v>
      </c>
      <c r="AC6934">
        <v>7</v>
      </c>
      <c r="AD6934" t="s">
        <v>79</v>
      </c>
      <c r="AE6934" t="s">
        <v>80</v>
      </c>
      <c r="AF6934">
        <v>40</v>
      </c>
      <c r="AG6934" s="4">
        <v>0.54166666666666663</v>
      </c>
      <c r="AH6934" s="4">
        <v>0.91666666666666663</v>
      </c>
      <c r="AI6934" s="6">
        <v>12</v>
      </c>
      <c r="AL6934" t="s">
        <v>81</v>
      </c>
      <c r="AM6934" t="s">
        <v>82</v>
      </c>
      <c r="AO6934" t="s">
        <v>83</v>
      </c>
      <c r="AR6934" t="s">
        <v>82</v>
      </c>
      <c r="AT6934" t="s">
        <v>82</v>
      </c>
      <c r="AW6934" t="s">
        <v>82</v>
      </c>
      <c r="AY6934" t="s">
        <v>36286</v>
      </c>
      <c r="AZ6934" t="s">
        <v>5009</v>
      </c>
      <c r="BA6934" t="s">
        <v>323</v>
      </c>
      <c r="BB6934">
        <v>95664</v>
      </c>
      <c r="BC6934" t="s">
        <v>79</v>
      </c>
      <c r="BH6934" t="s">
        <v>36287</v>
      </c>
      <c r="BJ6934">
        <v>451368253</v>
      </c>
    </row>
    <row r="6935" spans="1:62" x14ac:dyDescent="0.25">
      <c r="A6935" t="s">
        <v>36339</v>
      </c>
      <c r="B6935" s="2">
        <v>43544</v>
      </c>
      <c r="C6935" t="s">
        <v>63</v>
      </c>
      <c r="D6935" s="3">
        <v>43476.375434201385</v>
      </c>
      <c r="E6935" t="s">
        <v>117</v>
      </c>
      <c r="H6935" t="s">
        <v>36340</v>
      </c>
      <c r="J6935" t="s">
        <v>36341</v>
      </c>
      <c r="L6935" t="s">
        <v>36342</v>
      </c>
      <c r="M6935" t="s">
        <v>226</v>
      </c>
      <c r="N6935">
        <v>48096</v>
      </c>
      <c r="O6935" t="s">
        <v>70</v>
      </c>
      <c r="P6935" t="s">
        <v>67</v>
      </c>
      <c r="Q6935" t="s">
        <v>36343</v>
      </c>
      <c r="S6935" t="s">
        <v>72</v>
      </c>
      <c r="T6935" t="s">
        <v>36344</v>
      </c>
      <c r="U6935" t="s">
        <v>36345</v>
      </c>
      <c r="V6935" t="s">
        <v>313</v>
      </c>
      <c r="W6935" t="s">
        <v>232</v>
      </c>
      <c r="X6935" t="s">
        <v>2708</v>
      </c>
      <c r="Y6935" t="str">
        <f>"37-3011"</f>
        <v>37-3011</v>
      </c>
      <c r="Z6935" t="s">
        <v>94</v>
      </c>
      <c r="AA6935">
        <v>56173</v>
      </c>
      <c r="AB6935">
        <v>8</v>
      </c>
      <c r="AD6935" t="s">
        <v>79</v>
      </c>
      <c r="AE6935" t="s">
        <v>80</v>
      </c>
      <c r="AF6935">
        <v>40</v>
      </c>
      <c r="AG6935" s="4">
        <v>0.33333333333333331</v>
      </c>
      <c r="AH6935" s="4">
        <v>0.70833333333333337</v>
      </c>
      <c r="AI6935" s="5">
        <v>13.72</v>
      </c>
      <c r="AM6935" t="s">
        <v>82</v>
      </c>
      <c r="AO6935" t="s">
        <v>83</v>
      </c>
      <c r="AR6935" t="s">
        <v>82</v>
      </c>
      <c r="AT6935" t="s">
        <v>82</v>
      </c>
      <c r="AW6935" t="s">
        <v>72</v>
      </c>
      <c r="AX6935">
        <v>3</v>
      </c>
      <c r="AY6935" t="s">
        <v>36342</v>
      </c>
      <c r="AZ6935" t="s">
        <v>2333</v>
      </c>
      <c r="BA6935" t="s">
        <v>226</v>
      </c>
      <c r="BB6935">
        <v>48096</v>
      </c>
      <c r="BC6935" t="s">
        <v>79</v>
      </c>
      <c r="BD6935" t="s">
        <v>36346</v>
      </c>
      <c r="BE6935">
        <v>9470693</v>
      </c>
      <c r="BF6935" s="2">
        <v>43474</v>
      </c>
      <c r="BG6935" s="2">
        <v>43504</v>
      </c>
      <c r="BH6935" t="s">
        <v>36341</v>
      </c>
      <c r="BJ6935">
        <v>272525015</v>
      </c>
    </row>
    <row r="6936" spans="1:62" x14ac:dyDescent="0.25">
      <c r="A6936" t="s">
        <v>36353</v>
      </c>
      <c r="B6936" s="2">
        <v>43544</v>
      </c>
      <c r="C6936" t="s">
        <v>63</v>
      </c>
      <c r="D6936" s="3">
        <v>43480.28108202546</v>
      </c>
      <c r="E6936" t="s">
        <v>117</v>
      </c>
      <c r="H6936" t="s">
        <v>36354</v>
      </c>
      <c r="I6936" t="s">
        <v>36355</v>
      </c>
      <c r="J6936" t="s">
        <v>557</v>
      </c>
      <c r="K6936" t="s">
        <v>36356</v>
      </c>
      <c r="L6936" t="s">
        <v>360</v>
      </c>
      <c r="M6936" t="s">
        <v>207</v>
      </c>
      <c r="N6936">
        <v>2554</v>
      </c>
      <c r="O6936" t="s">
        <v>70</v>
      </c>
      <c r="P6936" t="s">
        <v>67</v>
      </c>
      <c r="Q6936" t="s">
        <v>36357</v>
      </c>
      <c r="S6936" t="s">
        <v>72</v>
      </c>
      <c r="T6936" t="s">
        <v>275</v>
      </c>
      <c r="U6936" t="s">
        <v>276</v>
      </c>
      <c r="V6936" t="s">
        <v>277</v>
      </c>
      <c r="W6936" t="s">
        <v>278</v>
      </c>
      <c r="X6936" t="s">
        <v>447</v>
      </c>
      <c r="Y6936" t="str">
        <f>"35-2015"</f>
        <v>35-2015</v>
      </c>
      <c r="Z6936" t="s">
        <v>346</v>
      </c>
      <c r="AA6936">
        <v>722211</v>
      </c>
      <c r="AB6936">
        <v>14</v>
      </c>
      <c r="AD6936" t="s">
        <v>79</v>
      </c>
      <c r="AE6936" t="s">
        <v>80</v>
      </c>
      <c r="AF6936">
        <v>35</v>
      </c>
      <c r="AG6936" s="4">
        <v>0.39583333333333331</v>
      </c>
      <c r="AH6936" s="4">
        <v>8.3333333333333329E-2</v>
      </c>
      <c r="AI6936" s="5">
        <v>16.84</v>
      </c>
      <c r="AJ6936">
        <v>25.26</v>
      </c>
      <c r="AL6936" t="s">
        <v>81</v>
      </c>
      <c r="AM6936" t="s">
        <v>82</v>
      </c>
      <c r="AO6936" t="s">
        <v>83</v>
      </c>
      <c r="AP6936" t="s">
        <v>67</v>
      </c>
      <c r="AQ6936" t="s">
        <v>67</v>
      </c>
      <c r="AR6936" t="s">
        <v>82</v>
      </c>
      <c r="AT6936" t="s">
        <v>82</v>
      </c>
      <c r="AW6936" t="s">
        <v>72</v>
      </c>
      <c r="AX6936">
        <v>3</v>
      </c>
      <c r="AY6936" t="s">
        <v>360</v>
      </c>
      <c r="AZ6936" t="s">
        <v>360</v>
      </c>
      <c r="BA6936" t="s">
        <v>207</v>
      </c>
      <c r="BB6936">
        <v>2554</v>
      </c>
      <c r="BC6936" t="s">
        <v>87</v>
      </c>
      <c r="BH6936" t="s">
        <v>36356</v>
      </c>
      <c r="BI6936" t="s">
        <v>67</v>
      </c>
      <c r="BJ6936">
        <v>43010751</v>
      </c>
    </row>
    <row r="6937" spans="1:62" x14ac:dyDescent="0.25">
      <c r="A6937" t="s">
        <v>36564</v>
      </c>
      <c r="B6937" s="2">
        <v>43544</v>
      </c>
      <c r="C6937" t="s">
        <v>63</v>
      </c>
      <c r="D6937" s="3">
        <v>43481.210120150463</v>
      </c>
      <c r="E6937" t="s">
        <v>117</v>
      </c>
      <c r="H6937" t="s">
        <v>36565</v>
      </c>
      <c r="J6937" t="s">
        <v>36566</v>
      </c>
      <c r="L6937" t="s">
        <v>7674</v>
      </c>
      <c r="M6937" t="s">
        <v>192</v>
      </c>
      <c r="N6937">
        <v>55080</v>
      </c>
      <c r="O6937" t="s">
        <v>70</v>
      </c>
      <c r="Q6937" t="s">
        <v>36567</v>
      </c>
      <c r="S6937" t="s">
        <v>72</v>
      </c>
      <c r="T6937" t="s">
        <v>36568</v>
      </c>
      <c r="U6937" t="s">
        <v>36569</v>
      </c>
      <c r="V6937" t="s">
        <v>36570</v>
      </c>
      <c r="W6937" t="s">
        <v>1276</v>
      </c>
      <c r="X6937" t="s">
        <v>36571</v>
      </c>
      <c r="Y6937" t="str">
        <f>"41-2031"</f>
        <v>41-2031</v>
      </c>
      <c r="Z6937" t="s">
        <v>5272</v>
      </c>
      <c r="AA6937">
        <v>4481</v>
      </c>
      <c r="AB6937">
        <v>4</v>
      </c>
      <c r="AD6937" t="s">
        <v>79</v>
      </c>
      <c r="AE6937" t="s">
        <v>80</v>
      </c>
      <c r="AF6937">
        <v>40</v>
      </c>
      <c r="AG6937" s="4">
        <v>0.41666666666666669</v>
      </c>
      <c r="AH6937" s="4">
        <v>0.75</v>
      </c>
      <c r="AI6937" s="5">
        <v>13.51</v>
      </c>
      <c r="AL6937" t="s">
        <v>81</v>
      </c>
      <c r="AM6937" t="s">
        <v>82</v>
      </c>
      <c r="AO6937" t="s">
        <v>83</v>
      </c>
      <c r="AR6937" t="s">
        <v>82</v>
      </c>
      <c r="AT6937" t="s">
        <v>82</v>
      </c>
      <c r="AW6937" t="s">
        <v>82</v>
      </c>
      <c r="AY6937" t="s">
        <v>7674</v>
      </c>
      <c r="AZ6937" t="s">
        <v>885</v>
      </c>
      <c r="BA6937" t="s">
        <v>192</v>
      </c>
      <c r="BB6937">
        <v>55080</v>
      </c>
      <c r="BC6937" t="s">
        <v>87</v>
      </c>
      <c r="BH6937" t="s">
        <v>36572</v>
      </c>
      <c r="BI6937" t="s">
        <v>36573</v>
      </c>
      <c r="BJ6937">
        <v>800182291</v>
      </c>
    </row>
    <row r="6938" spans="1:62" x14ac:dyDescent="0.25">
      <c r="A6938" t="s">
        <v>36827</v>
      </c>
      <c r="B6938" s="2">
        <v>43544</v>
      </c>
      <c r="C6938" t="s">
        <v>63</v>
      </c>
      <c r="D6938" s="3">
        <v>43483.374039027774</v>
      </c>
      <c r="E6938" t="s">
        <v>117</v>
      </c>
      <c r="H6938" t="s">
        <v>36828</v>
      </c>
      <c r="I6938" t="s">
        <v>67</v>
      </c>
      <c r="J6938" t="s">
        <v>36829</v>
      </c>
      <c r="K6938" t="s">
        <v>67</v>
      </c>
      <c r="L6938" t="s">
        <v>19380</v>
      </c>
      <c r="M6938" t="s">
        <v>8654</v>
      </c>
      <c r="N6938">
        <v>89511</v>
      </c>
      <c r="O6938" t="s">
        <v>70</v>
      </c>
      <c r="P6938" t="s">
        <v>67</v>
      </c>
      <c r="Q6938" t="s">
        <v>36830</v>
      </c>
      <c r="S6938" t="s">
        <v>82</v>
      </c>
      <c r="U6938" t="s">
        <v>92</v>
      </c>
      <c r="X6938" t="s">
        <v>2941</v>
      </c>
      <c r="Y6938" t="str">
        <f>"47-2031"</f>
        <v>47-2031</v>
      </c>
      <c r="Z6938" t="s">
        <v>1508</v>
      </c>
      <c r="AA6938">
        <v>238130</v>
      </c>
      <c r="AB6938">
        <v>25</v>
      </c>
      <c r="AD6938" t="s">
        <v>79</v>
      </c>
      <c r="AE6938" t="s">
        <v>80</v>
      </c>
      <c r="AF6938">
        <v>40</v>
      </c>
      <c r="AG6938" s="4">
        <v>0.29166666666666669</v>
      </c>
      <c r="AH6938" s="4">
        <v>0.625</v>
      </c>
      <c r="AI6938" s="5">
        <v>24.95</v>
      </c>
      <c r="AJ6938">
        <v>37.42</v>
      </c>
      <c r="AK6938">
        <v>39.42</v>
      </c>
      <c r="AL6938" t="s">
        <v>81</v>
      </c>
      <c r="AM6938" t="s">
        <v>82</v>
      </c>
      <c r="AO6938" t="s">
        <v>83</v>
      </c>
      <c r="AP6938" t="s">
        <v>8776</v>
      </c>
      <c r="AQ6938" t="s">
        <v>67</v>
      </c>
      <c r="AR6938" t="s">
        <v>82</v>
      </c>
      <c r="AT6938" t="s">
        <v>82</v>
      </c>
      <c r="AW6938" t="s">
        <v>82</v>
      </c>
      <c r="AY6938" t="s">
        <v>19380</v>
      </c>
      <c r="AZ6938" t="s">
        <v>36831</v>
      </c>
      <c r="BA6938" t="s">
        <v>8654</v>
      </c>
      <c r="BB6938">
        <v>89511</v>
      </c>
      <c r="BC6938" t="s">
        <v>87</v>
      </c>
      <c r="BH6938" t="s">
        <v>36829</v>
      </c>
      <c r="BI6938" t="s">
        <v>67</v>
      </c>
      <c r="BJ6938">
        <v>371692704</v>
      </c>
    </row>
    <row r="6939" spans="1:62" x14ac:dyDescent="0.25">
      <c r="A6939" t="s">
        <v>2668</v>
      </c>
      <c r="B6939" s="2">
        <v>43545</v>
      </c>
      <c r="C6939" t="s">
        <v>63</v>
      </c>
      <c r="D6939" s="3">
        <v>43472.379790451392</v>
      </c>
      <c r="E6939" t="s">
        <v>64</v>
      </c>
      <c r="F6939" s="2">
        <v>43556</v>
      </c>
      <c r="G6939" s="2">
        <v>43739</v>
      </c>
      <c r="H6939" t="s">
        <v>2669</v>
      </c>
      <c r="J6939" t="s">
        <v>2670</v>
      </c>
      <c r="L6939" t="s">
        <v>2608</v>
      </c>
      <c r="M6939" t="s">
        <v>197</v>
      </c>
      <c r="N6939">
        <v>50009</v>
      </c>
      <c r="O6939" t="s">
        <v>70</v>
      </c>
      <c r="Q6939" t="s">
        <v>2671</v>
      </c>
      <c r="S6939" t="s">
        <v>72</v>
      </c>
      <c r="T6939" t="s">
        <v>73</v>
      </c>
      <c r="U6939" t="s">
        <v>74</v>
      </c>
      <c r="V6939" t="s">
        <v>75</v>
      </c>
      <c r="W6939" t="s">
        <v>76</v>
      </c>
      <c r="X6939" t="s">
        <v>77</v>
      </c>
      <c r="Y6939" t="str">
        <f>"39-2021"</f>
        <v>39-2021</v>
      </c>
      <c r="Z6939" t="s">
        <v>78</v>
      </c>
      <c r="AA6939">
        <v>711212</v>
      </c>
      <c r="AB6939">
        <v>14</v>
      </c>
      <c r="AC6939">
        <v>12</v>
      </c>
      <c r="AD6939" t="s">
        <v>79</v>
      </c>
      <c r="AE6939" t="s">
        <v>80</v>
      </c>
      <c r="AF6939">
        <v>40</v>
      </c>
      <c r="AG6939" s="4">
        <v>0.20833333333333334</v>
      </c>
      <c r="AH6939" s="4">
        <v>0.70833333333333337</v>
      </c>
      <c r="AI6939" s="5">
        <v>11.19</v>
      </c>
      <c r="AJ6939">
        <v>16.78</v>
      </c>
      <c r="AK6939">
        <v>16.78</v>
      </c>
      <c r="AL6939" t="s">
        <v>81</v>
      </c>
      <c r="AM6939" t="s">
        <v>82</v>
      </c>
      <c r="AO6939" t="s">
        <v>83</v>
      </c>
      <c r="AR6939" t="s">
        <v>82</v>
      </c>
      <c r="AT6939" t="s">
        <v>82</v>
      </c>
      <c r="AW6939" t="s">
        <v>72</v>
      </c>
      <c r="AX6939">
        <v>1</v>
      </c>
      <c r="AY6939" t="s">
        <v>2608</v>
      </c>
      <c r="AZ6939" t="s">
        <v>2609</v>
      </c>
      <c r="BA6939" t="s">
        <v>197</v>
      </c>
      <c r="BB6939">
        <v>50009</v>
      </c>
      <c r="BC6939" t="s">
        <v>87</v>
      </c>
      <c r="BH6939" t="s">
        <v>2610</v>
      </c>
      <c r="BI6939" t="s">
        <v>2611</v>
      </c>
      <c r="BJ6939">
        <v>470755385</v>
      </c>
    </row>
    <row r="6940" spans="1:62" x14ac:dyDescent="0.25">
      <c r="A6940" t="s">
        <v>7571</v>
      </c>
      <c r="B6940" s="2">
        <v>43545</v>
      </c>
      <c r="C6940" t="s">
        <v>63</v>
      </c>
      <c r="D6940" s="3">
        <v>43472.38683722222</v>
      </c>
      <c r="E6940" t="s">
        <v>64</v>
      </c>
      <c r="F6940" s="2">
        <v>43556</v>
      </c>
      <c r="G6940" s="2">
        <v>43771</v>
      </c>
      <c r="H6940" t="s">
        <v>7572</v>
      </c>
      <c r="I6940" t="s">
        <v>7573</v>
      </c>
      <c r="J6940" t="s">
        <v>6865</v>
      </c>
      <c r="L6940" t="s">
        <v>6866</v>
      </c>
      <c r="M6940" t="s">
        <v>147</v>
      </c>
      <c r="N6940">
        <v>19462</v>
      </c>
      <c r="O6940" t="s">
        <v>70</v>
      </c>
      <c r="Q6940" t="s">
        <v>5788</v>
      </c>
      <c r="S6940" t="s">
        <v>72</v>
      </c>
      <c r="T6940" t="s">
        <v>5789</v>
      </c>
      <c r="U6940" t="s">
        <v>5854</v>
      </c>
      <c r="V6940" t="s">
        <v>6868</v>
      </c>
      <c r="W6940" t="s">
        <v>232</v>
      </c>
      <c r="X6940" t="s">
        <v>106</v>
      </c>
      <c r="Y6940" t="str">
        <f>"37-3011"</f>
        <v>37-3011</v>
      </c>
      <c r="Z6940" t="s">
        <v>94</v>
      </c>
      <c r="AA6940">
        <v>561730</v>
      </c>
      <c r="AB6940">
        <v>120</v>
      </c>
      <c r="AC6940">
        <v>120</v>
      </c>
      <c r="AD6940" t="s">
        <v>79</v>
      </c>
      <c r="AE6940" t="s">
        <v>95</v>
      </c>
      <c r="AF6940">
        <v>40</v>
      </c>
      <c r="AG6940" s="4">
        <v>0.27083333333333331</v>
      </c>
      <c r="AH6940" s="4">
        <v>0.64583333333333337</v>
      </c>
      <c r="AI6940" s="5">
        <v>13.94</v>
      </c>
      <c r="AJ6940">
        <v>20.91</v>
      </c>
      <c r="AL6940" t="s">
        <v>81</v>
      </c>
      <c r="AM6940" t="s">
        <v>82</v>
      </c>
      <c r="AO6940" t="s">
        <v>83</v>
      </c>
      <c r="AR6940" t="s">
        <v>82</v>
      </c>
      <c r="AT6940" t="s">
        <v>82</v>
      </c>
      <c r="AW6940" t="s">
        <v>72</v>
      </c>
      <c r="AX6940">
        <v>1</v>
      </c>
      <c r="AY6940" t="s">
        <v>1225</v>
      </c>
      <c r="AZ6940" t="s">
        <v>1225</v>
      </c>
      <c r="BA6940" t="s">
        <v>105</v>
      </c>
      <c r="BB6940">
        <v>75234</v>
      </c>
      <c r="BC6940" t="s">
        <v>79</v>
      </c>
      <c r="BH6940" t="s">
        <v>7574</v>
      </c>
      <c r="BJ6940">
        <v>751824297</v>
      </c>
    </row>
    <row r="6941" spans="1:62" x14ac:dyDescent="0.25">
      <c r="A6941" t="s">
        <v>8805</v>
      </c>
      <c r="B6941" s="2">
        <v>43545</v>
      </c>
      <c r="C6941" t="s">
        <v>63</v>
      </c>
      <c r="D6941" s="3">
        <v>43472.387915046296</v>
      </c>
      <c r="E6941" t="s">
        <v>64</v>
      </c>
      <c r="F6941" s="2">
        <v>43556</v>
      </c>
      <c r="G6941" s="2">
        <v>43771</v>
      </c>
      <c r="H6941" t="s">
        <v>8806</v>
      </c>
      <c r="J6941" t="s">
        <v>6865</v>
      </c>
      <c r="L6941" t="s">
        <v>6866</v>
      </c>
      <c r="M6941" t="s">
        <v>147</v>
      </c>
      <c r="N6941">
        <v>19462</v>
      </c>
      <c r="O6941" t="s">
        <v>70</v>
      </c>
      <c r="Q6941" t="s">
        <v>5788</v>
      </c>
      <c r="S6941" t="s">
        <v>72</v>
      </c>
      <c r="T6941" t="s">
        <v>5789</v>
      </c>
      <c r="U6941" t="s">
        <v>5854</v>
      </c>
      <c r="V6941" t="s">
        <v>6868</v>
      </c>
      <c r="W6941" t="s">
        <v>232</v>
      </c>
      <c r="X6941" t="s">
        <v>106</v>
      </c>
      <c r="Y6941" t="str">
        <f>"37-3011"</f>
        <v>37-3011</v>
      </c>
      <c r="Z6941" t="s">
        <v>94</v>
      </c>
      <c r="AA6941">
        <v>561730</v>
      </c>
      <c r="AB6941">
        <v>35</v>
      </c>
      <c r="AC6941">
        <v>35</v>
      </c>
      <c r="AD6941" t="s">
        <v>79</v>
      </c>
      <c r="AE6941" t="s">
        <v>80</v>
      </c>
      <c r="AF6941">
        <v>40</v>
      </c>
      <c r="AG6941" s="4">
        <v>0.29166666666666669</v>
      </c>
      <c r="AH6941" s="4">
        <v>0.64583333333333337</v>
      </c>
      <c r="AI6941" s="5">
        <v>12.62</v>
      </c>
      <c r="AJ6941">
        <v>18.93</v>
      </c>
      <c r="AL6941" t="s">
        <v>81</v>
      </c>
      <c r="AM6941" t="s">
        <v>82</v>
      </c>
      <c r="AO6941" t="s">
        <v>83</v>
      </c>
      <c r="AR6941" t="s">
        <v>82</v>
      </c>
      <c r="AT6941" t="s">
        <v>82</v>
      </c>
      <c r="AW6941" t="s">
        <v>82</v>
      </c>
      <c r="AY6941" t="s">
        <v>8807</v>
      </c>
      <c r="AZ6941" t="s">
        <v>3873</v>
      </c>
      <c r="BA6941" t="s">
        <v>761</v>
      </c>
      <c r="BB6941">
        <v>31411</v>
      </c>
      <c r="BC6941" t="s">
        <v>79</v>
      </c>
      <c r="BH6941" t="s">
        <v>8808</v>
      </c>
      <c r="BJ6941">
        <v>581993662</v>
      </c>
    </row>
    <row r="6942" spans="1:62" x14ac:dyDescent="0.25">
      <c r="A6942" t="s">
        <v>8903</v>
      </c>
      <c r="B6942" s="2">
        <v>43545</v>
      </c>
      <c r="C6942" t="s">
        <v>63</v>
      </c>
      <c r="D6942" s="3">
        <v>43472.387500497687</v>
      </c>
      <c r="E6942" t="s">
        <v>64</v>
      </c>
      <c r="F6942" s="2">
        <v>43556</v>
      </c>
      <c r="G6942" s="2">
        <v>43771</v>
      </c>
      <c r="H6942" t="s">
        <v>8904</v>
      </c>
      <c r="J6942" t="s">
        <v>6865</v>
      </c>
      <c r="L6942" t="s">
        <v>6866</v>
      </c>
      <c r="M6942" t="s">
        <v>147</v>
      </c>
      <c r="N6942">
        <v>19462</v>
      </c>
      <c r="O6942" t="s">
        <v>70</v>
      </c>
      <c r="Q6942" t="s">
        <v>5788</v>
      </c>
      <c r="S6942" t="s">
        <v>72</v>
      </c>
      <c r="T6942" t="s">
        <v>5789</v>
      </c>
      <c r="U6942" t="s">
        <v>5854</v>
      </c>
      <c r="V6942" t="s">
        <v>6868</v>
      </c>
      <c r="W6942" t="s">
        <v>232</v>
      </c>
      <c r="X6942" t="s">
        <v>106</v>
      </c>
      <c r="Y6942" t="str">
        <f>"37-3011"</f>
        <v>37-3011</v>
      </c>
      <c r="Z6942" t="s">
        <v>94</v>
      </c>
      <c r="AA6942">
        <v>561730</v>
      </c>
      <c r="AB6942">
        <v>95</v>
      </c>
      <c r="AC6942">
        <v>95</v>
      </c>
      <c r="AD6942" t="s">
        <v>79</v>
      </c>
      <c r="AE6942" t="s">
        <v>80</v>
      </c>
      <c r="AF6942">
        <v>40</v>
      </c>
      <c r="AG6942" s="4">
        <v>0.29166666666666669</v>
      </c>
      <c r="AH6942" s="4">
        <v>0.64583333333333337</v>
      </c>
      <c r="AI6942" s="5">
        <v>14.24</v>
      </c>
      <c r="AJ6942">
        <v>21.36</v>
      </c>
      <c r="AL6942" t="s">
        <v>81</v>
      </c>
      <c r="AM6942" t="s">
        <v>82</v>
      </c>
      <c r="AO6942" t="s">
        <v>83</v>
      </c>
      <c r="AR6942" t="s">
        <v>82</v>
      </c>
      <c r="AT6942" t="s">
        <v>82</v>
      </c>
      <c r="AW6942" t="s">
        <v>82</v>
      </c>
      <c r="AY6942" t="s">
        <v>8905</v>
      </c>
      <c r="AZ6942" t="s">
        <v>8090</v>
      </c>
      <c r="BA6942" t="s">
        <v>761</v>
      </c>
      <c r="BB6942">
        <v>30024</v>
      </c>
      <c r="BC6942" t="s">
        <v>79</v>
      </c>
      <c r="BH6942" t="s">
        <v>8906</v>
      </c>
      <c r="BJ6942">
        <v>581993662</v>
      </c>
    </row>
    <row r="6943" spans="1:62" x14ac:dyDescent="0.25">
      <c r="A6943" t="s">
        <v>9551</v>
      </c>
      <c r="B6943" s="2">
        <v>43545</v>
      </c>
      <c r="C6943" t="s">
        <v>63</v>
      </c>
      <c r="D6943" s="3">
        <v>43472.48135415509</v>
      </c>
      <c r="E6943" t="s">
        <v>64</v>
      </c>
      <c r="F6943" s="2">
        <v>43556</v>
      </c>
      <c r="G6943" s="2">
        <v>43809</v>
      </c>
      <c r="H6943" t="s">
        <v>9552</v>
      </c>
      <c r="J6943" t="s">
        <v>9553</v>
      </c>
      <c r="L6943" t="s">
        <v>9554</v>
      </c>
      <c r="M6943" t="s">
        <v>232</v>
      </c>
      <c r="N6943">
        <v>12590</v>
      </c>
      <c r="O6943" t="s">
        <v>70</v>
      </c>
      <c r="Q6943" t="s">
        <v>9555</v>
      </c>
      <c r="S6943" t="s">
        <v>72</v>
      </c>
      <c r="T6943" t="s">
        <v>9281</v>
      </c>
      <c r="U6943" t="s">
        <v>9282</v>
      </c>
      <c r="V6943" t="s">
        <v>9283</v>
      </c>
      <c r="W6943" t="s">
        <v>86</v>
      </c>
      <c r="X6943" t="s">
        <v>93</v>
      </c>
      <c r="Y6943" t="str">
        <f>"37-3011"</f>
        <v>37-3011</v>
      </c>
      <c r="Z6943" t="s">
        <v>94</v>
      </c>
      <c r="AA6943">
        <v>56173</v>
      </c>
      <c r="AB6943">
        <v>6</v>
      </c>
      <c r="AC6943">
        <v>6</v>
      </c>
      <c r="AD6943" t="s">
        <v>79</v>
      </c>
      <c r="AE6943" t="s">
        <v>80</v>
      </c>
      <c r="AF6943">
        <v>40</v>
      </c>
      <c r="AG6943" s="4">
        <v>0.29166666666666669</v>
      </c>
      <c r="AH6943" s="4">
        <v>0.70833333333333337</v>
      </c>
      <c r="AI6943" s="5">
        <v>16.809999999999999</v>
      </c>
      <c r="AJ6943">
        <v>25.22</v>
      </c>
      <c r="AK6943">
        <v>25.22</v>
      </c>
      <c r="AL6943" t="s">
        <v>81</v>
      </c>
      <c r="AM6943" t="s">
        <v>82</v>
      </c>
      <c r="AO6943" t="s">
        <v>83</v>
      </c>
      <c r="AP6943" t="s">
        <v>67</v>
      </c>
      <c r="AQ6943" t="s">
        <v>67</v>
      </c>
      <c r="AR6943" t="s">
        <v>82</v>
      </c>
      <c r="AT6943" t="s">
        <v>82</v>
      </c>
      <c r="AW6943" t="s">
        <v>72</v>
      </c>
      <c r="AX6943">
        <v>1</v>
      </c>
      <c r="AY6943" t="s">
        <v>9554</v>
      </c>
      <c r="AZ6943" t="s">
        <v>9556</v>
      </c>
      <c r="BA6943" t="s">
        <v>232</v>
      </c>
      <c r="BB6943">
        <v>12590</v>
      </c>
      <c r="BC6943" t="s">
        <v>79</v>
      </c>
      <c r="BH6943" t="s">
        <v>9557</v>
      </c>
      <c r="BJ6943">
        <v>461691756</v>
      </c>
    </row>
    <row r="6944" spans="1:62" x14ac:dyDescent="0.25">
      <c r="A6944" t="s">
        <v>11298</v>
      </c>
      <c r="B6944" s="2">
        <v>43545</v>
      </c>
      <c r="C6944" t="s">
        <v>63</v>
      </c>
      <c r="D6944" s="3">
        <v>43472.38304439815</v>
      </c>
      <c r="E6944" t="s">
        <v>64</v>
      </c>
      <c r="F6944" s="2">
        <v>43556</v>
      </c>
      <c r="G6944" s="2">
        <v>43770</v>
      </c>
      <c r="H6944" t="s">
        <v>11299</v>
      </c>
      <c r="I6944" t="s">
        <v>11300</v>
      </c>
      <c r="J6944" t="s">
        <v>6865</v>
      </c>
      <c r="L6944" t="s">
        <v>6866</v>
      </c>
      <c r="M6944" t="s">
        <v>147</v>
      </c>
      <c r="N6944">
        <v>19462</v>
      </c>
      <c r="O6944" t="s">
        <v>70</v>
      </c>
      <c r="Q6944" t="s">
        <v>5788</v>
      </c>
      <c r="S6944" t="s">
        <v>72</v>
      </c>
      <c r="T6944" t="s">
        <v>9069</v>
      </c>
      <c r="U6944" t="s">
        <v>5854</v>
      </c>
      <c r="V6944" t="s">
        <v>6868</v>
      </c>
      <c r="W6944" t="s">
        <v>232</v>
      </c>
      <c r="X6944" t="s">
        <v>106</v>
      </c>
      <c r="Y6944" t="str">
        <f>"37-3011"</f>
        <v>37-3011</v>
      </c>
      <c r="Z6944" t="s">
        <v>94</v>
      </c>
      <c r="AA6944">
        <v>561730</v>
      </c>
      <c r="AB6944">
        <v>35</v>
      </c>
      <c r="AC6944">
        <v>35</v>
      </c>
      <c r="AD6944" t="s">
        <v>79</v>
      </c>
      <c r="AE6944" t="s">
        <v>80</v>
      </c>
      <c r="AF6944">
        <v>40</v>
      </c>
      <c r="AG6944" s="4">
        <v>0.25</v>
      </c>
      <c r="AH6944" s="4">
        <v>0.60416666666666663</v>
      </c>
      <c r="AI6944" s="5">
        <v>21.16</v>
      </c>
      <c r="AJ6944">
        <v>31.74</v>
      </c>
      <c r="AL6944" t="s">
        <v>81</v>
      </c>
      <c r="AM6944" t="s">
        <v>82</v>
      </c>
      <c r="AO6944" t="s">
        <v>83</v>
      </c>
      <c r="AR6944" t="s">
        <v>82</v>
      </c>
      <c r="AT6944" t="s">
        <v>82</v>
      </c>
      <c r="AW6944" t="s">
        <v>82</v>
      </c>
      <c r="AY6944" t="s">
        <v>6952</v>
      </c>
      <c r="AZ6944" t="s">
        <v>6430</v>
      </c>
      <c r="BA6944" t="s">
        <v>323</v>
      </c>
      <c r="BB6944">
        <v>94025</v>
      </c>
      <c r="BC6944" t="s">
        <v>79</v>
      </c>
      <c r="BH6944" t="s">
        <v>11301</v>
      </c>
      <c r="BJ6944">
        <v>952651541</v>
      </c>
    </row>
    <row r="6945" spans="1:62" x14ac:dyDescent="0.25">
      <c r="A6945" t="s">
        <v>12406</v>
      </c>
      <c r="B6945" s="2">
        <v>43545</v>
      </c>
      <c r="C6945" t="s">
        <v>63</v>
      </c>
      <c r="D6945" s="3">
        <v>43472.419243807868</v>
      </c>
      <c r="E6945" t="s">
        <v>64</v>
      </c>
      <c r="F6945" s="2">
        <v>43556</v>
      </c>
      <c r="G6945" s="2">
        <v>43770</v>
      </c>
      <c r="H6945" t="s">
        <v>12393</v>
      </c>
      <c r="I6945" t="s">
        <v>67</v>
      </c>
      <c r="J6945" t="s">
        <v>12394</v>
      </c>
      <c r="K6945" t="s">
        <v>67</v>
      </c>
      <c r="L6945" t="s">
        <v>11427</v>
      </c>
      <c r="M6945" t="s">
        <v>1165</v>
      </c>
      <c r="N6945">
        <v>57790</v>
      </c>
      <c r="O6945" t="s">
        <v>70</v>
      </c>
      <c r="P6945" t="s">
        <v>67</v>
      </c>
      <c r="Q6945" t="s">
        <v>12395</v>
      </c>
      <c r="S6945" t="s">
        <v>72</v>
      </c>
      <c r="T6945" t="s">
        <v>3529</v>
      </c>
      <c r="U6945" t="s">
        <v>3530</v>
      </c>
      <c r="V6945" t="s">
        <v>3531</v>
      </c>
      <c r="W6945" t="s">
        <v>232</v>
      </c>
      <c r="X6945" t="s">
        <v>7885</v>
      </c>
      <c r="Y6945" t="str">
        <f>"37-2012"</f>
        <v>37-2012</v>
      </c>
      <c r="Z6945" t="s">
        <v>373</v>
      </c>
      <c r="AA6945">
        <v>721110</v>
      </c>
      <c r="AB6945">
        <v>8</v>
      </c>
      <c r="AC6945">
        <v>8</v>
      </c>
      <c r="AD6945" t="s">
        <v>79</v>
      </c>
      <c r="AE6945" t="s">
        <v>80</v>
      </c>
      <c r="AF6945">
        <v>35</v>
      </c>
      <c r="AG6945" s="4">
        <v>0.29166666666666669</v>
      </c>
      <c r="AH6945" s="4">
        <v>0.58333333333333337</v>
      </c>
      <c r="AI6945" s="5">
        <v>10.5</v>
      </c>
      <c r="AJ6945">
        <v>15.75</v>
      </c>
      <c r="AK6945">
        <v>15.75</v>
      </c>
      <c r="AL6945" t="s">
        <v>81</v>
      </c>
      <c r="AM6945" t="s">
        <v>82</v>
      </c>
      <c r="AO6945" t="s">
        <v>83</v>
      </c>
      <c r="AP6945" t="s">
        <v>67</v>
      </c>
      <c r="AQ6945" t="s">
        <v>662</v>
      </c>
      <c r="AR6945" t="s">
        <v>82</v>
      </c>
      <c r="AT6945" t="s">
        <v>82</v>
      </c>
      <c r="AW6945" t="s">
        <v>82</v>
      </c>
      <c r="AY6945" t="s">
        <v>11427</v>
      </c>
      <c r="AZ6945" t="s">
        <v>11430</v>
      </c>
      <c r="BA6945" t="s">
        <v>1165</v>
      </c>
      <c r="BB6945">
        <v>57790</v>
      </c>
      <c r="BC6945" t="s">
        <v>87</v>
      </c>
      <c r="BH6945" t="s">
        <v>12394</v>
      </c>
      <c r="BI6945" t="s">
        <v>67</v>
      </c>
      <c r="BJ6945">
        <v>460310650</v>
      </c>
    </row>
    <row r="6946" spans="1:62" x14ac:dyDescent="0.25">
      <c r="A6946" t="s">
        <v>13859</v>
      </c>
      <c r="B6946" s="2">
        <v>43545</v>
      </c>
      <c r="C6946" t="s">
        <v>63</v>
      </c>
      <c r="D6946" s="3">
        <v>43472.478953194448</v>
      </c>
      <c r="E6946" t="s">
        <v>64</v>
      </c>
      <c r="F6946" s="2">
        <v>43556</v>
      </c>
      <c r="G6946" s="2">
        <v>43769</v>
      </c>
      <c r="H6946" t="s">
        <v>13860</v>
      </c>
      <c r="I6946" t="s">
        <v>67</v>
      </c>
      <c r="J6946" t="s">
        <v>13861</v>
      </c>
      <c r="K6946" t="s">
        <v>13862</v>
      </c>
      <c r="L6946" t="s">
        <v>13863</v>
      </c>
      <c r="M6946" t="s">
        <v>783</v>
      </c>
      <c r="N6946">
        <v>43074</v>
      </c>
      <c r="O6946" t="s">
        <v>70</v>
      </c>
      <c r="Q6946" t="s">
        <v>13864</v>
      </c>
      <c r="S6946" t="s">
        <v>72</v>
      </c>
      <c r="T6946" t="s">
        <v>9281</v>
      </c>
      <c r="U6946" t="s">
        <v>9419</v>
      </c>
      <c r="V6946" t="s">
        <v>9283</v>
      </c>
      <c r="W6946" t="s">
        <v>86</v>
      </c>
      <c r="X6946" t="s">
        <v>93</v>
      </c>
      <c r="Y6946" t="str">
        <f>"37-3011"</f>
        <v>37-3011</v>
      </c>
      <c r="Z6946" t="s">
        <v>94</v>
      </c>
      <c r="AA6946">
        <v>56173</v>
      </c>
      <c r="AB6946">
        <v>6</v>
      </c>
      <c r="AC6946">
        <v>6</v>
      </c>
      <c r="AD6946" t="s">
        <v>79</v>
      </c>
      <c r="AE6946" t="s">
        <v>80</v>
      </c>
      <c r="AF6946">
        <v>40</v>
      </c>
      <c r="AG6946" s="4">
        <v>0.29166666666666669</v>
      </c>
      <c r="AH6946" s="4">
        <v>0.66666666666666663</v>
      </c>
      <c r="AI6946" s="5">
        <v>13.83</v>
      </c>
      <c r="AJ6946">
        <v>20.75</v>
      </c>
      <c r="AK6946">
        <v>20.75</v>
      </c>
      <c r="AL6946" t="s">
        <v>81</v>
      </c>
      <c r="AM6946" t="s">
        <v>82</v>
      </c>
      <c r="AO6946" t="s">
        <v>83</v>
      </c>
      <c r="AR6946" t="s">
        <v>82</v>
      </c>
      <c r="AT6946" t="s">
        <v>82</v>
      </c>
      <c r="AW6946" t="s">
        <v>72</v>
      </c>
      <c r="AX6946">
        <v>1</v>
      </c>
      <c r="AY6946" t="s">
        <v>13863</v>
      </c>
      <c r="AZ6946" t="s">
        <v>1449</v>
      </c>
      <c r="BA6946" t="s">
        <v>783</v>
      </c>
      <c r="BB6946">
        <v>43074</v>
      </c>
      <c r="BC6946" t="s">
        <v>79</v>
      </c>
      <c r="BH6946" t="s">
        <v>13861</v>
      </c>
      <c r="BI6946" t="s">
        <v>67</v>
      </c>
      <c r="BJ6946">
        <v>311429201</v>
      </c>
    </row>
    <row r="6947" spans="1:62" x14ac:dyDescent="0.25">
      <c r="A6947" t="s">
        <v>13886</v>
      </c>
      <c r="B6947" s="2">
        <v>43545</v>
      </c>
      <c r="C6947" t="s">
        <v>63</v>
      </c>
      <c r="D6947" s="3">
        <v>43472.483729537038</v>
      </c>
      <c r="E6947" t="s">
        <v>64</v>
      </c>
      <c r="F6947" s="2">
        <v>43556</v>
      </c>
      <c r="G6947" s="2">
        <v>43784</v>
      </c>
      <c r="H6947" t="s">
        <v>13887</v>
      </c>
      <c r="J6947" t="s">
        <v>13888</v>
      </c>
      <c r="L6947" t="s">
        <v>13889</v>
      </c>
      <c r="M6947" t="s">
        <v>147</v>
      </c>
      <c r="N6947">
        <v>15239</v>
      </c>
      <c r="O6947" t="s">
        <v>70</v>
      </c>
      <c r="Q6947" t="s">
        <v>13890</v>
      </c>
      <c r="S6947" t="s">
        <v>72</v>
      </c>
      <c r="T6947" t="s">
        <v>9281</v>
      </c>
      <c r="U6947" t="s">
        <v>9419</v>
      </c>
      <c r="V6947" t="s">
        <v>9283</v>
      </c>
      <c r="W6947" t="s">
        <v>86</v>
      </c>
      <c r="X6947" t="s">
        <v>93</v>
      </c>
      <c r="Y6947" t="str">
        <f>"37-3011"</f>
        <v>37-3011</v>
      </c>
      <c r="Z6947" t="s">
        <v>94</v>
      </c>
      <c r="AA6947">
        <v>56173</v>
      </c>
      <c r="AB6947">
        <v>12</v>
      </c>
      <c r="AC6947">
        <v>12</v>
      </c>
      <c r="AD6947" t="s">
        <v>79</v>
      </c>
      <c r="AE6947" t="s">
        <v>80</v>
      </c>
      <c r="AF6947">
        <v>40</v>
      </c>
      <c r="AG6947" s="4">
        <v>0.3125</v>
      </c>
      <c r="AH6947" s="4">
        <v>0.72916666666666663</v>
      </c>
      <c r="AI6947" s="5">
        <v>13.77</v>
      </c>
      <c r="AJ6947">
        <v>20.66</v>
      </c>
      <c r="AK6947">
        <v>20.66</v>
      </c>
      <c r="AL6947" t="s">
        <v>81</v>
      </c>
      <c r="AM6947" t="s">
        <v>82</v>
      </c>
      <c r="AO6947" t="s">
        <v>83</v>
      </c>
      <c r="AP6947" t="s">
        <v>67</v>
      </c>
      <c r="AQ6947" t="s">
        <v>67</v>
      </c>
      <c r="AR6947" t="s">
        <v>82</v>
      </c>
      <c r="AT6947" t="s">
        <v>82</v>
      </c>
      <c r="AW6947" t="s">
        <v>72</v>
      </c>
      <c r="AX6947">
        <v>1</v>
      </c>
      <c r="AY6947" t="s">
        <v>13889</v>
      </c>
      <c r="AZ6947" t="s">
        <v>3309</v>
      </c>
      <c r="BA6947" t="s">
        <v>147</v>
      </c>
      <c r="BB6947">
        <v>15239</v>
      </c>
      <c r="BC6947" t="s">
        <v>79</v>
      </c>
      <c r="BH6947" t="s">
        <v>13888</v>
      </c>
      <c r="BJ6947">
        <v>200261629</v>
      </c>
    </row>
    <row r="6948" spans="1:62" x14ac:dyDescent="0.25">
      <c r="A6948" t="s">
        <v>13899</v>
      </c>
      <c r="B6948" s="2">
        <v>43545</v>
      </c>
      <c r="C6948" t="s">
        <v>63</v>
      </c>
      <c r="D6948" s="3">
        <v>43472.482470393516</v>
      </c>
      <c r="E6948" t="s">
        <v>64</v>
      </c>
      <c r="F6948" s="2">
        <v>43556</v>
      </c>
      <c r="G6948" s="2">
        <v>43799</v>
      </c>
      <c r="H6948" t="s">
        <v>13900</v>
      </c>
      <c r="I6948" t="s">
        <v>13901</v>
      </c>
      <c r="J6948" t="s">
        <v>13902</v>
      </c>
      <c r="K6948" t="s">
        <v>13903</v>
      </c>
      <c r="L6948" t="s">
        <v>13904</v>
      </c>
      <c r="M6948" t="s">
        <v>783</v>
      </c>
      <c r="N6948">
        <v>43542</v>
      </c>
      <c r="O6948" t="s">
        <v>70</v>
      </c>
      <c r="Q6948" t="s">
        <v>13905</v>
      </c>
      <c r="S6948" t="s">
        <v>72</v>
      </c>
      <c r="T6948" t="s">
        <v>9281</v>
      </c>
      <c r="U6948" t="s">
        <v>9419</v>
      </c>
      <c r="V6948" t="s">
        <v>9283</v>
      </c>
      <c r="W6948" t="s">
        <v>86</v>
      </c>
      <c r="X6948" t="s">
        <v>93</v>
      </c>
      <c r="Y6948" t="str">
        <f>"37-3011"</f>
        <v>37-3011</v>
      </c>
      <c r="Z6948" t="s">
        <v>94</v>
      </c>
      <c r="AA6948">
        <v>56173</v>
      </c>
      <c r="AB6948">
        <v>10</v>
      </c>
      <c r="AC6948">
        <v>10</v>
      </c>
      <c r="AD6948" t="s">
        <v>79</v>
      </c>
      <c r="AE6948" t="s">
        <v>80</v>
      </c>
      <c r="AF6948">
        <v>40</v>
      </c>
      <c r="AG6948" s="4">
        <v>0.3125</v>
      </c>
      <c r="AH6948" s="4">
        <v>0.70833333333333337</v>
      </c>
      <c r="AI6948" s="5">
        <v>12.81</v>
      </c>
      <c r="AJ6948">
        <v>19.22</v>
      </c>
      <c r="AK6948">
        <v>19.22</v>
      </c>
      <c r="AL6948" t="s">
        <v>81</v>
      </c>
      <c r="AM6948" t="s">
        <v>82</v>
      </c>
      <c r="AO6948" t="s">
        <v>83</v>
      </c>
      <c r="AR6948" t="s">
        <v>82</v>
      </c>
      <c r="AT6948" t="s">
        <v>82</v>
      </c>
      <c r="AW6948" t="s">
        <v>72</v>
      </c>
      <c r="AX6948">
        <v>1</v>
      </c>
      <c r="AY6948" t="s">
        <v>13904</v>
      </c>
      <c r="AZ6948" t="s">
        <v>9477</v>
      </c>
      <c r="BA6948" t="s">
        <v>783</v>
      </c>
      <c r="BB6948">
        <v>43542</v>
      </c>
      <c r="BC6948" t="s">
        <v>79</v>
      </c>
      <c r="BH6948" t="s">
        <v>13902</v>
      </c>
      <c r="BI6948" t="s">
        <v>67</v>
      </c>
      <c r="BJ6948">
        <v>341955707</v>
      </c>
    </row>
    <row r="6949" spans="1:62" x14ac:dyDescent="0.25">
      <c r="A6949" t="s">
        <v>13906</v>
      </c>
      <c r="B6949" s="2">
        <v>43545</v>
      </c>
      <c r="C6949" t="s">
        <v>63</v>
      </c>
      <c r="D6949" s="3">
        <v>43472.481889780094</v>
      </c>
      <c r="E6949" t="s">
        <v>64</v>
      </c>
      <c r="F6949" s="2">
        <v>43556</v>
      </c>
      <c r="G6949" s="2">
        <v>43799</v>
      </c>
      <c r="H6949" t="s">
        <v>13907</v>
      </c>
      <c r="J6949" t="s">
        <v>13908</v>
      </c>
      <c r="K6949" t="s">
        <v>5673</v>
      </c>
      <c r="L6949" t="s">
        <v>13909</v>
      </c>
      <c r="M6949" t="s">
        <v>2314</v>
      </c>
      <c r="N6949">
        <v>47302</v>
      </c>
      <c r="O6949" t="s">
        <v>70</v>
      </c>
      <c r="Q6949" t="s">
        <v>13910</v>
      </c>
      <c r="S6949" t="s">
        <v>72</v>
      </c>
      <c r="T6949" t="s">
        <v>9281</v>
      </c>
      <c r="U6949" t="s">
        <v>9419</v>
      </c>
      <c r="V6949" t="s">
        <v>9283</v>
      </c>
      <c r="W6949" t="s">
        <v>86</v>
      </c>
      <c r="X6949" t="s">
        <v>93</v>
      </c>
      <c r="Y6949" t="str">
        <f>"37-3011"</f>
        <v>37-3011</v>
      </c>
      <c r="Z6949" t="s">
        <v>94</v>
      </c>
      <c r="AA6949">
        <v>56173</v>
      </c>
      <c r="AB6949">
        <v>3</v>
      </c>
      <c r="AC6949">
        <v>3</v>
      </c>
      <c r="AD6949" t="s">
        <v>79</v>
      </c>
      <c r="AE6949" t="s">
        <v>80</v>
      </c>
      <c r="AF6949">
        <v>40</v>
      </c>
      <c r="AG6949" s="4">
        <v>0.29166666666666669</v>
      </c>
      <c r="AH6949" s="4">
        <v>0.66666666666666663</v>
      </c>
      <c r="AI6949" s="5">
        <v>13.41</v>
      </c>
      <c r="AJ6949">
        <v>20.12</v>
      </c>
      <c r="AK6949">
        <v>20.12</v>
      </c>
      <c r="AL6949" t="s">
        <v>81</v>
      </c>
      <c r="AM6949" t="s">
        <v>82</v>
      </c>
      <c r="AO6949" t="s">
        <v>83</v>
      </c>
      <c r="AP6949" t="s">
        <v>67</v>
      </c>
      <c r="AQ6949" t="s">
        <v>67</v>
      </c>
      <c r="AR6949" t="s">
        <v>82</v>
      </c>
      <c r="AT6949" t="s">
        <v>82</v>
      </c>
      <c r="AW6949" t="s">
        <v>72</v>
      </c>
      <c r="AX6949">
        <v>1</v>
      </c>
      <c r="AY6949" t="s">
        <v>13909</v>
      </c>
      <c r="AZ6949" t="s">
        <v>1449</v>
      </c>
      <c r="BA6949" t="s">
        <v>2314</v>
      </c>
      <c r="BB6949">
        <v>47302</v>
      </c>
      <c r="BC6949" t="s">
        <v>79</v>
      </c>
      <c r="BH6949" t="s">
        <v>13911</v>
      </c>
      <c r="BI6949" t="s">
        <v>5673</v>
      </c>
      <c r="BJ6949">
        <v>811104120</v>
      </c>
    </row>
    <row r="6950" spans="1:62" x14ac:dyDescent="0.25">
      <c r="A6950" t="s">
        <v>14007</v>
      </c>
      <c r="B6950" s="2">
        <v>43545</v>
      </c>
      <c r="C6950" t="s">
        <v>63</v>
      </c>
      <c r="D6950" s="3">
        <v>43472.485882465277</v>
      </c>
      <c r="E6950" t="s">
        <v>64</v>
      </c>
      <c r="F6950" s="2">
        <v>43556</v>
      </c>
      <c r="G6950" s="2">
        <v>43785</v>
      </c>
      <c r="H6950" t="s">
        <v>14008</v>
      </c>
      <c r="J6950" t="s">
        <v>14009</v>
      </c>
      <c r="K6950" t="s">
        <v>14010</v>
      </c>
      <c r="L6950" t="s">
        <v>14011</v>
      </c>
      <c r="M6950" t="s">
        <v>783</v>
      </c>
      <c r="N6950">
        <v>45241</v>
      </c>
      <c r="O6950" t="s">
        <v>70</v>
      </c>
      <c r="Q6950" t="s">
        <v>14012</v>
      </c>
      <c r="S6950" t="s">
        <v>72</v>
      </c>
      <c r="T6950" t="s">
        <v>9281</v>
      </c>
      <c r="U6950" t="s">
        <v>9419</v>
      </c>
      <c r="V6950" t="s">
        <v>9283</v>
      </c>
      <c r="W6950" t="s">
        <v>86</v>
      </c>
      <c r="X6950" t="s">
        <v>93</v>
      </c>
      <c r="Y6950" t="str">
        <f>"37-3011"</f>
        <v>37-3011</v>
      </c>
      <c r="Z6950" t="s">
        <v>94</v>
      </c>
      <c r="AA6950">
        <v>56173</v>
      </c>
      <c r="AB6950">
        <v>24</v>
      </c>
      <c r="AC6950">
        <v>24</v>
      </c>
      <c r="AD6950" t="s">
        <v>79</v>
      </c>
      <c r="AE6950" t="s">
        <v>80</v>
      </c>
      <c r="AF6950">
        <v>40</v>
      </c>
      <c r="AG6950" s="4">
        <v>0.33333333333333331</v>
      </c>
      <c r="AH6950" s="4">
        <v>0.70833333333333337</v>
      </c>
      <c r="AI6950" s="5">
        <v>13.91</v>
      </c>
      <c r="AJ6950">
        <v>20.87</v>
      </c>
      <c r="AK6950">
        <v>20.87</v>
      </c>
      <c r="AL6950" t="s">
        <v>81</v>
      </c>
      <c r="AM6950" t="s">
        <v>82</v>
      </c>
      <c r="AO6950" t="s">
        <v>83</v>
      </c>
      <c r="AP6950" t="s">
        <v>67</v>
      </c>
      <c r="AQ6950" t="s">
        <v>67</v>
      </c>
      <c r="AR6950" t="s">
        <v>82</v>
      </c>
      <c r="AT6950" t="s">
        <v>82</v>
      </c>
      <c r="AW6950" t="s">
        <v>72</v>
      </c>
      <c r="AX6950">
        <v>1</v>
      </c>
      <c r="AY6950" t="s">
        <v>14011</v>
      </c>
      <c r="AZ6950" t="s">
        <v>3667</v>
      </c>
      <c r="BA6950" t="s">
        <v>783</v>
      </c>
      <c r="BB6950">
        <v>45241</v>
      </c>
      <c r="BC6950" t="s">
        <v>79</v>
      </c>
      <c r="BH6950" t="s">
        <v>14009</v>
      </c>
      <c r="BI6950" t="s">
        <v>14010</v>
      </c>
      <c r="BJ6950">
        <v>274397183</v>
      </c>
    </row>
    <row r="6951" spans="1:62" x14ac:dyDescent="0.25">
      <c r="A6951" t="s">
        <v>14202</v>
      </c>
      <c r="B6951" s="2">
        <v>43545</v>
      </c>
      <c r="C6951" t="s">
        <v>63</v>
      </c>
      <c r="D6951" s="3">
        <v>43472.485407268519</v>
      </c>
      <c r="E6951" t="s">
        <v>64</v>
      </c>
      <c r="F6951" s="2">
        <v>43556</v>
      </c>
      <c r="G6951" s="2">
        <v>43799</v>
      </c>
      <c r="H6951" t="s">
        <v>14203</v>
      </c>
      <c r="I6951" t="s">
        <v>67</v>
      </c>
      <c r="J6951" t="s">
        <v>14204</v>
      </c>
      <c r="L6951" t="s">
        <v>14205</v>
      </c>
      <c r="M6951" t="s">
        <v>1276</v>
      </c>
      <c r="N6951">
        <v>54209</v>
      </c>
      <c r="O6951" t="s">
        <v>70</v>
      </c>
      <c r="Q6951" t="s">
        <v>14206</v>
      </c>
      <c r="S6951" t="s">
        <v>72</v>
      </c>
      <c r="T6951" t="s">
        <v>9281</v>
      </c>
      <c r="U6951" t="s">
        <v>9419</v>
      </c>
      <c r="V6951" t="s">
        <v>9283</v>
      </c>
      <c r="W6951" t="s">
        <v>86</v>
      </c>
      <c r="X6951" t="s">
        <v>93</v>
      </c>
      <c r="Y6951" t="str">
        <f>"37-3011"</f>
        <v>37-3011</v>
      </c>
      <c r="Z6951" t="s">
        <v>94</v>
      </c>
      <c r="AA6951">
        <v>56173</v>
      </c>
      <c r="AB6951">
        <v>6</v>
      </c>
      <c r="AC6951">
        <v>6</v>
      </c>
      <c r="AD6951" t="s">
        <v>79</v>
      </c>
      <c r="AE6951" t="s">
        <v>80</v>
      </c>
      <c r="AF6951">
        <v>40</v>
      </c>
      <c r="AG6951" s="4">
        <v>0.3125</v>
      </c>
      <c r="AH6951" s="4">
        <v>0.6875</v>
      </c>
      <c r="AI6951" s="5">
        <v>13.91</v>
      </c>
      <c r="AJ6951">
        <v>20.87</v>
      </c>
      <c r="AK6951">
        <v>20.87</v>
      </c>
      <c r="AL6951" t="s">
        <v>81</v>
      </c>
      <c r="AM6951" t="s">
        <v>82</v>
      </c>
      <c r="AO6951" t="s">
        <v>83</v>
      </c>
      <c r="AR6951" t="s">
        <v>82</v>
      </c>
      <c r="AT6951" t="s">
        <v>82</v>
      </c>
      <c r="AW6951" t="s">
        <v>72</v>
      </c>
      <c r="AX6951">
        <v>1</v>
      </c>
      <c r="AY6951" t="s">
        <v>14205</v>
      </c>
      <c r="AZ6951" t="s">
        <v>14207</v>
      </c>
      <c r="BA6951" t="s">
        <v>1276</v>
      </c>
      <c r="BB6951">
        <v>54209</v>
      </c>
      <c r="BC6951" t="s">
        <v>79</v>
      </c>
      <c r="BH6951" t="s">
        <v>14204</v>
      </c>
      <c r="BI6951" t="s">
        <v>67</v>
      </c>
      <c r="BJ6951">
        <v>202302551</v>
      </c>
    </row>
    <row r="6952" spans="1:62" x14ac:dyDescent="0.25">
      <c r="A6952" t="s">
        <v>14242</v>
      </c>
      <c r="B6952" s="2">
        <v>43545</v>
      </c>
      <c r="C6952" t="s">
        <v>63</v>
      </c>
      <c r="D6952" s="3">
        <v>43472.477457430556</v>
      </c>
      <c r="E6952" t="s">
        <v>64</v>
      </c>
      <c r="F6952" s="2">
        <v>43556</v>
      </c>
      <c r="G6952" s="2">
        <v>43799</v>
      </c>
      <c r="H6952" t="s">
        <v>14243</v>
      </c>
      <c r="I6952" t="s">
        <v>67</v>
      </c>
      <c r="J6952" t="s">
        <v>14244</v>
      </c>
      <c r="L6952" t="s">
        <v>1969</v>
      </c>
      <c r="M6952" t="s">
        <v>2314</v>
      </c>
      <c r="N6952">
        <v>47362</v>
      </c>
      <c r="O6952" t="s">
        <v>70</v>
      </c>
      <c r="Q6952" t="s">
        <v>14245</v>
      </c>
      <c r="S6952" t="s">
        <v>72</v>
      </c>
      <c r="T6952" t="s">
        <v>9281</v>
      </c>
      <c r="U6952" t="s">
        <v>9419</v>
      </c>
      <c r="V6952" t="s">
        <v>9283</v>
      </c>
      <c r="W6952" t="s">
        <v>86</v>
      </c>
      <c r="X6952" t="s">
        <v>93</v>
      </c>
      <c r="Y6952" t="str">
        <f>"37-3011"</f>
        <v>37-3011</v>
      </c>
      <c r="Z6952" t="s">
        <v>94</v>
      </c>
      <c r="AA6952">
        <v>56173</v>
      </c>
      <c r="AB6952">
        <v>6</v>
      </c>
      <c r="AC6952">
        <v>6</v>
      </c>
      <c r="AD6952" t="s">
        <v>79</v>
      </c>
      <c r="AE6952" t="s">
        <v>80</v>
      </c>
      <c r="AF6952">
        <v>40</v>
      </c>
      <c r="AG6952" s="4">
        <v>0.29166666666666669</v>
      </c>
      <c r="AH6952" s="4">
        <v>0.66666666666666663</v>
      </c>
      <c r="AI6952" s="5">
        <v>13.41</v>
      </c>
      <c r="AJ6952">
        <v>20.12</v>
      </c>
      <c r="AK6952">
        <v>20.12</v>
      </c>
      <c r="AL6952" t="s">
        <v>81</v>
      </c>
      <c r="AM6952" t="s">
        <v>82</v>
      </c>
      <c r="AO6952" t="s">
        <v>83</v>
      </c>
      <c r="AP6952" t="s">
        <v>67</v>
      </c>
      <c r="AQ6952" t="s">
        <v>67</v>
      </c>
      <c r="AR6952" t="s">
        <v>82</v>
      </c>
      <c r="AT6952" t="s">
        <v>82</v>
      </c>
      <c r="AW6952" t="s">
        <v>72</v>
      </c>
      <c r="AX6952">
        <v>1</v>
      </c>
      <c r="AY6952" t="s">
        <v>1969</v>
      </c>
      <c r="AZ6952" t="s">
        <v>1199</v>
      </c>
      <c r="BA6952" t="s">
        <v>2314</v>
      </c>
      <c r="BB6952">
        <v>47362</v>
      </c>
      <c r="BC6952" t="s">
        <v>79</v>
      </c>
      <c r="BH6952" t="s">
        <v>14244</v>
      </c>
      <c r="BJ6952">
        <v>870792299</v>
      </c>
    </row>
    <row r="6953" spans="1:62" x14ac:dyDescent="0.25">
      <c r="A6953" t="s">
        <v>14273</v>
      </c>
      <c r="B6953" s="2">
        <v>43545</v>
      </c>
      <c r="C6953" t="s">
        <v>63</v>
      </c>
      <c r="D6953" s="3">
        <v>43472.479200949077</v>
      </c>
      <c r="E6953" t="s">
        <v>64</v>
      </c>
      <c r="F6953" s="2">
        <v>43556</v>
      </c>
      <c r="G6953" s="2">
        <v>43799</v>
      </c>
      <c r="H6953" t="s">
        <v>14274</v>
      </c>
      <c r="I6953" t="s">
        <v>14275</v>
      </c>
      <c r="J6953" t="s">
        <v>14276</v>
      </c>
      <c r="L6953" t="s">
        <v>13904</v>
      </c>
      <c r="M6953" t="s">
        <v>783</v>
      </c>
      <c r="N6953">
        <v>43542</v>
      </c>
      <c r="O6953" t="s">
        <v>70</v>
      </c>
      <c r="Q6953" t="s">
        <v>14277</v>
      </c>
      <c r="S6953" t="s">
        <v>72</v>
      </c>
      <c r="T6953" t="s">
        <v>9281</v>
      </c>
      <c r="U6953" t="s">
        <v>9419</v>
      </c>
      <c r="V6953" t="s">
        <v>9283</v>
      </c>
      <c r="W6953" t="s">
        <v>86</v>
      </c>
      <c r="X6953" t="s">
        <v>93</v>
      </c>
      <c r="Y6953" t="str">
        <f>"37-3011"</f>
        <v>37-3011</v>
      </c>
      <c r="Z6953" t="s">
        <v>94</v>
      </c>
      <c r="AA6953">
        <v>56173</v>
      </c>
      <c r="AB6953">
        <v>6</v>
      </c>
      <c r="AC6953">
        <v>6</v>
      </c>
      <c r="AD6953" t="s">
        <v>79</v>
      </c>
      <c r="AE6953" t="s">
        <v>80</v>
      </c>
      <c r="AF6953">
        <v>40</v>
      </c>
      <c r="AG6953" s="4">
        <v>0.29166666666666669</v>
      </c>
      <c r="AH6953" s="4">
        <v>0.66666666666666663</v>
      </c>
      <c r="AI6953" s="5">
        <v>12.81</v>
      </c>
      <c r="AJ6953">
        <v>19.22</v>
      </c>
      <c r="AK6953">
        <v>19.22</v>
      </c>
      <c r="AL6953" t="s">
        <v>81</v>
      </c>
      <c r="AM6953" t="s">
        <v>82</v>
      </c>
      <c r="AO6953" t="s">
        <v>83</v>
      </c>
      <c r="AP6953" t="s">
        <v>67</v>
      </c>
      <c r="AQ6953" t="s">
        <v>67</v>
      </c>
      <c r="AR6953" t="s">
        <v>82</v>
      </c>
      <c r="AT6953" t="s">
        <v>82</v>
      </c>
      <c r="AW6953" t="s">
        <v>72</v>
      </c>
      <c r="AX6953">
        <v>1</v>
      </c>
      <c r="AY6953" t="s">
        <v>13904</v>
      </c>
      <c r="AZ6953" t="s">
        <v>14278</v>
      </c>
      <c r="BA6953" t="s">
        <v>783</v>
      </c>
      <c r="BB6953">
        <v>43542</v>
      </c>
      <c r="BC6953" t="s">
        <v>79</v>
      </c>
      <c r="BH6953" t="s">
        <v>14276</v>
      </c>
      <c r="BJ6953">
        <v>260543706</v>
      </c>
    </row>
    <row r="6954" spans="1:62" x14ac:dyDescent="0.25">
      <c r="A6954" t="s">
        <v>14503</v>
      </c>
      <c r="B6954" s="2">
        <v>43545</v>
      </c>
      <c r="C6954" t="s">
        <v>63</v>
      </c>
      <c r="D6954" s="3">
        <v>43472.482476562502</v>
      </c>
      <c r="E6954" t="s">
        <v>64</v>
      </c>
      <c r="F6954" s="2">
        <v>43556</v>
      </c>
      <c r="G6954" s="2">
        <v>43800</v>
      </c>
      <c r="H6954" t="s">
        <v>14504</v>
      </c>
      <c r="J6954" t="s">
        <v>14505</v>
      </c>
      <c r="L6954" t="s">
        <v>14506</v>
      </c>
      <c r="M6954" t="s">
        <v>147</v>
      </c>
      <c r="N6954">
        <v>16053</v>
      </c>
      <c r="O6954" t="s">
        <v>70</v>
      </c>
      <c r="Q6954" t="s">
        <v>14507</v>
      </c>
      <c r="S6954" t="s">
        <v>72</v>
      </c>
      <c r="T6954" t="s">
        <v>9281</v>
      </c>
      <c r="U6954" t="s">
        <v>9419</v>
      </c>
      <c r="V6954" t="s">
        <v>9283</v>
      </c>
      <c r="W6954" t="s">
        <v>86</v>
      </c>
      <c r="X6954" t="s">
        <v>14508</v>
      </c>
      <c r="Y6954" t="str">
        <f>"47-2181"</f>
        <v>47-2181</v>
      </c>
      <c r="Z6954" t="s">
        <v>14508</v>
      </c>
      <c r="AA6954">
        <v>23816</v>
      </c>
      <c r="AB6954">
        <v>3</v>
      </c>
      <c r="AC6954">
        <v>3</v>
      </c>
      <c r="AD6954" t="s">
        <v>79</v>
      </c>
      <c r="AE6954" t="s">
        <v>95</v>
      </c>
      <c r="AF6954">
        <v>40</v>
      </c>
      <c r="AG6954" s="4">
        <v>0.29166666666666669</v>
      </c>
      <c r="AH6954" s="4">
        <v>0.66666666666666663</v>
      </c>
      <c r="AI6954" s="5">
        <v>21.68</v>
      </c>
      <c r="AJ6954">
        <v>32.520000000000003</v>
      </c>
      <c r="AK6954">
        <v>32.520000000000003</v>
      </c>
      <c r="AL6954" t="s">
        <v>81</v>
      </c>
      <c r="AM6954" t="s">
        <v>82</v>
      </c>
      <c r="AO6954" t="s">
        <v>83</v>
      </c>
      <c r="AR6954" t="s">
        <v>82</v>
      </c>
      <c r="AT6954" t="s">
        <v>82</v>
      </c>
      <c r="AW6954" t="s">
        <v>72</v>
      </c>
      <c r="AX6954">
        <v>9</v>
      </c>
      <c r="AY6954" t="s">
        <v>14506</v>
      </c>
      <c r="AZ6954" t="s">
        <v>3250</v>
      </c>
      <c r="BA6954" t="s">
        <v>147</v>
      </c>
      <c r="BB6954">
        <v>16053</v>
      </c>
      <c r="BC6954" t="s">
        <v>79</v>
      </c>
      <c r="BH6954" t="s">
        <v>14505</v>
      </c>
      <c r="BI6954" t="s">
        <v>67</v>
      </c>
      <c r="BJ6954">
        <v>202022171</v>
      </c>
    </row>
    <row r="6955" spans="1:62" x14ac:dyDescent="0.25">
      <c r="A6955" t="s">
        <v>14517</v>
      </c>
      <c r="B6955" s="2">
        <v>43545</v>
      </c>
      <c r="C6955" t="s">
        <v>63</v>
      </c>
      <c r="D6955" s="3">
        <v>43472.484111331018</v>
      </c>
      <c r="E6955" t="s">
        <v>64</v>
      </c>
      <c r="F6955" s="2">
        <v>43556</v>
      </c>
      <c r="G6955" s="2">
        <v>43799</v>
      </c>
      <c r="H6955" t="s">
        <v>14518</v>
      </c>
      <c r="J6955" t="s">
        <v>14519</v>
      </c>
      <c r="L6955" t="s">
        <v>13909</v>
      </c>
      <c r="M6955" t="s">
        <v>2314</v>
      </c>
      <c r="N6955">
        <v>47302</v>
      </c>
      <c r="O6955" t="s">
        <v>70</v>
      </c>
      <c r="Q6955" t="s">
        <v>14520</v>
      </c>
      <c r="S6955" t="s">
        <v>72</v>
      </c>
      <c r="T6955" t="s">
        <v>9281</v>
      </c>
      <c r="U6955" t="s">
        <v>9419</v>
      </c>
      <c r="V6955" t="s">
        <v>9283</v>
      </c>
      <c r="W6955" t="s">
        <v>86</v>
      </c>
      <c r="X6955" t="s">
        <v>93</v>
      </c>
      <c r="Y6955" t="str">
        <f>"37-3011"</f>
        <v>37-3011</v>
      </c>
      <c r="Z6955" t="s">
        <v>94</v>
      </c>
      <c r="AA6955">
        <v>56173</v>
      </c>
      <c r="AB6955">
        <v>15</v>
      </c>
      <c r="AC6955">
        <v>15</v>
      </c>
      <c r="AD6955" t="s">
        <v>79</v>
      </c>
      <c r="AE6955" t="s">
        <v>80</v>
      </c>
      <c r="AF6955">
        <v>40</v>
      </c>
      <c r="AG6955" s="4">
        <v>0.3125</v>
      </c>
      <c r="AH6955" s="4">
        <v>0.72916666666666663</v>
      </c>
      <c r="AI6955" s="5">
        <v>13.5</v>
      </c>
      <c r="AJ6955">
        <v>20.25</v>
      </c>
      <c r="AK6955">
        <v>20.25</v>
      </c>
      <c r="AL6955" t="s">
        <v>81</v>
      </c>
      <c r="AM6955" t="s">
        <v>82</v>
      </c>
      <c r="AO6955" t="s">
        <v>83</v>
      </c>
      <c r="AP6955" t="s">
        <v>67</v>
      </c>
      <c r="AQ6955" t="s">
        <v>67</v>
      </c>
      <c r="AR6955" t="s">
        <v>82</v>
      </c>
      <c r="AT6955" t="s">
        <v>82</v>
      </c>
      <c r="AW6955" t="s">
        <v>72</v>
      </c>
      <c r="AX6955">
        <v>1</v>
      </c>
      <c r="AY6955" t="s">
        <v>3169</v>
      </c>
      <c r="AZ6955" t="s">
        <v>1344</v>
      </c>
      <c r="BA6955" t="s">
        <v>2314</v>
      </c>
      <c r="BB6955">
        <v>46231</v>
      </c>
      <c r="BC6955" t="s">
        <v>79</v>
      </c>
      <c r="BH6955" t="s">
        <v>14521</v>
      </c>
      <c r="BJ6955">
        <v>352012386</v>
      </c>
    </row>
    <row r="6956" spans="1:62" x14ac:dyDescent="0.25">
      <c r="A6956" t="s">
        <v>14925</v>
      </c>
      <c r="B6956" s="2">
        <v>43545</v>
      </c>
      <c r="C6956" t="s">
        <v>63</v>
      </c>
      <c r="D6956" s="3">
        <v>43472.482903530094</v>
      </c>
      <c r="E6956" t="s">
        <v>64</v>
      </c>
      <c r="F6956" s="2">
        <v>43556</v>
      </c>
      <c r="G6956" s="2">
        <v>43799</v>
      </c>
      <c r="H6956" t="s">
        <v>14926</v>
      </c>
      <c r="J6956" t="s">
        <v>14927</v>
      </c>
      <c r="L6956" t="s">
        <v>4681</v>
      </c>
      <c r="M6956" t="s">
        <v>774</v>
      </c>
      <c r="N6956">
        <v>80233</v>
      </c>
      <c r="O6956" t="s">
        <v>70</v>
      </c>
      <c r="Q6956" t="s">
        <v>14928</v>
      </c>
      <c r="S6956" t="s">
        <v>72</v>
      </c>
      <c r="T6956" t="s">
        <v>9281</v>
      </c>
      <c r="U6956" t="s">
        <v>9419</v>
      </c>
      <c r="V6956" t="s">
        <v>9283</v>
      </c>
      <c r="W6956" t="s">
        <v>86</v>
      </c>
      <c r="X6956" t="s">
        <v>3037</v>
      </c>
      <c r="Y6956" t="str">
        <f>"47-4091"</f>
        <v>47-4091</v>
      </c>
      <c r="Z6956" t="s">
        <v>3037</v>
      </c>
      <c r="AA6956">
        <v>56173</v>
      </c>
      <c r="AB6956">
        <v>12</v>
      </c>
      <c r="AC6956">
        <v>12</v>
      </c>
      <c r="AD6956" t="s">
        <v>79</v>
      </c>
      <c r="AE6956" t="s">
        <v>80</v>
      </c>
      <c r="AF6956">
        <v>40</v>
      </c>
      <c r="AG6956" s="4">
        <v>0.33333333333333331</v>
      </c>
      <c r="AH6956" s="4">
        <v>0.66666666666666663</v>
      </c>
      <c r="AI6956" s="5">
        <v>19.670000000000002</v>
      </c>
      <c r="AJ6956">
        <v>29.51</v>
      </c>
      <c r="AK6956">
        <v>29.51</v>
      </c>
      <c r="AL6956" t="s">
        <v>81</v>
      </c>
      <c r="AM6956" t="s">
        <v>82</v>
      </c>
      <c r="AO6956" t="s">
        <v>83</v>
      </c>
      <c r="AP6956" t="s">
        <v>67</v>
      </c>
      <c r="AQ6956" t="s">
        <v>67</v>
      </c>
      <c r="AR6956" t="s">
        <v>82</v>
      </c>
      <c r="AT6956" t="s">
        <v>82</v>
      </c>
      <c r="AW6956" t="s">
        <v>72</v>
      </c>
      <c r="AX6956">
        <v>1</v>
      </c>
      <c r="AY6956" t="s">
        <v>4681</v>
      </c>
      <c r="AZ6956" t="s">
        <v>4681</v>
      </c>
      <c r="BA6956" t="s">
        <v>774</v>
      </c>
      <c r="BB6956">
        <v>80233</v>
      </c>
      <c r="BC6956" t="s">
        <v>79</v>
      </c>
      <c r="BH6956" t="s">
        <v>14929</v>
      </c>
      <c r="BJ6956">
        <v>841569360</v>
      </c>
    </row>
    <row r="6957" spans="1:62" x14ac:dyDescent="0.25">
      <c r="A6957" t="s">
        <v>15576</v>
      </c>
      <c r="B6957" s="2">
        <v>43545</v>
      </c>
      <c r="C6957" t="s">
        <v>63</v>
      </c>
      <c r="D6957" s="3">
        <v>43472.478505023151</v>
      </c>
      <c r="E6957" t="s">
        <v>64</v>
      </c>
      <c r="F6957" s="2">
        <v>43556</v>
      </c>
      <c r="G6957" s="2">
        <v>43807</v>
      </c>
      <c r="H6957" t="s">
        <v>15577</v>
      </c>
      <c r="I6957" t="s">
        <v>67</v>
      </c>
      <c r="J6957" t="s">
        <v>15578</v>
      </c>
      <c r="K6957" t="s">
        <v>15579</v>
      </c>
      <c r="L6957" t="s">
        <v>3688</v>
      </c>
      <c r="M6957" t="s">
        <v>787</v>
      </c>
      <c r="N6957">
        <v>35805</v>
      </c>
      <c r="O6957" t="s">
        <v>70</v>
      </c>
      <c r="Q6957" t="s">
        <v>15580</v>
      </c>
      <c r="S6957" t="s">
        <v>72</v>
      </c>
      <c r="T6957" t="s">
        <v>9281</v>
      </c>
      <c r="U6957" t="s">
        <v>9282</v>
      </c>
      <c r="V6957" t="s">
        <v>9283</v>
      </c>
      <c r="W6957" t="s">
        <v>86</v>
      </c>
      <c r="X6957" t="s">
        <v>106</v>
      </c>
      <c r="Y6957" t="str">
        <f>"37-3011"</f>
        <v>37-3011</v>
      </c>
      <c r="Z6957" t="s">
        <v>94</v>
      </c>
      <c r="AA6957">
        <v>56173</v>
      </c>
      <c r="AB6957">
        <v>49</v>
      </c>
      <c r="AC6957">
        <v>49</v>
      </c>
      <c r="AD6957" t="s">
        <v>79</v>
      </c>
      <c r="AE6957" t="s">
        <v>95</v>
      </c>
      <c r="AF6957">
        <v>40</v>
      </c>
      <c r="AG6957" s="4">
        <v>0.29166666666666669</v>
      </c>
      <c r="AH6957" s="4">
        <v>0.6875</v>
      </c>
      <c r="AI6957" s="5">
        <v>12.03</v>
      </c>
      <c r="AJ6957">
        <v>18.05</v>
      </c>
      <c r="AK6957">
        <v>18.05</v>
      </c>
      <c r="AL6957" t="s">
        <v>81</v>
      </c>
      <c r="AM6957" t="s">
        <v>82</v>
      </c>
      <c r="AO6957" t="s">
        <v>83</v>
      </c>
      <c r="AR6957" t="s">
        <v>82</v>
      </c>
      <c r="AT6957" t="s">
        <v>82</v>
      </c>
      <c r="AW6957" t="s">
        <v>72</v>
      </c>
      <c r="AX6957">
        <v>1</v>
      </c>
      <c r="AY6957" t="s">
        <v>3688</v>
      </c>
      <c r="AZ6957" t="s">
        <v>1921</v>
      </c>
      <c r="BA6957" t="s">
        <v>787</v>
      </c>
      <c r="BB6957">
        <v>35805</v>
      </c>
      <c r="BC6957" t="s">
        <v>79</v>
      </c>
      <c r="BH6957" t="s">
        <v>15578</v>
      </c>
      <c r="BJ6957">
        <v>631090094</v>
      </c>
    </row>
    <row r="6958" spans="1:62" x14ac:dyDescent="0.25">
      <c r="A6958" t="s">
        <v>15735</v>
      </c>
      <c r="B6958" s="2">
        <v>43545</v>
      </c>
      <c r="C6958" t="s">
        <v>63</v>
      </c>
      <c r="D6958" s="3">
        <v>43472.391245555555</v>
      </c>
      <c r="E6958" t="s">
        <v>64</v>
      </c>
      <c r="F6958" s="2">
        <v>43556</v>
      </c>
      <c r="G6958" s="2">
        <v>43799</v>
      </c>
      <c r="H6958" t="s">
        <v>15736</v>
      </c>
      <c r="J6958" t="s">
        <v>15737</v>
      </c>
      <c r="L6958" t="s">
        <v>7662</v>
      </c>
      <c r="M6958" t="s">
        <v>226</v>
      </c>
      <c r="N6958">
        <v>49684</v>
      </c>
      <c r="O6958" t="s">
        <v>70</v>
      </c>
      <c r="Q6958" t="s">
        <v>15738</v>
      </c>
      <c r="S6958" t="s">
        <v>72</v>
      </c>
      <c r="T6958" t="s">
        <v>3410</v>
      </c>
      <c r="U6958" t="s">
        <v>3411</v>
      </c>
      <c r="V6958" t="s">
        <v>3412</v>
      </c>
      <c r="W6958" t="s">
        <v>783</v>
      </c>
      <c r="X6958" t="s">
        <v>15739</v>
      </c>
      <c r="Y6958" t="str">
        <f>"37-2011"</f>
        <v>37-2011</v>
      </c>
      <c r="Z6958" t="s">
        <v>424</v>
      </c>
      <c r="AA6958">
        <v>561720</v>
      </c>
      <c r="AB6958">
        <v>6</v>
      </c>
      <c r="AC6958">
        <v>6</v>
      </c>
      <c r="AD6958" t="s">
        <v>79</v>
      </c>
      <c r="AE6958" t="s">
        <v>95</v>
      </c>
      <c r="AF6958">
        <v>40</v>
      </c>
      <c r="AG6958" s="4">
        <v>0.83333333333333337</v>
      </c>
      <c r="AH6958" s="4">
        <v>0.20833333333333334</v>
      </c>
      <c r="AI6958" s="5">
        <v>13.5</v>
      </c>
      <c r="AJ6958">
        <v>20.25</v>
      </c>
      <c r="AL6958" t="s">
        <v>81</v>
      </c>
      <c r="AM6958" t="s">
        <v>82</v>
      </c>
      <c r="AO6958" t="s">
        <v>83</v>
      </c>
      <c r="AR6958" t="s">
        <v>82</v>
      </c>
      <c r="AT6958" t="s">
        <v>82</v>
      </c>
      <c r="AW6958" t="s">
        <v>82</v>
      </c>
      <c r="AY6958" t="s">
        <v>7662</v>
      </c>
      <c r="AZ6958" t="s">
        <v>15740</v>
      </c>
      <c r="BA6958" t="s">
        <v>226</v>
      </c>
      <c r="BB6958">
        <v>49684</v>
      </c>
      <c r="BC6958" t="s">
        <v>79</v>
      </c>
      <c r="BH6958" t="s">
        <v>15737</v>
      </c>
      <c r="BJ6958">
        <v>260661113</v>
      </c>
    </row>
    <row r="6959" spans="1:62" x14ac:dyDescent="0.25">
      <c r="A6959" t="s">
        <v>15783</v>
      </c>
      <c r="B6959" s="2">
        <v>43545</v>
      </c>
      <c r="C6959" t="s">
        <v>63</v>
      </c>
      <c r="D6959" s="3">
        <v>43472.486238460646</v>
      </c>
      <c r="E6959" t="s">
        <v>64</v>
      </c>
      <c r="F6959" s="2">
        <v>43556</v>
      </c>
      <c r="G6959" s="2">
        <v>43799</v>
      </c>
      <c r="H6959" t="s">
        <v>15784</v>
      </c>
      <c r="I6959" t="s">
        <v>15785</v>
      </c>
      <c r="J6959" t="s">
        <v>15786</v>
      </c>
      <c r="L6959" t="s">
        <v>8169</v>
      </c>
      <c r="M6959" t="s">
        <v>783</v>
      </c>
      <c r="N6959">
        <v>44026</v>
      </c>
      <c r="O6959" t="s">
        <v>70</v>
      </c>
      <c r="Q6959" t="s">
        <v>15787</v>
      </c>
      <c r="S6959" t="s">
        <v>72</v>
      </c>
      <c r="T6959" t="s">
        <v>9281</v>
      </c>
      <c r="U6959" t="s">
        <v>9419</v>
      </c>
      <c r="V6959" t="s">
        <v>9283</v>
      </c>
      <c r="W6959" t="s">
        <v>86</v>
      </c>
      <c r="X6959" t="s">
        <v>93</v>
      </c>
      <c r="Y6959" t="str">
        <f>"37-3011"</f>
        <v>37-3011</v>
      </c>
      <c r="Z6959" t="s">
        <v>94</v>
      </c>
      <c r="AA6959">
        <v>56173</v>
      </c>
      <c r="AB6959">
        <v>12</v>
      </c>
      <c r="AC6959">
        <v>12</v>
      </c>
      <c r="AD6959" t="s">
        <v>79</v>
      </c>
      <c r="AE6959" t="s">
        <v>80</v>
      </c>
      <c r="AF6959">
        <v>40</v>
      </c>
      <c r="AG6959" s="4">
        <v>0.33333333333333331</v>
      </c>
      <c r="AH6959" s="4">
        <v>0.6875</v>
      </c>
      <c r="AI6959" s="5">
        <v>13.7</v>
      </c>
      <c r="AJ6959">
        <v>20.55</v>
      </c>
      <c r="AK6959">
        <v>20.55</v>
      </c>
      <c r="AL6959" t="s">
        <v>81</v>
      </c>
      <c r="AM6959" t="s">
        <v>82</v>
      </c>
      <c r="AO6959" t="s">
        <v>83</v>
      </c>
      <c r="AR6959" t="s">
        <v>82</v>
      </c>
      <c r="AT6959" t="s">
        <v>82</v>
      </c>
      <c r="AW6959" t="s">
        <v>72</v>
      </c>
      <c r="AX6959">
        <v>1</v>
      </c>
      <c r="AY6959" t="s">
        <v>8169</v>
      </c>
      <c r="AZ6959" t="s">
        <v>10080</v>
      </c>
      <c r="BA6959" t="s">
        <v>783</v>
      </c>
      <c r="BB6959">
        <v>44026</v>
      </c>
      <c r="BC6959" t="s">
        <v>79</v>
      </c>
      <c r="BH6959" t="s">
        <v>15786</v>
      </c>
      <c r="BI6959" t="s">
        <v>67</v>
      </c>
      <c r="BJ6959">
        <v>346750850</v>
      </c>
    </row>
    <row r="6960" spans="1:62" x14ac:dyDescent="0.25">
      <c r="A6960" t="s">
        <v>16052</v>
      </c>
      <c r="B6960" s="2">
        <v>43545</v>
      </c>
      <c r="C6960" t="s">
        <v>63</v>
      </c>
      <c r="D6960" s="3">
        <v>43472.477827372684</v>
      </c>
      <c r="E6960" t="s">
        <v>64</v>
      </c>
      <c r="F6960" s="2">
        <v>43556</v>
      </c>
      <c r="G6960" s="2">
        <v>43784</v>
      </c>
      <c r="H6960" t="s">
        <v>16053</v>
      </c>
      <c r="I6960" t="s">
        <v>67</v>
      </c>
      <c r="J6960" t="s">
        <v>16054</v>
      </c>
      <c r="L6960" t="s">
        <v>16055</v>
      </c>
      <c r="M6960" t="s">
        <v>2356</v>
      </c>
      <c r="N6960">
        <v>69101</v>
      </c>
      <c r="O6960" t="s">
        <v>70</v>
      </c>
      <c r="Q6960" t="s">
        <v>16056</v>
      </c>
      <c r="S6960" t="s">
        <v>72</v>
      </c>
      <c r="T6960" t="s">
        <v>13937</v>
      </c>
      <c r="U6960" t="s">
        <v>9282</v>
      </c>
      <c r="V6960" t="s">
        <v>9283</v>
      </c>
      <c r="W6960" t="s">
        <v>86</v>
      </c>
      <c r="X6960" t="s">
        <v>16057</v>
      </c>
      <c r="Y6960" t="str">
        <f>"47-3016"</f>
        <v>47-3016</v>
      </c>
      <c r="Z6960" t="s">
        <v>3995</v>
      </c>
      <c r="AA6960">
        <v>23816</v>
      </c>
      <c r="AB6960">
        <v>22</v>
      </c>
      <c r="AC6960">
        <v>22</v>
      </c>
      <c r="AD6960" t="s">
        <v>79</v>
      </c>
      <c r="AE6960" t="s">
        <v>95</v>
      </c>
      <c r="AF6960">
        <v>40</v>
      </c>
      <c r="AG6960" s="4">
        <v>0.29166666666666669</v>
      </c>
      <c r="AH6960" s="4">
        <v>0.66666666666666663</v>
      </c>
      <c r="AI6960" s="5">
        <v>12.71</v>
      </c>
      <c r="AJ6960">
        <v>19.07</v>
      </c>
      <c r="AK6960">
        <v>19.07</v>
      </c>
      <c r="AL6960" t="s">
        <v>81</v>
      </c>
      <c r="AM6960" t="s">
        <v>82</v>
      </c>
      <c r="AO6960" t="s">
        <v>83</v>
      </c>
      <c r="AR6960" t="s">
        <v>82</v>
      </c>
      <c r="AT6960" t="s">
        <v>82</v>
      </c>
      <c r="AW6960" t="s">
        <v>72</v>
      </c>
      <c r="AX6960">
        <v>1</v>
      </c>
      <c r="AY6960" t="s">
        <v>16055</v>
      </c>
      <c r="AZ6960" t="s">
        <v>4750</v>
      </c>
      <c r="BA6960" t="s">
        <v>2356</v>
      </c>
      <c r="BB6960">
        <v>69101</v>
      </c>
      <c r="BC6960" t="s">
        <v>79</v>
      </c>
      <c r="BH6960" t="s">
        <v>16054</v>
      </c>
      <c r="BI6960" t="s">
        <v>67</v>
      </c>
      <c r="BJ6960">
        <v>470584390</v>
      </c>
    </row>
    <row r="6961" spans="1:62" x14ac:dyDescent="0.25">
      <c r="A6961" t="s">
        <v>16160</v>
      </c>
      <c r="B6961" s="2">
        <v>43545</v>
      </c>
      <c r="C6961" t="s">
        <v>63</v>
      </c>
      <c r="D6961" s="3">
        <v>43472.476883240743</v>
      </c>
      <c r="E6961" t="s">
        <v>64</v>
      </c>
      <c r="F6961" s="2">
        <v>43556</v>
      </c>
      <c r="G6961" s="2">
        <v>43814</v>
      </c>
      <c r="H6961" t="s">
        <v>16161</v>
      </c>
      <c r="I6961" t="s">
        <v>67</v>
      </c>
      <c r="J6961" t="s">
        <v>16162</v>
      </c>
      <c r="L6961" t="s">
        <v>16163</v>
      </c>
      <c r="M6961" t="s">
        <v>1064</v>
      </c>
      <c r="N6961">
        <v>38028</v>
      </c>
      <c r="O6961" t="s">
        <v>70</v>
      </c>
      <c r="Q6961" t="s">
        <v>16164</v>
      </c>
      <c r="S6961" t="s">
        <v>72</v>
      </c>
      <c r="T6961" t="s">
        <v>9281</v>
      </c>
      <c r="U6961" t="s">
        <v>9282</v>
      </c>
      <c r="V6961" t="s">
        <v>9283</v>
      </c>
      <c r="W6961" t="s">
        <v>86</v>
      </c>
      <c r="X6961" t="s">
        <v>93</v>
      </c>
      <c r="Y6961" t="str">
        <f>"37-3011"</f>
        <v>37-3011</v>
      </c>
      <c r="Z6961" t="s">
        <v>94</v>
      </c>
      <c r="AA6961">
        <v>56173</v>
      </c>
      <c r="AB6961">
        <v>20</v>
      </c>
      <c r="AC6961">
        <v>20</v>
      </c>
      <c r="AD6961" t="s">
        <v>79</v>
      </c>
      <c r="AE6961" t="s">
        <v>95</v>
      </c>
      <c r="AF6961">
        <v>40</v>
      </c>
      <c r="AG6961" s="4">
        <v>0.3125</v>
      </c>
      <c r="AH6961" s="4">
        <v>0.6875</v>
      </c>
      <c r="AI6961" s="5">
        <v>12.82</v>
      </c>
      <c r="AJ6961">
        <v>19.23</v>
      </c>
      <c r="AK6961">
        <v>19.23</v>
      </c>
      <c r="AL6961" t="s">
        <v>81</v>
      </c>
      <c r="AM6961" t="s">
        <v>82</v>
      </c>
      <c r="AO6961" t="s">
        <v>83</v>
      </c>
      <c r="AR6961" t="s">
        <v>82</v>
      </c>
      <c r="AT6961" t="s">
        <v>82</v>
      </c>
      <c r="AW6961" t="s">
        <v>72</v>
      </c>
      <c r="AX6961">
        <v>1</v>
      </c>
      <c r="AY6961" t="s">
        <v>16163</v>
      </c>
      <c r="AZ6961" t="s">
        <v>2001</v>
      </c>
      <c r="BA6961" t="s">
        <v>1064</v>
      </c>
      <c r="BB6961">
        <v>38028</v>
      </c>
      <c r="BC6961" t="s">
        <v>79</v>
      </c>
      <c r="BH6961" t="s">
        <v>16162</v>
      </c>
      <c r="BI6961" t="s">
        <v>67</v>
      </c>
      <c r="BJ6961">
        <v>621701980</v>
      </c>
    </row>
    <row r="6962" spans="1:62" x14ac:dyDescent="0.25">
      <c r="A6962" t="s">
        <v>16207</v>
      </c>
      <c r="B6962" s="2">
        <v>43545</v>
      </c>
      <c r="C6962" t="s">
        <v>63</v>
      </c>
      <c r="D6962" s="3">
        <v>43472.479435011577</v>
      </c>
      <c r="E6962" t="s">
        <v>64</v>
      </c>
      <c r="F6962" s="2">
        <v>43556</v>
      </c>
      <c r="G6962" s="2">
        <v>43800</v>
      </c>
      <c r="H6962" t="s">
        <v>16208</v>
      </c>
      <c r="I6962" t="s">
        <v>67</v>
      </c>
      <c r="J6962" t="s">
        <v>16209</v>
      </c>
      <c r="L6962" t="s">
        <v>16210</v>
      </c>
      <c r="M6962" t="s">
        <v>844</v>
      </c>
      <c r="N6962">
        <v>60084</v>
      </c>
      <c r="O6962" t="s">
        <v>70</v>
      </c>
      <c r="Q6962" t="s">
        <v>16211</v>
      </c>
      <c r="S6962" t="s">
        <v>72</v>
      </c>
      <c r="T6962" t="s">
        <v>9281</v>
      </c>
      <c r="U6962" t="s">
        <v>9419</v>
      </c>
      <c r="V6962" t="s">
        <v>9283</v>
      </c>
      <c r="W6962" t="s">
        <v>86</v>
      </c>
      <c r="X6962" t="s">
        <v>93</v>
      </c>
      <c r="Y6962" t="str">
        <f>"37-3011"</f>
        <v>37-3011</v>
      </c>
      <c r="Z6962" t="s">
        <v>94</v>
      </c>
      <c r="AA6962">
        <v>56173</v>
      </c>
      <c r="AB6962">
        <v>25</v>
      </c>
      <c r="AC6962">
        <v>25</v>
      </c>
      <c r="AD6962" t="s">
        <v>79</v>
      </c>
      <c r="AE6962" t="s">
        <v>80</v>
      </c>
      <c r="AF6962">
        <v>40</v>
      </c>
      <c r="AG6962" s="4">
        <v>0.29166666666666669</v>
      </c>
      <c r="AH6962" s="4">
        <v>0.64583333333333337</v>
      </c>
      <c r="AI6962" s="5">
        <v>15.59</v>
      </c>
      <c r="AJ6962">
        <v>23.39</v>
      </c>
      <c r="AK6962">
        <v>23.39</v>
      </c>
      <c r="AL6962" t="s">
        <v>81</v>
      </c>
      <c r="AM6962" t="s">
        <v>82</v>
      </c>
      <c r="AO6962" t="s">
        <v>83</v>
      </c>
      <c r="AR6962" t="s">
        <v>82</v>
      </c>
      <c r="AT6962" t="s">
        <v>82</v>
      </c>
      <c r="AW6962" t="s">
        <v>72</v>
      </c>
      <c r="AX6962">
        <v>1</v>
      </c>
      <c r="AY6962" t="s">
        <v>16210</v>
      </c>
      <c r="AZ6962" t="s">
        <v>1278</v>
      </c>
      <c r="BA6962" t="s">
        <v>844</v>
      </c>
      <c r="BB6962">
        <v>60084</v>
      </c>
      <c r="BC6962" t="s">
        <v>79</v>
      </c>
      <c r="BH6962" t="s">
        <v>16209</v>
      </c>
      <c r="BI6962" t="s">
        <v>67</v>
      </c>
      <c r="BJ6962">
        <v>362822929</v>
      </c>
    </row>
    <row r="6963" spans="1:62" x14ac:dyDescent="0.25">
      <c r="A6963" t="s">
        <v>16350</v>
      </c>
      <c r="B6963" s="2">
        <v>43545</v>
      </c>
      <c r="C6963" t="s">
        <v>63</v>
      </c>
      <c r="D6963" s="3">
        <v>43472.484957071756</v>
      </c>
      <c r="E6963" t="s">
        <v>64</v>
      </c>
      <c r="F6963" s="2">
        <v>43556</v>
      </c>
      <c r="G6963" s="2">
        <v>43753</v>
      </c>
      <c r="H6963" t="s">
        <v>16351</v>
      </c>
      <c r="J6963" t="s">
        <v>16352</v>
      </c>
      <c r="L6963" t="s">
        <v>1481</v>
      </c>
      <c r="M6963" t="s">
        <v>86</v>
      </c>
      <c r="N6963">
        <v>32256</v>
      </c>
      <c r="O6963" t="s">
        <v>70</v>
      </c>
      <c r="Q6963" t="s">
        <v>16353</v>
      </c>
      <c r="S6963" t="s">
        <v>72</v>
      </c>
      <c r="T6963" t="s">
        <v>9281</v>
      </c>
      <c r="U6963" t="s">
        <v>9282</v>
      </c>
      <c r="V6963" t="s">
        <v>9283</v>
      </c>
      <c r="W6963" t="s">
        <v>86</v>
      </c>
      <c r="X6963" t="s">
        <v>93</v>
      </c>
      <c r="Y6963" t="str">
        <f>"37-3011"</f>
        <v>37-3011</v>
      </c>
      <c r="Z6963" t="s">
        <v>94</v>
      </c>
      <c r="AA6963">
        <v>56173</v>
      </c>
      <c r="AB6963">
        <v>19</v>
      </c>
      <c r="AC6963">
        <v>19</v>
      </c>
      <c r="AD6963" t="s">
        <v>79</v>
      </c>
      <c r="AE6963" t="s">
        <v>95</v>
      </c>
      <c r="AF6963">
        <v>40</v>
      </c>
      <c r="AG6963" s="4">
        <v>0.27083333333333331</v>
      </c>
      <c r="AH6963" s="4">
        <v>0.66666666666666663</v>
      </c>
      <c r="AI6963" s="6">
        <v>0</v>
      </c>
      <c r="AJ6963">
        <v>0</v>
      </c>
      <c r="AK6963">
        <v>0</v>
      </c>
      <c r="AL6963" t="s">
        <v>81</v>
      </c>
      <c r="AM6963" t="s">
        <v>82</v>
      </c>
      <c r="AO6963" t="s">
        <v>83</v>
      </c>
      <c r="AP6963" t="s">
        <v>67</v>
      </c>
      <c r="AQ6963" t="s">
        <v>67</v>
      </c>
      <c r="AR6963" t="s">
        <v>82</v>
      </c>
      <c r="AT6963" t="s">
        <v>82</v>
      </c>
      <c r="AW6963" t="s">
        <v>72</v>
      </c>
      <c r="AX6963">
        <v>1</v>
      </c>
      <c r="AY6963" t="s">
        <v>1481</v>
      </c>
      <c r="AZ6963" t="s">
        <v>11464</v>
      </c>
      <c r="BA6963" t="s">
        <v>86</v>
      </c>
      <c r="BB6963">
        <v>32256</v>
      </c>
      <c r="BC6963" t="s">
        <v>79</v>
      </c>
      <c r="BH6963" t="s">
        <v>16352</v>
      </c>
      <c r="BJ6963">
        <v>270877531</v>
      </c>
    </row>
    <row r="6964" spans="1:62" x14ac:dyDescent="0.25">
      <c r="A6964" t="s">
        <v>16408</v>
      </c>
      <c r="B6964" s="2">
        <v>43545</v>
      </c>
      <c r="C6964" t="s">
        <v>63</v>
      </c>
      <c r="D6964" s="3">
        <v>43472.483105798608</v>
      </c>
      <c r="E6964" t="s">
        <v>64</v>
      </c>
      <c r="F6964" s="2">
        <v>43556</v>
      </c>
      <c r="G6964" s="2">
        <v>43800</v>
      </c>
      <c r="H6964" t="s">
        <v>16409</v>
      </c>
      <c r="J6964" t="s">
        <v>16410</v>
      </c>
      <c r="L6964" t="s">
        <v>16411</v>
      </c>
      <c r="M6964" t="s">
        <v>226</v>
      </c>
      <c r="N6964">
        <v>48187</v>
      </c>
      <c r="O6964" t="s">
        <v>70</v>
      </c>
      <c r="Q6964" t="s">
        <v>16412</v>
      </c>
      <c r="S6964" t="s">
        <v>72</v>
      </c>
      <c r="T6964" t="s">
        <v>9281</v>
      </c>
      <c r="U6964" t="s">
        <v>9419</v>
      </c>
      <c r="V6964" t="s">
        <v>9283</v>
      </c>
      <c r="W6964" t="s">
        <v>86</v>
      </c>
      <c r="X6964" t="s">
        <v>93</v>
      </c>
      <c r="Y6964" t="str">
        <f>"37-3011"</f>
        <v>37-3011</v>
      </c>
      <c r="Z6964" t="s">
        <v>94</v>
      </c>
      <c r="AA6964">
        <v>56173</v>
      </c>
      <c r="AB6964">
        <v>15</v>
      </c>
      <c r="AC6964">
        <v>15</v>
      </c>
      <c r="AD6964" t="s">
        <v>79</v>
      </c>
      <c r="AE6964" t="s">
        <v>80</v>
      </c>
      <c r="AF6964">
        <v>40</v>
      </c>
      <c r="AG6964" s="4">
        <v>0.33333333333333331</v>
      </c>
      <c r="AH6964" s="4">
        <v>0.70833333333333337</v>
      </c>
      <c r="AI6964" s="5">
        <v>15.08</v>
      </c>
      <c r="AJ6964">
        <v>22.62</v>
      </c>
      <c r="AK6964">
        <v>22.62</v>
      </c>
      <c r="AL6964" t="s">
        <v>81</v>
      </c>
      <c r="AM6964" t="s">
        <v>82</v>
      </c>
      <c r="AO6964" t="s">
        <v>83</v>
      </c>
      <c r="AP6964" t="s">
        <v>67</v>
      </c>
      <c r="AQ6964" t="s">
        <v>67</v>
      </c>
      <c r="AR6964" t="s">
        <v>82</v>
      </c>
      <c r="AT6964" t="s">
        <v>82</v>
      </c>
      <c r="AW6964" t="s">
        <v>72</v>
      </c>
      <c r="AX6964">
        <v>1</v>
      </c>
      <c r="AY6964" t="s">
        <v>16411</v>
      </c>
      <c r="AZ6964" t="s">
        <v>2493</v>
      </c>
      <c r="BA6964" t="s">
        <v>226</v>
      </c>
      <c r="BB6964">
        <v>48187</v>
      </c>
      <c r="BC6964" t="s">
        <v>79</v>
      </c>
      <c r="BH6964" t="s">
        <v>16410</v>
      </c>
      <c r="BJ6964">
        <v>382209881</v>
      </c>
    </row>
    <row r="6965" spans="1:62" x14ac:dyDescent="0.25">
      <c r="A6965" t="s">
        <v>16444</v>
      </c>
      <c r="B6965" s="2">
        <v>43545</v>
      </c>
      <c r="C6965" t="s">
        <v>63</v>
      </c>
      <c r="D6965" s="3">
        <v>43472.484966516204</v>
      </c>
      <c r="E6965" t="s">
        <v>64</v>
      </c>
      <c r="F6965" s="2">
        <v>43556</v>
      </c>
      <c r="G6965" s="2">
        <v>43801</v>
      </c>
      <c r="H6965" t="s">
        <v>16445</v>
      </c>
      <c r="J6965" t="s">
        <v>16446</v>
      </c>
      <c r="L6965" t="s">
        <v>7416</v>
      </c>
      <c r="M6965" t="s">
        <v>147</v>
      </c>
      <c r="N6965">
        <v>19341</v>
      </c>
      <c r="O6965" t="s">
        <v>70</v>
      </c>
      <c r="Q6965" t="s">
        <v>16447</v>
      </c>
      <c r="S6965" t="s">
        <v>72</v>
      </c>
      <c r="T6965" t="s">
        <v>9281</v>
      </c>
      <c r="U6965" t="s">
        <v>9419</v>
      </c>
      <c r="V6965" t="s">
        <v>9283</v>
      </c>
      <c r="W6965" t="s">
        <v>86</v>
      </c>
      <c r="X6965" t="s">
        <v>93</v>
      </c>
      <c r="Y6965" t="str">
        <f>"37-3011"</f>
        <v>37-3011</v>
      </c>
      <c r="Z6965" t="s">
        <v>94</v>
      </c>
      <c r="AA6965">
        <v>56173</v>
      </c>
      <c r="AB6965">
        <v>9</v>
      </c>
      <c r="AC6965">
        <v>9</v>
      </c>
      <c r="AD6965" t="s">
        <v>79</v>
      </c>
      <c r="AE6965" t="s">
        <v>80</v>
      </c>
      <c r="AF6965">
        <v>40</v>
      </c>
      <c r="AG6965" s="4">
        <v>0.29166666666666669</v>
      </c>
      <c r="AH6965" s="4">
        <v>0.6875</v>
      </c>
      <c r="AI6965" s="6">
        <v>0</v>
      </c>
      <c r="AJ6965">
        <v>0</v>
      </c>
      <c r="AK6965">
        <v>0</v>
      </c>
      <c r="AL6965" t="s">
        <v>81</v>
      </c>
      <c r="AM6965" t="s">
        <v>82</v>
      </c>
      <c r="AO6965" t="s">
        <v>83</v>
      </c>
      <c r="AP6965" t="s">
        <v>67</v>
      </c>
      <c r="AQ6965" t="s">
        <v>67</v>
      </c>
      <c r="AR6965" t="s">
        <v>82</v>
      </c>
      <c r="AT6965" t="s">
        <v>82</v>
      </c>
      <c r="AW6965" t="s">
        <v>72</v>
      </c>
      <c r="AX6965">
        <v>1</v>
      </c>
      <c r="AY6965" t="s">
        <v>7416</v>
      </c>
      <c r="AZ6965" t="s">
        <v>1310</v>
      </c>
      <c r="BA6965" t="s">
        <v>147</v>
      </c>
      <c r="BB6965">
        <v>19341</v>
      </c>
      <c r="BC6965" t="s">
        <v>79</v>
      </c>
      <c r="BH6965" t="s">
        <v>16446</v>
      </c>
      <c r="BJ6965">
        <v>232793187</v>
      </c>
    </row>
    <row r="6966" spans="1:62" x14ac:dyDescent="0.25">
      <c r="A6966" t="s">
        <v>18491</v>
      </c>
      <c r="B6966" s="2">
        <v>43545</v>
      </c>
      <c r="C6966" t="s">
        <v>63</v>
      </c>
      <c r="D6966" s="3">
        <v>43480.562524363428</v>
      </c>
      <c r="E6966" t="s">
        <v>64</v>
      </c>
      <c r="F6966" s="2">
        <v>43570</v>
      </c>
      <c r="G6966" s="2">
        <v>43743</v>
      </c>
      <c r="H6966" t="s">
        <v>18492</v>
      </c>
      <c r="I6966" t="s">
        <v>18493</v>
      </c>
      <c r="J6966" t="s">
        <v>18494</v>
      </c>
      <c r="K6966" t="s">
        <v>18495</v>
      </c>
      <c r="L6966" t="s">
        <v>15064</v>
      </c>
      <c r="M6966" t="s">
        <v>1165</v>
      </c>
      <c r="N6966">
        <v>57745</v>
      </c>
      <c r="O6966" t="s">
        <v>70</v>
      </c>
      <c r="P6966" t="s">
        <v>67</v>
      </c>
      <c r="Q6966" t="s">
        <v>18496</v>
      </c>
      <c r="S6966" t="s">
        <v>72</v>
      </c>
      <c r="T6966" t="s">
        <v>14635</v>
      </c>
      <c r="U6966" t="s">
        <v>14636</v>
      </c>
      <c r="V6966" t="s">
        <v>14637</v>
      </c>
      <c r="W6966" t="s">
        <v>105</v>
      </c>
      <c r="X6966" t="s">
        <v>379</v>
      </c>
      <c r="Y6966" t="str">
        <f>"37-2012"</f>
        <v>37-2012</v>
      </c>
      <c r="Z6966" t="s">
        <v>373</v>
      </c>
      <c r="AA6966">
        <v>72111</v>
      </c>
      <c r="AB6966">
        <v>4</v>
      </c>
      <c r="AC6966">
        <v>4</v>
      </c>
      <c r="AD6966" t="s">
        <v>79</v>
      </c>
      <c r="AE6966" t="s">
        <v>80</v>
      </c>
      <c r="AF6966">
        <v>40</v>
      </c>
      <c r="AG6966" s="4">
        <v>0.29166666666666669</v>
      </c>
      <c r="AH6966" s="4">
        <v>0.625</v>
      </c>
      <c r="AI6966" s="5">
        <v>10.5</v>
      </c>
      <c r="AJ6966">
        <v>15.75</v>
      </c>
      <c r="AK6966">
        <v>15.75</v>
      </c>
      <c r="AL6966" t="s">
        <v>81</v>
      </c>
      <c r="AM6966" t="s">
        <v>82</v>
      </c>
      <c r="AO6966" t="s">
        <v>83</v>
      </c>
      <c r="AP6966" t="s">
        <v>67</v>
      </c>
      <c r="AQ6966" t="s">
        <v>67</v>
      </c>
      <c r="AR6966" t="s">
        <v>82</v>
      </c>
      <c r="AT6966" t="s">
        <v>82</v>
      </c>
      <c r="AW6966" t="s">
        <v>72</v>
      </c>
      <c r="AX6966">
        <v>3</v>
      </c>
      <c r="AY6966" t="s">
        <v>15064</v>
      </c>
      <c r="AZ6966" t="s">
        <v>11430</v>
      </c>
      <c r="BA6966" t="s">
        <v>1165</v>
      </c>
      <c r="BB6966">
        <v>57745</v>
      </c>
      <c r="BC6966" t="s">
        <v>87</v>
      </c>
      <c r="BH6966" t="s">
        <v>18494</v>
      </c>
      <c r="BI6966" t="s">
        <v>67</v>
      </c>
      <c r="BJ6966">
        <v>460279310</v>
      </c>
    </row>
    <row r="6967" spans="1:62" x14ac:dyDescent="0.25">
      <c r="A6967" t="s">
        <v>18672</v>
      </c>
      <c r="B6967" s="2">
        <v>43545</v>
      </c>
      <c r="C6967" t="s">
        <v>63</v>
      </c>
      <c r="D6967" s="3">
        <v>43480.561574733794</v>
      </c>
      <c r="E6967" t="s">
        <v>64</v>
      </c>
      <c r="F6967" s="2">
        <v>43570</v>
      </c>
      <c r="G6967" s="2">
        <v>43743</v>
      </c>
      <c r="H6967" t="s">
        <v>18492</v>
      </c>
      <c r="I6967" t="s">
        <v>18493</v>
      </c>
      <c r="J6967" t="s">
        <v>18494</v>
      </c>
      <c r="K6967" t="s">
        <v>18495</v>
      </c>
      <c r="L6967" t="s">
        <v>15064</v>
      </c>
      <c r="M6967" t="s">
        <v>1165</v>
      </c>
      <c r="N6967">
        <v>57745</v>
      </c>
      <c r="O6967" t="s">
        <v>70</v>
      </c>
      <c r="P6967" t="s">
        <v>67</v>
      </c>
      <c r="Q6967" t="s">
        <v>18496</v>
      </c>
      <c r="S6967" t="s">
        <v>72</v>
      </c>
      <c r="T6967" t="s">
        <v>14635</v>
      </c>
      <c r="U6967" t="s">
        <v>14636</v>
      </c>
      <c r="V6967" t="s">
        <v>14637</v>
      </c>
      <c r="W6967" t="s">
        <v>105</v>
      </c>
      <c r="X6967" t="s">
        <v>16611</v>
      </c>
      <c r="Y6967" t="str">
        <f>"37-3011"</f>
        <v>37-3011</v>
      </c>
      <c r="Z6967" t="s">
        <v>94</v>
      </c>
      <c r="AA6967">
        <v>72111</v>
      </c>
      <c r="AB6967">
        <v>5</v>
      </c>
      <c r="AC6967">
        <v>5</v>
      </c>
      <c r="AD6967" t="s">
        <v>79</v>
      </c>
      <c r="AE6967" t="s">
        <v>80</v>
      </c>
      <c r="AF6967">
        <v>40</v>
      </c>
      <c r="AG6967" s="4">
        <v>0.29166666666666669</v>
      </c>
      <c r="AH6967" s="4">
        <v>0.625</v>
      </c>
      <c r="AI6967" s="5">
        <v>12.26</v>
      </c>
      <c r="AJ6967">
        <v>18.39</v>
      </c>
      <c r="AK6967">
        <v>18.39</v>
      </c>
      <c r="AL6967" t="s">
        <v>81</v>
      </c>
      <c r="AM6967" t="s">
        <v>82</v>
      </c>
      <c r="AO6967" t="s">
        <v>83</v>
      </c>
      <c r="AP6967" t="s">
        <v>67</v>
      </c>
      <c r="AQ6967" t="s">
        <v>67</v>
      </c>
      <c r="AR6967" t="s">
        <v>82</v>
      </c>
      <c r="AT6967" t="s">
        <v>82</v>
      </c>
      <c r="AW6967" t="s">
        <v>82</v>
      </c>
      <c r="AY6967" t="s">
        <v>15064</v>
      </c>
      <c r="AZ6967" t="s">
        <v>11430</v>
      </c>
      <c r="BA6967" t="s">
        <v>1165</v>
      </c>
      <c r="BB6967">
        <v>57745</v>
      </c>
      <c r="BC6967" t="s">
        <v>87</v>
      </c>
      <c r="BH6967" t="s">
        <v>18494</v>
      </c>
      <c r="BI6967" t="s">
        <v>67</v>
      </c>
      <c r="BJ6967">
        <v>460279310</v>
      </c>
    </row>
    <row r="6968" spans="1:62" x14ac:dyDescent="0.25">
      <c r="A6968" t="s">
        <v>18728</v>
      </c>
      <c r="B6968" s="2">
        <v>43545</v>
      </c>
      <c r="C6968" t="s">
        <v>63</v>
      </c>
      <c r="D6968" s="3">
        <v>43480.563106898146</v>
      </c>
      <c r="E6968" t="s">
        <v>64</v>
      </c>
      <c r="F6968" s="2">
        <v>43570</v>
      </c>
      <c r="G6968" s="2">
        <v>43743</v>
      </c>
      <c r="H6968" t="s">
        <v>18492</v>
      </c>
      <c r="I6968" t="s">
        <v>18493</v>
      </c>
      <c r="J6968" t="s">
        <v>18494</v>
      </c>
      <c r="K6968" t="s">
        <v>18495</v>
      </c>
      <c r="L6968" t="s">
        <v>15064</v>
      </c>
      <c r="M6968" t="s">
        <v>1165</v>
      </c>
      <c r="N6968">
        <v>57745</v>
      </c>
      <c r="O6968" t="s">
        <v>70</v>
      </c>
      <c r="P6968" t="s">
        <v>67</v>
      </c>
      <c r="Q6968" t="s">
        <v>18496</v>
      </c>
      <c r="S6968" t="s">
        <v>72</v>
      </c>
      <c r="T6968" t="s">
        <v>14635</v>
      </c>
      <c r="U6968" t="s">
        <v>14636</v>
      </c>
      <c r="V6968" t="s">
        <v>14637</v>
      </c>
      <c r="W6968" t="s">
        <v>105</v>
      </c>
      <c r="X6968" t="s">
        <v>15165</v>
      </c>
      <c r="Y6968" t="str">
        <f>"43-4081"</f>
        <v>43-4081</v>
      </c>
      <c r="Z6968" t="s">
        <v>1983</v>
      </c>
      <c r="AA6968">
        <v>72111</v>
      </c>
      <c r="AB6968">
        <v>4</v>
      </c>
      <c r="AC6968">
        <v>4</v>
      </c>
      <c r="AD6968" t="s">
        <v>79</v>
      </c>
      <c r="AE6968" t="s">
        <v>80</v>
      </c>
      <c r="AF6968">
        <v>40</v>
      </c>
      <c r="AG6968" s="4">
        <v>0.29166666666666669</v>
      </c>
      <c r="AH6968" s="4">
        <v>0.625</v>
      </c>
      <c r="AI6968" s="5">
        <v>10.5</v>
      </c>
      <c r="AJ6968">
        <v>15.75</v>
      </c>
      <c r="AK6968">
        <v>15.75</v>
      </c>
      <c r="AL6968" t="s">
        <v>81</v>
      </c>
      <c r="AM6968" t="s">
        <v>82</v>
      </c>
      <c r="AO6968" t="s">
        <v>83</v>
      </c>
      <c r="AP6968" t="s">
        <v>67</v>
      </c>
      <c r="AQ6968" t="s">
        <v>67</v>
      </c>
      <c r="AR6968" t="s">
        <v>82</v>
      </c>
      <c r="AT6968" t="s">
        <v>82</v>
      </c>
      <c r="AW6968" t="s">
        <v>72</v>
      </c>
      <c r="AX6968">
        <v>3</v>
      </c>
      <c r="AY6968" t="s">
        <v>15064</v>
      </c>
      <c r="AZ6968" t="s">
        <v>11430</v>
      </c>
      <c r="BA6968" t="s">
        <v>1165</v>
      </c>
      <c r="BB6968">
        <v>57745</v>
      </c>
      <c r="BC6968" t="s">
        <v>87</v>
      </c>
      <c r="BH6968" t="s">
        <v>18494</v>
      </c>
      <c r="BI6968" t="s">
        <v>67</v>
      </c>
      <c r="BJ6968">
        <v>460279310</v>
      </c>
    </row>
    <row r="6969" spans="1:62" x14ac:dyDescent="0.25">
      <c r="A6969" t="s">
        <v>20978</v>
      </c>
      <c r="B6969" s="2">
        <v>43545</v>
      </c>
      <c r="C6969" t="s">
        <v>63</v>
      </c>
      <c r="D6969" s="3">
        <v>43482.230210520836</v>
      </c>
      <c r="E6969" t="s">
        <v>117</v>
      </c>
      <c r="H6969" t="s">
        <v>20979</v>
      </c>
      <c r="J6969" t="s">
        <v>20980</v>
      </c>
      <c r="K6969" t="s">
        <v>20981</v>
      </c>
      <c r="L6969" t="s">
        <v>20982</v>
      </c>
      <c r="M6969" t="s">
        <v>105</v>
      </c>
      <c r="N6969">
        <v>79563</v>
      </c>
      <c r="O6969" t="s">
        <v>70</v>
      </c>
      <c r="P6969" t="s">
        <v>3393</v>
      </c>
      <c r="Q6969" t="s">
        <v>20983</v>
      </c>
      <c r="S6969" t="s">
        <v>82</v>
      </c>
      <c r="U6969" t="s">
        <v>92</v>
      </c>
      <c r="X6969" t="s">
        <v>20984</v>
      </c>
      <c r="Y6969" t="str">
        <f>"47-2061"</f>
        <v>47-2061</v>
      </c>
      <c r="Z6969" t="s">
        <v>326</v>
      </c>
      <c r="AA6969">
        <v>237310</v>
      </c>
      <c r="AB6969">
        <v>6</v>
      </c>
      <c r="AD6969" t="s">
        <v>79</v>
      </c>
      <c r="AE6969" t="s">
        <v>1218</v>
      </c>
      <c r="AF6969">
        <v>40</v>
      </c>
      <c r="AG6969" s="4">
        <v>0.27083333333333331</v>
      </c>
      <c r="AH6969" s="4">
        <v>0.72916666666666663</v>
      </c>
      <c r="AI6969" s="5">
        <v>10.89</v>
      </c>
      <c r="AJ6969">
        <v>16.34</v>
      </c>
      <c r="AK6969">
        <v>26.84</v>
      </c>
      <c r="AL6969" t="s">
        <v>81</v>
      </c>
      <c r="AM6969" t="s">
        <v>82</v>
      </c>
      <c r="AO6969" t="s">
        <v>83</v>
      </c>
      <c r="AR6969" t="s">
        <v>82</v>
      </c>
      <c r="AT6969" t="s">
        <v>82</v>
      </c>
      <c r="AW6969" t="s">
        <v>82</v>
      </c>
      <c r="AY6969" t="s">
        <v>20985</v>
      </c>
      <c r="AZ6969" t="s">
        <v>1636</v>
      </c>
      <c r="BA6969" t="s">
        <v>105</v>
      </c>
      <c r="BB6969">
        <v>79563</v>
      </c>
      <c r="BC6969" t="s">
        <v>79</v>
      </c>
      <c r="BH6969" t="s">
        <v>20986</v>
      </c>
      <c r="BJ6969">
        <v>751038129</v>
      </c>
    </row>
    <row r="6970" spans="1:62" x14ac:dyDescent="0.25">
      <c r="A6970" t="s">
        <v>22569</v>
      </c>
      <c r="B6970" s="2">
        <v>43545</v>
      </c>
      <c r="C6970" t="s">
        <v>63</v>
      </c>
      <c r="D6970" s="3">
        <v>43472.387540891206</v>
      </c>
      <c r="E6970" t="s">
        <v>64</v>
      </c>
      <c r="F6970" s="2">
        <v>43556</v>
      </c>
      <c r="G6970" s="2">
        <v>43814</v>
      </c>
      <c r="H6970" t="s">
        <v>22570</v>
      </c>
      <c r="I6970" t="s">
        <v>67</v>
      </c>
      <c r="J6970" t="s">
        <v>22571</v>
      </c>
      <c r="K6970" t="s">
        <v>67</v>
      </c>
      <c r="L6970" t="s">
        <v>22572</v>
      </c>
      <c r="M6970" t="s">
        <v>232</v>
      </c>
      <c r="N6970">
        <v>14224</v>
      </c>
      <c r="O6970" t="s">
        <v>70</v>
      </c>
      <c r="P6970" t="s">
        <v>67</v>
      </c>
      <c r="Q6970" t="s">
        <v>22573</v>
      </c>
      <c r="S6970" t="s">
        <v>72</v>
      </c>
      <c r="T6970" t="s">
        <v>5789</v>
      </c>
      <c r="U6970" t="s">
        <v>22574</v>
      </c>
      <c r="V6970" t="s">
        <v>5791</v>
      </c>
      <c r="W6970" t="s">
        <v>232</v>
      </c>
      <c r="X6970" t="s">
        <v>22575</v>
      </c>
      <c r="Y6970" t="str">
        <f>"51-9199"</f>
        <v>51-9199</v>
      </c>
      <c r="Z6970" t="s">
        <v>1814</v>
      </c>
      <c r="AA6970">
        <v>333112</v>
      </c>
      <c r="AB6970">
        <v>2</v>
      </c>
      <c r="AC6970">
        <v>2</v>
      </c>
      <c r="AD6970" t="s">
        <v>79</v>
      </c>
      <c r="AE6970" t="s">
        <v>80</v>
      </c>
      <c r="AF6970">
        <v>40</v>
      </c>
      <c r="AG6970" s="4">
        <v>0.33333333333333331</v>
      </c>
      <c r="AH6970" s="4">
        <v>0.66666666666666663</v>
      </c>
      <c r="AI6970" s="5">
        <v>15.12</v>
      </c>
      <c r="AJ6970">
        <v>22.68</v>
      </c>
      <c r="AL6970" t="s">
        <v>81</v>
      </c>
      <c r="AM6970" t="s">
        <v>82</v>
      </c>
      <c r="AO6970" t="s">
        <v>83</v>
      </c>
      <c r="AP6970" t="s">
        <v>662</v>
      </c>
      <c r="AQ6970" t="s">
        <v>662</v>
      </c>
      <c r="AR6970" t="s">
        <v>82</v>
      </c>
      <c r="AT6970" t="s">
        <v>82</v>
      </c>
      <c r="AW6970" t="s">
        <v>72</v>
      </c>
      <c r="AX6970">
        <v>3</v>
      </c>
      <c r="AY6970" t="s">
        <v>22572</v>
      </c>
      <c r="AZ6970" t="s">
        <v>9799</v>
      </c>
      <c r="BA6970" t="s">
        <v>232</v>
      </c>
      <c r="BB6970">
        <v>14224</v>
      </c>
      <c r="BC6970" t="s">
        <v>79</v>
      </c>
      <c r="BH6970" t="s">
        <v>22571</v>
      </c>
      <c r="BJ6970">
        <v>208326672</v>
      </c>
    </row>
    <row r="6971" spans="1:62" x14ac:dyDescent="0.25">
      <c r="A6971" t="s">
        <v>22749</v>
      </c>
      <c r="B6971" s="2">
        <v>43545</v>
      </c>
      <c r="C6971" t="s">
        <v>63</v>
      </c>
      <c r="D6971" s="3">
        <v>43449.600332048612</v>
      </c>
      <c r="E6971" t="s">
        <v>64</v>
      </c>
      <c r="F6971" s="2">
        <v>43545</v>
      </c>
      <c r="G6971" s="2">
        <v>43799</v>
      </c>
      <c r="H6971" t="s">
        <v>21810</v>
      </c>
      <c r="J6971" t="s">
        <v>21811</v>
      </c>
      <c r="L6971" t="s">
        <v>17228</v>
      </c>
      <c r="M6971" t="s">
        <v>783</v>
      </c>
      <c r="N6971">
        <v>44286</v>
      </c>
      <c r="O6971" t="s">
        <v>70</v>
      </c>
      <c r="Q6971" t="s">
        <v>21812</v>
      </c>
      <c r="S6971" t="s">
        <v>72</v>
      </c>
      <c r="T6971" t="s">
        <v>22750</v>
      </c>
      <c r="U6971" t="s">
        <v>22751</v>
      </c>
      <c r="V6971" t="s">
        <v>8082</v>
      </c>
      <c r="W6971" t="s">
        <v>783</v>
      </c>
      <c r="X6971" t="s">
        <v>2708</v>
      </c>
      <c r="Y6971" t="str">
        <f>"37-3011"</f>
        <v>37-3011</v>
      </c>
      <c r="Z6971" t="s">
        <v>94</v>
      </c>
      <c r="AA6971">
        <v>56173</v>
      </c>
      <c r="AB6971">
        <v>7</v>
      </c>
      <c r="AC6971">
        <v>7</v>
      </c>
      <c r="AD6971" t="s">
        <v>79</v>
      </c>
      <c r="AE6971" t="s">
        <v>80</v>
      </c>
      <c r="AF6971">
        <v>35</v>
      </c>
      <c r="AG6971" s="4">
        <v>0.33333333333333331</v>
      </c>
      <c r="AH6971" s="4">
        <v>0.66666666666666663</v>
      </c>
      <c r="AI6971" s="5">
        <v>13.18</v>
      </c>
      <c r="AJ6971">
        <v>19.77</v>
      </c>
      <c r="AL6971" t="s">
        <v>81</v>
      </c>
      <c r="AM6971" t="s">
        <v>82</v>
      </c>
      <c r="AO6971" t="s">
        <v>83</v>
      </c>
      <c r="AP6971" t="s">
        <v>67</v>
      </c>
      <c r="AQ6971" t="s">
        <v>67</v>
      </c>
      <c r="AR6971" t="s">
        <v>82</v>
      </c>
      <c r="AT6971" t="s">
        <v>82</v>
      </c>
      <c r="AW6971" t="s">
        <v>82</v>
      </c>
      <c r="AY6971" t="s">
        <v>17228</v>
      </c>
      <c r="AZ6971" t="s">
        <v>2541</v>
      </c>
      <c r="BA6971" t="s">
        <v>5997</v>
      </c>
      <c r="BB6971">
        <v>44286</v>
      </c>
      <c r="BC6971" t="s">
        <v>79</v>
      </c>
      <c r="BH6971" t="s">
        <v>21811</v>
      </c>
      <c r="BJ6971">
        <v>510675258</v>
      </c>
    </row>
    <row r="6972" spans="1:62" x14ac:dyDescent="0.25">
      <c r="A6972" t="s">
        <v>23178</v>
      </c>
      <c r="B6972" s="2">
        <v>43545</v>
      </c>
      <c r="C6972" t="s">
        <v>63</v>
      </c>
      <c r="D6972" s="3">
        <v>43478.140724409721</v>
      </c>
      <c r="E6972" t="s">
        <v>64</v>
      </c>
      <c r="F6972" s="2">
        <v>43568</v>
      </c>
      <c r="G6972" s="2">
        <v>43773</v>
      </c>
      <c r="H6972" t="s">
        <v>22690</v>
      </c>
      <c r="I6972" t="s">
        <v>22691</v>
      </c>
      <c r="J6972" t="s">
        <v>22692</v>
      </c>
      <c r="L6972" t="s">
        <v>19934</v>
      </c>
      <c r="M6972" t="s">
        <v>226</v>
      </c>
      <c r="N6972">
        <v>49757</v>
      </c>
      <c r="O6972" t="s">
        <v>70</v>
      </c>
      <c r="Q6972" t="s">
        <v>22693</v>
      </c>
      <c r="S6972" t="s">
        <v>72</v>
      </c>
      <c r="T6972" t="s">
        <v>9959</v>
      </c>
      <c r="U6972" t="s">
        <v>9960</v>
      </c>
      <c r="V6972" t="s">
        <v>3243</v>
      </c>
      <c r="W6972" t="s">
        <v>226</v>
      </c>
      <c r="X6972" t="s">
        <v>19938</v>
      </c>
      <c r="Y6972" t="str">
        <f>"43-4081"</f>
        <v>43-4081</v>
      </c>
      <c r="Z6972" t="s">
        <v>1983</v>
      </c>
      <c r="AA6972">
        <v>721110</v>
      </c>
      <c r="AB6972">
        <v>4</v>
      </c>
      <c r="AC6972">
        <v>4</v>
      </c>
      <c r="AD6972" t="s">
        <v>79</v>
      </c>
      <c r="AE6972" t="s">
        <v>80</v>
      </c>
      <c r="AF6972">
        <v>40</v>
      </c>
      <c r="AG6972" s="4">
        <v>0.29166666666666669</v>
      </c>
      <c r="AH6972" s="4">
        <v>0.625</v>
      </c>
      <c r="AI6972" s="5">
        <v>10.29</v>
      </c>
      <c r="AJ6972">
        <v>15.44</v>
      </c>
      <c r="AL6972" t="s">
        <v>81</v>
      </c>
      <c r="AM6972" t="s">
        <v>82</v>
      </c>
      <c r="AO6972" t="s">
        <v>83</v>
      </c>
      <c r="AR6972" t="s">
        <v>82</v>
      </c>
      <c r="AT6972" t="s">
        <v>82</v>
      </c>
      <c r="AW6972" t="s">
        <v>82</v>
      </c>
      <c r="AY6972" t="s">
        <v>12138</v>
      </c>
      <c r="AZ6972" t="s">
        <v>10246</v>
      </c>
      <c r="BA6972" t="s">
        <v>226</v>
      </c>
      <c r="BB6972">
        <v>49757</v>
      </c>
      <c r="BC6972" t="s">
        <v>87</v>
      </c>
      <c r="BH6972" t="s">
        <v>22694</v>
      </c>
      <c r="BJ6972">
        <v>382510297</v>
      </c>
    </row>
    <row r="6973" spans="1:62" x14ac:dyDescent="0.25">
      <c r="A6973" t="s">
        <v>24938</v>
      </c>
      <c r="B6973" s="2">
        <v>43545</v>
      </c>
      <c r="C6973" t="s">
        <v>63</v>
      </c>
      <c r="D6973" s="3">
        <v>43472.395404953706</v>
      </c>
      <c r="E6973" t="s">
        <v>64</v>
      </c>
      <c r="F6973" s="2">
        <v>43556</v>
      </c>
      <c r="G6973" s="2">
        <v>43799</v>
      </c>
      <c r="H6973" t="s">
        <v>10235</v>
      </c>
      <c r="I6973" t="s">
        <v>10235</v>
      </c>
      <c r="J6973" t="s">
        <v>10236</v>
      </c>
      <c r="L6973" t="s">
        <v>277</v>
      </c>
      <c r="M6973" t="s">
        <v>278</v>
      </c>
      <c r="N6973">
        <v>23059</v>
      </c>
      <c r="O6973" t="s">
        <v>70</v>
      </c>
      <c r="Q6973" t="s">
        <v>10237</v>
      </c>
      <c r="S6973" t="s">
        <v>82</v>
      </c>
      <c r="U6973" t="s">
        <v>92</v>
      </c>
      <c r="X6973" t="s">
        <v>106</v>
      </c>
      <c r="Y6973" t="str">
        <f>"37-3011"</f>
        <v>37-3011</v>
      </c>
      <c r="Z6973" t="s">
        <v>94</v>
      </c>
      <c r="AA6973">
        <v>561730</v>
      </c>
      <c r="AB6973">
        <v>65</v>
      </c>
      <c r="AC6973">
        <v>65</v>
      </c>
      <c r="AD6973" t="s">
        <v>79</v>
      </c>
      <c r="AE6973" t="s">
        <v>95</v>
      </c>
      <c r="AF6973">
        <v>35</v>
      </c>
      <c r="AG6973" s="4">
        <v>0.29166666666666669</v>
      </c>
      <c r="AH6973" s="4">
        <v>0.66666666666666663</v>
      </c>
      <c r="AI6973" s="5">
        <v>12.46</v>
      </c>
      <c r="AJ6973">
        <v>18.7</v>
      </c>
      <c r="AL6973" t="s">
        <v>81</v>
      </c>
      <c r="AM6973" t="s">
        <v>82</v>
      </c>
      <c r="AO6973" t="s">
        <v>83</v>
      </c>
      <c r="AR6973" t="s">
        <v>82</v>
      </c>
      <c r="AT6973" t="s">
        <v>82</v>
      </c>
      <c r="AW6973" t="s">
        <v>72</v>
      </c>
      <c r="AX6973">
        <v>3</v>
      </c>
      <c r="AY6973" t="s">
        <v>10238</v>
      </c>
      <c r="AZ6973" t="s">
        <v>9586</v>
      </c>
      <c r="BA6973" t="s">
        <v>278</v>
      </c>
      <c r="BB6973">
        <v>23701</v>
      </c>
      <c r="BC6973" t="s">
        <v>79</v>
      </c>
      <c r="BH6973" t="s">
        <v>10239</v>
      </c>
      <c r="BJ6973">
        <v>541538477</v>
      </c>
    </row>
    <row r="6974" spans="1:62" x14ac:dyDescent="0.25">
      <c r="A6974" t="s">
        <v>26120</v>
      </c>
      <c r="B6974" s="2">
        <v>43545</v>
      </c>
      <c r="C6974" t="s">
        <v>63</v>
      </c>
      <c r="D6974" s="3">
        <v>43472.384045023151</v>
      </c>
      <c r="E6974" t="s">
        <v>64</v>
      </c>
      <c r="F6974" s="2">
        <v>43556</v>
      </c>
      <c r="G6974" s="2">
        <v>43769</v>
      </c>
      <c r="H6974" t="s">
        <v>26121</v>
      </c>
      <c r="I6974" t="s">
        <v>26122</v>
      </c>
      <c r="J6974" t="s">
        <v>26123</v>
      </c>
      <c r="L6974" t="s">
        <v>13690</v>
      </c>
      <c r="M6974" t="s">
        <v>232</v>
      </c>
      <c r="N6974">
        <v>11937</v>
      </c>
      <c r="O6974" t="s">
        <v>70</v>
      </c>
      <c r="Q6974" t="s">
        <v>25800</v>
      </c>
      <c r="S6974" t="s">
        <v>72</v>
      </c>
      <c r="T6974" t="s">
        <v>26124</v>
      </c>
      <c r="U6974" t="s">
        <v>26125</v>
      </c>
      <c r="V6974" t="s">
        <v>20083</v>
      </c>
      <c r="W6974" t="s">
        <v>232</v>
      </c>
      <c r="X6974" t="s">
        <v>20223</v>
      </c>
      <c r="Y6974" t="str">
        <f>"35-3022"</f>
        <v>35-3022</v>
      </c>
      <c r="Z6974" t="s">
        <v>280</v>
      </c>
      <c r="AA6974">
        <v>44511</v>
      </c>
      <c r="AB6974">
        <v>11</v>
      </c>
      <c r="AC6974">
        <v>11</v>
      </c>
      <c r="AD6974" t="s">
        <v>79</v>
      </c>
      <c r="AE6974" t="s">
        <v>95</v>
      </c>
      <c r="AF6974">
        <v>40</v>
      </c>
      <c r="AG6974" s="4">
        <v>0.45833333333333331</v>
      </c>
      <c r="AH6974" s="4">
        <v>0.79166666666666663</v>
      </c>
      <c r="AI6974" s="6">
        <v>13</v>
      </c>
      <c r="AJ6974">
        <v>19.5</v>
      </c>
      <c r="AK6974">
        <v>19.5</v>
      </c>
      <c r="AL6974" t="s">
        <v>81</v>
      </c>
      <c r="AM6974" t="s">
        <v>82</v>
      </c>
      <c r="AO6974" t="s">
        <v>83</v>
      </c>
      <c r="AR6974" t="s">
        <v>82</v>
      </c>
      <c r="AT6974" t="s">
        <v>82</v>
      </c>
      <c r="AW6974" t="s">
        <v>82</v>
      </c>
      <c r="AY6974" t="s">
        <v>13690</v>
      </c>
      <c r="AZ6974" t="s">
        <v>6542</v>
      </c>
      <c r="BA6974" t="s">
        <v>232</v>
      </c>
      <c r="BB6974">
        <v>11937</v>
      </c>
      <c r="BC6974" t="s">
        <v>87</v>
      </c>
      <c r="BH6974" t="s">
        <v>26123</v>
      </c>
      <c r="BJ6974">
        <v>823704879</v>
      </c>
    </row>
    <row r="6975" spans="1:62" x14ac:dyDescent="0.25">
      <c r="A6975" t="s">
        <v>26479</v>
      </c>
      <c r="B6975" s="2">
        <v>43545</v>
      </c>
      <c r="C6975" t="s">
        <v>63</v>
      </c>
      <c r="D6975" s="3">
        <v>43472.40121502315</v>
      </c>
      <c r="E6975" t="s">
        <v>64</v>
      </c>
      <c r="F6975" s="2">
        <v>43556</v>
      </c>
      <c r="G6975" s="2">
        <v>43738</v>
      </c>
      <c r="H6975" t="s">
        <v>26436</v>
      </c>
      <c r="I6975" t="s">
        <v>26437</v>
      </c>
      <c r="J6975" t="s">
        <v>26438</v>
      </c>
      <c r="L6975" t="s">
        <v>773</v>
      </c>
      <c r="M6975" t="s">
        <v>278</v>
      </c>
      <c r="N6975">
        <v>20166</v>
      </c>
      <c r="O6975" t="s">
        <v>70</v>
      </c>
      <c r="Q6975" t="s">
        <v>26439</v>
      </c>
      <c r="S6975" t="s">
        <v>72</v>
      </c>
      <c r="T6975" t="s">
        <v>4795</v>
      </c>
      <c r="U6975" t="s">
        <v>2926</v>
      </c>
      <c r="V6975" t="s">
        <v>4796</v>
      </c>
      <c r="W6975" t="s">
        <v>308</v>
      </c>
      <c r="X6975" t="s">
        <v>26480</v>
      </c>
      <c r="Y6975" t="str">
        <f>"53-7062"</f>
        <v>53-7062</v>
      </c>
      <c r="Z6975" t="s">
        <v>337</v>
      </c>
      <c r="AA6975">
        <v>484210</v>
      </c>
      <c r="AB6975">
        <v>50</v>
      </c>
      <c r="AC6975">
        <v>50</v>
      </c>
      <c r="AD6975" t="s">
        <v>79</v>
      </c>
      <c r="AE6975" t="s">
        <v>95</v>
      </c>
      <c r="AF6975">
        <v>40</v>
      </c>
      <c r="AG6975" s="4">
        <v>0.27083333333333331</v>
      </c>
      <c r="AH6975" s="4">
        <v>0.64583333333333337</v>
      </c>
      <c r="AI6975" s="5">
        <v>15.33</v>
      </c>
      <c r="AJ6975">
        <v>23</v>
      </c>
      <c r="AL6975" t="s">
        <v>81</v>
      </c>
      <c r="AM6975" t="s">
        <v>82</v>
      </c>
      <c r="AO6975" t="s">
        <v>83</v>
      </c>
      <c r="AR6975" t="s">
        <v>82</v>
      </c>
      <c r="AT6975" t="s">
        <v>82</v>
      </c>
      <c r="AW6975" t="s">
        <v>82</v>
      </c>
      <c r="AY6975" t="s">
        <v>773</v>
      </c>
      <c r="AZ6975" t="s">
        <v>3812</v>
      </c>
      <c r="BA6975" t="s">
        <v>278</v>
      </c>
      <c r="BB6975">
        <v>20166</v>
      </c>
      <c r="BC6975" t="s">
        <v>79</v>
      </c>
      <c r="BH6975" t="s">
        <v>26438</v>
      </c>
      <c r="BJ6975">
        <v>541289302</v>
      </c>
    </row>
    <row r="6976" spans="1:62" x14ac:dyDescent="0.25">
      <c r="A6976" t="s">
        <v>26623</v>
      </c>
      <c r="B6976" s="2">
        <v>43545</v>
      </c>
      <c r="C6976" t="s">
        <v>63</v>
      </c>
      <c r="D6976" s="3">
        <v>43472.410143020832</v>
      </c>
      <c r="E6976" t="s">
        <v>64</v>
      </c>
      <c r="F6976" s="2">
        <v>43556</v>
      </c>
      <c r="G6976" s="2">
        <v>43770</v>
      </c>
      <c r="H6976" t="s">
        <v>9042</v>
      </c>
      <c r="I6976" t="s">
        <v>9043</v>
      </c>
      <c r="J6976" t="s">
        <v>9231</v>
      </c>
      <c r="K6976" t="s">
        <v>9232</v>
      </c>
      <c r="L6976" t="s">
        <v>5541</v>
      </c>
      <c r="M6976" t="s">
        <v>147</v>
      </c>
      <c r="N6976">
        <v>19355</v>
      </c>
      <c r="O6976" t="s">
        <v>70</v>
      </c>
      <c r="Q6976" t="s">
        <v>9233</v>
      </c>
      <c r="R6976">
        <v>8612</v>
      </c>
      <c r="S6976" t="s">
        <v>72</v>
      </c>
      <c r="T6976" t="s">
        <v>1855</v>
      </c>
      <c r="U6976" t="s">
        <v>1856</v>
      </c>
      <c r="V6976" t="s">
        <v>863</v>
      </c>
      <c r="W6976" t="s">
        <v>105</v>
      </c>
      <c r="X6976" t="s">
        <v>106</v>
      </c>
      <c r="Y6976" t="str">
        <f>"37-3011"</f>
        <v>37-3011</v>
      </c>
      <c r="Z6976" t="s">
        <v>94</v>
      </c>
      <c r="AA6976">
        <v>561730</v>
      </c>
      <c r="AB6976">
        <v>25</v>
      </c>
      <c r="AC6976">
        <v>25</v>
      </c>
      <c r="AD6976" t="s">
        <v>79</v>
      </c>
      <c r="AE6976" t="s">
        <v>95</v>
      </c>
      <c r="AF6976">
        <v>40</v>
      </c>
      <c r="AG6976" s="4">
        <v>0.29166666666666669</v>
      </c>
      <c r="AH6976" s="4">
        <v>0.70833333333333337</v>
      </c>
      <c r="AI6976" s="5">
        <v>13.94</v>
      </c>
      <c r="AJ6976">
        <v>20.91</v>
      </c>
      <c r="AL6976" t="s">
        <v>81</v>
      </c>
      <c r="AM6976" t="s">
        <v>82</v>
      </c>
      <c r="AO6976" t="s">
        <v>83</v>
      </c>
      <c r="AR6976" t="s">
        <v>82</v>
      </c>
      <c r="AT6976" t="s">
        <v>82</v>
      </c>
      <c r="AW6976" t="s">
        <v>72</v>
      </c>
      <c r="AX6976">
        <v>1</v>
      </c>
      <c r="AY6976" t="s">
        <v>3882</v>
      </c>
      <c r="AZ6976" t="s">
        <v>1428</v>
      </c>
      <c r="BA6976" t="s">
        <v>105</v>
      </c>
      <c r="BB6976">
        <v>76118</v>
      </c>
      <c r="BC6976" t="s">
        <v>79</v>
      </c>
      <c r="BH6976" t="s">
        <v>9234</v>
      </c>
      <c r="BJ6976">
        <v>814297382</v>
      </c>
    </row>
    <row r="6977" spans="1:62" x14ac:dyDescent="0.25">
      <c r="A6977" t="s">
        <v>27216</v>
      </c>
      <c r="B6977" s="2">
        <v>43545</v>
      </c>
      <c r="C6977" t="s">
        <v>63</v>
      </c>
      <c r="D6977" s="3">
        <v>43476.609540150464</v>
      </c>
      <c r="E6977" t="s">
        <v>91</v>
      </c>
      <c r="H6977" t="s">
        <v>27217</v>
      </c>
      <c r="J6977" t="s">
        <v>27218</v>
      </c>
      <c r="L6977" t="s">
        <v>7238</v>
      </c>
      <c r="M6977" t="s">
        <v>105</v>
      </c>
      <c r="N6977">
        <v>78573</v>
      </c>
      <c r="O6977" t="s">
        <v>70</v>
      </c>
      <c r="Q6977" t="s">
        <v>27219</v>
      </c>
      <c r="S6977" t="s">
        <v>72</v>
      </c>
      <c r="T6977" t="s">
        <v>1791</v>
      </c>
      <c r="U6977" t="s">
        <v>911</v>
      </c>
      <c r="V6977" t="s">
        <v>863</v>
      </c>
      <c r="W6977" t="s">
        <v>105</v>
      </c>
      <c r="X6977" t="s">
        <v>18122</v>
      </c>
      <c r="Y6977" t="str">
        <f>"47-2181"</f>
        <v>47-2181</v>
      </c>
      <c r="Z6977" t="s">
        <v>14508</v>
      </c>
      <c r="AA6977">
        <v>238160</v>
      </c>
      <c r="AB6977">
        <v>9</v>
      </c>
      <c r="AD6977" t="s">
        <v>79</v>
      </c>
      <c r="AE6977" t="s">
        <v>95</v>
      </c>
      <c r="AF6977">
        <v>40</v>
      </c>
      <c r="AG6977" s="4">
        <v>0.33333333333333331</v>
      </c>
      <c r="AH6977" s="4">
        <v>0.70833333333333337</v>
      </c>
      <c r="AI6977" s="5">
        <v>11.53</v>
      </c>
      <c r="AJ6977">
        <v>17.3</v>
      </c>
      <c r="AL6977" t="s">
        <v>81</v>
      </c>
      <c r="AM6977" t="s">
        <v>82</v>
      </c>
      <c r="AO6977" t="s">
        <v>83</v>
      </c>
      <c r="AR6977" t="s">
        <v>82</v>
      </c>
      <c r="AT6977" t="s">
        <v>82</v>
      </c>
      <c r="AW6977" t="s">
        <v>72</v>
      </c>
      <c r="AX6977">
        <v>1</v>
      </c>
      <c r="AY6977" t="s">
        <v>7238</v>
      </c>
      <c r="AZ6977" t="s">
        <v>665</v>
      </c>
      <c r="BA6977" t="s">
        <v>105</v>
      </c>
      <c r="BB6977">
        <v>78573</v>
      </c>
      <c r="BC6977" t="s">
        <v>79</v>
      </c>
      <c r="BH6977" t="s">
        <v>27218</v>
      </c>
      <c r="BJ6977">
        <v>743018459</v>
      </c>
    </row>
    <row r="6978" spans="1:62" x14ac:dyDescent="0.25">
      <c r="A6978" t="s">
        <v>27308</v>
      </c>
      <c r="B6978" s="2">
        <v>43545</v>
      </c>
      <c r="C6978" t="s">
        <v>63</v>
      </c>
      <c r="D6978" s="3">
        <v>43472.446414224534</v>
      </c>
      <c r="E6978" t="s">
        <v>117</v>
      </c>
      <c r="H6978" t="s">
        <v>27309</v>
      </c>
      <c r="J6978" t="s">
        <v>27310</v>
      </c>
      <c r="L6978" t="s">
        <v>2058</v>
      </c>
      <c r="M6978" t="s">
        <v>105</v>
      </c>
      <c r="N6978">
        <v>76537</v>
      </c>
      <c r="O6978" t="s">
        <v>70</v>
      </c>
      <c r="Q6978" t="s">
        <v>27311</v>
      </c>
      <c r="S6978" t="s">
        <v>72</v>
      </c>
      <c r="T6978" t="s">
        <v>1855</v>
      </c>
      <c r="U6978" t="s">
        <v>1856</v>
      </c>
      <c r="V6978" t="s">
        <v>863</v>
      </c>
      <c r="W6978" t="s">
        <v>105</v>
      </c>
      <c r="X6978" t="s">
        <v>1758</v>
      </c>
      <c r="Y6978" t="str">
        <f>"53-7062"</f>
        <v>53-7062</v>
      </c>
      <c r="Z6978" t="s">
        <v>337</v>
      </c>
      <c r="AA6978">
        <v>21231</v>
      </c>
      <c r="AB6978">
        <v>8</v>
      </c>
      <c r="AD6978" t="s">
        <v>79</v>
      </c>
      <c r="AE6978" t="s">
        <v>95</v>
      </c>
      <c r="AF6978">
        <v>40</v>
      </c>
      <c r="AG6978" s="4">
        <v>0.29166666666666669</v>
      </c>
      <c r="AH6978" s="4">
        <v>0.66666666666666663</v>
      </c>
      <c r="AI6978" s="5">
        <v>12.88</v>
      </c>
      <c r="AJ6978">
        <v>19.32</v>
      </c>
      <c r="AK6978">
        <v>20.25</v>
      </c>
      <c r="AL6978" t="s">
        <v>81</v>
      </c>
      <c r="AM6978" t="s">
        <v>82</v>
      </c>
      <c r="AO6978" t="s">
        <v>83</v>
      </c>
      <c r="AR6978" t="s">
        <v>82</v>
      </c>
      <c r="AT6978" t="s">
        <v>82</v>
      </c>
      <c r="AW6978" t="s">
        <v>72</v>
      </c>
      <c r="AX6978">
        <v>3</v>
      </c>
      <c r="AY6978" t="s">
        <v>2058</v>
      </c>
      <c r="AZ6978" t="s">
        <v>2062</v>
      </c>
      <c r="BA6978" t="s">
        <v>105</v>
      </c>
      <c r="BB6978">
        <v>76537</v>
      </c>
      <c r="BC6978" t="s">
        <v>87</v>
      </c>
      <c r="BH6978" t="s">
        <v>27310</v>
      </c>
      <c r="BJ6978">
        <v>752807249</v>
      </c>
    </row>
    <row r="6979" spans="1:62" x14ac:dyDescent="0.25">
      <c r="A6979" t="s">
        <v>27696</v>
      </c>
      <c r="B6979" s="2">
        <v>43545</v>
      </c>
      <c r="C6979" t="s">
        <v>63</v>
      </c>
      <c r="D6979" s="3">
        <v>43472.483079317128</v>
      </c>
      <c r="E6979" t="s">
        <v>91</v>
      </c>
      <c r="H6979" t="s">
        <v>27697</v>
      </c>
      <c r="I6979" t="s">
        <v>27698</v>
      </c>
      <c r="J6979" t="s">
        <v>27699</v>
      </c>
      <c r="L6979" t="s">
        <v>211</v>
      </c>
      <c r="M6979" t="s">
        <v>207</v>
      </c>
      <c r="N6979">
        <v>2633</v>
      </c>
      <c r="O6979" t="s">
        <v>70</v>
      </c>
      <c r="Q6979" t="s">
        <v>27700</v>
      </c>
      <c r="S6979" t="s">
        <v>72</v>
      </c>
      <c r="T6979" t="s">
        <v>27701</v>
      </c>
      <c r="U6979" t="s">
        <v>210</v>
      </c>
      <c r="V6979" t="s">
        <v>211</v>
      </c>
      <c r="W6979" t="s">
        <v>207</v>
      </c>
      <c r="X6979" t="s">
        <v>27702</v>
      </c>
      <c r="Y6979" t="str">
        <f>"53-7061"</f>
        <v>53-7061</v>
      </c>
      <c r="Z6979" t="s">
        <v>2525</v>
      </c>
      <c r="AA6979">
        <v>33661</v>
      </c>
      <c r="AB6979">
        <v>2</v>
      </c>
      <c r="AD6979" t="s">
        <v>79</v>
      </c>
      <c r="AE6979" t="s">
        <v>95</v>
      </c>
      <c r="AF6979">
        <v>35</v>
      </c>
      <c r="AG6979" s="4">
        <v>0.375</v>
      </c>
      <c r="AH6979" s="4">
        <v>0.70833333333333337</v>
      </c>
      <c r="AI6979" s="5">
        <v>14.41</v>
      </c>
      <c r="AJ6979">
        <v>21.62</v>
      </c>
      <c r="AL6979" t="s">
        <v>81</v>
      </c>
      <c r="AM6979" t="s">
        <v>82</v>
      </c>
      <c r="AO6979" t="s">
        <v>83</v>
      </c>
      <c r="AR6979" t="s">
        <v>82</v>
      </c>
      <c r="AT6979" t="s">
        <v>82</v>
      </c>
      <c r="AW6979" t="s">
        <v>82</v>
      </c>
      <c r="AY6979" t="s">
        <v>211</v>
      </c>
      <c r="AZ6979" t="s">
        <v>214</v>
      </c>
      <c r="BA6979" t="s">
        <v>207</v>
      </c>
      <c r="BB6979">
        <v>2633</v>
      </c>
      <c r="BC6979" t="s">
        <v>87</v>
      </c>
      <c r="BH6979" t="s">
        <v>27703</v>
      </c>
      <c r="BJ6979">
        <v>43667793</v>
      </c>
    </row>
    <row r="6980" spans="1:62" x14ac:dyDescent="0.25">
      <c r="A6980" t="s">
        <v>27746</v>
      </c>
      <c r="B6980" s="2">
        <v>43545</v>
      </c>
      <c r="C6980" t="s">
        <v>63</v>
      </c>
      <c r="D6980" s="3">
        <v>43479.265413182868</v>
      </c>
      <c r="E6980" t="s">
        <v>117</v>
      </c>
      <c r="H6980" t="s">
        <v>27747</v>
      </c>
      <c r="I6980" t="s">
        <v>130</v>
      </c>
      <c r="J6980" t="s">
        <v>27748</v>
      </c>
      <c r="K6980" t="s">
        <v>130</v>
      </c>
      <c r="L6980" t="s">
        <v>5084</v>
      </c>
      <c r="M6980" t="s">
        <v>859</v>
      </c>
      <c r="N6980">
        <v>99202</v>
      </c>
      <c r="O6980" t="s">
        <v>70</v>
      </c>
      <c r="P6980" t="s">
        <v>130</v>
      </c>
      <c r="Q6980" t="s">
        <v>27749</v>
      </c>
      <c r="S6980" t="s">
        <v>82</v>
      </c>
      <c r="U6980" t="s">
        <v>92</v>
      </c>
      <c r="X6980" t="s">
        <v>27750</v>
      </c>
      <c r="Y6980" t="str">
        <f>"37-1012"</f>
        <v>37-1012</v>
      </c>
      <c r="Z6980" t="s">
        <v>19205</v>
      </c>
      <c r="AA6980">
        <v>561730</v>
      </c>
      <c r="AB6980">
        <v>1</v>
      </c>
      <c r="AD6980" t="s">
        <v>79</v>
      </c>
      <c r="AE6980" t="s">
        <v>80</v>
      </c>
      <c r="AF6980">
        <v>40</v>
      </c>
      <c r="AG6980" s="4">
        <v>0.3125</v>
      </c>
      <c r="AH6980" s="4">
        <v>0.70833333333333337</v>
      </c>
      <c r="AI6980" s="6">
        <v>12</v>
      </c>
      <c r="AJ6980">
        <v>18</v>
      </c>
      <c r="AK6980">
        <v>32.549999999999997</v>
      </c>
      <c r="AL6980" t="s">
        <v>81</v>
      </c>
      <c r="AM6980" t="s">
        <v>72</v>
      </c>
      <c r="AN6980">
        <v>5</v>
      </c>
      <c r="AO6980" t="s">
        <v>83</v>
      </c>
      <c r="AP6980" t="s">
        <v>67</v>
      </c>
      <c r="AQ6980" t="s">
        <v>67</v>
      </c>
      <c r="AR6980" t="s">
        <v>82</v>
      </c>
      <c r="AT6980" t="s">
        <v>72</v>
      </c>
      <c r="AU6980">
        <v>24</v>
      </c>
      <c r="AV6980" t="s">
        <v>27751</v>
      </c>
      <c r="AW6980" t="s">
        <v>72</v>
      </c>
      <c r="AX6980">
        <v>24</v>
      </c>
      <c r="AY6980" t="s">
        <v>18915</v>
      </c>
      <c r="AZ6980" t="s">
        <v>18915</v>
      </c>
      <c r="BA6980" t="s">
        <v>859</v>
      </c>
      <c r="BB6980">
        <v>99202</v>
      </c>
      <c r="BC6980" t="s">
        <v>79</v>
      </c>
      <c r="BH6980" t="s">
        <v>27752</v>
      </c>
      <c r="BJ6980">
        <v>251907256</v>
      </c>
    </row>
    <row r="6981" spans="1:62" x14ac:dyDescent="0.25">
      <c r="A6981" t="s">
        <v>27810</v>
      </c>
      <c r="B6981" s="2">
        <v>43545</v>
      </c>
      <c r="C6981" t="s">
        <v>63</v>
      </c>
      <c r="D6981" s="3">
        <v>43472.4186796875</v>
      </c>
      <c r="E6981" t="s">
        <v>64</v>
      </c>
      <c r="F6981" s="2">
        <v>43556</v>
      </c>
      <c r="G6981" s="2">
        <v>43784</v>
      </c>
      <c r="H6981" t="s">
        <v>27811</v>
      </c>
      <c r="I6981" t="s">
        <v>27811</v>
      </c>
      <c r="J6981" t="s">
        <v>27812</v>
      </c>
      <c r="L6981" t="s">
        <v>21239</v>
      </c>
      <c r="M6981" t="s">
        <v>136</v>
      </c>
      <c r="N6981" t="s">
        <v>27813</v>
      </c>
      <c r="O6981" t="s">
        <v>70</v>
      </c>
      <c r="Q6981" t="s">
        <v>27814</v>
      </c>
      <c r="S6981" t="s">
        <v>72</v>
      </c>
      <c r="T6981" t="s">
        <v>27815</v>
      </c>
      <c r="U6981" t="s">
        <v>27816</v>
      </c>
      <c r="V6981" t="s">
        <v>3178</v>
      </c>
      <c r="W6981" t="s">
        <v>86</v>
      </c>
      <c r="X6981" t="s">
        <v>1292</v>
      </c>
      <c r="Y6981" t="str">
        <f>"35-3021"</f>
        <v>35-3021</v>
      </c>
      <c r="Z6981" t="s">
        <v>354</v>
      </c>
      <c r="AA6981">
        <v>722211</v>
      </c>
      <c r="AB6981">
        <v>25</v>
      </c>
      <c r="AC6981">
        <v>25</v>
      </c>
      <c r="AD6981" t="s">
        <v>79</v>
      </c>
      <c r="AE6981" t="s">
        <v>95</v>
      </c>
      <c r="AF6981">
        <v>40</v>
      </c>
      <c r="AG6981" s="4">
        <v>0.70833333333333337</v>
      </c>
      <c r="AH6981" s="4">
        <v>4.1666666666666664E-2</v>
      </c>
      <c r="AI6981" s="5">
        <v>10.18</v>
      </c>
      <c r="AJ6981">
        <v>15.27</v>
      </c>
      <c r="AK6981">
        <v>15.27</v>
      </c>
      <c r="AL6981" t="s">
        <v>81</v>
      </c>
      <c r="AM6981" t="s">
        <v>82</v>
      </c>
      <c r="AO6981" t="s">
        <v>83</v>
      </c>
      <c r="AP6981" t="s">
        <v>130</v>
      </c>
      <c r="AQ6981" t="s">
        <v>130</v>
      </c>
      <c r="AR6981" t="s">
        <v>82</v>
      </c>
      <c r="AT6981" t="s">
        <v>82</v>
      </c>
      <c r="AW6981" t="s">
        <v>82</v>
      </c>
      <c r="AY6981" t="s">
        <v>21239</v>
      </c>
      <c r="AZ6981" t="s">
        <v>5639</v>
      </c>
      <c r="BA6981" t="s">
        <v>136</v>
      </c>
      <c r="BB6981" t="s">
        <v>27817</v>
      </c>
      <c r="BC6981" t="s">
        <v>79</v>
      </c>
      <c r="BH6981" t="s">
        <v>27818</v>
      </c>
      <c r="BJ6981">
        <v>522329838</v>
      </c>
    </row>
    <row r="6982" spans="1:62" x14ac:dyDescent="0.25">
      <c r="A6982" t="s">
        <v>28000</v>
      </c>
      <c r="B6982" s="2">
        <v>43545</v>
      </c>
      <c r="C6982" t="s">
        <v>63</v>
      </c>
      <c r="D6982" s="3">
        <v>43472.484790555558</v>
      </c>
      <c r="E6982" t="s">
        <v>64</v>
      </c>
      <c r="F6982" s="2">
        <v>43556</v>
      </c>
      <c r="G6982" s="2">
        <v>43769</v>
      </c>
      <c r="H6982" t="s">
        <v>28001</v>
      </c>
      <c r="J6982" t="s">
        <v>28002</v>
      </c>
      <c r="L6982" t="s">
        <v>28003</v>
      </c>
      <c r="M6982" t="s">
        <v>207</v>
      </c>
      <c r="N6982">
        <v>2650</v>
      </c>
      <c r="O6982" t="s">
        <v>70</v>
      </c>
      <c r="Q6982" t="s">
        <v>28004</v>
      </c>
      <c r="S6982" t="s">
        <v>72</v>
      </c>
      <c r="T6982" t="s">
        <v>209</v>
      </c>
      <c r="U6982" t="s">
        <v>210</v>
      </c>
      <c r="V6982" t="s">
        <v>211</v>
      </c>
      <c r="W6982" t="s">
        <v>207</v>
      </c>
      <c r="X6982" t="s">
        <v>212</v>
      </c>
      <c r="Y6982" t="str">
        <f>"37-3011"</f>
        <v>37-3011</v>
      </c>
      <c r="Z6982" t="s">
        <v>94</v>
      </c>
      <c r="AA6982">
        <v>561730</v>
      </c>
      <c r="AB6982">
        <v>5</v>
      </c>
      <c r="AC6982">
        <v>5</v>
      </c>
      <c r="AD6982" t="s">
        <v>79</v>
      </c>
      <c r="AE6982" t="s">
        <v>80</v>
      </c>
      <c r="AF6982">
        <v>35</v>
      </c>
      <c r="AG6982" s="4">
        <v>0.33333333333333331</v>
      </c>
      <c r="AH6982" s="4">
        <v>0.66666666666666663</v>
      </c>
      <c r="AI6982" s="5">
        <v>17.920000000000002</v>
      </c>
      <c r="AJ6982">
        <v>26.88</v>
      </c>
      <c r="AL6982" t="s">
        <v>81</v>
      </c>
      <c r="AM6982" t="s">
        <v>82</v>
      </c>
      <c r="AO6982" t="s">
        <v>213</v>
      </c>
      <c r="AR6982" t="s">
        <v>82</v>
      </c>
      <c r="AT6982" t="s">
        <v>82</v>
      </c>
      <c r="AW6982" t="s">
        <v>82</v>
      </c>
      <c r="AY6982" t="s">
        <v>28003</v>
      </c>
      <c r="AZ6982" t="s">
        <v>214</v>
      </c>
      <c r="BA6982" t="s">
        <v>207</v>
      </c>
      <c r="BB6982">
        <v>2650</v>
      </c>
      <c r="BC6982" t="s">
        <v>79</v>
      </c>
      <c r="BH6982" t="s">
        <v>28002</v>
      </c>
      <c r="BJ6982">
        <v>42833566</v>
      </c>
    </row>
    <row r="6983" spans="1:62" x14ac:dyDescent="0.25">
      <c r="A6983" t="s">
        <v>28280</v>
      </c>
      <c r="B6983" s="2">
        <v>43545</v>
      </c>
      <c r="C6983" t="s">
        <v>63</v>
      </c>
      <c r="D6983" s="3">
        <v>43472.495048842589</v>
      </c>
      <c r="E6983" t="s">
        <v>64</v>
      </c>
      <c r="F6983" s="2">
        <v>43556</v>
      </c>
      <c r="G6983" s="2">
        <v>43799</v>
      </c>
      <c r="H6983" t="s">
        <v>28281</v>
      </c>
      <c r="J6983" t="s">
        <v>28282</v>
      </c>
      <c r="L6983" t="s">
        <v>738</v>
      </c>
      <c r="M6983" t="s">
        <v>105</v>
      </c>
      <c r="N6983">
        <v>78727</v>
      </c>
      <c r="O6983" t="s">
        <v>70</v>
      </c>
      <c r="Q6983" t="s">
        <v>28283</v>
      </c>
      <c r="S6983" t="s">
        <v>72</v>
      </c>
      <c r="T6983" t="s">
        <v>1855</v>
      </c>
      <c r="U6983" t="s">
        <v>1856</v>
      </c>
      <c r="V6983" t="s">
        <v>863</v>
      </c>
      <c r="W6983" t="s">
        <v>105</v>
      </c>
      <c r="X6983" t="s">
        <v>1758</v>
      </c>
      <c r="Y6983" t="str">
        <f>"37-3011"</f>
        <v>37-3011</v>
      </c>
      <c r="Z6983" t="s">
        <v>94</v>
      </c>
      <c r="AA6983">
        <v>561730</v>
      </c>
      <c r="AB6983">
        <v>12</v>
      </c>
      <c r="AC6983">
        <v>12</v>
      </c>
      <c r="AD6983" t="s">
        <v>79</v>
      </c>
      <c r="AE6983" t="s">
        <v>95</v>
      </c>
      <c r="AF6983">
        <v>40</v>
      </c>
      <c r="AG6983" s="4">
        <v>0.27083333333333331</v>
      </c>
      <c r="AH6983" s="4">
        <v>0.71875</v>
      </c>
      <c r="AI6983" s="5">
        <v>13.91</v>
      </c>
      <c r="AJ6983">
        <v>20.87</v>
      </c>
      <c r="AK6983">
        <v>22.5</v>
      </c>
      <c r="AL6983" t="s">
        <v>81</v>
      </c>
      <c r="AM6983" t="s">
        <v>82</v>
      </c>
      <c r="AO6983" t="s">
        <v>83</v>
      </c>
      <c r="AR6983" t="s">
        <v>82</v>
      </c>
      <c r="AT6983" t="s">
        <v>82</v>
      </c>
      <c r="AW6983" t="s">
        <v>72</v>
      </c>
      <c r="AX6983">
        <v>3</v>
      </c>
      <c r="AY6983" t="s">
        <v>738</v>
      </c>
      <c r="AZ6983" t="s">
        <v>2422</v>
      </c>
      <c r="BA6983" t="s">
        <v>105</v>
      </c>
      <c r="BB6983">
        <v>78727</v>
      </c>
      <c r="BC6983" t="s">
        <v>79</v>
      </c>
      <c r="BH6983" t="s">
        <v>28282</v>
      </c>
      <c r="BJ6983">
        <v>611712892</v>
      </c>
    </row>
    <row r="6984" spans="1:62" x14ac:dyDescent="0.25">
      <c r="A6984" t="s">
        <v>28311</v>
      </c>
      <c r="B6984" s="2">
        <v>43545</v>
      </c>
      <c r="C6984" t="s">
        <v>63</v>
      </c>
      <c r="D6984" s="3">
        <v>43472.420297627315</v>
      </c>
      <c r="E6984" t="s">
        <v>64</v>
      </c>
      <c r="F6984" s="2">
        <v>43556</v>
      </c>
      <c r="G6984" s="2">
        <v>43784</v>
      </c>
      <c r="H6984" t="s">
        <v>28312</v>
      </c>
      <c r="J6984" t="s">
        <v>28313</v>
      </c>
      <c r="L6984" t="s">
        <v>12963</v>
      </c>
      <c r="M6984" t="s">
        <v>136</v>
      </c>
      <c r="N6984">
        <v>21842</v>
      </c>
      <c r="O6984" t="s">
        <v>70</v>
      </c>
      <c r="Q6984" t="s">
        <v>27814</v>
      </c>
      <c r="S6984" t="s">
        <v>72</v>
      </c>
      <c r="T6984" t="s">
        <v>27815</v>
      </c>
      <c r="U6984" t="s">
        <v>27816</v>
      </c>
      <c r="V6984" t="s">
        <v>3178</v>
      </c>
      <c r="W6984" t="s">
        <v>86</v>
      </c>
      <c r="X6984" t="s">
        <v>1292</v>
      </c>
      <c r="Y6984" t="str">
        <f>"35-3021"</f>
        <v>35-3021</v>
      </c>
      <c r="Z6984" t="s">
        <v>354</v>
      </c>
      <c r="AA6984">
        <v>722211</v>
      </c>
      <c r="AB6984">
        <v>15</v>
      </c>
      <c r="AC6984">
        <v>15</v>
      </c>
      <c r="AD6984" t="s">
        <v>79</v>
      </c>
      <c r="AE6984" t="s">
        <v>95</v>
      </c>
      <c r="AF6984">
        <v>40</v>
      </c>
      <c r="AG6984" s="4">
        <v>0.70833333333333337</v>
      </c>
      <c r="AH6984" s="4">
        <v>4.1666666666666664E-2</v>
      </c>
      <c r="AI6984" s="5">
        <v>10.18</v>
      </c>
      <c r="AJ6984">
        <v>15.27</v>
      </c>
      <c r="AK6984">
        <v>15.27</v>
      </c>
      <c r="AL6984" t="s">
        <v>81</v>
      </c>
      <c r="AM6984" t="s">
        <v>82</v>
      </c>
      <c r="AO6984" t="s">
        <v>83</v>
      </c>
      <c r="AP6984" t="s">
        <v>130</v>
      </c>
      <c r="AQ6984" t="s">
        <v>130</v>
      </c>
      <c r="AR6984" t="s">
        <v>82</v>
      </c>
      <c r="AT6984" t="s">
        <v>82</v>
      </c>
      <c r="AW6984" t="s">
        <v>82</v>
      </c>
      <c r="AY6984" t="s">
        <v>23299</v>
      </c>
      <c r="AZ6984" t="s">
        <v>2086</v>
      </c>
      <c r="BA6984" t="s">
        <v>1966</v>
      </c>
      <c r="BB6984">
        <v>19971</v>
      </c>
      <c r="BC6984" t="s">
        <v>79</v>
      </c>
      <c r="BH6984" t="s">
        <v>28314</v>
      </c>
      <c r="BI6984" t="s">
        <v>130</v>
      </c>
      <c r="BJ6984">
        <v>205022920</v>
      </c>
    </row>
    <row r="6985" spans="1:62" x14ac:dyDescent="0.25">
      <c r="A6985" t="s">
        <v>28607</v>
      </c>
      <c r="B6985" s="2">
        <v>43545</v>
      </c>
      <c r="C6985" t="s">
        <v>63</v>
      </c>
      <c r="D6985" s="3">
        <v>43472.452601481484</v>
      </c>
      <c r="E6985" t="s">
        <v>64</v>
      </c>
      <c r="F6985" s="2">
        <v>43556</v>
      </c>
      <c r="G6985" s="2">
        <v>43814</v>
      </c>
      <c r="H6985" t="s">
        <v>28608</v>
      </c>
      <c r="J6985" t="s">
        <v>28609</v>
      </c>
      <c r="L6985" t="s">
        <v>28610</v>
      </c>
      <c r="M6985" t="s">
        <v>192</v>
      </c>
      <c r="N6985">
        <v>55104</v>
      </c>
      <c r="O6985" t="s">
        <v>70</v>
      </c>
      <c r="Q6985" t="s">
        <v>28611</v>
      </c>
      <c r="S6985" t="s">
        <v>72</v>
      </c>
      <c r="T6985" t="s">
        <v>27498</v>
      </c>
      <c r="U6985" t="s">
        <v>27499</v>
      </c>
      <c r="V6985" t="s">
        <v>25885</v>
      </c>
      <c r="W6985" t="s">
        <v>192</v>
      </c>
      <c r="X6985" t="s">
        <v>106</v>
      </c>
      <c r="Y6985" t="str">
        <f>"37-3011"</f>
        <v>37-3011</v>
      </c>
      <c r="Z6985" t="s">
        <v>94</v>
      </c>
      <c r="AA6985">
        <v>561730</v>
      </c>
      <c r="AB6985">
        <v>10</v>
      </c>
      <c r="AC6985">
        <v>10</v>
      </c>
      <c r="AD6985" t="s">
        <v>79</v>
      </c>
      <c r="AE6985" t="s">
        <v>80</v>
      </c>
      <c r="AF6985">
        <v>40</v>
      </c>
      <c r="AG6985" s="4">
        <v>0.3125</v>
      </c>
      <c r="AH6985" s="4">
        <v>0.64583333333333337</v>
      </c>
      <c r="AI6985" s="5">
        <v>17.05</v>
      </c>
      <c r="AJ6985">
        <v>25.58</v>
      </c>
      <c r="AK6985">
        <v>25.58</v>
      </c>
      <c r="AL6985" t="s">
        <v>81</v>
      </c>
      <c r="AM6985" t="s">
        <v>82</v>
      </c>
      <c r="AO6985" t="s">
        <v>83</v>
      </c>
      <c r="AP6985" t="s">
        <v>67</v>
      </c>
      <c r="AQ6985" t="s">
        <v>67</v>
      </c>
      <c r="AR6985" t="s">
        <v>82</v>
      </c>
      <c r="AT6985" t="s">
        <v>82</v>
      </c>
      <c r="AW6985" t="s">
        <v>82</v>
      </c>
      <c r="AY6985" t="s">
        <v>28610</v>
      </c>
      <c r="AZ6985" t="s">
        <v>791</v>
      </c>
      <c r="BA6985" t="s">
        <v>192</v>
      </c>
      <c r="BB6985">
        <v>55104</v>
      </c>
      <c r="BC6985" t="s">
        <v>79</v>
      </c>
      <c r="BH6985" t="s">
        <v>28609</v>
      </c>
      <c r="BJ6985">
        <v>411926133</v>
      </c>
    </row>
    <row r="6986" spans="1:62" x14ac:dyDescent="0.25">
      <c r="A6986" t="s">
        <v>30228</v>
      </c>
      <c r="B6986" s="2">
        <v>43545</v>
      </c>
      <c r="C6986" t="s">
        <v>63</v>
      </c>
      <c r="D6986" s="3">
        <v>43472.513403645833</v>
      </c>
      <c r="E6986" t="s">
        <v>64</v>
      </c>
      <c r="F6986" s="2">
        <v>43556</v>
      </c>
      <c r="G6986" s="2">
        <v>43799</v>
      </c>
      <c r="H6986" t="s">
        <v>30229</v>
      </c>
      <c r="J6986" t="s">
        <v>30230</v>
      </c>
      <c r="L6986" t="s">
        <v>30231</v>
      </c>
      <c r="M6986" t="s">
        <v>166</v>
      </c>
      <c r="N6986">
        <v>84118</v>
      </c>
      <c r="O6986" t="s">
        <v>70</v>
      </c>
      <c r="Q6986" t="s">
        <v>30232</v>
      </c>
      <c r="S6986" t="s">
        <v>72</v>
      </c>
      <c r="T6986" t="s">
        <v>14307</v>
      </c>
      <c r="U6986" t="s">
        <v>14307</v>
      </c>
      <c r="V6986" t="s">
        <v>21376</v>
      </c>
      <c r="W6986" t="s">
        <v>166</v>
      </c>
      <c r="X6986" t="s">
        <v>106</v>
      </c>
      <c r="Y6986" t="str">
        <f>"37-3011"</f>
        <v>37-3011</v>
      </c>
      <c r="Z6986" t="s">
        <v>94</v>
      </c>
      <c r="AA6986">
        <v>561730</v>
      </c>
      <c r="AB6986">
        <v>7</v>
      </c>
      <c r="AC6986">
        <v>7</v>
      </c>
      <c r="AD6986" t="s">
        <v>79</v>
      </c>
      <c r="AE6986" t="s">
        <v>80</v>
      </c>
      <c r="AF6986">
        <v>40</v>
      </c>
      <c r="AG6986" s="4">
        <v>0.29166666666666669</v>
      </c>
      <c r="AH6986" s="4">
        <v>0.70833333333333337</v>
      </c>
      <c r="AI6986" s="5">
        <v>13.68</v>
      </c>
      <c r="AJ6986">
        <v>20.52</v>
      </c>
      <c r="AL6986" t="s">
        <v>81</v>
      </c>
      <c r="AM6986" t="s">
        <v>82</v>
      </c>
      <c r="AO6986" t="s">
        <v>83</v>
      </c>
      <c r="AR6986" t="s">
        <v>82</v>
      </c>
      <c r="AT6986" t="s">
        <v>82</v>
      </c>
      <c r="AW6986" t="s">
        <v>72</v>
      </c>
      <c r="AX6986">
        <v>1</v>
      </c>
      <c r="AY6986" t="s">
        <v>30231</v>
      </c>
      <c r="AZ6986" t="s">
        <v>172</v>
      </c>
      <c r="BA6986" t="s">
        <v>166</v>
      </c>
      <c r="BB6986">
        <v>84118</v>
      </c>
      <c r="BC6986" t="s">
        <v>79</v>
      </c>
      <c r="BH6986" t="s">
        <v>30230</v>
      </c>
      <c r="BJ6986">
        <v>821627959</v>
      </c>
    </row>
    <row r="6987" spans="1:62" x14ac:dyDescent="0.25">
      <c r="A6987" t="s">
        <v>31275</v>
      </c>
      <c r="B6987" s="2">
        <v>43545</v>
      </c>
      <c r="C6987" t="s">
        <v>63</v>
      </c>
      <c r="D6987" s="3">
        <v>43472.464385358799</v>
      </c>
      <c r="E6987" t="s">
        <v>64</v>
      </c>
      <c r="F6987" s="2">
        <v>43556</v>
      </c>
      <c r="G6987" s="2">
        <v>43803</v>
      </c>
      <c r="H6987" t="s">
        <v>31276</v>
      </c>
      <c r="I6987" t="s">
        <v>31276</v>
      </c>
      <c r="J6987" t="s">
        <v>31277</v>
      </c>
      <c r="L6987" t="s">
        <v>31278</v>
      </c>
      <c r="M6987" t="s">
        <v>1246</v>
      </c>
      <c r="N6987">
        <v>64083</v>
      </c>
      <c r="O6987" t="s">
        <v>70</v>
      </c>
      <c r="Q6987" t="s">
        <v>31279</v>
      </c>
      <c r="S6987" t="s">
        <v>72</v>
      </c>
      <c r="T6987" t="s">
        <v>1855</v>
      </c>
      <c r="U6987" t="s">
        <v>1856</v>
      </c>
      <c r="V6987" t="s">
        <v>863</v>
      </c>
      <c r="W6987" t="s">
        <v>105</v>
      </c>
      <c r="X6987" t="s">
        <v>1758</v>
      </c>
      <c r="Y6987" t="str">
        <f>"37-3011"</f>
        <v>37-3011</v>
      </c>
      <c r="Z6987" t="s">
        <v>94</v>
      </c>
      <c r="AA6987">
        <v>561730</v>
      </c>
      <c r="AB6987">
        <v>3</v>
      </c>
      <c r="AC6987">
        <v>3</v>
      </c>
      <c r="AD6987" t="s">
        <v>79</v>
      </c>
      <c r="AE6987" t="s">
        <v>95</v>
      </c>
      <c r="AF6987">
        <v>40</v>
      </c>
      <c r="AG6987" s="4">
        <v>0.33333333333333331</v>
      </c>
      <c r="AH6987" s="4">
        <v>0.70833333333333337</v>
      </c>
      <c r="AI6987" s="5">
        <v>14.73</v>
      </c>
      <c r="AJ6987">
        <v>22.1</v>
      </c>
      <c r="AK6987">
        <v>22.5</v>
      </c>
      <c r="AL6987" t="s">
        <v>81</v>
      </c>
      <c r="AM6987" t="s">
        <v>82</v>
      </c>
      <c r="AO6987" t="s">
        <v>83</v>
      </c>
      <c r="AR6987" t="s">
        <v>82</v>
      </c>
      <c r="AT6987" t="s">
        <v>82</v>
      </c>
      <c r="AW6987" t="s">
        <v>72</v>
      </c>
      <c r="AX6987">
        <v>3</v>
      </c>
      <c r="AY6987" t="s">
        <v>31278</v>
      </c>
      <c r="AZ6987" t="s">
        <v>2069</v>
      </c>
      <c r="BA6987" t="s">
        <v>1246</v>
      </c>
      <c r="BB6987">
        <v>64083</v>
      </c>
      <c r="BC6987" t="s">
        <v>79</v>
      </c>
      <c r="BH6987" t="s">
        <v>31280</v>
      </c>
      <c r="BJ6987">
        <v>473565358</v>
      </c>
    </row>
    <row r="6988" spans="1:62" x14ac:dyDescent="0.25">
      <c r="A6988" t="s">
        <v>32032</v>
      </c>
      <c r="B6988" s="2">
        <v>43545</v>
      </c>
      <c r="C6988" t="s">
        <v>63</v>
      </c>
      <c r="D6988" s="3">
        <v>43472.430310057869</v>
      </c>
      <c r="E6988" t="s">
        <v>64</v>
      </c>
      <c r="F6988" s="2">
        <v>43556</v>
      </c>
      <c r="G6988" s="2">
        <v>43799</v>
      </c>
      <c r="H6988" t="s">
        <v>9028</v>
      </c>
      <c r="J6988" t="s">
        <v>9029</v>
      </c>
      <c r="L6988" t="s">
        <v>9030</v>
      </c>
      <c r="M6988" t="s">
        <v>147</v>
      </c>
      <c r="N6988">
        <v>19047</v>
      </c>
      <c r="O6988" t="s">
        <v>70</v>
      </c>
      <c r="Q6988" t="s">
        <v>9031</v>
      </c>
      <c r="S6988" t="s">
        <v>72</v>
      </c>
      <c r="T6988" t="s">
        <v>5117</v>
      </c>
      <c r="U6988" t="s">
        <v>5118</v>
      </c>
      <c r="V6988" t="s">
        <v>2222</v>
      </c>
      <c r="W6988" t="s">
        <v>278</v>
      </c>
      <c r="X6988" t="s">
        <v>106</v>
      </c>
      <c r="Y6988" t="str">
        <f>"37-3011"</f>
        <v>37-3011</v>
      </c>
      <c r="Z6988" t="s">
        <v>94</v>
      </c>
      <c r="AA6988">
        <v>561730</v>
      </c>
      <c r="AB6988">
        <v>10</v>
      </c>
      <c r="AC6988">
        <v>10</v>
      </c>
      <c r="AD6988" t="s">
        <v>79</v>
      </c>
      <c r="AE6988" t="s">
        <v>80</v>
      </c>
      <c r="AF6988">
        <v>35</v>
      </c>
      <c r="AG6988" s="4">
        <v>0.29166666666666669</v>
      </c>
      <c r="AH6988" s="4">
        <v>0.66666666666666663</v>
      </c>
      <c r="AI6988" s="5">
        <v>15.35</v>
      </c>
      <c r="AJ6988">
        <v>23.03</v>
      </c>
      <c r="AL6988" t="s">
        <v>81</v>
      </c>
      <c r="AM6988" t="s">
        <v>82</v>
      </c>
      <c r="AO6988" t="s">
        <v>83</v>
      </c>
      <c r="AR6988" t="s">
        <v>82</v>
      </c>
      <c r="AT6988" t="s">
        <v>82</v>
      </c>
      <c r="AW6988" t="s">
        <v>72</v>
      </c>
      <c r="AX6988">
        <v>3</v>
      </c>
      <c r="AY6988" t="s">
        <v>9032</v>
      </c>
      <c r="AZ6988" t="s">
        <v>1521</v>
      </c>
      <c r="BA6988" t="s">
        <v>147</v>
      </c>
      <c r="BB6988">
        <v>19047</v>
      </c>
      <c r="BC6988" t="s">
        <v>79</v>
      </c>
      <c r="BH6988" t="s">
        <v>9029</v>
      </c>
      <c r="BJ6988">
        <v>264818917</v>
      </c>
    </row>
    <row r="6989" spans="1:62" x14ac:dyDescent="0.25">
      <c r="A6989" t="s">
        <v>32042</v>
      </c>
      <c r="B6989" s="2">
        <v>43545</v>
      </c>
      <c r="C6989" t="s">
        <v>63</v>
      </c>
      <c r="D6989" s="3">
        <v>43472.421325694442</v>
      </c>
      <c r="E6989" t="s">
        <v>64</v>
      </c>
      <c r="F6989" s="2">
        <v>43556</v>
      </c>
      <c r="G6989" s="2">
        <v>43800</v>
      </c>
      <c r="H6989" t="s">
        <v>8958</v>
      </c>
      <c r="J6989" t="s">
        <v>8959</v>
      </c>
      <c r="L6989" t="s">
        <v>8960</v>
      </c>
      <c r="M6989" t="s">
        <v>136</v>
      </c>
      <c r="N6989">
        <v>21666</v>
      </c>
      <c r="O6989" t="s">
        <v>70</v>
      </c>
      <c r="Q6989" t="s">
        <v>8961</v>
      </c>
      <c r="S6989" t="s">
        <v>72</v>
      </c>
      <c r="T6989" t="s">
        <v>5117</v>
      </c>
      <c r="U6989" t="s">
        <v>5118</v>
      </c>
      <c r="V6989" t="s">
        <v>2222</v>
      </c>
      <c r="W6989" t="s">
        <v>278</v>
      </c>
      <c r="X6989" t="s">
        <v>106</v>
      </c>
      <c r="Y6989" t="str">
        <f>"37-3011"</f>
        <v>37-3011</v>
      </c>
      <c r="Z6989" t="s">
        <v>94</v>
      </c>
      <c r="AA6989">
        <v>561730</v>
      </c>
      <c r="AB6989">
        <v>25</v>
      </c>
      <c r="AC6989">
        <v>25</v>
      </c>
      <c r="AD6989" t="s">
        <v>79</v>
      </c>
      <c r="AE6989" t="s">
        <v>80</v>
      </c>
      <c r="AF6989">
        <v>35</v>
      </c>
      <c r="AG6989" s="4">
        <v>0.33333333333333331</v>
      </c>
      <c r="AH6989" s="4">
        <v>0.6875</v>
      </c>
      <c r="AI6989" s="5">
        <v>14.64</v>
      </c>
      <c r="AJ6989">
        <v>21.96</v>
      </c>
      <c r="AL6989" t="s">
        <v>81</v>
      </c>
      <c r="AM6989" t="s">
        <v>82</v>
      </c>
      <c r="AO6989" t="s">
        <v>83</v>
      </c>
      <c r="AR6989" t="s">
        <v>82</v>
      </c>
      <c r="AT6989" t="s">
        <v>82</v>
      </c>
      <c r="AW6989" t="s">
        <v>72</v>
      </c>
      <c r="AX6989">
        <v>3</v>
      </c>
      <c r="AY6989" t="s">
        <v>8960</v>
      </c>
      <c r="AZ6989" t="s">
        <v>8962</v>
      </c>
      <c r="BA6989" t="s">
        <v>136</v>
      </c>
      <c r="BB6989">
        <v>21666</v>
      </c>
      <c r="BC6989" t="s">
        <v>79</v>
      </c>
      <c r="BH6989" t="s">
        <v>8959</v>
      </c>
      <c r="BJ6989">
        <v>521216474</v>
      </c>
    </row>
    <row r="6990" spans="1:62" x14ac:dyDescent="0.25">
      <c r="A6990" t="s">
        <v>32068</v>
      </c>
      <c r="B6990" s="2">
        <v>43545</v>
      </c>
      <c r="C6990" t="s">
        <v>63</v>
      </c>
      <c r="D6990" s="3">
        <v>43472.41512322917</v>
      </c>
      <c r="E6990" t="s">
        <v>91</v>
      </c>
      <c r="H6990" t="s">
        <v>8802</v>
      </c>
      <c r="J6990" t="s">
        <v>8803</v>
      </c>
      <c r="L6990" t="s">
        <v>5115</v>
      </c>
      <c r="M6990" t="s">
        <v>278</v>
      </c>
      <c r="N6990">
        <v>23453</v>
      </c>
      <c r="O6990" t="s">
        <v>70</v>
      </c>
      <c r="Q6990" t="s">
        <v>8804</v>
      </c>
      <c r="S6990" t="s">
        <v>72</v>
      </c>
      <c r="T6990" t="s">
        <v>5117</v>
      </c>
      <c r="U6990" t="s">
        <v>5118</v>
      </c>
      <c r="V6990" t="s">
        <v>2222</v>
      </c>
      <c r="W6990" t="s">
        <v>278</v>
      </c>
      <c r="X6990" t="s">
        <v>106</v>
      </c>
      <c r="Y6990" t="str">
        <f>"37-3011"</f>
        <v>37-3011</v>
      </c>
      <c r="Z6990" t="s">
        <v>94</v>
      </c>
      <c r="AA6990">
        <v>561730</v>
      </c>
      <c r="AB6990">
        <v>30</v>
      </c>
      <c r="AD6990" t="s">
        <v>79</v>
      </c>
      <c r="AE6990" t="s">
        <v>80</v>
      </c>
      <c r="AF6990">
        <v>35</v>
      </c>
      <c r="AG6990" s="4">
        <v>0.29166666666666669</v>
      </c>
      <c r="AH6990" s="4">
        <v>0.66666666666666663</v>
      </c>
      <c r="AI6990" s="5">
        <v>12.46</v>
      </c>
      <c r="AJ6990">
        <v>18.690000000000001</v>
      </c>
      <c r="AL6990" t="s">
        <v>81</v>
      </c>
      <c r="AM6990" t="s">
        <v>82</v>
      </c>
      <c r="AO6990" t="s">
        <v>83</v>
      </c>
      <c r="AR6990" t="s">
        <v>82</v>
      </c>
      <c r="AT6990" t="s">
        <v>82</v>
      </c>
      <c r="AW6990" t="s">
        <v>72</v>
      </c>
      <c r="AX6990">
        <v>3</v>
      </c>
      <c r="AY6990" t="s">
        <v>5115</v>
      </c>
      <c r="AZ6990" t="s">
        <v>5119</v>
      </c>
      <c r="BA6990" t="s">
        <v>278</v>
      </c>
      <c r="BB6990">
        <v>23453</v>
      </c>
      <c r="BC6990" t="s">
        <v>79</v>
      </c>
      <c r="BH6990" t="s">
        <v>8803</v>
      </c>
      <c r="BJ6990">
        <v>300728388</v>
      </c>
    </row>
    <row r="6991" spans="1:62" x14ac:dyDescent="0.25">
      <c r="A6991" t="s">
        <v>32379</v>
      </c>
      <c r="B6991" s="2">
        <v>43545</v>
      </c>
      <c r="C6991" t="s">
        <v>63</v>
      </c>
      <c r="D6991" s="3">
        <v>43472.510780393517</v>
      </c>
      <c r="E6991" t="s">
        <v>64</v>
      </c>
      <c r="F6991" s="2">
        <v>43556</v>
      </c>
      <c r="G6991" s="2">
        <v>43830</v>
      </c>
      <c r="H6991" t="s">
        <v>32380</v>
      </c>
      <c r="J6991" t="s">
        <v>32326</v>
      </c>
      <c r="L6991" t="s">
        <v>32327</v>
      </c>
      <c r="M6991" t="s">
        <v>105</v>
      </c>
      <c r="N6991">
        <v>77465</v>
      </c>
      <c r="O6991" t="s">
        <v>70</v>
      </c>
      <c r="Q6991" t="s">
        <v>32381</v>
      </c>
      <c r="S6991" t="s">
        <v>82</v>
      </c>
      <c r="U6991" t="s">
        <v>92</v>
      </c>
      <c r="X6991" t="s">
        <v>32382</v>
      </c>
      <c r="Y6991" t="str">
        <f>"45-3011"</f>
        <v>45-3011</v>
      </c>
      <c r="Z6991" t="s">
        <v>1652</v>
      </c>
      <c r="AA6991">
        <v>11411</v>
      </c>
      <c r="AB6991">
        <v>12</v>
      </c>
      <c r="AC6991">
        <v>12</v>
      </c>
      <c r="AD6991" t="s">
        <v>79</v>
      </c>
      <c r="AE6991" t="s">
        <v>80</v>
      </c>
      <c r="AF6991">
        <v>40</v>
      </c>
      <c r="AG6991" s="4">
        <v>0.33333333333333331</v>
      </c>
      <c r="AH6991" s="4">
        <v>0.75</v>
      </c>
      <c r="AI6991" s="5">
        <v>10.24</v>
      </c>
      <c r="AJ6991">
        <v>15.36</v>
      </c>
      <c r="AL6991" t="s">
        <v>81</v>
      </c>
      <c r="AM6991" t="s">
        <v>82</v>
      </c>
      <c r="AO6991" t="s">
        <v>83</v>
      </c>
      <c r="AP6991" t="s">
        <v>67</v>
      </c>
      <c r="AQ6991" t="s">
        <v>67</v>
      </c>
      <c r="AR6991" t="s">
        <v>82</v>
      </c>
      <c r="AT6991" t="s">
        <v>82</v>
      </c>
      <c r="AW6991" t="s">
        <v>82</v>
      </c>
      <c r="AY6991" t="s">
        <v>14788</v>
      </c>
      <c r="AZ6991" t="s">
        <v>14791</v>
      </c>
      <c r="BA6991" t="s">
        <v>105</v>
      </c>
      <c r="BB6991">
        <v>77465</v>
      </c>
      <c r="BC6991" t="s">
        <v>79</v>
      </c>
      <c r="BH6991" t="s">
        <v>32383</v>
      </c>
      <c r="BJ6991">
        <v>463178512</v>
      </c>
    </row>
    <row r="6992" spans="1:62" x14ac:dyDescent="0.25">
      <c r="A6992" t="s">
        <v>33045</v>
      </c>
      <c r="B6992" s="2">
        <v>43545</v>
      </c>
      <c r="C6992" t="s">
        <v>63</v>
      </c>
      <c r="D6992" s="3">
        <v>43472.405241273147</v>
      </c>
      <c r="E6992" t="s">
        <v>64</v>
      </c>
      <c r="F6992" s="2">
        <v>43556</v>
      </c>
      <c r="G6992" s="2">
        <v>43819</v>
      </c>
      <c r="H6992" t="s">
        <v>33046</v>
      </c>
      <c r="J6992" t="s">
        <v>33047</v>
      </c>
      <c r="L6992" t="s">
        <v>19164</v>
      </c>
      <c r="M6992" t="s">
        <v>232</v>
      </c>
      <c r="N6992">
        <v>12601</v>
      </c>
      <c r="O6992" t="s">
        <v>70</v>
      </c>
      <c r="Q6992" t="s">
        <v>33048</v>
      </c>
      <c r="S6992" t="s">
        <v>72</v>
      </c>
      <c r="T6992" t="s">
        <v>2185</v>
      </c>
      <c r="U6992" t="s">
        <v>2186</v>
      </c>
      <c r="V6992" t="s">
        <v>2187</v>
      </c>
      <c r="W6992" t="s">
        <v>232</v>
      </c>
      <c r="X6992" t="s">
        <v>33049</v>
      </c>
      <c r="Y6992" t="str">
        <f>"47-2051"</f>
        <v>47-2051</v>
      </c>
      <c r="Z6992" t="s">
        <v>1383</v>
      </c>
      <c r="AA6992">
        <v>238110</v>
      </c>
      <c r="AB6992">
        <v>4</v>
      </c>
      <c r="AC6992">
        <v>2</v>
      </c>
      <c r="AD6992" t="s">
        <v>79</v>
      </c>
      <c r="AE6992" t="s">
        <v>80</v>
      </c>
      <c r="AF6992">
        <v>40</v>
      </c>
      <c r="AG6992" s="4">
        <v>0.29166666666666669</v>
      </c>
      <c r="AH6992" s="4">
        <v>0.625</v>
      </c>
      <c r="AI6992" s="5">
        <v>28.51</v>
      </c>
      <c r="AJ6992">
        <v>42.77</v>
      </c>
      <c r="AK6992">
        <v>42.77</v>
      </c>
      <c r="AL6992" t="s">
        <v>81</v>
      </c>
      <c r="AM6992" t="s">
        <v>82</v>
      </c>
      <c r="AO6992" t="s">
        <v>213</v>
      </c>
      <c r="AR6992" t="s">
        <v>82</v>
      </c>
      <c r="AT6992" t="s">
        <v>72</v>
      </c>
      <c r="AU6992">
        <v>1</v>
      </c>
      <c r="AV6992" t="s">
        <v>33050</v>
      </c>
      <c r="AW6992" t="s">
        <v>72</v>
      </c>
      <c r="AX6992">
        <v>12</v>
      </c>
      <c r="AY6992" t="s">
        <v>19164</v>
      </c>
      <c r="AZ6992" t="s">
        <v>9556</v>
      </c>
      <c r="BA6992" t="s">
        <v>232</v>
      </c>
      <c r="BB6992">
        <v>12601</v>
      </c>
      <c r="BC6992" t="s">
        <v>79</v>
      </c>
      <c r="BH6992" t="s">
        <v>33051</v>
      </c>
      <c r="BJ6992">
        <v>208791330</v>
      </c>
    </row>
    <row r="6993" spans="1:62" x14ac:dyDescent="0.25">
      <c r="A6993" t="s">
        <v>33106</v>
      </c>
      <c r="B6993" s="2">
        <v>43545</v>
      </c>
      <c r="C6993" t="s">
        <v>63</v>
      </c>
      <c r="D6993" s="3">
        <v>43472.415220173614</v>
      </c>
      <c r="E6993" t="s">
        <v>91</v>
      </c>
      <c r="H6993" t="s">
        <v>33107</v>
      </c>
      <c r="J6993" t="s">
        <v>33108</v>
      </c>
      <c r="K6993" t="s">
        <v>33109</v>
      </c>
      <c r="L6993" t="s">
        <v>22937</v>
      </c>
      <c r="M6993" t="s">
        <v>147</v>
      </c>
      <c r="N6993">
        <v>19390</v>
      </c>
      <c r="O6993" t="s">
        <v>70</v>
      </c>
      <c r="Q6993" t="s">
        <v>33110</v>
      </c>
      <c r="S6993" t="s">
        <v>72</v>
      </c>
      <c r="T6993" t="s">
        <v>4795</v>
      </c>
      <c r="U6993" t="s">
        <v>5508</v>
      </c>
      <c r="V6993" t="s">
        <v>4796</v>
      </c>
      <c r="W6993" t="s">
        <v>308</v>
      </c>
      <c r="X6993" t="s">
        <v>106</v>
      </c>
      <c r="Y6993" t="str">
        <f>"37-3011"</f>
        <v>37-3011</v>
      </c>
      <c r="Z6993" t="s">
        <v>94</v>
      </c>
      <c r="AA6993">
        <v>561730</v>
      </c>
      <c r="AB6993">
        <v>3</v>
      </c>
      <c r="AD6993" t="s">
        <v>79</v>
      </c>
      <c r="AE6993" t="s">
        <v>80</v>
      </c>
      <c r="AF6993">
        <v>40</v>
      </c>
      <c r="AG6993" s="4">
        <v>0.33333333333333331</v>
      </c>
      <c r="AH6993" s="4">
        <v>0.70833333333333337</v>
      </c>
      <c r="AI6993" s="5">
        <v>15.35</v>
      </c>
      <c r="AJ6993">
        <v>23.03</v>
      </c>
      <c r="AL6993" t="s">
        <v>81</v>
      </c>
      <c r="AM6993" t="s">
        <v>82</v>
      </c>
      <c r="AO6993" t="s">
        <v>83</v>
      </c>
      <c r="AR6993" t="s">
        <v>82</v>
      </c>
      <c r="AT6993" t="s">
        <v>82</v>
      </c>
      <c r="AW6993" t="s">
        <v>72</v>
      </c>
      <c r="AX6993">
        <v>1</v>
      </c>
      <c r="AY6993" t="s">
        <v>22937</v>
      </c>
      <c r="AZ6993" t="s">
        <v>1310</v>
      </c>
      <c r="BA6993" t="s">
        <v>147</v>
      </c>
      <c r="BB6993">
        <v>19390</v>
      </c>
      <c r="BC6993" t="s">
        <v>79</v>
      </c>
      <c r="BH6993" t="s">
        <v>33108</v>
      </c>
      <c r="BJ6993">
        <v>473429602</v>
      </c>
    </row>
    <row r="6994" spans="1:62" x14ac:dyDescent="0.25">
      <c r="A6994" t="s">
        <v>33431</v>
      </c>
      <c r="B6994" s="2">
        <v>43545</v>
      </c>
      <c r="C6994" t="s">
        <v>63</v>
      </c>
      <c r="D6994" s="3">
        <v>43472.41676565972</v>
      </c>
      <c r="E6994" t="s">
        <v>64</v>
      </c>
      <c r="F6994" s="2">
        <v>43556</v>
      </c>
      <c r="G6994" s="2">
        <v>43784</v>
      </c>
      <c r="H6994" t="s">
        <v>10529</v>
      </c>
      <c r="J6994" t="s">
        <v>33432</v>
      </c>
      <c r="L6994" t="s">
        <v>8048</v>
      </c>
      <c r="M6994" t="s">
        <v>278</v>
      </c>
      <c r="N6994">
        <v>23005</v>
      </c>
      <c r="O6994" t="s">
        <v>70</v>
      </c>
      <c r="Q6994" t="s">
        <v>10531</v>
      </c>
      <c r="S6994" t="s">
        <v>72</v>
      </c>
      <c r="T6994" t="s">
        <v>5117</v>
      </c>
      <c r="U6994" t="s">
        <v>5118</v>
      </c>
      <c r="V6994" t="s">
        <v>2222</v>
      </c>
      <c r="W6994" t="s">
        <v>278</v>
      </c>
      <c r="X6994" t="s">
        <v>10532</v>
      </c>
      <c r="Y6994" t="str">
        <f>"41-9091"</f>
        <v>41-9091</v>
      </c>
      <c r="Z6994" t="s">
        <v>6361</v>
      </c>
      <c r="AA6994">
        <v>722330</v>
      </c>
      <c r="AB6994">
        <v>24</v>
      </c>
      <c r="AC6994">
        <v>24</v>
      </c>
      <c r="AD6994" t="s">
        <v>79</v>
      </c>
      <c r="AE6994" t="s">
        <v>80</v>
      </c>
      <c r="AF6994">
        <v>35</v>
      </c>
      <c r="AG6994" s="4">
        <v>0.5</v>
      </c>
      <c r="AH6994" s="4">
        <v>0.83333333333333337</v>
      </c>
      <c r="AI6994" s="5">
        <v>11.12</v>
      </c>
      <c r="AL6994" t="s">
        <v>81</v>
      </c>
      <c r="AM6994" t="s">
        <v>82</v>
      </c>
      <c r="AO6994" t="s">
        <v>83</v>
      </c>
      <c r="AR6994" t="s">
        <v>82</v>
      </c>
      <c r="AT6994" t="s">
        <v>82</v>
      </c>
      <c r="AW6994" t="s">
        <v>82</v>
      </c>
      <c r="AY6994" t="s">
        <v>10683</v>
      </c>
      <c r="AZ6994" t="s">
        <v>10684</v>
      </c>
      <c r="BA6994" t="s">
        <v>278</v>
      </c>
      <c r="BB6994">
        <v>22405</v>
      </c>
      <c r="BC6994" t="s">
        <v>79</v>
      </c>
      <c r="BH6994" t="s">
        <v>10685</v>
      </c>
      <c r="BJ6994">
        <v>61711366</v>
      </c>
    </row>
    <row r="6995" spans="1:62" x14ac:dyDescent="0.25">
      <c r="A6995" t="s">
        <v>34382</v>
      </c>
      <c r="B6995" s="2">
        <v>43545</v>
      </c>
      <c r="C6995" t="s">
        <v>63</v>
      </c>
      <c r="D6995" s="3">
        <v>43472.401280231483</v>
      </c>
      <c r="E6995" t="s">
        <v>64</v>
      </c>
      <c r="F6995" s="2">
        <v>43556</v>
      </c>
      <c r="G6995" s="2">
        <v>43740</v>
      </c>
      <c r="H6995" t="s">
        <v>34383</v>
      </c>
      <c r="I6995" t="s">
        <v>34384</v>
      </c>
      <c r="J6995" t="s">
        <v>34385</v>
      </c>
      <c r="L6995" t="s">
        <v>10205</v>
      </c>
      <c r="M6995" t="s">
        <v>207</v>
      </c>
      <c r="N6995">
        <v>2554</v>
      </c>
      <c r="O6995" t="s">
        <v>70</v>
      </c>
      <c r="Q6995" t="s">
        <v>34386</v>
      </c>
      <c r="S6995" t="s">
        <v>72</v>
      </c>
      <c r="T6995" t="s">
        <v>4133</v>
      </c>
      <c r="U6995" t="s">
        <v>3783</v>
      </c>
      <c r="V6995" t="s">
        <v>2207</v>
      </c>
      <c r="W6995" t="s">
        <v>86</v>
      </c>
      <c r="X6995" t="s">
        <v>14935</v>
      </c>
      <c r="Y6995" t="str">
        <f>"35-2015"</f>
        <v>35-2015</v>
      </c>
      <c r="Z6995" t="s">
        <v>346</v>
      </c>
      <c r="AA6995">
        <v>722110</v>
      </c>
      <c r="AB6995">
        <v>8</v>
      </c>
      <c r="AC6995">
        <v>8</v>
      </c>
      <c r="AD6995" t="s">
        <v>79</v>
      </c>
      <c r="AE6995" t="s">
        <v>80</v>
      </c>
      <c r="AF6995">
        <v>35</v>
      </c>
      <c r="AG6995" s="4">
        <v>0.29166666666666669</v>
      </c>
      <c r="AH6995" s="4">
        <v>0.625</v>
      </c>
      <c r="AI6995" s="5">
        <v>16.84</v>
      </c>
      <c r="AJ6995">
        <v>25.26</v>
      </c>
      <c r="AL6995" t="s">
        <v>81</v>
      </c>
      <c r="AM6995" t="s">
        <v>82</v>
      </c>
      <c r="AO6995" t="s">
        <v>83</v>
      </c>
      <c r="AR6995" t="s">
        <v>82</v>
      </c>
      <c r="AT6995" t="s">
        <v>82</v>
      </c>
      <c r="AW6995" t="s">
        <v>72</v>
      </c>
      <c r="AX6995">
        <v>1</v>
      </c>
      <c r="AY6995" t="s">
        <v>10205</v>
      </c>
      <c r="AZ6995" t="s">
        <v>10205</v>
      </c>
      <c r="BA6995" t="s">
        <v>207</v>
      </c>
      <c r="BB6995">
        <v>2554</v>
      </c>
      <c r="BC6995" t="s">
        <v>79</v>
      </c>
      <c r="BH6995" t="s">
        <v>34385</v>
      </c>
      <c r="BJ6995">
        <v>831984813</v>
      </c>
    </row>
    <row r="6996" spans="1:62" x14ac:dyDescent="0.25">
      <c r="A6996" t="s">
        <v>34398</v>
      </c>
      <c r="B6996" s="2">
        <v>43545</v>
      </c>
      <c r="C6996" t="s">
        <v>63</v>
      </c>
      <c r="D6996" s="3">
        <v>43472.395203113425</v>
      </c>
      <c r="E6996" t="s">
        <v>91</v>
      </c>
      <c r="H6996" t="s">
        <v>10341</v>
      </c>
      <c r="J6996" t="s">
        <v>2205</v>
      </c>
      <c r="K6996" t="s">
        <v>10342</v>
      </c>
      <c r="L6996" t="s">
        <v>2207</v>
      </c>
      <c r="M6996" t="s">
        <v>86</v>
      </c>
      <c r="N6996">
        <v>33141</v>
      </c>
      <c r="O6996" t="s">
        <v>70</v>
      </c>
      <c r="Q6996" t="s">
        <v>10343</v>
      </c>
      <c r="S6996" t="s">
        <v>82</v>
      </c>
      <c r="U6996" t="s">
        <v>92</v>
      </c>
      <c r="X6996" t="s">
        <v>1427</v>
      </c>
      <c r="Y6996" t="str">
        <f>"37-2012"</f>
        <v>37-2012</v>
      </c>
      <c r="Z6996" t="s">
        <v>373</v>
      </c>
      <c r="AA6996">
        <v>561720</v>
      </c>
      <c r="AB6996">
        <v>20</v>
      </c>
      <c r="AD6996" t="s">
        <v>79</v>
      </c>
      <c r="AE6996" t="s">
        <v>95</v>
      </c>
      <c r="AF6996">
        <v>35</v>
      </c>
      <c r="AG6996" s="4">
        <v>0.375</v>
      </c>
      <c r="AH6996" s="4">
        <v>0.66666666666666663</v>
      </c>
      <c r="AI6996" s="5">
        <v>10.47</v>
      </c>
      <c r="AJ6996">
        <v>15.71</v>
      </c>
      <c r="AL6996" t="s">
        <v>81</v>
      </c>
      <c r="AM6996" t="s">
        <v>82</v>
      </c>
      <c r="AO6996" t="s">
        <v>83</v>
      </c>
      <c r="AR6996" t="s">
        <v>82</v>
      </c>
      <c r="AT6996" t="s">
        <v>82</v>
      </c>
      <c r="AW6996" t="s">
        <v>72</v>
      </c>
      <c r="AX6996">
        <v>1</v>
      </c>
      <c r="AY6996" t="s">
        <v>4015</v>
      </c>
      <c r="AZ6996" t="s">
        <v>4016</v>
      </c>
      <c r="BA6996" t="s">
        <v>86</v>
      </c>
      <c r="BB6996">
        <v>32408</v>
      </c>
      <c r="BC6996" t="s">
        <v>79</v>
      </c>
      <c r="BH6996" t="s">
        <v>34399</v>
      </c>
      <c r="BJ6996">
        <v>454961450</v>
      </c>
    </row>
    <row r="6997" spans="1:62" x14ac:dyDescent="0.25">
      <c r="A6997" t="s">
        <v>34437</v>
      </c>
      <c r="B6997" s="2">
        <v>43545</v>
      </c>
      <c r="C6997" t="s">
        <v>63</v>
      </c>
      <c r="D6997" s="3">
        <v>43472.408818495373</v>
      </c>
      <c r="E6997" t="s">
        <v>91</v>
      </c>
      <c r="H6997" t="s">
        <v>34438</v>
      </c>
      <c r="J6997" t="s">
        <v>34439</v>
      </c>
      <c r="L6997" t="s">
        <v>34440</v>
      </c>
      <c r="M6997" t="s">
        <v>1101</v>
      </c>
      <c r="N6997">
        <v>5701</v>
      </c>
      <c r="O6997" t="s">
        <v>70</v>
      </c>
      <c r="Q6997" t="s">
        <v>34441</v>
      </c>
      <c r="S6997" t="s">
        <v>72</v>
      </c>
      <c r="T6997" t="s">
        <v>2185</v>
      </c>
      <c r="U6997" t="s">
        <v>2186</v>
      </c>
      <c r="V6997" t="s">
        <v>2187</v>
      </c>
      <c r="W6997" t="s">
        <v>232</v>
      </c>
      <c r="X6997" t="s">
        <v>5516</v>
      </c>
      <c r="Y6997" t="str">
        <f>"37-3011"</f>
        <v>37-3011</v>
      </c>
      <c r="Z6997" t="s">
        <v>94</v>
      </c>
      <c r="AA6997">
        <v>561730</v>
      </c>
      <c r="AB6997">
        <v>6</v>
      </c>
      <c r="AD6997" t="s">
        <v>79</v>
      </c>
      <c r="AE6997" t="s">
        <v>95</v>
      </c>
      <c r="AF6997">
        <v>40</v>
      </c>
      <c r="AG6997" s="4">
        <v>0.33333333333333331</v>
      </c>
      <c r="AH6997" s="4">
        <v>0.75</v>
      </c>
      <c r="AI6997" s="5">
        <v>14.39</v>
      </c>
      <c r="AJ6997">
        <v>21.59</v>
      </c>
      <c r="AK6997">
        <v>21.59</v>
      </c>
      <c r="AL6997" t="s">
        <v>81</v>
      </c>
      <c r="AM6997" t="s">
        <v>82</v>
      </c>
      <c r="AO6997" t="s">
        <v>83</v>
      </c>
      <c r="AR6997" t="s">
        <v>82</v>
      </c>
      <c r="AT6997" t="s">
        <v>82</v>
      </c>
      <c r="AW6997" t="s">
        <v>72</v>
      </c>
      <c r="AX6997">
        <v>3</v>
      </c>
      <c r="AY6997" t="s">
        <v>34440</v>
      </c>
      <c r="AZ6997" t="s">
        <v>34442</v>
      </c>
      <c r="BA6997" t="s">
        <v>1101</v>
      </c>
      <c r="BB6997">
        <v>5701</v>
      </c>
      <c r="BC6997" t="s">
        <v>79</v>
      </c>
      <c r="BH6997" t="s">
        <v>34439</v>
      </c>
      <c r="BJ6997">
        <v>30321732</v>
      </c>
    </row>
    <row r="6998" spans="1:62" x14ac:dyDescent="0.25">
      <c r="A6998" t="s">
        <v>34521</v>
      </c>
      <c r="B6998" s="2">
        <v>43545</v>
      </c>
      <c r="C6998" t="s">
        <v>63</v>
      </c>
      <c r="D6998" s="3">
        <v>43472.380368344908</v>
      </c>
      <c r="E6998" t="s">
        <v>64</v>
      </c>
      <c r="F6998" s="2">
        <v>43556</v>
      </c>
      <c r="G6998" s="2">
        <v>43779</v>
      </c>
      <c r="H6998" t="s">
        <v>34522</v>
      </c>
      <c r="I6998" t="s">
        <v>34523</v>
      </c>
      <c r="J6998" t="s">
        <v>34524</v>
      </c>
      <c r="L6998" t="s">
        <v>34054</v>
      </c>
      <c r="M6998" t="s">
        <v>192</v>
      </c>
      <c r="N6998">
        <v>55330</v>
      </c>
      <c r="O6998" t="s">
        <v>70</v>
      </c>
      <c r="Q6998" t="s">
        <v>34525</v>
      </c>
      <c r="S6998" t="s">
        <v>72</v>
      </c>
      <c r="T6998" t="s">
        <v>6510</v>
      </c>
      <c r="U6998" t="s">
        <v>6511</v>
      </c>
      <c r="V6998" t="s">
        <v>3178</v>
      </c>
      <c r="W6998" t="s">
        <v>86</v>
      </c>
      <c r="X6998" t="s">
        <v>6512</v>
      </c>
      <c r="Y6998" t="str">
        <f>"39-3091"</f>
        <v>39-3091</v>
      </c>
      <c r="Z6998" t="s">
        <v>677</v>
      </c>
      <c r="AA6998">
        <v>713990</v>
      </c>
      <c r="AB6998">
        <v>15</v>
      </c>
      <c r="AC6998">
        <v>15</v>
      </c>
      <c r="AD6998" t="s">
        <v>79</v>
      </c>
      <c r="AE6998" t="s">
        <v>80</v>
      </c>
      <c r="AF6998">
        <v>40</v>
      </c>
      <c r="AG6998" s="4">
        <v>0.625</v>
      </c>
      <c r="AH6998" s="4">
        <v>0.95833333333333337</v>
      </c>
      <c r="AI6998" s="5">
        <v>8.75</v>
      </c>
      <c r="AL6998" t="s">
        <v>81</v>
      </c>
      <c r="AM6998" t="s">
        <v>82</v>
      </c>
      <c r="AO6998" t="s">
        <v>83</v>
      </c>
      <c r="AR6998" t="s">
        <v>82</v>
      </c>
      <c r="AT6998" t="s">
        <v>82</v>
      </c>
      <c r="AW6998" t="s">
        <v>82</v>
      </c>
      <c r="AY6998" t="s">
        <v>34054</v>
      </c>
      <c r="AZ6998" t="s">
        <v>31178</v>
      </c>
      <c r="BA6998" t="s">
        <v>34526</v>
      </c>
      <c r="BB6998">
        <v>55330</v>
      </c>
      <c r="BC6998" t="s">
        <v>79</v>
      </c>
      <c r="BH6998" t="s">
        <v>34524</v>
      </c>
      <c r="BJ6998">
        <v>200541754</v>
      </c>
    </row>
    <row r="6999" spans="1:62" x14ac:dyDescent="0.25">
      <c r="A6999" t="s">
        <v>34541</v>
      </c>
      <c r="B6999" s="2">
        <v>43545</v>
      </c>
      <c r="C6999" t="s">
        <v>63</v>
      </c>
      <c r="D6999" s="3">
        <v>43472.424242569447</v>
      </c>
      <c r="E6999" t="s">
        <v>64</v>
      </c>
      <c r="F6999" s="2">
        <v>43556</v>
      </c>
      <c r="G6999" s="2">
        <v>43799</v>
      </c>
      <c r="H6999" t="s">
        <v>10458</v>
      </c>
      <c r="J6999" t="s">
        <v>10459</v>
      </c>
      <c r="L6999" t="s">
        <v>3197</v>
      </c>
      <c r="M6999" t="s">
        <v>136</v>
      </c>
      <c r="N6999">
        <v>21209</v>
      </c>
      <c r="O6999" t="s">
        <v>70</v>
      </c>
      <c r="Q6999" t="s">
        <v>10460</v>
      </c>
      <c r="S6999" t="s">
        <v>72</v>
      </c>
      <c r="T6999" t="s">
        <v>5117</v>
      </c>
      <c r="U6999" t="s">
        <v>5118</v>
      </c>
      <c r="V6999" t="s">
        <v>2222</v>
      </c>
      <c r="W6999" t="s">
        <v>278</v>
      </c>
      <c r="X6999" t="s">
        <v>106</v>
      </c>
      <c r="Y6999" t="str">
        <f>"37-3011"</f>
        <v>37-3011</v>
      </c>
      <c r="Z6999" t="s">
        <v>94</v>
      </c>
      <c r="AA6999">
        <v>561730</v>
      </c>
      <c r="AB6999">
        <v>12</v>
      </c>
      <c r="AC6999">
        <v>12</v>
      </c>
      <c r="AD6999" t="s">
        <v>79</v>
      </c>
      <c r="AE6999" t="s">
        <v>80</v>
      </c>
      <c r="AF6999">
        <v>35</v>
      </c>
      <c r="AG6999" s="4">
        <v>0.3125</v>
      </c>
      <c r="AH6999" s="4">
        <v>0.70833333333333337</v>
      </c>
      <c r="AI6999" s="5">
        <v>14.64</v>
      </c>
      <c r="AJ6999">
        <v>21.96</v>
      </c>
      <c r="AL6999" t="s">
        <v>81</v>
      </c>
      <c r="AM6999" t="s">
        <v>82</v>
      </c>
      <c r="AO6999" t="s">
        <v>83</v>
      </c>
      <c r="AR6999" t="s">
        <v>82</v>
      </c>
      <c r="AT6999" t="s">
        <v>82</v>
      </c>
      <c r="AW6999" t="s">
        <v>72</v>
      </c>
      <c r="AX6999">
        <v>3</v>
      </c>
      <c r="AY6999" t="s">
        <v>3197</v>
      </c>
      <c r="AZ6999" t="s">
        <v>3197</v>
      </c>
      <c r="BA6999" t="s">
        <v>136</v>
      </c>
      <c r="BB6999">
        <v>21209</v>
      </c>
      <c r="BC6999" t="s">
        <v>79</v>
      </c>
      <c r="BH6999" t="s">
        <v>10459</v>
      </c>
      <c r="BJ6999">
        <v>521910013</v>
      </c>
    </row>
    <row r="7000" spans="1:62" x14ac:dyDescent="0.25">
      <c r="A7000" t="s">
        <v>34577</v>
      </c>
      <c r="B7000" s="2">
        <v>43545</v>
      </c>
      <c r="C7000" t="s">
        <v>63</v>
      </c>
      <c r="D7000" s="3">
        <v>43472.514364849536</v>
      </c>
      <c r="E7000" t="s">
        <v>64</v>
      </c>
      <c r="F7000" s="2">
        <v>43556</v>
      </c>
      <c r="G7000" s="2">
        <v>43761</v>
      </c>
      <c r="H7000" t="s">
        <v>34578</v>
      </c>
      <c r="I7000" t="s">
        <v>67</v>
      </c>
      <c r="J7000" t="s">
        <v>34579</v>
      </c>
      <c r="K7000" t="s">
        <v>67</v>
      </c>
      <c r="L7000" t="s">
        <v>34580</v>
      </c>
      <c r="M7000" t="s">
        <v>323</v>
      </c>
      <c r="N7000">
        <v>93012</v>
      </c>
      <c r="O7000" t="s">
        <v>70</v>
      </c>
      <c r="P7000" t="s">
        <v>67</v>
      </c>
      <c r="Q7000" t="s">
        <v>34581</v>
      </c>
      <c r="S7000" t="s">
        <v>72</v>
      </c>
      <c r="T7000" t="s">
        <v>5156</v>
      </c>
      <c r="U7000" t="s">
        <v>5157</v>
      </c>
      <c r="V7000" t="s">
        <v>5158</v>
      </c>
      <c r="W7000" t="s">
        <v>105</v>
      </c>
      <c r="X7000" t="s">
        <v>280</v>
      </c>
      <c r="Y7000" t="str">
        <f>"35-3022"</f>
        <v>35-3022</v>
      </c>
      <c r="Z7000" t="s">
        <v>280</v>
      </c>
      <c r="AA7000">
        <v>713990</v>
      </c>
      <c r="AB7000">
        <v>8</v>
      </c>
      <c r="AC7000">
        <v>8</v>
      </c>
      <c r="AD7000" t="s">
        <v>79</v>
      </c>
      <c r="AE7000" t="s">
        <v>80</v>
      </c>
      <c r="AF7000">
        <v>40</v>
      </c>
      <c r="AG7000" s="4">
        <v>0.54166666666666663</v>
      </c>
      <c r="AH7000" s="4">
        <v>0.91666666666666663</v>
      </c>
      <c r="AI7000" s="5">
        <v>11.15</v>
      </c>
      <c r="AJ7000">
        <v>0</v>
      </c>
      <c r="AK7000">
        <v>0</v>
      </c>
      <c r="AL7000" t="s">
        <v>81</v>
      </c>
      <c r="AM7000" t="s">
        <v>82</v>
      </c>
      <c r="AO7000" t="s">
        <v>83</v>
      </c>
      <c r="AR7000" t="s">
        <v>82</v>
      </c>
      <c r="AT7000" t="s">
        <v>82</v>
      </c>
      <c r="AW7000" t="s">
        <v>82</v>
      </c>
      <c r="AY7000" t="s">
        <v>34582</v>
      </c>
      <c r="AZ7000" t="s">
        <v>9567</v>
      </c>
      <c r="BA7000" t="s">
        <v>323</v>
      </c>
      <c r="BB7000">
        <v>93012</v>
      </c>
      <c r="BC7000" t="s">
        <v>79</v>
      </c>
      <c r="BH7000" t="s">
        <v>34583</v>
      </c>
      <c r="BI7000" t="s">
        <v>67</v>
      </c>
      <c r="BJ7000">
        <v>383840227</v>
      </c>
    </row>
    <row r="7001" spans="1:62" x14ac:dyDescent="0.25">
      <c r="A7001" t="s">
        <v>34670</v>
      </c>
      <c r="B7001" s="2">
        <v>43545</v>
      </c>
      <c r="C7001" t="s">
        <v>63</v>
      </c>
      <c r="D7001" s="3">
        <v>43473.239262222225</v>
      </c>
      <c r="E7001" t="s">
        <v>117</v>
      </c>
      <c r="H7001" t="s">
        <v>34087</v>
      </c>
      <c r="J7001" t="s">
        <v>34088</v>
      </c>
      <c r="L7001" t="s">
        <v>34089</v>
      </c>
      <c r="M7001" t="s">
        <v>232</v>
      </c>
      <c r="N7001">
        <v>31513</v>
      </c>
      <c r="O7001" t="s">
        <v>70</v>
      </c>
      <c r="Q7001" t="s">
        <v>34090</v>
      </c>
      <c r="S7001" t="s">
        <v>72</v>
      </c>
      <c r="T7001" t="s">
        <v>2185</v>
      </c>
      <c r="U7001" t="s">
        <v>2186</v>
      </c>
      <c r="V7001" t="s">
        <v>2187</v>
      </c>
      <c r="W7001" t="s">
        <v>232</v>
      </c>
      <c r="X7001" t="s">
        <v>34671</v>
      </c>
      <c r="Y7001" t="str">
        <f>"53-7061"</f>
        <v>53-7061</v>
      </c>
      <c r="Z7001" t="s">
        <v>2525</v>
      </c>
      <c r="AA7001">
        <v>811121</v>
      </c>
      <c r="AB7001">
        <v>18</v>
      </c>
      <c r="AD7001" t="s">
        <v>79</v>
      </c>
      <c r="AE7001" t="s">
        <v>95</v>
      </c>
      <c r="AF7001">
        <v>40</v>
      </c>
      <c r="AG7001" s="4">
        <v>0.33333333333333331</v>
      </c>
      <c r="AH7001" s="4">
        <v>0.70833333333333337</v>
      </c>
      <c r="AI7001" s="5">
        <v>9.51</v>
      </c>
      <c r="AL7001" t="s">
        <v>81</v>
      </c>
      <c r="AM7001" t="s">
        <v>82</v>
      </c>
      <c r="AO7001" t="s">
        <v>83</v>
      </c>
      <c r="AR7001" t="s">
        <v>82</v>
      </c>
      <c r="AT7001" t="s">
        <v>82</v>
      </c>
      <c r="AW7001" t="s">
        <v>72</v>
      </c>
      <c r="AX7001">
        <v>2</v>
      </c>
      <c r="AY7001" t="s">
        <v>34089</v>
      </c>
      <c r="AZ7001" t="s">
        <v>3466</v>
      </c>
      <c r="BA7001" t="s">
        <v>761</v>
      </c>
      <c r="BB7001">
        <v>31513</v>
      </c>
      <c r="BC7001" t="s">
        <v>87</v>
      </c>
      <c r="BH7001" t="s">
        <v>34672</v>
      </c>
      <c r="BJ7001">
        <v>262303876</v>
      </c>
    </row>
    <row r="7002" spans="1:62" x14ac:dyDescent="0.25">
      <c r="A7002" t="s">
        <v>35056</v>
      </c>
      <c r="B7002" s="2">
        <v>43545</v>
      </c>
      <c r="C7002" t="s">
        <v>63</v>
      </c>
      <c r="D7002" s="3">
        <v>43472.460970624998</v>
      </c>
      <c r="E7002" t="s">
        <v>64</v>
      </c>
      <c r="F7002" s="2">
        <v>43556</v>
      </c>
      <c r="G7002" s="2">
        <v>43770</v>
      </c>
      <c r="H7002" t="s">
        <v>11548</v>
      </c>
      <c r="I7002" t="s">
        <v>11549</v>
      </c>
      <c r="J7002" t="s">
        <v>11550</v>
      </c>
      <c r="K7002" t="s">
        <v>11551</v>
      </c>
      <c r="L7002" t="s">
        <v>11555</v>
      </c>
      <c r="M7002" t="s">
        <v>714</v>
      </c>
      <c r="N7002">
        <v>70508</v>
      </c>
      <c r="O7002" t="s">
        <v>70</v>
      </c>
      <c r="Q7002" t="s">
        <v>11552</v>
      </c>
      <c r="S7002" t="s">
        <v>72</v>
      </c>
      <c r="T7002" t="s">
        <v>11553</v>
      </c>
      <c r="U7002" t="s">
        <v>11554</v>
      </c>
      <c r="V7002" t="s">
        <v>11555</v>
      </c>
      <c r="W7002" t="s">
        <v>714</v>
      </c>
      <c r="X7002" t="s">
        <v>184</v>
      </c>
      <c r="Y7002" t="str">
        <f>"27-2022"</f>
        <v>27-2022</v>
      </c>
      <c r="Z7002" t="s">
        <v>184</v>
      </c>
      <c r="AA7002">
        <v>61162</v>
      </c>
      <c r="AB7002">
        <v>4</v>
      </c>
      <c r="AC7002">
        <v>4</v>
      </c>
      <c r="AD7002" t="s">
        <v>79</v>
      </c>
      <c r="AE7002" t="s">
        <v>95</v>
      </c>
      <c r="AF7002">
        <v>40</v>
      </c>
      <c r="AG7002" s="4">
        <v>0.33333333333333331</v>
      </c>
      <c r="AH7002" s="4">
        <v>0.54166666666666663</v>
      </c>
      <c r="AI7002" s="5">
        <v>23.46</v>
      </c>
      <c r="AJ7002">
        <v>35.19</v>
      </c>
      <c r="AL7002" t="s">
        <v>81</v>
      </c>
      <c r="AM7002" t="s">
        <v>82</v>
      </c>
      <c r="AO7002" t="s">
        <v>213</v>
      </c>
      <c r="AR7002" t="s">
        <v>82</v>
      </c>
      <c r="AT7002" t="s">
        <v>82</v>
      </c>
      <c r="AW7002" t="s">
        <v>72</v>
      </c>
      <c r="AX7002">
        <v>24</v>
      </c>
      <c r="AY7002" t="s">
        <v>11555</v>
      </c>
      <c r="AZ7002" t="s">
        <v>2277</v>
      </c>
      <c r="BA7002" t="s">
        <v>714</v>
      </c>
      <c r="BB7002">
        <v>70508</v>
      </c>
      <c r="BC7002" t="s">
        <v>87</v>
      </c>
      <c r="BH7002" t="s">
        <v>11550</v>
      </c>
      <c r="BI7002" t="s">
        <v>11551</v>
      </c>
      <c r="BJ7002">
        <v>383810503</v>
      </c>
    </row>
    <row r="7003" spans="1:62" x14ac:dyDescent="0.25">
      <c r="A7003" t="s">
        <v>35106</v>
      </c>
      <c r="B7003" s="2">
        <v>43545</v>
      </c>
      <c r="C7003" t="s">
        <v>63</v>
      </c>
      <c r="D7003" s="3">
        <v>43472.624272442132</v>
      </c>
      <c r="E7003" t="s">
        <v>64</v>
      </c>
      <c r="F7003" s="2">
        <v>43556</v>
      </c>
      <c r="G7003" s="2">
        <v>43784</v>
      </c>
      <c r="H7003" t="s">
        <v>35107</v>
      </c>
      <c r="I7003" t="s">
        <v>35108</v>
      </c>
      <c r="J7003" t="s">
        <v>35109</v>
      </c>
      <c r="K7003" t="s">
        <v>67</v>
      </c>
      <c r="L7003" t="s">
        <v>35110</v>
      </c>
      <c r="M7003" t="s">
        <v>9587</v>
      </c>
      <c r="N7003">
        <v>2807</v>
      </c>
      <c r="O7003" t="s">
        <v>70</v>
      </c>
      <c r="P7003" t="s">
        <v>67</v>
      </c>
      <c r="Q7003" t="s">
        <v>35111</v>
      </c>
      <c r="S7003" t="s">
        <v>72</v>
      </c>
      <c r="T7003" t="s">
        <v>8517</v>
      </c>
      <c r="U7003" t="s">
        <v>8518</v>
      </c>
      <c r="V7003" t="s">
        <v>8519</v>
      </c>
      <c r="W7003" t="s">
        <v>207</v>
      </c>
      <c r="X7003" t="s">
        <v>300</v>
      </c>
      <c r="Y7003" t="str">
        <f>"35-2014"</f>
        <v>35-2014</v>
      </c>
      <c r="Z7003" t="s">
        <v>301</v>
      </c>
      <c r="AA7003">
        <v>721110</v>
      </c>
      <c r="AB7003">
        <v>15</v>
      </c>
      <c r="AC7003">
        <v>15</v>
      </c>
      <c r="AD7003" t="s">
        <v>79</v>
      </c>
      <c r="AE7003" t="s">
        <v>80</v>
      </c>
      <c r="AF7003">
        <v>35</v>
      </c>
      <c r="AG7003" s="4">
        <v>0.29166666666666669</v>
      </c>
      <c r="AH7003" s="4">
        <v>0.625</v>
      </c>
      <c r="AI7003" s="5">
        <v>15.75</v>
      </c>
      <c r="AJ7003">
        <v>23.63</v>
      </c>
      <c r="AL7003" t="s">
        <v>81</v>
      </c>
      <c r="AM7003" t="s">
        <v>82</v>
      </c>
      <c r="AO7003" t="s">
        <v>83</v>
      </c>
      <c r="AP7003" t="s">
        <v>67</v>
      </c>
      <c r="AQ7003" t="s">
        <v>662</v>
      </c>
      <c r="AR7003" t="s">
        <v>82</v>
      </c>
      <c r="AT7003" t="s">
        <v>82</v>
      </c>
      <c r="AW7003" t="s">
        <v>82</v>
      </c>
      <c r="AY7003" t="s">
        <v>35110</v>
      </c>
      <c r="AZ7003" t="s">
        <v>35112</v>
      </c>
      <c r="BA7003" t="s">
        <v>9587</v>
      </c>
      <c r="BB7003">
        <v>2807</v>
      </c>
      <c r="BC7003" t="s">
        <v>87</v>
      </c>
      <c r="BH7003" t="s">
        <v>35109</v>
      </c>
      <c r="BI7003" t="s">
        <v>67</v>
      </c>
      <c r="BJ7003">
        <v>50451387</v>
      </c>
    </row>
    <row r="7004" spans="1:62" x14ac:dyDescent="0.25">
      <c r="A7004" t="s">
        <v>35190</v>
      </c>
      <c r="B7004" s="2">
        <v>43545</v>
      </c>
      <c r="C7004" t="s">
        <v>63</v>
      </c>
      <c r="D7004" s="3">
        <v>43472.531473553237</v>
      </c>
      <c r="E7004" t="s">
        <v>64</v>
      </c>
      <c r="F7004" s="2">
        <v>43556</v>
      </c>
      <c r="G7004" s="2">
        <v>43799</v>
      </c>
      <c r="H7004" t="s">
        <v>12291</v>
      </c>
      <c r="I7004" t="s">
        <v>12292</v>
      </c>
      <c r="J7004" t="s">
        <v>35191</v>
      </c>
      <c r="L7004" t="s">
        <v>2471</v>
      </c>
      <c r="M7004" t="s">
        <v>649</v>
      </c>
      <c r="N7004">
        <v>85041</v>
      </c>
      <c r="O7004" t="s">
        <v>70</v>
      </c>
      <c r="Q7004" t="s">
        <v>12294</v>
      </c>
      <c r="S7004" t="s">
        <v>72</v>
      </c>
      <c r="T7004" t="s">
        <v>7872</v>
      </c>
      <c r="U7004" t="s">
        <v>7873</v>
      </c>
      <c r="V7004" t="s">
        <v>2471</v>
      </c>
      <c r="W7004" t="s">
        <v>649</v>
      </c>
      <c r="X7004" t="s">
        <v>10978</v>
      </c>
      <c r="Y7004" t="str">
        <f>"45-2092"</f>
        <v>45-2092</v>
      </c>
      <c r="Z7004" t="s">
        <v>883</v>
      </c>
      <c r="AA7004">
        <v>424930</v>
      </c>
      <c r="AB7004">
        <v>3</v>
      </c>
      <c r="AC7004">
        <v>3</v>
      </c>
      <c r="AD7004" t="s">
        <v>79</v>
      </c>
      <c r="AE7004" t="s">
        <v>95</v>
      </c>
      <c r="AF7004">
        <v>40</v>
      </c>
      <c r="AG7004" s="4">
        <v>0.25</v>
      </c>
      <c r="AH7004" s="4">
        <v>0.60416666666666663</v>
      </c>
      <c r="AI7004" s="5">
        <v>11.73</v>
      </c>
      <c r="AJ7004">
        <v>17.600000000000001</v>
      </c>
      <c r="AK7004">
        <v>17.600000000000001</v>
      </c>
      <c r="AL7004" t="s">
        <v>81</v>
      </c>
      <c r="AM7004" t="s">
        <v>82</v>
      </c>
      <c r="AO7004" t="s">
        <v>83</v>
      </c>
      <c r="AP7004" t="s">
        <v>67</v>
      </c>
      <c r="AQ7004" t="s">
        <v>67</v>
      </c>
      <c r="AR7004" t="s">
        <v>82</v>
      </c>
      <c r="AT7004" t="s">
        <v>82</v>
      </c>
      <c r="AW7004" t="s">
        <v>82</v>
      </c>
      <c r="AY7004" t="s">
        <v>2471</v>
      </c>
      <c r="AZ7004" t="s">
        <v>655</v>
      </c>
      <c r="BA7004" t="s">
        <v>649</v>
      </c>
      <c r="BB7004">
        <v>85041</v>
      </c>
      <c r="BC7004" t="s">
        <v>87</v>
      </c>
      <c r="BH7004" t="s">
        <v>35191</v>
      </c>
      <c r="BJ7004">
        <v>463332911</v>
      </c>
    </row>
    <row r="7005" spans="1:62" x14ac:dyDescent="0.25">
      <c r="A7005" t="s">
        <v>35432</v>
      </c>
      <c r="B7005" s="2">
        <v>43545</v>
      </c>
      <c r="C7005" t="s">
        <v>63</v>
      </c>
      <c r="D7005" s="3">
        <v>43472.635095925929</v>
      </c>
      <c r="E7005" t="s">
        <v>64</v>
      </c>
      <c r="F7005" s="2">
        <v>43556</v>
      </c>
      <c r="G7005" s="2">
        <v>43784</v>
      </c>
      <c r="H7005" t="s">
        <v>35107</v>
      </c>
      <c r="I7005" t="s">
        <v>35108</v>
      </c>
      <c r="J7005" t="s">
        <v>35109</v>
      </c>
      <c r="K7005" t="s">
        <v>67</v>
      </c>
      <c r="L7005" t="s">
        <v>35110</v>
      </c>
      <c r="M7005" t="s">
        <v>9587</v>
      </c>
      <c r="N7005">
        <v>2807</v>
      </c>
      <c r="O7005" t="s">
        <v>70</v>
      </c>
      <c r="P7005" t="s">
        <v>67</v>
      </c>
      <c r="Q7005" t="s">
        <v>35111</v>
      </c>
      <c r="S7005" t="s">
        <v>72</v>
      </c>
      <c r="T7005" t="s">
        <v>8517</v>
      </c>
      <c r="U7005" t="s">
        <v>8518</v>
      </c>
      <c r="V7005" t="s">
        <v>8519</v>
      </c>
      <c r="W7005" t="s">
        <v>207</v>
      </c>
      <c r="X7005" t="s">
        <v>35426</v>
      </c>
      <c r="Y7005" t="str">
        <f>"43-4081"</f>
        <v>43-4081</v>
      </c>
      <c r="Z7005" t="s">
        <v>1983</v>
      </c>
      <c r="AA7005">
        <v>721110</v>
      </c>
      <c r="AB7005">
        <v>10</v>
      </c>
      <c r="AC7005">
        <v>10</v>
      </c>
      <c r="AD7005" t="s">
        <v>79</v>
      </c>
      <c r="AE7005" t="s">
        <v>80</v>
      </c>
      <c r="AF7005">
        <v>35</v>
      </c>
      <c r="AG7005" s="4">
        <v>0.29166666666666669</v>
      </c>
      <c r="AH7005" s="4">
        <v>0.625</v>
      </c>
      <c r="AI7005" s="5">
        <v>11.99</v>
      </c>
      <c r="AJ7005">
        <v>17.989999999999998</v>
      </c>
      <c r="AL7005" t="s">
        <v>81</v>
      </c>
      <c r="AM7005" t="s">
        <v>82</v>
      </c>
      <c r="AO7005" t="s">
        <v>83</v>
      </c>
      <c r="AP7005" t="s">
        <v>67</v>
      </c>
      <c r="AQ7005" t="s">
        <v>662</v>
      </c>
      <c r="AR7005" t="s">
        <v>82</v>
      </c>
      <c r="AT7005" t="s">
        <v>82</v>
      </c>
      <c r="AW7005" t="s">
        <v>82</v>
      </c>
      <c r="AY7005" t="s">
        <v>35110</v>
      </c>
      <c r="AZ7005" t="s">
        <v>35112</v>
      </c>
      <c r="BA7005" t="s">
        <v>9587</v>
      </c>
      <c r="BB7005">
        <v>2807</v>
      </c>
      <c r="BC7005" t="s">
        <v>87</v>
      </c>
      <c r="BH7005" t="s">
        <v>35109</v>
      </c>
      <c r="BI7005" t="s">
        <v>67</v>
      </c>
      <c r="BJ7005">
        <v>50451387</v>
      </c>
    </row>
    <row r="7006" spans="1:62" x14ac:dyDescent="0.25">
      <c r="A7006" t="s">
        <v>35575</v>
      </c>
      <c r="B7006" s="2">
        <v>43545</v>
      </c>
      <c r="C7006" t="s">
        <v>63</v>
      </c>
      <c r="D7006" s="3">
        <v>43472.499703634261</v>
      </c>
      <c r="E7006" t="s">
        <v>117</v>
      </c>
      <c r="H7006" t="s">
        <v>35576</v>
      </c>
      <c r="I7006" t="s">
        <v>67</v>
      </c>
      <c r="J7006" t="s">
        <v>35577</v>
      </c>
      <c r="K7006" t="s">
        <v>67</v>
      </c>
      <c r="L7006" t="s">
        <v>104</v>
      </c>
      <c r="M7006" t="s">
        <v>105</v>
      </c>
      <c r="N7006">
        <v>75217</v>
      </c>
      <c r="O7006" t="s">
        <v>70</v>
      </c>
      <c r="P7006" t="s">
        <v>67</v>
      </c>
      <c r="Q7006" t="s">
        <v>35578</v>
      </c>
      <c r="S7006" t="s">
        <v>72</v>
      </c>
      <c r="T7006" t="s">
        <v>4539</v>
      </c>
      <c r="U7006" t="s">
        <v>4540</v>
      </c>
      <c r="V7006" t="s">
        <v>863</v>
      </c>
      <c r="W7006" t="s">
        <v>105</v>
      </c>
      <c r="X7006" t="s">
        <v>467</v>
      </c>
      <c r="Y7006" t="str">
        <f>"47-2061"</f>
        <v>47-2061</v>
      </c>
      <c r="Z7006" t="s">
        <v>326</v>
      </c>
      <c r="AA7006">
        <v>236115</v>
      </c>
      <c r="AB7006">
        <v>65</v>
      </c>
      <c r="AD7006" t="s">
        <v>79</v>
      </c>
      <c r="AE7006" t="s">
        <v>95</v>
      </c>
      <c r="AF7006">
        <v>40</v>
      </c>
      <c r="AG7006" s="4">
        <v>0.33333333333333331</v>
      </c>
      <c r="AH7006" s="4">
        <v>0.70833333333333337</v>
      </c>
      <c r="AI7006" s="5">
        <v>14.95</v>
      </c>
      <c r="AJ7006">
        <v>0</v>
      </c>
      <c r="AK7006">
        <v>0</v>
      </c>
      <c r="AL7006" t="s">
        <v>81</v>
      </c>
      <c r="AM7006" t="s">
        <v>82</v>
      </c>
      <c r="AO7006" t="s">
        <v>83</v>
      </c>
      <c r="AP7006" t="s">
        <v>67</v>
      </c>
      <c r="AQ7006" t="s">
        <v>67</v>
      </c>
      <c r="AR7006" t="s">
        <v>82</v>
      </c>
      <c r="AT7006" t="s">
        <v>82</v>
      </c>
      <c r="AW7006" t="s">
        <v>82</v>
      </c>
      <c r="AY7006" t="s">
        <v>104</v>
      </c>
      <c r="AZ7006" t="s">
        <v>104</v>
      </c>
      <c r="BA7006" t="s">
        <v>105</v>
      </c>
      <c r="BB7006">
        <v>75217</v>
      </c>
      <c r="BC7006" t="s">
        <v>79</v>
      </c>
      <c r="BH7006" t="s">
        <v>35577</v>
      </c>
      <c r="BI7006" t="s">
        <v>67</v>
      </c>
      <c r="BJ7006">
        <v>452017617</v>
      </c>
    </row>
    <row r="7007" spans="1:62" x14ac:dyDescent="0.25">
      <c r="A7007" t="s">
        <v>35582</v>
      </c>
      <c r="B7007" s="2">
        <v>43545</v>
      </c>
      <c r="C7007" t="s">
        <v>63</v>
      </c>
      <c r="D7007" s="3">
        <v>43472.597625706017</v>
      </c>
      <c r="E7007" t="s">
        <v>64</v>
      </c>
      <c r="F7007" s="2">
        <v>43556</v>
      </c>
      <c r="G7007" s="2">
        <v>43830</v>
      </c>
      <c r="H7007" t="s">
        <v>35583</v>
      </c>
      <c r="J7007" t="s">
        <v>35222</v>
      </c>
      <c r="L7007" t="s">
        <v>32327</v>
      </c>
      <c r="M7007" t="s">
        <v>105</v>
      </c>
      <c r="N7007">
        <v>77465</v>
      </c>
      <c r="O7007" t="s">
        <v>70</v>
      </c>
      <c r="Q7007" t="s">
        <v>35223</v>
      </c>
      <c r="S7007" t="s">
        <v>82</v>
      </c>
      <c r="U7007" t="s">
        <v>92</v>
      </c>
      <c r="X7007" t="s">
        <v>35584</v>
      </c>
      <c r="Y7007" t="str">
        <f>"45-3011"</f>
        <v>45-3011</v>
      </c>
      <c r="Z7007" t="s">
        <v>1652</v>
      </c>
      <c r="AA7007">
        <v>114112</v>
      </c>
      <c r="AB7007">
        <v>2</v>
      </c>
      <c r="AC7007">
        <v>2</v>
      </c>
      <c r="AD7007" t="s">
        <v>79</v>
      </c>
      <c r="AE7007" t="s">
        <v>80</v>
      </c>
      <c r="AF7007">
        <v>40</v>
      </c>
      <c r="AG7007" s="4">
        <v>0.33333333333333331</v>
      </c>
      <c r="AH7007" s="4">
        <v>0.75</v>
      </c>
      <c r="AI7007" s="5">
        <v>10.24</v>
      </c>
      <c r="AJ7007">
        <v>15.36</v>
      </c>
      <c r="AL7007" t="s">
        <v>81</v>
      </c>
      <c r="AM7007" t="s">
        <v>82</v>
      </c>
      <c r="AO7007" t="s">
        <v>83</v>
      </c>
      <c r="AP7007" t="s">
        <v>67</v>
      </c>
      <c r="AQ7007" t="s">
        <v>67</v>
      </c>
      <c r="AR7007" t="s">
        <v>82</v>
      </c>
      <c r="AT7007" t="s">
        <v>82</v>
      </c>
      <c r="AW7007" t="s">
        <v>82</v>
      </c>
      <c r="AY7007" t="s">
        <v>14788</v>
      </c>
      <c r="AZ7007" t="s">
        <v>14791</v>
      </c>
      <c r="BA7007" t="s">
        <v>105</v>
      </c>
      <c r="BB7007">
        <v>77465</v>
      </c>
      <c r="BC7007" t="s">
        <v>79</v>
      </c>
      <c r="BH7007" t="s">
        <v>35224</v>
      </c>
      <c r="BJ7007">
        <v>760662043</v>
      </c>
    </row>
    <row r="7008" spans="1:62" x14ac:dyDescent="0.25">
      <c r="A7008" t="s">
        <v>35650</v>
      </c>
      <c r="B7008" s="2">
        <v>43545</v>
      </c>
      <c r="C7008" t="s">
        <v>63</v>
      </c>
      <c r="D7008" s="3">
        <v>43480.723831469906</v>
      </c>
      <c r="E7008" t="s">
        <v>64</v>
      </c>
      <c r="F7008" s="2">
        <v>43570</v>
      </c>
      <c r="G7008" s="2">
        <v>43757</v>
      </c>
      <c r="H7008" t="s">
        <v>24124</v>
      </c>
      <c r="J7008" t="s">
        <v>24125</v>
      </c>
      <c r="K7008" t="s">
        <v>24126</v>
      </c>
      <c r="L7008" t="s">
        <v>16342</v>
      </c>
      <c r="M7008" t="s">
        <v>626</v>
      </c>
      <c r="N7008">
        <v>72650</v>
      </c>
      <c r="O7008" t="s">
        <v>70</v>
      </c>
      <c r="Q7008" t="s">
        <v>24127</v>
      </c>
      <c r="S7008" t="s">
        <v>82</v>
      </c>
      <c r="U7008" t="s">
        <v>92</v>
      </c>
      <c r="X7008" t="s">
        <v>24419</v>
      </c>
      <c r="Y7008" t="str">
        <f>"37-1012"</f>
        <v>37-1012</v>
      </c>
      <c r="Z7008" t="s">
        <v>19205</v>
      </c>
      <c r="AA7008">
        <v>561730</v>
      </c>
      <c r="AB7008">
        <v>9</v>
      </c>
      <c r="AC7008">
        <v>9</v>
      </c>
      <c r="AD7008" t="s">
        <v>79</v>
      </c>
      <c r="AE7008" t="s">
        <v>80</v>
      </c>
      <c r="AF7008">
        <v>40</v>
      </c>
      <c r="AG7008" s="4">
        <v>0.27083333333333331</v>
      </c>
      <c r="AH7008" s="4">
        <v>0.6875</v>
      </c>
      <c r="AI7008" s="6">
        <v>16</v>
      </c>
      <c r="AJ7008">
        <v>24</v>
      </c>
      <c r="AK7008">
        <v>44.09</v>
      </c>
      <c r="AL7008" t="s">
        <v>81</v>
      </c>
      <c r="AM7008" t="s">
        <v>72</v>
      </c>
      <c r="AN7008">
        <v>5</v>
      </c>
      <c r="AO7008" t="s">
        <v>83</v>
      </c>
      <c r="AP7008" t="s">
        <v>67</v>
      </c>
      <c r="AQ7008" t="s">
        <v>67</v>
      </c>
      <c r="AR7008" t="s">
        <v>82</v>
      </c>
      <c r="AT7008" t="s">
        <v>82</v>
      </c>
      <c r="AW7008" t="s">
        <v>72</v>
      </c>
      <c r="AX7008">
        <v>12</v>
      </c>
      <c r="AY7008" t="s">
        <v>14696</v>
      </c>
      <c r="AZ7008" t="s">
        <v>14696</v>
      </c>
      <c r="BA7008" t="s">
        <v>3224</v>
      </c>
      <c r="BB7008">
        <v>39345</v>
      </c>
      <c r="BC7008" t="s">
        <v>79</v>
      </c>
      <c r="BH7008" t="s">
        <v>24422</v>
      </c>
      <c r="BI7008" t="s">
        <v>24594</v>
      </c>
      <c r="BJ7008">
        <v>810577036</v>
      </c>
    </row>
    <row r="7009" spans="1:62" x14ac:dyDescent="0.25">
      <c r="A7009" t="s">
        <v>35680</v>
      </c>
      <c r="B7009" s="2">
        <v>43545</v>
      </c>
      <c r="C7009" t="s">
        <v>63</v>
      </c>
      <c r="D7009" s="3">
        <v>43480.724628807868</v>
      </c>
      <c r="E7009" t="s">
        <v>282</v>
      </c>
      <c r="F7009" s="2">
        <v>43570</v>
      </c>
      <c r="G7009" s="2">
        <v>43757</v>
      </c>
      <c r="H7009" t="s">
        <v>24124</v>
      </c>
      <c r="J7009" t="s">
        <v>24125</v>
      </c>
      <c r="K7009" t="s">
        <v>24126</v>
      </c>
      <c r="L7009" t="s">
        <v>16342</v>
      </c>
      <c r="M7009" t="s">
        <v>626</v>
      </c>
      <c r="N7009">
        <v>72650</v>
      </c>
      <c r="O7009" t="s">
        <v>70</v>
      </c>
      <c r="Q7009" t="s">
        <v>24127</v>
      </c>
      <c r="S7009" t="s">
        <v>82</v>
      </c>
      <c r="U7009" t="s">
        <v>92</v>
      </c>
      <c r="X7009" t="s">
        <v>24128</v>
      </c>
      <c r="Y7009" t="str">
        <f>"37-3011"</f>
        <v>37-3011</v>
      </c>
      <c r="Z7009" t="s">
        <v>94</v>
      </c>
      <c r="AA7009">
        <v>561730</v>
      </c>
      <c r="AB7009">
        <v>131</v>
      </c>
      <c r="AC7009">
        <v>130</v>
      </c>
      <c r="AD7009" t="s">
        <v>79</v>
      </c>
      <c r="AE7009" t="s">
        <v>80</v>
      </c>
      <c r="AF7009">
        <v>40</v>
      </c>
      <c r="AG7009" s="4">
        <v>0.29166666666666669</v>
      </c>
      <c r="AH7009" s="4">
        <v>0.66666666666666663</v>
      </c>
      <c r="AI7009" s="6">
        <v>11</v>
      </c>
      <c r="AJ7009">
        <v>16.5</v>
      </c>
      <c r="AK7009">
        <v>26.25</v>
      </c>
      <c r="AL7009" t="s">
        <v>81</v>
      </c>
      <c r="AM7009" t="s">
        <v>82</v>
      </c>
      <c r="AO7009" t="s">
        <v>83</v>
      </c>
      <c r="AP7009" t="s">
        <v>67</v>
      </c>
      <c r="AQ7009" t="s">
        <v>67</v>
      </c>
      <c r="AR7009" t="s">
        <v>82</v>
      </c>
      <c r="AT7009" t="s">
        <v>82</v>
      </c>
      <c r="AW7009" t="s">
        <v>82</v>
      </c>
      <c r="AY7009" t="s">
        <v>14696</v>
      </c>
      <c r="AZ7009" t="s">
        <v>14696</v>
      </c>
      <c r="BA7009" t="s">
        <v>3224</v>
      </c>
      <c r="BB7009">
        <v>39345</v>
      </c>
      <c r="BC7009" t="s">
        <v>79</v>
      </c>
      <c r="BH7009" t="s">
        <v>24422</v>
      </c>
      <c r="BI7009" t="s">
        <v>24594</v>
      </c>
      <c r="BJ7009">
        <v>810577036</v>
      </c>
    </row>
    <row r="7010" spans="1:62" x14ac:dyDescent="0.25">
      <c r="A7010" t="s">
        <v>35747</v>
      </c>
      <c r="B7010" s="2">
        <v>43545</v>
      </c>
      <c r="C7010" t="s">
        <v>63</v>
      </c>
      <c r="D7010" s="3">
        <v>43480.717818217592</v>
      </c>
      <c r="E7010" t="s">
        <v>64</v>
      </c>
      <c r="F7010" s="2">
        <v>43570</v>
      </c>
      <c r="G7010" s="2">
        <v>43785</v>
      </c>
      <c r="H7010" t="s">
        <v>24124</v>
      </c>
      <c r="J7010" t="s">
        <v>24125</v>
      </c>
      <c r="K7010" t="s">
        <v>24126</v>
      </c>
      <c r="L7010" t="s">
        <v>16342</v>
      </c>
      <c r="M7010" t="s">
        <v>626</v>
      </c>
      <c r="N7010">
        <v>72650</v>
      </c>
      <c r="O7010" t="s">
        <v>70</v>
      </c>
      <c r="Q7010" t="s">
        <v>24127</v>
      </c>
      <c r="S7010" t="s">
        <v>82</v>
      </c>
      <c r="U7010" t="s">
        <v>92</v>
      </c>
      <c r="X7010" t="s">
        <v>24128</v>
      </c>
      <c r="Y7010" t="str">
        <f>"37-3011"</f>
        <v>37-3011</v>
      </c>
      <c r="Z7010" t="s">
        <v>94</v>
      </c>
      <c r="AA7010">
        <v>561730</v>
      </c>
      <c r="AB7010">
        <v>150</v>
      </c>
      <c r="AC7010">
        <v>150</v>
      </c>
      <c r="AD7010" t="s">
        <v>79</v>
      </c>
      <c r="AE7010" t="s">
        <v>80</v>
      </c>
      <c r="AF7010">
        <v>40</v>
      </c>
      <c r="AG7010" s="4">
        <v>0.29166666666666669</v>
      </c>
      <c r="AH7010" s="4">
        <v>0.66666666666666663</v>
      </c>
      <c r="AI7010" s="6">
        <v>11</v>
      </c>
      <c r="AJ7010">
        <v>16.5</v>
      </c>
      <c r="AK7010">
        <v>35.9</v>
      </c>
      <c r="AL7010" t="s">
        <v>81</v>
      </c>
      <c r="AM7010" t="s">
        <v>82</v>
      </c>
      <c r="AO7010" t="s">
        <v>83</v>
      </c>
      <c r="AP7010" t="s">
        <v>67</v>
      </c>
      <c r="AQ7010" t="s">
        <v>67</v>
      </c>
      <c r="AR7010" t="s">
        <v>82</v>
      </c>
      <c r="AT7010" t="s">
        <v>82</v>
      </c>
      <c r="AW7010" t="s">
        <v>82</v>
      </c>
      <c r="AY7010" t="s">
        <v>1302</v>
      </c>
      <c r="AZ7010" t="s">
        <v>24129</v>
      </c>
      <c r="BA7010" t="s">
        <v>1064</v>
      </c>
      <c r="BB7010">
        <v>37813</v>
      </c>
      <c r="BC7010" t="s">
        <v>79</v>
      </c>
      <c r="BH7010" t="s">
        <v>24130</v>
      </c>
      <c r="BI7010" t="s">
        <v>24131</v>
      </c>
      <c r="BJ7010">
        <v>810577036</v>
      </c>
    </row>
    <row r="7011" spans="1:62" x14ac:dyDescent="0.25">
      <c r="A7011" t="s">
        <v>35749</v>
      </c>
      <c r="B7011" s="2">
        <v>43545</v>
      </c>
      <c r="C7011" t="s">
        <v>63</v>
      </c>
      <c r="D7011" s="3">
        <v>43496.391281400465</v>
      </c>
      <c r="E7011" t="s">
        <v>64</v>
      </c>
      <c r="F7011" s="2">
        <v>43586</v>
      </c>
      <c r="G7011" s="2">
        <v>43784</v>
      </c>
      <c r="H7011" t="s">
        <v>16923</v>
      </c>
      <c r="I7011" t="s">
        <v>16924</v>
      </c>
      <c r="J7011" t="s">
        <v>16925</v>
      </c>
      <c r="L7011" t="s">
        <v>3873</v>
      </c>
      <c r="M7011" t="s">
        <v>207</v>
      </c>
      <c r="N7011">
        <v>2633</v>
      </c>
      <c r="O7011" t="s">
        <v>70</v>
      </c>
      <c r="Q7011" t="s">
        <v>16927</v>
      </c>
      <c r="S7011" t="s">
        <v>72</v>
      </c>
      <c r="T7011" t="s">
        <v>651</v>
      </c>
      <c r="U7011" t="s">
        <v>652</v>
      </c>
      <c r="V7011" t="s">
        <v>653</v>
      </c>
      <c r="W7011" t="s">
        <v>207</v>
      </c>
      <c r="X7011" t="s">
        <v>16152</v>
      </c>
      <c r="Y7011" t="str">
        <f>"35-3031"</f>
        <v>35-3031</v>
      </c>
      <c r="Z7011" t="s">
        <v>410</v>
      </c>
      <c r="AA7011">
        <v>721110</v>
      </c>
      <c r="AB7011">
        <v>5</v>
      </c>
      <c r="AC7011">
        <v>5</v>
      </c>
      <c r="AD7011" t="s">
        <v>79</v>
      </c>
      <c r="AE7011" t="s">
        <v>95</v>
      </c>
      <c r="AF7011">
        <v>35</v>
      </c>
      <c r="AG7011" s="4">
        <v>0.375</v>
      </c>
      <c r="AH7011" s="4">
        <v>0.66666666666666663</v>
      </c>
      <c r="AI7011" s="5">
        <v>15.01</v>
      </c>
      <c r="AJ7011">
        <v>22.51</v>
      </c>
      <c r="AL7011" t="s">
        <v>81</v>
      </c>
      <c r="AM7011" t="s">
        <v>82</v>
      </c>
      <c r="AO7011" t="s">
        <v>83</v>
      </c>
      <c r="AR7011" t="s">
        <v>82</v>
      </c>
      <c r="AT7011" t="s">
        <v>82</v>
      </c>
      <c r="AW7011" t="s">
        <v>72</v>
      </c>
      <c r="AX7011">
        <v>3</v>
      </c>
      <c r="AY7011" t="s">
        <v>3873</v>
      </c>
      <c r="AZ7011" t="s">
        <v>4065</v>
      </c>
      <c r="BA7011" t="s">
        <v>207</v>
      </c>
      <c r="BB7011">
        <v>2633</v>
      </c>
      <c r="BC7011" t="s">
        <v>87</v>
      </c>
      <c r="BH7011" t="s">
        <v>16925</v>
      </c>
      <c r="BJ7011">
        <v>43192940</v>
      </c>
    </row>
    <row r="7012" spans="1:62" x14ac:dyDescent="0.25">
      <c r="A7012" t="s">
        <v>35756</v>
      </c>
      <c r="B7012" s="2">
        <v>43545</v>
      </c>
      <c r="C7012" t="s">
        <v>63</v>
      </c>
      <c r="D7012" s="3">
        <v>43473.538429502318</v>
      </c>
      <c r="E7012" t="s">
        <v>117</v>
      </c>
      <c r="H7012" t="s">
        <v>35757</v>
      </c>
      <c r="I7012" t="s">
        <v>35758</v>
      </c>
      <c r="J7012" t="s">
        <v>35759</v>
      </c>
      <c r="K7012" t="s">
        <v>35760</v>
      </c>
      <c r="L7012" t="s">
        <v>360</v>
      </c>
      <c r="M7012" t="s">
        <v>207</v>
      </c>
      <c r="N7012">
        <v>2554</v>
      </c>
      <c r="O7012" t="s">
        <v>70</v>
      </c>
      <c r="Q7012" t="s">
        <v>35761</v>
      </c>
      <c r="S7012" t="s">
        <v>72</v>
      </c>
      <c r="T7012" t="s">
        <v>34193</v>
      </c>
      <c r="U7012" t="s">
        <v>34194</v>
      </c>
      <c r="V7012" t="s">
        <v>206</v>
      </c>
      <c r="W7012" t="s">
        <v>207</v>
      </c>
      <c r="X7012" t="s">
        <v>26408</v>
      </c>
      <c r="Y7012" t="str">
        <f>"35-9021"</f>
        <v>35-9021</v>
      </c>
      <c r="Z7012" t="s">
        <v>315</v>
      </c>
      <c r="AA7012">
        <v>722110</v>
      </c>
      <c r="AB7012">
        <v>4</v>
      </c>
      <c r="AD7012" t="s">
        <v>79</v>
      </c>
      <c r="AE7012" t="s">
        <v>95</v>
      </c>
      <c r="AF7012">
        <v>40</v>
      </c>
      <c r="AG7012" s="4">
        <v>0.41666666666666669</v>
      </c>
      <c r="AH7012" s="4">
        <v>0.75</v>
      </c>
      <c r="AI7012" s="5">
        <v>12.37</v>
      </c>
      <c r="AJ7012">
        <v>0</v>
      </c>
      <c r="AK7012">
        <v>0</v>
      </c>
      <c r="AL7012" t="s">
        <v>81</v>
      </c>
      <c r="AM7012" t="s">
        <v>82</v>
      </c>
      <c r="AO7012" t="s">
        <v>83</v>
      </c>
      <c r="AP7012" t="s">
        <v>67</v>
      </c>
      <c r="AQ7012" t="s">
        <v>662</v>
      </c>
      <c r="AR7012" t="s">
        <v>82</v>
      </c>
      <c r="AT7012" t="s">
        <v>82</v>
      </c>
      <c r="AW7012" t="s">
        <v>82</v>
      </c>
      <c r="AY7012" t="s">
        <v>360</v>
      </c>
      <c r="AZ7012" t="s">
        <v>360</v>
      </c>
      <c r="BA7012" t="s">
        <v>207</v>
      </c>
      <c r="BB7012">
        <v>2554</v>
      </c>
      <c r="BC7012" t="s">
        <v>87</v>
      </c>
      <c r="BH7012" t="s">
        <v>35759</v>
      </c>
      <c r="BI7012" t="s">
        <v>67</v>
      </c>
      <c r="BJ7012">
        <v>814580839</v>
      </c>
    </row>
    <row r="7013" spans="1:62" x14ac:dyDescent="0.25">
      <c r="A7013" t="s">
        <v>35866</v>
      </c>
      <c r="B7013" s="2">
        <v>43545</v>
      </c>
      <c r="C7013" t="s">
        <v>63</v>
      </c>
      <c r="D7013" s="3">
        <v>43474.361471678239</v>
      </c>
      <c r="E7013" t="s">
        <v>117</v>
      </c>
      <c r="H7013" t="s">
        <v>35867</v>
      </c>
      <c r="J7013" t="s">
        <v>35868</v>
      </c>
      <c r="K7013" t="s">
        <v>25286</v>
      </c>
      <c r="L7013" t="s">
        <v>2551</v>
      </c>
      <c r="M7013" t="s">
        <v>105</v>
      </c>
      <c r="N7013">
        <v>79701</v>
      </c>
      <c r="O7013" t="s">
        <v>70</v>
      </c>
      <c r="P7013" t="s">
        <v>67</v>
      </c>
      <c r="Q7013" t="s">
        <v>35869</v>
      </c>
      <c r="S7013" t="s">
        <v>72</v>
      </c>
      <c r="T7013" t="s">
        <v>194</v>
      </c>
      <c r="U7013" t="s">
        <v>12045</v>
      </c>
      <c r="V7013" t="s">
        <v>12046</v>
      </c>
      <c r="W7013" t="s">
        <v>197</v>
      </c>
      <c r="X7013" t="s">
        <v>326</v>
      </c>
      <c r="Y7013" t="str">
        <f>"47-2061"</f>
        <v>47-2061</v>
      </c>
      <c r="Z7013" t="s">
        <v>326</v>
      </c>
      <c r="AA7013">
        <v>238110</v>
      </c>
      <c r="AB7013">
        <v>15</v>
      </c>
      <c r="AD7013" t="s">
        <v>79</v>
      </c>
      <c r="AE7013" t="s">
        <v>95</v>
      </c>
      <c r="AF7013">
        <v>40</v>
      </c>
      <c r="AG7013" s="4">
        <v>0.3125</v>
      </c>
      <c r="AH7013" s="4">
        <v>0.75</v>
      </c>
      <c r="AI7013" s="5">
        <v>17.61</v>
      </c>
      <c r="AJ7013">
        <v>26.41</v>
      </c>
      <c r="AM7013" t="s">
        <v>82</v>
      </c>
      <c r="AO7013" t="s">
        <v>83</v>
      </c>
      <c r="AR7013" t="s">
        <v>82</v>
      </c>
      <c r="AT7013" t="s">
        <v>82</v>
      </c>
      <c r="AW7013" t="s">
        <v>72</v>
      </c>
      <c r="AX7013">
        <v>3</v>
      </c>
      <c r="AY7013" t="s">
        <v>2551</v>
      </c>
      <c r="AZ7013" t="s">
        <v>2551</v>
      </c>
      <c r="BA7013" t="s">
        <v>105</v>
      </c>
      <c r="BB7013">
        <v>79707</v>
      </c>
      <c r="BC7013" t="s">
        <v>79</v>
      </c>
      <c r="BH7013" t="s">
        <v>35868</v>
      </c>
      <c r="BI7013" t="s">
        <v>25286</v>
      </c>
      <c r="BJ7013">
        <v>821643719</v>
      </c>
    </row>
    <row r="7014" spans="1:62" x14ac:dyDescent="0.25">
      <c r="A7014" t="s">
        <v>35894</v>
      </c>
      <c r="B7014" s="2">
        <v>43545</v>
      </c>
      <c r="C7014" t="s">
        <v>63</v>
      </c>
      <c r="D7014" s="3">
        <v>43474.536844432871</v>
      </c>
      <c r="E7014" t="s">
        <v>117</v>
      </c>
      <c r="H7014" t="s">
        <v>35895</v>
      </c>
      <c r="J7014" t="s">
        <v>35896</v>
      </c>
      <c r="L7014" t="s">
        <v>35897</v>
      </c>
      <c r="M7014" t="s">
        <v>323</v>
      </c>
      <c r="N7014">
        <v>95991</v>
      </c>
      <c r="O7014" t="s">
        <v>70</v>
      </c>
      <c r="Q7014" t="s">
        <v>35898</v>
      </c>
      <c r="S7014" t="s">
        <v>72</v>
      </c>
      <c r="T7014" t="s">
        <v>34487</v>
      </c>
      <c r="U7014" t="s">
        <v>35864</v>
      </c>
      <c r="V7014" t="s">
        <v>35865</v>
      </c>
      <c r="X7014" t="s">
        <v>661</v>
      </c>
      <c r="Y7014" t="str">
        <f>"53-3032"</f>
        <v>53-3032</v>
      </c>
      <c r="Z7014" t="s">
        <v>157</v>
      </c>
      <c r="AA7014">
        <v>484121</v>
      </c>
      <c r="AB7014">
        <v>20</v>
      </c>
      <c r="AD7014" t="s">
        <v>79</v>
      </c>
      <c r="AE7014" t="s">
        <v>95</v>
      </c>
      <c r="AF7014">
        <v>40</v>
      </c>
      <c r="AG7014" s="4">
        <v>0.375</v>
      </c>
      <c r="AH7014" s="4">
        <v>0.70833333333333337</v>
      </c>
      <c r="AI7014" s="5">
        <v>22.77</v>
      </c>
      <c r="AL7014" t="s">
        <v>81</v>
      </c>
      <c r="AM7014" t="s">
        <v>82</v>
      </c>
      <c r="AO7014" t="s">
        <v>213</v>
      </c>
      <c r="AP7014" t="s">
        <v>67</v>
      </c>
      <c r="AQ7014" t="s">
        <v>67</v>
      </c>
      <c r="AR7014" t="s">
        <v>82</v>
      </c>
      <c r="AT7014" t="s">
        <v>72</v>
      </c>
      <c r="AU7014">
        <v>1</v>
      </c>
      <c r="AV7014" t="s">
        <v>34490</v>
      </c>
      <c r="AW7014" t="s">
        <v>72</v>
      </c>
      <c r="AX7014">
        <v>12</v>
      </c>
      <c r="AY7014" t="s">
        <v>35897</v>
      </c>
      <c r="AZ7014" t="s">
        <v>35899</v>
      </c>
      <c r="BA7014" t="s">
        <v>35900</v>
      </c>
      <c r="BB7014">
        <v>95991</v>
      </c>
      <c r="BC7014" t="s">
        <v>87</v>
      </c>
      <c r="BH7014" t="s">
        <v>35896</v>
      </c>
      <c r="BJ7014">
        <v>464715698</v>
      </c>
    </row>
    <row r="7015" spans="1:62" x14ac:dyDescent="0.25">
      <c r="A7015" t="s">
        <v>35901</v>
      </c>
      <c r="B7015" s="2">
        <v>43545</v>
      </c>
      <c r="C7015" t="s">
        <v>63</v>
      </c>
      <c r="D7015" s="3">
        <v>43479.502106423613</v>
      </c>
      <c r="E7015" t="s">
        <v>64</v>
      </c>
      <c r="F7015" s="2">
        <v>43556</v>
      </c>
      <c r="G7015" s="2">
        <v>43799</v>
      </c>
      <c r="H7015" t="s">
        <v>35902</v>
      </c>
      <c r="J7015" t="s">
        <v>35903</v>
      </c>
      <c r="L7015" t="s">
        <v>7701</v>
      </c>
      <c r="M7015" t="s">
        <v>3224</v>
      </c>
      <c r="N7015">
        <v>39047</v>
      </c>
      <c r="O7015" t="s">
        <v>70</v>
      </c>
      <c r="Q7015" t="s">
        <v>35904</v>
      </c>
      <c r="S7015" t="s">
        <v>72</v>
      </c>
      <c r="T7015" t="s">
        <v>878</v>
      </c>
      <c r="U7015" t="s">
        <v>8240</v>
      </c>
      <c r="V7015" t="s">
        <v>880</v>
      </c>
      <c r="W7015" t="s">
        <v>881</v>
      </c>
      <c r="X7015" t="s">
        <v>14628</v>
      </c>
      <c r="Y7015" t="str">
        <f>"37-3011"</f>
        <v>37-3011</v>
      </c>
      <c r="Z7015" t="s">
        <v>94</v>
      </c>
      <c r="AA7015">
        <v>561730</v>
      </c>
      <c r="AB7015">
        <v>4</v>
      </c>
      <c r="AC7015">
        <v>4</v>
      </c>
      <c r="AD7015" t="s">
        <v>79</v>
      </c>
      <c r="AE7015" t="s">
        <v>95</v>
      </c>
      <c r="AF7015">
        <v>40</v>
      </c>
      <c r="AG7015" s="4">
        <v>0.29166666666666669</v>
      </c>
      <c r="AH7015" s="4">
        <v>0.64583333333333337</v>
      </c>
      <c r="AI7015" s="5">
        <v>12.27</v>
      </c>
      <c r="AJ7015">
        <v>18.41</v>
      </c>
      <c r="AL7015" t="s">
        <v>81</v>
      </c>
      <c r="AM7015" t="s">
        <v>82</v>
      </c>
      <c r="AO7015" t="s">
        <v>83</v>
      </c>
      <c r="AR7015" t="s">
        <v>82</v>
      </c>
      <c r="AT7015" t="s">
        <v>82</v>
      </c>
      <c r="AW7015" t="s">
        <v>82</v>
      </c>
      <c r="AY7015" t="s">
        <v>7701</v>
      </c>
      <c r="AZ7015" t="s">
        <v>12436</v>
      </c>
      <c r="BA7015" t="s">
        <v>3224</v>
      </c>
      <c r="BB7015">
        <v>39047</v>
      </c>
      <c r="BC7015" t="s">
        <v>79</v>
      </c>
      <c r="BH7015" t="s">
        <v>35905</v>
      </c>
      <c r="BJ7015">
        <v>412025809</v>
      </c>
    </row>
    <row r="7016" spans="1:62" x14ac:dyDescent="0.25">
      <c r="A7016" t="s">
        <v>36080</v>
      </c>
      <c r="B7016" s="2">
        <v>43545</v>
      </c>
      <c r="C7016" t="s">
        <v>63</v>
      </c>
      <c r="D7016" s="3">
        <v>43475.586336493056</v>
      </c>
      <c r="E7016" t="s">
        <v>117</v>
      </c>
      <c r="H7016" t="s">
        <v>7420</v>
      </c>
      <c r="I7016" t="s">
        <v>7420</v>
      </c>
      <c r="J7016" t="s">
        <v>7421</v>
      </c>
      <c r="K7016" t="s">
        <v>67</v>
      </c>
      <c r="L7016" t="s">
        <v>7422</v>
      </c>
      <c r="M7016" t="s">
        <v>105</v>
      </c>
      <c r="N7016">
        <v>79843</v>
      </c>
      <c r="O7016" t="s">
        <v>70</v>
      </c>
      <c r="P7016" t="s">
        <v>67</v>
      </c>
      <c r="Q7016" t="s">
        <v>7423</v>
      </c>
      <c r="S7016" t="s">
        <v>72</v>
      </c>
      <c r="T7016" t="s">
        <v>4539</v>
      </c>
      <c r="U7016" t="s">
        <v>4540</v>
      </c>
      <c r="V7016" t="s">
        <v>863</v>
      </c>
      <c r="W7016" t="s">
        <v>105</v>
      </c>
      <c r="X7016" t="s">
        <v>7424</v>
      </c>
      <c r="Y7016" t="str">
        <f>"47-2061"</f>
        <v>47-2061</v>
      </c>
      <c r="Z7016" t="s">
        <v>326</v>
      </c>
      <c r="AA7016">
        <v>236115</v>
      </c>
      <c r="AB7016">
        <v>28</v>
      </c>
      <c r="AD7016" t="s">
        <v>79</v>
      </c>
      <c r="AE7016" t="s">
        <v>95</v>
      </c>
      <c r="AF7016">
        <v>40</v>
      </c>
      <c r="AG7016" s="4">
        <v>0.33333333333333331</v>
      </c>
      <c r="AH7016" s="4">
        <v>0.70833333333333337</v>
      </c>
      <c r="AI7016" s="5">
        <v>15.04</v>
      </c>
      <c r="AJ7016">
        <v>0</v>
      </c>
      <c r="AK7016">
        <v>0</v>
      </c>
      <c r="AL7016" t="s">
        <v>81</v>
      </c>
      <c r="AM7016" t="s">
        <v>82</v>
      </c>
      <c r="AO7016" t="s">
        <v>83</v>
      </c>
      <c r="AP7016" t="s">
        <v>67</v>
      </c>
      <c r="AQ7016" t="s">
        <v>67</v>
      </c>
      <c r="AR7016" t="s">
        <v>82</v>
      </c>
      <c r="AT7016" t="s">
        <v>82</v>
      </c>
      <c r="AW7016" t="s">
        <v>82</v>
      </c>
      <c r="AY7016" t="s">
        <v>7425</v>
      </c>
      <c r="AZ7016" t="s">
        <v>7426</v>
      </c>
      <c r="BA7016" t="s">
        <v>105</v>
      </c>
      <c r="BB7016">
        <v>79843</v>
      </c>
      <c r="BC7016" t="s">
        <v>79</v>
      </c>
      <c r="BH7016" t="s">
        <v>7421</v>
      </c>
      <c r="BJ7016">
        <v>272629345</v>
      </c>
    </row>
    <row r="7017" spans="1:62" x14ac:dyDescent="0.25">
      <c r="A7017" t="s">
        <v>36215</v>
      </c>
      <c r="B7017" s="2">
        <v>43545</v>
      </c>
      <c r="C7017" t="s">
        <v>63</v>
      </c>
      <c r="D7017" s="3">
        <v>43477.088617974536</v>
      </c>
      <c r="E7017" t="s">
        <v>64</v>
      </c>
      <c r="F7017" s="2">
        <v>43567</v>
      </c>
      <c r="G7017" s="2">
        <v>43773</v>
      </c>
      <c r="H7017" t="s">
        <v>36216</v>
      </c>
      <c r="I7017" t="s">
        <v>36217</v>
      </c>
      <c r="J7017" t="s">
        <v>36218</v>
      </c>
      <c r="L7017" t="s">
        <v>36219</v>
      </c>
      <c r="M7017" t="s">
        <v>308</v>
      </c>
      <c r="N7017">
        <v>7442</v>
      </c>
      <c r="O7017" t="s">
        <v>70</v>
      </c>
      <c r="Q7017" t="s">
        <v>36220</v>
      </c>
      <c r="S7017" t="s">
        <v>72</v>
      </c>
      <c r="T7017" t="s">
        <v>5156</v>
      </c>
      <c r="U7017" t="s">
        <v>5157</v>
      </c>
      <c r="V7017" t="s">
        <v>5158</v>
      </c>
      <c r="W7017" t="s">
        <v>105</v>
      </c>
      <c r="X7017" t="s">
        <v>5873</v>
      </c>
      <c r="Y7017" t="str">
        <f>"35-3022"</f>
        <v>35-3022</v>
      </c>
      <c r="Z7017" t="s">
        <v>280</v>
      </c>
      <c r="AA7017">
        <v>713990</v>
      </c>
      <c r="AB7017">
        <v>5</v>
      </c>
      <c r="AC7017">
        <v>5</v>
      </c>
      <c r="AD7017" t="s">
        <v>79</v>
      </c>
      <c r="AE7017" t="s">
        <v>80</v>
      </c>
      <c r="AF7017">
        <v>40</v>
      </c>
      <c r="AG7017" s="4">
        <v>0.54166666666666663</v>
      </c>
      <c r="AH7017" s="4">
        <v>0.91666666666666663</v>
      </c>
      <c r="AI7017" s="5">
        <v>10.34</v>
      </c>
      <c r="AL7017" t="s">
        <v>81</v>
      </c>
      <c r="AM7017" t="s">
        <v>82</v>
      </c>
      <c r="AO7017" t="s">
        <v>83</v>
      </c>
      <c r="AR7017" t="s">
        <v>82</v>
      </c>
      <c r="AT7017" t="s">
        <v>82</v>
      </c>
      <c r="AW7017" t="s">
        <v>82</v>
      </c>
      <c r="AY7017" t="s">
        <v>36219</v>
      </c>
      <c r="AZ7017" t="s">
        <v>29859</v>
      </c>
      <c r="BA7017" t="s">
        <v>308</v>
      </c>
      <c r="BB7017">
        <v>7442</v>
      </c>
      <c r="BC7017" t="s">
        <v>79</v>
      </c>
      <c r="BH7017" t="s">
        <v>36218</v>
      </c>
      <c r="BJ7017">
        <v>460569982</v>
      </c>
    </row>
    <row r="7018" spans="1:62" x14ac:dyDescent="0.25">
      <c r="A7018" t="s">
        <v>36223</v>
      </c>
      <c r="B7018" s="2">
        <v>43545</v>
      </c>
      <c r="C7018" t="s">
        <v>63</v>
      </c>
      <c r="D7018" s="3">
        <v>43476.226845219906</v>
      </c>
      <c r="E7018" t="s">
        <v>117</v>
      </c>
      <c r="H7018" t="s">
        <v>12658</v>
      </c>
      <c r="I7018" t="s">
        <v>12659</v>
      </c>
      <c r="J7018" t="s">
        <v>12660</v>
      </c>
      <c r="L7018" t="s">
        <v>12661</v>
      </c>
      <c r="M7018" t="s">
        <v>844</v>
      </c>
      <c r="N7018">
        <v>60031</v>
      </c>
      <c r="O7018" t="s">
        <v>70</v>
      </c>
      <c r="Q7018" t="s">
        <v>12662</v>
      </c>
      <c r="S7018" t="s">
        <v>72</v>
      </c>
      <c r="T7018" t="s">
        <v>36224</v>
      </c>
      <c r="U7018" t="s">
        <v>36225</v>
      </c>
      <c r="V7018" t="s">
        <v>11759</v>
      </c>
      <c r="W7018" t="s">
        <v>136</v>
      </c>
      <c r="X7018" t="s">
        <v>12125</v>
      </c>
      <c r="Y7018" t="str">
        <f>"39-3091"</f>
        <v>39-3091</v>
      </c>
      <c r="Z7018" t="s">
        <v>677</v>
      </c>
      <c r="AA7018">
        <v>71311</v>
      </c>
      <c r="AB7018">
        <v>150</v>
      </c>
      <c r="AD7018" t="s">
        <v>79</v>
      </c>
      <c r="AE7018" t="s">
        <v>95</v>
      </c>
      <c r="AF7018">
        <v>35</v>
      </c>
      <c r="AG7018" s="4">
        <v>0.45833333333333331</v>
      </c>
      <c r="AH7018" s="4">
        <v>0.875</v>
      </c>
      <c r="AI7018" s="5">
        <v>10.46</v>
      </c>
      <c r="AM7018" t="s">
        <v>82</v>
      </c>
      <c r="AO7018" t="s">
        <v>213</v>
      </c>
      <c r="AP7018" t="s">
        <v>130</v>
      </c>
      <c r="AQ7018" t="s">
        <v>130</v>
      </c>
      <c r="AR7018" t="s">
        <v>82</v>
      </c>
      <c r="AT7018" t="s">
        <v>82</v>
      </c>
      <c r="AW7018" t="s">
        <v>82</v>
      </c>
      <c r="AY7018" t="s">
        <v>12661</v>
      </c>
      <c r="AZ7018" t="s">
        <v>1278</v>
      </c>
      <c r="BA7018" t="s">
        <v>844</v>
      </c>
      <c r="BB7018">
        <v>60031</v>
      </c>
      <c r="BC7018" t="s">
        <v>87</v>
      </c>
      <c r="BD7018" t="s">
        <v>36226</v>
      </c>
      <c r="BE7018">
        <v>6185622</v>
      </c>
      <c r="BF7018" s="2">
        <v>43469</v>
      </c>
      <c r="BG7018" s="2">
        <v>43535</v>
      </c>
      <c r="BH7018" t="s">
        <v>36227</v>
      </c>
      <c r="BI7018" t="s">
        <v>130</v>
      </c>
      <c r="BJ7018">
        <v>363392550</v>
      </c>
    </row>
    <row r="7019" spans="1:62" x14ac:dyDescent="0.25">
      <c r="A7019" t="s">
        <v>36310</v>
      </c>
      <c r="B7019" s="2">
        <v>43545</v>
      </c>
      <c r="C7019" t="s">
        <v>63</v>
      </c>
      <c r="D7019" s="3">
        <v>43476.313287939818</v>
      </c>
      <c r="E7019" t="s">
        <v>117</v>
      </c>
      <c r="H7019" t="s">
        <v>36311</v>
      </c>
      <c r="J7019" t="s">
        <v>36312</v>
      </c>
      <c r="L7019" t="s">
        <v>2726</v>
      </c>
      <c r="M7019" t="s">
        <v>1966</v>
      </c>
      <c r="N7019">
        <v>19805</v>
      </c>
      <c r="O7019" t="s">
        <v>70</v>
      </c>
      <c r="Q7019" t="s">
        <v>36313</v>
      </c>
      <c r="S7019" t="s">
        <v>72</v>
      </c>
      <c r="T7019" t="s">
        <v>36314</v>
      </c>
      <c r="U7019" t="s">
        <v>36315</v>
      </c>
      <c r="V7019" t="s">
        <v>9662</v>
      </c>
      <c r="W7019" t="s">
        <v>147</v>
      </c>
      <c r="X7019" t="s">
        <v>25616</v>
      </c>
      <c r="Y7019" t="str">
        <f>"47-2031"</f>
        <v>47-2031</v>
      </c>
      <c r="Z7019" t="s">
        <v>1508</v>
      </c>
      <c r="AA7019">
        <v>236118</v>
      </c>
      <c r="AB7019">
        <v>1</v>
      </c>
      <c r="AD7019" t="s">
        <v>79</v>
      </c>
      <c r="AE7019" t="s">
        <v>80</v>
      </c>
      <c r="AF7019">
        <v>40</v>
      </c>
      <c r="AG7019" s="4">
        <v>0.29166666666666669</v>
      </c>
      <c r="AH7019" s="4">
        <v>0.625</v>
      </c>
      <c r="AI7019" s="5">
        <v>24.38</v>
      </c>
      <c r="AJ7019">
        <v>36.57</v>
      </c>
      <c r="AL7019" t="s">
        <v>81</v>
      </c>
      <c r="AM7019" t="s">
        <v>82</v>
      </c>
      <c r="AO7019" t="s">
        <v>83</v>
      </c>
      <c r="AR7019" t="s">
        <v>82</v>
      </c>
      <c r="AT7019" t="s">
        <v>82</v>
      </c>
      <c r="AW7019" t="s">
        <v>82</v>
      </c>
      <c r="AY7019" t="s">
        <v>2726</v>
      </c>
      <c r="AZ7019" t="s">
        <v>1969</v>
      </c>
      <c r="BA7019" t="s">
        <v>1966</v>
      </c>
      <c r="BB7019">
        <v>19805</v>
      </c>
      <c r="BC7019" t="s">
        <v>79</v>
      </c>
      <c r="BH7019" t="s">
        <v>36312</v>
      </c>
      <c r="BJ7019">
        <v>223515704</v>
      </c>
    </row>
    <row r="7020" spans="1:62" x14ac:dyDescent="0.25">
      <c r="A7020" t="s">
        <v>36404</v>
      </c>
      <c r="B7020" s="2">
        <v>43545</v>
      </c>
      <c r="C7020" t="s">
        <v>63</v>
      </c>
      <c r="D7020" s="3">
        <v>43480.061947569448</v>
      </c>
      <c r="E7020" t="s">
        <v>64</v>
      </c>
      <c r="F7020" s="2">
        <v>43570</v>
      </c>
      <c r="G7020" s="2">
        <v>43769</v>
      </c>
      <c r="H7020" t="s">
        <v>33400</v>
      </c>
      <c r="I7020" t="s">
        <v>33401</v>
      </c>
      <c r="J7020" t="s">
        <v>33402</v>
      </c>
      <c r="L7020" t="s">
        <v>33403</v>
      </c>
      <c r="M7020" t="s">
        <v>226</v>
      </c>
      <c r="N7020">
        <v>49636</v>
      </c>
      <c r="O7020" t="s">
        <v>70</v>
      </c>
      <c r="Q7020" t="s">
        <v>33404</v>
      </c>
      <c r="S7020" t="s">
        <v>72</v>
      </c>
      <c r="T7020" t="s">
        <v>19936</v>
      </c>
      <c r="U7020" t="s">
        <v>19937</v>
      </c>
      <c r="V7020" t="s">
        <v>3243</v>
      </c>
      <c r="W7020" t="s">
        <v>226</v>
      </c>
      <c r="X7020" t="s">
        <v>23999</v>
      </c>
      <c r="Y7020" t="str">
        <f>"51-6011"</f>
        <v>51-6011</v>
      </c>
      <c r="Z7020" t="s">
        <v>367</v>
      </c>
      <c r="AA7020">
        <v>721110</v>
      </c>
      <c r="AB7020">
        <v>10</v>
      </c>
      <c r="AC7020">
        <v>10</v>
      </c>
      <c r="AD7020" t="s">
        <v>79</v>
      </c>
      <c r="AE7020" t="s">
        <v>95</v>
      </c>
      <c r="AF7020">
        <v>40</v>
      </c>
      <c r="AG7020" s="4">
        <v>0.3125</v>
      </c>
      <c r="AH7020" s="4">
        <v>0.95833333333333337</v>
      </c>
      <c r="AI7020" s="5">
        <v>10.82</v>
      </c>
      <c r="AJ7020">
        <v>16.23</v>
      </c>
      <c r="AK7020">
        <v>16.23</v>
      </c>
      <c r="AL7020" t="s">
        <v>81</v>
      </c>
      <c r="AM7020" t="s">
        <v>82</v>
      </c>
      <c r="AO7020" t="s">
        <v>83</v>
      </c>
      <c r="AP7020" t="s">
        <v>67</v>
      </c>
      <c r="AQ7020" t="s">
        <v>83</v>
      </c>
      <c r="AR7020" t="s">
        <v>82</v>
      </c>
      <c r="AT7020" t="s">
        <v>82</v>
      </c>
      <c r="AW7020" t="s">
        <v>82</v>
      </c>
      <c r="AY7020" t="s">
        <v>33406</v>
      </c>
      <c r="AZ7020" t="s">
        <v>33407</v>
      </c>
      <c r="BA7020" t="s">
        <v>226</v>
      </c>
      <c r="BB7020">
        <v>49636</v>
      </c>
      <c r="BC7020" t="s">
        <v>87</v>
      </c>
      <c r="BH7020" t="s">
        <v>33408</v>
      </c>
      <c r="BJ7020">
        <v>382915708</v>
      </c>
    </row>
    <row r="7021" spans="1:62" x14ac:dyDescent="0.25">
      <c r="A7021" t="s">
        <v>36419</v>
      </c>
      <c r="B7021" s="2">
        <v>43545</v>
      </c>
      <c r="C7021" t="s">
        <v>63</v>
      </c>
      <c r="D7021" s="3">
        <v>43479.348258958336</v>
      </c>
      <c r="E7021" t="s">
        <v>117</v>
      </c>
      <c r="H7021" t="s">
        <v>36420</v>
      </c>
      <c r="I7021" t="s">
        <v>36420</v>
      </c>
      <c r="J7021" t="s">
        <v>36421</v>
      </c>
      <c r="L7021" t="s">
        <v>36422</v>
      </c>
      <c r="M7021" t="s">
        <v>804</v>
      </c>
      <c r="N7021">
        <v>3220</v>
      </c>
      <c r="O7021" t="s">
        <v>70</v>
      </c>
      <c r="P7021" t="s">
        <v>36423</v>
      </c>
      <c r="Q7021" t="s">
        <v>36424</v>
      </c>
      <c r="S7021" t="s">
        <v>72</v>
      </c>
      <c r="T7021" t="s">
        <v>4900</v>
      </c>
      <c r="U7021" t="s">
        <v>4901</v>
      </c>
      <c r="V7021" t="s">
        <v>4902</v>
      </c>
      <c r="W7021" t="s">
        <v>232</v>
      </c>
      <c r="X7021" t="s">
        <v>36425</v>
      </c>
      <c r="Y7021" t="str">
        <f>"47-3011"</f>
        <v>47-3011</v>
      </c>
      <c r="Z7021" t="s">
        <v>5840</v>
      </c>
      <c r="AA7021">
        <v>237310</v>
      </c>
      <c r="AB7021">
        <v>20</v>
      </c>
      <c r="AD7021" t="s">
        <v>79</v>
      </c>
      <c r="AE7021" t="s">
        <v>95</v>
      </c>
      <c r="AF7021">
        <v>40</v>
      </c>
      <c r="AG7021" s="4">
        <v>0.27083333333333331</v>
      </c>
      <c r="AH7021" s="4">
        <v>0.79166666666666663</v>
      </c>
      <c r="AI7021" s="5">
        <v>17.38</v>
      </c>
      <c r="AJ7021">
        <v>26.07</v>
      </c>
      <c r="AK7021">
        <v>26.07</v>
      </c>
      <c r="AL7021" t="s">
        <v>81</v>
      </c>
      <c r="AM7021" t="s">
        <v>82</v>
      </c>
      <c r="AO7021" t="s">
        <v>83</v>
      </c>
      <c r="AP7021" t="s">
        <v>662</v>
      </c>
      <c r="AQ7021" t="s">
        <v>662</v>
      </c>
      <c r="AR7021" t="s">
        <v>82</v>
      </c>
      <c r="AT7021" t="s">
        <v>82</v>
      </c>
      <c r="AW7021" t="s">
        <v>72</v>
      </c>
      <c r="AX7021">
        <v>3</v>
      </c>
      <c r="AY7021" t="s">
        <v>36422</v>
      </c>
      <c r="AZ7021" t="s">
        <v>36423</v>
      </c>
      <c r="BA7021" t="s">
        <v>804</v>
      </c>
      <c r="BB7021">
        <v>3220</v>
      </c>
      <c r="BC7021" t="s">
        <v>79</v>
      </c>
      <c r="BH7021" t="s">
        <v>36421</v>
      </c>
      <c r="BJ7021">
        <v>743130688</v>
      </c>
    </row>
    <row r="7022" spans="1:62" x14ac:dyDescent="0.25">
      <c r="A7022" t="s">
        <v>36439</v>
      </c>
      <c r="B7022" s="2">
        <v>43545</v>
      </c>
      <c r="C7022" t="s">
        <v>63</v>
      </c>
      <c r="D7022" s="3">
        <v>43480.059377557867</v>
      </c>
      <c r="E7022" t="s">
        <v>64</v>
      </c>
      <c r="F7022" s="2">
        <v>43570</v>
      </c>
      <c r="G7022" s="2">
        <v>43773</v>
      </c>
      <c r="H7022" t="s">
        <v>33400</v>
      </c>
      <c r="I7022" t="s">
        <v>33401</v>
      </c>
      <c r="J7022" t="s">
        <v>33402</v>
      </c>
      <c r="L7022" t="s">
        <v>33403</v>
      </c>
      <c r="M7022" t="s">
        <v>226</v>
      </c>
      <c r="N7022">
        <v>49636</v>
      </c>
      <c r="O7022" t="s">
        <v>70</v>
      </c>
      <c r="Q7022" t="s">
        <v>33404</v>
      </c>
      <c r="S7022" t="s">
        <v>72</v>
      </c>
      <c r="T7022" t="s">
        <v>19936</v>
      </c>
      <c r="U7022" t="s">
        <v>19937</v>
      </c>
      <c r="V7022" t="s">
        <v>3243</v>
      </c>
      <c r="W7022" t="s">
        <v>226</v>
      </c>
      <c r="X7022" t="s">
        <v>36440</v>
      </c>
      <c r="Y7022" t="str">
        <f>"35-3021"</f>
        <v>35-3021</v>
      </c>
      <c r="Z7022" t="s">
        <v>354</v>
      </c>
      <c r="AA7022">
        <v>721110</v>
      </c>
      <c r="AB7022">
        <v>4</v>
      </c>
      <c r="AC7022">
        <v>4</v>
      </c>
      <c r="AD7022" t="s">
        <v>79</v>
      </c>
      <c r="AE7022" t="s">
        <v>95</v>
      </c>
      <c r="AF7022">
        <v>40</v>
      </c>
      <c r="AG7022" s="4">
        <v>0.29166666666666669</v>
      </c>
      <c r="AH7022" s="4">
        <v>0.91666666666666663</v>
      </c>
      <c r="AI7022" s="5">
        <v>10.220000000000001</v>
      </c>
      <c r="AJ7022">
        <v>15.33</v>
      </c>
      <c r="AK7022">
        <v>15.33</v>
      </c>
      <c r="AL7022" t="s">
        <v>81</v>
      </c>
      <c r="AM7022" t="s">
        <v>82</v>
      </c>
      <c r="AO7022" t="s">
        <v>83</v>
      </c>
      <c r="AR7022" t="s">
        <v>82</v>
      </c>
      <c r="AT7022" t="s">
        <v>82</v>
      </c>
      <c r="AW7022" t="s">
        <v>82</v>
      </c>
      <c r="AY7022" t="s">
        <v>33406</v>
      </c>
      <c r="AZ7022" t="s">
        <v>33407</v>
      </c>
      <c r="BA7022" t="s">
        <v>226</v>
      </c>
      <c r="BB7022">
        <v>49636</v>
      </c>
      <c r="BC7022" t="s">
        <v>87</v>
      </c>
      <c r="BH7022" t="s">
        <v>33408</v>
      </c>
      <c r="BJ7022">
        <v>382915708</v>
      </c>
    </row>
    <row r="7023" spans="1:62" x14ac:dyDescent="0.25">
      <c r="A7023" t="s">
        <v>36453</v>
      </c>
      <c r="B7023" s="2">
        <v>43545</v>
      </c>
      <c r="C7023" t="s">
        <v>63</v>
      </c>
      <c r="D7023" s="3">
        <v>43480.685502094908</v>
      </c>
      <c r="E7023" t="s">
        <v>117</v>
      </c>
      <c r="H7023" t="s">
        <v>3356</v>
      </c>
      <c r="J7023" t="s">
        <v>3357</v>
      </c>
      <c r="L7023" t="s">
        <v>3358</v>
      </c>
      <c r="M7023" t="s">
        <v>774</v>
      </c>
      <c r="N7023">
        <v>80021</v>
      </c>
      <c r="O7023" t="s">
        <v>70</v>
      </c>
      <c r="Q7023" t="s">
        <v>3359</v>
      </c>
      <c r="S7023" t="s">
        <v>72</v>
      </c>
      <c r="T7023" t="s">
        <v>3360</v>
      </c>
      <c r="U7023" t="s">
        <v>3361</v>
      </c>
      <c r="V7023" t="s">
        <v>3362</v>
      </c>
      <c r="W7023" t="s">
        <v>774</v>
      </c>
      <c r="X7023" t="s">
        <v>3363</v>
      </c>
      <c r="Y7023" t="str">
        <f>"37-3011"</f>
        <v>37-3011</v>
      </c>
      <c r="Z7023" t="s">
        <v>94</v>
      </c>
      <c r="AA7023">
        <v>541320</v>
      </c>
      <c r="AB7023">
        <v>30</v>
      </c>
      <c r="AD7023" t="s">
        <v>79</v>
      </c>
      <c r="AE7023" t="s">
        <v>80</v>
      </c>
      <c r="AF7023">
        <v>40</v>
      </c>
      <c r="AG7023" s="4">
        <v>0.29166666666666669</v>
      </c>
      <c r="AH7023" s="4">
        <v>0.66666666666666663</v>
      </c>
      <c r="AI7023" s="6">
        <v>16</v>
      </c>
      <c r="AL7023" t="s">
        <v>81</v>
      </c>
      <c r="AM7023" t="s">
        <v>82</v>
      </c>
      <c r="AO7023" t="s">
        <v>83</v>
      </c>
      <c r="AR7023" t="s">
        <v>82</v>
      </c>
      <c r="AT7023" t="s">
        <v>82</v>
      </c>
      <c r="AW7023" t="s">
        <v>82</v>
      </c>
      <c r="AY7023" t="s">
        <v>3358</v>
      </c>
      <c r="AZ7023" t="s">
        <v>3364</v>
      </c>
      <c r="BA7023" t="s">
        <v>774</v>
      </c>
      <c r="BB7023">
        <v>80021</v>
      </c>
      <c r="BC7023" t="s">
        <v>79</v>
      </c>
      <c r="BH7023" t="s">
        <v>3357</v>
      </c>
      <c r="BJ7023">
        <v>461896786</v>
      </c>
    </row>
    <row r="7024" spans="1:62" x14ac:dyDescent="0.25">
      <c r="A7024" t="s">
        <v>36468</v>
      </c>
      <c r="B7024" s="2">
        <v>43545</v>
      </c>
      <c r="C7024" t="s">
        <v>63</v>
      </c>
      <c r="D7024" s="3">
        <v>43480.574800648152</v>
      </c>
      <c r="E7024" t="s">
        <v>117</v>
      </c>
      <c r="H7024" t="s">
        <v>925</v>
      </c>
      <c r="I7024" t="s">
        <v>67</v>
      </c>
      <c r="J7024" t="s">
        <v>36469</v>
      </c>
      <c r="K7024" t="s">
        <v>67</v>
      </c>
      <c r="L7024" t="s">
        <v>927</v>
      </c>
      <c r="M7024" t="s">
        <v>86</v>
      </c>
      <c r="N7024">
        <v>34753</v>
      </c>
      <c r="O7024" t="s">
        <v>70</v>
      </c>
      <c r="P7024" t="s">
        <v>67</v>
      </c>
      <c r="Q7024" t="s">
        <v>928</v>
      </c>
      <c r="S7024" t="s">
        <v>82</v>
      </c>
      <c r="U7024" t="s">
        <v>92</v>
      </c>
      <c r="X7024" t="s">
        <v>36470</v>
      </c>
      <c r="Y7024" t="str">
        <f>"37-3011"</f>
        <v>37-3011</v>
      </c>
      <c r="Z7024" t="s">
        <v>94</v>
      </c>
      <c r="AA7024">
        <v>56173</v>
      </c>
      <c r="AB7024">
        <v>8</v>
      </c>
      <c r="AD7024" t="s">
        <v>79</v>
      </c>
      <c r="AE7024" t="s">
        <v>80</v>
      </c>
      <c r="AF7024">
        <v>40</v>
      </c>
      <c r="AG7024" s="4">
        <v>0.33333333333333331</v>
      </c>
      <c r="AH7024" s="4">
        <v>0.70833333333333337</v>
      </c>
      <c r="AI7024" s="5">
        <v>12.54</v>
      </c>
      <c r="AJ7024">
        <v>18.809999999999999</v>
      </c>
      <c r="AK7024">
        <v>20.81</v>
      </c>
      <c r="AL7024" t="s">
        <v>81</v>
      </c>
      <c r="AM7024" t="s">
        <v>82</v>
      </c>
      <c r="AO7024" t="s">
        <v>83</v>
      </c>
      <c r="AP7024" t="s">
        <v>67</v>
      </c>
      <c r="AQ7024" t="s">
        <v>67</v>
      </c>
      <c r="AR7024" t="s">
        <v>82</v>
      </c>
      <c r="AT7024" t="s">
        <v>82</v>
      </c>
      <c r="AW7024" t="s">
        <v>82</v>
      </c>
      <c r="AY7024" t="s">
        <v>36471</v>
      </c>
      <c r="AZ7024" t="s">
        <v>1278</v>
      </c>
      <c r="BA7024" t="s">
        <v>86</v>
      </c>
      <c r="BB7024">
        <v>34753</v>
      </c>
      <c r="BC7024" t="s">
        <v>87</v>
      </c>
      <c r="BH7024" t="s">
        <v>36472</v>
      </c>
      <c r="BI7024" t="s">
        <v>67</v>
      </c>
      <c r="BJ7024">
        <v>452540800</v>
      </c>
    </row>
    <row r="7025" spans="1:62" x14ac:dyDescent="0.25">
      <c r="A7025" t="s">
        <v>36591</v>
      </c>
      <c r="B7025" s="2">
        <v>43545</v>
      </c>
      <c r="C7025" t="s">
        <v>63</v>
      </c>
      <c r="D7025" s="3">
        <v>43480.350100034724</v>
      </c>
      <c r="E7025" t="s">
        <v>117</v>
      </c>
      <c r="H7025" t="s">
        <v>36592</v>
      </c>
      <c r="I7025" t="s">
        <v>17208</v>
      </c>
      <c r="J7025" t="s">
        <v>36593</v>
      </c>
      <c r="K7025" t="s">
        <v>67</v>
      </c>
      <c r="L7025" t="s">
        <v>36594</v>
      </c>
      <c r="M7025" t="s">
        <v>787</v>
      </c>
      <c r="N7025">
        <v>35215</v>
      </c>
      <c r="O7025" t="s">
        <v>70</v>
      </c>
      <c r="P7025" t="s">
        <v>67</v>
      </c>
      <c r="Q7025" t="s">
        <v>10117</v>
      </c>
      <c r="S7025" t="s">
        <v>72</v>
      </c>
      <c r="T7025" t="s">
        <v>67</v>
      </c>
      <c r="U7025" t="s">
        <v>36595</v>
      </c>
      <c r="V7025" t="s">
        <v>10468</v>
      </c>
      <c r="W7025" t="s">
        <v>105</v>
      </c>
      <c r="X7025" t="s">
        <v>17208</v>
      </c>
      <c r="Y7025" t="str">
        <f>""</f>
        <v/>
      </c>
      <c r="AA7025">
        <v>236118</v>
      </c>
      <c r="AB7025">
        <v>100</v>
      </c>
      <c r="AD7025" t="s">
        <v>79</v>
      </c>
      <c r="AF7025">
        <v>40</v>
      </c>
      <c r="AG7025" s="4">
        <v>0.375</v>
      </c>
      <c r="AH7025" s="4">
        <v>0.70833333333333337</v>
      </c>
      <c r="AI7025" s="6">
        <v>10</v>
      </c>
      <c r="AJ7025">
        <v>15</v>
      </c>
      <c r="AM7025" t="s">
        <v>82</v>
      </c>
      <c r="AO7025" t="s">
        <v>83</v>
      </c>
      <c r="AP7025" t="s">
        <v>67</v>
      </c>
      <c r="AQ7025" t="s">
        <v>67</v>
      </c>
      <c r="AR7025" t="s">
        <v>82</v>
      </c>
      <c r="AT7025" t="s">
        <v>82</v>
      </c>
      <c r="AW7025" t="s">
        <v>82</v>
      </c>
      <c r="AY7025" t="s">
        <v>36594</v>
      </c>
      <c r="AZ7025" t="s">
        <v>5707</v>
      </c>
      <c r="BA7025" t="s">
        <v>787</v>
      </c>
      <c r="BB7025">
        <v>35215</v>
      </c>
      <c r="BC7025" t="s">
        <v>87</v>
      </c>
      <c r="BD7025" t="s">
        <v>67</v>
      </c>
      <c r="BH7025" t="s">
        <v>36593</v>
      </c>
      <c r="BI7025" t="s">
        <v>67</v>
      </c>
      <c r="BJ7025">
        <v>474600348</v>
      </c>
    </row>
    <row r="7026" spans="1:62" x14ac:dyDescent="0.25">
      <c r="A7026" t="s">
        <v>36600</v>
      </c>
      <c r="B7026" s="2">
        <v>43545</v>
      </c>
      <c r="C7026" t="s">
        <v>63</v>
      </c>
      <c r="D7026" s="3">
        <v>43480.729405092592</v>
      </c>
      <c r="E7026" t="s">
        <v>117</v>
      </c>
      <c r="H7026" t="s">
        <v>36601</v>
      </c>
      <c r="I7026" t="s">
        <v>36602</v>
      </c>
      <c r="J7026" t="s">
        <v>36603</v>
      </c>
      <c r="L7026" t="s">
        <v>3869</v>
      </c>
      <c r="M7026" t="s">
        <v>1276</v>
      </c>
      <c r="N7026">
        <v>53965</v>
      </c>
      <c r="O7026" t="s">
        <v>70</v>
      </c>
      <c r="Q7026" t="s">
        <v>36604</v>
      </c>
      <c r="S7026" t="s">
        <v>72</v>
      </c>
      <c r="T7026" t="s">
        <v>36568</v>
      </c>
      <c r="U7026" t="s">
        <v>36569</v>
      </c>
      <c r="V7026" t="s">
        <v>36570</v>
      </c>
      <c r="W7026" t="s">
        <v>1276</v>
      </c>
      <c r="X7026" t="s">
        <v>36571</v>
      </c>
      <c r="Y7026" t="str">
        <f>"41-2031"</f>
        <v>41-2031</v>
      </c>
      <c r="Z7026" t="s">
        <v>5272</v>
      </c>
      <c r="AA7026">
        <v>4481</v>
      </c>
      <c r="AB7026">
        <v>12</v>
      </c>
      <c r="AD7026" t="s">
        <v>79</v>
      </c>
      <c r="AE7026" t="s">
        <v>95</v>
      </c>
      <c r="AF7026">
        <v>40</v>
      </c>
      <c r="AG7026" s="4">
        <v>0.41666666666666669</v>
      </c>
      <c r="AH7026" s="4">
        <v>0.75</v>
      </c>
      <c r="AI7026" s="5">
        <v>12.18</v>
      </c>
      <c r="AL7026" t="s">
        <v>81</v>
      </c>
      <c r="AM7026" t="s">
        <v>82</v>
      </c>
      <c r="AO7026" t="s">
        <v>83</v>
      </c>
      <c r="AR7026" t="s">
        <v>82</v>
      </c>
      <c r="AT7026" t="s">
        <v>82</v>
      </c>
      <c r="AW7026" t="s">
        <v>82</v>
      </c>
      <c r="AY7026" t="s">
        <v>3869</v>
      </c>
      <c r="AZ7026" t="s">
        <v>7348</v>
      </c>
      <c r="BA7026" t="s">
        <v>1276</v>
      </c>
      <c r="BB7026">
        <v>53965</v>
      </c>
      <c r="BC7026" t="s">
        <v>87</v>
      </c>
      <c r="BH7026" t="s">
        <v>36605</v>
      </c>
      <c r="BI7026" t="s">
        <v>36606</v>
      </c>
      <c r="BJ7026">
        <v>391728563</v>
      </c>
    </row>
    <row r="7027" spans="1:62" x14ac:dyDescent="0.25">
      <c r="A7027" t="s">
        <v>36613</v>
      </c>
      <c r="B7027" s="2">
        <v>43545</v>
      </c>
      <c r="C7027" t="s">
        <v>63</v>
      </c>
      <c r="D7027" s="3">
        <v>43483.330536018519</v>
      </c>
      <c r="E7027" t="s">
        <v>64</v>
      </c>
      <c r="F7027" s="2">
        <v>43570</v>
      </c>
      <c r="G7027" s="2">
        <v>43770</v>
      </c>
      <c r="H7027" t="s">
        <v>36614</v>
      </c>
      <c r="I7027" t="s">
        <v>36615</v>
      </c>
      <c r="J7027" t="s">
        <v>36616</v>
      </c>
      <c r="L7027" t="s">
        <v>19934</v>
      </c>
      <c r="M7027" t="s">
        <v>226</v>
      </c>
      <c r="N7027">
        <v>49757</v>
      </c>
      <c r="O7027" t="s">
        <v>70</v>
      </c>
      <c r="Q7027" t="s">
        <v>36617</v>
      </c>
      <c r="S7027" t="s">
        <v>72</v>
      </c>
      <c r="T7027" t="s">
        <v>19936</v>
      </c>
      <c r="U7027" t="s">
        <v>19937</v>
      </c>
      <c r="V7027" t="s">
        <v>3243</v>
      </c>
      <c r="W7027" t="s">
        <v>226</v>
      </c>
      <c r="X7027" t="s">
        <v>1427</v>
      </c>
      <c r="Y7027" t="str">
        <f>"37-2012"</f>
        <v>37-2012</v>
      </c>
      <c r="Z7027" t="s">
        <v>373</v>
      </c>
      <c r="AA7027">
        <v>72111</v>
      </c>
      <c r="AB7027">
        <v>9</v>
      </c>
      <c r="AC7027">
        <v>9</v>
      </c>
      <c r="AD7027" t="s">
        <v>79</v>
      </c>
      <c r="AE7027" t="s">
        <v>80</v>
      </c>
      <c r="AF7027">
        <v>40</v>
      </c>
      <c r="AG7027" s="4">
        <v>0.3125</v>
      </c>
      <c r="AH7027" s="4">
        <v>0.58333333333333337</v>
      </c>
      <c r="AI7027" s="6">
        <v>12</v>
      </c>
      <c r="AJ7027">
        <v>18</v>
      </c>
      <c r="AK7027">
        <v>18</v>
      </c>
      <c r="AL7027" t="s">
        <v>81</v>
      </c>
      <c r="AM7027" t="s">
        <v>82</v>
      </c>
      <c r="AO7027" t="s">
        <v>83</v>
      </c>
      <c r="AR7027" t="s">
        <v>82</v>
      </c>
      <c r="AT7027" t="s">
        <v>82</v>
      </c>
      <c r="AW7027" t="s">
        <v>82</v>
      </c>
      <c r="AY7027" t="s">
        <v>12138</v>
      </c>
      <c r="AZ7027" t="s">
        <v>10246</v>
      </c>
      <c r="BA7027" t="s">
        <v>226</v>
      </c>
      <c r="BB7027">
        <v>49757</v>
      </c>
      <c r="BC7027" t="s">
        <v>79</v>
      </c>
      <c r="BH7027" t="s">
        <v>36618</v>
      </c>
      <c r="BJ7027">
        <v>382607750</v>
      </c>
    </row>
    <row r="7028" spans="1:62" x14ac:dyDescent="0.25">
      <c r="A7028" t="s">
        <v>36677</v>
      </c>
      <c r="B7028" s="2">
        <v>43545</v>
      </c>
      <c r="C7028" t="s">
        <v>63</v>
      </c>
      <c r="D7028" s="3">
        <v>43480.502899965279</v>
      </c>
      <c r="E7028" t="s">
        <v>117</v>
      </c>
      <c r="H7028" t="s">
        <v>36678</v>
      </c>
      <c r="I7028" t="s">
        <v>36679</v>
      </c>
      <c r="J7028" t="s">
        <v>36680</v>
      </c>
      <c r="L7028" t="s">
        <v>5837</v>
      </c>
      <c r="M7028" t="s">
        <v>105</v>
      </c>
      <c r="N7028">
        <v>76537</v>
      </c>
      <c r="O7028" t="s">
        <v>70</v>
      </c>
      <c r="Q7028" t="s">
        <v>36681</v>
      </c>
      <c r="S7028" t="s">
        <v>72</v>
      </c>
      <c r="T7028" t="s">
        <v>1855</v>
      </c>
      <c r="U7028" t="s">
        <v>1856</v>
      </c>
      <c r="V7028" t="s">
        <v>863</v>
      </c>
      <c r="W7028" t="s">
        <v>105</v>
      </c>
      <c r="X7028" t="s">
        <v>27000</v>
      </c>
      <c r="Y7028" t="str">
        <f>"47-2061"</f>
        <v>47-2061</v>
      </c>
      <c r="Z7028" t="s">
        <v>326</v>
      </c>
      <c r="AA7028">
        <v>2361</v>
      </c>
      <c r="AB7028">
        <v>80</v>
      </c>
      <c r="AD7028" t="s">
        <v>79</v>
      </c>
      <c r="AE7028" t="s">
        <v>95</v>
      </c>
      <c r="AF7028">
        <v>40</v>
      </c>
      <c r="AG7028" s="4">
        <v>0.29166666666666669</v>
      </c>
      <c r="AH7028" s="4">
        <v>0.625</v>
      </c>
      <c r="AI7028" s="5">
        <v>15.07</v>
      </c>
      <c r="AJ7028">
        <v>22.61</v>
      </c>
      <c r="AL7028" t="s">
        <v>81</v>
      </c>
      <c r="AM7028" t="s">
        <v>82</v>
      </c>
      <c r="AO7028" t="s">
        <v>83</v>
      </c>
      <c r="AR7028" t="s">
        <v>82</v>
      </c>
      <c r="AT7028" t="s">
        <v>82</v>
      </c>
      <c r="AW7028" t="s">
        <v>82</v>
      </c>
      <c r="AY7028" t="s">
        <v>5837</v>
      </c>
      <c r="AZ7028" t="s">
        <v>2062</v>
      </c>
      <c r="BA7028" t="s">
        <v>105</v>
      </c>
      <c r="BB7028">
        <v>76537</v>
      </c>
      <c r="BC7028" t="s">
        <v>79</v>
      </c>
      <c r="BH7028" t="s">
        <v>36680</v>
      </c>
      <c r="BJ7028">
        <v>270558465</v>
      </c>
    </row>
    <row r="7029" spans="1:62" x14ac:dyDescent="0.25">
      <c r="A7029" t="s">
        <v>36852</v>
      </c>
      <c r="B7029" s="2">
        <v>43545</v>
      </c>
      <c r="C7029" t="s">
        <v>63</v>
      </c>
      <c r="D7029" s="3">
        <v>43487.254573518519</v>
      </c>
      <c r="E7029" t="s">
        <v>64</v>
      </c>
      <c r="F7029" s="2">
        <v>43575</v>
      </c>
      <c r="G7029" s="2">
        <v>43763</v>
      </c>
      <c r="H7029" t="s">
        <v>36853</v>
      </c>
      <c r="I7029" t="s">
        <v>36854</v>
      </c>
      <c r="J7029" t="s">
        <v>36855</v>
      </c>
      <c r="L7029" t="s">
        <v>36856</v>
      </c>
      <c r="M7029" t="s">
        <v>232</v>
      </c>
      <c r="N7029" t="s">
        <v>36857</v>
      </c>
      <c r="O7029" t="s">
        <v>70</v>
      </c>
      <c r="P7029" t="s">
        <v>67</v>
      </c>
      <c r="Q7029" t="s">
        <v>36858</v>
      </c>
      <c r="S7029" t="s">
        <v>72</v>
      </c>
      <c r="T7029" t="s">
        <v>5156</v>
      </c>
      <c r="U7029" t="s">
        <v>5157</v>
      </c>
      <c r="V7029" t="s">
        <v>5158</v>
      </c>
      <c r="W7029" t="s">
        <v>105</v>
      </c>
      <c r="X7029" t="s">
        <v>5159</v>
      </c>
      <c r="Y7029" t="str">
        <f>"39-3091"</f>
        <v>39-3091</v>
      </c>
      <c r="Z7029" t="s">
        <v>677</v>
      </c>
      <c r="AA7029">
        <v>713990</v>
      </c>
      <c r="AB7029">
        <v>10</v>
      </c>
      <c r="AC7029">
        <v>10</v>
      </c>
      <c r="AD7029" t="s">
        <v>79</v>
      </c>
      <c r="AE7029" t="s">
        <v>80</v>
      </c>
      <c r="AF7029">
        <v>40</v>
      </c>
      <c r="AG7029" s="4">
        <v>0.54166666666666663</v>
      </c>
      <c r="AH7029" s="4">
        <v>0.91666666666666663</v>
      </c>
      <c r="AI7029" s="5">
        <v>11.1</v>
      </c>
      <c r="AL7029" t="s">
        <v>81</v>
      </c>
      <c r="AM7029" t="s">
        <v>82</v>
      </c>
      <c r="AO7029" t="s">
        <v>83</v>
      </c>
      <c r="AR7029" t="s">
        <v>82</v>
      </c>
      <c r="AT7029" t="s">
        <v>82</v>
      </c>
      <c r="AW7029" t="s">
        <v>82</v>
      </c>
      <c r="AY7029" t="s">
        <v>36859</v>
      </c>
      <c r="AZ7029" t="s">
        <v>15553</v>
      </c>
      <c r="BA7029" t="s">
        <v>232</v>
      </c>
      <c r="BB7029">
        <v>12118</v>
      </c>
      <c r="BC7029" t="s">
        <v>79</v>
      </c>
      <c r="BH7029" t="s">
        <v>36860</v>
      </c>
      <c r="BJ7029">
        <v>141722112</v>
      </c>
    </row>
    <row r="7030" spans="1:62" x14ac:dyDescent="0.25">
      <c r="A7030" t="s">
        <v>37211</v>
      </c>
      <c r="B7030" s="2">
        <v>43545</v>
      </c>
      <c r="C7030" t="s">
        <v>63</v>
      </c>
      <c r="D7030" s="3">
        <v>43496.099242268516</v>
      </c>
      <c r="E7030" t="s">
        <v>64</v>
      </c>
      <c r="F7030" s="2">
        <v>43586</v>
      </c>
      <c r="G7030" s="2">
        <v>43723</v>
      </c>
      <c r="H7030" t="s">
        <v>37212</v>
      </c>
      <c r="J7030" t="s">
        <v>37213</v>
      </c>
      <c r="L7030" t="s">
        <v>7981</v>
      </c>
      <c r="M7030" t="s">
        <v>844</v>
      </c>
      <c r="N7030">
        <v>61607</v>
      </c>
      <c r="O7030" t="s">
        <v>70</v>
      </c>
      <c r="Q7030" t="s">
        <v>37214</v>
      </c>
      <c r="S7030" t="s">
        <v>72</v>
      </c>
      <c r="T7030" t="s">
        <v>5156</v>
      </c>
      <c r="U7030" t="s">
        <v>5157</v>
      </c>
      <c r="V7030" t="s">
        <v>5158</v>
      </c>
      <c r="W7030" t="s">
        <v>105</v>
      </c>
      <c r="X7030" t="s">
        <v>5159</v>
      </c>
      <c r="Y7030" t="str">
        <f>"39-3091"</f>
        <v>39-3091</v>
      </c>
      <c r="Z7030" t="s">
        <v>677</v>
      </c>
      <c r="AA7030">
        <v>713990</v>
      </c>
      <c r="AB7030">
        <v>22</v>
      </c>
      <c r="AC7030">
        <v>22</v>
      </c>
      <c r="AD7030" t="s">
        <v>79</v>
      </c>
      <c r="AE7030" t="s">
        <v>80</v>
      </c>
      <c r="AF7030">
        <v>40</v>
      </c>
      <c r="AG7030" s="4">
        <v>0.54166666666666663</v>
      </c>
      <c r="AH7030" s="4">
        <v>0.91666666666666663</v>
      </c>
      <c r="AI7030" s="5">
        <v>9.86</v>
      </c>
      <c r="AL7030" t="s">
        <v>81</v>
      </c>
      <c r="AM7030" t="s">
        <v>82</v>
      </c>
      <c r="AO7030" t="s">
        <v>83</v>
      </c>
      <c r="AR7030" t="s">
        <v>82</v>
      </c>
      <c r="AT7030" t="s">
        <v>82</v>
      </c>
      <c r="AW7030" t="s">
        <v>82</v>
      </c>
      <c r="AY7030" t="s">
        <v>2283</v>
      </c>
      <c r="AZ7030" t="s">
        <v>2283</v>
      </c>
      <c r="BA7030" t="s">
        <v>844</v>
      </c>
      <c r="BB7030">
        <v>61607</v>
      </c>
      <c r="BC7030" t="s">
        <v>79</v>
      </c>
      <c r="BH7030" t="s">
        <v>37215</v>
      </c>
      <c r="BJ7030">
        <v>371177913</v>
      </c>
    </row>
    <row r="7031" spans="1:62" x14ac:dyDescent="0.25">
      <c r="A7031" t="s">
        <v>37222</v>
      </c>
      <c r="B7031" s="2">
        <v>43545</v>
      </c>
      <c r="C7031" t="s">
        <v>63</v>
      </c>
      <c r="D7031" s="3">
        <v>43496.303796122687</v>
      </c>
      <c r="E7031" t="s">
        <v>64</v>
      </c>
      <c r="F7031" s="2">
        <v>43586</v>
      </c>
      <c r="G7031" s="2">
        <v>43759</v>
      </c>
      <c r="H7031" t="s">
        <v>37223</v>
      </c>
      <c r="I7031" t="s">
        <v>37224</v>
      </c>
      <c r="J7031" t="s">
        <v>37225</v>
      </c>
      <c r="K7031" t="s">
        <v>67</v>
      </c>
      <c r="L7031" t="s">
        <v>37226</v>
      </c>
      <c r="M7031" t="s">
        <v>783</v>
      </c>
      <c r="N7031">
        <v>43324</v>
      </c>
      <c r="O7031" t="s">
        <v>70</v>
      </c>
      <c r="P7031" t="s">
        <v>67</v>
      </c>
      <c r="Q7031" t="s">
        <v>37227</v>
      </c>
      <c r="S7031" t="s">
        <v>72</v>
      </c>
      <c r="T7031" t="s">
        <v>5156</v>
      </c>
      <c r="U7031" t="s">
        <v>5157</v>
      </c>
      <c r="V7031" t="s">
        <v>5158</v>
      </c>
      <c r="W7031" t="s">
        <v>105</v>
      </c>
      <c r="X7031" t="s">
        <v>280</v>
      </c>
      <c r="Y7031" t="str">
        <f>"35-3022"</f>
        <v>35-3022</v>
      </c>
      <c r="Z7031" t="s">
        <v>280</v>
      </c>
      <c r="AA7031">
        <v>713990</v>
      </c>
      <c r="AB7031">
        <v>10</v>
      </c>
      <c r="AC7031">
        <v>10</v>
      </c>
      <c r="AD7031" t="s">
        <v>79</v>
      </c>
      <c r="AE7031" t="s">
        <v>80</v>
      </c>
      <c r="AF7031">
        <v>40</v>
      </c>
      <c r="AG7031" s="4">
        <v>0.54166666666666663</v>
      </c>
      <c r="AH7031" s="4">
        <v>0.91666666666666663</v>
      </c>
      <c r="AI7031" s="5">
        <v>384.8</v>
      </c>
      <c r="AJ7031">
        <v>0</v>
      </c>
      <c r="AK7031">
        <v>0</v>
      </c>
      <c r="AL7031" t="s">
        <v>81</v>
      </c>
      <c r="AM7031" t="s">
        <v>82</v>
      </c>
      <c r="AO7031" t="s">
        <v>83</v>
      </c>
      <c r="AR7031" t="s">
        <v>82</v>
      </c>
      <c r="AT7031" t="s">
        <v>82</v>
      </c>
      <c r="AW7031" t="s">
        <v>82</v>
      </c>
      <c r="AY7031" t="s">
        <v>3688</v>
      </c>
      <c r="AZ7031" t="s">
        <v>776</v>
      </c>
      <c r="BA7031" t="s">
        <v>783</v>
      </c>
      <c r="BB7031">
        <v>43324</v>
      </c>
      <c r="BC7031" t="s">
        <v>79</v>
      </c>
      <c r="BH7031" t="s">
        <v>37228</v>
      </c>
      <c r="BI7031" t="s">
        <v>67</v>
      </c>
      <c r="BJ7031">
        <v>341859161</v>
      </c>
    </row>
    <row r="7032" spans="1:62" x14ac:dyDescent="0.25">
      <c r="A7032" t="s">
        <v>37650</v>
      </c>
      <c r="B7032" s="2">
        <v>43545</v>
      </c>
      <c r="C7032" t="s">
        <v>63</v>
      </c>
      <c r="D7032" s="3">
        <v>43506.473314791663</v>
      </c>
      <c r="E7032" t="s">
        <v>64</v>
      </c>
      <c r="F7032" s="2">
        <v>43586</v>
      </c>
      <c r="G7032" s="2">
        <v>43770</v>
      </c>
      <c r="H7032" t="s">
        <v>37637</v>
      </c>
      <c r="I7032" t="s">
        <v>67</v>
      </c>
      <c r="J7032" t="s">
        <v>37638</v>
      </c>
      <c r="K7032" t="s">
        <v>37639</v>
      </c>
      <c r="L7032" t="s">
        <v>37640</v>
      </c>
      <c r="M7032" t="s">
        <v>232</v>
      </c>
      <c r="N7032">
        <v>11963</v>
      </c>
      <c r="O7032" t="s">
        <v>70</v>
      </c>
      <c r="P7032" t="s">
        <v>67</v>
      </c>
      <c r="Q7032" t="s">
        <v>37641</v>
      </c>
      <c r="S7032" t="s">
        <v>72</v>
      </c>
      <c r="T7032" t="s">
        <v>3529</v>
      </c>
      <c r="U7032" t="s">
        <v>3530</v>
      </c>
      <c r="V7032" t="s">
        <v>3531</v>
      </c>
      <c r="W7032" t="s">
        <v>232</v>
      </c>
      <c r="X7032" t="s">
        <v>17591</v>
      </c>
      <c r="Y7032" t="str">
        <f>"35-3031"</f>
        <v>35-3031</v>
      </c>
      <c r="Z7032" t="s">
        <v>410</v>
      </c>
      <c r="AA7032">
        <v>722310</v>
      </c>
      <c r="AB7032">
        <v>3</v>
      </c>
      <c r="AC7032">
        <v>3</v>
      </c>
      <c r="AD7032" t="s">
        <v>79</v>
      </c>
      <c r="AE7032" t="s">
        <v>80</v>
      </c>
      <c r="AF7032">
        <v>40</v>
      </c>
      <c r="AG7032" s="4">
        <v>0.29166666666666669</v>
      </c>
      <c r="AH7032" s="4">
        <v>0</v>
      </c>
      <c r="AI7032" s="5">
        <v>14.2</v>
      </c>
      <c r="AJ7032">
        <v>21.3</v>
      </c>
      <c r="AK7032">
        <v>21.3</v>
      </c>
      <c r="AL7032" t="s">
        <v>81</v>
      </c>
      <c r="AM7032" t="s">
        <v>82</v>
      </c>
      <c r="AO7032" t="s">
        <v>83</v>
      </c>
      <c r="AP7032" t="s">
        <v>67</v>
      </c>
      <c r="AQ7032" t="s">
        <v>662</v>
      </c>
      <c r="AR7032" t="s">
        <v>82</v>
      </c>
      <c r="AT7032" t="s">
        <v>82</v>
      </c>
      <c r="AW7032" t="s">
        <v>82</v>
      </c>
      <c r="AY7032" t="s">
        <v>37640</v>
      </c>
      <c r="AZ7032" t="s">
        <v>6542</v>
      </c>
      <c r="BA7032" t="s">
        <v>232</v>
      </c>
      <c r="BB7032">
        <v>11963</v>
      </c>
      <c r="BC7032" t="s">
        <v>87</v>
      </c>
      <c r="BH7032" t="s">
        <v>37639</v>
      </c>
      <c r="BI7032" t="s">
        <v>67</v>
      </c>
      <c r="BJ7032">
        <v>113591822</v>
      </c>
    </row>
    <row r="7033" spans="1:62" x14ac:dyDescent="0.25">
      <c r="A7033" t="s">
        <v>37885</v>
      </c>
      <c r="B7033" s="2">
        <v>43545</v>
      </c>
      <c r="C7033" t="s">
        <v>63</v>
      </c>
      <c r="D7033" s="3">
        <v>43515.544229942127</v>
      </c>
      <c r="E7033" t="s">
        <v>117</v>
      </c>
      <c r="H7033" t="s">
        <v>37886</v>
      </c>
      <c r="I7033" t="s">
        <v>37887</v>
      </c>
      <c r="J7033" t="s">
        <v>37888</v>
      </c>
      <c r="K7033" t="s">
        <v>37889</v>
      </c>
      <c r="L7033" t="s">
        <v>11750</v>
      </c>
      <c r="M7033" t="s">
        <v>1064</v>
      </c>
      <c r="N7033">
        <v>37353</v>
      </c>
      <c r="O7033" t="s">
        <v>70</v>
      </c>
      <c r="P7033" t="s">
        <v>67</v>
      </c>
      <c r="Q7033" t="s">
        <v>37890</v>
      </c>
      <c r="S7033" t="s">
        <v>82</v>
      </c>
      <c r="U7033" t="s">
        <v>92</v>
      </c>
      <c r="X7033" t="s">
        <v>1758</v>
      </c>
      <c r="Y7033" t="str">
        <f>"47-2061"</f>
        <v>47-2061</v>
      </c>
      <c r="Z7033" t="s">
        <v>326</v>
      </c>
      <c r="AA7033">
        <v>23891</v>
      </c>
      <c r="AB7033">
        <v>1</v>
      </c>
      <c r="AD7033" t="s">
        <v>79</v>
      </c>
      <c r="AE7033" t="s">
        <v>95</v>
      </c>
      <c r="AF7033">
        <v>40</v>
      </c>
      <c r="AG7033" s="4">
        <v>0.35416666666666669</v>
      </c>
      <c r="AH7033" s="4">
        <v>0.6875</v>
      </c>
      <c r="AI7033" s="5">
        <v>14.84</v>
      </c>
      <c r="AM7033" t="s">
        <v>82</v>
      </c>
      <c r="AO7033" t="s">
        <v>213</v>
      </c>
      <c r="AQ7033" t="s">
        <v>37891</v>
      </c>
      <c r="AR7033" t="s">
        <v>82</v>
      </c>
      <c r="AT7033" t="s">
        <v>82</v>
      </c>
      <c r="AW7033" t="s">
        <v>82</v>
      </c>
      <c r="AY7033" t="s">
        <v>37892</v>
      </c>
      <c r="AZ7033" t="s">
        <v>1131</v>
      </c>
      <c r="BA7033" t="s">
        <v>1064</v>
      </c>
      <c r="BB7033">
        <v>37353</v>
      </c>
      <c r="BC7033" t="s">
        <v>79</v>
      </c>
      <c r="BH7033" t="s">
        <v>37893</v>
      </c>
      <c r="BI7033" t="s">
        <v>37894</v>
      </c>
      <c r="BJ7033">
        <v>631251750</v>
      </c>
    </row>
    <row r="7034" spans="1:62" x14ac:dyDescent="0.25">
      <c r="A7034" t="s">
        <v>116</v>
      </c>
      <c r="B7034" s="2">
        <v>43546</v>
      </c>
      <c r="C7034" t="s">
        <v>63</v>
      </c>
      <c r="D7034" s="3">
        <v>43502.348597048614</v>
      </c>
      <c r="E7034" t="s">
        <v>117</v>
      </c>
      <c r="H7034" t="s">
        <v>118</v>
      </c>
      <c r="I7034" t="s">
        <v>67</v>
      </c>
      <c r="J7034" t="s">
        <v>119</v>
      </c>
      <c r="K7034" t="s">
        <v>67</v>
      </c>
      <c r="L7034" t="s">
        <v>120</v>
      </c>
      <c r="M7034" t="s">
        <v>86</v>
      </c>
      <c r="N7034">
        <v>32064</v>
      </c>
      <c r="O7034" t="s">
        <v>70</v>
      </c>
      <c r="P7034" t="s">
        <v>121</v>
      </c>
      <c r="Q7034" t="s">
        <v>122</v>
      </c>
      <c r="S7034" t="s">
        <v>82</v>
      </c>
      <c r="U7034" t="s">
        <v>92</v>
      </c>
      <c r="X7034" t="s">
        <v>93</v>
      </c>
      <c r="Y7034" t="str">
        <f>"37-3011"</f>
        <v>37-3011</v>
      </c>
      <c r="Z7034" t="s">
        <v>94</v>
      </c>
      <c r="AA7034">
        <v>111940</v>
      </c>
      <c r="AB7034">
        <v>49</v>
      </c>
      <c r="AD7034" t="s">
        <v>79</v>
      </c>
      <c r="AE7034" t="s">
        <v>80</v>
      </c>
      <c r="AF7034">
        <v>40</v>
      </c>
      <c r="AG7034" s="4">
        <v>0.29166666666666669</v>
      </c>
      <c r="AH7034" s="4">
        <v>0.66666666666666663</v>
      </c>
      <c r="AI7034" s="5">
        <v>10.87</v>
      </c>
      <c r="AJ7034">
        <v>0</v>
      </c>
      <c r="AK7034">
        <v>0</v>
      </c>
      <c r="AL7034" t="s">
        <v>81</v>
      </c>
      <c r="AM7034" t="s">
        <v>82</v>
      </c>
      <c r="AO7034" t="s">
        <v>83</v>
      </c>
      <c r="AP7034" t="s">
        <v>67</v>
      </c>
      <c r="AQ7034" t="s">
        <v>67</v>
      </c>
      <c r="AR7034" t="s">
        <v>82</v>
      </c>
      <c r="AT7034" t="s">
        <v>82</v>
      </c>
      <c r="AW7034" t="s">
        <v>72</v>
      </c>
      <c r="AX7034">
        <v>3</v>
      </c>
      <c r="AY7034" t="s">
        <v>120</v>
      </c>
      <c r="AZ7034" t="s">
        <v>121</v>
      </c>
      <c r="BA7034" t="s">
        <v>86</v>
      </c>
      <c r="BB7034">
        <v>32060</v>
      </c>
      <c r="BC7034" t="s">
        <v>87</v>
      </c>
      <c r="BH7034" t="s">
        <v>123</v>
      </c>
      <c r="BI7034" t="s">
        <v>124</v>
      </c>
      <c r="BJ7034">
        <v>264073204</v>
      </c>
    </row>
    <row r="7035" spans="1:62" x14ac:dyDescent="0.25">
      <c r="A7035" t="s">
        <v>2603</v>
      </c>
      <c r="B7035" s="2">
        <v>43546</v>
      </c>
      <c r="C7035" t="s">
        <v>63</v>
      </c>
      <c r="D7035" s="3">
        <v>43493.50260890046</v>
      </c>
      <c r="E7035" t="s">
        <v>64</v>
      </c>
      <c r="F7035" s="2">
        <v>43570</v>
      </c>
      <c r="G7035" s="2">
        <v>43739</v>
      </c>
      <c r="H7035" t="s">
        <v>2604</v>
      </c>
      <c r="J7035" t="s">
        <v>2605</v>
      </c>
      <c r="L7035" t="s">
        <v>2606</v>
      </c>
      <c r="M7035" t="s">
        <v>197</v>
      </c>
      <c r="N7035">
        <v>50035</v>
      </c>
      <c r="O7035" t="s">
        <v>70</v>
      </c>
      <c r="Q7035" t="s">
        <v>2607</v>
      </c>
      <c r="S7035" t="s">
        <v>72</v>
      </c>
      <c r="T7035" t="s">
        <v>73</v>
      </c>
      <c r="U7035" t="s">
        <v>74</v>
      </c>
      <c r="V7035" t="s">
        <v>75</v>
      </c>
      <c r="W7035" t="s">
        <v>76</v>
      </c>
      <c r="X7035" t="s">
        <v>77</v>
      </c>
      <c r="Y7035" t="str">
        <f>"39-2021"</f>
        <v>39-2021</v>
      </c>
      <c r="Z7035" t="s">
        <v>78</v>
      </c>
      <c r="AA7035">
        <v>711212</v>
      </c>
      <c r="AB7035">
        <v>7</v>
      </c>
      <c r="AC7035">
        <v>7</v>
      </c>
      <c r="AD7035" t="s">
        <v>79</v>
      </c>
      <c r="AE7035" t="s">
        <v>80</v>
      </c>
      <c r="AF7035">
        <v>40</v>
      </c>
      <c r="AG7035" s="4">
        <v>0.20833333333333334</v>
      </c>
      <c r="AH7035" s="4">
        <v>0.70833333333333337</v>
      </c>
      <c r="AI7035" s="5">
        <v>11.19</v>
      </c>
      <c r="AJ7035">
        <v>16.78</v>
      </c>
      <c r="AK7035">
        <v>16.78</v>
      </c>
      <c r="AL7035" t="s">
        <v>81</v>
      </c>
      <c r="AM7035" t="s">
        <v>82</v>
      </c>
      <c r="AO7035" t="s">
        <v>83</v>
      </c>
      <c r="AR7035" t="s">
        <v>82</v>
      </c>
      <c r="AT7035" t="s">
        <v>82</v>
      </c>
      <c r="AW7035" t="s">
        <v>72</v>
      </c>
      <c r="AX7035">
        <v>1</v>
      </c>
      <c r="AY7035" t="s">
        <v>2608</v>
      </c>
      <c r="AZ7035" t="s">
        <v>2609</v>
      </c>
      <c r="BA7035" t="s">
        <v>197</v>
      </c>
      <c r="BB7035">
        <v>50009</v>
      </c>
      <c r="BC7035" t="s">
        <v>87</v>
      </c>
      <c r="BH7035" t="s">
        <v>2610</v>
      </c>
      <c r="BI7035" t="s">
        <v>2611</v>
      </c>
      <c r="BJ7035">
        <v>810421009</v>
      </c>
    </row>
    <row r="7036" spans="1:62" x14ac:dyDescent="0.25">
      <c r="A7036" t="s">
        <v>6023</v>
      </c>
      <c r="B7036" s="2">
        <v>43546</v>
      </c>
      <c r="C7036" t="s">
        <v>63</v>
      </c>
      <c r="D7036" s="3">
        <v>43472.390197696761</v>
      </c>
      <c r="E7036" t="s">
        <v>64</v>
      </c>
      <c r="F7036" s="2">
        <v>43556</v>
      </c>
      <c r="G7036" s="2">
        <v>43738</v>
      </c>
      <c r="H7036" t="s">
        <v>6024</v>
      </c>
      <c r="I7036" t="s">
        <v>6025</v>
      </c>
      <c r="J7036" t="s">
        <v>6026</v>
      </c>
      <c r="L7036" t="s">
        <v>6027</v>
      </c>
      <c r="M7036" t="s">
        <v>105</v>
      </c>
      <c r="N7036">
        <v>76033</v>
      </c>
      <c r="O7036" t="s">
        <v>70</v>
      </c>
      <c r="Q7036" t="s">
        <v>6028</v>
      </c>
      <c r="S7036" t="s">
        <v>72</v>
      </c>
      <c r="T7036" t="s">
        <v>1855</v>
      </c>
      <c r="U7036" t="s">
        <v>1856</v>
      </c>
      <c r="V7036" t="s">
        <v>863</v>
      </c>
      <c r="W7036" t="s">
        <v>105</v>
      </c>
      <c r="X7036" t="s">
        <v>1758</v>
      </c>
      <c r="Y7036" t="str">
        <f>"37-3011"</f>
        <v>37-3011</v>
      </c>
      <c r="Z7036" t="s">
        <v>94</v>
      </c>
      <c r="AA7036">
        <v>561730</v>
      </c>
      <c r="AB7036">
        <v>6</v>
      </c>
      <c r="AC7036">
        <v>6</v>
      </c>
      <c r="AD7036" t="s">
        <v>87</v>
      </c>
      <c r="AE7036" t="s">
        <v>95</v>
      </c>
      <c r="AF7036">
        <v>40</v>
      </c>
      <c r="AG7036" s="4">
        <v>0.3125</v>
      </c>
      <c r="AH7036" s="4">
        <v>0.72916666666666663</v>
      </c>
      <c r="AI7036" s="5">
        <v>12.43</v>
      </c>
      <c r="AJ7036">
        <v>18.649999999999999</v>
      </c>
      <c r="AL7036" t="s">
        <v>81</v>
      </c>
      <c r="AM7036" t="s">
        <v>82</v>
      </c>
      <c r="AO7036" t="s">
        <v>83</v>
      </c>
      <c r="AR7036" t="s">
        <v>82</v>
      </c>
      <c r="AT7036" t="s">
        <v>82</v>
      </c>
      <c r="AW7036" t="s">
        <v>82</v>
      </c>
      <c r="AY7036" t="s">
        <v>6027</v>
      </c>
      <c r="AZ7036" t="s">
        <v>3053</v>
      </c>
      <c r="BA7036" t="s">
        <v>105</v>
      </c>
      <c r="BB7036">
        <v>76033</v>
      </c>
      <c r="BC7036" t="s">
        <v>79</v>
      </c>
      <c r="BH7036" t="s">
        <v>6026</v>
      </c>
      <c r="BJ7036">
        <v>752539799</v>
      </c>
    </row>
    <row r="7037" spans="1:62" x14ac:dyDescent="0.25">
      <c r="A7037" t="s">
        <v>9414</v>
      </c>
      <c r="B7037" s="2">
        <v>43546</v>
      </c>
      <c r="C7037" t="s">
        <v>63</v>
      </c>
      <c r="D7037" s="3">
        <v>43472.48371857639</v>
      </c>
      <c r="E7037" t="s">
        <v>64</v>
      </c>
      <c r="F7037" s="2">
        <v>43556</v>
      </c>
      <c r="G7037" s="2">
        <v>43830</v>
      </c>
      <c r="H7037" t="s">
        <v>9415</v>
      </c>
      <c r="I7037" t="s">
        <v>67</v>
      </c>
      <c r="J7037" t="s">
        <v>9416</v>
      </c>
      <c r="K7037" t="s">
        <v>9417</v>
      </c>
      <c r="L7037" t="s">
        <v>738</v>
      </c>
      <c r="M7037" t="s">
        <v>105</v>
      </c>
      <c r="N7037">
        <v>78737</v>
      </c>
      <c r="O7037" t="s">
        <v>70</v>
      </c>
      <c r="Q7037" t="s">
        <v>9418</v>
      </c>
      <c r="S7037" t="s">
        <v>72</v>
      </c>
      <c r="T7037" t="s">
        <v>9281</v>
      </c>
      <c r="U7037" t="s">
        <v>9419</v>
      </c>
      <c r="V7037" t="s">
        <v>9283</v>
      </c>
      <c r="W7037" t="s">
        <v>86</v>
      </c>
      <c r="X7037" t="s">
        <v>9420</v>
      </c>
      <c r="Y7037" t="str">
        <f>"37-3011"</f>
        <v>37-3011</v>
      </c>
      <c r="Z7037" t="s">
        <v>94</v>
      </c>
      <c r="AA7037">
        <v>56173</v>
      </c>
      <c r="AB7037">
        <v>28</v>
      </c>
      <c r="AC7037">
        <v>28</v>
      </c>
      <c r="AD7037" t="s">
        <v>79</v>
      </c>
      <c r="AE7037" t="s">
        <v>95</v>
      </c>
      <c r="AF7037">
        <v>40</v>
      </c>
      <c r="AG7037" s="4">
        <v>0.29166666666666669</v>
      </c>
      <c r="AH7037" s="4">
        <v>0.66666666666666663</v>
      </c>
      <c r="AI7037" s="5">
        <v>13.91</v>
      </c>
      <c r="AJ7037">
        <v>20.87</v>
      </c>
      <c r="AK7037">
        <v>20.87</v>
      </c>
      <c r="AL7037" t="s">
        <v>81</v>
      </c>
      <c r="AM7037" t="s">
        <v>82</v>
      </c>
      <c r="AO7037" t="s">
        <v>83</v>
      </c>
      <c r="AP7037" t="s">
        <v>67</v>
      </c>
      <c r="AQ7037" t="s">
        <v>67</v>
      </c>
      <c r="AR7037" t="s">
        <v>82</v>
      </c>
      <c r="AT7037" t="s">
        <v>82</v>
      </c>
      <c r="AW7037" t="s">
        <v>72</v>
      </c>
      <c r="AX7037">
        <v>1</v>
      </c>
      <c r="AY7037" t="s">
        <v>738</v>
      </c>
      <c r="AZ7037" t="s">
        <v>953</v>
      </c>
      <c r="BA7037" t="s">
        <v>105</v>
      </c>
      <c r="BB7037">
        <v>78737</v>
      </c>
      <c r="BC7037" t="s">
        <v>79</v>
      </c>
      <c r="BH7037" t="s">
        <v>9416</v>
      </c>
      <c r="BI7037" t="s">
        <v>9417</v>
      </c>
      <c r="BJ7037">
        <v>260203041</v>
      </c>
    </row>
    <row r="7038" spans="1:62" x14ac:dyDescent="0.25">
      <c r="A7038" t="s">
        <v>10570</v>
      </c>
      <c r="B7038" s="2">
        <v>43546</v>
      </c>
      <c r="C7038" t="s">
        <v>63</v>
      </c>
      <c r="D7038" s="3">
        <v>43472.403319189812</v>
      </c>
      <c r="E7038" t="s">
        <v>282</v>
      </c>
      <c r="F7038" s="2">
        <v>43556</v>
      </c>
      <c r="G7038" s="2">
        <v>43770</v>
      </c>
      <c r="H7038" t="s">
        <v>10571</v>
      </c>
      <c r="J7038" t="s">
        <v>10572</v>
      </c>
      <c r="L7038" t="s">
        <v>738</v>
      </c>
      <c r="M7038" t="s">
        <v>105</v>
      </c>
      <c r="N7038">
        <v>78758</v>
      </c>
      <c r="O7038" t="s">
        <v>70</v>
      </c>
      <c r="Q7038" t="s">
        <v>10573</v>
      </c>
      <c r="S7038" t="s">
        <v>72</v>
      </c>
      <c r="T7038" t="s">
        <v>1855</v>
      </c>
      <c r="U7038" t="s">
        <v>1856</v>
      </c>
      <c r="V7038" t="s">
        <v>863</v>
      </c>
      <c r="W7038" t="s">
        <v>105</v>
      </c>
      <c r="X7038" t="s">
        <v>106</v>
      </c>
      <c r="Y7038" t="str">
        <f>"37-3011"</f>
        <v>37-3011</v>
      </c>
      <c r="Z7038" t="s">
        <v>94</v>
      </c>
      <c r="AA7038">
        <v>561730</v>
      </c>
      <c r="AB7038">
        <v>40</v>
      </c>
      <c r="AC7038">
        <v>24</v>
      </c>
      <c r="AD7038" t="s">
        <v>79</v>
      </c>
      <c r="AE7038" t="s">
        <v>95</v>
      </c>
      <c r="AF7038">
        <v>40</v>
      </c>
      <c r="AG7038" s="4">
        <v>0.27083333333333331</v>
      </c>
      <c r="AH7038" s="4">
        <v>0.64583333333333337</v>
      </c>
      <c r="AI7038" s="5">
        <v>13.91</v>
      </c>
      <c r="AJ7038">
        <v>20.87</v>
      </c>
      <c r="AL7038" t="s">
        <v>81</v>
      </c>
      <c r="AM7038" t="s">
        <v>82</v>
      </c>
      <c r="AO7038" t="s">
        <v>83</v>
      </c>
      <c r="AR7038" t="s">
        <v>82</v>
      </c>
      <c r="AT7038" t="s">
        <v>82</v>
      </c>
      <c r="AW7038" t="s">
        <v>82</v>
      </c>
      <c r="AY7038" t="s">
        <v>738</v>
      </c>
      <c r="AZ7038" t="s">
        <v>2422</v>
      </c>
      <c r="BA7038" t="s">
        <v>105</v>
      </c>
      <c r="BB7038">
        <v>78758</v>
      </c>
      <c r="BC7038" t="s">
        <v>79</v>
      </c>
      <c r="BH7038" t="s">
        <v>10572</v>
      </c>
      <c r="BJ7038">
        <v>821375965</v>
      </c>
    </row>
    <row r="7039" spans="1:62" x14ac:dyDescent="0.25">
      <c r="A7039" t="s">
        <v>14784</v>
      </c>
      <c r="B7039" s="2">
        <v>43546</v>
      </c>
      <c r="C7039" t="s">
        <v>63</v>
      </c>
      <c r="D7039" s="3">
        <v>43496.183979571761</v>
      </c>
      <c r="E7039" t="s">
        <v>1763</v>
      </c>
      <c r="F7039" s="2">
        <v>43586</v>
      </c>
      <c r="G7039" s="2">
        <v>43889</v>
      </c>
      <c r="H7039" t="s">
        <v>14785</v>
      </c>
      <c r="I7039" t="s">
        <v>67</v>
      </c>
      <c r="J7039" t="s">
        <v>14786</v>
      </c>
      <c r="K7039" t="s">
        <v>14787</v>
      </c>
      <c r="L7039" t="s">
        <v>14788</v>
      </c>
      <c r="M7039" t="s">
        <v>105</v>
      </c>
      <c r="N7039">
        <v>77465</v>
      </c>
      <c r="O7039" t="s">
        <v>70</v>
      </c>
      <c r="Q7039" t="s">
        <v>14789</v>
      </c>
      <c r="S7039" t="s">
        <v>72</v>
      </c>
      <c r="T7039" t="s">
        <v>2824</v>
      </c>
      <c r="U7039" t="s">
        <v>2825</v>
      </c>
      <c r="V7039" t="s">
        <v>642</v>
      </c>
      <c r="W7039" t="s">
        <v>105</v>
      </c>
      <c r="X7039" t="s">
        <v>14790</v>
      </c>
      <c r="Y7039" t="str">
        <f>"45-3011"</f>
        <v>45-3011</v>
      </c>
      <c r="Z7039" t="s">
        <v>1652</v>
      </c>
      <c r="AA7039">
        <v>114112</v>
      </c>
      <c r="AB7039">
        <v>2</v>
      </c>
      <c r="AC7039">
        <v>2</v>
      </c>
      <c r="AD7039" t="s">
        <v>79</v>
      </c>
      <c r="AE7039" t="s">
        <v>80</v>
      </c>
      <c r="AF7039">
        <v>40</v>
      </c>
      <c r="AG7039" s="4">
        <v>0.91666666666666663</v>
      </c>
      <c r="AH7039" s="4">
        <v>0.25</v>
      </c>
      <c r="AI7039" s="5">
        <v>10.24</v>
      </c>
      <c r="AJ7039">
        <v>15.36</v>
      </c>
      <c r="AL7039" t="s">
        <v>81</v>
      </c>
      <c r="AM7039" t="s">
        <v>82</v>
      </c>
      <c r="AO7039" t="s">
        <v>83</v>
      </c>
      <c r="AP7039" t="s">
        <v>67</v>
      </c>
      <c r="AQ7039" t="s">
        <v>67</v>
      </c>
      <c r="AR7039" t="s">
        <v>82</v>
      </c>
      <c r="AT7039" t="s">
        <v>82</v>
      </c>
      <c r="AW7039" t="s">
        <v>82</v>
      </c>
      <c r="AY7039" t="s">
        <v>14788</v>
      </c>
      <c r="AZ7039" t="s">
        <v>14791</v>
      </c>
      <c r="BA7039" t="s">
        <v>105</v>
      </c>
      <c r="BB7039">
        <v>77465</v>
      </c>
      <c r="BC7039" t="s">
        <v>79</v>
      </c>
      <c r="BH7039" t="s">
        <v>14786</v>
      </c>
      <c r="BJ7039">
        <v>743022921</v>
      </c>
    </row>
    <row r="7040" spans="1:62" x14ac:dyDescent="0.25">
      <c r="A7040" t="s">
        <v>14792</v>
      </c>
      <c r="B7040" s="2">
        <v>43546</v>
      </c>
      <c r="C7040" t="s">
        <v>63</v>
      </c>
      <c r="D7040" s="3">
        <v>43472.387008796293</v>
      </c>
      <c r="E7040" t="s">
        <v>64</v>
      </c>
      <c r="F7040" s="2">
        <v>43556</v>
      </c>
      <c r="G7040" s="2">
        <v>43784</v>
      </c>
      <c r="H7040" t="s">
        <v>14793</v>
      </c>
      <c r="I7040" t="s">
        <v>14794</v>
      </c>
      <c r="J7040" t="s">
        <v>14795</v>
      </c>
      <c r="K7040" t="s">
        <v>14796</v>
      </c>
      <c r="L7040" t="s">
        <v>14797</v>
      </c>
      <c r="M7040" t="s">
        <v>323</v>
      </c>
      <c r="N7040">
        <v>96143</v>
      </c>
      <c r="O7040" t="s">
        <v>70</v>
      </c>
      <c r="P7040" t="s">
        <v>67</v>
      </c>
      <c r="Q7040" t="s">
        <v>14798</v>
      </c>
      <c r="S7040" t="s">
        <v>72</v>
      </c>
      <c r="T7040" t="s">
        <v>2824</v>
      </c>
      <c r="U7040" t="s">
        <v>14799</v>
      </c>
      <c r="V7040" t="s">
        <v>4147</v>
      </c>
      <c r="W7040" t="s">
        <v>105</v>
      </c>
      <c r="X7040" t="s">
        <v>106</v>
      </c>
      <c r="Y7040" t="str">
        <f>"37-3011"</f>
        <v>37-3011</v>
      </c>
      <c r="Z7040" t="s">
        <v>94</v>
      </c>
      <c r="AA7040">
        <v>561730</v>
      </c>
      <c r="AB7040">
        <v>15</v>
      </c>
      <c r="AC7040">
        <v>15</v>
      </c>
      <c r="AD7040" t="s">
        <v>79</v>
      </c>
      <c r="AE7040" t="s">
        <v>80</v>
      </c>
      <c r="AF7040">
        <v>40</v>
      </c>
      <c r="AG7040" s="4">
        <v>0.33333333333333331</v>
      </c>
      <c r="AH7040" s="4">
        <v>0.66666666666666663</v>
      </c>
      <c r="AI7040" s="5">
        <v>16.059999999999999</v>
      </c>
      <c r="AJ7040">
        <v>24.09</v>
      </c>
      <c r="AL7040" t="s">
        <v>81</v>
      </c>
      <c r="AM7040" t="s">
        <v>82</v>
      </c>
      <c r="AO7040" t="s">
        <v>83</v>
      </c>
      <c r="AP7040" t="s">
        <v>67</v>
      </c>
      <c r="AQ7040" t="s">
        <v>67</v>
      </c>
      <c r="AR7040" t="s">
        <v>82</v>
      </c>
      <c r="AT7040" t="s">
        <v>82</v>
      </c>
      <c r="AW7040" t="s">
        <v>82</v>
      </c>
      <c r="AY7040" t="s">
        <v>14797</v>
      </c>
      <c r="AZ7040" t="s">
        <v>2202</v>
      </c>
      <c r="BA7040" t="s">
        <v>323</v>
      </c>
      <c r="BB7040">
        <v>96143</v>
      </c>
      <c r="BC7040" t="s">
        <v>79</v>
      </c>
      <c r="BH7040" t="s">
        <v>14795</v>
      </c>
      <c r="BI7040" t="s">
        <v>67</v>
      </c>
      <c r="BJ7040">
        <v>800366319</v>
      </c>
    </row>
    <row r="7041" spans="1:62" x14ac:dyDescent="0.25">
      <c r="A7041" t="s">
        <v>14920</v>
      </c>
      <c r="B7041" s="2">
        <v>43546</v>
      </c>
      <c r="C7041" t="s">
        <v>63</v>
      </c>
      <c r="D7041" s="3">
        <v>43472.484420462963</v>
      </c>
      <c r="E7041" t="s">
        <v>64</v>
      </c>
      <c r="F7041" s="2">
        <v>43556</v>
      </c>
      <c r="G7041" s="2">
        <v>43799</v>
      </c>
      <c r="H7041" t="s">
        <v>14921</v>
      </c>
      <c r="I7041" t="s">
        <v>67</v>
      </c>
      <c r="J7041" t="s">
        <v>14922</v>
      </c>
      <c r="L7041" t="s">
        <v>9598</v>
      </c>
      <c r="M7041" t="s">
        <v>192</v>
      </c>
      <c r="N7041">
        <v>55313</v>
      </c>
      <c r="O7041" t="s">
        <v>70</v>
      </c>
      <c r="Q7041" t="s">
        <v>14923</v>
      </c>
      <c r="S7041" t="s">
        <v>72</v>
      </c>
      <c r="T7041" t="s">
        <v>9281</v>
      </c>
      <c r="U7041" t="s">
        <v>9419</v>
      </c>
      <c r="V7041" t="s">
        <v>9283</v>
      </c>
      <c r="W7041" t="s">
        <v>86</v>
      </c>
      <c r="X7041" t="s">
        <v>6301</v>
      </c>
      <c r="Y7041" t="str">
        <f>"37-3011"</f>
        <v>37-3011</v>
      </c>
      <c r="Z7041" t="s">
        <v>94</v>
      </c>
      <c r="AA7041">
        <v>56173</v>
      </c>
      <c r="AB7041">
        <v>9</v>
      </c>
      <c r="AC7041">
        <v>9</v>
      </c>
      <c r="AD7041" t="s">
        <v>79</v>
      </c>
      <c r="AE7041" t="s">
        <v>80</v>
      </c>
      <c r="AF7041">
        <v>40</v>
      </c>
      <c r="AG7041" s="4">
        <v>0.29166666666666669</v>
      </c>
      <c r="AH7041" s="4">
        <v>0.70833333333333337</v>
      </c>
      <c r="AI7041" s="5">
        <v>17.05</v>
      </c>
      <c r="AJ7041">
        <v>25.58</v>
      </c>
      <c r="AK7041">
        <v>25.58</v>
      </c>
      <c r="AL7041" t="s">
        <v>81</v>
      </c>
      <c r="AM7041" t="s">
        <v>82</v>
      </c>
      <c r="AO7041" t="s">
        <v>83</v>
      </c>
      <c r="AR7041" t="s">
        <v>82</v>
      </c>
      <c r="AT7041" t="s">
        <v>82</v>
      </c>
      <c r="AW7041" t="s">
        <v>72</v>
      </c>
      <c r="AX7041">
        <v>1</v>
      </c>
      <c r="AY7041" t="s">
        <v>9598</v>
      </c>
      <c r="AZ7041" t="s">
        <v>201</v>
      </c>
      <c r="BA7041" t="s">
        <v>192</v>
      </c>
      <c r="BB7041">
        <v>55313</v>
      </c>
      <c r="BC7041" t="s">
        <v>79</v>
      </c>
      <c r="BH7041" t="s">
        <v>14922</v>
      </c>
      <c r="BI7041" t="s">
        <v>67</v>
      </c>
      <c r="BJ7041">
        <v>680500301</v>
      </c>
    </row>
    <row r="7042" spans="1:62" x14ac:dyDescent="0.25">
      <c r="A7042" t="s">
        <v>15865</v>
      </c>
      <c r="B7042" s="2">
        <v>43546</v>
      </c>
      <c r="C7042" t="s">
        <v>63</v>
      </c>
      <c r="D7042" s="3">
        <v>43472.484712962963</v>
      </c>
      <c r="E7042" t="s">
        <v>64</v>
      </c>
      <c r="F7042" s="2">
        <v>43556</v>
      </c>
      <c r="G7042" s="2">
        <v>43799</v>
      </c>
      <c r="H7042" t="s">
        <v>15866</v>
      </c>
      <c r="J7042" t="s">
        <v>15867</v>
      </c>
      <c r="L7042" t="s">
        <v>15528</v>
      </c>
      <c r="M7042" t="s">
        <v>136</v>
      </c>
      <c r="N7042">
        <v>20850</v>
      </c>
      <c r="O7042" t="s">
        <v>70</v>
      </c>
      <c r="P7042" t="s">
        <v>9588</v>
      </c>
      <c r="Q7042" t="s">
        <v>15868</v>
      </c>
      <c r="S7042" t="s">
        <v>72</v>
      </c>
      <c r="T7042" t="s">
        <v>9281</v>
      </c>
      <c r="U7042" t="s">
        <v>9419</v>
      </c>
      <c r="V7042" t="s">
        <v>9283</v>
      </c>
      <c r="W7042" t="s">
        <v>86</v>
      </c>
      <c r="X7042" t="s">
        <v>1960</v>
      </c>
      <c r="Y7042" t="str">
        <f>"37-3011"</f>
        <v>37-3011</v>
      </c>
      <c r="Z7042" t="s">
        <v>94</v>
      </c>
      <c r="AA7042">
        <v>71391</v>
      </c>
      <c r="AB7042">
        <v>18</v>
      </c>
      <c r="AC7042">
        <v>18</v>
      </c>
      <c r="AD7042" t="s">
        <v>79</v>
      </c>
      <c r="AE7042" t="s">
        <v>80</v>
      </c>
      <c r="AF7042">
        <v>40</v>
      </c>
      <c r="AG7042" s="4">
        <v>0.25</v>
      </c>
      <c r="AH7042" s="4">
        <v>0.60416666666666663</v>
      </c>
      <c r="AI7042" s="5">
        <v>14.73</v>
      </c>
      <c r="AJ7042">
        <v>22.1</v>
      </c>
      <c r="AK7042">
        <v>22.1</v>
      </c>
      <c r="AL7042" t="s">
        <v>81</v>
      </c>
      <c r="AM7042" t="s">
        <v>82</v>
      </c>
      <c r="AO7042" t="s">
        <v>83</v>
      </c>
      <c r="AP7042" t="s">
        <v>67</v>
      </c>
      <c r="AQ7042" t="s">
        <v>67</v>
      </c>
      <c r="AR7042" t="s">
        <v>82</v>
      </c>
      <c r="AT7042" t="s">
        <v>82</v>
      </c>
      <c r="AW7042" t="s">
        <v>72</v>
      </c>
      <c r="AX7042">
        <v>1</v>
      </c>
      <c r="AY7042" t="s">
        <v>15869</v>
      </c>
      <c r="AZ7042" t="s">
        <v>291</v>
      </c>
      <c r="BA7042" t="s">
        <v>136</v>
      </c>
      <c r="BB7042">
        <v>20839</v>
      </c>
      <c r="BC7042" t="s">
        <v>87</v>
      </c>
      <c r="BH7042" t="s">
        <v>15870</v>
      </c>
      <c r="BJ7042">
        <v>465398371</v>
      </c>
    </row>
    <row r="7043" spans="1:62" x14ac:dyDescent="0.25">
      <c r="A7043" t="s">
        <v>16174</v>
      </c>
      <c r="B7043" s="2">
        <v>43546</v>
      </c>
      <c r="C7043" t="s">
        <v>63</v>
      </c>
      <c r="D7043" s="3">
        <v>43472.481778553243</v>
      </c>
      <c r="E7043" t="s">
        <v>64</v>
      </c>
      <c r="F7043" s="2">
        <v>43556</v>
      </c>
      <c r="G7043" s="2">
        <v>43799</v>
      </c>
      <c r="H7043" t="s">
        <v>16175</v>
      </c>
      <c r="J7043" t="s">
        <v>16176</v>
      </c>
      <c r="L7043" t="s">
        <v>16177</v>
      </c>
      <c r="M7043" t="s">
        <v>147</v>
      </c>
      <c r="N7043">
        <v>15332</v>
      </c>
      <c r="O7043" t="s">
        <v>70</v>
      </c>
      <c r="Q7043" t="s">
        <v>16178</v>
      </c>
      <c r="S7043" t="s">
        <v>72</v>
      </c>
      <c r="T7043" t="s">
        <v>9281</v>
      </c>
      <c r="U7043" t="s">
        <v>9419</v>
      </c>
      <c r="V7043" t="s">
        <v>9283</v>
      </c>
      <c r="W7043" t="s">
        <v>86</v>
      </c>
      <c r="X7043" t="s">
        <v>16179</v>
      </c>
      <c r="Y7043" t="str">
        <f>"37-3012"</f>
        <v>37-3012</v>
      </c>
      <c r="Z7043" t="s">
        <v>16180</v>
      </c>
      <c r="AA7043">
        <v>56173</v>
      </c>
      <c r="AB7043">
        <v>2</v>
      </c>
      <c r="AC7043">
        <v>2</v>
      </c>
      <c r="AD7043" t="s">
        <v>79</v>
      </c>
      <c r="AE7043" t="s">
        <v>80</v>
      </c>
      <c r="AF7043">
        <v>40</v>
      </c>
      <c r="AG7043" s="4">
        <v>0.25</v>
      </c>
      <c r="AH7043" s="4">
        <v>0.625</v>
      </c>
      <c r="AI7043" s="5">
        <v>18.57</v>
      </c>
      <c r="AJ7043">
        <v>27.86</v>
      </c>
      <c r="AK7043">
        <v>27.86</v>
      </c>
      <c r="AL7043" t="s">
        <v>81</v>
      </c>
      <c r="AM7043" t="s">
        <v>82</v>
      </c>
      <c r="AO7043" t="s">
        <v>83</v>
      </c>
      <c r="AP7043" t="s">
        <v>67</v>
      </c>
      <c r="AQ7043" t="s">
        <v>67</v>
      </c>
      <c r="AR7043" t="s">
        <v>82</v>
      </c>
      <c r="AT7043" t="s">
        <v>82</v>
      </c>
      <c r="AW7043" t="s">
        <v>72</v>
      </c>
      <c r="AX7043">
        <v>1</v>
      </c>
      <c r="AY7043" t="s">
        <v>16177</v>
      </c>
      <c r="AZ7043" t="s">
        <v>3309</v>
      </c>
      <c r="BA7043" t="s">
        <v>147</v>
      </c>
      <c r="BB7043">
        <v>15332</v>
      </c>
      <c r="BC7043" t="s">
        <v>79</v>
      </c>
      <c r="BH7043" t="s">
        <v>16176</v>
      </c>
      <c r="BJ7043">
        <v>251624789</v>
      </c>
    </row>
    <row r="7044" spans="1:62" x14ac:dyDescent="0.25">
      <c r="A7044" t="s">
        <v>16401</v>
      </c>
      <c r="B7044" s="2">
        <v>43546</v>
      </c>
      <c r="C7044" t="s">
        <v>63</v>
      </c>
      <c r="D7044" s="3">
        <v>43472.485464444442</v>
      </c>
      <c r="E7044" t="s">
        <v>64</v>
      </c>
      <c r="F7044" s="2">
        <v>43556</v>
      </c>
      <c r="G7044" s="2">
        <v>43799</v>
      </c>
      <c r="H7044" t="s">
        <v>16402</v>
      </c>
      <c r="J7044" t="s">
        <v>16403</v>
      </c>
      <c r="L7044" t="s">
        <v>6257</v>
      </c>
      <c r="M7044" t="s">
        <v>844</v>
      </c>
      <c r="N7044">
        <v>60504</v>
      </c>
      <c r="O7044" t="s">
        <v>70</v>
      </c>
      <c r="Q7044" t="s">
        <v>16404</v>
      </c>
      <c r="S7044" t="s">
        <v>72</v>
      </c>
      <c r="T7044" t="s">
        <v>9281</v>
      </c>
      <c r="U7044" t="s">
        <v>9419</v>
      </c>
      <c r="V7044" t="s">
        <v>9283</v>
      </c>
      <c r="W7044" t="s">
        <v>86</v>
      </c>
      <c r="X7044" t="s">
        <v>93</v>
      </c>
      <c r="Y7044" t="str">
        <f>"37-3011"</f>
        <v>37-3011</v>
      </c>
      <c r="Z7044" t="s">
        <v>94</v>
      </c>
      <c r="AA7044">
        <v>56173</v>
      </c>
      <c r="AB7044">
        <v>6</v>
      </c>
      <c r="AC7044">
        <v>6</v>
      </c>
      <c r="AD7044" t="s">
        <v>79</v>
      </c>
      <c r="AE7044" t="s">
        <v>80</v>
      </c>
      <c r="AF7044">
        <v>40</v>
      </c>
      <c r="AG7044" s="4">
        <v>0.29166666666666669</v>
      </c>
      <c r="AH7044" s="4">
        <v>0.66666666666666663</v>
      </c>
      <c r="AI7044" s="5">
        <v>15.59</v>
      </c>
      <c r="AJ7044">
        <v>23.39</v>
      </c>
      <c r="AK7044">
        <v>23.39</v>
      </c>
      <c r="AL7044" t="s">
        <v>81</v>
      </c>
      <c r="AM7044" t="s">
        <v>82</v>
      </c>
      <c r="AO7044" t="s">
        <v>83</v>
      </c>
      <c r="AP7044" t="s">
        <v>67</v>
      </c>
      <c r="AQ7044" t="s">
        <v>67</v>
      </c>
      <c r="AR7044" t="s">
        <v>82</v>
      </c>
      <c r="AT7044" t="s">
        <v>82</v>
      </c>
      <c r="AW7044" t="s">
        <v>72</v>
      </c>
      <c r="AX7044">
        <v>1</v>
      </c>
      <c r="AY7044" t="s">
        <v>16405</v>
      </c>
      <c r="AZ7044" t="s">
        <v>16406</v>
      </c>
      <c r="BA7044" t="s">
        <v>844</v>
      </c>
      <c r="BB7044">
        <v>60564</v>
      </c>
      <c r="BC7044" t="s">
        <v>79</v>
      </c>
      <c r="BH7044" t="s">
        <v>16407</v>
      </c>
      <c r="BJ7044">
        <v>550787917</v>
      </c>
    </row>
    <row r="7045" spans="1:62" x14ac:dyDescent="0.25">
      <c r="A7045" t="s">
        <v>16432</v>
      </c>
      <c r="B7045" s="2">
        <v>43546</v>
      </c>
      <c r="C7045" t="s">
        <v>63</v>
      </c>
      <c r="D7045" s="3">
        <v>43472.485190057872</v>
      </c>
      <c r="E7045" t="s">
        <v>64</v>
      </c>
      <c r="F7045" s="2">
        <v>43556</v>
      </c>
      <c r="G7045" s="2">
        <v>43769</v>
      </c>
      <c r="H7045" t="s">
        <v>16433</v>
      </c>
      <c r="J7045" t="s">
        <v>16434</v>
      </c>
      <c r="L7045" t="s">
        <v>2379</v>
      </c>
      <c r="M7045" t="s">
        <v>783</v>
      </c>
      <c r="N7045">
        <v>45429</v>
      </c>
      <c r="O7045" t="s">
        <v>70</v>
      </c>
      <c r="Q7045" t="s">
        <v>16435</v>
      </c>
      <c r="S7045" t="s">
        <v>72</v>
      </c>
      <c r="T7045" t="s">
        <v>9281</v>
      </c>
      <c r="U7045" t="s">
        <v>9419</v>
      </c>
      <c r="V7045" t="s">
        <v>9283</v>
      </c>
      <c r="W7045" t="s">
        <v>86</v>
      </c>
      <c r="X7045" t="s">
        <v>1960</v>
      </c>
      <c r="Y7045" t="str">
        <f>"37-3011"</f>
        <v>37-3011</v>
      </c>
      <c r="Z7045" t="s">
        <v>94</v>
      </c>
      <c r="AA7045">
        <v>71391</v>
      </c>
      <c r="AB7045">
        <v>9</v>
      </c>
      <c r="AC7045">
        <v>9</v>
      </c>
      <c r="AD7045" t="s">
        <v>79</v>
      </c>
      <c r="AE7045" t="s">
        <v>80</v>
      </c>
      <c r="AF7045">
        <v>40</v>
      </c>
      <c r="AG7045" s="4">
        <v>0.25</v>
      </c>
      <c r="AH7045" s="4">
        <v>0.625</v>
      </c>
      <c r="AI7045" s="6">
        <v>0</v>
      </c>
      <c r="AJ7045">
        <v>0</v>
      </c>
      <c r="AK7045">
        <v>0</v>
      </c>
      <c r="AL7045" t="s">
        <v>81</v>
      </c>
      <c r="AM7045" t="s">
        <v>82</v>
      </c>
      <c r="AO7045" t="s">
        <v>83</v>
      </c>
      <c r="AP7045" t="s">
        <v>67</v>
      </c>
      <c r="AQ7045" t="s">
        <v>67</v>
      </c>
      <c r="AR7045" t="s">
        <v>82</v>
      </c>
      <c r="AT7045" t="s">
        <v>82</v>
      </c>
      <c r="AW7045" t="s">
        <v>72</v>
      </c>
      <c r="AX7045">
        <v>1</v>
      </c>
      <c r="AY7045" t="s">
        <v>2379</v>
      </c>
      <c r="AZ7045" t="s">
        <v>291</v>
      </c>
      <c r="BA7045" t="s">
        <v>783</v>
      </c>
      <c r="BB7045">
        <v>45429</v>
      </c>
      <c r="BC7045" t="s">
        <v>87</v>
      </c>
      <c r="BH7045" t="s">
        <v>16434</v>
      </c>
      <c r="BJ7045">
        <v>310382970</v>
      </c>
    </row>
    <row r="7046" spans="1:62" x14ac:dyDescent="0.25">
      <c r="A7046" t="s">
        <v>20000</v>
      </c>
      <c r="B7046" s="2">
        <v>43546</v>
      </c>
      <c r="C7046" t="s">
        <v>63</v>
      </c>
      <c r="D7046" s="3">
        <v>43479.069763657404</v>
      </c>
      <c r="E7046" t="s">
        <v>64</v>
      </c>
      <c r="F7046" s="2">
        <v>43569</v>
      </c>
      <c r="G7046" s="2">
        <v>43772</v>
      </c>
      <c r="H7046" t="s">
        <v>19931</v>
      </c>
      <c r="J7046" t="s">
        <v>19932</v>
      </c>
      <c r="K7046" t="s">
        <v>19933</v>
      </c>
      <c r="L7046" t="s">
        <v>19934</v>
      </c>
      <c r="M7046" t="s">
        <v>226</v>
      </c>
      <c r="N7046">
        <v>49757</v>
      </c>
      <c r="O7046" t="s">
        <v>70</v>
      </c>
      <c r="Q7046" t="s">
        <v>19935</v>
      </c>
      <c r="S7046" t="s">
        <v>72</v>
      </c>
      <c r="T7046" t="s">
        <v>19936</v>
      </c>
      <c r="U7046" t="s">
        <v>19937</v>
      </c>
      <c r="V7046" t="s">
        <v>3243</v>
      </c>
      <c r="W7046" t="s">
        <v>226</v>
      </c>
      <c r="X7046" t="s">
        <v>20001</v>
      </c>
      <c r="Y7046" t="str">
        <f>"39-6011"</f>
        <v>39-6011</v>
      </c>
      <c r="Z7046" t="s">
        <v>3264</v>
      </c>
      <c r="AA7046">
        <v>721110</v>
      </c>
      <c r="AB7046">
        <v>3</v>
      </c>
      <c r="AC7046">
        <v>3</v>
      </c>
      <c r="AD7046" t="s">
        <v>79</v>
      </c>
      <c r="AE7046" t="s">
        <v>80</v>
      </c>
      <c r="AF7046">
        <v>35</v>
      </c>
      <c r="AG7046" s="4">
        <v>0.3125</v>
      </c>
      <c r="AH7046" s="4">
        <v>0.58333333333333337</v>
      </c>
      <c r="AI7046" s="5">
        <v>10.75</v>
      </c>
      <c r="AJ7046">
        <v>16.13</v>
      </c>
      <c r="AK7046">
        <v>16.13</v>
      </c>
      <c r="AL7046" t="s">
        <v>81</v>
      </c>
      <c r="AM7046" t="s">
        <v>82</v>
      </c>
      <c r="AO7046" t="s">
        <v>83</v>
      </c>
      <c r="AR7046" t="s">
        <v>82</v>
      </c>
      <c r="AT7046" t="s">
        <v>82</v>
      </c>
      <c r="AW7046" t="s">
        <v>82</v>
      </c>
      <c r="AY7046" t="s">
        <v>12138</v>
      </c>
      <c r="AZ7046" t="s">
        <v>10246</v>
      </c>
      <c r="BA7046" t="s">
        <v>226</v>
      </c>
      <c r="BB7046">
        <v>49757</v>
      </c>
      <c r="BC7046" t="s">
        <v>87</v>
      </c>
      <c r="BH7046" t="s">
        <v>19939</v>
      </c>
      <c r="BJ7046">
        <v>800666112</v>
      </c>
    </row>
    <row r="7047" spans="1:62" x14ac:dyDescent="0.25">
      <c r="A7047" t="s">
        <v>20865</v>
      </c>
      <c r="B7047" s="2">
        <v>43546</v>
      </c>
      <c r="C7047" t="s">
        <v>63</v>
      </c>
      <c r="D7047" s="3">
        <v>43489.536289537034</v>
      </c>
      <c r="E7047" t="s">
        <v>117</v>
      </c>
      <c r="H7047" t="s">
        <v>20866</v>
      </c>
      <c r="J7047" t="s">
        <v>20867</v>
      </c>
      <c r="L7047" t="s">
        <v>20868</v>
      </c>
      <c r="M7047" t="s">
        <v>323</v>
      </c>
      <c r="N7047">
        <v>93063</v>
      </c>
      <c r="O7047" t="s">
        <v>70</v>
      </c>
      <c r="Q7047" t="s">
        <v>20869</v>
      </c>
      <c r="S7047" t="s">
        <v>82</v>
      </c>
      <c r="U7047" t="s">
        <v>92</v>
      </c>
      <c r="X7047" t="s">
        <v>1593</v>
      </c>
      <c r="Y7047" t="str">
        <f>"39-9011.01"</f>
        <v>39-9011.01</v>
      </c>
      <c r="Z7047" t="s">
        <v>20870</v>
      </c>
      <c r="AA7047">
        <v>814110</v>
      </c>
      <c r="AB7047">
        <v>1</v>
      </c>
      <c r="AD7047" t="s">
        <v>79</v>
      </c>
      <c r="AE7047" t="s">
        <v>599</v>
      </c>
      <c r="AF7047">
        <v>40</v>
      </c>
      <c r="AG7047" s="4">
        <v>0.29166666666666669</v>
      </c>
      <c r="AH7047" s="4">
        <v>0.66666666666666663</v>
      </c>
      <c r="AI7047" s="5">
        <v>13.15</v>
      </c>
      <c r="AL7047" t="s">
        <v>81</v>
      </c>
      <c r="AM7047" t="s">
        <v>82</v>
      </c>
      <c r="AO7047" t="s">
        <v>213</v>
      </c>
      <c r="AR7047" t="s">
        <v>82</v>
      </c>
      <c r="AT7047" t="s">
        <v>82</v>
      </c>
      <c r="AW7047" t="s">
        <v>72</v>
      </c>
      <c r="AX7047">
        <v>12</v>
      </c>
      <c r="AY7047" t="s">
        <v>20871</v>
      </c>
      <c r="AZ7047" t="s">
        <v>9567</v>
      </c>
      <c r="BA7047" t="s">
        <v>323</v>
      </c>
      <c r="BB7047">
        <v>93063</v>
      </c>
      <c r="BC7047" t="s">
        <v>87</v>
      </c>
      <c r="BH7047" t="s">
        <v>20872</v>
      </c>
      <c r="BJ7047">
        <v>832534636</v>
      </c>
    </row>
    <row r="7048" spans="1:62" x14ac:dyDescent="0.25">
      <c r="A7048" t="s">
        <v>24432</v>
      </c>
      <c r="B7048" s="2">
        <v>43546</v>
      </c>
      <c r="C7048" t="s">
        <v>63</v>
      </c>
      <c r="D7048" s="3">
        <v>43472.480876481481</v>
      </c>
      <c r="E7048" t="s">
        <v>64</v>
      </c>
      <c r="F7048" s="2">
        <v>43556</v>
      </c>
      <c r="G7048" s="2">
        <v>43814</v>
      </c>
      <c r="H7048" t="s">
        <v>24433</v>
      </c>
      <c r="J7048" t="s">
        <v>24434</v>
      </c>
      <c r="K7048" t="s">
        <v>24435</v>
      </c>
      <c r="L7048" t="s">
        <v>24436</v>
      </c>
      <c r="M7048" t="s">
        <v>323</v>
      </c>
      <c r="N7048">
        <v>92673</v>
      </c>
      <c r="O7048" t="s">
        <v>70</v>
      </c>
      <c r="Q7048" t="s">
        <v>24437</v>
      </c>
      <c r="S7048" t="s">
        <v>72</v>
      </c>
      <c r="T7048" t="s">
        <v>24438</v>
      </c>
      <c r="U7048" t="s">
        <v>24439</v>
      </c>
      <c r="V7048" t="s">
        <v>3676</v>
      </c>
      <c r="W7048" t="s">
        <v>323</v>
      </c>
      <c r="X7048" t="s">
        <v>2708</v>
      </c>
      <c r="Y7048" t="str">
        <f>"37-3011"</f>
        <v>37-3011</v>
      </c>
      <c r="Z7048" t="s">
        <v>94</v>
      </c>
      <c r="AA7048">
        <v>561730</v>
      </c>
      <c r="AB7048">
        <v>45</v>
      </c>
      <c r="AC7048">
        <v>45</v>
      </c>
      <c r="AD7048" t="s">
        <v>79</v>
      </c>
      <c r="AE7048" t="s">
        <v>80</v>
      </c>
      <c r="AF7048">
        <v>40</v>
      </c>
      <c r="AG7048" s="4">
        <v>0.27083333333333331</v>
      </c>
      <c r="AH7048" s="4">
        <v>0.625</v>
      </c>
      <c r="AI7048" s="5">
        <v>14.71</v>
      </c>
      <c r="AJ7048">
        <v>22.06</v>
      </c>
      <c r="AL7048" t="s">
        <v>81</v>
      </c>
      <c r="AM7048" t="s">
        <v>82</v>
      </c>
      <c r="AO7048" t="s">
        <v>83</v>
      </c>
      <c r="AP7048" t="s">
        <v>67</v>
      </c>
      <c r="AQ7048" t="s">
        <v>67</v>
      </c>
      <c r="AR7048" t="s">
        <v>82</v>
      </c>
      <c r="AT7048" t="s">
        <v>82</v>
      </c>
      <c r="AW7048" t="s">
        <v>82</v>
      </c>
      <c r="AY7048" t="s">
        <v>24440</v>
      </c>
      <c r="AZ7048" t="s">
        <v>769</v>
      </c>
      <c r="BA7048" t="s">
        <v>323</v>
      </c>
      <c r="BB7048">
        <v>92705</v>
      </c>
      <c r="BC7048" t="s">
        <v>79</v>
      </c>
      <c r="BH7048" t="s">
        <v>24441</v>
      </c>
      <c r="BJ7048">
        <v>330157191</v>
      </c>
    </row>
    <row r="7049" spans="1:62" x14ac:dyDescent="0.25">
      <c r="A7049" t="s">
        <v>24468</v>
      </c>
      <c r="B7049" s="2">
        <v>43546</v>
      </c>
      <c r="C7049" t="s">
        <v>63</v>
      </c>
      <c r="D7049" s="3">
        <v>43472.480594768516</v>
      </c>
      <c r="E7049" t="s">
        <v>282</v>
      </c>
      <c r="F7049" s="2">
        <v>43556</v>
      </c>
      <c r="G7049" s="2">
        <v>43814</v>
      </c>
      <c r="H7049" t="s">
        <v>24433</v>
      </c>
      <c r="J7049" t="s">
        <v>24434</v>
      </c>
      <c r="K7049" t="s">
        <v>24435</v>
      </c>
      <c r="L7049" t="s">
        <v>24436</v>
      </c>
      <c r="M7049" t="s">
        <v>323</v>
      </c>
      <c r="N7049">
        <v>92673</v>
      </c>
      <c r="O7049" t="s">
        <v>70</v>
      </c>
      <c r="Q7049" t="s">
        <v>24437</v>
      </c>
      <c r="S7049" t="s">
        <v>72</v>
      </c>
      <c r="T7049" t="s">
        <v>24438</v>
      </c>
      <c r="U7049" t="s">
        <v>24439</v>
      </c>
      <c r="V7049" t="s">
        <v>3676</v>
      </c>
      <c r="W7049" t="s">
        <v>323</v>
      </c>
      <c r="X7049" t="s">
        <v>2708</v>
      </c>
      <c r="Y7049" t="str">
        <f>"37-3011"</f>
        <v>37-3011</v>
      </c>
      <c r="Z7049" t="s">
        <v>94</v>
      </c>
      <c r="AA7049">
        <v>561730</v>
      </c>
      <c r="AB7049">
        <v>12</v>
      </c>
      <c r="AC7049">
        <v>11</v>
      </c>
      <c r="AD7049" t="s">
        <v>79</v>
      </c>
      <c r="AE7049" t="s">
        <v>80</v>
      </c>
      <c r="AF7049">
        <v>40</v>
      </c>
      <c r="AG7049" s="4">
        <v>0.27083333333333331</v>
      </c>
      <c r="AH7049" s="4">
        <v>0.625</v>
      </c>
      <c r="AI7049" s="5">
        <v>13.87</v>
      </c>
      <c r="AJ7049">
        <v>20.8</v>
      </c>
      <c r="AL7049" t="s">
        <v>81</v>
      </c>
      <c r="AM7049" t="s">
        <v>82</v>
      </c>
      <c r="AO7049" t="s">
        <v>83</v>
      </c>
      <c r="AP7049" t="s">
        <v>67</v>
      </c>
      <c r="AQ7049" t="s">
        <v>67</v>
      </c>
      <c r="AR7049" t="s">
        <v>82</v>
      </c>
      <c r="AT7049" t="s">
        <v>82</v>
      </c>
      <c r="AW7049" t="s">
        <v>82</v>
      </c>
      <c r="AY7049" t="s">
        <v>4530</v>
      </c>
      <c r="AZ7049" t="s">
        <v>4530</v>
      </c>
      <c r="BA7049" t="s">
        <v>323</v>
      </c>
      <c r="BB7049">
        <v>92501</v>
      </c>
      <c r="BC7049" t="s">
        <v>79</v>
      </c>
      <c r="BH7049" t="s">
        <v>24469</v>
      </c>
      <c r="BJ7049">
        <v>330157191</v>
      </c>
    </row>
    <row r="7050" spans="1:62" x14ac:dyDescent="0.25">
      <c r="A7050" t="s">
        <v>24723</v>
      </c>
      <c r="B7050" s="2">
        <v>43546</v>
      </c>
      <c r="C7050" t="s">
        <v>63</v>
      </c>
      <c r="D7050" s="3">
        <v>43472.480488113426</v>
      </c>
      <c r="E7050" t="s">
        <v>64</v>
      </c>
      <c r="F7050" s="2">
        <v>43556</v>
      </c>
      <c r="G7050" s="2">
        <v>43769</v>
      </c>
      <c r="H7050" t="s">
        <v>24724</v>
      </c>
      <c r="J7050" t="s">
        <v>24725</v>
      </c>
      <c r="L7050" t="s">
        <v>10991</v>
      </c>
      <c r="M7050" t="s">
        <v>649</v>
      </c>
      <c r="N7050">
        <v>85301</v>
      </c>
      <c r="O7050" t="s">
        <v>70</v>
      </c>
      <c r="Q7050" t="s">
        <v>24726</v>
      </c>
      <c r="S7050" t="s">
        <v>72</v>
      </c>
      <c r="T7050" t="s">
        <v>24438</v>
      </c>
      <c r="U7050" t="s">
        <v>24727</v>
      </c>
      <c r="V7050" t="s">
        <v>3676</v>
      </c>
      <c r="W7050" t="s">
        <v>323</v>
      </c>
      <c r="X7050" t="s">
        <v>19571</v>
      </c>
      <c r="Y7050" t="str">
        <f>"37-3011"</f>
        <v>37-3011</v>
      </c>
      <c r="Z7050" t="s">
        <v>94</v>
      </c>
      <c r="AA7050">
        <v>561730</v>
      </c>
      <c r="AB7050">
        <v>40</v>
      </c>
      <c r="AC7050">
        <v>40</v>
      </c>
      <c r="AD7050" t="s">
        <v>79</v>
      </c>
      <c r="AE7050" t="s">
        <v>80</v>
      </c>
      <c r="AF7050">
        <v>40</v>
      </c>
      <c r="AG7050" s="4">
        <v>0.25</v>
      </c>
      <c r="AH7050" s="4">
        <v>0.60416666666666663</v>
      </c>
      <c r="AI7050" s="5">
        <v>13.23</v>
      </c>
      <c r="AJ7050">
        <v>19.850000000000001</v>
      </c>
      <c r="AL7050" t="s">
        <v>81</v>
      </c>
      <c r="AM7050" t="s">
        <v>82</v>
      </c>
      <c r="AO7050" t="s">
        <v>83</v>
      </c>
      <c r="AP7050" t="s">
        <v>67</v>
      </c>
      <c r="AQ7050" t="s">
        <v>67</v>
      </c>
      <c r="AR7050" t="s">
        <v>82</v>
      </c>
      <c r="AT7050" t="s">
        <v>82</v>
      </c>
      <c r="AW7050" t="s">
        <v>82</v>
      </c>
      <c r="AY7050" t="s">
        <v>10991</v>
      </c>
      <c r="AZ7050" t="s">
        <v>655</v>
      </c>
      <c r="BA7050" t="s">
        <v>649</v>
      </c>
      <c r="BB7050">
        <v>85301</v>
      </c>
      <c r="BC7050" t="s">
        <v>79</v>
      </c>
      <c r="BH7050" t="s">
        <v>24728</v>
      </c>
      <c r="BJ7050">
        <v>262123097</v>
      </c>
    </row>
    <row r="7051" spans="1:62" x14ac:dyDescent="0.25">
      <c r="A7051" t="s">
        <v>24748</v>
      </c>
      <c r="B7051" s="2">
        <v>43546</v>
      </c>
      <c r="C7051" t="s">
        <v>63</v>
      </c>
      <c r="D7051" s="3">
        <v>43472.479342812498</v>
      </c>
      <c r="E7051" t="s">
        <v>64</v>
      </c>
      <c r="F7051" s="2">
        <v>43556</v>
      </c>
      <c r="G7051" s="2">
        <v>43814</v>
      </c>
      <c r="H7051" t="s">
        <v>24433</v>
      </c>
      <c r="J7051" t="s">
        <v>24434</v>
      </c>
      <c r="K7051" t="s">
        <v>24435</v>
      </c>
      <c r="L7051" t="s">
        <v>24436</v>
      </c>
      <c r="M7051" t="s">
        <v>323</v>
      </c>
      <c r="N7051">
        <v>92673</v>
      </c>
      <c r="O7051" t="s">
        <v>70</v>
      </c>
      <c r="Q7051" t="s">
        <v>24437</v>
      </c>
      <c r="S7051" t="s">
        <v>72</v>
      </c>
      <c r="T7051" t="s">
        <v>24438</v>
      </c>
      <c r="U7051" t="s">
        <v>24439</v>
      </c>
      <c r="V7051" t="s">
        <v>3676</v>
      </c>
      <c r="W7051" t="s">
        <v>323</v>
      </c>
      <c r="X7051" t="s">
        <v>2708</v>
      </c>
      <c r="Y7051" t="str">
        <f>"37-3011"</f>
        <v>37-3011</v>
      </c>
      <c r="Z7051" t="s">
        <v>94</v>
      </c>
      <c r="AA7051">
        <v>561730</v>
      </c>
      <c r="AB7051">
        <v>4</v>
      </c>
      <c r="AC7051">
        <v>4</v>
      </c>
      <c r="AD7051" t="s">
        <v>79</v>
      </c>
      <c r="AE7051" t="s">
        <v>80</v>
      </c>
      <c r="AF7051">
        <v>40</v>
      </c>
      <c r="AG7051" s="4">
        <v>0.27083333333333331</v>
      </c>
      <c r="AH7051" s="4">
        <v>0.625</v>
      </c>
      <c r="AI7051" s="5">
        <v>15.55</v>
      </c>
      <c r="AJ7051">
        <v>23.32</v>
      </c>
      <c r="AL7051" t="s">
        <v>81</v>
      </c>
      <c r="AM7051" t="s">
        <v>82</v>
      </c>
      <c r="AO7051" t="s">
        <v>83</v>
      </c>
      <c r="AP7051" t="s">
        <v>67</v>
      </c>
      <c r="AQ7051" t="s">
        <v>67</v>
      </c>
      <c r="AR7051" t="s">
        <v>82</v>
      </c>
      <c r="AT7051" t="s">
        <v>82</v>
      </c>
      <c r="AW7051" t="s">
        <v>82</v>
      </c>
      <c r="AY7051" t="s">
        <v>4044</v>
      </c>
      <c r="AZ7051" t="s">
        <v>5434</v>
      </c>
      <c r="BA7051" t="s">
        <v>323</v>
      </c>
      <c r="BB7051">
        <v>92078</v>
      </c>
      <c r="BC7051" t="s">
        <v>79</v>
      </c>
      <c r="BH7051" t="s">
        <v>24749</v>
      </c>
      <c r="BJ7051">
        <v>330157191</v>
      </c>
    </row>
    <row r="7052" spans="1:62" x14ac:dyDescent="0.25">
      <c r="A7052" t="s">
        <v>24971</v>
      </c>
      <c r="B7052" s="2">
        <v>43546</v>
      </c>
      <c r="C7052" t="s">
        <v>63</v>
      </c>
      <c r="D7052" s="3">
        <v>43472.480043321761</v>
      </c>
      <c r="E7052" t="s">
        <v>64</v>
      </c>
      <c r="F7052" s="2">
        <v>43556</v>
      </c>
      <c r="G7052" s="2">
        <v>43769</v>
      </c>
      <c r="H7052" t="s">
        <v>24522</v>
      </c>
      <c r="J7052" t="s">
        <v>24523</v>
      </c>
      <c r="L7052" t="s">
        <v>24524</v>
      </c>
      <c r="M7052" t="s">
        <v>323</v>
      </c>
      <c r="N7052">
        <v>91702</v>
      </c>
      <c r="O7052" t="s">
        <v>70</v>
      </c>
      <c r="Q7052" t="s">
        <v>24525</v>
      </c>
      <c r="S7052" t="s">
        <v>72</v>
      </c>
      <c r="T7052" t="s">
        <v>24438</v>
      </c>
      <c r="U7052" t="s">
        <v>24526</v>
      </c>
      <c r="V7052" t="s">
        <v>3676</v>
      </c>
      <c r="W7052" t="s">
        <v>323</v>
      </c>
      <c r="X7052" t="s">
        <v>19571</v>
      </c>
      <c r="Y7052" t="str">
        <f>"37-3011"</f>
        <v>37-3011</v>
      </c>
      <c r="Z7052" t="s">
        <v>94</v>
      </c>
      <c r="AA7052">
        <v>561730</v>
      </c>
      <c r="AB7052">
        <v>25</v>
      </c>
      <c r="AC7052">
        <v>25</v>
      </c>
      <c r="AD7052" t="s">
        <v>79</v>
      </c>
      <c r="AE7052" t="s">
        <v>80</v>
      </c>
      <c r="AF7052">
        <v>40</v>
      </c>
      <c r="AG7052" s="4">
        <v>0.25</v>
      </c>
      <c r="AH7052" s="4">
        <v>0.60416666666666663</v>
      </c>
      <c r="AI7052" s="5">
        <v>13.87</v>
      </c>
      <c r="AJ7052">
        <v>20.81</v>
      </c>
      <c r="AL7052" t="s">
        <v>81</v>
      </c>
      <c r="AM7052" t="s">
        <v>82</v>
      </c>
      <c r="AO7052" t="s">
        <v>83</v>
      </c>
      <c r="AP7052" t="s">
        <v>67</v>
      </c>
      <c r="AQ7052" t="s">
        <v>67</v>
      </c>
      <c r="AR7052" t="s">
        <v>82</v>
      </c>
      <c r="AT7052" t="s">
        <v>82</v>
      </c>
      <c r="AW7052" t="s">
        <v>82</v>
      </c>
      <c r="AY7052" t="s">
        <v>24972</v>
      </c>
      <c r="AZ7052" t="s">
        <v>10483</v>
      </c>
      <c r="BA7052" t="s">
        <v>323</v>
      </c>
      <c r="BB7052">
        <v>92337</v>
      </c>
      <c r="BC7052" t="s">
        <v>79</v>
      </c>
      <c r="BH7052" t="s">
        <v>24973</v>
      </c>
      <c r="BJ7052">
        <v>954245898</v>
      </c>
    </row>
    <row r="7053" spans="1:62" x14ac:dyDescent="0.25">
      <c r="A7053" t="s">
        <v>25008</v>
      </c>
      <c r="B7053" s="2">
        <v>43546</v>
      </c>
      <c r="C7053" t="s">
        <v>63</v>
      </c>
      <c r="D7053" s="3">
        <v>43472.478428807874</v>
      </c>
      <c r="E7053" t="s">
        <v>64</v>
      </c>
      <c r="F7053" s="2">
        <v>43556</v>
      </c>
      <c r="G7053" s="2">
        <v>43769</v>
      </c>
      <c r="H7053" t="s">
        <v>24522</v>
      </c>
      <c r="J7053" t="s">
        <v>24523</v>
      </c>
      <c r="L7053" t="s">
        <v>24524</v>
      </c>
      <c r="M7053" t="s">
        <v>323</v>
      </c>
      <c r="N7053">
        <v>91702</v>
      </c>
      <c r="O7053" t="s">
        <v>70</v>
      </c>
      <c r="Q7053" t="s">
        <v>24525</v>
      </c>
      <c r="S7053" t="s">
        <v>72</v>
      </c>
      <c r="T7053" t="s">
        <v>24438</v>
      </c>
      <c r="U7053" t="s">
        <v>24526</v>
      </c>
      <c r="V7053" t="s">
        <v>3676</v>
      </c>
      <c r="W7053" t="s">
        <v>323</v>
      </c>
      <c r="X7053" t="s">
        <v>19571</v>
      </c>
      <c r="Y7053" t="str">
        <f>"37-3011"</f>
        <v>37-3011</v>
      </c>
      <c r="Z7053" t="s">
        <v>94</v>
      </c>
      <c r="AA7053">
        <v>561730</v>
      </c>
      <c r="AB7053">
        <v>25</v>
      </c>
      <c r="AC7053">
        <v>25</v>
      </c>
      <c r="AD7053" t="s">
        <v>79</v>
      </c>
      <c r="AE7053" t="s">
        <v>80</v>
      </c>
      <c r="AF7053">
        <v>40</v>
      </c>
      <c r="AG7053" s="4">
        <v>0.25</v>
      </c>
      <c r="AH7053" s="4">
        <v>0.60416666666666663</v>
      </c>
      <c r="AI7053" s="5">
        <v>14.71</v>
      </c>
      <c r="AJ7053">
        <v>22.07</v>
      </c>
      <c r="AL7053" t="s">
        <v>81</v>
      </c>
      <c r="AM7053" t="s">
        <v>82</v>
      </c>
      <c r="AO7053" t="s">
        <v>83</v>
      </c>
      <c r="AP7053" t="s">
        <v>67</v>
      </c>
      <c r="AQ7053" t="s">
        <v>67</v>
      </c>
      <c r="AR7053" t="s">
        <v>82</v>
      </c>
      <c r="AT7053" t="s">
        <v>82</v>
      </c>
      <c r="AW7053" t="s">
        <v>82</v>
      </c>
      <c r="AY7053" t="s">
        <v>24440</v>
      </c>
      <c r="AZ7053" t="s">
        <v>769</v>
      </c>
      <c r="BA7053" t="s">
        <v>323</v>
      </c>
      <c r="BB7053">
        <v>92701</v>
      </c>
      <c r="BC7053" t="s">
        <v>79</v>
      </c>
      <c r="BH7053" t="s">
        <v>25009</v>
      </c>
      <c r="BJ7053">
        <v>954245898</v>
      </c>
    </row>
    <row r="7054" spans="1:62" x14ac:dyDescent="0.25">
      <c r="A7054" t="s">
        <v>25416</v>
      </c>
      <c r="B7054" s="2">
        <v>43546</v>
      </c>
      <c r="C7054" t="s">
        <v>63</v>
      </c>
      <c r="D7054" s="3">
        <v>43472.425218773147</v>
      </c>
      <c r="E7054" t="s">
        <v>64</v>
      </c>
      <c r="F7054" s="2">
        <v>43556</v>
      </c>
      <c r="G7054" s="2">
        <v>43799</v>
      </c>
      <c r="H7054" t="s">
        <v>25417</v>
      </c>
      <c r="J7054" t="s">
        <v>25418</v>
      </c>
      <c r="L7054" t="s">
        <v>25419</v>
      </c>
      <c r="M7054" t="s">
        <v>100</v>
      </c>
      <c r="N7054">
        <v>28115</v>
      </c>
      <c r="O7054" t="s">
        <v>70</v>
      </c>
      <c r="Q7054" t="s">
        <v>25420</v>
      </c>
      <c r="S7054" t="s">
        <v>72</v>
      </c>
      <c r="T7054" t="s">
        <v>6137</v>
      </c>
      <c r="U7054" t="s">
        <v>6138</v>
      </c>
      <c r="V7054" t="s">
        <v>4606</v>
      </c>
      <c r="W7054" t="s">
        <v>105</v>
      </c>
      <c r="X7054" t="s">
        <v>1197</v>
      </c>
      <c r="Y7054" t="str">
        <f>"47-2061"</f>
        <v>47-2061</v>
      </c>
      <c r="Z7054" t="s">
        <v>326</v>
      </c>
      <c r="AA7054">
        <v>237310</v>
      </c>
      <c r="AB7054">
        <v>25</v>
      </c>
      <c r="AC7054">
        <v>25</v>
      </c>
      <c r="AD7054" t="s">
        <v>79</v>
      </c>
      <c r="AE7054" t="s">
        <v>95</v>
      </c>
      <c r="AF7054">
        <v>40</v>
      </c>
      <c r="AG7054" s="4">
        <v>0.33333333333333331</v>
      </c>
      <c r="AH7054" s="4">
        <v>0.66666666666666663</v>
      </c>
      <c r="AI7054" s="5">
        <v>14.14</v>
      </c>
      <c r="AL7054" t="s">
        <v>81</v>
      </c>
      <c r="AM7054" t="s">
        <v>82</v>
      </c>
      <c r="AO7054" t="s">
        <v>83</v>
      </c>
      <c r="AP7054" t="s">
        <v>67</v>
      </c>
      <c r="AQ7054" t="s">
        <v>67</v>
      </c>
      <c r="AR7054" t="s">
        <v>82</v>
      </c>
      <c r="AT7054" t="s">
        <v>82</v>
      </c>
      <c r="AW7054" t="s">
        <v>82</v>
      </c>
      <c r="AY7054" t="s">
        <v>963</v>
      </c>
      <c r="AZ7054" t="s">
        <v>964</v>
      </c>
      <c r="BA7054" t="s">
        <v>100</v>
      </c>
      <c r="BB7054">
        <v>28115</v>
      </c>
      <c r="BC7054" t="s">
        <v>79</v>
      </c>
      <c r="BH7054" t="s">
        <v>25421</v>
      </c>
      <c r="BI7054" t="s">
        <v>67</v>
      </c>
      <c r="BJ7054">
        <v>222767883</v>
      </c>
    </row>
    <row r="7055" spans="1:62" x14ac:dyDescent="0.25">
      <c r="A7055" t="s">
        <v>25703</v>
      </c>
      <c r="B7055" s="2">
        <v>43546</v>
      </c>
      <c r="C7055" t="s">
        <v>63</v>
      </c>
      <c r="D7055" s="3">
        <v>43472.480115254628</v>
      </c>
      <c r="E7055" t="s">
        <v>64</v>
      </c>
      <c r="F7055" s="2">
        <v>43556</v>
      </c>
      <c r="G7055" s="2">
        <v>43784</v>
      </c>
      <c r="H7055" t="s">
        <v>25704</v>
      </c>
      <c r="J7055" t="s">
        <v>25705</v>
      </c>
      <c r="K7055" t="s">
        <v>9417</v>
      </c>
      <c r="L7055" t="s">
        <v>25706</v>
      </c>
      <c r="M7055" t="s">
        <v>323</v>
      </c>
      <c r="N7055">
        <v>94947</v>
      </c>
      <c r="O7055" t="s">
        <v>70</v>
      </c>
      <c r="Q7055" t="s">
        <v>25707</v>
      </c>
      <c r="S7055" t="s">
        <v>72</v>
      </c>
      <c r="T7055" t="s">
        <v>24438</v>
      </c>
      <c r="U7055" t="s">
        <v>24526</v>
      </c>
      <c r="V7055" t="s">
        <v>3676</v>
      </c>
      <c r="W7055" t="s">
        <v>323</v>
      </c>
      <c r="X7055" t="s">
        <v>25708</v>
      </c>
      <c r="Y7055" t="str">
        <f>"37-3011"</f>
        <v>37-3011</v>
      </c>
      <c r="Z7055" t="s">
        <v>94</v>
      </c>
      <c r="AA7055">
        <v>561730</v>
      </c>
      <c r="AB7055">
        <v>5</v>
      </c>
      <c r="AC7055">
        <v>5</v>
      </c>
      <c r="AD7055" t="s">
        <v>79</v>
      </c>
      <c r="AE7055" t="s">
        <v>80</v>
      </c>
      <c r="AF7055">
        <v>40</v>
      </c>
      <c r="AG7055" s="4">
        <v>0.29166666666666669</v>
      </c>
      <c r="AH7055" s="4">
        <v>0.64583333333333337</v>
      </c>
      <c r="AI7055" s="5">
        <v>17.95</v>
      </c>
      <c r="AJ7055">
        <v>26.93</v>
      </c>
      <c r="AL7055" t="s">
        <v>81</v>
      </c>
      <c r="AM7055" t="s">
        <v>82</v>
      </c>
      <c r="AO7055" t="s">
        <v>83</v>
      </c>
      <c r="AP7055" t="s">
        <v>67</v>
      </c>
      <c r="AQ7055" t="s">
        <v>67</v>
      </c>
      <c r="AR7055" t="s">
        <v>82</v>
      </c>
      <c r="AT7055" t="s">
        <v>82</v>
      </c>
      <c r="AW7055" t="s">
        <v>82</v>
      </c>
      <c r="AY7055" t="s">
        <v>25709</v>
      </c>
      <c r="AZ7055" t="s">
        <v>5041</v>
      </c>
      <c r="BA7055" t="s">
        <v>323</v>
      </c>
      <c r="BB7055">
        <v>94550</v>
      </c>
      <c r="BC7055" t="s">
        <v>79</v>
      </c>
      <c r="BH7055" t="s">
        <v>25710</v>
      </c>
      <c r="BJ7055">
        <v>941500108</v>
      </c>
    </row>
    <row r="7056" spans="1:62" x14ac:dyDescent="0.25">
      <c r="A7056" t="s">
        <v>25734</v>
      </c>
      <c r="B7056" s="2">
        <v>43546</v>
      </c>
      <c r="C7056" t="s">
        <v>63</v>
      </c>
      <c r="D7056" s="3">
        <v>43472.479630694441</v>
      </c>
      <c r="E7056" t="s">
        <v>64</v>
      </c>
      <c r="F7056" s="2">
        <v>43556</v>
      </c>
      <c r="G7056" s="2">
        <v>43784</v>
      </c>
      <c r="H7056" t="s">
        <v>25704</v>
      </c>
      <c r="J7056" t="s">
        <v>25705</v>
      </c>
      <c r="K7056" t="s">
        <v>9417</v>
      </c>
      <c r="L7056" t="s">
        <v>25706</v>
      </c>
      <c r="M7056" t="s">
        <v>323</v>
      </c>
      <c r="N7056">
        <v>94947</v>
      </c>
      <c r="O7056" t="s">
        <v>70</v>
      </c>
      <c r="Q7056" t="s">
        <v>25707</v>
      </c>
      <c r="S7056" t="s">
        <v>72</v>
      </c>
      <c r="T7056" t="s">
        <v>24438</v>
      </c>
      <c r="U7056" t="s">
        <v>24439</v>
      </c>
      <c r="V7056" t="s">
        <v>3676</v>
      </c>
      <c r="W7056" t="s">
        <v>323</v>
      </c>
      <c r="X7056" t="s">
        <v>25708</v>
      </c>
      <c r="Y7056" t="str">
        <f>"37-3011"</f>
        <v>37-3011</v>
      </c>
      <c r="Z7056" t="s">
        <v>94</v>
      </c>
      <c r="AA7056">
        <v>561730</v>
      </c>
      <c r="AB7056">
        <v>9</v>
      </c>
      <c r="AC7056">
        <v>9</v>
      </c>
      <c r="AD7056" t="s">
        <v>79</v>
      </c>
      <c r="AE7056" t="s">
        <v>80</v>
      </c>
      <c r="AF7056">
        <v>40</v>
      </c>
      <c r="AG7056" s="4">
        <v>0.29166666666666669</v>
      </c>
      <c r="AH7056" s="4">
        <v>0.64583333333333337</v>
      </c>
      <c r="AI7056" s="5">
        <v>17.95</v>
      </c>
      <c r="AJ7056">
        <v>26.93</v>
      </c>
      <c r="AL7056" t="s">
        <v>81</v>
      </c>
      <c r="AM7056" t="s">
        <v>82</v>
      </c>
      <c r="AO7056" t="s">
        <v>83</v>
      </c>
      <c r="AP7056" t="s">
        <v>67</v>
      </c>
      <c r="AQ7056" t="s">
        <v>67</v>
      </c>
      <c r="AR7056" t="s">
        <v>82</v>
      </c>
      <c r="AT7056" t="s">
        <v>82</v>
      </c>
      <c r="AW7056" t="s">
        <v>82</v>
      </c>
      <c r="AY7056" t="s">
        <v>21256</v>
      </c>
      <c r="AZ7056" t="s">
        <v>21257</v>
      </c>
      <c r="BA7056" t="s">
        <v>323</v>
      </c>
      <c r="BB7056">
        <v>94553</v>
      </c>
      <c r="BC7056" t="s">
        <v>79</v>
      </c>
      <c r="BH7056" t="s">
        <v>25735</v>
      </c>
      <c r="BJ7056">
        <v>941500108</v>
      </c>
    </row>
    <row r="7057" spans="1:62" x14ac:dyDescent="0.25">
      <c r="A7057" t="s">
        <v>25975</v>
      </c>
      <c r="B7057" s="2">
        <v>43546</v>
      </c>
      <c r="C7057" t="s">
        <v>63</v>
      </c>
      <c r="D7057" s="3">
        <v>43472.479124097219</v>
      </c>
      <c r="E7057" t="s">
        <v>64</v>
      </c>
      <c r="F7057" s="2">
        <v>43556</v>
      </c>
      <c r="G7057" s="2">
        <v>43784</v>
      </c>
      <c r="H7057" t="s">
        <v>25704</v>
      </c>
      <c r="J7057" t="s">
        <v>25705</v>
      </c>
      <c r="K7057" t="s">
        <v>9417</v>
      </c>
      <c r="L7057" t="s">
        <v>25706</v>
      </c>
      <c r="M7057" t="s">
        <v>323</v>
      </c>
      <c r="N7057">
        <v>94947</v>
      </c>
      <c r="O7057" t="s">
        <v>70</v>
      </c>
      <c r="Q7057" t="s">
        <v>25707</v>
      </c>
      <c r="S7057" t="s">
        <v>72</v>
      </c>
      <c r="T7057" t="s">
        <v>24438</v>
      </c>
      <c r="U7057" t="s">
        <v>24439</v>
      </c>
      <c r="V7057" t="s">
        <v>3676</v>
      </c>
      <c r="W7057" t="s">
        <v>323</v>
      </c>
      <c r="X7057" t="s">
        <v>25708</v>
      </c>
      <c r="Y7057" t="str">
        <f>"37-3011"</f>
        <v>37-3011</v>
      </c>
      <c r="Z7057" t="s">
        <v>94</v>
      </c>
      <c r="AA7057">
        <v>561730</v>
      </c>
      <c r="AB7057">
        <v>11</v>
      </c>
      <c r="AC7057">
        <v>11</v>
      </c>
      <c r="AD7057" t="s">
        <v>79</v>
      </c>
      <c r="AE7057" t="s">
        <v>80</v>
      </c>
      <c r="AF7057">
        <v>40</v>
      </c>
      <c r="AG7057" s="4">
        <v>0.29166666666666669</v>
      </c>
      <c r="AH7057" s="4">
        <v>0.64583333333333337</v>
      </c>
      <c r="AI7057" s="5">
        <v>17.850000000000001</v>
      </c>
      <c r="AJ7057">
        <v>26.78</v>
      </c>
      <c r="AL7057" t="s">
        <v>81</v>
      </c>
      <c r="AM7057" t="s">
        <v>82</v>
      </c>
      <c r="AO7057" t="s">
        <v>83</v>
      </c>
      <c r="AP7057" t="s">
        <v>67</v>
      </c>
      <c r="AQ7057" t="s">
        <v>67</v>
      </c>
      <c r="AR7057" t="s">
        <v>82</v>
      </c>
      <c r="AT7057" t="s">
        <v>82</v>
      </c>
      <c r="AW7057" t="s">
        <v>82</v>
      </c>
      <c r="AY7057" t="s">
        <v>25706</v>
      </c>
      <c r="AZ7057" t="s">
        <v>25976</v>
      </c>
      <c r="BA7057" t="s">
        <v>323</v>
      </c>
      <c r="BB7057">
        <v>94945</v>
      </c>
      <c r="BC7057" t="s">
        <v>79</v>
      </c>
      <c r="BH7057" t="s">
        <v>25977</v>
      </c>
      <c r="BJ7057">
        <v>941500108</v>
      </c>
    </row>
    <row r="7058" spans="1:62" x14ac:dyDescent="0.25">
      <c r="A7058" t="s">
        <v>26503</v>
      </c>
      <c r="B7058" s="2">
        <v>43546</v>
      </c>
      <c r="C7058" t="s">
        <v>63</v>
      </c>
      <c r="D7058" s="3">
        <v>43472.482851134257</v>
      </c>
      <c r="E7058" t="s">
        <v>64</v>
      </c>
      <c r="F7058" s="2">
        <v>43556</v>
      </c>
      <c r="G7058" s="2">
        <v>43771</v>
      </c>
      <c r="H7058" t="s">
        <v>26504</v>
      </c>
      <c r="J7058" t="s">
        <v>26505</v>
      </c>
      <c r="L7058" t="s">
        <v>273</v>
      </c>
      <c r="M7058" t="s">
        <v>207</v>
      </c>
      <c r="N7058">
        <v>2657</v>
      </c>
      <c r="O7058" t="s">
        <v>70</v>
      </c>
      <c r="Q7058" t="s">
        <v>26506</v>
      </c>
      <c r="S7058" t="s">
        <v>82</v>
      </c>
      <c r="U7058" t="s">
        <v>92</v>
      </c>
      <c r="X7058" t="s">
        <v>26507</v>
      </c>
      <c r="Y7058" t="str">
        <f>"35-2015"</f>
        <v>35-2015</v>
      </c>
      <c r="Z7058" t="s">
        <v>346</v>
      </c>
      <c r="AA7058">
        <v>722110</v>
      </c>
      <c r="AB7058">
        <v>10</v>
      </c>
      <c r="AC7058">
        <v>10</v>
      </c>
      <c r="AD7058" t="s">
        <v>79</v>
      </c>
      <c r="AE7058" t="s">
        <v>80</v>
      </c>
      <c r="AF7058">
        <v>35</v>
      </c>
      <c r="AG7058" s="4">
        <v>0.4375</v>
      </c>
      <c r="AH7058" s="4">
        <v>0.91666666666666663</v>
      </c>
      <c r="AI7058" s="5">
        <v>16.84</v>
      </c>
      <c r="AJ7058">
        <v>25.26</v>
      </c>
      <c r="AK7058">
        <v>25.26</v>
      </c>
      <c r="AL7058" t="s">
        <v>81</v>
      </c>
      <c r="AM7058" t="s">
        <v>82</v>
      </c>
      <c r="AO7058" t="s">
        <v>83</v>
      </c>
      <c r="AP7058" t="s">
        <v>67</v>
      </c>
      <c r="AQ7058" t="s">
        <v>67</v>
      </c>
      <c r="AR7058" t="s">
        <v>82</v>
      </c>
      <c r="AT7058" t="s">
        <v>82</v>
      </c>
      <c r="AW7058" t="s">
        <v>82</v>
      </c>
      <c r="AY7058" t="s">
        <v>15149</v>
      </c>
      <c r="AZ7058" t="s">
        <v>4065</v>
      </c>
      <c r="BA7058" t="s">
        <v>207</v>
      </c>
      <c r="BB7058">
        <v>2657</v>
      </c>
      <c r="BC7058" t="s">
        <v>87</v>
      </c>
      <c r="BH7058" t="s">
        <v>26508</v>
      </c>
      <c r="BJ7058">
        <v>43075771</v>
      </c>
    </row>
    <row r="7059" spans="1:62" x14ac:dyDescent="0.25">
      <c r="A7059" t="s">
        <v>26550</v>
      </c>
      <c r="B7059" s="2">
        <v>43546</v>
      </c>
      <c r="C7059" t="s">
        <v>63</v>
      </c>
      <c r="D7059" s="3">
        <v>43472.483832025464</v>
      </c>
      <c r="E7059" t="s">
        <v>282</v>
      </c>
      <c r="F7059" s="2">
        <v>43556</v>
      </c>
      <c r="G7059" s="2">
        <v>43771</v>
      </c>
      <c r="H7059" t="s">
        <v>26504</v>
      </c>
      <c r="J7059" t="s">
        <v>26505</v>
      </c>
      <c r="L7059" t="s">
        <v>273</v>
      </c>
      <c r="M7059" t="s">
        <v>207</v>
      </c>
      <c r="N7059">
        <v>2657</v>
      </c>
      <c r="O7059" t="s">
        <v>70</v>
      </c>
      <c r="Q7059" t="s">
        <v>26506</v>
      </c>
      <c r="S7059" t="s">
        <v>82</v>
      </c>
      <c r="U7059" t="s">
        <v>92</v>
      </c>
      <c r="X7059" t="s">
        <v>26551</v>
      </c>
      <c r="Y7059" t="str">
        <f>"35-3031"</f>
        <v>35-3031</v>
      </c>
      <c r="Z7059" t="s">
        <v>410</v>
      </c>
      <c r="AA7059">
        <v>722110</v>
      </c>
      <c r="AB7059">
        <v>12</v>
      </c>
      <c r="AC7059">
        <v>10</v>
      </c>
      <c r="AD7059" t="s">
        <v>79</v>
      </c>
      <c r="AE7059" t="s">
        <v>80</v>
      </c>
      <c r="AF7059">
        <v>35</v>
      </c>
      <c r="AG7059" s="4">
        <v>0.4375</v>
      </c>
      <c r="AH7059" s="4">
        <v>0.91666666666666663</v>
      </c>
      <c r="AI7059" s="5">
        <v>13.06</v>
      </c>
      <c r="AJ7059">
        <v>19.59</v>
      </c>
      <c r="AK7059">
        <v>19.59</v>
      </c>
      <c r="AL7059" t="s">
        <v>81</v>
      </c>
      <c r="AM7059" t="s">
        <v>82</v>
      </c>
      <c r="AO7059" t="s">
        <v>83</v>
      </c>
      <c r="AP7059" t="s">
        <v>67</v>
      </c>
      <c r="AQ7059" t="s">
        <v>67</v>
      </c>
      <c r="AR7059" t="s">
        <v>82</v>
      </c>
      <c r="AT7059" t="s">
        <v>82</v>
      </c>
      <c r="AW7059" t="s">
        <v>82</v>
      </c>
      <c r="AY7059" t="s">
        <v>15149</v>
      </c>
      <c r="AZ7059" t="s">
        <v>4065</v>
      </c>
      <c r="BA7059" t="s">
        <v>207</v>
      </c>
      <c r="BB7059">
        <v>2657</v>
      </c>
      <c r="BC7059" t="s">
        <v>87</v>
      </c>
      <c r="BH7059" t="s">
        <v>26508</v>
      </c>
      <c r="BJ7059">
        <v>43075771</v>
      </c>
    </row>
    <row r="7060" spans="1:62" x14ac:dyDescent="0.25">
      <c r="A7060" t="s">
        <v>27076</v>
      </c>
      <c r="B7060" s="2">
        <v>43546</v>
      </c>
      <c r="C7060" t="s">
        <v>63</v>
      </c>
      <c r="D7060" s="3">
        <v>43473.496253333331</v>
      </c>
      <c r="E7060" t="s">
        <v>64</v>
      </c>
      <c r="F7060" s="2">
        <v>43556</v>
      </c>
      <c r="G7060" s="2">
        <v>43830</v>
      </c>
      <c r="H7060" t="s">
        <v>27077</v>
      </c>
      <c r="I7060" t="s">
        <v>27078</v>
      </c>
      <c r="J7060" t="s">
        <v>27079</v>
      </c>
      <c r="L7060" t="s">
        <v>27080</v>
      </c>
      <c r="M7060" t="s">
        <v>226</v>
      </c>
      <c r="N7060">
        <v>48167</v>
      </c>
      <c r="O7060" t="s">
        <v>70</v>
      </c>
      <c r="Q7060" t="s">
        <v>27081</v>
      </c>
      <c r="S7060" t="s">
        <v>72</v>
      </c>
      <c r="T7060" t="s">
        <v>4795</v>
      </c>
      <c r="U7060" t="s">
        <v>2926</v>
      </c>
      <c r="V7060" t="s">
        <v>4796</v>
      </c>
      <c r="W7060" t="s">
        <v>308</v>
      </c>
      <c r="X7060" t="s">
        <v>106</v>
      </c>
      <c r="Y7060" t="str">
        <f>"37-3011"</f>
        <v>37-3011</v>
      </c>
      <c r="Z7060" t="s">
        <v>94</v>
      </c>
      <c r="AA7060">
        <v>561730</v>
      </c>
      <c r="AB7060">
        <v>12</v>
      </c>
      <c r="AC7060">
        <v>12</v>
      </c>
      <c r="AD7060" t="s">
        <v>79</v>
      </c>
      <c r="AE7060" t="s">
        <v>80</v>
      </c>
      <c r="AF7060">
        <v>40</v>
      </c>
      <c r="AG7060" s="4">
        <v>0.29166666666666669</v>
      </c>
      <c r="AH7060" s="4">
        <v>0.75</v>
      </c>
      <c r="AI7060" s="5">
        <v>15.08</v>
      </c>
      <c r="AJ7060">
        <v>22.62</v>
      </c>
      <c r="AL7060" t="s">
        <v>81</v>
      </c>
      <c r="AM7060" t="s">
        <v>82</v>
      </c>
      <c r="AO7060" t="s">
        <v>83</v>
      </c>
      <c r="AR7060" t="s">
        <v>82</v>
      </c>
      <c r="AT7060" t="s">
        <v>82</v>
      </c>
      <c r="AW7060" t="s">
        <v>82</v>
      </c>
      <c r="AY7060" t="s">
        <v>27080</v>
      </c>
      <c r="AZ7060" t="s">
        <v>3246</v>
      </c>
      <c r="BA7060" t="s">
        <v>226</v>
      </c>
      <c r="BB7060">
        <v>48167</v>
      </c>
      <c r="BC7060" t="s">
        <v>79</v>
      </c>
      <c r="BH7060" t="s">
        <v>27079</v>
      </c>
      <c r="BJ7060">
        <v>475155561</v>
      </c>
    </row>
    <row r="7061" spans="1:62" x14ac:dyDescent="0.25">
      <c r="A7061" t="s">
        <v>27628</v>
      </c>
      <c r="B7061" s="2">
        <v>43546</v>
      </c>
      <c r="C7061" t="s">
        <v>63</v>
      </c>
      <c r="D7061" s="3">
        <v>43472.456380439813</v>
      </c>
      <c r="E7061" t="s">
        <v>64</v>
      </c>
      <c r="F7061" s="2">
        <v>43556</v>
      </c>
      <c r="G7061" s="2">
        <v>43806</v>
      </c>
      <c r="H7061" t="s">
        <v>27629</v>
      </c>
      <c r="J7061" t="s">
        <v>27630</v>
      </c>
      <c r="L7061" t="s">
        <v>1225</v>
      </c>
      <c r="M7061" t="s">
        <v>105</v>
      </c>
      <c r="N7061">
        <v>75218</v>
      </c>
      <c r="O7061" t="s">
        <v>70</v>
      </c>
      <c r="Q7061" t="s">
        <v>27631</v>
      </c>
      <c r="S7061" t="s">
        <v>72</v>
      </c>
      <c r="T7061" t="s">
        <v>1855</v>
      </c>
      <c r="U7061" t="s">
        <v>1856</v>
      </c>
      <c r="V7061" t="s">
        <v>863</v>
      </c>
      <c r="W7061" t="s">
        <v>105</v>
      </c>
      <c r="X7061" t="s">
        <v>106</v>
      </c>
      <c r="Y7061" t="str">
        <f>"37-3011"</f>
        <v>37-3011</v>
      </c>
      <c r="Z7061" t="s">
        <v>94</v>
      </c>
      <c r="AA7061">
        <v>561730</v>
      </c>
      <c r="AB7061">
        <v>29</v>
      </c>
      <c r="AC7061">
        <v>29</v>
      </c>
      <c r="AD7061" t="s">
        <v>79</v>
      </c>
      <c r="AE7061" t="s">
        <v>95</v>
      </c>
      <c r="AF7061">
        <v>40</v>
      </c>
      <c r="AG7061" s="4">
        <v>0.28125</v>
      </c>
      <c r="AH7061" s="4">
        <v>0.61458333333333337</v>
      </c>
      <c r="AI7061" s="5">
        <v>13.94</v>
      </c>
      <c r="AJ7061">
        <v>20.91</v>
      </c>
      <c r="AK7061">
        <v>23.91</v>
      </c>
      <c r="AL7061" t="s">
        <v>81</v>
      </c>
      <c r="AM7061" t="s">
        <v>82</v>
      </c>
      <c r="AO7061" t="s">
        <v>83</v>
      </c>
      <c r="AR7061" t="s">
        <v>82</v>
      </c>
      <c r="AT7061" t="s">
        <v>82</v>
      </c>
      <c r="AW7061" t="s">
        <v>72</v>
      </c>
      <c r="AX7061">
        <v>3</v>
      </c>
      <c r="AY7061" t="s">
        <v>1225</v>
      </c>
      <c r="AZ7061" t="s">
        <v>1225</v>
      </c>
      <c r="BA7061" t="s">
        <v>105</v>
      </c>
      <c r="BB7061">
        <v>75218</v>
      </c>
      <c r="BC7061" t="s">
        <v>79</v>
      </c>
      <c r="BH7061" t="s">
        <v>27630</v>
      </c>
      <c r="BJ7061">
        <v>270455754</v>
      </c>
    </row>
    <row r="7062" spans="1:62" x14ac:dyDescent="0.25">
      <c r="A7062" t="s">
        <v>28058</v>
      </c>
      <c r="B7062" s="2">
        <v>43546</v>
      </c>
      <c r="C7062" t="s">
        <v>63</v>
      </c>
      <c r="D7062" s="3">
        <v>43472.404455219905</v>
      </c>
      <c r="E7062" t="s">
        <v>91</v>
      </c>
      <c r="H7062" t="s">
        <v>28059</v>
      </c>
      <c r="J7062" t="s">
        <v>28060</v>
      </c>
      <c r="L7062" t="s">
        <v>28061</v>
      </c>
      <c r="M7062" t="s">
        <v>232</v>
      </c>
      <c r="N7062">
        <v>11435</v>
      </c>
      <c r="O7062" t="s">
        <v>70</v>
      </c>
      <c r="Q7062" t="s">
        <v>28062</v>
      </c>
      <c r="S7062" t="s">
        <v>72</v>
      </c>
      <c r="T7062" t="s">
        <v>2489</v>
      </c>
      <c r="U7062" t="s">
        <v>2490</v>
      </c>
      <c r="V7062" t="s">
        <v>2491</v>
      </c>
      <c r="W7062" t="s">
        <v>100</v>
      </c>
      <c r="X7062" t="s">
        <v>1292</v>
      </c>
      <c r="Y7062" t="str">
        <f>"35-3022"</f>
        <v>35-3022</v>
      </c>
      <c r="Z7062" t="s">
        <v>280</v>
      </c>
      <c r="AA7062">
        <v>722330</v>
      </c>
      <c r="AB7062">
        <v>20</v>
      </c>
      <c r="AD7062" t="s">
        <v>79</v>
      </c>
      <c r="AE7062" t="s">
        <v>80</v>
      </c>
      <c r="AF7062">
        <v>40</v>
      </c>
      <c r="AG7062" s="4">
        <v>0.375</v>
      </c>
      <c r="AH7062" s="4">
        <v>0.70833333333333337</v>
      </c>
      <c r="AI7062" s="6">
        <v>15</v>
      </c>
      <c r="AJ7062">
        <v>22.5</v>
      </c>
      <c r="AK7062">
        <v>22.5</v>
      </c>
      <c r="AL7062" t="s">
        <v>81</v>
      </c>
      <c r="AM7062" t="s">
        <v>82</v>
      </c>
      <c r="AO7062" t="s">
        <v>83</v>
      </c>
      <c r="AR7062" t="s">
        <v>82</v>
      </c>
      <c r="AT7062" t="s">
        <v>72</v>
      </c>
      <c r="AU7062">
        <v>0</v>
      </c>
      <c r="AV7062" t="s">
        <v>28063</v>
      </c>
      <c r="AW7062" t="s">
        <v>82</v>
      </c>
      <c r="AY7062" t="s">
        <v>28061</v>
      </c>
      <c r="AZ7062" t="s">
        <v>28064</v>
      </c>
      <c r="BA7062" t="s">
        <v>232</v>
      </c>
      <c r="BB7062">
        <v>11435</v>
      </c>
      <c r="BC7062" t="s">
        <v>79</v>
      </c>
      <c r="BH7062" t="s">
        <v>28060</v>
      </c>
      <c r="BJ7062">
        <v>815082665</v>
      </c>
    </row>
    <row r="7063" spans="1:62" x14ac:dyDescent="0.25">
      <c r="A7063" t="s">
        <v>29411</v>
      </c>
      <c r="B7063" s="2">
        <v>43546</v>
      </c>
      <c r="C7063" t="s">
        <v>63</v>
      </c>
      <c r="D7063" s="3">
        <v>43472.408555949078</v>
      </c>
      <c r="E7063" t="s">
        <v>64</v>
      </c>
      <c r="F7063" s="2">
        <v>43556</v>
      </c>
      <c r="G7063" s="2">
        <v>43799</v>
      </c>
      <c r="H7063" t="s">
        <v>29412</v>
      </c>
      <c r="J7063" t="s">
        <v>29413</v>
      </c>
      <c r="L7063" t="s">
        <v>5241</v>
      </c>
      <c r="M7063" t="s">
        <v>844</v>
      </c>
      <c r="N7063">
        <v>60123</v>
      </c>
      <c r="O7063" t="s">
        <v>70</v>
      </c>
      <c r="Q7063" t="s">
        <v>29414</v>
      </c>
      <c r="S7063" t="s">
        <v>72</v>
      </c>
      <c r="T7063" t="s">
        <v>4795</v>
      </c>
      <c r="U7063" t="s">
        <v>5508</v>
      </c>
      <c r="V7063" t="s">
        <v>4796</v>
      </c>
      <c r="W7063" t="s">
        <v>308</v>
      </c>
      <c r="X7063" t="s">
        <v>1680</v>
      </c>
      <c r="Y7063" t="str">
        <f>"47-3012"</f>
        <v>47-3012</v>
      </c>
      <c r="Z7063" t="s">
        <v>1540</v>
      </c>
      <c r="AA7063">
        <v>236118</v>
      </c>
      <c r="AB7063">
        <v>25</v>
      </c>
      <c r="AC7063">
        <v>25</v>
      </c>
      <c r="AD7063" t="s">
        <v>79</v>
      </c>
      <c r="AE7063" t="s">
        <v>95</v>
      </c>
      <c r="AF7063">
        <v>40</v>
      </c>
      <c r="AG7063" s="4">
        <v>0.33333333333333331</v>
      </c>
      <c r="AH7063" s="4">
        <v>0.70833333333333337</v>
      </c>
      <c r="AI7063" s="5">
        <v>18.03</v>
      </c>
      <c r="AJ7063">
        <v>27.05</v>
      </c>
      <c r="AL7063" t="s">
        <v>81</v>
      </c>
      <c r="AM7063" t="s">
        <v>82</v>
      </c>
      <c r="AO7063" t="s">
        <v>83</v>
      </c>
      <c r="AR7063" t="s">
        <v>82</v>
      </c>
      <c r="AT7063" t="s">
        <v>82</v>
      </c>
      <c r="AW7063" t="s">
        <v>82</v>
      </c>
      <c r="AY7063" t="s">
        <v>5241</v>
      </c>
      <c r="AZ7063" t="s">
        <v>17035</v>
      </c>
      <c r="BA7063" t="s">
        <v>844</v>
      </c>
      <c r="BB7063">
        <v>60123</v>
      </c>
      <c r="BC7063" t="s">
        <v>79</v>
      </c>
      <c r="BH7063" t="s">
        <v>29413</v>
      </c>
      <c r="BJ7063">
        <v>364123288</v>
      </c>
    </row>
    <row r="7064" spans="1:62" x14ac:dyDescent="0.25">
      <c r="A7064" t="s">
        <v>30307</v>
      </c>
      <c r="B7064" s="2">
        <v>43546</v>
      </c>
      <c r="C7064" t="s">
        <v>63</v>
      </c>
      <c r="D7064" s="3">
        <v>43472.396307812502</v>
      </c>
      <c r="E7064" t="s">
        <v>64</v>
      </c>
      <c r="F7064" s="2">
        <v>43556</v>
      </c>
      <c r="G7064" s="2">
        <v>43830</v>
      </c>
      <c r="H7064" t="s">
        <v>30308</v>
      </c>
      <c r="J7064" t="s">
        <v>30309</v>
      </c>
      <c r="K7064" t="s">
        <v>30310</v>
      </c>
      <c r="L7064" t="s">
        <v>30311</v>
      </c>
      <c r="M7064" t="s">
        <v>100</v>
      </c>
      <c r="N7064">
        <v>28173</v>
      </c>
      <c r="O7064" t="s">
        <v>70</v>
      </c>
      <c r="Q7064" t="s">
        <v>30312</v>
      </c>
      <c r="S7064" t="s">
        <v>72</v>
      </c>
      <c r="T7064" t="s">
        <v>2185</v>
      </c>
      <c r="U7064" t="s">
        <v>2186</v>
      </c>
      <c r="V7064" t="s">
        <v>2187</v>
      </c>
      <c r="W7064" t="s">
        <v>232</v>
      </c>
      <c r="X7064" t="s">
        <v>30313</v>
      </c>
      <c r="Y7064" t="str">
        <f>"47-2061"</f>
        <v>47-2061</v>
      </c>
      <c r="Z7064" t="s">
        <v>326</v>
      </c>
      <c r="AA7064">
        <v>238110</v>
      </c>
      <c r="AB7064">
        <v>15</v>
      </c>
      <c r="AC7064">
        <v>15</v>
      </c>
      <c r="AD7064" t="s">
        <v>79</v>
      </c>
      <c r="AE7064" t="s">
        <v>80</v>
      </c>
      <c r="AF7064">
        <v>40</v>
      </c>
      <c r="AG7064" s="4">
        <v>0.29166666666666669</v>
      </c>
      <c r="AH7064" s="4">
        <v>0.64583333333333337</v>
      </c>
      <c r="AI7064" s="5">
        <v>14.14</v>
      </c>
      <c r="AL7064" t="s">
        <v>81</v>
      </c>
      <c r="AM7064" t="s">
        <v>82</v>
      </c>
      <c r="AO7064" t="s">
        <v>83</v>
      </c>
      <c r="AR7064" t="s">
        <v>82</v>
      </c>
      <c r="AT7064" t="s">
        <v>82</v>
      </c>
      <c r="AW7064" t="s">
        <v>72</v>
      </c>
      <c r="AX7064">
        <v>2</v>
      </c>
      <c r="AY7064" t="s">
        <v>30311</v>
      </c>
      <c r="AZ7064" t="s">
        <v>7309</v>
      </c>
      <c r="BA7064" t="s">
        <v>100</v>
      </c>
      <c r="BB7064">
        <v>28173</v>
      </c>
      <c r="BC7064" t="s">
        <v>79</v>
      </c>
      <c r="BH7064" t="s">
        <v>30309</v>
      </c>
      <c r="BJ7064">
        <v>472762366</v>
      </c>
    </row>
    <row r="7065" spans="1:62" x14ac:dyDescent="0.25">
      <c r="A7065" t="s">
        <v>30717</v>
      </c>
      <c r="B7065" s="2">
        <v>43546</v>
      </c>
      <c r="C7065" t="s">
        <v>63</v>
      </c>
      <c r="D7065" s="3">
        <v>43487.509134143518</v>
      </c>
      <c r="E7065" t="s">
        <v>117</v>
      </c>
      <c r="H7065" t="s">
        <v>30718</v>
      </c>
      <c r="J7065" t="s">
        <v>30719</v>
      </c>
      <c r="K7065" t="s">
        <v>30720</v>
      </c>
      <c r="L7065" t="s">
        <v>30721</v>
      </c>
      <c r="M7065" t="s">
        <v>761</v>
      </c>
      <c r="N7065">
        <v>30096</v>
      </c>
      <c r="O7065" t="s">
        <v>70</v>
      </c>
      <c r="Q7065" t="s">
        <v>30722</v>
      </c>
      <c r="S7065" t="s">
        <v>72</v>
      </c>
      <c r="T7065" t="s">
        <v>30723</v>
      </c>
      <c r="U7065" t="s">
        <v>30724</v>
      </c>
      <c r="V7065" t="s">
        <v>4391</v>
      </c>
      <c r="W7065" t="s">
        <v>761</v>
      </c>
      <c r="X7065" t="s">
        <v>93</v>
      </c>
      <c r="Y7065" t="str">
        <f>"37-3011"</f>
        <v>37-3011</v>
      </c>
      <c r="Z7065" t="s">
        <v>94</v>
      </c>
      <c r="AA7065">
        <v>561730</v>
      </c>
      <c r="AB7065">
        <v>5</v>
      </c>
      <c r="AD7065" t="s">
        <v>79</v>
      </c>
      <c r="AE7065" t="s">
        <v>95</v>
      </c>
      <c r="AF7065">
        <v>40</v>
      </c>
      <c r="AG7065" s="4">
        <v>0.25</v>
      </c>
      <c r="AH7065" s="4">
        <v>0.625</v>
      </c>
      <c r="AI7065" s="5">
        <v>14.24</v>
      </c>
      <c r="AJ7065">
        <v>21.36</v>
      </c>
      <c r="AL7065" t="s">
        <v>81</v>
      </c>
      <c r="AM7065" t="s">
        <v>82</v>
      </c>
      <c r="AO7065" t="s">
        <v>83</v>
      </c>
      <c r="AR7065" t="s">
        <v>82</v>
      </c>
      <c r="AT7065" t="s">
        <v>82</v>
      </c>
      <c r="AW7065" t="s">
        <v>82</v>
      </c>
      <c r="AY7065" t="s">
        <v>30721</v>
      </c>
      <c r="AZ7065" t="s">
        <v>13917</v>
      </c>
      <c r="BA7065" t="s">
        <v>761</v>
      </c>
      <c r="BB7065">
        <v>30096</v>
      </c>
      <c r="BC7065" t="s">
        <v>79</v>
      </c>
      <c r="BH7065" t="s">
        <v>30725</v>
      </c>
      <c r="BI7065" t="s">
        <v>30726</v>
      </c>
      <c r="BJ7065">
        <v>581978990</v>
      </c>
    </row>
    <row r="7066" spans="1:62" x14ac:dyDescent="0.25">
      <c r="A7066" t="s">
        <v>32800</v>
      </c>
      <c r="B7066" s="2">
        <v>43546</v>
      </c>
      <c r="C7066" t="s">
        <v>63</v>
      </c>
      <c r="D7066" s="3">
        <v>43472.432624016204</v>
      </c>
      <c r="E7066" t="s">
        <v>64</v>
      </c>
      <c r="F7066" s="2">
        <v>43556</v>
      </c>
      <c r="G7066" s="2">
        <v>43800</v>
      </c>
      <c r="H7066" t="s">
        <v>10565</v>
      </c>
      <c r="J7066" t="s">
        <v>10566</v>
      </c>
      <c r="L7066" t="s">
        <v>10567</v>
      </c>
      <c r="M7066" t="s">
        <v>147</v>
      </c>
      <c r="N7066">
        <v>19403</v>
      </c>
      <c r="O7066" t="s">
        <v>70</v>
      </c>
      <c r="Q7066" t="s">
        <v>10568</v>
      </c>
      <c r="S7066" t="s">
        <v>72</v>
      </c>
      <c r="T7066" t="s">
        <v>5117</v>
      </c>
      <c r="U7066" t="s">
        <v>5118</v>
      </c>
      <c r="V7066" t="s">
        <v>2222</v>
      </c>
      <c r="W7066" t="s">
        <v>278</v>
      </c>
      <c r="X7066" t="s">
        <v>106</v>
      </c>
      <c r="Y7066" t="str">
        <f>"37-3011"</f>
        <v>37-3011</v>
      </c>
      <c r="Z7066" t="s">
        <v>94</v>
      </c>
      <c r="AA7066">
        <v>561730</v>
      </c>
      <c r="AB7066">
        <v>10</v>
      </c>
      <c r="AC7066">
        <v>10</v>
      </c>
      <c r="AD7066" t="s">
        <v>79</v>
      </c>
      <c r="AE7066" t="s">
        <v>80</v>
      </c>
      <c r="AF7066">
        <v>35</v>
      </c>
      <c r="AG7066" s="4">
        <v>0.29166666666666669</v>
      </c>
      <c r="AH7066" s="4">
        <v>0.66666666666666663</v>
      </c>
      <c r="AI7066" s="5">
        <v>15.73</v>
      </c>
      <c r="AJ7066">
        <v>23.6</v>
      </c>
      <c r="AL7066" t="s">
        <v>81</v>
      </c>
      <c r="AM7066" t="s">
        <v>82</v>
      </c>
      <c r="AO7066" t="s">
        <v>83</v>
      </c>
      <c r="AR7066" t="s">
        <v>82</v>
      </c>
      <c r="AT7066" t="s">
        <v>82</v>
      </c>
      <c r="AW7066" t="s">
        <v>72</v>
      </c>
      <c r="AX7066">
        <v>3</v>
      </c>
      <c r="AY7066" t="s">
        <v>10567</v>
      </c>
      <c r="AZ7066" t="s">
        <v>291</v>
      </c>
      <c r="BA7066" t="s">
        <v>147</v>
      </c>
      <c r="BB7066">
        <v>19403</v>
      </c>
      <c r="BC7066" t="s">
        <v>79</v>
      </c>
      <c r="BH7066" t="s">
        <v>10569</v>
      </c>
      <c r="BJ7066">
        <v>450920250</v>
      </c>
    </row>
    <row r="7067" spans="1:62" x14ac:dyDescent="0.25">
      <c r="A7067" t="s">
        <v>33029</v>
      </c>
      <c r="B7067" s="2">
        <v>43546</v>
      </c>
      <c r="C7067" t="s">
        <v>63</v>
      </c>
      <c r="D7067" s="3">
        <v>43472.415768796294</v>
      </c>
      <c r="E7067" t="s">
        <v>64</v>
      </c>
      <c r="F7067" s="2">
        <v>43556</v>
      </c>
      <c r="G7067" s="2">
        <v>43800</v>
      </c>
      <c r="H7067" t="s">
        <v>33030</v>
      </c>
      <c r="I7067" t="s">
        <v>33031</v>
      </c>
      <c r="J7067" t="s">
        <v>33032</v>
      </c>
      <c r="L7067" t="s">
        <v>16661</v>
      </c>
      <c r="M7067" t="s">
        <v>844</v>
      </c>
      <c r="N7067">
        <v>60085</v>
      </c>
      <c r="O7067" t="s">
        <v>70</v>
      </c>
      <c r="Q7067" t="s">
        <v>33033</v>
      </c>
      <c r="S7067" t="s">
        <v>72</v>
      </c>
      <c r="T7067" t="s">
        <v>4795</v>
      </c>
      <c r="U7067" t="s">
        <v>5508</v>
      </c>
      <c r="V7067" t="s">
        <v>4796</v>
      </c>
      <c r="W7067" t="s">
        <v>308</v>
      </c>
      <c r="X7067" t="s">
        <v>106</v>
      </c>
      <c r="Y7067" t="str">
        <f>"37-3011"</f>
        <v>37-3011</v>
      </c>
      <c r="Z7067" t="s">
        <v>94</v>
      </c>
      <c r="AA7067">
        <v>561730</v>
      </c>
      <c r="AB7067">
        <v>6</v>
      </c>
      <c r="AC7067">
        <v>6</v>
      </c>
      <c r="AD7067" t="s">
        <v>79</v>
      </c>
      <c r="AE7067" t="s">
        <v>80</v>
      </c>
      <c r="AF7067">
        <v>40</v>
      </c>
      <c r="AG7067" s="4">
        <v>0.33333333333333331</v>
      </c>
      <c r="AH7067" s="4">
        <v>0.6875</v>
      </c>
      <c r="AI7067" s="5">
        <v>14.05</v>
      </c>
      <c r="AJ7067">
        <v>21.08</v>
      </c>
      <c r="AL7067" t="s">
        <v>81</v>
      </c>
      <c r="AM7067" t="s">
        <v>82</v>
      </c>
      <c r="AO7067" t="s">
        <v>83</v>
      </c>
      <c r="AR7067" t="s">
        <v>82</v>
      </c>
      <c r="AT7067" t="s">
        <v>82</v>
      </c>
      <c r="AW7067" t="s">
        <v>82</v>
      </c>
      <c r="AY7067" t="s">
        <v>16661</v>
      </c>
      <c r="AZ7067" t="s">
        <v>1278</v>
      </c>
      <c r="BA7067" t="s">
        <v>844</v>
      </c>
      <c r="BB7067">
        <v>60085</v>
      </c>
      <c r="BC7067" t="s">
        <v>79</v>
      </c>
      <c r="BH7067" t="s">
        <v>33034</v>
      </c>
      <c r="BJ7067">
        <v>611411606</v>
      </c>
    </row>
    <row r="7068" spans="1:62" x14ac:dyDescent="0.25">
      <c r="A7068" t="s">
        <v>35063</v>
      </c>
      <c r="B7068" s="2">
        <v>43546</v>
      </c>
      <c r="C7068" t="s">
        <v>63</v>
      </c>
      <c r="D7068" s="3">
        <v>43472.422857337966</v>
      </c>
      <c r="E7068" t="s">
        <v>117</v>
      </c>
      <c r="H7068" t="s">
        <v>35064</v>
      </c>
      <c r="J7068" t="s">
        <v>35065</v>
      </c>
      <c r="K7068" t="s">
        <v>35066</v>
      </c>
      <c r="L7068" t="s">
        <v>941</v>
      </c>
      <c r="M7068" t="s">
        <v>774</v>
      </c>
      <c r="N7068">
        <v>81631</v>
      </c>
      <c r="O7068" t="s">
        <v>70</v>
      </c>
      <c r="Q7068" t="s">
        <v>35067</v>
      </c>
      <c r="S7068" t="s">
        <v>72</v>
      </c>
      <c r="T7068" t="s">
        <v>7810</v>
      </c>
      <c r="U7068" t="s">
        <v>7811</v>
      </c>
      <c r="V7068" t="s">
        <v>2867</v>
      </c>
      <c r="W7068" t="s">
        <v>774</v>
      </c>
      <c r="X7068" t="s">
        <v>106</v>
      </c>
      <c r="Y7068" t="str">
        <f>"37-3011"</f>
        <v>37-3011</v>
      </c>
      <c r="Z7068" t="s">
        <v>94</v>
      </c>
      <c r="AA7068">
        <v>561730</v>
      </c>
      <c r="AB7068">
        <v>3</v>
      </c>
      <c r="AD7068" t="s">
        <v>79</v>
      </c>
      <c r="AE7068" t="s">
        <v>80</v>
      </c>
      <c r="AF7068">
        <v>35</v>
      </c>
      <c r="AG7068" s="4">
        <v>0.33333333333333331</v>
      </c>
      <c r="AH7068" s="4">
        <v>0.70833333333333337</v>
      </c>
      <c r="AI7068" s="5">
        <v>17.5</v>
      </c>
      <c r="AJ7068">
        <v>26.25</v>
      </c>
      <c r="AK7068">
        <v>26.25</v>
      </c>
      <c r="AL7068" t="s">
        <v>81</v>
      </c>
      <c r="AM7068" t="s">
        <v>82</v>
      </c>
      <c r="AO7068" t="s">
        <v>83</v>
      </c>
      <c r="AR7068" t="s">
        <v>82</v>
      </c>
      <c r="AT7068" t="s">
        <v>82</v>
      </c>
      <c r="AW7068" t="s">
        <v>82</v>
      </c>
      <c r="AY7068" t="s">
        <v>941</v>
      </c>
      <c r="AZ7068" t="s">
        <v>941</v>
      </c>
      <c r="BA7068" t="s">
        <v>774</v>
      </c>
      <c r="BB7068">
        <v>81631</v>
      </c>
      <c r="BC7068" t="s">
        <v>79</v>
      </c>
      <c r="BH7068" t="s">
        <v>35068</v>
      </c>
      <c r="BJ7068">
        <v>472285405</v>
      </c>
    </row>
    <row r="7069" spans="1:62" x14ac:dyDescent="0.25">
      <c r="A7069" t="s">
        <v>35078</v>
      </c>
      <c r="B7069" s="2">
        <v>43546</v>
      </c>
      <c r="C7069" t="s">
        <v>63</v>
      </c>
      <c r="D7069" s="3">
        <v>43472.592815185184</v>
      </c>
      <c r="E7069" t="s">
        <v>64</v>
      </c>
      <c r="F7069" s="2">
        <v>43556</v>
      </c>
      <c r="G7069" s="2">
        <v>43814</v>
      </c>
      <c r="H7069" t="s">
        <v>35079</v>
      </c>
      <c r="I7069" t="s">
        <v>35079</v>
      </c>
      <c r="J7069" t="s">
        <v>35080</v>
      </c>
      <c r="K7069" t="s">
        <v>67</v>
      </c>
      <c r="L7069" t="s">
        <v>360</v>
      </c>
      <c r="M7069" t="s">
        <v>207</v>
      </c>
      <c r="N7069">
        <v>2554</v>
      </c>
      <c r="O7069" t="s">
        <v>70</v>
      </c>
      <c r="Q7069" t="s">
        <v>35081</v>
      </c>
      <c r="S7069" t="s">
        <v>72</v>
      </c>
      <c r="T7069" t="s">
        <v>34193</v>
      </c>
      <c r="U7069" t="s">
        <v>34194</v>
      </c>
      <c r="V7069" t="s">
        <v>206</v>
      </c>
      <c r="W7069" t="s">
        <v>207</v>
      </c>
      <c r="X7069" t="s">
        <v>35082</v>
      </c>
      <c r="Y7069" t="str">
        <f>"37-2012"</f>
        <v>37-2012</v>
      </c>
      <c r="Z7069" t="s">
        <v>373</v>
      </c>
      <c r="AA7069">
        <v>621399</v>
      </c>
      <c r="AB7069">
        <v>6</v>
      </c>
      <c r="AC7069">
        <v>6</v>
      </c>
      <c r="AD7069" t="s">
        <v>79</v>
      </c>
      <c r="AE7069" t="s">
        <v>80</v>
      </c>
      <c r="AF7069">
        <v>40</v>
      </c>
      <c r="AG7069" s="4">
        <v>0.33333333333333331</v>
      </c>
      <c r="AH7069" s="4">
        <v>0.66666666666666663</v>
      </c>
      <c r="AI7069" s="5">
        <v>15.24</v>
      </c>
      <c r="AJ7069">
        <v>0</v>
      </c>
      <c r="AK7069">
        <v>0</v>
      </c>
      <c r="AL7069" t="s">
        <v>81</v>
      </c>
      <c r="AM7069" t="s">
        <v>82</v>
      </c>
      <c r="AO7069" t="s">
        <v>83</v>
      </c>
      <c r="AP7069" t="s">
        <v>67</v>
      </c>
      <c r="AQ7069" t="s">
        <v>130</v>
      </c>
      <c r="AR7069" t="s">
        <v>82</v>
      </c>
      <c r="AT7069" t="s">
        <v>82</v>
      </c>
      <c r="AW7069" t="s">
        <v>82</v>
      </c>
      <c r="AY7069" t="s">
        <v>360</v>
      </c>
      <c r="AZ7069" t="s">
        <v>360</v>
      </c>
      <c r="BA7069" t="s">
        <v>207</v>
      </c>
      <c r="BB7069">
        <v>2554</v>
      </c>
      <c r="BC7069" t="s">
        <v>87</v>
      </c>
      <c r="BH7069" t="s">
        <v>35080</v>
      </c>
      <c r="BI7069" t="s">
        <v>67</v>
      </c>
      <c r="BJ7069">
        <v>472706674</v>
      </c>
    </row>
    <row r="7070" spans="1:62" x14ac:dyDescent="0.25">
      <c r="A7070" t="s">
        <v>35137</v>
      </c>
      <c r="B7070" s="2">
        <v>43546</v>
      </c>
      <c r="C7070" t="s">
        <v>63</v>
      </c>
      <c r="D7070" s="3">
        <v>43496.248599664352</v>
      </c>
      <c r="E7070" t="s">
        <v>64</v>
      </c>
      <c r="F7070" s="2">
        <v>43586</v>
      </c>
      <c r="G7070" s="2">
        <v>43769</v>
      </c>
      <c r="H7070" t="s">
        <v>35138</v>
      </c>
      <c r="J7070" t="s">
        <v>35139</v>
      </c>
      <c r="L7070" t="s">
        <v>1498</v>
      </c>
      <c r="M7070" t="s">
        <v>100</v>
      </c>
      <c r="N7070">
        <v>28741</v>
      </c>
      <c r="O7070" t="s">
        <v>70</v>
      </c>
      <c r="Q7070" t="s">
        <v>35140</v>
      </c>
      <c r="S7070" t="s">
        <v>72</v>
      </c>
      <c r="T7070" t="s">
        <v>651</v>
      </c>
      <c r="U7070" t="s">
        <v>652</v>
      </c>
      <c r="V7070" t="s">
        <v>653</v>
      </c>
      <c r="W7070" t="s">
        <v>207</v>
      </c>
      <c r="X7070" t="s">
        <v>3128</v>
      </c>
      <c r="Y7070" t="str">
        <f>"35-3011"</f>
        <v>35-3011</v>
      </c>
      <c r="Z7070" t="s">
        <v>3129</v>
      </c>
      <c r="AA7070">
        <v>713910</v>
      </c>
      <c r="AB7070">
        <v>1</v>
      </c>
      <c r="AC7070">
        <v>1</v>
      </c>
      <c r="AD7070" t="s">
        <v>79</v>
      </c>
      <c r="AE7070" t="s">
        <v>80</v>
      </c>
      <c r="AF7070">
        <v>35</v>
      </c>
      <c r="AG7070" s="4">
        <v>0.5</v>
      </c>
      <c r="AH7070" s="4">
        <v>0.79166666666666663</v>
      </c>
      <c r="AI7070" s="5">
        <v>10.99</v>
      </c>
      <c r="AJ7070">
        <v>16.489999999999998</v>
      </c>
      <c r="AK7070">
        <v>21</v>
      </c>
      <c r="AL7070" t="s">
        <v>81</v>
      </c>
      <c r="AM7070" t="s">
        <v>82</v>
      </c>
      <c r="AO7070" t="s">
        <v>83</v>
      </c>
      <c r="AR7070" t="s">
        <v>82</v>
      </c>
      <c r="AT7070" t="s">
        <v>82</v>
      </c>
      <c r="AW7070" t="s">
        <v>72</v>
      </c>
      <c r="AX7070">
        <v>3</v>
      </c>
      <c r="AY7070" t="s">
        <v>1498</v>
      </c>
      <c r="AZ7070" t="s">
        <v>1501</v>
      </c>
      <c r="BA7070" t="s">
        <v>100</v>
      </c>
      <c r="BB7070">
        <v>28741</v>
      </c>
      <c r="BC7070" t="s">
        <v>87</v>
      </c>
      <c r="BH7070" t="s">
        <v>35139</v>
      </c>
      <c r="BJ7070">
        <v>581734990</v>
      </c>
    </row>
    <row r="7071" spans="1:62" x14ac:dyDescent="0.25">
      <c r="A7071" t="s">
        <v>35258</v>
      </c>
      <c r="B7071" s="2">
        <v>43546</v>
      </c>
      <c r="C7071" t="s">
        <v>63</v>
      </c>
      <c r="D7071" s="3">
        <v>43472.493712743053</v>
      </c>
      <c r="E7071" t="s">
        <v>117</v>
      </c>
      <c r="H7071" t="s">
        <v>35259</v>
      </c>
      <c r="J7071" t="s">
        <v>35260</v>
      </c>
      <c r="K7071" t="s">
        <v>1298</v>
      </c>
      <c r="L7071" t="s">
        <v>2471</v>
      </c>
      <c r="M7071" t="s">
        <v>649</v>
      </c>
      <c r="N7071">
        <v>85027</v>
      </c>
      <c r="O7071" t="s">
        <v>70</v>
      </c>
      <c r="Q7071" t="s">
        <v>35261</v>
      </c>
      <c r="S7071" t="s">
        <v>72</v>
      </c>
      <c r="T7071" t="s">
        <v>7872</v>
      </c>
      <c r="U7071" t="s">
        <v>7873</v>
      </c>
      <c r="V7071" t="s">
        <v>2471</v>
      </c>
      <c r="W7071" t="s">
        <v>649</v>
      </c>
      <c r="X7071" t="s">
        <v>2013</v>
      </c>
      <c r="Y7071" t="str">
        <f>"37-3011"</f>
        <v>37-3011</v>
      </c>
      <c r="Z7071" t="s">
        <v>94</v>
      </c>
      <c r="AA7071">
        <v>561730</v>
      </c>
      <c r="AB7071">
        <v>25</v>
      </c>
      <c r="AD7071" t="s">
        <v>79</v>
      </c>
      <c r="AE7071" t="s">
        <v>95</v>
      </c>
      <c r="AF7071">
        <v>40</v>
      </c>
      <c r="AG7071" s="4">
        <v>0.25</v>
      </c>
      <c r="AH7071" s="4">
        <v>0.60416666666666663</v>
      </c>
      <c r="AI7071" s="5">
        <v>13.23</v>
      </c>
      <c r="AJ7071">
        <v>19.850000000000001</v>
      </c>
      <c r="AK7071">
        <v>19.850000000000001</v>
      </c>
      <c r="AL7071" t="s">
        <v>81</v>
      </c>
      <c r="AM7071" t="s">
        <v>82</v>
      </c>
      <c r="AO7071" t="s">
        <v>83</v>
      </c>
      <c r="AP7071" t="s">
        <v>67</v>
      </c>
      <c r="AQ7071" t="s">
        <v>67</v>
      </c>
      <c r="AR7071" t="s">
        <v>82</v>
      </c>
      <c r="AT7071" t="s">
        <v>82</v>
      </c>
      <c r="AW7071" t="s">
        <v>72</v>
      </c>
      <c r="AX7071">
        <v>3</v>
      </c>
      <c r="AY7071" t="s">
        <v>2471</v>
      </c>
      <c r="AZ7071" t="s">
        <v>655</v>
      </c>
      <c r="BA7071" t="s">
        <v>649</v>
      </c>
      <c r="BB7071">
        <v>85027</v>
      </c>
      <c r="BC7071" t="s">
        <v>79</v>
      </c>
      <c r="BH7071" t="s">
        <v>35260</v>
      </c>
      <c r="BI7071" t="s">
        <v>1298</v>
      </c>
      <c r="BJ7071">
        <v>860716411</v>
      </c>
    </row>
    <row r="7072" spans="1:62" x14ac:dyDescent="0.25">
      <c r="A7072" t="s">
        <v>35381</v>
      </c>
      <c r="B7072" s="2">
        <v>43546</v>
      </c>
      <c r="C7072" t="s">
        <v>63</v>
      </c>
      <c r="D7072" s="3">
        <v>43476.435104641205</v>
      </c>
      <c r="E7072" t="s">
        <v>117</v>
      </c>
      <c r="H7072" t="s">
        <v>35382</v>
      </c>
      <c r="I7072" t="s">
        <v>35382</v>
      </c>
      <c r="J7072" t="s">
        <v>35383</v>
      </c>
      <c r="K7072" t="s">
        <v>35384</v>
      </c>
      <c r="L7072" t="s">
        <v>10921</v>
      </c>
      <c r="M7072" t="s">
        <v>1246</v>
      </c>
      <c r="N7072">
        <v>63021</v>
      </c>
      <c r="O7072" t="s">
        <v>70</v>
      </c>
      <c r="Q7072" t="s">
        <v>35385</v>
      </c>
      <c r="S7072" t="s">
        <v>82</v>
      </c>
      <c r="U7072" t="s">
        <v>92</v>
      </c>
      <c r="X7072" t="s">
        <v>18122</v>
      </c>
      <c r="Y7072" t="str">
        <f>"47-2181"</f>
        <v>47-2181</v>
      </c>
      <c r="Z7072" t="s">
        <v>14508</v>
      </c>
      <c r="AA7072">
        <v>23816</v>
      </c>
      <c r="AB7072">
        <v>30</v>
      </c>
      <c r="AD7072" t="s">
        <v>79</v>
      </c>
      <c r="AE7072" t="s">
        <v>80</v>
      </c>
      <c r="AF7072">
        <v>40</v>
      </c>
      <c r="AG7072" s="4">
        <v>0.33333333333333331</v>
      </c>
      <c r="AH7072" s="4">
        <v>0.70833333333333337</v>
      </c>
      <c r="AI7072" s="5">
        <v>27.33</v>
      </c>
      <c r="AL7072" t="s">
        <v>81</v>
      </c>
      <c r="AM7072" t="s">
        <v>82</v>
      </c>
      <c r="AO7072" t="s">
        <v>83</v>
      </c>
      <c r="AR7072" t="s">
        <v>82</v>
      </c>
      <c r="AT7072" t="s">
        <v>82</v>
      </c>
      <c r="AW7072" t="s">
        <v>72</v>
      </c>
      <c r="AX7072">
        <v>1</v>
      </c>
      <c r="AY7072" t="s">
        <v>35386</v>
      </c>
      <c r="AZ7072" t="s">
        <v>35387</v>
      </c>
      <c r="BA7072" t="s">
        <v>1246</v>
      </c>
      <c r="BB7072">
        <v>63021</v>
      </c>
      <c r="BC7072" t="s">
        <v>79</v>
      </c>
      <c r="BH7072" t="s">
        <v>35388</v>
      </c>
      <c r="BJ7072">
        <v>262823776</v>
      </c>
    </row>
    <row r="7073" spans="1:62" x14ac:dyDescent="0.25">
      <c r="A7073" t="s">
        <v>35394</v>
      </c>
      <c r="B7073" s="2">
        <v>43546</v>
      </c>
      <c r="C7073" t="s">
        <v>63</v>
      </c>
      <c r="D7073" s="3">
        <v>43472.64176633102</v>
      </c>
      <c r="E7073" t="s">
        <v>64</v>
      </c>
      <c r="F7073" s="2">
        <v>43556</v>
      </c>
      <c r="G7073" s="2">
        <v>43784</v>
      </c>
      <c r="H7073" t="s">
        <v>35107</v>
      </c>
      <c r="I7073" t="s">
        <v>35108</v>
      </c>
      <c r="J7073" t="s">
        <v>35109</v>
      </c>
      <c r="K7073" t="s">
        <v>67</v>
      </c>
      <c r="L7073" t="s">
        <v>35110</v>
      </c>
      <c r="M7073" t="s">
        <v>9587</v>
      </c>
      <c r="N7073">
        <v>2807</v>
      </c>
      <c r="O7073" t="s">
        <v>70</v>
      </c>
      <c r="P7073" t="s">
        <v>67</v>
      </c>
      <c r="Q7073" t="s">
        <v>35111</v>
      </c>
      <c r="S7073" t="s">
        <v>72</v>
      </c>
      <c r="T7073" t="s">
        <v>8517</v>
      </c>
      <c r="U7073" t="s">
        <v>8518</v>
      </c>
      <c r="V7073" t="s">
        <v>8519</v>
      </c>
      <c r="W7073" t="s">
        <v>207</v>
      </c>
      <c r="X7073" t="s">
        <v>409</v>
      </c>
      <c r="Y7073" t="str">
        <f>"35-3031"</f>
        <v>35-3031</v>
      </c>
      <c r="Z7073" t="s">
        <v>410</v>
      </c>
      <c r="AA7073">
        <v>721110</v>
      </c>
      <c r="AB7073">
        <v>18</v>
      </c>
      <c r="AC7073">
        <v>18</v>
      </c>
      <c r="AD7073" t="s">
        <v>79</v>
      </c>
      <c r="AE7073" t="s">
        <v>80</v>
      </c>
      <c r="AF7073">
        <v>35</v>
      </c>
      <c r="AG7073" s="4">
        <v>0.27083333333333331</v>
      </c>
      <c r="AH7073" s="4">
        <v>0.45833333333333331</v>
      </c>
      <c r="AI7073" s="5">
        <v>21.3</v>
      </c>
      <c r="AJ7073">
        <v>31.95</v>
      </c>
      <c r="AL7073" t="s">
        <v>81</v>
      </c>
      <c r="AM7073" t="s">
        <v>82</v>
      </c>
      <c r="AO7073" t="s">
        <v>83</v>
      </c>
      <c r="AP7073" t="s">
        <v>67</v>
      </c>
      <c r="AQ7073" t="s">
        <v>662</v>
      </c>
      <c r="AR7073" t="s">
        <v>82</v>
      </c>
      <c r="AT7073" t="s">
        <v>82</v>
      </c>
      <c r="AW7073" t="s">
        <v>82</v>
      </c>
      <c r="AY7073" t="s">
        <v>35110</v>
      </c>
      <c r="AZ7073" t="s">
        <v>35112</v>
      </c>
      <c r="BA7073" t="s">
        <v>9587</v>
      </c>
      <c r="BB7073">
        <v>2807</v>
      </c>
      <c r="BC7073" t="s">
        <v>87</v>
      </c>
      <c r="BH7073" t="s">
        <v>35109</v>
      </c>
      <c r="BI7073" t="s">
        <v>67</v>
      </c>
      <c r="BJ7073">
        <v>50451387</v>
      </c>
    </row>
    <row r="7074" spans="1:62" x14ac:dyDescent="0.25">
      <c r="A7074" t="s">
        <v>35446</v>
      </c>
      <c r="B7074" s="2">
        <v>43546</v>
      </c>
      <c r="C7074" t="s">
        <v>63</v>
      </c>
      <c r="D7074" s="3">
        <v>43478.710251793978</v>
      </c>
      <c r="E7074" t="s">
        <v>117</v>
      </c>
      <c r="H7074" t="s">
        <v>35447</v>
      </c>
      <c r="J7074" t="s">
        <v>3184</v>
      </c>
      <c r="L7074" t="s">
        <v>3185</v>
      </c>
      <c r="M7074" t="s">
        <v>626</v>
      </c>
      <c r="N7074">
        <v>72857</v>
      </c>
      <c r="O7074" t="s">
        <v>70</v>
      </c>
      <c r="Q7074" t="s">
        <v>3186</v>
      </c>
      <c r="S7074" t="s">
        <v>72</v>
      </c>
      <c r="T7074" t="s">
        <v>958</v>
      </c>
      <c r="U7074" t="s">
        <v>959</v>
      </c>
      <c r="V7074" t="s">
        <v>35448</v>
      </c>
      <c r="W7074" t="s">
        <v>86</v>
      </c>
      <c r="X7074" t="s">
        <v>3189</v>
      </c>
      <c r="Y7074" t="str">
        <f>"45-4011"</f>
        <v>45-4011</v>
      </c>
      <c r="Z7074" t="s">
        <v>763</v>
      </c>
      <c r="AA7074">
        <v>11531</v>
      </c>
      <c r="AB7074">
        <v>29</v>
      </c>
      <c r="AD7074" t="s">
        <v>79</v>
      </c>
      <c r="AE7074" t="s">
        <v>80</v>
      </c>
      <c r="AF7074">
        <v>40</v>
      </c>
      <c r="AG7074" s="4">
        <v>0.33333333333333331</v>
      </c>
      <c r="AH7074" s="4">
        <v>0.66666666666666663</v>
      </c>
      <c r="AI7074" s="5">
        <v>15.06</v>
      </c>
      <c r="AL7074" t="s">
        <v>81</v>
      </c>
      <c r="AM7074" t="s">
        <v>82</v>
      </c>
      <c r="AO7074" t="s">
        <v>83</v>
      </c>
      <c r="AR7074" t="s">
        <v>82</v>
      </c>
      <c r="AT7074" t="s">
        <v>72</v>
      </c>
      <c r="AU7074">
        <v>0</v>
      </c>
      <c r="AV7074" t="s">
        <v>35449</v>
      </c>
      <c r="AW7074" t="s">
        <v>72</v>
      </c>
      <c r="AX7074">
        <v>2</v>
      </c>
      <c r="AY7074" t="s">
        <v>35450</v>
      </c>
      <c r="AZ7074" t="s">
        <v>29326</v>
      </c>
      <c r="BA7074" t="s">
        <v>626</v>
      </c>
      <c r="BB7074">
        <v>72801</v>
      </c>
      <c r="BC7074" t="s">
        <v>79</v>
      </c>
      <c r="BH7074" t="s">
        <v>35451</v>
      </c>
      <c r="BJ7074">
        <v>710847578</v>
      </c>
    </row>
    <row r="7075" spans="1:62" x14ac:dyDescent="0.25">
      <c r="A7075" t="s">
        <v>35649</v>
      </c>
      <c r="B7075" s="2">
        <v>43546</v>
      </c>
      <c r="C7075" t="s">
        <v>63</v>
      </c>
      <c r="D7075" s="3">
        <v>43496.401476562503</v>
      </c>
      <c r="E7075" t="s">
        <v>64</v>
      </c>
      <c r="F7075" s="2">
        <v>43586</v>
      </c>
      <c r="G7075" s="2">
        <v>43769</v>
      </c>
      <c r="H7075" t="s">
        <v>16154</v>
      </c>
      <c r="I7075" t="s">
        <v>16155</v>
      </c>
      <c r="J7075" t="s">
        <v>16156</v>
      </c>
      <c r="L7075" t="s">
        <v>16157</v>
      </c>
      <c r="M7075" t="s">
        <v>1101</v>
      </c>
      <c r="N7075">
        <v>5491</v>
      </c>
      <c r="O7075" t="s">
        <v>70</v>
      </c>
      <c r="Q7075" t="s">
        <v>16158</v>
      </c>
      <c r="S7075" t="s">
        <v>72</v>
      </c>
      <c r="T7075" t="s">
        <v>651</v>
      </c>
      <c r="U7075" t="s">
        <v>652</v>
      </c>
      <c r="V7075" t="s">
        <v>653</v>
      </c>
      <c r="W7075" t="s">
        <v>207</v>
      </c>
      <c r="X7075" t="s">
        <v>1500</v>
      </c>
      <c r="Y7075" t="str">
        <f>"35-2014"</f>
        <v>35-2014</v>
      </c>
      <c r="Z7075" t="s">
        <v>301</v>
      </c>
      <c r="AA7075">
        <v>721110</v>
      </c>
      <c r="AB7075">
        <v>8</v>
      </c>
      <c r="AC7075">
        <v>8</v>
      </c>
      <c r="AD7075" t="s">
        <v>79</v>
      </c>
      <c r="AE7075" t="s">
        <v>80</v>
      </c>
      <c r="AF7075">
        <v>35</v>
      </c>
      <c r="AG7075" s="4">
        <v>0.25</v>
      </c>
      <c r="AH7075" s="4">
        <v>0.54166666666666663</v>
      </c>
      <c r="AI7075" s="5">
        <v>13.79</v>
      </c>
      <c r="AJ7075">
        <v>20.69</v>
      </c>
      <c r="AK7075">
        <v>24</v>
      </c>
      <c r="AL7075" t="s">
        <v>81</v>
      </c>
      <c r="AM7075" t="s">
        <v>82</v>
      </c>
      <c r="AO7075" t="s">
        <v>83</v>
      </c>
      <c r="AR7075" t="s">
        <v>82</v>
      </c>
      <c r="AT7075" t="s">
        <v>82</v>
      </c>
      <c r="AW7075" t="s">
        <v>72</v>
      </c>
      <c r="AX7075">
        <v>3</v>
      </c>
      <c r="AY7075" t="s">
        <v>16157</v>
      </c>
      <c r="AZ7075" t="s">
        <v>16159</v>
      </c>
      <c r="BA7075" t="s">
        <v>1101</v>
      </c>
      <c r="BB7075">
        <v>5491</v>
      </c>
      <c r="BC7075" t="s">
        <v>87</v>
      </c>
      <c r="BH7075" t="s">
        <v>16156</v>
      </c>
      <c r="BJ7075">
        <v>30210311</v>
      </c>
    </row>
    <row r="7076" spans="1:62" x14ac:dyDescent="0.25">
      <c r="A7076" t="s">
        <v>35659</v>
      </c>
      <c r="B7076" s="2">
        <v>43546</v>
      </c>
      <c r="C7076" t="s">
        <v>63</v>
      </c>
      <c r="D7076" s="3">
        <v>43473.505973136576</v>
      </c>
      <c r="E7076" t="s">
        <v>64</v>
      </c>
      <c r="F7076" s="2">
        <v>43556</v>
      </c>
      <c r="G7076" s="2">
        <v>43814</v>
      </c>
      <c r="H7076" t="s">
        <v>35660</v>
      </c>
      <c r="I7076" t="s">
        <v>35661</v>
      </c>
      <c r="J7076" t="s">
        <v>35662</v>
      </c>
      <c r="K7076" t="s">
        <v>35663</v>
      </c>
      <c r="L7076" t="s">
        <v>35664</v>
      </c>
      <c r="M7076" t="s">
        <v>207</v>
      </c>
      <c r="N7076">
        <v>1748</v>
      </c>
      <c r="O7076" t="s">
        <v>70</v>
      </c>
      <c r="Q7076" t="s">
        <v>35665</v>
      </c>
      <c r="S7076" t="s">
        <v>72</v>
      </c>
      <c r="T7076" t="s">
        <v>34193</v>
      </c>
      <c r="U7076" t="s">
        <v>34194</v>
      </c>
      <c r="V7076" t="s">
        <v>206</v>
      </c>
      <c r="W7076" t="s">
        <v>207</v>
      </c>
      <c r="X7076" t="s">
        <v>452</v>
      </c>
      <c r="Y7076" t="str">
        <f>"37-3011"</f>
        <v>37-3011</v>
      </c>
      <c r="Z7076" t="s">
        <v>94</v>
      </c>
      <c r="AA7076">
        <v>561730</v>
      </c>
      <c r="AB7076">
        <v>4</v>
      </c>
      <c r="AC7076">
        <v>4</v>
      </c>
      <c r="AD7076" t="s">
        <v>79</v>
      </c>
      <c r="AE7076" t="s">
        <v>80</v>
      </c>
      <c r="AF7076">
        <v>40</v>
      </c>
      <c r="AG7076" s="4">
        <v>0.33333333333333331</v>
      </c>
      <c r="AH7076" s="4">
        <v>0.66666666666666663</v>
      </c>
      <c r="AI7076" s="5">
        <v>17.14</v>
      </c>
      <c r="AJ7076">
        <v>0</v>
      </c>
      <c r="AK7076">
        <v>0</v>
      </c>
      <c r="AL7076" t="s">
        <v>81</v>
      </c>
      <c r="AM7076" t="s">
        <v>82</v>
      </c>
      <c r="AO7076" t="s">
        <v>83</v>
      </c>
      <c r="AP7076" t="s">
        <v>67</v>
      </c>
      <c r="AQ7076" t="s">
        <v>662</v>
      </c>
      <c r="AR7076" t="s">
        <v>82</v>
      </c>
      <c r="AT7076" t="s">
        <v>82</v>
      </c>
      <c r="AW7076" t="s">
        <v>82</v>
      </c>
      <c r="AY7076" t="s">
        <v>35664</v>
      </c>
      <c r="AZ7076" t="s">
        <v>17461</v>
      </c>
      <c r="BA7076" t="s">
        <v>207</v>
      </c>
      <c r="BB7076">
        <v>1748</v>
      </c>
      <c r="BC7076" t="s">
        <v>87</v>
      </c>
      <c r="BH7076" t="s">
        <v>35666</v>
      </c>
      <c r="BJ7076">
        <v>820593201</v>
      </c>
    </row>
    <row r="7077" spans="1:62" x14ac:dyDescent="0.25">
      <c r="A7077" t="s">
        <v>35683</v>
      </c>
      <c r="B7077" s="2">
        <v>43546</v>
      </c>
      <c r="C7077" t="s">
        <v>63</v>
      </c>
      <c r="D7077" s="3">
        <v>43496.307884849535</v>
      </c>
      <c r="E7077" t="s">
        <v>64</v>
      </c>
      <c r="F7077" s="2">
        <v>43586</v>
      </c>
      <c r="G7077" s="2">
        <v>43769</v>
      </c>
      <c r="H7077" t="s">
        <v>16154</v>
      </c>
      <c r="I7077" t="s">
        <v>16155</v>
      </c>
      <c r="J7077" t="s">
        <v>16156</v>
      </c>
      <c r="L7077" t="s">
        <v>16157</v>
      </c>
      <c r="M7077" t="s">
        <v>1101</v>
      </c>
      <c r="N7077">
        <v>5491</v>
      </c>
      <c r="O7077" t="s">
        <v>70</v>
      </c>
      <c r="Q7077" t="s">
        <v>16158</v>
      </c>
      <c r="S7077" t="s">
        <v>72</v>
      </c>
      <c r="T7077" t="s">
        <v>651</v>
      </c>
      <c r="U7077" t="s">
        <v>652</v>
      </c>
      <c r="V7077" t="s">
        <v>653</v>
      </c>
      <c r="W7077" t="s">
        <v>207</v>
      </c>
      <c r="X7077" t="s">
        <v>1427</v>
      </c>
      <c r="Y7077" t="str">
        <f>"37-2012"</f>
        <v>37-2012</v>
      </c>
      <c r="Z7077" t="s">
        <v>373</v>
      </c>
      <c r="AA7077">
        <v>721110</v>
      </c>
      <c r="AB7077">
        <v>6</v>
      </c>
      <c r="AC7077">
        <v>6</v>
      </c>
      <c r="AD7077" t="s">
        <v>79</v>
      </c>
      <c r="AE7077" t="s">
        <v>80</v>
      </c>
      <c r="AF7077">
        <v>35</v>
      </c>
      <c r="AG7077" s="4">
        <v>0.375</v>
      </c>
      <c r="AH7077" s="4">
        <v>0.66666666666666663</v>
      </c>
      <c r="AI7077" s="5">
        <v>11.66</v>
      </c>
      <c r="AJ7077">
        <v>17.489999999999998</v>
      </c>
      <c r="AL7077" t="s">
        <v>81</v>
      </c>
      <c r="AM7077" t="s">
        <v>82</v>
      </c>
      <c r="AO7077" t="s">
        <v>83</v>
      </c>
      <c r="AR7077" t="s">
        <v>82</v>
      </c>
      <c r="AT7077" t="s">
        <v>82</v>
      </c>
      <c r="AW7077" t="s">
        <v>72</v>
      </c>
      <c r="AX7077">
        <v>3</v>
      </c>
      <c r="AY7077" t="s">
        <v>16157</v>
      </c>
      <c r="AZ7077" t="s">
        <v>16159</v>
      </c>
      <c r="BA7077" t="s">
        <v>1101</v>
      </c>
      <c r="BB7077">
        <v>5491</v>
      </c>
      <c r="BC7077" t="s">
        <v>87</v>
      </c>
      <c r="BH7077" t="s">
        <v>16156</v>
      </c>
      <c r="BJ7077">
        <v>30210311</v>
      </c>
    </row>
    <row r="7078" spans="1:62" x14ac:dyDescent="0.25">
      <c r="A7078" t="s">
        <v>35684</v>
      </c>
      <c r="B7078" s="2">
        <v>43546</v>
      </c>
      <c r="C7078" t="s">
        <v>63</v>
      </c>
      <c r="D7078" s="3">
        <v>43496.432394861113</v>
      </c>
      <c r="E7078" t="s">
        <v>91</v>
      </c>
      <c r="H7078" t="s">
        <v>35685</v>
      </c>
      <c r="J7078" t="s">
        <v>35686</v>
      </c>
      <c r="L7078" t="s">
        <v>35687</v>
      </c>
      <c r="M7078" t="s">
        <v>100</v>
      </c>
      <c r="N7078">
        <v>28461</v>
      </c>
      <c r="O7078" t="s">
        <v>70</v>
      </c>
      <c r="Q7078" t="s">
        <v>35688</v>
      </c>
      <c r="S7078" t="s">
        <v>72</v>
      </c>
      <c r="T7078" t="s">
        <v>651</v>
      </c>
      <c r="U7078" t="s">
        <v>652</v>
      </c>
      <c r="V7078" t="s">
        <v>653</v>
      </c>
      <c r="W7078" t="s">
        <v>207</v>
      </c>
      <c r="X7078" t="s">
        <v>30222</v>
      </c>
      <c r="Y7078" t="str">
        <f>"35-3031"</f>
        <v>35-3031</v>
      </c>
      <c r="Z7078" t="s">
        <v>410</v>
      </c>
      <c r="AA7078">
        <v>713910</v>
      </c>
      <c r="AB7078">
        <v>30</v>
      </c>
      <c r="AD7078" t="s">
        <v>79</v>
      </c>
      <c r="AE7078" t="s">
        <v>95</v>
      </c>
      <c r="AF7078">
        <v>40</v>
      </c>
      <c r="AG7078" s="4">
        <v>0.375</v>
      </c>
      <c r="AH7078" s="4">
        <v>0.70833333333333337</v>
      </c>
      <c r="AI7078" s="5">
        <v>10.46</v>
      </c>
      <c r="AJ7078">
        <v>15.69</v>
      </c>
      <c r="AK7078">
        <v>22.5</v>
      </c>
      <c r="AL7078" t="s">
        <v>81</v>
      </c>
      <c r="AM7078" t="s">
        <v>82</v>
      </c>
      <c r="AO7078" t="s">
        <v>83</v>
      </c>
      <c r="AR7078" t="s">
        <v>82</v>
      </c>
      <c r="AT7078" t="s">
        <v>82</v>
      </c>
      <c r="AW7078" t="s">
        <v>72</v>
      </c>
      <c r="AX7078">
        <v>3</v>
      </c>
      <c r="AY7078" t="s">
        <v>35687</v>
      </c>
      <c r="AZ7078" t="s">
        <v>5687</v>
      </c>
      <c r="BA7078" t="s">
        <v>100</v>
      </c>
      <c r="BB7078">
        <v>28461</v>
      </c>
      <c r="BC7078" t="s">
        <v>87</v>
      </c>
      <c r="BH7078" t="s">
        <v>35686</v>
      </c>
      <c r="BJ7078">
        <v>561579664</v>
      </c>
    </row>
    <row r="7079" spans="1:62" x14ac:dyDescent="0.25">
      <c r="A7079" t="s">
        <v>35722</v>
      </c>
      <c r="B7079" s="2">
        <v>43546</v>
      </c>
      <c r="C7079" t="s">
        <v>63</v>
      </c>
      <c r="D7079" s="3">
        <v>43496.405736898145</v>
      </c>
      <c r="E7079" t="s">
        <v>64</v>
      </c>
      <c r="F7079" s="2">
        <v>43586</v>
      </c>
      <c r="G7079" s="2">
        <v>43769</v>
      </c>
      <c r="H7079" t="s">
        <v>16154</v>
      </c>
      <c r="I7079" t="s">
        <v>16155</v>
      </c>
      <c r="J7079" t="s">
        <v>16156</v>
      </c>
      <c r="L7079" t="s">
        <v>16157</v>
      </c>
      <c r="M7079" t="s">
        <v>1101</v>
      </c>
      <c r="N7079">
        <v>5491</v>
      </c>
      <c r="O7079" t="s">
        <v>70</v>
      </c>
      <c r="Q7079" t="s">
        <v>16158</v>
      </c>
      <c r="S7079" t="s">
        <v>72</v>
      </c>
      <c r="T7079" t="s">
        <v>651</v>
      </c>
      <c r="U7079" t="s">
        <v>652</v>
      </c>
      <c r="V7079" t="s">
        <v>653</v>
      </c>
      <c r="W7079" t="s">
        <v>207</v>
      </c>
      <c r="X7079" t="s">
        <v>35723</v>
      </c>
      <c r="Y7079" t="str">
        <f>"39-6011"</f>
        <v>39-6011</v>
      </c>
      <c r="Z7079" t="s">
        <v>3264</v>
      </c>
      <c r="AA7079">
        <v>721110</v>
      </c>
      <c r="AB7079">
        <v>4</v>
      </c>
      <c r="AC7079">
        <v>4</v>
      </c>
      <c r="AD7079" t="s">
        <v>79</v>
      </c>
      <c r="AE7079" t="s">
        <v>80</v>
      </c>
      <c r="AF7079">
        <v>35</v>
      </c>
      <c r="AG7079" s="4">
        <v>0.29166666666666669</v>
      </c>
      <c r="AH7079" s="4">
        <v>0.58333333333333337</v>
      </c>
      <c r="AI7079" s="5">
        <v>13.31</v>
      </c>
      <c r="AJ7079">
        <v>19.96</v>
      </c>
      <c r="AK7079">
        <v>22.5</v>
      </c>
      <c r="AL7079" t="s">
        <v>81</v>
      </c>
      <c r="AM7079" t="s">
        <v>82</v>
      </c>
      <c r="AO7079" t="s">
        <v>83</v>
      </c>
      <c r="AR7079" t="s">
        <v>82</v>
      </c>
      <c r="AT7079" t="s">
        <v>82</v>
      </c>
      <c r="AW7079" t="s">
        <v>72</v>
      </c>
      <c r="AX7079">
        <v>3</v>
      </c>
      <c r="AY7079" t="s">
        <v>16157</v>
      </c>
      <c r="AZ7079" t="s">
        <v>16159</v>
      </c>
      <c r="BA7079" t="s">
        <v>1101</v>
      </c>
      <c r="BB7079">
        <v>5491</v>
      </c>
      <c r="BC7079" t="s">
        <v>87</v>
      </c>
      <c r="BH7079" t="s">
        <v>16156</v>
      </c>
      <c r="BJ7079">
        <v>30210311</v>
      </c>
    </row>
    <row r="7080" spans="1:62" x14ac:dyDescent="0.25">
      <c r="A7080" t="s">
        <v>35740</v>
      </c>
      <c r="B7080" s="2">
        <v>43546</v>
      </c>
      <c r="C7080" t="s">
        <v>63</v>
      </c>
      <c r="D7080" s="3">
        <v>43496.432993090275</v>
      </c>
      <c r="E7080" t="s">
        <v>91</v>
      </c>
      <c r="H7080" t="s">
        <v>35685</v>
      </c>
      <c r="J7080" t="s">
        <v>35686</v>
      </c>
      <c r="L7080" t="s">
        <v>35687</v>
      </c>
      <c r="M7080" t="s">
        <v>100</v>
      </c>
      <c r="N7080">
        <v>28461</v>
      </c>
      <c r="O7080" t="s">
        <v>70</v>
      </c>
      <c r="Q7080" t="s">
        <v>35688</v>
      </c>
      <c r="S7080" t="s">
        <v>72</v>
      </c>
      <c r="T7080" t="s">
        <v>651</v>
      </c>
      <c r="U7080" t="s">
        <v>652</v>
      </c>
      <c r="V7080" t="s">
        <v>653</v>
      </c>
      <c r="W7080" t="s">
        <v>207</v>
      </c>
      <c r="X7080" t="s">
        <v>1844</v>
      </c>
      <c r="Y7080" t="str">
        <f>"35-2014"</f>
        <v>35-2014</v>
      </c>
      <c r="Z7080" t="s">
        <v>301</v>
      </c>
      <c r="AA7080">
        <v>713910</v>
      </c>
      <c r="AB7080">
        <v>20</v>
      </c>
      <c r="AD7080" t="s">
        <v>79</v>
      </c>
      <c r="AE7080" t="s">
        <v>95</v>
      </c>
      <c r="AF7080">
        <v>40</v>
      </c>
      <c r="AG7080" s="4">
        <v>0.375</v>
      </c>
      <c r="AH7080" s="4">
        <v>0.70833333333333337</v>
      </c>
      <c r="AI7080" s="5">
        <v>10.71</v>
      </c>
      <c r="AJ7080">
        <v>16.059999999999999</v>
      </c>
      <c r="AK7080">
        <v>25.5</v>
      </c>
      <c r="AL7080" t="s">
        <v>81</v>
      </c>
      <c r="AM7080" t="s">
        <v>82</v>
      </c>
      <c r="AO7080" t="s">
        <v>83</v>
      </c>
      <c r="AR7080" t="s">
        <v>82</v>
      </c>
      <c r="AT7080" t="s">
        <v>82</v>
      </c>
      <c r="AW7080" t="s">
        <v>72</v>
      </c>
      <c r="AX7080">
        <v>6</v>
      </c>
      <c r="AY7080" t="s">
        <v>35687</v>
      </c>
      <c r="AZ7080" t="s">
        <v>5687</v>
      </c>
      <c r="BA7080" t="s">
        <v>100</v>
      </c>
      <c r="BB7080">
        <v>28461</v>
      </c>
      <c r="BC7080" t="s">
        <v>87</v>
      </c>
      <c r="BH7080" t="s">
        <v>35686</v>
      </c>
      <c r="BJ7080">
        <v>561579664</v>
      </c>
    </row>
    <row r="7081" spans="1:62" x14ac:dyDescent="0.25">
      <c r="A7081" t="s">
        <v>35742</v>
      </c>
      <c r="B7081" s="2">
        <v>43546</v>
      </c>
      <c r="C7081" t="s">
        <v>63</v>
      </c>
      <c r="D7081" s="3">
        <v>43493.41680608796</v>
      </c>
      <c r="E7081" t="s">
        <v>282</v>
      </c>
      <c r="F7081" s="2">
        <v>43583</v>
      </c>
      <c r="G7081" s="2">
        <v>43757</v>
      </c>
      <c r="H7081" t="s">
        <v>35743</v>
      </c>
      <c r="J7081" t="s">
        <v>35744</v>
      </c>
      <c r="L7081" t="s">
        <v>15044</v>
      </c>
      <c r="M7081" t="s">
        <v>2367</v>
      </c>
      <c r="N7081">
        <v>29824</v>
      </c>
      <c r="O7081" t="s">
        <v>70</v>
      </c>
      <c r="Q7081" t="s">
        <v>35745</v>
      </c>
      <c r="S7081" t="s">
        <v>72</v>
      </c>
      <c r="T7081" t="s">
        <v>878</v>
      </c>
      <c r="U7081" t="s">
        <v>8240</v>
      </c>
      <c r="V7081" t="s">
        <v>880</v>
      </c>
      <c r="W7081" t="s">
        <v>881</v>
      </c>
      <c r="X7081" t="s">
        <v>1092</v>
      </c>
      <c r="Y7081" t="str">
        <f>"45-4011"</f>
        <v>45-4011</v>
      </c>
      <c r="Z7081" t="s">
        <v>763</v>
      </c>
      <c r="AA7081">
        <v>115310</v>
      </c>
      <c r="AB7081">
        <v>52</v>
      </c>
      <c r="AC7081">
        <v>51</v>
      </c>
      <c r="AD7081" t="s">
        <v>79</v>
      </c>
      <c r="AE7081" t="s">
        <v>80</v>
      </c>
      <c r="AF7081">
        <v>40</v>
      </c>
      <c r="AG7081" s="4">
        <v>0.33333333333333331</v>
      </c>
      <c r="AH7081" s="4">
        <v>0.6875</v>
      </c>
      <c r="AI7081" s="5">
        <v>9.83</v>
      </c>
      <c r="AJ7081">
        <v>14.75</v>
      </c>
      <c r="AK7081">
        <v>48</v>
      </c>
      <c r="AL7081" t="s">
        <v>81</v>
      </c>
      <c r="AM7081" t="s">
        <v>82</v>
      </c>
      <c r="AO7081" t="s">
        <v>83</v>
      </c>
      <c r="AR7081" t="s">
        <v>82</v>
      </c>
      <c r="AT7081" t="s">
        <v>82</v>
      </c>
      <c r="AW7081" t="s">
        <v>82</v>
      </c>
      <c r="AY7081" t="s">
        <v>2366</v>
      </c>
      <c r="AZ7081" t="s">
        <v>2366</v>
      </c>
      <c r="BA7081" t="s">
        <v>2367</v>
      </c>
      <c r="BB7081">
        <v>29138</v>
      </c>
      <c r="BC7081" t="s">
        <v>79</v>
      </c>
      <c r="BH7081" t="s">
        <v>35746</v>
      </c>
      <c r="BJ7081">
        <v>582294249</v>
      </c>
    </row>
    <row r="7082" spans="1:62" x14ac:dyDescent="0.25">
      <c r="A7082" t="s">
        <v>35750</v>
      </c>
      <c r="B7082" s="2">
        <v>43546</v>
      </c>
      <c r="C7082" t="s">
        <v>63</v>
      </c>
      <c r="D7082" s="3">
        <v>43496.430831620368</v>
      </c>
      <c r="E7082" t="s">
        <v>91</v>
      </c>
      <c r="H7082" t="s">
        <v>35685</v>
      </c>
      <c r="J7082" t="s">
        <v>35686</v>
      </c>
      <c r="L7082" t="s">
        <v>35687</v>
      </c>
      <c r="M7082" t="s">
        <v>100</v>
      </c>
      <c r="N7082">
        <v>28461</v>
      </c>
      <c r="O7082" t="s">
        <v>70</v>
      </c>
      <c r="Q7082" t="s">
        <v>35688</v>
      </c>
      <c r="S7082" t="s">
        <v>72</v>
      </c>
      <c r="T7082" t="s">
        <v>651</v>
      </c>
      <c r="U7082" t="s">
        <v>652</v>
      </c>
      <c r="V7082" t="s">
        <v>653</v>
      </c>
      <c r="W7082" t="s">
        <v>207</v>
      </c>
      <c r="X7082" t="s">
        <v>3128</v>
      </c>
      <c r="Y7082" t="str">
        <f>"35-3011"</f>
        <v>35-3011</v>
      </c>
      <c r="Z7082" t="s">
        <v>3129</v>
      </c>
      <c r="AA7082">
        <v>713910</v>
      </c>
      <c r="AB7082">
        <v>6</v>
      </c>
      <c r="AD7082" t="s">
        <v>79</v>
      </c>
      <c r="AE7082" t="s">
        <v>95</v>
      </c>
      <c r="AF7082">
        <v>40</v>
      </c>
      <c r="AG7082" s="4">
        <v>0.375</v>
      </c>
      <c r="AH7082" s="4">
        <v>0.70833333333333337</v>
      </c>
      <c r="AI7082" s="5">
        <v>10.85</v>
      </c>
      <c r="AJ7082">
        <v>16.28</v>
      </c>
      <c r="AK7082">
        <v>22.5</v>
      </c>
      <c r="AL7082" t="s">
        <v>81</v>
      </c>
      <c r="AM7082" t="s">
        <v>82</v>
      </c>
      <c r="AO7082" t="s">
        <v>83</v>
      </c>
      <c r="AR7082" t="s">
        <v>82</v>
      </c>
      <c r="AT7082" t="s">
        <v>82</v>
      </c>
      <c r="AW7082" t="s">
        <v>72</v>
      </c>
      <c r="AX7082">
        <v>3</v>
      </c>
      <c r="AY7082" t="s">
        <v>35687</v>
      </c>
      <c r="AZ7082" t="s">
        <v>5687</v>
      </c>
      <c r="BA7082" t="s">
        <v>100</v>
      </c>
      <c r="BB7082">
        <v>28461</v>
      </c>
      <c r="BC7082" t="s">
        <v>87</v>
      </c>
      <c r="BH7082" t="s">
        <v>35686</v>
      </c>
      <c r="BJ7082">
        <v>561579664</v>
      </c>
    </row>
    <row r="7083" spans="1:62" x14ac:dyDescent="0.25">
      <c r="A7083" t="s">
        <v>35928</v>
      </c>
      <c r="B7083" s="2">
        <v>43546</v>
      </c>
      <c r="C7083" t="s">
        <v>63</v>
      </c>
      <c r="D7083" s="3">
        <v>43475.238556168981</v>
      </c>
      <c r="E7083" t="s">
        <v>64</v>
      </c>
      <c r="F7083" s="2">
        <v>43556</v>
      </c>
      <c r="G7083" s="2">
        <v>43799</v>
      </c>
      <c r="H7083" t="s">
        <v>35929</v>
      </c>
      <c r="J7083" t="s">
        <v>35930</v>
      </c>
      <c r="L7083" t="s">
        <v>3523</v>
      </c>
      <c r="M7083" t="s">
        <v>105</v>
      </c>
      <c r="N7083">
        <v>76205</v>
      </c>
      <c r="O7083" t="s">
        <v>70</v>
      </c>
      <c r="Q7083" t="s">
        <v>35931</v>
      </c>
      <c r="S7083" t="s">
        <v>72</v>
      </c>
      <c r="T7083" t="s">
        <v>4554</v>
      </c>
      <c r="U7083" t="s">
        <v>8366</v>
      </c>
      <c r="V7083" t="s">
        <v>34744</v>
      </c>
      <c r="W7083" t="s">
        <v>761</v>
      </c>
      <c r="X7083" t="s">
        <v>1758</v>
      </c>
      <c r="Y7083" t="str">
        <f>"37-3011"</f>
        <v>37-3011</v>
      </c>
      <c r="Z7083" t="s">
        <v>94</v>
      </c>
      <c r="AA7083">
        <v>561730</v>
      </c>
      <c r="AB7083">
        <v>15</v>
      </c>
      <c r="AC7083">
        <v>15</v>
      </c>
      <c r="AD7083" t="s">
        <v>79</v>
      </c>
      <c r="AE7083" t="s">
        <v>95</v>
      </c>
      <c r="AF7083">
        <v>35</v>
      </c>
      <c r="AG7083" s="4">
        <v>0.29166666666666669</v>
      </c>
      <c r="AH7083" s="4">
        <v>0.625</v>
      </c>
      <c r="AI7083" s="5">
        <v>13.94</v>
      </c>
      <c r="AM7083" t="s">
        <v>82</v>
      </c>
      <c r="AN7083">
        <v>0</v>
      </c>
      <c r="AO7083" t="s">
        <v>83</v>
      </c>
      <c r="AR7083" t="s">
        <v>82</v>
      </c>
      <c r="AT7083" t="s">
        <v>82</v>
      </c>
      <c r="AW7083" t="s">
        <v>82</v>
      </c>
      <c r="AY7083" t="s">
        <v>3523</v>
      </c>
      <c r="AZ7083" t="s">
        <v>3523</v>
      </c>
      <c r="BA7083" t="s">
        <v>105</v>
      </c>
      <c r="BB7083">
        <v>76205</v>
      </c>
      <c r="BC7083" t="s">
        <v>79</v>
      </c>
      <c r="BD7083" t="s">
        <v>34872</v>
      </c>
      <c r="BH7083" t="s">
        <v>35930</v>
      </c>
      <c r="BJ7083">
        <v>751313928</v>
      </c>
    </row>
    <row r="7084" spans="1:62" x14ac:dyDescent="0.25">
      <c r="A7084" t="s">
        <v>35948</v>
      </c>
      <c r="B7084" s="2">
        <v>43546</v>
      </c>
      <c r="C7084" t="s">
        <v>63</v>
      </c>
      <c r="D7084" s="3">
        <v>43475.23837230324</v>
      </c>
      <c r="E7084" t="s">
        <v>64</v>
      </c>
      <c r="F7084" s="2">
        <v>43556</v>
      </c>
      <c r="G7084" s="2">
        <v>43770</v>
      </c>
      <c r="H7084" t="s">
        <v>35949</v>
      </c>
      <c r="J7084" t="s">
        <v>35950</v>
      </c>
      <c r="L7084" t="s">
        <v>738</v>
      </c>
      <c r="M7084" t="s">
        <v>105</v>
      </c>
      <c r="N7084">
        <v>78736</v>
      </c>
      <c r="O7084" t="s">
        <v>70</v>
      </c>
      <c r="Q7084" t="s">
        <v>35951</v>
      </c>
      <c r="S7084" t="s">
        <v>72</v>
      </c>
      <c r="T7084" t="s">
        <v>1855</v>
      </c>
      <c r="U7084" t="s">
        <v>6225</v>
      </c>
      <c r="V7084" t="s">
        <v>738</v>
      </c>
      <c r="W7084" t="s">
        <v>105</v>
      </c>
      <c r="X7084" t="s">
        <v>2708</v>
      </c>
      <c r="Y7084" t="str">
        <f>"37-3011"</f>
        <v>37-3011</v>
      </c>
      <c r="Z7084" t="s">
        <v>94</v>
      </c>
      <c r="AA7084">
        <v>56173</v>
      </c>
      <c r="AB7084">
        <v>50</v>
      </c>
      <c r="AC7084">
        <v>50</v>
      </c>
      <c r="AD7084" t="s">
        <v>79</v>
      </c>
      <c r="AE7084" t="s">
        <v>95</v>
      </c>
      <c r="AF7084">
        <v>40</v>
      </c>
      <c r="AG7084" s="4">
        <v>0.33333333333333331</v>
      </c>
      <c r="AH7084" s="4">
        <v>0.70833333333333337</v>
      </c>
      <c r="AI7084" s="5">
        <v>13.91</v>
      </c>
      <c r="AJ7084">
        <v>20.87</v>
      </c>
      <c r="AL7084" t="s">
        <v>81</v>
      </c>
      <c r="AM7084" t="s">
        <v>82</v>
      </c>
      <c r="AO7084" t="s">
        <v>83</v>
      </c>
      <c r="AR7084" t="s">
        <v>82</v>
      </c>
      <c r="AT7084" t="s">
        <v>82</v>
      </c>
      <c r="AW7084" t="s">
        <v>82</v>
      </c>
      <c r="AY7084" t="s">
        <v>738</v>
      </c>
      <c r="AZ7084" t="s">
        <v>2422</v>
      </c>
      <c r="BA7084" t="s">
        <v>105</v>
      </c>
      <c r="BB7084">
        <v>78736</v>
      </c>
      <c r="BC7084" t="s">
        <v>79</v>
      </c>
      <c r="BH7084" t="s">
        <v>35950</v>
      </c>
      <c r="BJ7084">
        <v>832587265</v>
      </c>
    </row>
    <row r="7085" spans="1:62" x14ac:dyDescent="0.25">
      <c r="A7085" t="s">
        <v>35965</v>
      </c>
      <c r="B7085" s="2">
        <v>43546</v>
      </c>
      <c r="C7085" t="s">
        <v>63</v>
      </c>
      <c r="D7085" s="3">
        <v>43486.30505210648</v>
      </c>
      <c r="E7085" t="s">
        <v>64</v>
      </c>
      <c r="F7085" s="2">
        <v>43575</v>
      </c>
      <c r="G7085" s="2">
        <v>43763</v>
      </c>
      <c r="H7085" t="s">
        <v>35966</v>
      </c>
      <c r="I7085" t="s">
        <v>67</v>
      </c>
      <c r="J7085" t="s">
        <v>35967</v>
      </c>
      <c r="K7085" t="s">
        <v>67</v>
      </c>
      <c r="L7085" t="s">
        <v>35968</v>
      </c>
      <c r="M7085" t="s">
        <v>298</v>
      </c>
      <c r="N7085">
        <v>4544</v>
      </c>
      <c r="O7085" t="s">
        <v>70</v>
      </c>
      <c r="P7085" t="s">
        <v>67</v>
      </c>
      <c r="Q7085" t="s">
        <v>35969</v>
      </c>
      <c r="S7085" t="s">
        <v>72</v>
      </c>
      <c r="T7085" t="s">
        <v>8517</v>
      </c>
      <c r="U7085" t="s">
        <v>8518</v>
      </c>
      <c r="V7085" t="s">
        <v>8519</v>
      </c>
      <c r="W7085" t="s">
        <v>207</v>
      </c>
      <c r="X7085" t="s">
        <v>366</v>
      </c>
      <c r="Y7085" t="str">
        <f>"37-2012"</f>
        <v>37-2012</v>
      </c>
      <c r="Z7085" t="s">
        <v>373</v>
      </c>
      <c r="AA7085">
        <v>721110</v>
      </c>
      <c r="AB7085">
        <v>3</v>
      </c>
      <c r="AC7085">
        <v>3</v>
      </c>
      <c r="AD7085" t="s">
        <v>79</v>
      </c>
      <c r="AE7085" t="s">
        <v>80</v>
      </c>
      <c r="AF7085">
        <v>36</v>
      </c>
      <c r="AG7085" s="4">
        <v>0.39583333333333331</v>
      </c>
      <c r="AH7085" s="4">
        <v>0.64583333333333337</v>
      </c>
      <c r="AI7085" s="5">
        <v>11.15</v>
      </c>
      <c r="AL7085" t="s">
        <v>81</v>
      </c>
      <c r="AM7085" t="s">
        <v>82</v>
      </c>
      <c r="AO7085" t="s">
        <v>83</v>
      </c>
      <c r="AP7085" t="s">
        <v>67</v>
      </c>
      <c r="AQ7085" t="s">
        <v>67</v>
      </c>
      <c r="AR7085" t="s">
        <v>82</v>
      </c>
      <c r="AT7085" t="s">
        <v>82</v>
      </c>
      <c r="AW7085" t="s">
        <v>82</v>
      </c>
      <c r="AY7085" t="s">
        <v>35968</v>
      </c>
      <c r="AZ7085" t="s">
        <v>2955</v>
      </c>
      <c r="BA7085" t="s">
        <v>298</v>
      </c>
      <c r="BB7085">
        <v>4544</v>
      </c>
      <c r="BC7085" t="s">
        <v>87</v>
      </c>
      <c r="BH7085" t="s">
        <v>35967</v>
      </c>
      <c r="BI7085" t="s">
        <v>67</v>
      </c>
      <c r="BJ7085">
        <v>464852312</v>
      </c>
    </row>
    <row r="7086" spans="1:62" x14ac:dyDescent="0.25">
      <c r="A7086" t="s">
        <v>36034</v>
      </c>
      <c r="B7086" s="2">
        <v>43546</v>
      </c>
      <c r="C7086" t="s">
        <v>63</v>
      </c>
      <c r="D7086" s="3">
        <v>43475.197765972225</v>
      </c>
      <c r="E7086" t="s">
        <v>64</v>
      </c>
      <c r="F7086" s="2">
        <v>43556</v>
      </c>
      <c r="G7086" s="2">
        <v>43770</v>
      </c>
      <c r="H7086" t="s">
        <v>34022</v>
      </c>
      <c r="I7086" t="s">
        <v>34023</v>
      </c>
      <c r="J7086" t="s">
        <v>34024</v>
      </c>
      <c r="L7086" t="s">
        <v>5451</v>
      </c>
      <c r="M7086" t="s">
        <v>207</v>
      </c>
      <c r="N7086">
        <v>2539</v>
      </c>
      <c r="O7086" t="s">
        <v>70</v>
      </c>
      <c r="Q7086" t="s">
        <v>34025</v>
      </c>
      <c r="S7086" t="s">
        <v>72</v>
      </c>
      <c r="T7086" t="s">
        <v>33914</v>
      </c>
      <c r="U7086" t="s">
        <v>33915</v>
      </c>
      <c r="V7086" t="s">
        <v>608</v>
      </c>
      <c r="W7086" t="s">
        <v>207</v>
      </c>
      <c r="X7086" t="s">
        <v>18570</v>
      </c>
      <c r="Y7086" t="str">
        <f>"35-3022"</f>
        <v>35-3022</v>
      </c>
      <c r="Z7086" t="s">
        <v>280</v>
      </c>
      <c r="AA7086">
        <v>722211</v>
      </c>
      <c r="AB7086">
        <v>4</v>
      </c>
      <c r="AC7086">
        <v>4</v>
      </c>
      <c r="AD7086" t="s">
        <v>79</v>
      </c>
      <c r="AE7086" t="s">
        <v>80</v>
      </c>
      <c r="AF7086">
        <v>35</v>
      </c>
      <c r="AG7086" s="4">
        <v>0.41666666666666669</v>
      </c>
      <c r="AH7086" s="4">
        <v>0.70833333333333337</v>
      </c>
      <c r="AI7086" s="5">
        <v>13.02</v>
      </c>
      <c r="AJ7086">
        <v>0</v>
      </c>
      <c r="AK7086">
        <v>0</v>
      </c>
      <c r="AL7086" t="s">
        <v>81</v>
      </c>
      <c r="AM7086" t="s">
        <v>82</v>
      </c>
      <c r="AO7086" t="s">
        <v>83</v>
      </c>
      <c r="AR7086" t="s">
        <v>82</v>
      </c>
      <c r="AT7086" t="s">
        <v>82</v>
      </c>
      <c r="AW7086" t="s">
        <v>82</v>
      </c>
      <c r="AY7086" t="s">
        <v>19800</v>
      </c>
      <c r="AZ7086" t="s">
        <v>5453</v>
      </c>
      <c r="BA7086" t="s">
        <v>207</v>
      </c>
      <c r="BB7086">
        <v>2557</v>
      </c>
      <c r="BC7086" t="s">
        <v>87</v>
      </c>
      <c r="BH7086" t="s">
        <v>34024</v>
      </c>
      <c r="BJ7086">
        <v>462486790</v>
      </c>
    </row>
    <row r="7087" spans="1:62" x14ac:dyDescent="0.25">
      <c r="A7087" t="s">
        <v>36145</v>
      </c>
      <c r="B7087" s="2">
        <v>43546</v>
      </c>
      <c r="C7087" t="s">
        <v>63</v>
      </c>
      <c r="D7087" s="3">
        <v>43475.255663703705</v>
      </c>
      <c r="E7087" t="s">
        <v>64</v>
      </c>
      <c r="F7087" s="2">
        <v>43556</v>
      </c>
      <c r="G7087" s="2">
        <v>43830</v>
      </c>
      <c r="H7087" t="s">
        <v>36146</v>
      </c>
      <c r="J7087" t="s">
        <v>36147</v>
      </c>
      <c r="L7087" t="s">
        <v>36148</v>
      </c>
      <c r="M7087" t="s">
        <v>1276</v>
      </c>
      <c r="N7087">
        <v>53097</v>
      </c>
      <c r="O7087" t="s">
        <v>70</v>
      </c>
      <c r="Q7087" t="s">
        <v>36149</v>
      </c>
      <c r="S7087" t="s">
        <v>72</v>
      </c>
      <c r="T7087" t="s">
        <v>36150</v>
      </c>
      <c r="U7087" t="s">
        <v>36151</v>
      </c>
      <c r="V7087" t="s">
        <v>36152</v>
      </c>
      <c r="W7087" t="s">
        <v>1276</v>
      </c>
      <c r="X7087" t="s">
        <v>36153</v>
      </c>
      <c r="Y7087" t="str">
        <f>"37-3013"</f>
        <v>37-3013</v>
      </c>
      <c r="Z7087" t="s">
        <v>1932</v>
      </c>
      <c r="AA7087">
        <v>561730</v>
      </c>
      <c r="AB7087">
        <v>8</v>
      </c>
      <c r="AC7087">
        <v>8</v>
      </c>
      <c r="AD7087" t="s">
        <v>79</v>
      </c>
      <c r="AE7087" t="s">
        <v>80</v>
      </c>
      <c r="AF7087">
        <v>40</v>
      </c>
      <c r="AG7087" s="4">
        <v>0.33333333333333331</v>
      </c>
      <c r="AH7087" s="4">
        <v>0.70833333333333337</v>
      </c>
      <c r="AI7087" s="5">
        <v>21.59</v>
      </c>
      <c r="AM7087" t="s">
        <v>82</v>
      </c>
      <c r="AO7087" t="s">
        <v>83</v>
      </c>
      <c r="AR7087" t="s">
        <v>82</v>
      </c>
      <c r="AT7087" t="s">
        <v>82</v>
      </c>
      <c r="AW7087" t="s">
        <v>72</v>
      </c>
      <c r="AX7087">
        <v>3</v>
      </c>
      <c r="AY7087" t="s">
        <v>36148</v>
      </c>
      <c r="AZ7087" t="s">
        <v>36154</v>
      </c>
      <c r="BA7087" t="s">
        <v>1276</v>
      </c>
      <c r="BB7087">
        <v>53097</v>
      </c>
      <c r="BC7087" t="s">
        <v>79</v>
      </c>
      <c r="BD7087" t="s">
        <v>36155</v>
      </c>
      <c r="BE7087">
        <v>2460930</v>
      </c>
      <c r="BF7087" s="2">
        <v>43467</v>
      </c>
      <c r="BG7087" s="2">
        <v>43549</v>
      </c>
      <c r="BH7087" t="s">
        <v>36147</v>
      </c>
      <c r="BJ7087">
        <v>391952552</v>
      </c>
    </row>
    <row r="7088" spans="1:62" x14ac:dyDescent="0.25">
      <c r="A7088" t="s">
        <v>36201</v>
      </c>
      <c r="B7088" s="2">
        <v>43546</v>
      </c>
      <c r="C7088" t="s">
        <v>63</v>
      </c>
      <c r="D7088" s="3">
        <v>43480.4829015625</v>
      </c>
      <c r="E7088" t="s">
        <v>64</v>
      </c>
      <c r="F7088" s="2">
        <v>43546</v>
      </c>
      <c r="G7088" s="2">
        <v>43661</v>
      </c>
      <c r="H7088" t="s">
        <v>9749</v>
      </c>
      <c r="I7088" t="s">
        <v>9750</v>
      </c>
      <c r="J7088" t="s">
        <v>9751</v>
      </c>
      <c r="L7088" t="s">
        <v>3492</v>
      </c>
      <c r="M7088" t="s">
        <v>714</v>
      </c>
      <c r="N7088">
        <v>70668</v>
      </c>
      <c r="O7088" t="s">
        <v>70</v>
      </c>
      <c r="Q7088" t="s">
        <v>9752</v>
      </c>
      <c r="S7088" t="s">
        <v>72</v>
      </c>
      <c r="T7088" t="s">
        <v>3176</v>
      </c>
      <c r="U7088" t="s">
        <v>3177</v>
      </c>
      <c r="V7088" t="s">
        <v>3178</v>
      </c>
      <c r="W7088" t="s">
        <v>86</v>
      </c>
      <c r="X7088" t="s">
        <v>379</v>
      </c>
      <c r="Y7088" t="str">
        <f>"37-2012"</f>
        <v>37-2012</v>
      </c>
      <c r="Z7088" t="s">
        <v>373</v>
      </c>
      <c r="AA7088">
        <v>711212</v>
      </c>
      <c r="AB7088">
        <v>16</v>
      </c>
      <c r="AC7088">
        <v>16</v>
      </c>
      <c r="AD7088" t="s">
        <v>79</v>
      </c>
      <c r="AE7088" t="s">
        <v>80</v>
      </c>
      <c r="AF7088">
        <v>40</v>
      </c>
      <c r="AG7088" s="4">
        <v>0.33333333333333331</v>
      </c>
      <c r="AH7088" s="4">
        <v>0.66666666666666663</v>
      </c>
      <c r="AI7088" s="6">
        <v>10</v>
      </c>
      <c r="AJ7088">
        <v>15</v>
      </c>
      <c r="AL7088" t="s">
        <v>81</v>
      </c>
      <c r="AM7088" t="s">
        <v>82</v>
      </c>
      <c r="AO7088" t="s">
        <v>83</v>
      </c>
      <c r="AR7088" t="s">
        <v>82</v>
      </c>
      <c r="AT7088" t="s">
        <v>82</v>
      </c>
      <c r="AW7088" t="s">
        <v>82</v>
      </c>
      <c r="AY7088" t="s">
        <v>9753</v>
      </c>
      <c r="AZ7088" t="s">
        <v>9754</v>
      </c>
      <c r="BA7088" t="s">
        <v>714</v>
      </c>
      <c r="BB7088">
        <v>70668</v>
      </c>
      <c r="BC7088" t="s">
        <v>87</v>
      </c>
      <c r="BH7088" t="s">
        <v>9755</v>
      </c>
      <c r="BJ7088">
        <v>912121472</v>
      </c>
    </row>
    <row r="7089" spans="1:62" x14ac:dyDescent="0.25">
      <c r="A7089" t="s">
        <v>36202</v>
      </c>
      <c r="B7089" s="2">
        <v>43546</v>
      </c>
      <c r="C7089" t="s">
        <v>63</v>
      </c>
      <c r="D7089" s="3">
        <v>43483.185931018517</v>
      </c>
      <c r="E7089" t="s">
        <v>117</v>
      </c>
      <c r="H7089" t="s">
        <v>36203</v>
      </c>
      <c r="I7089" t="s">
        <v>36204</v>
      </c>
      <c r="J7089" t="s">
        <v>36205</v>
      </c>
      <c r="L7089" t="s">
        <v>1481</v>
      </c>
      <c r="M7089" t="s">
        <v>105</v>
      </c>
      <c r="N7089">
        <v>75766</v>
      </c>
      <c r="O7089" t="s">
        <v>70</v>
      </c>
      <c r="Q7089" t="s">
        <v>36206</v>
      </c>
      <c r="S7089" t="s">
        <v>72</v>
      </c>
      <c r="T7089" t="s">
        <v>35768</v>
      </c>
      <c r="U7089" t="s">
        <v>35769</v>
      </c>
      <c r="V7089" t="s">
        <v>35770</v>
      </c>
      <c r="W7089" t="s">
        <v>105</v>
      </c>
      <c r="X7089" t="s">
        <v>2708</v>
      </c>
      <c r="Y7089" t="str">
        <f>"37-3011"</f>
        <v>37-3011</v>
      </c>
      <c r="Z7089" t="s">
        <v>94</v>
      </c>
      <c r="AA7089">
        <v>561730</v>
      </c>
      <c r="AB7089">
        <v>8</v>
      </c>
      <c r="AD7089" t="s">
        <v>79</v>
      </c>
      <c r="AE7089" t="s">
        <v>95</v>
      </c>
      <c r="AF7089">
        <v>40</v>
      </c>
      <c r="AG7089" s="4">
        <v>0.33333333333333331</v>
      </c>
      <c r="AH7089" s="4">
        <v>0.70833333333333337</v>
      </c>
      <c r="AI7089" s="5">
        <v>13.35</v>
      </c>
      <c r="AJ7089">
        <v>20.03</v>
      </c>
      <c r="AL7089" t="s">
        <v>81</v>
      </c>
      <c r="AM7089" t="s">
        <v>82</v>
      </c>
      <c r="AO7089" t="s">
        <v>83</v>
      </c>
      <c r="AR7089" t="s">
        <v>82</v>
      </c>
      <c r="AT7089" t="s">
        <v>82</v>
      </c>
      <c r="AW7089" t="s">
        <v>72</v>
      </c>
      <c r="AX7089">
        <v>3</v>
      </c>
      <c r="AY7089" t="s">
        <v>1481</v>
      </c>
      <c r="AZ7089" t="s">
        <v>23211</v>
      </c>
      <c r="BA7089" t="s">
        <v>105</v>
      </c>
      <c r="BB7089">
        <v>75766</v>
      </c>
      <c r="BC7089" t="s">
        <v>79</v>
      </c>
      <c r="BH7089" t="s">
        <v>36205</v>
      </c>
      <c r="BJ7089">
        <v>464118916</v>
      </c>
    </row>
    <row r="7090" spans="1:62" x14ac:dyDescent="0.25">
      <c r="A7090" t="s">
        <v>36262</v>
      </c>
      <c r="B7090" s="2">
        <v>43546</v>
      </c>
      <c r="C7090" t="s">
        <v>63</v>
      </c>
      <c r="D7090" s="3">
        <v>43476.333463807867</v>
      </c>
      <c r="E7090" t="s">
        <v>117</v>
      </c>
      <c r="H7090" t="s">
        <v>36263</v>
      </c>
      <c r="I7090" t="s">
        <v>36264</v>
      </c>
      <c r="J7090" t="s">
        <v>36265</v>
      </c>
      <c r="K7090" t="s">
        <v>23024</v>
      </c>
      <c r="L7090" t="s">
        <v>182</v>
      </c>
      <c r="M7090" t="s">
        <v>166</v>
      </c>
      <c r="N7090">
        <v>84115</v>
      </c>
      <c r="O7090" t="s">
        <v>70</v>
      </c>
      <c r="Q7090" t="s">
        <v>36266</v>
      </c>
      <c r="S7090" t="s">
        <v>72</v>
      </c>
      <c r="T7090" t="s">
        <v>36211</v>
      </c>
      <c r="U7090" t="s">
        <v>36212</v>
      </c>
      <c r="V7090" t="s">
        <v>170</v>
      </c>
      <c r="W7090" t="s">
        <v>166</v>
      </c>
      <c r="X7090" t="s">
        <v>36267</v>
      </c>
      <c r="Y7090" t="str">
        <f>"37-2012"</f>
        <v>37-2012</v>
      </c>
      <c r="Z7090" t="s">
        <v>373</v>
      </c>
      <c r="AA7090">
        <v>561720</v>
      </c>
      <c r="AB7090">
        <v>35</v>
      </c>
      <c r="AD7090" t="s">
        <v>79</v>
      </c>
      <c r="AE7090" t="s">
        <v>95</v>
      </c>
      <c r="AF7090">
        <v>40</v>
      </c>
      <c r="AG7090" s="4">
        <v>0.375</v>
      </c>
      <c r="AH7090" s="4">
        <v>0.70833333333333337</v>
      </c>
      <c r="AI7090" s="5">
        <v>13.02</v>
      </c>
      <c r="AJ7090">
        <v>19.53</v>
      </c>
      <c r="AK7090">
        <v>19.53</v>
      </c>
      <c r="AM7090" t="s">
        <v>82</v>
      </c>
      <c r="AO7090" t="s">
        <v>83</v>
      </c>
      <c r="AP7090" t="s">
        <v>130</v>
      </c>
      <c r="AQ7090" t="s">
        <v>130</v>
      </c>
      <c r="AR7090" t="s">
        <v>82</v>
      </c>
      <c r="AT7090" t="s">
        <v>82</v>
      </c>
      <c r="AW7090" t="s">
        <v>82</v>
      </c>
      <c r="AY7090" t="s">
        <v>170</v>
      </c>
      <c r="AZ7090" t="s">
        <v>172</v>
      </c>
      <c r="BA7090" t="s">
        <v>166</v>
      </c>
      <c r="BB7090">
        <v>84115</v>
      </c>
      <c r="BC7090" t="s">
        <v>79</v>
      </c>
      <c r="BH7090" t="s">
        <v>36265</v>
      </c>
      <c r="BI7090" t="s">
        <v>23024</v>
      </c>
      <c r="BJ7090">
        <v>472847499</v>
      </c>
    </row>
    <row r="7091" spans="1:62" x14ac:dyDescent="0.25">
      <c r="A7091" t="s">
        <v>36269</v>
      </c>
      <c r="B7091" s="2">
        <v>43546</v>
      </c>
      <c r="C7091" t="s">
        <v>63</v>
      </c>
      <c r="D7091" s="3">
        <v>43480.375830243058</v>
      </c>
      <c r="E7091" t="s">
        <v>64</v>
      </c>
      <c r="F7091" s="2">
        <v>43556</v>
      </c>
      <c r="G7091" s="2">
        <v>43799</v>
      </c>
      <c r="H7091" t="s">
        <v>36270</v>
      </c>
      <c r="J7091" t="s">
        <v>36271</v>
      </c>
      <c r="L7091" t="s">
        <v>9004</v>
      </c>
      <c r="M7091" t="s">
        <v>1246</v>
      </c>
      <c r="N7091">
        <v>63050</v>
      </c>
      <c r="O7091" t="s">
        <v>70</v>
      </c>
      <c r="Q7091" t="s">
        <v>36272</v>
      </c>
      <c r="S7091" t="s">
        <v>72</v>
      </c>
      <c r="T7091" t="s">
        <v>878</v>
      </c>
      <c r="U7091" t="s">
        <v>2878</v>
      </c>
      <c r="V7091" t="s">
        <v>2620</v>
      </c>
      <c r="W7091" t="s">
        <v>881</v>
      </c>
      <c r="X7091" t="s">
        <v>106</v>
      </c>
      <c r="Y7091" t="str">
        <f>"37-3011"</f>
        <v>37-3011</v>
      </c>
      <c r="Z7091" t="s">
        <v>94</v>
      </c>
      <c r="AA7091">
        <v>561730</v>
      </c>
      <c r="AB7091">
        <v>4</v>
      </c>
      <c r="AC7091">
        <v>4</v>
      </c>
      <c r="AD7091" t="s">
        <v>79</v>
      </c>
      <c r="AE7091" t="s">
        <v>80</v>
      </c>
      <c r="AF7091">
        <v>40</v>
      </c>
      <c r="AG7091" s="4">
        <v>0.3125</v>
      </c>
      <c r="AH7091" s="4">
        <v>0.70833333333333337</v>
      </c>
      <c r="AI7091" s="5">
        <v>14.52</v>
      </c>
      <c r="AJ7091">
        <v>21.78</v>
      </c>
      <c r="AK7091">
        <v>22.5</v>
      </c>
      <c r="AL7091" t="s">
        <v>81</v>
      </c>
      <c r="AM7091" t="s">
        <v>82</v>
      </c>
      <c r="AO7091" t="s">
        <v>83</v>
      </c>
      <c r="AR7091" t="s">
        <v>82</v>
      </c>
      <c r="AT7091" t="s">
        <v>82</v>
      </c>
      <c r="AW7091" t="s">
        <v>82</v>
      </c>
      <c r="AY7091" t="s">
        <v>9004</v>
      </c>
      <c r="AZ7091" t="s">
        <v>713</v>
      </c>
      <c r="BA7091" t="s">
        <v>1246</v>
      </c>
      <c r="BB7091">
        <v>63050</v>
      </c>
      <c r="BC7091" t="s">
        <v>79</v>
      </c>
      <c r="BH7091" t="s">
        <v>36273</v>
      </c>
      <c r="BJ7091">
        <v>470996933</v>
      </c>
    </row>
    <row r="7092" spans="1:62" x14ac:dyDescent="0.25">
      <c r="A7092" t="s">
        <v>36288</v>
      </c>
      <c r="B7092" s="2">
        <v>43546</v>
      </c>
      <c r="C7092" t="s">
        <v>63</v>
      </c>
      <c r="D7092" s="3">
        <v>43476.351202488426</v>
      </c>
      <c r="E7092" t="s">
        <v>117</v>
      </c>
      <c r="H7092" t="s">
        <v>36289</v>
      </c>
      <c r="I7092" t="s">
        <v>36264</v>
      </c>
      <c r="J7092" t="s">
        <v>36290</v>
      </c>
      <c r="L7092" t="s">
        <v>4681</v>
      </c>
      <c r="M7092" t="s">
        <v>774</v>
      </c>
      <c r="N7092">
        <v>80224</v>
      </c>
      <c r="O7092" t="s">
        <v>70</v>
      </c>
      <c r="Q7092" t="s">
        <v>36266</v>
      </c>
      <c r="S7092" t="s">
        <v>72</v>
      </c>
      <c r="T7092" t="s">
        <v>36211</v>
      </c>
      <c r="U7092" t="s">
        <v>36212</v>
      </c>
      <c r="V7092" t="s">
        <v>170</v>
      </c>
      <c r="W7092" t="s">
        <v>166</v>
      </c>
      <c r="X7092" t="s">
        <v>17962</v>
      </c>
      <c r="Y7092" t="str">
        <f>"37-2012"</f>
        <v>37-2012</v>
      </c>
      <c r="Z7092" t="s">
        <v>373</v>
      </c>
      <c r="AA7092">
        <v>561720</v>
      </c>
      <c r="AB7092">
        <v>75</v>
      </c>
      <c r="AD7092" t="s">
        <v>79</v>
      </c>
      <c r="AE7092" t="s">
        <v>95</v>
      </c>
      <c r="AF7092">
        <v>40</v>
      </c>
      <c r="AG7092" s="4">
        <v>0.375</v>
      </c>
      <c r="AH7092" s="4">
        <v>0.70833333333333337</v>
      </c>
      <c r="AI7092" s="5">
        <v>12.58</v>
      </c>
      <c r="AJ7092">
        <v>19.53</v>
      </c>
      <c r="AK7092">
        <v>19.53</v>
      </c>
      <c r="AM7092" t="s">
        <v>82</v>
      </c>
      <c r="AO7092" t="s">
        <v>83</v>
      </c>
      <c r="AP7092" t="s">
        <v>130</v>
      </c>
      <c r="AQ7092" t="s">
        <v>130</v>
      </c>
      <c r="AR7092" t="s">
        <v>82</v>
      </c>
      <c r="AT7092" t="s">
        <v>82</v>
      </c>
      <c r="AW7092" t="s">
        <v>82</v>
      </c>
      <c r="AY7092" t="s">
        <v>4681</v>
      </c>
      <c r="AZ7092" t="s">
        <v>4681</v>
      </c>
      <c r="BA7092" t="s">
        <v>774</v>
      </c>
      <c r="BB7092">
        <v>80224</v>
      </c>
      <c r="BC7092" t="s">
        <v>79</v>
      </c>
      <c r="BD7092" t="s">
        <v>36291</v>
      </c>
      <c r="BH7092" t="s">
        <v>36292</v>
      </c>
      <c r="BJ7092">
        <v>472847499</v>
      </c>
    </row>
    <row r="7093" spans="1:62" x14ac:dyDescent="0.25">
      <c r="A7093" t="s">
        <v>36388</v>
      </c>
      <c r="B7093" s="2">
        <v>43546</v>
      </c>
      <c r="C7093" t="s">
        <v>63</v>
      </c>
      <c r="D7093" s="3">
        <v>43480.064566250003</v>
      </c>
      <c r="E7093" t="s">
        <v>64</v>
      </c>
      <c r="F7093" s="2">
        <v>43570</v>
      </c>
      <c r="G7093" s="2">
        <v>43773</v>
      </c>
      <c r="H7093" t="s">
        <v>33400</v>
      </c>
      <c r="I7093" t="s">
        <v>33401</v>
      </c>
      <c r="J7093" t="s">
        <v>33402</v>
      </c>
      <c r="L7093" t="s">
        <v>33403</v>
      </c>
      <c r="M7093" t="s">
        <v>226</v>
      </c>
      <c r="N7093">
        <v>49636</v>
      </c>
      <c r="O7093" t="s">
        <v>70</v>
      </c>
      <c r="Q7093" t="s">
        <v>33404</v>
      </c>
      <c r="S7093" t="s">
        <v>72</v>
      </c>
      <c r="T7093" t="s">
        <v>19936</v>
      </c>
      <c r="U7093" t="s">
        <v>19937</v>
      </c>
      <c r="V7093" t="s">
        <v>3243</v>
      </c>
      <c r="W7093" t="s">
        <v>226</v>
      </c>
      <c r="X7093" t="s">
        <v>16152</v>
      </c>
      <c r="Y7093" t="str">
        <f>"35-3031"</f>
        <v>35-3031</v>
      </c>
      <c r="Z7093" t="s">
        <v>410</v>
      </c>
      <c r="AA7093">
        <v>721110</v>
      </c>
      <c r="AB7093">
        <v>15</v>
      </c>
      <c r="AC7093">
        <v>15</v>
      </c>
      <c r="AD7093" t="s">
        <v>79</v>
      </c>
      <c r="AE7093" t="s">
        <v>95</v>
      </c>
      <c r="AF7093">
        <v>40</v>
      </c>
      <c r="AG7093" s="4">
        <v>0.29166666666666669</v>
      </c>
      <c r="AH7093" s="4">
        <v>0.91666666666666663</v>
      </c>
      <c r="AI7093" s="5">
        <v>13.63</v>
      </c>
      <c r="AJ7093">
        <v>20.45</v>
      </c>
      <c r="AK7093">
        <v>20.45</v>
      </c>
      <c r="AL7093" t="s">
        <v>81</v>
      </c>
      <c r="AM7093" t="s">
        <v>82</v>
      </c>
      <c r="AO7093" t="s">
        <v>83</v>
      </c>
      <c r="AR7093" t="s">
        <v>82</v>
      </c>
      <c r="AT7093" t="s">
        <v>82</v>
      </c>
      <c r="AW7093" t="s">
        <v>82</v>
      </c>
      <c r="AY7093" t="s">
        <v>33406</v>
      </c>
      <c r="AZ7093" t="s">
        <v>33407</v>
      </c>
      <c r="BA7093" t="s">
        <v>226</v>
      </c>
      <c r="BB7093">
        <v>49636</v>
      </c>
      <c r="BC7093" t="s">
        <v>87</v>
      </c>
      <c r="BH7093" t="s">
        <v>33408</v>
      </c>
      <c r="BJ7093">
        <v>382915708</v>
      </c>
    </row>
    <row r="7094" spans="1:62" x14ac:dyDescent="0.25">
      <c r="A7094" t="s">
        <v>36436</v>
      </c>
      <c r="B7094" s="2">
        <v>43546</v>
      </c>
      <c r="C7094" t="s">
        <v>63</v>
      </c>
      <c r="D7094" s="3">
        <v>43480.061373553239</v>
      </c>
      <c r="E7094" t="s">
        <v>64</v>
      </c>
      <c r="F7094" s="2">
        <v>43570</v>
      </c>
      <c r="G7094" s="2">
        <v>43773</v>
      </c>
      <c r="H7094" t="s">
        <v>33400</v>
      </c>
      <c r="I7094" t="s">
        <v>33401</v>
      </c>
      <c r="J7094" t="s">
        <v>33402</v>
      </c>
      <c r="L7094" t="s">
        <v>33403</v>
      </c>
      <c r="M7094" t="s">
        <v>226</v>
      </c>
      <c r="N7094">
        <v>49636</v>
      </c>
      <c r="O7094" t="s">
        <v>70</v>
      </c>
      <c r="Q7094" t="s">
        <v>33404</v>
      </c>
      <c r="S7094" t="s">
        <v>72</v>
      </c>
      <c r="T7094" t="s">
        <v>19936</v>
      </c>
      <c r="U7094" t="s">
        <v>19937</v>
      </c>
      <c r="V7094" t="s">
        <v>3243</v>
      </c>
      <c r="W7094" t="s">
        <v>226</v>
      </c>
      <c r="X7094" t="s">
        <v>1500</v>
      </c>
      <c r="Y7094" t="str">
        <f>"35-2014"</f>
        <v>35-2014</v>
      </c>
      <c r="Z7094" t="s">
        <v>301</v>
      </c>
      <c r="AA7094">
        <v>721110</v>
      </c>
      <c r="AB7094">
        <v>10</v>
      </c>
      <c r="AC7094">
        <v>10</v>
      </c>
      <c r="AD7094" t="s">
        <v>79</v>
      </c>
      <c r="AE7094" t="s">
        <v>95</v>
      </c>
      <c r="AF7094">
        <v>40</v>
      </c>
      <c r="AG7094" s="4">
        <v>0.29166666666666669</v>
      </c>
      <c r="AH7094" s="4">
        <v>0.91666666666666663</v>
      </c>
      <c r="AI7094" s="5">
        <v>12.33</v>
      </c>
      <c r="AJ7094">
        <v>18.5</v>
      </c>
      <c r="AK7094">
        <v>18.5</v>
      </c>
      <c r="AL7094" t="s">
        <v>81</v>
      </c>
      <c r="AM7094" t="s">
        <v>82</v>
      </c>
      <c r="AO7094" t="s">
        <v>83</v>
      </c>
      <c r="AP7094" t="s">
        <v>67</v>
      </c>
      <c r="AQ7094" t="s">
        <v>83</v>
      </c>
      <c r="AR7094" t="s">
        <v>82</v>
      </c>
      <c r="AT7094" t="s">
        <v>82</v>
      </c>
      <c r="AW7094" t="s">
        <v>72</v>
      </c>
      <c r="AX7094">
        <v>12</v>
      </c>
      <c r="AY7094" t="s">
        <v>33406</v>
      </c>
      <c r="AZ7094" t="s">
        <v>33407</v>
      </c>
      <c r="BA7094" t="s">
        <v>226</v>
      </c>
      <c r="BB7094">
        <v>49636</v>
      </c>
      <c r="BC7094" t="s">
        <v>87</v>
      </c>
      <c r="BH7094" t="s">
        <v>33408</v>
      </c>
      <c r="BJ7094">
        <v>382915708</v>
      </c>
    </row>
    <row r="7095" spans="1:62" x14ac:dyDescent="0.25">
      <c r="A7095" t="s">
        <v>36499</v>
      </c>
      <c r="B7095" s="2">
        <v>43546</v>
      </c>
      <c r="C7095" t="s">
        <v>63</v>
      </c>
      <c r="D7095" s="3">
        <v>43504.525544756943</v>
      </c>
      <c r="E7095" t="s">
        <v>64</v>
      </c>
      <c r="F7095" s="2">
        <v>43586</v>
      </c>
      <c r="G7095" s="2">
        <v>43753</v>
      </c>
      <c r="H7095" t="s">
        <v>36500</v>
      </c>
      <c r="I7095" t="s">
        <v>130</v>
      </c>
      <c r="J7095" t="s">
        <v>36501</v>
      </c>
      <c r="L7095" t="s">
        <v>36502</v>
      </c>
      <c r="M7095" t="s">
        <v>1362</v>
      </c>
      <c r="N7095">
        <v>6831</v>
      </c>
      <c r="O7095" t="s">
        <v>70</v>
      </c>
      <c r="Q7095" t="s">
        <v>36503</v>
      </c>
      <c r="S7095" t="s">
        <v>72</v>
      </c>
      <c r="T7095" t="s">
        <v>36464</v>
      </c>
      <c r="U7095" t="s">
        <v>36465</v>
      </c>
      <c r="V7095" t="s">
        <v>36466</v>
      </c>
      <c r="W7095" t="s">
        <v>232</v>
      </c>
      <c r="X7095" t="s">
        <v>552</v>
      </c>
      <c r="Y7095" t="str">
        <f>"35-3031"</f>
        <v>35-3031</v>
      </c>
      <c r="Z7095" t="s">
        <v>410</v>
      </c>
      <c r="AA7095">
        <v>713910</v>
      </c>
      <c r="AB7095">
        <v>5</v>
      </c>
      <c r="AC7095">
        <v>5</v>
      </c>
      <c r="AD7095" t="s">
        <v>79</v>
      </c>
      <c r="AE7095" t="s">
        <v>95</v>
      </c>
      <c r="AF7095">
        <v>35</v>
      </c>
      <c r="AG7095" s="4">
        <v>0.41666666666666669</v>
      </c>
      <c r="AH7095" s="4">
        <v>0.91666666666666663</v>
      </c>
      <c r="AI7095" s="5">
        <v>12.46</v>
      </c>
      <c r="AJ7095">
        <v>18.690000000000001</v>
      </c>
      <c r="AL7095" t="s">
        <v>81</v>
      </c>
      <c r="AM7095" t="s">
        <v>82</v>
      </c>
      <c r="AO7095" t="s">
        <v>83</v>
      </c>
      <c r="AP7095" t="s">
        <v>130</v>
      </c>
      <c r="AQ7095" t="s">
        <v>130</v>
      </c>
      <c r="AR7095" t="s">
        <v>82</v>
      </c>
      <c r="AT7095" t="s">
        <v>82</v>
      </c>
      <c r="AW7095" t="s">
        <v>72</v>
      </c>
      <c r="AX7095">
        <v>3</v>
      </c>
      <c r="AY7095" t="s">
        <v>36502</v>
      </c>
      <c r="AZ7095" t="s">
        <v>1364</v>
      </c>
      <c r="BA7095" t="s">
        <v>1362</v>
      </c>
      <c r="BB7095">
        <v>6831</v>
      </c>
      <c r="BC7095" t="s">
        <v>87</v>
      </c>
      <c r="BH7095" t="s">
        <v>36501</v>
      </c>
      <c r="BJ7095">
        <v>60614943</v>
      </c>
    </row>
    <row r="7096" spans="1:62" x14ac:dyDescent="0.25">
      <c r="A7096" t="s">
        <v>36596</v>
      </c>
      <c r="B7096" s="2">
        <v>43546</v>
      </c>
      <c r="C7096" t="s">
        <v>63</v>
      </c>
      <c r="D7096" s="3">
        <v>43480.470387175927</v>
      </c>
      <c r="E7096" t="s">
        <v>117</v>
      </c>
      <c r="H7096" t="s">
        <v>36597</v>
      </c>
      <c r="J7096" t="s">
        <v>36598</v>
      </c>
      <c r="L7096" t="s">
        <v>170</v>
      </c>
      <c r="M7096" t="s">
        <v>166</v>
      </c>
      <c r="N7096">
        <v>84128</v>
      </c>
      <c r="O7096" t="s">
        <v>70</v>
      </c>
      <c r="Q7096" t="s">
        <v>36599</v>
      </c>
      <c r="S7096" t="s">
        <v>72</v>
      </c>
      <c r="T7096" t="s">
        <v>1855</v>
      </c>
      <c r="U7096" t="s">
        <v>1856</v>
      </c>
      <c r="V7096" t="s">
        <v>863</v>
      </c>
      <c r="W7096" t="s">
        <v>105</v>
      </c>
      <c r="X7096" t="s">
        <v>1758</v>
      </c>
      <c r="Y7096" t="str">
        <f>"47-2061"</f>
        <v>47-2061</v>
      </c>
      <c r="Z7096" t="s">
        <v>326</v>
      </c>
      <c r="AA7096">
        <v>2373</v>
      </c>
      <c r="AB7096">
        <v>20</v>
      </c>
      <c r="AD7096" t="s">
        <v>79</v>
      </c>
      <c r="AE7096" t="s">
        <v>95</v>
      </c>
      <c r="AF7096">
        <v>40</v>
      </c>
      <c r="AG7096" s="4">
        <v>0.33333333333333331</v>
      </c>
      <c r="AH7096" s="4">
        <v>0.70833333333333337</v>
      </c>
      <c r="AI7096" s="5">
        <v>15.89</v>
      </c>
      <c r="AJ7096">
        <v>23.84</v>
      </c>
      <c r="AK7096">
        <v>23.84</v>
      </c>
      <c r="AL7096" t="s">
        <v>81</v>
      </c>
      <c r="AM7096" t="s">
        <v>82</v>
      </c>
      <c r="AO7096" t="s">
        <v>83</v>
      </c>
      <c r="AR7096" t="s">
        <v>82</v>
      </c>
      <c r="AT7096" t="s">
        <v>82</v>
      </c>
      <c r="AW7096" t="s">
        <v>82</v>
      </c>
      <c r="AY7096" t="s">
        <v>170</v>
      </c>
      <c r="AZ7096" t="s">
        <v>172</v>
      </c>
      <c r="BA7096" t="s">
        <v>166</v>
      </c>
      <c r="BB7096">
        <v>84128</v>
      </c>
      <c r="BC7096" t="s">
        <v>79</v>
      </c>
      <c r="BH7096" t="s">
        <v>36598</v>
      </c>
      <c r="BJ7096">
        <v>272910651</v>
      </c>
    </row>
    <row r="7097" spans="1:62" x14ac:dyDescent="0.25">
      <c r="A7097" t="s">
        <v>36652</v>
      </c>
      <c r="B7097" s="2">
        <v>43546</v>
      </c>
      <c r="C7097" t="s">
        <v>63</v>
      </c>
      <c r="D7097" s="3">
        <v>43505.23692855324</v>
      </c>
      <c r="E7097" t="s">
        <v>64</v>
      </c>
      <c r="F7097" s="2">
        <v>43595</v>
      </c>
      <c r="G7097" s="2">
        <v>43769</v>
      </c>
      <c r="H7097" t="s">
        <v>36653</v>
      </c>
      <c r="I7097" t="s">
        <v>36654</v>
      </c>
      <c r="J7097" t="s">
        <v>36655</v>
      </c>
      <c r="L7097" t="s">
        <v>1559</v>
      </c>
      <c r="M7097" t="s">
        <v>308</v>
      </c>
      <c r="N7097">
        <v>7727</v>
      </c>
      <c r="O7097" t="s">
        <v>70</v>
      </c>
      <c r="Q7097" t="s">
        <v>36656</v>
      </c>
      <c r="S7097" t="s">
        <v>72</v>
      </c>
      <c r="T7097" t="s">
        <v>36464</v>
      </c>
      <c r="U7097" t="s">
        <v>36465</v>
      </c>
      <c r="V7097" t="s">
        <v>36466</v>
      </c>
      <c r="W7097" t="s">
        <v>232</v>
      </c>
      <c r="X7097" t="s">
        <v>12418</v>
      </c>
      <c r="Y7097" t="str">
        <f>"35-9011"</f>
        <v>35-9011</v>
      </c>
      <c r="Z7097" t="s">
        <v>1925</v>
      </c>
      <c r="AA7097">
        <v>713910</v>
      </c>
      <c r="AB7097">
        <v>12</v>
      </c>
      <c r="AC7097">
        <v>12</v>
      </c>
      <c r="AD7097" t="s">
        <v>79</v>
      </c>
      <c r="AE7097" t="s">
        <v>95</v>
      </c>
      <c r="AF7097">
        <v>35</v>
      </c>
      <c r="AG7097" s="4">
        <v>0.375</v>
      </c>
      <c r="AH7097" s="4">
        <v>0.95833333333333337</v>
      </c>
      <c r="AI7097" s="5">
        <v>13.09</v>
      </c>
      <c r="AJ7097">
        <v>19.64</v>
      </c>
      <c r="AL7097" t="s">
        <v>81</v>
      </c>
      <c r="AM7097" t="s">
        <v>82</v>
      </c>
      <c r="AO7097" t="s">
        <v>83</v>
      </c>
      <c r="AP7097" t="s">
        <v>130</v>
      </c>
      <c r="AQ7097" t="s">
        <v>130</v>
      </c>
      <c r="AR7097" t="s">
        <v>82</v>
      </c>
      <c r="AT7097" t="s">
        <v>82</v>
      </c>
      <c r="AW7097" t="s">
        <v>72</v>
      </c>
      <c r="AX7097">
        <v>3</v>
      </c>
      <c r="AY7097" t="s">
        <v>1559</v>
      </c>
      <c r="AZ7097" t="s">
        <v>1467</v>
      </c>
      <c r="BA7097" t="s">
        <v>308</v>
      </c>
      <c r="BB7097">
        <v>7727</v>
      </c>
      <c r="BC7097" t="s">
        <v>87</v>
      </c>
      <c r="BH7097" t="s">
        <v>36655</v>
      </c>
      <c r="BJ7097">
        <v>61640555</v>
      </c>
    </row>
    <row r="7098" spans="1:62" x14ac:dyDescent="0.25">
      <c r="A7098" t="s">
        <v>36684</v>
      </c>
      <c r="B7098" s="2">
        <v>43546</v>
      </c>
      <c r="C7098" t="s">
        <v>63</v>
      </c>
      <c r="D7098" s="3">
        <v>43504.523759814816</v>
      </c>
      <c r="E7098" t="s">
        <v>64</v>
      </c>
      <c r="F7098" s="2">
        <v>43590</v>
      </c>
      <c r="G7098" s="2">
        <v>43769</v>
      </c>
      <c r="H7098" t="s">
        <v>36685</v>
      </c>
      <c r="J7098" t="s">
        <v>36686</v>
      </c>
      <c r="L7098" t="s">
        <v>1879</v>
      </c>
      <c r="M7098" t="s">
        <v>308</v>
      </c>
      <c r="N7098">
        <v>7620</v>
      </c>
      <c r="O7098" t="s">
        <v>70</v>
      </c>
      <c r="Q7098" t="s">
        <v>36687</v>
      </c>
      <c r="S7098" t="s">
        <v>72</v>
      </c>
      <c r="T7098" t="s">
        <v>36464</v>
      </c>
      <c r="U7098" t="s">
        <v>36465</v>
      </c>
      <c r="V7098" t="s">
        <v>36466</v>
      </c>
      <c r="W7098" t="s">
        <v>232</v>
      </c>
      <c r="X7098" t="s">
        <v>552</v>
      </c>
      <c r="Y7098" t="str">
        <f>"35-3031"</f>
        <v>35-3031</v>
      </c>
      <c r="Z7098" t="s">
        <v>410</v>
      </c>
      <c r="AA7098">
        <v>713910</v>
      </c>
      <c r="AB7098">
        <v>12</v>
      </c>
      <c r="AC7098">
        <v>12</v>
      </c>
      <c r="AD7098" t="s">
        <v>79</v>
      </c>
      <c r="AE7098" t="s">
        <v>95</v>
      </c>
      <c r="AF7098">
        <v>35</v>
      </c>
      <c r="AG7098" s="4">
        <v>0.41666666666666669</v>
      </c>
      <c r="AH7098" s="4">
        <v>0.95833333333333337</v>
      </c>
      <c r="AI7098" s="5">
        <v>15.27</v>
      </c>
      <c r="AJ7098">
        <v>22.91</v>
      </c>
      <c r="AL7098" t="s">
        <v>81</v>
      </c>
      <c r="AM7098" t="s">
        <v>82</v>
      </c>
      <c r="AO7098" t="s">
        <v>83</v>
      </c>
      <c r="AP7098" t="s">
        <v>130</v>
      </c>
      <c r="AQ7098" t="s">
        <v>130</v>
      </c>
      <c r="AR7098" t="s">
        <v>82</v>
      </c>
      <c r="AT7098" t="s">
        <v>82</v>
      </c>
      <c r="AW7098" t="s">
        <v>72</v>
      </c>
      <c r="AX7098">
        <v>3</v>
      </c>
      <c r="AY7098" t="s">
        <v>1879</v>
      </c>
      <c r="AZ7098" t="s">
        <v>2858</v>
      </c>
      <c r="BA7098" t="s">
        <v>308</v>
      </c>
      <c r="BB7098">
        <v>7620</v>
      </c>
      <c r="BC7098" t="s">
        <v>87</v>
      </c>
      <c r="BH7098" t="s">
        <v>36686</v>
      </c>
      <c r="BJ7098">
        <v>221824492</v>
      </c>
    </row>
    <row r="7099" spans="1:62" x14ac:dyDescent="0.25">
      <c r="A7099" t="s">
        <v>36697</v>
      </c>
      <c r="B7099" s="2">
        <v>43546</v>
      </c>
      <c r="C7099" t="s">
        <v>63</v>
      </c>
      <c r="D7099" s="3">
        <v>43504.527440949074</v>
      </c>
      <c r="E7099" t="s">
        <v>64</v>
      </c>
      <c r="F7099" s="2">
        <v>43586</v>
      </c>
      <c r="G7099" s="2">
        <v>43753</v>
      </c>
      <c r="H7099" t="s">
        <v>36500</v>
      </c>
      <c r="I7099" t="s">
        <v>130</v>
      </c>
      <c r="J7099" t="s">
        <v>36501</v>
      </c>
      <c r="L7099" t="s">
        <v>36502</v>
      </c>
      <c r="M7099" t="s">
        <v>1362</v>
      </c>
      <c r="N7099">
        <v>6831</v>
      </c>
      <c r="O7099" t="s">
        <v>70</v>
      </c>
      <c r="Q7099" t="s">
        <v>36503</v>
      </c>
      <c r="S7099" t="s">
        <v>72</v>
      </c>
      <c r="T7099" t="s">
        <v>36464</v>
      </c>
      <c r="U7099" t="s">
        <v>36465</v>
      </c>
      <c r="V7099" t="s">
        <v>36466</v>
      </c>
      <c r="W7099" t="s">
        <v>232</v>
      </c>
      <c r="X7099" t="s">
        <v>362</v>
      </c>
      <c r="Y7099" t="str">
        <f>"35-2014"</f>
        <v>35-2014</v>
      </c>
      <c r="Z7099" t="s">
        <v>301</v>
      </c>
      <c r="AA7099">
        <v>713910</v>
      </c>
      <c r="AB7099">
        <v>3</v>
      </c>
      <c r="AC7099">
        <v>3</v>
      </c>
      <c r="AD7099" t="s">
        <v>79</v>
      </c>
      <c r="AE7099" t="s">
        <v>95</v>
      </c>
      <c r="AF7099">
        <v>35</v>
      </c>
      <c r="AG7099" s="4">
        <v>0.41666666666666669</v>
      </c>
      <c r="AH7099" s="4">
        <v>0.91666666666666663</v>
      </c>
      <c r="AI7099" s="5">
        <v>16.489999999999998</v>
      </c>
      <c r="AJ7099">
        <v>24.74</v>
      </c>
      <c r="AL7099" t="s">
        <v>81</v>
      </c>
      <c r="AM7099" t="s">
        <v>82</v>
      </c>
      <c r="AO7099" t="s">
        <v>83</v>
      </c>
      <c r="AP7099" t="s">
        <v>130</v>
      </c>
      <c r="AQ7099" t="s">
        <v>130</v>
      </c>
      <c r="AR7099" t="s">
        <v>82</v>
      </c>
      <c r="AT7099" t="s">
        <v>82</v>
      </c>
      <c r="AW7099" t="s">
        <v>72</v>
      </c>
      <c r="AX7099">
        <v>6</v>
      </c>
      <c r="AY7099" t="s">
        <v>36502</v>
      </c>
      <c r="AZ7099" t="s">
        <v>1364</v>
      </c>
      <c r="BA7099" t="s">
        <v>1362</v>
      </c>
      <c r="BB7099">
        <v>6831</v>
      </c>
      <c r="BC7099" t="s">
        <v>87</v>
      </c>
      <c r="BH7099" t="s">
        <v>36501</v>
      </c>
      <c r="BJ7099">
        <v>60614943</v>
      </c>
    </row>
    <row r="7100" spans="1:62" x14ac:dyDescent="0.25">
      <c r="A7100" t="s">
        <v>36758</v>
      </c>
      <c r="B7100" s="2">
        <v>43546</v>
      </c>
      <c r="C7100" t="s">
        <v>63</v>
      </c>
      <c r="D7100" s="3">
        <v>43486.21664298611</v>
      </c>
      <c r="E7100" t="s">
        <v>282</v>
      </c>
      <c r="F7100" s="2">
        <v>43575</v>
      </c>
      <c r="G7100" s="2">
        <v>43781</v>
      </c>
      <c r="H7100" t="s">
        <v>36759</v>
      </c>
      <c r="I7100" t="s">
        <v>67</v>
      </c>
      <c r="J7100" t="s">
        <v>36760</v>
      </c>
      <c r="K7100" t="s">
        <v>36761</v>
      </c>
      <c r="L7100" t="s">
        <v>36762</v>
      </c>
      <c r="M7100" t="s">
        <v>147</v>
      </c>
      <c r="N7100">
        <v>19460</v>
      </c>
      <c r="O7100" t="s">
        <v>70</v>
      </c>
      <c r="P7100" t="s">
        <v>67</v>
      </c>
      <c r="Q7100" t="s">
        <v>36763</v>
      </c>
      <c r="S7100" t="s">
        <v>72</v>
      </c>
      <c r="T7100" t="s">
        <v>5156</v>
      </c>
      <c r="U7100" t="s">
        <v>5157</v>
      </c>
      <c r="V7100" t="s">
        <v>5158</v>
      </c>
      <c r="W7100" t="s">
        <v>105</v>
      </c>
      <c r="X7100" t="s">
        <v>280</v>
      </c>
      <c r="Y7100" t="str">
        <f>"35-3022"</f>
        <v>35-3022</v>
      </c>
      <c r="Z7100" t="s">
        <v>280</v>
      </c>
      <c r="AA7100">
        <v>713990</v>
      </c>
      <c r="AB7100">
        <v>6</v>
      </c>
      <c r="AC7100">
        <v>5</v>
      </c>
      <c r="AD7100" t="s">
        <v>79</v>
      </c>
      <c r="AE7100" t="s">
        <v>80</v>
      </c>
      <c r="AF7100">
        <v>40</v>
      </c>
      <c r="AG7100" s="4">
        <v>0.54166666666666663</v>
      </c>
      <c r="AH7100" s="4">
        <v>0.91666666666666663</v>
      </c>
      <c r="AI7100" s="5">
        <v>355.6</v>
      </c>
      <c r="AJ7100">
        <v>0</v>
      </c>
      <c r="AK7100">
        <v>0</v>
      </c>
      <c r="AL7100" t="s">
        <v>81</v>
      </c>
      <c r="AM7100" t="s">
        <v>82</v>
      </c>
      <c r="AO7100" t="s">
        <v>83</v>
      </c>
      <c r="AR7100" t="s">
        <v>82</v>
      </c>
      <c r="AT7100" t="s">
        <v>82</v>
      </c>
      <c r="AW7100" t="s">
        <v>82</v>
      </c>
      <c r="AY7100" t="s">
        <v>36764</v>
      </c>
      <c r="AZ7100" t="s">
        <v>1310</v>
      </c>
      <c r="BA7100" t="s">
        <v>147</v>
      </c>
      <c r="BB7100">
        <v>19460</v>
      </c>
      <c r="BC7100" t="s">
        <v>79</v>
      </c>
      <c r="BH7100" t="s">
        <v>36765</v>
      </c>
      <c r="BI7100" t="s">
        <v>67</v>
      </c>
      <c r="BJ7100">
        <v>200967647</v>
      </c>
    </row>
    <row r="7101" spans="1:62" x14ac:dyDescent="0.25">
      <c r="A7101" t="s">
        <v>36788</v>
      </c>
      <c r="B7101" s="2">
        <v>43546</v>
      </c>
      <c r="C7101" t="s">
        <v>63</v>
      </c>
      <c r="D7101" s="3">
        <v>43482.486802025465</v>
      </c>
      <c r="E7101" t="s">
        <v>64</v>
      </c>
      <c r="F7101" s="2">
        <v>43558</v>
      </c>
      <c r="G7101" s="2">
        <v>43830</v>
      </c>
      <c r="H7101" t="s">
        <v>36789</v>
      </c>
      <c r="I7101" t="s">
        <v>130</v>
      </c>
      <c r="J7101" t="s">
        <v>36790</v>
      </c>
      <c r="K7101" t="s">
        <v>130</v>
      </c>
      <c r="L7101" t="s">
        <v>6546</v>
      </c>
      <c r="M7101" t="s">
        <v>714</v>
      </c>
      <c r="N7101">
        <v>70560</v>
      </c>
      <c r="O7101" t="s">
        <v>70</v>
      </c>
      <c r="P7101" t="s">
        <v>130</v>
      </c>
      <c r="Q7101" t="s">
        <v>36791</v>
      </c>
      <c r="S7101" t="s">
        <v>72</v>
      </c>
      <c r="T7101" t="s">
        <v>4981</v>
      </c>
      <c r="U7101" t="s">
        <v>4982</v>
      </c>
      <c r="V7101" t="s">
        <v>4983</v>
      </c>
      <c r="W7101" t="s">
        <v>714</v>
      </c>
      <c r="X7101" t="s">
        <v>36792</v>
      </c>
      <c r="Y7101" t="str">
        <f>"49-3031"</f>
        <v>49-3031</v>
      </c>
      <c r="Z7101" t="s">
        <v>23285</v>
      </c>
      <c r="AA7101">
        <v>333924</v>
      </c>
      <c r="AB7101">
        <v>5</v>
      </c>
      <c r="AC7101">
        <v>5</v>
      </c>
      <c r="AD7101" t="s">
        <v>79</v>
      </c>
      <c r="AE7101" t="s">
        <v>95</v>
      </c>
      <c r="AF7101">
        <v>40</v>
      </c>
      <c r="AG7101" s="4">
        <v>0.33333333333333331</v>
      </c>
      <c r="AH7101" s="4">
        <v>0.70833333333333337</v>
      </c>
      <c r="AI7101" s="5">
        <v>23.65</v>
      </c>
      <c r="AJ7101">
        <v>35.479999999999997</v>
      </c>
      <c r="AK7101">
        <v>35.479999999999997</v>
      </c>
      <c r="AL7101" t="s">
        <v>81</v>
      </c>
      <c r="AM7101" t="s">
        <v>82</v>
      </c>
      <c r="AO7101" t="s">
        <v>83</v>
      </c>
      <c r="AP7101" t="s">
        <v>130</v>
      </c>
      <c r="AQ7101" t="s">
        <v>130</v>
      </c>
      <c r="AR7101" t="s">
        <v>82</v>
      </c>
      <c r="AT7101" t="s">
        <v>82</v>
      </c>
      <c r="AW7101" t="s">
        <v>72</v>
      </c>
      <c r="AX7101">
        <v>12</v>
      </c>
      <c r="AY7101" t="s">
        <v>6546</v>
      </c>
      <c r="AZ7101" t="s">
        <v>36793</v>
      </c>
      <c r="BA7101" t="s">
        <v>714</v>
      </c>
      <c r="BB7101">
        <v>70560</v>
      </c>
      <c r="BC7101" t="s">
        <v>87</v>
      </c>
      <c r="BH7101" t="s">
        <v>36794</v>
      </c>
      <c r="BI7101" t="s">
        <v>130</v>
      </c>
      <c r="BJ7101">
        <v>272562355</v>
      </c>
    </row>
    <row r="7102" spans="1:62" x14ac:dyDescent="0.25">
      <c r="A7102" t="s">
        <v>36803</v>
      </c>
      <c r="B7102" s="2">
        <v>43546</v>
      </c>
      <c r="C7102" t="s">
        <v>63</v>
      </c>
      <c r="D7102" s="3">
        <v>43510.390550289354</v>
      </c>
      <c r="E7102" t="s">
        <v>91</v>
      </c>
      <c r="H7102" t="s">
        <v>36804</v>
      </c>
      <c r="J7102" t="s">
        <v>36805</v>
      </c>
      <c r="L7102" t="s">
        <v>21660</v>
      </c>
      <c r="M7102" t="s">
        <v>298</v>
      </c>
      <c r="N7102">
        <v>4609</v>
      </c>
      <c r="O7102" t="s">
        <v>70</v>
      </c>
      <c r="Q7102" t="s">
        <v>36806</v>
      </c>
      <c r="S7102" t="s">
        <v>72</v>
      </c>
      <c r="T7102" t="s">
        <v>651</v>
      </c>
      <c r="U7102" t="s">
        <v>652</v>
      </c>
      <c r="V7102" t="s">
        <v>653</v>
      </c>
      <c r="W7102" t="s">
        <v>207</v>
      </c>
      <c r="X7102" t="s">
        <v>1427</v>
      </c>
      <c r="Y7102" t="str">
        <f>"37-2012"</f>
        <v>37-2012</v>
      </c>
      <c r="Z7102" t="s">
        <v>373</v>
      </c>
      <c r="AA7102">
        <v>721110</v>
      </c>
      <c r="AB7102">
        <v>4</v>
      </c>
      <c r="AD7102" t="s">
        <v>79</v>
      </c>
      <c r="AE7102" t="s">
        <v>80</v>
      </c>
      <c r="AF7102">
        <v>35</v>
      </c>
      <c r="AG7102" s="4">
        <v>0.375</v>
      </c>
      <c r="AH7102" s="4">
        <v>0.66666666666666663</v>
      </c>
      <c r="AI7102" s="5">
        <v>11.39</v>
      </c>
      <c r="AJ7102">
        <v>17.09</v>
      </c>
      <c r="AL7102" t="s">
        <v>81</v>
      </c>
      <c r="AM7102" t="s">
        <v>82</v>
      </c>
      <c r="AO7102" t="s">
        <v>83</v>
      </c>
      <c r="AR7102" t="s">
        <v>82</v>
      </c>
      <c r="AT7102" t="s">
        <v>82</v>
      </c>
      <c r="AW7102" t="s">
        <v>72</v>
      </c>
      <c r="AX7102">
        <v>6</v>
      </c>
      <c r="AY7102" t="s">
        <v>21660</v>
      </c>
      <c r="AZ7102" t="s">
        <v>36807</v>
      </c>
      <c r="BA7102" t="s">
        <v>298</v>
      </c>
      <c r="BB7102">
        <v>4609</v>
      </c>
      <c r="BC7102" t="s">
        <v>87</v>
      </c>
      <c r="BH7102" t="s">
        <v>36805</v>
      </c>
      <c r="BJ7102">
        <v>815133063</v>
      </c>
    </row>
    <row r="7103" spans="1:62" x14ac:dyDescent="0.25">
      <c r="A7103" t="s">
        <v>36832</v>
      </c>
      <c r="B7103" s="2">
        <v>43546</v>
      </c>
      <c r="C7103" t="s">
        <v>63</v>
      </c>
      <c r="D7103" s="3">
        <v>43486.208061898149</v>
      </c>
      <c r="E7103" t="s">
        <v>64</v>
      </c>
      <c r="F7103" s="2">
        <v>43575</v>
      </c>
      <c r="G7103" s="2">
        <v>43728</v>
      </c>
      <c r="H7103" t="s">
        <v>36833</v>
      </c>
      <c r="J7103" t="s">
        <v>36834</v>
      </c>
      <c r="K7103" t="s">
        <v>36835</v>
      </c>
      <c r="L7103" t="s">
        <v>36836</v>
      </c>
      <c r="M7103" t="s">
        <v>2356</v>
      </c>
      <c r="N7103">
        <v>68827</v>
      </c>
      <c r="O7103" t="s">
        <v>70</v>
      </c>
      <c r="Q7103" t="s">
        <v>36837</v>
      </c>
      <c r="S7103" t="s">
        <v>72</v>
      </c>
      <c r="T7103" t="s">
        <v>5156</v>
      </c>
      <c r="U7103" t="s">
        <v>5157</v>
      </c>
      <c r="V7103" t="s">
        <v>5158</v>
      </c>
      <c r="W7103" t="s">
        <v>105</v>
      </c>
      <c r="X7103" t="s">
        <v>5159</v>
      </c>
      <c r="Y7103" t="str">
        <f>"39-3091"</f>
        <v>39-3091</v>
      </c>
      <c r="Z7103" t="s">
        <v>677</v>
      </c>
      <c r="AA7103">
        <v>713990</v>
      </c>
      <c r="AB7103">
        <v>15</v>
      </c>
      <c r="AC7103">
        <v>15</v>
      </c>
      <c r="AD7103" t="s">
        <v>79</v>
      </c>
      <c r="AE7103" t="s">
        <v>80</v>
      </c>
      <c r="AF7103">
        <v>40</v>
      </c>
      <c r="AG7103" s="4">
        <v>0.54166666666666663</v>
      </c>
      <c r="AH7103" s="4">
        <v>0.91666666666666663</v>
      </c>
      <c r="AI7103" s="5">
        <v>379.6</v>
      </c>
      <c r="AL7103" t="s">
        <v>81</v>
      </c>
      <c r="AM7103" t="s">
        <v>82</v>
      </c>
      <c r="AO7103" t="s">
        <v>83</v>
      </c>
      <c r="AR7103" t="s">
        <v>82</v>
      </c>
      <c r="AT7103" t="s">
        <v>82</v>
      </c>
      <c r="AW7103" t="s">
        <v>82</v>
      </c>
      <c r="AY7103" t="s">
        <v>36836</v>
      </c>
      <c r="AZ7103" t="s">
        <v>36838</v>
      </c>
      <c r="BA7103" t="s">
        <v>2356</v>
      </c>
      <c r="BB7103">
        <v>68827</v>
      </c>
      <c r="BC7103" t="s">
        <v>79</v>
      </c>
      <c r="BH7103" t="s">
        <v>36834</v>
      </c>
      <c r="BJ7103">
        <v>205993834</v>
      </c>
    </row>
    <row r="7104" spans="1:62" x14ac:dyDescent="0.25">
      <c r="A7104" t="s">
        <v>36895</v>
      </c>
      <c r="B7104" s="2">
        <v>43546</v>
      </c>
      <c r="C7104" t="s">
        <v>63</v>
      </c>
      <c r="D7104" s="3">
        <v>43490.110446562503</v>
      </c>
      <c r="E7104" t="s">
        <v>64</v>
      </c>
      <c r="F7104" s="2">
        <v>43580</v>
      </c>
      <c r="G7104" s="2">
        <v>43730</v>
      </c>
      <c r="H7104" t="s">
        <v>36896</v>
      </c>
      <c r="J7104" t="s">
        <v>36897</v>
      </c>
      <c r="K7104" t="s">
        <v>36898</v>
      </c>
      <c r="L7104" t="s">
        <v>36899</v>
      </c>
      <c r="M7104" t="s">
        <v>1276</v>
      </c>
      <c r="N7104">
        <v>54983</v>
      </c>
      <c r="O7104" t="s">
        <v>70</v>
      </c>
      <c r="Q7104" t="s">
        <v>36900</v>
      </c>
      <c r="S7104" t="s">
        <v>72</v>
      </c>
      <c r="T7104" t="s">
        <v>5156</v>
      </c>
      <c r="U7104" t="s">
        <v>5157</v>
      </c>
      <c r="V7104" t="s">
        <v>5158</v>
      </c>
      <c r="W7104" t="s">
        <v>105</v>
      </c>
      <c r="X7104" t="s">
        <v>5159</v>
      </c>
      <c r="Y7104" t="str">
        <f>"39-3091"</f>
        <v>39-3091</v>
      </c>
      <c r="Z7104" t="s">
        <v>677</v>
      </c>
      <c r="AA7104">
        <v>713990</v>
      </c>
      <c r="AB7104">
        <v>14</v>
      </c>
      <c r="AC7104">
        <v>14</v>
      </c>
      <c r="AD7104" t="s">
        <v>79</v>
      </c>
      <c r="AE7104" t="s">
        <v>80</v>
      </c>
      <c r="AF7104">
        <v>40</v>
      </c>
      <c r="AG7104" s="4">
        <v>0.54166666666666663</v>
      </c>
      <c r="AH7104" s="4">
        <v>0.91666666666666663</v>
      </c>
      <c r="AI7104" s="5">
        <v>339.6</v>
      </c>
      <c r="AL7104" t="s">
        <v>81</v>
      </c>
      <c r="AM7104" t="s">
        <v>82</v>
      </c>
      <c r="AO7104" t="s">
        <v>83</v>
      </c>
      <c r="AR7104" t="s">
        <v>82</v>
      </c>
      <c r="AT7104" t="s">
        <v>82</v>
      </c>
      <c r="AW7104" t="s">
        <v>82</v>
      </c>
      <c r="AY7104" t="s">
        <v>36901</v>
      </c>
      <c r="AZ7104" t="s">
        <v>36902</v>
      </c>
      <c r="BA7104" t="s">
        <v>1276</v>
      </c>
      <c r="BB7104">
        <v>54983</v>
      </c>
      <c r="BC7104" t="s">
        <v>79</v>
      </c>
      <c r="BH7104" t="s">
        <v>36903</v>
      </c>
      <c r="BJ7104">
        <v>391792770</v>
      </c>
    </row>
    <row r="7105" spans="1:62" x14ac:dyDescent="0.25">
      <c r="A7105" t="s">
        <v>36937</v>
      </c>
      <c r="B7105" s="2">
        <v>43546</v>
      </c>
      <c r="C7105" t="s">
        <v>63</v>
      </c>
      <c r="D7105" s="3">
        <v>43487.323240821759</v>
      </c>
      <c r="E7105" t="s">
        <v>64</v>
      </c>
      <c r="F7105" s="2">
        <v>43577</v>
      </c>
      <c r="G7105" s="2">
        <v>43758</v>
      </c>
      <c r="H7105" t="s">
        <v>36918</v>
      </c>
      <c r="J7105" t="s">
        <v>36919</v>
      </c>
      <c r="L7105" t="s">
        <v>1446</v>
      </c>
      <c r="M7105" t="s">
        <v>783</v>
      </c>
      <c r="N7105">
        <v>45504</v>
      </c>
      <c r="O7105" t="s">
        <v>70</v>
      </c>
      <c r="Q7105" t="s">
        <v>36920</v>
      </c>
      <c r="S7105" t="s">
        <v>72</v>
      </c>
      <c r="T7105" t="s">
        <v>5156</v>
      </c>
      <c r="U7105" t="s">
        <v>5157</v>
      </c>
      <c r="V7105" t="s">
        <v>5158</v>
      </c>
      <c r="W7105" t="s">
        <v>105</v>
      </c>
      <c r="X7105" t="s">
        <v>5873</v>
      </c>
      <c r="Y7105" t="str">
        <f>"35-3022"</f>
        <v>35-3022</v>
      </c>
      <c r="Z7105" t="s">
        <v>280</v>
      </c>
      <c r="AA7105">
        <v>713990</v>
      </c>
      <c r="AB7105">
        <v>10</v>
      </c>
      <c r="AC7105">
        <v>10</v>
      </c>
      <c r="AD7105" t="s">
        <v>79</v>
      </c>
      <c r="AE7105" t="s">
        <v>80</v>
      </c>
      <c r="AF7105">
        <v>40</v>
      </c>
      <c r="AG7105" s="4">
        <v>0.54166666666666663</v>
      </c>
      <c r="AH7105" s="4">
        <v>0.91666666666666663</v>
      </c>
      <c r="AI7105" s="5">
        <v>9.4499999999999993</v>
      </c>
      <c r="AL7105" t="s">
        <v>81</v>
      </c>
      <c r="AM7105" t="s">
        <v>82</v>
      </c>
      <c r="AO7105" t="s">
        <v>83</v>
      </c>
      <c r="AR7105" t="s">
        <v>82</v>
      </c>
      <c r="AT7105" t="s">
        <v>82</v>
      </c>
      <c r="AW7105" t="s">
        <v>82</v>
      </c>
      <c r="AY7105" t="s">
        <v>1446</v>
      </c>
      <c r="AZ7105" t="s">
        <v>2478</v>
      </c>
      <c r="BA7105" t="s">
        <v>783</v>
      </c>
      <c r="BB7105">
        <v>45504</v>
      </c>
      <c r="BC7105" t="s">
        <v>79</v>
      </c>
      <c r="BH7105" t="s">
        <v>36921</v>
      </c>
      <c r="BJ7105">
        <v>824433821</v>
      </c>
    </row>
    <row r="7106" spans="1:62" x14ac:dyDescent="0.25">
      <c r="A7106" t="s">
        <v>36976</v>
      </c>
      <c r="B7106" s="2">
        <v>43546</v>
      </c>
      <c r="C7106" t="s">
        <v>63</v>
      </c>
      <c r="D7106" s="3">
        <v>43488.440287569443</v>
      </c>
      <c r="E7106" t="s">
        <v>64</v>
      </c>
      <c r="F7106" s="2">
        <v>43565</v>
      </c>
      <c r="G7106" s="2">
        <v>43800</v>
      </c>
      <c r="H7106" t="s">
        <v>36977</v>
      </c>
      <c r="I7106" t="s">
        <v>67</v>
      </c>
      <c r="J7106" t="s">
        <v>36978</v>
      </c>
      <c r="K7106" t="s">
        <v>67</v>
      </c>
      <c r="L7106" t="s">
        <v>36979</v>
      </c>
      <c r="M7106" t="s">
        <v>323</v>
      </c>
      <c r="N7106" t="s">
        <v>36980</v>
      </c>
      <c r="O7106" t="s">
        <v>70</v>
      </c>
      <c r="P7106" t="s">
        <v>67</v>
      </c>
      <c r="Q7106" t="s">
        <v>36981</v>
      </c>
      <c r="S7106" t="s">
        <v>72</v>
      </c>
      <c r="T7106" t="s">
        <v>5156</v>
      </c>
      <c r="U7106" t="s">
        <v>5157</v>
      </c>
      <c r="V7106" t="s">
        <v>5158</v>
      </c>
      <c r="W7106" t="s">
        <v>105</v>
      </c>
      <c r="X7106" t="s">
        <v>5159</v>
      </c>
      <c r="Y7106" t="str">
        <f>"39-3091"</f>
        <v>39-3091</v>
      </c>
      <c r="Z7106" t="s">
        <v>677</v>
      </c>
      <c r="AA7106">
        <v>713990</v>
      </c>
      <c r="AB7106">
        <v>20</v>
      </c>
      <c r="AC7106">
        <v>20</v>
      </c>
      <c r="AD7106" t="s">
        <v>79</v>
      </c>
      <c r="AE7106" t="s">
        <v>80</v>
      </c>
      <c r="AF7106">
        <v>35</v>
      </c>
      <c r="AG7106" s="4">
        <v>0.54166666666666663</v>
      </c>
      <c r="AH7106" s="4">
        <v>0.875</v>
      </c>
      <c r="AI7106" s="6">
        <v>420</v>
      </c>
      <c r="AL7106" t="s">
        <v>81</v>
      </c>
      <c r="AM7106" t="s">
        <v>82</v>
      </c>
      <c r="AO7106" t="s">
        <v>83</v>
      </c>
      <c r="AR7106" t="s">
        <v>82</v>
      </c>
      <c r="AT7106" t="s">
        <v>82</v>
      </c>
      <c r="AW7106" t="s">
        <v>82</v>
      </c>
      <c r="AY7106" t="s">
        <v>36982</v>
      </c>
      <c r="AZ7106" t="s">
        <v>2540</v>
      </c>
      <c r="BA7106" t="s">
        <v>323</v>
      </c>
      <c r="BB7106">
        <v>91356</v>
      </c>
      <c r="BC7106" t="s">
        <v>79</v>
      </c>
      <c r="BH7106" t="s">
        <v>36983</v>
      </c>
      <c r="BJ7106">
        <v>204999918</v>
      </c>
    </row>
    <row r="7107" spans="1:62" x14ac:dyDescent="0.25">
      <c r="A7107" t="s">
        <v>37180</v>
      </c>
      <c r="B7107" s="2">
        <v>43546</v>
      </c>
      <c r="C7107" t="s">
        <v>63</v>
      </c>
      <c r="D7107" s="3">
        <v>43496.095311747682</v>
      </c>
      <c r="E7107" t="s">
        <v>64</v>
      </c>
      <c r="F7107" s="2">
        <v>43586</v>
      </c>
      <c r="G7107" s="2">
        <v>43738</v>
      </c>
      <c r="H7107" t="s">
        <v>37181</v>
      </c>
      <c r="I7107" t="s">
        <v>37182</v>
      </c>
      <c r="J7107" t="s">
        <v>37183</v>
      </c>
      <c r="L7107" t="s">
        <v>37184</v>
      </c>
      <c r="M7107" t="s">
        <v>226</v>
      </c>
      <c r="N7107">
        <v>48658</v>
      </c>
      <c r="O7107" t="s">
        <v>70</v>
      </c>
      <c r="Q7107" t="s">
        <v>37185</v>
      </c>
      <c r="S7107" t="s">
        <v>72</v>
      </c>
      <c r="T7107" t="s">
        <v>5156</v>
      </c>
      <c r="U7107" t="s">
        <v>5157</v>
      </c>
      <c r="V7107" t="s">
        <v>5158</v>
      </c>
      <c r="W7107" t="s">
        <v>105</v>
      </c>
      <c r="X7107" t="s">
        <v>5159</v>
      </c>
      <c r="Y7107" t="str">
        <f>"39-3091"</f>
        <v>39-3091</v>
      </c>
      <c r="Z7107" t="s">
        <v>677</v>
      </c>
      <c r="AA7107">
        <v>713990</v>
      </c>
      <c r="AB7107">
        <v>30</v>
      </c>
      <c r="AC7107">
        <v>30</v>
      </c>
      <c r="AD7107" t="s">
        <v>79</v>
      </c>
      <c r="AE7107" t="s">
        <v>80</v>
      </c>
      <c r="AF7107">
        <v>40</v>
      </c>
      <c r="AG7107" s="4">
        <v>0.54166666666666663</v>
      </c>
      <c r="AH7107" s="4">
        <v>0.91666666666666663</v>
      </c>
      <c r="AI7107" s="5">
        <v>420.4</v>
      </c>
      <c r="AL7107" t="s">
        <v>81</v>
      </c>
      <c r="AM7107" t="s">
        <v>82</v>
      </c>
      <c r="AO7107" t="s">
        <v>83</v>
      </c>
      <c r="AR7107" t="s">
        <v>82</v>
      </c>
      <c r="AT7107" t="s">
        <v>82</v>
      </c>
      <c r="AW7107" t="s">
        <v>82</v>
      </c>
      <c r="AY7107" t="s">
        <v>23416</v>
      </c>
      <c r="AZ7107" t="s">
        <v>37186</v>
      </c>
      <c r="BA7107" t="s">
        <v>226</v>
      </c>
      <c r="BB7107">
        <v>48658</v>
      </c>
      <c r="BC7107" t="s">
        <v>79</v>
      </c>
      <c r="BH7107" t="s">
        <v>37183</v>
      </c>
      <c r="BJ7107">
        <v>262386922</v>
      </c>
    </row>
    <row r="7108" spans="1:62" x14ac:dyDescent="0.25">
      <c r="A7108" t="s">
        <v>37190</v>
      </c>
      <c r="B7108" s="2">
        <v>43546</v>
      </c>
      <c r="C7108" t="s">
        <v>63</v>
      </c>
      <c r="D7108" s="3">
        <v>43496.090992256941</v>
      </c>
      <c r="E7108" t="s">
        <v>64</v>
      </c>
      <c r="F7108" s="2">
        <v>43586</v>
      </c>
      <c r="G7108" s="2">
        <v>43734</v>
      </c>
      <c r="H7108" t="s">
        <v>37191</v>
      </c>
      <c r="I7108" t="s">
        <v>37192</v>
      </c>
      <c r="J7108" t="s">
        <v>37193</v>
      </c>
      <c r="K7108" t="s">
        <v>37194</v>
      </c>
      <c r="L7108" t="s">
        <v>37195</v>
      </c>
      <c r="M7108" t="s">
        <v>232</v>
      </c>
      <c r="N7108">
        <v>13031</v>
      </c>
      <c r="O7108" t="s">
        <v>70</v>
      </c>
      <c r="Q7108" t="s">
        <v>37196</v>
      </c>
      <c r="S7108" t="s">
        <v>72</v>
      </c>
      <c r="T7108" t="s">
        <v>5156</v>
      </c>
      <c r="U7108" t="s">
        <v>5157</v>
      </c>
      <c r="V7108" t="s">
        <v>5158</v>
      </c>
      <c r="W7108" t="s">
        <v>105</v>
      </c>
      <c r="X7108" t="s">
        <v>5159</v>
      </c>
      <c r="Y7108" t="str">
        <f>"39-3091"</f>
        <v>39-3091</v>
      </c>
      <c r="Z7108" t="s">
        <v>677</v>
      </c>
      <c r="AA7108">
        <v>713990</v>
      </c>
      <c r="AB7108">
        <v>15</v>
      </c>
      <c r="AC7108">
        <v>15</v>
      </c>
      <c r="AD7108" t="s">
        <v>79</v>
      </c>
      <c r="AE7108" t="s">
        <v>80</v>
      </c>
      <c r="AF7108">
        <v>40</v>
      </c>
      <c r="AG7108" s="4">
        <v>0.54166666666666663</v>
      </c>
      <c r="AH7108" s="4">
        <v>0.91666666666666663</v>
      </c>
      <c r="AI7108" s="5">
        <v>361.2</v>
      </c>
      <c r="AL7108" t="s">
        <v>81</v>
      </c>
      <c r="AM7108" t="s">
        <v>82</v>
      </c>
      <c r="AO7108" t="s">
        <v>83</v>
      </c>
      <c r="AR7108" t="s">
        <v>82</v>
      </c>
      <c r="AT7108" t="s">
        <v>82</v>
      </c>
      <c r="AW7108" t="s">
        <v>82</v>
      </c>
      <c r="AY7108" t="s">
        <v>33986</v>
      </c>
      <c r="AZ7108" t="s">
        <v>37197</v>
      </c>
      <c r="BA7108" t="s">
        <v>232</v>
      </c>
      <c r="BB7108">
        <v>13031</v>
      </c>
      <c r="BC7108" t="s">
        <v>79</v>
      </c>
      <c r="BH7108" t="s">
        <v>37198</v>
      </c>
      <c r="BJ7108">
        <v>161476399</v>
      </c>
    </row>
    <row r="7109" spans="1:62" x14ac:dyDescent="0.25">
      <c r="A7109" t="s">
        <v>37272</v>
      </c>
      <c r="B7109" s="2">
        <v>43546</v>
      </c>
      <c r="C7109" t="s">
        <v>63</v>
      </c>
      <c r="D7109" s="3">
        <v>43496.407430590276</v>
      </c>
      <c r="E7109" t="s">
        <v>64</v>
      </c>
      <c r="F7109" s="2">
        <v>43586</v>
      </c>
      <c r="G7109" s="2">
        <v>43738</v>
      </c>
      <c r="H7109" t="s">
        <v>37250</v>
      </c>
      <c r="J7109" t="s">
        <v>37251</v>
      </c>
      <c r="L7109" t="s">
        <v>4500</v>
      </c>
      <c r="M7109" t="s">
        <v>859</v>
      </c>
      <c r="N7109">
        <v>98127</v>
      </c>
      <c r="O7109" t="s">
        <v>70</v>
      </c>
      <c r="Q7109" t="s">
        <v>5651</v>
      </c>
      <c r="S7109" t="s">
        <v>82</v>
      </c>
      <c r="U7109" t="s">
        <v>92</v>
      </c>
      <c r="X7109" t="s">
        <v>37273</v>
      </c>
      <c r="Y7109" t="str">
        <f>"51-1011"</f>
        <v>51-1011</v>
      </c>
      <c r="Z7109" t="s">
        <v>37274</v>
      </c>
      <c r="AA7109">
        <v>311712</v>
      </c>
      <c r="AB7109">
        <v>3</v>
      </c>
      <c r="AC7109">
        <v>3</v>
      </c>
      <c r="AD7109" t="s">
        <v>79</v>
      </c>
      <c r="AE7109" t="s">
        <v>80</v>
      </c>
      <c r="AF7109">
        <v>40</v>
      </c>
      <c r="AG7109" s="4">
        <v>0.33333333333333331</v>
      </c>
      <c r="AH7109" s="4">
        <v>0.70833333333333337</v>
      </c>
      <c r="AI7109" s="5">
        <v>26.61</v>
      </c>
      <c r="AJ7109">
        <v>39.92</v>
      </c>
      <c r="AL7109" t="s">
        <v>81</v>
      </c>
      <c r="AM7109" t="s">
        <v>72</v>
      </c>
      <c r="AN7109">
        <v>18</v>
      </c>
      <c r="AO7109" t="s">
        <v>83</v>
      </c>
      <c r="AP7109" t="s">
        <v>130</v>
      </c>
      <c r="AQ7109" t="s">
        <v>130</v>
      </c>
      <c r="AR7109" t="s">
        <v>82</v>
      </c>
      <c r="AT7109" t="s">
        <v>72</v>
      </c>
      <c r="AU7109">
        <v>48</v>
      </c>
      <c r="AV7109" t="s">
        <v>37253</v>
      </c>
      <c r="AW7109" t="s">
        <v>72</v>
      </c>
      <c r="AX7109">
        <v>48</v>
      </c>
      <c r="AY7109" t="s">
        <v>37275</v>
      </c>
      <c r="AZ7109" t="s">
        <v>37254</v>
      </c>
      <c r="BA7109" t="s">
        <v>595</v>
      </c>
      <c r="BB7109">
        <v>99615</v>
      </c>
      <c r="BC7109" t="s">
        <v>79</v>
      </c>
      <c r="BH7109" t="s">
        <v>37255</v>
      </c>
      <c r="BJ7109">
        <v>208899430</v>
      </c>
    </row>
    <row r="7110" spans="1:62" x14ac:dyDescent="0.25">
      <c r="A7110" t="s">
        <v>37290</v>
      </c>
      <c r="B7110" s="2">
        <v>43546</v>
      </c>
      <c r="C7110" t="s">
        <v>63</v>
      </c>
      <c r="D7110" s="3">
        <v>43496.244374282411</v>
      </c>
      <c r="E7110" t="s">
        <v>64</v>
      </c>
      <c r="F7110" s="2">
        <v>43586</v>
      </c>
      <c r="G7110" s="2">
        <v>43755</v>
      </c>
      <c r="H7110" t="s">
        <v>37291</v>
      </c>
      <c r="I7110" t="s">
        <v>67</v>
      </c>
      <c r="J7110" t="s">
        <v>37292</v>
      </c>
      <c r="K7110" t="s">
        <v>67</v>
      </c>
      <c r="L7110" t="s">
        <v>26067</v>
      </c>
      <c r="M7110" t="s">
        <v>2314</v>
      </c>
      <c r="N7110">
        <v>47327</v>
      </c>
      <c r="O7110" t="s">
        <v>70</v>
      </c>
      <c r="P7110" t="s">
        <v>67</v>
      </c>
      <c r="Q7110" t="s">
        <v>37293</v>
      </c>
      <c r="S7110" t="s">
        <v>72</v>
      </c>
      <c r="T7110" t="s">
        <v>5156</v>
      </c>
      <c r="U7110" t="s">
        <v>5157</v>
      </c>
      <c r="V7110" t="s">
        <v>5158</v>
      </c>
      <c r="W7110" t="s">
        <v>105</v>
      </c>
      <c r="X7110" t="s">
        <v>280</v>
      </c>
      <c r="Y7110" t="str">
        <f>"35-3022"</f>
        <v>35-3022</v>
      </c>
      <c r="Z7110" t="s">
        <v>280</v>
      </c>
      <c r="AA7110">
        <v>713990</v>
      </c>
      <c r="AB7110">
        <v>8</v>
      </c>
      <c r="AC7110">
        <v>8</v>
      </c>
      <c r="AD7110" t="s">
        <v>79</v>
      </c>
      <c r="AE7110" t="s">
        <v>80</v>
      </c>
      <c r="AF7110">
        <v>40</v>
      </c>
      <c r="AG7110" s="4">
        <v>0.54166666666666663</v>
      </c>
      <c r="AH7110" s="4">
        <v>0.91666666666666663</v>
      </c>
      <c r="AI7110" s="5">
        <v>334.8</v>
      </c>
      <c r="AJ7110">
        <v>0</v>
      </c>
      <c r="AK7110">
        <v>0</v>
      </c>
      <c r="AL7110" t="s">
        <v>81</v>
      </c>
      <c r="AM7110" t="s">
        <v>82</v>
      </c>
      <c r="AO7110" t="s">
        <v>83</v>
      </c>
      <c r="AR7110" t="s">
        <v>82</v>
      </c>
      <c r="AT7110" t="s">
        <v>82</v>
      </c>
      <c r="AW7110" t="s">
        <v>82</v>
      </c>
      <c r="AY7110" t="s">
        <v>26069</v>
      </c>
      <c r="AZ7110" t="s">
        <v>2493</v>
      </c>
      <c r="BA7110" t="s">
        <v>2314</v>
      </c>
      <c r="BB7110">
        <v>47327</v>
      </c>
      <c r="BC7110" t="s">
        <v>79</v>
      </c>
      <c r="BH7110" t="s">
        <v>37294</v>
      </c>
      <c r="BI7110" t="s">
        <v>67</v>
      </c>
      <c r="BJ7110">
        <v>351765097</v>
      </c>
    </row>
    <row r="7111" spans="1:62" x14ac:dyDescent="0.25">
      <c r="A7111" t="s">
        <v>37383</v>
      </c>
      <c r="B7111" s="2">
        <v>43546</v>
      </c>
      <c r="C7111" t="s">
        <v>63</v>
      </c>
      <c r="D7111" s="3">
        <v>43505.262100636573</v>
      </c>
      <c r="E7111" t="s">
        <v>64</v>
      </c>
      <c r="F7111" s="2">
        <v>43595</v>
      </c>
      <c r="G7111" s="2">
        <v>43781</v>
      </c>
      <c r="H7111" t="s">
        <v>37384</v>
      </c>
      <c r="J7111" t="s">
        <v>37385</v>
      </c>
      <c r="L7111" t="s">
        <v>2066</v>
      </c>
      <c r="M7111" t="s">
        <v>105</v>
      </c>
      <c r="N7111">
        <v>75656</v>
      </c>
      <c r="O7111" t="s">
        <v>70</v>
      </c>
      <c r="Q7111" t="s">
        <v>37386</v>
      </c>
      <c r="S7111" t="s">
        <v>72</v>
      </c>
      <c r="T7111" t="s">
        <v>102</v>
      </c>
      <c r="U7111" t="s">
        <v>1425</v>
      </c>
      <c r="V7111" t="s">
        <v>2470</v>
      </c>
      <c r="W7111" t="s">
        <v>105</v>
      </c>
      <c r="X7111" t="s">
        <v>2737</v>
      </c>
      <c r="Y7111" t="str">
        <f>"35-3022"</f>
        <v>35-3022</v>
      </c>
      <c r="Z7111" t="s">
        <v>280</v>
      </c>
      <c r="AA7111">
        <v>713990</v>
      </c>
      <c r="AB7111">
        <v>4</v>
      </c>
      <c r="AC7111">
        <v>4</v>
      </c>
      <c r="AD7111" t="s">
        <v>79</v>
      </c>
      <c r="AE7111" t="s">
        <v>80</v>
      </c>
      <c r="AF7111">
        <v>35</v>
      </c>
      <c r="AG7111" s="4">
        <v>0.41666666666666669</v>
      </c>
      <c r="AH7111" s="4">
        <v>0.75</v>
      </c>
      <c r="AI7111" s="5">
        <v>8.9700000000000006</v>
      </c>
      <c r="AJ7111">
        <v>13.46</v>
      </c>
      <c r="AK7111">
        <v>17.3</v>
      </c>
      <c r="AL7111" t="s">
        <v>81</v>
      </c>
      <c r="AM7111" t="s">
        <v>82</v>
      </c>
      <c r="AO7111" t="s">
        <v>83</v>
      </c>
      <c r="AR7111" t="s">
        <v>82</v>
      </c>
      <c r="AT7111" t="s">
        <v>82</v>
      </c>
      <c r="AW7111" t="s">
        <v>82</v>
      </c>
      <c r="AY7111" t="s">
        <v>2066</v>
      </c>
      <c r="AZ7111" t="s">
        <v>16362</v>
      </c>
      <c r="BA7111" t="s">
        <v>105</v>
      </c>
      <c r="BB7111">
        <v>75656</v>
      </c>
      <c r="BC7111" t="s">
        <v>79</v>
      </c>
      <c r="BH7111" t="s">
        <v>37387</v>
      </c>
      <c r="BJ7111">
        <v>204726690</v>
      </c>
    </row>
    <row r="7112" spans="1:62" x14ac:dyDescent="0.25">
      <c r="A7112" t="s">
        <v>37413</v>
      </c>
      <c r="B7112" s="2">
        <v>43546</v>
      </c>
      <c r="C7112" t="s">
        <v>63</v>
      </c>
      <c r="D7112" s="3">
        <v>43500.316928993052</v>
      </c>
      <c r="E7112" t="s">
        <v>64</v>
      </c>
      <c r="F7112" s="2">
        <v>43590</v>
      </c>
      <c r="G7112" s="2">
        <v>43729</v>
      </c>
      <c r="H7112" t="s">
        <v>37414</v>
      </c>
      <c r="I7112" t="s">
        <v>67</v>
      </c>
      <c r="J7112" t="s">
        <v>37415</v>
      </c>
      <c r="K7112" t="s">
        <v>67</v>
      </c>
      <c r="L7112" t="s">
        <v>37416</v>
      </c>
      <c r="M7112" t="s">
        <v>147</v>
      </c>
      <c r="N7112">
        <v>15047</v>
      </c>
      <c r="O7112" t="s">
        <v>70</v>
      </c>
      <c r="P7112" t="s">
        <v>67</v>
      </c>
      <c r="Q7112" t="s">
        <v>37417</v>
      </c>
      <c r="S7112" t="s">
        <v>72</v>
      </c>
      <c r="T7112" t="s">
        <v>5156</v>
      </c>
      <c r="U7112" t="s">
        <v>5157</v>
      </c>
      <c r="V7112" t="s">
        <v>5158</v>
      </c>
      <c r="W7112" t="s">
        <v>105</v>
      </c>
      <c r="X7112" t="s">
        <v>677</v>
      </c>
      <c r="Y7112" t="str">
        <f>"39-3091"</f>
        <v>39-3091</v>
      </c>
      <c r="Z7112" t="s">
        <v>677</v>
      </c>
      <c r="AA7112">
        <v>713990</v>
      </c>
      <c r="AB7112">
        <v>8</v>
      </c>
      <c r="AC7112">
        <v>8</v>
      </c>
      <c r="AD7112" t="s">
        <v>79</v>
      </c>
      <c r="AE7112" t="s">
        <v>80</v>
      </c>
      <c r="AF7112">
        <v>40</v>
      </c>
      <c r="AG7112" s="4">
        <v>0.54166666666666663</v>
      </c>
      <c r="AH7112" s="4">
        <v>0.91666666666666663</v>
      </c>
      <c r="AI7112" s="5">
        <v>373.6</v>
      </c>
      <c r="AJ7112">
        <v>0</v>
      </c>
      <c r="AK7112">
        <v>0</v>
      </c>
      <c r="AL7112" t="s">
        <v>81</v>
      </c>
      <c r="AM7112" t="s">
        <v>82</v>
      </c>
      <c r="AO7112" t="s">
        <v>83</v>
      </c>
      <c r="AR7112" t="s">
        <v>82</v>
      </c>
      <c r="AT7112" t="s">
        <v>82</v>
      </c>
      <c r="AW7112" t="s">
        <v>82</v>
      </c>
      <c r="AY7112" t="s">
        <v>37418</v>
      </c>
      <c r="AZ7112" t="s">
        <v>20374</v>
      </c>
      <c r="BA7112" t="s">
        <v>147</v>
      </c>
      <c r="BB7112">
        <v>15660</v>
      </c>
      <c r="BC7112" t="s">
        <v>79</v>
      </c>
      <c r="BH7112" t="s">
        <v>37419</v>
      </c>
      <c r="BI7112" t="s">
        <v>67</v>
      </c>
      <c r="BJ7112">
        <v>251706860</v>
      </c>
    </row>
    <row r="7113" spans="1:62" x14ac:dyDescent="0.25">
      <c r="A7113" t="s">
        <v>3853</v>
      </c>
      <c r="B7113" s="2">
        <v>43549</v>
      </c>
      <c r="C7113" t="s">
        <v>63</v>
      </c>
      <c r="D7113" s="3">
        <v>43482.220779618059</v>
      </c>
      <c r="E7113" t="s">
        <v>117</v>
      </c>
      <c r="H7113" t="s">
        <v>3854</v>
      </c>
      <c r="J7113" t="s">
        <v>3855</v>
      </c>
      <c r="L7113" t="s">
        <v>3856</v>
      </c>
      <c r="M7113" t="s">
        <v>3857</v>
      </c>
      <c r="N7113">
        <v>59758</v>
      </c>
      <c r="O7113" t="s">
        <v>70</v>
      </c>
      <c r="Q7113" t="s">
        <v>3858</v>
      </c>
      <c r="S7113" t="s">
        <v>82</v>
      </c>
      <c r="U7113" t="s">
        <v>92</v>
      </c>
      <c r="X7113" t="s">
        <v>2781</v>
      </c>
      <c r="Y7113" t="str">
        <f>"37-2012"</f>
        <v>37-2012</v>
      </c>
      <c r="Z7113" t="s">
        <v>373</v>
      </c>
      <c r="AA7113">
        <v>721199</v>
      </c>
      <c r="AB7113">
        <v>4</v>
      </c>
      <c r="AD7113" t="s">
        <v>79</v>
      </c>
      <c r="AE7113" t="s">
        <v>80</v>
      </c>
      <c r="AF7113">
        <v>40</v>
      </c>
      <c r="AG7113" s="4">
        <v>0.375</v>
      </c>
      <c r="AH7113" s="4">
        <v>0.75</v>
      </c>
      <c r="AI7113" s="5">
        <v>11.39</v>
      </c>
      <c r="AL7113" t="s">
        <v>81</v>
      </c>
      <c r="AM7113" t="s">
        <v>82</v>
      </c>
      <c r="AO7113" t="s">
        <v>83</v>
      </c>
      <c r="AR7113" t="s">
        <v>82</v>
      </c>
      <c r="AT7113" t="s">
        <v>82</v>
      </c>
      <c r="AW7113" t="s">
        <v>82</v>
      </c>
      <c r="AY7113" t="s">
        <v>3859</v>
      </c>
      <c r="AZ7113" t="s">
        <v>3860</v>
      </c>
      <c r="BA7113" t="s">
        <v>3857</v>
      </c>
      <c r="BB7113">
        <v>59758</v>
      </c>
      <c r="BC7113" t="s">
        <v>79</v>
      </c>
      <c r="BH7113" t="s">
        <v>3861</v>
      </c>
      <c r="BJ7113">
        <v>475223350</v>
      </c>
    </row>
    <row r="7114" spans="1:62" x14ac:dyDescent="0.25">
      <c r="A7114" t="s">
        <v>4613</v>
      </c>
      <c r="B7114" s="2">
        <v>43549</v>
      </c>
      <c r="C7114" t="s">
        <v>63</v>
      </c>
      <c r="D7114" s="3">
        <v>43476.224489432869</v>
      </c>
      <c r="E7114" t="s">
        <v>117</v>
      </c>
      <c r="H7114" t="s">
        <v>4614</v>
      </c>
      <c r="I7114" t="s">
        <v>4615</v>
      </c>
      <c r="J7114" t="s">
        <v>4616</v>
      </c>
      <c r="L7114" t="s">
        <v>3451</v>
      </c>
      <c r="M7114" t="s">
        <v>105</v>
      </c>
      <c r="N7114">
        <v>75043</v>
      </c>
      <c r="O7114" t="s">
        <v>70</v>
      </c>
      <c r="Q7114" t="s">
        <v>4617</v>
      </c>
      <c r="S7114" t="s">
        <v>82</v>
      </c>
      <c r="U7114" t="s">
        <v>92</v>
      </c>
      <c r="X7114" t="s">
        <v>4618</v>
      </c>
      <c r="Y7114" t="str">
        <f>"37-3011"</f>
        <v>37-3011</v>
      </c>
      <c r="Z7114" t="s">
        <v>94</v>
      </c>
      <c r="AA7114">
        <v>561730</v>
      </c>
      <c r="AB7114">
        <v>6</v>
      </c>
      <c r="AD7114" t="s">
        <v>79</v>
      </c>
      <c r="AE7114" t="s">
        <v>80</v>
      </c>
      <c r="AF7114">
        <v>40</v>
      </c>
      <c r="AG7114" s="4">
        <v>0.29166666666666669</v>
      </c>
      <c r="AH7114" s="4">
        <v>0.66666666666666663</v>
      </c>
      <c r="AI7114" s="5">
        <v>13.94</v>
      </c>
      <c r="AJ7114">
        <v>20.91</v>
      </c>
      <c r="AL7114" t="s">
        <v>81</v>
      </c>
      <c r="AM7114" t="s">
        <v>82</v>
      </c>
      <c r="AO7114" t="s">
        <v>83</v>
      </c>
      <c r="AP7114" t="s">
        <v>67</v>
      </c>
      <c r="AQ7114" t="s">
        <v>67</v>
      </c>
      <c r="AR7114" t="s">
        <v>82</v>
      </c>
      <c r="AT7114" t="s">
        <v>82</v>
      </c>
      <c r="AW7114" t="s">
        <v>72</v>
      </c>
      <c r="AX7114">
        <v>6</v>
      </c>
      <c r="AY7114" t="s">
        <v>4619</v>
      </c>
      <c r="AZ7114" t="s">
        <v>3393</v>
      </c>
      <c r="BA7114" t="s">
        <v>105</v>
      </c>
      <c r="BB7114">
        <v>75043</v>
      </c>
      <c r="BC7114" t="s">
        <v>79</v>
      </c>
      <c r="BH7114" t="s">
        <v>4616</v>
      </c>
      <c r="BJ7114">
        <v>823438830</v>
      </c>
    </row>
    <row r="7115" spans="1:62" x14ac:dyDescent="0.25">
      <c r="A7115" t="s">
        <v>11919</v>
      </c>
      <c r="B7115" s="2">
        <v>43549</v>
      </c>
      <c r="C7115" t="s">
        <v>63</v>
      </c>
      <c r="D7115" s="3">
        <v>43472.390405370374</v>
      </c>
      <c r="E7115" t="s">
        <v>64</v>
      </c>
      <c r="F7115" s="2">
        <v>43556</v>
      </c>
      <c r="G7115" s="2">
        <v>43830</v>
      </c>
      <c r="H7115" t="s">
        <v>1378</v>
      </c>
      <c r="I7115" t="s">
        <v>67</v>
      </c>
      <c r="J7115" t="s">
        <v>1379</v>
      </c>
      <c r="K7115" t="s">
        <v>67</v>
      </c>
      <c r="L7115" t="s">
        <v>1380</v>
      </c>
      <c r="M7115" t="s">
        <v>804</v>
      </c>
      <c r="N7115">
        <v>3071</v>
      </c>
      <c r="O7115" t="s">
        <v>70</v>
      </c>
      <c r="P7115" t="s">
        <v>67</v>
      </c>
      <c r="Q7115" t="s">
        <v>1381</v>
      </c>
      <c r="S7115" t="s">
        <v>72</v>
      </c>
      <c r="T7115" t="s">
        <v>1273</v>
      </c>
      <c r="U7115" t="s">
        <v>1274</v>
      </c>
      <c r="V7115" t="s">
        <v>1275</v>
      </c>
      <c r="W7115" t="s">
        <v>1276</v>
      </c>
      <c r="X7115" t="s">
        <v>1382</v>
      </c>
      <c r="Y7115" t="str">
        <f>"47-2051"</f>
        <v>47-2051</v>
      </c>
      <c r="Z7115" t="s">
        <v>1383</v>
      </c>
      <c r="AA7115">
        <v>23811</v>
      </c>
      <c r="AB7115">
        <v>19</v>
      </c>
      <c r="AC7115">
        <v>19</v>
      </c>
      <c r="AD7115" t="s">
        <v>79</v>
      </c>
      <c r="AE7115" t="s">
        <v>95</v>
      </c>
      <c r="AF7115">
        <v>40</v>
      </c>
      <c r="AG7115" s="4">
        <v>0.25</v>
      </c>
      <c r="AH7115" s="4">
        <v>0.66666666666666663</v>
      </c>
      <c r="AI7115" s="5">
        <v>25.82</v>
      </c>
      <c r="AJ7115">
        <v>38.729999999999997</v>
      </c>
      <c r="AL7115" t="s">
        <v>81</v>
      </c>
      <c r="AM7115" t="s">
        <v>82</v>
      </c>
      <c r="AO7115" t="s">
        <v>83</v>
      </c>
      <c r="AP7115" t="s">
        <v>67</v>
      </c>
      <c r="AQ7115" t="s">
        <v>67</v>
      </c>
      <c r="AR7115" t="s">
        <v>82</v>
      </c>
      <c r="AT7115" t="s">
        <v>82</v>
      </c>
      <c r="AW7115" t="s">
        <v>82</v>
      </c>
      <c r="AY7115" t="s">
        <v>5639</v>
      </c>
      <c r="AZ7115" t="s">
        <v>5639</v>
      </c>
      <c r="BA7115" t="s">
        <v>207</v>
      </c>
      <c r="BB7115">
        <v>1605</v>
      </c>
      <c r="BC7115" t="s">
        <v>79</v>
      </c>
      <c r="BH7115" t="s">
        <v>11920</v>
      </c>
      <c r="BJ7115">
        <v>20369755</v>
      </c>
    </row>
    <row r="7116" spans="1:62" x14ac:dyDescent="0.25">
      <c r="A7116" t="s">
        <v>12150</v>
      </c>
      <c r="B7116" s="2">
        <v>43549</v>
      </c>
      <c r="C7116" t="s">
        <v>63</v>
      </c>
      <c r="D7116" s="3">
        <v>43495.34448806713</v>
      </c>
      <c r="E7116" t="s">
        <v>117</v>
      </c>
      <c r="H7116" t="s">
        <v>12151</v>
      </c>
      <c r="J7116" t="s">
        <v>12152</v>
      </c>
      <c r="L7116" t="s">
        <v>489</v>
      </c>
      <c r="M7116" t="s">
        <v>821</v>
      </c>
      <c r="N7116">
        <v>97230</v>
      </c>
      <c r="O7116" t="s">
        <v>70</v>
      </c>
      <c r="Q7116" t="s">
        <v>12153</v>
      </c>
      <c r="S7116" t="s">
        <v>82</v>
      </c>
      <c r="U7116" t="s">
        <v>92</v>
      </c>
      <c r="X7116" t="s">
        <v>5086</v>
      </c>
      <c r="Y7116" t="str">
        <f>"53-3032"</f>
        <v>53-3032</v>
      </c>
      <c r="Z7116" t="s">
        <v>157</v>
      </c>
      <c r="AA7116">
        <v>484121</v>
      </c>
      <c r="AB7116">
        <v>10</v>
      </c>
      <c r="AD7116" t="s">
        <v>79</v>
      </c>
      <c r="AE7116" t="s">
        <v>95</v>
      </c>
      <c r="AF7116">
        <v>40</v>
      </c>
      <c r="AG7116" s="4">
        <v>0.33333333333333331</v>
      </c>
      <c r="AH7116" s="4">
        <v>0.70833333333333337</v>
      </c>
      <c r="AI7116" s="6">
        <v>20</v>
      </c>
      <c r="AL7116" t="s">
        <v>81</v>
      </c>
      <c r="AM7116" t="s">
        <v>82</v>
      </c>
      <c r="AO7116" t="s">
        <v>213</v>
      </c>
      <c r="AR7116" t="s">
        <v>82</v>
      </c>
      <c r="AT7116" t="s">
        <v>82</v>
      </c>
      <c r="AW7116" t="s">
        <v>82</v>
      </c>
      <c r="AY7116" t="s">
        <v>820</v>
      </c>
      <c r="AZ7116" t="s">
        <v>823</v>
      </c>
      <c r="BA7116" t="s">
        <v>821</v>
      </c>
      <c r="BB7116">
        <v>97230</v>
      </c>
      <c r="BC7116" t="s">
        <v>87</v>
      </c>
      <c r="BH7116" t="s">
        <v>12154</v>
      </c>
      <c r="BJ7116">
        <v>463446487</v>
      </c>
    </row>
    <row r="7117" spans="1:62" x14ac:dyDescent="0.25">
      <c r="A7117" t="s">
        <v>13610</v>
      </c>
      <c r="B7117" s="2">
        <v>43549</v>
      </c>
      <c r="C7117" t="s">
        <v>63</v>
      </c>
      <c r="D7117" s="3">
        <v>43472.385365208334</v>
      </c>
      <c r="E7117" t="s">
        <v>282</v>
      </c>
      <c r="F7117" s="2">
        <v>43556</v>
      </c>
      <c r="G7117" s="2">
        <v>43829</v>
      </c>
      <c r="H7117" t="s">
        <v>13611</v>
      </c>
      <c r="I7117" t="s">
        <v>67</v>
      </c>
      <c r="J7117" t="s">
        <v>13612</v>
      </c>
      <c r="K7117" t="s">
        <v>67</v>
      </c>
      <c r="L7117" t="s">
        <v>1552</v>
      </c>
      <c r="M7117" t="s">
        <v>774</v>
      </c>
      <c r="N7117">
        <v>80905</v>
      </c>
      <c r="O7117" t="s">
        <v>70</v>
      </c>
      <c r="P7117" t="s">
        <v>67</v>
      </c>
      <c r="Q7117" t="s">
        <v>13613</v>
      </c>
      <c r="S7117" t="s">
        <v>72</v>
      </c>
      <c r="T7117" t="s">
        <v>6285</v>
      </c>
      <c r="U7117" t="s">
        <v>6286</v>
      </c>
      <c r="V7117" t="s">
        <v>6287</v>
      </c>
      <c r="W7117" t="s">
        <v>774</v>
      </c>
      <c r="X7117" t="s">
        <v>94</v>
      </c>
      <c r="Y7117" t="str">
        <f>"37-3011"</f>
        <v>37-3011</v>
      </c>
      <c r="Z7117" t="s">
        <v>94</v>
      </c>
      <c r="AA7117">
        <v>561730</v>
      </c>
      <c r="AB7117">
        <v>12</v>
      </c>
      <c r="AC7117">
        <v>8</v>
      </c>
      <c r="AD7117" t="s">
        <v>79</v>
      </c>
      <c r="AE7117" t="s">
        <v>80</v>
      </c>
      <c r="AF7117">
        <v>40</v>
      </c>
      <c r="AG7117" s="4">
        <v>0.3125</v>
      </c>
      <c r="AH7117" s="4">
        <v>0.75</v>
      </c>
      <c r="AI7117" s="5">
        <v>13.48</v>
      </c>
      <c r="AJ7117">
        <v>20.22</v>
      </c>
      <c r="AK7117">
        <v>24</v>
      </c>
      <c r="AL7117" t="s">
        <v>81</v>
      </c>
      <c r="AM7117" t="s">
        <v>82</v>
      </c>
      <c r="AO7117" t="s">
        <v>83</v>
      </c>
      <c r="AP7117" t="s">
        <v>67</v>
      </c>
      <c r="AQ7117" t="s">
        <v>67</v>
      </c>
      <c r="AR7117" t="s">
        <v>82</v>
      </c>
      <c r="AT7117" t="s">
        <v>82</v>
      </c>
      <c r="AW7117" t="s">
        <v>82</v>
      </c>
      <c r="AY7117" t="s">
        <v>1552</v>
      </c>
      <c r="AZ7117" t="s">
        <v>1554</v>
      </c>
      <c r="BA7117" t="s">
        <v>774</v>
      </c>
      <c r="BB7117">
        <v>80905</v>
      </c>
      <c r="BC7117" t="s">
        <v>79</v>
      </c>
      <c r="BH7117" t="s">
        <v>13614</v>
      </c>
      <c r="BI7117" t="s">
        <v>67</v>
      </c>
      <c r="BJ7117">
        <v>201418328</v>
      </c>
    </row>
    <row r="7118" spans="1:62" x14ac:dyDescent="0.25">
      <c r="A7118" t="s">
        <v>13812</v>
      </c>
      <c r="B7118" s="2">
        <v>43549</v>
      </c>
      <c r="C7118" t="s">
        <v>63</v>
      </c>
      <c r="D7118" s="3">
        <v>43472.405627106484</v>
      </c>
      <c r="E7118" t="s">
        <v>64</v>
      </c>
      <c r="F7118" s="2">
        <v>43556</v>
      </c>
      <c r="G7118" s="2">
        <v>43832</v>
      </c>
      <c r="H7118" t="s">
        <v>13352</v>
      </c>
      <c r="J7118" t="s">
        <v>13353</v>
      </c>
      <c r="L7118" t="s">
        <v>9813</v>
      </c>
      <c r="M7118" t="s">
        <v>232</v>
      </c>
      <c r="N7118">
        <v>11954</v>
      </c>
      <c r="O7118" t="s">
        <v>70</v>
      </c>
      <c r="Q7118" t="s">
        <v>13354</v>
      </c>
      <c r="S7118" t="s">
        <v>72</v>
      </c>
      <c r="T7118" t="s">
        <v>13355</v>
      </c>
      <c r="U7118" t="s">
        <v>3530</v>
      </c>
      <c r="V7118" t="s">
        <v>3531</v>
      </c>
      <c r="W7118" t="s">
        <v>232</v>
      </c>
      <c r="X7118" t="s">
        <v>13475</v>
      </c>
      <c r="Y7118" t="str">
        <f>"39-6011"</f>
        <v>39-6011</v>
      </c>
      <c r="Z7118" t="s">
        <v>3264</v>
      </c>
      <c r="AA7118">
        <v>721110</v>
      </c>
      <c r="AB7118">
        <v>13</v>
      </c>
      <c r="AC7118">
        <v>13</v>
      </c>
      <c r="AD7118" t="s">
        <v>79</v>
      </c>
      <c r="AE7118" t="s">
        <v>95</v>
      </c>
      <c r="AF7118">
        <v>40</v>
      </c>
      <c r="AG7118" s="4">
        <v>0.25</v>
      </c>
      <c r="AH7118" s="4">
        <v>0.91666666666666663</v>
      </c>
      <c r="AI7118" s="5">
        <v>12.41</v>
      </c>
      <c r="AJ7118">
        <v>18.62</v>
      </c>
      <c r="AK7118">
        <v>18.62</v>
      </c>
      <c r="AL7118" t="s">
        <v>81</v>
      </c>
      <c r="AM7118" t="s">
        <v>82</v>
      </c>
      <c r="AO7118" t="s">
        <v>83</v>
      </c>
      <c r="AQ7118" t="s">
        <v>662</v>
      </c>
      <c r="AR7118" t="s">
        <v>82</v>
      </c>
      <c r="AT7118" t="s">
        <v>82</v>
      </c>
      <c r="AW7118" t="s">
        <v>82</v>
      </c>
      <c r="AY7118" t="s">
        <v>9813</v>
      </c>
      <c r="AZ7118" t="s">
        <v>6542</v>
      </c>
      <c r="BA7118" t="s">
        <v>232</v>
      </c>
      <c r="BB7118">
        <v>11954</v>
      </c>
      <c r="BC7118" t="s">
        <v>87</v>
      </c>
      <c r="BH7118" t="s">
        <v>13353</v>
      </c>
      <c r="BJ7118">
        <v>112592068</v>
      </c>
    </row>
    <row r="7119" spans="1:62" x14ac:dyDescent="0.25">
      <c r="A7119" t="s">
        <v>14279</v>
      </c>
      <c r="B7119" s="2">
        <v>43549</v>
      </c>
      <c r="C7119" t="s">
        <v>63</v>
      </c>
      <c r="D7119" s="3">
        <v>43472.397007534724</v>
      </c>
      <c r="E7119" t="s">
        <v>64</v>
      </c>
      <c r="F7119" s="2">
        <v>43556</v>
      </c>
      <c r="G7119" s="2">
        <v>43830</v>
      </c>
      <c r="H7119" t="s">
        <v>14280</v>
      </c>
      <c r="I7119" t="s">
        <v>67</v>
      </c>
      <c r="J7119" t="s">
        <v>14281</v>
      </c>
      <c r="K7119" t="s">
        <v>67</v>
      </c>
      <c r="L7119" t="s">
        <v>14282</v>
      </c>
      <c r="M7119" t="s">
        <v>774</v>
      </c>
      <c r="N7119">
        <v>80160</v>
      </c>
      <c r="O7119" t="s">
        <v>70</v>
      </c>
      <c r="P7119" t="s">
        <v>67</v>
      </c>
      <c r="Q7119" t="s">
        <v>14283</v>
      </c>
      <c r="S7119" t="s">
        <v>72</v>
      </c>
      <c r="T7119" t="s">
        <v>6285</v>
      </c>
      <c r="U7119" t="s">
        <v>6286</v>
      </c>
      <c r="V7119" t="s">
        <v>6287</v>
      </c>
      <c r="W7119" t="s">
        <v>774</v>
      </c>
      <c r="X7119" t="s">
        <v>326</v>
      </c>
      <c r="Y7119" t="str">
        <f>"47-2061"</f>
        <v>47-2061</v>
      </c>
      <c r="Z7119" t="s">
        <v>326</v>
      </c>
      <c r="AA7119">
        <v>238110</v>
      </c>
      <c r="AB7119">
        <v>20</v>
      </c>
      <c r="AC7119">
        <v>20</v>
      </c>
      <c r="AD7119" t="s">
        <v>79</v>
      </c>
      <c r="AE7119" t="s">
        <v>80</v>
      </c>
      <c r="AF7119">
        <v>40</v>
      </c>
      <c r="AG7119" s="4">
        <v>0.29166666666666669</v>
      </c>
      <c r="AH7119" s="4">
        <v>0.70833333333333337</v>
      </c>
      <c r="AI7119" s="5">
        <v>18.25</v>
      </c>
      <c r="AJ7119">
        <v>27.38</v>
      </c>
      <c r="AK7119">
        <v>30.38</v>
      </c>
      <c r="AL7119" t="s">
        <v>81</v>
      </c>
      <c r="AM7119" t="s">
        <v>82</v>
      </c>
      <c r="AO7119" t="s">
        <v>83</v>
      </c>
      <c r="AP7119" t="s">
        <v>67</v>
      </c>
      <c r="AQ7119" t="s">
        <v>67</v>
      </c>
      <c r="AR7119" t="s">
        <v>82</v>
      </c>
      <c r="AT7119" t="s">
        <v>82</v>
      </c>
      <c r="AW7119" t="s">
        <v>82</v>
      </c>
      <c r="AY7119" t="s">
        <v>8137</v>
      </c>
      <c r="AZ7119" t="s">
        <v>713</v>
      </c>
      <c r="BA7119" t="s">
        <v>774</v>
      </c>
      <c r="BB7119">
        <v>80160</v>
      </c>
      <c r="BC7119" t="s">
        <v>79</v>
      </c>
      <c r="BH7119" t="s">
        <v>14284</v>
      </c>
      <c r="BI7119" t="s">
        <v>67</v>
      </c>
      <c r="BJ7119">
        <v>611409195</v>
      </c>
    </row>
    <row r="7120" spans="1:62" x14ac:dyDescent="0.25">
      <c r="A7120" t="s">
        <v>17094</v>
      </c>
      <c r="B7120" s="2">
        <v>43549</v>
      </c>
      <c r="C7120" t="s">
        <v>63</v>
      </c>
      <c r="D7120" s="3">
        <v>43472.399233032411</v>
      </c>
      <c r="E7120" t="s">
        <v>64</v>
      </c>
      <c r="F7120" s="2">
        <v>43556</v>
      </c>
      <c r="G7120" s="2">
        <v>43814</v>
      </c>
      <c r="H7120" t="s">
        <v>17095</v>
      </c>
      <c r="J7120" t="s">
        <v>17096</v>
      </c>
      <c r="K7120" t="s">
        <v>17097</v>
      </c>
      <c r="L7120" t="s">
        <v>4796</v>
      </c>
      <c r="M7120" t="s">
        <v>308</v>
      </c>
      <c r="N7120">
        <v>8034</v>
      </c>
      <c r="O7120" t="s">
        <v>70</v>
      </c>
      <c r="Q7120" t="s">
        <v>17098</v>
      </c>
      <c r="S7120" t="s">
        <v>72</v>
      </c>
      <c r="T7120" t="s">
        <v>17099</v>
      </c>
      <c r="U7120" t="s">
        <v>17100</v>
      </c>
      <c r="V7120" t="s">
        <v>17101</v>
      </c>
      <c r="W7120" t="s">
        <v>308</v>
      </c>
      <c r="X7120" t="s">
        <v>17102</v>
      </c>
      <c r="Y7120" t="str">
        <f>"47-3016"</f>
        <v>47-3016</v>
      </c>
      <c r="Z7120" t="s">
        <v>3995</v>
      </c>
      <c r="AA7120">
        <v>2389</v>
      </c>
      <c r="AB7120">
        <v>20</v>
      </c>
      <c r="AC7120">
        <v>20</v>
      </c>
      <c r="AD7120" t="s">
        <v>79</v>
      </c>
      <c r="AE7120" t="s">
        <v>95</v>
      </c>
      <c r="AF7120">
        <v>40</v>
      </c>
      <c r="AG7120" s="4">
        <v>0.3125</v>
      </c>
      <c r="AH7120" s="4">
        <v>0.64583333333333337</v>
      </c>
      <c r="AI7120" s="5">
        <v>12.73</v>
      </c>
      <c r="AJ7120">
        <v>19.100000000000001</v>
      </c>
      <c r="AL7120" t="s">
        <v>81</v>
      </c>
      <c r="AM7120" t="s">
        <v>82</v>
      </c>
      <c r="AO7120" t="s">
        <v>83</v>
      </c>
      <c r="AP7120" t="s">
        <v>67</v>
      </c>
      <c r="AQ7120" t="s">
        <v>67</v>
      </c>
      <c r="AR7120" t="s">
        <v>82</v>
      </c>
      <c r="AT7120" t="s">
        <v>82</v>
      </c>
      <c r="AW7120" t="s">
        <v>82</v>
      </c>
      <c r="AY7120" t="s">
        <v>4796</v>
      </c>
      <c r="AZ7120" t="s">
        <v>3081</v>
      </c>
      <c r="BA7120" t="s">
        <v>308</v>
      </c>
      <c r="BB7120">
        <v>8034</v>
      </c>
      <c r="BC7120" t="s">
        <v>79</v>
      </c>
      <c r="BH7120" t="s">
        <v>17096</v>
      </c>
      <c r="BJ7120">
        <v>223435859</v>
      </c>
    </row>
    <row r="7121" spans="1:62" x14ac:dyDescent="0.25">
      <c r="A7121" t="s">
        <v>17266</v>
      </c>
      <c r="B7121" s="2">
        <v>43549</v>
      </c>
      <c r="C7121" t="s">
        <v>63</v>
      </c>
      <c r="D7121" s="3">
        <v>43472.48303841435</v>
      </c>
      <c r="E7121" t="s">
        <v>64</v>
      </c>
      <c r="F7121" s="2">
        <v>43556</v>
      </c>
      <c r="G7121" s="2">
        <v>43800</v>
      </c>
      <c r="H7121" t="s">
        <v>17267</v>
      </c>
      <c r="I7121" t="s">
        <v>67</v>
      </c>
      <c r="J7121" t="s">
        <v>17268</v>
      </c>
      <c r="L7121" t="s">
        <v>1802</v>
      </c>
      <c r="M7121" t="s">
        <v>1246</v>
      </c>
      <c r="N7121">
        <v>63010</v>
      </c>
      <c r="O7121" t="s">
        <v>70</v>
      </c>
      <c r="Q7121" t="s">
        <v>17269</v>
      </c>
      <c r="S7121" t="s">
        <v>72</v>
      </c>
      <c r="T7121" t="s">
        <v>9281</v>
      </c>
      <c r="U7121" t="s">
        <v>9282</v>
      </c>
      <c r="V7121" t="s">
        <v>9437</v>
      </c>
      <c r="W7121" t="s">
        <v>86</v>
      </c>
      <c r="X7121" t="s">
        <v>93</v>
      </c>
      <c r="Y7121" t="str">
        <f>"37-3011"</f>
        <v>37-3011</v>
      </c>
      <c r="Z7121" t="s">
        <v>94</v>
      </c>
      <c r="AA7121">
        <v>56173</v>
      </c>
      <c r="AB7121">
        <v>24</v>
      </c>
      <c r="AC7121">
        <v>24</v>
      </c>
      <c r="AD7121" t="s">
        <v>79</v>
      </c>
      <c r="AE7121" t="s">
        <v>95</v>
      </c>
      <c r="AF7121">
        <v>40</v>
      </c>
      <c r="AG7121" s="4">
        <v>0.29166666666666669</v>
      </c>
      <c r="AH7121" s="4">
        <v>0.64583333333333337</v>
      </c>
      <c r="AI7121" s="5">
        <v>14.52</v>
      </c>
      <c r="AJ7121">
        <v>21.78</v>
      </c>
      <c r="AK7121">
        <v>21.78</v>
      </c>
      <c r="AL7121" t="s">
        <v>81</v>
      </c>
      <c r="AM7121" t="s">
        <v>82</v>
      </c>
      <c r="AO7121" t="s">
        <v>83</v>
      </c>
      <c r="AP7121" t="s">
        <v>67</v>
      </c>
      <c r="AQ7121" t="s">
        <v>67</v>
      </c>
      <c r="AR7121" t="s">
        <v>82</v>
      </c>
      <c r="AT7121" t="s">
        <v>82</v>
      </c>
      <c r="AW7121" t="s">
        <v>72</v>
      </c>
      <c r="AX7121">
        <v>1</v>
      </c>
      <c r="AY7121" t="s">
        <v>1802</v>
      </c>
      <c r="AZ7121" t="s">
        <v>713</v>
      </c>
      <c r="BA7121" t="s">
        <v>1246</v>
      </c>
      <c r="BB7121">
        <v>63010</v>
      </c>
      <c r="BC7121" t="s">
        <v>79</v>
      </c>
      <c r="BH7121" t="s">
        <v>17268</v>
      </c>
      <c r="BJ7121">
        <v>261424422</v>
      </c>
    </row>
    <row r="7122" spans="1:62" x14ac:dyDescent="0.25">
      <c r="A7122" t="s">
        <v>20222</v>
      </c>
      <c r="B7122" s="2">
        <v>43549</v>
      </c>
      <c r="C7122" t="s">
        <v>63</v>
      </c>
      <c r="D7122" s="3">
        <v>43479.069095497682</v>
      </c>
      <c r="E7122" t="s">
        <v>64</v>
      </c>
      <c r="F7122" s="2">
        <v>43569</v>
      </c>
      <c r="G7122" s="2">
        <v>43772</v>
      </c>
      <c r="H7122" t="s">
        <v>19931</v>
      </c>
      <c r="J7122" t="s">
        <v>19932</v>
      </c>
      <c r="K7122" t="s">
        <v>19933</v>
      </c>
      <c r="L7122" t="s">
        <v>19934</v>
      </c>
      <c r="M7122" t="s">
        <v>226</v>
      </c>
      <c r="N7122">
        <v>49757</v>
      </c>
      <c r="O7122" t="s">
        <v>70</v>
      </c>
      <c r="Q7122" t="s">
        <v>19935</v>
      </c>
      <c r="S7122" t="s">
        <v>72</v>
      </c>
      <c r="T7122" t="s">
        <v>19936</v>
      </c>
      <c r="U7122" t="s">
        <v>19937</v>
      </c>
      <c r="V7122" t="s">
        <v>3243</v>
      </c>
      <c r="W7122" t="s">
        <v>226</v>
      </c>
      <c r="X7122" t="s">
        <v>20223</v>
      </c>
      <c r="Y7122" t="str">
        <f>"35-3022"</f>
        <v>35-3022</v>
      </c>
      <c r="Z7122" t="s">
        <v>280</v>
      </c>
      <c r="AA7122">
        <v>721110</v>
      </c>
      <c r="AB7122">
        <v>10</v>
      </c>
      <c r="AC7122">
        <v>10</v>
      </c>
      <c r="AD7122" t="s">
        <v>79</v>
      </c>
      <c r="AE7122" t="s">
        <v>80</v>
      </c>
      <c r="AF7122">
        <v>35</v>
      </c>
      <c r="AG7122" s="4">
        <v>0.25</v>
      </c>
      <c r="AH7122" s="4">
        <v>0.52083333333333337</v>
      </c>
      <c r="AI7122" s="5">
        <v>10.75</v>
      </c>
      <c r="AJ7122">
        <v>16.13</v>
      </c>
      <c r="AK7122">
        <v>16.13</v>
      </c>
      <c r="AL7122" t="s">
        <v>81</v>
      </c>
      <c r="AM7122" t="s">
        <v>82</v>
      </c>
      <c r="AO7122" t="s">
        <v>83</v>
      </c>
      <c r="AR7122" t="s">
        <v>82</v>
      </c>
      <c r="AT7122" t="s">
        <v>82</v>
      </c>
      <c r="AW7122" t="s">
        <v>82</v>
      </c>
      <c r="AY7122" t="s">
        <v>12138</v>
      </c>
      <c r="AZ7122" t="s">
        <v>10246</v>
      </c>
      <c r="BA7122" t="s">
        <v>226</v>
      </c>
      <c r="BB7122">
        <v>49757</v>
      </c>
      <c r="BC7122" t="s">
        <v>87</v>
      </c>
      <c r="BH7122" t="s">
        <v>19939</v>
      </c>
      <c r="BJ7122">
        <v>800666112</v>
      </c>
    </row>
    <row r="7123" spans="1:62" x14ac:dyDescent="0.25">
      <c r="A7123" t="s">
        <v>21581</v>
      </c>
      <c r="B7123" s="2">
        <v>43549</v>
      </c>
      <c r="C7123" t="s">
        <v>63</v>
      </c>
      <c r="D7123" s="3">
        <v>43472.407449224535</v>
      </c>
      <c r="E7123" t="s">
        <v>64</v>
      </c>
      <c r="F7123" s="2">
        <v>43556</v>
      </c>
      <c r="G7123" s="2">
        <v>43800</v>
      </c>
      <c r="H7123" t="s">
        <v>21582</v>
      </c>
      <c r="J7123" t="s">
        <v>21583</v>
      </c>
      <c r="L7123" t="s">
        <v>9388</v>
      </c>
      <c r="M7123" t="s">
        <v>105</v>
      </c>
      <c r="N7123">
        <v>75078</v>
      </c>
      <c r="O7123" t="s">
        <v>70</v>
      </c>
      <c r="Q7123" t="s">
        <v>21584</v>
      </c>
      <c r="S7123" t="s">
        <v>72</v>
      </c>
      <c r="T7123" t="s">
        <v>1855</v>
      </c>
      <c r="U7123" t="s">
        <v>1856</v>
      </c>
      <c r="V7123" t="s">
        <v>863</v>
      </c>
      <c r="W7123" t="s">
        <v>105</v>
      </c>
      <c r="X7123" t="s">
        <v>1758</v>
      </c>
      <c r="Y7123" t="str">
        <f>"37-3011"</f>
        <v>37-3011</v>
      </c>
      <c r="Z7123" t="s">
        <v>94</v>
      </c>
      <c r="AA7123">
        <v>561730</v>
      </c>
      <c r="AB7123">
        <v>18</v>
      </c>
      <c r="AC7123">
        <v>18</v>
      </c>
      <c r="AD7123" t="s">
        <v>79</v>
      </c>
      <c r="AE7123" t="s">
        <v>95</v>
      </c>
      <c r="AF7123">
        <v>40</v>
      </c>
      <c r="AG7123" s="4">
        <v>0.29166666666666669</v>
      </c>
      <c r="AH7123" s="4">
        <v>0.66666666666666663</v>
      </c>
      <c r="AI7123" s="5">
        <v>13.94</v>
      </c>
      <c r="AJ7123">
        <v>20.91</v>
      </c>
      <c r="AL7123" t="s">
        <v>81</v>
      </c>
      <c r="AM7123" t="s">
        <v>82</v>
      </c>
      <c r="AO7123" t="s">
        <v>83</v>
      </c>
      <c r="AR7123" t="s">
        <v>82</v>
      </c>
      <c r="AT7123" t="s">
        <v>82</v>
      </c>
      <c r="AW7123" t="s">
        <v>82</v>
      </c>
      <c r="AY7123" t="s">
        <v>9388</v>
      </c>
      <c r="AZ7123" t="s">
        <v>3523</v>
      </c>
      <c r="BA7123" t="s">
        <v>105</v>
      </c>
      <c r="BB7123">
        <v>75078</v>
      </c>
      <c r="BC7123" t="s">
        <v>79</v>
      </c>
      <c r="BH7123" t="s">
        <v>21583</v>
      </c>
      <c r="BJ7123">
        <v>752395045</v>
      </c>
    </row>
    <row r="7124" spans="1:62" x14ac:dyDescent="0.25">
      <c r="A7124" t="s">
        <v>21708</v>
      </c>
      <c r="B7124" s="2">
        <v>43549</v>
      </c>
      <c r="C7124" t="s">
        <v>63</v>
      </c>
      <c r="D7124" s="3">
        <v>43500.424101932869</v>
      </c>
      <c r="E7124" t="s">
        <v>64</v>
      </c>
      <c r="F7124" s="2">
        <v>43586</v>
      </c>
      <c r="G7124" s="2">
        <v>43769</v>
      </c>
      <c r="H7124" t="s">
        <v>21709</v>
      </c>
      <c r="I7124" t="s">
        <v>67</v>
      </c>
      <c r="J7124" t="s">
        <v>21710</v>
      </c>
      <c r="K7124" t="s">
        <v>67</v>
      </c>
      <c r="L7124" t="s">
        <v>16244</v>
      </c>
      <c r="M7124" t="s">
        <v>1165</v>
      </c>
      <c r="N7124">
        <v>57701</v>
      </c>
      <c r="O7124" t="s">
        <v>70</v>
      </c>
      <c r="P7124" t="s">
        <v>67</v>
      </c>
      <c r="Q7124" t="s">
        <v>21711</v>
      </c>
      <c r="S7124" t="s">
        <v>72</v>
      </c>
      <c r="T7124" t="s">
        <v>14635</v>
      </c>
      <c r="U7124" t="s">
        <v>14636</v>
      </c>
      <c r="V7124" t="s">
        <v>14637</v>
      </c>
      <c r="W7124" t="s">
        <v>105</v>
      </c>
      <c r="X7124" t="s">
        <v>536</v>
      </c>
      <c r="Y7124" t="str">
        <f>"35-2021"</f>
        <v>35-2021</v>
      </c>
      <c r="Z7124" t="s">
        <v>221</v>
      </c>
      <c r="AA7124">
        <v>722320</v>
      </c>
      <c r="AB7124">
        <v>3</v>
      </c>
      <c r="AC7124">
        <v>3</v>
      </c>
      <c r="AD7124" t="s">
        <v>79</v>
      </c>
      <c r="AE7124" t="s">
        <v>80</v>
      </c>
      <c r="AF7124">
        <v>40</v>
      </c>
      <c r="AG7124" s="4">
        <v>0.45833333333333331</v>
      </c>
      <c r="AH7124" s="4">
        <v>0.875</v>
      </c>
      <c r="AI7124" s="5">
        <v>10.29</v>
      </c>
      <c r="AJ7124">
        <v>15.44</v>
      </c>
      <c r="AK7124">
        <v>15.44</v>
      </c>
      <c r="AL7124" t="s">
        <v>81</v>
      </c>
      <c r="AM7124" t="s">
        <v>82</v>
      </c>
      <c r="AO7124" t="s">
        <v>83</v>
      </c>
      <c r="AP7124" t="s">
        <v>67</v>
      </c>
      <c r="AQ7124" t="s">
        <v>67</v>
      </c>
      <c r="AR7124" t="s">
        <v>82</v>
      </c>
      <c r="AT7124" t="s">
        <v>82</v>
      </c>
      <c r="AW7124" t="s">
        <v>72</v>
      </c>
      <c r="AX7124">
        <v>3</v>
      </c>
      <c r="AY7124" t="s">
        <v>16011</v>
      </c>
      <c r="AZ7124" t="s">
        <v>11430</v>
      </c>
      <c r="BA7124" t="s">
        <v>1165</v>
      </c>
      <c r="BB7124">
        <v>57751</v>
      </c>
      <c r="BC7124" t="s">
        <v>87</v>
      </c>
      <c r="BH7124" t="s">
        <v>21712</v>
      </c>
      <c r="BI7124" t="s">
        <v>67</v>
      </c>
      <c r="BJ7124">
        <v>811444131</v>
      </c>
    </row>
    <row r="7125" spans="1:62" x14ac:dyDescent="0.25">
      <c r="A7125" t="s">
        <v>25193</v>
      </c>
      <c r="B7125" s="2">
        <v>43549</v>
      </c>
      <c r="C7125" t="s">
        <v>63</v>
      </c>
      <c r="D7125" s="3">
        <v>43473.515704618054</v>
      </c>
      <c r="E7125" t="s">
        <v>117</v>
      </c>
      <c r="H7125" t="s">
        <v>25194</v>
      </c>
      <c r="J7125" t="s">
        <v>25195</v>
      </c>
      <c r="L7125" t="s">
        <v>738</v>
      </c>
      <c r="M7125" t="s">
        <v>105</v>
      </c>
      <c r="N7125">
        <v>78704</v>
      </c>
      <c r="O7125" t="s">
        <v>70</v>
      </c>
      <c r="Q7125" t="s">
        <v>25196</v>
      </c>
      <c r="S7125" t="s">
        <v>72</v>
      </c>
      <c r="T7125" t="s">
        <v>910</v>
      </c>
      <c r="U7125" t="s">
        <v>911</v>
      </c>
      <c r="V7125" t="s">
        <v>863</v>
      </c>
      <c r="W7125" t="s">
        <v>105</v>
      </c>
      <c r="X7125" t="s">
        <v>326</v>
      </c>
      <c r="Y7125" t="str">
        <f>"47-2061"</f>
        <v>47-2061</v>
      </c>
      <c r="Z7125" t="s">
        <v>326</v>
      </c>
      <c r="AA7125">
        <v>237110</v>
      </c>
      <c r="AB7125">
        <v>10</v>
      </c>
      <c r="AD7125" t="s">
        <v>79</v>
      </c>
      <c r="AE7125" t="s">
        <v>95</v>
      </c>
      <c r="AF7125">
        <v>40</v>
      </c>
      <c r="AG7125" s="4">
        <v>0.33333333333333331</v>
      </c>
      <c r="AH7125" s="4">
        <v>0.70833333333333337</v>
      </c>
      <c r="AI7125" s="5">
        <v>15.07</v>
      </c>
      <c r="AJ7125">
        <v>22.61</v>
      </c>
      <c r="AL7125" t="s">
        <v>81</v>
      </c>
      <c r="AM7125" t="s">
        <v>82</v>
      </c>
      <c r="AO7125" t="s">
        <v>83</v>
      </c>
      <c r="AR7125" t="s">
        <v>82</v>
      </c>
      <c r="AT7125" t="s">
        <v>82</v>
      </c>
      <c r="AW7125" t="s">
        <v>82</v>
      </c>
      <c r="AY7125" t="s">
        <v>738</v>
      </c>
      <c r="AZ7125" t="s">
        <v>2422</v>
      </c>
      <c r="BA7125" t="s">
        <v>105</v>
      </c>
      <c r="BB7125">
        <v>78704</v>
      </c>
      <c r="BC7125" t="s">
        <v>79</v>
      </c>
      <c r="BH7125" t="s">
        <v>25195</v>
      </c>
      <c r="BJ7125">
        <v>743000373</v>
      </c>
    </row>
    <row r="7126" spans="1:62" x14ac:dyDescent="0.25">
      <c r="A7126" t="s">
        <v>27187</v>
      </c>
      <c r="B7126" s="2">
        <v>43549</v>
      </c>
      <c r="C7126" t="s">
        <v>63</v>
      </c>
      <c r="D7126" s="3">
        <v>43472.491822592594</v>
      </c>
      <c r="E7126" t="s">
        <v>64</v>
      </c>
      <c r="F7126" s="2">
        <v>43556</v>
      </c>
      <c r="G7126" s="2">
        <v>43800</v>
      </c>
      <c r="H7126" t="s">
        <v>27188</v>
      </c>
      <c r="I7126" t="s">
        <v>27189</v>
      </c>
      <c r="J7126" t="s">
        <v>27190</v>
      </c>
      <c r="L7126" t="s">
        <v>3479</v>
      </c>
      <c r="M7126" t="s">
        <v>105</v>
      </c>
      <c r="N7126">
        <v>75074</v>
      </c>
      <c r="O7126" t="s">
        <v>70</v>
      </c>
      <c r="Q7126" t="s">
        <v>27191</v>
      </c>
      <c r="S7126" t="s">
        <v>72</v>
      </c>
      <c r="T7126" t="s">
        <v>1855</v>
      </c>
      <c r="U7126" t="s">
        <v>1856</v>
      </c>
      <c r="V7126" t="s">
        <v>863</v>
      </c>
      <c r="W7126" t="s">
        <v>105</v>
      </c>
      <c r="X7126" t="s">
        <v>14685</v>
      </c>
      <c r="Y7126" t="str">
        <f>"37-3011"</f>
        <v>37-3011</v>
      </c>
      <c r="Z7126" t="s">
        <v>94</v>
      </c>
      <c r="AA7126">
        <v>561730</v>
      </c>
      <c r="AB7126">
        <v>45</v>
      </c>
      <c r="AC7126">
        <v>45</v>
      </c>
      <c r="AD7126" t="s">
        <v>79</v>
      </c>
      <c r="AE7126" t="s">
        <v>95</v>
      </c>
      <c r="AF7126">
        <v>40</v>
      </c>
      <c r="AG7126" s="4">
        <v>0.29166666666666669</v>
      </c>
      <c r="AH7126" s="4">
        <v>0.66666666666666663</v>
      </c>
      <c r="AI7126" s="5">
        <v>13.91</v>
      </c>
      <c r="AJ7126">
        <v>20.87</v>
      </c>
      <c r="AK7126">
        <v>22.37</v>
      </c>
      <c r="AL7126" t="s">
        <v>81</v>
      </c>
      <c r="AM7126" t="s">
        <v>82</v>
      </c>
      <c r="AO7126" t="s">
        <v>83</v>
      </c>
      <c r="AR7126" t="s">
        <v>82</v>
      </c>
      <c r="AT7126" t="s">
        <v>82</v>
      </c>
      <c r="AW7126" t="s">
        <v>72</v>
      </c>
      <c r="AX7126">
        <v>3</v>
      </c>
      <c r="AY7126" t="s">
        <v>3479</v>
      </c>
      <c r="AZ7126" t="s">
        <v>1594</v>
      </c>
      <c r="BA7126" t="s">
        <v>105</v>
      </c>
      <c r="BB7126">
        <v>75074</v>
      </c>
      <c r="BC7126" t="s">
        <v>79</v>
      </c>
      <c r="BH7126" t="s">
        <v>27190</v>
      </c>
      <c r="BJ7126">
        <v>205456593</v>
      </c>
    </row>
    <row r="7127" spans="1:62" x14ac:dyDescent="0.25">
      <c r="A7127" t="s">
        <v>27505</v>
      </c>
      <c r="B7127" s="2">
        <v>43549</v>
      </c>
      <c r="C7127" t="s">
        <v>63</v>
      </c>
      <c r="D7127" s="3">
        <v>43483.428248692129</v>
      </c>
      <c r="E7127" t="s">
        <v>64</v>
      </c>
      <c r="F7127" s="2">
        <v>43558</v>
      </c>
      <c r="G7127" s="2">
        <v>43739</v>
      </c>
      <c r="H7127" t="s">
        <v>27506</v>
      </c>
      <c r="J7127" t="s">
        <v>27507</v>
      </c>
      <c r="L7127" t="s">
        <v>27508</v>
      </c>
      <c r="M7127" t="s">
        <v>298</v>
      </c>
      <c r="N7127">
        <v>4074</v>
      </c>
      <c r="O7127" t="s">
        <v>70</v>
      </c>
      <c r="Q7127" t="s">
        <v>27509</v>
      </c>
      <c r="S7127" t="s">
        <v>72</v>
      </c>
      <c r="T7127" t="s">
        <v>25045</v>
      </c>
      <c r="U7127" t="s">
        <v>24834</v>
      </c>
      <c r="V7127" t="s">
        <v>820</v>
      </c>
      <c r="W7127" t="s">
        <v>298</v>
      </c>
      <c r="X7127" t="s">
        <v>27510</v>
      </c>
      <c r="Y7127" t="str">
        <f>"35-2015"</f>
        <v>35-2015</v>
      </c>
      <c r="Z7127" t="s">
        <v>346</v>
      </c>
      <c r="AA7127">
        <v>722511</v>
      </c>
      <c r="AB7127">
        <v>11</v>
      </c>
      <c r="AC7127">
        <v>11</v>
      </c>
      <c r="AD7127" t="s">
        <v>79</v>
      </c>
      <c r="AE7127" t="s">
        <v>80</v>
      </c>
      <c r="AF7127">
        <v>35</v>
      </c>
      <c r="AG7127" s="4">
        <v>0.45833333333333331</v>
      </c>
      <c r="AH7127" s="4">
        <v>0.95833333333333337</v>
      </c>
      <c r="AI7127" s="5">
        <v>12.73</v>
      </c>
      <c r="AJ7127">
        <v>19.100000000000001</v>
      </c>
      <c r="AL7127" t="s">
        <v>81</v>
      </c>
      <c r="AM7127" t="s">
        <v>72</v>
      </c>
      <c r="AN7127">
        <v>7</v>
      </c>
      <c r="AO7127" t="s">
        <v>83</v>
      </c>
      <c r="AP7127" t="s">
        <v>67</v>
      </c>
      <c r="AQ7127" t="s">
        <v>67</v>
      </c>
      <c r="AR7127" t="s">
        <v>82</v>
      </c>
      <c r="AT7127" t="s">
        <v>82</v>
      </c>
      <c r="AW7127" t="s">
        <v>82</v>
      </c>
      <c r="AY7127" t="s">
        <v>27511</v>
      </c>
      <c r="AZ7127" t="s">
        <v>812</v>
      </c>
      <c r="BA7127" t="s">
        <v>298</v>
      </c>
      <c r="BB7127">
        <v>4064</v>
      </c>
      <c r="BC7127" t="s">
        <v>79</v>
      </c>
      <c r="BH7127" t="s">
        <v>27512</v>
      </c>
      <c r="BJ7127">
        <v>900684371</v>
      </c>
    </row>
    <row r="7128" spans="1:62" x14ac:dyDescent="0.25">
      <c r="A7128" t="s">
        <v>27987</v>
      </c>
      <c r="B7128" s="2">
        <v>43549</v>
      </c>
      <c r="C7128" t="s">
        <v>63</v>
      </c>
      <c r="D7128" s="3">
        <v>43472.483278449072</v>
      </c>
      <c r="E7128" t="s">
        <v>64</v>
      </c>
      <c r="F7128" s="2">
        <v>43556</v>
      </c>
      <c r="G7128" s="2">
        <v>43784</v>
      </c>
      <c r="H7128" t="s">
        <v>27988</v>
      </c>
      <c r="I7128" t="s">
        <v>27989</v>
      </c>
      <c r="J7128" t="s">
        <v>27990</v>
      </c>
      <c r="L7128" t="s">
        <v>738</v>
      </c>
      <c r="M7128" t="s">
        <v>105</v>
      </c>
      <c r="N7128">
        <v>78745</v>
      </c>
      <c r="O7128" t="s">
        <v>70</v>
      </c>
      <c r="Q7128" t="s">
        <v>27991</v>
      </c>
      <c r="S7128" t="s">
        <v>72</v>
      </c>
      <c r="T7128" t="s">
        <v>1855</v>
      </c>
      <c r="U7128" t="s">
        <v>1856</v>
      </c>
      <c r="V7128" t="s">
        <v>863</v>
      </c>
      <c r="W7128" t="s">
        <v>105</v>
      </c>
      <c r="X7128" t="s">
        <v>27992</v>
      </c>
      <c r="Y7128" t="str">
        <f>"37-3011"</f>
        <v>37-3011</v>
      </c>
      <c r="Z7128" t="s">
        <v>94</v>
      </c>
      <c r="AA7128">
        <v>561730</v>
      </c>
      <c r="AB7128">
        <v>20</v>
      </c>
      <c r="AC7128">
        <v>20</v>
      </c>
      <c r="AD7128" t="s">
        <v>79</v>
      </c>
      <c r="AE7128" t="s">
        <v>95</v>
      </c>
      <c r="AF7128">
        <v>40</v>
      </c>
      <c r="AG7128" s="4">
        <v>0.3125</v>
      </c>
      <c r="AH7128" s="4">
        <v>0.66666666666666663</v>
      </c>
      <c r="AI7128" s="5">
        <v>13.91</v>
      </c>
      <c r="AJ7128">
        <v>20.87</v>
      </c>
      <c r="AL7128" t="s">
        <v>81</v>
      </c>
      <c r="AM7128" t="s">
        <v>82</v>
      </c>
      <c r="AO7128" t="s">
        <v>83</v>
      </c>
      <c r="AR7128" t="s">
        <v>82</v>
      </c>
      <c r="AT7128" t="s">
        <v>82</v>
      </c>
      <c r="AW7128" t="s">
        <v>72</v>
      </c>
      <c r="AX7128">
        <v>3</v>
      </c>
      <c r="AY7128" t="s">
        <v>738</v>
      </c>
      <c r="AZ7128" t="s">
        <v>2422</v>
      </c>
      <c r="BA7128" t="s">
        <v>105</v>
      </c>
      <c r="BB7128">
        <v>78745</v>
      </c>
      <c r="BC7128" t="s">
        <v>79</v>
      </c>
      <c r="BH7128" t="s">
        <v>27993</v>
      </c>
      <c r="BJ7128">
        <v>261711864</v>
      </c>
    </row>
    <row r="7129" spans="1:62" x14ac:dyDescent="0.25">
      <c r="A7129" t="s">
        <v>28258</v>
      </c>
      <c r="B7129" s="2">
        <v>43549</v>
      </c>
      <c r="C7129" t="s">
        <v>63</v>
      </c>
      <c r="D7129" s="3">
        <v>43473.463719259256</v>
      </c>
      <c r="E7129" t="s">
        <v>64</v>
      </c>
      <c r="F7129" s="2">
        <v>43556</v>
      </c>
      <c r="G7129" s="2">
        <v>43814</v>
      </c>
      <c r="H7129" t="s">
        <v>28259</v>
      </c>
      <c r="I7129" t="s">
        <v>28260</v>
      </c>
      <c r="J7129" t="s">
        <v>28261</v>
      </c>
      <c r="K7129" t="s">
        <v>67</v>
      </c>
      <c r="L7129" t="s">
        <v>10205</v>
      </c>
      <c r="M7129" t="s">
        <v>207</v>
      </c>
      <c r="N7129">
        <v>2554</v>
      </c>
      <c r="O7129" t="s">
        <v>70</v>
      </c>
      <c r="P7129" t="s">
        <v>67</v>
      </c>
      <c r="Q7129" t="s">
        <v>28262</v>
      </c>
      <c r="S7129" t="s">
        <v>72</v>
      </c>
      <c r="T7129" t="s">
        <v>8476</v>
      </c>
      <c r="U7129" t="s">
        <v>8477</v>
      </c>
      <c r="V7129" t="s">
        <v>526</v>
      </c>
      <c r="W7129" t="s">
        <v>207</v>
      </c>
      <c r="X7129" t="s">
        <v>1058</v>
      </c>
      <c r="Y7129" t="str">
        <f>"35-3021"</f>
        <v>35-3021</v>
      </c>
      <c r="Z7129" t="s">
        <v>354</v>
      </c>
      <c r="AA7129">
        <v>722511</v>
      </c>
      <c r="AB7129">
        <v>4</v>
      </c>
      <c r="AC7129">
        <v>4</v>
      </c>
      <c r="AD7129" t="s">
        <v>79</v>
      </c>
      <c r="AE7129" t="s">
        <v>80</v>
      </c>
      <c r="AF7129">
        <v>40</v>
      </c>
      <c r="AG7129" s="4">
        <v>0.33333333333333331</v>
      </c>
      <c r="AH7129" s="4">
        <v>0.66666666666666663</v>
      </c>
      <c r="AI7129" s="5">
        <v>13.75</v>
      </c>
      <c r="AL7129" t="s">
        <v>81</v>
      </c>
      <c r="AM7129" t="s">
        <v>82</v>
      </c>
      <c r="AO7129" t="s">
        <v>83</v>
      </c>
      <c r="AP7129" t="s">
        <v>67</v>
      </c>
      <c r="AQ7129" t="s">
        <v>67</v>
      </c>
      <c r="AR7129" t="s">
        <v>82</v>
      </c>
      <c r="AT7129" t="s">
        <v>82</v>
      </c>
      <c r="AW7129" t="s">
        <v>72</v>
      </c>
      <c r="AX7129">
        <v>1</v>
      </c>
      <c r="AY7129" t="s">
        <v>10205</v>
      </c>
      <c r="AZ7129" t="s">
        <v>10205</v>
      </c>
      <c r="BA7129" t="s">
        <v>207</v>
      </c>
      <c r="BB7129">
        <v>2554</v>
      </c>
      <c r="BC7129" t="s">
        <v>87</v>
      </c>
      <c r="BH7129" t="s">
        <v>28261</v>
      </c>
      <c r="BI7129" t="s">
        <v>67</v>
      </c>
      <c r="BJ7129">
        <v>208257842</v>
      </c>
    </row>
    <row r="7130" spans="1:62" x14ac:dyDescent="0.25">
      <c r="A7130" t="s">
        <v>29478</v>
      </c>
      <c r="B7130" s="2">
        <v>43549</v>
      </c>
      <c r="C7130" t="s">
        <v>63</v>
      </c>
      <c r="D7130" s="3">
        <v>43472.407032129631</v>
      </c>
      <c r="E7130" t="s">
        <v>64</v>
      </c>
      <c r="F7130" s="2">
        <v>43556</v>
      </c>
      <c r="G7130" s="2">
        <v>43830</v>
      </c>
      <c r="H7130" t="s">
        <v>29479</v>
      </c>
      <c r="I7130" t="s">
        <v>29480</v>
      </c>
      <c r="J7130" t="s">
        <v>29481</v>
      </c>
      <c r="L7130" t="s">
        <v>4681</v>
      </c>
      <c r="M7130" t="s">
        <v>774</v>
      </c>
      <c r="N7130">
        <v>80221</v>
      </c>
      <c r="O7130" t="s">
        <v>70</v>
      </c>
      <c r="Q7130" t="s">
        <v>29482</v>
      </c>
      <c r="S7130" t="s">
        <v>72</v>
      </c>
      <c r="T7130" t="s">
        <v>4795</v>
      </c>
      <c r="U7130" t="s">
        <v>5508</v>
      </c>
      <c r="V7130" t="s">
        <v>4796</v>
      </c>
      <c r="W7130" t="s">
        <v>308</v>
      </c>
      <c r="X7130" t="s">
        <v>29483</v>
      </c>
      <c r="Y7130" t="str">
        <f>"47-2051"</f>
        <v>47-2051</v>
      </c>
      <c r="Z7130" t="s">
        <v>1383</v>
      </c>
      <c r="AA7130">
        <v>238110</v>
      </c>
      <c r="AB7130">
        <v>10</v>
      </c>
      <c r="AC7130">
        <v>10</v>
      </c>
      <c r="AD7130" t="s">
        <v>79</v>
      </c>
      <c r="AE7130" t="s">
        <v>95</v>
      </c>
      <c r="AF7130">
        <v>40</v>
      </c>
      <c r="AG7130" s="4">
        <v>0.33333333333333331</v>
      </c>
      <c r="AH7130" s="4">
        <v>0.66666666666666663</v>
      </c>
      <c r="AI7130" s="5">
        <v>20.71</v>
      </c>
      <c r="AJ7130">
        <v>31.07</v>
      </c>
      <c r="AL7130" t="s">
        <v>81</v>
      </c>
      <c r="AM7130" t="s">
        <v>82</v>
      </c>
      <c r="AO7130" t="s">
        <v>83</v>
      </c>
      <c r="AR7130" t="s">
        <v>82</v>
      </c>
      <c r="AT7130" t="s">
        <v>82</v>
      </c>
      <c r="AW7130" t="s">
        <v>82</v>
      </c>
      <c r="AY7130" t="s">
        <v>4681</v>
      </c>
      <c r="AZ7130" t="s">
        <v>4681</v>
      </c>
      <c r="BA7130" t="s">
        <v>774</v>
      </c>
      <c r="BB7130">
        <v>80221</v>
      </c>
      <c r="BC7130" t="s">
        <v>79</v>
      </c>
      <c r="BH7130" t="s">
        <v>29484</v>
      </c>
      <c r="BJ7130">
        <v>522384155</v>
      </c>
    </row>
    <row r="7131" spans="1:62" x14ac:dyDescent="0.25">
      <c r="A7131" t="s">
        <v>29513</v>
      </c>
      <c r="B7131" s="2">
        <v>43549</v>
      </c>
      <c r="C7131" t="s">
        <v>63</v>
      </c>
      <c r="D7131" s="3">
        <v>43472.408312384257</v>
      </c>
      <c r="E7131" t="s">
        <v>64</v>
      </c>
      <c r="F7131" s="2">
        <v>43556</v>
      </c>
      <c r="G7131" s="2">
        <v>43710</v>
      </c>
      <c r="H7131" t="s">
        <v>29514</v>
      </c>
      <c r="I7131" t="s">
        <v>29515</v>
      </c>
      <c r="J7131" t="s">
        <v>29516</v>
      </c>
      <c r="L7131" t="s">
        <v>2584</v>
      </c>
      <c r="M7131" t="s">
        <v>774</v>
      </c>
      <c r="N7131">
        <v>81211</v>
      </c>
      <c r="O7131" t="s">
        <v>70</v>
      </c>
      <c r="Q7131" t="s">
        <v>29517</v>
      </c>
      <c r="S7131" t="s">
        <v>72</v>
      </c>
      <c r="T7131" t="s">
        <v>4795</v>
      </c>
      <c r="U7131" t="s">
        <v>5508</v>
      </c>
      <c r="V7131" t="s">
        <v>4796</v>
      </c>
      <c r="W7131" t="s">
        <v>308</v>
      </c>
      <c r="X7131" t="s">
        <v>26195</v>
      </c>
      <c r="Y7131" t="str">
        <f>"39-7012"</f>
        <v>39-7012</v>
      </c>
      <c r="Z7131" t="s">
        <v>13762</v>
      </c>
      <c r="AA7131">
        <v>713990</v>
      </c>
      <c r="AB7131">
        <v>6</v>
      </c>
      <c r="AC7131">
        <v>6</v>
      </c>
      <c r="AD7131" t="s">
        <v>79</v>
      </c>
      <c r="AE7131" t="s">
        <v>80</v>
      </c>
      <c r="AF7131">
        <v>40</v>
      </c>
      <c r="AG7131" s="4">
        <v>0.33333333333333331</v>
      </c>
      <c r="AH7131" s="4">
        <v>0.75</v>
      </c>
      <c r="AI7131" s="5">
        <v>13.98</v>
      </c>
      <c r="AJ7131">
        <v>20.97</v>
      </c>
      <c r="AL7131" t="s">
        <v>81</v>
      </c>
      <c r="AM7131" t="s">
        <v>82</v>
      </c>
      <c r="AO7131" t="s">
        <v>213</v>
      </c>
      <c r="AR7131" t="s">
        <v>82</v>
      </c>
      <c r="AT7131" t="s">
        <v>82</v>
      </c>
      <c r="AW7131" t="s">
        <v>72</v>
      </c>
      <c r="AX7131">
        <v>24</v>
      </c>
      <c r="AY7131" t="s">
        <v>2584</v>
      </c>
      <c r="AZ7131" t="s">
        <v>29518</v>
      </c>
      <c r="BA7131" t="s">
        <v>774</v>
      </c>
      <c r="BB7131">
        <v>81211</v>
      </c>
      <c r="BC7131" t="s">
        <v>79</v>
      </c>
      <c r="BH7131" t="s">
        <v>29519</v>
      </c>
      <c r="BJ7131">
        <v>710992632</v>
      </c>
    </row>
    <row r="7132" spans="1:62" x14ac:dyDescent="0.25">
      <c r="A7132" t="s">
        <v>29753</v>
      </c>
      <c r="B7132" s="2">
        <v>43549</v>
      </c>
      <c r="C7132" t="s">
        <v>63</v>
      </c>
      <c r="D7132" s="3">
        <v>43472.409816030093</v>
      </c>
      <c r="E7132" t="s">
        <v>64</v>
      </c>
      <c r="F7132" s="2">
        <v>43556</v>
      </c>
      <c r="G7132" s="2">
        <v>43770</v>
      </c>
      <c r="H7132" t="s">
        <v>29754</v>
      </c>
      <c r="J7132" t="s">
        <v>29755</v>
      </c>
      <c r="K7132" t="s">
        <v>29756</v>
      </c>
      <c r="L7132" t="s">
        <v>2598</v>
      </c>
      <c r="M7132" t="s">
        <v>745</v>
      </c>
      <c r="N7132">
        <v>66502</v>
      </c>
      <c r="O7132" t="s">
        <v>70</v>
      </c>
      <c r="Q7132" t="s">
        <v>29757</v>
      </c>
      <c r="S7132" t="s">
        <v>72</v>
      </c>
      <c r="T7132" t="s">
        <v>4795</v>
      </c>
      <c r="U7132" t="s">
        <v>5508</v>
      </c>
      <c r="V7132" t="s">
        <v>4796</v>
      </c>
      <c r="W7132" t="s">
        <v>308</v>
      </c>
      <c r="X7132" t="s">
        <v>4052</v>
      </c>
      <c r="Y7132" t="str">
        <f>"47-2051"</f>
        <v>47-2051</v>
      </c>
      <c r="Z7132" t="s">
        <v>1383</v>
      </c>
      <c r="AA7132">
        <v>238110</v>
      </c>
      <c r="AB7132">
        <v>15</v>
      </c>
      <c r="AC7132">
        <v>15</v>
      </c>
      <c r="AD7132" t="s">
        <v>79</v>
      </c>
      <c r="AE7132" t="s">
        <v>95</v>
      </c>
      <c r="AF7132">
        <v>40</v>
      </c>
      <c r="AG7132" s="4">
        <v>0.29166666666666669</v>
      </c>
      <c r="AH7132" s="4">
        <v>0.79166666666666663</v>
      </c>
      <c r="AI7132" s="5">
        <v>19.16</v>
      </c>
      <c r="AJ7132">
        <v>28.74</v>
      </c>
      <c r="AL7132" t="s">
        <v>81</v>
      </c>
      <c r="AM7132" t="s">
        <v>82</v>
      </c>
      <c r="AO7132" t="s">
        <v>83</v>
      </c>
      <c r="AR7132" t="s">
        <v>82</v>
      </c>
      <c r="AT7132" t="s">
        <v>82</v>
      </c>
      <c r="AW7132" t="s">
        <v>72</v>
      </c>
      <c r="AX7132">
        <v>3</v>
      </c>
      <c r="AY7132" t="s">
        <v>2598</v>
      </c>
      <c r="AZ7132" t="s">
        <v>29758</v>
      </c>
      <c r="BA7132" t="s">
        <v>745</v>
      </c>
      <c r="BB7132">
        <v>66502</v>
      </c>
      <c r="BC7132" t="s">
        <v>79</v>
      </c>
      <c r="BH7132" t="s">
        <v>29755</v>
      </c>
      <c r="BJ7132">
        <v>264117885</v>
      </c>
    </row>
    <row r="7133" spans="1:62" x14ac:dyDescent="0.25">
      <c r="A7133" t="s">
        <v>30672</v>
      </c>
      <c r="B7133" s="2">
        <v>43549</v>
      </c>
      <c r="C7133" t="s">
        <v>63</v>
      </c>
      <c r="D7133" s="3">
        <v>43472.490719317131</v>
      </c>
      <c r="E7133" t="s">
        <v>64</v>
      </c>
      <c r="F7133" s="2">
        <v>43556</v>
      </c>
      <c r="G7133" s="2">
        <v>43769</v>
      </c>
      <c r="H7133" t="s">
        <v>30673</v>
      </c>
      <c r="J7133" t="s">
        <v>30674</v>
      </c>
      <c r="L7133" t="s">
        <v>211</v>
      </c>
      <c r="M7133" t="s">
        <v>207</v>
      </c>
      <c r="N7133">
        <v>2633</v>
      </c>
      <c r="O7133" t="s">
        <v>70</v>
      </c>
      <c r="Q7133" t="s">
        <v>30675</v>
      </c>
      <c r="S7133" t="s">
        <v>72</v>
      </c>
      <c r="T7133" t="s">
        <v>209</v>
      </c>
      <c r="U7133" t="s">
        <v>210</v>
      </c>
      <c r="V7133" t="s">
        <v>211</v>
      </c>
      <c r="W7133" t="s">
        <v>207</v>
      </c>
      <c r="X7133" t="s">
        <v>16688</v>
      </c>
      <c r="Y7133" t="str">
        <f>"35-2021"</f>
        <v>35-2021</v>
      </c>
      <c r="Z7133" t="s">
        <v>221</v>
      </c>
      <c r="AA7133">
        <v>7221</v>
      </c>
      <c r="AB7133">
        <v>4</v>
      </c>
      <c r="AC7133">
        <v>4</v>
      </c>
      <c r="AD7133" t="s">
        <v>79</v>
      </c>
      <c r="AE7133" t="s">
        <v>95</v>
      </c>
      <c r="AF7133">
        <v>35</v>
      </c>
      <c r="AG7133" s="4">
        <v>0.66666666666666663</v>
      </c>
      <c r="AH7133" s="4">
        <v>0.95833333333333337</v>
      </c>
      <c r="AI7133" s="5">
        <v>13.08</v>
      </c>
      <c r="AJ7133">
        <v>19.62</v>
      </c>
      <c r="AL7133" t="s">
        <v>81</v>
      </c>
      <c r="AM7133" t="s">
        <v>82</v>
      </c>
      <c r="AO7133" t="s">
        <v>83</v>
      </c>
      <c r="AR7133" t="s">
        <v>82</v>
      </c>
      <c r="AT7133" t="s">
        <v>82</v>
      </c>
      <c r="AW7133" t="s">
        <v>82</v>
      </c>
      <c r="AY7133" t="s">
        <v>211</v>
      </c>
      <c r="AZ7133" t="s">
        <v>214</v>
      </c>
      <c r="BA7133" t="s">
        <v>207</v>
      </c>
      <c r="BB7133">
        <v>2633</v>
      </c>
      <c r="BC7133" t="s">
        <v>87</v>
      </c>
      <c r="BH7133" t="s">
        <v>30674</v>
      </c>
      <c r="BJ7133">
        <v>464372406</v>
      </c>
    </row>
    <row r="7134" spans="1:62" x14ac:dyDescent="0.25">
      <c r="A7134" t="s">
        <v>30814</v>
      </c>
      <c r="B7134" s="2">
        <v>43549</v>
      </c>
      <c r="C7134" t="s">
        <v>63</v>
      </c>
      <c r="D7134" s="3">
        <v>43472.381436840275</v>
      </c>
      <c r="E7134" t="s">
        <v>282</v>
      </c>
      <c r="F7134" s="2">
        <v>43556</v>
      </c>
      <c r="G7134" s="2">
        <v>43769</v>
      </c>
      <c r="H7134" t="s">
        <v>30815</v>
      </c>
      <c r="I7134" t="s">
        <v>30816</v>
      </c>
      <c r="J7134" t="s">
        <v>30817</v>
      </c>
      <c r="K7134" t="s">
        <v>9417</v>
      </c>
      <c r="L7134" t="s">
        <v>4427</v>
      </c>
      <c r="M7134" t="s">
        <v>105</v>
      </c>
      <c r="N7134">
        <v>78613</v>
      </c>
      <c r="O7134" t="s">
        <v>70</v>
      </c>
      <c r="Q7134" t="s">
        <v>30818</v>
      </c>
      <c r="S7134" t="s">
        <v>72</v>
      </c>
      <c r="T7134" t="s">
        <v>861</v>
      </c>
      <c r="U7134" t="s">
        <v>862</v>
      </c>
      <c r="V7134" t="s">
        <v>863</v>
      </c>
      <c r="W7134" t="s">
        <v>105</v>
      </c>
      <c r="X7134" t="s">
        <v>8122</v>
      </c>
      <c r="Y7134" t="str">
        <f>"37-3011"</f>
        <v>37-3011</v>
      </c>
      <c r="Z7134" t="s">
        <v>94</v>
      </c>
      <c r="AA7134">
        <v>561730</v>
      </c>
      <c r="AB7134">
        <v>10</v>
      </c>
      <c r="AC7134">
        <v>4</v>
      </c>
      <c r="AD7134" t="s">
        <v>79</v>
      </c>
      <c r="AE7134" t="s">
        <v>95</v>
      </c>
      <c r="AF7134">
        <v>40</v>
      </c>
      <c r="AG7134" s="4">
        <v>0.29166666666666669</v>
      </c>
      <c r="AH7134" s="4">
        <v>0.75</v>
      </c>
      <c r="AI7134" s="5">
        <v>13.91</v>
      </c>
      <c r="AJ7134">
        <v>20.87</v>
      </c>
      <c r="AL7134" t="s">
        <v>81</v>
      </c>
      <c r="AM7134" t="s">
        <v>82</v>
      </c>
      <c r="AO7134" t="s">
        <v>83</v>
      </c>
      <c r="AP7134" t="s">
        <v>67</v>
      </c>
      <c r="AQ7134" t="s">
        <v>67</v>
      </c>
      <c r="AR7134" t="s">
        <v>82</v>
      </c>
      <c r="AT7134" t="s">
        <v>82</v>
      </c>
      <c r="AW7134" t="s">
        <v>72</v>
      </c>
      <c r="AX7134">
        <v>6</v>
      </c>
      <c r="AY7134" t="s">
        <v>738</v>
      </c>
      <c r="AZ7134" t="s">
        <v>2422</v>
      </c>
      <c r="BA7134" t="s">
        <v>105</v>
      </c>
      <c r="BB7134">
        <v>78754</v>
      </c>
      <c r="BC7134" t="s">
        <v>79</v>
      </c>
      <c r="BH7134" t="s">
        <v>30819</v>
      </c>
      <c r="BJ7134">
        <v>510533740</v>
      </c>
    </row>
    <row r="7135" spans="1:62" x14ac:dyDescent="0.25">
      <c r="A7135" t="s">
        <v>30860</v>
      </c>
      <c r="B7135" s="2">
        <v>43549</v>
      </c>
      <c r="C7135" t="s">
        <v>63</v>
      </c>
      <c r="D7135" s="3">
        <v>43472.449425567131</v>
      </c>
      <c r="E7135" t="s">
        <v>117</v>
      </c>
      <c r="H7135" t="s">
        <v>30861</v>
      </c>
      <c r="J7135" t="s">
        <v>30862</v>
      </c>
      <c r="K7135" t="s">
        <v>30863</v>
      </c>
      <c r="L7135" t="s">
        <v>5243</v>
      </c>
      <c r="M7135" t="s">
        <v>105</v>
      </c>
      <c r="N7135">
        <v>78602</v>
      </c>
      <c r="O7135" t="s">
        <v>70</v>
      </c>
      <c r="Q7135" t="s">
        <v>30864</v>
      </c>
      <c r="S7135" t="s">
        <v>72</v>
      </c>
      <c r="T7135" t="s">
        <v>1855</v>
      </c>
      <c r="U7135" t="s">
        <v>1856</v>
      </c>
      <c r="V7135" t="s">
        <v>863</v>
      </c>
      <c r="W7135" t="s">
        <v>105</v>
      </c>
      <c r="X7135" t="s">
        <v>27155</v>
      </c>
      <c r="Y7135" t="str">
        <f>"47-2061"</f>
        <v>47-2061</v>
      </c>
      <c r="Z7135" t="s">
        <v>326</v>
      </c>
      <c r="AA7135">
        <v>238130</v>
      </c>
      <c r="AB7135">
        <v>6</v>
      </c>
      <c r="AD7135" t="s">
        <v>79</v>
      </c>
      <c r="AE7135" t="s">
        <v>95</v>
      </c>
      <c r="AF7135">
        <v>40</v>
      </c>
      <c r="AG7135" s="4">
        <v>0.33333333333333331</v>
      </c>
      <c r="AH7135" s="4">
        <v>0.70833333333333337</v>
      </c>
      <c r="AI7135" s="5">
        <v>15.07</v>
      </c>
      <c r="AJ7135">
        <v>22.61</v>
      </c>
      <c r="AL7135" t="s">
        <v>81</v>
      </c>
      <c r="AM7135" t="s">
        <v>82</v>
      </c>
      <c r="AO7135" t="s">
        <v>83</v>
      </c>
      <c r="AR7135" t="s">
        <v>82</v>
      </c>
      <c r="AT7135" t="s">
        <v>82</v>
      </c>
      <c r="AW7135" t="s">
        <v>82</v>
      </c>
      <c r="AY7135" t="s">
        <v>5243</v>
      </c>
      <c r="AZ7135" t="s">
        <v>5243</v>
      </c>
      <c r="BA7135" t="s">
        <v>105</v>
      </c>
      <c r="BB7135">
        <v>78602</v>
      </c>
      <c r="BC7135" t="s">
        <v>79</v>
      </c>
      <c r="BH7135" t="s">
        <v>30862</v>
      </c>
      <c r="BI7135" t="s">
        <v>30863</v>
      </c>
      <c r="BJ7135">
        <v>453715566</v>
      </c>
    </row>
    <row r="7136" spans="1:62" x14ac:dyDescent="0.25">
      <c r="A7136" t="s">
        <v>31368</v>
      </c>
      <c r="B7136" s="2">
        <v>43549</v>
      </c>
      <c r="C7136" t="s">
        <v>63</v>
      </c>
      <c r="D7136" s="3">
        <v>43472.48245865741</v>
      </c>
      <c r="E7136" t="s">
        <v>91</v>
      </c>
      <c r="H7136" t="s">
        <v>31369</v>
      </c>
      <c r="I7136" t="s">
        <v>67</v>
      </c>
      <c r="J7136" t="s">
        <v>31370</v>
      </c>
      <c r="K7136" t="s">
        <v>67</v>
      </c>
      <c r="L7136" t="s">
        <v>1141</v>
      </c>
      <c r="M7136" t="s">
        <v>166</v>
      </c>
      <c r="N7136">
        <v>84093</v>
      </c>
      <c r="O7136" t="s">
        <v>70</v>
      </c>
      <c r="P7136" t="s">
        <v>67</v>
      </c>
      <c r="Q7136" t="s">
        <v>30147</v>
      </c>
      <c r="S7136" t="s">
        <v>82</v>
      </c>
      <c r="U7136" t="s">
        <v>92</v>
      </c>
      <c r="X7136" t="s">
        <v>31371</v>
      </c>
      <c r="Y7136" t="str">
        <f>"37-3011"</f>
        <v>37-3011</v>
      </c>
      <c r="Z7136" t="s">
        <v>94</v>
      </c>
      <c r="AA7136">
        <v>56173</v>
      </c>
      <c r="AB7136">
        <v>10</v>
      </c>
      <c r="AD7136" t="s">
        <v>79</v>
      </c>
      <c r="AE7136" t="s">
        <v>80</v>
      </c>
      <c r="AF7136">
        <v>40</v>
      </c>
      <c r="AG7136" s="4">
        <v>0.33333333333333331</v>
      </c>
      <c r="AH7136" s="4">
        <v>0.70833333333333337</v>
      </c>
      <c r="AI7136" s="5">
        <v>13.68</v>
      </c>
      <c r="AJ7136">
        <v>20.52</v>
      </c>
      <c r="AK7136">
        <v>20.52</v>
      </c>
      <c r="AL7136" t="s">
        <v>81</v>
      </c>
      <c r="AM7136" t="s">
        <v>82</v>
      </c>
      <c r="AO7136" t="s">
        <v>83</v>
      </c>
      <c r="AR7136" t="s">
        <v>82</v>
      </c>
      <c r="AT7136" t="s">
        <v>72</v>
      </c>
      <c r="AU7136">
        <v>2</v>
      </c>
      <c r="AV7136" t="s">
        <v>31372</v>
      </c>
      <c r="AW7136" t="s">
        <v>72</v>
      </c>
      <c r="AX7136">
        <v>2</v>
      </c>
      <c r="AY7136" t="s">
        <v>3511</v>
      </c>
      <c r="AZ7136" t="s">
        <v>172</v>
      </c>
      <c r="BA7136" t="s">
        <v>166</v>
      </c>
      <c r="BB7136">
        <v>84093</v>
      </c>
      <c r="BC7136" t="s">
        <v>87</v>
      </c>
      <c r="BH7136" t="s">
        <v>31373</v>
      </c>
      <c r="BJ7136">
        <v>870546826</v>
      </c>
    </row>
    <row r="7137" spans="1:62" x14ac:dyDescent="0.25">
      <c r="A7137" t="s">
        <v>32053</v>
      </c>
      <c r="B7137" s="2">
        <v>43549</v>
      </c>
      <c r="C7137" t="s">
        <v>63</v>
      </c>
      <c r="D7137" s="3">
        <v>43497.234783877313</v>
      </c>
      <c r="E7137" t="s">
        <v>117</v>
      </c>
      <c r="H7137" t="s">
        <v>32054</v>
      </c>
      <c r="J7137" t="s">
        <v>32055</v>
      </c>
      <c r="L7137" t="s">
        <v>5638</v>
      </c>
      <c r="M7137" t="s">
        <v>2356</v>
      </c>
      <c r="N7137">
        <v>68405</v>
      </c>
      <c r="O7137" t="s">
        <v>70</v>
      </c>
      <c r="Q7137" t="s">
        <v>32056</v>
      </c>
      <c r="S7137" t="s">
        <v>72</v>
      </c>
      <c r="T7137" t="s">
        <v>32057</v>
      </c>
      <c r="U7137" t="s">
        <v>32058</v>
      </c>
      <c r="V7137" t="s">
        <v>1042</v>
      </c>
      <c r="W7137" t="s">
        <v>147</v>
      </c>
      <c r="X7137" t="s">
        <v>32059</v>
      </c>
      <c r="Y7137" t="str">
        <f>"47-2161"</f>
        <v>47-2161</v>
      </c>
      <c r="Z7137" t="s">
        <v>32060</v>
      </c>
      <c r="AA7137">
        <v>238310</v>
      </c>
      <c r="AB7137">
        <v>10</v>
      </c>
      <c r="AD7137" t="s">
        <v>79</v>
      </c>
      <c r="AE7137" t="s">
        <v>95</v>
      </c>
      <c r="AF7137">
        <v>40</v>
      </c>
      <c r="AG7137" s="4">
        <v>0.33333333333333331</v>
      </c>
      <c r="AH7137" s="4">
        <v>0.66666666666666663</v>
      </c>
      <c r="AI7137" s="5">
        <v>21.19</v>
      </c>
      <c r="AL7137" t="s">
        <v>81</v>
      </c>
      <c r="AM7137" t="s">
        <v>82</v>
      </c>
      <c r="AO7137" t="s">
        <v>83</v>
      </c>
      <c r="AP7137" t="s">
        <v>67</v>
      </c>
      <c r="AQ7137" t="s">
        <v>67</v>
      </c>
      <c r="AR7137" t="s">
        <v>82</v>
      </c>
      <c r="AT7137" t="s">
        <v>82</v>
      </c>
      <c r="AW7137" t="s">
        <v>82</v>
      </c>
      <c r="AY7137" t="s">
        <v>5638</v>
      </c>
      <c r="AZ7137" t="s">
        <v>5380</v>
      </c>
      <c r="BA7137" t="s">
        <v>2356</v>
      </c>
      <c r="BB7137">
        <v>68405</v>
      </c>
      <c r="BC7137" t="s">
        <v>79</v>
      </c>
      <c r="BH7137" t="s">
        <v>32061</v>
      </c>
      <c r="BI7137" t="s">
        <v>32055</v>
      </c>
      <c r="BJ7137">
        <v>901140201</v>
      </c>
    </row>
    <row r="7138" spans="1:62" x14ac:dyDescent="0.25">
      <c r="A7138" t="s">
        <v>33672</v>
      </c>
      <c r="B7138" s="2">
        <v>43549</v>
      </c>
      <c r="C7138" t="s">
        <v>63</v>
      </c>
      <c r="D7138" s="3">
        <v>43472.496262685185</v>
      </c>
      <c r="E7138" t="s">
        <v>91</v>
      </c>
      <c r="H7138" t="s">
        <v>33673</v>
      </c>
      <c r="J7138" t="s">
        <v>33674</v>
      </c>
      <c r="L7138" t="s">
        <v>2355</v>
      </c>
      <c r="M7138" t="s">
        <v>278</v>
      </c>
      <c r="N7138">
        <v>22202</v>
      </c>
      <c r="O7138" t="s">
        <v>70</v>
      </c>
      <c r="Q7138" t="s">
        <v>33675</v>
      </c>
      <c r="S7138" t="s">
        <v>72</v>
      </c>
      <c r="T7138" t="s">
        <v>33676</v>
      </c>
      <c r="U7138" t="s">
        <v>33677</v>
      </c>
      <c r="V7138" t="s">
        <v>3464</v>
      </c>
      <c r="W7138" t="s">
        <v>2367</v>
      </c>
      <c r="X7138" t="s">
        <v>11654</v>
      </c>
      <c r="Y7138" t="str">
        <f>"37-2011"</f>
        <v>37-2011</v>
      </c>
      <c r="Z7138" t="s">
        <v>424</v>
      </c>
      <c r="AA7138">
        <v>713990</v>
      </c>
      <c r="AB7138">
        <v>5</v>
      </c>
      <c r="AD7138" t="s">
        <v>79</v>
      </c>
      <c r="AE7138" t="s">
        <v>80</v>
      </c>
      <c r="AF7138">
        <v>40</v>
      </c>
      <c r="AG7138" s="4">
        <v>0.29166666666666669</v>
      </c>
      <c r="AH7138" s="4">
        <v>0.66666666666666663</v>
      </c>
      <c r="AI7138" s="5">
        <v>14.08</v>
      </c>
      <c r="AL7138" t="s">
        <v>81</v>
      </c>
      <c r="AM7138" t="s">
        <v>82</v>
      </c>
      <c r="AO7138" t="s">
        <v>83</v>
      </c>
      <c r="AR7138" t="s">
        <v>82</v>
      </c>
      <c r="AT7138" t="s">
        <v>82</v>
      </c>
      <c r="AW7138" t="s">
        <v>82</v>
      </c>
      <c r="AY7138" t="s">
        <v>2355</v>
      </c>
      <c r="AZ7138" t="s">
        <v>2355</v>
      </c>
      <c r="BA7138" t="s">
        <v>278</v>
      </c>
      <c r="BB7138">
        <v>22202</v>
      </c>
      <c r="BC7138" t="s">
        <v>79</v>
      </c>
      <c r="BH7138" t="s">
        <v>33674</v>
      </c>
      <c r="BJ7138">
        <v>821810280</v>
      </c>
    </row>
    <row r="7139" spans="1:62" x14ac:dyDescent="0.25">
      <c r="A7139" t="s">
        <v>34349</v>
      </c>
      <c r="B7139" s="2">
        <v>43549</v>
      </c>
      <c r="C7139" t="s">
        <v>63</v>
      </c>
      <c r="D7139" s="3">
        <v>43472.387986527778</v>
      </c>
      <c r="E7139" t="s">
        <v>282</v>
      </c>
      <c r="F7139" s="2">
        <v>43556</v>
      </c>
      <c r="G7139" s="2">
        <v>43784</v>
      </c>
      <c r="H7139" t="s">
        <v>34350</v>
      </c>
      <c r="J7139" t="s">
        <v>34351</v>
      </c>
      <c r="L7139" t="s">
        <v>34352</v>
      </c>
      <c r="M7139" t="s">
        <v>2356</v>
      </c>
      <c r="N7139">
        <v>69301</v>
      </c>
      <c r="O7139" t="s">
        <v>70</v>
      </c>
      <c r="Q7139" t="s">
        <v>34353</v>
      </c>
      <c r="S7139" t="s">
        <v>72</v>
      </c>
      <c r="T7139" t="s">
        <v>23241</v>
      </c>
      <c r="U7139" t="s">
        <v>23242</v>
      </c>
      <c r="V7139" t="s">
        <v>9675</v>
      </c>
      <c r="W7139" t="s">
        <v>105</v>
      </c>
      <c r="X7139" t="s">
        <v>5086</v>
      </c>
      <c r="Y7139" t="str">
        <f>"53-3032"</f>
        <v>53-3032</v>
      </c>
      <c r="Z7139" t="s">
        <v>157</v>
      </c>
      <c r="AA7139">
        <v>48411</v>
      </c>
      <c r="AB7139">
        <v>25</v>
      </c>
      <c r="AC7139">
        <v>13</v>
      </c>
      <c r="AD7139" t="s">
        <v>79</v>
      </c>
      <c r="AE7139" t="s">
        <v>95</v>
      </c>
      <c r="AF7139">
        <v>40</v>
      </c>
      <c r="AG7139" s="4">
        <v>0.29166666666666669</v>
      </c>
      <c r="AH7139" s="4">
        <v>0.625</v>
      </c>
      <c r="AI7139" s="5">
        <v>18.690000000000001</v>
      </c>
      <c r="AL7139" t="s">
        <v>81</v>
      </c>
      <c r="AM7139" t="s">
        <v>82</v>
      </c>
      <c r="AO7139" t="s">
        <v>83</v>
      </c>
      <c r="AP7139" t="s">
        <v>67</v>
      </c>
      <c r="AQ7139" t="s">
        <v>67</v>
      </c>
      <c r="AR7139" t="s">
        <v>82</v>
      </c>
      <c r="AT7139" t="s">
        <v>82</v>
      </c>
      <c r="AW7139" t="s">
        <v>72</v>
      </c>
      <c r="AX7139">
        <v>6</v>
      </c>
      <c r="AY7139" t="s">
        <v>34352</v>
      </c>
      <c r="AZ7139" t="s">
        <v>34354</v>
      </c>
      <c r="BA7139" t="s">
        <v>2356</v>
      </c>
      <c r="BB7139">
        <v>69301</v>
      </c>
      <c r="BC7139" t="s">
        <v>79</v>
      </c>
      <c r="BH7139" t="s">
        <v>34351</v>
      </c>
      <c r="BJ7139">
        <v>271929636</v>
      </c>
    </row>
    <row r="7140" spans="1:62" x14ac:dyDescent="0.25">
      <c r="A7140" t="s">
        <v>35006</v>
      </c>
      <c r="B7140" s="2">
        <v>43549</v>
      </c>
      <c r="C7140" t="s">
        <v>63</v>
      </c>
      <c r="D7140" s="3">
        <v>43472.467243981482</v>
      </c>
      <c r="E7140" t="s">
        <v>64</v>
      </c>
      <c r="F7140" s="2">
        <v>43556</v>
      </c>
      <c r="G7140" s="2">
        <v>43739</v>
      </c>
      <c r="H7140" t="s">
        <v>35007</v>
      </c>
      <c r="I7140" t="s">
        <v>35008</v>
      </c>
      <c r="J7140" t="s">
        <v>35009</v>
      </c>
      <c r="L7140" t="s">
        <v>4050</v>
      </c>
      <c r="M7140" t="s">
        <v>761</v>
      </c>
      <c r="N7140">
        <v>30009</v>
      </c>
      <c r="O7140" t="s">
        <v>70</v>
      </c>
      <c r="Q7140" t="s">
        <v>35010</v>
      </c>
      <c r="S7140" t="s">
        <v>72</v>
      </c>
      <c r="T7140" t="s">
        <v>7872</v>
      </c>
      <c r="U7140" t="s">
        <v>7873</v>
      </c>
      <c r="V7140" t="s">
        <v>2471</v>
      </c>
      <c r="W7140" t="s">
        <v>649</v>
      </c>
      <c r="X7140" t="s">
        <v>2013</v>
      </c>
      <c r="Y7140" t="str">
        <f>"37-3011"</f>
        <v>37-3011</v>
      </c>
      <c r="Z7140" t="s">
        <v>94</v>
      </c>
      <c r="AA7140">
        <v>561730</v>
      </c>
      <c r="AB7140">
        <v>35</v>
      </c>
      <c r="AC7140">
        <v>35</v>
      </c>
      <c r="AD7140" t="s">
        <v>79</v>
      </c>
      <c r="AE7140" t="s">
        <v>95</v>
      </c>
      <c r="AF7140">
        <v>40</v>
      </c>
      <c r="AG7140" s="4">
        <v>0.33333333333333331</v>
      </c>
      <c r="AH7140" s="4">
        <v>0.6875</v>
      </c>
      <c r="AI7140" s="5">
        <v>14.24</v>
      </c>
      <c r="AJ7140">
        <v>21.36</v>
      </c>
      <c r="AK7140">
        <v>21.36</v>
      </c>
      <c r="AL7140" t="s">
        <v>81</v>
      </c>
      <c r="AM7140" t="s">
        <v>82</v>
      </c>
      <c r="AO7140" t="s">
        <v>83</v>
      </c>
      <c r="AP7140" t="s">
        <v>67</v>
      </c>
      <c r="AQ7140" t="s">
        <v>67</v>
      </c>
      <c r="AR7140" t="s">
        <v>82</v>
      </c>
      <c r="AT7140" t="s">
        <v>82</v>
      </c>
      <c r="AW7140" t="s">
        <v>82</v>
      </c>
      <c r="AY7140" t="s">
        <v>4050</v>
      </c>
      <c r="AZ7140" t="s">
        <v>2593</v>
      </c>
      <c r="BA7140" t="s">
        <v>761</v>
      </c>
      <c r="BB7140">
        <v>30009</v>
      </c>
      <c r="BC7140" t="s">
        <v>79</v>
      </c>
      <c r="BH7140" t="s">
        <v>35009</v>
      </c>
      <c r="BJ7140">
        <v>43659302</v>
      </c>
    </row>
    <row r="7141" spans="1:62" x14ac:dyDescent="0.25">
      <c r="A7141" t="s">
        <v>35113</v>
      </c>
      <c r="B7141" s="2">
        <v>43549</v>
      </c>
      <c r="C7141" t="s">
        <v>63</v>
      </c>
      <c r="D7141" s="3">
        <v>43496.528459305555</v>
      </c>
      <c r="E7141" t="s">
        <v>117</v>
      </c>
      <c r="H7141" t="s">
        <v>35114</v>
      </c>
      <c r="I7141" t="s">
        <v>35115</v>
      </c>
      <c r="J7141" t="s">
        <v>35116</v>
      </c>
      <c r="K7141" t="s">
        <v>67</v>
      </c>
      <c r="L7141" t="s">
        <v>360</v>
      </c>
      <c r="M7141" t="s">
        <v>207</v>
      </c>
      <c r="N7141">
        <v>2554</v>
      </c>
      <c r="O7141" t="s">
        <v>70</v>
      </c>
      <c r="P7141" t="s">
        <v>67</v>
      </c>
      <c r="Q7141" t="s">
        <v>35117</v>
      </c>
      <c r="S7141" t="s">
        <v>72</v>
      </c>
      <c r="T7141" t="s">
        <v>34193</v>
      </c>
      <c r="U7141" t="s">
        <v>34194</v>
      </c>
      <c r="V7141" t="s">
        <v>206</v>
      </c>
      <c r="W7141" t="s">
        <v>207</v>
      </c>
      <c r="X7141" t="s">
        <v>300</v>
      </c>
      <c r="Y7141" t="str">
        <f>"35-2012"</f>
        <v>35-2012</v>
      </c>
      <c r="Z7141" t="s">
        <v>24882</v>
      </c>
      <c r="AA7141">
        <v>72232</v>
      </c>
      <c r="AB7141">
        <v>8</v>
      </c>
      <c r="AD7141" t="s">
        <v>79</v>
      </c>
      <c r="AE7141" t="s">
        <v>80</v>
      </c>
      <c r="AF7141">
        <v>40</v>
      </c>
      <c r="AG7141" s="4">
        <v>0.625</v>
      </c>
      <c r="AH7141" s="4">
        <v>0.95833333333333337</v>
      </c>
      <c r="AI7141" s="5">
        <v>14.49</v>
      </c>
      <c r="AJ7141">
        <v>0</v>
      </c>
      <c r="AK7141">
        <v>0</v>
      </c>
      <c r="AL7141" t="s">
        <v>81</v>
      </c>
      <c r="AM7141" t="s">
        <v>82</v>
      </c>
      <c r="AO7141" t="s">
        <v>83</v>
      </c>
      <c r="AP7141" t="s">
        <v>67</v>
      </c>
      <c r="AQ7141" t="s">
        <v>130</v>
      </c>
      <c r="AR7141" t="s">
        <v>82</v>
      </c>
      <c r="AT7141" t="s">
        <v>82</v>
      </c>
      <c r="AW7141" t="s">
        <v>82</v>
      </c>
      <c r="AY7141" t="s">
        <v>360</v>
      </c>
      <c r="AZ7141" t="s">
        <v>360</v>
      </c>
      <c r="BA7141" t="s">
        <v>207</v>
      </c>
      <c r="BB7141">
        <v>2554</v>
      </c>
      <c r="BC7141" t="s">
        <v>87</v>
      </c>
      <c r="BH7141" t="s">
        <v>35118</v>
      </c>
      <c r="BI7141" t="s">
        <v>67</v>
      </c>
      <c r="BJ7141">
        <v>134239164</v>
      </c>
    </row>
    <row r="7142" spans="1:62" x14ac:dyDescent="0.25">
      <c r="A7142" t="s">
        <v>35205</v>
      </c>
      <c r="B7142" s="2">
        <v>43549</v>
      </c>
      <c r="C7142" t="s">
        <v>63</v>
      </c>
      <c r="D7142" s="3">
        <v>43495.460766412034</v>
      </c>
      <c r="E7142" t="s">
        <v>117</v>
      </c>
      <c r="H7142" t="s">
        <v>35206</v>
      </c>
      <c r="J7142" t="s">
        <v>35207</v>
      </c>
      <c r="L7142" t="s">
        <v>35208</v>
      </c>
      <c r="M7142" t="s">
        <v>844</v>
      </c>
      <c r="N7142">
        <v>60447</v>
      </c>
      <c r="O7142" t="s">
        <v>70</v>
      </c>
      <c r="Q7142" t="s">
        <v>35209</v>
      </c>
      <c r="S7142" t="s">
        <v>72</v>
      </c>
      <c r="T7142" t="s">
        <v>35210</v>
      </c>
      <c r="U7142" t="s">
        <v>35211</v>
      </c>
      <c r="V7142" t="s">
        <v>1335</v>
      </c>
      <c r="W7142" t="s">
        <v>105</v>
      </c>
      <c r="X7142" t="s">
        <v>8636</v>
      </c>
      <c r="Y7142" t="str">
        <f>"37-3011"</f>
        <v>37-3011</v>
      </c>
      <c r="Z7142" t="s">
        <v>94</v>
      </c>
      <c r="AA7142">
        <v>56173</v>
      </c>
      <c r="AB7142">
        <v>9</v>
      </c>
      <c r="AD7142" t="s">
        <v>79</v>
      </c>
      <c r="AE7142" t="s">
        <v>95</v>
      </c>
      <c r="AF7142">
        <v>40</v>
      </c>
      <c r="AG7142" s="4">
        <v>0.375</v>
      </c>
      <c r="AH7142" s="4">
        <v>0.70833333333333337</v>
      </c>
      <c r="AI7142" s="5">
        <v>15.59</v>
      </c>
      <c r="AL7142" t="s">
        <v>81</v>
      </c>
      <c r="AM7142" t="s">
        <v>82</v>
      </c>
      <c r="AO7142" t="s">
        <v>83</v>
      </c>
      <c r="AP7142" t="s">
        <v>130</v>
      </c>
      <c r="AQ7142" t="s">
        <v>130</v>
      </c>
      <c r="AR7142" t="s">
        <v>82</v>
      </c>
      <c r="AT7142" t="s">
        <v>82</v>
      </c>
      <c r="AW7142" t="s">
        <v>82</v>
      </c>
      <c r="AY7142" t="s">
        <v>35212</v>
      </c>
      <c r="AZ7142" t="s">
        <v>4864</v>
      </c>
      <c r="BA7142" t="s">
        <v>844</v>
      </c>
      <c r="BB7142">
        <v>60447</v>
      </c>
      <c r="BC7142" t="s">
        <v>79</v>
      </c>
      <c r="BH7142" t="s">
        <v>35213</v>
      </c>
      <c r="BJ7142">
        <v>300742429</v>
      </c>
    </row>
    <row r="7143" spans="1:62" x14ac:dyDescent="0.25">
      <c r="A7143" t="s">
        <v>35378</v>
      </c>
      <c r="B7143" s="2">
        <v>43549</v>
      </c>
      <c r="C7143" t="s">
        <v>63</v>
      </c>
      <c r="D7143" s="3">
        <v>43472.61694472222</v>
      </c>
      <c r="E7143" t="s">
        <v>64</v>
      </c>
      <c r="F7143" s="2">
        <v>43556</v>
      </c>
      <c r="G7143" s="2">
        <v>43784</v>
      </c>
      <c r="H7143" t="s">
        <v>35107</v>
      </c>
      <c r="I7143" t="s">
        <v>35108</v>
      </c>
      <c r="J7143" t="s">
        <v>35109</v>
      </c>
      <c r="K7143" t="s">
        <v>67</v>
      </c>
      <c r="L7143" t="s">
        <v>35110</v>
      </c>
      <c r="M7143" t="s">
        <v>9587</v>
      </c>
      <c r="N7143">
        <v>2807</v>
      </c>
      <c r="O7143" t="s">
        <v>70</v>
      </c>
      <c r="P7143" t="s">
        <v>67</v>
      </c>
      <c r="Q7143" t="s">
        <v>35111</v>
      </c>
      <c r="S7143" t="s">
        <v>72</v>
      </c>
      <c r="T7143" t="s">
        <v>8517</v>
      </c>
      <c r="U7143" t="s">
        <v>8518</v>
      </c>
      <c r="V7143" t="s">
        <v>8519</v>
      </c>
      <c r="W7143" t="s">
        <v>207</v>
      </c>
      <c r="X7143" t="s">
        <v>366</v>
      </c>
      <c r="Y7143" t="str">
        <f>"37-2012"</f>
        <v>37-2012</v>
      </c>
      <c r="Z7143" t="s">
        <v>373</v>
      </c>
      <c r="AA7143">
        <v>721110</v>
      </c>
      <c r="AB7143">
        <v>20</v>
      </c>
      <c r="AC7143">
        <v>20</v>
      </c>
      <c r="AD7143" t="s">
        <v>79</v>
      </c>
      <c r="AE7143" t="s">
        <v>80</v>
      </c>
      <c r="AF7143">
        <v>35</v>
      </c>
      <c r="AG7143" s="4">
        <v>0.27083333333333331</v>
      </c>
      <c r="AH7143" s="4">
        <v>0.58333333333333337</v>
      </c>
      <c r="AI7143" s="5">
        <v>12.3</v>
      </c>
      <c r="AJ7143">
        <v>18.45</v>
      </c>
      <c r="AL7143" t="s">
        <v>81</v>
      </c>
      <c r="AM7143" t="s">
        <v>82</v>
      </c>
      <c r="AO7143" t="s">
        <v>83</v>
      </c>
      <c r="AP7143" t="s">
        <v>67</v>
      </c>
      <c r="AQ7143" t="s">
        <v>662</v>
      </c>
      <c r="AR7143" t="s">
        <v>82</v>
      </c>
      <c r="AT7143" t="s">
        <v>82</v>
      </c>
      <c r="AW7143" t="s">
        <v>82</v>
      </c>
      <c r="AY7143" t="s">
        <v>35110</v>
      </c>
      <c r="AZ7143" t="s">
        <v>35112</v>
      </c>
      <c r="BA7143" t="s">
        <v>9587</v>
      </c>
      <c r="BB7143">
        <v>2807</v>
      </c>
      <c r="BC7143" t="s">
        <v>87</v>
      </c>
      <c r="BH7143" t="s">
        <v>35109</v>
      </c>
      <c r="BI7143" t="s">
        <v>67</v>
      </c>
      <c r="BJ7143">
        <v>50451387</v>
      </c>
    </row>
    <row r="7144" spans="1:62" x14ac:dyDescent="0.25">
      <c r="A7144" t="s">
        <v>35731</v>
      </c>
      <c r="B7144" s="2">
        <v>43549</v>
      </c>
      <c r="C7144" t="s">
        <v>63</v>
      </c>
      <c r="D7144" s="3">
        <v>43496.250880474538</v>
      </c>
      <c r="E7144" t="s">
        <v>64</v>
      </c>
      <c r="F7144" s="2">
        <v>43586</v>
      </c>
      <c r="G7144" s="2">
        <v>43765</v>
      </c>
      <c r="H7144" t="s">
        <v>35732</v>
      </c>
      <c r="I7144" t="s">
        <v>35733</v>
      </c>
      <c r="J7144" t="s">
        <v>35734</v>
      </c>
      <c r="L7144" t="s">
        <v>27511</v>
      </c>
      <c r="M7144" t="s">
        <v>298</v>
      </c>
      <c r="N7144">
        <v>4064</v>
      </c>
      <c r="O7144" t="s">
        <v>70</v>
      </c>
      <c r="Q7144" t="s">
        <v>35735</v>
      </c>
      <c r="S7144" t="s">
        <v>72</v>
      </c>
      <c r="T7144" t="s">
        <v>651</v>
      </c>
      <c r="U7144" t="s">
        <v>652</v>
      </c>
      <c r="V7144" t="s">
        <v>653</v>
      </c>
      <c r="W7144" t="s">
        <v>207</v>
      </c>
      <c r="X7144" t="s">
        <v>3696</v>
      </c>
      <c r="Y7144" t="str">
        <f>"51-6011"</f>
        <v>51-6011</v>
      </c>
      <c r="Z7144" t="s">
        <v>367</v>
      </c>
      <c r="AA7144">
        <v>721110</v>
      </c>
      <c r="AB7144">
        <v>2</v>
      </c>
      <c r="AC7144">
        <v>2</v>
      </c>
      <c r="AD7144" t="s">
        <v>79</v>
      </c>
      <c r="AE7144" t="s">
        <v>80</v>
      </c>
      <c r="AF7144">
        <v>35</v>
      </c>
      <c r="AG7144" s="4">
        <v>0.375</v>
      </c>
      <c r="AH7144" s="4">
        <v>0.66666666666666663</v>
      </c>
      <c r="AI7144" s="5">
        <v>11.86</v>
      </c>
      <c r="AJ7144">
        <v>17.79</v>
      </c>
      <c r="AL7144" t="s">
        <v>81</v>
      </c>
      <c r="AM7144" t="s">
        <v>82</v>
      </c>
      <c r="AO7144" t="s">
        <v>83</v>
      </c>
      <c r="AP7144" t="s">
        <v>67</v>
      </c>
      <c r="AQ7144" t="s">
        <v>67</v>
      </c>
      <c r="AR7144" t="s">
        <v>82</v>
      </c>
      <c r="AT7144" t="s">
        <v>82</v>
      </c>
      <c r="AW7144" t="s">
        <v>72</v>
      </c>
      <c r="AX7144">
        <v>3</v>
      </c>
      <c r="AY7144" t="s">
        <v>27511</v>
      </c>
      <c r="AZ7144" t="s">
        <v>812</v>
      </c>
      <c r="BA7144" t="s">
        <v>298</v>
      </c>
      <c r="BB7144">
        <v>4064</v>
      </c>
      <c r="BC7144" t="s">
        <v>87</v>
      </c>
      <c r="BH7144" t="s">
        <v>35734</v>
      </c>
      <c r="BJ7144">
        <v>30391446</v>
      </c>
    </row>
    <row r="7145" spans="1:62" x14ac:dyDescent="0.25">
      <c r="A7145" t="s">
        <v>35754</v>
      </c>
      <c r="B7145" s="2">
        <v>43549</v>
      </c>
      <c r="C7145" t="s">
        <v>63</v>
      </c>
      <c r="D7145" s="3">
        <v>43496.281114826386</v>
      </c>
      <c r="E7145" t="s">
        <v>64</v>
      </c>
      <c r="F7145" s="2">
        <v>43586</v>
      </c>
      <c r="G7145" s="2">
        <v>43743</v>
      </c>
      <c r="H7145" t="s">
        <v>17640</v>
      </c>
      <c r="I7145" t="s">
        <v>17641</v>
      </c>
      <c r="J7145" t="s">
        <v>17642</v>
      </c>
      <c r="K7145" t="s">
        <v>67</v>
      </c>
      <c r="L7145" t="s">
        <v>17643</v>
      </c>
      <c r="M7145" t="s">
        <v>9587</v>
      </c>
      <c r="N7145">
        <v>2807</v>
      </c>
      <c r="O7145" t="s">
        <v>70</v>
      </c>
      <c r="P7145" t="s">
        <v>67</v>
      </c>
      <c r="Q7145" t="s">
        <v>17644</v>
      </c>
      <c r="S7145" t="s">
        <v>72</v>
      </c>
      <c r="T7145" t="s">
        <v>651</v>
      </c>
      <c r="U7145" t="s">
        <v>652</v>
      </c>
      <c r="V7145" t="s">
        <v>653</v>
      </c>
      <c r="W7145" t="s">
        <v>207</v>
      </c>
      <c r="X7145" t="s">
        <v>26347</v>
      </c>
      <c r="Y7145" t="str">
        <f>"35-9011"</f>
        <v>35-9011</v>
      </c>
      <c r="Z7145" t="s">
        <v>1925</v>
      </c>
      <c r="AA7145">
        <v>721110</v>
      </c>
      <c r="AB7145">
        <v>65</v>
      </c>
      <c r="AC7145">
        <v>65</v>
      </c>
      <c r="AD7145" t="s">
        <v>79</v>
      </c>
      <c r="AE7145" t="s">
        <v>80</v>
      </c>
      <c r="AF7145">
        <v>35</v>
      </c>
      <c r="AG7145" s="4">
        <v>0.29166666666666669</v>
      </c>
      <c r="AH7145" s="4">
        <v>0.58333333333333337</v>
      </c>
      <c r="AI7145" s="5">
        <v>11.16</v>
      </c>
      <c r="AL7145" t="s">
        <v>81</v>
      </c>
      <c r="AM7145" t="s">
        <v>82</v>
      </c>
      <c r="AO7145" t="s">
        <v>83</v>
      </c>
      <c r="AR7145" t="s">
        <v>82</v>
      </c>
      <c r="AT7145" t="s">
        <v>82</v>
      </c>
      <c r="AW7145" t="s">
        <v>72</v>
      </c>
      <c r="AX7145">
        <v>3</v>
      </c>
      <c r="AY7145" t="s">
        <v>17643</v>
      </c>
      <c r="AZ7145" t="s">
        <v>885</v>
      </c>
      <c r="BA7145" t="s">
        <v>9587</v>
      </c>
      <c r="BB7145">
        <v>2807</v>
      </c>
      <c r="BC7145" t="s">
        <v>87</v>
      </c>
      <c r="BH7145" t="s">
        <v>17642</v>
      </c>
      <c r="BJ7145">
        <v>50280522</v>
      </c>
    </row>
    <row r="7146" spans="1:62" x14ac:dyDescent="0.25">
      <c r="A7146" t="s">
        <v>35755</v>
      </c>
      <c r="B7146" s="2">
        <v>43549</v>
      </c>
      <c r="C7146" t="s">
        <v>63</v>
      </c>
      <c r="D7146" s="3">
        <v>43496.286778831018</v>
      </c>
      <c r="E7146" t="s">
        <v>64</v>
      </c>
      <c r="F7146" s="2">
        <v>43586</v>
      </c>
      <c r="G7146" s="2">
        <v>43743</v>
      </c>
      <c r="H7146" t="s">
        <v>17640</v>
      </c>
      <c r="I7146" t="s">
        <v>17641</v>
      </c>
      <c r="J7146" t="s">
        <v>17642</v>
      </c>
      <c r="K7146" t="s">
        <v>67</v>
      </c>
      <c r="L7146" t="s">
        <v>17643</v>
      </c>
      <c r="M7146" t="s">
        <v>9587</v>
      </c>
      <c r="N7146">
        <v>2807</v>
      </c>
      <c r="O7146" t="s">
        <v>70</v>
      </c>
      <c r="P7146" t="s">
        <v>67</v>
      </c>
      <c r="Q7146" t="s">
        <v>17644</v>
      </c>
      <c r="S7146" t="s">
        <v>72</v>
      </c>
      <c r="T7146" t="s">
        <v>651</v>
      </c>
      <c r="U7146" t="s">
        <v>652</v>
      </c>
      <c r="V7146" t="s">
        <v>653</v>
      </c>
      <c r="W7146" t="s">
        <v>207</v>
      </c>
      <c r="X7146" t="s">
        <v>1982</v>
      </c>
      <c r="Y7146" t="str">
        <f>"43-4081"</f>
        <v>43-4081</v>
      </c>
      <c r="Z7146" t="s">
        <v>1983</v>
      </c>
      <c r="AA7146">
        <v>721110</v>
      </c>
      <c r="AB7146">
        <v>6</v>
      </c>
      <c r="AC7146">
        <v>6</v>
      </c>
      <c r="AD7146" t="s">
        <v>79</v>
      </c>
      <c r="AE7146" t="s">
        <v>80</v>
      </c>
      <c r="AF7146">
        <v>35</v>
      </c>
      <c r="AG7146" s="4">
        <v>0.29166666666666669</v>
      </c>
      <c r="AH7146" s="4">
        <v>0.58333333333333337</v>
      </c>
      <c r="AI7146" s="5">
        <v>11.99</v>
      </c>
      <c r="AL7146" t="s">
        <v>81</v>
      </c>
      <c r="AM7146" t="s">
        <v>82</v>
      </c>
      <c r="AO7146" t="s">
        <v>83</v>
      </c>
      <c r="AR7146" t="s">
        <v>82</v>
      </c>
      <c r="AT7146" t="s">
        <v>82</v>
      </c>
      <c r="AW7146" t="s">
        <v>72</v>
      </c>
      <c r="AX7146">
        <v>3</v>
      </c>
      <c r="AY7146" t="s">
        <v>17643</v>
      </c>
      <c r="AZ7146" t="s">
        <v>885</v>
      </c>
      <c r="BA7146" t="s">
        <v>9587</v>
      </c>
      <c r="BB7146">
        <v>2807</v>
      </c>
      <c r="BC7146" t="s">
        <v>87</v>
      </c>
      <c r="BH7146" t="s">
        <v>17642</v>
      </c>
      <c r="BJ7146">
        <v>50280522</v>
      </c>
    </row>
    <row r="7147" spans="1:62" x14ac:dyDescent="0.25">
      <c r="A7147" t="s">
        <v>35806</v>
      </c>
      <c r="B7147" s="2">
        <v>43549</v>
      </c>
      <c r="C7147" t="s">
        <v>63</v>
      </c>
      <c r="D7147" s="3">
        <v>43496.25038060185</v>
      </c>
      <c r="E7147" t="s">
        <v>64</v>
      </c>
      <c r="F7147" s="2">
        <v>43586</v>
      </c>
      <c r="G7147" s="2">
        <v>43765</v>
      </c>
      <c r="H7147" t="s">
        <v>35732</v>
      </c>
      <c r="I7147" t="s">
        <v>35733</v>
      </c>
      <c r="J7147" t="s">
        <v>35734</v>
      </c>
      <c r="L7147" t="s">
        <v>27511</v>
      </c>
      <c r="M7147" t="s">
        <v>298</v>
      </c>
      <c r="N7147">
        <v>4064</v>
      </c>
      <c r="O7147" t="s">
        <v>70</v>
      </c>
      <c r="Q7147" t="s">
        <v>35735</v>
      </c>
      <c r="S7147" t="s">
        <v>72</v>
      </c>
      <c r="T7147" t="s">
        <v>651</v>
      </c>
      <c r="U7147" t="s">
        <v>652</v>
      </c>
      <c r="V7147" t="s">
        <v>653</v>
      </c>
      <c r="W7147" t="s">
        <v>207</v>
      </c>
      <c r="X7147" t="s">
        <v>1427</v>
      </c>
      <c r="Y7147" t="str">
        <f>"37-2012"</f>
        <v>37-2012</v>
      </c>
      <c r="Z7147" t="s">
        <v>373</v>
      </c>
      <c r="AA7147">
        <v>721110</v>
      </c>
      <c r="AB7147">
        <v>3</v>
      </c>
      <c r="AC7147">
        <v>3</v>
      </c>
      <c r="AD7147" t="s">
        <v>79</v>
      </c>
      <c r="AE7147" t="s">
        <v>80</v>
      </c>
      <c r="AF7147">
        <v>35</v>
      </c>
      <c r="AG7147" s="4">
        <v>0.375</v>
      </c>
      <c r="AH7147" s="4">
        <v>0.66666666666666663</v>
      </c>
      <c r="AI7147" s="5">
        <v>11.56</v>
      </c>
      <c r="AJ7147">
        <v>17.34</v>
      </c>
      <c r="AL7147" t="s">
        <v>81</v>
      </c>
      <c r="AM7147" t="s">
        <v>82</v>
      </c>
      <c r="AO7147" t="s">
        <v>83</v>
      </c>
      <c r="AP7147" t="s">
        <v>67</v>
      </c>
      <c r="AQ7147" t="s">
        <v>67</v>
      </c>
      <c r="AR7147" t="s">
        <v>82</v>
      </c>
      <c r="AT7147" t="s">
        <v>82</v>
      </c>
      <c r="AW7147" t="s">
        <v>72</v>
      </c>
      <c r="AX7147">
        <v>3</v>
      </c>
      <c r="AY7147" t="s">
        <v>27511</v>
      </c>
      <c r="AZ7147" t="s">
        <v>812</v>
      </c>
      <c r="BA7147" t="s">
        <v>298</v>
      </c>
      <c r="BB7147">
        <v>4064</v>
      </c>
      <c r="BC7147" t="s">
        <v>87</v>
      </c>
      <c r="BH7147" t="s">
        <v>35734</v>
      </c>
      <c r="BJ7147">
        <v>30391446</v>
      </c>
    </row>
    <row r="7148" spans="1:62" x14ac:dyDescent="0.25">
      <c r="A7148" t="s">
        <v>35815</v>
      </c>
      <c r="B7148" s="2">
        <v>43549</v>
      </c>
      <c r="C7148" t="s">
        <v>63</v>
      </c>
      <c r="D7148" s="3">
        <v>43474.559155590279</v>
      </c>
      <c r="E7148" t="s">
        <v>64</v>
      </c>
      <c r="F7148" s="2">
        <v>43556</v>
      </c>
      <c r="G7148" s="2">
        <v>43800</v>
      </c>
      <c r="H7148" t="s">
        <v>4779</v>
      </c>
      <c r="I7148" t="s">
        <v>4780</v>
      </c>
      <c r="J7148" t="s">
        <v>35816</v>
      </c>
      <c r="L7148" t="s">
        <v>4782</v>
      </c>
      <c r="M7148" t="s">
        <v>105</v>
      </c>
      <c r="N7148">
        <v>79765</v>
      </c>
      <c r="O7148" t="s">
        <v>70</v>
      </c>
      <c r="Q7148" t="s">
        <v>4783</v>
      </c>
      <c r="S7148" t="s">
        <v>72</v>
      </c>
      <c r="T7148" t="s">
        <v>35817</v>
      </c>
      <c r="U7148" t="s">
        <v>4785</v>
      </c>
      <c r="V7148" t="s">
        <v>2973</v>
      </c>
      <c r="W7148" t="s">
        <v>105</v>
      </c>
      <c r="X7148" t="s">
        <v>106</v>
      </c>
      <c r="Y7148" t="str">
        <f>"37-3011"</f>
        <v>37-3011</v>
      </c>
      <c r="Z7148" t="s">
        <v>94</v>
      </c>
      <c r="AA7148">
        <v>56173</v>
      </c>
      <c r="AB7148">
        <v>3</v>
      </c>
      <c r="AC7148">
        <v>3</v>
      </c>
      <c r="AD7148" t="s">
        <v>79</v>
      </c>
      <c r="AE7148" t="s">
        <v>95</v>
      </c>
      <c r="AF7148">
        <v>40</v>
      </c>
      <c r="AG7148" s="4">
        <v>0.33333333333333331</v>
      </c>
      <c r="AH7148" s="4">
        <v>0.70833333333333337</v>
      </c>
      <c r="AI7148" s="5">
        <v>14.73</v>
      </c>
      <c r="AJ7148">
        <v>22.1</v>
      </c>
      <c r="AK7148">
        <v>22.5</v>
      </c>
      <c r="AL7148" t="s">
        <v>81</v>
      </c>
      <c r="AM7148" t="s">
        <v>82</v>
      </c>
      <c r="AO7148" t="s">
        <v>83</v>
      </c>
      <c r="AP7148" t="s">
        <v>67</v>
      </c>
      <c r="AQ7148" t="s">
        <v>67</v>
      </c>
      <c r="AR7148" t="s">
        <v>82</v>
      </c>
      <c r="AT7148" t="s">
        <v>82</v>
      </c>
      <c r="AW7148" t="s">
        <v>72</v>
      </c>
      <c r="AX7148">
        <v>1</v>
      </c>
      <c r="AY7148" t="s">
        <v>2973</v>
      </c>
      <c r="AZ7148" t="s">
        <v>2551</v>
      </c>
      <c r="BA7148" t="s">
        <v>105</v>
      </c>
      <c r="BB7148">
        <v>79765</v>
      </c>
      <c r="BC7148" t="s">
        <v>79</v>
      </c>
      <c r="BH7148" t="s">
        <v>35816</v>
      </c>
      <c r="BI7148" t="s">
        <v>67</v>
      </c>
      <c r="BJ7148">
        <v>821918702</v>
      </c>
    </row>
    <row r="7149" spans="1:62" x14ac:dyDescent="0.25">
      <c r="A7149" t="s">
        <v>35822</v>
      </c>
      <c r="B7149" s="2">
        <v>43549</v>
      </c>
      <c r="C7149" t="s">
        <v>63</v>
      </c>
      <c r="D7149" s="3">
        <v>43496.282443680553</v>
      </c>
      <c r="E7149" t="s">
        <v>64</v>
      </c>
      <c r="F7149" s="2">
        <v>43586</v>
      </c>
      <c r="G7149" s="2">
        <v>43743</v>
      </c>
      <c r="H7149" t="s">
        <v>17640</v>
      </c>
      <c r="I7149" t="s">
        <v>17641</v>
      </c>
      <c r="J7149" t="s">
        <v>17642</v>
      </c>
      <c r="K7149" t="s">
        <v>67</v>
      </c>
      <c r="L7149" t="s">
        <v>17643</v>
      </c>
      <c r="M7149" t="s">
        <v>9587</v>
      </c>
      <c r="N7149">
        <v>2807</v>
      </c>
      <c r="O7149" t="s">
        <v>70</v>
      </c>
      <c r="P7149" t="s">
        <v>67</v>
      </c>
      <c r="Q7149" t="s">
        <v>17644</v>
      </c>
      <c r="S7149" t="s">
        <v>72</v>
      </c>
      <c r="T7149" t="s">
        <v>651</v>
      </c>
      <c r="U7149" t="s">
        <v>652</v>
      </c>
      <c r="V7149" t="s">
        <v>653</v>
      </c>
      <c r="W7149" t="s">
        <v>207</v>
      </c>
      <c r="X7149" t="s">
        <v>14935</v>
      </c>
      <c r="Y7149" t="str">
        <f>"35-2015"</f>
        <v>35-2015</v>
      </c>
      <c r="Z7149" t="s">
        <v>346</v>
      </c>
      <c r="AA7149">
        <v>721110</v>
      </c>
      <c r="AB7149">
        <v>18</v>
      </c>
      <c r="AC7149">
        <v>18</v>
      </c>
      <c r="AD7149" t="s">
        <v>79</v>
      </c>
      <c r="AE7149" t="s">
        <v>80</v>
      </c>
      <c r="AF7149">
        <v>35</v>
      </c>
      <c r="AG7149" s="4">
        <v>0.29166666666666669</v>
      </c>
      <c r="AH7149" s="4">
        <v>0.58333333333333337</v>
      </c>
      <c r="AI7149" s="5">
        <v>13.45</v>
      </c>
      <c r="AL7149" t="s">
        <v>81</v>
      </c>
      <c r="AM7149" t="s">
        <v>82</v>
      </c>
      <c r="AO7149" t="s">
        <v>83</v>
      </c>
      <c r="AR7149" t="s">
        <v>82</v>
      </c>
      <c r="AT7149" t="s">
        <v>82</v>
      </c>
      <c r="AW7149" t="s">
        <v>72</v>
      </c>
      <c r="AX7149">
        <v>3</v>
      </c>
      <c r="AY7149" t="s">
        <v>17643</v>
      </c>
      <c r="AZ7149" t="s">
        <v>885</v>
      </c>
      <c r="BA7149" t="s">
        <v>9587</v>
      </c>
      <c r="BB7149">
        <v>2807</v>
      </c>
      <c r="BC7149" t="s">
        <v>87</v>
      </c>
      <c r="BH7149" t="s">
        <v>17642</v>
      </c>
      <c r="BJ7149">
        <v>50280522</v>
      </c>
    </row>
    <row r="7150" spans="1:62" x14ac:dyDescent="0.25">
      <c r="A7150" t="s">
        <v>35952</v>
      </c>
      <c r="B7150" s="2">
        <v>43549</v>
      </c>
      <c r="C7150" t="s">
        <v>63</v>
      </c>
      <c r="D7150" s="3">
        <v>43474.364806585647</v>
      </c>
      <c r="E7150" t="s">
        <v>64</v>
      </c>
      <c r="F7150" s="2">
        <v>43556</v>
      </c>
      <c r="G7150" s="2">
        <v>43800</v>
      </c>
      <c r="H7150" t="s">
        <v>20702</v>
      </c>
      <c r="J7150" t="s">
        <v>35953</v>
      </c>
      <c r="L7150" t="s">
        <v>2355</v>
      </c>
      <c r="M7150" t="s">
        <v>1165</v>
      </c>
      <c r="N7150">
        <v>57212</v>
      </c>
      <c r="O7150" t="s">
        <v>70</v>
      </c>
      <c r="P7150" t="s">
        <v>67</v>
      </c>
      <c r="Q7150" t="s">
        <v>20704</v>
      </c>
      <c r="S7150" t="s">
        <v>72</v>
      </c>
      <c r="T7150" t="s">
        <v>194</v>
      </c>
      <c r="U7150" t="s">
        <v>12045</v>
      </c>
      <c r="V7150" t="s">
        <v>12046</v>
      </c>
      <c r="W7150" t="s">
        <v>197</v>
      </c>
      <c r="X7150" t="s">
        <v>326</v>
      </c>
      <c r="Y7150" t="str">
        <f>"47-2061"</f>
        <v>47-2061</v>
      </c>
      <c r="Z7150" t="s">
        <v>326</v>
      </c>
      <c r="AA7150">
        <v>238110</v>
      </c>
      <c r="AB7150">
        <v>20</v>
      </c>
      <c r="AC7150">
        <v>20</v>
      </c>
      <c r="AD7150" t="s">
        <v>79</v>
      </c>
      <c r="AE7150" t="s">
        <v>80</v>
      </c>
      <c r="AF7150">
        <v>40</v>
      </c>
      <c r="AG7150" s="4">
        <v>0.29166666666666669</v>
      </c>
      <c r="AH7150" s="4">
        <v>0.75</v>
      </c>
      <c r="AI7150" s="5">
        <v>17.25</v>
      </c>
      <c r="AJ7150">
        <v>25.88</v>
      </c>
      <c r="AM7150" t="s">
        <v>82</v>
      </c>
      <c r="AO7150" t="s">
        <v>83</v>
      </c>
      <c r="AP7150" t="s">
        <v>67</v>
      </c>
      <c r="AQ7150" t="s">
        <v>67</v>
      </c>
      <c r="AR7150" t="s">
        <v>82</v>
      </c>
      <c r="AT7150" t="s">
        <v>82</v>
      </c>
      <c r="AW7150" t="s">
        <v>72</v>
      </c>
      <c r="AX7150">
        <v>3</v>
      </c>
      <c r="AY7150" t="s">
        <v>26637</v>
      </c>
      <c r="AZ7150" t="s">
        <v>16050</v>
      </c>
      <c r="BA7150" t="s">
        <v>197</v>
      </c>
      <c r="BB7150">
        <v>57544</v>
      </c>
      <c r="BC7150" t="s">
        <v>87</v>
      </c>
      <c r="BD7150" t="s">
        <v>67</v>
      </c>
      <c r="BE7150" t="s">
        <v>67</v>
      </c>
      <c r="BH7150" t="s">
        <v>35954</v>
      </c>
      <c r="BJ7150">
        <v>200318395</v>
      </c>
    </row>
    <row r="7151" spans="1:62" x14ac:dyDescent="0.25">
      <c r="A7151" t="s">
        <v>36051</v>
      </c>
      <c r="B7151" s="2">
        <v>43549</v>
      </c>
      <c r="C7151" t="s">
        <v>63</v>
      </c>
      <c r="D7151" s="3">
        <v>43475.238607060186</v>
      </c>
      <c r="E7151" t="s">
        <v>64</v>
      </c>
      <c r="F7151" s="2">
        <v>43556</v>
      </c>
      <c r="G7151" s="2">
        <v>43770</v>
      </c>
      <c r="H7151" t="s">
        <v>36052</v>
      </c>
      <c r="J7151" t="s">
        <v>5164</v>
      </c>
      <c r="L7151" t="s">
        <v>36053</v>
      </c>
      <c r="M7151" t="s">
        <v>166</v>
      </c>
      <c r="N7151">
        <v>84003</v>
      </c>
      <c r="O7151" t="s">
        <v>70</v>
      </c>
      <c r="Q7151" t="s">
        <v>5166</v>
      </c>
      <c r="S7151" t="s">
        <v>72</v>
      </c>
      <c r="T7151" t="s">
        <v>194</v>
      </c>
      <c r="U7151" t="s">
        <v>12045</v>
      </c>
      <c r="V7151" t="s">
        <v>12046</v>
      </c>
      <c r="W7151" t="s">
        <v>197</v>
      </c>
      <c r="X7151" t="s">
        <v>4433</v>
      </c>
      <c r="Y7151" t="str">
        <f>"37-3011"</f>
        <v>37-3011</v>
      </c>
      <c r="Z7151" t="s">
        <v>94</v>
      </c>
      <c r="AA7151">
        <v>56173</v>
      </c>
      <c r="AB7151">
        <v>10</v>
      </c>
      <c r="AC7151">
        <v>10</v>
      </c>
      <c r="AD7151" t="s">
        <v>79</v>
      </c>
      <c r="AE7151" t="s">
        <v>80</v>
      </c>
      <c r="AF7151">
        <v>40</v>
      </c>
      <c r="AG7151" s="4">
        <v>0.33333333333333331</v>
      </c>
      <c r="AH7151" s="4">
        <v>0.70833333333333337</v>
      </c>
      <c r="AI7151" s="5">
        <v>13.68</v>
      </c>
      <c r="AJ7151">
        <v>20.52</v>
      </c>
      <c r="AM7151" t="s">
        <v>82</v>
      </c>
      <c r="AO7151" t="s">
        <v>83</v>
      </c>
      <c r="AR7151" t="s">
        <v>82</v>
      </c>
      <c r="AT7151" t="s">
        <v>82</v>
      </c>
      <c r="AW7151" t="s">
        <v>82</v>
      </c>
      <c r="AY7151" t="s">
        <v>3515</v>
      </c>
      <c r="AZ7151" t="s">
        <v>263</v>
      </c>
      <c r="BA7151" t="s">
        <v>166</v>
      </c>
      <c r="BB7151">
        <v>84062</v>
      </c>
      <c r="BC7151" t="s">
        <v>79</v>
      </c>
      <c r="BH7151" t="s">
        <v>36054</v>
      </c>
      <c r="BJ7151">
        <v>815158447</v>
      </c>
    </row>
    <row r="7152" spans="1:62" x14ac:dyDescent="0.25">
      <c r="A7152" t="s">
        <v>36386</v>
      </c>
      <c r="B7152" s="2">
        <v>43549</v>
      </c>
      <c r="C7152" t="s">
        <v>63</v>
      </c>
      <c r="D7152" s="3">
        <v>43496.264426979164</v>
      </c>
      <c r="E7152" t="s">
        <v>64</v>
      </c>
      <c r="F7152" s="2">
        <v>43586</v>
      </c>
      <c r="G7152" s="2">
        <v>43739</v>
      </c>
      <c r="H7152" t="s">
        <v>2480</v>
      </c>
      <c r="J7152" t="s">
        <v>2481</v>
      </c>
      <c r="K7152" t="s">
        <v>36387</v>
      </c>
      <c r="L7152" t="s">
        <v>1588</v>
      </c>
      <c r="M7152" t="s">
        <v>1612</v>
      </c>
      <c r="N7152">
        <v>83002</v>
      </c>
      <c r="O7152" t="s">
        <v>70</v>
      </c>
      <c r="Q7152" t="s">
        <v>2483</v>
      </c>
      <c r="S7152" t="s">
        <v>72</v>
      </c>
      <c r="T7152" t="s">
        <v>1755</v>
      </c>
      <c r="U7152" t="s">
        <v>5811</v>
      </c>
      <c r="V7152" t="s">
        <v>1882</v>
      </c>
      <c r="W7152" t="s">
        <v>278</v>
      </c>
      <c r="X7152" t="s">
        <v>1427</v>
      </c>
      <c r="Y7152" t="str">
        <f>"37-2012"</f>
        <v>37-2012</v>
      </c>
      <c r="Z7152" t="s">
        <v>373</v>
      </c>
      <c r="AA7152">
        <v>72111</v>
      </c>
      <c r="AB7152">
        <v>6</v>
      </c>
      <c r="AC7152">
        <v>6</v>
      </c>
      <c r="AD7152" t="s">
        <v>79</v>
      </c>
      <c r="AE7152" t="s">
        <v>95</v>
      </c>
      <c r="AF7152">
        <v>35</v>
      </c>
      <c r="AG7152" s="4">
        <v>0.35416666666666669</v>
      </c>
      <c r="AH7152" s="4">
        <v>0.6875</v>
      </c>
      <c r="AI7152" s="5">
        <v>12.85</v>
      </c>
      <c r="AJ7152">
        <v>19.28</v>
      </c>
      <c r="AL7152" t="s">
        <v>81</v>
      </c>
      <c r="AM7152" t="s">
        <v>82</v>
      </c>
      <c r="AO7152" t="s">
        <v>83</v>
      </c>
      <c r="AR7152" t="s">
        <v>82</v>
      </c>
      <c r="AT7152" t="s">
        <v>82</v>
      </c>
      <c r="AW7152" t="s">
        <v>82</v>
      </c>
      <c r="AY7152" t="s">
        <v>1588</v>
      </c>
      <c r="AZ7152" t="s">
        <v>1760</v>
      </c>
      <c r="BA7152" t="s">
        <v>1612</v>
      </c>
      <c r="BB7152">
        <v>83002</v>
      </c>
      <c r="BC7152" t="s">
        <v>79</v>
      </c>
      <c r="BH7152" t="s">
        <v>2484</v>
      </c>
      <c r="BJ7152">
        <v>202019054</v>
      </c>
    </row>
    <row r="7153" spans="1:62" x14ac:dyDescent="0.25">
      <c r="A7153" t="s">
        <v>36406</v>
      </c>
      <c r="B7153" s="2">
        <v>43549</v>
      </c>
      <c r="C7153" t="s">
        <v>63</v>
      </c>
      <c r="D7153" s="3">
        <v>43481.523868402779</v>
      </c>
      <c r="E7153" t="s">
        <v>117</v>
      </c>
      <c r="H7153" t="s">
        <v>916</v>
      </c>
      <c r="I7153" t="s">
        <v>67</v>
      </c>
      <c r="J7153" t="s">
        <v>917</v>
      </c>
      <c r="K7153" t="s">
        <v>67</v>
      </c>
      <c r="L7153" t="s">
        <v>918</v>
      </c>
      <c r="M7153" t="s">
        <v>86</v>
      </c>
      <c r="N7153">
        <v>32006</v>
      </c>
      <c r="O7153" t="s">
        <v>70</v>
      </c>
      <c r="P7153" t="s">
        <v>67</v>
      </c>
      <c r="Q7153" t="s">
        <v>36407</v>
      </c>
      <c r="S7153" t="s">
        <v>82</v>
      </c>
      <c r="U7153" t="s">
        <v>92</v>
      </c>
      <c r="X7153" t="s">
        <v>36408</v>
      </c>
      <c r="Y7153" t="str">
        <f>"37-3011"</f>
        <v>37-3011</v>
      </c>
      <c r="Z7153" t="s">
        <v>94</v>
      </c>
      <c r="AA7153">
        <v>56173</v>
      </c>
      <c r="AB7153">
        <v>27</v>
      </c>
      <c r="AD7153" t="s">
        <v>79</v>
      </c>
      <c r="AE7153" t="s">
        <v>80</v>
      </c>
      <c r="AF7153">
        <v>40</v>
      </c>
      <c r="AG7153" s="4">
        <v>0.33333333333333331</v>
      </c>
      <c r="AH7153" s="4">
        <v>0.66666666666666663</v>
      </c>
      <c r="AI7153" s="5">
        <v>10.81</v>
      </c>
      <c r="AJ7153">
        <v>21.12</v>
      </c>
      <c r="AK7153">
        <v>23.12</v>
      </c>
      <c r="AL7153" t="s">
        <v>81</v>
      </c>
      <c r="AM7153" t="s">
        <v>82</v>
      </c>
      <c r="AO7153" t="s">
        <v>83</v>
      </c>
      <c r="AP7153" t="s">
        <v>67</v>
      </c>
      <c r="AQ7153" t="s">
        <v>67</v>
      </c>
      <c r="AR7153" t="s">
        <v>82</v>
      </c>
      <c r="AT7153" t="s">
        <v>82</v>
      </c>
      <c r="AW7153" t="s">
        <v>82</v>
      </c>
      <c r="AY7153" t="s">
        <v>36409</v>
      </c>
      <c r="AZ7153" t="s">
        <v>2277</v>
      </c>
      <c r="BA7153" t="s">
        <v>86</v>
      </c>
      <c r="BB7153">
        <v>32066</v>
      </c>
      <c r="BC7153" t="s">
        <v>87</v>
      </c>
      <c r="BH7153" t="s">
        <v>36410</v>
      </c>
      <c r="BI7153" t="s">
        <v>67</v>
      </c>
      <c r="BJ7153">
        <v>451744224</v>
      </c>
    </row>
    <row r="7154" spans="1:62" x14ac:dyDescent="0.25">
      <c r="A7154" t="s">
        <v>36460</v>
      </c>
      <c r="B7154" s="2">
        <v>43549</v>
      </c>
      <c r="C7154" t="s">
        <v>63</v>
      </c>
      <c r="D7154" s="3">
        <v>43504.325535810189</v>
      </c>
      <c r="E7154" t="s">
        <v>64</v>
      </c>
      <c r="F7154" s="2">
        <v>43586</v>
      </c>
      <c r="G7154" s="2">
        <v>43769</v>
      </c>
      <c r="H7154" t="s">
        <v>36461</v>
      </c>
      <c r="J7154" t="s">
        <v>36462</v>
      </c>
      <c r="L7154" t="s">
        <v>1498</v>
      </c>
      <c r="M7154" t="s">
        <v>100</v>
      </c>
      <c r="N7154">
        <v>28741</v>
      </c>
      <c r="O7154" t="s">
        <v>70</v>
      </c>
      <c r="Q7154" t="s">
        <v>36463</v>
      </c>
      <c r="S7154" t="s">
        <v>72</v>
      </c>
      <c r="T7154" t="s">
        <v>36464</v>
      </c>
      <c r="U7154" t="s">
        <v>36465</v>
      </c>
      <c r="V7154" t="s">
        <v>36466</v>
      </c>
      <c r="W7154" t="s">
        <v>232</v>
      </c>
      <c r="X7154" t="s">
        <v>36467</v>
      </c>
      <c r="Y7154" t="str">
        <f>"39-3091"</f>
        <v>39-3091</v>
      </c>
      <c r="Z7154" t="s">
        <v>677</v>
      </c>
      <c r="AA7154">
        <v>713910</v>
      </c>
      <c r="AB7154">
        <v>7</v>
      </c>
      <c r="AC7154">
        <v>7</v>
      </c>
      <c r="AD7154" t="s">
        <v>79</v>
      </c>
      <c r="AE7154" t="s">
        <v>80</v>
      </c>
      <c r="AF7154">
        <v>35</v>
      </c>
      <c r="AG7154" s="4">
        <v>0.29166666666666669</v>
      </c>
      <c r="AH7154" s="4">
        <v>0.75</v>
      </c>
      <c r="AI7154" s="5">
        <v>9.9700000000000006</v>
      </c>
      <c r="AJ7154">
        <v>14.96</v>
      </c>
      <c r="AL7154" t="s">
        <v>81</v>
      </c>
      <c r="AM7154" t="s">
        <v>82</v>
      </c>
      <c r="AO7154" t="s">
        <v>83</v>
      </c>
      <c r="AP7154" t="s">
        <v>67</v>
      </c>
      <c r="AQ7154" t="s">
        <v>67</v>
      </c>
      <c r="AR7154" t="s">
        <v>82</v>
      </c>
      <c r="AT7154" t="s">
        <v>82</v>
      </c>
      <c r="AW7154" t="s">
        <v>72</v>
      </c>
      <c r="AX7154">
        <v>2</v>
      </c>
      <c r="AY7154" t="s">
        <v>1498</v>
      </c>
      <c r="AZ7154" t="s">
        <v>1501</v>
      </c>
      <c r="BA7154" t="s">
        <v>100</v>
      </c>
      <c r="BB7154">
        <v>28741</v>
      </c>
      <c r="BC7154" t="s">
        <v>87</v>
      </c>
      <c r="BH7154" t="s">
        <v>36462</v>
      </c>
      <c r="BJ7154">
        <v>560766215</v>
      </c>
    </row>
    <row r="7155" spans="1:62" x14ac:dyDescent="0.25">
      <c r="A7155" t="s">
        <v>36487</v>
      </c>
      <c r="B7155" s="2">
        <v>43549</v>
      </c>
      <c r="C7155" t="s">
        <v>63</v>
      </c>
      <c r="D7155" s="3">
        <v>43504.305818796296</v>
      </c>
      <c r="E7155" t="s">
        <v>64</v>
      </c>
      <c r="F7155" s="2">
        <v>43591</v>
      </c>
      <c r="G7155" s="2">
        <v>43753</v>
      </c>
      <c r="H7155" t="s">
        <v>36488</v>
      </c>
      <c r="J7155" t="s">
        <v>36489</v>
      </c>
      <c r="L7155" t="s">
        <v>18185</v>
      </c>
      <c r="M7155" t="s">
        <v>232</v>
      </c>
      <c r="N7155">
        <v>10583</v>
      </c>
      <c r="O7155" t="s">
        <v>70</v>
      </c>
      <c r="Q7155" t="s">
        <v>36490</v>
      </c>
      <c r="S7155" t="s">
        <v>72</v>
      </c>
      <c r="T7155" t="s">
        <v>36464</v>
      </c>
      <c r="U7155" t="s">
        <v>36465</v>
      </c>
      <c r="V7155" t="s">
        <v>36466</v>
      </c>
      <c r="W7155" t="s">
        <v>232</v>
      </c>
      <c r="X7155" t="s">
        <v>552</v>
      </c>
      <c r="Y7155" t="str">
        <f>"35-3031"</f>
        <v>35-3031</v>
      </c>
      <c r="Z7155" t="s">
        <v>410</v>
      </c>
      <c r="AA7155">
        <v>713910</v>
      </c>
      <c r="AB7155">
        <v>12</v>
      </c>
      <c r="AC7155">
        <v>12</v>
      </c>
      <c r="AD7155" t="s">
        <v>79</v>
      </c>
      <c r="AE7155" t="s">
        <v>95</v>
      </c>
      <c r="AF7155">
        <v>35</v>
      </c>
      <c r="AG7155" s="4">
        <v>0.41666666666666669</v>
      </c>
      <c r="AH7155" s="4">
        <v>0.91666666666666663</v>
      </c>
      <c r="AI7155" s="5">
        <v>15.27</v>
      </c>
      <c r="AJ7155">
        <v>22.91</v>
      </c>
      <c r="AL7155" t="s">
        <v>81</v>
      </c>
      <c r="AM7155" t="s">
        <v>82</v>
      </c>
      <c r="AO7155" t="s">
        <v>83</v>
      </c>
      <c r="AP7155" t="s">
        <v>130</v>
      </c>
      <c r="AQ7155" t="s">
        <v>130</v>
      </c>
      <c r="AR7155" t="s">
        <v>82</v>
      </c>
      <c r="AT7155" t="s">
        <v>82</v>
      </c>
      <c r="AW7155" t="s">
        <v>72</v>
      </c>
      <c r="AX7155">
        <v>3</v>
      </c>
      <c r="AY7155" t="s">
        <v>18185</v>
      </c>
      <c r="AZ7155" t="s">
        <v>1285</v>
      </c>
      <c r="BA7155" t="s">
        <v>232</v>
      </c>
      <c r="BB7155">
        <v>10583</v>
      </c>
      <c r="BC7155" t="s">
        <v>87</v>
      </c>
      <c r="BH7155" t="s">
        <v>36491</v>
      </c>
      <c r="BI7155" t="s">
        <v>36492</v>
      </c>
      <c r="BJ7155">
        <v>131706855</v>
      </c>
    </row>
    <row r="7156" spans="1:62" x14ac:dyDescent="0.25">
      <c r="A7156" t="s">
        <v>36550</v>
      </c>
      <c r="B7156" s="2">
        <v>43549</v>
      </c>
      <c r="C7156" t="s">
        <v>63</v>
      </c>
      <c r="D7156" s="3">
        <v>43504.322576006947</v>
      </c>
      <c r="E7156" t="s">
        <v>64</v>
      </c>
      <c r="F7156" s="2">
        <v>43586</v>
      </c>
      <c r="G7156" s="2">
        <v>43769</v>
      </c>
      <c r="H7156" t="s">
        <v>36461</v>
      </c>
      <c r="J7156" t="s">
        <v>36462</v>
      </c>
      <c r="L7156" t="s">
        <v>1498</v>
      </c>
      <c r="M7156" t="s">
        <v>100</v>
      </c>
      <c r="N7156">
        <v>28741</v>
      </c>
      <c r="O7156" t="s">
        <v>70</v>
      </c>
      <c r="Q7156" t="s">
        <v>36463</v>
      </c>
      <c r="S7156" t="s">
        <v>72</v>
      </c>
      <c r="T7156" t="s">
        <v>36464</v>
      </c>
      <c r="U7156" t="s">
        <v>36465</v>
      </c>
      <c r="V7156" t="s">
        <v>36466</v>
      </c>
      <c r="W7156" t="s">
        <v>232</v>
      </c>
      <c r="X7156" t="s">
        <v>362</v>
      </c>
      <c r="Y7156" t="str">
        <f>"35-2014"</f>
        <v>35-2014</v>
      </c>
      <c r="Z7156" t="s">
        <v>301</v>
      </c>
      <c r="AA7156">
        <v>713910</v>
      </c>
      <c r="AB7156">
        <v>5</v>
      </c>
      <c r="AC7156">
        <v>5</v>
      </c>
      <c r="AD7156" t="s">
        <v>79</v>
      </c>
      <c r="AE7156" t="s">
        <v>80</v>
      </c>
      <c r="AF7156">
        <v>35</v>
      </c>
      <c r="AG7156" s="4">
        <v>0.375</v>
      </c>
      <c r="AH7156" s="4">
        <v>0.91666666666666663</v>
      </c>
      <c r="AI7156" s="5">
        <v>10.26</v>
      </c>
      <c r="AJ7156">
        <v>15.39</v>
      </c>
      <c r="AL7156" t="s">
        <v>81</v>
      </c>
      <c r="AM7156" t="s">
        <v>82</v>
      </c>
      <c r="AO7156" t="s">
        <v>83</v>
      </c>
      <c r="AP7156" t="s">
        <v>67</v>
      </c>
      <c r="AQ7156" t="s">
        <v>67</v>
      </c>
      <c r="AR7156" t="s">
        <v>82</v>
      </c>
      <c r="AT7156" t="s">
        <v>82</v>
      </c>
      <c r="AW7156" t="s">
        <v>72</v>
      </c>
      <c r="AX7156">
        <v>6</v>
      </c>
      <c r="AY7156" t="s">
        <v>1498</v>
      </c>
      <c r="AZ7156" t="s">
        <v>1501</v>
      </c>
      <c r="BA7156" t="s">
        <v>100</v>
      </c>
      <c r="BB7156">
        <v>28741</v>
      </c>
      <c r="BC7156" t="s">
        <v>87</v>
      </c>
      <c r="BH7156" t="s">
        <v>36462</v>
      </c>
      <c r="BJ7156">
        <v>560766215</v>
      </c>
    </row>
    <row r="7157" spans="1:62" x14ac:dyDescent="0.25">
      <c r="A7157" t="s">
        <v>36563</v>
      </c>
      <c r="B7157" s="2">
        <v>43549</v>
      </c>
      <c r="C7157" t="s">
        <v>63</v>
      </c>
      <c r="D7157" s="3">
        <v>43504.328581597219</v>
      </c>
      <c r="E7157" t="s">
        <v>64</v>
      </c>
      <c r="F7157" s="2">
        <v>43586</v>
      </c>
      <c r="G7157" s="2">
        <v>43769</v>
      </c>
      <c r="H7157" t="s">
        <v>36461</v>
      </c>
      <c r="J7157" t="s">
        <v>36462</v>
      </c>
      <c r="L7157" t="s">
        <v>1498</v>
      </c>
      <c r="M7157" t="s">
        <v>100</v>
      </c>
      <c r="N7157">
        <v>28741</v>
      </c>
      <c r="O7157" t="s">
        <v>70</v>
      </c>
      <c r="Q7157" t="s">
        <v>36463</v>
      </c>
      <c r="S7157" t="s">
        <v>72</v>
      </c>
      <c r="T7157" t="s">
        <v>36464</v>
      </c>
      <c r="U7157" t="s">
        <v>36465</v>
      </c>
      <c r="V7157" t="s">
        <v>36466</v>
      </c>
      <c r="W7157" t="s">
        <v>232</v>
      </c>
      <c r="X7157" t="s">
        <v>16611</v>
      </c>
      <c r="Y7157" t="str">
        <f>"37-3011"</f>
        <v>37-3011</v>
      </c>
      <c r="Z7157" t="s">
        <v>94</v>
      </c>
      <c r="AA7157">
        <v>713910</v>
      </c>
      <c r="AB7157">
        <v>7</v>
      </c>
      <c r="AC7157">
        <v>7</v>
      </c>
      <c r="AD7157" t="s">
        <v>79</v>
      </c>
      <c r="AE7157" t="s">
        <v>80</v>
      </c>
      <c r="AF7157">
        <v>35</v>
      </c>
      <c r="AG7157" s="4">
        <v>0.25</v>
      </c>
      <c r="AH7157" s="4">
        <v>0.70833333333333337</v>
      </c>
      <c r="AI7157" s="5">
        <v>12.27</v>
      </c>
      <c r="AJ7157">
        <v>18.41</v>
      </c>
      <c r="AL7157" t="s">
        <v>81</v>
      </c>
      <c r="AM7157" t="s">
        <v>82</v>
      </c>
      <c r="AO7157" t="s">
        <v>83</v>
      </c>
      <c r="AP7157" t="s">
        <v>67</v>
      </c>
      <c r="AQ7157" t="s">
        <v>67</v>
      </c>
      <c r="AR7157" t="s">
        <v>82</v>
      </c>
      <c r="AT7157" t="s">
        <v>82</v>
      </c>
      <c r="AW7157" t="s">
        <v>72</v>
      </c>
      <c r="AX7157">
        <v>2</v>
      </c>
      <c r="AY7157" t="s">
        <v>1498</v>
      </c>
      <c r="AZ7157" t="s">
        <v>1501</v>
      </c>
      <c r="BA7157" t="s">
        <v>100</v>
      </c>
      <c r="BB7157">
        <v>28741</v>
      </c>
      <c r="BC7157" t="s">
        <v>87</v>
      </c>
      <c r="BH7157" t="s">
        <v>36462</v>
      </c>
      <c r="BJ7157">
        <v>560766215</v>
      </c>
    </row>
    <row r="7158" spans="1:62" x14ac:dyDescent="0.25">
      <c r="A7158" t="s">
        <v>36651</v>
      </c>
      <c r="B7158" s="2">
        <v>43549</v>
      </c>
      <c r="C7158" t="s">
        <v>63</v>
      </c>
      <c r="D7158" s="3">
        <v>43504.321124699076</v>
      </c>
      <c r="E7158" t="s">
        <v>64</v>
      </c>
      <c r="F7158" s="2">
        <v>43586</v>
      </c>
      <c r="G7158" s="2">
        <v>43769</v>
      </c>
      <c r="H7158" t="s">
        <v>36461</v>
      </c>
      <c r="J7158" t="s">
        <v>36462</v>
      </c>
      <c r="L7158" t="s">
        <v>1498</v>
      </c>
      <c r="M7158" t="s">
        <v>100</v>
      </c>
      <c r="N7158">
        <v>28741</v>
      </c>
      <c r="O7158" t="s">
        <v>70</v>
      </c>
      <c r="Q7158" t="s">
        <v>36463</v>
      </c>
      <c r="S7158" t="s">
        <v>72</v>
      </c>
      <c r="T7158" t="s">
        <v>36464</v>
      </c>
      <c r="U7158" t="s">
        <v>36465</v>
      </c>
      <c r="V7158" t="s">
        <v>36466</v>
      </c>
      <c r="W7158" t="s">
        <v>232</v>
      </c>
      <c r="X7158" t="s">
        <v>552</v>
      </c>
      <c r="Y7158" t="str">
        <f>"35-3031"</f>
        <v>35-3031</v>
      </c>
      <c r="Z7158" t="s">
        <v>410</v>
      </c>
      <c r="AA7158">
        <v>713910</v>
      </c>
      <c r="AB7158">
        <v>14</v>
      </c>
      <c r="AC7158">
        <v>14</v>
      </c>
      <c r="AD7158" t="s">
        <v>79</v>
      </c>
      <c r="AE7158" t="s">
        <v>80</v>
      </c>
      <c r="AF7158">
        <v>35</v>
      </c>
      <c r="AG7158" s="4">
        <v>0.33333333333333331</v>
      </c>
      <c r="AH7158" s="4">
        <v>0.91666666666666663</v>
      </c>
      <c r="AI7158" s="5">
        <v>9.64</v>
      </c>
      <c r="AJ7158">
        <v>14.46</v>
      </c>
      <c r="AL7158" t="s">
        <v>81</v>
      </c>
      <c r="AM7158" t="s">
        <v>82</v>
      </c>
      <c r="AO7158" t="s">
        <v>83</v>
      </c>
      <c r="AP7158" t="s">
        <v>67</v>
      </c>
      <c r="AQ7158" t="s">
        <v>67</v>
      </c>
      <c r="AR7158" t="s">
        <v>82</v>
      </c>
      <c r="AT7158" t="s">
        <v>82</v>
      </c>
      <c r="AW7158" t="s">
        <v>72</v>
      </c>
      <c r="AX7158">
        <v>3</v>
      </c>
      <c r="AY7158" t="s">
        <v>1498</v>
      </c>
      <c r="AZ7158" t="s">
        <v>1501</v>
      </c>
      <c r="BA7158" t="s">
        <v>100</v>
      </c>
      <c r="BB7158">
        <v>28741</v>
      </c>
      <c r="BC7158" t="s">
        <v>87</v>
      </c>
      <c r="BH7158" t="s">
        <v>36462</v>
      </c>
      <c r="BJ7158">
        <v>560766215</v>
      </c>
    </row>
    <row r="7159" spans="1:62" x14ac:dyDescent="0.25">
      <c r="A7159" t="s">
        <v>36691</v>
      </c>
      <c r="B7159" s="2">
        <v>43549</v>
      </c>
      <c r="C7159" t="s">
        <v>63</v>
      </c>
      <c r="D7159" s="3">
        <v>43501.423915370367</v>
      </c>
      <c r="E7159" t="s">
        <v>64</v>
      </c>
      <c r="F7159" s="2">
        <v>43576</v>
      </c>
      <c r="G7159" s="2">
        <v>43765</v>
      </c>
      <c r="H7159" t="s">
        <v>36692</v>
      </c>
      <c r="J7159" t="s">
        <v>36693</v>
      </c>
      <c r="L7159" t="s">
        <v>36694</v>
      </c>
      <c r="M7159" t="s">
        <v>232</v>
      </c>
      <c r="N7159">
        <v>10577</v>
      </c>
      <c r="O7159" t="s">
        <v>70</v>
      </c>
      <c r="Q7159" t="s">
        <v>36695</v>
      </c>
      <c r="S7159" t="s">
        <v>72</v>
      </c>
      <c r="T7159" t="s">
        <v>36464</v>
      </c>
      <c r="U7159" t="s">
        <v>36465</v>
      </c>
      <c r="V7159" t="s">
        <v>36466</v>
      </c>
      <c r="W7159" t="s">
        <v>232</v>
      </c>
      <c r="X7159" t="s">
        <v>362</v>
      </c>
      <c r="Y7159" t="str">
        <f>"35-2014"</f>
        <v>35-2014</v>
      </c>
      <c r="Z7159" t="s">
        <v>301</v>
      </c>
      <c r="AA7159">
        <v>713910</v>
      </c>
      <c r="AB7159">
        <v>4</v>
      </c>
      <c r="AC7159">
        <v>4</v>
      </c>
      <c r="AD7159" t="s">
        <v>79</v>
      </c>
      <c r="AE7159" t="s">
        <v>80</v>
      </c>
      <c r="AF7159">
        <v>35</v>
      </c>
      <c r="AG7159" s="4">
        <v>0.41666666666666669</v>
      </c>
      <c r="AH7159" s="4">
        <v>0.95833333333333337</v>
      </c>
      <c r="AI7159" s="5">
        <v>14.34</v>
      </c>
      <c r="AJ7159">
        <v>21.51</v>
      </c>
      <c r="AL7159" t="s">
        <v>81</v>
      </c>
      <c r="AM7159" t="s">
        <v>82</v>
      </c>
      <c r="AO7159" t="s">
        <v>83</v>
      </c>
      <c r="AP7159" t="s">
        <v>130</v>
      </c>
      <c r="AQ7159" t="s">
        <v>130</v>
      </c>
      <c r="AR7159" t="s">
        <v>82</v>
      </c>
      <c r="AT7159" t="s">
        <v>82</v>
      </c>
      <c r="AW7159" t="s">
        <v>72</v>
      </c>
      <c r="AX7159">
        <v>6</v>
      </c>
      <c r="AY7159" t="s">
        <v>36694</v>
      </c>
      <c r="AZ7159" t="s">
        <v>1285</v>
      </c>
      <c r="BA7159" t="s">
        <v>232</v>
      </c>
      <c r="BB7159">
        <v>10577</v>
      </c>
      <c r="BC7159" t="s">
        <v>87</v>
      </c>
      <c r="BH7159" t="s">
        <v>36693</v>
      </c>
      <c r="BJ7159">
        <v>131723545</v>
      </c>
    </row>
    <row r="7160" spans="1:62" x14ac:dyDescent="0.25">
      <c r="A7160" t="s">
        <v>36701</v>
      </c>
      <c r="B7160" s="2">
        <v>43549</v>
      </c>
      <c r="C7160" t="s">
        <v>63</v>
      </c>
      <c r="D7160" s="3">
        <v>43501.418848333335</v>
      </c>
      <c r="E7160" t="s">
        <v>64</v>
      </c>
      <c r="F7160" s="2">
        <v>43576</v>
      </c>
      <c r="G7160" s="2">
        <v>43765</v>
      </c>
      <c r="H7160" t="s">
        <v>36692</v>
      </c>
      <c r="J7160" t="s">
        <v>36693</v>
      </c>
      <c r="L7160" t="s">
        <v>36694</v>
      </c>
      <c r="M7160" t="s">
        <v>232</v>
      </c>
      <c r="N7160">
        <v>10577</v>
      </c>
      <c r="O7160" t="s">
        <v>70</v>
      </c>
      <c r="Q7160" t="s">
        <v>36695</v>
      </c>
      <c r="S7160" t="s">
        <v>72</v>
      </c>
      <c r="T7160" t="s">
        <v>36464</v>
      </c>
      <c r="U7160" t="s">
        <v>36465</v>
      </c>
      <c r="V7160" t="s">
        <v>36466</v>
      </c>
      <c r="W7160" t="s">
        <v>232</v>
      </c>
      <c r="X7160" t="s">
        <v>552</v>
      </c>
      <c r="Y7160" t="str">
        <f>"35-3031"</f>
        <v>35-3031</v>
      </c>
      <c r="Z7160" t="s">
        <v>410</v>
      </c>
      <c r="AA7160">
        <v>713910</v>
      </c>
      <c r="AB7160">
        <v>15</v>
      </c>
      <c r="AC7160">
        <v>15</v>
      </c>
      <c r="AD7160" t="s">
        <v>79</v>
      </c>
      <c r="AE7160" t="s">
        <v>80</v>
      </c>
      <c r="AF7160">
        <v>35</v>
      </c>
      <c r="AG7160" s="4">
        <v>0.41666666666666669</v>
      </c>
      <c r="AH7160" s="4">
        <v>0.95833333333333337</v>
      </c>
      <c r="AI7160" s="5">
        <v>15.27</v>
      </c>
      <c r="AJ7160">
        <v>22.91</v>
      </c>
      <c r="AL7160" t="s">
        <v>81</v>
      </c>
      <c r="AM7160" t="s">
        <v>82</v>
      </c>
      <c r="AO7160" t="s">
        <v>83</v>
      </c>
      <c r="AP7160" t="s">
        <v>130</v>
      </c>
      <c r="AQ7160" t="s">
        <v>130</v>
      </c>
      <c r="AR7160" t="s">
        <v>82</v>
      </c>
      <c r="AT7160" t="s">
        <v>82</v>
      </c>
      <c r="AW7160" t="s">
        <v>72</v>
      </c>
      <c r="AX7160">
        <v>3</v>
      </c>
      <c r="AY7160" t="s">
        <v>36694</v>
      </c>
      <c r="AZ7160" t="s">
        <v>1285</v>
      </c>
      <c r="BA7160" t="s">
        <v>232</v>
      </c>
      <c r="BB7160">
        <v>10577</v>
      </c>
      <c r="BC7160" t="s">
        <v>87</v>
      </c>
      <c r="BH7160" t="s">
        <v>36693</v>
      </c>
      <c r="BJ7160">
        <v>131723545</v>
      </c>
    </row>
    <row r="7161" spans="1:62" x14ac:dyDescent="0.25">
      <c r="A7161" t="s">
        <v>36738</v>
      </c>
      <c r="B7161" s="2">
        <v>43549</v>
      </c>
      <c r="C7161" t="s">
        <v>63</v>
      </c>
      <c r="D7161" s="3">
        <v>43481.592355717592</v>
      </c>
      <c r="E7161" t="s">
        <v>64</v>
      </c>
      <c r="F7161" s="2">
        <v>43556</v>
      </c>
      <c r="G7161" s="2">
        <v>43814</v>
      </c>
      <c r="H7161" t="s">
        <v>31338</v>
      </c>
      <c r="J7161" t="s">
        <v>31339</v>
      </c>
      <c r="L7161" t="s">
        <v>9174</v>
      </c>
      <c r="M7161" t="s">
        <v>761</v>
      </c>
      <c r="N7161">
        <v>30736</v>
      </c>
      <c r="O7161" t="s">
        <v>70</v>
      </c>
      <c r="Q7161" t="s">
        <v>9175</v>
      </c>
      <c r="S7161" t="s">
        <v>72</v>
      </c>
      <c r="T7161" t="s">
        <v>878</v>
      </c>
      <c r="U7161" t="s">
        <v>2327</v>
      </c>
      <c r="V7161" t="s">
        <v>880</v>
      </c>
      <c r="W7161" t="s">
        <v>881</v>
      </c>
      <c r="X7161" t="s">
        <v>7651</v>
      </c>
      <c r="Y7161" t="str">
        <f>"37-3011"</f>
        <v>37-3011</v>
      </c>
      <c r="Z7161" t="s">
        <v>94</v>
      </c>
      <c r="AA7161">
        <v>561730</v>
      </c>
      <c r="AB7161">
        <v>150</v>
      </c>
      <c r="AC7161">
        <v>150</v>
      </c>
      <c r="AD7161" t="s">
        <v>79</v>
      </c>
      <c r="AE7161" t="s">
        <v>80</v>
      </c>
      <c r="AF7161">
        <v>40</v>
      </c>
      <c r="AG7161" s="4">
        <v>0.33333333333333331</v>
      </c>
      <c r="AH7161" s="4">
        <v>0.70833333333333337</v>
      </c>
      <c r="AI7161" s="5">
        <v>9.86</v>
      </c>
      <c r="AJ7161">
        <v>14.79</v>
      </c>
      <c r="AK7161">
        <v>21.36</v>
      </c>
      <c r="AL7161" t="s">
        <v>81</v>
      </c>
      <c r="AM7161" t="s">
        <v>82</v>
      </c>
      <c r="AO7161" t="s">
        <v>83</v>
      </c>
      <c r="AR7161" t="s">
        <v>82</v>
      </c>
      <c r="AT7161" t="s">
        <v>82</v>
      </c>
      <c r="AW7161" t="s">
        <v>82</v>
      </c>
      <c r="AY7161" t="s">
        <v>9174</v>
      </c>
      <c r="AZ7161" t="s">
        <v>9176</v>
      </c>
      <c r="BA7161" t="s">
        <v>761</v>
      </c>
      <c r="BB7161">
        <v>30736</v>
      </c>
      <c r="BC7161" t="s">
        <v>79</v>
      </c>
      <c r="BH7161" t="s">
        <v>36739</v>
      </c>
      <c r="BJ7161">
        <v>208219071</v>
      </c>
    </row>
    <row r="7162" spans="1:62" x14ac:dyDescent="0.25">
      <c r="A7162" t="s">
        <v>36783</v>
      </c>
      <c r="B7162" s="2">
        <v>43549</v>
      </c>
      <c r="C7162" t="s">
        <v>63</v>
      </c>
      <c r="D7162" s="3">
        <v>43485.650967222224</v>
      </c>
      <c r="E7162" t="s">
        <v>117</v>
      </c>
      <c r="H7162" t="s">
        <v>36784</v>
      </c>
      <c r="J7162" t="s">
        <v>36785</v>
      </c>
      <c r="L7162" t="s">
        <v>19934</v>
      </c>
      <c r="M7162" t="s">
        <v>226</v>
      </c>
      <c r="N7162">
        <v>49757</v>
      </c>
      <c r="O7162" t="s">
        <v>70</v>
      </c>
      <c r="Q7162" t="s">
        <v>36786</v>
      </c>
      <c r="S7162" t="s">
        <v>72</v>
      </c>
      <c r="T7162" t="s">
        <v>19936</v>
      </c>
      <c r="U7162" t="s">
        <v>19937</v>
      </c>
      <c r="V7162" t="s">
        <v>3243</v>
      </c>
      <c r="W7162" t="s">
        <v>226</v>
      </c>
      <c r="X7162" t="s">
        <v>1427</v>
      </c>
      <c r="Y7162" t="str">
        <f>"37-2012"</f>
        <v>37-2012</v>
      </c>
      <c r="Z7162" t="s">
        <v>373</v>
      </c>
      <c r="AA7162">
        <v>721110</v>
      </c>
      <c r="AB7162">
        <v>3</v>
      </c>
      <c r="AD7162" t="s">
        <v>79</v>
      </c>
      <c r="AE7162" t="s">
        <v>80</v>
      </c>
      <c r="AF7162">
        <v>40</v>
      </c>
      <c r="AG7162" s="4">
        <v>0.33333333333333331</v>
      </c>
      <c r="AH7162" s="4">
        <v>0.66666666666666663</v>
      </c>
      <c r="AI7162" s="5">
        <v>10.75</v>
      </c>
      <c r="AJ7162">
        <v>16.13</v>
      </c>
      <c r="AK7162">
        <v>16.13</v>
      </c>
      <c r="AL7162" t="s">
        <v>81</v>
      </c>
      <c r="AM7162" t="s">
        <v>82</v>
      </c>
      <c r="AO7162" t="s">
        <v>83</v>
      </c>
      <c r="AR7162" t="s">
        <v>82</v>
      </c>
      <c r="AT7162" t="s">
        <v>82</v>
      </c>
      <c r="AW7162" t="s">
        <v>82</v>
      </c>
      <c r="AY7162" t="s">
        <v>12138</v>
      </c>
      <c r="AZ7162" t="s">
        <v>10246</v>
      </c>
      <c r="BA7162" t="s">
        <v>226</v>
      </c>
      <c r="BB7162">
        <v>49757</v>
      </c>
      <c r="BC7162" t="s">
        <v>87</v>
      </c>
      <c r="BH7162" t="s">
        <v>36787</v>
      </c>
      <c r="BJ7162">
        <v>382413867</v>
      </c>
    </row>
    <row r="7163" spans="1:62" x14ac:dyDescent="0.25">
      <c r="A7163" t="s">
        <v>36816</v>
      </c>
      <c r="B7163" s="2">
        <v>43549</v>
      </c>
      <c r="C7163" t="s">
        <v>63</v>
      </c>
      <c r="D7163" s="3">
        <v>43483.476450821756</v>
      </c>
      <c r="E7163" t="s">
        <v>117</v>
      </c>
      <c r="H7163" t="s">
        <v>36817</v>
      </c>
      <c r="J7163" t="s">
        <v>36818</v>
      </c>
      <c r="L7163" t="s">
        <v>3694</v>
      </c>
      <c r="M7163" t="s">
        <v>2367</v>
      </c>
      <c r="N7163">
        <v>29577</v>
      </c>
      <c r="O7163" t="s">
        <v>70</v>
      </c>
      <c r="Q7163" t="s">
        <v>36819</v>
      </c>
      <c r="S7163" t="s">
        <v>82</v>
      </c>
      <c r="U7163" t="s">
        <v>92</v>
      </c>
      <c r="X7163" t="s">
        <v>1427</v>
      </c>
      <c r="Y7163" t="str">
        <f>"37-2012"</f>
        <v>37-2012</v>
      </c>
      <c r="Z7163" t="s">
        <v>373</v>
      </c>
      <c r="AA7163">
        <v>721110</v>
      </c>
      <c r="AB7163">
        <v>6</v>
      </c>
      <c r="AD7163" t="s">
        <v>79</v>
      </c>
      <c r="AE7163" t="s">
        <v>80</v>
      </c>
      <c r="AF7163">
        <v>40</v>
      </c>
      <c r="AG7163" s="4">
        <v>0.375</v>
      </c>
      <c r="AH7163" s="4">
        <v>0.70833333333333337</v>
      </c>
      <c r="AI7163" s="6">
        <v>10</v>
      </c>
      <c r="AL7163" t="s">
        <v>81</v>
      </c>
      <c r="AM7163" t="s">
        <v>82</v>
      </c>
      <c r="AO7163" t="s">
        <v>83</v>
      </c>
      <c r="AP7163" t="s">
        <v>683</v>
      </c>
      <c r="AQ7163" t="s">
        <v>10693</v>
      </c>
      <c r="AR7163" t="s">
        <v>82</v>
      </c>
      <c r="AT7163" t="s">
        <v>82</v>
      </c>
      <c r="AW7163" t="s">
        <v>82</v>
      </c>
      <c r="AY7163" t="s">
        <v>3694</v>
      </c>
      <c r="AZ7163" t="s">
        <v>23702</v>
      </c>
      <c r="BA7163" t="s">
        <v>2367</v>
      </c>
      <c r="BB7163">
        <v>29577</v>
      </c>
      <c r="BC7163" t="s">
        <v>79</v>
      </c>
      <c r="BH7163" t="s">
        <v>36820</v>
      </c>
      <c r="BJ7163">
        <v>454891445</v>
      </c>
    </row>
    <row r="7164" spans="1:62" x14ac:dyDescent="0.25">
      <c r="A7164" t="s">
        <v>36847</v>
      </c>
      <c r="B7164" s="2">
        <v>43549</v>
      </c>
      <c r="C7164" t="s">
        <v>63</v>
      </c>
      <c r="D7164" s="3">
        <v>43484.574517071756</v>
      </c>
      <c r="E7164" t="s">
        <v>117</v>
      </c>
      <c r="H7164" t="s">
        <v>36848</v>
      </c>
      <c r="J7164" t="s">
        <v>36849</v>
      </c>
      <c r="L7164" t="s">
        <v>25419</v>
      </c>
      <c r="M7164" t="s">
        <v>100</v>
      </c>
      <c r="N7164">
        <v>28117</v>
      </c>
      <c r="O7164" t="s">
        <v>70</v>
      </c>
      <c r="Q7164" t="s">
        <v>36850</v>
      </c>
      <c r="S7164" t="s">
        <v>82</v>
      </c>
      <c r="U7164" t="s">
        <v>92</v>
      </c>
      <c r="X7164" t="s">
        <v>452</v>
      </c>
      <c r="Y7164" t="str">
        <f>"37-3011"</f>
        <v>37-3011</v>
      </c>
      <c r="Z7164" t="s">
        <v>94</v>
      </c>
      <c r="AA7164">
        <v>561730</v>
      </c>
      <c r="AB7164">
        <v>10</v>
      </c>
      <c r="AD7164" t="s">
        <v>79</v>
      </c>
      <c r="AE7164" t="s">
        <v>80</v>
      </c>
      <c r="AF7164">
        <v>48</v>
      </c>
      <c r="AG7164" s="4">
        <v>0.33333333333333331</v>
      </c>
      <c r="AH7164" s="4">
        <v>0.70833333333333337</v>
      </c>
      <c r="AI7164" s="5">
        <v>13.23</v>
      </c>
      <c r="AL7164" t="s">
        <v>81</v>
      </c>
      <c r="AM7164" t="s">
        <v>82</v>
      </c>
      <c r="AO7164" t="s">
        <v>83</v>
      </c>
      <c r="AR7164" t="s">
        <v>82</v>
      </c>
      <c r="AT7164" t="s">
        <v>82</v>
      </c>
      <c r="AW7164" t="s">
        <v>82</v>
      </c>
      <c r="AY7164" t="s">
        <v>25419</v>
      </c>
      <c r="AZ7164" t="s">
        <v>36851</v>
      </c>
      <c r="BA7164" t="s">
        <v>100</v>
      </c>
      <c r="BB7164">
        <v>28117</v>
      </c>
      <c r="BC7164" t="s">
        <v>79</v>
      </c>
      <c r="BH7164" t="s">
        <v>36849</v>
      </c>
      <c r="BJ7164">
        <v>813033039</v>
      </c>
    </row>
    <row r="7165" spans="1:62" x14ac:dyDescent="0.25">
      <c r="A7165" t="s">
        <v>36861</v>
      </c>
      <c r="B7165" s="2">
        <v>43549</v>
      </c>
      <c r="C7165" t="s">
        <v>63</v>
      </c>
      <c r="D7165" s="3">
        <v>43485.422352395835</v>
      </c>
      <c r="E7165" t="s">
        <v>117</v>
      </c>
      <c r="H7165" t="s">
        <v>36848</v>
      </c>
      <c r="J7165" t="s">
        <v>36849</v>
      </c>
      <c r="L7165" t="s">
        <v>25419</v>
      </c>
      <c r="M7165" t="s">
        <v>100</v>
      </c>
      <c r="N7165">
        <v>28117</v>
      </c>
      <c r="O7165" t="s">
        <v>70</v>
      </c>
      <c r="Q7165" t="s">
        <v>36850</v>
      </c>
      <c r="S7165" t="s">
        <v>72</v>
      </c>
      <c r="T7165" t="s">
        <v>958</v>
      </c>
      <c r="U7165" t="s">
        <v>959</v>
      </c>
      <c r="V7165" t="s">
        <v>35448</v>
      </c>
      <c r="W7165" t="s">
        <v>86</v>
      </c>
      <c r="X7165" t="s">
        <v>452</v>
      </c>
      <c r="Y7165" t="str">
        <f>"37-3011"</f>
        <v>37-3011</v>
      </c>
      <c r="Z7165" t="s">
        <v>94</v>
      </c>
      <c r="AA7165">
        <v>56173</v>
      </c>
      <c r="AB7165">
        <v>10</v>
      </c>
      <c r="AD7165" t="s">
        <v>79</v>
      </c>
      <c r="AE7165" t="s">
        <v>80</v>
      </c>
      <c r="AF7165">
        <v>48</v>
      </c>
      <c r="AG7165" s="4">
        <v>0.33333333333333331</v>
      </c>
      <c r="AH7165" s="4">
        <v>0.70833333333333337</v>
      </c>
      <c r="AI7165" s="5">
        <v>13.23</v>
      </c>
      <c r="AL7165" t="s">
        <v>81</v>
      </c>
      <c r="AM7165" t="s">
        <v>82</v>
      </c>
      <c r="AO7165" t="s">
        <v>83</v>
      </c>
      <c r="AR7165" t="s">
        <v>82</v>
      </c>
      <c r="AT7165" t="s">
        <v>82</v>
      </c>
      <c r="AW7165" t="s">
        <v>72</v>
      </c>
      <c r="AX7165">
        <v>2</v>
      </c>
      <c r="AY7165" t="s">
        <v>25419</v>
      </c>
      <c r="AZ7165" t="s">
        <v>36851</v>
      </c>
      <c r="BA7165" t="s">
        <v>100</v>
      </c>
      <c r="BB7165">
        <v>28117</v>
      </c>
      <c r="BC7165" t="s">
        <v>79</v>
      </c>
      <c r="BH7165" t="s">
        <v>36849</v>
      </c>
      <c r="BJ7165">
        <v>813033039</v>
      </c>
    </row>
    <row r="7166" spans="1:62" x14ac:dyDescent="0.25">
      <c r="A7166" t="s">
        <v>36862</v>
      </c>
      <c r="B7166" s="2">
        <v>43549</v>
      </c>
      <c r="C7166" t="s">
        <v>63</v>
      </c>
      <c r="D7166" s="3">
        <v>43485.384621006946</v>
      </c>
      <c r="E7166" t="s">
        <v>117</v>
      </c>
      <c r="H7166" t="s">
        <v>36848</v>
      </c>
      <c r="J7166" t="s">
        <v>36849</v>
      </c>
      <c r="L7166" t="s">
        <v>25419</v>
      </c>
      <c r="M7166" t="s">
        <v>100</v>
      </c>
      <c r="N7166">
        <v>28117</v>
      </c>
      <c r="O7166" t="s">
        <v>70</v>
      </c>
      <c r="Q7166" t="s">
        <v>36850</v>
      </c>
      <c r="S7166" t="s">
        <v>72</v>
      </c>
      <c r="T7166" t="s">
        <v>958</v>
      </c>
      <c r="U7166" t="s">
        <v>959</v>
      </c>
      <c r="V7166" t="s">
        <v>35448</v>
      </c>
      <c r="W7166" t="s">
        <v>86</v>
      </c>
      <c r="X7166" t="s">
        <v>452</v>
      </c>
      <c r="Y7166" t="str">
        <f>"37-3011"</f>
        <v>37-3011</v>
      </c>
      <c r="Z7166" t="s">
        <v>94</v>
      </c>
      <c r="AA7166">
        <v>56173</v>
      </c>
      <c r="AB7166">
        <v>10</v>
      </c>
      <c r="AD7166" t="s">
        <v>79</v>
      </c>
      <c r="AE7166" t="s">
        <v>80</v>
      </c>
      <c r="AF7166">
        <v>48</v>
      </c>
      <c r="AG7166" s="4">
        <v>0.33333333333333331</v>
      </c>
      <c r="AH7166" s="4">
        <v>0.70833333333333337</v>
      </c>
      <c r="AI7166" s="5">
        <v>13.23</v>
      </c>
      <c r="AL7166" t="s">
        <v>81</v>
      </c>
      <c r="AM7166" t="s">
        <v>82</v>
      </c>
      <c r="AO7166" t="s">
        <v>83</v>
      </c>
      <c r="AR7166" t="s">
        <v>82</v>
      </c>
      <c r="AT7166" t="s">
        <v>82</v>
      </c>
      <c r="AW7166" t="s">
        <v>72</v>
      </c>
      <c r="AX7166">
        <v>2</v>
      </c>
      <c r="AY7166" t="s">
        <v>25419</v>
      </c>
      <c r="AZ7166" t="s">
        <v>36851</v>
      </c>
      <c r="BA7166" t="s">
        <v>100</v>
      </c>
      <c r="BB7166">
        <v>28117</v>
      </c>
      <c r="BC7166" t="s">
        <v>79</v>
      </c>
      <c r="BH7166" t="s">
        <v>36849</v>
      </c>
      <c r="BJ7166">
        <v>813033039</v>
      </c>
    </row>
    <row r="7167" spans="1:62" x14ac:dyDescent="0.25">
      <c r="A7167" t="s">
        <v>36863</v>
      </c>
      <c r="B7167" s="2">
        <v>43549</v>
      </c>
      <c r="C7167" t="s">
        <v>63</v>
      </c>
      <c r="D7167" s="3">
        <v>43485.39620747685</v>
      </c>
      <c r="E7167" t="s">
        <v>117</v>
      </c>
      <c r="H7167" t="s">
        <v>36848</v>
      </c>
      <c r="J7167" t="s">
        <v>36849</v>
      </c>
      <c r="L7167" t="s">
        <v>25419</v>
      </c>
      <c r="M7167" t="s">
        <v>100</v>
      </c>
      <c r="N7167">
        <v>28117</v>
      </c>
      <c r="O7167" t="s">
        <v>70</v>
      </c>
      <c r="Q7167" t="s">
        <v>36850</v>
      </c>
      <c r="S7167" t="s">
        <v>72</v>
      </c>
      <c r="T7167" t="s">
        <v>958</v>
      </c>
      <c r="U7167" t="s">
        <v>959</v>
      </c>
      <c r="V7167" t="s">
        <v>35448</v>
      </c>
      <c r="W7167" t="s">
        <v>86</v>
      </c>
      <c r="X7167" t="s">
        <v>452</v>
      </c>
      <c r="Y7167" t="str">
        <f>"37-3011"</f>
        <v>37-3011</v>
      </c>
      <c r="Z7167" t="s">
        <v>94</v>
      </c>
      <c r="AA7167">
        <v>56173</v>
      </c>
      <c r="AB7167">
        <v>10</v>
      </c>
      <c r="AD7167" t="s">
        <v>79</v>
      </c>
      <c r="AE7167" t="s">
        <v>80</v>
      </c>
      <c r="AF7167">
        <v>48</v>
      </c>
      <c r="AG7167" s="4">
        <v>0.33333333333333331</v>
      </c>
      <c r="AH7167" s="4">
        <v>0.70833333333333337</v>
      </c>
      <c r="AI7167" s="5">
        <v>13.23</v>
      </c>
      <c r="AL7167" t="s">
        <v>81</v>
      </c>
      <c r="AM7167" t="s">
        <v>82</v>
      </c>
      <c r="AO7167" t="s">
        <v>83</v>
      </c>
      <c r="AR7167" t="s">
        <v>82</v>
      </c>
      <c r="AT7167" t="s">
        <v>82</v>
      </c>
      <c r="AW7167" t="s">
        <v>72</v>
      </c>
      <c r="AX7167">
        <v>2</v>
      </c>
      <c r="AY7167" t="s">
        <v>25419</v>
      </c>
      <c r="AZ7167" t="s">
        <v>36851</v>
      </c>
      <c r="BA7167" t="s">
        <v>100</v>
      </c>
      <c r="BB7167">
        <v>28117</v>
      </c>
      <c r="BC7167" t="s">
        <v>79</v>
      </c>
      <c r="BH7167" t="s">
        <v>36849</v>
      </c>
      <c r="BJ7167">
        <v>813033039</v>
      </c>
    </row>
    <row r="7168" spans="1:62" x14ac:dyDescent="0.25">
      <c r="A7168" t="s">
        <v>36967</v>
      </c>
      <c r="B7168" s="2">
        <v>43549</v>
      </c>
      <c r="C7168" t="s">
        <v>63</v>
      </c>
      <c r="D7168" s="3">
        <v>43515.168257280093</v>
      </c>
      <c r="E7168" t="s">
        <v>117</v>
      </c>
      <c r="H7168" t="s">
        <v>36968</v>
      </c>
      <c r="I7168" t="s">
        <v>36968</v>
      </c>
      <c r="J7168" t="s">
        <v>36969</v>
      </c>
      <c r="L7168" t="s">
        <v>36970</v>
      </c>
      <c r="M7168" t="s">
        <v>232</v>
      </c>
      <c r="N7168">
        <v>10508</v>
      </c>
      <c r="O7168" t="s">
        <v>70</v>
      </c>
      <c r="P7168" t="s">
        <v>232</v>
      </c>
      <c r="Q7168" t="s">
        <v>36971</v>
      </c>
      <c r="S7168" t="s">
        <v>82</v>
      </c>
      <c r="U7168" t="s">
        <v>92</v>
      </c>
      <c r="X7168" t="s">
        <v>6680</v>
      </c>
      <c r="Y7168" t="str">
        <f>"35-2014"</f>
        <v>35-2014</v>
      </c>
      <c r="Z7168" t="s">
        <v>301</v>
      </c>
      <c r="AA7168">
        <v>722211</v>
      </c>
      <c r="AB7168">
        <v>1</v>
      </c>
      <c r="AD7168" t="s">
        <v>79</v>
      </c>
      <c r="AE7168" t="s">
        <v>80</v>
      </c>
      <c r="AF7168">
        <v>40</v>
      </c>
      <c r="AG7168" s="4">
        <v>0.45833333333333331</v>
      </c>
      <c r="AH7168" s="4">
        <v>0.79166666666666663</v>
      </c>
      <c r="AI7168" s="5">
        <v>14.25</v>
      </c>
      <c r="AL7168" t="s">
        <v>81</v>
      </c>
      <c r="AM7168" t="s">
        <v>82</v>
      </c>
      <c r="AO7168" t="s">
        <v>83</v>
      </c>
      <c r="AR7168" t="s">
        <v>82</v>
      </c>
      <c r="AT7168" t="s">
        <v>82</v>
      </c>
      <c r="AW7168" t="s">
        <v>82</v>
      </c>
      <c r="AY7168" t="s">
        <v>36972</v>
      </c>
      <c r="AZ7168" t="s">
        <v>9556</v>
      </c>
      <c r="BA7168" t="s">
        <v>232</v>
      </c>
      <c r="BB7168">
        <v>10508</v>
      </c>
      <c r="BC7168" t="s">
        <v>87</v>
      </c>
      <c r="BH7168" t="s">
        <v>36973</v>
      </c>
      <c r="BJ7168">
        <v>833001652</v>
      </c>
    </row>
    <row r="7169" spans="1:62" x14ac:dyDescent="0.25">
      <c r="A7169" t="s">
        <v>37021</v>
      </c>
      <c r="B7169" s="2">
        <v>43549</v>
      </c>
      <c r="C7169" t="s">
        <v>63</v>
      </c>
      <c r="D7169" s="3">
        <v>43504.209053541665</v>
      </c>
      <c r="E7169" t="s">
        <v>64</v>
      </c>
      <c r="F7169" s="2">
        <v>43594</v>
      </c>
      <c r="G7169" s="2">
        <v>43752</v>
      </c>
      <c r="H7169" t="s">
        <v>37022</v>
      </c>
      <c r="I7169" t="s">
        <v>37023</v>
      </c>
      <c r="J7169" t="s">
        <v>37024</v>
      </c>
      <c r="K7169" t="s">
        <v>37025</v>
      </c>
      <c r="L7169" t="s">
        <v>1884</v>
      </c>
      <c r="M7169" t="s">
        <v>1612</v>
      </c>
      <c r="N7169">
        <v>83025</v>
      </c>
      <c r="O7169" t="s">
        <v>70</v>
      </c>
      <c r="Q7169" t="s">
        <v>22296</v>
      </c>
      <c r="R7169">
        <v>116</v>
      </c>
      <c r="S7169" t="s">
        <v>72</v>
      </c>
      <c r="T7169" t="s">
        <v>1755</v>
      </c>
      <c r="U7169" t="s">
        <v>5811</v>
      </c>
      <c r="V7169" t="s">
        <v>1882</v>
      </c>
      <c r="W7169" t="s">
        <v>278</v>
      </c>
      <c r="X7169" t="s">
        <v>1982</v>
      </c>
      <c r="Y7169" t="str">
        <f>"43-4081"</f>
        <v>43-4081</v>
      </c>
      <c r="Z7169" t="s">
        <v>1983</v>
      </c>
      <c r="AA7169">
        <v>721110</v>
      </c>
      <c r="AB7169">
        <v>6</v>
      </c>
      <c r="AC7169">
        <v>6</v>
      </c>
      <c r="AD7169" t="s">
        <v>79</v>
      </c>
      <c r="AE7169" t="s">
        <v>95</v>
      </c>
      <c r="AF7169">
        <v>35</v>
      </c>
      <c r="AG7169" s="4">
        <v>0.35416666666666669</v>
      </c>
      <c r="AH7169" s="4">
        <v>0.70833333333333337</v>
      </c>
      <c r="AI7169" s="5">
        <v>16.5</v>
      </c>
      <c r="AJ7169">
        <v>24.75</v>
      </c>
      <c r="AL7169" t="s">
        <v>81</v>
      </c>
      <c r="AM7169" t="s">
        <v>82</v>
      </c>
      <c r="AO7169" t="s">
        <v>83</v>
      </c>
      <c r="AR7169" t="s">
        <v>82</v>
      </c>
      <c r="AT7169" t="s">
        <v>82</v>
      </c>
      <c r="AW7169" t="s">
        <v>82</v>
      </c>
      <c r="AY7169" t="s">
        <v>1884</v>
      </c>
      <c r="AZ7169" t="s">
        <v>1760</v>
      </c>
      <c r="BA7169" t="s">
        <v>1612</v>
      </c>
      <c r="BB7169">
        <v>83025</v>
      </c>
      <c r="BC7169" t="s">
        <v>79</v>
      </c>
      <c r="BH7169" t="s">
        <v>37024</v>
      </c>
      <c r="BJ7169">
        <v>455511131</v>
      </c>
    </row>
    <row r="7170" spans="1:62" x14ac:dyDescent="0.25">
      <c r="A7170" t="s">
        <v>37026</v>
      </c>
      <c r="B7170" s="2">
        <v>43549</v>
      </c>
      <c r="C7170" t="s">
        <v>63</v>
      </c>
      <c r="D7170" s="3">
        <v>43504.230465787034</v>
      </c>
      <c r="E7170" t="s">
        <v>64</v>
      </c>
      <c r="F7170" s="2">
        <v>43594</v>
      </c>
      <c r="G7170" s="2">
        <v>43752</v>
      </c>
      <c r="H7170" t="s">
        <v>37022</v>
      </c>
      <c r="I7170" t="s">
        <v>37023</v>
      </c>
      <c r="J7170" t="s">
        <v>37024</v>
      </c>
      <c r="K7170" t="s">
        <v>37025</v>
      </c>
      <c r="L7170" t="s">
        <v>1884</v>
      </c>
      <c r="M7170" t="s">
        <v>1612</v>
      </c>
      <c r="N7170">
        <v>83025</v>
      </c>
      <c r="O7170" t="s">
        <v>70</v>
      </c>
      <c r="Q7170" t="s">
        <v>22296</v>
      </c>
      <c r="R7170">
        <v>116</v>
      </c>
      <c r="S7170" t="s">
        <v>72</v>
      </c>
      <c r="T7170" t="s">
        <v>1755</v>
      </c>
      <c r="U7170" t="s">
        <v>5811</v>
      </c>
      <c r="V7170" t="s">
        <v>1882</v>
      </c>
      <c r="W7170" t="s">
        <v>278</v>
      </c>
      <c r="X7170" t="s">
        <v>21602</v>
      </c>
      <c r="Y7170" t="str">
        <f>"37-2012"</f>
        <v>37-2012</v>
      </c>
      <c r="Z7170" t="s">
        <v>373</v>
      </c>
      <c r="AA7170">
        <v>721110</v>
      </c>
      <c r="AB7170">
        <v>30</v>
      </c>
      <c r="AC7170">
        <v>30</v>
      </c>
      <c r="AD7170" t="s">
        <v>79</v>
      </c>
      <c r="AE7170" t="s">
        <v>95</v>
      </c>
      <c r="AF7170">
        <v>35</v>
      </c>
      <c r="AG7170" s="4">
        <v>0.35416666666666669</v>
      </c>
      <c r="AH7170" s="4">
        <v>0.70833333333333337</v>
      </c>
      <c r="AI7170" s="6">
        <v>14</v>
      </c>
      <c r="AJ7170">
        <v>21</v>
      </c>
      <c r="AL7170" t="s">
        <v>81</v>
      </c>
      <c r="AM7170" t="s">
        <v>82</v>
      </c>
      <c r="AO7170" t="s">
        <v>83</v>
      </c>
      <c r="AR7170" t="s">
        <v>82</v>
      </c>
      <c r="AT7170" t="s">
        <v>82</v>
      </c>
      <c r="AW7170" t="s">
        <v>82</v>
      </c>
      <c r="AY7170" t="s">
        <v>1884</v>
      </c>
      <c r="AZ7170" t="s">
        <v>1760</v>
      </c>
      <c r="BA7170" t="s">
        <v>1612</v>
      </c>
      <c r="BB7170">
        <v>83025</v>
      </c>
      <c r="BC7170" t="s">
        <v>79</v>
      </c>
      <c r="BH7170" t="s">
        <v>37024</v>
      </c>
      <c r="BJ7170">
        <v>455511131</v>
      </c>
    </row>
    <row r="7171" spans="1:62" x14ac:dyDescent="0.25">
      <c r="A7171" t="s">
        <v>37047</v>
      </c>
      <c r="B7171" s="2">
        <v>43549</v>
      </c>
      <c r="C7171" t="s">
        <v>63</v>
      </c>
      <c r="D7171" s="3">
        <v>43490.465526261571</v>
      </c>
      <c r="E7171" t="s">
        <v>117</v>
      </c>
      <c r="H7171" t="s">
        <v>37048</v>
      </c>
      <c r="J7171" t="s">
        <v>37049</v>
      </c>
      <c r="K7171" t="s">
        <v>37050</v>
      </c>
      <c r="L7171" t="s">
        <v>9675</v>
      </c>
      <c r="M7171" t="s">
        <v>105</v>
      </c>
      <c r="N7171">
        <v>77380</v>
      </c>
      <c r="O7171" t="s">
        <v>70</v>
      </c>
      <c r="Q7171" t="s">
        <v>37051</v>
      </c>
      <c r="S7171" t="s">
        <v>72</v>
      </c>
      <c r="T7171" t="s">
        <v>37052</v>
      </c>
      <c r="U7171" t="s">
        <v>37053</v>
      </c>
      <c r="V7171" t="s">
        <v>37054</v>
      </c>
      <c r="W7171" t="s">
        <v>105</v>
      </c>
      <c r="X7171" t="s">
        <v>37055</v>
      </c>
      <c r="Y7171" t="str">
        <f>"53-7072"</f>
        <v>53-7072</v>
      </c>
      <c r="Z7171" t="s">
        <v>16171</v>
      </c>
      <c r="AA7171">
        <v>238990</v>
      </c>
      <c r="AB7171">
        <v>5</v>
      </c>
      <c r="AD7171" t="s">
        <v>79</v>
      </c>
      <c r="AE7171" t="s">
        <v>80</v>
      </c>
      <c r="AF7171">
        <v>40</v>
      </c>
      <c r="AG7171" s="4">
        <v>0.33333333333333331</v>
      </c>
      <c r="AH7171" s="4">
        <v>0.70833333333333337</v>
      </c>
      <c r="AI7171" s="5">
        <v>21.67</v>
      </c>
      <c r="AL7171" t="s">
        <v>81</v>
      </c>
      <c r="AM7171" t="s">
        <v>82</v>
      </c>
      <c r="AO7171" t="s">
        <v>83</v>
      </c>
      <c r="AR7171" t="s">
        <v>82</v>
      </c>
      <c r="AT7171" t="s">
        <v>82</v>
      </c>
      <c r="AW7171" t="s">
        <v>72</v>
      </c>
      <c r="AX7171">
        <v>6</v>
      </c>
      <c r="AY7171" t="s">
        <v>9675</v>
      </c>
      <c r="AZ7171" t="s">
        <v>291</v>
      </c>
      <c r="BA7171" t="s">
        <v>105</v>
      </c>
      <c r="BB7171">
        <v>77380</v>
      </c>
      <c r="BC7171" t="s">
        <v>79</v>
      </c>
      <c r="BH7171" t="s">
        <v>37049</v>
      </c>
      <c r="BI7171" t="s">
        <v>37050</v>
      </c>
      <c r="BJ7171">
        <v>264693025</v>
      </c>
    </row>
    <row r="7172" spans="1:62" x14ac:dyDescent="0.25">
      <c r="A7172" t="s">
        <v>37079</v>
      </c>
      <c r="B7172" s="2">
        <v>43549</v>
      </c>
      <c r="C7172" t="s">
        <v>63</v>
      </c>
      <c r="D7172" s="3">
        <v>43490.460047916669</v>
      </c>
      <c r="E7172" t="s">
        <v>117</v>
      </c>
      <c r="H7172" t="s">
        <v>37048</v>
      </c>
      <c r="J7172" t="s">
        <v>37049</v>
      </c>
      <c r="K7172" t="s">
        <v>37050</v>
      </c>
      <c r="L7172" t="s">
        <v>9675</v>
      </c>
      <c r="M7172" t="s">
        <v>105</v>
      </c>
      <c r="N7172">
        <v>77380</v>
      </c>
      <c r="O7172" t="s">
        <v>70</v>
      </c>
      <c r="Q7172" t="s">
        <v>37051</v>
      </c>
      <c r="S7172" t="s">
        <v>72</v>
      </c>
      <c r="T7172" t="s">
        <v>37052</v>
      </c>
      <c r="U7172" t="s">
        <v>37053</v>
      </c>
      <c r="V7172" t="s">
        <v>37054</v>
      </c>
      <c r="W7172" t="s">
        <v>105</v>
      </c>
      <c r="X7172" t="s">
        <v>37080</v>
      </c>
      <c r="Y7172" t="str">
        <f>"47-2061"</f>
        <v>47-2061</v>
      </c>
      <c r="Z7172" t="s">
        <v>326</v>
      </c>
      <c r="AA7172">
        <v>238990</v>
      </c>
      <c r="AB7172">
        <v>5</v>
      </c>
      <c r="AD7172" t="s">
        <v>79</v>
      </c>
      <c r="AE7172" t="s">
        <v>80</v>
      </c>
      <c r="AF7172">
        <v>40</v>
      </c>
      <c r="AG7172" s="4">
        <v>0.33333333333333331</v>
      </c>
      <c r="AH7172" s="4">
        <v>0.70833333333333337</v>
      </c>
      <c r="AI7172" s="5">
        <v>15.84</v>
      </c>
      <c r="AL7172" t="s">
        <v>81</v>
      </c>
      <c r="AM7172" t="s">
        <v>82</v>
      </c>
      <c r="AO7172" t="s">
        <v>83</v>
      </c>
      <c r="AR7172" t="s">
        <v>82</v>
      </c>
      <c r="AT7172" t="s">
        <v>82</v>
      </c>
      <c r="AW7172" t="s">
        <v>72</v>
      </c>
      <c r="AX7172">
        <v>12</v>
      </c>
      <c r="AY7172" t="s">
        <v>9675</v>
      </c>
      <c r="AZ7172" t="s">
        <v>291</v>
      </c>
      <c r="BA7172" t="s">
        <v>105</v>
      </c>
      <c r="BB7172">
        <v>77380</v>
      </c>
      <c r="BC7172" t="s">
        <v>79</v>
      </c>
      <c r="BH7172" t="s">
        <v>37049</v>
      </c>
      <c r="BI7172" t="s">
        <v>37050</v>
      </c>
      <c r="BJ7172">
        <v>264693025</v>
      </c>
    </row>
    <row r="7173" spans="1:62" x14ac:dyDescent="0.25">
      <c r="A7173" t="s">
        <v>37081</v>
      </c>
      <c r="B7173" s="2">
        <v>43549</v>
      </c>
      <c r="C7173" t="s">
        <v>63</v>
      </c>
      <c r="D7173" s="3">
        <v>43490.543438692126</v>
      </c>
      <c r="E7173" t="s">
        <v>64</v>
      </c>
      <c r="F7173" s="2">
        <v>43565</v>
      </c>
      <c r="G7173" s="2">
        <v>43783</v>
      </c>
      <c r="H7173" t="s">
        <v>25170</v>
      </c>
      <c r="J7173" t="s">
        <v>25171</v>
      </c>
      <c r="L7173" t="s">
        <v>9506</v>
      </c>
      <c r="M7173" t="s">
        <v>2367</v>
      </c>
      <c r="N7173">
        <v>29054</v>
      </c>
      <c r="O7173" t="s">
        <v>70</v>
      </c>
      <c r="Q7173" t="s">
        <v>25172</v>
      </c>
      <c r="S7173" t="s">
        <v>72</v>
      </c>
      <c r="T7173" t="s">
        <v>1066</v>
      </c>
      <c r="U7173" t="s">
        <v>1067</v>
      </c>
      <c r="V7173" t="s">
        <v>1068</v>
      </c>
      <c r="W7173" t="s">
        <v>1064</v>
      </c>
      <c r="X7173" t="s">
        <v>3299</v>
      </c>
      <c r="Y7173" t="str">
        <f>"37-3011"</f>
        <v>37-3011</v>
      </c>
      <c r="Z7173" t="s">
        <v>94</v>
      </c>
      <c r="AA7173">
        <v>561730</v>
      </c>
      <c r="AB7173">
        <v>15</v>
      </c>
      <c r="AC7173">
        <v>15</v>
      </c>
      <c r="AD7173" t="s">
        <v>79</v>
      </c>
      <c r="AE7173" t="s">
        <v>80</v>
      </c>
      <c r="AF7173">
        <v>40</v>
      </c>
      <c r="AG7173" s="4">
        <v>0.29166666666666669</v>
      </c>
      <c r="AH7173" s="4">
        <v>0.66666666666666663</v>
      </c>
      <c r="AI7173" s="5">
        <v>11.97</v>
      </c>
      <c r="AJ7173">
        <v>17.96</v>
      </c>
      <c r="AL7173" t="s">
        <v>81</v>
      </c>
      <c r="AM7173" t="s">
        <v>82</v>
      </c>
      <c r="AO7173" t="s">
        <v>83</v>
      </c>
      <c r="AR7173" t="s">
        <v>82</v>
      </c>
      <c r="AT7173" t="s">
        <v>82</v>
      </c>
      <c r="AW7173" t="s">
        <v>72</v>
      </c>
      <c r="AX7173">
        <v>3</v>
      </c>
      <c r="AY7173" t="s">
        <v>9506</v>
      </c>
      <c r="AZ7173" t="s">
        <v>526</v>
      </c>
      <c r="BA7173" t="s">
        <v>2367</v>
      </c>
      <c r="BB7173">
        <v>29054</v>
      </c>
      <c r="BC7173" t="s">
        <v>79</v>
      </c>
      <c r="BH7173" t="s">
        <v>25171</v>
      </c>
      <c r="BJ7173">
        <v>570926330</v>
      </c>
    </row>
    <row r="7174" spans="1:62" x14ac:dyDescent="0.25">
      <c r="A7174" t="s">
        <v>37091</v>
      </c>
      <c r="B7174" s="2">
        <v>43549</v>
      </c>
      <c r="C7174" t="s">
        <v>63</v>
      </c>
      <c r="D7174" s="3">
        <v>43490.464587847222</v>
      </c>
      <c r="E7174" t="s">
        <v>117</v>
      </c>
      <c r="H7174" t="s">
        <v>37048</v>
      </c>
      <c r="J7174" t="s">
        <v>37049</v>
      </c>
      <c r="K7174" t="s">
        <v>37050</v>
      </c>
      <c r="L7174" t="s">
        <v>9675</v>
      </c>
      <c r="M7174" t="s">
        <v>105</v>
      </c>
      <c r="N7174">
        <v>77380</v>
      </c>
      <c r="O7174" t="s">
        <v>70</v>
      </c>
      <c r="Q7174" t="s">
        <v>37051</v>
      </c>
      <c r="S7174" t="s">
        <v>72</v>
      </c>
      <c r="T7174" t="s">
        <v>37052</v>
      </c>
      <c r="U7174" t="s">
        <v>37053</v>
      </c>
      <c r="V7174" t="s">
        <v>37054</v>
      </c>
      <c r="W7174" t="s">
        <v>105</v>
      </c>
      <c r="X7174" t="s">
        <v>4140</v>
      </c>
      <c r="Y7174" t="str">
        <f>"47-2051"</f>
        <v>47-2051</v>
      </c>
      <c r="Z7174" t="s">
        <v>1383</v>
      </c>
      <c r="AA7174">
        <v>238990</v>
      </c>
      <c r="AB7174">
        <v>5</v>
      </c>
      <c r="AD7174" t="s">
        <v>79</v>
      </c>
      <c r="AE7174" t="s">
        <v>80</v>
      </c>
      <c r="AF7174">
        <v>40</v>
      </c>
      <c r="AG7174" s="4">
        <v>0.33333333333333331</v>
      </c>
      <c r="AH7174" s="4">
        <v>0.70833333333333337</v>
      </c>
      <c r="AI7174" s="5">
        <v>16.59</v>
      </c>
      <c r="AL7174" t="s">
        <v>81</v>
      </c>
      <c r="AM7174" t="s">
        <v>82</v>
      </c>
      <c r="AO7174" t="s">
        <v>83</v>
      </c>
      <c r="AR7174" t="s">
        <v>82</v>
      </c>
      <c r="AT7174" t="s">
        <v>82</v>
      </c>
      <c r="AW7174" t="s">
        <v>72</v>
      </c>
      <c r="AX7174">
        <v>24</v>
      </c>
      <c r="AY7174" t="s">
        <v>9675</v>
      </c>
      <c r="AZ7174" t="s">
        <v>291</v>
      </c>
      <c r="BA7174" t="s">
        <v>105</v>
      </c>
      <c r="BB7174">
        <v>77380</v>
      </c>
      <c r="BC7174" t="s">
        <v>79</v>
      </c>
      <c r="BH7174" t="s">
        <v>37049</v>
      </c>
      <c r="BI7174" t="s">
        <v>37050</v>
      </c>
      <c r="BJ7174">
        <v>264693025</v>
      </c>
    </row>
    <row r="7175" spans="1:62" x14ac:dyDescent="0.25">
      <c r="A7175" t="s">
        <v>37099</v>
      </c>
      <c r="B7175" s="2">
        <v>43549</v>
      </c>
      <c r="C7175" t="s">
        <v>63</v>
      </c>
      <c r="D7175" s="3">
        <v>43490.46173451389</v>
      </c>
      <c r="E7175" t="s">
        <v>117</v>
      </c>
      <c r="H7175" t="s">
        <v>37048</v>
      </c>
      <c r="J7175" t="s">
        <v>37049</v>
      </c>
      <c r="K7175" t="s">
        <v>37050</v>
      </c>
      <c r="L7175" t="s">
        <v>9675</v>
      </c>
      <c r="M7175" t="s">
        <v>105</v>
      </c>
      <c r="N7175">
        <v>77380</v>
      </c>
      <c r="O7175" t="s">
        <v>70</v>
      </c>
      <c r="Q7175" t="s">
        <v>37051</v>
      </c>
      <c r="S7175" t="s">
        <v>72</v>
      </c>
      <c r="T7175" t="s">
        <v>37052</v>
      </c>
      <c r="U7175" t="s">
        <v>37053</v>
      </c>
      <c r="V7175" t="s">
        <v>37054</v>
      </c>
      <c r="W7175" t="s">
        <v>105</v>
      </c>
      <c r="X7175" t="s">
        <v>37100</v>
      </c>
      <c r="Y7175" t="str">
        <f>"47-2051"</f>
        <v>47-2051</v>
      </c>
      <c r="Z7175" t="s">
        <v>1383</v>
      </c>
      <c r="AA7175">
        <v>238990</v>
      </c>
      <c r="AB7175">
        <v>5</v>
      </c>
      <c r="AD7175" t="s">
        <v>79</v>
      </c>
      <c r="AE7175" t="s">
        <v>80</v>
      </c>
      <c r="AF7175">
        <v>40</v>
      </c>
      <c r="AG7175" s="4">
        <v>0.33333333333333331</v>
      </c>
      <c r="AH7175" s="4">
        <v>0.70833333333333337</v>
      </c>
      <c r="AI7175" s="5">
        <v>16.59</v>
      </c>
      <c r="AL7175" t="s">
        <v>81</v>
      </c>
      <c r="AM7175" t="s">
        <v>82</v>
      </c>
      <c r="AO7175" t="s">
        <v>83</v>
      </c>
      <c r="AR7175" t="s">
        <v>82</v>
      </c>
      <c r="AT7175" t="s">
        <v>82</v>
      </c>
      <c r="AW7175" t="s">
        <v>72</v>
      </c>
      <c r="AX7175">
        <v>12</v>
      </c>
      <c r="AY7175" t="s">
        <v>9675</v>
      </c>
      <c r="AZ7175" t="s">
        <v>291</v>
      </c>
      <c r="BA7175" t="s">
        <v>105</v>
      </c>
      <c r="BB7175">
        <v>77380</v>
      </c>
      <c r="BC7175" t="s">
        <v>79</v>
      </c>
      <c r="BH7175" t="s">
        <v>37049</v>
      </c>
      <c r="BI7175" t="s">
        <v>37050</v>
      </c>
      <c r="BJ7175">
        <v>264693025</v>
      </c>
    </row>
    <row r="7176" spans="1:62" x14ac:dyDescent="0.25">
      <c r="A7176" t="s">
        <v>37102</v>
      </c>
      <c r="B7176" s="2">
        <v>43549</v>
      </c>
      <c r="C7176" t="s">
        <v>63</v>
      </c>
      <c r="D7176" s="3">
        <v>43490.46351361111</v>
      </c>
      <c r="E7176" t="s">
        <v>117</v>
      </c>
      <c r="H7176" t="s">
        <v>37048</v>
      </c>
      <c r="J7176" t="s">
        <v>37049</v>
      </c>
      <c r="K7176" t="s">
        <v>37050</v>
      </c>
      <c r="L7176" t="s">
        <v>9675</v>
      </c>
      <c r="M7176" t="s">
        <v>105</v>
      </c>
      <c r="N7176">
        <v>77380</v>
      </c>
      <c r="O7176" t="s">
        <v>70</v>
      </c>
      <c r="Q7176" t="s">
        <v>37051</v>
      </c>
      <c r="S7176" t="s">
        <v>72</v>
      </c>
      <c r="T7176" t="s">
        <v>37052</v>
      </c>
      <c r="U7176" t="s">
        <v>37053</v>
      </c>
      <c r="V7176" t="s">
        <v>37054</v>
      </c>
      <c r="W7176" t="s">
        <v>105</v>
      </c>
      <c r="X7176" t="s">
        <v>1539</v>
      </c>
      <c r="Y7176" t="str">
        <f>"47-2061"</f>
        <v>47-2061</v>
      </c>
      <c r="Z7176" t="s">
        <v>326</v>
      </c>
      <c r="AA7176">
        <v>238990</v>
      </c>
      <c r="AB7176">
        <v>5</v>
      </c>
      <c r="AD7176" t="s">
        <v>79</v>
      </c>
      <c r="AE7176" t="s">
        <v>80</v>
      </c>
      <c r="AF7176">
        <v>40</v>
      </c>
      <c r="AG7176" s="4">
        <v>0.33333333333333331</v>
      </c>
      <c r="AH7176" s="4">
        <v>0.70833333333333337</v>
      </c>
      <c r="AI7176" s="5">
        <v>15.84</v>
      </c>
      <c r="AL7176" t="s">
        <v>81</v>
      </c>
      <c r="AM7176" t="s">
        <v>82</v>
      </c>
      <c r="AO7176" t="s">
        <v>83</v>
      </c>
      <c r="AR7176" t="s">
        <v>82</v>
      </c>
      <c r="AT7176" t="s">
        <v>82</v>
      </c>
      <c r="AW7176" t="s">
        <v>82</v>
      </c>
      <c r="AY7176" t="s">
        <v>9675</v>
      </c>
      <c r="AZ7176" t="s">
        <v>291</v>
      </c>
      <c r="BA7176" t="s">
        <v>105</v>
      </c>
      <c r="BB7176">
        <v>77380</v>
      </c>
      <c r="BC7176" t="s">
        <v>79</v>
      </c>
      <c r="BH7176" t="s">
        <v>37049</v>
      </c>
      <c r="BI7176" t="s">
        <v>37050</v>
      </c>
      <c r="BJ7176">
        <v>264693025</v>
      </c>
    </row>
    <row r="7177" spans="1:62" x14ac:dyDescent="0.25">
      <c r="A7177" t="s">
        <v>37111</v>
      </c>
      <c r="B7177" s="2">
        <v>43549</v>
      </c>
      <c r="C7177" t="s">
        <v>63</v>
      </c>
      <c r="D7177" s="3">
        <v>43498.2734871875</v>
      </c>
      <c r="E7177" t="s">
        <v>64</v>
      </c>
      <c r="F7177" s="2">
        <v>43586</v>
      </c>
      <c r="G7177" s="2">
        <v>43770</v>
      </c>
      <c r="H7177" t="s">
        <v>37112</v>
      </c>
      <c r="I7177" t="s">
        <v>67</v>
      </c>
      <c r="J7177" t="s">
        <v>37113</v>
      </c>
      <c r="K7177" t="s">
        <v>37114</v>
      </c>
      <c r="L7177" t="s">
        <v>8504</v>
      </c>
      <c r="M7177" t="s">
        <v>232</v>
      </c>
      <c r="N7177">
        <v>11732</v>
      </c>
      <c r="O7177" t="s">
        <v>70</v>
      </c>
      <c r="P7177" t="s">
        <v>67</v>
      </c>
      <c r="Q7177" t="s">
        <v>37115</v>
      </c>
      <c r="S7177" t="s">
        <v>72</v>
      </c>
      <c r="T7177" t="s">
        <v>3529</v>
      </c>
      <c r="U7177" t="s">
        <v>3530</v>
      </c>
      <c r="V7177" t="s">
        <v>3531</v>
      </c>
      <c r="W7177" t="s">
        <v>232</v>
      </c>
      <c r="X7177" t="s">
        <v>37116</v>
      </c>
      <c r="Y7177" t="str">
        <f>"35-3031"</f>
        <v>35-3031</v>
      </c>
      <c r="Z7177" t="s">
        <v>410</v>
      </c>
      <c r="AA7177">
        <v>722310</v>
      </c>
      <c r="AB7177">
        <v>12</v>
      </c>
      <c r="AC7177">
        <v>12</v>
      </c>
      <c r="AD7177" t="s">
        <v>79</v>
      </c>
      <c r="AE7177" t="s">
        <v>80</v>
      </c>
      <c r="AF7177">
        <v>40</v>
      </c>
      <c r="AG7177" s="4">
        <v>0.29166666666666669</v>
      </c>
      <c r="AH7177" s="4">
        <v>0</v>
      </c>
      <c r="AI7177" s="5">
        <v>14.2</v>
      </c>
      <c r="AJ7177">
        <v>21.3</v>
      </c>
      <c r="AK7177">
        <v>21.3</v>
      </c>
      <c r="AL7177" t="s">
        <v>81</v>
      </c>
      <c r="AM7177" t="s">
        <v>82</v>
      </c>
      <c r="AO7177" t="s">
        <v>83</v>
      </c>
      <c r="AP7177" t="s">
        <v>67</v>
      </c>
      <c r="AQ7177" t="s">
        <v>662</v>
      </c>
      <c r="AR7177" t="s">
        <v>82</v>
      </c>
      <c r="AT7177" t="s">
        <v>82</v>
      </c>
      <c r="AW7177" t="s">
        <v>82</v>
      </c>
      <c r="AY7177" t="s">
        <v>8504</v>
      </c>
      <c r="AZ7177" t="s">
        <v>6554</v>
      </c>
      <c r="BA7177" t="s">
        <v>232</v>
      </c>
      <c r="BB7177">
        <v>11732</v>
      </c>
      <c r="BC7177" t="s">
        <v>87</v>
      </c>
      <c r="BH7177" t="s">
        <v>37114</v>
      </c>
      <c r="BI7177" t="s">
        <v>67</v>
      </c>
      <c r="BJ7177">
        <v>822761227</v>
      </c>
    </row>
    <row r="7178" spans="1:62" x14ac:dyDescent="0.25">
      <c r="A7178" t="s">
        <v>37130</v>
      </c>
      <c r="B7178" s="2">
        <v>43549</v>
      </c>
      <c r="C7178" t="s">
        <v>63</v>
      </c>
      <c r="D7178" s="3">
        <v>43493.607415486113</v>
      </c>
      <c r="E7178" t="s">
        <v>117</v>
      </c>
      <c r="H7178" t="s">
        <v>1726</v>
      </c>
      <c r="J7178" t="s">
        <v>1678</v>
      </c>
      <c r="L7178" t="s">
        <v>982</v>
      </c>
      <c r="M7178" t="s">
        <v>714</v>
      </c>
      <c r="N7178">
        <v>78362</v>
      </c>
      <c r="O7178" t="s">
        <v>70</v>
      </c>
      <c r="Q7178" t="s">
        <v>1727</v>
      </c>
      <c r="S7178" t="s">
        <v>82</v>
      </c>
      <c r="U7178" t="s">
        <v>92</v>
      </c>
      <c r="X7178" t="s">
        <v>8103</v>
      </c>
      <c r="Y7178" t="str">
        <f>"47-3015"</f>
        <v>47-3015</v>
      </c>
      <c r="Z7178" t="s">
        <v>3727</v>
      </c>
      <c r="AA7178">
        <v>238220</v>
      </c>
      <c r="AB7178">
        <v>38</v>
      </c>
      <c r="AD7178" t="s">
        <v>79</v>
      </c>
      <c r="AE7178" t="s">
        <v>95</v>
      </c>
      <c r="AF7178">
        <v>40</v>
      </c>
      <c r="AG7178" s="4">
        <v>0.29166666666666669</v>
      </c>
      <c r="AH7178" s="4">
        <v>0.70833333333333337</v>
      </c>
      <c r="AI7178" s="5">
        <v>16.62</v>
      </c>
      <c r="AJ7178">
        <v>24.93</v>
      </c>
      <c r="AL7178" t="s">
        <v>81</v>
      </c>
      <c r="AM7178" t="s">
        <v>82</v>
      </c>
      <c r="AO7178" t="s">
        <v>83</v>
      </c>
      <c r="AR7178" t="s">
        <v>82</v>
      </c>
      <c r="AT7178" t="s">
        <v>82</v>
      </c>
      <c r="AW7178" t="s">
        <v>82</v>
      </c>
      <c r="AY7178" t="s">
        <v>769</v>
      </c>
      <c r="AZ7178" t="s">
        <v>769</v>
      </c>
      <c r="BA7178" t="s">
        <v>105</v>
      </c>
      <c r="BB7178">
        <v>77630</v>
      </c>
      <c r="BC7178" t="s">
        <v>87</v>
      </c>
      <c r="BH7178" t="s">
        <v>37131</v>
      </c>
      <c r="BJ7178">
        <v>260258071</v>
      </c>
    </row>
    <row r="7179" spans="1:62" x14ac:dyDescent="0.25">
      <c r="A7179" t="s">
        <v>37249</v>
      </c>
      <c r="B7179" s="2">
        <v>43549</v>
      </c>
      <c r="C7179" t="s">
        <v>63</v>
      </c>
      <c r="D7179" s="3">
        <v>43496.406360173612</v>
      </c>
      <c r="E7179" t="s">
        <v>64</v>
      </c>
      <c r="F7179" s="2">
        <v>43586</v>
      </c>
      <c r="G7179" s="2">
        <v>43738</v>
      </c>
      <c r="H7179" t="s">
        <v>37250</v>
      </c>
      <c r="J7179" t="s">
        <v>37251</v>
      </c>
      <c r="L7179" t="s">
        <v>4500</v>
      </c>
      <c r="M7179" t="s">
        <v>859</v>
      </c>
      <c r="N7179">
        <v>98127</v>
      </c>
      <c r="O7179" t="s">
        <v>70</v>
      </c>
      <c r="Q7179" t="s">
        <v>5651</v>
      </c>
      <c r="S7179" t="s">
        <v>82</v>
      </c>
      <c r="U7179" t="s">
        <v>92</v>
      </c>
      <c r="X7179" t="s">
        <v>37252</v>
      </c>
      <c r="Y7179" t="str">
        <f>"51-3092"</f>
        <v>51-3092</v>
      </c>
      <c r="Z7179" t="s">
        <v>6248</v>
      </c>
      <c r="AA7179">
        <v>311712</v>
      </c>
      <c r="AB7179">
        <v>18</v>
      </c>
      <c r="AC7179">
        <v>18</v>
      </c>
      <c r="AD7179" t="s">
        <v>79</v>
      </c>
      <c r="AE7179" t="s">
        <v>80</v>
      </c>
      <c r="AF7179">
        <v>40</v>
      </c>
      <c r="AG7179" s="4">
        <v>0.33333333333333331</v>
      </c>
      <c r="AH7179" s="4">
        <v>0.70833333333333337</v>
      </c>
      <c r="AI7179" s="5">
        <v>14.48</v>
      </c>
      <c r="AJ7179">
        <v>21.72</v>
      </c>
      <c r="AL7179" t="s">
        <v>81</v>
      </c>
      <c r="AM7179" t="s">
        <v>82</v>
      </c>
      <c r="AO7179" t="s">
        <v>83</v>
      </c>
      <c r="AP7179" t="s">
        <v>130</v>
      </c>
      <c r="AQ7179" t="s">
        <v>130</v>
      </c>
      <c r="AR7179" t="s">
        <v>82</v>
      </c>
      <c r="AT7179" t="s">
        <v>72</v>
      </c>
      <c r="AU7179">
        <v>24</v>
      </c>
      <c r="AV7179" t="s">
        <v>37253</v>
      </c>
      <c r="AW7179" t="s">
        <v>72</v>
      </c>
      <c r="AX7179">
        <v>24</v>
      </c>
      <c r="AY7179" t="s">
        <v>30669</v>
      </c>
      <c r="AZ7179" t="s">
        <v>37254</v>
      </c>
      <c r="BA7179" t="s">
        <v>595</v>
      </c>
      <c r="BB7179">
        <v>99615</v>
      </c>
      <c r="BC7179" t="s">
        <v>79</v>
      </c>
      <c r="BH7179" t="s">
        <v>37255</v>
      </c>
      <c r="BJ7179">
        <v>208899430</v>
      </c>
    </row>
    <row r="7180" spans="1:62" x14ac:dyDescent="0.25">
      <c r="A7180" t="s">
        <v>37276</v>
      </c>
      <c r="B7180" s="2">
        <v>43549</v>
      </c>
      <c r="C7180" t="s">
        <v>63</v>
      </c>
      <c r="D7180" s="3">
        <v>43496.437214259262</v>
      </c>
      <c r="E7180" t="s">
        <v>117</v>
      </c>
      <c r="H7180" t="s">
        <v>37277</v>
      </c>
      <c r="J7180" t="s">
        <v>37278</v>
      </c>
      <c r="L7180" t="s">
        <v>120</v>
      </c>
      <c r="M7180" t="s">
        <v>86</v>
      </c>
      <c r="N7180">
        <v>32060</v>
      </c>
      <c r="O7180" t="s">
        <v>70</v>
      </c>
      <c r="Q7180" t="s">
        <v>37279</v>
      </c>
      <c r="S7180" t="s">
        <v>72</v>
      </c>
      <c r="T7180" t="s">
        <v>9063</v>
      </c>
      <c r="U7180" t="s">
        <v>9064</v>
      </c>
      <c r="V7180" t="s">
        <v>120</v>
      </c>
      <c r="W7180" t="s">
        <v>86</v>
      </c>
      <c r="X7180" t="s">
        <v>11402</v>
      </c>
      <c r="Y7180" t="str">
        <f>"37-3011"</f>
        <v>37-3011</v>
      </c>
      <c r="Z7180" t="s">
        <v>94</v>
      </c>
      <c r="AA7180">
        <v>11119</v>
      </c>
      <c r="AB7180">
        <v>40</v>
      </c>
      <c r="AD7180" t="s">
        <v>79</v>
      </c>
      <c r="AE7180" t="s">
        <v>80</v>
      </c>
      <c r="AF7180">
        <v>40</v>
      </c>
      <c r="AG7180" s="4">
        <v>0.3125</v>
      </c>
      <c r="AH7180" s="4">
        <v>0.6875</v>
      </c>
      <c r="AI7180" s="5">
        <v>10.54</v>
      </c>
      <c r="AL7180" t="s">
        <v>81</v>
      </c>
      <c r="AM7180" t="s">
        <v>82</v>
      </c>
      <c r="AO7180" t="s">
        <v>83</v>
      </c>
      <c r="AR7180" t="s">
        <v>82</v>
      </c>
      <c r="AT7180" t="s">
        <v>82</v>
      </c>
      <c r="AW7180" t="s">
        <v>72</v>
      </c>
      <c r="AX7180">
        <v>3</v>
      </c>
      <c r="AY7180" t="s">
        <v>120</v>
      </c>
      <c r="AZ7180" t="s">
        <v>121</v>
      </c>
      <c r="BA7180" t="s">
        <v>86</v>
      </c>
      <c r="BB7180">
        <v>32060</v>
      </c>
      <c r="BC7180" t="s">
        <v>87</v>
      </c>
      <c r="BH7180" t="s">
        <v>9061</v>
      </c>
      <c r="BJ7180">
        <v>821219592</v>
      </c>
    </row>
    <row r="7181" spans="1:62" x14ac:dyDescent="0.25">
      <c r="A7181" t="s">
        <v>37318</v>
      </c>
      <c r="B7181" s="2">
        <v>43549</v>
      </c>
      <c r="C7181" t="s">
        <v>63</v>
      </c>
      <c r="D7181" s="3">
        <v>43497.503246412038</v>
      </c>
      <c r="E7181" t="s">
        <v>117</v>
      </c>
      <c r="H7181" t="s">
        <v>1726</v>
      </c>
      <c r="J7181" t="s">
        <v>1678</v>
      </c>
      <c r="L7181" t="s">
        <v>982</v>
      </c>
      <c r="M7181" t="s">
        <v>714</v>
      </c>
      <c r="N7181">
        <v>78362</v>
      </c>
      <c r="O7181" t="s">
        <v>70</v>
      </c>
      <c r="Q7181" t="s">
        <v>1727</v>
      </c>
      <c r="S7181" t="s">
        <v>82</v>
      </c>
      <c r="U7181" t="s">
        <v>92</v>
      </c>
      <c r="X7181" t="s">
        <v>8103</v>
      </c>
      <c r="Y7181" t="str">
        <f>"47-3015"</f>
        <v>47-3015</v>
      </c>
      <c r="Z7181" t="s">
        <v>3727</v>
      </c>
      <c r="AA7181">
        <v>238220</v>
      </c>
      <c r="AB7181">
        <v>72</v>
      </c>
      <c r="AD7181" t="s">
        <v>79</v>
      </c>
      <c r="AE7181" t="s">
        <v>95</v>
      </c>
      <c r="AF7181">
        <v>40</v>
      </c>
      <c r="AG7181" s="4">
        <v>0.29166666666666669</v>
      </c>
      <c r="AH7181" s="4">
        <v>0.70833333333333337</v>
      </c>
      <c r="AI7181" s="5">
        <v>14.35</v>
      </c>
      <c r="AJ7181">
        <v>21.53</v>
      </c>
      <c r="AL7181" t="s">
        <v>81</v>
      </c>
      <c r="AM7181" t="s">
        <v>82</v>
      </c>
      <c r="AO7181" t="s">
        <v>83</v>
      </c>
      <c r="AR7181" t="s">
        <v>82</v>
      </c>
      <c r="AT7181" t="s">
        <v>82</v>
      </c>
      <c r="AW7181" t="s">
        <v>82</v>
      </c>
      <c r="AY7181" t="s">
        <v>1009</v>
      </c>
      <c r="AZ7181" t="s">
        <v>989</v>
      </c>
      <c r="BA7181" t="s">
        <v>105</v>
      </c>
      <c r="BB7181">
        <v>78362</v>
      </c>
      <c r="BC7181" t="s">
        <v>87</v>
      </c>
      <c r="BH7181" t="s">
        <v>1010</v>
      </c>
      <c r="BJ7181">
        <v>260258071</v>
      </c>
    </row>
    <row r="7182" spans="1:62" x14ac:dyDescent="0.25">
      <c r="A7182" t="s">
        <v>37351</v>
      </c>
      <c r="B7182" s="2">
        <v>43549</v>
      </c>
      <c r="C7182" t="s">
        <v>63</v>
      </c>
      <c r="D7182" s="3">
        <v>43498.343629317133</v>
      </c>
      <c r="E7182" t="s">
        <v>64</v>
      </c>
      <c r="F7182" s="2">
        <v>43586</v>
      </c>
      <c r="G7182" s="2">
        <v>43748</v>
      </c>
      <c r="H7182" t="s">
        <v>12981</v>
      </c>
      <c r="I7182" t="s">
        <v>67</v>
      </c>
      <c r="J7182" t="s">
        <v>12982</v>
      </c>
      <c r="K7182" t="s">
        <v>12983</v>
      </c>
      <c r="L7182" t="s">
        <v>10797</v>
      </c>
      <c r="M7182" t="s">
        <v>232</v>
      </c>
      <c r="N7182">
        <v>11932</v>
      </c>
      <c r="O7182" t="s">
        <v>70</v>
      </c>
      <c r="P7182" t="s">
        <v>67</v>
      </c>
      <c r="Q7182" t="s">
        <v>12984</v>
      </c>
      <c r="S7182" t="s">
        <v>72</v>
      </c>
      <c r="T7182" t="s">
        <v>3529</v>
      </c>
      <c r="U7182" t="s">
        <v>3530</v>
      </c>
      <c r="V7182" t="s">
        <v>3531</v>
      </c>
      <c r="W7182" t="s">
        <v>232</v>
      </c>
      <c r="X7182" t="s">
        <v>37116</v>
      </c>
      <c r="Y7182" t="str">
        <f>"35-3031"</f>
        <v>35-3031</v>
      </c>
      <c r="Z7182" t="s">
        <v>410</v>
      </c>
      <c r="AA7182">
        <v>722310</v>
      </c>
      <c r="AB7182">
        <v>3</v>
      </c>
      <c r="AC7182">
        <v>3</v>
      </c>
      <c r="AD7182" t="s">
        <v>79</v>
      </c>
      <c r="AE7182" t="s">
        <v>80</v>
      </c>
      <c r="AF7182">
        <v>40</v>
      </c>
      <c r="AG7182" s="4">
        <v>0.25</v>
      </c>
      <c r="AH7182" s="4">
        <v>0.66666666666666663</v>
      </c>
      <c r="AI7182" s="5">
        <v>14.2</v>
      </c>
      <c r="AJ7182">
        <v>21.3</v>
      </c>
      <c r="AK7182">
        <v>21.3</v>
      </c>
      <c r="AL7182" t="s">
        <v>81</v>
      </c>
      <c r="AM7182" t="s">
        <v>82</v>
      </c>
      <c r="AO7182" t="s">
        <v>83</v>
      </c>
      <c r="AP7182" t="s">
        <v>67</v>
      </c>
      <c r="AQ7182" t="s">
        <v>662</v>
      </c>
      <c r="AR7182" t="s">
        <v>82</v>
      </c>
      <c r="AT7182" t="s">
        <v>82</v>
      </c>
      <c r="AW7182" t="s">
        <v>72</v>
      </c>
      <c r="AX7182">
        <v>12</v>
      </c>
      <c r="AY7182" t="s">
        <v>10797</v>
      </c>
      <c r="AZ7182" t="s">
        <v>6542</v>
      </c>
      <c r="BA7182" t="s">
        <v>232</v>
      </c>
      <c r="BB7182">
        <v>11932</v>
      </c>
      <c r="BC7182" t="s">
        <v>87</v>
      </c>
      <c r="BH7182" t="s">
        <v>12983</v>
      </c>
      <c r="BI7182" t="s">
        <v>67</v>
      </c>
      <c r="BJ7182">
        <v>133491367</v>
      </c>
    </row>
    <row r="7183" spans="1:62" x14ac:dyDescent="0.25">
      <c r="A7183" t="s">
        <v>37434</v>
      </c>
      <c r="B7183" s="2">
        <v>43549</v>
      </c>
      <c r="C7183" t="s">
        <v>63</v>
      </c>
      <c r="D7183" s="3">
        <v>43501.450246018518</v>
      </c>
      <c r="E7183" t="s">
        <v>64</v>
      </c>
      <c r="F7183" s="2">
        <v>43586</v>
      </c>
      <c r="G7183" s="2">
        <v>43760</v>
      </c>
      <c r="H7183" t="s">
        <v>37435</v>
      </c>
      <c r="I7183" t="s">
        <v>37436</v>
      </c>
      <c r="J7183" t="s">
        <v>37437</v>
      </c>
      <c r="L7183" t="s">
        <v>24249</v>
      </c>
      <c r="M7183" t="s">
        <v>232</v>
      </c>
      <c r="N7183">
        <v>13326</v>
      </c>
      <c r="O7183" t="s">
        <v>70</v>
      </c>
      <c r="Q7183" t="s">
        <v>37438</v>
      </c>
      <c r="S7183" t="s">
        <v>72</v>
      </c>
      <c r="T7183" t="s">
        <v>19936</v>
      </c>
      <c r="U7183" t="s">
        <v>19937</v>
      </c>
      <c r="V7183" t="s">
        <v>3243</v>
      </c>
      <c r="W7183" t="s">
        <v>226</v>
      </c>
      <c r="X7183" t="s">
        <v>1844</v>
      </c>
      <c r="Y7183" t="str">
        <f>"35-2014"</f>
        <v>35-2014</v>
      </c>
      <c r="Z7183" t="s">
        <v>301</v>
      </c>
      <c r="AA7183">
        <v>7221</v>
      </c>
      <c r="AB7183">
        <v>3</v>
      </c>
      <c r="AC7183">
        <v>3</v>
      </c>
      <c r="AD7183" t="s">
        <v>79</v>
      </c>
      <c r="AE7183" t="s">
        <v>80</v>
      </c>
      <c r="AF7183">
        <v>40</v>
      </c>
      <c r="AG7183" s="4">
        <v>0.29166666666666669</v>
      </c>
      <c r="AH7183" s="4">
        <v>0.9375</v>
      </c>
      <c r="AI7183" s="6">
        <v>14</v>
      </c>
      <c r="AJ7183">
        <v>21</v>
      </c>
      <c r="AK7183">
        <v>21</v>
      </c>
      <c r="AL7183" t="s">
        <v>81</v>
      </c>
      <c r="AM7183" t="s">
        <v>82</v>
      </c>
      <c r="AO7183" t="s">
        <v>83</v>
      </c>
      <c r="AR7183" t="s">
        <v>82</v>
      </c>
      <c r="AT7183" t="s">
        <v>82</v>
      </c>
      <c r="AW7183" t="s">
        <v>72</v>
      </c>
      <c r="AX7183">
        <v>12</v>
      </c>
      <c r="AY7183" t="s">
        <v>24251</v>
      </c>
      <c r="AZ7183" t="s">
        <v>24252</v>
      </c>
      <c r="BA7183" t="s">
        <v>232</v>
      </c>
      <c r="BB7183">
        <v>13326</v>
      </c>
      <c r="BC7183" t="s">
        <v>87</v>
      </c>
      <c r="BH7183" t="s">
        <v>37439</v>
      </c>
      <c r="BJ7183">
        <v>30427000</v>
      </c>
    </row>
    <row r="7184" spans="1:62" x14ac:dyDescent="0.25">
      <c r="A7184" t="s">
        <v>37458</v>
      </c>
      <c r="B7184" s="2">
        <v>43549</v>
      </c>
      <c r="C7184" t="s">
        <v>63</v>
      </c>
      <c r="D7184" s="3">
        <v>43501.540794155095</v>
      </c>
      <c r="E7184" t="s">
        <v>64</v>
      </c>
      <c r="F7184" s="2">
        <v>43576</v>
      </c>
      <c r="G7184" s="2">
        <v>43820</v>
      </c>
      <c r="H7184" t="s">
        <v>37459</v>
      </c>
      <c r="I7184" t="s">
        <v>37460</v>
      </c>
      <c r="J7184" t="s">
        <v>37461</v>
      </c>
      <c r="K7184" t="s">
        <v>37462</v>
      </c>
      <c r="L7184" t="s">
        <v>37463</v>
      </c>
      <c r="M7184" t="s">
        <v>147</v>
      </c>
      <c r="N7184" t="s">
        <v>37464</v>
      </c>
      <c r="O7184" t="s">
        <v>70</v>
      </c>
      <c r="P7184" t="s">
        <v>67</v>
      </c>
      <c r="Q7184" t="s">
        <v>37465</v>
      </c>
      <c r="S7184" t="s">
        <v>72</v>
      </c>
      <c r="T7184" t="s">
        <v>5156</v>
      </c>
      <c r="U7184" t="s">
        <v>5157</v>
      </c>
      <c r="V7184" t="s">
        <v>5158</v>
      </c>
      <c r="W7184" t="s">
        <v>105</v>
      </c>
      <c r="X7184" t="s">
        <v>199</v>
      </c>
      <c r="Y7184" t="str">
        <f>"51-9198"</f>
        <v>51-9198</v>
      </c>
      <c r="Z7184" t="s">
        <v>199</v>
      </c>
      <c r="AA7184">
        <v>332321</v>
      </c>
      <c r="AB7184">
        <v>25</v>
      </c>
      <c r="AC7184">
        <v>25</v>
      </c>
      <c r="AD7184" t="s">
        <v>79</v>
      </c>
      <c r="AE7184" t="s">
        <v>95</v>
      </c>
      <c r="AF7184">
        <v>40</v>
      </c>
      <c r="AG7184" s="4">
        <v>0.33333333333333331</v>
      </c>
      <c r="AH7184" s="4">
        <v>0.70833333333333337</v>
      </c>
      <c r="AI7184" s="5">
        <v>14.18</v>
      </c>
      <c r="AJ7184">
        <v>21.27</v>
      </c>
      <c r="AK7184">
        <v>21.27</v>
      </c>
      <c r="AL7184" t="s">
        <v>81</v>
      </c>
      <c r="AM7184" t="s">
        <v>82</v>
      </c>
      <c r="AO7184" t="s">
        <v>83</v>
      </c>
      <c r="AR7184" t="s">
        <v>82</v>
      </c>
      <c r="AT7184" t="s">
        <v>82</v>
      </c>
      <c r="AW7184" t="s">
        <v>82</v>
      </c>
      <c r="AY7184" t="s">
        <v>37466</v>
      </c>
      <c r="AZ7184" t="s">
        <v>12787</v>
      </c>
      <c r="BA7184" t="s">
        <v>147</v>
      </c>
      <c r="BB7184">
        <v>18640</v>
      </c>
      <c r="BC7184" t="s">
        <v>87</v>
      </c>
      <c r="BH7184" t="s">
        <v>37467</v>
      </c>
      <c r="BI7184" t="s">
        <v>67</v>
      </c>
      <c r="BJ7184">
        <v>231889867</v>
      </c>
    </row>
    <row r="7185" spans="1:62" x14ac:dyDescent="0.25">
      <c r="A7185" t="s">
        <v>37468</v>
      </c>
      <c r="B7185" s="2">
        <v>43549</v>
      </c>
      <c r="C7185" t="s">
        <v>63</v>
      </c>
      <c r="D7185" s="3">
        <v>43501.559368981485</v>
      </c>
      <c r="E7185" t="s">
        <v>117</v>
      </c>
      <c r="H7185" t="s">
        <v>37469</v>
      </c>
      <c r="I7185" t="s">
        <v>37470</v>
      </c>
      <c r="J7185" t="s">
        <v>37471</v>
      </c>
      <c r="L7185" t="s">
        <v>5356</v>
      </c>
      <c r="M7185" t="s">
        <v>1165</v>
      </c>
      <c r="N7185">
        <v>57783</v>
      </c>
      <c r="O7185" t="s">
        <v>70</v>
      </c>
      <c r="Q7185" t="s">
        <v>37472</v>
      </c>
      <c r="S7185" t="s">
        <v>82</v>
      </c>
      <c r="U7185" t="s">
        <v>92</v>
      </c>
      <c r="X7185" t="s">
        <v>1427</v>
      </c>
      <c r="Y7185" t="str">
        <f>"37-2012"</f>
        <v>37-2012</v>
      </c>
      <c r="Z7185" t="s">
        <v>373</v>
      </c>
      <c r="AA7185">
        <v>72111</v>
      </c>
      <c r="AB7185">
        <v>2</v>
      </c>
      <c r="AD7185" t="s">
        <v>79</v>
      </c>
      <c r="AE7185" t="s">
        <v>80</v>
      </c>
      <c r="AF7185">
        <v>35</v>
      </c>
      <c r="AG7185" s="4">
        <v>0.375</v>
      </c>
      <c r="AH7185" s="4">
        <v>0.6875</v>
      </c>
      <c r="AI7185" s="5">
        <v>10.87</v>
      </c>
      <c r="AJ7185">
        <v>16.309999999999999</v>
      </c>
      <c r="AK7185">
        <v>18</v>
      </c>
      <c r="AL7185" t="s">
        <v>81</v>
      </c>
      <c r="AM7185" t="s">
        <v>82</v>
      </c>
      <c r="AO7185" t="s">
        <v>83</v>
      </c>
      <c r="AR7185" t="s">
        <v>82</v>
      </c>
      <c r="AT7185" t="s">
        <v>82</v>
      </c>
      <c r="AW7185" t="s">
        <v>82</v>
      </c>
      <c r="AY7185" t="s">
        <v>37473</v>
      </c>
      <c r="AZ7185" t="s">
        <v>29958</v>
      </c>
      <c r="BA7185" t="s">
        <v>1165</v>
      </c>
      <c r="BB7185">
        <v>57783</v>
      </c>
      <c r="BC7185" t="s">
        <v>87</v>
      </c>
      <c r="BH7185" t="s">
        <v>37474</v>
      </c>
      <c r="BJ7185">
        <v>202870472</v>
      </c>
    </row>
    <row r="7186" spans="1:62" x14ac:dyDescent="0.25">
      <c r="A7186" t="s">
        <v>37538</v>
      </c>
      <c r="B7186" s="2">
        <v>43549</v>
      </c>
      <c r="C7186" t="s">
        <v>63</v>
      </c>
      <c r="D7186" s="3">
        <v>43507.141117384257</v>
      </c>
      <c r="E7186" t="s">
        <v>64</v>
      </c>
      <c r="F7186" s="2">
        <v>43586</v>
      </c>
      <c r="G7186" s="2">
        <v>43753</v>
      </c>
      <c r="H7186" t="s">
        <v>37539</v>
      </c>
      <c r="J7186" t="s">
        <v>37540</v>
      </c>
      <c r="L7186" t="s">
        <v>37541</v>
      </c>
      <c r="M7186" t="s">
        <v>226</v>
      </c>
      <c r="N7186">
        <v>48301</v>
      </c>
      <c r="O7186" t="s">
        <v>70</v>
      </c>
      <c r="Q7186" t="s">
        <v>37542</v>
      </c>
      <c r="S7186" t="s">
        <v>72</v>
      </c>
      <c r="T7186" t="s">
        <v>36464</v>
      </c>
      <c r="U7186" t="s">
        <v>36465</v>
      </c>
      <c r="V7186" t="s">
        <v>36466</v>
      </c>
      <c r="W7186" t="s">
        <v>232</v>
      </c>
      <c r="X7186" t="s">
        <v>16611</v>
      </c>
      <c r="Y7186" t="str">
        <f>"37-3011"</f>
        <v>37-3011</v>
      </c>
      <c r="Z7186" t="s">
        <v>94</v>
      </c>
      <c r="AA7186">
        <v>713910</v>
      </c>
      <c r="AB7186">
        <v>8</v>
      </c>
      <c r="AC7186">
        <v>8</v>
      </c>
      <c r="AD7186" t="s">
        <v>79</v>
      </c>
      <c r="AE7186" t="s">
        <v>95</v>
      </c>
      <c r="AF7186">
        <v>35</v>
      </c>
      <c r="AG7186" s="4">
        <v>0.20833333333333334</v>
      </c>
      <c r="AH7186" s="4">
        <v>0.70833333333333337</v>
      </c>
      <c r="AI7186" s="5">
        <v>13.72</v>
      </c>
      <c r="AJ7186">
        <v>20.58</v>
      </c>
      <c r="AL7186" t="s">
        <v>81</v>
      </c>
      <c r="AM7186" t="s">
        <v>82</v>
      </c>
      <c r="AO7186" t="s">
        <v>83</v>
      </c>
      <c r="AP7186" t="s">
        <v>67</v>
      </c>
      <c r="AQ7186" t="s">
        <v>67</v>
      </c>
      <c r="AR7186" t="s">
        <v>82</v>
      </c>
      <c r="AT7186" t="s">
        <v>82</v>
      </c>
      <c r="AW7186" t="s">
        <v>72</v>
      </c>
      <c r="AX7186">
        <v>2</v>
      </c>
      <c r="AY7186" t="s">
        <v>37541</v>
      </c>
      <c r="AZ7186" t="s">
        <v>3246</v>
      </c>
      <c r="BA7186" t="s">
        <v>226</v>
      </c>
      <c r="BB7186">
        <v>48301</v>
      </c>
      <c r="BC7186" t="s">
        <v>87</v>
      </c>
      <c r="BH7186" t="s">
        <v>37543</v>
      </c>
      <c r="BJ7186">
        <v>380888860</v>
      </c>
    </row>
    <row r="7187" spans="1:62" x14ac:dyDescent="0.25">
      <c r="A7187" t="s">
        <v>37569</v>
      </c>
      <c r="B7187" s="2">
        <v>43549</v>
      </c>
      <c r="C7187" t="s">
        <v>63</v>
      </c>
      <c r="D7187" s="3">
        <v>43507.143169444447</v>
      </c>
      <c r="E7187" t="s">
        <v>64</v>
      </c>
      <c r="F7187" s="2">
        <v>43586</v>
      </c>
      <c r="G7187" s="2">
        <v>43753</v>
      </c>
      <c r="H7187" t="s">
        <v>37539</v>
      </c>
      <c r="J7187" t="s">
        <v>37540</v>
      </c>
      <c r="L7187" t="s">
        <v>37541</v>
      </c>
      <c r="M7187" t="s">
        <v>226</v>
      </c>
      <c r="N7187">
        <v>48301</v>
      </c>
      <c r="O7187" t="s">
        <v>70</v>
      </c>
      <c r="Q7187" t="s">
        <v>37542</v>
      </c>
      <c r="S7187" t="s">
        <v>72</v>
      </c>
      <c r="T7187" t="s">
        <v>36464</v>
      </c>
      <c r="U7187" t="s">
        <v>36465</v>
      </c>
      <c r="V7187" t="s">
        <v>36466</v>
      </c>
      <c r="W7187" t="s">
        <v>232</v>
      </c>
      <c r="X7187" t="s">
        <v>362</v>
      </c>
      <c r="Y7187" t="str">
        <f>"35-2014"</f>
        <v>35-2014</v>
      </c>
      <c r="Z7187" t="s">
        <v>301</v>
      </c>
      <c r="AA7187">
        <v>713910</v>
      </c>
      <c r="AB7187">
        <v>5</v>
      </c>
      <c r="AC7187">
        <v>5</v>
      </c>
      <c r="AD7187" t="s">
        <v>79</v>
      </c>
      <c r="AE7187" t="s">
        <v>95</v>
      </c>
      <c r="AF7187">
        <v>35</v>
      </c>
      <c r="AG7187" s="4">
        <v>0.25</v>
      </c>
      <c r="AH7187" s="4">
        <v>0</v>
      </c>
      <c r="AI7187" s="5">
        <v>11.94</v>
      </c>
      <c r="AJ7187">
        <v>17.91</v>
      </c>
      <c r="AL7187" t="s">
        <v>81</v>
      </c>
      <c r="AM7187" t="s">
        <v>82</v>
      </c>
      <c r="AO7187" t="s">
        <v>83</v>
      </c>
      <c r="AP7187" t="s">
        <v>67</v>
      </c>
      <c r="AQ7187" t="s">
        <v>67</v>
      </c>
      <c r="AR7187" t="s">
        <v>82</v>
      </c>
      <c r="AT7187" t="s">
        <v>82</v>
      </c>
      <c r="AW7187" t="s">
        <v>72</v>
      </c>
      <c r="AX7187">
        <v>6</v>
      </c>
      <c r="AY7187" t="s">
        <v>37541</v>
      </c>
      <c r="AZ7187" t="s">
        <v>3246</v>
      </c>
      <c r="BA7187" t="s">
        <v>226</v>
      </c>
      <c r="BB7187">
        <v>48301</v>
      </c>
      <c r="BC7187" t="s">
        <v>87</v>
      </c>
      <c r="BH7187" t="s">
        <v>37543</v>
      </c>
      <c r="BJ7187">
        <v>380888860</v>
      </c>
    </row>
    <row r="7188" spans="1:62" x14ac:dyDescent="0.25">
      <c r="A7188" t="s">
        <v>37571</v>
      </c>
      <c r="B7188" s="2">
        <v>43549</v>
      </c>
      <c r="C7188" t="s">
        <v>63</v>
      </c>
      <c r="D7188" s="3">
        <v>43507.14484552083</v>
      </c>
      <c r="E7188" t="s">
        <v>64</v>
      </c>
      <c r="F7188" s="2">
        <v>43586</v>
      </c>
      <c r="G7188" s="2">
        <v>43753</v>
      </c>
      <c r="H7188" t="s">
        <v>37539</v>
      </c>
      <c r="J7188" t="s">
        <v>37540</v>
      </c>
      <c r="L7188" t="s">
        <v>37541</v>
      </c>
      <c r="M7188" t="s">
        <v>226</v>
      </c>
      <c r="N7188">
        <v>48301</v>
      </c>
      <c r="O7188" t="s">
        <v>70</v>
      </c>
      <c r="Q7188" t="s">
        <v>37542</v>
      </c>
      <c r="S7188" t="s">
        <v>72</v>
      </c>
      <c r="T7188" t="s">
        <v>36464</v>
      </c>
      <c r="U7188" t="s">
        <v>36465</v>
      </c>
      <c r="V7188" t="s">
        <v>36466</v>
      </c>
      <c r="W7188" t="s">
        <v>232</v>
      </c>
      <c r="X7188" t="s">
        <v>37572</v>
      </c>
      <c r="Y7188" t="str">
        <f>"35-9011"</f>
        <v>35-9011</v>
      </c>
      <c r="Z7188" t="s">
        <v>1925</v>
      </c>
      <c r="AA7188">
        <v>713910</v>
      </c>
      <c r="AB7188">
        <v>5</v>
      </c>
      <c r="AC7188">
        <v>5</v>
      </c>
      <c r="AD7188" t="s">
        <v>79</v>
      </c>
      <c r="AE7188" t="s">
        <v>95</v>
      </c>
      <c r="AF7188">
        <v>35</v>
      </c>
      <c r="AG7188" s="4">
        <v>0.25</v>
      </c>
      <c r="AH7188" s="4">
        <v>0</v>
      </c>
      <c r="AI7188" s="5">
        <v>10.24</v>
      </c>
      <c r="AJ7188">
        <v>15.36</v>
      </c>
      <c r="AL7188" t="s">
        <v>81</v>
      </c>
      <c r="AM7188" t="s">
        <v>82</v>
      </c>
      <c r="AO7188" t="s">
        <v>83</v>
      </c>
      <c r="AP7188" t="s">
        <v>67</v>
      </c>
      <c r="AQ7188" t="s">
        <v>67</v>
      </c>
      <c r="AR7188" t="s">
        <v>82</v>
      </c>
      <c r="AT7188" t="s">
        <v>82</v>
      </c>
      <c r="AW7188" t="s">
        <v>72</v>
      </c>
      <c r="AX7188">
        <v>3</v>
      </c>
      <c r="AY7188" t="s">
        <v>37541</v>
      </c>
      <c r="AZ7188" t="s">
        <v>3246</v>
      </c>
      <c r="BA7188" t="s">
        <v>226</v>
      </c>
      <c r="BB7188">
        <v>48301</v>
      </c>
      <c r="BC7188" t="s">
        <v>87</v>
      </c>
      <c r="BH7188" t="s">
        <v>37543</v>
      </c>
      <c r="BJ7188">
        <v>380888860</v>
      </c>
    </row>
    <row r="7189" spans="1:62" x14ac:dyDescent="0.25">
      <c r="A7189" t="s">
        <v>37636</v>
      </c>
      <c r="B7189" s="2">
        <v>43549</v>
      </c>
      <c r="C7189" t="s">
        <v>63</v>
      </c>
      <c r="D7189" s="3">
        <v>43506.460319652775</v>
      </c>
      <c r="E7189" t="s">
        <v>64</v>
      </c>
      <c r="F7189" s="2">
        <v>43586</v>
      </c>
      <c r="G7189" s="2">
        <v>43770</v>
      </c>
      <c r="H7189" t="s">
        <v>37637</v>
      </c>
      <c r="I7189" t="s">
        <v>67</v>
      </c>
      <c r="J7189" t="s">
        <v>37638</v>
      </c>
      <c r="K7189" t="s">
        <v>37639</v>
      </c>
      <c r="L7189" t="s">
        <v>37640</v>
      </c>
      <c r="M7189" t="s">
        <v>232</v>
      </c>
      <c r="N7189">
        <v>11963</v>
      </c>
      <c r="O7189" t="s">
        <v>70</v>
      </c>
      <c r="P7189" t="s">
        <v>67</v>
      </c>
      <c r="Q7189" t="s">
        <v>37641</v>
      </c>
      <c r="S7189" t="s">
        <v>72</v>
      </c>
      <c r="T7189" t="s">
        <v>3529</v>
      </c>
      <c r="U7189" t="s">
        <v>3530</v>
      </c>
      <c r="V7189" t="s">
        <v>3531</v>
      </c>
      <c r="W7189" t="s">
        <v>232</v>
      </c>
      <c r="X7189" t="s">
        <v>300</v>
      </c>
      <c r="Y7189" t="str">
        <f>"35-2014"</f>
        <v>35-2014</v>
      </c>
      <c r="Z7189" t="s">
        <v>301</v>
      </c>
      <c r="AA7189">
        <v>722310</v>
      </c>
      <c r="AB7189">
        <v>3</v>
      </c>
      <c r="AC7189">
        <v>3</v>
      </c>
      <c r="AD7189" t="s">
        <v>79</v>
      </c>
      <c r="AE7189" t="s">
        <v>80</v>
      </c>
      <c r="AF7189">
        <v>40</v>
      </c>
      <c r="AG7189" s="4">
        <v>0.29166666666666669</v>
      </c>
      <c r="AH7189" s="4">
        <v>0</v>
      </c>
      <c r="AI7189" s="5">
        <v>14.1</v>
      </c>
      <c r="AJ7189">
        <v>21.15</v>
      </c>
      <c r="AK7189">
        <v>21.15</v>
      </c>
      <c r="AL7189" t="s">
        <v>81</v>
      </c>
      <c r="AM7189" t="s">
        <v>82</v>
      </c>
      <c r="AO7189" t="s">
        <v>83</v>
      </c>
      <c r="AP7189" t="s">
        <v>67</v>
      </c>
      <c r="AQ7189" t="s">
        <v>662</v>
      </c>
      <c r="AR7189" t="s">
        <v>82</v>
      </c>
      <c r="AT7189" t="s">
        <v>82</v>
      </c>
      <c r="AW7189" t="s">
        <v>72</v>
      </c>
      <c r="AX7189">
        <v>6</v>
      </c>
      <c r="AY7189" t="s">
        <v>37640</v>
      </c>
      <c r="AZ7189" t="s">
        <v>6542</v>
      </c>
      <c r="BA7189" t="s">
        <v>232</v>
      </c>
      <c r="BB7189">
        <v>11963</v>
      </c>
      <c r="BC7189" t="s">
        <v>87</v>
      </c>
      <c r="BH7189" t="s">
        <v>37639</v>
      </c>
      <c r="BI7189" t="s">
        <v>67</v>
      </c>
      <c r="BJ7189">
        <v>113591822</v>
      </c>
    </row>
    <row r="7190" spans="1:62" x14ac:dyDescent="0.25">
      <c r="A7190" t="s">
        <v>37651</v>
      </c>
      <c r="B7190" s="2">
        <v>43549</v>
      </c>
      <c r="C7190" t="s">
        <v>63</v>
      </c>
      <c r="D7190" s="3">
        <v>43507.19353084491</v>
      </c>
      <c r="E7190" t="s">
        <v>64</v>
      </c>
      <c r="F7190" s="2">
        <v>43586</v>
      </c>
      <c r="G7190" s="2">
        <v>43769</v>
      </c>
      <c r="H7190" t="s">
        <v>37652</v>
      </c>
      <c r="I7190" t="s">
        <v>37653</v>
      </c>
      <c r="J7190" t="s">
        <v>37654</v>
      </c>
      <c r="L7190" t="s">
        <v>37655</v>
      </c>
      <c r="M7190" t="s">
        <v>761</v>
      </c>
      <c r="N7190">
        <v>30525</v>
      </c>
      <c r="O7190" t="s">
        <v>70</v>
      </c>
      <c r="Q7190" t="s">
        <v>37656</v>
      </c>
      <c r="S7190" t="s">
        <v>72</v>
      </c>
      <c r="T7190" t="s">
        <v>36464</v>
      </c>
      <c r="U7190" t="s">
        <v>36465</v>
      </c>
      <c r="V7190" t="s">
        <v>36466</v>
      </c>
      <c r="W7190" t="s">
        <v>232</v>
      </c>
      <c r="X7190" t="s">
        <v>552</v>
      </c>
      <c r="Y7190" t="str">
        <f>"35-3031"</f>
        <v>35-3031</v>
      </c>
      <c r="Z7190" t="s">
        <v>410</v>
      </c>
      <c r="AA7190">
        <v>713910</v>
      </c>
      <c r="AB7190">
        <v>8</v>
      </c>
      <c r="AC7190">
        <v>8</v>
      </c>
      <c r="AD7190" t="s">
        <v>79</v>
      </c>
      <c r="AE7190" t="s">
        <v>95</v>
      </c>
      <c r="AF7190">
        <v>35</v>
      </c>
      <c r="AG7190" s="4">
        <v>0.29166666666666669</v>
      </c>
      <c r="AH7190" s="4">
        <v>0.91666666666666663</v>
      </c>
      <c r="AI7190" s="5">
        <v>9.56</v>
      </c>
      <c r="AJ7190">
        <v>14.34</v>
      </c>
      <c r="AL7190" t="s">
        <v>81</v>
      </c>
      <c r="AM7190" t="s">
        <v>82</v>
      </c>
      <c r="AO7190" t="s">
        <v>83</v>
      </c>
      <c r="AP7190" t="s">
        <v>130</v>
      </c>
      <c r="AQ7190" t="s">
        <v>130</v>
      </c>
      <c r="AR7190" t="s">
        <v>82</v>
      </c>
      <c r="AT7190" t="s">
        <v>82</v>
      </c>
      <c r="AW7190" t="s">
        <v>72</v>
      </c>
      <c r="AX7190">
        <v>3</v>
      </c>
      <c r="AY7190" t="s">
        <v>37655</v>
      </c>
      <c r="AZ7190" t="s">
        <v>8676</v>
      </c>
      <c r="BA7190" t="s">
        <v>761</v>
      </c>
      <c r="BB7190">
        <v>30525</v>
      </c>
      <c r="BC7190" t="s">
        <v>87</v>
      </c>
      <c r="BH7190" t="s">
        <v>37654</v>
      </c>
      <c r="BJ7190">
        <v>474208273</v>
      </c>
    </row>
    <row r="7191" spans="1:62" x14ac:dyDescent="0.25">
      <c r="A7191" t="s">
        <v>1712</v>
      </c>
      <c r="B7191" s="2">
        <v>43550</v>
      </c>
      <c r="C7191" t="s">
        <v>63</v>
      </c>
      <c r="D7191" s="3">
        <v>43497.430259756948</v>
      </c>
      <c r="E7191" t="s">
        <v>117</v>
      </c>
      <c r="H7191" t="s">
        <v>1713</v>
      </c>
      <c r="I7191" t="s">
        <v>67</v>
      </c>
      <c r="J7191" t="s">
        <v>1714</v>
      </c>
      <c r="K7191" t="s">
        <v>1715</v>
      </c>
      <c r="L7191" t="s">
        <v>1716</v>
      </c>
      <c r="M7191" t="s">
        <v>761</v>
      </c>
      <c r="N7191">
        <v>30241</v>
      </c>
      <c r="O7191" t="s">
        <v>70</v>
      </c>
      <c r="Q7191" t="s">
        <v>1717</v>
      </c>
      <c r="S7191" t="s">
        <v>72</v>
      </c>
      <c r="T7191" t="s">
        <v>1718</v>
      </c>
      <c r="U7191" t="s">
        <v>1719</v>
      </c>
      <c r="V7191" t="s">
        <v>1720</v>
      </c>
      <c r="W7191" t="s">
        <v>761</v>
      </c>
      <c r="X7191" t="s">
        <v>1721</v>
      </c>
      <c r="Y7191" t="str">
        <f>"47-2141"</f>
        <v>47-2141</v>
      </c>
      <c r="Z7191" t="s">
        <v>1722</v>
      </c>
      <c r="AA7191">
        <v>238390</v>
      </c>
      <c r="AB7191">
        <v>20</v>
      </c>
      <c r="AD7191" t="s">
        <v>79</v>
      </c>
      <c r="AE7191" t="s">
        <v>80</v>
      </c>
      <c r="AF7191">
        <v>40</v>
      </c>
      <c r="AG7191" s="4">
        <v>0.25</v>
      </c>
      <c r="AH7191" s="4">
        <v>0.70833333333333337</v>
      </c>
      <c r="AI7191" s="5">
        <v>18.670000000000002</v>
      </c>
      <c r="AJ7191">
        <v>28</v>
      </c>
      <c r="AK7191">
        <v>28</v>
      </c>
      <c r="AL7191" t="s">
        <v>81</v>
      </c>
      <c r="AM7191" t="s">
        <v>82</v>
      </c>
      <c r="AO7191" t="s">
        <v>83</v>
      </c>
      <c r="AR7191" t="s">
        <v>82</v>
      </c>
      <c r="AT7191" t="s">
        <v>82</v>
      </c>
      <c r="AW7191" t="s">
        <v>72</v>
      </c>
      <c r="AX7191">
        <v>12</v>
      </c>
      <c r="AY7191" t="s">
        <v>1723</v>
      </c>
      <c r="AZ7191" t="s">
        <v>1724</v>
      </c>
      <c r="BA7191" t="s">
        <v>761</v>
      </c>
      <c r="BB7191">
        <v>30241</v>
      </c>
      <c r="BC7191" t="s">
        <v>79</v>
      </c>
      <c r="BH7191" t="s">
        <v>1714</v>
      </c>
      <c r="BJ7191">
        <v>581746562</v>
      </c>
    </row>
    <row r="7192" spans="1:62" x14ac:dyDescent="0.25">
      <c r="A7192" t="s">
        <v>5544</v>
      </c>
      <c r="B7192" s="2">
        <v>43550</v>
      </c>
      <c r="C7192" t="s">
        <v>63</v>
      </c>
      <c r="D7192" s="3">
        <v>43496.217574212962</v>
      </c>
      <c r="E7192" t="s">
        <v>117</v>
      </c>
      <c r="H7192" t="s">
        <v>5545</v>
      </c>
      <c r="I7192" t="s">
        <v>5546</v>
      </c>
      <c r="J7192" t="s">
        <v>5547</v>
      </c>
      <c r="L7192" t="s">
        <v>5548</v>
      </c>
      <c r="M7192" t="s">
        <v>298</v>
      </c>
      <c r="N7192">
        <v>4071</v>
      </c>
      <c r="O7192" t="s">
        <v>70</v>
      </c>
      <c r="P7192" t="s">
        <v>4450</v>
      </c>
      <c r="Q7192" t="s">
        <v>5549</v>
      </c>
      <c r="S7192" t="s">
        <v>82</v>
      </c>
      <c r="U7192" t="s">
        <v>92</v>
      </c>
      <c r="X7192" t="s">
        <v>1500</v>
      </c>
      <c r="Y7192" t="str">
        <f>"35-2014"</f>
        <v>35-2014</v>
      </c>
      <c r="Z7192" t="s">
        <v>301</v>
      </c>
      <c r="AA7192">
        <v>7221</v>
      </c>
      <c r="AB7192">
        <v>2</v>
      </c>
      <c r="AD7192" t="s">
        <v>79</v>
      </c>
      <c r="AE7192" t="s">
        <v>80</v>
      </c>
      <c r="AF7192">
        <v>40</v>
      </c>
      <c r="AG7192" s="4">
        <v>0.41666666666666669</v>
      </c>
      <c r="AH7192" s="4">
        <v>0.875</v>
      </c>
      <c r="AI7192" s="5">
        <v>13.25</v>
      </c>
      <c r="AJ7192">
        <v>19.88</v>
      </c>
      <c r="AK7192">
        <v>22.5</v>
      </c>
      <c r="AL7192" t="s">
        <v>81</v>
      </c>
      <c r="AM7192" t="s">
        <v>82</v>
      </c>
      <c r="AO7192" t="s">
        <v>83</v>
      </c>
      <c r="AR7192" t="s">
        <v>82</v>
      </c>
      <c r="AT7192" t="s">
        <v>82</v>
      </c>
      <c r="AW7192" t="s">
        <v>72</v>
      </c>
      <c r="AX7192">
        <v>36</v>
      </c>
      <c r="AY7192" t="s">
        <v>5550</v>
      </c>
      <c r="AZ7192" t="s">
        <v>5551</v>
      </c>
      <c r="BA7192" t="s">
        <v>298</v>
      </c>
      <c r="BB7192">
        <v>4071</v>
      </c>
      <c r="BC7192" t="s">
        <v>87</v>
      </c>
      <c r="BH7192" t="s">
        <v>5552</v>
      </c>
      <c r="BJ7192">
        <v>453724244</v>
      </c>
    </row>
    <row r="7193" spans="1:62" x14ac:dyDescent="0.25">
      <c r="A7193" t="s">
        <v>9011</v>
      </c>
      <c r="B7193" s="2">
        <v>43550</v>
      </c>
      <c r="C7193" t="s">
        <v>63</v>
      </c>
      <c r="D7193" s="3">
        <v>43482.42005241898</v>
      </c>
      <c r="E7193" t="s">
        <v>117</v>
      </c>
      <c r="H7193" t="s">
        <v>9012</v>
      </c>
      <c r="I7193" t="s">
        <v>67</v>
      </c>
      <c r="J7193" t="s">
        <v>9013</v>
      </c>
      <c r="K7193" t="s">
        <v>67</v>
      </c>
      <c r="L7193" t="s">
        <v>170</v>
      </c>
      <c r="M7193" t="s">
        <v>166</v>
      </c>
      <c r="N7193">
        <v>84107</v>
      </c>
      <c r="O7193" t="s">
        <v>70</v>
      </c>
      <c r="P7193" t="s">
        <v>67</v>
      </c>
      <c r="Q7193" t="s">
        <v>9014</v>
      </c>
      <c r="S7193" t="s">
        <v>72</v>
      </c>
      <c r="T7193" t="s">
        <v>194</v>
      </c>
      <c r="U7193" t="s">
        <v>195</v>
      </c>
      <c r="V7193" t="s">
        <v>196</v>
      </c>
      <c r="W7193" t="s">
        <v>197</v>
      </c>
      <c r="X7193" t="s">
        <v>326</v>
      </c>
      <c r="Y7193" t="str">
        <f>"47-2061"</f>
        <v>47-2061</v>
      </c>
      <c r="Z7193" t="s">
        <v>326</v>
      </c>
      <c r="AA7193">
        <v>238110</v>
      </c>
      <c r="AB7193">
        <v>40</v>
      </c>
      <c r="AD7193" t="s">
        <v>79</v>
      </c>
      <c r="AE7193" t="s">
        <v>95</v>
      </c>
      <c r="AF7193">
        <v>40</v>
      </c>
      <c r="AG7193" s="4">
        <v>0.29166666666666669</v>
      </c>
      <c r="AH7193" s="4">
        <v>0.625</v>
      </c>
      <c r="AI7193" s="5">
        <v>15.89</v>
      </c>
      <c r="AJ7193">
        <v>23.84</v>
      </c>
      <c r="AL7193" t="s">
        <v>81</v>
      </c>
      <c r="AM7193" t="s">
        <v>82</v>
      </c>
      <c r="AO7193" t="s">
        <v>83</v>
      </c>
      <c r="AR7193" t="s">
        <v>82</v>
      </c>
      <c r="AT7193" t="s">
        <v>82</v>
      </c>
      <c r="AW7193" t="s">
        <v>72</v>
      </c>
      <c r="AX7193">
        <v>1</v>
      </c>
      <c r="AY7193" t="s">
        <v>170</v>
      </c>
      <c r="AZ7193" t="s">
        <v>172</v>
      </c>
      <c r="BA7193" t="s">
        <v>166</v>
      </c>
      <c r="BB7193">
        <v>84116</v>
      </c>
      <c r="BC7193" t="s">
        <v>79</v>
      </c>
      <c r="BH7193" t="s">
        <v>9015</v>
      </c>
      <c r="BJ7193">
        <v>800494978</v>
      </c>
    </row>
    <row r="7194" spans="1:62" x14ac:dyDescent="0.25">
      <c r="A7194" t="s">
        <v>10096</v>
      </c>
      <c r="B7194" s="2">
        <v>43550</v>
      </c>
      <c r="C7194" t="s">
        <v>63</v>
      </c>
      <c r="D7194" s="3">
        <v>43496.150398194448</v>
      </c>
      <c r="E7194" t="s">
        <v>64</v>
      </c>
      <c r="F7194" s="2">
        <v>43586</v>
      </c>
      <c r="G7194" s="2">
        <v>43756</v>
      </c>
      <c r="H7194" t="s">
        <v>10097</v>
      </c>
      <c r="J7194" t="s">
        <v>10098</v>
      </c>
      <c r="K7194" t="s">
        <v>10099</v>
      </c>
      <c r="L7194" t="s">
        <v>351</v>
      </c>
      <c r="M7194" t="s">
        <v>207</v>
      </c>
      <c r="N7194">
        <v>2670</v>
      </c>
      <c r="O7194" t="s">
        <v>70</v>
      </c>
      <c r="Q7194" t="s">
        <v>10100</v>
      </c>
      <c r="S7194" t="s">
        <v>72</v>
      </c>
      <c r="T7194" t="s">
        <v>1103</v>
      </c>
      <c r="U7194" t="s">
        <v>1104</v>
      </c>
      <c r="V7194" t="s">
        <v>1105</v>
      </c>
      <c r="W7194" t="s">
        <v>207</v>
      </c>
      <c r="X7194" t="s">
        <v>1012</v>
      </c>
      <c r="Y7194" t="str">
        <f>"37-2012"</f>
        <v>37-2012</v>
      </c>
      <c r="Z7194" t="s">
        <v>373</v>
      </c>
      <c r="AA7194">
        <v>721110</v>
      </c>
      <c r="AB7194">
        <v>10</v>
      </c>
      <c r="AC7194">
        <v>10</v>
      </c>
      <c r="AD7194" t="s">
        <v>79</v>
      </c>
      <c r="AE7194" t="s">
        <v>80</v>
      </c>
      <c r="AF7194">
        <v>35</v>
      </c>
      <c r="AG7194" s="4">
        <v>0.33333333333333331</v>
      </c>
      <c r="AH7194" s="4">
        <v>0.625</v>
      </c>
      <c r="AI7194" s="5">
        <v>14.58</v>
      </c>
      <c r="AJ7194">
        <v>21.87</v>
      </c>
      <c r="AK7194">
        <v>23.25</v>
      </c>
      <c r="AL7194" t="s">
        <v>81</v>
      </c>
      <c r="AM7194" t="s">
        <v>82</v>
      </c>
      <c r="AO7194" t="s">
        <v>83</v>
      </c>
      <c r="AR7194" t="s">
        <v>82</v>
      </c>
      <c r="AT7194" t="s">
        <v>82</v>
      </c>
      <c r="AW7194" t="s">
        <v>82</v>
      </c>
      <c r="AY7194" t="s">
        <v>10101</v>
      </c>
      <c r="AZ7194" t="s">
        <v>4065</v>
      </c>
      <c r="BA7194" t="s">
        <v>207</v>
      </c>
      <c r="BB7194">
        <v>2670</v>
      </c>
      <c r="BC7194" t="s">
        <v>87</v>
      </c>
      <c r="BH7194" t="s">
        <v>10102</v>
      </c>
      <c r="BJ7194">
        <v>43001160</v>
      </c>
    </row>
    <row r="7195" spans="1:62" x14ac:dyDescent="0.25">
      <c r="A7195" t="s">
        <v>10142</v>
      </c>
      <c r="B7195" s="2">
        <v>43550</v>
      </c>
      <c r="C7195" t="s">
        <v>63</v>
      </c>
      <c r="D7195" s="3">
        <v>43496.147406331016</v>
      </c>
      <c r="E7195" t="s">
        <v>282</v>
      </c>
      <c r="F7195" s="2">
        <v>43586</v>
      </c>
      <c r="G7195" s="2">
        <v>43756</v>
      </c>
      <c r="H7195" t="s">
        <v>10097</v>
      </c>
      <c r="J7195" t="s">
        <v>10098</v>
      </c>
      <c r="K7195" t="s">
        <v>10099</v>
      </c>
      <c r="L7195" t="s">
        <v>351</v>
      </c>
      <c r="M7195" t="s">
        <v>207</v>
      </c>
      <c r="N7195">
        <v>2670</v>
      </c>
      <c r="O7195" t="s">
        <v>70</v>
      </c>
      <c r="Q7195" t="s">
        <v>10100</v>
      </c>
      <c r="S7195" t="s">
        <v>72</v>
      </c>
      <c r="T7195" t="s">
        <v>1103</v>
      </c>
      <c r="U7195" t="s">
        <v>1104</v>
      </c>
      <c r="V7195" t="s">
        <v>1105</v>
      </c>
      <c r="W7195" t="s">
        <v>207</v>
      </c>
      <c r="X7195" t="s">
        <v>315</v>
      </c>
      <c r="Y7195" t="str">
        <f>"35-9021"</f>
        <v>35-9021</v>
      </c>
      <c r="Z7195" t="s">
        <v>315</v>
      </c>
      <c r="AA7195">
        <v>721110</v>
      </c>
      <c r="AB7195">
        <v>10</v>
      </c>
      <c r="AC7195">
        <v>7</v>
      </c>
      <c r="AD7195" t="s">
        <v>79</v>
      </c>
      <c r="AE7195" t="s">
        <v>80</v>
      </c>
      <c r="AF7195">
        <v>35</v>
      </c>
      <c r="AG7195" s="4">
        <v>0.3125</v>
      </c>
      <c r="AH7195" s="4">
        <v>0.60416666666666663</v>
      </c>
      <c r="AI7195" s="5">
        <v>12.34</v>
      </c>
      <c r="AJ7195">
        <v>18.510000000000002</v>
      </c>
      <c r="AK7195">
        <v>21</v>
      </c>
      <c r="AL7195" t="s">
        <v>81</v>
      </c>
      <c r="AM7195" t="s">
        <v>82</v>
      </c>
      <c r="AO7195" t="s">
        <v>83</v>
      </c>
      <c r="AR7195" t="s">
        <v>82</v>
      </c>
      <c r="AT7195" t="s">
        <v>82</v>
      </c>
      <c r="AW7195" t="s">
        <v>82</v>
      </c>
      <c r="AY7195" t="s">
        <v>10101</v>
      </c>
      <c r="AZ7195" t="s">
        <v>4065</v>
      </c>
      <c r="BA7195" t="s">
        <v>207</v>
      </c>
      <c r="BB7195">
        <v>2670</v>
      </c>
      <c r="BC7195" t="s">
        <v>87</v>
      </c>
      <c r="BH7195" t="s">
        <v>10102</v>
      </c>
      <c r="BJ7195">
        <v>43001160</v>
      </c>
    </row>
    <row r="7196" spans="1:62" x14ac:dyDescent="0.25">
      <c r="A7196" t="s">
        <v>13304</v>
      </c>
      <c r="B7196" s="2">
        <v>43550</v>
      </c>
      <c r="C7196" t="s">
        <v>63</v>
      </c>
      <c r="D7196" s="3">
        <v>43496.144686597225</v>
      </c>
      <c r="E7196" t="s">
        <v>64</v>
      </c>
      <c r="F7196" s="2">
        <v>43586</v>
      </c>
      <c r="G7196" s="2">
        <v>43756</v>
      </c>
      <c r="H7196" t="s">
        <v>10097</v>
      </c>
      <c r="J7196" t="s">
        <v>10098</v>
      </c>
      <c r="K7196" t="s">
        <v>10099</v>
      </c>
      <c r="L7196" t="s">
        <v>351</v>
      </c>
      <c r="M7196" t="s">
        <v>207</v>
      </c>
      <c r="N7196">
        <v>2670</v>
      </c>
      <c r="O7196" t="s">
        <v>70</v>
      </c>
      <c r="Q7196" t="s">
        <v>10100</v>
      </c>
      <c r="S7196" t="s">
        <v>72</v>
      </c>
      <c r="T7196" t="s">
        <v>1103</v>
      </c>
      <c r="U7196" t="s">
        <v>1104</v>
      </c>
      <c r="V7196" t="s">
        <v>1105</v>
      </c>
      <c r="W7196" t="s">
        <v>207</v>
      </c>
      <c r="X7196" t="s">
        <v>3129</v>
      </c>
      <c r="Y7196" t="str">
        <f>"35-3011"</f>
        <v>35-3011</v>
      </c>
      <c r="Z7196" t="s">
        <v>3129</v>
      </c>
      <c r="AA7196">
        <v>721110</v>
      </c>
      <c r="AB7196">
        <v>3</v>
      </c>
      <c r="AC7196">
        <v>3</v>
      </c>
      <c r="AD7196" t="s">
        <v>79</v>
      </c>
      <c r="AE7196" t="s">
        <v>80</v>
      </c>
      <c r="AF7196">
        <v>35</v>
      </c>
      <c r="AG7196" s="4">
        <v>0.33333333333333331</v>
      </c>
      <c r="AH7196" s="4">
        <v>0.91666666666666663</v>
      </c>
      <c r="AI7196" s="5">
        <v>16.66</v>
      </c>
      <c r="AL7196" t="s">
        <v>81</v>
      </c>
      <c r="AM7196" t="s">
        <v>82</v>
      </c>
      <c r="AO7196" t="s">
        <v>83</v>
      </c>
      <c r="AR7196" t="s">
        <v>82</v>
      </c>
      <c r="AT7196" t="s">
        <v>82</v>
      </c>
      <c r="AW7196" t="s">
        <v>82</v>
      </c>
      <c r="AY7196" t="s">
        <v>10101</v>
      </c>
      <c r="AZ7196" t="s">
        <v>4065</v>
      </c>
      <c r="BA7196" t="s">
        <v>207</v>
      </c>
      <c r="BB7196">
        <v>2670</v>
      </c>
      <c r="BC7196" t="s">
        <v>87</v>
      </c>
      <c r="BH7196" t="s">
        <v>10102</v>
      </c>
      <c r="BJ7196">
        <v>43001160</v>
      </c>
    </row>
    <row r="7197" spans="1:62" x14ac:dyDescent="0.25">
      <c r="A7197" t="s">
        <v>15469</v>
      </c>
      <c r="B7197" s="2">
        <v>43550</v>
      </c>
      <c r="C7197" t="s">
        <v>63</v>
      </c>
      <c r="D7197" s="3">
        <v>43472.392692453701</v>
      </c>
      <c r="E7197" t="s">
        <v>64</v>
      </c>
      <c r="F7197" s="2">
        <v>43556</v>
      </c>
      <c r="G7197" s="2">
        <v>43819</v>
      </c>
      <c r="H7197" t="s">
        <v>15470</v>
      </c>
      <c r="J7197" t="s">
        <v>15471</v>
      </c>
      <c r="L7197" t="s">
        <v>2576</v>
      </c>
      <c r="M7197" t="s">
        <v>1064</v>
      </c>
      <c r="N7197">
        <v>37129</v>
      </c>
      <c r="O7197" t="s">
        <v>70</v>
      </c>
      <c r="Q7197" t="s">
        <v>15472</v>
      </c>
      <c r="S7197" t="s">
        <v>72</v>
      </c>
      <c r="T7197" t="s">
        <v>640</v>
      </c>
      <c r="U7197" t="s">
        <v>3571</v>
      </c>
      <c r="V7197" t="s">
        <v>642</v>
      </c>
      <c r="W7197" t="s">
        <v>105</v>
      </c>
      <c r="X7197" t="s">
        <v>1382</v>
      </c>
      <c r="Y7197" t="str">
        <f>"47-2051"</f>
        <v>47-2051</v>
      </c>
      <c r="Z7197" t="s">
        <v>1383</v>
      </c>
      <c r="AA7197">
        <v>238110</v>
      </c>
      <c r="AB7197">
        <v>7</v>
      </c>
      <c r="AC7197">
        <v>7</v>
      </c>
      <c r="AD7197" t="s">
        <v>79</v>
      </c>
      <c r="AE7197" t="s">
        <v>95</v>
      </c>
      <c r="AF7197">
        <v>40</v>
      </c>
      <c r="AG7197" s="4">
        <v>0.29166666666666669</v>
      </c>
      <c r="AH7197" s="4">
        <v>0.66666666666666663</v>
      </c>
      <c r="AI7197" s="5">
        <v>19.29</v>
      </c>
      <c r="AJ7197">
        <v>28.94</v>
      </c>
      <c r="AL7197" t="s">
        <v>81</v>
      </c>
      <c r="AM7197" t="s">
        <v>82</v>
      </c>
      <c r="AO7197" t="s">
        <v>83</v>
      </c>
      <c r="AR7197" t="s">
        <v>82</v>
      </c>
      <c r="AT7197" t="s">
        <v>82</v>
      </c>
      <c r="AW7197" t="s">
        <v>72</v>
      </c>
      <c r="AX7197">
        <v>3</v>
      </c>
      <c r="AY7197" t="s">
        <v>2576</v>
      </c>
      <c r="AZ7197" t="s">
        <v>2577</v>
      </c>
      <c r="BA7197" t="s">
        <v>1064</v>
      </c>
      <c r="BB7197">
        <v>37130</v>
      </c>
      <c r="BC7197" t="s">
        <v>79</v>
      </c>
      <c r="BH7197" t="s">
        <v>15473</v>
      </c>
      <c r="BJ7197">
        <v>270750879</v>
      </c>
    </row>
    <row r="7198" spans="1:62" x14ac:dyDescent="0.25">
      <c r="A7198" t="s">
        <v>15711</v>
      </c>
      <c r="B7198" s="2">
        <v>43550</v>
      </c>
      <c r="C7198" t="s">
        <v>63</v>
      </c>
      <c r="D7198" s="3">
        <v>43472.486760983797</v>
      </c>
      <c r="E7198" t="s">
        <v>64</v>
      </c>
      <c r="F7198" s="2">
        <v>43556</v>
      </c>
      <c r="G7198" s="2">
        <v>43799</v>
      </c>
      <c r="H7198" t="s">
        <v>15712</v>
      </c>
      <c r="J7198" t="s">
        <v>15713</v>
      </c>
      <c r="L7198" t="s">
        <v>15714</v>
      </c>
      <c r="M7198" t="s">
        <v>2356</v>
      </c>
      <c r="N7198">
        <v>68138</v>
      </c>
      <c r="O7198" t="s">
        <v>70</v>
      </c>
      <c r="Q7198" t="s">
        <v>15715</v>
      </c>
      <c r="S7198" t="s">
        <v>72</v>
      </c>
      <c r="T7198" t="s">
        <v>9281</v>
      </c>
      <c r="U7198" t="s">
        <v>9282</v>
      </c>
      <c r="V7198" t="s">
        <v>9283</v>
      </c>
      <c r="W7198" t="s">
        <v>86</v>
      </c>
      <c r="X7198" t="s">
        <v>93</v>
      </c>
      <c r="Y7198" t="str">
        <f>"37-3011"</f>
        <v>37-3011</v>
      </c>
      <c r="Z7198" t="s">
        <v>94</v>
      </c>
      <c r="AA7198">
        <v>56173</v>
      </c>
      <c r="AB7198">
        <v>4</v>
      </c>
      <c r="AC7198">
        <v>4</v>
      </c>
      <c r="AD7198" t="s">
        <v>79</v>
      </c>
      <c r="AE7198" t="s">
        <v>80</v>
      </c>
      <c r="AF7198">
        <v>40</v>
      </c>
      <c r="AG7198" s="4">
        <v>0.29166666666666669</v>
      </c>
      <c r="AH7198" s="4">
        <v>0.70833333333333337</v>
      </c>
      <c r="AI7198" s="5">
        <v>14.98</v>
      </c>
      <c r="AJ7198">
        <v>22.47</v>
      </c>
      <c r="AK7198">
        <v>22.47</v>
      </c>
      <c r="AL7198" t="s">
        <v>81</v>
      </c>
      <c r="AM7198" t="s">
        <v>82</v>
      </c>
      <c r="AO7198" t="s">
        <v>83</v>
      </c>
      <c r="AP7198" t="s">
        <v>67</v>
      </c>
      <c r="AQ7198" t="s">
        <v>67</v>
      </c>
      <c r="AR7198" t="s">
        <v>82</v>
      </c>
      <c r="AT7198" t="s">
        <v>82</v>
      </c>
      <c r="AW7198" t="s">
        <v>72</v>
      </c>
      <c r="AX7198">
        <v>1</v>
      </c>
      <c r="AY7198" t="s">
        <v>15714</v>
      </c>
      <c r="AZ7198" t="s">
        <v>15716</v>
      </c>
      <c r="BA7198" t="s">
        <v>2356</v>
      </c>
      <c r="BB7198">
        <v>68138</v>
      </c>
      <c r="BC7198" t="s">
        <v>79</v>
      </c>
      <c r="BH7198" t="s">
        <v>15713</v>
      </c>
      <c r="BJ7198">
        <v>900265320</v>
      </c>
    </row>
    <row r="7199" spans="1:62" x14ac:dyDescent="0.25">
      <c r="A7199" t="s">
        <v>16440</v>
      </c>
      <c r="B7199" s="2">
        <v>43550</v>
      </c>
      <c r="C7199" t="s">
        <v>63</v>
      </c>
      <c r="D7199" s="3">
        <v>43472.486542013889</v>
      </c>
      <c r="E7199" t="s">
        <v>282</v>
      </c>
      <c r="F7199" s="2">
        <v>43556</v>
      </c>
      <c r="G7199" s="2">
        <v>43770</v>
      </c>
      <c r="H7199" t="s">
        <v>16441</v>
      </c>
      <c r="J7199" t="s">
        <v>16442</v>
      </c>
      <c r="L7199" t="s">
        <v>3153</v>
      </c>
      <c r="M7199" t="s">
        <v>2367</v>
      </c>
      <c r="N7199">
        <v>29579</v>
      </c>
      <c r="O7199" t="s">
        <v>70</v>
      </c>
      <c r="P7199" t="s">
        <v>9588</v>
      </c>
      <c r="Q7199" t="s">
        <v>16443</v>
      </c>
      <c r="S7199" t="s">
        <v>72</v>
      </c>
      <c r="T7199" t="s">
        <v>9281</v>
      </c>
      <c r="U7199" t="s">
        <v>9419</v>
      </c>
      <c r="V7199" t="s">
        <v>9283</v>
      </c>
      <c r="W7199" t="s">
        <v>86</v>
      </c>
      <c r="X7199" t="s">
        <v>106</v>
      </c>
      <c r="Y7199" t="str">
        <f>"37-3011"</f>
        <v>37-3011</v>
      </c>
      <c r="Z7199" t="s">
        <v>94</v>
      </c>
      <c r="AA7199">
        <v>56173</v>
      </c>
      <c r="AB7199">
        <v>14</v>
      </c>
      <c r="AC7199">
        <v>13</v>
      </c>
      <c r="AD7199" t="s">
        <v>79</v>
      </c>
      <c r="AE7199" t="s">
        <v>80</v>
      </c>
      <c r="AF7199">
        <v>40</v>
      </c>
      <c r="AG7199" s="4">
        <v>0.29166666666666669</v>
      </c>
      <c r="AH7199" s="4">
        <v>0.66666666666666663</v>
      </c>
      <c r="AI7199" s="5">
        <v>11.29</v>
      </c>
      <c r="AJ7199">
        <v>16.95</v>
      </c>
      <c r="AK7199">
        <v>16.95</v>
      </c>
      <c r="AL7199" t="s">
        <v>81</v>
      </c>
      <c r="AM7199" t="s">
        <v>82</v>
      </c>
      <c r="AO7199" t="s">
        <v>83</v>
      </c>
      <c r="AP7199" t="s">
        <v>67</v>
      </c>
      <c r="AQ7199" t="s">
        <v>67</v>
      </c>
      <c r="AR7199" t="s">
        <v>82</v>
      </c>
      <c r="AT7199" t="s">
        <v>82</v>
      </c>
      <c r="AW7199" t="s">
        <v>72</v>
      </c>
      <c r="AX7199">
        <v>1</v>
      </c>
      <c r="AY7199" t="s">
        <v>3153</v>
      </c>
      <c r="AZ7199" t="s">
        <v>3155</v>
      </c>
      <c r="BA7199" t="s">
        <v>2367</v>
      </c>
      <c r="BB7199">
        <v>29579</v>
      </c>
      <c r="BC7199" t="s">
        <v>79</v>
      </c>
      <c r="BH7199" t="s">
        <v>16442</v>
      </c>
      <c r="BJ7199">
        <v>562175944</v>
      </c>
    </row>
    <row r="7200" spans="1:62" x14ac:dyDescent="0.25">
      <c r="A7200" t="s">
        <v>24037</v>
      </c>
      <c r="B7200" s="2">
        <v>43550</v>
      </c>
      <c r="C7200" t="s">
        <v>63</v>
      </c>
      <c r="D7200" s="3">
        <v>43472.383189363427</v>
      </c>
      <c r="E7200" t="s">
        <v>64</v>
      </c>
      <c r="F7200" s="2">
        <v>43556</v>
      </c>
      <c r="G7200" s="2">
        <v>43799</v>
      </c>
      <c r="H7200" t="s">
        <v>24038</v>
      </c>
      <c r="I7200" t="s">
        <v>24039</v>
      </c>
      <c r="J7200" t="s">
        <v>24040</v>
      </c>
      <c r="K7200" t="s">
        <v>24041</v>
      </c>
      <c r="L7200" t="s">
        <v>5541</v>
      </c>
      <c r="M7200" t="s">
        <v>147</v>
      </c>
      <c r="N7200">
        <v>19355</v>
      </c>
      <c r="O7200" t="s">
        <v>70</v>
      </c>
      <c r="P7200" t="s">
        <v>67</v>
      </c>
      <c r="Q7200" t="s">
        <v>24042</v>
      </c>
      <c r="R7200">
        <v>1</v>
      </c>
      <c r="S7200" t="s">
        <v>72</v>
      </c>
      <c r="T7200" t="s">
        <v>938</v>
      </c>
      <c r="U7200" t="s">
        <v>939</v>
      </c>
      <c r="V7200" t="s">
        <v>998</v>
      </c>
      <c r="W7200" t="s">
        <v>774</v>
      </c>
      <c r="X7200" t="s">
        <v>24043</v>
      </c>
      <c r="Y7200" t="str">
        <f>"37-3011"</f>
        <v>37-3011</v>
      </c>
      <c r="Z7200" t="s">
        <v>94</v>
      </c>
      <c r="AA7200">
        <v>71391</v>
      </c>
      <c r="AB7200">
        <v>12</v>
      </c>
      <c r="AC7200">
        <v>12</v>
      </c>
      <c r="AD7200" t="s">
        <v>79</v>
      </c>
      <c r="AE7200" t="s">
        <v>95</v>
      </c>
      <c r="AF7200">
        <v>40</v>
      </c>
      <c r="AG7200" s="4">
        <v>0.20833333333333334</v>
      </c>
      <c r="AH7200" s="4">
        <v>0.60416666666666663</v>
      </c>
      <c r="AI7200" s="5">
        <v>15.35</v>
      </c>
      <c r="AJ7200">
        <v>23.03</v>
      </c>
      <c r="AK7200">
        <v>23.03</v>
      </c>
      <c r="AL7200" t="s">
        <v>81</v>
      </c>
      <c r="AM7200" t="s">
        <v>82</v>
      </c>
      <c r="AO7200" t="s">
        <v>83</v>
      </c>
      <c r="AP7200" t="s">
        <v>67</v>
      </c>
      <c r="AQ7200" t="s">
        <v>67</v>
      </c>
      <c r="AR7200" t="s">
        <v>82</v>
      </c>
      <c r="AT7200" t="s">
        <v>82</v>
      </c>
      <c r="AW7200" t="s">
        <v>82</v>
      </c>
      <c r="AY7200" t="s">
        <v>5541</v>
      </c>
      <c r="AZ7200" t="s">
        <v>1310</v>
      </c>
      <c r="BA7200" t="s">
        <v>147</v>
      </c>
      <c r="BB7200">
        <v>19355</v>
      </c>
      <c r="BC7200" t="s">
        <v>87</v>
      </c>
      <c r="BH7200" t="s">
        <v>24044</v>
      </c>
      <c r="BI7200" t="s">
        <v>67</v>
      </c>
      <c r="BJ7200">
        <v>510393792</v>
      </c>
    </row>
    <row r="7201" spans="1:62" x14ac:dyDescent="0.25">
      <c r="A7201" t="s">
        <v>24964</v>
      </c>
      <c r="B7201" s="2">
        <v>43550</v>
      </c>
      <c r="C7201" t="s">
        <v>63</v>
      </c>
      <c r="D7201" s="3">
        <v>43473.49796828704</v>
      </c>
      <c r="E7201" t="s">
        <v>64</v>
      </c>
      <c r="F7201" s="2">
        <v>43556</v>
      </c>
      <c r="G7201" s="2">
        <v>43830</v>
      </c>
      <c r="H7201" t="s">
        <v>24965</v>
      </c>
      <c r="J7201" t="s">
        <v>24966</v>
      </c>
      <c r="K7201" t="s">
        <v>24967</v>
      </c>
      <c r="L7201" t="s">
        <v>12061</v>
      </c>
      <c r="M7201" t="s">
        <v>207</v>
      </c>
      <c r="N7201">
        <v>1749</v>
      </c>
      <c r="O7201" t="s">
        <v>70</v>
      </c>
      <c r="Q7201" t="s">
        <v>24968</v>
      </c>
      <c r="S7201" t="s">
        <v>72</v>
      </c>
      <c r="T7201" t="s">
        <v>910</v>
      </c>
      <c r="U7201" t="s">
        <v>911</v>
      </c>
      <c r="V7201" t="s">
        <v>863</v>
      </c>
      <c r="W7201" t="s">
        <v>105</v>
      </c>
      <c r="X7201" t="s">
        <v>1197</v>
      </c>
      <c r="Y7201" t="str">
        <f>"47-2061"</f>
        <v>47-2061</v>
      </c>
      <c r="Z7201" t="s">
        <v>326</v>
      </c>
      <c r="AA7201">
        <v>23819</v>
      </c>
      <c r="AB7201">
        <v>7</v>
      </c>
      <c r="AC7201">
        <v>7</v>
      </c>
      <c r="AD7201" t="s">
        <v>79</v>
      </c>
      <c r="AE7201" t="s">
        <v>95</v>
      </c>
      <c r="AF7201">
        <v>40</v>
      </c>
      <c r="AG7201" s="4">
        <v>0.29166666666666669</v>
      </c>
      <c r="AH7201" s="4">
        <v>0.66666666666666663</v>
      </c>
      <c r="AI7201" s="5">
        <v>26.61</v>
      </c>
      <c r="AJ7201">
        <v>39.92</v>
      </c>
      <c r="AL7201" t="s">
        <v>81</v>
      </c>
      <c r="AM7201" t="s">
        <v>82</v>
      </c>
      <c r="AO7201" t="s">
        <v>83</v>
      </c>
      <c r="AR7201" t="s">
        <v>82</v>
      </c>
      <c r="AT7201" t="s">
        <v>82</v>
      </c>
      <c r="AW7201" t="s">
        <v>82</v>
      </c>
      <c r="AY7201" t="s">
        <v>12061</v>
      </c>
      <c r="AZ7201" t="s">
        <v>24969</v>
      </c>
      <c r="BA7201" t="s">
        <v>207</v>
      </c>
      <c r="BB7201">
        <v>1749</v>
      </c>
      <c r="BC7201" t="s">
        <v>79</v>
      </c>
      <c r="BH7201" t="s">
        <v>24966</v>
      </c>
      <c r="BI7201" t="s">
        <v>11805</v>
      </c>
      <c r="BJ7201">
        <v>770697839</v>
      </c>
    </row>
    <row r="7202" spans="1:62" x14ac:dyDescent="0.25">
      <c r="A7202" t="s">
        <v>25124</v>
      </c>
      <c r="B7202" s="2">
        <v>43550</v>
      </c>
      <c r="C7202" t="s">
        <v>63</v>
      </c>
      <c r="D7202" s="3">
        <v>43473.470123483799</v>
      </c>
      <c r="E7202" t="s">
        <v>64</v>
      </c>
      <c r="F7202" s="2">
        <v>43556</v>
      </c>
      <c r="G7202" s="2">
        <v>43799</v>
      </c>
      <c r="H7202" t="s">
        <v>25125</v>
      </c>
      <c r="J7202" t="s">
        <v>25126</v>
      </c>
      <c r="L7202" t="s">
        <v>25127</v>
      </c>
      <c r="M7202" t="s">
        <v>844</v>
      </c>
      <c r="N7202">
        <v>60050</v>
      </c>
      <c r="O7202" t="s">
        <v>70</v>
      </c>
      <c r="Q7202" t="s">
        <v>25128</v>
      </c>
      <c r="S7202" t="s">
        <v>72</v>
      </c>
      <c r="T7202" t="s">
        <v>910</v>
      </c>
      <c r="U7202" t="s">
        <v>911</v>
      </c>
      <c r="V7202" t="s">
        <v>863</v>
      </c>
      <c r="W7202" t="s">
        <v>105</v>
      </c>
      <c r="X7202" t="s">
        <v>106</v>
      </c>
      <c r="Y7202" t="str">
        <f>"37-3011"</f>
        <v>37-3011</v>
      </c>
      <c r="Z7202" t="s">
        <v>94</v>
      </c>
      <c r="AA7202">
        <v>561730</v>
      </c>
      <c r="AB7202">
        <v>7</v>
      </c>
      <c r="AC7202">
        <v>7</v>
      </c>
      <c r="AD7202" t="s">
        <v>79</v>
      </c>
      <c r="AE7202" t="s">
        <v>80</v>
      </c>
      <c r="AF7202">
        <v>40</v>
      </c>
      <c r="AG7202" s="4">
        <v>0.33333333333333331</v>
      </c>
      <c r="AH7202" s="4">
        <v>0.70833333333333337</v>
      </c>
      <c r="AI7202" s="5">
        <v>15.59</v>
      </c>
      <c r="AJ7202">
        <v>23.39</v>
      </c>
      <c r="AL7202" t="s">
        <v>81</v>
      </c>
      <c r="AM7202" t="s">
        <v>82</v>
      </c>
      <c r="AO7202" t="s">
        <v>83</v>
      </c>
      <c r="AR7202" t="s">
        <v>82</v>
      </c>
      <c r="AT7202" t="s">
        <v>82</v>
      </c>
      <c r="AW7202" t="s">
        <v>82</v>
      </c>
      <c r="AY7202" t="s">
        <v>25127</v>
      </c>
      <c r="AZ7202" t="s">
        <v>10213</v>
      </c>
      <c r="BA7202" t="s">
        <v>844</v>
      </c>
      <c r="BB7202">
        <v>60050</v>
      </c>
      <c r="BC7202" t="s">
        <v>79</v>
      </c>
      <c r="BH7202" t="s">
        <v>25126</v>
      </c>
      <c r="BJ7202">
        <v>364026884</v>
      </c>
    </row>
    <row r="7203" spans="1:62" x14ac:dyDescent="0.25">
      <c r="A7203" t="s">
        <v>26334</v>
      </c>
      <c r="B7203" s="2">
        <v>43550</v>
      </c>
      <c r="C7203" t="s">
        <v>63</v>
      </c>
      <c r="D7203" s="3">
        <v>43472.384327129628</v>
      </c>
      <c r="E7203" t="s">
        <v>64</v>
      </c>
      <c r="F7203" s="2">
        <v>43556</v>
      </c>
      <c r="G7203" s="2">
        <v>43800</v>
      </c>
      <c r="H7203" t="s">
        <v>26335</v>
      </c>
      <c r="J7203" t="s">
        <v>26336</v>
      </c>
      <c r="L7203" t="s">
        <v>6640</v>
      </c>
      <c r="M7203" t="s">
        <v>1246</v>
      </c>
      <c r="N7203">
        <v>63026</v>
      </c>
      <c r="O7203" t="s">
        <v>70</v>
      </c>
      <c r="Q7203" t="s">
        <v>26337</v>
      </c>
      <c r="S7203" t="s">
        <v>72</v>
      </c>
      <c r="T7203" t="s">
        <v>1855</v>
      </c>
      <c r="U7203" t="s">
        <v>1856</v>
      </c>
      <c r="V7203" t="s">
        <v>863</v>
      </c>
      <c r="W7203" t="s">
        <v>105</v>
      </c>
      <c r="X7203" t="s">
        <v>1758</v>
      </c>
      <c r="Y7203" t="str">
        <f>"37-3013"</f>
        <v>37-3013</v>
      </c>
      <c r="Z7203" t="s">
        <v>1932</v>
      </c>
      <c r="AA7203">
        <v>561730</v>
      </c>
      <c r="AB7203">
        <v>6</v>
      </c>
      <c r="AC7203">
        <v>6</v>
      </c>
      <c r="AD7203" t="s">
        <v>79</v>
      </c>
      <c r="AE7203" t="s">
        <v>95</v>
      </c>
      <c r="AF7203">
        <v>40</v>
      </c>
      <c r="AG7203" s="4">
        <v>0.29166666666666669</v>
      </c>
      <c r="AH7203" s="4">
        <v>0.64583333333333337</v>
      </c>
      <c r="AI7203" s="5">
        <v>21.04</v>
      </c>
      <c r="AJ7203">
        <v>31.56</v>
      </c>
      <c r="AL7203" t="s">
        <v>81</v>
      </c>
      <c r="AM7203" t="s">
        <v>82</v>
      </c>
      <c r="AO7203" t="s">
        <v>83</v>
      </c>
      <c r="AR7203" t="s">
        <v>82</v>
      </c>
      <c r="AT7203" t="s">
        <v>82</v>
      </c>
      <c r="AW7203" t="s">
        <v>72</v>
      </c>
      <c r="AX7203">
        <v>6</v>
      </c>
      <c r="AY7203" t="s">
        <v>6640</v>
      </c>
      <c r="AZ7203" t="s">
        <v>5707</v>
      </c>
      <c r="BA7203" t="s">
        <v>1246</v>
      </c>
      <c r="BB7203">
        <v>63026</v>
      </c>
      <c r="BC7203" t="s">
        <v>79</v>
      </c>
      <c r="BH7203" t="s">
        <v>26338</v>
      </c>
      <c r="BJ7203">
        <v>473461016</v>
      </c>
    </row>
    <row r="7204" spans="1:62" x14ac:dyDescent="0.25">
      <c r="A7204" t="s">
        <v>27163</v>
      </c>
      <c r="B7204" s="2">
        <v>43550</v>
      </c>
      <c r="C7204" t="s">
        <v>63</v>
      </c>
      <c r="D7204" s="3">
        <v>43472.393883622688</v>
      </c>
      <c r="E7204" t="s">
        <v>117</v>
      </c>
      <c r="H7204" t="s">
        <v>27164</v>
      </c>
      <c r="J7204" t="s">
        <v>27165</v>
      </c>
      <c r="L7204" t="s">
        <v>22161</v>
      </c>
      <c r="M7204" t="s">
        <v>649</v>
      </c>
      <c r="N7204">
        <v>85301</v>
      </c>
      <c r="O7204" t="s">
        <v>70</v>
      </c>
      <c r="Q7204" t="s">
        <v>27166</v>
      </c>
      <c r="S7204" t="s">
        <v>82</v>
      </c>
      <c r="U7204" t="s">
        <v>92</v>
      </c>
      <c r="X7204" t="s">
        <v>26854</v>
      </c>
      <c r="Y7204" t="str">
        <f>"47-3012"</f>
        <v>47-3012</v>
      </c>
      <c r="Z7204" t="s">
        <v>1540</v>
      </c>
      <c r="AA7204">
        <v>238130</v>
      </c>
      <c r="AB7204">
        <v>30</v>
      </c>
      <c r="AD7204" t="s">
        <v>79</v>
      </c>
      <c r="AE7204" t="s">
        <v>95</v>
      </c>
      <c r="AF7204">
        <v>40</v>
      </c>
      <c r="AG7204" s="4">
        <v>0.29166666666666669</v>
      </c>
      <c r="AH7204" s="4">
        <v>0.625</v>
      </c>
      <c r="AI7204" s="5">
        <v>15.81</v>
      </c>
      <c r="AJ7204">
        <v>23.72</v>
      </c>
      <c r="AK7204">
        <v>23.72</v>
      </c>
      <c r="AL7204" t="s">
        <v>81</v>
      </c>
      <c r="AM7204" t="s">
        <v>82</v>
      </c>
      <c r="AO7204" t="s">
        <v>83</v>
      </c>
      <c r="AR7204" t="s">
        <v>82</v>
      </c>
      <c r="AT7204" t="s">
        <v>82</v>
      </c>
      <c r="AW7204" t="s">
        <v>72</v>
      </c>
      <c r="AX7204">
        <v>3</v>
      </c>
      <c r="AY7204" t="s">
        <v>10991</v>
      </c>
      <c r="AZ7204" t="s">
        <v>655</v>
      </c>
      <c r="BA7204" t="s">
        <v>649</v>
      </c>
      <c r="BB7204">
        <v>85301</v>
      </c>
      <c r="BC7204" t="s">
        <v>79</v>
      </c>
      <c r="BH7204" t="s">
        <v>27167</v>
      </c>
      <c r="BJ7204">
        <v>202112099</v>
      </c>
    </row>
    <row r="7205" spans="1:62" x14ac:dyDescent="0.25">
      <c r="A7205" t="s">
        <v>27683</v>
      </c>
      <c r="B7205" s="2">
        <v>43550</v>
      </c>
      <c r="C7205" t="s">
        <v>63</v>
      </c>
      <c r="D7205" s="3">
        <v>43472.396323831017</v>
      </c>
      <c r="E7205" t="s">
        <v>1763</v>
      </c>
      <c r="F7205" s="2">
        <v>43556</v>
      </c>
      <c r="G7205" s="2">
        <v>43808</v>
      </c>
      <c r="H7205" t="s">
        <v>17277</v>
      </c>
      <c r="J7205" t="s">
        <v>17278</v>
      </c>
      <c r="L7205" t="s">
        <v>240</v>
      </c>
      <c r="M7205" t="s">
        <v>147</v>
      </c>
      <c r="N7205">
        <v>15224</v>
      </c>
      <c r="O7205" t="s">
        <v>70</v>
      </c>
      <c r="Q7205" t="s">
        <v>17279</v>
      </c>
      <c r="S7205" t="s">
        <v>72</v>
      </c>
      <c r="T7205" t="s">
        <v>3749</v>
      </c>
      <c r="U7205" t="s">
        <v>3750</v>
      </c>
      <c r="V7205" t="s">
        <v>642</v>
      </c>
      <c r="W7205" t="s">
        <v>105</v>
      </c>
      <c r="X7205" t="s">
        <v>26197</v>
      </c>
      <c r="Y7205" t="str">
        <f>"47-2051"</f>
        <v>47-2051</v>
      </c>
      <c r="Z7205" t="s">
        <v>1383</v>
      </c>
      <c r="AA7205">
        <v>238140</v>
      </c>
      <c r="AB7205">
        <v>8</v>
      </c>
      <c r="AC7205">
        <v>8</v>
      </c>
      <c r="AD7205" t="s">
        <v>79</v>
      </c>
      <c r="AE7205" t="s">
        <v>95</v>
      </c>
      <c r="AF7205">
        <v>40</v>
      </c>
      <c r="AG7205" s="4">
        <v>0.29166666666666669</v>
      </c>
      <c r="AH7205" s="4">
        <v>0.66666666666666663</v>
      </c>
      <c r="AI7205" s="5">
        <v>24.89</v>
      </c>
      <c r="AJ7205">
        <v>37.340000000000003</v>
      </c>
      <c r="AK7205">
        <v>37.5</v>
      </c>
      <c r="AL7205" t="s">
        <v>81</v>
      </c>
      <c r="AM7205" t="s">
        <v>82</v>
      </c>
      <c r="AO7205" t="s">
        <v>83</v>
      </c>
      <c r="AR7205" t="s">
        <v>82</v>
      </c>
      <c r="AT7205" t="s">
        <v>82</v>
      </c>
      <c r="AW7205" t="s">
        <v>82</v>
      </c>
      <c r="AY7205" t="s">
        <v>240</v>
      </c>
      <c r="AZ7205" t="s">
        <v>3309</v>
      </c>
      <c r="BA7205" t="s">
        <v>147</v>
      </c>
      <c r="BB7205">
        <v>15224</v>
      </c>
      <c r="BC7205" t="s">
        <v>79</v>
      </c>
      <c r="BH7205" t="s">
        <v>17278</v>
      </c>
      <c r="BJ7205">
        <v>273157652</v>
      </c>
    </row>
    <row r="7206" spans="1:62" x14ac:dyDescent="0.25">
      <c r="A7206" t="s">
        <v>28180</v>
      </c>
      <c r="B7206" s="2">
        <v>43550</v>
      </c>
      <c r="C7206" t="s">
        <v>63</v>
      </c>
      <c r="D7206" s="3">
        <v>43485.304510069443</v>
      </c>
      <c r="E7206" t="s">
        <v>64</v>
      </c>
      <c r="F7206" s="2">
        <v>43570</v>
      </c>
      <c r="G7206" s="2">
        <v>43784</v>
      </c>
      <c r="H7206" t="s">
        <v>28181</v>
      </c>
      <c r="I7206" t="s">
        <v>67</v>
      </c>
      <c r="J7206" t="s">
        <v>28182</v>
      </c>
      <c r="K7206" t="s">
        <v>28183</v>
      </c>
      <c r="L7206" t="s">
        <v>936</v>
      </c>
      <c r="M7206" t="s">
        <v>774</v>
      </c>
      <c r="N7206">
        <v>81632</v>
      </c>
      <c r="O7206" t="s">
        <v>70</v>
      </c>
      <c r="P7206" t="s">
        <v>67</v>
      </c>
      <c r="Q7206" t="s">
        <v>28184</v>
      </c>
      <c r="S7206" t="s">
        <v>72</v>
      </c>
      <c r="T7206" t="s">
        <v>938</v>
      </c>
      <c r="U7206" t="s">
        <v>939</v>
      </c>
      <c r="V7206" t="s">
        <v>940</v>
      </c>
      <c r="W7206" t="s">
        <v>774</v>
      </c>
      <c r="X7206" t="s">
        <v>1758</v>
      </c>
      <c r="Y7206" t="str">
        <f>"47-2061"</f>
        <v>47-2061</v>
      </c>
      <c r="Z7206" t="s">
        <v>326</v>
      </c>
      <c r="AA7206">
        <v>488490</v>
      </c>
      <c r="AB7206">
        <v>6</v>
      </c>
      <c r="AC7206">
        <v>6</v>
      </c>
      <c r="AD7206" t="s">
        <v>79</v>
      </c>
      <c r="AE7206" t="s">
        <v>80</v>
      </c>
      <c r="AF7206">
        <v>40</v>
      </c>
      <c r="AG7206" s="4">
        <v>0.33333333333333331</v>
      </c>
      <c r="AH7206" s="4">
        <v>0.66666666666666663</v>
      </c>
      <c r="AI7206" s="5">
        <v>17.13</v>
      </c>
      <c r="AL7206" t="s">
        <v>81</v>
      </c>
      <c r="AM7206" t="s">
        <v>82</v>
      </c>
      <c r="AO7206" t="s">
        <v>83</v>
      </c>
      <c r="AP7206" t="s">
        <v>67</v>
      </c>
      <c r="AQ7206" t="s">
        <v>67</v>
      </c>
      <c r="AR7206" t="s">
        <v>82</v>
      </c>
      <c r="AT7206" t="s">
        <v>82</v>
      </c>
      <c r="AW7206" t="s">
        <v>82</v>
      </c>
      <c r="AY7206" t="s">
        <v>936</v>
      </c>
      <c r="AZ7206" t="s">
        <v>941</v>
      </c>
      <c r="BA7206" t="s">
        <v>774</v>
      </c>
      <c r="BB7206">
        <v>81632</v>
      </c>
      <c r="BC7206" t="s">
        <v>79</v>
      </c>
      <c r="BH7206" t="s">
        <v>28185</v>
      </c>
      <c r="BI7206" t="s">
        <v>67</v>
      </c>
      <c r="BJ7206">
        <v>201630706</v>
      </c>
    </row>
    <row r="7207" spans="1:62" x14ac:dyDescent="0.25">
      <c r="A7207" t="s">
        <v>28722</v>
      </c>
      <c r="B7207" s="2">
        <v>43550</v>
      </c>
      <c r="C7207" t="s">
        <v>63</v>
      </c>
      <c r="D7207" s="3">
        <v>43472.470324351852</v>
      </c>
      <c r="E7207" t="s">
        <v>64</v>
      </c>
      <c r="F7207" s="2">
        <v>43556</v>
      </c>
      <c r="G7207" s="2">
        <v>43819</v>
      </c>
      <c r="H7207" t="s">
        <v>28723</v>
      </c>
      <c r="I7207" t="s">
        <v>28724</v>
      </c>
      <c r="J7207" t="s">
        <v>28725</v>
      </c>
      <c r="L7207" t="s">
        <v>3586</v>
      </c>
      <c r="M7207" t="s">
        <v>105</v>
      </c>
      <c r="N7207">
        <v>76527</v>
      </c>
      <c r="O7207" t="s">
        <v>70</v>
      </c>
      <c r="Q7207" t="s">
        <v>28726</v>
      </c>
      <c r="S7207" t="s">
        <v>72</v>
      </c>
      <c r="T7207" t="s">
        <v>1855</v>
      </c>
      <c r="U7207" t="s">
        <v>1856</v>
      </c>
      <c r="V7207" t="s">
        <v>863</v>
      </c>
      <c r="W7207" t="s">
        <v>105</v>
      </c>
      <c r="X7207" t="s">
        <v>1758</v>
      </c>
      <c r="Y7207" t="str">
        <f>"53-7062"</f>
        <v>53-7062</v>
      </c>
      <c r="Z7207" t="s">
        <v>337</v>
      </c>
      <c r="AA7207">
        <v>21231</v>
      </c>
      <c r="AB7207">
        <v>8</v>
      </c>
      <c r="AC7207">
        <v>8</v>
      </c>
      <c r="AD7207" t="s">
        <v>79</v>
      </c>
      <c r="AE7207" t="s">
        <v>95</v>
      </c>
      <c r="AF7207">
        <v>40</v>
      </c>
      <c r="AG7207" s="4">
        <v>0.29166666666666669</v>
      </c>
      <c r="AH7207" s="4">
        <v>0.625</v>
      </c>
      <c r="AI7207" s="5">
        <v>12.88</v>
      </c>
      <c r="AJ7207">
        <v>19.32</v>
      </c>
      <c r="AK7207">
        <v>22.5</v>
      </c>
      <c r="AL7207" t="s">
        <v>81</v>
      </c>
      <c r="AM7207" t="s">
        <v>82</v>
      </c>
      <c r="AO7207" t="s">
        <v>83</v>
      </c>
      <c r="AR7207" t="s">
        <v>82</v>
      </c>
      <c r="AT7207" t="s">
        <v>82</v>
      </c>
      <c r="AW7207" t="s">
        <v>82</v>
      </c>
      <c r="AY7207" t="s">
        <v>3586</v>
      </c>
      <c r="AZ7207" t="s">
        <v>2062</v>
      </c>
      <c r="BA7207" t="s">
        <v>105</v>
      </c>
      <c r="BB7207">
        <v>76527</v>
      </c>
      <c r="BC7207" t="s">
        <v>87</v>
      </c>
      <c r="BH7207" t="s">
        <v>28725</v>
      </c>
      <c r="BJ7207">
        <v>821781412</v>
      </c>
    </row>
    <row r="7208" spans="1:62" x14ac:dyDescent="0.25">
      <c r="A7208" t="s">
        <v>32106</v>
      </c>
      <c r="B7208" s="2">
        <v>43550</v>
      </c>
      <c r="C7208" t="s">
        <v>63</v>
      </c>
      <c r="D7208" s="3">
        <v>43476.310258622689</v>
      </c>
      <c r="E7208" t="s">
        <v>91</v>
      </c>
      <c r="H7208" t="s">
        <v>32107</v>
      </c>
      <c r="J7208" t="s">
        <v>32108</v>
      </c>
      <c r="L7208" t="s">
        <v>32109</v>
      </c>
      <c r="M7208" t="s">
        <v>881</v>
      </c>
      <c r="N7208">
        <v>83301</v>
      </c>
      <c r="O7208" t="s">
        <v>70</v>
      </c>
      <c r="Q7208" t="s">
        <v>32110</v>
      </c>
      <c r="S7208" t="s">
        <v>72</v>
      </c>
      <c r="T7208" t="s">
        <v>168</v>
      </c>
      <c r="U7208" t="s">
        <v>9443</v>
      </c>
      <c r="V7208" t="s">
        <v>9444</v>
      </c>
      <c r="W7208" t="s">
        <v>881</v>
      </c>
      <c r="X7208" t="s">
        <v>4052</v>
      </c>
      <c r="Y7208" t="str">
        <f>"47-2051"</f>
        <v>47-2051</v>
      </c>
      <c r="Z7208" t="s">
        <v>1383</v>
      </c>
      <c r="AA7208">
        <v>23811</v>
      </c>
      <c r="AB7208">
        <v>4</v>
      </c>
      <c r="AD7208" t="s">
        <v>79</v>
      </c>
      <c r="AE7208" t="s">
        <v>80</v>
      </c>
      <c r="AF7208">
        <v>40</v>
      </c>
      <c r="AG7208" s="4">
        <v>0.29166666666666669</v>
      </c>
      <c r="AH7208" s="4">
        <v>0.66666666666666663</v>
      </c>
      <c r="AI7208" s="5">
        <v>17.91</v>
      </c>
      <c r="AJ7208">
        <v>17.91</v>
      </c>
      <c r="AL7208" t="s">
        <v>81</v>
      </c>
      <c r="AM7208" t="s">
        <v>82</v>
      </c>
      <c r="AO7208" t="s">
        <v>83</v>
      </c>
      <c r="AR7208" t="s">
        <v>82</v>
      </c>
      <c r="AT7208" t="s">
        <v>82</v>
      </c>
      <c r="AW7208" t="s">
        <v>72</v>
      </c>
      <c r="AX7208">
        <v>36</v>
      </c>
      <c r="AY7208" t="s">
        <v>32109</v>
      </c>
      <c r="AZ7208" t="s">
        <v>32109</v>
      </c>
      <c r="BA7208" t="s">
        <v>881</v>
      </c>
      <c r="BB7208">
        <v>83301</v>
      </c>
      <c r="BC7208" t="s">
        <v>79</v>
      </c>
      <c r="BH7208" t="s">
        <v>32108</v>
      </c>
      <c r="BJ7208">
        <v>475577609</v>
      </c>
    </row>
    <row r="7209" spans="1:62" x14ac:dyDescent="0.25">
      <c r="A7209" t="s">
        <v>32111</v>
      </c>
      <c r="B7209" s="2">
        <v>43550</v>
      </c>
      <c r="C7209" t="s">
        <v>63</v>
      </c>
      <c r="D7209" s="3">
        <v>43472.438649317133</v>
      </c>
      <c r="E7209" t="s">
        <v>91</v>
      </c>
      <c r="H7209" t="s">
        <v>32112</v>
      </c>
      <c r="J7209" t="s">
        <v>32113</v>
      </c>
      <c r="L7209" t="s">
        <v>32114</v>
      </c>
      <c r="M7209" t="s">
        <v>136</v>
      </c>
      <c r="N7209">
        <v>20678</v>
      </c>
      <c r="O7209" t="s">
        <v>70</v>
      </c>
      <c r="Q7209" t="s">
        <v>32115</v>
      </c>
      <c r="S7209" t="s">
        <v>72</v>
      </c>
      <c r="T7209" t="s">
        <v>5117</v>
      </c>
      <c r="U7209" t="s">
        <v>5118</v>
      </c>
      <c r="V7209" t="s">
        <v>2222</v>
      </c>
      <c r="W7209" t="s">
        <v>278</v>
      </c>
      <c r="X7209" t="s">
        <v>106</v>
      </c>
      <c r="Y7209" t="str">
        <f>"37-3011"</f>
        <v>37-3011</v>
      </c>
      <c r="Z7209" t="s">
        <v>94</v>
      </c>
      <c r="AA7209">
        <v>561730</v>
      </c>
      <c r="AB7209">
        <v>6</v>
      </c>
      <c r="AD7209" t="s">
        <v>79</v>
      </c>
      <c r="AE7209" t="s">
        <v>80</v>
      </c>
      <c r="AF7209">
        <v>35</v>
      </c>
      <c r="AG7209" s="4">
        <v>0.29166666666666669</v>
      </c>
      <c r="AH7209" s="4">
        <v>0.625</v>
      </c>
      <c r="AI7209" s="5">
        <v>15.39</v>
      </c>
      <c r="AJ7209">
        <v>23.09</v>
      </c>
      <c r="AL7209" t="s">
        <v>81</v>
      </c>
      <c r="AM7209" t="s">
        <v>82</v>
      </c>
      <c r="AO7209" t="s">
        <v>83</v>
      </c>
      <c r="AR7209" t="s">
        <v>82</v>
      </c>
      <c r="AT7209" t="s">
        <v>82</v>
      </c>
      <c r="AW7209" t="s">
        <v>72</v>
      </c>
      <c r="AX7209">
        <v>3</v>
      </c>
      <c r="AY7209" t="s">
        <v>32114</v>
      </c>
      <c r="AZ7209" t="s">
        <v>22336</v>
      </c>
      <c r="BA7209" t="s">
        <v>136</v>
      </c>
      <c r="BB7209">
        <v>20678</v>
      </c>
      <c r="BC7209" t="s">
        <v>79</v>
      </c>
      <c r="BH7209" t="s">
        <v>32113</v>
      </c>
      <c r="BJ7209">
        <v>465154142</v>
      </c>
    </row>
    <row r="7210" spans="1:62" x14ac:dyDescent="0.25">
      <c r="A7210" t="s">
        <v>32404</v>
      </c>
      <c r="B7210" s="2">
        <v>43550</v>
      </c>
      <c r="C7210" t="s">
        <v>63</v>
      </c>
      <c r="D7210" s="3">
        <v>43496.250307037037</v>
      </c>
      <c r="E7210" t="s">
        <v>64</v>
      </c>
      <c r="F7210" s="2">
        <v>43586</v>
      </c>
      <c r="G7210" s="2">
        <v>43759</v>
      </c>
      <c r="H7210" t="s">
        <v>32405</v>
      </c>
      <c r="J7210" t="s">
        <v>32406</v>
      </c>
      <c r="L7210" t="s">
        <v>32407</v>
      </c>
      <c r="M7210" t="s">
        <v>207</v>
      </c>
      <c r="N7210">
        <v>2647</v>
      </c>
      <c r="O7210" t="s">
        <v>70</v>
      </c>
      <c r="Q7210" t="s">
        <v>32408</v>
      </c>
      <c r="S7210" t="s">
        <v>72</v>
      </c>
      <c r="T7210" t="s">
        <v>651</v>
      </c>
      <c r="U7210" t="s">
        <v>652</v>
      </c>
      <c r="V7210" t="s">
        <v>653</v>
      </c>
      <c r="W7210" t="s">
        <v>207</v>
      </c>
      <c r="X7210" t="s">
        <v>1500</v>
      </c>
      <c r="Y7210" t="str">
        <f>"35-2014"</f>
        <v>35-2014</v>
      </c>
      <c r="Z7210" t="s">
        <v>301</v>
      </c>
      <c r="AA7210">
        <v>713910</v>
      </c>
      <c r="AB7210">
        <v>2</v>
      </c>
      <c r="AC7210">
        <v>2</v>
      </c>
      <c r="AD7210" t="s">
        <v>79</v>
      </c>
      <c r="AE7210" t="s">
        <v>80</v>
      </c>
      <c r="AF7210">
        <v>35</v>
      </c>
      <c r="AG7210" s="4">
        <v>0.375</v>
      </c>
      <c r="AH7210" s="4">
        <v>0.66666666666666663</v>
      </c>
      <c r="AI7210" s="5">
        <v>15.17</v>
      </c>
      <c r="AJ7210">
        <v>22.76</v>
      </c>
      <c r="AK7210">
        <v>30</v>
      </c>
      <c r="AL7210" t="s">
        <v>81</v>
      </c>
      <c r="AM7210" t="s">
        <v>82</v>
      </c>
      <c r="AO7210" t="s">
        <v>83</v>
      </c>
      <c r="AR7210" t="s">
        <v>82</v>
      </c>
      <c r="AT7210" t="s">
        <v>82</v>
      </c>
      <c r="AW7210" t="s">
        <v>72</v>
      </c>
      <c r="AX7210">
        <v>6</v>
      </c>
      <c r="AY7210" t="s">
        <v>32407</v>
      </c>
      <c r="AZ7210" t="s">
        <v>4065</v>
      </c>
      <c r="BA7210" t="s">
        <v>207</v>
      </c>
      <c r="BB7210">
        <v>2647</v>
      </c>
      <c r="BC7210" t="s">
        <v>87</v>
      </c>
      <c r="BH7210" t="s">
        <v>32406</v>
      </c>
      <c r="BJ7210">
        <v>41465810</v>
      </c>
    </row>
    <row r="7211" spans="1:62" x14ac:dyDescent="0.25">
      <c r="A7211" t="s">
        <v>32568</v>
      </c>
      <c r="B7211" s="2">
        <v>43550</v>
      </c>
      <c r="C7211" t="s">
        <v>63</v>
      </c>
      <c r="D7211" s="3">
        <v>43472.425749513888</v>
      </c>
      <c r="E7211" t="s">
        <v>91</v>
      </c>
      <c r="H7211" t="s">
        <v>32569</v>
      </c>
      <c r="I7211" t="s">
        <v>32570</v>
      </c>
      <c r="J7211" t="s">
        <v>32571</v>
      </c>
      <c r="K7211" t="s">
        <v>32572</v>
      </c>
      <c r="L7211" t="s">
        <v>8048</v>
      </c>
      <c r="M7211" t="s">
        <v>278</v>
      </c>
      <c r="N7211">
        <v>23005</v>
      </c>
      <c r="O7211" t="s">
        <v>70</v>
      </c>
      <c r="Q7211" t="s">
        <v>32573</v>
      </c>
      <c r="S7211" t="s">
        <v>72</v>
      </c>
      <c r="T7211" t="s">
        <v>5117</v>
      </c>
      <c r="U7211" t="s">
        <v>5118</v>
      </c>
      <c r="V7211" t="s">
        <v>2222</v>
      </c>
      <c r="W7211" t="s">
        <v>278</v>
      </c>
      <c r="X7211" t="s">
        <v>106</v>
      </c>
      <c r="Y7211" t="str">
        <f>"37-3011"</f>
        <v>37-3011</v>
      </c>
      <c r="Z7211" t="s">
        <v>94</v>
      </c>
      <c r="AA7211">
        <v>561730</v>
      </c>
      <c r="AB7211">
        <v>6</v>
      </c>
      <c r="AD7211" t="s">
        <v>79</v>
      </c>
      <c r="AE7211" t="s">
        <v>80</v>
      </c>
      <c r="AF7211">
        <v>35</v>
      </c>
      <c r="AG7211" s="4">
        <v>0.33333333333333331</v>
      </c>
      <c r="AH7211" s="4">
        <v>0.70833333333333337</v>
      </c>
      <c r="AI7211" s="5">
        <v>14.32</v>
      </c>
      <c r="AJ7211">
        <v>21.48</v>
      </c>
      <c r="AL7211" t="s">
        <v>81</v>
      </c>
      <c r="AM7211" t="s">
        <v>82</v>
      </c>
      <c r="AO7211" t="s">
        <v>83</v>
      </c>
      <c r="AR7211" t="s">
        <v>82</v>
      </c>
      <c r="AT7211" t="s">
        <v>82</v>
      </c>
      <c r="AW7211" t="s">
        <v>72</v>
      </c>
      <c r="AX7211">
        <v>3</v>
      </c>
      <c r="AY7211" t="s">
        <v>10874</v>
      </c>
      <c r="AZ7211" t="s">
        <v>10875</v>
      </c>
      <c r="BA7211" t="s">
        <v>278</v>
      </c>
      <c r="BB7211">
        <v>23005</v>
      </c>
      <c r="BC7211" t="s">
        <v>79</v>
      </c>
      <c r="BH7211" t="s">
        <v>32574</v>
      </c>
      <c r="BI7211" t="s">
        <v>32575</v>
      </c>
      <c r="BJ7211">
        <v>461646695</v>
      </c>
    </row>
    <row r="7212" spans="1:62" x14ac:dyDescent="0.25">
      <c r="A7212" t="s">
        <v>32653</v>
      </c>
      <c r="B7212" s="2">
        <v>43550</v>
      </c>
      <c r="C7212" t="s">
        <v>63</v>
      </c>
      <c r="D7212" s="3">
        <v>43472.48833699074</v>
      </c>
      <c r="E7212" t="s">
        <v>91</v>
      </c>
      <c r="H7212" t="s">
        <v>32654</v>
      </c>
      <c r="I7212" t="s">
        <v>32655</v>
      </c>
      <c r="J7212" t="s">
        <v>32656</v>
      </c>
      <c r="L7212" t="s">
        <v>32657</v>
      </c>
      <c r="M7212" t="s">
        <v>821</v>
      </c>
      <c r="N7212">
        <v>97467</v>
      </c>
      <c r="O7212" t="s">
        <v>70</v>
      </c>
      <c r="Q7212" t="s">
        <v>32658</v>
      </c>
      <c r="S7212" t="s">
        <v>72</v>
      </c>
      <c r="T7212" t="s">
        <v>3383</v>
      </c>
      <c r="U7212" t="s">
        <v>3384</v>
      </c>
      <c r="V7212" t="s">
        <v>3385</v>
      </c>
      <c r="W7212" t="s">
        <v>821</v>
      </c>
      <c r="X7212" t="s">
        <v>1256</v>
      </c>
      <c r="Y7212" t="str">
        <f>"37-3011"</f>
        <v>37-3011</v>
      </c>
      <c r="Z7212" t="s">
        <v>94</v>
      </c>
      <c r="AA7212">
        <v>561730</v>
      </c>
      <c r="AB7212">
        <v>3</v>
      </c>
      <c r="AD7212" t="s">
        <v>79</v>
      </c>
      <c r="AE7212" t="s">
        <v>80</v>
      </c>
      <c r="AF7212">
        <v>40</v>
      </c>
      <c r="AG7212" s="4">
        <v>0.33333333333333331</v>
      </c>
      <c r="AH7212" s="4">
        <v>0.70833333333333337</v>
      </c>
      <c r="AI7212" s="5">
        <v>13.37</v>
      </c>
      <c r="AJ7212">
        <v>20.059999999999999</v>
      </c>
      <c r="AK7212">
        <v>24.86</v>
      </c>
      <c r="AL7212" t="s">
        <v>81</v>
      </c>
      <c r="AM7212" t="s">
        <v>82</v>
      </c>
      <c r="AO7212" t="s">
        <v>83</v>
      </c>
      <c r="AR7212" t="s">
        <v>82</v>
      </c>
      <c r="AT7212" t="s">
        <v>82</v>
      </c>
      <c r="AW7212" t="s">
        <v>82</v>
      </c>
      <c r="AY7212" t="s">
        <v>32657</v>
      </c>
      <c r="AZ7212" t="s">
        <v>2879</v>
      </c>
      <c r="BA7212" t="s">
        <v>821</v>
      </c>
      <c r="BB7212">
        <v>97467</v>
      </c>
      <c r="BC7212" t="s">
        <v>79</v>
      </c>
      <c r="BH7212" t="s">
        <v>32656</v>
      </c>
      <c r="BJ7212">
        <v>823851269</v>
      </c>
    </row>
    <row r="7213" spans="1:62" x14ac:dyDescent="0.25">
      <c r="A7213" t="s">
        <v>32718</v>
      </c>
      <c r="B7213" s="2">
        <v>43550</v>
      </c>
      <c r="C7213" t="s">
        <v>63</v>
      </c>
      <c r="D7213" s="3">
        <v>43496.251017175928</v>
      </c>
      <c r="E7213" t="s">
        <v>64</v>
      </c>
      <c r="F7213" s="2">
        <v>43586</v>
      </c>
      <c r="G7213" s="2">
        <v>43803</v>
      </c>
      <c r="H7213" t="s">
        <v>32405</v>
      </c>
      <c r="J7213" t="s">
        <v>32406</v>
      </c>
      <c r="L7213" t="s">
        <v>32407</v>
      </c>
      <c r="M7213" t="s">
        <v>207</v>
      </c>
      <c r="N7213">
        <v>2647</v>
      </c>
      <c r="O7213" t="s">
        <v>70</v>
      </c>
      <c r="Q7213" t="s">
        <v>32408</v>
      </c>
      <c r="S7213" t="s">
        <v>72</v>
      </c>
      <c r="T7213" t="s">
        <v>651</v>
      </c>
      <c r="U7213" t="s">
        <v>652</v>
      </c>
      <c r="V7213" t="s">
        <v>653</v>
      </c>
      <c r="W7213" t="s">
        <v>207</v>
      </c>
      <c r="X7213" t="s">
        <v>1533</v>
      </c>
      <c r="Y7213" t="str">
        <f>"35-3031"</f>
        <v>35-3031</v>
      </c>
      <c r="Z7213" t="s">
        <v>410</v>
      </c>
      <c r="AA7213">
        <v>713910</v>
      </c>
      <c r="AB7213">
        <v>5</v>
      </c>
      <c r="AC7213">
        <v>5</v>
      </c>
      <c r="AD7213" t="s">
        <v>79</v>
      </c>
      <c r="AE7213" t="s">
        <v>80</v>
      </c>
      <c r="AF7213">
        <v>35</v>
      </c>
      <c r="AG7213" s="4">
        <v>0.375</v>
      </c>
      <c r="AH7213" s="4">
        <v>0.66666666666666663</v>
      </c>
      <c r="AI7213" s="5">
        <v>15.01</v>
      </c>
      <c r="AJ7213">
        <v>22.52</v>
      </c>
      <c r="AK7213">
        <v>30</v>
      </c>
      <c r="AL7213" t="s">
        <v>81</v>
      </c>
      <c r="AM7213" t="s">
        <v>82</v>
      </c>
      <c r="AO7213" t="s">
        <v>83</v>
      </c>
      <c r="AR7213" t="s">
        <v>82</v>
      </c>
      <c r="AT7213" t="s">
        <v>82</v>
      </c>
      <c r="AW7213" t="s">
        <v>72</v>
      </c>
      <c r="AX7213">
        <v>3</v>
      </c>
      <c r="AY7213" t="s">
        <v>32407</v>
      </c>
      <c r="AZ7213" t="s">
        <v>4065</v>
      </c>
      <c r="BA7213" t="s">
        <v>207</v>
      </c>
      <c r="BB7213">
        <v>2647</v>
      </c>
      <c r="BC7213" t="s">
        <v>87</v>
      </c>
      <c r="BH7213" t="s">
        <v>32406</v>
      </c>
      <c r="BJ7213">
        <v>41465810</v>
      </c>
    </row>
    <row r="7214" spans="1:62" x14ac:dyDescent="0.25">
      <c r="A7214" t="s">
        <v>32783</v>
      </c>
      <c r="B7214" s="2">
        <v>43550</v>
      </c>
      <c r="C7214" t="s">
        <v>63</v>
      </c>
      <c r="D7214" s="3">
        <v>43496.250722824072</v>
      </c>
      <c r="E7214" t="s">
        <v>64</v>
      </c>
      <c r="F7214" s="2">
        <v>43586</v>
      </c>
      <c r="G7214" s="2">
        <v>43759</v>
      </c>
      <c r="H7214" t="s">
        <v>32405</v>
      </c>
      <c r="J7214" t="s">
        <v>32406</v>
      </c>
      <c r="L7214" t="s">
        <v>32407</v>
      </c>
      <c r="M7214" t="s">
        <v>207</v>
      </c>
      <c r="N7214">
        <v>2647</v>
      </c>
      <c r="O7214" t="s">
        <v>70</v>
      </c>
      <c r="Q7214" t="s">
        <v>32408</v>
      </c>
      <c r="S7214" t="s">
        <v>72</v>
      </c>
      <c r="T7214" t="s">
        <v>651</v>
      </c>
      <c r="U7214" t="s">
        <v>652</v>
      </c>
      <c r="V7214" t="s">
        <v>653</v>
      </c>
      <c r="W7214" t="s">
        <v>207</v>
      </c>
      <c r="X7214" t="s">
        <v>1533</v>
      </c>
      <c r="Y7214" t="str">
        <f>"35-3031"</f>
        <v>35-3031</v>
      </c>
      <c r="Z7214" t="s">
        <v>410</v>
      </c>
      <c r="AA7214">
        <v>713910</v>
      </c>
      <c r="AB7214">
        <v>3</v>
      </c>
      <c r="AC7214">
        <v>3</v>
      </c>
      <c r="AD7214" t="s">
        <v>79</v>
      </c>
      <c r="AE7214" t="s">
        <v>80</v>
      </c>
      <c r="AF7214">
        <v>35</v>
      </c>
      <c r="AG7214" s="4">
        <v>0.375</v>
      </c>
      <c r="AH7214" s="4">
        <v>0.66666666666666663</v>
      </c>
      <c r="AI7214" s="5">
        <v>15.01</v>
      </c>
      <c r="AJ7214">
        <v>22.52</v>
      </c>
      <c r="AK7214">
        <v>30</v>
      </c>
      <c r="AL7214" t="s">
        <v>81</v>
      </c>
      <c r="AM7214" t="s">
        <v>82</v>
      </c>
      <c r="AO7214" t="s">
        <v>83</v>
      </c>
      <c r="AR7214" t="s">
        <v>82</v>
      </c>
      <c r="AT7214" t="s">
        <v>82</v>
      </c>
      <c r="AW7214" t="s">
        <v>72</v>
      </c>
      <c r="AX7214">
        <v>3</v>
      </c>
      <c r="AY7214" t="s">
        <v>32407</v>
      </c>
      <c r="AZ7214" t="s">
        <v>4065</v>
      </c>
      <c r="BA7214" t="s">
        <v>207</v>
      </c>
      <c r="BB7214">
        <v>2647</v>
      </c>
      <c r="BC7214" t="s">
        <v>87</v>
      </c>
      <c r="BH7214" t="s">
        <v>32406</v>
      </c>
      <c r="BJ7214">
        <v>41465810</v>
      </c>
    </row>
    <row r="7215" spans="1:62" x14ac:dyDescent="0.25">
      <c r="A7215" t="s">
        <v>33979</v>
      </c>
      <c r="B7215" s="2">
        <v>43550</v>
      </c>
      <c r="C7215" t="s">
        <v>63</v>
      </c>
      <c r="D7215" s="3">
        <v>43473.273199305557</v>
      </c>
      <c r="E7215" t="s">
        <v>64</v>
      </c>
      <c r="F7215" s="2">
        <v>43556</v>
      </c>
      <c r="G7215" s="2">
        <v>43814</v>
      </c>
      <c r="H7215" t="s">
        <v>33980</v>
      </c>
      <c r="J7215" t="s">
        <v>33981</v>
      </c>
      <c r="L7215" t="s">
        <v>9946</v>
      </c>
      <c r="M7215" t="s">
        <v>1165</v>
      </c>
      <c r="N7215">
        <v>57108</v>
      </c>
      <c r="O7215" t="s">
        <v>70</v>
      </c>
      <c r="Q7215" t="s">
        <v>33982</v>
      </c>
      <c r="S7215" t="s">
        <v>72</v>
      </c>
      <c r="T7215" t="s">
        <v>12090</v>
      </c>
      <c r="U7215" t="s">
        <v>12091</v>
      </c>
      <c r="V7215" t="s">
        <v>12092</v>
      </c>
      <c r="W7215" t="s">
        <v>1165</v>
      </c>
      <c r="X7215" t="s">
        <v>12671</v>
      </c>
      <c r="Y7215" t="str">
        <f>"37-3011"</f>
        <v>37-3011</v>
      </c>
      <c r="Z7215" t="s">
        <v>94</v>
      </c>
      <c r="AA7215">
        <v>541320</v>
      </c>
      <c r="AB7215">
        <v>3</v>
      </c>
      <c r="AC7215">
        <v>3</v>
      </c>
      <c r="AD7215" t="s">
        <v>79</v>
      </c>
      <c r="AE7215" t="s">
        <v>80</v>
      </c>
      <c r="AF7215">
        <v>40</v>
      </c>
      <c r="AG7215" s="4">
        <v>0.29166666666666669</v>
      </c>
      <c r="AH7215" s="4">
        <v>0.70833333333333337</v>
      </c>
      <c r="AI7215" s="5">
        <v>13.84</v>
      </c>
      <c r="AJ7215">
        <v>20.76</v>
      </c>
      <c r="AK7215">
        <v>20.76</v>
      </c>
      <c r="AL7215" t="s">
        <v>81</v>
      </c>
      <c r="AM7215" t="s">
        <v>82</v>
      </c>
      <c r="AO7215" t="s">
        <v>83</v>
      </c>
      <c r="AR7215" t="s">
        <v>82</v>
      </c>
      <c r="AT7215" t="s">
        <v>82</v>
      </c>
      <c r="AW7215" t="s">
        <v>72</v>
      </c>
      <c r="AX7215">
        <v>3</v>
      </c>
      <c r="AY7215" t="s">
        <v>9946</v>
      </c>
      <c r="AZ7215" t="s">
        <v>4750</v>
      </c>
      <c r="BA7215" t="s">
        <v>1165</v>
      </c>
      <c r="BB7215">
        <v>57108</v>
      </c>
      <c r="BC7215" t="s">
        <v>79</v>
      </c>
      <c r="BH7215" t="s">
        <v>33981</v>
      </c>
      <c r="BJ7215">
        <v>473816023</v>
      </c>
    </row>
    <row r="7216" spans="1:62" x14ac:dyDescent="0.25">
      <c r="A7216" t="s">
        <v>35083</v>
      </c>
      <c r="B7216" s="2">
        <v>43550</v>
      </c>
      <c r="C7216" t="s">
        <v>63</v>
      </c>
      <c r="D7216" s="3">
        <v>43472.470339791667</v>
      </c>
      <c r="E7216" t="s">
        <v>117</v>
      </c>
      <c r="H7216" t="s">
        <v>35084</v>
      </c>
      <c r="I7216" t="s">
        <v>67</v>
      </c>
      <c r="J7216" t="s">
        <v>35085</v>
      </c>
      <c r="K7216" t="s">
        <v>67</v>
      </c>
      <c r="L7216" t="s">
        <v>1141</v>
      </c>
      <c r="M7216" t="s">
        <v>166</v>
      </c>
      <c r="N7216">
        <v>84070</v>
      </c>
      <c r="O7216" t="s">
        <v>70</v>
      </c>
      <c r="P7216" t="s">
        <v>35086</v>
      </c>
      <c r="Q7216" t="s">
        <v>35087</v>
      </c>
      <c r="S7216" t="s">
        <v>82</v>
      </c>
      <c r="U7216" t="s">
        <v>92</v>
      </c>
      <c r="X7216" t="s">
        <v>35088</v>
      </c>
      <c r="Y7216" t="str">
        <f>"37-3011"</f>
        <v>37-3011</v>
      </c>
      <c r="Z7216" t="s">
        <v>94</v>
      </c>
      <c r="AA7216">
        <v>561730</v>
      </c>
      <c r="AB7216">
        <v>15</v>
      </c>
      <c r="AD7216" t="s">
        <v>79</v>
      </c>
      <c r="AE7216" t="s">
        <v>80</v>
      </c>
      <c r="AF7216">
        <v>40</v>
      </c>
      <c r="AG7216" s="4">
        <v>0.29166666666666669</v>
      </c>
      <c r="AH7216" s="4">
        <v>0.66666666666666663</v>
      </c>
      <c r="AI7216" s="5">
        <v>13.68</v>
      </c>
      <c r="AJ7216">
        <v>20.52</v>
      </c>
      <c r="AK7216">
        <v>20.52</v>
      </c>
      <c r="AL7216" t="s">
        <v>81</v>
      </c>
      <c r="AM7216" t="s">
        <v>82</v>
      </c>
      <c r="AO7216" t="s">
        <v>83</v>
      </c>
      <c r="AP7216" t="s">
        <v>67</v>
      </c>
      <c r="AQ7216" t="s">
        <v>67</v>
      </c>
      <c r="AR7216" t="s">
        <v>82</v>
      </c>
      <c r="AT7216" t="s">
        <v>72</v>
      </c>
      <c r="AU7216">
        <v>2</v>
      </c>
      <c r="AV7216" t="s">
        <v>35089</v>
      </c>
      <c r="AW7216" t="s">
        <v>72</v>
      </c>
      <c r="AX7216">
        <v>2</v>
      </c>
      <c r="AY7216" t="s">
        <v>3511</v>
      </c>
      <c r="AZ7216" t="s">
        <v>1142</v>
      </c>
      <c r="BA7216" t="s">
        <v>166</v>
      </c>
      <c r="BB7216">
        <v>84070</v>
      </c>
      <c r="BC7216" t="s">
        <v>79</v>
      </c>
      <c r="BH7216" t="s">
        <v>35090</v>
      </c>
      <c r="BI7216" t="s">
        <v>130</v>
      </c>
      <c r="BJ7216">
        <v>870534980</v>
      </c>
    </row>
    <row r="7217" spans="1:62" x14ac:dyDescent="0.25">
      <c r="A7217" t="s">
        <v>35136</v>
      </c>
      <c r="B7217" s="2">
        <v>43550</v>
      </c>
      <c r="C7217" t="s">
        <v>63</v>
      </c>
      <c r="D7217" s="3">
        <v>43472.437069155094</v>
      </c>
      <c r="E7217" t="s">
        <v>64</v>
      </c>
      <c r="F7217" s="2">
        <v>43556</v>
      </c>
      <c r="G7217" s="2">
        <v>43799</v>
      </c>
      <c r="H7217" t="s">
        <v>10974</v>
      </c>
      <c r="J7217" t="s">
        <v>10985</v>
      </c>
      <c r="K7217" t="s">
        <v>10976</v>
      </c>
      <c r="L7217" t="s">
        <v>2471</v>
      </c>
      <c r="M7217" t="s">
        <v>649</v>
      </c>
      <c r="N7217">
        <v>85024</v>
      </c>
      <c r="O7217" t="s">
        <v>70</v>
      </c>
      <c r="Q7217" t="s">
        <v>10977</v>
      </c>
      <c r="S7217" t="s">
        <v>72</v>
      </c>
      <c r="T7217" t="s">
        <v>1175</v>
      </c>
      <c r="U7217" t="s">
        <v>1176</v>
      </c>
      <c r="V7217" t="s">
        <v>1177</v>
      </c>
      <c r="W7217" t="s">
        <v>649</v>
      </c>
      <c r="X7217" t="s">
        <v>10978</v>
      </c>
      <c r="Y7217" t="str">
        <f>"45-2092"</f>
        <v>45-2092</v>
      </c>
      <c r="Z7217" t="s">
        <v>883</v>
      </c>
      <c r="AA7217">
        <v>424930</v>
      </c>
      <c r="AB7217">
        <v>60</v>
      </c>
      <c r="AC7217">
        <v>60</v>
      </c>
      <c r="AD7217" t="s">
        <v>79</v>
      </c>
      <c r="AE7217" t="s">
        <v>95</v>
      </c>
      <c r="AF7217">
        <v>40</v>
      </c>
      <c r="AG7217" s="4">
        <v>0.25</v>
      </c>
      <c r="AH7217" s="4">
        <v>0.60416666666666663</v>
      </c>
      <c r="AI7217" s="5">
        <v>11.66</v>
      </c>
      <c r="AJ7217">
        <v>17.489999999999998</v>
      </c>
      <c r="AK7217">
        <v>17.489999999999998</v>
      </c>
      <c r="AL7217" t="s">
        <v>81</v>
      </c>
      <c r="AM7217" t="s">
        <v>82</v>
      </c>
      <c r="AO7217" t="s">
        <v>83</v>
      </c>
      <c r="AP7217" t="s">
        <v>67</v>
      </c>
      <c r="AQ7217" t="s">
        <v>83</v>
      </c>
      <c r="AR7217" t="s">
        <v>82</v>
      </c>
      <c r="AT7217" t="s">
        <v>82</v>
      </c>
      <c r="AW7217" t="s">
        <v>82</v>
      </c>
      <c r="AY7217" t="s">
        <v>4530</v>
      </c>
      <c r="AZ7217" t="s">
        <v>11258</v>
      </c>
      <c r="BA7217" t="s">
        <v>323</v>
      </c>
      <c r="BB7217">
        <v>92504</v>
      </c>
      <c r="BC7217" t="s">
        <v>79</v>
      </c>
      <c r="BH7217" t="s">
        <v>11259</v>
      </c>
      <c r="BJ7217">
        <v>800231462</v>
      </c>
    </row>
    <row r="7218" spans="1:62" x14ac:dyDescent="0.25">
      <c r="A7218" t="s">
        <v>35154</v>
      </c>
      <c r="B7218" s="2">
        <v>43550</v>
      </c>
      <c r="C7218" t="s">
        <v>63</v>
      </c>
      <c r="D7218" s="3">
        <v>43496.246835266204</v>
      </c>
      <c r="E7218" t="s">
        <v>64</v>
      </c>
      <c r="F7218" s="2">
        <v>43586</v>
      </c>
      <c r="G7218" s="2">
        <v>43769</v>
      </c>
      <c r="H7218" t="s">
        <v>35138</v>
      </c>
      <c r="J7218" t="s">
        <v>35139</v>
      </c>
      <c r="L7218" t="s">
        <v>1498</v>
      </c>
      <c r="M7218" t="s">
        <v>100</v>
      </c>
      <c r="N7218">
        <v>28741</v>
      </c>
      <c r="O7218" t="s">
        <v>70</v>
      </c>
      <c r="Q7218" t="s">
        <v>35140</v>
      </c>
      <c r="S7218" t="s">
        <v>72</v>
      </c>
      <c r="T7218" t="s">
        <v>651</v>
      </c>
      <c r="U7218" t="s">
        <v>652</v>
      </c>
      <c r="V7218" t="s">
        <v>653</v>
      </c>
      <c r="W7218" t="s">
        <v>207</v>
      </c>
      <c r="X7218" t="s">
        <v>1500</v>
      </c>
      <c r="Y7218" t="str">
        <f>"35-2014"</f>
        <v>35-2014</v>
      </c>
      <c r="Z7218" t="s">
        <v>301</v>
      </c>
      <c r="AA7218">
        <v>713910</v>
      </c>
      <c r="AB7218">
        <v>5</v>
      </c>
      <c r="AC7218">
        <v>5</v>
      </c>
      <c r="AD7218" t="s">
        <v>79</v>
      </c>
      <c r="AE7218" t="s">
        <v>80</v>
      </c>
      <c r="AF7218">
        <v>35</v>
      </c>
      <c r="AG7218" s="4">
        <v>0.375</v>
      </c>
      <c r="AH7218" s="4">
        <v>0.66666666666666663</v>
      </c>
      <c r="AI7218" s="5">
        <v>10.26</v>
      </c>
      <c r="AJ7218">
        <v>15.39</v>
      </c>
      <c r="AK7218">
        <v>21</v>
      </c>
      <c r="AL7218" t="s">
        <v>81</v>
      </c>
      <c r="AM7218" t="s">
        <v>82</v>
      </c>
      <c r="AO7218" t="s">
        <v>83</v>
      </c>
      <c r="AR7218" t="s">
        <v>82</v>
      </c>
      <c r="AT7218" t="s">
        <v>82</v>
      </c>
      <c r="AW7218" t="s">
        <v>72</v>
      </c>
      <c r="AX7218">
        <v>6</v>
      </c>
      <c r="AY7218" t="s">
        <v>1498</v>
      </c>
      <c r="AZ7218" t="s">
        <v>1501</v>
      </c>
      <c r="BA7218" t="s">
        <v>100</v>
      </c>
      <c r="BB7218">
        <v>28741</v>
      </c>
      <c r="BC7218" t="s">
        <v>87</v>
      </c>
      <c r="BH7218" t="s">
        <v>35139</v>
      </c>
      <c r="BJ7218">
        <v>581734990</v>
      </c>
    </row>
    <row r="7219" spans="1:62" x14ac:dyDescent="0.25">
      <c r="A7219" t="s">
        <v>35350</v>
      </c>
      <c r="B7219" s="2">
        <v>43550</v>
      </c>
      <c r="C7219" t="s">
        <v>63</v>
      </c>
      <c r="D7219" s="3">
        <v>43496.27051628472</v>
      </c>
      <c r="E7219" t="s">
        <v>64</v>
      </c>
      <c r="F7219" s="2">
        <v>43586</v>
      </c>
      <c r="G7219" s="2">
        <v>43769</v>
      </c>
      <c r="H7219" t="s">
        <v>18188</v>
      </c>
      <c r="J7219" t="s">
        <v>35351</v>
      </c>
      <c r="L7219" t="s">
        <v>18191</v>
      </c>
      <c r="M7219" t="s">
        <v>1064</v>
      </c>
      <c r="N7219">
        <v>37363</v>
      </c>
      <c r="O7219" t="s">
        <v>70</v>
      </c>
      <c r="Q7219" t="s">
        <v>35352</v>
      </c>
      <c r="S7219" t="s">
        <v>72</v>
      </c>
      <c r="T7219" t="s">
        <v>651</v>
      </c>
      <c r="U7219" t="s">
        <v>652</v>
      </c>
      <c r="V7219" t="s">
        <v>653</v>
      </c>
      <c r="W7219" t="s">
        <v>207</v>
      </c>
      <c r="X7219" t="s">
        <v>35353</v>
      </c>
      <c r="Y7219" t="str">
        <f>"35-3031"</f>
        <v>35-3031</v>
      </c>
      <c r="Z7219" t="s">
        <v>410</v>
      </c>
      <c r="AA7219">
        <v>713910</v>
      </c>
      <c r="AB7219">
        <v>2</v>
      </c>
      <c r="AC7219">
        <v>2</v>
      </c>
      <c r="AD7219" t="s">
        <v>79</v>
      </c>
      <c r="AE7219" t="s">
        <v>80</v>
      </c>
      <c r="AF7219">
        <v>40</v>
      </c>
      <c r="AG7219" s="4">
        <v>0.58333333333333337</v>
      </c>
      <c r="AH7219" s="4">
        <v>0.91666666666666663</v>
      </c>
      <c r="AI7219" s="5">
        <v>9.51</v>
      </c>
      <c r="AJ7219">
        <v>14.27</v>
      </c>
      <c r="AK7219">
        <v>22.5</v>
      </c>
      <c r="AL7219" t="s">
        <v>81</v>
      </c>
      <c r="AM7219" t="s">
        <v>82</v>
      </c>
      <c r="AO7219" t="s">
        <v>83</v>
      </c>
      <c r="AR7219" t="s">
        <v>82</v>
      </c>
      <c r="AT7219" t="s">
        <v>82</v>
      </c>
      <c r="AW7219" t="s">
        <v>72</v>
      </c>
      <c r="AX7219">
        <v>3</v>
      </c>
      <c r="AY7219" t="s">
        <v>18191</v>
      </c>
      <c r="AZ7219" t="s">
        <v>3667</v>
      </c>
      <c r="BA7219" t="s">
        <v>1064</v>
      </c>
      <c r="BB7219">
        <v>37363</v>
      </c>
      <c r="BC7219" t="s">
        <v>87</v>
      </c>
      <c r="BH7219" t="s">
        <v>35351</v>
      </c>
      <c r="BJ7219">
        <v>621345241</v>
      </c>
    </row>
    <row r="7220" spans="1:62" x14ac:dyDescent="0.25">
      <c r="A7220" t="s">
        <v>35379</v>
      </c>
      <c r="B7220" s="2">
        <v>43550</v>
      </c>
      <c r="C7220" t="s">
        <v>63</v>
      </c>
      <c r="D7220" s="3">
        <v>43472.723116111112</v>
      </c>
      <c r="E7220" t="s">
        <v>91</v>
      </c>
      <c r="H7220" t="s">
        <v>35167</v>
      </c>
      <c r="I7220" t="s">
        <v>35168</v>
      </c>
      <c r="J7220" t="s">
        <v>35169</v>
      </c>
      <c r="K7220" t="s">
        <v>67</v>
      </c>
      <c r="L7220" t="s">
        <v>27718</v>
      </c>
      <c r="M7220" t="s">
        <v>207</v>
      </c>
      <c r="N7220">
        <v>2667</v>
      </c>
      <c r="O7220" t="s">
        <v>70</v>
      </c>
      <c r="P7220" t="s">
        <v>67</v>
      </c>
      <c r="Q7220" t="s">
        <v>35170</v>
      </c>
      <c r="S7220" t="s">
        <v>72</v>
      </c>
      <c r="T7220" t="s">
        <v>8517</v>
      </c>
      <c r="U7220" t="s">
        <v>8518</v>
      </c>
      <c r="V7220" t="s">
        <v>8519</v>
      </c>
      <c r="W7220" t="s">
        <v>207</v>
      </c>
      <c r="X7220" t="s">
        <v>35023</v>
      </c>
      <c r="Y7220" t="str">
        <f>"35-2021"</f>
        <v>35-2021</v>
      </c>
      <c r="Z7220" t="s">
        <v>221</v>
      </c>
      <c r="AA7220">
        <v>722110</v>
      </c>
      <c r="AB7220">
        <v>5</v>
      </c>
      <c r="AD7220" t="s">
        <v>79</v>
      </c>
      <c r="AE7220" t="s">
        <v>80</v>
      </c>
      <c r="AF7220">
        <v>35</v>
      </c>
      <c r="AG7220" s="4">
        <v>0.29166666666666669</v>
      </c>
      <c r="AH7220" s="4">
        <v>0.5625</v>
      </c>
      <c r="AI7220" s="5">
        <v>13.08</v>
      </c>
      <c r="AJ7220">
        <v>19.62</v>
      </c>
      <c r="AL7220" t="s">
        <v>81</v>
      </c>
      <c r="AM7220" t="s">
        <v>82</v>
      </c>
      <c r="AO7220" t="s">
        <v>83</v>
      </c>
      <c r="AP7220" t="s">
        <v>67</v>
      </c>
      <c r="AQ7220" t="s">
        <v>67</v>
      </c>
      <c r="AR7220" t="s">
        <v>82</v>
      </c>
      <c r="AT7220" t="s">
        <v>82</v>
      </c>
      <c r="AW7220" t="s">
        <v>82</v>
      </c>
      <c r="AY7220" t="s">
        <v>27718</v>
      </c>
      <c r="AZ7220" t="s">
        <v>214</v>
      </c>
      <c r="BA7220" t="s">
        <v>207</v>
      </c>
      <c r="BB7220">
        <v>2667</v>
      </c>
      <c r="BC7220" t="s">
        <v>87</v>
      </c>
      <c r="BH7220" t="s">
        <v>35169</v>
      </c>
      <c r="BI7220" t="s">
        <v>67</v>
      </c>
      <c r="BJ7220">
        <v>753139454</v>
      </c>
    </row>
    <row r="7221" spans="1:62" x14ac:dyDescent="0.25">
      <c r="A7221" t="s">
        <v>35631</v>
      </c>
      <c r="B7221" s="2">
        <v>43550</v>
      </c>
      <c r="C7221" t="s">
        <v>63</v>
      </c>
      <c r="D7221" s="3">
        <v>43500.229590150462</v>
      </c>
      <c r="E7221" t="s">
        <v>64</v>
      </c>
      <c r="F7221" s="2">
        <v>43589</v>
      </c>
      <c r="G7221" s="2">
        <v>43756</v>
      </c>
      <c r="H7221" t="s">
        <v>17250</v>
      </c>
      <c r="J7221" t="s">
        <v>17251</v>
      </c>
      <c r="L7221" t="s">
        <v>17252</v>
      </c>
      <c r="M7221" t="s">
        <v>804</v>
      </c>
      <c r="N7221">
        <v>3254</v>
      </c>
      <c r="O7221" t="s">
        <v>70</v>
      </c>
      <c r="Q7221" t="s">
        <v>17253</v>
      </c>
      <c r="S7221" t="s">
        <v>72</v>
      </c>
      <c r="T7221" t="s">
        <v>651</v>
      </c>
      <c r="U7221" t="s">
        <v>652</v>
      </c>
      <c r="V7221" t="s">
        <v>653</v>
      </c>
      <c r="W7221" t="s">
        <v>207</v>
      </c>
      <c r="X7221" t="s">
        <v>35632</v>
      </c>
      <c r="Y7221" t="str">
        <f>"35-1012"</f>
        <v>35-1012</v>
      </c>
      <c r="Z7221" t="s">
        <v>598</v>
      </c>
      <c r="AA7221">
        <v>713910</v>
      </c>
      <c r="AB7221">
        <v>2</v>
      </c>
      <c r="AC7221">
        <v>2</v>
      </c>
      <c r="AD7221" t="s">
        <v>79</v>
      </c>
      <c r="AE7221" t="s">
        <v>80</v>
      </c>
      <c r="AF7221">
        <v>40</v>
      </c>
      <c r="AG7221" s="4">
        <v>0.375</v>
      </c>
      <c r="AH7221" s="4">
        <v>0.70833333333333337</v>
      </c>
      <c r="AI7221" s="5">
        <v>19.57</v>
      </c>
      <c r="AJ7221">
        <v>29.36</v>
      </c>
      <c r="AK7221">
        <v>31.5</v>
      </c>
      <c r="AL7221" t="s">
        <v>81</v>
      </c>
      <c r="AM7221" t="s">
        <v>72</v>
      </c>
      <c r="AN7221">
        <v>30</v>
      </c>
      <c r="AO7221" t="s">
        <v>83</v>
      </c>
      <c r="AP7221" t="s">
        <v>67</v>
      </c>
      <c r="AQ7221" t="s">
        <v>67</v>
      </c>
      <c r="AR7221" t="s">
        <v>82</v>
      </c>
      <c r="AT7221" t="s">
        <v>82</v>
      </c>
      <c r="AW7221" t="s">
        <v>72</v>
      </c>
      <c r="AX7221">
        <v>3</v>
      </c>
      <c r="AY7221" t="s">
        <v>17252</v>
      </c>
      <c r="AZ7221" t="s">
        <v>17119</v>
      </c>
      <c r="BA7221" t="s">
        <v>804</v>
      </c>
      <c r="BB7221">
        <v>3254</v>
      </c>
      <c r="BC7221" t="s">
        <v>87</v>
      </c>
      <c r="BH7221" t="s">
        <v>17251</v>
      </c>
      <c r="BJ7221">
        <v>20210407</v>
      </c>
    </row>
    <row r="7222" spans="1:62" x14ac:dyDescent="0.25">
      <c r="A7222" t="s">
        <v>35640</v>
      </c>
      <c r="B7222" s="2">
        <v>43550</v>
      </c>
      <c r="C7222" t="s">
        <v>63</v>
      </c>
      <c r="D7222" s="3">
        <v>43502.322919641207</v>
      </c>
      <c r="E7222" t="s">
        <v>64</v>
      </c>
      <c r="F7222" s="2">
        <v>43592</v>
      </c>
      <c r="G7222" s="2">
        <v>43752</v>
      </c>
      <c r="H7222" t="s">
        <v>17061</v>
      </c>
      <c r="J7222" t="s">
        <v>17062</v>
      </c>
      <c r="L7222" t="s">
        <v>4065</v>
      </c>
      <c r="M7222" t="s">
        <v>207</v>
      </c>
      <c r="N7222">
        <v>2655</v>
      </c>
      <c r="O7222" t="s">
        <v>70</v>
      </c>
      <c r="Q7222" t="s">
        <v>17063</v>
      </c>
      <c r="S7222" t="s">
        <v>72</v>
      </c>
      <c r="T7222" t="s">
        <v>651</v>
      </c>
      <c r="U7222" t="s">
        <v>652</v>
      </c>
      <c r="V7222" t="s">
        <v>653</v>
      </c>
      <c r="W7222" t="s">
        <v>207</v>
      </c>
      <c r="X7222" t="s">
        <v>16152</v>
      </c>
      <c r="Y7222" t="str">
        <f>"35-1012"</f>
        <v>35-1012</v>
      </c>
      <c r="Z7222" t="s">
        <v>598</v>
      </c>
      <c r="AA7222">
        <v>713910</v>
      </c>
      <c r="AB7222">
        <v>5</v>
      </c>
      <c r="AC7222">
        <v>5</v>
      </c>
      <c r="AD7222" t="s">
        <v>79</v>
      </c>
      <c r="AE7222" t="s">
        <v>80</v>
      </c>
      <c r="AF7222">
        <v>35</v>
      </c>
      <c r="AG7222" s="4">
        <v>0.58333333333333337</v>
      </c>
      <c r="AH7222" s="4">
        <v>0.875</v>
      </c>
      <c r="AI7222" s="5">
        <v>19.84</v>
      </c>
      <c r="AJ7222">
        <v>29.76</v>
      </c>
      <c r="AK7222">
        <v>43.5</v>
      </c>
      <c r="AL7222" t="s">
        <v>81</v>
      </c>
      <c r="AM7222" t="s">
        <v>72</v>
      </c>
      <c r="AN7222">
        <v>25</v>
      </c>
      <c r="AO7222" t="s">
        <v>83</v>
      </c>
      <c r="AR7222" t="s">
        <v>82</v>
      </c>
      <c r="AT7222" t="s">
        <v>82</v>
      </c>
      <c r="AW7222" t="s">
        <v>72</v>
      </c>
      <c r="AX7222">
        <v>3</v>
      </c>
      <c r="AY7222" t="s">
        <v>4065</v>
      </c>
      <c r="AZ7222" t="s">
        <v>4065</v>
      </c>
      <c r="BA7222" t="s">
        <v>207</v>
      </c>
      <c r="BB7222">
        <v>2655</v>
      </c>
      <c r="BC7222" t="s">
        <v>79</v>
      </c>
      <c r="BH7222" t="s">
        <v>17062</v>
      </c>
      <c r="BJ7222">
        <v>41971640</v>
      </c>
    </row>
    <row r="7223" spans="1:62" x14ac:dyDescent="0.25">
      <c r="A7223" t="s">
        <v>35645</v>
      </c>
      <c r="B7223" s="2">
        <v>43550</v>
      </c>
      <c r="C7223" t="s">
        <v>63</v>
      </c>
      <c r="D7223" s="3">
        <v>43496.310960219904</v>
      </c>
      <c r="E7223" t="s">
        <v>64</v>
      </c>
      <c r="F7223" s="2">
        <v>43586</v>
      </c>
      <c r="G7223" s="2">
        <v>43769</v>
      </c>
      <c r="H7223" t="s">
        <v>35646</v>
      </c>
      <c r="J7223" t="s">
        <v>35647</v>
      </c>
      <c r="L7223" t="s">
        <v>17709</v>
      </c>
      <c r="M7223" t="s">
        <v>100</v>
      </c>
      <c r="N7223">
        <v>28646</v>
      </c>
      <c r="O7223" t="s">
        <v>70</v>
      </c>
      <c r="Q7223" t="s">
        <v>35648</v>
      </c>
      <c r="S7223" t="s">
        <v>72</v>
      </c>
      <c r="T7223" t="s">
        <v>651</v>
      </c>
      <c r="U7223" t="s">
        <v>652</v>
      </c>
      <c r="V7223" t="s">
        <v>653</v>
      </c>
      <c r="W7223" t="s">
        <v>207</v>
      </c>
      <c r="X7223" t="s">
        <v>1241</v>
      </c>
      <c r="Y7223" t="str">
        <f>"35-9021"</f>
        <v>35-9021</v>
      </c>
      <c r="Z7223" t="s">
        <v>315</v>
      </c>
      <c r="AA7223">
        <v>713910</v>
      </c>
      <c r="AB7223">
        <v>6</v>
      </c>
      <c r="AC7223">
        <v>5</v>
      </c>
      <c r="AD7223" t="s">
        <v>79</v>
      </c>
      <c r="AE7223" t="s">
        <v>80</v>
      </c>
      <c r="AF7223">
        <v>40</v>
      </c>
      <c r="AG7223" s="4">
        <v>0.375</v>
      </c>
      <c r="AH7223" s="4">
        <v>0.70833333333333337</v>
      </c>
      <c r="AI7223" s="5">
        <v>9.06</v>
      </c>
      <c r="AJ7223">
        <v>13.59</v>
      </c>
      <c r="AK7223">
        <v>18</v>
      </c>
      <c r="AL7223" t="s">
        <v>81</v>
      </c>
      <c r="AM7223" t="s">
        <v>82</v>
      </c>
      <c r="AO7223" t="s">
        <v>83</v>
      </c>
      <c r="AR7223" t="s">
        <v>82</v>
      </c>
      <c r="AT7223" t="s">
        <v>82</v>
      </c>
      <c r="AW7223" t="s">
        <v>72</v>
      </c>
      <c r="AX7223">
        <v>3</v>
      </c>
      <c r="AY7223" t="s">
        <v>17709</v>
      </c>
      <c r="AZ7223" t="s">
        <v>17711</v>
      </c>
      <c r="BA7223" t="s">
        <v>100</v>
      </c>
      <c r="BB7223">
        <v>28646</v>
      </c>
      <c r="BC7223" t="s">
        <v>87</v>
      </c>
      <c r="BH7223" t="s">
        <v>35647</v>
      </c>
      <c r="BJ7223">
        <v>560899784</v>
      </c>
    </row>
    <row r="7224" spans="1:62" x14ac:dyDescent="0.25">
      <c r="A7224" t="s">
        <v>35651</v>
      </c>
      <c r="B7224" s="2">
        <v>43550</v>
      </c>
      <c r="C7224" t="s">
        <v>63</v>
      </c>
      <c r="D7224" s="3">
        <v>43496.234084583331</v>
      </c>
      <c r="E7224" t="s">
        <v>64</v>
      </c>
      <c r="F7224" s="2">
        <v>43586</v>
      </c>
      <c r="G7224" s="2">
        <v>43769</v>
      </c>
      <c r="H7224" t="s">
        <v>35646</v>
      </c>
      <c r="J7224" t="s">
        <v>35647</v>
      </c>
      <c r="L7224" t="s">
        <v>17709</v>
      </c>
      <c r="M7224" t="s">
        <v>100</v>
      </c>
      <c r="N7224">
        <v>28646</v>
      </c>
      <c r="O7224" t="s">
        <v>70</v>
      </c>
      <c r="Q7224" t="s">
        <v>35648</v>
      </c>
      <c r="S7224" t="s">
        <v>72</v>
      </c>
      <c r="T7224" t="s">
        <v>651</v>
      </c>
      <c r="U7224" t="s">
        <v>652</v>
      </c>
      <c r="V7224" t="s">
        <v>653</v>
      </c>
      <c r="W7224" t="s">
        <v>207</v>
      </c>
      <c r="X7224" t="s">
        <v>7222</v>
      </c>
      <c r="Y7224" t="str">
        <f>"35-2014"</f>
        <v>35-2014</v>
      </c>
      <c r="Z7224" t="s">
        <v>301</v>
      </c>
      <c r="AA7224">
        <v>713910</v>
      </c>
      <c r="AB7224">
        <v>5</v>
      </c>
      <c r="AC7224">
        <v>6</v>
      </c>
      <c r="AD7224" t="s">
        <v>79</v>
      </c>
      <c r="AE7224" t="s">
        <v>80</v>
      </c>
      <c r="AF7224">
        <v>40</v>
      </c>
      <c r="AG7224" s="4">
        <v>0.375</v>
      </c>
      <c r="AH7224" s="4">
        <v>0.70833333333333337</v>
      </c>
      <c r="AI7224" s="5">
        <v>10.26</v>
      </c>
      <c r="AJ7224">
        <v>15.39</v>
      </c>
      <c r="AK7224">
        <v>24</v>
      </c>
      <c r="AL7224" t="s">
        <v>81</v>
      </c>
      <c r="AM7224" t="s">
        <v>82</v>
      </c>
      <c r="AO7224" t="s">
        <v>83</v>
      </c>
      <c r="AR7224" t="s">
        <v>82</v>
      </c>
      <c r="AT7224" t="s">
        <v>82</v>
      </c>
      <c r="AW7224" t="s">
        <v>72</v>
      </c>
      <c r="AX7224">
        <v>12</v>
      </c>
      <c r="AY7224" t="s">
        <v>17709</v>
      </c>
      <c r="AZ7224" t="s">
        <v>17711</v>
      </c>
      <c r="BA7224" t="s">
        <v>100</v>
      </c>
      <c r="BB7224">
        <v>28646</v>
      </c>
      <c r="BC7224" t="s">
        <v>87</v>
      </c>
      <c r="BH7224" t="s">
        <v>35647</v>
      </c>
      <c r="BJ7224">
        <v>560899784</v>
      </c>
    </row>
    <row r="7225" spans="1:62" x14ac:dyDescent="0.25">
      <c r="A7225" t="s">
        <v>35658</v>
      </c>
      <c r="B7225" s="2">
        <v>43550</v>
      </c>
      <c r="C7225" t="s">
        <v>63</v>
      </c>
      <c r="D7225" s="3">
        <v>43502.318660671299</v>
      </c>
      <c r="E7225" t="s">
        <v>64</v>
      </c>
      <c r="F7225" s="2">
        <v>43592</v>
      </c>
      <c r="G7225" s="2">
        <v>43752</v>
      </c>
      <c r="H7225" t="s">
        <v>17061</v>
      </c>
      <c r="J7225" t="s">
        <v>17062</v>
      </c>
      <c r="L7225" t="s">
        <v>4065</v>
      </c>
      <c r="M7225" t="s">
        <v>207</v>
      </c>
      <c r="N7225">
        <v>2655</v>
      </c>
      <c r="O7225" t="s">
        <v>70</v>
      </c>
      <c r="Q7225" t="s">
        <v>17063</v>
      </c>
      <c r="S7225" t="s">
        <v>72</v>
      </c>
      <c r="T7225" t="s">
        <v>651</v>
      </c>
      <c r="U7225" t="s">
        <v>652</v>
      </c>
      <c r="V7225" t="s">
        <v>653</v>
      </c>
      <c r="W7225" t="s">
        <v>207</v>
      </c>
      <c r="X7225" t="s">
        <v>3252</v>
      </c>
      <c r="Y7225" t="str">
        <f>"35-9011"</f>
        <v>35-9011</v>
      </c>
      <c r="Z7225" t="s">
        <v>1925</v>
      </c>
      <c r="AA7225">
        <v>713910</v>
      </c>
      <c r="AB7225">
        <v>6</v>
      </c>
      <c r="AC7225">
        <v>6</v>
      </c>
      <c r="AD7225" t="s">
        <v>79</v>
      </c>
      <c r="AE7225" t="s">
        <v>80</v>
      </c>
      <c r="AF7225">
        <v>35</v>
      </c>
      <c r="AG7225" s="4">
        <v>0.58333333333333337</v>
      </c>
      <c r="AH7225" s="4">
        <v>0.875</v>
      </c>
      <c r="AI7225" s="5">
        <v>12.53</v>
      </c>
      <c r="AJ7225">
        <v>18.8</v>
      </c>
      <c r="AK7225">
        <v>20.25</v>
      </c>
      <c r="AL7225" t="s">
        <v>81</v>
      </c>
      <c r="AM7225" t="s">
        <v>82</v>
      </c>
      <c r="AO7225" t="s">
        <v>83</v>
      </c>
      <c r="AR7225" t="s">
        <v>82</v>
      </c>
      <c r="AT7225" t="s">
        <v>82</v>
      </c>
      <c r="AW7225" t="s">
        <v>72</v>
      </c>
      <c r="AX7225">
        <v>3</v>
      </c>
      <c r="AY7225" t="s">
        <v>4065</v>
      </c>
      <c r="AZ7225" t="s">
        <v>4065</v>
      </c>
      <c r="BA7225" t="s">
        <v>207</v>
      </c>
      <c r="BB7225">
        <v>2655</v>
      </c>
      <c r="BC7225" t="s">
        <v>79</v>
      </c>
      <c r="BH7225" t="s">
        <v>17062</v>
      </c>
      <c r="BJ7225">
        <v>41971640</v>
      </c>
    </row>
    <row r="7226" spans="1:62" x14ac:dyDescent="0.25">
      <c r="A7226" t="s">
        <v>35699</v>
      </c>
      <c r="B7226" s="2">
        <v>43550</v>
      </c>
      <c r="C7226" t="s">
        <v>63</v>
      </c>
      <c r="D7226" s="3">
        <v>43496.311409270835</v>
      </c>
      <c r="E7226" t="s">
        <v>64</v>
      </c>
      <c r="F7226" s="2">
        <v>43586</v>
      </c>
      <c r="G7226" s="2">
        <v>43769</v>
      </c>
      <c r="H7226" t="s">
        <v>35646</v>
      </c>
      <c r="I7226" t="s">
        <v>35646</v>
      </c>
      <c r="J7226" t="s">
        <v>35647</v>
      </c>
      <c r="L7226" t="s">
        <v>17709</v>
      </c>
      <c r="M7226" t="s">
        <v>100</v>
      </c>
      <c r="N7226">
        <v>28646</v>
      </c>
      <c r="O7226" t="s">
        <v>70</v>
      </c>
      <c r="Q7226" t="s">
        <v>35648</v>
      </c>
      <c r="S7226" t="s">
        <v>72</v>
      </c>
      <c r="T7226" t="s">
        <v>651</v>
      </c>
      <c r="U7226" t="s">
        <v>652</v>
      </c>
      <c r="V7226" t="s">
        <v>653</v>
      </c>
      <c r="W7226" t="s">
        <v>207</v>
      </c>
      <c r="X7226" t="s">
        <v>1533</v>
      </c>
      <c r="Y7226" t="str">
        <f>"35-3031"</f>
        <v>35-3031</v>
      </c>
      <c r="Z7226" t="s">
        <v>410</v>
      </c>
      <c r="AA7226">
        <v>713910</v>
      </c>
      <c r="AB7226">
        <v>17</v>
      </c>
      <c r="AC7226">
        <v>17</v>
      </c>
      <c r="AD7226" t="s">
        <v>79</v>
      </c>
      <c r="AE7226" t="s">
        <v>80</v>
      </c>
      <c r="AF7226">
        <v>40</v>
      </c>
      <c r="AG7226" s="4">
        <v>0.375</v>
      </c>
      <c r="AH7226" s="4">
        <v>0.70833333333333337</v>
      </c>
      <c r="AI7226" s="5">
        <v>9.64</v>
      </c>
      <c r="AJ7226">
        <v>14.46</v>
      </c>
      <c r="AK7226">
        <v>20.25</v>
      </c>
      <c r="AL7226" t="s">
        <v>81</v>
      </c>
      <c r="AM7226" t="s">
        <v>82</v>
      </c>
      <c r="AO7226" t="s">
        <v>83</v>
      </c>
      <c r="AR7226" t="s">
        <v>82</v>
      </c>
      <c r="AT7226" t="s">
        <v>82</v>
      </c>
      <c r="AW7226" t="s">
        <v>72</v>
      </c>
      <c r="AX7226">
        <v>6</v>
      </c>
      <c r="AY7226" t="s">
        <v>17709</v>
      </c>
      <c r="AZ7226" t="s">
        <v>17711</v>
      </c>
      <c r="BA7226" t="s">
        <v>100</v>
      </c>
      <c r="BB7226">
        <v>28646</v>
      </c>
      <c r="BC7226" t="s">
        <v>87</v>
      </c>
      <c r="BH7226" t="s">
        <v>35647</v>
      </c>
      <c r="BJ7226">
        <v>560899784</v>
      </c>
    </row>
    <row r="7227" spans="1:62" x14ac:dyDescent="0.25">
      <c r="A7227" t="s">
        <v>35700</v>
      </c>
      <c r="B7227" s="2">
        <v>43550</v>
      </c>
      <c r="C7227" t="s">
        <v>63</v>
      </c>
      <c r="D7227" s="3">
        <v>43493.288705208332</v>
      </c>
      <c r="E7227" t="s">
        <v>64</v>
      </c>
      <c r="F7227" s="2">
        <v>43581</v>
      </c>
      <c r="G7227" s="2">
        <v>43767</v>
      </c>
      <c r="H7227" t="s">
        <v>35701</v>
      </c>
      <c r="I7227" t="s">
        <v>35702</v>
      </c>
      <c r="J7227" t="s">
        <v>35703</v>
      </c>
      <c r="K7227" t="s">
        <v>35704</v>
      </c>
      <c r="L7227" t="s">
        <v>17643</v>
      </c>
      <c r="M7227" t="s">
        <v>9587</v>
      </c>
      <c r="N7227">
        <v>2807</v>
      </c>
      <c r="O7227" t="s">
        <v>70</v>
      </c>
      <c r="Q7227" t="s">
        <v>35705</v>
      </c>
      <c r="S7227" t="s">
        <v>72</v>
      </c>
      <c r="T7227" t="s">
        <v>651</v>
      </c>
      <c r="U7227" t="s">
        <v>652</v>
      </c>
      <c r="V7227" t="s">
        <v>653</v>
      </c>
      <c r="W7227" t="s">
        <v>207</v>
      </c>
      <c r="X7227" t="s">
        <v>1982</v>
      </c>
      <c r="Y7227" t="str">
        <f>"43-4081"</f>
        <v>43-4081</v>
      </c>
      <c r="Z7227" t="s">
        <v>1983</v>
      </c>
      <c r="AA7227">
        <v>721110</v>
      </c>
      <c r="AB7227">
        <v>5</v>
      </c>
      <c r="AC7227">
        <v>5</v>
      </c>
      <c r="AD7227" t="s">
        <v>79</v>
      </c>
      <c r="AE7227" t="s">
        <v>80</v>
      </c>
      <c r="AF7227">
        <v>35</v>
      </c>
      <c r="AG7227" s="4">
        <v>0.29166666666666669</v>
      </c>
      <c r="AH7227" s="4">
        <v>0.58333333333333337</v>
      </c>
      <c r="AI7227" s="5">
        <v>11.99</v>
      </c>
      <c r="AJ7227">
        <v>17.989999999999998</v>
      </c>
      <c r="AL7227" t="s">
        <v>81</v>
      </c>
      <c r="AM7227" t="s">
        <v>82</v>
      </c>
      <c r="AO7227" t="s">
        <v>83</v>
      </c>
      <c r="AR7227" t="s">
        <v>82</v>
      </c>
      <c r="AT7227" t="s">
        <v>82</v>
      </c>
      <c r="AW7227" t="s">
        <v>72</v>
      </c>
      <c r="AX7227">
        <v>6</v>
      </c>
      <c r="AY7227" t="s">
        <v>17643</v>
      </c>
      <c r="AZ7227" t="s">
        <v>885</v>
      </c>
      <c r="BA7227" t="s">
        <v>9587</v>
      </c>
      <c r="BB7227">
        <v>2807</v>
      </c>
      <c r="BC7227" t="s">
        <v>87</v>
      </c>
      <c r="BH7227" t="s">
        <v>35703</v>
      </c>
      <c r="BJ7227">
        <v>810766287</v>
      </c>
    </row>
    <row r="7228" spans="1:62" x14ac:dyDescent="0.25">
      <c r="A7228" t="s">
        <v>35706</v>
      </c>
      <c r="B7228" s="2">
        <v>43550</v>
      </c>
      <c r="C7228" t="s">
        <v>63</v>
      </c>
      <c r="D7228" s="3">
        <v>43496.230860254633</v>
      </c>
      <c r="E7228" t="s">
        <v>282</v>
      </c>
      <c r="F7228" s="2">
        <v>43586</v>
      </c>
      <c r="G7228" s="2">
        <v>43806</v>
      </c>
      <c r="H7228" t="s">
        <v>35707</v>
      </c>
      <c r="I7228" t="s">
        <v>35708</v>
      </c>
      <c r="J7228" t="s">
        <v>35709</v>
      </c>
      <c r="L7228" t="s">
        <v>10205</v>
      </c>
      <c r="M7228" t="s">
        <v>207</v>
      </c>
      <c r="N7228">
        <v>2554</v>
      </c>
      <c r="O7228" t="s">
        <v>70</v>
      </c>
      <c r="Q7228" t="s">
        <v>35710</v>
      </c>
      <c r="S7228" t="s">
        <v>72</v>
      </c>
      <c r="T7228" t="s">
        <v>651</v>
      </c>
      <c r="U7228" t="s">
        <v>652</v>
      </c>
      <c r="V7228" t="s">
        <v>653</v>
      </c>
      <c r="W7228" t="s">
        <v>207</v>
      </c>
      <c r="X7228" t="s">
        <v>1427</v>
      </c>
      <c r="Y7228" t="str">
        <f>"37-2012"</f>
        <v>37-2012</v>
      </c>
      <c r="Z7228" t="s">
        <v>373</v>
      </c>
      <c r="AA7228">
        <v>721110</v>
      </c>
      <c r="AB7228">
        <v>4</v>
      </c>
      <c r="AC7228">
        <v>1</v>
      </c>
      <c r="AD7228" t="s">
        <v>79</v>
      </c>
      <c r="AE7228" t="s">
        <v>80</v>
      </c>
      <c r="AF7228">
        <v>35</v>
      </c>
      <c r="AG7228" s="4">
        <v>0.33333333333333331</v>
      </c>
      <c r="AH7228" s="4">
        <v>0.625</v>
      </c>
      <c r="AI7228" s="5">
        <v>15.24</v>
      </c>
      <c r="AJ7228">
        <v>22.86</v>
      </c>
      <c r="AK7228">
        <v>23.25</v>
      </c>
      <c r="AL7228" t="s">
        <v>81</v>
      </c>
      <c r="AM7228" t="s">
        <v>82</v>
      </c>
      <c r="AO7228" t="s">
        <v>83</v>
      </c>
      <c r="AR7228" t="s">
        <v>82</v>
      </c>
      <c r="AT7228" t="s">
        <v>82</v>
      </c>
      <c r="AW7228" t="s">
        <v>72</v>
      </c>
      <c r="AX7228">
        <v>6</v>
      </c>
      <c r="AY7228" t="s">
        <v>10205</v>
      </c>
      <c r="AZ7228" t="s">
        <v>10205</v>
      </c>
      <c r="BA7228" t="s">
        <v>207</v>
      </c>
      <c r="BB7228">
        <v>2554</v>
      </c>
      <c r="BC7228" t="s">
        <v>87</v>
      </c>
      <c r="BH7228" t="s">
        <v>35709</v>
      </c>
      <c r="BJ7228">
        <v>202507988</v>
      </c>
    </row>
    <row r="7229" spans="1:62" x14ac:dyDescent="0.25">
      <c r="A7229" t="s">
        <v>35718</v>
      </c>
      <c r="B7229" s="2">
        <v>43550</v>
      </c>
      <c r="C7229" t="s">
        <v>63</v>
      </c>
      <c r="D7229" s="3">
        <v>43502.386097245369</v>
      </c>
      <c r="E7229" t="s">
        <v>64</v>
      </c>
      <c r="F7229" s="2">
        <v>43592</v>
      </c>
      <c r="G7229" s="2">
        <v>43769</v>
      </c>
      <c r="H7229" t="s">
        <v>6853</v>
      </c>
      <c r="J7229" t="s">
        <v>35719</v>
      </c>
      <c r="L7229" t="s">
        <v>6855</v>
      </c>
      <c r="M7229" t="s">
        <v>308</v>
      </c>
      <c r="N7229">
        <v>7723</v>
      </c>
      <c r="O7229" t="s">
        <v>70</v>
      </c>
      <c r="Q7229" t="s">
        <v>6856</v>
      </c>
      <c r="S7229" t="s">
        <v>72</v>
      </c>
      <c r="T7229" t="s">
        <v>651</v>
      </c>
      <c r="U7229" t="s">
        <v>652</v>
      </c>
      <c r="V7229" t="s">
        <v>653</v>
      </c>
      <c r="W7229" t="s">
        <v>207</v>
      </c>
      <c r="X7229" t="s">
        <v>1533</v>
      </c>
      <c r="Y7229" t="str">
        <f>"35-3031"</f>
        <v>35-3031</v>
      </c>
      <c r="Z7229" t="s">
        <v>410</v>
      </c>
      <c r="AA7229">
        <v>713910</v>
      </c>
      <c r="AB7229">
        <v>6</v>
      </c>
      <c r="AC7229">
        <v>6</v>
      </c>
      <c r="AD7229" t="s">
        <v>79</v>
      </c>
      <c r="AE7229" t="s">
        <v>80</v>
      </c>
      <c r="AF7229">
        <v>40</v>
      </c>
      <c r="AG7229" s="4">
        <v>0.45833333333333331</v>
      </c>
      <c r="AH7229" s="4">
        <v>0.79166666666666663</v>
      </c>
      <c r="AI7229" s="5">
        <v>15.27</v>
      </c>
      <c r="AJ7229">
        <v>22.91</v>
      </c>
      <c r="AK7229">
        <v>24</v>
      </c>
      <c r="AL7229" t="s">
        <v>81</v>
      </c>
      <c r="AM7229" t="s">
        <v>82</v>
      </c>
      <c r="AO7229" t="s">
        <v>83</v>
      </c>
      <c r="AP7229" t="s">
        <v>67</v>
      </c>
      <c r="AQ7229" t="s">
        <v>67</v>
      </c>
      <c r="AR7229" t="s">
        <v>82</v>
      </c>
      <c r="AT7229" t="s">
        <v>82</v>
      </c>
      <c r="AW7229" t="s">
        <v>72</v>
      </c>
      <c r="AX7229">
        <v>3</v>
      </c>
      <c r="AY7229" t="s">
        <v>6855</v>
      </c>
      <c r="AZ7229" t="s">
        <v>1467</v>
      </c>
      <c r="BA7229" t="s">
        <v>308</v>
      </c>
      <c r="BB7229">
        <v>7723</v>
      </c>
      <c r="BC7229" t="s">
        <v>87</v>
      </c>
      <c r="BH7229" t="s">
        <v>35719</v>
      </c>
      <c r="BJ7229">
        <v>210477750</v>
      </c>
    </row>
    <row r="7230" spans="1:62" x14ac:dyDescent="0.25">
      <c r="A7230" t="s">
        <v>35720</v>
      </c>
      <c r="B7230" s="2">
        <v>43550</v>
      </c>
      <c r="C7230" t="s">
        <v>63</v>
      </c>
      <c r="D7230" s="3">
        <v>43501.370098113424</v>
      </c>
      <c r="E7230" t="s">
        <v>64</v>
      </c>
      <c r="F7230" s="2">
        <v>43591</v>
      </c>
      <c r="G7230" s="2">
        <v>43743</v>
      </c>
      <c r="H7230" t="s">
        <v>35701</v>
      </c>
      <c r="I7230" t="s">
        <v>35702</v>
      </c>
      <c r="J7230" t="s">
        <v>35703</v>
      </c>
      <c r="K7230" t="s">
        <v>35721</v>
      </c>
      <c r="L7230" t="s">
        <v>17643</v>
      </c>
      <c r="M7230" t="s">
        <v>9587</v>
      </c>
      <c r="N7230">
        <v>2807</v>
      </c>
      <c r="O7230" t="s">
        <v>70</v>
      </c>
      <c r="Q7230" t="s">
        <v>35705</v>
      </c>
      <c r="S7230" t="s">
        <v>72</v>
      </c>
      <c r="T7230" t="s">
        <v>651</v>
      </c>
      <c r="U7230" t="s">
        <v>652</v>
      </c>
      <c r="V7230" t="s">
        <v>653</v>
      </c>
      <c r="W7230" t="s">
        <v>207</v>
      </c>
      <c r="X7230" t="s">
        <v>1844</v>
      </c>
      <c r="Y7230" t="str">
        <f>"35-2014"</f>
        <v>35-2014</v>
      </c>
      <c r="Z7230" t="s">
        <v>301</v>
      </c>
      <c r="AA7230">
        <v>721110</v>
      </c>
      <c r="AB7230">
        <v>8</v>
      </c>
      <c r="AC7230">
        <v>8</v>
      </c>
      <c r="AD7230" t="s">
        <v>79</v>
      </c>
      <c r="AE7230" t="s">
        <v>80</v>
      </c>
      <c r="AF7230">
        <v>35</v>
      </c>
      <c r="AG7230" s="4">
        <v>0.29166666666666669</v>
      </c>
      <c r="AH7230" s="4">
        <v>0.58333333333333337</v>
      </c>
      <c r="AI7230" s="5">
        <v>15.75</v>
      </c>
      <c r="AJ7230">
        <v>23.63</v>
      </c>
      <c r="AL7230" t="s">
        <v>81</v>
      </c>
      <c r="AM7230" t="s">
        <v>82</v>
      </c>
      <c r="AO7230" t="s">
        <v>83</v>
      </c>
      <c r="AR7230" t="s">
        <v>82</v>
      </c>
      <c r="AT7230" t="s">
        <v>82</v>
      </c>
      <c r="AW7230" t="s">
        <v>72</v>
      </c>
      <c r="AX7230">
        <v>3</v>
      </c>
      <c r="AY7230" t="s">
        <v>17643</v>
      </c>
      <c r="AZ7230" t="s">
        <v>885</v>
      </c>
      <c r="BA7230" t="s">
        <v>9587</v>
      </c>
      <c r="BB7230">
        <v>2807</v>
      </c>
      <c r="BC7230" t="s">
        <v>87</v>
      </c>
      <c r="BH7230" t="s">
        <v>35703</v>
      </c>
      <c r="BJ7230">
        <v>810766287</v>
      </c>
    </row>
    <row r="7231" spans="1:62" x14ac:dyDescent="0.25">
      <c r="A7231" t="s">
        <v>35736</v>
      </c>
      <c r="B7231" s="2">
        <v>43550</v>
      </c>
      <c r="C7231" t="s">
        <v>63</v>
      </c>
      <c r="D7231" s="3">
        <v>43496.420022372688</v>
      </c>
      <c r="E7231" t="s">
        <v>64</v>
      </c>
      <c r="F7231" s="2">
        <v>43586</v>
      </c>
      <c r="G7231" s="2">
        <v>43769</v>
      </c>
      <c r="H7231" t="s">
        <v>16154</v>
      </c>
      <c r="I7231" t="s">
        <v>16155</v>
      </c>
      <c r="J7231" t="s">
        <v>16156</v>
      </c>
      <c r="L7231" t="s">
        <v>16157</v>
      </c>
      <c r="M7231" t="s">
        <v>1101</v>
      </c>
      <c r="N7231">
        <v>5491</v>
      </c>
      <c r="O7231" t="s">
        <v>70</v>
      </c>
      <c r="Q7231" t="s">
        <v>16158</v>
      </c>
      <c r="S7231" t="s">
        <v>72</v>
      </c>
      <c r="T7231" t="s">
        <v>651</v>
      </c>
      <c r="U7231" t="s">
        <v>652</v>
      </c>
      <c r="V7231" t="s">
        <v>653</v>
      </c>
      <c r="W7231" t="s">
        <v>207</v>
      </c>
      <c r="X7231" t="s">
        <v>35737</v>
      </c>
      <c r="Y7231" t="str">
        <f>"35-3031"</f>
        <v>35-3031</v>
      </c>
      <c r="Z7231" t="s">
        <v>410</v>
      </c>
      <c r="AA7231">
        <v>721110</v>
      </c>
      <c r="AB7231">
        <v>18</v>
      </c>
      <c r="AC7231">
        <v>18</v>
      </c>
      <c r="AD7231" t="s">
        <v>79</v>
      </c>
      <c r="AE7231" t="s">
        <v>80</v>
      </c>
      <c r="AF7231">
        <v>35</v>
      </c>
      <c r="AG7231" s="4">
        <v>0.29166666666666669</v>
      </c>
      <c r="AH7231" s="4">
        <v>0.58333333333333337</v>
      </c>
      <c r="AI7231" s="5">
        <v>14.91</v>
      </c>
      <c r="AL7231" t="s">
        <v>81</v>
      </c>
      <c r="AM7231" t="s">
        <v>82</v>
      </c>
      <c r="AO7231" t="s">
        <v>83</v>
      </c>
      <c r="AR7231" t="s">
        <v>82</v>
      </c>
      <c r="AT7231" t="s">
        <v>82</v>
      </c>
      <c r="AW7231" t="s">
        <v>72</v>
      </c>
      <c r="AX7231">
        <v>6</v>
      </c>
      <c r="AY7231" t="s">
        <v>16157</v>
      </c>
      <c r="AZ7231" t="s">
        <v>16159</v>
      </c>
      <c r="BA7231" t="s">
        <v>1101</v>
      </c>
      <c r="BB7231">
        <v>5491</v>
      </c>
      <c r="BC7231" t="s">
        <v>87</v>
      </c>
      <c r="BH7231" t="s">
        <v>16156</v>
      </c>
      <c r="BJ7231">
        <v>30210311</v>
      </c>
    </row>
    <row r="7232" spans="1:62" x14ac:dyDescent="0.25">
      <c r="A7232" t="s">
        <v>35738</v>
      </c>
      <c r="B7232" s="2">
        <v>43550</v>
      </c>
      <c r="C7232" t="s">
        <v>63</v>
      </c>
      <c r="D7232" s="3">
        <v>43502.323528738423</v>
      </c>
      <c r="E7232" t="s">
        <v>64</v>
      </c>
      <c r="F7232" s="2">
        <v>43592</v>
      </c>
      <c r="G7232" s="2">
        <v>43752</v>
      </c>
      <c r="H7232" t="s">
        <v>17061</v>
      </c>
      <c r="J7232" t="s">
        <v>17062</v>
      </c>
      <c r="L7232" t="s">
        <v>4065</v>
      </c>
      <c r="M7232" t="s">
        <v>207</v>
      </c>
      <c r="N7232">
        <v>2655</v>
      </c>
      <c r="O7232" t="s">
        <v>70</v>
      </c>
      <c r="Q7232" t="s">
        <v>17063</v>
      </c>
      <c r="S7232" t="s">
        <v>72</v>
      </c>
      <c r="T7232" t="s">
        <v>651</v>
      </c>
      <c r="U7232" t="s">
        <v>652</v>
      </c>
      <c r="V7232" t="s">
        <v>653</v>
      </c>
      <c r="W7232" t="s">
        <v>207</v>
      </c>
      <c r="X7232" t="s">
        <v>1533</v>
      </c>
      <c r="Y7232" t="str">
        <f>"35-3031"</f>
        <v>35-3031</v>
      </c>
      <c r="Z7232" t="s">
        <v>410</v>
      </c>
      <c r="AA7232">
        <v>713910</v>
      </c>
      <c r="AB7232">
        <v>19</v>
      </c>
      <c r="AC7232">
        <v>19</v>
      </c>
      <c r="AD7232" t="s">
        <v>79</v>
      </c>
      <c r="AE7232" t="s">
        <v>80</v>
      </c>
      <c r="AF7232">
        <v>35</v>
      </c>
      <c r="AG7232" s="4">
        <v>0.58333333333333337</v>
      </c>
      <c r="AH7232" s="4">
        <v>0.875</v>
      </c>
      <c r="AI7232" s="5">
        <v>15.01</v>
      </c>
      <c r="AJ7232">
        <v>22.52</v>
      </c>
      <c r="AK7232">
        <v>25.5</v>
      </c>
      <c r="AL7232" t="s">
        <v>81</v>
      </c>
      <c r="AM7232" t="s">
        <v>82</v>
      </c>
      <c r="AO7232" t="s">
        <v>83</v>
      </c>
      <c r="AR7232" t="s">
        <v>82</v>
      </c>
      <c r="AT7232" t="s">
        <v>82</v>
      </c>
      <c r="AW7232" t="s">
        <v>72</v>
      </c>
      <c r="AX7232">
        <v>3</v>
      </c>
      <c r="AY7232" t="s">
        <v>4065</v>
      </c>
      <c r="AZ7232" t="s">
        <v>4065</v>
      </c>
      <c r="BA7232" t="s">
        <v>207</v>
      </c>
      <c r="BB7232">
        <v>2655</v>
      </c>
      <c r="BC7232" t="s">
        <v>79</v>
      </c>
      <c r="BH7232" t="s">
        <v>17062</v>
      </c>
      <c r="BJ7232">
        <v>41971640</v>
      </c>
    </row>
    <row r="7233" spans="1:62" x14ac:dyDescent="0.25">
      <c r="A7233" t="s">
        <v>35748</v>
      </c>
      <c r="B7233" s="2">
        <v>43550</v>
      </c>
      <c r="C7233" t="s">
        <v>63</v>
      </c>
      <c r="D7233" s="3">
        <v>43493.285476793979</v>
      </c>
      <c r="E7233" t="s">
        <v>64</v>
      </c>
      <c r="F7233" s="2">
        <v>43581</v>
      </c>
      <c r="G7233" s="2">
        <v>43770</v>
      </c>
      <c r="H7233" t="s">
        <v>35701</v>
      </c>
      <c r="I7233" t="s">
        <v>35702</v>
      </c>
      <c r="J7233" t="s">
        <v>35703</v>
      </c>
      <c r="K7233" t="s">
        <v>35704</v>
      </c>
      <c r="L7233" t="s">
        <v>17643</v>
      </c>
      <c r="M7233" t="s">
        <v>9587</v>
      </c>
      <c r="N7233">
        <v>2807</v>
      </c>
      <c r="O7233" t="s">
        <v>70</v>
      </c>
      <c r="Q7233" t="s">
        <v>35705</v>
      </c>
      <c r="S7233" t="s">
        <v>72</v>
      </c>
      <c r="T7233" t="s">
        <v>651</v>
      </c>
      <c r="U7233" t="s">
        <v>652</v>
      </c>
      <c r="V7233" t="s">
        <v>653</v>
      </c>
      <c r="W7233" t="s">
        <v>207</v>
      </c>
      <c r="X7233" t="s">
        <v>1427</v>
      </c>
      <c r="Y7233" t="str">
        <f>"37-2012"</f>
        <v>37-2012</v>
      </c>
      <c r="Z7233" t="s">
        <v>373</v>
      </c>
      <c r="AA7233">
        <v>721110</v>
      </c>
      <c r="AB7233">
        <v>6</v>
      </c>
      <c r="AC7233">
        <v>6</v>
      </c>
      <c r="AD7233" t="s">
        <v>79</v>
      </c>
      <c r="AE7233" t="s">
        <v>80</v>
      </c>
      <c r="AF7233">
        <v>35</v>
      </c>
      <c r="AG7233" s="4">
        <v>0.29166666666666669</v>
      </c>
      <c r="AH7233" s="4">
        <v>0.58333333333333337</v>
      </c>
      <c r="AI7233" s="5">
        <v>12.3</v>
      </c>
      <c r="AJ7233">
        <v>18.45</v>
      </c>
      <c r="AL7233" t="s">
        <v>81</v>
      </c>
      <c r="AM7233" t="s">
        <v>82</v>
      </c>
      <c r="AO7233" t="s">
        <v>83</v>
      </c>
      <c r="AR7233" t="s">
        <v>82</v>
      </c>
      <c r="AT7233" t="s">
        <v>82</v>
      </c>
      <c r="AW7233" t="s">
        <v>72</v>
      </c>
      <c r="AX7233">
        <v>3</v>
      </c>
      <c r="AY7233" t="s">
        <v>17643</v>
      </c>
      <c r="AZ7233" t="s">
        <v>885</v>
      </c>
      <c r="BA7233" t="s">
        <v>9587</v>
      </c>
      <c r="BB7233">
        <v>2807</v>
      </c>
      <c r="BC7233" t="s">
        <v>87</v>
      </c>
      <c r="BH7233" t="s">
        <v>35703</v>
      </c>
      <c r="BJ7233">
        <v>810766287</v>
      </c>
    </row>
    <row r="7234" spans="1:62" x14ac:dyDescent="0.25">
      <c r="A7234" t="s">
        <v>35753</v>
      </c>
      <c r="B7234" s="2">
        <v>43550</v>
      </c>
      <c r="C7234" t="s">
        <v>63</v>
      </c>
      <c r="D7234" s="3">
        <v>43496.415368425929</v>
      </c>
      <c r="E7234" t="s">
        <v>64</v>
      </c>
      <c r="F7234" s="2">
        <v>43586</v>
      </c>
      <c r="G7234" s="2">
        <v>43769</v>
      </c>
      <c r="H7234" t="s">
        <v>16154</v>
      </c>
      <c r="I7234" t="s">
        <v>16155</v>
      </c>
      <c r="J7234" t="s">
        <v>16156</v>
      </c>
      <c r="L7234" t="s">
        <v>16157</v>
      </c>
      <c r="M7234" t="s">
        <v>1101</v>
      </c>
      <c r="N7234">
        <v>5491</v>
      </c>
      <c r="O7234" t="s">
        <v>70</v>
      </c>
      <c r="Q7234" t="s">
        <v>16158</v>
      </c>
      <c r="S7234" t="s">
        <v>72</v>
      </c>
      <c r="T7234" t="s">
        <v>651</v>
      </c>
      <c r="U7234" t="s">
        <v>652</v>
      </c>
      <c r="V7234" t="s">
        <v>653</v>
      </c>
      <c r="W7234" t="s">
        <v>207</v>
      </c>
      <c r="X7234" t="s">
        <v>1982</v>
      </c>
      <c r="Y7234" t="str">
        <f>"43-4081"</f>
        <v>43-4081</v>
      </c>
      <c r="Z7234" t="s">
        <v>1983</v>
      </c>
      <c r="AA7234">
        <v>721110</v>
      </c>
      <c r="AB7234">
        <v>4</v>
      </c>
      <c r="AC7234">
        <v>4</v>
      </c>
      <c r="AD7234" t="s">
        <v>79</v>
      </c>
      <c r="AE7234" t="s">
        <v>80</v>
      </c>
      <c r="AF7234">
        <v>35</v>
      </c>
      <c r="AG7234" s="4">
        <v>0.29166666666666669</v>
      </c>
      <c r="AH7234" s="4">
        <v>0.58333333333333337</v>
      </c>
      <c r="AI7234" s="5">
        <v>12.63</v>
      </c>
      <c r="AJ7234">
        <v>18.95</v>
      </c>
      <c r="AK7234">
        <v>21</v>
      </c>
      <c r="AL7234" t="s">
        <v>81</v>
      </c>
      <c r="AM7234" t="s">
        <v>82</v>
      </c>
      <c r="AO7234" t="s">
        <v>83</v>
      </c>
      <c r="AR7234" t="s">
        <v>82</v>
      </c>
      <c r="AT7234" t="s">
        <v>82</v>
      </c>
      <c r="AW7234" t="s">
        <v>72</v>
      </c>
      <c r="AX7234">
        <v>6</v>
      </c>
      <c r="AY7234" t="s">
        <v>16157</v>
      </c>
      <c r="AZ7234" t="s">
        <v>16159</v>
      </c>
      <c r="BA7234" t="s">
        <v>1101</v>
      </c>
      <c r="BB7234">
        <v>5491</v>
      </c>
      <c r="BC7234" t="s">
        <v>87</v>
      </c>
      <c r="BH7234" t="s">
        <v>16156</v>
      </c>
      <c r="BJ7234">
        <v>30210311</v>
      </c>
    </row>
    <row r="7235" spans="1:62" x14ac:dyDescent="0.25">
      <c r="A7235" t="s">
        <v>35777</v>
      </c>
      <c r="B7235" s="2">
        <v>43550</v>
      </c>
      <c r="C7235" t="s">
        <v>63</v>
      </c>
      <c r="D7235" s="3">
        <v>43497.22148025463</v>
      </c>
      <c r="E7235" t="s">
        <v>64</v>
      </c>
      <c r="F7235" s="2">
        <v>43586</v>
      </c>
      <c r="G7235" s="2">
        <v>43769</v>
      </c>
      <c r="H7235" t="s">
        <v>16939</v>
      </c>
      <c r="J7235" t="s">
        <v>16940</v>
      </c>
      <c r="L7235" t="s">
        <v>16941</v>
      </c>
      <c r="M7235" t="s">
        <v>9587</v>
      </c>
      <c r="N7235">
        <v>2891</v>
      </c>
      <c r="O7235" t="s">
        <v>70</v>
      </c>
      <c r="Q7235" t="s">
        <v>16942</v>
      </c>
      <c r="S7235" t="s">
        <v>72</v>
      </c>
      <c r="T7235" t="s">
        <v>651</v>
      </c>
      <c r="U7235" t="s">
        <v>652</v>
      </c>
      <c r="V7235" t="s">
        <v>653</v>
      </c>
      <c r="W7235" t="s">
        <v>207</v>
      </c>
      <c r="X7235" t="s">
        <v>1533</v>
      </c>
      <c r="Y7235" t="str">
        <f>"35-3031"</f>
        <v>35-3031</v>
      </c>
      <c r="Z7235" t="s">
        <v>410</v>
      </c>
      <c r="AA7235">
        <v>721110</v>
      </c>
      <c r="AB7235">
        <v>21</v>
      </c>
      <c r="AC7235">
        <v>21</v>
      </c>
      <c r="AD7235" t="s">
        <v>79</v>
      </c>
      <c r="AE7235" t="s">
        <v>95</v>
      </c>
      <c r="AF7235">
        <v>35</v>
      </c>
      <c r="AG7235" s="4">
        <v>0.375</v>
      </c>
      <c r="AH7235" s="4">
        <v>0.66666666666666663</v>
      </c>
      <c r="AI7235" s="5">
        <v>10.77</v>
      </c>
      <c r="AJ7235">
        <v>16.16</v>
      </c>
      <c r="AK7235">
        <v>24</v>
      </c>
      <c r="AL7235" t="s">
        <v>81</v>
      </c>
      <c r="AM7235" t="s">
        <v>82</v>
      </c>
      <c r="AO7235" t="s">
        <v>83</v>
      </c>
      <c r="AR7235" t="s">
        <v>82</v>
      </c>
      <c r="AT7235" t="s">
        <v>82</v>
      </c>
      <c r="AW7235" t="s">
        <v>72</v>
      </c>
      <c r="AX7235">
        <v>12</v>
      </c>
      <c r="AY7235" t="s">
        <v>16941</v>
      </c>
      <c r="AZ7235" t="s">
        <v>885</v>
      </c>
      <c r="BA7235" t="s">
        <v>9587</v>
      </c>
      <c r="BB7235">
        <v>2891</v>
      </c>
      <c r="BC7235" t="s">
        <v>79</v>
      </c>
      <c r="BH7235" t="s">
        <v>16940</v>
      </c>
      <c r="BJ7235">
        <v>271920653</v>
      </c>
    </row>
    <row r="7236" spans="1:62" x14ac:dyDescent="0.25">
      <c r="A7236" t="s">
        <v>35795</v>
      </c>
      <c r="B7236" s="2">
        <v>43550</v>
      </c>
      <c r="C7236" t="s">
        <v>63</v>
      </c>
      <c r="D7236" s="3">
        <v>43502.323956157408</v>
      </c>
      <c r="E7236" t="s">
        <v>64</v>
      </c>
      <c r="F7236" s="2">
        <v>43592</v>
      </c>
      <c r="G7236" s="2">
        <v>43752</v>
      </c>
      <c r="H7236" t="s">
        <v>17061</v>
      </c>
      <c r="J7236" t="s">
        <v>17062</v>
      </c>
      <c r="L7236" t="s">
        <v>4065</v>
      </c>
      <c r="M7236" t="s">
        <v>207</v>
      </c>
      <c r="N7236">
        <v>2655</v>
      </c>
      <c r="O7236" t="s">
        <v>70</v>
      </c>
      <c r="Q7236" t="s">
        <v>17063</v>
      </c>
      <c r="S7236" t="s">
        <v>72</v>
      </c>
      <c r="T7236" t="s">
        <v>651</v>
      </c>
      <c r="U7236" t="s">
        <v>652</v>
      </c>
      <c r="V7236" t="s">
        <v>653</v>
      </c>
      <c r="W7236" t="s">
        <v>207</v>
      </c>
      <c r="X7236" t="s">
        <v>35796</v>
      </c>
      <c r="Y7236" t="str">
        <f>"35-2014"</f>
        <v>35-2014</v>
      </c>
      <c r="Z7236" t="s">
        <v>301</v>
      </c>
      <c r="AA7236">
        <v>713910</v>
      </c>
      <c r="AB7236">
        <v>22</v>
      </c>
      <c r="AC7236">
        <v>22</v>
      </c>
      <c r="AD7236" t="s">
        <v>79</v>
      </c>
      <c r="AE7236" t="s">
        <v>80</v>
      </c>
      <c r="AF7236">
        <v>35</v>
      </c>
      <c r="AG7236" s="4">
        <v>0.58333333333333337</v>
      </c>
      <c r="AH7236" s="4">
        <v>0.875</v>
      </c>
      <c r="AI7236" s="5">
        <v>15.17</v>
      </c>
      <c r="AJ7236">
        <v>22.76</v>
      </c>
      <c r="AK7236">
        <v>27</v>
      </c>
      <c r="AL7236" t="s">
        <v>81</v>
      </c>
      <c r="AM7236" t="s">
        <v>82</v>
      </c>
      <c r="AO7236" t="s">
        <v>83</v>
      </c>
      <c r="AR7236" t="s">
        <v>82</v>
      </c>
      <c r="AT7236" t="s">
        <v>82</v>
      </c>
      <c r="AW7236" t="s">
        <v>72</v>
      </c>
      <c r="AX7236">
        <v>6</v>
      </c>
      <c r="AY7236" t="s">
        <v>4065</v>
      </c>
      <c r="AZ7236" t="s">
        <v>4065</v>
      </c>
      <c r="BA7236" t="s">
        <v>207</v>
      </c>
      <c r="BB7236">
        <v>2655</v>
      </c>
      <c r="BC7236" t="s">
        <v>79</v>
      </c>
      <c r="BH7236" t="s">
        <v>17062</v>
      </c>
      <c r="BJ7236">
        <v>41971640</v>
      </c>
    </row>
    <row r="7237" spans="1:62" x14ac:dyDescent="0.25">
      <c r="A7237" t="s">
        <v>35805</v>
      </c>
      <c r="B7237" s="2">
        <v>43550</v>
      </c>
      <c r="C7237" t="s">
        <v>63</v>
      </c>
      <c r="D7237" s="3">
        <v>43501.372034733795</v>
      </c>
      <c r="E7237" t="s">
        <v>64</v>
      </c>
      <c r="F7237" s="2">
        <v>43591</v>
      </c>
      <c r="G7237" s="2">
        <v>43743</v>
      </c>
      <c r="H7237" t="s">
        <v>35701</v>
      </c>
      <c r="I7237" t="s">
        <v>35702</v>
      </c>
      <c r="J7237" t="s">
        <v>35703</v>
      </c>
      <c r="K7237" t="s">
        <v>35704</v>
      </c>
      <c r="L7237" t="s">
        <v>17643</v>
      </c>
      <c r="M7237" t="s">
        <v>9587</v>
      </c>
      <c r="N7237">
        <v>2807</v>
      </c>
      <c r="O7237" t="s">
        <v>70</v>
      </c>
      <c r="Q7237" t="s">
        <v>35705</v>
      </c>
      <c r="S7237" t="s">
        <v>72</v>
      </c>
      <c r="T7237" t="s">
        <v>651</v>
      </c>
      <c r="U7237" t="s">
        <v>652</v>
      </c>
      <c r="V7237" t="s">
        <v>653</v>
      </c>
      <c r="W7237" t="s">
        <v>207</v>
      </c>
      <c r="X7237" t="s">
        <v>1533</v>
      </c>
      <c r="Y7237" t="str">
        <f>"35-3031"</f>
        <v>35-3031</v>
      </c>
      <c r="Z7237" t="s">
        <v>410</v>
      </c>
      <c r="AA7237">
        <v>721110</v>
      </c>
      <c r="AB7237">
        <v>10</v>
      </c>
      <c r="AC7237">
        <v>10</v>
      </c>
      <c r="AD7237" t="s">
        <v>79</v>
      </c>
      <c r="AE7237" t="s">
        <v>80</v>
      </c>
      <c r="AF7237">
        <v>35</v>
      </c>
      <c r="AG7237" s="4">
        <v>0.29166666666666669</v>
      </c>
      <c r="AH7237" s="4">
        <v>0.58333333333333337</v>
      </c>
      <c r="AI7237" s="5">
        <v>21.3</v>
      </c>
      <c r="AJ7237">
        <v>31.95</v>
      </c>
      <c r="AL7237" t="s">
        <v>81</v>
      </c>
      <c r="AM7237" t="s">
        <v>82</v>
      </c>
      <c r="AO7237" t="s">
        <v>83</v>
      </c>
      <c r="AR7237" t="s">
        <v>82</v>
      </c>
      <c r="AT7237" t="s">
        <v>82</v>
      </c>
      <c r="AW7237" t="s">
        <v>72</v>
      </c>
      <c r="AX7237">
        <v>3</v>
      </c>
      <c r="AY7237" t="s">
        <v>17643</v>
      </c>
      <c r="AZ7237" t="s">
        <v>885</v>
      </c>
      <c r="BA7237" t="s">
        <v>9587</v>
      </c>
      <c r="BB7237">
        <v>2807</v>
      </c>
      <c r="BC7237" t="s">
        <v>87</v>
      </c>
      <c r="BH7237" t="s">
        <v>35703</v>
      </c>
      <c r="BJ7237">
        <v>810766287</v>
      </c>
    </row>
    <row r="7238" spans="1:62" x14ac:dyDescent="0.25">
      <c r="A7238" t="s">
        <v>35820</v>
      </c>
      <c r="B7238" s="2">
        <v>43550</v>
      </c>
      <c r="C7238" t="s">
        <v>63</v>
      </c>
      <c r="D7238" s="3">
        <v>43496.301303796296</v>
      </c>
      <c r="E7238" t="s">
        <v>64</v>
      </c>
      <c r="F7238" s="2">
        <v>43586</v>
      </c>
      <c r="G7238" s="2">
        <v>43753</v>
      </c>
      <c r="H7238" t="s">
        <v>35773</v>
      </c>
      <c r="I7238" t="s">
        <v>35774</v>
      </c>
      <c r="J7238" t="s">
        <v>35775</v>
      </c>
      <c r="L7238" t="s">
        <v>10205</v>
      </c>
      <c r="M7238" t="s">
        <v>207</v>
      </c>
      <c r="N7238">
        <v>2554</v>
      </c>
      <c r="O7238" t="s">
        <v>70</v>
      </c>
      <c r="Q7238" t="s">
        <v>35776</v>
      </c>
      <c r="S7238" t="s">
        <v>72</v>
      </c>
      <c r="T7238" t="s">
        <v>651</v>
      </c>
      <c r="U7238" t="s">
        <v>652</v>
      </c>
      <c r="V7238" t="s">
        <v>653</v>
      </c>
      <c r="W7238" t="s">
        <v>207</v>
      </c>
      <c r="X7238" t="s">
        <v>35821</v>
      </c>
      <c r="Y7238" t="str">
        <f>"39-6011"</f>
        <v>39-6011</v>
      </c>
      <c r="Z7238" t="s">
        <v>3264</v>
      </c>
      <c r="AA7238">
        <v>721110</v>
      </c>
      <c r="AB7238">
        <v>1</v>
      </c>
      <c r="AC7238">
        <v>1</v>
      </c>
      <c r="AD7238" t="s">
        <v>79</v>
      </c>
      <c r="AE7238" t="s">
        <v>80</v>
      </c>
      <c r="AF7238">
        <v>40</v>
      </c>
      <c r="AG7238" s="4">
        <v>0.375</v>
      </c>
      <c r="AH7238" s="4">
        <v>0.70833333333333337</v>
      </c>
      <c r="AI7238" s="5">
        <v>13.36</v>
      </c>
      <c r="AJ7238">
        <v>20.04</v>
      </c>
      <c r="AL7238" t="s">
        <v>81</v>
      </c>
      <c r="AM7238" t="s">
        <v>72</v>
      </c>
      <c r="AN7238">
        <v>3</v>
      </c>
      <c r="AO7238" t="s">
        <v>83</v>
      </c>
      <c r="AR7238" t="s">
        <v>82</v>
      </c>
      <c r="AT7238" t="s">
        <v>82</v>
      </c>
      <c r="AW7238" t="s">
        <v>72</v>
      </c>
      <c r="AX7238">
        <v>6</v>
      </c>
      <c r="AY7238" t="s">
        <v>10205</v>
      </c>
      <c r="AZ7238" t="s">
        <v>10205</v>
      </c>
      <c r="BA7238" t="s">
        <v>207</v>
      </c>
      <c r="BB7238">
        <v>2554</v>
      </c>
      <c r="BC7238" t="s">
        <v>87</v>
      </c>
      <c r="BH7238" t="s">
        <v>35775</v>
      </c>
      <c r="BJ7238">
        <v>42236177</v>
      </c>
    </row>
    <row r="7239" spans="1:62" x14ac:dyDescent="0.25">
      <c r="A7239" t="s">
        <v>35884</v>
      </c>
      <c r="B7239" s="2">
        <v>43550</v>
      </c>
      <c r="C7239" t="s">
        <v>63</v>
      </c>
      <c r="D7239" s="3">
        <v>43496.559352951386</v>
      </c>
      <c r="E7239" t="s">
        <v>117</v>
      </c>
      <c r="H7239" t="s">
        <v>35885</v>
      </c>
      <c r="I7239" t="s">
        <v>35886</v>
      </c>
      <c r="J7239" t="s">
        <v>35887</v>
      </c>
      <c r="L7239" t="s">
        <v>10205</v>
      </c>
      <c r="M7239" t="s">
        <v>207</v>
      </c>
      <c r="N7239">
        <v>2554</v>
      </c>
      <c r="O7239" t="s">
        <v>70</v>
      </c>
      <c r="Q7239" t="s">
        <v>35888</v>
      </c>
      <c r="S7239" t="s">
        <v>72</v>
      </c>
      <c r="T7239" t="s">
        <v>34193</v>
      </c>
      <c r="U7239" t="s">
        <v>34194</v>
      </c>
      <c r="V7239" t="s">
        <v>206</v>
      </c>
      <c r="W7239" t="s">
        <v>207</v>
      </c>
      <c r="X7239" t="s">
        <v>589</v>
      </c>
      <c r="Y7239" t="str">
        <f>"37-2012"</f>
        <v>37-2012</v>
      </c>
      <c r="Z7239" t="s">
        <v>373</v>
      </c>
      <c r="AA7239">
        <v>81211</v>
      </c>
      <c r="AB7239">
        <v>6</v>
      </c>
      <c r="AD7239" t="s">
        <v>79</v>
      </c>
      <c r="AE7239" t="s">
        <v>95</v>
      </c>
      <c r="AF7239">
        <v>40</v>
      </c>
      <c r="AG7239" s="4">
        <v>0.33333333333333331</v>
      </c>
      <c r="AH7239" s="4">
        <v>0.66666666666666663</v>
      </c>
      <c r="AI7239" s="5">
        <v>15.24</v>
      </c>
      <c r="AJ7239">
        <v>0</v>
      </c>
      <c r="AK7239">
        <v>0</v>
      </c>
      <c r="AL7239" t="s">
        <v>81</v>
      </c>
      <c r="AM7239" t="s">
        <v>82</v>
      </c>
      <c r="AO7239" t="s">
        <v>83</v>
      </c>
      <c r="AP7239" t="s">
        <v>67</v>
      </c>
      <c r="AQ7239" t="s">
        <v>67</v>
      </c>
      <c r="AR7239" t="s">
        <v>82</v>
      </c>
      <c r="AT7239" t="s">
        <v>82</v>
      </c>
      <c r="AW7239" t="s">
        <v>82</v>
      </c>
      <c r="AY7239" t="s">
        <v>360</v>
      </c>
      <c r="AZ7239" t="s">
        <v>360</v>
      </c>
      <c r="BA7239" t="s">
        <v>207</v>
      </c>
      <c r="BB7239">
        <v>2554</v>
      </c>
      <c r="BC7239" t="s">
        <v>87</v>
      </c>
      <c r="BH7239" t="s">
        <v>35759</v>
      </c>
      <c r="BJ7239">
        <v>813567156</v>
      </c>
    </row>
    <row r="7240" spans="1:62" x14ac:dyDescent="0.25">
      <c r="A7240" t="s">
        <v>35943</v>
      </c>
      <c r="B7240" s="2">
        <v>43550</v>
      </c>
      <c r="C7240" t="s">
        <v>63</v>
      </c>
      <c r="D7240" s="3">
        <v>43480.375402534723</v>
      </c>
      <c r="E7240" t="s">
        <v>64</v>
      </c>
      <c r="F7240" s="2">
        <v>43556</v>
      </c>
      <c r="G7240" s="2">
        <v>43800</v>
      </c>
      <c r="H7240" t="s">
        <v>35944</v>
      </c>
      <c r="J7240" t="s">
        <v>35945</v>
      </c>
      <c r="L7240" t="s">
        <v>24674</v>
      </c>
      <c r="M7240" t="s">
        <v>783</v>
      </c>
      <c r="N7240">
        <v>44124</v>
      </c>
      <c r="O7240" t="s">
        <v>70</v>
      </c>
      <c r="Q7240" t="s">
        <v>35946</v>
      </c>
      <c r="S7240" t="s">
        <v>72</v>
      </c>
      <c r="T7240" t="s">
        <v>878</v>
      </c>
      <c r="U7240" t="s">
        <v>2878</v>
      </c>
      <c r="V7240" t="s">
        <v>2620</v>
      </c>
      <c r="W7240" t="s">
        <v>881</v>
      </c>
      <c r="X7240" t="s">
        <v>94</v>
      </c>
      <c r="Y7240" t="str">
        <f>"37-3011"</f>
        <v>37-3011</v>
      </c>
      <c r="Z7240" t="s">
        <v>94</v>
      </c>
      <c r="AA7240">
        <v>561730</v>
      </c>
      <c r="AB7240">
        <v>4</v>
      </c>
      <c r="AC7240">
        <v>4</v>
      </c>
      <c r="AD7240" t="s">
        <v>79</v>
      </c>
      <c r="AE7240" t="s">
        <v>95</v>
      </c>
      <c r="AF7240">
        <v>40</v>
      </c>
      <c r="AG7240" s="4">
        <v>0.32291666666666669</v>
      </c>
      <c r="AH7240" s="4">
        <v>0.70833333333333337</v>
      </c>
      <c r="AI7240" s="5">
        <v>13.7</v>
      </c>
      <c r="AJ7240">
        <v>20.55</v>
      </c>
      <c r="AK7240">
        <v>28.5</v>
      </c>
      <c r="AL7240" t="s">
        <v>81</v>
      </c>
      <c r="AM7240" t="s">
        <v>82</v>
      </c>
      <c r="AO7240" t="s">
        <v>83</v>
      </c>
      <c r="AR7240" t="s">
        <v>82</v>
      </c>
      <c r="AT7240" t="s">
        <v>82</v>
      </c>
      <c r="AW7240" t="s">
        <v>72</v>
      </c>
      <c r="AX7240">
        <v>3</v>
      </c>
      <c r="AY7240" t="s">
        <v>8169</v>
      </c>
      <c r="AZ7240" t="s">
        <v>10080</v>
      </c>
      <c r="BA7240" t="s">
        <v>783</v>
      </c>
      <c r="BB7240">
        <v>44026</v>
      </c>
      <c r="BC7240" t="s">
        <v>79</v>
      </c>
      <c r="BH7240" t="s">
        <v>35947</v>
      </c>
      <c r="BJ7240">
        <v>462010641</v>
      </c>
    </row>
    <row r="7241" spans="1:62" x14ac:dyDescent="0.25">
      <c r="A7241" t="s">
        <v>36043</v>
      </c>
      <c r="B7241" s="2">
        <v>43550</v>
      </c>
      <c r="C7241" t="s">
        <v>63</v>
      </c>
      <c r="D7241" s="3">
        <v>43478.425750104165</v>
      </c>
      <c r="E7241" t="s">
        <v>64</v>
      </c>
      <c r="F7241" s="2">
        <v>43556</v>
      </c>
      <c r="G7241" s="2">
        <v>43829</v>
      </c>
      <c r="H7241" t="s">
        <v>36044</v>
      </c>
      <c r="I7241" t="s">
        <v>36045</v>
      </c>
      <c r="J7241" t="s">
        <v>36046</v>
      </c>
      <c r="L7241" t="s">
        <v>36047</v>
      </c>
      <c r="M7241" t="s">
        <v>105</v>
      </c>
      <c r="N7241">
        <v>76227</v>
      </c>
      <c r="O7241" t="s">
        <v>70</v>
      </c>
      <c r="Q7241" t="s">
        <v>36048</v>
      </c>
      <c r="S7241" t="s">
        <v>72</v>
      </c>
      <c r="T7241" t="s">
        <v>1855</v>
      </c>
      <c r="U7241" t="s">
        <v>1856</v>
      </c>
      <c r="V7241" t="s">
        <v>863</v>
      </c>
      <c r="W7241" t="s">
        <v>105</v>
      </c>
      <c r="X7241" t="s">
        <v>4819</v>
      </c>
      <c r="Y7241" t="str">
        <f>"37-3011"</f>
        <v>37-3011</v>
      </c>
      <c r="Z7241" t="s">
        <v>94</v>
      </c>
      <c r="AA7241">
        <v>561730</v>
      </c>
      <c r="AB7241">
        <v>10</v>
      </c>
      <c r="AC7241">
        <v>10</v>
      </c>
      <c r="AD7241" t="s">
        <v>79</v>
      </c>
      <c r="AE7241" t="s">
        <v>95</v>
      </c>
      <c r="AF7241">
        <v>40</v>
      </c>
      <c r="AG7241" s="4">
        <v>0.29166666666666669</v>
      </c>
      <c r="AH7241" s="4">
        <v>0.66666666666666663</v>
      </c>
      <c r="AI7241" s="5">
        <v>13.94</v>
      </c>
      <c r="AJ7241">
        <v>20.91</v>
      </c>
      <c r="AL7241" t="s">
        <v>81</v>
      </c>
      <c r="AM7241" t="s">
        <v>82</v>
      </c>
      <c r="AO7241" t="s">
        <v>83</v>
      </c>
      <c r="AR7241" t="s">
        <v>82</v>
      </c>
      <c r="AT7241" t="s">
        <v>82</v>
      </c>
      <c r="AW7241" t="s">
        <v>82</v>
      </c>
      <c r="AY7241" t="s">
        <v>36047</v>
      </c>
      <c r="AZ7241" t="s">
        <v>3523</v>
      </c>
      <c r="BA7241" t="s">
        <v>105</v>
      </c>
      <c r="BB7241">
        <v>76227</v>
      </c>
      <c r="BC7241" t="s">
        <v>79</v>
      </c>
      <c r="BH7241" t="s">
        <v>36046</v>
      </c>
      <c r="BJ7241">
        <v>752353627</v>
      </c>
    </row>
    <row r="7242" spans="1:62" x14ac:dyDescent="0.25">
      <c r="A7242" t="s">
        <v>36079</v>
      </c>
      <c r="B7242" s="2">
        <v>43550</v>
      </c>
      <c r="C7242" t="s">
        <v>63</v>
      </c>
      <c r="D7242" s="3">
        <v>43475.240380694442</v>
      </c>
      <c r="E7242" t="s">
        <v>117</v>
      </c>
      <c r="H7242" t="s">
        <v>35937</v>
      </c>
      <c r="J7242" t="s">
        <v>35938</v>
      </c>
      <c r="L7242" t="s">
        <v>15526</v>
      </c>
      <c r="M7242" t="s">
        <v>136</v>
      </c>
      <c r="N7242">
        <v>20852</v>
      </c>
      <c r="O7242" t="s">
        <v>70</v>
      </c>
      <c r="Q7242" t="s">
        <v>35939</v>
      </c>
      <c r="S7242" t="s">
        <v>82</v>
      </c>
      <c r="U7242" t="s">
        <v>92</v>
      </c>
      <c r="X7242" t="s">
        <v>19817</v>
      </c>
      <c r="Y7242" t="str">
        <f>"37-2011"</f>
        <v>37-2011</v>
      </c>
      <c r="Z7242" t="s">
        <v>424</v>
      </c>
      <c r="AA7242">
        <v>561790</v>
      </c>
      <c r="AB7242">
        <v>15</v>
      </c>
      <c r="AD7242" t="s">
        <v>79</v>
      </c>
      <c r="AE7242" t="s">
        <v>95</v>
      </c>
      <c r="AF7242">
        <v>40</v>
      </c>
      <c r="AG7242" s="4">
        <v>0.375</v>
      </c>
      <c r="AH7242" s="4">
        <v>0.70833333333333337</v>
      </c>
      <c r="AI7242" s="5">
        <v>14.08</v>
      </c>
      <c r="AJ7242">
        <v>21.12</v>
      </c>
      <c r="AM7242" t="s">
        <v>82</v>
      </c>
      <c r="AO7242" t="s">
        <v>213</v>
      </c>
      <c r="AR7242" t="s">
        <v>82</v>
      </c>
      <c r="AT7242" t="s">
        <v>82</v>
      </c>
      <c r="AW7242" t="s">
        <v>82</v>
      </c>
      <c r="AY7242" t="s">
        <v>15528</v>
      </c>
      <c r="AZ7242" t="s">
        <v>291</v>
      </c>
      <c r="BA7242" t="s">
        <v>136</v>
      </c>
      <c r="BB7242">
        <v>20852</v>
      </c>
      <c r="BC7242" t="s">
        <v>79</v>
      </c>
      <c r="BD7242" t="s">
        <v>35941</v>
      </c>
      <c r="BE7242">
        <v>927621</v>
      </c>
      <c r="BF7242" s="2">
        <v>43466</v>
      </c>
      <c r="BG7242" s="2">
        <v>43556</v>
      </c>
      <c r="BH7242" t="s">
        <v>35942</v>
      </c>
      <c r="BJ7242">
        <v>870759792</v>
      </c>
    </row>
    <row r="7243" spans="1:62" x14ac:dyDescent="0.25">
      <c r="A7243" t="s">
        <v>36119</v>
      </c>
      <c r="B7243" s="2">
        <v>43550</v>
      </c>
      <c r="C7243" t="s">
        <v>63</v>
      </c>
      <c r="D7243" s="3">
        <v>43490.655692384258</v>
      </c>
      <c r="E7243" t="s">
        <v>117</v>
      </c>
      <c r="H7243" t="s">
        <v>36120</v>
      </c>
      <c r="J7243" t="s">
        <v>36121</v>
      </c>
      <c r="L7243" t="s">
        <v>2222</v>
      </c>
      <c r="M7243" t="s">
        <v>323</v>
      </c>
      <c r="N7243">
        <v>94803</v>
      </c>
      <c r="O7243" t="s">
        <v>70</v>
      </c>
      <c r="Q7243" t="s">
        <v>36122</v>
      </c>
      <c r="S7243" t="s">
        <v>72</v>
      </c>
      <c r="T7243" t="s">
        <v>36123</v>
      </c>
      <c r="U7243" t="s">
        <v>36124</v>
      </c>
      <c r="V7243" t="s">
        <v>25816</v>
      </c>
      <c r="W7243" t="s">
        <v>323</v>
      </c>
      <c r="X7243" t="s">
        <v>36125</v>
      </c>
      <c r="Y7243" t="str">
        <f>"51-7011"</f>
        <v>51-7011</v>
      </c>
      <c r="Z7243" t="s">
        <v>36126</v>
      </c>
      <c r="AA7243">
        <v>3371</v>
      </c>
      <c r="AB7243">
        <v>1</v>
      </c>
      <c r="AD7243" t="s">
        <v>79</v>
      </c>
      <c r="AE7243" t="s">
        <v>599</v>
      </c>
      <c r="AF7243">
        <v>40</v>
      </c>
      <c r="AG7243" s="4">
        <v>0.29166666666666669</v>
      </c>
      <c r="AH7243" s="4">
        <v>0.64583333333333337</v>
      </c>
      <c r="AI7243" s="6">
        <v>20</v>
      </c>
      <c r="AL7243" t="s">
        <v>81</v>
      </c>
      <c r="AM7243" t="s">
        <v>82</v>
      </c>
      <c r="AO7243" t="s">
        <v>213</v>
      </c>
      <c r="AQ7243" t="s">
        <v>36127</v>
      </c>
      <c r="AR7243" t="s">
        <v>82</v>
      </c>
      <c r="AT7243" t="s">
        <v>82</v>
      </c>
      <c r="AW7243" t="s">
        <v>72</v>
      </c>
      <c r="AX7243">
        <v>60</v>
      </c>
      <c r="AY7243" t="s">
        <v>2222</v>
      </c>
      <c r="AZ7243" t="s">
        <v>21257</v>
      </c>
      <c r="BA7243" t="s">
        <v>323</v>
      </c>
      <c r="BB7243">
        <v>94801</v>
      </c>
      <c r="BC7243" t="s">
        <v>87</v>
      </c>
      <c r="BH7243" t="s">
        <v>36128</v>
      </c>
      <c r="BJ7243">
        <v>473153092</v>
      </c>
    </row>
    <row r="7244" spans="1:62" x14ac:dyDescent="0.25">
      <c r="A7244" t="s">
        <v>36173</v>
      </c>
      <c r="B7244" s="2">
        <v>43550</v>
      </c>
      <c r="C7244" t="s">
        <v>63</v>
      </c>
      <c r="D7244" s="3">
        <v>43475.539348599537</v>
      </c>
      <c r="E7244" t="s">
        <v>64</v>
      </c>
      <c r="F7244" s="2">
        <v>43556</v>
      </c>
      <c r="G7244" s="2">
        <v>43784</v>
      </c>
      <c r="H7244" t="s">
        <v>36174</v>
      </c>
      <c r="I7244" t="s">
        <v>36175</v>
      </c>
      <c r="J7244" t="s">
        <v>36176</v>
      </c>
      <c r="L7244" t="s">
        <v>36177</v>
      </c>
      <c r="M7244" t="s">
        <v>192</v>
      </c>
      <c r="N7244">
        <v>55077</v>
      </c>
      <c r="O7244" t="s">
        <v>70</v>
      </c>
      <c r="Q7244" t="s">
        <v>36178</v>
      </c>
      <c r="S7244" t="s">
        <v>72</v>
      </c>
      <c r="T7244" t="s">
        <v>910</v>
      </c>
      <c r="U7244" t="s">
        <v>911</v>
      </c>
      <c r="V7244" t="s">
        <v>863</v>
      </c>
      <c r="W7244" t="s">
        <v>105</v>
      </c>
      <c r="X7244" t="s">
        <v>4819</v>
      </c>
      <c r="Y7244" t="str">
        <f>"37-3011"</f>
        <v>37-3011</v>
      </c>
      <c r="Z7244" t="s">
        <v>94</v>
      </c>
      <c r="AA7244">
        <v>561730</v>
      </c>
      <c r="AB7244">
        <v>15</v>
      </c>
      <c r="AC7244">
        <v>15</v>
      </c>
      <c r="AD7244" t="s">
        <v>79</v>
      </c>
      <c r="AE7244" t="s">
        <v>95</v>
      </c>
      <c r="AF7244">
        <v>40</v>
      </c>
      <c r="AG7244" s="4">
        <v>0.33333333333333331</v>
      </c>
      <c r="AH7244" s="4">
        <v>0.70833333333333337</v>
      </c>
      <c r="AI7244" s="5">
        <v>17.05</v>
      </c>
      <c r="AJ7244">
        <v>25.58</v>
      </c>
      <c r="AL7244" t="s">
        <v>81</v>
      </c>
      <c r="AM7244" t="s">
        <v>82</v>
      </c>
      <c r="AO7244" t="s">
        <v>83</v>
      </c>
      <c r="AR7244" t="s">
        <v>82</v>
      </c>
      <c r="AT7244" t="s">
        <v>82</v>
      </c>
      <c r="AW7244" t="s">
        <v>82</v>
      </c>
      <c r="AY7244" t="s">
        <v>28026</v>
      </c>
      <c r="AZ7244" t="s">
        <v>12284</v>
      </c>
      <c r="BA7244" t="s">
        <v>192</v>
      </c>
      <c r="BB7244">
        <v>55077</v>
      </c>
      <c r="BC7244" t="s">
        <v>79</v>
      </c>
      <c r="BH7244" t="s">
        <v>36179</v>
      </c>
      <c r="BJ7244">
        <v>411324629</v>
      </c>
    </row>
    <row r="7245" spans="1:62" x14ac:dyDescent="0.25">
      <c r="A7245" t="s">
        <v>36214</v>
      </c>
      <c r="B7245" s="2">
        <v>43550</v>
      </c>
      <c r="C7245" t="s">
        <v>63</v>
      </c>
      <c r="D7245" s="3">
        <v>43476.510893877312</v>
      </c>
      <c r="E7245" t="s">
        <v>64</v>
      </c>
      <c r="F7245" s="2">
        <v>43556</v>
      </c>
      <c r="G7245" s="2">
        <v>43798</v>
      </c>
      <c r="H7245" t="s">
        <v>11404</v>
      </c>
      <c r="J7245" t="s">
        <v>11405</v>
      </c>
      <c r="K7245" t="s">
        <v>11406</v>
      </c>
      <c r="L7245" t="s">
        <v>11407</v>
      </c>
      <c r="M7245" t="s">
        <v>100</v>
      </c>
      <c r="N7245">
        <v>27410</v>
      </c>
      <c r="O7245" t="s">
        <v>70</v>
      </c>
      <c r="Q7245" t="s">
        <v>11408</v>
      </c>
      <c r="S7245" t="s">
        <v>72</v>
      </c>
      <c r="T7245" t="s">
        <v>910</v>
      </c>
      <c r="U7245" t="s">
        <v>911</v>
      </c>
      <c r="V7245" t="s">
        <v>863</v>
      </c>
      <c r="W7245" t="s">
        <v>105</v>
      </c>
      <c r="X7245" t="s">
        <v>1758</v>
      </c>
      <c r="Y7245" t="str">
        <f>"51-9198"</f>
        <v>51-9198</v>
      </c>
      <c r="Z7245" t="s">
        <v>199</v>
      </c>
      <c r="AA7245">
        <v>325510</v>
      </c>
      <c r="AB7245">
        <v>40</v>
      </c>
      <c r="AC7245">
        <v>40</v>
      </c>
      <c r="AD7245" t="s">
        <v>79</v>
      </c>
      <c r="AE7245" t="s">
        <v>95</v>
      </c>
      <c r="AF7245">
        <v>40</v>
      </c>
      <c r="AG7245" s="4">
        <v>0.29166666666666669</v>
      </c>
      <c r="AH7245" s="4">
        <v>0.66666666666666663</v>
      </c>
      <c r="AI7245" s="5">
        <v>14.25</v>
      </c>
      <c r="AJ7245">
        <v>21.38</v>
      </c>
      <c r="AL7245" t="s">
        <v>81</v>
      </c>
      <c r="AM7245" t="s">
        <v>82</v>
      </c>
      <c r="AO7245" t="s">
        <v>83</v>
      </c>
      <c r="AR7245" t="s">
        <v>82</v>
      </c>
      <c r="AT7245" t="s">
        <v>82</v>
      </c>
      <c r="AW7245" t="s">
        <v>82</v>
      </c>
      <c r="AY7245" t="s">
        <v>11409</v>
      </c>
      <c r="AZ7245" t="s">
        <v>1566</v>
      </c>
      <c r="BA7245" t="s">
        <v>100</v>
      </c>
      <c r="BB7245">
        <v>27360</v>
      </c>
      <c r="BC7245" t="s">
        <v>87</v>
      </c>
      <c r="BH7245" t="s">
        <v>11410</v>
      </c>
      <c r="BJ7245">
        <v>752657523</v>
      </c>
    </row>
    <row r="7246" spans="1:62" x14ac:dyDescent="0.25">
      <c r="A7246" t="s">
        <v>36261</v>
      </c>
      <c r="B7246" s="2">
        <v>43550</v>
      </c>
      <c r="C7246" t="s">
        <v>63</v>
      </c>
      <c r="D7246" s="3">
        <v>43476.639239571756</v>
      </c>
      <c r="E7246" t="s">
        <v>64</v>
      </c>
      <c r="F7246" s="2">
        <v>43556</v>
      </c>
      <c r="G7246" s="2">
        <v>43769</v>
      </c>
      <c r="H7246" t="s">
        <v>906</v>
      </c>
      <c r="J7246" t="s">
        <v>907</v>
      </c>
      <c r="L7246" t="s">
        <v>908</v>
      </c>
      <c r="M7246" t="s">
        <v>761</v>
      </c>
      <c r="N7246">
        <v>31774</v>
      </c>
      <c r="O7246" t="s">
        <v>70</v>
      </c>
      <c r="Q7246" t="s">
        <v>909</v>
      </c>
      <c r="S7246" t="s">
        <v>72</v>
      </c>
      <c r="T7246" t="s">
        <v>910</v>
      </c>
      <c r="U7246" t="s">
        <v>911</v>
      </c>
      <c r="V7246" t="s">
        <v>863</v>
      </c>
      <c r="W7246" t="s">
        <v>105</v>
      </c>
      <c r="X7246" t="s">
        <v>912</v>
      </c>
      <c r="Y7246" t="str">
        <f>"47-2044"</f>
        <v>47-2044</v>
      </c>
      <c r="Z7246" t="s">
        <v>913</v>
      </c>
      <c r="AA7246">
        <v>238330</v>
      </c>
      <c r="AB7246">
        <v>100</v>
      </c>
      <c r="AC7246">
        <v>100</v>
      </c>
      <c r="AD7246" t="s">
        <v>79</v>
      </c>
      <c r="AE7246" t="s">
        <v>95</v>
      </c>
      <c r="AF7246">
        <v>40</v>
      </c>
      <c r="AG7246" s="4">
        <v>0.375</v>
      </c>
      <c r="AH7246" s="4">
        <v>0.75</v>
      </c>
      <c r="AI7246" s="5">
        <v>18.03</v>
      </c>
      <c r="AJ7246">
        <v>27.05</v>
      </c>
      <c r="AL7246" t="s">
        <v>81</v>
      </c>
      <c r="AM7246" t="s">
        <v>82</v>
      </c>
      <c r="AO7246" t="s">
        <v>83</v>
      </c>
      <c r="AR7246" t="s">
        <v>82</v>
      </c>
      <c r="AT7246" t="s">
        <v>82</v>
      </c>
      <c r="AW7246" t="s">
        <v>82</v>
      </c>
      <c r="AY7246" t="s">
        <v>908</v>
      </c>
      <c r="AZ7246" t="s">
        <v>914</v>
      </c>
      <c r="BA7246" t="s">
        <v>761</v>
      </c>
      <c r="BB7246">
        <v>31774</v>
      </c>
      <c r="BC7246" t="s">
        <v>79</v>
      </c>
      <c r="BH7246" t="s">
        <v>907</v>
      </c>
      <c r="BJ7246">
        <v>581767006</v>
      </c>
    </row>
    <row r="7247" spans="1:62" x14ac:dyDescent="0.25">
      <c r="A7247" t="s">
        <v>36305</v>
      </c>
      <c r="B7247" s="2">
        <v>43550</v>
      </c>
      <c r="C7247" t="s">
        <v>63</v>
      </c>
      <c r="D7247" s="3">
        <v>43476.330801770833</v>
      </c>
      <c r="E7247" t="s">
        <v>91</v>
      </c>
      <c r="H7247" t="s">
        <v>36306</v>
      </c>
      <c r="J7247" t="s">
        <v>36307</v>
      </c>
      <c r="K7247" t="s">
        <v>18697</v>
      </c>
      <c r="L7247" t="s">
        <v>4574</v>
      </c>
      <c r="M7247" t="s">
        <v>859</v>
      </c>
      <c r="N7247">
        <v>98199</v>
      </c>
      <c r="O7247" t="s">
        <v>70</v>
      </c>
      <c r="Q7247" t="s">
        <v>25239</v>
      </c>
      <c r="S7247" t="s">
        <v>72</v>
      </c>
      <c r="T7247" t="s">
        <v>36224</v>
      </c>
      <c r="U7247" t="s">
        <v>36225</v>
      </c>
      <c r="V7247" t="s">
        <v>11759</v>
      </c>
      <c r="W7247" t="s">
        <v>136</v>
      </c>
      <c r="X7247" t="s">
        <v>864</v>
      </c>
      <c r="Y7247" t="str">
        <f>"51-3022"</f>
        <v>51-3022</v>
      </c>
      <c r="Z7247" t="s">
        <v>865</v>
      </c>
      <c r="AA7247">
        <v>311712</v>
      </c>
      <c r="AB7247">
        <v>900</v>
      </c>
      <c r="AD7247" t="s">
        <v>79</v>
      </c>
      <c r="AE7247" t="s">
        <v>80</v>
      </c>
      <c r="AF7247">
        <v>35</v>
      </c>
      <c r="AG7247" s="4">
        <v>0.25</v>
      </c>
      <c r="AH7247" s="4">
        <v>0.91666666666666663</v>
      </c>
      <c r="AI7247" s="5">
        <v>12.64</v>
      </c>
      <c r="AJ7247">
        <v>18.96</v>
      </c>
      <c r="AM7247" t="s">
        <v>82</v>
      </c>
      <c r="AO7247" t="s">
        <v>83</v>
      </c>
      <c r="AP7247" t="s">
        <v>130</v>
      </c>
      <c r="AQ7247" t="s">
        <v>130</v>
      </c>
      <c r="AR7247" t="s">
        <v>82</v>
      </c>
      <c r="AT7247" t="s">
        <v>82</v>
      </c>
      <c r="AW7247" t="s">
        <v>82</v>
      </c>
      <c r="AY7247" t="s">
        <v>10851</v>
      </c>
      <c r="AZ7247" t="s">
        <v>10853</v>
      </c>
      <c r="BA7247" t="s">
        <v>595</v>
      </c>
      <c r="BB7247">
        <v>99835</v>
      </c>
      <c r="BC7247" t="s">
        <v>79</v>
      </c>
      <c r="BD7247" t="s">
        <v>36308</v>
      </c>
      <c r="BE7247" t="s">
        <v>130</v>
      </c>
      <c r="BF7247" s="2">
        <v>43466</v>
      </c>
      <c r="BG7247" s="2">
        <v>43525</v>
      </c>
      <c r="BH7247" t="s">
        <v>36309</v>
      </c>
      <c r="BI7247" t="s">
        <v>9417</v>
      </c>
      <c r="BJ7247">
        <v>205552025</v>
      </c>
    </row>
    <row r="7248" spans="1:62" x14ac:dyDescent="0.25">
      <c r="A7248" t="s">
        <v>36316</v>
      </c>
      <c r="B7248" s="2">
        <v>43550</v>
      </c>
      <c r="C7248" t="s">
        <v>63</v>
      </c>
      <c r="D7248" s="3">
        <v>43500.23088195602</v>
      </c>
      <c r="E7248" t="s">
        <v>64</v>
      </c>
      <c r="F7248" s="2">
        <v>43589</v>
      </c>
      <c r="G7248" s="2">
        <v>43756</v>
      </c>
      <c r="H7248" t="s">
        <v>17250</v>
      </c>
      <c r="J7248" t="s">
        <v>17251</v>
      </c>
      <c r="L7248" t="s">
        <v>17252</v>
      </c>
      <c r="M7248" t="s">
        <v>804</v>
      </c>
      <c r="N7248">
        <v>3254</v>
      </c>
      <c r="O7248" t="s">
        <v>70</v>
      </c>
      <c r="Q7248" t="s">
        <v>17253</v>
      </c>
      <c r="S7248" t="s">
        <v>72</v>
      </c>
      <c r="T7248" t="s">
        <v>651</v>
      </c>
      <c r="U7248" t="s">
        <v>652</v>
      </c>
      <c r="V7248" t="s">
        <v>653</v>
      </c>
      <c r="W7248" t="s">
        <v>207</v>
      </c>
      <c r="X7248" t="s">
        <v>16152</v>
      </c>
      <c r="Y7248" t="str">
        <f>"35-1012"</f>
        <v>35-1012</v>
      </c>
      <c r="Z7248" t="s">
        <v>598</v>
      </c>
      <c r="AA7248">
        <v>713910</v>
      </c>
      <c r="AB7248">
        <v>3</v>
      </c>
      <c r="AC7248">
        <v>3</v>
      </c>
      <c r="AD7248" t="s">
        <v>79</v>
      </c>
      <c r="AE7248" t="s">
        <v>80</v>
      </c>
      <c r="AF7248">
        <v>40</v>
      </c>
      <c r="AG7248" s="4">
        <v>0.375</v>
      </c>
      <c r="AH7248" s="4">
        <v>0.70833333333333337</v>
      </c>
      <c r="AI7248" s="5">
        <v>19.57</v>
      </c>
      <c r="AJ7248">
        <v>29.36</v>
      </c>
      <c r="AK7248">
        <v>30</v>
      </c>
      <c r="AL7248" t="s">
        <v>81</v>
      </c>
      <c r="AM7248" t="s">
        <v>72</v>
      </c>
      <c r="AN7248">
        <v>30</v>
      </c>
      <c r="AO7248" t="s">
        <v>83</v>
      </c>
      <c r="AP7248" t="s">
        <v>67</v>
      </c>
      <c r="AQ7248" t="s">
        <v>67</v>
      </c>
      <c r="AR7248" t="s">
        <v>82</v>
      </c>
      <c r="AT7248" t="s">
        <v>82</v>
      </c>
      <c r="AW7248" t="s">
        <v>72</v>
      </c>
      <c r="AX7248">
        <v>3</v>
      </c>
      <c r="AY7248" t="s">
        <v>17252</v>
      </c>
      <c r="AZ7248" t="s">
        <v>17119</v>
      </c>
      <c r="BA7248" t="s">
        <v>804</v>
      </c>
      <c r="BB7248">
        <v>3254</v>
      </c>
      <c r="BC7248" t="s">
        <v>87</v>
      </c>
      <c r="BH7248" t="s">
        <v>17251</v>
      </c>
      <c r="BJ7248">
        <v>20210407</v>
      </c>
    </row>
    <row r="7249" spans="1:62" x14ac:dyDescent="0.25">
      <c r="A7249" t="s">
        <v>36526</v>
      </c>
      <c r="B7249" s="2">
        <v>43550</v>
      </c>
      <c r="C7249" t="s">
        <v>63</v>
      </c>
      <c r="D7249" s="3">
        <v>43504.280916157404</v>
      </c>
      <c r="E7249" t="s">
        <v>64</v>
      </c>
      <c r="F7249" s="2">
        <v>43586</v>
      </c>
      <c r="G7249" s="2">
        <v>43769</v>
      </c>
      <c r="H7249" t="s">
        <v>36527</v>
      </c>
      <c r="J7249" t="s">
        <v>36528</v>
      </c>
      <c r="L7249" t="s">
        <v>16079</v>
      </c>
      <c r="M7249" t="s">
        <v>232</v>
      </c>
      <c r="N7249">
        <v>10580</v>
      </c>
      <c r="O7249" t="s">
        <v>70</v>
      </c>
      <c r="Q7249" t="s">
        <v>36529</v>
      </c>
      <c r="S7249" t="s">
        <v>72</v>
      </c>
      <c r="T7249" t="s">
        <v>36464</v>
      </c>
      <c r="U7249" t="s">
        <v>36465</v>
      </c>
      <c r="V7249" t="s">
        <v>36466</v>
      </c>
      <c r="W7249" t="s">
        <v>232</v>
      </c>
      <c r="X7249" t="s">
        <v>552</v>
      </c>
      <c r="Y7249" t="str">
        <f>"35-3031"</f>
        <v>35-3031</v>
      </c>
      <c r="Z7249" t="s">
        <v>410</v>
      </c>
      <c r="AA7249">
        <v>713910</v>
      </c>
      <c r="AB7249">
        <v>8</v>
      </c>
      <c r="AC7249">
        <v>8</v>
      </c>
      <c r="AD7249" t="s">
        <v>79</v>
      </c>
      <c r="AE7249" t="s">
        <v>95</v>
      </c>
      <c r="AF7249">
        <v>35</v>
      </c>
      <c r="AG7249" s="4">
        <v>0.41666666666666669</v>
      </c>
      <c r="AH7249" s="4">
        <v>0.95833333333333337</v>
      </c>
      <c r="AI7249" s="5">
        <v>15.27</v>
      </c>
      <c r="AJ7249">
        <v>22.91</v>
      </c>
      <c r="AL7249" t="s">
        <v>81</v>
      </c>
      <c r="AM7249" t="s">
        <v>82</v>
      </c>
      <c r="AO7249" t="s">
        <v>83</v>
      </c>
      <c r="AP7249" t="s">
        <v>130</v>
      </c>
      <c r="AQ7249" t="s">
        <v>130</v>
      </c>
      <c r="AR7249" t="s">
        <v>82</v>
      </c>
      <c r="AT7249" t="s">
        <v>82</v>
      </c>
      <c r="AW7249" t="s">
        <v>72</v>
      </c>
      <c r="AX7249">
        <v>3</v>
      </c>
      <c r="AY7249" t="s">
        <v>16079</v>
      </c>
      <c r="AZ7249" t="s">
        <v>1285</v>
      </c>
      <c r="BA7249" t="s">
        <v>232</v>
      </c>
      <c r="BB7249">
        <v>10580</v>
      </c>
      <c r="BC7249" t="s">
        <v>87</v>
      </c>
      <c r="BH7249" t="s">
        <v>36528</v>
      </c>
      <c r="BJ7249">
        <v>131695907</v>
      </c>
    </row>
    <row r="7250" spans="1:62" x14ac:dyDescent="0.25">
      <c r="A7250" t="s">
        <v>36544</v>
      </c>
      <c r="B7250" s="2">
        <v>43550</v>
      </c>
      <c r="C7250" t="s">
        <v>63</v>
      </c>
      <c r="D7250" s="3">
        <v>43504.283462013889</v>
      </c>
      <c r="E7250" t="s">
        <v>64</v>
      </c>
      <c r="F7250" s="2">
        <v>43586</v>
      </c>
      <c r="G7250" s="2">
        <v>43769</v>
      </c>
      <c r="H7250" t="s">
        <v>36527</v>
      </c>
      <c r="J7250" t="s">
        <v>36528</v>
      </c>
      <c r="L7250" t="s">
        <v>16079</v>
      </c>
      <c r="M7250" t="s">
        <v>232</v>
      </c>
      <c r="N7250">
        <v>10580</v>
      </c>
      <c r="O7250" t="s">
        <v>70</v>
      </c>
      <c r="Q7250" t="s">
        <v>36529</v>
      </c>
      <c r="S7250" t="s">
        <v>72</v>
      </c>
      <c r="T7250" t="s">
        <v>36464</v>
      </c>
      <c r="U7250" t="s">
        <v>36465</v>
      </c>
      <c r="V7250" t="s">
        <v>36466</v>
      </c>
      <c r="W7250" t="s">
        <v>232</v>
      </c>
      <c r="X7250" t="s">
        <v>362</v>
      </c>
      <c r="Y7250" t="str">
        <f>"35-2014"</f>
        <v>35-2014</v>
      </c>
      <c r="Z7250" t="s">
        <v>301</v>
      </c>
      <c r="AA7250">
        <v>713910</v>
      </c>
      <c r="AB7250">
        <v>3</v>
      </c>
      <c r="AC7250">
        <v>3</v>
      </c>
      <c r="AD7250" t="s">
        <v>79</v>
      </c>
      <c r="AE7250" t="s">
        <v>95</v>
      </c>
      <c r="AF7250">
        <v>35</v>
      </c>
      <c r="AG7250" s="4">
        <v>0.41666666666666669</v>
      </c>
      <c r="AH7250" s="4">
        <v>0.95833333333333337</v>
      </c>
      <c r="AI7250" s="5">
        <v>14.34</v>
      </c>
      <c r="AJ7250">
        <v>21.51</v>
      </c>
      <c r="AL7250" t="s">
        <v>81</v>
      </c>
      <c r="AM7250" t="s">
        <v>82</v>
      </c>
      <c r="AO7250" t="s">
        <v>83</v>
      </c>
      <c r="AP7250" t="s">
        <v>130</v>
      </c>
      <c r="AQ7250" t="s">
        <v>130</v>
      </c>
      <c r="AR7250" t="s">
        <v>82</v>
      </c>
      <c r="AT7250" t="s">
        <v>82</v>
      </c>
      <c r="AW7250" t="s">
        <v>72</v>
      </c>
      <c r="AX7250">
        <v>6</v>
      </c>
      <c r="AY7250" t="s">
        <v>16079</v>
      </c>
      <c r="AZ7250" t="s">
        <v>1285</v>
      </c>
      <c r="BA7250" t="s">
        <v>232</v>
      </c>
      <c r="BB7250">
        <v>10580</v>
      </c>
      <c r="BC7250" t="s">
        <v>87</v>
      </c>
      <c r="BH7250" t="s">
        <v>36528</v>
      </c>
      <c r="BJ7250">
        <v>131695907</v>
      </c>
    </row>
    <row r="7251" spans="1:62" x14ac:dyDescent="0.25">
      <c r="A7251" t="s">
        <v>36611</v>
      </c>
      <c r="B7251" s="2">
        <v>43550</v>
      </c>
      <c r="C7251" t="s">
        <v>63</v>
      </c>
      <c r="D7251" s="3">
        <v>43501.324573425925</v>
      </c>
      <c r="E7251" t="s">
        <v>64</v>
      </c>
      <c r="F7251" s="2">
        <v>43591</v>
      </c>
      <c r="G7251" s="2">
        <v>43756</v>
      </c>
      <c r="H7251" t="s">
        <v>18572</v>
      </c>
      <c r="J7251" t="s">
        <v>18573</v>
      </c>
      <c r="L7251" t="s">
        <v>18574</v>
      </c>
      <c r="M7251" t="s">
        <v>207</v>
      </c>
      <c r="N7251">
        <v>2564</v>
      </c>
      <c r="O7251" t="s">
        <v>70</v>
      </c>
      <c r="Q7251" t="s">
        <v>18575</v>
      </c>
      <c r="S7251" t="s">
        <v>72</v>
      </c>
      <c r="T7251" t="s">
        <v>651</v>
      </c>
      <c r="U7251" t="s">
        <v>652</v>
      </c>
      <c r="V7251" t="s">
        <v>653</v>
      </c>
      <c r="W7251" t="s">
        <v>207</v>
      </c>
      <c r="X7251" t="s">
        <v>1427</v>
      </c>
      <c r="Y7251" t="str">
        <f>"37-2012"</f>
        <v>37-2012</v>
      </c>
      <c r="Z7251" t="s">
        <v>373</v>
      </c>
      <c r="AA7251">
        <v>713910</v>
      </c>
      <c r="AB7251">
        <v>4</v>
      </c>
      <c r="AC7251">
        <v>4</v>
      </c>
      <c r="AD7251" t="s">
        <v>79</v>
      </c>
      <c r="AE7251" t="s">
        <v>80</v>
      </c>
      <c r="AF7251">
        <v>35</v>
      </c>
      <c r="AG7251" s="4">
        <v>0.29166666666666669</v>
      </c>
      <c r="AH7251" s="4">
        <v>0.58333333333333337</v>
      </c>
      <c r="AI7251" s="5">
        <v>17.25</v>
      </c>
      <c r="AJ7251">
        <v>25.88</v>
      </c>
      <c r="AK7251">
        <v>27</v>
      </c>
      <c r="AL7251" t="s">
        <v>81</v>
      </c>
      <c r="AM7251" t="s">
        <v>82</v>
      </c>
      <c r="AO7251" t="s">
        <v>83</v>
      </c>
      <c r="AR7251" t="s">
        <v>82</v>
      </c>
      <c r="AT7251" t="s">
        <v>82</v>
      </c>
      <c r="AW7251" t="s">
        <v>72</v>
      </c>
      <c r="AX7251">
        <v>3</v>
      </c>
      <c r="AY7251" t="s">
        <v>18574</v>
      </c>
      <c r="AZ7251" t="s">
        <v>10205</v>
      </c>
      <c r="BA7251" t="s">
        <v>207</v>
      </c>
      <c r="BB7251">
        <v>2564</v>
      </c>
      <c r="BC7251" t="s">
        <v>87</v>
      </c>
      <c r="BH7251" t="s">
        <v>18577</v>
      </c>
      <c r="BJ7251">
        <v>43282515</v>
      </c>
    </row>
    <row r="7252" spans="1:62" x14ac:dyDescent="0.25">
      <c r="A7252" t="s">
        <v>36645</v>
      </c>
      <c r="B7252" s="2">
        <v>43550</v>
      </c>
      <c r="C7252" t="s">
        <v>63</v>
      </c>
      <c r="D7252" s="3">
        <v>43504.287838622688</v>
      </c>
      <c r="E7252" t="s">
        <v>64</v>
      </c>
      <c r="F7252" s="2">
        <v>43586</v>
      </c>
      <c r="G7252" s="2">
        <v>43770</v>
      </c>
      <c r="H7252" t="s">
        <v>36646</v>
      </c>
      <c r="I7252" t="s">
        <v>67</v>
      </c>
      <c r="J7252" t="s">
        <v>36647</v>
      </c>
      <c r="K7252" t="s">
        <v>36648</v>
      </c>
      <c r="L7252" t="s">
        <v>22979</v>
      </c>
      <c r="M7252" t="s">
        <v>100</v>
      </c>
      <c r="N7252">
        <v>28774</v>
      </c>
      <c r="O7252" t="s">
        <v>70</v>
      </c>
      <c r="Q7252" t="s">
        <v>36649</v>
      </c>
      <c r="S7252" t="s">
        <v>72</v>
      </c>
      <c r="T7252" t="s">
        <v>36464</v>
      </c>
      <c r="U7252" t="s">
        <v>36465</v>
      </c>
      <c r="V7252" t="s">
        <v>36466</v>
      </c>
      <c r="W7252" t="s">
        <v>232</v>
      </c>
      <c r="X7252" t="s">
        <v>362</v>
      </c>
      <c r="Y7252" t="str">
        <f>"35-2014"</f>
        <v>35-2014</v>
      </c>
      <c r="Z7252" t="s">
        <v>301</v>
      </c>
      <c r="AA7252">
        <v>713910</v>
      </c>
      <c r="AB7252">
        <v>3</v>
      </c>
      <c r="AC7252">
        <v>3</v>
      </c>
      <c r="AD7252" t="s">
        <v>79</v>
      </c>
      <c r="AE7252" t="s">
        <v>80</v>
      </c>
      <c r="AF7252">
        <v>35</v>
      </c>
      <c r="AG7252" s="4">
        <v>0.41666666666666669</v>
      </c>
      <c r="AH7252" s="4">
        <v>0.91666666666666663</v>
      </c>
      <c r="AI7252" s="5">
        <v>10.26</v>
      </c>
      <c r="AJ7252">
        <v>15.39</v>
      </c>
      <c r="AL7252" t="s">
        <v>81</v>
      </c>
      <c r="AM7252" t="s">
        <v>82</v>
      </c>
      <c r="AO7252" t="s">
        <v>83</v>
      </c>
      <c r="AP7252" t="s">
        <v>67</v>
      </c>
      <c r="AQ7252" t="s">
        <v>67</v>
      </c>
      <c r="AR7252" t="s">
        <v>82</v>
      </c>
      <c r="AT7252" t="s">
        <v>82</v>
      </c>
      <c r="AW7252" t="s">
        <v>72</v>
      </c>
      <c r="AX7252">
        <v>6</v>
      </c>
      <c r="AY7252" t="s">
        <v>22979</v>
      </c>
      <c r="AZ7252" t="s">
        <v>27879</v>
      </c>
      <c r="BA7252" t="s">
        <v>100</v>
      </c>
      <c r="BB7252">
        <v>28774</v>
      </c>
      <c r="BC7252" t="s">
        <v>87</v>
      </c>
      <c r="BH7252" t="s">
        <v>36650</v>
      </c>
      <c r="BJ7252">
        <v>200199839</v>
      </c>
    </row>
    <row r="7253" spans="1:62" x14ac:dyDescent="0.25">
      <c r="A7253" t="s">
        <v>36661</v>
      </c>
      <c r="B7253" s="2">
        <v>43550</v>
      </c>
      <c r="C7253" t="s">
        <v>63</v>
      </c>
      <c r="D7253" s="3">
        <v>43480.426942060185</v>
      </c>
      <c r="E7253" t="s">
        <v>117</v>
      </c>
      <c r="H7253" t="s">
        <v>36662</v>
      </c>
      <c r="J7253" t="s">
        <v>36663</v>
      </c>
      <c r="L7253" t="s">
        <v>5139</v>
      </c>
      <c r="M7253" t="s">
        <v>100</v>
      </c>
      <c r="N7253">
        <v>28771</v>
      </c>
      <c r="O7253" t="s">
        <v>70</v>
      </c>
      <c r="Q7253" t="s">
        <v>36664</v>
      </c>
      <c r="S7253" t="s">
        <v>72</v>
      </c>
      <c r="T7253" t="s">
        <v>1855</v>
      </c>
      <c r="U7253" t="s">
        <v>1856</v>
      </c>
      <c r="V7253" t="s">
        <v>863</v>
      </c>
      <c r="W7253" t="s">
        <v>105</v>
      </c>
      <c r="X7253" t="s">
        <v>2708</v>
      </c>
      <c r="Y7253" t="str">
        <f>"37-3011"</f>
        <v>37-3011</v>
      </c>
      <c r="Z7253" t="s">
        <v>94</v>
      </c>
      <c r="AA7253">
        <v>56173</v>
      </c>
      <c r="AB7253">
        <v>12</v>
      </c>
      <c r="AD7253" t="s">
        <v>79</v>
      </c>
      <c r="AE7253" t="s">
        <v>95</v>
      </c>
      <c r="AF7253">
        <v>40</v>
      </c>
      <c r="AG7253" s="4">
        <v>0.29166666666666669</v>
      </c>
      <c r="AH7253" s="4">
        <v>0.70833333333333337</v>
      </c>
      <c r="AI7253" s="5">
        <v>13.76</v>
      </c>
      <c r="AJ7253">
        <v>20.64</v>
      </c>
      <c r="AL7253" t="s">
        <v>81</v>
      </c>
      <c r="AM7253" t="s">
        <v>82</v>
      </c>
      <c r="AO7253" t="s">
        <v>83</v>
      </c>
      <c r="AR7253" t="s">
        <v>82</v>
      </c>
      <c r="AT7253" t="s">
        <v>82</v>
      </c>
      <c r="AW7253" t="s">
        <v>82</v>
      </c>
      <c r="AY7253" t="s">
        <v>5139</v>
      </c>
      <c r="AZ7253" t="s">
        <v>5142</v>
      </c>
      <c r="BA7253" t="s">
        <v>100</v>
      </c>
      <c r="BB7253">
        <v>28771</v>
      </c>
      <c r="BC7253" t="s">
        <v>79</v>
      </c>
      <c r="BH7253" t="s">
        <v>36663</v>
      </c>
      <c r="BJ7253">
        <v>473521371</v>
      </c>
    </row>
    <row r="7254" spans="1:62" x14ac:dyDescent="0.25">
      <c r="A7254" t="s">
        <v>36688</v>
      </c>
      <c r="B7254" s="2">
        <v>43550</v>
      </c>
      <c r="C7254" t="s">
        <v>63</v>
      </c>
      <c r="D7254" s="3">
        <v>43504.291307395833</v>
      </c>
      <c r="E7254" t="s">
        <v>64</v>
      </c>
      <c r="F7254" s="2">
        <v>43586</v>
      </c>
      <c r="G7254" s="2">
        <v>43770</v>
      </c>
      <c r="H7254" t="s">
        <v>36646</v>
      </c>
      <c r="I7254" t="s">
        <v>67</v>
      </c>
      <c r="J7254" t="s">
        <v>36647</v>
      </c>
      <c r="K7254" t="s">
        <v>36648</v>
      </c>
      <c r="L7254" t="s">
        <v>22979</v>
      </c>
      <c r="M7254" t="s">
        <v>100</v>
      </c>
      <c r="N7254">
        <v>28774</v>
      </c>
      <c r="O7254" t="s">
        <v>70</v>
      </c>
      <c r="Q7254" t="s">
        <v>36649</v>
      </c>
      <c r="S7254" t="s">
        <v>72</v>
      </c>
      <c r="T7254" t="s">
        <v>36464</v>
      </c>
      <c r="U7254" t="s">
        <v>36465</v>
      </c>
      <c r="V7254" t="s">
        <v>36466</v>
      </c>
      <c r="W7254" t="s">
        <v>232</v>
      </c>
      <c r="X7254" t="s">
        <v>379</v>
      </c>
      <c r="Y7254" t="str">
        <f>"37-2012"</f>
        <v>37-2012</v>
      </c>
      <c r="Z7254" t="s">
        <v>373</v>
      </c>
      <c r="AA7254">
        <v>713910</v>
      </c>
      <c r="AB7254">
        <v>3</v>
      </c>
      <c r="AC7254">
        <v>3</v>
      </c>
      <c r="AD7254" t="s">
        <v>79</v>
      </c>
      <c r="AE7254" t="s">
        <v>80</v>
      </c>
      <c r="AF7254">
        <v>35</v>
      </c>
      <c r="AG7254" s="4">
        <v>0.41666666666666669</v>
      </c>
      <c r="AH7254" s="4">
        <v>0.91666666666666663</v>
      </c>
      <c r="AI7254" s="5">
        <v>10.33</v>
      </c>
      <c r="AJ7254">
        <v>15.5</v>
      </c>
      <c r="AL7254" t="s">
        <v>81</v>
      </c>
      <c r="AM7254" t="s">
        <v>82</v>
      </c>
      <c r="AO7254" t="s">
        <v>83</v>
      </c>
      <c r="AP7254" t="s">
        <v>67</v>
      </c>
      <c r="AQ7254" t="s">
        <v>67</v>
      </c>
      <c r="AR7254" t="s">
        <v>82</v>
      </c>
      <c r="AT7254" t="s">
        <v>82</v>
      </c>
      <c r="AW7254" t="s">
        <v>72</v>
      </c>
      <c r="AX7254">
        <v>3</v>
      </c>
      <c r="AY7254" t="s">
        <v>22979</v>
      </c>
      <c r="AZ7254" t="s">
        <v>27879</v>
      </c>
      <c r="BA7254" t="s">
        <v>100</v>
      </c>
      <c r="BB7254">
        <v>28774</v>
      </c>
      <c r="BC7254" t="s">
        <v>87</v>
      </c>
      <c r="BH7254" t="s">
        <v>36650</v>
      </c>
      <c r="BJ7254">
        <v>200199839</v>
      </c>
    </row>
    <row r="7255" spans="1:62" x14ac:dyDescent="0.25">
      <c r="A7255" t="s">
        <v>36696</v>
      </c>
      <c r="B7255" s="2">
        <v>43550</v>
      </c>
      <c r="C7255" t="s">
        <v>63</v>
      </c>
      <c r="D7255" s="3">
        <v>43504.28602738426</v>
      </c>
      <c r="E7255" t="s">
        <v>64</v>
      </c>
      <c r="F7255" s="2">
        <v>43586</v>
      </c>
      <c r="G7255" s="2">
        <v>43770</v>
      </c>
      <c r="H7255" t="s">
        <v>36646</v>
      </c>
      <c r="I7255" t="s">
        <v>67</v>
      </c>
      <c r="J7255" t="s">
        <v>36647</v>
      </c>
      <c r="K7255" t="s">
        <v>36648</v>
      </c>
      <c r="L7255" t="s">
        <v>22979</v>
      </c>
      <c r="M7255" t="s">
        <v>100</v>
      </c>
      <c r="N7255">
        <v>28774</v>
      </c>
      <c r="O7255" t="s">
        <v>70</v>
      </c>
      <c r="Q7255" t="s">
        <v>36649</v>
      </c>
      <c r="S7255" t="s">
        <v>72</v>
      </c>
      <c r="T7255" t="s">
        <v>36464</v>
      </c>
      <c r="U7255" t="s">
        <v>36465</v>
      </c>
      <c r="V7255" t="s">
        <v>36466</v>
      </c>
      <c r="W7255" t="s">
        <v>232</v>
      </c>
      <c r="X7255" t="s">
        <v>552</v>
      </c>
      <c r="Y7255" t="str">
        <f>"35-3031"</f>
        <v>35-3031</v>
      </c>
      <c r="Z7255" t="s">
        <v>410</v>
      </c>
      <c r="AA7255">
        <v>713910</v>
      </c>
      <c r="AB7255">
        <v>9</v>
      </c>
      <c r="AC7255">
        <v>9</v>
      </c>
      <c r="AD7255" t="s">
        <v>79</v>
      </c>
      <c r="AE7255" t="s">
        <v>80</v>
      </c>
      <c r="AF7255">
        <v>35</v>
      </c>
      <c r="AG7255" s="4">
        <v>0.41666666666666669</v>
      </c>
      <c r="AH7255" s="4">
        <v>0.91666666666666663</v>
      </c>
      <c r="AI7255" s="5">
        <v>9.64</v>
      </c>
      <c r="AJ7255">
        <v>14.46</v>
      </c>
      <c r="AL7255" t="s">
        <v>81</v>
      </c>
      <c r="AM7255" t="s">
        <v>82</v>
      </c>
      <c r="AO7255" t="s">
        <v>83</v>
      </c>
      <c r="AP7255" t="s">
        <v>67</v>
      </c>
      <c r="AQ7255" t="s">
        <v>67</v>
      </c>
      <c r="AR7255" t="s">
        <v>82</v>
      </c>
      <c r="AT7255" t="s">
        <v>82</v>
      </c>
      <c r="AW7255" t="s">
        <v>72</v>
      </c>
      <c r="AX7255">
        <v>3</v>
      </c>
      <c r="AY7255" t="s">
        <v>22979</v>
      </c>
      <c r="AZ7255" t="s">
        <v>27879</v>
      </c>
      <c r="BA7255" t="s">
        <v>100</v>
      </c>
      <c r="BB7255">
        <v>28774</v>
      </c>
      <c r="BC7255" t="s">
        <v>87</v>
      </c>
      <c r="BH7255" t="s">
        <v>36650</v>
      </c>
      <c r="BJ7255">
        <v>200199839</v>
      </c>
    </row>
    <row r="7256" spans="1:62" x14ac:dyDescent="0.25">
      <c r="A7256" t="s">
        <v>36714</v>
      </c>
      <c r="B7256" s="2">
        <v>43550</v>
      </c>
      <c r="C7256" t="s">
        <v>63</v>
      </c>
      <c r="D7256" s="3">
        <v>43489.247972245372</v>
      </c>
      <c r="E7256" t="s">
        <v>64</v>
      </c>
      <c r="F7256" s="2">
        <v>43578</v>
      </c>
      <c r="G7256" s="2">
        <v>43769</v>
      </c>
      <c r="H7256" t="s">
        <v>36715</v>
      </c>
      <c r="I7256" t="s">
        <v>36716</v>
      </c>
      <c r="J7256" t="s">
        <v>36717</v>
      </c>
      <c r="K7256" t="s">
        <v>36718</v>
      </c>
      <c r="L7256" t="s">
        <v>19934</v>
      </c>
      <c r="M7256" t="s">
        <v>226</v>
      </c>
      <c r="N7256">
        <v>49757</v>
      </c>
      <c r="O7256" t="s">
        <v>70</v>
      </c>
      <c r="Q7256" t="s">
        <v>36719</v>
      </c>
      <c r="S7256" t="s">
        <v>72</v>
      </c>
      <c r="T7256" t="s">
        <v>9959</v>
      </c>
      <c r="U7256" t="s">
        <v>9960</v>
      </c>
      <c r="V7256" t="s">
        <v>3243</v>
      </c>
      <c r="W7256" t="s">
        <v>226</v>
      </c>
      <c r="X7256" t="s">
        <v>1427</v>
      </c>
      <c r="Y7256" t="str">
        <f>"37-2012"</f>
        <v>37-2012</v>
      </c>
      <c r="Z7256" t="s">
        <v>373</v>
      </c>
      <c r="AA7256">
        <v>721110</v>
      </c>
      <c r="AB7256">
        <v>10</v>
      </c>
      <c r="AC7256">
        <v>10</v>
      </c>
      <c r="AD7256" t="s">
        <v>79</v>
      </c>
      <c r="AE7256" t="s">
        <v>80</v>
      </c>
      <c r="AF7256">
        <v>40</v>
      </c>
      <c r="AG7256" s="4">
        <v>0.29166666666666669</v>
      </c>
      <c r="AH7256" s="4">
        <v>0.625</v>
      </c>
      <c r="AI7256" s="5">
        <v>10.75</v>
      </c>
      <c r="AJ7256">
        <v>16.13</v>
      </c>
      <c r="AL7256" t="s">
        <v>81</v>
      </c>
      <c r="AM7256" t="s">
        <v>82</v>
      </c>
      <c r="AO7256" t="s">
        <v>83</v>
      </c>
      <c r="AR7256" t="s">
        <v>82</v>
      </c>
      <c r="AT7256" t="s">
        <v>82</v>
      </c>
      <c r="AW7256" t="s">
        <v>82</v>
      </c>
      <c r="AY7256" t="s">
        <v>12138</v>
      </c>
      <c r="AZ7256" t="s">
        <v>10246</v>
      </c>
      <c r="BA7256" t="s">
        <v>226</v>
      </c>
      <c r="BB7256">
        <v>49757</v>
      </c>
      <c r="BC7256" t="s">
        <v>87</v>
      </c>
      <c r="BH7256" t="s">
        <v>36720</v>
      </c>
      <c r="BJ7256">
        <v>20577517</v>
      </c>
    </row>
    <row r="7257" spans="1:62" x14ac:dyDescent="0.25">
      <c r="A7257" t="s">
        <v>36733</v>
      </c>
      <c r="B7257" s="2">
        <v>43550</v>
      </c>
      <c r="C7257" t="s">
        <v>63</v>
      </c>
      <c r="D7257" s="3">
        <v>43489.243894861109</v>
      </c>
      <c r="E7257" t="s">
        <v>64</v>
      </c>
      <c r="F7257" s="2">
        <v>43578</v>
      </c>
      <c r="G7257" s="2">
        <v>43769</v>
      </c>
      <c r="H7257" t="s">
        <v>36715</v>
      </c>
      <c r="I7257" t="s">
        <v>36716</v>
      </c>
      <c r="J7257" t="s">
        <v>36717</v>
      </c>
      <c r="K7257" t="s">
        <v>36718</v>
      </c>
      <c r="L7257" t="s">
        <v>19934</v>
      </c>
      <c r="M7257" t="s">
        <v>226</v>
      </c>
      <c r="N7257">
        <v>49757</v>
      </c>
      <c r="O7257" t="s">
        <v>70</v>
      </c>
      <c r="Q7257" t="s">
        <v>36719</v>
      </c>
      <c r="S7257" t="s">
        <v>72</v>
      </c>
      <c r="T7257" t="s">
        <v>9959</v>
      </c>
      <c r="U7257" t="s">
        <v>9960</v>
      </c>
      <c r="V7257" t="s">
        <v>3243</v>
      </c>
      <c r="W7257" t="s">
        <v>226</v>
      </c>
      <c r="X7257" t="s">
        <v>1500</v>
      </c>
      <c r="Y7257" t="str">
        <f>"35-2014"</f>
        <v>35-2014</v>
      </c>
      <c r="Z7257" t="s">
        <v>301</v>
      </c>
      <c r="AA7257">
        <v>721110</v>
      </c>
      <c r="AB7257">
        <v>5</v>
      </c>
      <c r="AC7257">
        <v>5</v>
      </c>
      <c r="AD7257" t="s">
        <v>79</v>
      </c>
      <c r="AE7257" t="s">
        <v>80</v>
      </c>
      <c r="AF7257">
        <v>40</v>
      </c>
      <c r="AG7257" s="4">
        <v>0.58333333333333337</v>
      </c>
      <c r="AH7257" s="4">
        <v>0.95833333333333337</v>
      </c>
      <c r="AI7257" s="5">
        <v>11.35</v>
      </c>
      <c r="AJ7257">
        <v>17.03</v>
      </c>
      <c r="AL7257" t="s">
        <v>81</v>
      </c>
      <c r="AM7257" t="s">
        <v>82</v>
      </c>
      <c r="AO7257" t="s">
        <v>83</v>
      </c>
      <c r="AR7257" t="s">
        <v>82</v>
      </c>
      <c r="AT7257" t="s">
        <v>82</v>
      </c>
      <c r="AW7257" t="s">
        <v>82</v>
      </c>
      <c r="AY7257" t="s">
        <v>12138</v>
      </c>
      <c r="AZ7257" t="s">
        <v>10246</v>
      </c>
      <c r="BA7257" t="s">
        <v>226</v>
      </c>
      <c r="BB7257">
        <v>49757</v>
      </c>
      <c r="BC7257" t="s">
        <v>87</v>
      </c>
      <c r="BH7257" t="s">
        <v>36720</v>
      </c>
      <c r="BJ7257">
        <v>20577517</v>
      </c>
    </row>
    <row r="7258" spans="1:62" x14ac:dyDescent="0.25">
      <c r="A7258" t="s">
        <v>36844</v>
      </c>
      <c r="B7258" s="2">
        <v>43550</v>
      </c>
      <c r="C7258" t="s">
        <v>63</v>
      </c>
      <c r="D7258" s="3">
        <v>43485.274172662037</v>
      </c>
      <c r="E7258" t="s">
        <v>117</v>
      </c>
      <c r="H7258" t="s">
        <v>36845</v>
      </c>
      <c r="J7258" t="s">
        <v>32705</v>
      </c>
      <c r="L7258" t="s">
        <v>22663</v>
      </c>
      <c r="M7258" t="s">
        <v>1064</v>
      </c>
      <c r="N7258">
        <v>38141</v>
      </c>
      <c r="O7258" t="s">
        <v>70</v>
      </c>
      <c r="Q7258" t="s">
        <v>36846</v>
      </c>
      <c r="S7258" t="s">
        <v>72</v>
      </c>
      <c r="T7258" t="s">
        <v>2185</v>
      </c>
      <c r="U7258" t="s">
        <v>2186</v>
      </c>
      <c r="V7258" t="s">
        <v>2187</v>
      </c>
      <c r="W7258" t="s">
        <v>232</v>
      </c>
      <c r="X7258" t="s">
        <v>26197</v>
      </c>
      <c r="Y7258" t="str">
        <f>"47-2051"</f>
        <v>47-2051</v>
      </c>
      <c r="Z7258" t="s">
        <v>1383</v>
      </c>
      <c r="AA7258">
        <v>238110</v>
      </c>
      <c r="AB7258">
        <v>6</v>
      </c>
      <c r="AD7258" t="s">
        <v>79</v>
      </c>
      <c r="AE7258" t="s">
        <v>80</v>
      </c>
      <c r="AF7258">
        <v>40</v>
      </c>
      <c r="AG7258" s="4">
        <v>0.29166666666666669</v>
      </c>
      <c r="AH7258" s="4">
        <v>0.625</v>
      </c>
      <c r="AI7258" s="5">
        <v>17.96</v>
      </c>
      <c r="AL7258" t="s">
        <v>81</v>
      </c>
      <c r="AM7258" t="s">
        <v>82</v>
      </c>
      <c r="AO7258" t="s">
        <v>83</v>
      </c>
      <c r="AR7258" t="s">
        <v>82</v>
      </c>
      <c r="AT7258" t="s">
        <v>82</v>
      </c>
      <c r="AW7258" t="s">
        <v>72</v>
      </c>
      <c r="AX7258">
        <v>3</v>
      </c>
      <c r="AY7258" t="s">
        <v>22663</v>
      </c>
      <c r="AZ7258" t="s">
        <v>2001</v>
      </c>
      <c r="BA7258" t="s">
        <v>1064</v>
      </c>
      <c r="BB7258">
        <v>38141</v>
      </c>
      <c r="BC7258" t="s">
        <v>79</v>
      </c>
      <c r="BH7258" t="s">
        <v>32705</v>
      </c>
      <c r="BJ7258">
        <v>832849749</v>
      </c>
    </row>
    <row r="7259" spans="1:62" x14ac:dyDescent="0.25">
      <c r="A7259" t="s">
        <v>36946</v>
      </c>
      <c r="B7259" s="2">
        <v>43550</v>
      </c>
      <c r="C7259" t="s">
        <v>63</v>
      </c>
      <c r="D7259" s="3">
        <v>43490.473214386577</v>
      </c>
      <c r="E7259" t="s">
        <v>117</v>
      </c>
      <c r="H7259" t="s">
        <v>36947</v>
      </c>
      <c r="I7259" t="s">
        <v>36948</v>
      </c>
      <c r="J7259" t="s">
        <v>36949</v>
      </c>
      <c r="L7259" t="s">
        <v>36950</v>
      </c>
      <c r="M7259" t="s">
        <v>86</v>
      </c>
      <c r="N7259">
        <v>32407</v>
      </c>
      <c r="O7259" t="s">
        <v>70</v>
      </c>
      <c r="Q7259" t="s">
        <v>36951</v>
      </c>
      <c r="S7259" t="s">
        <v>82</v>
      </c>
      <c r="U7259" t="s">
        <v>92</v>
      </c>
      <c r="X7259" t="s">
        <v>5271</v>
      </c>
      <c r="Y7259" t="str">
        <f>"41-2031"</f>
        <v>41-2031</v>
      </c>
      <c r="Z7259" t="s">
        <v>5272</v>
      </c>
      <c r="AA7259">
        <v>4539</v>
      </c>
      <c r="AB7259">
        <v>2</v>
      </c>
      <c r="AD7259" t="s">
        <v>79</v>
      </c>
      <c r="AE7259" t="s">
        <v>80</v>
      </c>
      <c r="AF7259">
        <v>40</v>
      </c>
      <c r="AG7259" s="4">
        <v>0.375</v>
      </c>
      <c r="AH7259" s="4">
        <v>0.95833333333333337</v>
      </c>
      <c r="AI7259" s="5">
        <v>11.51</v>
      </c>
      <c r="AL7259" t="s">
        <v>81</v>
      </c>
      <c r="AM7259" t="s">
        <v>82</v>
      </c>
      <c r="AO7259" t="s">
        <v>83</v>
      </c>
      <c r="AR7259" t="s">
        <v>82</v>
      </c>
      <c r="AT7259" t="s">
        <v>82</v>
      </c>
      <c r="AW7259" t="s">
        <v>82</v>
      </c>
      <c r="AY7259" t="s">
        <v>4015</v>
      </c>
      <c r="AZ7259" t="s">
        <v>4016</v>
      </c>
      <c r="BA7259" t="s">
        <v>86</v>
      </c>
      <c r="BB7259">
        <v>32407</v>
      </c>
      <c r="BC7259" t="s">
        <v>87</v>
      </c>
      <c r="BH7259" t="s">
        <v>36952</v>
      </c>
      <c r="BI7259" t="s">
        <v>36953</v>
      </c>
      <c r="BJ7259">
        <v>592826897</v>
      </c>
    </row>
    <row r="7260" spans="1:62" x14ac:dyDescent="0.25">
      <c r="A7260" t="s">
        <v>37069</v>
      </c>
      <c r="B7260" s="2">
        <v>43550</v>
      </c>
      <c r="C7260" t="s">
        <v>63</v>
      </c>
      <c r="D7260" s="3">
        <v>43490.340365381948</v>
      </c>
      <c r="E7260" t="s">
        <v>64</v>
      </c>
      <c r="F7260" s="2">
        <v>43570</v>
      </c>
      <c r="G7260" s="2">
        <v>43799</v>
      </c>
      <c r="H7260" t="s">
        <v>11510</v>
      </c>
      <c r="I7260" t="s">
        <v>11511</v>
      </c>
      <c r="J7260" t="s">
        <v>11512</v>
      </c>
      <c r="K7260" t="s">
        <v>11513</v>
      </c>
      <c r="L7260" t="s">
        <v>941</v>
      </c>
      <c r="M7260" t="s">
        <v>774</v>
      </c>
      <c r="N7260">
        <v>81631</v>
      </c>
      <c r="O7260" t="s">
        <v>70</v>
      </c>
      <c r="P7260" t="s">
        <v>67</v>
      </c>
      <c r="Q7260" t="s">
        <v>11514</v>
      </c>
      <c r="S7260" t="s">
        <v>72</v>
      </c>
      <c r="T7260" t="s">
        <v>938</v>
      </c>
      <c r="U7260" t="s">
        <v>1057</v>
      </c>
      <c r="V7260" t="s">
        <v>998</v>
      </c>
      <c r="W7260" t="s">
        <v>774</v>
      </c>
      <c r="X7260" t="s">
        <v>2708</v>
      </c>
      <c r="Y7260" t="str">
        <f>"37-3011"</f>
        <v>37-3011</v>
      </c>
      <c r="Z7260" t="s">
        <v>94</v>
      </c>
      <c r="AA7260">
        <v>541320</v>
      </c>
      <c r="AB7260">
        <v>15</v>
      </c>
      <c r="AC7260">
        <v>15</v>
      </c>
      <c r="AD7260" t="s">
        <v>79</v>
      </c>
      <c r="AE7260" t="s">
        <v>95</v>
      </c>
      <c r="AF7260">
        <v>35</v>
      </c>
      <c r="AG7260" s="4">
        <v>0.375</v>
      </c>
      <c r="AH7260" s="4">
        <v>0.70833333333333337</v>
      </c>
      <c r="AI7260" s="5">
        <v>17.5</v>
      </c>
      <c r="AJ7260">
        <v>26.25</v>
      </c>
      <c r="AK7260">
        <v>26.25</v>
      </c>
      <c r="AL7260" t="s">
        <v>81</v>
      </c>
      <c r="AM7260" t="s">
        <v>82</v>
      </c>
      <c r="AO7260" t="s">
        <v>83</v>
      </c>
      <c r="AP7260" t="s">
        <v>67</v>
      </c>
      <c r="AQ7260" t="s">
        <v>67</v>
      </c>
      <c r="AR7260" t="s">
        <v>82</v>
      </c>
      <c r="AT7260" t="s">
        <v>82</v>
      </c>
      <c r="AW7260" t="s">
        <v>82</v>
      </c>
      <c r="AY7260" t="s">
        <v>941</v>
      </c>
      <c r="AZ7260" t="s">
        <v>941</v>
      </c>
      <c r="BA7260" t="s">
        <v>774</v>
      </c>
      <c r="BB7260">
        <v>81631</v>
      </c>
      <c r="BC7260" t="s">
        <v>79</v>
      </c>
      <c r="BH7260" t="s">
        <v>11515</v>
      </c>
      <c r="BI7260" t="s">
        <v>67</v>
      </c>
      <c r="BJ7260">
        <v>841204799</v>
      </c>
    </row>
    <row r="7261" spans="1:62" x14ac:dyDescent="0.25">
      <c r="A7261" t="s">
        <v>37082</v>
      </c>
      <c r="B7261" s="2">
        <v>43550</v>
      </c>
      <c r="C7261" t="s">
        <v>63</v>
      </c>
      <c r="D7261" s="3">
        <v>43490.38389297454</v>
      </c>
      <c r="E7261" t="s">
        <v>117</v>
      </c>
      <c r="H7261" t="s">
        <v>37083</v>
      </c>
      <c r="I7261" t="s">
        <v>37083</v>
      </c>
      <c r="J7261" t="s">
        <v>37084</v>
      </c>
      <c r="L7261" t="s">
        <v>9289</v>
      </c>
      <c r="M7261" t="s">
        <v>232</v>
      </c>
      <c r="N7261">
        <v>11717</v>
      </c>
      <c r="O7261" t="s">
        <v>70</v>
      </c>
      <c r="Q7261" t="s">
        <v>37085</v>
      </c>
      <c r="S7261" t="s">
        <v>72</v>
      </c>
      <c r="T7261" t="s">
        <v>37086</v>
      </c>
      <c r="U7261" t="s">
        <v>37087</v>
      </c>
      <c r="V7261" t="s">
        <v>37088</v>
      </c>
      <c r="W7261" t="s">
        <v>308</v>
      </c>
      <c r="X7261" t="s">
        <v>37089</v>
      </c>
      <c r="Y7261" t="str">
        <f>"51-6063"</f>
        <v>51-6063</v>
      </c>
      <c r="Z7261" t="s">
        <v>37090</v>
      </c>
      <c r="AA7261">
        <v>3151</v>
      </c>
      <c r="AB7261">
        <v>1</v>
      </c>
      <c r="AD7261" t="s">
        <v>79</v>
      </c>
      <c r="AE7261" t="s">
        <v>80</v>
      </c>
      <c r="AF7261">
        <v>40</v>
      </c>
      <c r="AG7261" s="4">
        <v>0.375</v>
      </c>
      <c r="AH7261" s="4">
        <v>0.70833333333333337</v>
      </c>
      <c r="AI7261" s="5">
        <v>13.33</v>
      </c>
      <c r="AJ7261">
        <v>20</v>
      </c>
      <c r="AL7261" t="s">
        <v>81</v>
      </c>
      <c r="AM7261" t="s">
        <v>72</v>
      </c>
      <c r="AN7261">
        <v>12</v>
      </c>
      <c r="AO7261" t="s">
        <v>83</v>
      </c>
      <c r="AP7261" t="s">
        <v>130</v>
      </c>
      <c r="AQ7261" t="s">
        <v>130</v>
      </c>
      <c r="AR7261" t="s">
        <v>82</v>
      </c>
      <c r="AT7261" t="s">
        <v>82</v>
      </c>
      <c r="AW7261" t="s">
        <v>72</v>
      </c>
      <c r="AX7261">
        <v>120</v>
      </c>
      <c r="AY7261" t="s">
        <v>9289</v>
      </c>
      <c r="AZ7261" t="s">
        <v>24776</v>
      </c>
      <c r="BA7261" t="s">
        <v>232</v>
      </c>
      <c r="BB7261">
        <v>11717</v>
      </c>
      <c r="BC7261" t="s">
        <v>87</v>
      </c>
      <c r="BH7261" t="s">
        <v>37084</v>
      </c>
      <c r="BJ7261">
        <v>112681655</v>
      </c>
    </row>
    <row r="7262" spans="1:62" x14ac:dyDescent="0.25">
      <c r="A7262" t="s">
        <v>37216</v>
      </c>
      <c r="B7262" s="2">
        <v>43550</v>
      </c>
      <c r="C7262" t="s">
        <v>63</v>
      </c>
      <c r="D7262" s="3">
        <v>43495.369952453701</v>
      </c>
      <c r="E7262" t="s">
        <v>117</v>
      </c>
      <c r="H7262" t="s">
        <v>37217</v>
      </c>
      <c r="I7262" t="s">
        <v>67</v>
      </c>
      <c r="J7262" t="s">
        <v>37218</v>
      </c>
      <c r="K7262" t="s">
        <v>37219</v>
      </c>
      <c r="L7262" t="s">
        <v>4015</v>
      </c>
      <c r="M7262" t="s">
        <v>86</v>
      </c>
      <c r="N7262">
        <v>32407</v>
      </c>
      <c r="O7262" t="s">
        <v>70</v>
      </c>
      <c r="P7262" t="s">
        <v>130</v>
      </c>
      <c r="Q7262" t="s">
        <v>37220</v>
      </c>
      <c r="S7262" t="s">
        <v>72</v>
      </c>
      <c r="T7262" t="s">
        <v>37156</v>
      </c>
      <c r="U7262" t="s">
        <v>37157</v>
      </c>
      <c r="V7262" t="s">
        <v>37158</v>
      </c>
      <c r="W7262" t="s">
        <v>86</v>
      </c>
      <c r="X7262" t="s">
        <v>1427</v>
      </c>
      <c r="Y7262" t="str">
        <f>"37-2012"</f>
        <v>37-2012</v>
      </c>
      <c r="Z7262" t="s">
        <v>373</v>
      </c>
      <c r="AA7262">
        <v>561720</v>
      </c>
      <c r="AB7262">
        <v>41</v>
      </c>
      <c r="AD7262" t="s">
        <v>79</v>
      </c>
      <c r="AE7262" t="s">
        <v>95</v>
      </c>
      <c r="AF7262">
        <v>35</v>
      </c>
      <c r="AG7262" s="4">
        <v>0.375</v>
      </c>
      <c r="AH7262" s="4">
        <v>0.70833333333333337</v>
      </c>
      <c r="AI7262" s="5">
        <v>10.47</v>
      </c>
      <c r="AJ7262">
        <v>0</v>
      </c>
      <c r="AK7262">
        <v>0</v>
      </c>
      <c r="AM7262" t="s">
        <v>82</v>
      </c>
      <c r="AO7262" t="s">
        <v>83</v>
      </c>
      <c r="AP7262" t="s">
        <v>130</v>
      </c>
      <c r="AQ7262" t="s">
        <v>130</v>
      </c>
      <c r="AR7262" t="s">
        <v>82</v>
      </c>
      <c r="AT7262" t="s">
        <v>82</v>
      </c>
      <c r="AW7262" t="s">
        <v>82</v>
      </c>
      <c r="AY7262" t="s">
        <v>4015</v>
      </c>
      <c r="AZ7262" t="s">
        <v>4016</v>
      </c>
      <c r="BA7262" t="s">
        <v>86</v>
      </c>
      <c r="BB7262">
        <v>32413</v>
      </c>
      <c r="BC7262" t="s">
        <v>87</v>
      </c>
      <c r="BD7262" t="s">
        <v>67</v>
      </c>
      <c r="BE7262" t="s">
        <v>67</v>
      </c>
      <c r="BH7262" t="s">
        <v>37221</v>
      </c>
      <c r="BI7262" t="s">
        <v>130</v>
      </c>
      <c r="BJ7262">
        <v>814156844</v>
      </c>
    </row>
    <row r="7263" spans="1:62" x14ac:dyDescent="0.25">
      <c r="A7263" t="s">
        <v>37288</v>
      </c>
      <c r="B7263" s="2">
        <v>43550</v>
      </c>
      <c r="C7263" t="s">
        <v>63</v>
      </c>
      <c r="D7263" s="3">
        <v>43496.714605462963</v>
      </c>
      <c r="E7263" t="s">
        <v>117</v>
      </c>
      <c r="H7263" t="s">
        <v>9060</v>
      </c>
      <c r="J7263" t="s">
        <v>37289</v>
      </c>
      <c r="L7263" t="s">
        <v>120</v>
      </c>
      <c r="M7263" t="s">
        <v>86</v>
      </c>
      <c r="N7263">
        <v>32060</v>
      </c>
      <c r="O7263" t="s">
        <v>70</v>
      </c>
      <c r="Q7263" t="s">
        <v>9062</v>
      </c>
      <c r="S7263" t="s">
        <v>72</v>
      </c>
      <c r="T7263" t="s">
        <v>9063</v>
      </c>
      <c r="U7263" t="s">
        <v>9064</v>
      </c>
      <c r="V7263" t="s">
        <v>120</v>
      </c>
      <c r="W7263" t="s">
        <v>86</v>
      </c>
      <c r="X7263" t="s">
        <v>11402</v>
      </c>
      <c r="Y7263" t="str">
        <f>"37-3011"</f>
        <v>37-3011</v>
      </c>
      <c r="Z7263" t="s">
        <v>94</v>
      </c>
      <c r="AA7263">
        <v>1119</v>
      </c>
      <c r="AB7263">
        <v>50</v>
      </c>
      <c r="AD7263" t="s">
        <v>79</v>
      </c>
      <c r="AE7263" t="s">
        <v>80</v>
      </c>
      <c r="AF7263">
        <v>40</v>
      </c>
      <c r="AG7263" s="4">
        <v>0.3125</v>
      </c>
      <c r="AH7263" s="4">
        <v>0.6875</v>
      </c>
      <c r="AI7263" s="5">
        <v>10.81</v>
      </c>
      <c r="AL7263" t="s">
        <v>81</v>
      </c>
      <c r="AM7263" t="s">
        <v>82</v>
      </c>
      <c r="AO7263" t="s">
        <v>83</v>
      </c>
      <c r="AR7263" t="s">
        <v>82</v>
      </c>
      <c r="AT7263" t="s">
        <v>82</v>
      </c>
      <c r="AW7263" t="s">
        <v>72</v>
      </c>
      <c r="AX7263">
        <v>3</v>
      </c>
      <c r="AY7263" t="s">
        <v>120</v>
      </c>
      <c r="AZ7263" t="s">
        <v>121</v>
      </c>
      <c r="BA7263" t="s">
        <v>86</v>
      </c>
      <c r="BB7263">
        <v>32060</v>
      </c>
      <c r="BC7263" t="s">
        <v>87</v>
      </c>
      <c r="BH7263" t="s">
        <v>37289</v>
      </c>
      <c r="BJ7263">
        <v>455181017</v>
      </c>
    </row>
    <row r="7264" spans="1:62" x14ac:dyDescent="0.25">
      <c r="A7264" t="s">
        <v>37352</v>
      </c>
      <c r="B7264" s="2">
        <v>43550</v>
      </c>
      <c r="C7264" t="s">
        <v>63</v>
      </c>
      <c r="D7264" s="3">
        <v>43500.586153807868</v>
      </c>
      <c r="E7264" t="s">
        <v>64</v>
      </c>
      <c r="F7264" s="2">
        <v>43586</v>
      </c>
      <c r="G7264" s="2">
        <v>43799</v>
      </c>
      <c r="H7264" t="s">
        <v>37353</v>
      </c>
      <c r="I7264" t="s">
        <v>37354</v>
      </c>
      <c r="J7264" t="s">
        <v>37355</v>
      </c>
      <c r="K7264" t="s">
        <v>67</v>
      </c>
      <c r="L7264" t="s">
        <v>37356</v>
      </c>
      <c r="M7264" t="s">
        <v>1165</v>
      </c>
      <c r="N7264">
        <v>57732</v>
      </c>
      <c r="O7264" t="s">
        <v>70</v>
      </c>
      <c r="P7264" t="s">
        <v>67</v>
      </c>
      <c r="Q7264" t="s">
        <v>37357</v>
      </c>
      <c r="S7264" t="s">
        <v>72</v>
      </c>
      <c r="T7264" t="s">
        <v>14635</v>
      </c>
      <c r="U7264" t="s">
        <v>14636</v>
      </c>
      <c r="V7264" t="s">
        <v>14637</v>
      </c>
      <c r="W7264" t="s">
        <v>105</v>
      </c>
      <c r="X7264" t="s">
        <v>11429</v>
      </c>
      <c r="Y7264" t="str">
        <f>"35-2021"</f>
        <v>35-2021</v>
      </c>
      <c r="Z7264" t="s">
        <v>221</v>
      </c>
      <c r="AA7264">
        <v>72112</v>
      </c>
      <c r="AB7264">
        <v>2</v>
      </c>
      <c r="AC7264">
        <v>2</v>
      </c>
      <c r="AD7264" t="s">
        <v>79</v>
      </c>
      <c r="AE7264" t="s">
        <v>95</v>
      </c>
      <c r="AF7264">
        <v>40</v>
      </c>
      <c r="AG7264" s="4">
        <v>0.25</v>
      </c>
      <c r="AH7264" s="4">
        <v>0.58333333333333337</v>
      </c>
      <c r="AI7264" s="5">
        <v>10.63</v>
      </c>
      <c r="AJ7264">
        <v>15.95</v>
      </c>
      <c r="AK7264">
        <v>15.95</v>
      </c>
      <c r="AL7264" t="s">
        <v>81</v>
      </c>
      <c r="AM7264" t="s">
        <v>82</v>
      </c>
      <c r="AO7264" t="s">
        <v>83</v>
      </c>
      <c r="AP7264" t="s">
        <v>67</v>
      </c>
      <c r="AQ7264" t="s">
        <v>67</v>
      </c>
      <c r="AR7264" t="s">
        <v>82</v>
      </c>
      <c r="AT7264" t="s">
        <v>82</v>
      </c>
      <c r="AW7264" t="s">
        <v>72</v>
      </c>
      <c r="AX7264">
        <v>3</v>
      </c>
      <c r="AY7264" t="s">
        <v>37356</v>
      </c>
      <c r="AZ7264" t="s">
        <v>1812</v>
      </c>
      <c r="BA7264" t="s">
        <v>1165</v>
      </c>
      <c r="BB7264">
        <v>57732</v>
      </c>
      <c r="BC7264" t="s">
        <v>87</v>
      </c>
      <c r="BH7264" t="s">
        <v>37355</v>
      </c>
      <c r="BI7264" t="s">
        <v>67</v>
      </c>
      <c r="BJ7264">
        <v>262848377</v>
      </c>
    </row>
    <row r="7265" spans="1:62" x14ac:dyDescent="0.25">
      <c r="A7265" t="s">
        <v>37363</v>
      </c>
      <c r="B7265" s="2">
        <v>43550</v>
      </c>
      <c r="C7265" t="s">
        <v>63</v>
      </c>
      <c r="D7265" s="3">
        <v>43500.420706956022</v>
      </c>
      <c r="E7265" t="s">
        <v>117</v>
      </c>
      <c r="H7265" t="s">
        <v>37364</v>
      </c>
      <c r="J7265" t="s">
        <v>37365</v>
      </c>
      <c r="L7265" t="s">
        <v>37366</v>
      </c>
      <c r="M7265" t="s">
        <v>714</v>
      </c>
      <c r="N7265">
        <v>70342</v>
      </c>
      <c r="O7265" t="s">
        <v>70</v>
      </c>
      <c r="Q7265" t="s">
        <v>37367</v>
      </c>
      <c r="S7265" t="s">
        <v>82</v>
      </c>
      <c r="U7265" t="s">
        <v>92</v>
      </c>
      <c r="X7265" t="s">
        <v>37368</v>
      </c>
      <c r="Y7265" t="str">
        <f>"47-3015"</f>
        <v>47-3015</v>
      </c>
      <c r="Z7265" t="s">
        <v>3727</v>
      </c>
      <c r="AA7265">
        <v>333992</v>
      </c>
      <c r="AB7265">
        <v>100</v>
      </c>
      <c r="AD7265" t="s">
        <v>79</v>
      </c>
      <c r="AE7265" t="s">
        <v>95</v>
      </c>
      <c r="AF7265">
        <v>40</v>
      </c>
      <c r="AG7265" s="4">
        <v>0.29166666666666669</v>
      </c>
      <c r="AH7265" s="4">
        <v>0.66666666666666663</v>
      </c>
      <c r="AI7265" s="5">
        <v>12.67</v>
      </c>
      <c r="AJ7265">
        <v>19</v>
      </c>
      <c r="AM7265" t="s">
        <v>82</v>
      </c>
      <c r="AO7265" t="s">
        <v>83</v>
      </c>
      <c r="AR7265" t="s">
        <v>82</v>
      </c>
      <c r="AT7265" t="s">
        <v>82</v>
      </c>
      <c r="AW7265" t="s">
        <v>72</v>
      </c>
      <c r="AX7265">
        <v>6</v>
      </c>
      <c r="AY7265" t="s">
        <v>37366</v>
      </c>
      <c r="AZ7265" t="s">
        <v>37369</v>
      </c>
      <c r="BB7265">
        <v>70342</v>
      </c>
      <c r="BC7265" t="s">
        <v>79</v>
      </c>
      <c r="BD7265" t="s">
        <v>37370</v>
      </c>
      <c r="BE7265">
        <v>860278</v>
      </c>
      <c r="BH7265" t="s">
        <v>37365</v>
      </c>
      <c r="BJ7265">
        <v>455323180</v>
      </c>
    </row>
    <row r="7266" spans="1:62" x14ac:dyDescent="0.25">
      <c r="A7266" t="s">
        <v>37388</v>
      </c>
      <c r="B7266" s="2">
        <v>43550</v>
      </c>
      <c r="C7266" t="s">
        <v>63</v>
      </c>
      <c r="D7266" s="3">
        <v>43500.613684328702</v>
      </c>
      <c r="E7266" t="s">
        <v>64</v>
      </c>
      <c r="F7266" s="2">
        <v>43586</v>
      </c>
      <c r="G7266" s="2">
        <v>43799</v>
      </c>
      <c r="H7266" t="s">
        <v>37353</v>
      </c>
      <c r="I7266" t="s">
        <v>37354</v>
      </c>
      <c r="J7266" t="s">
        <v>37355</v>
      </c>
      <c r="K7266" t="s">
        <v>67</v>
      </c>
      <c r="L7266" t="s">
        <v>37356</v>
      </c>
      <c r="M7266" t="s">
        <v>1165</v>
      </c>
      <c r="N7266">
        <v>57732</v>
      </c>
      <c r="O7266" t="s">
        <v>70</v>
      </c>
      <c r="P7266" t="s">
        <v>67</v>
      </c>
      <c r="Q7266" t="s">
        <v>37357</v>
      </c>
      <c r="S7266" t="s">
        <v>72</v>
      </c>
      <c r="T7266" t="s">
        <v>14635</v>
      </c>
      <c r="U7266" t="s">
        <v>14636</v>
      </c>
      <c r="V7266" t="s">
        <v>14637</v>
      </c>
      <c r="W7266" t="s">
        <v>105</v>
      </c>
      <c r="X7266" t="s">
        <v>379</v>
      </c>
      <c r="Y7266" t="str">
        <f>"37-2012"</f>
        <v>37-2012</v>
      </c>
      <c r="Z7266" t="s">
        <v>373</v>
      </c>
      <c r="AA7266">
        <v>72112</v>
      </c>
      <c r="AB7266">
        <v>6</v>
      </c>
      <c r="AC7266">
        <v>6</v>
      </c>
      <c r="AD7266" t="s">
        <v>79</v>
      </c>
      <c r="AE7266" t="s">
        <v>95</v>
      </c>
      <c r="AF7266">
        <v>40</v>
      </c>
      <c r="AG7266" s="4">
        <v>0.33333333333333331</v>
      </c>
      <c r="AH7266" s="4">
        <v>0.70833333333333337</v>
      </c>
      <c r="AI7266" s="5">
        <v>10.87</v>
      </c>
      <c r="AJ7266">
        <v>16.309999999999999</v>
      </c>
      <c r="AK7266">
        <v>16.309999999999999</v>
      </c>
      <c r="AL7266" t="s">
        <v>81</v>
      </c>
      <c r="AM7266" t="s">
        <v>82</v>
      </c>
      <c r="AO7266" t="s">
        <v>83</v>
      </c>
      <c r="AP7266" t="s">
        <v>67</v>
      </c>
      <c r="AQ7266" t="s">
        <v>67</v>
      </c>
      <c r="AR7266" t="s">
        <v>82</v>
      </c>
      <c r="AT7266" t="s">
        <v>82</v>
      </c>
      <c r="AW7266" t="s">
        <v>82</v>
      </c>
      <c r="AY7266" t="s">
        <v>37356</v>
      </c>
      <c r="AZ7266" t="s">
        <v>1812</v>
      </c>
      <c r="BA7266" t="s">
        <v>1165</v>
      </c>
      <c r="BB7266">
        <v>57732</v>
      </c>
      <c r="BC7266" t="s">
        <v>87</v>
      </c>
      <c r="BH7266" t="s">
        <v>37355</v>
      </c>
      <c r="BI7266" t="s">
        <v>67</v>
      </c>
      <c r="BJ7266">
        <v>262848377</v>
      </c>
    </row>
    <row r="7267" spans="1:62" x14ac:dyDescent="0.25">
      <c r="A7267" t="s">
        <v>37939</v>
      </c>
      <c r="B7267" s="2">
        <v>43550</v>
      </c>
      <c r="C7267" t="s">
        <v>63</v>
      </c>
      <c r="D7267" s="3">
        <v>43517.329859155092</v>
      </c>
      <c r="E7267" t="s">
        <v>117</v>
      </c>
      <c r="H7267" t="s">
        <v>8952</v>
      </c>
      <c r="J7267" t="s">
        <v>8953</v>
      </c>
      <c r="L7267" t="s">
        <v>8954</v>
      </c>
      <c r="M7267" t="s">
        <v>105</v>
      </c>
      <c r="N7267">
        <v>78247</v>
      </c>
      <c r="O7267" t="s">
        <v>70</v>
      </c>
      <c r="Q7267" t="s">
        <v>8955</v>
      </c>
      <c r="S7267" t="s">
        <v>72</v>
      </c>
      <c r="T7267" t="s">
        <v>1855</v>
      </c>
      <c r="U7267" t="s">
        <v>1856</v>
      </c>
      <c r="V7267" t="s">
        <v>863</v>
      </c>
      <c r="W7267" t="s">
        <v>105</v>
      </c>
      <c r="X7267" t="s">
        <v>31665</v>
      </c>
      <c r="Y7267" t="str">
        <f>"49-3053"</f>
        <v>49-3053</v>
      </c>
      <c r="Z7267" t="s">
        <v>4850</v>
      </c>
      <c r="AA7267">
        <v>561730</v>
      </c>
      <c r="AB7267">
        <v>2</v>
      </c>
      <c r="AD7267" t="s">
        <v>79</v>
      </c>
      <c r="AE7267" t="s">
        <v>95</v>
      </c>
      <c r="AF7267">
        <v>40</v>
      </c>
      <c r="AG7267" s="4">
        <v>0.29166666666666669</v>
      </c>
      <c r="AH7267" s="4">
        <v>0.66666666666666663</v>
      </c>
      <c r="AI7267" s="5">
        <v>16.41</v>
      </c>
      <c r="AJ7267">
        <v>24.62</v>
      </c>
      <c r="AL7267" t="s">
        <v>81</v>
      </c>
      <c r="AM7267" t="s">
        <v>82</v>
      </c>
      <c r="AO7267" t="s">
        <v>83</v>
      </c>
      <c r="AR7267" t="s">
        <v>82</v>
      </c>
      <c r="AT7267" t="s">
        <v>82</v>
      </c>
      <c r="AW7267" t="s">
        <v>82</v>
      </c>
      <c r="AY7267" t="s">
        <v>738</v>
      </c>
      <c r="AZ7267" t="s">
        <v>2422</v>
      </c>
      <c r="BA7267" t="s">
        <v>105</v>
      </c>
      <c r="BB7267">
        <v>78754</v>
      </c>
      <c r="BC7267" t="s">
        <v>79</v>
      </c>
      <c r="BH7267" t="s">
        <v>8956</v>
      </c>
      <c r="BJ7267">
        <v>742593871</v>
      </c>
    </row>
    <row r="7268" spans="1:62" x14ac:dyDescent="0.25">
      <c r="A7268" t="s">
        <v>38459</v>
      </c>
      <c r="B7268" s="2">
        <v>43550</v>
      </c>
      <c r="C7268" t="s">
        <v>63</v>
      </c>
      <c r="D7268" s="3">
        <v>43536.482466238427</v>
      </c>
      <c r="E7268" t="s">
        <v>117</v>
      </c>
      <c r="H7268" t="s">
        <v>10656</v>
      </c>
      <c r="J7268" t="s">
        <v>10736</v>
      </c>
      <c r="L7268" t="s">
        <v>10737</v>
      </c>
      <c r="M7268" t="s">
        <v>105</v>
      </c>
      <c r="N7268">
        <v>78634</v>
      </c>
      <c r="O7268" t="s">
        <v>70</v>
      </c>
      <c r="Q7268" t="s">
        <v>10738</v>
      </c>
      <c r="S7268" t="s">
        <v>72</v>
      </c>
      <c r="T7268" t="s">
        <v>6137</v>
      </c>
      <c r="U7268" t="s">
        <v>6138</v>
      </c>
      <c r="V7268" t="s">
        <v>4606</v>
      </c>
      <c r="W7268" t="s">
        <v>105</v>
      </c>
      <c r="X7268" t="s">
        <v>1197</v>
      </c>
      <c r="Y7268" t="str">
        <f>"47-2061"</f>
        <v>47-2061</v>
      </c>
      <c r="Z7268" t="s">
        <v>326</v>
      </c>
      <c r="AA7268">
        <v>23622</v>
      </c>
      <c r="AB7268">
        <v>25</v>
      </c>
      <c r="AD7268" t="s">
        <v>79</v>
      </c>
      <c r="AE7268" t="s">
        <v>95</v>
      </c>
      <c r="AF7268">
        <v>40</v>
      </c>
      <c r="AG7268" s="4">
        <v>0.33333333333333331</v>
      </c>
      <c r="AH7268" s="4">
        <v>0.66666666666666663</v>
      </c>
      <c r="AI7268" s="5">
        <v>15.07</v>
      </c>
      <c r="AL7268" t="s">
        <v>81</v>
      </c>
      <c r="AM7268" t="s">
        <v>82</v>
      </c>
      <c r="AO7268" t="s">
        <v>83</v>
      </c>
      <c r="AP7268" t="s">
        <v>67</v>
      </c>
      <c r="AQ7268" t="s">
        <v>67</v>
      </c>
      <c r="AR7268" t="s">
        <v>82</v>
      </c>
      <c r="AT7268" t="s">
        <v>82</v>
      </c>
      <c r="AW7268" t="s">
        <v>82</v>
      </c>
      <c r="AY7268" t="s">
        <v>7896</v>
      </c>
      <c r="AZ7268" t="s">
        <v>2062</v>
      </c>
      <c r="BA7268" t="s">
        <v>105</v>
      </c>
      <c r="BB7268">
        <v>78634</v>
      </c>
      <c r="BC7268" t="s">
        <v>79</v>
      </c>
      <c r="BH7268" t="s">
        <v>10739</v>
      </c>
      <c r="BJ7268">
        <v>640409707</v>
      </c>
    </row>
    <row r="7269" spans="1:62" x14ac:dyDescent="0.25">
      <c r="A7269" t="s">
        <v>469</v>
      </c>
      <c r="B7269" s="2">
        <v>43551</v>
      </c>
      <c r="C7269" t="s">
        <v>63</v>
      </c>
      <c r="D7269" s="3">
        <v>43474.251747002316</v>
      </c>
      <c r="E7269" t="s">
        <v>64</v>
      </c>
      <c r="F7269" s="2">
        <v>43556</v>
      </c>
      <c r="G7269" s="2">
        <v>43769</v>
      </c>
      <c r="H7269" t="s">
        <v>470</v>
      </c>
      <c r="I7269" t="s">
        <v>67</v>
      </c>
      <c r="J7269" t="s">
        <v>471</v>
      </c>
      <c r="K7269" t="s">
        <v>67</v>
      </c>
      <c r="L7269" t="s">
        <v>406</v>
      </c>
      <c r="M7269" t="s">
        <v>207</v>
      </c>
      <c r="N7269">
        <v>2639</v>
      </c>
      <c r="O7269" t="s">
        <v>70</v>
      </c>
      <c r="P7269" t="s">
        <v>67</v>
      </c>
      <c r="Q7269" t="s">
        <v>472</v>
      </c>
      <c r="S7269" t="s">
        <v>72</v>
      </c>
      <c r="T7269" t="s">
        <v>275</v>
      </c>
      <c r="U7269" t="s">
        <v>276</v>
      </c>
      <c r="V7269" t="s">
        <v>277</v>
      </c>
      <c r="W7269" t="s">
        <v>278</v>
      </c>
      <c r="X7269" t="s">
        <v>366</v>
      </c>
      <c r="Y7269" t="str">
        <f>"37-2012"</f>
        <v>37-2012</v>
      </c>
      <c r="Z7269" t="s">
        <v>373</v>
      </c>
      <c r="AA7269">
        <v>721110</v>
      </c>
      <c r="AB7269">
        <v>8</v>
      </c>
      <c r="AC7269">
        <v>8</v>
      </c>
      <c r="AD7269" t="s">
        <v>79</v>
      </c>
      <c r="AE7269" t="s">
        <v>80</v>
      </c>
      <c r="AF7269">
        <v>35</v>
      </c>
      <c r="AG7269" s="4">
        <v>0.33333333333333331</v>
      </c>
      <c r="AH7269" s="4">
        <v>0.66666666666666663</v>
      </c>
      <c r="AI7269" s="5">
        <v>14.58</v>
      </c>
      <c r="AJ7269">
        <v>21.87</v>
      </c>
      <c r="AL7269" t="s">
        <v>81</v>
      </c>
      <c r="AM7269" t="s">
        <v>82</v>
      </c>
      <c r="AO7269" t="s">
        <v>83</v>
      </c>
      <c r="AP7269" t="s">
        <v>67</v>
      </c>
      <c r="AQ7269" t="s">
        <v>67</v>
      </c>
      <c r="AR7269" t="s">
        <v>82</v>
      </c>
      <c r="AT7269" t="s">
        <v>82</v>
      </c>
      <c r="AW7269" t="s">
        <v>72</v>
      </c>
      <c r="AX7269">
        <v>3</v>
      </c>
      <c r="AY7269" t="s">
        <v>406</v>
      </c>
      <c r="AZ7269" t="s">
        <v>214</v>
      </c>
      <c r="BA7269" t="s">
        <v>207</v>
      </c>
      <c r="BB7269">
        <v>2639</v>
      </c>
      <c r="BC7269" t="s">
        <v>87</v>
      </c>
      <c r="BH7269" t="s">
        <v>471</v>
      </c>
      <c r="BI7269" t="s">
        <v>67</v>
      </c>
      <c r="BJ7269">
        <v>43272954</v>
      </c>
    </row>
    <row r="7270" spans="1:62" x14ac:dyDescent="0.25">
      <c r="A7270" t="s">
        <v>617</v>
      </c>
      <c r="B7270" s="2">
        <v>43551</v>
      </c>
      <c r="C7270" t="s">
        <v>63</v>
      </c>
      <c r="D7270" s="3">
        <v>43472.385255682872</v>
      </c>
      <c r="E7270" t="s">
        <v>64</v>
      </c>
      <c r="F7270" s="2">
        <v>43556</v>
      </c>
      <c r="G7270" s="2">
        <v>43769</v>
      </c>
      <c r="H7270" t="s">
        <v>618</v>
      </c>
      <c r="I7270" t="s">
        <v>67</v>
      </c>
      <c r="J7270" t="s">
        <v>619</v>
      </c>
      <c r="K7270" t="s">
        <v>67</v>
      </c>
      <c r="L7270" t="s">
        <v>498</v>
      </c>
      <c r="M7270" t="s">
        <v>298</v>
      </c>
      <c r="N7270">
        <v>4090</v>
      </c>
      <c r="O7270" t="s">
        <v>70</v>
      </c>
      <c r="P7270" t="s">
        <v>67</v>
      </c>
      <c r="Q7270" t="s">
        <v>620</v>
      </c>
      <c r="S7270" t="s">
        <v>72</v>
      </c>
      <c r="T7270" t="s">
        <v>275</v>
      </c>
      <c r="U7270" t="s">
        <v>276</v>
      </c>
      <c r="V7270" t="s">
        <v>277</v>
      </c>
      <c r="W7270" t="s">
        <v>278</v>
      </c>
      <c r="X7270" t="s">
        <v>447</v>
      </c>
      <c r="Y7270" t="str">
        <f>"35-2015"</f>
        <v>35-2015</v>
      </c>
      <c r="Z7270" t="s">
        <v>346</v>
      </c>
      <c r="AA7270">
        <v>721110</v>
      </c>
      <c r="AB7270">
        <v>12</v>
      </c>
      <c r="AC7270">
        <v>12</v>
      </c>
      <c r="AD7270" t="s">
        <v>79</v>
      </c>
      <c r="AE7270" t="s">
        <v>80</v>
      </c>
      <c r="AF7270">
        <v>35</v>
      </c>
      <c r="AG7270" s="4">
        <v>0.39583333333333331</v>
      </c>
      <c r="AH7270" s="4">
        <v>0.9375</v>
      </c>
      <c r="AI7270" s="5">
        <v>11.75</v>
      </c>
      <c r="AJ7270">
        <v>17.63</v>
      </c>
      <c r="AL7270" t="s">
        <v>81</v>
      </c>
      <c r="AM7270" t="s">
        <v>82</v>
      </c>
      <c r="AO7270" t="s">
        <v>83</v>
      </c>
      <c r="AP7270" t="s">
        <v>67</v>
      </c>
      <c r="AQ7270" t="s">
        <v>67</v>
      </c>
      <c r="AR7270" t="s">
        <v>82</v>
      </c>
      <c r="AT7270" t="s">
        <v>82</v>
      </c>
      <c r="AW7270" t="s">
        <v>72</v>
      </c>
      <c r="AX7270">
        <v>3</v>
      </c>
      <c r="AY7270" t="s">
        <v>498</v>
      </c>
      <c r="AZ7270" t="s">
        <v>302</v>
      </c>
      <c r="BA7270" t="s">
        <v>298</v>
      </c>
      <c r="BB7270">
        <v>4090</v>
      </c>
      <c r="BC7270" t="s">
        <v>87</v>
      </c>
      <c r="BH7270" t="s">
        <v>619</v>
      </c>
      <c r="BI7270" t="s">
        <v>67</v>
      </c>
      <c r="BJ7270">
        <v>40512896</v>
      </c>
    </row>
    <row r="7271" spans="1:62" x14ac:dyDescent="0.25">
      <c r="A7271" t="s">
        <v>2473</v>
      </c>
      <c r="B7271" s="2">
        <v>43551</v>
      </c>
      <c r="C7271" t="s">
        <v>63</v>
      </c>
      <c r="D7271" s="3">
        <v>43472.382843159721</v>
      </c>
      <c r="E7271" t="s">
        <v>64</v>
      </c>
      <c r="F7271" s="2">
        <v>43556</v>
      </c>
      <c r="G7271" s="2">
        <v>43830</v>
      </c>
      <c r="H7271" t="s">
        <v>2474</v>
      </c>
      <c r="J7271" t="s">
        <v>2475</v>
      </c>
      <c r="L7271" t="s">
        <v>2476</v>
      </c>
      <c r="M7271" t="s">
        <v>2314</v>
      </c>
      <c r="N7271">
        <v>47172</v>
      </c>
      <c r="O7271" t="s">
        <v>70</v>
      </c>
      <c r="Q7271" t="s">
        <v>2477</v>
      </c>
      <c r="S7271" t="s">
        <v>72</v>
      </c>
      <c r="T7271" t="s">
        <v>524</v>
      </c>
      <c r="U7271" t="s">
        <v>1850</v>
      </c>
      <c r="V7271" t="s">
        <v>526</v>
      </c>
      <c r="W7271" t="s">
        <v>69</v>
      </c>
      <c r="X7271" t="s">
        <v>2316</v>
      </c>
      <c r="Y7271" t="str">
        <f>"35-3021"</f>
        <v>35-3021</v>
      </c>
      <c r="Z7271" t="s">
        <v>354</v>
      </c>
      <c r="AA7271">
        <v>7221</v>
      </c>
      <c r="AB7271">
        <v>7</v>
      </c>
      <c r="AC7271">
        <v>7</v>
      </c>
      <c r="AD7271" t="s">
        <v>79</v>
      </c>
      <c r="AE7271" t="s">
        <v>95</v>
      </c>
      <c r="AF7271">
        <v>35</v>
      </c>
      <c r="AG7271" s="4">
        <v>0.45833333333333331</v>
      </c>
      <c r="AH7271" s="4">
        <v>0.83333333333333337</v>
      </c>
      <c r="AI7271" s="5">
        <v>9.17</v>
      </c>
      <c r="AJ7271">
        <v>13.76</v>
      </c>
      <c r="AK7271">
        <v>13.76</v>
      </c>
      <c r="AL7271" t="s">
        <v>81</v>
      </c>
      <c r="AM7271" t="s">
        <v>82</v>
      </c>
      <c r="AO7271" t="s">
        <v>83</v>
      </c>
      <c r="AR7271" t="s">
        <v>82</v>
      </c>
      <c r="AT7271" t="s">
        <v>82</v>
      </c>
      <c r="AW7271" t="s">
        <v>82</v>
      </c>
      <c r="AY7271" t="s">
        <v>2476</v>
      </c>
      <c r="AZ7271" t="s">
        <v>2478</v>
      </c>
      <c r="BA7271" t="s">
        <v>2314</v>
      </c>
      <c r="BB7271">
        <v>47172</v>
      </c>
      <c r="BC7271" t="s">
        <v>79</v>
      </c>
      <c r="BH7271" t="s">
        <v>2475</v>
      </c>
      <c r="BJ7271">
        <v>201440782</v>
      </c>
    </row>
    <row r="7272" spans="1:62" x14ac:dyDescent="0.25">
      <c r="A7272" t="s">
        <v>5745</v>
      </c>
      <c r="B7272" s="2">
        <v>43551</v>
      </c>
      <c r="C7272" t="s">
        <v>63</v>
      </c>
      <c r="D7272" s="3">
        <v>43480.469299375</v>
      </c>
      <c r="E7272" t="s">
        <v>64</v>
      </c>
      <c r="F7272" s="2">
        <v>43570</v>
      </c>
      <c r="G7272" s="2">
        <v>43793</v>
      </c>
      <c r="H7272" t="s">
        <v>5746</v>
      </c>
      <c r="I7272" t="s">
        <v>5747</v>
      </c>
      <c r="J7272" t="s">
        <v>5748</v>
      </c>
      <c r="L7272" t="s">
        <v>5749</v>
      </c>
      <c r="M7272" t="s">
        <v>1101</v>
      </c>
      <c r="N7272">
        <v>5201</v>
      </c>
      <c r="O7272" t="s">
        <v>70</v>
      </c>
      <c r="Q7272" t="s">
        <v>5750</v>
      </c>
      <c r="S7272" t="s">
        <v>72</v>
      </c>
      <c r="T7272" t="s">
        <v>1738</v>
      </c>
      <c r="U7272" t="s">
        <v>1739</v>
      </c>
      <c r="V7272" t="s">
        <v>1740</v>
      </c>
      <c r="W7272" t="s">
        <v>278</v>
      </c>
      <c r="X7272" t="s">
        <v>1741</v>
      </c>
      <c r="Y7272" t="str">
        <f>"51-3011"</f>
        <v>51-3011</v>
      </c>
      <c r="Z7272" t="s">
        <v>1230</v>
      </c>
      <c r="AA7272">
        <v>722515</v>
      </c>
      <c r="AB7272">
        <v>1</v>
      </c>
      <c r="AC7272">
        <v>1</v>
      </c>
      <c r="AD7272" t="s">
        <v>79</v>
      </c>
      <c r="AE7272" t="s">
        <v>80</v>
      </c>
      <c r="AF7272">
        <v>40</v>
      </c>
      <c r="AG7272" s="4">
        <v>0.3125</v>
      </c>
      <c r="AH7272" s="4">
        <v>0.52083333333333337</v>
      </c>
      <c r="AI7272" s="5">
        <v>14.68</v>
      </c>
      <c r="AJ7272">
        <v>22.02</v>
      </c>
      <c r="AK7272">
        <v>22.02</v>
      </c>
      <c r="AL7272" t="s">
        <v>81</v>
      </c>
      <c r="AM7272" t="s">
        <v>82</v>
      </c>
      <c r="AO7272" t="s">
        <v>83</v>
      </c>
      <c r="AR7272" t="s">
        <v>82</v>
      </c>
      <c r="AT7272" t="s">
        <v>82</v>
      </c>
      <c r="AW7272" t="s">
        <v>72</v>
      </c>
      <c r="AX7272">
        <v>6</v>
      </c>
      <c r="AY7272" t="s">
        <v>5749</v>
      </c>
      <c r="AZ7272" t="s">
        <v>5749</v>
      </c>
      <c r="BA7272" t="s">
        <v>1101</v>
      </c>
      <c r="BB7272">
        <v>5201</v>
      </c>
      <c r="BC7272" t="s">
        <v>87</v>
      </c>
      <c r="BH7272" t="s">
        <v>5751</v>
      </c>
      <c r="BJ7272">
        <v>30180552</v>
      </c>
    </row>
    <row r="7273" spans="1:62" x14ac:dyDescent="0.25">
      <c r="A7273" t="s">
        <v>6936</v>
      </c>
      <c r="B7273" s="2">
        <v>43551</v>
      </c>
      <c r="C7273" t="s">
        <v>63</v>
      </c>
      <c r="D7273" s="3">
        <v>43497.322895497688</v>
      </c>
      <c r="E7273" t="s">
        <v>117</v>
      </c>
      <c r="H7273" t="s">
        <v>6937</v>
      </c>
      <c r="J7273" t="s">
        <v>6938</v>
      </c>
      <c r="L7273" t="s">
        <v>6939</v>
      </c>
      <c r="M7273" t="s">
        <v>1276</v>
      </c>
      <c r="N7273">
        <v>53114</v>
      </c>
      <c r="O7273" t="s">
        <v>70</v>
      </c>
      <c r="Q7273" t="s">
        <v>6940</v>
      </c>
      <c r="S7273" t="s">
        <v>82</v>
      </c>
      <c r="U7273" t="s">
        <v>92</v>
      </c>
      <c r="X7273" t="s">
        <v>6941</v>
      </c>
      <c r="Y7273" t="str">
        <f>"51-7042"</f>
        <v>51-7042</v>
      </c>
      <c r="Z7273" t="s">
        <v>6942</v>
      </c>
      <c r="AA7273">
        <v>321920</v>
      </c>
      <c r="AB7273">
        <v>2</v>
      </c>
      <c r="AD7273" t="s">
        <v>79</v>
      </c>
      <c r="AE7273" t="s">
        <v>1218</v>
      </c>
      <c r="AF7273">
        <v>40</v>
      </c>
      <c r="AG7273" s="4">
        <v>0.52083333333333337</v>
      </c>
      <c r="AH7273" s="4">
        <v>0.97916666666666663</v>
      </c>
      <c r="AI7273" s="5">
        <v>13.05</v>
      </c>
      <c r="AJ7273">
        <v>19.57</v>
      </c>
      <c r="AK7273">
        <v>22.5</v>
      </c>
      <c r="AL7273" t="s">
        <v>81</v>
      </c>
      <c r="AM7273" t="s">
        <v>82</v>
      </c>
      <c r="AO7273" t="s">
        <v>213</v>
      </c>
      <c r="AR7273" t="s">
        <v>82</v>
      </c>
      <c r="AT7273" t="s">
        <v>82</v>
      </c>
      <c r="AW7273" t="s">
        <v>82</v>
      </c>
      <c r="AY7273" t="s">
        <v>6943</v>
      </c>
      <c r="AZ7273" t="s">
        <v>6944</v>
      </c>
      <c r="BA7273" t="s">
        <v>1276</v>
      </c>
      <c r="BB7273">
        <v>53114</v>
      </c>
      <c r="BC7273" t="s">
        <v>87</v>
      </c>
      <c r="BD7273" t="s">
        <v>6945</v>
      </c>
      <c r="BE7273">
        <v>2511158</v>
      </c>
      <c r="BF7273" s="2">
        <v>43536</v>
      </c>
      <c r="BG7273" s="2">
        <v>43566</v>
      </c>
      <c r="BH7273" t="s">
        <v>6946</v>
      </c>
      <c r="BJ7273">
        <v>203068225</v>
      </c>
    </row>
    <row r="7274" spans="1:62" x14ac:dyDescent="0.25">
      <c r="A7274" t="s">
        <v>7951</v>
      </c>
      <c r="B7274" s="2">
        <v>43551</v>
      </c>
      <c r="C7274" t="s">
        <v>63</v>
      </c>
      <c r="D7274" s="3">
        <v>43507.445452106484</v>
      </c>
      <c r="E7274" t="s">
        <v>117</v>
      </c>
      <c r="H7274" t="s">
        <v>7952</v>
      </c>
      <c r="I7274" t="s">
        <v>7953</v>
      </c>
      <c r="J7274" t="s">
        <v>7954</v>
      </c>
      <c r="L7274" t="s">
        <v>3362</v>
      </c>
      <c r="M7274" t="s">
        <v>774</v>
      </c>
      <c r="N7274">
        <v>80033</v>
      </c>
      <c r="O7274" t="s">
        <v>70</v>
      </c>
      <c r="Q7274" t="s">
        <v>7955</v>
      </c>
      <c r="S7274" t="s">
        <v>82</v>
      </c>
      <c r="U7274" t="s">
        <v>92</v>
      </c>
      <c r="X7274" t="s">
        <v>7956</v>
      </c>
      <c r="Y7274" t="str">
        <f>"47-2061"</f>
        <v>47-2061</v>
      </c>
      <c r="Z7274" t="s">
        <v>326</v>
      </c>
      <c r="AA7274">
        <v>1114</v>
      </c>
      <c r="AB7274">
        <v>4</v>
      </c>
      <c r="AD7274" t="s">
        <v>79</v>
      </c>
      <c r="AE7274" t="s">
        <v>1218</v>
      </c>
      <c r="AF7274">
        <v>40</v>
      </c>
      <c r="AG7274" s="4">
        <v>0.29166666666666669</v>
      </c>
      <c r="AH7274" s="4">
        <v>0.70833333333333337</v>
      </c>
      <c r="AI7274" s="6">
        <v>18</v>
      </c>
      <c r="AJ7274">
        <v>25</v>
      </c>
      <c r="AK7274">
        <v>35</v>
      </c>
      <c r="AL7274" t="s">
        <v>81</v>
      </c>
      <c r="AM7274" t="s">
        <v>82</v>
      </c>
      <c r="AO7274" t="s">
        <v>83</v>
      </c>
      <c r="AR7274" t="s">
        <v>82</v>
      </c>
      <c r="AT7274" t="s">
        <v>82</v>
      </c>
      <c r="AW7274" t="s">
        <v>82</v>
      </c>
      <c r="AY7274" t="s">
        <v>3358</v>
      </c>
      <c r="AZ7274" t="s">
        <v>7957</v>
      </c>
      <c r="BA7274" t="s">
        <v>774</v>
      </c>
      <c r="BB7274">
        <v>80033</v>
      </c>
      <c r="BC7274" t="s">
        <v>87</v>
      </c>
      <c r="BH7274" t="s">
        <v>7958</v>
      </c>
      <c r="BJ7274">
        <v>823653804</v>
      </c>
    </row>
    <row r="7275" spans="1:62" x14ac:dyDescent="0.25">
      <c r="A7275" t="s">
        <v>9459</v>
      </c>
      <c r="B7275" s="2">
        <v>43551</v>
      </c>
      <c r="C7275" t="s">
        <v>63</v>
      </c>
      <c r="D7275" s="3">
        <v>43472.426005370369</v>
      </c>
      <c r="E7275" t="s">
        <v>64</v>
      </c>
      <c r="F7275" s="2">
        <v>43556</v>
      </c>
      <c r="G7275" s="2">
        <v>43799</v>
      </c>
      <c r="H7275" t="s">
        <v>9460</v>
      </c>
      <c r="J7275" t="s">
        <v>9461</v>
      </c>
      <c r="K7275" t="s">
        <v>9462</v>
      </c>
      <c r="L7275" t="s">
        <v>9463</v>
      </c>
      <c r="M7275" t="s">
        <v>136</v>
      </c>
      <c r="N7275">
        <v>20625</v>
      </c>
      <c r="O7275" t="s">
        <v>70</v>
      </c>
      <c r="Q7275" t="s">
        <v>9464</v>
      </c>
      <c r="S7275" t="s">
        <v>72</v>
      </c>
      <c r="T7275" t="s">
        <v>2136</v>
      </c>
      <c r="U7275" t="s">
        <v>2137</v>
      </c>
      <c r="V7275" t="s">
        <v>232</v>
      </c>
      <c r="W7275" t="s">
        <v>232</v>
      </c>
      <c r="X7275" t="s">
        <v>2138</v>
      </c>
      <c r="Y7275" t="str">
        <f>"39-2021"</f>
        <v>39-2021</v>
      </c>
      <c r="Z7275" t="s">
        <v>78</v>
      </c>
      <c r="AA7275">
        <v>711219</v>
      </c>
      <c r="AB7275">
        <v>10</v>
      </c>
      <c r="AC7275">
        <v>10</v>
      </c>
      <c r="AD7275" t="s">
        <v>79</v>
      </c>
      <c r="AE7275" t="s">
        <v>95</v>
      </c>
      <c r="AF7275">
        <v>40</v>
      </c>
      <c r="AG7275" s="4">
        <v>0.20833333333333334</v>
      </c>
      <c r="AH7275" s="4">
        <v>0.54166666666666663</v>
      </c>
      <c r="AI7275" s="5">
        <v>13.68</v>
      </c>
      <c r="AJ7275">
        <v>20.52</v>
      </c>
      <c r="AK7275">
        <v>20.52</v>
      </c>
      <c r="AL7275" t="s">
        <v>81</v>
      </c>
      <c r="AM7275" t="s">
        <v>82</v>
      </c>
      <c r="AO7275" t="s">
        <v>83</v>
      </c>
      <c r="AR7275" t="s">
        <v>82</v>
      </c>
      <c r="AT7275" t="s">
        <v>82</v>
      </c>
      <c r="AW7275" t="s">
        <v>72</v>
      </c>
      <c r="AX7275">
        <v>1</v>
      </c>
      <c r="AY7275" t="s">
        <v>138</v>
      </c>
      <c r="AZ7275" t="s">
        <v>139</v>
      </c>
      <c r="BA7275" t="s">
        <v>136</v>
      </c>
      <c r="BB7275">
        <v>20725</v>
      </c>
      <c r="BC7275" t="s">
        <v>87</v>
      </c>
      <c r="BH7275" t="s">
        <v>9465</v>
      </c>
      <c r="BJ7275">
        <v>272093604</v>
      </c>
    </row>
    <row r="7276" spans="1:62" x14ac:dyDescent="0.25">
      <c r="A7276" t="s">
        <v>9794</v>
      </c>
      <c r="B7276" s="2">
        <v>43551</v>
      </c>
      <c r="C7276" t="s">
        <v>63</v>
      </c>
      <c r="D7276" s="3">
        <v>43472.419027037038</v>
      </c>
      <c r="E7276" t="s">
        <v>64</v>
      </c>
      <c r="F7276" s="2">
        <v>43556</v>
      </c>
      <c r="G7276" s="2">
        <v>43799</v>
      </c>
      <c r="H7276" t="s">
        <v>2887</v>
      </c>
      <c r="I7276" t="s">
        <v>67</v>
      </c>
      <c r="J7276" t="s">
        <v>2888</v>
      </c>
      <c r="K7276" t="s">
        <v>2889</v>
      </c>
      <c r="L7276" t="s">
        <v>2890</v>
      </c>
      <c r="M7276" t="s">
        <v>86</v>
      </c>
      <c r="N7276">
        <v>33328</v>
      </c>
      <c r="O7276" t="s">
        <v>70</v>
      </c>
      <c r="P7276" t="s">
        <v>130</v>
      </c>
      <c r="Q7276" t="s">
        <v>2891</v>
      </c>
      <c r="S7276" t="s">
        <v>72</v>
      </c>
      <c r="T7276" t="s">
        <v>2136</v>
      </c>
      <c r="U7276" t="s">
        <v>2137</v>
      </c>
      <c r="V7276" t="s">
        <v>232</v>
      </c>
      <c r="W7276" t="s">
        <v>232</v>
      </c>
      <c r="X7276" t="s">
        <v>2138</v>
      </c>
      <c r="Y7276" t="str">
        <f>"39-2021"</f>
        <v>39-2021</v>
      </c>
      <c r="Z7276" t="s">
        <v>78</v>
      </c>
      <c r="AA7276">
        <v>711219</v>
      </c>
      <c r="AB7276">
        <v>10</v>
      </c>
      <c r="AC7276">
        <v>10</v>
      </c>
      <c r="AD7276" t="s">
        <v>79</v>
      </c>
      <c r="AE7276" t="s">
        <v>80</v>
      </c>
      <c r="AF7276">
        <v>40</v>
      </c>
      <c r="AG7276" s="4">
        <v>0.20833333333333334</v>
      </c>
      <c r="AH7276" s="4">
        <v>0.54166666666666663</v>
      </c>
      <c r="AI7276" s="5">
        <v>14.29</v>
      </c>
      <c r="AJ7276">
        <v>21.44</v>
      </c>
      <c r="AL7276" t="s">
        <v>81</v>
      </c>
      <c r="AM7276" t="s">
        <v>82</v>
      </c>
      <c r="AO7276" t="s">
        <v>83</v>
      </c>
      <c r="AR7276" t="s">
        <v>82</v>
      </c>
      <c r="AT7276" t="s">
        <v>82</v>
      </c>
      <c r="AW7276" t="s">
        <v>72</v>
      </c>
      <c r="AX7276">
        <v>1</v>
      </c>
      <c r="AY7276" t="s">
        <v>2647</v>
      </c>
      <c r="AZ7276" t="s">
        <v>1467</v>
      </c>
      <c r="BA7276" t="s">
        <v>308</v>
      </c>
      <c r="BB7276">
        <v>7757</v>
      </c>
      <c r="BC7276" t="s">
        <v>87</v>
      </c>
      <c r="BH7276" t="s">
        <v>2649</v>
      </c>
      <c r="BI7276" t="s">
        <v>9795</v>
      </c>
      <c r="BJ7276">
        <v>650882455</v>
      </c>
    </row>
    <row r="7277" spans="1:62" x14ac:dyDescent="0.25">
      <c r="A7277" t="s">
        <v>10122</v>
      </c>
      <c r="B7277" s="2">
        <v>43551</v>
      </c>
      <c r="C7277" t="s">
        <v>63</v>
      </c>
      <c r="D7277" s="3">
        <v>43496.163155057868</v>
      </c>
      <c r="E7277" t="s">
        <v>64</v>
      </c>
      <c r="F7277" s="2">
        <v>43586</v>
      </c>
      <c r="G7277" s="2">
        <v>43765</v>
      </c>
      <c r="H7277" t="s">
        <v>1097</v>
      </c>
      <c r="I7277" t="s">
        <v>1098</v>
      </c>
      <c r="J7277" t="s">
        <v>1099</v>
      </c>
      <c r="L7277" t="s">
        <v>1100</v>
      </c>
      <c r="M7277" t="s">
        <v>1101</v>
      </c>
      <c r="N7277">
        <v>5091</v>
      </c>
      <c r="O7277" t="s">
        <v>70</v>
      </c>
      <c r="Q7277" t="s">
        <v>1102</v>
      </c>
      <c r="S7277" t="s">
        <v>72</v>
      </c>
      <c r="T7277" t="s">
        <v>1103</v>
      </c>
      <c r="U7277" t="s">
        <v>1104</v>
      </c>
      <c r="V7277" t="s">
        <v>1105</v>
      </c>
      <c r="W7277" t="s">
        <v>207</v>
      </c>
      <c r="X7277" t="s">
        <v>1121</v>
      </c>
      <c r="Y7277" t="str">
        <f>"53-6021"</f>
        <v>53-6021</v>
      </c>
      <c r="Z7277" t="s">
        <v>1122</v>
      </c>
      <c r="AA7277">
        <v>721110</v>
      </c>
      <c r="AB7277">
        <v>1</v>
      </c>
      <c r="AC7277">
        <v>1</v>
      </c>
      <c r="AD7277" t="s">
        <v>79</v>
      </c>
      <c r="AE7277" t="s">
        <v>95</v>
      </c>
      <c r="AF7277">
        <v>35</v>
      </c>
      <c r="AG7277" s="4">
        <v>0.29166666666666669</v>
      </c>
      <c r="AH7277" s="4">
        <v>0.625</v>
      </c>
      <c r="AI7277" s="5">
        <v>12.74</v>
      </c>
      <c r="AL7277" t="s">
        <v>81</v>
      </c>
      <c r="AM7277" t="s">
        <v>82</v>
      </c>
      <c r="AO7277" t="s">
        <v>83</v>
      </c>
      <c r="AR7277" t="s">
        <v>82</v>
      </c>
      <c r="AT7277" t="s">
        <v>82</v>
      </c>
      <c r="AW7277" t="s">
        <v>82</v>
      </c>
      <c r="AY7277" t="s">
        <v>1100</v>
      </c>
      <c r="AZ7277" t="s">
        <v>1107</v>
      </c>
      <c r="BA7277" t="s">
        <v>1101</v>
      </c>
      <c r="BB7277">
        <v>5091</v>
      </c>
      <c r="BC7277" t="s">
        <v>87</v>
      </c>
      <c r="BH7277" t="s">
        <v>1099</v>
      </c>
      <c r="BJ7277">
        <v>30220066</v>
      </c>
    </row>
    <row r="7278" spans="1:62" x14ac:dyDescent="0.25">
      <c r="A7278" t="s">
        <v>10275</v>
      </c>
      <c r="B7278" s="2">
        <v>43551</v>
      </c>
      <c r="C7278" t="s">
        <v>63</v>
      </c>
      <c r="D7278" s="3">
        <v>43496.168874282404</v>
      </c>
      <c r="E7278" t="s">
        <v>64</v>
      </c>
      <c r="F7278" s="2">
        <v>43586</v>
      </c>
      <c r="G7278" s="2">
        <v>43765</v>
      </c>
      <c r="H7278" t="s">
        <v>1097</v>
      </c>
      <c r="I7278" t="s">
        <v>1098</v>
      </c>
      <c r="J7278" t="s">
        <v>1099</v>
      </c>
      <c r="L7278" t="s">
        <v>1100</v>
      </c>
      <c r="M7278" t="s">
        <v>1101</v>
      </c>
      <c r="N7278">
        <v>5091</v>
      </c>
      <c r="O7278" t="s">
        <v>70</v>
      </c>
      <c r="Q7278" t="s">
        <v>1102</v>
      </c>
      <c r="S7278" t="s">
        <v>72</v>
      </c>
      <c r="T7278" t="s">
        <v>1103</v>
      </c>
      <c r="U7278" t="s">
        <v>1104</v>
      </c>
      <c r="V7278" t="s">
        <v>1105</v>
      </c>
      <c r="W7278" t="s">
        <v>207</v>
      </c>
      <c r="X7278" t="s">
        <v>1012</v>
      </c>
      <c r="Y7278" t="str">
        <f>"37-2012"</f>
        <v>37-2012</v>
      </c>
      <c r="Z7278" t="s">
        <v>373</v>
      </c>
      <c r="AA7278">
        <v>721110</v>
      </c>
      <c r="AB7278">
        <v>6</v>
      </c>
      <c r="AC7278">
        <v>6</v>
      </c>
      <c r="AD7278" t="s">
        <v>79</v>
      </c>
      <c r="AE7278" t="s">
        <v>95</v>
      </c>
      <c r="AF7278">
        <v>35</v>
      </c>
      <c r="AG7278" s="4">
        <v>0.29166666666666669</v>
      </c>
      <c r="AH7278" s="4">
        <v>0.625</v>
      </c>
      <c r="AI7278" s="5">
        <v>13.03</v>
      </c>
      <c r="AJ7278">
        <v>19.55</v>
      </c>
      <c r="AL7278" t="s">
        <v>81</v>
      </c>
      <c r="AM7278" t="s">
        <v>82</v>
      </c>
      <c r="AO7278" t="s">
        <v>83</v>
      </c>
      <c r="AR7278" t="s">
        <v>82</v>
      </c>
      <c r="AT7278" t="s">
        <v>82</v>
      </c>
      <c r="AW7278" t="s">
        <v>72</v>
      </c>
      <c r="AX7278">
        <v>3</v>
      </c>
      <c r="AY7278" t="s">
        <v>1100</v>
      </c>
      <c r="AZ7278" t="s">
        <v>1107</v>
      </c>
      <c r="BA7278" t="s">
        <v>1101</v>
      </c>
      <c r="BB7278">
        <v>5091</v>
      </c>
      <c r="BC7278" t="s">
        <v>87</v>
      </c>
      <c r="BH7278" t="s">
        <v>1099</v>
      </c>
      <c r="BJ7278">
        <v>30220066</v>
      </c>
    </row>
    <row r="7279" spans="1:62" x14ac:dyDescent="0.25">
      <c r="A7279" t="s">
        <v>10323</v>
      </c>
      <c r="B7279" s="2">
        <v>43551</v>
      </c>
      <c r="C7279" t="s">
        <v>63</v>
      </c>
      <c r="D7279" s="3">
        <v>43496.160805833337</v>
      </c>
      <c r="E7279" t="s">
        <v>64</v>
      </c>
      <c r="F7279" s="2">
        <v>43586</v>
      </c>
      <c r="G7279" s="2">
        <v>43765</v>
      </c>
      <c r="H7279" t="s">
        <v>1097</v>
      </c>
      <c r="I7279" t="s">
        <v>1098</v>
      </c>
      <c r="J7279" t="s">
        <v>1099</v>
      </c>
      <c r="L7279" t="s">
        <v>1100</v>
      </c>
      <c r="M7279" t="s">
        <v>1101</v>
      </c>
      <c r="N7279">
        <v>5091</v>
      </c>
      <c r="O7279" t="s">
        <v>70</v>
      </c>
      <c r="Q7279" t="s">
        <v>1102</v>
      </c>
      <c r="S7279" t="s">
        <v>72</v>
      </c>
      <c r="T7279" t="s">
        <v>1103</v>
      </c>
      <c r="U7279" t="s">
        <v>1104</v>
      </c>
      <c r="V7279" t="s">
        <v>1105</v>
      </c>
      <c r="W7279" t="s">
        <v>207</v>
      </c>
      <c r="X7279" t="s">
        <v>1124</v>
      </c>
      <c r="Y7279" t="str">
        <f>"35-1012"</f>
        <v>35-1012</v>
      </c>
      <c r="Z7279" t="s">
        <v>598</v>
      </c>
      <c r="AA7279">
        <v>721110</v>
      </c>
      <c r="AB7279">
        <v>1</v>
      </c>
      <c r="AC7279">
        <v>1</v>
      </c>
      <c r="AD7279" t="s">
        <v>79</v>
      </c>
      <c r="AE7279" t="s">
        <v>95</v>
      </c>
      <c r="AF7279">
        <v>35</v>
      </c>
      <c r="AG7279" s="4">
        <v>0.33333333333333331</v>
      </c>
      <c r="AH7279" s="4">
        <v>0.95833333333333337</v>
      </c>
      <c r="AI7279" s="5">
        <v>20.52</v>
      </c>
      <c r="AJ7279">
        <v>30.78</v>
      </c>
      <c r="AL7279" t="s">
        <v>81</v>
      </c>
      <c r="AM7279" t="s">
        <v>82</v>
      </c>
      <c r="AO7279" t="s">
        <v>83</v>
      </c>
      <c r="AR7279" t="s">
        <v>82</v>
      </c>
      <c r="AT7279" t="s">
        <v>82</v>
      </c>
      <c r="AW7279" t="s">
        <v>72</v>
      </c>
      <c r="AX7279">
        <v>3</v>
      </c>
      <c r="AY7279" t="s">
        <v>1100</v>
      </c>
      <c r="AZ7279" t="s">
        <v>1107</v>
      </c>
      <c r="BA7279" t="s">
        <v>1101</v>
      </c>
      <c r="BB7279">
        <v>5091</v>
      </c>
      <c r="BC7279" t="s">
        <v>87</v>
      </c>
      <c r="BH7279" t="s">
        <v>1099</v>
      </c>
      <c r="BJ7279">
        <v>30220066</v>
      </c>
    </row>
    <row r="7280" spans="1:62" x14ac:dyDescent="0.25">
      <c r="A7280" t="s">
        <v>10383</v>
      </c>
      <c r="B7280" s="2">
        <v>43551</v>
      </c>
      <c r="C7280" t="s">
        <v>63</v>
      </c>
      <c r="D7280" s="3">
        <v>43496.166696458335</v>
      </c>
      <c r="E7280" t="s">
        <v>64</v>
      </c>
      <c r="F7280" s="2">
        <v>43586</v>
      </c>
      <c r="G7280" s="2">
        <v>43765</v>
      </c>
      <c r="H7280" t="s">
        <v>1097</v>
      </c>
      <c r="I7280" t="s">
        <v>1098</v>
      </c>
      <c r="J7280" t="s">
        <v>1099</v>
      </c>
      <c r="L7280" t="s">
        <v>1100</v>
      </c>
      <c r="M7280" t="s">
        <v>1101</v>
      </c>
      <c r="N7280">
        <v>5091</v>
      </c>
      <c r="O7280" t="s">
        <v>70</v>
      </c>
      <c r="Q7280" t="s">
        <v>1102</v>
      </c>
      <c r="S7280" t="s">
        <v>72</v>
      </c>
      <c r="T7280" t="s">
        <v>1103</v>
      </c>
      <c r="U7280" t="s">
        <v>1104</v>
      </c>
      <c r="V7280" t="s">
        <v>1105</v>
      </c>
      <c r="W7280" t="s">
        <v>207</v>
      </c>
      <c r="X7280" t="s">
        <v>1106</v>
      </c>
      <c r="Y7280" t="str">
        <f>"35-3031"</f>
        <v>35-3031</v>
      </c>
      <c r="Z7280" t="s">
        <v>410</v>
      </c>
      <c r="AA7280">
        <v>721110</v>
      </c>
      <c r="AB7280">
        <v>13</v>
      </c>
      <c r="AC7280">
        <v>13</v>
      </c>
      <c r="AD7280" t="s">
        <v>79</v>
      </c>
      <c r="AE7280" t="s">
        <v>95</v>
      </c>
      <c r="AF7280">
        <v>35</v>
      </c>
      <c r="AG7280" s="4">
        <v>0.25</v>
      </c>
      <c r="AH7280" s="4">
        <v>0.58333333333333337</v>
      </c>
      <c r="AI7280" s="5">
        <v>15.2</v>
      </c>
      <c r="AL7280" t="s">
        <v>81</v>
      </c>
      <c r="AM7280" t="s">
        <v>82</v>
      </c>
      <c r="AO7280" t="s">
        <v>83</v>
      </c>
      <c r="AR7280" t="s">
        <v>82</v>
      </c>
      <c r="AT7280" t="s">
        <v>82</v>
      </c>
      <c r="AW7280" t="s">
        <v>82</v>
      </c>
      <c r="AY7280" t="s">
        <v>1100</v>
      </c>
      <c r="AZ7280" t="s">
        <v>1107</v>
      </c>
      <c r="BA7280" t="s">
        <v>1101</v>
      </c>
      <c r="BB7280">
        <v>5091</v>
      </c>
      <c r="BC7280" t="s">
        <v>87</v>
      </c>
      <c r="BH7280" t="s">
        <v>1099</v>
      </c>
      <c r="BJ7280">
        <v>30220066</v>
      </c>
    </row>
    <row r="7281" spans="1:62" x14ac:dyDescent="0.25">
      <c r="A7281" t="s">
        <v>10393</v>
      </c>
      <c r="B7281" s="2">
        <v>43551</v>
      </c>
      <c r="C7281" t="s">
        <v>63</v>
      </c>
      <c r="D7281" s="3">
        <v>43496.174576736114</v>
      </c>
      <c r="E7281" t="s">
        <v>64</v>
      </c>
      <c r="F7281" s="2">
        <v>43586</v>
      </c>
      <c r="G7281" s="2">
        <v>43765</v>
      </c>
      <c r="H7281" t="s">
        <v>1097</v>
      </c>
      <c r="I7281" t="s">
        <v>1098</v>
      </c>
      <c r="J7281" t="s">
        <v>1099</v>
      </c>
      <c r="L7281" t="s">
        <v>1100</v>
      </c>
      <c r="M7281" t="s">
        <v>1101</v>
      </c>
      <c r="N7281">
        <v>5091</v>
      </c>
      <c r="O7281" t="s">
        <v>70</v>
      </c>
      <c r="Q7281" t="s">
        <v>1102</v>
      </c>
      <c r="S7281" t="s">
        <v>72</v>
      </c>
      <c r="T7281" t="s">
        <v>1103</v>
      </c>
      <c r="U7281" t="s">
        <v>1104</v>
      </c>
      <c r="V7281" t="s">
        <v>1105</v>
      </c>
      <c r="W7281" t="s">
        <v>207</v>
      </c>
      <c r="X7281" t="s">
        <v>1109</v>
      </c>
      <c r="Y7281" t="str">
        <f>"35-2021"</f>
        <v>35-2021</v>
      </c>
      <c r="Z7281" t="s">
        <v>221</v>
      </c>
      <c r="AA7281">
        <v>721110</v>
      </c>
      <c r="AB7281">
        <v>6</v>
      </c>
      <c r="AC7281">
        <v>6</v>
      </c>
      <c r="AD7281" t="s">
        <v>79</v>
      </c>
      <c r="AE7281" t="s">
        <v>95</v>
      </c>
      <c r="AF7281">
        <v>35</v>
      </c>
      <c r="AG7281" s="4">
        <v>0.25</v>
      </c>
      <c r="AH7281" s="4">
        <v>0.58333333333333337</v>
      </c>
      <c r="AI7281" s="5">
        <v>12.82</v>
      </c>
      <c r="AJ7281">
        <v>19.23</v>
      </c>
      <c r="AK7281">
        <v>21</v>
      </c>
      <c r="AL7281" t="s">
        <v>81</v>
      </c>
      <c r="AM7281" t="s">
        <v>82</v>
      </c>
      <c r="AO7281" t="s">
        <v>83</v>
      </c>
      <c r="AR7281" t="s">
        <v>82</v>
      </c>
      <c r="AT7281" t="s">
        <v>82</v>
      </c>
      <c r="AW7281" t="s">
        <v>82</v>
      </c>
      <c r="AY7281" t="s">
        <v>1100</v>
      </c>
      <c r="AZ7281" t="s">
        <v>1107</v>
      </c>
      <c r="BA7281" t="s">
        <v>1101</v>
      </c>
      <c r="BB7281">
        <v>5091</v>
      </c>
      <c r="BC7281" t="s">
        <v>87</v>
      </c>
      <c r="BH7281" t="s">
        <v>1099</v>
      </c>
      <c r="BJ7281">
        <v>30220066</v>
      </c>
    </row>
    <row r="7282" spans="1:62" x14ac:dyDescent="0.25">
      <c r="A7282" t="s">
        <v>17454</v>
      </c>
      <c r="B7282" s="2">
        <v>43551</v>
      </c>
      <c r="C7282" t="s">
        <v>63</v>
      </c>
      <c r="D7282" s="3">
        <v>43496.172148784724</v>
      </c>
      <c r="E7282" t="s">
        <v>64</v>
      </c>
      <c r="F7282" s="2">
        <v>43586</v>
      </c>
      <c r="G7282" s="2">
        <v>43765</v>
      </c>
      <c r="H7282" t="s">
        <v>1097</v>
      </c>
      <c r="I7282" t="s">
        <v>1098</v>
      </c>
      <c r="J7282" t="s">
        <v>1099</v>
      </c>
      <c r="L7282" t="s">
        <v>1100</v>
      </c>
      <c r="M7282" t="s">
        <v>1101</v>
      </c>
      <c r="N7282">
        <v>5091</v>
      </c>
      <c r="O7282" t="s">
        <v>70</v>
      </c>
      <c r="Q7282" t="s">
        <v>1102</v>
      </c>
      <c r="S7282" t="s">
        <v>72</v>
      </c>
      <c r="T7282" t="s">
        <v>1103</v>
      </c>
      <c r="U7282" t="s">
        <v>1104</v>
      </c>
      <c r="V7282" t="s">
        <v>1105</v>
      </c>
      <c r="W7282" t="s">
        <v>207</v>
      </c>
      <c r="X7282" t="s">
        <v>1111</v>
      </c>
      <c r="Y7282" t="str">
        <f>"35-9021"</f>
        <v>35-9021</v>
      </c>
      <c r="Z7282" t="s">
        <v>315</v>
      </c>
      <c r="AA7282">
        <v>721110</v>
      </c>
      <c r="AB7282">
        <v>4</v>
      </c>
      <c r="AC7282">
        <v>4</v>
      </c>
      <c r="AD7282" t="s">
        <v>79</v>
      </c>
      <c r="AE7282" t="s">
        <v>95</v>
      </c>
      <c r="AF7282">
        <v>35</v>
      </c>
      <c r="AG7282" s="4">
        <v>0.25</v>
      </c>
      <c r="AH7282" s="4">
        <v>0.58333333333333337</v>
      </c>
      <c r="AI7282" s="5">
        <v>11.72</v>
      </c>
      <c r="AJ7282">
        <v>17.579999999999998</v>
      </c>
      <c r="AL7282" t="s">
        <v>81</v>
      </c>
      <c r="AM7282" t="s">
        <v>82</v>
      </c>
      <c r="AO7282" t="s">
        <v>83</v>
      </c>
      <c r="AR7282" t="s">
        <v>82</v>
      </c>
      <c r="AT7282" t="s">
        <v>82</v>
      </c>
      <c r="AW7282" t="s">
        <v>82</v>
      </c>
      <c r="AY7282" t="s">
        <v>1100</v>
      </c>
      <c r="AZ7282" t="s">
        <v>1107</v>
      </c>
      <c r="BA7282" t="s">
        <v>1101</v>
      </c>
      <c r="BB7282">
        <v>5091</v>
      </c>
      <c r="BC7282" t="s">
        <v>87</v>
      </c>
      <c r="BH7282" t="s">
        <v>1099</v>
      </c>
      <c r="BJ7282">
        <v>30220066</v>
      </c>
    </row>
    <row r="7283" spans="1:62" x14ac:dyDescent="0.25">
      <c r="A7283" t="s">
        <v>22183</v>
      </c>
      <c r="B7283" s="2">
        <v>43551</v>
      </c>
      <c r="C7283" t="s">
        <v>63</v>
      </c>
      <c r="D7283" s="3">
        <v>43472.409678032411</v>
      </c>
      <c r="E7283" t="s">
        <v>64</v>
      </c>
      <c r="F7283" s="2">
        <v>43556</v>
      </c>
      <c r="G7283" s="2">
        <v>43800</v>
      </c>
      <c r="H7283" t="s">
        <v>22184</v>
      </c>
      <c r="I7283">
        <v>47</v>
      </c>
      <c r="J7283" t="s">
        <v>22185</v>
      </c>
      <c r="L7283" t="s">
        <v>22186</v>
      </c>
      <c r="M7283" t="s">
        <v>136</v>
      </c>
      <c r="N7283">
        <v>21050</v>
      </c>
      <c r="O7283" t="s">
        <v>70</v>
      </c>
      <c r="Q7283" t="s">
        <v>22187</v>
      </c>
      <c r="S7283" t="s">
        <v>72</v>
      </c>
      <c r="T7283" t="s">
        <v>22188</v>
      </c>
      <c r="U7283" t="s">
        <v>22189</v>
      </c>
      <c r="V7283" t="s">
        <v>3197</v>
      </c>
      <c r="W7283" t="s">
        <v>136</v>
      </c>
      <c r="X7283" t="s">
        <v>22190</v>
      </c>
      <c r="Y7283" t="str">
        <f>"37-3011"</f>
        <v>37-3011</v>
      </c>
      <c r="Z7283" t="s">
        <v>94</v>
      </c>
      <c r="AA7283">
        <v>56173</v>
      </c>
      <c r="AB7283">
        <v>2</v>
      </c>
      <c r="AC7283">
        <v>2</v>
      </c>
      <c r="AD7283" t="s">
        <v>79</v>
      </c>
      <c r="AE7283" t="s">
        <v>80</v>
      </c>
      <c r="AF7283">
        <v>40</v>
      </c>
      <c r="AG7283" s="4">
        <v>0.3125</v>
      </c>
      <c r="AH7283" s="4">
        <v>0.66666666666666663</v>
      </c>
      <c r="AI7283" s="5">
        <v>14.73</v>
      </c>
      <c r="AJ7283">
        <v>22.1</v>
      </c>
      <c r="AK7283">
        <v>22.1</v>
      </c>
      <c r="AL7283" t="s">
        <v>81</v>
      </c>
      <c r="AM7283" t="s">
        <v>82</v>
      </c>
      <c r="AO7283" t="s">
        <v>83</v>
      </c>
      <c r="AR7283" t="s">
        <v>82</v>
      </c>
      <c r="AT7283" t="s">
        <v>82</v>
      </c>
      <c r="AW7283" t="s">
        <v>72</v>
      </c>
      <c r="AX7283">
        <v>3</v>
      </c>
      <c r="AY7283" t="s">
        <v>15232</v>
      </c>
      <c r="AZ7283" t="s">
        <v>8925</v>
      </c>
      <c r="BA7283" t="s">
        <v>136</v>
      </c>
      <c r="BB7283">
        <v>21047</v>
      </c>
      <c r="BC7283" t="s">
        <v>79</v>
      </c>
      <c r="BH7283" t="s">
        <v>22191</v>
      </c>
      <c r="BJ7283">
        <v>202195221</v>
      </c>
    </row>
    <row r="7284" spans="1:62" x14ac:dyDescent="0.25">
      <c r="A7284" t="s">
        <v>24530</v>
      </c>
      <c r="B7284" s="2">
        <v>43551</v>
      </c>
      <c r="C7284" t="s">
        <v>63</v>
      </c>
      <c r="D7284" s="3">
        <v>43486.297585092594</v>
      </c>
      <c r="E7284" t="s">
        <v>117</v>
      </c>
      <c r="H7284" t="s">
        <v>24531</v>
      </c>
      <c r="J7284" t="s">
        <v>24532</v>
      </c>
      <c r="L7284" t="s">
        <v>24533</v>
      </c>
      <c r="M7284" t="s">
        <v>166</v>
      </c>
      <c r="N7284">
        <v>84095</v>
      </c>
      <c r="O7284" t="s">
        <v>70</v>
      </c>
      <c r="Q7284" t="s">
        <v>24534</v>
      </c>
      <c r="S7284" t="s">
        <v>72</v>
      </c>
      <c r="T7284" t="s">
        <v>24535</v>
      </c>
      <c r="U7284" t="s">
        <v>24536</v>
      </c>
      <c r="V7284" t="s">
        <v>24537</v>
      </c>
      <c r="W7284" t="s">
        <v>166</v>
      </c>
      <c r="X7284" t="s">
        <v>24538</v>
      </c>
      <c r="Y7284" t="str">
        <f>"47-2051"</f>
        <v>47-2051</v>
      </c>
      <c r="Z7284" t="s">
        <v>1383</v>
      </c>
      <c r="AA7284">
        <v>2381</v>
      </c>
      <c r="AB7284">
        <v>10</v>
      </c>
      <c r="AD7284" t="s">
        <v>79</v>
      </c>
      <c r="AE7284" t="s">
        <v>95</v>
      </c>
      <c r="AF7284">
        <v>40</v>
      </c>
      <c r="AG7284" s="4">
        <v>0.29166666666666669</v>
      </c>
      <c r="AH7284" s="4">
        <v>0.66666666666666663</v>
      </c>
      <c r="AI7284" s="5">
        <v>20.41</v>
      </c>
      <c r="AJ7284">
        <v>30.62</v>
      </c>
      <c r="AK7284">
        <v>30.62</v>
      </c>
      <c r="AL7284" t="s">
        <v>81</v>
      </c>
      <c r="AM7284" t="s">
        <v>82</v>
      </c>
      <c r="AO7284" t="s">
        <v>83</v>
      </c>
      <c r="AR7284" t="s">
        <v>82</v>
      </c>
      <c r="AT7284" t="s">
        <v>82</v>
      </c>
      <c r="AW7284" t="s">
        <v>82</v>
      </c>
      <c r="AY7284" t="s">
        <v>24533</v>
      </c>
      <c r="AZ7284" t="s">
        <v>24539</v>
      </c>
      <c r="BA7284" t="s">
        <v>166</v>
      </c>
      <c r="BB7284">
        <v>84095</v>
      </c>
      <c r="BC7284" t="s">
        <v>79</v>
      </c>
      <c r="BH7284" t="s">
        <v>24532</v>
      </c>
      <c r="BJ7284">
        <v>870336847</v>
      </c>
    </row>
    <row r="7285" spans="1:62" x14ac:dyDescent="0.25">
      <c r="A7285" t="s">
        <v>27606</v>
      </c>
      <c r="B7285" s="2">
        <v>43551</v>
      </c>
      <c r="C7285" t="s">
        <v>63</v>
      </c>
      <c r="D7285" s="3">
        <v>43475.591886018519</v>
      </c>
      <c r="E7285" t="s">
        <v>64</v>
      </c>
      <c r="F7285" s="2">
        <v>43556</v>
      </c>
      <c r="G7285" s="2">
        <v>43809</v>
      </c>
      <c r="H7285" t="s">
        <v>27607</v>
      </c>
      <c r="I7285" t="s">
        <v>67</v>
      </c>
      <c r="J7285" t="s">
        <v>27608</v>
      </c>
      <c r="K7285" t="s">
        <v>27609</v>
      </c>
      <c r="L7285" t="s">
        <v>27610</v>
      </c>
      <c r="M7285" t="s">
        <v>197</v>
      </c>
      <c r="N7285">
        <v>50158</v>
      </c>
      <c r="O7285" t="s">
        <v>70</v>
      </c>
      <c r="P7285" t="s">
        <v>67</v>
      </c>
      <c r="Q7285" t="s">
        <v>27611</v>
      </c>
      <c r="S7285" t="s">
        <v>72</v>
      </c>
      <c r="T7285" t="s">
        <v>194</v>
      </c>
      <c r="U7285" t="s">
        <v>195</v>
      </c>
      <c r="V7285" t="s">
        <v>196</v>
      </c>
      <c r="W7285" t="s">
        <v>197</v>
      </c>
      <c r="X7285" t="s">
        <v>1197</v>
      </c>
      <c r="Y7285" t="str">
        <f>"47-2061"</f>
        <v>47-2061</v>
      </c>
      <c r="Z7285" t="s">
        <v>326</v>
      </c>
      <c r="AA7285">
        <v>238110</v>
      </c>
      <c r="AB7285">
        <v>6</v>
      </c>
      <c r="AC7285">
        <v>6</v>
      </c>
      <c r="AD7285" t="s">
        <v>79</v>
      </c>
      <c r="AE7285" t="s">
        <v>80</v>
      </c>
      <c r="AF7285">
        <v>40</v>
      </c>
      <c r="AG7285" s="4">
        <v>0.29166666666666669</v>
      </c>
      <c r="AH7285" s="4">
        <v>0.72916666666666663</v>
      </c>
      <c r="AI7285" s="5">
        <v>16.239999999999998</v>
      </c>
      <c r="AJ7285">
        <v>24.36</v>
      </c>
      <c r="AL7285" t="s">
        <v>81</v>
      </c>
      <c r="AM7285" t="s">
        <v>82</v>
      </c>
      <c r="AO7285" t="s">
        <v>83</v>
      </c>
      <c r="AP7285" t="s">
        <v>67</v>
      </c>
      <c r="AQ7285" t="s">
        <v>67</v>
      </c>
      <c r="AR7285" t="s">
        <v>82</v>
      </c>
      <c r="AT7285" t="s">
        <v>82</v>
      </c>
      <c r="AW7285" t="s">
        <v>72</v>
      </c>
      <c r="AX7285">
        <v>2</v>
      </c>
      <c r="AY7285" t="s">
        <v>27612</v>
      </c>
      <c r="AZ7285" t="s">
        <v>27613</v>
      </c>
      <c r="BA7285" t="s">
        <v>197</v>
      </c>
      <c r="BB7285">
        <v>52501</v>
      </c>
      <c r="BC7285" t="s">
        <v>79</v>
      </c>
      <c r="BH7285" t="s">
        <v>27614</v>
      </c>
      <c r="BJ7285">
        <v>432010641</v>
      </c>
    </row>
    <row r="7286" spans="1:62" x14ac:dyDescent="0.25">
      <c r="A7286" t="s">
        <v>27753</v>
      </c>
      <c r="B7286" s="2">
        <v>43551</v>
      </c>
      <c r="C7286" t="s">
        <v>63</v>
      </c>
      <c r="D7286" s="3">
        <v>43496.15902175926</v>
      </c>
      <c r="E7286" t="s">
        <v>64</v>
      </c>
      <c r="F7286" s="2">
        <v>43586</v>
      </c>
      <c r="G7286" s="2">
        <v>43770</v>
      </c>
      <c r="H7286" t="s">
        <v>27754</v>
      </c>
      <c r="I7286" t="s">
        <v>67</v>
      </c>
      <c r="J7286" t="s">
        <v>27755</v>
      </c>
      <c r="K7286" t="s">
        <v>67</v>
      </c>
      <c r="L7286" t="s">
        <v>27756</v>
      </c>
      <c r="M7286" t="s">
        <v>207</v>
      </c>
      <c r="N7286">
        <v>2667</v>
      </c>
      <c r="O7286" t="s">
        <v>70</v>
      </c>
      <c r="P7286" t="s">
        <v>67</v>
      </c>
      <c r="Q7286" t="s">
        <v>27757</v>
      </c>
      <c r="S7286" t="s">
        <v>72</v>
      </c>
      <c r="T7286" t="s">
        <v>651</v>
      </c>
      <c r="U7286" t="s">
        <v>652</v>
      </c>
      <c r="V7286" t="s">
        <v>653</v>
      </c>
      <c r="W7286" t="s">
        <v>207</v>
      </c>
      <c r="X7286" t="s">
        <v>1844</v>
      </c>
      <c r="Y7286" t="str">
        <f>"35-2014"</f>
        <v>35-2014</v>
      </c>
      <c r="Z7286" t="s">
        <v>301</v>
      </c>
      <c r="AA7286">
        <v>722511</v>
      </c>
      <c r="AB7286">
        <v>4</v>
      </c>
      <c r="AC7286">
        <v>4</v>
      </c>
      <c r="AD7286" t="s">
        <v>79</v>
      </c>
      <c r="AE7286" t="s">
        <v>80</v>
      </c>
      <c r="AF7286">
        <v>40</v>
      </c>
      <c r="AG7286" s="4">
        <v>0.375</v>
      </c>
      <c r="AH7286" s="4">
        <v>0.70833333333333337</v>
      </c>
      <c r="AI7286" s="5">
        <v>15.17</v>
      </c>
      <c r="AJ7286">
        <v>22.76</v>
      </c>
      <c r="AK7286">
        <v>25.5</v>
      </c>
      <c r="AL7286" t="s">
        <v>81</v>
      </c>
      <c r="AM7286" t="s">
        <v>82</v>
      </c>
      <c r="AO7286" t="s">
        <v>83</v>
      </c>
      <c r="AR7286" t="s">
        <v>82</v>
      </c>
      <c r="AT7286" t="s">
        <v>82</v>
      </c>
      <c r="AW7286" t="s">
        <v>72</v>
      </c>
      <c r="AX7286">
        <v>6</v>
      </c>
      <c r="AY7286" t="s">
        <v>27756</v>
      </c>
      <c r="AZ7286" t="s">
        <v>27758</v>
      </c>
      <c r="BA7286" t="s">
        <v>207</v>
      </c>
      <c r="BB7286">
        <v>2667</v>
      </c>
      <c r="BC7286" t="s">
        <v>87</v>
      </c>
      <c r="BH7286" t="s">
        <v>27759</v>
      </c>
      <c r="BI7286" t="s">
        <v>67</v>
      </c>
      <c r="BJ7286">
        <v>42550267</v>
      </c>
    </row>
    <row r="7287" spans="1:62" x14ac:dyDescent="0.25">
      <c r="A7287" t="s">
        <v>31790</v>
      </c>
      <c r="B7287" s="2">
        <v>43551</v>
      </c>
      <c r="C7287" t="s">
        <v>63</v>
      </c>
      <c r="D7287" s="3">
        <v>43472.490427928242</v>
      </c>
      <c r="E7287" t="s">
        <v>64</v>
      </c>
      <c r="F7287" s="2">
        <v>43556</v>
      </c>
      <c r="G7287" s="2">
        <v>43823</v>
      </c>
      <c r="H7287" t="s">
        <v>31791</v>
      </c>
      <c r="J7287" t="s">
        <v>9977</v>
      </c>
      <c r="K7287" t="s">
        <v>9978</v>
      </c>
      <c r="L7287" t="s">
        <v>3523</v>
      </c>
      <c r="M7287" t="s">
        <v>105</v>
      </c>
      <c r="N7287">
        <v>76208</v>
      </c>
      <c r="O7287" t="s">
        <v>70</v>
      </c>
      <c r="Q7287" t="s">
        <v>9979</v>
      </c>
      <c r="S7287" t="s">
        <v>72</v>
      </c>
      <c r="T7287" t="s">
        <v>1855</v>
      </c>
      <c r="U7287" t="s">
        <v>1856</v>
      </c>
      <c r="V7287" t="s">
        <v>863</v>
      </c>
      <c r="W7287" t="s">
        <v>105</v>
      </c>
      <c r="X7287" t="s">
        <v>1758</v>
      </c>
      <c r="Y7287" t="str">
        <f>"37-3011"</f>
        <v>37-3011</v>
      </c>
      <c r="Z7287" t="s">
        <v>94</v>
      </c>
      <c r="AA7287">
        <v>561730</v>
      </c>
      <c r="AB7287">
        <v>43</v>
      </c>
      <c r="AC7287">
        <v>43</v>
      </c>
      <c r="AD7287" t="s">
        <v>79</v>
      </c>
      <c r="AE7287" t="s">
        <v>95</v>
      </c>
      <c r="AF7287">
        <v>40</v>
      </c>
      <c r="AG7287" s="4">
        <v>0.33333333333333331</v>
      </c>
      <c r="AH7287" s="4">
        <v>0.66666666666666663</v>
      </c>
      <c r="AI7287" s="5">
        <v>13.94</v>
      </c>
      <c r="AJ7287">
        <v>20.91</v>
      </c>
      <c r="AK7287">
        <v>24</v>
      </c>
      <c r="AL7287" t="s">
        <v>81</v>
      </c>
      <c r="AM7287" t="s">
        <v>82</v>
      </c>
      <c r="AO7287" t="s">
        <v>83</v>
      </c>
      <c r="AR7287" t="s">
        <v>82</v>
      </c>
      <c r="AT7287" t="s">
        <v>82</v>
      </c>
      <c r="AW7287" t="s">
        <v>82</v>
      </c>
      <c r="AY7287" t="s">
        <v>3523</v>
      </c>
      <c r="AZ7287" t="s">
        <v>3523</v>
      </c>
      <c r="BA7287" t="s">
        <v>105</v>
      </c>
      <c r="BB7287">
        <v>76208</v>
      </c>
      <c r="BC7287" t="s">
        <v>79</v>
      </c>
      <c r="BH7287" t="s">
        <v>9977</v>
      </c>
      <c r="BI7287" t="s">
        <v>9978</v>
      </c>
      <c r="BJ7287">
        <v>275418430</v>
      </c>
    </row>
    <row r="7288" spans="1:62" x14ac:dyDescent="0.25">
      <c r="A7288" t="s">
        <v>32047</v>
      </c>
      <c r="B7288" s="2">
        <v>43551</v>
      </c>
      <c r="C7288" t="s">
        <v>63</v>
      </c>
      <c r="D7288" s="3">
        <v>43472.423226446757</v>
      </c>
      <c r="E7288" t="s">
        <v>64</v>
      </c>
      <c r="F7288" s="2">
        <v>43556</v>
      </c>
      <c r="G7288" s="2">
        <v>43784</v>
      </c>
      <c r="H7288" t="s">
        <v>32048</v>
      </c>
      <c r="J7288" t="s">
        <v>32049</v>
      </c>
      <c r="K7288" t="s">
        <v>32050</v>
      </c>
      <c r="L7288" t="s">
        <v>6478</v>
      </c>
      <c r="M7288" t="s">
        <v>232</v>
      </c>
      <c r="N7288">
        <v>10523</v>
      </c>
      <c r="O7288" t="s">
        <v>70</v>
      </c>
      <c r="Q7288" t="s">
        <v>32051</v>
      </c>
      <c r="S7288" t="s">
        <v>72</v>
      </c>
      <c r="T7288" t="s">
        <v>5117</v>
      </c>
      <c r="U7288" t="s">
        <v>5118</v>
      </c>
      <c r="V7288" t="s">
        <v>2222</v>
      </c>
      <c r="W7288" t="s">
        <v>278</v>
      </c>
      <c r="X7288" t="s">
        <v>32052</v>
      </c>
      <c r="Y7288" t="str">
        <f>"37-3011"</f>
        <v>37-3011</v>
      </c>
      <c r="Z7288" t="s">
        <v>94</v>
      </c>
      <c r="AA7288">
        <v>221310</v>
      </c>
      <c r="AB7288">
        <v>11</v>
      </c>
      <c r="AC7288">
        <v>11</v>
      </c>
      <c r="AD7288" t="s">
        <v>79</v>
      </c>
      <c r="AE7288" t="s">
        <v>80</v>
      </c>
      <c r="AF7288">
        <v>35</v>
      </c>
      <c r="AG7288" s="4">
        <v>0.29166666666666669</v>
      </c>
      <c r="AH7288" s="4">
        <v>0.66666666666666663</v>
      </c>
      <c r="AI7288" s="5">
        <v>16.809999999999999</v>
      </c>
      <c r="AJ7288">
        <v>25.22</v>
      </c>
      <c r="AL7288" t="s">
        <v>81</v>
      </c>
      <c r="AM7288" t="s">
        <v>82</v>
      </c>
      <c r="AO7288" t="s">
        <v>83</v>
      </c>
      <c r="AR7288" t="s">
        <v>82</v>
      </c>
      <c r="AT7288" t="s">
        <v>82</v>
      </c>
      <c r="AW7288" t="s">
        <v>72</v>
      </c>
      <c r="AX7288">
        <v>3</v>
      </c>
      <c r="AY7288" t="s">
        <v>6478</v>
      </c>
      <c r="AZ7288" t="s">
        <v>1285</v>
      </c>
      <c r="BA7288" t="s">
        <v>232</v>
      </c>
      <c r="BB7288">
        <v>10523</v>
      </c>
      <c r="BC7288" t="s">
        <v>79</v>
      </c>
      <c r="BH7288" t="s">
        <v>32049</v>
      </c>
      <c r="BI7288" t="s">
        <v>32050</v>
      </c>
      <c r="BJ7288">
        <v>10754740</v>
      </c>
    </row>
    <row r="7289" spans="1:62" x14ac:dyDescent="0.25">
      <c r="A7289" t="s">
        <v>32204</v>
      </c>
      <c r="B7289" s="2">
        <v>43551</v>
      </c>
      <c r="C7289" t="s">
        <v>63</v>
      </c>
      <c r="D7289" s="3">
        <v>43472.409868506948</v>
      </c>
      <c r="E7289" t="s">
        <v>64</v>
      </c>
      <c r="F7289" s="2">
        <v>43556</v>
      </c>
      <c r="G7289" s="2">
        <v>43830</v>
      </c>
      <c r="H7289" t="s">
        <v>10720</v>
      </c>
      <c r="J7289" t="s">
        <v>10721</v>
      </c>
      <c r="L7289" t="s">
        <v>10722</v>
      </c>
      <c r="M7289" t="s">
        <v>136</v>
      </c>
      <c r="N7289">
        <v>20744</v>
      </c>
      <c r="O7289" t="s">
        <v>70</v>
      </c>
      <c r="Q7289" t="s">
        <v>10723</v>
      </c>
      <c r="S7289" t="s">
        <v>72</v>
      </c>
      <c r="T7289" t="s">
        <v>5117</v>
      </c>
      <c r="U7289" t="s">
        <v>5118</v>
      </c>
      <c r="V7289" t="s">
        <v>2222</v>
      </c>
      <c r="W7289" t="s">
        <v>278</v>
      </c>
      <c r="X7289" t="s">
        <v>106</v>
      </c>
      <c r="Y7289" t="str">
        <f>"37-3011"</f>
        <v>37-3011</v>
      </c>
      <c r="Z7289" t="s">
        <v>94</v>
      </c>
      <c r="AA7289">
        <v>561730</v>
      </c>
      <c r="AB7289">
        <v>150</v>
      </c>
      <c r="AC7289">
        <v>150</v>
      </c>
      <c r="AD7289" t="s">
        <v>79</v>
      </c>
      <c r="AE7289" t="s">
        <v>80</v>
      </c>
      <c r="AF7289">
        <v>35</v>
      </c>
      <c r="AG7289" s="4">
        <v>0.29166666666666669</v>
      </c>
      <c r="AH7289" s="4">
        <v>0.75</v>
      </c>
      <c r="AI7289" s="5">
        <v>15.39</v>
      </c>
      <c r="AJ7289">
        <v>23.09</v>
      </c>
      <c r="AL7289" t="s">
        <v>81</v>
      </c>
      <c r="AM7289" t="s">
        <v>82</v>
      </c>
      <c r="AO7289" t="s">
        <v>83</v>
      </c>
      <c r="AR7289" t="s">
        <v>82</v>
      </c>
      <c r="AT7289" t="s">
        <v>82</v>
      </c>
      <c r="AW7289" t="s">
        <v>72</v>
      </c>
      <c r="AX7289">
        <v>3</v>
      </c>
      <c r="AY7289" t="s">
        <v>10722</v>
      </c>
      <c r="AZ7289" t="s">
        <v>139</v>
      </c>
      <c r="BA7289" t="s">
        <v>136</v>
      </c>
      <c r="BB7289">
        <v>20744</v>
      </c>
      <c r="BC7289" t="s">
        <v>79</v>
      </c>
      <c r="BH7289" t="s">
        <v>10721</v>
      </c>
      <c r="BJ7289">
        <v>521672506</v>
      </c>
    </row>
    <row r="7290" spans="1:62" x14ac:dyDescent="0.25">
      <c r="A7290" t="s">
        <v>32850</v>
      </c>
      <c r="B7290" s="2">
        <v>43551</v>
      </c>
      <c r="C7290" t="s">
        <v>63</v>
      </c>
      <c r="D7290" s="3">
        <v>43472.40044315972</v>
      </c>
      <c r="E7290" t="s">
        <v>64</v>
      </c>
      <c r="F7290" s="2">
        <v>43556</v>
      </c>
      <c r="G7290" s="2">
        <v>43830</v>
      </c>
      <c r="H7290" t="s">
        <v>32851</v>
      </c>
      <c r="J7290" t="s">
        <v>32852</v>
      </c>
      <c r="L7290" t="s">
        <v>12061</v>
      </c>
      <c r="M7290" t="s">
        <v>232</v>
      </c>
      <c r="N7290">
        <v>12534</v>
      </c>
      <c r="O7290" t="s">
        <v>70</v>
      </c>
      <c r="Q7290" t="s">
        <v>32853</v>
      </c>
      <c r="S7290" t="s">
        <v>72</v>
      </c>
      <c r="T7290" t="s">
        <v>2185</v>
      </c>
      <c r="U7290" t="s">
        <v>2186</v>
      </c>
      <c r="V7290" t="s">
        <v>2187</v>
      </c>
      <c r="W7290" t="s">
        <v>232</v>
      </c>
      <c r="X7290" t="s">
        <v>1241</v>
      </c>
      <c r="Y7290" t="str">
        <f>"35-9021"</f>
        <v>35-9021</v>
      </c>
      <c r="Z7290" t="s">
        <v>315</v>
      </c>
      <c r="AA7290">
        <v>561720</v>
      </c>
      <c r="AB7290">
        <v>3</v>
      </c>
      <c r="AC7290">
        <v>3</v>
      </c>
      <c r="AD7290" t="s">
        <v>79</v>
      </c>
      <c r="AE7290" t="s">
        <v>95</v>
      </c>
      <c r="AF7290">
        <v>40</v>
      </c>
      <c r="AG7290" s="4">
        <v>0.41666666666666669</v>
      </c>
      <c r="AH7290" s="4">
        <v>0.77083333333333337</v>
      </c>
      <c r="AI7290" s="5">
        <v>11.1</v>
      </c>
      <c r="AL7290" t="s">
        <v>81</v>
      </c>
      <c r="AM7290" t="s">
        <v>82</v>
      </c>
      <c r="AO7290" t="s">
        <v>83</v>
      </c>
      <c r="AR7290" t="s">
        <v>82</v>
      </c>
      <c r="AT7290" t="s">
        <v>82</v>
      </c>
      <c r="AW7290" t="s">
        <v>82</v>
      </c>
      <c r="AY7290" t="s">
        <v>12061</v>
      </c>
      <c r="AZ7290" t="s">
        <v>7348</v>
      </c>
      <c r="BA7290" t="s">
        <v>232</v>
      </c>
      <c r="BB7290">
        <v>12534</v>
      </c>
      <c r="BC7290" t="s">
        <v>87</v>
      </c>
      <c r="BH7290" t="s">
        <v>32852</v>
      </c>
      <c r="BJ7290">
        <v>472169582</v>
      </c>
    </row>
    <row r="7291" spans="1:62" x14ac:dyDescent="0.25">
      <c r="A7291" t="s">
        <v>33352</v>
      </c>
      <c r="B7291" s="2">
        <v>43551</v>
      </c>
      <c r="C7291" t="s">
        <v>63</v>
      </c>
      <c r="D7291" s="3">
        <v>43472.416563379629</v>
      </c>
      <c r="E7291" t="s">
        <v>64</v>
      </c>
      <c r="F7291" s="2">
        <v>43556</v>
      </c>
      <c r="G7291" s="2">
        <v>43830</v>
      </c>
      <c r="H7291" t="s">
        <v>33353</v>
      </c>
      <c r="J7291" t="s">
        <v>33354</v>
      </c>
      <c r="L7291" t="s">
        <v>863</v>
      </c>
      <c r="M7291" t="s">
        <v>105</v>
      </c>
      <c r="N7291">
        <v>78702</v>
      </c>
      <c r="O7291" t="s">
        <v>70</v>
      </c>
      <c r="Q7291" t="s">
        <v>33355</v>
      </c>
      <c r="S7291" t="s">
        <v>72</v>
      </c>
      <c r="T7291" t="s">
        <v>1855</v>
      </c>
      <c r="U7291" t="s">
        <v>1856</v>
      </c>
      <c r="V7291" t="s">
        <v>863</v>
      </c>
      <c r="W7291" t="s">
        <v>105</v>
      </c>
      <c r="X7291" t="s">
        <v>1758</v>
      </c>
      <c r="Y7291" t="str">
        <f>"37-3011"</f>
        <v>37-3011</v>
      </c>
      <c r="Z7291" t="s">
        <v>94</v>
      </c>
      <c r="AA7291">
        <v>561730</v>
      </c>
      <c r="AB7291">
        <v>5</v>
      </c>
      <c r="AC7291">
        <v>5</v>
      </c>
      <c r="AD7291" t="s">
        <v>79</v>
      </c>
      <c r="AE7291" t="s">
        <v>95</v>
      </c>
      <c r="AF7291">
        <v>40</v>
      </c>
      <c r="AG7291" s="4">
        <v>0.3125</v>
      </c>
      <c r="AH7291" s="4">
        <v>0.6875</v>
      </c>
      <c r="AI7291" s="5">
        <v>13.91</v>
      </c>
      <c r="AJ7291">
        <v>20.87</v>
      </c>
      <c r="AL7291" t="s">
        <v>81</v>
      </c>
      <c r="AM7291" t="s">
        <v>82</v>
      </c>
      <c r="AO7291" t="s">
        <v>83</v>
      </c>
      <c r="AR7291" t="s">
        <v>82</v>
      </c>
      <c r="AT7291" t="s">
        <v>82</v>
      </c>
      <c r="AW7291" t="s">
        <v>72</v>
      </c>
      <c r="AX7291">
        <v>1</v>
      </c>
      <c r="AY7291" t="s">
        <v>863</v>
      </c>
      <c r="AZ7291" t="s">
        <v>26076</v>
      </c>
      <c r="BA7291" t="s">
        <v>105</v>
      </c>
      <c r="BB7291">
        <v>78702</v>
      </c>
      <c r="BC7291" t="s">
        <v>79</v>
      </c>
      <c r="BH7291" t="s">
        <v>33354</v>
      </c>
      <c r="BJ7291">
        <v>760849074</v>
      </c>
    </row>
    <row r="7292" spans="1:62" x14ac:dyDescent="0.25">
      <c r="A7292" t="s">
        <v>35043</v>
      </c>
      <c r="B7292" s="2">
        <v>43551</v>
      </c>
      <c r="C7292" t="s">
        <v>63</v>
      </c>
      <c r="D7292" s="3">
        <v>43472.415897025465</v>
      </c>
      <c r="E7292" t="s">
        <v>64</v>
      </c>
      <c r="F7292" s="2">
        <v>43556</v>
      </c>
      <c r="G7292" s="2">
        <v>43791</v>
      </c>
      <c r="H7292" t="s">
        <v>35044</v>
      </c>
      <c r="I7292" t="s">
        <v>35045</v>
      </c>
      <c r="J7292" t="s">
        <v>35046</v>
      </c>
      <c r="L7292" t="s">
        <v>4427</v>
      </c>
      <c r="M7292" t="s">
        <v>105</v>
      </c>
      <c r="N7292">
        <v>78613</v>
      </c>
      <c r="O7292" t="s">
        <v>70</v>
      </c>
      <c r="Q7292" t="s">
        <v>35047</v>
      </c>
      <c r="S7292" t="s">
        <v>72</v>
      </c>
      <c r="T7292" t="s">
        <v>11888</v>
      </c>
      <c r="U7292" t="s">
        <v>11889</v>
      </c>
      <c r="V7292" t="s">
        <v>863</v>
      </c>
      <c r="W7292" t="s">
        <v>105</v>
      </c>
      <c r="X7292" t="s">
        <v>35048</v>
      </c>
      <c r="Y7292" t="str">
        <f>"47-3013"</f>
        <v>47-3013</v>
      </c>
      <c r="Z7292" t="s">
        <v>29178</v>
      </c>
      <c r="AA7292">
        <v>23821</v>
      </c>
      <c r="AB7292">
        <v>20</v>
      </c>
      <c r="AC7292">
        <v>20</v>
      </c>
      <c r="AD7292" t="s">
        <v>79</v>
      </c>
      <c r="AE7292" t="s">
        <v>95</v>
      </c>
      <c r="AF7292">
        <v>40</v>
      </c>
      <c r="AG7292" s="4">
        <v>0.33333333333333331</v>
      </c>
      <c r="AH7292" s="4">
        <v>0.70833333333333337</v>
      </c>
      <c r="AI7292" s="5">
        <v>15.62</v>
      </c>
      <c r="AJ7292">
        <v>23.43</v>
      </c>
      <c r="AK7292">
        <v>23.43</v>
      </c>
      <c r="AL7292" t="s">
        <v>81</v>
      </c>
      <c r="AM7292" t="s">
        <v>82</v>
      </c>
      <c r="AO7292" t="s">
        <v>83</v>
      </c>
      <c r="AR7292" t="s">
        <v>82</v>
      </c>
      <c r="AT7292" t="s">
        <v>82</v>
      </c>
      <c r="AW7292" t="s">
        <v>72</v>
      </c>
      <c r="AX7292">
        <v>3</v>
      </c>
      <c r="AY7292" t="s">
        <v>4427</v>
      </c>
      <c r="AZ7292" t="s">
        <v>2062</v>
      </c>
      <c r="BA7292" t="s">
        <v>105</v>
      </c>
      <c r="BB7292">
        <v>78613</v>
      </c>
      <c r="BC7292" t="s">
        <v>79</v>
      </c>
      <c r="BH7292" t="s">
        <v>35046</v>
      </c>
      <c r="BJ7292">
        <v>742875268</v>
      </c>
    </row>
    <row r="7293" spans="1:62" x14ac:dyDescent="0.25">
      <c r="A7293" t="s">
        <v>35527</v>
      </c>
      <c r="B7293" s="2">
        <v>43551</v>
      </c>
      <c r="C7293" t="s">
        <v>63</v>
      </c>
      <c r="D7293" s="3">
        <v>43478.69067585648</v>
      </c>
      <c r="E7293" t="s">
        <v>117</v>
      </c>
      <c r="H7293" t="s">
        <v>35528</v>
      </c>
      <c r="J7293" t="s">
        <v>35529</v>
      </c>
      <c r="L7293" t="s">
        <v>35530</v>
      </c>
      <c r="M7293" t="s">
        <v>761</v>
      </c>
      <c r="N7293">
        <v>31750</v>
      </c>
      <c r="O7293" t="s">
        <v>70</v>
      </c>
      <c r="Q7293" t="s">
        <v>3321</v>
      </c>
      <c r="S7293" t="s">
        <v>72</v>
      </c>
      <c r="T7293" t="s">
        <v>958</v>
      </c>
      <c r="U7293" t="s">
        <v>959</v>
      </c>
      <c r="V7293" t="s">
        <v>35448</v>
      </c>
      <c r="W7293" t="s">
        <v>86</v>
      </c>
      <c r="X7293" t="s">
        <v>2708</v>
      </c>
      <c r="Y7293" t="str">
        <f>"37-3011"</f>
        <v>37-3011</v>
      </c>
      <c r="Z7293" t="s">
        <v>94</v>
      </c>
      <c r="AA7293">
        <v>56173</v>
      </c>
      <c r="AB7293">
        <v>49</v>
      </c>
      <c r="AD7293" t="s">
        <v>79</v>
      </c>
      <c r="AE7293" t="s">
        <v>80</v>
      </c>
      <c r="AF7293">
        <v>14.02</v>
      </c>
      <c r="AG7293" s="4">
        <v>0.33333333333333331</v>
      </c>
      <c r="AH7293" s="4">
        <v>0.70833333333333337</v>
      </c>
      <c r="AI7293" s="5">
        <v>14.02</v>
      </c>
      <c r="AJ7293">
        <v>14.02</v>
      </c>
      <c r="AL7293" t="s">
        <v>81</v>
      </c>
      <c r="AM7293" t="s">
        <v>82</v>
      </c>
      <c r="AO7293" t="s">
        <v>83</v>
      </c>
      <c r="AR7293" t="s">
        <v>82</v>
      </c>
      <c r="AT7293" t="s">
        <v>82</v>
      </c>
      <c r="AW7293" t="s">
        <v>72</v>
      </c>
      <c r="AX7293">
        <v>2</v>
      </c>
      <c r="AY7293" t="s">
        <v>35530</v>
      </c>
      <c r="AZ7293" t="s">
        <v>6113</v>
      </c>
      <c r="BA7293" t="s">
        <v>761</v>
      </c>
      <c r="BB7293">
        <v>31750</v>
      </c>
      <c r="BC7293" t="s">
        <v>79</v>
      </c>
      <c r="BH7293" t="s">
        <v>35529</v>
      </c>
      <c r="BJ7293">
        <v>830931134</v>
      </c>
    </row>
    <row r="7294" spans="1:62" x14ac:dyDescent="0.25">
      <c r="A7294" t="s">
        <v>35570</v>
      </c>
      <c r="B7294" s="2">
        <v>43551</v>
      </c>
      <c r="C7294" t="s">
        <v>63</v>
      </c>
      <c r="D7294" s="3">
        <v>43472.507600578705</v>
      </c>
      <c r="E7294" t="s">
        <v>64</v>
      </c>
      <c r="F7294" s="2">
        <v>43556</v>
      </c>
      <c r="G7294" s="2">
        <v>43739</v>
      </c>
      <c r="H7294" t="s">
        <v>35007</v>
      </c>
      <c r="I7294" t="s">
        <v>35008</v>
      </c>
      <c r="J7294" t="s">
        <v>35009</v>
      </c>
      <c r="L7294" t="s">
        <v>4050</v>
      </c>
      <c r="M7294" t="s">
        <v>761</v>
      </c>
      <c r="N7294">
        <v>30009</v>
      </c>
      <c r="O7294" t="s">
        <v>70</v>
      </c>
      <c r="Q7294" t="s">
        <v>35010</v>
      </c>
      <c r="S7294" t="s">
        <v>72</v>
      </c>
      <c r="T7294" t="s">
        <v>7872</v>
      </c>
      <c r="U7294" t="s">
        <v>7873</v>
      </c>
      <c r="V7294" t="s">
        <v>2471</v>
      </c>
      <c r="W7294" t="s">
        <v>649</v>
      </c>
      <c r="X7294" t="s">
        <v>2013</v>
      </c>
      <c r="Y7294" t="str">
        <f>"37-3011"</f>
        <v>37-3011</v>
      </c>
      <c r="Z7294" t="s">
        <v>94</v>
      </c>
      <c r="AA7294">
        <v>561730</v>
      </c>
      <c r="AB7294">
        <v>15</v>
      </c>
      <c r="AC7294">
        <v>15</v>
      </c>
      <c r="AD7294" t="s">
        <v>79</v>
      </c>
      <c r="AE7294" t="s">
        <v>95</v>
      </c>
      <c r="AF7294">
        <v>40</v>
      </c>
      <c r="AG7294" s="4">
        <v>0.33333333333333331</v>
      </c>
      <c r="AH7294" s="4">
        <v>0.6875</v>
      </c>
      <c r="AI7294" s="5">
        <v>11.83</v>
      </c>
      <c r="AJ7294">
        <v>17.75</v>
      </c>
      <c r="AK7294">
        <v>17.75</v>
      </c>
      <c r="AL7294" t="s">
        <v>81</v>
      </c>
      <c r="AM7294" t="s">
        <v>82</v>
      </c>
      <c r="AO7294" t="s">
        <v>83</v>
      </c>
      <c r="AP7294" t="s">
        <v>67</v>
      </c>
      <c r="AQ7294" t="s">
        <v>67</v>
      </c>
      <c r="AR7294" t="s">
        <v>82</v>
      </c>
      <c r="AT7294" t="s">
        <v>82</v>
      </c>
      <c r="AW7294" t="s">
        <v>82</v>
      </c>
      <c r="AY7294" t="s">
        <v>35571</v>
      </c>
      <c r="AZ7294" t="s">
        <v>713</v>
      </c>
      <c r="BA7294" t="s">
        <v>787</v>
      </c>
      <c r="BB7294">
        <v>35209</v>
      </c>
      <c r="BC7294" t="s">
        <v>79</v>
      </c>
      <c r="BH7294" t="s">
        <v>35572</v>
      </c>
      <c r="BJ7294">
        <v>204523593</v>
      </c>
    </row>
    <row r="7295" spans="1:62" x14ac:dyDescent="0.25">
      <c r="A7295" t="s">
        <v>35724</v>
      </c>
      <c r="B7295" s="2">
        <v>43551</v>
      </c>
      <c r="C7295" t="s">
        <v>63</v>
      </c>
      <c r="D7295" s="3">
        <v>43496.259859675927</v>
      </c>
      <c r="E7295" t="s">
        <v>64</v>
      </c>
      <c r="F7295" s="2">
        <v>43586</v>
      </c>
      <c r="G7295" s="2">
        <v>43769</v>
      </c>
      <c r="H7295" t="s">
        <v>35725</v>
      </c>
      <c r="I7295" t="s">
        <v>35726</v>
      </c>
      <c r="J7295" t="s">
        <v>35727</v>
      </c>
      <c r="L7295" t="s">
        <v>35728</v>
      </c>
      <c r="M7295" t="s">
        <v>298</v>
      </c>
      <c r="N7295">
        <v>4970</v>
      </c>
      <c r="O7295" t="s">
        <v>70</v>
      </c>
      <c r="Q7295" t="s">
        <v>35729</v>
      </c>
      <c r="S7295" t="s">
        <v>72</v>
      </c>
      <c r="T7295" t="s">
        <v>651</v>
      </c>
      <c r="U7295" t="s">
        <v>652</v>
      </c>
      <c r="V7295" t="s">
        <v>653</v>
      </c>
      <c r="W7295" t="s">
        <v>207</v>
      </c>
      <c r="X7295" t="s">
        <v>1427</v>
      </c>
      <c r="Y7295" t="str">
        <f>"37-2012"</f>
        <v>37-2012</v>
      </c>
      <c r="Z7295" t="s">
        <v>373</v>
      </c>
      <c r="AA7295">
        <v>721110</v>
      </c>
      <c r="AB7295">
        <v>2</v>
      </c>
      <c r="AC7295">
        <v>2</v>
      </c>
      <c r="AD7295" t="s">
        <v>79</v>
      </c>
      <c r="AE7295" t="s">
        <v>95</v>
      </c>
      <c r="AF7295">
        <v>35</v>
      </c>
      <c r="AG7295" s="4">
        <v>0.375</v>
      </c>
      <c r="AH7295" s="4">
        <v>0.66666666666666663</v>
      </c>
      <c r="AI7295" s="5">
        <v>11.15</v>
      </c>
      <c r="AJ7295">
        <v>16.73</v>
      </c>
      <c r="AK7295">
        <v>18</v>
      </c>
      <c r="AL7295" t="s">
        <v>81</v>
      </c>
      <c r="AM7295" t="s">
        <v>82</v>
      </c>
      <c r="AO7295" t="s">
        <v>83</v>
      </c>
      <c r="AR7295" t="s">
        <v>82</v>
      </c>
      <c r="AT7295" t="s">
        <v>82</v>
      </c>
      <c r="AW7295" t="s">
        <v>72</v>
      </c>
      <c r="AX7295">
        <v>6</v>
      </c>
      <c r="AY7295" t="s">
        <v>35728</v>
      </c>
      <c r="AZ7295" t="s">
        <v>1418</v>
      </c>
      <c r="BA7295" t="s">
        <v>298</v>
      </c>
      <c r="BB7295">
        <v>4970</v>
      </c>
      <c r="BC7295" t="s">
        <v>87</v>
      </c>
      <c r="BH7295" t="s">
        <v>35730</v>
      </c>
      <c r="BJ7295">
        <v>463387474</v>
      </c>
    </row>
    <row r="7296" spans="1:62" x14ac:dyDescent="0.25">
      <c r="A7296" t="s">
        <v>35772</v>
      </c>
      <c r="B7296" s="2">
        <v>43551</v>
      </c>
      <c r="C7296" t="s">
        <v>63</v>
      </c>
      <c r="D7296" s="3">
        <v>43502.295123402779</v>
      </c>
      <c r="E7296" t="s">
        <v>64</v>
      </c>
      <c r="F7296" s="2">
        <v>43592</v>
      </c>
      <c r="G7296" s="2">
        <v>43753</v>
      </c>
      <c r="H7296" t="s">
        <v>35773</v>
      </c>
      <c r="I7296" t="s">
        <v>35774</v>
      </c>
      <c r="J7296" t="s">
        <v>35775</v>
      </c>
      <c r="L7296" t="s">
        <v>10205</v>
      </c>
      <c r="M7296" t="s">
        <v>207</v>
      </c>
      <c r="N7296">
        <v>2554</v>
      </c>
      <c r="O7296" t="s">
        <v>70</v>
      </c>
      <c r="Q7296" t="s">
        <v>35776</v>
      </c>
      <c r="S7296" t="s">
        <v>72</v>
      </c>
      <c r="T7296" t="s">
        <v>651</v>
      </c>
      <c r="U7296" t="s">
        <v>652</v>
      </c>
      <c r="V7296" t="s">
        <v>653</v>
      </c>
      <c r="W7296" t="s">
        <v>207</v>
      </c>
      <c r="X7296" t="s">
        <v>1427</v>
      </c>
      <c r="Y7296" t="str">
        <f>"37-2012"</f>
        <v>37-2012</v>
      </c>
      <c r="Z7296" t="s">
        <v>373</v>
      </c>
      <c r="AA7296">
        <v>721110</v>
      </c>
      <c r="AB7296">
        <v>4</v>
      </c>
      <c r="AC7296">
        <v>4</v>
      </c>
      <c r="AD7296" t="s">
        <v>79</v>
      </c>
      <c r="AE7296" t="s">
        <v>80</v>
      </c>
      <c r="AF7296">
        <v>40</v>
      </c>
      <c r="AG7296" s="4">
        <v>0.375</v>
      </c>
      <c r="AH7296" s="4">
        <v>0.70833333333333337</v>
      </c>
      <c r="AI7296" s="5">
        <v>15.24</v>
      </c>
      <c r="AJ7296">
        <v>22.86</v>
      </c>
      <c r="AL7296" t="s">
        <v>81</v>
      </c>
      <c r="AM7296" t="s">
        <v>82</v>
      </c>
      <c r="AO7296" t="s">
        <v>83</v>
      </c>
      <c r="AR7296" t="s">
        <v>82</v>
      </c>
      <c r="AT7296" t="s">
        <v>82</v>
      </c>
      <c r="AW7296" t="s">
        <v>72</v>
      </c>
      <c r="AX7296">
        <v>3</v>
      </c>
      <c r="AY7296" t="s">
        <v>10205</v>
      </c>
      <c r="AZ7296" t="s">
        <v>10205</v>
      </c>
      <c r="BA7296" t="s">
        <v>207</v>
      </c>
      <c r="BB7296">
        <v>2554</v>
      </c>
      <c r="BC7296" t="s">
        <v>87</v>
      </c>
      <c r="BH7296" t="s">
        <v>35775</v>
      </c>
      <c r="BJ7296">
        <v>42236177</v>
      </c>
    </row>
    <row r="7297" spans="1:62" x14ac:dyDescent="0.25">
      <c r="A7297" t="s">
        <v>35807</v>
      </c>
      <c r="B7297" s="2">
        <v>43551</v>
      </c>
      <c r="C7297" t="s">
        <v>63</v>
      </c>
      <c r="D7297" s="3">
        <v>43510.167105949076</v>
      </c>
      <c r="E7297" t="s">
        <v>64</v>
      </c>
      <c r="F7297" s="2">
        <v>43600</v>
      </c>
      <c r="G7297" s="2">
        <v>43784</v>
      </c>
      <c r="H7297" t="s">
        <v>35808</v>
      </c>
      <c r="I7297" t="s">
        <v>35809</v>
      </c>
      <c r="J7297" t="s">
        <v>35810</v>
      </c>
      <c r="K7297" t="s">
        <v>67</v>
      </c>
      <c r="L7297" t="s">
        <v>35811</v>
      </c>
      <c r="M7297" t="s">
        <v>232</v>
      </c>
      <c r="N7297">
        <v>12561</v>
      </c>
      <c r="O7297" t="s">
        <v>70</v>
      </c>
      <c r="P7297" t="s">
        <v>67</v>
      </c>
      <c r="Q7297" t="s">
        <v>35812</v>
      </c>
      <c r="S7297" t="s">
        <v>72</v>
      </c>
      <c r="T7297" t="s">
        <v>651</v>
      </c>
      <c r="U7297" t="s">
        <v>652</v>
      </c>
      <c r="V7297" t="s">
        <v>653</v>
      </c>
      <c r="W7297" t="s">
        <v>207</v>
      </c>
      <c r="X7297" t="s">
        <v>4093</v>
      </c>
      <c r="Y7297" t="str">
        <f>"37-2012"</f>
        <v>37-2012</v>
      </c>
      <c r="Z7297" t="s">
        <v>373</v>
      </c>
      <c r="AA7297">
        <v>721110</v>
      </c>
      <c r="AB7297">
        <v>10</v>
      </c>
      <c r="AC7297">
        <v>10</v>
      </c>
      <c r="AD7297" t="s">
        <v>79</v>
      </c>
      <c r="AE7297" t="s">
        <v>95</v>
      </c>
      <c r="AF7297">
        <v>35</v>
      </c>
      <c r="AG7297" s="4">
        <v>0.375</v>
      </c>
      <c r="AH7297" s="4">
        <v>0.66666666666666663</v>
      </c>
      <c r="AI7297" s="5">
        <v>14.06</v>
      </c>
      <c r="AJ7297">
        <v>21.09</v>
      </c>
      <c r="AL7297" t="s">
        <v>81</v>
      </c>
      <c r="AM7297" t="s">
        <v>82</v>
      </c>
      <c r="AO7297" t="s">
        <v>83</v>
      </c>
      <c r="AP7297" t="s">
        <v>67</v>
      </c>
      <c r="AR7297" t="s">
        <v>82</v>
      </c>
      <c r="AT7297" t="s">
        <v>82</v>
      </c>
      <c r="AW7297" t="s">
        <v>72</v>
      </c>
      <c r="AX7297">
        <v>3</v>
      </c>
      <c r="AY7297" t="s">
        <v>35811</v>
      </c>
      <c r="AZ7297" t="s">
        <v>14319</v>
      </c>
      <c r="BA7297" t="s">
        <v>232</v>
      </c>
      <c r="BB7297">
        <v>12561</v>
      </c>
      <c r="BC7297" t="s">
        <v>87</v>
      </c>
      <c r="BH7297" t="s">
        <v>35810</v>
      </c>
      <c r="BI7297" t="s">
        <v>67</v>
      </c>
      <c r="BJ7297">
        <v>141506387</v>
      </c>
    </row>
    <row r="7298" spans="1:62" x14ac:dyDescent="0.25">
      <c r="A7298" t="s">
        <v>35855</v>
      </c>
      <c r="B7298" s="2">
        <v>43551</v>
      </c>
      <c r="C7298" t="s">
        <v>63</v>
      </c>
      <c r="D7298" s="3">
        <v>43474.48864909722</v>
      </c>
      <c r="E7298" t="s">
        <v>64</v>
      </c>
      <c r="F7298" s="2">
        <v>43556</v>
      </c>
      <c r="G7298" s="2">
        <v>43819</v>
      </c>
      <c r="H7298" t="s">
        <v>7735</v>
      </c>
      <c r="J7298" t="s">
        <v>34723</v>
      </c>
      <c r="L7298" t="s">
        <v>7737</v>
      </c>
      <c r="M7298" t="s">
        <v>197</v>
      </c>
      <c r="N7298">
        <v>51342</v>
      </c>
      <c r="O7298" t="s">
        <v>70</v>
      </c>
      <c r="Q7298" t="s">
        <v>7738</v>
      </c>
      <c r="S7298" t="s">
        <v>72</v>
      </c>
      <c r="T7298" t="s">
        <v>194</v>
      </c>
      <c r="U7298" t="s">
        <v>12045</v>
      </c>
      <c r="V7298" t="s">
        <v>12046</v>
      </c>
      <c r="W7298" t="s">
        <v>197</v>
      </c>
      <c r="X7298" t="s">
        <v>199</v>
      </c>
      <c r="Y7298" t="str">
        <f>"51-9198"</f>
        <v>51-9198</v>
      </c>
      <c r="Z7298" t="s">
        <v>199</v>
      </c>
      <c r="AA7298">
        <v>321214</v>
      </c>
      <c r="AB7298">
        <v>9</v>
      </c>
      <c r="AC7298">
        <v>9</v>
      </c>
      <c r="AD7298" t="s">
        <v>79</v>
      </c>
      <c r="AE7298" t="s">
        <v>80</v>
      </c>
      <c r="AF7298">
        <v>40</v>
      </c>
      <c r="AG7298" s="4">
        <v>0.27083333333333331</v>
      </c>
      <c r="AH7298" s="4">
        <v>0.70833333333333337</v>
      </c>
      <c r="AI7298" s="5">
        <v>12.3</v>
      </c>
      <c r="AJ7298">
        <v>18.45</v>
      </c>
      <c r="AM7298" t="s">
        <v>82</v>
      </c>
      <c r="AO7298" t="s">
        <v>83</v>
      </c>
      <c r="AR7298" t="s">
        <v>82</v>
      </c>
      <c r="AT7298" t="s">
        <v>82</v>
      </c>
      <c r="AW7298" t="s">
        <v>82</v>
      </c>
      <c r="AY7298" t="s">
        <v>35856</v>
      </c>
      <c r="AZ7298" t="s">
        <v>6899</v>
      </c>
      <c r="BA7298" t="s">
        <v>1246</v>
      </c>
      <c r="BB7298">
        <v>63775</v>
      </c>
      <c r="BC7298" t="s">
        <v>87</v>
      </c>
      <c r="BH7298" t="s">
        <v>35857</v>
      </c>
      <c r="BJ7298">
        <v>411400906</v>
      </c>
    </row>
    <row r="7299" spans="1:62" x14ac:dyDescent="0.25">
      <c r="A7299" t="s">
        <v>35906</v>
      </c>
      <c r="B7299" s="2">
        <v>43551</v>
      </c>
      <c r="C7299" t="s">
        <v>63</v>
      </c>
      <c r="D7299" s="3">
        <v>43474.359921203701</v>
      </c>
      <c r="E7299" t="s">
        <v>64</v>
      </c>
      <c r="F7299" s="2">
        <v>43556</v>
      </c>
      <c r="G7299" s="2">
        <v>43814</v>
      </c>
      <c r="H7299" t="s">
        <v>2792</v>
      </c>
      <c r="I7299" t="s">
        <v>67</v>
      </c>
      <c r="J7299" t="s">
        <v>2793</v>
      </c>
      <c r="K7299" t="s">
        <v>67</v>
      </c>
      <c r="L7299" t="s">
        <v>2794</v>
      </c>
      <c r="M7299" t="s">
        <v>197</v>
      </c>
      <c r="N7299">
        <v>50023</v>
      </c>
      <c r="O7299" t="s">
        <v>70</v>
      </c>
      <c r="P7299" t="s">
        <v>67</v>
      </c>
      <c r="Q7299" t="s">
        <v>2795</v>
      </c>
      <c r="S7299" t="s">
        <v>72</v>
      </c>
      <c r="T7299" t="s">
        <v>194</v>
      </c>
      <c r="U7299" t="s">
        <v>12045</v>
      </c>
      <c r="V7299" t="s">
        <v>12046</v>
      </c>
      <c r="W7299" t="s">
        <v>197</v>
      </c>
      <c r="X7299" t="s">
        <v>1540</v>
      </c>
      <c r="Y7299" t="str">
        <f>"47-3012"</f>
        <v>47-3012</v>
      </c>
      <c r="Z7299" t="s">
        <v>1540</v>
      </c>
      <c r="AA7299">
        <v>23811</v>
      </c>
      <c r="AB7299">
        <v>15</v>
      </c>
      <c r="AC7299">
        <v>15</v>
      </c>
      <c r="AD7299" t="s">
        <v>79</v>
      </c>
      <c r="AE7299" t="s">
        <v>95</v>
      </c>
      <c r="AF7299">
        <v>40</v>
      </c>
      <c r="AG7299" s="4">
        <v>0.29166666666666669</v>
      </c>
      <c r="AH7299" s="4">
        <v>0.79166666666666663</v>
      </c>
      <c r="AI7299" s="5">
        <v>13.37</v>
      </c>
      <c r="AJ7299">
        <v>20.010000000000002</v>
      </c>
      <c r="AM7299" t="s">
        <v>82</v>
      </c>
      <c r="AO7299" t="s">
        <v>83</v>
      </c>
      <c r="AP7299" t="s">
        <v>67</v>
      </c>
      <c r="AQ7299" t="s">
        <v>67</v>
      </c>
      <c r="AR7299" t="s">
        <v>82</v>
      </c>
      <c r="AT7299" t="s">
        <v>82</v>
      </c>
      <c r="AW7299" t="s">
        <v>72</v>
      </c>
      <c r="AX7299">
        <v>1</v>
      </c>
      <c r="AY7299" t="s">
        <v>2794</v>
      </c>
      <c r="AZ7299" t="s">
        <v>2609</v>
      </c>
      <c r="BA7299" t="s">
        <v>197</v>
      </c>
      <c r="BB7299">
        <v>50023</v>
      </c>
      <c r="BC7299" t="s">
        <v>79</v>
      </c>
      <c r="BD7299" t="s">
        <v>67</v>
      </c>
      <c r="BE7299" t="s">
        <v>67</v>
      </c>
      <c r="BH7299" t="s">
        <v>2797</v>
      </c>
      <c r="BJ7299">
        <v>464322373</v>
      </c>
    </row>
    <row r="7300" spans="1:62" x14ac:dyDescent="0.25">
      <c r="A7300" t="s">
        <v>35908</v>
      </c>
      <c r="B7300" s="2">
        <v>43551</v>
      </c>
      <c r="C7300" t="s">
        <v>63</v>
      </c>
      <c r="D7300" s="3">
        <v>43474.386599039353</v>
      </c>
      <c r="E7300" t="s">
        <v>64</v>
      </c>
      <c r="F7300" s="2">
        <v>43556</v>
      </c>
      <c r="G7300" s="2">
        <v>43830</v>
      </c>
      <c r="H7300" t="s">
        <v>34709</v>
      </c>
      <c r="I7300" t="s">
        <v>188</v>
      </c>
      <c r="J7300" t="s">
        <v>189</v>
      </c>
      <c r="K7300" t="s">
        <v>190</v>
      </c>
      <c r="L7300" t="s">
        <v>191</v>
      </c>
      <c r="M7300" t="s">
        <v>192</v>
      </c>
      <c r="N7300">
        <v>55331</v>
      </c>
      <c r="O7300" t="s">
        <v>70</v>
      </c>
      <c r="P7300" t="s">
        <v>67</v>
      </c>
      <c r="Q7300" t="s">
        <v>34710</v>
      </c>
      <c r="S7300" t="s">
        <v>72</v>
      </c>
      <c r="T7300" t="s">
        <v>35909</v>
      </c>
      <c r="U7300" t="s">
        <v>12045</v>
      </c>
      <c r="V7300" t="s">
        <v>12046</v>
      </c>
      <c r="W7300" t="s">
        <v>197</v>
      </c>
      <c r="X7300" t="s">
        <v>34813</v>
      </c>
      <c r="Y7300" t="str">
        <f>"51-7042"</f>
        <v>51-7042</v>
      </c>
      <c r="Z7300" t="s">
        <v>4985</v>
      </c>
      <c r="AA7300">
        <v>321214</v>
      </c>
      <c r="AB7300">
        <v>15</v>
      </c>
      <c r="AC7300">
        <v>15</v>
      </c>
      <c r="AD7300" t="s">
        <v>79</v>
      </c>
      <c r="AE7300" t="s">
        <v>95</v>
      </c>
      <c r="AF7300">
        <v>40</v>
      </c>
      <c r="AG7300" s="4">
        <v>0.14583333333333334</v>
      </c>
      <c r="AH7300" s="4">
        <v>0.58333333333333337</v>
      </c>
      <c r="AI7300" s="5">
        <v>17.71</v>
      </c>
      <c r="AJ7300">
        <v>26.57</v>
      </c>
      <c r="AM7300" t="s">
        <v>82</v>
      </c>
      <c r="AO7300" t="s">
        <v>83</v>
      </c>
      <c r="AR7300" t="s">
        <v>82</v>
      </c>
      <c r="AT7300" t="s">
        <v>82</v>
      </c>
      <c r="AW7300" t="s">
        <v>82</v>
      </c>
      <c r="AY7300" t="s">
        <v>200</v>
      </c>
      <c r="AZ7300" t="s">
        <v>201</v>
      </c>
      <c r="BA7300" t="s">
        <v>192</v>
      </c>
      <c r="BB7300">
        <v>55363</v>
      </c>
      <c r="BC7300" t="s">
        <v>87</v>
      </c>
      <c r="BD7300" t="s">
        <v>67</v>
      </c>
      <c r="BE7300" t="s">
        <v>67</v>
      </c>
      <c r="BH7300" t="s">
        <v>202</v>
      </c>
      <c r="BI7300" t="s">
        <v>67</v>
      </c>
      <c r="BJ7300">
        <v>453569296</v>
      </c>
    </row>
    <row r="7301" spans="1:62" x14ac:dyDescent="0.25">
      <c r="A7301" t="s">
        <v>35910</v>
      </c>
      <c r="B7301" s="2">
        <v>43551</v>
      </c>
      <c r="C7301" t="s">
        <v>63</v>
      </c>
      <c r="D7301" s="3">
        <v>43474.353509421293</v>
      </c>
      <c r="E7301" t="s">
        <v>64</v>
      </c>
      <c r="F7301" s="2">
        <v>43556</v>
      </c>
      <c r="G7301" s="2">
        <v>43814</v>
      </c>
      <c r="H7301" t="s">
        <v>35911</v>
      </c>
      <c r="I7301" t="s">
        <v>67</v>
      </c>
      <c r="J7301" t="s">
        <v>35912</v>
      </c>
      <c r="K7301" t="s">
        <v>67</v>
      </c>
      <c r="L7301" t="s">
        <v>14035</v>
      </c>
      <c r="M7301" t="s">
        <v>3857</v>
      </c>
      <c r="N7301">
        <v>59730</v>
      </c>
      <c r="O7301" t="s">
        <v>70</v>
      </c>
      <c r="P7301" t="s">
        <v>67</v>
      </c>
      <c r="Q7301" t="s">
        <v>35913</v>
      </c>
      <c r="S7301" t="s">
        <v>72</v>
      </c>
      <c r="T7301" t="s">
        <v>194</v>
      </c>
      <c r="U7301" t="s">
        <v>12045</v>
      </c>
      <c r="V7301" t="s">
        <v>12046</v>
      </c>
      <c r="W7301" t="s">
        <v>197</v>
      </c>
      <c r="X7301" t="s">
        <v>326</v>
      </c>
      <c r="Y7301" t="str">
        <f>"47-2061"</f>
        <v>47-2061</v>
      </c>
      <c r="Z7301" t="s">
        <v>326</v>
      </c>
      <c r="AA7301">
        <v>238110</v>
      </c>
      <c r="AB7301">
        <v>24</v>
      </c>
      <c r="AC7301">
        <v>24</v>
      </c>
      <c r="AD7301" t="s">
        <v>79</v>
      </c>
      <c r="AE7301" t="s">
        <v>95</v>
      </c>
      <c r="AF7301">
        <v>40</v>
      </c>
      <c r="AG7301" s="4">
        <v>0.29166666666666669</v>
      </c>
      <c r="AH7301" s="4">
        <v>0.70833333333333337</v>
      </c>
      <c r="AI7301" s="5">
        <v>17.47</v>
      </c>
      <c r="AJ7301">
        <v>26.21</v>
      </c>
      <c r="AM7301" t="s">
        <v>82</v>
      </c>
      <c r="AO7301" t="s">
        <v>83</v>
      </c>
      <c r="AP7301" t="s">
        <v>67</v>
      </c>
      <c r="AQ7301" t="s">
        <v>67</v>
      </c>
      <c r="AR7301" t="s">
        <v>82</v>
      </c>
      <c r="AT7301" t="s">
        <v>82</v>
      </c>
      <c r="AW7301" t="s">
        <v>82</v>
      </c>
      <c r="AY7301" t="s">
        <v>6099</v>
      </c>
      <c r="AZ7301" t="s">
        <v>1921</v>
      </c>
      <c r="BA7301" t="s">
        <v>3857</v>
      </c>
      <c r="BB7301">
        <v>59716</v>
      </c>
      <c r="BC7301" t="s">
        <v>79</v>
      </c>
      <c r="BD7301" t="s">
        <v>67</v>
      </c>
      <c r="BE7301" t="s">
        <v>67</v>
      </c>
      <c r="BH7301" t="s">
        <v>35914</v>
      </c>
      <c r="BI7301" t="s">
        <v>35915</v>
      </c>
      <c r="BJ7301">
        <v>475589155</v>
      </c>
    </row>
    <row r="7302" spans="1:62" x14ac:dyDescent="0.25">
      <c r="A7302" t="s">
        <v>35916</v>
      </c>
      <c r="B7302" s="2">
        <v>43551</v>
      </c>
      <c r="C7302" t="s">
        <v>63</v>
      </c>
      <c r="D7302" s="3">
        <v>43474.484784664353</v>
      </c>
      <c r="E7302" t="s">
        <v>64</v>
      </c>
      <c r="F7302" s="2">
        <v>43556</v>
      </c>
      <c r="G7302" s="2">
        <v>43814</v>
      </c>
      <c r="H7302" t="s">
        <v>35917</v>
      </c>
      <c r="J7302" t="s">
        <v>35918</v>
      </c>
      <c r="L7302" t="s">
        <v>35919</v>
      </c>
      <c r="M7302" t="s">
        <v>192</v>
      </c>
      <c r="N7302">
        <v>56278</v>
      </c>
      <c r="O7302" t="s">
        <v>70</v>
      </c>
      <c r="Q7302" t="s">
        <v>35920</v>
      </c>
      <c r="S7302" t="s">
        <v>72</v>
      </c>
      <c r="T7302" t="s">
        <v>194</v>
      </c>
      <c r="U7302" t="s">
        <v>195</v>
      </c>
      <c r="V7302" t="s">
        <v>196</v>
      </c>
      <c r="W7302" t="s">
        <v>197</v>
      </c>
      <c r="X7302" t="s">
        <v>326</v>
      </c>
      <c r="Y7302" t="str">
        <f>"47-2061"</f>
        <v>47-2061</v>
      </c>
      <c r="Z7302" t="s">
        <v>326</v>
      </c>
      <c r="AA7302">
        <v>23622</v>
      </c>
      <c r="AB7302">
        <v>6</v>
      </c>
      <c r="AC7302">
        <v>6</v>
      </c>
      <c r="AD7302" t="s">
        <v>79</v>
      </c>
      <c r="AE7302" t="s">
        <v>95</v>
      </c>
      <c r="AF7302">
        <v>40</v>
      </c>
      <c r="AG7302" s="4">
        <v>0.29166666666666669</v>
      </c>
      <c r="AH7302" s="4">
        <v>0.66666666666666663</v>
      </c>
      <c r="AI7302" s="5">
        <v>15.86</v>
      </c>
      <c r="AJ7302">
        <v>23.79</v>
      </c>
      <c r="AM7302" t="s">
        <v>82</v>
      </c>
      <c r="AO7302" t="s">
        <v>83</v>
      </c>
      <c r="AR7302" t="s">
        <v>82</v>
      </c>
      <c r="AT7302" t="s">
        <v>82</v>
      </c>
      <c r="AW7302" t="s">
        <v>72</v>
      </c>
      <c r="AY7302" t="s">
        <v>13990</v>
      </c>
      <c r="AZ7302" t="s">
        <v>13991</v>
      </c>
      <c r="BA7302" t="s">
        <v>1165</v>
      </c>
      <c r="BB7302">
        <v>57252</v>
      </c>
      <c r="BC7302" t="s">
        <v>79</v>
      </c>
      <c r="BD7302" t="s">
        <v>67</v>
      </c>
      <c r="BH7302" t="s">
        <v>35921</v>
      </c>
      <c r="BJ7302">
        <v>410686823</v>
      </c>
    </row>
    <row r="7303" spans="1:62" x14ac:dyDescent="0.25">
      <c r="A7303" t="s">
        <v>35975</v>
      </c>
      <c r="B7303" s="2">
        <v>43551</v>
      </c>
      <c r="C7303" t="s">
        <v>63</v>
      </c>
      <c r="D7303" s="3">
        <v>43474.580560983799</v>
      </c>
      <c r="E7303" t="s">
        <v>64</v>
      </c>
      <c r="F7303" s="2">
        <v>43556</v>
      </c>
      <c r="G7303" s="2">
        <v>43828</v>
      </c>
      <c r="H7303" t="s">
        <v>34811</v>
      </c>
      <c r="I7303" t="s">
        <v>6690</v>
      </c>
      <c r="J7303" t="s">
        <v>34812</v>
      </c>
      <c r="K7303" t="s">
        <v>67</v>
      </c>
      <c r="L7303" t="s">
        <v>6695</v>
      </c>
      <c r="M7303" t="s">
        <v>1276</v>
      </c>
      <c r="N7303">
        <v>54728</v>
      </c>
      <c r="O7303" t="s">
        <v>70</v>
      </c>
      <c r="P7303" t="s">
        <v>67</v>
      </c>
      <c r="Q7303" t="s">
        <v>6694</v>
      </c>
      <c r="S7303" t="s">
        <v>72</v>
      </c>
      <c r="T7303" t="s">
        <v>194</v>
      </c>
      <c r="U7303" t="s">
        <v>35976</v>
      </c>
      <c r="V7303" t="s">
        <v>12046</v>
      </c>
      <c r="W7303" t="s">
        <v>197</v>
      </c>
      <c r="X7303" t="s">
        <v>2796</v>
      </c>
      <c r="Y7303" t="str">
        <f>"47-3012"</f>
        <v>47-3012</v>
      </c>
      <c r="Z7303" t="s">
        <v>1540</v>
      </c>
      <c r="AA7303">
        <v>321214</v>
      </c>
      <c r="AB7303">
        <v>10</v>
      </c>
      <c r="AC7303">
        <v>10</v>
      </c>
      <c r="AD7303" t="s">
        <v>79</v>
      </c>
      <c r="AE7303" t="s">
        <v>95</v>
      </c>
      <c r="AF7303">
        <v>40</v>
      </c>
      <c r="AG7303" s="4">
        <v>0.29166666666666669</v>
      </c>
      <c r="AH7303" s="4">
        <v>0.64583333333333337</v>
      </c>
      <c r="AI7303" s="5">
        <v>14.09</v>
      </c>
      <c r="AJ7303">
        <v>21.14</v>
      </c>
      <c r="AM7303" t="s">
        <v>82</v>
      </c>
      <c r="AO7303" t="s">
        <v>83</v>
      </c>
      <c r="AR7303" t="s">
        <v>82</v>
      </c>
      <c r="AT7303" t="s">
        <v>82</v>
      </c>
      <c r="AW7303" t="s">
        <v>72</v>
      </c>
      <c r="AX7303">
        <v>3</v>
      </c>
      <c r="AY7303" t="s">
        <v>34814</v>
      </c>
      <c r="AZ7303" t="s">
        <v>6696</v>
      </c>
      <c r="BA7303" t="s">
        <v>1276</v>
      </c>
      <c r="BB7303">
        <v>54728</v>
      </c>
      <c r="BC7303" t="s">
        <v>87</v>
      </c>
      <c r="BH7303" t="s">
        <v>34812</v>
      </c>
      <c r="BJ7303">
        <v>453569296</v>
      </c>
    </row>
    <row r="7304" spans="1:62" x14ac:dyDescent="0.25">
      <c r="A7304" t="s">
        <v>36095</v>
      </c>
      <c r="B7304" s="2">
        <v>43551</v>
      </c>
      <c r="C7304" t="s">
        <v>63</v>
      </c>
      <c r="D7304" s="3">
        <v>43475.461846817132</v>
      </c>
      <c r="E7304" t="s">
        <v>64</v>
      </c>
      <c r="F7304" s="2">
        <v>43556</v>
      </c>
      <c r="G7304" s="2">
        <v>43800</v>
      </c>
      <c r="H7304" t="s">
        <v>19148</v>
      </c>
      <c r="I7304" t="s">
        <v>67</v>
      </c>
      <c r="J7304" t="s">
        <v>19149</v>
      </c>
      <c r="K7304" t="s">
        <v>36096</v>
      </c>
      <c r="L7304" t="s">
        <v>19150</v>
      </c>
      <c r="M7304" t="s">
        <v>197</v>
      </c>
      <c r="N7304">
        <v>52101</v>
      </c>
      <c r="O7304" t="s">
        <v>70</v>
      </c>
      <c r="P7304" t="s">
        <v>67</v>
      </c>
      <c r="Q7304" t="s">
        <v>19151</v>
      </c>
      <c r="S7304" t="s">
        <v>72</v>
      </c>
      <c r="T7304" t="s">
        <v>194</v>
      </c>
      <c r="U7304" t="s">
        <v>12045</v>
      </c>
      <c r="V7304" t="s">
        <v>12046</v>
      </c>
      <c r="W7304" t="s">
        <v>197</v>
      </c>
      <c r="X7304" t="s">
        <v>4052</v>
      </c>
      <c r="Y7304" t="str">
        <f>"47-2051"</f>
        <v>47-2051</v>
      </c>
      <c r="Z7304" t="s">
        <v>1383</v>
      </c>
      <c r="AA7304">
        <v>237310</v>
      </c>
      <c r="AB7304">
        <v>5</v>
      </c>
      <c r="AC7304">
        <v>5</v>
      </c>
      <c r="AD7304" t="s">
        <v>79</v>
      </c>
      <c r="AE7304" t="s">
        <v>80</v>
      </c>
      <c r="AF7304">
        <v>40</v>
      </c>
      <c r="AG7304" s="4">
        <v>0.25</v>
      </c>
      <c r="AH7304" s="4">
        <v>0.75</v>
      </c>
      <c r="AI7304" s="5">
        <v>17.72</v>
      </c>
      <c r="AJ7304">
        <v>26.58</v>
      </c>
      <c r="AM7304" t="s">
        <v>82</v>
      </c>
      <c r="AO7304" t="s">
        <v>83</v>
      </c>
      <c r="AR7304" t="s">
        <v>82</v>
      </c>
      <c r="AT7304" t="s">
        <v>82</v>
      </c>
      <c r="AW7304" t="s">
        <v>72</v>
      </c>
      <c r="AX7304">
        <v>3</v>
      </c>
      <c r="AY7304" t="s">
        <v>36097</v>
      </c>
      <c r="AZ7304" t="s">
        <v>574</v>
      </c>
      <c r="BA7304" t="s">
        <v>197</v>
      </c>
      <c r="BB7304">
        <v>50423</v>
      </c>
      <c r="BC7304" t="s">
        <v>79</v>
      </c>
      <c r="BD7304" t="s">
        <v>67</v>
      </c>
      <c r="BE7304" t="s">
        <v>67</v>
      </c>
      <c r="BH7304" t="s">
        <v>36098</v>
      </c>
      <c r="BI7304" t="s">
        <v>67</v>
      </c>
      <c r="BJ7304">
        <v>420949892</v>
      </c>
    </row>
    <row r="7305" spans="1:62" x14ac:dyDescent="0.25">
      <c r="A7305" t="s">
        <v>36101</v>
      </c>
      <c r="B7305" s="2">
        <v>43551</v>
      </c>
      <c r="C7305" t="s">
        <v>63</v>
      </c>
      <c r="D7305" s="3">
        <v>43475.273009247685</v>
      </c>
      <c r="E7305" t="s">
        <v>64</v>
      </c>
      <c r="F7305" s="2">
        <v>43556</v>
      </c>
      <c r="G7305" s="2">
        <v>43799</v>
      </c>
      <c r="H7305" t="s">
        <v>36102</v>
      </c>
      <c r="I7305" t="s">
        <v>67</v>
      </c>
      <c r="J7305" t="s">
        <v>17021</v>
      </c>
      <c r="K7305" t="s">
        <v>17022</v>
      </c>
      <c r="L7305" t="s">
        <v>7094</v>
      </c>
      <c r="M7305" t="s">
        <v>100</v>
      </c>
      <c r="N7305">
        <v>28466</v>
      </c>
      <c r="O7305" t="s">
        <v>70</v>
      </c>
      <c r="P7305" t="s">
        <v>67</v>
      </c>
      <c r="Q7305" t="s">
        <v>17023</v>
      </c>
      <c r="S7305" t="s">
        <v>72</v>
      </c>
      <c r="T7305" t="s">
        <v>194</v>
      </c>
      <c r="U7305" t="s">
        <v>12045</v>
      </c>
      <c r="V7305" t="s">
        <v>12046</v>
      </c>
      <c r="W7305" t="s">
        <v>197</v>
      </c>
      <c r="X7305" t="s">
        <v>28202</v>
      </c>
      <c r="Y7305" t="str">
        <f>"37-3011"</f>
        <v>37-3011</v>
      </c>
      <c r="Z7305" t="s">
        <v>94</v>
      </c>
      <c r="AA7305">
        <v>561730</v>
      </c>
      <c r="AB7305">
        <v>6</v>
      </c>
      <c r="AC7305">
        <v>6</v>
      </c>
      <c r="AD7305" t="s">
        <v>79</v>
      </c>
      <c r="AE7305" t="s">
        <v>95</v>
      </c>
      <c r="AF7305">
        <v>40</v>
      </c>
      <c r="AG7305" s="4">
        <v>0.25</v>
      </c>
      <c r="AH7305" s="4">
        <v>0.60416666666666663</v>
      </c>
      <c r="AI7305" s="5">
        <v>12.24</v>
      </c>
      <c r="AJ7305">
        <v>18.36</v>
      </c>
      <c r="AM7305" t="s">
        <v>82</v>
      </c>
      <c r="AO7305" t="s">
        <v>83</v>
      </c>
      <c r="AR7305" t="s">
        <v>82</v>
      </c>
      <c r="AT7305" t="s">
        <v>82</v>
      </c>
      <c r="AW7305" t="s">
        <v>82</v>
      </c>
      <c r="AY7305" t="s">
        <v>7094</v>
      </c>
      <c r="AZ7305" t="s">
        <v>7096</v>
      </c>
      <c r="BA7305" t="s">
        <v>100</v>
      </c>
      <c r="BB7305">
        <v>28466</v>
      </c>
      <c r="BC7305" t="s">
        <v>87</v>
      </c>
      <c r="BH7305" t="s">
        <v>17025</v>
      </c>
      <c r="BI7305" t="s">
        <v>67</v>
      </c>
      <c r="BJ7305">
        <v>30542650</v>
      </c>
    </row>
    <row r="7306" spans="1:62" x14ac:dyDescent="0.25">
      <c r="A7306" t="s">
        <v>36129</v>
      </c>
      <c r="B7306" s="2">
        <v>43551</v>
      </c>
      <c r="C7306" t="s">
        <v>63</v>
      </c>
      <c r="D7306" s="3">
        <v>43475.519686377316</v>
      </c>
      <c r="E7306" t="s">
        <v>64</v>
      </c>
      <c r="F7306" s="2">
        <v>43556</v>
      </c>
      <c r="G7306" s="2">
        <v>43800</v>
      </c>
      <c r="H7306" t="s">
        <v>36130</v>
      </c>
      <c r="I7306" t="s">
        <v>67</v>
      </c>
      <c r="J7306" t="s">
        <v>36131</v>
      </c>
      <c r="K7306" t="s">
        <v>36132</v>
      </c>
      <c r="L7306" t="s">
        <v>36133</v>
      </c>
      <c r="M7306" t="s">
        <v>197</v>
      </c>
      <c r="N7306">
        <v>52101</v>
      </c>
      <c r="O7306" t="s">
        <v>70</v>
      </c>
      <c r="P7306" t="s">
        <v>67</v>
      </c>
      <c r="Q7306" t="s">
        <v>19151</v>
      </c>
      <c r="S7306" t="s">
        <v>72</v>
      </c>
      <c r="T7306" t="s">
        <v>194</v>
      </c>
      <c r="U7306" t="s">
        <v>12045</v>
      </c>
      <c r="V7306" t="s">
        <v>12046</v>
      </c>
      <c r="W7306" t="s">
        <v>197</v>
      </c>
      <c r="X7306" t="s">
        <v>4052</v>
      </c>
      <c r="Y7306" t="str">
        <f>"47-2051"</f>
        <v>47-2051</v>
      </c>
      <c r="Z7306" t="s">
        <v>1383</v>
      </c>
      <c r="AA7306">
        <v>237310</v>
      </c>
      <c r="AB7306">
        <v>5</v>
      </c>
      <c r="AC7306">
        <v>5</v>
      </c>
      <c r="AD7306" t="s">
        <v>79</v>
      </c>
      <c r="AE7306" t="s">
        <v>80</v>
      </c>
      <c r="AF7306">
        <v>40</v>
      </c>
      <c r="AG7306" s="4">
        <v>0.25</v>
      </c>
      <c r="AH7306" s="4">
        <v>0.75</v>
      </c>
      <c r="AI7306" s="5">
        <v>17.39</v>
      </c>
      <c r="AJ7306">
        <v>26.09</v>
      </c>
      <c r="AM7306" t="s">
        <v>82</v>
      </c>
      <c r="AO7306" t="s">
        <v>83</v>
      </c>
      <c r="AP7306" t="s">
        <v>67</v>
      </c>
      <c r="AQ7306" t="s">
        <v>67</v>
      </c>
      <c r="AR7306" t="s">
        <v>82</v>
      </c>
      <c r="AT7306" t="s">
        <v>82</v>
      </c>
      <c r="AW7306" t="s">
        <v>72</v>
      </c>
      <c r="AX7306">
        <v>3</v>
      </c>
      <c r="AY7306" t="s">
        <v>36133</v>
      </c>
      <c r="AZ7306" t="s">
        <v>36134</v>
      </c>
      <c r="BA7306" t="s">
        <v>197</v>
      </c>
      <c r="BB7306">
        <v>52101</v>
      </c>
      <c r="BC7306" t="s">
        <v>79</v>
      </c>
      <c r="BD7306" t="s">
        <v>67</v>
      </c>
      <c r="BE7306" t="s">
        <v>67</v>
      </c>
      <c r="BH7306" t="s">
        <v>36135</v>
      </c>
      <c r="BI7306" t="s">
        <v>67</v>
      </c>
      <c r="BJ7306">
        <v>420949892</v>
      </c>
    </row>
    <row r="7307" spans="1:62" x14ac:dyDescent="0.25">
      <c r="A7307" t="s">
        <v>36317</v>
      </c>
      <c r="B7307" s="2">
        <v>43551</v>
      </c>
      <c r="C7307" t="s">
        <v>63</v>
      </c>
      <c r="D7307" s="3">
        <v>43476.299778935187</v>
      </c>
      <c r="E7307" t="s">
        <v>64</v>
      </c>
      <c r="F7307" s="2">
        <v>43556</v>
      </c>
      <c r="G7307" s="2">
        <v>43809</v>
      </c>
      <c r="H7307" t="s">
        <v>27607</v>
      </c>
      <c r="J7307" t="s">
        <v>27608</v>
      </c>
      <c r="K7307" t="s">
        <v>36318</v>
      </c>
      <c r="L7307" t="s">
        <v>27610</v>
      </c>
      <c r="M7307" t="s">
        <v>197</v>
      </c>
      <c r="N7307">
        <v>50158</v>
      </c>
      <c r="O7307" t="s">
        <v>70</v>
      </c>
      <c r="Q7307" t="s">
        <v>27611</v>
      </c>
      <c r="S7307" t="s">
        <v>72</v>
      </c>
      <c r="T7307" t="s">
        <v>34833</v>
      </c>
      <c r="U7307" t="s">
        <v>12045</v>
      </c>
      <c r="V7307" t="s">
        <v>12046</v>
      </c>
      <c r="W7307" t="s">
        <v>197</v>
      </c>
      <c r="X7307" t="s">
        <v>1197</v>
      </c>
      <c r="Y7307" t="str">
        <f>"47-2061"</f>
        <v>47-2061</v>
      </c>
      <c r="Z7307" t="s">
        <v>326</v>
      </c>
      <c r="AA7307">
        <v>238110</v>
      </c>
      <c r="AB7307">
        <v>10</v>
      </c>
      <c r="AC7307">
        <v>10</v>
      </c>
      <c r="AD7307" t="s">
        <v>79</v>
      </c>
      <c r="AE7307" t="s">
        <v>80</v>
      </c>
      <c r="AF7307">
        <v>40</v>
      </c>
      <c r="AG7307" s="4">
        <v>0.29166666666666669</v>
      </c>
      <c r="AH7307" s="4">
        <v>0.72916666666666663</v>
      </c>
      <c r="AI7307" s="5">
        <v>17.27</v>
      </c>
      <c r="AJ7307">
        <v>25.91</v>
      </c>
      <c r="AM7307" t="s">
        <v>82</v>
      </c>
      <c r="AO7307" t="s">
        <v>83</v>
      </c>
      <c r="AR7307" t="s">
        <v>82</v>
      </c>
      <c r="AT7307" t="s">
        <v>82</v>
      </c>
      <c r="AW7307" t="s">
        <v>72</v>
      </c>
      <c r="AX7307">
        <v>2</v>
      </c>
      <c r="AY7307" t="s">
        <v>27610</v>
      </c>
      <c r="AZ7307" t="s">
        <v>13368</v>
      </c>
      <c r="BA7307" t="s">
        <v>197</v>
      </c>
      <c r="BB7307">
        <v>50158</v>
      </c>
      <c r="BC7307" t="s">
        <v>79</v>
      </c>
      <c r="BD7307" t="s">
        <v>67</v>
      </c>
      <c r="BE7307" t="s">
        <v>67</v>
      </c>
      <c r="BH7307" t="s">
        <v>36319</v>
      </c>
      <c r="BJ7307">
        <v>432010641</v>
      </c>
    </row>
    <row r="7308" spans="1:62" x14ac:dyDescent="0.25">
      <c r="A7308" t="s">
        <v>36379</v>
      </c>
      <c r="B7308" s="2">
        <v>43551</v>
      </c>
      <c r="C7308" t="s">
        <v>63</v>
      </c>
      <c r="D7308" s="3">
        <v>43508.295046921296</v>
      </c>
      <c r="E7308" t="s">
        <v>117</v>
      </c>
      <c r="H7308" t="s">
        <v>36380</v>
      </c>
      <c r="I7308" t="s">
        <v>36381</v>
      </c>
      <c r="J7308" t="s">
        <v>36382</v>
      </c>
      <c r="L7308" t="s">
        <v>36383</v>
      </c>
      <c r="M7308" t="s">
        <v>136</v>
      </c>
      <c r="N7308">
        <v>21244</v>
      </c>
      <c r="O7308" t="s">
        <v>70</v>
      </c>
      <c r="Q7308" t="s">
        <v>36384</v>
      </c>
      <c r="S7308" t="s">
        <v>82</v>
      </c>
      <c r="U7308" t="s">
        <v>92</v>
      </c>
      <c r="X7308" t="s">
        <v>16152</v>
      </c>
      <c r="Y7308" t="str">
        <f>"35-3041"</f>
        <v>35-3041</v>
      </c>
      <c r="Z7308" t="s">
        <v>10153</v>
      </c>
      <c r="AA7308">
        <v>561320</v>
      </c>
      <c r="AB7308">
        <v>25</v>
      </c>
      <c r="AD7308" t="s">
        <v>79</v>
      </c>
      <c r="AE7308" t="s">
        <v>80</v>
      </c>
      <c r="AF7308">
        <v>40</v>
      </c>
      <c r="AG7308" s="4">
        <v>0.625</v>
      </c>
      <c r="AH7308" s="4">
        <v>0.95833333333333337</v>
      </c>
      <c r="AI7308" s="6">
        <v>12</v>
      </c>
      <c r="AJ7308">
        <v>18</v>
      </c>
      <c r="AK7308">
        <v>18</v>
      </c>
      <c r="AL7308" t="s">
        <v>81</v>
      </c>
      <c r="AM7308" t="s">
        <v>82</v>
      </c>
      <c r="AO7308" t="s">
        <v>213</v>
      </c>
      <c r="AR7308" t="s">
        <v>82</v>
      </c>
      <c r="AT7308" t="s">
        <v>82</v>
      </c>
      <c r="AW7308" t="s">
        <v>82</v>
      </c>
      <c r="AY7308" t="s">
        <v>32806</v>
      </c>
      <c r="AZ7308" t="s">
        <v>3199</v>
      </c>
      <c r="BA7308" t="s">
        <v>136</v>
      </c>
      <c r="BB7308">
        <v>21244</v>
      </c>
      <c r="BC7308" t="s">
        <v>79</v>
      </c>
      <c r="BH7308" t="s">
        <v>36385</v>
      </c>
      <c r="BJ7308">
        <v>522303742</v>
      </c>
    </row>
    <row r="7309" spans="1:62" x14ac:dyDescent="0.25">
      <c r="A7309" t="s">
        <v>36393</v>
      </c>
      <c r="B7309" s="2">
        <v>43551</v>
      </c>
      <c r="C7309" t="s">
        <v>63</v>
      </c>
      <c r="D7309" s="3">
        <v>43515.417275925924</v>
      </c>
      <c r="E7309" t="s">
        <v>64</v>
      </c>
      <c r="F7309" s="2">
        <v>43600</v>
      </c>
      <c r="G7309" s="2">
        <v>43753</v>
      </c>
      <c r="H7309" t="s">
        <v>18276</v>
      </c>
      <c r="I7309" t="s">
        <v>18277</v>
      </c>
      <c r="J7309" t="s">
        <v>18278</v>
      </c>
      <c r="L7309" t="s">
        <v>18279</v>
      </c>
      <c r="M7309" t="s">
        <v>881</v>
      </c>
      <c r="N7309">
        <v>83638</v>
      </c>
      <c r="O7309" t="s">
        <v>70</v>
      </c>
      <c r="Q7309" t="s">
        <v>18280</v>
      </c>
      <c r="S7309" t="s">
        <v>72</v>
      </c>
      <c r="T7309" t="s">
        <v>651</v>
      </c>
      <c r="U7309" t="s">
        <v>652</v>
      </c>
      <c r="V7309" t="s">
        <v>653</v>
      </c>
      <c r="W7309" t="s">
        <v>207</v>
      </c>
      <c r="X7309" t="s">
        <v>1500</v>
      </c>
      <c r="Y7309" t="str">
        <f>"35-2014"</f>
        <v>35-2014</v>
      </c>
      <c r="Z7309" t="s">
        <v>301</v>
      </c>
      <c r="AA7309">
        <v>721110</v>
      </c>
      <c r="AB7309">
        <v>8</v>
      </c>
      <c r="AC7309">
        <v>8</v>
      </c>
      <c r="AD7309" t="s">
        <v>79</v>
      </c>
      <c r="AE7309" t="s">
        <v>95</v>
      </c>
      <c r="AF7309">
        <v>40</v>
      </c>
      <c r="AG7309" s="4">
        <v>0.375</v>
      </c>
      <c r="AH7309" s="4">
        <v>0.70833333333333337</v>
      </c>
      <c r="AI7309" s="5">
        <v>11.38</v>
      </c>
      <c r="AJ7309">
        <v>17.07</v>
      </c>
      <c r="AK7309">
        <v>18</v>
      </c>
      <c r="AL7309" t="s">
        <v>81</v>
      </c>
      <c r="AM7309" t="s">
        <v>82</v>
      </c>
      <c r="AO7309" t="s">
        <v>83</v>
      </c>
      <c r="AR7309" t="s">
        <v>82</v>
      </c>
      <c r="AT7309" t="s">
        <v>82</v>
      </c>
      <c r="AW7309" t="s">
        <v>72</v>
      </c>
      <c r="AX7309">
        <v>6</v>
      </c>
      <c r="AY7309" t="s">
        <v>18279</v>
      </c>
      <c r="AZ7309" t="s">
        <v>18281</v>
      </c>
      <c r="BA7309" t="s">
        <v>881</v>
      </c>
      <c r="BB7309">
        <v>83638</v>
      </c>
      <c r="BC7309" t="s">
        <v>79</v>
      </c>
      <c r="BH7309" t="s">
        <v>18278</v>
      </c>
      <c r="BJ7309">
        <v>263166314</v>
      </c>
    </row>
    <row r="7310" spans="1:62" x14ac:dyDescent="0.25">
      <c r="A7310" t="s">
        <v>36473</v>
      </c>
      <c r="B7310" s="2">
        <v>43551</v>
      </c>
      <c r="C7310" t="s">
        <v>63</v>
      </c>
      <c r="D7310" s="3">
        <v>43481.606832731479</v>
      </c>
      <c r="E7310" t="s">
        <v>64</v>
      </c>
      <c r="F7310" s="2">
        <v>43570</v>
      </c>
      <c r="G7310" s="2">
        <v>43814</v>
      </c>
      <c r="H7310" t="s">
        <v>36474</v>
      </c>
      <c r="I7310" t="s">
        <v>36474</v>
      </c>
      <c r="J7310" t="s">
        <v>36475</v>
      </c>
      <c r="K7310" t="s">
        <v>36476</v>
      </c>
      <c r="L7310" t="s">
        <v>360</v>
      </c>
      <c r="M7310" t="s">
        <v>207</v>
      </c>
      <c r="N7310">
        <v>2554</v>
      </c>
      <c r="O7310" t="s">
        <v>70</v>
      </c>
      <c r="Q7310" t="s">
        <v>36477</v>
      </c>
      <c r="S7310" t="s">
        <v>72</v>
      </c>
      <c r="T7310" t="s">
        <v>34193</v>
      </c>
      <c r="U7310" t="s">
        <v>34194</v>
      </c>
      <c r="V7310" t="s">
        <v>206</v>
      </c>
      <c r="W7310" t="s">
        <v>207</v>
      </c>
      <c r="X7310" t="s">
        <v>212</v>
      </c>
      <c r="Y7310" t="str">
        <f>"37-3011"</f>
        <v>37-3011</v>
      </c>
      <c r="Z7310" t="s">
        <v>94</v>
      </c>
      <c r="AA7310">
        <v>561730</v>
      </c>
      <c r="AB7310">
        <v>6</v>
      </c>
      <c r="AC7310">
        <v>6</v>
      </c>
      <c r="AD7310" t="s">
        <v>79</v>
      </c>
      <c r="AE7310" t="s">
        <v>80</v>
      </c>
      <c r="AF7310">
        <v>40</v>
      </c>
      <c r="AG7310" s="4">
        <v>0.33333333333333331</v>
      </c>
      <c r="AH7310" s="4">
        <v>0.66666666666666663</v>
      </c>
      <c r="AI7310" s="5">
        <v>24.83</v>
      </c>
      <c r="AJ7310">
        <v>0</v>
      </c>
      <c r="AK7310">
        <v>0</v>
      </c>
      <c r="AL7310" t="s">
        <v>81</v>
      </c>
      <c r="AM7310" t="s">
        <v>82</v>
      </c>
      <c r="AO7310" t="s">
        <v>83</v>
      </c>
      <c r="AP7310" t="s">
        <v>67</v>
      </c>
      <c r="AQ7310" t="s">
        <v>130</v>
      </c>
      <c r="AR7310" t="s">
        <v>82</v>
      </c>
      <c r="AT7310" t="s">
        <v>82</v>
      </c>
      <c r="AW7310" t="s">
        <v>82</v>
      </c>
      <c r="AY7310" t="s">
        <v>360</v>
      </c>
      <c r="AZ7310" t="s">
        <v>360</v>
      </c>
      <c r="BA7310" t="s">
        <v>207</v>
      </c>
      <c r="BB7310">
        <v>2554</v>
      </c>
      <c r="BC7310" t="s">
        <v>87</v>
      </c>
      <c r="BH7310" t="s">
        <v>36478</v>
      </c>
      <c r="BI7310" t="s">
        <v>67</v>
      </c>
      <c r="BJ7310">
        <v>824892124</v>
      </c>
    </row>
    <row r="7311" spans="1:62" x14ac:dyDescent="0.25">
      <c r="A7311" t="s">
        <v>36479</v>
      </c>
      <c r="B7311" s="2">
        <v>43551</v>
      </c>
      <c r="C7311" t="s">
        <v>63</v>
      </c>
      <c r="D7311" s="3">
        <v>43504.307810104168</v>
      </c>
      <c r="E7311" t="s">
        <v>64</v>
      </c>
      <c r="F7311" s="2">
        <v>43586</v>
      </c>
      <c r="G7311" s="2">
        <v>43769</v>
      </c>
      <c r="H7311" t="s">
        <v>36480</v>
      </c>
      <c r="I7311" t="s">
        <v>67</v>
      </c>
      <c r="J7311" t="s">
        <v>36481</v>
      </c>
      <c r="L7311" t="s">
        <v>27878</v>
      </c>
      <c r="M7311" t="s">
        <v>100</v>
      </c>
      <c r="N7311">
        <v>28747</v>
      </c>
      <c r="O7311" t="s">
        <v>70</v>
      </c>
      <c r="Q7311" t="s">
        <v>36482</v>
      </c>
      <c r="S7311" t="s">
        <v>72</v>
      </c>
      <c r="T7311" t="s">
        <v>36464</v>
      </c>
      <c r="U7311" t="s">
        <v>36465</v>
      </c>
      <c r="V7311" t="s">
        <v>36466</v>
      </c>
      <c r="W7311" t="s">
        <v>232</v>
      </c>
      <c r="X7311" t="s">
        <v>21213</v>
      </c>
      <c r="Y7311" t="str">
        <f>"39-3091"</f>
        <v>39-3091</v>
      </c>
      <c r="Z7311" t="s">
        <v>677</v>
      </c>
      <c r="AA7311">
        <v>713910</v>
      </c>
      <c r="AB7311">
        <v>3</v>
      </c>
      <c r="AC7311">
        <v>3</v>
      </c>
      <c r="AD7311" t="s">
        <v>79</v>
      </c>
      <c r="AE7311" t="s">
        <v>80</v>
      </c>
      <c r="AF7311">
        <v>35</v>
      </c>
      <c r="AG7311" s="4">
        <v>0.25</v>
      </c>
      <c r="AH7311" s="4">
        <v>0.83333333333333337</v>
      </c>
      <c r="AI7311" s="5">
        <v>9.9700000000000006</v>
      </c>
      <c r="AJ7311">
        <v>14.96</v>
      </c>
      <c r="AL7311" t="s">
        <v>81</v>
      </c>
      <c r="AM7311" t="s">
        <v>82</v>
      </c>
      <c r="AO7311" t="s">
        <v>83</v>
      </c>
      <c r="AP7311" t="s">
        <v>67</v>
      </c>
      <c r="AQ7311" t="s">
        <v>67</v>
      </c>
      <c r="AR7311" t="s">
        <v>82</v>
      </c>
      <c r="AT7311" t="s">
        <v>82</v>
      </c>
      <c r="AW7311" t="s">
        <v>72</v>
      </c>
      <c r="AX7311">
        <v>2</v>
      </c>
      <c r="AY7311" t="s">
        <v>27878</v>
      </c>
      <c r="AZ7311" t="s">
        <v>27879</v>
      </c>
      <c r="BA7311" t="s">
        <v>100</v>
      </c>
      <c r="BB7311">
        <v>28747</v>
      </c>
      <c r="BC7311" t="s">
        <v>87</v>
      </c>
      <c r="BH7311" t="s">
        <v>36481</v>
      </c>
      <c r="BJ7311">
        <v>561550040</v>
      </c>
    </row>
    <row r="7312" spans="1:62" x14ac:dyDescent="0.25">
      <c r="A7312" t="s">
        <v>36508</v>
      </c>
      <c r="B7312" s="2">
        <v>43551</v>
      </c>
      <c r="C7312" t="s">
        <v>63</v>
      </c>
      <c r="D7312" s="3">
        <v>43504.316037962963</v>
      </c>
      <c r="E7312" t="s">
        <v>64</v>
      </c>
      <c r="F7312" s="2">
        <v>43586</v>
      </c>
      <c r="G7312" s="2">
        <v>43753</v>
      </c>
      <c r="H7312" t="s">
        <v>36509</v>
      </c>
      <c r="J7312" t="s">
        <v>36510</v>
      </c>
      <c r="K7312" t="s">
        <v>36511</v>
      </c>
      <c r="L7312" t="s">
        <v>36512</v>
      </c>
      <c r="M7312" t="s">
        <v>232</v>
      </c>
      <c r="N7312">
        <v>10530</v>
      </c>
      <c r="O7312" t="s">
        <v>70</v>
      </c>
      <c r="Q7312" t="s">
        <v>36513</v>
      </c>
      <c r="S7312" t="s">
        <v>72</v>
      </c>
      <c r="T7312" t="s">
        <v>36464</v>
      </c>
      <c r="U7312" t="s">
        <v>36465</v>
      </c>
      <c r="V7312" t="s">
        <v>36466</v>
      </c>
      <c r="W7312" t="s">
        <v>232</v>
      </c>
      <c r="X7312" t="s">
        <v>362</v>
      </c>
      <c r="Y7312" t="str">
        <f>"35-2014"</f>
        <v>35-2014</v>
      </c>
      <c r="Z7312" t="s">
        <v>301</v>
      </c>
      <c r="AA7312">
        <v>713910</v>
      </c>
      <c r="AB7312">
        <v>6</v>
      </c>
      <c r="AC7312">
        <v>6</v>
      </c>
      <c r="AD7312" t="s">
        <v>79</v>
      </c>
      <c r="AE7312" t="s">
        <v>95</v>
      </c>
      <c r="AF7312">
        <v>35</v>
      </c>
      <c r="AG7312" s="4">
        <v>0.33333333333333331</v>
      </c>
      <c r="AH7312" s="4">
        <v>0.91666666666666663</v>
      </c>
      <c r="AI7312" s="5">
        <v>14.34</v>
      </c>
      <c r="AJ7312">
        <v>21.51</v>
      </c>
      <c r="AL7312" t="s">
        <v>81</v>
      </c>
      <c r="AM7312" t="s">
        <v>82</v>
      </c>
      <c r="AO7312" t="s">
        <v>83</v>
      </c>
      <c r="AP7312" t="s">
        <v>130</v>
      </c>
      <c r="AQ7312" t="s">
        <v>130</v>
      </c>
      <c r="AR7312" t="s">
        <v>82</v>
      </c>
      <c r="AT7312" t="s">
        <v>82</v>
      </c>
      <c r="AW7312" t="s">
        <v>72</v>
      </c>
      <c r="AX7312">
        <v>6</v>
      </c>
      <c r="AY7312" t="s">
        <v>36512</v>
      </c>
      <c r="AZ7312" t="s">
        <v>1285</v>
      </c>
      <c r="BA7312" t="s">
        <v>232</v>
      </c>
      <c r="BB7312">
        <v>10530</v>
      </c>
      <c r="BC7312" t="s">
        <v>87</v>
      </c>
      <c r="BH7312" t="s">
        <v>36510</v>
      </c>
      <c r="BI7312" t="s">
        <v>36511</v>
      </c>
      <c r="BJ7312">
        <v>131729685</v>
      </c>
    </row>
    <row r="7313" spans="1:62" x14ac:dyDescent="0.25">
      <c r="A7313" t="s">
        <v>36519</v>
      </c>
      <c r="B7313" s="2">
        <v>43551</v>
      </c>
      <c r="C7313" t="s">
        <v>63</v>
      </c>
      <c r="D7313" s="3">
        <v>43504.309280613423</v>
      </c>
      <c r="E7313" t="s">
        <v>64</v>
      </c>
      <c r="F7313" s="2">
        <v>43586</v>
      </c>
      <c r="G7313" s="2">
        <v>43769</v>
      </c>
      <c r="H7313" t="s">
        <v>36480</v>
      </c>
      <c r="I7313" t="s">
        <v>67</v>
      </c>
      <c r="J7313" t="s">
        <v>36481</v>
      </c>
      <c r="L7313" t="s">
        <v>27878</v>
      </c>
      <c r="M7313" t="s">
        <v>100</v>
      </c>
      <c r="N7313">
        <v>28747</v>
      </c>
      <c r="O7313" t="s">
        <v>70</v>
      </c>
      <c r="Q7313" t="s">
        <v>36482</v>
      </c>
      <c r="S7313" t="s">
        <v>72</v>
      </c>
      <c r="T7313" t="s">
        <v>36464</v>
      </c>
      <c r="U7313" t="s">
        <v>36465</v>
      </c>
      <c r="V7313" t="s">
        <v>36466</v>
      </c>
      <c r="W7313" t="s">
        <v>232</v>
      </c>
      <c r="X7313" t="s">
        <v>552</v>
      </c>
      <c r="Y7313" t="str">
        <f>"35-3031"</f>
        <v>35-3031</v>
      </c>
      <c r="Z7313" t="s">
        <v>410</v>
      </c>
      <c r="AA7313">
        <v>713910</v>
      </c>
      <c r="AB7313">
        <v>6</v>
      </c>
      <c r="AC7313">
        <v>6</v>
      </c>
      <c r="AD7313" t="s">
        <v>79</v>
      </c>
      <c r="AE7313" t="s">
        <v>80</v>
      </c>
      <c r="AF7313">
        <v>35</v>
      </c>
      <c r="AG7313" s="4">
        <v>0.41666666666666669</v>
      </c>
      <c r="AH7313" s="4">
        <v>0.95833333333333337</v>
      </c>
      <c r="AI7313" s="5">
        <v>9.64</v>
      </c>
      <c r="AJ7313">
        <v>14.46</v>
      </c>
      <c r="AL7313" t="s">
        <v>81</v>
      </c>
      <c r="AM7313" t="s">
        <v>82</v>
      </c>
      <c r="AO7313" t="s">
        <v>83</v>
      </c>
      <c r="AP7313" t="s">
        <v>67</v>
      </c>
      <c r="AQ7313" t="s">
        <v>67</v>
      </c>
      <c r="AR7313" t="s">
        <v>82</v>
      </c>
      <c r="AT7313" t="s">
        <v>82</v>
      </c>
      <c r="AW7313" t="s">
        <v>72</v>
      </c>
      <c r="AX7313">
        <v>3</v>
      </c>
      <c r="AY7313" t="s">
        <v>27878</v>
      </c>
      <c r="AZ7313" t="s">
        <v>27879</v>
      </c>
      <c r="BA7313" t="s">
        <v>100</v>
      </c>
      <c r="BB7313">
        <v>28747</v>
      </c>
      <c r="BC7313" t="s">
        <v>87</v>
      </c>
      <c r="BH7313" t="s">
        <v>36481</v>
      </c>
      <c r="BJ7313">
        <v>561550040</v>
      </c>
    </row>
    <row r="7314" spans="1:62" x14ac:dyDescent="0.25">
      <c r="A7314" t="s">
        <v>36545</v>
      </c>
      <c r="B7314" s="2">
        <v>43551</v>
      </c>
      <c r="C7314" t="s">
        <v>63</v>
      </c>
      <c r="D7314" s="3">
        <v>43482.205586921293</v>
      </c>
      <c r="E7314" t="s">
        <v>117</v>
      </c>
      <c r="H7314" t="s">
        <v>36546</v>
      </c>
      <c r="J7314" t="s">
        <v>36547</v>
      </c>
      <c r="L7314" t="s">
        <v>6487</v>
      </c>
      <c r="M7314" t="s">
        <v>2356</v>
      </c>
      <c r="N7314">
        <v>68108</v>
      </c>
      <c r="O7314" t="s">
        <v>70</v>
      </c>
      <c r="Q7314" t="s">
        <v>36548</v>
      </c>
      <c r="S7314" t="s">
        <v>72</v>
      </c>
      <c r="T7314" t="s">
        <v>24345</v>
      </c>
      <c r="U7314" t="s">
        <v>24346</v>
      </c>
      <c r="V7314" t="s">
        <v>6487</v>
      </c>
      <c r="W7314" t="s">
        <v>2356</v>
      </c>
      <c r="X7314" t="s">
        <v>1593</v>
      </c>
      <c r="Y7314" t="str">
        <f>"39-9011"</f>
        <v>39-9011</v>
      </c>
      <c r="Z7314" t="s">
        <v>893</v>
      </c>
      <c r="AA7314">
        <v>814110</v>
      </c>
      <c r="AB7314">
        <v>1</v>
      </c>
      <c r="AD7314" t="s">
        <v>79</v>
      </c>
      <c r="AE7314" t="s">
        <v>599</v>
      </c>
      <c r="AF7314">
        <v>40</v>
      </c>
      <c r="AG7314" s="4">
        <v>0.3125</v>
      </c>
      <c r="AH7314" s="4">
        <v>0.70833333333333337</v>
      </c>
      <c r="AI7314" s="5">
        <v>11.26</v>
      </c>
      <c r="AL7314" t="s">
        <v>81</v>
      </c>
      <c r="AM7314" t="s">
        <v>82</v>
      </c>
      <c r="AO7314" t="s">
        <v>83</v>
      </c>
      <c r="AR7314" t="s">
        <v>82</v>
      </c>
      <c r="AT7314" t="s">
        <v>82</v>
      </c>
      <c r="AW7314" t="s">
        <v>72</v>
      </c>
      <c r="AX7314">
        <v>24</v>
      </c>
      <c r="AY7314" t="s">
        <v>2636</v>
      </c>
      <c r="AZ7314" t="s">
        <v>4522</v>
      </c>
      <c r="BA7314" t="s">
        <v>2356</v>
      </c>
      <c r="BB7314">
        <v>68108</v>
      </c>
      <c r="BC7314" t="s">
        <v>87</v>
      </c>
      <c r="BH7314" t="s">
        <v>36549</v>
      </c>
      <c r="BJ7314">
        <v>462326119</v>
      </c>
    </row>
    <row r="7315" spans="1:62" x14ac:dyDescent="0.25">
      <c r="A7315" t="s">
        <v>36612</v>
      </c>
      <c r="B7315" s="2">
        <v>43551</v>
      </c>
      <c r="C7315" t="s">
        <v>63</v>
      </c>
      <c r="D7315" s="3">
        <v>43508.25682033565</v>
      </c>
      <c r="E7315" t="s">
        <v>64</v>
      </c>
      <c r="F7315" s="2">
        <v>43598</v>
      </c>
      <c r="G7315" s="2">
        <v>43756</v>
      </c>
      <c r="H7315" t="s">
        <v>18572</v>
      </c>
      <c r="J7315" t="s">
        <v>18573</v>
      </c>
      <c r="L7315" t="s">
        <v>18574</v>
      </c>
      <c r="M7315" t="s">
        <v>207</v>
      </c>
      <c r="N7315">
        <v>2564</v>
      </c>
      <c r="O7315" t="s">
        <v>70</v>
      </c>
      <c r="Q7315" t="s">
        <v>18575</v>
      </c>
      <c r="S7315" t="s">
        <v>72</v>
      </c>
      <c r="T7315" t="s">
        <v>651</v>
      </c>
      <c r="U7315" t="s">
        <v>652</v>
      </c>
      <c r="V7315" t="s">
        <v>653</v>
      </c>
      <c r="W7315" t="s">
        <v>207</v>
      </c>
      <c r="X7315" t="s">
        <v>7546</v>
      </c>
      <c r="Y7315" t="str">
        <f>"35-9021"</f>
        <v>35-9021</v>
      </c>
      <c r="Z7315" t="s">
        <v>315</v>
      </c>
      <c r="AA7315">
        <v>713910</v>
      </c>
      <c r="AB7315">
        <v>3</v>
      </c>
      <c r="AC7315">
        <v>3</v>
      </c>
      <c r="AD7315" t="s">
        <v>79</v>
      </c>
      <c r="AE7315" t="s">
        <v>80</v>
      </c>
      <c r="AF7315">
        <v>35</v>
      </c>
      <c r="AG7315" s="4">
        <v>0.33333333333333331</v>
      </c>
      <c r="AH7315" s="4">
        <v>0.625</v>
      </c>
      <c r="AI7315" s="6">
        <v>15</v>
      </c>
      <c r="AJ7315">
        <v>22.5</v>
      </c>
      <c r="AK7315">
        <v>24</v>
      </c>
      <c r="AL7315" t="s">
        <v>81</v>
      </c>
      <c r="AM7315" t="s">
        <v>82</v>
      </c>
      <c r="AO7315" t="s">
        <v>83</v>
      </c>
      <c r="AR7315" t="s">
        <v>82</v>
      </c>
      <c r="AT7315" t="s">
        <v>82</v>
      </c>
      <c r="AW7315" t="s">
        <v>72</v>
      </c>
      <c r="AX7315">
        <v>3</v>
      </c>
      <c r="AY7315" t="s">
        <v>18574</v>
      </c>
      <c r="AZ7315" t="s">
        <v>10205</v>
      </c>
      <c r="BA7315" t="s">
        <v>207</v>
      </c>
      <c r="BB7315">
        <v>2564</v>
      </c>
      <c r="BC7315" t="s">
        <v>87</v>
      </c>
      <c r="BH7315" t="s">
        <v>18577</v>
      </c>
      <c r="BJ7315">
        <v>43282515</v>
      </c>
    </row>
    <row r="7316" spans="1:62" x14ac:dyDescent="0.25">
      <c r="A7316" t="s">
        <v>36630</v>
      </c>
      <c r="B7316" s="2">
        <v>43551</v>
      </c>
      <c r="C7316" t="s">
        <v>63</v>
      </c>
      <c r="D7316" s="3">
        <v>43504.314775798608</v>
      </c>
      <c r="E7316" t="s">
        <v>64</v>
      </c>
      <c r="F7316" s="2">
        <v>43586</v>
      </c>
      <c r="G7316" s="2">
        <v>43753</v>
      </c>
      <c r="H7316" t="s">
        <v>36509</v>
      </c>
      <c r="J7316" t="s">
        <v>36510</v>
      </c>
      <c r="K7316" t="s">
        <v>36511</v>
      </c>
      <c r="L7316" t="s">
        <v>36512</v>
      </c>
      <c r="M7316" t="s">
        <v>232</v>
      </c>
      <c r="N7316">
        <v>10530</v>
      </c>
      <c r="O7316" t="s">
        <v>70</v>
      </c>
      <c r="Q7316" t="s">
        <v>36513</v>
      </c>
      <c r="S7316" t="s">
        <v>72</v>
      </c>
      <c r="T7316" t="s">
        <v>36464</v>
      </c>
      <c r="U7316" t="s">
        <v>36465</v>
      </c>
      <c r="V7316" t="s">
        <v>36466</v>
      </c>
      <c r="W7316" t="s">
        <v>232</v>
      </c>
      <c r="X7316" t="s">
        <v>552</v>
      </c>
      <c r="Y7316" t="str">
        <f>"35-3031"</f>
        <v>35-3031</v>
      </c>
      <c r="Z7316" t="s">
        <v>410</v>
      </c>
      <c r="AA7316">
        <v>713910</v>
      </c>
      <c r="AB7316">
        <v>13</v>
      </c>
      <c r="AC7316">
        <v>13</v>
      </c>
      <c r="AD7316" t="s">
        <v>79</v>
      </c>
      <c r="AE7316" t="s">
        <v>95</v>
      </c>
      <c r="AF7316">
        <v>35</v>
      </c>
      <c r="AG7316" s="4">
        <v>0.33333333333333331</v>
      </c>
      <c r="AH7316" s="4">
        <v>0.91666666666666663</v>
      </c>
      <c r="AI7316" s="5">
        <v>15.27</v>
      </c>
      <c r="AJ7316">
        <v>22.91</v>
      </c>
      <c r="AL7316" t="s">
        <v>81</v>
      </c>
      <c r="AM7316" t="s">
        <v>82</v>
      </c>
      <c r="AO7316" t="s">
        <v>83</v>
      </c>
      <c r="AP7316" t="s">
        <v>130</v>
      </c>
      <c r="AQ7316" t="s">
        <v>130</v>
      </c>
      <c r="AR7316" t="s">
        <v>82</v>
      </c>
      <c r="AT7316" t="s">
        <v>82</v>
      </c>
      <c r="AW7316" t="s">
        <v>72</v>
      </c>
      <c r="AX7316">
        <v>3</v>
      </c>
      <c r="AY7316" t="s">
        <v>36512</v>
      </c>
      <c r="AZ7316" t="s">
        <v>1285</v>
      </c>
      <c r="BA7316" t="s">
        <v>232</v>
      </c>
      <c r="BB7316">
        <v>10530</v>
      </c>
      <c r="BC7316" t="s">
        <v>87</v>
      </c>
      <c r="BH7316" t="s">
        <v>36510</v>
      </c>
      <c r="BI7316" t="s">
        <v>36511</v>
      </c>
      <c r="BJ7316">
        <v>131729685</v>
      </c>
    </row>
    <row r="7317" spans="1:62" x14ac:dyDescent="0.25">
      <c r="A7317" t="s">
        <v>36631</v>
      </c>
      <c r="B7317" s="2">
        <v>43551</v>
      </c>
      <c r="C7317" t="s">
        <v>63</v>
      </c>
      <c r="D7317" s="3">
        <v>43510.258858113426</v>
      </c>
      <c r="E7317" t="s">
        <v>64</v>
      </c>
      <c r="F7317" s="2">
        <v>43600</v>
      </c>
      <c r="G7317" s="2">
        <v>43759</v>
      </c>
      <c r="H7317" t="s">
        <v>36632</v>
      </c>
      <c r="J7317" t="s">
        <v>36633</v>
      </c>
      <c r="K7317" t="s">
        <v>36634</v>
      </c>
      <c r="L7317" t="s">
        <v>36635</v>
      </c>
      <c r="M7317" t="s">
        <v>232</v>
      </c>
      <c r="N7317">
        <v>6390</v>
      </c>
      <c r="O7317" t="s">
        <v>70</v>
      </c>
      <c r="Q7317" t="s">
        <v>36636</v>
      </c>
      <c r="S7317" t="s">
        <v>72</v>
      </c>
      <c r="T7317" t="s">
        <v>651</v>
      </c>
      <c r="U7317" t="s">
        <v>652</v>
      </c>
      <c r="V7317" t="s">
        <v>653</v>
      </c>
      <c r="W7317" t="s">
        <v>207</v>
      </c>
      <c r="X7317" t="s">
        <v>16152</v>
      </c>
      <c r="Y7317" t="str">
        <f>"35-3031"</f>
        <v>35-3031</v>
      </c>
      <c r="Z7317" t="s">
        <v>410</v>
      </c>
      <c r="AA7317">
        <v>713910</v>
      </c>
      <c r="AB7317">
        <v>15</v>
      </c>
      <c r="AC7317">
        <v>15</v>
      </c>
      <c r="AD7317" t="s">
        <v>79</v>
      </c>
      <c r="AE7317" t="s">
        <v>80</v>
      </c>
      <c r="AF7317">
        <v>35</v>
      </c>
      <c r="AG7317" s="4">
        <v>0.41666666666666669</v>
      </c>
      <c r="AH7317" s="4">
        <v>0.70833333333333337</v>
      </c>
      <c r="AI7317" s="5">
        <v>14.19</v>
      </c>
      <c r="AJ7317">
        <v>21.29</v>
      </c>
      <c r="AK7317">
        <v>25.5</v>
      </c>
      <c r="AL7317" t="s">
        <v>81</v>
      </c>
      <c r="AM7317" t="s">
        <v>82</v>
      </c>
      <c r="AO7317" t="s">
        <v>83</v>
      </c>
      <c r="AR7317" t="s">
        <v>82</v>
      </c>
      <c r="AT7317" t="s">
        <v>82</v>
      </c>
      <c r="AW7317" t="s">
        <v>72</v>
      </c>
      <c r="AX7317">
        <v>3</v>
      </c>
      <c r="AY7317" t="s">
        <v>36635</v>
      </c>
      <c r="AZ7317" t="s">
        <v>6535</v>
      </c>
      <c r="BA7317" t="s">
        <v>232</v>
      </c>
      <c r="BB7317">
        <v>6390</v>
      </c>
      <c r="BC7317" t="s">
        <v>87</v>
      </c>
      <c r="BH7317" t="s">
        <v>36633</v>
      </c>
      <c r="BJ7317">
        <v>135379638</v>
      </c>
    </row>
    <row r="7318" spans="1:62" x14ac:dyDescent="0.25">
      <c r="A7318" t="s">
        <v>36657</v>
      </c>
      <c r="B7318" s="2">
        <v>43551</v>
      </c>
      <c r="C7318" t="s">
        <v>63</v>
      </c>
      <c r="D7318" s="3">
        <v>43510.258085810186</v>
      </c>
      <c r="E7318" t="s">
        <v>64</v>
      </c>
      <c r="F7318" s="2">
        <v>43600</v>
      </c>
      <c r="G7318" s="2">
        <v>43759</v>
      </c>
      <c r="H7318" t="s">
        <v>36632</v>
      </c>
      <c r="J7318" t="s">
        <v>36633</v>
      </c>
      <c r="K7318" t="s">
        <v>36634</v>
      </c>
      <c r="L7318" t="s">
        <v>36635</v>
      </c>
      <c r="M7318" t="s">
        <v>232</v>
      </c>
      <c r="N7318">
        <v>6390</v>
      </c>
      <c r="O7318" t="s">
        <v>70</v>
      </c>
      <c r="Q7318" t="s">
        <v>36636</v>
      </c>
      <c r="S7318" t="s">
        <v>72</v>
      </c>
      <c r="T7318" t="s">
        <v>651</v>
      </c>
      <c r="U7318" t="s">
        <v>652</v>
      </c>
      <c r="V7318" t="s">
        <v>653</v>
      </c>
      <c r="W7318" t="s">
        <v>207</v>
      </c>
      <c r="X7318" t="s">
        <v>1500</v>
      </c>
      <c r="Y7318" t="str">
        <f>"35-2014"</f>
        <v>35-2014</v>
      </c>
      <c r="Z7318" t="s">
        <v>301</v>
      </c>
      <c r="AA7318">
        <v>713910</v>
      </c>
      <c r="AB7318">
        <v>6</v>
      </c>
      <c r="AC7318">
        <v>6</v>
      </c>
      <c r="AD7318" t="s">
        <v>79</v>
      </c>
      <c r="AE7318" t="s">
        <v>80</v>
      </c>
      <c r="AF7318">
        <v>35</v>
      </c>
      <c r="AG7318" s="4">
        <v>0.41666666666666669</v>
      </c>
      <c r="AH7318" s="4">
        <v>0.70833333333333337</v>
      </c>
      <c r="AI7318" s="5">
        <v>14.1</v>
      </c>
      <c r="AJ7318">
        <v>21.15</v>
      </c>
      <c r="AK7318">
        <v>33</v>
      </c>
      <c r="AL7318" t="s">
        <v>81</v>
      </c>
      <c r="AM7318" t="s">
        <v>82</v>
      </c>
      <c r="AO7318" t="s">
        <v>83</v>
      </c>
      <c r="AR7318" t="s">
        <v>82</v>
      </c>
      <c r="AT7318" t="s">
        <v>82</v>
      </c>
      <c r="AW7318" t="s">
        <v>72</v>
      </c>
      <c r="AX7318">
        <v>6</v>
      </c>
      <c r="AY7318" t="s">
        <v>36635</v>
      </c>
      <c r="AZ7318" t="s">
        <v>6535</v>
      </c>
      <c r="BA7318" t="s">
        <v>232</v>
      </c>
      <c r="BB7318">
        <v>6390</v>
      </c>
      <c r="BC7318" t="s">
        <v>87</v>
      </c>
      <c r="BH7318" t="s">
        <v>36633</v>
      </c>
      <c r="BJ7318">
        <v>135379638</v>
      </c>
    </row>
    <row r="7319" spans="1:62" x14ac:dyDescent="0.25">
      <c r="A7319" t="s">
        <v>36689</v>
      </c>
      <c r="B7319" s="2">
        <v>43551</v>
      </c>
      <c r="C7319" t="s">
        <v>63</v>
      </c>
      <c r="D7319" s="3">
        <v>43510.258489780092</v>
      </c>
      <c r="E7319" t="s">
        <v>64</v>
      </c>
      <c r="F7319" s="2">
        <v>43600</v>
      </c>
      <c r="G7319" s="2">
        <v>43759</v>
      </c>
      <c r="H7319" t="s">
        <v>36632</v>
      </c>
      <c r="J7319" t="s">
        <v>36633</v>
      </c>
      <c r="K7319" t="s">
        <v>36634</v>
      </c>
      <c r="L7319" t="s">
        <v>36635</v>
      </c>
      <c r="M7319" t="s">
        <v>232</v>
      </c>
      <c r="N7319">
        <v>6390</v>
      </c>
      <c r="O7319" t="s">
        <v>70</v>
      </c>
      <c r="Q7319" t="s">
        <v>36636</v>
      </c>
      <c r="S7319" t="s">
        <v>72</v>
      </c>
      <c r="T7319" t="s">
        <v>651</v>
      </c>
      <c r="U7319" t="s">
        <v>652</v>
      </c>
      <c r="V7319" t="s">
        <v>653</v>
      </c>
      <c r="W7319" t="s">
        <v>207</v>
      </c>
      <c r="X7319" t="s">
        <v>36690</v>
      </c>
      <c r="Y7319" t="str">
        <f>"37-2012"</f>
        <v>37-2012</v>
      </c>
      <c r="Z7319" t="s">
        <v>373</v>
      </c>
      <c r="AA7319">
        <v>713910</v>
      </c>
      <c r="AB7319">
        <v>2</v>
      </c>
      <c r="AC7319">
        <v>2</v>
      </c>
      <c r="AD7319" t="s">
        <v>79</v>
      </c>
      <c r="AE7319" t="s">
        <v>80</v>
      </c>
      <c r="AF7319">
        <v>35</v>
      </c>
      <c r="AG7319" s="4">
        <v>0.41666666666666669</v>
      </c>
      <c r="AH7319" s="4">
        <v>0.70833333333333337</v>
      </c>
      <c r="AI7319" s="5">
        <v>13.42</v>
      </c>
      <c r="AJ7319">
        <v>20.13</v>
      </c>
      <c r="AK7319">
        <v>25.5</v>
      </c>
      <c r="AL7319" t="s">
        <v>81</v>
      </c>
      <c r="AM7319" t="s">
        <v>82</v>
      </c>
      <c r="AO7319" t="s">
        <v>83</v>
      </c>
      <c r="AR7319" t="s">
        <v>82</v>
      </c>
      <c r="AT7319" t="s">
        <v>82</v>
      </c>
      <c r="AW7319" t="s">
        <v>72</v>
      </c>
      <c r="AX7319">
        <v>3</v>
      </c>
      <c r="AY7319" t="s">
        <v>36635</v>
      </c>
      <c r="AZ7319" t="s">
        <v>6535</v>
      </c>
      <c r="BA7319" t="s">
        <v>232</v>
      </c>
      <c r="BB7319">
        <v>6390</v>
      </c>
      <c r="BC7319" t="s">
        <v>87</v>
      </c>
      <c r="BH7319" t="s">
        <v>36633</v>
      </c>
      <c r="BJ7319">
        <v>135379638</v>
      </c>
    </row>
    <row r="7320" spans="1:62" x14ac:dyDescent="0.25">
      <c r="A7320" t="s">
        <v>36734</v>
      </c>
      <c r="B7320" s="2">
        <v>43551</v>
      </c>
      <c r="C7320" t="s">
        <v>63</v>
      </c>
      <c r="D7320" s="3">
        <v>43508.257913414353</v>
      </c>
      <c r="E7320" t="s">
        <v>64</v>
      </c>
      <c r="F7320" s="2">
        <v>43598</v>
      </c>
      <c r="G7320" s="2">
        <v>43756</v>
      </c>
      <c r="H7320" t="s">
        <v>18572</v>
      </c>
      <c r="J7320" t="s">
        <v>18573</v>
      </c>
      <c r="L7320" t="s">
        <v>18574</v>
      </c>
      <c r="M7320" t="s">
        <v>207</v>
      </c>
      <c r="N7320">
        <v>2564</v>
      </c>
      <c r="O7320" t="s">
        <v>70</v>
      </c>
      <c r="Q7320" t="s">
        <v>18575</v>
      </c>
      <c r="S7320" t="s">
        <v>72</v>
      </c>
      <c r="T7320" t="s">
        <v>651</v>
      </c>
      <c r="U7320" t="s">
        <v>652</v>
      </c>
      <c r="V7320" t="s">
        <v>653</v>
      </c>
      <c r="W7320" t="s">
        <v>207</v>
      </c>
      <c r="X7320" t="s">
        <v>1844</v>
      </c>
      <c r="Y7320" t="str">
        <f>"35-2014"</f>
        <v>35-2014</v>
      </c>
      <c r="Z7320" t="s">
        <v>301</v>
      </c>
      <c r="AA7320">
        <v>713910</v>
      </c>
      <c r="AB7320">
        <v>3</v>
      </c>
      <c r="AC7320">
        <v>3</v>
      </c>
      <c r="AD7320" t="s">
        <v>79</v>
      </c>
      <c r="AE7320" t="s">
        <v>80</v>
      </c>
      <c r="AF7320">
        <v>35</v>
      </c>
      <c r="AG7320" s="4">
        <v>0.25</v>
      </c>
      <c r="AH7320" s="4">
        <v>0.54166666666666663</v>
      </c>
      <c r="AI7320" s="6">
        <v>16</v>
      </c>
      <c r="AJ7320">
        <v>24</v>
      </c>
      <c r="AK7320">
        <v>27</v>
      </c>
      <c r="AL7320" t="s">
        <v>81</v>
      </c>
      <c r="AM7320" t="s">
        <v>82</v>
      </c>
      <c r="AO7320" t="s">
        <v>83</v>
      </c>
      <c r="AR7320" t="s">
        <v>82</v>
      </c>
      <c r="AT7320" t="s">
        <v>82</v>
      </c>
      <c r="AW7320" t="s">
        <v>72</v>
      </c>
      <c r="AX7320">
        <v>3</v>
      </c>
      <c r="AY7320" t="s">
        <v>18574</v>
      </c>
      <c r="AZ7320" t="s">
        <v>10205</v>
      </c>
      <c r="BA7320" t="s">
        <v>207</v>
      </c>
      <c r="BB7320">
        <v>2564</v>
      </c>
      <c r="BC7320" t="s">
        <v>87</v>
      </c>
      <c r="BH7320" t="s">
        <v>18577</v>
      </c>
      <c r="BJ7320">
        <v>43282515</v>
      </c>
    </row>
    <row r="7321" spans="1:62" x14ac:dyDescent="0.25">
      <c r="A7321" t="s">
        <v>36735</v>
      </c>
      <c r="B7321" s="2">
        <v>43551</v>
      </c>
      <c r="C7321" t="s">
        <v>63</v>
      </c>
      <c r="D7321" s="3">
        <v>43508.25731854167</v>
      </c>
      <c r="E7321" t="s">
        <v>64</v>
      </c>
      <c r="F7321" s="2">
        <v>43598</v>
      </c>
      <c r="G7321" s="2">
        <v>43756</v>
      </c>
      <c r="H7321" t="s">
        <v>18572</v>
      </c>
      <c r="J7321" t="s">
        <v>18573</v>
      </c>
      <c r="L7321" t="s">
        <v>18574</v>
      </c>
      <c r="M7321" t="s">
        <v>207</v>
      </c>
      <c r="N7321">
        <v>2564</v>
      </c>
      <c r="O7321" t="s">
        <v>70</v>
      </c>
      <c r="Q7321" t="s">
        <v>18575</v>
      </c>
      <c r="S7321" t="s">
        <v>72</v>
      </c>
      <c r="T7321" t="s">
        <v>651</v>
      </c>
      <c r="U7321" t="s">
        <v>652</v>
      </c>
      <c r="V7321" t="s">
        <v>653</v>
      </c>
      <c r="W7321" t="s">
        <v>207</v>
      </c>
      <c r="X7321" t="s">
        <v>1533</v>
      </c>
      <c r="Y7321" t="str">
        <f>"35-3031"</f>
        <v>35-3031</v>
      </c>
      <c r="Z7321" t="s">
        <v>410</v>
      </c>
      <c r="AA7321">
        <v>713910</v>
      </c>
      <c r="AB7321">
        <v>5</v>
      </c>
      <c r="AC7321">
        <v>5</v>
      </c>
      <c r="AD7321" t="s">
        <v>79</v>
      </c>
      <c r="AE7321" t="s">
        <v>80</v>
      </c>
      <c r="AF7321">
        <v>35</v>
      </c>
      <c r="AG7321" s="4">
        <v>0.29166666666666669</v>
      </c>
      <c r="AH7321" s="4">
        <v>0.58333333333333337</v>
      </c>
      <c r="AI7321" s="6">
        <v>17</v>
      </c>
      <c r="AJ7321">
        <v>25.5</v>
      </c>
      <c r="AK7321">
        <v>30</v>
      </c>
      <c r="AL7321" t="s">
        <v>81</v>
      </c>
      <c r="AM7321" t="s">
        <v>82</v>
      </c>
      <c r="AO7321" t="s">
        <v>83</v>
      </c>
      <c r="AR7321" t="s">
        <v>82</v>
      </c>
      <c r="AT7321" t="s">
        <v>82</v>
      </c>
      <c r="AW7321" t="s">
        <v>72</v>
      </c>
      <c r="AX7321">
        <v>3</v>
      </c>
      <c r="AY7321" t="s">
        <v>18574</v>
      </c>
      <c r="AZ7321" t="s">
        <v>10205</v>
      </c>
      <c r="BA7321" t="s">
        <v>207</v>
      </c>
      <c r="BB7321">
        <v>2564</v>
      </c>
      <c r="BC7321" t="s">
        <v>87</v>
      </c>
      <c r="BH7321" t="s">
        <v>18577</v>
      </c>
      <c r="BJ7321">
        <v>43282515</v>
      </c>
    </row>
    <row r="7322" spans="1:62" x14ac:dyDescent="0.25">
      <c r="A7322" t="s">
        <v>36773</v>
      </c>
      <c r="B7322" s="2">
        <v>43551</v>
      </c>
      <c r="C7322" t="s">
        <v>63</v>
      </c>
      <c r="D7322" s="3">
        <v>43482.355427939816</v>
      </c>
      <c r="E7322" t="s">
        <v>117</v>
      </c>
      <c r="H7322" t="s">
        <v>36774</v>
      </c>
      <c r="I7322" t="s">
        <v>67</v>
      </c>
      <c r="J7322" t="s">
        <v>36775</v>
      </c>
      <c r="K7322" t="s">
        <v>67</v>
      </c>
      <c r="L7322" t="s">
        <v>24652</v>
      </c>
      <c r="M7322" t="s">
        <v>86</v>
      </c>
      <c r="N7322">
        <v>32960</v>
      </c>
      <c r="O7322" t="s">
        <v>70</v>
      </c>
      <c r="P7322" t="s">
        <v>67</v>
      </c>
      <c r="Q7322" t="s">
        <v>36776</v>
      </c>
      <c r="S7322" t="s">
        <v>82</v>
      </c>
      <c r="U7322" t="s">
        <v>92</v>
      </c>
      <c r="X7322" t="s">
        <v>36777</v>
      </c>
      <c r="Y7322" t="str">
        <f>"47-2061"</f>
        <v>47-2061</v>
      </c>
      <c r="Z7322" t="s">
        <v>326</v>
      </c>
      <c r="AA7322">
        <v>238990</v>
      </c>
      <c r="AB7322">
        <v>10</v>
      </c>
      <c r="AD7322" t="s">
        <v>79</v>
      </c>
      <c r="AE7322" t="s">
        <v>80</v>
      </c>
      <c r="AF7322">
        <v>40</v>
      </c>
      <c r="AG7322" s="4">
        <v>0.33333333333333331</v>
      </c>
      <c r="AH7322" s="4">
        <v>0.66666666666666663</v>
      </c>
      <c r="AI7322" s="5">
        <v>14.85</v>
      </c>
      <c r="AJ7322">
        <v>22.27</v>
      </c>
      <c r="AK7322">
        <v>24.27</v>
      </c>
      <c r="AL7322" t="s">
        <v>81</v>
      </c>
      <c r="AM7322" t="s">
        <v>82</v>
      </c>
      <c r="AO7322" t="s">
        <v>83</v>
      </c>
      <c r="AP7322" t="s">
        <v>67</v>
      </c>
      <c r="AQ7322" t="s">
        <v>67</v>
      </c>
      <c r="AR7322" t="s">
        <v>82</v>
      </c>
      <c r="AT7322" t="s">
        <v>82</v>
      </c>
      <c r="AW7322" t="s">
        <v>72</v>
      </c>
      <c r="AX7322">
        <v>6</v>
      </c>
      <c r="AY7322" t="s">
        <v>22975</v>
      </c>
      <c r="AZ7322" t="s">
        <v>22976</v>
      </c>
      <c r="BA7322" t="s">
        <v>86</v>
      </c>
      <c r="BB7322">
        <v>32963</v>
      </c>
      <c r="BC7322" t="s">
        <v>79</v>
      </c>
      <c r="BH7322" t="s">
        <v>36778</v>
      </c>
      <c r="BI7322" t="s">
        <v>67</v>
      </c>
      <c r="BJ7322">
        <v>591648572</v>
      </c>
    </row>
    <row r="7323" spans="1:62" x14ac:dyDescent="0.25">
      <c r="A7323" t="s">
        <v>36779</v>
      </c>
      <c r="B7323" s="2">
        <v>43551</v>
      </c>
      <c r="C7323" t="s">
        <v>63</v>
      </c>
      <c r="D7323" s="3">
        <v>43487.222889467594</v>
      </c>
      <c r="E7323" t="s">
        <v>117</v>
      </c>
      <c r="H7323" t="s">
        <v>22157</v>
      </c>
      <c r="J7323" t="s">
        <v>36780</v>
      </c>
      <c r="L7323" t="s">
        <v>36781</v>
      </c>
      <c r="M7323" t="s">
        <v>859</v>
      </c>
      <c r="N7323">
        <v>98003</v>
      </c>
      <c r="O7323" t="s">
        <v>70</v>
      </c>
      <c r="Q7323" t="s">
        <v>22159</v>
      </c>
      <c r="S7323" t="s">
        <v>72</v>
      </c>
      <c r="T7323" t="s">
        <v>22160</v>
      </c>
      <c r="U7323" t="s">
        <v>22160</v>
      </c>
      <c r="V7323" t="s">
        <v>22161</v>
      </c>
      <c r="W7323" t="s">
        <v>649</v>
      </c>
      <c r="X7323" t="s">
        <v>22162</v>
      </c>
      <c r="Y7323" t="str">
        <f>"47-2082"</f>
        <v>47-2082</v>
      </c>
      <c r="Z7323" t="s">
        <v>22163</v>
      </c>
      <c r="AA7323">
        <v>23611</v>
      </c>
      <c r="AB7323">
        <v>6</v>
      </c>
      <c r="AD7323" t="s">
        <v>79</v>
      </c>
      <c r="AE7323" t="s">
        <v>95</v>
      </c>
      <c r="AF7323">
        <v>40</v>
      </c>
      <c r="AG7323" s="4">
        <v>0.25</v>
      </c>
      <c r="AH7323" s="4">
        <v>0.58333333333333337</v>
      </c>
      <c r="AI7323" s="5">
        <v>28.6</v>
      </c>
      <c r="AL7323" t="s">
        <v>81</v>
      </c>
      <c r="AM7323" t="s">
        <v>82</v>
      </c>
      <c r="AO7323" t="s">
        <v>83</v>
      </c>
      <c r="AR7323" t="s">
        <v>82</v>
      </c>
      <c r="AT7323" t="s">
        <v>82</v>
      </c>
      <c r="AW7323" t="s">
        <v>72</v>
      </c>
      <c r="AX7323">
        <v>3</v>
      </c>
      <c r="AY7323" t="s">
        <v>36781</v>
      </c>
      <c r="AZ7323" t="s">
        <v>2987</v>
      </c>
      <c r="BA7323" t="s">
        <v>859</v>
      </c>
      <c r="BB7323">
        <v>98003</v>
      </c>
      <c r="BC7323" t="s">
        <v>79</v>
      </c>
      <c r="BH7323" t="s">
        <v>36782</v>
      </c>
      <c r="BJ7323">
        <v>812334837</v>
      </c>
    </row>
    <row r="7324" spans="1:62" x14ac:dyDescent="0.25">
      <c r="A7324" t="s">
        <v>36821</v>
      </c>
      <c r="B7324" s="2">
        <v>43551</v>
      </c>
      <c r="C7324" t="s">
        <v>63</v>
      </c>
      <c r="D7324" s="3">
        <v>43508.219269641202</v>
      </c>
      <c r="E7324" t="s">
        <v>117</v>
      </c>
      <c r="H7324" t="s">
        <v>36822</v>
      </c>
      <c r="J7324" t="s">
        <v>36823</v>
      </c>
      <c r="L7324" t="s">
        <v>36824</v>
      </c>
      <c r="M7324" t="s">
        <v>147</v>
      </c>
      <c r="N7324">
        <v>17055</v>
      </c>
      <c r="O7324" t="s">
        <v>70</v>
      </c>
      <c r="Q7324" t="s">
        <v>36825</v>
      </c>
      <c r="S7324" t="s">
        <v>82</v>
      </c>
      <c r="U7324" t="s">
        <v>92</v>
      </c>
      <c r="X7324" t="s">
        <v>373</v>
      </c>
      <c r="Y7324" t="str">
        <f>"37-2012"</f>
        <v>37-2012</v>
      </c>
      <c r="Z7324" t="s">
        <v>373</v>
      </c>
      <c r="AA7324">
        <v>624410</v>
      </c>
      <c r="AB7324">
        <v>1</v>
      </c>
      <c r="AD7324" t="s">
        <v>79</v>
      </c>
      <c r="AE7324" t="s">
        <v>1218</v>
      </c>
      <c r="AF7324">
        <v>50</v>
      </c>
      <c r="AG7324" s="4">
        <v>0.33333333333333331</v>
      </c>
      <c r="AH7324" s="4">
        <v>0.75</v>
      </c>
      <c r="AI7324" s="6">
        <v>10</v>
      </c>
      <c r="AJ7324">
        <v>10</v>
      </c>
      <c r="AL7324" t="s">
        <v>81</v>
      </c>
      <c r="AM7324" t="s">
        <v>82</v>
      </c>
      <c r="AO7324" t="s">
        <v>83</v>
      </c>
      <c r="AP7324" t="s">
        <v>36826</v>
      </c>
      <c r="AQ7324" t="s">
        <v>36826</v>
      </c>
      <c r="AR7324" t="s">
        <v>82</v>
      </c>
      <c r="AT7324" t="s">
        <v>82</v>
      </c>
      <c r="AW7324" t="s">
        <v>82</v>
      </c>
      <c r="AY7324" t="s">
        <v>36824</v>
      </c>
      <c r="AZ7324" t="s">
        <v>5551</v>
      </c>
      <c r="BA7324" t="s">
        <v>147</v>
      </c>
      <c r="BB7324">
        <v>17055</v>
      </c>
      <c r="BC7324" t="s">
        <v>87</v>
      </c>
      <c r="BH7324" t="s">
        <v>36823</v>
      </c>
      <c r="BJ7324">
        <v>833202261</v>
      </c>
    </row>
    <row r="7325" spans="1:62" ht="45" x14ac:dyDescent="0.25">
      <c r="A7325" t="s">
        <v>36878</v>
      </c>
      <c r="B7325" s="2">
        <v>43551</v>
      </c>
      <c r="C7325" t="s">
        <v>63</v>
      </c>
      <c r="D7325" s="3">
        <v>43487.301949907407</v>
      </c>
      <c r="E7325" t="s">
        <v>117</v>
      </c>
      <c r="H7325" t="s">
        <v>5385</v>
      </c>
      <c r="J7325" t="s">
        <v>5386</v>
      </c>
      <c r="L7325" t="s">
        <v>5387</v>
      </c>
      <c r="M7325" t="s">
        <v>232</v>
      </c>
      <c r="N7325">
        <v>10454</v>
      </c>
      <c r="O7325" t="s">
        <v>70</v>
      </c>
      <c r="Q7325" t="s">
        <v>5388</v>
      </c>
      <c r="R7325">
        <v>118</v>
      </c>
      <c r="S7325" t="s">
        <v>82</v>
      </c>
      <c r="U7325" t="s">
        <v>92</v>
      </c>
      <c r="X7325" t="s">
        <v>5389</v>
      </c>
      <c r="Y7325" t="str">
        <f>"53-7062"</f>
        <v>53-7062</v>
      </c>
      <c r="Z7325" t="s">
        <v>337</v>
      </c>
      <c r="AA7325">
        <v>484210</v>
      </c>
      <c r="AB7325">
        <v>90</v>
      </c>
      <c r="AD7325" t="s">
        <v>79</v>
      </c>
      <c r="AE7325" t="s">
        <v>80</v>
      </c>
      <c r="AF7325">
        <v>40</v>
      </c>
      <c r="AG7325" s="4">
        <v>0.375</v>
      </c>
      <c r="AH7325" s="4">
        <v>0.83333333333333337</v>
      </c>
      <c r="AI7325" s="5">
        <v>15.09</v>
      </c>
      <c r="AJ7325">
        <v>22.64</v>
      </c>
      <c r="AL7325" t="s">
        <v>81</v>
      </c>
      <c r="AM7325" t="s">
        <v>82</v>
      </c>
      <c r="AO7325" t="s">
        <v>83</v>
      </c>
      <c r="AR7325" t="s">
        <v>82</v>
      </c>
      <c r="AT7325" t="s">
        <v>72</v>
      </c>
      <c r="AU7325">
        <v>1</v>
      </c>
      <c r="AV7325" s="7" t="s">
        <v>36879</v>
      </c>
      <c r="AW7325" t="s">
        <v>82</v>
      </c>
      <c r="AY7325" t="s">
        <v>5387</v>
      </c>
      <c r="AZ7325" t="s">
        <v>232</v>
      </c>
      <c r="BA7325" t="s">
        <v>232</v>
      </c>
      <c r="BB7325">
        <v>10454</v>
      </c>
      <c r="BC7325" t="s">
        <v>79</v>
      </c>
      <c r="BH7325" t="s">
        <v>5391</v>
      </c>
      <c r="BJ7325">
        <v>133632898</v>
      </c>
    </row>
    <row r="7326" spans="1:62" x14ac:dyDescent="0.25">
      <c r="A7326" t="s">
        <v>37056</v>
      </c>
      <c r="B7326" s="2">
        <v>43551</v>
      </c>
      <c r="C7326" t="s">
        <v>63</v>
      </c>
      <c r="D7326" s="3">
        <v>43490.36879349537</v>
      </c>
      <c r="E7326" t="s">
        <v>64</v>
      </c>
      <c r="F7326" s="2">
        <v>43580</v>
      </c>
      <c r="G7326" s="2">
        <v>43748</v>
      </c>
      <c r="H7326" t="s">
        <v>37057</v>
      </c>
      <c r="I7326" t="s">
        <v>37058</v>
      </c>
      <c r="J7326" t="s">
        <v>37059</v>
      </c>
      <c r="K7326" t="s">
        <v>67</v>
      </c>
      <c r="L7326" t="s">
        <v>37060</v>
      </c>
      <c r="M7326" t="s">
        <v>147</v>
      </c>
      <c r="N7326">
        <v>19518</v>
      </c>
      <c r="O7326" t="s">
        <v>70</v>
      </c>
      <c r="Q7326" t="s">
        <v>37061</v>
      </c>
      <c r="S7326" t="s">
        <v>72</v>
      </c>
      <c r="T7326" t="s">
        <v>5156</v>
      </c>
      <c r="U7326" t="s">
        <v>5157</v>
      </c>
      <c r="V7326" t="s">
        <v>5158</v>
      </c>
      <c r="W7326" t="s">
        <v>105</v>
      </c>
      <c r="X7326" t="s">
        <v>677</v>
      </c>
      <c r="Y7326" t="str">
        <f>"39-3091"</f>
        <v>39-3091</v>
      </c>
      <c r="Z7326" t="s">
        <v>677</v>
      </c>
      <c r="AA7326">
        <v>713990</v>
      </c>
      <c r="AB7326">
        <v>8</v>
      </c>
      <c r="AC7326">
        <v>8</v>
      </c>
      <c r="AD7326" t="s">
        <v>79</v>
      </c>
      <c r="AE7326" t="s">
        <v>80</v>
      </c>
      <c r="AF7326">
        <v>40</v>
      </c>
      <c r="AG7326" s="4">
        <v>0.54166666666666663</v>
      </c>
      <c r="AH7326" s="4">
        <v>0.91666666666666663</v>
      </c>
      <c r="AI7326" s="6">
        <v>342</v>
      </c>
      <c r="AJ7326">
        <v>0</v>
      </c>
      <c r="AK7326">
        <v>0</v>
      </c>
      <c r="AL7326" t="s">
        <v>81</v>
      </c>
      <c r="AM7326" t="s">
        <v>82</v>
      </c>
      <c r="AO7326" t="s">
        <v>83</v>
      </c>
      <c r="AR7326" t="s">
        <v>82</v>
      </c>
      <c r="AT7326" t="s">
        <v>82</v>
      </c>
      <c r="AW7326" t="s">
        <v>82</v>
      </c>
      <c r="AY7326" t="s">
        <v>15839</v>
      </c>
      <c r="AZ7326" t="s">
        <v>15275</v>
      </c>
      <c r="BA7326" t="s">
        <v>147</v>
      </c>
      <c r="BB7326">
        <v>19518</v>
      </c>
      <c r="BC7326" t="s">
        <v>79</v>
      </c>
      <c r="BH7326" t="s">
        <v>37062</v>
      </c>
      <c r="BI7326" t="s">
        <v>67</v>
      </c>
      <c r="BJ7326">
        <v>232771019</v>
      </c>
    </row>
    <row r="7327" spans="1:62" x14ac:dyDescent="0.25">
      <c r="A7327" t="s">
        <v>37173</v>
      </c>
      <c r="B7327" s="2">
        <v>43551</v>
      </c>
      <c r="C7327" t="s">
        <v>63</v>
      </c>
      <c r="D7327" s="3">
        <v>43501.428921377315</v>
      </c>
      <c r="E7327" t="s">
        <v>64</v>
      </c>
      <c r="F7327" s="2">
        <v>43586</v>
      </c>
      <c r="G7327" s="2">
        <v>43769</v>
      </c>
      <c r="H7327" t="s">
        <v>37174</v>
      </c>
      <c r="I7327" t="s">
        <v>37175</v>
      </c>
      <c r="J7327" t="s">
        <v>37176</v>
      </c>
      <c r="K7327" t="s">
        <v>37177</v>
      </c>
      <c r="L7327" t="s">
        <v>11736</v>
      </c>
      <c r="M7327" t="s">
        <v>226</v>
      </c>
      <c r="N7327">
        <v>48103</v>
      </c>
      <c r="O7327" t="s">
        <v>70</v>
      </c>
      <c r="Q7327" t="s">
        <v>37178</v>
      </c>
      <c r="S7327" t="s">
        <v>72</v>
      </c>
      <c r="T7327" t="s">
        <v>19936</v>
      </c>
      <c r="U7327" t="s">
        <v>19937</v>
      </c>
      <c r="V7327" t="s">
        <v>3243</v>
      </c>
      <c r="W7327" t="s">
        <v>226</v>
      </c>
      <c r="X7327" t="s">
        <v>1427</v>
      </c>
      <c r="Y7327" t="str">
        <f>"37-2012"</f>
        <v>37-2012</v>
      </c>
      <c r="Z7327" t="s">
        <v>373</v>
      </c>
      <c r="AA7327">
        <v>72112</v>
      </c>
      <c r="AB7327">
        <v>5</v>
      </c>
      <c r="AC7327">
        <v>5</v>
      </c>
      <c r="AD7327" t="s">
        <v>79</v>
      </c>
      <c r="AE7327" t="s">
        <v>80</v>
      </c>
      <c r="AF7327">
        <v>35</v>
      </c>
      <c r="AG7327" s="4">
        <v>0.375</v>
      </c>
      <c r="AH7327" s="4">
        <v>0.60416666666666663</v>
      </c>
      <c r="AI7327" s="6">
        <v>13</v>
      </c>
      <c r="AJ7327">
        <v>19.5</v>
      </c>
      <c r="AK7327">
        <v>19.5</v>
      </c>
      <c r="AL7327" t="s">
        <v>81</v>
      </c>
      <c r="AM7327" t="s">
        <v>82</v>
      </c>
      <c r="AO7327" t="s">
        <v>83</v>
      </c>
      <c r="AR7327" t="s">
        <v>82</v>
      </c>
      <c r="AT7327" t="s">
        <v>82</v>
      </c>
      <c r="AW7327" t="s">
        <v>82</v>
      </c>
      <c r="AY7327" t="s">
        <v>23864</v>
      </c>
      <c r="AZ7327" t="s">
        <v>23865</v>
      </c>
      <c r="BA7327" t="s">
        <v>226</v>
      </c>
      <c r="BB7327">
        <v>49701</v>
      </c>
      <c r="BC7327" t="s">
        <v>87</v>
      </c>
      <c r="BH7327" t="s">
        <v>24089</v>
      </c>
      <c r="BI7327" t="s">
        <v>37179</v>
      </c>
      <c r="BJ7327">
        <v>464957739</v>
      </c>
    </row>
    <row r="7328" spans="1:62" x14ac:dyDescent="0.25">
      <c r="A7328" t="s">
        <v>37241</v>
      </c>
      <c r="B7328" s="2">
        <v>43551</v>
      </c>
      <c r="C7328" t="s">
        <v>63</v>
      </c>
      <c r="D7328" s="3">
        <v>43496.223315752315</v>
      </c>
      <c r="E7328" t="s">
        <v>64</v>
      </c>
      <c r="F7328" s="2">
        <v>43582</v>
      </c>
      <c r="G7328" s="2">
        <v>43758</v>
      </c>
      <c r="H7328" t="s">
        <v>37242</v>
      </c>
      <c r="I7328" t="s">
        <v>67</v>
      </c>
      <c r="J7328" t="s">
        <v>37243</v>
      </c>
      <c r="L7328" t="s">
        <v>37244</v>
      </c>
      <c r="M7328" t="s">
        <v>323</v>
      </c>
      <c r="N7328">
        <v>95965</v>
      </c>
      <c r="O7328" t="s">
        <v>70</v>
      </c>
      <c r="Q7328" t="s">
        <v>37245</v>
      </c>
      <c r="S7328" t="s">
        <v>72</v>
      </c>
      <c r="T7328" t="s">
        <v>5156</v>
      </c>
      <c r="U7328" t="s">
        <v>5157</v>
      </c>
      <c r="V7328" t="s">
        <v>5158</v>
      </c>
      <c r="W7328" t="s">
        <v>105</v>
      </c>
      <c r="X7328" t="s">
        <v>280</v>
      </c>
      <c r="Y7328" t="str">
        <f>"35-3022"</f>
        <v>35-3022</v>
      </c>
      <c r="Z7328" t="s">
        <v>280</v>
      </c>
      <c r="AA7328">
        <v>713990</v>
      </c>
      <c r="AB7328">
        <v>8</v>
      </c>
      <c r="AC7328">
        <v>8</v>
      </c>
      <c r="AD7328" t="s">
        <v>79</v>
      </c>
      <c r="AE7328" t="s">
        <v>80</v>
      </c>
      <c r="AF7328">
        <v>40</v>
      </c>
      <c r="AG7328" s="4">
        <v>0.54166666666666663</v>
      </c>
      <c r="AH7328" s="4">
        <v>0.91666666666666663</v>
      </c>
      <c r="AI7328" s="5">
        <v>12.32</v>
      </c>
      <c r="AJ7328">
        <v>0</v>
      </c>
      <c r="AK7328">
        <v>0</v>
      </c>
      <c r="AL7328" t="s">
        <v>81</v>
      </c>
      <c r="AM7328" t="s">
        <v>82</v>
      </c>
      <c r="AO7328" t="s">
        <v>83</v>
      </c>
      <c r="AR7328" t="s">
        <v>82</v>
      </c>
      <c r="AT7328" t="s">
        <v>82</v>
      </c>
      <c r="AW7328" t="s">
        <v>82</v>
      </c>
      <c r="AY7328" t="s">
        <v>37246</v>
      </c>
      <c r="AZ7328" t="s">
        <v>37247</v>
      </c>
      <c r="BA7328" t="s">
        <v>323</v>
      </c>
      <c r="BB7328">
        <v>93635</v>
      </c>
      <c r="BC7328" t="s">
        <v>79</v>
      </c>
      <c r="BH7328" t="s">
        <v>37248</v>
      </c>
      <c r="BI7328" t="s">
        <v>67</v>
      </c>
      <c r="BJ7328">
        <v>800377810</v>
      </c>
    </row>
    <row r="7329" spans="1:62" x14ac:dyDescent="0.25">
      <c r="A7329" t="s">
        <v>37304</v>
      </c>
      <c r="B7329" s="2">
        <v>43551</v>
      </c>
      <c r="C7329" t="s">
        <v>63</v>
      </c>
      <c r="D7329" s="3">
        <v>43501.692503854167</v>
      </c>
      <c r="E7329" t="s">
        <v>117</v>
      </c>
      <c r="H7329" t="s">
        <v>37305</v>
      </c>
      <c r="I7329" t="s">
        <v>37306</v>
      </c>
      <c r="J7329" t="s">
        <v>37307</v>
      </c>
      <c r="L7329" t="s">
        <v>5087</v>
      </c>
      <c r="M7329" t="s">
        <v>2314</v>
      </c>
      <c r="N7329">
        <v>46516</v>
      </c>
      <c r="O7329" t="s">
        <v>70</v>
      </c>
      <c r="Q7329" t="s">
        <v>37308</v>
      </c>
      <c r="S7329" t="s">
        <v>72</v>
      </c>
      <c r="T7329" t="s">
        <v>37309</v>
      </c>
      <c r="U7329" t="s">
        <v>37310</v>
      </c>
      <c r="V7329" t="s">
        <v>7391</v>
      </c>
      <c r="W7329" t="s">
        <v>844</v>
      </c>
      <c r="X7329" t="s">
        <v>1256</v>
      </c>
      <c r="Y7329" t="str">
        <f>"37-3011"</f>
        <v>37-3011</v>
      </c>
      <c r="Z7329" t="s">
        <v>94</v>
      </c>
      <c r="AA7329">
        <v>56173</v>
      </c>
      <c r="AB7329">
        <v>2</v>
      </c>
      <c r="AD7329" t="s">
        <v>79</v>
      </c>
      <c r="AE7329" t="s">
        <v>80</v>
      </c>
      <c r="AF7329">
        <v>40</v>
      </c>
      <c r="AG7329" s="4">
        <v>0.33333333333333331</v>
      </c>
      <c r="AH7329" s="4">
        <v>0.70833333333333337</v>
      </c>
      <c r="AI7329" s="5">
        <v>13.52</v>
      </c>
      <c r="AL7329" t="s">
        <v>81</v>
      </c>
      <c r="AM7329" t="s">
        <v>82</v>
      </c>
      <c r="AO7329" t="s">
        <v>83</v>
      </c>
      <c r="AR7329" t="s">
        <v>82</v>
      </c>
      <c r="AT7329" t="s">
        <v>82</v>
      </c>
      <c r="AW7329" t="s">
        <v>82</v>
      </c>
      <c r="AY7329" t="s">
        <v>5087</v>
      </c>
      <c r="AZ7329" t="s">
        <v>5087</v>
      </c>
      <c r="BA7329" t="s">
        <v>2314</v>
      </c>
      <c r="BB7329">
        <v>46516</v>
      </c>
      <c r="BC7329" t="s">
        <v>79</v>
      </c>
      <c r="BH7329" t="s">
        <v>37311</v>
      </c>
      <c r="BJ7329">
        <v>824539148</v>
      </c>
    </row>
    <row r="7330" spans="1:62" x14ac:dyDescent="0.25">
      <c r="A7330" t="s">
        <v>37378</v>
      </c>
      <c r="B7330" s="2">
        <v>43551</v>
      </c>
      <c r="C7330" t="s">
        <v>63</v>
      </c>
      <c r="D7330" s="3">
        <v>43500.615793032404</v>
      </c>
      <c r="E7330" t="s">
        <v>64</v>
      </c>
      <c r="F7330" s="2">
        <v>43575</v>
      </c>
      <c r="G7330" s="2">
        <v>43830</v>
      </c>
      <c r="H7330" t="s">
        <v>2786</v>
      </c>
      <c r="J7330" t="s">
        <v>2787</v>
      </c>
      <c r="L7330" t="s">
        <v>2106</v>
      </c>
      <c r="M7330" t="s">
        <v>69</v>
      </c>
      <c r="N7330">
        <v>40245</v>
      </c>
      <c r="O7330" t="s">
        <v>70</v>
      </c>
      <c r="Q7330" t="s">
        <v>2788</v>
      </c>
      <c r="S7330" t="s">
        <v>72</v>
      </c>
      <c r="T7330" t="s">
        <v>73</v>
      </c>
      <c r="U7330" t="s">
        <v>74</v>
      </c>
      <c r="V7330" t="s">
        <v>75</v>
      </c>
      <c r="W7330" t="s">
        <v>76</v>
      </c>
      <c r="X7330" t="s">
        <v>77</v>
      </c>
      <c r="Y7330" t="str">
        <f>"39-2021"</f>
        <v>39-2021</v>
      </c>
      <c r="Z7330" t="s">
        <v>78</v>
      </c>
      <c r="AA7330">
        <v>711212</v>
      </c>
      <c r="AB7330">
        <v>6</v>
      </c>
      <c r="AC7330">
        <v>6</v>
      </c>
      <c r="AD7330" t="s">
        <v>79</v>
      </c>
      <c r="AE7330" t="s">
        <v>80</v>
      </c>
      <c r="AF7330">
        <v>40</v>
      </c>
      <c r="AG7330" s="4">
        <v>0.20833333333333334</v>
      </c>
      <c r="AH7330" s="4">
        <v>0.70833333333333337</v>
      </c>
      <c r="AI7330" s="5">
        <v>11.86</v>
      </c>
      <c r="AJ7330">
        <v>17.79</v>
      </c>
      <c r="AK7330">
        <v>17.79</v>
      </c>
      <c r="AL7330" t="s">
        <v>81</v>
      </c>
      <c r="AM7330" t="s">
        <v>82</v>
      </c>
      <c r="AO7330" t="s">
        <v>83</v>
      </c>
      <c r="AR7330" t="s">
        <v>82</v>
      </c>
      <c r="AT7330" t="s">
        <v>82</v>
      </c>
      <c r="AW7330" t="s">
        <v>72</v>
      </c>
      <c r="AX7330">
        <v>1</v>
      </c>
      <c r="AY7330" t="s">
        <v>2106</v>
      </c>
      <c r="AZ7330" t="s">
        <v>713</v>
      </c>
      <c r="BA7330" t="s">
        <v>69</v>
      </c>
      <c r="BB7330">
        <v>40208</v>
      </c>
      <c r="BC7330" t="s">
        <v>87</v>
      </c>
      <c r="BH7330" t="s">
        <v>2773</v>
      </c>
      <c r="BI7330" t="s">
        <v>2774</v>
      </c>
      <c r="BJ7330">
        <v>311563221</v>
      </c>
    </row>
    <row r="7331" spans="1:62" x14ac:dyDescent="0.25">
      <c r="A7331" t="s">
        <v>37485</v>
      </c>
      <c r="B7331" s="2">
        <v>43551</v>
      </c>
      <c r="C7331" t="s">
        <v>63</v>
      </c>
      <c r="D7331" s="3">
        <v>43508.305277094907</v>
      </c>
      <c r="E7331" t="s">
        <v>64</v>
      </c>
      <c r="F7331" s="2">
        <v>43598</v>
      </c>
      <c r="G7331" s="2">
        <v>43784</v>
      </c>
      <c r="H7331" t="s">
        <v>37486</v>
      </c>
      <c r="I7331" t="s">
        <v>37487</v>
      </c>
      <c r="J7331" t="s">
        <v>37488</v>
      </c>
      <c r="L7331" t="s">
        <v>2066</v>
      </c>
      <c r="M7331" t="s">
        <v>105</v>
      </c>
      <c r="N7331">
        <v>75656</v>
      </c>
      <c r="O7331" t="s">
        <v>70</v>
      </c>
      <c r="Q7331" t="s">
        <v>37489</v>
      </c>
      <c r="S7331" t="s">
        <v>72</v>
      </c>
      <c r="T7331" t="s">
        <v>102</v>
      </c>
      <c r="U7331" t="s">
        <v>2630</v>
      </c>
      <c r="V7331" t="s">
        <v>2470</v>
      </c>
      <c r="W7331" t="s">
        <v>105</v>
      </c>
      <c r="X7331" t="s">
        <v>676</v>
      </c>
      <c r="Y7331" t="str">
        <f>"35-3022"</f>
        <v>35-3022</v>
      </c>
      <c r="Z7331" t="s">
        <v>280</v>
      </c>
      <c r="AA7331">
        <v>713990</v>
      </c>
      <c r="AB7331">
        <v>5</v>
      </c>
      <c r="AC7331">
        <v>5</v>
      </c>
      <c r="AD7331" t="s">
        <v>79</v>
      </c>
      <c r="AE7331" t="s">
        <v>80</v>
      </c>
      <c r="AF7331">
        <v>35</v>
      </c>
      <c r="AG7331" s="4">
        <v>0.41666666666666669</v>
      </c>
      <c r="AH7331" s="4">
        <v>0.75</v>
      </c>
      <c r="AI7331" s="5">
        <v>8.68</v>
      </c>
      <c r="AJ7331">
        <v>13.02</v>
      </c>
      <c r="AK7331">
        <v>17.3</v>
      </c>
      <c r="AL7331" t="s">
        <v>81</v>
      </c>
      <c r="AM7331" t="s">
        <v>82</v>
      </c>
      <c r="AO7331" t="s">
        <v>83</v>
      </c>
      <c r="AR7331" t="s">
        <v>82</v>
      </c>
      <c r="AT7331" t="s">
        <v>82</v>
      </c>
      <c r="AW7331" t="s">
        <v>82</v>
      </c>
      <c r="AY7331" t="s">
        <v>2066</v>
      </c>
      <c r="AZ7331" t="s">
        <v>2069</v>
      </c>
      <c r="BA7331" t="s">
        <v>105</v>
      </c>
      <c r="BB7331">
        <v>75656</v>
      </c>
      <c r="BC7331" t="s">
        <v>79</v>
      </c>
      <c r="BH7331" t="s">
        <v>37488</v>
      </c>
      <c r="BJ7331">
        <v>262578462</v>
      </c>
    </row>
    <row r="7332" spans="1:62" x14ac:dyDescent="0.25">
      <c r="A7332" t="s">
        <v>37509</v>
      </c>
      <c r="B7332" s="2">
        <v>43551</v>
      </c>
      <c r="C7332" t="s">
        <v>63</v>
      </c>
      <c r="D7332" s="3">
        <v>43502.382141261573</v>
      </c>
      <c r="E7332" t="s">
        <v>117</v>
      </c>
      <c r="H7332" t="s">
        <v>8322</v>
      </c>
      <c r="I7332" t="s">
        <v>67</v>
      </c>
      <c r="J7332" t="s">
        <v>8323</v>
      </c>
      <c r="L7332" t="s">
        <v>8324</v>
      </c>
      <c r="M7332" t="s">
        <v>844</v>
      </c>
      <c r="N7332">
        <v>61025</v>
      </c>
      <c r="O7332" t="s">
        <v>70</v>
      </c>
      <c r="Q7332" t="s">
        <v>8325</v>
      </c>
      <c r="S7332" t="s">
        <v>82</v>
      </c>
      <c r="U7332" t="s">
        <v>92</v>
      </c>
      <c r="X7332" t="s">
        <v>1758</v>
      </c>
      <c r="Y7332" t="str">
        <f>"47-2061"</f>
        <v>47-2061</v>
      </c>
      <c r="Z7332" t="s">
        <v>326</v>
      </c>
      <c r="AA7332">
        <v>238910</v>
      </c>
      <c r="AB7332">
        <v>2</v>
      </c>
      <c r="AD7332" t="s">
        <v>79</v>
      </c>
      <c r="AE7332" t="s">
        <v>80</v>
      </c>
      <c r="AF7332">
        <v>40</v>
      </c>
      <c r="AG7332" s="4">
        <v>0.29166666666666669</v>
      </c>
      <c r="AH7332" s="4">
        <v>0.66666666666666663</v>
      </c>
      <c r="AI7332" s="6">
        <v>18</v>
      </c>
      <c r="AJ7332">
        <v>0</v>
      </c>
      <c r="AK7332">
        <v>0</v>
      </c>
      <c r="AM7332" t="s">
        <v>82</v>
      </c>
      <c r="AO7332" t="s">
        <v>83</v>
      </c>
      <c r="AR7332" t="s">
        <v>82</v>
      </c>
      <c r="AT7332" t="s">
        <v>82</v>
      </c>
      <c r="AW7332" t="s">
        <v>82</v>
      </c>
      <c r="AY7332" t="s">
        <v>8326</v>
      </c>
      <c r="AZ7332" t="s">
        <v>8327</v>
      </c>
      <c r="BA7332" t="s">
        <v>844</v>
      </c>
      <c r="BB7332">
        <v>61025</v>
      </c>
      <c r="BC7332" t="s">
        <v>87</v>
      </c>
      <c r="BH7332" t="s">
        <v>8328</v>
      </c>
      <c r="BJ7332">
        <v>364433895</v>
      </c>
    </row>
    <row r="7333" spans="1:62" x14ac:dyDescent="0.25">
      <c r="A7333" t="s">
        <v>37517</v>
      </c>
      <c r="B7333" s="2">
        <v>43551</v>
      </c>
      <c r="C7333" t="s">
        <v>63</v>
      </c>
      <c r="D7333" s="3">
        <v>43507.516385243056</v>
      </c>
      <c r="E7333" t="s">
        <v>117</v>
      </c>
      <c r="H7333" t="s">
        <v>37518</v>
      </c>
      <c r="I7333" t="s">
        <v>37519</v>
      </c>
      <c r="J7333" t="s">
        <v>37520</v>
      </c>
      <c r="K7333" t="s">
        <v>67</v>
      </c>
      <c r="L7333" t="s">
        <v>37521</v>
      </c>
      <c r="M7333" t="s">
        <v>844</v>
      </c>
      <c r="N7333">
        <v>60120</v>
      </c>
      <c r="O7333" t="s">
        <v>70</v>
      </c>
      <c r="P7333" t="s">
        <v>67</v>
      </c>
      <c r="Q7333" t="s">
        <v>37522</v>
      </c>
      <c r="R7333">
        <v>63253</v>
      </c>
      <c r="S7333" t="s">
        <v>82</v>
      </c>
      <c r="U7333" t="s">
        <v>92</v>
      </c>
      <c r="X7333" t="s">
        <v>1284</v>
      </c>
      <c r="Y7333" t="str">
        <f>"37-3011"</f>
        <v>37-3011</v>
      </c>
      <c r="Z7333" t="s">
        <v>94</v>
      </c>
      <c r="AA7333">
        <v>561730</v>
      </c>
      <c r="AB7333">
        <v>2</v>
      </c>
      <c r="AD7333" t="s">
        <v>79</v>
      </c>
      <c r="AE7333" t="s">
        <v>1218</v>
      </c>
      <c r="AF7333">
        <v>40</v>
      </c>
      <c r="AG7333" s="4">
        <v>0.375</v>
      </c>
      <c r="AH7333" s="4">
        <v>0.70833333333333337</v>
      </c>
      <c r="AI7333" s="5">
        <v>14.84</v>
      </c>
      <c r="AL7333" t="s">
        <v>81</v>
      </c>
      <c r="AM7333" t="s">
        <v>82</v>
      </c>
      <c r="AO7333" t="s">
        <v>83</v>
      </c>
      <c r="AP7333" t="s">
        <v>67</v>
      </c>
      <c r="AR7333" t="s">
        <v>82</v>
      </c>
      <c r="AT7333" t="s">
        <v>82</v>
      </c>
      <c r="AW7333" t="s">
        <v>82</v>
      </c>
      <c r="AY7333" t="s">
        <v>5241</v>
      </c>
      <c r="AZ7333" t="s">
        <v>17035</v>
      </c>
      <c r="BA7333" t="s">
        <v>844</v>
      </c>
      <c r="BB7333">
        <v>60123</v>
      </c>
      <c r="BC7333" t="s">
        <v>79</v>
      </c>
      <c r="BH7333" t="s">
        <v>37523</v>
      </c>
      <c r="BI7333" t="s">
        <v>37524</v>
      </c>
      <c r="BJ7333">
        <v>465125099</v>
      </c>
    </row>
    <row r="7334" spans="1:62" x14ac:dyDescent="0.25">
      <c r="A7334" t="s">
        <v>37526</v>
      </c>
      <c r="B7334" s="2">
        <v>43551</v>
      </c>
      <c r="C7334" t="s">
        <v>63</v>
      </c>
      <c r="D7334" s="3">
        <v>43502.329150069447</v>
      </c>
      <c r="E7334" t="s">
        <v>64</v>
      </c>
      <c r="F7334" s="2">
        <v>43580</v>
      </c>
      <c r="G7334" s="2">
        <v>43835</v>
      </c>
      <c r="H7334" t="s">
        <v>37527</v>
      </c>
      <c r="J7334" t="s">
        <v>37528</v>
      </c>
      <c r="K7334" t="s">
        <v>37529</v>
      </c>
      <c r="L7334" t="s">
        <v>28008</v>
      </c>
      <c r="M7334" t="s">
        <v>100</v>
      </c>
      <c r="N7334">
        <v>28803</v>
      </c>
      <c r="O7334" t="s">
        <v>70</v>
      </c>
      <c r="Q7334" t="s">
        <v>37530</v>
      </c>
      <c r="S7334" t="s">
        <v>72</v>
      </c>
      <c r="T7334" t="s">
        <v>3176</v>
      </c>
      <c r="U7334" t="s">
        <v>3177</v>
      </c>
      <c r="V7334" t="s">
        <v>3178</v>
      </c>
      <c r="W7334" t="s">
        <v>86</v>
      </c>
      <c r="X7334" t="s">
        <v>37531</v>
      </c>
      <c r="Y7334" t="str">
        <f>"37-2012"</f>
        <v>37-2012</v>
      </c>
      <c r="Z7334" t="s">
        <v>373</v>
      </c>
      <c r="AA7334">
        <v>531390</v>
      </c>
      <c r="AB7334">
        <v>12</v>
      </c>
      <c r="AC7334">
        <v>12</v>
      </c>
      <c r="AD7334" t="s">
        <v>79</v>
      </c>
      <c r="AE7334" t="s">
        <v>95</v>
      </c>
      <c r="AF7334">
        <v>40</v>
      </c>
      <c r="AG7334" s="4">
        <v>0.33333333333333331</v>
      </c>
      <c r="AH7334" s="4">
        <v>0.66666666666666663</v>
      </c>
      <c r="AI7334" s="5">
        <v>11.25</v>
      </c>
      <c r="AJ7334">
        <v>16.88</v>
      </c>
      <c r="AL7334" t="s">
        <v>81</v>
      </c>
      <c r="AM7334" t="s">
        <v>82</v>
      </c>
      <c r="AO7334" t="s">
        <v>83</v>
      </c>
      <c r="AR7334" t="s">
        <v>82</v>
      </c>
      <c r="AT7334" t="s">
        <v>82</v>
      </c>
      <c r="AW7334" t="s">
        <v>72</v>
      </c>
      <c r="AX7334">
        <v>3</v>
      </c>
      <c r="AY7334" t="s">
        <v>28010</v>
      </c>
      <c r="AZ7334" t="s">
        <v>28011</v>
      </c>
      <c r="BA7334" t="s">
        <v>100</v>
      </c>
      <c r="BB7334">
        <v>28803</v>
      </c>
      <c r="BC7334" t="s">
        <v>79</v>
      </c>
      <c r="BH7334" t="s">
        <v>37532</v>
      </c>
      <c r="BJ7334">
        <v>561244909</v>
      </c>
    </row>
    <row r="7335" spans="1:62" x14ac:dyDescent="0.25">
      <c r="A7335" t="s">
        <v>37613</v>
      </c>
      <c r="B7335" s="2">
        <v>43551</v>
      </c>
      <c r="C7335" t="s">
        <v>63</v>
      </c>
      <c r="D7335" s="3">
        <v>43506.616510590276</v>
      </c>
      <c r="E7335" t="s">
        <v>117</v>
      </c>
      <c r="H7335" t="s">
        <v>37614</v>
      </c>
      <c r="J7335" t="s">
        <v>37615</v>
      </c>
      <c r="K7335" t="s">
        <v>15627</v>
      </c>
      <c r="L7335" t="s">
        <v>14735</v>
      </c>
      <c r="M7335" t="s">
        <v>2367</v>
      </c>
      <c r="N7335">
        <v>29910</v>
      </c>
      <c r="O7335" t="s">
        <v>70</v>
      </c>
      <c r="Q7335" t="s">
        <v>37616</v>
      </c>
      <c r="S7335" t="s">
        <v>72</v>
      </c>
      <c r="T7335" t="s">
        <v>958</v>
      </c>
      <c r="U7335" t="s">
        <v>959</v>
      </c>
      <c r="V7335" t="s">
        <v>35448</v>
      </c>
      <c r="W7335" t="s">
        <v>86</v>
      </c>
      <c r="X7335" t="s">
        <v>10018</v>
      </c>
      <c r="Y7335" t="str">
        <f>"35-2014"</f>
        <v>35-2014</v>
      </c>
      <c r="Z7335" t="s">
        <v>301</v>
      </c>
      <c r="AA7335">
        <v>7221</v>
      </c>
      <c r="AB7335">
        <v>10</v>
      </c>
      <c r="AD7335" t="s">
        <v>79</v>
      </c>
      <c r="AE7335" t="s">
        <v>80</v>
      </c>
      <c r="AF7335">
        <v>48</v>
      </c>
      <c r="AG7335" s="4">
        <v>0.45833333333333331</v>
      </c>
      <c r="AH7335" s="4">
        <v>0.875</v>
      </c>
      <c r="AI7335" s="5">
        <v>12.41</v>
      </c>
      <c r="AL7335" t="s">
        <v>81</v>
      </c>
      <c r="AM7335" t="s">
        <v>82</v>
      </c>
      <c r="AO7335" t="s">
        <v>83</v>
      </c>
      <c r="AR7335" t="s">
        <v>82</v>
      </c>
      <c r="AT7335" t="s">
        <v>82</v>
      </c>
      <c r="AW7335" t="s">
        <v>72</v>
      </c>
      <c r="AX7335">
        <v>2</v>
      </c>
      <c r="AY7335" t="s">
        <v>14735</v>
      </c>
      <c r="AZ7335" t="s">
        <v>3111</v>
      </c>
      <c r="BA7335" t="s">
        <v>2367</v>
      </c>
      <c r="BB7335">
        <v>29910</v>
      </c>
      <c r="BC7335" t="s">
        <v>87</v>
      </c>
      <c r="BH7335" t="s">
        <v>37615</v>
      </c>
      <c r="BI7335" t="s">
        <v>15627</v>
      </c>
      <c r="BJ7335">
        <v>113745292</v>
      </c>
    </row>
    <row r="7336" spans="1:62" x14ac:dyDescent="0.25">
      <c r="A7336" t="s">
        <v>37642</v>
      </c>
      <c r="B7336" s="2">
        <v>43551</v>
      </c>
      <c r="C7336" t="s">
        <v>63</v>
      </c>
      <c r="D7336" s="3">
        <v>43506.693169895836</v>
      </c>
      <c r="E7336" t="s">
        <v>117</v>
      </c>
      <c r="H7336" t="s">
        <v>37643</v>
      </c>
      <c r="J7336" t="s">
        <v>37644</v>
      </c>
      <c r="K7336" t="s">
        <v>37645</v>
      </c>
      <c r="L7336" t="s">
        <v>22450</v>
      </c>
      <c r="M7336" t="s">
        <v>2367</v>
      </c>
      <c r="N7336">
        <v>29926</v>
      </c>
      <c r="O7336" t="s">
        <v>70</v>
      </c>
      <c r="Q7336" t="s">
        <v>37646</v>
      </c>
      <c r="S7336" t="s">
        <v>72</v>
      </c>
      <c r="T7336" t="s">
        <v>958</v>
      </c>
      <c r="U7336" t="s">
        <v>959</v>
      </c>
      <c r="V7336" t="s">
        <v>35448</v>
      </c>
      <c r="W7336" t="s">
        <v>86</v>
      </c>
      <c r="X7336" t="s">
        <v>10018</v>
      </c>
      <c r="Y7336" t="str">
        <f>"35-2014"</f>
        <v>35-2014</v>
      </c>
      <c r="Z7336" t="s">
        <v>301</v>
      </c>
      <c r="AA7336">
        <v>72211</v>
      </c>
      <c r="AB7336">
        <v>10</v>
      </c>
      <c r="AD7336" t="s">
        <v>79</v>
      </c>
      <c r="AE7336" t="s">
        <v>80</v>
      </c>
      <c r="AF7336">
        <v>48</v>
      </c>
      <c r="AG7336" s="4">
        <v>0.45833333333333331</v>
      </c>
      <c r="AH7336" s="4">
        <v>0.83333333333333337</v>
      </c>
      <c r="AI7336" s="5">
        <v>12.41</v>
      </c>
      <c r="AL7336" t="s">
        <v>81</v>
      </c>
      <c r="AM7336" t="s">
        <v>82</v>
      </c>
      <c r="AO7336" t="s">
        <v>83</v>
      </c>
      <c r="AR7336" t="s">
        <v>82</v>
      </c>
      <c r="AT7336" t="s">
        <v>82</v>
      </c>
      <c r="AW7336" t="s">
        <v>72</v>
      </c>
      <c r="AX7336">
        <v>2</v>
      </c>
      <c r="AY7336" t="s">
        <v>22450</v>
      </c>
      <c r="AZ7336" t="s">
        <v>3111</v>
      </c>
      <c r="BA7336" t="s">
        <v>2367</v>
      </c>
      <c r="BB7336">
        <v>29926</v>
      </c>
      <c r="BC7336" t="s">
        <v>87</v>
      </c>
      <c r="BH7336" t="s">
        <v>37644</v>
      </c>
      <c r="BI7336" t="s">
        <v>37645</v>
      </c>
      <c r="BJ7336">
        <v>562318096</v>
      </c>
    </row>
    <row r="7337" spans="1:62" x14ac:dyDescent="0.25">
      <c r="A7337" t="s">
        <v>37904</v>
      </c>
      <c r="B7337" s="2">
        <v>43551</v>
      </c>
      <c r="C7337" t="s">
        <v>63</v>
      </c>
      <c r="D7337" s="3">
        <v>43515.734531574075</v>
      </c>
      <c r="E7337" t="s">
        <v>64</v>
      </c>
      <c r="F7337" s="2">
        <v>43590</v>
      </c>
      <c r="G7337" s="2">
        <v>43793</v>
      </c>
      <c r="H7337" t="s">
        <v>37905</v>
      </c>
      <c r="I7337" t="s">
        <v>37906</v>
      </c>
      <c r="J7337" t="s">
        <v>37907</v>
      </c>
      <c r="K7337" t="s">
        <v>67</v>
      </c>
      <c r="L7337" t="s">
        <v>11783</v>
      </c>
      <c r="M7337" t="s">
        <v>323</v>
      </c>
      <c r="N7337">
        <v>92647</v>
      </c>
      <c r="O7337" t="s">
        <v>70</v>
      </c>
      <c r="Q7337" t="s">
        <v>37908</v>
      </c>
      <c r="S7337" t="s">
        <v>72</v>
      </c>
      <c r="T7337" t="s">
        <v>5156</v>
      </c>
      <c r="U7337" t="s">
        <v>5157</v>
      </c>
      <c r="V7337" t="s">
        <v>5158</v>
      </c>
      <c r="W7337" t="s">
        <v>105</v>
      </c>
      <c r="X7337" t="s">
        <v>677</v>
      </c>
      <c r="Y7337" t="str">
        <f>"39-3091"</f>
        <v>39-3091</v>
      </c>
      <c r="Z7337" t="s">
        <v>677</v>
      </c>
      <c r="AA7337">
        <v>711190</v>
      </c>
      <c r="AB7337">
        <v>12</v>
      </c>
      <c r="AC7337">
        <v>12</v>
      </c>
      <c r="AD7337" t="s">
        <v>79</v>
      </c>
      <c r="AE7337" t="s">
        <v>80</v>
      </c>
      <c r="AF7337">
        <v>40</v>
      </c>
      <c r="AG7337" s="4">
        <v>0.54166666666666663</v>
      </c>
      <c r="AH7337" s="4">
        <v>0.91666666666666663</v>
      </c>
      <c r="AI7337" s="5">
        <v>11.57</v>
      </c>
      <c r="AJ7337">
        <v>0</v>
      </c>
      <c r="AK7337">
        <v>0</v>
      </c>
      <c r="AL7337" t="s">
        <v>81</v>
      </c>
      <c r="AM7337" t="s">
        <v>82</v>
      </c>
      <c r="AO7337" t="s">
        <v>83</v>
      </c>
      <c r="AR7337" t="s">
        <v>82</v>
      </c>
      <c r="AT7337" t="s">
        <v>82</v>
      </c>
      <c r="AW7337" t="s">
        <v>82</v>
      </c>
      <c r="AY7337" t="s">
        <v>37909</v>
      </c>
      <c r="AZ7337" t="s">
        <v>769</v>
      </c>
      <c r="BA7337" t="s">
        <v>323</v>
      </c>
      <c r="BB7337">
        <v>92647</v>
      </c>
      <c r="BC7337" t="s">
        <v>79</v>
      </c>
      <c r="BH7337" t="s">
        <v>37910</v>
      </c>
      <c r="BI7337" t="s">
        <v>67</v>
      </c>
      <c r="BJ7337">
        <v>320574207</v>
      </c>
    </row>
    <row r="7338" spans="1:62" x14ac:dyDescent="0.25">
      <c r="A7338" t="s">
        <v>38416</v>
      </c>
      <c r="B7338" s="2">
        <v>43551</v>
      </c>
      <c r="C7338" t="s">
        <v>63</v>
      </c>
      <c r="D7338" s="3">
        <v>43535.497419328705</v>
      </c>
      <c r="E7338" t="s">
        <v>117</v>
      </c>
      <c r="H7338" t="s">
        <v>2372</v>
      </c>
      <c r="J7338" t="s">
        <v>2373</v>
      </c>
      <c r="L7338" t="s">
        <v>2078</v>
      </c>
      <c r="M7338" t="s">
        <v>69</v>
      </c>
      <c r="N7338">
        <v>40356</v>
      </c>
      <c r="O7338" t="s">
        <v>70</v>
      </c>
      <c r="Q7338" t="s">
        <v>2374</v>
      </c>
      <c r="S7338" t="s">
        <v>72</v>
      </c>
      <c r="T7338" t="s">
        <v>524</v>
      </c>
      <c r="U7338" t="s">
        <v>1850</v>
      </c>
      <c r="V7338" t="s">
        <v>526</v>
      </c>
      <c r="W7338" t="s">
        <v>69</v>
      </c>
      <c r="X7338" t="s">
        <v>2375</v>
      </c>
      <c r="Y7338" t="str">
        <f>"47-3012"</f>
        <v>47-3012</v>
      </c>
      <c r="Z7338" t="s">
        <v>1540</v>
      </c>
      <c r="AA7338">
        <v>2362</v>
      </c>
      <c r="AB7338">
        <v>12</v>
      </c>
      <c r="AD7338" t="s">
        <v>79</v>
      </c>
      <c r="AE7338" t="s">
        <v>95</v>
      </c>
      <c r="AF7338">
        <v>35</v>
      </c>
      <c r="AG7338" s="4">
        <v>0.33333333333333331</v>
      </c>
      <c r="AH7338" s="4">
        <v>0.66666666666666663</v>
      </c>
      <c r="AI7338" s="5">
        <v>17.23</v>
      </c>
      <c r="AJ7338">
        <v>25.85</v>
      </c>
      <c r="AK7338">
        <v>25.85</v>
      </c>
      <c r="AL7338" t="s">
        <v>81</v>
      </c>
      <c r="AM7338" t="s">
        <v>82</v>
      </c>
      <c r="AO7338" t="s">
        <v>83</v>
      </c>
      <c r="AR7338" t="s">
        <v>82</v>
      </c>
      <c r="AT7338" t="s">
        <v>82</v>
      </c>
      <c r="AW7338" t="s">
        <v>82</v>
      </c>
      <c r="AY7338" t="s">
        <v>2078</v>
      </c>
      <c r="AZ7338" t="s">
        <v>2080</v>
      </c>
      <c r="BA7338" t="s">
        <v>69</v>
      </c>
      <c r="BB7338">
        <v>40356</v>
      </c>
      <c r="BC7338" t="s">
        <v>79</v>
      </c>
      <c r="BH7338" t="s">
        <v>2373</v>
      </c>
      <c r="BJ7338">
        <v>453806865</v>
      </c>
    </row>
    <row r="7339" spans="1:62" x14ac:dyDescent="0.25">
      <c r="A7339" t="s">
        <v>395</v>
      </c>
      <c r="B7339" s="2">
        <v>43552</v>
      </c>
      <c r="C7339" t="s">
        <v>63</v>
      </c>
      <c r="D7339" s="3">
        <v>43480.049740335649</v>
      </c>
      <c r="E7339" t="s">
        <v>64</v>
      </c>
      <c r="F7339" s="2">
        <v>43570</v>
      </c>
      <c r="G7339" s="2">
        <v>43753</v>
      </c>
      <c r="H7339" t="s">
        <v>396</v>
      </c>
      <c r="I7339" t="s">
        <v>397</v>
      </c>
      <c r="J7339" t="s">
        <v>398</v>
      </c>
      <c r="K7339" t="s">
        <v>399</v>
      </c>
      <c r="L7339" t="s">
        <v>297</v>
      </c>
      <c r="M7339" t="s">
        <v>298</v>
      </c>
      <c r="N7339">
        <v>3907</v>
      </c>
      <c r="O7339" t="s">
        <v>70</v>
      </c>
      <c r="P7339" t="s">
        <v>67</v>
      </c>
      <c r="Q7339" t="s">
        <v>400</v>
      </c>
      <c r="S7339" t="s">
        <v>72</v>
      </c>
      <c r="T7339" t="s">
        <v>275</v>
      </c>
      <c r="U7339" t="s">
        <v>276</v>
      </c>
      <c r="V7339" t="s">
        <v>277</v>
      </c>
      <c r="W7339" t="s">
        <v>278</v>
      </c>
      <c r="X7339" t="s">
        <v>300</v>
      </c>
      <c r="Y7339" t="str">
        <f>"35-2014"</f>
        <v>35-2014</v>
      </c>
      <c r="Z7339" t="s">
        <v>301</v>
      </c>
      <c r="AA7339">
        <v>722110</v>
      </c>
      <c r="AB7339">
        <v>11</v>
      </c>
      <c r="AC7339">
        <v>11</v>
      </c>
      <c r="AD7339" t="s">
        <v>79</v>
      </c>
      <c r="AE7339" t="s">
        <v>80</v>
      </c>
      <c r="AF7339">
        <v>35</v>
      </c>
      <c r="AG7339" s="4">
        <v>0.25</v>
      </c>
      <c r="AH7339" s="4">
        <v>0.97916666666666663</v>
      </c>
      <c r="AI7339" s="5">
        <v>12.35</v>
      </c>
      <c r="AJ7339">
        <v>18.53</v>
      </c>
      <c r="AL7339" t="s">
        <v>81</v>
      </c>
      <c r="AM7339" t="s">
        <v>82</v>
      </c>
      <c r="AO7339" t="s">
        <v>83</v>
      </c>
      <c r="AP7339" t="s">
        <v>67</v>
      </c>
      <c r="AQ7339" t="s">
        <v>67</v>
      </c>
      <c r="AR7339" t="s">
        <v>82</v>
      </c>
      <c r="AT7339" t="s">
        <v>82</v>
      </c>
      <c r="AW7339" t="s">
        <v>72</v>
      </c>
      <c r="AX7339">
        <v>6</v>
      </c>
      <c r="AY7339" t="s">
        <v>297</v>
      </c>
      <c r="AZ7339" t="s">
        <v>302</v>
      </c>
      <c r="BA7339" t="s">
        <v>298</v>
      </c>
      <c r="BB7339">
        <v>3907</v>
      </c>
      <c r="BC7339" t="s">
        <v>87</v>
      </c>
      <c r="BH7339" t="s">
        <v>399</v>
      </c>
      <c r="BI7339" t="s">
        <v>67</v>
      </c>
      <c r="BJ7339">
        <v>204812164</v>
      </c>
    </row>
    <row r="7340" spans="1:62" x14ac:dyDescent="0.25">
      <c r="A7340" t="s">
        <v>408</v>
      </c>
      <c r="B7340" s="2">
        <v>43552</v>
      </c>
      <c r="C7340" t="s">
        <v>63</v>
      </c>
      <c r="D7340" s="3">
        <v>43480.050374976854</v>
      </c>
      <c r="E7340" t="s">
        <v>64</v>
      </c>
      <c r="F7340" s="2">
        <v>43570</v>
      </c>
      <c r="G7340" s="2">
        <v>43753</v>
      </c>
      <c r="H7340" t="s">
        <v>396</v>
      </c>
      <c r="I7340" t="s">
        <v>397</v>
      </c>
      <c r="J7340" t="s">
        <v>398</v>
      </c>
      <c r="K7340" t="s">
        <v>399</v>
      </c>
      <c r="L7340" t="s">
        <v>297</v>
      </c>
      <c r="M7340" t="s">
        <v>298</v>
      </c>
      <c r="N7340">
        <v>3907</v>
      </c>
      <c r="O7340" t="s">
        <v>70</v>
      </c>
      <c r="P7340" t="s">
        <v>67</v>
      </c>
      <c r="Q7340" t="s">
        <v>400</v>
      </c>
      <c r="S7340" t="s">
        <v>72</v>
      </c>
      <c r="T7340" t="s">
        <v>275</v>
      </c>
      <c r="U7340" t="s">
        <v>276</v>
      </c>
      <c r="V7340" t="s">
        <v>277</v>
      </c>
      <c r="W7340" t="s">
        <v>278</v>
      </c>
      <c r="X7340" t="s">
        <v>409</v>
      </c>
      <c r="Y7340" t="str">
        <f>"35-3031"</f>
        <v>35-3031</v>
      </c>
      <c r="Z7340" t="s">
        <v>410</v>
      </c>
      <c r="AA7340">
        <v>722110</v>
      </c>
      <c r="AB7340">
        <v>16</v>
      </c>
      <c r="AC7340">
        <v>16</v>
      </c>
      <c r="AD7340" t="s">
        <v>79</v>
      </c>
      <c r="AE7340" t="s">
        <v>80</v>
      </c>
      <c r="AF7340">
        <v>35</v>
      </c>
      <c r="AG7340" s="4">
        <v>0.25</v>
      </c>
      <c r="AH7340" s="4">
        <v>0.97916666666666663</v>
      </c>
      <c r="AI7340" s="5">
        <v>12.39</v>
      </c>
      <c r="AJ7340">
        <v>18.59</v>
      </c>
      <c r="AL7340" t="s">
        <v>81</v>
      </c>
      <c r="AM7340" t="s">
        <v>82</v>
      </c>
      <c r="AO7340" t="s">
        <v>83</v>
      </c>
      <c r="AP7340" t="s">
        <v>67</v>
      </c>
      <c r="AQ7340" t="s">
        <v>67</v>
      </c>
      <c r="AR7340" t="s">
        <v>82</v>
      </c>
      <c r="AT7340" t="s">
        <v>82</v>
      </c>
      <c r="AW7340" t="s">
        <v>72</v>
      </c>
      <c r="AX7340">
        <v>3</v>
      </c>
      <c r="AY7340" t="s">
        <v>297</v>
      </c>
      <c r="AZ7340" t="s">
        <v>302</v>
      </c>
      <c r="BA7340" t="s">
        <v>298</v>
      </c>
      <c r="BB7340">
        <v>3907</v>
      </c>
      <c r="BC7340" t="s">
        <v>87</v>
      </c>
      <c r="BH7340" t="s">
        <v>399</v>
      </c>
      <c r="BI7340" t="s">
        <v>67</v>
      </c>
      <c r="BJ7340">
        <v>204812164</v>
      </c>
    </row>
    <row r="7341" spans="1:62" x14ac:dyDescent="0.25">
      <c r="A7341" t="s">
        <v>2146</v>
      </c>
      <c r="B7341" s="2">
        <v>43552</v>
      </c>
      <c r="C7341" t="s">
        <v>63</v>
      </c>
      <c r="D7341" s="3">
        <v>43476.302396724539</v>
      </c>
      <c r="E7341" t="s">
        <v>64</v>
      </c>
      <c r="F7341" s="2">
        <v>43556</v>
      </c>
      <c r="G7341" s="2">
        <v>43814</v>
      </c>
      <c r="H7341" t="s">
        <v>2147</v>
      </c>
      <c r="I7341" t="s">
        <v>2148</v>
      </c>
      <c r="J7341" t="s">
        <v>2149</v>
      </c>
      <c r="K7341" t="s">
        <v>2150</v>
      </c>
      <c r="L7341" t="s">
        <v>360</v>
      </c>
      <c r="M7341" t="s">
        <v>207</v>
      </c>
      <c r="N7341">
        <v>2554</v>
      </c>
      <c r="O7341" t="s">
        <v>70</v>
      </c>
      <c r="P7341" t="s">
        <v>67</v>
      </c>
      <c r="Q7341" t="s">
        <v>2151</v>
      </c>
      <c r="S7341" t="s">
        <v>72</v>
      </c>
      <c r="T7341" t="s">
        <v>275</v>
      </c>
      <c r="U7341" t="s">
        <v>276</v>
      </c>
      <c r="V7341" t="s">
        <v>277</v>
      </c>
      <c r="W7341" t="s">
        <v>278</v>
      </c>
      <c r="X7341" t="s">
        <v>336</v>
      </c>
      <c r="Y7341" t="str">
        <f>"53-7062"</f>
        <v>53-7062</v>
      </c>
      <c r="Z7341" t="s">
        <v>337</v>
      </c>
      <c r="AA7341">
        <v>532299</v>
      </c>
      <c r="AB7341">
        <v>12</v>
      </c>
      <c r="AC7341">
        <v>12</v>
      </c>
      <c r="AD7341" t="s">
        <v>79</v>
      </c>
      <c r="AE7341" t="s">
        <v>95</v>
      </c>
      <c r="AF7341">
        <v>35</v>
      </c>
      <c r="AG7341" s="4">
        <v>0.25</v>
      </c>
      <c r="AH7341" s="4">
        <v>0.83333333333333337</v>
      </c>
      <c r="AI7341" s="5">
        <v>16.27</v>
      </c>
      <c r="AJ7341">
        <v>24.41</v>
      </c>
      <c r="AL7341" t="s">
        <v>81</v>
      </c>
      <c r="AM7341" t="s">
        <v>82</v>
      </c>
      <c r="AO7341" t="s">
        <v>83</v>
      </c>
      <c r="AP7341" t="s">
        <v>67</v>
      </c>
      <c r="AQ7341" t="s">
        <v>67</v>
      </c>
      <c r="AR7341" t="s">
        <v>82</v>
      </c>
      <c r="AT7341" t="s">
        <v>82</v>
      </c>
      <c r="AW7341" t="s">
        <v>72</v>
      </c>
      <c r="AX7341">
        <v>3</v>
      </c>
      <c r="AY7341" t="s">
        <v>360</v>
      </c>
      <c r="AZ7341" t="s">
        <v>360</v>
      </c>
      <c r="BA7341" t="s">
        <v>207</v>
      </c>
      <c r="BB7341">
        <v>2554</v>
      </c>
      <c r="BC7341" t="s">
        <v>79</v>
      </c>
      <c r="BH7341" t="s">
        <v>2150</v>
      </c>
      <c r="BI7341" t="s">
        <v>2152</v>
      </c>
      <c r="BJ7341">
        <v>270920187</v>
      </c>
    </row>
    <row r="7342" spans="1:62" x14ac:dyDescent="0.25">
      <c r="A7342" t="s">
        <v>3620</v>
      </c>
      <c r="B7342" s="2">
        <v>43552</v>
      </c>
      <c r="C7342" t="s">
        <v>63</v>
      </c>
      <c r="D7342" s="3">
        <v>43520.291300914352</v>
      </c>
      <c r="E7342" t="s">
        <v>117</v>
      </c>
      <c r="H7342" t="s">
        <v>3621</v>
      </c>
      <c r="J7342" t="s">
        <v>3622</v>
      </c>
      <c r="L7342" t="s">
        <v>3623</v>
      </c>
      <c r="M7342" t="s">
        <v>192</v>
      </c>
      <c r="N7342">
        <v>56468</v>
      </c>
      <c r="O7342" t="s">
        <v>70</v>
      </c>
      <c r="P7342" t="s">
        <v>3624</v>
      </c>
      <c r="Q7342" t="s">
        <v>3625</v>
      </c>
      <c r="S7342" t="s">
        <v>82</v>
      </c>
      <c r="U7342" t="s">
        <v>92</v>
      </c>
      <c r="X7342" t="s">
        <v>1500</v>
      </c>
      <c r="Y7342" t="str">
        <f>"35-2015"</f>
        <v>35-2015</v>
      </c>
      <c r="Z7342" t="s">
        <v>346</v>
      </c>
      <c r="AA7342">
        <v>7221</v>
      </c>
      <c r="AB7342">
        <v>2</v>
      </c>
      <c r="AD7342" t="s">
        <v>79</v>
      </c>
      <c r="AE7342" t="s">
        <v>1218</v>
      </c>
      <c r="AF7342">
        <v>40</v>
      </c>
      <c r="AG7342" s="4">
        <v>0.375</v>
      </c>
      <c r="AH7342" s="4">
        <v>0.875</v>
      </c>
      <c r="AI7342" s="5">
        <v>13.07</v>
      </c>
      <c r="AJ7342">
        <v>15</v>
      </c>
      <c r="AK7342">
        <v>22.5</v>
      </c>
      <c r="AL7342" t="s">
        <v>81</v>
      </c>
      <c r="AM7342" t="s">
        <v>82</v>
      </c>
      <c r="AO7342" t="s">
        <v>83</v>
      </c>
      <c r="AR7342" t="s">
        <v>82</v>
      </c>
      <c r="AT7342" t="s">
        <v>82</v>
      </c>
      <c r="AW7342" t="s">
        <v>72</v>
      </c>
      <c r="AX7342">
        <v>6</v>
      </c>
      <c r="AY7342" t="s">
        <v>3626</v>
      </c>
      <c r="AZ7342" t="s">
        <v>3627</v>
      </c>
      <c r="BA7342" t="s">
        <v>192</v>
      </c>
      <c r="BB7342" t="s">
        <v>3628</v>
      </c>
      <c r="BC7342" t="s">
        <v>87</v>
      </c>
      <c r="BH7342" t="s">
        <v>3629</v>
      </c>
      <c r="BJ7342">
        <v>465568129</v>
      </c>
    </row>
    <row r="7343" spans="1:62" x14ac:dyDescent="0.25">
      <c r="A7343" t="s">
        <v>5834</v>
      </c>
      <c r="B7343" s="2">
        <v>43552</v>
      </c>
      <c r="C7343" t="s">
        <v>63</v>
      </c>
      <c r="D7343" s="3">
        <v>43473.477932928239</v>
      </c>
      <c r="E7343" t="s">
        <v>117</v>
      </c>
      <c r="H7343" t="s">
        <v>5835</v>
      </c>
      <c r="J7343" t="s">
        <v>5836</v>
      </c>
      <c r="L7343" t="s">
        <v>5837</v>
      </c>
      <c r="M7343" t="s">
        <v>105</v>
      </c>
      <c r="N7343">
        <v>76537</v>
      </c>
      <c r="O7343" t="s">
        <v>70</v>
      </c>
      <c r="Q7343" t="s">
        <v>5838</v>
      </c>
      <c r="S7343" t="s">
        <v>72</v>
      </c>
      <c r="T7343" t="s">
        <v>1791</v>
      </c>
      <c r="U7343" t="s">
        <v>911</v>
      </c>
      <c r="V7343" t="s">
        <v>863</v>
      </c>
      <c r="W7343" t="s">
        <v>105</v>
      </c>
      <c r="X7343" t="s">
        <v>5839</v>
      </c>
      <c r="Y7343" t="str">
        <f>"47-3011"</f>
        <v>47-3011</v>
      </c>
      <c r="Z7343" t="s">
        <v>5840</v>
      </c>
      <c r="AA7343">
        <v>238140</v>
      </c>
      <c r="AB7343">
        <v>35</v>
      </c>
      <c r="AD7343" t="s">
        <v>79</v>
      </c>
      <c r="AE7343" t="s">
        <v>95</v>
      </c>
      <c r="AF7343">
        <v>40</v>
      </c>
      <c r="AG7343" s="4">
        <v>0.29166666666666669</v>
      </c>
      <c r="AH7343" s="4">
        <v>0.66666666666666663</v>
      </c>
      <c r="AI7343" s="5">
        <v>15.62</v>
      </c>
      <c r="AJ7343">
        <v>23.43</v>
      </c>
      <c r="AL7343" t="s">
        <v>81</v>
      </c>
      <c r="AM7343" t="s">
        <v>82</v>
      </c>
      <c r="AO7343" t="s">
        <v>83</v>
      </c>
      <c r="AR7343" t="s">
        <v>82</v>
      </c>
      <c r="AT7343" t="s">
        <v>82</v>
      </c>
      <c r="AW7343" t="s">
        <v>82</v>
      </c>
      <c r="AY7343" t="s">
        <v>5837</v>
      </c>
      <c r="AZ7343" t="s">
        <v>2062</v>
      </c>
      <c r="BA7343" t="s">
        <v>105</v>
      </c>
      <c r="BB7343">
        <v>76537</v>
      </c>
      <c r="BC7343" t="s">
        <v>79</v>
      </c>
      <c r="BH7343" t="s">
        <v>5841</v>
      </c>
      <c r="BJ7343">
        <v>204890788</v>
      </c>
    </row>
    <row r="7344" spans="1:62" x14ac:dyDescent="0.25">
      <c r="A7344" t="s">
        <v>15940</v>
      </c>
      <c r="B7344" s="2">
        <v>43552</v>
      </c>
      <c r="C7344" t="s">
        <v>63</v>
      </c>
      <c r="D7344" s="3">
        <v>43480.262725590277</v>
      </c>
      <c r="E7344" t="s">
        <v>64</v>
      </c>
      <c r="F7344" s="2">
        <v>43567</v>
      </c>
      <c r="G7344" s="2">
        <v>43757</v>
      </c>
      <c r="H7344" t="s">
        <v>15941</v>
      </c>
      <c r="I7344" t="s">
        <v>15942</v>
      </c>
      <c r="J7344" t="s">
        <v>564</v>
      </c>
      <c r="K7344" t="s">
        <v>67</v>
      </c>
      <c r="L7344" t="s">
        <v>565</v>
      </c>
      <c r="M7344" t="s">
        <v>207</v>
      </c>
      <c r="N7344">
        <v>2601</v>
      </c>
      <c r="O7344" t="s">
        <v>70</v>
      </c>
      <c r="P7344" t="s">
        <v>67</v>
      </c>
      <c r="Q7344" t="s">
        <v>566</v>
      </c>
      <c r="S7344" t="s">
        <v>72</v>
      </c>
      <c r="T7344" t="s">
        <v>275</v>
      </c>
      <c r="U7344" t="s">
        <v>276</v>
      </c>
      <c r="V7344" t="s">
        <v>277</v>
      </c>
      <c r="W7344" t="s">
        <v>278</v>
      </c>
      <c r="X7344" t="s">
        <v>15165</v>
      </c>
      <c r="Y7344" t="str">
        <f>"43-4081"</f>
        <v>43-4081</v>
      </c>
      <c r="Z7344" t="s">
        <v>1983</v>
      </c>
      <c r="AA7344">
        <v>721110</v>
      </c>
      <c r="AB7344">
        <v>6</v>
      </c>
      <c r="AC7344">
        <v>6</v>
      </c>
      <c r="AD7344" t="s">
        <v>79</v>
      </c>
      <c r="AE7344" t="s">
        <v>80</v>
      </c>
      <c r="AF7344">
        <v>35</v>
      </c>
      <c r="AG7344" s="4">
        <v>0.29166666666666669</v>
      </c>
      <c r="AH7344" s="4">
        <v>0.95833333333333337</v>
      </c>
      <c r="AI7344" s="5">
        <v>14.77</v>
      </c>
      <c r="AJ7344">
        <v>22.16</v>
      </c>
      <c r="AL7344" t="s">
        <v>81</v>
      </c>
      <c r="AM7344" t="s">
        <v>82</v>
      </c>
      <c r="AO7344" t="s">
        <v>83</v>
      </c>
      <c r="AP7344" t="s">
        <v>67</v>
      </c>
      <c r="AQ7344" t="s">
        <v>67</v>
      </c>
      <c r="AR7344" t="s">
        <v>82</v>
      </c>
      <c r="AT7344" t="s">
        <v>82</v>
      </c>
      <c r="AW7344" t="s">
        <v>72</v>
      </c>
      <c r="AX7344">
        <v>3</v>
      </c>
      <c r="AY7344" t="s">
        <v>565</v>
      </c>
      <c r="AZ7344" t="s">
        <v>214</v>
      </c>
      <c r="BA7344" t="s">
        <v>207</v>
      </c>
      <c r="BB7344">
        <v>2601</v>
      </c>
      <c r="BC7344" t="s">
        <v>79</v>
      </c>
      <c r="BH7344" t="s">
        <v>564</v>
      </c>
      <c r="BI7344" t="s">
        <v>67</v>
      </c>
      <c r="BJ7344">
        <v>42261018</v>
      </c>
    </row>
    <row r="7345" spans="1:62" x14ac:dyDescent="0.25">
      <c r="A7345" t="s">
        <v>21506</v>
      </c>
      <c r="B7345" s="2">
        <v>43552</v>
      </c>
      <c r="C7345" t="s">
        <v>63</v>
      </c>
      <c r="D7345" s="3">
        <v>43494.323406736112</v>
      </c>
      <c r="E7345" t="s">
        <v>64</v>
      </c>
      <c r="F7345" s="2">
        <v>43570</v>
      </c>
      <c r="G7345" s="2">
        <v>43799</v>
      </c>
      <c r="H7345" t="s">
        <v>21507</v>
      </c>
      <c r="I7345" t="s">
        <v>16572</v>
      </c>
      <c r="J7345" t="s">
        <v>21508</v>
      </c>
      <c r="K7345" t="s">
        <v>67</v>
      </c>
      <c r="L7345" t="s">
        <v>587</v>
      </c>
      <c r="M7345" t="s">
        <v>207</v>
      </c>
      <c r="N7345">
        <v>2673</v>
      </c>
      <c r="O7345" t="s">
        <v>70</v>
      </c>
      <c r="P7345" t="s">
        <v>67</v>
      </c>
      <c r="Q7345" t="s">
        <v>21509</v>
      </c>
      <c r="S7345" t="s">
        <v>72</v>
      </c>
      <c r="T7345" t="s">
        <v>275</v>
      </c>
      <c r="U7345" t="s">
        <v>276</v>
      </c>
      <c r="V7345" t="s">
        <v>277</v>
      </c>
      <c r="W7345" t="s">
        <v>278</v>
      </c>
      <c r="X7345" t="s">
        <v>379</v>
      </c>
      <c r="Y7345" t="str">
        <f>"37-2012"</f>
        <v>37-2012</v>
      </c>
      <c r="Z7345" t="s">
        <v>373</v>
      </c>
      <c r="AA7345">
        <v>721110</v>
      </c>
      <c r="AB7345">
        <v>13</v>
      </c>
      <c r="AC7345">
        <v>13</v>
      </c>
      <c r="AD7345" t="s">
        <v>79</v>
      </c>
      <c r="AE7345" t="s">
        <v>80</v>
      </c>
      <c r="AF7345">
        <v>35</v>
      </c>
      <c r="AG7345" s="4">
        <v>0.375</v>
      </c>
      <c r="AH7345" s="4">
        <v>0.70833333333333337</v>
      </c>
      <c r="AI7345" s="5">
        <v>14.58</v>
      </c>
      <c r="AJ7345">
        <v>21.87</v>
      </c>
      <c r="AL7345" t="s">
        <v>81</v>
      </c>
      <c r="AM7345" t="s">
        <v>82</v>
      </c>
      <c r="AO7345" t="s">
        <v>83</v>
      </c>
      <c r="AP7345" t="s">
        <v>67</v>
      </c>
      <c r="AQ7345" t="s">
        <v>67</v>
      </c>
      <c r="AR7345" t="s">
        <v>82</v>
      </c>
      <c r="AT7345" t="s">
        <v>82</v>
      </c>
      <c r="AW7345" t="s">
        <v>72</v>
      </c>
      <c r="AX7345">
        <v>3</v>
      </c>
      <c r="AY7345" t="s">
        <v>587</v>
      </c>
      <c r="AZ7345" t="s">
        <v>214</v>
      </c>
      <c r="BA7345" t="s">
        <v>207</v>
      </c>
      <c r="BB7345">
        <v>2673</v>
      </c>
      <c r="BC7345" t="s">
        <v>87</v>
      </c>
      <c r="BH7345" t="s">
        <v>21508</v>
      </c>
      <c r="BI7345" t="s">
        <v>67</v>
      </c>
      <c r="BJ7345">
        <v>753263953</v>
      </c>
    </row>
    <row r="7346" spans="1:62" x14ac:dyDescent="0.25">
      <c r="A7346" t="s">
        <v>24958</v>
      </c>
      <c r="B7346" s="2">
        <v>43552</v>
      </c>
      <c r="C7346" t="s">
        <v>63</v>
      </c>
      <c r="D7346" s="3">
        <v>43479.111560243058</v>
      </c>
      <c r="E7346" t="s">
        <v>64</v>
      </c>
      <c r="F7346" s="2">
        <v>43569</v>
      </c>
      <c r="G7346" s="2">
        <v>43778</v>
      </c>
      <c r="H7346" t="s">
        <v>24959</v>
      </c>
      <c r="I7346" t="s">
        <v>24960</v>
      </c>
      <c r="J7346" t="s">
        <v>24961</v>
      </c>
      <c r="K7346" t="s">
        <v>24962</v>
      </c>
      <c r="L7346" t="s">
        <v>12138</v>
      </c>
      <c r="M7346" t="s">
        <v>226</v>
      </c>
      <c r="N7346">
        <v>49757</v>
      </c>
      <c r="O7346" t="s">
        <v>70</v>
      </c>
      <c r="P7346" t="s">
        <v>67</v>
      </c>
      <c r="Q7346" t="s">
        <v>24963</v>
      </c>
      <c r="S7346" t="s">
        <v>72</v>
      </c>
      <c r="T7346" t="s">
        <v>9959</v>
      </c>
      <c r="U7346" t="s">
        <v>9960</v>
      </c>
      <c r="V7346" t="s">
        <v>3243</v>
      </c>
      <c r="W7346" t="s">
        <v>226</v>
      </c>
      <c r="X7346" t="s">
        <v>1427</v>
      </c>
      <c r="Y7346" t="str">
        <f>"37-2012"</f>
        <v>37-2012</v>
      </c>
      <c r="Z7346" t="s">
        <v>373</v>
      </c>
      <c r="AA7346">
        <v>721110</v>
      </c>
      <c r="AB7346">
        <v>1</v>
      </c>
      <c r="AC7346">
        <v>1</v>
      </c>
      <c r="AD7346" t="s">
        <v>79</v>
      </c>
      <c r="AE7346" t="s">
        <v>80</v>
      </c>
      <c r="AF7346">
        <v>40</v>
      </c>
      <c r="AG7346" s="4">
        <v>0.33333333333333331</v>
      </c>
      <c r="AH7346" s="4">
        <v>0.66666666666666663</v>
      </c>
      <c r="AI7346" s="5">
        <v>10.75</v>
      </c>
      <c r="AJ7346">
        <v>16.13</v>
      </c>
      <c r="AL7346" t="s">
        <v>81</v>
      </c>
      <c r="AM7346" t="s">
        <v>82</v>
      </c>
      <c r="AO7346" t="s">
        <v>83</v>
      </c>
      <c r="AR7346" t="s">
        <v>82</v>
      </c>
      <c r="AT7346" t="s">
        <v>82</v>
      </c>
      <c r="AW7346" t="s">
        <v>82</v>
      </c>
      <c r="AY7346" t="s">
        <v>12138</v>
      </c>
      <c r="AZ7346" t="s">
        <v>10246</v>
      </c>
      <c r="BA7346" t="s">
        <v>226</v>
      </c>
      <c r="BB7346">
        <v>49757</v>
      </c>
      <c r="BC7346" t="s">
        <v>87</v>
      </c>
      <c r="BH7346" t="s">
        <v>24961</v>
      </c>
      <c r="BJ7346">
        <v>208118632</v>
      </c>
    </row>
    <row r="7347" spans="1:62" x14ac:dyDescent="0.25">
      <c r="A7347" t="s">
        <v>27637</v>
      </c>
      <c r="B7347" s="2">
        <v>43552</v>
      </c>
      <c r="C7347" t="s">
        <v>63</v>
      </c>
      <c r="D7347" s="3">
        <v>43508.295066631945</v>
      </c>
      <c r="E7347" t="s">
        <v>117</v>
      </c>
      <c r="H7347" t="s">
        <v>27638</v>
      </c>
      <c r="I7347" t="s">
        <v>27639</v>
      </c>
      <c r="J7347" t="s">
        <v>27640</v>
      </c>
      <c r="L7347" t="s">
        <v>27641</v>
      </c>
      <c r="M7347" t="s">
        <v>207</v>
      </c>
      <c r="N7347">
        <v>2050</v>
      </c>
      <c r="O7347" t="s">
        <v>70</v>
      </c>
      <c r="Q7347" t="s">
        <v>27642</v>
      </c>
      <c r="S7347" t="s">
        <v>82</v>
      </c>
      <c r="U7347" t="s">
        <v>92</v>
      </c>
      <c r="X7347" t="s">
        <v>27643</v>
      </c>
      <c r="Y7347" t="str">
        <f>"37-3011"</f>
        <v>37-3011</v>
      </c>
      <c r="Z7347" t="s">
        <v>94</v>
      </c>
      <c r="AA7347">
        <v>561730</v>
      </c>
      <c r="AB7347">
        <v>5</v>
      </c>
      <c r="AD7347" t="s">
        <v>79</v>
      </c>
      <c r="AE7347" t="s">
        <v>80</v>
      </c>
      <c r="AF7347">
        <v>40</v>
      </c>
      <c r="AG7347" s="4">
        <v>0.29166666666666669</v>
      </c>
      <c r="AH7347" s="4">
        <v>0.70833333333333337</v>
      </c>
      <c r="AI7347" s="6">
        <v>14</v>
      </c>
      <c r="AJ7347">
        <v>21</v>
      </c>
      <c r="AK7347">
        <v>25.5</v>
      </c>
      <c r="AL7347" t="s">
        <v>81</v>
      </c>
      <c r="AM7347" t="s">
        <v>82</v>
      </c>
      <c r="AO7347" t="s">
        <v>83</v>
      </c>
      <c r="AR7347" t="s">
        <v>82</v>
      </c>
      <c r="AT7347" t="s">
        <v>82</v>
      </c>
      <c r="AW7347" t="s">
        <v>72</v>
      </c>
      <c r="AX7347">
        <v>6</v>
      </c>
      <c r="AY7347" t="s">
        <v>27644</v>
      </c>
      <c r="AZ7347" t="s">
        <v>2053</v>
      </c>
      <c r="BA7347" t="s">
        <v>207</v>
      </c>
      <c r="BB7347">
        <v>2050</v>
      </c>
      <c r="BC7347" t="s">
        <v>79</v>
      </c>
      <c r="BH7347" t="s">
        <v>27645</v>
      </c>
      <c r="BJ7347">
        <v>202608339</v>
      </c>
    </row>
    <row r="7348" spans="1:62" x14ac:dyDescent="0.25">
      <c r="A7348" t="s">
        <v>31782</v>
      </c>
      <c r="B7348" s="2">
        <v>43552</v>
      </c>
      <c r="C7348" t="s">
        <v>63</v>
      </c>
      <c r="D7348" s="3">
        <v>43528.296619317131</v>
      </c>
      <c r="E7348" t="s">
        <v>117</v>
      </c>
      <c r="H7348" t="s">
        <v>31783</v>
      </c>
      <c r="I7348" t="s">
        <v>31783</v>
      </c>
      <c r="J7348" t="s">
        <v>31784</v>
      </c>
      <c r="K7348" t="s">
        <v>67</v>
      </c>
      <c r="L7348" t="s">
        <v>31785</v>
      </c>
      <c r="M7348" t="s">
        <v>197</v>
      </c>
      <c r="N7348">
        <v>50672</v>
      </c>
      <c r="O7348" t="s">
        <v>70</v>
      </c>
      <c r="P7348" t="s">
        <v>67</v>
      </c>
      <c r="Q7348" t="s">
        <v>31786</v>
      </c>
      <c r="S7348" t="s">
        <v>82</v>
      </c>
      <c r="U7348" t="s">
        <v>92</v>
      </c>
      <c r="X7348" t="s">
        <v>31787</v>
      </c>
      <c r="Y7348" t="str">
        <f>"47-2061"</f>
        <v>47-2061</v>
      </c>
      <c r="Z7348" t="s">
        <v>326</v>
      </c>
      <c r="AA7348">
        <v>2373</v>
      </c>
      <c r="AB7348">
        <v>6</v>
      </c>
      <c r="AD7348" t="s">
        <v>79</v>
      </c>
      <c r="AE7348" t="s">
        <v>80</v>
      </c>
      <c r="AF7348">
        <v>40</v>
      </c>
      <c r="AG7348" s="4">
        <v>0.29166666666666669</v>
      </c>
      <c r="AH7348" s="4">
        <v>0.70833333333333337</v>
      </c>
      <c r="AI7348" s="6">
        <v>15</v>
      </c>
      <c r="AJ7348">
        <v>22.5</v>
      </c>
      <c r="AL7348" t="s">
        <v>81</v>
      </c>
      <c r="AM7348" t="s">
        <v>82</v>
      </c>
      <c r="AO7348" t="s">
        <v>83</v>
      </c>
      <c r="AP7348" t="s">
        <v>67</v>
      </c>
      <c r="AQ7348" t="s">
        <v>67</v>
      </c>
      <c r="AR7348" t="s">
        <v>82</v>
      </c>
      <c r="AT7348" t="s">
        <v>82</v>
      </c>
      <c r="AW7348" t="s">
        <v>82</v>
      </c>
      <c r="AY7348" t="s">
        <v>31788</v>
      </c>
      <c r="AZ7348" t="s">
        <v>13386</v>
      </c>
      <c r="BA7348" t="s">
        <v>197</v>
      </c>
      <c r="BB7348">
        <v>50672</v>
      </c>
      <c r="BC7348" t="s">
        <v>79</v>
      </c>
      <c r="BH7348" t="s">
        <v>31789</v>
      </c>
      <c r="BI7348" t="s">
        <v>67</v>
      </c>
      <c r="BJ7348">
        <v>264461446</v>
      </c>
    </row>
    <row r="7349" spans="1:62" x14ac:dyDescent="0.25">
      <c r="A7349" t="s">
        <v>32069</v>
      </c>
      <c r="B7349" s="2">
        <v>43552</v>
      </c>
      <c r="C7349" t="s">
        <v>63</v>
      </c>
      <c r="D7349" s="3">
        <v>43472.378159594904</v>
      </c>
      <c r="E7349" t="s">
        <v>64</v>
      </c>
      <c r="F7349" s="2">
        <v>43556</v>
      </c>
      <c r="G7349" s="2">
        <v>43799</v>
      </c>
      <c r="H7349" t="s">
        <v>5245</v>
      </c>
      <c r="I7349" t="s">
        <v>5246</v>
      </c>
      <c r="J7349" t="s">
        <v>5254</v>
      </c>
      <c r="L7349" t="s">
        <v>5253</v>
      </c>
      <c r="M7349" t="s">
        <v>774</v>
      </c>
      <c r="N7349">
        <v>80828</v>
      </c>
      <c r="O7349" t="s">
        <v>70</v>
      </c>
      <c r="Q7349" t="s">
        <v>5248</v>
      </c>
      <c r="S7349" t="s">
        <v>72</v>
      </c>
      <c r="T7349" t="s">
        <v>32070</v>
      </c>
      <c r="U7349" t="s">
        <v>5359</v>
      </c>
      <c r="V7349" t="s">
        <v>5251</v>
      </c>
      <c r="W7349" t="s">
        <v>3857</v>
      </c>
      <c r="X7349" t="s">
        <v>379</v>
      </c>
      <c r="Y7349" t="str">
        <f>"37-2012"</f>
        <v>37-2012</v>
      </c>
      <c r="Z7349" t="s">
        <v>373</v>
      </c>
      <c r="AA7349">
        <v>721110</v>
      </c>
      <c r="AB7349">
        <v>5</v>
      </c>
      <c r="AC7349">
        <v>4</v>
      </c>
      <c r="AD7349" t="s">
        <v>79</v>
      </c>
      <c r="AE7349" t="s">
        <v>95</v>
      </c>
      <c r="AF7349">
        <v>36</v>
      </c>
      <c r="AG7349" s="4">
        <v>0.33333333333333331</v>
      </c>
      <c r="AH7349" s="4">
        <v>0.64583333333333337</v>
      </c>
      <c r="AI7349" s="6">
        <v>12</v>
      </c>
      <c r="AJ7349">
        <v>18</v>
      </c>
      <c r="AK7349">
        <v>18.75</v>
      </c>
      <c r="AL7349" t="s">
        <v>81</v>
      </c>
      <c r="AM7349" t="s">
        <v>82</v>
      </c>
      <c r="AO7349" t="s">
        <v>83</v>
      </c>
      <c r="AR7349" t="s">
        <v>82</v>
      </c>
      <c r="AT7349" t="s">
        <v>82</v>
      </c>
      <c r="AW7349" t="s">
        <v>72</v>
      </c>
      <c r="AX7349">
        <v>3</v>
      </c>
      <c r="AY7349" t="s">
        <v>5253</v>
      </c>
      <c r="AZ7349" t="s">
        <v>4750</v>
      </c>
      <c r="BA7349" t="s">
        <v>774</v>
      </c>
      <c r="BB7349">
        <v>80828</v>
      </c>
      <c r="BC7349" t="s">
        <v>87</v>
      </c>
      <c r="BH7349" t="s">
        <v>5254</v>
      </c>
      <c r="BJ7349">
        <v>815198636</v>
      </c>
    </row>
    <row r="7350" spans="1:62" x14ac:dyDescent="0.25">
      <c r="A7350" t="s">
        <v>35804</v>
      </c>
      <c r="B7350" s="2">
        <v>43552</v>
      </c>
      <c r="C7350" t="s">
        <v>63</v>
      </c>
      <c r="D7350" s="3">
        <v>43496.392012013886</v>
      </c>
      <c r="E7350" t="s">
        <v>64</v>
      </c>
      <c r="F7350" s="2">
        <v>43586</v>
      </c>
      <c r="G7350" s="2">
        <v>43784</v>
      </c>
      <c r="H7350" t="s">
        <v>16923</v>
      </c>
      <c r="I7350" t="s">
        <v>16924</v>
      </c>
      <c r="J7350" t="s">
        <v>16925</v>
      </c>
      <c r="K7350" t="s">
        <v>16926</v>
      </c>
      <c r="L7350" t="s">
        <v>3873</v>
      </c>
      <c r="M7350" t="s">
        <v>207</v>
      </c>
      <c r="N7350">
        <v>2633</v>
      </c>
      <c r="O7350" t="s">
        <v>70</v>
      </c>
      <c r="Q7350" t="s">
        <v>16927</v>
      </c>
      <c r="S7350" t="s">
        <v>72</v>
      </c>
      <c r="T7350" t="s">
        <v>651</v>
      </c>
      <c r="U7350" t="s">
        <v>652</v>
      </c>
      <c r="V7350" t="s">
        <v>653</v>
      </c>
      <c r="W7350" t="s">
        <v>207</v>
      </c>
      <c r="X7350" t="s">
        <v>1500</v>
      </c>
      <c r="Y7350" t="str">
        <f>"35-2014"</f>
        <v>35-2014</v>
      </c>
      <c r="Z7350" t="s">
        <v>301</v>
      </c>
      <c r="AA7350">
        <v>721110</v>
      </c>
      <c r="AB7350">
        <v>6</v>
      </c>
      <c r="AC7350">
        <v>6</v>
      </c>
      <c r="AD7350" t="s">
        <v>79</v>
      </c>
      <c r="AE7350" t="s">
        <v>95</v>
      </c>
      <c r="AF7350">
        <v>35</v>
      </c>
      <c r="AG7350" s="4">
        <v>0.375</v>
      </c>
      <c r="AH7350" s="4">
        <v>0.66666666666666663</v>
      </c>
      <c r="AI7350" s="5">
        <v>15.17</v>
      </c>
      <c r="AJ7350">
        <v>22.76</v>
      </c>
      <c r="AL7350" t="s">
        <v>81</v>
      </c>
      <c r="AM7350" t="s">
        <v>82</v>
      </c>
      <c r="AO7350" t="s">
        <v>83</v>
      </c>
      <c r="AR7350" t="s">
        <v>82</v>
      </c>
      <c r="AT7350" t="s">
        <v>82</v>
      </c>
      <c r="AW7350" t="s">
        <v>72</v>
      </c>
      <c r="AX7350">
        <v>3</v>
      </c>
      <c r="AY7350" t="s">
        <v>3873</v>
      </c>
      <c r="AZ7350" t="s">
        <v>4065</v>
      </c>
      <c r="BA7350" t="s">
        <v>207</v>
      </c>
      <c r="BB7350">
        <v>2633</v>
      </c>
      <c r="BC7350" t="s">
        <v>87</v>
      </c>
      <c r="BH7350" t="s">
        <v>16925</v>
      </c>
      <c r="BJ7350">
        <v>43192940</v>
      </c>
    </row>
    <row r="7351" spans="1:62" x14ac:dyDescent="0.25">
      <c r="A7351" t="s">
        <v>35847</v>
      </c>
      <c r="B7351" s="2">
        <v>43552</v>
      </c>
      <c r="C7351" t="s">
        <v>63</v>
      </c>
      <c r="D7351" s="3">
        <v>43496.204187662035</v>
      </c>
      <c r="E7351" t="s">
        <v>64</v>
      </c>
      <c r="F7351" s="2">
        <v>43586</v>
      </c>
      <c r="G7351" s="2">
        <v>43724</v>
      </c>
      <c r="H7351" t="s">
        <v>35848</v>
      </c>
      <c r="J7351" t="s">
        <v>35849</v>
      </c>
      <c r="K7351" t="s">
        <v>35850</v>
      </c>
      <c r="L7351" t="s">
        <v>35851</v>
      </c>
      <c r="M7351" t="s">
        <v>774</v>
      </c>
      <c r="N7351">
        <v>80452</v>
      </c>
      <c r="O7351" t="s">
        <v>70</v>
      </c>
      <c r="Q7351" t="s">
        <v>35852</v>
      </c>
      <c r="S7351" t="s">
        <v>82</v>
      </c>
      <c r="U7351" t="s">
        <v>92</v>
      </c>
      <c r="X7351" t="s">
        <v>35853</v>
      </c>
      <c r="Y7351" t="str">
        <f>"39-9032"</f>
        <v>39-9032</v>
      </c>
      <c r="Z7351" t="s">
        <v>5419</v>
      </c>
      <c r="AA7351">
        <v>713990</v>
      </c>
      <c r="AB7351">
        <v>6</v>
      </c>
      <c r="AC7351">
        <v>6</v>
      </c>
      <c r="AD7351" t="s">
        <v>79</v>
      </c>
      <c r="AE7351" t="s">
        <v>80</v>
      </c>
      <c r="AF7351">
        <v>35</v>
      </c>
      <c r="AG7351" s="4">
        <v>0.33333333333333331</v>
      </c>
      <c r="AH7351" s="4">
        <v>0.70833333333333337</v>
      </c>
      <c r="AI7351" s="5">
        <v>13.91</v>
      </c>
      <c r="AL7351" t="s">
        <v>81</v>
      </c>
      <c r="AM7351" t="s">
        <v>82</v>
      </c>
      <c r="AO7351" t="s">
        <v>83</v>
      </c>
      <c r="AP7351" t="s">
        <v>67</v>
      </c>
      <c r="AQ7351" t="s">
        <v>67</v>
      </c>
      <c r="AR7351" t="s">
        <v>82</v>
      </c>
      <c r="AT7351" t="s">
        <v>82</v>
      </c>
      <c r="AW7351" t="s">
        <v>72</v>
      </c>
      <c r="AX7351">
        <v>12</v>
      </c>
      <c r="AY7351" t="s">
        <v>22377</v>
      </c>
      <c r="AZ7351" t="s">
        <v>22380</v>
      </c>
      <c r="BA7351" t="s">
        <v>774</v>
      </c>
      <c r="BB7351">
        <v>80452</v>
      </c>
      <c r="BC7351" t="s">
        <v>87</v>
      </c>
      <c r="BH7351" t="s">
        <v>35854</v>
      </c>
      <c r="BJ7351">
        <v>841359859</v>
      </c>
    </row>
    <row r="7352" spans="1:62" x14ac:dyDescent="0.25">
      <c r="A7352" t="s">
        <v>36323</v>
      </c>
      <c r="B7352" s="2">
        <v>43552</v>
      </c>
      <c r="C7352" t="s">
        <v>63</v>
      </c>
      <c r="D7352" s="3">
        <v>43476.32850398148</v>
      </c>
      <c r="E7352" t="s">
        <v>282</v>
      </c>
      <c r="F7352" s="2">
        <v>43556</v>
      </c>
      <c r="G7352" s="2">
        <v>43770</v>
      </c>
      <c r="H7352" t="s">
        <v>10434</v>
      </c>
      <c r="I7352" t="s">
        <v>67</v>
      </c>
      <c r="J7352" t="s">
        <v>10435</v>
      </c>
      <c r="K7352" t="s">
        <v>36324</v>
      </c>
      <c r="L7352" t="s">
        <v>10437</v>
      </c>
      <c r="M7352" t="s">
        <v>714</v>
      </c>
      <c r="N7352">
        <v>70737</v>
      </c>
      <c r="O7352" t="s">
        <v>70</v>
      </c>
      <c r="P7352" t="s">
        <v>67</v>
      </c>
      <c r="Q7352" t="s">
        <v>36325</v>
      </c>
      <c r="S7352" t="s">
        <v>72</v>
      </c>
      <c r="T7352" t="s">
        <v>32057</v>
      </c>
      <c r="U7352" t="s">
        <v>32058</v>
      </c>
      <c r="V7352" t="s">
        <v>1042</v>
      </c>
      <c r="W7352" t="s">
        <v>147</v>
      </c>
      <c r="X7352" t="s">
        <v>3299</v>
      </c>
      <c r="Y7352" t="str">
        <f>"37-3011"</f>
        <v>37-3011</v>
      </c>
      <c r="Z7352" t="s">
        <v>94</v>
      </c>
      <c r="AA7352">
        <v>561730</v>
      </c>
      <c r="AB7352">
        <v>30</v>
      </c>
      <c r="AC7352">
        <v>13</v>
      </c>
      <c r="AD7352" t="s">
        <v>79</v>
      </c>
      <c r="AE7352" t="s">
        <v>95</v>
      </c>
      <c r="AF7352">
        <v>35</v>
      </c>
      <c r="AG7352" s="4">
        <v>0.27083333333333331</v>
      </c>
      <c r="AH7352" s="4">
        <v>0.625</v>
      </c>
      <c r="AI7352" s="5">
        <v>14.19</v>
      </c>
      <c r="AJ7352">
        <v>21.29</v>
      </c>
      <c r="AM7352" t="s">
        <v>82</v>
      </c>
      <c r="AO7352" t="s">
        <v>83</v>
      </c>
      <c r="AP7352" t="s">
        <v>67</v>
      </c>
      <c r="AQ7352" t="s">
        <v>67</v>
      </c>
      <c r="AR7352" t="s">
        <v>82</v>
      </c>
      <c r="AT7352" t="s">
        <v>82</v>
      </c>
      <c r="AW7352" t="s">
        <v>82</v>
      </c>
      <c r="AY7352" t="s">
        <v>10437</v>
      </c>
      <c r="AZ7352" t="s">
        <v>36326</v>
      </c>
      <c r="BA7352" t="s">
        <v>714</v>
      </c>
      <c r="BB7352">
        <v>70737</v>
      </c>
      <c r="BC7352" t="s">
        <v>79</v>
      </c>
      <c r="BD7352" t="s">
        <v>67</v>
      </c>
      <c r="BE7352" t="s">
        <v>67</v>
      </c>
      <c r="BH7352" t="s">
        <v>10435</v>
      </c>
      <c r="BI7352" t="s">
        <v>36327</v>
      </c>
      <c r="BJ7352">
        <v>721020083</v>
      </c>
    </row>
    <row r="7353" spans="1:62" x14ac:dyDescent="0.25">
      <c r="A7353" t="s">
        <v>36328</v>
      </c>
      <c r="B7353" s="2">
        <v>43552</v>
      </c>
      <c r="C7353" t="s">
        <v>63</v>
      </c>
      <c r="D7353" s="3">
        <v>43476.227769432873</v>
      </c>
      <c r="E7353" t="s">
        <v>64</v>
      </c>
      <c r="F7353" s="2">
        <v>43556</v>
      </c>
      <c r="G7353" s="2">
        <v>43830</v>
      </c>
      <c r="H7353" t="s">
        <v>15288</v>
      </c>
      <c r="I7353" t="s">
        <v>36329</v>
      </c>
      <c r="J7353" t="s">
        <v>15290</v>
      </c>
      <c r="L7353" t="s">
        <v>15291</v>
      </c>
      <c r="M7353" t="s">
        <v>197</v>
      </c>
      <c r="N7353">
        <v>50126</v>
      </c>
      <c r="O7353" t="s">
        <v>70</v>
      </c>
      <c r="Q7353" t="s">
        <v>15292</v>
      </c>
      <c r="S7353" t="s">
        <v>72</v>
      </c>
      <c r="T7353" t="s">
        <v>194</v>
      </c>
      <c r="U7353" t="s">
        <v>12045</v>
      </c>
      <c r="V7353" t="s">
        <v>12046</v>
      </c>
      <c r="W7353" t="s">
        <v>197</v>
      </c>
      <c r="X7353" t="s">
        <v>15117</v>
      </c>
      <c r="Y7353" t="str">
        <f>"47-3012"</f>
        <v>47-3012</v>
      </c>
      <c r="Z7353" t="s">
        <v>1540</v>
      </c>
      <c r="AA7353">
        <v>238110</v>
      </c>
      <c r="AB7353">
        <v>17</v>
      </c>
      <c r="AC7353">
        <v>17</v>
      </c>
      <c r="AD7353" t="s">
        <v>79</v>
      </c>
      <c r="AE7353" t="s">
        <v>95</v>
      </c>
      <c r="AF7353">
        <v>40</v>
      </c>
      <c r="AG7353" s="4">
        <v>0.3125</v>
      </c>
      <c r="AH7353" s="4">
        <v>0.66666666666666663</v>
      </c>
      <c r="AI7353" s="5">
        <v>13.99</v>
      </c>
      <c r="AJ7353">
        <v>20.99</v>
      </c>
      <c r="AM7353" t="s">
        <v>82</v>
      </c>
      <c r="AO7353" t="s">
        <v>83</v>
      </c>
      <c r="AR7353" t="s">
        <v>82</v>
      </c>
      <c r="AT7353" t="s">
        <v>82</v>
      </c>
      <c r="AW7353" t="s">
        <v>72</v>
      </c>
      <c r="AX7353">
        <v>6</v>
      </c>
      <c r="AY7353" t="s">
        <v>15291</v>
      </c>
      <c r="AZ7353" t="s">
        <v>764</v>
      </c>
      <c r="BA7353" t="s">
        <v>197</v>
      </c>
      <c r="BB7353">
        <v>50126</v>
      </c>
      <c r="BC7353" t="s">
        <v>79</v>
      </c>
      <c r="BH7353" t="s">
        <v>36330</v>
      </c>
      <c r="BJ7353">
        <v>421302817</v>
      </c>
    </row>
    <row r="7354" spans="1:62" x14ac:dyDescent="0.25">
      <c r="A7354" t="s">
        <v>36331</v>
      </c>
      <c r="B7354" s="2">
        <v>43552</v>
      </c>
      <c r="C7354" t="s">
        <v>63</v>
      </c>
      <c r="D7354" s="3">
        <v>43476.568752384257</v>
      </c>
      <c r="E7354" t="s">
        <v>64</v>
      </c>
      <c r="F7354" s="2">
        <v>43556</v>
      </c>
      <c r="G7354" s="2">
        <v>43799</v>
      </c>
      <c r="H7354" t="s">
        <v>36332</v>
      </c>
      <c r="J7354" t="s">
        <v>36333</v>
      </c>
      <c r="L7354" t="s">
        <v>19093</v>
      </c>
      <c r="M7354" t="s">
        <v>136</v>
      </c>
      <c r="N7354">
        <v>21133</v>
      </c>
      <c r="O7354" t="s">
        <v>70</v>
      </c>
      <c r="Q7354" t="s">
        <v>36334</v>
      </c>
      <c r="S7354" t="s">
        <v>72</v>
      </c>
      <c r="T7354" t="s">
        <v>24493</v>
      </c>
      <c r="U7354" t="s">
        <v>24494</v>
      </c>
      <c r="V7354" t="s">
        <v>24495</v>
      </c>
      <c r="W7354" t="s">
        <v>105</v>
      </c>
      <c r="X7354" t="s">
        <v>106</v>
      </c>
      <c r="Y7354" t="str">
        <f>"37-3011"</f>
        <v>37-3011</v>
      </c>
      <c r="Z7354" t="s">
        <v>94</v>
      </c>
      <c r="AA7354">
        <v>561730</v>
      </c>
      <c r="AB7354">
        <v>15</v>
      </c>
      <c r="AC7354">
        <v>15</v>
      </c>
      <c r="AD7354" t="s">
        <v>79</v>
      </c>
      <c r="AE7354" t="s">
        <v>95</v>
      </c>
      <c r="AF7354">
        <v>40</v>
      </c>
      <c r="AG7354" s="4">
        <v>0.3125</v>
      </c>
      <c r="AH7354" s="4">
        <v>0.6875</v>
      </c>
      <c r="AI7354" s="5">
        <v>15.39</v>
      </c>
      <c r="AJ7354">
        <v>23.09</v>
      </c>
      <c r="AL7354" t="s">
        <v>81</v>
      </c>
      <c r="AM7354" t="s">
        <v>82</v>
      </c>
      <c r="AO7354" t="s">
        <v>83</v>
      </c>
      <c r="AR7354" t="s">
        <v>82</v>
      </c>
      <c r="AT7354" t="s">
        <v>82</v>
      </c>
      <c r="AW7354" t="s">
        <v>82</v>
      </c>
      <c r="AY7354" t="s">
        <v>19093</v>
      </c>
      <c r="AZ7354" t="s">
        <v>3199</v>
      </c>
      <c r="BA7354" t="s">
        <v>136</v>
      </c>
      <c r="BB7354">
        <v>21133</v>
      </c>
      <c r="BC7354" t="s">
        <v>79</v>
      </c>
      <c r="BH7354" t="s">
        <v>36333</v>
      </c>
      <c r="BJ7354">
        <v>261877623</v>
      </c>
    </row>
    <row r="7355" spans="1:62" x14ac:dyDescent="0.25">
      <c r="A7355" t="s">
        <v>36368</v>
      </c>
      <c r="B7355" s="2">
        <v>43552</v>
      </c>
      <c r="C7355" t="s">
        <v>63</v>
      </c>
      <c r="D7355" s="3">
        <v>43515.444131203702</v>
      </c>
      <c r="E7355" t="s">
        <v>64</v>
      </c>
      <c r="F7355" s="2">
        <v>43602</v>
      </c>
      <c r="G7355" s="2">
        <v>43745</v>
      </c>
      <c r="H7355" t="s">
        <v>36369</v>
      </c>
      <c r="I7355" t="s">
        <v>67</v>
      </c>
      <c r="J7355" t="s">
        <v>36370</v>
      </c>
      <c r="K7355" t="s">
        <v>36371</v>
      </c>
      <c r="L7355" t="s">
        <v>36372</v>
      </c>
      <c r="M7355" t="s">
        <v>147</v>
      </c>
      <c r="N7355">
        <v>18350</v>
      </c>
      <c r="O7355" t="s">
        <v>70</v>
      </c>
      <c r="Q7355" t="s">
        <v>36373</v>
      </c>
      <c r="S7355" t="s">
        <v>72</v>
      </c>
      <c r="T7355" t="s">
        <v>651</v>
      </c>
      <c r="U7355" t="s">
        <v>652</v>
      </c>
      <c r="V7355" t="s">
        <v>653</v>
      </c>
      <c r="W7355" t="s">
        <v>207</v>
      </c>
      <c r="X7355" t="s">
        <v>1533</v>
      </c>
      <c r="Y7355" t="str">
        <f>"35-3031"</f>
        <v>35-3031</v>
      </c>
      <c r="Z7355" t="s">
        <v>410</v>
      </c>
      <c r="AA7355">
        <v>713910</v>
      </c>
      <c r="AB7355">
        <v>21</v>
      </c>
      <c r="AC7355">
        <v>21</v>
      </c>
      <c r="AD7355" t="s">
        <v>79</v>
      </c>
      <c r="AE7355" t="s">
        <v>95</v>
      </c>
      <c r="AF7355">
        <v>35</v>
      </c>
      <c r="AG7355" s="4">
        <v>0.375</v>
      </c>
      <c r="AH7355" s="4">
        <v>0.66666666666666663</v>
      </c>
      <c r="AI7355" s="5">
        <v>11.05</v>
      </c>
      <c r="AJ7355">
        <v>16.579999999999998</v>
      </c>
      <c r="AL7355" t="s">
        <v>81</v>
      </c>
      <c r="AM7355" t="s">
        <v>82</v>
      </c>
      <c r="AO7355" t="s">
        <v>83</v>
      </c>
      <c r="AP7355" t="s">
        <v>67</v>
      </c>
      <c r="AQ7355" t="s">
        <v>67</v>
      </c>
      <c r="AR7355" t="s">
        <v>82</v>
      </c>
      <c r="AT7355" t="s">
        <v>82</v>
      </c>
      <c r="AW7355" t="s">
        <v>72</v>
      </c>
      <c r="AX7355">
        <v>6</v>
      </c>
      <c r="AY7355" t="s">
        <v>36372</v>
      </c>
      <c r="AZ7355" t="s">
        <v>4357</v>
      </c>
      <c r="BA7355" t="s">
        <v>147</v>
      </c>
      <c r="BB7355">
        <v>18350</v>
      </c>
      <c r="BC7355" t="s">
        <v>79</v>
      </c>
      <c r="BH7355" t="s">
        <v>36374</v>
      </c>
      <c r="BJ7355">
        <v>236430104</v>
      </c>
    </row>
    <row r="7356" spans="1:62" x14ac:dyDescent="0.25">
      <c r="A7356" t="s">
        <v>36441</v>
      </c>
      <c r="B7356" s="2">
        <v>43552</v>
      </c>
      <c r="C7356" t="s">
        <v>63</v>
      </c>
      <c r="D7356" s="3">
        <v>43510.361581064812</v>
      </c>
      <c r="E7356" t="s">
        <v>64</v>
      </c>
      <c r="F7356" s="2">
        <v>43600</v>
      </c>
      <c r="G7356" s="2">
        <v>43769</v>
      </c>
      <c r="H7356" t="s">
        <v>16110</v>
      </c>
      <c r="I7356" t="s">
        <v>16111</v>
      </c>
      <c r="J7356" t="s">
        <v>16112</v>
      </c>
      <c r="L7356" t="s">
        <v>7840</v>
      </c>
      <c r="M7356" t="s">
        <v>649</v>
      </c>
      <c r="N7356">
        <v>86005</v>
      </c>
      <c r="O7356" t="s">
        <v>70</v>
      </c>
      <c r="Q7356" t="s">
        <v>16113</v>
      </c>
      <c r="S7356" t="s">
        <v>72</v>
      </c>
      <c r="T7356" t="s">
        <v>651</v>
      </c>
      <c r="U7356" t="s">
        <v>652</v>
      </c>
      <c r="V7356" t="s">
        <v>653</v>
      </c>
      <c r="W7356" t="s">
        <v>207</v>
      </c>
      <c r="X7356" t="s">
        <v>36442</v>
      </c>
      <c r="Y7356" t="str">
        <f>"39-3091"</f>
        <v>39-3091</v>
      </c>
      <c r="Z7356" t="s">
        <v>677</v>
      </c>
      <c r="AA7356">
        <v>713910</v>
      </c>
      <c r="AB7356">
        <v>14</v>
      </c>
      <c r="AC7356">
        <v>14</v>
      </c>
      <c r="AD7356" t="s">
        <v>79</v>
      </c>
      <c r="AE7356" t="s">
        <v>80</v>
      </c>
      <c r="AF7356">
        <v>35</v>
      </c>
      <c r="AG7356" s="4">
        <v>0.375</v>
      </c>
      <c r="AH7356" s="4">
        <v>0.66666666666666663</v>
      </c>
      <c r="AI7356" s="5">
        <v>11.08</v>
      </c>
      <c r="AJ7356">
        <v>16.62</v>
      </c>
      <c r="AK7356">
        <v>18</v>
      </c>
      <c r="AL7356" t="s">
        <v>81</v>
      </c>
      <c r="AM7356" t="s">
        <v>82</v>
      </c>
      <c r="AO7356" t="s">
        <v>83</v>
      </c>
      <c r="AR7356" t="s">
        <v>82</v>
      </c>
      <c r="AT7356" t="s">
        <v>82</v>
      </c>
      <c r="AW7356" t="s">
        <v>72</v>
      </c>
      <c r="AX7356">
        <v>3</v>
      </c>
      <c r="AY7356" t="s">
        <v>7840</v>
      </c>
      <c r="AZ7356" t="s">
        <v>7841</v>
      </c>
      <c r="BA7356" t="s">
        <v>649</v>
      </c>
      <c r="BB7356">
        <v>86005</v>
      </c>
      <c r="BC7356" t="s">
        <v>87</v>
      </c>
      <c r="BH7356" t="s">
        <v>16112</v>
      </c>
      <c r="BJ7356">
        <v>860605435</v>
      </c>
    </row>
    <row r="7357" spans="1:62" x14ac:dyDescent="0.25">
      <c r="A7357" t="s">
        <v>36444</v>
      </c>
      <c r="B7357" s="2">
        <v>43552</v>
      </c>
      <c r="C7357" t="s">
        <v>63</v>
      </c>
      <c r="D7357" s="3">
        <v>43515.443500532405</v>
      </c>
      <c r="E7357" t="s">
        <v>64</v>
      </c>
      <c r="F7357" s="2">
        <v>43602</v>
      </c>
      <c r="G7357" s="2">
        <v>43745</v>
      </c>
      <c r="H7357" t="s">
        <v>36369</v>
      </c>
      <c r="I7357" t="s">
        <v>67</v>
      </c>
      <c r="J7357" t="s">
        <v>36370</v>
      </c>
      <c r="K7357" t="s">
        <v>36371</v>
      </c>
      <c r="L7357" t="s">
        <v>36372</v>
      </c>
      <c r="M7357" t="s">
        <v>147</v>
      </c>
      <c r="N7357">
        <v>18350</v>
      </c>
      <c r="O7357" t="s">
        <v>70</v>
      </c>
      <c r="Q7357" t="s">
        <v>36373</v>
      </c>
      <c r="S7357" t="s">
        <v>72</v>
      </c>
      <c r="T7357" t="s">
        <v>651</v>
      </c>
      <c r="U7357" t="s">
        <v>652</v>
      </c>
      <c r="V7357" t="s">
        <v>653</v>
      </c>
      <c r="W7357" t="s">
        <v>207</v>
      </c>
      <c r="X7357" t="s">
        <v>1500</v>
      </c>
      <c r="Y7357" t="str">
        <f>"35-2014"</f>
        <v>35-2014</v>
      </c>
      <c r="Z7357" t="s">
        <v>301</v>
      </c>
      <c r="AA7357">
        <v>713910</v>
      </c>
      <c r="AB7357">
        <v>17</v>
      </c>
      <c r="AC7357">
        <v>17</v>
      </c>
      <c r="AD7357" t="s">
        <v>79</v>
      </c>
      <c r="AE7357" t="s">
        <v>95</v>
      </c>
      <c r="AF7357">
        <v>35</v>
      </c>
      <c r="AG7357" s="4">
        <v>0.375</v>
      </c>
      <c r="AH7357" s="4">
        <v>0.66666666666666663</v>
      </c>
      <c r="AI7357" s="5">
        <v>12.36</v>
      </c>
      <c r="AJ7357">
        <v>18.54</v>
      </c>
      <c r="AK7357">
        <v>22.5</v>
      </c>
      <c r="AL7357" t="s">
        <v>81</v>
      </c>
      <c r="AM7357" t="s">
        <v>82</v>
      </c>
      <c r="AO7357" t="s">
        <v>83</v>
      </c>
      <c r="AP7357" t="s">
        <v>67</v>
      </c>
      <c r="AQ7357" t="s">
        <v>67</v>
      </c>
      <c r="AR7357" t="s">
        <v>82</v>
      </c>
      <c r="AT7357" t="s">
        <v>82</v>
      </c>
      <c r="AW7357" t="s">
        <v>72</v>
      </c>
      <c r="AX7357">
        <v>6</v>
      </c>
      <c r="AY7357" t="s">
        <v>36372</v>
      </c>
      <c r="AZ7357" t="s">
        <v>4357</v>
      </c>
      <c r="BA7357" t="s">
        <v>147</v>
      </c>
      <c r="BB7357">
        <v>18350</v>
      </c>
      <c r="BC7357" t="s">
        <v>79</v>
      </c>
      <c r="BH7357" t="s">
        <v>36374</v>
      </c>
      <c r="BJ7357">
        <v>236430104</v>
      </c>
    </row>
    <row r="7358" spans="1:62" x14ac:dyDescent="0.25">
      <c r="A7358" t="s">
        <v>36459</v>
      </c>
      <c r="B7358" s="2">
        <v>43552</v>
      </c>
      <c r="C7358" t="s">
        <v>63</v>
      </c>
      <c r="D7358" s="3">
        <v>43510.389886759258</v>
      </c>
      <c r="E7358" t="s">
        <v>64</v>
      </c>
      <c r="F7358" s="2">
        <v>43600</v>
      </c>
      <c r="G7358" s="2">
        <v>43769</v>
      </c>
      <c r="H7358" t="s">
        <v>14931</v>
      </c>
      <c r="J7358" t="s">
        <v>14932</v>
      </c>
      <c r="L7358" t="s">
        <v>14933</v>
      </c>
      <c r="M7358" t="s">
        <v>298</v>
      </c>
      <c r="N7358">
        <v>3907</v>
      </c>
      <c r="O7358" t="s">
        <v>70</v>
      </c>
      <c r="Q7358" t="s">
        <v>14934</v>
      </c>
      <c r="S7358" t="s">
        <v>72</v>
      </c>
      <c r="T7358" t="s">
        <v>651</v>
      </c>
      <c r="U7358" t="s">
        <v>652</v>
      </c>
      <c r="V7358" t="s">
        <v>653</v>
      </c>
      <c r="W7358" t="s">
        <v>207</v>
      </c>
      <c r="X7358" t="s">
        <v>1427</v>
      </c>
      <c r="Y7358" t="str">
        <f>"37-2012"</f>
        <v>37-2012</v>
      </c>
      <c r="Z7358" t="s">
        <v>373</v>
      </c>
      <c r="AA7358">
        <v>721110</v>
      </c>
      <c r="AB7358">
        <v>15</v>
      </c>
      <c r="AC7358">
        <v>15</v>
      </c>
      <c r="AD7358" t="s">
        <v>79</v>
      </c>
      <c r="AE7358" t="s">
        <v>95</v>
      </c>
      <c r="AF7358">
        <v>35</v>
      </c>
      <c r="AG7358" s="4">
        <v>0.25</v>
      </c>
      <c r="AH7358" s="4">
        <v>0.54166666666666663</v>
      </c>
      <c r="AI7358" s="5">
        <v>11.15</v>
      </c>
      <c r="AJ7358">
        <v>16.73</v>
      </c>
      <c r="AK7358">
        <v>31.89</v>
      </c>
      <c r="AL7358" t="s">
        <v>81</v>
      </c>
      <c r="AM7358" t="s">
        <v>82</v>
      </c>
      <c r="AO7358" t="s">
        <v>83</v>
      </c>
      <c r="AR7358" t="s">
        <v>82</v>
      </c>
      <c r="AT7358" t="s">
        <v>82</v>
      </c>
      <c r="AW7358" t="s">
        <v>72</v>
      </c>
      <c r="AX7358">
        <v>3</v>
      </c>
      <c r="AY7358" t="s">
        <v>14933</v>
      </c>
      <c r="AZ7358" t="s">
        <v>14936</v>
      </c>
      <c r="BA7358" t="s">
        <v>298</v>
      </c>
      <c r="BB7358">
        <v>3907</v>
      </c>
      <c r="BC7358" t="s">
        <v>79</v>
      </c>
      <c r="BH7358" t="s">
        <v>14932</v>
      </c>
      <c r="BJ7358">
        <v>202587874</v>
      </c>
    </row>
    <row r="7359" spans="1:62" x14ac:dyDescent="0.25">
      <c r="A7359" t="s">
        <v>36709</v>
      </c>
      <c r="B7359" s="2">
        <v>43552</v>
      </c>
      <c r="C7359" t="s">
        <v>63</v>
      </c>
      <c r="D7359" s="3">
        <v>43518.533080844907</v>
      </c>
      <c r="E7359" t="s">
        <v>91</v>
      </c>
      <c r="H7359" t="s">
        <v>36710</v>
      </c>
      <c r="J7359" t="s">
        <v>36711</v>
      </c>
      <c r="L7359" t="s">
        <v>36712</v>
      </c>
      <c r="M7359" t="s">
        <v>323</v>
      </c>
      <c r="N7359">
        <v>93262</v>
      </c>
      <c r="O7359" t="s">
        <v>70</v>
      </c>
      <c r="Q7359" t="s">
        <v>36713</v>
      </c>
      <c r="S7359" t="s">
        <v>72</v>
      </c>
      <c r="T7359" t="s">
        <v>651</v>
      </c>
      <c r="U7359" t="s">
        <v>652</v>
      </c>
      <c r="V7359" t="s">
        <v>653</v>
      </c>
      <c r="W7359" t="s">
        <v>207</v>
      </c>
      <c r="X7359" t="s">
        <v>1427</v>
      </c>
      <c r="Y7359" t="str">
        <f>"37-2012"</f>
        <v>37-2012</v>
      </c>
      <c r="Z7359" t="s">
        <v>373</v>
      </c>
      <c r="AA7359">
        <v>712190</v>
      </c>
      <c r="AB7359">
        <v>4</v>
      </c>
      <c r="AD7359" t="s">
        <v>79</v>
      </c>
      <c r="AE7359" t="s">
        <v>95</v>
      </c>
      <c r="AF7359">
        <v>35</v>
      </c>
      <c r="AG7359" s="4">
        <v>0.375</v>
      </c>
      <c r="AH7359" s="4">
        <v>0.66666666666666663</v>
      </c>
      <c r="AI7359" s="6">
        <v>12</v>
      </c>
      <c r="AJ7359">
        <v>18</v>
      </c>
      <c r="AL7359" t="s">
        <v>81</v>
      </c>
      <c r="AM7359" t="s">
        <v>82</v>
      </c>
      <c r="AO7359" t="s">
        <v>83</v>
      </c>
      <c r="AR7359" t="s">
        <v>82</v>
      </c>
      <c r="AT7359" t="s">
        <v>82</v>
      </c>
      <c r="AW7359" t="s">
        <v>72</v>
      </c>
      <c r="AX7359">
        <v>3</v>
      </c>
      <c r="AY7359" t="s">
        <v>36712</v>
      </c>
      <c r="AZ7359" t="s">
        <v>21652</v>
      </c>
      <c r="BA7359" t="s">
        <v>323</v>
      </c>
      <c r="BB7359">
        <v>93262</v>
      </c>
      <c r="BC7359" t="s">
        <v>87</v>
      </c>
      <c r="BH7359" t="s">
        <v>36711</v>
      </c>
      <c r="BJ7359">
        <v>161547031</v>
      </c>
    </row>
    <row r="7360" spans="1:62" x14ac:dyDescent="0.25">
      <c r="A7360" t="s">
        <v>36723</v>
      </c>
      <c r="B7360" s="2">
        <v>43552</v>
      </c>
      <c r="C7360" t="s">
        <v>63</v>
      </c>
      <c r="D7360" s="3">
        <v>43518.535735613426</v>
      </c>
      <c r="E7360" t="s">
        <v>91</v>
      </c>
      <c r="H7360" t="s">
        <v>36724</v>
      </c>
      <c r="J7360" t="s">
        <v>36725</v>
      </c>
      <c r="L7360" t="s">
        <v>36726</v>
      </c>
      <c r="M7360" t="s">
        <v>323</v>
      </c>
      <c r="N7360">
        <v>93633</v>
      </c>
      <c r="O7360" t="s">
        <v>70</v>
      </c>
      <c r="Q7360" t="s">
        <v>36713</v>
      </c>
      <c r="S7360" t="s">
        <v>72</v>
      </c>
      <c r="T7360" t="s">
        <v>651</v>
      </c>
      <c r="U7360" t="s">
        <v>652</v>
      </c>
      <c r="V7360" t="s">
        <v>653</v>
      </c>
      <c r="W7360" t="s">
        <v>207</v>
      </c>
      <c r="X7360" t="s">
        <v>1427</v>
      </c>
      <c r="Y7360" t="str">
        <f>"37-2012"</f>
        <v>37-2012</v>
      </c>
      <c r="Z7360" t="s">
        <v>373</v>
      </c>
      <c r="AA7360">
        <v>712190</v>
      </c>
      <c r="AB7360">
        <v>4</v>
      </c>
      <c r="AD7360" t="s">
        <v>79</v>
      </c>
      <c r="AE7360" t="s">
        <v>95</v>
      </c>
      <c r="AF7360">
        <v>35</v>
      </c>
      <c r="AG7360" s="4">
        <v>0.375</v>
      </c>
      <c r="AH7360" s="4">
        <v>0.66666666666666663</v>
      </c>
      <c r="AI7360" s="6">
        <v>12</v>
      </c>
      <c r="AJ7360">
        <v>18</v>
      </c>
      <c r="AL7360" t="s">
        <v>81</v>
      </c>
      <c r="AM7360" t="s">
        <v>82</v>
      </c>
      <c r="AO7360" t="s">
        <v>83</v>
      </c>
      <c r="AR7360" t="s">
        <v>82</v>
      </c>
      <c r="AT7360" t="s">
        <v>82</v>
      </c>
      <c r="AW7360" t="s">
        <v>72</v>
      </c>
      <c r="AX7360">
        <v>3</v>
      </c>
      <c r="AY7360" t="s">
        <v>36726</v>
      </c>
      <c r="AZ7360" t="s">
        <v>21652</v>
      </c>
      <c r="BA7360" t="s">
        <v>323</v>
      </c>
      <c r="BB7360">
        <v>93633</v>
      </c>
      <c r="BC7360" t="s">
        <v>87</v>
      </c>
      <c r="BH7360" t="s">
        <v>36725</v>
      </c>
      <c r="BJ7360">
        <v>460737993</v>
      </c>
    </row>
    <row r="7361" spans="1:62" x14ac:dyDescent="0.25">
      <c r="A7361" t="s">
        <v>36727</v>
      </c>
      <c r="B7361" s="2">
        <v>43552</v>
      </c>
      <c r="C7361" t="s">
        <v>63</v>
      </c>
      <c r="D7361" s="3">
        <v>43482.395842685182</v>
      </c>
      <c r="E7361" t="s">
        <v>117</v>
      </c>
      <c r="H7361" t="s">
        <v>36728</v>
      </c>
      <c r="I7361" t="s">
        <v>67</v>
      </c>
      <c r="J7361" t="s">
        <v>36729</v>
      </c>
      <c r="K7361" t="s">
        <v>67</v>
      </c>
      <c r="L7361" t="s">
        <v>19030</v>
      </c>
      <c r="M7361" t="s">
        <v>69</v>
      </c>
      <c r="N7361">
        <v>40207</v>
      </c>
      <c r="O7361" t="s">
        <v>70</v>
      </c>
      <c r="P7361" t="s">
        <v>67</v>
      </c>
      <c r="Q7361" t="s">
        <v>36730</v>
      </c>
      <c r="S7361" t="s">
        <v>82</v>
      </c>
      <c r="U7361" t="s">
        <v>92</v>
      </c>
      <c r="X7361" t="s">
        <v>36731</v>
      </c>
      <c r="Y7361" t="str">
        <f>"35-2011"</f>
        <v>35-2011</v>
      </c>
      <c r="Z7361" t="s">
        <v>4393</v>
      </c>
      <c r="AA7361">
        <v>722211</v>
      </c>
      <c r="AB7361">
        <v>48</v>
      </c>
      <c r="AD7361" t="s">
        <v>79</v>
      </c>
      <c r="AE7361" t="s">
        <v>80</v>
      </c>
      <c r="AF7361">
        <v>40</v>
      </c>
      <c r="AG7361" s="4">
        <v>0.33333333333333331</v>
      </c>
      <c r="AH7361" s="4">
        <v>0.66666666666666663</v>
      </c>
      <c r="AI7361" s="5">
        <v>10.039999999999999</v>
      </c>
      <c r="AJ7361">
        <v>20.079999999999998</v>
      </c>
      <c r="AK7361">
        <v>22.08</v>
      </c>
      <c r="AL7361" t="s">
        <v>81</v>
      </c>
      <c r="AM7361" t="s">
        <v>82</v>
      </c>
      <c r="AO7361" t="s">
        <v>83</v>
      </c>
      <c r="AP7361" t="s">
        <v>67</v>
      </c>
      <c r="AQ7361" t="s">
        <v>67</v>
      </c>
      <c r="AR7361" t="s">
        <v>82</v>
      </c>
      <c r="AT7361" t="s">
        <v>82</v>
      </c>
      <c r="AW7361" t="s">
        <v>82</v>
      </c>
      <c r="AY7361" t="s">
        <v>2106</v>
      </c>
      <c r="AZ7361" t="s">
        <v>713</v>
      </c>
      <c r="BA7361" t="s">
        <v>69</v>
      </c>
      <c r="BB7361">
        <v>40207</v>
      </c>
      <c r="BC7361" t="s">
        <v>79</v>
      </c>
      <c r="BH7361" t="s">
        <v>36732</v>
      </c>
      <c r="BI7361" t="s">
        <v>67</v>
      </c>
      <c r="BJ7361">
        <v>273638290</v>
      </c>
    </row>
    <row r="7362" spans="1:62" x14ac:dyDescent="0.25">
      <c r="A7362" t="s">
        <v>36741</v>
      </c>
      <c r="B7362" s="2">
        <v>43552</v>
      </c>
      <c r="C7362" t="s">
        <v>63</v>
      </c>
      <c r="D7362" s="3">
        <v>43518.53213925926</v>
      </c>
      <c r="E7362" t="s">
        <v>91</v>
      </c>
      <c r="H7362" t="s">
        <v>36710</v>
      </c>
      <c r="J7362" t="s">
        <v>36711</v>
      </c>
      <c r="L7362" t="s">
        <v>36712</v>
      </c>
      <c r="M7362" t="s">
        <v>323</v>
      </c>
      <c r="N7362">
        <v>93262</v>
      </c>
      <c r="O7362" t="s">
        <v>70</v>
      </c>
      <c r="Q7362" t="s">
        <v>36713</v>
      </c>
      <c r="S7362" t="s">
        <v>72</v>
      </c>
      <c r="T7362" t="s">
        <v>651</v>
      </c>
      <c r="U7362" t="s">
        <v>652</v>
      </c>
      <c r="V7362" t="s">
        <v>653</v>
      </c>
      <c r="W7362" t="s">
        <v>207</v>
      </c>
      <c r="X7362" t="s">
        <v>1844</v>
      </c>
      <c r="Y7362" t="str">
        <f>"35-2014"</f>
        <v>35-2014</v>
      </c>
      <c r="Z7362" t="s">
        <v>301</v>
      </c>
      <c r="AA7362">
        <v>712190</v>
      </c>
      <c r="AB7362">
        <v>3</v>
      </c>
      <c r="AD7362" t="s">
        <v>79</v>
      </c>
      <c r="AE7362" t="s">
        <v>95</v>
      </c>
      <c r="AF7362">
        <v>35</v>
      </c>
      <c r="AG7362" s="4">
        <v>0.375</v>
      </c>
      <c r="AH7362" s="4">
        <v>0.66666666666666663</v>
      </c>
      <c r="AI7362" s="5">
        <v>12.88</v>
      </c>
      <c r="AJ7362">
        <v>19.32</v>
      </c>
      <c r="AL7362" t="s">
        <v>81</v>
      </c>
      <c r="AM7362" t="s">
        <v>82</v>
      </c>
      <c r="AO7362" t="s">
        <v>83</v>
      </c>
      <c r="AR7362" t="s">
        <v>82</v>
      </c>
      <c r="AT7362" t="s">
        <v>82</v>
      </c>
      <c r="AW7362" t="s">
        <v>72</v>
      </c>
      <c r="AX7362">
        <v>6</v>
      </c>
      <c r="AY7362" t="s">
        <v>36712</v>
      </c>
      <c r="AZ7362" t="s">
        <v>21652</v>
      </c>
      <c r="BA7362" t="s">
        <v>323</v>
      </c>
      <c r="BB7362">
        <v>93262</v>
      </c>
      <c r="BC7362" t="s">
        <v>87</v>
      </c>
      <c r="BH7362" t="s">
        <v>36711</v>
      </c>
      <c r="BJ7362">
        <v>161547031</v>
      </c>
    </row>
    <row r="7363" spans="1:62" x14ac:dyDescent="0.25">
      <c r="A7363" t="s">
        <v>36742</v>
      </c>
      <c r="B7363" s="2">
        <v>43552</v>
      </c>
      <c r="C7363" t="s">
        <v>63</v>
      </c>
      <c r="D7363" s="3">
        <v>43518.52919252315</v>
      </c>
      <c r="E7363" t="s">
        <v>91</v>
      </c>
      <c r="H7363" t="s">
        <v>36724</v>
      </c>
      <c r="J7363" t="s">
        <v>36725</v>
      </c>
      <c r="L7363" t="s">
        <v>36726</v>
      </c>
      <c r="M7363" t="s">
        <v>323</v>
      </c>
      <c r="N7363">
        <v>93633</v>
      </c>
      <c r="O7363" t="s">
        <v>70</v>
      </c>
      <c r="Q7363" t="s">
        <v>36713</v>
      </c>
      <c r="S7363" t="s">
        <v>72</v>
      </c>
      <c r="T7363" t="s">
        <v>651</v>
      </c>
      <c r="U7363" t="s">
        <v>652</v>
      </c>
      <c r="V7363" t="s">
        <v>653</v>
      </c>
      <c r="W7363" t="s">
        <v>207</v>
      </c>
      <c r="X7363" t="s">
        <v>1844</v>
      </c>
      <c r="Y7363" t="str">
        <f>"35-2014"</f>
        <v>35-2014</v>
      </c>
      <c r="Z7363" t="s">
        <v>301</v>
      </c>
      <c r="AA7363">
        <v>712190</v>
      </c>
      <c r="AB7363">
        <v>3</v>
      </c>
      <c r="AD7363" t="s">
        <v>79</v>
      </c>
      <c r="AE7363" t="s">
        <v>95</v>
      </c>
      <c r="AF7363">
        <v>35</v>
      </c>
      <c r="AG7363" s="4">
        <v>0.375</v>
      </c>
      <c r="AH7363" s="4">
        <v>0.66666666666666663</v>
      </c>
      <c r="AI7363" s="5">
        <v>12.88</v>
      </c>
      <c r="AJ7363">
        <v>19.32</v>
      </c>
      <c r="AL7363" t="s">
        <v>81</v>
      </c>
      <c r="AM7363" t="s">
        <v>82</v>
      </c>
      <c r="AO7363" t="s">
        <v>83</v>
      </c>
      <c r="AR7363" t="s">
        <v>82</v>
      </c>
      <c r="AT7363" t="s">
        <v>82</v>
      </c>
      <c r="AW7363" t="s">
        <v>72</v>
      </c>
      <c r="AX7363">
        <v>6</v>
      </c>
      <c r="AY7363" t="s">
        <v>36726</v>
      </c>
      <c r="AZ7363" t="s">
        <v>21652</v>
      </c>
      <c r="BA7363" t="s">
        <v>323</v>
      </c>
      <c r="BB7363">
        <v>93633</v>
      </c>
      <c r="BC7363" t="s">
        <v>87</v>
      </c>
      <c r="BH7363" t="s">
        <v>36725</v>
      </c>
      <c r="BJ7363">
        <v>460737993</v>
      </c>
    </row>
    <row r="7364" spans="1:62" x14ac:dyDescent="0.25">
      <c r="A7364" t="s">
        <v>36872</v>
      </c>
      <c r="B7364" s="2">
        <v>43552</v>
      </c>
      <c r="C7364" t="s">
        <v>63</v>
      </c>
      <c r="D7364" s="3">
        <v>43489.339161736112</v>
      </c>
      <c r="E7364" t="s">
        <v>117</v>
      </c>
      <c r="H7364" t="s">
        <v>36873</v>
      </c>
      <c r="I7364" t="s">
        <v>36874</v>
      </c>
      <c r="J7364" t="s">
        <v>36875</v>
      </c>
      <c r="L7364" t="s">
        <v>16637</v>
      </c>
      <c r="M7364" t="s">
        <v>3857</v>
      </c>
      <c r="N7364">
        <v>59714</v>
      </c>
      <c r="O7364" t="s">
        <v>70</v>
      </c>
      <c r="Q7364" t="s">
        <v>36876</v>
      </c>
      <c r="S7364" t="s">
        <v>82</v>
      </c>
      <c r="U7364" t="s">
        <v>92</v>
      </c>
      <c r="X7364" t="s">
        <v>2928</v>
      </c>
      <c r="Y7364" t="str">
        <f>"53-7061"</f>
        <v>53-7061</v>
      </c>
      <c r="Z7364" t="s">
        <v>2525</v>
      </c>
      <c r="AA7364">
        <v>48411</v>
      </c>
      <c r="AB7364">
        <v>2</v>
      </c>
      <c r="AD7364" t="s">
        <v>79</v>
      </c>
      <c r="AE7364" t="s">
        <v>80</v>
      </c>
      <c r="AF7364">
        <v>40</v>
      </c>
      <c r="AG7364" s="4">
        <v>0.33333333333333331</v>
      </c>
      <c r="AH7364" s="4">
        <v>0.66666666666666663</v>
      </c>
      <c r="AI7364" s="5">
        <v>13.96</v>
      </c>
      <c r="AJ7364">
        <v>0</v>
      </c>
      <c r="AL7364" t="s">
        <v>81</v>
      </c>
      <c r="AM7364" t="s">
        <v>82</v>
      </c>
      <c r="AO7364" t="s">
        <v>83</v>
      </c>
      <c r="AR7364" t="s">
        <v>82</v>
      </c>
      <c r="AT7364" t="s">
        <v>82</v>
      </c>
      <c r="AW7364" t="s">
        <v>82</v>
      </c>
      <c r="AY7364" t="s">
        <v>26234</v>
      </c>
      <c r="AZ7364" t="s">
        <v>3860</v>
      </c>
      <c r="BA7364" t="s">
        <v>3857</v>
      </c>
      <c r="BB7364">
        <v>59714</v>
      </c>
      <c r="BC7364" t="s">
        <v>87</v>
      </c>
      <c r="BH7364" t="s">
        <v>36877</v>
      </c>
      <c r="BJ7364">
        <v>833055630</v>
      </c>
    </row>
    <row r="7365" spans="1:62" x14ac:dyDescent="0.25">
      <c r="A7365" t="s">
        <v>36914</v>
      </c>
      <c r="B7365" s="2">
        <v>43552</v>
      </c>
      <c r="C7365" t="s">
        <v>63</v>
      </c>
      <c r="D7365" s="3">
        <v>43510.285058460649</v>
      </c>
      <c r="E7365" t="s">
        <v>117</v>
      </c>
      <c r="H7365" t="s">
        <v>11658</v>
      </c>
      <c r="J7365" t="s">
        <v>11659</v>
      </c>
      <c r="L7365" t="s">
        <v>11660</v>
      </c>
      <c r="M7365" t="s">
        <v>100</v>
      </c>
      <c r="N7365">
        <v>28345</v>
      </c>
      <c r="O7365" t="s">
        <v>70</v>
      </c>
      <c r="Q7365" t="s">
        <v>11661</v>
      </c>
      <c r="S7365" t="s">
        <v>82</v>
      </c>
      <c r="U7365" t="s">
        <v>92</v>
      </c>
      <c r="X7365" t="s">
        <v>1092</v>
      </c>
      <c r="Y7365" t="str">
        <f>"45-4011"</f>
        <v>45-4011</v>
      </c>
      <c r="Z7365" t="s">
        <v>763</v>
      </c>
      <c r="AA7365">
        <v>56173</v>
      </c>
      <c r="AB7365">
        <v>45</v>
      </c>
      <c r="AD7365" t="s">
        <v>79</v>
      </c>
      <c r="AE7365" t="s">
        <v>80</v>
      </c>
      <c r="AF7365">
        <v>35</v>
      </c>
      <c r="AG7365" s="4">
        <v>0.33333333333333331</v>
      </c>
      <c r="AH7365" s="4">
        <v>0.625</v>
      </c>
      <c r="AI7365" s="5">
        <v>15.06</v>
      </c>
      <c r="AJ7365">
        <v>22.59</v>
      </c>
      <c r="AL7365" t="s">
        <v>81</v>
      </c>
      <c r="AM7365" t="s">
        <v>82</v>
      </c>
      <c r="AO7365" t="s">
        <v>83</v>
      </c>
      <c r="AR7365" t="s">
        <v>82</v>
      </c>
      <c r="AT7365" t="s">
        <v>82</v>
      </c>
      <c r="AW7365" t="s">
        <v>72</v>
      </c>
      <c r="AX7365">
        <v>3</v>
      </c>
      <c r="AY7365" t="s">
        <v>5848</v>
      </c>
      <c r="AZ7365" t="s">
        <v>36915</v>
      </c>
      <c r="BA7365" t="s">
        <v>5849</v>
      </c>
      <c r="BB7365">
        <v>87004</v>
      </c>
      <c r="BC7365" t="s">
        <v>79</v>
      </c>
      <c r="BH7365" t="s">
        <v>36916</v>
      </c>
      <c r="BJ7365">
        <v>475589124</v>
      </c>
    </row>
    <row r="7366" spans="1:62" x14ac:dyDescent="0.25">
      <c r="A7366" t="s">
        <v>37150</v>
      </c>
      <c r="B7366" s="2">
        <v>43552</v>
      </c>
      <c r="C7366" t="s">
        <v>63</v>
      </c>
      <c r="D7366" s="3">
        <v>43495.591492881947</v>
      </c>
      <c r="E7366" t="s">
        <v>117</v>
      </c>
      <c r="H7366" t="s">
        <v>4829</v>
      </c>
      <c r="I7366" t="s">
        <v>4829</v>
      </c>
      <c r="J7366" t="s">
        <v>4830</v>
      </c>
      <c r="L7366" t="s">
        <v>4831</v>
      </c>
      <c r="M7366" t="s">
        <v>859</v>
      </c>
      <c r="N7366">
        <v>99357</v>
      </c>
      <c r="O7366" t="s">
        <v>70</v>
      </c>
      <c r="P7366" t="s">
        <v>4832</v>
      </c>
      <c r="Q7366" t="s">
        <v>4833</v>
      </c>
      <c r="S7366" t="s">
        <v>82</v>
      </c>
      <c r="U7366" t="s">
        <v>92</v>
      </c>
      <c r="X7366" t="s">
        <v>4834</v>
      </c>
      <c r="Y7366" t="str">
        <f>"41-2011"</f>
        <v>41-2011</v>
      </c>
      <c r="Z7366" t="s">
        <v>4835</v>
      </c>
      <c r="AA7366">
        <v>4451</v>
      </c>
      <c r="AB7366">
        <v>3</v>
      </c>
      <c r="AD7366" t="s">
        <v>79</v>
      </c>
      <c r="AE7366" t="s">
        <v>80</v>
      </c>
      <c r="AF7366">
        <v>40</v>
      </c>
      <c r="AG7366" s="4">
        <v>0.625</v>
      </c>
      <c r="AH7366" s="4">
        <v>0.95833333333333337</v>
      </c>
      <c r="AI7366" s="5">
        <v>12.64</v>
      </c>
      <c r="AJ7366">
        <v>18.96</v>
      </c>
      <c r="AL7366" t="s">
        <v>81</v>
      </c>
      <c r="AM7366" t="s">
        <v>82</v>
      </c>
      <c r="AO7366" t="s">
        <v>213</v>
      </c>
      <c r="AP7366" t="s">
        <v>130</v>
      </c>
      <c r="AQ7366" t="s">
        <v>130</v>
      </c>
      <c r="AR7366" t="s">
        <v>82</v>
      </c>
      <c r="AT7366" t="s">
        <v>82</v>
      </c>
      <c r="AW7366" t="s">
        <v>72</v>
      </c>
      <c r="AX7366">
        <v>3</v>
      </c>
      <c r="AY7366" t="s">
        <v>25543</v>
      </c>
      <c r="AZ7366" t="s">
        <v>25544</v>
      </c>
      <c r="BA7366" t="s">
        <v>859</v>
      </c>
      <c r="BB7366">
        <v>99357</v>
      </c>
      <c r="BC7366" t="s">
        <v>87</v>
      </c>
      <c r="BH7366" t="s">
        <v>4838</v>
      </c>
      <c r="BJ7366">
        <v>453448216</v>
      </c>
    </row>
    <row r="7367" spans="1:62" x14ac:dyDescent="0.25">
      <c r="A7367" t="s">
        <v>37505</v>
      </c>
      <c r="B7367" s="2">
        <v>43552</v>
      </c>
      <c r="C7367" t="s">
        <v>63</v>
      </c>
      <c r="D7367" s="3">
        <v>43508.59725929398</v>
      </c>
      <c r="E7367" t="s">
        <v>64</v>
      </c>
      <c r="F7367" s="2">
        <v>43586</v>
      </c>
      <c r="G7367" s="2">
        <v>43709</v>
      </c>
      <c r="H7367" t="s">
        <v>12625</v>
      </c>
      <c r="J7367" t="s">
        <v>12626</v>
      </c>
      <c r="L7367" t="s">
        <v>4750</v>
      </c>
      <c r="M7367" t="s">
        <v>2356</v>
      </c>
      <c r="N7367">
        <v>68512</v>
      </c>
      <c r="O7367" t="s">
        <v>70</v>
      </c>
      <c r="Q7367" t="s">
        <v>12627</v>
      </c>
      <c r="S7367" t="s">
        <v>72</v>
      </c>
      <c r="T7367" t="s">
        <v>12628</v>
      </c>
      <c r="U7367" t="s">
        <v>12629</v>
      </c>
      <c r="V7367" t="s">
        <v>12630</v>
      </c>
      <c r="W7367" t="s">
        <v>105</v>
      </c>
      <c r="X7367" t="s">
        <v>3244</v>
      </c>
      <c r="Y7367" t="str">
        <f>"37-1012"</f>
        <v>37-1012</v>
      </c>
      <c r="Z7367" t="s">
        <v>19205</v>
      </c>
      <c r="AA7367">
        <v>237990</v>
      </c>
      <c r="AB7367">
        <v>1</v>
      </c>
      <c r="AC7367">
        <v>1</v>
      </c>
      <c r="AD7367" t="s">
        <v>79</v>
      </c>
      <c r="AE7367" t="s">
        <v>80</v>
      </c>
      <c r="AF7367">
        <v>40</v>
      </c>
      <c r="AG7367" s="4">
        <v>0.25</v>
      </c>
      <c r="AH7367" s="4">
        <v>0.60416666666666663</v>
      </c>
      <c r="AI7367" s="5">
        <v>33.049999999999997</v>
      </c>
      <c r="AJ7367">
        <v>49.58</v>
      </c>
      <c r="AL7367" t="s">
        <v>81</v>
      </c>
      <c r="AM7367" t="s">
        <v>72</v>
      </c>
      <c r="AN7367">
        <v>15</v>
      </c>
      <c r="AO7367" t="s">
        <v>83</v>
      </c>
      <c r="AR7367" t="s">
        <v>82</v>
      </c>
      <c r="AT7367" t="s">
        <v>82</v>
      </c>
      <c r="AW7367" t="s">
        <v>72</v>
      </c>
      <c r="AX7367">
        <v>12</v>
      </c>
      <c r="AY7367" t="s">
        <v>37506</v>
      </c>
      <c r="AZ7367" t="s">
        <v>37507</v>
      </c>
      <c r="BA7367" t="s">
        <v>5997</v>
      </c>
      <c r="BB7367">
        <v>58854</v>
      </c>
      <c r="BC7367" t="s">
        <v>79</v>
      </c>
      <c r="BH7367" t="s">
        <v>37508</v>
      </c>
      <c r="BI7367" t="s">
        <v>27776</v>
      </c>
      <c r="BJ7367">
        <v>470822871</v>
      </c>
    </row>
    <row r="7368" spans="1:62" x14ac:dyDescent="0.25">
      <c r="A7368" t="s">
        <v>37718</v>
      </c>
      <c r="B7368" s="2">
        <v>43552</v>
      </c>
      <c r="C7368" t="s">
        <v>63</v>
      </c>
      <c r="D7368" s="3">
        <v>43508.488502453707</v>
      </c>
      <c r="E7368" t="s">
        <v>117</v>
      </c>
      <c r="H7368" t="s">
        <v>30460</v>
      </c>
      <c r="I7368" t="s">
        <v>67</v>
      </c>
      <c r="J7368" t="s">
        <v>37719</v>
      </c>
      <c r="K7368" t="s">
        <v>67</v>
      </c>
      <c r="L7368" t="s">
        <v>37720</v>
      </c>
      <c r="M7368" t="s">
        <v>105</v>
      </c>
      <c r="N7368">
        <v>78154</v>
      </c>
      <c r="O7368" t="s">
        <v>70</v>
      </c>
      <c r="P7368" t="s">
        <v>67</v>
      </c>
      <c r="Q7368" t="s">
        <v>27560</v>
      </c>
      <c r="S7368" t="s">
        <v>72</v>
      </c>
      <c r="T7368" t="s">
        <v>27561</v>
      </c>
      <c r="U7368" t="s">
        <v>27562</v>
      </c>
      <c r="V7368" t="s">
        <v>8088</v>
      </c>
      <c r="W7368" t="s">
        <v>761</v>
      </c>
      <c r="X7368" t="s">
        <v>27563</v>
      </c>
      <c r="Y7368" t="str">
        <f>"47-2131"</f>
        <v>47-2131</v>
      </c>
      <c r="Z7368" t="s">
        <v>7275</v>
      </c>
      <c r="AA7368">
        <v>2389</v>
      </c>
      <c r="AB7368">
        <v>40</v>
      </c>
      <c r="AD7368" t="s">
        <v>79</v>
      </c>
      <c r="AE7368" t="s">
        <v>95</v>
      </c>
      <c r="AF7368">
        <v>40</v>
      </c>
      <c r="AG7368" s="4">
        <v>0.33333333333333331</v>
      </c>
      <c r="AH7368" s="4">
        <v>0.70833333333333337</v>
      </c>
      <c r="AI7368" s="5">
        <v>18.47</v>
      </c>
      <c r="AJ7368">
        <v>27.7</v>
      </c>
      <c r="AK7368">
        <v>27.7</v>
      </c>
      <c r="AL7368" t="s">
        <v>81</v>
      </c>
      <c r="AM7368" t="s">
        <v>82</v>
      </c>
      <c r="AO7368" t="s">
        <v>83</v>
      </c>
      <c r="AR7368" t="s">
        <v>82</v>
      </c>
      <c r="AT7368" t="s">
        <v>82</v>
      </c>
      <c r="AW7368" t="s">
        <v>82</v>
      </c>
      <c r="AY7368" t="s">
        <v>37720</v>
      </c>
      <c r="AZ7368" t="s">
        <v>4046</v>
      </c>
      <c r="BA7368" t="s">
        <v>105</v>
      </c>
      <c r="BB7368">
        <v>78154</v>
      </c>
      <c r="BC7368" t="s">
        <v>79</v>
      </c>
      <c r="BH7368" t="s">
        <v>37719</v>
      </c>
      <c r="BJ7368">
        <v>200512798</v>
      </c>
    </row>
    <row r="7369" spans="1:62" x14ac:dyDescent="0.25">
      <c r="A7369" t="s">
        <v>37721</v>
      </c>
      <c r="B7369" s="2">
        <v>43552</v>
      </c>
      <c r="C7369" t="s">
        <v>63</v>
      </c>
      <c r="D7369" s="3">
        <v>43508.582123148146</v>
      </c>
      <c r="E7369" t="s">
        <v>64</v>
      </c>
      <c r="F7369" s="2">
        <v>43586</v>
      </c>
      <c r="G7369" s="2">
        <v>43709</v>
      </c>
      <c r="H7369" t="s">
        <v>12625</v>
      </c>
      <c r="J7369" t="s">
        <v>12626</v>
      </c>
      <c r="L7369" t="s">
        <v>4750</v>
      </c>
      <c r="M7369" t="s">
        <v>2356</v>
      </c>
      <c r="N7369">
        <v>68512</v>
      </c>
      <c r="O7369" t="s">
        <v>70</v>
      </c>
      <c r="Q7369" t="s">
        <v>12627</v>
      </c>
      <c r="S7369" t="s">
        <v>72</v>
      </c>
      <c r="T7369" t="s">
        <v>12628</v>
      </c>
      <c r="U7369" t="s">
        <v>12629</v>
      </c>
      <c r="V7369" t="s">
        <v>12630</v>
      </c>
      <c r="W7369" t="s">
        <v>105</v>
      </c>
      <c r="X7369" t="s">
        <v>12631</v>
      </c>
      <c r="Y7369" t="str">
        <f>"37-3011"</f>
        <v>37-3011</v>
      </c>
      <c r="Z7369" t="s">
        <v>94</v>
      </c>
      <c r="AA7369">
        <v>237990</v>
      </c>
      <c r="AB7369">
        <v>21</v>
      </c>
      <c r="AC7369">
        <v>21</v>
      </c>
      <c r="AD7369" t="s">
        <v>79</v>
      </c>
      <c r="AE7369" t="s">
        <v>80</v>
      </c>
      <c r="AF7369">
        <v>40</v>
      </c>
      <c r="AG7369" s="4">
        <v>0.25</v>
      </c>
      <c r="AH7369" s="4">
        <v>0.60416666666666663</v>
      </c>
      <c r="AI7369" s="5">
        <v>15.3</v>
      </c>
      <c r="AJ7369">
        <v>22.95</v>
      </c>
      <c r="AL7369" t="s">
        <v>81</v>
      </c>
      <c r="AM7369" t="s">
        <v>82</v>
      </c>
      <c r="AO7369" t="s">
        <v>83</v>
      </c>
      <c r="AR7369" t="s">
        <v>82</v>
      </c>
      <c r="AT7369" t="s">
        <v>82</v>
      </c>
      <c r="AW7369" t="s">
        <v>72</v>
      </c>
      <c r="AX7369">
        <v>6</v>
      </c>
      <c r="AY7369" t="s">
        <v>37506</v>
      </c>
      <c r="AZ7369" t="s">
        <v>37507</v>
      </c>
      <c r="BA7369" t="s">
        <v>5997</v>
      </c>
      <c r="BB7369">
        <v>58854</v>
      </c>
      <c r="BC7369" t="s">
        <v>79</v>
      </c>
      <c r="BH7369" t="s">
        <v>37508</v>
      </c>
      <c r="BI7369" t="s">
        <v>27776</v>
      </c>
      <c r="BJ7369">
        <v>470822871</v>
      </c>
    </row>
    <row r="7370" spans="1:62" x14ac:dyDescent="0.25">
      <c r="A7370" t="s">
        <v>37722</v>
      </c>
      <c r="B7370" s="2">
        <v>43552</v>
      </c>
      <c r="C7370" t="s">
        <v>63</v>
      </c>
      <c r="D7370" s="3">
        <v>43510.226635624997</v>
      </c>
      <c r="E7370" t="s">
        <v>64</v>
      </c>
      <c r="F7370" s="2">
        <v>43600</v>
      </c>
      <c r="G7370" s="2">
        <v>43723</v>
      </c>
      <c r="H7370" t="s">
        <v>11758</v>
      </c>
      <c r="J7370" t="s">
        <v>11650</v>
      </c>
      <c r="K7370" t="s">
        <v>11651</v>
      </c>
      <c r="L7370" t="s">
        <v>11759</v>
      </c>
      <c r="M7370" t="s">
        <v>136</v>
      </c>
      <c r="N7370">
        <v>21117</v>
      </c>
      <c r="O7370" t="s">
        <v>70</v>
      </c>
      <c r="Q7370" t="s">
        <v>11653</v>
      </c>
      <c r="S7370" t="s">
        <v>82</v>
      </c>
      <c r="U7370" t="s">
        <v>92</v>
      </c>
      <c r="X7370" t="s">
        <v>7126</v>
      </c>
      <c r="Y7370" t="str">
        <f>"33-9092"</f>
        <v>33-9092</v>
      </c>
      <c r="Z7370" t="s">
        <v>3678</v>
      </c>
      <c r="AA7370">
        <v>713990</v>
      </c>
      <c r="AB7370">
        <v>200</v>
      </c>
      <c r="AC7370">
        <v>200</v>
      </c>
      <c r="AD7370" t="s">
        <v>79</v>
      </c>
      <c r="AE7370" t="s">
        <v>80</v>
      </c>
      <c r="AF7370">
        <v>40</v>
      </c>
      <c r="AG7370" s="4">
        <v>0.45833333333333331</v>
      </c>
      <c r="AH7370" s="4">
        <v>0.79166666666666663</v>
      </c>
      <c r="AI7370" s="5">
        <v>10.52</v>
      </c>
      <c r="AL7370" t="s">
        <v>81</v>
      </c>
      <c r="AM7370" t="s">
        <v>82</v>
      </c>
      <c r="AO7370" t="s">
        <v>213</v>
      </c>
      <c r="AP7370" t="s">
        <v>67</v>
      </c>
      <c r="AQ7370" t="s">
        <v>67</v>
      </c>
      <c r="AR7370" t="s">
        <v>82</v>
      </c>
      <c r="AT7370" t="s">
        <v>82</v>
      </c>
      <c r="AW7370" t="s">
        <v>82</v>
      </c>
      <c r="AY7370" t="s">
        <v>7348</v>
      </c>
      <c r="AZ7370" t="s">
        <v>3775</v>
      </c>
      <c r="BA7370" t="s">
        <v>136</v>
      </c>
      <c r="BB7370">
        <v>21046</v>
      </c>
      <c r="BC7370" t="s">
        <v>79</v>
      </c>
      <c r="BH7370" t="s">
        <v>11724</v>
      </c>
      <c r="BI7370" t="s">
        <v>11725</v>
      </c>
      <c r="BJ7370">
        <v>510387108</v>
      </c>
    </row>
    <row r="7371" spans="1:62" x14ac:dyDescent="0.25">
      <c r="A7371" t="s">
        <v>37815</v>
      </c>
      <c r="B7371" s="2">
        <v>43552</v>
      </c>
      <c r="C7371" t="s">
        <v>63</v>
      </c>
      <c r="D7371" s="3">
        <v>43510.520785231478</v>
      </c>
      <c r="E7371" t="s">
        <v>117</v>
      </c>
      <c r="H7371" t="s">
        <v>24218</v>
      </c>
      <c r="I7371" t="s">
        <v>67</v>
      </c>
      <c r="J7371" t="s">
        <v>24219</v>
      </c>
      <c r="K7371" t="s">
        <v>24220</v>
      </c>
      <c r="L7371" t="s">
        <v>3199</v>
      </c>
      <c r="M7371" t="s">
        <v>136</v>
      </c>
      <c r="N7371">
        <v>21236</v>
      </c>
      <c r="O7371" t="s">
        <v>70</v>
      </c>
      <c r="P7371" t="s">
        <v>67</v>
      </c>
      <c r="Q7371" t="s">
        <v>24221</v>
      </c>
      <c r="S7371" t="s">
        <v>72</v>
      </c>
      <c r="T7371" t="s">
        <v>37816</v>
      </c>
      <c r="U7371" t="s">
        <v>37817</v>
      </c>
      <c r="V7371" t="s">
        <v>22680</v>
      </c>
      <c r="W7371" t="s">
        <v>9587</v>
      </c>
      <c r="X7371" t="s">
        <v>15227</v>
      </c>
      <c r="Y7371" t="str">
        <f>"47-2061"</f>
        <v>47-2061</v>
      </c>
      <c r="Z7371" t="s">
        <v>326</v>
      </c>
      <c r="AA7371">
        <v>238990</v>
      </c>
      <c r="AB7371">
        <v>8</v>
      </c>
      <c r="AD7371" t="s">
        <v>79</v>
      </c>
      <c r="AE7371" t="s">
        <v>80</v>
      </c>
      <c r="AF7371">
        <v>40</v>
      </c>
      <c r="AG7371" s="4">
        <v>0.29166666666666669</v>
      </c>
      <c r="AH7371" s="4">
        <v>0.64583333333333337</v>
      </c>
      <c r="AI7371" s="5">
        <v>17.440000000000001</v>
      </c>
      <c r="AJ7371">
        <v>26.16</v>
      </c>
      <c r="AK7371">
        <v>26.16</v>
      </c>
      <c r="AL7371" t="s">
        <v>81</v>
      </c>
      <c r="AM7371" t="s">
        <v>82</v>
      </c>
      <c r="AO7371" t="s">
        <v>83</v>
      </c>
      <c r="AP7371" t="s">
        <v>67</v>
      </c>
      <c r="AQ7371" t="s">
        <v>67</v>
      </c>
      <c r="AR7371" t="s">
        <v>82</v>
      </c>
      <c r="AT7371" t="s">
        <v>82</v>
      </c>
      <c r="AW7371" t="s">
        <v>72</v>
      </c>
      <c r="AX7371">
        <v>3</v>
      </c>
      <c r="AY7371" t="s">
        <v>3199</v>
      </c>
      <c r="AZ7371" t="s">
        <v>3199</v>
      </c>
      <c r="BA7371" t="s">
        <v>136</v>
      </c>
      <c r="BB7371">
        <v>21236</v>
      </c>
      <c r="BC7371" t="s">
        <v>79</v>
      </c>
      <c r="BH7371" t="s">
        <v>24219</v>
      </c>
      <c r="BI7371" t="s">
        <v>24220</v>
      </c>
      <c r="BJ7371">
        <v>454761582</v>
      </c>
    </row>
    <row r="7372" spans="1:62" x14ac:dyDescent="0.25">
      <c r="A7372" t="s">
        <v>37830</v>
      </c>
      <c r="B7372" s="2">
        <v>43552</v>
      </c>
      <c r="C7372" t="s">
        <v>63</v>
      </c>
      <c r="D7372" s="3">
        <v>43510.508428275461</v>
      </c>
      <c r="E7372" t="s">
        <v>91</v>
      </c>
      <c r="H7372" t="s">
        <v>37831</v>
      </c>
      <c r="I7372" t="s">
        <v>67</v>
      </c>
      <c r="J7372" t="s">
        <v>37832</v>
      </c>
      <c r="K7372" t="s">
        <v>67</v>
      </c>
      <c r="L7372" t="s">
        <v>37833</v>
      </c>
      <c r="M7372" t="s">
        <v>226</v>
      </c>
      <c r="N7372">
        <v>48030</v>
      </c>
      <c r="O7372" t="s">
        <v>70</v>
      </c>
      <c r="P7372" t="s">
        <v>67</v>
      </c>
      <c r="Q7372" t="s">
        <v>37834</v>
      </c>
      <c r="S7372" t="s">
        <v>72</v>
      </c>
      <c r="T7372" t="s">
        <v>14635</v>
      </c>
      <c r="U7372" t="s">
        <v>14636</v>
      </c>
      <c r="V7372" t="s">
        <v>14637</v>
      </c>
      <c r="W7372" t="s">
        <v>105</v>
      </c>
      <c r="X7372" t="s">
        <v>467</v>
      </c>
      <c r="Y7372" t="str">
        <f>"47-2061"</f>
        <v>47-2061</v>
      </c>
      <c r="Z7372" t="s">
        <v>326</v>
      </c>
      <c r="AA7372">
        <v>23811</v>
      </c>
      <c r="AB7372">
        <v>6</v>
      </c>
      <c r="AD7372" t="s">
        <v>79</v>
      </c>
      <c r="AE7372" t="s">
        <v>80</v>
      </c>
      <c r="AF7372">
        <v>40</v>
      </c>
      <c r="AG7372" s="4">
        <v>0.33333333333333331</v>
      </c>
      <c r="AH7372" s="4">
        <v>0.70833333333333337</v>
      </c>
      <c r="AI7372" s="5">
        <v>19.38</v>
      </c>
      <c r="AJ7372">
        <v>29.07</v>
      </c>
      <c r="AK7372">
        <v>29.07</v>
      </c>
      <c r="AL7372" t="s">
        <v>81</v>
      </c>
      <c r="AM7372" t="s">
        <v>82</v>
      </c>
      <c r="AO7372" t="s">
        <v>83</v>
      </c>
      <c r="AP7372" t="s">
        <v>67</v>
      </c>
      <c r="AQ7372" t="s">
        <v>67</v>
      </c>
      <c r="AR7372" t="s">
        <v>82</v>
      </c>
      <c r="AT7372" t="s">
        <v>82</v>
      </c>
      <c r="AW7372" t="s">
        <v>82</v>
      </c>
      <c r="AY7372" t="s">
        <v>37833</v>
      </c>
      <c r="AZ7372" t="s">
        <v>9518</v>
      </c>
      <c r="BA7372" t="s">
        <v>226</v>
      </c>
      <c r="BB7372">
        <v>48030</v>
      </c>
      <c r="BC7372" t="s">
        <v>79</v>
      </c>
      <c r="BH7372" t="s">
        <v>37832</v>
      </c>
      <c r="BI7372" t="s">
        <v>67</v>
      </c>
      <c r="BJ7372">
        <v>264788500</v>
      </c>
    </row>
    <row r="7373" spans="1:62" x14ac:dyDescent="0.25">
      <c r="A7373" t="s">
        <v>37849</v>
      </c>
      <c r="B7373" s="2">
        <v>43552</v>
      </c>
      <c r="C7373" t="s">
        <v>63</v>
      </c>
      <c r="D7373" s="3">
        <v>43511.217260717596</v>
      </c>
      <c r="E7373" t="s">
        <v>64</v>
      </c>
      <c r="F7373" s="2">
        <v>43600</v>
      </c>
      <c r="G7373" s="2">
        <v>43753</v>
      </c>
      <c r="H7373" t="s">
        <v>35634</v>
      </c>
      <c r="I7373" t="s">
        <v>35635</v>
      </c>
      <c r="J7373" t="s">
        <v>35636</v>
      </c>
      <c r="K7373" t="s">
        <v>67</v>
      </c>
      <c r="L7373" t="s">
        <v>35637</v>
      </c>
      <c r="M7373" t="s">
        <v>308</v>
      </c>
      <c r="N7373">
        <v>7921</v>
      </c>
      <c r="O7373" t="s">
        <v>70</v>
      </c>
      <c r="P7373" t="s">
        <v>67</v>
      </c>
      <c r="Q7373" t="s">
        <v>35638</v>
      </c>
      <c r="S7373" t="s">
        <v>72</v>
      </c>
      <c r="T7373" t="s">
        <v>651</v>
      </c>
      <c r="U7373" t="s">
        <v>652</v>
      </c>
      <c r="V7373" t="s">
        <v>653</v>
      </c>
      <c r="W7373" t="s">
        <v>207</v>
      </c>
      <c r="X7373" t="s">
        <v>1533</v>
      </c>
      <c r="Y7373" t="str">
        <f>"35-3031"</f>
        <v>35-3031</v>
      </c>
      <c r="Z7373" t="s">
        <v>410</v>
      </c>
      <c r="AA7373">
        <v>713910</v>
      </c>
      <c r="AB7373">
        <v>6</v>
      </c>
      <c r="AC7373">
        <v>6</v>
      </c>
      <c r="AD7373" t="s">
        <v>79</v>
      </c>
      <c r="AE7373" t="s">
        <v>95</v>
      </c>
      <c r="AF7373">
        <v>40</v>
      </c>
      <c r="AG7373" s="4">
        <v>0.375</v>
      </c>
      <c r="AH7373" s="4">
        <v>0.70833333333333337</v>
      </c>
      <c r="AI7373" s="5">
        <v>14.31</v>
      </c>
      <c r="AJ7373">
        <v>21.47</v>
      </c>
      <c r="AL7373" t="s">
        <v>81</v>
      </c>
      <c r="AM7373" t="s">
        <v>82</v>
      </c>
      <c r="AO7373" t="s">
        <v>83</v>
      </c>
      <c r="AP7373" t="s">
        <v>67</v>
      </c>
      <c r="AR7373" t="s">
        <v>82</v>
      </c>
      <c r="AT7373" t="s">
        <v>82</v>
      </c>
      <c r="AW7373" t="s">
        <v>72</v>
      </c>
      <c r="AX7373">
        <v>3</v>
      </c>
      <c r="AY7373" t="s">
        <v>35637</v>
      </c>
      <c r="AZ7373" t="s">
        <v>1370</v>
      </c>
      <c r="BA7373" t="s">
        <v>308</v>
      </c>
      <c r="BB7373">
        <v>7921</v>
      </c>
      <c r="BC7373" t="s">
        <v>87</v>
      </c>
      <c r="BH7373" t="s">
        <v>35636</v>
      </c>
      <c r="BJ7373">
        <v>221768363</v>
      </c>
    </row>
    <row r="7374" spans="1:62" x14ac:dyDescent="0.25">
      <c r="A7374" t="s">
        <v>38385</v>
      </c>
      <c r="B7374" s="2">
        <v>43552</v>
      </c>
      <c r="C7374" t="s">
        <v>63</v>
      </c>
      <c r="D7374" s="3">
        <v>43531.372060347225</v>
      </c>
      <c r="E7374" t="s">
        <v>91</v>
      </c>
      <c r="H7374" t="s">
        <v>24038</v>
      </c>
      <c r="I7374" t="s">
        <v>24039</v>
      </c>
      <c r="J7374" t="s">
        <v>24040</v>
      </c>
      <c r="K7374" t="s">
        <v>24041</v>
      </c>
      <c r="L7374" t="s">
        <v>5541</v>
      </c>
      <c r="M7374" t="s">
        <v>147</v>
      </c>
      <c r="N7374">
        <v>19355</v>
      </c>
      <c r="O7374" t="s">
        <v>70</v>
      </c>
      <c r="P7374" t="s">
        <v>67</v>
      </c>
      <c r="Q7374" t="s">
        <v>24042</v>
      </c>
      <c r="R7374">
        <v>1</v>
      </c>
      <c r="S7374" t="s">
        <v>72</v>
      </c>
      <c r="T7374" t="s">
        <v>938</v>
      </c>
      <c r="U7374" t="s">
        <v>939</v>
      </c>
      <c r="V7374" t="s">
        <v>998</v>
      </c>
      <c r="W7374" t="s">
        <v>774</v>
      </c>
      <c r="X7374" t="s">
        <v>24043</v>
      </c>
      <c r="Y7374" t="str">
        <f>"37-3011"</f>
        <v>37-3011</v>
      </c>
      <c r="Z7374" t="s">
        <v>94</v>
      </c>
      <c r="AA7374">
        <v>71391</v>
      </c>
      <c r="AB7374">
        <v>12</v>
      </c>
      <c r="AD7374" t="s">
        <v>79</v>
      </c>
      <c r="AE7374" t="s">
        <v>95</v>
      </c>
      <c r="AF7374">
        <v>40</v>
      </c>
      <c r="AG7374" s="4">
        <v>0.20833333333333334</v>
      </c>
      <c r="AH7374" s="4">
        <v>0.60416666666666663</v>
      </c>
      <c r="AI7374" s="5">
        <v>15.35</v>
      </c>
      <c r="AJ7374">
        <v>23.03</v>
      </c>
      <c r="AK7374">
        <v>23.03</v>
      </c>
      <c r="AL7374" t="s">
        <v>81</v>
      </c>
      <c r="AM7374" t="s">
        <v>82</v>
      </c>
      <c r="AO7374" t="s">
        <v>83</v>
      </c>
      <c r="AP7374" t="s">
        <v>67</v>
      </c>
      <c r="AQ7374" t="s">
        <v>67</v>
      </c>
      <c r="AR7374" t="s">
        <v>82</v>
      </c>
      <c r="AT7374" t="s">
        <v>82</v>
      </c>
      <c r="AW7374" t="s">
        <v>82</v>
      </c>
      <c r="AY7374" t="s">
        <v>5541</v>
      </c>
      <c r="AZ7374" t="s">
        <v>1310</v>
      </c>
      <c r="BA7374" t="s">
        <v>147</v>
      </c>
      <c r="BB7374">
        <v>19355</v>
      </c>
      <c r="BC7374" t="s">
        <v>87</v>
      </c>
      <c r="BH7374" t="s">
        <v>24044</v>
      </c>
      <c r="BI7374" t="s">
        <v>67</v>
      </c>
      <c r="BJ7374">
        <v>510393792</v>
      </c>
    </row>
    <row r="7375" spans="1:62" x14ac:dyDescent="0.25">
      <c r="A7375" t="s">
        <v>384</v>
      </c>
      <c r="B7375" s="2">
        <v>43553</v>
      </c>
      <c r="C7375" t="s">
        <v>63</v>
      </c>
      <c r="D7375" s="3">
        <v>43480.051498842593</v>
      </c>
      <c r="E7375" t="s">
        <v>64</v>
      </c>
      <c r="F7375" s="2">
        <v>43570</v>
      </c>
      <c r="G7375" s="2">
        <v>43802</v>
      </c>
      <c r="H7375" t="s">
        <v>381</v>
      </c>
      <c r="I7375" t="s">
        <v>67</v>
      </c>
      <c r="J7375" t="s">
        <v>382</v>
      </c>
      <c r="K7375" t="s">
        <v>67</v>
      </c>
      <c r="L7375" t="s">
        <v>297</v>
      </c>
      <c r="M7375" t="s">
        <v>298</v>
      </c>
      <c r="N7375">
        <v>3907</v>
      </c>
      <c r="O7375" t="s">
        <v>70</v>
      </c>
      <c r="P7375" t="s">
        <v>67</v>
      </c>
      <c r="Q7375" t="s">
        <v>383</v>
      </c>
      <c r="S7375" t="s">
        <v>72</v>
      </c>
      <c r="T7375" t="s">
        <v>275</v>
      </c>
      <c r="U7375" t="s">
        <v>276</v>
      </c>
      <c r="V7375" t="s">
        <v>277</v>
      </c>
      <c r="W7375" t="s">
        <v>278</v>
      </c>
      <c r="X7375" t="s">
        <v>362</v>
      </c>
      <c r="Y7375" t="str">
        <f>"35-2014"</f>
        <v>35-2014</v>
      </c>
      <c r="Z7375" t="s">
        <v>301</v>
      </c>
      <c r="AA7375">
        <v>722110</v>
      </c>
      <c r="AB7375">
        <v>2</v>
      </c>
      <c r="AC7375">
        <v>2</v>
      </c>
      <c r="AD7375" t="s">
        <v>79</v>
      </c>
      <c r="AE7375" t="s">
        <v>95</v>
      </c>
      <c r="AF7375">
        <v>35</v>
      </c>
      <c r="AG7375" s="4">
        <v>0.47916666666666669</v>
      </c>
      <c r="AH7375" s="4">
        <v>0.89583333333333337</v>
      </c>
      <c r="AI7375" s="5">
        <v>12.35</v>
      </c>
      <c r="AJ7375">
        <v>18.53</v>
      </c>
      <c r="AL7375" t="s">
        <v>81</v>
      </c>
      <c r="AM7375" t="s">
        <v>82</v>
      </c>
      <c r="AO7375" t="s">
        <v>83</v>
      </c>
      <c r="AP7375" t="s">
        <v>67</v>
      </c>
      <c r="AQ7375" t="s">
        <v>67</v>
      </c>
      <c r="AR7375" t="s">
        <v>82</v>
      </c>
      <c r="AT7375" t="s">
        <v>82</v>
      </c>
      <c r="AW7375" t="s">
        <v>72</v>
      </c>
      <c r="AX7375">
        <v>6</v>
      </c>
      <c r="AY7375" t="s">
        <v>297</v>
      </c>
      <c r="AZ7375" t="s">
        <v>302</v>
      </c>
      <c r="BA7375" t="s">
        <v>298</v>
      </c>
      <c r="BB7375">
        <v>3907</v>
      </c>
      <c r="BC7375" t="s">
        <v>87</v>
      </c>
      <c r="BH7375" t="s">
        <v>382</v>
      </c>
      <c r="BI7375" t="s">
        <v>67</v>
      </c>
      <c r="BJ7375">
        <v>10381616</v>
      </c>
    </row>
    <row r="7376" spans="1:62" x14ac:dyDescent="0.25">
      <c r="A7376" t="s">
        <v>7482</v>
      </c>
      <c r="B7376" s="2">
        <v>43553</v>
      </c>
      <c r="C7376" t="s">
        <v>63</v>
      </c>
      <c r="D7376" s="3">
        <v>43496.169004236108</v>
      </c>
      <c r="E7376" t="s">
        <v>64</v>
      </c>
      <c r="F7376" s="2">
        <v>43586</v>
      </c>
      <c r="G7376" s="2">
        <v>43769</v>
      </c>
      <c r="H7376" t="s">
        <v>7483</v>
      </c>
      <c r="J7376" t="s">
        <v>7484</v>
      </c>
      <c r="L7376" t="s">
        <v>7485</v>
      </c>
      <c r="M7376" t="s">
        <v>232</v>
      </c>
      <c r="N7376">
        <v>11542</v>
      </c>
      <c r="O7376" t="s">
        <v>70</v>
      </c>
      <c r="Q7376" t="s">
        <v>7486</v>
      </c>
      <c r="S7376" t="s">
        <v>72</v>
      </c>
      <c r="T7376" t="s">
        <v>7487</v>
      </c>
      <c r="U7376" t="s">
        <v>7488</v>
      </c>
      <c r="V7376" t="s">
        <v>7489</v>
      </c>
      <c r="W7376" t="s">
        <v>86</v>
      </c>
      <c r="X7376" t="s">
        <v>7490</v>
      </c>
      <c r="Y7376" t="str">
        <f>"35-3031"</f>
        <v>35-3031</v>
      </c>
      <c r="Z7376" t="s">
        <v>410</v>
      </c>
      <c r="AA7376">
        <v>713910</v>
      </c>
      <c r="AB7376">
        <v>12</v>
      </c>
      <c r="AC7376">
        <v>12</v>
      </c>
      <c r="AD7376" t="s">
        <v>79</v>
      </c>
      <c r="AE7376" t="s">
        <v>80</v>
      </c>
      <c r="AF7376">
        <v>40</v>
      </c>
      <c r="AG7376" s="4">
        <v>0.45833333333333331</v>
      </c>
      <c r="AH7376" s="4">
        <v>0.79166666666666663</v>
      </c>
      <c r="AI7376" s="5">
        <v>14.19</v>
      </c>
      <c r="AJ7376">
        <v>21.29</v>
      </c>
      <c r="AL7376" t="s">
        <v>81</v>
      </c>
      <c r="AM7376" t="s">
        <v>82</v>
      </c>
      <c r="AO7376" t="s">
        <v>83</v>
      </c>
      <c r="AR7376" t="s">
        <v>82</v>
      </c>
      <c r="AT7376" t="s">
        <v>82</v>
      </c>
      <c r="AW7376" t="s">
        <v>82</v>
      </c>
      <c r="AY7376" t="s">
        <v>7485</v>
      </c>
      <c r="AZ7376" t="s">
        <v>6554</v>
      </c>
      <c r="BA7376" t="s">
        <v>232</v>
      </c>
      <c r="BB7376">
        <v>11542</v>
      </c>
      <c r="BC7376" t="s">
        <v>87</v>
      </c>
      <c r="BH7376" t="s">
        <v>7484</v>
      </c>
      <c r="BJ7376">
        <v>111113880</v>
      </c>
    </row>
    <row r="7377" spans="1:62" x14ac:dyDescent="0.25">
      <c r="A7377" t="s">
        <v>7512</v>
      </c>
      <c r="B7377" s="2">
        <v>43553</v>
      </c>
      <c r="C7377" t="s">
        <v>63</v>
      </c>
      <c r="D7377" s="3">
        <v>43496.171794131944</v>
      </c>
      <c r="E7377" t="s">
        <v>64</v>
      </c>
      <c r="F7377" s="2">
        <v>43586</v>
      </c>
      <c r="G7377" s="2">
        <v>43753</v>
      </c>
      <c r="H7377" t="s">
        <v>7513</v>
      </c>
      <c r="J7377" t="s">
        <v>7514</v>
      </c>
      <c r="L7377" t="s">
        <v>7515</v>
      </c>
      <c r="M7377" t="s">
        <v>232</v>
      </c>
      <c r="N7377" t="s">
        <v>7516</v>
      </c>
      <c r="O7377" t="s">
        <v>70</v>
      </c>
      <c r="Q7377" t="s">
        <v>7517</v>
      </c>
      <c r="S7377" t="s">
        <v>72</v>
      </c>
      <c r="T7377" t="s">
        <v>7518</v>
      </c>
      <c r="U7377" t="s">
        <v>7519</v>
      </c>
      <c r="V7377" t="s">
        <v>7520</v>
      </c>
      <c r="W7377" t="s">
        <v>86</v>
      </c>
      <c r="X7377" t="s">
        <v>7521</v>
      </c>
      <c r="Y7377" t="str">
        <f>"35-3031"</f>
        <v>35-3031</v>
      </c>
      <c r="Z7377" t="s">
        <v>410</v>
      </c>
      <c r="AA7377">
        <v>713910</v>
      </c>
      <c r="AB7377">
        <v>10</v>
      </c>
      <c r="AC7377">
        <v>10</v>
      </c>
      <c r="AD7377" t="s">
        <v>79</v>
      </c>
      <c r="AE7377" t="s">
        <v>80</v>
      </c>
      <c r="AF7377">
        <v>40</v>
      </c>
      <c r="AG7377" s="4">
        <v>0.41666666666666669</v>
      </c>
      <c r="AH7377" s="4">
        <v>0.75</v>
      </c>
      <c r="AI7377" s="5">
        <v>14.19</v>
      </c>
      <c r="AJ7377">
        <v>21.29</v>
      </c>
      <c r="AL7377" t="s">
        <v>81</v>
      </c>
      <c r="AM7377" t="s">
        <v>82</v>
      </c>
      <c r="AO7377" t="s">
        <v>83</v>
      </c>
      <c r="AR7377" t="s">
        <v>82</v>
      </c>
      <c r="AT7377" t="s">
        <v>82</v>
      </c>
      <c r="AW7377" t="s">
        <v>82</v>
      </c>
      <c r="AY7377" t="s">
        <v>7515</v>
      </c>
      <c r="AZ7377" t="s">
        <v>6554</v>
      </c>
      <c r="BA7377" t="s">
        <v>232</v>
      </c>
      <c r="BB7377" t="s">
        <v>7516</v>
      </c>
      <c r="BC7377" t="s">
        <v>87</v>
      </c>
      <c r="BH7377" t="s">
        <v>7514</v>
      </c>
      <c r="BJ7377">
        <v>111569376</v>
      </c>
    </row>
    <row r="7378" spans="1:62" x14ac:dyDescent="0.25">
      <c r="A7378" t="s">
        <v>13190</v>
      </c>
      <c r="B7378" s="2">
        <v>43553</v>
      </c>
      <c r="C7378" t="s">
        <v>63</v>
      </c>
      <c r="D7378" s="3">
        <v>43521.264476840275</v>
      </c>
      <c r="E7378" t="s">
        <v>64</v>
      </c>
      <c r="F7378" s="2">
        <v>43609</v>
      </c>
      <c r="G7378" s="2">
        <v>43712</v>
      </c>
      <c r="H7378" t="s">
        <v>933</v>
      </c>
      <c r="I7378" t="s">
        <v>67</v>
      </c>
      <c r="J7378" t="s">
        <v>934</v>
      </c>
      <c r="K7378" t="s">
        <v>935</v>
      </c>
      <c r="L7378" t="s">
        <v>936</v>
      </c>
      <c r="M7378" t="s">
        <v>774</v>
      </c>
      <c r="N7378">
        <v>81632</v>
      </c>
      <c r="O7378" t="s">
        <v>70</v>
      </c>
      <c r="P7378" t="s">
        <v>67</v>
      </c>
      <c r="Q7378" t="s">
        <v>937</v>
      </c>
      <c r="S7378" t="s">
        <v>72</v>
      </c>
      <c r="T7378" t="s">
        <v>938</v>
      </c>
      <c r="U7378" t="s">
        <v>939</v>
      </c>
      <c r="V7378" t="s">
        <v>998</v>
      </c>
      <c r="W7378" t="s">
        <v>774</v>
      </c>
      <c r="X7378" t="s">
        <v>373</v>
      </c>
      <c r="Y7378" t="str">
        <f>"37-2012"</f>
        <v>37-2012</v>
      </c>
      <c r="Z7378" t="s">
        <v>373</v>
      </c>
      <c r="AA7378">
        <v>8114</v>
      </c>
      <c r="AB7378">
        <v>2</v>
      </c>
      <c r="AC7378">
        <v>2</v>
      </c>
      <c r="AD7378" t="s">
        <v>79</v>
      </c>
      <c r="AE7378" t="s">
        <v>95</v>
      </c>
      <c r="AF7378">
        <v>35</v>
      </c>
      <c r="AG7378" s="4">
        <v>0.35416666666666669</v>
      </c>
      <c r="AH7378" s="4">
        <v>0.70833333333333337</v>
      </c>
      <c r="AI7378" s="5">
        <v>14.73</v>
      </c>
      <c r="AJ7378">
        <v>22.1</v>
      </c>
      <c r="AK7378">
        <v>22.1</v>
      </c>
      <c r="AL7378" t="s">
        <v>81</v>
      </c>
      <c r="AM7378" t="s">
        <v>82</v>
      </c>
      <c r="AO7378" t="s">
        <v>83</v>
      </c>
      <c r="AP7378" t="s">
        <v>67</v>
      </c>
      <c r="AQ7378" t="s">
        <v>67</v>
      </c>
      <c r="AR7378" t="s">
        <v>82</v>
      </c>
      <c r="AT7378" t="s">
        <v>82</v>
      </c>
      <c r="AW7378" t="s">
        <v>72</v>
      </c>
      <c r="AX7378">
        <v>3</v>
      </c>
      <c r="AY7378" t="s">
        <v>936</v>
      </c>
      <c r="AZ7378" t="s">
        <v>941</v>
      </c>
      <c r="BA7378" t="s">
        <v>774</v>
      </c>
      <c r="BB7378">
        <v>81632</v>
      </c>
      <c r="BC7378" t="s">
        <v>79</v>
      </c>
      <c r="BH7378" t="s">
        <v>942</v>
      </c>
      <c r="BI7378" t="s">
        <v>67</v>
      </c>
      <c r="BJ7378">
        <v>812653052</v>
      </c>
    </row>
    <row r="7379" spans="1:62" x14ac:dyDescent="0.25">
      <c r="A7379" t="s">
        <v>15348</v>
      </c>
      <c r="B7379" s="2">
        <v>43553</v>
      </c>
      <c r="C7379" t="s">
        <v>63</v>
      </c>
      <c r="D7379" s="3">
        <v>43515.289456099534</v>
      </c>
      <c r="E7379" t="s">
        <v>64</v>
      </c>
      <c r="F7379" s="2">
        <v>43604</v>
      </c>
      <c r="G7379" s="2">
        <v>43747</v>
      </c>
      <c r="H7379" t="s">
        <v>15349</v>
      </c>
      <c r="J7379" t="s">
        <v>15350</v>
      </c>
      <c r="L7379" t="s">
        <v>10205</v>
      </c>
      <c r="M7379" t="s">
        <v>207</v>
      </c>
      <c r="N7379">
        <v>2554</v>
      </c>
      <c r="O7379" t="s">
        <v>70</v>
      </c>
      <c r="Q7379" t="s">
        <v>15351</v>
      </c>
      <c r="S7379" t="s">
        <v>72</v>
      </c>
      <c r="T7379" t="s">
        <v>651</v>
      </c>
      <c r="U7379" t="s">
        <v>652</v>
      </c>
      <c r="V7379" t="s">
        <v>653</v>
      </c>
      <c r="W7379" t="s">
        <v>207</v>
      </c>
      <c r="X7379" t="s">
        <v>15352</v>
      </c>
      <c r="Y7379" t="str">
        <f>"35-1012"</f>
        <v>35-1012</v>
      </c>
      <c r="Z7379" t="s">
        <v>598</v>
      </c>
      <c r="AA7379">
        <v>713910</v>
      </c>
      <c r="AB7379">
        <v>3</v>
      </c>
      <c r="AC7379">
        <v>3</v>
      </c>
      <c r="AD7379" t="s">
        <v>79</v>
      </c>
      <c r="AE7379" t="s">
        <v>80</v>
      </c>
      <c r="AF7379">
        <v>40</v>
      </c>
      <c r="AG7379" s="4">
        <v>0.375</v>
      </c>
      <c r="AH7379" s="4">
        <v>0.70833333333333337</v>
      </c>
      <c r="AI7379" s="5">
        <v>19.190000000000001</v>
      </c>
      <c r="AJ7379">
        <v>28.79</v>
      </c>
      <c r="AK7379">
        <v>33</v>
      </c>
      <c r="AL7379" t="s">
        <v>81</v>
      </c>
      <c r="AM7379" t="s">
        <v>72</v>
      </c>
      <c r="AN7379">
        <v>20</v>
      </c>
      <c r="AO7379" t="s">
        <v>83</v>
      </c>
      <c r="AR7379" t="s">
        <v>82</v>
      </c>
      <c r="AT7379" t="s">
        <v>82</v>
      </c>
      <c r="AW7379" t="s">
        <v>72</v>
      </c>
      <c r="AX7379">
        <v>12</v>
      </c>
      <c r="AY7379" t="s">
        <v>10205</v>
      </c>
      <c r="AZ7379" t="s">
        <v>10205</v>
      </c>
      <c r="BA7379" t="s">
        <v>207</v>
      </c>
      <c r="BB7379">
        <v>2554</v>
      </c>
      <c r="BC7379" t="s">
        <v>79</v>
      </c>
      <c r="BH7379" t="s">
        <v>15350</v>
      </c>
      <c r="BJ7379">
        <v>270057695</v>
      </c>
    </row>
    <row r="7380" spans="1:62" x14ac:dyDescent="0.25">
      <c r="A7380" t="s">
        <v>19054</v>
      </c>
      <c r="B7380" s="2">
        <v>43553</v>
      </c>
      <c r="C7380" t="s">
        <v>63</v>
      </c>
      <c r="D7380" s="3">
        <v>43511.248286851849</v>
      </c>
      <c r="E7380" t="s">
        <v>64</v>
      </c>
      <c r="F7380" s="2">
        <v>43601</v>
      </c>
      <c r="G7380" s="2">
        <v>43756</v>
      </c>
      <c r="H7380" t="s">
        <v>16229</v>
      </c>
      <c r="I7380" t="s">
        <v>16230</v>
      </c>
      <c r="J7380" t="s">
        <v>16231</v>
      </c>
      <c r="L7380" t="s">
        <v>16232</v>
      </c>
      <c r="M7380" t="s">
        <v>207</v>
      </c>
      <c r="N7380">
        <v>2543</v>
      </c>
      <c r="O7380" t="s">
        <v>70</v>
      </c>
      <c r="Q7380" t="s">
        <v>16233</v>
      </c>
      <c r="S7380" t="s">
        <v>72</v>
      </c>
      <c r="T7380" t="s">
        <v>651</v>
      </c>
      <c r="U7380" t="s">
        <v>652</v>
      </c>
      <c r="V7380" t="s">
        <v>653</v>
      </c>
      <c r="W7380" t="s">
        <v>207</v>
      </c>
      <c r="X7380" t="s">
        <v>1500</v>
      </c>
      <c r="Y7380" t="str">
        <f>"35-2014"</f>
        <v>35-2014</v>
      </c>
      <c r="Z7380" t="s">
        <v>301</v>
      </c>
      <c r="AA7380">
        <v>722110</v>
      </c>
      <c r="AB7380">
        <v>9</v>
      </c>
      <c r="AC7380">
        <v>9</v>
      </c>
      <c r="AD7380" t="s">
        <v>79</v>
      </c>
      <c r="AE7380" t="s">
        <v>95</v>
      </c>
      <c r="AF7380">
        <v>35</v>
      </c>
      <c r="AG7380" s="4">
        <v>0.29166666666666669</v>
      </c>
      <c r="AH7380" s="4">
        <v>0.58333333333333337</v>
      </c>
      <c r="AI7380" s="5">
        <v>15.17</v>
      </c>
      <c r="AJ7380">
        <v>22.76</v>
      </c>
      <c r="AL7380" t="s">
        <v>81</v>
      </c>
      <c r="AM7380" t="s">
        <v>82</v>
      </c>
      <c r="AO7380" t="s">
        <v>83</v>
      </c>
      <c r="AR7380" t="s">
        <v>82</v>
      </c>
      <c r="AT7380" t="s">
        <v>82</v>
      </c>
      <c r="AW7380" t="s">
        <v>72</v>
      </c>
      <c r="AX7380">
        <v>6</v>
      </c>
      <c r="AY7380" t="s">
        <v>16232</v>
      </c>
      <c r="AZ7380" t="s">
        <v>4065</v>
      </c>
      <c r="BA7380" t="s">
        <v>207</v>
      </c>
      <c r="BB7380">
        <v>2543</v>
      </c>
      <c r="BC7380" t="s">
        <v>79</v>
      </c>
      <c r="BH7380" t="s">
        <v>16234</v>
      </c>
      <c r="BJ7380">
        <v>463379248</v>
      </c>
    </row>
    <row r="7381" spans="1:62" x14ac:dyDescent="0.25">
      <c r="A7381" t="s">
        <v>21967</v>
      </c>
      <c r="B7381" s="2">
        <v>43553</v>
      </c>
      <c r="C7381" t="s">
        <v>63</v>
      </c>
      <c r="D7381" s="3">
        <v>43500.348805104164</v>
      </c>
      <c r="E7381" t="s">
        <v>117</v>
      </c>
      <c r="H7381" t="s">
        <v>21968</v>
      </c>
      <c r="I7381" t="s">
        <v>21969</v>
      </c>
      <c r="J7381" t="s">
        <v>21970</v>
      </c>
      <c r="K7381" t="s">
        <v>67</v>
      </c>
      <c r="L7381" t="s">
        <v>21971</v>
      </c>
      <c r="M7381" t="s">
        <v>2314</v>
      </c>
      <c r="N7381">
        <v>47111</v>
      </c>
      <c r="O7381" t="s">
        <v>70</v>
      </c>
      <c r="P7381" t="s">
        <v>9882</v>
      </c>
      <c r="Q7381" t="s">
        <v>21972</v>
      </c>
      <c r="S7381" t="s">
        <v>82</v>
      </c>
      <c r="U7381" t="s">
        <v>92</v>
      </c>
      <c r="X7381" t="s">
        <v>21973</v>
      </c>
      <c r="Y7381" t="str">
        <f>"37-3011"</f>
        <v>37-3011</v>
      </c>
      <c r="Z7381" t="s">
        <v>94</v>
      </c>
      <c r="AA7381">
        <v>561730</v>
      </c>
      <c r="AB7381">
        <v>10</v>
      </c>
      <c r="AD7381" t="s">
        <v>87</v>
      </c>
      <c r="AE7381" t="s">
        <v>80</v>
      </c>
      <c r="AF7381">
        <v>40</v>
      </c>
      <c r="AG7381" s="4">
        <v>0.29166666666666669</v>
      </c>
      <c r="AH7381" s="4">
        <v>0.70833333333333337</v>
      </c>
      <c r="AI7381" s="5">
        <v>13.31</v>
      </c>
      <c r="AJ7381">
        <v>19.97</v>
      </c>
      <c r="AK7381">
        <v>19.97</v>
      </c>
      <c r="AL7381" t="s">
        <v>81</v>
      </c>
      <c r="AM7381" t="s">
        <v>82</v>
      </c>
      <c r="AO7381" t="s">
        <v>83</v>
      </c>
      <c r="AP7381" t="s">
        <v>67</v>
      </c>
      <c r="AQ7381" t="s">
        <v>67</v>
      </c>
      <c r="AR7381" t="s">
        <v>82</v>
      </c>
      <c r="AT7381" t="s">
        <v>82</v>
      </c>
      <c r="AW7381" t="s">
        <v>82</v>
      </c>
      <c r="AY7381" t="s">
        <v>21974</v>
      </c>
      <c r="AZ7381" t="s">
        <v>2478</v>
      </c>
      <c r="BA7381" t="s">
        <v>2314</v>
      </c>
      <c r="BB7381">
        <v>47111</v>
      </c>
      <c r="BC7381" t="s">
        <v>79</v>
      </c>
      <c r="BH7381" t="s">
        <v>21975</v>
      </c>
      <c r="BI7381" t="s">
        <v>67</v>
      </c>
      <c r="BJ7381">
        <v>611389328</v>
      </c>
    </row>
    <row r="7382" spans="1:62" x14ac:dyDescent="0.25">
      <c r="A7382" t="s">
        <v>24600</v>
      </c>
      <c r="B7382" s="2">
        <v>43553</v>
      </c>
      <c r="C7382" t="s">
        <v>63</v>
      </c>
      <c r="D7382" s="3">
        <v>43518.813956435188</v>
      </c>
      <c r="E7382" t="s">
        <v>117</v>
      </c>
      <c r="H7382" t="s">
        <v>24601</v>
      </c>
      <c r="I7382" t="s">
        <v>24602</v>
      </c>
      <c r="J7382" t="s">
        <v>24603</v>
      </c>
      <c r="L7382" t="s">
        <v>24604</v>
      </c>
      <c r="M7382" t="s">
        <v>595</v>
      </c>
      <c r="N7382">
        <v>99840</v>
      </c>
      <c r="O7382" t="s">
        <v>70</v>
      </c>
      <c r="Q7382" t="s">
        <v>24605</v>
      </c>
      <c r="S7382" t="s">
        <v>82</v>
      </c>
      <c r="U7382" t="s">
        <v>92</v>
      </c>
      <c r="X7382" t="s">
        <v>5271</v>
      </c>
      <c r="Y7382" t="str">
        <f>"41-2031"</f>
        <v>41-2031</v>
      </c>
      <c r="Z7382" t="s">
        <v>5272</v>
      </c>
      <c r="AA7382">
        <v>45322</v>
      </c>
      <c r="AB7382">
        <v>3</v>
      </c>
      <c r="AD7382" t="s">
        <v>79</v>
      </c>
      <c r="AE7382" t="s">
        <v>80</v>
      </c>
      <c r="AF7382">
        <v>40</v>
      </c>
      <c r="AG7382" s="4">
        <v>0.35416666666666669</v>
      </c>
      <c r="AH7382" s="4">
        <v>0.70833333333333337</v>
      </c>
      <c r="AI7382" s="5">
        <v>14.3</v>
      </c>
      <c r="AJ7382">
        <v>21.5</v>
      </c>
      <c r="AK7382">
        <v>22.5</v>
      </c>
      <c r="AL7382" t="s">
        <v>81</v>
      </c>
      <c r="AM7382" t="s">
        <v>82</v>
      </c>
      <c r="AO7382" t="s">
        <v>213</v>
      </c>
      <c r="AR7382" t="s">
        <v>82</v>
      </c>
      <c r="AT7382" t="s">
        <v>82</v>
      </c>
      <c r="AW7382" t="s">
        <v>72</v>
      </c>
      <c r="AX7382">
        <v>6</v>
      </c>
      <c r="AY7382" t="s">
        <v>5273</v>
      </c>
      <c r="AZ7382" t="s">
        <v>5273</v>
      </c>
      <c r="BA7382" t="s">
        <v>595</v>
      </c>
      <c r="BB7382">
        <v>99840</v>
      </c>
      <c r="BC7382" t="s">
        <v>87</v>
      </c>
      <c r="BH7382" t="s">
        <v>24606</v>
      </c>
      <c r="BJ7382">
        <v>262368341</v>
      </c>
    </row>
    <row r="7383" spans="1:62" x14ac:dyDescent="0.25">
      <c r="A7383" t="s">
        <v>27734</v>
      </c>
      <c r="B7383" s="2">
        <v>43553</v>
      </c>
      <c r="C7383" t="s">
        <v>63</v>
      </c>
      <c r="D7383" s="3">
        <v>43496.16023966435</v>
      </c>
      <c r="E7383" t="s">
        <v>64</v>
      </c>
      <c r="F7383" s="2">
        <v>43586</v>
      </c>
      <c r="G7383" s="2">
        <v>43769</v>
      </c>
      <c r="H7383" t="s">
        <v>27735</v>
      </c>
      <c r="I7383" t="s">
        <v>67</v>
      </c>
      <c r="J7383" t="s">
        <v>27736</v>
      </c>
      <c r="K7383" t="s">
        <v>67</v>
      </c>
      <c r="L7383" t="s">
        <v>27737</v>
      </c>
      <c r="M7383" t="s">
        <v>147</v>
      </c>
      <c r="N7383">
        <v>19035</v>
      </c>
      <c r="O7383" t="s">
        <v>70</v>
      </c>
      <c r="Q7383" t="s">
        <v>27738</v>
      </c>
      <c r="S7383" t="s">
        <v>72</v>
      </c>
      <c r="T7383" t="s">
        <v>651</v>
      </c>
      <c r="U7383" t="s">
        <v>652</v>
      </c>
      <c r="V7383" t="s">
        <v>653</v>
      </c>
      <c r="W7383" t="s">
        <v>207</v>
      </c>
      <c r="X7383" t="s">
        <v>1533</v>
      </c>
      <c r="Y7383" t="str">
        <f>"35-3031"</f>
        <v>35-3031</v>
      </c>
      <c r="Z7383" t="s">
        <v>410</v>
      </c>
      <c r="AA7383">
        <v>713910</v>
      </c>
      <c r="AB7383">
        <v>10</v>
      </c>
      <c r="AC7383">
        <v>10</v>
      </c>
      <c r="AD7383" t="s">
        <v>79</v>
      </c>
      <c r="AE7383" t="s">
        <v>95</v>
      </c>
      <c r="AF7383">
        <v>40</v>
      </c>
      <c r="AG7383" s="4">
        <v>0.375</v>
      </c>
      <c r="AH7383" s="4">
        <v>0.70833333333333337</v>
      </c>
      <c r="AI7383" s="5">
        <v>11.15</v>
      </c>
      <c r="AJ7383">
        <v>16.73</v>
      </c>
      <c r="AK7383">
        <v>18.38</v>
      </c>
      <c r="AL7383" t="s">
        <v>81</v>
      </c>
      <c r="AM7383" t="s">
        <v>82</v>
      </c>
      <c r="AO7383" t="s">
        <v>83</v>
      </c>
      <c r="AR7383" t="s">
        <v>82</v>
      </c>
      <c r="AT7383" t="s">
        <v>82</v>
      </c>
      <c r="AW7383" t="s">
        <v>72</v>
      </c>
      <c r="AX7383">
        <v>3</v>
      </c>
      <c r="AY7383" t="s">
        <v>27737</v>
      </c>
      <c r="AZ7383" t="s">
        <v>291</v>
      </c>
      <c r="BA7383" t="s">
        <v>147</v>
      </c>
      <c r="BB7383">
        <v>19035</v>
      </c>
      <c r="BC7383" t="s">
        <v>87</v>
      </c>
      <c r="BH7383" t="s">
        <v>27736</v>
      </c>
      <c r="BI7383" t="s">
        <v>67</v>
      </c>
      <c r="BJ7383">
        <v>230969350</v>
      </c>
    </row>
    <row r="7384" spans="1:62" x14ac:dyDescent="0.25">
      <c r="A7384" t="s">
        <v>29197</v>
      </c>
      <c r="B7384" s="2">
        <v>43553</v>
      </c>
      <c r="C7384" t="s">
        <v>63</v>
      </c>
      <c r="D7384" s="3">
        <v>43472.406267060185</v>
      </c>
      <c r="E7384" t="s">
        <v>282</v>
      </c>
      <c r="F7384" s="2">
        <v>43556</v>
      </c>
      <c r="G7384" s="2">
        <v>43819</v>
      </c>
      <c r="H7384" t="s">
        <v>29198</v>
      </c>
      <c r="J7384" t="s">
        <v>29199</v>
      </c>
      <c r="K7384" t="s">
        <v>29200</v>
      </c>
      <c r="L7384" t="s">
        <v>29201</v>
      </c>
      <c r="M7384" t="s">
        <v>226</v>
      </c>
      <c r="N7384">
        <v>48302</v>
      </c>
      <c r="O7384" t="s">
        <v>70</v>
      </c>
      <c r="Q7384" t="s">
        <v>29202</v>
      </c>
      <c r="S7384" t="s">
        <v>72</v>
      </c>
      <c r="T7384" t="s">
        <v>4795</v>
      </c>
      <c r="U7384" t="s">
        <v>5508</v>
      </c>
      <c r="V7384" t="s">
        <v>4796</v>
      </c>
      <c r="W7384" t="s">
        <v>308</v>
      </c>
      <c r="X7384" t="s">
        <v>29203</v>
      </c>
      <c r="Y7384" t="str">
        <f>"47-2051"</f>
        <v>47-2051</v>
      </c>
      <c r="Z7384" t="s">
        <v>1383</v>
      </c>
      <c r="AA7384">
        <v>23611</v>
      </c>
      <c r="AB7384">
        <v>25</v>
      </c>
      <c r="AC7384">
        <v>20</v>
      </c>
      <c r="AD7384" t="s">
        <v>79</v>
      </c>
      <c r="AE7384" t="s">
        <v>95</v>
      </c>
      <c r="AF7384">
        <v>40</v>
      </c>
      <c r="AG7384" s="4">
        <v>0.33333333333333331</v>
      </c>
      <c r="AH7384" s="4">
        <v>0.70833333333333337</v>
      </c>
      <c r="AI7384" s="5">
        <v>27.69</v>
      </c>
      <c r="AJ7384">
        <v>41.54</v>
      </c>
      <c r="AL7384" t="s">
        <v>81</v>
      </c>
      <c r="AM7384" t="s">
        <v>82</v>
      </c>
      <c r="AO7384" t="s">
        <v>83</v>
      </c>
      <c r="AR7384" t="s">
        <v>82</v>
      </c>
      <c r="AT7384" t="s">
        <v>82</v>
      </c>
      <c r="AW7384" t="s">
        <v>82</v>
      </c>
      <c r="AY7384" t="s">
        <v>29201</v>
      </c>
      <c r="AZ7384" t="s">
        <v>3246</v>
      </c>
      <c r="BA7384" t="s">
        <v>226</v>
      </c>
      <c r="BB7384">
        <v>48302</v>
      </c>
      <c r="BC7384" t="s">
        <v>79</v>
      </c>
      <c r="BH7384" t="s">
        <v>29199</v>
      </c>
      <c r="BI7384" t="s">
        <v>29200</v>
      </c>
      <c r="BJ7384">
        <v>472591921</v>
      </c>
    </row>
    <row r="7385" spans="1:62" x14ac:dyDescent="0.25">
      <c r="A7385" t="s">
        <v>31881</v>
      </c>
      <c r="B7385" s="2">
        <v>43553</v>
      </c>
      <c r="C7385" t="s">
        <v>63</v>
      </c>
      <c r="D7385" s="3">
        <v>43472.436226400459</v>
      </c>
      <c r="E7385" t="s">
        <v>64</v>
      </c>
      <c r="F7385" s="2">
        <v>43556</v>
      </c>
      <c r="G7385" s="2">
        <v>43770</v>
      </c>
      <c r="H7385" t="s">
        <v>31882</v>
      </c>
      <c r="I7385" t="s">
        <v>31882</v>
      </c>
      <c r="J7385" t="s">
        <v>31883</v>
      </c>
      <c r="L7385" t="s">
        <v>1965</v>
      </c>
      <c r="M7385" t="s">
        <v>1966</v>
      </c>
      <c r="N7385">
        <v>19711</v>
      </c>
      <c r="O7385" t="s">
        <v>70</v>
      </c>
      <c r="Q7385" t="s">
        <v>31884</v>
      </c>
      <c r="S7385" t="s">
        <v>72</v>
      </c>
      <c r="T7385" t="s">
        <v>31197</v>
      </c>
      <c r="U7385" t="s">
        <v>31198</v>
      </c>
      <c r="V7385" t="s">
        <v>31199</v>
      </c>
      <c r="W7385" t="s">
        <v>859</v>
      </c>
      <c r="X7385" t="s">
        <v>8636</v>
      </c>
      <c r="Y7385" t="str">
        <f>"37-3011"</f>
        <v>37-3011</v>
      </c>
      <c r="Z7385" t="s">
        <v>94</v>
      </c>
      <c r="AA7385">
        <v>561730</v>
      </c>
      <c r="AB7385">
        <v>3</v>
      </c>
      <c r="AC7385">
        <v>3</v>
      </c>
      <c r="AD7385" t="s">
        <v>79</v>
      </c>
      <c r="AE7385" t="s">
        <v>95</v>
      </c>
      <c r="AF7385">
        <v>40</v>
      </c>
      <c r="AG7385" s="4">
        <v>0.29166666666666669</v>
      </c>
      <c r="AH7385" s="4">
        <v>0.66666666666666663</v>
      </c>
      <c r="AI7385" s="5">
        <v>14.03</v>
      </c>
      <c r="AJ7385">
        <v>21.05</v>
      </c>
      <c r="AL7385" t="s">
        <v>81</v>
      </c>
      <c r="AM7385" t="s">
        <v>82</v>
      </c>
      <c r="AO7385" t="s">
        <v>83</v>
      </c>
      <c r="AR7385" t="s">
        <v>82</v>
      </c>
      <c r="AT7385" t="s">
        <v>82</v>
      </c>
      <c r="AW7385" t="s">
        <v>72</v>
      </c>
      <c r="AX7385">
        <v>3</v>
      </c>
      <c r="AY7385" t="s">
        <v>11358</v>
      </c>
      <c r="AZ7385" t="s">
        <v>1969</v>
      </c>
      <c r="BA7385" t="s">
        <v>1966</v>
      </c>
      <c r="BB7385">
        <v>19701</v>
      </c>
      <c r="BC7385" t="s">
        <v>79</v>
      </c>
      <c r="BH7385" t="s">
        <v>31885</v>
      </c>
      <c r="BJ7385">
        <v>832570773</v>
      </c>
    </row>
    <row r="7386" spans="1:62" x14ac:dyDescent="0.25">
      <c r="A7386" t="s">
        <v>33073</v>
      </c>
      <c r="B7386" s="2">
        <v>43553</v>
      </c>
      <c r="C7386" t="s">
        <v>63</v>
      </c>
      <c r="D7386" s="3">
        <v>43472.407506423609</v>
      </c>
      <c r="E7386" t="s">
        <v>64</v>
      </c>
      <c r="F7386" s="2">
        <v>43556</v>
      </c>
      <c r="G7386" s="2">
        <v>43830</v>
      </c>
      <c r="H7386" t="s">
        <v>33074</v>
      </c>
      <c r="J7386" t="s">
        <v>33075</v>
      </c>
      <c r="K7386" t="s">
        <v>33076</v>
      </c>
      <c r="L7386" t="s">
        <v>4851</v>
      </c>
      <c r="M7386" t="s">
        <v>626</v>
      </c>
      <c r="N7386">
        <v>72019</v>
      </c>
      <c r="O7386" t="s">
        <v>70</v>
      </c>
      <c r="Q7386" t="s">
        <v>33077</v>
      </c>
      <c r="S7386" t="s">
        <v>72</v>
      </c>
      <c r="T7386" t="s">
        <v>2185</v>
      </c>
      <c r="U7386" t="s">
        <v>2186</v>
      </c>
      <c r="V7386" t="s">
        <v>2187</v>
      </c>
      <c r="W7386" t="s">
        <v>232</v>
      </c>
      <c r="X7386" t="s">
        <v>33078</v>
      </c>
      <c r="Y7386" t="str">
        <f>"47-2061"</f>
        <v>47-2061</v>
      </c>
      <c r="Z7386" t="s">
        <v>326</v>
      </c>
      <c r="AA7386">
        <v>238110</v>
      </c>
      <c r="AB7386">
        <v>8</v>
      </c>
      <c r="AC7386">
        <v>8</v>
      </c>
      <c r="AD7386" t="s">
        <v>79</v>
      </c>
      <c r="AE7386" t="s">
        <v>80</v>
      </c>
      <c r="AF7386">
        <v>40</v>
      </c>
      <c r="AG7386" s="4">
        <v>0.33333333333333331</v>
      </c>
      <c r="AH7386" s="4">
        <v>0.6875</v>
      </c>
      <c r="AI7386" s="5">
        <v>13.33</v>
      </c>
      <c r="AJ7386">
        <v>20</v>
      </c>
      <c r="AK7386">
        <v>20</v>
      </c>
      <c r="AL7386" t="s">
        <v>81</v>
      </c>
      <c r="AM7386" t="s">
        <v>82</v>
      </c>
      <c r="AO7386" t="s">
        <v>83</v>
      </c>
      <c r="AR7386" t="s">
        <v>82</v>
      </c>
      <c r="AT7386" t="s">
        <v>82</v>
      </c>
      <c r="AW7386" t="s">
        <v>72</v>
      </c>
      <c r="AX7386">
        <v>2</v>
      </c>
      <c r="AY7386" t="s">
        <v>4851</v>
      </c>
      <c r="AZ7386" t="s">
        <v>33079</v>
      </c>
      <c r="BA7386" t="s">
        <v>626</v>
      </c>
      <c r="BB7386">
        <v>72089</v>
      </c>
      <c r="BC7386" t="s">
        <v>79</v>
      </c>
      <c r="BH7386" t="s">
        <v>33075</v>
      </c>
      <c r="BI7386" t="s">
        <v>33080</v>
      </c>
      <c r="BJ7386">
        <v>272954027</v>
      </c>
    </row>
    <row r="7387" spans="1:62" x14ac:dyDescent="0.25">
      <c r="A7387" t="s">
        <v>33760</v>
      </c>
      <c r="B7387" s="2">
        <v>43553</v>
      </c>
      <c r="C7387" t="s">
        <v>63</v>
      </c>
      <c r="D7387" s="3">
        <v>43472.423088148149</v>
      </c>
      <c r="E7387" t="s">
        <v>64</v>
      </c>
      <c r="F7387" s="2">
        <v>43556</v>
      </c>
      <c r="G7387" s="2">
        <v>43799</v>
      </c>
      <c r="H7387" t="s">
        <v>33761</v>
      </c>
      <c r="J7387" t="s">
        <v>33762</v>
      </c>
      <c r="L7387" t="s">
        <v>33763</v>
      </c>
      <c r="M7387" t="s">
        <v>323</v>
      </c>
      <c r="N7387">
        <v>92692</v>
      </c>
      <c r="O7387" t="s">
        <v>70</v>
      </c>
      <c r="Q7387" t="s">
        <v>33764</v>
      </c>
      <c r="S7387" t="s">
        <v>72</v>
      </c>
      <c r="T7387" t="s">
        <v>2136</v>
      </c>
      <c r="U7387" t="s">
        <v>2137</v>
      </c>
      <c r="V7387" t="s">
        <v>232</v>
      </c>
      <c r="W7387" t="s">
        <v>232</v>
      </c>
      <c r="X7387" t="s">
        <v>2138</v>
      </c>
      <c r="Y7387" t="str">
        <f>"39-2021"</f>
        <v>39-2021</v>
      </c>
      <c r="Z7387" t="s">
        <v>78</v>
      </c>
      <c r="AA7387">
        <v>711219</v>
      </c>
      <c r="AB7387">
        <v>15</v>
      </c>
      <c r="AC7387">
        <v>15</v>
      </c>
      <c r="AD7387" t="s">
        <v>79</v>
      </c>
      <c r="AE7387" t="s">
        <v>95</v>
      </c>
      <c r="AF7387">
        <v>40</v>
      </c>
      <c r="AG7387" s="4">
        <v>0.20833333333333334</v>
      </c>
      <c r="AH7387" s="4">
        <v>0.45833333333333331</v>
      </c>
      <c r="AI7387" s="5">
        <v>13.05</v>
      </c>
      <c r="AJ7387">
        <v>19.579999999999998</v>
      </c>
      <c r="AL7387" t="s">
        <v>81</v>
      </c>
      <c r="AM7387" t="s">
        <v>82</v>
      </c>
      <c r="AO7387" t="s">
        <v>83</v>
      </c>
      <c r="AR7387" t="s">
        <v>82</v>
      </c>
      <c r="AT7387" t="s">
        <v>82</v>
      </c>
      <c r="AW7387" t="s">
        <v>72</v>
      </c>
      <c r="AX7387">
        <v>1</v>
      </c>
      <c r="AY7387" t="s">
        <v>2169</v>
      </c>
      <c r="AZ7387" t="s">
        <v>698</v>
      </c>
      <c r="BA7387" t="s">
        <v>232</v>
      </c>
      <c r="BB7387">
        <v>11003</v>
      </c>
      <c r="BC7387" t="s">
        <v>87</v>
      </c>
      <c r="BH7387" t="s">
        <v>2167</v>
      </c>
      <c r="BJ7387">
        <v>274562625</v>
      </c>
    </row>
    <row r="7388" spans="1:62" x14ac:dyDescent="0.25">
      <c r="A7388" t="s">
        <v>33934</v>
      </c>
      <c r="B7388" s="2">
        <v>43553</v>
      </c>
      <c r="C7388" t="s">
        <v>63</v>
      </c>
      <c r="D7388" s="3">
        <v>43472.413299224536</v>
      </c>
      <c r="E7388" t="s">
        <v>282</v>
      </c>
      <c r="F7388" s="2">
        <v>43556</v>
      </c>
      <c r="G7388" s="2">
        <v>43799</v>
      </c>
      <c r="H7388" t="s">
        <v>33935</v>
      </c>
      <c r="I7388" t="s">
        <v>33936</v>
      </c>
      <c r="J7388" t="s">
        <v>33937</v>
      </c>
      <c r="L7388" t="s">
        <v>33938</v>
      </c>
      <c r="M7388" t="s">
        <v>105</v>
      </c>
      <c r="N7388">
        <v>77423</v>
      </c>
      <c r="O7388" t="s">
        <v>70</v>
      </c>
      <c r="Q7388" t="s">
        <v>33939</v>
      </c>
      <c r="S7388" t="s">
        <v>72</v>
      </c>
      <c r="T7388" t="s">
        <v>1855</v>
      </c>
      <c r="U7388" t="s">
        <v>1856</v>
      </c>
      <c r="V7388" t="s">
        <v>863</v>
      </c>
      <c r="W7388" t="s">
        <v>105</v>
      </c>
      <c r="X7388" t="s">
        <v>2708</v>
      </c>
      <c r="Y7388" t="str">
        <f>"37-3011"</f>
        <v>37-3011</v>
      </c>
      <c r="Z7388" t="s">
        <v>94</v>
      </c>
      <c r="AA7388">
        <v>561730</v>
      </c>
      <c r="AB7388">
        <v>15</v>
      </c>
      <c r="AC7388">
        <v>14</v>
      </c>
      <c r="AD7388" t="s">
        <v>79</v>
      </c>
      <c r="AE7388" t="s">
        <v>95</v>
      </c>
      <c r="AF7388">
        <v>40</v>
      </c>
      <c r="AG7388" s="4">
        <v>0.29166666666666669</v>
      </c>
      <c r="AH7388" s="4">
        <v>0.66666666666666663</v>
      </c>
      <c r="AI7388" s="5">
        <v>13.44</v>
      </c>
      <c r="AJ7388">
        <v>20.16</v>
      </c>
      <c r="AL7388" t="s">
        <v>81</v>
      </c>
      <c r="AM7388" t="s">
        <v>82</v>
      </c>
      <c r="AO7388" t="s">
        <v>83</v>
      </c>
      <c r="AR7388" t="s">
        <v>82</v>
      </c>
      <c r="AT7388" t="s">
        <v>82</v>
      </c>
      <c r="AW7388" t="s">
        <v>82</v>
      </c>
      <c r="AY7388" t="s">
        <v>33938</v>
      </c>
      <c r="AZ7388" t="s">
        <v>33940</v>
      </c>
      <c r="BA7388" t="s">
        <v>105</v>
      </c>
      <c r="BB7388">
        <v>77423</v>
      </c>
      <c r="BC7388" t="s">
        <v>79</v>
      </c>
      <c r="BH7388" t="s">
        <v>33937</v>
      </c>
      <c r="BJ7388">
        <v>760671300</v>
      </c>
    </row>
    <row r="7389" spans="1:62" x14ac:dyDescent="0.25">
      <c r="A7389" t="s">
        <v>34166</v>
      </c>
      <c r="B7389" s="2">
        <v>43553</v>
      </c>
      <c r="C7389" t="s">
        <v>63</v>
      </c>
      <c r="D7389" s="3">
        <v>43472.391729351853</v>
      </c>
      <c r="E7389" t="s">
        <v>64</v>
      </c>
      <c r="F7389" s="2">
        <v>43556</v>
      </c>
      <c r="G7389" s="2">
        <v>43799</v>
      </c>
      <c r="H7389" t="s">
        <v>34167</v>
      </c>
      <c r="I7389" t="s">
        <v>67</v>
      </c>
      <c r="J7389" t="s">
        <v>34168</v>
      </c>
      <c r="K7389" t="s">
        <v>67</v>
      </c>
      <c r="L7389" t="s">
        <v>7808</v>
      </c>
      <c r="M7389" t="s">
        <v>774</v>
      </c>
      <c r="N7389">
        <v>81637</v>
      </c>
      <c r="O7389" t="s">
        <v>70</v>
      </c>
      <c r="P7389" t="s">
        <v>67</v>
      </c>
      <c r="Q7389" t="s">
        <v>34169</v>
      </c>
      <c r="S7389" t="s">
        <v>72</v>
      </c>
      <c r="T7389" t="s">
        <v>7810</v>
      </c>
      <c r="U7389" t="s">
        <v>7811</v>
      </c>
      <c r="V7389" t="s">
        <v>2867</v>
      </c>
      <c r="W7389" t="s">
        <v>774</v>
      </c>
      <c r="X7389" t="s">
        <v>94</v>
      </c>
      <c r="Y7389" t="str">
        <f>"37-3011"</f>
        <v>37-3011</v>
      </c>
      <c r="Z7389" t="s">
        <v>94</v>
      </c>
      <c r="AA7389">
        <v>561730</v>
      </c>
      <c r="AB7389">
        <v>25</v>
      </c>
      <c r="AC7389">
        <v>25</v>
      </c>
      <c r="AD7389" t="s">
        <v>79</v>
      </c>
      <c r="AE7389" t="s">
        <v>80</v>
      </c>
      <c r="AF7389">
        <v>35</v>
      </c>
      <c r="AG7389" s="4">
        <v>0.33333333333333331</v>
      </c>
      <c r="AH7389" s="4">
        <v>0.70833333333333337</v>
      </c>
      <c r="AI7389" s="5">
        <v>17.5</v>
      </c>
      <c r="AJ7389">
        <v>26.25</v>
      </c>
      <c r="AL7389" t="s">
        <v>81</v>
      </c>
      <c r="AM7389" t="s">
        <v>82</v>
      </c>
      <c r="AO7389" t="s">
        <v>83</v>
      </c>
      <c r="AP7389" t="s">
        <v>67</v>
      </c>
      <c r="AQ7389" t="s">
        <v>67</v>
      </c>
      <c r="AR7389" t="s">
        <v>82</v>
      </c>
      <c r="AT7389" t="s">
        <v>82</v>
      </c>
      <c r="AW7389" t="s">
        <v>82</v>
      </c>
      <c r="AY7389" t="s">
        <v>7808</v>
      </c>
      <c r="AZ7389" t="s">
        <v>941</v>
      </c>
      <c r="BA7389" t="s">
        <v>774</v>
      </c>
      <c r="BB7389">
        <v>81637</v>
      </c>
      <c r="BC7389" t="s">
        <v>79</v>
      </c>
      <c r="BH7389" t="s">
        <v>34170</v>
      </c>
      <c r="BJ7389">
        <v>841191223</v>
      </c>
    </row>
    <row r="7390" spans="1:62" x14ac:dyDescent="0.25">
      <c r="A7390" t="s">
        <v>34964</v>
      </c>
      <c r="B7390" s="2">
        <v>43553</v>
      </c>
      <c r="C7390" t="s">
        <v>63</v>
      </c>
      <c r="D7390" s="3">
        <v>43500.33217519676</v>
      </c>
      <c r="E7390" t="s">
        <v>64</v>
      </c>
      <c r="F7390" s="2">
        <v>43586</v>
      </c>
      <c r="G7390" s="2">
        <v>43678</v>
      </c>
      <c r="H7390" t="s">
        <v>34965</v>
      </c>
      <c r="J7390" t="s">
        <v>34966</v>
      </c>
      <c r="K7390" t="s">
        <v>34967</v>
      </c>
      <c r="L7390" t="s">
        <v>16866</v>
      </c>
      <c r="M7390" t="s">
        <v>787</v>
      </c>
      <c r="N7390">
        <v>36274</v>
      </c>
      <c r="O7390" t="s">
        <v>70</v>
      </c>
      <c r="Q7390" t="s">
        <v>34968</v>
      </c>
      <c r="S7390" t="s">
        <v>72</v>
      </c>
      <c r="T7390" t="s">
        <v>758</v>
      </c>
      <c r="U7390" t="s">
        <v>903</v>
      </c>
      <c r="V7390" t="s">
        <v>760</v>
      </c>
      <c r="W7390" t="s">
        <v>761</v>
      </c>
      <c r="X7390" t="s">
        <v>1822</v>
      </c>
      <c r="Y7390" t="str">
        <f>"45-4011"</f>
        <v>45-4011</v>
      </c>
      <c r="Z7390" t="s">
        <v>763</v>
      </c>
      <c r="AA7390">
        <v>115310</v>
      </c>
      <c r="AB7390">
        <v>22</v>
      </c>
      <c r="AC7390">
        <v>22</v>
      </c>
      <c r="AD7390" t="s">
        <v>79</v>
      </c>
      <c r="AE7390" t="s">
        <v>80</v>
      </c>
      <c r="AF7390">
        <v>40</v>
      </c>
      <c r="AG7390" s="4">
        <v>0.33333333333333331</v>
      </c>
      <c r="AH7390" s="4">
        <v>0.6875</v>
      </c>
      <c r="AI7390" s="5">
        <v>9.83</v>
      </c>
      <c r="AJ7390">
        <v>14.75</v>
      </c>
      <c r="AK7390">
        <v>32.25</v>
      </c>
      <c r="AL7390" t="s">
        <v>81</v>
      </c>
      <c r="AM7390" t="s">
        <v>82</v>
      </c>
      <c r="AO7390" t="s">
        <v>83</v>
      </c>
      <c r="AR7390" t="s">
        <v>82</v>
      </c>
      <c r="AT7390" t="s">
        <v>82</v>
      </c>
      <c r="AW7390" t="s">
        <v>82</v>
      </c>
      <c r="AY7390" t="s">
        <v>16866</v>
      </c>
      <c r="AZ7390" t="s">
        <v>9370</v>
      </c>
      <c r="BA7390" t="s">
        <v>787</v>
      </c>
      <c r="BB7390">
        <v>36274</v>
      </c>
      <c r="BC7390" t="s">
        <v>79</v>
      </c>
      <c r="BH7390" t="s">
        <v>34966</v>
      </c>
      <c r="BJ7390">
        <v>262896984</v>
      </c>
    </row>
    <row r="7391" spans="1:62" x14ac:dyDescent="0.25">
      <c r="A7391" t="s">
        <v>35639</v>
      </c>
      <c r="B7391" s="2">
        <v>43553</v>
      </c>
      <c r="C7391" t="s">
        <v>63</v>
      </c>
      <c r="D7391" s="3">
        <v>43516.446662083334</v>
      </c>
      <c r="E7391" t="s">
        <v>64</v>
      </c>
      <c r="F7391" s="2">
        <v>43602</v>
      </c>
      <c r="G7391" s="2">
        <v>43763</v>
      </c>
      <c r="H7391" t="s">
        <v>995</v>
      </c>
      <c r="I7391" t="s">
        <v>996</v>
      </c>
      <c r="J7391" t="s">
        <v>997</v>
      </c>
      <c r="K7391" t="s">
        <v>67</v>
      </c>
      <c r="L7391" t="s">
        <v>998</v>
      </c>
      <c r="M7391" t="s">
        <v>774</v>
      </c>
      <c r="N7391">
        <v>81657</v>
      </c>
      <c r="O7391" t="s">
        <v>70</v>
      </c>
      <c r="P7391" t="s">
        <v>67</v>
      </c>
      <c r="Q7391" t="s">
        <v>999</v>
      </c>
      <c r="S7391" t="s">
        <v>72</v>
      </c>
      <c r="T7391" t="s">
        <v>938</v>
      </c>
      <c r="U7391" t="s">
        <v>939</v>
      </c>
      <c r="V7391" t="s">
        <v>998</v>
      </c>
      <c r="W7391" t="s">
        <v>774</v>
      </c>
      <c r="X7391" t="s">
        <v>221</v>
      </c>
      <c r="Y7391" t="str">
        <f>"35-2021"</f>
        <v>35-2021</v>
      </c>
      <c r="Z7391" t="s">
        <v>221</v>
      </c>
      <c r="AA7391">
        <v>721110</v>
      </c>
      <c r="AB7391">
        <v>7</v>
      </c>
      <c r="AC7391">
        <v>7</v>
      </c>
      <c r="AD7391" t="s">
        <v>79</v>
      </c>
      <c r="AE7391" t="s">
        <v>95</v>
      </c>
      <c r="AF7391">
        <v>35</v>
      </c>
      <c r="AG7391" s="4">
        <v>0.29166666666666669</v>
      </c>
      <c r="AH7391" s="4">
        <v>0.625</v>
      </c>
      <c r="AI7391" s="5">
        <v>13.61</v>
      </c>
      <c r="AJ7391">
        <v>20.420000000000002</v>
      </c>
      <c r="AK7391">
        <v>20.420000000000002</v>
      </c>
      <c r="AL7391" t="s">
        <v>81</v>
      </c>
      <c r="AM7391" t="s">
        <v>82</v>
      </c>
      <c r="AO7391" t="s">
        <v>83</v>
      </c>
      <c r="AP7391" t="s">
        <v>67</v>
      </c>
      <c r="AQ7391" t="s">
        <v>67</v>
      </c>
      <c r="AR7391" t="s">
        <v>82</v>
      </c>
      <c r="AT7391" t="s">
        <v>82</v>
      </c>
      <c r="AW7391" t="s">
        <v>82</v>
      </c>
      <c r="AY7391" t="s">
        <v>998</v>
      </c>
      <c r="AZ7391" t="s">
        <v>941</v>
      </c>
      <c r="BA7391" t="s">
        <v>774</v>
      </c>
      <c r="BB7391">
        <v>81657</v>
      </c>
      <c r="BC7391" t="s">
        <v>87</v>
      </c>
      <c r="BH7391" t="s">
        <v>997</v>
      </c>
      <c r="BI7391" t="s">
        <v>67</v>
      </c>
      <c r="BJ7391">
        <v>841215071</v>
      </c>
    </row>
    <row r="7392" spans="1:62" x14ac:dyDescent="0.25">
      <c r="A7392" t="s">
        <v>35681</v>
      </c>
      <c r="B7392" s="2">
        <v>43553</v>
      </c>
      <c r="C7392" t="s">
        <v>63</v>
      </c>
      <c r="D7392" s="3">
        <v>43503.189187916665</v>
      </c>
      <c r="E7392" t="s">
        <v>64</v>
      </c>
      <c r="F7392" s="2">
        <v>43593</v>
      </c>
      <c r="G7392" s="2">
        <v>43769</v>
      </c>
      <c r="H7392" t="s">
        <v>20830</v>
      </c>
      <c r="I7392" t="s">
        <v>20831</v>
      </c>
      <c r="J7392" t="s">
        <v>20832</v>
      </c>
      <c r="L7392" t="s">
        <v>20833</v>
      </c>
      <c r="M7392" t="s">
        <v>298</v>
      </c>
      <c r="N7392">
        <v>4046</v>
      </c>
      <c r="O7392" t="s">
        <v>70</v>
      </c>
      <c r="Q7392" t="s">
        <v>20834</v>
      </c>
      <c r="S7392" t="s">
        <v>72</v>
      </c>
      <c r="T7392" t="s">
        <v>35682</v>
      </c>
      <c r="U7392" t="s">
        <v>652</v>
      </c>
      <c r="V7392" t="s">
        <v>653</v>
      </c>
      <c r="W7392" t="s">
        <v>207</v>
      </c>
      <c r="X7392" t="s">
        <v>1844</v>
      </c>
      <c r="Y7392" t="str">
        <f>"35-2014"</f>
        <v>35-2014</v>
      </c>
      <c r="Z7392" t="s">
        <v>301</v>
      </c>
      <c r="AA7392">
        <v>721211</v>
      </c>
      <c r="AB7392">
        <v>2</v>
      </c>
      <c r="AC7392">
        <v>2</v>
      </c>
      <c r="AD7392" t="s">
        <v>79</v>
      </c>
      <c r="AE7392" t="s">
        <v>80</v>
      </c>
      <c r="AF7392">
        <v>35</v>
      </c>
      <c r="AG7392" s="4">
        <v>0.29166666666666669</v>
      </c>
      <c r="AH7392" s="4">
        <v>0.58333333333333337</v>
      </c>
      <c r="AI7392" s="5">
        <v>13.25</v>
      </c>
      <c r="AJ7392">
        <v>19.88</v>
      </c>
      <c r="AK7392">
        <v>24</v>
      </c>
      <c r="AL7392" t="s">
        <v>81</v>
      </c>
      <c r="AM7392" t="s">
        <v>82</v>
      </c>
      <c r="AO7392" t="s">
        <v>83</v>
      </c>
      <c r="AR7392" t="s">
        <v>82</v>
      </c>
      <c r="AT7392" t="s">
        <v>82</v>
      </c>
      <c r="AW7392" t="s">
        <v>72</v>
      </c>
      <c r="AX7392">
        <v>6</v>
      </c>
      <c r="AY7392" t="s">
        <v>20833</v>
      </c>
      <c r="AZ7392" t="s">
        <v>812</v>
      </c>
      <c r="BA7392" t="s">
        <v>298</v>
      </c>
      <c r="BB7392">
        <v>4046</v>
      </c>
      <c r="BC7392" t="s">
        <v>79</v>
      </c>
      <c r="BH7392" t="s">
        <v>20832</v>
      </c>
      <c r="BJ7392">
        <v>822746331</v>
      </c>
    </row>
    <row r="7393" spans="1:62" x14ac:dyDescent="0.25">
      <c r="A7393" t="s">
        <v>35779</v>
      </c>
      <c r="B7393" s="2">
        <v>43553</v>
      </c>
      <c r="C7393" t="s">
        <v>63</v>
      </c>
      <c r="D7393" s="3">
        <v>43496.394108414352</v>
      </c>
      <c r="E7393" t="s">
        <v>64</v>
      </c>
      <c r="F7393" s="2">
        <v>43586</v>
      </c>
      <c r="G7393" s="2">
        <v>43738</v>
      </c>
      <c r="H7393" t="s">
        <v>35780</v>
      </c>
      <c r="J7393" t="s">
        <v>35781</v>
      </c>
      <c r="L7393" t="s">
        <v>16079</v>
      </c>
      <c r="M7393" t="s">
        <v>232</v>
      </c>
      <c r="N7393">
        <v>10580</v>
      </c>
      <c r="O7393" t="s">
        <v>70</v>
      </c>
      <c r="Q7393" t="s">
        <v>35782</v>
      </c>
      <c r="S7393" t="s">
        <v>72</v>
      </c>
      <c r="T7393" t="s">
        <v>651</v>
      </c>
      <c r="U7393" t="s">
        <v>652</v>
      </c>
      <c r="V7393" t="s">
        <v>653</v>
      </c>
      <c r="W7393" t="s">
        <v>207</v>
      </c>
      <c r="X7393" t="s">
        <v>16152</v>
      </c>
      <c r="Y7393" t="str">
        <f>"35-3031"</f>
        <v>35-3031</v>
      </c>
      <c r="Z7393" t="s">
        <v>410</v>
      </c>
      <c r="AA7393">
        <v>713910</v>
      </c>
      <c r="AB7393">
        <v>4</v>
      </c>
      <c r="AC7393">
        <v>4</v>
      </c>
      <c r="AD7393" t="s">
        <v>79</v>
      </c>
      <c r="AE7393" t="s">
        <v>95</v>
      </c>
      <c r="AF7393">
        <v>35</v>
      </c>
      <c r="AG7393" s="4">
        <v>0.375</v>
      </c>
      <c r="AH7393" s="4">
        <v>0.66666666666666663</v>
      </c>
      <c r="AI7393" s="5">
        <v>15.27</v>
      </c>
      <c r="AJ7393">
        <v>22.9</v>
      </c>
      <c r="AK7393">
        <v>33</v>
      </c>
      <c r="AL7393" t="s">
        <v>81</v>
      </c>
      <c r="AM7393" t="s">
        <v>82</v>
      </c>
      <c r="AO7393" t="s">
        <v>83</v>
      </c>
      <c r="AR7393" t="s">
        <v>82</v>
      </c>
      <c r="AT7393" t="s">
        <v>82</v>
      </c>
      <c r="AW7393" t="s">
        <v>72</v>
      </c>
      <c r="AX7393">
        <v>3</v>
      </c>
      <c r="AY7393" t="s">
        <v>16079</v>
      </c>
      <c r="AZ7393" t="s">
        <v>1285</v>
      </c>
      <c r="BA7393" t="s">
        <v>232</v>
      </c>
      <c r="BB7393">
        <v>10580</v>
      </c>
      <c r="BC7393" t="s">
        <v>87</v>
      </c>
      <c r="BH7393" t="s">
        <v>35781</v>
      </c>
      <c r="BJ7393">
        <v>131731140</v>
      </c>
    </row>
    <row r="7394" spans="1:62" x14ac:dyDescent="0.25">
      <c r="A7394" t="s">
        <v>35932</v>
      </c>
      <c r="B7394" s="2">
        <v>43553</v>
      </c>
      <c r="C7394" t="s">
        <v>63</v>
      </c>
      <c r="D7394" s="3">
        <v>43474.528123194446</v>
      </c>
      <c r="E7394" t="s">
        <v>282</v>
      </c>
      <c r="F7394" s="2">
        <v>43556</v>
      </c>
      <c r="G7394" s="2">
        <v>43829</v>
      </c>
      <c r="H7394" t="s">
        <v>35933</v>
      </c>
      <c r="J7394" t="s">
        <v>35934</v>
      </c>
      <c r="L7394" t="s">
        <v>20289</v>
      </c>
      <c r="M7394" t="s">
        <v>136</v>
      </c>
      <c r="N7394">
        <v>21152</v>
      </c>
      <c r="O7394" t="s">
        <v>70</v>
      </c>
      <c r="Q7394" t="s">
        <v>35935</v>
      </c>
      <c r="S7394" t="s">
        <v>82</v>
      </c>
      <c r="U7394" t="s">
        <v>92</v>
      </c>
      <c r="X7394" t="s">
        <v>1197</v>
      </c>
      <c r="Y7394" t="str">
        <f>"47-2061"</f>
        <v>47-2061</v>
      </c>
      <c r="Z7394" t="s">
        <v>326</v>
      </c>
      <c r="AA7394">
        <v>238990</v>
      </c>
      <c r="AB7394">
        <v>80</v>
      </c>
      <c r="AC7394">
        <v>79</v>
      </c>
      <c r="AD7394" t="s">
        <v>79</v>
      </c>
      <c r="AE7394" t="s">
        <v>80</v>
      </c>
      <c r="AF7394">
        <v>40</v>
      </c>
      <c r="AG7394" s="4">
        <v>0.3125</v>
      </c>
      <c r="AH7394" s="4">
        <v>0.66666666666666663</v>
      </c>
      <c r="AI7394" s="5">
        <v>17.440000000000001</v>
      </c>
      <c r="AJ7394">
        <v>26.16</v>
      </c>
      <c r="AM7394" t="s">
        <v>82</v>
      </c>
      <c r="AO7394" t="s">
        <v>83</v>
      </c>
      <c r="AR7394" t="s">
        <v>82</v>
      </c>
      <c r="AT7394" t="s">
        <v>82</v>
      </c>
      <c r="AW7394" t="s">
        <v>82</v>
      </c>
      <c r="AY7394" t="s">
        <v>20289</v>
      </c>
      <c r="AZ7394" t="s">
        <v>3199</v>
      </c>
      <c r="BA7394" t="s">
        <v>136</v>
      </c>
      <c r="BB7394">
        <v>21152</v>
      </c>
      <c r="BC7394" t="s">
        <v>79</v>
      </c>
      <c r="BD7394" t="s">
        <v>130</v>
      </c>
      <c r="BH7394" t="s">
        <v>35934</v>
      </c>
      <c r="BJ7394">
        <v>521849172</v>
      </c>
    </row>
    <row r="7395" spans="1:62" x14ac:dyDescent="0.25">
      <c r="A7395" t="s">
        <v>36158</v>
      </c>
      <c r="B7395" s="2">
        <v>43553</v>
      </c>
      <c r="C7395" t="s">
        <v>63</v>
      </c>
      <c r="D7395" s="3">
        <v>43515.288376342593</v>
      </c>
      <c r="E7395" t="s">
        <v>64</v>
      </c>
      <c r="F7395" s="2">
        <v>43604</v>
      </c>
      <c r="G7395" s="2">
        <v>43747</v>
      </c>
      <c r="H7395" t="s">
        <v>15349</v>
      </c>
      <c r="J7395" t="s">
        <v>15350</v>
      </c>
      <c r="L7395" t="s">
        <v>10205</v>
      </c>
      <c r="M7395" t="s">
        <v>207</v>
      </c>
      <c r="N7395">
        <v>2554</v>
      </c>
      <c r="O7395" t="s">
        <v>70</v>
      </c>
      <c r="Q7395" t="s">
        <v>15351</v>
      </c>
      <c r="S7395" t="s">
        <v>72</v>
      </c>
      <c r="T7395" t="s">
        <v>651</v>
      </c>
      <c r="U7395" t="s">
        <v>652</v>
      </c>
      <c r="V7395" t="s">
        <v>653</v>
      </c>
      <c r="W7395" t="s">
        <v>207</v>
      </c>
      <c r="X7395" t="s">
        <v>36159</v>
      </c>
      <c r="Y7395" t="str">
        <f>"35-9021"</f>
        <v>35-9021</v>
      </c>
      <c r="Z7395" t="s">
        <v>315</v>
      </c>
      <c r="AA7395">
        <v>713910</v>
      </c>
      <c r="AB7395">
        <v>10</v>
      </c>
      <c r="AC7395">
        <v>10</v>
      </c>
      <c r="AD7395" t="s">
        <v>79</v>
      </c>
      <c r="AE7395" t="s">
        <v>80</v>
      </c>
      <c r="AF7395">
        <v>40</v>
      </c>
      <c r="AG7395" s="4">
        <v>0.375</v>
      </c>
      <c r="AH7395" s="4">
        <v>0.70833333333333337</v>
      </c>
      <c r="AI7395" s="5">
        <v>16.13</v>
      </c>
      <c r="AJ7395">
        <v>24.2</v>
      </c>
      <c r="AK7395">
        <v>27</v>
      </c>
      <c r="AL7395" t="s">
        <v>81</v>
      </c>
      <c r="AM7395" t="s">
        <v>82</v>
      </c>
      <c r="AO7395" t="s">
        <v>83</v>
      </c>
      <c r="AR7395" t="s">
        <v>82</v>
      </c>
      <c r="AT7395" t="s">
        <v>82</v>
      </c>
      <c r="AW7395" t="s">
        <v>72</v>
      </c>
      <c r="AX7395">
        <v>3</v>
      </c>
      <c r="AY7395" t="s">
        <v>10205</v>
      </c>
      <c r="AZ7395" t="s">
        <v>10205</v>
      </c>
      <c r="BA7395" t="s">
        <v>207</v>
      </c>
      <c r="BB7395">
        <v>2554</v>
      </c>
      <c r="BC7395" t="s">
        <v>79</v>
      </c>
      <c r="BH7395" t="s">
        <v>36160</v>
      </c>
      <c r="BJ7395">
        <v>270057695</v>
      </c>
    </row>
    <row r="7396" spans="1:62" x14ac:dyDescent="0.25">
      <c r="A7396" t="s">
        <v>36168</v>
      </c>
      <c r="B7396" s="2">
        <v>43553</v>
      </c>
      <c r="C7396" t="s">
        <v>63</v>
      </c>
      <c r="D7396" s="3">
        <v>43515.290957141202</v>
      </c>
      <c r="E7396" t="s">
        <v>64</v>
      </c>
      <c r="F7396" s="2">
        <v>43604</v>
      </c>
      <c r="G7396" s="2">
        <v>43747</v>
      </c>
      <c r="H7396" t="s">
        <v>15349</v>
      </c>
      <c r="J7396" t="s">
        <v>15350</v>
      </c>
      <c r="L7396" t="s">
        <v>10205</v>
      </c>
      <c r="M7396" t="s">
        <v>207</v>
      </c>
      <c r="N7396">
        <v>2554</v>
      </c>
      <c r="O7396" t="s">
        <v>70</v>
      </c>
      <c r="Q7396" t="s">
        <v>15351</v>
      </c>
      <c r="S7396" t="s">
        <v>72</v>
      </c>
      <c r="T7396" t="s">
        <v>651</v>
      </c>
      <c r="U7396" t="s">
        <v>652</v>
      </c>
      <c r="V7396" t="s">
        <v>653</v>
      </c>
      <c r="W7396" t="s">
        <v>207</v>
      </c>
      <c r="X7396" t="s">
        <v>1533</v>
      </c>
      <c r="Y7396" t="str">
        <f>"35-3031"</f>
        <v>35-3031</v>
      </c>
      <c r="Z7396" t="s">
        <v>410</v>
      </c>
      <c r="AA7396">
        <v>713910</v>
      </c>
      <c r="AB7396">
        <v>15</v>
      </c>
      <c r="AC7396">
        <v>15</v>
      </c>
      <c r="AD7396" t="s">
        <v>79</v>
      </c>
      <c r="AE7396" t="s">
        <v>80</v>
      </c>
      <c r="AF7396">
        <v>40</v>
      </c>
      <c r="AG7396" s="4">
        <v>0.375</v>
      </c>
      <c r="AH7396" s="4">
        <v>0.70833333333333337</v>
      </c>
      <c r="AI7396" s="5">
        <v>16.13</v>
      </c>
      <c r="AJ7396">
        <v>24.2</v>
      </c>
      <c r="AL7396" t="s">
        <v>81</v>
      </c>
      <c r="AM7396" t="s">
        <v>82</v>
      </c>
      <c r="AO7396" t="s">
        <v>83</v>
      </c>
      <c r="AR7396" t="s">
        <v>82</v>
      </c>
      <c r="AT7396" t="s">
        <v>82</v>
      </c>
      <c r="AW7396" t="s">
        <v>72</v>
      </c>
      <c r="AX7396">
        <v>3</v>
      </c>
      <c r="AY7396" t="s">
        <v>10205</v>
      </c>
      <c r="AZ7396" t="s">
        <v>10205</v>
      </c>
      <c r="BA7396" t="s">
        <v>207</v>
      </c>
      <c r="BB7396">
        <v>2554</v>
      </c>
      <c r="BC7396" t="s">
        <v>79</v>
      </c>
      <c r="BH7396" t="s">
        <v>15350</v>
      </c>
      <c r="BJ7396">
        <v>270057695</v>
      </c>
    </row>
    <row r="7397" spans="1:62" x14ac:dyDescent="0.25">
      <c r="A7397" t="s">
        <v>36376</v>
      </c>
      <c r="B7397" s="2">
        <v>43553</v>
      </c>
      <c r="C7397" t="s">
        <v>63</v>
      </c>
      <c r="D7397" s="3">
        <v>43510.387378587962</v>
      </c>
      <c r="E7397" t="s">
        <v>64</v>
      </c>
      <c r="F7397" s="2">
        <v>43600</v>
      </c>
      <c r="G7397" s="2">
        <v>43753</v>
      </c>
      <c r="H7397" t="s">
        <v>16059</v>
      </c>
      <c r="I7397" t="s">
        <v>16060</v>
      </c>
      <c r="J7397" t="s">
        <v>16061</v>
      </c>
      <c r="L7397" t="s">
        <v>10205</v>
      </c>
      <c r="M7397" t="s">
        <v>207</v>
      </c>
      <c r="N7397">
        <v>2554</v>
      </c>
      <c r="O7397" t="s">
        <v>70</v>
      </c>
      <c r="Q7397" t="s">
        <v>16062</v>
      </c>
      <c r="S7397" t="s">
        <v>72</v>
      </c>
      <c r="T7397" t="s">
        <v>651</v>
      </c>
      <c r="U7397" t="s">
        <v>652</v>
      </c>
      <c r="V7397" t="s">
        <v>653</v>
      </c>
      <c r="W7397" t="s">
        <v>207</v>
      </c>
      <c r="X7397" t="s">
        <v>36377</v>
      </c>
      <c r="Y7397" t="str">
        <f>"35-1012"</f>
        <v>35-1012</v>
      </c>
      <c r="Z7397" t="s">
        <v>598</v>
      </c>
      <c r="AA7397">
        <v>713910</v>
      </c>
      <c r="AB7397">
        <v>3</v>
      </c>
      <c r="AC7397">
        <v>3</v>
      </c>
      <c r="AD7397" t="s">
        <v>79</v>
      </c>
      <c r="AE7397" t="s">
        <v>80</v>
      </c>
      <c r="AF7397">
        <v>35</v>
      </c>
      <c r="AG7397" s="4">
        <v>0.375</v>
      </c>
      <c r="AH7397" s="4">
        <v>0.66666666666666663</v>
      </c>
      <c r="AI7397" s="5">
        <v>19.190000000000001</v>
      </c>
      <c r="AJ7397">
        <v>28.79</v>
      </c>
      <c r="AK7397">
        <v>41.25</v>
      </c>
      <c r="AL7397" t="s">
        <v>81</v>
      </c>
      <c r="AM7397" t="s">
        <v>72</v>
      </c>
      <c r="AN7397">
        <v>12</v>
      </c>
      <c r="AO7397" t="s">
        <v>83</v>
      </c>
      <c r="AR7397" t="s">
        <v>82</v>
      </c>
      <c r="AT7397" t="s">
        <v>82</v>
      </c>
      <c r="AW7397" t="s">
        <v>72</v>
      </c>
      <c r="AX7397">
        <v>12</v>
      </c>
      <c r="AY7397" t="s">
        <v>10205</v>
      </c>
      <c r="AZ7397" t="s">
        <v>16063</v>
      </c>
      <c r="BA7397" t="s">
        <v>207</v>
      </c>
      <c r="BB7397">
        <v>2554</v>
      </c>
      <c r="BC7397" t="s">
        <v>87</v>
      </c>
      <c r="BH7397" t="s">
        <v>16061</v>
      </c>
      <c r="BJ7397">
        <v>202215077</v>
      </c>
    </row>
    <row r="7398" spans="1:62" x14ac:dyDescent="0.25">
      <c r="A7398" t="s">
        <v>36390</v>
      </c>
      <c r="B7398" s="2">
        <v>43553</v>
      </c>
      <c r="C7398" t="s">
        <v>63</v>
      </c>
      <c r="D7398" s="3">
        <v>43510.386427372687</v>
      </c>
      <c r="E7398" t="s">
        <v>64</v>
      </c>
      <c r="F7398" s="2">
        <v>43600</v>
      </c>
      <c r="G7398" s="2">
        <v>43753</v>
      </c>
      <c r="H7398" t="s">
        <v>16059</v>
      </c>
      <c r="I7398" t="s">
        <v>16060</v>
      </c>
      <c r="J7398" t="s">
        <v>16061</v>
      </c>
      <c r="L7398" t="s">
        <v>10205</v>
      </c>
      <c r="M7398" t="s">
        <v>207</v>
      </c>
      <c r="N7398">
        <v>2554</v>
      </c>
      <c r="O7398" t="s">
        <v>70</v>
      </c>
      <c r="Q7398" t="s">
        <v>16062</v>
      </c>
      <c r="S7398" t="s">
        <v>72</v>
      </c>
      <c r="T7398" t="s">
        <v>651</v>
      </c>
      <c r="U7398" t="s">
        <v>652</v>
      </c>
      <c r="V7398" t="s">
        <v>653</v>
      </c>
      <c r="W7398" t="s">
        <v>207</v>
      </c>
      <c r="X7398" t="s">
        <v>36391</v>
      </c>
      <c r="Y7398" t="str">
        <f>"43-4081"</f>
        <v>43-4081</v>
      </c>
      <c r="Z7398" t="s">
        <v>1983</v>
      </c>
      <c r="AA7398">
        <v>713910</v>
      </c>
      <c r="AB7398">
        <v>6</v>
      </c>
      <c r="AC7398">
        <v>6</v>
      </c>
      <c r="AD7398" t="s">
        <v>79</v>
      </c>
      <c r="AE7398" t="s">
        <v>80</v>
      </c>
      <c r="AF7398">
        <v>35</v>
      </c>
      <c r="AG7398" s="4">
        <v>0.375</v>
      </c>
      <c r="AH7398" s="4">
        <v>0.66666666666666663</v>
      </c>
      <c r="AI7398" s="6">
        <v>16</v>
      </c>
      <c r="AJ7398">
        <v>24</v>
      </c>
      <c r="AK7398">
        <v>33</v>
      </c>
      <c r="AL7398" t="s">
        <v>81</v>
      </c>
      <c r="AM7398" t="s">
        <v>82</v>
      </c>
      <c r="AO7398" t="s">
        <v>83</v>
      </c>
      <c r="AR7398" t="s">
        <v>82</v>
      </c>
      <c r="AT7398" t="s">
        <v>82</v>
      </c>
      <c r="AW7398" t="s">
        <v>72</v>
      </c>
      <c r="AX7398">
        <v>12</v>
      </c>
      <c r="AY7398" t="s">
        <v>10205</v>
      </c>
      <c r="AZ7398" t="s">
        <v>16063</v>
      </c>
      <c r="BA7398" t="s">
        <v>207</v>
      </c>
      <c r="BB7398">
        <v>2554</v>
      </c>
      <c r="BC7398" t="s">
        <v>87</v>
      </c>
      <c r="BH7398" t="s">
        <v>16061</v>
      </c>
      <c r="BJ7398">
        <v>202215077</v>
      </c>
    </row>
    <row r="7399" spans="1:62" x14ac:dyDescent="0.25">
      <c r="A7399" t="s">
        <v>36392</v>
      </c>
      <c r="B7399" s="2">
        <v>43553</v>
      </c>
      <c r="C7399" t="s">
        <v>63</v>
      </c>
      <c r="D7399" s="3">
        <v>43510.385949675925</v>
      </c>
      <c r="E7399" t="s">
        <v>64</v>
      </c>
      <c r="F7399" s="2">
        <v>43600</v>
      </c>
      <c r="G7399" s="2">
        <v>43753</v>
      </c>
      <c r="H7399" t="s">
        <v>16059</v>
      </c>
      <c r="I7399" t="s">
        <v>16060</v>
      </c>
      <c r="J7399" t="s">
        <v>16061</v>
      </c>
      <c r="L7399" t="s">
        <v>10205</v>
      </c>
      <c r="M7399" t="s">
        <v>207</v>
      </c>
      <c r="N7399">
        <v>2554</v>
      </c>
      <c r="O7399" t="s">
        <v>70</v>
      </c>
      <c r="Q7399" t="s">
        <v>16062</v>
      </c>
      <c r="S7399" t="s">
        <v>72</v>
      </c>
      <c r="T7399" t="s">
        <v>651</v>
      </c>
      <c r="U7399" t="s">
        <v>652</v>
      </c>
      <c r="V7399" t="s">
        <v>653</v>
      </c>
      <c r="W7399" t="s">
        <v>207</v>
      </c>
      <c r="X7399" t="s">
        <v>1241</v>
      </c>
      <c r="Y7399" t="str">
        <f>"35-9021"</f>
        <v>35-9021</v>
      </c>
      <c r="Z7399" t="s">
        <v>315</v>
      </c>
      <c r="AA7399">
        <v>713910</v>
      </c>
      <c r="AB7399">
        <v>2</v>
      </c>
      <c r="AC7399">
        <v>2</v>
      </c>
      <c r="AD7399" t="s">
        <v>79</v>
      </c>
      <c r="AE7399" t="s">
        <v>80</v>
      </c>
      <c r="AF7399">
        <v>35</v>
      </c>
      <c r="AG7399" s="4">
        <v>0.375</v>
      </c>
      <c r="AH7399" s="4">
        <v>0.66666666666666663</v>
      </c>
      <c r="AI7399" s="6">
        <v>15</v>
      </c>
      <c r="AJ7399">
        <v>22.5</v>
      </c>
      <c r="AK7399">
        <v>24</v>
      </c>
      <c r="AL7399" t="s">
        <v>81</v>
      </c>
      <c r="AM7399" t="s">
        <v>82</v>
      </c>
      <c r="AO7399" t="s">
        <v>83</v>
      </c>
      <c r="AR7399" t="s">
        <v>82</v>
      </c>
      <c r="AT7399" t="s">
        <v>82</v>
      </c>
      <c r="AW7399" t="s">
        <v>72</v>
      </c>
      <c r="AX7399">
        <v>3</v>
      </c>
      <c r="AY7399" t="s">
        <v>10205</v>
      </c>
      <c r="AZ7399" t="s">
        <v>16063</v>
      </c>
      <c r="BA7399" t="s">
        <v>207</v>
      </c>
      <c r="BB7399">
        <v>2554</v>
      </c>
      <c r="BC7399" t="s">
        <v>87</v>
      </c>
      <c r="BH7399" t="s">
        <v>16061</v>
      </c>
      <c r="BJ7399">
        <v>202215077</v>
      </c>
    </row>
    <row r="7400" spans="1:62" x14ac:dyDescent="0.25">
      <c r="A7400" t="s">
        <v>36426</v>
      </c>
      <c r="B7400" s="2">
        <v>43553</v>
      </c>
      <c r="C7400" t="s">
        <v>63</v>
      </c>
      <c r="D7400" s="3">
        <v>43510.387873576386</v>
      </c>
      <c r="E7400" t="s">
        <v>64</v>
      </c>
      <c r="F7400" s="2">
        <v>43600</v>
      </c>
      <c r="G7400" s="2">
        <v>43753</v>
      </c>
      <c r="H7400" t="s">
        <v>16059</v>
      </c>
      <c r="I7400" t="s">
        <v>16060</v>
      </c>
      <c r="J7400" t="s">
        <v>16061</v>
      </c>
      <c r="L7400" t="s">
        <v>10205</v>
      </c>
      <c r="M7400" t="s">
        <v>207</v>
      </c>
      <c r="N7400">
        <v>2554</v>
      </c>
      <c r="O7400" t="s">
        <v>70</v>
      </c>
      <c r="Q7400" t="s">
        <v>16062</v>
      </c>
      <c r="S7400" t="s">
        <v>72</v>
      </c>
      <c r="T7400" t="s">
        <v>651</v>
      </c>
      <c r="U7400" t="s">
        <v>652</v>
      </c>
      <c r="V7400" t="s">
        <v>653</v>
      </c>
      <c r="W7400" t="s">
        <v>207</v>
      </c>
      <c r="X7400" t="s">
        <v>1533</v>
      </c>
      <c r="Y7400" t="str">
        <f>"35-3031"</f>
        <v>35-3031</v>
      </c>
      <c r="Z7400" t="s">
        <v>410</v>
      </c>
      <c r="AA7400">
        <v>713910</v>
      </c>
      <c r="AB7400">
        <v>16</v>
      </c>
      <c r="AC7400">
        <v>16</v>
      </c>
      <c r="AD7400" t="s">
        <v>79</v>
      </c>
      <c r="AE7400" t="s">
        <v>80</v>
      </c>
      <c r="AF7400">
        <v>35</v>
      </c>
      <c r="AG7400" s="4">
        <v>0.375</v>
      </c>
      <c r="AH7400" s="4">
        <v>0.66666666666666663</v>
      </c>
      <c r="AI7400" s="6">
        <v>16</v>
      </c>
      <c r="AJ7400">
        <v>24</v>
      </c>
      <c r="AK7400">
        <v>28.5</v>
      </c>
      <c r="AL7400" t="s">
        <v>81</v>
      </c>
      <c r="AM7400" t="s">
        <v>82</v>
      </c>
      <c r="AO7400" t="s">
        <v>83</v>
      </c>
      <c r="AR7400" t="s">
        <v>82</v>
      </c>
      <c r="AT7400" t="s">
        <v>82</v>
      </c>
      <c r="AW7400" t="s">
        <v>72</v>
      </c>
      <c r="AX7400">
        <v>3</v>
      </c>
      <c r="AY7400" t="s">
        <v>10205</v>
      </c>
      <c r="AZ7400" t="s">
        <v>16063</v>
      </c>
      <c r="BA7400" t="s">
        <v>207</v>
      </c>
      <c r="BB7400">
        <v>2554</v>
      </c>
      <c r="BC7400" t="s">
        <v>79</v>
      </c>
      <c r="BH7400" t="s">
        <v>16061</v>
      </c>
      <c r="BJ7400">
        <v>202215077</v>
      </c>
    </row>
    <row r="7401" spans="1:62" x14ac:dyDescent="0.25">
      <c r="A7401" t="s">
        <v>36437</v>
      </c>
      <c r="B7401" s="2">
        <v>43553</v>
      </c>
      <c r="C7401" t="s">
        <v>63</v>
      </c>
      <c r="D7401" s="3">
        <v>43510.386904120372</v>
      </c>
      <c r="E7401" t="s">
        <v>64</v>
      </c>
      <c r="F7401" s="2">
        <v>43600</v>
      </c>
      <c r="G7401" s="2">
        <v>43753</v>
      </c>
      <c r="H7401" t="s">
        <v>16059</v>
      </c>
      <c r="I7401" t="s">
        <v>16060</v>
      </c>
      <c r="J7401" t="s">
        <v>16061</v>
      </c>
      <c r="L7401" t="s">
        <v>10205</v>
      </c>
      <c r="M7401" t="s">
        <v>207</v>
      </c>
      <c r="N7401">
        <v>2554</v>
      </c>
      <c r="O7401" t="s">
        <v>70</v>
      </c>
      <c r="Q7401" t="s">
        <v>16062</v>
      </c>
      <c r="S7401" t="s">
        <v>72</v>
      </c>
      <c r="T7401" t="s">
        <v>651</v>
      </c>
      <c r="U7401" t="s">
        <v>652</v>
      </c>
      <c r="V7401" t="s">
        <v>653</v>
      </c>
      <c r="W7401" t="s">
        <v>207</v>
      </c>
      <c r="X7401" t="s">
        <v>3128</v>
      </c>
      <c r="Y7401" t="str">
        <f>"35-3011"</f>
        <v>35-3011</v>
      </c>
      <c r="Z7401" t="s">
        <v>3129</v>
      </c>
      <c r="AA7401">
        <v>713910</v>
      </c>
      <c r="AB7401">
        <v>3</v>
      </c>
      <c r="AC7401">
        <v>3</v>
      </c>
      <c r="AD7401" t="s">
        <v>79</v>
      </c>
      <c r="AE7401" t="s">
        <v>80</v>
      </c>
      <c r="AF7401">
        <v>35</v>
      </c>
      <c r="AG7401" s="4">
        <v>0.375</v>
      </c>
      <c r="AH7401" s="4">
        <v>0.66666666666666663</v>
      </c>
      <c r="AI7401" s="6">
        <v>18</v>
      </c>
      <c r="AJ7401">
        <v>27</v>
      </c>
      <c r="AK7401">
        <v>30</v>
      </c>
      <c r="AL7401" t="s">
        <v>81</v>
      </c>
      <c r="AM7401" t="s">
        <v>82</v>
      </c>
      <c r="AO7401" t="s">
        <v>83</v>
      </c>
      <c r="AR7401" t="s">
        <v>82</v>
      </c>
      <c r="AT7401" t="s">
        <v>82</v>
      </c>
      <c r="AW7401" t="s">
        <v>72</v>
      </c>
      <c r="AX7401">
        <v>12</v>
      </c>
      <c r="AY7401" t="s">
        <v>10205</v>
      </c>
      <c r="AZ7401" t="s">
        <v>16063</v>
      </c>
      <c r="BA7401" t="s">
        <v>207</v>
      </c>
      <c r="BB7401">
        <v>2554</v>
      </c>
      <c r="BC7401" t="s">
        <v>79</v>
      </c>
      <c r="BH7401" t="s">
        <v>16061</v>
      </c>
      <c r="BJ7401">
        <v>202215077</v>
      </c>
    </row>
    <row r="7402" spans="1:62" x14ac:dyDescent="0.25">
      <c r="A7402" t="s">
        <v>36443</v>
      </c>
      <c r="B7402" s="2">
        <v>43553</v>
      </c>
      <c r="C7402" t="s">
        <v>63</v>
      </c>
      <c r="D7402" s="3">
        <v>43510.388254178244</v>
      </c>
      <c r="E7402" t="s">
        <v>64</v>
      </c>
      <c r="F7402" s="2">
        <v>43600</v>
      </c>
      <c r="G7402" s="2">
        <v>43753</v>
      </c>
      <c r="H7402" t="s">
        <v>16059</v>
      </c>
      <c r="I7402" t="s">
        <v>16060</v>
      </c>
      <c r="J7402" t="s">
        <v>16061</v>
      </c>
      <c r="L7402" t="s">
        <v>10205</v>
      </c>
      <c r="M7402" t="s">
        <v>207</v>
      </c>
      <c r="N7402">
        <v>2554</v>
      </c>
      <c r="O7402" t="s">
        <v>70</v>
      </c>
      <c r="Q7402" t="s">
        <v>16062</v>
      </c>
      <c r="S7402" t="s">
        <v>72</v>
      </c>
      <c r="T7402" t="s">
        <v>651</v>
      </c>
      <c r="U7402" t="s">
        <v>652</v>
      </c>
      <c r="V7402" t="s">
        <v>653</v>
      </c>
      <c r="W7402" t="s">
        <v>207</v>
      </c>
      <c r="X7402" t="s">
        <v>1844</v>
      </c>
      <c r="Y7402" t="str">
        <f>"35-2014"</f>
        <v>35-2014</v>
      </c>
      <c r="Z7402" t="s">
        <v>301</v>
      </c>
      <c r="AA7402">
        <v>713910</v>
      </c>
      <c r="AB7402">
        <v>8</v>
      </c>
      <c r="AC7402">
        <v>8</v>
      </c>
      <c r="AD7402" t="s">
        <v>79</v>
      </c>
      <c r="AE7402" t="s">
        <v>80</v>
      </c>
      <c r="AF7402">
        <v>35</v>
      </c>
      <c r="AG7402" s="4">
        <v>0.375</v>
      </c>
      <c r="AH7402" s="4">
        <v>0.66666666666666663</v>
      </c>
      <c r="AI7402" s="6">
        <v>16</v>
      </c>
      <c r="AJ7402">
        <v>24</v>
      </c>
      <c r="AK7402">
        <v>28.5</v>
      </c>
      <c r="AL7402" t="s">
        <v>81</v>
      </c>
      <c r="AM7402" t="s">
        <v>82</v>
      </c>
      <c r="AO7402" t="s">
        <v>83</v>
      </c>
      <c r="AR7402" t="s">
        <v>82</v>
      </c>
      <c r="AT7402" t="s">
        <v>82</v>
      </c>
      <c r="AW7402" t="s">
        <v>72</v>
      </c>
      <c r="AX7402">
        <v>12</v>
      </c>
      <c r="AY7402" t="s">
        <v>10205</v>
      </c>
      <c r="AZ7402" t="s">
        <v>16063</v>
      </c>
      <c r="BA7402" t="s">
        <v>207</v>
      </c>
      <c r="BB7402">
        <v>2554</v>
      </c>
      <c r="BC7402" t="s">
        <v>87</v>
      </c>
      <c r="BH7402" t="s">
        <v>16061</v>
      </c>
      <c r="BJ7402">
        <v>202215077</v>
      </c>
    </row>
    <row r="7403" spans="1:62" x14ac:dyDescent="0.25">
      <c r="A7403" t="s">
        <v>36504</v>
      </c>
      <c r="B7403" s="2">
        <v>43553</v>
      </c>
      <c r="C7403" t="s">
        <v>63</v>
      </c>
      <c r="D7403" s="3">
        <v>43504.312832280091</v>
      </c>
      <c r="E7403" t="s">
        <v>64</v>
      </c>
      <c r="F7403" s="2">
        <v>43586</v>
      </c>
      <c r="G7403" s="2">
        <v>43769</v>
      </c>
      <c r="H7403" t="s">
        <v>36505</v>
      </c>
      <c r="J7403" t="s">
        <v>36506</v>
      </c>
      <c r="L7403" t="s">
        <v>1410</v>
      </c>
      <c r="M7403" t="s">
        <v>232</v>
      </c>
      <c r="N7403">
        <v>10607</v>
      </c>
      <c r="O7403" t="s">
        <v>70</v>
      </c>
      <c r="Q7403" t="s">
        <v>36507</v>
      </c>
      <c r="S7403" t="s">
        <v>72</v>
      </c>
      <c r="T7403" t="s">
        <v>36464</v>
      </c>
      <c r="U7403" t="s">
        <v>36465</v>
      </c>
      <c r="V7403" t="s">
        <v>36466</v>
      </c>
      <c r="W7403" t="s">
        <v>232</v>
      </c>
      <c r="X7403" t="s">
        <v>552</v>
      </c>
      <c r="Y7403" t="str">
        <f>"35-3031"</f>
        <v>35-3031</v>
      </c>
      <c r="Z7403" t="s">
        <v>410</v>
      </c>
      <c r="AA7403">
        <v>713910</v>
      </c>
      <c r="AB7403">
        <v>13</v>
      </c>
      <c r="AC7403">
        <v>13</v>
      </c>
      <c r="AD7403" t="s">
        <v>79</v>
      </c>
      <c r="AE7403" t="s">
        <v>95</v>
      </c>
      <c r="AF7403">
        <v>35</v>
      </c>
      <c r="AG7403" s="4">
        <v>0.41666666666666669</v>
      </c>
      <c r="AH7403" s="4">
        <v>0.95833333333333337</v>
      </c>
      <c r="AI7403" s="5">
        <v>15.27</v>
      </c>
      <c r="AJ7403">
        <v>22.91</v>
      </c>
      <c r="AL7403" t="s">
        <v>81</v>
      </c>
      <c r="AM7403" t="s">
        <v>82</v>
      </c>
      <c r="AO7403" t="s">
        <v>83</v>
      </c>
      <c r="AP7403" t="s">
        <v>130</v>
      </c>
      <c r="AQ7403" t="s">
        <v>130</v>
      </c>
      <c r="AR7403" t="s">
        <v>82</v>
      </c>
      <c r="AT7403" t="s">
        <v>82</v>
      </c>
      <c r="AW7403" t="s">
        <v>72</v>
      </c>
      <c r="AX7403">
        <v>3</v>
      </c>
      <c r="AY7403" t="s">
        <v>1410</v>
      </c>
      <c r="AZ7403" t="s">
        <v>1285</v>
      </c>
      <c r="BA7403" t="s">
        <v>232</v>
      </c>
      <c r="BB7403">
        <v>10607</v>
      </c>
      <c r="BC7403" t="s">
        <v>87</v>
      </c>
      <c r="BH7403" t="s">
        <v>36506</v>
      </c>
      <c r="BJ7403">
        <v>131720947</v>
      </c>
    </row>
    <row r="7404" spans="1:62" x14ac:dyDescent="0.25">
      <c r="A7404" t="s">
        <v>36514</v>
      </c>
      <c r="B7404" s="2">
        <v>43553</v>
      </c>
      <c r="C7404" t="s">
        <v>63</v>
      </c>
      <c r="D7404" s="3">
        <v>43510.621757673609</v>
      </c>
      <c r="E7404" t="s">
        <v>64</v>
      </c>
      <c r="F7404" s="2">
        <v>43586</v>
      </c>
      <c r="G7404" s="2">
        <v>43769</v>
      </c>
      <c r="H7404" t="s">
        <v>36515</v>
      </c>
      <c r="J7404" t="s">
        <v>36516</v>
      </c>
      <c r="L7404" t="s">
        <v>36502</v>
      </c>
      <c r="M7404" t="s">
        <v>1362</v>
      </c>
      <c r="N7404">
        <v>6831</v>
      </c>
      <c r="O7404" t="s">
        <v>70</v>
      </c>
      <c r="Q7404" t="s">
        <v>36517</v>
      </c>
      <c r="S7404" t="s">
        <v>72</v>
      </c>
      <c r="T7404" t="s">
        <v>36464</v>
      </c>
      <c r="U7404" t="s">
        <v>36465</v>
      </c>
      <c r="V7404" t="s">
        <v>36466</v>
      </c>
      <c r="W7404" t="s">
        <v>232</v>
      </c>
      <c r="X7404" t="s">
        <v>552</v>
      </c>
      <c r="Y7404" t="str">
        <f>"35-3031"</f>
        <v>35-3031</v>
      </c>
      <c r="Z7404" t="s">
        <v>410</v>
      </c>
      <c r="AA7404">
        <v>713910</v>
      </c>
      <c r="AB7404">
        <v>19</v>
      </c>
      <c r="AC7404">
        <v>19</v>
      </c>
      <c r="AD7404" t="s">
        <v>79</v>
      </c>
      <c r="AE7404" t="s">
        <v>95</v>
      </c>
      <c r="AF7404">
        <v>35</v>
      </c>
      <c r="AG7404" s="4">
        <v>0.41666666666666669</v>
      </c>
      <c r="AH7404" s="4">
        <v>0.95833333333333337</v>
      </c>
      <c r="AI7404" s="5">
        <v>12.46</v>
      </c>
      <c r="AJ7404">
        <v>18.690000000000001</v>
      </c>
      <c r="AL7404" t="s">
        <v>81</v>
      </c>
      <c r="AM7404" t="s">
        <v>82</v>
      </c>
      <c r="AO7404" t="s">
        <v>83</v>
      </c>
      <c r="AP7404" t="s">
        <v>130</v>
      </c>
      <c r="AQ7404" t="s">
        <v>130</v>
      </c>
      <c r="AR7404" t="s">
        <v>82</v>
      </c>
      <c r="AT7404" t="s">
        <v>82</v>
      </c>
      <c r="AW7404" t="s">
        <v>82</v>
      </c>
      <c r="AY7404" t="s">
        <v>36502</v>
      </c>
      <c r="AZ7404" t="s">
        <v>1364</v>
      </c>
      <c r="BA7404" t="s">
        <v>1362</v>
      </c>
      <c r="BB7404">
        <v>6831</v>
      </c>
      <c r="BC7404" t="s">
        <v>87</v>
      </c>
      <c r="BH7404" t="s">
        <v>36516</v>
      </c>
      <c r="BJ7404">
        <v>131706350</v>
      </c>
    </row>
    <row r="7405" spans="1:62" x14ac:dyDescent="0.25">
      <c r="A7405" t="s">
        <v>36539</v>
      </c>
      <c r="B7405" s="2">
        <v>43553</v>
      </c>
      <c r="C7405" t="s">
        <v>63</v>
      </c>
      <c r="D7405" s="3">
        <v>43480.834873622684</v>
      </c>
      <c r="E7405" t="s">
        <v>282</v>
      </c>
      <c r="F7405" s="2">
        <v>43556</v>
      </c>
      <c r="G7405" s="2">
        <v>43814</v>
      </c>
      <c r="H7405" t="s">
        <v>36540</v>
      </c>
      <c r="J7405" t="s">
        <v>36541</v>
      </c>
      <c r="L7405" t="s">
        <v>182</v>
      </c>
      <c r="M7405" t="s">
        <v>166</v>
      </c>
      <c r="N7405">
        <v>84104</v>
      </c>
      <c r="O7405" t="s">
        <v>70</v>
      </c>
      <c r="Q7405" t="s">
        <v>36542</v>
      </c>
      <c r="S7405" t="s">
        <v>82</v>
      </c>
      <c r="U7405" t="s">
        <v>92</v>
      </c>
      <c r="X7405" t="s">
        <v>94</v>
      </c>
      <c r="Y7405" t="str">
        <f>"37-3011"</f>
        <v>37-3011</v>
      </c>
      <c r="Z7405" t="s">
        <v>94</v>
      </c>
      <c r="AA7405">
        <v>56173</v>
      </c>
      <c r="AB7405">
        <v>40</v>
      </c>
      <c r="AC7405">
        <v>37</v>
      </c>
      <c r="AD7405" t="s">
        <v>79</v>
      </c>
      <c r="AE7405" t="s">
        <v>80</v>
      </c>
      <c r="AF7405">
        <v>40</v>
      </c>
      <c r="AG7405" s="4">
        <v>0.33333333333333331</v>
      </c>
      <c r="AH7405" s="4">
        <v>0.6875</v>
      </c>
      <c r="AI7405" s="5">
        <v>13.68</v>
      </c>
      <c r="AJ7405">
        <v>20.52</v>
      </c>
      <c r="AL7405" t="s">
        <v>81</v>
      </c>
      <c r="AM7405" t="s">
        <v>82</v>
      </c>
      <c r="AO7405" t="s">
        <v>83</v>
      </c>
      <c r="AR7405" t="s">
        <v>82</v>
      </c>
      <c r="AT7405" t="s">
        <v>82</v>
      </c>
      <c r="AW7405" t="s">
        <v>82</v>
      </c>
      <c r="AY7405" t="s">
        <v>170</v>
      </c>
      <c r="AZ7405" t="s">
        <v>12919</v>
      </c>
      <c r="BA7405" t="s">
        <v>166</v>
      </c>
      <c r="BB7405">
        <v>84104</v>
      </c>
      <c r="BC7405" t="s">
        <v>79</v>
      </c>
      <c r="BH7405" t="s">
        <v>36543</v>
      </c>
      <c r="BJ7405">
        <v>270215655</v>
      </c>
    </row>
    <row r="7406" spans="1:62" x14ac:dyDescent="0.25">
      <c r="A7406" t="s">
        <v>36590</v>
      </c>
      <c r="B7406" s="2">
        <v>43553</v>
      </c>
      <c r="C7406" t="s">
        <v>63</v>
      </c>
      <c r="D7406" s="3">
        <v>43505.232580185184</v>
      </c>
      <c r="E7406" t="s">
        <v>64</v>
      </c>
      <c r="F7406" s="2">
        <v>43586</v>
      </c>
      <c r="G7406" s="2">
        <v>43769</v>
      </c>
      <c r="H7406" t="s">
        <v>36505</v>
      </c>
      <c r="J7406" t="s">
        <v>36506</v>
      </c>
      <c r="L7406" t="s">
        <v>1410</v>
      </c>
      <c r="M7406" t="s">
        <v>232</v>
      </c>
      <c r="N7406">
        <v>10607</v>
      </c>
      <c r="O7406" t="s">
        <v>70</v>
      </c>
      <c r="Q7406" t="s">
        <v>36507</v>
      </c>
      <c r="S7406" t="s">
        <v>72</v>
      </c>
      <c r="T7406" t="s">
        <v>36464</v>
      </c>
      <c r="U7406" t="s">
        <v>36465</v>
      </c>
      <c r="V7406" t="s">
        <v>36466</v>
      </c>
      <c r="W7406" t="s">
        <v>232</v>
      </c>
      <c r="X7406" t="s">
        <v>362</v>
      </c>
      <c r="Y7406" t="str">
        <f>"35-2014"</f>
        <v>35-2014</v>
      </c>
      <c r="Z7406" t="s">
        <v>301</v>
      </c>
      <c r="AA7406">
        <v>713910</v>
      </c>
      <c r="AB7406">
        <v>3</v>
      </c>
      <c r="AC7406">
        <v>3</v>
      </c>
      <c r="AD7406" t="s">
        <v>79</v>
      </c>
      <c r="AE7406" t="s">
        <v>95</v>
      </c>
      <c r="AF7406">
        <v>35</v>
      </c>
      <c r="AG7406" s="4">
        <v>0.41666666666666669</v>
      </c>
      <c r="AH7406" s="4">
        <v>0.95833333333333337</v>
      </c>
      <c r="AI7406" s="5">
        <v>14.34</v>
      </c>
      <c r="AJ7406">
        <v>21.51</v>
      </c>
      <c r="AL7406" t="s">
        <v>81</v>
      </c>
      <c r="AM7406" t="s">
        <v>82</v>
      </c>
      <c r="AO7406" t="s">
        <v>83</v>
      </c>
      <c r="AP7406" t="s">
        <v>130</v>
      </c>
      <c r="AQ7406" t="s">
        <v>130</v>
      </c>
      <c r="AR7406" t="s">
        <v>82</v>
      </c>
      <c r="AT7406" t="s">
        <v>82</v>
      </c>
      <c r="AW7406" t="s">
        <v>72</v>
      </c>
      <c r="AX7406">
        <v>6</v>
      </c>
      <c r="AY7406" t="s">
        <v>1410</v>
      </c>
      <c r="AZ7406" t="s">
        <v>1285</v>
      </c>
      <c r="BA7406" t="s">
        <v>232</v>
      </c>
      <c r="BB7406">
        <v>10607</v>
      </c>
      <c r="BC7406" t="s">
        <v>87</v>
      </c>
      <c r="BH7406" t="s">
        <v>36506</v>
      </c>
      <c r="BJ7406">
        <v>131720947</v>
      </c>
    </row>
    <row r="7407" spans="1:62" x14ac:dyDescent="0.25">
      <c r="A7407" t="s">
        <v>36671</v>
      </c>
      <c r="B7407" s="2">
        <v>43553</v>
      </c>
      <c r="C7407" t="s">
        <v>63</v>
      </c>
      <c r="D7407" s="3">
        <v>43510.176659791665</v>
      </c>
      <c r="E7407" t="s">
        <v>64</v>
      </c>
      <c r="F7407" s="2">
        <v>43600</v>
      </c>
      <c r="G7407" s="2">
        <v>43769</v>
      </c>
      <c r="H7407" t="s">
        <v>36672</v>
      </c>
      <c r="J7407" t="s">
        <v>36673</v>
      </c>
      <c r="L7407" t="s">
        <v>36674</v>
      </c>
      <c r="M7407" t="s">
        <v>207</v>
      </c>
      <c r="N7407">
        <v>2035</v>
      </c>
      <c r="O7407" t="s">
        <v>70</v>
      </c>
      <c r="Q7407" t="s">
        <v>36675</v>
      </c>
      <c r="S7407" t="s">
        <v>72</v>
      </c>
      <c r="T7407" t="s">
        <v>651</v>
      </c>
      <c r="U7407" t="s">
        <v>652</v>
      </c>
      <c r="V7407" t="s">
        <v>653</v>
      </c>
      <c r="W7407" t="s">
        <v>207</v>
      </c>
      <c r="X7407" t="s">
        <v>36676</v>
      </c>
      <c r="Y7407" t="str">
        <f>"37-2012"</f>
        <v>37-2012</v>
      </c>
      <c r="Z7407" t="s">
        <v>373</v>
      </c>
      <c r="AA7407">
        <v>721110</v>
      </c>
      <c r="AB7407">
        <v>4</v>
      </c>
      <c r="AC7407">
        <v>4</v>
      </c>
      <c r="AD7407" t="s">
        <v>79</v>
      </c>
      <c r="AE7407" t="s">
        <v>80</v>
      </c>
      <c r="AF7407">
        <v>40</v>
      </c>
      <c r="AG7407" s="4">
        <v>0.375</v>
      </c>
      <c r="AH7407" s="4">
        <v>0.70833333333333337</v>
      </c>
      <c r="AI7407" s="5">
        <v>16.71</v>
      </c>
      <c r="AJ7407">
        <v>25.07</v>
      </c>
      <c r="AL7407" t="s">
        <v>81</v>
      </c>
      <c r="AM7407" t="s">
        <v>82</v>
      </c>
      <c r="AO7407" t="s">
        <v>83</v>
      </c>
      <c r="AR7407" t="s">
        <v>82</v>
      </c>
      <c r="AT7407" t="s">
        <v>82</v>
      </c>
      <c r="AW7407" t="s">
        <v>72</v>
      </c>
      <c r="AX7407">
        <v>3</v>
      </c>
      <c r="AY7407" t="s">
        <v>36674</v>
      </c>
      <c r="AZ7407" t="s">
        <v>2760</v>
      </c>
      <c r="BA7407" t="s">
        <v>207</v>
      </c>
      <c r="BB7407">
        <v>2035</v>
      </c>
      <c r="BC7407" t="s">
        <v>87</v>
      </c>
      <c r="BH7407" t="s">
        <v>36673</v>
      </c>
      <c r="BJ7407">
        <v>814267567</v>
      </c>
    </row>
    <row r="7408" spans="1:62" x14ac:dyDescent="0.25">
      <c r="A7408" t="s">
        <v>36702</v>
      </c>
      <c r="B7408" s="2">
        <v>43553</v>
      </c>
      <c r="C7408" t="s">
        <v>63</v>
      </c>
      <c r="D7408" s="3">
        <v>43504.298261689815</v>
      </c>
      <c r="E7408" t="s">
        <v>64</v>
      </c>
      <c r="F7408" s="2">
        <v>43586</v>
      </c>
      <c r="G7408" s="2">
        <v>43769</v>
      </c>
      <c r="H7408" t="s">
        <v>36536</v>
      </c>
      <c r="I7408" t="s">
        <v>67</v>
      </c>
      <c r="J7408" t="s">
        <v>36537</v>
      </c>
      <c r="L7408" t="s">
        <v>22979</v>
      </c>
      <c r="M7408" t="s">
        <v>100</v>
      </c>
      <c r="N7408">
        <v>28774</v>
      </c>
      <c r="O7408" t="s">
        <v>70</v>
      </c>
      <c r="Q7408" t="s">
        <v>36538</v>
      </c>
      <c r="S7408" t="s">
        <v>72</v>
      </c>
      <c r="T7408" t="s">
        <v>36464</v>
      </c>
      <c r="U7408" t="s">
        <v>36465</v>
      </c>
      <c r="V7408" t="s">
        <v>36466</v>
      </c>
      <c r="W7408" t="s">
        <v>232</v>
      </c>
      <c r="X7408" t="s">
        <v>552</v>
      </c>
      <c r="Y7408" t="str">
        <f>"35-3031"</f>
        <v>35-3031</v>
      </c>
      <c r="Z7408" t="s">
        <v>410</v>
      </c>
      <c r="AA7408">
        <v>713910</v>
      </c>
      <c r="AB7408">
        <v>12</v>
      </c>
      <c r="AC7408">
        <v>12</v>
      </c>
      <c r="AD7408" t="s">
        <v>79</v>
      </c>
      <c r="AE7408" t="s">
        <v>80</v>
      </c>
      <c r="AF7408">
        <v>35</v>
      </c>
      <c r="AG7408" s="4">
        <v>0.41666666666666669</v>
      </c>
      <c r="AH7408" s="4">
        <v>0.91666666666666663</v>
      </c>
      <c r="AI7408" s="5">
        <v>9.64</v>
      </c>
      <c r="AJ7408">
        <v>14.46</v>
      </c>
      <c r="AL7408" t="s">
        <v>81</v>
      </c>
      <c r="AM7408" t="s">
        <v>82</v>
      </c>
      <c r="AO7408" t="s">
        <v>83</v>
      </c>
      <c r="AP7408" t="s">
        <v>67</v>
      </c>
      <c r="AQ7408" t="s">
        <v>67</v>
      </c>
      <c r="AR7408" t="s">
        <v>82</v>
      </c>
      <c r="AT7408" t="s">
        <v>82</v>
      </c>
      <c r="AW7408" t="s">
        <v>72</v>
      </c>
      <c r="AX7408">
        <v>3</v>
      </c>
      <c r="AY7408" t="s">
        <v>22979</v>
      </c>
      <c r="AZ7408" t="s">
        <v>27879</v>
      </c>
      <c r="BA7408" t="s">
        <v>100</v>
      </c>
      <c r="BB7408">
        <v>28774</v>
      </c>
      <c r="BC7408" t="s">
        <v>87</v>
      </c>
      <c r="BH7408" t="s">
        <v>36537</v>
      </c>
      <c r="BJ7408">
        <v>561313779</v>
      </c>
    </row>
    <row r="7409" spans="1:62" x14ac:dyDescent="0.25">
      <c r="A7409" t="s">
        <v>36708</v>
      </c>
      <c r="B7409" s="2">
        <v>43553</v>
      </c>
      <c r="C7409" t="s">
        <v>63</v>
      </c>
      <c r="D7409" s="3">
        <v>43515.177774317126</v>
      </c>
      <c r="E7409" t="s">
        <v>64</v>
      </c>
      <c r="F7409" s="2">
        <v>43601</v>
      </c>
      <c r="G7409" s="2">
        <v>43756</v>
      </c>
      <c r="H7409" t="s">
        <v>17250</v>
      </c>
      <c r="J7409" t="s">
        <v>17251</v>
      </c>
      <c r="L7409" t="s">
        <v>17252</v>
      </c>
      <c r="M7409" t="s">
        <v>804</v>
      </c>
      <c r="N7409">
        <v>3254</v>
      </c>
      <c r="O7409" t="s">
        <v>70</v>
      </c>
      <c r="Q7409" t="s">
        <v>17253</v>
      </c>
      <c r="S7409" t="s">
        <v>72</v>
      </c>
      <c r="T7409" t="s">
        <v>651</v>
      </c>
      <c r="U7409" t="s">
        <v>652</v>
      </c>
      <c r="V7409" t="s">
        <v>653</v>
      </c>
      <c r="W7409" t="s">
        <v>207</v>
      </c>
      <c r="X7409" t="s">
        <v>15755</v>
      </c>
      <c r="Y7409" t="str">
        <f>"39-3091"</f>
        <v>39-3091</v>
      </c>
      <c r="Z7409" t="s">
        <v>677</v>
      </c>
      <c r="AA7409">
        <v>713910</v>
      </c>
      <c r="AB7409">
        <v>5</v>
      </c>
      <c r="AC7409">
        <v>5</v>
      </c>
      <c r="AD7409" t="s">
        <v>79</v>
      </c>
      <c r="AE7409" t="s">
        <v>80</v>
      </c>
      <c r="AF7409">
        <v>40</v>
      </c>
      <c r="AG7409" s="4">
        <v>0.375</v>
      </c>
      <c r="AH7409" s="4">
        <v>0.70833333333333337</v>
      </c>
      <c r="AI7409" s="5">
        <v>10.210000000000001</v>
      </c>
      <c r="AJ7409">
        <v>15.32</v>
      </c>
      <c r="AK7409">
        <v>18</v>
      </c>
      <c r="AL7409" t="s">
        <v>81</v>
      </c>
      <c r="AM7409" t="s">
        <v>82</v>
      </c>
      <c r="AO7409" t="s">
        <v>83</v>
      </c>
      <c r="AP7409" t="s">
        <v>67</v>
      </c>
      <c r="AQ7409" t="s">
        <v>67</v>
      </c>
      <c r="AR7409" t="s">
        <v>82</v>
      </c>
      <c r="AT7409" t="s">
        <v>82</v>
      </c>
      <c r="AW7409" t="s">
        <v>72</v>
      </c>
      <c r="AX7409">
        <v>3</v>
      </c>
      <c r="AY7409" t="s">
        <v>17252</v>
      </c>
      <c r="AZ7409" t="s">
        <v>17119</v>
      </c>
      <c r="BA7409" t="s">
        <v>804</v>
      </c>
      <c r="BB7409">
        <v>3254</v>
      </c>
      <c r="BC7409" t="s">
        <v>87</v>
      </c>
      <c r="BH7409" t="s">
        <v>17251</v>
      </c>
      <c r="BJ7409">
        <v>20210407</v>
      </c>
    </row>
    <row r="7410" spans="1:62" x14ac:dyDescent="0.25">
      <c r="A7410" t="s">
        <v>36736</v>
      </c>
      <c r="B7410" s="2">
        <v>43553</v>
      </c>
      <c r="C7410" t="s">
        <v>63</v>
      </c>
      <c r="D7410" s="3">
        <v>43515.415136643518</v>
      </c>
      <c r="E7410" t="s">
        <v>64</v>
      </c>
      <c r="F7410" s="2">
        <v>43601</v>
      </c>
      <c r="G7410" s="2">
        <v>43756</v>
      </c>
      <c r="H7410" t="s">
        <v>17250</v>
      </c>
      <c r="J7410" t="s">
        <v>17251</v>
      </c>
      <c r="L7410" t="s">
        <v>17252</v>
      </c>
      <c r="M7410" t="s">
        <v>804</v>
      </c>
      <c r="N7410">
        <v>3254</v>
      </c>
      <c r="O7410" t="s">
        <v>70</v>
      </c>
      <c r="Q7410" t="s">
        <v>17253</v>
      </c>
      <c r="S7410" t="s">
        <v>72</v>
      </c>
      <c r="T7410" t="s">
        <v>651</v>
      </c>
      <c r="U7410" t="s">
        <v>652</v>
      </c>
      <c r="V7410" t="s">
        <v>653</v>
      </c>
      <c r="W7410" t="s">
        <v>207</v>
      </c>
      <c r="X7410" t="s">
        <v>36391</v>
      </c>
      <c r="Y7410" t="str">
        <f>"43-4081"</f>
        <v>43-4081</v>
      </c>
      <c r="Z7410" t="s">
        <v>1983</v>
      </c>
      <c r="AA7410">
        <v>713910</v>
      </c>
      <c r="AB7410">
        <v>5</v>
      </c>
      <c r="AC7410">
        <v>5</v>
      </c>
      <c r="AD7410" t="s">
        <v>79</v>
      </c>
      <c r="AE7410" t="s">
        <v>80</v>
      </c>
      <c r="AF7410">
        <v>40</v>
      </c>
      <c r="AG7410" s="4">
        <v>0.375</v>
      </c>
      <c r="AH7410" s="4">
        <v>0.70833333333333337</v>
      </c>
      <c r="AI7410" s="5">
        <v>12.43</v>
      </c>
      <c r="AJ7410">
        <v>18.649999999999999</v>
      </c>
      <c r="AK7410">
        <v>21</v>
      </c>
      <c r="AL7410" t="s">
        <v>81</v>
      </c>
      <c r="AM7410" t="s">
        <v>82</v>
      </c>
      <c r="AO7410" t="s">
        <v>83</v>
      </c>
      <c r="AR7410" t="s">
        <v>82</v>
      </c>
      <c r="AT7410" t="s">
        <v>82</v>
      </c>
      <c r="AW7410" t="s">
        <v>72</v>
      </c>
      <c r="AX7410">
        <v>3</v>
      </c>
      <c r="AY7410" t="s">
        <v>17252</v>
      </c>
      <c r="AZ7410" t="s">
        <v>17119</v>
      </c>
      <c r="BA7410" t="s">
        <v>804</v>
      </c>
      <c r="BB7410">
        <v>3254</v>
      </c>
      <c r="BC7410" t="s">
        <v>87</v>
      </c>
      <c r="BH7410" t="s">
        <v>17251</v>
      </c>
      <c r="BJ7410">
        <v>20210407</v>
      </c>
    </row>
    <row r="7411" spans="1:62" x14ac:dyDescent="0.25">
      <c r="A7411" t="s">
        <v>36737</v>
      </c>
      <c r="B7411" s="2">
        <v>43553</v>
      </c>
      <c r="C7411" t="s">
        <v>63</v>
      </c>
      <c r="D7411" s="3">
        <v>43511.40129076389</v>
      </c>
      <c r="E7411" t="s">
        <v>64</v>
      </c>
      <c r="F7411" s="2">
        <v>43601</v>
      </c>
      <c r="G7411" s="2">
        <v>43756</v>
      </c>
      <c r="H7411" t="s">
        <v>17250</v>
      </c>
      <c r="J7411" t="s">
        <v>17251</v>
      </c>
      <c r="L7411" t="s">
        <v>17252</v>
      </c>
      <c r="M7411" t="s">
        <v>804</v>
      </c>
      <c r="N7411">
        <v>3254</v>
      </c>
      <c r="O7411" t="s">
        <v>70</v>
      </c>
      <c r="Q7411" t="s">
        <v>17253</v>
      </c>
      <c r="S7411" t="s">
        <v>72</v>
      </c>
      <c r="T7411" t="s">
        <v>651</v>
      </c>
      <c r="U7411" t="s">
        <v>652</v>
      </c>
      <c r="V7411" t="s">
        <v>653</v>
      </c>
      <c r="W7411" t="s">
        <v>207</v>
      </c>
      <c r="X7411" t="s">
        <v>1500</v>
      </c>
      <c r="Y7411" t="str">
        <f>"35-2014"</f>
        <v>35-2014</v>
      </c>
      <c r="Z7411" t="s">
        <v>301</v>
      </c>
      <c r="AA7411">
        <v>713910</v>
      </c>
      <c r="AB7411">
        <v>15</v>
      </c>
      <c r="AC7411">
        <v>15</v>
      </c>
      <c r="AD7411" t="s">
        <v>79</v>
      </c>
      <c r="AE7411" t="s">
        <v>80</v>
      </c>
      <c r="AF7411">
        <v>40</v>
      </c>
      <c r="AG7411" s="4">
        <v>0.375</v>
      </c>
      <c r="AH7411" s="4">
        <v>0.70833333333333337</v>
      </c>
      <c r="AI7411" s="5">
        <v>13.72</v>
      </c>
      <c r="AJ7411">
        <v>20.58</v>
      </c>
      <c r="AK7411">
        <v>22.5</v>
      </c>
      <c r="AL7411" t="s">
        <v>81</v>
      </c>
      <c r="AM7411" t="s">
        <v>82</v>
      </c>
      <c r="AO7411" t="s">
        <v>83</v>
      </c>
      <c r="AR7411" t="s">
        <v>82</v>
      </c>
      <c r="AT7411" t="s">
        <v>82</v>
      </c>
      <c r="AW7411" t="s">
        <v>72</v>
      </c>
      <c r="AX7411">
        <v>3</v>
      </c>
      <c r="AY7411" t="s">
        <v>17252</v>
      </c>
      <c r="AZ7411" t="s">
        <v>17119</v>
      </c>
      <c r="BA7411" t="s">
        <v>804</v>
      </c>
      <c r="BB7411">
        <v>3254</v>
      </c>
      <c r="BC7411" t="s">
        <v>87</v>
      </c>
      <c r="BH7411" t="s">
        <v>17251</v>
      </c>
      <c r="BJ7411">
        <v>20210407</v>
      </c>
    </row>
    <row r="7412" spans="1:62" x14ac:dyDescent="0.25">
      <c r="A7412" t="s">
        <v>36740</v>
      </c>
      <c r="B7412" s="2">
        <v>43553</v>
      </c>
      <c r="C7412" t="s">
        <v>63</v>
      </c>
      <c r="D7412" s="3">
        <v>43511.390941076388</v>
      </c>
      <c r="E7412" t="s">
        <v>64</v>
      </c>
      <c r="F7412" s="2">
        <v>43601</v>
      </c>
      <c r="G7412" s="2">
        <v>43756</v>
      </c>
      <c r="H7412" t="s">
        <v>17250</v>
      </c>
      <c r="J7412" t="s">
        <v>17251</v>
      </c>
      <c r="L7412" t="s">
        <v>17252</v>
      </c>
      <c r="M7412" t="s">
        <v>804</v>
      </c>
      <c r="N7412">
        <v>3254</v>
      </c>
      <c r="O7412" t="s">
        <v>70</v>
      </c>
      <c r="Q7412" t="s">
        <v>17253</v>
      </c>
      <c r="S7412" t="s">
        <v>72</v>
      </c>
      <c r="T7412" t="s">
        <v>651</v>
      </c>
      <c r="U7412" t="s">
        <v>652</v>
      </c>
      <c r="V7412" t="s">
        <v>653</v>
      </c>
      <c r="W7412" t="s">
        <v>207</v>
      </c>
      <c r="X7412" t="s">
        <v>1533</v>
      </c>
      <c r="Y7412" t="str">
        <f>"35-3031"</f>
        <v>35-3031</v>
      </c>
      <c r="Z7412" t="s">
        <v>410</v>
      </c>
      <c r="AA7412">
        <v>713910</v>
      </c>
      <c r="AB7412">
        <v>19</v>
      </c>
      <c r="AC7412">
        <v>19</v>
      </c>
      <c r="AD7412" t="s">
        <v>79</v>
      </c>
      <c r="AE7412" t="s">
        <v>80</v>
      </c>
      <c r="AF7412">
        <v>40</v>
      </c>
      <c r="AG7412" s="4">
        <v>0.375</v>
      </c>
      <c r="AH7412" s="4">
        <v>0.70833333333333337</v>
      </c>
      <c r="AI7412" s="5">
        <v>13.37</v>
      </c>
      <c r="AJ7412">
        <v>20.260000000000002</v>
      </c>
      <c r="AK7412">
        <v>22.5</v>
      </c>
      <c r="AL7412" t="s">
        <v>81</v>
      </c>
      <c r="AM7412" t="s">
        <v>82</v>
      </c>
      <c r="AO7412" t="s">
        <v>83</v>
      </c>
      <c r="AP7412" t="s">
        <v>67</v>
      </c>
      <c r="AQ7412" t="s">
        <v>67</v>
      </c>
      <c r="AR7412" t="s">
        <v>82</v>
      </c>
      <c r="AT7412" t="s">
        <v>82</v>
      </c>
      <c r="AW7412" t="s">
        <v>72</v>
      </c>
      <c r="AX7412">
        <v>3</v>
      </c>
      <c r="AY7412" t="s">
        <v>17252</v>
      </c>
      <c r="AZ7412" t="s">
        <v>17119</v>
      </c>
      <c r="BA7412" t="s">
        <v>804</v>
      </c>
      <c r="BB7412">
        <v>3254</v>
      </c>
      <c r="BC7412" t="s">
        <v>87</v>
      </c>
      <c r="BH7412" t="s">
        <v>17251</v>
      </c>
      <c r="BJ7412">
        <v>20210407</v>
      </c>
    </row>
    <row r="7413" spans="1:62" x14ac:dyDescent="0.25">
      <c r="A7413" t="s">
        <v>36864</v>
      </c>
      <c r="B7413" s="2">
        <v>43553</v>
      </c>
      <c r="C7413" t="s">
        <v>63</v>
      </c>
      <c r="D7413" s="3">
        <v>43522.590197106481</v>
      </c>
      <c r="E7413" t="s">
        <v>117</v>
      </c>
      <c r="H7413" t="s">
        <v>36865</v>
      </c>
      <c r="I7413" t="s">
        <v>36865</v>
      </c>
      <c r="J7413" t="s">
        <v>36866</v>
      </c>
      <c r="L7413" t="s">
        <v>36867</v>
      </c>
      <c r="M7413" t="s">
        <v>649</v>
      </c>
      <c r="N7413">
        <v>85284</v>
      </c>
      <c r="O7413" t="s">
        <v>70</v>
      </c>
      <c r="Q7413" t="s">
        <v>36868</v>
      </c>
      <c r="R7413">
        <v>1141</v>
      </c>
      <c r="S7413" t="s">
        <v>82</v>
      </c>
      <c r="U7413" t="s">
        <v>92</v>
      </c>
      <c r="X7413" t="s">
        <v>36869</v>
      </c>
      <c r="Y7413" t="str">
        <f>"51-6051"</f>
        <v>51-6051</v>
      </c>
      <c r="Z7413" t="s">
        <v>36870</v>
      </c>
      <c r="AA7413">
        <v>336360</v>
      </c>
      <c r="AB7413">
        <v>4</v>
      </c>
      <c r="AD7413" t="s">
        <v>79</v>
      </c>
      <c r="AE7413" t="s">
        <v>80</v>
      </c>
      <c r="AF7413">
        <v>40</v>
      </c>
      <c r="AG7413" s="4">
        <v>0.29166666666666669</v>
      </c>
      <c r="AH7413" s="4">
        <v>0.64583333333333337</v>
      </c>
      <c r="AI7413" s="5">
        <v>14.67</v>
      </c>
      <c r="AJ7413">
        <v>16.5</v>
      </c>
      <c r="AK7413">
        <v>22</v>
      </c>
      <c r="AL7413" t="s">
        <v>81</v>
      </c>
      <c r="AM7413" t="s">
        <v>82</v>
      </c>
      <c r="AO7413" t="s">
        <v>83</v>
      </c>
      <c r="AR7413" t="s">
        <v>82</v>
      </c>
      <c r="AT7413" t="s">
        <v>82</v>
      </c>
      <c r="AW7413" t="s">
        <v>72</v>
      </c>
      <c r="AX7413">
        <v>12</v>
      </c>
      <c r="AY7413" t="s">
        <v>36867</v>
      </c>
      <c r="AZ7413" t="s">
        <v>3860</v>
      </c>
      <c r="BA7413" t="s">
        <v>649</v>
      </c>
      <c r="BB7413">
        <v>85284</v>
      </c>
      <c r="BC7413" t="s">
        <v>87</v>
      </c>
      <c r="BH7413" t="s">
        <v>36866</v>
      </c>
      <c r="BI7413" t="s">
        <v>36871</v>
      </c>
      <c r="BJ7413">
        <v>860517535</v>
      </c>
    </row>
    <row r="7414" spans="1:62" x14ac:dyDescent="0.25">
      <c r="A7414" t="s">
        <v>36880</v>
      </c>
      <c r="B7414" s="2">
        <v>43553</v>
      </c>
      <c r="C7414" t="s">
        <v>63</v>
      </c>
      <c r="D7414" s="3">
        <v>43489.467539456018</v>
      </c>
      <c r="E7414" t="s">
        <v>64</v>
      </c>
      <c r="F7414" s="2">
        <v>43570</v>
      </c>
      <c r="G7414" s="2">
        <v>43798</v>
      </c>
      <c r="H7414" t="s">
        <v>36881</v>
      </c>
      <c r="J7414" t="s">
        <v>36882</v>
      </c>
      <c r="L7414" t="s">
        <v>1481</v>
      </c>
      <c r="M7414" t="s">
        <v>105</v>
      </c>
      <c r="N7414">
        <v>75766</v>
      </c>
      <c r="O7414" t="s">
        <v>70</v>
      </c>
      <c r="Q7414" t="s">
        <v>36883</v>
      </c>
      <c r="S7414" t="s">
        <v>72</v>
      </c>
      <c r="T7414" t="s">
        <v>36884</v>
      </c>
      <c r="U7414" t="s">
        <v>36885</v>
      </c>
      <c r="V7414" t="s">
        <v>1335</v>
      </c>
      <c r="W7414" t="s">
        <v>105</v>
      </c>
      <c r="X7414" t="s">
        <v>11524</v>
      </c>
      <c r="Y7414" t="str">
        <f>"37-3011"</f>
        <v>37-3011</v>
      </c>
      <c r="Z7414" t="s">
        <v>94</v>
      </c>
      <c r="AA7414">
        <v>561730</v>
      </c>
      <c r="AB7414">
        <v>10</v>
      </c>
      <c r="AC7414">
        <v>10</v>
      </c>
      <c r="AD7414" t="s">
        <v>79</v>
      </c>
      <c r="AE7414" t="s">
        <v>80</v>
      </c>
      <c r="AF7414">
        <v>40</v>
      </c>
      <c r="AG7414" s="4">
        <v>0.33333333333333331</v>
      </c>
      <c r="AH7414" s="4">
        <v>0.70833333333333337</v>
      </c>
      <c r="AI7414" s="5">
        <v>13.35</v>
      </c>
      <c r="AL7414" t="s">
        <v>81</v>
      </c>
      <c r="AM7414" t="s">
        <v>82</v>
      </c>
      <c r="AO7414" t="s">
        <v>83</v>
      </c>
      <c r="AR7414" t="s">
        <v>82</v>
      </c>
      <c r="AT7414" t="s">
        <v>82</v>
      </c>
      <c r="AW7414" t="s">
        <v>82</v>
      </c>
      <c r="AY7414" t="s">
        <v>1481</v>
      </c>
      <c r="AZ7414" t="s">
        <v>36886</v>
      </c>
      <c r="BA7414" t="s">
        <v>105</v>
      </c>
      <c r="BB7414">
        <v>75766</v>
      </c>
      <c r="BC7414" t="s">
        <v>79</v>
      </c>
      <c r="BH7414" t="s">
        <v>36882</v>
      </c>
      <c r="BJ7414">
        <v>383762489</v>
      </c>
    </row>
    <row r="7415" spans="1:62" x14ac:dyDescent="0.25">
      <c r="A7415" t="s">
        <v>36931</v>
      </c>
      <c r="B7415" s="2">
        <v>43553</v>
      </c>
      <c r="C7415" t="s">
        <v>63</v>
      </c>
      <c r="D7415" s="3">
        <v>43488.139058194443</v>
      </c>
      <c r="E7415" t="s">
        <v>64</v>
      </c>
      <c r="F7415" s="2">
        <v>43575</v>
      </c>
      <c r="G7415" s="2">
        <v>43760</v>
      </c>
      <c r="H7415" t="s">
        <v>36932</v>
      </c>
      <c r="I7415" t="s">
        <v>36933</v>
      </c>
      <c r="J7415" t="s">
        <v>36934</v>
      </c>
      <c r="L7415" t="s">
        <v>416</v>
      </c>
      <c r="M7415" t="s">
        <v>207</v>
      </c>
      <c r="N7415">
        <v>2645</v>
      </c>
      <c r="O7415" t="s">
        <v>70</v>
      </c>
      <c r="Q7415" t="s">
        <v>36935</v>
      </c>
      <c r="S7415" t="s">
        <v>72</v>
      </c>
      <c r="T7415" t="s">
        <v>209</v>
      </c>
      <c r="U7415" t="s">
        <v>210</v>
      </c>
      <c r="V7415" t="s">
        <v>211</v>
      </c>
      <c r="W7415" t="s">
        <v>207</v>
      </c>
      <c r="X7415" t="s">
        <v>16688</v>
      </c>
      <c r="Y7415" t="str">
        <f>"35-2021"</f>
        <v>35-2021</v>
      </c>
      <c r="Z7415" t="s">
        <v>221</v>
      </c>
      <c r="AA7415">
        <v>722110</v>
      </c>
      <c r="AB7415">
        <v>18</v>
      </c>
      <c r="AC7415">
        <v>18</v>
      </c>
      <c r="AD7415" t="s">
        <v>79</v>
      </c>
      <c r="AE7415" t="s">
        <v>80</v>
      </c>
      <c r="AF7415">
        <v>35</v>
      </c>
      <c r="AG7415" s="4">
        <v>0.375</v>
      </c>
      <c r="AH7415" s="4">
        <v>0.66666666666666663</v>
      </c>
      <c r="AI7415" s="5">
        <v>15.17</v>
      </c>
      <c r="AJ7415">
        <v>22.76</v>
      </c>
      <c r="AL7415" t="s">
        <v>81</v>
      </c>
      <c r="AM7415" t="s">
        <v>82</v>
      </c>
      <c r="AO7415" t="s">
        <v>83</v>
      </c>
      <c r="AR7415" t="s">
        <v>82</v>
      </c>
      <c r="AT7415" t="s">
        <v>82</v>
      </c>
      <c r="AW7415" t="s">
        <v>82</v>
      </c>
      <c r="AY7415" t="s">
        <v>27718</v>
      </c>
      <c r="AZ7415" t="s">
        <v>214</v>
      </c>
      <c r="BA7415" t="s">
        <v>207</v>
      </c>
      <c r="BB7415">
        <v>2667</v>
      </c>
      <c r="BC7415" t="s">
        <v>87</v>
      </c>
      <c r="BH7415" t="s">
        <v>36936</v>
      </c>
      <c r="BJ7415">
        <v>261078976</v>
      </c>
    </row>
    <row r="7416" spans="1:62" x14ac:dyDescent="0.25">
      <c r="A7416" t="s">
        <v>37063</v>
      </c>
      <c r="B7416" s="2">
        <v>43553</v>
      </c>
      <c r="C7416" t="s">
        <v>63</v>
      </c>
      <c r="D7416" s="3">
        <v>43529.349927708332</v>
      </c>
      <c r="E7416" t="s">
        <v>117</v>
      </c>
      <c r="H7416" t="s">
        <v>37064</v>
      </c>
      <c r="J7416" t="s">
        <v>37065</v>
      </c>
      <c r="L7416" t="s">
        <v>35770</v>
      </c>
      <c r="M7416" t="s">
        <v>105</v>
      </c>
      <c r="N7416">
        <v>75702</v>
      </c>
      <c r="O7416" t="s">
        <v>70</v>
      </c>
      <c r="Q7416" t="s">
        <v>37066</v>
      </c>
      <c r="S7416" t="s">
        <v>82</v>
      </c>
      <c r="U7416" t="s">
        <v>92</v>
      </c>
      <c r="X7416" t="s">
        <v>37067</v>
      </c>
      <c r="Y7416" t="str">
        <f>"37-3011"</f>
        <v>37-3011</v>
      </c>
      <c r="Z7416" t="s">
        <v>94</v>
      </c>
      <c r="AA7416">
        <v>561730</v>
      </c>
      <c r="AB7416">
        <v>6</v>
      </c>
      <c r="AD7416" t="s">
        <v>79</v>
      </c>
      <c r="AE7416" t="s">
        <v>80</v>
      </c>
      <c r="AF7416">
        <v>40</v>
      </c>
      <c r="AG7416" s="4">
        <v>0.33333333333333331</v>
      </c>
      <c r="AH7416" s="4">
        <v>0.70833333333333337</v>
      </c>
      <c r="AI7416" s="5">
        <v>11.76</v>
      </c>
      <c r="AL7416" t="s">
        <v>81</v>
      </c>
      <c r="AM7416" t="s">
        <v>82</v>
      </c>
      <c r="AO7416" t="s">
        <v>83</v>
      </c>
      <c r="AR7416" t="s">
        <v>82</v>
      </c>
      <c r="AT7416" t="s">
        <v>82</v>
      </c>
      <c r="AW7416" t="s">
        <v>82</v>
      </c>
      <c r="AY7416" t="s">
        <v>35766</v>
      </c>
      <c r="AZ7416" t="s">
        <v>16825</v>
      </c>
      <c r="BA7416" t="s">
        <v>105</v>
      </c>
      <c r="BB7416">
        <v>75702</v>
      </c>
      <c r="BC7416" t="s">
        <v>79</v>
      </c>
      <c r="BH7416" t="s">
        <v>37068</v>
      </c>
      <c r="BJ7416">
        <v>471825207</v>
      </c>
    </row>
    <row r="7417" spans="1:62" x14ac:dyDescent="0.25">
      <c r="A7417" t="s">
        <v>37139</v>
      </c>
      <c r="B7417" s="2">
        <v>43553</v>
      </c>
      <c r="C7417" t="s">
        <v>63</v>
      </c>
      <c r="D7417" s="3">
        <v>43496.254490057872</v>
      </c>
      <c r="E7417" t="s">
        <v>117</v>
      </c>
      <c r="H7417" t="s">
        <v>6772</v>
      </c>
      <c r="J7417" t="s">
        <v>6773</v>
      </c>
      <c r="L7417" t="s">
        <v>6774</v>
      </c>
      <c r="M7417" t="s">
        <v>100</v>
      </c>
      <c r="N7417">
        <v>28345</v>
      </c>
      <c r="O7417" t="s">
        <v>70</v>
      </c>
      <c r="Q7417" t="s">
        <v>6775</v>
      </c>
      <c r="S7417" t="s">
        <v>82</v>
      </c>
      <c r="U7417" t="s">
        <v>92</v>
      </c>
      <c r="X7417" t="s">
        <v>1092</v>
      </c>
      <c r="Y7417" t="str">
        <f>"45-4011"</f>
        <v>45-4011</v>
      </c>
      <c r="Z7417" t="s">
        <v>763</v>
      </c>
      <c r="AA7417">
        <v>115310</v>
      </c>
      <c r="AB7417">
        <v>45</v>
      </c>
      <c r="AD7417" t="s">
        <v>79</v>
      </c>
      <c r="AE7417" t="s">
        <v>80</v>
      </c>
      <c r="AF7417">
        <v>35</v>
      </c>
      <c r="AG7417" s="4">
        <v>0.33333333333333331</v>
      </c>
      <c r="AH7417" s="4">
        <v>0.625</v>
      </c>
      <c r="AI7417" s="5">
        <v>11.32</v>
      </c>
      <c r="AJ7417">
        <v>16.98</v>
      </c>
      <c r="AK7417">
        <v>21.39</v>
      </c>
      <c r="AL7417" t="s">
        <v>81</v>
      </c>
      <c r="AM7417" t="s">
        <v>82</v>
      </c>
      <c r="AO7417" t="s">
        <v>83</v>
      </c>
      <c r="AR7417" t="s">
        <v>82</v>
      </c>
      <c r="AT7417" t="s">
        <v>82</v>
      </c>
      <c r="AW7417" t="s">
        <v>72</v>
      </c>
      <c r="AX7417">
        <v>3</v>
      </c>
      <c r="AY7417" t="s">
        <v>6776</v>
      </c>
      <c r="AZ7417" t="s">
        <v>2222</v>
      </c>
      <c r="BA7417" t="s">
        <v>100</v>
      </c>
      <c r="BB7417">
        <v>28345</v>
      </c>
      <c r="BC7417" t="s">
        <v>79</v>
      </c>
      <c r="BH7417" t="s">
        <v>6777</v>
      </c>
      <c r="BJ7417">
        <v>830856346</v>
      </c>
    </row>
    <row r="7418" spans="1:62" x14ac:dyDescent="0.25">
      <c r="A7418" t="s">
        <v>37199</v>
      </c>
      <c r="B7418" s="2">
        <v>43553</v>
      </c>
      <c r="C7418" t="s">
        <v>63</v>
      </c>
      <c r="D7418" s="3">
        <v>43495.535962048612</v>
      </c>
      <c r="E7418" t="s">
        <v>64</v>
      </c>
      <c r="F7418" s="2">
        <v>43570</v>
      </c>
      <c r="G7418" s="2">
        <v>43769</v>
      </c>
      <c r="H7418" t="s">
        <v>9318</v>
      </c>
      <c r="I7418" t="s">
        <v>67</v>
      </c>
      <c r="J7418" t="s">
        <v>9319</v>
      </c>
      <c r="K7418" t="s">
        <v>67</v>
      </c>
      <c r="L7418" t="s">
        <v>1588</v>
      </c>
      <c r="M7418" t="s">
        <v>1612</v>
      </c>
      <c r="N7418">
        <v>83001</v>
      </c>
      <c r="O7418" t="s">
        <v>70</v>
      </c>
      <c r="P7418" t="s">
        <v>67</v>
      </c>
      <c r="Q7418" t="s">
        <v>9320</v>
      </c>
      <c r="S7418" t="s">
        <v>72</v>
      </c>
      <c r="T7418" t="s">
        <v>9321</v>
      </c>
      <c r="U7418" t="s">
        <v>9322</v>
      </c>
      <c r="V7418" t="s">
        <v>9323</v>
      </c>
      <c r="W7418" t="s">
        <v>881</v>
      </c>
      <c r="X7418" t="s">
        <v>9324</v>
      </c>
      <c r="Y7418" t="str">
        <f>"47-3011"</f>
        <v>47-3011</v>
      </c>
      <c r="Z7418" t="s">
        <v>5840</v>
      </c>
      <c r="AA7418">
        <v>238140</v>
      </c>
      <c r="AB7418">
        <v>10</v>
      </c>
      <c r="AC7418">
        <v>10</v>
      </c>
      <c r="AD7418" t="s">
        <v>79</v>
      </c>
      <c r="AE7418" t="s">
        <v>80</v>
      </c>
      <c r="AF7418">
        <v>40</v>
      </c>
      <c r="AG7418" s="4">
        <v>0.33333333333333331</v>
      </c>
      <c r="AH7418" s="4">
        <v>0.70833333333333337</v>
      </c>
      <c r="AI7418" s="5">
        <v>15.8</v>
      </c>
      <c r="AL7418" t="s">
        <v>81</v>
      </c>
      <c r="AM7418" t="s">
        <v>82</v>
      </c>
      <c r="AO7418" t="s">
        <v>83</v>
      </c>
      <c r="AP7418" t="s">
        <v>67</v>
      </c>
      <c r="AQ7418" t="s">
        <v>67</v>
      </c>
      <c r="AR7418" t="s">
        <v>82</v>
      </c>
      <c r="AT7418" t="s">
        <v>82</v>
      </c>
      <c r="AW7418" t="s">
        <v>82</v>
      </c>
      <c r="AY7418" t="s">
        <v>1588</v>
      </c>
      <c r="AZ7418" t="s">
        <v>1760</v>
      </c>
      <c r="BA7418" t="s">
        <v>1612</v>
      </c>
      <c r="BB7418">
        <v>83001</v>
      </c>
      <c r="BC7418" t="s">
        <v>79</v>
      </c>
      <c r="BH7418" t="s">
        <v>9325</v>
      </c>
      <c r="BI7418" t="s">
        <v>67</v>
      </c>
      <c r="BJ7418">
        <v>421724752</v>
      </c>
    </row>
    <row r="7419" spans="1:62" x14ac:dyDescent="0.25">
      <c r="A7419" t="s">
        <v>37319</v>
      </c>
      <c r="B7419" s="2">
        <v>43553</v>
      </c>
      <c r="C7419" t="s">
        <v>63</v>
      </c>
      <c r="D7419" s="3">
        <v>43508.632689618054</v>
      </c>
      <c r="E7419" t="s">
        <v>117</v>
      </c>
      <c r="H7419" t="s">
        <v>37320</v>
      </c>
      <c r="J7419" t="s">
        <v>37321</v>
      </c>
      <c r="L7419" t="s">
        <v>37322</v>
      </c>
      <c r="M7419" t="s">
        <v>86</v>
      </c>
      <c r="N7419">
        <v>33767</v>
      </c>
      <c r="O7419" t="s">
        <v>70</v>
      </c>
      <c r="Q7419" t="s">
        <v>37323</v>
      </c>
      <c r="S7419" t="s">
        <v>82</v>
      </c>
      <c r="U7419" t="s">
        <v>92</v>
      </c>
      <c r="X7419" t="s">
        <v>37324</v>
      </c>
      <c r="Y7419" t="str">
        <f>"27-1024"</f>
        <v>27-1024</v>
      </c>
      <c r="Z7419" t="s">
        <v>37325</v>
      </c>
      <c r="AA7419">
        <v>541430</v>
      </c>
      <c r="AB7419">
        <v>1</v>
      </c>
      <c r="AD7419" t="s">
        <v>79</v>
      </c>
      <c r="AE7419" t="s">
        <v>1218</v>
      </c>
      <c r="AF7419">
        <v>40</v>
      </c>
      <c r="AG7419" s="4">
        <v>0.375</v>
      </c>
      <c r="AH7419" s="4">
        <v>0.70833333333333337</v>
      </c>
      <c r="AI7419" s="6">
        <v>23</v>
      </c>
      <c r="AL7419" t="s">
        <v>81</v>
      </c>
      <c r="AM7419" t="s">
        <v>82</v>
      </c>
      <c r="AO7419" t="s">
        <v>83</v>
      </c>
      <c r="AR7419" t="s">
        <v>82</v>
      </c>
      <c r="AT7419" t="s">
        <v>82</v>
      </c>
      <c r="AW7419" t="s">
        <v>72</v>
      </c>
      <c r="AX7419">
        <v>3</v>
      </c>
      <c r="AY7419" t="s">
        <v>17326</v>
      </c>
      <c r="AZ7419" t="s">
        <v>3637</v>
      </c>
      <c r="BA7419" t="s">
        <v>86</v>
      </c>
      <c r="BB7419">
        <v>33767</v>
      </c>
      <c r="BC7419" t="s">
        <v>87</v>
      </c>
      <c r="BH7419" t="s">
        <v>37326</v>
      </c>
      <c r="BJ7419">
        <v>810975788</v>
      </c>
    </row>
    <row r="7420" spans="1:62" x14ac:dyDescent="0.25">
      <c r="A7420" t="s">
        <v>37371</v>
      </c>
      <c r="B7420" s="2">
        <v>43553</v>
      </c>
      <c r="C7420" t="s">
        <v>63</v>
      </c>
      <c r="D7420" s="3">
        <v>43523.507963009259</v>
      </c>
      <c r="E7420" t="s">
        <v>64</v>
      </c>
      <c r="F7420" s="2">
        <v>43598</v>
      </c>
      <c r="G7420" s="2">
        <v>43777</v>
      </c>
      <c r="H7420" t="s">
        <v>3274</v>
      </c>
      <c r="J7420" t="s">
        <v>3275</v>
      </c>
      <c r="L7420" t="s">
        <v>2066</v>
      </c>
      <c r="M7420" t="s">
        <v>105</v>
      </c>
      <c r="N7420">
        <v>75656</v>
      </c>
      <c r="O7420" t="s">
        <v>70</v>
      </c>
      <c r="Q7420" t="s">
        <v>37372</v>
      </c>
      <c r="S7420" t="s">
        <v>72</v>
      </c>
      <c r="T7420" t="s">
        <v>102</v>
      </c>
      <c r="U7420" t="s">
        <v>1425</v>
      </c>
      <c r="V7420" t="s">
        <v>2470</v>
      </c>
      <c r="W7420" t="s">
        <v>105</v>
      </c>
      <c r="X7420" t="s">
        <v>676</v>
      </c>
      <c r="Y7420" t="str">
        <f>"35-3022"</f>
        <v>35-3022</v>
      </c>
      <c r="Z7420" t="s">
        <v>280</v>
      </c>
      <c r="AA7420">
        <v>713990</v>
      </c>
      <c r="AB7420">
        <v>6</v>
      </c>
      <c r="AC7420">
        <v>6</v>
      </c>
      <c r="AD7420" t="s">
        <v>79</v>
      </c>
      <c r="AE7420" t="s">
        <v>80</v>
      </c>
      <c r="AF7420">
        <v>35</v>
      </c>
      <c r="AG7420" s="4">
        <v>0.41666666666666669</v>
      </c>
      <c r="AH7420" s="4">
        <v>0.75</v>
      </c>
      <c r="AI7420" s="5">
        <v>8.6199999999999992</v>
      </c>
      <c r="AJ7420">
        <v>12.93</v>
      </c>
      <c r="AK7420">
        <v>16.739999999999998</v>
      </c>
      <c r="AL7420" t="s">
        <v>81</v>
      </c>
      <c r="AM7420" t="s">
        <v>82</v>
      </c>
      <c r="AO7420" t="s">
        <v>83</v>
      </c>
      <c r="AR7420" t="s">
        <v>82</v>
      </c>
      <c r="AT7420" t="s">
        <v>82</v>
      </c>
      <c r="AW7420" t="s">
        <v>82</v>
      </c>
      <c r="AY7420" t="s">
        <v>2066</v>
      </c>
      <c r="AZ7420" t="s">
        <v>2069</v>
      </c>
      <c r="BA7420" t="s">
        <v>105</v>
      </c>
      <c r="BB7420">
        <v>75656</v>
      </c>
      <c r="BC7420" t="s">
        <v>79</v>
      </c>
      <c r="BH7420" t="s">
        <v>3275</v>
      </c>
      <c r="BJ7420">
        <v>262385982</v>
      </c>
    </row>
    <row r="7421" spans="1:62" x14ac:dyDescent="0.25">
      <c r="A7421" t="s">
        <v>37552</v>
      </c>
      <c r="B7421" s="2">
        <v>43553</v>
      </c>
      <c r="C7421" t="s">
        <v>63</v>
      </c>
      <c r="D7421" s="3">
        <v>43510.60933472222</v>
      </c>
      <c r="E7421" t="s">
        <v>64</v>
      </c>
      <c r="F7421" s="2">
        <v>43600</v>
      </c>
      <c r="G7421" s="2">
        <v>43753</v>
      </c>
      <c r="H7421" t="s">
        <v>37553</v>
      </c>
      <c r="J7421" t="s">
        <v>37554</v>
      </c>
      <c r="L7421" t="s">
        <v>37555</v>
      </c>
      <c r="M7421" t="s">
        <v>232</v>
      </c>
      <c r="N7421">
        <v>13152</v>
      </c>
      <c r="O7421" t="s">
        <v>70</v>
      </c>
      <c r="Q7421" t="s">
        <v>37556</v>
      </c>
      <c r="S7421" t="s">
        <v>72</v>
      </c>
      <c r="T7421" t="s">
        <v>36464</v>
      </c>
      <c r="U7421" t="s">
        <v>36465</v>
      </c>
      <c r="V7421" t="s">
        <v>36466</v>
      </c>
      <c r="W7421" t="s">
        <v>232</v>
      </c>
      <c r="X7421" t="s">
        <v>552</v>
      </c>
      <c r="Y7421" t="str">
        <f>"35-3031"</f>
        <v>35-3031</v>
      </c>
      <c r="Z7421" t="s">
        <v>410</v>
      </c>
      <c r="AA7421">
        <v>713910</v>
      </c>
      <c r="AB7421">
        <v>4</v>
      </c>
      <c r="AC7421">
        <v>4</v>
      </c>
      <c r="AD7421" t="s">
        <v>79</v>
      </c>
      <c r="AE7421" t="s">
        <v>95</v>
      </c>
      <c r="AF7421">
        <v>35</v>
      </c>
      <c r="AG7421" s="4">
        <v>0.41666666666666669</v>
      </c>
      <c r="AH7421" s="4">
        <v>0.91666666666666663</v>
      </c>
      <c r="AI7421" s="5">
        <v>12.55</v>
      </c>
      <c r="AJ7421">
        <v>18.829999999999998</v>
      </c>
      <c r="AL7421" t="s">
        <v>81</v>
      </c>
      <c r="AM7421" t="s">
        <v>82</v>
      </c>
      <c r="AO7421" t="s">
        <v>83</v>
      </c>
      <c r="AP7421" t="s">
        <v>130</v>
      </c>
      <c r="AQ7421" t="s">
        <v>130</v>
      </c>
      <c r="AR7421" t="s">
        <v>82</v>
      </c>
      <c r="AT7421" t="s">
        <v>82</v>
      </c>
      <c r="AW7421" t="s">
        <v>72</v>
      </c>
      <c r="AX7421">
        <v>3</v>
      </c>
      <c r="AY7421" t="s">
        <v>37555</v>
      </c>
      <c r="AZ7421" t="s">
        <v>37557</v>
      </c>
      <c r="BA7421" t="s">
        <v>232</v>
      </c>
      <c r="BB7421">
        <v>13152</v>
      </c>
      <c r="BC7421" t="s">
        <v>87</v>
      </c>
      <c r="BH7421" t="s">
        <v>37554</v>
      </c>
      <c r="BJ7421">
        <v>150449780</v>
      </c>
    </row>
    <row r="7422" spans="1:62" x14ac:dyDescent="0.25">
      <c r="A7422" t="s">
        <v>37558</v>
      </c>
      <c r="B7422" s="2">
        <v>43553</v>
      </c>
      <c r="C7422" t="s">
        <v>63</v>
      </c>
      <c r="D7422" s="3">
        <v>43504.417135532407</v>
      </c>
      <c r="E7422" t="s">
        <v>64</v>
      </c>
      <c r="F7422" s="2">
        <v>43580</v>
      </c>
      <c r="G7422" s="2">
        <v>43820</v>
      </c>
      <c r="H7422" t="s">
        <v>17044</v>
      </c>
      <c r="J7422" t="s">
        <v>17045</v>
      </c>
      <c r="L7422" t="s">
        <v>17046</v>
      </c>
      <c r="M7422" t="s">
        <v>1148</v>
      </c>
      <c r="N7422">
        <v>26430</v>
      </c>
      <c r="O7422" t="s">
        <v>70</v>
      </c>
      <c r="Q7422" t="s">
        <v>17047</v>
      </c>
      <c r="S7422" t="s">
        <v>72</v>
      </c>
      <c r="T7422" t="s">
        <v>1755</v>
      </c>
      <c r="U7422" t="s">
        <v>5811</v>
      </c>
      <c r="V7422" t="s">
        <v>1882</v>
      </c>
      <c r="W7422" t="s">
        <v>278</v>
      </c>
      <c r="X7422" t="s">
        <v>13989</v>
      </c>
      <c r="Y7422" t="str">
        <f>"51-2092"</f>
        <v>51-2092</v>
      </c>
      <c r="Z7422" t="s">
        <v>13989</v>
      </c>
      <c r="AA7422">
        <v>321214</v>
      </c>
      <c r="AB7422">
        <v>6</v>
      </c>
      <c r="AC7422">
        <v>6</v>
      </c>
      <c r="AD7422" t="s">
        <v>79</v>
      </c>
      <c r="AE7422" t="s">
        <v>95</v>
      </c>
      <c r="AF7422">
        <v>40</v>
      </c>
      <c r="AG7422" s="4">
        <v>0.29166666666666669</v>
      </c>
      <c r="AH7422" s="4">
        <v>0.64583333333333337</v>
      </c>
      <c r="AI7422" s="5">
        <v>12.2</v>
      </c>
      <c r="AJ7422">
        <v>18.3</v>
      </c>
      <c r="AL7422" t="s">
        <v>81</v>
      </c>
      <c r="AM7422" t="s">
        <v>82</v>
      </c>
      <c r="AO7422" t="s">
        <v>83</v>
      </c>
      <c r="AR7422" t="s">
        <v>82</v>
      </c>
      <c r="AT7422" t="s">
        <v>82</v>
      </c>
      <c r="AW7422" t="s">
        <v>72</v>
      </c>
      <c r="AX7422">
        <v>6</v>
      </c>
      <c r="AY7422" t="s">
        <v>17046</v>
      </c>
      <c r="AZ7422" t="s">
        <v>17048</v>
      </c>
      <c r="BA7422" t="s">
        <v>1148</v>
      </c>
      <c r="BB7422">
        <v>26430</v>
      </c>
      <c r="BC7422" t="s">
        <v>87</v>
      </c>
      <c r="BH7422" t="s">
        <v>17045</v>
      </c>
      <c r="BJ7422">
        <v>320218439</v>
      </c>
    </row>
    <row r="7423" spans="1:62" x14ac:dyDescent="0.25">
      <c r="A7423" t="s">
        <v>37631</v>
      </c>
      <c r="B7423" s="2">
        <v>43553</v>
      </c>
      <c r="C7423" t="s">
        <v>63</v>
      </c>
      <c r="D7423" s="3">
        <v>43506.591825219904</v>
      </c>
      <c r="E7423" t="s">
        <v>117</v>
      </c>
      <c r="H7423" t="s">
        <v>37632</v>
      </c>
      <c r="J7423" t="s">
        <v>37633</v>
      </c>
      <c r="K7423" t="s">
        <v>37634</v>
      </c>
      <c r="L7423" t="s">
        <v>14735</v>
      </c>
      <c r="M7423" t="s">
        <v>2367</v>
      </c>
      <c r="N7423">
        <v>29910</v>
      </c>
      <c r="O7423" t="s">
        <v>70</v>
      </c>
      <c r="Q7423" t="s">
        <v>37635</v>
      </c>
      <c r="S7423" t="s">
        <v>72</v>
      </c>
      <c r="T7423" t="s">
        <v>958</v>
      </c>
      <c r="U7423" t="s">
        <v>959</v>
      </c>
      <c r="V7423" t="s">
        <v>35448</v>
      </c>
      <c r="W7423" t="s">
        <v>86</v>
      </c>
      <c r="X7423" t="s">
        <v>10018</v>
      </c>
      <c r="Y7423" t="str">
        <f>"35-2014"</f>
        <v>35-2014</v>
      </c>
      <c r="Z7423" t="s">
        <v>301</v>
      </c>
      <c r="AA7423">
        <v>7221</v>
      </c>
      <c r="AB7423">
        <v>10</v>
      </c>
      <c r="AD7423" t="s">
        <v>79</v>
      </c>
      <c r="AE7423" t="s">
        <v>80</v>
      </c>
      <c r="AF7423">
        <v>48</v>
      </c>
      <c r="AG7423" s="4">
        <v>0.45833333333333331</v>
      </c>
      <c r="AH7423" s="4">
        <v>0.875</v>
      </c>
      <c r="AI7423" s="5">
        <v>12.41</v>
      </c>
      <c r="AL7423" t="s">
        <v>81</v>
      </c>
      <c r="AM7423" t="s">
        <v>82</v>
      </c>
      <c r="AO7423" t="s">
        <v>83</v>
      </c>
      <c r="AR7423" t="s">
        <v>82</v>
      </c>
      <c r="AT7423" t="s">
        <v>82</v>
      </c>
      <c r="AW7423" t="s">
        <v>72</v>
      </c>
      <c r="AX7423">
        <v>2</v>
      </c>
      <c r="AY7423" t="s">
        <v>14735</v>
      </c>
      <c r="AZ7423" t="s">
        <v>3111</v>
      </c>
      <c r="BA7423" t="s">
        <v>2367</v>
      </c>
      <c r="BB7423">
        <v>29910</v>
      </c>
      <c r="BC7423" t="s">
        <v>87</v>
      </c>
      <c r="BH7423" t="s">
        <v>37633</v>
      </c>
      <c r="BI7423" t="s">
        <v>37634</v>
      </c>
      <c r="BJ7423">
        <v>300279323</v>
      </c>
    </row>
    <row r="7424" spans="1:62" x14ac:dyDescent="0.25">
      <c r="A7424" t="s">
        <v>37692</v>
      </c>
      <c r="B7424" s="2">
        <v>43553</v>
      </c>
      <c r="C7424" t="s">
        <v>63</v>
      </c>
      <c r="D7424" s="3">
        <v>43510.247808761575</v>
      </c>
      <c r="E7424" t="s">
        <v>64</v>
      </c>
      <c r="F7424" s="2">
        <v>43600</v>
      </c>
      <c r="G7424" s="2">
        <v>43723</v>
      </c>
      <c r="H7424" t="s">
        <v>11649</v>
      </c>
      <c r="J7424" t="s">
        <v>11650</v>
      </c>
      <c r="K7424" t="s">
        <v>11651</v>
      </c>
      <c r="L7424" t="s">
        <v>37693</v>
      </c>
      <c r="M7424" t="s">
        <v>136</v>
      </c>
      <c r="N7424">
        <v>21117</v>
      </c>
      <c r="O7424" t="s">
        <v>70</v>
      </c>
      <c r="Q7424" t="s">
        <v>11653</v>
      </c>
      <c r="S7424" t="s">
        <v>82</v>
      </c>
      <c r="U7424" t="s">
        <v>92</v>
      </c>
      <c r="X7424" t="s">
        <v>7126</v>
      </c>
      <c r="Y7424" t="str">
        <f>"33-9092"</f>
        <v>33-9092</v>
      </c>
      <c r="Z7424" t="s">
        <v>3678</v>
      </c>
      <c r="AA7424">
        <v>713990</v>
      </c>
      <c r="AB7424">
        <v>200</v>
      </c>
      <c r="AC7424">
        <v>200</v>
      </c>
      <c r="AD7424" t="s">
        <v>79</v>
      </c>
      <c r="AE7424" t="s">
        <v>80</v>
      </c>
      <c r="AF7424">
        <v>40</v>
      </c>
      <c r="AG7424" s="4">
        <v>0.45833333333333331</v>
      </c>
      <c r="AH7424" s="4">
        <v>0.79166666666666663</v>
      </c>
      <c r="AI7424" s="5">
        <v>11.88</v>
      </c>
      <c r="AL7424" t="s">
        <v>81</v>
      </c>
      <c r="AM7424" t="s">
        <v>82</v>
      </c>
      <c r="AO7424" t="s">
        <v>213</v>
      </c>
      <c r="AP7424" t="s">
        <v>67</v>
      </c>
      <c r="AQ7424" t="s">
        <v>67</v>
      </c>
      <c r="AR7424" t="s">
        <v>82</v>
      </c>
      <c r="AT7424" t="s">
        <v>82</v>
      </c>
      <c r="AW7424" t="s">
        <v>82</v>
      </c>
      <c r="AY7424" t="s">
        <v>1446</v>
      </c>
      <c r="AZ7424" t="s">
        <v>2839</v>
      </c>
      <c r="BA7424" t="s">
        <v>278</v>
      </c>
      <c r="BB7424">
        <v>22151</v>
      </c>
      <c r="BC7424" t="s">
        <v>79</v>
      </c>
      <c r="BH7424" t="s">
        <v>37694</v>
      </c>
      <c r="BI7424" t="s">
        <v>37695</v>
      </c>
      <c r="BJ7424">
        <v>510387108</v>
      </c>
    </row>
    <row r="7425" spans="1:62" x14ac:dyDescent="0.25">
      <c r="A7425" t="s">
        <v>37726</v>
      </c>
      <c r="B7425" s="2">
        <v>43553</v>
      </c>
      <c r="C7425" t="s">
        <v>63</v>
      </c>
      <c r="D7425" s="3">
        <v>43511.474968981478</v>
      </c>
      <c r="E7425" t="s">
        <v>64</v>
      </c>
      <c r="F7425" s="2">
        <v>43600</v>
      </c>
      <c r="G7425" s="2">
        <v>43738</v>
      </c>
      <c r="H7425" t="s">
        <v>11758</v>
      </c>
      <c r="J7425" t="s">
        <v>11650</v>
      </c>
      <c r="K7425" t="s">
        <v>11651</v>
      </c>
      <c r="L7425" t="s">
        <v>11759</v>
      </c>
      <c r="M7425" t="s">
        <v>136</v>
      </c>
      <c r="N7425">
        <v>21117</v>
      </c>
      <c r="O7425" t="s">
        <v>70</v>
      </c>
      <c r="Q7425" t="s">
        <v>11653</v>
      </c>
      <c r="S7425" t="s">
        <v>82</v>
      </c>
      <c r="U7425" t="s">
        <v>92</v>
      </c>
      <c r="X7425" t="s">
        <v>7126</v>
      </c>
      <c r="Y7425" t="str">
        <f>"33-9092"</f>
        <v>33-9092</v>
      </c>
      <c r="Z7425" t="s">
        <v>3678</v>
      </c>
      <c r="AA7425">
        <v>713990</v>
      </c>
      <c r="AB7425">
        <v>15</v>
      </c>
      <c r="AC7425">
        <v>15</v>
      </c>
      <c r="AD7425" t="s">
        <v>79</v>
      </c>
      <c r="AE7425" t="s">
        <v>80</v>
      </c>
      <c r="AF7425">
        <v>40</v>
      </c>
      <c r="AG7425" s="4">
        <v>0.45833333333333331</v>
      </c>
      <c r="AH7425" s="4">
        <v>0.79166666666666663</v>
      </c>
      <c r="AI7425" s="5">
        <v>13.25</v>
      </c>
      <c r="AL7425" t="s">
        <v>81</v>
      </c>
      <c r="AM7425" t="s">
        <v>82</v>
      </c>
      <c r="AO7425" t="s">
        <v>213</v>
      </c>
      <c r="AP7425" t="s">
        <v>67</v>
      </c>
      <c r="AQ7425" t="s">
        <v>67</v>
      </c>
      <c r="AR7425" t="s">
        <v>82</v>
      </c>
      <c r="AT7425" t="s">
        <v>82</v>
      </c>
      <c r="AW7425" t="s">
        <v>82</v>
      </c>
      <c r="AY7425" t="s">
        <v>13023</v>
      </c>
      <c r="AZ7425" t="s">
        <v>3829</v>
      </c>
      <c r="BA7425" t="s">
        <v>207</v>
      </c>
      <c r="BB7425">
        <v>1801</v>
      </c>
      <c r="BC7425" t="s">
        <v>79</v>
      </c>
      <c r="BH7425" t="s">
        <v>13024</v>
      </c>
      <c r="BJ7425">
        <v>510387108</v>
      </c>
    </row>
    <row r="7426" spans="1:62" x14ac:dyDescent="0.25">
      <c r="A7426" t="s">
        <v>38093</v>
      </c>
      <c r="B7426" s="2">
        <v>43553</v>
      </c>
      <c r="C7426" t="s">
        <v>63</v>
      </c>
      <c r="D7426" s="3">
        <v>43519.493558020833</v>
      </c>
      <c r="E7426" t="s">
        <v>64</v>
      </c>
      <c r="F7426" s="2">
        <v>43604</v>
      </c>
      <c r="G7426" s="2">
        <v>43745</v>
      </c>
      <c r="H7426" t="s">
        <v>38089</v>
      </c>
      <c r="I7426" t="s">
        <v>67</v>
      </c>
      <c r="J7426" t="s">
        <v>38090</v>
      </c>
      <c r="K7426" t="s">
        <v>38091</v>
      </c>
      <c r="L7426" t="s">
        <v>20839</v>
      </c>
      <c r="M7426" t="s">
        <v>232</v>
      </c>
      <c r="N7426">
        <v>11930</v>
      </c>
      <c r="O7426" t="s">
        <v>70</v>
      </c>
      <c r="P7426" t="s">
        <v>67</v>
      </c>
      <c r="Q7426" t="s">
        <v>38092</v>
      </c>
      <c r="S7426" t="s">
        <v>72</v>
      </c>
      <c r="T7426" t="s">
        <v>3529</v>
      </c>
      <c r="U7426" t="s">
        <v>3530</v>
      </c>
      <c r="V7426" t="s">
        <v>3531</v>
      </c>
      <c r="W7426" t="s">
        <v>232</v>
      </c>
      <c r="X7426" t="s">
        <v>37116</v>
      </c>
      <c r="Y7426" t="str">
        <f>"35-3031"</f>
        <v>35-3031</v>
      </c>
      <c r="Z7426" t="s">
        <v>410</v>
      </c>
      <c r="AA7426">
        <v>722310</v>
      </c>
      <c r="AB7426">
        <v>8</v>
      </c>
      <c r="AC7426">
        <v>8</v>
      </c>
      <c r="AD7426" t="s">
        <v>79</v>
      </c>
      <c r="AE7426" t="s">
        <v>80</v>
      </c>
      <c r="AF7426">
        <v>40</v>
      </c>
      <c r="AG7426" s="4">
        <v>0.29166666666666669</v>
      </c>
      <c r="AH7426" s="4">
        <v>0</v>
      </c>
      <c r="AI7426" s="5">
        <v>14.25</v>
      </c>
      <c r="AJ7426">
        <v>21.38</v>
      </c>
      <c r="AK7426">
        <v>21.38</v>
      </c>
      <c r="AL7426" t="s">
        <v>81</v>
      </c>
      <c r="AM7426" t="s">
        <v>82</v>
      </c>
      <c r="AO7426" t="s">
        <v>83</v>
      </c>
      <c r="AP7426" t="s">
        <v>67</v>
      </c>
      <c r="AQ7426" t="s">
        <v>662</v>
      </c>
      <c r="AR7426" t="s">
        <v>82</v>
      </c>
      <c r="AT7426" t="s">
        <v>82</v>
      </c>
      <c r="AW7426" t="s">
        <v>72</v>
      </c>
      <c r="AX7426">
        <v>3</v>
      </c>
      <c r="AY7426" t="s">
        <v>20839</v>
      </c>
      <c r="AZ7426" t="s">
        <v>6542</v>
      </c>
      <c r="BA7426" t="s">
        <v>232</v>
      </c>
      <c r="BB7426">
        <v>11930</v>
      </c>
      <c r="BC7426" t="s">
        <v>87</v>
      </c>
      <c r="BH7426" t="s">
        <v>38091</v>
      </c>
      <c r="BI7426" t="s">
        <v>67</v>
      </c>
      <c r="BJ7426">
        <v>110678790</v>
      </c>
    </row>
    <row r="7427" spans="1:62" x14ac:dyDescent="0.25">
      <c r="A7427" t="s">
        <v>38211</v>
      </c>
      <c r="B7427" s="2">
        <v>43553</v>
      </c>
      <c r="C7427" t="s">
        <v>63</v>
      </c>
      <c r="D7427" s="3">
        <v>43524.407893599535</v>
      </c>
      <c r="E7427" t="s">
        <v>64</v>
      </c>
      <c r="F7427" s="2">
        <v>43600</v>
      </c>
      <c r="G7427" s="2">
        <v>43753</v>
      </c>
      <c r="H7427" t="s">
        <v>38212</v>
      </c>
      <c r="I7427" t="s">
        <v>130</v>
      </c>
      <c r="J7427" t="s">
        <v>38213</v>
      </c>
      <c r="L7427" t="s">
        <v>6474</v>
      </c>
      <c r="M7427" t="s">
        <v>1362</v>
      </c>
      <c r="N7427">
        <v>6903</v>
      </c>
      <c r="O7427" t="s">
        <v>70</v>
      </c>
      <c r="Q7427" t="s">
        <v>38214</v>
      </c>
      <c r="S7427" t="s">
        <v>72</v>
      </c>
      <c r="T7427" t="s">
        <v>36464</v>
      </c>
      <c r="U7427" t="s">
        <v>36465</v>
      </c>
      <c r="V7427" t="s">
        <v>36466</v>
      </c>
      <c r="W7427" t="s">
        <v>232</v>
      </c>
      <c r="X7427" t="s">
        <v>552</v>
      </c>
      <c r="Y7427" t="str">
        <f>"35-3031"</f>
        <v>35-3031</v>
      </c>
      <c r="Z7427" t="s">
        <v>410</v>
      </c>
      <c r="AA7427">
        <v>713910</v>
      </c>
      <c r="AB7427">
        <v>4</v>
      </c>
      <c r="AC7427">
        <v>4</v>
      </c>
      <c r="AD7427" t="s">
        <v>79</v>
      </c>
      <c r="AE7427" t="s">
        <v>95</v>
      </c>
      <c r="AF7427">
        <v>35</v>
      </c>
      <c r="AG7427" s="4">
        <v>0.41666666666666669</v>
      </c>
      <c r="AH7427" s="4">
        <v>0.95833333333333337</v>
      </c>
      <c r="AI7427" s="5">
        <v>12.46</v>
      </c>
      <c r="AJ7427">
        <v>18.690000000000001</v>
      </c>
      <c r="AL7427" t="s">
        <v>81</v>
      </c>
      <c r="AM7427" t="s">
        <v>82</v>
      </c>
      <c r="AO7427" t="s">
        <v>83</v>
      </c>
      <c r="AP7427" t="s">
        <v>130</v>
      </c>
      <c r="AQ7427" t="s">
        <v>130</v>
      </c>
      <c r="AR7427" t="s">
        <v>82</v>
      </c>
      <c r="AT7427" t="s">
        <v>82</v>
      </c>
      <c r="AW7427" t="s">
        <v>72</v>
      </c>
      <c r="AX7427">
        <v>3</v>
      </c>
      <c r="AY7427" t="s">
        <v>6474</v>
      </c>
      <c r="AZ7427" t="s">
        <v>1364</v>
      </c>
      <c r="BA7427" t="s">
        <v>1362</v>
      </c>
      <c r="BB7427">
        <v>6903</v>
      </c>
      <c r="BC7427" t="s">
        <v>87</v>
      </c>
      <c r="BH7427" t="s">
        <v>38213</v>
      </c>
      <c r="BJ7427">
        <v>60637078</v>
      </c>
    </row>
    <row r="7428" spans="1:62" x14ac:dyDescent="0.25">
      <c r="A7428" t="s">
        <v>38653</v>
      </c>
      <c r="B7428" s="2">
        <v>43553</v>
      </c>
      <c r="C7428" t="s">
        <v>63</v>
      </c>
      <c r="D7428" s="3">
        <v>43553.433055057867</v>
      </c>
      <c r="E7428" t="s">
        <v>91</v>
      </c>
      <c r="H7428" t="s">
        <v>37038</v>
      </c>
      <c r="I7428" t="s">
        <v>37038</v>
      </c>
      <c r="J7428" t="s">
        <v>37039</v>
      </c>
      <c r="L7428" t="s">
        <v>11311</v>
      </c>
      <c r="M7428" t="s">
        <v>232</v>
      </c>
      <c r="N7428" t="s">
        <v>37040</v>
      </c>
      <c r="O7428" t="s">
        <v>70</v>
      </c>
      <c r="Q7428" t="s">
        <v>37041</v>
      </c>
      <c r="S7428" t="s">
        <v>72</v>
      </c>
      <c r="T7428" t="s">
        <v>37042</v>
      </c>
      <c r="U7428" t="s">
        <v>37043</v>
      </c>
      <c r="V7428" t="s">
        <v>37044</v>
      </c>
      <c r="W7428" t="s">
        <v>232</v>
      </c>
      <c r="X7428" t="s">
        <v>38540</v>
      </c>
      <c r="Y7428" t="str">
        <f>"37-2012"</f>
        <v>37-2012</v>
      </c>
      <c r="Z7428" t="s">
        <v>373</v>
      </c>
      <c r="AA7428">
        <v>56132</v>
      </c>
      <c r="AB7428">
        <v>14</v>
      </c>
      <c r="AD7428" t="s">
        <v>79</v>
      </c>
      <c r="AE7428" t="s">
        <v>80</v>
      </c>
      <c r="AF7428">
        <v>35</v>
      </c>
      <c r="AG7428" s="4">
        <v>0.33333333333333331</v>
      </c>
      <c r="AH7428" s="4">
        <v>0.70833333333333337</v>
      </c>
      <c r="AI7428" s="5">
        <v>11.91</v>
      </c>
      <c r="AJ7428">
        <v>17.86</v>
      </c>
      <c r="AK7428">
        <v>17.86</v>
      </c>
      <c r="AL7428" t="s">
        <v>81</v>
      </c>
      <c r="AM7428" t="s">
        <v>82</v>
      </c>
      <c r="AO7428" t="s">
        <v>83</v>
      </c>
      <c r="AP7428" t="s">
        <v>683</v>
      </c>
      <c r="AQ7428" t="s">
        <v>683</v>
      </c>
      <c r="AR7428" t="s">
        <v>82</v>
      </c>
      <c r="AT7428" t="s">
        <v>82</v>
      </c>
      <c r="AW7428" t="s">
        <v>82</v>
      </c>
      <c r="AY7428" t="s">
        <v>302</v>
      </c>
      <c r="AZ7428" t="s">
        <v>302</v>
      </c>
      <c r="BA7428" t="s">
        <v>298</v>
      </c>
      <c r="BB7428">
        <v>3909</v>
      </c>
      <c r="BC7428" t="s">
        <v>79</v>
      </c>
      <c r="BH7428" t="s">
        <v>37046</v>
      </c>
      <c r="BJ7428">
        <v>824590652</v>
      </c>
    </row>
    <row r="7429" spans="1:62" x14ac:dyDescent="0.25">
      <c r="A7429" t="s">
        <v>38661</v>
      </c>
      <c r="B7429" s="2">
        <v>43553</v>
      </c>
      <c r="C7429" t="s">
        <v>63</v>
      </c>
      <c r="D7429" s="3">
        <v>43553.441246006943</v>
      </c>
      <c r="E7429" t="s">
        <v>91</v>
      </c>
      <c r="H7429" t="s">
        <v>37038</v>
      </c>
      <c r="I7429" t="s">
        <v>37038</v>
      </c>
      <c r="J7429" t="s">
        <v>37039</v>
      </c>
      <c r="L7429" t="s">
        <v>11311</v>
      </c>
      <c r="M7429" t="s">
        <v>232</v>
      </c>
      <c r="N7429" t="s">
        <v>37040</v>
      </c>
      <c r="O7429" t="s">
        <v>70</v>
      </c>
      <c r="Q7429" t="s">
        <v>37041</v>
      </c>
      <c r="S7429" t="s">
        <v>72</v>
      </c>
      <c r="T7429" t="s">
        <v>37042</v>
      </c>
      <c r="U7429" t="s">
        <v>37043</v>
      </c>
      <c r="V7429" t="s">
        <v>37044</v>
      </c>
      <c r="W7429" t="s">
        <v>232</v>
      </c>
      <c r="X7429" t="s">
        <v>38540</v>
      </c>
      <c r="Y7429" t="str">
        <f>"37-2012"</f>
        <v>37-2012</v>
      </c>
      <c r="Z7429" t="s">
        <v>373</v>
      </c>
      <c r="AA7429">
        <v>56132</v>
      </c>
      <c r="AB7429">
        <v>14</v>
      </c>
      <c r="AD7429" t="s">
        <v>79</v>
      </c>
      <c r="AE7429" t="s">
        <v>80</v>
      </c>
      <c r="AF7429">
        <v>35</v>
      </c>
      <c r="AG7429" s="4">
        <v>0.33333333333333331</v>
      </c>
      <c r="AH7429" s="4">
        <v>0.70833333333333337</v>
      </c>
      <c r="AI7429" s="5">
        <v>11.91</v>
      </c>
      <c r="AJ7429">
        <v>17.86</v>
      </c>
      <c r="AK7429">
        <v>17.86</v>
      </c>
      <c r="AL7429" t="s">
        <v>81</v>
      </c>
      <c r="AM7429" t="s">
        <v>82</v>
      </c>
      <c r="AO7429" t="s">
        <v>83</v>
      </c>
      <c r="AP7429" t="s">
        <v>683</v>
      </c>
      <c r="AQ7429" t="s">
        <v>683</v>
      </c>
      <c r="AR7429" t="s">
        <v>82</v>
      </c>
      <c r="AT7429" t="s">
        <v>82</v>
      </c>
      <c r="AW7429" t="s">
        <v>82</v>
      </c>
      <c r="AY7429" t="s">
        <v>302</v>
      </c>
      <c r="AZ7429" t="s">
        <v>302</v>
      </c>
      <c r="BA7429" t="s">
        <v>298</v>
      </c>
      <c r="BB7429">
        <v>3909</v>
      </c>
      <c r="BC7429" t="s">
        <v>79</v>
      </c>
      <c r="BH7429" t="s">
        <v>37046</v>
      </c>
      <c r="BJ7429">
        <v>824590652</v>
      </c>
    </row>
    <row r="7430" spans="1:62" x14ac:dyDescent="0.25">
      <c r="A7430" t="s">
        <v>12725</v>
      </c>
      <c r="B7430" s="2">
        <v>43556</v>
      </c>
      <c r="C7430" t="s">
        <v>63</v>
      </c>
      <c r="D7430" s="3">
        <v>43472.383547129626</v>
      </c>
      <c r="E7430" t="s">
        <v>91</v>
      </c>
      <c r="H7430" t="s">
        <v>12726</v>
      </c>
      <c r="J7430" t="s">
        <v>12727</v>
      </c>
      <c r="L7430" t="s">
        <v>8137</v>
      </c>
      <c r="M7430" t="s">
        <v>774</v>
      </c>
      <c r="N7430">
        <v>80215</v>
      </c>
      <c r="O7430" t="s">
        <v>70</v>
      </c>
      <c r="Q7430" t="s">
        <v>12728</v>
      </c>
      <c r="S7430" t="s">
        <v>72</v>
      </c>
      <c r="T7430" t="s">
        <v>878</v>
      </c>
      <c r="U7430" t="s">
        <v>8240</v>
      </c>
      <c r="V7430" t="s">
        <v>880</v>
      </c>
      <c r="W7430" t="s">
        <v>881</v>
      </c>
      <c r="X7430" t="s">
        <v>1256</v>
      </c>
      <c r="Y7430" t="str">
        <f>"37-3011"</f>
        <v>37-3011</v>
      </c>
      <c r="Z7430" t="s">
        <v>94</v>
      </c>
      <c r="AA7430">
        <v>561730</v>
      </c>
      <c r="AB7430">
        <v>10</v>
      </c>
      <c r="AD7430" t="s">
        <v>79</v>
      </c>
      <c r="AE7430" t="s">
        <v>95</v>
      </c>
      <c r="AF7430">
        <v>40</v>
      </c>
      <c r="AG7430" s="4">
        <v>0.375</v>
      </c>
      <c r="AH7430" s="4">
        <v>0.70833333333333337</v>
      </c>
      <c r="AI7430" s="5">
        <v>16.07</v>
      </c>
      <c r="AJ7430">
        <v>24.11</v>
      </c>
      <c r="AK7430">
        <v>25.5</v>
      </c>
      <c r="AL7430" t="s">
        <v>81</v>
      </c>
      <c r="AM7430" t="s">
        <v>82</v>
      </c>
      <c r="AO7430" t="s">
        <v>83</v>
      </c>
      <c r="AR7430" t="s">
        <v>82</v>
      </c>
      <c r="AT7430" t="s">
        <v>82</v>
      </c>
      <c r="AW7430" t="s">
        <v>82</v>
      </c>
      <c r="AY7430" t="s">
        <v>8137</v>
      </c>
      <c r="AZ7430" t="s">
        <v>713</v>
      </c>
      <c r="BA7430" t="s">
        <v>774</v>
      </c>
      <c r="BB7430">
        <v>80215</v>
      </c>
      <c r="BC7430" t="s">
        <v>79</v>
      </c>
      <c r="BH7430" t="s">
        <v>12729</v>
      </c>
      <c r="BJ7430">
        <v>263457414</v>
      </c>
    </row>
    <row r="7431" spans="1:62" x14ac:dyDescent="0.25">
      <c r="A7431" t="s">
        <v>24649</v>
      </c>
      <c r="B7431" s="2">
        <v>43556</v>
      </c>
      <c r="C7431" t="s">
        <v>63</v>
      </c>
      <c r="D7431" s="3">
        <v>43473.37669715278</v>
      </c>
      <c r="E7431" t="s">
        <v>91</v>
      </c>
      <c r="H7431" t="s">
        <v>24650</v>
      </c>
      <c r="I7431" t="s">
        <v>67</v>
      </c>
      <c r="J7431" t="s">
        <v>24651</v>
      </c>
      <c r="K7431" t="s">
        <v>67</v>
      </c>
      <c r="L7431" t="s">
        <v>24652</v>
      </c>
      <c r="M7431" t="s">
        <v>86</v>
      </c>
      <c r="N7431">
        <v>32966</v>
      </c>
      <c r="O7431" t="s">
        <v>70</v>
      </c>
      <c r="Q7431" t="s">
        <v>24653</v>
      </c>
      <c r="S7431" t="s">
        <v>72</v>
      </c>
      <c r="T7431" t="s">
        <v>24654</v>
      </c>
      <c r="U7431" t="s">
        <v>24655</v>
      </c>
      <c r="V7431" t="s">
        <v>20461</v>
      </c>
      <c r="W7431" t="s">
        <v>86</v>
      </c>
      <c r="X7431" t="s">
        <v>2708</v>
      </c>
      <c r="Y7431" t="str">
        <f>"37-3011"</f>
        <v>37-3011</v>
      </c>
      <c r="Z7431" t="s">
        <v>94</v>
      </c>
      <c r="AA7431">
        <v>561730</v>
      </c>
      <c r="AB7431">
        <v>16</v>
      </c>
      <c r="AD7431" t="s">
        <v>79</v>
      </c>
      <c r="AE7431" t="s">
        <v>80</v>
      </c>
      <c r="AF7431">
        <v>40</v>
      </c>
      <c r="AG7431" s="4">
        <v>0.29166666666666669</v>
      </c>
      <c r="AH7431" s="4">
        <v>0.70833333333333337</v>
      </c>
      <c r="AI7431" s="5">
        <v>12.88</v>
      </c>
      <c r="AJ7431">
        <v>0</v>
      </c>
      <c r="AK7431">
        <v>0</v>
      </c>
      <c r="AL7431" t="s">
        <v>81</v>
      </c>
      <c r="AM7431" t="s">
        <v>82</v>
      </c>
      <c r="AO7431" t="s">
        <v>83</v>
      </c>
      <c r="AP7431" t="s">
        <v>67</v>
      </c>
      <c r="AQ7431" t="s">
        <v>67</v>
      </c>
      <c r="AR7431" t="s">
        <v>82</v>
      </c>
      <c r="AT7431" t="s">
        <v>82</v>
      </c>
      <c r="AW7431" t="s">
        <v>72</v>
      </c>
      <c r="AX7431">
        <v>3</v>
      </c>
      <c r="AY7431" t="s">
        <v>24652</v>
      </c>
      <c r="AZ7431" t="s">
        <v>24656</v>
      </c>
      <c r="BA7431" t="s">
        <v>86</v>
      </c>
      <c r="BB7431">
        <v>32966</v>
      </c>
      <c r="BC7431" t="s">
        <v>79</v>
      </c>
      <c r="BH7431" t="s">
        <v>24657</v>
      </c>
      <c r="BI7431" t="s">
        <v>67</v>
      </c>
      <c r="BJ7431">
        <v>464448909</v>
      </c>
    </row>
    <row r="7432" spans="1:62" x14ac:dyDescent="0.25">
      <c r="A7432" t="s">
        <v>32163</v>
      </c>
      <c r="B7432" s="2">
        <v>43556</v>
      </c>
      <c r="C7432" t="s">
        <v>63</v>
      </c>
      <c r="D7432" s="3">
        <v>43472.567003472221</v>
      </c>
      <c r="E7432" t="s">
        <v>64</v>
      </c>
      <c r="F7432" s="2">
        <v>43556</v>
      </c>
      <c r="G7432" s="2">
        <v>43769</v>
      </c>
      <c r="H7432" t="s">
        <v>32164</v>
      </c>
      <c r="J7432" t="s">
        <v>32165</v>
      </c>
      <c r="L7432" t="s">
        <v>19945</v>
      </c>
      <c r="M7432" t="s">
        <v>821</v>
      </c>
      <c r="N7432">
        <v>97873</v>
      </c>
      <c r="O7432" t="s">
        <v>70</v>
      </c>
      <c r="Q7432" t="s">
        <v>32166</v>
      </c>
      <c r="S7432" t="s">
        <v>82</v>
      </c>
      <c r="U7432" t="s">
        <v>92</v>
      </c>
      <c r="X7432" t="s">
        <v>31821</v>
      </c>
      <c r="Y7432" t="str">
        <f>"37-2012"</f>
        <v>37-2012</v>
      </c>
      <c r="Z7432" t="s">
        <v>373</v>
      </c>
      <c r="AA7432">
        <v>721110</v>
      </c>
      <c r="AB7432">
        <v>4</v>
      </c>
      <c r="AC7432">
        <v>4</v>
      </c>
      <c r="AD7432" t="s">
        <v>79</v>
      </c>
      <c r="AE7432" t="s">
        <v>80</v>
      </c>
      <c r="AF7432">
        <v>40</v>
      </c>
      <c r="AG7432" s="4">
        <v>0.29166666666666669</v>
      </c>
      <c r="AH7432" s="4">
        <v>0.75</v>
      </c>
      <c r="AI7432" s="5">
        <v>11.51</v>
      </c>
      <c r="AJ7432">
        <v>17.27</v>
      </c>
      <c r="AK7432">
        <v>17.27</v>
      </c>
      <c r="AL7432" t="s">
        <v>81</v>
      </c>
      <c r="AM7432" t="s">
        <v>82</v>
      </c>
      <c r="AO7432" t="s">
        <v>83</v>
      </c>
      <c r="AR7432" t="s">
        <v>82</v>
      </c>
      <c r="AT7432" t="s">
        <v>82</v>
      </c>
      <c r="AW7432" t="s">
        <v>82</v>
      </c>
      <c r="AY7432" t="s">
        <v>32167</v>
      </c>
      <c r="AZ7432" t="s">
        <v>13991</v>
      </c>
      <c r="BA7432" t="s">
        <v>821</v>
      </c>
      <c r="BB7432">
        <v>97873</v>
      </c>
      <c r="BC7432" t="s">
        <v>87</v>
      </c>
      <c r="BH7432" t="s">
        <v>32168</v>
      </c>
      <c r="BJ7432">
        <v>364862168</v>
      </c>
    </row>
    <row r="7433" spans="1:62" x14ac:dyDescent="0.25">
      <c r="A7433" t="s">
        <v>32525</v>
      </c>
      <c r="B7433" s="2">
        <v>43556</v>
      </c>
      <c r="C7433" t="s">
        <v>63</v>
      </c>
      <c r="D7433" s="3">
        <v>43472.429852361114</v>
      </c>
      <c r="E7433" t="s">
        <v>64</v>
      </c>
      <c r="F7433" s="2">
        <v>43556</v>
      </c>
      <c r="G7433" s="2">
        <v>43769</v>
      </c>
      <c r="H7433" t="s">
        <v>32526</v>
      </c>
      <c r="J7433" t="s">
        <v>32527</v>
      </c>
      <c r="L7433" t="s">
        <v>32114</v>
      </c>
      <c r="M7433" t="s">
        <v>136</v>
      </c>
      <c r="N7433">
        <v>20678</v>
      </c>
      <c r="O7433" t="s">
        <v>70</v>
      </c>
      <c r="Q7433" t="s">
        <v>32528</v>
      </c>
      <c r="S7433" t="s">
        <v>72</v>
      </c>
      <c r="T7433" t="s">
        <v>5117</v>
      </c>
      <c r="U7433" t="s">
        <v>5118</v>
      </c>
      <c r="V7433" t="s">
        <v>2222</v>
      </c>
      <c r="W7433" t="s">
        <v>278</v>
      </c>
      <c r="X7433" t="s">
        <v>32529</v>
      </c>
      <c r="Y7433" t="str">
        <f>"39-3091"</f>
        <v>39-3091</v>
      </c>
      <c r="Z7433" t="s">
        <v>677</v>
      </c>
      <c r="AA7433">
        <v>713120</v>
      </c>
      <c r="AB7433">
        <v>10</v>
      </c>
      <c r="AC7433">
        <v>10</v>
      </c>
      <c r="AD7433" t="s">
        <v>79</v>
      </c>
      <c r="AE7433" t="s">
        <v>80</v>
      </c>
      <c r="AF7433">
        <v>35</v>
      </c>
      <c r="AG7433" s="4">
        <v>0.35416666666666669</v>
      </c>
      <c r="AH7433" s="4">
        <v>0.70833333333333337</v>
      </c>
      <c r="AI7433" s="5">
        <v>11.72</v>
      </c>
      <c r="AJ7433">
        <v>17.579999999999998</v>
      </c>
      <c r="AL7433" t="s">
        <v>81</v>
      </c>
      <c r="AM7433" t="s">
        <v>82</v>
      </c>
      <c r="AO7433" t="s">
        <v>83</v>
      </c>
      <c r="AR7433" t="s">
        <v>82</v>
      </c>
      <c r="AT7433" t="s">
        <v>82</v>
      </c>
      <c r="AW7433" t="s">
        <v>72</v>
      </c>
      <c r="AX7433">
        <v>3</v>
      </c>
      <c r="AY7433" t="s">
        <v>32114</v>
      </c>
      <c r="AZ7433" t="s">
        <v>22336</v>
      </c>
      <c r="BA7433" t="s">
        <v>136</v>
      </c>
      <c r="BB7433">
        <v>20678</v>
      </c>
      <c r="BC7433" t="s">
        <v>79</v>
      </c>
      <c r="BH7433" t="s">
        <v>32527</v>
      </c>
      <c r="BJ7433">
        <v>521801129</v>
      </c>
    </row>
    <row r="7434" spans="1:62" x14ac:dyDescent="0.25">
      <c r="A7434" t="s">
        <v>32614</v>
      </c>
      <c r="B7434" s="2">
        <v>43556</v>
      </c>
      <c r="C7434" t="s">
        <v>63</v>
      </c>
      <c r="D7434" s="3">
        <v>43472.566340717596</v>
      </c>
      <c r="E7434" t="s">
        <v>64</v>
      </c>
      <c r="F7434" s="2">
        <v>43556</v>
      </c>
      <c r="G7434" s="2">
        <v>43769</v>
      </c>
      <c r="H7434" t="s">
        <v>32164</v>
      </c>
      <c r="J7434" t="s">
        <v>32165</v>
      </c>
      <c r="L7434" t="s">
        <v>19945</v>
      </c>
      <c r="M7434" t="s">
        <v>821</v>
      </c>
      <c r="N7434">
        <v>97873</v>
      </c>
      <c r="O7434" t="s">
        <v>70</v>
      </c>
      <c r="Q7434" t="s">
        <v>32166</v>
      </c>
      <c r="S7434" t="s">
        <v>82</v>
      </c>
      <c r="U7434" t="s">
        <v>92</v>
      </c>
      <c r="X7434" t="s">
        <v>22869</v>
      </c>
      <c r="Y7434" t="str">
        <f>"35-3021"</f>
        <v>35-3021</v>
      </c>
      <c r="Z7434" t="s">
        <v>354</v>
      </c>
      <c r="AA7434">
        <v>721110</v>
      </c>
      <c r="AB7434">
        <v>4</v>
      </c>
      <c r="AC7434">
        <v>4</v>
      </c>
      <c r="AD7434" t="s">
        <v>79</v>
      </c>
      <c r="AE7434" t="s">
        <v>80</v>
      </c>
      <c r="AF7434">
        <v>40</v>
      </c>
      <c r="AG7434" s="4">
        <v>0.25</v>
      </c>
      <c r="AH7434" s="4">
        <v>0.91666666666666663</v>
      </c>
      <c r="AI7434" s="5">
        <v>10.79</v>
      </c>
      <c r="AJ7434">
        <v>16.190000000000001</v>
      </c>
      <c r="AK7434">
        <v>16.190000000000001</v>
      </c>
      <c r="AL7434" t="s">
        <v>81</v>
      </c>
      <c r="AM7434" t="s">
        <v>82</v>
      </c>
      <c r="AO7434" t="s">
        <v>83</v>
      </c>
      <c r="AR7434" t="s">
        <v>82</v>
      </c>
      <c r="AT7434" t="s">
        <v>82</v>
      </c>
      <c r="AW7434" t="s">
        <v>82</v>
      </c>
      <c r="AY7434" t="s">
        <v>32167</v>
      </c>
      <c r="AZ7434" t="s">
        <v>13991</v>
      </c>
      <c r="BA7434" t="s">
        <v>821</v>
      </c>
      <c r="BB7434">
        <v>97873</v>
      </c>
      <c r="BC7434" t="s">
        <v>87</v>
      </c>
      <c r="BH7434" t="s">
        <v>32168</v>
      </c>
      <c r="BJ7434">
        <v>364862168</v>
      </c>
    </row>
    <row r="7435" spans="1:62" x14ac:dyDescent="0.25">
      <c r="A7435" t="s">
        <v>33642</v>
      </c>
      <c r="B7435" s="2">
        <v>43556</v>
      </c>
      <c r="C7435" t="s">
        <v>63</v>
      </c>
      <c r="D7435" s="3">
        <v>43523.466585092596</v>
      </c>
      <c r="E7435" t="s">
        <v>91</v>
      </c>
      <c r="H7435" t="s">
        <v>33643</v>
      </c>
      <c r="J7435" t="s">
        <v>33644</v>
      </c>
      <c r="K7435" t="s">
        <v>67</v>
      </c>
      <c r="L7435" t="s">
        <v>33645</v>
      </c>
      <c r="M7435" t="s">
        <v>774</v>
      </c>
      <c r="N7435">
        <v>80129</v>
      </c>
      <c r="O7435" t="s">
        <v>70</v>
      </c>
      <c r="P7435" t="s">
        <v>67</v>
      </c>
      <c r="Q7435" t="s">
        <v>33646</v>
      </c>
      <c r="S7435" t="s">
        <v>82</v>
      </c>
      <c r="U7435" t="s">
        <v>92</v>
      </c>
      <c r="X7435" t="s">
        <v>106</v>
      </c>
      <c r="Y7435" t="str">
        <f>"37-3011"</f>
        <v>37-3011</v>
      </c>
      <c r="Z7435" t="s">
        <v>94</v>
      </c>
      <c r="AA7435">
        <v>561730</v>
      </c>
      <c r="AB7435">
        <v>10</v>
      </c>
      <c r="AD7435" t="s">
        <v>79</v>
      </c>
      <c r="AE7435" t="s">
        <v>80</v>
      </c>
      <c r="AF7435">
        <v>40</v>
      </c>
      <c r="AG7435" s="4">
        <v>0.29166666666666669</v>
      </c>
      <c r="AH7435" s="4">
        <v>0.66666666666666663</v>
      </c>
      <c r="AI7435" s="5">
        <v>15.17</v>
      </c>
      <c r="AJ7435">
        <v>22.75</v>
      </c>
      <c r="AK7435">
        <v>22.75</v>
      </c>
      <c r="AL7435" t="s">
        <v>81</v>
      </c>
      <c r="AM7435" t="s">
        <v>82</v>
      </c>
      <c r="AO7435" t="s">
        <v>83</v>
      </c>
      <c r="AP7435" t="s">
        <v>130</v>
      </c>
      <c r="AQ7435" t="s">
        <v>130</v>
      </c>
      <c r="AR7435" t="s">
        <v>82</v>
      </c>
      <c r="AT7435" t="s">
        <v>82</v>
      </c>
      <c r="AW7435" t="s">
        <v>82</v>
      </c>
      <c r="AY7435" t="s">
        <v>19611</v>
      </c>
      <c r="AZ7435" t="s">
        <v>4522</v>
      </c>
      <c r="BA7435" t="s">
        <v>774</v>
      </c>
      <c r="BB7435">
        <v>80129</v>
      </c>
      <c r="BC7435" t="s">
        <v>79</v>
      </c>
      <c r="BH7435" t="s">
        <v>33647</v>
      </c>
      <c r="BI7435" t="s">
        <v>130</v>
      </c>
      <c r="BJ7435">
        <v>202144572</v>
      </c>
    </row>
    <row r="7436" spans="1:62" x14ac:dyDescent="0.25">
      <c r="A7436" t="s">
        <v>35546</v>
      </c>
      <c r="B7436" s="2">
        <v>43556</v>
      </c>
      <c r="C7436" t="s">
        <v>63</v>
      </c>
      <c r="D7436" s="3">
        <v>43472.764400011576</v>
      </c>
      <c r="E7436" t="s">
        <v>64</v>
      </c>
      <c r="F7436" s="2">
        <v>43556</v>
      </c>
      <c r="G7436" s="2">
        <v>43799</v>
      </c>
      <c r="H7436" t="s">
        <v>35547</v>
      </c>
      <c r="I7436" t="s">
        <v>35547</v>
      </c>
      <c r="J7436" t="s">
        <v>35548</v>
      </c>
      <c r="L7436" t="s">
        <v>4215</v>
      </c>
      <c r="M7436" t="s">
        <v>166</v>
      </c>
      <c r="N7436">
        <v>84404</v>
      </c>
      <c r="O7436" t="s">
        <v>70</v>
      </c>
      <c r="Q7436" t="s">
        <v>35549</v>
      </c>
      <c r="S7436" t="s">
        <v>72</v>
      </c>
      <c r="T7436" t="s">
        <v>35550</v>
      </c>
      <c r="U7436" t="s">
        <v>35551</v>
      </c>
      <c r="V7436" t="s">
        <v>21550</v>
      </c>
      <c r="W7436" t="s">
        <v>166</v>
      </c>
      <c r="X7436" t="s">
        <v>15841</v>
      </c>
      <c r="Y7436" t="str">
        <f>"47-3012"</f>
        <v>47-3012</v>
      </c>
      <c r="Z7436" t="s">
        <v>1540</v>
      </c>
      <c r="AA7436">
        <v>238130</v>
      </c>
      <c r="AB7436">
        <v>35</v>
      </c>
      <c r="AC7436">
        <v>35</v>
      </c>
      <c r="AD7436" t="s">
        <v>79</v>
      </c>
      <c r="AE7436" t="s">
        <v>95</v>
      </c>
      <c r="AF7436">
        <v>40</v>
      </c>
      <c r="AG7436" s="4">
        <v>0.29166666666666669</v>
      </c>
      <c r="AH7436" s="4">
        <v>0.70833333333333337</v>
      </c>
      <c r="AI7436" s="5">
        <v>16.809999999999999</v>
      </c>
      <c r="AJ7436">
        <v>25.22</v>
      </c>
      <c r="AL7436" t="s">
        <v>81</v>
      </c>
      <c r="AM7436" t="s">
        <v>82</v>
      </c>
      <c r="AO7436" t="s">
        <v>83</v>
      </c>
      <c r="AR7436" t="s">
        <v>82</v>
      </c>
      <c r="AT7436" t="s">
        <v>82</v>
      </c>
      <c r="AW7436" t="s">
        <v>72</v>
      </c>
      <c r="AX7436">
        <v>3</v>
      </c>
      <c r="AY7436" t="s">
        <v>4215</v>
      </c>
      <c r="AZ7436" t="s">
        <v>4221</v>
      </c>
      <c r="BA7436" t="s">
        <v>166</v>
      </c>
      <c r="BB7436">
        <v>84404</v>
      </c>
      <c r="BC7436" t="s">
        <v>79</v>
      </c>
      <c r="BH7436" t="s">
        <v>35548</v>
      </c>
      <c r="BJ7436">
        <v>870543238</v>
      </c>
    </row>
    <row r="7437" spans="1:62" x14ac:dyDescent="0.25">
      <c r="A7437" t="s">
        <v>35797</v>
      </c>
      <c r="B7437" s="2">
        <v>43556</v>
      </c>
      <c r="C7437" t="s">
        <v>63</v>
      </c>
      <c r="D7437" s="3">
        <v>43510.179724155096</v>
      </c>
      <c r="E7437" t="s">
        <v>64</v>
      </c>
      <c r="F7437" s="2">
        <v>43600</v>
      </c>
      <c r="G7437" s="2">
        <v>43753</v>
      </c>
      <c r="H7437" t="s">
        <v>35627</v>
      </c>
      <c r="I7437" t="s">
        <v>67</v>
      </c>
      <c r="J7437" t="s">
        <v>35628</v>
      </c>
      <c r="K7437" t="s">
        <v>35629</v>
      </c>
      <c r="L7437" t="s">
        <v>30933</v>
      </c>
      <c r="M7437" t="s">
        <v>100</v>
      </c>
      <c r="N7437">
        <v>28668</v>
      </c>
      <c r="O7437" t="s">
        <v>70</v>
      </c>
      <c r="P7437" t="s">
        <v>67</v>
      </c>
      <c r="Q7437" t="s">
        <v>35630</v>
      </c>
      <c r="S7437" t="s">
        <v>72</v>
      </c>
      <c r="T7437" t="s">
        <v>651</v>
      </c>
      <c r="U7437" t="s">
        <v>652</v>
      </c>
      <c r="V7437" t="s">
        <v>653</v>
      </c>
      <c r="W7437" t="s">
        <v>207</v>
      </c>
      <c r="X7437" t="s">
        <v>35798</v>
      </c>
      <c r="Y7437" t="str">
        <f>"35-3011"</f>
        <v>35-3011</v>
      </c>
      <c r="Z7437" t="s">
        <v>3129</v>
      </c>
      <c r="AA7437">
        <v>713910</v>
      </c>
      <c r="AB7437">
        <v>10</v>
      </c>
      <c r="AC7437">
        <v>10</v>
      </c>
      <c r="AD7437" t="s">
        <v>79</v>
      </c>
      <c r="AE7437" t="s">
        <v>80</v>
      </c>
      <c r="AF7437">
        <v>35</v>
      </c>
      <c r="AG7437" s="4">
        <v>0.375</v>
      </c>
      <c r="AH7437" s="4">
        <v>0.66666666666666663</v>
      </c>
      <c r="AI7437" s="5">
        <v>10.99</v>
      </c>
      <c r="AJ7437">
        <v>16.489999999999998</v>
      </c>
      <c r="AK7437">
        <v>24</v>
      </c>
      <c r="AL7437" t="s">
        <v>81</v>
      </c>
      <c r="AM7437" t="s">
        <v>82</v>
      </c>
      <c r="AO7437" t="s">
        <v>83</v>
      </c>
      <c r="AP7437" t="s">
        <v>67</v>
      </c>
      <c r="AR7437" t="s">
        <v>82</v>
      </c>
      <c r="AT7437" t="s">
        <v>82</v>
      </c>
      <c r="AW7437" t="s">
        <v>72</v>
      </c>
      <c r="AX7437">
        <v>3</v>
      </c>
      <c r="AY7437" t="s">
        <v>30933</v>
      </c>
      <c r="AZ7437" t="s">
        <v>29833</v>
      </c>
      <c r="BA7437" t="s">
        <v>100</v>
      </c>
      <c r="BB7437">
        <v>28668</v>
      </c>
      <c r="BC7437" t="s">
        <v>79</v>
      </c>
      <c r="BH7437" t="s">
        <v>35628</v>
      </c>
      <c r="BJ7437">
        <v>560939382</v>
      </c>
    </row>
    <row r="7438" spans="1:62" x14ac:dyDescent="0.25">
      <c r="A7438" t="s">
        <v>35799</v>
      </c>
      <c r="B7438" s="2">
        <v>43556</v>
      </c>
      <c r="C7438" t="s">
        <v>63</v>
      </c>
      <c r="D7438" s="3">
        <v>43473.448325451391</v>
      </c>
      <c r="E7438" t="s">
        <v>64</v>
      </c>
      <c r="F7438" s="2">
        <v>43556</v>
      </c>
      <c r="G7438" s="2">
        <v>43784</v>
      </c>
      <c r="H7438" t="s">
        <v>35800</v>
      </c>
      <c r="J7438" t="s">
        <v>35801</v>
      </c>
      <c r="L7438" t="s">
        <v>795</v>
      </c>
      <c r="M7438" t="s">
        <v>105</v>
      </c>
      <c r="N7438">
        <v>78260</v>
      </c>
      <c r="O7438" t="s">
        <v>70</v>
      </c>
      <c r="Q7438" t="s">
        <v>35802</v>
      </c>
      <c r="S7438" t="s">
        <v>72</v>
      </c>
      <c r="T7438" t="s">
        <v>1855</v>
      </c>
      <c r="U7438" t="s">
        <v>1856</v>
      </c>
      <c r="V7438" t="s">
        <v>863</v>
      </c>
      <c r="W7438" t="s">
        <v>105</v>
      </c>
      <c r="X7438" t="s">
        <v>6828</v>
      </c>
      <c r="Y7438" t="str">
        <f>"37-3011"</f>
        <v>37-3011</v>
      </c>
      <c r="Z7438" t="s">
        <v>94</v>
      </c>
      <c r="AA7438">
        <v>56173</v>
      </c>
      <c r="AB7438">
        <v>7</v>
      </c>
      <c r="AC7438">
        <v>7</v>
      </c>
      <c r="AD7438" t="s">
        <v>79</v>
      </c>
      <c r="AE7438" t="s">
        <v>95</v>
      </c>
      <c r="AF7438">
        <v>40</v>
      </c>
      <c r="AG7438" s="4">
        <v>0.33333333333333331</v>
      </c>
      <c r="AH7438" s="4">
        <v>0.70833333333333337</v>
      </c>
      <c r="AI7438" s="5">
        <v>13.02</v>
      </c>
      <c r="AJ7438">
        <v>19.53</v>
      </c>
      <c r="AL7438" t="s">
        <v>81</v>
      </c>
      <c r="AM7438" t="s">
        <v>82</v>
      </c>
      <c r="AO7438" t="s">
        <v>83</v>
      </c>
      <c r="AR7438" t="s">
        <v>82</v>
      </c>
      <c r="AT7438" t="s">
        <v>82</v>
      </c>
      <c r="AW7438" t="s">
        <v>72</v>
      </c>
      <c r="AX7438">
        <v>1</v>
      </c>
      <c r="AY7438" t="s">
        <v>795</v>
      </c>
      <c r="AZ7438" t="s">
        <v>797</v>
      </c>
      <c r="BA7438" t="s">
        <v>105</v>
      </c>
      <c r="BB7438">
        <v>78260</v>
      </c>
      <c r="BC7438" t="s">
        <v>79</v>
      </c>
      <c r="BH7438" t="s">
        <v>35803</v>
      </c>
      <c r="BJ7438">
        <v>742542056</v>
      </c>
    </row>
    <row r="7439" spans="1:62" x14ac:dyDescent="0.25">
      <c r="A7439" t="s">
        <v>35823</v>
      </c>
      <c r="B7439" s="2">
        <v>43556</v>
      </c>
      <c r="C7439" t="s">
        <v>63</v>
      </c>
      <c r="D7439" s="3">
        <v>43520.808226574074</v>
      </c>
      <c r="E7439" t="s">
        <v>117</v>
      </c>
      <c r="H7439" t="s">
        <v>35824</v>
      </c>
      <c r="I7439" t="s">
        <v>35825</v>
      </c>
      <c r="J7439" t="s">
        <v>35826</v>
      </c>
      <c r="K7439" t="s">
        <v>67</v>
      </c>
      <c r="L7439" t="s">
        <v>35827</v>
      </c>
      <c r="M7439" t="s">
        <v>323</v>
      </c>
      <c r="N7439">
        <v>95060</v>
      </c>
      <c r="O7439" t="s">
        <v>70</v>
      </c>
      <c r="P7439" t="s">
        <v>67</v>
      </c>
      <c r="Q7439" t="s">
        <v>35828</v>
      </c>
      <c r="S7439" t="s">
        <v>82</v>
      </c>
      <c r="U7439" t="s">
        <v>92</v>
      </c>
      <c r="X7439" t="s">
        <v>35829</v>
      </c>
      <c r="Y7439" t="str">
        <f>"35-1011"</f>
        <v>35-1011</v>
      </c>
      <c r="Z7439" t="s">
        <v>3968</v>
      </c>
      <c r="AA7439">
        <v>42446</v>
      </c>
      <c r="AB7439">
        <v>1</v>
      </c>
      <c r="AD7439" t="s">
        <v>79</v>
      </c>
      <c r="AE7439" t="s">
        <v>599</v>
      </c>
      <c r="AF7439">
        <v>56</v>
      </c>
      <c r="AG7439" s="4">
        <v>0.41666666666666669</v>
      </c>
      <c r="AH7439" s="4">
        <v>0.79166666666666663</v>
      </c>
      <c r="AI7439" s="6">
        <v>19</v>
      </c>
      <c r="AJ7439">
        <v>23</v>
      </c>
      <c r="AK7439">
        <v>26</v>
      </c>
      <c r="AL7439" t="s">
        <v>81</v>
      </c>
      <c r="AM7439" t="s">
        <v>82</v>
      </c>
      <c r="AO7439" t="s">
        <v>83</v>
      </c>
      <c r="AP7439" t="s">
        <v>67</v>
      </c>
      <c r="AQ7439" t="s">
        <v>67</v>
      </c>
      <c r="AR7439" t="s">
        <v>82</v>
      </c>
      <c r="AT7439" t="s">
        <v>82</v>
      </c>
      <c r="AW7439" t="s">
        <v>82</v>
      </c>
      <c r="AY7439" t="s">
        <v>2909</v>
      </c>
      <c r="AZ7439" t="s">
        <v>35830</v>
      </c>
      <c r="BA7439" t="s">
        <v>323</v>
      </c>
      <c r="BB7439">
        <v>95060</v>
      </c>
      <c r="BC7439" t="s">
        <v>87</v>
      </c>
      <c r="BH7439" t="s">
        <v>35831</v>
      </c>
      <c r="BI7439" t="s">
        <v>67</v>
      </c>
      <c r="BJ7439">
        <v>821683952</v>
      </c>
    </row>
    <row r="7440" spans="1:62" x14ac:dyDescent="0.25">
      <c r="A7440" t="s">
        <v>35889</v>
      </c>
      <c r="B7440" s="2">
        <v>43556</v>
      </c>
      <c r="C7440" t="s">
        <v>63</v>
      </c>
      <c r="D7440" s="3">
        <v>43517.384224247682</v>
      </c>
      <c r="E7440" t="s">
        <v>117</v>
      </c>
      <c r="H7440" t="s">
        <v>35890</v>
      </c>
      <c r="I7440" t="s">
        <v>67</v>
      </c>
      <c r="J7440" t="s">
        <v>35891</v>
      </c>
      <c r="K7440" t="s">
        <v>130</v>
      </c>
      <c r="L7440" t="s">
        <v>20287</v>
      </c>
      <c r="M7440" t="s">
        <v>8654</v>
      </c>
      <c r="N7440">
        <v>89436</v>
      </c>
      <c r="O7440" t="s">
        <v>70</v>
      </c>
      <c r="P7440" t="s">
        <v>130</v>
      </c>
      <c r="Q7440" t="s">
        <v>35892</v>
      </c>
      <c r="S7440" t="s">
        <v>82</v>
      </c>
      <c r="U7440" t="s">
        <v>92</v>
      </c>
      <c r="X7440" t="s">
        <v>11402</v>
      </c>
      <c r="Y7440" t="str">
        <f>"37-3011"</f>
        <v>37-3011</v>
      </c>
      <c r="Z7440" t="s">
        <v>94</v>
      </c>
      <c r="AA7440">
        <v>561730</v>
      </c>
      <c r="AB7440">
        <v>5</v>
      </c>
      <c r="AD7440" t="s">
        <v>79</v>
      </c>
      <c r="AE7440" t="s">
        <v>80</v>
      </c>
      <c r="AF7440">
        <v>40</v>
      </c>
      <c r="AG7440" s="4">
        <v>0.33333333333333331</v>
      </c>
      <c r="AH7440" s="4">
        <v>0.70833333333333337</v>
      </c>
      <c r="AI7440" s="6">
        <v>12</v>
      </c>
      <c r="AJ7440">
        <v>0</v>
      </c>
      <c r="AK7440">
        <v>0</v>
      </c>
      <c r="AL7440" t="s">
        <v>81</v>
      </c>
      <c r="AM7440" t="s">
        <v>82</v>
      </c>
      <c r="AO7440" t="s">
        <v>83</v>
      </c>
      <c r="AP7440" t="s">
        <v>130</v>
      </c>
      <c r="AQ7440" t="s">
        <v>130</v>
      </c>
      <c r="AR7440" t="s">
        <v>82</v>
      </c>
      <c r="AT7440" t="s">
        <v>82</v>
      </c>
      <c r="AW7440" t="s">
        <v>72</v>
      </c>
      <c r="AX7440">
        <v>12</v>
      </c>
      <c r="AY7440" t="s">
        <v>17630</v>
      </c>
      <c r="AZ7440" t="s">
        <v>17632</v>
      </c>
      <c r="BA7440" t="s">
        <v>8654</v>
      </c>
      <c r="BB7440">
        <v>89436</v>
      </c>
      <c r="BC7440" t="s">
        <v>79</v>
      </c>
      <c r="BH7440" t="s">
        <v>17630</v>
      </c>
      <c r="BI7440" t="s">
        <v>130</v>
      </c>
      <c r="BJ7440">
        <v>464798640</v>
      </c>
    </row>
    <row r="7441" spans="1:62" x14ac:dyDescent="0.25">
      <c r="A7441" t="s">
        <v>36069</v>
      </c>
      <c r="B7441" s="2">
        <v>43556</v>
      </c>
      <c r="C7441" t="s">
        <v>63</v>
      </c>
      <c r="D7441" s="3">
        <v>43475.491971782409</v>
      </c>
      <c r="E7441" t="s">
        <v>64</v>
      </c>
      <c r="F7441" s="2">
        <v>43556</v>
      </c>
      <c r="G7441" s="2">
        <v>43814</v>
      </c>
      <c r="H7441" t="s">
        <v>11914</v>
      </c>
      <c r="I7441" t="s">
        <v>67</v>
      </c>
      <c r="J7441" t="s">
        <v>11915</v>
      </c>
      <c r="K7441" t="s">
        <v>67</v>
      </c>
      <c r="L7441" t="s">
        <v>11916</v>
      </c>
      <c r="M7441" t="s">
        <v>100</v>
      </c>
      <c r="N7441">
        <v>28366</v>
      </c>
      <c r="O7441" t="s">
        <v>70</v>
      </c>
      <c r="P7441" t="s">
        <v>67</v>
      </c>
      <c r="Q7441" t="s">
        <v>11917</v>
      </c>
      <c r="S7441" t="s">
        <v>72</v>
      </c>
      <c r="T7441" t="s">
        <v>36070</v>
      </c>
      <c r="U7441" t="s">
        <v>12045</v>
      </c>
      <c r="V7441" t="s">
        <v>12046</v>
      </c>
      <c r="W7441" t="s">
        <v>197</v>
      </c>
      <c r="X7441" t="s">
        <v>199</v>
      </c>
      <c r="Y7441" t="str">
        <f>"51-9198"</f>
        <v>51-9198</v>
      </c>
      <c r="Z7441" t="s">
        <v>199</v>
      </c>
      <c r="AA7441">
        <v>327390</v>
      </c>
      <c r="AB7441">
        <v>12</v>
      </c>
      <c r="AC7441">
        <v>12</v>
      </c>
      <c r="AD7441" t="s">
        <v>79</v>
      </c>
      <c r="AE7441" t="s">
        <v>95</v>
      </c>
      <c r="AF7441">
        <v>40</v>
      </c>
      <c r="AG7441" s="4">
        <v>0.6875</v>
      </c>
      <c r="AH7441" s="4">
        <v>0.14583333333333334</v>
      </c>
      <c r="AI7441" s="5">
        <v>12.44</v>
      </c>
      <c r="AJ7441">
        <v>18.66</v>
      </c>
      <c r="AM7441" t="s">
        <v>82</v>
      </c>
      <c r="AO7441" t="s">
        <v>83</v>
      </c>
      <c r="AP7441" t="s">
        <v>67</v>
      </c>
      <c r="AQ7441" t="s">
        <v>67</v>
      </c>
      <c r="AR7441" t="s">
        <v>82</v>
      </c>
      <c r="AT7441" t="s">
        <v>82</v>
      </c>
      <c r="AW7441" t="s">
        <v>72</v>
      </c>
      <c r="AX7441">
        <v>1</v>
      </c>
      <c r="AY7441" t="s">
        <v>885</v>
      </c>
      <c r="AZ7441" t="s">
        <v>885</v>
      </c>
      <c r="BA7441" t="s">
        <v>197</v>
      </c>
      <c r="BB7441">
        <v>52353</v>
      </c>
      <c r="BC7441" t="s">
        <v>87</v>
      </c>
      <c r="BH7441" t="s">
        <v>36071</v>
      </c>
      <c r="BI7441" t="s">
        <v>67</v>
      </c>
      <c r="BJ7441">
        <v>560945951</v>
      </c>
    </row>
    <row r="7442" spans="1:62" x14ac:dyDescent="0.25">
      <c r="A7442" t="s">
        <v>36099</v>
      </c>
      <c r="B7442" s="2">
        <v>43556</v>
      </c>
      <c r="C7442" t="s">
        <v>63</v>
      </c>
      <c r="D7442" s="3">
        <v>43475.571521134261</v>
      </c>
      <c r="E7442" t="s">
        <v>64</v>
      </c>
      <c r="F7442" s="2">
        <v>43556</v>
      </c>
      <c r="G7442" s="2">
        <v>43819</v>
      </c>
      <c r="H7442" t="s">
        <v>13659</v>
      </c>
      <c r="J7442" t="s">
        <v>13660</v>
      </c>
      <c r="K7442" t="s">
        <v>67</v>
      </c>
      <c r="L7442" t="s">
        <v>1318</v>
      </c>
      <c r="M7442" t="s">
        <v>1276</v>
      </c>
      <c r="N7442">
        <v>54303</v>
      </c>
      <c r="O7442" t="s">
        <v>70</v>
      </c>
      <c r="P7442" t="s">
        <v>67</v>
      </c>
      <c r="Q7442" t="s">
        <v>13661</v>
      </c>
      <c r="S7442" t="s">
        <v>72</v>
      </c>
      <c r="T7442" t="s">
        <v>194</v>
      </c>
      <c r="U7442" t="s">
        <v>12045</v>
      </c>
      <c r="V7442" t="s">
        <v>12046</v>
      </c>
      <c r="W7442" t="s">
        <v>197</v>
      </c>
      <c r="X7442" t="s">
        <v>15841</v>
      </c>
      <c r="Y7442" t="str">
        <f>"47-3012"</f>
        <v>47-3012</v>
      </c>
      <c r="Z7442" t="s">
        <v>1540</v>
      </c>
      <c r="AA7442">
        <v>321214</v>
      </c>
      <c r="AB7442">
        <v>20</v>
      </c>
      <c r="AC7442">
        <v>20</v>
      </c>
      <c r="AD7442" t="s">
        <v>79</v>
      </c>
      <c r="AE7442" t="s">
        <v>95</v>
      </c>
      <c r="AF7442">
        <v>40</v>
      </c>
      <c r="AG7442" s="4">
        <v>0.6875</v>
      </c>
      <c r="AH7442" s="4">
        <v>0.125</v>
      </c>
      <c r="AI7442" s="5">
        <v>13.87</v>
      </c>
      <c r="AJ7442">
        <v>20.81</v>
      </c>
      <c r="AM7442" t="s">
        <v>82</v>
      </c>
      <c r="AO7442" t="s">
        <v>83</v>
      </c>
      <c r="AR7442" t="s">
        <v>82</v>
      </c>
      <c r="AT7442" t="s">
        <v>82</v>
      </c>
      <c r="AW7442" t="s">
        <v>82</v>
      </c>
      <c r="AY7442" t="s">
        <v>1318</v>
      </c>
      <c r="AZ7442" t="s">
        <v>13663</v>
      </c>
      <c r="BA7442" t="s">
        <v>11352</v>
      </c>
      <c r="BB7442">
        <v>54303</v>
      </c>
      <c r="BC7442" t="s">
        <v>87</v>
      </c>
      <c r="BD7442" t="s">
        <v>67</v>
      </c>
      <c r="BE7442" t="s">
        <v>67</v>
      </c>
      <c r="BH7442" t="s">
        <v>13664</v>
      </c>
      <c r="BI7442" t="s">
        <v>67</v>
      </c>
      <c r="BJ7442">
        <v>270970733</v>
      </c>
    </row>
    <row r="7443" spans="1:62" x14ac:dyDescent="0.25">
      <c r="A7443" t="s">
        <v>36141</v>
      </c>
      <c r="B7443" s="2">
        <v>43556</v>
      </c>
      <c r="C7443" t="s">
        <v>63</v>
      </c>
      <c r="D7443" s="3">
        <v>43479.215532106478</v>
      </c>
      <c r="E7443" t="s">
        <v>64</v>
      </c>
      <c r="F7443" s="2">
        <v>43556</v>
      </c>
      <c r="G7443" s="2">
        <v>43799</v>
      </c>
      <c r="H7443" t="s">
        <v>36142</v>
      </c>
      <c r="I7443" t="s">
        <v>36142</v>
      </c>
      <c r="J7443" t="s">
        <v>36143</v>
      </c>
      <c r="L7443" t="s">
        <v>6257</v>
      </c>
      <c r="M7443" t="s">
        <v>774</v>
      </c>
      <c r="N7443">
        <v>80018</v>
      </c>
      <c r="O7443" t="s">
        <v>70</v>
      </c>
      <c r="Q7443" t="s">
        <v>36144</v>
      </c>
      <c r="S7443" t="s">
        <v>72</v>
      </c>
      <c r="T7443" t="s">
        <v>1855</v>
      </c>
      <c r="U7443" t="s">
        <v>1856</v>
      </c>
      <c r="V7443" t="s">
        <v>863</v>
      </c>
      <c r="W7443" t="s">
        <v>105</v>
      </c>
      <c r="X7443" t="s">
        <v>1758</v>
      </c>
      <c r="Y7443" t="str">
        <f>"37-3011"</f>
        <v>37-3011</v>
      </c>
      <c r="Z7443" t="s">
        <v>94</v>
      </c>
      <c r="AA7443">
        <v>561730</v>
      </c>
      <c r="AB7443">
        <v>15</v>
      </c>
      <c r="AC7443">
        <v>15</v>
      </c>
      <c r="AD7443" t="s">
        <v>79</v>
      </c>
      <c r="AE7443" t="s">
        <v>95</v>
      </c>
      <c r="AF7443">
        <v>40</v>
      </c>
      <c r="AG7443" s="4">
        <v>0.33333333333333331</v>
      </c>
      <c r="AH7443" s="4">
        <v>0.70833333333333337</v>
      </c>
      <c r="AI7443" s="5">
        <v>15.17</v>
      </c>
      <c r="AJ7443">
        <v>22.76</v>
      </c>
      <c r="AL7443" t="s">
        <v>81</v>
      </c>
      <c r="AM7443" t="s">
        <v>82</v>
      </c>
      <c r="AO7443" t="s">
        <v>83</v>
      </c>
      <c r="AR7443" t="s">
        <v>82</v>
      </c>
      <c r="AT7443" t="s">
        <v>82</v>
      </c>
      <c r="AW7443" t="s">
        <v>82</v>
      </c>
      <c r="AY7443" t="s">
        <v>6257</v>
      </c>
      <c r="AZ7443" t="s">
        <v>4331</v>
      </c>
      <c r="BA7443" t="s">
        <v>774</v>
      </c>
      <c r="BB7443">
        <v>80018</v>
      </c>
      <c r="BC7443" t="s">
        <v>79</v>
      </c>
      <c r="BH7443" t="s">
        <v>36143</v>
      </c>
      <c r="BJ7443">
        <v>510499195</v>
      </c>
    </row>
    <row r="7444" spans="1:62" x14ac:dyDescent="0.25">
      <c r="A7444" t="s">
        <v>36188</v>
      </c>
      <c r="B7444" s="2">
        <v>43556</v>
      </c>
      <c r="C7444" t="s">
        <v>63</v>
      </c>
      <c r="D7444" s="3">
        <v>43475.474130462964</v>
      </c>
      <c r="E7444" t="s">
        <v>91</v>
      </c>
      <c r="H7444" t="s">
        <v>30741</v>
      </c>
      <c r="I7444" t="s">
        <v>67</v>
      </c>
      <c r="J7444" t="s">
        <v>30742</v>
      </c>
      <c r="L7444" t="s">
        <v>30743</v>
      </c>
      <c r="M7444" t="s">
        <v>308</v>
      </c>
      <c r="N7444">
        <v>7874</v>
      </c>
      <c r="O7444" t="s">
        <v>70</v>
      </c>
      <c r="Q7444" t="s">
        <v>30744</v>
      </c>
      <c r="S7444" t="s">
        <v>72</v>
      </c>
      <c r="T7444" t="s">
        <v>36189</v>
      </c>
      <c r="U7444" t="s">
        <v>36190</v>
      </c>
      <c r="V7444" t="s">
        <v>1364</v>
      </c>
      <c r="W7444" t="s">
        <v>308</v>
      </c>
      <c r="X7444" t="s">
        <v>106</v>
      </c>
      <c r="Y7444" t="str">
        <f>"37-3011"</f>
        <v>37-3011</v>
      </c>
      <c r="Z7444" t="s">
        <v>94</v>
      </c>
      <c r="AA7444">
        <v>561730</v>
      </c>
      <c r="AB7444">
        <v>10</v>
      </c>
      <c r="AD7444" t="s">
        <v>79</v>
      </c>
      <c r="AE7444" t="s">
        <v>80</v>
      </c>
      <c r="AF7444">
        <v>40</v>
      </c>
      <c r="AG7444" s="4">
        <v>0.33333333333333331</v>
      </c>
      <c r="AH7444" s="4">
        <v>0.66666666666666663</v>
      </c>
      <c r="AI7444" s="5">
        <v>14.41</v>
      </c>
      <c r="AL7444" t="s">
        <v>81</v>
      </c>
      <c r="AM7444" t="s">
        <v>82</v>
      </c>
      <c r="AO7444" t="s">
        <v>83</v>
      </c>
      <c r="AP7444" t="s">
        <v>67</v>
      </c>
      <c r="AQ7444" t="s">
        <v>67</v>
      </c>
      <c r="AR7444" t="s">
        <v>82</v>
      </c>
      <c r="AT7444" t="s">
        <v>82</v>
      </c>
      <c r="AW7444" t="s">
        <v>82</v>
      </c>
      <c r="AY7444" t="s">
        <v>30743</v>
      </c>
      <c r="AZ7444" t="s">
        <v>2086</v>
      </c>
      <c r="BA7444" t="s">
        <v>308</v>
      </c>
      <c r="BB7444">
        <v>7874</v>
      </c>
      <c r="BC7444" t="s">
        <v>79</v>
      </c>
      <c r="BH7444" t="s">
        <v>30742</v>
      </c>
      <c r="BJ7444">
        <v>223080831</v>
      </c>
    </row>
    <row r="7445" spans="1:62" x14ac:dyDescent="0.25">
      <c r="A7445" t="s">
        <v>36207</v>
      </c>
      <c r="B7445" s="2">
        <v>43556</v>
      </c>
      <c r="C7445" t="s">
        <v>63</v>
      </c>
      <c r="D7445" s="3">
        <v>43476.284694282411</v>
      </c>
      <c r="E7445" t="s">
        <v>64</v>
      </c>
      <c r="F7445" s="2">
        <v>43558</v>
      </c>
      <c r="G7445" s="2">
        <v>43738</v>
      </c>
      <c r="H7445" t="s">
        <v>36208</v>
      </c>
      <c r="I7445" t="s">
        <v>130</v>
      </c>
      <c r="J7445" t="s">
        <v>36209</v>
      </c>
      <c r="L7445" t="s">
        <v>776</v>
      </c>
      <c r="M7445" t="s">
        <v>166</v>
      </c>
      <c r="N7445">
        <v>84321</v>
      </c>
      <c r="O7445" t="s">
        <v>70</v>
      </c>
      <c r="Q7445" t="s">
        <v>36210</v>
      </c>
      <c r="S7445" t="s">
        <v>72</v>
      </c>
      <c r="T7445" t="s">
        <v>36211</v>
      </c>
      <c r="U7445" t="s">
        <v>36212</v>
      </c>
      <c r="V7445" t="s">
        <v>170</v>
      </c>
      <c r="W7445" t="s">
        <v>166</v>
      </c>
      <c r="X7445" t="s">
        <v>21940</v>
      </c>
      <c r="Y7445" t="str">
        <f>"37-3011"</f>
        <v>37-3011</v>
      </c>
      <c r="Z7445" t="s">
        <v>94</v>
      </c>
      <c r="AA7445">
        <v>56173</v>
      </c>
      <c r="AB7445">
        <v>5</v>
      </c>
      <c r="AC7445">
        <v>5</v>
      </c>
      <c r="AD7445" t="s">
        <v>79</v>
      </c>
      <c r="AE7445" t="s">
        <v>95</v>
      </c>
      <c r="AF7445">
        <v>40</v>
      </c>
      <c r="AG7445" s="4">
        <v>0.29166666666666669</v>
      </c>
      <c r="AH7445" s="4">
        <v>0.66666666666666663</v>
      </c>
      <c r="AI7445" s="5">
        <v>12.83</v>
      </c>
      <c r="AJ7445">
        <v>19.25</v>
      </c>
      <c r="AK7445">
        <v>19.25</v>
      </c>
      <c r="AM7445" t="s">
        <v>82</v>
      </c>
      <c r="AO7445" t="s">
        <v>83</v>
      </c>
      <c r="AP7445" t="s">
        <v>130</v>
      </c>
      <c r="AQ7445" t="s">
        <v>130</v>
      </c>
      <c r="AR7445" t="s">
        <v>82</v>
      </c>
      <c r="AT7445" t="s">
        <v>82</v>
      </c>
      <c r="AW7445" t="s">
        <v>72</v>
      </c>
      <c r="AX7445">
        <v>1</v>
      </c>
      <c r="AY7445" t="s">
        <v>776</v>
      </c>
      <c r="AZ7445" t="s">
        <v>4363</v>
      </c>
      <c r="BA7445" t="s">
        <v>166</v>
      </c>
      <c r="BB7445">
        <v>84321</v>
      </c>
      <c r="BC7445" t="s">
        <v>79</v>
      </c>
      <c r="BD7445" t="s">
        <v>36213</v>
      </c>
      <c r="BH7445" t="s">
        <v>36209</v>
      </c>
      <c r="BJ7445">
        <v>870643671</v>
      </c>
    </row>
    <row r="7446" spans="1:62" x14ac:dyDescent="0.25">
      <c r="A7446" t="s">
        <v>36237</v>
      </c>
      <c r="B7446" s="2">
        <v>43556</v>
      </c>
      <c r="C7446" t="s">
        <v>63</v>
      </c>
      <c r="D7446" s="3">
        <v>43476.305921874999</v>
      </c>
      <c r="E7446" t="s">
        <v>64</v>
      </c>
      <c r="F7446" s="2">
        <v>43556</v>
      </c>
      <c r="G7446" s="2">
        <v>43814</v>
      </c>
      <c r="H7446" t="s">
        <v>36238</v>
      </c>
      <c r="I7446" t="s">
        <v>67</v>
      </c>
      <c r="J7446" t="s">
        <v>36239</v>
      </c>
      <c r="L7446" t="s">
        <v>2661</v>
      </c>
      <c r="M7446" t="s">
        <v>136</v>
      </c>
      <c r="N7446">
        <v>21921</v>
      </c>
      <c r="O7446" t="s">
        <v>70</v>
      </c>
      <c r="P7446" t="s">
        <v>67</v>
      </c>
      <c r="Q7446" t="s">
        <v>36240</v>
      </c>
      <c r="S7446" t="s">
        <v>82</v>
      </c>
      <c r="U7446" t="s">
        <v>92</v>
      </c>
      <c r="X7446" t="s">
        <v>36241</v>
      </c>
      <c r="Y7446" t="str">
        <f>"39-2021"</f>
        <v>39-2021</v>
      </c>
      <c r="Z7446" t="s">
        <v>78</v>
      </c>
      <c r="AA7446">
        <v>711219</v>
      </c>
      <c r="AB7446">
        <v>3</v>
      </c>
      <c r="AC7446">
        <v>3</v>
      </c>
      <c r="AD7446" t="s">
        <v>79</v>
      </c>
      <c r="AE7446" t="s">
        <v>80</v>
      </c>
      <c r="AF7446">
        <v>40</v>
      </c>
      <c r="AG7446" s="4">
        <v>0.20833333333333334</v>
      </c>
      <c r="AH7446" s="4">
        <v>0.95833333333333337</v>
      </c>
      <c r="AI7446" s="5">
        <v>11.2</v>
      </c>
      <c r="AJ7446">
        <v>0</v>
      </c>
      <c r="AK7446">
        <v>0</v>
      </c>
      <c r="AM7446" t="s">
        <v>82</v>
      </c>
      <c r="AO7446" t="s">
        <v>83</v>
      </c>
      <c r="AP7446" t="s">
        <v>67</v>
      </c>
      <c r="AQ7446" t="s">
        <v>67</v>
      </c>
      <c r="AR7446" t="s">
        <v>82</v>
      </c>
      <c r="AT7446" t="s">
        <v>82</v>
      </c>
      <c r="AW7446" t="s">
        <v>72</v>
      </c>
      <c r="AX7446">
        <v>3</v>
      </c>
      <c r="AY7446" t="s">
        <v>2726</v>
      </c>
      <c r="AZ7446" t="s">
        <v>1969</v>
      </c>
      <c r="BA7446" t="s">
        <v>1966</v>
      </c>
      <c r="BB7446">
        <v>19804</v>
      </c>
      <c r="BC7446" t="s">
        <v>87</v>
      </c>
      <c r="BD7446" t="s">
        <v>36242</v>
      </c>
      <c r="BE7446" t="s">
        <v>67</v>
      </c>
      <c r="BH7446" t="s">
        <v>36243</v>
      </c>
      <c r="BI7446" t="s">
        <v>36244</v>
      </c>
      <c r="BJ7446">
        <v>431989033</v>
      </c>
    </row>
    <row r="7447" spans="1:62" x14ac:dyDescent="0.25">
      <c r="A7447" t="s">
        <v>36255</v>
      </c>
      <c r="B7447" s="2">
        <v>43556</v>
      </c>
      <c r="C7447" t="s">
        <v>63</v>
      </c>
      <c r="D7447" s="3">
        <v>43476.525076597223</v>
      </c>
      <c r="E7447" t="s">
        <v>91</v>
      </c>
      <c r="H7447" t="s">
        <v>36256</v>
      </c>
      <c r="I7447" t="s">
        <v>67</v>
      </c>
      <c r="J7447" t="s">
        <v>36257</v>
      </c>
      <c r="K7447" t="s">
        <v>67</v>
      </c>
      <c r="L7447" t="s">
        <v>6257</v>
      </c>
      <c r="M7447" t="s">
        <v>774</v>
      </c>
      <c r="N7447">
        <v>80011</v>
      </c>
      <c r="O7447" t="s">
        <v>70</v>
      </c>
      <c r="P7447" t="s">
        <v>67</v>
      </c>
      <c r="Q7447" t="s">
        <v>36258</v>
      </c>
      <c r="S7447" t="s">
        <v>82</v>
      </c>
      <c r="U7447" t="s">
        <v>92</v>
      </c>
      <c r="X7447" t="s">
        <v>106</v>
      </c>
      <c r="Y7447" t="str">
        <f>"37-3011"</f>
        <v>37-3011</v>
      </c>
      <c r="Z7447" t="s">
        <v>94</v>
      </c>
      <c r="AA7447">
        <v>561730</v>
      </c>
      <c r="AB7447">
        <v>15</v>
      </c>
      <c r="AD7447" t="s">
        <v>79</v>
      </c>
      <c r="AE7447" t="s">
        <v>80</v>
      </c>
      <c r="AF7447">
        <v>40</v>
      </c>
      <c r="AG7447" s="4">
        <v>0.33333333333333331</v>
      </c>
      <c r="AH7447" s="4">
        <v>0.6875</v>
      </c>
      <c r="AI7447" s="5">
        <v>15.17</v>
      </c>
      <c r="AJ7447">
        <v>22.76</v>
      </c>
      <c r="AM7447" t="s">
        <v>82</v>
      </c>
      <c r="AO7447" t="s">
        <v>83</v>
      </c>
      <c r="AP7447" t="s">
        <v>67</v>
      </c>
      <c r="AQ7447" t="s">
        <v>67</v>
      </c>
      <c r="AR7447" t="s">
        <v>82</v>
      </c>
      <c r="AT7447" t="s">
        <v>82</v>
      </c>
      <c r="AW7447" t="s">
        <v>82</v>
      </c>
      <c r="AY7447" t="s">
        <v>6257</v>
      </c>
      <c r="AZ7447" t="s">
        <v>36259</v>
      </c>
      <c r="BA7447" t="s">
        <v>774</v>
      </c>
      <c r="BB7447">
        <v>80011</v>
      </c>
      <c r="BC7447" t="s">
        <v>79</v>
      </c>
      <c r="BD7447" t="s">
        <v>36260</v>
      </c>
      <c r="BE7447">
        <v>7685587</v>
      </c>
      <c r="BF7447" s="2">
        <v>43467</v>
      </c>
      <c r="BG7447" s="2">
        <v>43769</v>
      </c>
      <c r="BH7447" t="s">
        <v>36257</v>
      </c>
      <c r="BI7447" t="s">
        <v>67</v>
      </c>
      <c r="BJ7447">
        <v>800614756</v>
      </c>
    </row>
    <row r="7448" spans="1:62" x14ac:dyDescent="0.25">
      <c r="A7448" t="s">
        <v>36483</v>
      </c>
      <c r="B7448" s="2">
        <v>43556</v>
      </c>
      <c r="C7448" t="s">
        <v>63</v>
      </c>
      <c r="D7448" s="3">
        <v>43507.181160034721</v>
      </c>
      <c r="E7448" t="s">
        <v>64</v>
      </c>
      <c r="F7448" s="2">
        <v>43586</v>
      </c>
      <c r="G7448" s="2">
        <v>43764</v>
      </c>
      <c r="H7448" t="s">
        <v>36484</v>
      </c>
      <c r="I7448" t="s">
        <v>67</v>
      </c>
      <c r="J7448" t="s">
        <v>36485</v>
      </c>
      <c r="L7448" t="s">
        <v>3873</v>
      </c>
      <c r="M7448" t="s">
        <v>207</v>
      </c>
      <c r="N7448">
        <v>2633</v>
      </c>
      <c r="O7448" t="s">
        <v>70</v>
      </c>
      <c r="Q7448" t="s">
        <v>36486</v>
      </c>
      <c r="S7448" t="s">
        <v>72</v>
      </c>
      <c r="T7448" t="s">
        <v>36464</v>
      </c>
      <c r="U7448" t="s">
        <v>36465</v>
      </c>
      <c r="V7448" t="s">
        <v>36466</v>
      </c>
      <c r="W7448" t="s">
        <v>232</v>
      </c>
      <c r="X7448" t="s">
        <v>379</v>
      </c>
      <c r="Y7448" t="str">
        <f>"37-2012"</f>
        <v>37-2012</v>
      </c>
      <c r="Z7448" t="s">
        <v>373</v>
      </c>
      <c r="AA7448">
        <v>713910</v>
      </c>
      <c r="AB7448">
        <v>3</v>
      </c>
      <c r="AC7448">
        <v>3</v>
      </c>
      <c r="AD7448" t="s">
        <v>79</v>
      </c>
      <c r="AE7448" t="s">
        <v>80</v>
      </c>
      <c r="AF7448">
        <v>35</v>
      </c>
      <c r="AG7448" s="4">
        <v>0.20833333333333334</v>
      </c>
      <c r="AH7448" s="4">
        <v>0.70833333333333337</v>
      </c>
      <c r="AI7448" s="5">
        <v>14.58</v>
      </c>
      <c r="AJ7448">
        <v>21.87</v>
      </c>
      <c r="AL7448" t="s">
        <v>81</v>
      </c>
      <c r="AM7448" t="s">
        <v>82</v>
      </c>
      <c r="AO7448" t="s">
        <v>83</v>
      </c>
      <c r="AP7448" t="s">
        <v>67</v>
      </c>
      <c r="AQ7448" t="s">
        <v>67</v>
      </c>
      <c r="AR7448" t="s">
        <v>82</v>
      </c>
      <c r="AT7448" t="s">
        <v>82</v>
      </c>
      <c r="AW7448" t="s">
        <v>72</v>
      </c>
      <c r="AX7448">
        <v>3</v>
      </c>
      <c r="AY7448" t="s">
        <v>3873</v>
      </c>
      <c r="AZ7448" t="s">
        <v>4065</v>
      </c>
      <c r="BA7448" t="s">
        <v>207</v>
      </c>
      <c r="BB7448">
        <v>2633</v>
      </c>
      <c r="BC7448" t="s">
        <v>87</v>
      </c>
      <c r="BH7448" t="s">
        <v>36485</v>
      </c>
      <c r="BJ7448">
        <v>41272400</v>
      </c>
    </row>
    <row r="7449" spans="1:62" x14ac:dyDescent="0.25">
      <c r="A7449" t="s">
        <v>36493</v>
      </c>
      <c r="B7449" s="2">
        <v>43556</v>
      </c>
      <c r="C7449" t="s">
        <v>63</v>
      </c>
      <c r="D7449" s="3">
        <v>43518.540838831017</v>
      </c>
      <c r="E7449" t="s">
        <v>64</v>
      </c>
      <c r="F7449" s="2">
        <v>43593</v>
      </c>
      <c r="G7449" s="2">
        <v>43799</v>
      </c>
      <c r="H7449" t="s">
        <v>36494</v>
      </c>
      <c r="J7449" t="s">
        <v>36495</v>
      </c>
      <c r="L7449" t="s">
        <v>36496</v>
      </c>
      <c r="M7449" t="s">
        <v>86</v>
      </c>
      <c r="N7449">
        <v>33956</v>
      </c>
      <c r="O7449" t="s">
        <v>70</v>
      </c>
      <c r="Q7449" t="s">
        <v>36497</v>
      </c>
      <c r="S7449" t="s">
        <v>72</v>
      </c>
      <c r="T7449" t="s">
        <v>878</v>
      </c>
      <c r="U7449" t="s">
        <v>879</v>
      </c>
      <c r="V7449" t="s">
        <v>880</v>
      </c>
      <c r="W7449" t="s">
        <v>881</v>
      </c>
      <c r="X7449" t="s">
        <v>106</v>
      </c>
      <c r="Y7449" t="str">
        <f>"37-3011"</f>
        <v>37-3011</v>
      </c>
      <c r="Z7449" t="s">
        <v>94</v>
      </c>
      <c r="AA7449">
        <v>561730</v>
      </c>
      <c r="AB7449">
        <v>25</v>
      </c>
      <c r="AC7449">
        <v>25</v>
      </c>
      <c r="AD7449" t="s">
        <v>79</v>
      </c>
      <c r="AE7449" t="s">
        <v>80</v>
      </c>
      <c r="AF7449">
        <v>40</v>
      </c>
      <c r="AG7449" s="4">
        <v>0.33333333333333331</v>
      </c>
      <c r="AH7449" s="4">
        <v>0.70833333333333337</v>
      </c>
      <c r="AI7449" s="5">
        <v>12.31</v>
      </c>
      <c r="AJ7449">
        <v>18.47</v>
      </c>
      <c r="AK7449">
        <v>22.5</v>
      </c>
      <c r="AL7449" t="s">
        <v>81</v>
      </c>
      <c r="AM7449" t="s">
        <v>82</v>
      </c>
      <c r="AO7449" t="s">
        <v>83</v>
      </c>
      <c r="AR7449" t="s">
        <v>82</v>
      </c>
      <c r="AT7449" t="s">
        <v>82</v>
      </c>
      <c r="AW7449" t="s">
        <v>82</v>
      </c>
      <c r="AY7449" t="s">
        <v>36496</v>
      </c>
      <c r="AZ7449" t="s">
        <v>7080</v>
      </c>
      <c r="BA7449" t="s">
        <v>86</v>
      </c>
      <c r="BB7449">
        <v>33956</v>
      </c>
      <c r="BC7449" t="s">
        <v>79</v>
      </c>
      <c r="BH7449" t="s">
        <v>36498</v>
      </c>
      <c r="BJ7449">
        <v>813453012</v>
      </c>
    </row>
    <row r="7450" spans="1:62" x14ac:dyDescent="0.25">
      <c r="A7450" t="s">
        <v>36518</v>
      </c>
      <c r="B7450" s="2">
        <v>43556</v>
      </c>
      <c r="C7450" t="s">
        <v>63</v>
      </c>
      <c r="D7450" s="3">
        <v>43507.177574386573</v>
      </c>
      <c r="E7450" t="s">
        <v>64</v>
      </c>
      <c r="F7450" s="2">
        <v>43586</v>
      </c>
      <c r="G7450" s="2">
        <v>43764</v>
      </c>
      <c r="H7450" t="s">
        <v>36484</v>
      </c>
      <c r="I7450" t="s">
        <v>67</v>
      </c>
      <c r="J7450" t="s">
        <v>36485</v>
      </c>
      <c r="L7450" t="s">
        <v>3873</v>
      </c>
      <c r="M7450" t="s">
        <v>207</v>
      </c>
      <c r="N7450">
        <v>2633</v>
      </c>
      <c r="O7450" t="s">
        <v>70</v>
      </c>
      <c r="Q7450" t="s">
        <v>36486</v>
      </c>
      <c r="S7450" t="s">
        <v>72</v>
      </c>
      <c r="T7450" t="s">
        <v>36464</v>
      </c>
      <c r="U7450" t="s">
        <v>36465</v>
      </c>
      <c r="V7450" t="s">
        <v>36466</v>
      </c>
      <c r="W7450" t="s">
        <v>232</v>
      </c>
      <c r="X7450" t="s">
        <v>362</v>
      </c>
      <c r="Y7450" t="str">
        <f>"35-2014"</f>
        <v>35-2014</v>
      </c>
      <c r="Z7450" t="s">
        <v>301</v>
      </c>
      <c r="AA7450">
        <v>713910</v>
      </c>
      <c r="AB7450">
        <v>12</v>
      </c>
      <c r="AC7450">
        <v>12</v>
      </c>
      <c r="AD7450" t="s">
        <v>79</v>
      </c>
      <c r="AE7450" t="s">
        <v>80</v>
      </c>
      <c r="AF7450">
        <v>35</v>
      </c>
      <c r="AG7450" s="4">
        <v>0.41666666666666669</v>
      </c>
      <c r="AH7450" s="4">
        <v>0.91666666666666663</v>
      </c>
      <c r="AI7450" s="5">
        <v>15.17</v>
      </c>
      <c r="AJ7450">
        <v>22.76</v>
      </c>
      <c r="AL7450" t="s">
        <v>81</v>
      </c>
      <c r="AM7450" t="s">
        <v>82</v>
      </c>
      <c r="AO7450" t="s">
        <v>83</v>
      </c>
      <c r="AP7450" t="s">
        <v>67</v>
      </c>
      <c r="AQ7450" t="s">
        <v>67</v>
      </c>
      <c r="AR7450" t="s">
        <v>82</v>
      </c>
      <c r="AT7450" t="s">
        <v>82</v>
      </c>
      <c r="AW7450" t="s">
        <v>72</v>
      </c>
      <c r="AX7450">
        <v>6</v>
      </c>
      <c r="AY7450" t="s">
        <v>3873</v>
      </c>
      <c r="AZ7450" t="s">
        <v>4065</v>
      </c>
      <c r="BA7450" t="s">
        <v>207</v>
      </c>
      <c r="BB7450">
        <v>2633</v>
      </c>
      <c r="BC7450" t="s">
        <v>87</v>
      </c>
      <c r="BH7450" t="s">
        <v>36485</v>
      </c>
      <c r="BJ7450">
        <v>41272400</v>
      </c>
    </row>
    <row r="7451" spans="1:62" x14ac:dyDescent="0.25">
      <c r="A7451" t="s">
        <v>36535</v>
      </c>
      <c r="B7451" s="2">
        <v>43556</v>
      </c>
      <c r="C7451" t="s">
        <v>63</v>
      </c>
      <c r="D7451" s="3">
        <v>43504.301147268518</v>
      </c>
      <c r="E7451" t="s">
        <v>64</v>
      </c>
      <c r="F7451" s="2">
        <v>43586</v>
      </c>
      <c r="G7451" s="2">
        <v>43769</v>
      </c>
      <c r="H7451" t="s">
        <v>36536</v>
      </c>
      <c r="I7451" t="s">
        <v>67</v>
      </c>
      <c r="J7451" t="s">
        <v>36537</v>
      </c>
      <c r="L7451" t="s">
        <v>22979</v>
      </c>
      <c r="M7451" t="s">
        <v>100</v>
      </c>
      <c r="N7451">
        <v>28774</v>
      </c>
      <c r="O7451" t="s">
        <v>70</v>
      </c>
      <c r="Q7451" t="s">
        <v>36538</v>
      </c>
      <c r="S7451" t="s">
        <v>72</v>
      </c>
      <c r="T7451" t="s">
        <v>36464</v>
      </c>
      <c r="U7451" t="s">
        <v>36465</v>
      </c>
      <c r="V7451" t="s">
        <v>36466</v>
      </c>
      <c r="W7451" t="s">
        <v>232</v>
      </c>
      <c r="X7451" t="s">
        <v>379</v>
      </c>
      <c r="Y7451" t="str">
        <f>"37-2012"</f>
        <v>37-2012</v>
      </c>
      <c r="Z7451" t="s">
        <v>373</v>
      </c>
      <c r="AA7451">
        <v>713910</v>
      </c>
      <c r="AB7451">
        <v>5</v>
      </c>
      <c r="AC7451">
        <v>5</v>
      </c>
      <c r="AD7451" t="s">
        <v>79</v>
      </c>
      <c r="AE7451" t="s">
        <v>80</v>
      </c>
      <c r="AF7451">
        <v>35</v>
      </c>
      <c r="AG7451" s="4">
        <v>0.41666666666666669</v>
      </c>
      <c r="AH7451" s="4">
        <v>0.91666666666666663</v>
      </c>
      <c r="AI7451" s="5">
        <v>10.33</v>
      </c>
      <c r="AJ7451">
        <v>15.5</v>
      </c>
      <c r="AL7451" t="s">
        <v>81</v>
      </c>
      <c r="AM7451" t="s">
        <v>82</v>
      </c>
      <c r="AO7451" t="s">
        <v>83</v>
      </c>
      <c r="AP7451" t="s">
        <v>67</v>
      </c>
      <c r="AQ7451" t="s">
        <v>67</v>
      </c>
      <c r="AR7451" t="s">
        <v>82</v>
      </c>
      <c r="AT7451" t="s">
        <v>82</v>
      </c>
      <c r="AW7451" t="s">
        <v>72</v>
      </c>
      <c r="AX7451">
        <v>3</v>
      </c>
      <c r="AY7451" t="s">
        <v>22979</v>
      </c>
      <c r="AZ7451" t="s">
        <v>27879</v>
      </c>
      <c r="BA7451" t="s">
        <v>100</v>
      </c>
      <c r="BB7451">
        <v>28774</v>
      </c>
      <c r="BC7451" t="s">
        <v>87</v>
      </c>
      <c r="BH7451" t="s">
        <v>36537</v>
      </c>
      <c r="BJ7451">
        <v>561313779</v>
      </c>
    </row>
    <row r="7452" spans="1:62" x14ac:dyDescent="0.25">
      <c r="A7452" t="s">
        <v>36561</v>
      </c>
      <c r="B7452" s="2">
        <v>43556</v>
      </c>
      <c r="C7452" t="s">
        <v>63</v>
      </c>
      <c r="D7452" s="3">
        <v>43484.792480787037</v>
      </c>
      <c r="E7452" t="s">
        <v>64</v>
      </c>
      <c r="F7452" s="2">
        <v>43575</v>
      </c>
      <c r="G7452" s="2">
        <v>43770</v>
      </c>
      <c r="H7452" t="s">
        <v>32371</v>
      </c>
      <c r="I7452" t="s">
        <v>32372</v>
      </c>
      <c r="J7452" t="s">
        <v>32373</v>
      </c>
      <c r="L7452" t="s">
        <v>32374</v>
      </c>
      <c r="M7452" t="s">
        <v>298</v>
      </c>
      <c r="N7452">
        <v>4538</v>
      </c>
      <c r="O7452" t="s">
        <v>70</v>
      </c>
      <c r="Q7452" t="s">
        <v>32375</v>
      </c>
      <c r="S7452" t="s">
        <v>72</v>
      </c>
      <c r="T7452" t="s">
        <v>3176</v>
      </c>
      <c r="U7452" t="s">
        <v>3177</v>
      </c>
      <c r="V7452" t="s">
        <v>3178</v>
      </c>
      <c r="W7452" t="s">
        <v>86</v>
      </c>
      <c r="X7452" t="s">
        <v>456</v>
      </c>
      <c r="Y7452" t="str">
        <f>"35-2014"</f>
        <v>35-2014</v>
      </c>
      <c r="Z7452" t="s">
        <v>301</v>
      </c>
      <c r="AA7452">
        <v>721110</v>
      </c>
      <c r="AB7452">
        <v>5</v>
      </c>
      <c r="AC7452">
        <v>5</v>
      </c>
      <c r="AD7452" t="s">
        <v>79</v>
      </c>
      <c r="AE7452" t="s">
        <v>80</v>
      </c>
      <c r="AF7452">
        <v>35</v>
      </c>
      <c r="AG7452" s="4">
        <v>0.25</v>
      </c>
      <c r="AH7452" s="4">
        <v>0.5625</v>
      </c>
      <c r="AI7452" s="5">
        <v>12.35</v>
      </c>
      <c r="AJ7452">
        <v>18.53</v>
      </c>
      <c r="AK7452">
        <v>28.5</v>
      </c>
      <c r="AL7452" t="s">
        <v>81</v>
      </c>
      <c r="AM7452" t="s">
        <v>82</v>
      </c>
      <c r="AO7452" t="s">
        <v>83</v>
      </c>
      <c r="AR7452" t="s">
        <v>82</v>
      </c>
      <c r="AT7452" t="s">
        <v>82</v>
      </c>
      <c r="AW7452" t="s">
        <v>72</v>
      </c>
      <c r="AX7452">
        <v>6</v>
      </c>
      <c r="AY7452" t="s">
        <v>32376</v>
      </c>
      <c r="AZ7452" t="s">
        <v>4750</v>
      </c>
      <c r="BA7452" t="s">
        <v>298</v>
      </c>
      <c r="BB7452">
        <v>4538</v>
      </c>
      <c r="BC7452" t="s">
        <v>87</v>
      </c>
      <c r="BH7452" t="s">
        <v>32377</v>
      </c>
      <c r="BJ7452">
        <v>274134302</v>
      </c>
    </row>
    <row r="7453" spans="1:62" x14ac:dyDescent="0.25">
      <c r="A7453" t="s">
        <v>36578</v>
      </c>
      <c r="B7453" s="2">
        <v>43556</v>
      </c>
      <c r="C7453" t="s">
        <v>63</v>
      </c>
      <c r="D7453" s="3">
        <v>43480.840365798613</v>
      </c>
      <c r="E7453" t="s">
        <v>282</v>
      </c>
      <c r="F7453" s="2">
        <v>43556</v>
      </c>
      <c r="G7453" s="2">
        <v>43814</v>
      </c>
      <c r="H7453" t="s">
        <v>36579</v>
      </c>
      <c r="J7453" t="s">
        <v>36580</v>
      </c>
      <c r="L7453" t="s">
        <v>36581</v>
      </c>
      <c r="M7453" t="s">
        <v>166</v>
      </c>
      <c r="N7453">
        <v>84010</v>
      </c>
      <c r="O7453" t="s">
        <v>70</v>
      </c>
      <c r="Q7453" t="s">
        <v>36582</v>
      </c>
      <c r="S7453" t="s">
        <v>82</v>
      </c>
      <c r="U7453" t="s">
        <v>92</v>
      </c>
      <c r="X7453" t="s">
        <v>4220</v>
      </c>
      <c r="Y7453" t="str">
        <f>"37-3011"</f>
        <v>37-3011</v>
      </c>
      <c r="Z7453" t="s">
        <v>94</v>
      </c>
      <c r="AA7453">
        <v>561730</v>
      </c>
      <c r="AB7453">
        <v>15</v>
      </c>
      <c r="AC7453">
        <v>12</v>
      </c>
      <c r="AD7453" t="s">
        <v>79</v>
      </c>
      <c r="AE7453" t="s">
        <v>80</v>
      </c>
      <c r="AF7453">
        <v>40</v>
      </c>
      <c r="AG7453" s="4">
        <v>0.33333333333333331</v>
      </c>
      <c r="AH7453" s="4">
        <v>0.6875</v>
      </c>
      <c r="AI7453" s="5">
        <v>13.68</v>
      </c>
      <c r="AJ7453">
        <v>20.52</v>
      </c>
      <c r="AL7453" t="s">
        <v>81</v>
      </c>
      <c r="AM7453" t="s">
        <v>82</v>
      </c>
      <c r="AO7453" t="s">
        <v>83</v>
      </c>
      <c r="AP7453" t="s">
        <v>10693</v>
      </c>
      <c r="AQ7453" t="s">
        <v>10693</v>
      </c>
      <c r="AR7453" t="s">
        <v>82</v>
      </c>
      <c r="AT7453" t="s">
        <v>82</v>
      </c>
      <c r="AW7453" t="s">
        <v>82</v>
      </c>
      <c r="AY7453" t="s">
        <v>36583</v>
      </c>
      <c r="AZ7453" t="s">
        <v>2942</v>
      </c>
      <c r="BA7453" t="s">
        <v>166</v>
      </c>
      <c r="BB7453">
        <v>84010</v>
      </c>
      <c r="BC7453" t="s">
        <v>79</v>
      </c>
      <c r="BH7453" t="s">
        <v>36584</v>
      </c>
      <c r="BJ7453">
        <v>264788127</v>
      </c>
    </row>
    <row r="7454" spans="1:62" x14ac:dyDescent="0.25">
      <c r="A7454" t="s">
        <v>36585</v>
      </c>
      <c r="B7454" s="2">
        <v>43556</v>
      </c>
      <c r="C7454" t="s">
        <v>63</v>
      </c>
      <c r="D7454" s="3">
        <v>43504.318593067132</v>
      </c>
      <c r="E7454" t="s">
        <v>64</v>
      </c>
      <c r="F7454" s="2">
        <v>43586</v>
      </c>
      <c r="G7454" s="2">
        <v>43769</v>
      </c>
      <c r="H7454" t="s">
        <v>36586</v>
      </c>
      <c r="J7454" t="s">
        <v>36587</v>
      </c>
      <c r="L7454" t="s">
        <v>36588</v>
      </c>
      <c r="M7454" t="s">
        <v>232</v>
      </c>
      <c r="N7454">
        <v>10504</v>
      </c>
      <c r="O7454" t="s">
        <v>70</v>
      </c>
      <c r="Q7454" t="s">
        <v>36589</v>
      </c>
      <c r="S7454" t="s">
        <v>72</v>
      </c>
      <c r="T7454" t="s">
        <v>36464</v>
      </c>
      <c r="U7454" t="s">
        <v>36465</v>
      </c>
      <c r="V7454" t="s">
        <v>36466</v>
      </c>
      <c r="W7454" t="s">
        <v>232</v>
      </c>
      <c r="X7454" t="s">
        <v>552</v>
      </c>
      <c r="Y7454" t="str">
        <f>"35-3031"</f>
        <v>35-3031</v>
      </c>
      <c r="Z7454" t="s">
        <v>410</v>
      </c>
      <c r="AA7454">
        <v>713910</v>
      </c>
      <c r="AB7454">
        <v>5</v>
      </c>
      <c r="AC7454">
        <v>5</v>
      </c>
      <c r="AD7454" t="s">
        <v>79</v>
      </c>
      <c r="AE7454" t="s">
        <v>95</v>
      </c>
      <c r="AF7454">
        <v>35</v>
      </c>
      <c r="AG7454" s="4">
        <v>0.41666666666666669</v>
      </c>
      <c r="AH7454" s="4">
        <v>0.95833333333333337</v>
      </c>
      <c r="AI7454" s="5">
        <v>15.27</v>
      </c>
      <c r="AJ7454">
        <v>22.91</v>
      </c>
      <c r="AL7454" t="s">
        <v>81</v>
      </c>
      <c r="AM7454" t="s">
        <v>82</v>
      </c>
      <c r="AO7454" t="s">
        <v>83</v>
      </c>
      <c r="AP7454" t="s">
        <v>130</v>
      </c>
      <c r="AQ7454" t="s">
        <v>130</v>
      </c>
      <c r="AR7454" t="s">
        <v>82</v>
      </c>
      <c r="AT7454" t="s">
        <v>82</v>
      </c>
      <c r="AW7454" t="s">
        <v>72</v>
      </c>
      <c r="AX7454">
        <v>3</v>
      </c>
      <c r="AY7454" t="s">
        <v>36588</v>
      </c>
      <c r="AZ7454" t="s">
        <v>1285</v>
      </c>
      <c r="BA7454" t="s">
        <v>232</v>
      </c>
      <c r="BB7454">
        <v>10504</v>
      </c>
      <c r="BC7454" t="s">
        <v>87</v>
      </c>
      <c r="BH7454" t="s">
        <v>36587</v>
      </c>
      <c r="BJ7454">
        <v>131737168</v>
      </c>
    </row>
    <row r="7455" spans="1:62" x14ac:dyDescent="0.25">
      <c r="A7455" t="s">
        <v>36665</v>
      </c>
      <c r="B7455" s="2">
        <v>43556</v>
      </c>
      <c r="C7455" t="s">
        <v>63</v>
      </c>
      <c r="D7455" s="3">
        <v>43480.835106446757</v>
      </c>
      <c r="E7455" t="s">
        <v>64</v>
      </c>
      <c r="F7455" s="2">
        <v>43556</v>
      </c>
      <c r="G7455" s="2">
        <v>43814</v>
      </c>
      <c r="H7455" t="s">
        <v>36666</v>
      </c>
      <c r="J7455" t="s">
        <v>36667</v>
      </c>
      <c r="L7455" t="s">
        <v>1141</v>
      </c>
      <c r="M7455" t="s">
        <v>166</v>
      </c>
      <c r="N7455">
        <v>84092</v>
      </c>
      <c r="O7455" t="s">
        <v>70</v>
      </c>
      <c r="Q7455" t="s">
        <v>36668</v>
      </c>
      <c r="S7455" t="s">
        <v>82</v>
      </c>
      <c r="U7455" t="s">
        <v>92</v>
      </c>
      <c r="X7455" t="s">
        <v>36669</v>
      </c>
      <c r="Y7455" t="str">
        <f>"37-3011"</f>
        <v>37-3011</v>
      </c>
      <c r="Z7455" t="s">
        <v>94</v>
      </c>
      <c r="AA7455">
        <v>561730</v>
      </c>
      <c r="AB7455">
        <v>40</v>
      </c>
      <c r="AC7455">
        <v>40</v>
      </c>
      <c r="AD7455" t="s">
        <v>79</v>
      </c>
      <c r="AE7455" t="s">
        <v>80</v>
      </c>
      <c r="AF7455">
        <v>40</v>
      </c>
      <c r="AG7455" s="4">
        <v>0.33333333333333331</v>
      </c>
      <c r="AH7455" s="4">
        <v>0.6875</v>
      </c>
      <c r="AI7455" s="5">
        <v>13.68</v>
      </c>
      <c r="AJ7455">
        <v>20.52</v>
      </c>
      <c r="AL7455" t="s">
        <v>81</v>
      </c>
      <c r="AM7455" t="s">
        <v>82</v>
      </c>
      <c r="AO7455" t="s">
        <v>83</v>
      </c>
      <c r="AR7455" t="s">
        <v>82</v>
      </c>
      <c r="AT7455" t="s">
        <v>82</v>
      </c>
      <c r="AW7455" t="s">
        <v>82</v>
      </c>
      <c r="AY7455" t="s">
        <v>3511</v>
      </c>
      <c r="AZ7455" t="s">
        <v>172</v>
      </c>
      <c r="BA7455" t="s">
        <v>166</v>
      </c>
      <c r="BB7455">
        <v>84092</v>
      </c>
      <c r="BC7455" t="s">
        <v>79</v>
      </c>
      <c r="BH7455" t="s">
        <v>36670</v>
      </c>
      <c r="BJ7455">
        <v>870271767</v>
      </c>
    </row>
    <row r="7456" spans="1:62" x14ac:dyDescent="0.25">
      <c r="A7456" t="s">
        <v>36682</v>
      </c>
      <c r="B7456" s="2">
        <v>43556</v>
      </c>
      <c r="C7456" t="s">
        <v>63</v>
      </c>
      <c r="D7456" s="3">
        <v>43484.79280516204</v>
      </c>
      <c r="E7456" t="s">
        <v>64</v>
      </c>
      <c r="F7456" s="2">
        <v>43575</v>
      </c>
      <c r="G7456" s="2">
        <v>43770</v>
      </c>
      <c r="H7456" t="s">
        <v>32371</v>
      </c>
      <c r="I7456" t="s">
        <v>32372</v>
      </c>
      <c r="J7456" t="s">
        <v>32373</v>
      </c>
      <c r="L7456" t="s">
        <v>32374</v>
      </c>
      <c r="M7456" t="s">
        <v>298</v>
      </c>
      <c r="N7456">
        <v>4538</v>
      </c>
      <c r="O7456" t="s">
        <v>70</v>
      </c>
      <c r="Q7456" t="s">
        <v>32375</v>
      </c>
      <c r="S7456" t="s">
        <v>72</v>
      </c>
      <c r="T7456" t="s">
        <v>3176</v>
      </c>
      <c r="U7456" t="s">
        <v>3177</v>
      </c>
      <c r="V7456" t="s">
        <v>3178</v>
      </c>
      <c r="W7456" t="s">
        <v>86</v>
      </c>
      <c r="X7456" t="s">
        <v>410</v>
      </c>
      <c r="Y7456" t="str">
        <f>"35-3031"</f>
        <v>35-3031</v>
      </c>
      <c r="Z7456" t="s">
        <v>410</v>
      </c>
      <c r="AA7456">
        <v>721110</v>
      </c>
      <c r="AB7456">
        <v>18</v>
      </c>
      <c r="AC7456">
        <v>18</v>
      </c>
      <c r="AD7456" t="s">
        <v>79</v>
      </c>
      <c r="AE7456" t="s">
        <v>80</v>
      </c>
      <c r="AF7456">
        <v>35</v>
      </c>
      <c r="AG7456" s="4">
        <v>0.29166666666666669</v>
      </c>
      <c r="AH7456" s="4">
        <v>0.60416666666666663</v>
      </c>
      <c r="AI7456" s="5">
        <v>12.39</v>
      </c>
      <c r="AJ7456">
        <v>18.59</v>
      </c>
      <c r="AL7456" t="s">
        <v>81</v>
      </c>
      <c r="AM7456" t="s">
        <v>82</v>
      </c>
      <c r="AO7456" t="s">
        <v>83</v>
      </c>
      <c r="AR7456" t="s">
        <v>82</v>
      </c>
      <c r="AT7456" t="s">
        <v>82</v>
      </c>
      <c r="AW7456" t="s">
        <v>72</v>
      </c>
      <c r="AX7456">
        <v>3</v>
      </c>
      <c r="AY7456" t="s">
        <v>32376</v>
      </c>
      <c r="AZ7456" t="s">
        <v>4750</v>
      </c>
      <c r="BA7456" t="s">
        <v>298</v>
      </c>
      <c r="BB7456">
        <v>4538</v>
      </c>
      <c r="BC7456" t="s">
        <v>87</v>
      </c>
      <c r="BH7456" t="s">
        <v>32377</v>
      </c>
      <c r="BJ7456">
        <v>274134302</v>
      </c>
    </row>
    <row r="7457" spans="1:62" x14ac:dyDescent="0.25">
      <c r="A7457" t="s">
        <v>36683</v>
      </c>
      <c r="B7457" s="2">
        <v>43556</v>
      </c>
      <c r="C7457" t="s">
        <v>63</v>
      </c>
      <c r="D7457" s="3">
        <v>43507.179353888889</v>
      </c>
      <c r="E7457" t="s">
        <v>64</v>
      </c>
      <c r="F7457" s="2">
        <v>43586</v>
      </c>
      <c r="G7457" s="2">
        <v>43764</v>
      </c>
      <c r="H7457" t="s">
        <v>36484</v>
      </c>
      <c r="I7457" t="s">
        <v>67</v>
      </c>
      <c r="J7457" t="s">
        <v>36485</v>
      </c>
      <c r="L7457" t="s">
        <v>3873</v>
      </c>
      <c r="M7457" t="s">
        <v>207</v>
      </c>
      <c r="N7457">
        <v>2633</v>
      </c>
      <c r="O7457" t="s">
        <v>70</v>
      </c>
      <c r="Q7457" t="s">
        <v>36486</v>
      </c>
      <c r="S7457" t="s">
        <v>72</v>
      </c>
      <c r="T7457" t="s">
        <v>36464</v>
      </c>
      <c r="U7457" t="s">
        <v>36465</v>
      </c>
      <c r="V7457" t="s">
        <v>36466</v>
      </c>
      <c r="W7457" t="s">
        <v>232</v>
      </c>
      <c r="X7457" t="s">
        <v>552</v>
      </c>
      <c r="Y7457" t="str">
        <f>"35-3031"</f>
        <v>35-3031</v>
      </c>
      <c r="Z7457" t="s">
        <v>410</v>
      </c>
      <c r="AA7457">
        <v>713910</v>
      </c>
      <c r="AB7457">
        <v>10</v>
      </c>
      <c r="AC7457">
        <v>10</v>
      </c>
      <c r="AD7457" t="s">
        <v>79</v>
      </c>
      <c r="AE7457" t="s">
        <v>80</v>
      </c>
      <c r="AF7457">
        <v>35</v>
      </c>
      <c r="AG7457" s="4">
        <v>0.41666666666666669</v>
      </c>
      <c r="AH7457" s="4">
        <v>0.95833333333333337</v>
      </c>
      <c r="AI7457" s="5">
        <v>15.01</v>
      </c>
      <c r="AJ7457">
        <v>22.52</v>
      </c>
      <c r="AL7457" t="s">
        <v>81</v>
      </c>
      <c r="AM7457" t="s">
        <v>82</v>
      </c>
      <c r="AO7457" t="s">
        <v>83</v>
      </c>
      <c r="AP7457" t="s">
        <v>67</v>
      </c>
      <c r="AQ7457" t="s">
        <v>67</v>
      </c>
      <c r="AR7457" t="s">
        <v>82</v>
      </c>
      <c r="AT7457" t="s">
        <v>82</v>
      </c>
      <c r="AW7457" t="s">
        <v>72</v>
      </c>
      <c r="AX7457">
        <v>3</v>
      </c>
      <c r="AY7457" t="s">
        <v>3873</v>
      </c>
      <c r="AZ7457" t="s">
        <v>4065</v>
      </c>
      <c r="BA7457" t="s">
        <v>207</v>
      </c>
      <c r="BB7457">
        <v>2633</v>
      </c>
      <c r="BC7457" t="s">
        <v>87</v>
      </c>
      <c r="BH7457" t="s">
        <v>36485</v>
      </c>
      <c r="BJ7457">
        <v>41272400</v>
      </c>
    </row>
    <row r="7458" spans="1:62" x14ac:dyDescent="0.25">
      <c r="A7458" t="s">
        <v>36698</v>
      </c>
      <c r="B7458" s="2">
        <v>43556</v>
      </c>
      <c r="C7458" t="s">
        <v>63</v>
      </c>
      <c r="D7458" s="3">
        <v>43484.796590138889</v>
      </c>
      <c r="E7458" t="s">
        <v>64</v>
      </c>
      <c r="F7458" s="2">
        <v>43575</v>
      </c>
      <c r="G7458" s="2">
        <v>43770</v>
      </c>
      <c r="H7458" t="s">
        <v>32371</v>
      </c>
      <c r="I7458" t="s">
        <v>32372</v>
      </c>
      <c r="J7458" t="s">
        <v>32373</v>
      </c>
      <c r="L7458" t="s">
        <v>32374</v>
      </c>
      <c r="M7458" t="s">
        <v>298</v>
      </c>
      <c r="N7458">
        <v>4538</v>
      </c>
      <c r="O7458" t="s">
        <v>70</v>
      </c>
      <c r="Q7458" t="s">
        <v>32375</v>
      </c>
      <c r="S7458" t="s">
        <v>72</v>
      </c>
      <c r="T7458" t="s">
        <v>3176</v>
      </c>
      <c r="U7458" t="s">
        <v>3177</v>
      </c>
      <c r="V7458" t="s">
        <v>3178</v>
      </c>
      <c r="W7458" t="s">
        <v>86</v>
      </c>
      <c r="X7458" t="s">
        <v>36699</v>
      </c>
      <c r="Y7458" t="str">
        <f>"37-2011"</f>
        <v>37-2011</v>
      </c>
      <c r="Z7458" t="s">
        <v>424</v>
      </c>
      <c r="AA7458">
        <v>721110</v>
      </c>
      <c r="AB7458">
        <v>8</v>
      </c>
      <c r="AC7458">
        <v>8</v>
      </c>
      <c r="AD7458" t="s">
        <v>79</v>
      </c>
      <c r="AE7458" t="s">
        <v>80</v>
      </c>
      <c r="AF7458">
        <v>35</v>
      </c>
      <c r="AG7458" s="4">
        <v>0.29166666666666669</v>
      </c>
      <c r="AH7458" s="4">
        <v>0.60416666666666663</v>
      </c>
      <c r="AI7458" s="5">
        <v>14.03</v>
      </c>
      <c r="AJ7458">
        <v>21.05</v>
      </c>
      <c r="AK7458">
        <v>25.5</v>
      </c>
      <c r="AL7458" t="s">
        <v>81</v>
      </c>
      <c r="AM7458" t="s">
        <v>82</v>
      </c>
      <c r="AO7458" t="s">
        <v>83</v>
      </c>
      <c r="AR7458" t="s">
        <v>82</v>
      </c>
      <c r="AT7458" t="s">
        <v>82</v>
      </c>
      <c r="AW7458" t="s">
        <v>82</v>
      </c>
      <c r="AY7458" t="s">
        <v>32376</v>
      </c>
      <c r="AZ7458" t="s">
        <v>4750</v>
      </c>
      <c r="BA7458" t="s">
        <v>298</v>
      </c>
      <c r="BB7458">
        <v>4538</v>
      </c>
      <c r="BC7458" t="s">
        <v>87</v>
      </c>
      <c r="BH7458" t="s">
        <v>32377</v>
      </c>
      <c r="BJ7458">
        <v>274134302</v>
      </c>
    </row>
    <row r="7459" spans="1:62" x14ac:dyDescent="0.25">
      <c r="A7459" t="s">
        <v>36700</v>
      </c>
      <c r="B7459" s="2">
        <v>43556</v>
      </c>
      <c r="C7459" t="s">
        <v>63</v>
      </c>
      <c r="D7459" s="3">
        <v>43504.299893298608</v>
      </c>
      <c r="E7459" t="s">
        <v>64</v>
      </c>
      <c r="F7459" s="2">
        <v>43586</v>
      </c>
      <c r="G7459" s="2">
        <v>43769</v>
      </c>
      <c r="H7459" t="s">
        <v>36536</v>
      </c>
      <c r="I7459" t="s">
        <v>67</v>
      </c>
      <c r="J7459" t="s">
        <v>36537</v>
      </c>
      <c r="L7459" t="s">
        <v>22979</v>
      </c>
      <c r="M7459" t="s">
        <v>100</v>
      </c>
      <c r="N7459">
        <v>28774</v>
      </c>
      <c r="O7459" t="s">
        <v>70</v>
      </c>
      <c r="Q7459" t="s">
        <v>36538</v>
      </c>
      <c r="S7459" t="s">
        <v>72</v>
      </c>
      <c r="T7459" t="s">
        <v>36464</v>
      </c>
      <c r="U7459" t="s">
        <v>36465</v>
      </c>
      <c r="V7459" t="s">
        <v>36466</v>
      </c>
      <c r="W7459" t="s">
        <v>232</v>
      </c>
      <c r="X7459" t="s">
        <v>362</v>
      </c>
      <c r="Y7459" t="str">
        <f>"35-2014"</f>
        <v>35-2014</v>
      </c>
      <c r="Z7459" t="s">
        <v>301</v>
      </c>
      <c r="AA7459">
        <v>713910</v>
      </c>
      <c r="AB7459">
        <v>10</v>
      </c>
      <c r="AC7459">
        <v>10</v>
      </c>
      <c r="AD7459" t="s">
        <v>79</v>
      </c>
      <c r="AE7459" t="s">
        <v>80</v>
      </c>
      <c r="AF7459">
        <v>35</v>
      </c>
      <c r="AG7459" s="4">
        <v>0.41666666666666669</v>
      </c>
      <c r="AH7459" s="4">
        <v>0.91666666666666663</v>
      </c>
      <c r="AI7459" s="5">
        <v>10.26</v>
      </c>
      <c r="AJ7459">
        <v>15.39</v>
      </c>
      <c r="AL7459" t="s">
        <v>81</v>
      </c>
      <c r="AM7459" t="s">
        <v>82</v>
      </c>
      <c r="AO7459" t="s">
        <v>83</v>
      </c>
      <c r="AP7459" t="s">
        <v>67</v>
      </c>
      <c r="AQ7459" t="s">
        <v>67</v>
      </c>
      <c r="AR7459" t="s">
        <v>82</v>
      </c>
      <c r="AT7459" t="s">
        <v>82</v>
      </c>
      <c r="AW7459" t="s">
        <v>72</v>
      </c>
      <c r="AX7459">
        <v>6</v>
      </c>
      <c r="AY7459" t="s">
        <v>22979</v>
      </c>
      <c r="AZ7459" t="s">
        <v>27879</v>
      </c>
      <c r="BA7459" t="s">
        <v>100</v>
      </c>
      <c r="BB7459">
        <v>28774</v>
      </c>
      <c r="BC7459" t="s">
        <v>87</v>
      </c>
      <c r="BH7459" t="s">
        <v>36537</v>
      </c>
      <c r="BJ7459">
        <v>561313779</v>
      </c>
    </row>
    <row r="7460" spans="1:62" x14ac:dyDescent="0.25">
      <c r="A7460" t="s">
        <v>36703</v>
      </c>
      <c r="B7460" s="2">
        <v>43556</v>
      </c>
      <c r="C7460" t="s">
        <v>63</v>
      </c>
      <c r="D7460" s="3">
        <v>43484.793078368057</v>
      </c>
      <c r="E7460" t="s">
        <v>64</v>
      </c>
      <c r="F7460" s="2">
        <v>43575</v>
      </c>
      <c r="G7460" s="2">
        <v>43770</v>
      </c>
      <c r="H7460" t="s">
        <v>32371</v>
      </c>
      <c r="I7460" t="s">
        <v>32372</v>
      </c>
      <c r="J7460" t="s">
        <v>32373</v>
      </c>
      <c r="L7460" t="s">
        <v>32374</v>
      </c>
      <c r="M7460" t="s">
        <v>298</v>
      </c>
      <c r="N7460">
        <v>4538</v>
      </c>
      <c r="O7460" t="s">
        <v>70</v>
      </c>
      <c r="Q7460" t="s">
        <v>32375</v>
      </c>
      <c r="S7460" t="s">
        <v>72</v>
      </c>
      <c r="T7460" t="s">
        <v>3176</v>
      </c>
      <c r="U7460" t="s">
        <v>3177</v>
      </c>
      <c r="V7460" t="s">
        <v>3178</v>
      </c>
      <c r="W7460" t="s">
        <v>86</v>
      </c>
      <c r="X7460" t="s">
        <v>440</v>
      </c>
      <c r="Y7460" t="str">
        <f>"35-9021"</f>
        <v>35-9021</v>
      </c>
      <c r="Z7460" t="s">
        <v>315</v>
      </c>
      <c r="AA7460">
        <v>721110</v>
      </c>
      <c r="AB7460">
        <v>5</v>
      </c>
      <c r="AC7460">
        <v>5</v>
      </c>
      <c r="AD7460" t="s">
        <v>79</v>
      </c>
      <c r="AE7460" t="s">
        <v>80</v>
      </c>
      <c r="AF7460">
        <v>35</v>
      </c>
      <c r="AG7460" s="4">
        <v>0.29166666666666669</v>
      </c>
      <c r="AH7460" s="4">
        <v>0.60416666666666663</v>
      </c>
      <c r="AI7460" s="5">
        <v>10.57</v>
      </c>
      <c r="AJ7460">
        <v>15.86</v>
      </c>
      <c r="AK7460">
        <v>25.5</v>
      </c>
      <c r="AL7460" t="s">
        <v>81</v>
      </c>
      <c r="AM7460" t="s">
        <v>82</v>
      </c>
      <c r="AO7460" t="s">
        <v>83</v>
      </c>
      <c r="AR7460" t="s">
        <v>82</v>
      </c>
      <c r="AT7460" t="s">
        <v>82</v>
      </c>
      <c r="AW7460" t="s">
        <v>82</v>
      </c>
      <c r="AY7460" t="s">
        <v>32376</v>
      </c>
      <c r="AZ7460" t="s">
        <v>4750</v>
      </c>
      <c r="BA7460" t="s">
        <v>298</v>
      </c>
      <c r="BB7460">
        <v>4538</v>
      </c>
      <c r="BC7460" t="s">
        <v>87</v>
      </c>
      <c r="BH7460" t="s">
        <v>32377</v>
      </c>
      <c r="BJ7460">
        <v>274134302</v>
      </c>
    </row>
    <row r="7461" spans="1:62" x14ac:dyDescent="0.25">
      <c r="A7461" t="s">
        <v>36839</v>
      </c>
      <c r="B7461" s="2">
        <v>43556</v>
      </c>
      <c r="C7461" t="s">
        <v>63</v>
      </c>
      <c r="D7461" s="3">
        <v>43484.528118622686</v>
      </c>
      <c r="E7461" t="s">
        <v>64</v>
      </c>
      <c r="F7461" s="2">
        <v>43560</v>
      </c>
      <c r="G7461" s="2">
        <v>43769</v>
      </c>
      <c r="H7461" t="s">
        <v>36840</v>
      </c>
      <c r="J7461" t="s">
        <v>36841</v>
      </c>
      <c r="L7461" t="s">
        <v>36842</v>
      </c>
      <c r="M7461" t="s">
        <v>232</v>
      </c>
      <c r="N7461">
        <v>12165</v>
      </c>
      <c r="O7461" t="s">
        <v>70</v>
      </c>
      <c r="Q7461" t="s">
        <v>36843</v>
      </c>
      <c r="S7461" t="s">
        <v>72</v>
      </c>
      <c r="T7461" t="s">
        <v>2185</v>
      </c>
      <c r="U7461" t="s">
        <v>2186</v>
      </c>
      <c r="V7461" t="s">
        <v>2187</v>
      </c>
      <c r="W7461" t="s">
        <v>232</v>
      </c>
      <c r="X7461" t="s">
        <v>106</v>
      </c>
      <c r="Y7461" t="str">
        <f>"37-3011"</f>
        <v>37-3011</v>
      </c>
      <c r="Z7461" t="s">
        <v>94</v>
      </c>
      <c r="AA7461">
        <v>561730</v>
      </c>
      <c r="AB7461">
        <v>2</v>
      </c>
      <c r="AC7461">
        <v>2</v>
      </c>
      <c r="AD7461" t="s">
        <v>79</v>
      </c>
      <c r="AE7461" t="s">
        <v>80</v>
      </c>
      <c r="AF7461">
        <v>40</v>
      </c>
      <c r="AG7461" s="4">
        <v>0.33333333333333331</v>
      </c>
      <c r="AH7461" s="4">
        <v>0.6875</v>
      </c>
      <c r="AI7461" s="5">
        <v>14.85</v>
      </c>
      <c r="AL7461" t="s">
        <v>81</v>
      </c>
      <c r="AM7461" t="s">
        <v>82</v>
      </c>
      <c r="AO7461" t="s">
        <v>83</v>
      </c>
      <c r="AR7461" t="s">
        <v>82</v>
      </c>
      <c r="AT7461" t="s">
        <v>82</v>
      </c>
      <c r="AW7461" t="s">
        <v>72</v>
      </c>
      <c r="AX7461">
        <v>2</v>
      </c>
      <c r="AY7461" t="s">
        <v>36842</v>
      </c>
      <c r="AZ7461" t="s">
        <v>7348</v>
      </c>
      <c r="BA7461" t="s">
        <v>232</v>
      </c>
      <c r="BB7461">
        <v>12165</v>
      </c>
      <c r="BC7461" t="s">
        <v>87</v>
      </c>
      <c r="BH7461" t="s">
        <v>36841</v>
      </c>
      <c r="BJ7461">
        <v>900009112</v>
      </c>
    </row>
    <row r="7462" spans="1:62" x14ac:dyDescent="0.25">
      <c r="A7462" t="s">
        <v>37281</v>
      </c>
      <c r="B7462" s="2">
        <v>43556</v>
      </c>
      <c r="C7462" t="s">
        <v>63</v>
      </c>
      <c r="D7462" s="3">
        <v>43500.386828761577</v>
      </c>
      <c r="E7462" t="s">
        <v>64</v>
      </c>
      <c r="F7462" s="2">
        <v>43575</v>
      </c>
      <c r="G7462" s="2">
        <v>43812</v>
      </c>
      <c r="H7462" t="s">
        <v>37282</v>
      </c>
      <c r="J7462" t="s">
        <v>24103</v>
      </c>
      <c r="K7462" t="s">
        <v>37283</v>
      </c>
      <c r="L7462" t="s">
        <v>15955</v>
      </c>
      <c r="M7462" t="s">
        <v>761</v>
      </c>
      <c r="N7462">
        <v>30076</v>
      </c>
      <c r="O7462" t="s">
        <v>70</v>
      </c>
      <c r="Q7462" t="s">
        <v>37284</v>
      </c>
      <c r="R7462">
        <v>110</v>
      </c>
      <c r="S7462" t="s">
        <v>72</v>
      </c>
      <c r="T7462" t="s">
        <v>1755</v>
      </c>
      <c r="U7462" t="s">
        <v>5811</v>
      </c>
      <c r="V7462" t="s">
        <v>1882</v>
      </c>
      <c r="W7462" t="s">
        <v>278</v>
      </c>
      <c r="X7462" t="s">
        <v>37285</v>
      </c>
      <c r="Y7462" t="str">
        <f>"41-2031"</f>
        <v>41-2031</v>
      </c>
      <c r="Z7462" t="s">
        <v>5272</v>
      </c>
      <c r="AA7462">
        <v>444220</v>
      </c>
      <c r="AB7462">
        <v>1</v>
      </c>
      <c r="AC7462">
        <v>1</v>
      </c>
      <c r="AD7462" t="s">
        <v>79</v>
      </c>
      <c r="AE7462" t="s">
        <v>95</v>
      </c>
      <c r="AF7462">
        <v>40</v>
      </c>
      <c r="AG7462" s="4">
        <v>0.29166666666666669</v>
      </c>
      <c r="AH7462" s="4">
        <v>0.64583333333333337</v>
      </c>
      <c r="AI7462" s="5">
        <v>14.45</v>
      </c>
      <c r="AJ7462">
        <v>21.68</v>
      </c>
      <c r="AL7462" t="s">
        <v>81</v>
      </c>
      <c r="AM7462" t="s">
        <v>82</v>
      </c>
      <c r="AO7462" t="s">
        <v>83</v>
      </c>
      <c r="AR7462" t="s">
        <v>82</v>
      </c>
      <c r="AT7462" t="s">
        <v>82</v>
      </c>
      <c r="AW7462" t="s">
        <v>72</v>
      </c>
      <c r="AX7462">
        <v>6</v>
      </c>
      <c r="AY7462" t="s">
        <v>37286</v>
      </c>
      <c r="AZ7462" t="s">
        <v>6535</v>
      </c>
      <c r="BA7462" t="s">
        <v>232</v>
      </c>
      <c r="BB7462">
        <v>11746</v>
      </c>
      <c r="BC7462" t="s">
        <v>87</v>
      </c>
      <c r="BH7462" t="s">
        <v>37287</v>
      </c>
      <c r="BJ7462">
        <v>364485550</v>
      </c>
    </row>
    <row r="7463" spans="1:62" x14ac:dyDescent="0.25">
      <c r="A7463" t="s">
        <v>37336</v>
      </c>
      <c r="B7463" s="2">
        <v>43556</v>
      </c>
      <c r="C7463" t="s">
        <v>63</v>
      </c>
      <c r="D7463" s="3">
        <v>43507.369906550928</v>
      </c>
      <c r="E7463" t="s">
        <v>64</v>
      </c>
      <c r="F7463" s="2">
        <v>43595</v>
      </c>
      <c r="G7463" s="2">
        <v>43779</v>
      </c>
      <c r="H7463" t="s">
        <v>4493</v>
      </c>
      <c r="I7463" t="s">
        <v>4494</v>
      </c>
      <c r="J7463" t="s">
        <v>4495</v>
      </c>
      <c r="K7463" t="s">
        <v>2442</v>
      </c>
      <c r="L7463" t="s">
        <v>4496</v>
      </c>
      <c r="M7463" t="s">
        <v>859</v>
      </c>
      <c r="N7463">
        <v>98052</v>
      </c>
      <c r="O7463" t="s">
        <v>70</v>
      </c>
      <c r="P7463" t="s">
        <v>67</v>
      </c>
      <c r="Q7463" t="s">
        <v>4497</v>
      </c>
      <c r="S7463" t="s">
        <v>72</v>
      </c>
      <c r="T7463" t="s">
        <v>4498</v>
      </c>
      <c r="U7463" t="s">
        <v>4499</v>
      </c>
      <c r="V7463" t="s">
        <v>4500</v>
      </c>
      <c r="W7463" t="s">
        <v>859</v>
      </c>
      <c r="X7463" t="s">
        <v>4501</v>
      </c>
      <c r="Y7463" t="str">
        <f>"51-9032"</f>
        <v>51-9032</v>
      </c>
      <c r="Z7463" t="s">
        <v>1635</v>
      </c>
      <c r="AA7463">
        <v>311710</v>
      </c>
      <c r="AB7463">
        <v>2</v>
      </c>
      <c r="AC7463">
        <v>2</v>
      </c>
      <c r="AD7463" t="s">
        <v>79</v>
      </c>
      <c r="AE7463" t="s">
        <v>80</v>
      </c>
      <c r="AF7463">
        <v>40</v>
      </c>
      <c r="AG7463" s="4">
        <v>0.25</v>
      </c>
      <c r="AH7463" s="4">
        <v>0.75</v>
      </c>
      <c r="AI7463" s="6">
        <v>17</v>
      </c>
      <c r="AJ7463">
        <v>25.5</v>
      </c>
      <c r="AK7463">
        <v>30</v>
      </c>
      <c r="AL7463" t="s">
        <v>81</v>
      </c>
      <c r="AM7463" t="s">
        <v>82</v>
      </c>
      <c r="AO7463" t="s">
        <v>83</v>
      </c>
      <c r="AP7463" t="s">
        <v>67</v>
      </c>
      <c r="AQ7463" t="s">
        <v>67</v>
      </c>
      <c r="AR7463" t="s">
        <v>82</v>
      </c>
      <c r="AT7463" t="s">
        <v>82</v>
      </c>
      <c r="AW7463" t="s">
        <v>72</v>
      </c>
      <c r="AX7463">
        <v>24</v>
      </c>
      <c r="AY7463" t="s">
        <v>4502</v>
      </c>
      <c r="AZ7463" t="s">
        <v>4503</v>
      </c>
      <c r="BA7463" t="s">
        <v>595</v>
      </c>
      <c r="BB7463">
        <v>99692</v>
      </c>
      <c r="BC7463" t="s">
        <v>79</v>
      </c>
      <c r="BH7463" t="s">
        <v>4504</v>
      </c>
      <c r="BI7463" t="s">
        <v>4505</v>
      </c>
      <c r="BJ7463">
        <v>910918773</v>
      </c>
    </row>
    <row r="7464" spans="1:62" x14ac:dyDescent="0.25">
      <c r="A7464" t="s">
        <v>37426</v>
      </c>
      <c r="B7464" s="2">
        <v>43556</v>
      </c>
      <c r="C7464" t="s">
        <v>63</v>
      </c>
      <c r="D7464" s="3">
        <v>43528.179168599534</v>
      </c>
      <c r="E7464" t="s">
        <v>64</v>
      </c>
      <c r="F7464" s="2">
        <v>43617</v>
      </c>
      <c r="G7464" s="2">
        <v>43861</v>
      </c>
      <c r="H7464" t="s">
        <v>37427</v>
      </c>
      <c r="J7464" t="s">
        <v>37428</v>
      </c>
      <c r="K7464" t="s">
        <v>37429</v>
      </c>
      <c r="L7464" t="s">
        <v>5488</v>
      </c>
      <c r="M7464" t="s">
        <v>714</v>
      </c>
      <c r="N7464">
        <v>70535</v>
      </c>
      <c r="O7464" t="s">
        <v>70</v>
      </c>
      <c r="Q7464" t="s">
        <v>37430</v>
      </c>
      <c r="S7464" t="s">
        <v>72</v>
      </c>
      <c r="T7464" t="s">
        <v>2125</v>
      </c>
      <c r="U7464" t="s">
        <v>2126</v>
      </c>
      <c r="V7464" t="s">
        <v>2127</v>
      </c>
      <c r="W7464" t="s">
        <v>714</v>
      </c>
      <c r="X7464" t="s">
        <v>37431</v>
      </c>
      <c r="Y7464" t="str">
        <f>"51-3022"</f>
        <v>51-3022</v>
      </c>
      <c r="Z7464" t="s">
        <v>865</v>
      </c>
      <c r="AA7464">
        <v>311712</v>
      </c>
      <c r="AB7464">
        <v>25</v>
      </c>
      <c r="AC7464">
        <v>25</v>
      </c>
      <c r="AD7464" t="s">
        <v>79</v>
      </c>
      <c r="AE7464" t="s">
        <v>80</v>
      </c>
      <c r="AF7464">
        <v>35</v>
      </c>
      <c r="AG7464" s="4">
        <v>0.29166666666666669</v>
      </c>
      <c r="AH7464" s="4">
        <v>0.625</v>
      </c>
      <c r="AI7464" s="5">
        <v>10.37</v>
      </c>
      <c r="AJ7464">
        <v>15.56</v>
      </c>
      <c r="AK7464">
        <v>15.56</v>
      </c>
      <c r="AL7464" t="s">
        <v>81</v>
      </c>
      <c r="AM7464" t="s">
        <v>82</v>
      </c>
      <c r="AO7464" t="s">
        <v>83</v>
      </c>
      <c r="AR7464" t="s">
        <v>82</v>
      </c>
      <c r="AT7464" t="s">
        <v>82</v>
      </c>
      <c r="AW7464" t="s">
        <v>72</v>
      </c>
      <c r="AX7464">
        <v>1</v>
      </c>
      <c r="AY7464" t="s">
        <v>5488</v>
      </c>
      <c r="AZ7464" t="s">
        <v>5490</v>
      </c>
      <c r="BA7464" t="s">
        <v>714</v>
      </c>
      <c r="BB7464">
        <v>70535</v>
      </c>
      <c r="BC7464" t="s">
        <v>87</v>
      </c>
      <c r="BH7464" t="s">
        <v>37432</v>
      </c>
      <c r="BJ7464">
        <v>201683918</v>
      </c>
    </row>
    <row r="7465" spans="1:62" x14ac:dyDescent="0.25">
      <c r="A7465" t="s">
        <v>37497</v>
      </c>
      <c r="B7465" s="2">
        <v>43556</v>
      </c>
      <c r="C7465" t="s">
        <v>63</v>
      </c>
      <c r="D7465" s="3">
        <v>43502.558768587965</v>
      </c>
      <c r="E7465" t="s">
        <v>64</v>
      </c>
      <c r="F7465" s="2">
        <v>43579</v>
      </c>
      <c r="G7465" s="2">
        <v>43799</v>
      </c>
      <c r="H7465" t="s">
        <v>28874</v>
      </c>
      <c r="J7465" t="s">
        <v>28875</v>
      </c>
      <c r="L7465" t="s">
        <v>28876</v>
      </c>
      <c r="M7465" t="s">
        <v>105</v>
      </c>
      <c r="N7465">
        <v>77598</v>
      </c>
      <c r="O7465" t="s">
        <v>70</v>
      </c>
      <c r="Q7465" t="s">
        <v>28877</v>
      </c>
      <c r="S7465" t="s">
        <v>72</v>
      </c>
      <c r="T7465" t="s">
        <v>11207</v>
      </c>
      <c r="U7465" t="s">
        <v>11208</v>
      </c>
      <c r="V7465" t="s">
        <v>11209</v>
      </c>
      <c r="W7465" t="s">
        <v>105</v>
      </c>
      <c r="X7465" t="s">
        <v>28878</v>
      </c>
      <c r="Y7465" t="str">
        <f>"37-3013"</f>
        <v>37-3013</v>
      </c>
      <c r="Z7465" t="s">
        <v>1932</v>
      </c>
      <c r="AA7465">
        <v>561730</v>
      </c>
      <c r="AB7465">
        <v>175</v>
      </c>
      <c r="AC7465">
        <v>175</v>
      </c>
      <c r="AD7465" t="s">
        <v>79</v>
      </c>
      <c r="AE7465" t="s">
        <v>80</v>
      </c>
      <c r="AF7465">
        <v>40</v>
      </c>
      <c r="AG7465" s="4">
        <v>0.29166666666666669</v>
      </c>
      <c r="AH7465" s="4">
        <v>0.66666666666666663</v>
      </c>
      <c r="AI7465" s="5">
        <v>18.87</v>
      </c>
      <c r="AJ7465">
        <v>28.31</v>
      </c>
      <c r="AL7465" t="s">
        <v>81</v>
      </c>
      <c r="AM7465" t="s">
        <v>82</v>
      </c>
      <c r="AO7465" t="s">
        <v>83</v>
      </c>
      <c r="AR7465" t="s">
        <v>82</v>
      </c>
      <c r="AT7465" t="s">
        <v>82</v>
      </c>
      <c r="AW7465" t="s">
        <v>82</v>
      </c>
      <c r="AY7465" t="s">
        <v>22663</v>
      </c>
      <c r="AZ7465" t="s">
        <v>2001</v>
      </c>
      <c r="BA7465" t="s">
        <v>1064</v>
      </c>
      <c r="BB7465">
        <v>38135</v>
      </c>
      <c r="BC7465" t="s">
        <v>79</v>
      </c>
      <c r="BH7465" t="s">
        <v>30276</v>
      </c>
      <c r="BJ7465">
        <v>760686297</v>
      </c>
    </row>
    <row r="7466" spans="1:62" x14ac:dyDescent="0.25">
      <c r="A7466" t="s">
        <v>37560</v>
      </c>
      <c r="B7466" s="2">
        <v>43556</v>
      </c>
      <c r="C7466" t="s">
        <v>63</v>
      </c>
      <c r="D7466" s="3">
        <v>43504.537994050923</v>
      </c>
      <c r="E7466" t="s">
        <v>282</v>
      </c>
      <c r="F7466" s="2">
        <v>43579</v>
      </c>
      <c r="G7466" s="2">
        <v>43753</v>
      </c>
      <c r="H7466" t="s">
        <v>36744</v>
      </c>
      <c r="J7466" t="s">
        <v>37561</v>
      </c>
      <c r="L7466" t="s">
        <v>17234</v>
      </c>
      <c r="M7466" t="s">
        <v>881</v>
      </c>
      <c r="N7466">
        <v>83815</v>
      </c>
      <c r="O7466" t="s">
        <v>70</v>
      </c>
      <c r="Q7466" t="s">
        <v>36746</v>
      </c>
      <c r="S7466" t="s">
        <v>72</v>
      </c>
      <c r="T7466" t="s">
        <v>28117</v>
      </c>
      <c r="U7466" t="s">
        <v>28118</v>
      </c>
      <c r="V7466" t="s">
        <v>16696</v>
      </c>
      <c r="W7466" t="s">
        <v>881</v>
      </c>
      <c r="X7466" t="s">
        <v>1092</v>
      </c>
      <c r="Y7466" t="str">
        <f>"45-4011"</f>
        <v>45-4011</v>
      </c>
      <c r="Z7466" t="s">
        <v>763</v>
      </c>
      <c r="AA7466">
        <v>115310</v>
      </c>
      <c r="AB7466">
        <v>30</v>
      </c>
      <c r="AC7466">
        <v>29</v>
      </c>
      <c r="AD7466" t="s">
        <v>79</v>
      </c>
      <c r="AE7466" t="s">
        <v>80</v>
      </c>
      <c r="AF7466">
        <v>35</v>
      </c>
      <c r="AG7466" s="4">
        <v>0.29166666666666669</v>
      </c>
      <c r="AH7466" s="4">
        <v>0.64583333333333337</v>
      </c>
      <c r="AI7466" s="5">
        <v>10.25</v>
      </c>
      <c r="AJ7466">
        <v>15.38</v>
      </c>
      <c r="AK7466">
        <v>31.98</v>
      </c>
      <c r="AL7466" t="s">
        <v>81</v>
      </c>
      <c r="AM7466" t="s">
        <v>82</v>
      </c>
      <c r="AO7466" t="s">
        <v>83</v>
      </c>
      <c r="AP7466" t="s">
        <v>67</v>
      </c>
      <c r="AQ7466" t="s">
        <v>67</v>
      </c>
      <c r="AR7466" t="s">
        <v>82</v>
      </c>
      <c r="AT7466" t="s">
        <v>82</v>
      </c>
      <c r="AW7466" t="s">
        <v>82</v>
      </c>
      <c r="AY7466" t="s">
        <v>37562</v>
      </c>
      <c r="AZ7466" t="s">
        <v>14678</v>
      </c>
      <c r="BA7466" t="s">
        <v>100</v>
      </c>
      <c r="BB7466">
        <v>28472</v>
      </c>
      <c r="BC7466" t="s">
        <v>79</v>
      </c>
      <c r="BH7466" t="s">
        <v>37563</v>
      </c>
      <c r="BJ7466">
        <v>510443953</v>
      </c>
    </row>
    <row r="7467" spans="1:62" x14ac:dyDescent="0.25">
      <c r="A7467" t="s">
        <v>37858</v>
      </c>
      <c r="B7467" s="2">
        <v>43556</v>
      </c>
      <c r="C7467" t="s">
        <v>63</v>
      </c>
      <c r="D7467" s="3">
        <v>43511.457014571759</v>
      </c>
      <c r="E7467" t="s">
        <v>64</v>
      </c>
      <c r="F7467" s="2">
        <v>43591</v>
      </c>
      <c r="G7467" s="2">
        <v>43770</v>
      </c>
      <c r="H7467" t="s">
        <v>37859</v>
      </c>
      <c r="I7467" t="s">
        <v>26033</v>
      </c>
      <c r="J7467" t="s">
        <v>26034</v>
      </c>
      <c r="K7467" t="s">
        <v>26035</v>
      </c>
      <c r="L7467" t="s">
        <v>22149</v>
      </c>
      <c r="M7467" t="s">
        <v>881</v>
      </c>
      <c r="N7467">
        <v>83346</v>
      </c>
      <c r="O7467" t="s">
        <v>70</v>
      </c>
      <c r="Q7467" t="s">
        <v>26036</v>
      </c>
      <c r="S7467" t="s">
        <v>82</v>
      </c>
      <c r="U7467" t="s">
        <v>92</v>
      </c>
      <c r="X7467" t="s">
        <v>962</v>
      </c>
      <c r="Y7467" t="str">
        <f>"53-7064"</f>
        <v>53-7064</v>
      </c>
      <c r="Z7467" t="s">
        <v>962</v>
      </c>
      <c r="AA7467">
        <v>212311</v>
      </c>
      <c r="AB7467">
        <v>10</v>
      </c>
      <c r="AC7467">
        <v>10</v>
      </c>
      <c r="AD7467" t="s">
        <v>79</v>
      </c>
      <c r="AE7467" t="s">
        <v>80</v>
      </c>
      <c r="AF7467">
        <v>40</v>
      </c>
      <c r="AG7467" s="4">
        <v>0.33333333333333331</v>
      </c>
      <c r="AH7467" s="4">
        <v>0.70833333333333337</v>
      </c>
      <c r="AI7467" s="5">
        <v>11.01</v>
      </c>
      <c r="AL7467" t="s">
        <v>81</v>
      </c>
      <c r="AM7467" t="s">
        <v>82</v>
      </c>
      <c r="AO7467" t="s">
        <v>83</v>
      </c>
      <c r="AR7467" t="s">
        <v>82</v>
      </c>
      <c r="AT7467" t="s">
        <v>82</v>
      </c>
      <c r="AW7467" t="s">
        <v>82</v>
      </c>
      <c r="AY7467" t="s">
        <v>37860</v>
      </c>
      <c r="AZ7467" t="s">
        <v>37861</v>
      </c>
      <c r="BA7467" t="s">
        <v>3857</v>
      </c>
      <c r="BB7467">
        <v>59859</v>
      </c>
      <c r="BC7467" t="s">
        <v>87</v>
      </c>
      <c r="BH7467" t="s">
        <v>37862</v>
      </c>
      <c r="BI7467" t="s">
        <v>37863</v>
      </c>
      <c r="BJ7467">
        <v>208973689</v>
      </c>
    </row>
    <row r="7468" spans="1:62" x14ac:dyDescent="0.25">
      <c r="A7468" t="s">
        <v>37869</v>
      </c>
      <c r="B7468" s="2">
        <v>43556</v>
      </c>
      <c r="C7468" t="s">
        <v>63</v>
      </c>
      <c r="D7468" s="3">
        <v>43521.344456932871</v>
      </c>
      <c r="E7468" t="s">
        <v>117</v>
      </c>
      <c r="H7468" t="s">
        <v>37870</v>
      </c>
      <c r="I7468" t="s">
        <v>37871</v>
      </c>
      <c r="J7468" t="s">
        <v>37872</v>
      </c>
      <c r="L7468" t="s">
        <v>35110</v>
      </c>
      <c r="M7468" t="s">
        <v>9587</v>
      </c>
      <c r="N7468">
        <v>2807</v>
      </c>
      <c r="O7468" t="s">
        <v>70</v>
      </c>
      <c r="Q7468" t="s">
        <v>37873</v>
      </c>
      <c r="S7468" t="s">
        <v>82</v>
      </c>
      <c r="U7468" t="s">
        <v>92</v>
      </c>
      <c r="X7468" t="s">
        <v>1982</v>
      </c>
      <c r="Y7468" t="str">
        <f>"43-4081"</f>
        <v>43-4081</v>
      </c>
      <c r="Z7468" t="s">
        <v>1983</v>
      </c>
      <c r="AA7468">
        <v>72111</v>
      </c>
      <c r="AB7468">
        <v>1</v>
      </c>
      <c r="AD7468" t="s">
        <v>79</v>
      </c>
      <c r="AE7468" t="s">
        <v>80</v>
      </c>
      <c r="AF7468">
        <v>40</v>
      </c>
      <c r="AG7468" s="4">
        <v>0.29166666666666669</v>
      </c>
      <c r="AH7468" s="4">
        <v>0.66666666666666663</v>
      </c>
      <c r="AI7468" s="6">
        <v>11</v>
      </c>
      <c r="AJ7468">
        <v>16.5</v>
      </c>
      <c r="AK7468">
        <v>19.5</v>
      </c>
      <c r="AL7468" t="s">
        <v>81</v>
      </c>
      <c r="AM7468" t="s">
        <v>82</v>
      </c>
      <c r="AO7468" t="s">
        <v>83</v>
      </c>
      <c r="AQ7468" t="s">
        <v>37874</v>
      </c>
      <c r="AR7468" t="s">
        <v>82</v>
      </c>
      <c r="AT7468" t="s">
        <v>82</v>
      </c>
      <c r="AW7468" t="s">
        <v>72</v>
      </c>
      <c r="AX7468">
        <v>6</v>
      </c>
      <c r="AY7468" t="s">
        <v>17643</v>
      </c>
      <c r="AZ7468" t="s">
        <v>37875</v>
      </c>
      <c r="BA7468" t="s">
        <v>9587</v>
      </c>
      <c r="BB7468">
        <v>2807</v>
      </c>
      <c r="BC7468" t="s">
        <v>87</v>
      </c>
      <c r="BH7468" t="s">
        <v>37876</v>
      </c>
      <c r="BJ7468">
        <v>50480367</v>
      </c>
    </row>
    <row r="7469" spans="1:62" x14ac:dyDescent="0.25">
      <c r="A7469" t="s">
        <v>37936</v>
      </c>
      <c r="B7469" s="2">
        <v>43556</v>
      </c>
      <c r="C7469" t="s">
        <v>63</v>
      </c>
      <c r="D7469" s="3">
        <v>43521.347093935183</v>
      </c>
      <c r="E7469" t="s">
        <v>117</v>
      </c>
      <c r="H7469" t="s">
        <v>37870</v>
      </c>
      <c r="I7469" t="s">
        <v>37871</v>
      </c>
      <c r="J7469" t="s">
        <v>37872</v>
      </c>
      <c r="L7469" t="s">
        <v>35110</v>
      </c>
      <c r="M7469" t="s">
        <v>9587</v>
      </c>
      <c r="N7469">
        <v>2807</v>
      </c>
      <c r="O7469" t="s">
        <v>70</v>
      </c>
      <c r="Q7469" t="s">
        <v>37873</v>
      </c>
      <c r="S7469" t="s">
        <v>82</v>
      </c>
      <c r="U7469" t="s">
        <v>92</v>
      </c>
      <c r="X7469" t="s">
        <v>1427</v>
      </c>
      <c r="Y7469" t="str">
        <f>"37-2012"</f>
        <v>37-2012</v>
      </c>
      <c r="Z7469" t="s">
        <v>373</v>
      </c>
      <c r="AA7469">
        <v>72111</v>
      </c>
      <c r="AB7469">
        <v>1</v>
      </c>
      <c r="AD7469" t="s">
        <v>79</v>
      </c>
      <c r="AE7469" t="s">
        <v>80</v>
      </c>
      <c r="AF7469">
        <v>40</v>
      </c>
      <c r="AG7469" s="4">
        <v>0.29166666666666669</v>
      </c>
      <c r="AH7469" s="4">
        <v>0.625</v>
      </c>
      <c r="AI7469" s="6">
        <v>11</v>
      </c>
      <c r="AJ7469">
        <v>16.5</v>
      </c>
      <c r="AK7469">
        <v>19.5</v>
      </c>
      <c r="AL7469" t="s">
        <v>81</v>
      </c>
      <c r="AM7469" t="s">
        <v>82</v>
      </c>
      <c r="AO7469" t="s">
        <v>83</v>
      </c>
      <c r="AR7469" t="s">
        <v>82</v>
      </c>
      <c r="AT7469" t="s">
        <v>82</v>
      </c>
      <c r="AW7469" t="s">
        <v>82</v>
      </c>
      <c r="AY7469" t="s">
        <v>17643</v>
      </c>
      <c r="AZ7469" t="s">
        <v>885</v>
      </c>
      <c r="BA7469" t="s">
        <v>9587</v>
      </c>
      <c r="BB7469">
        <v>2807</v>
      </c>
      <c r="BC7469" t="s">
        <v>87</v>
      </c>
      <c r="BH7469" t="s">
        <v>37937</v>
      </c>
      <c r="BI7469" t="s">
        <v>37938</v>
      </c>
      <c r="BJ7469">
        <v>50480367</v>
      </c>
    </row>
    <row r="7470" spans="1:62" x14ac:dyDescent="0.25">
      <c r="A7470" t="s">
        <v>38082</v>
      </c>
      <c r="B7470" s="2">
        <v>43556</v>
      </c>
      <c r="C7470" t="s">
        <v>63</v>
      </c>
      <c r="D7470" s="3">
        <v>43529.398044756941</v>
      </c>
      <c r="E7470" t="s">
        <v>64</v>
      </c>
      <c r="F7470" s="2">
        <v>43617</v>
      </c>
      <c r="G7470" s="2">
        <v>43921</v>
      </c>
      <c r="H7470" t="s">
        <v>38083</v>
      </c>
      <c r="J7470" t="s">
        <v>38084</v>
      </c>
      <c r="L7470" t="s">
        <v>11577</v>
      </c>
      <c r="M7470" t="s">
        <v>774</v>
      </c>
      <c r="N7470">
        <v>81435</v>
      </c>
      <c r="O7470" t="s">
        <v>70</v>
      </c>
      <c r="Q7470" t="s">
        <v>38085</v>
      </c>
      <c r="S7470" t="s">
        <v>72</v>
      </c>
      <c r="T7470" t="s">
        <v>878</v>
      </c>
      <c r="U7470" t="s">
        <v>2327</v>
      </c>
      <c r="V7470" t="s">
        <v>880</v>
      </c>
      <c r="W7470" t="s">
        <v>881</v>
      </c>
      <c r="X7470" t="s">
        <v>38086</v>
      </c>
      <c r="Y7470" t="str">
        <f>"51-3011"</f>
        <v>51-3011</v>
      </c>
      <c r="Z7470" t="s">
        <v>1230</v>
      </c>
      <c r="AA7470">
        <v>311811</v>
      </c>
      <c r="AB7470">
        <v>12</v>
      </c>
      <c r="AC7470">
        <v>12</v>
      </c>
      <c r="AD7470" t="s">
        <v>79</v>
      </c>
      <c r="AE7470" t="s">
        <v>95</v>
      </c>
      <c r="AF7470">
        <v>40</v>
      </c>
      <c r="AG7470" s="4">
        <v>0.33333333333333331</v>
      </c>
      <c r="AH7470" s="4">
        <v>0.66666666666666663</v>
      </c>
      <c r="AI7470" s="5">
        <v>13.21</v>
      </c>
      <c r="AJ7470">
        <v>19.82</v>
      </c>
      <c r="AK7470">
        <v>35.25</v>
      </c>
      <c r="AL7470" t="s">
        <v>81</v>
      </c>
      <c r="AM7470" t="s">
        <v>82</v>
      </c>
      <c r="AO7470" t="s">
        <v>83</v>
      </c>
      <c r="AR7470" t="s">
        <v>82</v>
      </c>
      <c r="AT7470" t="s">
        <v>82</v>
      </c>
      <c r="AW7470" t="s">
        <v>72</v>
      </c>
      <c r="AX7470">
        <v>3</v>
      </c>
      <c r="AY7470" t="s">
        <v>11577</v>
      </c>
      <c r="AZ7470" t="s">
        <v>4922</v>
      </c>
      <c r="BA7470" t="s">
        <v>774</v>
      </c>
      <c r="BB7470">
        <v>81435</v>
      </c>
      <c r="BC7470" t="s">
        <v>87</v>
      </c>
      <c r="BH7470" t="s">
        <v>38087</v>
      </c>
      <c r="BJ7470">
        <v>840728515</v>
      </c>
    </row>
    <row r="7471" spans="1:62" x14ac:dyDescent="0.25">
      <c r="A7471" t="s">
        <v>38094</v>
      </c>
      <c r="B7471" s="2">
        <v>43556</v>
      </c>
      <c r="C7471" t="s">
        <v>63</v>
      </c>
      <c r="D7471" s="3">
        <v>43519.559398506943</v>
      </c>
      <c r="E7471" t="s">
        <v>64</v>
      </c>
      <c r="F7471" s="2">
        <v>43604</v>
      </c>
      <c r="G7471" s="2">
        <v>43745</v>
      </c>
      <c r="H7471" t="s">
        <v>38089</v>
      </c>
      <c r="I7471" t="s">
        <v>67</v>
      </c>
      <c r="J7471" t="s">
        <v>38090</v>
      </c>
      <c r="K7471" t="s">
        <v>38091</v>
      </c>
      <c r="L7471" t="s">
        <v>20839</v>
      </c>
      <c r="M7471" t="s">
        <v>232</v>
      </c>
      <c r="N7471">
        <v>11930</v>
      </c>
      <c r="O7471" t="s">
        <v>70</v>
      </c>
      <c r="P7471" t="s">
        <v>67</v>
      </c>
      <c r="Q7471" t="s">
        <v>38092</v>
      </c>
      <c r="S7471" t="s">
        <v>72</v>
      </c>
      <c r="T7471" t="s">
        <v>3529</v>
      </c>
      <c r="U7471" t="s">
        <v>3530</v>
      </c>
      <c r="V7471" t="s">
        <v>3531</v>
      </c>
      <c r="W7471" t="s">
        <v>232</v>
      </c>
      <c r="X7471" t="s">
        <v>13356</v>
      </c>
      <c r="Y7471" t="str">
        <f>"43-4081"</f>
        <v>43-4081</v>
      </c>
      <c r="Z7471" t="s">
        <v>1983</v>
      </c>
      <c r="AA7471">
        <v>722310</v>
      </c>
      <c r="AB7471">
        <v>2</v>
      </c>
      <c r="AC7471">
        <v>2</v>
      </c>
      <c r="AD7471" t="s">
        <v>79</v>
      </c>
      <c r="AE7471" t="s">
        <v>80</v>
      </c>
      <c r="AF7471">
        <v>40</v>
      </c>
      <c r="AG7471" s="4">
        <v>0.41666666666666669</v>
      </c>
      <c r="AH7471" s="4">
        <v>0.77083333333333337</v>
      </c>
      <c r="AI7471" s="5">
        <v>14.25</v>
      </c>
      <c r="AJ7471">
        <v>21.38</v>
      </c>
      <c r="AK7471">
        <v>21.38</v>
      </c>
      <c r="AL7471" t="s">
        <v>81</v>
      </c>
      <c r="AM7471" t="s">
        <v>82</v>
      </c>
      <c r="AO7471" t="s">
        <v>83</v>
      </c>
      <c r="AP7471" t="s">
        <v>67</v>
      </c>
      <c r="AQ7471" t="s">
        <v>662</v>
      </c>
      <c r="AR7471" t="s">
        <v>82</v>
      </c>
      <c r="AT7471" t="s">
        <v>82</v>
      </c>
      <c r="AW7471" t="s">
        <v>82</v>
      </c>
      <c r="AY7471" t="s">
        <v>20839</v>
      </c>
      <c r="AZ7471" t="s">
        <v>6542</v>
      </c>
      <c r="BA7471" t="s">
        <v>232</v>
      </c>
      <c r="BB7471">
        <v>11930</v>
      </c>
      <c r="BC7471" t="s">
        <v>87</v>
      </c>
      <c r="BH7471" t="s">
        <v>38091</v>
      </c>
      <c r="BI7471" t="s">
        <v>67</v>
      </c>
      <c r="BJ7471">
        <v>110678790</v>
      </c>
    </row>
    <row r="7472" spans="1:62" x14ac:dyDescent="0.25">
      <c r="A7472" t="s">
        <v>38095</v>
      </c>
      <c r="B7472" s="2">
        <v>43556</v>
      </c>
      <c r="C7472" t="s">
        <v>63</v>
      </c>
      <c r="D7472" s="3">
        <v>43519.582659884261</v>
      </c>
      <c r="E7472" t="s">
        <v>64</v>
      </c>
      <c r="F7472" s="2">
        <v>43604</v>
      </c>
      <c r="G7472" s="2">
        <v>43745</v>
      </c>
      <c r="H7472" t="s">
        <v>38089</v>
      </c>
      <c r="I7472" t="s">
        <v>67</v>
      </c>
      <c r="J7472" t="s">
        <v>38090</v>
      </c>
      <c r="K7472" t="s">
        <v>38091</v>
      </c>
      <c r="L7472" t="s">
        <v>20839</v>
      </c>
      <c r="M7472" t="s">
        <v>232</v>
      </c>
      <c r="N7472">
        <v>11930</v>
      </c>
      <c r="O7472" t="s">
        <v>70</v>
      </c>
      <c r="P7472" t="s">
        <v>67</v>
      </c>
      <c r="Q7472" t="s">
        <v>38092</v>
      </c>
      <c r="S7472" t="s">
        <v>72</v>
      </c>
      <c r="T7472" t="s">
        <v>3529</v>
      </c>
      <c r="U7472" t="s">
        <v>3530</v>
      </c>
      <c r="V7472" t="s">
        <v>3531</v>
      </c>
      <c r="W7472" t="s">
        <v>232</v>
      </c>
      <c r="X7472" t="s">
        <v>456</v>
      </c>
      <c r="Y7472" t="str">
        <f>"35-2014"</f>
        <v>35-2014</v>
      </c>
      <c r="Z7472" t="s">
        <v>301</v>
      </c>
      <c r="AA7472">
        <v>722310</v>
      </c>
      <c r="AB7472">
        <v>3</v>
      </c>
      <c r="AC7472">
        <v>3</v>
      </c>
      <c r="AD7472" t="s">
        <v>79</v>
      </c>
      <c r="AE7472" t="s">
        <v>80</v>
      </c>
      <c r="AF7472">
        <v>40</v>
      </c>
      <c r="AG7472" s="4">
        <v>0.41666666666666669</v>
      </c>
      <c r="AH7472" s="4">
        <v>0.97916666666666663</v>
      </c>
      <c r="AI7472" s="6">
        <v>16</v>
      </c>
      <c r="AJ7472">
        <v>24</v>
      </c>
      <c r="AK7472">
        <v>24</v>
      </c>
      <c r="AL7472" t="s">
        <v>81</v>
      </c>
      <c r="AM7472" t="s">
        <v>82</v>
      </c>
      <c r="AO7472" t="s">
        <v>83</v>
      </c>
      <c r="AP7472" t="s">
        <v>67</v>
      </c>
      <c r="AQ7472" t="s">
        <v>662</v>
      </c>
      <c r="AR7472" t="s">
        <v>82</v>
      </c>
      <c r="AT7472" t="s">
        <v>82</v>
      </c>
      <c r="AW7472" t="s">
        <v>72</v>
      </c>
      <c r="AX7472">
        <v>6</v>
      </c>
      <c r="AY7472" t="s">
        <v>20839</v>
      </c>
      <c r="AZ7472" t="s">
        <v>6542</v>
      </c>
      <c r="BA7472" t="s">
        <v>232</v>
      </c>
      <c r="BB7472">
        <v>11930</v>
      </c>
      <c r="BC7472" t="s">
        <v>87</v>
      </c>
      <c r="BH7472" t="s">
        <v>38091</v>
      </c>
      <c r="BI7472" t="s">
        <v>67</v>
      </c>
      <c r="BJ7472">
        <v>110678790</v>
      </c>
    </row>
    <row r="7473" spans="1:62" x14ac:dyDescent="0.25">
      <c r="A7473" t="s">
        <v>38096</v>
      </c>
      <c r="B7473" s="2">
        <v>43556</v>
      </c>
      <c r="C7473" t="s">
        <v>63</v>
      </c>
      <c r="D7473" s="3">
        <v>43519.509653807872</v>
      </c>
      <c r="E7473" t="s">
        <v>1763</v>
      </c>
      <c r="F7473" s="2">
        <v>43604</v>
      </c>
      <c r="G7473" s="2">
        <v>43745</v>
      </c>
      <c r="H7473" t="s">
        <v>38089</v>
      </c>
      <c r="I7473" t="s">
        <v>67</v>
      </c>
      <c r="J7473" t="s">
        <v>38090</v>
      </c>
      <c r="K7473" t="s">
        <v>38091</v>
      </c>
      <c r="L7473" t="s">
        <v>20839</v>
      </c>
      <c r="M7473" t="s">
        <v>232</v>
      </c>
      <c r="N7473">
        <v>11930</v>
      </c>
      <c r="O7473" t="s">
        <v>70</v>
      </c>
      <c r="P7473" t="s">
        <v>67</v>
      </c>
      <c r="Q7473" t="s">
        <v>38092</v>
      </c>
      <c r="S7473" t="s">
        <v>72</v>
      </c>
      <c r="T7473" t="s">
        <v>3529</v>
      </c>
      <c r="U7473" t="s">
        <v>3530</v>
      </c>
      <c r="V7473" t="s">
        <v>3531</v>
      </c>
      <c r="W7473" t="s">
        <v>232</v>
      </c>
      <c r="X7473" t="s">
        <v>11429</v>
      </c>
      <c r="Y7473" t="str">
        <f>"35-2021"</f>
        <v>35-2021</v>
      </c>
      <c r="Z7473" t="s">
        <v>221</v>
      </c>
      <c r="AA7473">
        <v>722310</v>
      </c>
      <c r="AB7473">
        <v>1</v>
      </c>
      <c r="AC7473">
        <v>1</v>
      </c>
      <c r="AD7473" t="s">
        <v>79</v>
      </c>
      <c r="AE7473" t="s">
        <v>80</v>
      </c>
      <c r="AF7473">
        <v>40</v>
      </c>
      <c r="AG7473" s="4">
        <v>0.29166666666666669</v>
      </c>
      <c r="AH7473" s="4">
        <v>0.95833333333333337</v>
      </c>
      <c r="AI7473" s="5">
        <v>14.25</v>
      </c>
      <c r="AJ7473">
        <v>21.38</v>
      </c>
      <c r="AK7473">
        <v>21.38</v>
      </c>
      <c r="AL7473" t="s">
        <v>81</v>
      </c>
      <c r="AM7473" t="s">
        <v>82</v>
      </c>
      <c r="AO7473" t="s">
        <v>83</v>
      </c>
      <c r="AP7473" t="s">
        <v>67</v>
      </c>
      <c r="AQ7473" t="s">
        <v>662</v>
      </c>
      <c r="AR7473" t="s">
        <v>82</v>
      </c>
      <c r="AT7473" t="s">
        <v>82</v>
      </c>
      <c r="AW7473" t="s">
        <v>72</v>
      </c>
      <c r="AX7473">
        <v>3</v>
      </c>
      <c r="AY7473" t="s">
        <v>20839</v>
      </c>
      <c r="AZ7473" t="s">
        <v>6542</v>
      </c>
      <c r="BA7473" t="s">
        <v>232</v>
      </c>
      <c r="BB7473">
        <v>11930</v>
      </c>
      <c r="BC7473" t="s">
        <v>87</v>
      </c>
      <c r="BH7473" t="s">
        <v>38091</v>
      </c>
      <c r="BI7473" t="s">
        <v>67</v>
      </c>
      <c r="BJ7473">
        <v>110678790</v>
      </c>
    </row>
    <row r="7474" spans="1:62" x14ac:dyDescent="0.25">
      <c r="A7474" t="s">
        <v>38156</v>
      </c>
      <c r="B7474" s="2">
        <v>43556</v>
      </c>
      <c r="C7474" t="s">
        <v>63</v>
      </c>
      <c r="D7474" s="3">
        <v>43528.437975879628</v>
      </c>
      <c r="E7474" t="s">
        <v>64</v>
      </c>
      <c r="F7474" s="2">
        <v>43617</v>
      </c>
      <c r="G7474" s="2">
        <v>43728</v>
      </c>
      <c r="H7474" t="s">
        <v>38157</v>
      </c>
      <c r="I7474" t="s">
        <v>38158</v>
      </c>
      <c r="J7474" t="s">
        <v>38159</v>
      </c>
      <c r="K7474" t="s">
        <v>4260</v>
      </c>
      <c r="L7474" t="s">
        <v>11577</v>
      </c>
      <c r="M7474" t="s">
        <v>774</v>
      </c>
      <c r="N7474">
        <v>81435</v>
      </c>
      <c r="O7474" t="s">
        <v>70</v>
      </c>
      <c r="Q7474" t="s">
        <v>38160</v>
      </c>
      <c r="S7474" t="s">
        <v>72</v>
      </c>
      <c r="T7474" t="s">
        <v>878</v>
      </c>
      <c r="U7474" t="s">
        <v>879</v>
      </c>
      <c r="V7474" t="s">
        <v>880</v>
      </c>
      <c r="W7474" t="s">
        <v>881</v>
      </c>
      <c r="X7474" t="s">
        <v>1012</v>
      </c>
      <c r="Y7474" t="str">
        <f>"37-2012"</f>
        <v>37-2012</v>
      </c>
      <c r="Z7474" t="s">
        <v>373</v>
      </c>
      <c r="AA7474">
        <v>721199</v>
      </c>
      <c r="AB7474">
        <v>7</v>
      </c>
      <c r="AC7474">
        <v>7</v>
      </c>
      <c r="AD7474" t="s">
        <v>79</v>
      </c>
      <c r="AE7474" t="s">
        <v>95</v>
      </c>
      <c r="AF7474">
        <v>40</v>
      </c>
      <c r="AG7474" s="4">
        <v>0.375</v>
      </c>
      <c r="AH7474" s="4">
        <v>0.70833333333333337</v>
      </c>
      <c r="AI7474" s="5">
        <v>11.86</v>
      </c>
      <c r="AJ7474">
        <v>17.79</v>
      </c>
      <c r="AK7474">
        <v>23.25</v>
      </c>
      <c r="AL7474" t="s">
        <v>81</v>
      </c>
      <c r="AM7474" t="s">
        <v>82</v>
      </c>
      <c r="AO7474" t="s">
        <v>83</v>
      </c>
      <c r="AR7474" t="s">
        <v>82</v>
      </c>
      <c r="AT7474" t="s">
        <v>82</v>
      </c>
      <c r="AW7474" t="s">
        <v>72</v>
      </c>
      <c r="AX7474">
        <v>3</v>
      </c>
      <c r="AY7474" t="s">
        <v>11577</v>
      </c>
      <c r="AZ7474" t="s">
        <v>4922</v>
      </c>
      <c r="BA7474" t="s">
        <v>774</v>
      </c>
      <c r="BB7474">
        <v>81435</v>
      </c>
      <c r="BC7474" t="s">
        <v>79</v>
      </c>
      <c r="BH7474" t="s">
        <v>38161</v>
      </c>
      <c r="BI7474" t="s">
        <v>4260</v>
      </c>
      <c r="BJ7474">
        <v>202106646</v>
      </c>
    </row>
    <row r="7475" spans="1:62" x14ac:dyDescent="0.25">
      <c r="A7475" t="s">
        <v>38169</v>
      </c>
      <c r="B7475" s="2">
        <v>43556</v>
      </c>
      <c r="C7475" t="s">
        <v>63</v>
      </c>
      <c r="D7475" s="3">
        <v>43522.360683379629</v>
      </c>
      <c r="E7475" t="s">
        <v>117</v>
      </c>
      <c r="H7475" t="s">
        <v>38170</v>
      </c>
      <c r="I7475" t="s">
        <v>38170</v>
      </c>
      <c r="J7475" t="s">
        <v>38171</v>
      </c>
      <c r="L7475" t="s">
        <v>17630</v>
      </c>
      <c r="M7475" t="s">
        <v>8654</v>
      </c>
      <c r="N7475">
        <v>89511</v>
      </c>
      <c r="O7475" t="s">
        <v>70</v>
      </c>
      <c r="Q7475" t="s">
        <v>38172</v>
      </c>
      <c r="S7475" t="s">
        <v>72</v>
      </c>
      <c r="T7475" t="s">
        <v>38173</v>
      </c>
      <c r="U7475" t="s">
        <v>38174</v>
      </c>
      <c r="V7475" t="s">
        <v>19380</v>
      </c>
      <c r="W7475" t="s">
        <v>8654</v>
      </c>
      <c r="X7475" t="s">
        <v>38175</v>
      </c>
      <c r="Y7475" t="str">
        <f>"37-3019"</f>
        <v>37-3019</v>
      </c>
      <c r="Z7475" t="s">
        <v>9184</v>
      </c>
      <c r="AA7475">
        <v>713910</v>
      </c>
      <c r="AB7475">
        <v>2</v>
      </c>
      <c r="AD7475" t="s">
        <v>79</v>
      </c>
      <c r="AE7475" t="s">
        <v>80</v>
      </c>
      <c r="AF7475">
        <v>40</v>
      </c>
      <c r="AG7475" s="4">
        <v>0.33333333333333331</v>
      </c>
      <c r="AH7475" s="4">
        <v>0.70833333333333337</v>
      </c>
      <c r="AI7475" s="5">
        <v>16.62</v>
      </c>
      <c r="AJ7475">
        <v>24.93</v>
      </c>
      <c r="AL7475" t="s">
        <v>81</v>
      </c>
      <c r="AM7475" t="s">
        <v>82</v>
      </c>
      <c r="AO7475" t="s">
        <v>83</v>
      </c>
      <c r="AR7475" t="s">
        <v>82</v>
      </c>
      <c r="AT7475" t="s">
        <v>72</v>
      </c>
      <c r="AU7475">
        <v>1</v>
      </c>
      <c r="AV7475" t="s">
        <v>38176</v>
      </c>
      <c r="AW7475" t="s">
        <v>72</v>
      </c>
      <c r="AX7475">
        <v>3</v>
      </c>
      <c r="AY7475" t="s">
        <v>17630</v>
      </c>
      <c r="AZ7475" t="s">
        <v>38177</v>
      </c>
      <c r="BA7475" t="s">
        <v>8654</v>
      </c>
      <c r="BB7475">
        <v>89511</v>
      </c>
      <c r="BC7475" t="s">
        <v>87</v>
      </c>
      <c r="BH7475" t="s">
        <v>38171</v>
      </c>
      <c r="BJ7475">
        <v>880390138</v>
      </c>
    </row>
    <row r="7476" spans="1:62" x14ac:dyDescent="0.25">
      <c r="A7476" t="s">
        <v>38178</v>
      </c>
      <c r="B7476" s="2">
        <v>43556</v>
      </c>
      <c r="C7476" t="s">
        <v>63</v>
      </c>
      <c r="D7476" s="3">
        <v>43522.539109675927</v>
      </c>
      <c r="E7476" t="s">
        <v>64</v>
      </c>
      <c r="F7476" s="2">
        <v>43597</v>
      </c>
      <c r="G7476" s="2">
        <v>43769</v>
      </c>
      <c r="H7476" t="s">
        <v>38179</v>
      </c>
      <c r="I7476" t="s">
        <v>38180</v>
      </c>
      <c r="J7476" t="s">
        <v>38181</v>
      </c>
      <c r="K7476" t="s">
        <v>38182</v>
      </c>
      <c r="L7476" t="s">
        <v>12138</v>
      </c>
      <c r="M7476" t="s">
        <v>226</v>
      </c>
      <c r="N7476">
        <v>49757</v>
      </c>
      <c r="O7476" t="s">
        <v>70</v>
      </c>
      <c r="Q7476" t="s">
        <v>38183</v>
      </c>
      <c r="S7476" t="s">
        <v>72</v>
      </c>
      <c r="T7476" t="s">
        <v>4795</v>
      </c>
      <c r="U7476" t="s">
        <v>2926</v>
      </c>
      <c r="V7476" t="s">
        <v>4796</v>
      </c>
      <c r="W7476" t="s">
        <v>308</v>
      </c>
      <c r="X7476" t="s">
        <v>1844</v>
      </c>
      <c r="Y7476" t="str">
        <f>"35-2014"</f>
        <v>35-2014</v>
      </c>
      <c r="Z7476" t="s">
        <v>301</v>
      </c>
      <c r="AA7476">
        <v>7221</v>
      </c>
      <c r="AB7476">
        <v>6</v>
      </c>
      <c r="AC7476">
        <v>6</v>
      </c>
      <c r="AD7476" t="s">
        <v>79</v>
      </c>
      <c r="AE7476" t="s">
        <v>80</v>
      </c>
      <c r="AF7476">
        <v>40</v>
      </c>
      <c r="AG7476" s="4">
        <v>0.41666666666666669</v>
      </c>
      <c r="AH7476" s="4">
        <v>0.70833333333333337</v>
      </c>
      <c r="AI7476" s="5">
        <v>11.35</v>
      </c>
      <c r="AJ7476">
        <v>17.03</v>
      </c>
      <c r="AL7476" t="s">
        <v>81</v>
      </c>
      <c r="AM7476" t="s">
        <v>82</v>
      </c>
      <c r="AO7476" t="s">
        <v>213</v>
      </c>
      <c r="AR7476" t="s">
        <v>82</v>
      </c>
      <c r="AT7476" t="s">
        <v>82</v>
      </c>
      <c r="AW7476" t="s">
        <v>72</v>
      </c>
      <c r="AX7476">
        <v>9</v>
      </c>
      <c r="AY7476" t="s">
        <v>12138</v>
      </c>
      <c r="AZ7476" t="s">
        <v>10246</v>
      </c>
      <c r="BA7476" t="s">
        <v>226</v>
      </c>
      <c r="BB7476">
        <v>49757</v>
      </c>
      <c r="BC7476" t="s">
        <v>87</v>
      </c>
      <c r="BH7476" t="s">
        <v>38181</v>
      </c>
      <c r="BJ7476">
        <v>832884862</v>
      </c>
    </row>
    <row r="7477" spans="1:62" x14ac:dyDescent="0.25">
      <c r="A7477" t="s">
        <v>38184</v>
      </c>
      <c r="B7477" s="2">
        <v>43556</v>
      </c>
      <c r="C7477" t="s">
        <v>63</v>
      </c>
      <c r="D7477" s="3">
        <v>43523.235099560188</v>
      </c>
      <c r="E7477" t="s">
        <v>64</v>
      </c>
      <c r="F7477" s="2">
        <v>43598</v>
      </c>
      <c r="G7477" s="2">
        <v>43814</v>
      </c>
      <c r="H7477" t="s">
        <v>38185</v>
      </c>
      <c r="J7477" t="s">
        <v>38186</v>
      </c>
      <c r="L7477" t="s">
        <v>18410</v>
      </c>
      <c r="M7477" t="s">
        <v>308</v>
      </c>
      <c r="N7477">
        <v>8048</v>
      </c>
      <c r="O7477" t="s">
        <v>70</v>
      </c>
      <c r="Q7477" t="s">
        <v>38187</v>
      </c>
      <c r="S7477" t="s">
        <v>72</v>
      </c>
      <c r="T7477" t="s">
        <v>4795</v>
      </c>
      <c r="U7477" t="s">
        <v>2926</v>
      </c>
      <c r="V7477" t="s">
        <v>4796</v>
      </c>
      <c r="W7477" t="s">
        <v>308</v>
      </c>
      <c r="X7477" t="s">
        <v>106</v>
      </c>
      <c r="Y7477" t="str">
        <f>"37-3011"</f>
        <v>37-3011</v>
      </c>
      <c r="Z7477" t="s">
        <v>94</v>
      </c>
      <c r="AA7477">
        <v>561730</v>
      </c>
      <c r="AB7477">
        <v>10</v>
      </c>
      <c r="AC7477">
        <v>10</v>
      </c>
      <c r="AD7477" t="s">
        <v>79</v>
      </c>
      <c r="AE7477" t="s">
        <v>80</v>
      </c>
      <c r="AF7477">
        <v>45</v>
      </c>
      <c r="AG7477" s="4">
        <v>0.3125</v>
      </c>
      <c r="AH7477" s="4">
        <v>0.72916666666666663</v>
      </c>
      <c r="AI7477" s="5">
        <v>13.47</v>
      </c>
      <c r="AJ7477">
        <v>20.21</v>
      </c>
      <c r="AL7477" t="s">
        <v>81</v>
      </c>
      <c r="AM7477" t="s">
        <v>82</v>
      </c>
      <c r="AO7477" t="s">
        <v>83</v>
      </c>
      <c r="AR7477" t="s">
        <v>82</v>
      </c>
      <c r="AT7477" t="s">
        <v>82</v>
      </c>
      <c r="AW7477" t="s">
        <v>72</v>
      </c>
      <c r="AX7477">
        <v>3</v>
      </c>
      <c r="AY7477" t="s">
        <v>18410</v>
      </c>
      <c r="AZ7477" t="s">
        <v>522</v>
      </c>
      <c r="BA7477" t="s">
        <v>308</v>
      </c>
      <c r="BB7477">
        <v>8048</v>
      </c>
      <c r="BC7477" t="s">
        <v>79</v>
      </c>
      <c r="BH7477" t="s">
        <v>38188</v>
      </c>
      <c r="BJ7477">
        <v>814358766</v>
      </c>
    </row>
    <row r="7478" spans="1:62" x14ac:dyDescent="0.25">
      <c r="A7478" t="s">
        <v>38218</v>
      </c>
      <c r="B7478" s="2">
        <v>43556</v>
      </c>
      <c r="C7478" t="s">
        <v>63</v>
      </c>
      <c r="D7478" s="3">
        <v>43528.216348368056</v>
      </c>
      <c r="E7478" t="s">
        <v>117</v>
      </c>
      <c r="H7478" t="s">
        <v>38219</v>
      </c>
      <c r="I7478" t="s">
        <v>67</v>
      </c>
      <c r="J7478" t="s">
        <v>38220</v>
      </c>
      <c r="K7478" t="s">
        <v>67</v>
      </c>
      <c r="L7478" t="s">
        <v>703</v>
      </c>
      <c r="M7478" t="s">
        <v>136</v>
      </c>
      <c r="N7478">
        <v>20772</v>
      </c>
      <c r="O7478" t="s">
        <v>70</v>
      </c>
      <c r="P7478" t="s">
        <v>67</v>
      </c>
      <c r="Q7478" t="s">
        <v>38221</v>
      </c>
      <c r="S7478" t="s">
        <v>72</v>
      </c>
      <c r="T7478" t="s">
        <v>38222</v>
      </c>
      <c r="U7478" t="s">
        <v>38223</v>
      </c>
      <c r="V7478" t="s">
        <v>38224</v>
      </c>
      <c r="W7478" t="s">
        <v>86</v>
      </c>
      <c r="X7478" t="s">
        <v>38225</v>
      </c>
      <c r="Y7478" t="str">
        <f>"53-7062"</f>
        <v>53-7062</v>
      </c>
      <c r="Z7478" t="s">
        <v>337</v>
      </c>
      <c r="AA7478">
        <v>532310</v>
      </c>
      <c r="AB7478">
        <v>8</v>
      </c>
      <c r="AD7478" t="s">
        <v>79</v>
      </c>
      <c r="AE7478" t="s">
        <v>80</v>
      </c>
      <c r="AF7478">
        <v>40</v>
      </c>
      <c r="AG7478" s="4">
        <v>0.33333333333333331</v>
      </c>
      <c r="AH7478" s="4">
        <v>0.66666666666666663</v>
      </c>
      <c r="AI7478" s="5">
        <v>15.03</v>
      </c>
      <c r="AJ7478">
        <v>22.55</v>
      </c>
      <c r="AL7478" t="s">
        <v>81</v>
      </c>
      <c r="AM7478" t="s">
        <v>82</v>
      </c>
      <c r="AO7478" t="s">
        <v>83</v>
      </c>
      <c r="AR7478" t="s">
        <v>82</v>
      </c>
      <c r="AT7478" t="s">
        <v>82</v>
      </c>
      <c r="AW7478" t="s">
        <v>82</v>
      </c>
      <c r="AY7478" t="s">
        <v>703</v>
      </c>
      <c r="AZ7478" t="s">
        <v>139</v>
      </c>
      <c r="BA7478" t="s">
        <v>136</v>
      </c>
      <c r="BB7478">
        <v>20772</v>
      </c>
      <c r="BC7478" t="s">
        <v>79</v>
      </c>
      <c r="BH7478" t="s">
        <v>38220</v>
      </c>
      <c r="BI7478" t="s">
        <v>67</v>
      </c>
      <c r="BJ7478">
        <v>521629973</v>
      </c>
    </row>
    <row r="7479" spans="1:62" x14ac:dyDescent="0.25">
      <c r="A7479" t="s">
        <v>38250</v>
      </c>
      <c r="B7479" s="2">
        <v>43556</v>
      </c>
      <c r="C7479" t="s">
        <v>63</v>
      </c>
      <c r="D7479" s="3">
        <v>43528.471825104163</v>
      </c>
      <c r="E7479" t="s">
        <v>282</v>
      </c>
      <c r="F7479" s="2">
        <v>43606</v>
      </c>
      <c r="G7479" s="2">
        <v>43758</v>
      </c>
      <c r="H7479" t="s">
        <v>33844</v>
      </c>
      <c r="I7479" t="s">
        <v>33845</v>
      </c>
      <c r="J7479" t="s">
        <v>33846</v>
      </c>
      <c r="L7479" t="s">
        <v>32374</v>
      </c>
      <c r="M7479" t="s">
        <v>298</v>
      </c>
      <c r="N7479">
        <v>4538</v>
      </c>
      <c r="O7479" t="s">
        <v>70</v>
      </c>
      <c r="Q7479" t="s">
        <v>33847</v>
      </c>
      <c r="S7479" t="s">
        <v>82</v>
      </c>
      <c r="U7479" t="s">
        <v>92</v>
      </c>
      <c r="X7479" t="s">
        <v>301</v>
      </c>
      <c r="Y7479" t="str">
        <f>"35-2014"</f>
        <v>35-2014</v>
      </c>
      <c r="Z7479" t="s">
        <v>301</v>
      </c>
      <c r="AA7479">
        <v>721110</v>
      </c>
      <c r="AB7479">
        <v>6</v>
      </c>
      <c r="AC7479">
        <v>4</v>
      </c>
      <c r="AD7479" t="s">
        <v>79</v>
      </c>
      <c r="AE7479" t="s">
        <v>80</v>
      </c>
      <c r="AF7479">
        <v>36</v>
      </c>
      <c r="AG7479" s="4">
        <v>0.22916666666666666</v>
      </c>
      <c r="AH7479" s="4">
        <v>0.91666666666666663</v>
      </c>
      <c r="AI7479" s="5">
        <v>12.35</v>
      </c>
      <c r="AJ7479">
        <v>18.53</v>
      </c>
      <c r="AK7479">
        <v>24.75</v>
      </c>
      <c r="AL7479" t="s">
        <v>81</v>
      </c>
      <c r="AM7479" t="s">
        <v>82</v>
      </c>
      <c r="AO7479" t="s">
        <v>83</v>
      </c>
      <c r="AP7479" t="s">
        <v>67</v>
      </c>
      <c r="AQ7479" t="s">
        <v>67</v>
      </c>
      <c r="AR7479" t="s">
        <v>82</v>
      </c>
      <c r="AT7479" t="s">
        <v>82</v>
      </c>
      <c r="AW7479" t="s">
        <v>72</v>
      </c>
      <c r="AX7479">
        <v>6</v>
      </c>
      <c r="AY7479" t="s">
        <v>32376</v>
      </c>
      <c r="AZ7479" t="s">
        <v>3970</v>
      </c>
      <c r="BA7479" t="s">
        <v>298</v>
      </c>
      <c r="BB7479" t="s">
        <v>38251</v>
      </c>
      <c r="BC7479" t="s">
        <v>87</v>
      </c>
      <c r="BH7479" t="s">
        <v>33848</v>
      </c>
      <c r="BJ7479">
        <v>10203933</v>
      </c>
    </row>
    <row r="7480" spans="1:62" x14ac:dyDescent="0.25">
      <c r="A7480" t="s">
        <v>38252</v>
      </c>
      <c r="B7480" s="2">
        <v>43556</v>
      </c>
      <c r="C7480" t="s">
        <v>63</v>
      </c>
      <c r="D7480" s="3">
        <v>43525.352419675924</v>
      </c>
      <c r="E7480" t="s">
        <v>64</v>
      </c>
      <c r="F7480" s="2">
        <v>43600</v>
      </c>
      <c r="G7480" s="2">
        <v>43744</v>
      </c>
      <c r="H7480" t="s">
        <v>38253</v>
      </c>
      <c r="I7480" t="s">
        <v>67</v>
      </c>
      <c r="J7480" t="s">
        <v>38254</v>
      </c>
      <c r="K7480" t="s">
        <v>67</v>
      </c>
      <c r="L7480" t="s">
        <v>38255</v>
      </c>
      <c r="M7480" t="s">
        <v>147</v>
      </c>
      <c r="N7480">
        <v>17225</v>
      </c>
      <c r="O7480" t="s">
        <v>70</v>
      </c>
      <c r="Q7480" t="s">
        <v>38256</v>
      </c>
      <c r="S7480" t="s">
        <v>72</v>
      </c>
      <c r="T7480" t="s">
        <v>5156</v>
      </c>
      <c r="U7480" t="s">
        <v>5157</v>
      </c>
      <c r="V7480" t="s">
        <v>5158</v>
      </c>
      <c r="W7480" t="s">
        <v>105</v>
      </c>
      <c r="X7480" t="s">
        <v>677</v>
      </c>
      <c r="Y7480" t="str">
        <f>"39-3091"</f>
        <v>39-3091</v>
      </c>
      <c r="Z7480" t="s">
        <v>677</v>
      </c>
      <c r="AA7480">
        <v>711190</v>
      </c>
      <c r="AB7480">
        <v>8</v>
      </c>
      <c r="AC7480">
        <v>8</v>
      </c>
      <c r="AD7480" t="s">
        <v>79</v>
      </c>
      <c r="AE7480" t="s">
        <v>80</v>
      </c>
      <c r="AF7480">
        <v>40</v>
      </c>
      <c r="AG7480" s="4">
        <v>0.54166666666666663</v>
      </c>
      <c r="AH7480" s="4">
        <v>0.91666666666666663</v>
      </c>
      <c r="AI7480" s="6">
        <v>384</v>
      </c>
      <c r="AJ7480">
        <v>0</v>
      </c>
      <c r="AK7480">
        <v>0</v>
      </c>
      <c r="AL7480" t="s">
        <v>81</v>
      </c>
      <c r="AM7480" t="s">
        <v>82</v>
      </c>
      <c r="AO7480" t="s">
        <v>83</v>
      </c>
      <c r="AR7480" t="s">
        <v>82</v>
      </c>
      <c r="AT7480" t="s">
        <v>82</v>
      </c>
      <c r="AW7480" t="s">
        <v>82</v>
      </c>
      <c r="AY7480" t="s">
        <v>38257</v>
      </c>
      <c r="AZ7480" t="s">
        <v>1418</v>
      </c>
      <c r="BA7480" t="s">
        <v>147</v>
      </c>
      <c r="BB7480">
        <v>17225</v>
      </c>
      <c r="BC7480" t="s">
        <v>79</v>
      </c>
      <c r="BH7480" t="s">
        <v>38258</v>
      </c>
      <c r="BI7480" t="s">
        <v>67</v>
      </c>
      <c r="BJ7480">
        <v>521658822</v>
      </c>
    </row>
    <row r="7481" spans="1:62" x14ac:dyDescent="0.25">
      <c r="A7481" t="s">
        <v>38296</v>
      </c>
      <c r="B7481" s="2">
        <v>43556</v>
      </c>
      <c r="C7481" t="s">
        <v>63</v>
      </c>
      <c r="D7481" s="3">
        <v>43528.462416620372</v>
      </c>
      <c r="E7481" t="s">
        <v>64</v>
      </c>
      <c r="F7481" s="2">
        <v>43617</v>
      </c>
      <c r="G7481" s="2">
        <v>43922</v>
      </c>
      <c r="H7481" t="s">
        <v>38297</v>
      </c>
      <c r="J7481" t="s">
        <v>38298</v>
      </c>
      <c r="L7481" t="s">
        <v>38299</v>
      </c>
      <c r="M7481" t="s">
        <v>804</v>
      </c>
      <c r="N7481">
        <v>3575</v>
      </c>
      <c r="O7481" t="s">
        <v>70</v>
      </c>
      <c r="Q7481" t="s">
        <v>38300</v>
      </c>
      <c r="S7481" t="s">
        <v>72</v>
      </c>
      <c r="T7481" t="s">
        <v>2963</v>
      </c>
      <c r="U7481" t="s">
        <v>1425</v>
      </c>
      <c r="V7481" t="s">
        <v>1426</v>
      </c>
      <c r="W7481" t="s">
        <v>105</v>
      </c>
      <c r="X7481" t="s">
        <v>3266</v>
      </c>
      <c r="Y7481" t="str">
        <f>"35-9021"</f>
        <v>35-9021</v>
      </c>
      <c r="Z7481" t="s">
        <v>315</v>
      </c>
      <c r="AA7481">
        <v>721110</v>
      </c>
      <c r="AB7481">
        <v>10</v>
      </c>
      <c r="AC7481">
        <v>10</v>
      </c>
      <c r="AD7481" t="s">
        <v>79</v>
      </c>
      <c r="AE7481" t="s">
        <v>95</v>
      </c>
      <c r="AF7481">
        <v>35</v>
      </c>
      <c r="AG7481" s="4">
        <v>0.29166666666666669</v>
      </c>
      <c r="AH7481" s="4">
        <v>0.625</v>
      </c>
      <c r="AI7481" s="6">
        <v>10</v>
      </c>
      <c r="AJ7481">
        <v>15</v>
      </c>
      <c r="AL7481" t="s">
        <v>81</v>
      </c>
      <c r="AM7481" t="s">
        <v>82</v>
      </c>
      <c r="AO7481" t="s">
        <v>83</v>
      </c>
      <c r="AR7481" t="s">
        <v>82</v>
      </c>
      <c r="AT7481" t="s">
        <v>82</v>
      </c>
      <c r="AW7481" t="s">
        <v>72</v>
      </c>
      <c r="AX7481">
        <v>1</v>
      </c>
      <c r="AY7481" t="s">
        <v>38299</v>
      </c>
      <c r="AZ7481" t="s">
        <v>38301</v>
      </c>
      <c r="BA7481" t="s">
        <v>804</v>
      </c>
      <c r="BB7481">
        <v>3575</v>
      </c>
      <c r="BC7481" t="s">
        <v>87</v>
      </c>
      <c r="BH7481" t="s">
        <v>38298</v>
      </c>
      <c r="BJ7481">
        <v>475413361</v>
      </c>
    </row>
    <row r="7482" spans="1:62" x14ac:dyDescent="0.25">
      <c r="A7482" t="s">
        <v>38332</v>
      </c>
      <c r="B7482" s="2">
        <v>43556</v>
      </c>
      <c r="C7482" t="s">
        <v>63</v>
      </c>
      <c r="D7482" s="3">
        <v>43529.214790486112</v>
      </c>
      <c r="E7482" t="s">
        <v>64</v>
      </c>
      <c r="F7482" s="2">
        <v>43618</v>
      </c>
      <c r="G7482" s="2">
        <v>43793</v>
      </c>
      <c r="H7482" t="s">
        <v>38333</v>
      </c>
      <c r="I7482" t="s">
        <v>67</v>
      </c>
      <c r="J7482" t="s">
        <v>38334</v>
      </c>
      <c r="K7482" t="s">
        <v>67</v>
      </c>
      <c r="L7482" t="s">
        <v>38335</v>
      </c>
      <c r="M7482" t="s">
        <v>86</v>
      </c>
      <c r="N7482">
        <v>34442</v>
      </c>
      <c r="O7482" t="s">
        <v>70</v>
      </c>
      <c r="Q7482" t="s">
        <v>38336</v>
      </c>
      <c r="S7482" t="s">
        <v>72</v>
      </c>
      <c r="T7482" t="s">
        <v>5156</v>
      </c>
      <c r="U7482" t="s">
        <v>5157</v>
      </c>
      <c r="V7482" t="s">
        <v>5158</v>
      </c>
      <c r="W7482" t="s">
        <v>105</v>
      </c>
      <c r="X7482" t="s">
        <v>280</v>
      </c>
      <c r="Y7482" t="str">
        <f>"35-3022"</f>
        <v>35-3022</v>
      </c>
      <c r="Z7482" t="s">
        <v>280</v>
      </c>
      <c r="AA7482">
        <v>713990</v>
      </c>
      <c r="AB7482">
        <v>5</v>
      </c>
      <c r="AC7482">
        <v>5</v>
      </c>
      <c r="AD7482" t="s">
        <v>79</v>
      </c>
      <c r="AE7482" t="s">
        <v>80</v>
      </c>
      <c r="AF7482">
        <v>40</v>
      </c>
      <c r="AG7482" s="4">
        <v>0.54166666666666663</v>
      </c>
      <c r="AH7482" s="4">
        <v>0.91666666666666663</v>
      </c>
      <c r="AI7482" s="5">
        <v>369.6</v>
      </c>
      <c r="AJ7482">
        <v>0</v>
      </c>
      <c r="AK7482">
        <v>0</v>
      </c>
      <c r="AL7482" t="s">
        <v>81</v>
      </c>
      <c r="AM7482" t="s">
        <v>82</v>
      </c>
      <c r="AO7482" t="s">
        <v>83</v>
      </c>
      <c r="AR7482" t="s">
        <v>82</v>
      </c>
      <c r="AT7482" t="s">
        <v>82</v>
      </c>
      <c r="AW7482" t="s">
        <v>82</v>
      </c>
      <c r="AY7482" t="s">
        <v>7764</v>
      </c>
      <c r="AZ7482" t="s">
        <v>18462</v>
      </c>
      <c r="BA7482" t="s">
        <v>86</v>
      </c>
      <c r="BB7482">
        <v>34442</v>
      </c>
      <c r="BC7482" t="s">
        <v>79</v>
      </c>
      <c r="BH7482" t="s">
        <v>38337</v>
      </c>
      <c r="BI7482" t="s">
        <v>67</v>
      </c>
      <c r="BJ7482">
        <v>208985710</v>
      </c>
    </row>
    <row r="7483" spans="1:62" x14ac:dyDescent="0.25">
      <c r="A7483" t="s">
        <v>38366</v>
      </c>
      <c r="B7483" s="2">
        <v>43556</v>
      </c>
      <c r="C7483" t="s">
        <v>63</v>
      </c>
      <c r="D7483" s="3">
        <v>43530.562164699077</v>
      </c>
      <c r="E7483" t="s">
        <v>117</v>
      </c>
      <c r="H7483" t="s">
        <v>25755</v>
      </c>
      <c r="J7483" t="s">
        <v>26140</v>
      </c>
      <c r="L7483" t="s">
        <v>16294</v>
      </c>
      <c r="M7483" t="s">
        <v>105</v>
      </c>
      <c r="N7483">
        <v>76119</v>
      </c>
      <c r="O7483" t="s">
        <v>70</v>
      </c>
      <c r="Q7483" t="s">
        <v>25890</v>
      </c>
      <c r="S7483" t="s">
        <v>72</v>
      </c>
      <c r="T7483" t="s">
        <v>1895</v>
      </c>
      <c r="U7483" t="s">
        <v>1896</v>
      </c>
      <c r="V7483" t="s">
        <v>1897</v>
      </c>
      <c r="W7483" t="s">
        <v>105</v>
      </c>
      <c r="X7483" t="s">
        <v>10914</v>
      </c>
      <c r="Y7483" t="str">
        <f>"47-3016"</f>
        <v>47-3016</v>
      </c>
      <c r="Z7483" t="s">
        <v>3995</v>
      </c>
      <c r="AA7483">
        <v>23816</v>
      </c>
      <c r="AB7483">
        <v>36</v>
      </c>
      <c r="AD7483" t="s">
        <v>79</v>
      </c>
      <c r="AE7483" t="s">
        <v>80</v>
      </c>
      <c r="AF7483">
        <v>40</v>
      </c>
      <c r="AG7483" s="4">
        <v>0.33333333333333331</v>
      </c>
      <c r="AH7483" s="4">
        <v>0.66666666666666663</v>
      </c>
      <c r="AI7483" s="5">
        <v>13.25</v>
      </c>
      <c r="AL7483" t="s">
        <v>81</v>
      </c>
      <c r="AM7483" t="s">
        <v>82</v>
      </c>
      <c r="AO7483" t="s">
        <v>83</v>
      </c>
      <c r="AP7483" t="s">
        <v>67</v>
      </c>
      <c r="AQ7483" t="s">
        <v>67</v>
      </c>
      <c r="AR7483" t="s">
        <v>82</v>
      </c>
      <c r="AT7483" t="s">
        <v>82</v>
      </c>
      <c r="AW7483" t="s">
        <v>82</v>
      </c>
      <c r="AY7483" t="s">
        <v>3882</v>
      </c>
      <c r="AZ7483" t="s">
        <v>1428</v>
      </c>
      <c r="BA7483" t="s">
        <v>105</v>
      </c>
      <c r="BB7483">
        <v>76119</v>
      </c>
      <c r="BC7483" t="s">
        <v>79</v>
      </c>
      <c r="BH7483" t="s">
        <v>26141</v>
      </c>
      <c r="BJ7483">
        <v>751828325</v>
      </c>
    </row>
    <row r="7484" spans="1:62" x14ac:dyDescent="0.25">
      <c r="A7484" t="s">
        <v>590</v>
      </c>
      <c r="B7484" s="2">
        <v>43557</v>
      </c>
      <c r="C7484" t="s">
        <v>63</v>
      </c>
      <c r="D7484" s="3">
        <v>43535.706061087963</v>
      </c>
      <c r="E7484" t="s">
        <v>117</v>
      </c>
      <c r="H7484" t="s">
        <v>591</v>
      </c>
      <c r="I7484" t="s">
        <v>592</v>
      </c>
      <c r="J7484" t="s">
        <v>593</v>
      </c>
      <c r="L7484" t="s">
        <v>594</v>
      </c>
      <c r="M7484" t="s">
        <v>595</v>
      </c>
      <c r="N7484">
        <v>99515</v>
      </c>
      <c r="O7484" t="s">
        <v>70</v>
      </c>
      <c r="Q7484" t="s">
        <v>596</v>
      </c>
      <c r="S7484" t="s">
        <v>82</v>
      </c>
      <c r="U7484" t="s">
        <v>92</v>
      </c>
      <c r="X7484" t="s">
        <v>597</v>
      </c>
      <c r="Y7484" t="str">
        <f>"35-1012"</f>
        <v>35-1012</v>
      </c>
      <c r="Z7484" t="s">
        <v>598</v>
      </c>
      <c r="AA7484">
        <v>72251</v>
      </c>
      <c r="AB7484">
        <v>1</v>
      </c>
      <c r="AD7484" t="s">
        <v>79</v>
      </c>
      <c r="AE7484" t="s">
        <v>599</v>
      </c>
      <c r="AF7484">
        <v>40</v>
      </c>
      <c r="AG7484" s="4">
        <v>0.41666666666666669</v>
      </c>
      <c r="AH7484" s="4">
        <v>4.1666666666666664E-2</v>
      </c>
      <c r="AI7484" s="5">
        <v>17.440000000000001</v>
      </c>
      <c r="AJ7484">
        <v>26.16</v>
      </c>
      <c r="AK7484">
        <v>26.16</v>
      </c>
      <c r="AL7484" t="s">
        <v>81</v>
      </c>
      <c r="AM7484" t="s">
        <v>72</v>
      </c>
      <c r="AN7484">
        <v>20</v>
      </c>
      <c r="AO7484" t="s">
        <v>213</v>
      </c>
      <c r="AP7484" t="s">
        <v>67</v>
      </c>
      <c r="AQ7484" t="s">
        <v>67</v>
      </c>
      <c r="AR7484" t="s">
        <v>82</v>
      </c>
      <c r="AT7484" t="s">
        <v>82</v>
      </c>
      <c r="AW7484" t="s">
        <v>72</v>
      </c>
      <c r="AX7484">
        <v>36</v>
      </c>
      <c r="AY7484" t="s">
        <v>600</v>
      </c>
      <c r="AZ7484" t="s">
        <v>601</v>
      </c>
      <c r="BA7484" t="s">
        <v>595</v>
      </c>
      <c r="BB7484">
        <v>99515</v>
      </c>
      <c r="BC7484" t="s">
        <v>87</v>
      </c>
      <c r="BH7484" t="s">
        <v>602</v>
      </c>
      <c r="BI7484" t="s">
        <v>602</v>
      </c>
      <c r="BJ7484">
        <v>920148531</v>
      </c>
    </row>
    <row r="7485" spans="1:62" x14ac:dyDescent="0.25">
      <c r="A7485" t="s">
        <v>2703</v>
      </c>
      <c r="B7485" s="2">
        <v>43557</v>
      </c>
      <c r="C7485" t="s">
        <v>63</v>
      </c>
      <c r="D7485" s="3">
        <v>43504.324515601853</v>
      </c>
      <c r="E7485" t="s">
        <v>117</v>
      </c>
      <c r="H7485" t="s">
        <v>2704</v>
      </c>
      <c r="I7485" t="s">
        <v>67</v>
      </c>
      <c r="J7485" t="s">
        <v>2705</v>
      </c>
      <c r="K7485" t="s">
        <v>67</v>
      </c>
      <c r="L7485" t="s">
        <v>2706</v>
      </c>
      <c r="M7485" t="s">
        <v>308</v>
      </c>
      <c r="N7485">
        <v>7463</v>
      </c>
      <c r="O7485" t="s">
        <v>70</v>
      </c>
      <c r="P7485" t="s">
        <v>308</v>
      </c>
      <c r="Q7485" t="s">
        <v>2707</v>
      </c>
      <c r="S7485" t="s">
        <v>82</v>
      </c>
      <c r="U7485" t="s">
        <v>92</v>
      </c>
      <c r="X7485" t="s">
        <v>2708</v>
      </c>
      <c r="Y7485" t="str">
        <f>"37-3011"</f>
        <v>37-3011</v>
      </c>
      <c r="Z7485" t="s">
        <v>94</v>
      </c>
      <c r="AA7485">
        <v>561730</v>
      </c>
      <c r="AB7485">
        <v>12</v>
      </c>
      <c r="AD7485" t="s">
        <v>79</v>
      </c>
      <c r="AE7485" t="s">
        <v>80</v>
      </c>
      <c r="AF7485">
        <v>40</v>
      </c>
      <c r="AG7485" s="4">
        <v>0.33333333333333331</v>
      </c>
      <c r="AH7485" s="4">
        <v>0.70833333333333337</v>
      </c>
      <c r="AI7485" s="5">
        <v>11.61</v>
      </c>
      <c r="AJ7485">
        <v>0</v>
      </c>
      <c r="AK7485">
        <v>0</v>
      </c>
      <c r="AL7485" t="s">
        <v>81</v>
      </c>
      <c r="AM7485" t="s">
        <v>82</v>
      </c>
      <c r="AO7485" t="s">
        <v>83</v>
      </c>
      <c r="AP7485" t="s">
        <v>67</v>
      </c>
      <c r="AQ7485" t="s">
        <v>67</v>
      </c>
      <c r="AR7485" t="s">
        <v>82</v>
      </c>
      <c r="AT7485" t="s">
        <v>82</v>
      </c>
      <c r="AW7485" t="s">
        <v>82</v>
      </c>
      <c r="AY7485" t="s">
        <v>2706</v>
      </c>
      <c r="AZ7485" t="s">
        <v>2709</v>
      </c>
      <c r="BA7485" t="s">
        <v>308</v>
      </c>
      <c r="BB7485">
        <v>7423</v>
      </c>
      <c r="BC7485" t="s">
        <v>87</v>
      </c>
      <c r="BH7485" t="s">
        <v>2710</v>
      </c>
      <c r="BI7485" t="s">
        <v>67</v>
      </c>
      <c r="BJ7485">
        <v>203452808</v>
      </c>
    </row>
    <row r="7486" spans="1:62" x14ac:dyDescent="0.25">
      <c r="A7486" t="s">
        <v>3951</v>
      </c>
      <c r="B7486" s="2">
        <v>43557</v>
      </c>
      <c r="C7486" t="s">
        <v>63</v>
      </c>
      <c r="D7486" s="3">
        <v>43529.576017789354</v>
      </c>
      <c r="E7486" t="s">
        <v>117</v>
      </c>
      <c r="H7486" t="s">
        <v>3952</v>
      </c>
      <c r="I7486" t="s">
        <v>67</v>
      </c>
      <c r="J7486" t="s">
        <v>3953</v>
      </c>
      <c r="K7486" t="s">
        <v>67</v>
      </c>
      <c r="L7486" t="s">
        <v>3291</v>
      </c>
      <c r="M7486" t="s">
        <v>105</v>
      </c>
      <c r="N7486">
        <v>77011</v>
      </c>
      <c r="O7486" t="s">
        <v>70</v>
      </c>
      <c r="P7486" t="s">
        <v>3393</v>
      </c>
      <c r="Q7486" t="s">
        <v>3954</v>
      </c>
      <c r="R7486">
        <v>0</v>
      </c>
      <c r="S7486" t="s">
        <v>82</v>
      </c>
      <c r="U7486" t="s">
        <v>92</v>
      </c>
      <c r="X7486" t="s">
        <v>3955</v>
      </c>
      <c r="Y7486" t="str">
        <f>"47-2061"</f>
        <v>47-2061</v>
      </c>
      <c r="Z7486" t="s">
        <v>326</v>
      </c>
      <c r="AA7486">
        <v>236220</v>
      </c>
      <c r="AB7486">
        <v>18</v>
      </c>
      <c r="AD7486" t="s">
        <v>79</v>
      </c>
      <c r="AE7486" t="s">
        <v>1218</v>
      </c>
      <c r="AF7486">
        <v>40</v>
      </c>
      <c r="AG7486" s="4">
        <v>0.27083333333333331</v>
      </c>
      <c r="AH7486" s="4">
        <v>0.64583333333333337</v>
      </c>
      <c r="AI7486" s="5">
        <v>15.84</v>
      </c>
      <c r="AJ7486">
        <v>0</v>
      </c>
      <c r="AK7486">
        <v>0</v>
      </c>
      <c r="AL7486" t="s">
        <v>81</v>
      </c>
      <c r="AM7486" t="s">
        <v>82</v>
      </c>
      <c r="AO7486" t="s">
        <v>83</v>
      </c>
      <c r="AP7486" t="s">
        <v>67</v>
      </c>
      <c r="AQ7486" t="s">
        <v>67</v>
      </c>
      <c r="AR7486" t="s">
        <v>82</v>
      </c>
      <c r="AT7486" t="s">
        <v>82</v>
      </c>
      <c r="AW7486" t="s">
        <v>72</v>
      </c>
      <c r="AX7486">
        <v>12</v>
      </c>
      <c r="AY7486" t="s">
        <v>3291</v>
      </c>
      <c r="AZ7486" t="s">
        <v>3292</v>
      </c>
      <c r="BA7486" t="s">
        <v>105</v>
      </c>
      <c r="BB7486">
        <v>77011</v>
      </c>
      <c r="BC7486" t="s">
        <v>79</v>
      </c>
      <c r="BH7486" t="s">
        <v>3953</v>
      </c>
      <c r="BI7486" t="s">
        <v>67</v>
      </c>
      <c r="BJ7486">
        <v>460935533</v>
      </c>
    </row>
    <row r="7487" spans="1:62" x14ac:dyDescent="0.25">
      <c r="A7487" t="s">
        <v>10752</v>
      </c>
      <c r="B7487" s="2">
        <v>43557</v>
      </c>
      <c r="C7487" t="s">
        <v>63</v>
      </c>
      <c r="D7487" s="3">
        <v>43529.166450462966</v>
      </c>
      <c r="E7487" t="s">
        <v>117</v>
      </c>
      <c r="H7487" t="s">
        <v>10753</v>
      </c>
      <c r="J7487" t="s">
        <v>10754</v>
      </c>
      <c r="L7487" t="s">
        <v>10755</v>
      </c>
      <c r="M7487" t="s">
        <v>2314</v>
      </c>
      <c r="N7487">
        <v>47106</v>
      </c>
      <c r="O7487" t="s">
        <v>70</v>
      </c>
      <c r="Q7487" t="s">
        <v>10756</v>
      </c>
      <c r="S7487" t="s">
        <v>82</v>
      </c>
      <c r="U7487" t="s">
        <v>92</v>
      </c>
      <c r="X7487" t="s">
        <v>7990</v>
      </c>
      <c r="Y7487" t="str">
        <f>"37-3011"</f>
        <v>37-3011</v>
      </c>
      <c r="Z7487" t="s">
        <v>94</v>
      </c>
      <c r="AA7487">
        <v>56173</v>
      </c>
      <c r="AB7487">
        <v>3</v>
      </c>
      <c r="AD7487" t="s">
        <v>79</v>
      </c>
      <c r="AE7487" t="s">
        <v>80</v>
      </c>
      <c r="AF7487">
        <v>40</v>
      </c>
      <c r="AG7487" s="4">
        <v>0.33333333333333331</v>
      </c>
      <c r="AH7487" s="4">
        <v>0.70833333333333337</v>
      </c>
      <c r="AI7487" s="6">
        <v>12</v>
      </c>
      <c r="AJ7487">
        <v>18</v>
      </c>
      <c r="AK7487">
        <v>22.5</v>
      </c>
      <c r="AL7487" t="s">
        <v>81</v>
      </c>
      <c r="AM7487" t="s">
        <v>82</v>
      </c>
      <c r="AO7487" t="s">
        <v>83</v>
      </c>
      <c r="AP7487" t="s">
        <v>10757</v>
      </c>
      <c r="AQ7487" t="s">
        <v>10758</v>
      </c>
      <c r="AR7487" t="s">
        <v>82</v>
      </c>
      <c r="AT7487" t="s">
        <v>82</v>
      </c>
      <c r="AW7487" t="s">
        <v>82</v>
      </c>
      <c r="AY7487" t="s">
        <v>10759</v>
      </c>
      <c r="AZ7487" t="s">
        <v>2478</v>
      </c>
      <c r="BA7487" t="s">
        <v>2314</v>
      </c>
      <c r="BB7487">
        <v>47106</v>
      </c>
      <c r="BC7487" t="s">
        <v>79</v>
      </c>
      <c r="BH7487" t="s">
        <v>10760</v>
      </c>
      <c r="BJ7487">
        <v>351921921</v>
      </c>
    </row>
    <row r="7488" spans="1:62" x14ac:dyDescent="0.25">
      <c r="A7488" t="s">
        <v>16355</v>
      </c>
      <c r="B7488" s="2">
        <v>43557</v>
      </c>
      <c r="C7488" t="s">
        <v>63</v>
      </c>
      <c r="D7488" s="3">
        <v>43480.061037291664</v>
      </c>
      <c r="E7488" t="s">
        <v>64</v>
      </c>
      <c r="F7488" s="2">
        <v>43570</v>
      </c>
      <c r="G7488" s="2">
        <v>43763</v>
      </c>
      <c r="H7488" t="s">
        <v>16356</v>
      </c>
      <c r="I7488" t="s">
        <v>16357</v>
      </c>
      <c r="J7488" t="s">
        <v>16358</v>
      </c>
      <c r="K7488" t="s">
        <v>67</v>
      </c>
      <c r="L7488" t="s">
        <v>360</v>
      </c>
      <c r="M7488" t="s">
        <v>207</v>
      </c>
      <c r="N7488">
        <v>2554</v>
      </c>
      <c r="O7488" t="s">
        <v>70</v>
      </c>
      <c r="P7488" t="s">
        <v>67</v>
      </c>
      <c r="Q7488" t="s">
        <v>16359</v>
      </c>
      <c r="S7488" t="s">
        <v>72</v>
      </c>
      <c r="T7488" t="s">
        <v>275</v>
      </c>
      <c r="U7488" t="s">
        <v>276</v>
      </c>
      <c r="V7488" t="s">
        <v>277</v>
      </c>
      <c r="W7488" t="s">
        <v>278</v>
      </c>
      <c r="X7488" t="s">
        <v>379</v>
      </c>
      <c r="Y7488" t="str">
        <f>"37-2012"</f>
        <v>37-2012</v>
      </c>
      <c r="Z7488" t="s">
        <v>373</v>
      </c>
      <c r="AA7488">
        <v>721110</v>
      </c>
      <c r="AB7488">
        <v>3</v>
      </c>
      <c r="AC7488">
        <v>3</v>
      </c>
      <c r="AD7488" t="s">
        <v>79</v>
      </c>
      <c r="AE7488" t="s">
        <v>80</v>
      </c>
      <c r="AF7488">
        <v>35</v>
      </c>
      <c r="AG7488" s="4">
        <v>0.375</v>
      </c>
      <c r="AH7488" s="4">
        <v>0.625</v>
      </c>
      <c r="AI7488" s="5">
        <v>15.24</v>
      </c>
      <c r="AJ7488">
        <v>22.86</v>
      </c>
      <c r="AL7488" t="s">
        <v>81</v>
      </c>
      <c r="AM7488" t="s">
        <v>82</v>
      </c>
      <c r="AO7488" t="s">
        <v>83</v>
      </c>
      <c r="AP7488" t="s">
        <v>67</v>
      </c>
      <c r="AQ7488" t="s">
        <v>67</v>
      </c>
      <c r="AR7488" t="s">
        <v>82</v>
      </c>
      <c r="AT7488" t="s">
        <v>82</v>
      </c>
      <c r="AW7488" t="s">
        <v>72</v>
      </c>
      <c r="AX7488">
        <v>3</v>
      </c>
      <c r="AY7488" t="s">
        <v>360</v>
      </c>
      <c r="AZ7488" t="s">
        <v>360</v>
      </c>
      <c r="BA7488" t="s">
        <v>207</v>
      </c>
      <c r="BB7488">
        <v>2554</v>
      </c>
      <c r="BC7488" t="s">
        <v>87</v>
      </c>
      <c r="BH7488" t="s">
        <v>16358</v>
      </c>
      <c r="BI7488" t="s">
        <v>67</v>
      </c>
      <c r="BJ7488">
        <v>42920100</v>
      </c>
    </row>
    <row r="7489" spans="1:62" x14ac:dyDescent="0.25">
      <c r="A7489" t="s">
        <v>17695</v>
      </c>
      <c r="B7489" s="2">
        <v>43557</v>
      </c>
      <c r="C7489" t="s">
        <v>63</v>
      </c>
      <c r="D7489" s="3">
        <v>43497.365469490738</v>
      </c>
      <c r="E7489" t="s">
        <v>117</v>
      </c>
      <c r="H7489" t="s">
        <v>17585</v>
      </c>
      <c r="I7489" t="s">
        <v>17586</v>
      </c>
      <c r="J7489" t="s">
        <v>17587</v>
      </c>
      <c r="K7489" t="s">
        <v>17588</v>
      </c>
      <c r="L7489" t="s">
        <v>17589</v>
      </c>
      <c r="M7489" t="s">
        <v>207</v>
      </c>
      <c r="N7489">
        <v>2646</v>
      </c>
      <c r="O7489" t="s">
        <v>70</v>
      </c>
      <c r="P7489" t="s">
        <v>67</v>
      </c>
      <c r="Q7489" t="s">
        <v>17590</v>
      </c>
      <c r="S7489" t="s">
        <v>72</v>
      </c>
      <c r="T7489" t="s">
        <v>275</v>
      </c>
      <c r="U7489" t="s">
        <v>276</v>
      </c>
      <c r="V7489" t="s">
        <v>277</v>
      </c>
      <c r="W7489" t="s">
        <v>278</v>
      </c>
      <c r="X7489" t="s">
        <v>366</v>
      </c>
      <c r="Y7489" t="str">
        <f>"37-2012"</f>
        <v>37-2012</v>
      </c>
      <c r="Z7489" t="s">
        <v>373</v>
      </c>
      <c r="AA7489">
        <v>713910</v>
      </c>
      <c r="AB7489">
        <v>2</v>
      </c>
      <c r="AD7489" t="s">
        <v>79</v>
      </c>
      <c r="AE7489" t="s">
        <v>80</v>
      </c>
      <c r="AF7489">
        <v>35</v>
      </c>
      <c r="AG7489" s="4">
        <v>0.25</v>
      </c>
      <c r="AH7489" s="4">
        <v>0.91666666666666663</v>
      </c>
      <c r="AI7489" s="5">
        <v>14.58</v>
      </c>
      <c r="AJ7489">
        <v>21.87</v>
      </c>
      <c r="AL7489" t="s">
        <v>81</v>
      </c>
      <c r="AM7489" t="s">
        <v>82</v>
      </c>
      <c r="AO7489" t="s">
        <v>83</v>
      </c>
      <c r="AP7489" t="s">
        <v>67</v>
      </c>
      <c r="AQ7489" t="s">
        <v>67</v>
      </c>
      <c r="AR7489" t="s">
        <v>82</v>
      </c>
      <c r="AT7489" t="s">
        <v>82</v>
      </c>
      <c r="AW7489" t="s">
        <v>72</v>
      </c>
      <c r="AX7489">
        <v>3</v>
      </c>
      <c r="AY7489" t="s">
        <v>17589</v>
      </c>
      <c r="AZ7489" t="s">
        <v>214</v>
      </c>
      <c r="BA7489" t="s">
        <v>207</v>
      </c>
      <c r="BB7489">
        <v>2646</v>
      </c>
      <c r="BC7489" t="s">
        <v>87</v>
      </c>
      <c r="BH7489" t="s">
        <v>17587</v>
      </c>
      <c r="BI7489" t="s">
        <v>67</v>
      </c>
      <c r="BJ7489">
        <v>271837723</v>
      </c>
    </row>
    <row r="7490" spans="1:62" x14ac:dyDescent="0.25">
      <c r="A7490" t="s">
        <v>18025</v>
      </c>
      <c r="B7490" s="2">
        <v>43557</v>
      </c>
      <c r="C7490" t="s">
        <v>63</v>
      </c>
      <c r="D7490" s="3">
        <v>43480.489770682871</v>
      </c>
      <c r="E7490" t="s">
        <v>64</v>
      </c>
      <c r="F7490" s="2">
        <v>43570</v>
      </c>
      <c r="G7490" s="2">
        <v>43799</v>
      </c>
      <c r="H7490" t="s">
        <v>18026</v>
      </c>
      <c r="J7490" t="s">
        <v>18027</v>
      </c>
      <c r="L7490" t="s">
        <v>18028</v>
      </c>
      <c r="M7490" t="s">
        <v>3224</v>
      </c>
      <c r="N7490">
        <v>39571</v>
      </c>
      <c r="O7490" t="s">
        <v>70</v>
      </c>
      <c r="Q7490" t="s">
        <v>18029</v>
      </c>
      <c r="S7490" t="s">
        <v>72</v>
      </c>
      <c r="T7490" t="s">
        <v>1738</v>
      </c>
      <c r="U7490" t="s">
        <v>1739</v>
      </c>
      <c r="V7490" t="s">
        <v>1740</v>
      </c>
      <c r="W7490" t="s">
        <v>278</v>
      </c>
      <c r="X7490" t="s">
        <v>18030</v>
      </c>
      <c r="Y7490" t="str">
        <f>"51-3022"</f>
        <v>51-3022</v>
      </c>
      <c r="Z7490" t="s">
        <v>865</v>
      </c>
      <c r="AA7490">
        <v>311712</v>
      </c>
      <c r="AB7490">
        <v>40</v>
      </c>
      <c r="AC7490">
        <v>40</v>
      </c>
      <c r="AD7490" t="s">
        <v>79</v>
      </c>
      <c r="AE7490" t="s">
        <v>80</v>
      </c>
      <c r="AF7490">
        <v>35</v>
      </c>
      <c r="AG7490" s="4">
        <v>0.16666666666666666</v>
      </c>
      <c r="AH7490" s="4">
        <v>0.54166666666666663</v>
      </c>
      <c r="AI7490" s="5">
        <v>11.66</v>
      </c>
      <c r="AJ7490">
        <v>17.489999999999998</v>
      </c>
      <c r="AK7490">
        <v>17.489999999999998</v>
      </c>
      <c r="AL7490" t="s">
        <v>81</v>
      </c>
      <c r="AM7490" t="s">
        <v>82</v>
      </c>
      <c r="AO7490" t="s">
        <v>83</v>
      </c>
      <c r="AR7490" t="s">
        <v>82</v>
      </c>
      <c r="AT7490" t="s">
        <v>82</v>
      </c>
      <c r="AW7490" t="s">
        <v>82</v>
      </c>
      <c r="AY7490" t="s">
        <v>18028</v>
      </c>
      <c r="AZ7490" t="s">
        <v>2317</v>
      </c>
      <c r="BA7490" t="s">
        <v>3224</v>
      </c>
      <c r="BB7490">
        <v>39571</v>
      </c>
      <c r="BC7490" t="s">
        <v>87</v>
      </c>
      <c r="BH7490" t="s">
        <v>18027</v>
      </c>
      <c r="BJ7490">
        <v>640657051</v>
      </c>
    </row>
    <row r="7491" spans="1:62" x14ac:dyDescent="0.25">
      <c r="A7491" t="s">
        <v>24765</v>
      </c>
      <c r="B7491" s="2">
        <v>43557</v>
      </c>
      <c r="C7491" t="s">
        <v>63</v>
      </c>
      <c r="D7491" s="3">
        <v>43480.062945185186</v>
      </c>
      <c r="E7491" t="s">
        <v>64</v>
      </c>
      <c r="F7491" s="2">
        <v>43570</v>
      </c>
      <c r="G7491" s="2">
        <v>43758</v>
      </c>
      <c r="H7491" t="s">
        <v>24766</v>
      </c>
      <c r="I7491" t="s">
        <v>24767</v>
      </c>
      <c r="J7491" t="s">
        <v>24768</v>
      </c>
      <c r="K7491" t="s">
        <v>24769</v>
      </c>
      <c r="L7491" t="s">
        <v>24770</v>
      </c>
      <c r="M7491" t="s">
        <v>207</v>
      </c>
      <c r="N7491">
        <v>2651</v>
      </c>
      <c r="O7491" t="s">
        <v>70</v>
      </c>
      <c r="P7491" t="s">
        <v>67</v>
      </c>
      <c r="Q7491" t="s">
        <v>352</v>
      </c>
      <c r="S7491" t="s">
        <v>72</v>
      </c>
      <c r="T7491" t="s">
        <v>275</v>
      </c>
      <c r="U7491" t="s">
        <v>276</v>
      </c>
      <c r="V7491" t="s">
        <v>277</v>
      </c>
      <c r="W7491" t="s">
        <v>278</v>
      </c>
      <c r="X7491" t="s">
        <v>379</v>
      </c>
      <c r="Y7491" t="str">
        <f>"37-2012"</f>
        <v>37-2012</v>
      </c>
      <c r="Z7491" t="s">
        <v>373</v>
      </c>
      <c r="AA7491">
        <v>721110</v>
      </c>
      <c r="AB7491">
        <v>3</v>
      </c>
      <c r="AC7491">
        <v>3</v>
      </c>
      <c r="AD7491" t="s">
        <v>79</v>
      </c>
      <c r="AE7491" t="s">
        <v>80</v>
      </c>
      <c r="AF7491">
        <v>35</v>
      </c>
      <c r="AG7491" s="4">
        <v>0.375</v>
      </c>
      <c r="AH7491" s="4">
        <v>0.58333333333333337</v>
      </c>
      <c r="AI7491" s="5">
        <v>14.58</v>
      </c>
      <c r="AJ7491">
        <v>21.87</v>
      </c>
      <c r="AL7491" t="s">
        <v>81</v>
      </c>
      <c r="AM7491" t="s">
        <v>82</v>
      </c>
      <c r="AO7491" t="s">
        <v>83</v>
      </c>
      <c r="AP7491" t="s">
        <v>67</v>
      </c>
      <c r="AQ7491" t="s">
        <v>67</v>
      </c>
      <c r="AR7491" t="s">
        <v>82</v>
      </c>
      <c r="AT7491" t="s">
        <v>82</v>
      </c>
      <c r="AW7491" t="s">
        <v>72</v>
      </c>
      <c r="AX7491">
        <v>3</v>
      </c>
      <c r="AY7491" t="s">
        <v>24770</v>
      </c>
      <c r="AZ7491" t="s">
        <v>214</v>
      </c>
      <c r="BA7491" t="s">
        <v>207</v>
      </c>
      <c r="BB7491">
        <v>2651</v>
      </c>
      <c r="BC7491" t="s">
        <v>87</v>
      </c>
      <c r="BH7491" t="s">
        <v>24769</v>
      </c>
      <c r="BI7491" t="s">
        <v>67</v>
      </c>
      <c r="BJ7491">
        <v>331207571</v>
      </c>
    </row>
    <row r="7492" spans="1:62" x14ac:dyDescent="0.25">
      <c r="A7492" t="s">
        <v>24974</v>
      </c>
      <c r="B7492" s="2">
        <v>43557</v>
      </c>
      <c r="C7492" t="s">
        <v>63</v>
      </c>
      <c r="D7492" s="3">
        <v>43487.394000034721</v>
      </c>
      <c r="E7492" t="s">
        <v>282</v>
      </c>
      <c r="F7492" s="2">
        <v>43577</v>
      </c>
      <c r="G7492" s="2">
        <v>43770</v>
      </c>
      <c r="H7492" t="s">
        <v>24709</v>
      </c>
      <c r="I7492" t="s">
        <v>67</v>
      </c>
      <c r="J7492" t="s">
        <v>24710</v>
      </c>
      <c r="L7492" t="s">
        <v>12138</v>
      </c>
      <c r="M7492" t="s">
        <v>226</v>
      </c>
      <c r="N7492">
        <v>49757</v>
      </c>
      <c r="O7492" t="s">
        <v>70</v>
      </c>
      <c r="P7492" t="s">
        <v>67</v>
      </c>
      <c r="Q7492" t="s">
        <v>24711</v>
      </c>
      <c r="S7492" t="s">
        <v>72</v>
      </c>
      <c r="T7492" t="s">
        <v>9959</v>
      </c>
      <c r="U7492" t="s">
        <v>9960</v>
      </c>
      <c r="V7492" t="s">
        <v>3243</v>
      </c>
      <c r="W7492" t="s">
        <v>226</v>
      </c>
      <c r="X7492" t="s">
        <v>1427</v>
      </c>
      <c r="Y7492" t="str">
        <f>"37-2012"</f>
        <v>37-2012</v>
      </c>
      <c r="Z7492" t="s">
        <v>373</v>
      </c>
      <c r="AA7492">
        <v>721110</v>
      </c>
      <c r="AB7492">
        <v>14</v>
      </c>
      <c r="AC7492">
        <v>13</v>
      </c>
      <c r="AD7492" t="s">
        <v>79</v>
      </c>
      <c r="AE7492" t="s">
        <v>80</v>
      </c>
      <c r="AF7492">
        <v>40</v>
      </c>
      <c r="AG7492" s="4">
        <v>0.375</v>
      </c>
      <c r="AH7492" s="4">
        <v>0.72916666666666663</v>
      </c>
      <c r="AI7492" s="5">
        <v>10.75</v>
      </c>
      <c r="AJ7492">
        <v>16.13</v>
      </c>
      <c r="AL7492" t="s">
        <v>81</v>
      </c>
      <c r="AM7492" t="s">
        <v>82</v>
      </c>
      <c r="AO7492" t="s">
        <v>83</v>
      </c>
      <c r="AR7492" t="s">
        <v>82</v>
      </c>
      <c r="AT7492" t="s">
        <v>82</v>
      </c>
      <c r="AW7492" t="s">
        <v>82</v>
      </c>
      <c r="AY7492" t="s">
        <v>12138</v>
      </c>
      <c r="AZ7492" t="s">
        <v>10246</v>
      </c>
      <c r="BA7492" t="s">
        <v>226</v>
      </c>
      <c r="BB7492">
        <v>49757</v>
      </c>
      <c r="BC7492" t="s">
        <v>87</v>
      </c>
      <c r="BH7492" t="s">
        <v>24710</v>
      </c>
      <c r="BJ7492">
        <v>202383414</v>
      </c>
    </row>
    <row r="7493" spans="1:62" x14ac:dyDescent="0.25">
      <c r="A7493" t="s">
        <v>25274</v>
      </c>
      <c r="B7493" s="2">
        <v>43557</v>
      </c>
      <c r="C7493" t="s">
        <v>63</v>
      </c>
      <c r="D7493" s="3">
        <v>43472.383545185185</v>
      </c>
      <c r="E7493" t="s">
        <v>91</v>
      </c>
      <c r="H7493" t="s">
        <v>25275</v>
      </c>
      <c r="J7493" t="s">
        <v>25276</v>
      </c>
      <c r="L7493" t="s">
        <v>25277</v>
      </c>
      <c r="M7493" t="s">
        <v>147</v>
      </c>
      <c r="N7493">
        <v>16046</v>
      </c>
      <c r="O7493" t="s">
        <v>70</v>
      </c>
      <c r="Q7493" t="s">
        <v>25278</v>
      </c>
      <c r="S7493" t="s">
        <v>72</v>
      </c>
      <c r="T7493" t="s">
        <v>25279</v>
      </c>
      <c r="U7493" t="s">
        <v>25280</v>
      </c>
      <c r="V7493" t="s">
        <v>244</v>
      </c>
      <c r="W7493" t="s">
        <v>147</v>
      </c>
      <c r="X7493" t="s">
        <v>2708</v>
      </c>
      <c r="Y7493" t="str">
        <f>"37-3011"</f>
        <v>37-3011</v>
      </c>
      <c r="Z7493" t="s">
        <v>94</v>
      </c>
      <c r="AA7493">
        <v>56173</v>
      </c>
      <c r="AB7493">
        <v>10</v>
      </c>
      <c r="AD7493" t="s">
        <v>79</v>
      </c>
      <c r="AE7493" t="s">
        <v>80</v>
      </c>
      <c r="AF7493">
        <v>40</v>
      </c>
      <c r="AG7493" s="4">
        <v>0.25</v>
      </c>
      <c r="AH7493" s="4">
        <v>0.79166666666666663</v>
      </c>
      <c r="AI7493" s="6">
        <v>15</v>
      </c>
      <c r="AJ7493">
        <v>22.5</v>
      </c>
      <c r="AL7493" t="s">
        <v>81</v>
      </c>
      <c r="AM7493" t="s">
        <v>82</v>
      </c>
      <c r="AO7493" t="s">
        <v>83</v>
      </c>
      <c r="AR7493" t="s">
        <v>82</v>
      </c>
      <c r="AT7493" t="s">
        <v>82</v>
      </c>
      <c r="AW7493" t="s">
        <v>82</v>
      </c>
      <c r="AY7493" t="s">
        <v>25277</v>
      </c>
      <c r="AZ7493" t="s">
        <v>3250</v>
      </c>
      <c r="BA7493" t="s">
        <v>147</v>
      </c>
      <c r="BB7493">
        <v>16046</v>
      </c>
      <c r="BC7493" t="s">
        <v>79</v>
      </c>
      <c r="BH7493" t="s">
        <v>25276</v>
      </c>
      <c r="BJ7493">
        <v>264110037</v>
      </c>
    </row>
    <row r="7494" spans="1:62" x14ac:dyDescent="0.25">
      <c r="A7494" t="s">
        <v>28203</v>
      </c>
      <c r="B7494" s="2">
        <v>43557</v>
      </c>
      <c r="C7494" t="s">
        <v>63</v>
      </c>
      <c r="D7494" s="3">
        <v>43472.427672881946</v>
      </c>
      <c r="E7494" t="s">
        <v>64</v>
      </c>
      <c r="F7494" s="2">
        <v>43558</v>
      </c>
      <c r="G7494" s="2">
        <v>43799</v>
      </c>
      <c r="H7494" t="s">
        <v>28204</v>
      </c>
      <c r="J7494" t="s">
        <v>28205</v>
      </c>
      <c r="L7494" t="s">
        <v>28206</v>
      </c>
      <c r="M7494" t="s">
        <v>105</v>
      </c>
      <c r="N7494">
        <v>77901</v>
      </c>
      <c r="O7494" t="s">
        <v>70</v>
      </c>
      <c r="Q7494" t="s">
        <v>28207</v>
      </c>
      <c r="S7494" t="s">
        <v>72</v>
      </c>
      <c r="T7494" t="s">
        <v>1895</v>
      </c>
      <c r="U7494" t="s">
        <v>1896</v>
      </c>
      <c r="V7494" t="s">
        <v>1897</v>
      </c>
      <c r="W7494" t="s">
        <v>105</v>
      </c>
      <c r="X7494" t="s">
        <v>10914</v>
      </c>
      <c r="Y7494" t="str">
        <f>"47-3016"</f>
        <v>47-3016</v>
      </c>
      <c r="Z7494" t="s">
        <v>3995</v>
      </c>
      <c r="AA7494">
        <v>23816</v>
      </c>
      <c r="AB7494">
        <v>15</v>
      </c>
      <c r="AC7494">
        <v>15</v>
      </c>
      <c r="AD7494" t="s">
        <v>79</v>
      </c>
      <c r="AE7494" t="s">
        <v>95</v>
      </c>
      <c r="AF7494">
        <v>40</v>
      </c>
      <c r="AG7494" s="4">
        <v>0.33333333333333331</v>
      </c>
      <c r="AH7494" s="4">
        <v>0.66666666666666663</v>
      </c>
      <c r="AI7494" s="5">
        <v>13.82</v>
      </c>
      <c r="AL7494" t="s">
        <v>81</v>
      </c>
      <c r="AM7494" t="s">
        <v>82</v>
      </c>
      <c r="AO7494" t="s">
        <v>83</v>
      </c>
      <c r="AP7494" t="s">
        <v>67</v>
      </c>
      <c r="AQ7494" t="s">
        <v>67</v>
      </c>
      <c r="AR7494" t="s">
        <v>82</v>
      </c>
      <c r="AT7494" t="s">
        <v>82</v>
      </c>
      <c r="AW7494" t="s">
        <v>82</v>
      </c>
      <c r="AY7494" t="s">
        <v>12551</v>
      </c>
      <c r="AZ7494" t="s">
        <v>12551</v>
      </c>
      <c r="BA7494" t="s">
        <v>105</v>
      </c>
      <c r="BB7494">
        <v>77901</v>
      </c>
      <c r="BC7494" t="s">
        <v>79</v>
      </c>
      <c r="BH7494" t="s">
        <v>28208</v>
      </c>
      <c r="BJ7494">
        <v>412065344</v>
      </c>
    </row>
    <row r="7495" spans="1:62" x14ac:dyDescent="0.25">
      <c r="A7495" t="s">
        <v>30013</v>
      </c>
      <c r="B7495" s="2">
        <v>43557</v>
      </c>
      <c r="C7495" t="s">
        <v>63</v>
      </c>
      <c r="D7495" s="3">
        <v>43509.512990474534</v>
      </c>
      <c r="E7495" t="s">
        <v>64</v>
      </c>
      <c r="F7495" s="2">
        <v>43586</v>
      </c>
      <c r="G7495" s="2">
        <v>43769</v>
      </c>
      <c r="H7495" t="s">
        <v>30003</v>
      </c>
      <c r="J7495" t="s">
        <v>30004</v>
      </c>
      <c r="K7495" t="s">
        <v>130</v>
      </c>
      <c r="L7495" t="s">
        <v>28445</v>
      </c>
      <c r="M7495" t="s">
        <v>844</v>
      </c>
      <c r="N7495">
        <v>60022</v>
      </c>
      <c r="O7495" t="s">
        <v>70</v>
      </c>
      <c r="Q7495" t="s">
        <v>30005</v>
      </c>
      <c r="S7495" t="s">
        <v>72</v>
      </c>
      <c r="T7495" t="s">
        <v>28432</v>
      </c>
      <c r="U7495" t="s">
        <v>28433</v>
      </c>
      <c r="V7495" t="s">
        <v>28434</v>
      </c>
      <c r="W7495" t="s">
        <v>308</v>
      </c>
      <c r="X7495" t="s">
        <v>1533</v>
      </c>
      <c r="Y7495" t="str">
        <f>"35-3031"</f>
        <v>35-3031</v>
      </c>
      <c r="Z7495" t="s">
        <v>410</v>
      </c>
      <c r="AA7495">
        <v>713910</v>
      </c>
      <c r="AB7495">
        <v>11</v>
      </c>
      <c r="AC7495">
        <v>11</v>
      </c>
      <c r="AD7495" t="s">
        <v>79</v>
      </c>
      <c r="AE7495" t="s">
        <v>95</v>
      </c>
      <c r="AF7495">
        <v>40</v>
      </c>
      <c r="AG7495" s="4">
        <v>0.29166666666666669</v>
      </c>
      <c r="AH7495" s="4">
        <v>0.99652777777777779</v>
      </c>
      <c r="AI7495" s="6">
        <v>13</v>
      </c>
      <c r="AJ7495">
        <v>19.5</v>
      </c>
      <c r="AL7495" t="s">
        <v>81</v>
      </c>
      <c r="AM7495" t="s">
        <v>82</v>
      </c>
      <c r="AO7495" t="s">
        <v>83</v>
      </c>
      <c r="AR7495" t="s">
        <v>82</v>
      </c>
      <c r="AT7495" t="s">
        <v>82</v>
      </c>
      <c r="AW7495" t="s">
        <v>72</v>
      </c>
      <c r="AX7495">
        <v>3</v>
      </c>
      <c r="AY7495" t="s">
        <v>28445</v>
      </c>
      <c r="AZ7495" t="s">
        <v>1500</v>
      </c>
      <c r="BA7495" t="s">
        <v>844</v>
      </c>
      <c r="BB7495">
        <v>60022</v>
      </c>
      <c r="BC7495" t="s">
        <v>87</v>
      </c>
      <c r="BH7495" t="s">
        <v>30004</v>
      </c>
      <c r="BJ7495">
        <v>361356630</v>
      </c>
    </row>
    <row r="7496" spans="1:62" x14ac:dyDescent="0.25">
      <c r="A7496" t="s">
        <v>34994</v>
      </c>
      <c r="B7496" s="2">
        <v>43557</v>
      </c>
      <c r="C7496" t="s">
        <v>63</v>
      </c>
      <c r="D7496" s="3">
        <v>43472.475807222225</v>
      </c>
      <c r="E7496" t="s">
        <v>282</v>
      </c>
      <c r="F7496" s="2">
        <v>43557</v>
      </c>
      <c r="G7496" s="2">
        <v>43769</v>
      </c>
      <c r="H7496" t="s">
        <v>34995</v>
      </c>
      <c r="I7496" t="s">
        <v>34996</v>
      </c>
      <c r="J7496" t="s">
        <v>34997</v>
      </c>
      <c r="L7496" t="s">
        <v>8255</v>
      </c>
      <c r="M7496" t="s">
        <v>649</v>
      </c>
      <c r="N7496">
        <v>86023</v>
      </c>
      <c r="O7496" t="s">
        <v>70</v>
      </c>
      <c r="Q7496" t="s">
        <v>34998</v>
      </c>
      <c r="S7496" t="s">
        <v>72</v>
      </c>
      <c r="T7496" t="s">
        <v>7872</v>
      </c>
      <c r="U7496" t="s">
        <v>7873</v>
      </c>
      <c r="V7496" t="s">
        <v>2471</v>
      </c>
      <c r="W7496" t="s">
        <v>649</v>
      </c>
      <c r="X7496" t="s">
        <v>2781</v>
      </c>
      <c r="Y7496" t="str">
        <f>"37-2012"</f>
        <v>37-2012</v>
      </c>
      <c r="Z7496" t="s">
        <v>373</v>
      </c>
      <c r="AA7496">
        <v>72111</v>
      </c>
      <c r="AB7496">
        <v>35</v>
      </c>
      <c r="AC7496">
        <v>10</v>
      </c>
      <c r="AD7496" t="s">
        <v>79</v>
      </c>
      <c r="AE7496" t="s">
        <v>95</v>
      </c>
      <c r="AF7496">
        <v>40</v>
      </c>
      <c r="AG7496" s="4">
        <v>0.29166666666666669</v>
      </c>
      <c r="AH7496" s="4">
        <v>0.64583333333333337</v>
      </c>
      <c r="AI7496" s="5">
        <v>11.31</v>
      </c>
      <c r="AJ7496">
        <v>16.97</v>
      </c>
      <c r="AK7496">
        <v>16.97</v>
      </c>
      <c r="AL7496" t="s">
        <v>81</v>
      </c>
      <c r="AM7496" t="s">
        <v>82</v>
      </c>
      <c r="AO7496" t="s">
        <v>83</v>
      </c>
      <c r="AP7496" t="s">
        <v>67</v>
      </c>
      <c r="AQ7496" t="s">
        <v>83</v>
      </c>
      <c r="AR7496" t="s">
        <v>82</v>
      </c>
      <c r="AT7496" t="s">
        <v>82</v>
      </c>
      <c r="AW7496" t="s">
        <v>72</v>
      </c>
      <c r="AX7496">
        <v>3</v>
      </c>
      <c r="AY7496" t="s">
        <v>8255</v>
      </c>
      <c r="AZ7496" t="s">
        <v>7841</v>
      </c>
      <c r="BA7496" t="s">
        <v>649</v>
      </c>
      <c r="BB7496">
        <v>86023</v>
      </c>
      <c r="BC7496" t="s">
        <v>87</v>
      </c>
      <c r="BH7496" t="s">
        <v>34997</v>
      </c>
      <c r="BI7496" t="s">
        <v>67</v>
      </c>
      <c r="BJ7496">
        <v>860314266</v>
      </c>
    </row>
    <row r="7497" spans="1:62" x14ac:dyDescent="0.25">
      <c r="A7497" t="s">
        <v>35246</v>
      </c>
      <c r="B7497" s="2">
        <v>43557</v>
      </c>
      <c r="C7497" t="s">
        <v>63</v>
      </c>
      <c r="D7497" s="3">
        <v>43472.513553067132</v>
      </c>
      <c r="E7497" t="s">
        <v>64</v>
      </c>
      <c r="F7497" s="2">
        <v>43557</v>
      </c>
      <c r="G7497" s="2">
        <v>43799</v>
      </c>
      <c r="H7497" t="s">
        <v>11129</v>
      </c>
      <c r="J7497" t="s">
        <v>35247</v>
      </c>
      <c r="L7497" t="s">
        <v>11131</v>
      </c>
      <c r="M7497" t="s">
        <v>649</v>
      </c>
      <c r="N7497">
        <v>85224</v>
      </c>
      <c r="O7497" t="s">
        <v>70</v>
      </c>
      <c r="Q7497" t="s">
        <v>11132</v>
      </c>
      <c r="S7497" t="s">
        <v>72</v>
      </c>
      <c r="T7497" t="s">
        <v>7872</v>
      </c>
      <c r="U7497" t="s">
        <v>7873</v>
      </c>
      <c r="V7497" t="s">
        <v>2471</v>
      </c>
      <c r="W7497" t="s">
        <v>649</v>
      </c>
      <c r="X7497" t="s">
        <v>10993</v>
      </c>
      <c r="Y7497" t="str">
        <f>"47-2061"</f>
        <v>47-2061</v>
      </c>
      <c r="Z7497" t="s">
        <v>326</v>
      </c>
      <c r="AA7497">
        <v>561730</v>
      </c>
      <c r="AB7497">
        <v>12</v>
      </c>
      <c r="AC7497">
        <v>12</v>
      </c>
      <c r="AD7497" t="s">
        <v>79</v>
      </c>
      <c r="AE7497" t="s">
        <v>95</v>
      </c>
      <c r="AF7497">
        <v>40</v>
      </c>
      <c r="AG7497" s="4">
        <v>0.27083333333333331</v>
      </c>
      <c r="AH7497" s="4">
        <v>0.60416666666666663</v>
      </c>
      <c r="AI7497" s="5">
        <v>16.39</v>
      </c>
      <c r="AJ7497">
        <v>24.59</v>
      </c>
      <c r="AK7497">
        <v>24.59</v>
      </c>
      <c r="AL7497" t="s">
        <v>81</v>
      </c>
      <c r="AM7497" t="s">
        <v>82</v>
      </c>
      <c r="AO7497" t="s">
        <v>83</v>
      </c>
      <c r="AP7497" t="s">
        <v>67</v>
      </c>
      <c r="AQ7497" t="s">
        <v>83</v>
      </c>
      <c r="AR7497" t="s">
        <v>82</v>
      </c>
      <c r="AT7497" t="s">
        <v>82</v>
      </c>
      <c r="AW7497" t="s">
        <v>72</v>
      </c>
      <c r="AX7497">
        <v>3</v>
      </c>
      <c r="AY7497" t="s">
        <v>11131</v>
      </c>
      <c r="AZ7497" t="s">
        <v>655</v>
      </c>
      <c r="BA7497" t="s">
        <v>649</v>
      </c>
      <c r="BB7497">
        <v>85224</v>
      </c>
      <c r="BC7497" t="s">
        <v>79</v>
      </c>
      <c r="BH7497" t="s">
        <v>35247</v>
      </c>
      <c r="BJ7497">
        <v>201603402</v>
      </c>
    </row>
    <row r="7498" spans="1:62" x14ac:dyDescent="0.25">
      <c r="A7498" t="s">
        <v>35441</v>
      </c>
      <c r="B7498" s="2">
        <v>43557</v>
      </c>
      <c r="C7498" t="s">
        <v>63</v>
      </c>
      <c r="D7498" s="3">
        <v>43472.509710486112</v>
      </c>
      <c r="E7498" t="s">
        <v>64</v>
      </c>
      <c r="F7498" s="2">
        <v>43557</v>
      </c>
      <c r="G7498" s="2">
        <v>43799</v>
      </c>
      <c r="H7498" t="s">
        <v>35442</v>
      </c>
      <c r="J7498" t="s">
        <v>35443</v>
      </c>
      <c r="K7498" t="s">
        <v>35444</v>
      </c>
      <c r="L7498" t="s">
        <v>1773</v>
      </c>
      <c r="M7498" t="s">
        <v>649</v>
      </c>
      <c r="N7498">
        <v>85204</v>
      </c>
      <c r="O7498" t="s">
        <v>70</v>
      </c>
      <c r="Q7498" t="s">
        <v>35445</v>
      </c>
      <c r="S7498" t="s">
        <v>72</v>
      </c>
      <c r="T7498" t="s">
        <v>7872</v>
      </c>
      <c r="U7498" t="s">
        <v>7873</v>
      </c>
      <c r="V7498" t="s">
        <v>2471</v>
      </c>
      <c r="W7498" t="s">
        <v>649</v>
      </c>
      <c r="X7498" t="s">
        <v>2013</v>
      </c>
      <c r="Y7498" t="str">
        <f>"37-3011"</f>
        <v>37-3011</v>
      </c>
      <c r="Z7498" t="s">
        <v>94</v>
      </c>
      <c r="AA7498">
        <v>561730</v>
      </c>
      <c r="AB7498">
        <v>10</v>
      </c>
      <c r="AC7498">
        <v>10</v>
      </c>
      <c r="AD7498" t="s">
        <v>79</v>
      </c>
      <c r="AE7498" t="s">
        <v>95</v>
      </c>
      <c r="AF7498">
        <v>40</v>
      </c>
      <c r="AG7498" s="4">
        <v>0.25</v>
      </c>
      <c r="AH7498" s="4">
        <v>0.60416666666666663</v>
      </c>
      <c r="AI7498" s="5">
        <v>13.23</v>
      </c>
      <c r="AJ7498">
        <v>19.850000000000001</v>
      </c>
      <c r="AK7498">
        <v>19.850000000000001</v>
      </c>
      <c r="AL7498" t="s">
        <v>81</v>
      </c>
      <c r="AM7498" t="s">
        <v>82</v>
      </c>
      <c r="AO7498" t="s">
        <v>83</v>
      </c>
      <c r="AP7498" t="s">
        <v>67</v>
      </c>
      <c r="AQ7498" t="s">
        <v>67</v>
      </c>
      <c r="AR7498" t="s">
        <v>82</v>
      </c>
      <c r="AT7498" t="s">
        <v>82</v>
      </c>
      <c r="AW7498" t="s">
        <v>72</v>
      </c>
      <c r="AX7498">
        <v>3</v>
      </c>
      <c r="AY7498" t="s">
        <v>1773</v>
      </c>
      <c r="AZ7498" t="s">
        <v>655</v>
      </c>
      <c r="BA7498" t="s">
        <v>649</v>
      </c>
      <c r="BB7498">
        <v>85204</v>
      </c>
      <c r="BC7498" t="s">
        <v>79</v>
      </c>
      <c r="BH7498" t="s">
        <v>35443</v>
      </c>
      <c r="BJ7498">
        <v>880410876</v>
      </c>
    </row>
    <row r="7499" spans="1:62" x14ac:dyDescent="0.25">
      <c r="A7499" t="s">
        <v>35626</v>
      </c>
      <c r="B7499" s="2">
        <v>43557</v>
      </c>
      <c r="C7499" t="s">
        <v>63</v>
      </c>
      <c r="D7499" s="3">
        <v>43510.180222800926</v>
      </c>
      <c r="E7499" t="s">
        <v>64</v>
      </c>
      <c r="F7499" s="2">
        <v>43600</v>
      </c>
      <c r="G7499" s="2">
        <v>43753</v>
      </c>
      <c r="H7499" t="s">
        <v>35627</v>
      </c>
      <c r="I7499" t="s">
        <v>67</v>
      </c>
      <c r="J7499" t="s">
        <v>35628</v>
      </c>
      <c r="K7499" t="s">
        <v>35629</v>
      </c>
      <c r="L7499" t="s">
        <v>30933</v>
      </c>
      <c r="M7499" t="s">
        <v>100</v>
      </c>
      <c r="N7499">
        <v>28668</v>
      </c>
      <c r="O7499" t="s">
        <v>70</v>
      </c>
      <c r="P7499" t="s">
        <v>67</v>
      </c>
      <c r="Q7499" t="s">
        <v>35630</v>
      </c>
      <c r="S7499" t="s">
        <v>72</v>
      </c>
      <c r="T7499" t="s">
        <v>651</v>
      </c>
      <c r="U7499" t="s">
        <v>652</v>
      </c>
      <c r="V7499" t="s">
        <v>653</v>
      </c>
      <c r="W7499" t="s">
        <v>207</v>
      </c>
      <c r="X7499" t="s">
        <v>1844</v>
      </c>
      <c r="Y7499" t="str">
        <f>"35-2014"</f>
        <v>35-2014</v>
      </c>
      <c r="Z7499" t="s">
        <v>301</v>
      </c>
      <c r="AA7499">
        <v>713910</v>
      </c>
      <c r="AB7499">
        <v>4</v>
      </c>
      <c r="AC7499">
        <v>4</v>
      </c>
      <c r="AD7499" t="s">
        <v>79</v>
      </c>
      <c r="AE7499" t="s">
        <v>80</v>
      </c>
      <c r="AF7499">
        <v>35</v>
      </c>
      <c r="AG7499" s="4">
        <v>0.375</v>
      </c>
      <c r="AH7499" s="4">
        <v>0.66666666666666663</v>
      </c>
      <c r="AI7499" s="5">
        <v>10.26</v>
      </c>
      <c r="AJ7499">
        <v>15.39</v>
      </c>
      <c r="AK7499">
        <v>27</v>
      </c>
      <c r="AL7499" t="s">
        <v>81</v>
      </c>
      <c r="AM7499" t="s">
        <v>82</v>
      </c>
      <c r="AO7499" t="s">
        <v>83</v>
      </c>
      <c r="AP7499" t="s">
        <v>67</v>
      </c>
      <c r="AR7499" t="s">
        <v>82</v>
      </c>
      <c r="AT7499" t="s">
        <v>82</v>
      </c>
      <c r="AW7499" t="s">
        <v>72</v>
      </c>
      <c r="AX7499">
        <v>6</v>
      </c>
      <c r="AY7499" t="s">
        <v>30933</v>
      </c>
      <c r="AZ7499" t="s">
        <v>29833</v>
      </c>
      <c r="BA7499" t="s">
        <v>100</v>
      </c>
      <c r="BB7499">
        <v>28668</v>
      </c>
      <c r="BC7499" t="s">
        <v>79</v>
      </c>
      <c r="BH7499" t="s">
        <v>35628</v>
      </c>
      <c r="BJ7499">
        <v>560939382</v>
      </c>
    </row>
    <row r="7500" spans="1:62" x14ac:dyDescent="0.25">
      <c r="A7500" t="s">
        <v>35690</v>
      </c>
      <c r="B7500" s="2">
        <v>43557</v>
      </c>
      <c r="C7500" t="s">
        <v>63</v>
      </c>
      <c r="D7500" s="3">
        <v>43475.403395393521</v>
      </c>
      <c r="E7500" t="s">
        <v>91</v>
      </c>
      <c r="H7500" t="s">
        <v>35691</v>
      </c>
      <c r="J7500" t="s">
        <v>35692</v>
      </c>
      <c r="K7500" t="s">
        <v>35693</v>
      </c>
      <c r="L7500" t="s">
        <v>35694</v>
      </c>
      <c r="M7500" t="s">
        <v>308</v>
      </c>
      <c r="N7500">
        <v>7960</v>
      </c>
      <c r="O7500" t="s">
        <v>70</v>
      </c>
      <c r="Q7500" t="s">
        <v>35695</v>
      </c>
      <c r="S7500" t="s">
        <v>72</v>
      </c>
      <c r="T7500" t="s">
        <v>35696</v>
      </c>
      <c r="U7500" t="s">
        <v>35697</v>
      </c>
      <c r="V7500" t="s">
        <v>18976</v>
      </c>
      <c r="W7500" t="s">
        <v>308</v>
      </c>
      <c r="X7500" t="s">
        <v>2708</v>
      </c>
      <c r="Y7500" t="str">
        <f>"37-3011"</f>
        <v>37-3011</v>
      </c>
      <c r="Z7500" t="s">
        <v>94</v>
      </c>
      <c r="AA7500">
        <v>238140</v>
      </c>
      <c r="AB7500">
        <v>2</v>
      </c>
      <c r="AD7500" t="s">
        <v>79</v>
      </c>
      <c r="AE7500" t="s">
        <v>80</v>
      </c>
      <c r="AF7500">
        <v>40</v>
      </c>
      <c r="AG7500" s="4">
        <v>0.33333333333333331</v>
      </c>
      <c r="AH7500" s="4">
        <v>0.66666666666666663</v>
      </c>
      <c r="AI7500" s="5">
        <v>14.41</v>
      </c>
      <c r="AL7500" t="s">
        <v>81</v>
      </c>
      <c r="AM7500" t="s">
        <v>82</v>
      </c>
      <c r="AO7500" t="s">
        <v>83</v>
      </c>
      <c r="AP7500" t="s">
        <v>67</v>
      </c>
      <c r="AQ7500" t="s">
        <v>67</v>
      </c>
      <c r="AR7500" t="s">
        <v>82</v>
      </c>
      <c r="AT7500" t="s">
        <v>82</v>
      </c>
      <c r="AW7500" t="s">
        <v>82</v>
      </c>
      <c r="AY7500" t="s">
        <v>1302</v>
      </c>
      <c r="AZ7500" t="s">
        <v>1303</v>
      </c>
      <c r="BA7500" t="s">
        <v>308</v>
      </c>
      <c r="BB7500">
        <v>7960</v>
      </c>
      <c r="BC7500" t="s">
        <v>79</v>
      </c>
      <c r="BH7500" t="s">
        <v>35698</v>
      </c>
      <c r="BI7500" t="s">
        <v>5673</v>
      </c>
      <c r="BJ7500">
        <v>810889528</v>
      </c>
    </row>
    <row r="7501" spans="1:62" x14ac:dyDescent="0.25">
      <c r="A7501" t="s">
        <v>35858</v>
      </c>
      <c r="B7501" s="2">
        <v>43557</v>
      </c>
      <c r="C7501" t="s">
        <v>63</v>
      </c>
      <c r="D7501" s="3">
        <v>43474.364072881945</v>
      </c>
      <c r="E7501" t="s">
        <v>64</v>
      </c>
      <c r="F7501" s="2">
        <v>43557</v>
      </c>
      <c r="G7501" s="2">
        <v>43819</v>
      </c>
      <c r="H7501" t="s">
        <v>34737</v>
      </c>
      <c r="I7501" t="s">
        <v>15113</v>
      </c>
      <c r="J7501" t="s">
        <v>15114</v>
      </c>
      <c r="L7501" t="s">
        <v>15115</v>
      </c>
      <c r="M7501" t="s">
        <v>197</v>
      </c>
      <c r="N7501">
        <v>52040</v>
      </c>
      <c r="O7501" t="s">
        <v>70</v>
      </c>
      <c r="Q7501" t="s">
        <v>15116</v>
      </c>
      <c r="S7501" t="s">
        <v>72</v>
      </c>
      <c r="T7501" t="s">
        <v>194</v>
      </c>
      <c r="U7501" t="s">
        <v>12045</v>
      </c>
      <c r="V7501" t="s">
        <v>12046</v>
      </c>
      <c r="W7501" t="s">
        <v>197</v>
      </c>
      <c r="X7501" t="s">
        <v>3828</v>
      </c>
      <c r="Y7501" t="str">
        <f>"53-7062"</f>
        <v>53-7062</v>
      </c>
      <c r="Z7501" t="s">
        <v>337</v>
      </c>
      <c r="AA7501">
        <v>321214</v>
      </c>
      <c r="AB7501">
        <v>14</v>
      </c>
      <c r="AC7501">
        <v>14</v>
      </c>
      <c r="AD7501" t="s">
        <v>79</v>
      </c>
      <c r="AE7501" t="s">
        <v>95</v>
      </c>
      <c r="AF7501">
        <v>40</v>
      </c>
      <c r="AG7501" s="4">
        <v>0.14583333333333334</v>
      </c>
      <c r="AH7501" s="4">
        <v>0.54166666666666663</v>
      </c>
      <c r="AI7501" s="5">
        <v>14.94</v>
      </c>
      <c r="AJ7501">
        <v>22.41</v>
      </c>
      <c r="AM7501" t="s">
        <v>82</v>
      </c>
      <c r="AO7501" t="s">
        <v>83</v>
      </c>
      <c r="AR7501" t="s">
        <v>82</v>
      </c>
      <c r="AT7501" t="s">
        <v>82</v>
      </c>
      <c r="AW7501" t="s">
        <v>82</v>
      </c>
      <c r="AY7501" t="s">
        <v>34778</v>
      </c>
      <c r="AZ7501" t="s">
        <v>34779</v>
      </c>
      <c r="BA7501" t="s">
        <v>197</v>
      </c>
      <c r="BB7501">
        <v>50248</v>
      </c>
      <c r="BC7501" t="s">
        <v>87</v>
      </c>
      <c r="BD7501" t="s">
        <v>67</v>
      </c>
      <c r="BE7501" t="s">
        <v>67</v>
      </c>
      <c r="BH7501" t="s">
        <v>34780</v>
      </c>
      <c r="BJ7501">
        <v>472425554</v>
      </c>
    </row>
    <row r="7502" spans="1:62" x14ac:dyDescent="0.25">
      <c r="A7502" t="s">
        <v>35981</v>
      </c>
      <c r="B7502" s="2">
        <v>43557</v>
      </c>
      <c r="C7502" t="s">
        <v>63</v>
      </c>
      <c r="D7502" s="3">
        <v>43474.452632592591</v>
      </c>
      <c r="E7502" t="s">
        <v>64</v>
      </c>
      <c r="F7502" s="2">
        <v>43557</v>
      </c>
      <c r="G7502" s="2">
        <v>43829</v>
      </c>
      <c r="H7502" t="s">
        <v>35982</v>
      </c>
      <c r="J7502" t="s">
        <v>35983</v>
      </c>
      <c r="L7502" t="s">
        <v>35984</v>
      </c>
      <c r="M7502" t="s">
        <v>86</v>
      </c>
      <c r="N7502">
        <v>32433</v>
      </c>
      <c r="O7502" t="s">
        <v>70</v>
      </c>
      <c r="Q7502" t="s">
        <v>35985</v>
      </c>
      <c r="S7502" t="s">
        <v>72</v>
      </c>
      <c r="T7502" t="s">
        <v>194</v>
      </c>
      <c r="U7502" t="s">
        <v>12045</v>
      </c>
      <c r="V7502" t="s">
        <v>12046</v>
      </c>
      <c r="W7502" t="s">
        <v>197</v>
      </c>
      <c r="X7502" t="s">
        <v>1427</v>
      </c>
      <c r="Y7502" t="str">
        <f>"37-2012"</f>
        <v>37-2012</v>
      </c>
      <c r="Z7502" t="s">
        <v>373</v>
      </c>
      <c r="AA7502">
        <v>561720</v>
      </c>
      <c r="AB7502">
        <v>15</v>
      </c>
      <c r="AC7502">
        <v>15</v>
      </c>
      <c r="AD7502" t="s">
        <v>79</v>
      </c>
      <c r="AE7502" t="s">
        <v>95</v>
      </c>
      <c r="AF7502">
        <v>40</v>
      </c>
      <c r="AG7502" s="4">
        <v>0.35416666666666669</v>
      </c>
      <c r="AH7502" s="4">
        <v>0.70833333333333337</v>
      </c>
      <c r="AI7502" s="5">
        <v>11.02</v>
      </c>
      <c r="AJ7502">
        <v>16.53</v>
      </c>
      <c r="AM7502" t="s">
        <v>82</v>
      </c>
      <c r="AO7502" t="s">
        <v>83</v>
      </c>
      <c r="AR7502" t="s">
        <v>82</v>
      </c>
      <c r="AT7502" t="s">
        <v>82</v>
      </c>
      <c r="AW7502" t="s">
        <v>82</v>
      </c>
      <c r="AY7502" t="s">
        <v>3944</v>
      </c>
      <c r="AZ7502" t="s">
        <v>2024</v>
      </c>
      <c r="BA7502" t="s">
        <v>86</v>
      </c>
      <c r="BB7502">
        <v>32459</v>
      </c>
      <c r="BC7502" t="s">
        <v>79</v>
      </c>
      <c r="BD7502" t="s">
        <v>67</v>
      </c>
      <c r="BH7502" t="s">
        <v>35986</v>
      </c>
      <c r="BJ7502">
        <v>832423508</v>
      </c>
    </row>
    <row r="7503" spans="1:62" x14ac:dyDescent="0.25">
      <c r="A7503" t="s">
        <v>36192</v>
      </c>
      <c r="B7503" s="2">
        <v>43557</v>
      </c>
      <c r="C7503" t="s">
        <v>63</v>
      </c>
      <c r="D7503" s="3">
        <v>43475.430325347224</v>
      </c>
      <c r="E7503" t="s">
        <v>282</v>
      </c>
      <c r="F7503" s="2">
        <v>43557</v>
      </c>
      <c r="G7503" s="2">
        <v>43829</v>
      </c>
      <c r="H7503" t="s">
        <v>36193</v>
      </c>
      <c r="I7503" t="s">
        <v>36194</v>
      </c>
      <c r="J7503" t="s">
        <v>36195</v>
      </c>
      <c r="K7503" t="s">
        <v>67</v>
      </c>
      <c r="L7503" t="s">
        <v>36196</v>
      </c>
      <c r="M7503" t="s">
        <v>308</v>
      </c>
      <c r="N7503">
        <v>7438</v>
      </c>
      <c r="O7503" t="s">
        <v>70</v>
      </c>
      <c r="P7503" t="s">
        <v>67</v>
      </c>
      <c r="Q7503" t="s">
        <v>36197</v>
      </c>
      <c r="S7503" t="s">
        <v>82</v>
      </c>
      <c r="U7503" t="s">
        <v>92</v>
      </c>
      <c r="X7503" t="s">
        <v>93</v>
      </c>
      <c r="Y7503" t="str">
        <f>"37-3011"</f>
        <v>37-3011</v>
      </c>
      <c r="Z7503" t="s">
        <v>94</v>
      </c>
      <c r="AA7503">
        <v>56173</v>
      </c>
      <c r="AB7503">
        <v>9</v>
      </c>
      <c r="AC7503">
        <v>9</v>
      </c>
      <c r="AD7503" t="s">
        <v>79</v>
      </c>
      <c r="AE7503" t="s">
        <v>80</v>
      </c>
      <c r="AF7503">
        <v>40</v>
      </c>
      <c r="AG7503" s="4">
        <v>0.29166666666666669</v>
      </c>
      <c r="AH7503" s="4">
        <v>0.64583333333333337</v>
      </c>
      <c r="AI7503" s="5">
        <v>14.41</v>
      </c>
      <c r="AM7503" t="s">
        <v>82</v>
      </c>
      <c r="AO7503" t="s">
        <v>83</v>
      </c>
      <c r="AP7503" t="s">
        <v>67</v>
      </c>
      <c r="AQ7503" t="s">
        <v>67</v>
      </c>
      <c r="AR7503" t="s">
        <v>82</v>
      </c>
      <c r="AT7503" t="s">
        <v>82</v>
      </c>
      <c r="AW7503" t="s">
        <v>82</v>
      </c>
      <c r="AY7503" t="s">
        <v>36196</v>
      </c>
      <c r="AZ7503" t="s">
        <v>36198</v>
      </c>
      <c r="BA7503" t="s">
        <v>308</v>
      </c>
      <c r="BB7503">
        <v>7438</v>
      </c>
      <c r="BC7503" t="s">
        <v>79</v>
      </c>
      <c r="BD7503" t="s">
        <v>36199</v>
      </c>
      <c r="BE7503" t="s">
        <v>36200</v>
      </c>
      <c r="BH7503" t="s">
        <v>36195</v>
      </c>
      <c r="BI7503" t="s">
        <v>67</v>
      </c>
      <c r="BJ7503">
        <v>352238994</v>
      </c>
    </row>
    <row r="7504" spans="1:62" x14ac:dyDescent="0.25">
      <c r="A7504" t="s">
        <v>36658</v>
      </c>
      <c r="B7504" s="2">
        <v>43557</v>
      </c>
      <c r="C7504" t="s">
        <v>63</v>
      </c>
      <c r="D7504" s="3">
        <v>43510.375090312496</v>
      </c>
      <c r="E7504" t="s">
        <v>64</v>
      </c>
      <c r="F7504" s="2">
        <v>43600</v>
      </c>
      <c r="G7504" s="2">
        <v>43769</v>
      </c>
      <c r="H7504" t="s">
        <v>16110</v>
      </c>
      <c r="I7504" t="s">
        <v>16111</v>
      </c>
      <c r="J7504" t="s">
        <v>16112</v>
      </c>
      <c r="L7504" t="s">
        <v>7840</v>
      </c>
      <c r="M7504" t="s">
        <v>649</v>
      </c>
      <c r="N7504">
        <v>86005</v>
      </c>
      <c r="O7504" t="s">
        <v>70</v>
      </c>
      <c r="Q7504" t="s">
        <v>16113</v>
      </c>
      <c r="S7504" t="s">
        <v>72</v>
      </c>
      <c r="T7504" t="s">
        <v>651</v>
      </c>
      <c r="U7504" t="s">
        <v>652</v>
      </c>
      <c r="V7504" t="s">
        <v>653</v>
      </c>
      <c r="W7504" t="s">
        <v>207</v>
      </c>
      <c r="X7504" t="s">
        <v>1533</v>
      </c>
      <c r="Y7504" t="str">
        <f>"35-3031"</f>
        <v>35-3031</v>
      </c>
      <c r="Z7504" t="s">
        <v>410</v>
      </c>
      <c r="AA7504">
        <v>713910</v>
      </c>
      <c r="AB7504">
        <v>12</v>
      </c>
      <c r="AC7504">
        <v>12</v>
      </c>
      <c r="AD7504" t="s">
        <v>79</v>
      </c>
      <c r="AE7504" t="s">
        <v>80</v>
      </c>
      <c r="AF7504">
        <v>35</v>
      </c>
      <c r="AG7504" s="4">
        <v>0.375</v>
      </c>
      <c r="AH7504" s="4">
        <v>0.66666666666666663</v>
      </c>
      <c r="AI7504" s="5">
        <v>11.14</v>
      </c>
      <c r="AJ7504">
        <v>16.71</v>
      </c>
      <c r="AK7504">
        <v>23.25</v>
      </c>
      <c r="AL7504" t="s">
        <v>81</v>
      </c>
      <c r="AM7504" t="s">
        <v>82</v>
      </c>
      <c r="AO7504" t="s">
        <v>83</v>
      </c>
      <c r="AR7504" t="s">
        <v>82</v>
      </c>
      <c r="AT7504" t="s">
        <v>82</v>
      </c>
      <c r="AW7504" t="s">
        <v>72</v>
      </c>
      <c r="AX7504">
        <v>3</v>
      </c>
      <c r="AY7504" t="s">
        <v>7840</v>
      </c>
      <c r="AZ7504" t="s">
        <v>7841</v>
      </c>
      <c r="BA7504" t="s">
        <v>649</v>
      </c>
      <c r="BB7504">
        <v>86005</v>
      </c>
      <c r="BC7504" t="s">
        <v>87</v>
      </c>
      <c r="BH7504" t="s">
        <v>16112</v>
      </c>
      <c r="BJ7504">
        <v>860605435</v>
      </c>
    </row>
    <row r="7505" spans="1:62" x14ac:dyDescent="0.25">
      <c r="A7505" t="s">
        <v>36956</v>
      </c>
      <c r="B7505" s="2">
        <v>43557</v>
      </c>
      <c r="C7505" t="s">
        <v>63</v>
      </c>
      <c r="D7505" s="3">
        <v>43488.579929236112</v>
      </c>
      <c r="E7505" t="s">
        <v>117</v>
      </c>
      <c r="H7505" t="s">
        <v>36957</v>
      </c>
      <c r="I7505" t="s">
        <v>36958</v>
      </c>
      <c r="J7505" t="s">
        <v>36959</v>
      </c>
      <c r="K7505" t="s">
        <v>36960</v>
      </c>
      <c r="L7505" t="s">
        <v>7468</v>
      </c>
      <c r="M7505" t="s">
        <v>7460</v>
      </c>
      <c r="N7505">
        <v>96950</v>
      </c>
      <c r="O7505" t="s">
        <v>70</v>
      </c>
      <c r="Q7505" t="s">
        <v>36961</v>
      </c>
      <c r="S7505" t="s">
        <v>72</v>
      </c>
      <c r="T7505" t="s">
        <v>12845</v>
      </c>
      <c r="U7505" t="s">
        <v>12846</v>
      </c>
      <c r="V7505" t="s">
        <v>7459</v>
      </c>
      <c r="W7505" t="s">
        <v>7460</v>
      </c>
      <c r="X7505" t="s">
        <v>36416</v>
      </c>
      <c r="Y7505" t="str">
        <f>"47-2051"</f>
        <v>47-2051</v>
      </c>
      <c r="Z7505" t="s">
        <v>1383</v>
      </c>
      <c r="AA7505">
        <v>721110</v>
      </c>
      <c r="AB7505">
        <v>8</v>
      </c>
      <c r="AD7505" t="s">
        <v>79</v>
      </c>
      <c r="AE7505" t="s">
        <v>599</v>
      </c>
      <c r="AF7505">
        <v>40</v>
      </c>
      <c r="AG7505" s="4">
        <v>0.33333333333333331</v>
      </c>
      <c r="AH7505" s="4">
        <v>0.70833333333333337</v>
      </c>
      <c r="AI7505" s="6">
        <v>15</v>
      </c>
      <c r="AJ7505">
        <v>22.5</v>
      </c>
      <c r="AK7505">
        <v>22.5</v>
      </c>
      <c r="AL7505" t="s">
        <v>81</v>
      </c>
      <c r="AM7505" t="s">
        <v>82</v>
      </c>
      <c r="AO7505" t="s">
        <v>213</v>
      </c>
      <c r="AR7505" t="s">
        <v>82</v>
      </c>
      <c r="AT7505" t="s">
        <v>82</v>
      </c>
      <c r="AW7505" t="s">
        <v>72</v>
      </c>
      <c r="AX7505">
        <v>12</v>
      </c>
      <c r="AY7505" t="s">
        <v>7468</v>
      </c>
      <c r="AZ7505" t="s">
        <v>130</v>
      </c>
      <c r="BA7505" t="s">
        <v>7460</v>
      </c>
      <c r="BB7505">
        <v>96950</v>
      </c>
      <c r="BC7505" t="s">
        <v>87</v>
      </c>
      <c r="BH7505" t="s">
        <v>36962</v>
      </c>
      <c r="BJ7505">
        <v>660815729</v>
      </c>
    </row>
    <row r="7506" spans="1:62" x14ac:dyDescent="0.25">
      <c r="A7506" t="s">
        <v>37004</v>
      </c>
      <c r="B7506" s="2">
        <v>43557</v>
      </c>
      <c r="C7506" t="s">
        <v>63</v>
      </c>
      <c r="D7506" s="3">
        <v>43488.578809618055</v>
      </c>
      <c r="E7506" t="s">
        <v>117</v>
      </c>
      <c r="H7506" t="s">
        <v>36957</v>
      </c>
      <c r="I7506" t="s">
        <v>36958</v>
      </c>
      <c r="J7506" t="s">
        <v>36959</v>
      </c>
      <c r="K7506" t="s">
        <v>36960</v>
      </c>
      <c r="L7506" t="s">
        <v>7468</v>
      </c>
      <c r="M7506" t="s">
        <v>7460</v>
      </c>
      <c r="N7506">
        <v>96950</v>
      </c>
      <c r="O7506" t="s">
        <v>70</v>
      </c>
      <c r="Q7506" t="s">
        <v>36961</v>
      </c>
      <c r="S7506" t="s">
        <v>72</v>
      </c>
      <c r="T7506" t="s">
        <v>12845</v>
      </c>
      <c r="U7506" t="s">
        <v>12846</v>
      </c>
      <c r="V7506" t="s">
        <v>7459</v>
      </c>
      <c r="W7506" t="s">
        <v>7460</v>
      </c>
      <c r="X7506" t="s">
        <v>36955</v>
      </c>
      <c r="Y7506" t="str">
        <f>"47-2031"</f>
        <v>47-2031</v>
      </c>
      <c r="Z7506" t="s">
        <v>1508</v>
      </c>
      <c r="AA7506">
        <v>721110</v>
      </c>
      <c r="AB7506">
        <v>10</v>
      </c>
      <c r="AD7506" t="s">
        <v>79</v>
      </c>
      <c r="AE7506" t="s">
        <v>599</v>
      </c>
      <c r="AF7506">
        <v>40</v>
      </c>
      <c r="AG7506" s="4">
        <v>0.33333333333333331</v>
      </c>
      <c r="AH7506" s="4">
        <v>0.70833333333333337</v>
      </c>
      <c r="AI7506" s="5">
        <v>7.25</v>
      </c>
      <c r="AJ7506">
        <v>10.88</v>
      </c>
      <c r="AK7506">
        <v>22.5</v>
      </c>
      <c r="AL7506" t="s">
        <v>81</v>
      </c>
      <c r="AM7506" t="s">
        <v>82</v>
      </c>
      <c r="AO7506" t="s">
        <v>213</v>
      </c>
      <c r="AR7506" t="s">
        <v>82</v>
      </c>
      <c r="AT7506" t="s">
        <v>82</v>
      </c>
      <c r="AW7506" t="s">
        <v>72</v>
      </c>
      <c r="AX7506">
        <v>12</v>
      </c>
      <c r="AY7506" t="s">
        <v>7468</v>
      </c>
      <c r="AZ7506" t="s">
        <v>130</v>
      </c>
      <c r="BA7506" t="s">
        <v>7460</v>
      </c>
      <c r="BB7506">
        <v>96950</v>
      </c>
      <c r="BC7506" t="s">
        <v>87</v>
      </c>
      <c r="BH7506" t="s">
        <v>36962</v>
      </c>
      <c r="BJ7506">
        <v>660815729</v>
      </c>
    </row>
    <row r="7507" spans="1:62" x14ac:dyDescent="0.25">
      <c r="A7507" t="s">
        <v>37103</v>
      </c>
      <c r="B7507" s="2">
        <v>43557</v>
      </c>
      <c r="C7507" t="s">
        <v>63</v>
      </c>
      <c r="D7507" s="3">
        <v>43493.409338784724</v>
      </c>
      <c r="E7507" t="s">
        <v>64</v>
      </c>
      <c r="F7507" s="2">
        <v>43580</v>
      </c>
      <c r="G7507" s="2">
        <v>43760</v>
      </c>
      <c r="H7507" t="s">
        <v>37104</v>
      </c>
      <c r="I7507" t="s">
        <v>37105</v>
      </c>
      <c r="J7507" t="s">
        <v>37106</v>
      </c>
      <c r="L7507" t="s">
        <v>37107</v>
      </c>
      <c r="M7507" t="s">
        <v>298</v>
      </c>
      <c r="N7507">
        <v>4017</v>
      </c>
      <c r="O7507" t="s">
        <v>70</v>
      </c>
      <c r="Q7507" t="s">
        <v>37108</v>
      </c>
      <c r="S7507" t="s">
        <v>72</v>
      </c>
      <c r="T7507" t="s">
        <v>37109</v>
      </c>
      <c r="U7507" t="s">
        <v>37110</v>
      </c>
      <c r="V7507" t="s">
        <v>489</v>
      </c>
      <c r="W7507" t="s">
        <v>298</v>
      </c>
      <c r="X7507" t="s">
        <v>1058</v>
      </c>
      <c r="Y7507" t="str">
        <f>"35-2014"</f>
        <v>35-2014</v>
      </c>
      <c r="Z7507" t="s">
        <v>301</v>
      </c>
      <c r="AA7507">
        <v>721110</v>
      </c>
      <c r="AB7507">
        <v>6</v>
      </c>
      <c r="AC7507">
        <v>6</v>
      </c>
      <c r="AD7507" t="s">
        <v>79</v>
      </c>
      <c r="AE7507" t="s">
        <v>80</v>
      </c>
      <c r="AF7507">
        <v>35</v>
      </c>
      <c r="AG7507" s="4">
        <v>0.25</v>
      </c>
      <c r="AH7507" s="4">
        <v>0.58333333333333337</v>
      </c>
      <c r="AI7507" s="5">
        <v>13.25</v>
      </c>
      <c r="AL7507" t="s">
        <v>81</v>
      </c>
      <c r="AM7507" t="s">
        <v>82</v>
      </c>
      <c r="AO7507" t="s">
        <v>83</v>
      </c>
      <c r="AR7507" t="s">
        <v>82</v>
      </c>
      <c r="AT7507" t="s">
        <v>82</v>
      </c>
      <c r="AW7507" t="s">
        <v>72</v>
      </c>
      <c r="AX7507">
        <v>1</v>
      </c>
      <c r="AY7507" t="s">
        <v>37107</v>
      </c>
      <c r="AZ7507" t="s">
        <v>5551</v>
      </c>
      <c r="BA7507" t="s">
        <v>298</v>
      </c>
      <c r="BB7507">
        <v>4017</v>
      </c>
      <c r="BC7507" t="s">
        <v>87</v>
      </c>
      <c r="BH7507" t="s">
        <v>37106</v>
      </c>
      <c r="BJ7507">
        <v>272004242</v>
      </c>
    </row>
    <row r="7508" spans="1:62" x14ac:dyDescent="0.25">
      <c r="A7508" t="s">
        <v>37117</v>
      </c>
      <c r="B7508" s="2">
        <v>43557</v>
      </c>
      <c r="C7508" t="s">
        <v>63</v>
      </c>
      <c r="D7508" s="3">
        <v>43493.40721513889</v>
      </c>
      <c r="E7508" t="s">
        <v>64</v>
      </c>
      <c r="F7508" s="2">
        <v>43580</v>
      </c>
      <c r="G7508" s="2">
        <v>43760</v>
      </c>
      <c r="H7508" t="s">
        <v>37104</v>
      </c>
      <c r="I7508" t="s">
        <v>37105</v>
      </c>
      <c r="J7508" t="s">
        <v>37106</v>
      </c>
      <c r="L7508" t="s">
        <v>37107</v>
      </c>
      <c r="M7508" t="s">
        <v>298</v>
      </c>
      <c r="N7508">
        <v>4017</v>
      </c>
      <c r="O7508" t="s">
        <v>70</v>
      </c>
      <c r="Q7508" t="s">
        <v>37108</v>
      </c>
      <c r="S7508" t="s">
        <v>72</v>
      </c>
      <c r="T7508" t="s">
        <v>37109</v>
      </c>
      <c r="U7508" t="s">
        <v>37110</v>
      </c>
      <c r="V7508" t="s">
        <v>489</v>
      </c>
      <c r="W7508" t="s">
        <v>298</v>
      </c>
      <c r="X7508" t="s">
        <v>1427</v>
      </c>
      <c r="Y7508" t="str">
        <f>"37-2012"</f>
        <v>37-2012</v>
      </c>
      <c r="Z7508" t="s">
        <v>373</v>
      </c>
      <c r="AA7508">
        <v>721110</v>
      </c>
      <c r="AB7508">
        <v>5</v>
      </c>
      <c r="AC7508">
        <v>5</v>
      </c>
      <c r="AD7508" t="s">
        <v>79</v>
      </c>
      <c r="AE7508" t="s">
        <v>80</v>
      </c>
      <c r="AF7508">
        <v>35</v>
      </c>
      <c r="AG7508" s="4">
        <v>0.25</v>
      </c>
      <c r="AH7508" s="4">
        <v>0.58333333333333337</v>
      </c>
      <c r="AI7508" s="5">
        <v>11.6</v>
      </c>
      <c r="AL7508" t="s">
        <v>81</v>
      </c>
      <c r="AM7508" t="s">
        <v>82</v>
      </c>
      <c r="AO7508" t="s">
        <v>83</v>
      </c>
      <c r="AR7508" t="s">
        <v>82</v>
      </c>
      <c r="AT7508" t="s">
        <v>82</v>
      </c>
      <c r="AW7508" t="s">
        <v>72</v>
      </c>
      <c r="AX7508">
        <v>1</v>
      </c>
      <c r="AY7508" t="s">
        <v>37107</v>
      </c>
      <c r="AZ7508" t="s">
        <v>5551</v>
      </c>
      <c r="BA7508" t="s">
        <v>298</v>
      </c>
      <c r="BB7508">
        <v>4017</v>
      </c>
      <c r="BC7508" t="s">
        <v>87</v>
      </c>
      <c r="BH7508" t="s">
        <v>37106</v>
      </c>
      <c r="BJ7508">
        <v>272004242</v>
      </c>
    </row>
    <row r="7509" spans="1:62" x14ac:dyDescent="0.25">
      <c r="A7509" t="s">
        <v>37118</v>
      </c>
      <c r="B7509" s="2">
        <v>43557</v>
      </c>
      <c r="C7509" t="s">
        <v>63</v>
      </c>
      <c r="D7509" s="3">
        <v>43493.411963298611</v>
      </c>
      <c r="E7509" t="s">
        <v>64</v>
      </c>
      <c r="F7509" s="2">
        <v>43580</v>
      </c>
      <c r="G7509" s="2">
        <v>43760</v>
      </c>
      <c r="H7509" t="s">
        <v>37104</v>
      </c>
      <c r="I7509" t="s">
        <v>37105</v>
      </c>
      <c r="J7509" t="s">
        <v>37106</v>
      </c>
      <c r="L7509" t="s">
        <v>37107</v>
      </c>
      <c r="M7509" t="s">
        <v>298</v>
      </c>
      <c r="N7509">
        <v>4017</v>
      </c>
      <c r="O7509" t="s">
        <v>70</v>
      </c>
      <c r="Q7509" t="s">
        <v>37108</v>
      </c>
      <c r="S7509" t="s">
        <v>72</v>
      </c>
      <c r="T7509" t="s">
        <v>37109</v>
      </c>
      <c r="U7509" t="s">
        <v>37110</v>
      </c>
      <c r="V7509" t="s">
        <v>489</v>
      </c>
      <c r="W7509" t="s">
        <v>298</v>
      </c>
      <c r="X7509" t="s">
        <v>37119</v>
      </c>
      <c r="Y7509" t="str">
        <f>"35-3031"</f>
        <v>35-3031</v>
      </c>
      <c r="Z7509" t="s">
        <v>410</v>
      </c>
      <c r="AA7509">
        <v>721110</v>
      </c>
      <c r="AB7509">
        <v>17</v>
      </c>
      <c r="AC7509">
        <v>17</v>
      </c>
      <c r="AD7509" t="s">
        <v>79</v>
      </c>
      <c r="AE7509" t="s">
        <v>80</v>
      </c>
      <c r="AF7509">
        <v>40</v>
      </c>
      <c r="AG7509" s="4">
        <v>0.45833333333333331</v>
      </c>
      <c r="AH7509" s="4">
        <v>0.91666666666666663</v>
      </c>
      <c r="AI7509" s="6">
        <v>11</v>
      </c>
      <c r="AL7509" t="s">
        <v>81</v>
      </c>
      <c r="AM7509" t="s">
        <v>82</v>
      </c>
      <c r="AO7509" t="s">
        <v>83</v>
      </c>
      <c r="AR7509" t="s">
        <v>82</v>
      </c>
      <c r="AT7509" t="s">
        <v>82</v>
      </c>
      <c r="AW7509" t="s">
        <v>72</v>
      </c>
      <c r="AX7509">
        <v>1</v>
      </c>
      <c r="AY7509" t="s">
        <v>37107</v>
      </c>
      <c r="AZ7509" t="s">
        <v>5551</v>
      </c>
      <c r="BA7509" t="s">
        <v>298</v>
      </c>
      <c r="BB7509">
        <v>4017</v>
      </c>
      <c r="BC7509" t="s">
        <v>87</v>
      </c>
      <c r="BH7509" t="s">
        <v>37106</v>
      </c>
      <c r="BJ7509">
        <v>272004242</v>
      </c>
    </row>
    <row r="7510" spans="1:62" x14ac:dyDescent="0.25">
      <c r="A7510" t="s">
        <v>37120</v>
      </c>
      <c r="B7510" s="2">
        <v>43557</v>
      </c>
      <c r="C7510" t="s">
        <v>63</v>
      </c>
      <c r="D7510" s="3">
        <v>43495.181118969907</v>
      </c>
      <c r="E7510" t="s">
        <v>64</v>
      </c>
      <c r="F7510" s="2">
        <v>43585</v>
      </c>
      <c r="G7510" s="2">
        <v>43770</v>
      </c>
      <c r="H7510" t="s">
        <v>37121</v>
      </c>
      <c r="J7510" t="s">
        <v>37122</v>
      </c>
      <c r="L7510" t="s">
        <v>37123</v>
      </c>
      <c r="M7510" t="s">
        <v>232</v>
      </c>
      <c r="N7510">
        <v>11771</v>
      </c>
      <c r="O7510" t="s">
        <v>70</v>
      </c>
      <c r="Q7510" t="s">
        <v>37124</v>
      </c>
      <c r="S7510" t="s">
        <v>72</v>
      </c>
      <c r="T7510" t="s">
        <v>5899</v>
      </c>
      <c r="U7510" t="s">
        <v>5900</v>
      </c>
      <c r="V7510" t="s">
        <v>5901</v>
      </c>
      <c r="W7510" t="s">
        <v>86</v>
      </c>
      <c r="X7510" t="s">
        <v>25871</v>
      </c>
      <c r="Y7510" t="str">
        <f>"35-3031"</f>
        <v>35-3031</v>
      </c>
      <c r="Z7510" t="s">
        <v>410</v>
      </c>
      <c r="AA7510">
        <v>722211</v>
      </c>
      <c r="AB7510">
        <v>13</v>
      </c>
      <c r="AC7510">
        <v>13</v>
      </c>
      <c r="AD7510" t="s">
        <v>79</v>
      </c>
      <c r="AE7510" t="s">
        <v>80</v>
      </c>
      <c r="AF7510">
        <v>40</v>
      </c>
      <c r="AG7510" s="4">
        <v>0.41666666666666669</v>
      </c>
      <c r="AH7510" s="4">
        <v>0.75</v>
      </c>
      <c r="AI7510" s="5">
        <v>14.19</v>
      </c>
      <c r="AJ7510">
        <v>21.29</v>
      </c>
      <c r="AK7510">
        <v>21.75</v>
      </c>
      <c r="AL7510" t="s">
        <v>81</v>
      </c>
      <c r="AM7510" t="s">
        <v>82</v>
      </c>
      <c r="AO7510" t="s">
        <v>83</v>
      </c>
      <c r="AR7510" t="s">
        <v>82</v>
      </c>
      <c r="AT7510" t="s">
        <v>82</v>
      </c>
      <c r="AW7510" t="s">
        <v>82</v>
      </c>
      <c r="AY7510" t="s">
        <v>37123</v>
      </c>
      <c r="AZ7510" t="s">
        <v>698</v>
      </c>
      <c r="BA7510" t="s">
        <v>232</v>
      </c>
      <c r="BB7510">
        <v>11771</v>
      </c>
      <c r="BC7510" t="s">
        <v>87</v>
      </c>
      <c r="BH7510" t="s">
        <v>37122</v>
      </c>
      <c r="BJ7510">
        <v>112028458</v>
      </c>
    </row>
    <row r="7511" spans="1:62" x14ac:dyDescent="0.25">
      <c r="A7511" t="s">
        <v>37200</v>
      </c>
      <c r="B7511" s="2">
        <v>43557</v>
      </c>
      <c r="C7511" t="s">
        <v>63</v>
      </c>
      <c r="D7511" s="3">
        <v>43495.414818831021</v>
      </c>
      <c r="E7511" t="s">
        <v>282</v>
      </c>
      <c r="F7511" s="2">
        <v>43571</v>
      </c>
      <c r="G7511" s="2">
        <v>43770</v>
      </c>
      <c r="H7511" t="s">
        <v>37201</v>
      </c>
      <c r="I7511" t="s">
        <v>130</v>
      </c>
      <c r="J7511" t="s">
        <v>37202</v>
      </c>
      <c r="K7511" t="s">
        <v>37203</v>
      </c>
      <c r="L7511" t="s">
        <v>10131</v>
      </c>
      <c r="M7511" t="s">
        <v>86</v>
      </c>
      <c r="N7511">
        <v>32550</v>
      </c>
      <c r="O7511" t="s">
        <v>70</v>
      </c>
      <c r="P7511" t="s">
        <v>130</v>
      </c>
      <c r="Q7511" t="s">
        <v>37204</v>
      </c>
      <c r="S7511" t="s">
        <v>72</v>
      </c>
      <c r="T7511" t="s">
        <v>37156</v>
      </c>
      <c r="U7511" t="s">
        <v>37157</v>
      </c>
      <c r="V7511" t="s">
        <v>37158</v>
      </c>
      <c r="W7511" t="s">
        <v>86</v>
      </c>
      <c r="X7511" t="s">
        <v>1427</v>
      </c>
      <c r="Y7511" t="str">
        <f>"37-2012"</f>
        <v>37-2012</v>
      </c>
      <c r="Z7511" t="s">
        <v>373</v>
      </c>
      <c r="AA7511">
        <v>561720</v>
      </c>
      <c r="AB7511">
        <v>34</v>
      </c>
      <c r="AC7511">
        <v>32</v>
      </c>
      <c r="AD7511" t="s">
        <v>79</v>
      </c>
      <c r="AE7511" t="s">
        <v>80</v>
      </c>
      <c r="AF7511">
        <v>35</v>
      </c>
      <c r="AG7511" s="4">
        <v>0.375</v>
      </c>
      <c r="AH7511" s="4">
        <v>0.70833333333333337</v>
      </c>
      <c r="AI7511" s="5">
        <v>11.02</v>
      </c>
      <c r="AJ7511">
        <v>0</v>
      </c>
      <c r="AK7511">
        <v>0</v>
      </c>
      <c r="AM7511" t="s">
        <v>82</v>
      </c>
      <c r="AO7511" t="s">
        <v>83</v>
      </c>
      <c r="AR7511" t="s">
        <v>82</v>
      </c>
      <c r="AT7511" t="s">
        <v>82</v>
      </c>
      <c r="AW7511" t="s">
        <v>82</v>
      </c>
      <c r="AY7511" t="s">
        <v>7151</v>
      </c>
      <c r="AZ7511" t="s">
        <v>3986</v>
      </c>
      <c r="BA7511" t="s">
        <v>86</v>
      </c>
      <c r="BB7511">
        <v>32541</v>
      </c>
      <c r="BC7511" t="s">
        <v>79</v>
      </c>
      <c r="BH7511" t="s">
        <v>37205</v>
      </c>
      <c r="BJ7511">
        <v>815432219</v>
      </c>
    </row>
    <row r="7512" spans="1:62" x14ac:dyDescent="0.25">
      <c r="A7512" t="s">
        <v>37229</v>
      </c>
      <c r="B7512" s="2">
        <v>43557</v>
      </c>
      <c r="C7512" t="s">
        <v>63</v>
      </c>
      <c r="D7512" s="3">
        <v>43496.310286261571</v>
      </c>
      <c r="E7512" t="s">
        <v>64</v>
      </c>
      <c r="F7512" s="2">
        <v>43586</v>
      </c>
      <c r="G7512" s="2">
        <v>43769</v>
      </c>
      <c r="H7512" t="s">
        <v>37230</v>
      </c>
      <c r="I7512" t="s">
        <v>37231</v>
      </c>
      <c r="J7512" t="s">
        <v>37232</v>
      </c>
      <c r="L7512" t="s">
        <v>37233</v>
      </c>
      <c r="M7512" t="s">
        <v>1101</v>
      </c>
      <c r="N7512">
        <v>5254</v>
      </c>
      <c r="O7512" t="s">
        <v>70</v>
      </c>
      <c r="Q7512" t="s">
        <v>37234</v>
      </c>
      <c r="S7512" t="s">
        <v>72</v>
      </c>
      <c r="T7512" t="s">
        <v>4133</v>
      </c>
      <c r="U7512" t="s">
        <v>3783</v>
      </c>
      <c r="V7512" t="s">
        <v>2207</v>
      </c>
      <c r="W7512" t="s">
        <v>86</v>
      </c>
      <c r="X7512" t="s">
        <v>3794</v>
      </c>
      <c r="Y7512" t="str">
        <f>"35-3031"</f>
        <v>35-3031</v>
      </c>
      <c r="Z7512" t="s">
        <v>410</v>
      </c>
      <c r="AA7512">
        <v>721110</v>
      </c>
      <c r="AB7512">
        <v>6</v>
      </c>
      <c r="AC7512">
        <v>6</v>
      </c>
      <c r="AD7512" t="s">
        <v>79</v>
      </c>
      <c r="AE7512" t="s">
        <v>95</v>
      </c>
      <c r="AF7512">
        <v>35</v>
      </c>
      <c r="AG7512" s="4">
        <v>0.29166666666666669</v>
      </c>
      <c r="AH7512" s="4">
        <v>0.58333333333333337</v>
      </c>
      <c r="AI7512" s="5">
        <v>15.2</v>
      </c>
      <c r="AJ7512">
        <v>22.8</v>
      </c>
      <c r="AL7512" t="s">
        <v>81</v>
      </c>
      <c r="AM7512" t="s">
        <v>82</v>
      </c>
      <c r="AO7512" t="s">
        <v>83</v>
      </c>
      <c r="AR7512" t="s">
        <v>82</v>
      </c>
      <c r="AT7512" t="s">
        <v>82</v>
      </c>
      <c r="AW7512" t="s">
        <v>72</v>
      </c>
      <c r="AX7512">
        <v>1</v>
      </c>
      <c r="AY7512" t="s">
        <v>37233</v>
      </c>
      <c r="AZ7512" t="s">
        <v>5749</v>
      </c>
      <c r="BA7512" t="s">
        <v>1101</v>
      </c>
      <c r="BB7512">
        <v>5254</v>
      </c>
      <c r="BC7512" t="s">
        <v>87</v>
      </c>
      <c r="BH7512" t="s">
        <v>37235</v>
      </c>
      <c r="BJ7512">
        <v>371793651</v>
      </c>
    </row>
    <row r="7513" spans="1:62" x14ac:dyDescent="0.25">
      <c r="A7513" t="s">
        <v>37236</v>
      </c>
      <c r="B7513" s="2">
        <v>43557</v>
      </c>
      <c r="C7513" t="s">
        <v>63</v>
      </c>
      <c r="D7513" s="3">
        <v>43508.491462384256</v>
      </c>
      <c r="E7513" t="s">
        <v>64</v>
      </c>
      <c r="F7513" s="2">
        <v>43586</v>
      </c>
      <c r="G7513" s="2">
        <v>43753</v>
      </c>
      <c r="H7513" t="s">
        <v>37237</v>
      </c>
      <c r="I7513" t="s">
        <v>67</v>
      </c>
      <c r="J7513" t="s">
        <v>37238</v>
      </c>
      <c r="K7513" t="s">
        <v>67</v>
      </c>
      <c r="L7513" t="s">
        <v>37239</v>
      </c>
      <c r="M7513" t="s">
        <v>232</v>
      </c>
      <c r="N7513">
        <v>12943</v>
      </c>
      <c r="O7513" t="s">
        <v>70</v>
      </c>
      <c r="P7513" t="s">
        <v>67</v>
      </c>
      <c r="Q7513" t="s">
        <v>37240</v>
      </c>
      <c r="S7513" t="s">
        <v>72</v>
      </c>
      <c r="T7513" t="s">
        <v>5789</v>
      </c>
      <c r="U7513" t="s">
        <v>5854</v>
      </c>
      <c r="V7513" t="s">
        <v>5791</v>
      </c>
      <c r="W7513" t="s">
        <v>232</v>
      </c>
      <c r="X7513" t="s">
        <v>1844</v>
      </c>
      <c r="Y7513" t="str">
        <f>"35-2014"</f>
        <v>35-2014</v>
      </c>
      <c r="Z7513" t="s">
        <v>301</v>
      </c>
      <c r="AA7513">
        <v>721110</v>
      </c>
      <c r="AB7513">
        <v>8</v>
      </c>
      <c r="AC7513">
        <v>8</v>
      </c>
      <c r="AD7513" t="s">
        <v>79</v>
      </c>
      <c r="AE7513" t="s">
        <v>80</v>
      </c>
      <c r="AF7513">
        <v>40</v>
      </c>
      <c r="AG7513" s="4">
        <v>0.33333333333333331</v>
      </c>
      <c r="AH7513" s="4">
        <v>0.66666666666666663</v>
      </c>
      <c r="AI7513" s="5">
        <v>12.72</v>
      </c>
      <c r="AJ7513">
        <v>19.079999999999998</v>
      </c>
      <c r="AL7513" t="s">
        <v>81</v>
      </c>
      <c r="AM7513" t="s">
        <v>82</v>
      </c>
      <c r="AO7513" t="s">
        <v>83</v>
      </c>
      <c r="AP7513" t="s">
        <v>662</v>
      </c>
      <c r="AQ7513" t="s">
        <v>662</v>
      </c>
      <c r="AR7513" t="s">
        <v>82</v>
      </c>
      <c r="AT7513" t="s">
        <v>82</v>
      </c>
      <c r="AW7513" t="s">
        <v>72</v>
      </c>
      <c r="AX7513">
        <v>5</v>
      </c>
      <c r="AY7513" t="s">
        <v>37239</v>
      </c>
      <c r="AZ7513" t="s">
        <v>1321</v>
      </c>
      <c r="BA7513" t="s">
        <v>232</v>
      </c>
      <c r="BB7513">
        <v>12943</v>
      </c>
      <c r="BC7513" t="s">
        <v>87</v>
      </c>
      <c r="BH7513" t="s">
        <v>37238</v>
      </c>
      <c r="BJ7513">
        <v>140481190</v>
      </c>
    </row>
    <row r="7514" spans="1:62" x14ac:dyDescent="0.25">
      <c r="A7514" t="s">
        <v>37264</v>
      </c>
      <c r="B7514" s="2">
        <v>43557</v>
      </c>
      <c r="C7514" t="s">
        <v>63</v>
      </c>
      <c r="D7514" s="3">
        <v>43510.213705555558</v>
      </c>
      <c r="E7514" t="s">
        <v>64</v>
      </c>
      <c r="F7514" s="2">
        <v>43586</v>
      </c>
      <c r="G7514" s="2">
        <v>43753</v>
      </c>
      <c r="H7514" t="s">
        <v>37237</v>
      </c>
      <c r="I7514" t="s">
        <v>67</v>
      </c>
      <c r="J7514" t="s">
        <v>37238</v>
      </c>
      <c r="K7514" t="s">
        <v>67</v>
      </c>
      <c r="L7514" t="s">
        <v>37239</v>
      </c>
      <c r="M7514" t="s">
        <v>232</v>
      </c>
      <c r="N7514">
        <v>12943</v>
      </c>
      <c r="O7514" t="s">
        <v>70</v>
      </c>
      <c r="P7514" t="s">
        <v>67</v>
      </c>
      <c r="Q7514" t="s">
        <v>37240</v>
      </c>
      <c r="S7514" t="s">
        <v>72</v>
      </c>
      <c r="T7514" t="s">
        <v>5789</v>
      </c>
      <c r="U7514" t="s">
        <v>5854</v>
      </c>
      <c r="V7514" t="s">
        <v>5791</v>
      </c>
      <c r="W7514" t="s">
        <v>232</v>
      </c>
      <c r="X7514" t="s">
        <v>1427</v>
      </c>
      <c r="Y7514" t="str">
        <f>"37-2012"</f>
        <v>37-2012</v>
      </c>
      <c r="Z7514" t="s">
        <v>373</v>
      </c>
      <c r="AA7514">
        <v>721110</v>
      </c>
      <c r="AB7514">
        <v>4</v>
      </c>
      <c r="AC7514">
        <v>4</v>
      </c>
      <c r="AD7514" t="s">
        <v>79</v>
      </c>
      <c r="AE7514" t="s">
        <v>80</v>
      </c>
      <c r="AF7514">
        <v>40</v>
      </c>
      <c r="AG7514" s="4">
        <v>0.33333333333333331</v>
      </c>
      <c r="AH7514" s="4">
        <v>0.66666666666666663</v>
      </c>
      <c r="AI7514" s="5">
        <v>12.53</v>
      </c>
      <c r="AJ7514">
        <v>18.8</v>
      </c>
      <c r="AL7514" t="s">
        <v>81</v>
      </c>
      <c r="AM7514" t="s">
        <v>82</v>
      </c>
      <c r="AO7514" t="s">
        <v>83</v>
      </c>
      <c r="AP7514" t="s">
        <v>67</v>
      </c>
      <c r="AQ7514" t="s">
        <v>662</v>
      </c>
      <c r="AR7514" t="s">
        <v>82</v>
      </c>
      <c r="AT7514" t="s">
        <v>82</v>
      </c>
      <c r="AW7514" t="s">
        <v>72</v>
      </c>
      <c r="AX7514">
        <v>6</v>
      </c>
      <c r="AY7514" t="s">
        <v>37239</v>
      </c>
      <c r="AZ7514" t="s">
        <v>1321</v>
      </c>
      <c r="BA7514" t="s">
        <v>232</v>
      </c>
      <c r="BB7514">
        <v>12943</v>
      </c>
      <c r="BC7514" t="s">
        <v>87</v>
      </c>
      <c r="BH7514" t="s">
        <v>37238</v>
      </c>
      <c r="BI7514" t="s">
        <v>67</v>
      </c>
      <c r="BJ7514">
        <v>140481190</v>
      </c>
    </row>
    <row r="7515" spans="1:62" x14ac:dyDescent="0.25">
      <c r="A7515" t="s">
        <v>37271</v>
      </c>
      <c r="B7515" s="2">
        <v>43557</v>
      </c>
      <c r="C7515" t="s">
        <v>63</v>
      </c>
      <c r="D7515" s="3">
        <v>43496.314578634257</v>
      </c>
      <c r="E7515" t="s">
        <v>64</v>
      </c>
      <c r="F7515" s="2">
        <v>43586</v>
      </c>
      <c r="G7515" s="2">
        <v>43769</v>
      </c>
      <c r="H7515" t="s">
        <v>37230</v>
      </c>
      <c r="I7515" t="s">
        <v>37231</v>
      </c>
      <c r="J7515" t="s">
        <v>37232</v>
      </c>
      <c r="L7515" t="s">
        <v>37233</v>
      </c>
      <c r="M7515" t="s">
        <v>1101</v>
      </c>
      <c r="N7515">
        <v>5254</v>
      </c>
      <c r="O7515" t="s">
        <v>70</v>
      </c>
      <c r="Q7515" t="s">
        <v>37234</v>
      </c>
      <c r="S7515" t="s">
        <v>72</v>
      </c>
      <c r="T7515" t="s">
        <v>4133</v>
      </c>
      <c r="U7515" t="s">
        <v>3783</v>
      </c>
      <c r="V7515" t="s">
        <v>2207</v>
      </c>
      <c r="W7515" t="s">
        <v>86</v>
      </c>
      <c r="X7515" t="s">
        <v>1500</v>
      </c>
      <c r="Y7515" t="str">
        <f>"35-2014"</f>
        <v>35-2014</v>
      </c>
      <c r="Z7515" t="s">
        <v>301</v>
      </c>
      <c r="AA7515">
        <v>721110</v>
      </c>
      <c r="AB7515">
        <v>6</v>
      </c>
      <c r="AC7515">
        <v>6</v>
      </c>
      <c r="AD7515" t="s">
        <v>79</v>
      </c>
      <c r="AE7515" t="s">
        <v>95</v>
      </c>
      <c r="AF7515">
        <v>35</v>
      </c>
      <c r="AG7515" s="4">
        <v>0.29166666666666669</v>
      </c>
      <c r="AH7515" s="4">
        <v>0.58333333333333337</v>
      </c>
      <c r="AI7515" s="5">
        <v>14.91</v>
      </c>
      <c r="AJ7515">
        <v>22.37</v>
      </c>
      <c r="AL7515" t="s">
        <v>81</v>
      </c>
      <c r="AM7515" t="s">
        <v>82</v>
      </c>
      <c r="AO7515" t="s">
        <v>83</v>
      </c>
      <c r="AR7515" t="s">
        <v>82</v>
      </c>
      <c r="AT7515" t="s">
        <v>82</v>
      </c>
      <c r="AW7515" t="s">
        <v>72</v>
      </c>
      <c r="AX7515">
        <v>1</v>
      </c>
      <c r="AY7515" t="s">
        <v>37233</v>
      </c>
      <c r="AZ7515" t="s">
        <v>5749</v>
      </c>
      <c r="BA7515" t="s">
        <v>1101</v>
      </c>
      <c r="BB7515">
        <v>5254</v>
      </c>
      <c r="BC7515" t="s">
        <v>87</v>
      </c>
      <c r="BH7515" t="s">
        <v>37235</v>
      </c>
      <c r="BJ7515">
        <v>371793651</v>
      </c>
    </row>
    <row r="7516" spans="1:62" x14ac:dyDescent="0.25">
      <c r="A7516" t="s">
        <v>37410</v>
      </c>
      <c r="B7516" s="2">
        <v>43557</v>
      </c>
      <c r="C7516" t="s">
        <v>63</v>
      </c>
      <c r="D7516" s="3">
        <v>43501.490116076391</v>
      </c>
      <c r="E7516" t="s">
        <v>64</v>
      </c>
      <c r="F7516" s="2">
        <v>43586</v>
      </c>
      <c r="G7516" s="2">
        <v>43738</v>
      </c>
      <c r="H7516" t="s">
        <v>6392</v>
      </c>
      <c r="I7516" t="s">
        <v>67</v>
      </c>
      <c r="J7516" t="s">
        <v>37411</v>
      </c>
      <c r="K7516" t="s">
        <v>2442</v>
      </c>
      <c r="L7516" t="s">
        <v>6394</v>
      </c>
      <c r="M7516" t="s">
        <v>859</v>
      </c>
      <c r="N7516">
        <v>98004</v>
      </c>
      <c r="O7516" t="s">
        <v>70</v>
      </c>
      <c r="Q7516" t="s">
        <v>6395</v>
      </c>
      <c r="R7516">
        <v>7216</v>
      </c>
      <c r="S7516" t="s">
        <v>82</v>
      </c>
      <c r="U7516" t="s">
        <v>92</v>
      </c>
      <c r="X7516" t="s">
        <v>37412</v>
      </c>
      <c r="Y7516" t="str">
        <f>"51-3092"</f>
        <v>51-3092</v>
      </c>
      <c r="Z7516" t="s">
        <v>6248</v>
      </c>
      <c r="AA7516">
        <v>311712</v>
      </c>
      <c r="AB7516">
        <v>15</v>
      </c>
      <c r="AC7516">
        <v>15</v>
      </c>
      <c r="AD7516" t="s">
        <v>79</v>
      </c>
      <c r="AE7516" t="s">
        <v>80</v>
      </c>
      <c r="AF7516">
        <v>40</v>
      </c>
      <c r="AG7516" s="4">
        <v>0.33333333333333331</v>
      </c>
      <c r="AH7516" s="4">
        <v>0.70833333333333337</v>
      </c>
      <c r="AI7516" s="5">
        <v>14.48</v>
      </c>
      <c r="AJ7516">
        <v>21.72</v>
      </c>
      <c r="AK7516">
        <v>21.72</v>
      </c>
      <c r="AL7516" t="s">
        <v>81</v>
      </c>
      <c r="AM7516" t="s">
        <v>82</v>
      </c>
      <c r="AO7516" t="s">
        <v>83</v>
      </c>
      <c r="AP7516" t="s">
        <v>67</v>
      </c>
      <c r="AQ7516" t="s">
        <v>67</v>
      </c>
      <c r="AR7516" t="s">
        <v>82</v>
      </c>
      <c r="AT7516" t="s">
        <v>82</v>
      </c>
      <c r="AW7516" t="s">
        <v>72</v>
      </c>
      <c r="AX7516">
        <v>24</v>
      </c>
      <c r="AY7516" t="s">
        <v>6397</v>
      </c>
      <c r="AZ7516" t="s">
        <v>6398</v>
      </c>
      <c r="BA7516" t="s">
        <v>595</v>
      </c>
      <c r="BB7516">
        <v>99612</v>
      </c>
      <c r="BC7516" t="s">
        <v>79</v>
      </c>
      <c r="BH7516" t="s">
        <v>6399</v>
      </c>
      <c r="BI7516" t="s">
        <v>67</v>
      </c>
      <c r="BJ7516">
        <v>910556456</v>
      </c>
    </row>
    <row r="7517" spans="1:62" x14ac:dyDescent="0.25">
      <c r="A7517" t="s">
        <v>37525</v>
      </c>
      <c r="B7517" s="2">
        <v>43557</v>
      </c>
      <c r="C7517" t="s">
        <v>63</v>
      </c>
      <c r="D7517" s="3">
        <v>43502.503781898151</v>
      </c>
      <c r="E7517" t="s">
        <v>64</v>
      </c>
      <c r="F7517" s="2">
        <v>43577</v>
      </c>
      <c r="G7517" s="2">
        <v>43799</v>
      </c>
      <c r="H7517" t="s">
        <v>10466</v>
      </c>
      <c r="I7517" t="s">
        <v>67</v>
      </c>
      <c r="J7517" t="s">
        <v>10467</v>
      </c>
      <c r="K7517" t="s">
        <v>67</v>
      </c>
      <c r="L7517" t="s">
        <v>10468</v>
      </c>
      <c r="M7517" t="s">
        <v>105</v>
      </c>
      <c r="N7517">
        <v>78520</v>
      </c>
      <c r="O7517" t="s">
        <v>70</v>
      </c>
      <c r="P7517" t="s">
        <v>67</v>
      </c>
      <c r="Q7517" t="s">
        <v>10469</v>
      </c>
      <c r="S7517" t="s">
        <v>72</v>
      </c>
      <c r="T7517" t="s">
        <v>5156</v>
      </c>
      <c r="U7517" t="s">
        <v>5157</v>
      </c>
      <c r="V7517" t="s">
        <v>5158</v>
      </c>
      <c r="W7517" t="s">
        <v>105</v>
      </c>
      <c r="X7517" t="s">
        <v>280</v>
      </c>
      <c r="Y7517" t="str">
        <f>"35-3022"</f>
        <v>35-3022</v>
      </c>
      <c r="Z7517" t="s">
        <v>280</v>
      </c>
      <c r="AA7517">
        <v>713990</v>
      </c>
      <c r="AB7517">
        <v>3</v>
      </c>
      <c r="AC7517">
        <v>3</v>
      </c>
      <c r="AD7517" t="s">
        <v>79</v>
      </c>
      <c r="AE7517" t="s">
        <v>80</v>
      </c>
      <c r="AF7517">
        <v>40</v>
      </c>
      <c r="AG7517" s="4">
        <v>0.54166666666666663</v>
      </c>
      <c r="AH7517" s="4">
        <v>0.91666666666666663</v>
      </c>
      <c r="AI7517" s="6">
        <v>348</v>
      </c>
      <c r="AJ7517">
        <v>0</v>
      </c>
      <c r="AK7517">
        <v>0</v>
      </c>
      <c r="AL7517" t="s">
        <v>81</v>
      </c>
      <c r="AM7517" t="s">
        <v>82</v>
      </c>
      <c r="AO7517" t="s">
        <v>83</v>
      </c>
      <c r="AR7517" t="s">
        <v>82</v>
      </c>
      <c r="AT7517" t="s">
        <v>82</v>
      </c>
      <c r="AW7517" t="s">
        <v>82</v>
      </c>
      <c r="AY7517" t="s">
        <v>10470</v>
      </c>
      <c r="AZ7517" t="s">
        <v>5603</v>
      </c>
      <c r="BA7517" t="s">
        <v>105</v>
      </c>
      <c r="BB7517">
        <v>78520</v>
      </c>
      <c r="BC7517" t="s">
        <v>79</v>
      </c>
      <c r="BH7517" t="s">
        <v>10471</v>
      </c>
      <c r="BI7517" t="s">
        <v>67</v>
      </c>
      <c r="BJ7517">
        <v>742744381</v>
      </c>
    </row>
    <row r="7518" spans="1:62" x14ac:dyDescent="0.25">
      <c r="A7518" t="s">
        <v>37610</v>
      </c>
      <c r="B7518" s="2">
        <v>43557</v>
      </c>
      <c r="C7518" t="s">
        <v>63</v>
      </c>
      <c r="D7518" s="3">
        <v>43506.464704675927</v>
      </c>
      <c r="E7518" t="s">
        <v>64</v>
      </c>
      <c r="F7518" s="2">
        <v>43592</v>
      </c>
      <c r="G7518" s="2">
        <v>43738</v>
      </c>
      <c r="H7518" t="s">
        <v>37591</v>
      </c>
      <c r="I7518" t="s">
        <v>37592</v>
      </c>
      <c r="J7518" t="s">
        <v>37593</v>
      </c>
      <c r="K7518" t="s">
        <v>37594</v>
      </c>
      <c r="L7518" t="s">
        <v>6394</v>
      </c>
      <c r="M7518" t="s">
        <v>859</v>
      </c>
      <c r="N7518">
        <v>98004</v>
      </c>
      <c r="O7518" t="s">
        <v>70</v>
      </c>
      <c r="Q7518" t="s">
        <v>37595</v>
      </c>
      <c r="S7518" t="s">
        <v>72</v>
      </c>
      <c r="T7518" t="s">
        <v>37596</v>
      </c>
      <c r="U7518" t="s">
        <v>23372</v>
      </c>
      <c r="V7518" t="s">
        <v>23373</v>
      </c>
      <c r="W7518" t="s">
        <v>859</v>
      </c>
      <c r="X7518" t="s">
        <v>37403</v>
      </c>
      <c r="Y7518" t="str">
        <f>"51-3092"</f>
        <v>51-3092</v>
      </c>
      <c r="Z7518" t="s">
        <v>6248</v>
      </c>
      <c r="AA7518">
        <v>425120</v>
      </c>
      <c r="AB7518">
        <v>8</v>
      </c>
      <c r="AC7518">
        <v>8</v>
      </c>
      <c r="AD7518" t="s">
        <v>79</v>
      </c>
      <c r="AE7518" t="s">
        <v>80</v>
      </c>
      <c r="AF7518">
        <v>40</v>
      </c>
      <c r="AG7518" s="4">
        <v>0.375</v>
      </c>
      <c r="AH7518" s="4">
        <v>0.95833333333333337</v>
      </c>
      <c r="AI7518" s="5">
        <v>14.5</v>
      </c>
      <c r="AJ7518">
        <v>21.75</v>
      </c>
      <c r="AL7518" t="s">
        <v>81</v>
      </c>
      <c r="AM7518" t="s">
        <v>82</v>
      </c>
      <c r="AO7518" t="s">
        <v>83</v>
      </c>
      <c r="AR7518" t="s">
        <v>82</v>
      </c>
      <c r="AT7518" t="s">
        <v>82</v>
      </c>
      <c r="AW7518" t="s">
        <v>72</v>
      </c>
      <c r="AX7518">
        <v>24</v>
      </c>
      <c r="AY7518" t="s">
        <v>37597</v>
      </c>
      <c r="AZ7518" t="s">
        <v>37598</v>
      </c>
      <c r="BA7518" t="s">
        <v>595</v>
      </c>
      <c r="BB7518">
        <v>99574</v>
      </c>
      <c r="BC7518" t="s">
        <v>79</v>
      </c>
      <c r="BH7518" t="s">
        <v>37599</v>
      </c>
      <c r="BJ7518">
        <v>980341241</v>
      </c>
    </row>
    <row r="7519" spans="1:62" x14ac:dyDescent="0.25">
      <c r="A7519" t="s">
        <v>37738</v>
      </c>
      <c r="B7519" s="2">
        <v>43557</v>
      </c>
      <c r="C7519" t="s">
        <v>63</v>
      </c>
      <c r="D7519" s="3">
        <v>43515.214762430558</v>
      </c>
      <c r="E7519" t="s">
        <v>64</v>
      </c>
      <c r="F7519" s="2">
        <v>43590</v>
      </c>
      <c r="G7519" s="2">
        <v>43816</v>
      </c>
      <c r="H7519" t="s">
        <v>37739</v>
      </c>
      <c r="J7519" t="s">
        <v>37740</v>
      </c>
      <c r="L7519" t="s">
        <v>37741</v>
      </c>
      <c r="M7519" t="s">
        <v>844</v>
      </c>
      <c r="N7519">
        <v>60119</v>
      </c>
      <c r="O7519" t="s">
        <v>70</v>
      </c>
      <c r="Q7519" t="s">
        <v>37742</v>
      </c>
      <c r="S7519" t="s">
        <v>72</v>
      </c>
      <c r="T7519" t="s">
        <v>1066</v>
      </c>
      <c r="U7519" t="s">
        <v>1067</v>
      </c>
      <c r="V7519" t="s">
        <v>1068</v>
      </c>
      <c r="W7519" t="s">
        <v>1064</v>
      </c>
      <c r="X7519" t="s">
        <v>3299</v>
      </c>
      <c r="Y7519" t="str">
        <f>"37-3011"</f>
        <v>37-3011</v>
      </c>
      <c r="Z7519" t="s">
        <v>94</v>
      </c>
      <c r="AA7519">
        <v>561730</v>
      </c>
      <c r="AB7519">
        <v>5</v>
      </c>
      <c r="AC7519">
        <v>7</v>
      </c>
      <c r="AD7519" t="s">
        <v>79</v>
      </c>
      <c r="AE7519" t="s">
        <v>80</v>
      </c>
      <c r="AF7519">
        <v>40</v>
      </c>
      <c r="AG7519" s="4">
        <v>0.29166666666666669</v>
      </c>
      <c r="AH7519" s="4">
        <v>0.66666666666666663</v>
      </c>
      <c r="AI7519" s="5">
        <v>15.59</v>
      </c>
      <c r="AJ7519">
        <v>23.39</v>
      </c>
      <c r="AL7519" t="s">
        <v>81</v>
      </c>
      <c r="AM7519" t="s">
        <v>82</v>
      </c>
      <c r="AO7519" t="s">
        <v>83</v>
      </c>
      <c r="AR7519" t="s">
        <v>82</v>
      </c>
      <c r="AT7519" t="s">
        <v>82</v>
      </c>
      <c r="AW7519" t="s">
        <v>72</v>
      </c>
      <c r="AX7519">
        <v>3</v>
      </c>
      <c r="AY7519" t="s">
        <v>37741</v>
      </c>
      <c r="AZ7519" t="s">
        <v>37077</v>
      </c>
      <c r="BA7519" t="s">
        <v>844</v>
      </c>
      <c r="BB7519">
        <v>60119</v>
      </c>
      <c r="BC7519" t="s">
        <v>79</v>
      </c>
      <c r="BH7519" t="s">
        <v>37740</v>
      </c>
      <c r="BJ7519">
        <v>364383748</v>
      </c>
    </row>
    <row r="7520" spans="1:62" x14ac:dyDescent="0.25">
      <c r="A7520" t="s">
        <v>37992</v>
      </c>
      <c r="B7520" s="2">
        <v>43557</v>
      </c>
      <c r="C7520" t="s">
        <v>63</v>
      </c>
      <c r="D7520" s="3">
        <v>43529.792234652778</v>
      </c>
      <c r="E7520" t="s">
        <v>64</v>
      </c>
      <c r="F7520" s="2">
        <v>43620</v>
      </c>
      <c r="G7520" s="2">
        <v>43782</v>
      </c>
      <c r="H7520" t="s">
        <v>37993</v>
      </c>
      <c r="I7520" t="s">
        <v>37994</v>
      </c>
      <c r="J7520" t="s">
        <v>37995</v>
      </c>
      <c r="L7520" t="s">
        <v>2066</v>
      </c>
      <c r="M7520" t="s">
        <v>105</v>
      </c>
      <c r="N7520">
        <v>75656</v>
      </c>
      <c r="O7520" t="s">
        <v>70</v>
      </c>
      <c r="Q7520" t="s">
        <v>37996</v>
      </c>
      <c r="S7520" t="s">
        <v>72</v>
      </c>
      <c r="T7520" t="s">
        <v>2963</v>
      </c>
      <c r="U7520" t="s">
        <v>1425</v>
      </c>
      <c r="V7520" t="s">
        <v>1426</v>
      </c>
      <c r="W7520" t="s">
        <v>105</v>
      </c>
      <c r="X7520" t="s">
        <v>2068</v>
      </c>
      <c r="Y7520" t="str">
        <f>"35-3022"</f>
        <v>35-3022</v>
      </c>
      <c r="Z7520" t="s">
        <v>280</v>
      </c>
      <c r="AA7520">
        <v>713990</v>
      </c>
      <c r="AB7520">
        <v>4</v>
      </c>
      <c r="AC7520">
        <v>4</v>
      </c>
      <c r="AD7520" t="s">
        <v>79</v>
      </c>
      <c r="AE7520" t="s">
        <v>80</v>
      </c>
      <c r="AF7520">
        <v>35</v>
      </c>
      <c r="AG7520" s="4">
        <v>0.41666666666666669</v>
      </c>
      <c r="AH7520" s="4">
        <v>0.75</v>
      </c>
      <c r="AI7520" s="5">
        <v>8.83</v>
      </c>
      <c r="AJ7520">
        <v>13.25</v>
      </c>
      <c r="AK7520">
        <v>17.3</v>
      </c>
      <c r="AL7520" t="s">
        <v>81</v>
      </c>
      <c r="AM7520" t="s">
        <v>82</v>
      </c>
      <c r="AO7520" t="s">
        <v>83</v>
      </c>
      <c r="AR7520" t="s">
        <v>82</v>
      </c>
      <c r="AT7520" t="s">
        <v>82</v>
      </c>
      <c r="AW7520" t="s">
        <v>82</v>
      </c>
      <c r="AY7520" t="s">
        <v>2066</v>
      </c>
      <c r="AZ7520" t="s">
        <v>16362</v>
      </c>
      <c r="BA7520" t="s">
        <v>105</v>
      </c>
      <c r="BB7520">
        <v>75656</v>
      </c>
      <c r="BC7520" t="s">
        <v>79</v>
      </c>
      <c r="BH7520" t="s">
        <v>37995</v>
      </c>
      <c r="BJ7520">
        <v>811785362</v>
      </c>
    </row>
    <row r="7521" spans="1:62" x14ac:dyDescent="0.25">
      <c r="A7521" t="s">
        <v>38055</v>
      </c>
      <c r="B7521" s="2">
        <v>43557</v>
      </c>
      <c r="C7521" t="s">
        <v>63</v>
      </c>
      <c r="D7521" s="3">
        <v>43522.362475057867</v>
      </c>
      <c r="E7521" t="s">
        <v>64</v>
      </c>
      <c r="F7521" s="2">
        <v>43612</v>
      </c>
      <c r="G7521" s="2">
        <v>43753</v>
      </c>
      <c r="H7521" t="s">
        <v>4731</v>
      </c>
      <c r="I7521" t="s">
        <v>4732</v>
      </c>
      <c r="J7521" t="s">
        <v>4733</v>
      </c>
      <c r="K7521" t="s">
        <v>67</v>
      </c>
      <c r="L7521" t="s">
        <v>998</v>
      </c>
      <c r="M7521" t="s">
        <v>774</v>
      </c>
      <c r="N7521">
        <v>81657</v>
      </c>
      <c r="O7521" t="s">
        <v>70</v>
      </c>
      <c r="P7521" t="s">
        <v>67</v>
      </c>
      <c r="Q7521" t="s">
        <v>4734</v>
      </c>
      <c r="S7521" t="s">
        <v>72</v>
      </c>
      <c r="T7521" t="s">
        <v>2538</v>
      </c>
      <c r="U7521" t="s">
        <v>2539</v>
      </c>
      <c r="V7521" t="s">
        <v>3119</v>
      </c>
      <c r="W7521" t="s">
        <v>323</v>
      </c>
      <c r="X7521" t="s">
        <v>4735</v>
      </c>
      <c r="Y7521" t="str">
        <f>"37-2012"</f>
        <v>37-2012</v>
      </c>
      <c r="Z7521" t="s">
        <v>373</v>
      </c>
      <c r="AA7521">
        <v>721110</v>
      </c>
      <c r="AB7521">
        <v>12</v>
      </c>
      <c r="AC7521">
        <v>12</v>
      </c>
      <c r="AD7521" t="s">
        <v>79</v>
      </c>
      <c r="AE7521" t="s">
        <v>95</v>
      </c>
      <c r="AF7521">
        <v>35</v>
      </c>
      <c r="AG7521" s="4">
        <v>0.33333333333333331</v>
      </c>
      <c r="AH7521" s="4">
        <v>0.6875</v>
      </c>
      <c r="AI7521" s="5">
        <v>14.9</v>
      </c>
      <c r="AJ7521">
        <v>22.35</v>
      </c>
      <c r="AL7521" t="s">
        <v>81</v>
      </c>
      <c r="AM7521" t="s">
        <v>82</v>
      </c>
      <c r="AO7521" t="s">
        <v>83</v>
      </c>
      <c r="AP7521" t="s">
        <v>67</v>
      </c>
      <c r="AQ7521" t="s">
        <v>67</v>
      </c>
      <c r="AR7521" t="s">
        <v>82</v>
      </c>
      <c r="AT7521" t="s">
        <v>82</v>
      </c>
      <c r="AW7521" t="s">
        <v>72</v>
      </c>
      <c r="AX7521">
        <v>12</v>
      </c>
      <c r="AY7521" t="s">
        <v>998</v>
      </c>
      <c r="AZ7521" t="s">
        <v>941</v>
      </c>
      <c r="BA7521" t="s">
        <v>774</v>
      </c>
      <c r="BB7521">
        <v>81657</v>
      </c>
      <c r="BC7521" t="s">
        <v>87</v>
      </c>
      <c r="BH7521" t="s">
        <v>4733</v>
      </c>
      <c r="BI7521" t="s">
        <v>67</v>
      </c>
      <c r="BJ7521">
        <v>273137940</v>
      </c>
    </row>
    <row r="7522" spans="1:62" x14ac:dyDescent="0.25">
      <c r="A7522" t="s">
        <v>38147</v>
      </c>
      <c r="B7522" s="2">
        <v>43557</v>
      </c>
      <c r="C7522" t="s">
        <v>63</v>
      </c>
      <c r="D7522" s="3">
        <v>43525.51302392361</v>
      </c>
      <c r="E7522" t="s">
        <v>64</v>
      </c>
      <c r="F7522" s="2">
        <v>43605</v>
      </c>
      <c r="G7522" s="2">
        <v>43739</v>
      </c>
      <c r="H7522" t="s">
        <v>38148</v>
      </c>
      <c r="I7522" t="s">
        <v>38149</v>
      </c>
      <c r="J7522" t="s">
        <v>38150</v>
      </c>
      <c r="K7522" t="s">
        <v>38151</v>
      </c>
      <c r="L7522" t="s">
        <v>38152</v>
      </c>
      <c r="M7522" t="s">
        <v>207</v>
      </c>
      <c r="N7522">
        <v>2552</v>
      </c>
      <c r="O7522" t="s">
        <v>70</v>
      </c>
      <c r="Q7522" t="s">
        <v>38153</v>
      </c>
      <c r="S7522" t="s">
        <v>72</v>
      </c>
      <c r="T7522" t="s">
        <v>651</v>
      </c>
      <c r="U7522" t="s">
        <v>652</v>
      </c>
      <c r="V7522" t="s">
        <v>653</v>
      </c>
      <c r="W7522" t="s">
        <v>207</v>
      </c>
      <c r="X7522" t="s">
        <v>38154</v>
      </c>
      <c r="Y7522" t="str">
        <f>"35-9021"</f>
        <v>35-9021</v>
      </c>
      <c r="Z7522" t="s">
        <v>315</v>
      </c>
      <c r="AA7522">
        <v>721110</v>
      </c>
      <c r="AB7522">
        <v>10</v>
      </c>
      <c r="AC7522">
        <v>10</v>
      </c>
      <c r="AD7522" t="s">
        <v>79</v>
      </c>
      <c r="AE7522" t="s">
        <v>80</v>
      </c>
      <c r="AF7522">
        <v>40</v>
      </c>
      <c r="AG7522" s="4">
        <v>0.375</v>
      </c>
      <c r="AH7522" s="4">
        <v>0.70833333333333337</v>
      </c>
      <c r="AI7522" s="5">
        <v>12.37</v>
      </c>
      <c r="AJ7522">
        <v>18.559999999999999</v>
      </c>
      <c r="AL7522" t="s">
        <v>81</v>
      </c>
      <c r="AM7522" t="s">
        <v>82</v>
      </c>
      <c r="AO7522" t="s">
        <v>83</v>
      </c>
      <c r="AR7522" t="s">
        <v>82</v>
      </c>
      <c r="AT7522" t="s">
        <v>82</v>
      </c>
      <c r="AW7522" t="s">
        <v>72</v>
      </c>
      <c r="AX7522">
        <v>3</v>
      </c>
      <c r="AY7522" t="s">
        <v>38152</v>
      </c>
      <c r="AZ7522" t="s">
        <v>38155</v>
      </c>
      <c r="BA7522" t="s">
        <v>207</v>
      </c>
      <c r="BB7522">
        <v>2552</v>
      </c>
      <c r="BC7522" t="s">
        <v>79</v>
      </c>
      <c r="BH7522" t="s">
        <v>38150</v>
      </c>
      <c r="BJ7522">
        <v>43496507</v>
      </c>
    </row>
    <row r="7523" spans="1:62" x14ac:dyDescent="0.25">
      <c r="A7523" t="s">
        <v>38162</v>
      </c>
      <c r="B7523" s="2">
        <v>43557</v>
      </c>
      <c r="C7523" t="s">
        <v>63</v>
      </c>
      <c r="D7523" s="3">
        <v>43525.510084386573</v>
      </c>
      <c r="E7523" t="s">
        <v>64</v>
      </c>
      <c r="F7523" s="2">
        <v>43600</v>
      </c>
      <c r="G7523" s="2">
        <v>43753</v>
      </c>
      <c r="H7523" t="s">
        <v>38148</v>
      </c>
      <c r="I7523" t="s">
        <v>38149</v>
      </c>
      <c r="J7523" t="s">
        <v>38150</v>
      </c>
      <c r="K7523" t="s">
        <v>38151</v>
      </c>
      <c r="L7523" t="s">
        <v>38152</v>
      </c>
      <c r="M7523" t="s">
        <v>207</v>
      </c>
      <c r="N7523">
        <v>2552</v>
      </c>
      <c r="O7523" t="s">
        <v>70</v>
      </c>
      <c r="Q7523" t="s">
        <v>38153</v>
      </c>
      <c r="S7523" t="s">
        <v>72</v>
      </c>
      <c r="T7523" t="s">
        <v>651</v>
      </c>
      <c r="U7523" t="s">
        <v>652</v>
      </c>
      <c r="V7523" t="s">
        <v>653</v>
      </c>
      <c r="W7523" t="s">
        <v>207</v>
      </c>
      <c r="X7523" t="s">
        <v>1427</v>
      </c>
      <c r="Y7523" t="str">
        <f>"37-2012"</f>
        <v>37-2012</v>
      </c>
      <c r="Z7523" t="s">
        <v>373</v>
      </c>
      <c r="AA7523">
        <v>721110</v>
      </c>
      <c r="AB7523">
        <v>6</v>
      </c>
      <c r="AC7523">
        <v>6</v>
      </c>
      <c r="AD7523" t="s">
        <v>79</v>
      </c>
      <c r="AE7523" t="s">
        <v>80</v>
      </c>
      <c r="AF7523">
        <v>40</v>
      </c>
      <c r="AG7523" s="4">
        <v>0.375</v>
      </c>
      <c r="AH7523" s="4">
        <v>0.70833333333333337</v>
      </c>
      <c r="AI7523" s="5">
        <v>15.24</v>
      </c>
      <c r="AJ7523">
        <v>22.86</v>
      </c>
      <c r="AL7523" t="s">
        <v>81</v>
      </c>
      <c r="AM7523" t="s">
        <v>82</v>
      </c>
      <c r="AO7523" t="s">
        <v>83</v>
      </c>
      <c r="AR7523" t="s">
        <v>82</v>
      </c>
      <c r="AT7523" t="s">
        <v>82</v>
      </c>
      <c r="AW7523" t="s">
        <v>72</v>
      </c>
      <c r="AX7523">
        <v>3</v>
      </c>
      <c r="AY7523" t="s">
        <v>38152</v>
      </c>
      <c r="AZ7523" t="s">
        <v>38155</v>
      </c>
      <c r="BA7523" t="s">
        <v>207</v>
      </c>
      <c r="BB7523">
        <v>2552</v>
      </c>
      <c r="BC7523" t="s">
        <v>79</v>
      </c>
      <c r="BH7523" t="s">
        <v>38150</v>
      </c>
      <c r="BJ7523">
        <v>43496507</v>
      </c>
    </row>
    <row r="7524" spans="1:62" x14ac:dyDescent="0.25">
      <c r="A7524" t="s">
        <v>38201</v>
      </c>
      <c r="B7524" s="2">
        <v>43557</v>
      </c>
      <c r="C7524" t="s">
        <v>63</v>
      </c>
      <c r="D7524" s="3">
        <v>43528.352134224537</v>
      </c>
      <c r="E7524" t="s">
        <v>64</v>
      </c>
      <c r="F7524" s="2">
        <v>43603</v>
      </c>
      <c r="G7524" s="2">
        <v>43830</v>
      </c>
      <c r="H7524" t="s">
        <v>1440</v>
      </c>
      <c r="I7524" t="s">
        <v>67</v>
      </c>
      <c r="J7524" t="s">
        <v>1441</v>
      </c>
      <c r="K7524" t="s">
        <v>67</v>
      </c>
      <c r="L7524" t="s">
        <v>1325</v>
      </c>
      <c r="M7524" t="s">
        <v>232</v>
      </c>
      <c r="N7524">
        <v>10604</v>
      </c>
      <c r="O7524" t="s">
        <v>70</v>
      </c>
      <c r="P7524" t="s">
        <v>67</v>
      </c>
      <c r="Q7524" t="s">
        <v>1442</v>
      </c>
      <c r="S7524" t="s">
        <v>72</v>
      </c>
      <c r="T7524" t="s">
        <v>1273</v>
      </c>
      <c r="U7524" t="s">
        <v>1274</v>
      </c>
      <c r="V7524" t="s">
        <v>1275</v>
      </c>
      <c r="W7524" t="s">
        <v>1276</v>
      </c>
      <c r="X7524" t="s">
        <v>1301</v>
      </c>
      <c r="Y7524" t="str">
        <f>"37-3011"</f>
        <v>37-3011</v>
      </c>
      <c r="Z7524" t="s">
        <v>94</v>
      </c>
      <c r="AA7524">
        <v>561730</v>
      </c>
      <c r="AB7524">
        <v>5</v>
      </c>
      <c r="AC7524">
        <v>5</v>
      </c>
      <c r="AD7524" t="s">
        <v>79</v>
      </c>
      <c r="AE7524" t="s">
        <v>95</v>
      </c>
      <c r="AF7524">
        <v>40</v>
      </c>
      <c r="AG7524" s="4">
        <v>0.33333333333333331</v>
      </c>
      <c r="AH7524" s="4">
        <v>0.6875</v>
      </c>
      <c r="AI7524" s="5">
        <v>16.809999999999999</v>
      </c>
      <c r="AL7524" t="s">
        <v>81</v>
      </c>
      <c r="AM7524" t="s">
        <v>82</v>
      </c>
      <c r="AO7524" t="s">
        <v>83</v>
      </c>
      <c r="AP7524" t="s">
        <v>67</v>
      </c>
      <c r="AQ7524" t="s">
        <v>67</v>
      </c>
      <c r="AR7524" t="s">
        <v>82</v>
      </c>
      <c r="AT7524" t="s">
        <v>82</v>
      </c>
      <c r="AW7524" t="s">
        <v>82</v>
      </c>
      <c r="AY7524" t="s">
        <v>1325</v>
      </c>
      <c r="AZ7524" t="s">
        <v>1285</v>
      </c>
      <c r="BA7524" t="s">
        <v>232</v>
      </c>
      <c r="BB7524">
        <v>10604</v>
      </c>
      <c r="BC7524" t="s">
        <v>79</v>
      </c>
      <c r="BH7524" t="s">
        <v>1441</v>
      </c>
      <c r="BI7524" t="s">
        <v>67</v>
      </c>
      <c r="BJ7524">
        <v>582492219</v>
      </c>
    </row>
    <row r="7525" spans="1:62" x14ac:dyDescent="0.25">
      <c r="A7525" t="s">
        <v>38202</v>
      </c>
      <c r="B7525" s="2">
        <v>43557</v>
      </c>
      <c r="C7525" t="s">
        <v>63</v>
      </c>
      <c r="D7525" s="3">
        <v>43524.534889305556</v>
      </c>
      <c r="E7525" t="s">
        <v>117</v>
      </c>
      <c r="H7525" t="s">
        <v>38203</v>
      </c>
      <c r="I7525" t="s">
        <v>683</v>
      </c>
      <c r="J7525" t="s">
        <v>38204</v>
      </c>
      <c r="K7525" t="s">
        <v>683</v>
      </c>
      <c r="L7525" t="s">
        <v>9680</v>
      </c>
      <c r="M7525" t="s">
        <v>714</v>
      </c>
      <c r="N7525">
        <v>70395</v>
      </c>
      <c r="O7525" t="s">
        <v>70</v>
      </c>
      <c r="P7525" t="s">
        <v>683</v>
      </c>
      <c r="Q7525" t="s">
        <v>38205</v>
      </c>
      <c r="S7525" t="s">
        <v>82</v>
      </c>
      <c r="U7525" t="s">
        <v>92</v>
      </c>
      <c r="X7525" t="s">
        <v>38206</v>
      </c>
      <c r="Y7525" t="str">
        <f>"37-3011"</f>
        <v>37-3011</v>
      </c>
      <c r="Z7525" t="s">
        <v>94</v>
      </c>
      <c r="AA7525">
        <v>561730</v>
      </c>
      <c r="AB7525">
        <v>20</v>
      </c>
      <c r="AD7525" t="s">
        <v>79</v>
      </c>
      <c r="AE7525" t="s">
        <v>95</v>
      </c>
      <c r="AF7525">
        <v>40</v>
      </c>
      <c r="AG7525" s="4">
        <v>0.29166666666666669</v>
      </c>
      <c r="AH7525" s="4">
        <v>0.625</v>
      </c>
      <c r="AI7525" s="5">
        <v>12.12</v>
      </c>
      <c r="AM7525" t="s">
        <v>82</v>
      </c>
      <c r="AO7525" t="s">
        <v>83</v>
      </c>
      <c r="AR7525" t="s">
        <v>82</v>
      </c>
      <c r="AT7525" t="s">
        <v>82</v>
      </c>
      <c r="AW7525" t="s">
        <v>72</v>
      </c>
      <c r="AX7525">
        <v>1</v>
      </c>
      <c r="AY7525" t="s">
        <v>38207</v>
      </c>
      <c r="AZ7525" t="s">
        <v>9450</v>
      </c>
      <c r="BA7525" t="s">
        <v>714</v>
      </c>
      <c r="BB7525">
        <v>70377</v>
      </c>
      <c r="BC7525" t="s">
        <v>79</v>
      </c>
      <c r="BD7525" t="s">
        <v>38208</v>
      </c>
      <c r="BE7525">
        <v>862196</v>
      </c>
      <c r="BF7525" s="2">
        <v>43508</v>
      </c>
      <c r="BG7525" s="2">
        <v>43552</v>
      </c>
      <c r="BH7525" t="s">
        <v>38209</v>
      </c>
      <c r="BI7525" t="s">
        <v>683</v>
      </c>
      <c r="BJ7525">
        <v>830921985</v>
      </c>
    </row>
    <row r="7526" spans="1:62" x14ac:dyDescent="0.25">
      <c r="A7526" t="s">
        <v>38216</v>
      </c>
      <c r="B7526" s="2">
        <v>43557</v>
      </c>
      <c r="C7526" t="s">
        <v>63</v>
      </c>
      <c r="D7526" s="3">
        <v>43528.530950370368</v>
      </c>
      <c r="E7526" t="s">
        <v>64</v>
      </c>
      <c r="F7526" s="2">
        <v>43617</v>
      </c>
      <c r="G7526" s="2">
        <v>43738</v>
      </c>
      <c r="H7526" t="s">
        <v>4373</v>
      </c>
      <c r="I7526" t="s">
        <v>4374</v>
      </c>
      <c r="J7526" t="s">
        <v>4375</v>
      </c>
      <c r="K7526" t="s">
        <v>38217</v>
      </c>
      <c r="L7526" t="s">
        <v>2446</v>
      </c>
      <c r="M7526" t="s">
        <v>774</v>
      </c>
      <c r="N7526">
        <v>80477</v>
      </c>
      <c r="O7526" t="s">
        <v>70</v>
      </c>
      <c r="Q7526" t="s">
        <v>4377</v>
      </c>
      <c r="S7526" t="s">
        <v>72</v>
      </c>
      <c r="T7526" t="s">
        <v>102</v>
      </c>
      <c r="U7526" t="s">
        <v>1425</v>
      </c>
      <c r="V7526" t="s">
        <v>2470</v>
      </c>
      <c r="W7526" t="s">
        <v>105</v>
      </c>
      <c r="X7526" t="s">
        <v>1427</v>
      </c>
      <c r="Y7526" t="str">
        <f>"37-2012"</f>
        <v>37-2012</v>
      </c>
      <c r="Z7526" t="s">
        <v>373</v>
      </c>
      <c r="AA7526">
        <v>72111</v>
      </c>
      <c r="AB7526">
        <v>6</v>
      </c>
      <c r="AC7526">
        <v>6</v>
      </c>
      <c r="AD7526" t="s">
        <v>79</v>
      </c>
      <c r="AE7526" t="s">
        <v>95</v>
      </c>
      <c r="AF7526">
        <v>35</v>
      </c>
      <c r="AG7526" s="4">
        <v>0.35416666666666669</v>
      </c>
      <c r="AH7526" s="4">
        <v>0.70833333333333337</v>
      </c>
      <c r="AI7526" s="5">
        <v>14.73</v>
      </c>
      <c r="AJ7526">
        <v>22.1</v>
      </c>
      <c r="AL7526" t="s">
        <v>81</v>
      </c>
      <c r="AM7526" t="s">
        <v>82</v>
      </c>
      <c r="AO7526" t="s">
        <v>83</v>
      </c>
      <c r="AR7526" t="s">
        <v>82</v>
      </c>
      <c r="AT7526" t="s">
        <v>82</v>
      </c>
      <c r="AW7526" t="s">
        <v>72</v>
      </c>
      <c r="AX7526">
        <v>2</v>
      </c>
      <c r="AY7526" t="s">
        <v>2446</v>
      </c>
      <c r="AZ7526" t="s">
        <v>2447</v>
      </c>
      <c r="BA7526" t="s">
        <v>774</v>
      </c>
      <c r="BB7526">
        <v>80477</v>
      </c>
      <c r="BC7526" t="s">
        <v>87</v>
      </c>
      <c r="BH7526" t="s">
        <v>4375</v>
      </c>
      <c r="BJ7526">
        <v>200292443</v>
      </c>
    </row>
    <row r="7527" spans="1:62" x14ac:dyDescent="0.25">
      <c r="A7527" t="s">
        <v>38324</v>
      </c>
      <c r="B7527" s="2">
        <v>43557</v>
      </c>
      <c r="C7527" t="s">
        <v>63</v>
      </c>
      <c r="D7527" s="3">
        <v>43529.199193460649</v>
      </c>
      <c r="E7527" t="s">
        <v>64</v>
      </c>
      <c r="F7527" s="2">
        <v>43604</v>
      </c>
      <c r="G7527" s="2">
        <v>43845</v>
      </c>
      <c r="H7527" t="s">
        <v>38325</v>
      </c>
      <c r="I7527" t="s">
        <v>38326</v>
      </c>
      <c r="J7527" t="s">
        <v>38327</v>
      </c>
      <c r="L7527" t="s">
        <v>3081</v>
      </c>
      <c r="M7527" t="s">
        <v>298</v>
      </c>
      <c r="N7527">
        <v>4843</v>
      </c>
      <c r="O7527" t="s">
        <v>70</v>
      </c>
      <c r="Q7527" t="s">
        <v>38328</v>
      </c>
      <c r="S7527" t="s">
        <v>72</v>
      </c>
      <c r="T7527" t="s">
        <v>25045</v>
      </c>
      <c r="U7527" t="s">
        <v>24834</v>
      </c>
      <c r="V7527" t="s">
        <v>820</v>
      </c>
      <c r="W7527" t="s">
        <v>298</v>
      </c>
      <c r="X7527" t="s">
        <v>1500</v>
      </c>
      <c r="Y7527" t="str">
        <f>"35-2014"</f>
        <v>35-2014</v>
      </c>
      <c r="Z7527" t="s">
        <v>301</v>
      </c>
      <c r="AA7527">
        <v>721110</v>
      </c>
      <c r="AB7527">
        <v>1</v>
      </c>
      <c r="AC7527">
        <v>1</v>
      </c>
      <c r="AD7527" t="s">
        <v>79</v>
      </c>
      <c r="AE7527" t="s">
        <v>80</v>
      </c>
      <c r="AF7527">
        <v>40</v>
      </c>
      <c r="AG7527" s="4">
        <v>0.25</v>
      </c>
      <c r="AH7527" s="4">
        <v>0.58333333333333337</v>
      </c>
      <c r="AI7527" s="5">
        <v>12.35</v>
      </c>
      <c r="AJ7527">
        <v>18.53</v>
      </c>
      <c r="AL7527" t="s">
        <v>81</v>
      </c>
      <c r="AM7527" t="s">
        <v>82</v>
      </c>
      <c r="AO7527" t="s">
        <v>83</v>
      </c>
      <c r="AR7527" t="s">
        <v>82</v>
      </c>
      <c r="AT7527" t="s">
        <v>82</v>
      </c>
      <c r="AW7527" t="s">
        <v>72</v>
      </c>
      <c r="AX7527">
        <v>12</v>
      </c>
      <c r="AY7527" t="s">
        <v>3081</v>
      </c>
      <c r="AZ7527" t="s">
        <v>7379</v>
      </c>
      <c r="BA7527" t="s">
        <v>298</v>
      </c>
      <c r="BB7527">
        <v>4843</v>
      </c>
      <c r="BC7527" t="s">
        <v>87</v>
      </c>
      <c r="BH7527" t="s">
        <v>38327</v>
      </c>
      <c r="BJ7527">
        <v>462173032</v>
      </c>
    </row>
    <row r="7528" spans="1:62" x14ac:dyDescent="0.25">
      <c r="A7528" t="s">
        <v>38338</v>
      </c>
      <c r="B7528" s="2">
        <v>43557</v>
      </c>
      <c r="C7528" t="s">
        <v>63</v>
      </c>
      <c r="D7528" s="3">
        <v>43530.247042465278</v>
      </c>
      <c r="E7528" t="s">
        <v>117</v>
      </c>
      <c r="H7528" t="s">
        <v>38339</v>
      </c>
      <c r="I7528" t="s">
        <v>38340</v>
      </c>
      <c r="J7528" t="s">
        <v>38341</v>
      </c>
      <c r="L7528" t="s">
        <v>38342</v>
      </c>
      <c r="M7528" t="s">
        <v>859</v>
      </c>
      <c r="N7528">
        <v>98028</v>
      </c>
      <c r="O7528" t="s">
        <v>70</v>
      </c>
      <c r="Q7528" t="s">
        <v>38343</v>
      </c>
      <c r="S7528" t="s">
        <v>72</v>
      </c>
      <c r="T7528" t="s">
        <v>4709</v>
      </c>
      <c r="U7528" t="s">
        <v>4710</v>
      </c>
      <c r="V7528" t="s">
        <v>4711</v>
      </c>
      <c r="W7528" t="s">
        <v>136</v>
      </c>
      <c r="X7528" t="s">
        <v>864</v>
      </c>
      <c r="Y7528" t="str">
        <f>"51-3022"</f>
        <v>51-3022</v>
      </c>
      <c r="Z7528" t="s">
        <v>865</v>
      </c>
      <c r="AA7528">
        <v>31171</v>
      </c>
      <c r="AB7528">
        <v>200</v>
      </c>
      <c r="AD7528" t="s">
        <v>79</v>
      </c>
      <c r="AE7528" t="s">
        <v>80</v>
      </c>
      <c r="AF7528">
        <v>40</v>
      </c>
      <c r="AG7528" s="4">
        <v>0.25</v>
      </c>
      <c r="AH7528" s="4">
        <v>0</v>
      </c>
      <c r="AI7528" s="5">
        <v>10.87</v>
      </c>
      <c r="AJ7528">
        <v>16.309999999999999</v>
      </c>
      <c r="AL7528" t="s">
        <v>81</v>
      </c>
      <c r="AM7528" t="s">
        <v>82</v>
      </c>
      <c r="AO7528" t="s">
        <v>83</v>
      </c>
      <c r="AR7528" t="s">
        <v>82</v>
      </c>
      <c r="AT7528" t="s">
        <v>82</v>
      </c>
      <c r="AW7528" t="s">
        <v>82</v>
      </c>
      <c r="AY7528" t="s">
        <v>5652</v>
      </c>
      <c r="AZ7528" t="s">
        <v>5653</v>
      </c>
      <c r="BA7528" t="s">
        <v>595</v>
      </c>
      <c r="BB7528">
        <v>99633</v>
      </c>
      <c r="BC7528" t="s">
        <v>87</v>
      </c>
      <c r="BH7528" t="s">
        <v>38344</v>
      </c>
      <c r="BJ7528">
        <v>911447858</v>
      </c>
    </row>
    <row r="7529" spans="1:62" x14ac:dyDescent="0.25">
      <c r="A7529" t="s">
        <v>38394</v>
      </c>
      <c r="B7529" s="2">
        <v>43557</v>
      </c>
      <c r="C7529" t="s">
        <v>63</v>
      </c>
      <c r="D7529" s="3">
        <v>43531.457490011577</v>
      </c>
      <c r="E7529" t="s">
        <v>64</v>
      </c>
      <c r="F7529" s="2">
        <v>43606</v>
      </c>
      <c r="G7529" s="2">
        <v>43769</v>
      </c>
      <c r="H7529" t="s">
        <v>37744</v>
      </c>
      <c r="J7529" t="s">
        <v>37745</v>
      </c>
      <c r="L7529" t="s">
        <v>1576</v>
      </c>
      <c r="M7529" t="s">
        <v>844</v>
      </c>
      <c r="N7529">
        <v>60505</v>
      </c>
      <c r="O7529" t="s">
        <v>70</v>
      </c>
      <c r="Q7529" t="s">
        <v>37746</v>
      </c>
      <c r="S7529" t="s">
        <v>72</v>
      </c>
      <c r="T7529" t="s">
        <v>1066</v>
      </c>
      <c r="U7529" t="s">
        <v>1067</v>
      </c>
      <c r="V7529" t="s">
        <v>1068</v>
      </c>
      <c r="W7529" t="s">
        <v>1064</v>
      </c>
      <c r="X7529" t="s">
        <v>3299</v>
      </c>
      <c r="Y7529" t="str">
        <f>"37-3011"</f>
        <v>37-3011</v>
      </c>
      <c r="Z7529" t="s">
        <v>94</v>
      </c>
      <c r="AA7529">
        <v>327331</v>
      </c>
      <c r="AB7529">
        <v>5</v>
      </c>
      <c r="AC7529">
        <v>5</v>
      </c>
      <c r="AD7529" t="s">
        <v>79</v>
      </c>
      <c r="AE7529" t="s">
        <v>95</v>
      </c>
      <c r="AF7529">
        <v>40</v>
      </c>
      <c r="AG7529" s="4">
        <v>0.29166666666666669</v>
      </c>
      <c r="AH7529" s="4">
        <v>0.66666666666666663</v>
      </c>
      <c r="AI7529" s="5">
        <v>15.59</v>
      </c>
      <c r="AJ7529">
        <v>23.39</v>
      </c>
      <c r="AL7529" t="s">
        <v>81</v>
      </c>
      <c r="AM7529" t="s">
        <v>82</v>
      </c>
      <c r="AO7529" t="s">
        <v>83</v>
      </c>
      <c r="AR7529" t="s">
        <v>82</v>
      </c>
      <c r="AT7529" t="s">
        <v>82</v>
      </c>
      <c r="AW7529" t="s">
        <v>82</v>
      </c>
      <c r="AY7529" t="s">
        <v>1576</v>
      </c>
      <c r="AZ7529" t="s">
        <v>37748</v>
      </c>
      <c r="BA7529" t="s">
        <v>844</v>
      </c>
      <c r="BB7529">
        <v>60505</v>
      </c>
      <c r="BC7529" t="s">
        <v>79</v>
      </c>
      <c r="BH7529" t="s">
        <v>37745</v>
      </c>
      <c r="BJ7529">
        <v>363480878</v>
      </c>
    </row>
    <row r="7530" spans="1:62" x14ac:dyDescent="0.25">
      <c r="A7530" t="s">
        <v>38396</v>
      </c>
      <c r="B7530" s="2">
        <v>43557</v>
      </c>
      <c r="C7530" t="s">
        <v>63</v>
      </c>
      <c r="D7530" s="3">
        <v>43535.648464074075</v>
      </c>
      <c r="E7530" t="s">
        <v>64</v>
      </c>
      <c r="F7530" s="2">
        <v>43610</v>
      </c>
      <c r="G7530" s="2">
        <v>43769</v>
      </c>
      <c r="H7530" t="s">
        <v>38397</v>
      </c>
      <c r="J7530" t="s">
        <v>38398</v>
      </c>
      <c r="L7530" t="s">
        <v>38399</v>
      </c>
      <c r="M7530" t="s">
        <v>308</v>
      </c>
      <c r="N7530">
        <v>7627</v>
      </c>
      <c r="O7530" t="s">
        <v>70</v>
      </c>
      <c r="Q7530" t="s">
        <v>38400</v>
      </c>
      <c r="S7530" t="s">
        <v>72</v>
      </c>
      <c r="T7530" t="s">
        <v>73</v>
      </c>
      <c r="U7530" t="s">
        <v>1167</v>
      </c>
      <c r="V7530" t="s">
        <v>75</v>
      </c>
      <c r="W7530" t="s">
        <v>76</v>
      </c>
      <c r="X7530" t="s">
        <v>1500</v>
      </c>
      <c r="Y7530" t="str">
        <f>"35-2014"</f>
        <v>35-2014</v>
      </c>
      <c r="Z7530" t="s">
        <v>301</v>
      </c>
      <c r="AA7530">
        <v>713910</v>
      </c>
      <c r="AB7530">
        <v>2</v>
      </c>
      <c r="AC7530">
        <v>2</v>
      </c>
      <c r="AD7530" t="s">
        <v>79</v>
      </c>
      <c r="AE7530" t="s">
        <v>80</v>
      </c>
      <c r="AF7530">
        <v>40</v>
      </c>
      <c r="AG7530" s="4">
        <v>0.54166666666666663</v>
      </c>
      <c r="AH7530" s="4">
        <v>0.875</v>
      </c>
      <c r="AI7530" s="5">
        <v>14.34</v>
      </c>
      <c r="AJ7530">
        <v>21.51</v>
      </c>
      <c r="AK7530">
        <v>21.51</v>
      </c>
      <c r="AL7530" t="s">
        <v>81</v>
      </c>
      <c r="AM7530" t="s">
        <v>82</v>
      </c>
      <c r="AO7530" t="s">
        <v>83</v>
      </c>
      <c r="AR7530" t="s">
        <v>82</v>
      </c>
      <c r="AT7530" t="s">
        <v>82</v>
      </c>
      <c r="AW7530" t="s">
        <v>72</v>
      </c>
      <c r="AX7530">
        <v>12</v>
      </c>
      <c r="AY7530" t="s">
        <v>38399</v>
      </c>
      <c r="AZ7530" t="s">
        <v>2858</v>
      </c>
      <c r="BA7530" t="s">
        <v>308</v>
      </c>
      <c r="BB7530">
        <v>7627</v>
      </c>
      <c r="BC7530" t="s">
        <v>87</v>
      </c>
      <c r="BH7530" t="s">
        <v>38398</v>
      </c>
      <c r="BJ7530">
        <v>221667688</v>
      </c>
    </row>
    <row r="7531" spans="1:62" x14ac:dyDescent="0.25">
      <c r="A7531" t="s">
        <v>38408</v>
      </c>
      <c r="B7531" s="2">
        <v>43557</v>
      </c>
      <c r="C7531" t="s">
        <v>63</v>
      </c>
      <c r="D7531" s="3">
        <v>43535.646514259257</v>
      </c>
      <c r="E7531" t="s">
        <v>64</v>
      </c>
      <c r="F7531" s="2">
        <v>43610</v>
      </c>
      <c r="G7531" s="2">
        <v>43769</v>
      </c>
      <c r="H7531" t="s">
        <v>38397</v>
      </c>
      <c r="J7531" t="s">
        <v>38398</v>
      </c>
      <c r="L7531" t="s">
        <v>38399</v>
      </c>
      <c r="M7531" t="s">
        <v>308</v>
      </c>
      <c r="N7531">
        <v>7627</v>
      </c>
      <c r="O7531" t="s">
        <v>70</v>
      </c>
      <c r="Q7531" t="s">
        <v>38400</v>
      </c>
      <c r="S7531" t="s">
        <v>72</v>
      </c>
      <c r="T7531" t="s">
        <v>73</v>
      </c>
      <c r="U7531" t="s">
        <v>1167</v>
      </c>
      <c r="V7531" t="s">
        <v>75</v>
      </c>
      <c r="W7531" t="s">
        <v>76</v>
      </c>
      <c r="X7531" t="s">
        <v>1533</v>
      </c>
      <c r="Y7531" t="str">
        <f>"35-3031"</f>
        <v>35-3031</v>
      </c>
      <c r="Z7531" t="s">
        <v>410</v>
      </c>
      <c r="AA7531">
        <v>713910</v>
      </c>
      <c r="AB7531">
        <v>8</v>
      </c>
      <c r="AC7531">
        <v>8</v>
      </c>
      <c r="AD7531" t="s">
        <v>79</v>
      </c>
      <c r="AE7531" t="s">
        <v>80</v>
      </c>
      <c r="AF7531">
        <v>40</v>
      </c>
      <c r="AG7531" s="4">
        <v>0.54166666666666663</v>
      </c>
      <c r="AH7531" s="4">
        <v>0.875</v>
      </c>
      <c r="AI7531" s="5">
        <v>15.27</v>
      </c>
      <c r="AJ7531">
        <v>22.91</v>
      </c>
      <c r="AK7531">
        <v>22.91</v>
      </c>
      <c r="AL7531" t="s">
        <v>81</v>
      </c>
      <c r="AM7531" t="s">
        <v>82</v>
      </c>
      <c r="AO7531" t="s">
        <v>83</v>
      </c>
      <c r="AR7531" t="s">
        <v>82</v>
      </c>
      <c r="AT7531" t="s">
        <v>82</v>
      </c>
      <c r="AW7531" t="s">
        <v>72</v>
      </c>
      <c r="AX7531">
        <v>3</v>
      </c>
      <c r="AY7531" t="s">
        <v>38399</v>
      </c>
      <c r="AZ7531" t="s">
        <v>2858</v>
      </c>
      <c r="BA7531" t="s">
        <v>308</v>
      </c>
      <c r="BB7531">
        <v>7627</v>
      </c>
      <c r="BC7531" t="s">
        <v>87</v>
      </c>
      <c r="BH7531" t="s">
        <v>38398</v>
      </c>
      <c r="BJ7531">
        <v>221667688</v>
      </c>
    </row>
    <row r="7532" spans="1:62" x14ac:dyDescent="0.25">
      <c r="A7532" t="s">
        <v>38414</v>
      </c>
      <c r="B7532" s="2">
        <v>43557</v>
      </c>
      <c r="C7532" t="s">
        <v>63</v>
      </c>
      <c r="D7532" s="3">
        <v>43535.595447442131</v>
      </c>
      <c r="E7532" t="s">
        <v>64</v>
      </c>
      <c r="F7532" s="2">
        <v>43610</v>
      </c>
      <c r="G7532" s="2">
        <v>43769</v>
      </c>
      <c r="H7532" t="s">
        <v>37546</v>
      </c>
      <c r="J7532" t="s">
        <v>37547</v>
      </c>
      <c r="L7532" t="s">
        <v>4835</v>
      </c>
      <c r="M7532" t="s">
        <v>100</v>
      </c>
      <c r="N7532">
        <v>28717</v>
      </c>
      <c r="O7532" t="s">
        <v>70</v>
      </c>
      <c r="Q7532" t="s">
        <v>37548</v>
      </c>
      <c r="S7532" t="s">
        <v>72</v>
      </c>
      <c r="T7532" t="s">
        <v>36464</v>
      </c>
      <c r="U7532" t="s">
        <v>36465</v>
      </c>
      <c r="V7532" t="s">
        <v>36466</v>
      </c>
      <c r="W7532" t="s">
        <v>232</v>
      </c>
      <c r="X7532" t="s">
        <v>362</v>
      </c>
      <c r="Y7532" t="str">
        <f>"35-2014"</f>
        <v>35-2014</v>
      </c>
      <c r="Z7532" t="s">
        <v>301</v>
      </c>
      <c r="AA7532">
        <v>713910</v>
      </c>
      <c r="AB7532">
        <v>3</v>
      </c>
      <c r="AC7532">
        <v>3</v>
      </c>
      <c r="AD7532" t="s">
        <v>79</v>
      </c>
      <c r="AE7532" t="s">
        <v>80</v>
      </c>
      <c r="AF7532">
        <v>35</v>
      </c>
      <c r="AG7532" s="4">
        <v>0.45833333333333331</v>
      </c>
      <c r="AH7532" s="4">
        <v>0.95833333333333337</v>
      </c>
      <c r="AI7532" s="5">
        <v>10.26</v>
      </c>
      <c r="AJ7532">
        <v>15.39</v>
      </c>
      <c r="AL7532" t="s">
        <v>81</v>
      </c>
      <c r="AM7532" t="s">
        <v>82</v>
      </c>
      <c r="AO7532" t="s">
        <v>83</v>
      </c>
      <c r="AP7532" t="s">
        <v>67</v>
      </c>
      <c r="AQ7532" t="s">
        <v>67</v>
      </c>
      <c r="AR7532" t="s">
        <v>82</v>
      </c>
      <c r="AT7532" t="s">
        <v>82</v>
      </c>
      <c r="AW7532" t="s">
        <v>72</v>
      </c>
      <c r="AX7532">
        <v>6</v>
      </c>
      <c r="AY7532" t="s">
        <v>4835</v>
      </c>
      <c r="AZ7532" t="s">
        <v>4657</v>
      </c>
      <c r="BA7532" t="s">
        <v>100</v>
      </c>
      <c r="BB7532">
        <v>28717</v>
      </c>
      <c r="BC7532" t="s">
        <v>87</v>
      </c>
      <c r="BH7532" t="s">
        <v>37547</v>
      </c>
      <c r="BJ7532">
        <v>561950605</v>
      </c>
    </row>
    <row r="7533" spans="1:62" x14ac:dyDescent="0.25">
      <c r="A7533" t="s">
        <v>38718</v>
      </c>
      <c r="B7533" s="2">
        <v>43557</v>
      </c>
      <c r="C7533" t="s">
        <v>63</v>
      </c>
      <c r="D7533" s="3">
        <v>43557.566066712963</v>
      </c>
      <c r="E7533" t="s">
        <v>91</v>
      </c>
      <c r="H7533" t="s">
        <v>38692</v>
      </c>
      <c r="J7533" t="s">
        <v>38693</v>
      </c>
      <c r="L7533" t="s">
        <v>38694</v>
      </c>
      <c r="M7533" t="s">
        <v>323</v>
      </c>
      <c r="N7533">
        <v>94507</v>
      </c>
      <c r="O7533" t="s">
        <v>70</v>
      </c>
      <c r="Q7533" t="s">
        <v>38695</v>
      </c>
      <c r="S7533" t="s">
        <v>72</v>
      </c>
      <c r="T7533" t="s">
        <v>33914</v>
      </c>
      <c r="U7533" t="s">
        <v>33915</v>
      </c>
      <c r="V7533" t="s">
        <v>608</v>
      </c>
      <c r="W7533" t="s">
        <v>207</v>
      </c>
      <c r="X7533" t="s">
        <v>38696</v>
      </c>
      <c r="Y7533" t="str">
        <f>"37-2012"</f>
        <v>37-2012</v>
      </c>
      <c r="Z7533" t="s">
        <v>373</v>
      </c>
      <c r="AA7533">
        <v>8141</v>
      </c>
      <c r="AB7533">
        <v>1</v>
      </c>
      <c r="AD7533" t="s">
        <v>79</v>
      </c>
      <c r="AE7533" t="s">
        <v>80</v>
      </c>
      <c r="AF7533">
        <v>35</v>
      </c>
      <c r="AG7533" s="4">
        <v>0.33333333333333331</v>
      </c>
      <c r="AH7533" s="4">
        <v>0.625</v>
      </c>
      <c r="AI7533" s="5">
        <v>15.24</v>
      </c>
      <c r="AJ7533">
        <v>0</v>
      </c>
      <c r="AL7533" t="s">
        <v>81</v>
      </c>
      <c r="AM7533" t="s">
        <v>82</v>
      </c>
      <c r="AO7533" t="s">
        <v>83</v>
      </c>
      <c r="AR7533" t="s">
        <v>82</v>
      </c>
      <c r="AT7533" t="s">
        <v>82</v>
      </c>
      <c r="AW7533" t="s">
        <v>72</v>
      </c>
      <c r="AX7533">
        <v>36</v>
      </c>
      <c r="AY7533" t="s">
        <v>5451</v>
      </c>
      <c r="AZ7533" t="s">
        <v>5453</v>
      </c>
      <c r="BA7533" t="s">
        <v>207</v>
      </c>
      <c r="BB7533">
        <v>2539</v>
      </c>
      <c r="BC7533" t="s">
        <v>87</v>
      </c>
      <c r="BH7533" t="s">
        <v>38697</v>
      </c>
      <c r="BI7533" t="s">
        <v>38698</v>
      </c>
      <c r="BJ7533">
        <v>421727480</v>
      </c>
    </row>
    <row r="7534" spans="1:62" x14ac:dyDescent="0.25">
      <c r="A7534" t="s">
        <v>10201</v>
      </c>
      <c r="B7534" s="2">
        <v>43558</v>
      </c>
      <c r="C7534" t="s">
        <v>63</v>
      </c>
      <c r="D7534" s="3">
        <v>43515.146556527776</v>
      </c>
      <c r="E7534" t="s">
        <v>64</v>
      </c>
      <c r="F7534" s="2">
        <v>43605</v>
      </c>
      <c r="G7534" s="2">
        <v>43761</v>
      </c>
      <c r="H7534" t="s">
        <v>10202</v>
      </c>
      <c r="I7534" t="s">
        <v>10203</v>
      </c>
      <c r="J7534" t="s">
        <v>10204</v>
      </c>
      <c r="L7534" t="s">
        <v>10205</v>
      </c>
      <c r="M7534" t="s">
        <v>207</v>
      </c>
      <c r="N7534">
        <v>2554</v>
      </c>
      <c r="O7534" t="s">
        <v>70</v>
      </c>
      <c r="Q7534" t="s">
        <v>10206</v>
      </c>
      <c r="S7534" t="s">
        <v>72</v>
      </c>
      <c r="T7534" t="s">
        <v>1103</v>
      </c>
      <c r="U7534" t="s">
        <v>1104</v>
      </c>
      <c r="V7534" t="s">
        <v>1105</v>
      </c>
      <c r="W7534" t="s">
        <v>207</v>
      </c>
      <c r="X7534" t="s">
        <v>1012</v>
      </c>
      <c r="Y7534" t="str">
        <f>"37-2012"</f>
        <v>37-2012</v>
      </c>
      <c r="Z7534" t="s">
        <v>373</v>
      </c>
      <c r="AA7534">
        <v>721191</v>
      </c>
      <c r="AB7534">
        <v>4</v>
      </c>
      <c r="AC7534">
        <v>4</v>
      </c>
      <c r="AD7534" t="s">
        <v>79</v>
      </c>
      <c r="AE7534" t="s">
        <v>80</v>
      </c>
      <c r="AF7534">
        <v>35</v>
      </c>
      <c r="AG7534" s="4">
        <v>0.41666666666666669</v>
      </c>
      <c r="AH7534" s="4">
        <v>0.58333333333333337</v>
      </c>
      <c r="AI7534" s="5">
        <v>15.24</v>
      </c>
      <c r="AL7534" t="s">
        <v>81</v>
      </c>
      <c r="AM7534" t="s">
        <v>82</v>
      </c>
      <c r="AO7534" t="s">
        <v>83</v>
      </c>
      <c r="AR7534" t="s">
        <v>82</v>
      </c>
      <c r="AT7534" t="s">
        <v>82</v>
      </c>
      <c r="AW7534" t="s">
        <v>72</v>
      </c>
      <c r="AX7534">
        <v>3</v>
      </c>
      <c r="AY7534" t="s">
        <v>10205</v>
      </c>
      <c r="AZ7534" t="s">
        <v>10207</v>
      </c>
      <c r="BA7534" t="s">
        <v>207</v>
      </c>
      <c r="BB7534">
        <v>2554</v>
      </c>
      <c r="BC7534" t="s">
        <v>87</v>
      </c>
      <c r="BH7534" t="s">
        <v>10204</v>
      </c>
      <c r="BJ7534">
        <v>42828914</v>
      </c>
    </row>
    <row r="7535" spans="1:62" x14ac:dyDescent="0.25">
      <c r="A7535" t="s">
        <v>15111</v>
      </c>
      <c r="B7535" s="2">
        <v>43558</v>
      </c>
      <c r="C7535" t="s">
        <v>63</v>
      </c>
      <c r="D7535" s="3">
        <v>43473.292062731482</v>
      </c>
      <c r="E7535" t="s">
        <v>64</v>
      </c>
      <c r="F7535" s="2">
        <v>43558</v>
      </c>
      <c r="G7535" s="2">
        <v>43819</v>
      </c>
      <c r="H7535" t="s">
        <v>15112</v>
      </c>
      <c r="I7535" t="s">
        <v>15113</v>
      </c>
      <c r="J7535" t="s">
        <v>15114</v>
      </c>
      <c r="K7535" t="s">
        <v>67</v>
      </c>
      <c r="L7535" t="s">
        <v>15115</v>
      </c>
      <c r="M7535" t="s">
        <v>197</v>
      </c>
      <c r="N7535">
        <v>52040</v>
      </c>
      <c r="O7535" t="s">
        <v>70</v>
      </c>
      <c r="Q7535" t="s">
        <v>15116</v>
      </c>
      <c r="S7535" t="s">
        <v>72</v>
      </c>
      <c r="T7535" t="s">
        <v>194</v>
      </c>
      <c r="U7535" t="s">
        <v>195</v>
      </c>
      <c r="V7535" t="s">
        <v>196</v>
      </c>
      <c r="W7535" t="s">
        <v>197</v>
      </c>
      <c r="X7535" t="s">
        <v>15117</v>
      </c>
      <c r="Y7535" t="str">
        <f>"47-3012"</f>
        <v>47-3012</v>
      </c>
      <c r="Z7535" t="s">
        <v>1540</v>
      </c>
      <c r="AA7535">
        <v>321214</v>
      </c>
      <c r="AB7535">
        <v>30</v>
      </c>
      <c r="AC7535">
        <v>30</v>
      </c>
      <c r="AD7535" t="s">
        <v>79</v>
      </c>
      <c r="AE7535" t="s">
        <v>95</v>
      </c>
      <c r="AF7535">
        <v>40</v>
      </c>
      <c r="AG7535" s="4">
        <v>0.14583333333333334</v>
      </c>
      <c r="AH7535" s="4">
        <v>0.54166666666666663</v>
      </c>
      <c r="AI7535" s="5">
        <v>14.19</v>
      </c>
      <c r="AJ7535">
        <v>21.29</v>
      </c>
      <c r="AL7535" t="s">
        <v>81</v>
      </c>
      <c r="AM7535" t="s">
        <v>82</v>
      </c>
      <c r="AO7535" t="s">
        <v>83</v>
      </c>
      <c r="AP7535" t="s">
        <v>67</v>
      </c>
      <c r="AR7535" t="s">
        <v>82</v>
      </c>
      <c r="AT7535" t="s">
        <v>82</v>
      </c>
      <c r="AW7535" t="s">
        <v>82</v>
      </c>
      <c r="AY7535" t="s">
        <v>15115</v>
      </c>
      <c r="AZ7535" t="s">
        <v>15118</v>
      </c>
      <c r="BA7535" t="s">
        <v>197</v>
      </c>
      <c r="BB7535">
        <v>52040</v>
      </c>
      <c r="BC7535" t="s">
        <v>87</v>
      </c>
      <c r="BH7535" t="s">
        <v>15114</v>
      </c>
      <c r="BJ7535">
        <v>472425554</v>
      </c>
    </row>
    <row r="7536" spans="1:62" x14ac:dyDescent="0.25">
      <c r="A7536" t="s">
        <v>16273</v>
      </c>
      <c r="B7536" s="2">
        <v>43558</v>
      </c>
      <c r="C7536" t="s">
        <v>63</v>
      </c>
      <c r="D7536" s="3">
        <v>43474.34534728009</v>
      </c>
      <c r="E7536" t="s">
        <v>64</v>
      </c>
      <c r="F7536" s="2">
        <v>43564</v>
      </c>
      <c r="G7536" s="2">
        <v>43809</v>
      </c>
      <c r="H7536" t="s">
        <v>16274</v>
      </c>
      <c r="I7536" t="s">
        <v>16275</v>
      </c>
      <c r="J7536" t="s">
        <v>16276</v>
      </c>
      <c r="K7536" t="s">
        <v>16277</v>
      </c>
      <c r="L7536" t="s">
        <v>360</v>
      </c>
      <c r="M7536" t="s">
        <v>207</v>
      </c>
      <c r="N7536">
        <v>2554</v>
      </c>
      <c r="O7536" t="s">
        <v>70</v>
      </c>
      <c r="P7536" t="s">
        <v>67</v>
      </c>
      <c r="Q7536" t="s">
        <v>16278</v>
      </c>
      <c r="S7536" t="s">
        <v>72</v>
      </c>
      <c r="T7536" t="s">
        <v>275</v>
      </c>
      <c r="U7536" t="s">
        <v>276</v>
      </c>
      <c r="V7536" t="s">
        <v>277</v>
      </c>
      <c r="W7536" t="s">
        <v>278</v>
      </c>
      <c r="X7536" t="s">
        <v>16279</v>
      </c>
      <c r="Y7536" t="str">
        <f>"35-2015"</f>
        <v>35-2015</v>
      </c>
      <c r="Z7536" t="s">
        <v>346</v>
      </c>
      <c r="AA7536">
        <v>721110</v>
      </c>
      <c r="AB7536">
        <v>10</v>
      </c>
      <c r="AC7536">
        <v>10</v>
      </c>
      <c r="AD7536" t="s">
        <v>79</v>
      </c>
      <c r="AE7536" t="s">
        <v>95</v>
      </c>
      <c r="AF7536">
        <v>35</v>
      </c>
      <c r="AG7536" s="4">
        <v>0.25</v>
      </c>
      <c r="AH7536" s="4">
        <v>0.91666666666666663</v>
      </c>
      <c r="AI7536" s="5">
        <v>16.84</v>
      </c>
      <c r="AJ7536">
        <v>25.25</v>
      </c>
      <c r="AL7536" t="s">
        <v>81</v>
      </c>
      <c r="AM7536" t="s">
        <v>82</v>
      </c>
      <c r="AO7536" t="s">
        <v>83</v>
      </c>
      <c r="AP7536" t="s">
        <v>67</v>
      </c>
      <c r="AQ7536" t="s">
        <v>67</v>
      </c>
      <c r="AR7536" t="s">
        <v>82</v>
      </c>
      <c r="AT7536" t="s">
        <v>82</v>
      </c>
      <c r="AW7536" t="s">
        <v>72</v>
      </c>
      <c r="AX7536">
        <v>2</v>
      </c>
      <c r="AY7536" t="s">
        <v>360</v>
      </c>
      <c r="AZ7536" t="s">
        <v>360</v>
      </c>
      <c r="BA7536" t="s">
        <v>207</v>
      </c>
      <c r="BB7536">
        <v>2554</v>
      </c>
      <c r="BC7536" t="s">
        <v>87</v>
      </c>
      <c r="BH7536" t="s">
        <v>16277</v>
      </c>
      <c r="BI7536" t="s">
        <v>67</v>
      </c>
      <c r="BJ7536">
        <v>462150765</v>
      </c>
    </row>
    <row r="7537" spans="1:62" x14ac:dyDescent="0.25">
      <c r="A7537" t="s">
        <v>18089</v>
      </c>
      <c r="B7537" s="2">
        <v>43558</v>
      </c>
      <c r="C7537" t="s">
        <v>63</v>
      </c>
      <c r="D7537" s="3">
        <v>43528.155666516206</v>
      </c>
      <c r="E7537" t="s">
        <v>64</v>
      </c>
      <c r="F7537" s="2">
        <v>43617</v>
      </c>
      <c r="G7537" s="2">
        <v>43738</v>
      </c>
      <c r="H7537" t="s">
        <v>18090</v>
      </c>
      <c r="J7537" t="s">
        <v>18091</v>
      </c>
      <c r="K7537" t="s">
        <v>18092</v>
      </c>
      <c r="L7537" t="s">
        <v>18093</v>
      </c>
      <c r="M7537" t="s">
        <v>136</v>
      </c>
      <c r="N7537">
        <v>21679</v>
      </c>
      <c r="O7537" t="s">
        <v>70</v>
      </c>
      <c r="Q7537" t="s">
        <v>18094</v>
      </c>
      <c r="S7537" t="s">
        <v>72</v>
      </c>
      <c r="T7537" t="s">
        <v>1738</v>
      </c>
      <c r="U7537" t="s">
        <v>1739</v>
      </c>
      <c r="V7537" t="s">
        <v>1740</v>
      </c>
      <c r="W7537" t="s">
        <v>278</v>
      </c>
      <c r="X7537" t="s">
        <v>18095</v>
      </c>
      <c r="Y7537" t="str">
        <f>"53-7064"</f>
        <v>53-7064</v>
      </c>
      <c r="Z7537" t="s">
        <v>962</v>
      </c>
      <c r="AA7537">
        <v>311421</v>
      </c>
      <c r="AB7537">
        <v>55</v>
      </c>
      <c r="AC7537">
        <v>55</v>
      </c>
      <c r="AD7537" t="s">
        <v>79</v>
      </c>
      <c r="AE7537" t="s">
        <v>80</v>
      </c>
      <c r="AF7537">
        <v>35</v>
      </c>
      <c r="AG7537" s="4">
        <v>0.25</v>
      </c>
      <c r="AH7537" s="4">
        <v>0.5</v>
      </c>
      <c r="AI7537" s="6">
        <v>12</v>
      </c>
      <c r="AJ7537">
        <v>18</v>
      </c>
      <c r="AK7537">
        <v>18</v>
      </c>
      <c r="AL7537" t="s">
        <v>81</v>
      </c>
      <c r="AM7537" t="s">
        <v>82</v>
      </c>
      <c r="AO7537" t="s">
        <v>83</v>
      </c>
      <c r="AR7537" t="s">
        <v>82</v>
      </c>
      <c r="AT7537" t="s">
        <v>82</v>
      </c>
      <c r="AW7537" t="s">
        <v>82</v>
      </c>
      <c r="AY7537" t="s">
        <v>18093</v>
      </c>
      <c r="AZ7537" t="s">
        <v>18096</v>
      </c>
      <c r="BA7537" t="s">
        <v>136</v>
      </c>
      <c r="BB7537">
        <v>21679</v>
      </c>
      <c r="BC7537" t="s">
        <v>87</v>
      </c>
      <c r="BH7537" t="s">
        <v>18097</v>
      </c>
      <c r="BJ7537">
        <v>520320370</v>
      </c>
    </row>
    <row r="7538" spans="1:62" x14ac:dyDescent="0.25">
      <c r="A7538" t="s">
        <v>18137</v>
      </c>
      <c r="B7538" s="2">
        <v>43558</v>
      </c>
      <c r="C7538" t="s">
        <v>63</v>
      </c>
      <c r="D7538" s="3">
        <v>43472.381044780093</v>
      </c>
      <c r="E7538" t="s">
        <v>91</v>
      </c>
      <c r="H7538" t="s">
        <v>18138</v>
      </c>
      <c r="J7538" t="s">
        <v>18139</v>
      </c>
      <c r="L7538" t="s">
        <v>18140</v>
      </c>
      <c r="M7538" t="s">
        <v>278</v>
      </c>
      <c r="N7538">
        <v>22025</v>
      </c>
      <c r="O7538" t="s">
        <v>70</v>
      </c>
      <c r="Q7538" t="s">
        <v>18141</v>
      </c>
      <c r="S7538" t="s">
        <v>72</v>
      </c>
      <c r="T7538" t="s">
        <v>2618</v>
      </c>
      <c r="U7538" t="s">
        <v>8240</v>
      </c>
      <c r="V7538" t="s">
        <v>2620</v>
      </c>
      <c r="W7538" t="s">
        <v>881</v>
      </c>
      <c r="X7538" t="s">
        <v>106</v>
      </c>
      <c r="Y7538" t="str">
        <f>"37-3011"</f>
        <v>37-3011</v>
      </c>
      <c r="Z7538" t="s">
        <v>94</v>
      </c>
      <c r="AA7538">
        <v>561730</v>
      </c>
      <c r="AB7538">
        <v>8</v>
      </c>
      <c r="AD7538" t="s">
        <v>79</v>
      </c>
      <c r="AE7538" t="s">
        <v>95</v>
      </c>
      <c r="AF7538">
        <v>40</v>
      </c>
      <c r="AG7538" s="4">
        <v>0.3125</v>
      </c>
      <c r="AH7538" s="4">
        <v>0.66666666666666663</v>
      </c>
      <c r="AI7538" s="5">
        <v>15.39</v>
      </c>
      <c r="AJ7538">
        <v>23.09</v>
      </c>
      <c r="AL7538" t="s">
        <v>81</v>
      </c>
      <c r="AM7538" t="s">
        <v>82</v>
      </c>
      <c r="AO7538" t="s">
        <v>83</v>
      </c>
      <c r="AR7538" t="s">
        <v>82</v>
      </c>
      <c r="AT7538" t="s">
        <v>82</v>
      </c>
      <c r="AW7538" t="s">
        <v>82</v>
      </c>
      <c r="AY7538" t="s">
        <v>18140</v>
      </c>
      <c r="AZ7538" t="s">
        <v>10095</v>
      </c>
      <c r="BA7538" t="s">
        <v>278</v>
      </c>
      <c r="BB7538">
        <v>22025</v>
      </c>
      <c r="BC7538" t="s">
        <v>79</v>
      </c>
      <c r="BH7538" t="s">
        <v>18142</v>
      </c>
      <c r="BJ7538">
        <v>541848558</v>
      </c>
    </row>
    <row r="7539" spans="1:62" x14ac:dyDescent="0.25">
      <c r="A7539" t="s">
        <v>21412</v>
      </c>
      <c r="B7539" s="2">
        <v>43558</v>
      </c>
      <c r="C7539" t="s">
        <v>63</v>
      </c>
      <c r="D7539" s="3">
        <v>43486.415142303238</v>
      </c>
      <c r="E7539" t="s">
        <v>64</v>
      </c>
      <c r="F7539" s="2">
        <v>43575</v>
      </c>
      <c r="G7539" s="2">
        <v>43825</v>
      </c>
      <c r="H7539" t="s">
        <v>21413</v>
      </c>
      <c r="I7539" t="s">
        <v>21414</v>
      </c>
      <c r="J7539" t="s">
        <v>21415</v>
      </c>
      <c r="K7539" t="s">
        <v>67</v>
      </c>
      <c r="L7539" t="s">
        <v>21416</v>
      </c>
      <c r="M7539" t="s">
        <v>207</v>
      </c>
      <c r="N7539">
        <v>2653</v>
      </c>
      <c r="O7539" t="s">
        <v>70</v>
      </c>
      <c r="P7539" t="s">
        <v>67</v>
      </c>
      <c r="Q7539" t="s">
        <v>21417</v>
      </c>
      <c r="S7539" t="s">
        <v>72</v>
      </c>
      <c r="T7539" t="s">
        <v>275</v>
      </c>
      <c r="U7539" t="s">
        <v>276</v>
      </c>
      <c r="V7539" t="s">
        <v>277</v>
      </c>
      <c r="W7539" t="s">
        <v>278</v>
      </c>
      <c r="X7539" t="s">
        <v>21418</v>
      </c>
      <c r="Y7539" t="str">
        <f>"35-3022"</f>
        <v>35-3022</v>
      </c>
      <c r="Z7539" t="s">
        <v>280</v>
      </c>
      <c r="AA7539">
        <v>722211</v>
      </c>
      <c r="AB7539">
        <v>39</v>
      </c>
      <c r="AC7539">
        <v>39</v>
      </c>
      <c r="AD7539" t="s">
        <v>79</v>
      </c>
      <c r="AE7539" t="s">
        <v>95</v>
      </c>
      <c r="AF7539">
        <v>35</v>
      </c>
      <c r="AG7539" s="4">
        <v>0.25</v>
      </c>
      <c r="AH7539" s="4">
        <v>0.95833333333333337</v>
      </c>
      <c r="AI7539" s="5">
        <v>12.14</v>
      </c>
      <c r="AJ7539">
        <v>18.21</v>
      </c>
      <c r="AL7539" t="s">
        <v>81</v>
      </c>
      <c r="AM7539" t="s">
        <v>82</v>
      </c>
      <c r="AO7539" t="s">
        <v>83</v>
      </c>
      <c r="AP7539" t="s">
        <v>67</v>
      </c>
      <c r="AQ7539" t="s">
        <v>67</v>
      </c>
      <c r="AR7539" t="s">
        <v>82</v>
      </c>
      <c r="AT7539" t="s">
        <v>82</v>
      </c>
      <c r="AW7539" t="s">
        <v>72</v>
      </c>
      <c r="AX7539">
        <v>3</v>
      </c>
      <c r="AY7539" t="s">
        <v>21416</v>
      </c>
      <c r="AZ7539" t="s">
        <v>214</v>
      </c>
      <c r="BA7539" t="s">
        <v>207</v>
      </c>
      <c r="BB7539">
        <v>2653</v>
      </c>
      <c r="BC7539" t="s">
        <v>87</v>
      </c>
      <c r="BH7539" t="s">
        <v>21415</v>
      </c>
      <c r="BI7539" t="s">
        <v>67</v>
      </c>
      <c r="BJ7539">
        <v>472599341</v>
      </c>
    </row>
    <row r="7540" spans="1:62" x14ac:dyDescent="0.25">
      <c r="A7540" t="s">
        <v>24595</v>
      </c>
      <c r="B7540" s="2">
        <v>43558</v>
      </c>
      <c r="C7540" t="s">
        <v>63</v>
      </c>
      <c r="D7540" s="3">
        <v>43472.432886724535</v>
      </c>
      <c r="E7540" t="s">
        <v>117</v>
      </c>
      <c r="H7540" t="s">
        <v>24596</v>
      </c>
      <c r="J7540" t="s">
        <v>24597</v>
      </c>
      <c r="L7540" t="s">
        <v>773</v>
      </c>
      <c r="M7540" t="s">
        <v>278</v>
      </c>
      <c r="N7540">
        <v>20166</v>
      </c>
      <c r="O7540" t="s">
        <v>70</v>
      </c>
      <c r="Q7540" t="s">
        <v>24598</v>
      </c>
      <c r="S7540" t="s">
        <v>72</v>
      </c>
      <c r="T7540" t="s">
        <v>1855</v>
      </c>
      <c r="U7540" t="s">
        <v>1856</v>
      </c>
      <c r="V7540" t="s">
        <v>863</v>
      </c>
      <c r="W7540" t="s">
        <v>105</v>
      </c>
      <c r="X7540" t="s">
        <v>24599</v>
      </c>
      <c r="Y7540" t="str">
        <f>"51-9198"</f>
        <v>51-9198</v>
      </c>
      <c r="Z7540" t="s">
        <v>199</v>
      </c>
      <c r="AA7540">
        <v>332322</v>
      </c>
      <c r="AB7540">
        <v>5</v>
      </c>
      <c r="AD7540" t="s">
        <v>79</v>
      </c>
      <c r="AE7540" t="s">
        <v>95</v>
      </c>
      <c r="AF7540">
        <v>40</v>
      </c>
      <c r="AG7540" s="4">
        <v>0.27083333333333331</v>
      </c>
      <c r="AH7540" s="4">
        <v>0.625</v>
      </c>
      <c r="AI7540" s="6">
        <v>13</v>
      </c>
      <c r="AJ7540">
        <v>19.5</v>
      </c>
      <c r="AK7540">
        <v>22.5</v>
      </c>
      <c r="AL7540" t="s">
        <v>81</v>
      </c>
      <c r="AM7540" t="s">
        <v>82</v>
      </c>
      <c r="AO7540" t="s">
        <v>83</v>
      </c>
      <c r="AR7540" t="s">
        <v>82</v>
      </c>
      <c r="AT7540" t="s">
        <v>82</v>
      </c>
      <c r="AW7540" t="s">
        <v>82</v>
      </c>
      <c r="AY7540" t="s">
        <v>773</v>
      </c>
      <c r="AZ7540" t="s">
        <v>3812</v>
      </c>
      <c r="BA7540" t="s">
        <v>278</v>
      </c>
      <c r="BB7540">
        <v>20166</v>
      </c>
      <c r="BC7540" t="s">
        <v>87</v>
      </c>
      <c r="BH7540" t="s">
        <v>24597</v>
      </c>
      <c r="BJ7540">
        <v>205218544</v>
      </c>
    </row>
    <row r="7541" spans="1:62" x14ac:dyDescent="0.25">
      <c r="A7541" t="s">
        <v>24680</v>
      </c>
      <c r="B7541" s="2">
        <v>43558</v>
      </c>
      <c r="C7541" t="s">
        <v>63</v>
      </c>
      <c r="D7541" s="3">
        <v>43500.474376226855</v>
      </c>
      <c r="E7541" t="s">
        <v>64</v>
      </c>
      <c r="F7541" s="2">
        <v>43576</v>
      </c>
      <c r="G7541" s="2">
        <v>43764</v>
      </c>
      <c r="H7541" t="s">
        <v>24681</v>
      </c>
      <c r="I7541" t="s">
        <v>67</v>
      </c>
      <c r="J7541" t="s">
        <v>24682</v>
      </c>
      <c r="K7541" t="s">
        <v>24683</v>
      </c>
      <c r="L7541" t="s">
        <v>273</v>
      </c>
      <c r="M7541" t="s">
        <v>207</v>
      </c>
      <c r="N7541">
        <v>2657</v>
      </c>
      <c r="O7541" t="s">
        <v>70</v>
      </c>
      <c r="P7541" t="s">
        <v>67</v>
      </c>
      <c r="Q7541" t="s">
        <v>24684</v>
      </c>
      <c r="S7541" t="s">
        <v>72</v>
      </c>
      <c r="T7541" t="s">
        <v>275</v>
      </c>
      <c r="U7541" t="s">
        <v>276</v>
      </c>
      <c r="V7541" t="s">
        <v>277</v>
      </c>
      <c r="W7541" t="s">
        <v>278</v>
      </c>
      <c r="X7541" t="s">
        <v>379</v>
      </c>
      <c r="Y7541" t="str">
        <f>"37-2012"</f>
        <v>37-2012</v>
      </c>
      <c r="Z7541" t="s">
        <v>373</v>
      </c>
      <c r="AA7541">
        <v>721110</v>
      </c>
      <c r="AB7541">
        <v>4</v>
      </c>
      <c r="AC7541">
        <v>4</v>
      </c>
      <c r="AD7541" t="s">
        <v>79</v>
      </c>
      <c r="AE7541" t="s">
        <v>80</v>
      </c>
      <c r="AF7541">
        <v>35</v>
      </c>
      <c r="AG7541" s="4">
        <v>0.375</v>
      </c>
      <c r="AH7541" s="4">
        <v>0.58333333333333337</v>
      </c>
      <c r="AI7541" s="5">
        <v>15.24</v>
      </c>
      <c r="AJ7541">
        <v>22.86</v>
      </c>
      <c r="AL7541" t="s">
        <v>81</v>
      </c>
      <c r="AM7541" t="s">
        <v>82</v>
      </c>
      <c r="AO7541" t="s">
        <v>83</v>
      </c>
      <c r="AP7541" t="s">
        <v>67</v>
      </c>
      <c r="AQ7541" t="s">
        <v>67</v>
      </c>
      <c r="AR7541" t="s">
        <v>82</v>
      </c>
      <c r="AT7541" t="s">
        <v>82</v>
      </c>
      <c r="AW7541" t="s">
        <v>72</v>
      </c>
      <c r="AX7541">
        <v>3</v>
      </c>
      <c r="AY7541" t="s">
        <v>24685</v>
      </c>
      <c r="AZ7541" t="s">
        <v>214</v>
      </c>
      <c r="BA7541" t="s">
        <v>207</v>
      </c>
      <c r="BB7541">
        <v>2652</v>
      </c>
      <c r="BC7541" t="s">
        <v>87</v>
      </c>
      <c r="BH7541" t="s">
        <v>24686</v>
      </c>
      <c r="BI7541" t="s">
        <v>67</v>
      </c>
      <c r="BJ7541">
        <v>43420409</v>
      </c>
    </row>
    <row r="7542" spans="1:62" x14ac:dyDescent="0.25">
      <c r="A7542" t="s">
        <v>28430</v>
      </c>
      <c r="B7542" s="2">
        <v>43558</v>
      </c>
      <c r="C7542" t="s">
        <v>63</v>
      </c>
      <c r="D7542" s="3">
        <v>43510.389624525465</v>
      </c>
      <c r="E7542" t="s">
        <v>64</v>
      </c>
      <c r="F7542" s="2">
        <v>43586</v>
      </c>
      <c r="G7542" s="2">
        <v>43769</v>
      </c>
      <c r="H7542" t="s">
        <v>28431</v>
      </c>
      <c r="J7542" t="s">
        <v>23749</v>
      </c>
      <c r="K7542" t="s">
        <v>130</v>
      </c>
      <c r="L7542" t="s">
        <v>7320</v>
      </c>
      <c r="M7542" t="s">
        <v>232</v>
      </c>
      <c r="N7542">
        <v>11968</v>
      </c>
      <c r="O7542" t="s">
        <v>70</v>
      </c>
      <c r="Q7542" t="s">
        <v>23747</v>
      </c>
      <c r="S7542" t="s">
        <v>72</v>
      </c>
      <c r="T7542" t="s">
        <v>28432</v>
      </c>
      <c r="U7542" t="s">
        <v>28433</v>
      </c>
      <c r="V7542" t="s">
        <v>28434</v>
      </c>
      <c r="W7542" t="s">
        <v>308</v>
      </c>
      <c r="X7542" t="s">
        <v>1533</v>
      </c>
      <c r="Y7542" t="str">
        <f>"35-3031"</f>
        <v>35-3031</v>
      </c>
      <c r="Z7542" t="s">
        <v>410</v>
      </c>
      <c r="AA7542">
        <v>713910</v>
      </c>
      <c r="AB7542">
        <v>14</v>
      </c>
      <c r="AC7542">
        <v>14</v>
      </c>
      <c r="AD7542" t="s">
        <v>79</v>
      </c>
      <c r="AE7542" t="s">
        <v>95</v>
      </c>
      <c r="AF7542">
        <v>40</v>
      </c>
      <c r="AG7542" s="4">
        <v>0.25</v>
      </c>
      <c r="AH7542" s="4">
        <v>0</v>
      </c>
      <c r="AI7542" s="5">
        <v>14.19</v>
      </c>
      <c r="AJ7542">
        <v>21.29</v>
      </c>
      <c r="AL7542" t="s">
        <v>81</v>
      </c>
      <c r="AM7542" t="s">
        <v>82</v>
      </c>
      <c r="AO7542" t="s">
        <v>83</v>
      </c>
      <c r="AR7542" t="s">
        <v>82</v>
      </c>
      <c r="AT7542" t="s">
        <v>82</v>
      </c>
      <c r="AW7542" t="s">
        <v>72</v>
      </c>
      <c r="AX7542">
        <v>3</v>
      </c>
      <c r="AY7542" t="s">
        <v>7320</v>
      </c>
      <c r="AZ7542" t="s">
        <v>6535</v>
      </c>
      <c r="BA7542" t="s">
        <v>232</v>
      </c>
      <c r="BB7542">
        <v>11968</v>
      </c>
      <c r="BC7542" t="s">
        <v>87</v>
      </c>
      <c r="BH7542" t="s">
        <v>23749</v>
      </c>
      <c r="BJ7542">
        <v>113602236</v>
      </c>
    </row>
    <row r="7543" spans="1:62" x14ac:dyDescent="0.25">
      <c r="A7543" t="s">
        <v>30002</v>
      </c>
      <c r="B7543" s="2">
        <v>43558</v>
      </c>
      <c r="C7543" t="s">
        <v>63</v>
      </c>
      <c r="D7543" s="3">
        <v>43509.513418923612</v>
      </c>
      <c r="E7543" t="s">
        <v>64</v>
      </c>
      <c r="F7543" s="2">
        <v>43586</v>
      </c>
      <c r="G7543" s="2">
        <v>43769</v>
      </c>
      <c r="H7543" t="s">
        <v>30003</v>
      </c>
      <c r="J7543" t="s">
        <v>30004</v>
      </c>
      <c r="K7543" t="s">
        <v>130</v>
      </c>
      <c r="L7543" t="s">
        <v>28445</v>
      </c>
      <c r="M7543" t="s">
        <v>844</v>
      </c>
      <c r="N7543">
        <v>60022</v>
      </c>
      <c r="O7543" t="s">
        <v>70</v>
      </c>
      <c r="Q7543" t="s">
        <v>30005</v>
      </c>
      <c r="S7543" t="s">
        <v>72</v>
      </c>
      <c r="T7543" t="s">
        <v>28432</v>
      </c>
      <c r="U7543" t="s">
        <v>28433</v>
      </c>
      <c r="V7543" t="s">
        <v>28434</v>
      </c>
      <c r="W7543" t="s">
        <v>308</v>
      </c>
      <c r="X7543" t="s">
        <v>1844</v>
      </c>
      <c r="Y7543" t="str">
        <f>"35-2014"</f>
        <v>35-2014</v>
      </c>
      <c r="Z7543" t="s">
        <v>301</v>
      </c>
      <c r="AA7543">
        <v>713910</v>
      </c>
      <c r="AB7543">
        <v>4</v>
      </c>
      <c r="AC7543">
        <v>4</v>
      </c>
      <c r="AD7543" t="s">
        <v>79</v>
      </c>
      <c r="AE7543" t="s">
        <v>95</v>
      </c>
      <c r="AF7543">
        <v>40</v>
      </c>
      <c r="AG7543" s="4">
        <v>0.29166666666666669</v>
      </c>
      <c r="AH7543" s="4">
        <v>0.99652777777777779</v>
      </c>
      <c r="AI7543" s="5">
        <v>13.5</v>
      </c>
      <c r="AJ7543">
        <v>20.25</v>
      </c>
      <c r="AL7543" t="s">
        <v>81</v>
      </c>
      <c r="AM7543" t="s">
        <v>82</v>
      </c>
      <c r="AO7543" t="s">
        <v>83</v>
      </c>
      <c r="AR7543" t="s">
        <v>82</v>
      </c>
      <c r="AT7543" t="s">
        <v>82</v>
      </c>
      <c r="AW7543" t="s">
        <v>72</v>
      </c>
      <c r="AX7543">
        <v>3</v>
      </c>
      <c r="AY7543" t="s">
        <v>28445</v>
      </c>
      <c r="AZ7543" t="s">
        <v>1500</v>
      </c>
      <c r="BA7543" t="s">
        <v>844</v>
      </c>
      <c r="BB7543">
        <v>60022</v>
      </c>
      <c r="BC7543" t="s">
        <v>87</v>
      </c>
      <c r="BH7543" t="s">
        <v>30004</v>
      </c>
      <c r="BJ7543">
        <v>361356630</v>
      </c>
    </row>
    <row r="7544" spans="1:62" x14ac:dyDescent="0.25">
      <c r="A7544" t="s">
        <v>30060</v>
      </c>
      <c r="B7544" s="2">
        <v>43558</v>
      </c>
      <c r="C7544" t="s">
        <v>63</v>
      </c>
      <c r="D7544" s="3">
        <v>43509.513757696761</v>
      </c>
      <c r="E7544" t="s">
        <v>64</v>
      </c>
      <c r="F7544" s="2">
        <v>43586</v>
      </c>
      <c r="G7544" s="2">
        <v>43769</v>
      </c>
      <c r="H7544" t="s">
        <v>30003</v>
      </c>
      <c r="J7544" t="s">
        <v>30004</v>
      </c>
      <c r="K7544" t="s">
        <v>130</v>
      </c>
      <c r="L7544" t="s">
        <v>28445</v>
      </c>
      <c r="M7544" t="s">
        <v>844</v>
      </c>
      <c r="N7544">
        <v>60022</v>
      </c>
      <c r="O7544" t="s">
        <v>70</v>
      </c>
      <c r="Q7544" t="s">
        <v>30005</v>
      </c>
      <c r="S7544" t="s">
        <v>72</v>
      </c>
      <c r="T7544" t="s">
        <v>28432</v>
      </c>
      <c r="U7544" t="s">
        <v>28433</v>
      </c>
      <c r="V7544" t="s">
        <v>28434</v>
      </c>
      <c r="W7544" t="s">
        <v>308</v>
      </c>
      <c r="X7544" t="s">
        <v>1241</v>
      </c>
      <c r="Y7544" t="str">
        <f>"35-9021"</f>
        <v>35-9021</v>
      </c>
      <c r="Z7544" t="s">
        <v>315</v>
      </c>
      <c r="AA7544">
        <v>713910</v>
      </c>
      <c r="AB7544">
        <v>1</v>
      </c>
      <c r="AC7544">
        <v>1</v>
      </c>
      <c r="AD7544" t="s">
        <v>79</v>
      </c>
      <c r="AE7544" t="s">
        <v>95</v>
      </c>
      <c r="AF7544">
        <v>40</v>
      </c>
      <c r="AG7544" s="4">
        <v>0.41666666666666669</v>
      </c>
      <c r="AH7544" s="4">
        <v>0.91666666666666663</v>
      </c>
      <c r="AI7544" s="5">
        <v>11.26</v>
      </c>
      <c r="AJ7544">
        <v>16.89</v>
      </c>
      <c r="AL7544" t="s">
        <v>81</v>
      </c>
      <c r="AM7544" t="s">
        <v>82</v>
      </c>
      <c r="AO7544" t="s">
        <v>83</v>
      </c>
      <c r="AR7544" t="s">
        <v>82</v>
      </c>
      <c r="AT7544" t="s">
        <v>82</v>
      </c>
      <c r="AW7544" t="s">
        <v>82</v>
      </c>
      <c r="AY7544" t="s">
        <v>28445</v>
      </c>
      <c r="AZ7544" t="s">
        <v>1500</v>
      </c>
      <c r="BA7544" t="s">
        <v>844</v>
      </c>
      <c r="BB7544">
        <v>60022</v>
      </c>
      <c r="BC7544" t="s">
        <v>87</v>
      </c>
      <c r="BH7544" t="s">
        <v>30004</v>
      </c>
      <c r="BJ7544">
        <v>361356630</v>
      </c>
    </row>
    <row r="7545" spans="1:62" x14ac:dyDescent="0.25">
      <c r="A7545" t="s">
        <v>30100</v>
      </c>
      <c r="B7545" s="2">
        <v>43558</v>
      </c>
      <c r="C7545" t="s">
        <v>63</v>
      </c>
      <c r="D7545" s="3">
        <v>43510.388745162039</v>
      </c>
      <c r="E7545" t="s">
        <v>64</v>
      </c>
      <c r="F7545" s="2">
        <v>43586</v>
      </c>
      <c r="G7545" s="2">
        <v>43769</v>
      </c>
      <c r="H7545" t="s">
        <v>30101</v>
      </c>
      <c r="J7545" t="s">
        <v>30102</v>
      </c>
      <c r="K7545" t="s">
        <v>130</v>
      </c>
      <c r="L7545" t="s">
        <v>1446</v>
      </c>
      <c r="M7545" t="s">
        <v>308</v>
      </c>
      <c r="N7545">
        <v>7081</v>
      </c>
      <c r="O7545" t="s">
        <v>70</v>
      </c>
      <c r="Q7545" t="s">
        <v>30103</v>
      </c>
      <c r="S7545" t="s">
        <v>72</v>
      </c>
      <c r="T7545" t="s">
        <v>28432</v>
      </c>
      <c r="U7545" t="s">
        <v>28433</v>
      </c>
      <c r="V7545" t="s">
        <v>28434</v>
      </c>
      <c r="W7545" t="s">
        <v>308</v>
      </c>
      <c r="X7545" t="s">
        <v>1844</v>
      </c>
      <c r="Y7545" t="str">
        <f>"35-2014"</f>
        <v>35-2014</v>
      </c>
      <c r="Z7545" t="s">
        <v>301</v>
      </c>
      <c r="AA7545">
        <v>713910</v>
      </c>
      <c r="AB7545">
        <v>6</v>
      </c>
      <c r="AC7545">
        <v>6</v>
      </c>
      <c r="AD7545" t="s">
        <v>79</v>
      </c>
      <c r="AE7545" t="s">
        <v>95</v>
      </c>
      <c r="AF7545">
        <v>40</v>
      </c>
      <c r="AG7545" s="4">
        <v>0.29166666666666669</v>
      </c>
      <c r="AH7545" s="4">
        <v>0.79166666666666663</v>
      </c>
      <c r="AI7545" s="5">
        <v>15.38</v>
      </c>
      <c r="AJ7545">
        <v>23.07</v>
      </c>
      <c r="AL7545" t="s">
        <v>81</v>
      </c>
      <c r="AM7545" t="s">
        <v>82</v>
      </c>
      <c r="AO7545" t="s">
        <v>83</v>
      </c>
      <c r="AR7545" t="s">
        <v>82</v>
      </c>
      <c r="AT7545" t="s">
        <v>82</v>
      </c>
      <c r="AW7545" t="s">
        <v>72</v>
      </c>
      <c r="AX7545">
        <v>3</v>
      </c>
      <c r="AY7545" t="s">
        <v>1446</v>
      </c>
      <c r="AZ7545" t="s">
        <v>7309</v>
      </c>
      <c r="BA7545" t="s">
        <v>308</v>
      </c>
      <c r="BB7545">
        <v>7081</v>
      </c>
      <c r="BC7545" t="s">
        <v>87</v>
      </c>
      <c r="BH7545" t="s">
        <v>30102</v>
      </c>
      <c r="BJ7545">
        <v>220752220</v>
      </c>
    </row>
    <row r="7546" spans="1:62" x14ac:dyDescent="0.25">
      <c r="A7546" t="s">
        <v>30126</v>
      </c>
      <c r="B7546" s="2">
        <v>43558</v>
      </c>
      <c r="C7546" t="s">
        <v>63</v>
      </c>
      <c r="D7546" s="3">
        <v>43510.439945474536</v>
      </c>
      <c r="E7546" t="s">
        <v>64</v>
      </c>
      <c r="F7546" s="2">
        <v>43586</v>
      </c>
      <c r="G7546" s="2">
        <v>43769</v>
      </c>
      <c r="H7546" t="s">
        <v>29983</v>
      </c>
      <c r="J7546" t="s">
        <v>29984</v>
      </c>
      <c r="K7546" t="s">
        <v>130</v>
      </c>
      <c r="L7546" t="s">
        <v>29985</v>
      </c>
      <c r="M7546" t="s">
        <v>232</v>
      </c>
      <c r="N7546">
        <v>11568</v>
      </c>
      <c r="O7546" t="s">
        <v>70</v>
      </c>
      <c r="Q7546" t="s">
        <v>29986</v>
      </c>
      <c r="S7546" t="s">
        <v>72</v>
      </c>
      <c r="T7546" t="s">
        <v>28432</v>
      </c>
      <c r="U7546" t="s">
        <v>28433</v>
      </c>
      <c r="V7546" t="s">
        <v>28434</v>
      </c>
      <c r="W7546" t="s">
        <v>308</v>
      </c>
      <c r="X7546" t="s">
        <v>1427</v>
      </c>
      <c r="Y7546" t="str">
        <f>"37-2012"</f>
        <v>37-2012</v>
      </c>
      <c r="Z7546" t="s">
        <v>373</v>
      </c>
      <c r="AA7546">
        <v>713910</v>
      </c>
      <c r="AB7546">
        <v>3</v>
      </c>
      <c r="AC7546">
        <v>3</v>
      </c>
      <c r="AD7546" t="s">
        <v>79</v>
      </c>
      <c r="AE7546" t="s">
        <v>95</v>
      </c>
      <c r="AF7546">
        <v>40</v>
      </c>
      <c r="AG7546" s="4">
        <v>0.29166666666666669</v>
      </c>
      <c r="AH7546" s="4">
        <v>0.95833333333333337</v>
      </c>
      <c r="AI7546" s="5">
        <v>13.42</v>
      </c>
      <c r="AJ7546">
        <v>20.13</v>
      </c>
      <c r="AL7546" t="s">
        <v>81</v>
      </c>
      <c r="AM7546" t="s">
        <v>82</v>
      </c>
      <c r="AO7546" t="s">
        <v>83</v>
      </c>
      <c r="AR7546" t="s">
        <v>82</v>
      </c>
      <c r="AT7546" t="s">
        <v>82</v>
      </c>
      <c r="AW7546" t="s">
        <v>82</v>
      </c>
      <c r="AY7546" t="s">
        <v>29985</v>
      </c>
      <c r="AZ7546" t="s">
        <v>698</v>
      </c>
      <c r="BA7546" t="s">
        <v>232</v>
      </c>
      <c r="BB7546">
        <v>11568</v>
      </c>
      <c r="BC7546" t="s">
        <v>87</v>
      </c>
      <c r="BH7546" t="s">
        <v>29984</v>
      </c>
      <c r="BJ7546">
        <v>110804490</v>
      </c>
    </row>
    <row r="7547" spans="1:62" x14ac:dyDescent="0.25">
      <c r="A7547" t="s">
        <v>30142</v>
      </c>
      <c r="B7547" s="2">
        <v>43558</v>
      </c>
      <c r="C7547" t="s">
        <v>63</v>
      </c>
      <c r="D7547" s="3">
        <v>43509.512207395834</v>
      </c>
      <c r="E7547" t="s">
        <v>64</v>
      </c>
      <c r="F7547" s="2">
        <v>43586</v>
      </c>
      <c r="G7547" s="2">
        <v>43769</v>
      </c>
      <c r="H7547" t="s">
        <v>30003</v>
      </c>
      <c r="J7547" t="s">
        <v>30004</v>
      </c>
      <c r="K7547" t="s">
        <v>130</v>
      </c>
      <c r="L7547" t="s">
        <v>28445</v>
      </c>
      <c r="M7547" t="s">
        <v>844</v>
      </c>
      <c r="N7547">
        <v>60022</v>
      </c>
      <c r="O7547" t="s">
        <v>70</v>
      </c>
      <c r="Q7547" t="s">
        <v>30005</v>
      </c>
      <c r="S7547" t="s">
        <v>72</v>
      </c>
      <c r="T7547" t="s">
        <v>28432</v>
      </c>
      <c r="U7547" t="s">
        <v>28433</v>
      </c>
      <c r="V7547" t="s">
        <v>28434</v>
      </c>
      <c r="W7547" t="s">
        <v>308</v>
      </c>
      <c r="X7547" t="s">
        <v>3128</v>
      </c>
      <c r="Y7547" t="str">
        <f>"35-3011"</f>
        <v>35-3011</v>
      </c>
      <c r="Z7547" t="s">
        <v>3129</v>
      </c>
      <c r="AA7547">
        <v>713910</v>
      </c>
      <c r="AB7547">
        <v>2</v>
      </c>
      <c r="AC7547">
        <v>2</v>
      </c>
      <c r="AD7547" t="s">
        <v>79</v>
      </c>
      <c r="AE7547" t="s">
        <v>95</v>
      </c>
      <c r="AF7547">
        <v>40</v>
      </c>
      <c r="AG7547" s="4">
        <v>0.29166666666666669</v>
      </c>
      <c r="AH7547" s="4">
        <v>0.99652777777777779</v>
      </c>
      <c r="AI7547" s="5">
        <v>13.2</v>
      </c>
      <c r="AJ7547">
        <v>19.8</v>
      </c>
      <c r="AL7547" t="s">
        <v>81</v>
      </c>
      <c r="AM7547" t="s">
        <v>82</v>
      </c>
      <c r="AO7547" t="s">
        <v>83</v>
      </c>
      <c r="AR7547" t="s">
        <v>82</v>
      </c>
      <c r="AT7547" t="s">
        <v>82</v>
      </c>
      <c r="AW7547" t="s">
        <v>72</v>
      </c>
      <c r="AX7547">
        <v>3</v>
      </c>
      <c r="AY7547" t="s">
        <v>28445</v>
      </c>
      <c r="AZ7547" t="s">
        <v>1500</v>
      </c>
      <c r="BA7547" t="s">
        <v>844</v>
      </c>
      <c r="BB7547">
        <v>60022</v>
      </c>
      <c r="BC7547" t="s">
        <v>87</v>
      </c>
      <c r="BH7547" t="s">
        <v>30004</v>
      </c>
      <c r="BJ7547">
        <v>361356630</v>
      </c>
    </row>
    <row r="7548" spans="1:62" x14ac:dyDescent="0.25">
      <c r="A7548" t="s">
        <v>30160</v>
      </c>
      <c r="B7548" s="2">
        <v>43558</v>
      </c>
      <c r="C7548" t="s">
        <v>63</v>
      </c>
      <c r="D7548" s="3">
        <v>43509.512623784722</v>
      </c>
      <c r="E7548" t="s">
        <v>64</v>
      </c>
      <c r="F7548" s="2">
        <v>43586</v>
      </c>
      <c r="G7548" s="2">
        <v>43769</v>
      </c>
      <c r="H7548" t="s">
        <v>30003</v>
      </c>
      <c r="J7548" t="s">
        <v>30004</v>
      </c>
      <c r="K7548" t="s">
        <v>130</v>
      </c>
      <c r="L7548" t="s">
        <v>28445</v>
      </c>
      <c r="M7548" t="s">
        <v>844</v>
      </c>
      <c r="N7548">
        <v>60022</v>
      </c>
      <c r="O7548" t="s">
        <v>70</v>
      </c>
      <c r="Q7548" t="s">
        <v>30005</v>
      </c>
      <c r="S7548" t="s">
        <v>72</v>
      </c>
      <c r="T7548" t="s">
        <v>28432</v>
      </c>
      <c r="U7548" t="s">
        <v>28433</v>
      </c>
      <c r="V7548" t="s">
        <v>28434</v>
      </c>
      <c r="W7548" t="s">
        <v>308</v>
      </c>
      <c r="X7548" t="s">
        <v>30141</v>
      </c>
      <c r="Y7548" t="str">
        <f>"39-3091"</f>
        <v>39-3091</v>
      </c>
      <c r="Z7548" t="s">
        <v>677</v>
      </c>
      <c r="AA7548">
        <v>713910</v>
      </c>
      <c r="AB7548">
        <v>1</v>
      </c>
      <c r="AC7548">
        <v>1</v>
      </c>
      <c r="AD7548" t="s">
        <v>79</v>
      </c>
      <c r="AE7548" t="s">
        <v>95</v>
      </c>
      <c r="AF7548">
        <v>40</v>
      </c>
      <c r="AG7548" s="4">
        <v>0.29166666666666669</v>
      </c>
      <c r="AH7548" s="4">
        <v>0.99652777777777779</v>
      </c>
      <c r="AI7548" s="5">
        <v>12.5</v>
      </c>
      <c r="AJ7548">
        <v>18.75</v>
      </c>
      <c r="AL7548" t="s">
        <v>81</v>
      </c>
      <c r="AM7548" t="s">
        <v>82</v>
      </c>
      <c r="AO7548" t="s">
        <v>83</v>
      </c>
      <c r="AR7548" t="s">
        <v>82</v>
      </c>
      <c r="AT7548" t="s">
        <v>82</v>
      </c>
      <c r="AW7548" t="s">
        <v>82</v>
      </c>
      <c r="AY7548" t="s">
        <v>28445</v>
      </c>
      <c r="AZ7548" t="s">
        <v>1500</v>
      </c>
      <c r="BA7548" t="s">
        <v>844</v>
      </c>
      <c r="BB7548">
        <v>60022</v>
      </c>
      <c r="BC7548" t="s">
        <v>87</v>
      </c>
      <c r="BH7548" t="s">
        <v>30004</v>
      </c>
      <c r="BJ7548">
        <v>361356630</v>
      </c>
    </row>
    <row r="7549" spans="1:62" x14ac:dyDescent="0.25">
      <c r="A7549" t="s">
        <v>32434</v>
      </c>
      <c r="B7549" s="2">
        <v>43558</v>
      </c>
      <c r="C7549" t="s">
        <v>63</v>
      </c>
      <c r="D7549" s="3">
        <v>43472.427669907411</v>
      </c>
      <c r="E7549" t="s">
        <v>117</v>
      </c>
      <c r="H7549" t="s">
        <v>32435</v>
      </c>
      <c r="J7549" t="s">
        <v>32436</v>
      </c>
      <c r="L7549" t="s">
        <v>6445</v>
      </c>
      <c r="M7549" t="s">
        <v>278</v>
      </c>
      <c r="N7549">
        <v>23608</v>
      </c>
      <c r="O7549" t="s">
        <v>70</v>
      </c>
      <c r="Q7549" t="s">
        <v>32437</v>
      </c>
      <c r="S7549" t="s">
        <v>72</v>
      </c>
      <c r="T7549" t="s">
        <v>5117</v>
      </c>
      <c r="U7549" t="s">
        <v>5118</v>
      </c>
      <c r="V7549" t="s">
        <v>2222</v>
      </c>
      <c r="W7549" t="s">
        <v>278</v>
      </c>
      <c r="X7549" t="s">
        <v>10653</v>
      </c>
      <c r="Y7549" t="str">
        <f>"53-7062"</f>
        <v>53-7062</v>
      </c>
      <c r="Z7549" t="s">
        <v>337</v>
      </c>
      <c r="AA7549">
        <v>532299</v>
      </c>
      <c r="AB7549">
        <v>4</v>
      </c>
      <c r="AD7549" t="s">
        <v>79</v>
      </c>
      <c r="AE7549" t="s">
        <v>80</v>
      </c>
      <c r="AF7549">
        <v>35</v>
      </c>
      <c r="AG7549" s="4">
        <v>0.375</v>
      </c>
      <c r="AH7549" s="4">
        <v>0.66666666666666663</v>
      </c>
      <c r="AI7549" s="5">
        <v>14.73</v>
      </c>
      <c r="AJ7549">
        <v>22.1</v>
      </c>
      <c r="AL7549" t="s">
        <v>81</v>
      </c>
      <c r="AM7549" t="s">
        <v>82</v>
      </c>
      <c r="AO7549" t="s">
        <v>83</v>
      </c>
      <c r="AR7549" t="s">
        <v>82</v>
      </c>
      <c r="AT7549" t="s">
        <v>82</v>
      </c>
      <c r="AW7549" t="s">
        <v>72</v>
      </c>
      <c r="AX7549">
        <v>3</v>
      </c>
      <c r="AY7549" t="s">
        <v>6445</v>
      </c>
      <c r="AZ7549" t="s">
        <v>6445</v>
      </c>
      <c r="BA7549" t="s">
        <v>278</v>
      </c>
      <c r="BB7549">
        <v>23608</v>
      </c>
      <c r="BC7549" t="s">
        <v>79</v>
      </c>
      <c r="BH7549" t="s">
        <v>32436</v>
      </c>
      <c r="BJ7549">
        <v>541737817</v>
      </c>
    </row>
    <row r="7550" spans="1:62" x14ac:dyDescent="0.25">
      <c r="A7550" t="s">
        <v>35069</v>
      </c>
      <c r="B7550" s="2">
        <v>43558</v>
      </c>
      <c r="C7550" t="s">
        <v>63</v>
      </c>
      <c r="D7550" s="3">
        <v>43488.323942893519</v>
      </c>
      <c r="E7550" t="s">
        <v>282</v>
      </c>
      <c r="F7550" s="2">
        <v>43563</v>
      </c>
      <c r="G7550" s="2">
        <v>43784</v>
      </c>
      <c r="H7550" t="s">
        <v>35070</v>
      </c>
      <c r="I7550" t="s">
        <v>35071</v>
      </c>
      <c r="J7550" t="s">
        <v>35072</v>
      </c>
      <c r="L7550" t="s">
        <v>33994</v>
      </c>
      <c r="M7550" t="s">
        <v>166</v>
      </c>
      <c r="N7550">
        <v>84532</v>
      </c>
      <c r="O7550" t="s">
        <v>70</v>
      </c>
      <c r="Q7550" t="s">
        <v>35073</v>
      </c>
      <c r="S7550" t="s">
        <v>72</v>
      </c>
      <c r="T7550" t="s">
        <v>873</v>
      </c>
      <c r="U7550" t="s">
        <v>874</v>
      </c>
      <c r="V7550" t="s">
        <v>182</v>
      </c>
      <c r="W7550" t="s">
        <v>166</v>
      </c>
      <c r="X7550" t="s">
        <v>379</v>
      </c>
      <c r="Y7550" t="str">
        <f>"37-2012"</f>
        <v>37-2012</v>
      </c>
      <c r="Z7550" t="s">
        <v>373</v>
      </c>
      <c r="AA7550">
        <v>721110</v>
      </c>
      <c r="AB7550">
        <v>15</v>
      </c>
      <c r="AC7550">
        <v>11</v>
      </c>
      <c r="AD7550" t="s">
        <v>79</v>
      </c>
      <c r="AE7550" t="s">
        <v>80</v>
      </c>
      <c r="AF7550">
        <v>40</v>
      </c>
      <c r="AG7550" s="4">
        <v>0.33333333333333331</v>
      </c>
      <c r="AH7550" s="4">
        <v>0.70833333333333337</v>
      </c>
      <c r="AI7550" s="5">
        <v>11.16</v>
      </c>
      <c r="AJ7550">
        <v>16.739999999999998</v>
      </c>
      <c r="AL7550" t="s">
        <v>81</v>
      </c>
      <c r="AM7550" t="s">
        <v>82</v>
      </c>
      <c r="AO7550" t="s">
        <v>83</v>
      </c>
      <c r="AP7550" t="s">
        <v>67</v>
      </c>
      <c r="AQ7550" t="s">
        <v>662</v>
      </c>
      <c r="AR7550" t="s">
        <v>82</v>
      </c>
      <c r="AT7550" t="s">
        <v>82</v>
      </c>
      <c r="AW7550" t="s">
        <v>82</v>
      </c>
      <c r="AY7550" t="s">
        <v>35074</v>
      </c>
      <c r="AZ7550" t="s">
        <v>1578</v>
      </c>
      <c r="BA7550" t="s">
        <v>166</v>
      </c>
      <c r="BB7550">
        <v>84532</v>
      </c>
      <c r="BC7550" t="s">
        <v>87</v>
      </c>
      <c r="BH7550" t="s">
        <v>35075</v>
      </c>
      <c r="BJ7550">
        <v>870337314</v>
      </c>
    </row>
    <row r="7551" spans="1:62" x14ac:dyDescent="0.25">
      <c r="A7551" t="s">
        <v>35711</v>
      </c>
      <c r="B7551" s="2">
        <v>43558</v>
      </c>
      <c r="C7551" t="s">
        <v>63</v>
      </c>
      <c r="D7551" s="3">
        <v>43473.353566319442</v>
      </c>
      <c r="E7551" t="s">
        <v>282</v>
      </c>
      <c r="F7551" s="2">
        <v>43558</v>
      </c>
      <c r="G7551" s="2">
        <v>43814</v>
      </c>
      <c r="H7551" t="s">
        <v>35712</v>
      </c>
      <c r="J7551" t="s">
        <v>35713</v>
      </c>
      <c r="L7551" t="s">
        <v>35714</v>
      </c>
      <c r="M7551" t="s">
        <v>2367</v>
      </c>
      <c r="N7551">
        <v>29075</v>
      </c>
      <c r="O7551" t="s">
        <v>70</v>
      </c>
      <c r="Q7551" t="s">
        <v>35715</v>
      </c>
      <c r="S7551" t="s">
        <v>72</v>
      </c>
      <c r="T7551" t="s">
        <v>878</v>
      </c>
      <c r="U7551" t="s">
        <v>8240</v>
      </c>
      <c r="V7551" t="s">
        <v>880</v>
      </c>
      <c r="W7551" t="s">
        <v>881</v>
      </c>
      <c r="X7551" t="s">
        <v>106</v>
      </c>
      <c r="Y7551" t="str">
        <f>"37-3011"</f>
        <v>37-3011</v>
      </c>
      <c r="Z7551" t="s">
        <v>94</v>
      </c>
      <c r="AA7551">
        <v>561730</v>
      </c>
      <c r="AB7551">
        <v>18</v>
      </c>
      <c r="AC7551">
        <v>15</v>
      </c>
      <c r="AD7551" t="s">
        <v>79</v>
      </c>
      <c r="AE7551" t="s">
        <v>95</v>
      </c>
      <c r="AF7551">
        <v>40</v>
      </c>
      <c r="AG7551" s="4">
        <v>0.29166666666666669</v>
      </c>
      <c r="AH7551" s="4">
        <v>0.75</v>
      </c>
      <c r="AI7551" s="5">
        <v>12.9</v>
      </c>
      <c r="AJ7551">
        <v>19.350000000000001</v>
      </c>
      <c r="AK7551">
        <v>25.5</v>
      </c>
      <c r="AL7551" t="s">
        <v>81</v>
      </c>
      <c r="AM7551" t="s">
        <v>82</v>
      </c>
      <c r="AO7551" t="s">
        <v>83</v>
      </c>
      <c r="AR7551" t="s">
        <v>82</v>
      </c>
      <c r="AT7551" t="s">
        <v>82</v>
      </c>
      <c r="AW7551" t="s">
        <v>82</v>
      </c>
      <c r="AY7551" t="s">
        <v>35714</v>
      </c>
      <c r="AZ7551" t="s">
        <v>35716</v>
      </c>
      <c r="BA7551" t="s">
        <v>2367</v>
      </c>
      <c r="BB7551">
        <v>29075</v>
      </c>
      <c r="BC7551" t="s">
        <v>79</v>
      </c>
      <c r="BH7551" t="s">
        <v>35717</v>
      </c>
      <c r="BJ7551">
        <v>800813189</v>
      </c>
    </row>
    <row r="7552" spans="1:62" x14ac:dyDescent="0.25">
      <c r="A7552" t="s">
        <v>35813</v>
      </c>
      <c r="B7552" s="2">
        <v>43558</v>
      </c>
      <c r="C7552" t="s">
        <v>63</v>
      </c>
      <c r="D7552" s="3">
        <v>43496.234537488424</v>
      </c>
      <c r="E7552" t="s">
        <v>64</v>
      </c>
      <c r="F7552" s="2">
        <v>43586</v>
      </c>
      <c r="G7552" s="2">
        <v>43769</v>
      </c>
      <c r="H7552" t="s">
        <v>35646</v>
      </c>
      <c r="J7552" t="s">
        <v>35647</v>
      </c>
      <c r="L7552" t="s">
        <v>17709</v>
      </c>
      <c r="M7552" t="s">
        <v>100</v>
      </c>
      <c r="N7552">
        <v>28646</v>
      </c>
      <c r="O7552" t="s">
        <v>70</v>
      </c>
      <c r="Q7552" t="s">
        <v>35648</v>
      </c>
      <c r="S7552" t="s">
        <v>72</v>
      </c>
      <c r="T7552" t="s">
        <v>651</v>
      </c>
      <c r="U7552" t="s">
        <v>652</v>
      </c>
      <c r="V7552" t="s">
        <v>653</v>
      </c>
      <c r="W7552" t="s">
        <v>207</v>
      </c>
      <c r="X7552" t="s">
        <v>35814</v>
      </c>
      <c r="Y7552" t="str">
        <f>"35-3031"</f>
        <v>35-3031</v>
      </c>
      <c r="Z7552" t="s">
        <v>410</v>
      </c>
      <c r="AA7552">
        <v>713910</v>
      </c>
      <c r="AB7552">
        <v>6</v>
      </c>
      <c r="AC7552">
        <v>6</v>
      </c>
      <c r="AD7552" t="s">
        <v>79</v>
      </c>
      <c r="AE7552" t="s">
        <v>80</v>
      </c>
      <c r="AF7552">
        <v>40</v>
      </c>
      <c r="AG7552" s="4">
        <v>0.375</v>
      </c>
      <c r="AH7552" s="4">
        <v>0.70833333333333337</v>
      </c>
      <c r="AI7552" s="5">
        <v>9.64</v>
      </c>
      <c r="AJ7552">
        <v>14.46</v>
      </c>
      <c r="AK7552">
        <v>25.5</v>
      </c>
      <c r="AL7552" t="s">
        <v>81</v>
      </c>
      <c r="AM7552" t="s">
        <v>72</v>
      </c>
      <c r="AN7552">
        <v>6</v>
      </c>
      <c r="AO7552" t="s">
        <v>83</v>
      </c>
      <c r="AR7552" t="s">
        <v>82</v>
      </c>
      <c r="AT7552" t="s">
        <v>82</v>
      </c>
      <c r="AW7552" t="s">
        <v>72</v>
      </c>
      <c r="AX7552">
        <v>6</v>
      </c>
      <c r="AY7552" t="s">
        <v>17709</v>
      </c>
      <c r="AZ7552" t="s">
        <v>17711</v>
      </c>
      <c r="BA7552" t="s">
        <v>100</v>
      </c>
      <c r="BB7552">
        <v>28646</v>
      </c>
      <c r="BC7552" t="s">
        <v>87</v>
      </c>
      <c r="BH7552" t="s">
        <v>35647</v>
      </c>
      <c r="BJ7552">
        <v>560899784</v>
      </c>
    </row>
    <row r="7553" spans="1:62" x14ac:dyDescent="0.25">
      <c r="A7553" t="s">
        <v>36156</v>
      </c>
      <c r="B7553" s="2">
        <v>43558</v>
      </c>
      <c r="C7553" t="s">
        <v>63</v>
      </c>
      <c r="D7553" s="3">
        <v>43475.429461898151</v>
      </c>
      <c r="E7553" t="s">
        <v>64</v>
      </c>
      <c r="F7553" s="2">
        <v>43558</v>
      </c>
      <c r="G7553" s="2">
        <v>43819</v>
      </c>
      <c r="H7553" t="s">
        <v>7735</v>
      </c>
      <c r="I7553" t="s">
        <v>67</v>
      </c>
      <c r="J7553" t="s">
        <v>34723</v>
      </c>
      <c r="K7553" t="s">
        <v>67</v>
      </c>
      <c r="L7553" t="s">
        <v>7737</v>
      </c>
      <c r="M7553" t="s">
        <v>197</v>
      </c>
      <c r="N7553">
        <v>51342</v>
      </c>
      <c r="O7553" t="s">
        <v>70</v>
      </c>
      <c r="P7553" t="s">
        <v>67</v>
      </c>
      <c r="Q7553" t="s">
        <v>7738</v>
      </c>
      <c r="S7553" t="s">
        <v>72</v>
      </c>
      <c r="T7553" t="s">
        <v>194</v>
      </c>
      <c r="U7553" t="s">
        <v>12045</v>
      </c>
      <c r="V7553" t="s">
        <v>12046</v>
      </c>
      <c r="W7553" t="s">
        <v>197</v>
      </c>
      <c r="X7553" t="s">
        <v>13662</v>
      </c>
      <c r="Y7553" t="str">
        <f>"51-7042"</f>
        <v>51-7042</v>
      </c>
      <c r="Z7553" t="s">
        <v>4985</v>
      </c>
      <c r="AA7553">
        <v>321214</v>
      </c>
      <c r="AB7553">
        <v>12</v>
      </c>
      <c r="AC7553">
        <v>12</v>
      </c>
      <c r="AD7553" t="s">
        <v>79</v>
      </c>
      <c r="AE7553" t="s">
        <v>95</v>
      </c>
      <c r="AF7553">
        <v>40</v>
      </c>
      <c r="AG7553" s="4">
        <v>0.27083333333333331</v>
      </c>
      <c r="AH7553" s="4">
        <v>0.70833333333333337</v>
      </c>
      <c r="AI7553" s="5">
        <v>15.2</v>
      </c>
      <c r="AJ7553">
        <v>22.8</v>
      </c>
      <c r="AM7553" t="s">
        <v>82</v>
      </c>
      <c r="AO7553" t="s">
        <v>83</v>
      </c>
      <c r="AP7553" t="s">
        <v>67</v>
      </c>
      <c r="AQ7553" t="s">
        <v>67</v>
      </c>
      <c r="AR7553" t="s">
        <v>82</v>
      </c>
      <c r="AT7553" t="s">
        <v>82</v>
      </c>
      <c r="AW7553" t="s">
        <v>82</v>
      </c>
      <c r="AY7553" t="s">
        <v>7737</v>
      </c>
      <c r="AZ7553" t="s">
        <v>34725</v>
      </c>
      <c r="BA7553" t="s">
        <v>197</v>
      </c>
      <c r="BB7553">
        <v>51342</v>
      </c>
      <c r="BC7553" t="s">
        <v>87</v>
      </c>
      <c r="BD7553" t="s">
        <v>67</v>
      </c>
      <c r="BE7553" t="s">
        <v>67</v>
      </c>
      <c r="BH7553" t="s">
        <v>34723</v>
      </c>
      <c r="BI7553" t="s">
        <v>67</v>
      </c>
      <c r="BJ7553">
        <v>411400906</v>
      </c>
    </row>
    <row r="7554" spans="1:62" x14ac:dyDescent="0.25">
      <c r="A7554" t="s">
        <v>36169</v>
      </c>
      <c r="B7554" s="2">
        <v>43558</v>
      </c>
      <c r="C7554" t="s">
        <v>63</v>
      </c>
      <c r="D7554" s="3">
        <v>43475.525253229163</v>
      </c>
      <c r="E7554" t="s">
        <v>64</v>
      </c>
      <c r="F7554" s="2">
        <v>43558</v>
      </c>
      <c r="G7554" s="2">
        <v>43819</v>
      </c>
      <c r="H7554" t="s">
        <v>7735</v>
      </c>
      <c r="I7554" t="s">
        <v>67</v>
      </c>
      <c r="J7554" t="s">
        <v>34723</v>
      </c>
      <c r="K7554" t="s">
        <v>67</v>
      </c>
      <c r="L7554" t="s">
        <v>7737</v>
      </c>
      <c r="M7554" t="s">
        <v>197</v>
      </c>
      <c r="N7554">
        <v>51342</v>
      </c>
      <c r="O7554" t="s">
        <v>70</v>
      </c>
      <c r="P7554" t="s">
        <v>67</v>
      </c>
      <c r="Q7554" t="s">
        <v>7738</v>
      </c>
      <c r="S7554" t="s">
        <v>72</v>
      </c>
      <c r="T7554" t="s">
        <v>194</v>
      </c>
      <c r="U7554" t="s">
        <v>12045</v>
      </c>
      <c r="V7554" t="s">
        <v>12046</v>
      </c>
      <c r="W7554" t="s">
        <v>197</v>
      </c>
      <c r="X7554" t="s">
        <v>13662</v>
      </c>
      <c r="Y7554" t="str">
        <f>"51-7042"</f>
        <v>51-7042</v>
      </c>
      <c r="Z7554" t="s">
        <v>4985</v>
      </c>
      <c r="AA7554">
        <v>321214</v>
      </c>
      <c r="AB7554">
        <v>9</v>
      </c>
      <c r="AC7554">
        <v>9</v>
      </c>
      <c r="AD7554" t="s">
        <v>79</v>
      </c>
      <c r="AE7554" t="s">
        <v>95</v>
      </c>
      <c r="AF7554">
        <v>40</v>
      </c>
      <c r="AG7554" s="4">
        <v>0.27083333333333331</v>
      </c>
      <c r="AH7554" s="4">
        <v>0.70833333333333337</v>
      </c>
      <c r="AI7554" s="5">
        <v>12.09</v>
      </c>
      <c r="AJ7554">
        <v>18.14</v>
      </c>
      <c r="AM7554" t="s">
        <v>82</v>
      </c>
      <c r="AO7554" t="s">
        <v>83</v>
      </c>
      <c r="AP7554" t="s">
        <v>67</v>
      </c>
      <c r="AQ7554" t="s">
        <v>67</v>
      </c>
      <c r="AR7554" t="s">
        <v>82</v>
      </c>
      <c r="AT7554" t="s">
        <v>82</v>
      </c>
      <c r="AW7554" t="s">
        <v>82</v>
      </c>
      <c r="AY7554" t="s">
        <v>35856</v>
      </c>
      <c r="AZ7554" t="s">
        <v>6899</v>
      </c>
      <c r="BA7554" t="s">
        <v>1246</v>
      </c>
      <c r="BB7554">
        <v>63775</v>
      </c>
      <c r="BC7554" t="s">
        <v>87</v>
      </c>
      <c r="BD7554" t="s">
        <v>67</v>
      </c>
      <c r="BE7554" t="s">
        <v>67</v>
      </c>
      <c r="BH7554" t="s">
        <v>35857</v>
      </c>
      <c r="BI7554" t="s">
        <v>67</v>
      </c>
      <c r="BJ7554">
        <v>411400906</v>
      </c>
    </row>
    <row r="7555" spans="1:62" x14ac:dyDescent="0.25">
      <c r="A7555" t="s">
        <v>36320</v>
      </c>
      <c r="B7555" s="2">
        <v>43558</v>
      </c>
      <c r="C7555" t="s">
        <v>63</v>
      </c>
      <c r="D7555" s="3">
        <v>43510.243190312503</v>
      </c>
      <c r="E7555" t="s">
        <v>64</v>
      </c>
      <c r="F7555" s="2">
        <v>43600</v>
      </c>
      <c r="G7555" s="2">
        <v>43753</v>
      </c>
      <c r="H7555" t="s">
        <v>36321</v>
      </c>
      <c r="J7555" t="s">
        <v>14679</v>
      </c>
      <c r="L7555" t="s">
        <v>14678</v>
      </c>
      <c r="M7555" t="s">
        <v>783</v>
      </c>
      <c r="N7555">
        <v>43221</v>
      </c>
      <c r="O7555" t="s">
        <v>70</v>
      </c>
      <c r="Q7555" t="s">
        <v>36322</v>
      </c>
      <c r="S7555" t="s">
        <v>72</v>
      </c>
      <c r="T7555" t="s">
        <v>651</v>
      </c>
      <c r="U7555" t="s">
        <v>652</v>
      </c>
      <c r="V7555" t="s">
        <v>653</v>
      </c>
      <c r="W7555" t="s">
        <v>207</v>
      </c>
      <c r="X7555" t="s">
        <v>1533</v>
      </c>
      <c r="Y7555" t="str">
        <f>"35-3031"</f>
        <v>35-3031</v>
      </c>
      <c r="Z7555" t="s">
        <v>410</v>
      </c>
      <c r="AA7555">
        <v>713910</v>
      </c>
      <c r="AB7555">
        <v>8</v>
      </c>
      <c r="AC7555">
        <v>8</v>
      </c>
      <c r="AD7555" t="s">
        <v>79</v>
      </c>
      <c r="AE7555" t="s">
        <v>95</v>
      </c>
      <c r="AF7555">
        <v>40</v>
      </c>
      <c r="AG7555" s="4">
        <v>0.375</v>
      </c>
      <c r="AH7555" s="4">
        <v>0.70833333333333337</v>
      </c>
      <c r="AI7555" s="5">
        <v>10.98</v>
      </c>
      <c r="AJ7555">
        <v>16.47</v>
      </c>
      <c r="AK7555">
        <v>33</v>
      </c>
      <c r="AL7555" t="s">
        <v>81</v>
      </c>
      <c r="AM7555" t="s">
        <v>82</v>
      </c>
      <c r="AO7555" t="s">
        <v>83</v>
      </c>
      <c r="AR7555" t="s">
        <v>82</v>
      </c>
      <c r="AT7555" t="s">
        <v>82</v>
      </c>
      <c r="AW7555" t="s">
        <v>72</v>
      </c>
      <c r="AX7555">
        <v>3</v>
      </c>
      <c r="AY7555" t="s">
        <v>14678</v>
      </c>
      <c r="AZ7555" t="s">
        <v>1418</v>
      </c>
      <c r="BA7555" t="s">
        <v>783</v>
      </c>
      <c r="BB7555">
        <v>43221</v>
      </c>
      <c r="BC7555" t="s">
        <v>87</v>
      </c>
      <c r="BH7555" t="s">
        <v>14679</v>
      </c>
      <c r="BJ7555">
        <v>314362627</v>
      </c>
    </row>
    <row r="7556" spans="1:62" x14ac:dyDescent="0.25">
      <c r="A7556" t="s">
        <v>36375</v>
      </c>
      <c r="B7556" s="2">
        <v>43558</v>
      </c>
      <c r="C7556" t="s">
        <v>63</v>
      </c>
      <c r="D7556" s="3">
        <v>43510.539722870373</v>
      </c>
      <c r="E7556" t="s">
        <v>64</v>
      </c>
      <c r="F7556" s="2">
        <v>43600</v>
      </c>
      <c r="G7556" s="2">
        <v>43753</v>
      </c>
      <c r="H7556" t="s">
        <v>18276</v>
      </c>
      <c r="I7556" t="s">
        <v>18277</v>
      </c>
      <c r="J7556" t="s">
        <v>18278</v>
      </c>
      <c r="L7556" t="s">
        <v>18279</v>
      </c>
      <c r="M7556" t="s">
        <v>881</v>
      </c>
      <c r="N7556">
        <v>83638</v>
      </c>
      <c r="O7556" t="s">
        <v>70</v>
      </c>
      <c r="Q7556" t="s">
        <v>18280</v>
      </c>
      <c r="S7556" t="s">
        <v>72</v>
      </c>
      <c r="T7556" t="s">
        <v>651</v>
      </c>
      <c r="U7556" t="s">
        <v>652</v>
      </c>
      <c r="V7556" t="s">
        <v>653</v>
      </c>
      <c r="W7556" t="s">
        <v>207</v>
      </c>
      <c r="X7556" t="s">
        <v>1241</v>
      </c>
      <c r="Y7556" t="str">
        <f>"35-9021"</f>
        <v>35-9021</v>
      </c>
      <c r="Z7556" t="s">
        <v>315</v>
      </c>
      <c r="AA7556">
        <v>721110</v>
      </c>
      <c r="AB7556">
        <v>5</v>
      </c>
      <c r="AC7556">
        <v>5</v>
      </c>
      <c r="AD7556" t="s">
        <v>79</v>
      </c>
      <c r="AE7556" t="s">
        <v>95</v>
      </c>
      <c r="AF7556">
        <v>40</v>
      </c>
      <c r="AG7556" s="4">
        <v>0.375</v>
      </c>
      <c r="AH7556" s="4">
        <v>0.70833333333333337</v>
      </c>
      <c r="AI7556" s="5">
        <v>8.5500000000000007</v>
      </c>
      <c r="AJ7556">
        <v>12.83</v>
      </c>
      <c r="AK7556">
        <v>18</v>
      </c>
      <c r="AL7556" t="s">
        <v>81</v>
      </c>
      <c r="AM7556" t="s">
        <v>82</v>
      </c>
      <c r="AO7556" t="s">
        <v>83</v>
      </c>
      <c r="AR7556" t="s">
        <v>82</v>
      </c>
      <c r="AT7556" t="s">
        <v>82</v>
      </c>
      <c r="AW7556" t="s">
        <v>72</v>
      </c>
      <c r="AX7556">
        <v>3</v>
      </c>
      <c r="AY7556" t="s">
        <v>18279</v>
      </c>
      <c r="AZ7556" t="s">
        <v>18281</v>
      </c>
      <c r="BA7556" t="s">
        <v>881</v>
      </c>
      <c r="BB7556">
        <v>83638</v>
      </c>
      <c r="BC7556" t="s">
        <v>79</v>
      </c>
      <c r="BH7556" t="s">
        <v>18278</v>
      </c>
      <c r="BJ7556">
        <v>263166314</v>
      </c>
    </row>
    <row r="7557" spans="1:62" x14ac:dyDescent="0.25">
      <c r="A7557" t="s">
        <v>36378</v>
      </c>
      <c r="B7557" s="2">
        <v>43558</v>
      </c>
      <c r="C7557" t="s">
        <v>63</v>
      </c>
      <c r="D7557" s="3">
        <v>43510.539285902778</v>
      </c>
      <c r="E7557" t="s">
        <v>64</v>
      </c>
      <c r="F7557" s="2">
        <v>43600</v>
      </c>
      <c r="G7557" s="2">
        <v>43753</v>
      </c>
      <c r="H7557" t="s">
        <v>18276</v>
      </c>
      <c r="I7557" t="s">
        <v>18277</v>
      </c>
      <c r="J7557" t="s">
        <v>18278</v>
      </c>
      <c r="L7557" t="s">
        <v>18279</v>
      </c>
      <c r="M7557" t="s">
        <v>881</v>
      </c>
      <c r="N7557">
        <v>83638</v>
      </c>
      <c r="O7557" t="s">
        <v>70</v>
      </c>
      <c r="Q7557" t="s">
        <v>18280</v>
      </c>
      <c r="S7557" t="s">
        <v>72</v>
      </c>
      <c r="T7557" t="s">
        <v>651</v>
      </c>
      <c r="U7557" t="s">
        <v>652</v>
      </c>
      <c r="V7557" t="s">
        <v>653</v>
      </c>
      <c r="W7557" t="s">
        <v>207</v>
      </c>
      <c r="X7557" t="s">
        <v>1533</v>
      </c>
      <c r="Y7557" t="str">
        <f>"35-3031"</f>
        <v>35-3031</v>
      </c>
      <c r="Z7557" t="s">
        <v>410</v>
      </c>
      <c r="AA7557">
        <v>721110</v>
      </c>
      <c r="AB7557">
        <v>5</v>
      </c>
      <c r="AC7557">
        <v>5</v>
      </c>
      <c r="AD7557" t="s">
        <v>79</v>
      </c>
      <c r="AE7557" t="s">
        <v>95</v>
      </c>
      <c r="AF7557">
        <v>40</v>
      </c>
      <c r="AG7557" s="4">
        <v>0.375</v>
      </c>
      <c r="AH7557" s="4">
        <v>0.70833333333333337</v>
      </c>
      <c r="AI7557" s="5">
        <v>9.8000000000000007</v>
      </c>
      <c r="AJ7557">
        <v>14.7</v>
      </c>
      <c r="AL7557" t="s">
        <v>81</v>
      </c>
      <c r="AM7557" t="s">
        <v>82</v>
      </c>
      <c r="AO7557" t="s">
        <v>83</v>
      </c>
      <c r="AR7557" t="s">
        <v>82</v>
      </c>
      <c r="AT7557" t="s">
        <v>82</v>
      </c>
      <c r="AW7557" t="s">
        <v>72</v>
      </c>
      <c r="AX7557">
        <v>3</v>
      </c>
      <c r="AY7557" t="s">
        <v>18279</v>
      </c>
      <c r="AZ7557" t="s">
        <v>18281</v>
      </c>
      <c r="BA7557" t="s">
        <v>881</v>
      </c>
      <c r="BB7557">
        <v>83638</v>
      </c>
      <c r="BC7557" t="s">
        <v>79</v>
      </c>
      <c r="BH7557" t="s">
        <v>18278</v>
      </c>
      <c r="BJ7557">
        <v>263166314</v>
      </c>
    </row>
    <row r="7558" spans="1:62" x14ac:dyDescent="0.25">
      <c r="A7558" t="s">
        <v>36405</v>
      </c>
      <c r="B7558" s="2">
        <v>43558</v>
      </c>
      <c r="C7558" t="s">
        <v>63</v>
      </c>
      <c r="D7558" s="3">
        <v>43510.366700763887</v>
      </c>
      <c r="E7558" t="s">
        <v>64</v>
      </c>
      <c r="F7558" s="2">
        <v>43600</v>
      </c>
      <c r="G7558" s="2">
        <v>43769</v>
      </c>
      <c r="H7558" t="s">
        <v>16110</v>
      </c>
      <c r="I7558" t="s">
        <v>16111</v>
      </c>
      <c r="J7558" t="s">
        <v>16112</v>
      </c>
      <c r="L7558" t="s">
        <v>7840</v>
      </c>
      <c r="M7558" t="s">
        <v>649</v>
      </c>
      <c r="N7558">
        <v>86005</v>
      </c>
      <c r="O7558" t="s">
        <v>70</v>
      </c>
      <c r="Q7558" t="s">
        <v>16113</v>
      </c>
      <c r="S7558" t="s">
        <v>72</v>
      </c>
      <c r="T7558" t="s">
        <v>651</v>
      </c>
      <c r="U7558" t="s">
        <v>652</v>
      </c>
      <c r="V7558" t="s">
        <v>653</v>
      </c>
      <c r="W7558" t="s">
        <v>207</v>
      </c>
      <c r="X7558" t="s">
        <v>1844</v>
      </c>
      <c r="Y7558" t="str">
        <f>"35-2014"</f>
        <v>35-2014</v>
      </c>
      <c r="Z7558" t="s">
        <v>301</v>
      </c>
      <c r="AA7558">
        <v>713910</v>
      </c>
      <c r="AB7558">
        <v>8</v>
      </c>
      <c r="AC7558">
        <v>8</v>
      </c>
      <c r="AD7558" t="s">
        <v>79</v>
      </c>
      <c r="AE7558" t="s">
        <v>95</v>
      </c>
      <c r="AF7558">
        <v>35</v>
      </c>
      <c r="AG7558" s="4">
        <v>0.375</v>
      </c>
      <c r="AH7558" s="4">
        <v>0.66666666666666663</v>
      </c>
      <c r="AI7558" s="5">
        <v>12.21</v>
      </c>
      <c r="AJ7558">
        <v>18.32</v>
      </c>
      <c r="AK7558">
        <v>25.5</v>
      </c>
      <c r="AL7558" t="s">
        <v>81</v>
      </c>
      <c r="AM7558" t="s">
        <v>82</v>
      </c>
      <c r="AO7558" t="s">
        <v>83</v>
      </c>
      <c r="AR7558" t="s">
        <v>82</v>
      </c>
      <c r="AT7558" t="s">
        <v>82</v>
      </c>
      <c r="AW7558" t="s">
        <v>72</v>
      </c>
      <c r="AX7558">
        <v>6</v>
      </c>
      <c r="AY7558" t="s">
        <v>7840</v>
      </c>
      <c r="AZ7558" t="s">
        <v>7841</v>
      </c>
      <c r="BA7558" t="s">
        <v>649</v>
      </c>
      <c r="BB7558">
        <v>86005</v>
      </c>
      <c r="BC7558" t="s">
        <v>87</v>
      </c>
      <c r="BH7558" t="s">
        <v>16112</v>
      </c>
      <c r="BJ7558">
        <v>860605435</v>
      </c>
    </row>
    <row r="7559" spans="1:62" x14ac:dyDescent="0.25">
      <c r="A7559" t="s">
        <v>36445</v>
      </c>
      <c r="B7559" s="2">
        <v>43558</v>
      </c>
      <c r="C7559" t="s">
        <v>63</v>
      </c>
      <c r="D7559" s="3">
        <v>43510.540197245369</v>
      </c>
      <c r="E7559" t="s">
        <v>64</v>
      </c>
      <c r="F7559" s="2">
        <v>43600</v>
      </c>
      <c r="G7559" s="2">
        <v>43753</v>
      </c>
      <c r="H7559" t="s">
        <v>18276</v>
      </c>
      <c r="I7559" t="s">
        <v>18277</v>
      </c>
      <c r="J7559" t="s">
        <v>18278</v>
      </c>
      <c r="L7559" t="s">
        <v>18279</v>
      </c>
      <c r="M7559" t="s">
        <v>881</v>
      </c>
      <c r="N7559">
        <v>83638</v>
      </c>
      <c r="O7559" t="s">
        <v>70</v>
      </c>
      <c r="Q7559" t="s">
        <v>18280</v>
      </c>
      <c r="S7559" t="s">
        <v>72</v>
      </c>
      <c r="T7559" t="s">
        <v>651</v>
      </c>
      <c r="U7559" t="s">
        <v>652</v>
      </c>
      <c r="V7559" t="s">
        <v>653</v>
      </c>
      <c r="W7559" t="s">
        <v>207</v>
      </c>
      <c r="X7559" t="s">
        <v>36446</v>
      </c>
      <c r="Y7559" t="str">
        <f>"35-9011"</f>
        <v>35-9011</v>
      </c>
      <c r="Z7559" t="s">
        <v>1925</v>
      </c>
      <c r="AA7559">
        <v>721110</v>
      </c>
      <c r="AB7559">
        <v>10</v>
      </c>
      <c r="AC7559">
        <v>10</v>
      </c>
      <c r="AD7559" t="s">
        <v>79</v>
      </c>
      <c r="AE7559" t="s">
        <v>95</v>
      </c>
      <c r="AF7559">
        <v>40</v>
      </c>
      <c r="AG7559" s="4">
        <v>0.375</v>
      </c>
      <c r="AH7559" s="4">
        <v>0.70833333333333337</v>
      </c>
      <c r="AI7559" s="5">
        <v>9.16</v>
      </c>
      <c r="AJ7559">
        <v>13.74</v>
      </c>
      <c r="AL7559" t="s">
        <v>81</v>
      </c>
      <c r="AM7559" t="s">
        <v>82</v>
      </c>
      <c r="AO7559" t="s">
        <v>83</v>
      </c>
      <c r="AR7559" t="s">
        <v>82</v>
      </c>
      <c r="AT7559" t="s">
        <v>82</v>
      </c>
      <c r="AW7559" t="s">
        <v>72</v>
      </c>
      <c r="AX7559">
        <v>3</v>
      </c>
      <c r="AY7559" t="s">
        <v>18279</v>
      </c>
      <c r="AZ7559" t="s">
        <v>18281</v>
      </c>
      <c r="BA7559" t="s">
        <v>881</v>
      </c>
      <c r="BB7559">
        <v>83638</v>
      </c>
      <c r="BC7559" t="s">
        <v>79</v>
      </c>
      <c r="BH7559" t="s">
        <v>18278</v>
      </c>
      <c r="BJ7559">
        <v>263166314</v>
      </c>
    </row>
    <row r="7560" spans="1:62" x14ac:dyDescent="0.25">
      <c r="A7560" t="s">
        <v>36454</v>
      </c>
      <c r="B7560" s="2">
        <v>43558</v>
      </c>
      <c r="C7560" t="s">
        <v>63</v>
      </c>
      <c r="D7560" s="3">
        <v>43481.156088252312</v>
      </c>
      <c r="E7560" t="s">
        <v>64</v>
      </c>
      <c r="F7560" s="2">
        <v>43558</v>
      </c>
      <c r="G7560" s="2">
        <v>43799</v>
      </c>
      <c r="H7560" t="s">
        <v>36455</v>
      </c>
      <c r="J7560" t="s">
        <v>36456</v>
      </c>
      <c r="L7560" t="s">
        <v>36457</v>
      </c>
      <c r="M7560" t="s">
        <v>298</v>
      </c>
      <c r="N7560">
        <v>4658</v>
      </c>
      <c r="O7560" t="s">
        <v>70</v>
      </c>
      <c r="Q7560" t="s">
        <v>36458</v>
      </c>
      <c r="S7560" t="s">
        <v>72</v>
      </c>
      <c r="T7560" t="s">
        <v>25045</v>
      </c>
      <c r="U7560" t="s">
        <v>24834</v>
      </c>
      <c r="V7560" t="s">
        <v>820</v>
      </c>
      <c r="W7560" t="s">
        <v>298</v>
      </c>
      <c r="X7560" t="s">
        <v>1500</v>
      </c>
      <c r="Y7560" t="str">
        <f>"35-2014"</f>
        <v>35-2014</v>
      </c>
      <c r="Z7560" t="s">
        <v>301</v>
      </c>
      <c r="AA7560">
        <v>722511</v>
      </c>
      <c r="AB7560">
        <v>3</v>
      </c>
      <c r="AC7560">
        <v>3</v>
      </c>
      <c r="AD7560" t="s">
        <v>79</v>
      </c>
      <c r="AE7560" t="s">
        <v>80</v>
      </c>
      <c r="AF7560">
        <v>40</v>
      </c>
      <c r="AG7560" s="4">
        <v>0.41666666666666669</v>
      </c>
      <c r="AH7560" s="4">
        <v>0.79166666666666663</v>
      </c>
      <c r="AI7560" s="5">
        <v>12.12</v>
      </c>
      <c r="AJ7560">
        <v>18.18</v>
      </c>
      <c r="AL7560" t="s">
        <v>81</v>
      </c>
      <c r="AM7560" t="s">
        <v>82</v>
      </c>
      <c r="AO7560" t="s">
        <v>83</v>
      </c>
      <c r="AR7560" t="s">
        <v>82</v>
      </c>
      <c r="AT7560" t="s">
        <v>82</v>
      </c>
      <c r="AW7560" t="s">
        <v>72</v>
      </c>
      <c r="AX7560">
        <v>3</v>
      </c>
      <c r="AY7560" t="s">
        <v>36457</v>
      </c>
      <c r="AZ7560" t="s">
        <v>885</v>
      </c>
      <c r="BA7560" t="s">
        <v>298</v>
      </c>
      <c r="BB7560">
        <v>4658</v>
      </c>
      <c r="BC7560" t="s">
        <v>87</v>
      </c>
      <c r="BH7560" t="s">
        <v>36456</v>
      </c>
      <c r="BJ7560">
        <v>811870466</v>
      </c>
    </row>
    <row r="7561" spans="1:62" x14ac:dyDescent="0.25">
      <c r="A7561" t="s">
        <v>36520</v>
      </c>
      <c r="B7561" s="2">
        <v>43558</v>
      </c>
      <c r="C7561" t="s">
        <v>63</v>
      </c>
      <c r="D7561" s="3">
        <v>43510.207007731478</v>
      </c>
      <c r="E7561" t="s">
        <v>64</v>
      </c>
      <c r="F7561" s="2">
        <v>43600</v>
      </c>
      <c r="G7561" s="2">
        <v>43769</v>
      </c>
      <c r="H7561" t="s">
        <v>36521</v>
      </c>
      <c r="J7561" t="s">
        <v>36522</v>
      </c>
      <c r="K7561" t="s">
        <v>36523</v>
      </c>
      <c r="L7561" t="s">
        <v>23580</v>
      </c>
      <c r="M7561" t="s">
        <v>100</v>
      </c>
      <c r="N7561">
        <v>28714</v>
      </c>
      <c r="O7561" t="s">
        <v>70</v>
      </c>
      <c r="Q7561" t="s">
        <v>36524</v>
      </c>
      <c r="S7561" t="s">
        <v>72</v>
      </c>
      <c r="T7561" t="s">
        <v>651</v>
      </c>
      <c r="U7561" t="s">
        <v>652</v>
      </c>
      <c r="V7561" t="s">
        <v>653</v>
      </c>
      <c r="W7561" t="s">
        <v>207</v>
      </c>
      <c r="X7561" t="s">
        <v>1500</v>
      </c>
      <c r="Y7561" t="str">
        <f>"35-2014"</f>
        <v>35-2014</v>
      </c>
      <c r="Z7561" t="s">
        <v>301</v>
      </c>
      <c r="AA7561">
        <v>713910</v>
      </c>
      <c r="AB7561">
        <v>8</v>
      </c>
      <c r="AC7561">
        <v>8</v>
      </c>
      <c r="AD7561" t="s">
        <v>79</v>
      </c>
      <c r="AE7561" t="s">
        <v>95</v>
      </c>
      <c r="AF7561">
        <v>35</v>
      </c>
      <c r="AG7561" s="4">
        <v>0.375</v>
      </c>
      <c r="AH7561" s="4">
        <v>0.66666666666666663</v>
      </c>
      <c r="AI7561" s="6">
        <v>12</v>
      </c>
      <c r="AJ7561">
        <v>18</v>
      </c>
      <c r="AK7561">
        <v>24</v>
      </c>
      <c r="AL7561" t="s">
        <v>81</v>
      </c>
      <c r="AM7561" t="s">
        <v>82</v>
      </c>
      <c r="AO7561" t="s">
        <v>83</v>
      </c>
      <c r="AR7561" t="s">
        <v>82</v>
      </c>
      <c r="AT7561" t="s">
        <v>82</v>
      </c>
      <c r="AW7561" t="s">
        <v>72</v>
      </c>
      <c r="AX7561">
        <v>6</v>
      </c>
      <c r="AY7561" t="s">
        <v>23580</v>
      </c>
      <c r="AZ7561" t="s">
        <v>36525</v>
      </c>
      <c r="BA7561" t="s">
        <v>100</v>
      </c>
      <c r="BB7561">
        <v>28714</v>
      </c>
      <c r="BC7561" t="s">
        <v>87</v>
      </c>
      <c r="BH7561" t="s">
        <v>36522</v>
      </c>
      <c r="BJ7561">
        <v>561743294</v>
      </c>
    </row>
    <row r="7562" spans="1:62" x14ac:dyDescent="0.25">
      <c r="A7562" t="s">
        <v>36607</v>
      </c>
      <c r="B7562" s="2">
        <v>43558</v>
      </c>
      <c r="C7562" t="s">
        <v>63</v>
      </c>
      <c r="D7562" s="3">
        <v>43505.244149652775</v>
      </c>
      <c r="E7562" t="s">
        <v>64</v>
      </c>
      <c r="F7562" s="2">
        <v>43595</v>
      </c>
      <c r="G7562" s="2">
        <v>43753</v>
      </c>
      <c r="H7562" t="s">
        <v>36608</v>
      </c>
      <c r="J7562" t="s">
        <v>36609</v>
      </c>
      <c r="K7562" t="s">
        <v>22152</v>
      </c>
      <c r="L7562" t="s">
        <v>18185</v>
      </c>
      <c r="M7562" t="s">
        <v>232</v>
      </c>
      <c r="N7562">
        <v>10583</v>
      </c>
      <c r="O7562" t="s">
        <v>70</v>
      </c>
      <c r="Q7562" t="s">
        <v>36610</v>
      </c>
      <c r="S7562" t="s">
        <v>72</v>
      </c>
      <c r="T7562" t="s">
        <v>36464</v>
      </c>
      <c r="U7562" t="s">
        <v>36465</v>
      </c>
      <c r="V7562" t="s">
        <v>36466</v>
      </c>
      <c r="W7562" t="s">
        <v>232</v>
      </c>
      <c r="X7562" t="s">
        <v>552</v>
      </c>
      <c r="Y7562" t="str">
        <f>"35-3031"</f>
        <v>35-3031</v>
      </c>
      <c r="Z7562" t="s">
        <v>410</v>
      </c>
      <c r="AA7562">
        <v>713910</v>
      </c>
      <c r="AB7562">
        <v>11</v>
      </c>
      <c r="AC7562">
        <v>11</v>
      </c>
      <c r="AD7562" t="s">
        <v>79</v>
      </c>
      <c r="AE7562" t="s">
        <v>80</v>
      </c>
      <c r="AF7562">
        <v>35</v>
      </c>
      <c r="AG7562" s="4">
        <v>0.41666666666666669</v>
      </c>
      <c r="AH7562" s="4">
        <v>0.95833333333333337</v>
      </c>
      <c r="AI7562" s="5">
        <v>15.27</v>
      </c>
      <c r="AJ7562">
        <v>22.91</v>
      </c>
      <c r="AL7562" t="s">
        <v>81</v>
      </c>
      <c r="AM7562" t="s">
        <v>82</v>
      </c>
      <c r="AO7562" t="s">
        <v>83</v>
      </c>
      <c r="AP7562" t="s">
        <v>130</v>
      </c>
      <c r="AQ7562" t="s">
        <v>130</v>
      </c>
      <c r="AR7562" t="s">
        <v>82</v>
      </c>
      <c r="AT7562" t="s">
        <v>82</v>
      </c>
      <c r="AW7562" t="s">
        <v>72</v>
      </c>
      <c r="AX7562">
        <v>3</v>
      </c>
      <c r="AY7562" t="s">
        <v>18185</v>
      </c>
      <c r="AZ7562" t="s">
        <v>1285</v>
      </c>
      <c r="BA7562" t="s">
        <v>232</v>
      </c>
      <c r="BB7562">
        <v>10583</v>
      </c>
      <c r="BC7562" t="s">
        <v>87</v>
      </c>
      <c r="BH7562" t="s">
        <v>36609</v>
      </c>
      <c r="BJ7562">
        <v>131733504</v>
      </c>
    </row>
    <row r="7563" spans="1:62" x14ac:dyDescent="0.25">
      <c r="A7563" t="s">
        <v>36659</v>
      </c>
      <c r="B7563" s="2">
        <v>43558</v>
      </c>
      <c r="C7563" t="s">
        <v>63</v>
      </c>
      <c r="D7563" s="3">
        <v>43510.211053993058</v>
      </c>
      <c r="E7563" t="s">
        <v>64</v>
      </c>
      <c r="F7563" s="2">
        <v>43600</v>
      </c>
      <c r="G7563" s="2">
        <v>43769</v>
      </c>
      <c r="H7563" t="s">
        <v>36521</v>
      </c>
      <c r="J7563" t="s">
        <v>36522</v>
      </c>
      <c r="K7563" t="s">
        <v>36660</v>
      </c>
      <c r="L7563" t="s">
        <v>23580</v>
      </c>
      <c r="M7563" t="s">
        <v>100</v>
      </c>
      <c r="N7563">
        <v>28714</v>
      </c>
      <c r="O7563" t="s">
        <v>70</v>
      </c>
      <c r="Q7563" t="s">
        <v>36524</v>
      </c>
      <c r="S7563" t="s">
        <v>72</v>
      </c>
      <c r="T7563" t="s">
        <v>651</v>
      </c>
      <c r="U7563" t="s">
        <v>652</v>
      </c>
      <c r="V7563" t="s">
        <v>653</v>
      </c>
      <c r="W7563" t="s">
        <v>207</v>
      </c>
      <c r="X7563" t="s">
        <v>19703</v>
      </c>
      <c r="Y7563" t="str">
        <f>"35-3031"</f>
        <v>35-3031</v>
      </c>
      <c r="Z7563" t="s">
        <v>410</v>
      </c>
      <c r="AA7563">
        <v>713910</v>
      </c>
      <c r="AB7563">
        <v>8</v>
      </c>
      <c r="AC7563">
        <v>8</v>
      </c>
      <c r="AD7563" t="s">
        <v>79</v>
      </c>
      <c r="AE7563" t="s">
        <v>95</v>
      </c>
      <c r="AF7563">
        <v>40</v>
      </c>
      <c r="AG7563" s="4">
        <v>0.375</v>
      </c>
      <c r="AH7563" s="4">
        <v>0.70833333333333337</v>
      </c>
      <c r="AI7563" s="6">
        <v>12</v>
      </c>
      <c r="AJ7563">
        <v>18</v>
      </c>
      <c r="AL7563" t="s">
        <v>81</v>
      </c>
      <c r="AM7563" t="s">
        <v>82</v>
      </c>
      <c r="AO7563" t="s">
        <v>83</v>
      </c>
      <c r="AR7563" t="s">
        <v>82</v>
      </c>
      <c r="AT7563" t="s">
        <v>82</v>
      </c>
      <c r="AW7563" t="s">
        <v>72</v>
      </c>
      <c r="AX7563">
        <v>3</v>
      </c>
      <c r="AY7563" t="s">
        <v>23580</v>
      </c>
      <c r="AZ7563" t="s">
        <v>36525</v>
      </c>
      <c r="BA7563" t="s">
        <v>100</v>
      </c>
      <c r="BB7563">
        <v>28714</v>
      </c>
      <c r="BC7563" t="s">
        <v>87</v>
      </c>
      <c r="BH7563" t="s">
        <v>36522</v>
      </c>
      <c r="BJ7563">
        <v>561743294</v>
      </c>
    </row>
    <row r="7564" spans="1:62" x14ac:dyDescent="0.25">
      <c r="A7564" t="s">
        <v>36984</v>
      </c>
      <c r="B7564" s="2">
        <v>43558</v>
      </c>
      <c r="C7564" t="s">
        <v>63</v>
      </c>
      <c r="D7564" s="3">
        <v>43510.391173460652</v>
      </c>
      <c r="E7564" t="s">
        <v>64</v>
      </c>
      <c r="F7564" s="2">
        <v>43600</v>
      </c>
      <c r="G7564" s="2">
        <v>43769</v>
      </c>
      <c r="H7564" t="s">
        <v>36985</v>
      </c>
      <c r="J7564" t="s">
        <v>36986</v>
      </c>
      <c r="L7564" t="s">
        <v>528</v>
      </c>
      <c r="M7564" t="s">
        <v>100</v>
      </c>
      <c r="N7564">
        <v>28607</v>
      </c>
      <c r="O7564" t="s">
        <v>70</v>
      </c>
      <c r="Q7564" t="s">
        <v>36987</v>
      </c>
      <c r="S7564" t="s">
        <v>72</v>
      </c>
      <c r="T7564" t="s">
        <v>651</v>
      </c>
      <c r="U7564" t="s">
        <v>652</v>
      </c>
      <c r="V7564" t="s">
        <v>653</v>
      </c>
      <c r="W7564" t="s">
        <v>207</v>
      </c>
      <c r="X7564" t="s">
        <v>36988</v>
      </c>
      <c r="Y7564" t="str">
        <f>"35-1012"</f>
        <v>35-1012</v>
      </c>
      <c r="Z7564" t="s">
        <v>598</v>
      </c>
      <c r="AA7564">
        <v>713910</v>
      </c>
      <c r="AB7564">
        <v>2</v>
      </c>
      <c r="AC7564">
        <v>2</v>
      </c>
      <c r="AD7564" t="s">
        <v>79</v>
      </c>
      <c r="AE7564" t="s">
        <v>80</v>
      </c>
      <c r="AF7564">
        <v>40</v>
      </c>
      <c r="AG7564" s="4">
        <v>0.375</v>
      </c>
      <c r="AH7564" s="4">
        <v>0.70833333333333337</v>
      </c>
      <c r="AI7564" s="5">
        <v>15.81</v>
      </c>
      <c r="AJ7564">
        <v>23.72</v>
      </c>
      <c r="AL7564" t="s">
        <v>81</v>
      </c>
      <c r="AM7564" t="s">
        <v>72</v>
      </c>
      <c r="AN7564">
        <v>20</v>
      </c>
      <c r="AO7564" t="s">
        <v>83</v>
      </c>
      <c r="AR7564" t="s">
        <v>82</v>
      </c>
      <c r="AT7564" t="s">
        <v>82</v>
      </c>
      <c r="AW7564" t="s">
        <v>72</v>
      </c>
      <c r="AX7564">
        <v>12</v>
      </c>
      <c r="AY7564" t="s">
        <v>528</v>
      </c>
      <c r="AZ7564" t="s">
        <v>835</v>
      </c>
      <c r="BA7564" t="s">
        <v>100</v>
      </c>
      <c r="BB7564">
        <v>28607</v>
      </c>
      <c r="BC7564" t="s">
        <v>87</v>
      </c>
      <c r="BH7564" t="s">
        <v>36986</v>
      </c>
      <c r="BJ7564">
        <v>10562808</v>
      </c>
    </row>
    <row r="7565" spans="1:62" x14ac:dyDescent="0.25">
      <c r="A7565" t="s">
        <v>37027</v>
      </c>
      <c r="B7565" s="2">
        <v>43558</v>
      </c>
      <c r="C7565" t="s">
        <v>63</v>
      </c>
      <c r="D7565" s="3">
        <v>43531.456875266202</v>
      </c>
      <c r="E7565" t="s">
        <v>117</v>
      </c>
      <c r="H7565" t="s">
        <v>37028</v>
      </c>
      <c r="J7565" t="s">
        <v>37029</v>
      </c>
      <c r="L7565" t="s">
        <v>37030</v>
      </c>
      <c r="M7565" t="s">
        <v>859</v>
      </c>
      <c r="N7565">
        <v>98908</v>
      </c>
      <c r="O7565" t="s">
        <v>70</v>
      </c>
      <c r="Q7565" t="s">
        <v>37031</v>
      </c>
      <c r="S7565" t="s">
        <v>82</v>
      </c>
      <c r="U7565" t="s">
        <v>92</v>
      </c>
      <c r="X7565" t="s">
        <v>37032</v>
      </c>
      <c r="Y7565" t="str">
        <f>"29-2061"</f>
        <v>29-2061</v>
      </c>
      <c r="Z7565" t="s">
        <v>37033</v>
      </c>
      <c r="AA7565">
        <v>6231</v>
      </c>
      <c r="AB7565">
        <v>1</v>
      </c>
      <c r="AD7565" t="s">
        <v>79</v>
      </c>
      <c r="AE7565" t="s">
        <v>1218</v>
      </c>
      <c r="AF7565">
        <v>40</v>
      </c>
      <c r="AG7565" s="4">
        <v>0.25</v>
      </c>
      <c r="AH7565" s="4">
        <v>0.9375</v>
      </c>
      <c r="AI7565" s="6">
        <v>26</v>
      </c>
      <c r="AJ7565">
        <v>39</v>
      </c>
      <c r="AK7565">
        <v>43.5</v>
      </c>
      <c r="AL7565" t="s">
        <v>81</v>
      </c>
      <c r="AM7565" t="s">
        <v>72</v>
      </c>
      <c r="AN7565">
        <v>15</v>
      </c>
      <c r="AO7565" t="s">
        <v>4633</v>
      </c>
      <c r="AP7565" t="s">
        <v>37034</v>
      </c>
      <c r="AQ7565" t="s">
        <v>37035</v>
      </c>
      <c r="AR7565" t="s">
        <v>82</v>
      </c>
      <c r="AT7565" t="s">
        <v>82</v>
      </c>
      <c r="AW7565" t="s">
        <v>72</v>
      </c>
      <c r="AX7565">
        <v>12</v>
      </c>
      <c r="AY7565" t="s">
        <v>5160</v>
      </c>
      <c r="AZ7565" t="s">
        <v>5160</v>
      </c>
      <c r="BA7565" t="s">
        <v>859</v>
      </c>
      <c r="BB7565">
        <v>98908</v>
      </c>
      <c r="BC7565" t="s">
        <v>87</v>
      </c>
      <c r="BH7565" t="s">
        <v>37036</v>
      </c>
      <c r="BI7565">
        <v>4007</v>
      </c>
      <c r="BJ7565">
        <v>203797958</v>
      </c>
    </row>
    <row r="7566" spans="1:62" x14ac:dyDescent="0.25">
      <c r="A7566" t="s">
        <v>37265</v>
      </c>
      <c r="B7566" s="2">
        <v>43558</v>
      </c>
      <c r="C7566" t="s">
        <v>63</v>
      </c>
      <c r="D7566" s="3">
        <v>43496.265538472224</v>
      </c>
      <c r="E7566" t="s">
        <v>64</v>
      </c>
      <c r="F7566" s="2">
        <v>43586</v>
      </c>
      <c r="G7566" s="2">
        <v>43770</v>
      </c>
      <c r="H7566" t="s">
        <v>37266</v>
      </c>
      <c r="I7566" t="s">
        <v>37267</v>
      </c>
      <c r="J7566" t="s">
        <v>37268</v>
      </c>
      <c r="L7566" t="s">
        <v>20833</v>
      </c>
      <c r="M7566" t="s">
        <v>298</v>
      </c>
      <c r="N7566">
        <v>4046</v>
      </c>
      <c r="O7566" t="s">
        <v>70</v>
      </c>
      <c r="Q7566" t="s">
        <v>37269</v>
      </c>
      <c r="S7566" t="s">
        <v>72</v>
      </c>
      <c r="T7566" t="s">
        <v>31078</v>
      </c>
      <c r="U7566" t="s">
        <v>3783</v>
      </c>
      <c r="V7566" t="s">
        <v>2207</v>
      </c>
      <c r="W7566" t="s">
        <v>86</v>
      </c>
      <c r="X7566" t="s">
        <v>1500</v>
      </c>
      <c r="Y7566" t="str">
        <f>"35-2014"</f>
        <v>35-2014</v>
      </c>
      <c r="Z7566" t="s">
        <v>301</v>
      </c>
      <c r="AA7566">
        <v>721110</v>
      </c>
      <c r="AB7566">
        <v>6</v>
      </c>
      <c r="AC7566">
        <v>6</v>
      </c>
      <c r="AD7566" t="s">
        <v>79</v>
      </c>
      <c r="AE7566" t="s">
        <v>80</v>
      </c>
      <c r="AF7566">
        <v>35</v>
      </c>
      <c r="AG7566" s="4">
        <v>0.29166666666666669</v>
      </c>
      <c r="AH7566" s="4">
        <v>0.58333333333333337</v>
      </c>
      <c r="AI7566" s="5">
        <v>13.25</v>
      </c>
      <c r="AJ7566">
        <v>19.88</v>
      </c>
      <c r="AL7566" t="s">
        <v>81</v>
      </c>
      <c r="AM7566" t="s">
        <v>82</v>
      </c>
      <c r="AO7566" t="s">
        <v>83</v>
      </c>
      <c r="AR7566" t="s">
        <v>82</v>
      </c>
      <c r="AT7566" t="s">
        <v>82</v>
      </c>
      <c r="AW7566" t="s">
        <v>72</v>
      </c>
      <c r="AX7566">
        <v>1</v>
      </c>
      <c r="AY7566" t="s">
        <v>20833</v>
      </c>
      <c r="AZ7566" t="s">
        <v>812</v>
      </c>
      <c r="BA7566" t="s">
        <v>298</v>
      </c>
      <c r="BB7566">
        <v>4046</v>
      </c>
      <c r="BC7566" t="s">
        <v>87</v>
      </c>
      <c r="BH7566" t="s">
        <v>31185</v>
      </c>
      <c r="BJ7566">
        <v>200201923</v>
      </c>
    </row>
    <row r="7567" spans="1:62" x14ac:dyDescent="0.25">
      <c r="A7567" t="s">
        <v>37397</v>
      </c>
      <c r="B7567" s="2">
        <v>43558</v>
      </c>
      <c r="C7567" t="s">
        <v>63</v>
      </c>
      <c r="D7567" s="3">
        <v>43500.533114803242</v>
      </c>
      <c r="E7567" t="s">
        <v>64</v>
      </c>
      <c r="F7567" s="2">
        <v>43587</v>
      </c>
      <c r="G7567" s="2">
        <v>43748</v>
      </c>
      <c r="H7567" t="s">
        <v>37398</v>
      </c>
      <c r="J7567" t="s">
        <v>37399</v>
      </c>
      <c r="L7567" t="s">
        <v>4420</v>
      </c>
      <c r="M7567" t="s">
        <v>859</v>
      </c>
      <c r="N7567">
        <v>98004</v>
      </c>
      <c r="O7567" t="s">
        <v>70</v>
      </c>
      <c r="Q7567" t="s">
        <v>37400</v>
      </c>
      <c r="S7567" t="s">
        <v>72</v>
      </c>
      <c r="T7567" t="s">
        <v>37401</v>
      </c>
      <c r="U7567" t="s">
        <v>37402</v>
      </c>
      <c r="V7567" t="s">
        <v>4574</v>
      </c>
      <c r="W7567" t="s">
        <v>859</v>
      </c>
      <c r="X7567" t="s">
        <v>37403</v>
      </c>
      <c r="Y7567" t="str">
        <f>"51-3092"</f>
        <v>51-3092</v>
      </c>
      <c r="Z7567" t="s">
        <v>6248</v>
      </c>
      <c r="AA7567">
        <v>311712</v>
      </c>
      <c r="AB7567">
        <v>4</v>
      </c>
      <c r="AC7567">
        <v>4</v>
      </c>
      <c r="AD7567" t="s">
        <v>79</v>
      </c>
      <c r="AE7567" t="s">
        <v>80</v>
      </c>
      <c r="AF7567">
        <v>35</v>
      </c>
      <c r="AG7567" s="4">
        <v>0.3125</v>
      </c>
      <c r="AH7567" s="4">
        <v>0.6875</v>
      </c>
      <c r="AI7567" s="5">
        <v>14.48</v>
      </c>
      <c r="AJ7567">
        <v>21.72</v>
      </c>
      <c r="AM7567" t="s">
        <v>82</v>
      </c>
      <c r="AO7567" t="s">
        <v>83</v>
      </c>
      <c r="AR7567" t="s">
        <v>82</v>
      </c>
      <c r="AT7567" t="s">
        <v>82</v>
      </c>
      <c r="AW7567" t="s">
        <v>72</v>
      </c>
      <c r="AX7567">
        <v>24</v>
      </c>
      <c r="AY7567" t="s">
        <v>5652</v>
      </c>
      <c r="AZ7567" t="s">
        <v>5653</v>
      </c>
      <c r="BA7567" t="s">
        <v>595</v>
      </c>
      <c r="BB7567">
        <v>99633</v>
      </c>
      <c r="BC7567" t="s">
        <v>79</v>
      </c>
      <c r="BD7567" t="s">
        <v>37404</v>
      </c>
      <c r="BH7567" t="s">
        <v>37405</v>
      </c>
      <c r="BJ7567">
        <v>680599959</v>
      </c>
    </row>
    <row r="7568" spans="1:62" x14ac:dyDescent="0.25">
      <c r="A7568" t="s">
        <v>37406</v>
      </c>
      <c r="B7568" s="2">
        <v>43558</v>
      </c>
      <c r="C7568" t="s">
        <v>63</v>
      </c>
      <c r="D7568" s="3">
        <v>43500.507354224537</v>
      </c>
      <c r="E7568" t="s">
        <v>64</v>
      </c>
      <c r="F7568" s="2">
        <v>43587</v>
      </c>
      <c r="G7568" s="2">
        <v>43708</v>
      </c>
      <c r="H7568" t="s">
        <v>37398</v>
      </c>
      <c r="J7568" t="s">
        <v>37399</v>
      </c>
      <c r="L7568" t="s">
        <v>4420</v>
      </c>
      <c r="M7568" t="s">
        <v>859</v>
      </c>
      <c r="N7568">
        <v>98004</v>
      </c>
      <c r="O7568" t="s">
        <v>70</v>
      </c>
      <c r="Q7568" t="s">
        <v>37400</v>
      </c>
      <c r="S7568" t="s">
        <v>72</v>
      </c>
      <c r="T7568" t="s">
        <v>37401</v>
      </c>
      <c r="U7568" t="s">
        <v>37402</v>
      </c>
      <c r="V7568" t="s">
        <v>4574</v>
      </c>
      <c r="W7568" t="s">
        <v>859</v>
      </c>
      <c r="X7568" t="s">
        <v>37403</v>
      </c>
      <c r="Y7568" t="str">
        <f>"51-3092"</f>
        <v>51-3092</v>
      </c>
      <c r="Z7568" t="s">
        <v>6248</v>
      </c>
      <c r="AA7568">
        <v>311712</v>
      </c>
      <c r="AB7568">
        <v>25</v>
      </c>
      <c r="AC7568">
        <v>25</v>
      </c>
      <c r="AD7568" t="s">
        <v>79</v>
      </c>
      <c r="AE7568" t="s">
        <v>80</v>
      </c>
      <c r="AF7568">
        <v>35</v>
      </c>
      <c r="AG7568" s="4">
        <v>0.3125</v>
      </c>
      <c r="AH7568" s="4">
        <v>0.6875</v>
      </c>
      <c r="AI7568" s="5">
        <v>14.48</v>
      </c>
      <c r="AJ7568">
        <v>21.72</v>
      </c>
      <c r="AM7568" t="s">
        <v>82</v>
      </c>
      <c r="AO7568" t="s">
        <v>83</v>
      </c>
      <c r="AR7568" t="s">
        <v>82</v>
      </c>
      <c r="AT7568" t="s">
        <v>82</v>
      </c>
      <c r="AW7568" t="s">
        <v>72</v>
      </c>
      <c r="AX7568">
        <v>24</v>
      </c>
      <c r="AY7568" t="s">
        <v>5652</v>
      </c>
      <c r="AZ7568" t="s">
        <v>5653</v>
      </c>
      <c r="BA7568" t="s">
        <v>595</v>
      </c>
      <c r="BB7568">
        <v>99633</v>
      </c>
      <c r="BC7568" t="s">
        <v>79</v>
      </c>
      <c r="BD7568" t="s">
        <v>37404</v>
      </c>
      <c r="BE7568" t="s">
        <v>37407</v>
      </c>
      <c r="BH7568" t="s">
        <v>37408</v>
      </c>
      <c r="BJ7568">
        <v>680599959</v>
      </c>
    </row>
    <row r="7569" spans="1:62" x14ac:dyDescent="0.25">
      <c r="A7569" t="s">
        <v>37490</v>
      </c>
      <c r="B7569" s="2">
        <v>43558</v>
      </c>
      <c r="C7569" t="s">
        <v>63</v>
      </c>
      <c r="D7569" s="3">
        <v>43501.510613726852</v>
      </c>
      <c r="E7569" t="s">
        <v>64</v>
      </c>
      <c r="F7569" s="2">
        <v>43586</v>
      </c>
      <c r="G7569" s="2">
        <v>43769</v>
      </c>
      <c r="H7569" t="s">
        <v>37491</v>
      </c>
      <c r="I7569" t="s">
        <v>130</v>
      </c>
      <c r="J7569" t="s">
        <v>37492</v>
      </c>
      <c r="L7569" t="s">
        <v>37493</v>
      </c>
      <c r="M7569" t="s">
        <v>821</v>
      </c>
      <c r="N7569">
        <v>97333</v>
      </c>
      <c r="O7569" t="s">
        <v>70</v>
      </c>
      <c r="P7569" t="s">
        <v>130</v>
      </c>
      <c r="Q7569" t="s">
        <v>37494</v>
      </c>
      <c r="S7569" t="s">
        <v>82</v>
      </c>
      <c r="U7569" t="s">
        <v>92</v>
      </c>
      <c r="X7569" t="s">
        <v>1642</v>
      </c>
      <c r="Y7569" t="str">
        <f>"45-4011"</f>
        <v>45-4011</v>
      </c>
      <c r="Z7569" t="s">
        <v>763</v>
      </c>
      <c r="AA7569">
        <v>115310</v>
      </c>
      <c r="AB7569">
        <v>17</v>
      </c>
      <c r="AC7569">
        <v>17</v>
      </c>
      <c r="AD7569" t="s">
        <v>79</v>
      </c>
      <c r="AE7569" t="s">
        <v>80</v>
      </c>
      <c r="AF7569">
        <v>40</v>
      </c>
      <c r="AG7569" s="4">
        <v>0.29166666666666669</v>
      </c>
      <c r="AH7569" s="4">
        <v>0.64583333333333337</v>
      </c>
      <c r="AI7569" s="5">
        <v>14.25</v>
      </c>
      <c r="AM7569" t="s">
        <v>82</v>
      </c>
      <c r="AO7569" t="s">
        <v>83</v>
      </c>
      <c r="AR7569" t="s">
        <v>82</v>
      </c>
      <c r="AT7569" t="s">
        <v>82</v>
      </c>
      <c r="AW7569" t="s">
        <v>82</v>
      </c>
      <c r="AY7569" t="s">
        <v>37493</v>
      </c>
      <c r="AZ7569" t="s">
        <v>37495</v>
      </c>
      <c r="BA7569" t="s">
        <v>821</v>
      </c>
      <c r="BB7569">
        <v>97333</v>
      </c>
      <c r="BC7569" t="s">
        <v>79</v>
      </c>
      <c r="BD7569" t="s">
        <v>37496</v>
      </c>
      <c r="BH7569" t="s">
        <v>37492</v>
      </c>
      <c r="BJ7569">
        <v>822448137</v>
      </c>
    </row>
    <row r="7570" spans="1:62" x14ac:dyDescent="0.25">
      <c r="A7570" t="s">
        <v>37498</v>
      </c>
      <c r="B7570" s="2">
        <v>43558</v>
      </c>
      <c r="C7570" t="s">
        <v>63</v>
      </c>
      <c r="D7570" s="3">
        <v>43502.472755370371</v>
      </c>
      <c r="E7570" t="s">
        <v>64</v>
      </c>
      <c r="F7570" s="2">
        <v>43577</v>
      </c>
      <c r="G7570" s="2">
        <v>43758</v>
      </c>
      <c r="H7570" t="s">
        <v>37499</v>
      </c>
      <c r="I7570" t="s">
        <v>37500</v>
      </c>
      <c r="J7570" t="s">
        <v>37501</v>
      </c>
      <c r="K7570" t="s">
        <v>67</v>
      </c>
      <c r="L7570" t="s">
        <v>19294</v>
      </c>
      <c r="M7570" t="s">
        <v>207</v>
      </c>
      <c r="N7570">
        <v>1887</v>
      </c>
      <c r="O7570" t="s">
        <v>70</v>
      </c>
      <c r="Q7570" t="s">
        <v>37502</v>
      </c>
      <c r="S7570" t="s">
        <v>72</v>
      </c>
      <c r="T7570" t="s">
        <v>5156</v>
      </c>
      <c r="U7570" t="s">
        <v>5157</v>
      </c>
      <c r="V7570" t="s">
        <v>5158</v>
      </c>
      <c r="W7570" t="s">
        <v>105</v>
      </c>
      <c r="X7570" t="s">
        <v>677</v>
      </c>
      <c r="Y7570" t="str">
        <f>"39-3091"</f>
        <v>39-3091</v>
      </c>
      <c r="Z7570" t="s">
        <v>677</v>
      </c>
      <c r="AA7570">
        <v>713990</v>
      </c>
      <c r="AB7570">
        <v>15</v>
      </c>
      <c r="AC7570">
        <v>15</v>
      </c>
      <c r="AD7570" t="s">
        <v>79</v>
      </c>
      <c r="AE7570" t="s">
        <v>80</v>
      </c>
      <c r="AF7570">
        <v>40</v>
      </c>
      <c r="AG7570" s="4">
        <v>0.54166666666666663</v>
      </c>
      <c r="AH7570" s="4">
        <v>0.91666666666666663</v>
      </c>
      <c r="AI7570" s="5">
        <v>395.6</v>
      </c>
      <c r="AJ7570">
        <v>0</v>
      </c>
      <c r="AK7570">
        <v>0</v>
      </c>
      <c r="AL7570" t="s">
        <v>81</v>
      </c>
      <c r="AM7570" t="s">
        <v>82</v>
      </c>
      <c r="AO7570" t="s">
        <v>83</v>
      </c>
      <c r="AR7570" t="s">
        <v>82</v>
      </c>
      <c r="AT7570" t="s">
        <v>82</v>
      </c>
      <c r="AW7570" t="s">
        <v>82</v>
      </c>
      <c r="AY7570" t="s">
        <v>2726</v>
      </c>
      <c r="AZ7570" t="s">
        <v>37503</v>
      </c>
      <c r="BA7570" t="s">
        <v>207</v>
      </c>
      <c r="BB7570">
        <v>1887</v>
      </c>
      <c r="BC7570" t="s">
        <v>79</v>
      </c>
      <c r="BH7570" t="s">
        <v>37504</v>
      </c>
      <c r="BI7570" t="s">
        <v>67</v>
      </c>
      <c r="BJ7570">
        <v>42714871</v>
      </c>
    </row>
    <row r="7571" spans="1:62" x14ac:dyDescent="0.25">
      <c r="A7571" t="s">
        <v>37510</v>
      </c>
      <c r="B7571" s="2">
        <v>43558</v>
      </c>
      <c r="C7571" t="s">
        <v>63</v>
      </c>
      <c r="D7571" s="3">
        <v>43531.22873047454</v>
      </c>
      <c r="E7571" t="s">
        <v>117</v>
      </c>
      <c r="H7571" t="s">
        <v>37511</v>
      </c>
      <c r="J7571" t="s">
        <v>37512</v>
      </c>
      <c r="L7571" t="s">
        <v>972</v>
      </c>
      <c r="M7571" t="s">
        <v>761</v>
      </c>
      <c r="N7571">
        <v>30501</v>
      </c>
      <c r="O7571" t="s">
        <v>70</v>
      </c>
      <c r="Q7571" t="s">
        <v>37513</v>
      </c>
      <c r="S7571" t="s">
        <v>72</v>
      </c>
      <c r="T7571" t="s">
        <v>37514</v>
      </c>
      <c r="U7571" t="s">
        <v>37515</v>
      </c>
      <c r="V7571" t="s">
        <v>976</v>
      </c>
      <c r="W7571" t="s">
        <v>761</v>
      </c>
      <c r="X7571" t="s">
        <v>37516</v>
      </c>
      <c r="Y7571" t="str">
        <f>"51-3022"</f>
        <v>51-3022</v>
      </c>
      <c r="Z7571" t="s">
        <v>865</v>
      </c>
      <c r="AA7571">
        <v>311615</v>
      </c>
      <c r="AB7571">
        <v>63</v>
      </c>
      <c r="AD7571" t="s">
        <v>79</v>
      </c>
      <c r="AE7571" t="s">
        <v>95</v>
      </c>
      <c r="AF7571">
        <v>40</v>
      </c>
      <c r="AG7571" s="4">
        <v>0.9375</v>
      </c>
      <c r="AH7571" s="4">
        <v>0.29166666666666669</v>
      </c>
      <c r="AI7571" s="5">
        <v>12.65</v>
      </c>
      <c r="AJ7571">
        <v>18.98</v>
      </c>
      <c r="AK7571">
        <v>18.98</v>
      </c>
      <c r="AL7571" t="s">
        <v>81</v>
      </c>
      <c r="AM7571" t="s">
        <v>82</v>
      </c>
      <c r="AO7571" t="s">
        <v>83</v>
      </c>
      <c r="AR7571" t="s">
        <v>82</v>
      </c>
      <c r="AT7571" t="s">
        <v>82</v>
      </c>
      <c r="AW7571" t="s">
        <v>82</v>
      </c>
      <c r="AY7571" t="s">
        <v>972</v>
      </c>
      <c r="AZ7571" t="s">
        <v>978</v>
      </c>
      <c r="BA7571" t="s">
        <v>761</v>
      </c>
      <c r="BB7571">
        <v>30501</v>
      </c>
      <c r="BC7571" t="s">
        <v>87</v>
      </c>
      <c r="BH7571" t="s">
        <v>37512</v>
      </c>
      <c r="BJ7571">
        <v>580828569</v>
      </c>
    </row>
    <row r="7572" spans="1:62" x14ac:dyDescent="0.25">
      <c r="A7572" t="s">
        <v>37545</v>
      </c>
      <c r="B7572" s="2">
        <v>43558</v>
      </c>
      <c r="C7572" t="s">
        <v>63</v>
      </c>
      <c r="D7572" s="3">
        <v>43508.385823252313</v>
      </c>
      <c r="E7572" t="s">
        <v>64</v>
      </c>
      <c r="F7572" s="2">
        <v>43586</v>
      </c>
      <c r="G7572" s="2">
        <v>43769</v>
      </c>
      <c r="H7572" t="s">
        <v>37546</v>
      </c>
      <c r="J7572" t="s">
        <v>37547</v>
      </c>
      <c r="L7572" t="s">
        <v>4835</v>
      </c>
      <c r="M7572" t="s">
        <v>100</v>
      </c>
      <c r="N7572">
        <v>28717</v>
      </c>
      <c r="O7572" t="s">
        <v>70</v>
      </c>
      <c r="Q7572" t="s">
        <v>37548</v>
      </c>
      <c r="S7572" t="s">
        <v>72</v>
      </c>
      <c r="T7572" t="s">
        <v>36464</v>
      </c>
      <c r="U7572" t="s">
        <v>36465</v>
      </c>
      <c r="V7572" t="s">
        <v>36466</v>
      </c>
      <c r="W7572" t="s">
        <v>232</v>
      </c>
      <c r="X7572" t="s">
        <v>552</v>
      </c>
      <c r="Y7572" t="str">
        <f>"35-3031"</f>
        <v>35-3031</v>
      </c>
      <c r="Z7572" t="s">
        <v>410</v>
      </c>
      <c r="AA7572">
        <v>713910</v>
      </c>
      <c r="AB7572">
        <v>10</v>
      </c>
      <c r="AC7572">
        <v>10</v>
      </c>
      <c r="AD7572" t="s">
        <v>79</v>
      </c>
      <c r="AE7572" t="s">
        <v>80</v>
      </c>
      <c r="AF7572">
        <v>35</v>
      </c>
      <c r="AG7572" s="4">
        <v>0.45833333333333331</v>
      </c>
      <c r="AH7572" s="4">
        <v>0.95833333333333337</v>
      </c>
      <c r="AI7572" s="5">
        <v>9.64</v>
      </c>
      <c r="AJ7572">
        <v>14.46</v>
      </c>
      <c r="AL7572" t="s">
        <v>81</v>
      </c>
      <c r="AM7572" t="s">
        <v>82</v>
      </c>
      <c r="AO7572" t="s">
        <v>83</v>
      </c>
      <c r="AP7572" t="s">
        <v>67</v>
      </c>
      <c r="AQ7572" t="s">
        <v>67</v>
      </c>
      <c r="AR7572" t="s">
        <v>82</v>
      </c>
      <c r="AT7572" t="s">
        <v>82</v>
      </c>
      <c r="AW7572" t="s">
        <v>72</v>
      </c>
      <c r="AX7572">
        <v>3</v>
      </c>
      <c r="AY7572" t="s">
        <v>4835</v>
      </c>
      <c r="AZ7572" t="s">
        <v>4657</v>
      </c>
      <c r="BA7572" t="s">
        <v>100</v>
      </c>
      <c r="BB7572">
        <v>28717</v>
      </c>
      <c r="BC7572" t="s">
        <v>87</v>
      </c>
      <c r="BH7572" t="s">
        <v>37547</v>
      </c>
      <c r="BJ7572">
        <v>561950605</v>
      </c>
    </row>
    <row r="7573" spans="1:62" x14ac:dyDescent="0.25">
      <c r="A7573" t="s">
        <v>37564</v>
      </c>
      <c r="B7573" s="2">
        <v>43558</v>
      </c>
      <c r="C7573" t="s">
        <v>63</v>
      </c>
      <c r="D7573" s="3">
        <v>43503.440888923615</v>
      </c>
      <c r="E7573" t="s">
        <v>64</v>
      </c>
      <c r="F7573" s="2">
        <v>43578</v>
      </c>
      <c r="G7573" s="2">
        <v>43819</v>
      </c>
      <c r="H7573" t="s">
        <v>37565</v>
      </c>
      <c r="I7573" t="s">
        <v>67</v>
      </c>
      <c r="J7573" t="s">
        <v>37566</v>
      </c>
      <c r="K7573" t="s">
        <v>67</v>
      </c>
      <c r="L7573" t="s">
        <v>4782</v>
      </c>
      <c r="M7573" t="s">
        <v>105</v>
      </c>
      <c r="N7573">
        <v>79760</v>
      </c>
      <c r="O7573" t="s">
        <v>70</v>
      </c>
      <c r="P7573" t="s">
        <v>67</v>
      </c>
      <c r="Q7573" t="s">
        <v>37567</v>
      </c>
      <c r="S7573" t="s">
        <v>72</v>
      </c>
      <c r="T7573" t="s">
        <v>14635</v>
      </c>
      <c r="U7573" t="s">
        <v>14636</v>
      </c>
      <c r="V7573" t="s">
        <v>14637</v>
      </c>
      <c r="W7573" t="s">
        <v>105</v>
      </c>
      <c r="X7573" t="s">
        <v>452</v>
      </c>
      <c r="Y7573" t="str">
        <f>"37-3011"</f>
        <v>37-3011</v>
      </c>
      <c r="Z7573" t="s">
        <v>94</v>
      </c>
      <c r="AA7573">
        <v>54132</v>
      </c>
      <c r="AB7573">
        <v>25</v>
      </c>
      <c r="AC7573">
        <v>25</v>
      </c>
      <c r="AD7573" t="s">
        <v>79</v>
      </c>
      <c r="AE7573" t="s">
        <v>95</v>
      </c>
      <c r="AF7573">
        <v>40</v>
      </c>
      <c r="AG7573" s="4">
        <v>0.3125</v>
      </c>
      <c r="AH7573" s="4">
        <v>0.6875</v>
      </c>
      <c r="AI7573" s="5">
        <v>14.73</v>
      </c>
      <c r="AJ7573">
        <v>22.1</v>
      </c>
      <c r="AK7573">
        <v>22.1</v>
      </c>
      <c r="AL7573" t="s">
        <v>81</v>
      </c>
      <c r="AM7573" t="s">
        <v>82</v>
      </c>
      <c r="AO7573" t="s">
        <v>83</v>
      </c>
      <c r="AP7573" t="s">
        <v>67</v>
      </c>
      <c r="AQ7573" t="s">
        <v>67</v>
      </c>
      <c r="AR7573" t="s">
        <v>82</v>
      </c>
      <c r="AT7573" t="s">
        <v>82</v>
      </c>
      <c r="AW7573" t="s">
        <v>82</v>
      </c>
      <c r="AY7573" t="s">
        <v>4782</v>
      </c>
      <c r="AZ7573" t="s">
        <v>37568</v>
      </c>
      <c r="BA7573" t="s">
        <v>105</v>
      </c>
      <c r="BB7573">
        <v>79760</v>
      </c>
      <c r="BC7573" t="s">
        <v>79</v>
      </c>
      <c r="BH7573" t="s">
        <v>37566</v>
      </c>
      <c r="BI7573" t="s">
        <v>67</v>
      </c>
      <c r="BJ7573">
        <v>823352255</v>
      </c>
    </row>
    <row r="7574" spans="1:62" x14ac:dyDescent="0.25">
      <c r="A7574" t="s">
        <v>37590</v>
      </c>
      <c r="B7574" s="2">
        <v>43558</v>
      </c>
      <c r="C7574" t="s">
        <v>63</v>
      </c>
      <c r="D7574" s="3">
        <v>43506.470271226855</v>
      </c>
      <c r="E7574" t="s">
        <v>64</v>
      </c>
      <c r="F7574" s="2">
        <v>43592</v>
      </c>
      <c r="G7574" s="2">
        <v>43708</v>
      </c>
      <c r="H7574" t="s">
        <v>37591</v>
      </c>
      <c r="I7574" t="s">
        <v>37592</v>
      </c>
      <c r="J7574" t="s">
        <v>37593</v>
      </c>
      <c r="K7574" t="s">
        <v>37594</v>
      </c>
      <c r="L7574" t="s">
        <v>6394</v>
      </c>
      <c r="M7574" t="s">
        <v>859</v>
      </c>
      <c r="N7574">
        <v>98004</v>
      </c>
      <c r="O7574" t="s">
        <v>70</v>
      </c>
      <c r="Q7574" t="s">
        <v>37595</v>
      </c>
      <c r="S7574" t="s">
        <v>72</v>
      </c>
      <c r="T7574" t="s">
        <v>37596</v>
      </c>
      <c r="U7574" t="s">
        <v>23372</v>
      </c>
      <c r="V7574" t="s">
        <v>23373</v>
      </c>
      <c r="W7574" t="s">
        <v>859</v>
      </c>
      <c r="X7574" t="s">
        <v>37403</v>
      </c>
      <c r="Y7574" t="str">
        <f>"51-3092"</f>
        <v>51-3092</v>
      </c>
      <c r="Z7574" t="s">
        <v>6248</v>
      </c>
      <c r="AA7574">
        <v>425120</v>
      </c>
      <c r="AB7574">
        <v>11</v>
      </c>
      <c r="AC7574">
        <v>11</v>
      </c>
      <c r="AD7574" t="s">
        <v>79</v>
      </c>
      <c r="AE7574" t="s">
        <v>80</v>
      </c>
      <c r="AF7574">
        <v>40</v>
      </c>
      <c r="AG7574" s="4">
        <v>0.375</v>
      </c>
      <c r="AH7574" s="4">
        <v>0.95833333333333337</v>
      </c>
      <c r="AI7574" s="5">
        <v>14.5</v>
      </c>
      <c r="AJ7574">
        <v>21.75</v>
      </c>
      <c r="AL7574" t="s">
        <v>81</v>
      </c>
      <c r="AM7574" t="s">
        <v>82</v>
      </c>
      <c r="AO7574" t="s">
        <v>83</v>
      </c>
      <c r="AR7574" t="s">
        <v>82</v>
      </c>
      <c r="AT7574" t="s">
        <v>82</v>
      </c>
      <c r="AW7574" t="s">
        <v>72</v>
      </c>
      <c r="AX7574">
        <v>24</v>
      </c>
      <c r="AY7574" t="s">
        <v>37597</v>
      </c>
      <c r="AZ7574" t="s">
        <v>37598</v>
      </c>
      <c r="BA7574" t="s">
        <v>595</v>
      </c>
      <c r="BB7574">
        <v>99574</v>
      </c>
      <c r="BC7574" t="s">
        <v>79</v>
      </c>
      <c r="BH7574" t="s">
        <v>37599</v>
      </c>
      <c r="BJ7574">
        <v>980341241</v>
      </c>
    </row>
    <row r="7575" spans="1:62" x14ac:dyDescent="0.25">
      <c r="A7575" t="s">
        <v>37657</v>
      </c>
      <c r="B7575" s="2">
        <v>43558</v>
      </c>
      <c r="C7575" t="s">
        <v>63</v>
      </c>
      <c r="D7575" s="3">
        <v>43510.60956016204</v>
      </c>
      <c r="E7575" t="s">
        <v>64</v>
      </c>
      <c r="F7575" s="2">
        <v>43600</v>
      </c>
      <c r="G7575" s="2">
        <v>43787</v>
      </c>
      <c r="H7575" t="s">
        <v>37658</v>
      </c>
      <c r="I7575" t="s">
        <v>37659</v>
      </c>
      <c r="J7575" t="s">
        <v>37660</v>
      </c>
      <c r="K7575" t="s">
        <v>37661</v>
      </c>
      <c r="L7575" t="s">
        <v>37662</v>
      </c>
      <c r="M7575" t="s">
        <v>323</v>
      </c>
      <c r="N7575" t="s">
        <v>37663</v>
      </c>
      <c r="O7575" t="s">
        <v>70</v>
      </c>
      <c r="P7575" t="s">
        <v>67</v>
      </c>
      <c r="Q7575" t="s">
        <v>37664</v>
      </c>
      <c r="S7575" t="s">
        <v>72</v>
      </c>
      <c r="T7575" t="s">
        <v>5156</v>
      </c>
      <c r="U7575" t="s">
        <v>5157</v>
      </c>
      <c r="V7575" t="s">
        <v>5158</v>
      </c>
      <c r="W7575" t="s">
        <v>105</v>
      </c>
      <c r="X7575" t="s">
        <v>5873</v>
      </c>
      <c r="Y7575" t="str">
        <f>"35-3022"</f>
        <v>35-3022</v>
      </c>
      <c r="Z7575" t="s">
        <v>280</v>
      </c>
      <c r="AA7575">
        <v>713990</v>
      </c>
      <c r="AB7575">
        <v>9</v>
      </c>
      <c r="AC7575">
        <v>9</v>
      </c>
      <c r="AD7575" t="s">
        <v>79</v>
      </c>
      <c r="AE7575" t="s">
        <v>80</v>
      </c>
      <c r="AF7575">
        <v>40</v>
      </c>
      <c r="AG7575" s="4">
        <v>0.54166666666666663</v>
      </c>
      <c r="AH7575" s="4">
        <v>0.91666666666666663</v>
      </c>
      <c r="AI7575" s="5">
        <v>12.32</v>
      </c>
      <c r="AL7575" t="s">
        <v>81</v>
      </c>
      <c r="AM7575" t="s">
        <v>82</v>
      </c>
      <c r="AO7575" t="s">
        <v>83</v>
      </c>
      <c r="AR7575" t="s">
        <v>82</v>
      </c>
      <c r="AT7575" t="s">
        <v>82</v>
      </c>
      <c r="AW7575" t="s">
        <v>82</v>
      </c>
      <c r="AY7575" t="s">
        <v>37665</v>
      </c>
      <c r="AZ7575" t="s">
        <v>10483</v>
      </c>
      <c r="BA7575" t="s">
        <v>323</v>
      </c>
      <c r="BB7575">
        <v>91701</v>
      </c>
      <c r="BC7575" t="s">
        <v>79</v>
      </c>
      <c r="BH7575" t="s">
        <v>37666</v>
      </c>
      <c r="BJ7575">
        <v>202604151</v>
      </c>
    </row>
    <row r="7576" spans="1:62" x14ac:dyDescent="0.25">
      <c r="A7576" t="s">
        <v>37737</v>
      </c>
      <c r="B7576" s="2">
        <v>43558</v>
      </c>
      <c r="C7576" t="s">
        <v>63</v>
      </c>
      <c r="D7576" s="3">
        <v>43509.528570636576</v>
      </c>
      <c r="E7576" t="s">
        <v>64</v>
      </c>
      <c r="F7576" s="2">
        <v>43586</v>
      </c>
      <c r="G7576" s="2">
        <v>43769</v>
      </c>
      <c r="H7576" t="s">
        <v>30097</v>
      </c>
      <c r="J7576" t="s">
        <v>30098</v>
      </c>
      <c r="K7576" t="s">
        <v>130</v>
      </c>
      <c r="L7576" t="s">
        <v>4835</v>
      </c>
      <c r="M7576" t="s">
        <v>100</v>
      </c>
      <c r="N7576">
        <v>28717</v>
      </c>
      <c r="O7576" t="s">
        <v>70</v>
      </c>
      <c r="Q7576" t="s">
        <v>30099</v>
      </c>
      <c r="S7576" t="s">
        <v>72</v>
      </c>
      <c r="T7576" t="s">
        <v>28432</v>
      </c>
      <c r="U7576" t="s">
        <v>28433</v>
      </c>
      <c r="V7576" t="s">
        <v>28434</v>
      </c>
      <c r="W7576" t="s">
        <v>308</v>
      </c>
      <c r="X7576" t="s">
        <v>1241</v>
      </c>
      <c r="Y7576" t="str">
        <f>"35-9021"</f>
        <v>35-9021</v>
      </c>
      <c r="Z7576" t="s">
        <v>315</v>
      </c>
      <c r="AA7576">
        <v>713910</v>
      </c>
      <c r="AB7576">
        <v>5</v>
      </c>
      <c r="AC7576">
        <v>5</v>
      </c>
      <c r="AD7576" t="s">
        <v>79</v>
      </c>
      <c r="AE7576" t="s">
        <v>95</v>
      </c>
      <c r="AF7576">
        <v>40</v>
      </c>
      <c r="AG7576" s="4">
        <v>0.25</v>
      </c>
      <c r="AH7576" s="4">
        <v>0</v>
      </c>
      <c r="AI7576" s="5">
        <v>11.5</v>
      </c>
      <c r="AJ7576">
        <v>17.25</v>
      </c>
      <c r="AL7576" t="s">
        <v>81</v>
      </c>
      <c r="AM7576" t="s">
        <v>82</v>
      </c>
      <c r="AO7576" t="s">
        <v>83</v>
      </c>
      <c r="AR7576" t="s">
        <v>82</v>
      </c>
      <c r="AT7576" t="s">
        <v>82</v>
      </c>
      <c r="AW7576" t="s">
        <v>82</v>
      </c>
      <c r="AY7576" t="s">
        <v>4835</v>
      </c>
      <c r="AZ7576" t="s">
        <v>1588</v>
      </c>
      <c r="BA7576" t="s">
        <v>100</v>
      </c>
      <c r="BB7576">
        <v>28717</v>
      </c>
      <c r="BC7576" t="s">
        <v>87</v>
      </c>
      <c r="BH7576" t="s">
        <v>30098</v>
      </c>
      <c r="BJ7576">
        <v>680588052</v>
      </c>
    </row>
    <row r="7577" spans="1:62" x14ac:dyDescent="0.25">
      <c r="A7577" t="s">
        <v>37749</v>
      </c>
      <c r="B7577" s="2">
        <v>43558</v>
      </c>
      <c r="C7577" t="s">
        <v>63</v>
      </c>
      <c r="D7577" s="3">
        <v>43509.528914247683</v>
      </c>
      <c r="E7577" t="s">
        <v>64</v>
      </c>
      <c r="F7577" s="2">
        <v>43586</v>
      </c>
      <c r="G7577" s="2">
        <v>43769</v>
      </c>
      <c r="H7577" t="s">
        <v>30097</v>
      </c>
      <c r="J7577" t="s">
        <v>30098</v>
      </c>
      <c r="K7577" t="s">
        <v>130</v>
      </c>
      <c r="L7577" t="s">
        <v>4835</v>
      </c>
      <c r="M7577" t="s">
        <v>100</v>
      </c>
      <c r="N7577">
        <v>28717</v>
      </c>
      <c r="O7577" t="s">
        <v>70</v>
      </c>
      <c r="Q7577" t="s">
        <v>30099</v>
      </c>
      <c r="S7577" t="s">
        <v>72</v>
      </c>
      <c r="T7577" t="s">
        <v>28432</v>
      </c>
      <c r="U7577" t="s">
        <v>28433</v>
      </c>
      <c r="V7577" t="s">
        <v>28434</v>
      </c>
      <c r="W7577" t="s">
        <v>308</v>
      </c>
      <c r="X7577" t="s">
        <v>1533</v>
      </c>
      <c r="Y7577" t="str">
        <f>"35-3031"</f>
        <v>35-3031</v>
      </c>
      <c r="Z7577" t="s">
        <v>410</v>
      </c>
      <c r="AA7577">
        <v>713910</v>
      </c>
      <c r="AB7577">
        <v>6</v>
      </c>
      <c r="AC7577">
        <v>6</v>
      </c>
      <c r="AD7577" t="s">
        <v>79</v>
      </c>
      <c r="AE7577" t="s">
        <v>95</v>
      </c>
      <c r="AF7577">
        <v>40</v>
      </c>
      <c r="AG7577" s="4">
        <v>0.25</v>
      </c>
      <c r="AH7577" s="4">
        <v>0</v>
      </c>
      <c r="AI7577" s="6">
        <v>14</v>
      </c>
      <c r="AJ7577">
        <v>21</v>
      </c>
      <c r="AL7577" t="s">
        <v>81</v>
      </c>
      <c r="AM7577" t="s">
        <v>82</v>
      </c>
      <c r="AO7577" t="s">
        <v>83</v>
      </c>
      <c r="AR7577" t="s">
        <v>82</v>
      </c>
      <c r="AT7577" t="s">
        <v>82</v>
      </c>
      <c r="AW7577" t="s">
        <v>72</v>
      </c>
      <c r="AX7577">
        <v>3</v>
      </c>
      <c r="AY7577" t="s">
        <v>4835</v>
      </c>
      <c r="AZ7577" t="s">
        <v>1588</v>
      </c>
      <c r="BA7577" t="s">
        <v>100</v>
      </c>
      <c r="BB7577">
        <v>28717</v>
      </c>
      <c r="BC7577" t="s">
        <v>87</v>
      </c>
      <c r="BH7577" t="s">
        <v>30098</v>
      </c>
      <c r="BJ7577">
        <v>680588052</v>
      </c>
    </row>
    <row r="7578" spans="1:62" x14ac:dyDescent="0.25">
      <c r="A7578" t="s">
        <v>37800</v>
      </c>
      <c r="B7578" s="2">
        <v>43558</v>
      </c>
      <c r="C7578" t="s">
        <v>63</v>
      </c>
      <c r="D7578" s="3">
        <v>43509.819451643518</v>
      </c>
      <c r="E7578" t="s">
        <v>64</v>
      </c>
      <c r="F7578" s="2">
        <v>43586</v>
      </c>
      <c r="G7578" s="2">
        <v>43830</v>
      </c>
      <c r="H7578" t="s">
        <v>37801</v>
      </c>
      <c r="I7578" t="s">
        <v>67</v>
      </c>
      <c r="J7578" t="s">
        <v>37802</v>
      </c>
      <c r="K7578" t="s">
        <v>67</v>
      </c>
      <c r="L7578" t="s">
        <v>37803</v>
      </c>
      <c r="M7578" t="s">
        <v>844</v>
      </c>
      <c r="N7578">
        <v>62864</v>
      </c>
      <c r="O7578" t="s">
        <v>70</v>
      </c>
      <c r="P7578" t="s">
        <v>67</v>
      </c>
      <c r="Q7578" t="s">
        <v>37804</v>
      </c>
      <c r="S7578" t="s">
        <v>72</v>
      </c>
      <c r="T7578" t="s">
        <v>3529</v>
      </c>
      <c r="U7578" t="s">
        <v>3530</v>
      </c>
      <c r="V7578" t="s">
        <v>3531</v>
      </c>
      <c r="W7578" t="s">
        <v>232</v>
      </c>
      <c r="X7578" t="s">
        <v>37805</v>
      </c>
      <c r="Y7578" t="str">
        <f>"47-2181"</f>
        <v>47-2181</v>
      </c>
      <c r="Z7578" t="s">
        <v>14508</v>
      </c>
      <c r="AA7578">
        <v>332212</v>
      </c>
      <c r="AB7578">
        <v>35</v>
      </c>
      <c r="AC7578">
        <v>35</v>
      </c>
      <c r="AD7578" t="s">
        <v>79</v>
      </c>
      <c r="AE7578" t="s">
        <v>95</v>
      </c>
      <c r="AF7578">
        <v>40</v>
      </c>
      <c r="AG7578" s="4">
        <v>0.33333333333333331</v>
      </c>
      <c r="AH7578" s="4">
        <v>0.66666666666666663</v>
      </c>
      <c r="AI7578" s="5">
        <v>26.33</v>
      </c>
      <c r="AJ7578">
        <v>39.5</v>
      </c>
      <c r="AK7578">
        <v>39.5</v>
      </c>
      <c r="AL7578" t="s">
        <v>81</v>
      </c>
      <c r="AM7578" t="s">
        <v>82</v>
      </c>
      <c r="AO7578" t="s">
        <v>83</v>
      </c>
      <c r="AP7578" t="s">
        <v>67</v>
      </c>
      <c r="AQ7578" t="s">
        <v>662</v>
      </c>
      <c r="AR7578" t="s">
        <v>82</v>
      </c>
      <c r="AT7578" t="s">
        <v>82</v>
      </c>
      <c r="AW7578" t="s">
        <v>72</v>
      </c>
      <c r="AX7578">
        <v>6</v>
      </c>
      <c r="AY7578" t="s">
        <v>37806</v>
      </c>
      <c r="AZ7578" t="s">
        <v>5802</v>
      </c>
      <c r="BA7578" t="s">
        <v>844</v>
      </c>
      <c r="BB7578">
        <v>62864</v>
      </c>
      <c r="BC7578" t="s">
        <v>79</v>
      </c>
      <c r="BH7578" t="s">
        <v>37802</v>
      </c>
      <c r="BJ7578">
        <v>431702286</v>
      </c>
    </row>
    <row r="7579" spans="1:62" x14ac:dyDescent="0.25">
      <c r="A7579" t="s">
        <v>38114</v>
      </c>
      <c r="B7579" s="2">
        <v>43558</v>
      </c>
      <c r="C7579" t="s">
        <v>63</v>
      </c>
      <c r="D7579" s="3">
        <v>43520.591510324077</v>
      </c>
      <c r="E7579" t="s">
        <v>117</v>
      </c>
      <c r="H7579" t="s">
        <v>32316</v>
      </c>
      <c r="I7579" t="s">
        <v>32317</v>
      </c>
      <c r="J7579" t="s">
        <v>32318</v>
      </c>
      <c r="L7579" t="s">
        <v>32319</v>
      </c>
      <c r="M7579" t="s">
        <v>105</v>
      </c>
      <c r="N7579">
        <v>79720</v>
      </c>
      <c r="O7579" t="s">
        <v>70</v>
      </c>
      <c r="P7579" t="s">
        <v>67</v>
      </c>
      <c r="Q7579" t="s">
        <v>32320</v>
      </c>
      <c r="S7579" t="s">
        <v>72</v>
      </c>
      <c r="T7579" t="s">
        <v>23711</v>
      </c>
      <c r="U7579" t="s">
        <v>23712</v>
      </c>
      <c r="V7579" t="s">
        <v>526</v>
      </c>
      <c r="W7579" t="s">
        <v>69</v>
      </c>
      <c r="X7579" t="s">
        <v>32321</v>
      </c>
      <c r="Y7579" t="str">
        <f>"47-3016"</f>
        <v>47-3016</v>
      </c>
      <c r="Z7579" t="s">
        <v>3995</v>
      </c>
      <c r="AA7579">
        <v>238160</v>
      </c>
      <c r="AB7579">
        <v>6</v>
      </c>
      <c r="AD7579" t="s">
        <v>79</v>
      </c>
      <c r="AE7579" t="s">
        <v>80</v>
      </c>
      <c r="AF7579">
        <v>40</v>
      </c>
      <c r="AG7579" s="4">
        <v>0.33333333333333331</v>
      </c>
      <c r="AH7579" s="4">
        <v>0.70833333333333337</v>
      </c>
      <c r="AI7579" s="5">
        <v>13.06</v>
      </c>
      <c r="AJ7579">
        <v>19.59</v>
      </c>
      <c r="AK7579">
        <v>19.95</v>
      </c>
      <c r="AL7579" t="s">
        <v>81</v>
      </c>
      <c r="AM7579" t="s">
        <v>82</v>
      </c>
      <c r="AO7579" t="s">
        <v>83</v>
      </c>
      <c r="AP7579" t="s">
        <v>67</v>
      </c>
      <c r="AQ7579" t="s">
        <v>67</v>
      </c>
      <c r="AR7579" t="s">
        <v>82</v>
      </c>
      <c r="AT7579" t="s">
        <v>82</v>
      </c>
      <c r="AW7579" t="s">
        <v>72</v>
      </c>
      <c r="AX7579">
        <v>2</v>
      </c>
      <c r="AY7579" t="s">
        <v>32322</v>
      </c>
      <c r="AZ7579" t="s">
        <v>10714</v>
      </c>
      <c r="BA7579" t="s">
        <v>105</v>
      </c>
      <c r="BB7579">
        <v>79720</v>
      </c>
      <c r="BC7579" t="s">
        <v>79</v>
      </c>
      <c r="BH7579" t="s">
        <v>32323</v>
      </c>
      <c r="BI7579" t="s">
        <v>67</v>
      </c>
      <c r="BJ7579">
        <v>752742124</v>
      </c>
    </row>
    <row r="7580" spans="1:62" x14ac:dyDescent="0.25">
      <c r="A7580" t="s">
        <v>38128</v>
      </c>
      <c r="B7580" s="2">
        <v>43558</v>
      </c>
      <c r="C7580" t="s">
        <v>63</v>
      </c>
      <c r="D7580" s="3">
        <v>43532.79248452546</v>
      </c>
      <c r="E7580" t="s">
        <v>64</v>
      </c>
      <c r="F7580" s="2">
        <v>43623</v>
      </c>
      <c r="G7580" s="2">
        <v>43781</v>
      </c>
      <c r="H7580" t="s">
        <v>38129</v>
      </c>
      <c r="J7580" t="s">
        <v>38130</v>
      </c>
      <c r="L7580" t="s">
        <v>2066</v>
      </c>
      <c r="M7580" t="s">
        <v>105</v>
      </c>
      <c r="N7580">
        <v>75656</v>
      </c>
      <c r="O7580" t="s">
        <v>70</v>
      </c>
      <c r="Q7580" t="s">
        <v>38131</v>
      </c>
      <c r="S7580" t="s">
        <v>72</v>
      </c>
      <c r="T7580" t="s">
        <v>102</v>
      </c>
      <c r="U7580" t="s">
        <v>2630</v>
      </c>
      <c r="V7580" t="s">
        <v>2470</v>
      </c>
      <c r="W7580" t="s">
        <v>105</v>
      </c>
      <c r="X7580" t="s">
        <v>676</v>
      </c>
      <c r="Y7580" t="str">
        <f>"35-3022"</f>
        <v>35-3022</v>
      </c>
      <c r="Z7580" t="s">
        <v>280</v>
      </c>
      <c r="AA7580">
        <v>713990</v>
      </c>
      <c r="AB7580">
        <v>4</v>
      </c>
      <c r="AC7580">
        <v>4</v>
      </c>
      <c r="AD7580" t="s">
        <v>79</v>
      </c>
      <c r="AE7580" t="s">
        <v>80</v>
      </c>
      <c r="AF7580">
        <v>35</v>
      </c>
      <c r="AG7580" s="4">
        <v>0.41666666666666669</v>
      </c>
      <c r="AH7580" s="4">
        <v>0.75</v>
      </c>
      <c r="AI7580" s="5">
        <v>8.9700000000000006</v>
      </c>
      <c r="AJ7580">
        <v>13.46</v>
      </c>
      <c r="AK7580">
        <v>17.3</v>
      </c>
      <c r="AL7580" t="s">
        <v>81</v>
      </c>
      <c r="AM7580" t="s">
        <v>82</v>
      </c>
      <c r="AO7580" t="s">
        <v>83</v>
      </c>
      <c r="AR7580" t="s">
        <v>82</v>
      </c>
      <c r="AT7580" t="s">
        <v>82</v>
      </c>
      <c r="AW7580" t="s">
        <v>82</v>
      </c>
      <c r="AY7580" t="s">
        <v>2066</v>
      </c>
      <c r="AZ7580" t="s">
        <v>2069</v>
      </c>
      <c r="BA7580" t="s">
        <v>105</v>
      </c>
      <c r="BB7580">
        <v>75656</v>
      </c>
      <c r="BC7580" t="s">
        <v>79</v>
      </c>
      <c r="BH7580" t="s">
        <v>38130</v>
      </c>
      <c r="BJ7580">
        <v>472897330</v>
      </c>
    </row>
    <row r="7581" spans="1:62" x14ac:dyDescent="0.25">
      <c r="A7581" t="s">
        <v>38365</v>
      </c>
      <c r="B7581" s="2">
        <v>43558</v>
      </c>
      <c r="C7581" t="s">
        <v>63</v>
      </c>
      <c r="D7581" s="3">
        <v>43530.584269490741</v>
      </c>
      <c r="E7581" t="s">
        <v>64</v>
      </c>
      <c r="F7581" s="2">
        <v>43620</v>
      </c>
      <c r="G7581" s="2">
        <v>43791</v>
      </c>
      <c r="H7581" t="s">
        <v>7352</v>
      </c>
      <c r="I7581" t="s">
        <v>67</v>
      </c>
      <c r="J7581" t="s">
        <v>7353</v>
      </c>
      <c r="K7581" t="s">
        <v>7354</v>
      </c>
      <c r="L7581" t="s">
        <v>7355</v>
      </c>
      <c r="M7581" t="s">
        <v>86</v>
      </c>
      <c r="N7581">
        <v>32750</v>
      </c>
      <c r="O7581" t="s">
        <v>70</v>
      </c>
      <c r="P7581" t="s">
        <v>67</v>
      </c>
      <c r="Q7581" t="s">
        <v>7356</v>
      </c>
      <c r="S7581" t="s">
        <v>72</v>
      </c>
      <c r="T7581" t="s">
        <v>5156</v>
      </c>
      <c r="U7581" t="s">
        <v>5157</v>
      </c>
      <c r="V7581" t="s">
        <v>5158</v>
      </c>
      <c r="W7581" t="s">
        <v>105</v>
      </c>
      <c r="X7581" t="s">
        <v>5159</v>
      </c>
      <c r="Y7581" t="str">
        <f>"39-3091"</f>
        <v>39-3091</v>
      </c>
      <c r="Z7581" t="s">
        <v>677</v>
      </c>
      <c r="AA7581">
        <v>713990</v>
      </c>
      <c r="AB7581">
        <v>40</v>
      </c>
      <c r="AC7581">
        <v>40</v>
      </c>
      <c r="AD7581" t="s">
        <v>79</v>
      </c>
      <c r="AE7581" t="s">
        <v>80</v>
      </c>
      <c r="AF7581">
        <v>40</v>
      </c>
      <c r="AG7581" s="4">
        <v>0.54166666666666663</v>
      </c>
      <c r="AH7581" s="4">
        <v>0.91666666666666663</v>
      </c>
      <c r="AI7581" s="5">
        <v>346.4</v>
      </c>
      <c r="AL7581" t="s">
        <v>81</v>
      </c>
      <c r="AM7581" t="s">
        <v>82</v>
      </c>
      <c r="AO7581" t="s">
        <v>83</v>
      </c>
      <c r="AR7581" t="s">
        <v>82</v>
      </c>
      <c r="AT7581" t="s">
        <v>82</v>
      </c>
      <c r="AW7581" t="s">
        <v>82</v>
      </c>
      <c r="AY7581" t="s">
        <v>8866</v>
      </c>
      <c r="AZ7581" t="s">
        <v>8867</v>
      </c>
      <c r="BA7581" t="s">
        <v>86</v>
      </c>
      <c r="BB7581">
        <v>32750</v>
      </c>
      <c r="BC7581" t="s">
        <v>79</v>
      </c>
      <c r="BH7581" t="s">
        <v>7353</v>
      </c>
      <c r="BJ7581">
        <v>390851449</v>
      </c>
    </row>
    <row r="7582" spans="1:62" x14ac:dyDescent="0.25">
      <c r="A7582" t="s">
        <v>38384</v>
      </c>
      <c r="B7582" s="2">
        <v>43558</v>
      </c>
      <c r="C7582" t="s">
        <v>63</v>
      </c>
      <c r="D7582" s="3">
        <v>43531.281553020832</v>
      </c>
      <c r="E7582" t="s">
        <v>64</v>
      </c>
      <c r="F7582" s="2">
        <v>43617</v>
      </c>
      <c r="G7582" s="2">
        <v>43811</v>
      </c>
      <c r="H7582" t="s">
        <v>20251</v>
      </c>
      <c r="I7582" t="s">
        <v>67</v>
      </c>
      <c r="J7582" t="s">
        <v>20252</v>
      </c>
      <c r="K7582" t="s">
        <v>20253</v>
      </c>
      <c r="L7582" t="s">
        <v>20254</v>
      </c>
      <c r="M7582" t="s">
        <v>105</v>
      </c>
      <c r="N7582" t="s">
        <v>20255</v>
      </c>
      <c r="O7582" t="s">
        <v>70</v>
      </c>
      <c r="P7582" t="s">
        <v>67</v>
      </c>
      <c r="Q7582" t="s">
        <v>20256</v>
      </c>
      <c r="S7582" t="s">
        <v>72</v>
      </c>
      <c r="T7582" t="s">
        <v>5156</v>
      </c>
      <c r="U7582" t="s">
        <v>5157</v>
      </c>
      <c r="V7582" t="s">
        <v>5158</v>
      </c>
      <c r="W7582" t="s">
        <v>105</v>
      </c>
      <c r="X7582" t="s">
        <v>5159</v>
      </c>
      <c r="Y7582" t="str">
        <f>"39-3091"</f>
        <v>39-3091</v>
      </c>
      <c r="Z7582" t="s">
        <v>677</v>
      </c>
      <c r="AA7582">
        <v>713990</v>
      </c>
      <c r="AB7582">
        <v>35</v>
      </c>
      <c r="AC7582">
        <v>35</v>
      </c>
      <c r="AD7582" t="s">
        <v>79</v>
      </c>
      <c r="AE7582" t="s">
        <v>80</v>
      </c>
      <c r="AF7582">
        <v>40</v>
      </c>
      <c r="AG7582" s="4">
        <v>0.54166666666666663</v>
      </c>
      <c r="AH7582" s="4">
        <v>0.91666666666666663</v>
      </c>
      <c r="AI7582" s="5">
        <v>355.2</v>
      </c>
      <c r="AL7582" t="s">
        <v>81</v>
      </c>
      <c r="AM7582" t="s">
        <v>82</v>
      </c>
      <c r="AO7582" t="s">
        <v>83</v>
      </c>
      <c r="AR7582" t="s">
        <v>82</v>
      </c>
      <c r="AT7582" t="s">
        <v>82</v>
      </c>
      <c r="AW7582" t="s">
        <v>82</v>
      </c>
      <c r="AY7582" t="s">
        <v>20257</v>
      </c>
      <c r="AZ7582" t="s">
        <v>4046</v>
      </c>
      <c r="BA7582" t="s">
        <v>105</v>
      </c>
      <c r="BB7582">
        <v>78670</v>
      </c>
      <c r="BC7582" t="s">
        <v>79</v>
      </c>
      <c r="BH7582" t="s">
        <v>20252</v>
      </c>
      <c r="BJ7582">
        <v>742549112</v>
      </c>
    </row>
    <row r="7583" spans="1:62" x14ac:dyDescent="0.25">
      <c r="A7583" t="s">
        <v>38395</v>
      </c>
      <c r="B7583" s="2">
        <v>43558</v>
      </c>
      <c r="C7583" t="s">
        <v>63</v>
      </c>
      <c r="D7583" s="3">
        <v>43532.435141400463</v>
      </c>
      <c r="E7583" t="s">
        <v>282</v>
      </c>
      <c r="F7583" s="2">
        <v>43607</v>
      </c>
      <c r="G7583" s="2">
        <v>43769</v>
      </c>
      <c r="H7583" t="s">
        <v>35130</v>
      </c>
      <c r="I7583" t="s">
        <v>35131</v>
      </c>
      <c r="J7583" t="s">
        <v>35132</v>
      </c>
      <c r="K7583" t="s">
        <v>67</v>
      </c>
      <c r="L7583" t="s">
        <v>35133</v>
      </c>
      <c r="M7583" t="s">
        <v>207</v>
      </c>
      <c r="N7583">
        <v>2631</v>
      </c>
      <c r="O7583" t="s">
        <v>70</v>
      </c>
      <c r="P7583" t="s">
        <v>67</v>
      </c>
      <c r="Q7583" t="s">
        <v>35134</v>
      </c>
      <c r="S7583" t="s">
        <v>72</v>
      </c>
      <c r="T7583" t="s">
        <v>8517</v>
      </c>
      <c r="U7583" t="s">
        <v>8518</v>
      </c>
      <c r="V7583" t="s">
        <v>8519</v>
      </c>
      <c r="W7583" t="s">
        <v>207</v>
      </c>
      <c r="X7583" t="s">
        <v>409</v>
      </c>
      <c r="Y7583" t="str">
        <f>"35-3031"</f>
        <v>35-3031</v>
      </c>
      <c r="Z7583" t="s">
        <v>410</v>
      </c>
      <c r="AA7583">
        <v>721110</v>
      </c>
      <c r="AB7583">
        <v>40</v>
      </c>
      <c r="AC7583">
        <v>38</v>
      </c>
      <c r="AD7583" t="s">
        <v>79</v>
      </c>
      <c r="AE7583" t="s">
        <v>95</v>
      </c>
      <c r="AF7583">
        <v>35</v>
      </c>
      <c r="AG7583" s="4">
        <v>0.25</v>
      </c>
      <c r="AH7583" s="4">
        <v>0.54166666666666663</v>
      </c>
      <c r="AI7583" s="5">
        <v>15.01</v>
      </c>
      <c r="AJ7583">
        <v>22.52</v>
      </c>
      <c r="AL7583" t="s">
        <v>81</v>
      </c>
      <c r="AM7583" t="s">
        <v>82</v>
      </c>
      <c r="AO7583" t="s">
        <v>83</v>
      </c>
      <c r="AP7583" t="s">
        <v>67</v>
      </c>
      <c r="AQ7583" t="s">
        <v>67</v>
      </c>
      <c r="AR7583" t="s">
        <v>82</v>
      </c>
      <c r="AT7583" t="s">
        <v>82</v>
      </c>
      <c r="AW7583" t="s">
        <v>82</v>
      </c>
      <c r="AY7583" t="s">
        <v>35133</v>
      </c>
      <c r="AZ7583" t="s">
        <v>214</v>
      </c>
      <c r="BA7583" t="s">
        <v>207</v>
      </c>
      <c r="BB7583">
        <v>2631</v>
      </c>
      <c r="BC7583" t="s">
        <v>87</v>
      </c>
      <c r="BH7583" t="s">
        <v>35132</v>
      </c>
      <c r="BI7583" t="s">
        <v>67</v>
      </c>
      <c r="BJ7583">
        <v>43395913</v>
      </c>
    </row>
    <row r="7584" spans="1:62" x14ac:dyDescent="0.25">
      <c r="A7584" t="s">
        <v>38402</v>
      </c>
      <c r="B7584" s="2">
        <v>43558</v>
      </c>
      <c r="C7584" t="s">
        <v>63</v>
      </c>
      <c r="D7584" s="3">
        <v>43536.352116782407</v>
      </c>
      <c r="E7584" t="s">
        <v>64</v>
      </c>
      <c r="F7584" s="2">
        <v>43612</v>
      </c>
      <c r="G7584" s="2">
        <v>43830</v>
      </c>
      <c r="H7584" t="s">
        <v>38403</v>
      </c>
      <c r="J7584" t="s">
        <v>38404</v>
      </c>
      <c r="L7584" t="s">
        <v>18455</v>
      </c>
      <c r="M7584" t="s">
        <v>232</v>
      </c>
      <c r="N7584">
        <v>12804</v>
      </c>
      <c r="O7584" t="s">
        <v>70</v>
      </c>
      <c r="Q7584" t="s">
        <v>38405</v>
      </c>
      <c r="S7584" t="s">
        <v>72</v>
      </c>
      <c r="T7584" t="s">
        <v>878</v>
      </c>
      <c r="U7584" t="s">
        <v>12165</v>
      </c>
      <c r="V7584" t="s">
        <v>2620</v>
      </c>
      <c r="W7584" t="s">
        <v>881</v>
      </c>
      <c r="X7584" t="s">
        <v>34605</v>
      </c>
      <c r="Y7584" t="str">
        <f>"49-3093"</f>
        <v>49-3093</v>
      </c>
      <c r="Z7584" t="s">
        <v>34605</v>
      </c>
      <c r="AA7584">
        <v>441320</v>
      </c>
      <c r="AB7584">
        <v>2</v>
      </c>
      <c r="AC7584">
        <v>2</v>
      </c>
      <c r="AD7584" t="s">
        <v>79</v>
      </c>
      <c r="AE7584" t="s">
        <v>95</v>
      </c>
      <c r="AF7584">
        <v>40</v>
      </c>
      <c r="AG7584" s="4">
        <v>0.33333333333333331</v>
      </c>
      <c r="AH7584" s="4">
        <v>0.70833333333333337</v>
      </c>
      <c r="AI7584" s="5">
        <v>15.64</v>
      </c>
      <c r="AJ7584">
        <v>23.46</v>
      </c>
      <c r="AK7584">
        <v>30</v>
      </c>
      <c r="AL7584" t="s">
        <v>81</v>
      </c>
      <c r="AM7584" t="s">
        <v>82</v>
      </c>
      <c r="AO7584" t="s">
        <v>83</v>
      </c>
      <c r="AR7584" t="s">
        <v>82</v>
      </c>
      <c r="AT7584" t="s">
        <v>82</v>
      </c>
      <c r="AW7584" t="s">
        <v>72</v>
      </c>
      <c r="AX7584">
        <v>3</v>
      </c>
      <c r="AY7584" t="s">
        <v>38406</v>
      </c>
      <c r="AZ7584" t="s">
        <v>1047</v>
      </c>
      <c r="BA7584" t="s">
        <v>232</v>
      </c>
      <c r="BB7584">
        <v>12801</v>
      </c>
      <c r="BC7584" t="s">
        <v>79</v>
      </c>
      <c r="BH7584" t="s">
        <v>38407</v>
      </c>
      <c r="BJ7584">
        <v>141641544</v>
      </c>
    </row>
    <row r="7585" spans="1:62" x14ac:dyDescent="0.25">
      <c r="A7585" t="s">
        <v>38413</v>
      </c>
      <c r="B7585" s="2">
        <v>43558</v>
      </c>
      <c r="C7585" t="s">
        <v>63</v>
      </c>
      <c r="D7585" s="3">
        <v>43536.183469976851</v>
      </c>
      <c r="E7585" t="s">
        <v>64</v>
      </c>
      <c r="F7585" s="2">
        <v>43626</v>
      </c>
      <c r="G7585" s="2">
        <v>43789</v>
      </c>
      <c r="H7585" t="s">
        <v>9017</v>
      </c>
      <c r="J7585" t="s">
        <v>9018</v>
      </c>
      <c r="K7585" t="s">
        <v>9019</v>
      </c>
      <c r="L7585" t="s">
        <v>960</v>
      </c>
      <c r="M7585" t="s">
        <v>86</v>
      </c>
      <c r="N7585">
        <v>33578</v>
      </c>
      <c r="O7585" t="s">
        <v>70</v>
      </c>
      <c r="Q7585" t="s">
        <v>9020</v>
      </c>
      <c r="S7585" t="s">
        <v>72</v>
      </c>
      <c r="T7585" t="s">
        <v>5156</v>
      </c>
      <c r="U7585" t="s">
        <v>5157</v>
      </c>
      <c r="V7585" t="s">
        <v>5158</v>
      </c>
      <c r="W7585" t="s">
        <v>105</v>
      </c>
      <c r="X7585" t="s">
        <v>5873</v>
      </c>
      <c r="Y7585" t="str">
        <f>"35-3022"</f>
        <v>35-3022</v>
      </c>
      <c r="Z7585" t="s">
        <v>280</v>
      </c>
      <c r="AA7585">
        <v>713990</v>
      </c>
      <c r="AB7585">
        <v>7</v>
      </c>
      <c r="AC7585">
        <v>7</v>
      </c>
      <c r="AD7585" t="s">
        <v>79</v>
      </c>
      <c r="AE7585" t="s">
        <v>80</v>
      </c>
      <c r="AF7585">
        <v>40</v>
      </c>
      <c r="AG7585" s="4">
        <v>0.54166666666666663</v>
      </c>
      <c r="AH7585" s="4">
        <v>0.91666666666666663</v>
      </c>
      <c r="AI7585" s="5">
        <v>8.83</v>
      </c>
      <c r="AL7585" t="s">
        <v>81</v>
      </c>
      <c r="AM7585" t="s">
        <v>82</v>
      </c>
      <c r="AO7585" t="s">
        <v>83</v>
      </c>
      <c r="AR7585" t="s">
        <v>82</v>
      </c>
      <c r="AT7585" t="s">
        <v>82</v>
      </c>
      <c r="AW7585" t="s">
        <v>82</v>
      </c>
      <c r="AY7585" t="s">
        <v>6508</v>
      </c>
      <c r="AZ7585" t="s">
        <v>730</v>
      </c>
      <c r="BA7585" t="s">
        <v>86</v>
      </c>
      <c r="BB7585">
        <v>33578</v>
      </c>
      <c r="BC7585" t="s">
        <v>79</v>
      </c>
      <c r="BH7585" t="s">
        <v>9021</v>
      </c>
      <c r="BJ7585">
        <v>464184839</v>
      </c>
    </row>
    <row r="7586" spans="1:62" x14ac:dyDescent="0.25">
      <c r="A7586" t="s">
        <v>38510</v>
      </c>
      <c r="B7586" s="2">
        <v>43558</v>
      </c>
      <c r="C7586" t="s">
        <v>63</v>
      </c>
      <c r="D7586" s="3">
        <v>43537.485470486114</v>
      </c>
      <c r="E7586" t="s">
        <v>117</v>
      </c>
      <c r="H7586" t="s">
        <v>25652</v>
      </c>
      <c r="J7586" t="s">
        <v>25653</v>
      </c>
      <c r="L7586" t="s">
        <v>4391</v>
      </c>
      <c r="M7586" t="s">
        <v>761</v>
      </c>
      <c r="N7586">
        <v>30336</v>
      </c>
      <c r="O7586" t="s">
        <v>70</v>
      </c>
      <c r="Q7586" t="s">
        <v>25654</v>
      </c>
      <c r="S7586" t="s">
        <v>72</v>
      </c>
      <c r="T7586" t="s">
        <v>1895</v>
      </c>
      <c r="U7586" t="s">
        <v>1896</v>
      </c>
      <c r="V7586" t="s">
        <v>1897</v>
      </c>
      <c r="W7586" t="s">
        <v>105</v>
      </c>
      <c r="X7586" t="s">
        <v>10914</v>
      </c>
      <c r="Y7586" t="str">
        <f>"47-3016"</f>
        <v>47-3016</v>
      </c>
      <c r="Z7586" t="s">
        <v>3995</v>
      </c>
      <c r="AA7586">
        <v>23816</v>
      </c>
      <c r="AB7586">
        <v>30</v>
      </c>
      <c r="AD7586" t="s">
        <v>79</v>
      </c>
      <c r="AE7586" t="s">
        <v>80</v>
      </c>
      <c r="AF7586">
        <v>40</v>
      </c>
      <c r="AG7586" s="4">
        <v>0.33333333333333331</v>
      </c>
      <c r="AH7586" s="4">
        <v>0.66666666666666663</v>
      </c>
      <c r="AI7586" s="5">
        <v>17.13</v>
      </c>
      <c r="AL7586" t="s">
        <v>81</v>
      </c>
      <c r="AM7586" t="s">
        <v>82</v>
      </c>
      <c r="AO7586" t="s">
        <v>83</v>
      </c>
      <c r="AP7586" t="s">
        <v>67</v>
      </c>
      <c r="AQ7586" t="s">
        <v>67</v>
      </c>
      <c r="AR7586" t="s">
        <v>82</v>
      </c>
      <c r="AT7586" t="s">
        <v>82</v>
      </c>
      <c r="AW7586" t="s">
        <v>82</v>
      </c>
      <c r="AY7586" t="s">
        <v>1753</v>
      </c>
      <c r="AZ7586" t="s">
        <v>2593</v>
      </c>
      <c r="BA7586" t="s">
        <v>761</v>
      </c>
      <c r="BB7586">
        <v>30336</v>
      </c>
      <c r="BC7586" t="s">
        <v>79</v>
      </c>
      <c r="BH7586" t="s">
        <v>25655</v>
      </c>
      <c r="BJ7586">
        <v>271811195</v>
      </c>
    </row>
    <row r="7587" spans="1:62" x14ac:dyDescent="0.25">
      <c r="A7587" t="s">
        <v>38618</v>
      </c>
      <c r="B7587" s="2">
        <v>43558</v>
      </c>
      <c r="C7587" t="s">
        <v>63</v>
      </c>
      <c r="D7587" s="3">
        <v>43551.412019016207</v>
      </c>
      <c r="E7587" t="s">
        <v>3355</v>
      </c>
      <c r="H7587" t="s">
        <v>38619</v>
      </c>
      <c r="J7587" t="s">
        <v>38620</v>
      </c>
      <c r="L7587" t="s">
        <v>790</v>
      </c>
      <c r="M7587" t="s">
        <v>192</v>
      </c>
      <c r="N7587">
        <v>55102</v>
      </c>
      <c r="O7587" t="s">
        <v>70</v>
      </c>
      <c r="Q7587" t="s">
        <v>38621</v>
      </c>
      <c r="S7587" t="s">
        <v>82</v>
      </c>
      <c r="U7587" t="s">
        <v>92</v>
      </c>
      <c r="X7587" t="s">
        <v>38622</v>
      </c>
      <c r="Y7587" t="str">
        <f>"47-2071"</f>
        <v>47-2071</v>
      </c>
      <c r="Z7587" t="s">
        <v>8233</v>
      </c>
      <c r="AA7587">
        <v>32412</v>
      </c>
      <c r="AB7587">
        <v>2</v>
      </c>
      <c r="AD7587" t="s">
        <v>79</v>
      </c>
      <c r="AE7587" t="s">
        <v>80</v>
      </c>
      <c r="AF7587">
        <v>35</v>
      </c>
      <c r="AG7587" s="4">
        <v>0.27083333333333331</v>
      </c>
      <c r="AH7587" s="4">
        <v>0.72916666666666663</v>
      </c>
      <c r="AI7587" s="6">
        <v>21</v>
      </c>
      <c r="AJ7587">
        <v>40</v>
      </c>
      <c r="AK7587">
        <v>45</v>
      </c>
      <c r="AM7587" t="s">
        <v>82</v>
      </c>
      <c r="AO7587" t="s">
        <v>83</v>
      </c>
      <c r="AP7587" t="s">
        <v>662</v>
      </c>
      <c r="AQ7587" t="s">
        <v>662</v>
      </c>
      <c r="AR7587" t="s">
        <v>82</v>
      </c>
      <c r="AT7587" t="s">
        <v>82</v>
      </c>
      <c r="AW7587" t="s">
        <v>82</v>
      </c>
      <c r="AY7587" t="s">
        <v>12061</v>
      </c>
      <c r="AZ7587" t="s">
        <v>18373</v>
      </c>
      <c r="BA7587" t="s">
        <v>1276</v>
      </c>
      <c r="BB7587">
        <v>54016</v>
      </c>
      <c r="BC7587" t="s">
        <v>79</v>
      </c>
      <c r="BH7587" t="s">
        <v>38623</v>
      </c>
      <c r="BJ7587">
        <v>900279431</v>
      </c>
    </row>
    <row r="7588" spans="1:62" x14ac:dyDescent="0.25">
      <c r="A7588" t="s">
        <v>38624</v>
      </c>
      <c r="B7588" s="2">
        <v>43558</v>
      </c>
      <c r="C7588" t="s">
        <v>63</v>
      </c>
      <c r="D7588" s="3">
        <v>43556.569665532406</v>
      </c>
      <c r="E7588" t="s">
        <v>91</v>
      </c>
      <c r="H7588" t="s">
        <v>38625</v>
      </c>
      <c r="J7588" t="s">
        <v>38626</v>
      </c>
      <c r="L7588" t="s">
        <v>38627</v>
      </c>
      <c r="M7588" t="s">
        <v>844</v>
      </c>
      <c r="N7588">
        <v>62002</v>
      </c>
      <c r="O7588" t="s">
        <v>70</v>
      </c>
      <c r="Q7588" t="s">
        <v>38628</v>
      </c>
      <c r="S7588" t="s">
        <v>82</v>
      </c>
      <c r="U7588" t="s">
        <v>92</v>
      </c>
      <c r="X7588" t="s">
        <v>38629</v>
      </c>
      <c r="Y7588" t="str">
        <f>"47-2141"</f>
        <v>47-2141</v>
      </c>
      <c r="Z7588" t="s">
        <v>1722</v>
      </c>
      <c r="AA7588">
        <v>23832</v>
      </c>
      <c r="AB7588">
        <v>1</v>
      </c>
      <c r="AD7588" t="s">
        <v>79</v>
      </c>
      <c r="AE7588" t="s">
        <v>80</v>
      </c>
      <c r="AF7588">
        <v>40</v>
      </c>
      <c r="AG7588" s="4">
        <v>0.29166666666666669</v>
      </c>
      <c r="AH7588" s="4">
        <v>0.64583333333333337</v>
      </c>
      <c r="AI7588" s="6">
        <v>1500</v>
      </c>
      <c r="AM7588" t="s">
        <v>72</v>
      </c>
      <c r="AN7588">
        <v>3</v>
      </c>
      <c r="AO7588" t="s">
        <v>83</v>
      </c>
      <c r="AR7588" t="s">
        <v>82</v>
      </c>
      <c r="AT7588" t="s">
        <v>82</v>
      </c>
      <c r="AW7588" t="s">
        <v>82</v>
      </c>
      <c r="AY7588" t="s">
        <v>38630</v>
      </c>
      <c r="AZ7588" t="s">
        <v>1921</v>
      </c>
      <c r="BA7588" t="s">
        <v>844</v>
      </c>
      <c r="BB7588">
        <v>62002</v>
      </c>
      <c r="BC7588" t="s">
        <v>79</v>
      </c>
      <c r="BH7588" t="s">
        <v>38631</v>
      </c>
      <c r="BJ7588">
        <v>262591308</v>
      </c>
    </row>
    <row r="7589" spans="1:62" x14ac:dyDescent="0.25">
      <c r="A7589" t="s">
        <v>38676</v>
      </c>
      <c r="B7589" s="2">
        <v>43558</v>
      </c>
      <c r="C7589" t="s">
        <v>63</v>
      </c>
      <c r="D7589" s="3">
        <v>43558.675572824075</v>
      </c>
      <c r="E7589" t="s">
        <v>91</v>
      </c>
      <c r="H7589" t="s">
        <v>35824</v>
      </c>
      <c r="I7589" t="s">
        <v>35825</v>
      </c>
      <c r="J7589" t="s">
        <v>35826</v>
      </c>
      <c r="L7589" t="s">
        <v>35827</v>
      </c>
      <c r="M7589" t="s">
        <v>323</v>
      </c>
      <c r="N7589">
        <v>95060</v>
      </c>
      <c r="O7589" t="s">
        <v>70</v>
      </c>
      <c r="Q7589" t="s">
        <v>35828</v>
      </c>
      <c r="S7589" t="s">
        <v>82</v>
      </c>
      <c r="U7589" t="s">
        <v>92</v>
      </c>
      <c r="X7589" t="s">
        <v>38677</v>
      </c>
      <c r="Y7589" t="str">
        <f>"35-1011"</f>
        <v>35-1011</v>
      </c>
      <c r="Z7589" t="s">
        <v>3968</v>
      </c>
      <c r="AA7589">
        <v>42446</v>
      </c>
      <c r="AB7589">
        <v>1</v>
      </c>
      <c r="AD7589" t="s">
        <v>79</v>
      </c>
      <c r="AE7589" t="s">
        <v>599</v>
      </c>
      <c r="AF7589">
        <v>56</v>
      </c>
      <c r="AG7589" s="4">
        <v>0.41666666666666669</v>
      </c>
      <c r="AH7589" s="4">
        <v>0.79166666666666663</v>
      </c>
      <c r="AI7589" s="6">
        <v>19</v>
      </c>
      <c r="AJ7589">
        <v>23</v>
      </c>
      <c r="AK7589">
        <v>26</v>
      </c>
      <c r="AL7589" t="s">
        <v>81</v>
      </c>
      <c r="AM7589" t="s">
        <v>82</v>
      </c>
      <c r="AO7589" t="s">
        <v>83</v>
      </c>
      <c r="AR7589" t="s">
        <v>82</v>
      </c>
      <c r="AT7589" t="s">
        <v>82</v>
      </c>
      <c r="AW7589" t="s">
        <v>82</v>
      </c>
      <c r="AY7589" t="s">
        <v>2909</v>
      </c>
      <c r="AZ7589" t="s">
        <v>35830</v>
      </c>
      <c r="BA7589" t="s">
        <v>323</v>
      </c>
      <c r="BB7589">
        <v>95060</v>
      </c>
      <c r="BC7589" t="s">
        <v>87</v>
      </c>
      <c r="BH7589" t="s">
        <v>35831</v>
      </c>
      <c r="BJ7589">
        <v>821683952</v>
      </c>
    </row>
    <row r="7590" spans="1:62" x14ac:dyDescent="0.25">
      <c r="A7590" t="s">
        <v>6215</v>
      </c>
      <c r="B7590" s="2">
        <v>43559</v>
      </c>
      <c r="C7590" t="s">
        <v>63</v>
      </c>
      <c r="D7590" s="3">
        <v>43472.393462210646</v>
      </c>
      <c r="E7590" t="s">
        <v>282</v>
      </c>
      <c r="F7590" s="2">
        <v>43560</v>
      </c>
      <c r="G7590" s="2">
        <v>43709</v>
      </c>
      <c r="H7590" t="s">
        <v>6216</v>
      </c>
      <c r="I7590" t="s">
        <v>6217</v>
      </c>
      <c r="J7590" t="s">
        <v>6218</v>
      </c>
      <c r="L7590" t="s">
        <v>1225</v>
      </c>
      <c r="M7590" t="s">
        <v>105</v>
      </c>
      <c r="N7590">
        <v>75229</v>
      </c>
      <c r="O7590" t="s">
        <v>70</v>
      </c>
      <c r="Q7590" t="s">
        <v>6219</v>
      </c>
      <c r="S7590" t="s">
        <v>72</v>
      </c>
      <c r="T7590" t="s">
        <v>1855</v>
      </c>
      <c r="U7590" t="s">
        <v>1856</v>
      </c>
      <c r="V7590" t="s">
        <v>863</v>
      </c>
      <c r="W7590" t="s">
        <v>105</v>
      </c>
      <c r="X7590" t="s">
        <v>2708</v>
      </c>
      <c r="Y7590" t="str">
        <f>"37-3011"</f>
        <v>37-3011</v>
      </c>
      <c r="Z7590" t="s">
        <v>94</v>
      </c>
      <c r="AA7590">
        <v>561730</v>
      </c>
      <c r="AB7590">
        <v>140</v>
      </c>
      <c r="AC7590">
        <v>118</v>
      </c>
      <c r="AD7590" t="s">
        <v>79</v>
      </c>
      <c r="AE7590" t="s">
        <v>95</v>
      </c>
      <c r="AF7590">
        <v>40</v>
      </c>
      <c r="AG7590" s="4">
        <v>0.33333333333333331</v>
      </c>
      <c r="AH7590" s="4">
        <v>0.70833333333333337</v>
      </c>
      <c r="AI7590" s="5">
        <v>13.94</v>
      </c>
      <c r="AJ7590">
        <v>20.91</v>
      </c>
      <c r="AL7590" t="s">
        <v>81</v>
      </c>
      <c r="AM7590" t="s">
        <v>82</v>
      </c>
      <c r="AO7590" t="s">
        <v>83</v>
      </c>
      <c r="AR7590" t="s">
        <v>82</v>
      </c>
      <c r="AT7590" t="s">
        <v>82</v>
      </c>
      <c r="AW7590" t="s">
        <v>72</v>
      </c>
      <c r="AX7590">
        <v>3</v>
      </c>
      <c r="AY7590" t="s">
        <v>1225</v>
      </c>
      <c r="AZ7590" t="s">
        <v>1225</v>
      </c>
      <c r="BA7590" t="s">
        <v>105</v>
      </c>
      <c r="BB7590">
        <v>75229</v>
      </c>
      <c r="BC7590" t="s">
        <v>79</v>
      </c>
      <c r="BH7590" t="s">
        <v>6220</v>
      </c>
      <c r="BJ7590">
        <v>821989246</v>
      </c>
    </row>
    <row r="7591" spans="1:62" x14ac:dyDescent="0.25">
      <c r="A7591" t="s">
        <v>10002</v>
      </c>
      <c r="B7591" s="2">
        <v>43559</v>
      </c>
      <c r="C7591" t="s">
        <v>63</v>
      </c>
      <c r="D7591" s="3">
        <v>43472.428517812499</v>
      </c>
      <c r="E7591" t="s">
        <v>64</v>
      </c>
      <c r="F7591" s="2">
        <v>43559</v>
      </c>
      <c r="G7591" s="2">
        <v>43799</v>
      </c>
      <c r="H7591" t="s">
        <v>10003</v>
      </c>
      <c r="I7591" t="s">
        <v>67</v>
      </c>
      <c r="J7591" t="s">
        <v>10004</v>
      </c>
      <c r="L7591" t="s">
        <v>10005</v>
      </c>
      <c r="M7591" t="s">
        <v>166</v>
      </c>
      <c r="N7591">
        <v>84044</v>
      </c>
      <c r="O7591" t="s">
        <v>70</v>
      </c>
      <c r="Q7591" t="s">
        <v>10006</v>
      </c>
      <c r="S7591" t="s">
        <v>72</v>
      </c>
      <c r="T7591" t="s">
        <v>168</v>
      </c>
      <c r="U7591" t="s">
        <v>169</v>
      </c>
      <c r="V7591" t="s">
        <v>170</v>
      </c>
      <c r="W7591" t="s">
        <v>166</v>
      </c>
      <c r="X7591" t="s">
        <v>10007</v>
      </c>
      <c r="Y7591" t="str">
        <f>"47-4031"</f>
        <v>47-4031</v>
      </c>
      <c r="Z7591" t="s">
        <v>8131</v>
      </c>
      <c r="AA7591">
        <v>238990</v>
      </c>
      <c r="AB7591">
        <v>7</v>
      </c>
      <c r="AC7591">
        <v>7</v>
      </c>
      <c r="AD7591" t="s">
        <v>79</v>
      </c>
      <c r="AE7591" t="s">
        <v>80</v>
      </c>
      <c r="AF7591">
        <v>40</v>
      </c>
      <c r="AG7591" s="4">
        <v>0.33333333333333331</v>
      </c>
      <c r="AH7591" s="4">
        <v>0.70833333333333337</v>
      </c>
      <c r="AI7591" s="5">
        <v>15.66</v>
      </c>
      <c r="AL7591" t="s">
        <v>81</v>
      </c>
      <c r="AM7591" t="s">
        <v>82</v>
      </c>
      <c r="AO7591" t="s">
        <v>83</v>
      </c>
      <c r="AR7591" t="s">
        <v>82</v>
      </c>
      <c r="AT7591" t="s">
        <v>82</v>
      </c>
      <c r="AW7591" t="s">
        <v>82</v>
      </c>
      <c r="AY7591" t="s">
        <v>10005</v>
      </c>
      <c r="AZ7591" t="s">
        <v>172</v>
      </c>
      <c r="BA7591" t="s">
        <v>166</v>
      </c>
      <c r="BB7591">
        <v>84044</v>
      </c>
      <c r="BC7591" t="s">
        <v>79</v>
      </c>
      <c r="BH7591" t="s">
        <v>10008</v>
      </c>
      <c r="BI7591" t="s">
        <v>67</v>
      </c>
      <c r="BJ7591">
        <v>264619060</v>
      </c>
    </row>
    <row r="7592" spans="1:62" x14ac:dyDescent="0.25">
      <c r="A7592" t="s">
        <v>15563</v>
      </c>
      <c r="B7592" s="2">
        <v>43559</v>
      </c>
      <c r="C7592" t="s">
        <v>63</v>
      </c>
      <c r="D7592" s="3">
        <v>43473.444230451387</v>
      </c>
      <c r="E7592" t="s">
        <v>64</v>
      </c>
      <c r="F7592" s="2">
        <v>43563</v>
      </c>
      <c r="G7592" s="2">
        <v>43769</v>
      </c>
      <c r="H7592" t="s">
        <v>15564</v>
      </c>
      <c r="I7592" t="s">
        <v>15565</v>
      </c>
      <c r="J7592" t="s">
        <v>15566</v>
      </c>
      <c r="K7592" t="s">
        <v>15567</v>
      </c>
      <c r="L7592" t="s">
        <v>489</v>
      </c>
      <c r="M7592" t="s">
        <v>298</v>
      </c>
      <c r="N7592">
        <v>4101</v>
      </c>
      <c r="O7592" t="s">
        <v>70</v>
      </c>
      <c r="P7592" t="s">
        <v>67</v>
      </c>
      <c r="Q7592" t="s">
        <v>15568</v>
      </c>
      <c r="S7592" t="s">
        <v>72</v>
      </c>
      <c r="T7592" t="s">
        <v>275</v>
      </c>
      <c r="U7592" t="s">
        <v>276</v>
      </c>
      <c r="V7592" t="s">
        <v>277</v>
      </c>
      <c r="W7592" t="s">
        <v>278</v>
      </c>
      <c r="X7592" t="s">
        <v>379</v>
      </c>
      <c r="Y7592" t="str">
        <f>"37-2012"</f>
        <v>37-2012</v>
      </c>
      <c r="Z7592" t="s">
        <v>373</v>
      </c>
      <c r="AA7592">
        <v>721110</v>
      </c>
      <c r="AB7592">
        <v>20</v>
      </c>
      <c r="AC7592">
        <v>20</v>
      </c>
      <c r="AD7592" t="s">
        <v>79</v>
      </c>
      <c r="AE7592" t="s">
        <v>80</v>
      </c>
      <c r="AF7592">
        <v>35</v>
      </c>
      <c r="AG7592" s="4">
        <v>0.25</v>
      </c>
      <c r="AH7592" s="4">
        <v>0.875</v>
      </c>
      <c r="AI7592" s="5">
        <v>11.56</v>
      </c>
      <c r="AJ7592">
        <v>17.34</v>
      </c>
      <c r="AL7592" t="s">
        <v>81</v>
      </c>
      <c r="AM7592" t="s">
        <v>82</v>
      </c>
      <c r="AO7592" t="s">
        <v>83</v>
      </c>
      <c r="AP7592" t="s">
        <v>67</v>
      </c>
      <c r="AQ7592" t="s">
        <v>67</v>
      </c>
      <c r="AR7592" t="s">
        <v>82</v>
      </c>
      <c r="AT7592" t="s">
        <v>82</v>
      </c>
      <c r="AW7592" t="s">
        <v>72</v>
      </c>
      <c r="AX7592">
        <v>3</v>
      </c>
      <c r="AY7592" t="s">
        <v>15569</v>
      </c>
      <c r="AZ7592" t="s">
        <v>491</v>
      </c>
      <c r="BA7592" t="s">
        <v>298</v>
      </c>
      <c r="BB7592">
        <v>4077</v>
      </c>
      <c r="BC7592" t="s">
        <v>87</v>
      </c>
      <c r="BH7592" t="s">
        <v>15570</v>
      </c>
      <c r="BI7592" t="s">
        <v>67</v>
      </c>
      <c r="BJ7592">
        <v>275333403</v>
      </c>
    </row>
    <row r="7593" spans="1:62" x14ac:dyDescent="0.25">
      <c r="A7593" t="s">
        <v>23301</v>
      </c>
      <c r="B7593" s="2">
        <v>43559</v>
      </c>
      <c r="C7593" t="s">
        <v>63</v>
      </c>
      <c r="D7593" s="3">
        <v>43473.879669016205</v>
      </c>
      <c r="E7593" t="s">
        <v>64</v>
      </c>
      <c r="F7593" s="2">
        <v>43559</v>
      </c>
      <c r="G7593" s="2">
        <v>43921</v>
      </c>
      <c r="H7593" t="s">
        <v>23302</v>
      </c>
      <c r="J7593" t="s">
        <v>23303</v>
      </c>
      <c r="L7593" t="s">
        <v>23304</v>
      </c>
      <c r="M7593" t="s">
        <v>308</v>
      </c>
      <c r="N7593">
        <v>7621</v>
      </c>
      <c r="O7593" t="s">
        <v>70</v>
      </c>
      <c r="Q7593" t="s">
        <v>23305</v>
      </c>
      <c r="S7593" t="s">
        <v>82</v>
      </c>
      <c r="U7593" t="s">
        <v>92</v>
      </c>
      <c r="X7593" t="s">
        <v>8478</v>
      </c>
      <c r="Y7593" t="str">
        <f>"31-1011"</f>
        <v>31-1011</v>
      </c>
      <c r="Z7593" t="s">
        <v>8479</v>
      </c>
      <c r="AA7593">
        <v>8141</v>
      </c>
      <c r="AB7593">
        <v>1</v>
      </c>
      <c r="AC7593">
        <v>1</v>
      </c>
      <c r="AD7593" t="s">
        <v>79</v>
      </c>
      <c r="AE7593" t="s">
        <v>599</v>
      </c>
      <c r="AF7593">
        <v>40</v>
      </c>
      <c r="AG7593" s="4">
        <v>0.29166666666666669</v>
      </c>
      <c r="AH7593" s="4">
        <v>0.70833333333333337</v>
      </c>
      <c r="AI7593" s="5">
        <v>11.66</v>
      </c>
      <c r="AL7593" t="s">
        <v>81</v>
      </c>
      <c r="AM7593" t="s">
        <v>82</v>
      </c>
      <c r="AO7593" t="s">
        <v>213</v>
      </c>
      <c r="AR7593" t="s">
        <v>82</v>
      </c>
      <c r="AT7593" t="s">
        <v>82</v>
      </c>
      <c r="AW7593" t="s">
        <v>82</v>
      </c>
      <c r="AY7593" t="s">
        <v>3074</v>
      </c>
      <c r="AZ7593" t="s">
        <v>2858</v>
      </c>
      <c r="BA7593" t="s">
        <v>308</v>
      </c>
      <c r="BB7593">
        <v>7621</v>
      </c>
      <c r="BC7593" t="s">
        <v>87</v>
      </c>
      <c r="BH7593" t="s">
        <v>23306</v>
      </c>
      <c r="BJ7593">
        <v>830739413</v>
      </c>
    </row>
    <row r="7594" spans="1:62" x14ac:dyDescent="0.25">
      <c r="A7594" t="s">
        <v>24708</v>
      </c>
      <c r="B7594" s="2">
        <v>43559</v>
      </c>
      <c r="C7594" t="s">
        <v>63</v>
      </c>
      <c r="D7594" s="3">
        <v>43487.391324456017</v>
      </c>
      <c r="E7594" t="s">
        <v>64</v>
      </c>
      <c r="F7594" s="2">
        <v>43577</v>
      </c>
      <c r="G7594" s="2">
        <v>43770</v>
      </c>
      <c r="H7594" t="s">
        <v>24709</v>
      </c>
      <c r="I7594" t="s">
        <v>67</v>
      </c>
      <c r="J7594" t="s">
        <v>24710</v>
      </c>
      <c r="L7594" t="s">
        <v>12138</v>
      </c>
      <c r="M7594" t="s">
        <v>226</v>
      </c>
      <c r="N7594">
        <v>49757</v>
      </c>
      <c r="O7594" t="s">
        <v>70</v>
      </c>
      <c r="P7594" t="s">
        <v>67</v>
      </c>
      <c r="Q7594" t="s">
        <v>24711</v>
      </c>
      <c r="S7594" t="s">
        <v>72</v>
      </c>
      <c r="T7594" t="s">
        <v>9959</v>
      </c>
      <c r="U7594" t="s">
        <v>9960</v>
      </c>
      <c r="V7594" t="s">
        <v>3243</v>
      </c>
      <c r="W7594" t="s">
        <v>226</v>
      </c>
      <c r="X7594" t="s">
        <v>10254</v>
      </c>
      <c r="Y7594" t="str">
        <f>"35-9011"</f>
        <v>35-9011</v>
      </c>
      <c r="Z7594" t="s">
        <v>1925</v>
      </c>
      <c r="AA7594">
        <v>721110</v>
      </c>
      <c r="AB7594">
        <v>1</v>
      </c>
      <c r="AC7594">
        <v>1</v>
      </c>
      <c r="AD7594" t="s">
        <v>79</v>
      </c>
      <c r="AE7594" t="s">
        <v>80</v>
      </c>
      <c r="AF7594">
        <v>40</v>
      </c>
      <c r="AG7594" s="4">
        <v>0.1875</v>
      </c>
      <c r="AH7594" s="4">
        <v>0.52083333333333337</v>
      </c>
      <c r="AI7594" s="5">
        <v>10.039999999999999</v>
      </c>
      <c r="AJ7594">
        <v>15.06</v>
      </c>
      <c r="AL7594" t="s">
        <v>81</v>
      </c>
      <c r="AM7594" t="s">
        <v>82</v>
      </c>
      <c r="AO7594" t="s">
        <v>83</v>
      </c>
      <c r="AR7594" t="s">
        <v>82</v>
      </c>
      <c r="AT7594" t="s">
        <v>82</v>
      </c>
      <c r="AW7594" t="s">
        <v>82</v>
      </c>
      <c r="AY7594" t="s">
        <v>12138</v>
      </c>
      <c r="AZ7594" t="s">
        <v>10246</v>
      </c>
      <c r="BA7594" t="s">
        <v>226</v>
      </c>
      <c r="BB7594">
        <v>49757</v>
      </c>
      <c r="BC7594" t="s">
        <v>87</v>
      </c>
      <c r="BH7594" t="s">
        <v>24710</v>
      </c>
      <c r="BJ7594">
        <v>202383414</v>
      </c>
    </row>
    <row r="7595" spans="1:62" x14ac:dyDescent="0.25">
      <c r="A7595" t="s">
        <v>27298</v>
      </c>
      <c r="B7595" s="2">
        <v>43559</v>
      </c>
      <c r="C7595" t="s">
        <v>63</v>
      </c>
      <c r="D7595" s="3">
        <v>43472.42955119213</v>
      </c>
      <c r="E7595" t="s">
        <v>282</v>
      </c>
      <c r="F7595" s="2">
        <v>43559</v>
      </c>
      <c r="G7595" s="2">
        <v>43800</v>
      </c>
      <c r="H7595" t="s">
        <v>27299</v>
      </c>
      <c r="J7595" t="s">
        <v>27300</v>
      </c>
      <c r="L7595" t="s">
        <v>14011</v>
      </c>
      <c r="M7595" t="s">
        <v>783</v>
      </c>
      <c r="N7595">
        <v>45242</v>
      </c>
      <c r="O7595" t="s">
        <v>70</v>
      </c>
      <c r="Q7595" t="s">
        <v>27301</v>
      </c>
      <c r="S7595" t="s">
        <v>72</v>
      </c>
      <c r="T7595" t="s">
        <v>1855</v>
      </c>
      <c r="U7595" t="s">
        <v>1856</v>
      </c>
      <c r="V7595" t="s">
        <v>863</v>
      </c>
      <c r="W7595" t="s">
        <v>105</v>
      </c>
      <c r="X7595" t="s">
        <v>2708</v>
      </c>
      <c r="Y7595" t="str">
        <f>"37-3011"</f>
        <v>37-3011</v>
      </c>
      <c r="Z7595" t="s">
        <v>94</v>
      </c>
      <c r="AA7595">
        <v>561730</v>
      </c>
      <c r="AB7595">
        <v>24</v>
      </c>
      <c r="AC7595">
        <v>10</v>
      </c>
      <c r="AD7595" t="s">
        <v>79</v>
      </c>
      <c r="AE7595" t="s">
        <v>95</v>
      </c>
      <c r="AF7595">
        <v>40</v>
      </c>
      <c r="AG7595" s="4">
        <v>0.29166666666666669</v>
      </c>
      <c r="AH7595" s="4">
        <v>0.66666666666666663</v>
      </c>
      <c r="AI7595" s="5">
        <v>13.91</v>
      </c>
      <c r="AJ7595">
        <v>20.87</v>
      </c>
      <c r="AL7595" t="s">
        <v>81</v>
      </c>
      <c r="AM7595" t="s">
        <v>82</v>
      </c>
      <c r="AO7595" t="s">
        <v>83</v>
      </c>
      <c r="AR7595" t="s">
        <v>82</v>
      </c>
      <c r="AT7595" t="s">
        <v>82</v>
      </c>
      <c r="AW7595" t="s">
        <v>72</v>
      </c>
      <c r="AX7595">
        <v>3</v>
      </c>
      <c r="AY7595" t="s">
        <v>14011</v>
      </c>
      <c r="AZ7595" t="s">
        <v>3667</v>
      </c>
      <c r="BA7595" t="s">
        <v>783</v>
      </c>
      <c r="BB7595">
        <v>45242</v>
      </c>
      <c r="BC7595" t="s">
        <v>79</v>
      </c>
      <c r="BH7595" t="s">
        <v>27302</v>
      </c>
      <c r="BJ7595">
        <v>203232865</v>
      </c>
    </row>
    <row r="7596" spans="1:62" x14ac:dyDescent="0.25">
      <c r="A7596" t="s">
        <v>29885</v>
      </c>
      <c r="B7596" s="2">
        <v>43559</v>
      </c>
      <c r="C7596" t="s">
        <v>63</v>
      </c>
      <c r="D7596" s="3">
        <v>43509.506602453701</v>
      </c>
      <c r="E7596" t="s">
        <v>64</v>
      </c>
      <c r="F7596" s="2">
        <v>43586</v>
      </c>
      <c r="G7596" s="2">
        <v>43769</v>
      </c>
      <c r="H7596" t="s">
        <v>29886</v>
      </c>
      <c r="J7596" t="s">
        <v>29887</v>
      </c>
      <c r="K7596" t="s">
        <v>130</v>
      </c>
      <c r="L7596" t="s">
        <v>29888</v>
      </c>
      <c r="M7596" t="s">
        <v>5849</v>
      </c>
      <c r="N7596">
        <v>88312</v>
      </c>
      <c r="O7596" t="s">
        <v>70</v>
      </c>
      <c r="Q7596" t="s">
        <v>29889</v>
      </c>
      <c r="S7596" t="s">
        <v>72</v>
      </c>
      <c r="T7596" t="s">
        <v>28432</v>
      </c>
      <c r="U7596" t="s">
        <v>28433</v>
      </c>
      <c r="V7596" t="s">
        <v>28434</v>
      </c>
      <c r="W7596" t="s">
        <v>308</v>
      </c>
      <c r="X7596" t="s">
        <v>29890</v>
      </c>
      <c r="Y7596" t="str">
        <f>"37-3011"</f>
        <v>37-3011</v>
      </c>
      <c r="Z7596" t="s">
        <v>94</v>
      </c>
      <c r="AA7596">
        <v>713910</v>
      </c>
      <c r="AB7596">
        <v>6</v>
      </c>
      <c r="AC7596">
        <v>6</v>
      </c>
      <c r="AD7596" t="s">
        <v>79</v>
      </c>
      <c r="AE7596" t="s">
        <v>95</v>
      </c>
      <c r="AF7596">
        <v>40</v>
      </c>
      <c r="AG7596" s="4">
        <v>0.25</v>
      </c>
      <c r="AH7596" s="4">
        <v>0.875</v>
      </c>
      <c r="AI7596" s="5">
        <v>12.54</v>
      </c>
      <c r="AJ7596">
        <v>18.809999999999999</v>
      </c>
      <c r="AL7596" t="s">
        <v>81</v>
      </c>
      <c r="AM7596" t="s">
        <v>82</v>
      </c>
      <c r="AO7596" t="s">
        <v>83</v>
      </c>
      <c r="AR7596" t="s">
        <v>82</v>
      </c>
      <c r="AT7596" t="s">
        <v>82</v>
      </c>
      <c r="AW7596" t="s">
        <v>82</v>
      </c>
      <c r="AY7596" t="s">
        <v>29888</v>
      </c>
      <c r="AZ7596" t="s">
        <v>4750</v>
      </c>
      <c r="BA7596" t="s">
        <v>5849</v>
      </c>
      <c r="BB7596">
        <v>88312</v>
      </c>
      <c r="BC7596" t="s">
        <v>87</v>
      </c>
      <c r="BH7596" t="s">
        <v>29887</v>
      </c>
      <c r="BJ7596">
        <v>850203212</v>
      </c>
    </row>
    <row r="7597" spans="1:62" x14ac:dyDescent="0.25">
      <c r="A7597" t="s">
        <v>29922</v>
      </c>
      <c r="B7597" s="2">
        <v>43559</v>
      </c>
      <c r="C7597" t="s">
        <v>63</v>
      </c>
      <c r="D7597" s="3">
        <v>43509.506149247682</v>
      </c>
      <c r="E7597" t="s">
        <v>64</v>
      </c>
      <c r="F7597" s="2">
        <v>43586</v>
      </c>
      <c r="G7597" s="2">
        <v>43769</v>
      </c>
      <c r="H7597" t="s">
        <v>29886</v>
      </c>
      <c r="J7597" t="s">
        <v>29887</v>
      </c>
      <c r="K7597" t="s">
        <v>130</v>
      </c>
      <c r="L7597" t="s">
        <v>29888</v>
      </c>
      <c r="M7597" t="s">
        <v>5849</v>
      </c>
      <c r="N7597">
        <v>88312</v>
      </c>
      <c r="O7597" t="s">
        <v>70</v>
      </c>
      <c r="Q7597" t="s">
        <v>29889</v>
      </c>
      <c r="S7597" t="s">
        <v>72</v>
      </c>
      <c r="T7597" t="s">
        <v>28432</v>
      </c>
      <c r="U7597" t="s">
        <v>28433</v>
      </c>
      <c r="V7597" t="s">
        <v>28434</v>
      </c>
      <c r="W7597" t="s">
        <v>308</v>
      </c>
      <c r="X7597" t="s">
        <v>1844</v>
      </c>
      <c r="Y7597" t="str">
        <f>"35-2014"</f>
        <v>35-2014</v>
      </c>
      <c r="Z7597" t="s">
        <v>301</v>
      </c>
      <c r="AA7597">
        <v>713910</v>
      </c>
      <c r="AB7597">
        <v>2</v>
      </c>
      <c r="AC7597">
        <v>2</v>
      </c>
      <c r="AD7597" t="s">
        <v>79</v>
      </c>
      <c r="AE7597" t="s">
        <v>95</v>
      </c>
      <c r="AF7597">
        <v>40</v>
      </c>
      <c r="AG7597" s="4">
        <v>0.29166666666666669</v>
      </c>
      <c r="AH7597" s="4">
        <v>0.99652777777777779</v>
      </c>
      <c r="AI7597" s="6">
        <v>14</v>
      </c>
      <c r="AJ7597">
        <v>21</v>
      </c>
      <c r="AL7597" t="s">
        <v>81</v>
      </c>
      <c r="AM7597" t="s">
        <v>82</v>
      </c>
      <c r="AO7597" t="s">
        <v>83</v>
      </c>
      <c r="AR7597" t="s">
        <v>82</v>
      </c>
      <c r="AT7597" t="s">
        <v>82</v>
      </c>
      <c r="AW7597" t="s">
        <v>72</v>
      </c>
      <c r="AX7597">
        <v>3</v>
      </c>
      <c r="AY7597" t="s">
        <v>29888</v>
      </c>
      <c r="AZ7597" t="s">
        <v>4750</v>
      </c>
      <c r="BA7597" t="s">
        <v>5849</v>
      </c>
      <c r="BB7597">
        <v>88312</v>
      </c>
      <c r="BC7597" t="s">
        <v>87</v>
      </c>
      <c r="BH7597" t="s">
        <v>29887</v>
      </c>
      <c r="BJ7597">
        <v>850203212</v>
      </c>
    </row>
    <row r="7598" spans="1:62" x14ac:dyDescent="0.25">
      <c r="A7598" t="s">
        <v>29923</v>
      </c>
      <c r="B7598" s="2">
        <v>43559</v>
      </c>
      <c r="C7598" t="s">
        <v>63</v>
      </c>
      <c r="D7598" s="3">
        <v>43509.509681053241</v>
      </c>
      <c r="E7598" t="s">
        <v>64</v>
      </c>
      <c r="F7598" s="2">
        <v>43586</v>
      </c>
      <c r="G7598" s="2">
        <v>43769</v>
      </c>
      <c r="H7598" t="s">
        <v>29924</v>
      </c>
      <c r="J7598" t="s">
        <v>29925</v>
      </c>
      <c r="K7598" t="s">
        <v>130</v>
      </c>
      <c r="L7598" t="s">
        <v>17906</v>
      </c>
      <c r="M7598" t="s">
        <v>207</v>
      </c>
      <c r="N7598">
        <v>2478</v>
      </c>
      <c r="O7598" t="s">
        <v>70</v>
      </c>
      <c r="Q7598" t="s">
        <v>29926</v>
      </c>
      <c r="S7598" t="s">
        <v>72</v>
      </c>
      <c r="T7598" t="s">
        <v>28432</v>
      </c>
      <c r="U7598" t="s">
        <v>28433</v>
      </c>
      <c r="V7598" t="s">
        <v>28434</v>
      </c>
      <c r="W7598" t="s">
        <v>308</v>
      </c>
      <c r="X7598" t="s">
        <v>1844</v>
      </c>
      <c r="Y7598" t="str">
        <f>"35-2014"</f>
        <v>35-2014</v>
      </c>
      <c r="Z7598" t="s">
        <v>301</v>
      </c>
      <c r="AA7598">
        <v>713910</v>
      </c>
      <c r="AB7598">
        <v>4</v>
      </c>
      <c r="AC7598">
        <v>4</v>
      </c>
      <c r="AD7598" t="s">
        <v>79</v>
      </c>
      <c r="AE7598" t="s">
        <v>95</v>
      </c>
      <c r="AF7598">
        <v>40</v>
      </c>
      <c r="AG7598" s="4">
        <v>0.25</v>
      </c>
      <c r="AH7598" s="4">
        <v>0.95833333333333337</v>
      </c>
      <c r="AI7598" s="5">
        <v>15.38</v>
      </c>
      <c r="AJ7598">
        <v>23.07</v>
      </c>
      <c r="AL7598" t="s">
        <v>81</v>
      </c>
      <c r="AM7598" t="s">
        <v>82</v>
      </c>
      <c r="AO7598" t="s">
        <v>83</v>
      </c>
      <c r="AR7598" t="s">
        <v>82</v>
      </c>
      <c r="AT7598" t="s">
        <v>82</v>
      </c>
      <c r="AW7598" t="s">
        <v>72</v>
      </c>
      <c r="AX7598">
        <v>3</v>
      </c>
      <c r="AY7598" t="s">
        <v>17906</v>
      </c>
      <c r="AZ7598" t="s">
        <v>29927</v>
      </c>
      <c r="BA7598" t="s">
        <v>207</v>
      </c>
      <c r="BB7598">
        <v>2478</v>
      </c>
      <c r="BC7598" t="s">
        <v>87</v>
      </c>
      <c r="BH7598" t="s">
        <v>29925</v>
      </c>
      <c r="BJ7598">
        <v>42003667</v>
      </c>
    </row>
    <row r="7599" spans="1:62" x14ac:dyDescent="0.25">
      <c r="A7599" t="s">
        <v>29928</v>
      </c>
      <c r="B7599" s="2">
        <v>43559</v>
      </c>
      <c r="C7599" t="s">
        <v>63</v>
      </c>
      <c r="D7599" s="3">
        <v>43509.519606863425</v>
      </c>
      <c r="E7599" t="s">
        <v>64</v>
      </c>
      <c r="F7599" s="2">
        <v>43586</v>
      </c>
      <c r="G7599" s="2">
        <v>43769</v>
      </c>
      <c r="H7599" t="s">
        <v>29929</v>
      </c>
      <c r="J7599" t="s">
        <v>29930</v>
      </c>
      <c r="K7599" t="s">
        <v>130</v>
      </c>
      <c r="L7599" t="s">
        <v>9662</v>
      </c>
      <c r="M7599" t="s">
        <v>147</v>
      </c>
      <c r="N7599">
        <v>19118</v>
      </c>
      <c r="O7599" t="s">
        <v>70</v>
      </c>
      <c r="Q7599" t="s">
        <v>29931</v>
      </c>
      <c r="S7599" t="s">
        <v>72</v>
      </c>
      <c r="T7599" t="s">
        <v>28432</v>
      </c>
      <c r="U7599" t="s">
        <v>28433</v>
      </c>
      <c r="V7599" t="s">
        <v>28434</v>
      </c>
      <c r="W7599" t="s">
        <v>308</v>
      </c>
      <c r="X7599" t="s">
        <v>1844</v>
      </c>
      <c r="Y7599" t="str">
        <f>"35-2014"</f>
        <v>35-2014</v>
      </c>
      <c r="Z7599" t="s">
        <v>301</v>
      </c>
      <c r="AA7599">
        <v>713910</v>
      </c>
      <c r="AB7599">
        <v>4</v>
      </c>
      <c r="AC7599">
        <v>4</v>
      </c>
      <c r="AD7599" t="s">
        <v>79</v>
      </c>
      <c r="AE7599" t="s">
        <v>95</v>
      </c>
      <c r="AF7599">
        <v>40</v>
      </c>
      <c r="AG7599" s="4">
        <v>0.25</v>
      </c>
      <c r="AH7599" s="4">
        <v>0.99652777777777779</v>
      </c>
      <c r="AI7599" s="6">
        <v>14</v>
      </c>
      <c r="AJ7599">
        <v>21</v>
      </c>
      <c r="AL7599" t="s">
        <v>81</v>
      </c>
      <c r="AM7599" t="s">
        <v>82</v>
      </c>
      <c r="AO7599" t="s">
        <v>83</v>
      </c>
      <c r="AR7599" t="s">
        <v>82</v>
      </c>
      <c r="AT7599" t="s">
        <v>82</v>
      </c>
      <c r="AW7599" t="s">
        <v>72</v>
      </c>
      <c r="AX7599">
        <v>3</v>
      </c>
      <c r="AY7599" t="s">
        <v>9662</v>
      </c>
      <c r="AZ7599" t="s">
        <v>9662</v>
      </c>
      <c r="BA7599" t="s">
        <v>147</v>
      </c>
      <c r="BB7599">
        <v>19118</v>
      </c>
      <c r="BC7599" t="s">
        <v>87</v>
      </c>
      <c r="BH7599" t="s">
        <v>29930</v>
      </c>
      <c r="BJ7599">
        <v>230969420</v>
      </c>
    </row>
    <row r="7600" spans="1:62" x14ac:dyDescent="0.25">
      <c r="A7600" t="s">
        <v>29941</v>
      </c>
      <c r="B7600" s="2">
        <v>43559</v>
      </c>
      <c r="C7600" t="s">
        <v>63</v>
      </c>
      <c r="D7600" s="3">
        <v>43509.515352754628</v>
      </c>
      <c r="E7600" t="s">
        <v>64</v>
      </c>
      <c r="F7600" s="2">
        <v>43586</v>
      </c>
      <c r="G7600" s="2">
        <v>43769</v>
      </c>
      <c r="H7600" t="s">
        <v>29908</v>
      </c>
      <c r="J7600" t="s">
        <v>29909</v>
      </c>
      <c r="K7600" t="s">
        <v>130</v>
      </c>
      <c r="L7600" t="s">
        <v>15254</v>
      </c>
      <c r="M7600" t="s">
        <v>226</v>
      </c>
      <c r="N7600">
        <v>49690</v>
      </c>
      <c r="O7600" t="s">
        <v>70</v>
      </c>
      <c r="Q7600" t="s">
        <v>29910</v>
      </c>
      <c r="S7600" t="s">
        <v>72</v>
      </c>
      <c r="T7600" t="s">
        <v>28432</v>
      </c>
      <c r="U7600" t="s">
        <v>28433</v>
      </c>
      <c r="V7600" t="s">
        <v>28434</v>
      </c>
      <c r="W7600" t="s">
        <v>308</v>
      </c>
      <c r="X7600" t="s">
        <v>1533</v>
      </c>
      <c r="Y7600" t="str">
        <f>"35-3031"</f>
        <v>35-3031</v>
      </c>
      <c r="Z7600" t="s">
        <v>410</v>
      </c>
      <c r="AA7600">
        <v>713910</v>
      </c>
      <c r="AB7600">
        <v>5</v>
      </c>
      <c r="AC7600">
        <v>5</v>
      </c>
      <c r="AD7600" t="s">
        <v>79</v>
      </c>
      <c r="AE7600" t="s">
        <v>95</v>
      </c>
      <c r="AF7600">
        <v>40</v>
      </c>
      <c r="AG7600" s="4">
        <v>0.5</v>
      </c>
      <c r="AH7600" s="4">
        <v>0.91666666666666663</v>
      </c>
      <c r="AI7600" s="5">
        <v>13.63</v>
      </c>
      <c r="AJ7600">
        <v>20.45</v>
      </c>
      <c r="AL7600" t="s">
        <v>81</v>
      </c>
      <c r="AM7600" t="s">
        <v>82</v>
      </c>
      <c r="AO7600" t="s">
        <v>83</v>
      </c>
      <c r="AR7600" t="s">
        <v>82</v>
      </c>
      <c r="AT7600" t="s">
        <v>82</v>
      </c>
      <c r="AW7600" t="s">
        <v>72</v>
      </c>
      <c r="AX7600">
        <v>3</v>
      </c>
      <c r="AY7600" t="s">
        <v>15254</v>
      </c>
      <c r="AZ7600" t="s">
        <v>7665</v>
      </c>
      <c r="BA7600" t="s">
        <v>226</v>
      </c>
      <c r="BB7600">
        <v>49690</v>
      </c>
      <c r="BC7600" t="s">
        <v>87</v>
      </c>
      <c r="BH7600" t="s">
        <v>29909</v>
      </c>
      <c r="BJ7600">
        <v>272817882</v>
      </c>
    </row>
    <row r="7601" spans="1:62" x14ac:dyDescent="0.25">
      <c r="A7601" t="s">
        <v>29963</v>
      </c>
      <c r="B7601" s="2">
        <v>43559</v>
      </c>
      <c r="C7601" t="s">
        <v>63</v>
      </c>
      <c r="D7601" s="3">
        <v>43509.516538425923</v>
      </c>
      <c r="E7601" t="s">
        <v>64</v>
      </c>
      <c r="F7601" s="2">
        <v>43586</v>
      </c>
      <c r="G7601" s="2">
        <v>43769</v>
      </c>
      <c r="H7601" t="s">
        <v>29908</v>
      </c>
      <c r="J7601" t="s">
        <v>29909</v>
      </c>
      <c r="K7601" t="s">
        <v>130</v>
      </c>
      <c r="L7601" t="s">
        <v>15254</v>
      </c>
      <c r="M7601" t="s">
        <v>226</v>
      </c>
      <c r="N7601">
        <v>49690</v>
      </c>
      <c r="O7601" t="s">
        <v>70</v>
      </c>
      <c r="Q7601" t="s">
        <v>29910</v>
      </c>
      <c r="S7601" t="s">
        <v>72</v>
      </c>
      <c r="T7601" t="s">
        <v>28432</v>
      </c>
      <c r="U7601" t="s">
        <v>28433</v>
      </c>
      <c r="V7601" t="s">
        <v>28434</v>
      </c>
      <c r="W7601" t="s">
        <v>308</v>
      </c>
      <c r="X7601" t="s">
        <v>1844</v>
      </c>
      <c r="Y7601" t="str">
        <f>"35-2014"</f>
        <v>35-2014</v>
      </c>
      <c r="Z7601" t="s">
        <v>301</v>
      </c>
      <c r="AA7601">
        <v>713910</v>
      </c>
      <c r="AB7601">
        <v>3</v>
      </c>
      <c r="AC7601">
        <v>3</v>
      </c>
      <c r="AD7601" t="s">
        <v>79</v>
      </c>
      <c r="AE7601" t="s">
        <v>95</v>
      </c>
      <c r="AF7601">
        <v>40</v>
      </c>
      <c r="AG7601" s="4">
        <v>0.45833333333333331</v>
      </c>
      <c r="AH7601" s="4">
        <v>0.85416666666666663</v>
      </c>
      <c r="AI7601" s="5">
        <v>13.5</v>
      </c>
      <c r="AJ7601">
        <v>20.25</v>
      </c>
      <c r="AL7601" t="s">
        <v>81</v>
      </c>
      <c r="AM7601" t="s">
        <v>82</v>
      </c>
      <c r="AO7601" t="s">
        <v>83</v>
      </c>
      <c r="AR7601" t="s">
        <v>82</v>
      </c>
      <c r="AT7601" t="s">
        <v>82</v>
      </c>
      <c r="AW7601" t="s">
        <v>72</v>
      </c>
      <c r="AX7601">
        <v>3</v>
      </c>
      <c r="AY7601" t="s">
        <v>15254</v>
      </c>
      <c r="AZ7601" t="s">
        <v>7665</v>
      </c>
      <c r="BA7601" t="s">
        <v>226</v>
      </c>
      <c r="BB7601">
        <v>49690</v>
      </c>
      <c r="BC7601" t="s">
        <v>87</v>
      </c>
      <c r="BH7601" t="s">
        <v>29909</v>
      </c>
      <c r="BJ7601">
        <v>272817882</v>
      </c>
    </row>
    <row r="7602" spans="1:62" x14ac:dyDescent="0.25">
      <c r="A7602" t="s">
        <v>29977</v>
      </c>
      <c r="B7602" s="2">
        <v>43559</v>
      </c>
      <c r="C7602" t="s">
        <v>63</v>
      </c>
      <c r="D7602" s="3">
        <v>43509.521805729164</v>
      </c>
      <c r="E7602" t="s">
        <v>64</v>
      </c>
      <c r="F7602" s="2">
        <v>43586</v>
      </c>
      <c r="G7602" s="2">
        <v>43769</v>
      </c>
      <c r="H7602" t="s">
        <v>29978</v>
      </c>
      <c r="J7602" t="s">
        <v>29979</v>
      </c>
      <c r="K7602" t="s">
        <v>130</v>
      </c>
      <c r="L7602" t="s">
        <v>2724</v>
      </c>
      <c r="M7602" t="s">
        <v>207</v>
      </c>
      <c r="N7602">
        <v>2493</v>
      </c>
      <c r="O7602" t="s">
        <v>70</v>
      </c>
      <c r="Q7602" t="s">
        <v>29980</v>
      </c>
      <c r="S7602" t="s">
        <v>72</v>
      </c>
      <c r="T7602" t="s">
        <v>28432</v>
      </c>
      <c r="U7602" t="s">
        <v>28433</v>
      </c>
      <c r="V7602" t="s">
        <v>28434</v>
      </c>
      <c r="W7602" t="s">
        <v>308</v>
      </c>
      <c r="X7602" t="s">
        <v>1533</v>
      </c>
      <c r="Y7602" t="str">
        <f>"35-3031"</f>
        <v>35-3031</v>
      </c>
      <c r="Z7602" t="s">
        <v>410</v>
      </c>
      <c r="AA7602">
        <v>713910</v>
      </c>
      <c r="AB7602">
        <v>11</v>
      </c>
      <c r="AC7602">
        <v>11</v>
      </c>
      <c r="AD7602" t="s">
        <v>79</v>
      </c>
      <c r="AE7602" t="s">
        <v>95</v>
      </c>
      <c r="AF7602">
        <v>40</v>
      </c>
      <c r="AG7602" s="4">
        <v>0.27083333333333331</v>
      </c>
      <c r="AH7602" s="4">
        <v>0.9375</v>
      </c>
      <c r="AI7602" s="5">
        <v>15.39</v>
      </c>
      <c r="AJ7602">
        <v>23.09</v>
      </c>
      <c r="AL7602" t="s">
        <v>81</v>
      </c>
      <c r="AM7602" t="s">
        <v>82</v>
      </c>
      <c r="AO7602" t="s">
        <v>83</v>
      </c>
      <c r="AR7602" t="s">
        <v>82</v>
      </c>
      <c r="AT7602" t="s">
        <v>82</v>
      </c>
      <c r="AW7602" t="s">
        <v>72</v>
      </c>
      <c r="AX7602">
        <v>3</v>
      </c>
      <c r="AY7602" t="s">
        <v>2724</v>
      </c>
      <c r="AZ7602" t="s">
        <v>29981</v>
      </c>
      <c r="BA7602" t="s">
        <v>207</v>
      </c>
      <c r="BB7602">
        <v>2493</v>
      </c>
      <c r="BC7602" t="s">
        <v>87</v>
      </c>
      <c r="BH7602" t="s">
        <v>29979</v>
      </c>
      <c r="BJ7602">
        <v>42007577</v>
      </c>
    </row>
    <row r="7603" spans="1:62" x14ac:dyDescent="0.25">
      <c r="A7603" t="s">
        <v>29982</v>
      </c>
      <c r="B7603" s="2">
        <v>43559</v>
      </c>
      <c r="C7603" t="s">
        <v>63</v>
      </c>
      <c r="D7603" s="3">
        <v>43510.437833495373</v>
      </c>
      <c r="E7603" t="s">
        <v>64</v>
      </c>
      <c r="F7603" s="2">
        <v>43586</v>
      </c>
      <c r="G7603" s="2">
        <v>43769</v>
      </c>
      <c r="H7603" t="s">
        <v>29983</v>
      </c>
      <c r="J7603" t="s">
        <v>29984</v>
      </c>
      <c r="K7603" t="s">
        <v>130</v>
      </c>
      <c r="L7603" t="s">
        <v>29985</v>
      </c>
      <c r="M7603" t="s">
        <v>232</v>
      </c>
      <c r="N7603">
        <v>11568</v>
      </c>
      <c r="O7603" t="s">
        <v>70</v>
      </c>
      <c r="Q7603" t="s">
        <v>29986</v>
      </c>
      <c r="S7603" t="s">
        <v>72</v>
      </c>
      <c r="T7603" t="s">
        <v>28432</v>
      </c>
      <c r="U7603" t="s">
        <v>28433</v>
      </c>
      <c r="V7603" t="s">
        <v>28434</v>
      </c>
      <c r="W7603" t="s">
        <v>308</v>
      </c>
      <c r="X7603" t="s">
        <v>29987</v>
      </c>
      <c r="Y7603" t="str">
        <f>"53-6021"</f>
        <v>53-6021</v>
      </c>
      <c r="Z7603" t="s">
        <v>1122</v>
      </c>
      <c r="AA7603">
        <v>713910</v>
      </c>
      <c r="AB7603">
        <v>8</v>
      </c>
      <c r="AC7603">
        <v>8</v>
      </c>
      <c r="AD7603" t="s">
        <v>79</v>
      </c>
      <c r="AE7603" t="s">
        <v>95</v>
      </c>
      <c r="AF7603">
        <v>40</v>
      </c>
      <c r="AG7603" s="4">
        <v>0.29166666666666669</v>
      </c>
      <c r="AH7603" s="4">
        <v>0.95833333333333337</v>
      </c>
      <c r="AI7603" s="5">
        <v>12.7</v>
      </c>
      <c r="AJ7603">
        <v>19.05</v>
      </c>
      <c r="AL7603" t="s">
        <v>81</v>
      </c>
      <c r="AM7603" t="s">
        <v>82</v>
      </c>
      <c r="AO7603" t="s">
        <v>83</v>
      </c>
      <c r="AR7603" t="s">
        <v>82</v>
      </c>
      <c r="AT7603" t="s">
        <v>82</v>
      </c>
      <c r="AW7603" t="s">
        <v>82</v>
      </c>
      <c r="AY7603" t="s">
        <v>29985</v>
      </c>
      <c r="AZ7603" t="s">
        <v>698</v>
      </c>
      <c r="BA7603" t="s">
        <v>232</v>
      </c>
      <c r="BB7603">
        <v>11568</v>
      </c>
      <c r="BC7603" t="s">
        <v>87</v>
      </c>
      <c r="BH7603" t="s">
        <v>29984</v>
      </c>
      <c r="BJ7603">
        <v>110804490</v>
      </c>
    </row>
    <row r="7604" spans="1:62" x14ac:dyDescent="0.25">
      <c r="A7604" t="s">
        <v>29995</v>
      </c>
      <c r="B7604" s="2">
        <v>43559</v>
      </c>
      <c r="C7604" t="s">
        <v>63</v>
      </c>
      <c r="D7604" s="3">
        <v>43509.521391516202</v>
      </c>
      <c r="E7604" t="s">
        <v>64</v>
      </c>
      <c r="F7604" s="2">
        <v>43586</v>
      </c>
      <c r="G7604" s="2">
        <v>43769</v>
      </c>
      <c r="H7604" t="s">
        <v>29978</v>
      </c>
      <c r="J7604" t="s">
        <v>29979</v>
      </c>
      <c r="K7604" t="s">
        <v>130</v>
      </c>
      <c r="L7604" t="s">
        <v>2724</v>
      </c>
      <c r="M7604" t="s">
        <v>207</v>
      </c>
      <c r="N7604">
        <v>2493</v>
      </c>
      <c r="O7604" t="s">
        <v>70</v>
      </c>
      <c r="Q7604" t="s">
        <v>29980</v>
      </c>
      <c r="S7604" t="s">
        <v>72</v>
      </c>
      <c r="T7604" t="s">
        <v>28432</v>
      </c>
      <c r="U7604" t="s">
        <v>28433</v>
      </c>
      <c r="V7604" t="s">
        <v>28434</v>
      </c>
      <c r="W7604" t="s">
        <v>308</v>
      </c>
      <c r="X7604" t="s">
        <v>1844</v>
      </c>
      <c r="Y7604" t="str">
        <f>"35-2014"</f>
        <v>35-2014</v>
      </c>
      <c r="Z7604" t="s">
        <v>301</v>
      </c>
      <c r="AA7604">
        <v>713910</v>
      </c>
      <c r="AB7604">
        <v>2</v>
      </c>
      <c r="AC7604">
        <v>2</v>
      </c>
      <c r="AD7604" t="s">
        <v>79</v>
      </c>
      <c r="AE7604" t="s">
        <v>95</v>
      </c>
      <c r="AF7604">
        <v>40</v>
      </c>
      <c r="AG7604" s="4">
        <v>0.27083333333333331</v>
      </c>
      <c r="AH7604" s="4">
        <v>0.9375</v>
      </c>
      <c r="AI7604" s="5">
        <v>15.38</v>
      </c>
      <c r="AJ7604">
        <v>23.07</v>
      </c>
      <c r="AL7604" t="s">
        <v>81</v>
      </c>
      <c r="AM7604" t="s">
        <v>82</v>
      </c>
      <c r="AO7604" t="s">
        <v>83</v>
      </c>
      <c r="AR7604" t="s">
        <v>82</v>
      </c>
      <c r="AT7604" t="s">
        <v>82</v>
      </c>
      <c r="AW7604" t="s">
        <v>72</v>
      </c>
      <c r="AX7604">
        <v>3</v>
      </c>
      <c r="AY7604" t="s">
        <v>2724</v>
      </c>
      <c r="AZ7604" t="s">
        <v>29981</v>
      </c>
      <c r="BA7604" t="s">
        <v>207</v>
      </c>
      <c r="BB7604">
        <v>2493</v>
      </c>
      <c r="BC7604" t="s">
        <v>87</v>
      </c>
      <c r="BH7604" t="s">
        <v>29979</v>
      </c>
      <c r="BJ7604">
        <v>42007577</v>
      </c>
    </row>
    <row r="7605" spans="1:62" x14ac:dyDescent="0.25">
      <c r="A7605" t="s">
        <v>29996</v>
      </c>
      <c r="B7605" s="2">
        <v>43559</v>
      </c>
      <c r="C7605" t="s">
        <v>63</v>
      </c>
      <c r="D7605" s="3">
        <v>43509.525720497688</v>
      </c>
      <c r="E7605" t="s">
        <v>64</v>
      </c>
      <c r="F7605" s="2">
        <v>43586</v>
      </c>
      <c r="G7605" s="2">
        <v>43769</v>
      </c>
      <c r="H7605" t="s">
        <v>29997</v>
      </c>
      <c r="I7605" t="s">
        <v>29998</v>
      </c>
      <c r="J7605" t="s">
        <v>29999</v>
      </c>
      <c r="K7605" t="s">
        <v>130</v>
      </c>
      <c r="L7605" t="s">
        <v>30000</v>
      </c>
      <c r="M7605" t="s">
        <v>100</v>
      </c>
      <c r="N7605">
        <v>28604</v>
      </c>
      <c r="O7605" t="s">
        <v>70</v>
      </c>
      <c r="Q7605" t="s">
        <v>30001</v>
      </c>
      <c r="S7605" t="s">
        <v>72</v>
      </c>
      <c r="T7605" t="s">
        <v>28432</v>
      </c>
      <c r="U7605" t="s">
        <v>28433</v>
      </c>
      <c r="V7605" t="s">
        <v>28434</v>
      </c>
      <c r="W7605" t="s">
        <v>308</v>
      </c>
      <c r="X7605" t="s">
        <v>1533</v>
      </c>
      <c r="Y7605" t="str">
        <f>"35-3031"</f>
        <v>35-3031</v>
      </c>
      <c r="Z7605" t="s">
        <v>410</v>
      </c>
      <c r="AA7605">
        <v>713910</v>
      </c>
      <c r="AB7605">
        <v>4</v>
      </c>
      <c r="AC7605">
        <v>4</v>
      </c>
      <c r="AD7605" t="s">
        <v>79</v>
      </c>
      <c r="AE7605" t="s">
        <v>95</v>
      </c>
      <c r="AF7605">
        <v>40</v>
      </c>
      <c r="AG7605" s="4">
        <v>0.29166666666666669</v>
      </c>
      <c r="AH7605" s="4">
        <v>0.79166666666666663</v>
      </c>
      <c r="AI7605" s="6">
        <v>13</v>
      </c>
      <c r="AJ7605">
        <v>19.5</v>
      </c>
      <c r="AL7605" t="s">
        <v>81</v>
      </c>
      <c r="AM7605" t="s">
        <v>82</v>
      </c>
      <c r="AO7605" t="s">
        <v>83</v>
      </c>
      <c r="AR7605" t="s">
        <v>82</v>
      </c>
      <c r="AT7605" t="s">
        <v>82</v>
      </c>
      <c r="AW7605" t="s">
        <v>72</v>
      </c>
      <c r="AX7605">
        <v>3</v>
      </c>
      <c r="AY7605" t="s">
        <v>30000</v>
      </c>
      <c r="AZ7605" t="s">
        <v>17711</v>
      </c>
      <c r="BA7605" t="s">
        <v>100</v>
      </c>
      <c r="BB7605">
        <v>28604</v>
      </c>
      <c r="BC7605" t="s">
        <v>87</v>
      </c>
      <c r="BH7605" t="s">
        <v>29999</v>
      </c>
      <c r="BJ7605">
        <v>460976267</v>
      </c>
    </row>
    <row r="7606" spans="1:62" x14ac:dyDescent="0.25">
      <c r="A7606" t="s">
        <v>30027</v>
      </c>
      <c r="B7606" s="2">
        <v>43559</v>
      </c>
      <c r="C7606" t="s">
        <v>63</v>
      </c>
      <c r="D7606" s="3">
        <v>43509.505733067126</v>
      </c>
      <c r="E7606" t="s">
        <v>64</v>
      </c>
      <c r="F7606" s="2">
        <v>43586</v>
      </c>
      <c r="G7606" s="2">
        <v>43769</v>
      </c>
      <c r="H7606" t="s">
        <v>29886</v>
      </c>
      <c r="J7606" t="s">
        <v>29887</v>
      </c>
      <c r="K7606" t="s">
        <v>130</v>
      </c>
      <c r="L7606" t="s">
        <v>29888</v>
      </c>
      <c r="M7606" t="s">
        <v>5849</v>
      </c>
      <c r="N7606">
        <v>88312</v>
      </c>
      <c r="O7606" t="s">
        <v>70</v>
      </c>
      <c r="Q7606" t="s">
        <v>29889</v>
      </c>
      <c r="S7606" t="s">
        <v>72</v>
      </c>
      <c r="T7606" t="s">
        <v>28432</v>
      </c>
      <c r="U7606" t="s">
        <v>28433</v>
      </c>
      <c r="V7606" t="s">
        <v>28434</v>
      </c>
      <c r="W7606" t="s">
        <v>308</v>
      </c>
      <c r="X7606" t="s">
        <v>1533</v>
      </c>
      <c r="Y7606" t="str">
        <f>"35-3031"</f>
        <v>35-3031</v>
      </c>
      <c r="Z7606" t="s">
        <v>410</v>
      </c>
      <c r="AA7606">
        <v>713910</v>
      </c>
      <c r="AB7606">
        <v>12</v>
      </c>
      <c r="AC7606">
        <v>12</v>
      </c>
      <c r="AD7606" t="s">
        <v>79</v>
      </c>
      <c r="AE7606" t="s">
        <v>95</v>
      </c>
      <c r="AF7606">
        <v>40</v>
      </c>
      <c r="AG7606" s="4">
        <v>0.29166666666666669</v>
      </c>
      <c r="AH7606" s="4">
        <v>0.99652777777777779</v>
      </c>
      <c r="AI7606" s="5">
        <v>12.5</v>
      </c>
      <c r="AJ7606">
        <v>18.75</v>
      </c>
      <c r="AL7606" t="s">
        <v>81</v>
      </c>
      <c r="AM7606" t="s">
        <v>82</v>
      </c>
      <c r="AO7606" t="s">
        <v>83</v>
      </c>
      <c r="AR7606" t="s">
        <v>82</v>
      </c>
      <c r="AT7606" t="s">
        <v>82</v>
      </c>
      <c r="AW7606" t="s">
        <v>72</v>
      </c>
      <c r="AX7606">
        <v>3</v>
      </c>
      <c r="AY7606" t="s">
        <v>29888</v>
      </c>
      <c r="AZ7606" t="s">
        <v>4750</v>
      </c>
      <c r="BA7606" t="s">
        <v>5849</v>
      </c>
      <c r="BB7606">
        <v>88312</v>
      </c>
      <c r="BC7606" t="s">
        <v>87</v>
      </c>
      <c r="BH7606" t="s">
        <v>29887</v>
      </c>
      <c r="BJ7606">
        <v>850203212</v>
      </c>
    </row>
    <row r="7607" spans="1:62" x14ac:dyDescent="0.25">
      <c r="A7607" t="s">
        <v>30028</v>
      </c>
      <c r="B7607" s="2">
        <v>43559</v>
      </c>
      <c r="C7607" t="s">
        <v>63</v>
      </c>
      <c r="D7607" s="3">
        <v>43510.439590439812</v>
      </c>
      <c r="E7607" t="s">
        <v>64</v>
      </c>
      <c r="F7607" s="2">
        <v>43586</v>
      </c>
      <c r="G7607" s="2">
        <v>43769</v>
      </c>
      <c r="H7607" t="s">
        <v>29983</v>
      </c>
      <c r="J7607" t="s">
        <v>29984</v>
      </c>
      <c r="K7607" t="s">
        <v>130</v>
      </c>
      <c r="L7607" t="s">
        <v>29985</v>
      </c>
      <c r="M7607" t="s">
        <v>232</v>
      </c>
      <c r="N7607">
        <v>11568</v>
      </c>
      <c r="O7607" t="s">
        <v>70</v>
      </c>
      <c r="Q7607" t="s">
        <v>29986</v>
      </c>
      <c r="S7607" t="s">
        <v>72</v>
      </c>
      <c r="T7607" t="s">
        <v>28432</v>
      </c>
      <c r="U7607" t="s">
        <v>28433</v>
      </c>
      <c r="V7607" t="s">
        <v>28434</v>
      </c>
      <c r="W7607" t="s">
        <v>308</v>
      </c>
      <c r="X7607" t="s">
        <v>1533</v>
      </c>
      <c r="Y7607" t="str">
        <f>"35-3031"</f>
        <v>35-3031</v>
      </c>
      <c r="Z7607" t="s">
        <v>410</v>
      </c>
      <c r="AA7607">
        <v>713910</v>
      </c>
      <c r="AB7607">
        <v>14</v>
      </c>
      <c r="AC7607">
        <v>14</v>
      </c>
      <c r="AD7607" t="s">
        <v>79</v>
      </c>
      <c r="AE7607" t="s">
        <v>95</v>
      </c>
      <c r="AF7607">
        <v>40</v>
      </c>
      <c r="AG7607" s="4">
        <v>0.29166666666666669</v>
      </c>
      <c r="AH7607" s="4">
        <v>0.99652777777777779</v>
      </c>
      <c r="AI7607" s="5">
        <v>14.19</v>
      </c>
      <c r="AJ7607">
        <v>21.29</v>
      </c>
      <c r="AL7607" t="s">
        <v>81</v>
      </c>
      <c r="AM7607" t="s">
        <v>82</v>
      </c>
      <c r="AO7607" t="s">
        <v>83</v>
      </c>
      <c r="AR7607" t="s">
        <v>82</v>
      </c>
      <c r="AT7607" t="s">
        <v>82</v>
      </c>
      <c r="AW7607" t="s">
        <v>72</v>
      </c>
      <c r="AX7607">
        <v>3</v>
      </c>
      <c r="AY7607" t="s">
        <v>29985</v>
      </c>
      <c r="AZ7607" t="s">
        <v>698</v>
      </c>
      <c r="BA7607" t="s">
        <v>232</v>
      </c>
      <c r="BB7607">
        <v>11568</v>
      </c>
      <c r="BC7607" t="s">
        <v>87</v>
      </c>
      <c r="BH7607" t="s">
        <v>29984</v>
      </c>
      <c r="BJ7607">
        <v>110804490</v>
      </c>
    </row>
    <row r="7608" spans="1:62" x14ac:dyDescent="0.25">
      <c r="A7608" t="s">
        <v>30079</v>
      </c>
      <c r="B7608" s="2">
        <v>43559</v>
      </c>
      <c r="C7608" t="s">
        <v>63</v>
      </c>
      <c r="D7608" s="3">
        <v>43509.509279467595</v>
      </c>
      <c r="E7608" t="s">
        <v>64</v>
      </c>
      <c r="F7608" s="2">
        <v>43586</v>
      </c>
      <c r="G7608" s="2">
        <v>43769</v>
      </c>
      <c r="H7608" t="s">
        <v>29924</v>
      </c>
      <c r="J7608" t="s">
        <v>29925</v>
      </c>
      <c r="K7608" t="s">
        <v>130</v>
      </c>
      <c r="L7608" t="s">
        <v>17906</v>
      </c>
      <c r="M7608" t="s">
        <v>207</v>
      </c>
      <c r="N7608">
        <v>2478</v>
      </c>
      <c r="O7608" t="s">
        <v>70</v>
      </c>
      <c r="Q7608" t="s">
        <v>29926</v>
      </c>
      <c r="S7608" t="s">
        <v>72</v>
      </c>
      <c r="T7608" t="s">
        <v>28432</v>
      </c>
      <c r="U7608" t="s">
        <v>28433</v>
      </c>
      <c r="V7608" t="s">
        <v>28434</v>
      </c>
      <c r="W7608" t="s">
        <v>308</v>
      </c>
      <c r="X7608" t="s">
        <v>1533</v>
      </c>
      <c r="Y7608" t="str">
        <f>"35-3031"</f>
        <v>35-3031</v>
      </c>
      <c r="Z7608" t="s">
        <v>410</v>
      </c>
      <c r="AA7608">
        <v>713910</v>
      </c>
      <c r="AB7608">
        <v>8</v>
      </c>
      <c r="AC7608">
        <v>8</v>
      </c>
      <c r="AD7608" t="s">
        <v>79</v>
      </c>
      <c r="AE7608" t="s">
        <v>95</v>
      </c>
      <c r="AF7608">
        <v>40</v>
      </c>
      <c r="AG7608" s="4">
        <v>0.25</v>
      </c>
      <c r="AH7608" s="4">
        <v>0.95833333333333337</v>
      </c>
      <c r="AI7608" s="5">
        <v>15.39</v>
      </c>
      <c r="AJ7608">
        <v>23.09</v>
      </c>
      <c r="AL7608" t="s">
        <v>81</v>
      </c>
      <c r="AM7608" t="s">
        <v>82</v>
      </c>
      <c r="AO7608" t="s">
        <v>83</v>
      </c>
      <c r="AR7608" t="s">
        <v>82</v>
      </c>
      <c r="AT7608" t="s">
        <v>82</v>
      </c>
      <c r="AW7608" t="s">
        <v>72</v>
      </c>
      <c r="AX7608">
        <v>3</v>
      </c>
      <c r="AY7608" t="s">
        <v>17906</v>
      </c>
      <c r="AZ7608" t="s">
        <v>29927</v>
      </c>
      <c r="BA7608" t="s">
        <v>207</v>
      </c>
      <c r="BB7608">
        <v>2478</v>
      </c>
      <c r="BC7608" t="s">
        <v>87</v>
      </c>
      <c r="BH7608" t="s">
        <v>29925</v>
      </c>
      <c r="BJ7608">
        <v>42003667</v>
      </c>
    </row>
    <row r="7609" spans="1:62" x14ac:dyDescent="0.25">
      <c r="A7609" t="s">
        <v>30082</v>
      </c>
      <c r="B7609" s="2">
        <v>43559</v>
      </c>
      <c r="C7609" t="s">
        <v>63</v>
      </c>
      <c r="D7609" s="3">
        <v>43509.507400960647</v>
      </c>
      <c r="E7609" t="s">
        <v>64</v>
      </c>
      <c r="F7609" s="2">
        <v>43586</v>
      </c>
      <c r="G7609" s="2">
        <v>43769</v>
      </c>
      <c r="H7609" t="s">
        <v>29886</v>
      </c>
      <c r="J7609" t="s">
        <v>29887</v>
      </c>
      <c r="K7609" t="s">
        <v>130</v>
      </c>
      <c r="L7609" t="s">
        <v>29888</v>
      </c>
      <c r="M7609" t="s">
        <v>5849</v>
      </c>
      <c r="N7609">
        <v>88312</v>
      </c>
      <c r="O7609" t="s">
        <v>70</v>
      </c>
      <c r="Q7609" t="s">
        <v>29889</v>
      </c>
      <c r="S7609" t="s">
        <v>72</v>
      </c>
      <c r="T7609" t="s">
        <v>28432</v>
      </c>
      <c r="U7609" t="s">
        <v>28433</v>
      </c>
      <c r="V7609" t="s">
        <v>28434</v>
      </c>
      <c r="W7609" t="s">
        <v>308</v>
      </c>
      <c r="X7609" t="s">
        <v>3128</v>
      </c>
      <c r="Y7609" t="str">
        <f>"35-3011"</f>
        <v>35-3011</v>
      </c>
      <c r="Z7609" t="s">
        <v>3129</v>
      </c>
      <c r="AA7609">
        <v>713910</v>
      </c>
      <c r="AB7609">
        <v>1</v>
      </c>
      <c r="AC7609">
        <v>1</v>
      </c>
      <c r="AD7609" t="s">
        <v>79</v>
      </c>
      <c r="AE7609" t="s">
        <v>95</v>
      </c>
      <c r="AF7609">
        <v>40</v>
      </c>
      <c r="AG7609" s="4">
        <v>0.29166666666666669</v>
      </c>
      <c r="AH7609" s="4">
        <v>0.99652777777777779</v>
      </c>
      <c r="AI7609" s="6">
        <v>10</v>
      </c>
      <c r="AJ7609">
        <v>15</v>
      </c>
      <c r="AL7609" t="s">
        <v>81</v>
      </c>
      <c r="AM7609" t="s">
        <v>82</v>
      </c>
      <c r="AO7609" t="s">
        <v>83</v>
      </c>
      <c r="AR7609" t="s">
        <v>82</v>
      </c>
      <c r="AT7609" t="s">
        <v>82</v>
      </c>
      <c r="AW7609" t="s">
        <v>72</v>
      </c>
      <c r="AX7609">
        <v>3</v>
      </c>
      <c r="AY7609" t="s">
        <v>29888</v>
      </c>
      <c r="AZ7609" t="s">
        <v>4750</v>
      </c>
      <c r="BA7609" t="s">
        <v>5849</v>
      </c>
      <c r="BB7609">
        <v>88312</v>
      </c>
      <c r="BC7609" t="s">
        <v>87</v>
      </c>
      <c r="BH7609" t="s">
        <v>29887</v>
      </c>
      <c r="BJ7609">
        <v>850203212</v>
      </c>
    </row>
    <row r="7610" spans="1:62" x14ac:dyDescent="0.25">
      <c r="A7610" t="s">
        <v>30084</v>
      </c>
      <c r="B7610" s="2">
        <v>43559</v>
      </c>
      <c r="C7610" t="s">
        <v>63</v>
      </c>
      <c r="D7610" s="3">
        <v>43509.52095755787</v>
      </c>
      <c r="E7610" t="s">
        <v>64</v>
      </c>
      <c r="F7610" s="2">
        <v>43586</v>
      </c>
      <c r="G7610" s="2">
        <v>43769</v>
      </c>
      <c r="H7610" t="s">
        <v>29978</v>
      </c>
      <c r="J7610" t="s">
        <v>29979</v>
      </c>
      <c r="K7610" t="s">
        <v>130</v>
      </c>
      <c r="L7610" t="s">
        <v>2724</v>
      </c>
      <c r="M7610" t="s">
        <v>207</v>
      </c>
      <c r="N7610">
        <v>2493</v>
      </c>
      <c r="O7610" t="s">
        <v>70</v>
      </c>
      <c r="Q7610" t="s">
        <v>29980</v>
      </c>
      <c r="S7610" t="s">
        <v>72</v>
      </c>
      <c r="T7610" t="s">
        <v>28432</v>
      </c>
      <c r="U7610" t="s">
        <v>28433</v>
      </c>
      <c r="V7610" t="s">
        <v>28434</v>
      </c>
      <c r="W7610" t="s">
        <v>308</v>
      </c>
      <c r="X7610" t="s">
        <v>29890</v>
      </c>
      <c r="Y7610" t="str">
        <f>"37-3011"</f>
        <v>37-3011</v>
      </c>
      <c r="Z7610" t="s">
        <v>94</v>
      </c>
      <c r="AA7610">
        <v>713910</v>
      </c>
      <c r="AB7610">
        <v>2</v>
      </c>
      <c r="AC7610">
        <v>2</v>
      </c>
      <c r="AD7610" t="s">
        <v>79</v>
      </c>
      <c r="AE7610" t="s">
        <v>95</v>
      </c>
      <c r="AF7610">
        <v>40</v>
      </c>
      <c r="AG7610" s="4">
        <v>0.22916666666666666</v>
      </c>
      <c r="AH7610" s="4">
        <v>0.72916666666666663</v>
      </c>
      <c r="AI7610" s="5">
        <v>17.46</v>
      </c>
      <c r="AJ7610">
        <v>26.19</v>
      </c>
      <c r="AL7610" t="s">
        <v>81</v>
      </c>
      <c r="AM7610" t="s">
        <v>82</v>
      </c>
      <c r="AO7610" t="s">
        <v>83</v>
      </c>
      <c r="AR7610" t="s">
        <v>82</v>
      </c>
      <c r="AT7610" t="s">
        <v>82</v>
      </c>
      <c r="AW7610" t="s">
        <v>82</v>
      </c>
      <c r="AY7610" t="s">
        <v>2724</v>
      </c>
      <c r="AZ7610" t="s">
        <v>29981</v>
      </c>
      <c r="BA7610" t="s">
        <v>207</v>
      </c>
      <c r="BB7610">
        <v>2493</v>
      </c>
      <c r="BC7610" t="s">
        <v>87</v>
      </c>
      <c r="BH7610" t="s">
        <v>29979</v>
      </c>
      <c r="BJ7610">
        <v>42007577</v>
      </c>
    </row>
    <row r="7611" spans="1:62" x14ac:dyDescent="0.25">
      <c r="A7611" t="s">
        <v>30090</v>
      </c>
      <c r="B7611" s="2">
        <v>43559</v>
      </c>
      <c r="C7611" t="s">
        <v>63</v>
      </c>
      <c r="D7611" s="3">
        <v>43509.52627775463</v>
      </c>
      <c r="E7611" t="s">
        <v>64</v>
      </c>
      <c r="F7611" s="2">
        <v>43586</v>
      </c>
      <c r="G7611" s="2">
        <v>43769</v>
      </c>
      <c r="H7611" t="s">
        <v>29997</v>
      </c>
      <c r="I7611" t="s">
        <v>29998</v>
      </c>
      <c r="J7611" t="s">
        <v>29999</v>
      </c>
      <c r="K7611" t="s">
        <v>130</v>
      </c>
      <c r="L7611" t="s">
        <v>30000</v>
      </c>
      <c r="M7611" t="s">
        <v>100</v>
      </c>
      <c r="N7611">
        <v>28604</v>
      </c>
      <c r="O7611" t="s">
        <v>70</v>
      </c>
      <c r="Q7611" t="s">
        <v>30001</v>
      </c>
      <c r="S7611" t="s">
        <v>72</v>
      </c>
      <c r="T7611" t="s">
        <v>28432</v>
      </c>
      <c r="U7611" t="s">
        <v>28433</v>
      </c>
      <c r="V7611" t="s">
        <v>28434</v>
      </c>
      <c r="W7611" t="s">
        <v>308</v>
      </c>
      <c r="X7611" t="s">
        <v>1844</v>
      </c>
      <c r="Y7611" t="str">
        <f>"35-2014"</f>
        <v>35-2014</v>
      </c>
      <c r="Z7611" t="s">
        <v>301</v>
      </c>
      <c r="AA7611">
        <v>713910</v>
      </c>
      <c r="AB7611">
        <v>4</v>
      </c>
      <c r="AC7611">
        <v>4</v>
      </c>
      <c r="AD7611" t="s">
        <v>79</v>
      </c>
      <c r="AE7611" t="s">
        <v>95</v>
      </c>
      <c r="AF7611">
        <v>40</v>
      </c>
      <c r="AG7611" s="4">
        <v>0.29166666666666669</v>
      </c>
      <c r="AH7611" s="4">
        <v>0.79166666666666663</v>
      </c>
      <c r="AI7611" s="5">
        <v>13.5</v>
      </c>
      <c r="AJ7611">
        <v>20.25</v>
      </c>
      <c r="AL7611" t="s">
        <v>81</v>
      </c>
      <c r="AM7611" t="s">
        <v>82</v>
      </c>
      <c r="AO7611" t="s">
        <v>83</v>
      </c>
      <c r="AR7611" t="s">
        <v>82</v>
      </c>
      <c r="AT7611" t="s">
        <v>82</v>
      </c>
      <c r="AW7611" t="s">
        <v>72</v>
      </c>
      <c r="AX7611">
        <v>3</v>
      </c>
      <c r="AY7611" t="s">
        <v>30000</v>
      </c>
      <c r="AZ7611" t="s">
        <v>17711</v>
      </c>
      <c r="BA7611" t="s">
        <v>100</v>
      </c>
      <c r="BB7611">
        <v>28604</v>
      </c>
      <c r="BC7611" t="s">
        <v>87</v>
      </c>
      <c r="BH7611" t="s">
        <v>29999</v>
      </c>
      <c r="BJ7611">
        <v>460976267</v>
      </c>
    </row>
    <row r="7612" spans="1:62" x14ac:dyDescent="0.25">
      <c r="A7612" t="s">
        <v>30096</v>
      </c>
      <c r="B7612" s="2">
        <v>43559</v>
      </c>
      <c r="C7612" t="s">
        <v>63</v>
      </c>
      <c r="D7612" s="3">
        <v>43509.52776099537</v>
      </c>
      <c r="E7612" t="s">
        <v>64</v>
      </c>
      <c r="F7612" s="2">
        <v>43586</v>
      </c>
      <c r="G7612" s="2">
        <v>43769</v>
      </c>
      <c r="H7612" t="s">
        <v>30097</v>
      </c>
      <c r="J7612" t="s">
        <v>30098</v>
      </c>
      <c r="K7612" t="s">
        <v>130</v>
      </c>
      <c r="L7612" t="s">
        <v>4835</v>
      </c>
      <c r="M7612" t="s">
        <v>100</v>
      </c>
      <c r="N7612">
        <v>28717</v>
      </c>
      <c r="O7612" t="s">
        <v>70</v>
      </c>
      <c r="Q7612" t="s">
        <v>30099</v>
      </c>
      <c r="S7612" t="s">
        <v>72</v>
      </c>
      <c r="T7612" t="s">
        <v>28432</v>
      </c>
      <c r="U7612" t="s">
        <v>28433</v>
      </c>
      <c r="V7612" t="s">
        <v>28434</v>
      </c>
      <c r="W7612" t="s">
        <v>308</v>
      </c>
      <c r="X7612" t="s">
        <v>1427</v>
      </c>
      <c r="Y7612" t="str">
        <f>"37-2012"</f>
        <v>37-2012</v>
      </c>
      <c r="Z7612" t="s">
        <v>373</v>
      </c>
      <c r="AA7612">
        <v>713910</v>
      </c>
      <c r="AB7612">
        <v>10</v>
      </c>
      <c r="AC7612">
        <v>10</v>
      </c>
      <c r="AD7612" t="s">
        <v>79</v>
      </c>
      <c r="AE7612" t="s">
        <v>95</v>
      </c>
      <c r="AF7612">
        <v>40</v>
      </c>
      <c r="AG7612" s="4">
        <v>0.25</v>
      </c>
      <c r="AH7612" s="4">
        <v>0.70833333333333337</v>
      </c>
      <c r="AI7612" s="5">
        <v>12.5</v>
      </c>
      <c r="AJ7612">
        <v>18.75</v>
      </c>
      <c r="AL7612" t="s">
        <v>81</v>
      </c>
      <c r="AM7612" t="s">
        <v>82</v>
      </c>
      <c r="AO7612" t="s">
        <v>83</v>
      </c>
      <c r="AR7612" t="s">
        <v>82</v>
      </c>
      <c r="AT7612" t="s">
        <v>82</v>
      </c>
      <c r="AW7612" t="s">
        <v>82</v>
      </c>
      <c r="AY7612" t="s">
        <v>4835</v>
      </c>
      <c r="AZ7612" t="s">
        <v>1588</v>
      </c>
      <c r="BA7612" t="s">
        <v>100</v>
      </c>
      <c r="BB7612">
        <v>28717</v>
      </c>
      <c r="BC7612" t="s">
        <v>87</v>
      </c>
      <c r="BH7612" t="s">
        <v>30098</v>
      </c>
      <c r="BJ7612">
        <v>680588052</v>
      </c>
    </row>
    <row r="7613" spans="1:62" x14ac:dyDescent="0.25">
      <c r="A7613" t="s">
        <v>30116</v>
      </c>
      <c r="B7613" s="2">
        <v>43559</v>
      </c>
      <c r="C7613" t="s">
        <v>63</v>
      </c>
      <c r="D7613" s="3">
        <v>43509.519148506944</v>
      </c>
      <c r="E7613" t="s">
        <v>64</v>
      </c>
      <c r="F7613" s="2">
        <v>43586</v>
      </c>
      <c r="G7613" s="2">
        <v>43769</v>
      </c>
      <c r="H7613" t="s">
        <v>29929</v>
      </c>
      <c r="J7613" t="s">
        <v>29930</v>
      </c>
      <c r="K7613" t="s">
        <v>130</v>
      </c>
      <c r="L7613" t="s">
        <v>9662</v>
      </c>
      <c r="M7613" t="s">
        <v>147</v>
      </c>
      <c r="N7613">
        <v>19118</v>
      </c>
      <c r="O7613" t="s">
        <v>70</v>
      </c>
      <c r="Q7613" t="s">
        <v>29931</v>
      </c>
      <c r="S7613" t="s">
        <v>72</v>
      </c>
      <c r="T7613" t="s">
        <v>28432</v>
      </c>
      <c r="U7613" t="s">
        <v>28433</v>
      </c>
      <c r="V7613" t="s">
        <v>28434</v>
      </c>
      <c r="W7613" t="s">
        <v>308</v>
      </c>
      <c r="X7613" t="s">
        <v>1533</v>
      </c>
      <c r="Y7613" t="str">
        <f>"35-3031"</f>
        <v>35-3031</v>
      </c>
      <c r="Z7613" t="s">
        <v>410</v>
      </c>
      <c r="AA7613">
        <v>713910</v>
      </c>
      <c r="AB7613">
        <v>6</v>
      </c>
      <c r="AC7613">
        <v>6</v>
      </c>
      <c r="AD7613" t="s">
        <v>79</v>
      </c>
      <c r="AE7613" t="s">
        <v>95</v>
      </c>
      <c r="AF7613">
        <v>40</v>
      </c>
      <c r="AG7613" s="4">
        <v>0.25</v>
      </c>
      <c r="AH7613" s="4">
        <v>0.99652777777777779</v>
      </c>
      <c r="AI7613" s="6">
        <v>13</v>
      </c>
      <c r="AJ7613">
        <v>19.5</v>
      </c>
      <c r="AL7613" t="s">
        <v>81</v>
      </c>
      <c r="AM7613" t="s">
        <v>82</v>
      </c>
      <c r="AO7613" t="s">
        <v>83</v>
      </c>
      <c r="AR7613" t="s">
        <v>82</v>
      </c>
      <c r="AT7613" t="s">
        <v>82</v>
      </c>
      <c r="AW7613" t="s">
        <v>72</v>
      </c>
      <c r="AX7613">
        <v>3</v>
      </c>
      <c r="AY7613" t="s">
        <v>9662</v>
      </c>
      <c r="AZ7613" t="s">
        <v>9662</v>
      </c>
      <c r="BA7613" t="s">
        <v>147</v>
      </c>
      <c r="BB7613">
        <v>19118</v>
      </c>
      <c r="BC7613" t="s">
        <v>87</v>
      </c>
      <c r="BH7613" t="s">
        <v>29930</v>
      </c>
      <c r="BJ7613">
        <v>230969420</v>
      </c>
    </row>
    <row r="7614" spans="1:62" x14ac:dyDescent="0.25">
      <c r="A7614" t="s">
        <v>30140</v>
      </c>
      <c r="B7614" s="2">
        <v>43559</v>
      </c>
      <c r="C7614" t="s">
        <v>63</v>
      </c>
      <c r="D7614" s="3">
        <v>43509.507038761571</v>
      </c>
      <c r="E7614" t="s">
        <v>64</v>
      </c>
      <c r="F7614" s="2">
        <v>43586</v>
      </c>
      <c r="G7614" s="2">
        <v>43769</v>
      </c>
      <c r="H7614" t="s">
        <v>29886</v>
      </c>
      <c r="J7614" t="s">
        <v>29887</v>
      </c>
      <c r="K7614" t="s">
        <v>130</v>
      </c>
      <c r="L7614" t="s">
        <v>29888</v>
      </c>
      <c r="M7614" t="s">
        <v>5849</v>
      </c>
      <c r="N7614">
        <v>88312</v>
      </c>
      <c r="O7614" t="s">
        <v>70</v>
      </c>
      <c r="Q7614" t="s">
        <v>29889</v>
      </c>
      <c r="S7614" t="s">
        <v>72</v>
      </c>
      <c r="T7614" t="s">
        <v>28432</v>
      </c>
      <c r="U7614" t="s">
        <v>28433</v>
      </c>
      <c r="V7614" t="s">
        <v>28434</v>
      </c>
      <c r="W7614" t="s">
        <v>308</v>
      </c>
      <c r="X7614" t="s">
        <v>30141</v>
      </c>
      <c r="Y7614" t="str">
        <f>"39-3091"</f>
        <v>39-3091</v>
      </c>
      <c r="Z7614" t="s">
        <v>677</v>
      </c>
      <c r="AA7614">
        <v>713910</v>
      </c>
      <c r="AB7614">
        <v>7</v>
      </c>
      <c r="AC7614">
        <v>7</v>
      </c>
      <c r="AD7614" t="s">
        <v>79</v>
      </c>
      <c r="AE7614" t="s">
        <v>95</v>
      </c>
      <c r="AF7614">
        <v>40</v>
      </c>
      <c r="AG7614" s="4">
        <v>0.25</v>
      </c>
      <c r="AH7614" s="4">
        <v>0.875</v>
      </c>
      <c r="AI7614" s="5">
        <v>12.5</v>
      </c>
      <c r="AJ7614">
        <v>18.75</v>
      </c>
      <c r="AL7614" t="s">
        <v>81</v>
      </c>
      <c r="AM7614" t="s">
        <v>82</v>
      </c>
      <c r="AO7614" t="s">
        <v>83</v>
      </c>
      <c r="AR7614" t="s">
        <v>82</v>
      </c>
      <c r="AT7614" t="s">
        <v>82</v>
      </c>
      <c r="AW7614" t="s">
        <v>82</v>
      </c>
      <c r="AY7614" t="s">
        <v>29888</v>
      </c>
      <c r="AZ7614" t="s">
        <v>4750</v>
      </c>
      <c r="BA7614" t="s">
        <v>5849</v>
      </c>
      <c r="BB7614">
        <v>88312</v>
      </c>
      <c r="BC7614" t="s">
        <v>87</v>
      </c>
      <c r="BH7614" t="s">
        <v>29887</v>
      </c>
      <c r="BJ7614">
        <v>850203212</v>
      </c>
    </row>
    <row r="7615" spans="1:62" x14ac:dyDescent="0.25">
      <c r="A7615" t="s">
        <v>30154</v>
      </c>
      <c r="B7615" s="2">
        <v>43559</v>
      </c>
      <c r="C7615" t="s">
        <v>63</v>
      </c>
      <c r="D7615" s="3">
        <v>43510.38825664352</v>
      </c>
      <c r="E7615" t="s">
        <v>64</v>
      </c>
      <c r="F7615" s="2">
        <v>43586</v>
      </c>
      <c r="G7615" s="2">
        <v>43769</v>
      </c>
      <c r="H7615" t="s">
        <v>30101</v>
      </c>
      <c r="J7615" t="s">
        <v>30102</v>
      </c>
      <c r="K7615" t="s">
        <v>130</v>
      </c>
      <c r="L7615" t="s">
        <v>1446</v>
      </c>
      <c r="M7615" t="s">
        <v>308</v>
      </c>
      <c r="N7615">
        <v>7081</v>
      </c>
      <c r="O7615" t="s">
        <v>70</v>
      </c>
      <c r="Q7615" t="s">
        <v>30103</v>
      </c>
      <c r="S7615" t="s">
        <v>72</v>
      </c>
      <c r="T7615" t="s">
        <v>28432</v>
      </c>
      <c r="U7615" t="s">
        <v>28433</v>
      </c>
      <c r="V7615" t="s">
        <v>28434</v>
      </c>
      <c r="W7615" t="s">
        <v>308</v>
      </c>
      <c r="X7615" t="s">
        <v>1533</v>
      </c>
      <c r="Y7615" t="str">
        <f>"35-3031"</f>
        <v>35-3031</v>
      </c>
      <c r="Z7615" t="s">
        <v>410</v>
      </c>
      <c r="AA7615">
        <v>713910</v>
      </c>
      <c r="AB7615">
        <v>8</v>
      </c>
      <c r="AC7615">
        <v>8</v>
      </c>
      <c r="AD7615" t="s">
        <v>79</v>
      </c>
      <c r="AE7615" t="s">
        <v>95</v>
      </c>
      <c r="AF7615">
        <v>40</v>
      </c>
      <c r="AG7615" s="4">
        <v>0.29166666666666669</v>
      </c>
      <c r="AH7615" s="4">
        <v>0.79166666666666663</v>
      </c>
      <c r="AI7615" s="5">
        <v>14.31</v>
      </c>
      <c r="AJ7615">
        <v>21.47</v>
      </c>
      <c r="AL7615" t="s">
        <v>81</v>
      </c>
      <c r="AM7615" t="s">
        <v>82</v>
      </c>
      <c r="AO7615" t="s">
        <v>83</v>
      </c>
      <c r="AR7615" t="s">
        <v>82</v>
      </c>
      <c r="AT7615" t="s">
        <v>82</v>
      </c>
      <c r="AW7615" t="s">
        <v>72</v>
      </c>
      <c r="AX7615">
        <v>3</v>
      </c>
      <c r="AY7615" t="s">
        <v>1446</v>
      </c>
      <c r="AZ7615" t="s">
        <v>7309</v>
      </c>
      <c r="BA7615" t="s">
        <v>308</v>
      </c>
      <c r="BB7615">
        <v>7081</v>
      </c>
      <c r="BC7615" t="s">
        <v>87</v>
      </c>
      <c r="BH7615" t="s">
        <v>30102</v>
      </c>
      <c r="BJ7615">
        <v>220752220</v>
      </c>
    </row>
    <row r="7616" spans="1:62" x14ac:dyDescent="0.25">
      <c r="A7616" t="s">
        <v>30163</v>
      </c>
      <c r="B7616" s="2">
        <v>43559</v>
      </c>
      <c r="C7616" t="s">
        <v>63</v>
      </c>
      <c r="D7616" s="3">
        <v>43509.530691319444</v>
      </c>
      <c r="E7616" t="s">
        <v>64</v>
      </c>
      <c r="F7616" s="2">
        <v>43586</v>
      </c>
      <c r="G7616" s="2">
        <v>43769</v>
      </c>
      <c r="H7616" t="s">
        <v>30164</v>
      </c>
      <c r="J7616" t="s">
        <v>30165</v>
      </c>
      <c r="K7616" t="s">
        <v>130</v>
      </c>
      <c r="L7616" t="s">
        <v>5686</v>
      </c>
      <c r="M7616" t="s">
        <v>100</v>
      </c>
      <c r="N7616">
        <v>28461</v>
      </c>
      <c r="O7616" t="s">
        <v>70</v>
      </c>
      <c r="Q7616" t="s">
        <v>30166</v>
      </c>
      <c r="S7616" t="s">
        <v>72</v>
      </c>
      <c r="T7616" t="s">
        <v>28432</v>
      </c>
      <c r="U7616" t="s">
        <v>28433</v>
      </c>
      <c r="V7616" t="s">
        <v>28434</v>
      </c>
      <c r="W7616" t="s">
        <v>308</v>
      </c>
      <c r="X7616" t="s">
        <v>1844</v>
      </c>
      <c r="Y7616" t="str">
        <f>"35-2014"</f>
        <v>35-2014</v>
      </c>
      <c r="Z7616" t="s">
        <v>301</v>
      </c>
      <c r="AA7616">
        <v>713910</v>
      </c>
      <c r="AB7616">
        <v>6</v>
      </c>
      <c r="AC7616">
        <v>6</v>
      </c>
      <c r="AD7616" t="s">
        <v>79</v>
      </c>
      <c r="AE7616" t="s">
        <v>95</v>
      </c>
      <c r="AF7616">
        <v>40</v>
      </c>
      <c r="AG7616" s="4">
        <v>0.375</v>
      </c>
      <c r="AH7616" s="4">
        <v>0.91666666666666663</v>
      </c>
      <c r="AI7616" s="6">
        <v>14</v>
      </c>
      <c r="AJ7616">
        <v>21</v>
      </c>
      <c r="AL7616" t="s">
        <v>81</v>
      </c>
      <c r="AM7616" t="s">
        <v>82</v>
      </c>
      <c r="AO7616" t="s">
        <v>83</v>
      </c>
      <c r="AR7616" t="s">
        <v>82</v>
      </c>
      <c r="AT7616" t="s">
        <v>82</v>
      </c>
      <c r="AW7616" t="s">
        <v>72</v>
      </c>
      <c r="AX7616">
        <v>3</v>
      </c>
      <c r="AY7616" t="s">
        <v>5686</v>
      </c>
      <c r="AZ7616" t="s">
        <v>5687</v>
      </c>
      <c r="BA7616" t="s">
        <v>100</v>
      </c>
      <c r="BB7616">
        <v>28461</v>
      </c>
      <c r="BC7616" t="s">
        <v>87</v>
      </c>
      <c r="BH7616" t="s">
        <v>30165</v>
      </c>
      <c r="BJ7616">
        <v>200498430</v>
      </c>
    </row>
    <row r="7617" spans="1:62" x14ac:dyDescent="0.25">
      <c r="A7617" t="s">
        <v>34736</v>
      </c>
      <c r="B7617" s="2">
        <v>43559</v>
      </c>
      <c r="C7617" t="s">
        <v>63</v>
      </c>
      <c r="D7617" s="3">
        <v>43474.442367037038</v>
      </c>
      <c r="E7617" t="s">
        <v>64</v>
      </c>
      <c r="F7617" s="2">
        <v>43559</v>
      </c>
      <c r="G7617" s="2">
        <v>43819</v>
      </c>
      <c r="H7617" t="s">
        <v>34737</v>
      </c>
      <c r="I7617" t="s">
        <v>34738</v>
      </c>
      <c r="J7617" t="s">
        <v>15114</v>
      </c>
      <c r="K7617" t="s">
        <v>67</v>
      </c>
      <c r="L7617" t="s">
        <v>15115</v>
      </c>
      <c r="M7617" t="s">
        <v>197</v>
      </c>
      <c r="N7617">
        <v>52040</v>
      </c>
      <c r="O7617" t="s">
        <v>70</v>
      </c>
      <c r="Q7617" t="s">
        <v>15116</v>
      </c>
      <c r="S7617" t="s">
        <v>72</v>
      </c>
      <c r="T7617" t="s">
        <v>34704</v>
      </c>
      <c r="U7617" t="s">
        <v>12045</v>
      </c>
      <c r="V7617" t="s">
        <v>12046</v>
      </c>
      <c r="W7617" t="s">
        <v>197</v>
      </c>
      <c r="X7617" t="s">
        <v>13662</v>
      </c>
      <c r="Y7617" t="str">
        <f>"51-7042"</f>
        <v>51-7042</v>
      </c>
      <c r="Z7617" t="s">
        <v>4985</v>
      </c>
      <c r="AA7617">
        <v>321214</v>
      </c>
      <c r="AB7617">
        <v>10</v>
      </c>
      <c r="AC7617">
        <v>10</v>
      </c>
      <c r="AD7617" t="s">
        <v>79</v>
      </c>
      <c r="AE7617" t="s">
        <v>95</v>
      </c>
      <c r="AF7617">
        <v>40</v>
      </c>
      <c r="AG7617" s="4">
        <v>0.64583333333333337</v>
      </c>
      <c r="AH7617" s="4">
        <v>4.1666666666666664E-2</v>
      </c>
      <c r="AI7617" s="5">
        <v>13.51</v>
      </c>
      <c r="AJ7617">
        <v>20.27</v>
      </c>
      <c r="AM7617" t="s">
        <v>82</v>
      </c>
      <c r="AO7617" t="s">
        <v>83</v>
      </c>
      <c r="AP7617" t="s">
        <v>67</v>
      </c>
      <c r="AQ7617" t="s">
        <v>67</v>
      </c>
      <c r="AR7617" t="s">
        <v>82</v>
      </c>
      <c r="AT7617" t="s">
        <v>82</v>
      </c>
      <c r="AW7617" t="s">
        <v>82</v>
      </c>
      <c r="AY7617" t="s">
        <v>15115</v>
      </c>
      <c r="AZ7617" t="s">
        <v>15118</v>
      </c>
      <c r="BA7617" t="s">
        <v>197</v>
      </c>
      <c r="BB7617">
        <v>52040</v>
      </c>
      <c r="BC7617" t="s">
        <v>87</v>
      </c>
      <c r="BD7617" t="s">
        <v>67</v>
      </c>
      <c r="BE7617" t="s">
        <v>67</v>
      </c>
      <c r="BH7617" t="s">
        <v>15114</v>
      </c>
      <c r="BI7617" t="s">
        <v>683</v>
      </c>
      <c r="BJ7617">
        <v>472425554</v>
      </c>
    </row>
    <row r="7618" spans="1:62" x14ac:dyDescent="0.25">
      <c r="A7618" t="s">
        <v>35214</v>
      </c>
      <c r="B7618" s="2">
        <v>43559</v>
      </c>
      <c r="C7618" t="s">
        <v>63</v>
      </c>
      <c r="D7618" s="3">
        <v>43472.547605081018</v>
      </c>
      <c r="E7618" t="s">
        <v>64</v>
      </c>
      <c r="F7618" s="2">
        <v>43563</v>
      </c>
      <c r="G7618" s="2">
        <v>43812</v>
      </c>
      <c r="H7618" t="s">
        <v>35215</v>
      </c>
      <c r="J7618" t="s">
        <v>35216</v>
      </c>
      <c r="L7618" t="s">
        <v>29733</v>
      </c>
      <c r="M7618" t="s">
        <v>136</v>
      </c>
      <c r="N7618">
        <v>20876</v>
      </c>
      <c r="O7618" t="s">
        <v>70</v>
      </c>
      <c r="Q7618" t="s">
        <v>35217</v>
      </c>
      <c r="S7618" t="s">
        <v>72</v>
      </c>
      <c r="T7618" t="s">
        <v>11888</v>
      </c>
      <c r="U7618" t="s">
        <v>11889</v>
      </c>
      <c r="V7618" t="s">
        <v>863</v>
      </c>
      <c r="W7618" t="s">
        <v>105</v>
      </c>
      <c r="X7618" t="s">
        <v>35218</v>
      </c>
      <c r="Y7618" t="str">
        <f>"47-3015"</f>
        <v>47-3015</v>
      </c>
      <c r="Z7618" t="s">
        <v>3727</v>
      </c>
      <c r="AA7618">
        <v>238220</v>
      </c>
      <c r="AB7618">
        <v>27</v>
      </c>
      <c r="AC7618">
        <v>27</v>
      </c>
      <c r="AD7618" t="s">
        <v>79</v>
      </c>
      <c r="AE7618" t="s">
        <v>95</v>
      </c>
      <c r="AF7618">
        <v>40</v>
      </c>
      <c r="AG7618" s="4">
        <v>0.29166666666666669</v>
      </c>
      <c r="AH7618" s="4">
        <v>0.64583333333333337</v>
      </c>
      <c r="AI7618" s="5">
        <v>16.440000000000001</v>
      </c>
      <c r="AJ7618">
        <v>24.66</v>
      </c>
      <c r="AK7618">
        <v>24.66</v>
      </c>
      <c r="AL7618" t="s">
        <v>81</v>
      </c>
      <c r="AM7618" t="s">
        <v>82</v>
      </c>
      <c r="AO7618" t="s">
        <v>83</v>
      </c>
      <c r="AR7618" t="s">
        <v>82</v>
      </c>
      <c r="AT7618" t="s">
        <v>82</v>
      </c>
      <c r="AW7618" t="s">
        <v>72</v>
      </c>
      <c r="AX7618">
        <v>3</v>
      </c>
      <c r="AY7618" t="s">
        <v>29733</v>
      </c>
      <c r="AZ7618" t="s">
        <v>291</v>
      </c>
      <c r="BA7618" t="s">
        <v>136</v>
      </c>
      <c r="BB7618">
        <v>20876</v>
      </c>
      <c r="BC7618" t="s">
        <v>79</v>
      </c>
      <c r="BH7618" t="s">
        <v>35216</v>
      </c>
      <c r="BJ7618">
        <v>582536524</v>
      </c>
    </row>
    <row r="7619" spans="1:62" x14ac:dyDescent="0.25">
      <c r="A7619" t="s">
        <v>35652</v>
      </c>
      <c r="B7619" s="2">
        <v>43559</v>
      </c>
      <c r="C7619" t="s">
        <v>63</v>
      </c>
      <c r="D7619" s="3">
        <v>43496.282968761574</v>
      </c>
      <c r="E7619" t="s">
        <v>64</v>
      </c>
      <c r="F7619" s="2">
        <v>43586</v>
      </c>
      <c r="G7619" s="2">
        <v>43738</v>
      </c>
      <c r="H7619" t="s">
        <v>35653</v>
      </c>
      <c r="I7619" t="s">
        <v>35654</v>
      </c>
      <c r="J7619" t="s">
        <v>35655</v>
      </c>
      <c r="L7619" t="s">
        <v>35656</v>
      </c>
      <c r="M7619" t="s">
        <v>232</v>
      </c>
      <c r="N7619">
        <v>11550</v>
      </c>
      <c r="O7619" t="s">
        <v>70</v>
      </c>
      <c r="Q7619" t="s">
        <v>35657</v>
      </c>
      <c r="S7619" t="s">
        <v>72</v>
      </c>
      <c r="T7619" t="s">
        <v>651</v>
      </c>
      <c r="U7619" t="s">
        <v>652</v>
      </c>
      <c r="V7619" t="s">
        <v>653</v>
      </c>
      <c r="W7619" t="s">
        <v>207</v>
      </c>
      <c r="X7619" t="s">
        <v>16152</v>
      </c>
      <c r="Y7619" t="str">
        <f>"35-3031"</f>
        <v>35-3031</v>
      </c>
      <c r="Z7619" t="s">
        <v>410</v>
      </c>
      <c r="AA7619">
        <v>713910</v>
      </c>
      <c r="AB7619">
        <v>8</v>
      </c>
      <c r="AC7619">
        <v>8</v>
      </c>
      <c r="AD7619" t="s">
        <v>79</v>
      </c>
      <c r="AE7619" t="s">
        <v>95</v>
      </c>
      <c r="AF7619">
        <v>40</v>
      </c>
      <c r="AG7619" s="4">
        <v>0.375</v>
      </c>
      <c r="AH7619" s="4">
        <v>0.70833333333333337</v>
      </c>
      <c r="AI7619" s="5">
        <v>14.19</v>
      </c>
      <c r="AJ7619">
        <v>21.29</v>
      </c>
      <c r="AK7619">
        <v>24</v>
      </c>
      <c r="AL7619" t="s">
        <v>81</v>
      </c>
      <c r="AM7619" t="s">
        <v>82</v>
      </c>
      <c r="AO7619" t="s">
        <v>83</v>
      </c>
      <c r="AR7619" t="s">
        <v>82</v>
      </c>
      <c r="AT7619" t="s">
        <v>82</v>
      </c>
      <c r="AW7619" t="s">
        <v>72</v>
      </c>
      <c r="AX7619">
        <v>3</v>
      </c>
      <c r="AY7619" t="s">
        <v>35656</v>
      </c>
      <c r="AZ7619" t="s">
        <v>698</v>
      </c>
      <c r="BA7619" t="s">
        <v>232</v>
      </c>
      <c r="BB7619">
        <v>11550</v>
      </c>
      <c r="BC7619" t="s">
        <v>87</v>
      </c>
      <c r="BH7619" t="s">
        <v>35655</v>
      </c>
      <c r="BJ7619">
        <v>110871370</v>
      </c>
    </row>
    <row r="7620" spans="1:62" x14ac:dyDescent="0.25">
      <c r="A7620" t="s">
        <v>36411</v>
      </c>
      <c r="B7620" s="2">
        <v>43559</v>
      </c>
      <c r="C7620" t="s">
        <v>63</v>
      </c>
      <c r="D7620" s="3">
        <v>43488.738934363428</v>
      </c>
      <c r="E7620" t="s">
        <v>117</v>
      </c>
      <c r="H7620" t="s">
        <v>36412</v>
      </c>
      <c r="I7620" t="s">
        <v>36413</v>
      </c>
      <c r="J7620" t="s">
        <v>36414</v>
      </c>
      <c r="L7620" t="s">
        <v>7468</v>
      </c>
      <c r="M7620" t="s">
        <v>7460</v>
      </c>
      <c r="N7620">
        <v>96950</v>
      </c>
      <c r="O7620" t="s">
        <v>70</v>
      </c>
      <c r="Q7620" t="s">
        <v>36415</v>
      </c>
      <c r="S7620" t="s">
        <v>72</v>
      </c>
      <c r="T7620" t="s">
        <v>12845</v>
      </c>
      <c r="U7620" t="s">
        <v>12846</v>
      </c>
      <c r="V7620" t="s">
        <v>7459</v>
      </c>
      <c r="W7620" t="s">
        <v>7460</v>
      </c>
      <c r="X7620" t="s">
        <v>36416</v>
      </c>
      <c r="Y7620" t="str">
        <f>"47-2051"</f>
        <v>47-2051</v>
      </c>
      <c r="Z7620" t="s">
        <v>1383</v>
      </c>
      <c r="AA7620">
        <v>721110</v>
      </c>
      <c r="AB7620">
        <v>90</v>
      </c>
      <c r="AD7620" t="s">
        <v>79</v>
      </c>
      <c r="AE7620" t="s">
        <v>599</v>
      </c>
      <c r="AF7620">
        <v>35</v>
      </c>
      <c r="AG7620" s="4">
        <v>0.25</v>
      </c>
      <c r="AH7620" s="4">
        <v>0.58333333333333337</v>
      </c>
      <c r="AI7620" s="5">
        <v>7.25</v>
      </c>
      <c r="AJ7620">
        <v>10.88</v>
      </c>
      <c r="AK7620">
        <v>10.88</v>
      </c>
      <c r="AL7620" t="s">
        <v>81</v>
      </c>
      <c r="AM7620" t="s">
        <v>82</v>
      </c>
      <c r="AO7620" t="s">
        <v>213</v>
      </c>
      <c r="AR7620" t="s">
        <v>82</v>
      </c>
      <c r="AT7620" t="s">
        <v>82</v>
      </c>
      <c r="AW7620" t="s">
        <v>72</v>
      </c>
      <c r="AX7620">
        <v>12</v>
      </c>
      <c r="AY7620" t="s">
        <v>7468</v>
      </c>
      <c r="AZ7620" t="s">
        <v>130</v>
      </c>
      <c r="BA7620" t="s">
        <v>7460</v>
      </c>
      <c r="BB7620">
        <v>96950</v>
      </c>
      <c r="BC7620" t="s">
        <v>87</v>
      </c>
      <c r="BH7620" t="s">
        <v>36417</v>
      </c>
      <c r="BI7620" t="s">
        <v>36418</v>
      </c>
      <c r="BJ7620">
        <v>660868352</v>
      </c>
    </row>
    <row r="7621" spans="1:62" x14ac:dyDescent="0.25">
      <c r="A7621" t="s">
        <v>36954</v>
      </c>
      <c r="B7621" s="2">
        <v>43559</v>
      </c>
      <c r="C7621" t="s">
        <v>63</v>
      </c>
      <c r="D7621" s="3">
        <v>43488.736408206016</v>
      </c>
      <c r="E7621" t="s">
        <v>117</v>
      </c>
      <c r="H7621" t="s">
        <v>36412</v>
      </c>
      <c r="I7621" t="s">
        <v>36413</v>
      </c>
      <c r="J7621" t="s">
        <v>36414</v>
      </c>
      <c r="L7621" t="s">
        <v>7468</v>
      </c>
      <c r="M7621" t="s">
        <v>7460</v>
      </c>
      <c r="N7621">
        <v>96950</v>
      </c>
      <c r="O7621" t="s">
        <v>70</v>
      </c>
      <c r="Q7621" t="s">
        <v>36415</v>
      </c>
      <c r="S7621" t="s">
        <v>72</v>
      </c>
      <c r="T7621" t="s">
        <v>12845</v>
      </c>
      <c r="U7621" t="s">
        <v>12846</v>
      </c>
      <c r="V7621" t="s">
        <v>7459</v>
      </c>
      <c r="W7621" t="s">
        <v>7460</v>
      </c>
      <c r="X7621" t="s">
        <v>36955</v>
      </c>
      <c r="Y7621" t="str">
        <f>"47-2031"</f>
        <v>47-2031</v>
      </c>
      <c r="Z7621" t="s">
        <v>1508</v>
      </c>
      <c r="AA7621">
        <v>721110</v>
      </c>
      <c r="AB7621">
        <v>110</v>
      </c>
      <c r="AD7621" t="s">
        <v>79</v>
      </c>
      <c r="AE7621" t="s">
        <v>599</v>
      </c>
      <c r="AF7621">
        <v>35</v>
      </c>
      <c r="AG7621" s="4">
        <v>0.25</v>
      </c>
      <c r="AH7621" s="4">
        <v>0.58333333333333337</v>
      </c>
      <c r="AI7621" s="5">
        <v>7.25</v>
      </c>
      <c r="AJ7621">
        <v>10.88</v>
      </c>
      <c r="AK7621">
        <v>10.88</v>
      </c>
      <c r="AL7621" t="s">
        <v>81</v>
      </c>
      <c r="AM7621" t="s">
        <v>82</v>
      </c>
      <c r="AO7621" t="s">
        <v>213</v>
      </c>
      <c r="AR7621" t="s">
        <v>82</v>
      </c>
      <c r="AT7621" t="s">
        <v>82</v>
      </c>
      <c r="AW7621" t="s">
        <v>72</v>
      </c>
      <c r="AX7621">
        <v>12</v>
      </c>
      <c r="AY7621" t="s">
        <v>7468</v>
      </c>
      <c r="AZ7621" t="s">
        <v>130</v>
      </c>
      <c r="BA7621" t="s">
        <v>7460</v>
      </c>
      <c r="BB7621">
        <v>96950</v>
      </c>
      <c r="BC7621" t="s">
        <v>87</v>
      </c>
      <c r="BH7621" t="s">
        <v>36417</v>
      </c>
      <c r="BI7621" t="s">
        <v>36418</v>
      </c>
      <c r="BJ7621">
        <v>660868352</v>
      </c>
    </row>
    <row r="7622" spans="1:62" x14ac:dyDescent="0.25">
      <c r="A7622" t="s">
        <v>36963</v>
      </c>
      <c r="B7622" s="2">
        <v>43559</v>
      </c>
      <c r="C7622" t="s">
        <v>63</v>
      </c>
      <c r="D7622" s="3">
        <v>43488.752234317129</v>
      </c>
      <c r="E7622" t="s">
        <v>117</v>
      </c>
      <c r="H7622" t="s">
        <v>36412</v>
      </c>
      <c r="I7622" t="s">
        <v>36413</v>
      </c>
      <c r="J7622" t="s">
        <v>36414</v>
      </c>
      <c r="L7622" t="s">
        <v>7468</v>
      </c>
      <c r="M7622" t="s">
        <v>7460</v>
      </c>
      <c r="N7622">
        <v>96950</v>
      </c>
      <c r="O7622" t="s">
        <v>70</v>
      </c>
      <c r="Q7622" t="s">
        <v>36415</v>
      </c>
      <c r="S7622" t="s">
        <v>72</v>
      </c>
      <c r="T7622" t="s">
        <v>12845</v>
      </c>
      <c r="U7622" t="s">
        <v>12846</v>
      </c>
      <c r="V7622" t="s">
        <v>7459</v>
      </c>
      <c r="W7622" t="s">
        <v>7460</v>
      </c>
      <c r="X7622" t="s">
        <v>36964</v>
      </c>
      <c r="Y7622" t="str">
        <f>"47-2171"</f>
        <v>47-2171</v>
      </c>
      <c r="Z7622" t="s">
        <v>16799</v>
      </c>
      <c r="AA7622">
        <v>721110</v>
      </c>
      <c r="AB7622">
        <v>55</v>
      </c>
      <c r="AD7622" t="s">
        <v>79</v>
      </c>
      <c r="AE7622" t="s">
        <v>599</v>
      </c>
      <c r="AF7622">
        <v>35</v>
      </c>
      <c r="AG7622" s="4">
        <v>0.25</v>
      </c>
      <c r="AH7622" s="4">
        <v>0.58333333333333337</v>
      </c>
      <c r="AI7622" s="5">
        <v>15.1</v>
      </c>
      <c r="AJ7622">
        <v>22.65</v>
      </c>
      <c r="AK7622">
        <v>22.65</v>
      </c>
      <c r="AL7622" t="s">
        <v>81</v>
      </c>
      <c r="AM7622" t="s">
        <v>82</v>
      </c>
      <c r="AO7622" t="s">
        <v>213</v>
      </c>
      <c r="AR7622" t="s">
        <v>82</v>
      </c>
      <c r="AT7622" t="s">
        <v>82</v>
      </c>
      <c r="AW7622" t="s">
        <v>72</v>
      </c>
      <c r="AX7622">
        <v>12</v>
      </c>
      <c r="AY7622" t="s">
        <v>7468</v>
      </c>
      <c r="AZ7622" t="s">
        <v>130</v>
      </c>
      <c r="BA7622" t="s">
        <v>7460</v>
      </c>
      <c r="BB7622">
        <v>96950</v>
      </c>
      <c r="BC7622" t="s">
        <v>87</v>
      </c>
      <c r="BH7622" t="s">
        <v>36417</v>
      </c>
      <c r="BI7622" t="s">
        <v>36418</v>
      </c>
      <c r="BJ7622">
        <v>660868352</v>
      </c>
    </row>
    <row r="7623" spans="1:62" x14ac:dyDescent="0.25">
      <c r="A7623" t="s">
        <v>36965</v>
      </c>
      <c r="B7623" s="2">
        <v>43559</v>
      </c>
      <c r="C7623" t="s">
        <v>63</v>
      </c>
      <c r="D7623" s="3">
        <v>43488.744720057868</v>
      </c>
      <c r="E7623" t="s">
        <v>117</v>
      </c>
      <c r="H7623" t="s">
        <v>36412</v>
      </c>
      <c r="I7623" t="s">
        <v>36413</v>
      </c>
      <c r="J7623" t="s">
        <v>36414</v>
      </c>
      <c r="L7623" t="s">
        <v>7468</v>
      </c>
      <c r="M7623" t="s">
        <v>7460</v>
      </c>
      <c r="N7623">
        <v>96950</v>
      </c>
      <c r="O7623" t="s">
        <v>70</v>
      </c>
      <c r="Q7623" t="s">
        <v>36415</v>
      </c>
      <c r="S7623" t="s">
        <v>72</v>
      </c>
      <c r="T7623" t="s">
        <v>12845</v>
      </c>
      <c r="U7623" t="s">
        <v>12846</v>
      </c>
      <c r="V7623" t="s">
        <v>7459</v>
      </c>
      <c r="W7623" t="s">
        <v>7460</v>
      </c>
      <c r="X7623" t="s">
        <v>36966</v>
      </c>
      <c r="Y7623" t="str">
        <f>"47-2073"</f>
        <v>47-2073</v>
      </c>
      <c r="Z7623" t="s">
        <v>968</v>
      </c>
      <c r="AA7623">
        <v>721110</v>
      </c>
      <c r="AB7623">
        <v>30</v>
      </c>
      <c r="AD7623" t="s">
        <v>79</v>
      </c>
      <c r="AE7623" t="s">
        <v>599</v>
      </c>
      <c r="AF7623">
        <v>35</v>
      </c>
      <c r="AG7623" s="4">
        <v>0.25</v>
      </c>
      <c r="AH7623" s="4">
        <v>0.58333333333333337</v>
      </c>
      <c r="AI7623" s="5">
        <v>11.77</v>
      </c>
      <c r="AJ7623">
        <v>17.68</v>
      </c>
      <c r="AK7623">
        <v>17.68</v>
      </c>
      <c r="AL7623" t="s">
        <v>81</v>
      </c>
      <c r="AM7623" t="s">
        <v>82</v>
      </c>
      <c r="AO7623" t="s">
        <v>213</v>
      </c>
      <c r="AR7623" t="s">
        <v>82</v>
      </c>
      <c r="AT7623" t="s">
        <v>82</v>
      </c>
      <c r="AW7623" t="s">
        <v>72</v>
      </c>
      <c r="AX7623">
        <v>12</v>
      </c>
      <c r="AY7623" t="s">
        <v>7468</v>
      </c>
      <c r="AZ7623" t="s">
        <v>130</v>
      </c>
      <c r="BA7623" t="s">
        <v>7460</v>
      </c>
      <c r="BB7623">
        <v>96950</v>
      </c>
      <c r="BC7623" t="s">
        <v>87</v>
      </c>
      <c r="BH7623" t="s">
        <v>36417</v>
      </c>
      <c r="BI7623" t="s">
        <v>36418</v>
      </c>
      <c r="BJ7623">
        <v>660868352</v>
      </c>
    </row>
    <row r="7624" spans="1:62" x14ac:dyDescent="0.25">
      <c r="A7624" t="s">
        <v>36974</v>
      </c>
      <c r="B7624" s="2">
        <v>43559</v>
      </c>
      <c r="C7624" t="s">
        <v>63</v>
      </c>
      <c r="D7624" s="3">
        <v>43488.748334270836</v>
      </c>
      <c r="E7624" t="s">
        <v>117</v>
      </c>
      <c r="H7624" t="s">
        <v>36412</v>
      </c>
      <c r="I7624" t="s">
        <v>36413</v>
      </c>
      <c r="J7624" t="s">
        <v>36414</v>
      </c>
      <c r="L7624" t="s">
        <v>7468</v>
      </c>
      <c r="M7624" t="s">
        <v>7460</v>
      </c>
      <c r="N7624">
        <v>96950</v>
      </c>
      <c r="O7624" t="s">
        <v>70</v>
      </c>
      <c r="Q7624" t="s">
        <v>36415</v>
      </c>
      <c r="S7624" t="s">
        <v>72</v>
      </c>
      <c r="T7624" t="s">
        <v>12845</v>
      </c>
      <c r="U7624" t="s">
        <v>12846</v>
      </c>
      <c r="V7624" t="s">
        <v>7459</v>
      </c>
      <c r="W7624" t="s">
        <v>7460</v>
      </c>
      <c r="X7624" t="s">
        <v>36975</v>
      </c>
      <c r="Y7624" t="str">
        <f>"47-2111"</f>
        <v>47-2111</v>
      </c>
      <c r="Z7624" t="s">
        <v>3145</v>
      </c>
      <c r="AA7624">
        <v>721110</v>
      </c>
      <c r="AB7624">
        <v>100</v>
      </c>
      <c r="AD7624" t="s">
        <v>79</v>
      </c>
      <c r="AE7624" t="s">
        <v>599</v>
      </c>
      <c r="AF7624">
        <v>35</v>
      </c>
      <c r="AG7624" s="4">
        <v>0.25</v>
      </c>
      <c r="AH7624" s="4">
        <v>0.58333333333333337</v>
      </c>
      <c r="AI7624" s="5">
        <v>7.98</v>
      </c>
      <c r="AJ7624">
        <v>11.97</v>
      </c>
      <c r="AK7624">
        <v>11.97</v>
      </c>
      <c r="AL7624" t="s">
        <v>81</v>
      </c>
      <c r="AM7624" t="s">
        <v>82</v>
      </c>
      <c r="AO7624" t="s">
        <v>213</v>
      </c>
      <c r="AR7624" t="s">
        <v>82</v>
      </c>
      <c r="AT7624" t="s">
        <v>82</v>
      </c>
      <c r="AW7624" t="s">
        <v>72</v>
      </c>
      <c r="AX7624">
        <v>24</v>
      </c>
      <c r="AY7624" t="s">
        <v>7468</v>
      </c>
      <c r="AZ7624" t="s">
        <v>130</v>
      </c>
      <c r="BA7624" t="s">
        <v>7460</v>
      </c>
      <c r="BB7624">
        <v>96950</v>
      </c>
      <c r="BC7624" t="s">
        <v>87</v>
      </c>
      <c r="BH7624" t="s">
        <v>36417</v>
      </c>
      <c r="BI7624" t="s">
        <v>36418</v>
      </c>
      <c r="BJ7624">
        <v>660868352</v>
      </c>
    </row>
    <row r="7625" spans="1:62" x14ac:dyDescent="0.25">
      <c r="A7625" t="s">
        <v>37000</v>
      </c>
      <c r="B7625" s="2">
        <v>43559</v>
      </c>
      <c r="C7625" t="s">
        <v>63</v>
      </c>
      <c r="D7625" s="3">
        <v>43488.746550266202</v>
      </c>
      <c r="E7625" t="s">
        <v>117</v>
      </c>
      <c r="H7625" t="s">
        <v>36412</v>
      </c>
      <c r="I7625" t="s">
        <v>36413</v>
      </c>
      <c r="J7625" t="s">
        <v>36414</v>
      </c>
      <c r="L7625" t="s">
        <v>7468</v>
      </c>
      <c r="M7625" t="s">
        <v>7460</v>
      </c>
      <c r="N7625">
        <v>96950</v>
      </c>
      <c r="O7625" t="s">
        <v>70</v>
      </c>
      <c r="Q7625" t="s">
        <v>36415</v>
      </c>
      <c r="S7625" t="s">
        <v>72</v>
      </c>
      <c r="T7625" t="s">
        <v>12845</v>
      </c>
      <c r="U7625" t="s">
        <v>12846</v>
      </c>
      <c r="V7625" t="s">
        <v>7459</v>
      </c>
      <c r="W7625" t="s">
        <v>7460</v>
      </c>
      <c r="X7625" t="s">
        <v>37001</v>
      </c>
      <c r="Y7625" t="str">
        <f>"47-2152"</f>
        <v>47-2152</v>
      </c>
      <c r="Z7625" t="s">
        <v>988</v>
      </c>
      <c r="AA7625">
        <v>721110</v>
      </c>
      <c r="AB7625">
        <v>60</v>
      </c>
      <c r="AD7625" t="s">
        <v>79</v>
      </c>
      <c r="AE7625" t="s">
        <v>599</v>
      </c>
      <c r="AF7625">
        <v>35</v>
      </c>
      <c r="AG7625" s="4">
        <v>0.25</v>
      </c>
      <c r="AH7625" s="4">
        <v>0.58333333333333337</v>
      </c>
      <c r="AI7625" s="5">
        <v>16.5</v>
      </c>
      <c r="AJ7625">
        <v>24.75</v>
      </c>
      <c r="AK7625">
        <v>24.75</v>
      </c>
      <c r="AL7625" t="s">
        <v>81</v>
      </c>
      <c r="AM7625" t="s">
        <v>82</v>
      </c>
      <c r="AO7625" t="s">
        <v>213</v>
      </c>
      <c r="AR7625" t="s">
        <v>82</v>
      </c>
      <c r="AT7625" t="s">
        <v>82</v>
      </c>
      <c r="AW7625" t="s">
        <v>72</v>
      </c>
      <c r="AX7625">
        <v>24</v>
      </c>
      <c r="AY7625" t="s">
        <v>7468</v>
      </c>
      <c r="AZ7625" t="s">
        <v>130</v>
      </c>
      <c r="BA7625" t="s">
        <v>7460</v>
      </c>
      <c r="BB7625">
        <v>96950</v>
      </c>
      <c r="BC7625" t="s">
        <v>87</v>
      </c>
      <c r="BH7625" t="s">
        <v>36417</v>
      </c>
      <c r="BI7625" t="s">
        <v>36418</v>
      </c>
      <c r="BJ7625">
        <v>660868352</v>
      </c>
    </row>
    <row r="7626" spans="1:62" x14ac:dyDescent="0.25">
      <c r="A7626" t="s">
        <v>37002</v>
      </c>
      <c r="B7626" s="2">
        <v>43559</v>
      </c>
      <c r="C7626" t="s">
        <v>63</v>
      </c>
      <c r="D7626" s="3">
        <v>43488.756937638886</v>
      </c>
      <c r="E7626" t="s">
        <v>117</v>
      </c>
      <c r="H7626" t="s">
        <v>36412</v>
      </c>
      <c r="I7626" t="s">
        <v>36413</v>
      </c>
      <c r="J7626" t="s">
        <v>36414</v>
      </c>
      <c r="L7626" t="s">
        <v>7468</v>
      </c>
      <c r="M7626" t="s">
        <v>7460</v>
      </c>
      <c r="N7626">
        <v>96950</v>
      </c>
      <c r="O7626" t="s">
        <v>70</v>
      </c>
      <c r="Q7626" t="s">
        <v>36415</v>
      </c>
      <c r="S7626" t="s">
        <v>72</v>
      </c>
      <c r="T7626" t="s">
        <v>12845</v>
      </c>
      <c r="U7626" t="s">
        <v>12846</v>
      </c>
      <c r="V7626" t="s">
        <v>7459</v>
      </c>
      <c r="W7626" t="s">
        <v>7460</v>
      </c>
      <c r="X7626" t="s">
        <v>37003</v>
      </c>
      <c r="Y7626" t="str">
        <f>"47-2221"</f>
        <v>47-2221</v>
      </c>
      <c r="Z7626" t="s">
        <v>1169</v>
      </c>
      <c r="AA7626">
        <v>721110</v>
      </c>
      <c r="AB7626">
        <v>65</v>
      </c>
      <c r="AD7626" t="s">
        <v>79</v>
      </c>
      <c r="AE7626" t="s">
        <v>599</v>
      </c>
      <c r="AF7626">
        <v>35</v>
      </c>
      <c r="AG7626" s="4">
        <v>0.25</v>
      </c>
      <c r="AH7626" s="4">
        <v>0.58333333333333337</v>
      </c>
      <c r="AI7626" s="5">
        <v>14.53</v>
      </c>
      <c r="AJ7626">
        <v>21.8</v>
      </c>
      <c r="AK7626">
        <v>21.8</v>
      </c>
      <c r="AL7626" t="s">
        <v>81</v>
      </c>
      <c r="AM7626" t="s">
        <v>82</v>
      </c>
      <c r="AO7626" t="s">
        <v>213</v>
      </c>
      <c r="AR7626" t="s">
        <v>82</v>
      </c>
      <c r="AT7626" t="s">
        <v>82</v>
      </c>
      <c r="AW7626" t="s">
        <v>72</v>
      </c>
      <c r="AX7626">
        <v>12</v>
      </c>
      <c r="AY7626" t="s">
        <v>7468</v>
      </c>
      <c r="AZ7626" t="s">
        <v>130</v>
      </c>
      <c r="BA7626" t="s">
        <v>7460</v>
      </c>
      <c r="BB7626">
        <v>96950</v>
      </c>
      <c r="BC7626" t="s">
        <v>87</v>
      </c>
      <c r="BH7626" t="s">
        <v>36417</v>
      </c>
      <c r="BI7626" t="s">
        <v>36418</v>
      </c>
      <c r="BJ7626">
        <v>660868352</v>
      </c>
    </row>
    <row r="7627" spans="1:62" x14ac:dyDescent="0.25">
      <c r="A7627" t="s">
        <v>37006</v>
      </c>
      <c r="B7627" s="2">
        <v>43559</v>
      </c>
      <c r="C7627" t="s">
        <v>63</v>
      </c>
      <c r="D7627" s="3">
        <v>43488.742822986111</v>
      </c>
      <c r="E7627" t="s">
        <v>117</v>
      </c>
      <c r="H7627" t="s">
        <v>36412</v>
      </c>
      <c r="I7627" t="s">
        <v>36413</v>
      </c>
      <c r="J7627" t="s">
        <v>36414</v>
      </c>
      <c r="L7627" t="s">
        <v>7468</v>
      </c>
      <c r="M7627" t="s">
        <v>7460</v>
      </c>
      <c r="N7627">
        <v>96950</v>
      </c>
      <c r="O7627" t="s">
        <v>70</v>
      </c>
      <c r="Q7627" t="s">
        <v>36415</v>
      </c>
      <c r="S7627" t="s">
        <v>72</v>
      </c>
      <c r="T7627" t="s">
        <v>12845</v>
      </c>
      <c r="U7627" t="s">
        <v>12846</v>
      </c>
      <c r="V7627" t="s">
        <v>7459</v>
      </c>
      <c r="W7627" t="s">
        <v>7460</v>
      </c>
      <c r="X7627" t="s">
        <v>37007</v>
      </c>
      <c r="Y7627" t="str">
        <f>"47-1011"</f>
        <v>47-1011</v>
      </c>
      <c r="Z7627" t="s">
        <v>26727</v>
      </c>
      <c r="AA7627">
        <v>721110</v>
      </c>
      <c r="AB7627">
        <v>30</v>
      </c>
      <c r="AD7627" t="s">
        <v>79</v>
      </c>
      <c r="AE7627" t="s">
        <v>599</v>
      </c>
      <c r="AF7627">
        <v>35</v>
      </c>
      <c r="AG7627" s="4">
        <v>0.25</v>
      </c>
      <c r="AH7627" s="4">
        <v>0.58333333333333337</v>
      </c>
      <c r="AI7627" s="5">
        <v>13.39</v>
      </c>
      <c r="AJ7627">
        <v>20.09</v>
      </c>
      <c r="AK7627">
        <v>20.09</v>
      </c>
      <c r="AL7627" t="s">
        <v>81</v>
      </c>
      <c r="AM7627" t="s">
        <v>72</v>
      </c>
      <c r="AN7627">
        <v>30</v>
      </c>
      <c r="AO7627" t="s">
        <v>213</v>
      </c>
      <c r="AR7627" t="s">
        <v>82</v>
      </c>
      <c r="AT7627" t="s">
        <v>82</v>
      </c>
      <c r="AW7627" t="s">
        <v>72</v>
      </c>
      <c r="AX7627">
        <v>24</v>
      </c>
      <c r="AY7627" t="s">
        <v>7468</v>
      </c>
      <c r="AZ7627" t="s">
        <v>130</v>
      </c>
      <c r="BA7627" t="s">
        <v>7460</v>
      </c>
      <c r="BB7627">
        <v>96950</v>
      </c>
      <c r="BC7627" t="s">
        <v>87</v>
      </c>
      <c r="BH7627" t="s">
        <v>36417</v>
      </c>
      <c r="BI7627" t="s">
        <v>36418</v>
      </c>
      <c r="BJ7627">
        <v>660868352</v>
      </c>
    </row>
    <row r="7628" spans="1:62" x14ac:dyDescent="0.25">
      <c r="A7628" t="s">
        <v>37008</v>
      </c>
      <c r="B7628" s="2">
        <v>43559</v>
      </c>
      <c r="C7628" t="s">
        <v>63</v>
      </c>
      <c r="D7628" s="3">
        <v>43488.74092009259</v>
      </c>
      <c r="E7628" t="s">
        <v>117</v>
      </c>
      <c r="H7628" t="s">
        <v>36412</v>
      </c>
      <c r="I7628" t="s">
        <v>36413</v>
      </c>
      <c r="J7628" t="s">
        <v>36414</v>
      </c>
      <c r="L7628" t="s">
        <v>7468</v>
      </c>
      <c r="M7628" t="s">
        <v>7460</v>
      </c>
      <c r="N7628">
        <v>96950</v>
      </c>
      <c r="O7628" t="s">
        <v>70</v>
      </c>
      <c r="Q7628" t="s">
        <v>36415</v>
      </c>
      <c r="S7628" t="s">
        <v>72</v>
      </c>
      <c r="T7628" t="s">
        <v>12845</v>
      </c>
      <c r="U7628" t="s">
        <v>12846</v>
      </c>
      <c r="V7628" t="s">
        <v>7459</v>
      </c>
      <c r="W7628" t="s">
        <v>7460</v>
      </c>
      <c r="X7628" t="s">
        <v>13538</v>
      </c>
      <c r="Y7628" t="str">
        <f>"47-2141"</f>
        <v>47-2141</v>
      </c>
      <c r="Z7628" t="s">
        <v>1722</v>
      </c>
      <c r="AA7628">
        <v>721110</v>
      </c>
      <c r="AB7628">
        <v>80</v>
      </c>
      <c r="AD7628" t="s">
        <v>79</v>
      </c>
      <c r="AE7628" t="s">
        <v>599</v>
      </c>
      <c r="AF7628">
        <v>35</v>
      </c>
      <c r="AG7628" s="4">
        <v>0.25</v>
      </c>
      <c r="AH7628" s="4">
        <v>0.58333333333333337</v>
      </c>
      <c r="AI7628" s="5">
        <v>7.25</v>
      </c>
      <c r="AJ7628">
        <v>10.88</v>
      </c>
      <c r="AK7628">
        <v>10.88</v>
      </c>
      <c r="AL7628" t="s">
        <v>81</v>
      </c>
      <c r="AM7628" t="s">
        <v>82</v>
      </c>
      <c r="AO7628" t="s">
        <v>213</v>
      </c>
      <c r="AR7628" t="s">
        <v>82</v>
      </c>
      <c r="AT7628" t="s">
        <v>82</v>
      </c>
      <c r="AW7628" t="s">
        <v>72</v>
      </c>
      <c r="AX7628">
        <v>12</v>
      </c>
      <c r="AY7628" t="s">
        <v>7468</v>
      </c>
      <c r="AZ7628" t="s">
        <v>130</v>
      </c>
      <c r="BA7628" t="s">
        <v>7460</v>
      </c>
      <c r="BB7628">
        <v>96950</v>
      </c>
      <c r="BC7628" t="s">
        <v>87</v>
      </c>
      <c r="BH7628" t="s">
        <v>36417</v>
      </c>
      <c r="BI7628" t="s">
        <v>36418</v>
      </c>
      <c r="BJ7628">
        <v>660868352</v>
      </c>
    </row>
    <row r="7629" spans="1:62" x14ac:dyDescent="0.25">
      <c r="A7629" t="s">
        <v>37140</v>
      </c>
      <c r="B7629" s="2">
        <v>43559</v>
      </c>
      <c r="C7629" t="s">
        <v>63</v>
      </c>
      <c r="D7629" s="3">
        <v>43497.537995057872</v>
      </c>
      <c r="E7629" t="s">
        <v>64</v>
      </c>
      <c r="F7629" s="2">
        <v>43586</v>
      </c>
      <c r="G7629" s="2">
        <v>43861</v>
      </c>
      <c r="H7629" t="s">
        <v>37141</v>
      </c>
      <c r="J7629" t="s">
        <v>37142</v>
      </c>
      <c r="L7629" t="s">
        <v>37143</v>
      </c>
      <c r="M7629" t="s">
        <v>105</v>
      </c>
      <c r="N7629">
        <v>78521</v>
      </c>
      <c r="O7629" t="s">
        <v>70</v>
      </c>
      <c r="Q7629" t="s">
        <v>37144</v>
      </c>
      <c r="S7629" t="s">
        <v>72</v>
      </c>
      <c r="T7629" t="s">
        <v>37145</v>
      </c>
      <c r="U7629" t="s">
        <v>37146</v>
      </c>
      <c r="V7629" t="s">
        <v>10468</v>
      </c>
      <c r="W7629" t="s">
        <v>105</v>
      </c>
      <c r="X7629" t="s">
        <v>37147</v>
      </c>
      <c r="Y7629" t="str">
        <f>"45-3011"</f>
        <v>45-3011</v>
      </c>
      <c r="Z7629" t="s">
        <v>1652</v>
      </c>
      <c r="AA7629">
        <v>114112</v>
      </c>
      <c r="AB7629">
        <v>20</v>
      </c>
      <c r="AC7629">
        <v>20</v>
      </c>
      <c r="AD7629" t="s">
        <v>79</v>
      </c>
      <c r="AE7629" t="s">
        <v>80</v>
      </c>
      <c r="AF7629">
        <v>40</v>
      </c>
      <c r="AG7629" s="4">
        <v>0.83333333333333337</v>
      </c>
      <c r="AH7629" s="4">
        <v>0.16666666666666666</v>
      </c>
      <c r="AI7629" s="5">
        <v>10.61</v>
      </c>
      <c r="AJ7629">
        <v>15.92</v>
      </c>
      <c r="AL7629" t="s">
        <v>81</v>
      </c>
      <c r="AM7629" t="s">
        <v>82</v>
      </c>
      <c r="AO7629" t="s">
        <v>83</v>
      </c>
      <c r="AR7629" t="s">
        <v>82</v>
      </c>
      <c r="AT7629" t="s">
        <v>82</v>
      </c>
      <c r="AW7629" t="s">
        <v>72</v>
      </c>
      <c r="AX7629">
        <v>1</v>
      </c>
      <c r="AY7629" t="s">
        <v>10468</v>
      </c>
      <c r="AZ7629" t="s">
        <v>37148</v>
      </c>
      <c r="BA7629" t="s">
        <v>105</v>
      </c>
      <c r="BB7629">
        <v>78521</v>
      </c>
      <c r="BC7629" t="s">
        <v>87</v>
      </c>
      <c r="BH7629" t="s">
        <v>37149</v>
      </c>
      <c r="BI7629" t="s">
        <v>37142</v>
      </c>
      <c r="BJ7629">
        <v>741934130</v>
      </c>
    </row>
    <row r="7630" spans="1:62" x14ac:dyDescent="0.25">
      <c r="A7630" t="s">
        <v>37165</v>
      </c>
      <c r="B7630" s="2">
        <v>43559</v>
      </c>
      <c r="C7630" t="s">
        <v>63</v>
      </c>
      <c r="D7630" s="3">
        <v>43495.594887349536</v>
      </c>
      <c r="E7630" t="s">
        <v>64</v>
      </c>
      <c r="F7630" s="2">
        <v>43570</v>
      </c>
      <c r="G7630" s="2">
        <v>43770</v>
      </c>
      <c r="H7630" t="s">
        <v>37166</v>
      </c>
      <c r="J7630" t="s">
        <v>37167</v>
      </c>
      <c r="L7630" t="s">
        <v>37168</v>
      </c>
      <c r="M7630" t="s">
        <v>100</v>
      </c>
      <c r="N7630">
        <v>28622</v>
      </c>
      <c r="O7630" t="s">
        <v>70</v>
      </c>
      <c r="Q7630" t="s">
        <v>37169</v>
      </c>
      <c r="S7630" t="s">
        <v>72</v>
      </c>
      <c r="T7630" t="s">
        <v>878</v>
      </c>
      <c r="U7630" t="s">
        <v>4038</v>
      </c>
      <c r="V7630" t="s">
        <v>4039</v>
      </c>
      <c r="W7630" t="s">
        <v>881</v>
      </c>
      <c r="X7630" t="s">
        <v>106</v>
      </c>
      <c r="Y7630" t="str">
        <f>"37-3011"</f>
        <v>37-3011</v>
      </c>
      <c r="Z7630" t="s">
        <v>94</v>
      </c>
      <c r="AA7630">
        <v>561730</v>
      </c>
      <c r="AB7630">
        <v>100</v>
      </c>
      <c r="AC7630">
        <v>100</v>
      </c>
      <c r="AD7630" t="s">
        <v>79</v>
      </c>
      <c r="AE7630" t="s">
        <v>80</v>
      </c>
      <c r="AF7630">
        <v>40</v>
      </c>
      <c r="AG7630" s="4">
        <v>0.29166666666666669</v>
      </c>
      <c r="AH7630" s="4">
        <v>0.66666666666666663</v>
      </c>
      <c r="AI7630" s="5">
        <v>12.73</v>
      </c>
      <c r="AJ7630">
        <v>19.100000000000001</v>
      </c>
      <c r="AL7630" t="s">
        <v>81</v>
      </c>
      <c r="AM7630" t="s">
        <v>82</v>
      </c>
      <c r="AO7630" t="s">
        <v>83</v>
      </c>
      <c r="AR7630" t="s">
        <v>82</v>
      </c>
      <c r="AT7630" t="s">
        <v>82</v>
      </c>
      <c r="AW7630" t="s">
        <v>82</v>
      </c>
      <c r="AY7630" t="s">
        <v>37168</v>
      </c>
      <c r="AZ7630" t="s">
        <v>835</v>
      </c>
      <c r="BA7630" t="s">
        <v>100</v>
      </c>
      <c r="BB7630">
        <v>28622</v>
      </c>
      <c r="BC7630" t="s">
        <v>79</v>
      </c>
      <c r="BH7630" t="s">
        <v>37170</v>
      </c>
      <c r="BJ7630">
        <v>822585944</v>
      </c>
    </row>
    <row r="7631" spans="1:62" x14ac:dyDescent="0.25">
      <c r="A7631" t="s">
        <v>37270</v>
      </c>
      <c r="B7631" s="2">
        <v>43559</v>
      </c>
      <c r="C7631" t="s">
        <v>63</v>
      </c>
      <c r="D7631" s="3">
        <v>43508.490976053239</v>
      </c>
      <c r="E7631" t="s">
        <v>64</v>
      </c>
      <c r="F7631" s="2">
        <v>43586</v>
      </c>
      <c r="G7631" s="2">
        <v>43753</v>
      </c>
      <c r="H7631" t="s">
        <v>37237</v>
      </c>
      <c r="I7631" t="s">
        <v>67</v>
      </c>
      <c r="J7631" t="s">
        <v>37238</v>
      </c>
      <c r="K7631" t="s">
        <v>67</v>
      </c>
      <c r="L7631" t="s">
        <v>37239</v>
      </c>
      <c r="M7631" t="s">
        <v>232</v>
      </c>
      <c r="N7631">
        <v>12943</v>
      </c>
      <c r="O7631" t="s">
        <v>70</v>
      </c>
      <c r="P7631" t="s">
        <v>67</v>
      </c>
      <c r="Q7631" t="s">
        <v>37240</v>
      </c>
      <c r="S7631" t="s">
        <v>72</v>
      </c>
      <c r="T7631" t="s">
        <v>5789</v>
      </c>
      <c r="U7631" t="s">
        <v>5854</v>
      </c>
      <c r="V7631" t="s">
        <v>5791</v>
      </c>
      <c r="W7631" t="s">
        <v>232</v>
      </c>
      <c r="X7631" t="s">
        <v>1533</v>
      </c>
      <c r="Y7631" t="str">
        <f>"35-3041.00"</f>
        <v>35-3041.00</v>
      </c>
      <c r="Z7631" t="s">
        <v>10153</v>
      </c>
      <c r="AA7631">
        <v>721110</v>
      </c>
      <c r="AB7631">
        <v>8</v>
      </c>
      <c r="AC7631">
        <v>8</v>
      </c>
      <c r="AD7631" t="s">
        <v>79</v>
      </c>
      <c r="AE7631" t="s">
        <v>80</v>
      </c>
      <c r="AF7631">
        <v>40</v>
      </c>
      <c r="AG7631" s="4">
        <v>0.33333333333333331</v>
      </c>
      <c r="AH7631" s="4">
        <v>0.66666666666666663</v>
      </c>
      <c r="AI7631" s="5">
        <v>11.62</v>
      </c>
      <c r="AJ7631">
        <v>17.43</v>
      </c>
      <c r="AL7631" t="s">
        <v>81</v>
      </c>
      <c r="AM7631" t="s">
        <v>82</v>
      </c>
      <c r="AO7631" t="s">
        <v>83</v>
      </c>
      <c r="AP7631" t="s">
        <v>67</v>
      </c>
      <c r="AQ7631" t="s">
        <v>662</v>
      </c>
      <c r="AR7631" t="s">
        <v>82</v>
      </c>
      <c r="AT7631" t="s">
        <v>82</v>
      </c>
      <c r="AW7631" t="s">
        <v>72</v>
      </c>
      <c r="AX7631">
        <v>1</v>
      </c>
      <c r="AY7631" t="s">
        <v>37239</v>
      </c>
      <c r="AZ7631" t="s">
        <v>1321</v>
      </c>
      <c r="BA7631" t="s">
        <v>232</v>
      </c>
      <c r="BB7631">
        <v>12943</v>
      </c>
      <c r="BC7631" t="s">
        <v>87</v>
      </c>
      <c r="BH7631" t="s">
        <v>37238</v>
      </c>
      <c r="BI7631" t="s">
        <v>67</v>
      </c>
      <c r="BJ7631">
        <v>140481190</v>
      </c>
    </row>
    <row r="7632" spans="1:62" x14ac:dyDescent="0.25">
      <c r="A7632" t="s">
        <v>37296</v>
      </c>
      <c r="B7632" s="2">
        <v>43559</v>
      </c>
      <c r="C7632" t="s">
        <v>63</v>
      </c>
      <c r="D7632" s="3">
        <v>43497.602286851848</v>
      </c>
      <c r="E7632" t="s">
        <v>64</v>
      </c>
      <c r="F7632" s="2">
        <v>43586</v>
      </c>
      <c r="G7632" s="2">
        <v>43861</v>
      </c>
      <c r="H7632" t="s">
        <v>37297</v>
      </c>
      <c r="J7632" t="s">
        <v>37298</v>
      </c>
      <c r="L7632" t="s">
        <v>37143</v>
      </c>
      <c r="M7632" t="s">
        <v>105</v>
      </c>
      <c r="N7632">
        <v>78521</v>
      </c>
      <c r="O7632" t="s">
        <v>70</v>
      </c>
      <c r="Q7632" t="s">
        <v>37299</v>
      </c>
      <c r="S7632" t="s">
        <v>72</v>
      </c>
      <c r="T7632" t="s">
        <v>37145</v>
      </c>
      <c r="U7632" t="s">
        <v>37146</v>
      </c>
      <c r="V7632" t="s">
        <v>10468</v>
      </c>
      <c r="W7632" t="s">
        <v>105</v>
      </c>
      <c r="X7632" t="s">
        <v>37147</v>
      </c>
      <c r="Y7632" t="str">
        <f>"45-3011"</f>
        <v>45-3011</v>
      </c>
      <c r="Z7632" t="s">
        <v>1652</v>
      </c>
      <c r="AA7632">
        <v>114112</v>
      </c>
      <c r="AB7632">
        <v>3</v>
      </c>
      <c r="AC7632">
        <v>3</v>
      </c>
      <c r="AD7632" t="s">
        <v>79</v>
      </c>
      <c r="AE7632" t="s">
        <v>80</v>
      </c>
      <c r="AF7632">
        <v>40</v>
      </c>
      <c r="AG7632" s="4">
        <v>0.83333333333333337</v>
      </c>
      <c r="AH7632" s="4">
        <v>0.16666666666666666</v>
      </c>
      <c r="AI7632" s="5">
        <v>10.61</v>
      </c>
      <c r="AJ7632">
        <v>15.92</v>
      </c>
      <c r="AL7632" t="s">
        <v>81</v>
      </c>
      <c r="AM7632" t="s">
        <v>82</v>
      </c>
      <c r="AO7632" t="s">
        <v>83</v>
      </c>
      <c r="AR7632" t="s">
        <v>82</v>
      </c>
      <c r="AT7632" t="s">
        <v>82</v>
      </c>
      <c r="AW7632" t="s">
        <v>72</v>
      </c>
      <c r="AX7632">
        <v>1</v>
      </c>
      <c r="AY7632" t="s">
        <v>10468</v>
      </c>
      <c r="AZ7632" t="s">
        <v>37148</v>
      </c>
      <c r="BA7632" t="s">
        <v>105</v>
      </c>
      <c r="BB7632">
        <v>78521</v>
      </c>
      <c r="BC7632" t="s">
        <v>87</v>
      </c>
      <c r="BH7632" t="s">
        <v>37300</v>
      </c>
      <c r="BI7632" t="s">
        <v>37301</v>
      </c>
      <c r="BJ7632">
        <v>742467051</v>
      </c>
    </row>
    <row r="7633" spans="1:62" x14ac:dyDescent="0.25">
      <c r="A7633" t="s">
        <v>37358</v>
      </c>
      <c r="B7633" s="2">
        <v>43559</v>
      </c>
      <c r="C7633" t="s">
        <v>63</v>
      </c>
      <c r="D7633" s="3">
        <v>43510.390421076387</v>
      </c>
      <c r="E7633" t="s">
        <v>64</v>
      </c>
      <c r="F7633" s="2">
        <v>43586</v>
      </c>
      <c r="G7633" s="2">
        <v>43769</v>
      </c>
      <c r="H7633" t="s">
        <v>37359</v>
      </c>
      <c r="J7633" t="s">
        <v>37360</v>
      </c>
      <c r="K7633" t="s">
        <v>130</v>
      </c>
      <c r="L7633" t="s">
        <v>37361</v>
      </c>
      <c r="M7633" t="s">
        <v>232</v>
      </c>
      <c r="N7633">
        <v>11560</v>
      </c>
      <c r="O7633" t="s">
        <v>70</v>
      </c>
      <c r="Q7633" t="s">
        <v>37362</v>
      </c>
      <c r="S7633" t="s">
        <v>72</v>
      </c>
      <c r="T7633" t="s">
        <v>28432</v>
      </c>
      <c r="U7633" t="s">
        <v>28433</v>
      </c>
      <c r="V7633" t="s">
        <v>28434</v>
      </c>
      <c r="W7633" t="s">
        <v>308</v>
      </c>
      <c r="X7633" t="s">
        <v>1533</v>
      </c>
      <c r="Y7633" t="str">
        <f>"35-3031"</f>
        <v>35-3031</v>
      </c>
      <c r="Z7633" t="s">
        <v>410</v>
      </c>
      <c r="AA7633">
        <v>713910</v>
      </c>
      <c r="AB7633">
        <v>9</v>
      </c>
      <c r="AC7633">
        <v>9</v>
      </c>
      <c r="AD7633" t="s">
        <v>79</v>
      </c>
      <c r="AE7633" t="s">
        <v>95</v>
      </c>
      <c r="AF7633">
        <v>40</v>
      </c>
      <c r="AG7633" s="4">
        <v>0.33333333333333331</v>
      </c>
      <c r="AH7633" s="4">
        <v>0.95833333333333337</v>
      </c>
      <c r="AI7633" s="5">
        <v>14.19</v>
      </c>
      <c r="AJ7633">
        <v>21.29</v>
      </c>
      <c r="AL7633" t="s">
        <v>81</v>
      </c>
      <c r="AM7633" t="s">
        <v>82</v>
      </c>
      <c r="AO7633" t="s">
        <v>83</v>
      </c>
      <c r="AR7633" t="s">
        <v>82</v>
      </c>
      <c r="AT7633" t="s">
        <v>82</v>
      </c>
      <c r="AW7633" t="s">
        <v>72</v>
      </c>
      <c r="AX7633">
        <v>3</v>
      </c>
      <c r="AY7633" t="s">
        <v>37361</v>
      </c>
      <c r="AZ7633" t="s">
        <v>698</v>
      </c>
      <c r="BA7633" t="s">
        <v>232</v>
      </c>
      <c r="BB7633">
        <v>11560</v>
      </c>
      <c r="BC7633" t="s">
        <v>87</v>
      </c>
      <c r="BH7633" t="s">
        <v>37360</v>
      </c>
      <c r="BJ7633">
        <v>110613408</v>
      </c>
    </row>
    <row r="7634" spans="1:62" x14ac:dyDescent="0.25">
      <c r="A7634" t="s">
        <v>37373</v>
      </c>
      <c r="B7634" s="2">
        <v>43559</v>
      </c>
      <c r="C7634" t="s">
        <v>63</v>
      </c>
      <c r="D7634" s="3">
        <v>43509.510978796294</v>
      </c>
      <c r="E7634" t="s">
        <v>64</v>
      </c>
      <c r="F7634" s="2">
        <v>43586</v>
      </c>
      <c r="G7634" s="2">
        <v>43769</v>
      </c>
      <c r="H7634" t="s">
        <v>37374</v>
      </c>
      <c r="J7634" t="s">
        <v>37375</v>
      </c>
      <c r="K7634" t="s">
        <v>130</v>
      </c>
      <c r="L7634" t="s">
        <v>37376</v>
      </c>
      <c r="M7634" t="s">
        <v>308</v>
      </c>
      <c r="N7634">
        <v>7675</v>
      </c>
      <c r="O7634" t="s">
        <v>70</v>
      </c>
      <c r="Q7634" t="s">
        <v>37377</v>
      </c>
      <c r="S7634" t="s">
        <v>72</v>
      </c>
      <c r="T7634" t="s">
        <v>28432</v>
      </c>
      <c r="U7634" t="s">
        <v>28433</v>
      </c>
      <c r="V7634" t="s">
        <v>28434</v>
      </c>
      <c r="W7634" t="s">
        <v>308</v>
      </c>
      <c r="X7634" t="s">
        <v>1533</v>
      </c>
      <c r="Y7634" t="str">
        <f>"35-3031"</f>
        <v>35-3031</v>
      </c>
      <c r="Z7634" t="s">
        <v>410</v>
      </c>
      <c r="AA7634">
        <v>713910</v>
      </c>
      <c r="AB7634">
        <v>12</v>
      </c>
      <c r="AC7634">
        <v>12</v>
      </c>
      <c r="AD7634" t="s">
        <v>79</v>
      </c>
      <c r="AE7634" t="s">
        <v>95</v>
      </c>
      <c r="AF7634">
        <v>40</v>
      </c>
      <c r="AG7634" s="4">
        <v>0.29166666666666669</v>
      </c>
      <c r="AH7634" s="4">
        <v>0.91666666666666663</v>
      </c>
      <c r="AI7634" s="5">
        <v>15.27</v>
      </c>
      <c r="AJ7634">
        <v>22.91</v>
      </c>
      <c r="AL7634" t="s">
        <v>81</v>
      </c>
      <c r="AM7634" t="s">
        <v>82</v>
      </c>
      <c r="AO7634" t="s">
        <v>83</v>
      </c>
      <c r="AR7634" t="s">
        <v>82</v>
      </c>
      <c r="AT7634" t="s">
        <v>82</v>
      </c>
      <c r="AW7634" t="s">
        <v>72</v>
      </c>
      <c r="AX7634">
        <v>3</v>
      </c>
      <c r="AY7634" t="s">
        <v>37376</v>
      </c>
      <c r="AZ7634" t="s">
        <v>2858</v>
      </c>
      <c r="BA7634" t="s">
        <v>308</v>
      </c>
      <c r="BB7634">
        <v>7675</v>
      </c>
      <c r="BC7634" t="s">
        <v>87</v>
      </c>
      <c r="BH7634" t="s">
        <v>37375</v>
      </c>
      <c r="BJ7634">
        <v>473519279</v>
      </c>
    </row>
    <row r="7635" spans="1:62" x14ac:dyDescent="0.25">
      <c r="A7635" t="s">
        <v>37379</v>
      </c>
      <c r="B7635" s="2">
        <v>43559</v>
      </c>
      <c r="C7635" t="s">
        <v>63</v>
      </c>
      <c r="D7635" s="3">
        <v>43509.522936516201</v>
      </c>
      <c r="E7635" t="s">
        <v>64</v>
      </c>
      <c r="F7635" s="2">
        <v>43586</v>
      </c>
      <c r="G7635" s="2">
        <v>43769</v>
      </c>
      <c r="H7635" t="s">
        <v>37380</v>
      </c>
      <c r="I7635" t="s">
        <v>37381</v>
      </c>
      <c r="J7635" t="s">
        <v>21791</v>
      </c>
      <c r="K7635" t="s">
        <v>130</v>
      </c>
      <c r="L7635" t="s">
        <v>1588</v>
      </c>
      <c r="M7635" t="s">
        <v>1612</v>
      </c>
      <c r="N7635">
        <v>83001</v>
      </c>
      <c r="O7635" t="s">
        <v>70</v>
      </c>
      <c r="Q7635" t="s">
        <v>21790</v>
      </c>
      <c r="S7635" t="s">
        <v>72</v>
      </c>
      <c r="T7635" t="s">
        <v>28432</v>
      </c>
      <c r="U7635" t="s">
        <v>28433</v>
      </c>
      <c r="V7635" t="s">
        <v>28434</v>
      </c>
      <c r="W7635" t="s">
        <v>308</v>
      </c>
      <c r="X7635" t="s">
        <v>1533</v>
      </c>
      <c r="Y7635" t="str">
        <f>"35-3031"</f>
        <v>35-3031</v>
      </c>
      <c r="Z7635" t="s">
        <v>410</v>
      </c>
      <c r="AA7635">
        <v>713910</v>
      </c>
      <c r="AB7635">
        <v>3</v>
      </c>
      <c r="AC7635">
        <v>3</v>
      </c>
      <c r="AD7635" t="s">
        <v>79</v>
      </c>
      <c r="AE7635" t="s">
        <v>95</v>
      </c>
      <c r="AF7635">
        <v>40</v>
      </c>
      <c r="AG7635" s="4">
        <v>0.29166666666666669</v>
      </c>
      <c r="AH7635" s="4">
        <v>0.75</v>
      </c>
      <c r="AI7635" s="5">
        <v>11.85</v>
      </c>
      <c r="AJ7635">
        <v>17.78</v>
      </c>
      <c r="AL7635" t="s">
        <v>81</v>
      </c>
      <c r="AM7635" t="s">
        <v>82</v>
      </c>
      <c r="AO7635" t="s">
        <v>83</v>
      </c>
      <c r="AR7635" t="s">
        <v>82</v>
      </c>
      <c r="AT7635" t="s">
        <v>82</v>
      </c>
      <c r="AW7635" t="s">
        <v>72</v>
      </c>
      <c r="AX7635">
        <v>3</v>
      </c>
      <c r="AY7635" t="s">
        <v>1588</v>
      </c>
      <c r="AZ7635" t="s">
        <v>1760</v>
      </c>
      <c r="BA7635" t="s">
        <v>1612</v>
      </c>
      <c r="BB7635">
        <v>83001</v>
      </c>
      <c r="BC7635" t="s">
        <v>87</v>
      </c>
      <c r="BH7635" t="s">
        <v>21791</v>
      </c>
      <c r="BJ7635">
        <v>462122461</v>
      </c>
    </row>
    <row r="7636" spans="1:62" x14ac:dyDescent="0.25">
      <c r="A7636" t="s">
        <v>37382</v>
      </c>
      <c r="B7636" s="2">
        <v>43559</v>
      </c>
      <c r="C7636" t="s">
        <v>63</v>
      </c>
      <c r="D7636" s="3">
        <v>43509.52428229167</v>
      </c>
      <c r="E7636" t="s">
        <v>64</v>
      </c>
      <c r="F7636" s="2">
        <v>43586</v>
      </c>
      <c r="G7636" s="2">
        <v>43769</v>
      </c>
      <c r="H7636" t="s">
        <v>37380</v>
      </c>
      <c r="I7636" t="s">
        <v>37381</v>
      </c>
      <c r="J7636" t="s">
        <v>21791</v>
      </c>
      <c r="K7636" t="s">
        <v>130</v>
      </c>
      <c r="L7636" t="s">
        <v>1588</v>
      </c>
      <c r="M7636" t="s">
        <v>1612</v>
      </c>
      <c r="N7636">
        <v>83001</v>
      </c>
      <c r="O7636" t="s">
        <v>70</v>
      </c>
      <c r="Q7636" t="s">
        <v>21790</v>
      </c>
      <c r="S7636" t="s">
        <v>72</v>
      </c>
      <c r="T7636" t="s">
        <v>28432</v>
      </c>
      <c r="U7636" t="s">
        <v>28433</v>
      </c>
      <c r="V7636" t="s">
        <v>28434</v>
      </c>
      <c r="W7636" t="s">
        <v>308</v>
      </c>
      <c r="X7636" t="s">
        <v>1241</v>
      </c>
      <c r="Y7636" t="str">
        <f>"35-9021"</f>
        <v>35-9021</v>
      </c>
      <c r="Z7636" t="s">
        <v>315</v>
      </c>
      <c r="AA7636">
        <v>713910</v>
      </c>
      <c r="AB7636">
        <v>1</v>
      </c>
      <c r="AC7636">
        <v>1</v>
      </c>
      <c r="AD7636" t="s">
        <v>79</v>
      </c>
      <c r="AE7636" t="s">
        <v>95</v>
      </c>
      <c r="AF7636">
        <v>40</v>
      </c>
      <c r="AG7636" s="4">
        <v>0.375</v>
      </c>
      <c r="AH7636" s="4">
        <v>0.91666666666666663</v>
      </c>
      <c r="AI7636" s="5">
        <v>13.27</v>
      </c>
      <c r="AJ7636">
        <v>19.91</v>
      </c>
      <c r="AL7636" t="s">
        <v>81</v>
      </c>
      <c r="AM7636" t="s">
        <v>82</v>
      </c>
      <c r="AO7636" t="s">
        <v>83</v>
      </c>
      <c r="AR7636" t="s">
        <v>82</v>
      </c>
      <c r="AT7636" t="s">
        <v>82</v>
      </c>
      <c r="AW7636" t="s">
        <v>82</v>
      </c>
      <c r="AY7636" t="s">
        <v>1588</v>
      </c>
      <c r="AZ7636" t="s">
        <v>1760</v>
      </c>
      <c r="BA7636" t="s">
        <v>1612</v>
      </c>
      <c r="BB7636">
        <v>83001</v>
      </c>
      <c r="BC7636" t="s">
        <v>87</v>
      </c>
      <c r="BH7636" t="s">
        <v>21791</v>
      </c>
      <c r="BJ7636">
        <v>462122461</v>
      </c>
    </row>
    <row r="7637" spans="1:62" x14ac:dyDescent="0.25">
      <c r="A7637" t="s">
        <v>37389</v>
      </c>
      <c r="B7637" s="2">
        <v>43559</v>
      </c>
      <c r="C7637" t="s">
        <v>63</v>
      </c>
      <c r="D7637" s="3">
        <v>43510.439202164351</v>
      </c>
      <c r="E7637" t="s">
        <v>64</v>
      </c>
      <c r="F7637" s="2">
        <v>43586</v>
      </c>
      <c r="G7637" s="2">
        <v>43769</v>
      </c>
      <c r="H7637" t="s">
        <v>29983</v>
      </c>
      <c r="J7637" t="s">
        <v>29984</v>
      </c>
      <c r="K7637" t="s">
        <v>130</v>
      </c>
      <c r="L7637" t="s">
        <v>29985</v>
      </c>
      <c r="M7637" t="s">
        <v>232</v>
      </c>
      <c r="N7637">
        <v>11568</v>
      </c>
      <c r="O7637" t="s">
        <v>70</v>
      </c>
      <c r="Q7637" t="s">
        <v>29986</v>
      </c>
      <c r="S7637" t="s">
        <v>72</v>
      </c>
      <c r="T7637" t="s">
        <v>28432</v>
      </c>
      <c r="U7637" t="s">
        <v>28433</v>
      </c>
      <c r="V7637" t="s">
        <v>28434</v>
      </c>
      <c r="W7637" t="s">
        <v>308</v>
      </c>
      <c r="X7637" t="s">
        <v>1844</v>
      </c>
      <c r="Y7637" t="str">
        <f>"35-2014"</f>
        <v>35-2014</v>
      </c>
      <c r="Z7637" t="s">
        <v>301</v>
      </c>
      <c r="AA7637">
        <v>713910</v>
      </c>
      <c r="AB7637">
        <v>8</v>
      </c>
      <c r="AC7637">
        <v>8</v>
      </c>
      <c r="AD7637" t="s">
        <v>79</v>
      </c>
      <c r="AE7637" t="s">
        <v>95</v>
      </c>
      <c r="AF7637">
        <v>40</v>
      </c>
      <c r="AG7637" s="4">
        <v>0.29166666666666669</v>
      </c>
      <c r="AH7637" s="4">
        <v>0.99652777777777779</v>
      </c>
      <c r="AI7637" s="5">
        <v>14.1</v>
      </c>
      <c r="AJ7637">
        <v>21.15</v>
      </c>
      <c r="AL7637" t="s">
        <v>81</v>
      </c>
      <c r="AM7637" t="s">
        <v>82</v>
      </c>
      <c r="AO7637" t="s">
        <v>83</v>
      </c>
      <c r="AR7637" t="s">
        <v>82</v>
      </c>
      <c r="AT7637" t="s">
        <v>82</v>
      </c>
      <c r="AW7637" t="s">
        <v>72</v>
      </c>
      <c r="AX7637">
        <v>3</v>
      </c>
      <c r="AY7637" t="s">
        <v>29985</v>
      </c>
      <c r="AZ7637" t="s">
        <v>698</v>
      </c>
      <c r="BA7637" t="s">
        <v>232</v>
      </c>
      <c r="BB7637">
        <v>11568</v>
      </c>
      <c r="BC7637" t="s">
        <v>87</v>
      </c>
      <c r="BH7637" t="s">
        <v>29984</v>
      </c>
      <c r="BJ7637">
        <v>110804490</v>
      </c>
    </row>
    <row r="7638" spans="1:62" x14ac:dyDescent="0.25">
      <c r="A7638" t="s">
        <v>37390</v>
      </c>
      <c r="B7638" s="2">
        <v>43559</v>
      </c>
      <c r="C7638" t="s">
        <v>63</v>
      </c>
      <c r="D7638" s="3">
        <v>43509.517035613426</v>
      </c>
      <c r="E7638" t="s">
        <v>64</v>
      </c>
      <c r="F7638" s="2">
        <v>43586</v>
      </c>
      <c r="G7638" s="2">
        <v>43769</v>
      </c>
      <c r="H7638" t="s">
        <v>29908</v>
      </c>
      <c r="J7638" t="s">
        <v>29909</v>
      </c>
      <c r="K7638" t="s">
        <v>130</v>
      </c>
      <c r="L7638" t="s">
        <v>15254</v>
      </c>
      <c r="M7638" t="s">
        <v>226</v>
      </c>
      <c r="N7638">
        <v>49690</v>
      </c>
      <c r="O7638" t="s">
        <v>70</v>
      </c>
      <c r="Q7638" t="s">
        <v>29910</v>
      </c>
      <c r="S7638" t="s">
        <v>72</v>
      </c>
      <c r="T7638" t="s">
        <v>28432</v>
      </c>
      <c r="U7638" t="s">
        <v>28433</v>
      </c>
      <c r="V7638" t="s">
        <v>28434</v>
      </c>
      <c r="W7638" t="s">
        <v>308</v>
      </c>
      <c r="X7638" t="s">
        <v>3128</v>
      </c>
      <c r="Y7638" t="str">
        <f>"35-3011"</f>
        <v>35-3011</v>
      </c>
      <c r="Z7638" t="s">
        <v>3129</v>
      </c>
      <c r="AA7638">
        <v>713910</v>
      </c>
      <c r="AB7638">
        <v>1</v>
      </c>
      <c r="AC7638">
        <v>1</v>
      </c>
      <c r="AD7638" t="s">
        <v>79</v>
      </c>
      <c r="AE7638" t="s">
        <v>95</v>
      </c>
      <c r="AF7638">
        <v>40</v>
      </c>
      <c r="AG7638" s="4">
        <v>0.5</v>
      </c>
      <c r="AH7638" s="4">
        <v>0.875</v>
      </c>
      <c r="AI7638" s="5">
        <v>13.63</v>
      </c>
      <c r="AJ7638">
        <v>20.45</v>
      </c>
      <c r="AL7638" t="s">
        <v>81</v>
      </c>
      <c r="AM7638" t="s">
        <v>82</v>
      </c>
      <c r="AO7638" t="s">
        <v>83</v>
      </c>
      <c r="AR7638" t="s">
        <v>82</v>
      </c>
      <c r="AT7638" t="s">
        <v>82</v>
      </c>
      <c r="AW7638" t="s">
        <v>72</v>
      </c>
      <c r="AX7638">
        <v>3</v>
      </c>
      <c r="AY7638" t="s">
        <v>15254</v>
      </c>
      <c r="AZ7638" t="s">
        <v>7665</v>
      </c>
      <c r="BA7638" t="s">
        <v>226</v>
      </c>
      <c r="BB7638">
        <v>49690</v>
      </c>
      <c r="BC7638" t="s">
        <v>87</v>
      </c>
      <c r="BH7638" t="s">
        <v>29909</v>
      </c>
      <c r="BJ7638">
        <v>272817882</v>
      </c>
    </row>
    <row r="7639" spans="1:62" x14ac:dyDescent="0.25">
      <c r="A7639" t="s">
        <v>37409</v>
      </c>
      <c r="B7639" s="2">
        <v>43559</v>
      </c>
      <c r="C7639" t="s">
        <v>63</v>
      </c>
      <c r="D7639" s="3">
        <v>43509.52387636574</v>
      </c>
      <c r="E7639" t="s">
        <v>64</v>
      </c>
      <c r="F7639" s="2">
        <v>43586</v>
      </c>
      <c r="G7639" s="2">
        <v>43769</v>
      </c>
      <c r="H7639" t="s">
        <v>37380</v>
      </c>
      <c r="I7639" t="s">
        <v>37381</v>
      </c>
      <c r="J7639" t="s">
        <v>21791</v>
      </c>
      <c r="K7639" t="s">
        <v>130</v>
      </c>
      <c r="L7639" t="s">
        <v>1588</v>
      </c>
      <c r="M7639" t="s">
        <v>1612</v>
      </c>
      <c r="N7639">
        <v>83001</v>
      </c>
      <c r="O7639" t="s">
        <v>70</v>
      </c>
      <c r="Q7639" t="s">
        <v>21790</v>
      </c>
      <c r="S7639" t="s">
        <v>72</v>
      </c>
      <c r="T7639" t="s">
        <v>28432</v>
      </c>
      <c r="U7639" t="s">
        <v>28433</v>
      </c>
      <c r="V7639" t="s">
        <v>28434</v>
      </c>
      <c r="W7639" t="s">
        <v>308</v>
      </c>
      <c r="X7639" t="s">
        <v>1844</v>
      </c>
      <c r="Y7639" t="str">
        <f>"35-2014"</f>
        <v>35-2014</v>
      </c>
      <c r="Z7639" t="s">
        <v>301</v>
      </c>
      <c r="AA7639">
        <v>713910</v>
      </c>
      <c r="AB7639">
        <v>4</v>
      </c>
      <c r="AC7639">
        <v>4</v>
      </c>
      <c r="AD7639" t="s">
        <v>79</v>
      </c>
      <c r="AE7639" t="s">
        <v>95</v>
      </c>
      <c r="AF7639">
        <v>40</v>
      </c>
      <c r="AG7639" s="4">
        <v>0.29166666666666669</v>
      </c>
      <c r="AH7639" s="4">
        <v>0.91666666666666663</v>
      </c>
      <c r="AI7639" s="5">
        <v>16.53</v>
      </c>
      <c r="AJ7639">
        <v>24.8</v>
      </c>
      <c r="AL7639" t="s">
        <v>81</v>
      </c>
      <c r="AM7639" t="s">
        <v>82</v>
      </c>
      <c r="AO7639" t="s">
        <v>83</v>
      </c>
      <c r="AR7639" t="s">
        <v>82</v>
      </c>
      <c r="AT7639" t="s">
        <v>82</v>
      </c>
      <c r="AW7639" t="s">
        <v>72</v>
      </c>
      <c r="AX7639">
        <v>3</v>
      </c>
      <c r="AY7639" t="s">
        <v>1588</v>
      </c>
      <c r="AZ7639" t="s">
        <v>1760</v>
      </c>
      <c r="BA7639" t="s">
        <v>1612</v>
      </c>
      <c r="BB7639">
        <v>83001</v>
      </c>
      <c r="BC7639" t="s">
        <v>87</v>
      </c>
      <c r="BH7639" t="s">
        <v>21791</v>
      </c>
      <c r="BJ7639">
        <v>462122461</v>
      </c>
    </row>
    <row r="7640" spans="1:62" x14ac:dyDescent="0.25">
      <c r="A7640" t="s">
        <v>37420</v>
      </c>
      <c r="B7640" s="2">
        <v>43559</v>
      </c>
      <c r="C7640" t="s">
        <v>63</v>
      </c>
      <c r="D7640" s="3">
        <v>43509.523439432873</v>
      </c>
      <c r="E7640" t="s">
        <v>64</v>
      </c>
      <c r="F7640" s="2">
        <v>43586</v>
      </c>
      <c r="G7640" s="2">
        <v>43769</v>
      </c>
      <c r="H7640" t="s">
        <v>37380</v>
      </c>
      <c r="I7640" t="s">
        <v>37381</v>
      </c>
      <c r="J7640" t="s">
        <v>21791</v>
      </c>
      <c r="K7640" t="s">
        <v>130</v>
      </c>
      <c r="L7640" t="s">
        <v>1588</v>
      </c>
      <c r="M7640" t="s">
        <v>1612</v>
      </c>
      <c r="N7640">
        <v>83001</v>
      </c>
      <c r="O7640" t="s">
        <v>70</v>
      </c>
      <c r="Q7640" t="s">
        <v>21790</v>
      </c>
      <c r="S7640" t="s">
        <v>72</v>
      </c>
      <c r="T7640" t="s">
        <v>28432</v>
      </c>
      <c r="U7640" t="s">
        <v>28433</v>
      </c>
      <c r="V7640" t="s">
        <v>28434</v>
      </c>
      <c r="W7640" t="s">
        <v>308</v>
      </c>
      <c r="X7640" t="s">
        <v>1427</v>
      </c>
      <c r="Y7640" t="str">
        <f>"37-2012"</f>
        <v>37-2012</v>
      </c>
      <c r="Z7640" t="s">
        <v>373</v>
      </c>
      <c r="AA7640">
        <v>713910</v>
      </c>
      <c r="AB7640">
        <v>3</v>
      </c>
      <c r="AC7640">
        <v>3</v>
      </c>
      <c r="AD7640" t="s">
        <v>79</v>
      </c>
      <c r="AE7640" t="s">
        <v>95</v>
      </c>
      <c r="AF7640">
        <v>40</v>
      </c>
      <c r="AG7640" s="4">
        <v>0.29166666666666669</v>
      </c>
      <c r="AH7640" s="4">
        <v>0.75</v>
      </c>
      <c r="AI7640" s="5">
        <v>12.85</v>
      </c>
      <c r="AJ7640">
        <v>19.28</v>
      </c>
      <c r="AL7640" t="s">
        <v>81</v>
      </c>
      <c r="AM7640" t="s">
        <v>82</v>
      </c>
      <c r="AO7640" t="s">
        <v>83</v>
      </c>
      <c r="AR7640" t="s">
        <v>82</v>
      </c>
      <c r="AT7640" t="s">
        <v>82</v>
      </c>
      <c r="AW7640" t="s">
        <v>82</v>
      </c>
      <c r="AY7640" t="s">
        <v>1588</v>
      </c>
      <c r="AZ7640" t="s">
        <v>1760</v>
      </c>
      <c r="BA7640" t="s">
        <v>1612</v>
      </c>
      <c r="BB7640">
        <v>83001</v>
      </c>
      <c r="BC7640" t="s">
        <v>87</v>
      </c>
      <c r="BH7640" t="s">
        <v>21791</v>
      </c>
      <c r="BJ7640">
        <v>462122461</v>
      </c>
    </row>
    <row r="7641" spans="1:62" x14ac:dyDescent="0.25">
      <c r="A7641" t="s">
        <v>37433</v>
      </c>
      <c r="B7641" s="2">
        <v>43559</v>
      </c>
      <c r="C7641" t="s">
        <v>63</v>
      </c>
      <c r="D7641" s="3">
        <v>43510.390875960649</v>
      </c>
      <c r="E7641" t="s">
        <v>64</v>
      </c>
      <c r="F7641" s="2">
        <v>43586</v>
      </c>
      <c r="G7641" s="2">
        <v>43769</v>
      </c>
      <c r="H7641" t="s">
        <v>37359</v>
      </c>
      <c r="J7641" t="s">
        <v>37360</v>
      </c>
      <c r="K7641" t="s">
        <v>130</v>
      </c>
      <c r="L7641" t="s">
        <v>37361</v>
      </c>
      <c r="M7641" t="s">
        <v>232</v>
      </c>
      <c r="N7641">
        <v>11560</v>
      </c>
      <c r="O7641" t="s">
        <v>70</v>
      </c>
      <c r="Q7641" t="s">
        <v>37362</v>
      </c>
      <c r="S7641" t="s">
        <v>72</v>
      </c>
      <c r="T7641" t="s">
        <v>28432</v>
      </c>
      <c r="U7641" t="s">
        <v>28433</v>
      </c>
      <c r="V7641" t="s">
        <v>28434</v>
      </c>
      <c r="W7641" t="s">
        <v>308</v>
      </c>
      <c r="X7641" t="s">
        <v>3128</v>
      </c>
      <c r="Y7641" t="str">
        <f>"35-3011"</f>
        <v>35-3011</v>
      </c>
      <c r="Z7641" t="s">
        <v>3129</v>
      </c>
      <c r="AA7641">
        <v>713910</v>
      </c>
      <c r="AB7641">
        <v>3</v>
      </c>
      <c r="AC7641">
        <v>3</v>
      </c>
      <c r="AD7641" t="s">
        <v>79</v>
      </c>
      <c r="AE7641" t="s">
        <v>95</v>
      </c>
      <c r="AF7641">
        <v>40</v>
      </c>
      <c r="AG7641" s="4">
        <v>0.33333333333333331</v>
      </c>
      <c r="AH7641" s="4">
        <v>0.95833333333333337</v>
      </c>
      <c r="AI7641" s="5">
        <v>16.57</v>
      </c>
      <c r="AJ7641">
        <v>24.86</v>
      </c>
      <c r="AL7641" t="s">
        <v>81</v>
      </c>
      <c r="AM7641" t="s">
        <v>82</v>
      </c>
      <c r="AO7641" t="s">
        <v>83</v>
      </c>
      <c r="AR7641" t="s">
        <v>82</v>
      </c>
      <c r="AT7641" t="s">
        <v>82</v>
      </c>
      <c r="AW7641" t="s">
        <v>72</v>
      </c>
      <c r="AX7641">
        <v>3</v>
      </c>
      <c r="AY7641" t="s">
        <v>37361</v>
      </c>
      <c r="AZ7641" t="s">
        <v>698</v>
      </c>
      <c r="BA7641" t="s">
        <v>232</v>
      </c>
      <c r="BB7641">
        <v>11560</v>
      </c>
      <c r="BC7641" t="s">
        <v>87</v>
      </c>
      <c r="BH7641" t="s">
        <v>37360</v>
      </c>
      <c r="BJ7641">
        <v>110613408</v>
      </c>
    </row>
    <row r="7642" spans="1:62" x14ac:dyDescent="0.25">
      <c r="A7642" t="s">
        <v>37484</v>
      </c>
      <c r="B7642" s="2">
        <v>43559</v>
      </c>
      <c r="C7642" t="s">
        <v>63</v>
      </c>
      <c r="D7642" s="3">
        <v>43509.517449479164</v>
      </c>
      <c r="E7642" t="s">
        <v>64</v>
      </c>
      <c r="F7642" s="2">
        <v>43586</v>
      </c>
      <c r="G7642" s="2">
        <v>43769</v>
      </c>
      <c r="H7642" t="s">
        <v>29908</v>
      </c>
      <c r="J7642" t="s">
        <v>29909</v>
      </c>
      <c r="K7642" t="s">
        <v>130</v>
      </c>
      <c r="L7642" t="s">
        <v>15254</v>
      </c>
      <c r="M7642" t="s">
        <v>226</v>
      </c>
      <c r="N7642">
        <v>49690</v>
      </c>
      <c r="O7642" t="s">
        <v>70</v>
      </c>
      <c r="Q7642" t="s">
        <v>29910</v>
      </c>
      <c r="S7642" t="s">
        <v>72</v>
      </c>
      <c r="T7642" t="s">
        <v>28432</v>
      </c>
      <c r="U7642" t="s">
        <v>28433</v>
      </c>
      <c r="V7642" t="s">
        <v>28434</v>
      </c>
      <c r="W7642" t="s">
        <v>308</v>
      </c>
      <c r="X7642" t="s">
        <v>30141</v>
      </c>
      <c r="Y7642" t="str">
        <f>"39-3091"</f>
        <v>39-3091</v>
      </c>
      <c r="Z7642" t="s">
        <v>677</v>
      </c>
      <c r="AA7642">
        <v>713910</v>
      </c>
      <c r="AB7642">
        <v>1</v>
      </c>
      <c r="AC7642">
        <v>1</v>
      </c>
      <c r="AD7642" t="s">
        <v>79</v>
      </c>
      <c r="AE7642" t="s">
        <v>95</v>
      </c>
      <c r="AF7642">
        <v>40</v>
      </c>
      <c r="AG7642" s="4">
        <v>0.25</v>
      </c>
      <c r="AH7642" s="4">
        <v>0.875</v>
      </c>
      <c r="AI7642" s="5">
        <v>13.5</v>
      </c>
      <c r="AJ7642">
        <v>20.25</v>
      </c>
      <c r="AL7642" t="s">
        <v>81</v>
      </c>
      <c r="AM7642" t="s">
        <v>82</v>
      </c>
      <c r="AO7642" t="s">
        <v>83</v>
      </c>
      <c r="AR7642" t="s">
        <v>82</v>
      </c>
      <c r="AT7642" t="s">
        <v>82</v>
      </c>
      <c r="AW7642" t="s">
        <v>82</v>
      </c>
      <c r="AY7642" t="s">
        <v>15254</v>
      </c>
      <c r="AZ7642" t="s">
        <v>7665</v>
      </c>
      <c r="BA7642" t="s">
        <v>226</v>
      </c>
      <c r="BB7642">
        <v>49690</v>
      </c>
      <c r="BC7642" t="s">
        <v>87</v>
      </c>
      <c r="BH7642" t="s">
        <v>29909</v>
      </c>
      <c r="BJ7642">
        <v>272817882</v>
      </c>
    </row>
    <row r="7643" spans="1:62" x14ac:dyDescent="0.25">
      <c r="A7643" t="s">
        <v>37533</v>
      </c>
      <c r="B7643" s="2">
        <v>43559</v>
      </c>
      <c r="C7643" t="s">
        <v>63</v>
      </c>
      <c r="D7643" s="3">
        <v>43502.692054293984</v>
      </c>
      <c r="E7643" t="s">
        <v>64</v>
      </c>
      <c r="F7643" s="2">
        <v>43590</v>
      </c>
      <c r="G7643" s="2">
        <v>43728</v>
      </c>
      <c r="H7643" t="s">
        <v>23367</v>
      </c>
      <c r="J7643" t="s">
        <v>23368</v>
      </c>
      <c r="K7643" t="s">
        <v>23369</v>
      </c>
      <c r="L7643" t="s">
        <v>4500</v>
      </c>
      <c r="M7643" t="s">
        <v>859</v>
      </c>
      <c r="N7643">
        <v>98109</v>
      </c>
      <c r="O7643" t="s">
        <v>70</v>
      </c>
      <c r="Q7643" t="s">
        <v>23370</v>
      </c>
      <c r="S7643" t="s">
        <v>72</v>
      </c>
      <c r="T7643" t="s">
        <v>37534</v>
      </c>
      <c r="U7643" t="s">
        <v>23372</v>
      </c>
      <c r="V7643" t="s">
        <v>23373</v>
      </c>
      <c r="W7643" t="s">
        <v>859</v>
      </c>
      <c r="X7643" t="s">
        <v>37403</v>
      </c>
      <c r="Y7643" t="str">
        <f>"51-3092"</f>
        <v>51-3092</v>
      </c>
      <c r="Z7643" t="s">
        <v>6248</v>
      </c>
      <c r="AA7643">
        <v>311712</v>
      </c>
      <c r="AB7643">
        <v>5</v>
      </c>
      <c r="AC7643">
        <v>5</v>
      </c>
      <c r="AD7643" t="s">
        <v>79</v>
      </c>
      <c r="AE7643" t="s">
        <v>80</v>
      </c>
      <c r="AF7643">
        <v>40</v>
      </c>
      <c r="AG7643" s="4">
        <v>0.33333333333333331</v>
      </c>
      <c r="AH7643" s="4">
        <v>0.83333333333333337</v>
      </c>
      <c r="AI7643" s="6">
        <v>15</v>
      </c>
      <c r="AJ7643">
        <v>22.5</v>
      </c>
      <c r="AL7643" t="s">
        <v>81</v>
      </c>
      <c r="AM7643" t="s">
        <v>82</v>
      </c>
      <c r="AO7643" t="s">
        <v>83</v>
      </c>
      <c r="AP7643" t="s">
        <v>67</v>
      </c>
      <c r="AR7643" t="s">
        <v>82</v>
      </c>
      <c r="AT7643" t="s">
        <v>82</v>
      </c>
      <c r="AW7643" t="s">
        <v>72</v>
      </c>
      <c r="AX7643">
        <v>24</v>
      </c>
      <c r="AY7643" t="s">
        <v>37535</v>
      </c>
      <c r="AZ7643" t="s">
        <v>37536</v>
      </c>
      <c r="BA7643" t="s">
        <v>595</v>
      </c>
      <c r="BB7643">
        <v>99611</v>
      </c>
      <c r="BC7643" t="s">
        <v>79</v>
      </c>
      <c r="BH7643" t="s">
        <v>37537</v>
      </c>
      <c r="BJ7643">
        <v>202319027</v>
      </c>
    </row>
    <row r="7644" spans="1:62" x14ac:dyDescent="0.25">
      <c r="A7644" t="s">
        <v>37549</v>
      </c>
      <c r="B7644" s="2">
        <v>43559</v>
      </c>
      <c r="C7644" t="s">
        <v>63</v>
      </c>
      <c r="D7644" s="3">
        <v>43508.357462071763</v>
      </c>
      <c r="E7644" t="s">
        <v>64</v>
      </c>
      <c r="F7644" s="2">
        <v>43586</v>
      </c>
      <c r="G7644" s="2">
        <v>43769</v>
      </c>
      <c r="H7644" t="s">
        <v>37550</v>
      </c>
      <c r="J7644" t="s">
        <v>37551</v>
      </c>
      <c r="L7644" t="s">
        <v>27737</v>
      </c>
      <c r="M7644" t="s">
        <v>147</v>
      </c>
      <c r="N7644">
        <v>19035</v>
      </c>
      <c r="O7644" t="s">
        <v>70</v>
      </c>
      <c r="Q7644" t="s">
        <v>27738</v>
      </c>
      <c r="S7644" t="s">
        <v>72</v>
      </c>
      <c r="T7644" t="s">
        <v>36464</v>
      </c>
      <c r="U7644" t="s">
        <v>36465</v>
      </c>
      <c r="V7644" t="s">
        <v>36466</v>
      </c>
      <c r="W7644" t="s">
        <v>232</v>
      </c>
      <c r="X7644" t="s">
        <v>456</v>
      </c>
      <c r="Y7644" t="str">
        <f>"35-2014"</f>
        <v>35-2014</v>
      </c>
      <c r="Z7644" t="s">
        <v>301</v>
      </c>
      <c r="AA7644">
        <v>713910</v>
      </c>
      <c r="AB7644">
        <v>3</v>
      </c>
      <c r="AC7644">
        <v>3</v>
      </c>
      <c r="AD7644" t="s">
        <v>79</v>
      </c>
      <c r="AE7644" t="s">
        <v>95</v>
      </c>
      <c r="AF7644">
        <v>35</v>
      </c>
      <c r="AG7644" s="4">
        <v>0.25</v>
      </c>
      <c r="AH7644" s="4">
        <v>0.91666666666666663</v>
      </c>
      <c r="AI7644" s="5">
        <v>14.52</v>
      </c>
      <c r="AJ7644">
        <v>21.78</v>
      </c>
      <c r="AL7644" t="s">
        <v>81</v>
      </c>
      <c r="AM7644" t="s">
        <v>82</v>
      </c>
      <c r="AO7644" t="s">
        <v>83</v>
      </c>
      <c r="AP7644" t="s">
        <v>130</v>
      </c>
      <c r="AQ7644" t="s">
        <v>130</v>
      </c>
      <c r="AR7644" t="s">
        <v>82</v>
      </c>
      <c r="AT7644" t="s">
        <v>82</v>
      </c>
      <c r="AW7644" t="s">
        <v>72</v>
      </c>
      <c r="AX7644">
        <v>6</v>
      </c>
      <c r="AY7644" t="s">
        <v>27737</v>
      </c>
      <c r="AZ7644" t="s">
        <v>1904</v>
      </c>
      <c r="BA7644" t="s">
        <v>147</v>
      </c>
      <c r="BB7644">
        <v>19035</v>
      </c>
      <c r="BC7644" t="s">
        <v>87</v>
      </c>
      <c r="BH7644" t="s">
        <v>37551</v>
      </c>
      <c r="BJ7644">
        <v>230969350</v>
      </c>
    </row>
    <row r="7645" spans="1:62" x14ac:dyDescent="0.25">
      <c r="A7645" t="s">
        <v>37717</v>
      </c>
      <c r="B7645" s="2">
        <v>43559</v>
      </c>
      <c r="C7645" t="s">
        <v>63</v>
      </c>
      <c r="D7645" s="3">
        <v>43510.46813173611</v>
      </c>
      <c r="E7645" t="s">
        <v>64</v>
      </c>
      <c r="F7645" s="2">
        <v>43600</v>
      </c>
      <c r="G7645" s="2">
        <v>43769</v>
      </c>
      <c r="H7645" t="s">
        <v>4594</v>
      </c>
      <c r="I7645" t="s">
        <v>67</v>
      </c>
      <c r="J7645" t="s">
        <v>4595</v>
      </c>
      <c r="K7645" t="s">
        <v>67</v>
      </c>
      <c r="L7645" t="s">
        <v>4500</v>
      </c>
      <c r="M7645" t="s">
        <v>859</v>
      </c>
      <c r="N7645">
        <v>98119</v>
      </c>
      <c r="O7645" t="s">
        <v>70</v>
      </c>
      <c r="P7645" t="s">
        <v>67</v>
      </c>
      <c r="Q7645" t="s">
        <v>4596</v>
      </c>
      <c r="S7645" t="s">
        <v>72</v>
      </c>
      <c r="T7645" t="s">
        <v>4498</v>
      </c>
      <c r="U7645" t="s">
        <v>4499</v>
      </c>
      <c r="V7645" t="s">
        <v>4500</v>
      </c>
      <c r="W7645" t="s">
        <v>859</v>
      </c>
      <c r="X7645" t="s">
        <v>4597</v>
      </c>
      <c r="Y7645" t="str">
        <f>"51-9032"</f>
        <v>51-9032</v>
      </c>
      <c r="Z7645" t="s">
        <v>1635</v>
      </c>
      <c r="AA7645">
        <v>311710</v>
      </c>
      <c r="AB7645">
        <v>3</v>
      </c>
      <c r="AC7645">
        <v>3</v>
      </c>
      <c r="AD7645" t="s">
        <v>79</v>
      </c>
      <c r="AE7645" t="s">
        <v>80</v>
      </c>
      <c r="AF7645">
        <v>40</v>
      </c>
      <c r="AG7645" s="4">
        <v>0.25</v>
      </c>
      <c r="AH7645" s="4">
        <v>0.75</v>
      </c>
      <c r="AI7645" s="5">
        <v>16.649999999999999</v>
      </c>
      <c r="AJ7645">
        <v>24.98</v>
      </c>
      <c r="AK7645">
        <v>45</v>
      </c>
      <c r="AL7645" t="s">
        <v>81</v>
      </c>
      <c r="AM7645" t="s">
        <v>82</v>
      </c>
      <c r="AO7645" t="s">
        <v>83</v>
      </c>
      <c r="AP7645" t="s">
        <v>67</v>
      </c>
      <c r="AQ7645" t="s">
        <v>67</v>
      </c>
      <c r="AR7645" t="s">
        <v>82</v>
      </c>
      <c r="AT7645" t="s">
        <v>82</v>
      </c>
      <c r="AW7645" t="s">
        <v>72</v>
      </c>
      <c r="AX7645">
        <v>24</v>
      </c>
      <c r="AY7645" t="s">
        <v>4502</v>
      </c>
      <c r="AZ7645" t="s">
        <v>4598</v>
      </c>
      <c r="BA7645" t="s">
        <v>595</v>
      </c>
      <c r="BB7645">
        <v>99692</v>
      </c>
      <c r="BC7645" t="s">
        <v>87</v>
      </c>
      <c r="BH7645" t="s">
        <v>4599</v>
      </c>
      <c r="BI7645" t="s">
        <v>4600</v>
      </c>
      <c r="BJ7645">
        <v>911541181</v>
      </c>
    </row>
    <row r="7646" spans="1:62" x14ac:dyDescent="0.25">
      <c r="A7646" t="s">
        <v>37727</v>
      </c>
      <c r="B7646" s="2">
        <v>43559</v>
      </c>
      <c r="C7646" t="s">
        <v>63</v>
      </c>
      <c r="D7646" s="3">
        <v>43509.52817503472</v>
      </c>
      <c r="E7646" t="s">
        <v>64</v>
      </c>
      <c r="F7646" s="2">
        <v>43586</v>
      </c>
      <c r="G7646" s="2">
        <v>43769</v>
      </c>
      <c r="H7646" t="s">
        <v>30097</v>
      </c>
      <c r="J7646" t="s">
        <v>30098</v>
      </c>
      <c r="K7646" t="s">
        <v>130</v>
      </c>
      <c r="L7646" t="s">
        <v>4835</v>
      </c>
      <c r="M7646" t="s">
        <v>100</v>
      </c>
      <c r="N7646">
        <v>28717</v>
      </c>
      <c r="O7646" t="s">
        <v>70</v>
      </c>
      <c r="Q7646" t="s">
        <v>30099</v>
      </c>
      <c r="S7646" t="s">
        <v>72</v>
      </c>
      <c r="T7646" t="s">
        <v>28432</v>
      </c>
      <c r="U7646" t="s">
        <v>28433</v>
      </c>
      <c r="V7646" t="s">
        <v>28434</v>
      </c>
      <c r="W7646" t="s">
        <v>308</v>
      </c>
      <c r="X7646" t="s">
        <v>1844</v>
      </c>
      <c r="Y7646" t="str">
        <f>"35-2014"</f>
        <v>35-2014</v>
      </c>
      <c r="Z7646" t="s">
        <v>301</v>
      </c>
      <c r="AA7646">
        <v>713910</v>
      </c>
      <c r="AB7646">
        <v>8</v>
      </c>
      <c r="AC7646">
        <v>8</v>
      </c>
      <c r="AD7646" t="s">
        <v>79</v>
      </c>
      <c r="AE7646" t="s">
        <v>95</v>
      </c>
      <c r="AF7646">
        <v>40</v>
      </c>
      <c r="AG7646" s="4">
        <v>0.29166666666666669</v>
      </c>
      <c r="AH7646" s="4">
        <v>0.91666666666666663</v>
      </c>
      <c r="AI7646" s="5">
        <v>13.5</v>
      </c>
      <c r="AJ7646">
        <v>20.25</v>
      </c>
      <c r="AL7646" t="s">
        <v>81</v>
      </c>
      <c r="AM7646" t="s">
        <v>82</v>
      </c>
      <c r="AO7646" t="s">
        <v>83</v>
      </c>
      <c r="AR7646" t="s">
        <v>82</v>
      </c>
      <c r="AT7646" t="s">
        <v>82</v>
      </c>
      <c r="AW7646" t="s">
        <v>72</v>
      </c>
      <c r="AX7646">
        <v>3</v>
      </c>
      <c r="AY7646" t="s">
        <v>4835</v>
      </c>
      <c r="AZ7646" t="s">
        <v>1588</v>
      </c>
      <c r="BA7646" t="s">
        <v>100</v>
      </c>
      <c r="BB7646">
        <v>28717</v>
      </c>
      <c r="BC7646" t="s">
        <v>87</v>
      </c>
      <c r="BH7646" t="s">
        <v>30098</v>
      </c>
      <c r="BJ7646">
        <v>680588052</v>
      </c>
    </row>
    <row r="7647" spans="1:62" x14ac:dyDescent="0.25">
      <c r="A7647" t="s">
        <v>37750</v>
      </c>
      <c r="B7647" s="2">
        <v>43559</v>
      </c>
      <c r="C7647" t="s">
        <v>63</v>
      </c>
      <c r="D7647" s="3">
        <v>43509.531151226853</v>
      </c>
      <c r="E7647" t="s">
        <v>64</v>
      </c>
      <c r="F7647" s="2">
        <v>43586</v>
      </c>
      <c r="G7647" s="2">
        <v>43769</v>
      </c>
      <c r="H7647" t="s">
        <v>30164</v>
      </c>
      <c r="J7647" t="s">
        <v>30165</v>
      </c>
      <c r="K7647" t="s">
        <v>130</v>
      </c>
      <c r="L7647" t="s">
        <v>5686</v>
      </c>
      <c r="M7647" t="s">
        <v>100</v>
      </c>
      <c r="N7647">
        <v>28461</v>
      </c>
      <c r="O7647" t="s">
        <v>70</v>
      </c>
      <c r="Q7647" t="s">
        <v>30166</v>
      </c>
      <c r="S7647" t="s">
        <v>72</v>
      </c>
      <c r="T7647" t="s">
        <v>28432</v>
      </c>
      <c r="U7647" t="s">
        <v>28433</v>
      </c>
      <c r="V7647" t="s">
        <v>28434</v>
      </c>
      <c r="W7647" t="s">
        <v>308</v>
      </c>
      <c r="X7647" t="s">
        <v>1533</v>
      </c>
      <c r="Y7647" t="str">
        <f>"35-3031"</f>
        <v>35-3031</v>
      </c>
      <c r="Z7647" t="s">
        <v>410</v>
      </c>
      <c r="AA7647">
        <v>713910</v>
      </c>
      <c r="AB7647">
        <v>6</v>
      </c>
      <c r="AC7647">
        <v>6</v>
      </c>
      <c r="AD7647" t="s">
        <v>79</v>
      </c>
      <c r="AE7647" t="s">
        <v>95</v>
      </c>
      <c r="AF7647">
        <v>40</v>
      </c>
      <c r="AG7647" s="4">
        <v>0.39583333333333331</v>
      </c>
      <c r="AH7647" s="4">
        <v>0.95833333333333337</v>
      </c>
      <c r="AI7647" s="6">
        <v>12</v>
      </c>
      <c r="AJ7647">
        <v>18</v>
      </c>
      <c r="AL7647" t="s">
        <v>81</v>
      </c>
      <c r="AM7647" t="s">
        <v>82</v>
      </c>
      <c r="AO7647" t="s">
        <v>83</v>
      </c>
      <c r="AR7647" t="s">
        <v>82</v>
      </c>
      <c r="AT7647" t="s">
        <v>82</v>
      </c>
      <c r="AW7647" t="s">
        <v>72</v>
      </c>
      <c r="AX7647">
        <v>3</v>
      </c>
      <c r="AY7647" t="s">
        <v>5686</v>
      </c>
      <c r="AZ7647" t="s">
        <v>5687</v>
      </c>
      <c r="BA7647" t="s">
        <v>100</v>
      </c>
      <c r="BB7647">
        <v>28461</v>
      </c>
      <c r="BC7647" t="s">
        <v>87</v>
      </c>
      <c r="BH7647" t="s">
        <v>30165</v>
      </c>
      <c r="BJ7647">
        <v>200498430</v>
      </c>
    </row>
    <row r="7648" spans="1:62" x14ac:dyDescent="0.25">
      <c r="A7648" t="s">
        <v>38005</v>
      </c>
      <c r="B7648" s="2">
        <v>43559</v>
      </c>
      <c r="C7648" t="s">
        <v>63</v>
      </c>
      <c r="D7648" s="3">
        <v>43530.792467777777</v>
      </c>
      <c r="E7648" t="s">
        <v>64</v>
      </c>
      <c r="F7648" s="2">
        <v>43621</v>
      </c>
      <c r="G7648" s="2">
        <v>43753</v>
      </c>
      <c r="H7648" t="s">
        <v>38006</v>
      </c>
      <c r="J7648" t="s">
        <v>38007</v>
      </c>
      <c r="K7648" t="s">
        <v>38008</v>
      </c>
      <c r="L7648" t="s">
        <v>38009</v>
      </c>
      <c r="M7648" t="s">
        <v>105</v>
      </c>
      <c r="N7648">
        <v>75572</v>
      </c>
      <c r="O7648" t="s">
        <v>70</v>
      </c>
      <c r="Q7648" t="s">
        <v>3276</v>
      </c>
      <c r="S7648" t="s">
        <v>72</v>
      </c>
      <c r="T7648" t="s">
        <v>102</v>
      </c>
      <c r="U7648" t="s">
        <v>1425</v>
      </c>
      <c r="V7648" t="s">
        <v>2470</v>
      </c>
      <c r="W7648" t="s">
        <v>105</v>
      </c>
      <c r="X7648" t="s">
        <v>2068</v>
      </c>
      <c r="Y7648" t="str">
        <f>"35-3022"</f>
        <v>35-3022</v>
      </c>
      <c r="Z7648" t="s">
        <v>280</v>
      </c>
      <c r="AA7648">
        <v>713990</v>
      </c>
      <c r="AB7648">
        <v>10</v>
      </c>
      <c r="AC7648">
        <v>10</v>
      </c>
      <c r="AD7648" t="s">
        <v>79</v>
      </c>
      <c r="AE7648" t="s">
        <v>80</v>
      </c>
      <c r="AF7648">
        <v>35</v>
      </c>
      <c r="AG7648" s="4">
        <v>0.41666666666666669</v>
      </c>
      <c r="AH7648" s="4">
        <v>0.95833333333333337</v>
      </c>
      <c r="AI7648" s="5">
        <v>8.7200000000000006</v>
      </c>
      <c r="AJ7648">
        <v>13.08</v>
      </c>
      <c r="AK7648">
        <v>16.88</v>
      </c>
      <c r="AL7648" t="s">
        <v>81</v>
      </c>
      <c r="AM7648" t="s">
        <v>82</v>
      </c>
      <c r="AO7648" t="s">
        <v>83</v>
      </c>
      <c r="AR7648" t="s">
        <v>82</v>
      </c>
      <c r="AT7648" t="s">
        <v>82</v>
      </c>
      <c r="AW7648" t="s">
        <v>82</v>
      </c>
      <c r="AY7648" t="s">
        <v>38009</v>
      </c>
      <c r="AZ7648" t="s">
        <v>16362</v>
      </c>
      <c r="BA7648" t="s">
        <v>105</v>
      </c>
      <c r="BB7648">
        <v>75572</v>
      </c>
      <c r="BC7648" t="s">
        <v>79</v>
      </c>
      <c r="BH7648" t="s">
        <v>38007</v>
      </c>
      <c r="BJ7648">
        <v>752122752</v>
      </c>
    </row>
    <row r="7649" spans="1:62" x14ac:dyDescent="0.25">
      <c r="A7649" t="s">
        <v>38115</v>
      </c>
      <c r="B7649" s="2">
        <v>43559</v>
      </c>
      <c r="C7649" t="s">
        <v>63</v>
      </c>
      <c r="D7649" s="3">
        <v>43530.793352407411</v>
      </c>
      <c r="E7649" t="s">
        <v>64</v>
      </c>
      <c r="F7649" s="2">
        <v>43621</v>
      </c>
      <c r="G7649" s="2">
        <v>43782</v>
      </c>
      <c r="H7649" t="s">
        <v>38116</v>
      </c>
      <c r="I7649" t="s">
        <v>38117</v>
      </c>
      <c r="J7649" t="s">
        <v>38118</v>
      </c>
      <c r="K7649" t="s">
        <v>38119</v>
      </c>
      <c r="L7649" t="s">
        <v>2066</v>
      </c>
      <c r="M7649" t="s">
        <v>105</v>
      </c>
      <c r="N7649">
        <v>75656</v>
      </c>
      <c r="O7649" t="s">
        <v>70</v>
      </c>
      <c r="Q7649" t="s">
        <v>38120</v>
      </c>
      <c r="S7649" t="s">
        <v>72</v>
      </c>
      <c r="T7649" t="s">
        <v>102</v>
      </c>
      <c r="U7649" t="s">
        <v>2630</v>
      </c>
      <c r="V7649" t="s">
        <v>2470</v>
      </c>
      <c r="W7649" t="s">
        <v>105</v>
      </c>
      <c r="X7649" t="s">
        <v>2737</v>
      </c>
      <c r="Y7649" t="str">
        <f>"35-3022"</f>
        <v>35-3022</v>
      </c>
      <c r="Z7649" t="s">
        <v>280</v>
      </c>
      <c r="AA7649">
        <v>713990</v>
      </c>
      <c r="AB7649">
        <v>4</v>
      </c>
      <c r="AC7649">
        <v>4</v>
      </c>
      <c r="AD7649" t="s">
        <v>79</v>
      </c>
      <c r="AE7649" t="s">
        <v>80</v>
      </c>
      <c r="AF7649">
        <v>35</v>
      </c>
      <c r="AG7649" s="4">
        <v>0.41666666666666669</v>
      </c>
      <c r="AH7649" s="4">
        <v>0.95833333333333337</v>
      </c>
      <c r="AI7649" s="5">
        <v>8.9700000000000006</v>
      </c>
      <c r="AJ7649">
        <v>13.46</v>
      </c>
      <c r="AK7649">
        <v>17.3</v>
      </c>
      <c r="AL7649" t="s">
        <v>81</v>
      </c>
      <c r="AM7649" t="s">
        <v>82</v>
      </c>
      <c r="AO7649" t="s">
        <v>83</v>
      </c>
      <c r="AR7649" t="s">
        <v>82</v>
      </c>
      <c r="AT7649" t="s">
        <v>82</v>
      </c>
      <c r="AW7649" t="s">
        <v>82</v>
      </c>
      <c r="AY7649" t="s">
        <v>2066</v>
      </c>
      <c r="AZ7649" t="s">
        <v>33278</v>
      </c>
      <c r="BA7649" t="s">
        <v>105</v>
      </c>
      <c r="BB7649">
        <v>75656</v>
      </c>
      <c r="BC7649" t="s">
        <v>79</v>
      </c>
      <c r="BH7649" t="s">
        <v>38121</v>
      </c>
      <c r="BJ7649">
        <v>823479166</v>
      </c>
    </row>
    <row r="7650" spans="1:62" x14ac:dyDescent="0.25">
      <c r="A7650" t="s">
        <v>38132</v>
      </c>
      <c r="B7650" s="2">
        <v>43559</v>
      </c>
      <c r="C7650" t="s">
        <v>63</v>
      </c>
      <c r="D7650" s="3">
        <v>43537.112936273152</v>
      </c>
      <c r="E7650" t="s">
        <v>64</v>
      </c>
      <c r="F7650" s="2">
        <v>43627</v>
      </c>
      <c r="G7650" s="2">
        <v>43780</v>
      </c>
      <c r="H7650" t="s">
        <v>2064</v>
      </c>
      <c r="J7650" t="s">
        <v>2065</v>
      </c>
      <c r="L7650" t="s">
        <v>2066</v>
      </c>
      <c r="M7650" t="s">
        <v>105</v>
      </c>
      <c r="N7650">
        <v>75656</v>
      </c>
      <c r="O7650" t="s">
        <v>70</v>
      </c>
      <c r="Q7650" t="s">
        <v>2067</v>
      </c>
      <c r="S7650" t="s">
        <v>72</v>
      </c>
      <c r="T7650" t="s">
        <v>102</v>
      </c>
      <c r="U7650" t="s">
        <v>1425</v>
      </c>
      <c r="V7650" t="s">
        <v>2470</v>
      </c>
      <c r="W7650" t="s">
        <v>105</v>
      </c>
      <c r="X7650" t="s">
        <v>2068</v>
      </c>
      <c r="Y7650" t="str">
        <f>"35-3022"</f>
        <v>35-3022</v>
      </c>
      <c r="Z7650" t="s">
        <v>280</v>
      </c>
      <c r="AA7650">
        <v>713990</v>
      </c>
      <c r="AB7650">
        <v>5</v>
      </c>
      <c r="AC7650">
        <v>5</v>
      </c>
      <c r="AD7650" t="s">
        <v>79</v>
      </c>
      <c r="AE7650" t="s">
        <v>80</v>
      </c>
      <c r="AF7650">
        <v>35</v>
      </c>
      <c r="AG7650" s="4">
        <v>0.41666666666666669</v>
      </c>
      <c r="AH7650" s="4">
        <v>0.75</v>
      </c>
      <c r="AI7650" s="5">
        <v>8.68</v>
      </c>
      <c r="AJ7650">
        <v>13.02</v>
      </c>
      <c r="AK7650">
        <v>17.3</v>
      </c>
      <c r="AL7650" t="s">
        <v>81</v>
      </c>
      <c r="AM7650" t="s">
        <v>82</v>
      </c>
      <c r="AO7650" t="s">
        <v>83</v>
      </c>
      <c r="AR7650" t="s">
        <v>82</v>
      </c>
      <c r="AT7650" t="s">
        <v>82</v>
      </c>
      <c r="AW7650" t="s">
        <v>82</v>
      </c>
      <c r="AY7650" t="s">
        <v>2066</v>
      </c>
      <c r="AZ7650" t="s">
        <v>2069</v>
      </c>
      <c r="BA7650" t="s">
        <v>105</v>
      </c>
      <c r="BB7650">
        <v>75656</v>
      </c>
      <c r="BC7650" t="s">
        <v>79</v>
      </c>
      <c r="BH7650" t="s">
        <v>2065</v>
      </c>
      <c r="BJ7650">
        <v>471746619</v>
      </c>
    </row>
    <row r="7651" spans="1:62" x14ac:dyDescent="0.25">
      <c r="A7651" t="s">
        <v>38331</v>
      </c>
      <c r="B7651" s="2">
        <v>43559</v>
      </c>
      <c r="C7651" t="s">
        <v>63</v>
      </c>
      <c r="D7651" s="3">
        <v>43529.226362002315</v>
      </c>
      <c r="E7651" t="s">
        <v>64</v>
      </c>
      <c r="F7651" s="2">
        <v>43617</v>
      </c>
      <c r="G7651" s="2">
        <v>43756</v>
      </c>
      <c r="H7651" t="s">
        <v>4128</v>
      </c>
      <c r="I7651" t="s">
        <v>4129</v>
      </c>
      <c r="J7651" t="s">
        <v>4130</v>
      </c>
      <c r="K7651" t="s">
        <v>4131</v>
      </c>
      <c r="L7651" t="s">
        <v>2961</v>
      </c>
      <c r="M7651" t="s">
        <v>774</v>
      </c>
      <c r="N7651">
        <v>80424</v>
      </c>
      <c r="O7651" t="s">
        <v>70</v>
      </c>
      <c r="Q7651" t="s">
        <v>4132</v>
      </c>
      <c r="S7651" t="s">
        <v>72</v>
      </c>
      <c r="T7651" t="s">
        <v>4133</v>
      </c>
      <c r="U7651" t="s">
        <v>3783</v>
      </c>
      <c r="V7651" t="s">
        <v>2207</v>
      </c>
      <c r="W7651" t="s">
        <v>86</v>
      </c>
      <c r="X7651" t="s">
        <v>1427</v>
      </c>
      <c r="Y7651" t="str">
        <f>"37-2012"</f>
        <v>37-2012</v>
      </c>
      <c r="Z7651" t="s">
        <v>373</v>
      </c>
      <c r="AA7651">
        <v>721110</v>
      </c>
      <c r="AB7651">
        <v>25</v>
      </c>
      <c r="AC7651">
        <v>25</v>
      </c>
      <c r="AD7651" t="s">
        <v>79</v>
      </c>
      <c r="AE7651" t="s">
        <v>95</v>
      </c>
      <c r="AF7651">
        <v>35</v>
      </c>
      <c r="AG7651" s="4">
        <v>0.35416666666666669</v>
      </c>
      <c r="AH7651" s="4">
        <v>0.64583333333333337</v>
      </c>
      <c r="AI7651" s="5">
        <v>14.73</v>
      </c>
      <c r="AJ7651">
        <v>22.1</v>
      </c>
      <c r="AL7651" t="s">
        <v>81</v>
      </c>
      <c r="AM7651" t="s">
        <v>82</v>
      </c>
      <c r="AO7651" t="s">
        <v>83</v>
      </c>
      <c r="AR7651" t="s">
        <v>82</v>
      </c>
      <c r="AT7651" t="s">
        <v>82</v>
      </c>
      <c r="AW7651" t="s">
        <v>72</v>
      </c>
      <c r="AX7651">
        <v>1</v>
      </c>
      <c r="AY7651" t="s">
        <v>2961</v>
      </c>
      <c r="AZ7651" t="s">
        <v>2541</v>
      </c>
      <c r="BA7651" t="s">
        <v>774</v>
      </c>
      <c r="BB7651">
        <v>80424</v>
      </c>
      <c r="BC7651" t="s">
        <v>87</v>
      </c>
      <c r="BH7651" t="s">
        <v>4134</v>
      </c>
      <c r="BJ7651">
        <v>270367737</v>
      </c>
    </row>
    <row r="7652" spans="1:62" x14ac:dyDescent="0.25">
      <c r="A7652" t="s">
        <v>38509</v>
      </c>
      <c r="B7652" s="2">
        <v>43559</v>
      </c>
      <c r="C7652" t="s">
        <v>63</v>
      </c>
      <c r="D7652" s="3">
        <v>43537.507627951389</v>
      </c>
      <c r="E7652" t="s">
        <v>117</v>
      </c>
      <c r="H7652" t="s">
        <v>37126</v>
      </c>
      <c r="J7652" t="s">
        <v>37127</v>
      </c>
      <c r="L7652" t="s">
        <v>1808</v>
      </c>
      <c r="M7652" t="s">
        <v>197</v>
      </c>
      <c r="N7652">
        <v>51106</v>
      </c>
      <c r="O7652" t="s">
        <v>70</v>
      </c>
      <c r="Q7652" t="s">
        <v>37128</v>
      </c>
      <c r="S7652" t="s">
        <v>82</v>
      </c>
      <c r="U7652" t="s">
        <v>92</v>
      </c>
      <c r="X7652" t="s">
        <v>1593</v>
      </c>
      <c r="Y7652" t="str">
        <f>"39-9011"</f>
        <v>39-9011</v>
      </c>
      <c r="Z7652" t="s">
        <v>893</v>
      </c>
      <c r="AA7652">
        <v>6244</v>
      </c>
      <c r="AB7652">
        <v>1</v>
      </c>
      <c r="AD7652" t="s">
        <v>79</v>
      </c>
      <c r="AE7652" t="s">
        <v>599</v>
      </c>
      <c r="AF7652">
        <v>40</v>
      </c>
      <c r="AG7652" s="4">
        <v>0.33333333333333331</v>
      </c>
      <c r="AH7652" s="4">
        <v>0.70833333333333337</v>
      </c>
      <c r="AI7652" s="5">
        <v>10.55</v>
      </c>
      <c r="AL7652" t="s">
        <v>81</v>
      </c>
      <c r="AM7652" t="s">
        <v>82</v>
      </c>
      <c r="AO7652" t="s">
        <v>83</v>
      </c>
      <c r="AR7652" t="s">
        <v>82</v>
      </c>
      <c r="AT7652" t="s">
        <v>82</v>
      </c>
      <c r="AW7652" t="s">
        <v>72</v>
      </c>
      <c r="AX7652">
        <v>24</v>
      </c>
      <c r="AY7652" t="s">
        <v>18792</v>
      </c>
      <c r="AZ7652" t="s">
        <v>18793</v>
      </c>
      <c r="BA7652" t="s">
        <v>197</v>
      </c>
      <c r="BB7652">
        <v>51106</v>
      </c>
      <c r="BC7652" t="s">
        <v>87</v>
      </c>
      <c r="BH7652" t="s">
        <v>37129</v>
      </c>
      <c r="BJ7652">
        <v>832766906</v>
      </c>
    </row>
    <row r="7653" spans="1:62" x14ac:dyDescent="0.25">
      <c r="A7653" t="s">
        <v>38513</v>
      </c>
      <c r="B7653" s="2">
        <v>43559</v>
      </c>
      <c r="C7653" t="s">
        <v>63</v>
      </c>
      <c r="D7653" s="3">
        <v>43538.719730497687</v>
      </c>
      <c r="E7653" t="s">
        <v>117</v>
      </c>
      <c r="H7653" t="s">
        <v>38514</v>
      </c>
      <c r="J7653" t="s">
        <v>38515</v>
      </c>
      <c r="L7653" t="s">
        <v>38516</v>
      </c>
      <c r="M7653" t="s">
        <v>1064</v>
      </c>
      <c r="N7653" t="s">
        <v>38517</v>
      </c>
      <c r="O7653" t="s">
        <v>70</v>
      </c>
      <c r="Q7653" t="s">
        <v>38518</v>
      </c>
      <c r="S7653" t="s">
        <v>82</v>
      </c>
      <c r="U7653" t="s">
        <v>92</v>
      </c>
      <c r="X7653" t="s">
        <v>1241</v>
      </c>
      <c r="Y7653" t="str">
        <f>"35-9021"</f>
        <v>35-9021</v>
      </c>
      <c r="Z7653" t="s">
        <v>315</v>
      </c>
      <c r="AA7653">
        <v>722511</v>
      </c>
      <c r="AB7653">
        <v>7</v>
      </c>
      <c r="AD7653" t="s">
        <v>79</v>
      </c>
      <c r="AE7653" t="s">
        <v>95</v>
      </c>
      <c r="AF7653">
        <v>40</v>
      </c>
      <c r="AG7653" s="4">
        <v>0.45833333333333331</v>
      </c>
      <c r="AH7653" s="4">
        <v>0.79166666666666663</v>
      </c>
      <c r="AI7653" s="5">
        <v>8.2100000000000009</v>
      </c>
      <c r="AL7653" t="s">
        <v>81</v>
      </c>
      <c r="AM7653" t="s">
        <v>82</v>
      </c>
      <c r="AO7653" t="s">
        <v>83</v>
      </c>
      <c r="AR7653" t="s">
        <v>82</v>
      </c>
      <c r="AT7653" t="s">
        <v>82</v>
      </c>
      <c r="AW7653" t="s">
        <v>82</v>
      </c>
      <c r="AY7653" t="s">
        <v>13253</v>
      </c>
      <c r="AZ7653" t="s">
        <v>13255</v>
      </c>
      <c r="BA7653" t="s">
        <v>1064</v>
      </c>
      <c r="BB7653">
        <v>38024</v>
      </c>
      <c r="BC7653" t="s">
        <v>87</v>
      </c>
      <c r="BH7653" t="s">
        <v>38519</v>
      </c>
      <c r="BJ7653">
        <v>621761228</v>
      </c>
    </row>
    <row r="7654" spans="1:62" x14ac:dyDescent="0.25">
      <c r="A7654" t="s">
        <v>567</v>
      </c>
      <c r="B7654" s="2">
        <v>43560</v>
      </c>
      <c r="C7654" t="s">
        <v>63</v>
      </c>
      <c r="D7654" s="3">
        <v>43489.256858206019</v>
      </c>
      <c r="E7654" t="s">
        <v>64</v>
      </c>
      <c r="F7654" s="2">
        <v>43578</v>
      </c>
      <c r="G7654" s="2">
        <v>43770</v>
      </c>
      <c r="H7654" t="s">
        <v>568</v>
      </c>
      <c r="I7654" t="s">
        <v>569</v>
      </c>
      <c r="J7654" t="s">
        <v>570</v>
      </c>
      <c r="K7654" t="s">
        <v>571</v>
      </c>
      <c r="L7654" t="s">
        <v>572</v>
      </c>
      <c r="M7654" t="s">
        <v>298</v>
      </c>
      <c r="N7654">
        <v>4421</v>
      </c>
      <c r="O7654" t="s">
        <v>70</v>
      </c>
      <c r="P7654" t="s">
        <v>67</v>
      </c>
      <c r="Q7654" t="s">
        <v>573</v>
      </c>
      <c r="S7654" t="s">
        <v>72</v>
      </c>
      <c r="T7654" t="s">
        <v>275</v>
      </c>
      <c r="U7654" t="s">
        <v>276</v>
      </c>
      <c r="V7654" t="s">
        <v>277</v>
      </c>
      <c r="W7654" t="s">
        <v>278</v>
      </c>
      <c r="X7654" t="s">
        <v>366</v>
      </c>
      <c r="Y7654" t="str">
        <f>"37-2012"</f>
        <v>37-2012</v>
      </c>
      <c r="Z7654" t="s">
        <v>373</v>
      </c>
      <c r="AA7654">
        <v>721110</v>
      </c>
      <c r="AB7654">
        <v>3</v>
      </c>
      <c r="AC7654">
        <v>3</v>
      </c>
      <c r="AD7654" t="s">
        <v>79</v>
      </c>
      <c r="AE7654" t="s">
        <v>80</v>
      </c>
      <c r="AF7654">
        <v>35</v>
      </c>
      <c r="AG7654" s="4">
        <v>0.375</v>
      </c>
      <c r="AH7654" s="4">
        <v>0.66666666666666663</v>
      </c>
      <c r="AI7654" s="5">
        <v>11.39</v>
      </c>
      <c r="AJ7654">
        <v>17.09</v>
      </c>
      <c r="AL7654" t="s">
        <v>81</v>
      </c>
      <c r="AM7654" t="s">
        <v>82</v>
      </c>
      <c r="AO7654" t="s">
        <v>83</v>
      </c>
      <c r="AP7654" t="s">
        <v>67</v>
      </c>
      <c r="AQ7654" t="s">
        <v>67</v>
      </c>
      <c r="AR7654" t="s">
        <v>82</v>
      </c>
      <c r="AT7654" t="s">
        <v>82</v>
      </c>
      <c r="AW7654" t="s">
        <v>72</v>
      </c>
      <c r="AX7654">
        <v>3</v>
      </c>
      <c r="AY7654" t="s">
        <v>572</v>
      </c>
      <c r="AZ7654" t="s">
        <v>574</v>
      </c>
      <c r="BA7654" t="s">
        <v>298</v>
      </c>
      <c r="BB7654">
        <v>4421</v>
      </c>
      <c r="BC7654" t="s">
        <v>87</v>
      </c>
      <c r="BH7654" t="s">
        <v>571</v>
      </c>
      <c r="BI7654" t="s">
        <v>67</v>
      </c>
      <c r="BJ7654">
        <v>10534279</v>
      </c>
    </row>
    <row r="7655" spans="1:62" x14ac:dyDescent="0.25">
      <c r="A7655" t="s">
        <v>575</v>
      </c>
      <c r="B7655" s="2">
        <v>43560</v>
      </c>
      <c r="C7655" t="s">
        <v>63</v>
      </c>
      <c r="D7655" s="3">
        <v>43489.257626087965</v>
      </c>
      <c r="E7655" t="s">
        <v>64</v>
      </c>
      <c r="F7655" s="2">
        <v>43578</v>
      </c>
      <c r="G7655" s="2">
        <v>43770</v>
      </c>
      <c r="H7655" t="s">
        <v>568</v>
      </c>
      <c r="I7655" t="s">
        <v>569</v>
      </c>
      <c r="J7655" t="s">
        <v>576</v>
      </c>
      <c r="K7655" t="s">
        <v>571</v>
      </c>
      <c r="L7655" t="s">
        <v>572</v>
      </c>
      <c r="M7655" t="s">
        <v>298</v>
      </c>
      <c r="N7655">
        <v>4421</v>
      </c>
      <c r="O7655" t="s">
        <v>70</v>
      </c>
      <c r="P7655" t="s">
        <v>67</v>
      </c>
      <c r="Q7655" t="s">
        <v>573</v>
      </c>
      <c r="S7655" t="s">
        <v>72</v>
      </c>
      <c r="T7655" t="s">
        <v>275</v>
      </c>
      <c r="U7655" t="s">
        <v>276</v>
      </c>
      <c r="V7655" t="s">
        <v>277</v>
      </c>
      <c r="W7655" t="s">
        <v>278</v>
      </c>
      <c r="X7655" t="s">
        <v>300</v>
      </c>
      <c r="Y7655" t="str">
        <f>"35-2014"</f>
        <v>35-2014</v>
      </c>
      <c r="Z7655" t="s">
        <v>301</v>
      </c>
      <c r="AA7655">
        <v>721110</v>
      </c>
      <c r="AB7655">
        <v>3</v>
      </c>
      <c r="AC7655">
        <v>3</v>
      </c>
      <c r="AD7655" t="s">
        <v>79</v>
      </c>
      <c r="AE7655" t="s">
        <v>80</v>
      </c>
      <c r="AF7655">
        <v>35</v>
      </c>
      <c r="AG7655" s="4">
        <v>0.29166666666666669</v>
      </c>
      <c r="AH7655" s="4">
        <v>0.91666666666666663</v>
      </c>
      <c r="AI7655" s="5">
        <v>12.12</v>
      </c>
      <c r="AJ7655">
        <v>18.18</v>
      </c>
      <c r="AL7655" t="s">
        <v>81</v>
      </c>
      <c r="AM7655" t="s">
        <v>82</v>
      </c>
      <c r="AO7655" t="s">
        <v>83</v>
      </c>
      <c r="AP7655" t="s">
        <v>67</v>
      </c>
      <c r="AQ7655" t="s">
        <v>67</v>
      </c>
      <c r="AR7655" t="s">
        <v>82</v>
      </c>
      <c r="AT7655" t="s">
        <v>82</v>
      </c>
      <c r="AW7655" t="s">
        <v>72</v>
      </c>
      <c r="AX7655">
        <v>9</v>
      </c>
      <c r="AY7655" t="s">
        <v>572</v>
      </c>
      <c r="AZ7655" t="s">
        <v>574</v>
      </c>
      <c r="BA7655" t="s">
        <v>298</v>
      </c>
      <c r="BB7655">
        <v>4421</v>
      </c>
      <c r="BC7655" t="s">
        <v>87</v>
      </c>
      <c r="BH7655" t="s">
        <v>571</v>
      </c>
      <c r="BI7655" t="s">
        <v>67</v>
      </c>
      <c r="BJ7655">
        <v>10534279</v>
      </c>
    </row>
    <row r="7656" spans="1:62" x14ac:dyDescent="0.25">
      <c r="A7656" t="s">
        <v>9001</v>
      </c>
      <c r="B7656" s="2">
        <v>43560</v>
      </c>
      <c r="C7656" t="s">
        <v>63</v>
      </c>
      <c r="D7656" s="3">
        <v>43482.388490462959</v>
      </c>
      <c r="E7656" t="s">
        <v>282</v>
      </c>
      <c r="F7656" s="2">
        <v>43560</v>
      </c>
      <c r="G7656" s="2">
        <v>43800</v>
      </c>
      <c r="H7656" t="s">
        <v>9002</v>
      </c>
      <c r="I7656" t="s">
        <v>67</v>
      </c>
      <c r="J7656" t="s">
        <v>9003</v>
      </c>
      <c r="K7656" t="s">
        <v>67</v>
      </c>
      <c r="L7656" t="s">
        <v>9004</v>
      </c>
      <c r="M7656" t="s">
        <v>844</v>
      </c>
      <c r="N7656">
        <v>62049</v>
      </c>
      <c r="O7656" t="s">
        <v>70</v>
      </c>
      <c r="P7656" t="s">
        <v>67</v>
      </c>
      <c r="Q7656" t="s">
        <v>9005</v>
      </c>
      <c r="S7656" t="s">
        <v>72</v>
      </c>
      <c r="T7656" t="s">
        <v>194</v>
      </c>
      <c r="U7656" t="s">
        <v>195</v>
      </c>
      <c r="V7656" t="s">
        <v>196</v>
      </c>
      <c r="W7656" t="s">
        <v>197</v>
      </c>
      <c r="X7656" t="s">
        <v>1197</v>
      </c>
      <c r="Y7656" t="str">
        <f>"47-2061"</f>
        <v>47-2061</v>
      </c>
      <c r="Z7656" t="s">
        <v>326</v>
      </c>
      <c r="AA7656">
        <v>23611</v>
      </c>
      <c r="AB7656">
        <v>5</v>
      </c>
      <c r="AC7656">
        <v>4</v>
      </c>
      <c r="AD7656" t="s">
        <v>79</v>
      </c>
      <c r="AE7656" t="s">
        <v>95</v>
      </c>
      <c r="AF7656">
        <v>40</v>
      </c>
      <c r="AG7656" s="4">
        <v>0.29166666666666669</v>
      </c>
      <c r="AH7656" s="4">
        <v>0.64583333333333337</v>
      </c>
      <c r="AI7656" s="5">
        <v>18.690000000000001</v>
      </c>
      <c r="AJ7656">
        <v>28.04</v>
      </c>
      <c r="AL7656" t="s">
        <v>81</v>
      </c>
      <c r="AM7656" t="s">
        <v>82</v>
      </c>
      <c r="AO7656" t="s">
        <v>83</v>
      </c>
      <c r="AP7656" t="s">
        <v>67</v>
      </c>
      <c r="AQ7656" t="s">
        <v>67</v>
      </c>
      <c r="AR7656" t="s">
        <v>82</v>
      </c>
      <c r="AT7656" t="s">
        <v>82</v>
      </c>
      <c r="AW7656" t="s">
        <v>72</v>
      </c>
      <c r="AX7656">
        <v>1</v>
      </c>
      <c r="AY7656" t="s">
        <v>9006</v>
      </c>
      <c r="AZ7656" t="s">
        <v>291</v>
      </c>
      <c r="BA7656" t="s">
        <v>844</v>
      </c>
      <c r="BB7656">
        <v>62049</v>
      </c>
      <c r="BC7656" t="s">
        <v>79</v>
      </c>
      <c r="BH7656" t="s">
        <v>9007</v>
      </c>
      <c r="BI7656" t="s">
        <v>67</v>
      </c>
      <c r="BJ7656">
        <v>141957256</v>
      </c>
    </row>
    <row r="7657" spans="1:62" x14ac:dyDescent="0.25">
      <c r="A7657" t="s">
        <v>13929</v>
      </c>
      <c r="B7657" s="2">
        <v>43560</v>
      </c>
      <c r="C7657" t="s">
        <v>63</v>
      </c>
      <c r="D7657" s="3">
        <v>43472.477770543985</v>
      </c>
      <c r="E7657" t="s">
        <v>64</v>
      </c>
      <c r="F7657" s="2">
        <v>43560</v>
      </c>
      <c r="G7657" s="2">
        <v>43806</v>
      </c>
      <c r="H7657" t="s">
        <v>13930</v>
      </c>
      <c r="I7657" t="s">
        <v>67</v>
      </c>
      <c r="J7657" t="s">
        <v>13931</v>
      </c>
      <c r="L7657" t="s">
        <v>1308</v>
      </c>
      <c r="M7657" t="s">
        <v>783</v>
      </c>
      <c r="N7657">
        <v>45069</v>
      </c>
      <c r="O7657" t="s">
        <v>70</v>
      </c>
      <c r="Q7657" t="s">
        <v>13932</v>
      </c>
      <c r="S7657" t="s">
        <v>72</v>
      </c>
      <c r="T7657" t="s">
        <v>9281</v>
      </c>
      <c r="U7657" t="s">
        <v>9419</v>
      </c>
      <c r="V7657" t="s">
        <v>9283</v>
      </c>
      <c r="W7657" t="s">
        <v>86</v>
      </c>
      <c r="X7657" t="s">
        <v>93</v>
      </c>
      <c r="Y7657" t="str">
        <f>"37-3011"</f>
        <v>37-3011</v>
      </c>
      <c r="Z7657" t="s">
        <v>94</v>
      </c>
      <c r="AA7657">
        <v>56173</v>
      </c>
      <c r="AB7657">
        <v>16</v>
      </c>
      <c r="AC7657">
        <v>16</v>
      </c>
      <c r="AD7657" t="s">
        <v>79</v>
      </c>
      <c r="AE7657" t="s">
        <v>80</v>
      </c>
      <c r="AF7657">
        <v>40</v>
      </c>
      <c r="AG7657" s="4">
        <v>0.32291666666666669</v>
      </c>
      <c r="AH7657" s="4">
        <v>0.70833333333333337</v>
      </c>
      <c r="AI7657" s="5">
        <v>13.91</v>
      </c>
      <c r="AJ7657">
        <v>20.87</v>
      </c>
      <c r="AK7657">
        <v>20.87</v>
      </c>
      <c r="AL7657" t="s">
        <v>81</v>
      </c>
      <c r="AM7657" t="s">
        <v>82</v>
      </c>
      <c r="AO7657" t="s">
        <v>83</v>
      </c>
      <c r="AP7657" t="s">
        <v>67</v>
      </c>
      <c r="AQ7657" t="s">
        <v>67</v>
      </c>
      <c r="AR7657" t="s">
        <v>82</v>
      </c>
      <c r="AT7657" t="s">
        <v>82</v>
      </c>
      <c r="AW7657" t="s">
        <v>72</v>
      </c>
      <c r="AX7657">
        <v>1</v>
      </c>
      <c r="AY7657" t="s">
        <v>1308</v>
      </c>
      <c r="AZ7657" t="s">
        <v>3250</v>
      </c>
      <c r="BA7657" t="s">
        <v>783</v>
      </c>
      <c r="BB7657">
        <v>45069</v>
      </c>
      <c r="BC7657" t="s">
        <v>79</v>
      </c>
      <c r="BH7657" t="s">
        <v>13931</v>
      </c>
      <c r="BJ7657">
        <v>43795645</v>
      </c>
    </row>
    <row r="7658" spans="1:62" x14ac:dyDescent="0.25">
      <c r="A7658" t="s">
        <v>18552</v>
      </c>
      <c r="B7658" s="2">
        <v>43560</v>
      </c>
      <c r="C7658" t="s">
        <v>63</v>
      </c>
      <c r="D7658" s="3">
        <v>43472.520893900466</v>
      </c>
      <c r="E7658" t="s">
        <v>91</v>
      </c>
      <c r="H7658" t="s">
        <v>18553</v>
      </c>
      <c r="I7658" t="s">
        <v>67</v>
      </c>
      <c r="J7658" t="s">
        <v>18554</v>
      </c>
      <c r="K7658" t="s">
        <v>67</v>
      </c>
      <c r="L7658" t="s">
        <v>2416</v>
      </c>
      <c r="M7658" t="s">
        <v>821</v>
      </c>
      <c r="N7658">
        <v>97501</v>
      </c>
      <c r="O7658" t="s">
        <v>70</v>
      </c>
      <c r="P7658" t="s">
        <v>67</v>
      </c>
      <c r="Q7658" t="s">
        <v>18555</v>
      </c>
      <c r="S7658" t="s">
        <v>82</v>
      </c>
      <c r="U7658" t="s">
        <v>92</v>
      </c>
      <c r="X7658" t="s">
        <v>18556</v>
      </c>
      <c r="Y7658" t="str">
        <f>"45-4011"</f>
        <v>45-4011</v>
      </c>
      <c r="Z7658" t="s">
        <v>763</v>
      </c>
      <c r="AA7658">
        <v>115310</v>
      </c>
      <c r="AB7658">
        <v>12</v>
      </c>
      <c r="AD7658" t="s">
        <v>79</v>
      </c>
      <c r="AE7658" t="s">
        <v>80</v>
      </c>
      <c r="AF7658">
        <v>40</v>
      </c>
      <c r="AG7658" s="4">
        <v>0.25</v>
      </c>
      <c r="AH7658" s="4">
        <v>0.64583333333333337</v>
      </c>
      <c r="AI7658" s="5">
        <v>13.37</v>
      </c>
      <c r="AJ7658">
        <v>20.05</v>
      </c>
      <c r="AK7658">
        <v>30.06</v>
      </c>
      <c r="AL7658" t="s">
        <v>81</v>
      </c>
      <c r="AM7658" t="s">
        <v>82</v>
      </c>
      <c r="AO7658" t="s">
        <v>83</v>
      </c>
      <c r="AP7658" t="s">
        <v>67</v>
      </c>
      <c r="AQ7658" t="s">
        <v>67</v>
      </c>
      <c r="AR7658" t="s">
        <v>82</v>
      </c>
      <c r="AT7658" t="s">
        <v>82</v>
      </c>
      <c r="AW7658" t="s">
        <v>82</v>
      </c>
      <c r="AY7658" t="s">
        <v>5634</v>
      </c>
      <c r="AZ7658" t="s">
        <v>18557</v>
      </c>
      <c r="BA7658" t="s">
        <v>821</v>
      </c>
      <c r="BB7658">
        <v>97146</v>
      </c>
      <c r="BC7658" t="s">
        <v>79</v>
      </c>
      <c r="BH7658" t="s">
        <v>18558</v>
      </c>
      <c r="BI7658" t="s">
        <v>67</v>
      </c>
      <c r="BJ7658">
        <v>475514737</v>
      </c>
    </row>
    <row r="7659" spans="1:62" x14ac:dyDescent="0.25">
      <c r="A7659" t="s">
        <v>23968</v>
      </c>
      <c r="B7659" s="2">
        <v>43560</v>
      </c>
      <c r="C7659" t="s">
        <v>63</v>
      </c>
      <c r="D7659" s="3">
        <v>43472.477441111114</v>
      </c>
      <c r="E7659" t="s">
        <v>117</v>
      </c>
      <c r="H7659" t="s">
        <v>23969</v>
      </c>
      <c r="I7659" t="s">
        <v>683</v>
      </c>
      <c r="J7659" t="s">
        <v>23970</v>
      </c>
      <c r="K7659" t="s">
        <v>683</v>
      </c>
      <c r="L7659" t="s">
        <v>23971</v>
      </c>
      <c r="M7659" t="s">
        <v>166</v>
      </c>
      <c r="N7659">
        <v>84121</v>
      </c>
      <c r="O7659" t="s">
        <v>70</v>
      </c>
      <c r="P7659" t="s">
        <v>683</v>
      </c>
      <c r="Q7659" t="s">
        <v>23972</v>
      </c>
      <c r="S7659" t="s">
        <v>82</v>
      </c>
      <c r="U7659" t="s">
        <v>92</v>
      </c>
      <c r="X7659" t="s">
        <v>106</v>
      </c>
      <c r="Y7659" t="str">
        <f>"37-3011"</f>
        <v>37-3011</v>
      </c>
      <c r="Z7659" t="s">
        <v>94</v>
      </c>
      <c r="AA7659">
        <v>56173</v>
      </c>
      <c r="AB7659">
        <v>4</v>
      </c>
      <c r="AD7659" t="s">
        <v>79</v>
      </c>
      <c r="AE7659" t="s">
        <v>80</v>
      </c>
      <c r="AF7659">
        <v>40</v>
      </c>
      <c r="AG7659" s="4">
        <v>0.29166666666666669</v>
      </c>
      <c r="AH7659" s="4">
        <v>0.66666666666666663</v>
      </c>
      <c r="AI7659" s="5">
        <v>13.68</v>
      </c>
      <c r="AJ7659">
        <v>20.52</v>
      </c>
      <c r="AK7659">
        <v>20.52</v>
      </c>
      <c r="AL7659" t="s">
        <v>81</v>
      </c>
      <c r="AM7659" t="s">
        <v>82</v>
      </c>
      <c r="AO7659" t="s">
        <v>83</v>
      </c>
      <c r="AP7659" t="s">
        <v>683</v>
      </c>
      <c r="AQ7659" t="s">
        <v>683</v>
      </c>
      <c r="AR7659" t="s">
        <v>82</v>
      </c>
      <c r="AT7659" t="s">
        <v>72</v>
      </c>
      <c r="AU7659">
        <v>2</v>
      </c>
      <c r="AV7659" t="s">
        <v>23973</v>
      </c>
      <c r="AW7659" t="s">
        <v>72</v>
      </c>
      <c r="AX7659">
        <v>3</v>
      </c>
      <c r="AY7659" t="s">
        <v>23974</v>
      </c>
      <c r="AZ7659" t="s">
        <v>172</v>
      </c>
      <c r="BA7659" t="s">
        <v>166</v>
      </c>
      <c r="BB7659">
        <v>84121</v>
      </c>
      <c r="BC7659" t="s">
        <v>79</v>
      </c>
      <c r="BH7659" t="s">
        <v>23970</v>
      </c>
      <c r="BI7659" t="s">
        <v>683</v>
      </c>
      <c r="BJ7659">
        <v>870681621</v>
      </c>
    </row>
    <row r="7660" spans="1:62" x14ac:dyDescent="0.25">
      <c r="A7660" t="s">
        <v>35955</v>
      </c>
      <c r="B7660" s="2">
        <v>43560</v>
      </c>
      <c r="C7660" t="s">
        <v>63</v>
      </c>
      <c r="D7660" s="3">
        <v>43474.536924560183</v>
      </c>
      <c r="E7660" t="s">
        <v>64</v>
      </c>
      <c r="F7660" s="2">
        <v>43560</v>
      </c>
      <c r="G7660" s="2">
        <v>43800</v>
      </c>
      <c r="H7660" t="s">
        <v>27516</v>
      </c>
      <c r="I7660" t="s">
        <v>67</v>
      </c>
      <c r="J7660" t="s">
        <v>27517</v>
      </c>
      <c r="K7660" t="s">
        <v>35956</v>
      </c>
      <c r="L7660" t="s">
        <v>16050</v>
      </c>
      <c r="M7660" t="s">
        <v>197</v>
      </c>
      <c r="N7660">
        <v>50548</v>
      </c>
      <c r="O7660" t="s">
        <v>70</v>
      </c>
      <c r="P7660" t="s">
        <v>67</v>
      </c>
      <c r="Q7660" t="s">
        <v>27519</v>
      </c>
      <c r="S7660" t="s">
        <v>72</v>
      </c>
      <c r="T7660" t="s">
        <v>194</v>
      </c>
      <c r="U7660" t="s">
        <v>195</v>
      </c>
      <c r="V7660" t="s">
        <v>196</v>
      </c>
      <c r="W7660" t="s">
        <v>197</v>
      </c>
      <c r="X7660" t="s">
        <v>27089</v>
      </c>
      <c r="Y7660" t="str">
        <f>"53-3032"</f>
        <v>53-3032</v>
      </c>
      <c r="Z7660" t="s">
        <v>157</v>
      </c>
      <c r="AA7660">
        <v>2362</v>
      </c>
      <c r="AB7660">
        <v>3</v>
      </c>
      <c r="AC7660">
        <v>3</v>
      </c>
      <c r="AD7660" t="s">
        <v>79</v>
      </c>
      <c r="AE7660" t="s">
        <v>80</v>
      </c>
      <c r="AF7660">
        <v>40</v>
      </c>
      <c r="AG7660" s="4">
        <v>0.29166666666666669</v>
      </c>
      <c r="AH7660" s="4">
        <v>0.66666666666666663</v>
      </c>
      <c r="AI7660" s="5">
        <v>18.809999999999999</v>
      </c>
      <c r="AJ7660">
        <v>28.22</v>
      </c>
      <c r="AM7660" t="s">
        <v>82</v>
      </c>
      <c r="AO7660" t="s">
        <v>83</v>
      </c>
      <c r="AP7660" t="s">
        <v>67</v>
      </c>
      <c r="AQ7660" t="s">
        <v>67</v>
      </c>
      <c r="AR7660" t="s">
        <v>82</v>
      </c>
      <c r="AT7660" t="s">
        <v>82</v>
      </c>
      <c r="AW7660" t="s">
        <v>72</v>
      </c>
      <c r="AX7660">
        <v>3</v>
      </c>
      <c r="AY7660" t="s">
        <v>18266</v>
      </c>
      <c r="AZ7660" t="s">
        <v>764</v>
      </c>
      <c r="BA7660" t="s">
        <v>197</v>
      </c>
      <c r="BB7660">
        <v>50006</v>
      </c>
      <c r="BC7660" t="s">
        <v>79</v>
      </c>
      <c r="BD7660" t="s">
        <v>67</v>
      </c>
      <c r="BE7660" t="s">
        <v>67</v>
      </c>
      <c r="BH7660" t="s">
        <v>35957</v>
      </c>
      <c r="BI7660" t="s">
        <v>67</v>
      </c>
      <c r="BJ7660">
        <v>824270631</v>
      </c>
    </row>
    <row r="7661" spans="1:62" x14ac:dyDescent="0.25">
      <c r="A7661" t="s">
        <v>36009</v>
      </c>
      <c r="B7661" s="2">
        <v>43560</v>
      </c>
      <c r="C7661" t="s">
        <v>63</v>
      </c>
      <c r="D7661" s="3">
        <v>43510.248153472225</v>
      </c>
      <c r="E7661" t="s">
        <v>64</v>
      </c>
      <c r="F7661" s="2">
        <v>43600</v>
      </c>
      <c r="G7661" s="2">
        <v>43753</v>
      </c>
      <c r="H7661" t="s">
        <v>36010</v>
      </c>
      <c r="I7661" t="s">
        <v>36011</v>
      </c>
      <c r="J7661" t="s">
        <v>36012</v>
      </c>
      <c r="K7661" t="s">
        <v>67</v>
      </c>
      <c r="L7661" t="s">
        <v>360</v>
      </c>
      <c r="M7661" t="s">
        <v>207</v>
      </c>
      <c r="N7661">
        <v>2554</v>
      </c>
      <c r="O7661" t="s">
        <v>70</v>
      </c>
      <c r="P7661" t="s">
        <v>67</v>
      </c>
      <c r="Q7661" t="s">
        <v>36013</v>
      </c>
      <c r="S7661" t="s">
        <v>72</v>
      </c>
      <c r="T7661" t="s">
        <v>8517</v>
      </c>
      <c r="U7661" t="s">
        <v>8518</v>
      </c>
      <c r="V7661" t="s">
        <v>8519</v>
      </c>
      <c r="W7661" t="s">
        <v>207</v>
      </c>
      <c r="X7661" t="s">
        <v>300</v>
      </c>
      <c r="Y7661" t="str">
        <f>"35-2014"</f>
        <v>35-2014</v>
      </c>
      <c r="Z7661" t="s">
        <v>301</v>
      </c>
      <c r="AA7661">
        <v>722110</v>
      </c>
      <c r="AB7661">
        <v>8</v>
      </c>
      <c r="AC7661">
        <v>8</v>
      </c>
      <c r="AD7661" t="s">
        <v>79</v>
      </c>
      <c r="AE7661" t="s">
        <v>95</v>
      </c>
      <c r="AF7661">
        <v>40</v>
      </c>
      <c r="AG7661" s="4">
        <v>0.33333333333333331</v>
      </c>
      <c r="AH7661" s="4">
        <v>0.66666666666666663</v>
      </c>
      <c r="AI7661" s="5">
        <v>14.49</v>
      </c>
      <c r="AJ7661">
        <v>21.74</v>
      </c>
      <c r="AL7661" t="s">
        <v>81</v>
      </c>
      <c r="AM7661" t="s">
        <v>82</v>
      </c>
      <c r="AO7661" t="s">
        <v>83</v>
      </c>
      <c r="AP7661" t="s">
        <v>67</v>
      </c>
      <c r="AQ7661" t="s">
        <v>67</v>
      </c>
      <c r="AR7661" t="s">
        <v>82</v>
      </c>
      <c r="AT7661" t="s">
        <v>82</v>
      </c>
      <c r="AW7661" t="s">
        <v>82</v>
      </c>
      <c r="AY7661" t="s">
        <v>360</v>
      </c>
      <c r="AZ7661" t="s">
        <v>360</v>
      </c>
      <c r="BA7661" t="s">
        <v>207</v>
      </c>
      <c r="BB7661">
        <v>2554</v>
      </c>
      <c r="BC7661" t="s">
        <v>87</v>
      </c>
      <c r="BH7661" t="s">
        <v>36012</v>
      </c>
      <c r="BI7661" t="s">
        <v>67</v>
      </c>
      <c r="BJ7661">
        <v>43557647</v>
      </c>
    </row>
    <row r="7662" spans="1:62" x14ac:dyDescent="0.25">
      <c r="A7662" t="s">
        <v>36251</v>
      </c>
      <c r="B7662" s="2">
        <v>43560</v>
      </c>
      <c r="C7662" t="s">
        <v>63</v>
      </c>
      <c r="D7662" s="3">
        <v>43476.33030627315</v>
      </c>
      <c r="E7662" t="s">
        <v>117</v>
      </c>
      <c r="H7662" t="s">
        <v>36252</v>
      </c>
      <c r="I7662" t="s">
        <v>36253</v>
      </c>
      <c r="J7662" t="s">
        <v>27773</v>
      </c>
      <c r="L7662" t="s">
        <v>27772</v>
      </c>
      <c r="M7662" t="s">
        <v>298</v>
      </c>
      <c r="N7662">
        <v>3904</v>
      </c>
      <c r="O7662" t="s">
        <v>70</v>
      </c>
      <c r="Q7662" t="s">
        <v>27771</v>
      </c>
      <c r="S7662" t="s">
        <v>82</v>
      </c>
      <c r="U7662" t="s">
        <v>92</v>
      </c>
      <c r="X7662" t="s">
        <v>28142</v>
      </c>
      <c r="Y7662" t="str">
        <f>"35-2014"</f>
        <v>35-2014</v>
      </c>
      <c r="Z7662" t="s">
        <v>301</v>
      </c>
      <c r="AA7662">
        <v>7221</v>
      </c>
      <c r="AB7662">
        <v>7</v>
      </c>
      <c r="AD7662" t="s">
        <v>79</v>
      </c>
      <c r="AE7662" t="s">
        <v>95</v>
      </c>
      <c r="AF7662">
        <v>35</v>
      </c>
      <c r="AG7662" s="4">
        <v>0.16666666666666666</v>
      </c>
      <c r="AH7662" s="4">
        <v>0.5</v>
      </c>
      <c r="AI7662" s="5">
        <v>13.82</v>
      </c>
      <c r="AM7662" t="s">
        <v>82</v>
      </c>
      <c r="AO7662" t="s">
        <v>213</v>
      </c>
      <c r="AR7662" t="s">
        <v>82</v>
      </c>
      <c r="AT7662" t="s">
        <v>82</v>
      </c>
      <c r="AW7662" t="s">
        <v>72</v>
      </c>
      <c r="AX7662">
        <v>1</v>
      </c>
      <c r="AY7662" t="s">
        <v>27772</v>
      </c>
      <c r="AZ7662" t="s">
        <v>812</v>
      </c>
      <c r="BA7662" t="s">
        <v>298</v>
      </c>
      <c r="BB7662">
        <v>3904</v>
      </c>
      <c r="BC7662" t="s">
        <v>87</v>
      </c>
      <c r="BD7662" t="s">
        <v>36254</v>
      </c>
      <c r="BH7662" t="s">
        <v>27773</v>
      </c>
      <c r="BJ7662">
        <v>813995475</v>
      </c>
    </row>
    <row r="7663" spans="1:62" x14ac:dyDescent="0.25">
      <c r="A7663" t="s">
        <v>36796</v>
      </c>
      <c r="B7663" s="2">
        <v>43560</v>
      </c>
      <c r="C7663" t="s">
        <v>63</v>
      </c>
      <c r="D7663" s="3">
        <v>43500.205226284721</v>
      </c>
      <c r="E7663" t="s">
        <v>282</v>
      </c>
      <c r="F7663" s="2">
        <v>43586</v>
      </c>
      <c r="G7663" s="2">
        <v>43770</v>
      </c>
      <c r="H7663" t="s">
        <v>36797</v>
      </c>
      <c r="J7663" t="s">
        <v>36798</v>
      </c>
      <c r="L7663" t="s">
        <v>8082</v>
      </c>
      <c r="M7663" t="s">
        <v>783</v>
      </c>
      <c r="N7663">
        <v>44122</v>
      </c>
      <c r="O7663" t="s">
        <v>70</v>
      </c>
      <c r="Q7663" t="s">
        <v>36799</v>
      </c>
      <c r="S7663" t="s">
        <v>72</v>
      </c>
      <c r="T7663" t="s">
        <v>36800</v>
      </c>
      <c r="U7663" t="s">
        <v>36801</v>
      </c>
      <c r="V7663" t="s">
        <v>2051</v>
      </c>
      <c r="W7663" t="s">
        <v>207</v>
      </c>
      <c r="X7663" t="s">
        <v>1292</v>
      </c>
      <c r="Y7663" t="str">
        <f>"35-3021"</f>
        <v>35-3021</v>
      </c>
      <c r="Z7663" t="s">
        <v>354</v>
      </c>
      <c r="AA7663">
        <v>713910</v>
      </c>
      <c r="AB7663">
        <v>20</v>
      </c>
      <c r="AC7663">
        <v>14</v>
      </c>
      <c r="AD7663" t="s">
        <v>79</v>
      </c>
      <c r="AE7663" t="s">
        <v>80</v>
      </c>
      <c r="AF7663">
        <v>40</v>
      </c>
      <c r="AG7663" s="4">
        <v>0.375</v>
      </c>
      <c r="AH7663" s="4">
        <v>0.70833333333333337</v>
      </c>
      <c r="AI7663" s="5">
        <v>9.69</v>
      </c>
      <c r="AJ7663">
        <v>14.54</v>
      </c>
      <c r="AK7663">
        <v>14.54</v>
      </c>
      <c r="AL7663" t="s">
        <v>81</v>
      </c>
      <c r="AM7663" t="s">
        <v>82</v>
      </c>
      <c r="AO7663" t="s">
        <v>83</v>
      </c>
      <c r="AR7663" t="s">
        <v>82</v>
      </c>
      <c r="AT7663" t="s">
        <v>82</v>
      </c>
      <c r="AW7663" t="s">
        <v>72</v>
      </c>
      <c r="AX7663">
        <v>1</v>
      </c>
      <c r="AY7663" t="s">
        <v>11750</v>
      </c>
      <c r="AZ7663" t="s">
        <v>7299</v>
      </c>
      <c r="BA7663" t="s">
        <v>783</v>
      </c>
      <c r="BB7663">
        <v>44122</v>
      </c>
      <c r="BC7663" t="s">
        <v>87</v>
      </c>
      <c r="BH7663" t="s">
        <v>36802</v>
      </c>
      <c r="BJ7663">
        <v>340090875</v>
      </c>
    </row>
    <row r="7664" spans="1:62" x14ac:dyDescent="0.25">
      <c r="A7664" t="s">
        <v>37337</v>
      </c>
      <c r="B7664" s="2">
        <v>43560</v>
      </c>
      <c r="C7664" t="s">
        <v>63</v>
      </c>
      <c r="D7664" s="3">
        <v>43498.535503749998</v>
      </c>
      <c r="E7664" t="s">
        <v>64</v>
      </c>
      <c r="F7664" s="2">
        <v>43586</v>
      </c>
      <c r="G7664" s="2">
        <v>43770</v>
      </c>
      <c r="H7664" t="s">
        <v>37338</v>
      </c>
      <c r="I7664" t="s">
        <v>67</v>
      </c>
      <c r="J7664" t="s">
        <v>37339</v>
      </c>
      <c r="K7664" t="s">
        <v>37340</v>
      </c>
      <c r="L7664" t="s">
        <v>37341</v>
      </c>
      <c r="M7664" t="s">
        <v>147</v>
      </c>
      <c r="N7664">
        <v>15655</v>
      </c>
      <c r="O7664" t="s">
        <v>70</v>
      </c>
      <c r="P7664" t="s">
        <v>67</v>
      </c>
      <c r="Q7664" t="s">
        <v>37342</v>
      </c>
      <c r="S7664" t="s">
        <v>72</v>
      </c>
      <c r="T7664" t="s">
        <v>3529</v>
      </c>
      <c r="U7664" t="s">
        <v>3530</v>
      </c>
      <c r="V7664" t="s">
        <v>3531</v>
      </c>
      <c r="W7664" t="s">
        <v>232</v>
      </c>
      <c r="X7664" t="s">
        <v>300</v>
      </c>
      <c r="Y7664" t="str">
        <f>"35-2014"</f>
        <v>35-2014</v>
      </c>
      <c r="Z7664" t="s">
        <v>301</v>
      </c>
      <c r="AA7664">
        <v>332212</v>
      </c>
      <c r="AB7664">
        <v>6</v>
      </c>
      <c r="AC7664">
        <v>6</v>
      </c>
      <c r="AD7664" t="s">
        <v>79</v>
      </c>
      <c r="AE7664" t="s">
        <v>80</v>
      </c>
      <c r="AF7664">
        <v>40</v>
      </c>
      <c r="AG7664" s="4">
        <v>0.29166666666666669</v>
      </c>
      <c r="AH7664" s="4">
        <v>0.95833333333333337</v>
      </c>
      <c r="AI7664" s="6">
        <v>15</v>
      </c>
      <c r="AJ7664">
        <v>22.5</v>
      </c>
      <c r="AK7664">
        <v>22.5</v>
      </c>
      <c r="AL7664" t="s">
        <v>81</v>
      </c>
      <c r="AM7664" t="s">
        <v>82</v>
      </c>
      <c r="AO7664" t="s">
        <v>83</v>
      </c>
      <c r="AP7664" t="s">
        <v>67</v>
      </c>
      <c r="AQ7664" t="s">
        <v>662</v>
      </c>
      <c r="AR7664" t="s">
        <v>82</v>
      </c>
      <c r="AT7664" t="s">
        <v>82</v>
      </c>
      <c r="AW7664" t="s">
        <v>82</v>
      </c>
      <c r="AY7664" t="s">
        <v>37341</v>
      </c>
      <c r="AZ7664" t="s">
        <v>37343</v>
      </c>
      <c r="BA7664" t="s">
        <v>147</v>
      </c>
      <c r="BB7664">
        <v>15655</v>
      </c>
      <c r="BC7664" t="s">
        <v>87</v>
      </c>
      <c r="BH7664" t="s">
        <v>37340</v>
      </c>
      <c r="BI7664" t="s">
        <v>67</v>
      </c>
      <c r="BJ7664">
        <v>250763060</v>
      </c>
    </row>
    <row r="7665" spans="1:62" x14ac:dyDescent="0.25">
      <c r="A7665" t="s">
        <v>37344</v>
      </c>
      <c r="B7665" s="2">
        <v>43560</v>
      </c>
      <c r="C7665" t="s">
        <v>63</v>
      </c>
      <c r="D7665" s="3">
        <v>43498.494088182873</v>
      </c>
      <c r="E7665" t="s">
        <v>64</v>
      </c>
      <c r="F7665" s="2">
        <v>43586</v>
      </c>
      <c r="G7665" s="2">
        <v>43770</v>
      </c>
      <c r="H7665" t="s">
        <v>37338</v>
      </c>
      <c r="I7665" t="s">
        <v>67</v>
      </c>
      <c r="J7665" t="s">
        <v>37339</v>
      </c>
      <c r="K7665" t="s">
        <v>37340</v>
      </c>
      <c r="L7665" t="s">
        <v>37341</v>
      </c>
      <c r="M7665" t="s">
        <v>147</v>
      </c>
      <c r="N7665">
        <v>15655</v>
      </c>
      <c r="O7665" t="s">
        <v>70</v>
      </c>
      <c r="P7665" t="s">
        <v>67</v>
      </c>
      <c r="Q7665" t="s">
        <v>37342</v>
      </c>
      <c r="S7665" t="s">
        <v>72</v>
      </c>
      <c r="T7665" t="s">
        <v>3529</v>
      </c>
      <c r="U7665" t="s">
        <v>3530</v>
      </c>
      <c r="V7665" t="s">
        <v>3531</v>
      </c>
      <c r="W7665" t="s">
        <v>232</v>
      </c>
      <c r="X7665" t="s">
        <v>23841</v>
      </c>
      <c r="Y7665" t="str">
        <f>"35-3031"</f>
        <v>35-3031</v>
      </c>
      <c r="Z7665" t="s">
        <v>410</v>
      </c>
      <c r="AA7665">
        <v>332212</v>
      </c>
      <c r="AB7665">
        <v>7</v>
      </c>
      <c r="AC7665">
        <v>7</v>
      </c>
      <c r="AD7665" t="s">
        <v>79</v>
      </c>
      <c r="AE7665" t="s">
        <v>80</v>
      </c>
      <c r="AF7665">
        <v>35</v>
      </c>
      <c r="AG7665" s="4">
        <v>0.29166666666666669</v>
      </c>
      <c r="AH7665" s="4">
        <v>0.95833333333333337</v>
      </c>
      <c r="AI7665" s="6">
        <v>13</v>
      </c>
      <c r="AJ7665">
        <v>19.5</v>
      </c>
      <c r="AK7665">
        <v>19.5</v>
      </c>
      <c r="AL7665" t="s">
        <v>81</v>
      </c>
      <c r="AM7665" t="s">
        <v>82</v>
      </c>
      <c r="AO7665" t="s">
        <v>83</v>
      </c>
      <c r="AP7665" t="s">
        <v>67</v>
      </c>
      <c r="AQ7665" t="s">
        <v>662</v>
      </c>
      <c r="AR7665" t="s">
        <v>82</v>
      </c>
      <c r="AT7665" t="s">
        <v>82</v>
      </c>
      <c r="AW7665" t="s">
        <v>82</v>
      </c>
      <c r="AY7665" t="s">
        <v>37341</v>
      </c>
      <c r="AZ7665" t="s">
        <v>37343</v>
      </c>
      <c r="BA7665" t="s">
        <v>147</v>
      </c>
      <c r="BB7665">
        <v>15655</v>
      </c>
      <c r="BC7665" t="s">
        <v>87</v>
      </c>
      <c r="BH7665" t="s">
        <v>37340</v>
      </c>
      <c r="BI7665" t="s">
        <v>67</v>
      </c>
      <c r="BJ7665">
        <v>250763060</v>
      </c>
    </row>
    <row r="7666" spans="1:62" x14ac:dyDescent="0.25">
      <c r="A7666" t="s">
        <v>37350</v>
      </c>
      <c r="B7666" s="2">
        <v>43560</v>
      </c>
      <c r="C7666" t="s">
        <v>63</v>
      </c>
      <c r="D7666" s="3">
        <v>43498.517366608794</v>
      </c>
      <c r="E7666" t="s">
        <v>64</v>
      </c>
      <c r="F7666" s="2">
        <v>43586</v>
      </c>
      <c r="G7666" s="2">
        <v>43770</v>
      </c>
      <c r="H7666" t="s">
        <v>37338</v>
      </c>
      <c r="I7666" t="s">
        <v>67</v>
      </c>
      <c r="J7666" t="s">
        <v>37339</v>
      </c>
      <c r="K7666" t="s">
        <v>37340</v>
      </c>
      <c r="L7666" t="s">
        <v>37341</v>
      </c>
      <c r="M7666" t="s">
        <v>147</v>
      </c>
      <c r="N7666">
        <v>15655</v>
      </c>
      <c r="O7666" t="s">
        <v>70</v>
      </c>
      <c r="P7666" t="s">
        <v>67</v>
      </c>
      <c r="Q7666" t="s">
        <v>37342</v>
      </c>
      <c r="S7666" t="s">
        <v>72</v>
      </c>
      <c r="T7666" t="s">
        <v>3529</v>
      </c>
      <c r="U7666" t="s">
        <v>3530</v>
      </c>
      <c r="V7666" t="s">
        <v>3531</v>
      </c>
      <c r="W7666" t="s">
        <v>232</v>
      </c>
      <c r="X7666" t="s">
        <v>366</v>
      </c>
      <c r="Y7666" t="str">
        <f>"37-2012"</f>
        <v>37-2012</v>
      </c>
      <c r="Z7666" t="s">
        <v>373</v>
      </c>
      <c r="AA7666">
        <v>332212</v>
      </c>
      <c r="AB7666">
        <v>3</v>
      </c>
      <c r="AC7666">
        <v>3</v>
      </c>
      <c r="AD7666" t="s">
        <v>79</v>
      </c>
      <c r="AE7666" t="s">
        <v>80</v>
      </c>
      <c r="AF7666">
        <v>35</v>
      </c>
      <c r="AG7666" s="4">
        <v>0.33333333333333331</v>
      </c>
      <c r="AH7666" s="4">
        <v>0.625</v>
      </c>
      <c r="AI7666" s="6">
        <v>14</v>
      </c>
      <c r="AJ7666">
        <v>21</v>
      </c>
      <c r="AK7666">
        <v>21</v>
      </c>
      <c r="AL7666" t="s">
        <v>81</v>
      </c>
      <c r="AM7666" t="s">
        <v>82</v>
      </c>
      <c r="AO7666" t="s">
        <v>83</v>
      </c>
      <c r="AP7666" t="s">
        <v>67</v>
      </c>
      <c r="AQ7666" t="s">
        <v>662</v>
      </c>
      <c r="AR7666" t="s">
        <v>82</v>
      </c>
      <c r="AT7666" t="s">
        <v>82</v>
      </c>
      <c r="AW7666" t="s">
        <v>82</v>
      </c>
      <c r="AY7666" t="s">
        <v>37341</v>
      </c>
      <c r="AZ7666" t="s">
        <v>37343</v>
      </c>
      <c r="BA7666" t="s">
        <v>147</v>
      </c>
      <c r="BB7666">
        <v>15655</v>
      </c>
      <c r="BC7666" t="s">
        <v>87</v>
      </c>
      <c r="BH7666" t="s">
        <v>37340</v>
      </c>
      <c r="BI7666" t="s">
        <v>67</v>
      </c>
      <c r="BJ7666">
        <v>250763060</v>
      </c>
    </row>
    <row r="7667" spans="1:62" x14ac:dyDescent="0.25">
      <c r="A7667" t="s">
        <v>37743</v>
      </c>
      <c r="B7667" s="2">
        <v>43560</v>
      </c>
      <c r="C7667" t="s">
        <v>63</v>
      </c>
      <c r="D7667" s="3">
        <v>43515.204546689813</v>
      </c>
      <c r="E7667" t="s">
        <v>64</v>
      </c>
      <c r="F7667" s="2">
        <v>43590</v>
      </c>
      <c r="G7667" s="2">
        <v>43769</v>
      </c>
      <c r="H7667" t="s">
        <v>37744</v>
      </c>
      <c r="J7667" t="s">
        <v>37745</v>
      </c>
      <c r="L7667" t="s">
        <v>1576</v>
      </c>
      <c r="M7667" t="s">
        <v>844</v>
      </c>
      <c r="N7667">
        <v>60505</v>
      </c>
      <c r="O7667" t="s">
        <v>70</v>
      </c>
      <c r="Q7667" t="s">
        <v>37746</v>
      </c>
      <c r="S7667" t="s">
        <v>72</v>
      </c>
      <c r="T7667" t="s">
        <v>1066</v>
      </c>
      <c r="U7667" t="s">
        <v>1067</v>
      </c>
      <c r="V7667" t="s">
        <v>1068</v>
      </c>
      <c r="W7667" t="s">
        <v>1064</v>
      </c>
      <c r="X7667" t="s">
        <v>37747</v>
      </c>
      <c r="Y7667" t="str">
        <f>"51-9198"</f>
        <v>51-9198</v>
      </c>
      <c r="Z7667" t="s">
        <v>199</v>
      </c>
      <c r="AA7667">
        <v>327331</v>
      </c>
      <c r="AB7667">
        <v>10</v>
      </c>
      <c r="AC7667">
        <v>10</v>
      </c>
      <c r="AD7667" t="s">
        <v>79</v>
      </c>
      <c r="AE7667" t="s">
        <v>95</v>
      </c>
      <c r="AF7667">
        <v>40</v>
      </c>
      <c r="AG7667" s="4">
        <v>0.29166666666666669</v>
      </c>
      <c r="AH7667" s="4">
        <v>0.66666666666666663</v>
      </c>
      <c r="AI7667" s="5">
        <v>14.16</v>
      </c>
      <c r="AJ7667">
        <v>21.24</v>
      </c>
      <c r="AL7667" t="s">
        <v>81</v>
      </c>
      <c r="AM7667" t="s">
        <v>82</v>
      </c>
      <c r="AO7667" t="s">
        <v>83</v>
      </c>
      <c r="AR7667" t="s">
        <v>82</v>
      </c>
      <c r="AT7667" t="s">
        <v>82</v>
      </c>
      <c r="AW7667" t="s">
        <v>82</v>
      </c>
      <c r="AY7667" t="s">
        <v>1576</v>
      </c>
      <c r="AZ7667" t="s">
        <v>37748</v>
      </c>
      <c r="BA7667" t="s">
        <v>844</v>
      </c>
      <c r="BB7667">
        <v>60505</v>
      </c>
      <c r="BC7667" t="s">
        <v>87</v>
      </c>
      <c r="BH7667" t="s">
        <v>37745</v>
      </c>
      <c r="BJ7667">
        <v>363480878</v>
      </c>
    </row>
    <row r="7668" spans="1:62" x14ac:dyDescent="0.25">
      <c r="A7668" t="s">
        <v>37916</v>
      </c>
      <c r="B7668" s="2">
        <v>43560</v>
      </c>
      <c r="C7668" t="s">
        <v>63</v>
      </c>
      <c r="D7668" s="3">
        <v>43515.27500548611</v>
      </c>
      <c r="E7668" t="s">
        <v>91</v>
      </c>
      <c r="H7668" t="s">
        <v>37917</v>
      </c>
      <c r="J7668" t="s">
        <v>37918</v>
      </c>
      <c r="L7668" t="s">
        <v>34982</v>
      </c>
      <c r="M7668" t="s">
        <v>2314</v>
      </c>
      <c r="N7668">
        <v>47240</v>
      </c>
      <c r="O7668" t="s">
        <v>70</v>
      </c>
      <c r="Q7668" t="s">
        <v>37919</v>
      </c>
      <c r="S7668" t="s">
        <v>72</v>
      </c>
      <c r="T7668" t="s">
        <v>1066</v>
      </c>
      <c r="U7668" t="s">
        <v>1067</v>
      </c>
      <c r="V7668" t="s">
        <v>1068</v>
      </c>
      <c r="W7668" t="s">
        <v>1064</v>
      </c>
      <c r="X7668" t="s">
        <v>3299</v>
      </c>
      <c r="Y7668" t="str">
        <f>"37-3011"</f>
        <v>37-3011</v>
      </c>
      <c r="Z7668" t="s">
        <v>94</v>
      </c>
      <c r="AA7668">
        <v>561730</v>
      </c>
      <c r="AB7668">
        <v>2</v>
      </c>
      <c r="AD7668" t="s">
        <v>79</v>
      </c>
      <c r="AE7668" t="s">
        <v>80</v>
      </c>
      <c r="AF7668">
        <v>40</v>
      </c>
      <c r="AG7668" s="4">
        <v>0.29166666666666669</v>
      </c>
      <c r="AH7668" s="4">
        <v>0.66666666666666663</v>
      </c>
      <c r="AI7668" s="5">
        <v>13.91</v>
      </c>
      <c r="AJ7668">
        <v>20.87</v>
      </c>
      <c r="AL7668" t="s">
        <v>81</v>
      </c>
      <c r="AM7668" t="s">
        <v>82</v>
      </c>
      <c r="AO7668" t="s">
        <v>83</v>
      </c>
      <c r="AR7668" t="s">
        <v>82</v>
      </c>
      <c r="AT7668" t="s">
        <v>82</v>
      </c>
      <c r="AW7668" t="s">
        <v>82</v>
      </c>
      <c r="AY7668" t="s">
        <v>34982</v>
      </c>
      <c r="AZ7668" t="s">
        <v>37920</v>
      </c>
      <c r="BA7668" t="s">
        <v>2314</v>
      </c>
      <c r="BB7668">
        <v>47240</v>
      </c>
      <c r="BC7668" t="s">
        <v>79</v>
      </c>
      <c r="BH7668" t="s">
        <v>37918</v>
      </c>
      <c r="BJ7668">
        <v>351879341</v>
      </c>
    </row>
    <row r="7669" spans="1:62" x14ac:dyDescent="0.25">
      <c r="A7669" t="s">
        <v>38346</v>
      </c>
      <c r="B7669" s="2">
        <v>43560</v>
      </c>
      <c r="C7669" t="s">
        <v>63</v>
      </c>
      <c r="D7669" s="3">
        <v>43536.359579374999</v>
      </c>
      <c r="E7669" t="s">
        <v>117</v>
      </c>
      <c r="H7669" t="s">
        <v>38347</v>
      </c>
      <c r="J7669" t="s">
        <v>38348</v>
      </c>
      <c r="L7669" t="s">
        <v>1481</v>
      </c>
      <c r="M7669" t="s">
        <v>86</v>
      </c>
      <c r="N7669">
        <v>32225</v>
      </c>
      <c r="O7669" t="s">
        <v>70</v>
      </c>
      <c r="Q7669" t="s">
        <v>38349</v>
      </c>
      <c r="S7669" t="s">
        <v>72</v>
      </c>
      <c r="T7669" t="s">
        <v>38350</v>
      </c>
      <c r="U7669" t="s">
        <v>38351</v>
      </c>
      <c r="V7669" t="s">
        <v>2235</v>
      </c>
      <c r="W7669" t="s">
        <v>86</v>
      </c>
      <c r="X7669" t="s">
        <v>38352</v>
      </c>
      <c r="Y7669" t="str">
        <f>"53-3032"</f>
        <v>53-3032</v>
      </c>
      <c r="Z7669" t="s">
        <v>157</v>
      </c>
      <c r="AA7669">
        <v>484110</v>
      </c>
      <c r="AB7669">
        <v>20</v>
      </c>
      <c r="AD7669" t="s">
        <v>79</v>
      </c>
      <c r="AE7669" t="s">
        <v>80</v>
      </c>
      <c r="AF7669">
        <v>40</v>
      </c>
      <c r="AG7669" s="4">
        <v>0.375</v>
      </c>
      <c r="AH7669" s="4">
        <v>0.70833333333333337</v>
      </c>
      <c r="AI7669" s="5">
        <v>16.5</v>
      </c>
      <c r="AL7669" t="s">
        <v>81</v>
      </c>
      <c r="AM7669" t="s">
        <v>82</v>
      </c>
      <c r="AO7669" t="s">
        <v>83</v>
      </c>
      <c r="AR7669" t="s">
        <v>82</v>
      </c>
      <c r="AT7669" t="s">
        <v>82</v>
      </c>
      <c r="AW7669" t="s">
        <v>72</v>
      </c>
      <c r="AX7669">
        <v>12</v>
      </c>
      <c r="AY7669" t="s">
        <v>1481</v>
      </c>
      <c r="AZ7669" t="s">
        <v>22095</v>
      </c>
      <c r="BA7669" t="s">
        <v>86</v>
      </c>
      <c r="BB7669">
        <v>32225</v>
      </c>
      <c r="BC7669" t="s">
        <v>87</v>
      </c>
      <c r="BH7669" t="s">
        <v>38348</v>
      </c>
      <c r="BJ7669">
        <v>272440740</v>
      </c>
    </row>
    <row r="7670" spans="1:62" x14ac:dyDescent="0.25">
      <c r="A7670" t="s">
        <v>38418</v>
      </c>
      <c r="B7670" s="2">
        <v>43560</v>
      </c>
      <c r="C7670" t="s">
        <v>63</v>
      </c>
      <c r="D7670" s="3">
        <v>43535.408566956015</v>
      </c>
      <c r="E7670" t="s">
        <v>117</v>
      </c>
      <c r="H7670" t="s">
        <v>38419</v>
      </c>
      <c r="I7670" t="s">
        <v>38420</v>
      </c>
      <c r="J7670" t="s">
        <v>38421</v>
      </c>
      <c r="L7670" t="s">
        <v>3117</v>
      </c>
      <c r="M7670" t="s">
        <v>147</v>
      </c>
      <c r="N7670">
        <v>17268</v>
      </c>
      <c r="O7670" t="s">
        <v>70</v>
      </c>
      <c r="Q7670" t="s">
        <v>38422</v>
      </c>
      <c r="S7670" t="s">
        <v>82</v>
      </c>
      <c r="U7670" t="s">
        <v>92</v>
      </c>
      <c r="X7670" t="s">
        <v>1758</v>
      </c>
      <c r="Y7670" t="str">
        <f>"37-3011"</f>
        <v>37-3011</v>
      </c>
      <c r="Z7670" t="s">
        <v>94</v>
      </c>
      <c r="AA7670">
        <v>561730</v>
      </c>
      <c r="AB7670">
        <v>4</v>
      </c>
      <c r="AD7670" t="s">
        <v>79</v>
      </c>
      <c r="AE7670" t="s">
        <v>80</v>
      </c>
      <c r="AF7670">
        <v>40</v>
      </c>
      <c r="AG7670" s="4">
        <v>0.29166666666666669</v>
      </c>
      <c r="AH7670" s="4">
        <v>0.66666666666666663</v>
      </c>
      <c r="AI7670" s="6">
        <v>12</v>
      </c>
      <c r="AJ7670">
        <v>18</v>
      </c>
      <c r="AM7670" t="s">
        <v>82</v>
      </c>
      <c r="AO7670" t="s">
        <v>83</v>
      </c>
      <c r="AR7670" t="s">
        <v>82</v>
      </c>
      <c r="AT7670" t="s">
        <v>82</v>
      </c>
      <c r="AW7670" t="s">
        <v>82</v>
      </c>
      <c r="AY7670" t="s">
        <v>3117</v>
      </c>
      <c r="AZ7670" t="s">
        <v>1418</v>
      </c>
      <c r="BA7670" t="s">
        <v>147</v>
      </c>
      <c r="BB7670">
        <v>17268</v>
      </c>
      <c r="BC7670" t="s">
        <v>79</v>
      </c>
      <c r="BD7670" t="s">
        <v>38423</v>
      </c>
      <c r="BE7670">
        <v>127826</v>
      </c>
      <c r="BF7670" s="2">
        <v>43496</v>
      </c>
      <c r="BG7670" s="2">
        <v>43585</v>
      </c>
      <c r="BH7670" t="s">
        <v>38421</v>
      </c>
      <c r="BJ7670">
        <v>331126866</v>
      </c>
    </row>
    <row r="7671" spans="1:62" x14ac:dyDescent="0.25">
      <c r="A7671" t="s">
        <v>38466</v>
      </c>
      <c r="B7671" s="2">
        <v>43560</v>
      </c>
      <c r="C7671" t="s">
        <v>63</v>
      </c>
      <c r="D7671" s="3">
        <v>43538.603975532409</v>
      </c>
      <c r="E7671" t="s">
        <v>117</v>
      </c>
      <c r="H7671" t="s">
        <v>38467</v>
      </c>
      <c r="J7671" t="s">
        <v>38468</v>
      </c>
      <c r="L7671" t="s">
        <v>2321</v>
      </c>
      <c r="M7671" t="s">
        <v>5997</v>
      </c>
      <c r="N7671">
        <v>58638</v>
      </c>
      <c r="O7671" t="s">
        <v>70</v>
      </c>
      <c r="Q7671" t="s">
        <v>12495</v>
      </c>
      <c r="S7671" t="s">
        <v>72</v>
      </c>
      <c r="T7671" t="s">
        <v>878</v>
      </c>
      <c r="U7671" t="s">
        <v>2327</v>
      </c>
      <c r="V7671" t="s">
        <v>880</v>
      </c>
      <c r="W7671" t="s">
        <v>881</v>
      </c>
      <c r="X7671" t="s">
        <v>38469</v>
      </c>
      <c r="Y7671" t="str">
        <f>"51-9198"</f>
        <v>51-9198</v>
      </c>
      <c r="Z7671" t="s">
        <v>199</v>
      </c>
      <c r="AA7671">
        <v>238140</v>
      </c>
      <c r="AB7671">
        <v>10</v>
      </c>
      <c r="AD7671" t="s">
        <v>79</v>
      </c>
      <c r="AE7671" t="s">
        <v>95</v>
      </c>
      <c r="AF7671">
        <v>40</v>
      </c>
      <c r="AG7671" s="4">
        <v>0.27083333333333331</v>
      </c>
      <c r="AH7671" s="4">
        <v>0.625</v>
      </c>
      <c r="AI7671" s="5">
        <v>15.53</v>
      </c>
      <c r="AJ7671">
        <v>23.3</v>
      </c>
      <c r="AK7671">
        <v>26.33</v>
      </c>
      <c r="AL7671" t="s">
        <v>81</v>
      </c>
      <c r="AM7671" t="s">
        <v>82</v>
      </c>
      <c r="AO7671" t="s">
        <v>83</v>
      </c>
      <c r="AR7671" t="s">
        <v>82</v>
      </c>
      <c r="AT7671" t="s">
        <v>82</v>
      </c>
      <c r="AW7671" t="s">
        <v>82</v>
      </c>
      <c r="AY7671" t="s">
        <v>2321</v>
      </c>
      <c r="AZ7671" t="s">
        <v>4308</v>
      </c>
      <c r="BA7671" t="s">
        <v>5997</v>
      </c>
      <c r="BB7671">
        <v>58638</v>
      </c>
      <c r="BC7671" t="s">
        <v>87</v>
      </c>
      <c r="BH7671" t="s">
        <v>38470</v>
      </c>
      <c r="BJ7671">
        <v>450144750</v>
      </c>
    </row>
    <row r="7672" spans="1:62" x14ac:dyDescent="0.25">
      <c r="A7672" t="s">
        <v>38506</v>
      </c>
      <c r="B7672" s="2">
        <v>43560</v>
      </c>
      <c r="C7672" t="s">
        <v>63</v>
      </c>
      <c r="D7672" s="3">
        <v>43538.289520578706</v>
      </c>
      <c r="E7672" t="s">
        <v>117</v>
      </c>
      <c r="H7672" t="s">
        <v>13149</v>
      </c>
      <c r="I7672" t="s">
        <v>130</v>
      </c>
      <c r="J7672" t="s">
        <v>13150</v>
      </c>
      <c r="K7672" t="s">
        <v>130</v>
      </c>
      <c r="L7672" t="s">
        <v>13151</v>
      </c>
      <c r="M7672" t="s">
        <v>714</v>
      </c>
      <c r="N7672">
        <v>71369</v>
      </c>
      <c r="O7672" t="s">
        <v>70</v>
      </c>
      <c r="P7672" t="s">
        <v>130</v>
      </c>
      <c r="Q7672" t="s">
        <v>13152</v>
      </c>
      <c r="S7672" t="s">
        <v>72</v>
      </c>
      <c r="T7672" t="s">
        <v>4981</v>
      </c>
      <c r="U7672" t="s">
        <v>4982</v>
      </c>
      <c r="V7672" t="s">
        <v>4983</v>
      </c>
      <c r="W7672" t="s">
        <v>714</v>
      </c>
      <c r="X7672" t="s">
        <v>157</v>
      </c>
      <c r="Y7672" t="str">
        <f>"53-3032"</f>
        <v>53-3032</v>
      </c>
      <c r="Z7672" t="s">
        <v>157</v>
      </c>
      <c r="AA7672">
        <v>238140</v>
      </c>
      <c r="AB7672">
        <v>6</v>
      </c>
      <c r="AD7672" t="s">
        <v>79</v>
      </c>
      <c r="AE7672" t="s">
        <v>95</v>
      </c>
      <c r="AF7672">
        <v>40</v>
      </c>
      <c r="AG7672" s="4">
        <v>0.29166666666666669</v>
      </c>
      <c r="AH7672" s="4">
        <v>0.66666666666666663</v>
      </c>
      <c r="AI7672" s="5">
        <v>21.15</v>
      </c>
      <c r="AJ7672">
        <v>31.73</v>
      </c>
      <c r="AK7672">
        <v>31.73</v>
      </c>
      <c r="AL7672" t="s">
        <v>81</v>
      </c>
      <c r="AM7672" t="s">
        <v>82</v>
      </c>
      <c r="AO7672" t="s">
        <v>83</v>
      </c>
      <c r="AP7672" t="s">
        <v>130</v>
      </c>
      <c r="AQ7672" t="s">
        <v>130</v>
      </c>
      <c r="AR7672" t="s">
        <v>82</v>
      </c>
      <c r="AT7672" t="s">
        <v>82</v>
      </c>
      <c r="AW7672" t="s">
        <v>72</v>
      </c>
      <c r="AX7672">
        <v>6</v>
      </c>
      <c r="AY7672" t="s">
        <v>13151</v>
      </c>
      <c r="AZ7672" t="s">
        <v>38481</v>
      </c>
      <c r="BA7672" t="s">
        <v>714</v>
      </c>
      <c r="BB7672">
        <v>71369</v>
      </c>
      <c r="BC7672" t="s">
        <v>79</v>
      </c>
      <c r="BH7672" t="s">
        <v>13150</v>
      </c>
      <c r="BI7672" t="s">
        <v>130</v>
      </c>
      <c r="BJ7672">
        <v>205485471</v>
      </c>
    </row>
    <row r="7673" spans="1:62" x14ac:dyDescent="0.25">
      <c r="A7673" t="s">
        <v>38685</v>
      </c>
      <c r="B7673" s="2">
        <v>43560</v>
      </c>
      <c r="C7673" t="s">
        <v>63</v>
      </c>
      <c r="D7673" s="3">
        <v>43557.392627013891</v>
      </c>
      <c r="E7673" t="s">
        <v>3355</v>
      </c>
      <c r="H7673" t="s">
        <v>38686</v>
      </c>
      <c r="I7673" t="s">
        <v>38687</v>
      </c>
      <c r="J7673" t="s">
        <v>38688</v>
      </c>
      <c r="L7673" t="s">
        <v>38689</v>
      </c>
      <c r="M7673" t="s">
        <v>1966</v>
      </c>
      <c r="N7673">
        <v>19720</v>
      </c>
      <c r="O7673" t="s">
        <v>70</v>
      </c>
      <c r="Q7673" t="s">
        <v>38372</v>
      </c>
      <c r="S7673" t="s">
        <v>82</v>
      </c>
      <c r="U7673" t="s">
        <v>92</v>
      </c>
      <c r="X7673" t="s">
        <v>38690</v>
      </c>
      <c r="Y7673" t="str">
        <f>"39-5012"</f>
        <v>39-5012</v>
      </c>
      <c r="Z7673" t="s">
        <v>38374</v>
      </c>
      <c r="AB7673">
        <v>4</v>
      </c>
      <c r="AD7673" t="s">
        <v>79</v>
      </c>
      <c r="AE7673" t="s">
        <v>1218</v>
      </c>
      <c r="AF7673">
        <v>40</v>
      </c>
      <c r="AG7673" s="4">
        <v>0.33333333333333331</v>
      </c>
      <c r="AH7673" s="4">
        <v>0.66666666666666663</v>
      </c>
      <c r="AI7673" s="6">
        <v>8</v>
      </c>
      <c r="AM7673" t="s">
        <v>82</v>
      </c>
      <c r="AO7673" t="s">
        <v>83</v>
      </c>
      <c r="AR7673" t="s">
        <v>82</v>
      </c>
      <c r="AT7673" t="s">
        <v>82</v>
      </c>
      <c r="AW7673" t="s">
        <v>82</v>
      </c>
      <c r="AY7673" t="s">
        <v>38689</v>
      </c>
      <c r="AZ7673" t="s">
        <v>38689</v>
      </c>
      <c r="BA7673" t="s">
        <v>1966</v>
      </c>
      <c r="BB7673">
        <v>19720</v>
      </c>
      <c r="BC7673" t="s">
        <v>87</v>
      </c>
      <c r="BH7673" t="s">
        <v>38688</v>
      </c>
      <c r="BJ7673">
        <v>823424358</v>
      </c>
    </row>
    <row r="7674" spans="1:62" x14ac:dyDescent="0.25">
      <c r="A7674" t="s">
        <v>38699</v>
      </c>
      <c r="B7674" s="2">
        <v>43560</v>
      </c>
      <c r="C7674" t="s">
        <v>63</v>
      </c>
      <c r="D7674" s="3">
        <v>43557.344000023149</v>
      </c>
      <c r="E7674" t="s">
        <v>3355</v>
      </c>
      <c r="H7674" t="s">
        <v>38700</v>
      </c>
      <c r="J7674" t="s">
        <v>38701</v>
      </c>
      <c r="L7674" t="s">
        <v>27469</v>
      </c>
      <c r="M7674" t="s">
        <v>323</v>
      </c>
      <c r="N7674">
        <v>95765</v>
      </c>
      <c r="O7674" t="s">
        <v>70</v>
      </c>
      <c r="Q7674" t="s">
        <v>38702</v>
      </c>
      <c r="R7674">
        <v>223</v>
      </c>
      <c r="S7674" t="s">
        <v>82</v>
      </c>
      <c r="U7674" t="s">
        <v>92</v>
      </c>
      <c r="X7674" t="s">
        <v>157</v>
      </c>
      <c r="Y7674" t="str">
        <f>"53-3032"</f>
        <v>53-3032</v>
      </c>
      <c r="Z7674" t="s">
        <v>157</v>
      </c>
      <c r="AA7674">
        <v>48412</v>
      </c>
      <c r="AB7674">
        <v>30</v>
      </c>
      <c r="AD7674" t="s">
        <v>79</v>
      </c>
      <c r="AE7674" t="s">
        <v>599</v>
      </c>
      <c r="AF7674">
        <v>70</v>
      </c>
      <c r="AG7674" s="4">
        <v>0</v>
      </c>
      <c r="AH7674" s="4">
        <v>0.5</v>
      </c>
      <c r="AM7674" t="s">
        <v>82</v>
      </c>
      <c r="AO7674" t="s">
        <v>213</v>
      </c>
      <c r="AR7674" t="s">
        <v>82</v>
      </c>
      <c r="AT7674" t="s">
        <v>72</v>
      </c>
      <c r="AU7674">
        <v>1</v>
      </c>
      <c r="AV7674" t="s">
        <v>38703</v>
      </c>
      <c r="AW7674" t="s">
        <v>72</v>
      </c>
      <c r="AX7674">
        <v>24</v>
      </c>
      <c r="AY7674" t="s">
        <v>27469</v>
      </c>
      <c r="AZ7674" t="s">
        <v>2202</v>
      </c>
      <c r="BA7674" t="s">
        <v>323</v>
      </c>
      <c r="BB7674">
        <v>95765</v>
      </c>
      <c r="BC7674" t="s">
        <v>87</v>
      </c>
      <c r="BD7674" t="s">
        <v>38704</v>
      </c>
      <c r="BE7674">
        <v>16531755</v>
      </c>
      <c r="BF7674" s="2">
        <v>43553</v>
      </c>
      <c r="BG7674" s="2">
        <v>43613</v>
      </c>
      <c r="BH7674" t="s">
        <v>38701</v>
      </c>
      <c r="BJ7674">
        <v>10727664</v>
      </c>
    </row>
    <row r="7675" spans="1:62" x14ac:dyDescent="0.25">
      <c r="A7675" t="s">
        <v>150</v>
      </c>
      <c r="B7675" s="2">
        <v>43563</v>
      </c>
      <c r="C7675" t="s">
        <v>63</v>
      </c>
      <c r="D7675" s="3">
        <v>43538.390104375001</v>
      </c>
      <c r="E7675" t="s">
        <v>117</v>
      </c>
      <c r="H7675" t="s">
        <v>151</v>
      </c>
      <c r="I7675" t="s">
        <v>152</v>
      </c>
      <c r="J7675" t="s">
        <v>153</v>
      </c>
      <c r="L7675" t="s">
        <v>154</v>
      </c>
      <c r="M7675" t="s">
        <v>86</v>
      </c>
      <c r="N7675">
        <v>33076</v>
      </c>
      <c r="O7675" t="s">
        <v>70</v>
      </c>
      <c r="Q7675" t="s">
        <v>155</v>
      </c>
      <c r="S7675" t="s">
        <v>82</v>
      </c>
      <c r="U7675" t="s">
        <v>92</v>
      </c>
      <c r="X7675" t="s">
        <v>156</v>
      </c>
      <c r="Y7675" t="str">
        <f>"53-3032"</f>
        <v>53-3032</v>
      </c>
      <c r="Z7675" t="s">
        <v>157</v>
      </c>
      <c r="AA7675">
        <v>48412</v>
      </c>
      <c r="AB7675">
        <v>20</v>
      </c>
      <c r="AD7675" t="s">
        <v>79</v>
      </c>
      <c r="AE7675" t="s">
        <v>80</v>
      </c>
      <c r="AF7675">
        <v>40</v>
      </c>
      <c r="AG7675" s="4">
        <v>0.29166666666666669</v>
      </c>
      <c r="AH7675" s="4">
        <v>0.66666666666666663</v>
      </c>
      <c r="AI7675" s="5">
        <v>20.65</v>
      </c>
      <c r="AL7675" t="s">
        <v>81</v>
      </c>
      <c r="AM7675" t="s">
        <v>82</v>
      </c>
      <c r="AO7675" t="s">
        <v>83</v>
      </c>
      <c r="AP7675" t="s">
        <v>130</v>
      </c>
      <c r="AQ7675" t="s">
        <v>158</v>
      </c>
      <c r="AR7675" t="s">
        <v>82</v>
      </c>
      <c r="AT7675" t="s">
        <v>82</v>
      </c>
      <c r="AW7675" t="s">
        <v>72</v>
      </c>
      <c r="AX7675">
        <v>60</v>
      </c>
      <c r="AY7675" t="s">
        <v>154</v>
      </c>
      <c r="AZ7675" t="s">
        <v>159</v>
      </c>
      <c r="BA7675" t="s">
        <v>86</v>
      </c>
      <c r="BB7675">
        <v>33076</v>
      </c>
      <c r="BC7675" t="s">
        <v>79</v>
      </c>
      <c r="BH7675" t="s">
        <v>160</v>
      </c>
      <c r="BJ7675">
        <v>364803820</v>
      </c>
    </row>
    <row r="7676" spans="1:62" x14ac:dyDescent="0.25">
      <c r="A7676" t="s">
        <v>35403</v>
      </c>
      <c r="B7676" s="2">
        <v>43563</v>
      </c>
      <c r="C7676" t="s">
        <v>63</v>
      </c>
      <c r="D7676" s="3">
        <v>43472.54573716435</v>
      </c>
      <c r="E7676" t="s">
        <v>117</v>
      </c>
      <c r="H7676" t="s">
        <v>11170</v>
      </c>
      <c r="J7676" t="s">
        <v>11171</v>
      </c>
      <c r="L7676" t="s">
        <v>7870</v>
      </c>
      <c r="M7676" t="s">
        <v>649</v>
      </c>
      <c r="N7676">
        <v>85281</v>
      </c>
      <c r="O7676" t="s">
        <v>70</v>
      </c>
      <c r="Q7676" t="s">
        <v>11172</v>
      </c>
      <c r="S7676" t="s">
        <v>72</v>
      </c>
      <c r="T7676" t="s">
        <v>7872</v>
      </c>
      <c r="U7676" t="s">
        <v>7873</v>
      </c>
      <c r="V7676" t="s">
        <v>2471</v>
      </c>
      <c r="W7676" t="s">
        <v>649</v>
      </c>
      <c r="X7676" t="s">
        <v>10993</v>
      </c>
      <c r="Y7676" t="str">
        <f>"47-2061"</f>
        <v>47-2061</v>
      </c>
      <c r="Z7676" t="s">
        <v>326</v>
      </c>
      <c r="AA7676">
        <v>561730</v>
      </c>
      <c r="AB7676">
        <v>8</v>
      </c>
      <c r="AD7676" t="s">
        <v>79</v>
      </c>
      <c r="AE7676" t="s">
        <v>95</v>
      </c>
      <c r="AF7676">
        <v>40</v>
      </c>
      <c r="AG7676" s="4">
        <v>0.29166666666666669</v>
      </c>
      <c r="AH7676" s="4">
        <v>0.64583333333333337</v>
      </c>
      <c r="AI7676" s="5">
        <v>16.39</v>
      </c>
      <c r="AJ7676">
        <v>24.59</v>
      </c>
      <c r="AK7676">
        <v>24.59</v>
      </c>
      <c r="AL7676" t="s">
        <v>81</v>
      </c>
      <c r="AM7676" t="s">
        <v>82</v>
      </c>
      <c r="AO7676" t="s">
        <v>83</v>
      </c>
      <c r="AP7676" t="s">
        <v>67</v>
      </c>
      <c r="AQ7676" t="s">
        <v>83</v>
      </c>
      <c r="AR7676" t="s">
        <v>82</v>
      </c>
      <c r="AT7676" t="s">
        <v>82</v>
      </c>
      <c r="AW7676" t="s">
        <v>82</v>
      </c>
      <c r="AY7676" t="s">
        <v>7870</v>
      </c>
      <c r="AZ7676" t="s">
        <v>655</v>
      </c>
      <c r="BA7676" t="s">
        <v>649</v>
      </c>
      <c r="BB7676">
        <v>85281</v>
      </c>
      <c r="BC7676" t="s">
        <v>79</v>
      </c>
      <c r="BH7676" t="s">
        <v>11171</v>
      </c>
      <c r="BJ7676">
        <v>860310686</v>
      </c>
    </row>
    <row r="7677" spans="1:62" x14ac:dyDescent="0.25">
      <c r="A7677" t="s">
        <v>36049</v>
      </c>
      <c r="B7677" s="2">
        <v>43563</v>
      </c>
      <c r="C7677" t="s">
        <v>63</v>
      </c>
      <c r="D7677" s="3">
        <v>43475.374763749998</v>
      </c>
      <c r="E7677" t="s">
        <v>117</v>
      </c>
      <c r="H7677" t="s">
        <v>35937</v>
      </c>
      <c r="I7677" t="s">
        <v>27616</v>
      </c>
      <c r="J7677" t="s">
        <v>35938</v>
      </c>
      <c r="K7677" t="s">
        <v>67</v>
      </c>
      <c r="L7677" t="s">
        <v>15526</v>
      </c>
      <c r="M7677" t="s">
        <v>136</v>
      </c>
      <c r="N7677">
        <v>20852</v>
      </c>
      <c r="O7677" t="s">
        <v>70</v>
      </c>
      <c r="P7677" t="s">
        <v>67</v>
      </c>
      <c r="Q7677" t="s">
        <v>35939</v>
      </c>
      <c r="S7677" t="s">
        <v>82</v>
      </c>
      <c r="U7677" t="s">
        <v>92</v>
      </c>
      <c r="X7677" t="s">
        <v>7126</v>
      </c>
      <c r="Y7677" t="str">
        <f>"33-9092"</f>
        <v>33-9092</v>
      </c>
      <c r="Z7677" t="s">
        <v>3678</v>
      </c>
      <c r="AA7677">
        <v>561790</v>
      </c>
      <c r="AB7677">
        <v>15</v>
      </c>
      <c r="AD7677" t="s">
        <v>79</v>
      </c>
      <c r="AE7677" t="s">
        <v>95</v>
      </c>
      <c r="AF7677">
        <v>40</v>
      </c>
      <c r="AG7677" s="4">
        <v>0.375</v>
      </c>
      <c r="AH7677" s="4">
        <v>0.70833333333333337</v>
      </c>
      <c r="AI7677" s="5">
        <v>14.08</v>
      </c>
      <c r="AJ7677">
        <v>21.12</v>
      </c>
      <c r="AM7677" t="s">
        <v>82</v>
      </c>
      <c r="AO7677" t="s">
        <v>213</v>
      </c>
      <c r="AP7677" t="s">
        <v>67</v>
      </c>
      <c r="AQ7677" t="s">
        <v>67</v>
      </c>
      <c r="AR7677" t="s">
        <v>82</v>
      </c>
      <c r="AT7677" t="s">
        <v>72</v>
      </c>
      <c r="AU7677">
        <v>0</v>
      </c>
      <c r="AV7677" t="s">
        <v>36050</v>
      </c>
      <c r="AW7677" t="s">
        <v>82</v>
      </c>
      <c r="AY7677" t="s">
        <v>15526</v>
      </c>
      <c r="AZ7677" t="s">
        <v>1904</v>
      </c>
      <c r="BA7677" t="s">
        <v>136</v>
      </c>
      <c r="BB7677">
        <v>20852</v>
      </c>
      <c r="BC7677" t="s">
        <v>79</v>
      </c>
      <c r="BD7677" t="s">
        <v>35941</v>
      </c>
      <c r="BE7677">
        <v>927177</v>
      </c>
      <c r="BF7677" s="2">
        <v>43466</v>
      </c>
      <c r="BG7677" s="2">
        <v>43556</v>
      </c>
      <c r="BH7677" t="s">
        <v>35942</v>
      </c>
      <c r="BI7677" t="s">
        <v>67</v>
      </c>
      <c r="BJ7677">
        <v>870759792</v>
      </c>
    </row>
    <row r="7678" spans="1:62" x14ac:dyDescent="0.25">
      <c r="A7678" t="s">
        <v>36228</v>
      </c>
      <c r="B7678" s="2">
        <v>43563</v>
      </c>
      <c r="C7678" t="s">
        <v>63</v>
      </c>
      <c r="D7678" s="3">
        <v>43476.330507453706</v>
      </c>
      <c r="E7678" t="s">
        <v>117</v>
      </c>
      <c r="H7678" t="s">
        <v>36229</v>
      </c>
      <c r="J7678" t="s">
        <v>36230</v>
      </c>
      <c r="L7678" t="s">
        <v>13965</v>
      </c>
      <c r="M7678" t="s">
        <v>226</v>
      </c>
      <c r="N7678">
        <v>48116</v>
      </c>
      <c r="O7678" t="s">
        <v>70</v>
      </c>
      <c r="Q7678" t="s">
        <v>36231</v>
      </c>
      <c r="S7678" t="s">
        <v>72</v>
      </c>
      <c r="T7678" t="s">
        <v>36232</v>
      </c>
      <c r="U7678" t="s">
        <v>36233</v>
      </c>
      <c r="V7678" t="s">
        <v>795</v>
      </c>
      <c r="W7678" t="s">
        <v>105</v>
      </c>
      <c r="X7678" t="s">
        <v>1197</v>
      </c>
      <c r="Y7678" t="str">
        <f>"47-2061"</f>
        <v>47-2061</v>
      </c>
      <c r="Z7678" t="s">
        <v>326</v>
      </c>
      <c r="AA7678">
        <v>238140</v>
      </c>
      <c r="AB7678">
        <v>18</v>
      </c>
      <c r="AD7678" t="s">
        <v>79</v>
      </c>
      <c r="AE7678" t="s">
        <v>95</v>
      </c>
      <c r="AF7678">
        <v>40</v>
      </c>
      <c r="AG7678" s="4">
        <v>0.33333333333333331</v>
      </c>
      <c r="AH7678" s="4">
        <v>0.70833333333333337</v>
      </c>
      <c r="AI7678" s="5">
        <v>19.38</v>
      </c>
      <c r="AJ7678">
        <v>29.07</v>
      </c>
      <c r="AM7678" t="s">
        <v>82</v>
      </c>
      <c r="AO7678" t="s">
        <v>83</v>
      </c>
      <c r="AR7678" t="s">
        <v>82</v>
      </c>
      <c r="AT7678" t="s">
        <v>82</v>
      </c>
      <c r="AW7678" t="s">
        <v>82</v>
      </c>
      <c r="AY7678" t="s">
        <v>13965</v>
      </c>
      <c r="AZ7678" t="s">
        <v>5783</v>
      </c>
      <c r="BA7678" t="s">
        <v>226</v>
      </c>
      <c r="BB7678">
        <v>48116</v>
      </c>
      <c r="BC7678" t="s">
        <v>87</v>
      </c>
      <c r="BD7678" t="s">
        <v>67</v>
      </c>
      <c r="BE7678" t="s">
        <v>67</v>
      </c>
      <c r="BH7678" t="s">
        <v>36230</v>
      </c>
      <c r="BJ7678">
        <v>382462571</v>
      </c>
    </row>
    <row r="7679" spans="1:62" x14ac:dyDescent="0.25">
      <c r="A7679" t="s">
        <v>36347</v>
      </c>
      <c r="B7679" s="2">
        <v>43563</v>
      </c>
      <c r="C7679" t="s">
        <v>63</v>
      </c>
      <c r="D7679" s="3">
        <v>43477.196011828702</v>
      </c>
      <c r="E7679" t="s">
        <v>117</v>
      </c>
      <c r="H7679" t="s">
        <v>36348</v>
      </c>
      <c r="I7679" t="s">
        <v>36349</v>
      </c>
      <c r="J7679" t="s">
        <v>36350</v>
      </c>
      <c r="L7679" t="s">
        <v>820</v>
      </c>
      <c r="M7679" t="s">
        <v>298</v>
      </c>
      <c r="N7679">
        <v>4101</v>
      </c>
      <c r="O7679" t="s">
        <v>70</v>
      </c>
      <c r="Q7679" t="s">
        <v>36351</v>
      </c>
      <c r="S7679" t="s">
        <v>72</v>
      </c>
      <c r="T7679" t="s">
        <v>36352</v>
      </c>
      <c r="U7679" t="s">
        <v>24834</v>
      </c>
      <c r="V7679" t="s">
        <v>820</v>
      </c>
      <c r="W7679" t="s">
        <v>298</v>
      </c>
      <c r="X7679" t="s">
        <v>1500</v>
      </c>
      <c r="Y7679" t="str">
        <f>"35-2014"</f>
        <v>35-2014</v>
      </c>
      <c r="Z7679" t="s">
        <v>301</v>
      </c>
      <c r="AA7679">
        <v>722110</v>
      </c>
      <c r="AB7679">
        <v>5</v>
      </c>
      <c r="AD7679" t="s">
        <v>79</v>
      </c>
      <c r="AE7679" t="s">
        <v>80</v>
      </c>
      <c r="AF7679">
        <v>35</v>
      </c>
      <c r="AG7679" s="4">
        <v>0.33333333333333331</v>
      </c>
      <c r="AH7679" s="4">
        <v>0.95833333333333337</v>
      </c>
      <c r="AI7679" s="5">
        <v>13.25</v>
      </c>
      <c r="AJ7679">
        <v>19.88</v>
      </c>
      <c r="AL7679" t="s">
        <v>81</v>
      </c>
      <c r="AM7679" t="s">
        <v>82</v>
      </c>
      <c r="AO7679" t="s">
        <v>83</v>
      </c>
      <c r="AP7679" t="s">
        <v>67</v>
      </c>
      <c r="AQ7679" t="s">
        <v>67</v>
      </c>
      <c r="AR7679" t="s">
        <v>82</v>
      </c>
      <c r="AT7679" t="s">
        <v>82</v>
      </c>
      <c r="AW7679" t="s">
        <v>72</v>
      </c>
      <c r="AX7679">
        <v>12</v>
      </c>
      <c r="AY7679" t="s">
        <v>820</v>
      </c>
      <c r="AZ7679" t="s">
        <v>5551</v>
      </c>
      <c r="BA7679" t="s">
        <v>298</v>
      </c>
      <c r="BB7679">
        <v>4101</v>
      </c>
      <c r="BC7679" t="s">
        <v>79</v>
      </c>
      <c r="BH7679" t="s">
        <v>36350</v>
      </c>
      <c r="BJ7679">
        <v>300855178</v>
      </c>
    </row>
    <row r="7680" spans="1:62" x14ac:dyDescent="0.25">
      <c r="A7680" t="s">
        <v>36989</v>
      </c>
      <c r="B7680" s="2">
        <v>43563</v>
      </c>
      <c r="C7680" t="s">
        <v>63</v>
      </c>
      <c r="D7680" s="3">
        <v>43488.57748295139</v>
      </c>
      <c r="E7680" t="s">
        <v>117</v>
      </c>
      <c r="H7680" t="s">
        <v>36957</v>
      </c>
      <c r="I7680" t="s">
        <v>36958</v>
      </c>
      <c r="J7680" t="s">
        <v>36990</v>
      </c>
      <c r="K7680" t="s">
        <v>36960</v>
      </c>
      <c r="L7680" t="s">
        <v>7468</v>
      </c>
      <c r="M7680" t="s">
        <v>7460</v>
      </c>
      <c r="N7680">
        <v>96950</v>
      </c>
      <c r="O7680" t="s">
        <v>70</v>
      </c>
      <c r="Q7680" t="s">
        <v>36961</v>
      </c>
      <c r="S7680" t="s">
        <v>72</v>
      </c>
      <c r="T7680" t="s">
        <v>12845</v>
      </c>
      <c r="U7680" t="s">
        <v>12846</v>
      </c>
      <c r="V7680" t="s">
        <v>7459</v>
      </c>
      <c r="W7680" t="s">
        <v>7460</v>
      </c>
      <c r="X7680" t="s">
        <v>13538</v>
      </c>
      <c r="Y7680" t="str">
        <f>"47-2141"</f>
        <v>47-2141</v>
      </c>
      <c r="Z7680" t="s">
        <v>1722</v>
      </c>
      <c r="AA7680">
        <v>721110</v>
      </c>
      <c r="AB7680">
        <v>10</v>
      </c>
      <c r="AD7680" t="s">
        <v>79</v>
      </c>
      <c r="AE7680" t="s">
        <v>599</v>
      </c>
      <c r="AF7680">
        <v>40</v>
      </c>
      <c r="AG7680" s="4">
        <v>0.33333333333333331</v>
      </c>
      <c r="AH7680" s="4">
        <v>0.70833333333333337</v>
      </c>
      <c r="AI7680" s="5">
        <v>7.25</v>
      </c>
      <c r="AJ7680">
        <v>10.88</v>
      </c>
      <c r="AK7680">
        <v>22.5</v>
      </c>
      <c r="AL7680" t="s">
        <v>81</v>
      </c>
      <c r="AM7680" t="s">
        <v>82</v>
      </c>
      <c r="AO7680" t="s">
        <v>213</v>
      </c>
      <c r="AR7680" t="s">
        <v>82</v>
      </c>
      <c r="AT7680" t="s">
        <v>82</v>
      </c>
      <c r="AW7680" t="s">
        <v>72</v>
      </c>
      <c r="AX7680">
        <v>12</v>
      </c>
      <c r="AY7680" t="s">
        <v>7468</v>
      </c>
      <c r="AZ7680" t="s">
        <v>130</v>
      </c>
      <c r="BA7680" t="s">
        <v>7460</v>
      </c>
      <c r="BB7680">
        <v>96950</v>
      </c>
      <c r="BC7680" t="s">
        <v>87</v>
      </c>
      <c r="BH7680" t="s">
        <v>36962</v>
      </c>
      <c r="BJ7680">
        <v>660815729</v>
      </c>
    </row>
    <row r="7681" spans="1:62" x14ac:dyDescent="0.25">
      <c r="A7681" t="s">
        <v>37475</v>
      </c>
      <c r="B7681" s="2">
        <v>43563</v>
      </c>
      <c r="C7681" t="s">
        <v>63</v>
      </c>
      <c r="D7681" s="3">
        <v>43539.358031770833</v>
      </c>
      <c r="E7681" t="s">
        <v>117</v>
      </c>
      <c r="H7681" t="s">
        <v>37476</v>
      </c>
      <c r="I7681" t="s">
        <v>37477</v>
      </c>
      <c r="J7681" t="s">
        <v>37478</v>
      </c>
      <c r="L7681" t="s">
        <v>37479</v>
      </c>
      <c r="M7681" t="s">
        <v>323</v>
      </c>
      <c r="N7681">
        <v>95603</v>
      </c>
      <c r="O7681" t="s">
        <v>70</v>
      </c>
      <c r="Q7681" t="s">
        <v>37480</v>
      </c>
      <c r="S7681" t="s">
        <v>82</v>
      </c>
      <c r="U7681" t="s">
        <v>92</v>
      </c>
      <c r="X7681" t="s">
        <v>26195</v>
      </c>
      <c r="Y7681" t="str">
        <f>"39-7011"</f>
        <v>39-7011</v>
      </c>
      <c r="Z7681" t="s">
        <v>9565</v>
      </c>
      <c r="AA7681">
        <v>721214</v>
      </c>
      <c r="AB7681">
        <v>3</v>
      </c>
      <c r="AD7681" t="s">
        <v>79</v>
      </c>
      <c r="AE7681" t="s">
        <v>80</v>
      </c>
      <c r="AF7681">
        <v>40</v>
      </c>
      <c r="AG7681" s="4">
        <v>0.375</v>
      </c>
      <c r="AH7681" s="4">
        <v>0.70833333333333337</v>
      </c>
      <c r="AI7681" s="6">
        <v>500</v>
      </c>
      <c r="AL7681" t="s">
        <v>81</v>
      </c>
      <c r="AM7681" t="s">
        <v>82</v>
      </c>
      <c r="AO7681" t="s">
        <v>83</v>
      </c>
      <c r="AR7681" t="s">
        <v>82</v>
      </c>
      <c r="AT7681" t="s">
        <v>72</v>
      </c>
      <c r="AU7681">
        <v>1</v>
      </c>
      <c r="AV7681" t="s">
        <v>37481</v>
      </c>
      <c r="AW7681" t="s">
        <v>72</v>
      </c>
      <c r="AX7681">
        <v>1</v>
      </c>
      <c r="AY7681" t="s">
        <v>13759</v>
      </c>
      <c r="AZ7681" t="s">
        <v>37482</v>
      </c>
      <c r="BA7681" t="s">
        <v>323</v>
      </c>
      <c r="BB7681">
        <v>95651</v>
      </c>
      <c r="BC7681" t="s">
        <v>87</v>
      </c>
      <c r="BH7681" t="s">
        <v>37483</v>
      </c>
      <c r="BJ7681">
        <v>273077670</v>
      </c>
    </row>
    <row r="7682" spans="1:62" x14ac:dyDescent="0.25">
      <c r="A7682" t="s">
        <v>37617</v>
      </c>
      <c r="B7682" s="2">
        <v>43563</v>
      </c>
      <c r="C7682" t="s">
        <v>63</v>
      </c>
      <c r="D7682" s="3">
        <v>43506.613883599537</v>
      </c>
      <c r="E7682" t="s">
        <v>91</v>
      </c>
      <c r="H7682" t="s">
        <v>37618</v>
      </c>
      <c r="I7682" t="s">
        <v>67</v>
      </c>
      <c r="J7682" t="s">
        <v>37619</v>
      </c>
      <c r="K7682" t="s">
        <v>67</v>
      </c>
      <c r="L7682" t="s">
        <v>20568</v>
      </c>
      <c r="M7682" t="s">
        <v>308</v>
      </c>
      <c r="N7682">
        <v>8753</v>
      </c>
      <c r="O7682" t="s">
        <v>70</v>
      </c>
      <c r="P7682" t="s">
        <v>67</v>
      </c>
      <c r="Q7682" t="s">
        <v>37620</v>
      </c>
      <c r="S7682" t="s">
        <v>72</v>
      </c>
      <c r="T7682" t="s">
        <v>3529</v>
      </c>
      <c r="U7682" t="s">
        <v>3530</v>
      </c>
      <c r="V7682" t="s">
        <v>3531</v>
      </c>
      <c r="W7682" t="s">
        <v>232</v>
      </c>
      <c r="X7682" t="s">
        <v>300</v>
      </c>
      <c r="Y7682" t="str">
        <f>"35-2014"</f>
        <v>35-2014</v>
      </c>
      <c r="Z7682" t="s">
        <v>301</v>
      </c>
      <c r="AA7682">
        <v>722310</v>
      </c>
      <c r="AB7682">
        <v>5</v>
      </c>
      <c r="AD7682" t="s">
        <v>79</v>
      </c>
      <c r="AE7682" t="s">
        <v>95</v>
      </c>
      <c r="AF7682">
        <v>40</v>
      </c>
      <c r="AG7682" s="4">
        <v>0.45833333333333331</v>
      </c>
      <c r="AH7682" s="4">
        <v>0.95833333333333337</v>
      </c>
      <c r="AI7682" s="5">
        <v>14.35</v>
      </c>
      <c r="AJ7682">
        <v>21.54</v>
      </c>
      <c r="AK7682">
        <v>21.54</v>
      </c>
      <c r="AL7682" t="s">
        <v>81</v>
      </c>
      <c r="AM7682" t="s">
        <v>82</v>
      </c>
      <c r="AO7682" t="s">
        <v>83</v>
      </c>
      <c r="AP7682" t="s">
        <v>67</v>
      </c>
      <c r="AQ7682" t="s">
        <v>662</v>
      </c>
      <c r="AR7682" t="s">
        <v>82</v>
      </c>
      <c r="AT7682" t="s">
        <v>82</v>
      </c>
      <c r="AW7682" t="s">
        <v>72</v>
      </c>
      <c r="AX7682">
        <v>3</v>
      </c>
      <c r="AY7682" t="s">
        <v>37621</v>
      </c>
      <c r="AZ7682" t="s">
        <v>10562</v>
      </c>
      <c r="BA7682" t="s">
        <v>308</v>
      </c>
      <c r="BB7682">
        <v>8752</v>
      </c>
      <c r="BC7682" t="s">
        <v>87</v>
      </c>
      <c r="BH7682" t="s">
        <v>37622</v>
      </c>
      <c r="BI7682" t="s">
        <v>67</v>
      </c>
      <c r="BJ7682">
        <v>270186070</v>
      </c>
    </row>
    <row r="7683" spans="1:62" x14ac:dyDescent="0.25">
      <c r="A7683" t="s">
        <v>37667</v>
      </c>
      <c r="B7683" s="2">
        <v>43563</v>
      </c>
      <c r="C7683" t="s">
        <v>63</v>
      </c>
      <c r="D7683" s="3">
        <v>43510.186609918979</v>
      </c>
      <c r="E7683" t="s">
        <v>64</v>
      </c>
      <c r="F7683" s="2">
        <v>43600</v>
      </c>
      <c r="G7683" s="2">
        <v>43763</v>
      </c>
      <c r="H7683" t="s">
        <v>37668</v>
      </c>
      <c r="I7683" t="s">
        <v>37669</v>
      </c>
      <c r="J7683" t="s">
        <v>37670</v>
      </c>
      <c r="L7683" t="s">
        <v>37671</v>
      </c>
      <c r="M7683" t="s">
        <v>226</v>
      </c>
      <c r="N7683">
        <v>48616</v>
      </c>
      <c r="O7683" t="s">
        <v>70</v>
      </c>
      <c r="Q7683" t="s">
        <v>37672</v>
      </c>
      <c r="S7683" t="s">
        <v>72</v>
      </c>
      <c r="T7683" t="s">
        <v>5156</v>
      </c>
      <c r="U7683" t="s">
        <v>5157</v>
      </c>
      <c r="V7683" t="s">
        <v>5158</v>
      </c>
      <c r="W7683" t="s">
        <v>105</v>
      </c>
      <c r="X7683" t="s">
        <v>5159</v>
      </c>
      <c r="Y7683" t="str">
        <f>"39-3091"</f>
        <v>39-3091</v>
      </c>
      <c r="Z7683" t="s">
        <v>677</v>
      </c>
      <c r="AA7683">
        <v>713990</v>
      </c>
      <c r="AB7683">
        <v>7</v>
      </c>
      <c r="AC7683">
        <v>7</v>
      </c>
      <c r="AD7683" t="s">
        <v>79</v>
      </c>
      <c r="AE7683" t="s">
        <v>80</v>
      </c>
      <c r="AF7683">
        <v>40</v>
      </c>
      <c r="AG7683" s="4">
        <v>0.54166666666666663</v>
      </c>
      <c r="AH7683" s="4">
        <v>0.91666666666666663</v>
      </c>
      <c r="AI7683" s="5">
        <v>10.210000000000001</v>
      </c>
      <c r="AL7683" t="s">
        <v>81</v>
      </c>
      <c r="AM7683" t="s">
        <v>82</v>
      </c>
      <c r="AO7683" t="s">
        <v>83</v>
      </c>
      <c r="AR7683" t="s">
        <v>82</v>
      </c>
      <c r="AT7683" t="s">
        <v>82</v>
      </c>
      <c r="AW7683" t="s">
        <v>82</v>
      </c>
      <c r="AY7683" t="s">
        <v>37673</v>
      </c>
      <c r="AZ7683" t="s">
        <v>9905</v>
      </c>
      <c r="BA7683" t="s">
        <v>226</v>
      </c>
      <c r="BB7683">
        <v>48616</v>
      </c>
      <c r="BC7683" t="s">
        <v>79</v>
      </c>
      <c r="BH7683" t="s">
        <v>37670</v>
      </c>
      <c r="BJ7683">
        <v>465410684</v>
      </c>
    </row>
    <row r="7684" spans="1:62" x14ac:dyDescent="0.25">
      <c r="A7684" t="s">
        <v>37696</v>
      </c>
      <c r="B7684" s="2">
        <v>43563</v>
      </c>
      <c r="C7684" t="s">
        <v>63</v>
      </c>
      <c r="D7684" s="3">
        <v>43510.183818831021</v>
      </c>
      <c r="E7684" t="s">
        <v>64</v>
      </c>
      <c r="F7684" s="2">
        <v>43600</v>
      </c>
      <c r="G7684" s="2">
        <v>43758</v>
      </c>
      <c r="H7684" t="s">
        <v>37697</v>
      </c>
      <c r="I7684" t="s">
        <v>67</v>
      </c>
      <c r="J7684" t="s">
        <v>37698</v>
      </c>
      <c r="L7684" t="s">
        <v>37699</v>
      </c>
      <c r="M7684" t="s">
        <v>844</v>
      </c>
      <c r="N7684">
        <v>62274</v>
      </c>
      <c r="O7684" t="s">
        <v>70</v>
      </c>
      <c r="Q7684" t="s">
        <v>37700</v>
      </c>
      <c r="S7684" t="s">
        <v>72</v>
      </c>
      <c r="T7684" t="s">
        <v>5156</v>
      </c>
      <c r="U7684" t="s">
        <v>5157</v>
      </c>
      <c r="V7684" t="s">
        <v>5158</v>
      </c>
      <c r="W7684" t="s">
        <v>105</v>
      </c>
      <c r="X7684" t="s">
        <v>5873</v>
      </c>
      <c r="Y7684" t="str">
        <f>"35-3022"</f>
        <v>35-3022</v>
      </c>
      <c r="Z7684" t="s">
        <v>280</v>
      </c>
      <c r="AA7684">
        <v>713990</v>
      </c>
      <c r="AB7684">
        <v>8</v>
      </c>
      <c r="AC7684">
        <v>8</v>
      </c>
      <c r="AD7684" t="s">
        <v>79</v>
      </c>
      <c r="AE7684" t="s">
        <v>80</v>
      </c>
      <c r="AF7684">
        <v>40</v>
      </c>
      <c r="AG7684" s="4">
        <v>0.54166666666666663</v>
      </c>
      <c r="AH7684" s="4">
        <v>0.91666666666666663</v>
      </c>
      <c r="AI7684" s="5">
        <v>8.74</v>
      </c>
      <c r="AL7684" t="s">
        <v>81</v>
      </c>
      <c r="AM7684" t="s">
        <v>82</v>
      </c>
      <c r="AO7684" t="s">
        <v>83</v>
      </c>
      <c r="AR7684" t="s">
        <v>82</v>
      </c>
      <c r="AT7684" t="s">
        <v>82</v>
      </c>
      <c r="AW7684" t="s">
        <v>82</v>
      </c>
      <c r="AY7684" t="s">
        <v>37699</v>
      </c>
      <c r="AZ7684" t="s">
        <v>6899</v>
      </c>
      <c r="BA7684" t="s">
        <v>844</v>
      </c>
      <c r="BB7684">
        <v>62274</v>
      </c>
      <c r="BC7684" t="s">
        <v>79</v>
      </c>
      <c r="BH7684" t="s">
        <v>37701</v>
      </c>
      <c r="BJ7684">
        <v>371286197</v>
      </c>
    </row>
    <row r="7685" spans="1:62" x14ac:dyDescent="0.25">
      <c r="A7685" t="s">
        <v>37788</v>
      </c>
      <c r="B7685" s="2">
        <v>43563</v>
      </c>
      <c r="C7685" t="s">
        <v>63</v>
      </c>
      <c r="D7685" s="3">
        <v>43510.301747523146</v>
      </c>
      <c r="E7685" t="s">
        <v>64</v>
      </c>
      <c r="F7685" s="2">
        <v>43600</v>
      </c>
      <c r="G7685" s="2">
        <v>43753</v>
      </c>
      <c r="H7685" t="s">
        <v>37789</v>
      </c>
      <c r="I7685" t="s">
        <v>37790</v>
      </c>
      <c r="J7685" t="s">
        <v>37791</v>
      </c>
      <c r="L7685" t="s">
        <v>10205</v>
      </c>
      <c r="M7685" t="s">
        <v>207</v>
      </c>
      <c r="N7685">
        <v>2554</v>
      </c>
      <c r="O7685" t="s">
        <v>70</v>
      </c>
      <c r="Q7685" t="s">
        <v>37792</v>
      </c>
      <c r="S7685" t="s">
        <v>72</v>
      </c>
      <c r="T7685" t="s">
        <v>4133</v>
      </c>
      <c r="U7685" t="s">
        <v>3783</v>
      </c>
      <c r="V7685" t="s">
        <v>2207</v>
      </c>
      <c r="W7685" t="s">
        <v>86</v>
      </c>
      <c r="X7685" t="s">
        <v>14935</v>
      </c>
      <c r="Y7685" t="str">
        <f>"35-2015"</f>
        <v>35-2015</v>
      </c>
      <c r="Z7685" t="s">
        <v>346</v>
      </c>
      <c r="AA7685">
        <v>722110</v>
      </c>
      <c r="AB7685">
        <v>6</v>
      </c>
      <c r="AC7685">
        <v>6</v>
      </c>
      <c r="AD7685" t="s">
        <v>79</v>
      </c>
      <c r="AE7685" t="s">
        <v>80</v>
      </c>
      <c r="AF7685">
        <v>35</v>
      </c>
      <c r="AG7685" s="4">
        <v>0.29166666666666669</v>
      </c>
      <c r="AH7685" s="4">
        <v>0.625</v>
      </c>
      <c r="AI7685" s="5">
        <v>16.84</v>
      </c>
      <c r="AJ7685">
        <v>25.26</v>
      </c>
      <c r="AL7685" t="s">
        <v>81</v>
      </c>
      <c r="AM7685" t="s">
        <v>82</v>
      </c>
      <c r="AO7685" t="s">
        <v>83</v>
      </c>
      <c r="AR7685" t="s">
        <v>82</v>
      </c>
      <c r="AT7685" t="s">
        <v>82</v>
      </c>
      <c r="AW7685" t="s">
        <v>72</v>
      </c>
      <c r="AX7685">
        <v>1</v>
      </c>
      <c r="AY7685" t="s">
        <v>10205</v>
      </c>
      <c r="AZ7685" t="s">
        <v>10205</v>
      </c>
      <c r="BA7685" t="s">
        <v>207</v>
      </c>
      <c r="BB7685">
        <v>2554</v>
      </c>
      <c r="BC7685" t="s">
        <v>87</v>
      </c>
      <c r="BH7685" t="s">
        <v>37791</v>
      </c>
      <c r="BJ7685">
        <v>208367920</v>
      </c>
    </row>
    <row r="7686" spans="1:62" x14ac:dyDescent="0.25">
      <c r="A7686" t="s">
        <v>38278</v>
      </c>
      <c r="B7686" s="2">
        <v>43563</v>
      </c>
      <c r="C7686" t="s">
        <v>63</v>
      </c>
      <c r="D7686" s="3">
        <v>43528.716222731484</v>
      </c>
      <c r="E7686" t="s">
        <v>64</v>
      </c>
      <c r="F7686" s="2">
        <v>43617</v>
      </c>
      <c r="G7686" s="2">
        <v>43728</v>
      </c>
      <c r="H7686" t="s">
        <v>38279</v>
      </c>
      <c r="J7686" t="s">
        <v>38280</v>
      </c>
      <c r="K7686" t="s">
        <v>38281</v>
      </c>
      <c r="L7686" t="s">
        <v>4500</v>
      </c>
      <c r="M7686" t="s">
        <v>859</v>
      </c>
      <c r="N7686">
        <v>98199</v>
      </c>
      <c r="O7686" t="s">
        <v>70</v>
      </c>
      <c r="Q7686" t="s">
        <v>38282</v>
      </c>
      <c r="S7686" t="s">
        <v>72</v>
      </c>
      <c r="T7686" t="s">
        <v>37534</v>
      </c>
      <c r="U7686" t="s">
        <v>23372</v>
      </c>
      <c r="V7686" t="s">
        <v>38283</v>
      </c>
      <c r="W7686" t="s">
        <v>859</v>
      </c>
      <c r="X7686" t="s">
        <v>37403</v>
      </c>
      <c r="Y7686" t="str">
        <f>"51-3092"</f>
        <v>51-3092</v>
      </c>
      <c r="Z7686" t="s">
        <v>6248</v>
      </c>
      <c r="AA7686">
        <v>311712</v>
      </c>
      <c r="AB7686">
        <v>5</v>
      </c>
      <c r="AC7686">
        <v>5</v>
      </c>
      <c r="AD7686" t="s">
        <v>79</v>
      </c>
      <c r="AE7686" t="s">
        <v>80</v>
      </c>
      <c r="AF7686">
        <v>40</v>
      </c>
      <c r="AG7686" s="4">
        <v>0.29166666666666669</v>
      </c>
      <c r="AH7686" s="4">
        <v>0.875</v>
      </c>
      <c r="AI7686" s="5">
        <v>14.5</v>
      </c>
      <c r="AJ7686">
        <v>21.75</v>
      </c>
      <c r="AL7686" t="s">
        <v>81</v>
      </c>
      <c r="AM7686" t="s">
        <v>82</v>
      </c>
      <c r="AO7686" t="s">
        <v>83</v>
      </c>
      <c r="AP7686" t="s">
        <v>67</v>
      </c>
      <c r="AQ7686" t="s">
        <v>67</v>
      </c>
      <c r="AR7686" t="s">
        <v>82</v>
      </c>
      <c r="AT7686" t="s">
        <v>82</v>
      </c>
      <c r="AW7686" t="s">
        <v>72</v>
      </c>
      <c r="AX7686">
        <v>24</v>
      </c>
      <c r="AY7686" t="s">
        <v>38284</v>
      </c>
      <c r="AZ7686" t="s">
        <v>37598</v>
      </c>
      <c r="BA7686" t="s">
        <v>595</v>
      </c>
      <c r="BB7686">
        <v>99686</v>
      </c>
      <c r="BC7686" t="s">
        <v>87</v>
      </c>
      <c r="BH7686" t="s">
        <v>38285</v>
      </c>
      <c r="BJ7686">
        <v>911377963</v>
      </c>
    </row>
    <row r="7687" spans="1:62" x14ac:dyDescent="0.25">
      <c r="A7687" t="s">
        <v>38417</v>
      </c>
      <c r="B7687" s="2">
        <v>43563</v>
      </c>
      <c r="C7687" t="s">
        <v>63</v>
      </c>
      <c r="D7687" s="3">
        <v>43535.501653495368</v>
      </c>
      <c r="E7687" t="s">
        <v>117</v>
      </c>
      <c r="H7687" t="s">
        <v>22044</v>
      </c>
      <c r="J7687" t="s">
        <v>22045</v>
      </c>
      <c r="L7687" t="s">
        <v>8954</v>
      </c>
      <c r="M7687" t="s">
        <v>105</v>
      </c>
      <c r="N7687">
        <v>78213</v>
      </c>
      <c r="O7687" t="s">
        <v>70</v>
      </c>
      <c r="Q7687" t="s">
        <v>22046</v>
      </c>
      <c r="S7687" t="s">
        <v>72</v>
      </c>
      <c r="T7687" t="s">
        <v>1895</v>
      </c>
      <c r="U7687" t="s">
        <v>1896</v>
      </c>
      <c r="V7687" t="s">
        <v>1897</v>
      </c>
      <c r="W7687" t="s">
        <v>105</v>
      </c>
      <c r="X7687" t="s">
        <v>10914</v>
      </c>
      <c r="Y7687" t="str">
        <f>"47-3016"</f>
        <v>47-3016</v>
      </c>
      <c r="Z7687" t="s">
        <v>3995</v>
      </c>
      <c r="AA7687">
        <v>238160</v>
      </c>
      <c r="AB7687">
        <v>75</v>
      </c>
      <c r="AD7687" t="s">
        <v>79</v>
      </c>
      <c r="AE7687" t="s">
        <v>80</v>
      </c>
      <c r="AF7687">
        <v>40</v>
      </c>
      <c r="AG7687" s="4">
        <v>0.33333333333333331</v>
      </c>
      <c r="AH7687" s="4">
        <v>0.66666666666666663</v>
      </c>
      <c r="AI7687" s="5">
        <v>15.01</v>
      </c>
      <c r="AL7687" t="s">
        <v>81</v>
      </c>
      <c r="AM7687" t="s">
        <v>82</v>
      </c>
      <c r="AO7687" t="s">
        <v>83</v>
      </c>
      <c r="AP7687" t="s">
        <v>67</v>
      </c>
      <c r="AQ7687" t="s">
        <v>67</v>
      </c>
      <c r="AR7687" t="s">
        <v>82</v>
      </c>
      <c r="AT7687" t="s">
        <v>82</v>
      </c>
      <c r="AW7687" t="s">
        <v>82</v>
      </c>
      <c r="AY7687" t="s">
        <v>795</v>
      </c>
      <c r="AZ7687" t="s">
        <v>797</v>
      </c>
      <c r="BA7687" t="s">
        <v>105</v>
      </c>
      <c r="BB7687">
        <v>78213</v>
      </c>
      <c r="BC7687" t="s">
        <v>79</v>
      </c>
      <c r="BH7687" t="s">
        <v>22047</v>
      </c>
      <c r="BJ7687">
        <v>741316691</v>
      </c>
    </row>
    <row r="7688" spans="1:62" x14ac:dyDescent="0.25">
      <c r="A7688" t="s">
        <v>543</v>
      </c>
      <c r="B7688" s="2">
        <v>43564</v>
      </c>
      <c r="C7688" t="s">
        <v>63</v>
      </c>
      <c r="D7688" s="3">
        <v>43496.267396111114</v>
      </c>
      <c r="E7688" t="s">
        <v>64</v>
      </c>
      <c r="F7688" s="2">
        <v>43586</v>
      </c>
      <c r="G7688" s="2">
        <v>43767</v>
      </c>
      <c r="H7688" t="s">
        <v>544</v>
      </c>
      <c r="I7688" t="s">
        <v>545</v>
      </c>
      <c r="J7688" t="s">
        <v>546</v>
      </c>
      <c r="K7688" t="s">
        <v>547</v>
      </c>
      <c r="L7688" t="s">
        <v>273</v>
      </c>
      <c r="M7688" t="s">
        <v>207</v>
      </c>
      <c r="N7688">
        <v>2657</v>
      </c>
      <c r="O7688" t="s">
        <v>70</v>
      </c>
      <c r="P7688" t="s">
        <v>67</v>
      </c>
      <c r="Q7688" t="s">
        <v>548</v>
      </c>
      <c r="S7688" t="s">
        <v>72</v>
      </c>
      <c r="T7688" t="s">
        <v>275</v>
      </c>
      <c r="U7688" t="s">
        <v>276</v>
      </c>
      <c r="V7688" t="s">
        <v>277</v>
      </c>
      <c r="W7688" t="s">
        <v>278</v>
      </c>
      <c r="X7688" t="s">
        <v>447</v>
      </c>
      <c r="Y7688" t="str">
        <f>"35-2015"</f>
        <v>35-2015</v>
      </c>
      <c r="Z7688" t="s">
        <v>346</v>
      </c>
      <c r="AA7688">
        <v>721110</v>
      </c>
      <c r="AB7688">
        <v>13</v>
      </c>
      <c r="AC7688">
        <v>13</v>
      </c>
      <c r="AD7688" t="s">
        <v>79</v>
      </c>
      <c r="AE7688" t="s">
        <v>80</v>
      </c>
      <c r="AF7688">
        <v>35</v>
      </c>
      <c r="AG7688" s="4">
        <v>0.41666666666666669</v>
      </c>
      <c r="AH7688" s="4">
        <v>0.95833333333333337</v>
      </c>
      <c r="AI7688" s="5">
        <v>16.84</v>
      </c>
      <c r="AJ7688">
        <v>25.26</v>
      </c>
      <c r="AL7688" t="s">
        <v>81</v>
      </c>
      <c r="AM7688" t="s">
        <v>82</v>
      </c>
      <c r="AO7688" t="s">
        <v>83</v>
      </c>
      <c r="AP7688" t="s">
        <v>67</v>
      </c>
      <c r="AQ7688" t="s">
        <v>67</v>
      </c>
      <c r="AR7688" t="s">
        <v>82</v>
      </c>
      <c r="AT7688" t="s">
        <v>82</v>
      </c>
      <c r="AW7688" t="s">
        <v>72</v>
      </c>
      <c r="AX7688">
        <v>3</v>
      </c>
      <c r="AY7688" t="s">
        <v>273</v>
      </c>
      <c r="AZ7688" t="s">
        <v>214</v>
      </c>
      <c r="BA7688" t="s">
        <v>207</v>
      </c>
      <c r="BB7688">
        <v>2657</v>
      </c>
      <c r="BC7688" t="s">
        <v>79</v>
      </c>
      <c r="BH7688" t="s">
        <v>549</v>
      </c>
      <c r="BI7688" t="s">
        <v>67</v>
      </c>
      <c r="BJ7688">
        <v>43230394</v>
      </c>
    </row>
    <row r="7689" spans="1:62" x14ac:dyDescent="0.25">
      <c r="A7689" t="s">
        <v>11497</v>
      </c>
      <c r="B7689" s="2">
        <v>43564</v>
      </c>
      <c r="C7689" t="s">
        <v>63</v>
      </c>
      <c r="D7689" s="3">
        <v>43472.380123298608</v>
      </c>
      <c r="E7689" t="s">
        <v>64</v>
      </c>
      <c r="F7689" s="2">
        <v>43564</v>
      </c>
      <c r="G7689" s="2">
        <v>43861</v>
      </c>
      <c r="H7689" t="s">
        <v>11498</v>
      </c>
      <c r="I7689" t="s">
        <v>11499</v>
      </c>
      <c r="J7689" t="s">
        <v>11452</v>
      </c>
      <c r="K7689" t="s">
        <v>11500</v>
      </c>
      <c r="L7689" t="s">
        <v>941</v>
      </c>
      <c r="M7689" t="s">
        <v>774</v>
      </c>
      <c r="N7689">
        <v>81631</v>
      </c>
      <c r="O7689" t="s">
        <v>70</v>
      </c>
      <c r="P7689" t="s">
        <v>67</v>
      </c>
      <c r="Q7689" t="s">
        <v>11501</v>
      </c>
      <c r="S7689" t="s">
        <v>72</v>
      </c>
      <c r="T7689" t="s">
        <v>938</v>
      </c>
      <c r="U7689" t="s">
        <v>1057</v>
      </c>
      <c r="V7689" t="s">
        <v>998</v>
      </c>
      <c r="W7689" t="s">
        <v>774</v>
      </c>
      <c r="X7689" t="s">
        <v>11502</v>
      </c>
      <c r="Y7689" t="str">
        <f>"47-3016"</f>
        <v>47-3016</v>
      </c>
      <c r="Z7689" t="s">
        <v>3995</v>
      </c>
      <c r="AA7689">
        <v>238160</v>
      </c>
      <c r="AB7689">
        <v>25</v>
      </c>
      <c r="AC7689">
        <v>25</v>
      </c>
      <c r="AD7689" t="s">
        <v>79</v>
      </c>
      <c r="AE7689" t="s">
        <v>95</v>
      </c>
      <c r="AF7689">
        <v>40</v>
      </c>
      <c r="AG7689" s="4">
        <v>0.33333333333333331</v>
      </c>
      <c r="AH7689" s="4">
        <v>0.6875</v>
      </c>
      <c r="AI7689" s="5">
        <v>12.73</v>
      </c>
      <c r="AJ7689">
        <v>19.100000000000001</v>
      </c>
      <c r="AK7689">
        <v>19.100000000000001</v>
      </c>
      <c r="AL7689" t="s">
        <v>81</v>
      </c>
      <c r="AM7689" t="s">
        <v>82</v>
      </c>
      <c r="AO7689" t="s">
        <v>83</v>
      </c>
      <c r="AP7689" t="s">
        <v>67</v>
      </c>
      <c r="AQ7689" t="s">
        <v>67</v>
      </c>
      <c r="AR7689" t="s">
        <v>82</v>
      </c>
      <c r="AT7689" t="s">
        <v>82</v>
      </c>
      <c r="AW7689" t="s">
        <v>82</v>
      </c>
      <c r="AY7689" t="s">
        <v>941</v>
      </c>
      <c r="AZ7689" t="s">
        <v>941</v>
      </c>
      <c r="BA7689" t="s">
        <v>774</v>
      </c>
      <c r="BB7689">
        <v>81631</v>
      </c>
      <c r="BC7689" t="s">
        <v>79</v>
      </c>
      <c r="BH7689" t="s">
        <v>11456</v>
      </c>
      <c r="BI7689" t="s">
        <v>67</v>
      </c>
      <c r="BJ7689">
        <v>841322987</v>
      </c>
    </row>
    <row r="7690" spans="1:62" x14ac:dyDescent="0.25">
      <c r="A7690" t="s">
        <v>13978</v>
      </c>
      <c r="B7690" s="2">
        <v>43564</v>
      </c>
      <c r="C7690" t="s">
        <v>63</v>
      </c>
      <c r="D7690" s="3">
        <v>43472.478614131942</v>
      </c>
      <c r="E7690" t="s">
        <v>64</v>
      </c>
      <c r="F7690" s="2">
        <v>43564</v>
      </c>
      <c r="G7690" s="2">
        <v>43807</v>
      </c>
      <c r="H7690" t="s">
        <v>13979</v>
      </c>
      <c r="J7690" t="s">
        <v>13980</v>
      </c>
      <c r="L7690" t="s">
        <v>6519</v>
      </c>
      <c r="M7690" t="s">
        <v>278</v>
      </c>
      <c r="N7690">
        <v>20132</v>
      </c>
      <c r="O7690" t="s">
        <v>70</v>
      </c>
      <c r="Q7690" t="s">
        <v>13981</v>
      </c>
      <c r="S7690" t="s">
        <v>72</v>
      </c>
      <c r="T7690" t="s">
        <v>9281</v>
      </c>
      <c r="U7690" t="s">
        <v>9419</v>
      </c>
      <c r="V7690" t="s">
        <v>9283</v>
      </c>
      <c r="W7690" t="s">
        <v>86</v>
      </c>
      <c r="X7690" t="s">
        <v>93</v>
      </c>
      <c r="Y7690" t="str">
        <f>"37-3011"</f>
        <v>37-3011</v>
      </c>
      <c r="Z7690" t="s">
        <v>94</v>
      </c>
      <c r="AA7690">
        <v>56173</v>
      </c>
      <c r="AB7690">
        <v>12</v>
      </c>
      <c r="AC7690">
        <v>12</v>
      </c>
      <c r="AD7690" t="s">
        <v>79</v>
      </c>
      <c r="AE7690" t="s">
        <v>95</v>
      </c>
      <c r="AF7690">
        <v>40</v>
      </c>
      <c r="AG7690" s="4">
        <v>0.33333333333333331</v>
      </c>
      <c r="AH7690" s="4">
        <v>0.70833333333333337</v>
      </c>
      <c r="AI7690" s="5">
        <v>15.39</v>
      </c>
      <c r="AJ7690">
        <v>23.09</v>
      </c>
      <c r="AK7690">
        <v>23.09</v>
      </c>
      <c r="AL7690" t="s">
        <v>81</v>
      </c>
      <c r="AM7690" t="s">
        <v>82</v>
      </c>
      <c r="AO7690" t="s">
        <v>83</v>
      </c>
      <c r="AP7690" t="s">
        <v>67</v>
      </c>
      <c r="AQ7690" t="s">
        <v>67</v>
      </c>
      <c r="AR7690" t="s">
        <v>82</v>
      </c>
      <c r="AT7690" t="s">
        <v>82</v>
      </c>
      <c r="AW7690" t="s">
        <v>72</v>
      </c>
      <c r="AX7690">
        <v>1</v>
      </c>
      <c r="AY7690" t="s">
        <v>13982</v>
      </c>
      <c r="AZ7690" t="s">
        <v>3812</v>
      </c>
      <c r="BA7690" t="s">
        <v>278</v>
      </c>
      <c r="BB7690">
        <v>20132</v>
      </c>
      <c r="BC7690" t="s">
        <v>79</v>
      </c>
      <c r="BH7690" t="s">
        <v>13983</v>
      </c>
      <c r="BJ7690">
        <v>320045739</v>
      </c>
    </row>
    <row r="7691" spans="1:62" x14ac:dyDescent="0.25">
      <c r="A7691" t="s">
        <v>16683</v>
      </c>
      <c r="B7691" s="2">
        <v>43564</v>
      </c>
      <c r="C7691" t="s">
        <v>63</v>
      </c>
      <c r="D7691" s="3">
        <v>43495.35727119213</v>
      </c>
      <c r="E7691" t="s">
        <v>64</v>
      </c>
      <c r="F7691" s="2">
        <v>43580</v>
      </c>
      <c r="G7691" s="2">
        <v>43758</v>
      </c>
      <c r="H7691" t="s">
        <v>16684</v>
      </c>
      <c r="I7691" t="s">
        <v>16685</v>
      </c>
      <c r="J7691" t="s">
        <v>16686</v>
      </c>
      <c r="K7691" t="s">
        <v>16687</v>
      </c>
      <c r="L7691" t="s">
        <v>360</v>
      </c>
      <c r="M7691" t="s">
        <v>207</v>
      </c>
      <c r="N7691">
        <v>2554</v>
      </c>
      <c r="O7691" t="s">
        <v>70</v>
      </c>
      <c r="P7691" t="s">
        <v>67</v>
      </c>
      <c r="Q7691" t="s">
        <v>16074</v>
      </c>
      <c r="S7691" t="s">
        <v>72</v>
      </c>
      <c r="T7691" t="s">
        <v>275</v>
      </c>
      <c r="U7691" t="s">
        <v>276</v>
      </c>
      <c r="V7691" t="s">
        <v>277</v>
      </c>
      <c r="W7691" t="s">
        <v>278</v>
      </c>
      <c r="X7691" t="s">
        <v>16688</v>
      </c>
      <c r="Y7691" t="str">
        <f>"35-9021"</f>
        <v>35-9021</v>
      </c>
      <c r="Z7691" t="s">
        <v>315</v>
      </c>
      <c r="AA7691">
        <v>722110</v>
      </c>
      <c r="AB7691">
        <v>18</v>
      </c>
      <c r="AC7691">
        <v>18</v>
      </c>
      <c r="AD7691" t="s">
        <v>79</v>
      </c>
      <c r="AE7691" t="s">
        <v>80</v>
      </c>
      <c r="AF7691">
        <v>35</v>
      </c>
      <c r="AG7691" s="4">
        <v>0.4375</v>
      </c>
      <c r="AH7691" s="4">
        <v>0.91666666666666663</v>
      </c>
      <c r="AI7691" s="5">
        <v>16.760000000000002</v>
      </c>
      <c r="AJ7691">
        <v>25.14</v>
      </c>
      <c r="AL7691" t="s">
        <v>81</v>
      </c>
      <c r="AM7691" t="s">
        <v>82</v>
      </c>
      <c r="AO7691" t="s">
        <v>83</v>
      </c>
      <c r="AP7691" t="s">
        <v>67</v>
      </c>
      <c r="AQ7691" t="s">
        <v>67</v>
      </c>
      <c r="AR7691" t="s">
        <v>82</v>
      </c>
      <c r="AT7691" t="s">
        <v>82</v>
      </c>
      <c r="AW7691" t="s">
        <v>72</v>
      </c>
      <c r="AX7691">
        <v>3</v>
      </c>
      <c r="AY7691" t="s">
        <v>360</v>
      </c>
      <c r="AZ7691" t="s">
        <v>360</v>
      </c>
      <c r="BA7691" t="s">
        <v>207</v>
      </c>
      <c r="BB7691">
        <v>2554</v>
      </c>
      <c r="BC7691" t="s">
        <v>87</v>
      </c>
      <c r="BH7691" t="s">
        <v>16687</v>
      </c>
      <c r="BI7691" t="s">
        <v>67</v>
      </c>
      <c r="BJ7691">
        <v>42917502</v>
      </c>
    </row>
    <row r="7692" spans="1:62" x14ac:dyDescent="0.25">
      <c r="A7692" t="s">
        <v>16792</v>
      </c>
      <c r="B7692" s="2">
        <v>43564</v>
      </c>
      <c r="C7692" t="s">
        <v>63</v>
      </c>
      <c r="D7692" s="3">
        <v>43495.355544537037</v>
      </c>
      <c r="E7692" t="s">
        <v>64</v>
      </c>
      <c r="F7692" s="2">
        <v>43580</v>
      </c>
      <c r="G7692" s="2">
        <v>43758</v>
      </c>
      <c r="H7692" t="s">
        <v>16684</v>
      </c>
      <c r="I7692" t="s">
        <v>16685</v>
      </c>
      <c r="J7692" t="s">
        <v>16686</v>
      </c>
      <c r="K7692" t="s">
        <v>16687</v>
      </c>
      <c r="L7692" t="s">
        <v>360</v>
      </c>
      <c r="M7692" t="s">
        <v>207</v>
      </c>
      <c r="N7692">
        <v>2554</v>
      </c>
      <c r="O7692" t="s">
        <v>70</v>
      </c>
      <c r="P7692" t="s">
        <v>67</v>
      </c>
      <c r="Q7692" t="s">
        <v>16074</v>
      </c>
      <c r="S7692" t="s">
        <v>72</v>
      </c>
      <c r="T7692" t="s">
        <v>275</v>
      </c>
      <c r="U7692" t="s">
        <v>276</v>
      </c>
      <c r="V7692" t="s">
        <v>277</v>
      </c>
      <c r="W7692" t="s">
        <v>278</v>
      </c>
      <c r="X7692" t="s">
        <v>16793</v>
      </c>
      <c r="Y7692" t="str">
        <f>"35-9011"</f>
        <v>35-9011</v>
      </c>
      <c r="Z7692" t="s">
        <v>1925</v>
      </c>
      <c r="AA7692">
        <v>722110</v>
      </c>
      <c r="AB7692">
        <v>18</v>
      </c>
      <c r="AC7692">
        <v>18</v>
      </c>
      <c r="AD7692" t="s">
        <v>79</v>
      </c>
      <c r="AE7692" t="s">
        <v>80</v>
      </c>
      <c r="AF7692">
        <v>35</v>
      </c>
      <c r="AG7692" s="4">
        <v>0.41666666666666669</v>
      </c>
      <c r="AH7692" s="4">
        <v>0.91666666666666663</v>
      </c>
      <c r="AI7692" s="5">
        <v>12.69</v>
      </c>
      <c r="AJ7692">
        <v>19.04</v>
      </c>
      <c r="AL7692" t="s">
        <v>81</v>
      </c>
      <c r="AM7692" t="s">
        <v>82</v>
      </c>
      <c r="AO7692" t="s">
        <v>83</v>
      </c>
      <c r="AP7692" t="s">
        <v>67</v>
      </c>
      <c r="AQ7692" t="s">
        <v>67</v>
      </c>
      <c r="AR7692" t="s">
        <v>82</v>
      </c>
      <c r="AT7692" t="s">
        <v>82</v>
      </c>
      <c r="AW7692" t="s">
        <v>72</v>
      </c>
      <c r="AX7692">
        <v>3</v>
      </c>
      <c r="AY7692" t="s">
        <v>360</v>
      </c>
      <c r="AZ7692" t="s">
        <v>360</v>
      </c>
      <c r="BA7692" t="s">
        <v>207</v>
      </c>
      <c r="BB7692">
        <v>2554</v>
      </c>
      <c r="BC7692" t="s">
        <v>87</v>
      </c>
      <c r="BH7692" t="s">
        <v>16687</v>
      </c>
      <c r="BI7692" t="s">
        <v>67</v>
      </c>
      <c r="BJ7692">
        <v>42917502</v>
      </c>
    </row>
    <row r="7693" spans="1:62" x14ac:dyDescent="0.25">
      <c r="A7693" t="s">
        <v>23270</v>
      </c>
      <c r="B7693" s="2">
        <v>43564</v>
      </c>
      <c r="C7693" t="s">
        <v>63</v>
      </c>
      <c r="D7693" s="3">
        <v>43500.350265983798</v>
      </c>
      <c r="E7693" t="s">
        <v>64</v>
      </c>
      <c r="F7693" s="2">
        <v>43586</v>
      </c>
      <c r="G7693" s="2">
        <v>43767</v>
      </c>
      <c r="H7693" t="s">
        <v>23271</v>
      </c>
      <c r="I7693" t="s">
        <v>23272</v>
      </c>
      <c r="J7693" t="s">
        <v>23273</v>
      </c>
      <c r="K7693" t="s">
        <v>23274</v>
      </c>
      <c r="L7693" t="s">
        <v>273</v>
      </c>
      <c r="M7693" t="s">
        <v>207</v>
      </c>
      <c r="N7693">
        <v>2657</v>
      </c>
      <c r="O7693" t="s">
        <v>70</v>
      </c>
      <c r="P7693" t="s">
        <v>67</v>
      </c>
      <c r="Q7693" t="s">
        <v>23275</v>
      </c>
      <c r="S7693" t="s">
        <v>72</v>
      </c>
      <c r="T7693" t="s">
        <v>275</v>
      </c>
      <c r="U7693" t="s">
        <v>276</v>
      </c>
      <c r="V7693" t="s">
        <v>277</v>
      </c>
      <c r="W7693" t="s">
        <v>278</v>
      </c>
      <c r="X7693" t="s">
        <v>13571</v>
      </c>
      <c r="Y7693" t="str">
        <f>"35-9021"</f>
        <v>35-9021</v>
      </c>
      <c r="Z7693" t="s">
        <v>315</v>
      </c>
      <c r="AA7693">
        <v>722110</v>
      </c>
      <c r="AB7693">
        <v>5</v>
      </c>
      <c r="AC7693">
        <v>5</v>
      </c>
      <c r="AD7693" t="s">
        <v>79</v>
      </c>
      <c r="AE7693" t="s">
        <v>80</v>
      </c>
      <c r="AF7693">
        <v>35</v>
      </c>
      <c r="AG7693" s="4">
        <v>0.41666666666666669</v>
      </c>
      <c r="AH7693" s="4">
        <v>0.95833333333333337</v>
      </c>
      <c r="AI7693" s="5">
        <v>12.37</v>
      </c>
      <c r="AJ7693">
        <v>18.559999999999999</v>
      </c>
      <c r="AL7693" t="s">
        <v>81</v>
      </c>
      <c r="AM7693" t="s">
        <v>82</v>
      </c>
      <c r="AO7693" t="s">
        <v>83</v>
      </c>
      <c r="AP7693" t="s">
        <v>67</v>
      </c>
      <c r="AQ7693" t="s">
        <v>67</v>
      </c>
      <c r="AR7693" t="s">
        <v>82</v>
      </c>
      <c r="AT7693" t="s">
        <v>82</v>
      </c>
      <c r="AW7693" t="s">
        <v>72</v>
      </c>
      <c r="AX7693">
        <v>3</v>
      </c>
      <c r="AY7693" t="s">
        <v>273</v>
      </c>
      <c r="AZ7693" t="s">
        <v>214</v>
      </c>
      <c r="BA7693" t="s">
        <v>207</v>
      </c>
      <c r="BB7693">
        <v>2657</v>
      </c>
      <c r="BC7693" t="s">
        <v>87</v>
      </c>
      <c r="BH7693" t="s">
        <v>23274</v>
      </c>
      <c r="BI7693" t="s">
        <v>67</v>
      </c>
      <c r="BJ7693">
        <v>202609418</v>
      </c>
    </row>
    <row r="7694" spans="1:62" x14ac:dyDescent="0.25">
      <c r="A7694" t="s">
        <v>26710</v>
      </c>
      <c r="B7694" s="2">
        <v>43564</v>
      </c>
      <c r="C7694" t="s">
        <v>63</v>
      </c>
      <c r="D7694" s="3">
        <v>43482.417365578702</v>
      </c>
      <c r="E7694" t="s">
        <v>64</v>
      </c>
      <c r="F7694" s="2">
        <v>43564</v>
      </c>
      <c r="G7694" s="2">
        <v>43800</v>
      </c>
      <c r="H7694" t="s">
        <v>26711</v>
      </c>
      <c r="I7694" t="s">
        <v>67</v>
      </c>
      <c r="J7694" t="s">
        <v>26712</v>
      </c>
      <c r="K7694" t="s">
        <v>26713</v>
      </c>
      <c r="L7694" t="s">
        <v>16050</v>
      </c>
      <c r="M7694" t="s">
        <v>197</v>
      </c>
      <c r="N7694">
        <v>50548</v>
      </c>
      <c r="O7694" t="s">
        <v>70</v>
      </c>
      <c r="Q7694" t="s">
        <v>26714</v>
      </c>
      <c r="S7694" t="s">
        <v>72</v>
      </c>
      <c r="T7694" t="s">
        <v>194</v>
      </c>
      <c r="U7694" t="s">
        <v>195</v>
      </c>
      <c r="V7694" t="s">
        <v>196</v>
      </c>
      <c r="W7694" t="s">
        <v>197</v>
      </c>
      <c r="X7694" t="s">
        <v>26715</v>
      </c>
      <c r="Y7694" t="str">
        <f>"53-7021"</f>
        <v>53-7021</v>
      </c>
      <c r="Z7694" t="s">
        <v>12881</v>
      </c>
      <c r="AA7694">
        <v>2362</v>
      </c>
      <c r="AB7694">
        <v>2</v>
      </c>
      <c r="AC7694">
        <v>2</v>
      </c>
      <c r="AD7694" t="s">
        <v>79</v>
      </c>
      <c r="AE7694" t="s">
        <v>80</v>
      </c>
      <c r="AF7694">
        <v>40</v>
      </c>
      <c r="AG7694" s="4">
        <v>0.29166666666666669</v>
      </c>
      <c r="AH7694" s="4">
        <v>0.66666666666666663</v>
      </c>
      <c r="AI7694" s="5">
        <v>23.27</v>
      </c>
      <c r="AJ7694">
        <v>34.909999999999997</v>
      </c>
      <c r="AL7694" t="s">
        <v>81</v>
      </c>
      <c r="AM7694" t="s">
        <v>82</v>
      </c>
      <c r="AO7694" t="s">
        <v>83</v>
      </c>
      <c r="AP7694" t="s">
        <v>67</v>
      </c>
      <c r="AQ7694" t="s">
        <v>67</v>
      </c>
      <c r="AR7694" t="s">
        <v>82</v>
      </c>
      <c r="AT7694" t="s">
        <v>82</v>
      </c>
      <c r="AW7694" t="s">
        <v>72</v>
      </c>
      <c r="AX7694">
        <v>60</v>
      </c>
      <c r="AY7694" t="s">
        <v>13035</v>
      </c>
      <c r="AZ7694" t="s">
        <v>26716</v>
      </c>
      <c r="BA7694" t="s">
        <v>1165</v>
      </c>
      <c r="BB7694">
        <v>57058</v>
      </c>
      <c r="BC7694" t="s">
        <v>79</v>
      </c>
      <c r="BH7694" t="s">
        <v>26717</v>
      </c>
      <c r="BI7694" t="s">
        <v>67</v>
      </c>
      <c r="BJ7694">
        <v>473747482</v>
      </c>
    </row>
    <row r="7695" spans="1:62" x14ac:dyDescent="0.25">
      <c r="A7695" t="s">
        <v>29370</v>
      </c>
      <c r="B7695" s="2">
        <v>43564</v>
      </c>
      <c r="C7695" t="s">
        <v>63</v>
      </c>
      <c r="D7695" s="3">
        <v>43472.405281620369</v>
      </c>
      <c r="E7695" t="s">
        <v>64</v>
      </c>
      <c r="F7695" s="2">
        <v>43564</v>
      </c>
      <c r="G7695" s="2">
        <v>43789</v>
      </c>
      <c r="H7695" t="s">
        <v>29371</v>
      </c>
      <c r="J7695" t="s">
        <v>29372</v>
      </c>
      <c r="K7695" t="s">
        <v>29373</v>
      </c>
      <c r="L7695" t="s">
        <v>29374</v>
      </c>
      <c r="M7695" t="s">
        <v>774</v>
      </c>
      <c r="N7695">
        <v>80446</v>
      </c>
      <c r="O7695" t="s">
        <v>70</v>
      </c>
      <c r="Q7695" t="s">
        <v>29375</v>
      </c>
      <c r="S7695" t="s">
        <v>72</v>
      </c>
      <c r="T7695" t="s">
        <v>4795</v>
      </c>
      <c r="U7695" t="s">
        <v>5508</v>
      </c>
      <c r="V7695" t="s">
        <v>4796</v>
      </c>
      <c r="W7695" t="s">
        <v>308</v>
      </c>
      <c r="X7695" t="s">
        <v>29376</v>
      </c>
      <c r="Y7695" t="str">
        <f>"51-9198"</f>
        <v>51-9198</v>
      </c>
      <c r="Z7695" t="s">
        <v>199</v>
      </c>
      <c r="AA7695">
        <v>321912</v>
      </c>
      <c r="AB7695">
        <v>8</v>
      </c>
      <c r="AC7695">
        <v>8</v>
      </c>
      <c r="AD7695" t="s">
        <v>79</v>
      </c>
      <c r="AE7695" t="s">
        <v>95</v>
      </c>
      <c r="AF7695">
        <v>40</v>
      </c>
      <c r="AG7695" s="4">
        <v>0.33333333333333331</v>
      </c>
      <c r="AH7695" s="4">
        <v>0.6875</v>
      </c>
      <c r="AI7695" s="5">
        <v>15.49</v>
      </c>
      <c r="AJ7695">
        <v>23.24</v>
      </c>
      <c r="AL7695" t="s">
        <v>81</v>
      </c>
      <c r="AM7695" t="s">
        <v>82</v>
      </c>
      <c r="AO7695" t="s">
        <v>83</v>
      </c>
      <c r="AR7695" t="s">
        <v>82</v>
      </c>
      <c r="AT7695" t="s">
        <v>82</v>
      </c>
      <c r="AW7695" t="s">
        <v>82</v>
      </c>
      <c r="AY7695" t="s">
        <v>29374</v>
      </c>
      <c r="AZ7695" t="s">
        <v>1578</v>
      </c>
      <c r="BA7695" t="s">
        <v>774</v>
      </c>
      <c r="BB7695">
        <v>80446</v>
      </c>
      <c r="BC7695" t="s">
        <v>87</v>
      </c>
      <c r="BH7695" t="s">
        <v>29372</v>
      </c>
      <c r="BJ7695">
        <v>841612206</v>
      </c>
    </row>
    <row r="7696" spans="1:62" x14ac:dyDescent="0.25">
      <c r="A7696" t="s">
        <v>31685</v>
      </c>
      <c r="B7696" s="2">
        <v>43564</v>
      </c>
      <c r="C7696" t="s">
        <v>63</v>
      </c>
      <c r="D7696" s="3">
        <v>43472.420952465276</v>
      </c>
      <c r="E7696" t="s">
        <v>117</v>
      </c>
      <c r="H7696" t="s">
        <v>31686</v>
      </c>
      <c r="I7696" t="s">
        <v>31687</v>
      </c>
      <c r="J7696" t="s">
        <v>31688</v>
      </c>
      <c r="L7696" t="s">
        <v>31689</v>
      </c>
      <c r="M7696" t="s">
        <v>166</v>
      </c>
      <c r="N7696">
        <v>84339</v>
      </c>
      <c r="O7696" t="s">
        <v>70</v>
      </c>
      <c r="Q7696" t="s">
        <v>31690</v>
      </c>
      <c r="S7696" t="s">
        <v>72</v>
      </c>
      <c r="T7696" t="s">
        <v>31691</v>
      </c>
      <c r="U7696" t="s">
        <v>31692</v>
      </c>
      <c r="V7696" t="s">
        <v>1141</v>
      </c>
      <c r="W7696" t="s">
        <v>166</v>
      </c>
      <c r="X7696" t="s">
        <v>31693</v>
      </c>
      <c r="Y7696" t="str">
        <f>"37-3011"</f>
        <v>37-3011</v>
      </c>
      <c r="Z7696" t="s">
        <v>94</v>
      </c>
      <c r="AA7696">
        <v>56173</v>
      </c>
      <c r="AB7696">
        <v>8</v>
      </c>
      <c r="AD7696" t="s">
        <v>79</v>
      </c>
      <c r="AE7696" t="s">
        <v>95</v>
      </c>
      <c r="AF7696">
        <v>40</v>
      </c>
      <c r="AG7696" s="4">
        <v>0.29166666666666669</v>
      </c>
      <c r="AH7696" s="4">
        <v>0.70833333333333337</v>
      </c>
      <c r="AI7696" s="5">
        <v>13.52</v>
      </c>
      <c r="AL7696" t="s">
        <v>81</v>
      </c>
      <c r="AM7696" t="s">
        <v>82</v>
      </c>
      <c r="AO7696" t="s">
        <v>83</v>
      </c>
      <c r="AR7696" t="s">
        <v>82</v>
      </c>
      <c r="AT7696" t="s">
        <v>82</v>
      </c>
      <c r="AW7696" t="s">
        <v>82</v>
      </c>
      <c r="AY7696" t="s">
        <v>31689</v>
      </c>
      <c r="AZ7696" t="s">
        <v>4363</v>
      </c>
      <c r="BA7696" t="s">
        <v>166</v>
      </c>
      <c r="BB7696">
        <v>84339</v>
      </c>
      <c r="BC7696" t="s">
        <v>79</v>
      </c>
      <c r="BH7696" t="s">
        <v>31688</v>
      </c>
      <c r="BJ7696">
        <v>753233640</v>
      </c>
    </row>
    <row r="7697" spans="1:62" x14ac:dyDescent="0.25">
      <c r="A7697" t="s">
        <v>32324</v>
      </c>
      <c r="B7697" s="2">
        <v>43564</v>
      </c>
      <c r="C7697" t="s">
        <v>63</v>
      </c>
      <c r="D7697" s="3">
        <v>43472.485651377312</v>
      </c>
      <c r="E7697" t="s">
        <v>64</v>
      </c>
      <c r="F7697" s="2">
        <v>43564</v>
      </c>
      <c r="G7697" s="2">
        <v>43830</v>
      </c>
      <c r="H7697" t="s">
        <v>32325</v>
      </c>
      <c r="I7697" t="s">
        <v>32325</v>
      </c>
      <c r="J7697" t="s">
        <v>32326</v>
      </c>
      <c r="L7697" t="s">
        <v>32327</v>
      </c>
      <c r="M7697" t="s">
        <v>105</v>
      </c>
      <c r="N7697">
        <v>77465</v>
      </c>
      <c r="O7697" t="s">
        <v>70</v>
      </c>
      <c r="Q7697" t="s">
        <v>32328</v>
      </c>
      <c r="S7697" t="s">
        <v>82</v>
      </c>
      <c r="U7697" t="s">
        <v>92</v>
      </c>
      <c r="X7697" t="s">
        <v>32329</v>
      </c>
      <c r="Y7697" t="str">
        <f>"45-3011"</f>
        <v>45-3011</v>
      </c>
      <c r="Z7697" t="s">
        <v>1652</v>
      </c>
      <c r="AA7697">
        <v>11411</v>
      </c>
      <c r="AB7697">
        <v>10</v>
      </c>
      <c r="AC7697">
        <v>10</v>
      </c>
      <c r="AD7697" t="s">
        <v>79</v>
      </c>
      <c r="AE7697" t="s">
        <v>80</v>
      </c>
      <c r="AF7697">
        <v>40</v>
      </c>
      <c r="AG7697" s="4">
        <v>0.33333333333333331</v>
      </c>
      <c r="AH7697" s="4">
        <v>0.75</v>
      </c>
      <c r="AI7697" s="5">
        <v>10.24</v>
      </c>
      <c r="AJ7697">
        <v>15.36</v>
      </c>
      <c r="AL7697" t="s">
        <v>81</v>
      </c>
      <c r="AM7697" t="s">
        <v>82</v>
      </c>
      <c r="AO7697" t="s">
        <v>83</v>
      </c>
      <c r="AP7697" t="s">
        <v>67</v>
      </c>
      <c r="AQ7697" t="s">
        <v>67</v>
      </c>
      <c r="AR7697" t="s">
        <v>82</v>
      </c>
      <c r="AT7697" t="s">
        <v>82</v>
      </c>
      <c r="AW7697" t="s">
        <v>82</v>
      </c>
      <c r="AY7697" t="s">
        <v>14788</v>
      </c>
      <c r="AZ7697" t="s">
        <v>14791</v>
      </c>
      <c r="BA7697" t="s">
        <v>105</v>
      </c>
      <c r="BB7697">
        <v>77465</v>
      </c>
      <c r="BC7697" t="s">
        <v>79</v>
      </c>
      <c r="BH7697" t="s">
        <v>32330</v>
      </c>
      <c r="BJ7697">
        <v>454610481</v>
      </c>
    </row>
    <row r="7698" spans="1:62" x14ac:dyDescent="0.25">
      <c r="A7698" t="s">
        <v>32627</v>
      </c>
      <c r="B7698" s="2">
        <v>43564</v>
      </c>
      <c r="C7698" t="s">
        <v>63</v>
      </c>
      <c r="D7698" s="3">
        <v>43472.402503472222</v>
      </c>
      <c r="E7698" t="s">
        <v>64</v>
      </c>
      <c r="F7698" s="2">
        <v>43563</v>
      </c>
      <c r="G7698" s="2">
        <v>43771</v>
      </c>
      <c r="H7698" t="s">
        <v>32628</v>
      </c>
      <c r="J7698" t="s">
        <v>32629</v>
      </c>
      <c r="L7698" t="s">
        <v>21660</v>
      </c>
      <c r="M7698" t="s">
        <v>298</v>
      </c>
      <c r="N7698">
        <v>4609</v>
      </c>
      <c r="O7698" t="s">
        <v>70</v>
      </c>
      <c r="Q7698" t="s">
        <v>32630</v>
      </c>
      <c r="S7698" t="s">
        <v>72</v>
      </c>
      <c r="T7698" t="s">
        <v>31078</v>
      </c>
      <c r="U7698" t="s">
        <v>3783</v>
      </c>
      <c r="V7698" t="s">
        <v>2207</v>
      </c>
      <c r="W7698" t="s">
        <v>86</v>
      </c>
      <c r="X7698" t="s">
        <v>1427</v>
      </c>
      <c r="Y7698" t="str">
        <f>"37-2012"</f>
        <v>37-2012</v>
      </c>
      <c r="Z7698" t="s">
        <v>373</v>
      </c>
      <c r="AA7698">
        <v>721110</v>
      </c>
      <c r="AB7698">
        <v>10</v>
      </c>
      <c r="AC7698">
        <v>10</v>
      </c>
      <c r="AD7698" t="s">
        <v>79</v>
      </c>
      <c r="AE7698" t="s">
        <v>80</v>
      </c>
      <c r="AF7698">
        <v>35</v>
      </c>
      <c r="AG7698" s="4">
        <v>0.35416666666666669</v>
      </c>
      <c r="AH7698" s="4">
        <v>0.625</v>
      </c>
      <c r="AI7698" s="5">
        <v>11.39</v>
      </c>
      <c r="AJ7698">
        <v>17.09</v>
      </c>
      <c r="AL7698" t="s">
        <v>81</v>
      </c>
      <c r="AM7698" t="s">
        <v>82</v>
      </c>
      <c r="AO7698" t="s">
        <v>83</v>
      </c>
      <c r="AR7698" t="s">
        <v>82</v>
      </c>
      <c r="AT7698" t="s">
        <v>82</v>
      </c>
      <c r="AW7698" t="s">
        <v>72</v>
      </c>
      <c r="AX7698">
        <v>1</v>
      </c>
      <c r="AY7698" t="s">
        <v>21660</v>
      </c>
      <c r="AZ7698" t="s">
        <v>10636</v>
      </c>
      <c r="BA7698" t="s">
        <v>298</v>
      </c>
      <c r="BB7698">
        <v>4609</v>
      </c>
      <c r="BC7698" t="s">
        <v>79</v>
      </c>
      <c r="BH7698" t="s">
        <v>32629</v>
      </c>
      <c r="BJ7698">
        <v>270237146</v>
      </c>
    </row>
    <row r="7699" spans="1:62" x14ac:dyDescent="0.25">
      <c r="A7699" t="s">
        <v>32889</v>
      </c>
      <c r="B7699" s="2">
        <v>43564</v>
      </c>
      <c r="C7699" t="s">
        <v>63</v>
      </c>
      <c r="D7699" s="3">
        <v>43472.519166736114</v>
      </c>
      <c r="E7699" t="s">
        <v>64</v>
      </c>
      <c r="F7699" s="2">
        <v>43564</v>
      </c>
      <c r="G7699" s="2">
        <v>43830</v>
      </c>
      <c r="H7699" t="s">
        <v>32890</v>
      </c>
      <c r="J7699" t="s">
        <v>32891</v>
      </c>
      <c r="L7699" t="s">
        <v>32327</v>
      </c>
      <c r="M7699" t="s">
        <v>105</v>
      </c>
      <c r="N7699">
        <v>77465</v>
      </c>
      <c r="O7699" t="s">
        <v>70</v>
      </c>
      <c r="Q7699" t="s">
        <v>32892</v>
      </c>
      <c r="S7699" t="s">
        <v>82</v>
      </c>
      <c r="U7699" t="s">
        <v>92</v>
      </c>
      <c r="X7699" t="s">
        <v>1652</v>
      </c>
      <c r="Y7699" t="str">
        <f>"45-3011"</f>
        <v>45-3011</v>
      </c>
      <c r="Z7699" t="s">
        <v>1652</v>
      </c>
      <c r="AA7699">
        <v>114112</v>
      </c>
      <c r="AB7699">
        <v>28</v>
      </c>
      <c r="AC7699">
        <v>28</v>
      </c>
      <c r="AD7699" t="s">
        <v>79</v>
      </c>
      <c r="AE7699" t="s">
        <v>80</v>
      </c>
      <c r="AF7699">
        <v>40</v>
      </c>
      <c r="AG7699" s="4">
        <v>0.33333333333333331</v>
      </c>
      <c r="AH7699" s="4">
        <v>0.75</v>
      </c>
      <c r="AI7699" s="5">
        <v>10.24</v>
      </c>
      <c r="AJ7699">
        <v>15.36</v>
      </c>
      <c r="AL7699" t="s">
        <v>81</v>
      </c>
      <c r="AM7699" t="s">
        <v>82</v>
      </c>
      <c r="AO7699" t="s">
        <v>83</v>
      </c>
      <c r="AP7699" t="s">
        <v>67</v>
      </c>
      <c r="AQ7699" t="s">
        <v>67</v>
      </c>
      <c r="AR7699" t="s">
        <v>82</v>
      </c>
      <c r="AT7699" t="s">
        <v>82</v>
      </c>
      <c r="AW7699" t="s">
        <v>82</v>
      </c>
      <c r="AY7699" t="s">
        <v>14788</v>
      </c>
      <c r="AZ7699" t="s">
        <v>14791</v>
      </c>
      <c r="BA7699" t="s">
        <v>105</v>
      </c>
      <c r="BB7699">
        <v>77465</v>
      </c>
      <c r="BC7699" t="s">
        <v>79</v>
      </c>
      <c r="BH7699" t="s">
        <v>32893</v>
      </c>
      <c r="BJ7699">
        <v>760479033</v>
      </c>
    </row>
    <row r="7700" spans="1:62" x14ac:dyDescent="0.25">
      <c r="A7700" t="s">
        <v>34002</v>
      </c>
      <c r="B7700" s="2">
        <v>43564</v>
      </c>
      <c r="C7700" t="s">
        <v>63</v>
      </c>
      <c r="D7700" s="3">
        <v>43472.380320173608</v>
      </c>
      <c r="E7700" t="s">
        <v>117</v>
      </c>
      <c r="H7700" t="s">
        <v>23938</v>
      </c>
      <c r="I7700" t="s">
        <v>130</v>
      </c>
      <c r="J7700" t="s">
        <v>23939</v>
      </c>
      <c r="K7700" t="s">
        <v>130</v>
      </c>
      <c r="L7700" t="s">
        <v>360</v>
      </c>
      <c r="M7700" t="s">
        <v>207</v>
      </c>
      <c r="N7700">
        <v>2554</v>
      </c>
      <c r="O7700" t="s">
        <v>70</v>
      </c>
      <c r="Q7700" t="s">
        <v>23940</v>
      </c>
      <c r="S7700" t="s">
        <v>82</v>
      </c>
      <c r="U7700" t="s">
        <v>92</v>
      </c>
      <c r="X7700" t="s">
        <v>23941</v>
      </c>
      <c r="Y7700" t="str">
        <f>"53-7061"</f>
        <v>53-7061</v>
      </c>
      <c r="Z7700" t="s">
        <v>2525</v>
      </c>
      <c r="AA7700">
        <v>441222</v>
      </c>
      <c r="AB7700">
        <v>3</v>
      </c>
      <c r="AD7700" t="s">
        <v>79</v>
      </c>
      <c r="AE7700" t="s">
        <v>80</v>
      </c>
      <c r="AF7700">
        <v>40</v>
      </c>
      <c r="AG7700" s="4">
        <v>0.33333333333333331</v>
      </c>
      <c r="AH7700" s="4">
        <v>0.70833333333333337</v>
      </c>
      <c r="AI7700" s="5">
        <v>16.5</v>
      </c>
      <c r="AL7700" t="s">
        <v>81</v>
      </c>
      <c r="AM7700" t="s">
        <v>82</v>
      </c>
      <c r="AO7700" t="s">
        <v>83</v>
      </c>
      <c r="AP7700" t="s">
        <v>130</v>
      </c>
      <c r="AQ7700" t="s">
        <v>130</v>
      </c>
      <c r="AR7700" t="s">
        <v>82</v>
      </c>
      <c r="AT7700" t="s">
        <v>82</v>
      </c>
      <c r="AW7700" t="s">
        <v>82</v>
      </c>
      <c r="AY7700" t="s">
        <v>10205</v>
      </c>
      <c r="AZ7700" t="s">
        <v>10205</v>
      </c>
      <c r="BA7700" t="s">
        <v>207</v>
      </c>
      <c r="BB7700">
        <v>2554</v>
      </c>
      <c r="BC7700" t="s">
        <v>87</v>
      </c>
      <c r="BH7700" t="s">
        <v>34003</v>
      </c>
      <c r="BJ7700">
        <v>43296330</v>
      </c>
    </row>
    <row r="7701" spans="1:62" x14ac:dyDescent="0.25">
      <c r="A7701" t="s">
        <v>35531</v>
      </c>
      <c r="B7701" s="2">
        <v>43564</v>
      </c>
      <c r="C7701" t="s">
        <v>63</v>
      </c>
      <c r="D7701" s="3">
        <v>43472.451447581021</v>
      </c>
      <c r="E7701" t="s">
        <v>117</v>
      </c>
      <c r="H7701" t="s">
        <v>10974</v>
      </c>
      <c r="J7701" t="s">
        <v>10985</v>
      </c>
      <c r="K7701" t="s">
        <v>10976</v>
      </c>
      <c r="L7701" t="s">
        <v>2471</v>
      </c>
      <c r="M7701" t="s">
        <v>649</v>
      </c>
      <c r="N7701">
        <v>85024</v>
      </c>
      <c r="O7701" t="s">
        <v>70</v>
      </c>
      <c r="Q7701" t="s">
        <v>10977</v>
      </c>
      <c r="S7701" t="s">
        <v>72</v>
      </c>
      <c r="T7701" t="s">
        <v>7872</v>
      </c>
      <c r="U7701" t="s">
        <v>7873</v>
      </c>
      <c r="V7701" t="s">
        <v>1177</v>
      </c>
      <c r="W7701" t="s">
        <v>649</v>
      </c>
      <c r="X7701" t="s">
        <v>10978</v>
      </c>
      <c r="Y7701" t="str">
        <f>"45-2092"</f>
        <v>45-2092</v>
      </c>
      <c r="Z7701" t="s">
        <v>883</v>
      </c>
      <c r="AA7701">
        <v>424930</v>
      </c>
      <c r="AB7701">
        <v>35</v>
      </c>
      <c r="AD7701" t="s">
        <v>79</v>
      </c>
      <c r="AE7701" t="s">
        <v>95</v>
      </c>
      <c r="AF7701">
        <v>40</v>
      </c>
      <c r="AG7701" s="4">
        <v>0.25</v>
      </c>
      <c r="AH7701" s="4">
        <v>0.60416666666666663</v>
      </c>
      <c r="AI7701" s="5">
        <v>13.25</v>
      </c>
      <c r="AJ7701">
        <v>19.88</v>
      </c>
      <c r="AK7701">
        <v>19.88</v>
      </c>
      <c r="AL7701" t="s">
        <v>81</v>
      </c>
      <c r="AM7701" t="s">
        <v>82</v>
      </c>
      <c r="AO7701" t="s">
        <v>83</v>
      </c>
      <c r="AP7701" t="s">
        <v>67</v>
      </c>
      <c r="AQ7701" t="s">
        <v>83</v>
      </c>
      <c r="AR7701" t="s">
        <v>82</v>
      </c>
      <c r="AT7701" t="s">
        <v>82</v>
      </c>
      <c r="AW7701" t="s">
        <v>82</v>
      </c>
      <c r="AY7701" t="s">
        <v>11261</v>
      </c>
      <c r="AZ7701" t="s">
        <v>2540</v>
      </c>
      <c r="BA7701" t="s">
        <v>323</v>
      </c>
      <c r="BB7701">
        <v>91750</v>
      </c>
      <c r="BC7701" t="s">
        <v>79</v>
      </c>
      <c r="BH7701" t="s">
        <v>11262</v>
      </c>
      <c r="BJ7701">
        <v>800231462</v>
      </c>
    </row>
    <row r="7702" spans="1:62" x14ac:dyDescent="0.25">
      <c r="A7702" t="s">
        <v>35558</v>
      </c>
      <c r="B7702" s="2">
        <v>43564</v>
      </c>
      <c r="C7702" t="s">
        <v>63</v>
      </c>
      <c r="D7702" s="3">
        <v>43474.467211921299</v>
      </c>
      <c r="E7702" t="s">
        <v>117</v>
      </c>
      <c r="H7702" t="s">
        <v>35559</v>
      </c>
      <c r="J7702" t="s">
        <v>35560</v>
      </c>
      <c r="L7702" t="s">
        <v>35561</v>
      </c>
      <c r="M7702" t="s">
        <v>844</v>
      </c>
      <c r="N7702">
        <v>60076</v>
      </c>
      <c r="O7702" t="s">
        <v>70</v>
      </c>
      <c r="Q7702" t="s">
        <v>35562</v>
      </c>
      <c r="S7702" t="s">
        <v>72</v>
      </c>
      <c r="T7702" t="s">
        <v>35563</v>
      </c>
      <c r="U7702" t="s">
        <v>35564</v>
      </c>
      <c r="V7702" t="s">
        <v>7391</v>
      </c>
      <c r="W7702" t="s">
        <v>844</v>
      </c>
      <c r="X7702" t="s">
        <v>106</v>
      </c>
      <c r="Y7702" t="str">
        <f>"37-3011"</f>
        <v>37-3011</v>
      </c>
      <c r="Z7702" t="s">
        <v>94</v>
      </c>
      <c r="AA7702">
        <v>561730</v>
      </c>
      <c r="AB7702">
        <v>10</v>
      </c>
      <c r="AD7702" t="s">
        <v>79</v>
      </c>
      <c r="AE7702" t="s">
        <v>80</v>
      </c>
      <c r="AF7702">
        <v>40</v>
      </c>
      <c r="AG7702" s="4">
        <v>0.29166666666666669</v>
      </c>
      <c r="AH7702" s="4">
        <v>0.66666666666666663</v>
      </c>
      <c r="AI7702" s="5">
        <v>15.59</v>
      </c>
      <c r="AL7702" t="s">
        <v>81</v>
      </c>
      <c r="AM7702" t="s">
        <v>82</v>
      </c>
      <c r="AO7702" t="s">
        <v>83</v>
      </c>
      <c r="AR7702" t="s">
        <v>82</v>
      </c>
      <c r="AT7702" t="s">
        <v>82</v>
      </c>
      <c r="AW7702" t="s">
        <v>82</v>
      </c>
      <c r="AY7702" t="s">
        <v>35561</v>
      </c>
      <c r="AZ7702" t="s">
        <v>1500</v>
      </c>
      <c r="BA7702" t="s">
        <v>844</v>
      </c>
      <c r="BB7702">
        <v>60076</v>
      </c>
      <c r="BC7702" t="s">
        <v>87</v>
      </c>
      <c r="BH7702" t="s">
        <v>35560</v>
      </c>
      <c r="BJ7702">
        <v>364285094</v>
      </c>
    </row>
    <row r="7703" spans="1:62" x14ac:dyDescent="0.25">
      <c r="A7703" t="s">
        <v>35882</v>
      </c>
      <c r="B7703" s="2">
        <v>43564</v>
      </c>
      <c r="C7703" t="s">
        <v>63</v>
      </c>
      <c r="D7703" s="3">
        <v>43474.365288726854</v>
      </c>
      <c r="E7703" t="s">
        <v>64</v>
      </c>
      <c r="F7703" s="2">
        <v>43564</v>
      </c>
      <c r="G7703" s="2">
        <v>43830</v>
      </c>
      <c r="H7703" t="s">
        <v>35883</v>
      </c>
      <c r="I7703" t="s">
        <v>188</v>
      </c>
      <c r="J7703" t="s">
        <v>189</v>
      </c>
      <c r="K7703" t="s">
        <v>190</v>
      </c>
      <c r="L7703" t="s">
        <v>191</v>
      </c>
      <c r="M7703" t="s">
        <v>192</v>
      </c>
      <c r="N7703">
        <v>55331</v>
      </c>
      <c r="O7703" t="s">
        <v>70</v>
      </c>
      <c r="Q7703" t="s">
        <v>193</v>
      </c>
      <c r="S7703" t="s">
        <v>72</v>
      </c>
      <c r="T7703" t="s">
        <v>194</v>
      </c>
      <c r="U7703" t="s">
        <v>12045</v>
      </c>
      <c r="V7703" t="s">
        <v>12046</v>
      </c>
      <c r="W7703" t="s">
        <v>197</v>
      </c>
      <c r="X7703" t="s">
        <v>198</v>
      </c>
      <c r="Y7703" t="str">
        <f>"51-9198"</f>
        <v>51-9198</v>
      </c>
      <c r="Z7703" t="s">
        <v>199</v>
      </c>
      <c r="AA7703">
        <v>321214</v>
      </c>
      <c r="AB7703">
        <v>20</v>
      </c>
      <c r="AC7703">
        <v>20</v>
      </c>
      <c r="AD7703" t="s">
        <v>79</v>
      </c>
      <c r="AE7703" t="s">
        <v>95</v>
      </c>
      <c r="AF7703">
        <v>40</v>
      </c>
      <c r="AG7703" s="4">
        <v>0.14583333333333334</v>
      </c>
      <c r="AH7703" s="4">
        <v>0.58333333333333337</v>
      </c>
      <c r="AI7703" s="5">
        <v>14.72</v>
      </c>
      <c r="AJ7703">
        <v>22.08</v>
      </c>
      <c r="AM7703" t="s">
        <v>82</v>
      </c>
      <c r="AO7703" t="s">
        <v>83</v>
      </c>
      <c r="AR7703" t="s">
        <v>82</v>
      </c>
      <c r="AT7703" t="s">
        <v>82</v>
      </c>
      <c r="AW7703" t="s">
        <v>82</v>
      </c>
      <c r="AY7703" t="s">
        <v>200</v>
      </c>
      <c r="AZ7703" t="s">
        <v>201</v>
      </c>
      <c r="BA7703" t="s">
        <v>192</v>
      </c>
      <c r="BB7703">
        <v>55363</v>
      </c>
      <c r="BC7703" t="s">
        <v>87</v>
      </c>
      <c r="BD7703" t="s">
        <v>67</v>
      </c>
      <c r="BE7703" t="s">
        <v>67</v>
      </c>
      <c r="BH7703" t="s">
        <v>202</v>
      </c>
      <c r="BJ7703">
        <v>453569296</v>
      </c>
    </row>
    <row r="7704" spans="1:62" x14ac:dyDescent="0.25">
      <c r="A7704" t="s">
        <v>35893</v>
      </c>
      <c r="B7704" s="2">
        <v>43564</v>
      </c>
      <c r="C7704" t="s">
        <v>63</v>
      </c>
      <c r="D7704" s="3">
        <v>43474.423065972223</v>
      </c>
      <c r="E7704" t="s">
        <v>91</v>
      </c>
      <c r="H7704" t="s">
        <v>15681</v>
      </c>
      <c r="J7704" t="s">
        <v>15682</v>
      </c>
      <c r="L7704" t="s">
        <v>15683</v>
      </c>
      <c r="M7704" t="s">
        <v>226</v>
      </c>
      <c r="N7704">
        <v>48174</v>
      </c>
      <c r="O7704" t="s">
        <v>70</v>
      </c>
      <c r="Q7704" t="s">
        <v>15684</v>
      </c>
      <c r="S7704" t="s">
        <v>72</v>
      </c>
      <c r="T7704" t="s">
        <v>73</v>
      </c>
      <c r="U7704" t="s">
        <v>74</v>
      </c>
      <c r="V7704" t="s">
        <v>75</v>
      </c>
      <c r="W7704" t="s">
        <v>76</v>
      </c>
      <c r="X7704" t="s">
        <v>4057</v>
      </c>
      <c r="Y7704" t="str">
        <f>"39-2021"</f>
        <v>39-2021</v>
      </c>
      <c r="Z7704" t="s">
        <v>78</v>
      </c>
      <c r="AA7704">
        <v>711219</v>
      </c>
      <c r="AB7704">
        <v>2</v>
      </c>
      <c r="AD7704" t="s">
        <v>79</v>
      </c>
      <c r="AE7704" t="s">
        <v>80</v>
      </c>
      <c r="AF7704">
        <v>40</v>
      </c>
      <c r="AG7704" s="4">
        <v>0.20833333333333334</v>
      </c>
      <c r="AH7704" s="4">
        <v>0.70833333333333337</v>
      </c>
      <c r="AI7704" s="5">
        <v>10.47</v>
      </c>
      <c r="AJ7704">
        <v>15.71</v>
      </c>
      <c r="AK7704">
        <v>15.71</v>
      </c>
      <c r="AL7704" t="s">
        <v>81</v>
      </c>
      <c r="AM7704" t="s">
        <v>82</v>
      </c>
      <c r="AO7704" t="s">
        <v>83</v>
      </c>
      <c r="AR7704" t="s">
        <v>82</v>
      </c>
      <c r="AT7704" t="s">
        <v>82</v>
      </c>
      <c r="AW7704" t="s">
        <v>72</v>
      </c>
      <c r="AX7704">
        <v>1</v>
      </c>
      <c r="AY7704" t="s">
        <v>15683</v>
      </c>
      <c r="AZ7704" t="s">
        <v>2493</v>
      </c>
      <c r="BA7704" t="s">
        <v>226</v>
      </c>
      <c r="BB7704">
        <v>48174</v>
      </c>
      <c r="BC7704" t="s">
        <v>87</v>
      </c>
      <c r="BH7704" t="s">
        <v>15682</v>
      </c>
      <c r="BJ7704">
        <v>382627174</v>
      </c>
    </row>
    <row r="7705" spans="1:62" x14ac:dyDescent="0.25">
      <c r="A7705" t="s">
        <v>35958</v>
      </c>
      <c r="B7705" s="2">
        <v>43564</v>
      </c>
      <c r="C7705" t="s">
        <v>63</v>
      </c>
      <c r="D7705" s="3">
        <v>43474.485170821761</v>
      </c>
      <c r="E7705" t="s">
        <v>64</v>
      </c>
      <c r="F7705" s="2">
        <v>43564</v>
      </c>
      <c r="G7705" s="2">
        <v>43830</v>
      </c>
      <c r="H7705" t="s">
        <v>35959</v>
      </c>
      <c r="I7705" t="s">
        <v>683</v>
      </c>
      <c r="J7705" t="s">
        <v>35960</v>
      </c>
      <c r="L7705" t="s">
        <v>35961</v>
      </c>
      <c r="M7705" t="s">
        <v>859</v>
      </c>
      <c r="N7705">
        <v>98626</v>
      </c>
      <c r="O7705" t="s">
        <v>70</v>
      </c>
      <c r="P7705" t="s">
        <v>683</v>
      </c>
      <c r="Q7705" t="s">
        <v>35962</v>
      </c>
      <c r="S7705" t="s">
        <v>82</v>
      </c>
      <c r="U7705" t="s">
        <v>92</v>
      </c>
      <c r="X7705" t="s">
        <v>1642</v>
      </c>
      <c r="Y7705" t="str">
        <f>"45-4011"</f>
        <v>45-4011</v>
      </c>
      <c r="Z7705" t="s">
        <v>763</v>
      </c>
      <c r="AA7705">
        <v>115310</v>
      </c>
      <c r="AB7705">
        <v>35</v>
      </c>
      <c r="AC7705">
        <v>35</v>
      </c>
      <c r="AD7705" t="s">
        <v>79</v>
      </c>
      <c r="AE7705" t="s">
        <v>95</v>
      </c>
      <c r="AF7705">
        <v>40</v>
      </c>
      <c r="AG7705" s="4">
        <v>0.29166666666666669</v>
      </c>
      <c r="AH7705" s="4">
        <v>0.64583333333333337</v>
      </c>
      <c r="AI7705" s="6">
        <v>12</v>
      </c>
      <c r="AM7705" t="s">
        <v>82</v>
      </c>
      <c r="AO7705" t="s">
        <v>83</v>
      </c>
      <c r="AR7705" t="s">
        <v>82</v>
      </c>
      <c r="AT7705" t="s">
        <v>82</v>
      </c>
      <c r="AW7705" t="s">
        <v>72</v>
      </c>
      <c r="AX7705">
        <v>3</v>
      </c>
      <c r="AY7705" t="s">
        <v>35961</v>
      </c>
      <c r="AZ7705" t="s">
        <v>35963</v>
      </c>
      <c r="BA7705" t="s">
        <v>859</v>
      </c>
      <c r="BB7705">
        <v>98626</v>
      </c>
      <c r="BC7705" t="s">
        <v>79</v>
      </c>
      <c r="BD7705" t="s">
        <v>35964</v>
      </c>
      <c r="BH7705" t="s">
        <v>35960</v>
      </c>
      <c r="BJ7705">
        <v>911505615</v>
      </c>
    </row>
    <row r="7706" spans="1:62" x14ac:dyDescent="0.25">
      <c r="A7706" t="s">
        <v>36072</v>
      </c>
      <c r="B7706" s="2">
        <v>43564</v>
      </c>
      <c r="C7706" t="s">
        <v>63</v>
      </c>
      <c r="D7706" s="3">
        <v>43475.240838067133</v>
      </c>
      <c r="E7706" t="s">
        <v>64</v>
      </c>
      <c r="F7706" s="2">
        <v>43564</v>
      </c>
      <c r="G7706" s="2">
        <v>43814</v>
      </c>
      <c r="H7706" t="s">
        <v>36073</v>
      </c>
      <c r="I7706" t="s">
        <v>67</v>
      </c>
      <c r="J7706" t="s">
        <v>36074</v>
      </c>
      <c r="L7706" t="s">
        <v>36075</v>
      </c>
      <c r="M7706" t="s">
        <v>197</v>
      </c>
      <c r="N7706">
        <v>50595</v>
      </c>
      <c r="O7706" t="s">
        <v>70</v>
      </c>
      <c r="Q7706" t="s">
        <v>36076</v>
      </c>
      <c r="S7706" t="s">
        <v>72</v>
      </c>
      <c r="T7706" t="s">
        <v>194</v>
      </c>
      <c r="U7706" t="s">
        <v>35976</v>
      </c>
      <c r="V7706" t="s">
        <v>12046</v>
      </c>
      <c r="W7706" t="s">
        <v>197</v>
      </c>
      <c r="X7706" t="s">
        <v>36077</v>
      </c>
      <c r="Y7706" t="str">
        <f>"53-3032"</f>
        <v>53-3032</v>
      </c>
      <c r="Z7706" t="s">
        <v>36078</v>
      </c>
      <c r="AA7706">
        <v>48412</v>
      </c>
      <c r="AB7706">
        <v>5</v>
      </c>
      <c r="AC7706">
        <v>5</v>
      </c>
      <c r="AD7706" t="s">
        <v>79</v>
      </c>
      <c r="AE7706" t="s">
        <v>95</v>
      </c>
      <c r="AF7706">
        <v>40</v>
      </c>
      <c r="AG7706" s="4">
        <v>0.33333333333333331</v>
      </c>
      <c r="AH7706" s="4">
        <v>0.70833333333333337</v>
      </c>
      <c r="AI7706" s="5">
        <v>19.12</v>
      </c>
      <c r="AJ7706">
        <v>28.68</v>
      </c>
      <c r="AM7706" t="s">
        <v>82</v>
      </c>
      <c r="AO7706" t="s">
        <v>83</v>
      </c>
      <c r="AR7706" t="s">
        <v>82</v>
      </c>
      <c r="AT7706" t="s">
        <v>82</v>
      </c>
      <c r="AW7706" t="s">
        <v>72</v>
      </c>
      <c r="AX7706">
        <v>24</v>
      </c>
      <c r="AY7706" t="s">
        <v>36075</v>
      </c>
      <c r="AZ7706" t="s">
        <v>3667</v>
      </c>
      <c r="BA7706" t="s">
        <v>197</v>
      </c>
      <c r="BB7706">
        <v>50595</v>
      </c>
      <c r="BC7706" t="s">
        <v>79</v>
      </c>
      <c r="BH7706" t="s">
        <v>36074</v>
      </c>
      <c r="BJ7706">
        <v>421503884</v>
      </c>
    </row>
    <row r="7707" spans="1:62" x14ac:dyDescent="0.25">
      <c r="A7707" t="s">
        <v>36274</v>
      </c>
      <c r="B7707" s="2">
        <v>43564</v>
      </c>
      <c r="C7707" t="s">
        <v>63</v>
      </c>
      <c r="D7707" s="3">
        <v>43476.316685034719</v>
      </c>
      <c r="E7707" t="s">
        <v>117</v>
      </c>
      <c r="H7707" t="s">
        <v>36275</v>
      </c>
      <c r="I7707" t="s">
        <v>67</v>
      </c>
      <c r="J7707" t="s">
        <v>36276</v>
      </c>
      <c r="K7707" t="s">
        <v>67</v>
      </c>
      <c r="L7707" t="s">
        <v>36277</v>
      </c>
      <c r="M7707" t="s">
        <v>1276</v>
      </c>
      <c r="N7707">
        <v>54603</v>
      </c>
      <c r="O7707" t="s">
        <v>70</v>
      </c>
      <c r="P7707" t="s">
        <v>67</v>
      </c>
      <c r="Q7707" t="s">
        <v>36278</v>
      </c>
      <c r="S7707" t="s">
        <v>72</v>
      </c>
      <c r="T7707" t="s">
        <v>194</v>
      </c>
      <c r="U7707" t="s">
        <v>12045</v>
      </c>
      <c r="V7707" t="s">
        <v>12046</v>
      </c>
      <c r="W7707" t="s">
        <v>197</v>
      </c>
      <c r="X7707" t="s">
        <v>221</v>
      </c>
      <c r="Y7707" t="str">
        <f>"35-2021"</f>
        <v>35-2021</v>
      </c>
      <c r="Z7707" t="s">
        <v>221</v>
      </c>
      <c r="AA7707">
        <v>722320</v>
      </c>
      <c r="AB7707">
        <v>4</v>
      </c>
      <c r="AD7707" t="s">
        <v>79</v>
      </c>
      <c r="AE7707" t="s">
        <v>95</v>
      </c>
      <c r="AF7707">
        <v>40</v>
      </c>
      <c r="AG7707" s="4">
        <v>0.29166666666666669</v>
      </c>
      <c r="AH7707" s="4">
        <v>0.79166666666666663</v>
      </c>
      <c r="AI7707" s="5">
        <v>10.34</v>
      </c>
      <c r="AJ7707">
        <v>15.51</v>
      </c>
      <c r="AM7707" t="s">
        <v>82</v>
      </c>
      <c r="AO7707" t="s">
        <v>83</v>
      </c>
      <c r="AR7707" t="s">
        <v>82</v>
      </c>
      <c r="AT7707" t="s">
        <v>82</v>
      </c>
      <c r="AW7707" t="s">
        <v>72</v>
      </c>
      <c r="AX7707">
        <v>1</v>
      </c>
      <c r="AY7707" t="s">
        <v>36277</v>
      </c>
      <c r="AZ7707" t="s">
        <v>36277</v>
      </c>
      <c r="BA7707" t="s">
        <v>1276</v>
      </c>
      <c r="BB7707">
        <v>54603</v>
      </c>
      <c r="BC7707" t="s">
        <v>79</v>
      </c>
      <c r="BD7707" t="s">
        <v>67</v>
      </c>
      <c r="BE7707" t="s">
        <v>67</v>
      </c>
      <c r="BH7707" t="s">
        <v>36276</v>
      </c>
      <c r="BI7707" t="s">
        <v>67</v>
      </c>
      <c r="BJ7707">
        <v>391888982</v>
      </c>
    </row>
    <row r="7708" spans="1:62" x14ac:dyDescent="0.25">
      <c r="A7708" t="s">
        <v>36363</v>
      </c>
      <c r="B7708" s="2">
        <v>43564</v>
      </c>
      <c r="C7708" t="s">
        <v>63</v>
      </c>
      <c r="D7708" s="3">
        <v>43511.24208171296</v>
      </c>
      <c r="E7708" t="s">
        <v>64</v>
      </c>
      <c r="F7708" s="2">
        <v>43600</v>
      </c>
      <c r="G7708" s="2">
        <v>43756</v>
      </c>
      <c r="H7708" t="s">
        <v>36364</v>
      </c>
      <c r="I7708" t="s">
        <v>36365</v>
      </c>
      <c r="J7708" t="s">
        <v>36366</v>
      </c>
      <c r="L7708" t="s">
        <v>2053</v>
      </c>
      <c r="M7708" t="s">
        <v>207</v>
      </c>
      <c r="N7708">
        <v>2360</v>
      </c>
      <c r="O7708" t="s">
        <v>70</v>
      </c>
      <c r="Q7708" t="s">
        <v>36367</v>
      </c>
      <c r="S7708" t="s">
        <v>72</v>
      </c>
      <c r="T7708" t="s">
        <v>651</v>
      </c>
      <c r="U7708" t="s">
        <v>652</v>
      </c>
      <c r="V7708" t="s">
        <v>653</v>
      </c>
      <c r="W7708" t="s">
        <v>207</v>
      </c>
      <c r="X7708" t="s">
        <v>15755</v>
      </c>
      <c r="Y7708" t="str">
        <f>"39-3091"</f>
        <v>39-3091</v>
      </c>
      <c r="Z7708" t="s">
        <v>677</v>
      </c>
      <c r="AA7708">
        <v>713910</v>
      </c>
      <c r="AB7708">
        <v>3</v>
      </c>
      <c r="AC7708">
        <v>3</v>
      </c>
      <c r="AD7708" t="s">
        <v>79</v>
      </c>
      <c r="AE7708" t="s">
        <v>80</v>
      </c>
      <c r="AF7708">
        <v>40</v>
      </c>
      <c r="AG7708" s="4">
        <v>0.375</v>
      </c>
      <c r="AH7708" s="4">
        <v>0.70833333333333337</v>
      </c>
      <c r="AI7708" s="6">
        <v>14</v>
      </c>
      <c r="AJ7708">
        <v>21</v>
      </c>
      <c r="AK7708">
        <v>21.83</v>
      </c>
      <c r="AL7708" t="s">
        <v>81</v>
      </c>
      <c r="AM7708" t="s">
        <v>82</v>
      </c>
      <c r="AO7708" t="s">
        <v>83</v>
      </c>
      <c r="AR7708" t="s">
        <v>82</v>
      </c>
      <c r="AT7708" t="s">
        <v>82</v>
      </c>
      <c r="AW7708" t="s">
        <v>72</v>
      </c>
      <c r="AX7708">
        <v>6</v>
      </c>
      <c r="AY7708" t="s">
        <v>2053</v>
      </c>
      <c r="AZ7708" t="s">
        <v>2053</v>
      </c>
      <c r="BA7708" t="s">
        <v>207</v>
      </c>
      <c r="BB7708">
        <v>2360</v>
      </c>
      <c r="BC7708" t="s">
        <v>87</v>
      </c>
      <c r="BH7708" t="s">
        <v>36366</v>
      </c>
      <c r="BJ7708">
        <v>522382924</v>
      </c>
    </row>
    <row r="7709" spans="1:62" x14ac:dyDescent="0.25">
      <c r="A7709" t="s">
        <v>36389</v>
      </c>
      <c r="B7709" s="2">
        <v>43564</v>
      </c>
      <c r="C7709" t="s">
        <v>63</v>
      </c>
      <c r="D7709" s="3">
        <v>43510.468357013888</v>
      </c>
      <c r="E7709" t="s">
        <v>64</v>
      </c>
      <c r="F7709" s="2">
        <v>43600</v>
      </c>
      <c r="G7709" s="2">
        <v>43756</v>
      </c>
      <c r="H7709" t="s">
        <v>36364</v>
      </c>
      <c r="I7709" t="s">
        <v>36365</v>
      </c>
      <c r="J7709" t="s">
        <v>36366</v>
      </c>
      <c r="L7709" t="s">
        <v>2053</v>
      </c>
      <c r="M7709" t="s">
        <v>207</v>
      </c>
      <c r="N7709">
        <v>2360</v>
      </c>
      <c r="O7709" t="s">
        <v>70</v>
      </c>
      <c r="Q7709" t="s">
        <v>36367</v>
      </c>
      <c r="S7709" t="s">
        <v>72</v>
      </c>
      <c r="T7709" t="s">
        <v>651</v>
      </c>
      <c r="U7709" t="s">
        <v>652</v>
      </c>
      <c r="V7709" t="s">
        <v>653</v>
      </c>
      <c r="W7709" t="s">
        <v>207</v>
      </c>
      <c r="X7709" t="s">
        <v>3128</v>
      </c>
      <c r="Y7709" t="str">
        <f>"35-3011"</f>
        <v>35-3011</v>
      </c>
      <c r="Z7709" t="s">
        <v>3129</v>
      </c>
      <c r="AA7709">
        <v>713910</v>
      </c>
      <c r="AB7709">
        <v>3</v>
      </c>
      <c r="AC7709">
        <v>3</v>
      </c>
      <c r="AD7709" t="s">
        <v>79</v>
      </c>
      <c r="AE7709" t="s">
        <v>80</v>
      </c>
      <c r="AF7709">
        <v>40</v>
      </c>
      <c r="AG7709" s="4">
        <v>0.375</v>
      </c>
      <c r="AH7709" s="4">
        <v>0.70833333333333337</v>
      </c>
      <c r="AI7709" s="5">
        <v>15.93</v>
      </c>
      <c r="AJ7709">
        <v>23.9</v>
      </c>
      <c r="AL7709" t="s">
        <v>81</v>
      </c>
      <c r="AM7709" t="s">
        <v>82</v>
      </c>
      <c r="AO7709" t="s">
        <v>83</v>
      </c>
      <c r="AR7709" t="s">
        <v>82</v>
      </c>
      <c r="AT7709" t="s">
        <v>82</v>
      </c>
      <c r="AW7709" t="s">
        <v>72</v>
      </c>
      <c r="AX7709">
        <v>6</v>
      </c>
      <c r="AY7709" t="s">
        <v>2053</v>
      </c>
      <c r="AZ7709" t="s">
        <v>2053</v>
      </c>
      <c r="BA7709" t="s">
        <v>207</v>
      </c>
      <c r="BB7709">
        <v>2360</v>
      </c>
      <c r="BC7709" t="s">
        <v>87</v>
      </c>
      <c r="BH7709" t="s">
        <v>36366</v>
      </c>
      <c r="BJ7709">
        <v>522382924</v>
      </c>
    </row>
    <row r="7710" spans="1:62" x14ac:dyDescent="0.25">
      <c r="A7710" t="s">
        <v>36530</v>
      </c>
      <c r="B7710" s="2">
        <v>43564</v>
      </c>
      <c r="C7710" t="s">
        <v>63</v>
      </c>
      <c r="D7710" s="3">
        <v>43508.428116180556</v>
      </c>
      <c r="E7710" t="s">
        <v>64</v>
      </c>
      <c r="F7710" s="2">
        <v>43586</v>
      </c>
      <c r="G7710" s="2">
        <v>43769</v>
      </c>
      <c r="H7710" t="s">
        <v>36531</v>
      </c>
      <c r="I7710" t="s">
        <v>130</v>
      </c>
      <c r="J7710" t="s">
        <v>36532</v>
      </c>
      <c r="L7710" t="s">
        <v>36533</v>
      </c>
      <c r="M7710" t="s">
        <v>308</v>
      </c>
      <c r="N7710">
        <v>7052</v>
      </c>
      <c r="O7710" t="s">
        <v>70</v>
      </c>
      <c r="Q7710" t="s">
        <v>36534</v>
      </c>
      <c r="S7710" t="s">
        <v>72</v>
      </c>
      <c r="T7710" t="s">
        <v>36464</v>
      </c>
      <c r="U7710" t="s">
        <v>36465</v>
      </c>
      <c r="V7710" t="s">
        <v>36466</v>
      </c>
      <c r="W7710" t="s">
        <v>232</v>
      </c>
      <c r="X7710" t="s">
        <v>552</v>
      </c>
      <c r="Y7710" t="str">
        <f>"35-3031"</f>
        <v>35-3031</v>
      </c>
      <c r="Z7710" t="s">
        <v>410</v>
      </c>
      <c r="AA7710">
        <v>713910</v>
      </c>
      <c r="AB7710">
        <v>8</v>
      </c>
      <c r="AC7710">
        <v>8</v>
      </c>
      <c r="AD7710" t="s">
        <v>79</v>
      </c>
      <c r="AE7710" t="s">
        <v>80</v>
      </c>
      <c r="AF7710">
        <v>35</v>
      </c>
      <c r="AG7710" s="4">
        <v>0.29166666666666669</v>
      </c>
      <c r="AH7710" s="4">
        <v>0.95833333333333337</v>
      </c>
      <c r="AI7710" s="5">
        <v>14.31</v>
      </c>
      <c r="AJ7710">
        <v>21.47</v>
      </c>
      <c r="AL7710" t="s">
        <v>81</v>
      </c>
      <c r="AM7710" t="s">
        <v>82</v>
      </c>
      <c r="AO7710" t="s">
        <v>213</v>
      </c>
      <c r="AP7710" t="s">
        <v>130</v>
      </c>
      <c r="AQ7710" t="s">
        <v>130</v>
      </c>
      <c r="AR7710" t="s">
        <v>82</v>
      </c>
      <c r="AT7710" t="s">
        <v>82</v>
      </c>
      <c r="AW7710" t="s">
        <v>72</v>
      </c>
      <c r="AX7710">
        <v>3</v>
      </c>
      <c r="AY7710" t="s">
        <v>36533</v>
      </c>
      <c r="AZ7710" t="s">
        <v>1321</v>
      </c>
      <c r="BA7710" t="s">
        <v>308</v>
      </c>
      <c r="BB7710">
        <v>7052</v>
      </c>
      <c r="BC7710" t="s">
        <v>87</v>
      </c>
      <c r="BH7710" t="s">
        <v>36532</v>
      </c>
      <c r="BJ7710">
        <v>221545020</v>
      </c>
    </row>
    <row r="7711" spans="1:62" x14ac:dyDescent="0.25">
      <c r="A7711" t="s">
        <v>36562</v>
      </c>
      <c r="B7711" s="2">
        <v>43564</v>
      </c>
      <c r="C7711" t="s">
        <v>63</v>
      </c>
      <c r="D7711" s="3">
        <v>43507.494226249997</v>
      </c>
      <c r="E7711" t="s">
        <v>64</v>
      </c>
      <c r="F7711" s="2">
        <v>43597</v>
      </c>
      <c r="G7711" s="2">
        <v>43760</v>
      </c>
      <c r="H7711" t="s">
        <v>36364</v>
      </c>
      <c r="I7711" t="s">
        <v>36365</v>
      </c>
      <c r="J7711" t="s">
        <v>36366</v>
      </c>
      <c r="L7711" t="s">
        <v>2053</v>
      </c>
      <c r="M7711" t="s">
        <v>207</v>
      </c>
      <c r="N7711">
        <v>2360</v>
      </c>
      <c r="O7711" t="s">
        <v>70</v>
      </c>
      <c r="Q7711" t="s">
        <v>36367</v>
      </c>
      <c r="S7711" t="s">
        <v>72</v>
      </c>
      <c r="T7711" t="s">
        <v>651</v>
      </c>
      <c r="U7711" t="s">
        <v>652</v>
      </c>
      <c r="V7711" t="s">
        <v>653</v>
      </c>
      <c r="W7711" t="s">
        <v>207</v>
      </c>
      <c r="X7711" t="s">
        <v>1500</v>
      </c>
      <c r="Y7711" t="str">
        <f>"35-2014"</f>
        <v>35-2014</v>
      </c>
      <c r="Z7711" t="s">
        <v>301</v>
      </c>
      <c r="AA7711">
        <v>713910</v>
      </c>
      <c r="AB7711">
        <v>4</v>
      </c>
      <c r="AC7711">
        <v>4</v>
      </c>
      <c r="AD7711" t="s">
        <v>79</v>
      </c>
      <c r="AE7711" t="s">
        <v>80</v>
      </c>
      <c r="AF7711">
        <v>40</v>
      </c>
      <c r="AG7711" s="4">
        <v>0.375</v>
      </c>
      <c r="AH7711" s="4">
        <v>0.70833333333333337</v>
      </c>
      <c r="AI7711" s="5">
        <v>15.38</v>
      </c>
      <c r="AJ7711">
        <v>23.07</v>
      </c>
      <c r="AK7711">
        <v>28.1</v>
      </c>
      <c r="AL7711" t="s">
        <v>81</v>
      </c>
      <c r="AM7711" t="s">
        <v>82</v>
      </c>
      <c r="AO7711" t="s">
        <v>83</v>
      </c>
      <c r="AR7711" t="s">
        <v>82</v>
      </c>
      <c r="AT7711" t="s">
        <v>82</v>
      </c>
      <c r="AW7711" t="s">
        <v>72</v>
      </c>
      <c r="AX7711">
        <v>6</v>
      </c>
      <c r="AY7711" t="s">
        <v>2053</v>
      </c>
      <c r="AZ7711" t="s">
        <v>2053</v>
      </c>
      <c r="BA7711" t="s">
        <v>207</v>
      </c>
      <c r="BB7711">
        <v>2360</v>
      </c>
      <c r="BC7711" t="s">
        <v>87</v>
      </c>
      <c r="BH7711" t="s">
        <v>36366</v>
      </c>
      <c r="BJ7711">
        <v>522382924</v>
      </c>
    </row>
    <row r="7712" spans="1:62" x14ac:dyDescent="0.25">
      <c r="A7712" t="s">
        <v>37295</v>
      </c>
      <c r="B7712" s="2">
        <v>43564</v>
      </c>
      <c r="C7712" t="s">
        <v>63</v>
      </c>
      <c r="D7712" s="3">
        <v>43496.260077604165</v>
      </c>
      <c r="E7712" t="s">
        <v>64</v>
      </c>
      <c r="F7712" s="2">
        <v>43586</v>
      </c>
      <c r="G7712" s="2">
        <v>43770</v>
      </c>
      <c r="H7712" t="s">
        <v>37266</v>
      </c>
      <c r="I7712" t="s">
        <v>37267</v>
      </c>
      <c r="J7712" t="s">
        <v>37268</v>
      </c>
      <c r="L7712" t="s">
        <v>20833</v>
      </c>
      <c r="M7712" t="s">
        <v>298</v>
      </c>
      <c r="N7712">
        <v>4046</v>
      </c>
      <c r="O7712" t="s">
        <v>70</v>
      </c>
      <c r="Q7712" t="s">
        <v>37269</v>
      </c>
      <c r="S7712" t="s">
        <v>72</v>
      </c>
      <c r="T7712" t="s">
        <v>31078</v>
      </c>
      <c r="U7712" t="s">
        <v>3783</v>
      </c>
      <c r="V7712" t="s">
        <v>2207</v>
      </c>
      <c r="W7712" t="s">
        <v>86</v>
      </c>
      <c r="X7712" t="s">
        <v>3794</v>
      </c>
      <c r="Y7712" t="str">
        <f>"35-3031"</f>
        <v>35-3031</v>
      </c>
      <c r="Z7712" t="s">
        <v>410</v>
      </c>
      <c r="AA7712">
        <v>721110</v>
      </c>
      <c r="AB7712">
        <v>20</v>
      </c>
      <c r="AC7712">
        <v>20</v>
      </c>
      <c r="AD7712" t="s">
        <v>79</v>
      </c>
      <c r="AE7712" t="s">
        <v>80</v>
      </c>
      <c r="AF7712">
        <v>35</v>
      </c>
      <c r="AG7712" s="4">
        <v>0.29166666666666669</v>
      </c>
      <c r="AH7712" s="4">
        <v>0.625</v>
      </c>
      <c r="AI7712" s="5">
        <v>12.74</v>
      </c>
      <c r="AJ7712">
        <v>19.11</v>
      </c>
      <c r="AL7712" t="s">
        <v>81</v>
      </c>
      <c r="AM7712" t="s">
        <v>82</v>
      </c>
      <c r="AO7712" t="s">
        <v>83</v>
      </c>
      <c r="AR7712" t="s">
        <v>82</v>
      </c>
      <c r="AT7712" t="s">
        <v>82</v>
      </c>
      <c r="AW7712" t="s">
        <v>72</v>
      </c>
      <c r="AX7712">
        <v>1</v>
      </c>
      <c r="AY7712" t="s">
        <v>20833</v>
      </c>
      <c r="AZ7712" t="s">
        <v>812</v>
      </c>
      <c r="BA7712" t="s">
        <v>298</v>
      </c>
      <c r="BB7712">
        <v>4046</v>
      </c>
      <c r="BC7712" t="s">
        <v>87</v>
      </c>
      <c r="BH7712" t="s">
        <v>31185</v>
      </c>
      <c r="BJ7712">
        <v>200201923</v>
      </c>
    </row>
    <row r="7713" spans="1:62" x14ac:dyDescent="0.25">
      <c r="A7713" t="s">
        <v>37421</v>
      </c>
      <c r="B7713" s="2">
        <v>43564</v>
      </c>
      <c r="C7713" t="s">
        <v>63</v>
      </c>
      <c r="D7713" s="3">
        <v>43515.354542569446</v>
      </c>
      <c r="E7713" t="s">
        <v>64</v>
      </c>
      <c r="F7713" s="2">
        <v>43604</v>
      </c>
      <c r="G7713" s="2">
        <v>43757</v>
      </c>
      <c r="H7713" t="s">
        <v>37422</v>
      </c>
      <c r="I7713" t="s">
        <v>4642</v>
      </c>
      <c r="J7713" t="s">
        <v>4643</v>
      </c>
      <c r="K7713" t="s">
        <v>4644</v>
      </c>
      <c r="L7713" t="s">
        <v>1884</v>
      </c>
      <c r="M7713" t="s">
        <v>1612</v>
      </c>
      <c r="N7713">
        <v>83025</v>
      </c>
      <c r="O7713" t="s">
        <v>70</v>
      </c>
      <c r="P7713" t="s">
        <v>67</v>
      </c>
      <c r="Q7713" t="s">
        <v>37423</v>
      </c>
      <c r="S7713" t="s">
        <v>72</v>
      </c>
      <c r="T7713" t="s">
        <v>37424</v>
      </c>
      <c r="U7713" t="s">
        <v>37425</v>
      </c>
      <c r="V7713" t="s">
        <v>4657</v>
      </c>
      <c r="W7713" t="s">
        <v>1612</v>
      </c>
      <c r="X7713" t="s">
        <v>4648</v>
      </c>
      <c r="Y7713" t="str">
        <f>"37-2012"</f>
        <v>37-2012</v>
      </c>
      <c r="Z7713" t="s">
        <v>373</v>
      </c>
      <c r="AA7713">
        <v>813990</v>
      </c>
      <c r="AB7713">
        <v>9</v>
      </c>
      <c r="AC7713">
        <v>9</v>
      </c>
      <c r="AD7713" t="s">
        <v>79</v>
      </c>
      <c r="AE7713" t="s">
        <v>95</v>
      </c>
      <c r="AF7713">
        <v>35</v>
      </c>
      <c r="AG7713" s="4">
        <v>0.33333333333333331</v>
      </c>
      <c r="AH7713" s="4">
        <v>0.6875</v>
      </c>
      <c r="AI7713" s="6">
        <v>15</v>
      </c>
      <c r="AJ7713">
        <v>22.5</v>
      </c>
      <c r="AK7713">
        <v>22.5</v>
      </c>
      <c r="AL7713" t="s">
        <v>81</v>
      </c>
      <c r="AM7713" t="s">
        <v>82</v>
      </c>
      <c r="AO7713" t="s">
        <v>83</v>
      </c>
      <c r="AP7713" t="s">
        <v>67</v>
      </c>
      <c r="AQ7713" t="s">
        <v>67</v>
      </c>
      <c r="AR7713" t="s">
        <v>82</v>
      </c>
      <c r="AT7713" t="s">
        <v>82</v>
      </c>
      <c r="AW7713" t="s">
        <v>82</v>
      </c>
      <c r="AY7713" t="s">
        <v>1884</v>
      </c>
      <c r="AZ7713" t="s">
        <v>1760</v>
      </c>
      <c r="BA7713" t="s">
        <v>1612</v>
      </c>
      <c r="BB7713">
        <v>83025</v>
      </c>
      <c r="BC7713" t="s">
        <v>87</v>
      </c>
      <c r="BH7713" t="s">
        <v>4643</v>
      </c>
      <c r="BJ7713">
        <v>830331360</v>
      </c>
    </row>
    <row r="7714" spans="1:62" x14ac:dyDescent="0.25">
      <c r="A7714" t="s">
        <v>37440</v>
      </c>
      <c r="B7714" s="2">
        <v>43564</v>
      </c>
      <c r="C7714" t="s">
        <v>63</v>
      </c>
      <c r="D7714" s="3">
        <v>43501.47990111111</v>
      </c>
      <c r="E7714" t="s">
        <v>64</v>
      </c>
      <c r="F7714" s="2">
        <v>43586</v>
      </c>
      <c r="G7714" s="2">
        <v>43830</v>
      </c>
      <c r="H7714" t="s">
        <v>37441</v>
      </c>
      <c r="I7714" t="s">
        <v>67</v>
      </c>
      <c r="J7714" t="s">
        <v>37442</v>
      </c>
      <c r="K7714" t="s">
        <v>37443</v>
      </c>
      <c r="L7714" t="s">
        <v>37444</v>
      </c>
      <c r="M7714" t="s">
        <v>859</v>
      </c>
      <c r="N7714">
        <v>98597</v>
      </c>
      <c r="O7714" t="s">
        <v>70</v>
      </c>
      <c r="Q7714" t="s">
        <v>37445</v>
      </c>
      <c r="S7714" t="s">
        <v>82</v>
      </c>
      <c r="U7714" t="s">
        <v>92</v>
      </c>
      <c r="X7714" t="s">
        <v>1642</v>
      </c>
      <c r="Y7714" t="str">
        <f>"45-4011"</f>
        <v>45-4011</v>
      </c>
      <c r="Z7714" t="s">
        <v>763</v>
      </c>
      <c r="AA7714">
        <v>115310</v>
      </c>
      <c r="AB7714">
        <v>10</v>
      </c>
      <c r="AC7714">
        <v>10</v>
      </c>
      <c r="AD7714" t="s">
        <v>79</v>
      </c>
      <c r="AE7714" t="s">
        <v>80</v>
      </c>
      <c r="AF7714">
        <v>40</v>
      </c>
      <c r="AG7714" s="4">
        <v>0.29166666666666669</v>
      </c>
      <c r="AH7714" s="4">
        <v>0.64583333333333337</v>
      </c>
      <c r="AI7714" s="5">
        <v>12.86</v>
      </c>
      <c r="AM7714" t="s">
        <v>82</v>
      </c>
      <c r="AO7714" t="s">
        <v>83</v>
      </c>
      <c r="AR7714" t="s">
        <v>82</v>
      </c>
      <c r="AT7714" t="s">
        <v>82</v>
      </c>
      <c r="AW7714" t="s">
        <v>72</v>
      </c>
      <c r="AX7714">
        <v>3</v>
      </c>
      <c r="AY7714" t="s">
        <v>37446</v>
      </c>
      <c r="AZ7714" t="s">
        <v>37447</v>
      </c>
      <c r="BA7714" t="s">
        <v>859</v>
      </c>
      <c r="BB7714">
        <v>98576</v>
      </c>
      <c r="BC7714" t="s">
        <v>79</v>
      </c>
      <c r="BD7714" t="s">
        <v>37448</v>
      </c>
      <c r="BH7714" t="s">
        <v>37449</v>
      </c>
      <c r="BI7714" t="s">
        <v>67</v>
      </c>
      <c r="BJ7714">
        <v>475497082</v>
      </c>
    </row>
    <row r="7715" spans="1:62" x14ac:dyDescent="0.25">
      <c r="A7715" t="s">
        <v>37647</v>
      </c>
      <c r="B7715" s="2">
        <v>43564</v>
      </c>
      <c r="C7715" t="s">
        <v>63</v>
      </c>
      <c r="D7715" s="3">
        <v>43510.412086979166</v>
      </c>
      <c r="E7715" t="s">
        <v>64</v>
      </c>
      <c r="F7715" s="2">
        <v>43600</v>
      </c>
      <c r="G7715" s="2">
        <v>43768</v>
      </c>
      <c r="H7715" t="s">
        <v>3640</v>
      </c>
      <c r="I7715" t="s">
        <v>37648</v>
      </c>
      <c r="J7715" t="s">
        <v>3642</v>
      </c>
      <c r="K7715" t="s">
        <v>37649</v>
      </c>
      <c r="L7715" t="s">
        <v>1588</v>
      </c>
      <c r="M7715" t="s">
        <v>1612</v>
      </c>
      <c r="N7715">
        <v>83001</v>
      </c>
      <c r="O7715" t="s">
        <v>70</v>
      </c>
      <c r="Q7715" t="s">
        <v>3644</v>
      </c>
      <c r="R7715">
        <v>149</v>
      </c>
      <c r="S7715" t="s">
        <v>72</v>
      </c>
      <c r="T7715" t="s">
        <v>1755</v>
      </c>
      <c r="U7715" t="s">
        <v>3891</v>
      </c>
      <c r="V7715" t="s">
        <v>3892</v>
      </c>
      <c r="W7715" t="s">
        <v>278</v>
      </c>
      <c r="X7715" t="s">
        <v>1012</v>
      </c>
      <c r="Y7715" t="str">
        <f>"37-2012"</f>
        <v>37-2012</v>
      </c>
      <c r="Z7715" t="s">
        <v>373</v>
      </c>
      <c r="AA7715">
        <v>721110</v>
      </c>
      <c r="AB7715">
        <v>9</v>
      </c>
      <c r="AC7715">
        <v>9</v>
      </c>
      <c r="AD7715" t="s">
        <v>79</v>
      </c>
      <c r="AE7715" t="s">
        <v>95</v>
      </c>
      <c r="AF7715">
        <v>35</v>
      </c>
      <c r="AG7715" s="4">
        <v>0.35416666666666669</v>
      </c>
      <c r="AH7715" s="4">
        <v>0.66666666666666663</v>
      </c>
      <c r="AI7715" s="5">
        <v>12.85</v>
      </c>
      <c r="AJ7715">
        <v>19.28</v>
      </c>
      <c r="AL7715" t="s">
        <v>81</v>
      </c>
      <c r="AM7715" t="s">
        <v>82</v>
      </c>
      <c r="AO7715" t="s">
        <v>83</v>
      </c>
      <c r="AR7715" t="s">
        <v>82</v>
      </c>
      <c r="AT7715" t="s">
        <v>82</v>
      </c>
      <c r="AW7715" t="s">
        <v>72</v>
      </c>
      <c r="AX7715">
        <v>3</v>
      </c>
      <c r="AY7715" t="s">
        <v>1588</v>
      </c>
      <c r="AZ7715" t="s">
        <v>1760</v>
      </c>
      <c r="BA7715" t="s">
        <v>1612</v>
      </c>
      <c r="BB7715">
        <v>83001</v>
      </c>
      <c r="BC7715" t="s">
        <v>87</v>
      </c>
      <c r="BH7715" t="s">
        <v>3647</v>
      </c>
      <c r="BJ7715">
        <v>830332853</v>
      </c>
    </row>
    <row r="7716" spans="1:62" x14ac:dyDescent="0.25">
      <c r="A7716" t="s">
        <v>37724</v>
      </c>
      <c r="B7716" s="2">
        <v>43564</v>
      </c>
      <c r="C7716" t="s">
        <v>63</v>
      </c>
      <c r="D7716" s="3">
        <v>43521.339728206018</v>
      </c>
      <c r="E7716" t="s">
        <v>64</v>
      </c>
      <c r="F7716" s="2">
        <v>43610</v>
      </c>
      <c r="G7716" s="2">
        <v>43762</v>
      </c>
      <c r="H7716" t="s">
        <v>4569</v>
      </c>
      <c r="J7716" t="s">
        <v>37725</v>
      </c>
      <c r="K7716" t="s">
        <v>2442</v>
      </c>
      <c r="L7716" t="s">
        <v>6394</v>
      </c>
      <c r="M7716" t="s">
        <v>859</v>
      </c>
      <c r="N7716">
        <v>98004</v>
      </c>
      <c r="O7716" t="s">
        <v>70</v>
      </c>
      <c r="P7716" t="s">
        <v>67</v>
      </c>
      <c r="Q7716" t="s">
        <v>4571</v>
      </c>
      <c r="S7716" t="s">
        <v>72</v>
      </c>
      <c r="T7716" t="s">
        <v>4498</v>
      </c>
      <c r="U7716" t="s">
        <v>4499</v>
      </c>
      <c r="V7716" t="s">
        <v>4500</v>
      </c>
      <c r="W7716" t="s">
        <v>859</v>
      </c>
      <c r="X7716" t="s">
        <v>4597</v>
      </c>
      <c r="Y7716" t="str">
        <f>"51-9032"</f>
        <v>51-9032</v>
      </c>
      <c r="Z7716" t="s">
        <v>1635</v>
      </c>
      <c r="AA7716">
        <v>311710</v>
      </c>
      <c r="AB7716">
        <v>7</v>
      </c>
      <c r="AC7716">
        <v>7</v>
      </c>
      <c r="AD7716" t="s">
        <v>79</v>
      </c>
      <c r="AE7716" t="s">
        <v>80</v>
      </c>
      <c r="AF7716">
        <v>40</v>
      </c>
      <c r="AG7716" s="4">
        <v>0.25</v>
      </c>
      <c r="AH7716" s="4">
        <v>0.75</v>
      </c>
      <c r="AI7716" s="6">
        <v>20</v>
      </c>
      <c r="AJ7716">
        <v>30</v>
      </c>
      <c r="AK7716">
        <v>60</v>
      </c>
      <c r="AL7716" t="s">
        <v>81</v>
      </c>
      <c r="AM7716" t="s">
        <v>82</v>
      </c>
      <c r="AO7716" t="s">
        <v>83</v>
      </c>
      <c r="AR7716" t="s">
        <v>82</v>
      </c>
      <c r="AT7716" t="s">
        <v>82</v>
      </c>
      <c r="AW7716" t="s">
        <v>72</v>
      </c>
      <c r="AX7716">
        <v>24</v>
      </c>
      <c r="AY7716" t="s">
        <v>4502</v>
      </c>
      <c r="AZ7716" t="s">
        <v>4575</v>
      </c>
      <c r="BA7716" t="s">
        <v>595</v>
      </c>
      <c r="BB7716">
        <v>99692</v>
      </c>
      <c r="BC7716" t="s">
        <v>79</v>
      </c>
      <c r="BH7716" t="s">
        <v>4576</v>
      </c>
      <c r="BJ7716">
        <v>911443701</v>
      </c>
    </row>
    <row r="7717" spans="1:62" x14ac:dyDescent="0.25">
      <c r="A7717" t="s">
        <v>37757</v>
      </c>
      <c r="B7717" s="2">
        <v>43564</v>
      </c>
      <c r="C7717" t="s">
        <v>63</v>
      </c>
      <c r="D7717" s="3">
        <v>43509.485978599536</v>
      </c>
      <c r="E7717" t="s">
        <v>64</v>
      </c>
      <c r="F7717" s="2">
        <v>43593</v>
      </c>
      <c r="G7717" s="2">
        <v>43869</v>
      </c>
      <c r="H7717" t="s">
        <v>37758</v>
      </c>
      <c r="I7717" t="s">
        <v>37759</v>
      </c>
      <c r="J7717" t="s">
        <v>37760</v>
      </c>
      <c r="K7717" t="s">
        <v>130</v>
      </c>
      <c r="L7717" t="s">
        <v>37761</v>
      </c>
      <c r="M7717" t="s">
        <v>105</v>
      </c>
      <c r="N7717">
        <v>78566</v>
      </c>
      <c r="O7717" t="s">
        <v>70</v>
      </c>
      <c r="P7717" t="s">
        <v>130</v>
      </c>
      <c r="Q7717" t="s">
        <v>37762</v>
      </c>
      <c r="R7717">
        <v>0</v>
      </c>
      <c r="S7717" t="s">
        <v>82</v>
      </c>
      <c r="U7717" t="s">
        <v>92</v>
      </c>
      <c r="X7717" t="s">
        <v>37763</v>
      </c>
      <c r="Y7717" t="str">
        <f>"45-3011"</f>
        <v>45-3011</v>
      </c>
      <c r="Z7717" t="s">
        <v>1652</v>
      </c>
      <c r="AA7717">
        <v>114112</v>
      </c>
      <c r="AB7717">
        <v>8</v>
      </c>
      <c r="AC7717">
        <v>8</v>
      </c>
      <c r="AD7717" t="s">
        <v>79</v>
      </c>
      <c r="AE7717" t="s">
        <v>80</v>
      </c>
      <c r="AF7717">
        <v>40</v>
      </c>
      <c r="AG7717" s="4">
        <v>0.83333333333333337</v>
      </c>
      <c r="AH7717" s="4">
        <v>0.16666666666666666</v>
      </c>
      <c r="AI7717" s="5">
        <v>10.61</v>
      </c>
      <c r="AJ7717">
        <v>15.92</v>
      </c>
      <c r="AL7717" t="s">
        <v>81</v>
      </c>
      <c r="AM7717" t="s">
        <v>82</v>
      </c>
      <c r="AO7717" t="s">
        <v>83</v>
      </c>
      <c r="AP7717" t="s">
        <v>130</v>
      </c>
      <c r="AQ7717" t="s">
        <v>130</v>
      </c>
      <c r="AR7717" t="s">
        <v>82</v>
      </c>
      <c r="AT7717" t="s">
        <v>82</v>
      </c>
      <c r="AW7717" t="s">
        <v>72</v>
      </c>
      <c r="AX7717">
        <v>1</v>
      </c>
      <c r="AY7717" t="s">
        <v>37764</v>
      </c>
      <c r="AZ7717" t="s">
        <v>5603</v>
      </c>
      <c r="BA7717" t="s">
        <v>105</v>
      </c>
      <c r="BB7717">
        <v>78578</v>
      </c>
      <c r="BC7717" t="s">
        <v>87</v>
      </c>
      <c r="BH7717" t="s">
        <v>37765</v>
      </c>
      <c r="BI7717" t="s">
        <v>130</v>
      </c>
      <c r="BJ7717">
        <v>800539460</v>
      </c>
    </row>
    <row r="7718" spans="1:62" x14ac:dyDescent="0.25">
      <c r="A7718" t="s">
        <v>37766</v>
      </c>
      <c r="B7718" s="2">
        <v>43564</v>
      </c>
      <c r="C7718" t="s">
        <v>63</v>
      </c>
      <c r="D7718" s="3">
        <v>43528.762235196758</v>
      </c>
      <c r="E7718" t="s">
        <v>64</v>
      </c>
      <c r="F7718" s="2">
        <v>43603</v>
      </c>
      <c r="G7718" s="2">
        <v>43738</v>
      </c>
      <c r="H7718" t="s">
        <v>37767</v>
      </c>
      <c r="J7718" t="s">
        <v>37768</v>
      </c>
      <c r="L7718" t="s">
        <v>17859</v>
      </c>
      <c r="M7718" t="s">
        <v>649</v>
      </c>
      <c r="N7718">
        <v>85260</v>
      </c>
      <c r="O7718" t="s">
        <v>70</v>
      </c>
      <c r="P7718" t="s">
        <v>67</v>
      </c>
      <c r="Q7718" t="s">
        <v>37769</v>
      </c>
      <c r="S7718" t="s">
        <v>72</v>
      </c>
      <c r="T7718" t="s">
        <v>37770</v>
      </c>
      <c r="U7718" t="s">
        <v>37771</v>
      </c>
      <c r="V7718" t="s">
        <v>37772</v>
      </c>
      <c r="W7718" t="s">
        <v>3857</v>
      </c>
      <c r="X7718" t="s">
        <v>37773</v>
      </c>
      <c r="Y7718" t="str">
        <f>"35-2014"</f>
        <v>35-2014</v>
      </c>
      <c r="Z7718" t="s">
        <v>301</v>
      </c>
      <c r="AA7718">
        <v>713990</v>
      </c>
      <c r="AB7718">
        <v>15</v>
      </c>
      <c r="AC7718">
        <v>15</v>
      </c>
      <c r="AD7718" t="s">
        <v>79</v>
      </c>
      <c r="AE7718" t="s">
        <v>80</v>
      </c>
      <c r="AF7718">
        <v>35</v>
      </c>
      <c r="AG7718" s="4">
        <v>0.25</v>
      </c>
      <c r="AH7718" s="4">
        <v>0.99652777777777779</v>
      </c>
      <c r="AI7718" s="6">
        <v>17</v>
      </c>
      <c r="AJ7718">
        <v>25.5</v>
      </c>
      <c r="AK7718">
        <v>25.5</v>
      </c>
      <c r="AL7718" t="s">
        <v>81</v>
      </c>
      <c r="AM7718" t="s">
        <v>82</v>
      </c>
      <c r="AO7718" t="s">
        <v>213</v>
      </c>
      <c r="AP7718" t="s">
        <v>67</v>
      </c>
      <c r="AQ7718" t="s">
        <v>67</v>
      </c>
      <c r="AR7718" t="s">
        <v>82</v>
      </c>
      <c r="AT7718" t="s">
        <v>82</v>
      </c>
      <c r="AW7718" t="s">
        <v>72</v>
      </c>
      <c r="AX7718">
        <v>12</v>
      </c>
      <c r="AY7718" t="s">
        <v>14212</v>
      </c>
      <c r="AZ7718" t="s">
        <v>6542</v>
      </c>
      <c r="BA7718" t="s">
        <v>232</v>
      </c>
      <c r="BB7718">
        <v>11978</v>
      </c>
      <c r="BC7718" t="s">
        <v>87</v>
      </c>
      <c r="BH7718" t="s">
        <v>37774</v>
      </c>
      <c r="BJ7718">
        <v>262070192</v>
      </c>
    </row>
    <row r="7719" spans="1:62" x14ac:dyDescent="0.25">
      <c r="A7719" t="s">
        <v>37775</v>
      </c>
      <c r="B7719" s="2">
        <v>43564</v>
      </c>
      <c r="C7719" t="s">
        <v>63</v>
      </c>
      <c r="D7719" s="3">
        <v>43510.466323009263</v>
      </c>
      <c r="E7719" t="s">
        <v>64</v>
      </c>
      <c r="F7719" s="2">
        <v>43593</v>
      </c>
      <c r="G7719" s="2">
        <v>43869</v>
      </c>
      <c r="H7719" t="s">
        <v>37776</v>
      </c>
      <c r="I7719" t="s">
        <v>67</v>
      </c>
      <c r="J7719" t="s">
        <v>37777</v>
      </c>
      <c r="K7719" t="s">
        <v>37778</v>
      </c>
      <c r="L7719" t="s">
        <v>37779</v>
      </c>
      <c r="M7719" t="s">
        <v>105</v>
      </c>
      <c r="N7719">
        <v>78578</v>
      </c>
      <c r="O7719" t="s">
        <v>70</v>
      </c>
      <c r="P7719" t="s">
        <v>67</v>
      </c>
      <c r="Q7719" t="s">
        <v>37780</v>
      </c>
      <c r="R7719">
        <v>0</v>
      </c>
      <c r="S7719" t="s">
        <v>82</v>
      </c>
      <c r="U7719" t="s">
        <v>92</v>
      </c>
      <c r="X7719" t="s">
        <v>37763</v>
      </c>
      <c r="Y7719" t="str">
        <f>"45-3011"</f>
        <v>45-3011</v>
      </c>
      <c r="Z7719" t="s">
        <v>1652</v>
      </c>
      <c r="AA7719">
        <v>114112</v>
      </c>
      <c r="AB7719">
        <v>22</v>
      </c>
      <c r="AC7719">
        <v>22</v>
      </c>
      <c r="AD7719" t="s">
        <v>79</v>
      </c>
      <c r="AE7719" t="s">
        <v>80</v>
      </c>
      <c r="AF7719">
        <v>40</v>
      </c>
      <c r="AG7719" s="4">
        <v>0.83333333333333337</v>
      </c>
      <c r="AH7719" s="4">
        <v>0.16666666666666666</v>
      </c>
      <c r="AI7719" s="5">
        <v>10.61</v>
      </c>
      <c r="AJ7719">
        <v>15.92</v>
      </c>
      <c r="AL7719" t="s">
        <v>81</v>
      </c>
      <c r="AM7719" t="s">
        <v>82</v>
      </c>
      <c r="AO7719" t="s">
        <v>83</v>
      </c>
      <c r="AR7719" t="s">
        <v>82</v>
      </c>
      <c r="AT7719" t="s">
        <v>82</v>
      </c>
      <c r="AW7719" t="s">
        <v>72</v>
      </c>
      <c r="AX7719">
        <v>1</v>
      </c>
      <c r="AY7719" t="s">
        <v>37764</v>
      </c>
      <c r="AZ7719" t="s">
        <v>5603</v>
      </c>
      <c r="BA7719" t="s">
        <v>105</v>
      </c>
      <c r="BB7719">
        <v>78578</v>
      </c>
      <c r="BC7719" t="s">
        <v>87</v>
      </c>
      <c r="BH7719" t="s">
        <v>37781</v>
      </c>
      <c r="BI7719" t="s">
        <v>37782</v>
      </c>
      <c r="BJ7719">
        <v>742964025</v>
      </c>
    </row>
    <row r="7720" spans="1:62" x14ac:dyDescent="0.25">
      <c r="A7720" t="s">
        <v>37783</v>
      </c>
      <c r="B7720" s="2">
        <v>43564</v>
      </c>
      <c r="C7720" t="s">
        <v>63</v>
      </c>
      <c r="D7720" s="3">
        <v>43528.769637986108</v>
      </c>
      <c r="E7720" t="s">
        <v>64</v>
      </c>
      <c r="F7720" s="2">
        <v>43603</v>
      </c>
      <c r="G7720" s="2">
        <v>43738</v>
      </c>
      <c r="H7720" t="s">
        <v>37784</v>
      </c>
      <c r="I7720" t="s">
        <v>37785</v>
      </c>
      <c r="J7720" t="s">
        <v>37768</v>
      </c>
      <c r="L7720" t="s">
        <v>17859</v>
      </c>
      <c r="M7720" t="s">
        <v>649</v>
      </c>
      <c r="N7720">
        <v>85260</v>
      </c>
      <c r="O7720" t="s">
        <v>70</v>
      </c>
      <c r="P7720" t="s">
        <v>67</v>
      </c>
      <c r="Q7720" t="s">
        <v>37786</v>
      </c>
      <c r="S7720" t="s">
        <v>72</v>
      </c>
      <c r="T7720" t="s">
        <v>37770</v>
      </c>
      <c r="U7720" t="s">
        <v>37771</v>
      </c>
      <c r="V7720" t="s">
        <v>37772</v>
      </c>
      <c r="W7720" t="s">
        <v>3857</v>
      </c>
      <c r="X7720" t="s">
        <v>37787</v>
      </c>
      <c r="Y7720" t="str">
        <f>"35-3011"</f>
        <v>35-3011</v>
      </c>
      <c r="Z7720" t="s">
        <v>3129</v>
      </c>
      <c r="AA7720">
        <v>713990</v>
      </c>
      <c r="AB7720">
        <v>2</v>
      </c>
      <c r="AC7720">
        <v>2</v>
      </c>
      <c r="AD7720" t="s">
        <v>79</v>
      </c>
      <c r="AE7720" t="s">
        <v>80</v>
      </c>
      <c r="AF7720">
        <v>35</v>
      </c>
      <c r="AG7720" s="4">
        <v>0.25</v>
      </c>
      <c r="AH7720" s="4">
        <v>0</v>
      </c>
      <c r="AI7720" s="5">
        <v>16.57</v>
      </c>
      <c r="AJ7720">
        <v>24.86</v>
      </c>
      <c r="AK7720">
        <v>24.86</v>
      </c>
      <c r="AL7720" t="s">
        <v>81</v>
      </c>
      <c r="AM7720" t="s">
        <v>82</v>
      </c>
      <c r="AO7720" t="s">
        <v>213</v>
      </c>
      <c r="AP7720" t="s">
        <v>67</v>
      </c>
      <c r="AQ7720" t="s">
        <v>67</v>
      </c>
      <c r="AR7720" t="s">
        <v>82</v>
      </c>
      <c r="AT7720" t="s">
        <v>82</v>
      </c>
      <c r="AW7720" t="s">
        <v>72</v>
      </c>
      <c r="AX7720">
        <v>12</v>
      </c>
      <c r="AY7720" t="s">
        <v>14212</v>
      </c>
      <c r="AZ7720" t="s">
        <v>6542</v>
      </c>
      <c r="BA7720" t="s">
        <v>232</v>
      </c>
      <c r="BB7720">
        <v>11978</v>
      </c>
      <c r="BC7720" t="s">
        <v>87</v>
      </c>
      <c r="BH7720" t="s">
        <v>37774</v>
      </c>
      <c r="BJ7720">
        <v>262070192</v>
      </c>
    </row>
    <row r="7721" spans="1:62" x14ac:dyDescent="0.25">
      <c r="A7721" t="s">
        <v>37793</v>
      </c>
      <c r="B7721" s="2">
        <v>43564</v>
      </c>
      <c r="C7721" t="s">
        <v>63</v>
      </c>
      <c r="D7721" s="3">
        <v>43511.23307652778</v>
      </c>
      <c r="E7721" t="s">
        <v>64</v>
      </c>
      <c r="F7721" s="2">
        <v>43593</v>
      </c>
      <c r="G7721" s="2">
        <v>43869</v>
      </c>
      <c r="H7721" t="s">
        <v>37794</v>
      </c>
      <c r="I7721" t="s">
        <v>37795</v>
      </c>
      <c r="J7721" t="s">
        <v>37796</v>
      </c>
      <c r="K7721" t="s">
        <v>130</v>
      </c>
      <c r="L7721" t="s">
        <v>37797</v>
      </c>
      <c r="M7721" t="s">
        <v>105</v>
      </c>
      <c r="N7721">
        <v>78566</v>
      </c>
      <c r="O7721" t="s">
        <v>70</v>
      </c>
      <c r="P7721" t="s">
        <v>67</v>
      </c>
      <c r="Q7721" t="s">
        <v>37798</v>
      </c>
      <c r="R7721">
        <v>0</v>
      </c>
      <c r="S7721" t="s">
        <v>82</v>
      </c>
      <c r="U7721" t="s">
        <v>92</v>
      </c>
      <c r="X7721" t="s">
        <v>37763</v>
      </c>
      <c r="Y7721" t="str">
        <f>"45-3011"</f>
        <v>45-3011</v>
      </c>
      <c r="Z7721" t="s">
        <v>1652</v>
      </c>
      <c r="AA7721">
        <v>114112</v>
      </c>
      <c r="AB7721">
        <v>2</v>
      </c>
      <c r="AC7721">
        <v>2</v>
      </c>
      <c r="AD7721" t="s">
        <v>79</v>
      </c>
      <c r="AE7721" t="s">
        <v>80</v>
      </c>
      <c r="AF7721">
        <v>40</v>
      </c>
      <c r="AG7721" s="4">
        <v>0.83333333333333337</v>
      </c>
      <c r="AH7721" s="4">
        <v>0.16666666666666666</v>
      </c>
      <c r="AI7721" s="5">
        <v>10.61</v>
      </c>
      <c r="AJ7721">
        <v>15.92</v>
      </c>
      <c r="AL7721" t="s">
        <v>81</v>
      </c>
      <c r="AM7721" t="s">
        <v>82</v>
      </c>
      <c r="AO7721" t="s">
        <v>83</v>
      </c>
      <c r="AR7721" t="s">
        <v>82</v>
      </c>
      <c r="AT7721" t="s">
        <v>82</v>
      </c>
      <c r="AW7721" t="s">
        <v>72</v>
      </c>
      <c r="AX7721">
        <v>1</v>
      </c>
      <c r="AY7721" t="s">
        <v>10470</v>
      </c>
      <c r="AZ7721" t="s">
        <v>5603</v>
      </c>
      <c r="BA7721" t="s">
        <v>105</v>
      </c>
      <c r="BB7721">
        <v>78520</v>
      </c>
      <c r="BC7721" t="s">
        <v>87</v>
      </c>
      <c r="BH7721" t="s">
        <v>37799</v>
      </c>
      <c r="BI7721" t="s">
        <v>130</v>
      </c>
      <c r="BJ7721">
        <v>742994554</v>
      </c>
    </row>
    <row r="7722" spans="1:62" x14ac:dyDescent="0.25">
      <c r="A7722" t="s">
        <v>37807</v>
      </c>
      <c r="B7722" s="2">
        <v>43564</v>
      </c>
      <c r="C7722" t="s">
        <v>63</v>
      </c>
      <c r="D7722" s="3">
        <v>43528.781449618058</v>
      </c>
      <c r="E7722" t="s">
        <v>64</v>
      </c>
      <c r="F7722" s="2">
        <v>43603</v>
      </c>
      <c r="G7722" s="2">
        <v>43738</v>
      </c>
      <c r="H7722" t="s">
        <v>37784</v>
      </c>
      <c r="J7722" t="s">
        <v>37768</v>
      </c>
      <c r="L7722" t="s">
        <v>17859</v>
      </c>
      <c r="M7722" t="s">
        <v>649</v>
      </c>
      <c r="N7722">
        <v>85260</v>
      </c>
      <c r="O7722" t="s">
        <v>70</v>
      </c>
      <c r="P7722" t="s">
        <v>67</v>
      </c>
      <c r="Q7722" t="s">
        <v>37786</v>
      </c>
      <c r="S7722" t="s">
        <v>72</v>
      </c>
      <c r="T7722" t="s">
        <v>37770</v>
      </c>
      <c r="U7722" t="s">
        <v>37771</v>
      </c>
      <c r="V7722" t="s">
        <v>37772</v>
      </c>
      <c r="W7722" t="s">
        <v>3857</v>
      </c>
      <c r="X7722" t="s">
        <v>37808</v>
      </c>
      <c r="Y7722" t="str">
        <f>"53-3041"</f>
        <v>53-3041</v>
      </c>
      <c r="Z7722" t="s">
        <v>21129</v>
      </c>
      <c r="AA7722">
        <v>713990</v>
      </c>
      <c r="AB7722">
        <v>2</v>
      </c>
      <c r="AC7722">
        <v>2</v>
      </c>
      <c r="AD7722" t="s">
        <v>79</v>
      </c>
      <c r="AE7722" t="s">
        <v>80</v>
      </c>
      <c r="AF7722">
        <v>35</v>
      </c>
      <c r="AG7722" s="4">
        <v>0.25</v>
      </c>
      <c r="AH7722" s="4">
        <v>0</v>
      </c>
      <c r="AI7722" s="6">
        <v>16</v>
      </c>
      <c r="AJ7722">
        <v>24</v>
      </c>
      <c r="AK7722">
        <v>24</v>
      </c>
      <c r="AL7722" t="s">
        <v>81</v>
      </c>
      <c r="AM7722" t="s">
        <v>82</v>
      </c>
      <c r="AO7722" t="s">
        <v>213</v>
      </c>
      <c r="AP7722" t="s">
        <v>67</v>
      </c>
      <c r="AQ7722" t="s">
        <v>67</v>
      </c>
      <c r="AR7722" t="s">
        <v>82</v>
      </c>
      <c r="AT7722" t="s">
        <v>82</v>
      </c>
      <c r="AW7722" t="s">
        <v>72</v>
      </c>
      <c r="AX7722">
        <v>12</v>
      </c>
      <c r="AY7722" t="s">
        <v>14212</v>
      </c>
      <c r="AZ7722" t="s">
        <v>6542</v>
      </c>
      <c r="BA7722" t="s">
        <v>232</v>
      </c>
      <c r="BB7722">
        <v>11978</v>
      </c>
      <c r="BC7722" t="s">
        <v>79</v>
      </c>
      <c r="BH7722" t="s">
        <v>37774</v>
      </c>
      <c r="BJ7722">
        <v>262070192</v>
      </c>
    </row>
    <row r="7723" spans="1:62" x14ac:dyDescent="0.25">
      <c r="A7723" t="s">
        <v>37809</v>
      </c>
      <c r="B7723" s="2">
        <v>43564</v>
      </c>
      <c r="C7723" t="s">
        <v>63</v>
      </c>
      <c r="D7723" s="3">
        <v>43510.47611116898</v>
      </c>
      <c r="E7723" t="s">
        <v>64</v>
      </c>
      <c r="F7723" s="2">
        <v>43593</v>
      </c>
      <c r="G7723" s="2">
        <v>43869</v>
      </c>
      <c r="H7723" t="s">
        <v>37810</v>
      </c>
      <c r="I7723" t="s">
        <v>130</v>
      </c>
      <c r="J7723" t="s">
        <v>37811</v>
      </c>
      <c r="K7723" t="s">
        <v>37812</v>
      </c>
      <c r="L7723" t="s">
        <v>37779</v>
      </c>
      <c r="M7723" t="s">
        <v>105</v>
      </c>
      <c r="N7723">
        <v>78578</v>
      </c>
      <c r="O7723" t="s">
        <v>70</v>
      </c>
      <c r="P7723" t="s">
        <v>130</v>
      </c>
      <c r="Q7723" t="s">
        <v>37813</v>
      </c>
      <c r="R7723">
        <v>0</v>
      </c>
      <c r="S7723" t="s">
        <v>82</v>
      </c>
      <c r="U7723" t="s">
        <v>92</v>
      </c>
      <c r="X7723" t="s">
        <v>37763</v>
      </c>
      <c r="Y7723" t="str">
        <f>"45-3011"</f>
        <v>45-3011</v>
      </c>
      <c r="Z7723" t="s">
        <v>1652</v>
      </c>
      <c r="AA7723">
        <v>114112</v>
      </c>
      <c r="AB7723">
        <v>18</v>
      </c>
      <c r="AC7723">
        <v>18</v>
      </c>
      <c r="AD7723" t="s">
        <v>79</v>
      </c>
      <c r="AE7723" t="s">
        <v>80</v>
      </c>
      <c r="AF7723">
        <v>40</v>
      </c>
      <c r="AG7723" s="4">
        <v>0.83333333333333337</v>
      </c>
      <c r="AH7723" s="4">
        <v>0.16666666666666666</v>
      </c>
      <c r="AI7723" s="5">
        <v>10.61</v>
      </c>
      <c r="AJ7723">
        <v>15.92</v>
      </c>
      <c r="AL7723" t="s">
        <v>81</v>
      </c>
      <c r="AM7723" t="s">
        <v>82</v>
      </c>
      <c r="AO7723" t="s">
        <v>83</v>
      </c>
      <c r="AR7723" t="s">
        <v>82</v>
      </c>
      <c r="AT7723" t="s">
        <v>82</v>
      </c>
      <c r="AW7723" t="s">
        <v>72</v>
      </c>
      <c r="AX7723">
        <v>1</v>
      </c>
      <c r="AY7723" t="s">
        <v>37764</v>
      </c>
      <c r="AZ7723" t="s">
        <v>5603</v>
      </c>
      <c r="BA7723" t="s">
        <v>105</v>
      </c>
      <c r="BB7723">
        <v>78578</v>
      </c>
      <c r="BC7723" t="s">
        <v>87</v>
      </c>
      <c r="BH7723" t="s">
        <v>37814</v>
      </c>
      <c r="BI7723" t="s">
        <v>130</v>
      </c>
      <c r="BJ7723">
        <v>742320806</v>
      </c>
    </row>
    <row r="7724" spans="1:62" x14ac:dyDescent="0.25">
      <c r="A7724" t="s">
        <v>37818</v>
      </c>
      <c r="B7724" s="2">
        <v>43564</v>
      </c>
      <c r="C7724" t="s">
        <v>63</v>
      </c>
      <c r="D7724" s="3">
        <v>43510.491582824077</v>
      </c>
      <c r="E7724" t="s">
        <v>64</v>
      </c>
      <c r="F7724" s="2">
        <v>43593</v>
      </c>
      <c r="G7724" s="2">
        <v>43869</v>
      </c>
      <c r="H7724" t="s">
        <v>37819</v>
      </c>
      <c r="I7724" t="s">
        <v>37820</v>
      </c>
      <c r="J7724" t="s">
        <v>37821</v>
      </c>
      <c r="K7724" t="s">
        <v>37822</v>
      </c>
      <c r="L7724" t="s">
        <v>37779</v>
      </c>
      <c r="M7724" t="s">
        <v>105</v>
      </c>
      <c r="N7724">
        <v>78578</v>
      </c>
      <c r="O7724" t="s">
        <v>70</v>
      </c>
      <c r="P7724" t="s">
        <v>67</v>
      </c>
      <c r="Q7724" t="s">
        <v>37823</v>
      </c>
      <c r="S7724" t="s">
        <v>82</v>
      </c>
      <c r="U7724" t="s">
        <v>92</v>
      </c>
      <c r="X7724" t="s">
        <v>37824</v>
      </c>
      <c r="Y7724" t="str">
        <f>"45-3011"</f>
        <v>45-3011</v>
      </c>
      <c r="Z7724" t="s">
        <v>1652</v>
      </c>
      <c r="AA7724">
        <v>114112</v>
      </c>
      <c r="AB7724">
        <v>8</v>
      </c>
      <c r="AC7724">
        <v>8</v>
      </c>
      <c r="AD7724" t="s">
        <v>79</v>
      </c>
      <c r="AE7724" t="s">
        <v>80</v>
      </c>
      <c r="AF7724">
        <v>40</v>
      </c>
      <c r="AG7724" s="4">
        <v>0.83333333333333337</v>
      </c>
      <c r="AH7724" s="4">
        <v>0.33333333333333331</v>
      </c>
      <c r="AI7724" s="5">
        <v>10.61</v>
      </c>
      <c r="AJ7724">
        <v>15.92</v>
      </c>
      <c r="AL7724" t="s">
        <v>81</v>
      </c>
      <c r="AM7724" t="s">
        <v>82</v>
      </c>
      <c r="AO7724" t="s">
        <v>83</v>
      </c>
      <c r="AR7724" t="s">
        <v>82</v>
      </c>
      <c r="AT7724" t="s">
        <v>82</v>
      </c>
      <c r="AW7724" t="s">
        <v>72</v>
      </c>
      <c r="AX7724">
        <v>1</v>
      </c>
      <c r="AY7724" t="s">
        <v>37779</v>
      </c>
      <c r="AZ7724" t="s">
        <v>37148</v>
      </c>
      <c r="BA7724" t="s">
        <v>105</v>
      </c>
      <c r="BB7724">
        <v>78578</v>
      </c>
      <c r="BC7724" t="s">
        <v>87</v>
      </c>
      <c r="BH7724" t="s">
        <v>37825</v>
      </c>
      <c r="BI7724" t="s">
        <v>37821</v>
      </c>
      <c r="BJ7724">
        <v>742735456</v>
      </c>
    </row>
    <row r="7725" spans="1:62" x14ac:dyDescent="0.25">
      <c r="A7725" t="s">
        <v>37828</v>
      </c>
      <c r="B7725" s="2">
        <v>43564</v>
      </c>
      <c r="C7725" t="s">
        <v>63</v>
      </c>
      <c r="D7725" s="3">
        <v>43528.771604479167</v>
      </c>
      <c r="E7725" t="s">
        <v>64</v>
      </c>
      <c r="F7725" s="2">
        <v>43603</v>
      </c>
      <c r="G7725" s="2">
        <v>43742</v>
      </c>
      <c r="H7725" t="s">
        <v>37784</v>
      </c>
      <c r="I7725" t="s">
        <v>37785</v>
      </c>
      <c r="J7725" t="s">
        <v>37768</v>
      </c>
      <c r="L7725" t="s">
        <v>17859</v>
      </c>
      <c r="M7725" t="s">
        <v>649</v>
      </c>
      <c r="N7725">
        <v>85260</v>
      </c>
      <c r="O7725" t="s">
        <v>70</v>
      </c>
      <c r="P7725" t="s">
        <v>67</v>
      </c>
      <c r="Q7725" t="s">
        <v>37786</v>
      </c>
      <c r="S7725" t="s">
        <v>72</v>
      </c>
      <c r="T7725" t="s">
        <v>37770</v>
      </c>
      <c r="U7725" t="s">
        <v>37771</v>
      </c>
      <c r="V7725" t="s">
        <v>37772</v>
      </c>
      <c r="W7725" t="s">
        <v>3857</v>
      </c>
      <c r="X7725" t="s">
        <v>37829</v>
      </c>
      <c r="Y7725" t="str">
        <f>"35-9021"</f>
        <v>35-9021</v>
      </c>
      <c r="Z7725" t="s">
        <v>1241</v>
      </c>
      <c r="AA7725">
        <v>713990</v>
      </c>
      <c r="AB7725">
        <v>5</v>
      </c>
      <c r="AC7725">
        <v>5</v>
      </c>
      <c r="AD7725" t="s">
        <v>79</v>
      </c>
      <c r="AE7725" t="s">
        <v>80</v>
      </c>
      <c r="AF7725">
        <v>35</v>
      </c>
      <c r="AG7725" s="4">
        <v>0.25</v>
      </c>
      <c r="AH7725" s="4">
        <v>0</v>
      </c>
      <c r="AI7725" s="6">
        <v>16</v>
      </c>
      <c r="AJ7725">
        <v>24</v>
      </c>
      <c r="AK7725">
        <v>24</v>
      </c>
      <c r="AL7725" t="s">
        <v>81</v>
      </c>
      <c r="AM7725" t="s">
        <v>82</v>
      </c>
      <c r="AO7725" t="s">
        <v>213</v>
      </c>
      <c r="AP7725" t="s">
        <v>67</v>
      </c>
      <c r="AQ7725" t="s">
        <v>67</v>
      </c>
      <c r="AR7725" t="s">
        <v>82</v>
      </c>
      <c r="AT7725" t="s">
        <v>82</v>
      </c>
      <c r="AW7725" t="s">
        <v>72</v>
      </c>
      <c r="AX7725">
        <v>3</v>
      </c>
      <c r="AY7725" t="s">
        <v>14212</v>
      </c>
      <c r="AZ7725" t="s">
        <v>6542</v>
      </c>
      <c r="BA7725" t="s">
        <v>232</v>
      </c>
      <c r="BB7725">
        <v>11978</v>
      </c>
      <c r="BC7725" t="s">
        <v>87</v>
      </c>
      <c r="BH7725" t="s">
        <v>37774</v>
      </c>
      <c r="BJ7725">
        <v>262070192</v>
      </c>
    </row>
    <row r="7726" spans="1:62" x14ac:dyDescent="0.25">
      <c r="A7726" t="s">
        <v>37841</v>
      </c>
      <c r="B7726" s="2">
        <v>43564</v>
      </c>
      <c r="C7726" t="s">
        <v>63</v>
      </c>
      <c r="D7726" s="3">
        <v>43510.153514976853</v>
      </c>
      <c r="E7726" t="s">
        <v>64</v>
      </c>
      <c r="F7726" s="2">
        <v>43593</v>
      </c>
      <c r="G7726" s="2">
        <v>43869</v>
      </c>
      <c r="H7726" t="s">
        <v>37842</v>
      </c>
      <c r="I7726" t="s">
        <v>37843</v>
      </c>
      <c r="J7726" t="s">
        <v>37844</v>
      </c>
      <c r="K7726" t="s">
        <v>130</v>
      </c>
      <c r="L7726" t="s">
        <v>37779</v>
      </c>
      <c r="M7726" t="s">
        <v>105</v>
      </c>
      <c r="N7726">
        <v>78578</v>
      </c>
      <c r="O7726" t="s">
        <v>70</v>
      </c>
      <c r="P7726" t="s">
        <v>67</v>
      </c>
      <c r="Q7726" t="s">
        <v>37845</v>
      </c>
      <c r="R7726">
        <v>0</v>
      </c>
      <c r="S7726" t="s">
        <v>82</v>
      </c>
      <c r="U7726" t="s">
        <v>92</v>
      </c>
      <c r="X7726" t="s">
        <v>37763</v>
      </c>
      <c r="Y7726" t="str">
        <f>"45-3011"</f>
        <v>45-3011</v>
      </c>
      <c r="Z7726" t="s">
        <v>1652</v>
      </c>
      <c r="AA7726">
        <v>114112</v>
      </c>
      <c r="AB7726">
        <v>6</v>
      </c>
      <c r="AC7726">
        <v>6</v>
      </c>
      <c r="AD7726" t="s">
        <v>79</v>
      </c>
      <c r="AE7726" t="s">
        <v>80</v>
      </c>
      <c r="AF7726">
        <v>40</v>
      </c>
      <c r="AG7726" s="4">
        <v>0.83333333333333337</v>
      </c>
      <c r="AH7726" s="4">
        <v>0.16666666666666666</v>
      </c>
      <c r="AI7726" s="5">
        <v>10.61</v>
      </c>
      <c r="AJ7726">
        <v>15.92</v>
      </c>
      <c r="AL7726" t="s">
        <v>81</v>
      </c>
      <c r="AM7726" t="s">
        <v>82</v>
      </c>
      <c r="AO7726" t="s">
        <v>83</v>
      </c>
      <c r="AP7726" t="s">
        <v>130</v>
      </c>
      <c r="AQ7726" t="s">
        <v>130</v>
      </c>
      <c r="AR7726" t="s">
        <v>82</v>
      </c>
      <c r="AT7726" t="s">
        <v>82</v>
      </c>
      <c r="AW7726" t="s">
        <v>72</v>
      </c>
      <c r="AX7726">
        <v>1</v>
      </c>
      <c r="AY7726" t="s">
        <v>37764</v>
      </c>
      <c r="AZ7726" t="s">
        <v>5603</v>
      </c>
      <c r="BA7726" t="s">
        <v>105</v>
      </c>
      <c r="BB7726">
        <v>78578</v>
      </c>
      <c r="BC7726" t="s">
        <v>87</v>
      </c>
      <c r="BH7726" t="s">
        <v>37781</v>
      </c>
      <c r="BI7726" t="s">
        <v>37846</v>
      </c>
      <c r="BJ7726">
        <v>800575354</v>
      </c>
    </row>
    <row r="7727" spans="1:62" x14ac:dyDescent="0.25">
      <c r="A7727" t="s">
        <v>37847</v>
      </c>
      <c r="B7727" s="2">
        <v>43564</v>
      </c>
      <c r="C7727" t="s">
        <v>63</v>
      </c>
      <c r="D7727" s="3">
        <v>43528.779234293979</v>
      </c>
      <c r="E7727" t="s">
        <v>64</v>
      </c>
      <c r="F7727" s="2">
        <v>43603</v>
      </c>
      <c r="G7727" s="2">
        <v>43738</v>
      </c>
      <c r="H7727" t="s">
        <v>37784</v>
      </c>
      <c r="I7727" t="s">
        <v>37785</v>
      </c>
      <c r="J7727" t="s">
        <v>37768</v>
      </c>
      <c r="L7727" t="s">
        <v>17859</v>
      </c>
      <c r="M7727" t="s">
        <v>649</v>
      </c>
      <c r="N7727">
        <v>85260</v>
      </c>
      <c r="O7727" t="s">
        <v>70</v>
      </c>
      <c r="P7727" t="s">
        <v>67</v>
      </c>
      <c r="Q7727" t="s">
        <v>37786</v>
      </c>
      <c r="S7727" t="s">
        <v>72</v>
      </c>
      <c r="T7727" t="s">
        <v>37770</v>
      </c>
      <c r="U7727" t="s">
        <v>37771</v>
      </c>
      <c r="V7727" t="s">
        <v>37772</v>
      </c>
      <c r="W7727" t="s">
        <v>3857</v>
      </c>
      <c r="X7727" t="s">
        <v>37848</v>
      </c>
      <c r="Y7727" t="str">
        <f>"35-3031"</f>
        <v>35-3031</v>
      </c>
      <c r="Z7727" t="s">
        <v>410</v>
      </c>
      <c r="AA7727">
        <v>713990</v>
      </c>
      <c r="AB7727">
        <v>2</v>
      </c>
      <c r="AC7727">
        <v>2</v>
      </c>
      <c r="AD7727" t="s">
        <v>79</v>
      </c>
      <c r="AE7727" t="s">
        <v>80</v>
      </c>
      <c r="AF7727">
        <v>35</v>
      </c>
      <c r="AG7727" s="4">
        <v>0.25</v>
      </c>
      <c r="AH7727" s="4">
        <v>0</v>
      </c>
      <c r="AI7727" s="6">
        <v>16</v>
      </c>
      <c r="AJ7727">
        <v>24</v>
      </c>
      <c r="AK7727">
        <v>24</v>
      </c>
      <c r="AL7727" t="s">
        <v>81</v>
      </c>
      <c r="AM7727" t="s">
        <v>82</v>
      </c>
      <c r="AO7727" t="s">
        <v>83</v>
      </c>
      <c r="AP7727" t="s">
        <v>67</v>
      </c>
      <c r="AQ7727" t="s">
        <v>67</v>
      </c>
      <c r="AR7727" t="s">
        <v>82</v>
      </c>
      <c r="AT7727" t="s">
        <v>82</v>
      </c>
      <c r="AW7727" t="s">
        <v>72</v>
      </c>
      <c r="AX7727">
        <v>12</v>
      </c>
      <c r="AY7727" t="s">
        <v>14212</v>
      </c>
      <c r="AZ7727" t="s">
        <v>6542</v>
      </c>
      <c r="BA7727" t="s">
        <v>232</v>
      </c>
      <c r="BB7727">
        <v>11978</v>
      </c>
      <c r="BC7727" t="s">
        <v>87</v>
      </c>
      <c r="BH7727" t="s">
        <v>37774</v>
      </c>
      <c r="BJ7727">
        <v>262070192</v>
      </c>
    </row>
    <row r="7728" spans="1:62" x14ac:dyDescent="0.25">
      <c r="A7728" t="s">
        <v>38226</v>
      </c>
      <c r="B7728" s="2">
        <v>43564</v>
      </c>
      <c r="C7728" t="s">
        <v>63</v>
      </c>
      <c r="D7728" s="3">
        <v>43525.574531909719</v>
      </c>
      <c r="E7728" t="s">
        <v>117</v>
      </c>
      <c r="H7728" t="s">
        <v>34624</v>
      </c>
      <c r="J7728" t="s">
        <v>34625</v>
      </c>
      <c r="L7728" t="s">
        <v>7808</v>
      </c>
      <c r="M7728" t="s">
        <v>774</v>
      </c>
      <c r="N7728">
        <v>81637</v>
      </c>
      <c r="O7728" t="s">
        <v>70</v>
      </c>
      <c r="Q7728" t="s">
        <v>34626</v>
      </c>
      <c r="S7728" t="s">
        <v>72</v>
      </c>
      <c r="T7728" t="s">
        <v>7810</v>
      </c>
      <c r="U7728" t="s">
        <v>7811</v>
      </c>
      <c r="V7728" t="s">
        <v>2867</v>
      </c>
      <c r="W7728" t="s">
        <v>774</v>
      </c>
      <c r="X7728" t="s">
        <v>3994</v>
      </c>
      <c r="Y7728" t="str">
        <f>"47-3016"</f>
        <v>47-3016</v>
      </c>
      <c r="Z7728" t="s">
        <v>3995</v>
      </c>
      <c r="AA7728">
        <v>23816</v>
      </c>
      <c r="AB7728">
        <v>5</v>
      </c>
      <c r="AD7728" t="s">
        <v>79</v>
      </c>
      <c r="AE7728" t="s">
        <v>95</v>
      </c>
      <c r="AF7728">
        <v>35</v>
      </c>
      <c r="AG7728" s="4">
        <v>0.33333333333333331</v>
      </c>
      <c r="AH7728" s="4">
        <v>0.70833333333333337</v>
      </c>
      <c r="AI7728" s="6">
        <v>15</v>
      </c>
      <c r="AJ7728">
        <v>22.5</v>
      </c>
      <c r="AM7728" t="s">
        <v>82</v>
      </c>
      <c r="AO7728" t="s">
        <v>83</v>
      </c>
      <c r="AR7728" t="s">
        <v>82</v>
      </c>
      <c r="AT7728" t="s">
        <v>82</v>
      </c>
      <c r="AW7728" t="s">
        <v>82</v>
      </c>
      <c r="AY7728" t="s">
        <v>7808</v>
      </c>
      <c r="AZ7728" t="s">
        <v>941</v>
      </c>
      <c r="BA7728" t="s">
        <v>774</v>
      </c>
      <c r="BB7728">
        <v>81637</v>
      </c>
      <c r="BC7728" t="s">
        <v>79</v>
      </c>
      <c r="BH7728" t="s">
        <v>34625</v>
      </c>
      <c r="BJ7728">
        <v>812438148</v>
      </c>
    </row>
    <row r="7729" spans="1:62" x14ac:dyDescent="0.25">
      <c r="A7729" t="s">
        <v>38276</v>
      </c>
      <c r="B7729" s="2">
        <v>43564</v>
      </c>
      <c r="C7729" t="s">
        <v>63</v>
      </c>
      <c r="D7729" s="3">
        <v>43529.338301215277</v>
      </c>
      <c r="E7729" t="s">
        <v>64</v>
      </c>
      <c r="F7729" s="2">
        <v>43617</v>
      </c>
      <c r="G7729" s="2">
        <v>43692</v>
      </c>
      <c r="H7729" t="s">
        <v>37591</v>
      </c>
      <c r="I7729" t="s">
        <v>37592</v>
      </c>
      <c r="J7729" t="s">
        <v>37593</v>
      </c>
      <c r="K7729" t="s">
        <v>37594</v>
      </c>
      <c r="L7729" t="s">
        <v>6394</v>
      </c>
      <c r="M7729" t="s">
        <v>859</v>
      </c>
      <c r="N7729">
        <v>98004</v>
      </c>
      <c r="O7729" t="s">
        <v>70</v>
      </c>
      <c r="Q7729" t="s">
        <v>37595</v>
      </c>
      <c r="S7729" t="s">
        <v>72</v>
      </c>
      <c r="T7729" t="s">
        <v>37596</v>
      </c>
      <c r="U7729" t="s">
        <v>23372</v>
      </c>
      <c r="V7729" t="s">
        <v>23373</v>
      </c>
      <c r="W7729" t="s">
        <v>859</v>
      </c>
      <c r="X7729" t="s">
        <v>37403</v>
      </c>
      <c r="Y7729" t="str">
        <f>"51-3092"</f>
        <v>51-3092</v>
      </c>
      <c r="Z7729" t="s">
        <v>6248</v>
      </c>
      <c r="AA7729">
        <v>425120</v>
      </c>
      <c r="AB7729">
        <v>16</v>
      </c>
      <c r="AC7729">
        <v>16</v>
      </c>
      <c r="AD7729" t="s">
        <v>79</v>
      </c>
      <c r="AE7729" t="s">
        <v>80</v>
      </c>
      <c r="AF7729">
        <v>40</v>
      </c>
      <c r="AG7729" s="4">
        <v>0.375</v>
      </c>
      <c r="AH7729" s="4">
        <v>0.95833333333333337</v>
      </c>
      <c r="AI7729" s="5">
        <v>14.5</v>
      </c>
      <c r="AJ7729">
        <v>21.75</v>
      </c>
      <c r="AL7729" t="s">
        <v>81</v>
      </c>
      <c r="AM7729" t="s">
        <v>82</v>
      </c>
      <c r="AO7729" t="s">
        <v>83</v>
      </c>
      <c r="AR7729" t="s">
        <v>82</v>
      </c>
      <c r="AT7729" t="s">
        <v>82</v>
      </c>
      <c r="AW7729" t="s">
        <v>72</v>
      </c>
      <c r="AX7729">
        <v>24</v>
      </c>
      <c r="AY7729" t="s">
        <v>37597</v>
      </c>
      <c r="AZ7729" t="s">
        <v>37598</v>
      </c>
      <c r="BA7729" t="s">
        <v>595</v>
      </c>
      <c r="BB7729">
        <v>99574</v>
      </c>
      <c r="BC7729" t="s">
        <v>79</v>
      </c>
      <c r="BH7729" t="s">
        <v>37599</v>
      </c>
      <c r="BJ7729">
        <v>980341241</v>
      </c>
    </row>
    <row r="7730" spans="1:62" x14ac:dyDescent="0.25">
      <c r="A7730" t="s">
        <v>38277</v>
      </c>
      <c r="B7730" s="2">
        <v>43564</v>
      </c>
      <c r="C7730" t="s">
        <v>63</v>
      </c>
      <c r="D7730" s="3">
        <v>43528.681034039349</v>
      </c>
      <c r="E7730" t="s">
        <v>64</v>
      </c>
      <c r="F7730" s="2">
        <v>43617</v>
      </c>
      <c r="G7730" s="2">
        <v>43728</v>
      </c>
      <c r="H7730" t="s">
        <v>23367</v>
      </c>
      <c r="J7730" t="s">
        <v>23368</v>
      </c>
      <c r="K7730" t="s">
        <v>23369</v>
      </c>
      <c r="L7730" t="s">
        <v>4500</v>
      </c>
      <c r="M7730" t="s">
        <v>859</v>
      </c>
      <c r="N7730">
        <v>98109</v>
      </c>
      <c r="O7730" t="s">
        <v>70</v>
      </c>
      <c r="Q7730" t="s">
        <v>23370</v>
      </c>
      <c r="S7730" t="s">
        <v>72</v>
      </c>
      <c r="T7730" t="s">
        <v>37534</v>
      </c>
      <c r="U7730" t="s">
        <v>23372</v>
      </c>
      <c r="V7730" t="s">
        <v>23373</v>
      </c>
      <c r="W7730" t="s">
        <v>859</v>
      </c>
      <c r="X7730" t="s">
        <v>37403</v>
      </c>
      <c r="Y7730" t="str">
        <f>"51-3092"</f>
        <v>51-3092</v>
      </c>
      <c r="Z7730" t="s">
        <v>6248</v>
      </c>
      <c r="AA7730">
        <v>311712</v>
      </c>
      <c r="AB7730">
        <v>12</v>
      </c>
      <c r="AC7730">
        <v>12</v>
      </c>
      <c r="AD7730" t="s">
        <v>79</v>
      </c>
      <c r="AE7730" t="s">
        <v>80</v>
      </c>
      <c r="AF7730">
        <v>40</v>
      </c>
      <c r="AG7730" s="4">
        <v>0.375</v>
      </c>
      <c r="AH7730" s="4">
        <v>0.95833333333333337</v>
      </c>
      <c r="AI7730" s="6">
        <v>15</v>
      </c>
      <c r="AJ7730">
        <v>22.5</v>
      </c>
      <c r="AK7730">
        <v>37.5</v>
      </c>
      <c r="AL7730" t="s">
        <v>81</v>
      </c>
      <c r="AM7730" t="s">
        <v>82</v>
      </c>
      <c r="AO7730" t="s">
        <v>83</v>
      </c>
      <c r="AP7730" t="s">
        <v>67</v>
      </c>
      <c r="AR7730" t="s">
        <v>82</v>
      </c>
      <c r="AT7730" t="s">
        <v>82</v>
      </c>
      <c r="AW7730" t="s">
        <v>72</v>
      </c>
      <c r="AX7730">
        <v>24</v>
      </c>
      <c r="AY7730" t="s">
        <v>37535</v>
      </c>
      <c r="AZ7730" t="s">
        <v>37536</v>
      </c>
      <c r="BA7730" t="s">
        <v>595</v>
      </c>
      <c r="BB7730">
        <v>99611</v>
      </c>
      <c r="BC7730" t="s">
        <v>79</v>
      </c>
      <c r="BH7730" t="s">
        <v>37537</v>
      </c>
      <c r="BJ7730">
        <v>202319027</v>
      </c>
    </row>
    <row r="7731" spans="1:62" x14ac:dyDescent="0.25">
      <c r="A7731" t="s">
        <v>38306</v>
      </c>
      <c r="B7731" s="2">
        <v>43564</v>
      </c>
      <c r="C7731" t="s">
        <v>63</v>
      </c>
      <c r="D7731" s="3">
        <v>43529.472192222223</v>
      </c>
      <c r="E7731" t="s">
        <v>64</v>
      </c>
      <c r="F7731" s="2">
        <v>43617</v>
      </c>
      <c r="G7731" s="2">
        <v>43748</v>
      </c>
      <c r="H7731" t="s">
        <v>38307</v>
      </c>
      <c r="I7731" t="s">
        <v>67</v>
      </c>
      <c r="J7731" t="s">
        <v>38308</v>
      </c>
      <c r="K7731" t="s">
        <v>38309</v>
      </c>
      <c r="L7731" t="s">
        <v>4500</v>
      </c>
      <c r="M7731" t="s">
        <v>859</v>
      </c>
      <c r="N7731" t="s">
        <v>38310</v>
      </c>
      <c r="O7731" t="s">
        <v>70</v>
      </c>
      <c r="Q7731" t="s">
        <v>38311</v>
      </c>
      <c r="S7731" t="s">
        <v>72</v>
      </c>
      <c r="T7731" t="s">
        <v>37534</v>
      </c>
      <c r="U7731" t="s">
        <v>23372</v>
      </c>
      <c r="V7731" t="s">
        <v>38283</v>
      </c>
      <c r="W7731" t="s">
        <v>859</v>
      </c>
      <c r="X7731" t="s">
        <v>37403</v>
      </c>
      <c r="Y7731" t="str">
        <f>"51-3092"</f>
        <v>51-3092</v>
      </c>
      <c r="Z7731" t="s">
        <v>6248</v>
      </c>
      <c r="AA7731">
        <v>424990</v>
      </c>
      <c r="AB7731">
        <v>1</v>
      </c>
      <c r="AC7731">
        <v>1</v>
      </c>
      <c r="AD7731" t="s">
        <v>79</v>
      </c>
      <c r="AE7731" t="s">
        <v>80</v>
      </c>
      <c r="AF7731">
        <v>40</v>
      </c>
      <c r="AG7731" s="4">
        <v>0.3125</v>
      </c>
      <c r="AH7731" s="4">
        <v>0.6875</v>
      </c>
      <c r="AI7731" s="5">
        <v>14.75</v>
      </c>
      <c r="AJ7731">
        <v>22.13</v>
      </c>
      <c r="AL7731" t="s">
        <v>81</v>
      </c>
      <c r="AM7731" t="s">
        <v>82</v>
      </c>
      <c r="AO7731" t="s">
        <v>83</v>
      </c>
      <c r="AR7731" t="s">
        <v>82</v>
      </c>
      <c r="AT7731" t="s">
        <v>82</v>
      </c>
      <c r="AW7731" t="s">
        <v>72</v>
      </c>
      <c r="AX7731">
        <v>24</v>
      </c>
      <c r="AY7731" t="s">
        <v>38312</v>
      </c>
      <c r="AZ7731" t="s">
        <v>38313</v>
      </c>
      <c r="BA7731" t="s">
        <v>595</v>
      </c>
      <c r="BB7731">
        <v>99689</v>
      </c>
      <c r="BC7731" t="s">
        <v>87</v>
      </c>
      <c r="BH7731" t="s">
        <v>38314</v>
      </c>
      <c r="BJ7731">
        <v>132618198</v>
      </c>
    </row>
    <row r="7732" spans="1:62" x14ac:dyDescent="0.25">
      <c r="A7732" t="s">
        <v>38315</v>
      </c>
      <c r="B7732" s="2">
        <v>43564</v>
      </c>
      <c r="C7732" t="s">
        <v>63</v>
      </c>
      <c r="D7732" s="3">
        <v>43529.425034490741</v>
      </c>
      <c r="E7732" t="s">
        <v>64</v>
      </c>
      <c r="F7732" s="2">
        <v>43617</v>
      </c>
      <c r="G7732" s="2">
        <v>43738</v>
      </c>
      <c r="H7732" t="s">
        <v>38307</v>
      </c>
      <c r="I7732" t="s">
        <v>67</v>
      </c>
      <c r="J7732" t="s">
        <v>38308</v>
      </c>
      <c r="K7732" t="s">
        <v>38309</v>
      </c>
      <c r="L7732" t="s">
        <v>4500</v>
      </c>
      <c r="M7732" t="s">
        <v>859</v>
      </c>
      <c r="N7732" t="s">
        <v>38310</v>
      </c>
      <c r="O7732" t="s">
        <v>70</v>
      </c>
      <c r="Q7732" t="s">
        <v>38311</v>
      </c>
      <c r="S7732" t="s">
        <v>72</v>
      </c>
      <c r="T7732" t="s">
        <v>37534</v>
      </c>
      <c r="U7732" t="s">
        <v>23372</v>
      </c>
      <c r="V7732" t="s">
        <v>38283</v>
      </c>
      <c r="W7732" t="s">
        <v>859</v>
      </c>
      <c r="X7732" t="s">
        <v>37403</v>
      </c>
      <c r="Y7732" t="str">
        <f>"51-3092"</f>
        <v>51-3092</v>
      </c>
      <c r="Z7732" t="s">
        <v>6248</v>
      </c>
      <c r="AA7732">
        <v>424990</v>
      </c>
      <c r="AB7732">
        <v>4</v>
      </c>
      <c r="AC7732">
        <v>4</v>
      </c>
      <c r="AD7732" t="s">
        <v>79</v>
      </c>
      <c r="AE7732" t="s">
        <v>80</v>
      </c>
      <c r="AF7732">
        <v>40</v>
      </c>
      <c r="AG7732" s="4">
        <v>0.3125</v>
      </c>
      <c r="AH7732" s="4">
        <v>0.6875</v>
      </c>
      <c r="AI7732" s="5">
        <v>14.75</v>
      </c>
      <c r="AJ7732">
        <v>22.13</v>
      </c>
      <c r="AL7732" t="s">
        <v>81</v>
      </c>
      <c r="AM7732" t="s">
        <v>82</v>
      </c>
      <c r="AO7732" t="s">
        <v>83</v>
      </c>
      <c r="AR7732" t="s">
        <v>82</v>
      </c>
      <c r="AT7732" t="s">
        <v>82</v>
      </c>
      <c r="AW7732" t="s">
        <v>72</v>
      </c>
      <c r="AX7732">
        <v>24</v>
      </c>
      <c r="AY7732" t="s">
        <v>37535</v>
      </c>
      <c r="AZ7732" t="s">
        <v>37536</v>
      </c>
      <c r="BA7732" t="s">
        <v>595</v>
      </c>
      <c r="BB7732">
        <v>99611</v>
      </c>
      <c r="BC7732" t="s">
        <v>79</v>
      </c>
      <c r="BH7732" t="s">
        <v>38316</v>
      </c>
      <c r="BJ7732">
        <v>132618198</v>
      </c>
    </row>
    <row r="7733" spans="1:62" x14ac:dyDescent="0.25">
      <c r="A7733" t="s">
        <v>38317</v>
      </c>
      <c r="B7733" s="2">
        <v>43564</v>
      </c>
      <c r="C7733" t="s">
        <v>63</v>
      </c>
      <c r="D7733" s="3">
        <v>43529.403765590279</v>
      </c>
      <c r="E7733" t="s">
        <v>64</v>
      </c>
      <c r="F7733" s="2">
        <v>43605</v>
      </c>
      <c r="G7733" s="2">
        <v>43708</v>
      </c>
      <c r="H7733" t="s">
        <v>38307</v>
      </c>
      <c r="I7733" t="s">
        <v>67</v>
      </c>
      <c r="J7733" t="s">
        <v>38308</v>
      </c>
      <c r="K7733" t="s">
        <v>38309</v>
      </c>
      <c r="L7733" t="s">
        <v>4500</v>
      </c>
      <c r="M7733" t="s">
        <v>859</v>
      </c>
      <c r="N7733" t="s">
        <v>38310</v>
      </c>
      <c r="O7733" t="s">
        <v>70</v>
      </c>
      <c r="Q7733" t="s">
        <v>38311</v>
      </c>
      <c r="S7733" t="s">
        <v>72</v>
      </c>
      <c r="T7733" t="s">
        <v>37534</v>
      </c>
      <c r="U7733" t="s">
        <v>23372</v>
      </c>
      <c r="V7733" t="s">
        <v>38283</v>
      </c>
      <c r="W7733" t="s">
        <v>859</v>
      </c>
      <c r="X7733" t="s">
        <v>37403</v>
      </c>
      <c r="Y7733" t="str">
        <f>"51-3092"</f>
        <v>51-3092</v>
      </c>
      <c r="Z7733" t="s">
        <v>6248</v>
      </c>
      <c r="AA7733">
        <v>424990</v>
      </c>
      <c r="AB7733">
        <v>13</v>
      </c>
      <c r="AC7733">
        <v>13</v>
      </c>
      <c r="AD7733" t="s">
        <v>79</v>
      </c>
      <c r="AE7733" t="s">
        <v>80</v>
      </c>
      <c r="AF7733">
        <v>40</v>
      </c>
      <c r="AG7733" s="4">
        <v>0.3125</v>
      </c>
      <c r="AH7733" s="4">
        <v>0.6875</v>
      </c>
      <c r="AI7733" s="5">
        <v>14.75</v>
      </c>
      <c r="AJ7733">
        <v>22.13</v>
      </c>
      <c r="AL7733" t="s">
        <v>81</v>
      </c>
      <c r="AM7733" t="s">
        <v>82</v>
      </c>
      <c r="AO7733" t="s">
        <v>83</v>
      </c>
      <c r="AR7733" t="s">
        <v>82</v>
      </c>
      <c r="AT7733" t="s">
        <v>82</v>
      </c>
      <c r="AW7733" t="s">
        <v>72</v>
      </c>
      <c r="AX7733">
        <v>24</v>
      </c>
      <c r="AY7733" t="s">
        <v>37535</v>
      </c>
      <c r="AZ7733" t="s">
        <v>37536</v>
      </c>
      <c r="BA7733" t="s">
        <v>595</v>
      </c>
      <c r="BB7733">
        <v>99611</v>
      </c>
      <c r="BC7733" t="s">
        <v>79</v>
      </c>
      <c r="BH7733" t="s">
        <v>38316</v>
      </c>
      <c r="BJ7733">
        <v>132618198</v>
      </c>
    </row>
    <row r="7734" spans="1:62" x14ac:dyDescent="0.25">
      <c r="A7734" t="s">
        <v>38323</v>
      </c>
      <c r="B7734" s="2">
        <v>43564</v>
      </c>
      <c r="C7734" t="s">
        <v>63</v>
      </c>
      <c r="D7734" s="3">
        <v>43528.702079606483</v>
      </c>
      <c r="E7734" t="s">
        <v>64</v>
      </c>
      <c r="F7734" s="2">
        <v>43617</v>
      </c>
      <c r="G7734" s="2">
        <v>43728</v>
      </c>
      <c r="H7734" t="s">
        <v>23367</v>
      </c>
      <c r="J7734" t="s">
        <v>23368</v>
      </c>
      <c r="K7734" t="s">
        <v>23369</v>
      </c>
      <c r="L7734" t="s">
        <v>4500</v>
      </c>
      <c r="M7734" t="s">
        <v>859</v>
      </c>
      <c r="N7734">
        <v>98109</v>
      </c>
      <c r="O7734" t="s">
        <v>70</v>
      </c>
      <c r="Q7734" t="s">
        <v>23370</v>
      </c>
      <c r="S7734" t="s">
        <v>72</v>
      </c>
      <c r="T7734" t="s">
        <v>37596</v>
      </c>
      <c r="U7734" t="s">
        <v>23372</v>
      </c>
      <c r="V7734" t="s">
        <v>23373</v>
      </c>
      <c r="W7734" t="s">
        <v>859</v>
      </c>
      <c r="X7734" t="s">
        <v>37403</v>
      </c>
      <c r="Y7734" t="str">
        <f>"51-3092"</f>
        <v>51-3092</v>
      </c>
      <c r="Z7734" t="s">
        <v>6248</v>
      </c>
      <c r="AA7734">
        <v>311712</v>
      </c>
      <c r="AB7734">
        <v>2</v>
      </c>
      <c r="AC7734">
        <v>2</v>
      </c>
      <c r="AD7734" t="s">
        <v>79</v>
      </c>
      <c r="AE7734" t="s">
        <v>80</v>
      </c>
      <c r="AF7734">
        <v>40</v>
      </c>
      <c r="AG7734" s="4">
        <v>0.375</v>
      </c>
      <c r="AH7734" s="4">
        <v>0.95833333333333337</v>
      </c>
      <c r="AI7734" s="6">
        <v>15</v>
      </c>
      <c r="AJ7734">
        <v>22.5</v>
      </c>
      <c r="AK7734">
        <v>37.5</v>
      </c>
      <c r="AL7734" t="s">
        <v>81</v>
      </c>
      <c r="AM7734" t="s">
        <v>82</v>
      </c>
      <c r="AO7734" t="s">
        <v>83</v>
      </c>
      <c r="AP7734" t="s">
        <v>67</v>
      </c>
      <c r="AR7734" t="s">
        <v>82</v>
      </c>
      <c r="AT7734" t="s">
        <v>82</v>
      </c>
      <c r="AW7734" t="s">
        <v>72</v>
      </c>
      <c r="AX7734">
        <v>24</v>
      </c>
      <c r="AY7734" t="s">
        <v>10853</v>
      </c>
      <c r="AZ7734" t="s">
        <v>23375</v>
      </c>
      <c r="BA7734" t="s">
        <v>595</v>
      </c>
      <c r="BB7734">
        <v>99835</v>
      </c>
      <c r="BC7734" t="s">
        <v>87</v>
      </c>
      <c r="BH7734" t="s">
        <v>23376</v>
      </c>
      <c r="BJ7734">
        <v>202319027</v>
      </c>
    </row>
    <row r="7735" spans="1:62" x14ac:dyDescent="0.25">
      <c r="A7735" t="s">
        <v>38471</v>
      </c>
      <c r="B7735" s="2">
        <v>43564</v>
      </c>
      <c r="C7735" t="s">
        <v>63</v>
      </c>
      <c r="D7735" s="3">
        <v>43537.449814155094</v>
      </c>
      <c r="E7735" t="s">
        <v>64</v>
      </c>
      <c r="F7735" s="2">
        <v>43612</v>
      </c>
      <c r="G7735" s="2">
        <v>43799</v>
      </c>
      <c r="H7735" t="s">
        <v>25755</v>
      </c>
      <c r="J7735" t="s">
        <v>25756</v>
      </c>
      <c r="L7735" t="s">
        <v>3590</v>
      </c>
      <c r="M7735" t="s">
        <v>1064</v>
      </c>
      <c r="N7735">
        <v>37210</v>
      </c>
      <c r="O7735" t="s">
        <v>70</v>
      </c>
      <c r="Q7735" t="s">
        <v>25757</v>
      </c>
      <c r="S7735" t="s">
        <v>72</v>
      </c>
      <c r="T7735" t="s">
        <v>1895</v>
      </c>
      <c r="U7735" t="s">
        <v>1896</v>
      </c>
      <c r="V7735" t="s">
        <v>1897</v>
      </c>
      <c r="W7735" t="s">
        <v>105</v>
      </c>
      <c r="X7735" t="s">
        <v>10914</v>
      </c>
      <c r="Y7735" t="str">
        <f>"47-3016"</f>
        <v>47-3016</v>
      </c>
      <c r="Z7735" t="s">
        <v>3995</v>
      </c>
      <c r="AA7735">
        <v>23816</v>
      </c>
      <c r="AB7735">
        <v>20</v>
      </c>
      <c r="AC7735">
        <v>20</v>
      </c>
      <c r="AD7735" t="s">
        <v>79</v>
      </c>
      <c r="AE7735" t="s">
        <v>80</v>
      </c>
      <c r="AF7735">
        <v>40</v>
      </c>
      <c r="AG7735" s="4">
        <v>0.33333333333333331</v>
      </c>
      <c r="AH7735" s="4">
        <v>0.66666666666666663</v>
      </c>
      <c r="AI7735" s="5">
        <v>14.35</v>
      </c>
      <c r="AL7735" t="s">
        <v>81</v>
      </c>
      <c r="AM7735" t="s">
        <v>82</v>
      </c>
      <c r="AO7735" t="s">
        <v>83</v>
      </c>
      <c r="AP7735" t="s">
        <v>67</v>
      </c>
      <c r="AQ7735" t="s">
        <v>67</v>
      </c>
      <c r="AR7735" t="s">
        <v>82</v>
      </c>
      <c r="AT7735" t="s">
        <v>82</v>
      </c>
      <c r="AW7735" t="s">
        <v>82</v>
      </c>
      <c r="AY7735" t="s">
        <v>1564</v>
      </c>
      <c r="AZ7735" t="s">
        <v>1566</v>
      </c>
      <c r="BA7735" t="s">
        <v>1064</v>
      </c>
      <c r="BB7735">
        <v>37210</v>
      </c>
      <c r="BC7735" t="s">
        <v>79</v>
      </c>
      <c r="BH7735" t="s">
        <v>25758</v>
      </c>
      <c r="BJ7735">
        <v>464526366</v>
      </c>
    </row>
    <row r="7736" spans="1:62" x14ac:dyDescent="0.25">
      <c r="A7736" t="s">
        <v>38482</v>
      </c>
      <c r="B7736" s="2">
        <v>43564</v>
      </c>
      <c r="C7736" t="s">
        <v>63</v>
      </c>
      <c r="D7736" s="3">
        <v>43542.184031921293</v>
      </c>
      <c r="E7736" t="s">
        <v>64</v>
      </c>
      <c r="F7736" s="2">
        <v>43631</v>
      </c>
      <c r="G7736" s="2">
        <v>43773</v>
      </c>
      <c r="H7736" t="s">
        <v>6456</v>
      </c>
      <c r="I7736" t="s">
        <v>67</v>
      </c>
      <c r="J7736" t="s">
        <v>6457</v>
      </c>
      <c r="L7736" t="s">
        <v>6458</v>
      </c>
      <c r="M7736" t="s">
        <v>136</v>
      </c>
      <c r="N7736" t="s">
        <v>6459</v>
      </c>
      <c r="O7736" t="s">
        <v>70</v>
      </c>
      <c r="P7736" t="s">
        <v>67</v>
      </c>
      <c r="Q7736" t="s">
        <v>6460</v>
      </c>
      <c r="R7736" t="s">
        <v>67</v>
      </c>
      <c r="S7736" t="s">
        <v>72</v>
      </c>
      <c r="T7736" t="s">
        <v>5156</v>
      </c>
      <c r="U7736" t="s">
        <v>5157</v>
      </c>
      <c r="V7736" t="s">
        <v>5158</v>
      </c>
      <c r="W7736" t="s">
        <v>105</v>
      </c>
      <c r="X7736" t="s">
        <v>5873</v>
      </c>
      <c r="Y7736" t="str">
        <f>"35-3022"</f>
        <v>35-3022</v>
      </c>
      <c r="Z7736" t="s">
        <v>280</v>
      </c>
      <c r="AA7736">
        <v>713990</v>
      </c>
      <c r="AB7736">
        <v>7</v>
      </c>
      <c r="AC7736">
        <v>7</v>
      </c>
      <c r="AD7736" t="s">
        <v>79</v>
      </c>
      <c r="AE7736" t="s">
        <v>80</v>
      </c>
      <c r="AF7736">
        <v>40</v>
      </c>
      <c r="AG7736" s="4">
        <v>0.54166666666666663</v>
      </c>
      <c r="AH7736" s="4">
        <v>0.91666666666666663</v>
      </c>
      <c r="AI7736" s="5">
        <v>8.76</v>
      </c>
      <c r="AL7736" t="s">
        <v>81</v>
      </c>
      <c r="AM7736" t="s">
        <v>82</v>
      </c>
      <c r="AO7736" t="s">
        <v>83</v>
      </c>
      <c r="AR7736" t="s">
        <v>82</v>
      </c>
      <c r="AT7736" t="s">
        <v>82</v>
      </c>
      <c r="AW7736" t="s">
        <v>82</v>
      </c>
      <c r="AY7736" t="s">
        <v>6461</v>
      </c>
      <c r="AZ7736" t="s">
        <v>6462</v>
      </c>
      <c r="BA7736" t="s">
        <v>136</v>
      </c>
      <c r="BB7736">
        <v>21771</v>
      </c>
      <c r="BC7736" t="s">
        <v>79</v>
      </c>
      <c r="BH7736" t="s">
        <v>6463</v>
      </c>
      <c r="BJ7736">
        <v>521954936</v>
      </c>
    </row>
    <row r="7737" spans="1:62" x14ac:dyDescent="0.25">
      <c r="A7737" t="s">
        <v>38497</v>
      </c>
      <c r="B7737" s="2">
        <v>43564</v>
      </c>
      <c r="C7737" t="s">
        <v>63</v>
      </c>
      <c r="D7737" s="3">
        <v>43542.185061550925</v>
      </c>
      <c r="E7737" t="s">
        <v>64</v>
      </c>
      <c r="F7737" s="2">
        <v>43631</v>
      </c>
      <c r="G7737" s="2">
        <v>43784</v>
      </c>
      <c r="H7737" t="s">
        <v>38498</v>
      </c>
      <c r="I7737" t="s">
        <v>38499</v>
      </c>
      <c r="J7737" t="s">
        <v>38500</v>
      </c>
      <c r="L7737" t="s">
        <v>38501</v>
      </c>
      <c r="M7737" t="s">
        <v>207</v>
      </c>
      <c r="N7737">
        <v>1082</v>
      </c>
      <c r="O7737" t="s">
        <v>70</v>
      </c>
      <c r="Q7737" t="s">
        <v>38502</v>
      </c>
      <c r="S7737" t="s">
        <v>72</v>
      </c>
      <c r="T7737" t="s">
        <v>5156</v>
      </c>
      <c r="U7737" t="s">
        <v>5157</v>
      </c>
      <c r="V7737" t="s">
        <v>5158</v>
      </c>
      <c r="W7737" t="s">
        <v>105</v>
      </c>
      <c r="X7737" t="s">
        <v>5873</v>
      </c>
      <c r="Y7737" t="str">
        <f>"35-3022"</f>
        <v>35-3022</v>
      </c>
      <c r="Z7737" t="s">
        <v>280</v>
      </c>
      <c r="AA7737">
        <v>713990</v>
      </c>
      <c r="AB7737">
        <v>6</v>
      </c>
      <c r="AC7737">
        <v>6</v>
      </c>
      <c r="AD7737" t="s">
        <v>79</v>
      </c>
      <c r="AE7737" t="s">
        <v>80</v>
      </c>
      <c r="AF7737">
        <v>40</v>
      </c>
      <c r="AG7737" s="4">
        <v>0.54166666666666663</v>
      </c>
      <c r="AH7737" s="4">
        <v>0.91666666666666663</v>
      </c>
      <c r="AI7737" s="5">
        <v>9.24</v>
      </c>
      <c r="AL7737" t="s">
        <v>81</v>
      </c>
      <c r="AM7737" t="s">
        <v>82</v>
      </c>
      <c r="AO7737" t="s">
        <v>83</v>
      </c>
      <c r="AR7737" t="s">
        <v>82</v>
      </c>
      <c r="AT7737" t="s">
        <v>82</v>
      </c>
      <c r="AW7737" t="s">
        <v>82</v>
      </c>
      <c r="AY7737" t="s">
        <v>38503</v>
      </c>
      <c r="AZ7737" t="s">
        <v>38504</v>
      </c>
      <c r="BA7737" t="s">
        <v>207</v>
      </c>
      <c r="BB7737">
        <v>1082</v>
      </c>
      <c r="BC7737" t="s">
        <v>79</v>
      </c>
      <c r="BH7737" t="s">
        <v>38505</v>
      </c>
      <c r="BJ7737">
        <v>901001314</v>
      </c>
    </row>
    <row r="7738" spans="1:62" x14ac:dyDescent="0.25">
      <c r="A7738" t="s">
        <v>38507</v>
      </c>
      <c r="B7738" s="2">
        <v>43564</v>
      </c>
      <c r="C7738" t="s">
        <v>63</v>
      </c>
      <c r="D7738" s="3">
        <v>43538.28572753472</v>
      </c>
      <c r="E7738" t="s">
        <v>117</v>
      </c>
      <c r="H7738" t="s">
        <v>38508</v>
      </c>
      <c r="I7738" t="s">
        <v>130</v>
      </c>
      <c r="J7738" t="s">
        <v>13150</v>
      </c>
      <c r="K7738" t="s">
        <v>130</v>
      </c>
      <c r="L7738" t="s">
        <v>13151</v>
      </c>
      <c r="M7738" t="s">
        <v>714</v>
      </c>
      <c r="N7738">
        <v>71369</v>
      </c>
      <c r="O7738" t="s">
        <v>70</v>
      </c>
      <c r="P7738" t="s">
        <v>130</v>
      </c>
      <c r="Q7738" t="s">
        <v>13152</v>
      </c>
      <c r="S7738" t="s">
        <v>72</v>
      </c>
      <c r="T7738" t="s">
        <v>4981</v>
      </c>
      <c r="U7738" t="s">
        <v>4982</v>
      </c>
      <c r="V7738" t="s">
        <v>4983</v>
      </c>
      <c r="W7738" t="s">
        <v>714</v>
      </c>
      <c r="X7738" t="s">
        <v>13292</v>
      </c>
      <c r="Y7738" t="str">
        <f>"47-2051"</f>
        <v>47-2051</v>
      </c>
      <c r="Z7738" t="s">
        <v>1383</v>
      </c>
      <c r="AA7738">
        <v>238140</v>
      </c>
      <c r="AB7738">
        <v>9</v>
      </c>
      <c r="AD7738" t="s">
        <v>79</v>
      </c>
      <c r="AE7738" t="s">
        <v>95</v>
      </c>
      <c r="AF7738">
        <v>40</v>
      </c>
      <c r="AG7738" s="4">
        <v>0.29166666666666669</v>
      </c>
      <c r="AH7738" s="4">
        <v>0.66666666666666663</v>
      </c>
      <c r="AI7738" s="5">
        <v>25.61</v>
      </c>
      <c r="AJ7738">
        <v>38.42</v>
      </c>
      <c r="AK7738">
        <v>38.42</v>
      </c>
      <c r="AL7738" t="s">
        <v>81</v>
      </c>
      <c r="AM7738" t="s">
        <v>82</v>
      </c>
      <c r="AO7738" t="s">
        <v>83</v>
      </c>
      <c r="AP7738" t="s">
        <v>130</v>
      </c>
      <c r="AQ7738" t="s">
        <v>130</v>
      </c>
      <c r="AR7738" t="s">
        <v>82</v>
      </c>
      <c r="AT7738" t="s">
        <v>82</v>
      </c>
      <c r="AW7738" t="s">
        <v>72</v>
      </c>
      <c r="AX7738">
        <v>6</v>
      </c>
      <c r="AY7738" t="s">
        <v>13151</v>
      </c>
      <c r="AZ7738" t="s">
        <v>38481</v>
      </c>
      <c r="BA7738" t="s">
        <v>714</v>
      </c>
      <c r="BB7738">
        <v>71369</v>
      </c>
      <c r="BC7738" t="s">
        <v>79</v>
      </c>
      <c r="BH7738" t="s">
        <v>13150</v>
      </c>
      <c r="BI7738" t="s">
        <v>130</v>
      </c>
      <c r="BJ7738">
        <v>205485471</v>
      </c>
    </row>
    <row r="7739" spans="1:62" x14ac:dyDescent="0.25">
      <c r="A7739" t="s">
        <v>38752</v>
      </c>
      <c r="B7739" s="2">
        <v>43564</v>
      </c>
      <c r="C7739" t="s">
        <v>63</v>
      </c>
      <c r="D7739" s="3">
        <v>43564.354895185184</v>
      </c>
      <c r="E7739" t="s">
        <v>3355</v>
      </c>
      <c r="H7739" t="s">
        <v>38753</v>
      </c>
      <c r="J7739" t="s">
        <v>38754</v>
      </c>
      <c r="L7739" t="s">
        <v>38755</v>
      </c>
      <c r="M7739" t="s">
        <v>821</v>
      </c>
      <c r="N7739">
        <v>97426</v>
      </c>
      <c r="O7739" t="s">
        <v>70</v>
      </c>
      <c r="Q7739" t="s">
        <v>38756</v>
      </c>
      <c r="S7739" t="s">
        <v>82</v>
      </c>
      <c r="U7739" t="s">
        <v>92</v>
      </c>
      <c r="X7739" t="s">
        <v>38757</v>
      </c>
      <c r="Y7739" t="str">
        <f>"11-9081"</f>
        <v>11-9081</v>
      </c>
      <c r="Z7739" t="s">
        <v>19012</v>
      </c>
      <c r="AA7739">
        <v>531190</v>
      </c>
      <c r="AB7739">
        <v>1</v>
      </c>
      <c r="AD7739" t="s">
        <v>79</v>
      </c>
      <c r="AF7739">
        <v>35</v>
      </c>
      <c r="AG7739" s="4">
        <v>0.25</v>
      </c>
      <c r="AH7739" s="4">
        <v>0.875</v>
      </c>
      <c r="AI7739" s="5">
        <v>10.75</v>
      </c>
      <c r="AJ7739">
        <v>16.13</v>
      </c>
      <c r="AM7739" t="s">
        <v>72</v>
      </c>
      <c r="AN7739">
        <v>2</v>
      </c>
      <c r="AO7739" t="s">
        <v>83</v>
      </c>
      <c r="AR7739" t="s">
        <v>82</v>
      </c>
      <c r="AT7739" t="s">
        <v>82</v>
      </c>
      <c r="AW7739" t="s">
        <v>82</v>
      </c>
      <c r="AY7739" t="s">
        <v>38755</v>
      </c>
      <c r="AZ7739" t="s">
        <v>3860</v>
      </c>
      <c r="BA7739" t="s">
        <v>821</v>
      </c>
      <c r="BB7739">
        <v>97426</v>
      </c>
      <c r="BC7739" t="s">
        <v>87</v>
      </c>
      <c r="BF7739" s="2">
        <v>43511</v>
      </c>
      <c r="BG7739" s="2">
        <v>43830</v>
      </c>
      <c r="BH7739" t="s">
        <v>38754</v>
      </c>
      <c r="BJ7739">
        <v>822801099</v>
      </c>
    </row>
    <row r="7740" spans="1:62" x14ac:dyDescent="0.25">
      <c r="A7740" t="s">
        <v>550</v>
      </c>
      <c r="B7740" s="2">
        <v>43565</v>
      </c>
      <c r="C7740" t="s">
        <v>63</v>
      </c>
      <c r="D7740" s="3">
        <v>43496.264338298613</v>
      </c>
      <c r="E7740" t="s">
        <v>64</v>
      </c>
      <c r="F7740" s="2">
        <v>43586</v>
      </c>
      <c r="G7740" s="2">
        <v>43767</v>
      </c>
      <c r="H7740" t="s">
        <v>544</v>
      </c>
      <c r="I7740" t="s">
        <v>545</v>
      </c>
      <c r="J7740" t="s">
        <v>547</v>
      </c>
      <c r="K7740" t="s">
        <v>546</v>
      </c>
      <c r="L7740" t="s">
        <v>273</v>
      </c>
      <c r="M7740" t="s">
        <v>207</v>
      </c>
      <c r="N7740">
        <v>2657</v>
      </c>
      <c r="O7740" t="s">
        <v>70</v>
      </c>
      <c r="P7740" t="s">
        <v>67</v>
      </c>
      <c r="Q7740" t="s">
        <v>548</v>
      </c>
      <c r="S7740" t="s">
        <v>72</v>
      </c>
      <c r="T7740" t="s">
        <v>275</v>
      </c>
      <c r="U7740" t="s">
        <v>276</v>
      </c>
      <c r="V7740" t="s">
        <v>277</v>
      </c>
      <c r="W7740" t="s">
        <v>278</v>
      </c>
      <c r="X7740" t="s">
        <v>440</v>
      </c>
      <c r="Y7740" t="str">
        <f>"35-9021"</f>
        <v>35-9021</v>
      </c>
      <c r="Z7740" t="s">
        <v>315</v>
      </c>
      <c r="AA7740">
        <v>721110</v>
      </c>
      <c r="AB7740">
        <v>20</v>
      </c>
      <c r="AC7740">
        <v>20</v>
      </c>
      <c r="AD7740" t="s">
        <v>79</v>
      </c>
      <c r="AE7740" t="s">
        <v>80</v>
      </c>
      <c r="AF7740">
        <v>35</v>
      </c>
      <c r="AG7740" s="4">
        <v>0.41666666666666669</v>
      </c>
      <c r="AH7740" s="4">
        <v>0.95833333333333337</v>
      </c>
      <c r="AI7740" s="5">
        <v>12.37</v>
      </c>
      <c r="AJ7740">
        <v>18.559999999999999</v>
      </c>
      <c r="AL7740" t="s">
        <v>81</v>
      </c>
      <c r="AM7740" t="s">
        <v>82</v>
      </c>
      <c r="AO7740" t="s">
        <v>83</v>
      </c>
      <c r="AP7740" t="s">
        <v>67</v>
      </c>
      <c r="AQ7740" t="s">
        <v>67</v>
      </c>
      <c r="AR7740" t="s">
        <v>82</v>
      </c>
      <c r="AT7740" t="s">
        <v>82</v>
      </c>
      <c r="AW7740" t="s">
        <v>72</v>
      </c>
      <c r="AX7740">
        <v>3</v>
      </c>
      <c r="AY7740" t="s">
        <v>273</v>
      </c>
      <c r="AZ7740" t="s">
        <v>214</v>
      </c>
      <c r="BA7740" t="s">
        <v>207</v>
      </c>
      <c r="BB7740">
        <v>2657</v>
      </c>
      <c r="BC7740" t="s">
        <v>79</v>
      </c>
      <c r="BH7740" t="s">
        <v>549</v>
      </c>
      <c r="BI7740" t="s">
        <v>67</v>
      </c>
      <c r="BJ7740">
        <v>43230394</v>
      </c>
    </row>
    <row r="7741" spans="1:62" x14ac:dyDescent="0.25">
      <c r="A7741" t="s">
        <v>9438</v>
      </c>
      <c r="B7741" s="2">
        <v>43565</v>
      </c>
      <c r="C7741" t="s">
        <v>63</v>
      </c>
      <c r="D7741" s="3">
        <v>43473.580614629631</v>
      </c>
      <c r="E7741" t="s">
        <v>91</v>
      </c>
      <c r="H7741" t="s">
        <v>9439</v>
      </c>
      <c r="I7741" t="s">
        <v>67</v>
      </c>
      <c r="J7741" t="s">
        <v>9440</v>
      </c>
      <c r="L7741" t="s">
        <v>9441</v>
      </c>
      <c r="M7741" t="s">
        <v>881</v>
      </c>
      <c r="N7741">
        <v>83713</v>
      </c>
      <c r="O7741" t="s">
        <v>70</v>
      </c>
      <c r="Q7741" t="s">
        <v>9442</v>
      </c>
      <c r="S7741" t="s">
        <v>72</v>
      </c>
      <c r="T7741" t="s">
        <v>168</v>
      </c>
      <c r="U7741" t="s">
        <v>9443</v>
      </c>
      <c r="V7741" t="s">
        <v>9444</v>
      </c>
      <c r="W7741" t="s">
        <v>881</v>
      </c>
      <c r="X7741" t="s">
        <v>9445</v>
      </c>
      <c r="Y7741" t="str">
        <f>"37-3011"</f>
        <v>37-3011</v>
      </c>
      <c r="Z7741" t="s">
        <v>94</v>
      </c>
      <c r="AA7741">
        <v>56173</v>
      </c>
      <c r="AB7741">
        <v>10</v>
      </c>
      <c r="AD7741" t="s">
        <v>79</v>
      </c>
      <c r="AE7741" t="s">
        <v>80</v>
      </c>
      <c r="AF7741">
        <v>40</v>
      </c>
      <c r="AG7741" s="4">
        <v>0.33333333333333331</v>
      </c>
      <c r="AH7741" s="4">
        <v>0.70833333333333337</v>
      </c>
      <c r="AI7741" s="5">
        <v>13.5</v>
      </c>
      <c r="AJ7741">
        <v>20.25</v>
      </c>
      <c r="AL7741" t="s">
        <v>81</v>
      </c>
      <c r="AM7741" t="s">
        <v>82</v>
      </c>
      <c r="AO7741" t="s">
        <v>213</v>
      </c>
      <c r="AQ7741" t="s">
        <v>67</v>
      </c>
      <c r="AR7741" t="s">
        <v>82</v>
      </c>
      <c r="AT7741" t="s">
        <v>72</v>
      </c>
      <c r="AU7741">
        <v>5</v>
      </c>
      <c r="AV7741" t="s">
        <v>9446</v>
      </c>
      <c r="AW7741" t="s">
        <v>72</v>
      </c>
      <c r="AX7741">
        <v>3</v>
      </c>
      <c r="AY7741" t="s">
        <v>9441</v>
      </c>
      <c r="AZ7741" t="s">
        <v>9447</v>
      </c>
      <c r="BA7741" t="s">
        <v>881</v>
      </c>
      <c r="BB7741">
        <v>83712</v>
      </c>
      <c r="BC7741" t="s">
        <v>79</v>
      </c>
      <c r="BH7741" t="s">
        <v>9440</v>
      </c>
      <c r="BJ7741">
        <v>820467960</v>
      </c>
    </row>
    <row r="7742" spans="1:62" x14ac:dyDescent="0.25">
      <c r="A7742" t="s">
        <v>18171</v>
      </c>
      <c r="B7742" s="2">
        <v>43565</v>
      </c>
      <c r="C7742" t="s">
        <v>63</v>
      </c>
      <c r="D7742" s="3">
        <v>43472.578858009256</v>
      </c>
      <c r="E7742" t="s">
        <v>117</v>
      </c>
      <c r="H7742" t="s">
        <v>18172</v>
      </c>
      <c r="I7742" t="s">
        <v>67</v>
      </c>
      <c r="J7742" t="s">
        <v>18173</v>
      </c>
      <c r="K7742" t="s">
        <v>18174</v>
      </c>
      <c r="L7742" t="s">
        <v>6540</v>
      </c>
      <c r="M7742" t="s">
        <v>5849</v>
      </c>
      <c r="N7742">
        <v>11969</v>
      </c>
      <c r="O7742" t="s">
        <v>70</v>
      </c>
      <c r="P7742" t="s">
        <v>67</v>
      </c>
      <c r="Q7742" t="s">
        <v>18175</v>
      </c>
      <c r="S7742" t="s">
        <v>72</v>
      </c>
      <c r="T7742" t="s">
        <v>3529</v>
      </c>
      <c r="U7742" t="s">
        <v>3530</v>
      </c>
      <c r="V7742" t="s">
        <v>3531</v>
      </c>
      <c r="W7742" t="s">
        <v>232</v>
      </c>
      <c r="X7742" t="s">
        <v>93</v>
      </c>
      <c r="Y7742" t="str">
        <f>"37-3011"</f>
        <v>37-3011</v>
      </c>
      <c r="Z7742" t="s">
        <v>94</v>
      </c>
      <c r="AA7742">
        <v>561730</v>
      </c>
      <c r="AB7742">
        <v>5</v>
      </c>
      <c r="AD7742" t="s">
        <v>79</v>
      </c>
      <c r="AE7742" t="s">
        <v>80</v>
      </c>
      <c r="AF7742">
        <v>40</v>
      </c>
      <c r="AG7742" s="4">
        <v>0.33333333333333331</v>
      </c>
      <c r="AH7742" s="4">
        <v>0.66666666666666663</v>
      </c>
      <c r="AI7742" s="5">
        <v>16.350000000000001</v>
      </c>
      <c r="AJ7742">
        <v>24.53</v>
      </c>
      <c r="AK7742">
        <v>24.53</v>
      </c>
      <c r="AL7742" t="s">
        <v>81</v>
      </c>
      <c r="AM7742" t="s">
        <v>82</v>
      </c>
      <c r="AO7742" t="s">
        <v>83</v>
      </c>
      <c r="AP7742" t="s">
        <v>67</v>
      </c>
      <c r="AQ7742" t="s">
        <v>662</v>
      </c>
      <c r="AR7742" t="s">
        <v>82</v>
      </c>
      <c r="AT7742" t="s">
        <v>82</v>
      </c>
      <c r="AW7742" t="s">
        <v>72</v>
      </c>
      <c r="AX7742">
        <v>1</v>
      </c>
      <c r="AY7742" t="s">
        <v>6540</v>
      </c>
      <c r="AZ7742" t="s">
        <v>6542</v>
      </c>
      <c r="BA7742" t="s">
        <v>232</v>
      </c>
      <c r="BB7742">
        <v>11968</v>
      </c>
      <c r="BC7742" t="s">
        <v>79</v>
      </c>
      <c r="BH7742" t="s">
        <v>18174</v>
      </c>
      <c r="BI7742" t="s">
        <v>67</v>
      </c>
      <c r="BJ7742">
        <v>462071746</v>
      </c>
    </row>
    <row r="7743" spans="1:62" x14ac:dyDescent="0.25">
      <c r="A7743" t="s">
        <v>21628</v>
      </c>
      <c r="B7743" s="2">
        <v>43565</v>
      </c>
      <c r="C7743" t="s">
        <v>63</v>
      </c>
      <c r="D7743" s="3">
        <v>43472.385684062501</v>
      </c>
      <c r="E7743" t="s">
        <v>64</v>
      </c>
      <c r="F7743" s="2">
        <v>43556</v>
      </c>
      <c r="G7743" s="2">
        <v>43778</v>
      </c>
      <c r="H7743" t="s">
        <v>21629</v>
      </c>
      <c r="I7743" t="s">
        <v>12688</v>
      </c>
      <c r="J7743" t="s">
        <v>5787</v>
      </c>
      <c r="L7743" t="s">
        <v>5477</v>
      </c>
      <c r="M7743" t="s">
        <v>147</v>
      </c>
      <c r="N7743">
        <v>19462</v>
      </c>
      <c r="O7743" t="s">
        <v>70</v>
      </c>
      <c r="P7743" t="s">
        <v>67</v>
      </c>
      <c r="Q7743" t="s">
        <v>5788</v>
      </c>
      <c r="S7743" t="s">
        <v>72</v>
      </c>
      <c r="T7743" t="s">
        <v>7088</v>
      </c>
      <c r="U7743" t="s">
        <v>5854</v>
      </c>
      <c r="V7743" t="s">
        <v>5791</v>
      </c>
      <c r="W7743" t="s">
        <v>232</v>
      </c>
      <c r="X7743" t="s">
        <v>106</v>
      </c>
      <c r="Y7743" t="str">
        <f>"37-3011"</f>
        <v>37-3011</v>
      </c>
      <c r="Z7743" t="s">
        <v>94</v>
      </c>
      <c r="AA7743">
        <v>561730</v>
      </c>
      <c r="AB7743">
        <v>16</v>
      </c>
      <c r="AC7743">
        <v>16</v>
      </c>
      <c r="AD7743" t="s">
        <v>79</v>
      </c>
      <c r="AE7743" t="s">
        <v>80</v>
      </c>
      <c r="AF7743">
        <v>40</v>
      </c>
      <c r="AG7743" s="4">
        <v>0.29166666666666669</v>
      </c>
      <c r="AH7743" s="4">
        <v>0.64583333333333337</v>
      </c>
      <c r="AI7743" s="5">
        <v>13.91</v>
      </c>
      <c r="AJ7743">
        <v>20.87</v>
      </c>
      <c r="AL7743" t="s">
        <v>81</v>
      </c>
      <c r="AM7743" t="s">
        <v>82</v>
      </c>
      <c r="AO7743" t="s">
        <v>83</v>
      </c>
      <c r="AP7743" t="s">
        <v>67</v>
      </c>
      <c r="AQ7743" t="s">
        <v>67</v>
      </c>
      <c r="AR7743" t="s">
        <v>82</v>
      </c>
      <c r="AT7743" t="s">
        <v>82</v>
      </c>
      <c r="AW7743" t="s">
        <v>82</v>
      </c>
      <c r="AY7743" t="s">
        <v>4357</v>
      </c>
      <c r="AZ7743" t="s">
        <v>3250</v>
      </c>
      <c r="BA7743" t="s">
        <v>783</v>
      </c>
      <c r="BB7743">
        <v>45050</v>
      </c>
      <c r="BC7743" t="s">
        <v>79</v>
      </c>
      <c r="BH7743" t="s">
        <v>21630</v>
      </c>
      <c r="BJ7743">
        <v>421724313</v>
      </c>
    </row>
    <row r="7744" spans="1:62" x14ac:dyDescent="0.25">
      <c r="A7744" t="s">
        <v>25646</v>
      </c>
      <c r="B7744" s="2">
        <v>43565</v>
      </c>
      <c r="C7744" t="s">
        <v>63</v>
      </c>
      <c r="D7744" s="3">
        <v>43496.183589884262</v>
      </c>
      <c r="E7744" t="s">
        <v>64</v>
      </c>
      <c r="F7744" s="2">
        <v>43586</v>
      </c>
      <c r="G7744" s="2">
        <v>43753</v>
      </c>
      <c r="H7744" t="s">
        <v>25647</v>
      </c>
      <c r="I7744" t="s">
        <v>67</v>
      </c>
      <c r="J7744" t="s">
        <v>25648</v>
      </c>
      <c r="L7744" t="s">
        <v>25649</v>
      </c>
      <c r="M7744" t="s">
        <v>232</v>
      </c>
      <c r="N7744">
        <v>10549</v>
      </c>
      <c r="O7744" t="s">
        <v>70</v>
      </c>
      <c r="Q7744" t="s">
        <v>25650</v>
      </c>
      <c r="S7744" t="s">
        <v>72</v>
      </c>
      <c r="T7744" t="s">
        <v>7487</v>
      </c>
      <c r="U7744" t="s">
        <v>7519</v>
      </c>
      <c r="V7744" t="s">
        <v>7520</v>
      </c>
      <c r="W7744" t="s">
        <v>86</v>
      </c>
      <c r="X7744" t="s">
        <v>7521</v>
      </c>
      <c r="Y7744" t="str">
        <f>"35-3031"</f>
        <v>35-3031</v>
      </c>
      <c r="Z7744" t="s">
        <v>410</v>
      </c>
      <c r="AA7744">
        <v>713910</v>
      </c>
      <c r="AB7744">
        <v>18</v>
      </c>
      <c r="AC7744">
        <v>18</v>
      </c>
      <c r="AD7744" t="s">
        <v>79</v>
      </c>
      <c r="AE7744" t="s">
        <v>80</v>
      </c>
      <c r="AF7744">
        <v>40</v>
      </c>
      <c r="AG7744" s="4">
        <v>0.41666666666666669</v>
      </c>
      <c r="AH7744" s="4">
        <v>0.75</v>
      </c>
      <c r="AI7744" s="5">
        <v>15.27</v>
      </c>
      <c r="AJ7744">
        <v>22.91</v>
      </c>
      <c r="AL7744" t="s">
        <v>81</v>
      </c>
      <c r="AM7744" t="s">
        <v>82</v>
      </c>
      <c r="AO7744" t="s">
        <v>83</v>
      </c>
      <c r="AP7744" t="s">
        <v>67</v>
      </c>
      <c r="AQ7744" t="s">
        <v>67</v>
      </c>
      <c r="AR7744" t="s">
        <v>82</v>
      </c>
      <c r="AT7744" t="s">
        <v>82</v>
      </c>
      <c r="AW7744" t="s">
        <v>82</v>
      </c>
      <c r="AY7744" t="s">
        <v>25649</v>
      </c>
      <c r="AZ7744" t="s">
        <v>14077</v>
      </c>
      <c r="BA7744" t="s">
        <v>232</v>
      </c>
      <c r="BB7744">
        <v>10549</v>
      </c>
      <c r="BC7744" t="s">
        <v>87</v>
      </c>
      <c r="BH7744" t="s">
        <v>25648</v>
      </c>
      <c r="BJ7744">
        <v>131722105</v>
      </c>
    </row>
    <row r="7745" spans="1:62" x14ac:dyDescent="0.25">
      <c r="A7745" t="s">
        <v>32438</v>
      </c>
      <c r="B7745" s="2">
        <v>43565</v>
      </c>
      <c r="C7745" t="s">
        <v>63</v>
      </c>
      <c r="D7745" s="3">
        <v>43472.384233923614</v>
      </c>
      <c r="E7745" t="s">
        <v>64</v>
      </c>
      <c r="F7745" s="2">
        <v>43556</v>
      </c>
      <c r="G7745" s="2">
        <v>43799</v>
      </c>
      <c r="H7745" t="s">
        <v>13559</v>
      </c>
      <c r="I7745" t="s">
        <v>12591</v>
      </c>
      <c r="J7745" t="s">
        <v>13560</v>
      </c>
      <c r="L7745" t="s">
        <v>1988</v>
      </c>
      <c r="M7745" t="s">
        <v>105</v>
      </c>
      <c r="N7745">
        <v>75006</v>
      </c>
      <c r="O7745" t="s">
        <v>70</v>
      </c>
      <c r="Q7745" t="s">
        <v>13561</v>
      </c>
      <c r="S7745" t="s">
        <v>72</v>
      </c>
      <c r="T7745" t="s">
        <v>12656</v>
      </c>
      <c r="U7745" t="s">
        <v>4263</v>
      </c>
      <c r="V7745" t="s">
        <v>1225</v>
      </c>
      <c r="W7745" t="s">
        <v>105</v>
      </c>
      <c r="X7745" t="s">
        <v>106</v>
      </c>
      <c r="Y7745" t="str">
        <f>"37-3011"</f>
        <v>37-3011</v>
      </c>
      <c r="Z7745" t="s">
        <v>94</v>
      </c>
      <c r="AA7745">
        <v>561730</v>
      </c>
      <c r="AB7745">
        <v>44</v>
      </c>
      <c r="AC7745">
        <v>44</v>
      </c>
      <c r="AD7745" t="s">
        <v>79</v>
      </c>
      <c r="AE7745" t="s">
        <v>95</v>
      </c>
      <c r="AF7745">
        <v>40</v>
      </c>
      <c r="AG7745" s="4">
        <v>0.33333333333333331</v>
      </c>
      <c r="AH7745" s="4">
        <v>0.70833333333333337</v>
      </c>
      <c r="AI7745" s="5">
        <v>13.94</v>
      </c>
      <c r="AJ7745">
        <v>20.91</v>
      </c>
      <c r="AL7745" t="s">
        <v>81</v>
      </c>
      <c r="AM7745" t="s">
        <v>82</v>
      </c>
      <c r="AO7745" t="s">
        <v>83</v>
      </c>
      <c r="AR7745" t="s">
        <v>82</v>
      </c>
      <c r="AT7745" t="s">
        <v>82</v>
      </c>
      <c r="AW7745" t="s">
        <v>82</v>
      </c>
      <c r="AY7745" t="s">
        <v>1988</v>
      </c>
      <c r="AZ7745" t="s">
        <v>1225</v>
      </c>
      <c r="BA7745" t="s">
        <v>105</v>
      </c>
      <c r="BB7745">
        <v>75006</v>
      </c>
      <c r="BC7745" t="s">
        <v>79</v>
      </c>
      <c r="BH7745" t="s">
        <v>13560</v>
      </c>
      <c r="BJ7745">
        <v>455457845</v>
      </c>
    </row>
    <row r="7746" spans="1:62" x14ac:dyDescent="0.25">
      <c r="A7746" t="s">
        <v>35336</v>
      </c>
      <c r="B7746" s="2">
        <v>43565</v>
      </c>
      <c r="C7746" t="s">
        <v>63</v>
      </c>
      <c r="D7746" s="3">
        <v>43472.439267106478</v>
      </c>
      <c r="E7746" t="s">
        <v>282</v>
      </c>
      <c r="F7746" s="2">
        <v>43556</v>
      </c>
      <c r="G7746" s="2">
        <v>43784</v>
      </c>
      <c r="H7746" t="s">
        <v>35337</v>
      </c>
      <c r="J7746" t="s">
        <v>35338</v>
      </c>
      <c r="L7746" t="s">
        <v>35339</v>
      </c>
      <c r="M7746" t="s">
        <v>844</v>
      </c>
      <c r="N7746">
        <v>60142</v>
      </c>
      <c r="O7746" t="s">
        <v>70</v>
      </c>
      <c r="Q7746" t="s">
        <v>35340</v>
      </c>
      <c r="S7746" t="s">
        <v>72</v>
      </c>
      <c r="T7746" t="s">
        <v>35341</v>
      </c>
      <c r="U7746" t="s">
        <v>35342</v>
      </c>
      <c r="V7746" t="s">
        <v>7391</v>
      </c>
      <c r="W7746" t="s">
        <v>844</v>
      </c>
      <c r="X7746" t="s">
        <v>106</v>
      </c>
      <c r="Y7746" t="str">
        <f>"37-3011"</f>
        <v>37-3011</v>
      </c>
      <c r="Z7746" t="s">
        <v>94</v>
      </c>
      <c r="AA7746">
        <v>561730</v>
      </c>
      <c r="AB7746">
        <v>15</v>
      </c>
      <c r="AC7746">
        <v>14</v>
      </c>
      <c r="AD7746" t="s">
        <v>79</v>
      </c>
      <c r="AE7746" t="s">
        <v>80</v>
      </c>
      <c r="AF7746">
        <v>40</v>
      </c>
      <c r="AG7746" s="4">
        <v>0.29166666666666669</v>
      </c>
      <c r="AH7746" s="4">
        <v>0.66666666666666663</v>
      </c>
      <c r="AI7746" s="5">
        <v>15.59</v>
      </c>
      <c r="AJ7746">
        <v>23.38</v>
      </c>
      <c r="AK7746">
        <v>24</v>
      </c>
      <c r="AL7746" t="s">
        <v>81</v>
      </c>
      <c r="AM7746" t="s">
        <v>82</v>
      </c>
      <c r="AO7746" t="s">
        <v>83</v>
      </c>
      <c r="AP7746" t="s">
        <v>67</v>
      </c>
      <c r="AQ7746" t="s">
        <v>67</v>
      </c>
      <c r="AR7746" t="s">
        <v>82</v>
      </c>
      <c r="AT7746" t="s">
        <v>82</v>
      </c>
      <c r="AW7746" t="s">
        <v>82</v>
      </c>
      <c r="AY7746" t="s">
        <v>35339</v>
      </c>
      <c r="AZ7746" t="s">
        <v>35343</v>
      </c>
      <c r="BA7746" t="s">
        <v>844</v>
      </c>
      <c r="BB7746">
        <v>60142</v>
      </c>
      <c r="BC7746" t="s">
        <v>79</v>
      </c>
      <c r="BH7746" t="s">
        <v>35338</v>
      </c>
      <c r="BJ7746">
        <v>364017743</v>
      </c>
    </row>
    <row r="7747" spans="1:62" x14ac:dyDescent="0.25">
      <c r="A7747" t="s">
        <v>35491</v>
      </c>
      <c r="B7747" s="2">
        <v>43565</v>
      </c>
      <c r="C7747" t="s">
        <v>63</v>
      </c>
      <c r="D7747" s="3">
        <v>43472.52001148148</v>
      </c>
      <c r="E7747" t="s">
        <v>64</v>
      </c>
      <c r="F7747" s="2">
        <v>43556</v>
      </c>
      <c r="G7747" s="2">
        <v>43830</v>
      </c>
      <c r="H7747" t="s">
        <v>35492</v>
      </c>
      <c r="I7747" t="s">
        <v>35493</v>
      </c>
      <c r="J7747" t="s">
        <v>35494</v>
      </c>
      <c r="L7747" t="s">
        <v>1773</v>
      </c>
      <c r="M7747" t="s">
        <v>649</v>
      </c>
      <c r="N7747">
        <v>85203</v>
      </c>
      <c r="O7747" t="s">
        <v>70</v>
      </c>
      <c r="P7747" t="s">
        <v>67</v>
      </c>
      <c r="Q7747" t="s">
        <v>35495</v>
      </c>
      <c r="S7747" t="s">
        <v>72</v>
      </c>
      <c r="T7747" t="s">
        <v>7872</v>
      </c>
      <c r="U7747" t="s">
        <v>7873</v>
      </c>
      <c r="V7747" t="s">
        <v>2471</v>
      </c>
      <c r="W7747" t="s">
        <v>649</v>
      </c>
      <c r="X7747" t="s">
        <v>35496</v>
      </c>
      <c r="Y7747" t="str">
        <f>"47-2061"</f>
        <v>47-2061</v>
      </c>
      <c r="Z7747" t="s">
        <v>326</v>
      </c>
      <c r="AA7747">
        <v>238990</v>
      </c>
      <c r="AB7747">
        <v>10</v>
      </c>
      <c r="AC7747">
        <v>10</v>
      </c>
      <c r="AD7747" t="s">
        <v>79</v>
      </c>
      <c r="AE7747" t="s">
        <v>95</v>
      </c>
      <c r="AF7747">
        <v>40</v>
      </c>
      <c r="AG7747" s="4">
        <v>0.25</v>
      </c>
      <c r="AH7747" s="4">
        <v>0.60416666666666663</v>
      </c>
      <c r="AI7747" s="5">
        <v>16.39</v>
      </c>
      <c r="AJ7747">
        <v>24.59</v>
      </c>
      <c r="AK7747">
        <v>24.59</v>
      </c>
      <c r="AL7747" t="s">
        <v>81</v>
      </c>
      <c r="AM7747" t="s">
        <v>82</v>
      </c>
      <c r="AO7747" t="s">
        <v>83</v>
      </c>
      <c r="AP7747" t="s">
        <v>67</v>
      </c>
      <c r="AQ7747" t="s">
        <v>83</v>
      </c>
      <c r="AR7747" t="s">
        <v>82</v>
      </c>
      <c r="AT7747" t="s">
        <v>82</v>
      </c>
      <c r="AW7747" t="s">
        <v>72</v>
      </c>
      <c r="AX7747">
        <v>3</v>
      </c>
      <c r="AY7747" t="s">
        <v>1773</v>
      </c>
      <c r="AZ7747" t="s">
        <v>655</v>
      </c>
      <c r="BA7747" t="s">
        <v>649</v>
      </c>
      <c r="BB7747">
        <v>85203</v>
      </c>
      <c r="BC7747" t="s">
        <v>79</v>
      </c>
      <c r="BH7747" t="s">
        <v>35494</v>
      </c>
      <c r="BJ7747">
        <v>860792796</v>
      </c>
    </row>
    <row r="7748" spans="1:62" x14ac:dyDescent="0.25">
      <c r="A7748" t="s">
        <v>35936</v>
      </c>
      <c r="B7748" s="2">
        <v>43565</v>
      </c>
      <c r="C7748" t="s">
        <v>63</v>
      </c>
      <c r="D7748" s="3">
        <v>43474.536538912034</v>
      </c>
      <c r="E7748" t="s">
        <v>64</v>
      </c>
      <c r="F7748" s="2">
        <v>43556</v>
      </c>
      <c r="G7748" s="2">
        <v>43738</v>
      </c>
      <c r="H7748" t="s">
        <v>35937</v>
      </c>
      <c r="I7748" t="s">
        <v>67</v>
      </c>
      <c r="J7748" t="s">
        <v>35938</v>
      </c>
      <c r="K7748" t="s">
        <v>67</v>
      </c>
      <c r="L7748" t="s">
        <v>15526</v>
      </c>
      <c r="M7748" t="s">
        <v>136</v>
      </c>
      <c r="N7748">
        <v>20852</v>
      </c>
      <c r="O7748" t="s">
        <v>70</v>
      </c>
      <c r="P7748" t="s">
        <v>67</v>
      </c>
      <c r="Q7748" t="s">
        <v>35939</v>
      </c>
      <c r="S7748" t="s">
        <v>82</v>
      </c>
      <c r="U7748" t="s">
        <v>92</v>
      </c>
      <c r="X7748" t="s">
        <v>35940</v>
      </c>
      <c r="Y7748" t="str">
        <f>"47-3015"</f>
        <v>47-3015</v>
      </c>
      <c r="Z7748" t="s">
        <v>3727</v>
      </c>
      <c r="AA7748">
        <v>561790</v>
      </c>
      <c r="AB7748">
        <v>5</v>
      </c>
      <c r="AC7748">
        <v>5</v>
      </c>
      <c r="AD7748" t="s">
        <v>79</v>
      </c>
      <c r="AE7748" t="s">
        <v>95</v>
      </c>
      <c r="AF7748">
        <v>40</v>
      </c>
      <c r="AG7748" s="4">
        <v>0.375</v>
      </c>
      <c r="AH7748" s="4">
        <v>0.70833333333333337</v>
      </c>
      <c r="AI7748" s="5">
        <v>16.440000000000001</v>
      </c>
      <c r="AJ7748">
        <v>24.66</v>
      </c>
      <c r="AM7748" t="s">
        <v>82</v>
      </c>
      <c r="AO7748" t="s">
        <v>213</v>
      </c>
      <c r="AP7748" t="s">
        <v>67</v>
      </c>
      <c r="AQ7748" t="s">
        <v>67</v>
      </c>
      <c r="AR7748" t="s">
        <v>82</v>
      </c>
      <c r="AT7748" t="s">
        <v>82</v>
      </c>
      <c r="AW7748" t="s">
        <v>82</v>
      </c>
      <c r="AY7748" t="s">
        <v>15528</v>
      </c>
      <c r="AZ7748" t="s">
        <v>291</v>
      </c>
      <c r="BA7748" t="s">
        <v>136</v>
      </c>
      <c r="BB7748">
        <v>20852</v>
      </c>
      <c r="BC7748" t="s">
        <v>79</v>
      </c>
      <c r="BD7748" t="s">
        <v>35941</v>
      </c>
      <c r="BE7748">
        <v>928986</v>
      </c>
      <c r="BF7748" s="2">
        <v>43466</v>
      </c>
      <c r="BG7748" s="2">
        <v>43556</v>
      </c>
      <c r="BH7748" t="s">
        <v>35942</v>
      </c>
      <c r="BI7748" t="s">
        <v>67</v>
      </c>
      <c r="BJ7748">
        <v>870759792</v>
      </c>
    </row>
    <row r="7749" spans="1:62" x14ac:dyDescent="0.25">
      <c r="A7749" t="s">
        <v>36094</v>
      </c>
      <c r="B7749" s="2">
        <v>43565</v>
      </c>
      <c r="C7749" t="s">
        <v>63</v>
      </c>
      <c r="D7749" s="3">
        <v>43475.344762743058</v>
      </c>
      <c r="E7749" t="s">
        <v>64</v>
      </c>
      <c r="F7749" s="2">
        <v>43556</v>
      </c>
      <c r="G7749" s="2">
        <v>43800</v>
      </c>
      <c r="H7749" t="s">
        <v>15856</v>
      </c>
      <c r="J7749" t="s">
        <v>15857</v>
      </c>
      <c r="L7749" t="s">
        <v>5298</v>
      </c>
      <c r="M7749" t="s">
        <v>197</v>
      </c>
      <c r="N7749">
        <v>52347</v>
      </c>
      <c r="O7749" t="s">
        <v>70</v>
      </c>
      <c r="Q7749" t="s">
        <v>15858</v>
      </c>
      <c r="S7749" t="s">
        <v>72</v>
      </c>
      <c r="T7749" t="s">
        <v>194</v>
      </c>
      <c r="U7749" t="s">
        <v>12045</v>
      </c>
      <c r="V7749" t="s">
        <v>12046</v>
      </c>
      <c r="W7749" t="s">
        <v>197</v>
      </c>
      <c r="X7749" t="s">
        <v>326</v>
      </c>
      <c r="Y7749" t="str">
        <f>"47-2061"</f>
        <v>47-2061</v>
      </c>
      <c r="Z7749" t="s">
        <v>326</v>
      </c>
      <c r="AA7749">
        <v>23731</v>
      </c>
      <c r="AB7749">
        <v>15</v>
      </c>
      <c r="AC7749">
        <v>15</v>
      </c>
      <c r="AD7749" t="s">
        <v>79</v>
      </c>
      <c r="AE7749" t="s">
        <v>80</v>
      </c>
      <c r="AF7749">
        <v>40</v>
      </c>
      <c r="AG7749" s="4">
        <v>0.27083333333333331</v>
      </c>
      <c r="AH7749" s="4">
        <v>0.72916666666666663</v>
      </c>
      <c r="AI7749" s="5">
        <v>16.239999999999998</v>
      </c>
      <c r="AJ7749">
        <v>24.36</v>
      </c>
      <c r="AM7749" t="s">
        <v>82</v>
      </c>
      <c r="AO7749" t="s">
        <v>83</v>
      </c>
      <c r="AR7749" t="s">
        <v>82</v>
      </c>
      <c r="AT7749" t="s">
        <v>82</v>
      </c>
      <c r="AW7749" t="s">
        <v>82</v>
      </c>
      <c r="AY7749" t="s">
        <v>5298</v>
      </c>
      <c r="AZ7749" t="s">
        <v>15133</v>
      </c>
      <c r="BA7749" t="s">
        <v>197</v>
      </c>
      <c r="BB7749">
        <v>52347</v>
      </c>
      <c r="BC7749" t="s">
        <v>79</v>
      </c>
      <c r="BH7749" t="s">
        <v>15857</v>
      </c>
      <c r="BJ7749">
        <v>420989684</v>
      </c>
    </row>
    <row r="7750" spans="1:62" x14ac:dyDescent="0.25">
      <c r="A7750" t="s">
        <v>37728</v>
      </c>
      <c r="B7750" s="2">
        <v>43565</v>
      </c>
      <c r="C7750" t="s">
        <v>63</v>
      </c>
      <c r="D7750" s="3">
        <v>43558.436202546298</v>
      </c>
      <c r="E7750" t="s">
        <v>3355</v>
      </c>
      <c r="H7750" t="s">
        <v>37729</v>
      </c>
      <c r="I7750" t="s">
        <v>37730</v>
      </c>
      <c r="J7750" t="s">
        <v>37731</v>
      </c>
      <c r="K7750" t="s">
        <v>37732</v>
      </c>
      <c r="L7750" t="s">
        <v>4883</v>
      </c>
      <c r="M7750" t="s">
        <v>774</v>
      </c>
      <c r="N7750">
        <v>81224</v>
      </c>
      <c r="O7750" t="s">
        <v>70</v>
      </c>
      <c r="Q7750" t="s">
        <v>37733</v>
      </c>
      <c r="S7750" t="s">
        <v>82</v>
      </c>
      <c r="U7750" t="s">
        <v>92</v>
      </c>
      <c r="X7750" t="s">
        <v>37734</v>
      </c>
      <c r="Y7750" t="str">
        <f>"41-1011"</f>
        <v>41-1011</v>
      </c>
      <c r="Z7750" t="s">
        <v>37735</v>
      </c>
      <c r="AA7750">
        <v>311811</v>
      </c>
      <c r="AB7750">
        <v>2</v>
      </c>
      <c r="AD7750" t="s">
        <v>79</v>
      </c>
      <c r="AE7750" t="s">
        <v>80</v>
      </c>
      <c r="AF7750">
        <v>40</v>
      </c>
      <c r="AG7750" s="4">
        <v>0.625</v>
      </c>
      <c r="AH7750" s="4">
        <v>0.95833333333333337</v>
      </c>
      <c r="AI7750" s="6">
        <v>12</v>
      </c>
      <c r="AJ7750">
        <v>18</v>
      </c>
      <c r="AK7750">
        <v>21</v>
      </c>
      <c r="AL7750" t="s">
        <v>81</v>
      </c>
      <c r="AM7750" t="s">
        <v>72</v>
      </c>
      <c r="AN7750">
        <v>3</v>
      </c>
      <c r="AO7750" t="s">
        <v>213</v>
      </c>
      <c r="AR7750" t="s">
        <v>82</v>
      </c>
      <c r="AT7750" t="s">
        <v>82</v>
      </c>
      <c r="AW7750" t="s">
        <v>72</v>
      </c>
      <c r="AX7750">
        <v>12</v>
      </c>
      <c r="AY7750" t="s">
        <v>9744</v>
      </c>
      <c r="AZ7750" t="s">
        <v>18587</v>
      </c>
      <c r="BA7750" t="s">
        <v>774</v>
      </c>
      <c r="BB7750">
        <v>81224</v>
      </c>
      <c r="BC7750" t="s">
        <v>87</v>
      </c>
      <c r="BH7750" t="s">
        <v>37736</v>
      </c>
      <c r="BJ7750">
        <v>455512814</v>
      </c>
    </row>
    <row r="7751" spans="1:62" x14ac:dyDescent="0.25">
      <c r="A7751" t="s">
        <v>37911</v>
      </c>
      <c r="B7751" s="2">
        <v>43565</v>
      </c>
      <c r="C7751" t="s">
        <v>63</v>
      </c>
      <c r="D7751" s="3">
        <v>43515.240754375001</v>
      </c>
      <c r="E7751" t="s">
        <v>64</v>
      </c>
      <c r="F7751" s="2">
        <v>43590</v>
      </c>
      <c r="G7751" s="2">
        <v>43799</v>
      </c>
      <c r="H7751" t="s">
        <v>37912</v>
      </c>
      <c r="J7751" t="s">
        <v>37913</v>
      </c>
      <c r="L7751" t="s">
        <v>37914</v>
      </c>
      <c r="M7751" t="s">
        <v>1064</v>
      </c>
      <c r="N7751">
        <v>38557</v>
      </c>
      <c r="O7751" t="s">
        <v>70</v>
      </c>
      <c r="Q7751" t="s">
        <v>37915</v>
      </c>
      <c r="S7751" t="s">
        <v>72</v>
      </c>
      <c r="T7751" t="s">
        <v>1066</v>
      </c>
      <c r="U7751" t="s">
        <v>1067</v>
      </c>
      <c r="V7751" t="s">
        <v>1068</v>
      </c>
      <c r="W7751" t="s">
        <v>1064</v>
      </c>
      <c r="X7751" t="s">
        <v>7793</v>
      </c>
      <c r="Y7751" t="str">
        <f>"51-9198"</f>
        <v>51-9198</v>
      </c>
      <c r="Z7751" t="s">
        <v>199</v>
      </c>
      <c r="AA7751">
        <v>423320</v>
      </c>
      <c r="AB7751">
        <v>10</v>
      </c>
      <c r="AC7751">
        <v>10</v>
      </c>
      <c r="AD7751" t="s">
        <v>79</v>
      </c>
      <c r="AE7751" t="s">
        <v>80</v>
      </c>
      <c r="AF7751">
        <v>40</v>
      </c>
      <c r="AG7751" s="4">
        <v>0.29166666666666669</v>
      </c>
      <c r="AH7751" s="4">
        <v>0.66666666666666663</v>
      </c>
      <c r="AI7751" s="5">
        <v>13.34</v>
      </c>
      <c r="AJ7751">
        <v>20.010000000000002</v>
      </c>
      <c r="AL7751" t="s">
        <v>81</v>
      </c>
      <c r="AM7751" t="s">
        <v>82</v>
      </c>
      <c r="AO7751" t="s">
        <v>83</v>
      </c>
      <c r="AR7751" t="s">
        <v>82</v>
      </c>
      <c r="AT7751" t="s">
        <v>82</v>
      </c>
      <c r="AW7751" t="s">
        <v>82</v>
      </c>
      <c r="AY7751" t="s">
        <v>37914</v>
      </c>
      <c r="AZ7751" t="s">
        <v>491</v>
      </c>
      <c r="BA7751" t="s">
        <v>1064</v>
      </c>
      <c r="BB7751">
        <v>38557</v>
      </c>
      <c r="BC7751" t="s">
        <v>87</v>
      </c>
      <c r="BH7751" t="s">
        <v>37913</v>
      </c>
      <c r="BJ7751">
        <v>262753227</v>
      </c>
    </row>
    <row r="7752" spans="1:62" x14ac:dyDescent="0.25">
      <c r="A7752" t="s">
        <v>38189</v>
      </c>
      <c r="B7752" s="2">
        <v>43565</v>
      </c>
      <c r="C7752" t="s">
        <v>63</v>
      </c>
      <c r="D7752" s="3">
        <v>43535.499060972223</v>
      </c>
      <c r="E7752" t="s">
        <v>117</v>
      </c>
      <c r="H7752" t="s">
        <v>2242</v>
      </c>
      <c r="I7752" t="s">
        <v>2243</v>
      </c>
      <c r="J7752" t="s">
        <v>2244</v>
      </c>
      <c r="K7752" t="s">
        <v>2245</v>
      </c>
      <c r="L7752" t="s">
        <v>2246</v>
      </c>
      <c r="M7752" t="s">
        <v>69</v>
      </c>
      <c r="N7752">
        <v>40014</v>
      </c>
      <c r="O7752" t="s">
        <v>70</v>
      </c>
      <c r="P7752" t="s">
        <v>67</v>
      </c>
      <c r="Q7752" t="s">
        <v>2247</v>
      </c>
      <c r="S7752" t="s">
        <v>72</v>
      </c>
      <c r="T7752" t="s">
        <v>2248</v>
      </c>
      <c r="U7752" t="s">
        <v>2091</v>
      </c>
      <c r="V7752" t="s">
        <v>68</v>
      </c>
      <c r="W7752" t="s">
        <v>69</v>
      </c>
      <c r="X7752" t="s">
        <v>2249</v>
      </c>
      <c r="Y7752" t="str">
        <f>"35-3021"</f>
        <v>35-3021</v>
      </c>
      <c r="Z7752" t="s">
        <v>354</v>
      </c>
      <c r="AA7752">
        <v>722110</v>
      </c>
      <c r="AB7752">
        <v>10</v>
      </c>
      <c r="AD7752" t="s">
        <v>79</v>
      </c>
      <c r="AE7752" t="s">
        <v>95</v>
      </c>
      <c r="AF7752">
        <v>35</v>
      </c>
      <c r="AG7752" s="4">
        <v>0.45833333333333331</v>
      </c>
      <c r="AH7752" s="4">
        <v>0.83333333333333337</v>
      </c>
      <c r="AI7752" s="5">
        <v>9.1199999999999992</v>
      </c>
      <c r="AJ7752">
        <v>13.68</v>
      </c>
      <c r="AK7752">
        <v>13.68</v>
      </c>
      <c r="AL7752" t="s">
        <v>81</v>
      </c>
      <c r="AM7752" t="s">
        <v>82</v>
      </c>
      <c r="AO7752" t="s">
        <v>83</v>
      </c>
      <c r="AP7752" t="s">
        <v>67</v>
      </c>
      <c r="AQ7752" t="s">
        <v>67</v>
      </c>
      <c r="AR7752" t="s">
        <v>82</v>
      </c>
      <c r="AT7752" t="s">
        <v>82</v>
      </c>
      <c r="AW7752" t="s">
        <v>82</v>
      </c>
      <c r="AY7752" t="s">
        <v>2246</v>
      </c>
      <c r="AZ7752" t="s">
        <v>2250</v>
      </c>
      <c r="BA7752" t="s">
        <v>69</v>
      </c>
      <c r="BB7752">
        <v>40014</v>
      </c>
      <c r="BC7752" t="s">
        <v>79</v>
      </c>
      <c r="BH7752" t="s">
        <v>2244</v>
      </c>
      <c r="BI7752" t="s">
        <v>2251</v>
      </c>
      <c r="BJ7752">
        <v>900619417</v>
      </c>
    </row>
    <row r="7753" spans="1:62" x14ac:dyDescent="0.25">
      <c r="A7753" t="s">
        <v>38227</v>
      </c>
      <c r="B7753" s="2">
        <v>43565</v>
      </c>
      <c r="C7753" t="s">
        <v>63</v>
      </c>
      <c r="D7753" s="3">
        <v>43524.43324697917</v>
      </c>
      <c r="E7753" t="s">
        <v>282</v>
      </c>
      <c r="F7753" s="2">
        <v>43612</v>
      </c>
      <c r="G7753" s="2">
        <v>43830</v>
      </c>
      <c r="H7753" t="s">
        <v>38228</v>
      </c>
      <c r="I7753" t="s">
        <v>67</v>
      </c>
      <c r="J7753" t="s">
        <v>38229</v>
      </c>
      <c r="K7753" t="s">
        <v>38230</v>
      </c>
      <c r="L7753" t="s">
        <v>38231</v>
      </c>
      <c r="M7753" t="s">
        <v>859</v>
      </c>
      <c r="N7753">
        <v>98531</v>
      </c>
      <c r="O7753" t="s">
        <v>70</v>
      </c>
      <c r="P7753" t="s">
        <v>67</v>
      </c>
      <c r="Q7753" t="s">
        <v>38232</v>
      </c>
      <c r="S7753" t="s">
        <v>82</v>
      </c>
      <c r="U7753" t="s">
        <v>92</v>
      </c>
      <c r="X7753" t="s">
        <v>38233</v>
      </c>
      <c r="Y7753" t="str">
        <f>"45-4011"</f>
        <v>45-4011</v>
      </c>
      <c r="Z7753" t="s">
        <v>763</v>
      </c>
      <c r="AA7753">
        <v>115310</v>
      </c>
      <c r="AB7753">
        <v>55</v>
      </c>
      <c r="AC7753">
        <v>51</v>
      </c>
      <c r="AD7753" t="s">
        <v>79</v>
      </c>
      <c r="AE7753" t="s">
        <v>80</v>
      </c>
      <c r="AF7753">
        <v>40</v>
      </c>
      <c r="AG7753" s="4">
        <v>0.29166666666666669</v>
      </c>
      <c r="AH7753" s="4">
        <v>0.64583333333333337</v>
      </c>
      <c r="AI7753" s="6">
        <v>12</v>
      </c>
      <c r="AM7753" t="s">
        <v>82</v>
      </c>
      <c r="AO7753" t="s">
        <v>83</v>
      </c>
      <c r="AP7753" t="s">
        <v>683</v>
      </c>
      <c r="AQ7753" t="s">
        <v>683</v>
      </c>
      <c r="AR7753" t="s">
        <v>82</v>
      </c>
      <c r="AT7753" t="s">
        <v>82</v>
      </c>
      <c r="AW7753" t="s">
        <v>72</v>
      </c>
      <c r="AX7753">
        <v>3</v>
      </c>
      <c r="AY7753" t="s">
        <v>38231</v>
      </c>
      <c r="AZ7753" t="s">
        <v>1643</v>
      </c>
      <c r="BA7753" t="s">
        <v>859</v>
      </c>
      <c r="BB7753">
        <v>98531</v>
      </c>
      <c r="BC7753" t="s">
        <v>87</v>
      </c>
      <c r="BD7753" t="s">
        <v>37448</v>
      </c>
      <c r="BH7753" t="s">
        <v>38234</v>
      </c>
      <c r="BI7753" t="s">
        <v>683</v>
      </c>
      <c r="BJ7753">
        <v>911264194</v>
      </c>
    </row>
    <row r="7754" spans="1:62" x14ac:dyDescent="0.25">
      <c r="A7754" t="s">
        <v>38462</v>
      </c>
      <c r="B7754" s="2">
        <v>43565</v>
      </c>
      <c r="C7754" t="s">
        <v>63</v>
      </c>
      <c r="D7754" s="3">
        <v>43536.6960540625</v>
      </c>
      <c r="E7754" t="s">
        <v>117</v>
      </c>
      <c r="H7754" t="s">
        <v>10910</v>
      </c>
      <c r="J7754" t="s">
        <v>10911</v>
      </c>
      <c r="L7754" t="s">
        <v>10912</v>
      </c>
      <c r="M7754" t="s">
        <v>787</v>
      </c>
      <c r="N7754">
        <v>35456</v>
      </c>
      <c r="O7754" t="s">
        <v>70</v>
      </c>
      <c r="Q7754" t="s">
        <v>10913</v>
      </c>
      <c r="S7754" t="s">
        <v>72</v>
      </c>
      <c r="T7754" t="s">
        <v>1895</v>
      </c>
      <c r="U7754" t="s">
        <v>1896</v>
      </c>
      <c r="V7754" t="s">
        <v>1897</v>
      </c>
      <c r="W7754" t="s">
        <v>105</v>
      </c>
      <c r="X7754" t="s">
        <v>10914</v>
      </c>
      <c r="Y7754" t="str">
        <f>"47-3016"</f>
        <v>47-3016</v>
      </c>
      <c r="Z7754" t="s">
        <v>3995</v>
      </c>
      <c r="AA7754">
        <v>23816</v>
      </c>
      <c r="AB7754">
        <v>25</v>
      </c>
      <c r="AD7754" t="s">
        <v>79</v>
      </c>
      <c r="AE7754" t="s">
        <v>80</v>
      </c>
      <c r="AF7754">
        <v>40</v>
      </c>
      <c r="AG7754" s="4">
        <v>0.33333333333333331</v>
      </c>
      <c r="AH7754" s="4">
        <v>0.66666666666666663</v>
      </c>
      <c r="AI7754" s="5">
        <v>10.82</v>
      </c>
      <c r="AL7754" t="s">
        <v>81</v>
      </c>
      <c r="AM7754" t="s">
        <v>82</v>
      </c>
      <c r="AO7754" t="s">
        <v>83</v>
      </c>
      <c r="AP7754" t="s">
        <v>67</v>
      </c>
      <c r="AQ7754" t="s">
        <v>67</v>
      </c>
      <c r="AR7754" t="s">
        <v>82</v>
      </c>
      <c r="AT7754" t="s">
        <v>82</v>
      </c>
      <c r="AW7754" t="s">
        <v>82</v>
      </c>
      <c r="AY7754" t="s">
        <v>10915</v>
      </c>
      <c r="AZ7754" t="s">
        <v>10916</v>
      </c>
      <c r="BA7754" t="s">
        <v>787</v>
      </c>
      <c r="BB7754">
        <v>35456</v>
      </c>
      <c r="BC7754" t="s">
        <v>79</v>
      </c>
      <c r="BH7754" t="s">
        <v>10917</v>
      </c>
      <c r="BJ7754">
        <v>204006262</v>
      </c>
    </row>
    <row r="7755" spans="1:62" x14ac:dyDescent="0.25">
      <c r="A7755" t="s">
        <v>38480</v>
      </c>
      <c r="B7755" s="2">
        <v>43565</v>
      </c>
      <c r="C7755" t="s">
        <v>63</v>
      </c>
      <c r="D7755" s="3">
        <v>43538.293289884263</v>
      </c>
      <c r="E7755" t="s">
        <v>117</v>
      </c>
      <c r="H7755" t="s">
        <v>13149</v>
      </c>
      <c r="I7755" t="s">
        <v>130</v>
      </c>
      <c r="J7755" t="s">
        <v>13150</v>
      </c>
      <c r="K7755" t="s">
        <v>130</v>
      </c>
      <c r="L7755" t="s">
        <v>13151</v>
      </c>
      <c r="M7755" t="s">
        <v>714</v>
      </c>
      <c r="N7755">
        <v>71369</v>
      </c>
      <c r="O7755" t="s">
        <v>70</v>
      </c>
      <c r="P7755" t="s">
        <v>130</v>
      </c>
      <c r="Q7755" t="s">
        <v>13152</v>
      </c>
      <c r="S7755" t="s">
        <v>72</v>
      </c>
      <c r="T7755" t="s">
        <v>4981</v>
      </c>
      <c r="U7755" t="s">
        <v>4982</v>
      </c>
      <c r="V7755" t="s">
        <v>4983</v>
      </c>
      <c r="W7755" t="s">
        <v>714</v>
      </c>
      <c r="X7755" t="s">
        <v>1197</v>
      </c>
      <c r="Y7755" t="str">
        <f>"47-2061"</f>
        <v>47-2061</v>
      </c>
      <c r="Z7755" t="s">
        <v>326</v>
      </c>
      <c r="AA7755">
        <v>238140</v>
      </c>
      <c r="AB7755">
        <v>7</v>
      </c>
      <c r="AD7755" t="s">
        <v>79</v>
      </c>
      <c r="AE7755" t="s">
        <v>95</v>
      </c>
      <c r="AF7755">
        <v>40</v>
      </c>
      <c r="AG7755" s="4">
        <v>0.29166666666666669</v>
      </c>
      <c r="AH7755" s="4">
        <v>0.66666666666666663</v>
      </c>
      <c r="AI7755" s="5">
        <v>19.73</v>
      </c>
      <c r="AJ7755">
        <v>29.6</v>
      </c>
      <c r="AK7755">
        <v>29.6</v>
      </c>
      <c r="AL7755" t="s">
        <v>81</v>
      </c>
      <c r="AM7755" t="s">
        <v>82</v>
      </c>
      <c r="AO7755" t="s">
        <v>83</v>
      </c>
      <c r="AP7755" t="s">
        <v>130</v>
      </c>
      <c r="AQ7755" t="s">
        <v>130</v>
      </c>
      <c r="AR7755" t="s">
        <v>82</v>
      </c>
      <c r="AT7755" t="s">
        <v>82</v>
      </c>
      <c r="AW7755" t="s">
        <v>72</v>
      </c>
      <c r="AX7755">
        <v>3</v>
      </c>
      <c r="AY7755" t="s">
        <v>13151</v>
      </c>
      <c r="AZ7755" t="s">
        <v>38481</v>
      </c>
      <c r="BA7755" t="s">
        <v>714</v>
      </c>
      <c r="BB7755">
        <v>71369</v>
      </c>
      <c r="BC7755" t="s">
        <v>79</v>
      </c>
      <c r="BH7755" t="s">
        <v>13150</v>
      </c>
      <c r="BI7755" t="s">
        <v>130</v>
      </c>
      <c r="BJ7755">
        <v>205485471</v>
      </c>
    </row>
    <row r="7756" spans="1:62" x14ac:dyDescent="0.25">
      <c r="A7756" t="s">
        <v>38522</v>
      </c>
      <c r="B7756" s="2">
        <v>43565</v>
      </c>
      <c r="C7756" t="s">
        <v>63</v>
      </c>
      <c r="D7756" s="3">
        <v>43538.295221631946</v>
      </c>
      <c r="E7756" t="s">
        <v>117</v>
      </c>
      <c r="H7756" t="s">
        <v>26342</v>
      </c>
      <c r="J7756" t="s">
        <v>26343</v>
      </c>
      <c r="L7756" t="s">
        <v>2196</v>
      </c>
      <c r="M7756" t="s">
        <v>323</v>
      </c>
      <c r="N7756">
        <v>95678</v>
      </c>
      <c r="O7756" t="s">
        <v>70</v>
      </c>
      <c r="Q7756" t="s">
        <v>26344</v>
      </c>
      <c r="S7756" t="s">
        <v>72</v>
      </c>
      <c r="T7756" t="s">
        <v>4795</v>
      </c>
      <c r="U7756" t="s">
        <v>5508</v>
      </c>
      <c r="V7756" t="s">
        <v>2927</v>
      </c>
      <c r="W7756" t="s">
        <v>308</v>
      </c>
      <c r="X7756" t="s">
        <v>1680</v>
      </c>
      <c r="Y7756" t="str">
        <f>"47-3012"</f>
        <v>47-3012</v>
      </c>
      <c r="Z7756" t="s">
        <v>1540</v>
      </c>
      <c r="AA7756">
        <v>23611</v>
      </c>
      <c r="AB7756">
        <v>35</v>
      </c>
      <c r="AD7756" t="s">
        <v>79</v>
      </c>
      <c r="AE7756" t="s">
        <v>95</v>
      </c>
      <c r="AF7756">
        <v>40</v>
      </c>
      <c r="AG7756" s="4">
        <v>0.29166666666666669</v>
      </c>
      <c r="AH7756" s="4">
        <v>0.64583333333333337</v>
      </c>
      <c r="AI7756" s="5">
        <v>16.649999999999999</v>
      </c>
      <c r="AJ7756">
        <v>24.98</v>
      </c>
      <c r="AL7756" t="s">
        <v>81</v>
      </c>
      <c r="AM7756" t="s">
        <v>82</v>
      </c>
      <c r="AO7756" t="s">
        <v>83</v>
      </c>
      <c r="AR7756" t="s">
        <v>82</v>
      </c>
      <c r="AT7756" t="s">
        <v>82</v>
      </c>
      <c r="AW7756" t="s">
        <v>82</v>
      </c>
      <c r="AY7756" t="s">
        <v>2196</v>
      </c>
      <c r="AZ7756" t="s">
        <v>2202</v>
      </c>
      <c r="BA7756" t="s">
        <v>323</v>
      </c>
      <c r="BB7756">
        <v>95678</v>
      </c>
      <c r="BC7756" t="s">
        <v>79</v>
      </c>
      <c r="BH7756" t="s">
        <v>26345</v>
      </c>
      <c r="BJ7756">
        <v>800233036</v>
      </c>
    </row>
    <row r="7757" spans="1:62" x14ac:dyDescent="0.25">
      <c r="A7757" t="s">
        <v>38766</v>
      </c>
      <c r="B7757" s="2">
        <v>43565</v>
      </c>
      <c r="C7757" t="s">
        <v>63</v>
      </c>
      <c r="D7757" s="3">
        <v>43565.386322372688</v>
      </c>
      <c r="E7757" t="s">
        <v>3355</v>
      </c>
      <c r="H7757" t="s">
        <v>38767</v>
      </c>
      <c r="J7757" t="s">
        <v>38768</v>
      </c>
      <c r="L7757" t="s">
        <v>38769</v>
      </c>
      <c r="M7757" t="s">
        <v>323</v>
      </c>
      <c r="N7757">
        <v>95076</v>
      </c>
      <c r="O7757" t="s">
        <v>70</v>
      </c>
      <c r="Q7757" t="s">
        <v>37332</v>
      </c>
      <c r="S7757" t="s">
        <v>82</v>
      </c>
      <c r="U7757" t="s">
        <v>92</v>
      </c>
      <c r="X7757" t="s">
        <v>37333</v>
      </c>
      <c r="Y7757" t="str">
        <f>"47-2051"</f>
        <v>47-2051</v>
      </c>
      <c r="Z7757" t="s">
        <v>1383</v>
      </c>
      <c r="AA7757">
        <v>238990</v>
      </c>
      <c r="AB7757">
        <v>2</v>
      </c>
      <c r="AD7757" t="s">
        <v>87</v>
      </c>
      <c r="AE7757" t="s">
        <v>1218</v>
      </c>
      <c r="AF7757">
        <v>38</v>
      </c>
      <c r="AG7757" s="4">
        <v>0.3125</v>
      </c>
      <c r="AH7757" s="4">
        <v>0.66666666666666663</v>
      </c>
      <c r="AI7757" s="6">
        <v>15</v>
      </c>
      <c r="AJ7757">
        <v>22.5</v>
      </c>
      <c r="AK7757">
        <v>37.5</v>
      </c>
      <c r="AM7757" t="s">
        <v>82</v>
      </c>
      <c r="AO7757" t="s">
        <v>213</v>
      </c>
      <c r="AR7757" t="s">
        <v>82</v>
      </c>
      <c r="AT7757" t="s">
        <v>82</v>
      </c>
      <c r="AW7757" t="s">
        <v>72</v>
      </c>
      <c r="BC7757" t="s">
        <v>87</v>
      </c>
      <c r="BD7757" t="s">
        <v>38770</v>
      </c>
      <c r="BE7757">
        <v>16531643</v>
      </c>
      <c r="BF7757" s="2">
        <v>43554</v>
      </c>
      <c r="BG7757" s="2">
        <v>43586</v>
      </c>
      <c r="BJ7757">
        <v>462850629</v>
      </c>
    </row>
    <row r="7758" spans="1:62" x14ac:dyDescent="0.25">
      <c r="A7758" t="s">
        <v>330</v>
      </c>
      <c r="B7758" s="2">
        <v>43566</v>
      </c>
      <c r="C7758" t="s">
        <v>63</v>
      </c>
      <c r="D7758" s="3">
        <v>43472.383208692132</v>
      </c>
      <c r="E7758" t="s">
        <v>64</v>
      </c>
      <c r="F7758" s="2">
        <v>43556</v>
      </c>
      <c r="G7758" s="2">
        <v>43769</v>
      </c>
      <c r="H7758" t="s">
        <v>331</v>
      </c>
      <c r="I7758" t="s">
        <v>67</v>
      </c>
      <c r="J7758" t="s">
        <v>332</v>
      </c>
      <c r="K7758" t="s">
        <v>333</v>
      </c>
      <c r="L7758" t="s">
        <v>334</v>
      </c>
      <c r="M7758" t="s">
        <v>207</v>
      </c>
      <c r="N7758">
        <v>2648</v>
      </c>
      <c r="O7758" t="s">
        <v>70</v>
      </c>
      <c r="P7758" t="s">
        <v>67</v>
      </c>
      <c r="Q7758" t="s">
        <v>335</v>
      </c>
      <c r="S7758" t="s">
        <v>72</v>
      </c>
      <c r="T7758" t="s">
        <v>275</v>
      </c>
      <c r="U7758" t="s">
        <v>276</v>
      </c>
      <c r="V7758" t="s">
        <v>277</v>
      </c>
      <c r="W7758" t="s">
        <v>278</v>
      </c>
      <c r="X7758" t="s">
        <v>336</v>
      </c>
      <c r="Y7758" t="str">
        <f>"53-7062"</f>
        <v>53-7062</v>
      </c>
      <c r="Z7758" t="s">
        <v>337</v>
      </c>
      <c r="AA7758">
        <v>532299</v>
      </c>
      <c r="AB7758">
        <v>34</v>
      </c>
      <c r="AC7758">
        <v>18</v>
      </c>
      <c r="AD7758" t="s">
        <v>79</v>
      </c>
      <c r="AE7758" t="s">
        <v>95</v>
      </c>
      <c r="AF7758">
        <v>35</v>
      </c>
      <c r="AG7758" s="4">
        <v>0.33333333333333331</v>
      </c>
      <c r="AH7758" s="4">
        <v>0.70833333333333337</v>
      </c>
      <c r="AI7758" s="5">
        <v>16.75</v>
      </c>
      <c r="AJ7758">
        <v>25.13</v>
      </c>
      <c r="AL7758" t="s">
        <v>81</v>
      </c>
      <c r="AM7758" t="s">
        <v>82</v>
      </c>
      <c r="AO7758" t="s">
        <v>83</v>
      </c>
      <c r="AP7758" t="s">
        <v>67</v>
      </c>
      <c r="AQ7758" t="s">
        <v>67</v>
      </c>
      <c r="AR7758" t="s">
        <v>82</v>
      </c>
      <c r="AT7758" t="s">
        <v>82</v>
      </c>
      <c r="AW7758" t="s">
        <v>72</v>
      </c>
      <c r="AX7758">
        <v>3</v>
      </c>
      <c r="AY7758" t="s">
        <v>334</v>
      </c>
      <c r="AZ7758" t="s">
        <v>214</v>
      </c>
      <c r="BA7758" t="s">
        <v>207</v>
      </c>
      <c r="BB7758">
        <v>2648</v>
      </c>
      <c r="BC7758" t="s">
        <v>79</v>
      </c>
      <c r="BH7758" t="s">
        <v>338</v>
      </c>
      <c r="BI7758" t="s">
        <v>67</v>
      </c>
      <c r="BJ7758">
        <v>43575563</v>
      </c>
    </row>
    <row r="7759" spans="1:62" x14ac:dyDescent="0.25">
      <c r="A7759" t="s">
        <v>537</v>
      </c>
      <c r="B7759" s="2">
        <v>43566</v>
      </c>
      <c r="C7759" t="s">
        <v>63</v>
      </c>
      <c r="D7759" s="3">
        <v>43472.38841472222</v>
      </c>
      <c r="E7759" t="s">
        <v>64</v>
      </c>
      <c r="F7759" s="2">
        <v>43556</v>
      </c>
      <c r="G7759" s="2">
        <v>43769</v>
      </c>
      <c r="H7759" t="s">
        <v>538</v>
      </c>
      <c r="I7759" t="s">
        <v>539</v>
      </c>
      <c r="J7759" t="s">
        <v>540</v>
      </c>
      <c r="K7759" t="s">
        <v>67</v>
      </c>
      <c r="L7759" t="s">
        <v>360</v>
      </c>
      <c r="M7759" t="s">
        <v>207</v>
      </c>
      <c r="N7759">
        <v>2554</v>
      </c>
      <c r="O7759" t="s">
        <v>70</v>
      </c>
      <c r="P7759" t="s">
        <v>67</v>
      </c>
      <c r="Q7759" t="s">
        <v>541</v>
      </c>
      <c r="S7759" t="s">
        <v>72</v>
      </c>
      <c r="T7759" t="s">
        <v>275</v>
      </c>
      <c r="U7759" t="s">
        <v>276</v>
      </c>
      <c r="V7759" t="s">
        <v>277</v>
      </c>
      <c r="W7759" t="s">
        <v>278</v>
      </c>
      <c r="X7759" t="s">
        <v>542</v>
      </c>
      <c r="Y7759" t="str">
        <f>"37-3011"</f>
        <v>37-3011</v>
      </c>
      <c r="Z7759" t="s">
        <v>94</v>
      </c>
      <c r="AA7759">
        <v>713910</v>
      </c>
      <c r="AB7759">
        <v>28</v>
      </c>
      <c r="AC7759">
        <v>28</v>
      </c>
      <c r="AD7759" t="s">
        <v>79</v>
      </c>
      <c r="AE7759" t="s">
        <v>80</v>
      </c>
      <c r="AF7759">
        <v>35</v>
      </c>
      <c r="AG7759" s="4">
        <v>0.20833333333333334</v>
      </c>
      <c r="AH7759" s="4">
        <v>0.5625</v>
      </c>
      <c r="AI7759" s="5">
        <v>24.83</v>
      </c>
      <c r="AJ7759">
        <v>37.25</v>
      </c>
      <c r="AL7759" t="s">
        <v>81</v>
      </c>
      <c r="AM7759" t="s">
        <v>82</v>
      </c>
      <c r="AO7759" t="s">
        <v>83</v>
      </c>
      <c r="AP7759" t="s">
        <v>67</v>
      </c>
      <c r="AQ7759" t="s">
        <v>67</v>
      </c>
      <c r="AR7759" t="s">
        <v>82</v>
      </c>
      <c r="AT7759" t="s">
        <v>82</v>
      </c>
      <c r="AW7759" t="s">
        <v>72</v>
      </c>
      <c r="AX7759">
        <v>3</v>
      </c>
      <c r="AY7759" t="s">
        <v>360</v>
      </c>
      <c r="AZ7759" t="s">
        <v>360</v>
      </c>
      <c r="BA7759" t="s">
        <v>207</v>
      </c>
      <c r="BB7759">
        <v>2554</v>
      </c>
      <c r="BC7759" t="s">
        <v>79</v>
      </c>
      <c r="BH7759" t="s">
        <v>540</v>
      </c>
      <c r="BI7759" t="s">
        <v>67</v>
      </c>
      <c r="BJ7759">
        <v>263582621</v>
      </c>
    </row>
    <row r="7760" spans="1:62" x14ac:dyDescent="0.25">
      <c r="A7760" t="s">
        <v>23319</v>
      </c>
      <c r="B7760" s="2">
        <v>43566</v>
      </c>
      <c r="C7760" t="s">
        <v>63</v>
      </c>
      <c r="D7760" s="3">
        <v>43472.409127071762</v>
      </c>
      <c r="E7760" t="s">
        <v>117</v>
      </c>
      <c r="H7760" t="s">
        <v>23320</v>
      </c>
      <c r="I7760" t="s">
        <v>67</v>
      </c>
      <c r="J7760" t="s">
        <v>23321</v>
      </c>
      <c r="K7760" t="s">
        <v>23322</v>
      </c>
      <c r="L7760" t="s">
        <v>13690</v>
      </c>
      <c r="M7760" t="s">
        <v>232</v>
      </c>
      <c r="N7760">
        <v>11937</v>
      </c>
      <c r="O7760" t="s">
        <v>70</v>
      </c>
      <c r="P7760" t="s">
        <v>67</v>
      </c>
      <c r="Q7760" t="s">
        <v>23323</v>
      </c>
      <c r="S7760" t="s">
        <v>72</v>
      </c>
      <c r="T7760" t="s">
        <v>13355</v>
      </c>
      <c r="U7760" t="s">
        <v>3530</v>
      </c>
      <c r="V7760" t="s">
        <v>3531</v>
      </c>
      <c r="W7760" t="s">
        <v>232</v>
      </c>
      <c r="X7760" t="s">
        <v>23318</v>
      </c>
      <c r="Y7760" t="str">
        <f>"47-3014"</f>
        <v>47-3014</v>
      </c>
      <c r="Z7760" t="s">
        <v>1320</v>
      </c>
      <c r="AA7760">
        <v>332212</v>
      </c>
      <c r="AB7760">
        <v>3</v>
      </c>
      <c r="AD7760" t="s">
        <v>79</v>
      </c>
      <c r="AE7760" t="s">
        <v>80</v>
      </c>
      <c r="AF7760">
        <v>40</v>
      </c>
      <c r="AG7760" s="4">
        <v>0.33333333333333331</v>
      </c>
      <c r="AH7760" s="4">
        <v>0.66666666666666663</v>
      </c>
      <c r="AI7760" s="6">
        <v>16</v>
      </c>
      <c r="AJ7760">
        <v>24</v>
      </c>
      <c r="AK7760">
        <v>24</v>
      </c>
      <c r="AL7760" t="s">
        <v>81</v>
      </c>
      <c r="AM7760" t="s">
        <v>82</v>
      </c>
      <c r="AO7760" t="s">
        <v>83</v>
      </c>
      <c r="AP7760" t="s">
        <v>67</v>
      </c>
      <c r="AQ7760" t="s">
        <v>67</v>
      </c>
      <c r="AR7760" t="s">
        <v>82</v>
      </c>
      <c r="AT7760" t="s">
        <v>82</v>
      </c>
      <c r="AW7760" t="s">
        <v>72</v>
      </c>
      <c r="AX7760">
        <v>1</v>
      </c>
      <c r="AY7760" t="s">
        <v>13690</v>
      </c>
      <c r="AZ7760" t="s">
        <v>6542</v>
      </c>
      <c r="BA7760" t="s">
        <v>232</v>
      </c>
      <c r="BB7760">
        <v>11937</v>
      </c>
      <c r="BC7760" t="s">
        <v>79</v>
      </c>
      <c r="BH7760" t="s">
        <v>23322</v>
      </c>
      <c r="BI7760" t="s">
        <v>67</v>
      </c>
      <c r="BJ7760">
        <v>113471042</v>
      </c>
    </row>
    <row r="7761" spans="1:62" x14ac:dyDescent="0.25">
      <c r="A7761" t="s">
        <v>23963</v>
      </c>
      <c r="B7761" s="2">
        <v>43566</v>
      </c>
      <c r="C7761" t="s">
        <v>63</v>
      </c>
      <c r="D7761" s="3">
        <v>43472.401730011574</v>
      </c>
      <c r="E7761" t="s">
        <v>64</v>
      </c>
      <c r="F7761" s="2">
        <v>43556</v>
      </c>
      <c r="G7761" s="2">
        <v>43809</v>
      </c>
      <c r="H7761" t="s">
        <v>23964</v>
      </c>
      <c r="I7761" t="s">
        <v>67</v>
      </c>
      <c r="J7761" t="s">
        <v>23965</v>
      </c>
      <c r="K7761" t="s">
        <v>67</v>
      </c>
      <c r="L7761" t="s">
        <v>5298</v>
      </c>
      <c r="M7761" t="s">
        <v>232</v>
      </c>
      <c r="N7761">
        <v>14564</v>
      </c>
      <c r="O7761" t="s">
        <v>70</v>
      </c>
      <c r="Q7761" t="s">
        <v>23966</v>
      </c>
      <c r="S7761" t="s">
        <v>82</v>
      </c>
      <c r="U7761" t="s">
        <v>92</v>
      </c>
      <c r="X7761" t="s">
        <v>23967</v>
      </c>
      <c r="Y7761" t="str">
        <f>"37-3011"</f>
        <v>37-3011</v>
      </c>
      <c r="Z7761" t="s">
        <v>94</v>
      </c>
      <c r="AA7761">
        <v>56132</v>
      </c>
      <c r="AB7761">
        <v>8</v>
      </c>
      <c r="AC7761">
        <v>8</v>
      </c>
      <c r="AD7761" t="s">
        <v>79</v>
      </c>
      <c r="AE7761" t="s">
        <v>80</v>
      </c>
      <c r="AF7761">
        <v>40</v>
      </c>
      <c r="AG7761" s="4">
        <v>0.29166666666666669</v>
      </c>
      <c r="AH7761" s="4">
        <v>0.64583333333333337</v>
      </c>
      <c r="AI7761" s="5">
        <v>15.1</v>
      </c>
      <c r="AJ7761">
        <v>22.65</v>
      </c>
      <c r="AK7761">
        <v>22.65</v>
      </c>
      <c r="AL7761" t="s">
        <v>81</v>
      </c>
      <c r="AM7761" t="s">
        <v>82</v>
      </c>
      <c r="AO7761" t="s">
        <v>83</v>
      </c>
      <c r="AP7761" t="s">
        <v>67</v>
      </c>
      <c r="AQ7761" t="s">
        <v>67</v>
      </c>
      <c r="AR7761" t="s">
        <v>82</v>
      </c>
      <c r="AT7761" t="s">
        <v>82</v>
      </c>
      <c r="AW7761" t="s">
        <v>82</v>
      </c>
      <c r="AY7761" t="s">
        <v>5298</v>
      </c>
      <c r="AZ7761" t="s">
        <v>4357</v>
      </c>
      <c r="BA7761" t="s">
        <v>232</v>
      </c>
      <c r="BB7761">
        <v>14564</v>
      </c>
      <c r="BC7761" t="s">
        <v>79</v>
      </c>
      <c r="BH7761" t="s">
        <v>23965</v>
      </c>
      <c r="BI7761" t="s">
        <v>67</v>
      </c>
      <c r="BJ7761">
        <v>202003076</v>
      </c>
    </row>
    <row r="7762" spans="1:62" x14ac:dyDescent="0.25">
      <c r="A7762" t="s">
        <v>27395</v>
      </c>
      <c r="B7762" s="2">
        <v>43566</v>
      </c>
      <c r="C7762" t="s">
        <v>63</v>
      </c>
      <c r="D7762" s="3">
        <v>43472.384565497683</v>
      </c>
      <c r="E7762" t="s">
        <v>64</v>
      </c>
      <c r="F7762" s="2">
        <v>43556</v>
      </c>
      <c r="G7762" s="2">
        <v>43789</v>
      </c>
      <c r="H7762" t="s">
        <v>27396</v>
      </c>
      <c r="I7762" t="s">
        <v>67</v>
      </c>
      <c r="J7762" t="s">
        <v>27397</v>
      </c>
      <c r="K7762" t="s">
        <v>67</v>
      </c>
      <c r="L7762" t="s">
        <v>16710</v>
      </c>
      <c r="M7762" t="s">
        <v>5997</v>
      </c>
      <c r="N7762">
        <v>58554</v>
      </c>
      <c r="O7762" t="s">
        <v>70</v>
      </c>
      <c r="P7762" t="s">
        <v>67</v>
      </c>
      <c r="Q7762" t="s">
        <v>27398</v>
      </c>
      <c r="S7762" t="s">
        <v>72</v>
      </c>
      <c r="T7762" t="s">
        <v>14635</v>
      </c>
      <c r="U7762" t="s">
        <v>14636</v>
      </c>
      <c r="V7762" t="s">
        <v>14637</v>
      </c>
      <c r="W7762" t="s">
        <v>105</v>
      </c>
      <c r="X7762" t="s">
        <v>16193</v>
      </c>
      <c r="Y7762" t="str">
        <f>"47-3015"</f>
        <v>47-3015</v>
      </c>
      <c r="Z7762" t="s">
        <v>3727</v>
      </c>
      <c r="AA7762">
        <v>23711</v>
      </c>
      <c r="AB7762">
        <v>8</v>
      </c>
      <c r="AC7762">
        <v>8</v>
      </c>
      <c r="AD7762" t="s">
        <v>79</v>
      </c>
      <c r="AE7762" t="s">
        <v>80</v>
      </c>
      <c r="AF7762">
        <v>40</v>
      </c>
      <c r="AG7762" s="4">
        <v>0.33333333333333331</v>
      </c>
      <c r="AH7762" s="4">
        <v>0.70833333333333337</v>
      </c>
      <c r="AI7762" s="5">
        <v>16.88</v>
      </c>
      <c r="AJ7762">
        <v>25.32</v>
      </c>
      <c r="AK7762">
        <v>25.32</v>
      </c>
      <c r="AL7762" t="s">
        <v>81</v>
      </c>
      <c r="AM7762" t="s">
        <v>82</v>
      </c>
      <c r="AO7762" t="s">
        <v>83</v>
      </c>
      <c r="AP7762" t="s">
        <v>67</v>
      </c>
      <c r="AQ7762" t="s">
        <v>67</v>
      </c>
      <c r="AR7762" t="s">
        <v>82</v>
      </c>
      <c r="AT7762" t="s">
        <v>82</v>
      </c>
      <c r="AW7762" t="s">
        <v>82</v>
      </c>
      <c r="AY7762" t="s">
        <v>16710</v>
      </c>
      <c r="AZ7762" t="s">
        <v>10328</v>
      </c>
      <c r="BA7762" t="s">
        <v>5997</v>
      </c>
      <c r="BB7762">
        <v>58554</v>
      </c>
      <c r="BC7762" t="s">
        <v>79</v>
      </c>
      <c r="BH7762" t="s">
        <v>27397</v>
      </c>
      <c r="BI7762" t="s">
        <v>67</v>
      </c>
      <c r="BJ7762">
        <v>272288420</v>
      </c>
    </row>
    <row r="7763" spans="1:62" x14ac:dyDescent="0.25">
      <c r="A7763" t="s">
        <v>30875</v>
      </c>
      <c r="B7763" s="2">
        <v>43566</v>
      </c>
      <c r="C7763" t="s">
        <v>63</v>
      </c>
      <c r="D7763" s="3">
        <v>43472.382629988424</v>
      </c>
      <c r="E7763" t="s">
        <v>64</v>
      </c>
      <c r="F7763" s="2">
        <v>43556</v>
      </c>
      <c r="G7763" s="2">
        <v>43814</v>
      </c>
      <c r="H7763" t="s">
        <v>11819</v>
      </c>
      <c r="J7763" t="s">
        <v>11820</v>
      </c>
      <c r="L7763" t="s">
        <v>11821</v>
      </c>
      <c r="M7763" t="s">
        <v>147</v>
      </c>
      <c r="N7763">
        <v>19365</v>
      </c>
      <c r="O7763" t="s">
        <v>70</v>
      </c>
      <c r="Q7763" t="s">
        <v>11822</v>
      </c>
      <c r="S7763" t="s">
        <v>72</v>
      </c>
      <c r="T7763" t="s">
        <v>11227</v>
      </c>
      <c r="U7763" t="s">
        <v>2437</v>
      </c>
      <c r="V7763" t="s">
        <v>2438</v>
      </c>
      <c r="W7763" t="s">
        <v>147</v>
      </c>
      <c r="X7763" t="s">
        <v>106</v>
      </c>
      <c r="Y7763" t="str">
        <f>"37-3011"</f>
        <v>37-3011</v>
      </c>
      <c r="Z7763" t="s">
        <v>94</v>
      </c>
      <c r="AA7763">
        <v>561730</v>
      </c>
      <c r="AB7763">
        <v>5</v>
      </c>
      <c r="AC7763">
        <v>5</v>
      </c>
      <c r="AD7763" t="s">
        <v>79</v>
      </c>
      <c r="AE7763" t="s">
        <v>80</v>
      </c>
      <c r="AF7763">
        <v>40</v>
      </c>
      <c r="AG7763" s="4">
        <v>0.33333333333333331</v>
      </c>
      <c r="AH7763" s="4">
        <v>0.75</v>
      </c>
      <c r="AI7763" s="5">
        <v>15.35</v>
      </c>
      <c r="AJ7763">
        <v>23.03</v>
      </c>
      <c r="AK7763">
        <v>23.03</v>
      </c>
      <c r="AL7763" t="s">
        <v>81</v>
      </c>
      <c r="AM7763" t="s">
        <v>82</v>
      </c>
      <c r="AO7763" t="s">
        <v>83</v>
      </c>
      <c r="AR7763" t="s">
        <v>82</v>
      </c>
      <c r="AT7763" t="s">
        <v>82</v>
      </c>
      <c r="AW7763" t="s">
        <v>82</v>
      </c>
      <c r="AY7763" t="s">
        <v>11821</v>
      </c>
      <c r="AZ7763" t="s">
        <v>1310</v>
      </c>
      <c r="BA7763" t="s">
        <v>147</v>
      </c>
      <c r="BB7763">
        <v>19365</v>
      </c>
      <c r="BC7763" t="s">
        <v>79</v>
      </c>
      <c r="BH7763" t="s">
        <v>11820</v>
      </c>
      <c r="BJ7763">
        <v>232720059</v>
      </c>
    </row>
    <row r="7764" spans="1:62" x14ac:dyDescent="0.25">
      <c r="A7764" t="s">
        <v>33420</v>
      </c>
      <c r="B7764" s="2">
        <v>43566</v>
      </c>
      <c r="C7764" t="s">
        <v>63</v>
      </c>
      <c r="D7764" s="3">
        <v>43472.393795243057</v>
      </c>
      <c r="E7764" t="s">
        <v>64</v>
      </c>
      <c r="F7764" s="2">
        <v>43556</v>
      </c>
      <c r="G7764" s="2">
        <v>43800</v>
      </c>
      <c r="H7764" t="s">
        <v>33421</v>
      </c>
      <c r="J7764" t="s">
        <v>33422</v>
      </c>
      <c r="L7764" t="s">
        <v>33423</v>
      </c>
      <c r="M7764" t="s">
        <v>278</v>
      </c>
      <c r="N7764">
        <v>20175</v>
      </c>
      <c r="O7764" t="s">
        <v>70</v>
      </c>
      <c r="Q7764" t="s">
        <v>33424</v>
      </c>
      <c r="S7764" t="s">
        <v>72</v>
      </c>
      <c r="T7764" t="s">
        <v>1855</v>
      </c>
      <c r="U7764" t="s">
        <v>1856</v>
      </c>
      <c r="V7764" t="s">
        <v>863</v>
      </c>
      <c r="W7764" t="s">
        <v>105</v>
      </c>
      <c r="X7764" t="s">
        <v>2708</v>
      </c>
      <c r="Y7764" t="str">
        <f>"37-3011"</f>
        <v>37-3011</v>
      </c>
      <c r="Z7764" t="s">
        <v>94</v>
      </c>
      <c r="AA7764">
        <v>56173</v>
      </c>
      <c r="AB7764">
        <v>10</v>
      </c>
      <c r="AC7764">
        <v>10</v>
      </c>
      <c r="AD7764" t="s">
        <v>79</v>
      </c>
      <c r="AE7764" t="s">
        <v>95</v>
      </c>
      <c r="AF7764">
        <v>40</v>
      </c>
      <c r="AG7764" s="4">
        <v>0.29166666666666669</v>
      </c>
      <c r="AH7764" s="4">
        <v>0.70833333333333337</v>
      </c>
      <c r="AI7764" s="5">
        <v>15.39</v>
      </c>
      <c r="AJ7764">
        <v>23.09</v>
      </c>
      <c r="AL7764" t="s">
        <v>81</v>
      </c>
      <c r="AM7764" t="s">
        <v>82</v>
      </c>
      <c r="AO7764" t="s">
        <v>83</v>
      </c>
      <c r="AR7764" t="s">
        <v>82</v>
      </c>
      <c r="AT7764" t="s">
        <v>82</v>
      </c>
      <c r="AW7764" t="s">
        <v>82</v>
      </c>
      <c r="AY7764" t="s">
        <v>33423</v>
      </c>
      <c r="AZ7764" t="s">
        <v>3812</v>
      </c>
      <c r="BA7764" t="s">
        <v>278</v>
      </c>
      <c r="BB7764">
        <v>20175</v>
      </c>
      <c r="BC7764" t="s">
        <v>79</v>
      </c>
      <c r="BH7764" t="s">
        <v>33422</v>
      </c>
      <c r="BJ7764">
        <v>20769034</v>
      </c>
    </row>
    <row r="7765" spans="1:62" x14ac:dyDescent="0.25">
      <c r="A7765" t="s">
        <v>35762</v>
      </c>
      <c r="B7765" s="2">
        <v>43566</v>
      </c>
      <c r="C7765" t="s">
        <v>63</v>
      </c>
      <c r="D7765" s="3">
        <v>43473.549383124999</v>
      </c>
      <c r="E7765" t="s">
        <v>64</v>
      </c>
      <c r="F7765" s="2">
        <v>43556</v>
      </c>
      <c r="G7765" s="2">
        <v>43830</v>
      </c>
      <c r="H7765" t="s">
        <v>35763</v>
      </c>
      <c r="I7765" t="s">
        <v>35764</v>
      </c>
      <c r="J7765" t="s">
        <v>35765</v>
      </c>
      <c r="L7765" t="s">
        <v>35766</v>
      </c>
      <c r="M7765" t="s">
        <v>105</v>
      </c>
      <c r="N7765">
        <v>75703</v>
      </c>
      <c r="O7765" t="s">
        <v>70</v>
      </c>
      <c r="Q7765" t="s">
        <v>35767</v>
      </c>
      <c r="S7765" t="s">
        <v>72</v>
      </c>
      <c r="T7765" t="s">
        <v>35768</v>
      </c>
      <c r="U7765" t="s">
        <v>35769</v>
      </c>
      <c r="V7765" t="s">
        <v>35770</v>
      </c>
      <c r="W7765" t="s">
        <v>105</v>
      </c>
      <c r="X7765" t="s">
        <v>35771</v>
      </c>
      <c r="Y7765" t="str">
        <f>"37-3011"</f>
        <v>37-3011</v>
      </c>
      <c r="Z7765" t="s">
        <v>94</v>
      </c>
      <c r="AA7765">
        <v>561730</v>
      </c>
      <c r="AB7765">
        <v>5</v>
      </c>
      <c r="AC7765">
        <v>5</v>
      </c>
      <c r="AD7765" t="s">
        <v>79</v>
      </c>
      <c r="AE7765" t="s">
        <v>95</v>
      </c>
      <c r="AF7765">
        <v>40</v>
      </c>
      <c r="AG7765" s="4">
        <v>0.29166666666666669</v>
      </c>
      <c r="AH7765" s="4">
        <v>0.70833333333333337</v>
      </c>
      <c r="AI7765" s="5">
        <v>15.03</v>
      </c>
      <c r="AJ7765">
        <v>22.55</v>
      </c>
      <c r="AL7765" t="s">
        <v>81</v>
      </c>
      <c r="AM7765" t="s">
        <v>82</v>
      </c>
      <c r="AO7765" t="s">
        <v>83</v>
      </c>
      <c r="AR7765" t="s">
        <v>82</v>
      </c>
      <c r="AT7765" t="s">
        <v>82</v>
      </c>
      <c r="AW7765" t="s">
        <v>72</v>
      </c>
      <c r="AX7765">
        <v>3</v>
      </c>
      <c r="AY7765" t="s">
        <v>35766</v>
      </c>
      <c r="AZ7765" t="s">
        <v>16825</v>
      </c>
      <c r="BA7765" t="s">
        <v>105</v>
      </c>
      <c r="BB7765">
        <v>75703</v>
      </c>
      <c r="BC7765" t="s">
        <v>79</v>
      </c>
      <c r="BH7765" t="s">
        <v>35765</v>
      </c>
      <c r="BJ7765">
        <v>352221789</v>
      </c>
    </row>
    <row r="7766" spans="1:62" x14ac:dyDescent="0.25">
      <c r="A7766" t="s">
        <v>36006</v>
      </c>
      <c r="B7766" s="2">
        <v>43566</v>
      </c>
      <c r="C7766" t="s">
        <v>63</v>
      </c>
      <c r="D7766" s="3">
        <v>43475.375062395833</v>
      </c>
      <c r="E7766" t="s">
        <v>64</v>
      </c>
      <c r="F7766" s="2">
        <v>43556</v>
      </c>
      <c r="G7766" s="2">
        <v>43800</v>
      </c>
      <c r="H7766" t="s">
        <v>36007</v>
      </c>
      <c r="J7766" t="s">
        <v>26712</v>
      </c>
      <c r="K7766" t="s">
        <v>26713</v>
      </c>
      <c r="L7766" t="s">
        <v>16050</v>
      </c>
      <c r="M7766" t="s">
        <v>197</v>
      </c>
      <c r="N7766">
        <v>50548</v>
      </c>
      <c r="O7766" t="s">
        <v>70</v>
      </c>
      <c r="P7766" t="s">
        <v>67</v>
      </c>
      <c r="Q7766" t="s">
        <v>26714</v>
      </c>
      <c r="S7766" t="s">
        <v>72</v>
      </c>
      <c r="T7766" t="s">
        <v>194</v>
      </c>
      <c r="U7766" t="s">
        <v>195</v>
      </c>
      <c r="V7766" t="s">
        <v>196</v>
      </c>
      <c r="W7766" t="s">
        <v>197</v>
      </c>
      <c r="X7766" t="s">
        <v>36008</v>
      </c>
      <c r="Y7766" t="str">
        <f>"53-3032"</f>
        <v>53-3032</v>
      </c>
      <c r="Z7766" t="s">
        <v>157</v>
      </c>
      <c r="AA7766">
        <v>2362</v>
      </c>
      <c r="AB7766">
        <v>10</v>
      </c>
      <c r="AC7766">
        <v>10</v>
      </c>
      <c r="AD7766" t="s">
        <v>79</v>
      </c>
      <c r="AE7766" t="s">
        <v>80</v>
      </c>
      <c r="AF7766">
        <v>40</v>
      </c>
      <c r="AG7766" s="4">
        <v>0.29166666666666669</v>
      </c>
      <c r="AH7766" s="4">
        <v>0.66666666666666663</v>
      </c>
      <c r="AI7766" s="5">
        <v>19.12</v>
      </c>
      <c r="AJ7766">
        <v>28.68</v>
      </c>
      <c r="AM7766" t="s">
        <v>82</v>
      </c>
      <c r="AO7766" t="s">
        <v>83</v>
      </c>
      <c r="AP7766" t="s">
        <v>67</v>
      </c>
      <c r="AQ7766" t="s">
        <v>67</v>
      </c>
      <c r="AR7766" t="s">
        <v>82</v>
      </c>
      <c r="AS7766" t="s">
        <v>67</v>
      </c>
      <c r="AT7766" t="s">
        <v>82</v>
      </c>
      <c r="AW7766" t="s">
        <v>72</v>
      </c>
      <c r="AX7766">
        <v>3</v>
      </c>
      <c r="AY7766" t="s">
        <v>16050</v>
      </c>
      <c r="AZ7766" t="s">
        <v>16050</v>
      </c>
      <c r="BA7766" t="s">
        <v>13386</v>
      </c>
      <c r="BB7766">
        <v>50548</v>
      </c>
      <c r="BC7766" t="s">
        <v>79</v>
      </c>
      <c r="BH7766" t="s">
        <v>26712</v>
      </c>
      <c r="BI7766" t="s">
        <v>67</v>
      </c>
      <c r="BJ7766">
        <v>473747482</v>
      </c>
    </row>
    <row r="7767" spans="1:62" x14ac:dyDescent="0.25">
      <c r="A7767" t="s">
        <v>36023</v>
      </c>
      <c r="B7767" s="2">
        <v>43566</v>
      </c>
      <c r="C7767" t="s">
        <v>63</v>
      </c>
      <c r="D7767" s="3">
        <v>43475.540523101852</v>
      </c>
      <c r="E7767" t="s">
        <v>64</v>
      </c>
      <c r="F7767" s="2">
        <v>43556</v>
      </c>
      <c r="G7767" s="2">
        <v>43800</v>
      </c>
      <c r="H7767" t="s">
        <v>36024</v>
      </c>
      <c r="J7767" t="s">
        <v>36025</v>
      </c>
      <c r="L7767" t="s">
        <v>36026</v>
      </c>
      <c r="M7767" t="s">
        <v>197</v>
      </c>
      <c r="N7767">
        <v>50157</v>
      </c>
      <c r="O7767" t="s">
        <v>70</v>
      </c>
      <c r="Q7767" t="s">
        <v>36027</v>
      </c>
      <c r="S7767" t="s">
        <v>72</v>
      </c>
      <c r="T7767" t="s">
        <v>194</v>
      </c>
      <c r="U7767" t="s">
        <v>195</v>
      </c>
      <c r="V7767" t="s">
        <v>196</v>
      </c>
      <c r="W7767" t="s">
        <v>197</v>
      </c>
      <c r="X7767" t="s">
        <v>1197</v>
      </c>
      <c r="Y7767" t="str">
        <f>"47-2061"</f>
        <v>47-2061</v>
      </c>
      <c r="Z7767" t="s">
        <v>326</v>
      </c>
      <c r="AA7767">
        <v>23811</v>
      </c>
      <c r="AB7767">
        <v>5</v>
      </c>
      <c r="AC7767">
        <v>5</v>
      </c>
      <c r="AD7767" t="s">
        <v>79</v>
      </c>
      <c r="AE7767" t="s">
        <v>80</v>
      </c>
      <c r="AF7767">
        <v>40</v>
      </c>
      <c r="AG7767" s="4">
        <v>0.25</v>
      </c>
      <c r="AH7767" s="4">
        <v>0.75</v>
      </c>
      <c r="AI7767" s="5">
        <v>16.239999999999998</v>
      </c>
      <c r="AJ7767">
        <v>24.36</v>
      </c>
      <c r="AM7767" t="s">
        <v>82</v>
      </c>
      <c r="AO7767" t="s">
        <v>83</v>
      </c>
      <c r="AR7767" t="s">
        <v>82</v>
      </c>
      <c r="AT7767" t="s">
        <v>82</v>
      </c>
      <c r="AW7767" t="s">
        <v>72</v>
      </c>
      <c r="AX7767">
        <v>3</v>
      </c>
      <c r="AY7767" t="s">
        <v>36026</v>
      </c>
      <c r="AZ7767" t="s">
        <v>15133</v>
      </c>
      <c r="BA7767" t="s">
        <v>197</v>
      </c>
      <c r="BB7767">
        <v>50157</v>
      </c>
      <c r="BC7767" t="s">
        <v>79</v>
      </c>
      <c r="BH7767" t="s">
        <v>36028</v>
      </c>
      <c r="BJ7767">
        <v>471281109</v>
      </c>
    </row>
    <row r="7768" spans="1:62" x14ac:dyDescent="0.25">
      <c r="A7768" t="s">
        <v>36060</v>
      </c>
      <c r="B7768" s="2">
        <v>43566</v>
      </c>
      <c r="C7768" t="s">
        <v>63</v>
      </c>
      <c r="D7768" s="3">
        <v>43475.298253611109</v>
      </c>
      <c r="E7768" t="s">
        <v>64</v>
      </c>
      <c r="F7768" s="2">
        <v>43556</v>
      </c>
      <c r="G7768" s="2">
        <v>43799</v>
      </c>
      <c r="H7768" t="s">
        <v>36061</v>
      </c>
      <c r="J7768" t="s">
        <v>36062</v>
      </c>
      <c r="L7768" t="s">
        <v>36063</v>
      </c>
      <c r="M7768" t="s">
        <v>105</v>
      </c>
      <c r="N7768">
        <v>76259</v>
      </c>
      <c r="O7768" t="s">
        <v>70</v>
      </c>
      <c r="Q7768" t="s">
        <v>36064</v>
      </c>
      <c r="S7768" t="s">
        <v>72</v>
      </c>
      <c r="T7768" t="s">
        <v>4554</v>
      </c>
      <c r="U7768" t="s">
        <v>34936</v>
      </c>
      <c r="V7768" t="s">
        <v>34744</v>
      </c>
      <c r="W7768" t="s">
        <v>761</v>
      </c>
      <c r="X7768" t="s">
        <v>1758</v>
      </c>
      <c r="Y7768" t="str">
        <f>"37-3011"</f>
        <v>37-3011</v>
      </c>
      <c r="Z7768" t="s">
        <v>94</v>
      </c>
      <c r="AA7768">
        <v>561730</v>
      </c>
      <c r="AB7768">
        <v>9</v>
      </c>
      <c r="AC7768">
        <v>9</v>
      </c>
      <c r="AD7768" t="s">
        <v>79</v>
      </c>
      <c r="AE7768" t="s">
        <v>95</v>
      </c>
      <c r="AF7768">
        <v>35</v>
      </c>
      <c r="AG7768" s="4">
        <v>0.29166666666666669</v>
      </c>
      <c r="AH7768" s="4">
        <v>0.625</v>
      </c>
      <c r="AI7768" s="5">
        <v>13.94</v>
      </c>
      <c r="AM7768" t="s">
        <v>82</v>
      </c>
      <c r="AO7768" t="s">
        <v>83</v>
      </c>
      <c r="AR7768" t="s">
        <v>82</v>
      </c>
      <c r="AT7768" t="s">
        <v>82</v>
      </c>
      <c r="AW7768" t="s">
        <v>82</v>
      </c>
      <c r="AY7768" t="s">
        <v>36065</v>
      </c>
      <c r="AZ7768" t="s">
        <v>3523</v>
      </c>
      <c r="BA7768" t="s">
        <v>105</v>
      </c>
      <c r="BB7768">
        <v>76205</v>
      </c>
      <c r="BC7768" t="s">
        <v>79</v>
      </c>
      <c r="BD7768" t="s">
        <v>34872</v>
      </c>
      <c r="BH7768" t="s">
        <v>36066</v>
      </c>
      <c r="BJ7768">
        <v>10580026</v>
      </c>
    </row>
    <row r="7769" spans="1:62" x14ac:dyDescent="0.25">
      <c r="A7769" t="s">
        <v>36551</v>
      </c>
      <c r="B7769" s="2">
        <v>43566</v>
      </c>
      <c r="C7769" t="s">
        <v>63</v>
      </c>
      <c r="D7769" s="3">
        <v>43504.303142534722</v>
      </c>
      <c r="E7769" t="s">
        <v>64</v>
      </c>
      <c r="F7769" s="2">
        <v>43586</v>
      </c>
      <c r="G7769" s="2">
        <v>43769</v>
      </c>
      <c r="H7769" t="s">
        <v>36536</v>
      </c>
      <c r="I7769" t="s">
        <v>67</v>
      </c>
      <c r="J7769" t="s">
        <v>36537</v>
      </c>
      <c r="L7769" t="s">
        <v>22979</v>
      </c>
      <c r="M7769" t="s">
        <v>100</v>
      </c>
      <c r="N7769">
        <v>28774</v>
      </c>
      <c r="O7769" t="s">
        <v>70</v>
      </c>
      <c r="Q7769" t="s">
        <v>36538</v>
      </c>
      <c r="S7769" t="s">
        <v>72</v>
      </c>
      <c r="T7769" t="s">
        <v>36464</v>
      </c>
      <c r="U7769" t="s">
        <v>36465</v>
      </c>
      <c r="V7769" t="s">
        <v>36466</v>
      </c>
      <c r="W7769" t="s">
        <v>232</v>
      </c>
      <c r="X7769" t="s">
        <v>36552</v>
      </c>
      <c r="Y7769" t="str">
        <f>"39-3091"</f>
        <v>39-3091</v>
      </c>
      <c r="Z7769" t="s">
        <v>677</v>
      </c>
      <c r="AA7769">
        <v>713910</v>
      </c>
      <c r="AB7769">
        <v>12</v>
      </c>
      <c r="AC7769">
        <v>10</v>
      </c>
      <c r="AD7769" t="s">
        <v>79</v>
      </c>
      <c r="AE7769" t="s">
        <v>80</v>
      </c>
      <c r="AF7769">
        <v>35</v>
      </c>
      <c r="AG7769" s="4">
        <v>0.41666666666666669</v>
      </c>
      <c r="AH7769" s="4">
        <v>0.91666666666666663</v>
      </c>
      <c r="AI7769" s="5">
        <v>9.9700000000000006</v>
      </c>
      <c r="AJ7769">
        <v>14.96</v>
      </c>
      <c r="AL7769" t="s">
        <v>81</v>
      </c>
      <c r="AM7769" t="s">
        <v>82</v>
      </c>
      <c r="AO7769" t="s">
        <v>83</v>
      </c>
      <c r="AP7769" t="s">
        <v>67</v>
      </c>
      <c r="AQ7769" t="s">
        <v>67</v>
      </c>
      <c r="AR7769" t="s">
        <v>82</v>
      </c>
      <c r="AT7769" t="s">
        <v>82</v>
      </c>
      <c r="AW7769" t="s">
        <v>72</v>
      </c>
      <c r="AX7769">
        <v>2</v>
      </c>
      <c r="AY7769" t="s">
        <v>22979</v>
      </c>
      <c r="AZ7769" t="s">
        <v>27879</v>
      </c>
      <c r="BA7769" t="s">
        <v>100</v>
      </c>
      <c r="BB7769">
        <v>28774</v>
      </c>
      <c r="BC7769" t="s">
        <v>87</v>
      </c>
      <c r="BH7769" t="s">
        <v>36537</v>
      </c>
      <c r="BJ7769">
        <v>561313779</v>
      </c>
    </row>
    <row r="7770" spans="1:62" x14ac:dyDescent="0.25">
      <c r="A7770" t="s">
        <v>37101</v>
      </c>
      <c r="B7770" s="2">
        <v>43566</v>
      </c>
      <c r="C7770" t="s">
        <v>63</v>
      </c>
      <c r="D7770" s="3">
        <v>43490.181640995368</v>
      </c>
      <c r="E7770" t="s">
        <v>91</v>
      </c>
      <c r="H7770" t="s">
        <v>32385</v>
      </c>
      <c r="J7770" t="s">
        <v>32386</v>
      </c>
      <c r="L7770" t="s">
        <v>25957</v>
      </c>
      <c r="M7770" t="s">
        <v>1101</v>
      </c>
      <c r="N7770">
        <v>5495</v>
      </c>
      <c r="O7770" t="s">
        <v>70</v>
      </c>
      <c r="Q7770" t="s">
        <v>32387</v>
      </c>
      <c r="R7770">
        <v>225</v>
      </c>
      <c r="S7770" t="s">
        <v>82</v>
      </c>
      <c r="U7770" t="s">
        <v>92</v>
      </c>
      <c r="X7770" t="s">
        <v>1197</v>
      </c>
      <c r="Y7770" t="str">
        <f>"47-2061"</f>
        <v>47-2061</v>
      </c>
      <c r="Z7770" t="s">
        <v>326</v>
      </c>
      <c r="AA7770">
        <v>23622</v>
      </c>
      <c r="AB7770">
        <v>20</v>
      </c>
      <c r="AD7770" t="s">
        <v>79</v>
      </c>
      <c r="AE7770" t="s">
        <v>80</v>
      </c>
      <c r="AF7770">
        <v>40</v>
      </c>
      <c r="AG7770" s="4">
        <v>0.27083333333333331</v>
      </c>
      <c r="AH7770" s="4">
        <v>0.72916666666666663</v>
      </c>
      <c r="AI7770" s="5">
        <v>16.11</v>
      </c>
      <c r="AJ7770">
        <v>24.17</v>
      </c>
      <c r="AK7770">
        <v>24.17</v>
      </c>
      <c r="AL7770" t="s">
        <v>81</v>
      </c>
      <c r="AM7770" t="s">
        <v>82</v>
      </c>
      <c r="AO7770" t="s">
        <v>83</v>
      </c>
      <c r="AP7770" t="s">
        <v>67</v>
      </c>
      <c r="AQ7770" t="s">
        <v>67</v>
      </c>
      <c r="AR7770" t="s">
        <v>82</v>
      </c>
      <c r="AT7770" t="s">
        <v>82</v>
      </c>
      <c r="AW7770" t="s">
        <v>72</v>
      </c>
      <c r="AX7770">
        <v>12</v>
      </c>
      <c r="AY7770" t="s">
        <v>25957</v>
      </c>
      <c r="AZ7770" t="s">
        <v>1293</v>
      </c>
      <c r="BA7770" t="s">
        <v>1101</v>
      </c>
      <c r="BB7770">
        <v>5495</v>
      </c>
      <c r="BC7770" t="s">
        <v>79</v>
      </c>
      <c r="BH7770" t="s">
        <v>32386</v>
      </c>
      <c r="BJ7770">
        <v>30241751</v>
      </c>
    </row>
    <row r="7771" spans="1:62" x14ac:dyDescent="0.25">
      <c r="A7771" t="s">
        <v>37623</v>
      </c>
      <c r="B7771" s="2">
        <v>43566</v>
      </c>
      <c r="C7771" t="s">
        <v>63</v>
      </c>
      <c r="D7771" s="3">
        <v>43506.744059282406</v>
      </c>
      <c r="E7771" t="s">
        <v>64</v>
      </c>
      <c r="F7771" s="2">
        <v>43595</v>
      </c>
      <c r="G7771" s="2">
        <v>43830</v>
      </c>
      <c r="H7771" t="s">
        <v>37624</v>
      </c>
      <c r="J7771" t="s">
        <v>37625</v>
      </c>
      <c r="L7771" t="s">
        <v>37626</v>
      </c>
      <c r="M7771" t="s">
        <v>787</v>
      </c>
      <c r="N7771">
        <v>36509</v>
      </c>
      <c r="O7771" t="s">
        <v>70</v>
      </c>
      <c r="Q7771" t="s">
        <v>37627</v>
      </c>
      <c r="S7771" t="s">
        <v>72</v>
      </c>
      <c r="T7771" t="s">
        <v>37628</v>
      </c>
      <c r="U7771" t="s">
        <v>37629</v>
      </c>
      <c r="V7771" t="s">
        <v>10468</v>
      </c>
      <c r="W7771" t="s">
        <v>105</v>
      </c>
      <c r="X7771" t="s">
        <v>37630</v>
      </c>
      <c r="Y7771" t="str">
        <f>"51-3022"</f>
        <v>51-3022</v>
      </c>
      <c r="Z7771" t="s">
        <v>865</v>
      </c>
      <c r="AA7771">
        <v>114112</v>
      </c>
      <c r="AB7771">
        <v>30</v>
      </c>
      <c r="AC7771">
        <v>30</v>
      </c>
      <c r="AD7771" t="s">
        <v>79</v>
      </c>
      <c r="AE7771" t="s">
        <v>80</v>
      </c>
      <c r="AF7771">
        <v>35</v>
      </c>
      <c r="AG7771" s="4">
        <v>0.25</v>
      </c>
      <c r="AH7771" s="4">
        <v>0.625</v>
      </c>
      <c r="AI7771" s="5">
        <v>11.39</v>
      </c>
      <c r="AJ7771">
        <v>17.09</v>
      </c>
      <c r="AK7771">
        <v>21</v>
      </c>
      <c r="AL7771" t="s">
        <v>81</v>
      </c>
      <c r="AM7771" t="s">
        <v>82</v>
      </c>
      <c r="AO7771" t="s">
        <v>83</v>
      </c>
      <c r="AR7771" t="s">
        <v>82</v>
      </c>
      <c r="AT7771" t="s">
        <v>82</v>
      </c>
      <c r="AW7771" t="s">
        <v>72</v>
      </c>
      <c r="AX7771">
        <v>1</v>
      </c>
      <c r="AY7771" t="s">
        <v>37626</v>
      </c>
      <c r="AZ7771" t="s">
        <v>6769</v>
      </c>
      <c r="BA7771" t="s">
        <v>787</v>
      </c>
      <c r="BB7771">
        <v>36509</v>
      </c>
      <c r="BC7771" t="s">
        <v>87</v>
      </c>
      <c r="BH7771" t="s">
        <v>37625</v>
      </c>
      <c r="BJ7771">
        <v>262872671</v>
      </c>
    </row>
    <row r="7772" spans="1:62" x14ac:dyDescent="0.25">
      <c r="A7772" t="s">
        <v>37826</v>
      </c>
      <c r="B7772" s="2">
        <v>43566</v>
      </c>
      <c r="C7772" t="s">
        <v>63</v>
      </c>
      <c r="D7772" s="3">
        <v>43528.759896932868</v>
      </c>
      <c r="E7772" t="s">
        <v>91</v>
      </c>
      <c r="H7772" t="s">
        <v>37784</v>
      </c>
      <c r="I7772" t="s">
        <v>37785</v>
      </c>
      <c r="J7772" t="s">
        <v>37768</v>
      </c>
      <c r="L7772" t="s">
        <v>17859</v>
      </c>
      <c r="M7772" t="s">
        <v>649</v>
      </c>
      <c r="N7772">
        <v>85260</v>
      </c>
      <c r="O7772" t="s">
        <v>70</v>
      </c>
      <c r="P7772" t="s">
        <v>67</v>
      </c>
      <c r="Q7772" t="s">
        <v>37786</v>
      </c>
      <c r="S7772" t="s">
        <v>72</v>
      </c>
      <c r="T7772" t="s">
        <v>37770</v>
      </c>
      <c r="U7772" t="s">
        <v>37771</v>
      </c>
      <c r="V7772" t="s">
        <v>37772</v>
      </c>
      <c r="W7772" t="s">
        <v>3857</v>
      </c>
      <c r="X7772" t="s">
        <v>37827</v>
      </c>
      <c r="Y7772" t="str">
        <f>"35-1011"</f>
        <v>35-1011</v>
      </c>
      <c r="Z7772" t="s">
        <v>3968</v>
      </c>
      <c r="AA7772">
        <v>713990</v>
      </c>
      <c r="AB7772">
        <v>4</v>
      </c>
      <c r="AD7772" t="s">
        <v>79</v>
      </c>
      <c r="AE7772" t="s">
        <v>80</v>
      </c>
      <c r="AF7772">
        <v>35</v>
      </c>
      <c r="AG7772" s="4">
        <v>0.25</v>
      </c>
      <c r="AH7772" s="4">
        <v>0</v>
      </c>
      <c r="AI7772" s="5">
        <v>31.75</v>
      </c>
      <c r="AJ7772">
        <v>47.63</v>
      </c>
      <c r="AK7772">
        <v>47.63</v>
      </c>
      <c r="AL7772" t="s">
        <v>81</v>
      </c>
      <c r="AM7772" t="s">
        <v>72</v>
      </c>
      <c r="AN7772">
        <v>5</v>
      </c>
      <c r="AO7772" t="s">
        <v>213</v>
      </c>
      <c r="AP7772" t="s">
        <v>67</v>
      </c>
      <c r="AQ7772" t="s">
        <v>67</v>
      </c>
      <c r="AR7772" t="s">
        <v>82</v>
      </c>
      <c r="AT7772" t="s">
        <v>82</v>
      </c>
      <c r="AW7772" t="s">
        <v>72</v>
      </c>
      <c r="AX7772">
        <v>12</v>
      </c>
      <c r="AY7772" t="s">
        <v>14212</v>
      </c>
      <c r="AZ7772" t="s">
        <v>6542</v>
      </c>
      <c r="BA7772" t="s">
        <v>232</v>
      </c>
      <c r="BB7772">
        <v>11978</v>
      </c>
      <c r="BC7772" t="s">
        <v>87</v>
      </c>
      <c r="BH7772" t="s">
        <v>37774</v>
      </c>
      <c r="BJ7772">
        <v>262070192</v>
      </c>
    </row>
    <row r="7773" spans="1:62" x14ac:dyDescent="0.25">
      <c r="A7773" t="s">
        <v>37955</v>
      </c>
      <c r="B7773" s="2">
        <v>43566</v>
      </c>
      <c r="C7773" t="s">
        <v>63</v>
      </c>
      <c r="D7773" s="3">
        <v>43522.537925300923</v>
      </c>
      <c r="E7773" t="s">
        <v>64</v>
      </c>
      <c r="F7773" s="2">
        <v>43600</v>
      </c>
      <c r="G7773" s="2">
        <v>43769</v>
      </c>
      <c r="H7773" t="s">
        <v>37956</v>
      </c>
      <c r="I7773" t="s">
        <v>130</v>
      </c>
      <c r="J7773" t="s">
        <v>37957</v>
      </c>
      <c r="K7773" t="s">
        <v>130</v>
      </c>
      <c r="L7773" t="s">
        <v>16079</v>
      </c>
      <c r="M7773" t="s">
        <v>232</v>
      </c>
      <c r="N7773">
        <v>10580</v>
      </c>
      <c r="O7773" t="s">
        <v>70</v>
      </c>
      <c r="P7773" t="s">
        <v>130</v>
      </c>
      <c r="Q7773" t="s">
        <v>37958</v>
      </c>
      <c r="S7773" t="s">
        <v>72</v>
      </c>
      <c r="T7773" t="s">
        <v>28432</v>
      </c>
      <c r="U7773" t="s">
        <v>28433</v>
      </c>
      <c r="V7773" t="s">
        <v>28434</v>
      </c>
      <c r="W7773" t="s">
        <v>308</v>
      </c>
      <c r="X7773" t="s">
        <v>410</v>
      </c>
      <c r="Y7773" t="str">
        <f>"35-3031"</f>
        <v>35-3031</v>
      </c>
      <c r="Z7773" t="s">
        <v>410</v>
      </c>
      <c r="AA7773">
        <v>713910</v>
      </c>
      <c r="AB7773">
        <v>14</v>
      </c>
      <c r="AC7773">
        <v>14</v>
      </c>
      <c r="AD7773" t="s">
        <v>79</v>
      </c>
      <c r="AE7773" t="s">
        <v>95</v>
      </c>
      <c r="AF7773">
        <v>40</v>
      </c>
      <c r="AG7773" s="4">
        <v>0.375</v>
      </c>
      <c r="AH7773" s="4">
        <v>0.95833333333333337</v>
      </c>
      <c r="AI7773" s="5">
        <v>15.27</v>
      </c>
      <c r="AJ7773">
        <v>22.91</v>
      </c>
      <c r="AL7773" t="s">
        <v>81</v>
      </c>
      <c r="AM7773" t="s">
        <v>82</v>
      </c>
      <c r="AO7773" t="s">
        <v>83</v>
      </c>
      <c r="AP7773" t="s">
        <v>130</v>
      </c>
      <c r="AQ7773" t="s">
        <v>130</v>
      </c>
      <c r="AR7773" t="s">
        <v>82</v>
      </c>
      <c r="AT7773" t="s">
        <v>82</v>
      </c>
      <c r="AW7773" t="s">
        <v>72</v>
      </c>
      <c r="AX7773">
        <v>3</v>
      </c>
      <c r="AY7773" t="s">
        <v>16079</v>
      </c>
      <c r="AZ7773" t="s">
        <v>1285</v>
      </c>
      <c r="BA7773" t="s">
        <v>232</v>
      </c>
      <c r="BB7773">
        <v>10580</v>
      </c>
      <c r="BC7773" t="s">
        <v>87</v>
      </c>
      <c r="BH7773" t="s">
        <v>37957</v>
      </c>
      <c r="BI7773" t="s">
        <v>130</v>
      </c>
      <c r="BJ7773">
        <v>131737009</v>
      </c>
    </row>
    <row r="7774" spans="1:62" x14ac:dyDescent="0.25">
      <c r="A7774" t="s">
        <v>38015</v>
      </c>
      <c r="B7774" s="2">
        <v>43566</v>
      </c>
      <c r="C7774" t="s">
        <v>63</v>
      </c>
      <c r="D7774" s="3">
        <v>43522.538830173609</v>
      </c>
      <c r="E7774" t="s">
        <v>64</v>
      </c>
      <c r="F7774" s="2">
        <v>43600</v>
      </c>
      <c r="G7774" s="2">
        <v>43769</v>
      </c>
      <c r="H7774" t="s">
        <v>37956</v>
      </c>
      <c r="I7774" t="s">
        <v>130</v>
      </c>
      <c r="J7774" t="s">
        <v>37957</v>
      </c>
      <c r="K7774" t="s">
        <v>130</v>
      </c>
      <c r="L7774" t="s">
        <v>16079</v>
      </c>
      <c r="M7774" t="s">
        <v>232</v>
      </c>
      <c r="N7774">
        <v>10580</v>
      </c>
      <c r="O7774" t="s">
        <v>70</v>
      </c>
      <c r="P7774" t="s">
        <v>130</v>
      </c>
      <c r="Q7774" t="s">
        <v>37958</v>
      </c>
      <c r="S7774" t="s">
        <v>72</v>
      </c>
      <c r="T7774" t="s">
        <v>28432</v>
      </c>
      <c r="U7774" t="s">
        <v>28433</v>
      </c>
      <c r="V7774" t="s">
        <v>28434</v>
      </c>
      <c r="W7774" t="s">
        <v>308</v>
      </c>
      <c r="X7774" t="s">
        <v>1844</v>
      </c>
      <c r="Y7774" t="str">
        <f>"35-2014"</f>
        <v>35-2014</v>
      </c>
      <c r="Z7774" t="s">
        <v>301</v>
      </c>
      <c r="AA7774">
        <v>713910</v>
      </c>
      <c r="AB7774">
        <v>17</v>
      </c>
      <c r="AC7774">
        <v>17</v>
      </c>
      <c r="AD7774" t="s">
        <v>79</v>
      </c>
      <c r="AE7774" t="s">
        <v>95</v>
      </c>
      <c r="AF7774">
        <v>40</v>
      </c>
      <c r="AG7774" s="4">
        <v>0.375</v>
      </c>
      <c r="AH7774" s="4">
        <v>0.95833333333333337</v>
      </c>
      <c r="AI7774" s="5">
        <v>14.36</v>
      </c>
      <c r="AJ7774">
        <v>21.54</v>
      </c>
      <c r="AL7774" t="s">
        <v>81</v>
      </c>
      <c r="AM7774" t="s">
        <v>82</v>
      </c>
      <c r="AO7774" t="s">
        <v>83</v>
      </c>
      <c r="AP7774" t="s">
        <v>130</v>
      </c>
      <c r="AQ7774" t="s">
        <v>130</v>
      </c>
      <c r="AR7774" t="s">
        <v>82</v>
      </c>
      <c r="AT7774" t="s">
        <v>82</v>
      </c>
      <c r="AW7774" t="s">
        <v>72</v>
      </c>
      <c r="AX7774">
        <v>3</v>
      </c>
      <c r="AY7774" t="s">
        <v>16079</v>
      </c>
      <c r="AZ7774" t="s">
        <v>1285</v>
      </c>
      <c r="BA7774" t="s">
        <v>232</v>
      </c>
      <c r="BB7774">
        <v>10580</v>
      </c>
      <c r="BC7774" t="s">
        <v>87</v>
      </c>
      <c r="BH7774" t="s">
        <v>37957</v>
      </c>
      <c r="BI7774" t="s">
        <v>130</v>
      </c>
      <c r="BJ7774">
        <v>131737009</v>
      </c>
    </row>
    <row r="7775" spans="1:62" x14ac:dyDescent="0.25">
      <c r="A7775" t="s">
        <v>38027</v>
      </c>
      <c r="B7775" s="2">
        <v>43566</v>
      </c>
      <c r="C7775" t="s">
        <v>63</v>
      </c>
      <c r="D7775" s="3">
        <v>43522.538388912035</v>
      </c>
      <c r="E7775" t="s">
        <v>64</v>
      </c>
      <c r="F7775" s="2">
        <v>43600</v>
      </c>
      <c r="G7775" s="2">
        <v>43769</v>
      </c>
      <c r="H7775" t="s">
        <v>37956</v>
      </c>
      <c r="I7775" t="s">
        <v>130</v>
      </c>
      <c r="J7775" t="s">
        <v>37957</v>
      </c>
      <c r="K7775" t="s">
        <v>130</v>
      </c>
      <c r="L7775" t="s">
        <v>16079</v>
      </c>
      <c r="M7775" t="s">
        <v>232</v>
      </c>
      <c r="N7775">
        <v>10580</v>
      </c>
      <c r="O7775" t="s">
        <v>70</v>
      </c>
      <c r="P7775" t="s">
        <v>130</v>
      </c>
      <c r="Q7775" t="s">
        <v>37958</v>
      </c>
      <c r="S7775" t="s">
        <v>72</v>
      </c>
      <c r="T7775" t="s">
        <v>28432</v>
      </c>
      <c r="U7775" t="s">
        <v>28433</v>
      </c>
      <c r="V7775" t="s">
        <v>28434</v>
      </c>
      <c r="W7775" t="s">
        <v>308</v>
      </c>
      <c r="X7775" t="s">
        <v>3128</v>
      </c>
      <c r="Y7775" t="str">
        <f>"35-3011"</f>
        <v>35-3011</v>
      </c>
      <c r="Z7775" t="s">
        <v>3129</v>
      </c>
      <c r="AA7775">
        <v>713910</v>
      </c>
      <c r="AB7775">
        <v>5</v>
      </c>
      <c r="AC7775">
        <v>5</v>
      </c>
      <c r="AD7775" t="s">
        <v>79</v>
      </c>
      <c r="AE7775" t="s">
        <v>95</v>
      </c>
      <c r="AF7775">
        <v>40</v>
      </c>
      <c r="AG7775" s="4">
        <v>0.375</v>
      </c>
      <c r="AH7775" s="4">
        <v>0.95833333333333337</v>
      </c>
      <c r="AI7775" s="5">
        <v>16.13</v>
      </c>
      <c r="AJ7775">
        <v>24.12</v>
      </c>
      <c r="AL7775" t="s">
        <v>81</v>
      </c>
      <c r="AM7775" t="s">
        <v>82</v>
      </c>
      <c r="AO7775" t="s">
        <v>83</v>
      </c>
      <c r="AP7775" t="s">
        <v>130</v>
      </c>
      <c r="AQ7775" t="s">
        <v>130</v>
      </c>
      <c r="AR7775" t="s">
        <v>82</v>
      </c>
      <c r="AT7775" t="s">
        <v>82</v>
      </c>
      <c r="AW7775" t="s">
        <v>72</v>
      </c>
      <c r="AX7775">
        <v>3</v>
      </c>
      <c r="AY7775" t="s">
        <v>16079</v>
      </c>
      <c r="AZ7775" t="s">
        <v>1285</v>
      </c>
      <c r="BA7775" t="s">
        <v>232</v>
      </c>
      <c r="BB7775">
        <v>10580</v>
      </c>
      <c r="BC7775" t="s">
        <v>87</v>
      </c>
      <c r="BH7775" t="s">
        <v>37957</v>
      </c>
      <c r="BI7775" t="s">
        <v>130</v>
      </c>
      <c r="BJ7775">
        <v>131737009</v>
      </c>
    </row>
    <row r="7776" spans="1:62" x14ac:dyDescent="0.25">
      <c r="A7776" t="s">
        <v>38758</v>
      </c>
      <c r="B7776" s="2">
        <v>43566</v>
      </c>
      <c r="C7776" t="s">
        <v>63</v>
      </c>
      <c r="D7776" s="3">
        <v>43566.267263125003</v>
      </c>
      <c r="E7776" t="s">
        <v>3355</v>
      </c>
      <c r="H7776" t="s">
        <v>38759</v>
      </c>
      <c r="J7776" t="s">
        <v>38760</v>
      </c>
      <c r="L7776" t="s">
        <v>38761</v>
      </c>
      <c r="M7776" t="s">
        <v>147</v>
      </c>
      <c r="N7776">
        <v>18974</v>
      </c>
      <c r="O7776" t="s">
        <v>70</v>
      </c>
      <c r="Q7776" t="s">
        <v>38762</v>
      </c>
      <c r="S7776" t="s">
        <v>82</v>
      </c>
      <c r="U7776" t="s">
        <v>92</v>
      </c>
      <c r="X7776" t="s">
        <v>106</v>
      </c>
      <c r="Y7776" t="str">
        <f>"37-3011"</f>
        <v>37-3011</v>
      </c>
      <c r="Z7776" t="s">
        <v>94</v>
      </c>
      <c r="AA7776">
        <v>56173</v>
      </c>
      <c r="AB7776">
        <v>2</v>
      </c>
      <c r="AD7776" t="s">
        <v>79</v>
      </c>
      <c r="AE7776" t="s">
        <v>80</v>
      </c>
      <c r="AF7776">
        <v>40</v>
      </c>
      <c r="AG7776" s="4">
        <v>0.33333333333333331</v>
      </c>
      <c r="AH7776" s="4">
        <v>0.6875</v>
      </c>
      <c r="AI7776" s="6">
        <v>14</v>
      </c>
      <c r="AM7776" t="s">
        <v>82</v>
      </c>
      <c r="AO7776" t="s">
        <v>213</v>
      </c>
      <c r="AR7776" t="s">
        <v>82</v>
      </c>
      <c r="AT7776" t="s">
        <v>82</v>
      </c>
      <c r="AW7776" t="s">
        <v>72</v>
      </c>
      <c r="AX7776">
        <v>12</v>
      </c>
      <c r="AY7776" t="s">
        <v>24466</v>
      </c>
      <c r="AZ7776" t="s">
        <v>38763</v>
      </c>
      <c r="BA7776" t="s">
        <v>147</v>
      </c>
      <c r="BB7776">
        <v>18974</v>
      </c>
      <c r="BC7776" t="s">
        <v>79</v>
      </c>
      <c r="BH7776" t="s">
        <v>38764</v>
      </c>
      <c r="BJ7776">
        <v>473354918</v>
      </c>
    </row>
    <row r="7777" spans="1:62" x14ac:dyDescent="0.25">
      <c r="A7777" t="s">
        <v>551</v>
      </c>
      <c r="B7777" s="2">
        <v>43567</v>
      </c>
      <c r="C7777" t="s">
        <v>63</v>
      </c>
      <c r="D7777" s="3">
        <v>43496.26622420139</v>
      </c>
      <c r="E7777" t="s">
        <v>64</v>
      </c>
      <c r="F7777" s="2">
        <v>43586</v>
      </c>
      <c r="G7777" s="2">
        <v>43767</v>
      </c>
      <c r="H7777" t="s">
        <v>544</v>
      </c>
      <c r="I7777" t="s">
        <v>545</v>
      </c>
      <c r="J7777" t="s">
        <v>546</v>
      </c>
      <c r="K7777" t="s">
        <v>547</v>
      </c>
      <c r="L7777" t="s">
        <v>273</v>
      </c>
      <c r="M7777" t="s">
        <v>207</v>
      </c>
      <c r="N7777">
        <v>2657</v>
      </c>
      <c r="O7777" t="s">
        <v>70</v>
      </c>
      <c r="P7777" t="s">
        <v>67</v>
      </c>
      <c r="Q7777" t="s">
        <v>548</v>
      </c>
      <c r="S7777" t="s">
        <v>72</v>
      </c>
      <c r="T7777" t="s">
        <v>275</v>
      </c>
      <c r="U7777" t="s">
        <v>276</v>
      </c>
      <c r="V7777" t="s">
        <v>277</v>
      </c>
      <c r="W7777" t="s">
        <v>278</v>
      </c>
      <c r="X7777" t="s">
        <v>552</v>
      </c>
      <c r="Y7777" t="str">
        <f>"35-3031"</f>
        <v>35-3031</v>
      </c>
      <c r="Z7777" t="s">
        <v>410</v>
      </c>
      <c r="AA7777">
        <v>721110</v>
      </c>
      <c r="AB7777">
        <v>35</v>
      </c>
      <c r="AC7777">
        <v>35</v>
      </c>
      <c r="AD7777" t="s">
        <v>79</v>
      </c>
      <c r="AE7777" t="s">
        <v>80</v>
      </c>
      <c r="AF7777">
        <v>35</v>
      </c>
      <c r="AG7777" s="4">
        <v>0.41666666666666669</v>
      </c>
      <c r="AH7777" s="4">
        <v>0.95833333333333337</v>
      </c>
      <c r="AI7777" s="5">
        <v>13.06</v>
      </c>
      <c r="AJ7777">
        <v>19.59</v>
      </c>
      <c r="AL7777" t="s">
        <v>81</v>
      </c>
      <c r="AM7777" t="s">
        <v>82</v>
      </c>
      <c r="AO7777" t="s">
        <v>83</v>
      </c>
      <c r="AP7777" t="s">
        <v>67</v>
      </c>
      <c r="AQ7777" t="s">
        <v>67</v>
      </c>
      <c r="AR7777" t="s">
        <v>82</v>
      </c>
      <c r="AT7777" t="s">
        <v>82</v>
      </c>
      <c r="AW7777" t="s">
        <v>72</v>
      </c>
      <c r="AX7777">
        <v>3</v>
      </c>
      <c r="AY7777" t="s">
        <v>273</v>
      </c>
      <c r="AZ7777" t="s">
        <v>214</v>
      </c>
      <c r="BA7777" t="s">
        <v>207</v>
      </c>
      <c r="BB7777">
        <v>2657</v>
      </c>
      <c r="BC7777" t="s">
        <v>79</v>
      </c>
      <c r="BH7777" t="s">
        <v>549</v>
      </c>
      <c r="BI7777" t="s">
        <v>67</v>
      </c>
      <c r="BJ7777">
        <v>43230394</v>
      </c>
    </row>
    <row r="7778" spans="1:62" x14ac:dyDescent="0.25">
      <c r="A7778" t="s">
        <v>5553</v>
      </c>
      <c r="B7778" s="2">
        <v>43567</v>
      </c>
      <c r="C7778" t="s">
        <v>63</v>
      </c>
      <c r="D7778" s="3">
        <v>43481.24584974537</v>
      </c>
      <c r="E7778" t="s">
        <v>64</v>
      </c>
      <c r="F7778" s="2">
        <v>43563</v>
      </c>
      <c r="G7778" s="2">
        <v>43799</v>
      </c>
      <c r="H7778" t="s">
        <v>5554</v>
      </c>
      <c r="J7778" t="s">
        <v>5555</v>
      </c>
      <c r="L7778" t="s">
        <v>5556</v>
      </c>
      <c r="M7778" t="s">
        <v>226</v>
      </c>
      <c r="N7778">
        <v>49424</v>
      </c>
      <c r="O7778" t="s">
        <v>70</v>
      </c>
      <c r="Q7778" t="s">
        <v>5557</v>
      </c>
      <c r="R7778">
        <v>103</v>
      </c>
      <c r="S7778" t="s">
        <v>82</v>
      </c>
      <c r="U7778" t="s">
        <v>92</v>
      </c>
      <c r="X7778" t="s">
        <v>5558</v>
      </c>
      <c r="Y7778" t="str">
        <f>"37-3011"</f>
        <v>37-3011</v>
      </c>
      <c r="Z7778" t="s">
        <v>94</v>
      </c>
      <c r="AA7778">
        <v>238220</v>
      </c>
      <c r="AB7778">
        <v>2</v>
      </c>
      <c r="AC7778">
        <v>2</v>
      </c>
      <c r="AD7778" t="s">
        <v>79</v>
      </c>
      <c r="AE7778" t="s">
        <v>80</v>
      </c>
      <c r="AF7778">
        <v>40</v>
      </c>
      <c r="AG7778" s="4">
        <v>0.29166666666666669</v>
      </c>
      <c r="AH7778" s="4">
        <v>0.70833333333333337</v>
      </c>
      <c r="AI7778" s="5">
        <v>14.08</v>
      </c>
      <c r="AJ7778">
        <v>21.12</v>
      </c>
      <c r="AL7778" t="s">
        <v>81</v>
      </c>
      <c r="AM7778" t="s">
        <v>82</v>
      </c>
      <c r="AO7778" t="s">
        <v>83</v>
      </c>
      <c r="AR7778" t="s">
        <v>82</v>
      </c>
      <c r="AT7778" t="s">
        <v>82</v>
      </c>
      <c r="AW7778" t="s">
        <v>72</v>
      </c>
      <c r="AX7778">
        <v>3</v>
      </c>
      <c r="AY7778" t="s">
        <v>5559</v>
      </c>
      <c r="AZ7778" t="s">
        <v>5560</v>
      </c>
      <c r="BA7778" t="s">
        <v>226</v>
      </c>
      <c r="BB7778">
        <v>49424</v>
      </c>
      <c r="BC7778" t="s">
        <v>79</v>
      </c>
      <c r="BH7778" t="s">
        <v>5561</v>
      </c>
      <c r="BJ7778">
        <v>383261475</v>
      </c>
    </row>
    <row r="7779" spans="1:62" x14ac:dyDescent="0.25">
      <c r="A7779" t="s">
        <v>12780</v>
      </c>
      <c r="B7779" s="2">
        <v>43567</v>
      </c>
      <c r="C7779" t="s">
        <v>63</v>
      </c>
      <c r="D7779" s="3">
        <v>43472.383609629629</v>
      </c>
      <c r="E7779" t="s">
        <v>64</v>
      </c>
      <c r="F7779" s="2">
        <v>43556</v>
      </c>
      <c r="G7779" s="2">
        <v>43777</v>
      </c>
      <c r="H7779" t="s">
        <v>12781</v>
      </c>
      <c r="I7779" t="s">
        <v>12782</v>
      </c>
      <c r="J7779" t="s">
        <v>5787</v>
      </c>
      <c r="K7779" t="s">
        <v>67</v>
      </c>
      <c r="L7779" t="s">
        <v>5477</v>
      </c>
      <c r="M7779" t="s">
        <v>147</v>
      </c>
      <c r="N7779">
        <v>19462</v>
      </c>
      <c r="O7779" t="s">
        <v>70</v>
      </c>
      <c r="P7779" t="s">
        <v>67</v>
      </c>
      <c r="Q7779" t="s">
        <v>5788</v>
      </c>
      <c r="S7779" t="s">
        <v>72</v>
      </c>
      <c r="T7779" t="s">
        <v>5789</v>
      </c>
      <c r="U7779" t="s">
        <v>5854</v>
      </c>
      <c r="V7779" t="s">
        <v>5791</v>
      </c>
      <c r="W7779" t="s">
        <v>232</v>
      </c>
      <c r="X7779" t="s">
        <v>106</v>
      </c>
      <c r="Y7779" t="str">
        <f>"37-3011"</f>
        <v>37-3011</v>
      </c>
      <c r="Z7779" t="s">
        <v>94</v>
      </c>
      <c r="AA7779">
        <v>561730</v>
      </c>
      <c r="AB7779">
        <v>10</v>
      </c>
      <c r="AC7779">
        <v>10</v>
      </c>
      <c r="AD7779" t="s">
        <v>79</v>
      </c>
      <c r="AE7779" t="s">
        <v>80</v>
      </c>
      <c r="AF7779">
        <v>40</v>
      </c>
      <c r="AG7779" s="4">
        <v>0.29166666666666669</v>
      </c>
      <c r="AH7779" s="4">
        <v>0.64583333333333337</v>
      </c>
      <c r="AI7779" s="5">
        <v>14.67</v>
      </c>
      <c r="AJ7779">
        <v>22.01</v>
      </c>
      <c r="AL7779" t="s">
        <v>81</v>
      </c>
      <c r="AM7779" t="s">
        <v>82</v>
      </c>
      <c r="AO7779" t="s">
        <v>83</v>
      </c>
      <c r="AP7779" t="s">
        <v>67</v>
      </c>
      <c r="AQ7779" t="s">
        <v>67</v>
      </c>
      <c r="AR7779" t="s">
        <v>82</v>
      </c>
      <c r="AT7779" t="s">
        <v>82</v>
      </c>
      <c r="AW7779" t="s">
        <v>82</v>
      </c>
      <c r="AY7779" t="s">
        <v>12783</v>
      </c>
      <c r="AZ7779" t="s">
        <v>812</v>
      </c>
      <c r="BA7779" t="s">
        <v>147</v>
      </c>
      <c r="BB7779">
        <v>17019</v>
      </c>
      <c r="BC7779" t="s">
        <v>79</v>
      </c>
      <c r="BH7779" t="s">
        <v>12784</v>
      </c>
      <c r="BJ7779">
        <v>421724313</v>
      </c>
    </row>
    <row r="7780" spans="1:62" x14ac:dyDescent="0.25">
      <c r="A7780" t="s">
        <v>16790</v>
      </c>
      <c r="B7780" s="2">
        <v>43567</v>
      </c>
      <c r="C7780" t="s">
        <v>63</v>
      </c>
      <c r="D7780" s="3">
        <v>43496.23690142361</v>
      </c>
      <c r="E7780" t="s">
        <v>117</v>
      </c>
      <c r="H7780" t="s">
        <v>16791</v>
      </c>
      <c r="I7780" t="s">
        <v>358</v>
      </c>
      <c r="J7780" t="s">
        <v>359</v>
      </c>
      <c r="K7780" t="s">
        <v>67</v>
      </c>
      <c r="L7780" t="s">
        <v>360</v>
      </c>
      <c r="M7780" t="s">
        <v>207</v>
      </c>
      <c r="N7780">
        <v>2554</v>
      </c>
      <c r="O7780" t="s">
        <v>70</v>
      </c>
      <c r="P7780" t="s">
        <v>67</v>
      </c>
      <c r="Q7780" t="s">
        <v>361</v>
      </c>
      <c r="S7780" t="s">
        <v>72</v>
      </c>
      <c r="T7780" t="s">
        <v>275</v>
      </c>
      <c r="U7780" t="s">
        <v>276</v>
      </c>
      <c r="V7780" t="s">
        <v>277</v>
      </c>
      <c r="W7780" t="s">
        <v>278</v>
      </c>
      <c r="X7780" t="s">
        <v>362</v>
      </c>
      <c r="Y7780" t="str">
        <f>"35-2014"</f>
        <v>35-2014</v>
      </c>
      <c r="Z7780" t="s">
        <v>301</v>
      </c>
      <c r="AA7780">
        <v>722110</v>
      </c>
      <c r="AB7780">
        <v>10</v>
      </c>
      <c r="AD7780" t="s">
        <v>79</v>
      </c>
      <c r="AE7780" t="s">
        <v>95</v>
      </c>
      <c r="AF7780">
        <v>35</v>
      </c>
      <c r="AG7780" s="4">
        <v>0.29166666666666669</v>
      </c>
      <c r="AH7780" s="4">
        <v>0.95833333333333337</v>
      </c>
      <c r="AI7780" s="5">
        <v>14.49</v>
      </c>
      <c r="AJ7780">
        <v>21.74</v>
      </c>
      <c r="AL7780" t="s">
        <v>81</v>
      </c>
      <c r="AM7780" t="s">
        <v>82</v>
      </c>
      <c r="AO7780" t="s">
        <v>83</v>
      </c>
      <c r="AP7780" t="s">
        <v>67</v>
      </c>
      <c r="AQ7780" t="s">
        <v>67</v>
      </c>
      <c r="AR7780" t="s">
        <v>82</v>
      </c>
      <c r="AT7780" t="s">
        <v>82</v>
      </c>
      <c r="AW7780" t="s">
        <v>72</v>
      </c>
      <c r="AX7780">
        <v>3</v>
      </c>
      <c r="AY7780" t="s">
        <v>360</v>
      </c>
      <c r="AZ7780" t="s">
        <v>360</v>
      </c>
      <c r="BA7780" t="s">
        <v>207</v>
      </c>
      <c r="BB7780">
        <v>2554</v>
      </c>
      <c r="BC7780" t="s">
        <v>87</v>
      </c>
      <c r="BH7780" t="s">
        <v>363</v>
      </c>
      <c r="BI7780" t="s">
        <v>67</v>
      </c>
      <c r="BJ7780">
        <v>201376572</v>
      </c>
    </row>
    <row r="7781" spans="1:62" x14ac:dyDescent="0.25">
      <c r="A7781" t="s">
        <v>17584</v>
      </c>
      <c r="B7781" s="2">
        <v>43567</v>
      </c>
      <c r="C7781" t="s">
        <v>63</v>
      </c>
      <c r="D7781" s="3">
        <v>43497.361431979167</v>
      </c>
      <c r="E7781" t="s">
        <v>64</v>
      </c>
      <c r="F7781" s="2">
        <v>43587</v>
      </c>
      <c r="G7781" s="2">
        <v>43779</v>
      </c>
      <c r="H7781" t="s">
        <v>17585</v>
      </c>
      <c r="I7781" t="s">
        <v>17586</v>
      </c>
      <c r="J7781" t="s">
        <v>17587</v>
      </c>
      <c r="K7781" t="s">
        <v>17588</v>
      </c>
      <c r="L7781" t="s">
        <v>17589</v>
      </c>
      <c r="M7781" t="s">
        <v>207</v>
      </c>
      <c r="N7781">
        <v>2646</v>
      </c>
      <c r="O7781" t="s">
        <v>70</v>
      </c>
      <c r="P7781" t="s">
        <v>67</v>
      </c>
      <c r="Q7781" t="s">
        <v>17590</v>
      </c>
      <c r="S7781" t="s">
        <v>72</v>
      </c>
      <c r="T7781" t="s">
        <v>275</v>
      </c>
      <c r="U7781" t="s">
        <v>276</v>
      </c>
      <c r="V7781" t="s">
        <v>277</v>
      </c>
      <c r="W7781" t="s">
        <v>278</v>
      </c>
      <c r="X7781" t="s">
        <v>17591</v>
      </c>
      <c r="Y7781" t="str">
        <f>"35-3031"</f>
        <v>35-3031</v>
      </c>
      <c r="Z7781" t="s">
        <v>410</v>
      </c>
      <c r="AA7781">
        <v>713910</v>
      </c>
      <c r="AB7781">
        <v>10</v>
      </c>
      <c r="AC7781">
        <v>10</v>
      </c>
      <c r="AD7781" t="s">
        <v>79</v>
      </c>
      <c r="AE7781" t="s">
        <v>80</v>
      </c>
      <c r="AF7781">
        <v>35</v>
      </c>
      <c r="AG7781" s="4">
        <v>0.25</v>
      </c>
      <c r="AH7781" s="4">
        <v>0</v>
      </c>
      <c r="AI7781" s="5">
        <v>15.01</v>
      </c>
      <c r="AJ7781">
        <v>22.52</v>
      </c>
      <c r="AL7781" t="s">
        <v>81</v>
      </c>
      <c r="AM7781" t="s">
        <v>82</v>
      </c>
      <c r="AO7781" t="s">
        <v>83</v>
      </c>
      <c r="AP7781" t="s">
        <v>67</v>
      </c>
      <c r="AQ7781" t="s">
        <v>67</v>
      </c>
      <c r="AR7781" t="s">
        <v>82</v>
      </c>
      <c r="AT7781" t="s">
        <v>82</v>
      </c>
      <c r="AW7781" t="s">
        <v>72</v>
      </c>
      <c r="AX7781">
        <v>3</v>
      </c>
      <c r="AY7781" t="s">
        <v>17589</v>
      </c>
      <c r="AZ7781" t="s">
        <v>214</v>
      </c>
      <c r="BA7781" t="s">
        <v>207</v>
      </c>
      <c r="BB7781">
        <v>2646</v>
      </c>
      <c r="BC7781" t="s">
        <v>87</v>
      </c>
      <c r="BH7781" t="s">
        <v>17587</v>
      </c>
      <c r="BI7781" t="s">
        <v>67</v>
      </c>
      <c r="BJ7781">
        <v>271837723</v>
      </c>
    </row>
    <row r="7782" spans="1:62" x14ac:dyDescent="0.25">
      <c r="A7782" t="s">
        <v>17782</v>
      </c>
      <c r="B7782" s="2">
        <v>43567</v>
      </c>
      <c r="C7782" t="s">
        <v>63</v>
      </c>
      <c r="D7782" s="3">
        <v>43497.356537835651</v>
      </c>
      <c r="E7782" t="s">
        <v>64</v>
      </c>
      <c r="F7782" s="2">
        <v>43587</v>
      </c>
      <c r="G7782" s="2">
        <v>43779</v>
      </c>
      <c r="H7782" t="s">
        <v>17585</v>
      </c>
      <c r="I7782" t="s">
        <v>17586</v>
      </c>
      <c r="J7782" t="s">
        <v>17587</v>
      </c>
      <c r="K7782" t="s">
        <v>17588</v>
      </c>
      <c r="L7782" t="s">
        <v>17589</v>
      </c>
      <c r="M7782" t="s">
        <v>207</v>
      </c>
      <c r="N7782">
        <v>2646</v>
      </c>
      <c r="O7782" t="s">
        <v>70</v>
      </c>
      <c r="P7782" t="s">
        <v>67</v>
      </c>
      <c r="Q7782" t="s">
        <v>17590</v>
      </c>
      <c r="S7782" t="s">
        <v>72</v>
      </c>
      <c r="T7782" t="s">
        <v>275</v>
      </c>
      <c r="U7782" t="s">
        <v>276</v>
      </c>
      <c r="V7782" t="s">
        <v>277</v>
      </c>
      <c r="W7782" t="s">
        <v>278</v>
      </c>
      <c r="X7782" t="s">
        <v>447</v>
      </c>
      <c r="Y7782" t="str">
        <f>"35-2015"</f>
        <v>35-2015</v>
      </c>
      <c r="Z7782" t="s">
        <v>346</v>
      </c>
      <c r="AA7782">
        <v>713910</v>
      </c>
      <c r="AB7782">
        <v>8</v>
      </c>
      <c r="AC7782">
        <v>8</v>
      </c>
      <c r="AD7782" t="s">
        <v>79</v>
      </c>
      <c r="AE7782" t="s">
        <v>80</v>
      </c>
      <c r="AF7782">
        <v>35</v>
      </c>
      <c r="AG7782" s="4">
        <v>0.25</v>
      </c>
      <c r="AH7782" s="4">
        <v>0</v>
      </c>
      <c r="AI7782" s="5">
        <v>15.71</v>
      </c>
      <c r="AJ7782">
        <v>23.57</v>
      </c>
      <c r="AL7782" t="s">
        <v>81</v>
      </c>
      <c r="AM7782" t="s">
        <v>82</v>
      </c>
      <c r="AO7782" t="s">
        <v>83</v>
      </c>
      <c r="AP7782" t="s">
        <v>67</v>
      </c>
      <c r="AQ7782" t="s">
        <v>67</v>
      </c>
      <c r="AR7782" t="s">
        <v>82</v>
      </c>
      <c r="AT7782" t="s">
        <v>82</v>
      </c>
      <c r="AW7782" t="s">
        <v>72</v>
      </c>
      <c r="AX7782">
        <v>3</v>
      </c>
      <c r="AY7782" t="s">
        <v>17589</v>
      </c>
      <c r="AZ7782" t="s">
        <v>214</v>
      </c>
      <c r="BA7782" t="s">
        <v>207</v>
      </c>
      <c r="BB7782">
        <v>2646</v>
      </c>
      <c r="BC7782" t="s">
        <v>87</v>
      </c>
      <c r="BH7782" t="s">
        <v>17587</v>
      </c>
      <c r="BI7782" t="s">
        <v>67</v>
      </c>
      <c r="BJ7782">
        <v>271837723</v>
      </c>
    </row>
    <row r="7783" spans="1:62" x14ac:dyDescent="0.25">
      <c r="A7783" t="s">
        <v>18153</v>
      </c>
      <c r="B7783" s="2">
        <v>43567</v>
      </c>
      <c r="C7783" t="s">
        <v>63</v>
      </c>
      <c r="D7783" s="3">
        <v>43497.351403854169</v>
      </c>
      <c r="E7783" t="s">
        <v>64</v>
      </c>
      <c r="F7783" s="2">
        <v>43587</v>
      </c>
      <c r="G7783" s="2">
        <v>43779</v>
      </c>
      <c r="H7783" t="s">
        <v>17585</v>
      </c>
      <c r="I7783" t="s">
        <v>17586</v>
      </c>
      <c r="J7783" t="s">
        <v>17587</v>
      </c>
      <c r="K7783" t="s">
        <v>17588</v>
      </c>
      <c r="L7783" t="s">
        <v>17589</v>
      </c>
      <c r="M7783" t="s">
        <v>207</v>
      </c>
      <c r="N7783">
        <v>2646</v>
      </c>
      <c r="O7783" t="s">
        <v>70</v>
      </c>
      <c r="P7783" t="s">
        <v>67</v>
      </c>
      <c r="Q7783" t="s">
        <v>17590</v>
      </c>
      <c r="S7783" t="s">
        <v>72</v>
      </c>
      <c r="T7783" t="s">
        <v>275</v>
      </c>
      <c r="U7783" t="s">
        <v>276</v>
      </c>
      <c r="V7783" t="s">
        <v>277</v>
      </c>
      <c r="W7783" t="s">
        <v>278</v>
      </c>
      <c r="X7783" t="s">
        <v>12418</v>
      </c>
      <c r="Y7783" t="str">
        <f>"35-9011"</f>
        <v>35-9011</v>
      </c>
      <c r="Z7783" t="s">
        <v>1925</v>
      </c>
      <c r="AA7783">
        <v>713910</v>
      </c>
      <c r="AB7783">
        <v>4</v>
      </c>
      <c r="AC7783">
        <v>4</v>
      </c>
      <c r="AD7783" t="s">
        <v>79</v>
      </c>
      <c r="AE7783" t="s">
        <v>80</v>
      </c>
      <c r="AF7783">
        <v>35</v>
      </c>
      <c r="AG7783" s="4">
        <v>0.25</v>
      </c>
      <c r="AH7783" s="4">
        <v>0</v>
      </c>
      <c r="AI7783" s="5">
        <v>12.53</v>
      </c>
      <c r="AJ7783">
        <v>18.8</v>
      </c>
      <c r="AL7783" t="s">
        <v>81</v>
      </c>
      <c r="AM7783" t="s">
        <v>82</v>
      </c>
      <c r="AO7783" t="s">
        <v>83</v>
      </c>
      <c r="AP7783" t="s">
        <v>67</v>
      </c>
      <c r="AQ7783" t="s">
        <v>67</v>
      </c>
      <c r="AR7783" t="s">
        <v>82</v>
      </c>
      <c r="AT7783" t="s">
        <v>82</v>
      </c>
      <c r="AW7783" t="s">
        <v>72</v>
      </c>
      <c r="AX7783">
        <v>3</v>
      </c>
      <c r="AY7783" t="s">
        <v>17589</v>
      </c>
      <c r="AZ7783" t="s">
        <v>214</v>
      </c>
      <c r="BA7783" t="s">
        <v>207</v>
      </c>
      <c r="BB7783">
        <v>2646</v>
      </c>
      <c r="BC7783" t="s">
        <v>87</v>
      </c>
      <c r="BH7783" t="s">
        <v>17587</v>
      </c>
      <c r="BI7783" t="s">
        <v>67</v>
      </c>
      <c r="BJ7783">
        <v>271837723</v>
      </c>
    </row>
    <row r="7784" spans="1:62" x14ac:dyDescent="0.25">
      <c r="A7784" t="s">
        <v>22429</v>
      </c>
      <c r="B7784" s="2">
        <v>43567</v>
      </c>
      <c r="C7784" t="s">
        <v>63</v>
      </c>
      <c r="D7784" s="3">
        <v>43472.386060069446</v>
      </c>
      <c r="E7784" t="s">
        <v>64</v>
      </c>
      <c r="F7784" s="2">
        <v>43556</v>
      </c>
      <c r="G7784" s="2">
        <v>43778</v>
      </c>
      <c r="H7784" t="s">
        <v>22430</v>
      </c>
      <c r="I7784" t="s">
        <v>22431</v>
      </c>
      <c r="J7784" t="s">
        <v>5787</v>
      </c>
      <c r="L7784" t="s">
        <v>5477</v>
      </c>
      <c r="M7784" t="s">
        <v>147</v>
      </c>
      <c r="N7784">
        <v>19462</v>
      </c>
      <c r="O7784" t="s">
        <v>70</v>
      </c>
      <c r="P7784" t="s">
        <v>67</v>
      </c>
      <c r="Q7784" t="s">
        <v>5788</v>
      </c>
      <c r="S7784" t="s">
        <v>72</v>
      </c>
      <c r="T7784" t="s">
        <v>5789</v>
      </c>
      <c r="U7784" t="s">
        <v>5854</v>
      </c>
      <c r="V7784" t="s">
        <v>6868</v>
      </c>
      <c r="W7784" t="s">
        <v>232</v>
      </c>
      <c r="X7784" t="s">
        <v>106</v>
      </c>
      <c r="Y7784" t="str">
        <f>"37-3011"</f>
        <v>37-3011</v>
      </c>
      <c r="Z7784" t="s">
        <v>94</v>
      </c>
      <c r="AA7784">
        <v>561730</v>
      </c>
      <c r="AB7784">
        <v>15</v>
      </c>
      <c r="AC7784">
        <v>15</v>
      </c>
      <c r="AD7784" t="s">
        <v>79</v>
      </c>
      <c r="AE7784" t="s">
        <v>80</v>
      </c>
      <c r="AF7784">
        <v>40</v>
      </c>
      <c r="AG7784" s="4">
        <v>0.29166666666666669</v>
      </c>
      <c r="AH7784" s="4">
        <v>0.64583333333333337</v>
      </c>
      <c r="AI7784" s="5">
        <v>13.91</v>
      </c>
      <c r="AJ7784">
        <v>20.87</v>
      </c>
      <c r="AL7784" t="s">
        <v>81</v>
      </c>
      <c r="AM7784" t="s">
        <v>82</v>
      </c>
      <c r="AO7784" t="s">
        <v>83</v>
      </c>
      <c r="AP7784" t="s">
        <v>67</v>
      </c>
      <c r="AQ7784" t="s">
        <v>67</v>
      </c>
      <c r="AR7784" t="s">
        <v>82</v>
      </c>
      <c r="AT7784" t="s">
        <v>82</v>
      </c>
      <c r="AW7784" t="s">
        <v>82</v>
      </c>
      <c r="AY7784" t="s">
        <v>14011</v>
      </c>
      <c r="AZ7784" t="s">
        <v>3667</v>
      </c>
      <c r="BA7784" t="s">
        <v>783</v>
      </c>
      <c r="BB7784">
        <v>45245</v>
      </c>
      <c r="BC7784" t="s">
        <v>79</v>
      </c>
      <c r="BH7784" t="s">
        <v>22432</v>
      </c>
      <c r="BJ7784">
        <v>421724313</v>
      </c>
    </row>
    <row r="7785" spans="1:62" x14ac:dyDescent="0.25">
      <c r="A7785" t="s">
        <v>25498</v>
      </c>
      <c r="B7785" s="2">
        <v>43567</v>
      </c>
      <c r="C7785" t="s">
        <v>63</v>
      </c>
      <c r="D7785" s="3">
        <v>43472.38394983796</v>
      </c>
      <c r="E7785" t="s">
        <v>64</v>
      </c>
      <c r="F7785" s="2">
        <v>43556</v>
      </c>
      <c r="G7785" s="2">
        <v>43735</v>
      </c>
      <c r="H7785" t="s">
        <v>25499</v>
      </c>
      <c r="I7785" t="s">
        <v>25500</v>
      </c>
      <c r="J7785" t="s">
        <v>6865</v>
      </c>
      <c r="L7785" t="s">
        <v>6866</v>
      </c>
      <c r="M7785" t="s">
        <v>147</v>
      </c>
      <c r="N7785">
        <v>19462</v>
      </c>
      <c r="O7785" t="s">
        <v>70</v>
      </c>
      <c r="Q7785" t="s">
        <v>5788</v>
      </c>
      <c r="S7785" t="s">
        <v>72</v>
      </c>
      <c r="T7785" t="s">
        <v>5946</v>
      </c>
      <c r="U7785" t="s">
        <v>5854</v>
      </c>
      <c r="V7785" t="s">
        <v>6868</v>
      </c>
      <c r="W7785" t="s">
        <v>232</v>
      </c>
      <c r="X7785" t="s">
        <v>106</v>
      </c>
      <c r="Y7785" t="str">
        <f>"37-3011"</f>
        <v>37-3011</v>
      </c>
      <c r="Z7785" t="s">
        <v>94</v>
      </c>
      <c r="AA7785">
        <v>561730</v>
      </c>
      <c r="AB7785">
        <v>9</v>
      </c>
      <c r="AC7785">
        <v>9</v>
      </c>
      <c r="AD7785" t="s">
        <v>79</v>
      </c>
      <c r="AE7785" t="s">
        <v>80</v>
      </c>
      <c r="AF7785">
        <v>40</v>
      </c>
      <c r="AG7785" s="4">
        <v>0.25</v>
      </c>
      <c r="AH7785" s="4">
        <v>0.60416666666666663</v>
      </c>
      <c r="AI7785" s="5">
        <v>16.27</v>
      </c>
      <c r="AJ7785">
        <v>24.41</v>
      </c>
      <c r="AL7785" t="s">
        <v>81</v>
      </c>
      <c r="AM7785" t="s">
        <v>82</v>
      </c>
      <c r="AO7785" t="s">
        <v>83</v>
      </c>
      <c r="AR7785" t="s">
        <v>82</v>
      </c>
      <c r="AT7785" t="s">
        <v>82</v>
      </c>
      <c r="AW7785" t="s">
        <v>82</v>
      </c>
      <c r="AY7785" t="s">
        <v>20248</v>
      </c>
      <c r="AZ7785" t="s">
        <v>2540</v>
      </c>
      <c r="BA7785" t="s">
        <v>323</v>
      </c>
      <c r="BB7785">
        <v>90248</v>
      </c>
      <c r="BC7785" t="s">
        <v>79</v>
      </c>
      <c r="BH7785" t="s">
        <v>20249</v>
      </c>
      <c r="BJ7785">
        <v>952651541</v>
      </c>
    </row>
    <row r="7786" spans="1:62" x14ac:dyDescent="0.25">
      <c r="A7786" t="s">
        <v>31265</v>
      </c>
      <c r="B7786" s="2">
        <v>43567</v>
      </c>
      <c r="C7786" t="s">
        <v>63</v>
      </c>
      <c r="D7786" s="3">
        <v>43472.421869398146</v>
      </c>
      <c r="E7786" t="s">
        <v>282</v>
      </c>
      <c r="F7786" s="2">
        <v>43556</v>
      </c>
      <c r="G7786" s="2">
        <v>43831</v>
      </c>
      <c r="H7786" t="s">
        <v>7441</v>
      </c>
      <c r="I7786" t="s">
        <v>683</v>
      </c>
      <c r="J7786" t="s">
        <v>7442</v>
      </c>
      <c r="K7786" t="s">
        <v>683</v>
      </c>
      <c r="L7786" t="s">
        <v>1700</v>
      </c>
      <c r="M7786" t="s">
        <v>76</v>
      </c>
      <c r="N7786">
        <v>74129</v>
      </c>
      <c r="O7786" t="s">
        <v>70</v>
      </c>
      <c r="Q7786" t="s">
        <v>7443</v>
      </c>
      <c r="S7786" t="s">
        <v>72</v>
      </c>
      <c r="T7786" t="s">
        <v>5730</v>
      </c>
      <c r="U7786" t="s">
        <v>5731</v>
      </c>
      <c r="V7786" t="s">
        <v>5732</v>
      </c>
      <c r="W7786" t="s">
        <v>76</v>
      </c>
      <c r="X7786" t="s">
        <v>93</v>
      </c>
      <c r="Y7786" t="str">
        <f>"37-3011"</f>
        <v>37-3011</v>
      </c>
      <c r="Z7786" t="s">
        <v>94</v>
      </c>
      <c r="AA7786">
        <v>561730</v>
      </c>
      <c r="AB7786">
        <v>6</v>
      </c>
      <c r="AC7786">
        <v>3</v>
      </c>
      <c r="AD7786" t="s">
        <v>79</v>
      </c>
      <c r="AE7786" t="s">
        <v>95</v>
      </c>
      <c r="AF7786">
        <v>40</v>
      </c>
      <c r="AG7786" s="4">
        <v>0.33333333333333331</v>
      </c>
      <c r="AH7786" s="4">
        <v>0.70833333333333337</v>
      </c>
      <c r="AI7786" s="5">
        <v>12.95</v>
      </c>
      <c r="AJ7786">
        <v>0</v>
      </c>
      <c r="AK7786">
        <v>0</v>
      </c>
      <c r="AL7786" t="s">
        <v>81</v>
      </c>
      <c r="AM7786" t="s">
        <v>82</v>
      </c>
      <c r="AO7786" t="s">
        <v>213</v>
      </c>
      <c r="AR7786" t="s">
        <v>82</v>
      </c>
      <c r="AT7786" t="s">
        <v>82</v>
      </c>
      <c r="AW7786" t="s">
        <v>82</v>
      </c>
      <c r="AY7786" t="s">
        <v>1700</v>
      </c>
      <c r="AZ7786" t="s">
        <v>1700</v>
      </c>
      <c r="BA7786" t="s">
        <v>76</v>
      </c>
      <c r="BB7786">
        <v>74129</v>
      </c>
      <c r="BC7786" t="s">
        <v>79</v>
      </c>
      <c r="BH7786" t="s">
        <v>7442</v>
      </c>
      <c r="BJ7786">
        <v>275247954</v>
      </c>
    </row>
    <row r="7787" spans="1:62" x14ac:dyDescent="0.25">
      <c r="A7787" t="s">
        <v>32477</v>
      </c>
      <c r="B7787" s="2">
        <v>43567</v>
      </c>
      <c r="C7787" t="s">
        <v>63</v>
      </c>
      <c r="D7787" s="3">
        <v>43472.379202037038</v>
      </c>
      <c r="E7787" t="s">
        <v>64</v>
      </c>
      <c r="F7787" s="2">
        <v>43556</v>
      </c>
      <c r="G7787" s="2">
        <v>43785</v>
      </c>
      <c r="H7787" t="s">
        <v>12948</v>
      </c>
      <c r="J7787" t="s">
        <v>12949</v>
      </c>
      <c r="L7787" t="s">
        <v>5973</v>
      </c>
      <c r="M7787" t="s">
        <v>105</v>
      </c>
      <c r="N7787">
        <v>75401</v>
      </c>
      <c r="O7787" t="s">
        <v>70</v>
      </c>
      <c r="Q7787" t="s">
        <v>12950</v>
      </c>
      <c r="S7787" t="s">
        <v>72</v>
      </c>
      <c r="T7787" t="s">
        <v>12907</v>
      </c>
      <c r="U7787" t="s">
        <v>12908</v>
      </c>
      <c r="V7787" t="s">
        <v>12909</v>
      </c>
      <c r="W7787" t="s">
        <v>105</v>
      </c>
      <c r="X7787" t="s">
        <v>12951</v>
      </c>
      <c r="Y7787" t="str">
        <f>"47-3012"</f>
        <v>47-3012</v>
      </c>
      <c r="Z7787" t="s">
        <v>1540</v>
      </c>
      <c r="AA7787">
        <v>337110</v>
      </c>
      <c r="AB7787">
        <v>10</v>
      </c>
      <c r="AC7787">
        <v>10</v>
      </c>
      <c r="AD7787" t="s">
        <v>79</v>
      </c>
      <c r="AE7787" t="s">
        <v>95</v>
      </c>
      <c r="AF7787">
        <v>40</v>
      </c>
      <c r="AG7787" s="4">
        <v>0.33333333333333331</v>
      </c>
      <c r="AH7787" s="4">
        <v>0.70833333333333337</v>
      </c>
      <c r="AI7787" s="5">
        <v>14.56</v>
      </c>
      <c r="AL7787" t="s">
        <v>81</v>
      </c>
      <c r="AM7787" t="s">
        <v>82</v>
      </c>
      <c r="AO7787" t="s">
        <v>83</v>
      </c>
      <c r="AP7787" t="s">
        <v>10693</v>
      </c>
      <c r="AQ7787" t="s">
        <v>10693</v>
      </c>
      <c r="AR7787" t="s">
        <v>82</v>
      </c>
      <c r="AT7787" t="s">
        <v>82</v>
      </c>
      <c r="AW7787" t="s">
        <v>82</v>
      </c>
      <c r="AY7787" t="s">
        <v>5973</v>
      </c>
      <c r="AZ7787" t="s">
        <v>12952</v>
      </c>
      <c r="BA7787" t="s">
        <v>105</v>
      </c>
      <c r="BB7787">
        <v>75401</v>
      </c>
      <c r="BC7787" t="s">
        <v>87</v>
      </c>
      <c r="BH7787" t="s">
        <v>12949</v>
      </c>
      <c r="BJ7787">
        <v>752566026</v>
      </c>
    </row>
    <row r="7788" spans="1:62" x14ac:dyDescent="0.25">
      <c r="A7788" t="s">
        <v>33989</v>
      </c>
      <c r="B7788" s="2">
        <v>43567</v>
      </c>
      <c r="C7788" t="s">
        <v>63</v>
      </c>
      <c r="D7788" s="3">
        <v>43472.385187557869</v>
      </c>
      <c r="E7788" t="s">
        <v>64</v>
      </c>
      <c r="F7788" s="2">
        <v>43556</v>
      </c>
      <c r="G7788" s="2">
        <v>43799</v>
      </c>
      <c r="H7788" t="s">
        <v>33990</v>
      </c>
      <c r="I7788" t="s">
        <v>33991</v>
      </c>
      <c r="J7788" t="s">
        <v>33992</v>
      </c>
      <c r="K7788" t="s">
        <v>33993</v>
      </c>
      <c r="L7788" t="s">
        <v>33994</v>
      </c>
      <c r="M7788" t="s">
        <v>166</v>
      </c>
      <c r="N7788">
        <v>84532</v>
      </c>
      <c r="O7788" t="s">
        <v>70</v>
      </c>
      <c r="Q7788" t="s">
        <v>33995</v>
      </c>
      <c r="S7788" t="s">
        <v>72</v>
      </c>
      <c r="T7788" t="s">
        <v>27720</v>
      </c>
      <c r="U7788" t="s">
        <v>27721</v>
      </c>
      <c r="V7788" t="s">
        <v>27722</v>
      </c>
      <c r="W7788" t="s">
        <v>323</v>
      </c>
      <c r="X7788" t="s">
        <v>3252</v>
      </c>
      <c r="Y7788" t="str">
        <f>"35-9011"</f>
        <v>35-9011</v>
      </c>
      <c r="Z7788" t="s">
        <v>1925</v>
      </c>
      <c r="AA7788">
        <v>721110</v>
      </c>
      <c r="AB7788">
        <v>4</v>
      </c>
      <c r="AC7788">
        <v>4</v>
      </c>
      <c r="AD7788" t="s">
        <v>79</v>
      </c>
      <c r="AE7788" t="s">
        <v>95</v>
      </c>
      <c r="AF7788">
        <v>35</v>
      </c>
      <c r="AG7788" s="4">
        <v>0.25</v>
      </c>
      <c r="AH7788" s="4">
        <v>0.60416666666666663</v>
      </c>
      <c r="AI7788" s="5">
        <v>11.57</v>
      </c>
      <c r="AJ7788">
        <v>17.36</v>
      </c>
      <c r="AK7788">
        <v>17.36</v>
      </c>
      <c r="AL7788" t="s">
        <v>81</v>
      </c>
      <c r="AM7788" t="s">
        <v>82</v>
      </c>
      <c r="AO7788" t="s">
        <v>83</v>
      </c>
      <c r="AR7788" t="s">
        <v>82</v>
      </c>
      <c r="AT7788" t="s">
        <v>82</v>
      </c>
      <c r="AW7788" t="s">
        <v>82</v>
      </c>
      <c r="AY7788" t="s">
        <v>33994</v>
      </c>
      <c r="AZ7788" t="s">
        <v>33996</v>
      </c>
      <c r="BA7788" t="s">
        <v>166</v>
      </c>
      <c r="BB7788">
        <v>84532</v>
      </c>
      <c r="BC7788" t="s">
        <v>87</v>
      </c>
      <c r="BH7788" t="s">
        <v>33993</v>
      </c>
      <c r="BJ7788">
        <v>261935651</v>
      </c>
    </row>
    <row r="7789" spans="1:62" x14ac:dyDescent="0.25">
      <c r="A7789" t="s">
        <v>35922</v>
      </c>
      <c r="B7789" s="2">
        <v>43567</v>
      </c>
      <c r="C7789" t="s">
        <v>63</v>
      </c>
      <c r="D7789" s="3">
        <v>43496.521321354165</v>
      </c>
      <c r="E7789" t="s">
        <v>64</v>
      </c>
      <c r="F7789" s="2">
        <v>43586</v>
      </c>
      <c r="G7789" s="2">
        <v>43814</v>
      </c>
      <c r="H7789" t="s">
        <v>35923</v>
      </c>
      <c r="I7789" t="s">
        <v>35923</v>
      </c>
      <c r="J7789" t="s">
        <v>35924</v>
      </c>
      <c r="K7789" t="s">
        <v>35925</v>
      </c>
      <c r="L7789" t="s">
        <v>360</v>
      </c>
      <c r="M7789" t="s">
        <v>207</v>
      </c>
      <c r="N7789">
        <v>2554</v>
      </c>
      <c r="O7789" t="s">
        <v>70</v>
      </c>
      <c r="Q7789" t="s">
        <v>35926</v>
      </c>
      <c r="S7789" t="s">
        <v>72</v>
      </c>
      <c r="T7789" t="s">
        <v>34193</v>
      </c>
      <c r="U7789" t="s">
        <v>34194</v>
      </c>
      <c r="V7789" t="s">
        <v>206</v>
      </c>
      <c r="W7789" t="s">
        <v>207</v>
      </c>
      <c r="X7789" t="s">
        <v>589</v>
      </c>
      <c r="Y7789" t="str">
        <f>"37-2012"</f>
        <v>37-2012</v>
      </c>
      <c r="Z7789" t="s">
        <v>373</v>
      </c>
      <c r="AA7789">
        <v>561790</v>
      </c>
      <c r="AB7789">
        <v>6</v>
      </c>
      <c r="AC7789">
        <v>6</v>
      </c>
      <c r="AD7789" t="s">
        <v>79</v>
      </c>
      <c r="AE7789" t="s">
        <v>80</v>
      </c>
      <c r="AF7789">
        <v>40</v>
      </c>
      <c r="AG7789" s="4">
        <v>0.33333333333333331</v>
      </c>
      <c r="AH7789" s="4">
        <v>0.66666666666666663</v>
      </c>
      <c r="AI7789" s="5">
        <v>15.24</v>
      </c>
      <c r="AJ7789">
        <v>0</v>
      </c>
      <c r="AK7789">
        <v>0</v>
      </c>
      <c r="AL7789" t="s">
        <v>81</v>
      </c>
      <c r="AM7789" t="s">
        <v>82</v>
      </c>
      <c r="AO7789" t="s">
        <v>83</v>
      </c>
      <c r="AP7789" t="s">
        <v>67</v>
      </c>
      <c r="AQ7789" t="s">
        <v>130</v>
      </c>
      <c r="AR7789" t="s">
        <v>82</v>
      </c>
      <c r="AT7789" t="s">
        <v>82</v>
      </c>
      <c r="AW7789" t="s">
        <v>82</v>
      </c>
      <c r="AY7789" t="s">
        <v>360</v>
      </c>
      <c r="AZ7789" t="s">
        <v>360</v>
      </c>
      <c r="BA7789" t="s">
        <v>207</v>
      </c>
      <c r="BB7789">
        <v>2554</v>
      </c>
      <c r="BC7789" t="s">
        <v>87</v>
      </c>
      <c r="BH7789" t="s">
        <v>35927</v>
      </c>
      <c r="BI7789" t="s">
        <v>67</v>
      </c>
      <c r="BJ7789">
        <v>262028509</v>
      </c>
    </row>
    <row r="7790" spans="1:62" x14ac:dyDescent="0.25">
      <c r="A7790" t="s">
        <v>36166</v>
      </c>
      <c r="B7790" s="2">
        <v>43567</v>
      </c>
      <c r="C7790" t="s">
        <v>63</v>
      </c>
      <c r="D7790" s="3">
        <v>43475.45648385417</v>
      </c>
      <c r="E7790" t="s">
        <v>64</v>
      </c>
      <c r="F7790" s="2">
        <v>43556</v>
      </c>
      <c r="G7790" s="2">
        <v>43819</v>
      </c>
      <c r="H7790" t="s">
        <v>34737</v>
      </c>
      <c r="I7790" t="s">
        <v>15113</v>
      </c>
      <c r="J7790" t="s">
        <v>15114</v>
      </c>
      <c r="K7790" t="s">
        <v>67</v>
      </c>
      <c r="L7790" t="s">
        <v>15115</v>
      </c>
      <c r="M7790" t="s">
        <v>197</v>
      </c>
      <c r="N7790">
        <v>52040</v>
      </c>
      <c r="O7790" t="s">
        <v>70</v>
      </c>
      <c r="P7790" t="s">
        <v>67</v>
      </c>
      <c r="Q7790" t="s">
        <v>15116</v>
      </c>
      <c r="S7790" t="s">
        <v>72</v>
      </c>
      <c r="T7790" t="s">
        <v>36167</v>
      </c>
      <c r="U7790" t="s">
        <v>12045</v>
      </c>
      <c r="V7790" t="s">
        <v>12046</v>
      </c>
      <c r="W7790" t="s">
        <v>197</v>
      </c>
      <c r="X7790" t="s">
        <v>3828</v>
      </c>
      <c r="Y7790" t="str">
        <f>"53-7062"</f>
        <v>53-7062</v>
      </c>
      <c r="Z7790" t="s">
        <v>337</v>
      </c>
      <c r="AA7790">
        <v>321214</v>
      </c>
      <c r="AB7790">
        <v>14</v>
      </c>
      <c r="AC7790">
        <v>14</v>
      </c>
      <c r="AD7790" t="s">
        <v>79</v>
      </c>
      <c r="AE7790" t="s">
        <v>95</v>
      </c>
      <c r="AF7790">
        <v>40</v>
      </c>
      <c r="AG7790" s="4">
        <v>0.64583333333333337</v>
      </c>
      <c r="AH7790" s="4">
        <v>4.1666666666666664E-2</v>
      </c>
      <c r="AI7790" s="5">
        <v>14.99</v>
      </c>
      <c r="AJ7790">
        <v>22.49</v>
      </c>
      <c r="AM7790" t="s">
        <v>82</v>
      </c>
      <c r="AO7790" t="s">
        <v>83</v>
      </c>
      <c r="AR7790" t="s">
        <v>82</v>
      </c>
      <c r="AT7790" t="s">
        <v>82</v>
      </c>
      <c r="AW7790" t="s">
        <v>82</v>
      </c>
      <c r="AY7790" t="s">
        <v>15115</v>
      </c>
      <c r="AZ7790" t="s">
        <v>15118</v>
      </c>
      <c r="BA7790" t="s">
        <v>197</v>
      </c>
      <c r="BB7790">
        <v>52040</v>
      </c>
      <c r="BC7790" t="s">
        <v>87</v>
      </c>
      <c r="BD7790" t="s">
        <v>67</v>
      </c>
      <c r="BE7790" t="s">
        <v>67</v>
      </c>
      <c r="BH7790" t="s">
        <v>15114</v>
      </c>
      <c r="BI7790" t="s">
        <v>67</v>
      </c>
      <c r="BJ7790">
        <v>472425554</v>
      </c>
    </row>
    <row r="7791" spans="1:62" x14ac:dyDescent="0.25">
      <c r="A7791" t="s">
        <v>36447</v>
      </c>
      <c r="B7791" s="2">
        <v>43567</v>
      </c>
      <c r="C7791" t="s">
        <v>63</v>
      </c>
      <c r="D7791" s="3">
        <v>43510.483240011577</v>
      </c>
      <c r="E7791" t="s">
        <v>64</v>
      </c>
      <c r="F7791" s="2">
        <v>43600</v>
      </c>
      <c r="G7791" s="2">
        <v>43769</v>
      </c>
      <c r="H7791" t="s">
        <v>36448</v>
      </c>
      <c r="J7791" t="s">
        <v>36449</v>
      </c>
      <c r="K7791" t="s">
        <v>36450</v>
      </c>
      <c r="L7791" t="s">
        <v>36451</v>
      </c>
      <c r="M7791" t="s">
        <v>207</v>
      </c>
      <c r="N7791">
        <v>1240</v>
      </c>
      <c r="O7791" t="s">
        <v>70</v>
      </c>
      <c r="Q7791" t="s">
        <v>36452</v>
      </c>
      <c r="S7791" t="s">
        <v>72</v>
      </c>
      <c r="T7791" t="s">
        <v>651</v>
      </c>
      <c r="U7791" t="s">
        <v>652</v>
      </c>
      <c r="V7791" t="s">
        <v>653</v>
      </c>
      <c r="W7791" t="s">
        <v>207</v>
      </c>
      <c r="X7791" t="s">
        <v>1533</v>
      </c>
      <c r="Y7791" t="str">
        <f>"35-3031"</f>
        <v>35-3031</v>
      </c>
      <c r="Z7791" t="s">
        <v>410</v>
      </c>
      <c r="AA7791">
        <v>721110</v>
      </c>
      <c r="AB7791">
        <v>10</v>
      </c>
      <c r="AC7791">
        <v>10</v>
      </c>
      <c r="AD7791" t="s">
        <v>79</v>
      </c>
      <c r="AE7791" t="s">
        <v>95</v>
      </c>
      <c r="AF7791">
        <v>40</v>
      </c>
      <c r="AG7791" s="4">
        <v>0.375</v>
      </c>
      <c r="AH7791" s="4">
        <v>0.70833333333333337</v>
      </c>
      <c r="AI7791" s="5">
        <v>12.38</v>
      </c>
      <c r="AJ7791">
        <v>18.57</v>
      </c>
      <c r="AL7791" t="s">
        <v>81</v>
      </c>
      <c r="AM7791" t="s">
        <v>82</v>
      </c>
      <c r="AO7791" t="s">
        <v>83</v>
      </c>
      <c r="AR7791" t="s">
        <v>82</v>
      </c>
      <c r="AT7791" t="s">
        <v>82</v>
      </c>
      <c r="AW7791" t="s">
        <v>72</v>
      </c>
      <c r="AX7791">
        <v>3</v>
      </c>
      <c r="AY7791" t="s">
        <v>36451</v>
      </c>
      <c r="AZ7791" t="s">
        <v>16224</v>
      </c>
      <c r="BA7791" t="s">
        <v>207</v>
      </c>
      <c r="BB7791">
        <v>1240</v>
      </c>
      <c r="BC7791" t="s">
        <v>87</v>
      </c>
      <c r="BH7791" t="s">
        <v>36449</v>
      </c>
      <c r="BI7791" t="s">
        <v>36450</v>
      </c>
      <c r="BJ7791">
        <v>821783249</v>
      </c>
    </row>
    <row r="7792" spans="1:62" x14ac:dyDescent="0.25">
      <c r="A7792" t="s">
        <v>36619</v>
      </c>
      <c r="B7792" s="2">
        <v>43567</v>
      </c>
      <c r="C7792" t="s">
        <v>63</v>
      </c>
      <c r="D7792" s="3">
        <v>43510.483560243054</v>
      </c>
      <c r="E7792" t="s">
        <v>64</v>
      </c>
      <c r="F7792" s="2">
        <v>43600</v>
      </c>
      <c r="G7792" s="2">
        <v>43769</v>
      </c>
      <c r="H7792" t="s">
        <v>36448</v>
      </c>
      <c r="J7792" t="s">
        <v>36449</v>
      </c>
      <c r="K7792" t="s">
        <v>36450</v>
      </c>
      <c r="L7792" t="s">
        <v>36451</v>
      </c>
      <c r="M7792" t="s">
        <v>207</v>
      </c>
      <c r="N7792">
        <v>1240</v>
      </c>
      <c r="O7792" t="s">
        <v>70</v>
      </c>
      <c r="Q7792" t="s">
        <v>36452</v>
      </c>
      <c r="S7792" t="s">
        <v>72</v>
      </c>
      <c r="T7792" t="s">
        <v>651</v>
      </c>
      <c r="U7792" t="s">
        <v>652</v>
      </c>
      <c r="V7792" t="s">
        <v>653</v>
      </c>
      <c r="W7792" t="s">
        <v>207</v>
      </c>
      <c r="X7792" t="s">
        <v>1500</v>
      </c>
      <c r="Y7792" t="str">
        <f>"35-2014"</f>
        <v>35-2014</v>
      </c>
      <c r="Z7792" t="s">
        <v>301</v>
      </c>
      <c r="AA7792">
        <v>721110</v>
      </c>
      <c r="AB7792">
        <v>10</v>
      </c>
      <c r="AC7792">
        <v>10</v>
      </c>
      <c r="AD7792" t="s">
        <v>79</v>
      </c>
      <c r="AE7792" t="s">
        <v>95</v>
      </c>
      <c r="AF7792">
        <v>40</v>
      </c>
      <c r="AG7792" s="4">
        <v>0.375</v>
      </c>
      <c r="AH7792" s="4">
        <v>0.70833333333333337</v>
      </c>
      <c r="AI7792" s="5">
        <v>14.5</v>
      </c>
      <c r="AJ7792">
        <v>21.75</v>
      </c>
      <c r="AK7792">
        <v>24</v>
      </c>
      <c r="AL7792" t="s">
        <v>81</v>
      </c>
      <c r="AM7792" t="s">
        <v>82</v>
      </c>
      <c r="AO7792" t="s">
        <v>83</v>
      </c>
      <c r="AR7792" t="s">
        <v>82</v>
      </c>
      <c r="AT7792" t="s">
        <v>82</v>
      </c>
      <c r="AW7792" t="s">
        <v>72</v>
      </c>
      <c r="AX7792">
        <v>12</v>
      </c>
      <c r="AY7792" t="s">
        <v>36451</v>
      </c>
      <c r="AZ7792" t="s">
        <v>16224</v>
      </c>
      <c r="BA7792" t="s">
        <v>207</v>
      </c>
      <c r="BB7792">
        <v>1240</v>
      </c>
      <c r="BC7792" t="s">
        <v>87</v>
      </c>
      <c r="BH7792" t="s">
        <v>36449</v>
      </c>
      <c r="BJ7792">
        <v>821783249</v>
      </c>
    </row>
    <row r="7793" spans="1:62" x14ac:dyDescent="0.25">
      <c r="A7793" t="s">
        <v>36795</v>
      </c>
      <c r="B7793" s="2">
        <v>43567</v>
      </c>
      <c r="C7793" t="s">
        <v>63</v>
      </c>
      <c r="D7793" s="3">
        <v>43482.708896562501</v>
      </c>
      <c r="E7793" t="s">
        <v>64</v>
      </c>
      <c r="F7793" s="2">
        <v>43557</v>
      </c>
      <c r="G7793" s="2">
        <v>43819</v>
      </c>
      <c r="H7793" t="s">
        <v>7735</v>
      </c>
      <c r="I7793" t="s">
        <v>130</v>
      </c>
      <c r="J7793" t="s">
        <v>7736</v>
      </c>
      <c r="K7793" t="s">
        <v>67</v>
      </c>
      <c r="L7793" t="s">
        <v>7737</v>
      </c>
      <c r="M7793" t="s">
        <v>197</v>
      </c>
      <c r="N7793">
        <v>51342</v>
      </c>
      <c r="O7793" t="s">
        <v>70</v>
      </c>
      <c r="Q7793" t="s">
        <v>7738</v>
      </c>
      <c r="S7793" t="s">
        <v>72</v>
      </c>
      <c r="T7793" t="s">
        <v>194</v>
      </c>
      <c r="U7793" t="s">
        <v>195</v>
      </c>
      <c r="V7793" t="s">
        <v>196</v>
      </c>
      <c r="W7793" t="s">
        <v>197</v>
      </c>
      <c r="X7793" t="s">
        <v>199</v>
      </c>
      <c r="Y7793" t="str">
        <f>"51-9198"</f>
        <v>51-9198</v>
      </c>
      <c r="Z7793" t="s">
        <v>199</v>
      </c>
      <c r="AA7793">
        <v>321214</v>
      </c>
      <c r="AB7793">
        <v>14</v>
      </c>
      <c r="AC7793">
        <v>14</v>
      </c>
      <c r="AD7793" t="s">
        <v>79</v>
      </c>
      <c r="AE7793" t="s">
        <v>95</v>
      </c>
      <c r="AF7793">
        <v>40</v>
      </c>
      <c r="AG7793" s="4">
        <v>0.27083333333333331</v>
      </c>
      <c r="AH7793" s="4">
        <v>0.70833333333333337</v>
      </c>
      <c r="AI7793" s="5">
        <v>15.32</v>
      </c>
      <c r="AJ7793">
        <v>22.98</v>
      </c>
      <c r="AL7793" t="s">
        <v>81</v>
      </c>
      <c r="AM7793" t="s">
        <v>82</v>
      </c>
      <c r="AO7793" t="s">
        <v>83</v>
      </c>
      <c r="AP7793" t="s">
        <v>67</v>
      </c>
      <c r="AQ7793" t="s">
        <v>67</v>
      </c>
      <c r="AR7793" t="s">
        <v>82</v>
      </c>
      <c r="AT7793" t="s">
        <v>82</v>
      </c>
      <c r="AW7793" t="s">
        <v>82</v>
      </c>
      <c r="AY7793" t="s">
        <v>7739</v>
      </c>
      <c r="AZ7793" t="s">
        <v>7740</v>
      </c>
      <c r="BA7793" t="s">
        <v>197</v>
      </c>
      <c r="BB7793">
        <v>51342</v>
      </c>
      <c r="BC7793" t="s">
        <v>87</v>
      </c>
      <c r="BH7793" t="s">
        <v>7741</v>
      </c>
      <c r="BI7793" t="s">
        <v>67</v>
      </c>
      <c r="BJ7793">
        <v>411400906</v>
      </c>
    </row>
    <row r="7794" spans="1:62" x14ac:dyDescent="0.25">
      <c r="A7794" t="s">
        <v>37312</v>
      </c>
      <c r="B7794" s="2">
        <v>43567</v>
      </c>
      <c r="C7794" t="s">
        <v>63</v>
      </c>
      <c r="D7794" s="3">
        <v>43497.294370208336</v>
      </c>
      <c r="E7794" t="s">
        <v>282</v>
      </c>
      <c r="F7794" s="2">
        <v>43586</v>
      </c>
      <c r="G7794" s="2">
        <v>43770</v>
      </c>
      <c r="H7794" t="s">
        <v>37313</v>
      </c>
      <c r="J7794" t="s">
        <v>37314</v>
      </c>
      <c r="L7794" t="s">
        <v>269</v>
      </c>
      <c r="M7794" t="s">
        <v>166</v>
      </c>
      <c r="N7794">
        <v>84058</v>
      </c>
      <c r="O7794" t="s">
        <v>70</v>
      </c>
      <c r="Q7794" t="s">
        <v>37315</v>
      </c>
      <c r="S7794" t="s">
        <v>82</v>
      </c>
      <c r="U7794" t="s">
        <v>92</v>
      </c>
      <c r="X7794" t="s">
        <v>37316</v>
      </c>
      <c r="Y7794" t="str">
        <f>"47-2051"</f>
        <v>47-2051</v>
      </c>
      <c r="Z7794" t="s">
        <v>1383</v>
      </c>
      <c r="AA7794">
        <v>237310</v>
      </c>
      <c r="AB7794">
        <v>5</v>
      </c>
      <c r="AC7794">
        <v>4</v>
      </c>
      <c r="AD7794" t="s">
        <v>79</v>
      </c>
      <c r="AE7794" t="s">
        <v>95</v>
      </c>
      <c r="AF7794">
        <v>40</v>
      </c>
      <c r="AG7794" s="4">
        <v>0.29166666666666669</v>
      </c>
      <c r="AH7794" s="4">
        <v>0.66666666666666663</v>
      </c>
      <c r="AI7794" s="5">
        <v>21.67</v>
      </c>
      <c r="AJ7794">
        <v>32.51</v>
      </c>
      <c r="AK7794">
        <v>48.77</v>
      </c>
      <c r="AL7794" t="s">
        <v>81</v>
      </c>
      <c r="AM7794" t="s">
        <v>82</v>
      </c>
      <c r="AO7794" t="s">
        <v>83</v>
      </c>
      <c r="AR7794" t="s">
        <v>82</v>
      </c>
      <c r="AT7794" t="s">
        <v>82</v>
      </c>
      <c r="AW7794" t="s">
        <v>72</v>
      </c>
      <c r="AX7794">
        <v>6</v>
      </c>
      <c r="AY7794" t="s">
        <v>261</v>
      </c>
      <c r="AZ7794" t="s">
        <v>263</v>
      </c>
      <c r="BA7794" t="s">
        <v>166</v>
      </c>
      <c r="BB7794">
        <v>84058</v>
      </c>
      <c r="BC7794" t="s">
        <v>79</v>
      </c>
      <c r="BH7794" t="s">
        <v>37317</v>
      </c>
      <c r="BJ7794">
        <v>454244081</v>
      </c>
    </row>
    <row r="7795" spans="1:62" x14ac:dyDescent="0.25">
      <c r="A7795" t="s">
        <v>38097</v>
      </c>
      <c r="B7795" s="2">
        <v>43567</v>
      </c>
      <c r="C7795" t="s">
        <v>63</v>
      </c>
      <c r="D7795" s="3">
        <v>43523.496344027779</v>
      </c>
      <c r="E7795" t="s">
        <v>64</v>
      </c>
      <c r="F7795" s="2">
        <v>43598</v>
      </c>
      <c r="G7795" s="2">
        <v>43799</v>
      </c>
      <c r="H7795" t="s">
        <v>30239</v>
      </c>
      <c r="J7795" t="s">
        <v>30240</v>
      </c>
      <c r="K7795" t="s">
        <v>38098</v>
      </c>
      <c r="L7795" t="s">
        <v>4835</v>
      </c>
      <c r="M7795" t="s">
        <v>100</v>
      </c>
      <c r="N7795">
        <v>28717</v>
      </c>
      <c r="O7795" t="s">
        <v>70</v>
      </c>
      <c r="Q7795" t="s">
        <v>30241</v>
      </c>
      <c r="S7795" t="s">
        <v>72</v>
      </c>
      <c r="T7795" t="s">
        <v>8301</v>
      </c>
      <c r="U7795" t="s">
        <v>8302</v>
      </c>
      <c r="V7795" t="s">
        <v>4391</v>
      </c>
      <c r="W7795" t="s">
        <v>761</v>
      </c>
      <c r="X7795" t="s">
        <v>3142</v>
      </c>
      <c r="Y7795" t="str">
        <f>"39-3091"</f>
        <v>39-3091</v>
      </c>
      <c r="Z7795" t="s">
        <v>677</v>
      </c>
      <c r="AA7795">
        <v>713910</v>
      </c>
      <c r="AB7795">
        <v>4</v>
      </c>
      <c r="AC7795">
        <v>4</v>
      </c>
      <c r="AD7795" t="s">
        <v>79</v>
      </c>
      <c r="AE7795" t="s">
        <v>80</v>
      </c>
      <c r="AF7795">
        <v>35</v>
      </c>
      <c r="AG7795" s="4">
        <v>0.27083333333333331</v>
      </c>
      <c r="AH7795" s="4">
        <v>0.70833333333333337</v>
      </c>
      <c r="AI7795" s="5">
        <v>9.9700000000000006</v>
      </c>
      <c r="AJ7795">
        <v>14.96</v>
      </c>
      <c r="AL7795" t="s">
        <v>81</v>
      </c>
      <c r="AM7795" t="s">
        <v>82</v>
      </c>
      <c r="AO7795" t="s">
        <v>83</v>
      </c>
      <c r="AR7795" t="s">
        <v>82</v>
      </c>
      <c r="AT7795" t="s">
        <v>82</v>
      </c>
      <c r="AW7795" t="s">
        <v>72</v>
      </c>
      <c r="AX7795">
        <v>3</v>
      </c>
      <c r="AY7795" t="s">
        <v>4835</v>
      </c>
      <c r="AZ7795" t="s">
        <v>1588</v>
      </c>
      <c r="BA7795" t="s">
        <v>100</v>
      </c>
      <c r="BB7795">
        <v>28717</v>
      </c>
      <c r="BC7795" t="s">
        <v>87</v>
      </c>
      <c r="BH7795" t="s">
        <v>30240</v>
      </c>
      <c r="BJ7795">
        <v>561518201</v>
      </c>
    </row>
    <row r="7796" spans="1:62" x14ac:dyDescent="0.25">
      <c r="A7796" t="s">
        <v>38415</v>
      </c>
      <c r="B7796" s="2">
        <v>43567</v>
      </c>
      <c r="C7796" t="s">
        <v>63</v>
      </c>
      <c r="D7796" s="3">
        <v>43546.334332314815</v>
      </c>
      <c r="E7796" t="s">
        <v>64</v>
      </c>
      <c r="F7796" s="2">
        <v>43631</v>
      </c>
      <c r="G7796" s="2">
        <v>43759</v>
      </c>
      <c r="H7796" t="s">
        <v>2114</v>
      </c>
      <c r="I7796" t="s">
        <v>67</v>
      </c>
      <c r="J7796" t="s">
        <v>2115</v>
      </c>
      <c r="K7796" t="s">
        <v>67</v>
      </c>
      <c r="L7796" t="s">
        <v>2116</v>
      </c>
      <c r="M7796" t="s">
        <v>192</v>
      </c>
      <c r="N7796">
        <v>55612</v>
      </c>
      <c r="O7796" t="s">
        <v>70</v>
      </c>
      <c r="P7796" t="s">
        <v>67</v>
      </c>
      <c r="Q7796" t="s">
        <v>2117</v>
      </c>
      <c r="S7796" t="s">
        <v>72</v>
      </c>
      <c r="T7796" t="s">
        <v>2118</v>
      </c>
      <c r="U7796" t="s">
        <v>2119</v>
      </c>
      <c r="V7796" t="s">
        <v>1633</v>
      </c>
      <c r="W7796" t="s">
        <v>192</v>
      </c>
      <c r="X7796" t="s">
        <v>1427</v>
      </c>
      <c r="Y7796" t="str">
        <f>"37-2012"</f>
        <v>37-2012</v>
      </c>
      <c r="Z7796" t="s">
        <v>373</v>
      </c>
      <c r="AA7796">
        <v>72111</v>
      </c>
      <c r="AB7796">
        <v>10</v>
      </c>
      <c r="AC7796">
        <v>10</v>
      </c>
      <c r="AD7796" t="s">
        <v>79</v>
      </c>
      <c r="AE7796" t="s">
        <v>95</v>
      </c>
      <c r="AF7796">
        <v>35</v>
      </c>
      <c r="AG7796" s="4">
        <v>0.33333333333333331</v>
      </c>
      <c r="AH7796" s="4">
        <v>0.70833333333333337</v>
      </c>
      <c r="AI7796" s="5">
        <v>12.54</v>
      </c>
      <c r="AJ7796">
        <v>18.809999999999999</v>
      </c>
      <c r="AL7796" t="s">
        <v>81</v>
      </c>
      <c r="AM7796" t="s">
        <v>82</v>
      </c>
      <c r="AO7796" t="s">
        <v>83</v>
      </c>
      <c r="AP7796" t="s">
        <v>67</v>
      </c>
      <c r="AQ7796" t="s">
        <v>67</v>
      </c>
      <c r="AR7796" t="s">
        <v>82</v>
      </c>
      <c r="AT7796" t="s">
        <v>82</v>
      </c>
      <c r="AW7796" t="s">
        <v>82</v>
      </c>
      <c r="AY7796" t="s">
        <v>2116</v>
      </c>
      <c r="AZ7796" t="s">
        <v>1500</v>
      </c>
      <c r="BA7796" t="s">
        <v>192</v>
      </c>
      <c r="BB7796">
        <v>55612</v>
      </c>
      <c r="BC7796" t="s">
        <v>79</v>
      </c>
      <c r="BH7796" t="s">
        <v>2115</v>
      </c>
      <c r="BI7796" t="s">
        <v>67</v>
      </c>
      <c r="BJ7796">
        <v>411379684</v>
      </c>
    </row>
    <row r="7797" spans="1:62" x14ac:dyDescent="0.25">
      <c r="A7797" t="s">
        <v>38511</v>
      </c>
      <c r="B7797" s="2">
        <v>43567</v>
      </c>
      <c r="C7797" t="s">
        <v>63</v>
      </c>
      <c r="D7797" s="3">
        <v>43538.313947430557</v>
      </c>
      <c r="E7797" t="s">
        <v>64</v>
      </c>
      <c r="F7797" s="2">
        <v>43613</v>
      </c>
      <c r="G7797" s="2">
        <v>43823</v>
      </c>
      <c r="H7797" t="s">
        <v>31791</v>
      </c>
      <c r="J7797" t="s">
        <v>9977</v>
      </c>
      <c r="K7797" t="s">
        <v>9978</v>
      </c>
      <c r="L7797" t="s">
        <v>3523</v>
      </c>
      <c r="M7797" t="s">
        <v>105</v>
      </c>
      <c r="N7797">
        <v>76208</v>
      </c>
      <c r="O7797" t="s">
        <v>70</v>
      </c>
      <c r="Q7797" t="s">
        <v>9979</v>
      </c>
      <c r="S7797" t="s">
        <v>72</v>
      </c>
      <c r="T7797" t="s">
        <v>1855</v>
      </c>
      <c r="U7797" t="s">
        <v>1856</v>
      </c>
      <c r="V7797" t="s">
        <v>863</v>
      </c>
      <c r="W7797" t="s">
        <v>105</v>
      </c>
      <c r="X7797" t="s">
        <v>1758</v>
      </c>
      <c r="Y7797" t="str">
        <f>"37-3011"</f>
        <v>37-3011</v>
      </c>
      <c r="Z7797" t="s">
        <v>94</v>
      </c>
      <c r="AA7797">
        <v>561730</v>
      </c>
      <c r="AB7797">
        <v>24</v>
      </c>
      <c r="AC7797">
        <v>24</v>
      </c>
      <c r="AD7797" t="s">
        <v>79</v>
      </c>
      <c r="AE7797" t="s">
        <v>95</v>
      </c>
      <c r="AF7797">
        <v>40</v>
      </c>
      <c r="AG7797" s="4">
        <v>0.33333333333333331</v>
      </c>
      <c r="AH7797" s="4">
        <v>0.66666666666666663</v>
      </c>
      <c r="AI7797" s="5">
        <v>13.94</v>
      </c>
      <c r="AJ7797">
        <v>20.91</v>
      </c>
      <c r="AK7797">
        <v>28.5</v>
      </c>
      <c r="AL7797" t="s">
        <v>81</v>
      </c>
      <c r="AM7797" t="s">
        <v>82</v>
      </c>
      <c r="AO7797" t="s">
        <v>83</v>
      </c>
      <c r="AR7797" t="s">
        <v>82</v>
      </c>
      <c r="AT7797" t="s">
        <v>82</v>
      </c>
      <c r="AW7797" t="s">
        <v>72</v>
      </c>
      <c r="AX7797">
        <v>3</v>
      </c>
      <c r="AY7797" t="s">
        <v>3523</v>
      </c>
      <c r="AZ7797" t="s">
        <v>3523</v>
      </c>
      <c r="BA7797" t="s">
        <v>105</v>
      </c>
      <c r="BB7797">
        <v>76208</v>
      </c>
      <c r="BC7797" t="s">
        <v>79</v>
      </c>
      <c r="BH7797" t="s">
        <v>9977</v>
      </c>
      <c r="BI7797" t="s">
        <v>9978</v>
      </c>
      <c r="BJ7797">
        <v>275418430</v>
      </c>
    </row>
    <row r="7798" spans="1:62" x14ac:dyDescent="0.25">
      <c r="A7798" t="s">
        <v>38520</v>
      </c>
      <c r="B7798" s="2">
        <v>43567</v>
      </c>
      <c r="C7798" t="s">
        <v>63</v>
      </c>
      <c r="D7798" s="3">
        <v>43538.284837395833</v>
      </c>
      <c r="E7798" t="s">
        <v>64</v>
      </c>
      <c r="F7798" s="2">
        <v>43613</v>
      </c>
      <c r="G7798" s="2">
        <v>43823</v>
      </c>
      <c r="H7798" t="s">
        <v>31726</v>
      </c>
      <c r="I7798" t="s">
        <v>31726</v>
      </c>
      <c r="J7798" t="s">
        <v>31727</v>
      </c>
      <c r="L7798" t="s">
        <v>2058</v>
      </c>
      <c r="M7798" t="s">
        <v>105</v>
      </c>
      <c r="N7798">
        <v>78633</v>
      </c>
      <c r="O7798" t="s">
        <v>70</v>
      </c>
      <c r="Q7798" t="s">
        <v>31728</v>
      </c>
      <c r="S7798" t="s">
        <v>72</v>
      </c>
      <c r="T7798" t="s">
        <v>1855</v>
      </c>
      <c r="U7798" t="s">
        <v>1856</v>
      </c>
      <c r="V7798" t="s">
        <v>863</v>
      </c>
      <c r="W7798" t="s">
        <v>105</v>
      </c>
      <c r="X7798" t="s">
        <v>1758</v>
      </c>
      <c r="Y7798" t="str">
        <f>"53-7062"</f>
        <v>53-7062</v>
      </c>
      <c r="Z7798" t="s">
        <v>38521</v>
      </c>
      <c r="AA7798">
        <v>21231</v>
      </c>
      <c r="AB7798">
        <v>29</v>
      </c>
      <c r="AC7798">
        <v>29</v>
      </c>
      <c r="AD7798" t="s">
        <v>79</v>
      </c>
      <c r="AE7798" t="s">
        <v>95</v>
      </c>
      <c r="AF7798">
        <v>40</v>
      </c>
      <c r="AG7798" s="4">
        <v>0.29166666666666669</v>
      </c>
      <c r="AH7798" s="4">
        <v>0.66666666666666663</v>
      </c>
      <c r="AI7798" s="5">
        <v>12.88</v>
      </c>
      <c r="AJ7798">
        <v>19.32</v>
      </c>
      <c r="AL7798" t="s">
        <v>81</v>
      </c>
      <c r="AM7798" t="s">
        <v>82</v>
      </c>
      <c r="AO7798" t="s">
        <v>83</v>
      </c>
      <c r="AR7798" t="s">
        <v>82</v>
      </c>
      <c r="AT7798" t="s">
        <v>82</v>
      </c>
      <c r="AW7798" t="s">
        <v>82</v>
      </c>
      <c r="AY7798" t="s">
        <v>2058</v>
      </c>
      <c r="AZ7798" t="s">
        <v>2062</v>
      </c>
      <c r="BA7798" t="s">
        <v>105</v>
      </c>
      <c r="BB7798">
        <v>78633</v>
      </c>
      <c r="BC7798" t="s">
        <v>87</v>
      </c>
      <c r="BH7798" t="s">
        <v>31727</v>
      </c>
      <c r="BJ7798">
        <v>813317696</v>
      </c>
    </row>
    <row r="7799" spans="1:62" x14ac:dyDescent="0.25">
      <c r="A7799" t="s">
        <v>38529</v>
      </c>
      <c r="B7799" s="2">
        <v>43567</v>
      </c>
      <c r="C7799" t="s">
        <v>63</v>
      </c>
      <c r="D7799" s="3">
        <v>43546.023466747683</v>
      </c>
      <c r="E7799" t="s">
        <v>64</v>
      </c>
      <c r="F7799" s="2">
        <v>43636</v>
      </c>
      <c r="G7799" s="2">
        <v>43941</v>
      </c>
      <c r="H7799" t="s">
        <v>38530</v>
      </c>
      <c r="J7799" t="s">
        <v>38531</v>
      </c>
      <c r="K7799" t="s">
        <v>38532</v>
      </c>
      <c r="L7799" t="s">
        <v>17307</v>
      </c>
      <c r="M7799" t="s">
        <v>1064</v>
      </c>
      <c r="N7799">
        <v>37087</v>
      </c>
      <c r="O7799" t="s">
        <v>70</v>
      </c>
      <c r="Q7799" t="s">
        <v>38533</v>
      </c>
      <c r="S7799" t="s">
        <v>72</v>
      </c>
      <c r="T7799" t="s">
        <v>5156</v>
      </c>
      <c r="U7799" t="s">
        <v>5157</v>
      </c>
      <c r="V7799" t="s">
        <v>5158</v>
      </c>
      <c r="W7799" t="s">
        <v>105</v>
      </c>
      <c r="X7799" t="s">
        <v>5159</v>
      </c>
      <c r="Y7799" t="str">
        <f>"39-3091"</f>
        <v>39-3091</v>
      </c>
      <c r="Z7799" t="s">
        <v>677</v>
      </c>
      <c r="AA7799">
        <v>713990</v>
      </c>
      <c r="AB7799">
        <v>10</v>
      </c>
      <c r="AC7799">
        <v>10</v>
      </c>
      <c r="AD7799" t="s">
        <v>79</v>
      </c>
      <c r="AE7799" t="s">
        <v>80</v>
      </c>
      <c r="AF7799">
        <v>40</v>
      </c>
      <c r="AG7799" s="4">
        <v>0.54166666666666663</v>
      </c>
      <c r="AH7799" s="4">
        <v>0.91666666666666663</v>
      </c>
      <c r="AI7799" s="5">
        <v>362.8</v>
      </c>
      <c r="AL7799" t="s">
        <v>81</v>
      </c>
      <c r="AM7799" t="s">
        <v>82</v>
      </c>
      <c r="AO7799" t="s">
        <v>83</v>
      </c>
      <c r="AR7799" t="s">
        <v>82</v>
      </c>
      <c r="AT7799" t="s">
        <v>82</v>
      </c>
      <c r="AW7799" t="s">
        <v>82</v>
      </c>
      <c r="AY7799" t="s">
        <v>2946</v>
      </c>
      <c r="AZ7799" t="s">
        <v>2949</v>
      </c>
      <c r="BA7799" t="s">
        <v>1064</v>
      </c>
      <c r="BB7799">
        <v>37087</v>
      </c>
      <c r="BC7799" t="s">
        <v>79</v>
      </c>
      <c r="BH7799" t="s">
        <v>38534</v>
      </c>
      <c r="BJ7799">
        <v>611714941</v>
      </c>
    </row>
    <row r="7800" spans="1:62" x14ac:dyDescent="0.25">
      <c r="A7800" t="s">
        <v>5081</v>
      </c>
      <c r="B7800" s="2">
        <v>43570</v>
      </c>
      <c r="C7800" t="s">
        <v>63</v>
      </c>
      <c r="D7800" s="3">
        <v>43544.457796284725</v>
      </c>
      <c r="E7800" t="s">
        <v>117</v>
      </c>
      <c r="H7800" t="s">
        <v>5082</v>
      </c>
      <c r="J7800" t="s">
        <v>5083</v>
      </c>
      <c r="L7800" t="s">
        <v>5084</v>
      </c>
      <c r="M7800" t="s">
        <v>859</v>
      </c>
      <c r="N7800">
        <v>99205</v>
      </c>
      <c r="O7800" t="s">
        <v>70</v>
      </c>
      <c r="Q7800" t="s">
        <v>5085</v>
      </c>
      <c r="S7800" t="s">
        <v>82</v>
      </c>
      <c r="U7800" t="s">
        <v>92</v>
      </c>
      <c r="X7800" t="s">
        <v>5086</v>
      </c>
      <c r="Y7800" t="str">
        <f>"53-3032"</f>
        <v>53-3032</v>
      </c>
      <c r="Z7800" t="s">
        <v>157</v>
      </c>
      <c r="AA7800">
        <v>336214</v>
      </c>
      <c r="AB7800">
        <v>1</v>
      </c>
      <c r="AD7800" t="s">
        <v>79</v>
      </c>
      <c r="AE7800" t="s">
        <v>95</v>
      </c>
      <c r="AF7800">
        <v>40</v>
      </c>
      <c r="AG7800" s="4">
        <v>0.29166666666666669</v>
      </c>
      <c r="AH7800" s="4">
        <v>0.66666666666666663</v>
      </c>
      <c r="AI7800" s="6">
        <v>40000</v>
      </c>
      <c r="AL7800" t="s">
        <v>81</v>
      </c>
      <c r="AM7800" t="s">
        <v>82</v>
      </c>
      <c r="AO7800" t="s">
        <v>213</v>
      </c>
      <c r="AR7800" t="s">
        <v>82</v>
      </c>
      <c r="AT7800" t="s">
        <v>82</v>
      </c>
      <c r="AW7800" t="s">
        <v>72</v>
      </c>
      <c r="AX7800">
        <v>6</v>
      </c>
      <c r="AY7800" t="s">
        <v>5087</v>
      </c>
      <c r="AZ7800" t="s">
        <v>5087</v>
      </c>
      <c r="BA7800" t="s">
        <v>2314</v>
      </c>
      <c r="BB7800">
        <v>46514</v>
      </c>
      <c r="BC7800" t="s">
        <v>79</v>
      </c>
      <c r="BH7800" t="s">
        <v>5088</v>
      </c>
      <c r="BJ7800">
        <v>200083584</v>
      </c>
    </row>
    <row r="7801" spans="1:62" x14ac:dyDescent="0.25">
      <c r="A7801" t="s">
        <v>31667</v>
      </c>
      <c r="B7801" s="2">
        <v>43570</v>
      </c>
      <c r="C7801" t="s">
        <v>63</v>
      </c>
      <c r="D7801" s="3">
        <v>43472.385676782411</v>
      </c>
      <c r="E7801" t="s">
        <v>64</v>
      </c>
      <c r="F7801" s="2">
        <v>43556</v>
      </c>
      <c r="G7801" s="2">
        <v>43769</v>
      </c>
      <c r="H7801" t="s">
        <v>25019</v>
      </c>
      <c r="J7801" t="s">
        <v>25020</v>
      </c>
      <c r="L7801" t="s">
        <v>25021</v>
      </c>
      <c r="M7801" t="s">
        <v>147</v>
      </c>
      <c r="N7801">
        <v>15120</v>
      </c>
      <c r="O7801" t="s">
        <v>70</v>
      </c>
      <c r="Q7801" t="s">
        <v>25022</v>
      </c>
      <c r="S7801" t="s">
        <v>72</v>
      </c>
      <c r="T7801" t="s">
        <v>25023</v>
      </c>
      <c r="U7801" t="s">
        <v>25024</v>
      </c>
      <c r="V7801" t="s">
        <v>738</v>
      </c>
      <c r="W7801" t="s">
        <v>105</v>
      </c>
      <c r="X7801" t="s">
        <v>31668</v>
      </c>
      <c r="Y7801" t="str">
        <f>"47-2061"</f>
        <v>47-2061</v>
      </c>
      <c r="Z7801" t="s">
        <v>326</v>
      </c>
      <c r="AA7801">
        <v>236220</v>
      </c>
      <c r="AB7801">
        <v>8</v>
      </c>
      <c r="AC7801">
        <v>8</v>
      </c>
      <c r="AD7801" t="s">
        <v>79</v>
      </c>
      <c r="AE7801" t="s">
        <v>95</v>
      </c>
      <c r="AF7801">
        <v>40</v>
      </c>
      <c r="AG7801" s="4">
        <v>0.29166666666666669</v>
      </c>
      <c r="AH7801" s="4">
        <v>0.64583333333333337</v>
      </c>
      <c r="AI7801" s="5">
        <v>20.04</v>
      </c>
      <c r="AJ7801">
        <v>30.06</v>
      </c>
      <c r="AM7801" t="s">
        <v>82</v>
      </c>
      <c r="AO7801" t="s">
        <v>83</v>
      </c>
      <c r="AR7801" t="s">
        <v>82</v>
      </c>
      <c r="AT7801" t="s">
        <v>82</v>
      </c>
      <c r="AW7801" t="s">
        <v>72</v>
      </c>
      <c r="AX7801">
        <v>36</v>
      </c>
      <c r="AY7801" t="s">
        <v>7045</v>
      </c>
      <c r="AZ7801" t="s">
        <v>3309</v>
      </c>
      <c r="BA7801" t="s">
        <v>147</v>
      </c>
      <c r="BB7801">
        <v>0</v>
      </c>
      <c r="BC7801" t="s">
        <v>79</v>
      </c>
      <c r="BH7801" t="s">
        <v>25025</v>
      </c>
      <c r="BJ7801">
        <v>232880447</v>
      </c>
    </row>
    <row r="7802" spans="1:62" x14ac:dyDescent="0.25">
      <c r="A7802" t="s">
        <v>37151</v>
      </c>
      <c r="B7802" s="2">
        <v>43570</v>
      </c>
      <c r="C7802" t="s">
        <v>63</v>
      </c>
      <c r="D7802" s="3">
        <v>43495.435231087962</v>
      </c>
      <c r="E7802" t="s">
        <v>282</v>
      </c>
      <c r="F7802" s="2">
        <v>43571</v>
      </c>
      <c r="G7802" s="2">
        <v>43770</v>
      </c>
      <c r="H7802" t="s">
        <v>37152</v>
      </c>
      <c r="I7802" t="s">
        <v>37153</v>
      </c>
      <c r="J7802" t="s">
        <v>37154</v>
      </c>
      <c r="L7802" t="s">
        <v>4015</v>
      </c>
      <c r="M7802" t="s">
        <v>86</v>
      </c>
      <c r="N7802">
        <v>32407</v>
      </c>
      <c r="O7802" t="s">
        <v>70</v>
      </c>
      <c r="Q7802" t="s">
        <v>37155</v>
      </c>
      <c r="S7802" t="s">
        <v>72</v>
      </c>
      <c r="T7802" t="s">
        <v>37156</v>
      </c>
      <c r="U7802" t="s">
        <v>37157</v>
      </c>
      <c r="V7802" t="s">
        <v>37158</v>
      </c>
      <c r="W7802" t="s">
        <v>86</v>
      </c>
      <c r="X7802" t="s">
        <v>1427</v>
      </c>
      <c r="Y7802" t="str">
        <f>"37-2012"</f>
        <v>37-2012</v>
      </c>
      <c r="Z7802" t="s">
        <v>373</v>
      </c>
      <c r="AA7802">
        <v>561720</v>
      </c>
      <c r="AB7802">
        <v>71</v>
      </c>
      <c r="AC7802">
        <v>69</v>
      </c>
      <c r="AD7802" t="s">
        <v>79</v>
      </c>
      <c r="AE7802" t="s">
        <v>95</v>
      </c>
      <c r="AF7802">
        <v>35</v>
      </c>
      <c r="AG7802" s="4">
        <v>0.375</v>
      </c>
      <c r="AH7802" s="4">
        <v>0.70833333333333337</v>
      </c>
      <c r="AI7802" s="5">
        <v>10.47</v>
      </c>
      <c r="AJ7802">
        <v>0</v>
      </c>
      <c r="AK7802">
        <v>0</v>
      </c>
      <c r="AM7802" t="s">
        <v>82</v>
      </c>
      <c r="AO7802" t="s">
        <v>83</v>
      </c>
      <c r="AR7802" t="s">
        <v>82</v>
      </c>
      <c r="AT7802" t="s">
        <v>82</v>
      </c>
      <c r="AW7802" t="s">
        <v>82</v>
      </c>
      <c r="AY7802" t="s">
        <v>4015</v>
      </c>
      <c r="AZ7802" t="s">
        <v>4016</v>
      </c>
      <c r="BA7802" t="s">
        <v>86</v>
      </c>
      <c r="BB7802">
        <v>32404</v>
      </c>
      <c r="BC7802" t="s">
        <v>79</v>
      </c>
      <c r="BH7802" t="s">
        <v>6168</v>
      </c>
      <c r="BJ7802">
        <v>471936666</v>
      </c>
    </row>
    <row r="7803" spans="1:62" x14ac:dyDescent="0.25">
      <c r="A7803" t="s">
        <v>37256</v>
      </c>
      <c r="B7803" s="2">
        <v>43570</v>
      </c>
      <c r="C7803" t="s">
        <v>63</v>
      </c>
      <c r="D7803" s="3">
        <v>43497.466452812499</v>
      </c>
      <c r="E7803" t="s">
        <v>64</v>
      </c>
      <c r="F7803" s="2">
        <v>43586</v>
      </c>
      <c r="G7803" s="2">
        <v>43770</v>
      </c>
      <c r="H7803" t="s">
        <v>37257</v>
      </c>
      <c r="I7803" t="s">
        <v>37257</v>
      </c>
      <c r="J7803" t="s">
        <v>37258</v>
      </c>
      <c r="L7803" t="s">
        <v>37259</v>
      </c>
      <c r="M7803" t="s">
        <v>881</v>
      </c>
      <c r="N7803">
        <v>83404</v>
      </c>
      <c r="O7803" t="s">
        <v>70</v>
      </c>
      <c r="Q7803" t="s">
        <v>37260</v>
      </c>
      <c r="S7803" t="s">
        <v>72</v>
      </c>
      <c r="T7803" t="s">
        <v>37261</v>
      </c>
      <c r="U7803" t="s">
        <v>37262</v>
      </c>
      <c r="V7803" t="s">
        <v>13547</v>
      </c>
      <c r="W7803" t="s">
        <v>881</v>
      </c>
      <c r="X7803" t="s">
        <v>379</v>
      </c>
      <c r="Y7803" t="str">
        <f>"37-2012"</f>
        <v>37-2012</v>
      </c>
      <c r="Z7803" t="s">
        <v>373</v>
      </c>
      <c r="AA7803">
        <v>721199</v>
      </c>
      <c r="AB7803">
        <v>8</v>
      </c>
      <c r="AC7803">
        <v>8</v>
      </c>
      <c r="AD7803" t="s">
        <v>79</v>
      </c>
      <c r="AE7803" t="s">
        <v>80</v>
      </c>
      <c r="AF7803">
        <v>40</v>
      </c>
      <c r="AG7803" s="4">
        <v>0.33333333333333331</v>
      </c>
      <c r="AH7803" s="4">
        <v>0.66666666666666663</v>
      </c>
      <c r="AI7803" s="5">
        <v>10.73</v>
      </c>
      <c r="AL7803" t="s">
        <v>81</v>
      </c>
      <c r="AM7803" t="s">
        <v>82</v>
      </c>
      <c r="AO7803" t="s">
        <v>83</v>
      </c>
      <c r="AR7803" t="s">
        <v>82</v>
      </c>
      <c r="AT7803" t="s">
        <v>82</v>
      </c>
      <c r="AW7803" t="s">
        <v>82</v>
      </c>
      <c r="AY7803" t="s">
        <v>37259</v>
      </c>
      <c r="AZ7803" t="s">
        <v>37263</v>
      </c>
      <c r="BA7803" t="s">
        <v>881</v>
      </c>
      <c r="BB7803">
        <v>83429</v>
      </c>
      <c r="BC7803" t="s">
        <v>87</v>
      </c>
      <c r="BH7803" t="s">
        <v>37258</v>
      </c>
      <c r="BJ7803">
        <v>820521104</v>
      </c>
    </row>
    <row r="7804" spans="1:62" x14ac:dyDescent="0.25">
      <c r="A7804" t="s">
        <v>37345</v>
      </c>
      <c r="B7804" s="2">
        <v>43570</v>
      </c>
      <c r="C7804" t="s">
        <v>63</v>
      </c>
      <c r="D7804" s="3">
        <v>43498.44434451389</v>
      </c>
      <c r="E7804" t="s">
        <v>64</v>
      </c>
      <c r="F7804" s="2">
        <v>43586</v>
      </c>
      <c r="G7804" s="2">
        <v>43779</v>
      </c>
      <c r="H7804" t="s">
        <v>37346</v>
      </c>
      <c r="I7804" t="s">
        <v>37347</v>
      </c>
      <c r="J7804" t="s">
        <v>37348</v>
      </c>
      <c r="K7804" t="s">
        <v>67</v>
      </c>
      <c r="L7804" t="s">
        <v>35133</v>
      </c>
      <c r="M7804" t="s">
        <v>207</v>
      </c>
      <c r="N7804">
        <v>2631</v>
      </c>
      <c r="O7804" t="s">
        <v>70</v>
      </c>
      <c r="P7804" t="s">
        <v>67</v>
      </c>
      <c r="Q7804" t="s">
        <v>37349</v>
      </c>
      <c r="S7804" t="s">
        <v>72</v>
      </c>
      <c r="T7804" t="s">
        <v>3529</v>
      </c>
      <c r="U7804" t="s">
        <v>3530</v>
      </c>
      <c r="V7804" t="s">
        <v>3531</v>
      </c>
      <c r="W7804" t="s">
        <v>232</v>
      </c>
      <c r="X7804" t="s">
        <v>37116</v>
      </c>
      <c r="Y7804" t="str">
        <f>"35-3031"</f>
        <v>35-3031</v>
      </c>
      <c r="Z7804" t="s">
        <v>410</v>
      </c>
      <c r="AA7804">
        <v>722310</v>
      </c>
      <c r="AB7804">
        <v>1</v>
      </c>
      <c r="AC7804">
        <v>1</v>
      </c>
      <c r="AD7804" t="s">
        <v>79</v>
      </c>
      <c r="AE7804" t="s">
        <v>80</v>
      </c>
      <c r="AF7804">
        <v>40</v>
      </c>
      <c r="AG7804" s="4">
        <v>0.29166666666666669</v>
      </c>
      <c r="AH7804" s="4">
        <v>0.95833333333333337</v>
      </c>
      <c r="AI7804" s="5">
        <v>15.01</v>
      </c>
      <c r="AJ7804">
        <v>22.52</v>
      </c>
      <c r="AK7804">
        <v>22.52</v>
      </c>
      <c r="AL7804" t="s">
        <v>81</v>
      </c>
      <c r="AM7804" t="s">
        <v>82</v>
      </c>
      <c r="AO7804" t="s">
        <v>83</v>
      </c>
      <c r="AP7804" t="s">
        <v>67</v>
      </c>
      <c r="AQ7804" t="s">
        <v>662</v>
      </c>
      <c r="AR7804" t="s">
        <v>82</v>
      </c>
      <c r="AT7804" t="s">
        <v>82</v>
      </c>
      <c r="AW7804" t="s">
        <v>72</v>
      </c>
      <c r="AX7804">
        <v>3</v>
      </c>
      <c r="AY7804" t="s">
        <v>35133</v>
      </c>
      <c r="AZ7804" t="s">
        <v>214</v>
      </c>
      <c r="BA7804" t="s">
        <v>207</v>
      </c>
      <c r="BB7804">
        <v>2631</v>
      </c>
      <c r="BC7804" t="s">
        <v>87</v>
      </c>
      <c r="BH7804" t="s">
        <v>37348</v>
      </c>
      <c r="BI7804" t="s">
        <v>67</v>
      </c>
      <c r="BJ7804">
        <v>811021145</v>
      </c>
    </row>
    <row r="7805" spans="1:62" x14ac:dyDescent="0.25">
      <c r="A7805" t="s">
        <v>37865</v>
      </c>
      <c r="B7805" s="2">
        <v>43570</v>
      </c>
      <c r="C7805" t="s">
        <v>63</v>
      </c>
      <c r="D7805" s="3">
        <v>43538.381936469908</v>
      </c>
      <c r="E7805" t="s">
        <v>117</v>
      </c>
      <c r="H7805" t="s">
        <v>37866</v>
      </c>
      <c r="J7805" t="s">
        <v>37867</v>
      </c>
      <c r="L7805" t="s">
        <v>738</v>
      </c>
      <c r="M7805" t="s">
        <v>105</v>
      </c>
      <c r="N7805">
        <v>78754</v>
      </c>
      <c r="O7805" t="s">
        <v>70</v>
      </c>
      <c r="Q7805" t="s">
        <v>37868</v>
      </c>
      <c r="S7805" t="s">
        <v>72</v>
      </c>
      <c r="T7805" t="s">
        <v>11888</v>
      </c>
      <c r="U7805" t="s">
        <v>11889</v>
      </c>
      <c r="V7805" t="s">
        <v>863</v>
      </c>
      <c r="W7805" t="s">
        <v>105</v>
      </c>
      <c r="X7805" t="s">
        <v>13538</v>
      </c>
      <c r="Y7805" t="str">
        <f>"47-2141"</f>
        <v>47-2141</v>
      </c>
      <c r="Z7805" t="s">
        <v>1722</v>
      </c>
      <c r="AA7805">
        <v>23622</v>
      </c>
      <c r="AB7805">
        <v>10</v>
      </c>
      <c r="AD7805" t="s">
        <v>79</v>
      </c>
      <c r="AE7805" t="s">
        <v>95</v>
      </c>
      <c r="AF7805">
        <v>40</v>
      </c>
      <c r="AG7805" s="4">
        <v>0.33333333333333331</v>
      </c>
      <c r="AH7805" s="4">
        <v>0.70833333333333337</v>
      </c>
      <c r="AI7805" s="5">
        <v>15.2</v>
      </c>
      <c r="AJ7805">
        <v>22.8</v>
      </c>
      <c r="AK7805">
        <v>22.8</v>
      </c>
      <c r="AL7805" t="s">
        <v>81</v>
      </c>
      <c r="AM7805" t="s">
        <v>82</v>
      </c>
      <c r="AO7805" t="s">
        <v>83</v>
      </c>
      <c r="AR7805" t="s">
        <v>82</v>
      </c>
      <c r="AT7805" t="s">
        <v>82</v>
      </c>
      <c r="AW7805" t="s">
        <v>72</v>
      </c>
      <c r="AX7805">
        <v>3</v>
      </c>
      <c r="AY7805" t="s">
        <v>738</v>
      </c>
      <c r="AZ7805" t="s">
        <v>2422</v>
      </c>
      <c r="BA7805" t="s">
        <v>105</v>
      </c>
      <c r="BB7805">
        <v>78754</v>
      </c>
      <c r="BC7805" t="s">
        <v>79</v>
      </c>
      <c r="BH7805" t="s">
        <v>37867</v>
      </c>
      <c r="BJ7805">
        <v>474614863</v>
      </c>
    </row>
    <row r="7806" spans="1:62" x14ac:dyDescent="0.25">
      <c r="A7806" t="s">
        <v>38048</v>
      </c>
      <c r="B7806" s="2">
        <v>43570</v>
      </c>
      <c r="C7806" t="s">
        <v>63</v>
      </c>
      <c r="D7806" s="3">
        <v>43518.373428831015</v>
      </c>
      <c r="E7806" t="s">
        <v>64</v>
      </c>
      <c r="F7806" s="2">
        <v>43600</v>
      </c>
      <c r="G7806" s="2">
        <v>43830</v>
      </c>
      <c r="H7806" t="s">
        <v>38049</v>
      </c>
      <c r="I7806" t="s">
        <v>683</v>
      </c>
      <c r="J7806" t="s">
        <v>38050</v>
      </c>
      <c r="K7806" t="s">
        <v>38051</v>
      </c>
      <c r="L7806" t="s">
        <v>9133</v>
      </c>
      <c r="M7806" t="s">
        <v>859</v>
      </c>
      <c r="N7806">
        <v>98579</v>
      </c>
      <c r="O7806" t="s">
        <v>70</v>
      </c>
      <c r="P7806" t="s">
        <v>683</v>
      </c>
      <c r="Q7806" t="s">
        <v>38052</v>
      </c>
      <c r="S7806" t="s">
        <v>82</v>
      </c>
      <c r="U7806" t="s">
        <v>92</v>
      </c>
      <c r="X7806" t="s">
        <v>1642</v>
      </c>
      <c r="Y7806" t="str">
        <f>"45-4011"</f>
        <v>45-4011</v>
      </c>
      <c r="Z7806" t="s">
        <v>763</v>
      </c>
      <c r="AA7806">
        <v>115310</v>
      </c>
      <c r="AB7806">
        <v>50</v>
      </c>
      <c r="AC7806">
        <v>50</v>
      </c>
      <c r="AD7806" t="s">
        <v>79</v>
      </c>
      <c r="AE7806" t="s">
        <v>80</v>
      </c>
      <c r="AF7806">
        <v>40</v>
      </c>
      <c r="AG7806" s="4">
        <v>0.29166666666666669</v>
      </c>
      <c r="AH7806" s="4">
        <v>0.64583333333333337</v>
      </c>
      <c r="AI7806" s="6">
        <v>12</v>
      </c>
      <c r="AM7806" t="s">
        <v>82</v>
      </c>
      <c r="AO7806" t="s">
        <v>83</v>
      </c>
      <c r="AP7806" t="s">
        <v>683</v>
      </c>
      <c r="AQ7806" t="s">
        <v>683</v>
      </c>
      <c r="AR7806" t="s">
        <v>82</v>
      </c>
      <c r="AT7806" t="s">
        <v>82</v>
      </c>
      <c r="AW7806" t="s">
        <v>72</v>
      </c>
      <c r="AX7806">
        <v>3</v>
      </c>
      <c r="AY7806" t="s">
        <v>9133</v>
      </c>
      <c r="AZ7806" t="s">
        <v>1643</v>
      </c>
      <c r="BA7806" t="s">
        <v>859</v>
      </c>
      <c r="BB7806">
        <v>98579</v>
      </c>
      <c r="BC7806" t="s">
        <v>79</v>
      </c>
      <c r="BD7806" t="s">
        <v>38053</v>
      </c>
      <c r="BH7806" t="s">
        <v>38054</v>
      </c>
      <c r="BI7806" t="s">
        <v>683</v>
      </c>
      <c r="BJ7806">
        <v>471042088</v>
      </c>
    </row>
    <row r="7807" spans="1:62" x14ac:dyDescent="0.25">
      <c r="A7807" t="s">
        <v>38099</v>
      </c>
      <c r="B7807" s="2">
        <v>43570</v>
      </c>
      <c r="C7807" t="s">
        <v>63</v>
      </c>
      <c r="D7807" s="3">
        <v>43549.424813634258</v>
      </c>
      <c r="E7807" t="s">
        <v>117</v>
      </c>
      <c r="H7807" t="s">
        <v>38100</v>
      </c>
      <c r="I7807" t="s">
        <v>38101</v>
      </c>
      <c r="J7807" t="s">
        <v>38102</v>
      </c>
      <c r="L7807" t="s">
        <v>38103</v>
      </c>
      <c r="M7807" t="s">
        <v>76</v>
      </c>
      <c r="N7807">
        <v>73030</v>
      </c>
      <c r="O7807" t="s">
        <v>70</v>
      </c>
      <c r="P7807" t="s">
        <v>27671</v>
      </c>
      <c r="Q7807" t="s">
        <v>38104</v>
      </c>
      <c r="S7807" t="s">
        <v>82</v>
      </c>
      <c r="U7807" t="s">
        <v>92</v>
      </c>
      <c r="X7807" t="s">
        <v>38105</v>
      </c>
      <c r="Y7807" t="str">
        <f>"39-9032"</f>
        <v>39-9032</v>
      </c>
      <c r="Z7807" t="s">
        <v>5419</v>
      </c>
      <c r="AA7807">
        <v>7131</v>
      </c>
      <c r="AB7807">
        <v>2</v>
      </c>
      <c r="AD7807" t="s">
        <v>79</v>
      </c>
      <c r="AE7807" t="s">
        <v>80</v>
      </c>
      <c r="AF7807">
        <v>36</v>
      </c>
      <c r="AG7807" s="4">
        <v>0.33333333333333331</v>
      </c>
      <c r="AH7807" s="4">
        <v>0.83333333333333337</v>
      </c>
      <c r="AI7807" s="6">
        <v>11</v>
      </c>
      <c r="AJ7807">
        <v>0</v>
      </c>
      <c r="AK7807">
        <v>0</v>
      </c>
      <c r="AL7807" t="s">
        <v>81</v>
      </c>
      <c r="AM7807" t="s">
        <v>82</v>
      </c>
      <c r="AO7807" t="s">
        <v>83</v>
      </c>
      <c r="AR7807" t="s">
        <v>82</v>
      </c>
      <c r="AT7807" t="s">
        <v>82</v>
      </c>
      <c r="AW7807" t="s">
        <v>72</v>
      </c>
      <c r="AX7807">
        <v>12</v>
      </c>
      <c r="AY7807" t="s">
        <v>2942</v>
      </c>
      <c r="AZ7807" t="s">
        <v>17830</v>
      </c>
      <c r="BA7807" t="s">
        <v>76</v>
      </c>
      <c r="BB7807">
        <v>73030</v>
      </c>
      <c r="BC7807" t="s">
        <v>79</v>
      </c>
      <c r="BH7807" t="s">
        <v>38106</v>
      </c>
      <c r="BJ7807">
        <v>825432712</v>
      </c>
    </row>
    <row r="7808" spans="1:62" x14ac:dyDescent="0.25">
      <c r="A7808" t="s">
        <v>38235</v>
      </c>
      <c r="B7808" s="2">
        <v>43570</v>
      </c>
      <c r="C7808" t="s">
        <v>63</v>
      </c>
      <c r="D7808" s="3">
        <v>43524.411572743054</v>
      </c>
      <c r="E7808" t="s">
        <v>64</v>
      </c>
      <c r="F7808" s="2">
        <v>43600</v>
      </c>
      <c r="G7808" s="2">
        <v>43799</v>
      </c>
      <c r="H7808" t="s">
        <v>38236</v>
      </c>
      <c r="J7808" t="s">
        <v>38237</v>
      </c>
      <c r="L7808" t="s">
        <v>38238</v>
      </c>
      <c r="M7808" t="s">
        <v>147</v>
      </c>
      <c r="N7808">
        <v>19444</v>
      </c>
      <c r="O7808" t="s">
        <v>70</v>
      </c>
      <c r="Q7808" t="s">
        <v>38239</v>
      </c>
      <c r="S7808" t="s">
        <v>72</v>
      </c>
      <c r="T7808" t="s">
        <v>36464</v>
      </c>
      <c r="U7808" t="s">
        <v>36465</v>
      </c>
      <c r="V7808" t="s">
        <v>36466</v>
      </c>
      <c r="W7808" t="s">
        <v>232</v>
      </c>
      <c r="X7808" t="s">
        <v>552</v>
      </c>
      <c r="Y7808" t="str">
        <f>"35-3031"</f>
        <v>35-3031</v>
      </c>
      <c r="Z7808" t="s">
        <v>410</v>
      </c>
      <c r="AA7808">
        <v>713910</v>
      </c>
      <c r="AB7808">
        <v>7</v>
      </c>
      <c r="AC7808">
        <v>7</v>
      </c>
      <c r="AD7808" t="s">
        <v>79</v>
      </c>
      <c r="AE7808" t="s">
        <v>95</v>
      </c>
      <c r="AF7808">
        <v>35</v>
      </c>
      <c r="AG7808" s="4">
        <v>0.29166666666666669</v>
      </c>
      <c r="AH7808" s="4">
        <v>0.95833333333333337</v>
      </c>
      <c r="AI7808" s="5">
        <v>11.15</v>
      </c>
      <c r="AJ7808">
        <v>16.73</v>
      </c>
      <c r="AL7808" t="s">
        <v>81</v>
      </c>
      <c r="AM7808" t="s">
        <v>82</v>
      </c>
      <c r="AO7808" t="s">
        <v>83</v>
      </c>
      <c r="AP7808" t="s">
        <v>130</v>
      </c>
      <c r="AQ7808" t="s">
        <v>130</v>
      </c>
      <c r="AR7808" t="s">
        <v>82</v>
      </c>
      <c r="AT7808" t="s">
        <v>82</v>
      </c>
      <c r="AW7808" t="s">
        <v>72</v>
      </c>
      <c r="AX7808">
        <v>3</v>
      </c>
      <c r="AY7808" t="s">
        <v>38238</v>
      </c>
      <c r="AZ7808" t="s">
        <v>38240</v>
      </c>
      <c r="BA7808" t="s">
        <v>147</v>
      </c>
      <c r="BB7808">
        <v>19444</v>
      </c>
      <c r="BC7808" t="s">
        <v>87</v>
      </c>
      <c r="BH7808" t="s">
        <v>38237</v>
      </c>
      <c r="BJ7808">
        <v>230653340</v>
      </c>
    </row>
    <row r="7809" spans="1:62" x14ac:dyDescent="0.25">
      <c r="A7809" t="s">
        <v>38441</v>
      </c>
      <c r="B7809" s="2">
        <v>43570</v>
      </c>
      <c r="C7809" t="s">
        <v>63</v>
      </c>
      <c r="D7809" s="3">
        <v>43536.577752453704</v>
      </c>
      <c r="E7809" t="s">
        <v>64</v>
      </c>
      <c r="F7809" s="2">
        <v>43611</v>
      </c>
      <c r="G7809" s="2">
        <v>43756</v>
      </c>
      <c r="H7809" t="s">
        <v>38442</v>
      </c>
      <c r="I7809" t="s">
        <v>38443</v>
      </c>
      <c r="J7809" t="s">
        <v>38444</v>
      </c>
      <c r="L7809" t="s">
        <v>5451</v>
      </c>
      <c r="M7809" t="s">
        <v>207</v>
      </c>
      <c r="N7809">
        <v>2539</v>
      </c>
      <c r="O7809" t="s">
        <v>70</v>
      </c>
      <c r="Q7809" t="s">
        <v>38445</v>
      </c>
      <c r="R7809">
        <v>125</v>
      </c>
      <c r="S7809" t="s">
        <v>72</v>
      </c>
      <c r="T7809" t="s">
        <v>38446</v>
      </c>
      <c r="U7809" t="s">
        <v>38447</v>
      </c>
      <c r="V7809" t="s">
        <v>5451</v>
      </c>
      <c r="W7809" t="s">
        <v>207</v>
      </c>
      <c r="X7809" t="s">
        <v>1109</v>
      </c>
      <c r="Y7809" t="str">
        <f>"35-2014"</f>
        <v>35-2014</v>
      </c>
      <c r="Z7809" t="s">
        <v>38448</v>
      </c>
      <c r="AA7809">
        <v>71391</v>
      </c>
      <c r="AB7809">
        <v>4</v>
      </c>
      <c r="AC7809">
        <v>4</v>
      </c>
      <c r="AD7809" t="s">
        <v>79</v>
      </c>
      <c r="AE7809" t="s">
        <v>80</v>
      </c>
      <c r="AF7809">
        <v>35</v>
      </c>
      <c r="AG7809" s="4">
        <v>0.375</v>
      </c>
      <c r="AH7809" s="4">
        <v>0.66666666666666663</v>
      </c>
      <c r="AI7809" s="5">
        <v>14.49</v>
      </c>
      <c r="AJ7809">
        <v>0</v>
      </c>
      <c r="AK7809">
        <v>0</v>
      </c>
      <c r="AL7809" t="s">
        <v>81</v>
      </c>
      <c r="AM7809" t="s">
        <v>82</v>
      </c>
      <c r="AO7809" t="s">
        <v>83</v>
      </c>
      <c r="AR7809" t="s">
        <v>82</v>
      </c>
      <c r="AT7809" t="s">
        <v>82</v>
      </c>
      <c r="AW7809" t="s">
        <v>72</v>
      </c>
      <c r="AX7809">
        <v>12</v>
      </c>
      <c r="AY7809" t="s">
        <v>5451</v>
      </c>
      <c r="AZ7809" t="s">
        <v>5453</v>
      </c>
      <c r="BA7809" t="s">
        <v>207</v>
      </c>
      <c r="BB7809">
        <v>2539</v>
      </c>
      <c r="BC7809" t="s">
        <v>87</v>
      </c>
      <c r="BH7809" t="s">
        <v>38444</v>
      </c>
      <c r="BJ7809">
        <v>43504105</v>
      </c>
    </row>
    <row r="7810" spans="1:62" x14ac:dyDescent="0.25">
      <c r="A7810" t="s">
        <v>38460</v>
      </c>
      <c r="B7810" s="2">
        <v>43570</v>
      </c>
      <c r="C7810" t="s">
        <v>63</v>
      </c>
      <c r="D7810" s="3">
        <v>43537.426741111114</v>
      </c>
      <c r="E7810" t="s">
        <v>117</v>
      </c>
      <c r="H7810" t="s">
        <v>27747</v>
      </c>
      <c r="I7810" t="s">
        <v>130</v>
      </c>
      <c r="J7810" t="s">
        <v>27748</v>
      </c>
      <c r="K7810" t="s">
        <v>130</v>
      </c>
      <c r="L7810" t="s">
        <v>5084</v>
      </c>
      <c r="M7810" t="s">
        <v>859</v>
      </c>
      <c r="N7810">
        <v>99202</v>
      </c>
      <c r="O7810" t="s">
        <v>70</v>
      </c>
      <c r="P7810" t="s">
        <v>130</v>
      </c>
      <c r="Q7810" t="s">
        <v>27749</v>
      </c>
      <c r="S7810" t="s">
        <v>82</v>
      </c>
      <c r="U7810" t="s">
        <v>92</v>
      </c>
      <c r="X7810" t="s">
        <v>27750</v>
      </c>
      <c r="Y7810" t="str">
        <f>"37-1012"</f>
        <v>37-1012</v>
      </c>
      <c r="Z7810" t="s">
        <v>19205</v>
      </c>
      <c r="AA7810">
        <v>561730</v>
      </c>
      <c r="AB7810">
        <v>1</v>
      </c>
      <c r="AD7810" t="s">
        <v>79</v>
      </c>
      <c r="AE7810" t="s">
        <v>80</v>
      </c>
      <c r="AF7810">
        <v>40</v>
      </c>
      <c r="AG7810" s="4">
        <v>0.3125</v>
      </c>
      <c r="AH7810" s="4">
        <v>0.70833333333333337</v>
      </c>
      <c r="AI7810" s="5">
        <v>21.7</v>
      </c>
      <c r="AJ7810">
        <v>32.549999999999997</v>
      </c>
      <c r="AK7810">
        <v>60</v>
      </c>
      <c r="AL7810" t="s">
        <v>81</v>
      </c>
      <c r="AM7810" t="s">
        <v>72</v>
      </c>
      <c r="AN7810">
        <v>5</v>
      </c>
      <c r="AO7810" t="s">
        <v>83</v>
      </c>
      <c r="AP7810" t="s">
        <v>67</v>
      </c>
      <c r="AQ7810" t="s">
        <v>67</v>
      </c>
      <c r="AR7810" t="s">
        <v>82</v>
      </c>
      <c r="AT7810" t="s">
        <v>72</v>
      </c>
      <c r="AU7810">
        <v>24</v>
      </c>
      <c r="AV7810" t="s">
        <v>38461</v>
      </c>
      <c r="AW7810" t="s">
        <v>72</v>
      </c>
      <c r="AX7810">
        <v>24</v>
      </c>
      <c r="AY7810" t="s">
        <v>18915</v>
      </c>
      <c r="AZ7810" t="s">
        <v>18915</v>
      </c>
      <c r="BA7810" t="s">
        <v>859</v>
      </c>
      <c r="BB7810">
        <v>99202</v>
      </c>
      <c r="BC7810" t="s">
        <v>79</v>
      </c>
      <c r="BH7810" t="s">
        <v>27752</v>
      </c>
      <c r="BJ7810">
        <v>251907256</v>
      </c>
    </row>
    <row r="7811" spans="1:62" x14ac:dyDescent="0.25">
      <c r="A7811" t="s">
        <v>38535</v>
      </c>
      <c r="B7811" s="2">
        <v>43570</v>
      </c>
      <c r="C7811" t="s">
        <v>63</v>
      </c>
      <c r="D7811" s="3">
        <v>43546.351677939812</v>
      </c>
      <c r="E7811" t="s">
        <v>117</v>
      </c>
      <c r="H7811" t="s">
        <v>19441</v>
      </c>
      <c r="J7811" t="s">
        <v>19442</v>
      </c>
      <c r="L7811" t="s">
        <v>12061</v>
      </c>
      <c r="M7811" t="s">
        <v>232</v>
      </c>
      <c r="N7811">
        <v>12534</v>
      </c>
      <c r="O7811" t="s">
        <v>70</v>
      </c>
      <c r="Q7811" t="s">
        <v>19443</v>
      </c>
      <c r="S7811" t="s">
        <v>72</v>
      </c>
      <c r="T7811" t="s">
        <v>38536</v>
      </c>
      <c r="U7811" t="s">
        <v>38537</v>
      </c>
      <c r="V7811" t="s">
        <v>26916</v>
      </c>
      <c r="W7811" t="s">
        <v>86</v>
      </c>
      <c r="X7811" t="s">
        <v>1748</v>
      </c>
      <c r="Y7811" t="str">
        <f>"39-2021"</f>
        <v>39-2021</v>
      </c>
      <c r="Z7811" t="s">
        <v>78</v>
      </c>
      <c r="AA7811">
        <v>115210</v>
      </c>
      <c r="AB7811">
        <v>3</v>
      </c>
      <c r="AD7811" t="s">
        <v>79</v>
      </c>
      <c r="AE7811" t="s">
        <v>95</v>
      </c>
      <c r="AF7811">
        <v>54</v>
      </c>
      <c r="AG7811" s="4">
        <v>0.25</v>
      </c>
      <c r="AH7811" s="4">
        <v>0.66666666666666663</v>
      </c>
      <c r="AI7811" s="5">
        <v>13.34</v>
      </c>
      <c r="AL7811" t="s">
        <v>81</v>
      </c>
      <c r="AM7811" t="s">
        <v>82</v>
      </c>
      <c r="AO7811" t="s">
        <v>83</v>
      </c>
      <c r="AR7811" t="s">
        <v>82</v>
      </c>
      <c r="AT7811" t="s">
        <v>82</v>
      </c>
      <c r="AW7811" t="s">
        <v>72</v>
      </c>
      <c r="AX7811">
        <v>3</v>
      </c>
      <c r="AY7811" t="s">
        <v>12061</v>
      </c>
      <c r="AZ7811" t="s">
        <v>19447</v>
      </c>
      <c r="BA7811" t="s">
        <v>232</v>
      </c>
      <c r="BB7811">
        <v>12534</v>
      </c>
      <c r="BC7811" t="s">
        <v>87</v>
      </c>
      <c r="BH7811" t="s">
        <v>19442</v>
      </c>
      <c r="BJ7811">
        <v>205752507</v>
      </c>
    </row>
    <row r="7812" spans="1:62" x14ac:dyDescent="0.25">
      <c r="A7812" t="s">
        <v>38539</v>
      </c>
      <c r="B7812" s="2">
        <v>43570</v>
      </c>
      <c r="C7812" t="s">
        <v>63</v>
      </c>
      <c r="D7812" s="3">
        <v>43543.352931631947</v>
      </c>
      <c r="E7812" t="s">
        <v>117</v>
      </c>
      <c r="H7812" t="s">
        <v>37038</v>
      </c>
      <c r="I7812" t="s">
        <v>37038</v>
      </c>
      <c r="J7812" t="s">
        <v>37039</v>
      </c>
      <c r="L7812" t="s">
        <v>11311</v>
      </c>
      <c r="M7812" t="s">
        <v>232</v>
      </c>
      <c r="N7812" t="s">
        <v>37040</v>
      </c>
      <c r="O7812" t="s">
        <v>70</v>
      </c>
      <c r="Q7812" t="s">
        <v>37041</v>
      </c>
      <c r="S7812" t="s">
        <v>72</v>
      </c>
      <c r="T7812" t="s">
        <v>37042</v>
      </c>
      <c r="U7812" t="s">
        <v>37043</v>
      </c>
      <c r="V7812" t="s">
        <v>37044</v>
      </c>
      <c r="W7812" t="s">
        <v>232</v>
      </c>
      <c r="X7812" t="s">
        <v>38540</v>
      </c>
      <c r="Y7812" t="str">
        <f>"37-2012"</f>
        <v>37-2012</v>
      </c>
      <c r="Z7812" t="s">
        <v>373</v>
      </c>
      <c r="AA7812">
        <v>56132</v>
      </c>
      <c r="AB7812">
        <v>14</v>
      </c>
      <c r="AD7812" t="s">
        <v>79</v>
      </c>
      <c r="AE7812" t="s">
        <v>80</v>
      </c>
      <c r="AF7812">
        <v>35</v>
      </c>
      <c r="AG7812" s="4">
        <v>0.33333333333333331</v>
      </c>
      <c r="AH7812" s="4">
        <v>0.70833333333333337</v>
      </c>
      <c r="AI7812" s="5">
        <v>11.91</v>
      </c>
      <c r="AJ7812">
        <v>17.86</v>
      </c>
      <c r="AK7812">
        <v>17.86</v>
      </c>
      <c r="AL7812" t="s">
        <v>81</v>
      </c>
      <c r="AM7812" t="s">
        <v>82</v>
      </c>
      <c r="AO7812" t="s">
        <v>83</v>
      </c>
      <c r="AP7812" t="s">
        <v>683</v>
      </c>
      <c r="AQ7812" t="s">
        <v>683</v>
      </c>
      <c r="AR7812" t="s">
        <v>82</v>
      </c>
      <c r="AT7812" t="s">
        <v>82</v>
      </c>
      <c r="AW7812" t="s">
        <v>82</v>
      </c>
      <c r="AY7812" t="s">
        <v>302</v>
      </c>
      <c r="AZ7812" t="s">
        <v>302</v>
      </c>
      <c r="BA7812" t="s">
        <v>298</v>
      </c>
      <c r="BB7812">
        <v>3909</v>
      </c>
      <c r="BC7812" t="s">
        <v>79</v>
      </c>
      <c r="BH7812" t="s">
        <v>37046</v>
      </c>
      <c r="BJ7812">
        <v>824590652</v>
      </c>
    </row>
    <row r="7813" spans="1:62" x14ac:dyDescent="0.25">
      <c r="A7813" t="s">
        <v>38556</v>
      </c>
      <c r="B7813" s="2">
        <v>43570</v>
      </c>
      <c r="C7813" t="s">
        <v>63</v>
      </c>
      <c r="D7813" s="3">
        <v>43550.487292534723</v>
      </c>
      <c r="E7813" t="s">
        <v>117</v>
      </c>
      <c r="H7813" t="s">
        <v>2388</v>
      </c>
      <c r="J7813" t="s">
        <v>2389</v>
      </c>
      <c r="L7813" t="s">
        <v>1707</v>
      </c>
      <c r="M7813" t="s">
        <v>844</v>
      </c>
      <c r="N7813">
        <v>60174</v>
      </c>
      <c r="O7813" t="s">
        <v>70</v>
      </c>
      <c r="Q7813" t="s">
        <v>2390</v>
      </c>
      <c r="S7813" t="s">
        <v>72</v>
      </c>
      <c r="T7813" t="s">
        <v>524</v>
      </c>
      <c r="U7813" t="s">
        <v>2217</v>
      </c>
      <c r="V7813" t="s">
        <v>526</v>
      </c>
      <c r="W7813" t="s">
        <v>69</v>
      </c>
      <c r="X7813" t="s">
        <v>1539</v>
      </c>
      <c r="Y7813" t="str">
        <f>"47-3012"</f>
        <v>47-3012</v>
      </c>
      <c r="Z7813" t="s">
        <v>1540</v>
      </c>
      <c r="AA7813">
        <v>561730</v>
      </c>
      <c r="AB7813">
        <v>10</v>
      </c>
      <c r="AD7813" t="s">
        <v>79</v>
      </c>
      <c r="AE7813" t="s">
        <v>95</v>
      </c>
      <c r="AF7813">
        <v>35</v>
      </c>
      <c r="AG7813" s="4">
        <v>0.33333333333333331</v>
      </c>
      <c r="AH7813" s="4">
        <v>0.66666666666666663</v>
      </c>
      <c r="AI7813" s="5">
        <v>14.09</v>
      </c>
      <c r="AJ7813">
        <v>21.14</v>
      </c>
      <c r="AK7813">
        <v>21.14</v>
      </c>
      <c r="AL7813" t="s">
        <v>81</v>
      </c>
      <c r="AM7813" t="s">
        <v>82</v>
      </c>
      <c r="AO7813" t="s">
        <v>83</v>
      </c>
      <c r="AP7813" t="s">
        <v>130</v>
      </c>
      <c r="AQ7813" t="s">
        <v>130</v>
      </c>
      <c r="AR7813" t="s">
        <v>82</v>
      </c>
      <c r="AT7813" t="s">
        <v>82</v>
      </c>
      <c r="AW7813" t="s">
        <v>82</v>
      </c>
      <c r="AY7813" t="s">
        <v>1418</v>
      </c>
      <c r="AZ7813" t="s">
        <v>2062</v>
      </c>
      <c r="BA7813" t="s">
        <v>1064</v>
      </c>
      <c r="BB7813">
        <v>37067</v>
      </c>
      <c r="BC7813" t="s">
        <v>79</v>
      </c>
      <c r="BH7813" t="s">
        <v>2391</v>
      </c>
      <c r="BI7813" t="s">
        <v>2392</v>
      </c>
      <c r="BJ7813">
        <v>815171270</v>
      </c>
    </row>
    <row r="7814" spans="1:62" x14ac:dyDescent="0.25">
      <c r="A7814" t="s">
        <v>28336</v>
      </c>
      <c r="B7814" s="2">
        <v>43571</v>
      </c>
      <c r="C7814" t="s">
        <v>63</v>
      </c>
      <c r="D7814" s="3">
        <v>43479.427343680552</v>
      </c>
      <c r="E7814" t="s">
        <v>117</v>
      </c>
      <c r="H7814" t="s">
        <v>28337</v>
      </c>
      <c r="I7814" t="s">
        <v>67</v>
      </c>
      <c r="J7814" t="s">
        <v>28338</v>
      </c>
      <c r="L7814" t="s">
        <v>1152</v>
      </c>
      <c r="M7814" t="s">
        <v>774</v>
      </c>
      <c r="N7814">
        <v>80227</v>
      </c>
      <c r="O7814" t="s">
        <v>70</v>
      </c>
      <c r="Q7814" t="s">
        <v>28339</v>
      </c>
      <c r="S7814" t="s">
        <v>72</v>
      </c>
      <c r="T7814" t="s">
        <v>28340</v>
      </c>
      <c r="U7814" t="s">
        <v>28341</v>
      </c>
      <c r="V7814" t="s">
        <v>9669</v>
      </c>
      <c r="W7814" t="s">
        <v>774</v>
      </c>
      <c r="X7814" t="s">
        <v>2708</v>
      </c>
      <c r="Y7814" t="str">
        <f>"37-3011"</f>
        <v>37-3011</v>
      </c>
      <c r="Z7814" t="s">
        <v>94</v>
      </c>
      <c r="AA7814">
        <v>56173</v>
      </c>
      <c r="AB7814">
        <v>4</v>
      </c>
      <c r="AD7814" t="s">
        <v>79</v>
      </c>
      <c r="AE7814" t="s">
        <v>95</v>
      </c>
      <c r="AF7814">
        <v>40</v>
      </c>
      <c r="AG7814" s="4">
        <v>0.33333333333333331</v>
      </c>
      <c r="AH7814" s="4">
        <v>0.70833333333333337</v>
      </c>
      <c r="AI7814" s="5">
        <v>15.17</v>
      </c>
      <c r="AJ7814">
        <v>22.75</v>
      </c>
      <c r="AL7814" t="s">
        <v>81</v>
      </c>
      <c r="AM7814" t="s">
        <v>82</v>
      </c>
      <c r="AO7814" t="s">
        <v>83</v>
      </c>
      <c r="AR7814" t="s">
        <v>82</v>
      </c>
      <c r="AT7814" t="s">
        <v>82</v>
      </c>
      <c r="AW7814" t="s">
        <v>82</v>
      </c>
      <c r="AY7814" t="s">
        <v>8137</v>
      </c>
      <c r="AZ7814" t="s">
        <v>774</v>
      </c>
      <c r="BA7814" t="s">
        <v>774</v>
      </c>
      <c r="BB7814">
        <v>80232</v>
      </c>
      <c r="BC7814" t="s">
        <v>79</v>
      </c>
      <c r="BH7814" t="s">
        <v>28342</v>
      </c>
      <c r="BJ7814">
        <v>473402803</v>
      </c>
    </row>
    <row r="7815" spans="1:62" x14ac:dyDescent="0.25">
      <c r="A7815" t="s">
        <v>28913</v>
      </c>
      <c r="B7815" s="2">
        <v>43571</v>
      </c>
      <c r="C7815" t="s">
        <v>63</v>
      </c>
      <c r="D7815" s="3">
        <v>43472.378387986108</v>
      </c>
      <c r="E7815" t="s">
        <v>64</v>
      </c>
      <c r="F7815" s="2">
        <v>43556</v>
      </c>
      <c r="G7815" s="2">
        <v>43799</v>
      </c>
      <c r="H7815" t="s">
        <v>9937</v>
      </c>
      <c r="I7815" t="s">
        <v>9938</v>
      </c>
      <c r="J7815" t="s">
        <v>9939</v>
      </c>
      <c r="L7815" t="s">
        <v>9940</v>
      </c>
      <c r="M7815" t="s">
        <v>105</v>
      </c>
      <c r="N7815">
        <v>79424</v>
      </c>
      <c r="O7815" t="s">
        <v>70</v>
      </c>
      <c r="Q7815" t="s">
        <v>9941</v>
      </c>
      <c r="S7815" t="s">
        <v>72</v>
      </c>
      <c r="T7815" t="s">
        <v>2824</v>
      </c>
      <c r="U7815" t="s">
        <v>2825</v>
      </c>
      <c r="V7815" t="s">
        <v>642</v>
      </c>
      <c r="W7815" t="s">
        <v>105</v>
      </c>
      <c r="X7815" t="s">
        <v>1758</v>
      </c>
      <c r="Y7815" t="str">
        <f>"47-2061"</f>
        <v>47-2061</v>
      </c>
      <c r="Z7815" t="s">
        <v>326</v>
      </c>
      <c r="AA7815">
        <v>238110</v>
      </c>
      <c r="AB7815">
        <v>20</v>
      </c>
      <c r="AC7815">
        <v>20</v>
      </c>
      <c r="AD7815" t="s">
        <v>79</v>
      </c>
      <c r="AE7815" t="s">
        <v>95</v>
      </c>
      <c r="AF7815">
        <v>40</v>
      </c>
      <c r="AG7815" s="4">
        <v>0.33333333333333331</v>
      </c>
      <c r="AH7815" s="4">
        <v>0.70833333333333337</v>
      </c>
      <c r="AI7815" s="5">
        <v>14.16</v>
      </c>
      <c r="AJ7815">
        <v>21.24</v>
      </c>
      <c r="AK7815">
        <v>22.5</v>
      </c>
      <c r="AL7815" t="s">
        <v>81</v>
      </c>
      <c r="AM7815" t="s">
        <v>82</v>
      </c>
      <c r="AO7815" t="s">
        <v>83</v>
      </c>
      <c r="AR7815" t="s">
        <v>82</v>
      </c>
      <c r="AT7815" t="s">
        <v>82</v>
      </c>
      <c r="AW7815" t="s">
        <v>82</v>
      </c>
      <c r="AY7815" t="s">
        <v>5587</v>
      </c>
      <c r="AZ7815" t="s">
        <v>5587</v>
      </c>
      <c r="BA7815" t="s">
        <v>105</v>
      </c>
      <c r="BB7815">
        <v>79424</v>
      </c>
      <c r="BC7815" t="s">
        <v>79</v>
      </c>
      <c r="BH7815" t="s">
        <v>9942</v>
      </c>
      <c r="BJ7815">
        <v>463784157</v>
      </c>
    </row>
    <row r="7816" spans="1:62" x14ac:dyDescent="0.25">
      <c r="A7816" t="s">
        <v>36136</v>
      </c>
      <c r="B7816" s="2">
        <v>43571</v>
      </c>
      <c r="C7816" t="s">
        <v>63</v>
      </c>
      <c r="D7816" s="3">
        <v>43475.534126134262</v>
      </c>
      <c r="E7816" t="s">
        <v>64</v>
      </c>
      <c r="F7816" s="2">
        <v>43556</v>
      </c>
      <c r="G7816" s="2">
        <v>43769</v>
      </c>
      <c r="H7816" t="s">
        <v>36137</v>
      </c>
      <c r="J7816" t="s">
        <v>36138</v>
      </c>
      <c r="L7816" t="s">
        <v>28610</v>
      </c>
      <c r="M7816" t="s">
        <v>192</v>
      </c>
      <c r="N7816">
        <v>55108</v>
      </c>
      <c r="O7816" t="s">
        <v>70</v>
      </c>
      <c r="Q7816" t="s">
        <v>36139</v>
      </c>
      <c r="S7816" t="s">
        <v>72</v>
      </c>
      <c r="T7816" t="s">
        <v>194</v>
      </c>
      <c r="U7816" t="s">
        <v>12045</v>
      </c>
      <c r="V7816" t="s">
        <v>12046</v>
      </c>
      <c r="W7816" t="s">
        <v>197</v>
      </c>
      <c r="X7816" t="s">
        <v>36140</v>
      </c>
      <c r="Y7816" t="str">
        <f>"53-3032"</f>
        <v>53-3032</v>
      </c>
      <c r="Z7816" t="s">
        <v>4102</v>
      </c>
      <c r="AA7816">
        <v>454319</v>
      </c>
      <c r="AB7816">
        <v>1</v>
      </c>
      <c r="AC7816">
        <v>1</v>
      </c>
      <c r="AD7816" t="s">
        <v>79</v>
      </c>
      <c r="AE7816" t="s">
        <v>95</v>
      </c>
      <c r="AF7816">
        <v>45</v>
      </c>
      <c r="AG7816" s="4">
        <v>0.16666666666666666</v>
      </c>
      <c r="AH7816" s="4">
        <v>0.625</v>
      </c>
      <c r="AI7816" s="5">
        <v>24.1</v>
      </c>
      <c r="AJ7816">
        <v>36.15</v>
      </c>
      <c r="AM7816" t="s">
        <v>82</v>
      </c>
      <c r="AO7816" t="s">
        <v>213</v>
      </c>
      <c r="AR7816" t="s">
        <v>82</v>
      </c>
      <c r="AT7816" t="s">
        <v>82</v>
      </c>
      <c r="AW7816" t="s">
        <v>72</v>
      </c>
      <c r="AX7816">
        <v>6</v>
      </c>
      <c r="AY7816" t="s">
        <v>28610</v>
      </c>
      <c r="AZ7816" t="s">
        <v>791</v>
      </c>
      <c r="BA7816" t="s">
        <v>192</v>
      </c>
      <c r="BB7816">
        <v>55108</v>
      </c>
      <c r="BC7816" t="s">
        <v>79</v>
      </c>
      <c r="BH7816" t="s">
        <v>36138</v>
      </c>
      <c r="BJ7816">
        <v>411940000</v>
      </c>
    </row>
    <row r="7817" spans="1:62" x14ac:dyDescent="0.25">
      <c r="A7817" t="s">
        <v>36172</v>
      </c>
      <c r="B7817" s="2">
        <v>43571</v>
      </c>
      <c r="C7817" t="s">
        <v>63</v>
      </c>
      <c r="D7817" s="3">
        <v>43475.463673981481</v>
      </c>
      <c r="E7817" t="s">
        <v>117</v>
      </c>
      <c r="H7817" t="s">
        <v>20702</v>
      </c>
      <c r="I7817" t="s">
        <v>67</v>
      </c>
      <c r="J7817" t="s">
        <v>20703</v>
      </c>
      <c r="K7817" t="s">
        <v>67</v>
      </c>
      <c r="L7817" t="s">
        <v>2355</v>
      </c>
      <c r="M7817" t="s">
        <v>1165</v>
      </c>
      <c r="N7817">
        <v>57212</v>
      </c>
      <c r="O7817" t="s">
        <v>70</v>
      </c>
      <c r="P7817" t="s">
        <v>67</v>
      </c>
      <c r="Q7817" t="s">
        <v>20704</v>
      </c>
      <c r="S7817" t="s">
        <v>72</v>
      </c>
      <c r="T7817" t="s">
        <v>194</v>
      </c>
      <c r="U7817" t="s">
        <v>12045</v>
      </c>
      <c r="V7817" t="s">
        <v>12046</v>
      </c>
      <c r="W7817" t="s">
        <v>197</v>
      </c>
      <c r="X7817" t="s">
        <v>4052</v>
      </c>
      <c r="Y7817" t="str">
        <f>"47-2051"</f>
        <v>47-2051</v>
      </c>
      <c r="Z7817" t="s">
        <v>1383</v>
      </c>
      <c r="AA7817">
        <v>238110</v>
      </c>
      <c r="AB7817">
        <v>10</v>
      </c>
      <c r="AD7817" t="s">
        <v>79</v>
      </c>
      <c r="AE7817" t="s">
        <v>80</v>
      </c>
      <c r="AF7817">
        <v>40</v>
      </c>
      <c r="AG7817" s="4">
        <v>0.29166666666666669</v>
      </c>
      <c r="AH7817" s="4">
        <v>0.75</v>
      </c>
      <c r="AI7817" s="5">
        <v>19.55</v>
      </c>
      <c r="AJ7817">
        <v>29.33</v>
      </c>
      <c r="AM7817" t="s">
        <v>82</v>
      </c>
      <c r="AO7817" t="s">
        <v>83</v>
      </c>
      <c r="AP7817" t="s">
        <v>67</v>
      </c>
      <c r="AQ7817" t="s">
        <v>67</v>
      </c>
      <c r="AR7817" t="s">
        <v>82</v>
      </c>
      <c r="AT7817" t="s">
        <v>82</v>
      </c>
      <c r="AW7817" t="s">
        <v>72</v>
      </c>
      <c r="AX7817">
        <v>3</v>
      </c>
      <c r="AY7817" t="s">
        <v>18642</v>
      </c>
      <c r="AZ7817" t="s">
        <v>4003</v>
      </c>
      <c r="BA7817" t="s">
        <v>147</v>
      </c>
      <c r="BB7817">
        <v>17547</v>
      </c>
      <c r="BC7817" t="s">
        <v>87</v>
      </c>
      <c r="BD7817" t="s">
        <v>67</v>
      </c>
      <c r="BE7817" t="s">
        <v>67</v>
      </c>
      <c r="BH7817" t="s">
        <v>24752</v>
      </c>
      <c r="BI7817" t="s">
        <v>67</v>
      </c>
      <c r="BJ7817">
        <v>200318395</v>
      </c>
    </row>
    <row r="7818" spans="1:62" x14ac:dyDescent="0.25">
      <c r="A7818" t="s">
        <v>36358</v>
      </c>
      <c r="B7818" s="2">
        <v>43571</v>
      </c>
      <c r="C7818" t="s">
        <v>63</v>
      </c>
      <c r="D7818" s="3">
        <v>43496.23528630787</v>
      </c>
      <c r="E7818" t="s">
        <v>117</v>
      </c>
      <c r="H7818" t="s">
        <v>36359</v>
      </c>
      <c r="I7818" t="s">
        <v>36360</v>
      </c>
      <c r="J7818" t="s">
        <v>36361</v>
      </c>
      <c r="K7818" t="s">
        <v>67</v>
      </c>
      <c r="L7818" t="s">
        <v>360</v>
      </c>
      <c r="M7818" t="s">
        <v>207</v>
      </c>
      <c r="N7818">
        <v>2554</v>
      </c>
      <c r="O7818" t="s">
        <v>70</v>
      </c>
      <c r="P7818" t="s">
        <v>67</v>
      </c>
      <c r="Q7818" t="s">
        <v>36362</v>
      </c>
      <c r="S7818" t="s">
        <v>72</v>
      </c>
      <c r="T7818" t="s">
        <v>275</v>
      </c>
      <c r="U7818" t="s">
        <v>276</v>
      </c>
      <c r="V7818" t="s">
        <v>277</v>
      </c>
      <c r="W7818" t="s">
        <v>278</v>
      </c>
      <c r="X7818" t="s">
        <v>456</v>
      </c>
      <c r="Y7818" t="str">
        <f>"35-2014"</f>
        <v>35-2014</v>
      </c>
      <c r="Z7818" t="s">
        <v>301</v>
      </c>
      <c r="AA7818">
        <v>722110</v>
      </c>
      <c r="AB7818">
        <v>8</v>
      </c>
      <c r="AD7818" t="s">
        <v>79</v>
      </c>
      <c r="AE7818" t="s">
        <v>80</v>
      </c>
      <c r="AF7818">
        <v>35</v>
      </c>
      <c r="AG7818" s="4">
        <v>0.375</v>
      </c>
      <c r="AH7818" s="4">
        <v>0.95833333333333337</v>
      </c>
      <c r="AI7818" s="5">
        <v>14.49</v>
      </c>
      <c r="AJ7818">
        <v>21.74</v>
      </c>
      <c r="AL7818" t="s">
        <v>81</v>
      </c>
      <c r="AM7818" t="s">
        <v>82</v>
      </c>
      <c r="AO7818" t="s">
        <v>83</v>
      </c>
      <c r="AP7818" t="s">
        <v>67</v>
      </c>
      <c r="AQ7818" t="s">
        <v>67</v>
      </c>
      <c r="AR7818" t="s">
        <v>82</v>
      </c>
      <c r="AT7818" t="s">
        <v>82</v>
      </c>
      <c r="AW7818" t="s">
        <v>72</v>
      </c>
      <c r="AX7818">
        <v>6</v>
      </c>
      <c r="AY7818" t="s">
        <v>360</v>
      </c>
      <c r="AZ7818" t="s">
        <v>360</v>
      </c>
      <c r="BA7818" t="s">
        <v>207</v>
      </c>
      <c r="BB7818">
        <v>2554</v>
      </c>
      <c r="BC7818" t="s">
        <v>87</v>
      </c>
      <c r="BH7818" t="s">
        <v>36361</v>
      </c>
      <c r="BI7818" t="s">
        <v>67</v>
      </c>
      <c r="BJ7818">
        <v>43137273</v>
      </c>
    </row>
    <row r="7819" spans="1:62" x14ac:dyDescent="0.25">
      <c r="A7819" t="s">
        <v>36427</v>
      </c>
      <c r="B7819" s="2">
        <v>43571</v>
      </c>
      <c r="C7819" t="s">
        <v>63</v>
      </c>
      <c r="D7819" s="3">
        <v>43481.338096712963</v>
      </c>
      <c r="E7819" t="s">
        <v>117</v>
      </c>
      <c r="H7819" t="s">
        <v>36428</v>
      </c>
      <c r="I7819" t="s">
        <v>36429</v>
      </c>
      <c r="J7819" t="s">
        <v>36430</v>
      </c>
      <c r="K7819" t="s">
        <v>67</v>
      </c>
      <c r="L7819" t="s">
        <v>26529</v>
      </c>
      <c r="M7819" t="s">
        <v>859</v>
      </c>
      <c r="N7819">
        <v>98844</v>
      </c>
      <c r="O7819" t="s">
        <v>70</v>
      </c>
      <c r="P7819" t="s">
        <v>67</v>
      </c>
      <c r="Q7819" t="s">
        <v>36431</v>
      </c>
      <c r="S7819" t="s">
        <v>72</v>
      </c>
      <c r="T7819" t="s">
        <v>36432</v>
      </c>
      <c r="U7819" t="s">
        <v>36433</v>
      </c>
      <c r="V7819" t="s">
        <v>10745</v>
      </c>
      <c r="W7819" t="s">
        <v>859</v>
      </c>
      <c r="X7819" t="s">
        <v>36434</v>
      </c>
      <c r="Y7819" t="str">
        <f>"35-2014"</f>
        <v>35-2014</v>
      </c>
      <c r="Z7819" t="s">
        <v>301</v>
      </c>
      <c r="AA7819">
        <v>722110</v>
      </c>
      <c r="AB7819">
        <v>2</v>
      </c>
      <c r="AD7819" t="s">
        <v>79</v>
      </c>
      <c r="AE7819" t="s">
        <v>80</v>
      </c>
      <c r="AF7819">
        <v>40</v>
      </c>
      <c r="AG7819" s="4">
        <v>0.25</v>
      </c>
      <c r="AH7819" s="4">
        <v>0.625</v>
      </c>
      <c r="AI7819" s="5">
        <v>13.71</v>
      </c>
      <c r="AJ7819">
        <v>20.56</v>
      </c>
      <c r="AL7819" t="s">
        <v>81</v>
      </c>
      <c r="AM7819" t="s">
        <v>82</v>
      </c>
      <c r="AO7819" t="s">
        <v>83</v>
      </c>
      <c r="AP7819" t="s">
        <v>67</v>
      </c>
      <c r="AQ7819" t="s">
        <v>67</v>
      </c>
      <c r="AR7819" t="s">
        <v>82</v>
      </c>
      <c r="AT7819" t="s">
        <v>82</v>
      </c>
      <c r="AW7819" t="s">
        <v>72</v>
      </c>
      <c r="AX7819">
        <v>12</v>
      </c>
      <c r="AY7819" t="s">
        <v>26529</v>
      </c>
      <c r="AZ7819" t="s">
        <v>36435</v>
      </c>
      <c r="BA7819" t="s">
        <v>859</v>
      </c>
      <c r="BB7819">
        <v>98844</v>
      </c>
      <c r="BC7819" t="s">
        <v>87</v>
      </c>
      <c r="BH7819" t="s">
        <v>36430</v>
      </c>
      <c r="BI7819" t="s">
        <v>67</v>
      </c>
      <c r="BJ7819">
        <v>461813970</v>
      </c>
    </row>
    <row r="7820" spans="1:62" x14ac:dyDescent="0.25">
      <c r="A7820" t="s">
        <v>36438</v>
      </c>
      <c r="B7820" s="2">
        <v>43571</v>
      </c>
      <c r="C7820" t="s">
        <v>63</v>
      </c>
      <c r="D7820" s="3">
        <v>43479.15194502315</v>
      </c>
      <c r="E7820" t="s">
        <v>282</v>
      </c>
      <c r="F7820" s="2">
        <v>43556</v>
      </c>
      <c r="G7820" s="2">
        <v>43738</v>
      </c>
      <c r="H7820" t="s">
        <v>8832</v>
      </c>
      <c r="J7820" t="s">
        <v>8833</v>
      </c>
      <c r="L7820" t="s">
        <v>8834</v>
      </c>
      <c r="M7820" t="s">
        <v>226</v>
      </c>
      <c r="N7820">
        <v>49507</v>
      </c>
      <c r="O7820" t="s">
        <v>70</v>
      </c>
      <c r="Q7820" t="s">
        <v>8835</v>
      </c>
      <c r="S7820" t="s">
        <v>82</v>
      </c>
      <c r="U7820" t="s">
        <v>92</v>
      </c>
      <c r="X7820" t="s">
        <v>106</v>
      </c>
      <c r="Y7820" t="str">
        <f>"37-3011"</f>
        <v>37-3011</v>
      </c>
      <c r="Z7820" t="s">
        <v>94</v>
      </c>
      <c r="AA7820">
        <v>561730</v>
      </c>
      <c r="AB7820">
        <v>4</v>
      </c>
      <c r="AC7820">
        <v>3</v>
      </c>
      <c r="AD7820" t="s">
        <v>79</v>
      </c>
      <c r="AE7820" t="s">
        <v>80</v>
      </c>
      <c r="AF7820">
        <v>40</v>
      </c>
      <c r="AG7820" s="4">
        <v>0.29166666666666669</v>
      </c>
      <c r="AH7820" s="4">
        <v>0.70833333333333337</v>
      </c>
      <c r="AI7820" s="5">
        <v>12.6</v>
      </c>
      <c r="AJ7820">
        <v>18.899999999999999</v>
      </c>
      <c r="AK7820">
        <v>21.12</v>
      </c>
      <c r="AL7820" t="s">
        <v>81</v>
      </c>
      <c r="AM7820" t="s">
        <v>82</v>
      </c>
      <c r="AO7820" t="s">
        <v>83</v>
      </c>
      <c r="AP7820" t="s">
        <v>130</v>
      </c>
      <c r="AQ7820" t="s">
        <v>130</v>
      </c>
      <c r="AR7820" t="s">
        <v>82</v>
      </c>
      <c r="AT7820" t="s">
        <v>82</v>
      </c>
      <c r="AW7820" t="s">
        <v>82</v>
      </c>
      <c r="AY7820" t="s">
        <v>8836</v>
      </c>
      <c r="AZ7820" t="s">
        <v>8837</v>
      </c>
      <c r="BA7820" t="s">
        <v>226</v>
      </c>
      <c r="BB7820">
        <v>49507</v>
      </c>
      <c r="BC7820" t="s">
        <v>79</v>
      </c>
      <c r="BH7820" t="s">
        <v>8838</v>
      </c>
      <c r="BI7820" t="s">
        <v>67</v>
      </c>
      <c r="BJ7820">
        <v>383043473</v>
      </c>
    </row>
    <row r="7821" spans="1:62" x14ac:dyDescent="0.25">
      <c r="A7821" t="s">
        <v>36704</v>
      </c>
      <c r="B7821" s="2">
        <v>43571</v>
      </c>
      <c r="C7821" t="s">
        <v>63</v>
      </c>
      <c r="D7821" s="3">
        <v>43489.524930798609</v>
      </c>
      <c r="E7821" t="s">
        <v>117</v>
      </c>
      <c r="H7821" t="s">
        <v>36705</v>
      </c>
      <c r="J7821" t="s">
        <v>36706</v>
      </c>
      <c r="L7821" t="s">
        <v>5686</v>
      </c>
      <c r="M7821" t="s">
        <v>298</v>
      </c>
      <c r="N7821">
        <v>4576</v>
      </c>
      <c r="O7821" t="s">
        <v>70</v>
      </c>
      <c r="Q7821" t="s">
        <v>36707</v>
      </c>
      <c r="S7821" t="s">
        <v>72</v>
      </c>
      <c r="T7821" t="s">
        <v>25045</v>
      </c>
      <c r="U7821" t="s">
        <v>24834</v>
      </c>
      <c r="V7821" t="s">
        <v>820</v>
      </c>
      <c r="W7821" t="s">
        <v>298</v>
      </c>
      <c r="X7821" t="s">
        <v>24835</v>
      </c>
      <c r="Y7821" t="str">
        <f>"43-4081"</f>
        <v>43-4081</v>
      </c>
      <c r="Z7821" t="s">
        <v>1983</v>
      </c>
      <c r="AA7821">
        <v>721110</v>
      </c>
      <c r="AB7821">
        <v>9</v>
      </c>
      <c r="AD7821" t="s">
        <v>79</v>
      </c>
      <c r="AE7821" t="s">
        <v>80</v>
      </c>
      <c r="AF7821">
        <v>40</v>
      </c>
      <c r="AG7821" s="4">
        <v>0</v>
      </c>
      <c r="AH7821" s="4">
        <v>0.99652777777777779</v>
      </c>
      <c r="AI7821" s="5">
        <v>11.99</v>
      </c>
      <c r="AJ7821">
        <v>17.989999999999998</v>
      </c>
      <c r="AL7821" t="s">
        <v>81</v>
      </c>
      <c r="AM7821" t="s">
        <v>82</v>
      </c>
      <c r="AO7821" t="s">
        <v>83</v>
      </c>
      <c r="AR7821" t="s">
        <v>82</v>
      </c>
      <c r="AT7821" t="s">
        <v>82</v>
      </c>
      <c r="AW7821" t="s">
        <v>82</v>
      </c>
      <c r="AY7821" t="s">
        <v>5686</v>
      </c>
      <c r="AZ7821" t="s">
        <v>4750</v>
      </c>
      <c r="BA7821" t="s">
        <v>298</v>
      </c>
      <c r="BB7821">
        <v>4576</v>
      </c>
      <c r="BC7821" t="s">
        <v>79</v>
      </c>
      <c r="BH7821" t="s">
        <v>36706</v>
      </c>
      <c r="BJ7821">
        <v>475128369</v>
      </c>
    </row>
    <row r="7822" spans="1:62" x14ac:dyDescent="0.25">
      <c r="A7822" t="s">
        <v>36808</v>
      </c>
      <c r="B7822" s="2">
        <v>43571</v>
      </c>
      <c r="C7822" t="s">
        <v>63</v>
      </c>
      <c r="D7822" s="3">
        <v>43544.467122858798</v>
      </c>
      <c r="E7822" t="s">
        <v>64</v>
      </c>
      <c r="F7822" s="2">
        <v>43633</v>
      </c>
      <c r="G7822" s="2">
        <v>43723</v>
      </c>
      <c r="H7822" t="s">
        <v>36809</v>
      </c>
      <c r="I7822" t="s">
        <v>36810</v>
      </c>
      <c r="J7822" t="s">
        <v>36811</v>
      </c>
      <c r="K7822" t="s">
        <v>36812</v>
      </c>
      <c r="L7822" t="s">
        <v>17643</v>
      </c>
      <c r="M7822" t="s">
        <v>9587</v>
      </c>
      <c r="N7822">
        <v>2807</v>
      </c>
      <c r="O7822" t="s">
        <v>70</v>
      </c>
      <c r="P7822" t="s">
        <v>67</v>
      </c>
      <c r="Q7822" t="s">
        <v>36813</v>
      </c>
      <c r="S7822" t="s">
        <v>72</v>
      </c>
      <c r="T7822" t="s">
        <v>938</v>
      </c>
      <c r="U7822" t="s">
        <v>939</v>
      </c>
      <c r="V7822" t="s">
        <v>998</v>
      </c>
      <c r="W7822" t="s">
        <v>774</v>
      </c>
      <c r="X7822" t="s">
        <v>1500</v>
      </c>
      <c r="Y7822" t="str">
        <f>"35-2014"</f>
        <v>35-2014</v>
      </c>
      <c r="Z7822" t="s">
        <v>301</v>
      </c>
      <c r="AA7822">
        <v>7225</v>
      </c>
      <c r="AB7822">
        <v>4</v>
      </c>
      <c r="AC7822">
        <v>4</v>
      </c>
      <c r="AD7822" t="s">
        <v>79</v>
      </c>
      <c r="AE7822" t="s">
        <v>80</v>
      </c>
      <c r="AF7822">
        <v>40</v>
      </c>
      <c r="AG7822" s="4">
        <v>0.41666666666666669</v>
      </c>
      <c r="AH7822" s="4">
        <v>0.75</v>
      </c>
      <c r="AI7822" s="5">
        <v>15.75</v>
      </c>
      <c r="AJ7822">
        <v>23.63</v>
      </c>
      <c r="AK7822">
        <v>23.63</v>
      </c>
      <c r="AL7822" t="s">
        <v>81</v>
      </c>
      <c r="AM7822" t="s">
        <v>82</v>
      </c>
      <c r="AO7822" t="s">
        <v>83</v>
      </c>
      <c r="AP7822" t="s">
        <v>67</v>
      </c>
      <c r="AQ7822" t="s">
        <v>67</v>
      </c>
      <c r="AR7822" t="s">
        <v>82</v>
      </c>
      <c r="AT7822" t="s">
        <v>82</v>
      </c>
      <c r="AW7822" t="s">
        <v>72</v>
      </c>
      <c r="AX7822">
        <v>6</v>
      </c>
      <c r="AY7822" t="s">
        <v>17643</v>
      </c>
      <c r="AZ7822" t="s">
        <v>36814</v>
      </c>
      <c r="BA7822" t="s">
        <v>9587</v>
      </c>
      <c r="BB7822">
        <v>2807</v>
      </c>
      <c r="BC7822" t="s">
        <v>87</v>
      </c>
      <c r="BH7822" t="s">
        <v>36815</v>
      </c>
      <c r="BI7822" t="s">
        <v>67</v>
      </c>
      <c r="BJ7822">
        <v>204373520</v>
      </c>
    </row>
    <row r="7823" spans="1:62" x14ac:dyDescent="0.25">
      <c r="A7823" t="s">
        <v>37171</v>
      </c>
      <c r="B7823" s="2">
        <v>43571</v>
      </c>
      <c r="C7823" t="s">
        <v>63</v>
      </c>
      <c r="D7823" s="3">
        <v>43495.445903738429</v>
      </c>
      <c r="E7823" t="s">
        <v>64</v>
      </c>
      <c r="F7823" s="2">
        <v>43571</v>
      </c>
      <c r="G7823" s="2">
        <v>43770</v>
      </c>
      <c r="H7823" t="s">
        <v>37152</v>
      </c>
      <c r="I7823" t="s">
        <v>37153</v>
      </c>
      <c r="J7823" t="s">
        <v>37154</v>
      </c>
      <c r="L7823" t="s">
        <v>4015</v>
      </c>
      <c r="M7823" t="s">
        <v>86</v>
      </c>
      <c r="N7823">
        <v>32407</v>
      </c>
      <c r="O7823" t="s">
        <v>70</v>
      </c>
      <c r="Q7823" t="s">
        <v>37155</v>
      </c>
      <c r="S7823" t="s">
        <v>72</v>
      </c>
      <c r="T7823" t="s">
        <v>37156</v>
      </c>
      <c r="U7823" t="s">
        <v>37157</v>
      </c>
      <c r="V7823" t="s">
        <v>37158</v>
      </c>
      <c r="W7823" t="s">
        <v>86</v>
      </c>
      <c r="X7823" t="s">
        <v>2708</v>
      </c>
      <c r="Y7823" t="str">
        <f>"37-3011"</f>
        <v>37-3011</v>
      </c>
      <c r="Z7823" t="s">
        <v>94</v>
      </c>
      <c r="AA7823">
        <v>561720</v>
      </c>
      <c r="AB7823">
        <v>29</v>
      </c>
      <c r="AC7823">
        <v>29</v>
      </c>
      <c r="AD7823" t="s">
        <v>79</v>
      </c>
      <c r="AE7823" t="s">
        <v>80</v>
      </c>
      <c r="AF7823">
        <v>35</v>
      </c>
      <c r="AG7823" s="4">
        <v>0.29166666666666669</v>
      </c>
      <c r="AH7823" s="4">
        <v>0.625</v>
      </c>
      <c r="AI7823" s="5">
        <v>11.98</v>
      </c>
      <c r="AJ7823">
        <v>0</v>
      </c>
      <c r="AK7823">
        <v>0</v>
      </c>
      <c r="AM7823" t="s">
        <v>82</v>
      </c>
      <c r="AO7823" t="s">
        <v>83</v>
      </c>
      <c r="AR7823" t="s">
        <v>82</v>
      </c>
      <c r="AT7823" t="s">
        <v>82</v>
      </c>
      <c r="AW7823" t="s">
        <v>82</v>
      </c>
      <c r="AY7823" t="s">
        <v>12269</v>
      </c>
      <c r="AZ7823" t="s">
        <v>4016</v>
      </c>
      <c r="BA7823" t="s">
        <v>86</v>
      </c>
      <c r="BB7823">
        <v>32405</v>
      </c>
      <c r="BC7823" t="s">
        <v>87</v>
      </c>
      <c r="BH7823" t="s">
        <v>37172</v>
      </c>
      <c r="BJ7823">
        <v>471936666</v>
      </c>
    </row>
    <row r="7824" spans="1:62" x14ac:dyDescent="0.25">
      <c r="A7824" t="s">
        <v>37187</v>
      </c>
      <c r="B7824" s="2">
        <v>43571</v>
      </c>
      <c r="C7824" t="s">
        <v>63</v>
      </c>
      <c r="D7824" s="3">
        <v>43495.457604907409</v>
      </c>
      <c r="E7824" t="s">
        <v>64</v>
      </c>
      <c r="F7824" s="2">
        <v>43571</v>
      </c>
      <c r="G7824" s="2">
        <v>43770</v>
      </c>
      <c r="H7824" t="s">
        <v>37152</v>
      </c>
      <c r="I7824" t="s">
        <v>37153</v>
      </c>
      <c r="J7824" t="s">
        <v>37154</v>
      </c>
      <c r="L7824" t="s">
        <v>4015</v>
      </c>
      <c r="M7824" t="s">
        <v>86</v>
      </c>
      <c r="N7824">
        <v>32407</v>
      </c>
      <c r="O7824" t="s">
        <v>70</v>
      </c>
      <c r="Q7824" t="s">
        <v>37155</v>
      </c>
      <c r="S7824" t="s">
        <v>72</v>
      </c>
      <c r="T7824" t="s">
        <v>37156</v>
      </c>
      <c r="U7824" t="s">
        <v>37157</v>
      </c>
      <c r="V7824" t="s">
        <v>37158</v>
      </c>
      <c r="W7824" t="s">
        <v>86</v>
      </c>
      <c r="X7824" t="s">
        <v>37188</v>
      </c>
      <c r="Y7824" t="str">
        <f>"43-5081"</f>
        <v>43-5081</v>
      </c>
      <c r="Z7824" t="s">
        <v>11908</v>
      </c>
      <c r="AA7824">
        <v>561720</v>
      </c>
      <c r="AB7824">
        <v>66</v>
      </c>
      <c r="AC7824">
        <v>66</v>
      </c>
      <c r="AD7824" t="s">
        <v>79</v>
      </c>
      <c r="AE7824" t="s">
        <v>80</v>
      </c>
      <c r="AF7824">
        <v>35</v>
      </c>
      <c r="AG7824" s="4">
        <v>0.33333333333333331</v>
      </c>
      <c r="AH7824" s="4">
        <v>0.70833333333333337</v>
      </c>
      <c r="AI7824" s="5">
        <v>11.74</v>
      </c>
      <c r="AJ7824">
        <v>0</v>
      </c>
      <c r="AK7824">
        <v>0</v>
      </c>
      <c r="AM7824" t="s">
        <v>82</v>
      </c>
      <c r="AO7824" t="s">
        <v>83</v>
      </c>
      <c r="AR7824" t="s">
        <v>82</v>
      </c>
      <c r="AT7824" t="s">
        <v>82</v>
      </c>
      <c r="AW7824" t="s">
        <v>82</v>
      </c>
      <c r="AY7824" t="s">
        <v>7151</v>
      </c>
      <c r="AZ7824" t="s">
        <v>3986</v>
      </c>
      <c r="BA7824" t="s">
        <v>86</v>
      </c>
      <c r="BB7824">
        <v>32541</v>
      </c>
      <c r="BC7824" t="s">
        <v>87</v>
      </c>
      <c r="BH7824" t="s">
        <v>37189</v>
      </c>
      <c r="BJ7824">
        <v>471936666</v>
      </c>
    </row>
    <row r="7825" spans="1:62" x14ac:dyDescent="0.25">
      <c r="A7825" t="s">
        <v>37864</v>
      </c>
      <c r="B7825" s="2">
        <v>43571</v>
      </c>
      <c r="C7825" t="s">
        <v>63</v>
      </c>
      <c r="D7825" s="3">
        <v>43532.424203657407</v>
      </c>
      <c r="E7825" t="s">
        <v>282</v>
      </c>
      <c r="F7825" s="2">
        <v>43607</v>
      </c>
      <c r="G7825" s="2">
        <v>43769</v>
      </c>
      <c r="H7825" t="s">
        <v>18010</v>
      </c>
      <c r="J7825" t="s">
        <v>18011</v>
      </c>
      <c r="K7825" t="s">
        <v>18012</v>
      </c>
      <c r="L7825" t="s">
        <v>18013</v>
      </c>
      <c r="M7825" t="s">
        <v>100</v>
      </c>
      <c r="N7825">
        <v>27909</v>
      </c>
      <c r="O7825" t="s">
        <v>70</v>
      </c>
      <c r="Q7825" t="s">
        <v>18014</v>
      </c>
      <c r="S7825" t="s">
        <v>72</v>
      </c>
      <c r="T7825" t="s">
        <v>1738</v>
      </c>
      <c r="U7825" t="s">
        <v>1739</v>
      </c>
      <c r="V7825" t="s">
        <v>1740</v>
      </c>
      <c r="W7825" t="s">
        <v>278</v>
      </c>
      <c r="X7825" t="s">
        <v>18015</v>
      </c>
      <c r="Y7825" t="str">
        <f>"51-3022"</f>
        <v>51-3022</v>
      </c>
      <c r="Z7825" t="s">
        <v>865</v>
      </c>
      <c r="AA7825">
        <v>311710</v>
      </c>
      <c r="AB7825">
        <v>21</v>
      </c>
      <c r="AC7825">
        <v>20</v>
      </c>
      <c r="AD7825" t="s">
        <v>79</v>
      </c>
      <c r="AE7825" t="s">
        <v>80</v>
      </c>
      <c r="AF7825">
        <v>35</v>
      </c>
      <c r="AG7825" s="4">
        <v>0.29166666666666669</v>
      </c>
      <c r="AH7825" s="4">
        <v>0.66666666666666663</v>
      </c>
      <c r="AI7825" s="5">
        <v>10.77</v>
      </c>
      <c r="AJ7825">
        <v>16.16</v>
      </c>
      <c r="AK7825">
        <v>16.16</v>
      </c>
      <c r="AL7825" t="s">
        <v>81</v>
      </c>
      <c r="AM7825" t="s">
        <v>82</v>
      </c>
      <c r="AO7825" t="s">
        <v>83</v>
      </c>
      <c r="AR7825" t="s">
        <v>82</v>
      </c>
      <c r="AT7825" t="s">
        <v>82</v>
      </c>
      <c r="AW7825" t="s">
        <v>82</v>
      </c>
      <c r="AY7825" t="s">
        <v>18016</v>
      </c>
      <c r="AZ7825" t="s">
        <v>17423</v>
      </c>
      <c r="BA7825" t="s">
        <v>100</v>
      </c>
      <c r="BB7825">
        <v>27917</v>
      </c>
      <c r="BC7825" t="s">
        <v>87</v>
      </c>
      <c r="BH7825" t="s">
        <v>18017</v>
      </c>
      <c r="BJ7825">
        <v>561952302</v>
      </c>
    </row>
    <row r="7826" spans="1:62" x14ac:dyDescent="0.25">
      <c r="A7826" t="s">
        <v>37878</v>
      </c>
      <c r="B7826" s="2">
        <v>43571</v>
      </c>
      <c r="C7826" t="s">
        <v>63</v>
      </c>
      <c r="D7826" s="3">
        <v>43518.605462430554</v>
      </c>
      <c r="E7826" t="s">
        <v>282</v>
      </c>
      <c r="F7826" s="2">
        <v>43600</v>
      </c>
      <c r="G7826" s="2">
        <v>43752</v>
      </c>
      <c r="H7826" t="s">
        <v>37879</v>
      </c>
      <c r="I7826" t="s">
        <v>37880</v>
      </c>
      <c r="J7826" t="s">
        <v>37881</v>
      </c>
      <c r="L7826" t="s">
        <v>7320</v>
      </c>
      <c r="M7826" t="s">
        <v>232</v>
      </c>
      <c r="N7826">
        <v>11968</v>
      </c>
      <c r="O7826" t="s">
        <v>70</v>
      </c>
      <c r="Q7826" t="s">
        <v>37882</v>
      </c>
      <c r="S7826" t="s">
        <v>72</v>
      </c>
      <c r="T7826" t="s">
        <v>37883</v>
      </c>
      <c r="U7826" t="s">
        <v>37884</v>
      </c>
      <c r="V7826" t="s">
        <v>232</v>
      </c>
      <c r="W7826" t="s">
        <v>232</v>
      </c>
      <c r="X7826" t="s">
        <v>1292</v>
      </c>
      <c r="Y7826" t="str">
        <f>"35-3021"</f>
        <v>35-3021</v>
      </c>
      <c r="Z7826" t="s">
        <v>354</v>
      </c>
      <c r="AA7826">
        <v>722110</v>
      </c>
      <c r="AB7826">
        <v>11</v>
      </c>
      <c r="AC7826">
        <v>9</v>
      </c>
      <c r="AD7826" t="s">
        <v>79</v>
      </c>
      <c r="AE7826" t="s">
        <v>95</v>
      </c>
      <c r="AF7826">
        <v>40</v>
      </c>
      <c r="AG7826" s="4">
        <v>0.25</v>
      </c>
      <c r="AH7826" s="4">
        <v>0.95833333333333337</v>
      </c>
      <c r="AI7826" s="6">
        <v>12</v>
      </c>
      <c r="AJ7826">
        <v>18</v>
      </c>
      <c r="AL7826" t="s">
        <v>81</v>
      </c>
      <c r="AM7826" t="s">
        <v>82</v>
      </c>
      <c r="AO7826" t="s">
        <v>83</v>
      </c>
      <c r="AR7826" t="s">
        <v>82</v>
      </c>
      <c r="AT7826" t="s">
        <v>82</v>
      </c>
      <c r="AW7826" t="s">
        <v>72</v>
      </c>
      <c r="AX7826">
        <v>3</v>
      </c>
      <c r="AY7826" t="s">
        <v>7320</v>
      </c>
      <c r="AZ7826" t="s">
        <v>6535</v>
      </c>
      <c r="BA7826" t="s">
        <v>232</v>
      </c>
      <c r="BB7826">
        <v>11968</v>
      </c>
      <c r="BC7826" t="s">
        <v>87</v>
      </c>
      <c r="BH7826" t="s">
        <v>37881</v>
      </c>
      <c r="BJ7826">
        <v>461270717</v>
      </c>
    </row>
    <row r="7827" spans="1:62" x14ac:dyDescent="0.25">
      <c r="A7827" t="s">
        <v>38056</v>
      </c>
      <c r="B7827" s="2">
        <v>43571</v>
      </c>
      <c r="C7827" t="s">
        <v>63</v>
      </c>
      <c r="D7827" s="3">
        <v>43518.442945613424</v>
      </c>
      <c r="E7827" t="s">
        <v>64</v>
      </c>
      <c r="F7827" s="2">
        <v>43593</v>
      </c>
      <c r="G7827" s="2">
        <v>43799</v>
      </c>
      <c r="H7827" t="s">
        <v>38057</v>
      </c>
      <c r="J7827" t="s">
        <v>38058</v>
      </c>
      <c r="L7827" t="s">
        <v>38059</v>
      </c>
      <c r="M7827" t="s">
        <v>232</v>
      </c>
      <c r="N7827">
        <v>12144</v>
      </c>
      <c r="O7827" t="s">
        <v>70</v>
      </c>
      <c r="Q7827" t="s">
        <v>38060</v>
      </c>
      <c r="S7827" t="s">
        <v>72</v>
      </c>
      <c r="T7827" t="s">
        <v>2185</v>
      </c>
      <c r="U7827" t="s">
        <v>2186</v>
      </c>
      <c r="V7827" t="s">
        <v>2187</v>
      </c>
      <c r="W7827" t="s">
        <v>232</v>
      </c>
      <c r="X7827" t="s">
        <v>38061</v>
      </c>
      <c r="Y7827" t="str">
        <f>"37-2011"</f>
        <v>37-2011</v>
      </c>
      <c r="Z7827" t="s">
        <v>424</v>
      </c>
      <c r="AA7827">
        <v>561720</v>
      </c>
      <c r="AB7827">
        <v>2</v>
      </c>
      <c r="AC7827">
        <v>2</v>
      </c>
      <c r="AD7827" t="s">
        <v>79</v>
      </c>
      <c r="AE7827" t="s">
        <v>80</v>
      </c>
      <c r="AF7827">
        <v>40</v>
      </c>
      <c r="AG7827" s="4">
        <v>0.33333333333333331</v>
      </c>
      <c r="AH7827" s="4">
        <v>0.70833333333333337</v>
      </c>
      <c r="AI7827" s="5">
        <v>15.03</v>
      </c>
      <c r="AJ7827">
        <v>22.55</v>
      </c>
      <c r="AK7827">
        <v>22.55</v>
      </c>
      <c r="AL7827" t="s">
        <v>81</v>
      </c>
      <c r="AM7827" t="s">
        <v>82</v>
      </c>
      <c r="AO7827" t="s">
        <v>83</v>
      </c>
      <c r="AR7827" t="s">
        <v>82</v>
      </c>
      <c r="AT7827" t="s">
        <v>82</v>
      </c>
      <c r="AW7827" t="s">
        <v>82</v>
      </c>
      <c r="AY7827" t="s">
        <v>20922</v>
      </c>
      <c r="AZ7827" t="s">
        <v>38062</v>
      </c>
      <c r="BA7827" t="s">
        <v>232</v>
      </c>
      <c r="BB7827">
        <v>12144</v>
      </c>
      <c r="BC7827" t="s">
        <v>79</v>
      </c>
      <c r="BH7827" t="s">
        <v>38058</v>
      </c>
      <c r="BJ7827">
        <v>141605076</v>
      </c>
    </row>
    <row r="7828" spans="1:62" x14ac:dyDescent="0.25">
      <c r="A7828" t="s">
        <v>38133</v>
      </c>
      <c r="B7828" s="2">
        <v>43571</v>
      </c>
      <c r="C7828" t="s">
        <v>63</v>
      </c>
      <c r="D7828" s="3">
        <v>43535.293556979166</v>
      </c>
      <c r="E7828" t="s">
        <v>64</v>
      </c>
      <c r="F7828" s="2">
        <v>43617</v>
      </c>
      <c r="G7828" s="2">
        <v>43708</v>
      </c>
      <c r="H7828" t="s">
        <v>38134</v>
      </c>
      <c r="I7828" t="s">
        <v>38135</v>
      </c>
      <c r="J7828" t="s">
        <v>38136</v>
      </c>
      <c r="K7828" t="s">
        <v>67</v>
      </c>
      <c r="L7828" t="s">
        <v>4952</v>
      </c>
      <c r="M7828" t="s">
        <v>278</v>
      </c>
      <c r="N7828">
        <v>22401</v>
      </c>
      <c r="O7828" t="s">
        <v>70</v>
      </c>
      <c r="P7828" t="s">
        <v>67</v>
      </c>
      <c r="Q7828" t="s">
        <v>38137</v>
      </c>
      <c r="S7828" t="s">
        <v>72</v>
      </c>
      <c r="T7828" t="s">
        <v>938</v>
      </c>
      <c r="U7828" t="s">
        <v>939</v>
      </c>
      <c r="V7828" t="s">
        <v>998</v>
      </c>
      <c r="W7828" t="s">
        <v>774</v>
      </c>
      <c r="X7828" t="s">
        <v>38138</v>
      </c>
      <c r="Y7828" t="str">
        <f>"33-9092"</f>
        <v>33-9092</v>
      </c>
      <c r="Z7828" t="s">
        <v>3678</v>
      </c>
      <c r="AA7828">
        <v>713940</v>
      </c>
      <c r="AB7828">
        <v>20</v>
      </c>
      <c r="AC7828">
        <v>20</v>
      </c>
      <c r="AD7828" t="s">
        <v>79</v>
      </c>
      <c r="AE7828" t="s">
        <v>80</v>
      </c>
      <c r="AF7828">
        <v>40</v>
      </c>
      <c r="AG7828" s="4">
        <v>0.45833333333333331</v>
      </c>
      <c r="AH7828" s="4">
        <v>0.83333333333333337</v>
      </c>
      <c r="AI7828" s="5">
        <v>11.88</v>
      </c>
      <c r="AJ7828">
        <v>17.82</v>
      </c>
      <c r="AK7828">
        <v>17.82</v>
      </c>
      <c r="AL7828" t="s">
        <v>81</v>
      </c>
      <c r="AM7828" t="s">
        <v>82</v>
      </c>
      <c r="AO7828" t="s">
        <v>213</v>
      </c>
      <c r="AP7828" t="s">
        <v>67</v>
      </c>
      <c r="AQ7828" t="s">
        <v>67</v>
      </c>
      <c r="AR7828" t="s">
        <v>82</v>
      </c>
      <c r="AT7828" t="s">
        <v>82</v>
      </c>
      <c r="AW7828" t="s">
        <v>82</v>
      </c>
      <c r="AY7828" t="s">
        <v>4952</v>
      </c>
      <c r="AZ7828" t="s">
        <v>10029</v>
      </c>
      <c r="BA7828" t="s">
        <v>278</v>
      </c>
      <c r="BB7828">
        <v>22401</v>
      </c>
      <c r="BC7828" t="s">
        <v>79</v>
      </c>
      <c r="BH7828" t="s">
        <v>38136</v>
      </c>
      <c r="BI7828" t="s">
        <v>67</v>
      </c>
      <c r="BJ7828">
        <v>823180454</v>
      </c>
    </row>
    <row r="7829" spans="1:62" x14ac:dyDescent="0.25">
      <c r="A7829" t="s">
        <v>38190</v>
      </c>
      <c r="B7829" s="2">
        <v>43571</v>
      </c>
      <c r="C7829" t="s">
        <v>63</v>
      </c>
      <c r="D7829" s="3">
        <v>43524.685969212966</v>
      </c>
      <c r="E7829" t="s">
        <v>64</v>
      </c>
      <c r="F7829" s="2">
        <v>43600</v>
      </c>
      <c r="G7829" s="2">
        <v>43753</v>
      </c>
      <c r="H7829" t="s">
        <v>38191</v>
      </c>
      <c r="J7829" t="s">
        <v>38192</v>
      </c>
      <c r="L7829" t="s">
        <v>6283</v>
      </c>
      <c r="M7829" t="s">
        <v>774</v>
      </c>
      <c r="N7829">
        <v>80904</v>
      </c>
      <c r="O7829" t="s">
        <v>70</v>
      </c>
      <c r="Q7829" t="s">
        <v>38193</v>
      </c>
      <c r="S7829" t="s">
        <v>72</v>
      </c>
      <c r="T7829" t="s">
        <v>1150</v>
      </c>
      <c r="U7829" t="s">
        <v>26776</v>
      </c>
      <c r="V7829" t="s">
        <v>4391</v>
      </c>
      <c r="W7829" t="s">
        <v>761</v>
      </c>
      <c r="X7829" t="s">
        <v>1500</v>
      </c>
      <c r="Y7829" t="str">
        <f>"35-2014"</f>
        <v>35-2014</v>
      </c>
      <c r="Z7829" t="s">
        <v>301</v>
      </c>
      <c r="AA7829">
        <v>721110</v>
      </c>
      <c r="AB7829">
        <v>6</v>
      </c>
      <c r="AC7829">
        <v>6</v>
      </c>
      <c r="AD7829" t="s">
        <v>79</v>
      </c>
      <c r="AE7829" t="s">
        <v>80</v>
      </c>
      <c r="AF7829">
        <v>35</v>
      </c>
      <c r="AG7829" s="4">
        <v>0.27083333333333331</v>
      </c>
      <c r="AH7829" s="4">
        <v>0.60416666666666663</v>
      </c>
      <c r="AI7829" s="6">
        <v>13</v>
      </c>
      <c r="AJ7829">
        <v>19.5</v>
      </c>
      <c r="AL7829" t="s">
        <v>81</v>
      </c>
      <c r="AM7829" t="s">
        <v>82</v>
      </c>
      <c r="AO7829" t="s">
        <v>83</v>
      </c>
      <c r="AR7829" t="s">
        <v>82</v>
      </c>
      <c r="AT7829" t="s">
        <v>82</v>
      </c>
      <c r="AW7829" t="s">
        <v>72</v>
      </c>
      <c r="AX7829">
        <v>12</v>
      </c>
      <c r="AY7829" t="s">
        <v>1552</v>
      </c>
      <c r="AZ7829" t="s">
        <v>1554</v>
      </c>
      <c r="BA7829" t="s">
        <v>774</v>
      </c>
      <c r="BB7829">
        <v>80904</v>
      </c>
      <c r="BC7829" t="s">
        <v>87</v>
      </c>
      <c r="BH7829" t="s">
        <v>38194</v>
      </c>
      <c r="BJ7829">
        <v>463419408</v>
      </c>
    </row>
    <row r="7830" spans="1:62" x14ac:dyDescent="0.25">
      <c r="A7830" t="s">
        <v>38210</v>
      </c>
      <c r="B7830" s="2">
        <v>43571</v>
      </c>
      <c r="C7830" t="s">
        <v>63</v>
      </c>
      <c r="D7830" s="3">
        <v>43524.691443055555</v>
      </c>
      <c r="E7830" t="s">
        <v>64</v>
      </c>
      <c r="F7830" s="2">
        <v>43600</v>
      </c>
      <c r="G7830" s="2">
        <v>43753</v>
      </c>
      <c r="H7830" t="s">
        <v>38191</v>
      </c>
      <c r="J7830" t="s">
        <v>38192</v>
      </c>
      <c r="L7830" t="s">
        <v>6283</v>
      </c>
      <c r="M7830" t="s">
        <v>774</v>
      </c>
      <c r="N7830">
        <v>80904</v>
      </c>
      <c r="O7830" t="s">
        <v>70</v>
      </c>
      <c r="Q7830" t="s">
        <v>38193</v>
      </c>
      <c r="S7830" t="s">
        <v>72</v>
      </c>
      <c r="T7830" t="s">
        <v>1150</v>
      </c>
      <c r="U7830" t="s">
        <v>26776</v>
      </c>
      <c r="V7830" t="s">
        <v>4391</v>
      </c>
      <c r="W7830" t="s">
        <v>761</v>
      </c>
      <c r="X7830" t="s">
        <v>3266</v>
      </c>
      <c r="Y7830" t="str">
        <f>"35-9021"</f>
        <v>35-9021</v>
      </c>
      <c r="Z7830" t="s">
        <v>315</v>
      </c>
      <c r="AA7830">
        <v>721110</v>
      </c>
      <c r="AB7830">
        <v>5</v>
      </c>
      <c r="AC7830">
        <v>5</v>
      </c>
      <c r="AD7830" t="s">
        <v>79</v>
      </c>
      <c r="AE7830" t="s">
        <v>80</v>
      </c>
      <c r="AF7830">
        <v>35</v>
      </c>
      <c r="AG7830" s="4">
        <v>0.27083333333333331</v>
      </c>
      <c r="AH7830" s="4">
        <v>0.60416666666666663</v>
      </c>
      <c r="AI7830" s="6">
        <v>13</v>
      </c>
      <c r="AJ7830">
        <v>19.5</v>
      </c>
      <c r="AL7830" t="s">
        <v>81</v>
      </c>
      <c r="AM7830" t="s">
        <v>82</v>
      </c>
      <c r="AO7830" t="s">
        <v>83</v>
      </c>
      <c r="AR7830" t="s">
        <v>82</v>
      </c>
      <c r="AT7830" t="s">
        <v>82</v>
      </c>
      <c r="AW7830" t="s">
        <v>82</v>
      </c>
      <c r="AY7830" t="s">
        <v>1552</v>
      </c>
      <c r="AZ7830" t="s">
        <v>1554</v>
      </c>
      <c r="BA7830" t="s">
        <v>774</v>
      </c>
      <c r="BB7830">
        <v>80904</v>
      </c>
      <c r="BC7830" t="s">
        <v>87</v>
      </c>
      <c r="BH7830" t="s">
        <v>38194</v>
      </c>
      <c r="BJ7830">
        <v>463419408</v>
      </c>
    </row>
    <row r="7831" spans="1:62" x14ac:dyDescent="0.25">
      <c r="A7831" t="s">
        <v>38241</v>
      </c>
      <c r="B7831" s="2">
        <v>43571</v>
      </c>
      <c r="C7831" t="s">
        <v>63</v>
      </c>
      <c r="D7831" s="3">
        <v>43524.697800543981</v>
      </c>
      <c r="E7831" t="s">
        <v>64</v>
      </c>
      <c r="F7831" s="2">
        <v>43600</v>
      </c>
      <c r="G7831" s="2">
        <v>43753</v>
      </c>
      <c r="H7831" t="s">
        <v>38191</v>
      </c>
      <c r="J7831" t="s">
        <v>38192</v>
      </c>
      <c r="L7831" t="s">
        <v>6283</v>
      </c>
      <c r="M7831" t="s">
        <v>774</v>
      </c>
      <c r="N7831">
        <v>80904</v>
      </c>
      <c r="O7831" t="s">
        <v>70</v>
      </c>
      <c r="Q7831" t="s">
        <v>38193</v>
      </c>
      <c r="S7831" t="s">
        <v>72</v>
      </c>
      <c r="T7831" t="s">
        <v>1150</v>
      </c>
      <c r="U7831" t="s">
        <v>26776</v>
      </c>
      <c r="V7831" t="s">
        <v>4391</v>
      </c>
      <c r="W7831" t="s">
        <v>761</v>
      </c>
      <c r="X7831" t="s">
        <v>38242</v>
      </c>
      <c r="Y7831" t="str">
        <f>"37-2012"</f>
        <v>37-2012</v>
      </c>
      <c r="Z7831" t="s">
        <v>373</v>
      </c>
      <c r="AA7831">
        <v>721110</v>
      </c>
      <c r="AB7831">
        <v>5</v>
      </c>
      <c r="AC7831">
        <v>5</v>
      </c>
      <c r="AD7831" t="s">
        <v>79</v>
      </c>
      <c r="AE7831" t="s">
        <v>80</v>
      </c>
      <c r="AF7831">
        <v>35</v>
      </c>
      <c r="AG7831" s="4">
        <v>0.27083333333333331</v>
      </c>
      <c r="AH7831" s="4">
        <v>0.60416666666666663</v>
      </c>
      <c r="AI7831" s="6">
        <v>13</v>
      </c>
      <c r="AJ7831">
        <v>19.5</v>
      </c>
      <c r="AL7831" t="s">
        <v>81</v>
      </c>
      <c r="AM7831" t="s">
        <v>82</v>
      </c>
      <c r="AO7831" t="s">
        <v>83</v>
      </c>
      <c r="AR7831" t="s">
        <v>82</v>
      </c>
      <c r="AT7831" t="s">
        <v>82</v>
      </c>
      <c r="AW7831" t="s">
        <v>82</v>
      </c>
      <c r="AY7831" t="s">
        <v>1552</v>
      </c>
      <c r="AZ7831" t="s">
        <v>1554</v>
      </c>
      <c r="BA7831" t="s">
        <v>774</v>
      </c>
      <c r="BB7831">
        <v>80904</v>
      </c>
      <c r="BC7831" t="s">
        <v>87</v>
      </c>
      <c r="BH7831" t="s">
        <v>38194</v>
      </c>
      <c r="BJ7831">
        <v>463419408</v>
      </c>
    </row>
    <row r="7832" spans="1:62" x14ac:dyDescent="0.25">
      <c r="A7832" t="s">
        <v>38360</v>
      </c>
      <c r="B7832" s="2">
        <v>43571</v>
      </c>
      <c r="C7832" t="s">
        <v>63</v>
      </c>
      <c r="D7832" s="3">
        <v>43531.59559837963</v>
      </c>
      <c r="E7832" t="s">
        <v>64</v>
      </c>
      <c r="F7832" s="2">
        <v>43606</v>
      </c>
      <c r="G7832" s="2">
        <v>43799</v>
      </c>
      <c r="H7832" t="s">
        <v>38361</v>
      </c>
      <c r="J7832" t="s">
        <v>38362</v>
      </c>
      <c r="L7832" t="s">
        <v>29534</v>
      </c>
      <c r="M7832" t="s">
        <v>298</v>
      </c>
      <c r="N7832">
        <v>4967</v>
      </c>
      <c r="O7832" t="s">
        <v>70</v>
      </c>
      <c r="Q7832" t="s">
        <v>38363</v>
      </c>
      <c r="S7832" t="s">
        <v>72</v>
      </c>
      <c r="T7832" t="s">
        <v>878</v>
      </c>
      <c r="U7832" t="s">
        <v>2327</v>
      </c>
      <c r="V7832" t="s">
        <v>880</v>
      </c>
      <c r="W7832" t="s">
        <v>881</v>
      </c>
      <c r="X7832" t="s">
        <v>1092</v>
      </c>
      <c r="Y7832" t="str">
        <f>"45-4011"</f>
        <v>45-4011</v>
      </c>
      <c r="Z7832" t="s">
        <v>763</v>
      </c>
      <c r="AA7832">
        <v>115310</v>
      </c>
      <c r="AB7832">
        <v>45</v>
      </c>
      <c r="AC7832">
        <v>45</v>
      </c>
      <c r="AD7832" t="s">
        <v>79</v>
      </c>
      <c r="AE7832" t="s">
        <v>80</v>
      </c>
      <c r="AF7832">
        <v>35</v>
      </c>
      <c r="AG7832" s="4">
        <v>0.33333333333333331</v>
      </c>
      <c r="AH7832" s="4">
        <v>0.66666666666666663</v>
      </c>
      <c r="AI7832" s="5">
        <v>15.06</v>
      </c>
      <c r="AJ7832">
        <v>22.59</v>
      </c>
      <c r="AK7832">
        <v>23.18</v>
      </c>
      <c r="AL7832" t="s">
        <v>81</v>
      </c>
      <c r="AM7832" t="s">
        <v>82</v>
      </c>
      <c r="AO7832" t="s">
        <v>83</v>
      </c>
      <c r="AR7832" t="s">
        <v>82</v>
      </c>
      <c r="AT7832" t="s">
        <v>82</v>
      </c>
      <c r="AW7832" t="s">
        <v>82</v>
      </c>
      <c r="AY7832" t="s">
        <v>8048</v>
      </c>
      <c r="AZ7832" t="s">
        <v>37715</v>
      </c>
      <c r="BA7832" t="s">
        <v>298</v>
      </c>
      <c r="BB7832">
        <v>4732</v>
      </c>
      <c r="BC7832" t="s">
        <v>79</v>
      </c>
      <c r="BH7832" t="s">
        <v>38364</v>
      </c>
      <c r="BJ7832">
        <v>10531281</v>
      </c>
    </row>
    <row r="7833" spans="1:62" x14ac:dyDescent="0.25">
      <c r="A7833" t="s">
        <v>38375</v>
      </c>
      <c r="B7833" s="2">
        <v>43571</v>
      </c>
      <c r="C7833" t="s">
        <v>63</v>
      </c>
      <c r="D7833" s="3">
        <v>43530.332228587962</v>
      </c>
      <c r="E7833" t="s">
        <v>282</v>
      </c>
      <c r="F7833" s="2">
        <v>43606</v>
      </c>
      <c r="G7833" s="2">
        <v>43799</v>
      </c>
      <c r="H7833" t="s">
        <v>30198</v>
      </c>
      <c r="J7833" t="s">
        <v>30199</v>
      </c>
      <c r="L7833" t="s">
        <v>12061</v>
      </c>
      <c r="M7833" t="s">
        <v>232</v>
      </c>
      <c r="N7833">
        <v>12534</v>
      </c>
      <c r="O7833" t="s">
        <v>70</v>
      </c>
      <c r="Q7833" t="s">
        <v>30200</v>
      </c>
      <c r="S7833" t="s">
        <v>72</v>
      </c>
      <c r="T7833" t="s">
        <v>2185</v>
      </c>
      <c r="U7833" t="s">
        <v>2186</v>
      </c>
      <c r="V7833" t="s">
        <v>2187</v>
      </c>
      <c r="W7833" t="s">
        <v>232</v>
      </c>
      <c r="X7833" t="s">
        <v>30201</v>
      </c>
      <c r="Y7833" t="str">
        <f>"47-3012"</f>
        <v>47-3012</v>
      </c>
      <c r="Z7833" t="s">
        <v>1540</v>
      </c>
      <c r="AA7833">
        <v>236118</v>
      </c>
      <c r="AB7833">
        <v>3</v>
      </c>
      <c r="AC7833">
        <v>3</v>
      </c>
      <c r="AD7833" t="s">
        <v>79</v>
      </c>
      <c r="AE7833" t="s">
        <v>80</v>
      </c>
      <c r="AF7833">
        <v>40</v>
      </c>
      <c r="AG7833" s="4">
        <v>0.33333333333333331</v>
      </c>
      <c r="AH7833" s="4">
        <v>0.70833333333333337</v>
      </c>
      <c r="AI7833" s="5">
        <v>14.38</v>
      </c>
      <c r="AJ7833">
        <v>21.57</v>
      </c>
      <c r="AK7833">
        <v>21.57</v>
      </c>
      <c r="AL7833" t="s">
        <v>81</v>
      </c>
      <c r="AM7833" t="s">
        <v>82</v>
      </c>
      <c r="AO7833" t="s">
        <v>83</v>
      </c>
      <c r="AR7833" t="s">
        <v>82</v>
      </c>
      <c r="AT7833" t="s">
        <v>82</v>
      </c>
      <c r="AW7833" t="s">
        <v>72</v>
      </c>
      <c r="AX7833">
        <v>1</v>
      </c>
      <c r="AY7833" t="s">
        <v>12061</v>
      </c>
      <c r="AZ7833" t="s">
        <v>29027</v>
      </c>
      <c r="BA7833" t="s">
        <v>232</v>
      </c>
      <c r="BB7833">
        <v>12534</v>
      </c>
      <c r="BC7833" t="s">
        <v>79</v>
      </c>
      <c r="BH7833" t="s">
        <v>30199</v>
      </c>
      <c r="BJ7833">
        <v>832158573</v>
      </c>
    </row>
    <row r="7834" spans="1:62" x14ac:dyDescent="0.25">
      <c r="A7834" t="s">
        <v>493</v>
      </c>
      <c r="B7834" s="2">
        <v>43572</v>
      </c>
      <c r="C7834" t="s">
        <v>63</v>
      </c>
      <c r="D7834" s="3">
        <v>43472.381727337961</v>
      </c>
      <c r="E7834" t="s">
        <v>64</v>
      </c>
      <c r="F7834" s="2">
        <v>43556</v>
      </c>
      <c r="G7834" s="2">
        <v>43799</v>
      </c>
      <c r="H7834" t="s">
        <v>494</v>
      </c>
      <c r="I7834" t="s">
        <v>495</v>
      </c>
      <c r="J7834" t="s">
        <v>496</v>
      </c>
      <c r="K7834" t="s">
        <v>497</v>
      </c>
      <c r="L7834" t="s">
        <v>498</v>
      </c>
      <c r="M7834" t="s">
        <v>298</v>
      </c>
      <c r="N7834">
        <v>4090</v>
      </c>
      <c r="O7834" t="s">
        <v>70</v>
      </c>
      <c r="P7834" t="s">
        <v>67</v>
      </c>
      <c r="Q7834" t="s">
        <v>499</v>
      </c>
      <c r="S7834" t="s">
        <v>72</v>
      </c>
      <c r="T7834" t="s">
        <v>275</v>
      </c>
      <c r="U7834" t="s">
        <v>276</v>
      </c>
      <c r="V7834" t="s">
        <v>277</v>
      </c>
      <c r="W7834" t="s">
        <v>278</v>
      </c>
      <c r="X7834" t="s">
        <v>379</v>
      </c>
      <c r="Y7834" t="str">
        <f>"37-2012"</f>
        <v>37-2012</v>
      </c>
      <c r="Z7834" t="s">
        <v>373</v>
      </c>
      <c r="AA7834">
        <v>721110</v>
      </c>
      <c r="AB7834">
        <v>34</v>
      </c>
      <c r="AC7834">
        <v>17</v>
      </c>
      <c r="AD7834" t="s">
        <v>79</v>
      </c>
      <c r="AE7834" t="s">
        <v>95</v>
      </c>
      <c r="AF7834">
        <v>35</v>
      </c>
      <c r="AG7834" s="4">
        <v>0.29166666666666669</v>
      </c>
      <c r="AH7834" s="4">
        <v>0.95833333333333337</v>
      </c>
      <c r="AI7834" s="5">
        <v>11.15</v>
      </c>
      <c r="AJ7834">
        <v>16.73</v>
      </c>
      <c r="AL7834" t="s">
        <v>81</v>
      </c>
      <c r="AM7834" t="s">
        <v>82</v>
      </c>
      <c r="AO7834" t="s">
        <v>83</v>
      </c>
      <c r="AP7834" t="s">
        <v>67</v>
      </c>
      <c r="AQ7834" t="s">
        <v>67</v>
      </c>
      <c r="AR7834" t="s">
        <v>82</v>
      </c>
      <c r="AT7834" t="s">
        <v>82</v>
      </c>
      <c r="AW7834" t="s">
        <v>72</v>
      </c>
      <c r="AX7834">
        <v>3</v>
      </c>
      <c r="AY7834" t="s">
        <v>498</v>
      </c>
      <c r="AZ7834" t="s">
        <v>302</v>
      </c>
      <c r="BA7834" t="s">
        <v>298</v>
      </c>
      <c r="BB7834">
        <v>4090</v>
      </c>
      <c r="BC7834" t="s">
        <v>87</v>
      </c>
      <c r="BH7834" t="s">
        <v>497</v>
      </c>
      <c r="BI7834" t="s">
        <v>67</v>
      </c>
      <c r="BJ7834">
        <v>10502564</v>
      </c>
    </row>
    <row r="7835" spans="1:62" x14ac:dyDescent="0.25">
      <c r="A7835" t="s">
        <v>500</v>
      </c>
      <c r="B7835" s="2">
        <v>43572</v>
      </c>
      <c r="C7835" t="s">
        <v>63</v>
      </c>
      <c r="D7835" s="3">
        <v>43472.383051377314</v>
      </c>
      <c r="E7835" t="s">
        <v>64</v>
      </c>
      <c r="F7835" s="2">
        <v>43556</v>
      </c>
      <c r="G7835" s="2">
        <v>43753</v>
      </c>
      <c r="H7835" t="s">
        <v>494</v>
      </c>
      <c r="I7835" t="s">
        <v>501</v>
      </c>
      <c r="J7835" t="s">
        <v>496</v>
      </c>
      <c r="K7835" t="s">
        <v>497</v>
      </c>
      <c r="L7835" t="s">
        <v>498</v>
      </c>
      <c r="M7835" t="s">
        <v>298</v>
      </c>
      <c r="N7835">
        <v>4090</v>
      </c>
      <c r="O7835" t="s">
        <v>70</v>
      </c>
      <c r="P7835" t="s">
        <v>67</v>
      </c>
      <c r="Q7835" t="s">
        <v>499</v>
      </c>
      <c r="S7835" t="s">
        <v>72</v>
      </c>
      <c r="T7835" t="s">
        <v>275</v>
      </c>
      <c r="U7835" t="s">
        <v>276</v>
      </c>
      <c r="V7835" t="s">
        <v>277</v>
      </c>
      <c r="W7835" t="s">
        <v>278</v>
      </c>
      <c r="X7835" t="s">
        <v>300</v>
      </c>
      <c r="Y7835" t="str">
        <f>"35-2014"</f>
        <v>35-2014</v>
      </c>
      <c r="Z7835" t="s">
        <v>301</v>
      </c>
      <c r="AA7835">
        <v>721110</v>
      </c>
      <c r="AB7835">
        <v>10</v>
      </c>
      <c r="AC7835">
        <v>10</v>
      </c>
      <c r="AD7835" t="s">
        <v>79</v>
      </c>
      <c r="AE7835" t="s">
        <v>95</v>
      </c>
      <c r="AF7835">
        <v>35</v>
      </c>
      <c r="AG7835" s="4">
        <v>0.29166666666666669</v>
      </c>
      <c r="AH7835" s="4">
        <v>0.95833333333333337</v>
      </c>
      <c r="AI7835" s="5">
        <v>12.35</v>
      </c>
      <c r="AJ7835">
        <v>18.53</v>
      </c>
      <c r="AL7835" t="s">
        <v>81</v>
      </c>
      <c r="AM7835" t="s">
        <v>82</v>
      </c>
      <c r="AO7835" t="s">
        <v>83</v>
      </c>
      <c r="AP7835" t="s">
        <v>67</v>
      </c>
      <c r="AQ7835" t="s">
        <v>67</v>
      </c>
      <c r="AR7835" t="s">
        <v>82</v>
      </c>
      <c r="AT7835" t="s">
        <v>82</v>
      </c>
      <c r="AW7835" t="s">
        <v>72</v>
      </c>
      <c r="AX7835">
        <v>12</v>
      </c>
      <c r="AY7835" t="s">
        <v>498</v>
      </c>
      <c r="AZ7835" t="s">
        <v>302</v>
      </c>
      <c r="BA7835" t="s">
        <v>298</v>
      </c>
      <c r="BB7835">
        <v>4090</v>
      </c>
      <c r="BC7835" t="s">
        <v>87</v>
      </c>
      <c r="BH7835" t="s">
        <v>502</v>
      </c>
      <c r="BI7835" t="s">
        <v>67</v>
      </c>
      <c r="BJ7835">
        <v>10502564</v>
      </c>
    </row>
    <row r="7836" spans="1:62" x14ac:dyDescent="0.25">
      <c r="A7836" t="s">
        <v>16070</v>
      </c>
      <c r="B7836" s="2">
        <v>43572</v>
      </c>
      <c r="C7836" t="s">
        <v>63</v>
      </c>
      <c r="D7836" s="3">
        <v>43490.228590069448</v>
      </c>
      <c r="E7836" t="s">
        <v>64</v>
      </c>
      <c r="F7836" s="2">
        <v>43579</v>
      </c>
      <c r="G7836" s="2">
        <v>43754</v>
      </c>
      <c r="H7836" t="s">
        <v>16071</v>
      </c>
      <c r="I7836" t="s">
        <v>67</v>
      </c>
      <c r="J7836" t="s">
        <v>16072</v>
      </c>
      <c r="K7836" t="s">
        <v>16073</v>
      </c>
      <c r="L7836" t="s">
        <v>360</v>
      </c>
      <c r="M7836" t="s">
        <v>207</v>
      </c>
      <c r="N7836">
        <v>2554</v>
      </c>
      <c r="O7836" t="s">
        <v>70</v>
      </c>
      <c r="P7836" t="s">
        <v>67</v>
      </c>
      <c r="Q7836" t="s">
        <v>16074</v>
      </c>
      <c r="S7836" t="s">
        <v>72</v>
      </c>
      <c r="T7836" t="s">
        <v>275</v>
      </c>
      <c r="U7836" t="s">
        <v>276</v>
      </c>
      <c r="V7836" t="s">
        <v>277</v>
      </c>
      <c r="W7836" t="s">
        <v>278</v>
      </c>
      <c r="X7836" t="s">
        <v>16075</v>
      </c>
      <c r="Y7836" t="str">
        <f>"35-9021"</f>
        <v>35-9021</v>
      </c>
      <c r="Z7836" t="s">
        <v>315</v>
      </c>
      <c r="AA7836">
        <v>721110</v>
      </c>
      <c r="AB7836">
        <v>7</v>
      </c>
      <c r="AC7836">
        <v>7</v>
      </c>
      <c r="AD7836" t="s">
        <v>79</v>
      </c>
      <c r="AE7836" t="s">
        <v>80</v>
      </c>
      <c r="AF7836">
        <v>35</v>
      </c>
      <c r="AG7836" s="4">
        <v>0.41666666666666669</v>
      </c>
      <c r="AH7836" s="4">
        <v>0</v>
      </c>
      <c r="AI7836" s="5">
        <v>12.37</v>
      </c>
      <c r="AJ7836">
        <v>18.559999999999999</v>
      </c>
      <c r="AL7836" t="s">
        <v>81</v>
      </c>
      <c r="AM7836" t="s">
        <v>82</v>
      </c>
      <c r="AO7836" t="s">
        <v>83</v>
      </c>
      <c r="AP7836" t="s">
        <v>67</v>
      </c>
      <c r="AQ7836" t="s">
        <v>67</v>
      </c>
      <c r="AR7836" t="s">
        <v>82</v>
      </c>
      <c r="AT7836" t="s">
        <v>82</v>
      </c>
      <c r="AW7836" t="s">
        <v>72</v>
      </c>
      <c r="AX7836">
        <v>3</v>
      </c>
      <c r="AY7836" t="s">
        <v>360</v>
      </c>
      <c r="AZ7836" t="s">
        <v>360</v>
      </c>
      <c r="BA7836" t="s">
        <v>207</v>
      </c>
      <c r="BB7836">
        <v>2554</v>
      </c>
      <c r="BC7836" t="s">
        <v>87</v>
      </c>
      <c r="BH7836" t="s">
        <v>16073</v>
      </c>
      <c r="BI7836" t="s">
        <v>67</v>
      </c>
      <c r="BJ7836">
        <v>42756940</v>
      </c>
    </row>
    <row r="7837" spans="1:62" x14ac:dyDescent="0.25">
      <c r="A7837" t="s">
        <v>31223</v>
      </c>
      <c r="B7837" s="2">
        <v>43572</v>
      </c>
      <c r="C7837" t="s">
        <v>63</v>
      </c>
      <c r="D7837" s="3">
        <v>43472.386963888886</v>
      </c>
      <c r="E7837" t="s">
        <v>117</v>
      </c>
      <c r="H7837" t="s">
        <v>31224</v>
      </c>
      <c r="J7837" t="s">
        <v>31225</v>
      </c>
      <c r="L7837" t="s">
        <v>9032</v>
      </c>
      <c r="M7837" t="s">
        <v>147</v>
      </c>
      <c r="N7837">
        <v>19047</v>
      </c>
      <c r="O7837" t="s">
        <v>70</v>
      </c>
      <c r="Q7837" t="s">
        <v>31226</v>
      </c>
      <c r="S7837" t="s">
        <v>72</v>
      </c>
      <c r="T7837" t="s">
        <v>25279</v>
      </c>
      <c r="U7837" t="s">
        <v>25280</v>
      </c>
      <c r="V7837" t="s">
        <v>244</v>
      </c>
      <c r="W7837" t="s">
        <v>147</v>
      </c>
      <c r="X7837" t="s">
        <v>1758</v>
      </c>
      <c r="Y7837" t="str">
        <f>"37-3011"</f>
        <v>37-3011</v>
      </c>
      <c r="Z7837" t="s">
        <v>94</v>
      </c>
      <c r="AA7837">
        <v>56173</v>
      </c>
      <c r="AB7837">
        <v>30</v>
      </c>
      <c r="AD7837" t="s">
        <v>79</v>
      </c>
      <c r="AE7837" t="s">
        <v>80</v>
      </c>
      <c r="AF7837">
        <v>15.35</v>
      </c>
      <c r="AG7837" s="4">
        <v>0.25</v>
      </c>
      <c r="AH7837" s="4">
        <v>0.79166666666666663</v>
      </c>
      <c r="AI7837" s="5">
        <v>15.35</v>
      </c>
      <c r="AJ7837">
        <v>23.03</v>
      </c>
      <c r="AL7837" t="s">
        <v>81</v>
      </c>
      <c r="AM7837" t="s">
        <v>82</v>
      </c>
      <c r="AO7837" t="s">
        <v>83</v>
      </c>
      <c r="AP7837" t="s">
        <v>67</v>
      </c>
      <c r="AQ7837" t="s">
        <v>67</v>
      </c>
      <c r="AR7837" t="s">
        <v>82</v>
      </c>
      <c r="AT7837" t="s">
        <v>82</v>
      </c>
      <c r="AW7837" t="s">
        <v>82</v>
      </c>
      <c r="AY7837" t="s">
        <v>9032</v>
      </c>
      <c r="AZ7837" t="s">
        <v>9032</v>
      </c>
      <c r="BA7837" t="s">
        <v>147</v>
      </c>
      <c r="BB7837">
        <v>19047</v>
      </c>
      <c r="BC7837" t="s">
        <v>79</v>
      </c>
      <c r="BH7837" t="s">
        <v>31225</v>
      </c>
      <c r="BJ7837">
        <v>232812094</v>
      </c>
    </row>
    <row r="7838" spans="1:62" x14ac:dyDescent="0.25">
      <c r="A7838" t="s">
        <v>35034</v>
      </c>
      <c r="B7838" s="2">
        <v>43572</v>
      </c>
      <c r="C7838" t="s">
        <v>63</v>
      </c>
      <c r="D7838" s="3">
        <v>43472.400203263889</v>
      </c>
      <c r="E7838" t="s">
        <v>117</v>
      </c>
      <c r="H7838" t="s">
        <v>35035</v>
      </c>
      <c r="I7838" t="s">
        <v>35035</v>
      </c>
      <c r="J7838" t="s">
        <v>35036</v>
      </c>
      <c r="K7838" t="s">
        <v>35037</v>
      </c>
      <c r="L7838" t="s">
        <v>2443</v>
      </c>
      <c r="M7838" t="s">
        <v>774</v>
      </c>
      <c r="N7838">
        <v>80487</v>
      </c>
      <c r="O7838" t="s">
        <v>70</v>
      </c>
      <c r="Q7838" t="s">
        <v>35038</v>
      </c>
      <c r="S7838" t="s">
        <v>72</v>
      </c>
      <c r="T7838" t="s">
        <v>6561</v>
      </c>
      <c r="U7838" t="s">
        <v>6562</v>
      </c>
      <c r="V7838" t="s">
        <v>6563</v>
      </c>
      <c r="W7838" t="s">
        <v>76</v>
      </c>
      <c r="X7838" t="s">
        <v>93</v>
      </c>
      <c r="Y7838" t="str">
        <f>"37-3011"</f>
        <v>37-3011</v>
      </c>
      <c r="Z7838" t="s">
        <v>94</v>
      </c>
      <c r="AA7838">
        <v>561730</v>
      </c>
      <c r="AB7838">
        <v>5</v>
      </c>
      <c r="AD7838" t="s">
        <v>79</v>
      </c>
      <c r="AE7838" t="s">
        <v>80</v>
      </c>
      <c r="AF7838">
        <v>40</v>
      </c>
      <c r="AG7838" s="4">
        <v>0.29166666666666669</v>
      </c>
      <c r="AH7838" s="4">
        <v>0.66666666666666663</v>
      </c>
      <c r="AI7838" s="5">
        <v>17.5</v>
      </c>
      <c r="AJ7838">
        <v>0</v>
      </c>
      <c r="AK7838">
        <v>0</v>
      </c>
      <c r="AL7838" t="s">
        <v>81</v>
      </c>
      <c r="AM7838" t="s">
        <v>82</v>
      </c>
      <c r="AO7838" t="s">
        <v>83</v>
      </c>
      <c r="AR7838" t="s">
        <v>82</v>
      </c>
      <c r="AT7838" t="s">
        <v>82</v>
      </c>
      <c r="AW7838" t="s">
        <v>82</v>
      </c>
      <c r="AY7838" t="s">
        <v>2443</v>
      </c>
      <c r="AZ7838" t="s">
        <v>16200</v>
      </c>
      <c r="BA7838" t="s">
        <v>774</v>
      </c>
      <c r="BB7838">
        <v>80487</v>
      </c>
      <c r="BC7838" t="s">
        <v>79</v>
      </c>
      <c r="BH7838" t="s">
        <v>35036</v>
      </c>
      <c r="BI7838" t="s">
        <v>35037</v>
      </c>
      <c r="BJ7838">
        <v>273758605</v>
      </c>
    </row>
    <row r="7839" spans="1:62" x14ac:dyDescent="0.25">
      <c r="A7839" t="s">
        <v>36721</v>
      </c>
      <c r="B7839" s="2">
        <v>43572</v>
      </c>
      <c r="C7839" t="s">
        <v>63</v>
      </c>
      <c r="D7839" s="3">
        <v>43488.380183344911</v>
      </c>
      <c r="E7839" t="s">
        <v>64</v>
      </c>
      <c r="F7839" s="2">
        <v>43564</v>
      </c>
      <c r="G7839" s="2">
        <v>43784</v>
      </c>
      <c r="H7839" t="s">
        <v>35070</v>
      </c>
      <c r="I7839" t="s">
        <v>35071</v>
      </c>
      <c r="J7839" t="s">
        <v>35075</v>
      </c>
      <c r="L7839" t="s">
        <v>35074</v>
      </c>
      <c r="M7839" t="s">
        <v>166</v>
      </c>
      <c r="N7839">
        <v>84532</v>
      </c>
      <c r="O7839" t="s">
        <v>70</v>
      </c>
      <c r="P7839" t="s">
        <v>67</v>
      </c>
      <c r="Q7839" t="s">
        <v>35073</v>
      </c>
      <c r="S7839" t="s">
        <v>72</v>
      </c>
      <c r="T7839" t="s">
        <v>873</v>
      </c>
      <c r="U7839" t="s">
        <v>874</v>
      </c>
      <c r="V7839" t="s">
        <v>182</v>
      </c>
      <c r="W7839" t="s">
        <v>166</v>
      </c>
      <c r="X7839" t="s">
        <v>36722</v>
      </c>
      <c r="Y7839" t="str">
        <f>"35-9011"</f>
        <v>35-9011</v>
      </c>
      <c r="Z7839" t="s">
        <v>1925</v>
      </c>
      <c r="AA7839">
        <v>721110</v>
      </c>
      <c r="AB7839">
        <v>10</v>
      </c>
      <c r="AC7839">
        <v>10</v>
      </c>
      <c r="AD7839" t="s">
        <v>79</v>
      </c>
      <c r="AE7839" t="s">
        <v>80</v>
      </c>
      <c r="AF7839">
        <v>35</v>
      </c>
      <c r="AG7839" s="4">
        <v>0.33333333333333331</v>
      </c>
      <c r="AH7839" s="4">
        <v>0.875</v>
      </c>
      <c r="AI7839" s="5">
        <v>11.57</v>
      </c>
      <c r="AJ7839">
        <v>17.350000000000001</v>
      </c>
      <c r="AL7839" t="s">
        <v>81</v>
      </c>
      <c r="AM7839" t="s">
        <v>82</v>
      </c>
      <c r="AO7839" t="s">
        <v>83</v>
      </c>
      <c r="AP7839" t="s">
        <v>662</v>
      </c>
      <c r="AQ7839" t="s">
        <v>662</v>
      </c>
      <c r="AR7839" t="s">
        <v>82</v>
      </c>
      <c r="AT7839" t="s">
        <v>82</v>
      </c>
      <c r="AW7839" t="s">
        <v>82</v>
      </c>
      <c r="AY7839" t="s">
        <v>35074</v>
      </c>
      <c r="AZ7839" t="s">
        <v>1578</v>
      </c>
      <c r="BA7839" t="s">
        <v>166</v>
      </c>
      <c r="BB7839">
        <v>84532</v>
      </c>
      <c r="BC7839" t="s">
        <v>87</v>
      </c>
      <c r="BH7839" t="s">
        <v>35075</v>
      </c>
      <c r="BJ7839">
        <v>870337314</v>
      </c>
    </row>
    <row r="7840" spans="1:62" x14ac:dyDescent="0.25">
      <c r="A7840" t="s">
        <v>37019</v>
      </c>
      <c r="B7840" s="2">
        <v>43572</v>
      </c>
      <c r="C7840" t="s">
        <v>63</v>
      </c>
      <c r="D7840" s="3">
        <v>43489.520854120368</v>
      </c>
      <c r="E7840" t="s">
        <v>117</v>
      </c>
      <c r="H7840" t="s">
        <v>36705</v>
      </c>
      <c r="J7840" t="s">
        <v>36706</v>
      </c>
      <c r="L7840" t="s">
        <v>5686</v>
      </c>
      <c r="M7840" t="s">
        <v>298</v>
      </c>
      <c r="N7840">
        <v>4576</v>
      </c>
      <c r="O7840" t="s">
        <v>70</v>
      </c>
      <c r="Q7840" t="s">
        <v>36707</v>
      </c>
      <c r="S7840" t="s">
        <v>72</v>
      </c>
      <c r="T7840" t="s">
        <v>25045</v>
      </c>
      <c r="U7840" t="s">
        <v>24834</v>
      </c>
      <c r="V7840" t="s">
        <v>820</v>
      </c>
      <c r="W7840" t="s">
        <v>298</v>
      </c>
      <c r="X7840" t="s">
        <v>37020</v>
      </c>
      <c r="Y7840" t="str">
        <f>"35-3021"</f>
        <v>35-3021</v>
      </c>
      <c r="Z7840" t="s">
        <v>354</v>
      </c>
      <c r="AA7840">
        <v>721110</v>
      </c>
      <c r="AB7840">
        <v>8</v>
      </c>
      <c r="AD7840" t="s">
        <v>79</v>
      </c>
      <c r="AE7840" t="s">
        <v>80</v>
      </c>
      <c r="AF7840">
        <v>40</v>
      </c>
      <c r="AG7840" s="4">
        <v>0</v>
      </c>
      <c r="AH7840" s="4">
        <v>0.99652777777777779</v>
      </c>
      <c r="AI7840" s="6">
        <v>11</v>
      </c>
      <c r="AJ7840">
        <v>16.5</v>
      </c>
      <c r="AL7840" t="s">
        <v>81</v>
      </c>
      <c r="AM7840" t="s">
        <v>82</v>
      </c>
      <c r="AO7840" t="s">
        <v>83</v>
      </c>
      <c r="AR7840" t="s">
        <v>82</v>
      </c>
      <c r="AT7840" t="s">
        <v>82</v>
      </c>
      <c r="AW7840" t="s">
        <v>82</v>
      </c>
      <c r="AY7840" t="s">
        <v>5686</v>
      </c>
      <c r="AZ7840" t="s">
        <v>4750</v>
      </c>
      <c r="BA7840" t="s">
        <v>298</v>
      </c>
      <c r="BB7840">
        <v>4576</v>
      </c>
      <c r="BC7840" t="s">
        <v>79</v>
      </c>
      <c r="BH7840" t="s">
        <v>36706</v>
      </c>
      <c r="BJ7840">
        <v>475128369</v>
      </c>
    </row>
    <row r="7841" spans="1:62" x14ac:dyDescent="0.25">
      <c r="A7841" t="s">
        <v>37280</v>
      </c>
      <c r="B7841" s="2">
        <v>43572</v>
      </c>
      <c r="C7841" t="s">
        <v>63</v>
      </c>
      <c r="D7841" s="3">
        <v>43496.232663946757</v>
      </c>
      <c r="E7841" t="s">
        <v>64</v>
      </c>
      <c r="F7841" s="2">
        <v>43586</v>
      </c>
      <c r="G7841" s="2">
        <v>43768</v>
      </c>
      <c r="H7841" t="s">
        <v>480</v>
      </c>
      <c r="I7841" t="s">
        <v>504</v>
      </c>
      <c r="J7841" t="s">
        <v>482</v>
      </c>
      <c r="K7841" t="s">
        <v>483</v>
      </c>
      <c r="L7841" t="s">
        <v>297</v>
      </c>
      <c r="M7841" t="s">
        <v>298</v>
      </c>
      <c r="N7841">
        <v>3907</v>
      </c>
      <c r="O7841" t="s">
        <v>70</v>
      </c>
      <c r="P7841" t="s">
        <v>67</v>
      </c>
      <c r="Q7841" t="s">
        <v>484</v>
      </c>
      <c r="S7841" t="s">
        <v>72</v>
      </c>
      <c r="T7841" t="s">
        <v>275</v>
      </c>
      <c r="U7841" t="s">
        <v>276</v>
      </c>
      <c r="V7841" t="s">
        <v>277</v>
      </c>
      <c r="W7841" t="s">
        <v>278</v>
      </c>
      <c r="X7841" t="s">
        <v>366</v>
      </c>
      <c r="Y7841" t="str">
        <f>"37-2012"</f>
        <v>37-2012</v>
      </c>
      <c r="Z7841" t="s">
        <v>373</v>
      </c>
      <c r="AA7841">
        <v>721110</v>
      </c>
      <c r="AB7841">
        <v>11</v>
      </c>
      <c r="AC7841">
        <v>11</v>
      </c>
      <c r="AD7841" t="s">
        <v>79</v>
      </c>
      <c r="AE7841" t="s">
        <v>80</v>
      </c>
      <c r="AF7841">
        <v>35</v>
      </c>
      <c r="AG7841" s="4">
        <v>0.29166666666666669</v>
      </c>
      <c r="AH7841" s="4">
        <v>0.95833333333333337</v>
      </c>
      <c r="AI7841" s="5">
        <v>11.15</v>
      </c>
      <c r="AJ7841">
        <v>16.73</v>
      </c>
      <c r="AL7841" t="s">
        <v>81</v>
      </c>
      <c r="AM7841" t="s">
        <v>82</v>
      </c>
      <c r="AO7841" t="s">
        <v>83</v>
      </c>
      <c r="AP7841" t="s">
        <v>67</v>
      </c>
      <c r="AQ7841" t="s">
        <v>67</v>
      </c>
      <c r="AR7841" t="s">
        <v>82</v>
      </c>
      <c r="AT7841" t="s">
        <v>82</v>
      </c>
      <c r="AW7841" t="s">
        <v>72</v>
      </c>
      <c r="AX7841">
        <v>3</v>
      </c>
      <c r="AY7841" t="s">
        <v>297</v>
      </c>
      <c r="AZ7841" t="s">
        <v>302</v>
      </c>
      <c r="BA7841" t="s">
        <v>298</v>
      </c>
      <c r="BB7841">
        <v>3907</v>
      </c>
      <c r="BC7841" t="s">
        <v>87</v>
      </c>
      <c r="BH7841" t="s">
        <v>483</v>
      </c>
      <c r="BI7841" t="s">
        <v>67</v>
      </c>
      <c r="BJ7841">
        <v>20592495</v>
      </c>
    </row>
    <row r="7842" spans="1:62" x14ac:dyDescent="0.25">
      <c r="A7842" t="s">
        <v>37391</v>
      </c>
      <c r="B7842" s="2">
        <v>43572</v>
      </c>
      <c r="C7842" t="s">
        <v>63</v>
      </c>
      <c r="D7842" s="3">
        <v>43500.460281238426</v>
      </c>
      <c r="E7842" t="s">
        <v>64</v>
      </c>
      <c r="F7842" s="2">
        <v>43586</v>
      </c>
      <c r="G7842" s="2">
        <v>43817</v>
      </c>
      <c r="H7842" t="s">
        <v>37392</v>
      </c>
      <c r="J7842" t="s">
        <v>37393</v>
      </c>
      <c r="L7842" t="s">
        <v>37394</v>
      </c>
      <c r="M7842" t="s">
        <v>105</v>
      </c>
      <c r="N7842">
        <v>77650</v>
      </c>
      <c r="O7842" t="s">
        <v>70</v>
      </c>
      <c r="Q7842" t="s">
        <v>37395</v>
      </c>
      <c r="S7842" t="s">
        <v>82</v>
      </c>
      <c r="U7842" t="s">
        <v>92</v>
      </c>
      <c r="X7842" t="s">
        <v>30282</v>
      </c>
      <c r="Y7842" t="str">
        <f>"53-7064"</f>
        <v>53-7064</v>
      </c>
      <c r="Z7842" t="s">
        <v>962</v>
      </c>
      <c r="AA7842">
        <v>311710</v>
      </c>
      <c r="AB7842">
        <v>8</v>
      </c>
      <c r="AC7842">
        <v>8</v>
      </c>
      <c r="AD7842" t="s">
        <v>87</v>
      </c>
      <c r="AE7842" t="s">
        <v>95</v>
      </c>
      <c r="AF7842">
        <v>40</v>
      </c>
      <c r="AG7842" s="4">
        <v>0.33333333333333331</v>
      </c>
      <c r="AH7842" s="4">
        <v>0.75</v>
      </c>
      <c r="AI7842" s="5">
        <v>11.54</v>
      </c>
      <c r="AM7842" t="s">
        <v>82</v>
      </c>
      <c r="AO7842" t="s">
        <v>83</v>
      </c>
      <c r="AR7842" t="s">
        <v>82</v>
      </c>
      <c r="AT7842" t="s">
        <v>82</v>
      </c>
      <c r="AW7842" t="s">
        <v>72</v>
      </c>
      <c r="AY7842" t="s">
        <v>37394</v>
      </c>
      <c r="AZ7842" t="s">
        <v>4935</v>
      </c>
      <c r="BA7842" t="s">
        <v>105</v>
      </c>
      <c r="BB7842">
        <v>77650</v>
      </c>
      <c r="BC7842" t="s">
        <v>87</v>
      </c>
      <c r="BD7842" t="s">
        <v>34734</v>
      </c>
      <c r="BE7842">
        <v>5401452</v>
      </c>
      <c r="BH7842" t="s">
        <v>37396</v>
      </c>
      <c r="BJ7842">
        <v>741784362</v>
      </c>
    </row>
    <row r="7843" spans="1:62" x14ac:dyDescent="0.25">
      <c r="A7843" t="s">
        <v>37926</v>
      </c>
      <c r="B7843" s="2">
        <v>43572</v>
      </c>
      <c r="C7843" t="s">
        <v>63</v>
      </c>
      <c r="D7843" s="3">
        <v>43516.399860752317</v>
      </c>
      <c r="E7843" t="s">
        <v>64</v>
      </c>
      <c r="F7843" s="2">
        <v>43591</v>
      </c>
      <c r="G7843" s="2">
        <v>43800</v>
      </c>
      <c r="H7843" t="s">
        <v>37927</v>
      </c>
      <c r="I7843" t="s">
        <v>130</v>
      </c>
      <c r="J7843" t="s">
        <v>37928</v>
      </c>
      <c r="L7843" t="s">
        <v>26868</v>
      </c>
      <c r="M7843" t="s">
        <v>226</v>
      </c>
      <c r="N7843">
        <v>48185</v>
      </c>
      <c r="O7843" t="s">
        <v>70</v>
      </c>
      <c r="Q7843" t="s">
        <v>37929</v>
      </c>
      <c r="S7843" t="s">
        <v>72</v>
      </c>
      <c r="T7843" t="s">
        <v>37930</v>
      </c>
      <c r="U7843" t="s">
        <v>37931</v>
      </c>
      <c r="V7843" t="s">
        <v>37932</v>
      </c>
      <c r="W7843" t="s">
        <v>226</v>
      </c>
      <c r="X7843" t="s">
        <v>3221</v>
      </c>
      <c r="Y7843" t="str">
        <f>"47-2061"</f>
        <v>47-2061</v>
      </c>
      <c r="Z7843" t="s">
        <v>326</v>
      </c>
      <c r="AA7843">
        <v>238140</v>
      </c>
      <c r="AB7843">
        <v>6</v>
      </c>
      <c r="AC7843">
        <v>6</v>
      </c>
      <c r="AD7843" t="s">
        <v>87</v>
      </c>
      <c r="AE7843" t="s">
        <v>80</v>
      </c>
      <c r="AF7843">
        <v>40</v>
      </c>
      <c r="AG7843" s="4">
        <v>0.33333333333333331</v>
      </c>
      <c r="AH7843" s="4">
        <v>0.70833333333333337</v>
      </c>
      <c r="AI7843" s="5">
        <v>17.73</v>
      </c>
      <c r="AJ7843">
        <v>26.6</v>
      </c>
      <c r="AM7843" t="s">
        <v>82</v>
      </c>
      <c r="AO7843" t="s">
        <v>83</v>
      </c>
      <c r="AR7843" t="s">
        <v>82</v>
      </c>
      <c r="AT7843" t="s">
        <v>82</v>
      </c>
      <c r="AW7843" t="s">
        <v>82</v>
      </c>
      <c r="AY7843" t="s">
        <v>26868</v>
      </c>
      <c r="AZ7843" t="s">
        <v>2493</v>
      </c>
      <c r="BA7843" t="s">
        <v>226</v>
      </c>
      <c r="BB7843">
        <v>48185</v>
      </c>
      <c r="BC7843" t="s">
        <v>79</v>
      </c>
      <c r="BD7843" t="s">
        <v>37933</v>
      </c>
      <c r="BE7843">
        <v>9559701</v>
      </c>
      <c r="BF7843" s="2">
        <v>43509</v>
      </c>
      <c r="BG7843" s="2">
        <v>43525</v>
      </c>
      <c r="BH7843" t="s">
        <v>37934</v>
      </c>
      <c r="BJ7843">
        <v>452436992</v>
      </c>
    </row>
    <row r="7844" spans="1:62" x14ac:dyDescent="0.25">
      <c r="A7844" t="s">
        <v>37964</v>
      </c>
      <c r="B7844" s="2">
        <v>43572</v>
      </c>
      <c r="C7844" t="s">
        <v>63</v>
      </c>
      <c r="D7844" s="3">
        <v>43523.297802060188</v>
      </c>
      <c r="E7844" t="s">
        <v>64</v>
      </c>
      <c r="F7844" s="2">
        <v>43608</v>
      </c>
      <c r="G7844" s="2">
        <v>43769</v>
      </c>
      <c r="H7844" t="s">
        <v>37965</v>
      </c>
      <c r="J7844" t="s">
        <v>37966</v>
      </c>
      <c r="K7844" t="s">
        <v>130</v>
      </c>
      <c r="L7844" t="s">
        <v>4835</v>
      </c>
      <c r="M7844" t="s">
        <v>100</v>
      </c>
      <c r="N7844">
        <v>28717</v>
      </c>
      <c r="O7844" t="s">
        <v>70</v>
      </c>
      <c r="Q7844" t="s">
        <v>37967</v>
      </c>
      <c r="S7844" t="s">
        <v>72</v>
      </c>
      <c r="T7844" t="s">
        <v>28432</v>
      </c>
      <c r="U7844" t="s">
        <v>28433</v>
      </c>
      <c r="V7844" t="s">
        <v>28434</v>
      </c>
      <c r="W7844" t="s">
        <v>308</v>
      </c>
      <c r="X7844" t="s">
        <v>1533</v>
      </c>
      <c r="Y7844" t="str">
        <f>"35-3031"</f>
        <v>35-3031</v>
      </c>
      <c r="Z7844" t="s">
        <v>410</v>
      </c>
      <c r="AA7844">
        <v>713910</v>
      </c>
      <c r="AB7844">
        <v>4</v>
      </c>
      <c r="AC7844">
        <v>4</v>
      </c>
      <c r="AD7844" t="s">
        <v>79</v>
      </c>
      <c r="AE7844" t="s">
        <v>95</v>
      </c>
      <c r="AF7844">
        <v>40</v>
      </c>
      <c r="AG7844" s="4">
        <v>0.25</v>
      </c>
      <c r="AH7844" s="4">
        <v>0.91666666666666663</v>
      </c>
      <c r="AI7844" s="6">
        <v>11</v>
      </c>
      <c r="AJ7844">
        <v>16.5</v>
      </c>
      <c r="AL7844" t="s">
        <v>81</v>
      </c>
      <c r="AM7844" t="s">
        <v>82</v>
      </c>
      <c r="AO7844" t="s">
        <v>83</v>
      </c>
      <c r="AR7844" t="s">
        <v>82</v>
      </c>
      <c r="AT7844" t="s">
        <v>82</v>
      </c>
      <c r="AW7844" t="s">
        <v>72</v>
      </c>
      <c r="AX7844">
        <v>3</v>
      </c>
      <c r="AY7844" t="s">
        <v>4835</v>
      </c>
      <c r="AZ7844" t="s">
        <v>1588</v>
      </c>
      <c r="BA7844" t="s">
        <v>100</v>
      </c>
      <c r="BB7844">
        <v>28717</v>
      </c>
      <c r="BC7844" t="s">
        <v>87</v>
      </c>
      <c r="BH7844" t="s">
        <v>37968</v>
      </c>
      <c r="BJ7844">
        <v>561957172</v>
      </c>
    </row>
    <row r="7845" spans="1:62" x14ac:dyDescent="0.25">
      <c r="A7845" t="s">
        <v>38345</v>
      </c>
      <c r="B7845" s="2">
        <v>43572</v>
      </c>
      <c r="C7845" t="s">
        <v>63</v>
      </c>
      <c r="D7845" s="3">
        <v>43529.617663252313</v>
      </c>
      <c r="E7845" t="s">
        <v>64</v>
      </c>
      <c r="F7845" s="2">
        <v>43605</v>
      </c>
      <c r="G7845" s="2">
        <v>43799</v>
      </c>
      <c r="H7845" t="s">
        <v>8593</v>
      </c>
      <c r="J7845" t="s">
        <v>8594</v>
      </c>
      <c r="L7845" t="s">
        <v>8595</v>
      </c>
      <c r="M7845" t="s">
        <v>232</v>
      </c>
      <c r="N7845">
        <v>11552</v>
      </c>
      <c r="O7845" t="s">
        <v>70</v>
      </c>
      <c r="Q7845" t="s">
        <v>8596</v>
      </c>
      <c r="S7845" t="s">
        <v>72</v>
      </c>
      <c r="T7845" t="s">
        <v>2136</v>
      </c>
      <c r="U7845" t="s">
        <v>2137</v>
      </c>
      <c r="V7845" t="s">
        <v>232</v>
      </c>
      <c r="W7845" t="s">
        <v>232</v>
      </c>
      <c r="X7845" t="s">
        <v>2138</v>
      </c>
      <c r="Y7845" t="str">
        <f>"39-2021"</f>
        <v>39-2021</v>
      </c>
      <c r="Z7845" t="s">
        <v>78</v>
      </c>
      <c r="AA7845">
        <v>711219</v>
      </c>
      <c r="AB7845">
        <v>10</v>
      </c>
      <c r="AC7845">
        <v>10</v>
      </c>
      <c r="AD7845" t="s">
        <v>79</v>
      </c>
      <c r="AE7845" t="s">
        <v>95</v>
      </c>
      <c r="AF7845">
        <v>40</v>
      </c>
      <c r="AG7845" s="4">
        <v>0.20833333333333334</v>
      </c>
      <c r="AH7845" s="4">
        <v>0.45833333333333331</v>
      </c>
      <c r="AI7845" s="5">
        <v>13.05</v>
      </c>
      <c r="AJ7845">
        <v>19.579999999999998</v>
      </c>
      <c r="AL7845" t="s">
        <v>81</v>
      </c>
      <c r="AM7845" t="s">
        <v>82</v>
      </c>
      <c r="AO7845" t="s">
        <v>83</v>
      </c>
      <c r="AR7845" t="s">
        <v>82</v>
      </c>
      <c r="AT7845" t="s">
        <v>82</v>
      </c>
      <c r="AW7845" t="s">
        <v>72</v>
      </c>
      <c r="AX7845">
        <v>1</v>
      </c>
      <c r="AY7845" t="s">
        <v>2169</v>
      </c>
      <c r="AZ7845" t="s">
        <v>698</v>
      </c>
      <c r="BA7845" t="s">
        <v>232</v>
      </c>
      <c r="BB7845">
        <v>11003</v>
      </c>
      <c r="BC7845" t="s">
        <v>87</v>
      </c>
      <c r="BH7845" t="s">
        <v>2167</v>
      </c>
      <c r="BJ7845">
        <v>900967546</v>
      </c>
    </row>
    <row r="7846" spans="1:62" x14ac:dyDescent="0.25">
      <c r="A7846" t="s">
        <v>38440</v>
      </c>
      <c r="B7846" s="2">
        <v>43572</v>
      </c>
      <c r="C7846" t="s">
        <v>63</v>
      </c>
      <c r="D7846" s="3">
        <v>43536.783426944443</v>
      </c>
      <c r="E7846" t="s">
        <v>64</v>
      </c>
      <c r="F7846" s="2">
        <v>43621</v>
      </c>
      <c r="G7846" s="2">
        <v>43784</v>
      </c>
      <c r="H7846" t="s">
        <v>6202</v>
      </c>
      <c r="J7846" t="s">
        <v>6203</v>
      </c>
      <c r="L7846" t="s">
        <v>4574</v>
      </c>
      <c r="M7846" t="s">
        <v>859</v>
      </c>
      <c r="N7846">
        <v>98107</v>
      </c>
      <c r="O7846" t="s">
        <v>70</v>
      </c>
      <c r="Q7846" t="s">
        <v>6204</v>
      </c>
      <c r="S7846" t="s">
        <v>72</v>
      </c>
      <c r="T7846" t="s">
        <v>6205</v>
      </c>
      <c r="U7846" t="s">
        <v>6206</v>
      </c>
      <c r="V7846" t="s">
        <v>4500</v>
      </c>
      <c r="W7846" t="s">
        <v>859</v>
      </c>
      <c r="X7846" t="s">
        <v>6207</v>
      </c>
      <c r="Y7846" t="str">
        <f>"51-9032"</f>
        <v>51-9032</v>
      </c>
      <c r="Z7846" t="s">
        <v>1635</v>
      </c>
      <c r="AA7846">
        <v>311710</v>
      </c>
      <c r="AB7846">
        <v>3</v>
      </c>
      <c r="AC7846">
        <v>3</v>
      </c>
      <c r="AD7846" t="s">
        <v>79</v>
      </c>
      <c r="AE7846" t="s">
        <v>80</v>
      </c>
      <c r="AF7846">
        <v>40</v>
      </c>
      <c r="AG7846" s="4">
        <v>0.25</v>
      </c>
      <c r="AH7846" s="4">
        <v>0.75</v>
      </c>
      <c r="AI7846" s="5">
        <v>22.25</v>
      </c>
      <c r="AJ7846">
        <v>33.380000000000003</v>
      </c>
      <c r="AK7846">
        <v>48</v>
      </c>
      <c r="AL7846" t="s">
        <v>81</v>
      </c>
      <c r="AM7846" t="s">
        <v>82</v>
      </c>
      <c r="AO7846" t="s">
        <v>83</v>
      </c>
      <c r="AR7846" t="s">
        <v>82</v>
      </c>
      <c r="AT7846" t="s">
        <v>82</v>
      </c>
      <c r="AW7846" t="s">
        <v>72</v>
      </c>
      <c r="AX7846">
        <v>24</v>
      </c>
      <c r="AY7846" t="s">
        <v>5177</v>
      </c>
      <c r="AZ7846" t="s">
        <v>6209</v>
      </c>
      <c r="BA7846" t="s">
        <v>595</v>
      </c>
      <c r="BB7846">
        <v>99553</v>
      </c>
      <c r="BC7846" t="s">
        <v>87</v>
      </c>
      <c r="BH7846" t="s">
        <v>5179</v>
      </c>
      <c r="BJ7846">
        <v>470702463</v>
      </c>
    </row>
    <row r="7847" spans="1:62" x14ac:dyDescent="0.25">
      <c r="A7847" t="s">
        <v>38456</v>
      </c>
      <c r="B7847" s="2">
        <v>43572</v>
      </c>
      <c r="C7847" t="s">
        <v>63</v>
      </c>
      <c r="D7847" s="3">
        <v>43536.791536516204</v>
      </c>
      <c r="E7847" t="s">
        <v>64</v>
      </c>
      <c r="F7847" s="2">
        <v>43621</v>
      </c>
      <c r="G7847" s="2">
        <v>43784</v>
      </c>
      <c r="H7847" t="s">
        <v>6202</v>
      </c>
      <c r="J7847" t="s">
        <v>6203</v>
      </c>
      <c r="L7847" t="s">
        <v>4574</v>
      </c>
      <c r="M7847" t="s">
        <v>859</v>
      </c>
      <c r="N7847">
        <v>98107</v>
      </c>
      <c r="O7847" t="s">
        <v>70</v>
      </c>
      <c r="Q7847" t="s">
        <v>6204</v>
      </c>
      <c r="S7847" t="s">
        <v>72</v>
      </c>
      <c r="T7847" t="s">
        <v>6205</v>
      </c>
      <c r="U7847" t="s">
        <v>6206</v>
      </c>
      <c r="V7847" t="s">
        <v>4500</v>
      </c>
      <c r="W7847" t="s">
        <v>859</v>
      </c>
      <c r="X7847" t="s">
        <v>6207</v>
      </c>
      <c r="Y7847" t="str">
        <f>"51-9032"</f>
        <v>51-9032</v>
      </c>
      <c r="Z7847" t="s">
        <v>1635</v>
      </c>
      <c r="AA7847">
        <v>311710</v>
      </c>
      <c r="AB7847">
        <v>1</v>
      </c>
      <c r="AC7847">
        <v>1</v>
      </c>
      <c r="AD7847" t="s">
        <v>79</v>
      </c>
      <c r="AE7847" t="s">
        <v>80</v>
      </c>
      <c r="AF7847">
        <v>40</v>
      </c>
      <c r="AG7847" s="4">
        <v>0.25</v>
      </c>
      <c r="AH7847" s="4">
        <v>0.75</v>
      </c>
      <c r="AI7847" s="5">
        <v>22.25</v>
      </c>
      <c r="AJ7847">
        <v>33.380000000000003</v>
      </c>
      <c r="AK7847">
        <v>45</v>
      </c>
      <c r="AL7847" t="s">
        <v>81</v>
      </c>
      <c r="AM7847" t="s">
        <v>82</v>
      </c>
      <c r="AO7847" t="s">
        <v>83</v>
      </c>
      <c r="AR7847" t="s">
        <v>82</v>
      </c>
      <c r="AT7847" t="s">
        <v>82</v>
      </c>
      <c r="AW7847" t="s">
        <v>72</v>
      </c>
      <c r="AX7847">
        <v>24</v>
      </c>
      <c r="AY7847" t="s">
        <v>6208</v>
      </c>
      <c r="AZ7847" t="s">
        <v>6209</v>
      </c>
      <c r="BA7847" t="s">
        <v>595</v>
      </c>
      <c r="BB7847">
        <v>99661</v>
      </c>
      <c r="BC7847" t="s">
        <v>87</v>
      </c>
      <c r="BH7847" t="s">
        <v>6210</v>
      </c>
      <c r="BJ7847">
        <v>470702463</v>
      </c>
    </row>
    <row r="7848" spans="1:62" x14ac:dyDescent="0.25">
      <c r="A7848" t="s">
        <v>38457</v>
      </c>
      <c r="B7848" s="2">
        <v>43572</v>
      </c>
      <c r="C7848" t="s">
        <v>63</v>
      </c>
      <c r="D7848" s="3">
        <v>43536.716151053239</v>
      </c>
      <c r="E7848" t="s">
        <v>64</v>
      </c>
      <c r="F7848" s="2">
        <v>43617</v>
      </c>
      <c r="G7848" s="2">
        <v>43769</v>
      </c>
      <c r="H7848" t="s">
        <v>6202</v>
      </c>
      <c r="J7848" t="s">
        <v>6203</v>
      </c>
      <c r="L7848" t="s">
        <v>4574</v>
      </c>
      <c r="M7848" t="s">
        <v>859</v>
      </c>
      <c r="N7848">
        <v>98107</v>
      </c>
      <c r="O7848" t="s">
        <v>70</v>
      </c>
      <c r="Q7848" t="s">
        <v>6204</v>
      </c>
      <c r="S7848" t="s">
        <v>72</v>
      </c>
      <c r="T7848" t="s">
        <v>6205</v>
      </c>
      <c r="U7848" t="s">
        <v>6206</v>
      </c>
      <c r="V7848" t="s">
        <v>4500</v>
      </c>
      <c r="W7848" t="s">
        <v>859</v>
      </c>
      <c r="X7848" t="s">
        <v>37403</v>
      </c>
      <c r="Y7848" t="str">
        <f>"51-3092"</f>
        <v>51-3092</v>
      </c>
      <c r="Z7848" t="s">
        <v>6248</v>
      </c>
      <c r="AA7848">
        <v>311712</v>
      </c>
      <c r="AB7848">
        <v>1</v>
      </c>
      <c r="AC7848">
        <v>1</v>
      </c>
      <c r="AD7848" t="s">
        <v>79</v>
      </c>
      <c r="AE7848" t="s">
        <v>80</v>
      </c>
      <c r="AF7848">
        <v>40</v>
      </c>
      <c r="AG7848" s="4">
        <v>0.25</v>
      </c>
      <c r="AH7848" s="4">
        <v>0.75</v>
      </c>
      <c r="AI7848" s="6">
        <v>15</v>
      </c>
      <c r="AJ7848">
        <v>22.5</v>
      </c>
      <c r="AK7848">
        <v>22.5</v>
      </c>
      <c r="AL7848" t="s">
        <v>81</v>
      </c>
      <c r="AM7848" t="s">
        <v>82</v>
      </c>
      <c r="AO7848" t="s">
        <v>83</v>
      </c>
      <c r="AR7848" t="s">
        <v>82</v>
      </c>
      <c r="AT7848" t="s">
        <v>82</v>
      </c>
      <c r="AW7848" t="s">
        <v>72</v>
      </c>
      <c r="AX7848">
        <v>24</v>
      </c>
      <c r="AY7848" t="s">
        <v>19711</v>
      </c>
      <c r="AZ7848" t="s">
        <v>19711</v>
      </c>
      <c r="BA7848" t="s">
        <v>595</v>
      </c>
      <c r="BB7848">
        <v>99833</v>
      </c>
      <c r="BC7848" t="s">
        <v>87</v>
      </c>
      <c r="BH7848" t="s">
        <v>38458</v>
      </c>
      <c r="BJ7848">
        <v>470702463</v>
      </c>
    </row>
    <row r="7849" spans="1:62" x14ac:dyDescent="0.25">
      <c r="A7849" t="s">
        <v>38463</v>
      </c>
      <c r="B7849" s="2">
        <v>43572</v>
      </c>
      <c r="C7849" t="s">
        <v>63</v>
      </c>
      <c r="D7849" s="3">
        <v>43536.694534861112</v>
      </c>
      <c r="E7849" t="s">
        <v>64</v>
      </c>
      <c r="F7849" s="2">
        <v>43617</v>
      </c>
      <c r="G7849" s="2">
        <v>43708</v>
      </c>
      <c r="H7849" t="s">
        <v>6202</v>
      </c>
      <c r="J7849" t="s">
        <v>6203</v>
      </c>
      <c r="L7849" t="s">
        <v>4574</v>
      </c>
      <c r="M7849" t="s">
        <v>859</v>
      </c>
      <c r="N7849">
        <v>98107</v>
      </c>
      <c r="O7849" t="s">
        <v>70</v>
      </c>
      <c r="Q7849" t="s">
        <v>6204</v>
      </c>
      <c r="S7849" t="s">
        <v>72</v>
      </c>
      <c r="T7849" t="s">
        <v>6205</v>
      </c>
      <c r="U7849" t="s">
        <v>6206</v>
      </c>
      <c r="V7849" t="s">
        <v>4500</v>
      </c>
      <c r="W7849" t="s">
        <v>859</v>
      </c>
      <c r="X7849" t="s">
        <v>37403</v>
      </c>
      <c r="Y7849" t="str">
        <f>"51-3092"</f>
        <v>51-3092</v>
      </c>
      <c r="Z7849" t="s">
        <v>6248</v>
      </c>
      <c r="AA7849">
        <v>311712</v>
      </c>
      <c r="AB7849">
        <v>1</v>
      </c>
      <c r="AC7849">
        <v>1</v>
      </c>
      <c r="AD7849" t="s">
        <v>79</v>
      </c>
      <c r="AE7849" t="s">
        <v>80</v>
      </c>
      <c r="AF7849">
        <v>40</v>
      </c>
      <c r="AG7849" s="4">
        <v>0.25</v>
      </c>
      <c r="AH7849" s="4">
        <v>0.75</v>
      </c>
      <c r="AI7849" s="5">
        <v>21.62</v>
      </c>
      <c r="AJ7849">
        <v>32.43</v>
      </c>
      <c r="AK7849">
        <v>32.43</v>
      </c>
      <c r="AL7849" t="s">
        <v>81</v>
      </c>
      <c r="AM7849" t="s">
        <v>82</v>
      </c>
      <c r="AO7849" t="s">
        <v>83</v>
      </c>
      <c r="AR7849" t="s">
        <v>82</v>
      </c>
      <c r="AT7849" t="s">
        <v>82</v>
      </c>
      <c r="AW7849" t="s">
        <v>72</v>
      </c>
      <c r="AX7849">
        <v>24</v>
      </c>
      <c r="AY7849" t="s">
        <v>37597</v>
      </c>
      <c r="AZ7849" t="s">
        <v>38464</v>
      </c>
      <c r="BA7849" t="s">
        <v>595</v>
      </c>
      <c r="BB7849">
        <v>99574</v>
      </c>
      <c r="BC7849" t="s">
        <v>87</v>
      </c>
      <c r="BH7849" t="s">
        <v>38465</v>
      </c>
      <c r="BJ7849">
        <v>470702463</v>
      </c>
    </row>
    <row r="7850" spans="1:62" x14ac:dyDescent="0.25">
      <c r="A7850" t="s">
        <v>38557</v>
      </c>
      <c r="B7850" s="2">
        <v>43572</v>
      </c>
      <c r="C7850" t="s">
        <v>63</v>
      </c>
      <c r="D7850" s="3">
        <v>43550.488195914353</v>
      </c>
      <c r="E7850" t="s">
        <v>117</v>
      </c>
      <c r="H7850" t="s">
        <v>2503</v>
      </c>
      <c r="J7850" t="s">
        <v>2504</v>
      </c>
      <c r="L7850" t="s">
        <v>2505</v>
      </c>
      <c r="M7850" t="s">
        <v>2314</v>
      </c>
      <c r="N7850">
        <v>47701</v>
      </c>
      <c r="O7850" t="s">
        <v>70</v>
      </c>
      <c r="Q7850" t="s">
        <v>2506</v>
      </c>
      <c r="S7850" t="s">
        <v>72</v>
      </c>
      <c r="T7850" t="s">
        <v>524</v>
      </c>
      <c r="U7850" t="s">
        <v>525</v>
      </c>
      <c r="V7850" t="s">
        <v>526</v>
      </c>
      <c r="W7850" t="s">
        <v>69</v>
      </c>
      <c r="X7850" t="s">
        <v>2507</v>
      </c>
      <c r="Y7850" t="str">
        <f>"35-3021"</f>
        <v>35-3021</v>
      </c>
      <c r="Z7850" t="s">
        <v>354</v>
      </c>
      <c r="AA7850">
        <v>7221</v>
      </c>
      <c r="AB7850">
        <v>30</v>
      </c>
      <c r="AD7850" t="s">
        <v>79</v>
      </c>
      <c r="AE7850" t="s">
        <v>95</v>
      </c>
      <c r="AF7850">
        <v>35</v>
      </c>
      <c r="AG7850" s="4">
        <v>0.33333333333333331</v>
      </c>
      <c r="AH7850" s="4">
        <v>0.66666666666666663</v>
      </c>
      <c r="AI7850" s="5">
        <v>9.32</v>
      </c>
      <c r="AJ7850">
        <v>13.98</v>
      </c>
      <c r="AK7850">
        <v>13.98</v>
      </c>
      <c r="AL7850" t="s">
        <v>81</v>
      </c>
      <c r="AM7850" t="s">
        <v>82</v>
      </c>
      <c r="AO7850" t="s">
        <v>83</v>
      </c>
      <c r="AP7850" t="s">
        <v>130</v>
      </c>
      <c r="AQ7850" t="s">
        <v>130</v>
      </c>
      <c r="AR7850" t="s">
        <v>82</v>
      </c>
      <c r="AT7850" t="s">
        <v>82</v>
      </c>
      <c r="AW7850" t="s">
        <v>82</v>
      </c>
      <c r="AY7850" t="s">
        <v>2505</v>
      </c>
      <c r="AZ7850" t="s">
        <v>2508</v>
      </c>
      <c r="BA7850" t="s">
        <v>2314</v>
      </c>
      <c r="BB7850">
        <v>47701</v>
      </c>
      <c r="BC7850" t="s">
        <v>79</v>
      </c>
      <c r="BH7850" t="s">
        <v>2504</v>
      </c>
      <c r="BJ7850">
        <v>351840949</v>
      </c>
    </row>
    <row r="7851" spans="1:62" x14ac:dyDescent="0.25">
      <c r="A7851" t="s">
        <v>455</v>
      </c>
      <c r="B7851" s="2">
        <v>43573</v>
      </c>
      <c r="C7851" t="s">
        <v>63</v>
      </c>
      <c r="D7851" s="3">
        <v>43516.307491064814</v>
      </c>
      <c r="E7851" t="s">
        <v>64</v>
      </c>
      <c r="F7851" s="2">
        <v>43600</v>
      </c>
      <c r="G7851" s="2">
        <v>43737</v>
      </c>
      <c r="H7851" t="s">
        <v>434</v>
      </c>
      <c r="I7851" t="s">
        <v>435</v>
      </c>
      <c r="J7851" t="s">
        <v>436</v>
      </c>
      <c r="K7851" t="s">
        <v>437</v>
      </c>
      <c r="L7851" t="s">
        <v>438</v>
      </c>
      <c r="M7851" t="s">
        <v>207</v>
      </c>
      <c r="N7851">
        <v>2557</v>
      </c>
      <c r="O7851" t="s">
        <v>70</v>
      </c>
      <c r="P7851" t="s">
        <v>67</v>
      </c>
      <c r="Q7851" t="s">
        <v>439</v>
      </c>
      <c r="S7851" t="s">
        <v>72</v>
      </c>
      <c r="T7851" t="s">
        <v>275</v>
      </c>
      <c r="U7851" t="s">
        <v>276</v>
      </c>
      <c r="V7851" t="s">
        <v>277</v>
      </c>
      <c r="W7851" t="s">
        <v>278</v>
      </c>
      <c r="X7851" t="s">
        <v>456</v>
      </c>
      <c r="Y7851" t="str">
        <f>"35-2014"</f>
        <v>35-2014</v>
      </c>
      <c r="Z7851" t="s">
        <v>301</v>
      </c>
      <c r="AA7851">
        <v>722211</v>
      </c>
      <c r="AB7851">
        <v>6</v>
      </c>
      <c r="AC7851">
        <v>6</v>
      </c>
      <c r="AD7851" t="s">
        <v>79</v>
      </c>
      <c r="AE7851" t="s">
        <v>80</v>
      </c>
      <c r="AF7851">
        <v>35</v>
      </c>
      <c r="AG7851" s="4">
        <v>0.33333333333333331</v>
      </c>
      <c r="AH7851" s="4">
        <v>0</v>
      </c>
      <c r="AI7851" s="5">
        <v>14.49</v>
      </c>
      <c r="AJ7851">
        <v>21.74</v>
      </c>
      <c r="AL7851" t="s">
        <v>81</v>
      </c>
      <c r="AM7851" t="s">
        <v>82</v>
      </c>
      <c r="AO7851" t="s">
        <v>83</v>
      </c>
      <c r="AP7851" t="s">
        <v>67</v>
      </c>
      <c r="AQ7851" t="s">
        <v>67</v>
      </c>
      <c r="AR7851" t="s">
        <v>82</v>
      </c>
      <c r="AT7851" t="s">
        <v>82</v>
      </c>
      <c r="AW7851" t="s">
        <v>72</v>
      </c>
      <c r="AX7851">
        <v>6</v>
      </c>
      <c r="AY7851" t="s">
        <v>438</v>
      </c>
      <c r="AZ7851" t="s">
        <v>441</v>
      </c>
      <c r="BA7851" t="s">
        <v>207</v>
      </c>
      <c r="BB7851">
        <v>2557</v>
      </c>
      <c r="BC7851" t="s">
        <v>87</v>
      </c>
      <c r="BH7851" t="s">
        <v>437</v>
      </c>
      <c r="BI7851" t="s">
        <v>67</v>
      </c>
      <c r="BJ7851">
        <v>42472364</v>
      </c>
    </row>
    <row r="7852" spans="1:62" x14ac:dyDescent="0.25">
      <c r="A7852" t="s">
        <v>457</v>
      </c>
      <c r="B7852" s="2">
        <v>43573</v>
      </c>
      <c r="C7852" t="s">
        <v>63</v>
      </c>
      <c r="D7852" s="3">
        <v>43530.313521747688</v>
      </c>
      <c r="E7852" t="s">
        <v>64</v>
      </c>
      <c r="F7852" s="2">
        <v>43605</v>
      </c>
      <c r="G7852" s="2">
        <v>43753</v>
      </c>
      <c r="H7852" t="s">
        <v>458</v>
      </c>
      <c r="I7852" t="s">
        <v>459</v>
      </c>
      <c r="J7852" t="s">
        <v>460</v>
      </c>
      <c r="K7852" t="s">
        <v>67</v>
      </c>
      <c r="L7852" t="s">
        <v>302</v>
      </c>
      <c r="M7852" t="s">
        <v>298</v>
      </c>
      <c r="N7852">
        <v>3909</v>
      </c>
      <c r="O7852" t="s">
        <v>70</v>
      </c>
      <c r="P7852" t="s">
        <v>67</v>
      </c>
      <c r="Q7852" t="s">
        <v>461</v>
      </c>
      <c r="S7852" t="s">
        <v>72</v>
      </c>
      <c r="T7852" t="s">
        <v>275</v>
      </c>
      <c r="U7852" t="s">
        <v>276</v>
      </c>
      <c r="V7852" t="s">
        <v>277</v>
      </c>
      <c r="W7852" t="s">
        <v>278</v>
      </c>
      <c r="X7852" t="s">
        <v>462</v>
      </c>
      <c r="Y7852" t="str">
        <f>"35-9021"</f>
        <v>35-9021</v>
      </c>
      <c r="Z7852" t="s">
        <v>315</v>
      </c>
      <c r="AA7852">
        <v>721191</v>
      </c>
      <c r="AB7852">
        <v>5</v>
      </c>
      <c r="AC7852">
        <v>5</v>
      </c>
      <c r="AD7852" t="s">
        <v>79</v>
      </c>
      <c r="AE7852" t="s">
        <v>80</v>
      </c>
      <c r="AF7852">
        <v>35</v>
      </c>
      <c r="AG7852" s="4">
        <v>0.375</v>
      </c>
      <c r="AH7852" s="4">
        <v>0</v>
      </c>
      <c r="AI7852" s="5">
        <v>11.17</v>
      </c>
      <c r="AJ7852">
        <v>16.760000000000002</v>
      </c>
      <c r="AL7852" t="s">
        <v>81</v>
      </c>
      <c r="AM7852" t="s">
        <v>82</v>
      </c>
      <c r="AO7852" t="s">
        <v>83</v>
      </c>
      <c r="AP7852" t="s">
        <v>67</v>
      </c>
      <c r="AQ7852" t="s">
        <v>67</v>
      </c>
      <c r="AR7852" t="s">
        <v>82</v>
      </c>
      <c r="AT7852" t="s">
        <v>82</v>
      </c>
      <c r="AW7852" t="s">
        <v>72</v>
      </c>
      <c r="AX7852">
        <v>3</v>
      </c>
      <c r="AY7852" t="s">
        <v>302</v>
      </c>
      <c r="AZ7852" t="s">
        <v>302</v>
      </c>
      <c r="BA7852" t="s">
        <v>298</v>
      </c>
      <c r="BB7852">
        <v>3909</v>
      </c>
      <c r="BC7852" t="s">
        <v>87</v>
      </c>
      <c r="BH7852" t="s">
        <v>460</v>
      </c>
      <c r="BI7852" t="s">
        <v>67</v>
      </c>
      <c r="BJ7852">
        <v>10283505</v>
      </c>
    </row>
    <row r="7853" spans="1:62" x14ac:dyDescent="0.25">
      <c r="A7853" t="s">
        <v>512</v>
      </c>
      <c r="B7853" s="2">
        <v>43573</v>
      </c>
      <c r="C7853" t="s">
        <v>63</v>
      </c>
      <c r="D7853" s="3">
        <v>43516.299509606484</v>
      </c>
      <c r="E7853" t="s">
        <v>64</v>
      </c>
      <c r="F7853" s="2">
        <v>43600</v>
      </c>
      <c r="G7853" s="2">
        <v>43784</v>
      </c>
      <c r="H7853" t="s">
        <v>513</v>
      </c>
      <c r="I7853" t="s">
        <v>514</v>
      </c>
      <c r="J7853" t="s">
        <v>515</v>
      </c>
      <c r="K7853" t="s">
        <v>67</v>
      </c>
      <c r="L7853" t="s">
        <v>516</v>
      </c>
      <c r="M7853" t="s">
        <v>207</v>
      </c>
      <c r="N7853">
        <v>2649</v>
      </c>
      <c r="O7853" t="s">
        <v>70</v>
      </c>
      <c r="P7853" t="s">
        <v>67</v>
      </c>
      <c r="Q7853" t="s">
        <v>517</v>
      </c>
      <c r="S7853" t="s">
        <v>72</v>
      </c>
      <c r="T7853" t="s">
        <v>275</v>
      </c>
      <c r="U7853" t="s">
        <v>276</v>
      </c>
      <c r="V7853" t="s">
        <v>277</v>
      </c>
      <c r="W7853" t="s">
        <v>278</v>
      </c>
      <c r="X7853" t="s">
        <v>353</v>
      </c>
      <c r="Y7853" t="str">
        <f>"35-3021"</f>
        <v>35-3021</v>
      </c>
      <c r="Z7853" t="s">
        <v>354</v>
      </c>
      <c r="AA7853">
        <v>722211</v>
      </c>
      <c r="AB7853">
        <v>20</v>
      </c>
      <c r="AC7853">
        <v>20</v>
      </c>
      <c r="AD7853" t="s">
        <v>79</v>
      </c>
      <c r="AE7853" t="s">
        <v>80</v>
      </c>
      <c r="AF7853">
        <v>35</v>
      </c>
      <c r="AG7853" s="4">
        <v>0.41666666666666669</v>
      </c>
      <c r="AH7853" s="4">
        <v>0.91666666666666663</v>
      </c>
      <c r="AI7853" s="5">
        <v>12.3</v>
      </c>
      <c r="AJ7853">
        <v>18.45</v>
      </c>
      <c r="AL7853" t="s">
        <v>81</v>
      </c>
      <c r="AM7853" t="s">
        <v>82</v>
      </c>
      <c r="AO7853" t="s">
        <v>83</v>
      </c>
      <c r="AP7853" t="s">
        <v>67</v>
      </c>
      <c r="AQ7853" t="s">
        <v>67</v>
      </c>
      <c r="AR7853" t="s">
        <v>82</v>
      </c>
      <c r="AT7853" t="s">
        <v>82</v>
      </c>
      <c r="AW7853" t="s">
        <v>72</v>
      </c>
      <c r="AX7853">
        <v>3</v>
      </c>
      <c r="AY7853" t="s">
        <v>211</v>
      </c>
      <c r="AZ7853" t="s">
        <v>214</v>
      </c>
      <c r="BA7853" t="s">
        <v>207</v>
      </c>
      <c r="BB7853">
        <v>2633</v>
      </c>
      <c r="BC7853" t="s">
        <v>87</v>
      </c>
      <c r="BH7853" t="s">
        <v>518</v>
      </c>
      <c r="BI7853" t="s">
        <v>67</v>
      </c>
      <c r="BJ7853">
        <v>300345061</v>
      </c>
    </row>
    <row r="7854" spans="1:62" x14ac:dyDescent="0.25">
      <c r="A7854" t="s">
        <v>2179</v>
      </c>
      <c r="B7854" s="2">
        <v>43573</v>
      </c>
      <c r="C7854" t="s">
        <v>63</v>
      </c>
      <c r="D7854" s="3">
        <v>43530.315358368054</v>
      </c>
      <c r="E7854" t="s">
        <v>64</v>
      </c>
      <c r="F7854" s="2">
        <v>43605</v>
      </c>
      <c r="G7854" s="2">
        <v>43784</v>
      </c>
      <c r="H7854" t="s">
        <v>458</v>
      </c>
      <c r="I7854" t="s">
        <v>459</v>
      </c>
      <c r="J7854" t="s">
        <v>460</v>
      </c>
      <c r="K7854" t="s">
        <v>67</v>
      </c>
      <c r="L7854" t="s">
        <v>302</v>
      </c>
      <c r="M7854" t="s">
        <v>298</v>
      </c>
      <c r="N7854">
        <v>3909</v>
      </c>
      <c r="O7854" t="s">
        <v>70</v>
      </c>
      <c r="P7854" t="s">
        <v>67</v>
      </c>
      <c r="Q7854" t="s">
        <v>461</v>
      </c>
      <c r="S7854" t="s">
        <v>72</v>
      </c>
      <c r="T7854" t="s">
        <v>275</v>
      </c>
      <c r="U7854" t="s">
        <v>276</v>
      </c>
      <c r="V7854" t="s">
        <v>277</v>
      </c>
      <c r="W7854" t="s">
        <v>278</v>
      </c>
      <c r="X7854" t="s">
        <v>379</v>
      </c>
      <c r="Y7854" t="str">
        <f>"37-2012"</f>
        <v>37-2012</v>
      </c>
      <c r="Z7854" t="s">
        <v>373</v>
      </c>
      <c r="AA7854">
        <v>721191</v>
      </c>
      <c r="AB7854">
        <v>5</v>
      </c>
      <c r="AC7854">
        <v>5</v>
      </c>
      <c r="AD7854" t="s">
        <v>79</v>
      </c>
      <c r="AE7854" t="s">
        <v>80</v>
      </c>
      <c r="AF7854">
        <v>35</v>
      </c>
      <c r="AG7854" s="4">
        <v>0.375</v>
      </c>
      <c r="AH7854" s="4">
        <v>0.6875</v>
      </c>
      <c r="AI7854" s="5">
        <v>11.71</v>
      </c>
      <c r="AJ7854">
        <v>17.57</v>
      </c>
      <c r="AL7854" t="s">
        <v>81</v>
      </c>
      <c r="AM7854" t="s">
        <v>82</v>
      </c>
      <c r="AO7854" t="s">
        <v>83</v>
      </c>
      <c r="AP7854" t="s">
        <v>67</v>
      </c>
      <c r="AQ7854" t="s">
        <v>67</v>
      </c>
      <c r="AR7854" t="s">
        <v>82</v>
      </c>
      <c r="AT7854" t="s">
        <v>82</v>
      </c>
      <c r="AW7854" t="s">
        <v>72</v>
      </c>
      <c r="AX7854">
        <v>3</v>
      </c>
      <c r="AY7854" t="s">
        <v>302</v>
      </c>
      <c r="AZ7854" t="s">
        <v>302</v>
      </c>
      <c r="BA7854" t="s">
        <v>298</v>
      </c>
      <c r="BB7854">
        <v>3909</v>
      </c>
      <c r="BC7854" t="s">
        <v>87</v>
      </c>
      <c r="BH7854" t="s">
        <v>460</v>
      </c>
      <c r="BI7854" t="s">
        <v>67</v>
      </c>
      <c r="BJ7854">
        <v>10283505</v>
      </c>
    </row>
    <row r="7855" spans="1:62" x14ac:dyDescent="0.25">
      <c r="A7855" t="s">
        <v>24546</v>
      </c>
      <c r="B7855" s="2">
        <v>43573</v>
      </c>
      <c r="C7855" t="s">
        <v>63</v>
      </c>
      <c r="D7855" s="3">
        <v>43496.248434409725</v>
      </c>
      <c r="E7855" t="s">
        <v>64</v>
      </c>
      <c r="F7855" s="2">
        <v>43586</v>
      </c>
      <c r="G7855" s="2">
        <v>43784</v>
      </c>
      <c r="H7855" t="s">
        <v>24547</v>
      </c>
      <c r="I7855" t="s">
        <v>24548</v>
      </c>
      <c r="J7855" t="s">
        <v>24549</v>
      </c>
      <c r="K7855" t="s">
        <v>24550</v>
      </c>
      <c r="L7855" t="s">
        <v>297</v>
      </c>
      <c r="M7855" t="s">
        <v>298</v>
      </c>
      <c r="N7855">
        <v>3907</v>
      </c>
      <c r="O7855" t="s">
        <v>70</v>
      </c>
      <c r="P7855" t="s">
        <v>67</v>
      </c>
      <c r="Q7855" t="s">
        <v>24551</v>
      </c>
      <c r="S7855" t="s">
        <v>72</v>
      </c>
      <c r="T7855" t="s">
        <v>275</v>
      </c>
      <c r="U7855" t="s">
        <v>276</v>
      </c>
      <c r="V7855" t="s">
        <v>277</v>
      </c>
      <c r="W7855" t="s">
        <v>278</v>
      </c>
      <c r="X7855" t="s">
        <v>447</v>
      </c>
      <c r="Y7855" t="str">
        <f>"35-2015"</f>
        <v>35-2015</v>
      </c>
      <c r="Z7855" t="s">
        <v>346</v>
      </c>
      <c r="AA7855">
        <v>722110</v>
      </c>
      <c r="AB7855">
        <v>22</v>
      </c>
      <c r="AC7855">
        <v>9</v>
      </c>
      <c r="AD7855" t="s">
        <v>79</v>
      </c>
      <c r="AE7855" t="s">
        <v>80</v>
      </c>
      <c r="AF7855">
        <v>35</v>
      </c>
      <c r="AG7855" s="4">
        <v>0.33333333333333331</v>
      </c>
      <c r="AH7855" s="4">
        <v>0.97916666666666663</v>
      </c>
      <c r="AI7855" s="5">
        <v>12.73</v>
      </c>
      <c r="AJ7855">
        <v>19.100000000000001</v>
      </c>
      <c r="AL7855" t="s">
        <v>81</v>
      </c>
      <c r="AM7855" t="s">
        <v>82</v>
      </c>
      <c r="AO7855" t="s">
        <v>83</v>
      </c>
      <c r="AP7855" t="s">
        <v>67</v>
      </c>
      <c r="AQ7855" t="s">
        <v>67</v>
      </c>
      <c r="AR7855" t="s">
        <v>82</v>
      </c>
      <c r="AT7855" t="s">
        <v>82</v>
      </c>
      <c r="AW7855" t="s">
        <v>72</v>
      </c>
      <c r="AX7855">
        <v>3</v>
      </c>
      <c r="AY7855" t="s">
        <v>297</v>
      </c>
      <c r="AZ7855" t="s">
        <v>24552</v>
      </c>
      <c r="BA7855" t="s">
        <v>207</v>
      </c>
      <c r="BB7855">
        <v>3907</v>
      </c>
      <c r="BC7855" t="s">
        <v>87</v>
      </c>
      <c r="BH7855" t="s">
        <v>24549</v>
      </c>
      <c r="BI7855" t="s">
        <v>67</v>
      </c>
      <c r="BJ7855">
        <v>43705599</v>
      </c>
    </row>
    <row r="7856" spans="1:62" x14ac:dyDescent="0.25">
      <c r="A7856" t="s">
        <v>36637</v>
      </c>
      <c r="B7856" s="2">
        <v>43573</v>
      </c>
      <c r="C7856" t="s">
        <v>63</v>
      </c>
      <c r="D7856" s="3">
        <v>43522.528097118055</v>
      </c>
      <c r="E7856" t="s">
        <v>64</v>
      </c>
      <c r="F7856" s="2">
        <v>43598</v>
      </c>
      <c r="G7856" s="2">
        <v>43830</v>
      </c>
      <c r="H7856" t="s">
        <v>36638</v>
      </c>
      <c r="J7856" t="s">
        <v>36639</v>
      </c>
      <c r="L7856" t="s">
        <v>36640</v>
      </c>
      <c r="M7856" t="s">
        <v>197</v>
      </c>
      <c r="N7856">
        <v>52136</v>
      </c>
      <c r="O7856" t="s">
        <v>70</v>
      </c>
      <c r="Q7856" t="s">
        <v>36641</v>
      </c>
      <c r="S7856" t="s">
        <v>82</v>
      </c>
      <c r="U7856" t="s">
        <v>92</v>
      </c>
      <c r="X7856" t="s">
        <v>36642</v>
      </c>
      <c r="Y7856" t="str">
        <f>"47-3016"</f>
        <v>47-3016</v>
      </c>
      <c r="Z7856" t="s">
        <v>3995</v>
      </c>
      <c r="AA7856">
        <v>23611</v>
      </c>
      <c r="AB7856">
        <v>4</v>
      </c>
      <c r="AC7856">
        <v>4</v>
      </c>
      <c r="AD7856" t="s">
        <v>79</v>
      </c>
      <c r="AE7856" t="s">
        <v>80</v>
      </c>
      <c r="AF7856">
        <v>40</v>
      </c>
      <c r="AG7856" s="4">
        <v>0.27083333333333331</v>
      </c>
      <c r="AH7856" s="4">
        <v>0.72916666666666663</v>
      </c>
      <c r="AI7856" s="5">
        <v>14.09</v>
      </c>
      <c r="AJ7856">
        <v>21.14</v>
      </c>
      <c r="AL7856" t="s">
        <v>81</v>
      </c>
      <c r="AM7856" t="s">
        <v>82</v>
      </c>
      <c r="AO7856" t="s">
        <v>83</v>
      </c>
      <c r="AR7856" t="s">
        <v>82</v>
      </c>
      <c r="AT7856" t="s">
        <v>82</v>
      </c>
      <c r="AW7856" t="s">
        <v>82</v>
      </c>
      <c r="AY7856" t="s">
        <v>36643</v>
      </c>
      <c r="AZ7856" t="s">
        <v>3775</v>
      </c>
      <c r="BA7856" t="s">
        <v>197</v>
      </c>
      <c r="BB7856">
        <v>52136</v>
      </c>
      <c r="BC7856" t="s">
        <v>79</v>
      </c>
      <c r="BH7856" t="s">
        <v>36644</v>
      </c>
      <c r="BJ7856">
        <v>20577203</v>
      </c>
    </row>
    <row r="7857" spans="1:62" x14ac:dyDescent="0.25">
      <c r="A7857" t="s">
        <v>36743</v>
      </c>
      <c r="B7857" s="2">
        <v>43573</v>
      </c>
      <c r="C7857" t="s">
        <v>63</v>
      </c>
      <c r="D7857" s="3">
        <v>43527.497399479165</v>
      </c>
      <c r="E7857" t="s">
        <v>282</v>
      </c>
      <c r="F7857" s="2">
        <v>43617</v>
      </c>
      <c r="G7857" s="2">
        <v>43775</v>
      </c>
      <c r="H7857" t="s">
        <v>36744</v>
      </c>
      <c r="J7857" t="s">
        <v>36745</v>
      </c>
      <c r="L7857" t="s">
        <v>17234</v>
      </c>
      <c r="M7857" t="s">
        <v>881</v>
      </c>
      <c r="N7857">
        <v>83815</v>
      </c>
      <c r="O7857" t="s">
        <v>70</v>
      </c>
      <c r="Q7857" t="s">
        <v>36746</v>
      </c>
      <c r="S7857" t="s">
        <v>72</v>
      </c>
      <c r="T7857" t="s">
        <v>28117</v>
      </c>
      <c r="U7857" t="s">
        <v>28118</v>
      </c>
      <c r="V7857" t="s">
        <v>16696</v>
      </c>
      <c r="W7857" t="s">
        <v>881</v>
      </c>
      <c r="X7857" t="s">
        <v>1092</v>
      </c>
      <c r="Y7857" t="str">
        <f>"45-4011"</f>
        <v>45-4011</v>
      </c>
      <c r="Z7857" t="s">
        <v>763</v>
      </c>
      <c r="AA7857">
        <v>115310</v>
      </c>
      <c r="AB7857">
        <v>135</v>
      </c>
      <c r="AC7857">
        <v>120</v>
      </c>
      <c r="AD7857" t="s">
        <v>79</v>
      </c>
      <c r="AE7857" t="s">
        <v>80</v>
      </c>
      <c r="AF7857">
        <v>35</v>
      </c>
      <c r="AG7857" s="4">
        <v>0.29166666666666669</v>
      </c>
      <c r="AH7857" s="4">
        <v>0.64583333333333337</v>
      </c>
      <c r="AI7857" s="5">
        <v>11.15</v>
      </c>
      <c r="AJ7857">
        <v>16.73</v>
      </c>
      <c r="AK7857">
        <v>35.19</v>
      </c>
      <c r="AL7857" t="s">
        <v>81</v>
      </c>
      <c r="AM7857" t="s">
        <v>82</v>
      </c>
      <c r="AO7857" t="s">
        <v>83</v>
      </c>
      <c r="AP7857" t="s">
        <v>67</v>
      </c>
      <c r="AQ7857" t="s">
        <v>67</v>
      </c>
      <c r="AR7857" t="s">
        <v>82</v>
      </c>
      <c r="AT7857" t="s">
        <v>82</v>
      </c>
      <c r="AW7857" t="s">
        <v>82</v>
      </c>
      <c r="AY7857" t="s">
        <v>17234</v>
      </c>
      <c r="AZ7857" t="s">
        <v>1185</v>
      </c>
      <c r="BA7857" t="s">
        <v>881</v>
      </c>
      <c r="BB7857">
        <v>83815</v>
      </c>
      <c r="BC7857" t="s">
        <v>79</v>
      </c>
      <c r="BH7857" t="s">
        <v>36747</v>
      </c>
      <c r="BJ7857">
        <v>510443953</v>
      </c>
    </row>
    <row r="7858" spans="1:62" x14ac:dyDescent="0.25">
      <c r="A7858" t="s">
        <v>37302</v>
      </c>
      <c r="B7858" s="2">
        <v>43573</v>
      </c>
      <c r="C7858" t="s">
        <v>63</v>
      </c>
      <c r="D7858" s="3">
        <v>43497.488796678241</v>
      </c>
      <c r="E7858" t="s">
        <v>91</v>
      </c>
      <c r="H7858" t="s">
        <v>9559</v>
      </c>
      <c r="I7858" t="s">
        <v>9560</v>
      </c>
      <c r="J7858" t="s">
        <v>9561</v>
      </c>
      <c r="L7858" t="s">
        <v>9562</v>
      </c>
      <c r="M7858" t="s">
        <v>323</v>
      </c>
      <c r="N7858">
        <v>93060</v>
      </c>
      <c r="O7858" t="s">
        <v>70</v>
      </c>
      <c r="Q7858" t="s">
        <v>9563</v>
      </c>
      <c r="S7858" t="s">
        <v>82</v>
      </c>
      <c r="U7858" t="s">
        <v>92</v>
      </c>
      <c r="X7858" t="s">
        <v>9564</v>
      </c>
      <c r="Y7858" t="str">
        <f>"39-7011"</f>
        <v>39-7011</v>
      </c>
      <c r="Z7858" t="s">
        <v>9565</v>
      </c>
      <c r="AA7858">
        <v>561510</v>
      </c>
      <c r="AB7858">
        <v>1</v>
      </c>
      <c r="AD7858" t="s">
        <v>79</v>
      </c>
      <c r="AE7858" t="s">
        <v>599</v>
      </c>
      <c r="AF7858">
        <v>35</v>
      </c>
      <c r="AG7858" s="4">
        <v>0.375</v>
      </c>
      <c r="AH7858" s="4">
        <v>0.72916666666666663</v>
      </c>
      <c r="AI7858" s="5">
        <v>14.5</v>
      </c>
      <c r="AL7858" t="s">
        <v>81</v>
      </c>
      <c r="AM7858" t="s">
        <v>82</v>
      </c>
      <c r="AO7858" t="s">
        <v>83</v>
      </c>
      <c r="AR7858" t="s">
        <v>82</v>
      </c>
      <c r="AT7858" t="s">
        <v>82</v>
      </c>
      <c r="AW7858" t="s">
        <v>72</v>
      </c>
      <c r="AX7858">
        <v>24</v>
      </c>
      <c r="AY7858" t="s">
        <v>9566</v>
      </c>
      <c r="AZ7858" t="s">
        <v>9567</v>
      </c>
      <c r="BA7858" t="s">
        <v>323</v>
      </c>
      <c r="BB7858">
        <v>93060</v>
      </c>
      <c r="BC7858" t="s">
        <v>79</v>
      </c>
      <c r="BH7858" t="s">
        <v>37303</v>
      </c>
      <c r="BJ7858">
        <v>770187078</v>
      </c>
    </row>
    <row r="7859" spans="1:62" x14ac:dyDescent="0.25">
      <c r="A7859" t="s">
        <v>37935</v>
      </c>
      <c r="B7859" s="2">
        <v>43573</v>
      </c>
      <c r="C7859" t="s">
        <v>63</v>
      </c>
      <c r="D7859" s="3">
        <v>43516.30561476852</v>
      </c>
      <c r="E7859" t="s">
        <v>64</v>
      </c>
      <c r="F7859" s="2">
        <v>43600</v>
      </c>
      <c r="G7859" s="2">
        <v>43737</v>
      </c>
      <c r="H7859" t="s">
        <v>434</v>
      </c>
      <c r="I7859" t="s">
        <v>435</v>
      </c>
      <c r="J7859" t="s">
        <v>436</v>
      </c>
      <c r="K7859" t="s">
        <v>437</v>
      </c>
      <c r="L7859" t="s">
        <v>438</v>
      </c>
      <c r="M7859" t="s">
        <v>207</v>
      </c>
      <c r="N7859">
        <v>2557</v>
      </c>
      <c r="O7859" t="s">
        <v>70</v>
      </c>
      <c r="P7859" t="s">
        <v>67</v>
      </c>
      <c r="Q7859" t="s">
        <v>439</v>
      </c>
      <c r="S7859" t="s">
        <v>72</v>
      </c>
      <c r="T7859" t="s">
        <v>275</v>
      </c>
      <c r="U7859" t="s">
        <v>276</v>
      </c>
      <c r="V7859" t="s">
        <v>277</v>
      </c>
      <c r="W7859" t="s">
        <v>278</v>
      </c>
      <c r="X7859" t="s">
        <v>440</v>
      </c>
      <c r="Y7859" t="str">
        <f>"35-9021"</f>
        <v>35-9021</v>
      </c>
      <c r="Z7859" t="s">
        <v>315</v>
      </c>
      <c r="AA7859">
        <v>722211</v>
      </c>
      <c r="AB7859">
        <v>6</v>
      </c>
      <c r="AC7859">
        <v>6</v>
      </c>
      <c r="AD7859" t="s">
        <v>79</v>
      </c>
      <c r="AE7859" t="s">
        <v>80</v>
      </c>
      <c r="AF7859">
        <v>35</v>
      </c>
      <c r="AG7859" s="4">
        <v>0.33333333333333331</v>
      </c>
      <c r="AH7859" s="4">
        <v>0</v>
      </c>
      <c r="AI7859" s="5">
        <v>12.37</v>
      </c>
      <c r="AJ7859">
        <v>18.559999999999999</v>
      </c>
      <c r="AL7859" t="s">
        <v>81</v>
      </c>
      <c r="AM7859" t="s">
        <v>82</v>
      </c>
      <c r="AO7859" t="s">
        <v>83</v>
      </c>
      <c r="AP7859" t="s">
        <v>67</v>
      </c>
      <c r="AQ7859" t="s">
        <v>67</v>
      </c>
      <c r="AR7859" t="s">
        <v>82</v>
      </c>
      <c r="AT7859" t="s">
        <v>82</v>
      </c>
      <c r="AW7859" t="s">
        <v>72</v>
      </c>
      <c r="AX7859">
        <v>3</v>
      </c>
      <c r="AY7859" t="s">
        <v>438</v>
      </c>
      <c r="AZ7859" t="s">
        <v>441</v>
      </c>
      <c r="BA7859" t="s">
        <v>207</v>
      </c>
      <c r="BB7859">
        <v>2557</v>
      </c>
      <c r="BC7859" t="s">
        <v>87</v>
      </c>
      <c r="BH7859" t="s">
        <v>437</v>
      </c>
      <c r="BI7859" t="s">
        <v>67</v>
      </c>
      <c r="BJ7859">
        <v>42472364</v>
      </c>
    </row>
    <row r="7860" spans="1:62" x14ac:dyDescent="0.25">
      <c r="A7860" t="s">
        <v>37959</v>
      </c>
      <c r="B7860" s="2">
        <v>43573</v>
      </c>
      <c r="C7860" t="s">
        <v>63</v>
      </c>
      <c r="D7860" s="3">
        <v>43518.410004363424</v>
      </c>
      <c r="E7860" t="s">
        <v>64</v>
      </c>
      <c r="F7860" s="2">
        <v>43603</v>
      </c>
      <c r="G7860" s="2">
        <v>43879</v>
      </c>
      <c r="H7860" t="s">
        <v>37960</v>
      </c>
      <c r="I7860" t="s">
        <v>67</v>
      </c>
      <c r="J7860" t="s">
        <v>37961</v>
      </c>
      <c r="K7860" t="s">
        <v>67</v>
      </c>
      <c r="L7860" t="s">
        <v>37764</v>
      </c>
      <c r="M7860" t="s">
        <v>105</v>
      </c>
      <c r="N7860">
        <v>78578</v>
      </c>
      <c r="O7860" t="s">
        <v>70</v>
      </c>
      <c r="P7860" t="s">
        <v>67</v>
      </c>
      <c r="Q7860" t="s">
        <v>37962</v>
      </c>
      <c r="S7860" t="s">
        <v>72</v>
      </c>
      <c r="T7860" t="s">
        <v>37944</v>
      </c>
      <c r="U7860" t="s">
        <v>37945</v>
      </c>
      <c r="V7860" t="s">
        <v>37946</v>
      </c>
      <c r="W7860" t="s">
        <v>105</v>
      </c>
      <c r="X7860" t="s">
        <v>37947</v>
      </c>
      <c r="Y7860" t="str">
        <f>"45-3011"</f>
        <v>45-3011</v>
      </c>
      <c r="Z7860" t="s">
        <v>1652</v>
      </c>
      <c r="AA7860">
        <v>114112</v>
      </c>
      <c r="AB7860">
        <v>8</v>
      </c>
      <c r="AC7860">
        <v>8</v>
      </c>
      <c r="AD7860" t="s">
        <v>79</v>
      </c>
      <c r="AE7860" t="s">
        <v>80</v>
      </c>
      <c r="AF7860">
        <v>40</v>
      </c>
      <c r="AG7860" s="4">
        <v>0.95833333333333337</v>
      </c>
      <c r="AH7860" s="4">
        <v>0.29166666666666669</v>
      </c>
      <c r="AI7860" s="5">
        <v>10.61</v>
      </c>
      <c r="AJ7860">
        <v>15.92</v>
      </c>
      <c r="AL7860" t="s">
        <v>81</v>
      </c>
      <c r="AM7860" t="s">
        <v>82</v>
      </c>
      <c r="AO7860" t="s">
        <v>83</v>
      </c>
      <c r="AP7860" t="s">
        <v>67</v>
      </c>
      <c r="AQ7860" t="s">
        <v>67</v>
      </c>
      <c r="AR7860" t="s">
        <v>82</v>
      </c>
      <c r="AT7860" t="s">
        <v>82</v>
      </c>
      <c r="AW7860" t="s">
        <v>72</v>
      </c>
      <c r="AX7860">
        <v>1</v>
      </c>
      <c r="AY7860" t="s">
        <v>37764</v>
      </c>
      <c r="AZ7860" t="s">
        <v>5603</v>
      </c>
      <c r="BA7860" t="s">
        <v>105</v>
      </c>
      <c r="BB7860">
        <v>78578</v>
      </c>
      <c r="BC7860" t="s">
        <v>87</v>
      </c>
      <c r="BH7860" t="s">
        <v>37961</v>
      </c>
      <c r="BI7860" t="s">
        <v>67</v>
      </c>
      <c r="BJ7860">
        <v>741259475</v>
      </c>
    </row>
    <row r="7861" spans="1:62" x14ac:dyDescent="0.25">
      <c r="A7861" t="s">
        <v>37997</v>
      </c>
      <c r="B7861" s="2">
        <v>43573</v>
      </c>
      <c r="C7861" t="s">
        <v>63</v>
      </c>
      <c r="D7861" s="3">
        <v>43518.332404432869</v>
      </c>
      <c r="E7861" t="s">
        <v>64</v>
      </c>
      <c r="F7861" s="2">
        <v>43603</v>
      </c>
      <c r="G7861" s="2">
        <v>43879</v>
      </c>
      <c r="H7861" t="s">
        <v>37998</v>
      </c>
      <c r="I7861" t="s">
        <v>67</v>
      </c>
      <c r="J7861" t="s">
        <v>37999</v>
      </c>
      <c r="K7861" t="s">
        <v>67</v>
      </c>
      <c r="L7861" t="s">
        <v>10470</v>
      </c>
      <c r="M7861" t="s">
        <v>105</v>
      </c>
      <c r="N7861">
        <v>78521</v>
      </c>
      <c r="O7861" t="s">
        <v>70</v>
      </c>
      <c r="P7861" t="s">
        <v>67</v>
      </c>
      <c r="Q7861" t="s">
        <v>38000</v>
      </c>
      <c r="S7861" t="s">
        <v>72</v>
      </c>
      <c r="T7861" t="s">
        <v>37944</v>
      </c>
      <c r="U7861" t="s">
        <v>37945</v>
      </c>
      <c r="V7861" t="s">
        <v>37946</v>
      </c>
      <c r="W7861" t="s">
        <v>105</v>
      </c>
      <c r="X7861" t="s">
        <v>37947</v>
      </c>
      <c r="Y7861" t="str">
        <f>"45-3011"</f>
        <v>45-3011</v>
      </c>
      <c r="Z7861" t="s">
        <v>1652</v>
      </c>
      <c r="AA7861">
        <v>114112</v>
      </c>
      <c r="AB7861">
        <v>12</v>
      </c>
      <c r="AC7861">
        <v>12</v>
      </c>
      <c r="AD7861" t="s">
        <v>79</v>
      </c>
      <c r="AE7861" t="s">
        <v>80</v>
      </c>
      <c r="AF7861">
        <v>40</v>
      </c>
      <c r="AG7861" s="4">
        <v>0.95833333333333337</v>
      </c>
      <c r="AH7861" s="4">
        <v>0.29166666666666669</v>
      </c>
      <c r="AI7861" s="5">
        <v>10.61</v>
      </c>
      <c r="AJ7861">
        <v>15.92</v>
      </c>
      <c r="AL7861" t="s">
        <v>81</v>
      </c>
      <c r="AM7861" t="s">
        <v>82</v>
      </c>
      <c r="AO7861" t="s">
        <v>83</v>
      </c>
      <c r="AP7861" t="s">
        <v>67</v>
      </c>
      <c r="AQ7861" t="s">
        <v>67</v>
      </c>
      <c r="AR7861" t="s">
        <v>82</v>
      </c>
      <c r="AT7861" t="s">
        <v>82</v>
      </c>
      <c r="AW7861" t="s">
        <v>72</v>
      </c>
      <c r="AX7861">
        <v>1</v>
      </c>
      <c r="AY7861" t="s">
        <v>10470</v>
      </c>
      <c r="AZ7861" t="s">
        <v>5603</v>
      </c>
      <c r="BA7861" t="s">
        <v>105</v>
      </c>
      <c r="BB7861">
        <v>78521</v>
      </c>
      <c r="BC7861" t="s">
        <v>87</v>
      </c>
      <c r="BH7861" t="s">
        <v>37999</v>
      </c>
      <c r="BI7861" t="s">
        <v>67</v>
      </c>
      <c r="BJ7861">
        <v>270440479</v>
      </c>
    </row>
    <row r="7862" spans="1:62" x14ac:dyDescent="0.25">
      <c r="A7862" t="s">
        <v>38001</v>
      </c>
      <c r="B7862" s="2">
        <v>43573</v>
      </c>
      <c r="C7862" t="s">
        <v>63</v>
      </c>
      <c r="D7862" s="3">
        <v>43518.41920704861</v>
      </c>
      <c r="E7862" t="s">
        <v>64</v>
      </c>
      <c r="F7862" s="2">
        <v>43603</v>
      </c>
      <c r="G7862" s="2">
        <v>43879</v>
      </c>
      <c r="H7862" t="s">
        <v>38002</v>
      </c>
      <c r="I7862" t="s">
        <v>67</v>
      </c>
      <c r="J7862" t="s">
        <v>38003</v>
      </c>
      <c r="K7862" t="s">
        <v>67</v>
      </c>
      <c r="L7862" t="s">
        <v>10470</v>
      </c>
      <c r="M7862" t="s">
        <v>105</v>
      </c>
      <c r="N7862">
        <v>78521</v>
      </c>
      <c r="O7862" t="s">
        <v>70</v>
      </c>
      <c r="P7862" t="s">
        <v>67</v>
      </c>
      <c r="Q7862" t="s">
        <v>38004</v>
      </c>
      <c r="S7862" t="s">
        <v>72</v>
      </c>
      <c r="T7862" t="s">
        <v>37944</v>
      </c>
      <c r="U7862" t="s">
        <v>37945</v>
      </c>
      <c r="V7862" t="s">
        <v>37946</v>
      </c>
      <c r="W7862" t="s">
        <v>105</v>
      </c>
      <c r="X7862" t="s">
        <v>37947</v>
      </c>
      <c r="Y7862" t="str">
        <f>"45-3011"</f>
        <v>45-3011</v>
      </c>
      <c r="Z7862" t="s">
        <v>1652</v>
      </c>
      <c r="AA7862">
        <v>114112</v>
      </c>
      <c r="AB7862">
        <v>12</v>
      </c>
      <c r="AC7862">
        <v>12</v>
      </c>
      <c r="AD7862" t="s">
        <v>79</v>
      </c>
      <c r="AE7862" t="s">
        <v>80</v>
      </c>
      <c r="AF7862">
        <v>40</v>
      </c>
      <c r="AG7862" s="4">
        <v>0.95833333333333337</v>
      </c>
      <c r="AH7862" s="4">
        <v>0.29166666666666669</v>
      </c>
      <c r="AI7862" s="5">
        <v>10.61</v>
      </c>
      <c r="AJ7862">
        <v>15.92</v>
      </c>
      <c r="AL7862" t="s">
        <v>81</v>
      </c>
      <c r="AM7862" t="s">
        <v>82</v>
      </c>
      <c r="AO7862" t="s">
        <v>83</v>
      </c>
      <c r="AP7862" t="s">
        <v>67</v>
      </c>
      <c r="AQ7862" t="s">
        <v>67</v>
      </c>
      <c r="AR7862" t="s">
        <v>82</v>
      </c>
      <c r="AT7862" t="s">
        <v>82</v>
      </c>
      <c r="AW7862" t="s">
        <v>72</v>
      </c>
      <c r="AX7862">
        <v>1</v>
      </c>
      <c r="AY7862" t="s">
        <v>10470</v>
      </c>
      <c r="AZ7862" t="s">
        <v>5603</v>
      </c>
      <c r="BA7862" t="s">
        <v>105</v>
      </c>
      <c r="BB7862">
        <v>78521</v>
      </c>
      <c r="BC7862" t="s">
        <v>87</v>
      </c>
      <c r="BH7862" t="s">
        <v>38003</v>
      </c>
      <c r="BI7862" t="s">
        <v>67</v>
      </c>
      <c r="BJ7862">
        <v>454848970</v>
      </c>
    </row>
    <row r="7863" spans="1:62" x14ac:dyDescent="0.25">
      <c r="A7863" t="s">
        <v>38010</v>
      </c>
      <c r="B7863" s="2">
        <v>43573</v>
      </c>
      <c r="C7863" t="s">
        <v>63</v>
      </c>
      <c r="D7863" s="3">
        <v>43518.373607141206</v>
      </c>
      <c r="E7863" t="s">
        <v>64</v>
      </c>
      <c r="F7863" s="2">
        <v>43603</v>
      </c>
      <c r="G7863" s="2">
        <v>43879</v>
      </c>
      <c r="H7863" t="s">
        <v>38011</v>
      </c>
      <c r="I7863" t="s">
        <v>67</v>
      </c>
      <c r="J7863" t="s">
        <v>38012</v>
      </c>
      <c r="K7863" t="s">
        <v>67</v>
      </c>
      <c r="L7863" t="s">
        <v>10470</v>
      </c>
      <c r="M7863" t="s">
        <v>105</v>
      </c>
      <c r="N7863">
        <v>78521</v>
      </c>
      <c r="O7863" t="s">
        <v>70</v>
      </c>
      <c r="P7863" t="s">
        <v>67</v>
      </c>
      <c r="Q7863" t="s">
        <v>38013</v>
      </c>
      <c r="S7863" t="s">
        <v>72</v>
      </c>
      <c r="T7863" t="s">
        <v>37944</v>
      </c>
      <c r="U7863" t="s">
        <v>37945</v>
      </c>
      <c r="V7863" t="s">
        <v>37946</v>
      </c>
      <c r="W7863" t="s">
        <v>105</v>
      </c>
      <c r="X7863" t="s">
        <v>38014</v>
      </c>
      <c r="Y7863" t="str">
        <f>"45-3011"</f>
        <v>45-3011</v>
      </c>
      <c r="Z7863" t="s">
        <v>1652</v>
      </c>
      <c r="AA7863">
        <v>114112</v>
      </c>
      <c r="AB7863">
        <v>8</v>
      </c>
      <c r="AC7863">
        <v>8</v>
      </c>
      <c r="AD7863" t="s">
        <v>79</v>
      </c>
      <c r="AE7863" t="s">
        <v>80</v>
      </c>
      <c r="AF7863">
        <v>40</v>
      </c>
      <c r="AG7863" s="4">
        <v>0.95833333333333337</v>
      </c>
      <c r="AH7863" s="4">
        <v>0.29166666666666669</v>
      </c>
      <c r="AI7863" s="5">
        <v>10.61</v>
      </c>
      <c r="AJ7863">
        <v>15.92</v>
      </c>
      <c r="AL7863" t="s">
        <v>81</v>
      </c>
      <c r="AM7863" t="s">
        <v>82</v>
      </c>
      <c r="AO7863" t="s">
        <v>83</v>
      </c>
      <c r="AP7863" t="s">
        <v>683</v>
      </c>
      <c r="AQ7863" t="s">
        <v>67</v>
      </c>
      <c r="AR7863" t="s">
        <v>82</v>
      </c>
      <c r="AT7863" t="s">
        <v>82</v>
      </c>
      <c r="AW7863" t="s">
        <v>72</v>
      </c>
      <c r="AX7863">
        <v>1</v>
      </c>
      <c r="AY7863" t="s">
        <v>10470</v>
      </c>
      <c r="AZ7863" t="s">
        <v>5603</v>
      </c>
      <c r="BA7863" t="s">
        <v>105</v>
      </c>
      <c r="BB7863">
        <v>78521</v>
      </c>
      <c r="BC7863" t="s">
        <v>87</v>
      </c>
      <c r="BH7863" t="s">
        <v>38012</v>
      </c>
      <c r="BI7863" t="s">
        <v>67</v>
      </c>
      <c r="BJ7863">
        <v>742951821</v>
      </c>
    </row>
    <row r="7864" spans="1:62" x14ac:dyDescent="0.25">
      <c r="A7864" t="s">
        <v>38016</v>
      </c>
      <c r="B7864" s="2">
        <v>43573</v>
      </c>
      <c r="C7864" t="s">
        <v>63</v>
      </c>
      <c r="D7864" s="3">
        <v>43518.358269583332</v>
      </c>
      <c r="E7864" t="s">
        <v>64</v>
      </c>
      <c r="F7864" s="2">
        <v>43603</v>
      </c>
      <c r="G7864" s="2">
        <v>43879</v>
      </c>
      <c r="H7864" t="s">
        <v>38017</v>
      </c>
      <c r="I7864" t="s">
        <v>67</v>
      </c>
      <c r="J7864" t="s">
        <v>38018</v>
      </c>
      <c r="K7864" t="s">
        <v>67</v>
      </c>
      <c r="L7864" t="s">
        <v>10470</v>
      </c>
      <c r="M7864" t="s">
        <v>105</v>
      </c>
      <c r="N7864">
        <v>78521</v>
      </c>
      <c r="O7864" t="s">
        <v>70</v>
      </c>
      <c r="P7864" t="s">
        <v>67</v>
      </c>
      <c r="Q7864" t="s">
        <v>38019</v>
      </c>
      <c r="S7864" t="s">
        <v>72</v>
      </c>
      <c r="T7864" t="s">
        <v>37944</v>
      </c>
      <c r="U7864" t="s">
        <v>37945</v>
      </c>
      <c r="V7864" t="s">
        <v>37946</v>
      </c>
      <c r="W7864" t="s">
        <v>105</v>
      </c>
      <c r="X7864" t="s">
        <v>37947</v>
      </c>
      <c r="Y7864" t="str">
        <f>"45-3011"</f>
        <v>45-3011</v>
      </c>
      <c r="Z7864" t="s">
        <v>1652</v>
      </c>
      <c r="AA7864">
        <v>114112</v>
      </c>
      <c r="AB7864">
        <v>8</v>
      </c>
      <c r="AC7864">
        <v>8</v>
      </c>
      <c r="AD7864" t="s">
        <v>79</v>
      </c>
      <c r="AE7864" t="s">
        <v>80</v>
      </c>
      <c r="AF7864">
        <v>40</v>
      </c>
      <c r="AG7864" s="4">
        <v>0.95833333333333337</v>
      </c>
      <c r="AH7864" s="4">
        <v>0.29166666666666669</v>
      </c>
      <c r="AI7864" s="5">
        <v>10.61</v>
      </c>
      <c r="AJ7864">
        <v>15.92</v>
      </c>
      <c r="AL7864" t="s">
        <v>81</v>
      </c>
      <c r="AM7864" t="s">
        <v>82</v>
      </c>
      <c r="AO7864" t="s">
        <v>83</v>
      </c>
      <c r="AP7864" t="s">
        <v>67</v>
      </c>
      <c r="AQ7864" t="s">
        <v>67</v>
      </c>
      <c r="AR7864" t="s">
        <v>82</v>
      </c>
      <c r="AT7864" t="s">
        <v>82</v>
      </c>
      <c r="AW7864" t="s">
        <v>72</v>
      </c>
      <c r="AX7864">
        <v>1</v>
      </c>
      <c r="AY7864" t="s">
        <v>10470</v>
      </c>
      <c r="AZ7864" t="s">
        <v>5603</v>
      </c>
      <c r="BA7864" t="s">
        <v>105</v>
      </c>
      <c r="BB7864">
        <v>78521</v>
      </c>
      <c r="BC7864" t="s">
        <v>87</v>
      </c>
      <c r="BH7864" t="s">
        <v>38018</v>
      </c>
      <c r="BI7864" t="s">
        <v>67</v>
      </c>
      <c r="BJ7864">
        <v>264738660</v>
      </c>
    </row>
    <row r="7865" spans="1:62" x14ac:dyDescent="0.25">
      <c r="A7865" t="s">
        <v>38020</v>
      </c>
      <c r="B7865" s="2">
        <v>43573</v>
      </c>
      <c r="C7865" t="s">
        <v>63</v>
      </c>
      <c r="D7865" s="3">
        <v>43518.29958467593</v>
      </c>
      <c r="E7865" t="s">
        <v>64</v>
      </c>
      <c r="F7865" s="2">
        <v>43603</v>
      </c>
      <c r="G7865" s="2">
        <v>43879</v>
      </c>
      <c r="H7865" t="s">
        <v>38021</v>
      </c>
      <c r="I7865" t="s">
        <v>67</v>
      </c>
      <c r="J7865" t="s">
        <v>37942</v>
      </c>
      <c r="K7865" t="s">
        <v>67</v>
      </c>
      <c r="L7865" t="s">
        <v>10470</v>
      </c>
      <c r="M7865" t="s">
        <v>105</v>
      </c>
      <c r="N7865">
        <v>78521</v>
      </c>
      <c r="O7865" t="s">
        <v>70</v>
      </c>
      <c r="P7865" t="s">
        <v>67</v>
      </c>
      <c r="Q7865" t="s">
        <v>38022</v>
      </c>
      <c r="S7865" t="s">
        <v>72</v>
      </c>
      <c r="T7865" t="s">
        <v>37944</v>
      </c>
      <c r="U7865" t="s">
        <v>37945</v>
      </c>
      <c r="V7865" t="s">
        <v>37946</v>
      </c>
      <c r="W7865" t="s">
        <v>105</v>
      </c>
      <c r="X7865" t="s">
        <v>37947</v>
      </c>
      <c r="Y7865" t="str">
        <f>"45-3011"</f>
        <v>45-3011</v>
      </c>
      <c r="Z7865" t="s">
        <v>1652</v>
      </c>
      <c r="AA7865">
        <v>114112</v>
      </c>
      <c r="AB7865">
        <v>4</v>
      </c>
      <c r="AC7865">
        <v>4</v>
      </c>
      <c r="AD7865" t="s">
        <v>79</v>
      </c>
      <c r="AE7865" t="s">
        <v>80</v>
      </c>
      <c r="AF7865">
        <v>40</v>
      </c>
      <c r="AG7865" s="4">
        <v>0.95833333333333337</v>
      </c>
      <c r="AH7865" s="4">
        <v>0.29166666666666669</v>
      </c>
      <c r="AI7865" s="5">
        <v>10.61</v>
      </c>
      <c r="AJ7865">
        <v>15.92</v>
      </c>
      <c r="AL7865" t="s">
        <v>81</v>
      </c>
      <c r="AM7865" t="s">
        <v>82</v>
      </c>
      <c r="AO7865" t="s">
        <v>83</v>
      </c>
      <c r="AP7865" t="s">
        <v>67</v>
      </c>
      <c r="AQ7865" t="s">
        <v>67</v>
      </c>
      <c r="AR7865" t="s">
        <v>82</v>
      </c>
      <c r="AT7865" t="s">
        <v>82</v>
      </c>
      <c r="AW7865" t="s">
        <v>72</v>
      </c>
      <c r="AX7865">
        <v>1</v>
      </c>
      <c r="AY7865" t="s">
        <v>10470</v>
      </c>
      <c r="AZ7865" t="s">
        <v>5603</v>
      </c>
      <c r="BA7865" t="s">
        <v>105</v>
      </c>
      <c r="BB7865">
        <v>78521</v>
      </c>
      <c r="BC7865" t="s">
        <v>87</v>
      </c>
      <c r="BH7865" t="s">
        <v>37942</v>
      </c>
      <c r="BI7865" t="s">
        <v>67</v>
      </c>
      <c r="BJ7865">
        <v>740310458</v>
      </c>
    </row>
    <row r="7866" spans="1:62" x14ac:dyDescent="0.25">
      <c r="A7866" t="s">
        <v>38023</v>
      </c>
      <c r="B7866" s="2">
        <v>43573</v>
      </c>
      <c r="C7866" t="s">
        <v>63</v>
      </c>
      <c r="D7866" s="3">
        <v>43518.383015567131</v>
      </c>
      <c r="E7866" t="s">
        <v>64</v>
      </c>
      <c r="F7866" s="2">
        <v>43603</v>
      </c>
      <c r="G7866" s="2">
        <v>43879</v>
      </c>
      <c r="H7866" t="s">
        <v>38024</v>
      </c>
      <c r="I7866" t="s">
        <v>67</v>
      </c>
      <c r="J7866" t="s">
        <v>38025</v>
      </c>
      <c r="K7866" t="s">
        <v>67</v>
      </c>
      <c r="L7866" t="s">
        <v>10470</v>
      </c>
      <c r="M7866" t="s">
        <v>105</v>
      </c>
      <c r="N7866">
        <v>78521</v>
      </c>
      <c r="O7866" t="s">
        <v>70</v>
      </c>
      <c r="P7866" t="s">
        <v>67</v>
      </c>
      <c r="Q7866" t="s">
        <v>38026</v>
      </c>
      <c r="S7866" t="s">
        <v>72</v>
      </c>
      <c r="T7866" t="s">
        <v>37944</v>
      </c>
      <c r="U7866" t="s">
        <v>37945</v>
      </c>
      <c r="V7866" t="s">
        <v>37946</v>
      </c>
      <c r="W7866" t="s">
        <v>105</v>
      </c>
      <c r="X7866" t="s">
        <v>37947</v>
      </c>
      <c r="Y7866" t="str">
        <f>"45-3011"</f>
        <v>45-3011</v>
      </c>
      <c r="Z7866" t="s">
        <v>1652</v>
      </c>
      <c r="AA7866">
        <v>114112</v>
      </c>
      <c r="AB7866">
        <v>6</v>
      </c>
      <c r="AC7866">
        <v>6</v>
      </c>
      <c r="AD7866" t="s">
        <v>79</v>
      </c>
      <c r="AE7866" t="s">
        <v>80</v>
      </c>
      <c r="AF7866">
        <v>40</v>
      </c>
      <c r="AG7866" s="4">
        <v>0.95833333333333337</v>
      </c>
      <c r="AH7866" s="4">
        <v>0.29166666666666669</v>
      </c>
      <c r="AI7866" s="5">
        <v>10.61</v>
      </c>
      <c r="AJ7866">
        <v>15.92</v>
      </c>
      <c r="AL7866" t="s">
        <v>81</v>
      </c>
      <c r="AM7866" t="s">
        <v>82</v>
      </c>
      <c r="AO7866" t="s">
        <v>83</v>
      </c>
      <c r="AP7866" t="s">
        <v>67</v>
      </c>
      <c r="AQ7866" t="s">
        <v>67</v>
      </c>
      <c r="AR7866" t="s">
        <v>82</v>
      </c>
      <c r="AT7866" t="s">
        <v>82</v>
      </c>
      <c r="AW7866" t="s">
        <v>72</v>
      </c>
      <c r="AX7866">
        <v>1</v>
      </c>
      <c r="AY7866" t="s">
        <v>10470</v>
      </c>
      <c r="AZ7866" t="s">
        <v>5603</v>
      </c>
      <c r="BA7866" t="s">
        <v>105</v>
      </c>
      <c r="BB7866">
        <v>78578</v>
      </c>
      <c r="BC7866" t="s">
        <v>87</v>
      </c>
      <c r="BH7866" t="s">
        <v>38025</v>
      </c>
      <c r="BI7866" t="s">
        <v>67</v>
      </c>
      <c r="BJ7866">
        <v>453997530</v>
      </c>
    </row>
    <row r="7867" spans="1:62" x14ac:dyDescent="0.25">
      <c r="A7867" t="s">
        <v>38028</v>
      </c>
      <c r="B7867" s="2">
        <v>43573</v>
      </c>
      <c r="C7867" t="s">
        <v>63</v>
      </c>
      <c r="D7867" s="3">
        <v>43518.315557731483</v>
      </c>
      <c r="E7867" t="s">
        <v>64</v>
      </c>
      <c r="F7867" s="2">
        <v>43603</v>
      </c>
      <c r="G7867" s="2">
        <v>43879</v>
      </c>
      <c r="H7867" t="s">
        <v>38029</v>
      </c>
      <c r="I7867" t="s">
        <v>67</v>
      </c>
      <c r="J7867" t="s">
        <v>38030</v>
      </c>
      <c r="K7867" t="s">
        <v>67</v>
      </c>
      <c r="L7867" t="s">
        <v>10470</v>
      </c>
      <c r="M7867" t="s">
        <v>105</v>
      </c>
      <c r="N7867">
        <v>78521</v>
      </c>
      <c r="O7867" t="s">
        <v>70</v>
      </c>
      <c r="P7867" t="s">
        <v>67</v>
      </c>
      <c r="Q7867" t="s">
        <v>38031</v>
      </c>
      <c r="S7867" t="s">
        <v>72</v>
      </c>
      <c r="T7867" t="s">
        <v>37944</v>
      </c>
      <c r="U7867" t="s">
        <v>37945</v>
      </c>
      <c r="V7867" t="s">
        <v>37946</v>
      </c>
      <c r="W7867" t="s">
        <v>105</v>
      </c>
      <c r="X7867" t="s">
        <v>37947</v>
      </c>
      <c r="Y7867" t="str">
        <f>"45-3011"</f>
        <v>45-3011</v>
      </c>
      <c r="Z7867" t="s">
        <v>1652</v>
      </c>
      <c r="AA7867">
        <v>114112</v>
      </c>
      <c r="AB7867">
        <v>28</v>
      </c>
      <c r="AC7867">
        <v>28</v>
      </c>
      <c r="AD7867" t="s">
        <v>79</v>
      </c>
      <c r="AE7867" t="s">
        <v>80</v>
      </c>
      <c r="AF7867">
        <v>40</v>
      </c>
      <c r="AG7867" s="4">
        <v>0.95833333333333337</v>
      </c>
      <c r="AH7867" s="4">
        <v>0.29166666666666669</v>
      </c>
      <c r="AI7867" s="5">
        <v>10.61</v>
      </c>
      <c r="AJ7867">
        <v>15.92</v>
      </c>
      <c r="AL7867" t="s">
        <v>81</v>
      </c>
      <c r="AM7867" t="s">
        <v>82</v>
      </c>
      <c r="AO7867" t="s">
        <v>83</v>
      </c>
      <c r="AP7867" t="s">
        <v>67</v>
      </c>
      <c r="AQ7867" t="s">
        <v>67</v>
      </c>
      <c r="AR7867" t="s">
        <v>82</v>
      </c>
      <c r="AT7867" t="s">
        <v>82</v>
      </c>
      <c r="AW7867" t="s">
        <v>72</v>
      </c>
      <c r="AX7867">
        <v>1</v>
      </c>
      <c r="AY7867" t="s">
        <v>10470</v>
      </c>
      <c r="AZ7867" t="s">
        <v>5603</v>
      </c>
      <c r="BA7867" t="s">
        <v>105</v>
      </c>
      <c r="BB7867">
        <v>78521</v>
      </c>
      <c r="BC7867" t="s">
        <v>87</v>
      </c>
      <c r="BH7867" t="s">
        <v>38030</v>
      </c>
      <c r="BI7867" t="s">
        <v>67</v>
      </c>
      <c r="BJ7867">
        <v>200122944</v>
      </c>
    </row>
    <row r="7868" spans="1:62" x14ac:dyDescent="0.25">
      <c r="A7868" t="s">
        <v>38032</v>
      </c>
      <c r="B7868" s="2">
        <v>43573</v>
      </c>
      <c r="C7868" t="s">
        <v>63</v>
      </c>
      <c r="D7868" s="3">
        <v>43518.305590520831</v>
      </c>
      <c r="E7868" t="s">
        <v>64</v>
      </c>
      <c r="F7868" s="2">
        <v>43603</v>
      </c>
      <c r="G7868" s="2">
        <v>43879</v>
      </c>
      <c r="H7868" t="s">
        <v>38033</v>
      </c>
      <c r="I7868" t="s">
        <v>67</v>
      </c>
      <c r="J7868" t="s">
        <v>38034</v>
      </c>
      <c r="K7868" t="s">
        <v>67</v>
      </c>
      <c r="L7868" t="s">
        <v>10470</v>
      </c>
      <c r="M7868" t="s">
        <v>105</v>
      </c>
      <c r="N7868">
        <v>78521</v>
      </c>
      <c r="O7868" t="s">
        <v>70</v>
      </c>
      <c r="P7868" t="s">
        <v>67</v>
      </c>
      <c r="Q7868" t="s">
        <v>38035</v>
      </c>
      <c r="S7868" t="s">
        <v>72</v>
      </c>
      <c r="T7868" t="s">
        <v>37944</v>
      </c>
      <c r="U7868" t="s">
        <v>37945</v>
      </c>
      <c r="V7868" t="s">
        <v>37946</v>
      </c>
      <c r="W7868" t="s">
        <v>105</v>
      </c>
      <c r="X7868" t="s">
        <v>37947</v>
      </c>
      <c r="Y7868" t="str">
        <f>"45-3011"</f>
        <v>45-3011</v>
      </c>
      <c r="Z7868" t="s">
        <v>1652</v>
      </c>
      <c r="AA7868">
        <v>114112</v>
      </c>
      <c r="AB7868">
        <v>18</v>
      </c>
      <c r="AC7868">
        <v>18</v>
      </c>
      <c r="AD7868" t="s">
        <v>79</v>
      </c>
      <c r="AE7868" t="s">
        <v>80</v>
      </c>
      <c r="AF7868">
        <v>40</v>
      </c>
      <c r="AG7868" s="4">
        <v>0.95833333333333337</v>
      </c>
      <c r="AH7868" s="4">
        <v>0.29166666666666669</v>
      </c>
      <c r="AI7868" s="5">
        <v>10.61</v>
      </c>
      <c r="AJ7868">
        <v>15.92</v>
      </c>
      <c r="AL7868" t="s">
        <v>81</v>
      </c>
      <c r="AM7868" t="s">
        <v>82</v>
      </c>
      <c r="AO7868" t="s">
        <v>83</v>
      </c>
      <c r="AP7868" t="s">
        <v>67</v>
      </c>
      <c r="AQ7868" t="s">
        <v>67</v>
      </c>
      <c r="AR7868" t="s">
        <v>82</v>
      </c>
      <c r="AT7868" t="s">
        <v>82</v>
      </c>
      <c r="AW7868" t="s">
        <v>72</v>
      </c>
      <c r="AX7868">
        <v>1</v>
      </c>
      <c r="AY7868" t="s">
        <v>10470</v>
      </c>
      <c r="AZ7868" t="s">
        <v>5603</v>
      </c>
      <c r="BA7868" t="s">
        <v>105</v>
      </c>
      <c r="BB7868">
        <v>78521</v>
      </c>
      <c r="BC7868" t="s">
        <v>87</v>
      </c>
      <c r="BH7868" t="s">
        <v>38034</v>
      </c>
      <c r="BI7868" t="s">
        <v>67</v>
      </c>
      <c r="BJ7868">
        <v>742444605</v>
      </c>
    </row>
    <row r="7869" spans="1:62" x14ac:dyDescent="0.25">
      <c r="A7869" t="s">
        <v>38036</v>
      </c>
      <c r="B7869" s="2">
        <v>43573</v>
      </c>
      <c r="C7869" t="s">
        <v>63</v>
      </c>
      <c r="D7869" s="3">
        <v>43518.398538541667</v>
      </c>
      <c r="E7869" t="s">
        <v>64</v>
      </c>
      <c r="F7869" s="2">
        <v>43603</v>
      </c>
      <c r="G7869" s="2">
        <v>43879</v>
      </c>
      <c r="H7869" t="s">
        <v>38037</v>
      </c>
      <c r="I7869" t="s">
        <v>67</v>
      </c>
      <c r="J7869" t="s">
        <v>38038</v>
      </c>
      <c r="K7869" t="s">
        <v>67</v>
      </c>
      <c r="L7869" t="s">
        <v>37764</v>
      </c>
      <c r="M7869" t="s">
        <v>105</v>
      </c>
      <c r="N7869">
        <v>78578</v>
      </c>
      <c r="O7869" t="s">
        <v>70</v>
      </c>
      <c r="P7869" t="s">
        <v>67</v>
      </c>
      <c r="Q7869" t="s">
        <v>38039</v>
      </c>
      <c r="S7869" t="s">
        <v>72</v>
      </c>
      <c r="T7869" t="s">
        <v>37944</v>
      </c>
      <c r="U7869" t="s">
        <v>37945</v>
      </c>
      <c r="V7869" t="s">
        <v>37946</v>
      </c>
      <c r="W7869" t="s">
        <v>105</v>
      </c>
      <c r="X7869" t="s">
        <v>37947</v>
      </c>
      <c r="Y7869" t="str">
        <f>"45-3011"</f>
        <v>45-3011</v>
      </c>
      <c r="Z7869" t="s">
        <v>1652</v>
      </c>
      <c r="AA7869">
        <v>114112</v>
      </c>
      <c r="AB7869">
        <v>8</v>
      </c>
      <c r="AC7869">
        <v>8</v>
      </c>
      <c r="AD7869" t="s">
        <v>79</v>
      </c>
      <c r="AE7869" t="s">
        <v>80</v>
      </c>
      <c r="AF7869">
        <v>40</v>
      </c>
      <c r="AG7869" s="4">
        <v>0.95833333333333337</v>
      </c>
      <c r="AH7869" s="4">
        <v>0.29166666666666669</v>
      </c>
      <c r="AI7869" s="5">
        <v>10.61</v>
      </c>
      <c r="AJ7869">
        <v>15.92</v>
      </c>
      <c r="AL7869" t="s">
        <v>81</v>
      </c>
      <c r="AM7869" t="s">
        <v>82</v>
      </c>
      <c r="AO7869" t="s">
        <v>83</v>
      </c>
      <c r="AP7869" t="s">
        <v>67</v>
      </c>
      <c r="AQ7869" t="s">
        <v>67</v>
      </c>
      <c r="AR7869" t="s">
        <v>82</v>
      </c>
      <c r="AT7869" t="s">
        <v>82</v>
      </c>
      <c r="AW7869" t="s">
        <v>72</v>
      </c>
      <c r="AX7869">
        <v>1</v>
      </c>
      <c r="AY7869" t="s">
        <v>37764</v>
      </c>
      <c r="AZ7869" t="s">
        <v>5603</v>
      </c>
      <c r="BA7869" t="s">
        <v>105</v>
      </c>
      <c r="BB7869">
        <v>78578</v>
      </c>
      <c r="BC7869" t="s">
        <v>87</v>
      </c>
      <c r="BH7869" t="s">
        <v>38038</v>
      </c>
      <c r="BI7869" t="s">
        <v>67</v>
      </c>
      <c r="BJ7869">
        <v>741787636</v>
      </c>
    </row>
    <row r="7870" spans="1:62" x14ac:dyDescent="0.25">
      <c r="A7870" t="s">
        <v>38040</v>
      </c>
      <c r="B7870" s="2">
        <v>43573</v>
      </c>
      <c r="C7870" t="s">
        <v>63</v>
      </c>
      <c r="D7870" s="3">
        <v>43518.351355439816</v>
      </c>
      <c r="E7870" t="s">
        <v>64</v>
      </c>
      <c r="F7870" s="2">
        <v>43603</v>
      </c>
      <c r="G7870" s="2">
        <v>43879</v>
      </c>
      <c r="H7870" t="s">
        <v>38041</v>
      </c>
      <c r="I7870" t="s">
        <v>67</v>
      </c>
      <c r="J7870" t="s">
        <v>38042</v>
      </c>
      <c r="K7870" t="s">
        <v>67</v>
      </c>
      <c r="L7870" t="s">
        <v>10470</v>
      </c>
      <c r="M7870" t="s">
        <v>105</v>
      </c>
      <c r="N7870">
        <v>78521</v>
      </c>
      <c r="O7870" t="s">
        <v>70</v>
      </c>
      <c r="P7870" t="s">
        <v>67</v>
      </c>
      <c r="Q7870" t="s">
        <v>38043</v>
      </c>
      <c r="S7870" t="s">
        <v>72</v>
      </c>
      <c r="T7870" t="s">
        <v>37944</v>
      </c>
      <c r="U7870" t="s">
        <v>37945</v>
      </c>
      <c r="V7870" t="s">
        <v>37946</v>
      </c>
      <c r="W7870" t="s">
        <v>105</v>
      </c>
      <c r="X7870" t="s">
        <v>37947</v>
      </c>
      <c r="Y7870" t="str">
        <f>"45-3011"</f>
        <v>45-3011</v>
      </c>
      <c r="Z7870" t="s">
        <v>1652</v>
      </c>
      <c r="AA7870">
        <v>114112</v>
      </c>
      <c r="AB7870">
        <v>14</v>
      </c>
      <c r="AC7870">
        <v>14</v>
      </c>
      <c r="AD7870" t="s">
        <v>79</v>
      </c>
      <c r="AE7870" t="s">
        <v>80</v>
      </c>
      <c r="AF7870">
        <v>40</v>
      </c>
      <c r="AG7870" s="4">
        <v>0.95833333333333337</v>
      </c>
      <c r="AH7870" s="4">
        <v>0.29166666666666669</v>
      </c>
      <c r="AI7870" s="5">
        <v>10.61</v>
      </c>
      <c r="AJ7870">
        <v>15.92</v>
      </c>
      <c r="AL7870" t="s">
        <v>81</v>
      </c>
      <c r="AM7870" t="s">
        <v>82</v>
      </c>
      <c r="AO7870" t="s">
        <v>83</v>
      </c>
      <c r="AP7870" t="s">
        <v>67</v>
      </c>
      <c r="AQ7870" t="s">
        <v>67</v>
      </c>
      <c r="AR7870" t="s">
        <v>82</v>
      </c>
      <c r="AT7870" t="s">
        <v>82</v>
      </c>
      <c r="AW7870" t="s">
        <v>72</v>
      </c>
      <c r="AX7870">
        <v>1</v>
      </c>
      <c r="AY7870" t="s">
        <v>10470</v>
      </c>
      <c r="AZ7870" t="s">
        <v>5603</v>
      </c>
      <c r="BA7870" t="s">
        <v>105</v>
      </c>
      <c r="BB7870">
        <v>78521</v>
      </c>
      <c r="BC7870" t="s">
        <v>87</v>
      </c>
      <c r="BH7870" t="s">
        <v>38042</v>
      </c>
      <c r="BI7870" t="s">
        <v>67</v>
      </c>
      <c r="BJ7870">
        <v>742654794</v>
      </c>
    </row>
    <row r="7871" spans="1:62" x14ac:dyDescent="0.25">
      <c r="A7871" t="s">
        <v>38044</v>
      </c>
      <c r="B7871" s="2">
        <v>43573</v>
      </c>
      <c r="C7871" t="s">
        <v>63</v>
      </c>
      <c r="D7871" s="3">
        <v>43518.326552233797</v>
      </c>
      <c r="E7871" t="s">
        <v>64</v>
      </c>
      <c r="F7871" s="2">
        <v>43603</v>
      </c>
      <c r="G7871" s="2">
        <v>43879</v>
      </c>
      <c r="H7871" t="s">
        <v>38045</v>
      </c>
      <c r="I7871" t="s">
        <v>67</v>
      </c>
      <c r="J7871" t="s">
        <v>38046</v>
      </c>
      <c r="K7871" t="s">
        <v>67</v>
      </c>
      <c r="L7871" t="s">
        <v>10470</v>
      </c>
      <c r="M7871" t="s">
        <v>105</v>
      </c>
      <c r="N7871">
        <v>78521</v>
      </c>
      <c r="O7871" t="s">
        <v>70</v>
      </c>
      <c r="P7871" t="s">
        <v>67</v>
      </c>
      <c r="Q7871" t="s">
        <v>38047</v>
      </c>
      <c r="S7871" t="s">
        <v>72</v>
      </c>
      <c r="T7871" t="s">
        <v>37944</v>
      </c>
      <c r="U7871" t="s">
        <v>37945</v>
      </c>
      <c r="V7871" t="s">
        <v>37946</v>
      </c>
      <c r="W7871" t="s">
        <v>105</v>
      </c>
      <c r="X7871" t="s">
        <v>37947</v>
      </c>
      <c r="Y7871" t="str">
        <f>"45-3011"</f>
        <v>45-3011</v>
      </c>
      <c r="Z7871" t="s">
        <v>1652</v>
      </c>
      <c r="AA7871">
        <v>114112</v>
      </c>
      <c r="AB7871">
        <v>8</v>
      </c>
      <c r="AC7871">
        <v>8</v>
      </c>
      <c r="AD7871" t="s">
        <v>79</v>
      </c>
      <c r="AE7871" t="s">
        <v>80</v>
      </c>
      <c r="AF7871">
        <v>40</v>
      </c>
      <c r="AG7871" s="4">
        <v>0.95833333333333337</v>
      </c>
      <c r="AH7871" s="4">
        <v>0.29166666666666669</v>
      </c>
      <c r="AI7871" s="5">
        <v>10.61</v>
      </c>
      <c r="AJ7871">
        <v>15.92</v>
      </c>
      <c r="AL7871" t="s">
        <v>81</v>
      </c>
      <c r="AM7871" t="s">
        <v>82</v>
      </c>
      <c r="AO7871" t="s">
        <v>83</v>
      </c>
      <c r="AP7871" t="s">
        <v>67</v>
      </c>
      <c r="AQ7871" t="s">
        <v>67</v>
      </c>
      <c r="AR7871" t="s">
        <v>82</v>
      </c>
      <c r="AT7871" t="s">
        <v>82</v>
      </c>
      <c r="AW7871" t="s">
        <v>72</v>
      </c>
      <c r="AX7871">
        <v>1</v>
      </c>
      <c r="AY7871" t="s">
        <v>10470</v>
      </c>
      <c r="AZ7871" t="s">
        <v>5603</v>
      </c>
      <c r="BA7871" t="s">
        <v>105</v>
      </c>
      <c r="BB7871">
        <v>78521</v>
      </c>
      <c r="BC7871" t="s">
        <v>87</v>
      </c>
      <c r="BH7871" t="s">
        <v>38046</v>
      </c>
      <c r="BI7871" t="s">
        <v>67</v>
      </c>
      <c r="BJ7871">
        <v>900743154</v>
      </c>
    </row>
    <row r="7872" spans="1:62" x14ac:dyDescent="0.25">
      <c r="A7872" t="s">
        <v>38260</v>
      </c>
      <c r="B7872" s="2">
        <v>43573</v>
      </c>
      <c r="C7872" t="s">
        <v>63</v>
      </c>
      <c r="D7872" s="3">
        <v>43550.833735300926</v>
      </c>
      <c r="E7872" t="s">
        <v>64</v>
      </c>
      <c r="F7872" s="2">
        <v>43641</v>
      </c>
      <c r="G7872" s="2">
        <v>43773</v>
      </c>
      <c r="H7872" t="s">
        <v>38261</v>
      </c>
      <c r="I7872" t="s">
        <v>38262</v>
      </c>
      <c r="J7872" t="s">
        <v>38263</v>
      </c>
      <c r="L7872" t="s">
        <v>3315</v>
      </c>
      <c r="M7872" t="s">
        <v>105</v>
      </c>
      <c r="N7872">
        <v>75638</v>
      </c>
      <c r="O7872" t="s">
        <v>70</v>
      </c>
      <c r="Q7872" t="s">
        <v>38264</v>
      </c>
      <c r="S7872" t="s">
        <v>72</v>
      </c>
      <c r="T7872" t="s">
        <v>102</v>
      </c>
      <c r="U7872" t="s">
        <v>38265</v>
      </c>
      <c r="V7872" t="s">
        <v>2470</v>
      </c>
      <c r="W7872" t="s">
        <v>105</v>
      </c>
      <c r="X7872" t="s">
        <v>2737</v>
      </c>
      <c r="Y7872" t="str">
        <f>"35-3022"</f>
        <v>35-3022</v>
      </c>
      <c r="Z7872" t="s">
        <v>280</v>
      </c>
      <c r="AA7872">
        <v>713990</v>
      </c>
      <c r="AB7872">
        <v>4</v>
      </c>
      <c r="AC7872">
        <v>4</v>
      </c>
      <c r="AD7872" t="s">
        <v>79</v>
      </c>
      <c r="AE7872" t="s">
        <v>80</v>
      </c>
      <c r="AF7872">
        <v>35</v>
      </c>
      <c r="AG7872" s="4">
        <v>0.41666666666666669</v>
      </c>
      <c r="AH7872" s="4">
        <v>0.75</v>
      </c>
      <c r="AI7872" s="5">
        <v>8.82</v>
      </c>
      <c r="AJ7872">
        <v>13.23</v>
      </c>
      <c r="AK7872">
        <v>16.82</v>
      </c>
      <c r="AL7872" t="s">
        <v>81</v>
      </c>
      <c r="AM7872" t="s">
        <v>82</v>
      </c>
      <c r="AO7872" t="s">
        <v>83</v>
      </c>
      <c r="AR7872" t="s">
        <v>82</v>
      </c>
      <c r="AT7872" t="s">
        <v>82</v>
      </c>
      <c r="AW7872" t="s">
        <v>82</v>
      </c>
      <c r="AY7872" t="s">
        <v>3315</v>
      </c>
      <c r="AZ7872" t="s">
        <v>33278</v>
      </c>
      <c r="BA7872" t="s">
        <v>105</v>
      </c>
      <c r="BB7872">
        <v>75638</v>
      </c>
      <c r="BC7872" t="s">
        <v>79</v>
      </c>
      <c r="BH7872" t="s">
        <v>38263</v>
      </c>
      <c r="BJ7872">
        <v>823872523</v>
      </c>
    </row>
    <row r="7873" spans="1:62" x14ac:dyDescent="0.25">
      <c r="A7873" t="s">
        <v>38512</v>
      </c>
      <c r="B7873" s="2">
        <v>43573</v>
      </c>
      <c r="C7873" t="s">
        <v>63</v>
      </c>
      <c r="D7873" s="3">
        <v>43541.81392079861</v>
      </c>
      <c r="E7873" t="s">
        <v>64</v>
      </c>
      <c r="F7873" s="2">
        <v>43628</v>
      </c>
      <c r="G7873" s="2">
        <v>43692</v>
      </c>
      <c r="H7873" t="s">
        <v>37591</v>
      </c>
      <c r="I7873" t="s">
        <v>37592</v>
      </c>
      <c r="J7873" t="s">
        <v>37593</v>
      </c>
      <c r="K7873" t="s">
        <v>37594</v>
      </c>
      <c r="L7873" t="s">
        <v>6394</v>
      </c>
      <c r="M7873" t="s">
        <v>859</v>
      </c>
      <c r="N7873">
        <v>98004</v>
      </c>
      <c r="O7873" t="s">
        <v>70</v>
      </c>
      <c r="Q7873" t="s">
        <v>37595</v>
      </c>
      <c r="S7873" t="s">
        <v>72</v>
      </c>
      <c r="T7873" t="s">
        <v>37596</v>
      </c>
      <c r="U7873" t="s">
        <v>23372</v>
      </c>
      <c r="V7873" t="s">
        <v>23373</v>
      </c>
      <c r="W7873" t="s">
        <v>859</v>
      </c>
      <c r="X7873" t="s">
        <v>37403</v>
      </c>
      <c r="Y7873" t="str">
        <f>"51-3092"</f>
        <v>51-3092</v>
      </c>
      <c r="Z7873" t="s">
        <v>6248</v>
      </c>
      <c r="AA7873">
        <v>425120</v>
      </c>
      <c r="AB7873">
        <v>3</v>
      </c>
      <c r="AC7873">
        <v>3</v>
      </c>
      <c r="AD7873" t="s">
        <v>79</v>
      </c>
      <c r="AE7873" t="s">
        <v>80</v>
      </c>
      <c r="AF7873">
        <v>40</v>
      </c>
      <c r="AG7873" s="4">
        <v>0.375</v>
      </c>
      <c r="AH7873" s="4">
        <v>0.95833333333333337</v>
      </c>
      <c r="AI7873" s="5">
        <v>14.48</v>
      </c>
      <c r="AJ7873">
        <v>21.72</v>
      </c>
      <c r="AL7873" t="s">
        <v>81</v>
      </c>
      <c r="AM7873" t="s">
        <v>82</v>
      </c>
      <c r="AO7873" t="s">
        <v>83</v>
      </c>
      <c r="AR7873" t="s">
        <v>82</v>
      </c>
      <c r="AT7873" t="s">
        <v>82</v>
      </c>
      <c r="AW7873" t="s">
        <v>72</v>
      </c>
      <c r="AX7873">
        <v>12</v>
      </c>
      <c r="AY7873" t="s">
        <v>37597</v>
      </c>
      <c r="AZ7873" t="s">
        <v>37598</v>
      </c>
      <c r="BA7873" t="s">
        <v>595</v>
      </c>
      <c r="BB7873">
        <v>99574</v>
      </c>
      <c r="BC7873" t="s">
        <v>79</v>
      </c>
      <c r="BH7873" t="s">
        <v>37599</v>
      </c>
      <c r="BJ7873">
        <v>980341241</v>
      </c>
    </row>
    <row r="7874" spans="1:62" x14ac:dyDescent="0.25">
      <c r="A7874" t="s">
        <v>32118</v>
      </c>
      <c r="B7874" s="2">
        <v>43574</v>
      </c>
      <c r="C7874" t="s">
        <v>63</v>
      </c>
      <c r="D7874" s="3">
        <v>43481.535990960649</v>
      </c>
      <c r="E7874" t="s">
        <v>1763</v>
      </c>
      <c r="F7874" s="2">
        <v>43556</v>
      </c>
      <c r="G7874" s="2">
        <v>43770</v>
      </c>
      <c r="H7874" t="s">
        <v>32119</v>
      </c>
      <c r="J7874" t="s">
        <v>32120</v>
      </c>
      <c r="L7874" t="s">
        <v>10743</v>
      </c>
      <c r="M7874" t="s">
        <v>761</v>
      </c>
      <c r="N7874">
        <v>30080</v>
      </c>
      <c r="O7874" t="s">
        <v>70</v>
      </c>
      <c r="Q7874" t="s">
        <v>32121</v>
      </c>
      <c r="S7874" t="s">
        <v>72</v>
      </c>
      <c r="T7874" t="s">
        <v>878</v>
      </c>
      <c r="U7874" t="s">
        <v>879</v>
      </c>
      <c r="V7874" t="s">
        <v>880</v>
      </c>
      <c r="W7874" t="s">
        <v>881</v>
      </c>
      <c r="X7874" t="s">
        <v>1092</v>
      </c>
      <c r="Y7874" t="str">
        <f>"45-4011"</f>
        <v>45-4011</v>
      </c>
      <c r="Z7874" t="s">
        <v>763</v>
      </c>
      <c r="AA7874">
        <v>115310</v>
      </c>
      <c r="AB7874">
        <v>27</v>
      </c>
      <c r="AC7874">
        <v>21</v>
      </c>
      <c r="AD7874" t="s">
        <v>79</v>
      </c>
      <c r="AE7874" t="s">
        <v>80</v>
      </c>
      <c r="AF7874">
        <v>40</v>
      </c>
      <c r="AG7874" s="4">
        <v>0.3125</v>
      </c>
      <c r="AH7874" s="4">
        <v>0.6875</v>
      </c>
      <c r="AI7874" s="5">
        <v>15.52</v>
      </c>
      <c r="AJ7874">
        <v>23.28</v>
      </c>
      <c r="AK7874">
        <v>63</v>
      </c>
      <c r="AL7874" t="s">
        <v>81</v>
      </c>
      <c r="AM7874" t="s">
        <v>82</v>
      </c>
      <c r="AO7874" t="s">
        <v>83</v>
      </c>
      <c r="AR7874" t="s">
        <v>82</v>
      </c>
      <c r="AT7874" t="s">
        <v>82</v>
      </c>
      <c r="AW7874" t="s">
        <v>82</v>
      </c>
      <c r="AY7874" t="s">
        <v>32122</v>
      </c>
      <c r="AZ7874" t="s">
        <v>32123</v>
      </c>
      <c r="BA7874" t="s">
        <v>136</v>
      </c>
      <c r="BB7874">
        <v>21801</v>
      </c>
      <c r="BC7874" t="s">
        <v>79</v>
      </c>
      <c r="BH7874" t="s">
        <v>32124</v>
      </c>
      <c r="BJ7874">
        <v>273352523</v>
      </c>
    </row>
    <row r="7875" spans="1:62" x14ac:dyDescent="0.25">
      <c r="A7875" t="s">
        <v>37132</v>
      </c>
      <c r="B7875" s="2">
        <v>43574</v>
      </c>
      <c r="C7875" t="s">
        <v>63</v>
      </c>
      <c r="D7875" s="3">
        <v>43549.588604629629</v>
      </c>
      <c r="E7875" t="s">
        <v>64</v>
      </c>
      <c r="F7875" s="2">
        <v>43624</v>
      </c>
      <c r="G7875" s="2">
        <v>43862</v>
      </c>
      <c r="H7875" t="s">
        <v>37133</v>
      </c>
      <c r="J7875" t="s">
        <v>37134</v>
      </c>
      <c r="L7875" t="s">
        <v>37135</v>
      </c>
      <c r="M7875" t="s">
        <v>626</v>
      </c>
      <c r="N7875">
        <v>72802</v>
      </c>
      <c r="O7875" t="s">
        <v>70</v>
      </c>
      <c r="Q7875" t="s">
        <v>37136</v>
      </c>
      <c r="S7875" t="s">
        <v>72</v>
      </c>
      <c r="T7875" t="s">
        <v>878</v>
      </c>
      <c r="U7875" t="s">
        <v>2327</v>
      </c>
      <c r="V7875" t="s">
        <v>880</v>
      </c>
      <c r="W7875" t="s">
        <v>881</v>
      </c>
      <c r="X7875" t="s">
        <v>37137</v>
      </c>
      <c r="Y7875" t="str">
        <f>"45-4011"</f>
        <v>45-4011</v>
      </c>
      <c r="Z7875" t="s">
        <v>763</v>
      </c>
      <c r="AA7875">
        <v>115310</v>
      </c>
      <c r="AB7875">
        <v>57</v>
      </c>
      <c r="AC7875">
        <v>57</v>
      </c>
      <c r="AD7875" t="s">
        <v>79</v>
      </c>
      <c r="AE7875" t="s">
        <v>95</v>
      </c>
      <c r="AF7875">
        <v>40</v>
      </c>
      <c r="AG7875" s="4">
        <v>0.3125</v>
      </c>
      <c r="AH7875" s="4">
        <v>0.6875</v>
      </c>
      <c r="AI7875" s="5">
        <v>12.16</v>
      </c>
      <c r="AJ7875">
        <v>18.239999999999998</v>
      </c>
      <c r="AK7875">
        <v>37.049999999999997</v>
      </c>
      <c r="AL7875" t="s">
        <v>81</v>
      </c>
      <c r="AM7875" t="s">
        <v>82</v>
      </c>
      <c r="AO7875" t="s">
        <v>83</v>
      </c>
      <c r="AR7875" t="s">
        <v>82</v>
      </c>
      <c r="AT7875" t="s">
        <v>82</v>
      </c>
      <c r="AW7875" t="s">
        <v>82</v>
      </c>
      <c r="AY7875" t="s">
        <v>37135</v>
      </c>
      <c r="AZ7875" t="s">
        <v>29326</v>
      </c>
      <c r="BA7875" t="s">
        <v>626</v>
      </c>
      <c r="BB7875">
        <v>72802</v>
      </c>
      <c r="BC7875" t="s">
        <v>79</v>
      </c>
      <c r="BH7875" t="s">
        <v>37138</v>
      </c>
      <c r="BJ7875">
        <v>571222258</v>
      </c>
    </row>
    <row r="7876" spans="1:62" x14ac:dyDescent="0.25">
      <c r="A7876" t="s">
        <v>37600</v>
      </c>
      <c r="B7876" s="2">
        <v>43574</v>
      </c>
      <c r="C7876" t="s">
        <v>63</v>
      </c>
      <c r="D7876" s="3">
        <v>43507.628523368054</v>
      </c>
      <c r="E7876" t="s">
        <v>91</v>
      </c>
      <c r="H7876" t="s">
        <v>37601</v>
      </c>
      <c r="J7876" t="s">
        <v>37602</v>
      </c>
      <c r="L7876" t="s">
        <v>37603</v>
      </c>
      <c r="M7876" t="s">
        <v>323</v>
      </c>
      <c r="N7876">
        <v>94563</v>
      </c>
      <c r="O7876" t="s">
        <v>70</v>
      </c>
      <c r="Q7876" t="s">
        <v>37604</v>
      </c>
      <c r="S7876" t="s">
        <v>72</v>
      </c>
      <c r="T7876" t="s">
        <v>37605</v>
      </c>
      <c r="U7876" t="s">
        <v>37606</v>
      </c>
      <c r="V7876" t="s">
        <v>37607</v>
      </c>
      <c r="W7876" t="s">
        <v>323</v>
      </c>
      <c r="X7876" t="s">
        <v>9135</v>
      </c>
      <c r="Y7876" t="str">
        <f>"39-9011"</f>
        <v>39-9011</v>
      </c>
      <c r="Z7876" t="s">
        <v>893</v>
      </c>
      <c r="AA7876">
        <v>814110</v>
      </c>
      <c r="AB7876">
        <v>1</v>
      </c>
      <c r="AD7876" t="s">
        <v>79</v>
      </c>
      <c r="AE7876" t="s">
        <v>599</v>
      </c>
      <c r="AF7876">
        <v>45</v>
      </c>
      <c r="AG7876" s="4">
        <v>0.33333333333333331</v>
      </c>
      <c r="AH7876" s="4">
        <v>0.72916666666666663</v>
      </c>
      <c r="AI7876" s="5">
        <v>14.51</v>
      </c>
      <c r="AL7876" t="s">
        <v>81</v>
      </c>
      <c r="AM7876" t="s">
        <v>82</v>
      </c>
      <c r="AO7876" t="s">
        <v>213</v>
      </c>
      <c r="AR7876" t="s">
        <v>82</v>
      </c>
      <c r="AT7876" t="s">
        <v>82</v>
      </c>
      <c r="AW7876" t="s">
        <v>72</v>
      </c>
      <c r="AX7876">
        <v>12</v>
      </c>
      <c r="AY7876" t="s">
        <v>37608</v>
      </c>
      <c r="AZ7876" t="s">
        <v>21257</v>
      </c>
      <c r="BA7876" t="s">
        <v>323</v>
      </c>
      <c r="BB7876">
        <v>94563</v>
      </c>
      <c r="BC7876" t="s">
        <v>87</v>
      </c>
      <c r="BH7876" t="s">
        <v>37609</v>
      </c>
      <c r="BJ7876">
        <v>831283754</v>
      </c>
    </row>
    <row r="7877" spans="1:62" x14ac:dyDescent="0.25">
      <c r="A7877" t="s">
        <v>37921</v>
      </c>
      <c r="B7877" s="2">
        <v>43574</v>
      </c>
      <c r="C7877" t="s">
        <v>63</v>
      </c>
      <c r="D7877" s="3">
        <v>43531.449472569446</v>
      </c>
      <c r="E7877" t="s">
        <v>64</v>
      </c>
      <c r="F7877" s="2">
        <v>43606</v>
      </c>
      <c r="G7877" s="2">
        <v>43799</v>
      </c>
      <c r="H7877" t="s">
        <v>37922</v>
      </c>
      <c r="I7877" t="s">
        <v>37922</v>
      </c>
      <c r="J7877" t="s">
        <v>37923</v>
      </c>
      <c r="L7877" t="s">
        <v>1184</v>
      </c>
      <c r="M7877" t="s">
        <v>881</v>
      </c>
      <c r="N7877">
        <v>83854</v>
      </c>
      <c r="O7877" t="s">
        <v>70</v>
      </c>
      <c r="Q7877" t="s">
        <v>37924</v>
      </c>
      <c r="S7877" t="s">
        <v>72</v>
      </c>
      <c r="T7877" t="s">
        <v>6510</v>
      </c>
      <c r="U7877" t="s">
        <v>6511</v>
      </c>
      <c r="V7877" t="s">
        <v>3178</v>
      </c>
      <c r="W7877" t="s">
        <v>86</v>
      </c>
      <c r="X7877" t="s">
        <v>6512</v>
      </c>
      <c r="Y7877" t="str">
        <f>"39-3091"</f>
        <v>39-3091</v>
      </c>
      <c r="Z7877" t="s">
        <v>677</v>
      </c>
      <c r="AA7877">
        <v>713990</v>
      </c>
      <c r="AB7877">
        <v>55</v>
      </c>
      <c r="AC7877">
        <v>55</v>
      </c>
      <c r="AD7877" t="s">
        <v>79</v>
      </c>
      <c r="AE7877" t="s">
        <v>80</v>
      </c>
      <c r="AF7877">
        <v>40</v>
      </c>
      <c r="AG7877" s="4">
        <v>0.58333333333333337</v>
      </c>
      <c r="AH7877" s="4">
        <v>0.95833333333333337</v>
      </c>
      <c r="AI7877" s="5">
        <v>8.93</v>
      </c>
      <c r="AL7877" t="s">
        <v>81</v>
      </c>
      <c r="AM7877" t="s">
        <v>82</v>
      </c>
      <c r="AO7877" t="s">
        <v>83</v>
      </c>
      <c r="AR7877" t="s">
        <v>82</v>
      </c>
      <c r="AT7877" t="s">
        <v>82</v>
      </c>
      <c r="AW7877" t="s">
        <v>82</v>
      </c>
      <c r="AY7877" t="s">
        <v>1184</v>
      </c>
      <c r="AZ7877" t="s">
        <v>37925</v>
      </c>
      <c r="BA7877" t="s">
        <v>881</v>
      </c>
      <c r="BB7877">
        <v>83854</v>
      </c>
      <c r="BC7877" t="s">
        <v>79</v>
      </c>
      <c r="BH7877">
        <v>6672</v>
      </c>
      <c r="BJ7877">
        <v>820537146</v>
      </c>
    </row>
    <row r="7878" spans="1:62" x14ac:dyDescent="0.25">
      <c r="A7878" t="s">
        <v>37940</v>
      </c>
      <c r="B7878" s="2">
        <v>43574</v>
      </c>
      <c r="C7878" t="s">
        <v>63</v>
      </c>
      <c r="D7878" s="3">
        <v>43518.287828541666</v>
      </c>
      <c r="E7878" t="s">
        <v>64</v>
      </c>
      <c r="F7878" s="2">
        <v>43603</v>
      </c>
      <c r="G7878" s="2">
        <v>43879</v>
      </c>
      <c r="H7878" t="s">
        <v>37941</v>
      </c>
      <c r="I7878" t="s">
        <v>67</v>
      </c>
      <c r="J7878" t="s">
        <v>37942</v>
      </c>
      <c r="K7878" t="s">
        <v>67</v>
      </c>
      <c r="L7878" t="s">
        <v>10470</v>
      </c>
      <c r="M7878" t="s">
        <v>105</v>
      </c>
      <c r="N7878">
        <v>78521</v>
      </c>
      <c r="O7878" t="s">
        <v>70</v>
      </c>
      <c r="P7878" t="s">
        <v>67</v>
      </c>
      <c r="Q7878" t="s">
        <v>37943</v>
      </c>
      <c r="S7878" t="s">
        <v>72</v>
      </c>
      <c r="T7878" t="s">
        <v>37944</v>
      </c>
      <c r="U7878" t="s">
        <v>37945</v>
      </c>
      <c r="V7878" t="s">
        <v>37946</v>
      </c>
      <c r="W7878" t="s">
        <v>105</v>
      </c>
      <c r="X7878" t="s">
        <v>37947</v>
      </c>
      <c r="Y7878" t="str">
        <f>"45-3011"</f>
        <v>45-3011</v>
      </c>
      <c r="Z7878" t="s">
        <v>1652</v>
      </c>
      <c r="AA7878">
        <v>114112</v>
      </c>
      <c r="AB7878">
        <v>8</v>
      </c>
      <c r="AC7878">
        <v>8</v>
      </c>
      <c r="AD7878" t="s">
        <v>79</v>
      </c>
      <c r="AE7878" t="s">
        <v>80</v>
      </c>
      <c r="AF7878">
        <v>40</v>
      </c>
      <c r="AG7878" s="4">
        <v>0.95833333333333337</v>
      </c>
      <c r="AH7878" s="4">
        <v>0.29166666666666669</v>
      </c>
      <c r="AI7878" s="5">
        <v>10.61</v>
      </c>
      <c r="AJ7878">
        <v>15.92</v>
      </c>
      <c r="AL7878" t="s">
        <v>81</v>
      </c>
      <c r="AM7878" t="s">
        <v>82</v>
      </c>
      <c r="AO7878" t="s">
        <v>83</v>
      </c>
      <c r="AP7878" t="s">
        <v>67</v>
      </c>
      <c r="AQ7878" t="s">
        <v>67</v>
      </c>
      <c r="AR7878" t="s">
        <v>82</v>
      </c>
      <c r="AT7878" t="s">
        <v>82</v>
      </c>
      <c r="AW7878" t="s">
        <v>72</v>
      </c>
      <c r="AX7878">
        <v>1</v>
      </c>
      <c r="AY7878" t="s">
        <v>10470</v>
      </c>
      <c r="AZ7878" t="s">
        <v>5603</v>
      </c>
      <c r="BA7878" t="s">
        <v>105</v>
      </c>
      <c r="BB7878">
        <v>78521</v>
      </c>
      <c r="BC7878" t="s">
        <v>87</v>
      </c>
      <c r="BH7878" t="s">
        <v>37942</v>
      </c>
      <c r="BI7878" t="s">
        <v>67</v>
      </c>
      <c r="BJ7878">
        <v>742230319</v>
      </c>
    </row>
    <row r="7879" spans="1:62" x14ac:dyDescent="0.25">
      <c r="A7879" t="s">
        <v>38195</v>
      </c>
      <c r="B7879" s="2">
        <v>43574</v>
      </c>
      <c r="C7879" t="s">
        <v>63</v>
      </c>
      <c r="D7879" s="3">
        <v>43549.497587997685</v>
      </c>
      <c r="E7879" t="s">
        <v>117</v>
      </c>
      <c r="H7879" t="s">
        <v>38196</v>
      </c>
      <c r="J7879" t="s">
        <v>38197</v>
      </c>
      <c r="L7879" t="s">
        <v>14707</v>
      </c>
      <c r="M7879" t="s">
        <v>166</v>
      </c>
      <c r="N7879">
        <v>84060</v>
      </c>
      <c r="O7879" t="s">
        <v>70</v>
      </c>
      <c r="Q7879" t="s">
        <v>38198</v>
      </c>
      <c r="S7879" t="s">
        <v>82</v>
      </c>
      <c r="U7879" t="s">
        <v>92</v>
      </c>
      <c r="X7879" t="s">
        <v>38199</v>
      </c>
      <c r="Y7879" t="str">
        <f>"37-3013"</f>
        <v>37-3013</v>
      </c>
      <c r="Z7879" t="s">
        <v>1932</v>
      </c>
      <c r="AA7879">
        <v>56173</v>
      </c>
      <c r="AB7879">
        <v>1</v>
      </c>
      <c r="AD7879" t="s">
        <v>79</v>
      </c>
      <c r="AE7879" t="s">
        <v>599</v>
      </c>
      <c r="AF7879">
        <v>40</v>
      </c>
      <c r="AG7879" s="4">
        <v>0.29166666666666669</v>
      </c>
      <c r="AH7879" s="4">
        <v>0.625</v>
      </c>
      <c r="AI7879" s="6">
        <v>22</v>
      </c>
      <c r="AJ7879">
        <v>33</v>
      </c>
      <c r="AK7879">
        <v>52.5</v>
      </c>
      <c r="AL7879" t="s">
        <v>81</v>
      </c>
      <c r="AM7879" t="s">
        <v>72</v>
      </c>
      <c r="AN7879">
        <v>4</v>
      </c>
      <c r="AO7879" t="s">
        <v>83</v>
      </c>
      <c r="AR7879" t="s">
        <v>82</v>
      </c>
      <c r="AT7879" t="s">
        <v>82</v>
      </c>
      <c r="AW7879" t="s">
        <v>72</v>
      </c>
      <c r="AX7879">
        <v>60</v>
      </c>
      <c r="AY7879" t="s">
        <v>13556</v>
      </c>
      <c r="AZ7879" t="s">
        <v>2541</v>
      </c>
      <c r="BA7879" t="s">
        <v>166</v>
      </c>
      <c r="BB7879">
        <v>84061</v>
      </c>
      <c r="BC7879" t="s">
        <v>79</v>
      </c>
      <c r="BH7879" t="s">
        <v>38200</v>
      </c>
      <c r="BJ7879">
        <v>383968651</v>
      </c>
    </row>
    <row r="7880" spans="1:62" x14ac:dyDescent="0.25">
      <c r="A7880" t="s">
        <v>38286</v>
      </c>
      <c r="B7880" s="2">
        <v>43574</v>
      </c>
      <c r="C7880" t="s">
        <v>63</v>
      </c>
      <c r="D7880" s="3">
        <v>43528.629557569446</v>
      </c>
      <c r="E7880" t="s">
        <v>282</v>
      </c>
      <c r="F7880" s="2">
        <v>43603</v>
      </c>
      <c r="G7880" s="2">
        <v>43738</v>
      </c>
      <c r="H7880" t="s">
        <v>38287</v>
      </c>
      <c r="I7880" t="s">
        <v>38287</v>
      </c>
      <c r="J7880" t="s">
        <v>38288</v>
      </c>
      <c r="L7880" t="s">
        <v>6394</v>
      </c>
      <c r="M7880" t="s">
        <v>859</v>
      </c>
      <c r="N7880">
        <v>98005</v>
      </c>
      <c r="O7880" t="s">
        <v>70</v>
      </c>
      <c r="Q7880" t="s">
        <v>38289</v>
      </c>
      <c r="S7880" t="s">
        <v>72</v>
      </c>
      <c r="T7880" t="s">
        <v>38290</v>
      </c>
      <c r="U7880" t="s">
        <v>38291</v>
      </c>
      <c r="V7880" t="s">
        <v>4500</v>
      </c>
      <c r="W7880" t="s">
        <v>859</v>
      </c>
      <c r="X7880" t="s">
        <v>38292</v>
      </c>
      <c r="Y7880" t="str">
        <f>"51-3022"</f>
        <v>51-3022</v>
      </c>
      <c r="Z7880" t="s">
        <v>865</v>
      </c>
      <c r="AA7880">
        <v>311710</v>
      </c>
      <c r="AB7880">
        <v>40</v>
      </c>
      <c r="AC7880">
        <v>38</v>
      </c>
      <c r="AD7880" t="s">
        <v>79</v>
      </c>
      <c r="AE7880" t="s">
        <v>80</v>
      </c>
      <c r="AF7880">
        <v>40</v>
      </c>
      <c r="AG7880" s="4">
        <v>0.33333333333333331</v>
      </c>
      <c r="AH7880" s="4">
        <v>0.83333333333333337</v>
      </c>
      <c r="AI7880" s="5">
        <v>10.9</v>
      </c>
      <c r="AJ7880">
        <v>16.350000000000001</v>
      </c>
      <c r="AL7880" t="s">
        <v>81</v>
      </c>
      <c r="AM7880" t="s">
        <v>82</v>
      </c>
      <c r="AO7880" t="s">
        <v>83</v>
      </c>
      <c r="AR7880" t="s">
        <v>82</v>
      </c>
      <c r="AT7880" t="s">
        <v>82</v>
      </c>
      <c r="AW7880" t="s">
        <v>82</v>
      </c>
      <c r="AY7880" t="s">
        <v>38293</v>
      </c>
      <c r="AZ7880" t="s">
        <v>38294</v>
      </c>
      <c r="BA7880" t="s">
        <v>595</v>
      </c>
      <c r="BB7880">
        <v>99693</v>
      </c>
      <c r="BC7880" t="s">
        <v>87</v>
      </c>
      <c r="BH7880" t="s">
        <v>38295</v>
      </c>
      <c r="BJ7880">
        <v>821114407</v>
      </c>
    </row>
    <row r="7881" spans="1:62" x14ac:dyDescent="0.25">
      <c r="A7881" t="s">
        <v>38302</v>
      </c>
      <c r="B7881" s="2">
        <v>43574</v>
      </c>
      <c r="C7881" t="s">
        <v>63</v>
      </c>
      <c r="D7881" s="3">
        <v>43528.616751805559</v>
      </c>
      <c r="E7881" t="s">
        <v>64</v>
      </c>
      <c r="F7881" s="2">
        <v>43603</v>
      </c>
      <c r="G7881" s="2">
        <v>43738</v>
      </c>
      <c r="H7881" t="s">
        <v>38287</v>
      </c>
      <c r="I7881" t="s">
        <v>38287</v>
      </c>
      <c r="J7881" t="s">
        <v>38288</v>
      </c>
      <c r="L7881" t="s">
        <v>6394</v>
      </c>
      <c r="M7881" t="s">
        <v>859</v>
      </c>
      <c r="N7881">
        <v>98005</v>
      </c>
      <c r="O7881" t="s">
        <v>70</v>
      </c>
      <c r="Q7881" t="s">
        <v>38289</v>
      </c>
      <c r="S7881" t="s">
        <v>72</v>
      </c>
      <c r="T7881" t="s">
        <v>38290</v>
      </c>
      <c r="U7881" t="s">
        <v>38291</v>
      </c>
      <c r="V7881" t="s">
        <v>4500</v>
      </c>
      <c r="W7881" t="s">
        <v>859</v>
      </c>
      <c r="X7881" t="s">
        <v>38303</v>
      </c>
      <c r="Y7881" t="str">
        <f>"51-3022"</f>
        <v>51-3022</v>
      </c>
      <c r="Z7881" t="s">
        <v>865</v>
      </c>
      <c r="AA7881">
        <v>311710</v>
      </c>
      <c r="AB7881">
        <v>40</v>
      </c>
      <c r="AC7881">
        <v>40</v>
      </c>
      <c r="AD7881" t="s">
        <v>79</v>
      </c>
      <c r="AE7881" t="s">
        <v>80</v>
      </c>
      <c r="AF7881">
        <v>40</v>
      </c>
      <c r="AG7881" s="4">
        <v>0.33333333333333331</v>
      </c>
      <c r="AH7881" s="4">
        <v>0.83333333333333337</v>
      </c>
      <c r="AI7881" s="5">
        <v>10.9</v>
      </c>
      <c r="AJ7881">
        <v>16.350000000000001</v>
      </c>
      <c r="AL7881" t="s">
        <v>81</v>
      </c>
      <c r="AM7881" t="s">
        <v>82</v>
      </c>
      <c r="AO7881" t="s">
        <v>83</v>
      </c>
      <c r="AR7881" t="s">
        <v>82</v>
      </c>
      <c r="AT7881" t="s">
        <v>82</v>
      </c>
      <c r="AW7881" t="s">
        <v>82</v>
      </c>
      <c r="AY7881" t="s">
        <v>38293</v>
      </c>
      <c r="AZ7881" t="s">
        <v>38294</v>
      </c>
      <c r="BA7881" t="s">
        <v>595</v>
      </c>
      <c r="BB7881">
        <v>99693</v>
      </c>
      <c r="BC7881" t="s">
        <v>87</v>
      </c>
      <c r="BH7881" t="s">
        <v>38295</v>
      </c>
      <c r="BJ7881">
        <v>821114407</v>
      </c>
    </row>
    <row r="7882" spans="1:62" x14ac:dyDescent="0.25">
      <c r="A7882" t="s">
        <v>38304</v>
      </c>
      <c r="B7882" s="2">
        <v>43574</v>
      </c>
      <c r="C7882" t="s">
        <v>63</v>
      </c>
      <c r="D7882" s="3">
        <v>43528.640140138887</v>
      </c>
      <c r="E7882" t="s">
        <v>64</v>
      </c>
      <c r="F7882" s="2">
        <v>43603</v>
      </c>
      <c r="G7882" s="2">
        <v>43738</v>
      </c>
      <c r="H7882" t="s">
        <v>38287</v>
      </c>
      <c r="I7882" t="s">
        <v>38287</v>
      </c>
      <c r="J7882" t="s">
        <v>38288</v>
      </c>
      <c r="L7882" t="s">
        <v>6394</v>
      </c>
      <c r="M7882" t="s">
        <v>859</v>
      </c>
      <c r="N7882">
        <v>98005</v>
      </c>
      <c r="O7882" t="s">
        <v>70</v>
      </c>
      <c r="Q7882" t="s">
        <v>38289</v>
      </c>
      <c r="S7882" t="s">
        <v>72</v>
      </c>
      <c r="T7882" t="s">
        <v>38290</v>
      </c>
      <c r="U7882" t="s">
        <v>38291</v>
      </c>
      <c r="V7882" t="s">
        <v>4500</v>
      </c>
      <c r="W7882" t="s">
        <v>859</v>
      </c>
      <c r="X7882" t="s">
        <v>38305</v>
      </c>
      <c r="Y7882" t="str">
        <f>"51-1011"</f>
        <v>51-1011</v>
      </c>
      <c r="Z7882" t="s">
        <v>37274</v>
      </c>
      <c r="AA7882">
        <v>311710</v>
      </c>
      <c r="AB7882">
        <v>2</v>
      </c>
      <c r="AC7882">
        <v>2</v>
      </c>
      <c r="AD7882" t="s">
        <v>79</v>
      </c>
      <c r="AE7882" t="s">
        <v>80</v>
      </c>
      <c r="AF7882">
        <v>40</v>
      </c>
      <c r="AG7882" s="4">
        <v>0.33333333333333331</v>
      </c>
      <c r="AH7882" s="4">
        <v>0.83333333333333337</v>
      </c>
      <c r="AI7882" s="5">
        <v>26.61</v>
      </c>
      <c r="AJ7882">
        <v>39.92</v>
      </c>
      <c r="AL7882" t="s">
        <v>81</v>
      </c>
      <c r="AM7882" t="s">
        <v>72</v>
      </c>
      <c r="AN7882">
        <v>40</v>
      </c>
      <c r="AO7882" t="s">
        <v>83</v>
      </c>
      <c r="AR7882" t="s">
        <v>82</v>
      </c>
      <c r="AT7882" t="s">
        <v>82</v>
      </c>
      <c r="AW7882" t="s">
        <v>72</v>
      </c>
      <c r="AX7882">
        <v>12</v>
      </c>
      <c r="AY7882" t="s">
        <v>38293</v>
      </c>
      <c r="AZ7882" t="s">
        <v>38294</v>
      </c>
      <c r="BA7882" t="s">
        <v>595</v>
      </c>
      <c r="BB7882">
        <v>99693</v>
      </c>
      <c r="BC7882" t="s">
        <v>87</v>
      </c>
      <c r="BH7882" t="s">
        <v>38295</v>
      </c>
      <c r="BJ7882">
        <v>821114407</v>
      </c>
    </row>
    <row r="7883" spans="1:62" x14ac:dyDescent="0.25">
      <c r="A7883" t="s">
        <v>38401</v>
      </c>
      <c r="B7883" s="2">
        <v>43574</v>
      </c>
      <c r="C7883" t="s">
        <v>63</v>
      </c>
      <c r="D7883" s="3">
        <v>43532.294509340281</v>
      </c>
      <c r="E7883" t="s">
        <v>64</v>
      </c>
      <c r="F7883" s="2">
        <v>43607</v>
      </c>
      <c r="G7883" s="2">
        <v>43738</v>
      </c>
      <c r="H7883" t="s">
        <v>26978</v>
      </c>
      <c r="I7883" t="s">
        <v>26979</v>
      </c>
      <c r="J7883" t="s">
        <v>26980</v>
      </c>
      <c r="L7883" t="s">
        <v>11506</v>
      </c>
      <c r="M7883" t="s">
        <v>774</v>
      </c>
      <c r="N7883">
        <v>80524</v>
      </c>
      <c r="O7883" t="s">
        <v>70</v>
      </c>
      <c r="Q7883" t="s">
        <v>26981</v>
      </c>
      <c r="S7883" t="s">
        <v>72</v>
      </c>
      <c r="T7883" t="s">
        <v>4795</v>
      </c>
      <c r="U7883" t="s">
        <v>2926</v>
      </c>
      <c r="V7883" t="s">
        <v>4796</v>
      </c>
      <c r="W7883" t="s">
        <v>308</v>
      </c>
      <c r="X7883" t="s">
        <v>1500</v>
      </c>
      <c r="Y7883" t="str">
        <f>"35-2014"</f>
        <v>35-2014</v>
      </c>
      <c r="Z7883" t="s">
        <v>301</v>
      </c>
      <c r="AA7883">
        <v>722110</v>
      </c>
      <c r="AB7883">
        <v>4</v>
      </c>
      <c r="AC7883">
        <v>4</v>
      </c>
      <c r="AD7883" t="s">
        <v>79</v>
      </c>
      <c r="AE7883" t="s">
        <v>95</v>
      </c>
      <c r="AF7883">
        <v>40</v>
      </c>
      <c r="AG7883" s="4">
        <v>0.41666666666666669</v>
      </c>
      <c r="AH7883" s="4">
        <v>0.91666666666666663</v>
      </c>
      <c r="AI7883" s="5">
        <v>13.1</v>
      </c>
      <c r="AJ7883">
        <v>19.649999999999999</v>
      </c>
      <c r="AL7883" t="s">
        <v>81</v>
      </c>
      <c r="AM7883" t="s">
        <v>82</v>
      </c>
      <c r="AO7883" t="s">
        <v>83</v>
      </c>
      <c r="AR7883" t="s">
        <v>82</v>
      </c>
      <c r="AT7883" t="s">
        <v>82</v>
      </c>
      <c r="AW7883" t="s">
        <v>72</v>
      </c>
      <c r="AX7883">
        <v>3</v>
      </c>
      <c r="AY7883" t="s">
        <v>11506</v>
      </c>
      <c r="AZ7883" t="s">
        <v>3399</v>
      </c>
      <c r="BA7883" t="s">
        <v>774</v>
      </c>
      <c r="BB7883">
        <v>80524</v>
      </c>
      <c r="BC7883" t="s">
        <v>87</v>
      </c>
      <c r="BH7883" t="s">
        <v>26980</v>
      </c>
      <c r="BJ7883">
        <v>461976850</v>
      </c>
    </row>
    <row r="7884" spans="1:62" x14ac:dyDescent="0.25">
      <c r="A7884" t="s">
        <v>38433</v>
      </c>
      <c r="B7884" s="2">
        <v>43574</v>
      </c>
      <c r="C7884" t="s">
        <v>63</v>
      </c>
      <c r="D7884" s="3">
        <v>43542.677351782404</v>
      </c>
      <c r="E7884" t="s">
        <v>64</v>
      </c>
      <c r="F7884" s="2">
        <v>43617</v>
      </c>
      <c r="G7884" s="2">
        <v>43708</v>
      </c>
      <c r="H7884" t="s">
        <v>38434</v>
      </c>
      <c r="I7884" t="s">
        <v>38435</v>
      </c>
      <c r="J7884" t="s">
        <v>38436</v>
      </c>
      <c r="L7884" t="s">
        <v>594</v>
      </c>
      <c r="M7884" t="s">
        <v>595</v>
      </c>
      <c r="N7884">
        <v>99501</v>
      </c>
      <c r="O7884" t="s">
        <v>70</v>
      </c>
      <c r="Q7884" t="s">
        <v>38437</v>
      </c>
      <c r="S7884" t="s">
        <v>72</v>
      </c>
      <c r="T7884" t="s">
        <v>37534</v>
      </c>
      <c r="U7884" t="s">
        <v>23372</v>
      </c>
      <c r="V7884" t="s">
        <v>38283</v>
      </c>
      <c r="W7884" t="s">
        <v>859</v>
      </c>
      <c r="X7884" t="s">
        <v>37403</v>
      </c>
      <c r="Y7884" t="str">
        <f>"51-3092"</f>
        <v>51-3092</v>
      </c>
      <c r="Z7884" t="s">
        <v>6248</v>
      </c>
      <c r="AA7884">
        <v>311712</v>
      </c>
      <c r="AB7884">
        <v>1</v>
      </c>
      <c r="AC7884">
        <v>1</v>
      </c>
      <c r="AD7884" t="s">
        <v>79</v>
      </c>
      <c r="AE7884" t="s">
        <v>80</v>
      </c>
      <c r="AF7884">
        <v>40</v>
      </c>
      <c r="AG7884" s="4">
        <v>0.25</v>
      </c>
      <c r="AH7884" s="4">
        <v>0.75</v>
      </c>
      <c r="AI7884" s="5">
        <v>14.48</v>
      </c>
      <c r="AJ7884">
        <v>21.72</v>
      </c>
      <c r="AL7884" t="s">
        <v>81</v>
      </c>
      <c r="AM7884" t="s">
        <v>82</v>
      </c>
      <c r="AO7884" t="s">
        <v>83</v>
      </c>
      <c r="AR7884" t="s">
        <v>82</v>
      </c>
      <c r="AT7884" t="s">
        <v>82</v>
      </c>
      <c r="AW7884" t="s">
        <v>72</v>
      </c>
      <c r="AX7884">
        <v>12</v>
      </c>
      <c r="AY7884" t="s">
        <v>5652</v>
      </c>
      <c r="AZ7884" t="s">
        <v>38438</v>
      </c>
      <c r="BA7884" t="s">
        <v>595</v>
      </c>
      <c r="BB7884">
        <v>99633</v>
      </c>
      <c r="BC7884" t="s">
        <v>87</v>
      </c>
      <c r="BH7884" t="s">
        <v>38439</v>
      </c>
      <c r="BJ7884">
        <v>920157589</v>
      </c>
    </row>
    <row r="7885" spans="1:62" x14ac:dyDescent="0.25">
      <c r="A7885" t="s">
        <v>38603</v>
      </c>
      <c r="B7885" s="2">
        <v>43574</v>
      </c>
      <c r="C7885" t="s">
        <v>63</v>
      </c>
      <c r="D7885" s="3">
        <v>43555.378523703701</v>
      </c>
      <c r="E7885" t="s">
        <v>64</v>
      </c>
      <c r="F7885" s="2">
        <v>43645</v>
      </c>
      <c r="G7885" s="2">
        <v>43757</v>
      </c>
      <c r="H7885" t="s">
        <v>38604</v>
      </c>
      <c r="I7885" t="s">
        <v>38605</v>
      </c>
      <c r="J7885" t="s">
        <v>38606</v>
      </c>
      <c r="K7885" t="s">
        <v>67</v>
      </c>
      <c r="L7885" t="s">
        <v>38607</v>
      </c>
      <c r="M7885" t="s">
        <v>783</v>
      </c>
      <c r="N7885">
        <v>45645</v>
      </c>
      <c r="O7885" t="s">
        <v>70</v>
      </c>
      <c r="Q7885" t="s">
        <v>38608</v>
      </c>
      <c r="S7885" t="s">
        <v>72</v>
      </c>
      <c r="T7885" t="s">
        <v>5156</v>
      </c>
      <c r="U7885" t="s">
        <v>5157</v>
      </c>
      <c r="V7885" t="s">
        <v>5158</v>
      </c>
      <c r="W7885" t="s">
        <v>105</v>
      </c>
      <c r="X7885" t="s">
        <v>280</v>
      </c>
      <c r="Y7885" t="str">
        <f>"35-3022"</f>
        <v>35-3022</v>
      </c>
      <c r="Z7885" t="s">
        <v>280</v>
      </c>
      <c r="AA7885">
        <v>713990</v>
      </c>
      <c r="AB7885">
        <v>5</v>
      </c>
      <c r="AC7885">
        <v>5</v>
      </c>
      <c r="AD7885" t="s">
        <v>79</v>
      </c>
      <c r="AE7885" t="s">
        <v>80</v>
      </c>
      <c r="AF7885">
        <v>40</v>
      </c>
      <c r="AG7885" s="4">
        <v>0.54166666666666663</v>
      </c>
      <c r="AH7885" s="4">
        <v>0.91666666666666663</v>
      </c>
      <c r="AI7885" s="5">
        <v>9.0399999999999991</v>
      </c>
      <c r="AJ7885">
        <v>0</v>
      </c>
      <c r="AK7885">
        <v>0</v>
      </c>
      <c r="AL7885" t="s">
        <v>81</v>
      </c>
      <c r="AM7885" t="s">
        <v>82</v>
      </c>
      <c r="AO7885" t="s">
        <v>83</v>
      </c>
      <c r="AR7885" t="s">
        <v>82</v>
      </c>
      <c r="AT7885" t="s">
        <v>82</v>
      </c>
      <c r="AW7885" t="s">
        <v>82</v>
      </c>
      <c r="AY7885" t="s">
        <v>38609</v>
      </c>
      <c r="AZ7885" t="s">
        <v>5360</v>
      </c>
      <c r="BA7885" t="s">
        <v>783</v>
      </c>
      <c r="BB7885">
        <v>45645</v>
      </c>
      <c r="BC7885" t="s">
        <v>79</v>
      </c>
      <c r="BH7885" t="s">
        <v>38610</v>
      </c>
      <c r="BI7885" t="s">
        <v>67</v>
      </c>
      <c r="BJ7885">
        <v>270597294</v>
      </c>
    </row>
    <row r="7886" spans="1:62" x14ac:dyDescent="0.25">
      <c r="A7886" t="s">
        <v>8471</v>
      </c>
      <c r="B7886" s="2">
        <v>43577</v>
      </c>
      <c r="C7886" t="s">
        <v>63</v>
      </c>
      <c r="D7886" s="3">
        <v>43551.705023530092</v>
      </c>
      <c r="E7886" t="s">
        <v>117</v>
      </c>
      <c r="H7886" t="s">
        <v>8472</v>
      </c>
      <c r="J7886" t="s">
        <v>8473</v>
      </c>
      <c r="L7886" t="s">
        <v>8474</v>
      </c>
      <c r="M7886" t="s">
        <v>207</v>
      </c>
      <c r="N7886">
        <v>1701</v>
      </c>
      <c r="O7886" t="s">
        <v>70</v>
      </c>
      <c r="Q7886" t="s">
        <v>8475</v>
      </c>
      <c r="S7886" t="s">
        <v>72</v>
      </c>
      <c r="T7886" t="s">
        <v>8476</v>
      </c>
      <c r="U7886" t="s">
        <v>8477</v>
      </c>
      <c r="V7886" t="s">
        <v>526</v>
      </c>
      <c r="W7886" t="s">
        <v>207</v>
      </c>
      <c r="X7886" t="s">
        <v>8478</v>
      </c>
      <c r="Y7886" t="str">
        <f>"31-1011"</f>
        <v>31-1011</v>
      </c>
      <c r="Z7886" t="s">
        <v>8479</v>
      </c>
      <c r="AA7886">
        <v>8141</v>
      </c>
      <c r="AB7886">
        <v>2</v>
      </c>
      <c r="AD7886" t="s">
        <v>79</v>
      </c>
      <c r="AE7886" t="s">
        <v>599</v>
      </c>
      <c r="AF7886">
        <v>40</v>
      </c>
      <c r="AG7886" s="4">
        <v>0.33333333333333331</v>
      </c>
      <c r="AH7886" s="4">
        <v>0.66666666666666663</v>
      </c>
      <c r="AI7886" s="5">
        <v>14.24</v>
      </c>
      <c r="AJ7886">
        <v>21.36</v>
      </c>
      <c r="AK7886">
        <v>21.36</v>
      </c>
      <c r="AL7886" t="s">
        <v>81</v>
      </c>
      <c r="AM7886" t="s">
        <v>82</v>
      </c>
      <c r="AO7886" t="s">
        <v>83</v>
      </c>
      <c r="AP7886" t="s">
        <v>67</v>
      </c>
      <c r="AQ7886" t="s">
        <v>67</v>
      </c>
      <c r="AR7886" t="s">
        <v>82</v>
      </c>
      <c r="AT7886" t="s">
        <v>82</v>
      </c>
      <c r="AW7886" t="s">
        <v>72</v>
      </c>
      <c r="AX7886">
        <v>6</v>
      </c>
      <c r="AY7886" t="s">
        <v>8474</v>
      </c>
      <c r="AZ7886" t="s">
        <v>3829</v>
      </c>
      <c r="BA7886" t="s">
        <v>207</v>
      </c>
      <c r="BB7886">
        <v>1701</v>
      </c>
      <c r="BC7886" t="s">
        <v>87</v>
      </c>
      <c r="BH7886" t="s">
        <v>8473</v>
      </c>
      <c r="BJ7886">
        <v>831538295</v>
      </c>
    </row>
    <row r="7887" spans="1:62" x14ac:dyDescent="0.25">
      <c r="A7887" t="s">
        <v>16771</v>
      </c>
      <c r="B7887" s="2">
        <v>43577</v>
      </c>
      <c r="C7887" t="s">
        <v>63</v>
      </c>
      <c r="D7887" s="3">
        <v>43490.230011215281</v>
      </c>
      <c r="E7887" t="s">
        <v>64</v>
      </c>
      <c r="F7887" s="2">
        <v>43579</v>
      </c>
      <c r="G7887" s="2">
        <v>43835</v>
      </c>
      <c r="H7887" t="s">
        <v>16071</v>
      </c>
      <c r="I7887" t="s">
        <v>67</v>
      </c>
      <c r="J7887" t="s">
        <v>16072</v>
      </c>
      <c r="K7887" t="s">
        <v>16073</v>
      </c>
      <c r="L7887" t="s">
        <v>360</v>
      </c>
      <c r="M7887" t="s">
        <v>207</v>
      </c>
      <c r="N7887">
        <v>2554</v>
      </c>
      <c r="O7887" t="s">
        <v>70</v>
      </c>
      <c r="P7887" t="s">
        <v>67</v>
      </c>
      <c r="Q7887" t="s">
        <v>16074</v>
      </c>
      <c r="S7887" t="s">
        <v>72</v>
      </c>
      <c r="T7887" t="s">
        <v>275</v>
      </c>
      <c r="U7887" t="s">
        <v>276</v>
      </c>
      <c r="V7887" t="s">
        <v>277</v>
      </c>
      <c r="W7887" t="s">
        <v>278</v>
      </c>
      <c r="X7887" t="s">
        <v>16075</v>
      </c>
      <c r="Y7887" t="str">
        <f>"35-9021"</f>
        <v>35-9021</v>
      </c>
      <c r="Z7887" t="s">
        <v>315</v>
      </c>
      <c r="AA7887">
        <v>721110</v>
      </c>
      <c r="AB7887">
        <v>3</v>
      </c>
      <c r="AC7887">
        <v>3</v>
      </c>
      <c r="AD7887" t="s">
        <v>79</v>
      </c>
      <c r="AE7887" t="s">
        <v>80</v>
      </c>
      <c r="AF7887">
        <v>35</v>
      </c>
      <c r="AG7887" s="4">
        <v>0.41666666666666669</v>
      </c>
      <c r="AH7887" s="4">
        <v>0</v>
      </c>
      <c r="AI7887" s="5">
        <v>12.37</v>
      </c>
      <c r="AJ7887">
        <v>18.559999999999999</v>
      </c>
      <c r="AL7887" t="s">
        <v>81</v>
      </c>
      <c r="AM7887" t="s">
        <v>82</v>
      </c>
      <c r="AO7887" t="s">
        <v>83</v>
      </c>
      <c r="AP7887" t="s">
        <v>67</v>
      </c>
      <c r="AQ7887" t="s">
        <v>67</v>
      </c>
      <c r="AR7887" t="s">
        <v>82</v>
      </c>
      <c r="AT7887" t="s">
        <v>82</v>
      </c>
      <c r="AW7887" t="s">
        <v>72</v>
      </c>
      <c r="AX7887">
        <v>3</v>
      </c>
      <c r="AY7887" t="s">
        <v>360</v>
      </c>
      <c r="AZ7887" t="s">
        <v>360</v>
      </c>
      <c r="BA7887" t="s">
        <v>207</v>
      </c>
      <c r="BB7887">
        <v>2554</v>
      </c>
      <c r="BC7887" t="s">
        <v>87</v>
      </c>
      <c r="BH7887" t="s">
        <v>16073</v>
      </c>
      <c r="BI7887" t="s">
        <v>67</v>
      </c>
      <c r="BJ7887">
        <v>42756940</v>
      </c>
    </row>
    <row r="7888" spans="1:62" x14ac:dyDescent="0.25">
      <c r="A7888" t="s">
        <v>23294</v>
      </c>
      <c r="B7888" s="2">
        <v>43577</v>
      </c>
      <c r="C7888" t="s">
        <v>63</v>
      </c>
      <c r="D7888" s="3">
        <v>43502.352187731478</v>
      </c>
      <c r="E7888" t="s">
        <v>64</v>
      </c>
      <c r="F7888" s="2">
        <v>43586</v>
      </c>
      <c r="G7888" s="2">
        <v>43751</v>
      </c>
      <c r="H7888" t="s">
        <v>23227</v>
      </c>
      <c r="I7888" t="s">
        <v>23228</v>
      </c>
      <c r="J7888" t="s">
        <v>23229</v>
      </c>
      <c r="L7888" t="s">
        <v>23230</v>
      </c>
      <c r="M7888" t="s">
        <v>1276</v>
      </c>
      <c r="N7888">
        <v>54853</v>
      </c>
      <c r="O7888" t="s">
        <v>70</v>
      </c>
      <c r="Q7888" t="s">
        <v>23231</v>
      </c>
      <c r="S7888" t="s">
        <v>72</v>
      </c>
      <c r="T7888" t="s">
        <v>23232</v>
      </c>
      <c r="U7888" t="s">
        <v>23233</v>
      </c>
      <c r="V7888" t="s">
        <v>790</v>
      </c>
      <c r="W7888" t="s">
        <v>192</v>
      </c>
      <c r="X7888" t="s">
        <v>1500</v>
      </c>
      <c r="Y7888" t="str">
        <f>"35-2014"</f>
        <v>35-2014</v>
      </c>
      <c r="Z7888" t="s">
        <v>301</v>
      </c>
      <c r="AA7888">
        <v>7221</v>
      </c>
      <c r="AB7888">
        <v>2</v>
      </c>
      <c r="AC7888">
        <v>2</v>
      </c>
      <c r="AD7888" t="s">
        <v>79</v>
      </c>
      <c r="AE7888" t="s">
        <v>80</v>
      </c>
      <c r="AF7888">
        <v>40</v>
      </c>
      <c r="AG7888" s="4">
        <v>0.54166666666666663</v>
      </c>
      <c r="AH7888" s="4">
        <v>0.875</v>
      </c>
      <c r="AI7888" s="5">
        <v>11.17</v>
      </c>
      <c r="AL7888" t="s">
        <v>81</v>
      </c>
      <c r="AM7888" t="s">
        <v>82</v>
      </c>
      <c r="AO7888" t="s">
        <v>213</v>
      </c>
      <c r="AR7888" t="s">
        <v>82</v>
      </c>
      <c r="AT7888" t="s">
        <v>82</v>
      </c>
      <c r="AW7888" t="s">
        <v>72</v>
      </c>
      <c r="AX7888">
        <v>12</v>
      </c>
      <c r="AY7888" t="s">
        <v>23235</v>
      </c>
      <c r="AZ7888" t="s">
        <v>2609</v>
      </c>
      <c r="BA7888" t="s">
        <v>1276</v>
      </c>
      <c r="BB7888">
        <v>54853</v>
      </c>
      <c r="BC7888" t="s">
        <v>87</v>
      </c>
      <c r="BH7888" t="s">
        <v>23236</v>
      </c>
      <c r="BJ7888">
        <v>462534402</v>
      </c>
    </row>
    <row r="7889" spans="1:62" x14ac:dyDescent="0.25">
      <c r="A7889" t="s">
        <v>29708</v>
      </c>
      <c r="B7889" s="2">
        <v>43577</v>
      </c>
      <c r="C7889" t="s">
        <v>63</v>
      </c>
      <c r="D7889" s="3">
        <v>43472.382523472224</v>
      </c>
      <c r="E7889" t="s">
        <v>1763</v>
      </c>
      <c r="F7889" s="2">
        <v>43556</v>
      </c>
      <c r="G7889" s="2">
        <v>43789</v>
      </c>
      <c r="H7889" t="s">
        <v>5239</v>
      </c>
      <c r="J7889" t="s">
        <v>5240</v>
      </c>
      <c r="L7889" t="s">
        <v>5241</v>
      </c>
      <c r="M7889" t="s">
        <v>105</v>
      </c>
      <c r="N7889">
        <v>78621</v>
      </c>
      <c r="O7889" t="s">
        <v>70</v>
      </c>
      <c r="Q7889" t="s">
        <v>5242</v>
      </c>
      <c r="S7889" t="s">
        <v>72</v>
      </c>
      <c r="T7889" t="s">
        <v>2060</v>
      </c>
      <c r="U7889" t="s">
        <v>1918</v>
      </c>
      <c r="V7889" t="s">
        <v>1919</v>
      </c>
      <c r="W7889" t="s">
        <v>105</v>
      </c>
      <c r="X7889" t="s">
        <v>1382</v>
      </c>
      <c r="Y7889" t="str">
        <f>"47-2051"</f>
        <v>47-2051</v>
      </c>
      <c r="Z7889" t="s">
        <v>1383</v>
      </c>
      <c r="AA7889">
        <v>238110</v>
      </c>
      <c r="AB7889">
        <v>12</v>
      </c>
      <c r="AC7889">
        <v>12</v>
      </c>
      <c r="AD7889" t="s">
        <v>79</v>
      </c>
      <c r="AE7889" t="s">
        <v>95</v>
      </c>
      <c r="AF7889">
        <v>35</v>
      </c>
      <c r="AG7889" s="4">
        <v>0.33333333333333331</v>
      </c>
      <c r="AH7889" s="4">
        <v>0.77083333333333337</v>
      </c>
      <c r="AI7889" s="5">
        <v>17.53</v>
      </c>
      <c r="AJ7889">
        <v>26.3</v>
      </c>
      <c r="AL7889" t="s">
        <v>81</v>
      </c>
      <c r="AM7889" t="s">
        <v>82</v>
      </c>
      <c r="AO7889" t="s">
        <v>83</v>
      </c>
      <c r="AR7889" t="s">
        <v>82</v>
      </c>
      <c r="AT7889" t="s">
        <v>82</v>
      </c>
      <c r="AW7889" t="s">
        <v>82</v>
      </c>
      <c r="AY7889" t="s">
        <v>5241</v>
      </c>
      <c r="AZ7889" t="s">
        <v>5243</v>
      </c>
      <c r="BA7889" t="s">
        <v>105</v>
      </c>
      <c r="BB7889">
        <v>78621</v>
      </c>
      <c r="BC7889" t="s">
        <v>79</v>
      </c>
      <c r="BH7889" t="s">
        <v>5240</v>
      </c>
      <c r="BJ7889">
        <v>462492054</v>
      </c>
    </row>
    <row r="7890" spans="1:62" x14ac:dyDescent="0.25">
      <c r="A7890" t="s">
        <v>38088</v>
      </c>
      <c r="B7890" s="2">
        <v>43577</v>
      </c>
      <c r="C7890" t="s">
        <v>63</v>
      </c>
      <c r="D7890" s="3">
        <v>43519.602313194446</v>
      </c>
      <c r="E7890" t="s">
        <v>64</v>
      </c>
      <c r="F7890" s="2">
        <v>43604</v>
      </c>
      <c r="G7890" s="2">
        <v>43745</v>
      </c>
      <c r="H7890" t="s">
        <v>38089</v>
      </c>
      <c r="I7890" t="s">
        <v>67</v>
      </c>
      <c r="J7890" t="s">
        <v>38090</v>
      </c>
      <c r="K7890" t="s">
        <v>38091</v>
      </c>
      <c r="L7890" t="s">
        <v>20839</v>
      </c>
      <c r="M7890" t="s">
        <v>232</v>
      </c>
      <c r="N7890">
        <v>11930</v>
      </c>
      <c r="O7890" t="s">
        <v>70</v>
      </c>
      <c r="P7890" t="s">
        <v>67</v>
      </c>
      <c r="Q7890" t="s">
        <v>38092</v>
      </c>
      <c r="S7890" t="s">
        <v>72</v>
      </c>
      <c r="T7890" t="s">
        <v>3529</v>
      </c>
      <c r="U7890" t="s">
        <v>3530</v>
      </c>
      <c r="V7890" t="s">
        <v>3531</v>
      </c>
      <c r="W7890" t="s">
        <v>232</v>
      </c>
      <c r="X7890" t="s">
        <v>28755</v>
      </c>
      <c r="Y7890" t="str">
        <f>"35-3011"</f>
        <v>35-3011</v>
      </c>
      <c r="Z7890" t="s">
        <v>3129</v>
      </c>
      <c r="AA7890">
        <v>722310</v>
      </c>
      <c r="AB7890">
        <v>1</v>
      </c>
      <c r="AC7890">
        <v>1</v>
      </c>
      <c r="AD7890" t="s">
        <v>79</v>
      </c>
      <c r="AE7890" t="s">
        <v>80</v>
      </c>
      <c r="AF7890">
        <v>40</v>
      </c>
      <c r="AG7890" s="4">
        <v>0.41666666666666669</v>
      </c>
      <c r="AH7890" s="4">
        <v>0.97916666666666663</v>
      </c>
      <c r="AI7890" s="6">
        <v>18</v>
      </c>
      <c r="AJ7890">
        <v>27</v>
      </c>
      <c r="AK7890">
        <v>27</v>
      </c>
      <c r="AL7890" t="s">
        <v>81</v>
      </c>
      <c r="AM7890" t="s">
        <v>82</v>
      </c>
      <c r="AO7890" t="s">
        <v>83</v>
      </c>
      <c r="AP7890" t="s">
        <v>67</v>
      </c>
      <c r="AQ7890" t="s">
        <v>662</v>
      </c>
      <c r="AR7890" t="s">
        <v>82</v>
      </c>
      <c r="AT7890" t="s">
        <v>82</v>
      </c>
      <c r="AW7890" t="s">
        <v>72</v>
      </c>
      <c r="AX7890">
        <v>6</v>
      </c>
      <c r="AY7890" t="s">
        <v>20839</v>
      </c>
      <c r="AZ7890" t="s">
        <v>6542</v>
      </c>
      <c r="BA7890" t="s">
        <v>232</v>
      </c>
      <c r="BB7890">
        <v>11930</v>
      </c>
      <c r="BC7890" t="s">
        <v>87</v>
      </c>
      <c r="BH7890" t="s">
        <v>38091</v>
      </c>
      <c r="BI7890" t="s">
        <v>67</v>
      </c>
      <c r="BJ7890">
        <v>110678790</v>
      </c>
    </row>
    <row r="7891" spans="1:62" x14ac:dyDescent="0.25">
      <c r="A7891" t="s">
        <v>38483</v>
      </c>
      <c r="B7891" s="2">
        <v>43577</v>
      </c>
      <c r="C7891" t="s">
        <v>63</v>
      </c>
      <c r="D7891" s="3">
        <v>43538.699426388892</v>
      </c>
      <c r="E7891" t="s">
        <v>64</v>
      </c>
      <c r="F7891" s="2">
        <v>43617</v>
      </c>
      <c r="G7891" s="2">
        <v>43738</v>
      </c>
      <c r="H7891" t="s">
        <v>6644</v>
      </c>
      <c r="J7891" t="s">
        <v>6645</v>
      </c>
      <c r="L7891" t="s">
        <v>4574</v>
      </c>
      <c r="M7891" t="s">
        <v>859</v>
      </c>
      <c r="N7891">
        <v>98199</v>
      </c>
      <c r="O7891" t="s">
        <v>70</v>
      </c>
      <c r="Q7891" t="s">
        <v>6646</v>
      </c>
      <c r="S7891" t="s">
        <v>72</v>
      </c>
      <c r="T7891" t="s">
        <v>6246</v>
      </c>
      <c r="U7891" t="s">
        <v>38484</v>
      </c>
      <c r="V7891" t="s">
        <v>4500</v>
      </c>
      <c r="W7891" t="s">
        <v>859</v>
      </c>
      <c r="X7891" t="s">
        <v>37403</v>
      </c>
      <c r="Y7891" t="str">
        <f>"51-3092"</f>
        <v>51-3092</v>
      </c>
      <c r="Z7891" t="s">
        <v>6248</v>
      </c>
      <c r="AA7891">
        <v>311712</v>
      </c>
      <c r="AB7891">
        <v>21</v>
      </c>
      <c r="AC7891">
        <v>21</v>
      </c>
      <c r="AD7891" t="s">
        <v>79</v>
      </c>
      <c r="AE7891" t="s">
        <v>80</v>
      </c>
      <c r="AF7891">
        <v>40</v>
      </c>
      <c r="AG7891" s="4">
        <v>0.33333333333333331</v>
      </c>
      <c r="AH7891" s="4">
        <v>0.70833333333333337</v>
      </c>
      <c r="AI7891" s="5">
        <v>19.309999999999999</v>
      </c>
      <c r="AJ7891">
        <v>28.97</v>
      </c>
      <c r="AK7891">
        <v>28.97</v>
      </c>
      <c r="AL7891" t="s">
        <v>81</v>
      </c>
      <c r="AM7891" t="s">
        <v>82</v>
      </c>
      <c r="AO7891" t="s">
        <v>83</v>
      </c>
      <c r="AP7891" t="s">
        <v>67</v>
      </c>
      <c r="AQ7891" t="s">
        <v>67</v>
      </c>
      <c r="AR7891" t="s">
        <v>82</v>
      </c>
      <c r="AT7891" t="s">
        <v>82</v>
      </c>
      <c r="AW7891" t="s">
        <v>72</v>
      </c>
      <c r="AX7891">
        <v>24</v>
      </c>
      <c r="AY7891" t="s">
        <v>5880</v>
      </c>
      <c r="AZ7891" t="s">
        <v>38485</v>
      </c>
      <c r="BA7891" t="s">
        <v>595</v>
      </c>
      <c r="BB7891">
        <v>99376</v>
      </c>
      <c r="BC7891" t="s">
        <v>79</v>
      </c>
      <c r="BH7891" t="s">
        <v>38486</v>
      </c>
      <c r="BI7891" t="s">
        <v>38487</v>
      </c>
      <c r="BJ7891">
        <v>920032180</v>
      </c>
    </row>
    <row r="7892" spans="1:62" x14ac:dyDescent="0.25">
      <c r="A7892" t="s">
        <v>38488</v>
      </c>
      <c r="B7892" s="2">
        <v>43577</v>
      </c>
      <c r="C7892" t="s">
        <v>63</v>
      </c>
      <c r="D7892" s="3">
        <v>43538.680858738429</v>
      </c>
      <c r="E7892" t="s">
        <v>64</v>
      </c>
      <c r="F7892" s="2">
        <v>43617</v>
      </c>
      <c r="G7892" s="2">
        <v>43738</v>
      </c>
      <c r="H7892" t="s">
        <v>6644</v>
      </c>
      <c r="J7892" t="s">
        <v>6645</v>
      </c>
      <c r="L7892" t="s">
        <v>4574</v>
      </c>
      <c r="M7892" t="s">
        <v>859</v>
      </c>
      <c r="N7892">
        <v>98199</v>
      </c>
      <c r="O7892" t="s">
        <v>70</v>
      </c>
      <c r="Q7892" t="s">
        <v>6646</v>
      </c>
      <c r="S7892" t="s">
        <v>72</v>
      </c>
      <c r="T7892" t="s">
        <v>6246</v>
      </c>
      <c r="U7892" t="s">
        <v>38484</v>
      </c>
      <c r="V7892" t="s">
        <v>4500</v>
      </c>
      <c r="W7892" t="s">
        <v>859</v>
      </c>
      <c r="X7892" t="s">
        <v>37403</v>
      </c>
      <c r="Y7892" t="str">
        <f>"51-3092"</f>
        <v>51-3092</v>
      </c>
      <c r="Z7892" t="s">
        <v>6248</v>
      </c>
      <c r="AA7892">
        <v>311712</v>
      </c>
      <c r="AB7892">
        <v>17</v>
      </c>
      <c r="AC7892">
        <v>17</v>
      </c>
      <c r="AD7892" t="s">
        <v>79</v>
      </c>
      <c r="AE7892" t="s">
        <v>80</v>
      </c>
      <c r="AF7892">
        <v>40</v>
      </c>
      <c r="AG7892" s="4">
        <v>0.33333333333333331</v>
      </c>
      <c r="AH7892" s="4">
        <v>0.70833333333333337</v>
      </c>
      <c r="AI7892" s="5">
        <v>19.309999999999999</v>
      </c>
      <c r="AJ7892">
        <v>28.97</v>
      </c>
      <c r="AK7892">
        <v>28.97</v>
      </c>
      <c r="AL7892" t="s">
        <v>81</v>
      </c>
      <c r="AM7892" t="s">
        <v>82</v>
      </c>
      <c r="AO7892" t="s">
        <v>83</v>
      </c>
      <c r="AP7892" t="s">
        <v>67</v>
      </c>
      <c r="AQ7892" t="s">
        <v>67</v>
      </c>
      <c r="AR7892" t="s">
        <v>82</v>
      </c>
      <c r="AT7892" t="s">
        <v>82</v>
      </c>
      <c r="AW7892" t="s">
        <v>72</v>
      </c>
      <c r="AX7892">
        <v>24</v>
      </c>
      <c r="AY7892" t="s">
        <v>38489</v>
      </c>
      <c r="AZ7892" t="s">
        <v>38490</v>
      </c>
      <c r="BA7892" t="s">
        <v>595</v>
      </c>
      <c r="BB7892">
        <v>99579</v>
      </c>
      <c r="BC7892" t="s">
        <v>79</v>
      </c>
      <c r="BH7892" t="s">
        <v>38486</v>
      </c>
      <c r="BI7892" t="s">
        <v>38491</v>
      </c>
      <c r="BJ7892">
        <v>920032180</v>
      </c>
    </row>
    <row r="7893" spans="1:62" x14ac:dyDescent="0.25">
      <c r="A7893" t="s">
        <v>38541</v>
      </c>
      <c r="B7893" s="2">
        <v>43577</v>
      </c>
      <c r="C7893" t="s">
        <v>63</v>
      </c>
      <c r="D7893" s="3">
        <v>43544.546444328706</v>
      </c>
      <c r="E7893" t="s">
        <v>64</v>
      </c>
      <c r="F7893" s="2">
        <v>43619</v>
      </c>
      <c r="G7893" s="2">
        <v>43738</v>
      </c>
      <c r="H7893" t="s">
        <v>7450</v>
      </c>
      <c r="I7893" t="s">
        <v>67</v>
      </c>
      <c r="J7893" t="s">
        <v>7451</v>
      </c>
      <c r="K7893" t="s">
        <v>7452</v>
      </c>
      <c r="L7893" t="s">
        <v>7453</v>
      </c>
      <c r="M7893" t="s">
        <v>774</v>
      </c>
      <c r="N7893">
        <v>80498</v>
      </c>
      <c r="O7893" t="s">
        <v>70</v>
      </c>
      <c r="Q7893" t="s">
        <v>7454</v>
      </c>
      <c r="S7893" t="s">
        <v>72</v>
      </c>
      <c r="T7893" t="s">
        <v>7455</v>
      </c>
      <c r="U7893" t="s">
        <v>2926</v>
      </c>
      <c r="V7893" t="s">
        <v>2927</v>
      </c>
      <c r="W7893" t="s">
        <v>308</v>
      </c>
      <c r="X7893" t="s">
        <v>3696</v>
      </c>
      <c r="Y7893" t="str">
        <f>"51-6011"</f>
        <v>51-6011</v>
      </c>
      <c r="Z7893" t="s">
        <v>367</v>
      </c>
      <c r="AA7893">
        <v>812320</v>
      </c>
      <c r="AB7893">
        <v>25</v>
      </c>
      <c r="AC7893">
        <v>25</v>
      </c>
      <c r="AD7893" t="s">
        <v>79</v>
      </c>
      <c r="AE7893" t="s">
        <v>95</v>
      </c>
      <c r="AF7893">
        <v>40</v>
      </c>
      <c r="AG7893" s="4">
        <v>0.29166666666666669</v>
      </c>
      <c r="AH7893" s="4">
        <v>0.64583333333333337</v>
      </c>
      <c r="AI7893" s="5">
        <v>12.8</v>
      </c>
      <c r="AJ7893">
        <v>19.2</v>
      </c>
      <c r="AL7893" t="s">
        <v>81</v>
      </c>
      <c r="AM7893" t="s">
        <v>82</v>
      </c>
      <c r="AO7893" t="s">
        <v>83</v>
      </c>
      <c r="AR7893" t="s">
        <v>82</v>
      </c>
      <c r="AT7893" t="s">
        <v>82</v>
      </c>
      <c r="AW7893" t="s">
        <v>82</v>
      </c>
      <c r="AY7893" t="s">
        <v>7453</v>
      </c>
      <c r="AZ7893" t="s">
        <v>2541</v>
      </c>
      <c r="BA7893" t="s">
        <v>774</v>
      </c>
      <c r="BB7893">
        <v>80498</v>
      </c>
      <c r="BC7893" t="s">
        <v>79</v>
      </c>
      <c r="BH7893" t="s">
        <v>7451</v>
      </c>
      <c r="BJ7893">
        <v>900414268</v>
      </c>
    </row>
    <row r="7894" spans="1:62" x14ac:dyDescent="0.25">
      <c r="A7894" t="s">
        <v>38565</v>
      </c>
      <c r="B7894" s="2">
        <v>43577</v>
      </c>
      <c r="C7894" t="s">
        <v>63</v>
      </c>
      <c r="D7894" s="3">
        <v>43577.386503819442</v>
      </c>
      <c r="E7894" t="s">
        <v>91</v>
      </c>
      <c r="H7894" t="s">
        <v>38566</v>
      </c>
      <c r="J7894" t="s">
        <v>38567</v>
      </c>
      <c r="L7894" t="s">
        <v>20176</v>
      </c>
      <c r="M7894" t="s">
        <v>323</v>
      </c>
      <c r="N7894" t="s">
        <v>38568</v>
      </c>
      <c r="O7894" t="s">
        <v>70</v>
      </c>
      <c r="P7894" t="s">
        <v>67</v>
      </c>
      <c r="Q7894" t="s">
        <v>38569</v>
      </c>
      <c r="R7894">
        <v>0</v>
      </c>
      <c r="S7894" t="s">
        <v>72</v>
      </c>
      <c r="T7894" t="s">
        <v>38570</v>
      </c>
      <c r="U7894" t="s">
        <v>38571</v>
      </c>
      <c r="V7894" t="s">
        <v>38572</v>
      </c>
      <c r="W7894" t="s">
        <v>323</v>
      </c>
      <c r="X7894" t="s">
        <v>5086</v>
      </c>
      <c r="Y7894" t="str">
        <f>"53-3032"</f>
        <v>53-3032</v>
      </c>
      <c r="Z7894" t="s">
        <v>157</v>
      </c>
      <c r="AA7894">
        <v>48412</v>
      </c>
      <c r="AB7894">
        <v>6</v>
      </c>
      <c r="AD7894" t="s">
        <v>79</v>
      </c>
      <c r="AE7894" t="s">
        <v>599</v>
      </c>
      <c r="AF7894">
        <v>40</v>
      </c>
      <c r="AG7894" s="4">
        <v>0.41666666666666669</v>
      </c>
      <c r="AH7894" s="4">
        <v>0.79166666666666663</v>
      </c>
      <c r="AI7894" s="5">
        <v>23.5</v>
      </c>
      <c r="AJ7894">
        <v>35.25</v>
      </c>
      <c r="AK7894">
        <v>37.5</v>
      </c>
      <c r="AL7894" t="s">
        <v>81</v>
      </c>
      <c r="AM7894" t="s">
        <v>82</v>
      </c>
      <c r="AO7894" t="s">
        <v>213</v>
      </c>
      <c r="AP7894" t="s">
        <v>130</v>
      </c>
      <c r="AQ7894" t="s">
        <v>130</v>
      </c>
      <c r="AR7894" t="s">
        <v>82</v>
      </c>
      <c r="AT7894" t="s">
        <v>82</v>
      </c>
      <c r="AW7894" t="s">
        <v>72</v>
      </c>
      <c r="AX7894">
        <v>12</v>
      </c>
      <c r="AY7894" t="s">
        <v>20176</v>
      </c>
      <c r="AZ7894" t="s">
        <v>38573</v>
      </c>
      <c r="BA7894" t="s">
        <v>323</v>
      </c>
      <c r="BB7894" t="s">
        <v>38568</v>
      </c>
      <c r="BC7894" t="s">
        <v>87</v>
      </c>
      <c r="BH7894" t="s">
        <v>38567</v>
      </c>
      <c r="BI7894" t="s">
        <v>130</v>
      </c>
      <c r="BJ7894">
        <v>454057555</v>
      </c>
    </row>
    <row r="7895" spans="1:62" x14ac:dyDescent="0.25">
      <c r="A7895" t="s">
        <v>38574</v>
      </c>
      <c r="B7895" s="2">
        <v>43577</v>
      </c>
      <c r="C7895" t="s">
        <v>63</v>
      </c>
      <c r="D7895" s="3">
        <v>43549.542427187502</v>
      </c>
      <c r="E7895" t="s">
        <v>64</v>
      </c>
      <c r="F7895" s="2">
        <v>43624</v>
      </c>
      <c r="G7895" s="2">
        <v>43768</v>
      </c>
      <c r="H7895" t="s">
        <v>38575</v>
      </c>
      <c r="I7895" t="s">
        <v>67</v>
      </c>
      <c r="J7895" t="s">
        <v>38576</v>
      </c>
      <c r="K7895" t="s">
        <v>67</v>
      </c>
      <c r="L7895" t="s">
        <v>27529</v>
      </c>
      <c r="M7895" t="s">
        <v>595</v>
      </c>
      <c r="N7895">
        <v>99803</v>
      </c>
      <c r="O7895" t="s">
        <v>70</v>
      </c>
      <c r="P7895" t="s">
        <v>67</v>
      </c>
      <c r="Q7895" t="s">
        <v>38577</v>
      </c>
      <c r="S7895" t="s">
        <v>72</v>
      </c>
      <c r="T7895" t="s">
        <v>14635</v>
      </c>
      <c r="U7895" t="s">
        <v>14636</v>
      </c>
      <c r="V7895" t="s">
        <v>14637</v>
      </c>
      <c r="W7895" t="s">
        <v>105</v>
      </c>
      <c r="X7895" t="s">
        <v>38578</v>
      </c>
      <c r="Y7895" t="str">
        <f>"51-3022"</f>
        <v>51-3022</v>
      </c>
      <c r="Z7895" t="s">
        <v>865</v>
      </c>
      <c r="AA7895">
        <v>311712</v>
      </c>
      <c r="AB7895">
        <v>25</v>
      </c>
      <c r="AC7895">
        <v>25</v>
      </c>
      <c r="AD7895" t="s">
        <v>79</v>
      </c>
      <c r="AE7895" t="s">
        <v>80</v>
      </c>
      <c r="AF7895">
        <v>40</v>
      </c>
      <c r="AG7895" s="4">
        <v>0.33333333333333331</v>
      </c>
      <c r="AH7895" s="4">
        <v>0.70833333333333337</v>
      </c>
      <c r="AI7895" s="5">
        <v>12.64</v>
      </c>
      <c r="AJ7895">
        <v>18.96</v>
      </c>
      <c r="AK7895">
        <v>18.96</v>
      </c>
      <c r="AL7895" t="s">
        <v>81</v>
      </c>
      <c r="AM7895" t="s">
        <v>82</v>
      </c>
      <c r="AO7895" t="s">
        <v>83</v>
      </c>
      <c r="AP7895" t="s">
        <v>67</v>
      </c>
      <c r="AQ7895" t="s">
        <v>67</v>
      </c>
      <c r="AR7895" t="s">
        <v>82</v>
      </c>
      <c r="AT7895" t="s">
        <v>82</v>
      </c>
      <c r="AW7895" t="s">
        <v>82</v>
      </c>
      <c r="AY7895" t="s">
        <v>27529</v>
      </c>
      <c r="AZ7895" t="s">
        <v>38579</v>
      </c>
      <c r="BA7895" t="s">
        <v>595</v>
      </c>
      <c r="BB7895">
        <v>99801</v>
      </c>
      <c r="BC7895" t="s">
        <v>87</v>
      </c>
      <c r="BH7895" t="s">
        <v>38580</v>
      </c>
      <c r="BI7895" t="s">
        <v>67</v>
      </c>
      <c r="BJ7895">
        <v>920171626</v>
      </c>
    </row>
    <row r="7896" spans="1:62" x14ac:dyDescent="0.25">
      <c r="A7896" t="s">
        <v>38581</v>
      </c>
      <c r="B7896" s="2">
        <v>43577</v>
      </c>
      <c r="C7896" t="s">
        <v>63</v>
      </c>
      <c r="D7896" s="3">
        <v>43548.502947152781</v>
      </c>
      <c r="E7896" t="s">
        <v>64</v>
      </c>
      <c r="F7896" s="2">
        <v>43624</v>
      </c>
      <c r="G7896" s="2">
        <v>43768</v>
      </c>
      <c r="H7896" t="s">
        <v>38575</v>
      </c>
      <c r="I7896" t="s">
        <v>67</v>
      </c>
      <c r="J7896" t="s">
        <v>38576</v>
      </c>
      <c r="K7896" t="s">
        <v>67</v>
      </c>
      <c r="L7896" t="s">
        <v>27529</v>
      </c>
      <c r="M7896" t="s">
        <v>595</v>
      </c>
      <c r="N7896">
        <v>99803</v>
      </c>
      <c r="O7896" t="s">
        <v>70</v>
      </c>
      <c r="P7896" t="s">
        <v>67</v>
      </c>
      <c r="Q7896" t="s">
        <v>38582</v>
      </c>
      <c r="S7896" t="s">
        <v>72</v>
      </c>
      <c r="T7896" t="s">
        <v>14635</v>
      </c>
      <c r="U7896" t="s">
        <v>14636</v>
      </c>
      <c r="V7896" t="s">
        <v>14637</v>
      </c>
      <c r="W7896" t="s">
        <v>105</v>
      </c>
      <c r="X7896" t="s">
        <v>29359</v>
      </c>
      <c r="Y7896" t="str">
        <f>"51-3022"</f>
        <v>51-3022</v>
      </c>
      <c r="Z7896" t="s">
        <v>865</v>
      </c>
      <c r="AA7896">
        <v>311712</v>
      </c>
      <c r="AB7896">
        <v>65</v>
      </c>
      <c r="AC7896">
        <v>65</v>
      </c>
      <c r="AD7896" t="s">
        <v>79</v>
      </c>
      <c r="AE7896" t="s">
        <v>95</v>
      </c>
      <c r="AF7896">
        <v>40</v>
      </c>
      <c r="AG7896" s="4">
        <v>0.33333333333333331</v>
      </c>
      <c r="AH7896" s="4">
        <v>0.70833333333333337</v>
      </c>
      <c r="AI7896" s="5">
        <v>12.64</v>
      </c>
      <c r="AJ7896">
        <v>18.96</v>
      </c>
      <c r="AK7896">
        <v>18.96</v>
      </c>
      <c r="AL7896" t="s">
        <v>81</v>
      </c>
      <c r="AM7896" t="s">
        <v>82</v>
      </c>
      <c r="AO7896" t="s">
        <v>83</v>
      </c>
      <c r="AP7896" t="s">
        <v>67</v>
      </c>
      <c r="AQ7896" t="s">
        <v>67</v>
      </c>
      <c r="AR7896" t="s">
        <v>82</v>
      </c>
      <c r="AT7896" t="s">
        <v>82</v>
      </c>
      <c r="AW7896" t="s">
        <v>82</v>
      </c>
      <c r="AY7896" t="s">
        <v>27529</v>
      </c>
      <c r="AZ7896" t="s">
        <v>38579</v>
      </c>
      <c r="BA7896" t="s">
        <v>595</v>
      </c>
      <c r="BB7896">
        <v>99801</v>
      </c>
      <c r="BC7896" t="s">
        <v>87</v>
      </c>
      <c r="BH7896" t="s">
        <v>38580</v>
      </c>
      <c r="BI7896" t="s">
        <v>67</v>
      </c>
      <c r="BJ7896">
        <v>920171626</v>
      </c>
    </row>
    <row r="7897" spans="1:62" x14ac:dyDescent="0.25">
      <c r="A7897" t="s">
        <v>11830</v>
      </c>
      <c r="B7897" s="2">
        <v>43578</v>
      </c>
      <c r="C7897" t="s">
        <v>63</v>
      </c>
      <c r="D7897" s="3">
        <v>43542.562380266201</v>
      </c>
      <c r="E7897" t="s">
        <v>282</v>
      </c>
      <c r="F7897" s="2">
        <v>43622</v>
      </c>
      <c r="G7897" s="2">
        <v>43718</v>
      </c>
      <c r="H7897" t="s">
        <v>995</v>
      </c>
      <c r="I7897" t="s">
        <v>996</v>
      </c>
      <c r="J7897" t="s">
        <v>997</v>
      </c>
      <c r="K7897" t="s">
        <v>67</v>
      </c>
      <c r="L7897" t="s">
        <v>998</v>
      </c>
      <c r="M7897" t="s">
        <v>774</v>
      </c>
      <c r="N7897">
        <v>81657</v>
      </c>
      <c r="O7897" t="s">
        <v>70</v>
      </c>
      <c r="P7897" t="s">
        <v>67</v>
      </c>
      <c r="Q7897" t="s">
        <v>999</v>
      </c>
      <c r="S7897" t="s">
        <v>72</v>
      </c>
      <c r="T7897" t="s">
        <v>938</v>
      </c>
      <c r="U7897" t="s">
        <v>939</v>
      </c>
      <c r="V7897" t="s">
        <v>940</v>
      </c>
      <c r="W7897" t="s">
        <v>774</v>
      </c>
      <c r="X7897" t="s">
        <v>1012</v>
      </c>
      <c r="Y7897" t="str">
        <f>"37-2012"</f>
        <v>37-2012</v>
      </c>
      <c r="Z7897" t="s">
        <v>373</v>
      </c>
      <c r="AA7897">
        <v>721110</v>
      </c>
      <c r="AB7897">
        <v>25</v>
      </c>
      <c r="AC7897">
        <v>25</v>
      </c>
      <c r="AD7897" t="s">
        <v>79</v>
      </c>
      <c r="AE7897" t="s">
        <v>95</v>
      </c>
      <c r="AF7897">
        <v>35</v>
      </c>
      <c r="AG7897" s="4">
        <v>0.375</v>
      </c>
      <c r="AH7897" s="4">
        <v>0.70833333333333337</v>
      </c>
      <c r="AI7897" s="5">
        <v>14.73</v>
      </c>
      <c r="AJ7897">
        <v>22.1</v>
      </c>
      <c r="AK7897">
        <v>22.1</v>
      </c>
      <c r="AL7897" t="s">
        <v>81</v>
      </c>
      <c r="AM7897" t="s">
        <v>82</v>
      </c>
      <c r="AO7897" t="s">
        <v>83</v>
      </c>
      <c r="AP7897" t="s">
        <v>67</v>
      </c>
      <c r="AQ7897" t="s">
        <v>67</v>
      </c>
      <c r="AR7897" t="s">
        <v>82</v>
      </c>
      <c r="AT7897" t="s">
        <v>82</v>
      </c>
      <c r="AW7897" t="s">
        <v>82</v>
      </c>
      <c r="AY7897" t="s">
        <v>998</v>
      </c>
      <c r="AZ7897" t="s">
        <v>941</v>
      </c>
      <c r="BA7897" t="s">
        <v>774</v>
      </c>
      <c r="BB7897">
        <v>81657</v>
      </c>
      <c r="BC7897" t="s">
        <v>87</v>
      </c>
      <c r="BH7897" t="s">
        <v>997</v>
      </c>
      <c r="BI7897" t="s">
        <v>67</v>
      </c>
      <c r="BJ7897">
        <v>841215071</v>
      </c>
    </row>
    <row r="7898" spans="1:62" x14ac:dyDescent="0.25">
      <c r="A7898" t="s">
        <v>30935</v>
      </c>
      <c r="B7898" s="2">
        <v>43578</v>
      </c>
      <c r="C7898" t="s">
        <v>63</v>
      </c>
      <c r="D7898" s="3">
        <v>43472.49343185185</v>
      </c>
      <c r="E7898" t="s">
        <v>117</v>
      </c>
      <c r="H7898" t="s">
        <v>30936</v>
      </c>
      <c r="J7898" t="s">
        <v>30937</v>
      </c>
      <c r="L7898" t="s">
        <v>565</v>
      </c>
      <c r="M7898" t="s">
        <v>207</v>
      </c>
      <c r="N7898">
        <v>2601</v>
      </c>
      <c r="O7898" t="s">
        <v>70</v>
      </c>
      <c r="Q7898" t="s">
        <v>30938</v>
      </c>
      <c r="S7898" t="s">
        <v>72</v>
      </c>
      <c r="T7898" t="s">
        <v>209</v>
      </c>
      <c r="U7898" t="s">
        <v>210</v>
      </c>
      <c r="V7898" t="s">
        <v>211</v>
      </c>
      <c r="W7898" t="s">
        <v>207</v>
      </c>
      <c r="X7898" t="s">
        <v>30939</v>
      </c>
      <c r="Y7898" t="str">
        <f>"37-2011"</f>
        <v>37-2011</v>
      </c>
      <c r="Z7898" t="s">
        <v>424</v>
      </c>
      <c r="AA7898">
        <v>561790</v>
      </c>
      <c r="AB7898">
        <v>3</v>
      </c>
      <c r="AD7898" t="s">
        <v>79</v>
      </c>
      <c r="AE7898" t="s">
        <v>95</v>
      </c>
      <c r="AF7898">
        <v>35</v>
      </c>
      <c r="AG7898" s="4">
        <v>0.33333333333333331</v>
      </c>
      <c r="AH7898" s="4">
        <v>0.66666666666666663</v>
      </c>
      <c r="AI7898" s="5">
        <v>16.489999999999998</v>
      </c>
      <c r="AJ7898">
        <v>24.74</v>
      </c>
      <c r="AL7898" t="s">
        <v>81</v>
      </c>
      <c r="AM7898" t="s">
        <v>82</v>
      </c>
      <c r="AO7898" t="s">
        <v>83</v>
      </c>
      <c r="AR7898" t="s">
        <v>82</v>
      </c>
      <c r="AT7898" t="s">
        <v>82</v>
      </c>
      <c r="AW7898" t="s">
        <v>82</v>
      </c>
      <c r="AY7898" t="s">
        <v>565</v>
      </c>
      <c r="AZ7898" t="s">
        <v>214</v>
      </c>
      <c r="BA7898" t="s">
        <v>207</v>
      </c>
      <c r="BB7898">
        <v>2601</v>
      </c>
      <c r="BC7898" t="s">
        <v>79</v>
      </c>
      <c r="BH7898" t="s">
        <v>30937</v>
      </c>
      <c r="BJ7898">
        <v>20596026</v>
      </c>
    </row>
    <row r="7899" spans="1:62" x14ac:dyDescent="0.25">
      <c r="A7899" t="s">
        <v>37723</v>
      </c>
      <c r="B7899" s="2">
        <v>43578</v>
      </c>
      <c r="C7899" t="s">
        <v>63</v>
      </c>
      <c r="D7899" s="3">
        <v>43508.496723657408</v>
      </c>
      <c r="E7899" t="s">
        <v>117</v>
      </c>
      <c r="H7899" t="s">
        <v>21058</v>
      </c>
      <c r="I7899" t="s">
        <v>21058</v>
      </c>
      <c r="J7899" t="s">
        <v>21059</v>
      </c>
      <c r="L7899" t="s">
        <v>9279</v>
      </c>
      <c r="M7899" t="s">
        <v>136</v>
      </c>
      <c r="N7899">
        <v>20902</v>
      </c>
      <c r="O7899" t="s">
        <v>70</v>
      </c>
      <c r="Q7899" t="s">
        <v>21060</v>
      </c>
      <c r="S7899" t="s">
        <v>72</v>
      </c>
      <c r="T7899" t="s">
        <v>30052</v>
      </c>
      <c r="U7899" t="s">
        <v>30053</v>
      </c>
      <c r="V7899" t="s">
        <v>7113</v>
      </c>
      <c r="W7899" t="s">
        <v>278</v>
      </c>
      <c r="X7899" t="s">
        <v>1256</v>
      </c>
      <c r="Y7899" t="str">
        <f>"37-3011"</f>
        <v>37-3011</v>
      </c>
      <c r="Z7899" t="s">
        <v>94</v>
      </c>
      <c r="AA7899">
        <v>561730</v>
      </c>
      <c r="AB7899">
        <v>2</v>
      </c>
      <c r="AD7899" t="s">
        <v>79</v>
      </c>
      <c r="AE7899" t="s">
        <v>80</v>
      </c>
      <c r="AF7899">
        <v>40</v>
      </c>
      <c r="AG7899" s="4">
        <v>0.3125</v>
      </c>
      <c r="AH7899" s="4">
        <v>0.66666666666666663</v>
      </c>
      <c r="AI7899" s="5">
        <v>14.73</v>
      </c>
      <c r="AL7899" t="s">
        <v>81</v>
      </c>
      <c r="AM7899" t="s">
        <v>82</v>
      </c>
      <c r="AO7899" t="s">
        <v>83</v>
      </c>
      <c r="AP7899" t="s">
        <v>130</v>
      </c>
      <c r="AQ7899" t="s">
        <v>130</v>
      </c>
      <c r="AR7899" t="s">
        <v>82</v>
      </c>
      <c r="AT7899" t="s">
        <v>82</v>
      </c>
      <c r="AW7899" t="s">
        <v>72</v>
      </c>
      <c r="AX7899">
        <v>3</v>
      </c>
      <c r="AY7899" t="s">
        <v>9279</v>
      </c>
      <c r="AZ7899" t="s">
        <v>291</v>
      </c>
      <c r="BA7899" t="s">
        <v>136</v>
      </c>
      <c r="BB7899">
        <v>20902</v>
      </c>
      <c r="BC7899" t="s">
        <v>79</v>
      </c>
      <c r="BH7899" t="s">
        <v>21059</v>
      </c>
      <c r="BJ7899">
        <v>272956621</v>
      </c>
    </row>
    <row r="7900" spans="1:62" x14ac:dyDescent="0.25">
      <c r="A7900" t="s">
        <v>37979</v>
      </c>
      <c r="B7900" s="2">
        <v>43578</v>
      </c>
      <c r="C7900" t="s">
        <v>63</v>
      </c>
      <c r="D7900" s="3">
        <v>43518.501755428239</v>
      </c>
      <c r="E7900" t="s">
        <v>64</v>
      </c>
      <c r="F7900" s="2">
        <v>43603</v>
      </c>
      <c r="G7900" s="2">
        <v>43879</v>
      </c>
      <c r="H7900" t="s">
        <v>37980</v>
      </c>
      <c r="I7900" t="s">
        <v>67</v>
      </c>
      <c r="J7900" t="s">
        <v>37981</v>
      </c>
      <c r="K7900" t="s">
        <v>67</v>
      </c>
      <c r="L7900" t="s">
        <v>10470</v>
      </c>
      <c r="M7900" t="s">
        <v>105</v>
      </c>
      <c r="N7900">
        <v>78521</v>
      </c>
      <c r="O7900" t="s">
        <v>70</v>
      </c>
      <c r="P7900" t="s">
        <v>67</v>
      </c>
      <c r="Q7900" t="s">
        <v>37982</v>
      </c>
      <c r="S7900" t="s">
        <v>72</v>
      </c>
      <c r="T7900" t="s">
        <v>37944</v>
      </c>
      <c r="U7900" t="s">
        <v>37945</v>
      </c>
      <c r="V7900" t="s">
        <v>37946</v>
      </c>
      <c r="W7900" t="s">
        <v>105</v>
      </c>
      <c r="X7900" t="s">
        <v>37947</v>
      </c>
      <c r="Y7900" t="str">
        <f>"45-3011"</f>
        <v>45-3011</v>
      </c>
      <c r="Z7900" t="s">
        <v>1652</v>
      </c>
      <c r="AA7900">
        <v>114112</v>
      </c>
      <c r="AB7900">
        <v>24</v>
      </c>
      <c r="AC7900">
        <v>24</v>
      </c>
      <c r="AD7900" t="s">
        <v>79</v>
      </c>
      <c r="AE7900" t="s">
        <v>80</v>
      </c>
      <c r="AF7900">
        <v>40</v>
      </c>
      <c r="AG7900" s="4">
        <v>0.45833333333333331</v>
      </c>
      <c r="AH7900" s="4">
        <v>0.79166666666666663</v>
      </c>
      <c r="AI7900" s="5">
        <v>10.61</v>
      </c>
      <c r="AJ7900">
        <v>15.92</v>
      </c>
      <c r="AL7900" t="s">
        <v>81</v>
      </c>
      <c r="AM7900" t="s">
        <v>82</v>
      </c>
      <c r="AO7900" t="s">
        <v>83</v>
      </c>
      <c r="AP7900" t="s">
        <v>67</v>
      </c>
      <c r="AQ7900" t="s">
        <v>67</v>
      </c>
      <c r="AR7900" t="s">
        <v>82</v>
      </c>
      <c r="AT7900" t="s">
        <v>82</v>
      </c>
      <c r="AW7900" t="s">
        <v>72</v>
      </c>
      <c r="AX7900">
        <v>1</v>
      </c>
      <c r="AY7900" t="s">
        <v>10470</v>
      </c>
      <c r="AZ7900" t="s">
        <v>5603</v>
      </c>
      <c r="BA7900" t="s">
        <v>105</v>
      </c>
      <c r="BB7900">
        <v>78521</v>
      </c>
      <c r="BC7900" t="s">
        <v>87</v>
      </c>
      <c r="BH7900" t="s">
        <v>37981</v>
      </c>
      <c r="BI7900" t="s">
        <v>67</v>
      </c>
      <c r="BJ7900">
        <v>742482699</v>
      </c>
    </row>
    <row r="7901" spans="1:62" x14ac:dyDescent="0.25">
      <c r="A7901" t="s">
        <v>38367</v>
      </c>
      <c r="B7901" s="2">
        <v>43578</v>
      </c>
      <c r="C7901" t="s">
        <v>63</v>
      </c>
      <c r="D7901" s="3">
        <v>43530.533316030094</v>
      </c>
      <c r="E7901" t="s">
        <v>117</v>
      </c>
      <c r="H7901" t="s">
        <v>25755</v>
      </c>
      <c r="J7901" t="s">
        <v>25889</v>
      </c>
      <c r="L7901" t="s">
        <v>7560</v>
      </c>
      <c r="M7901" t="s">
        <v>105</v>
      </c>
      <c r="N7901">
        <v>78660</v>
      </c>
      <c r="O7901" t="s">
        <v>70</v>
      </c>
      <c r="Q7901" t="s">
        <v>25890</v>
      </c>
      <c r="S7901" t="s">
        <v>72</v>
      </c>
      <c r="T7901" t="s">
        <v>1895</v>
      </c>
      <c r="U7901" t="s">
        <v>1896</v>
      </c>
      <c r="V7901" t="s">
        <v>1897</v>
      </c>
      <c r="W7901" t="s">
        <v>105</v>
      </c>
      <c r="X7901" t="s">
        <v>10914</v>
      </c>
      <c r="Y7901" t="str">
        <f>"47-3016"</f>
        <v>47-3016</v>
      </c>
      <c r="Z7901" t="s">
        <v>3995</v>
      </c>
      <c r="AA7901">
        <v>23816</v>
      </c>
      <c r="AB7901">
        <v>24</v>
      </c>
      <c r="AD7901" t="s">
        <v>79</v>
      </c>
      <c r="AE7901" t="s">
        <v>80</v>
      </c>
      <c r="AF7901">
        <v>40</v>
      </c>
      <c r="AG7901" s="4">
        <v>0.33333333333333331</v>
      </c>
      <c r="AH7901" s="4">
        <v>0.66666666666666663</v>
      </c>
      <c r="AI7901" s="5">
        <v>14.94</v>
      </c>
      <c r="AL7901" t="s">
        <v>81</v>
      </c>
      <c r="AM7901" t="s">
        <v>82</v>
      </c>
      <c r="AO7901" t="s">
        <v>83</v>
      </c>
      <c r="AP7901" t="s">
        <v>67</v>
      </c>
      <c r="AQ7901" t="s">
        <v>67</v>
      </c>
      <c r="AR7901" t="s">
        <v>82</v>
      </c>
      <c r="AT7901" t="s">
        <v>82</v>
      </c>
      <c r="AW7901" t="s">
        <v>82</v>
      </c>
      <c r="AY7901" t="s">
        <v>7560</v>
      </c>
      <c r="AZ7901" t="s">
        <v>2422</v>
      </c>
      <c r="BA7901" t="s">
        <v>105</v>
      </c>
      <c r="BB7901">
        <v>78660</v>
      </c>
      <c r="BC7901" t="s">
        <v>79</v>
      </c>
      <c r="BH7901" t="s">
        <v>25889</v>
      </c>
      <c r="BJ7901">
        <v>751828325</v>
      </c>
    </row>
    <row r="7902" spans="1:62" x14ac:dyDescent="0.25">
      <c r="A7902" t="s">
        <v>38386</v>
      </c>
      <c r="B7902" s="2">
        <v>43578</v>
      </c>
      <c r="C7902" t="s">
        <v>63</v>
      </c>
      <c r="D7902" s="3">
        <v>43531.354480266207</v>
      </c>
      <c r="E7902" t="s">
        <v>117</v>
      </c>
      <c r="H7902" t="s">
        <v>11498</v>
      </c>
      <c r="I7902" t="s">
        <v>11499</v>
      </c>
      <c r="J7902" t="s">
        <v>11452</v>
      </c>
      <c r="K7902" t="s">
        <v>11500</v>
      </c>
      <c r="L7902" t="s">
        <v>941</v>
      </c>
      <c r="M7902" t="s">
        <v>774</v>
      </c>
      <c r="N7902">
        <v>81631</v>
      </c>
      <c r="O7902" t="s">
        <v>70</v>
      </c>
      <c r="P7902" t="s">
        <v>67</v>
      </c>
      <c r="Q7902" t="s">
        <v>11501</v>
      </c>
      <c r="S7902" t="s">
        <v>72</v>
      </c>
      <c r="T7902" t="s">
        <v>938</v>
      </c>
      <c r="U7902" t="s">
        <v>1057</v>
      </c>
      <c r="V7902" t="s">
        <v>998</v>
      </c>
      <c r="W7902" t="s">
        <v>774</v>
      </c>
      <c r="X7902" t="s">
        <v>11502</v>
      </c>
      <c r="Y7902" t="str">
        <f>"47-3016"</f>
        <v>47-3016</v>
      </c>
      <c r="Z7902" t="s">
        <v>3995</v>
      </c>
      <c r="AA7902">
        <v>238160</v>
      </c>
      <c r="AB7902">
        <v>25</v>
      </c>
      <c r="AD7902" t="s">
        <v>79</v>
      </c>
      <c r="AE7902" t="s">
        <v>95</v>
      </c>
      <c r="AF7902">
        <v>40</v>
      </c>
      <c r="AG7902" s="4">
        <v>0.33333333333333331</v>
      </c>
      <c r="AH7902" s="4">
        <v>0.6875</v>
      </c>
      <c r="AI7902" s="5">
        <v>12.73</v>
      </c>
      <c r="AJ7902">
        <v>19.100000000000001</v>
      </c>
      <c r="AK7902">
        <v>19.100000000000001</v>
      </c>
      <c r="AL7902" t="s">
        <v>81</v>
      </c>
      <c r="AM7902" t="s">
        <v>82</v>
      </c>
      <c r="AO7902" t="s">
        <v>83</v>
      </c>
      <c r="AP7902" t="s">
        <v>67</v>
      </c>
      <c r="AQ7902" t="s">
        <v>67</v>
      </c>
      <c r="AR7902" t="s">
        <v>82</v>
      </c>
      <c r="AT7902" t="s">
        <v>82</v>
      </c>
      <c r="AW7902" t="s">
        <v>82</v>
      </c>
      <c r="AY7902" t="s">
        <v>941</v>
      </c>
      <c r="AZ7902" t="s">
        <v>941</v>
      </c>
      <c r="BA7902" t="s">
        <v>774</v>
      </c>
      <c r="BB7902">
        <v>81631</v>
      </c>
      <c r="BC7902" t="s">
        <v>79</v>
      </c>
      <c r="BH7902" t="s">
        <v>11456</v>
      </c>
      <c r="BI7902" t="s">
        <v>67</v>
      </c>
      <c r="BJ7902">
        <v>841322987</v>
      </c>
    </row>
    <row r="7903" spans="1:62" x14ac:dyDescent="0.25">
      <c r="A7903" t="s">
        <v>38678</v>
      </c>
      <c r="B7903" s="2">
        <v>43578</v>
      </c>
      <c r="C7903" t="s">
        <v>63</v>
      </c>
      <c r="D7903" s="3">
        <v>43556.707496400464</v>
      </c>
      <c r="E7903" t="s">
        <v>64</v>
      </c>
      <c r="F7903" s="2">
        <v>43631</v>
      </c>
      <c r="G7903" s="2">
        <v>43768</v>
      </c>
      <c r="H7903" t="s">
        <v>38679</v>
      </c>
      <c r="I7903" t="s">
        <v>67</v>
      </c>
      <c r="J7903" t="s">
        <v>38680</v>
      </c>
      <c r="K7903" t="s">
        <v>67</v>
      </c>
      <c r="L7903" t="s">
        <v>38681</v>
      </c>
      <c r="M7903" t="s">
        <v>298</v>
      </c>
      <c r="N7903">
        <v>4605</v>
      </c>
      <c r="O7903" t="s">
        <v>70</v>
      </c>
      <c r="P7903" t="s">
        <v>67</v>
      </c>
      <c r="Q7903" t="s">
        <v>38682</v>
      </c>
      <c r="S7903" t="s">
        <v>72</v>
      </c>
      <c r="T7903" t="s">
        <v>14635</v>
      </c>
      <c r="U7903" t="s">
        <v>14636</v>
      </c>
      <c r="V7903" t="s">
        <v>14637</v>
      </c>
      <c r="W7903" t="s">
        <v>105</v>
      </c>
      <c r="X7903" t="s">
        <v>38683</v>
      </c>
      <c r="Y7903" t="str">
        <f>"35-3022"</f>
        <v>35-3022</v>
      </c>
      <c r="Z7903" t="s">
        <v>280</v>
      </c>
      <c r="AA7903">
        <v>722511</v>
      </c>
      <c r="AB7903">
        <v>6</v>
      </c>
      <c r="AC7903">
        <v>6</v>
      </c>
      <c r="AD7903" t="s">
        <v>79</v>
      </c>
      <c r="AE7903" t="s">
        <v>80</v>
      </c>
      <c r="AF7903">
        <v>40</v>
      </c>
      <c r="AG7903" s="4">
        <v>0.375</v>
      </c>
      <c r="AH7903" s="4">
        <v>0.70833333333333337</v>
      </c>
      <c r="AI7903" s="5">
        <v>9.64</v>
      </c>
      <c r="AJ7903">
        <v>14.46</v>
      </c>
      <c r="AK7903">
        <v>14.46</v>
      </c>
      <c r="AL7903" t="s">
        <v>81</v>
      </c>
      <c r="AM7903" t="s">
        <v>82</v>
      </c>
      <c r="AO7903" t="s">
        <v>83</v>
      </c>
      <c r="AP7903" t="s">
        <v>67</v>
      </c>
      <c r="AQ7903" t="s">
        <v>67</v>
      </c>
      <c r="AR7903" t="s">
        <v>82</v>
      </c>
      <c r="AT7903" t="s">
        <v>82</v>
      </c>
      <c r="AW7903" t="s">
        <v>72</v>
      </c>
      <c r="AX7903">
        <v>3</v>
      </c>
      <c r="AY7903" t="s">
        <v>38681</v>
      </c>
      <c r="AZ7903" t="s">
        <v>574</v>
      </c>
      <c r="BA7903" t="s">
        <v>298</v>
      </c>
      <c r="BB7903">
        <v>4605</v>
      </c>
      <c r="BC7903" t="s">
        <v>87</v>
      </c>
      <c r="BH7903" t="s">
        <v>38680</v>
      </c>
      <c r="BI7903" t="s">
        <v>67</v>
      </c>
      <c r="BJ7903">
        <v>10509887</v>
      </c>
    </row>
    <row r="7904" spans="1:62" x14ac:dyDescent="0.25">
      <c r="A7904" t="s">
        <v>38739</v>
      </c>
      <c r="B7904" s="2">
        <v>43578</v>
      </c>
      <c r="C7904" t="s">
        <v>63</v>
      </c>
      <c r="D7904" s="3">
        <v>43560.822678067132</v>
      </c>
      <c r="E7904" t="s">
        <v>91</v>
      </c>
      <c r="H7904" t="s">
        <v>9012</v>
      </c>
      <c r="I7904" t="s">
        <v>67</v>
      </c>
      <c r="J7904" t="s">
        <v>9013</v>
      </c>
      <c r="K7904" t="s">
        <v>67</v>
      </c>
      <c r="L7904" t="s">
        <v>170</v>
      </c>
      <c r="M7904" t="s">
        <v>166</v>
      </c>
      <c r="N7904">
        <v>84107</v>
      </c>
      <c r="O7904" t="s">
        <v>70</v>
      </c>
      <c r="P7904" t="s">
        <v>67</v>
      </c>
      <c r="Q7904" t="s">
        <v>9014</v>
      </c>
      <c r="S7904" t="s">
        <v>72</v>
      </c>
      <c r="T7904" t="s">
        <v>194</v>
      </c>
      <c r="U7904" t="s">
        <v>195</v>
      </c>
      <c r="V7904" t="s">
        <v>196</v>
      </c>
      <c r="W7904" t="s">
        <v>197</v>
      </c>
      <c r="X7904" t="s">
        <v>326</v>
      </c>
      <c r="Y7904" t="str">
        <f>"47-2061"</f>
        <v>47-2061</v>
      </c>
      <c r="Z7904" t="s">
        <v>326</v>
      </c>
      <c r="AA7904">
        <v>238110</v>
      </c>
      <c r="AB7904">
        <v>40</v>
      </c>
      <c r="AD7904" t="s">
        <v>79</v>
      </c>
      <c r="AE7904" t="s">
        <v>95</v>
      </c>
      <c r="AF7904">
        <v>40</v>
      </c>
      <c r="AG7904" s="4">
        <v>0.29166666666666669</v>
      </c>
      <c r="AH7904" s="4">
        <v>0.625</v>
      </c>
      <c r="AI7904" s="5">
        <v>15.89</v>
      </c>
      <c r="AJ7904">
        <v>23.84</v>
      </c>
      <c r="AL7904" t="s">
        <v>81</v>
      </c>
      <c r="AM7904" t="s">
        <v>82</v>
      </c>
      <c r="AO7904" t="s">
        <v>83</v>
      </c>
      <c r="AR7904" t="s">
        <v>82</v>
      </c>
      <c r="AT7904" t="s">
        <v>82</v>
      </c>
      <c r="AW7904" t="s">
        <v>72</v>
      </c>
      <c r="AX7904">
        <v>1</v>
      </c>
      <c r="AY7904" t="s">
        <v>170</v>
      </c>
      <c r="AZ7904" t="s">
        <v>172</v>
      </c>
      <c r="BA7904" t="s">
        <v>166</v>
      </c>
      <c r="BB7904">
        <v>84116</v>
      </c>
      <c r="BC7904" t="s">
        <v>79</v>
      </c>
      <c r="BH7904" t="s">
        <v>9015</v>
      </c>
      <c r="BJ7904">
        <v>800494978</v>
      </c>
    </row>
    <row r="7905" spans="1:62" x14ac:dyDescent="0.25">
      <c r="A7905" t="s">
        <v>374</v>
      </c>
      <c r="B7905" s="2">
        <v>43579</v>
      </c>
      <c r="C7905" t="s">
        <v>63</v>
      </c>
      <c r="D7905" s="3">
        <v>43472.384704571756</v>
      </c>
      <c r="E7905" t="s">
        <v>64</v>
      </c>
      <c r="F7905" s="2">
        <v>43556</v>
      </c>
      <c r="G7905" s="2">
        <v>43776</v>
      </c>
      <c r="H7905" t="s">
        <v>375</v>
      </c>
      <c r="I7905" t="s">
        <v>376</v>
      </c>
      <c r="J7905" t="s">
        <v>377</v>
      </c>
      <c r="K7905" t="s">
        <v>67</v>
      </c>
      <c r="L7905" t="s">
        <v>273</v>
      </c>
      <c r="M7905" t="s">
        <v>207</v>
      </c>
      <c r="N7905">
        <v>2657</v>
      </c>
      <c r="O7905" t="s">
        <v>70</v>
      </c>
      <c r="P7905" t="s">
        <v>67</v>
      </c>
      <c r="Q7905" t="s">
        <v>378</v>
      </c>
      <c r="S7905" t="s">
        <v>72</v>
      </c>
      <c r="T7905" t="s">
        <v>275</v>
      </c>
      <c r="U7905" t="s">
        <v>276</v>
      </c>
      <c r="V7905" t="s">
        <v>277</v>
      </c>
      <c r="W7905" t="s">
        <v>278</v>
      </c>
      <c r="X7905" t="s">
        <v>379</v>
      </c>
      <c r="Y7905" t="str">
        <f>"37-2012"</f>
        <v>37-2012</v>
      </c>
      <c r="Z7905" t="s">
        <v>373</v>
      </c>
      <c r="AA7905">
        <v>721110</v>
      </c>
      <c r="AB7905">
        <v>3</v>
      </c>
      <c r="AC7905">
        <v>3</v>
      </c>
      <c r="AD7905" t="s">
        <v>79</v>
      </c>
      <c r="AE7905" t="s">
        <v>80</v>
      </c>
      <c r="AF7905">
        <v>35</v>
      </c>
      <c r="AG7905" s="4">
        <v>0.29166666666666669</v>
      </c>
      <c r="AH7905" s="4">
        <v>0.625</v>
      </c>
      <c r="AI7905" s="5">
        <v>15.24</v>
      </c>
      <c r="AJ7905">
        <v>22.86</v>
      </c>
      <c r="AL7905" t="s">
        <v>81</v>
      </c>
      <c r="AM7905" t="s">
        <v>82</v>
      </c>
      <c r="AO7905" t="s">
        <v>83</v>
      </c>
      <c r="AP7905" t="s">
        <v>67</v>
      </c>
      <c r="AQ7905" t="s">
        <v>67</v>
      </c>
      <c r="AR7905" t="s">
        <v>82</v>
      </c>
      <c r="AT7905" t="s">
        <v>82</v>
      </c>
      <c r="AW7905" t="s">
        <v>72</v>
      </c>
      <c r="AX7905">
        <v>3</v>
      </c>
      <c r="AY7905" t="s">
        <v>273</v>
      </c>
      <c r="AZ7905" t="s">
        <v>214</v>
      </c>
      <c r="BA7905" t="s">
        <v>207</v>
      </c>
      <c r="BB7905">
        <v>2657</v>
      </c>
      <c r="BC7905" t="s">
        <v>79</v>
      </c>
      <c r="BH7905" t="s">
        <v>377</v>
      </c>
      <c r="BI7905" t="s">
        <v>67</v>
      </c>
      <c r="BJ7905">
        <v>451142006</v>
      </c>
    </row>
    <row r="7906" spans="1:62" x14ac:dyDescent="0.25">
      <c r="A7906" t="s">
        <v>31608</v>
      </c>
      <c r="B7906" s="2">
        <v>43579</v>
      </c>
      <c r="C7906" t="s">
        <v>63</v>
      </c>
      <c r="D7906" s="3">
        <v>43472.384851354167</v>
      </c>
      <c r="E7906" t="s">
        <v>64</v>
      </c>
      <c r="F7906" s="2">
        <v>43556</v>
      </c>
      <c r="G7906" s="2">
        <v>43785</v>
      </c>
      <c r="H7906" t="s">
        <v>9623</v>
      </c>
      <c r="J7906" t="s">
        <v>9624</v>
      </c>
      <c r="L7906" t="s">
        <v>1003</v>
      </c>
      <c r="M7906" t="s">
        <v>105</v>
      </c>
      <c r="N7906">
        <v>75482</v>
      </c>
      <c r="O7906" t="s">
        <v>70</v>
      </c>
      <c r="Q7906" t="s">
        <v>9625</v>
      </c>
      <c r="S7906" t="s">
        <v>72</v>
      </c>
      <c r="T7906" t="s">
        <v>2060</v>
      </c>
      <c r="U7906" t="s">
        <v>1918</v>
      </c>
      <c r="V7906" t="s">
        <v>1919</v>
      </c>
      <c r="W7906" t="s">
        <v>105</v>
      </c>
      <c r="X7906" t="s">
        <v>5343</v>
      </c>
      <c r="Y7906" t="str">
        <f>"47-2061"</f>
        <v>47-2061</v>
      </c>
      <c r="Z7906" t="s">
        <v>326</v>
      </c>
      <c r="AA7906">
        <v>237310</v>
      </c>
      <c r="AB7906">
        <v>12</v>
      </c>
      <c r="AC7906">
        <v>12</v>
      </c>
      <c r="AD7906" t="s">
        <v>79</v>
      </c>
      <c r="AE7906" t="s">
        <v>95</v>
      </c>
      <c r="AF7906">
        <v>35</v>
      </c>
      <c r="AG7906" s="4">
        <v>0.29166666666666669</v>
      </c>
      <c r="AH7906" s="4">
        <v>0.72916666666666663</v>
      </c>
      <c r="AI7906" s="5">
        <v>14.95</v>
      </c>
      <c r="AJ7906">
        <v>22.43</v>
      </c>
      <c r="AL7906" t="s">
        <v>81</v>
      </c>
      <c r="AM7906" t="s">
        <v>82</v>
      </c>
      <c r="AO7906" t="s">
        <v>83</v>
      </c>
      <c r="AR7906" t="s">
        <v>82</v>
      </c>
      <c r="AT7906" t="s">
        <v>82</v>
      </c>
      <c r="AW7906" t="s">
        <v>82</v>
      </c>
      <c r="AY7906" t="s">
        <v>1003</v>
      </c>
      <c r="AZ7906" t="s">
        <v>5344</v>
      </c>
      <c r="BA7906" t="s">
        <v>105</v>
      </c>
      <c r="BB7906">
        <v>75482</v>
      </c>
      <c r="BC7906" t="s">
        <v>79</v>
      </c>
      <c r="BH7906" t="s">
        <v>9624</v>
      </c>
      <c r="BJ7906">
        <v>471913545</v>
      </c>
    </row>
    <row r="7907" spans="1:62" x14ac:dyDescent="0.25">
      <c r="A7907" t="s">
        <v>38719</v>
      </c>
      <c r="B7907" s="2">
        <v>43579</v>
      </c>
      <c r="C7907" t="s">
        <v>63</v>
      </c>
      <c r="D7907" s="3">
        <v>43558.261449687503</v>
      </c>
      <c r="E7907" t="s">
        <v>117</v>
      </c>
      <c r="H7907" t="s">
        <v>38219</v>
      </c>
      <c r="I7907" t="s">
        <v>67</v>
      </c>
      <c r="J7907" t="s">
        <v>38220</v>
      </c>
      <c r="K7907" t="s">
        <v>67</v>
      </c>
      <c r="L7907" t="s">
        <v>703</v>
      </c>
      <c r="M7907" t="s">
        <v>136</v>
      </c>
      <c r="N7907">
        <v>20772</v>
      </c>
      <c r="O7907" t="s">
        <v>70</v>
      </c>
      <c r="P7907" t="s">
        <v>67</v>
      </c>
      <c r="Q7907" t="s">
        <v>38221</v>
      </c>
      <c r="S7907" t="s">
        <v>72</v>
      </c>
      <c r="T7907" t="s">
        <v>38222</v>
      </c>
      <c r="U7907" t="s">
        <v>38223</v>
      </c>
      <c r="V7907" t="s">
        <v>38224</v>
      </c>
      <c r="W7907" t="s">
        <v>86</v>
      </c>
      <c r="X7907" t="s">
        <v>38225</v>
      </c>
      <c r="Y7907" t="str">
        <f>"53-7062"</f>
        <v>53-7062</v>
      </c>
      <c r="Z7907" t="s">
        <v>337</v>
      </c>
      <c r="AA7907">
        <v>532310</v>
      </c>
      <c r="AB7907">
        <v>8</v>
      </c>
      <c r="AD7907" t="s">
        <v>79</v>
      </c>
      <c r="AE7907" t="s">
        <v>80</v>
      </c>
      <c r="AF7907">
        <v>40</v>
      </c>
      <c r="AG7907" s="4">
        <v>0.33333333333333331</v>
      </c>
      <c r="AH7907" s="4">
        <v>0.66666666666666663</v>
      </c>
      <c r="AI7907" s="5">
        <v>15.03</v>
      </c>
      <c r="AJ7907">
        <v>22.55</v>
      </c>
      <c r="AL7907" t="s">
        <v>81</v>
      </c>
      <c r="AM7907" t="s">
        <v>82</v>
      </c>
      <c r="AO7907" t="s">
        <v>83</v>
      </c>
      <c r="AR7907" t="s">
        <v>82</v>
      </c>
      <c r="AT7907" t="s">
        <v>82</v>
      </c>
      <c r="AW7907" t="s">
        <v>82</v>
      </c>
      <c r="AY7907" t="s">
        <v>2106</v>
      </c>
      <c r="AZ7907" t="s">
        <v>713</v>
      </c>
      <c r="BA7907" t="s">
        <v>69</v>
      </c>
      <c r="BB7907">
        <v>40201</v>
      </c>
      <c r="BC7907" t="s">
        <v>87</v>
      </c>
      <c r="BH7907" t="s">
        <v>38720</v>
      </c>
      <c r="BI7907" t="s">
        <v>67</v>
      </c>
      <c r="BJ7907">
        <v>521629973</v>
      </c>
    </row>
    <row r="7908" spans="1:62" x14ac:dyDescent="0.25">
      <c r="A7908" t="s">
        <v>38741</v>
      </c>
      <c r="B7908" s="2">
        <v>43579</v>
      </c>
      <c r="C7908" t="s">
        <v>63</v>
      </c>
      <c r="D7908" s="3">
        <v>43573.488393310188</v>
      </c>
      <c r="E7908" t="s">
        <v>91</v>
      </c>
      <c r="H7908" t="s">
        <v>6772</v>
      </c>
      <c r="J7908" t="s">
        <v>6773</v>
      </c>
      <c r="L7908" t="s">
        <v>6774</v>
      </c>
      <c r="M7908" t="s">
        <v>100</v>
      </c>
      <c r="N7908">
        <v>28345</v>
      </c>
      <c r="O7908" t="s">
        <v>70</v>
      </c>
      <c r="Q7908" t="s">
        <v>6775</v>
      </c>
      <c r="S7908" t="s">
        <v>82</v>
      </c>
      <c r="U7908" t="s">
        <v>92</v>
      </c>
      <c r="X7908" t="s">
        <v>1092</v>
      </c>
      <c r="Y7908" t="str">
        <f>"45-4011"</f>
        <v>45-4011</v>
      </c>
      <c r="Z7908" t="s">
        <v>763</v>
      </c>
      <c r="AA7908">
        <v>115310</v>
      </c>
      <c r="AB7908">
        <v>45</v>
      </c>
      <c r="AD7908" t="s">
        <v>79</v>
      </c>
      <c r="AE7908" t="s">
        <v>80</v>
      </c>
      <c r="AF7908">
        <v>35</v>
      </c>
      <c r="AG7908" s="4">
        <v>0.33333333333333331</v>
      </c>
      <c r="AH7908" s="4">
        <v>0.625</v>
      </c>
      <c r="AI7908" s="5">
        <v>12.66</v>
      </c>
      <c r="AJ7908">
        <v>18.989999999999998</v>
      </c>
      <c r="AM7908" t="s">
        <v>82</v>
      </c>
      <c r="AO7908" t="s">
        <v>83</v>
      </c>
      <c r="AR7908" t="s">
        <v>82</v>
      </c>
      <c r="AT7908" t="s">
        <v>82</v>
      </c>
      <c r="AW7908" t="s">
        <v>72</v>
      </c>
      <c r="AX7908">
        <v>3</v>
      </c>
      <c r="AY7908" t="s">
        <v>6776</v>
      </c>
      <c r="AZ7908" t="s">
        <v>2222</v>
      </c>
      <c r="BA7908" t="s">
        <v>100</v>
      </c>
      <c r="BB7908">
        <v>28345</v>
      </c>
      <c r="BC7908" t="s">
        <v>79</v>
      </c>
      <c r="BH7908" t="s">
        <v>6777</v>
      </c>
      <c r="BJ7908">
        <v>830856346</v>
      </c>
    </row>
    <row r="7909" spans="1:62" x14ac:dyDescent="0.25">
      <c r="A7909" t="s">
        <v>38820</v>
      </c>
      <c r="B7909" s="2">
        <v>43579</v>
      </c>
      <c r="C7909" t="s">
        <v>63</v>
      </c>
      <c r="D7909" s="3">
        <v>43577.339703993057</v>
      </c>
      <c r="E7909" t="s">
        <v>3355</v>
      </c>
      <c r="H7909" t="s">
        <v>38821</v>
      </c>
      <c r="J7909" t="s">
        <v>38822</v>
      </c>
      <c r="L7909" t="s">
        <v>2636</v>
      </c>
      <c r="M7909" t="s">
        <v>2356</v>
      </c>
      <c r="N7909">
        <v>68105</v>
      </c>
      <c r="O7909" t="s">
        <v>70</v>
      </c>
      <c r="Q7909" t="s">
        <v>38616</v>
      </c>
      <c r="S7909" t="s">
        <v>72</v>
      </c>
      <c r="U7909" t="s">
        <v>38823</v>
      </c>
      <c r="V7909" t="s">
        <v>38824</v>
      </c>
      <c r="W7909" t="s">
        <v>2356</v>
      </c>
      <c r="X7909" t="s">
        <v>6190</v>
      </c>
      <c r="Y7909" t="str">
        <f>"53-7062"</f>
        <v>53-7062</v>
      </c>
      <c r="Z7909" t="s">
        <v>337</v>
      </c>
      <c r="AB7909">
        <v>6</v>
      </c>
      <c r="AD7909" t="s">
        <v>79</v>
      </c>
      <c r="AF7909">
        <v>40</v>
      </c>
      <c r="AG7909" s="4">
        <v>0.29166666666666669</v>
      </c>
      <c r="AH7909" s="4">
        <v>0.70833333333333337</v>
      </c>
      <c r="AI7909" s="6">
        <v>12</v>
      </c>
      <c r="AJ7909">
        <v>18</v>
      </c>
      <c r="AM7909" t="s">
        <v>82</v>
      </c>
      <c r="AO7909" t="s">
        <v>83</v>
      </c>
      <c r="AR7909" t="s">
        <v>82</v>
      </c>
      <c r="AT7909" t="s">
        <v>82</v>
      </c>
      <c r="AW7909" t="s">
        <v>82</v>
      </c>
      <c r="AY7909" t="s">
        <v>15143</v>
      </c>
      <c r="AZ7909" t="s">
        <v>291</v>
      </c>
      <c r="BA7909" t="s">
        <v>197</v>
      </c>
      <c r="BB7909">
        <v>51566</v>
      </c>
      <c r="BC7909" t="s">
        <v>87</v>
      </c>
      <c r="BH7909" t="s">
        <v>38617</v>
      </c>
      <c r="BJ7909">
        <v>261857742</v>
      </c>
    </row>
    <row r="7910" spans="1:62" x14ac:dyDescent="0.25">
      <c r="A7910" t="s">
        <v>401</v>
      </c>
      <c r="B7910" s="2">
        <v>43580</v>
      </c>
      <c r="C7910" t="s">
        <v>63</v>
      </c>
      <c r="D7910" s="3">
        <v>43496.240246504633</v>
      </c>
      <c r="E7910" t="s">
        <v>117</v>
      </c>
      <c r="H7910" t="s">
        <v>402</v>
      </c>
      <c r="I7910" t="s">
        <v>403</v>
      </c>
      <c r="J7910" t="s">
        <v>404</v>
      </c>
      <c r="K7910" t="s">
        <v>405</v>
      </c>
      <c r="L7910" t="s">
        <v>406</v>
      </c>
      <c r="M7910" t="s">
        <v>207</v>
      </c>
      <c r="N7910">
        <v>2639</v>
      </c>
      <c r="O7910" t="s">
        <v>70</v>
      </c>
      <c r="P7910" t="s">
        <v>67</v>
      </c>
      <c r="Q7910" t="s">
        <v>407</v>
      </c>
      <c r="S7910" t="s">
        <v>72</v>
      </c>
      <c r="T7910" t="s">
        <v>275</v>
      </c>
      <c r="U7910" t="s">
        <v>276</v>
      </c>
      <c r="V7910" t="s">
        <v>277</v>
      </c>
      <c r="W7910" t="s">
        <v>278</v>
      </c>
      <c r="X7910" t="s">
        <v>366</v>
      </c>
      <c r="Y7910" t="str">
        <f>"37-2012"</f>
        <v>37-2012</v>
      </c>
      <c r="Z7910" t="s">
        <v>373</v>
      </c>
      <c r="AA7910">
        <v>721191</v>
      </c>
      <c r="AB7910">
        <v>4</v>
      </c>
      <c r="AD7910" t="s">
        <v>79</v>
      </c>
      <c r="AE7910" t="s">
        <v>80</v>
      </c>
      <c r="AF7910">
        <v>35</v>
      </c>
      <c r="AG7910" s="4">
        <v>0.29166666666666669</v>
      </c>
      <c r="AH7910" s="4">
        <v>0.66666666666666663</v>
      </c>
      <c r="AI7910" s="5">
        <v>14.58</v>
      </c>
      <c r="AJ7910">
        <v>21.87</v>
      </c>
      <c r="AL7910" t="s">
        <v>81</v>
      </c>
      <c r="AM7910" t="s">
        <v>82</v>
      </c>
      <c r="AO7910" t="s">
        <v>83</v>
      </c>
      <c r="AP7910" t="s">
        <v>67</v>
      </c>
      <c r="AQ7910" t="s">
        <v>67</v>
      </c>
      <c r="AR7910" t="s">
        <v>82</v>
      </c>
      <c r="AT7910" t="s">
        <v>82</v>
      </c>
      <c r="AW7910" t="s">
        <v>72</v>
      </c>
      <c r="AX7910">
        <v>3</v>
      </c>
      <c r="AY7910" t="s">
        <v>406</v>
      </c>
      <c r="AZ7910" t="s">
        <v>214</v>
      </c>
      <c r="BA7910" t="s">
        <v>207</v>
      </c>
      <c r="BB7910">
        <v>2639</v>
      </c>
      <c r="BC7910" t="s">
        <v>87</v>
      </c>
      <c r="BH7910" t="s">
        <v>405</v>
      </c>
      <c r="BI7910" t="s">
        <v>67</v>
      </c>
      <c r="BJ7910">
        <v>43581418</v>
      </c>
    </row>
    <row r="7911" spans="1:62" x14ac:dyDescent="0.25">
      <c r="A7911" t="s">
        <v>13714</v>
      </c>
      <c r="B7911" s="2">
        <v>43580</v>
      </c>
      <c r="C7911" t="s">
        <v>63</v>
      </c>
      <c r="D7911" s="3">
        <v>43482.420758773151</v>
      </c>
      <c r="E7911" t="s">
        <v>64</v>
      </c>
      <c r="F7911" s="2">
        <v>43557</v>
      </c>
      <c r="G7911" s="2">
        <v>43819</v>
      </c>
      <c r="H7911" t="s">
        <v>13715</v>
      </c>
      <c r="I7911" t="s">
        <v>13716</v>
      </c>
      <c r="J7911" t="s">
        <v>13717</v>
      </c>
      <c r="L7911" t="s">
        <v>13718</v>
      </c>
      <c r="M7911" t="s">
        <v>1165</v>
      </c>
      <c r="N7911">
        <v>57430</v>
      </c>
      <c r="O7911" t="s">
        <v>70</v>
      </c>
      <c r="Q7911" t="s">
        <v>13719</v>
      </c>
      <c r="S7911" t="s">
        <v>72</v>
      </c>
      <c r="T7911" t="s">
        <v>194</v>
      </c>
      <c r="U7911" t="s">
        <v>195</v>
      </c>
      <c r="V7911" t="s">
        <v>196</v>
      </c>
      <c r="W7911" t="s">
        <v>197</v>
      </c>
      <c r="X7911" t="s">
        <v>13662</v>
      </c>
      <c r="Y7911" t="str">
        <f>"51-7042"</f>
        <v>51-7042</v>
      </c>
      <c r="Z7911" t="s">
        <v>4985</v>
      </c>
      <c r="AA7911">
        <v>321214</v>
      </c>
      <c r="AB7911">
        <v>12</v>
      </c>
      <c r="AC7911">
        <v>12</v>
      </c>
      <c r="AD7911" t="s">
        <v>79</v>
      </c>
      <c r="AE7911" t="s">
        <v>95</v>
      </c>
      <c r="AF7911">
        <v>40</v>
      </c>
      <c r="AG7911" s="4">
        <v>0.6875</v>
      </c>
      <c r="AH7911" s="4">
        <v>0.16666666666666666</v>
      </c>
      <c r="AI7911" s="5">
        <v>15.82</v>
      </c>
      <c r="AJ7911">
        <v>23.73</v>
      </c>
      <c r="AL7911" t="s">
        <v>81</v>
      </c>
      <c r="AM7911" t="s">
        <v>82</v>
      </c>
      <c r="AO7911" t="s">
        <v>83</v>
      </c>
      <c r="AP7911" t="s">
        <v>67</v>
      </c>
      <c r="AQ7911" t="s">
        <v>67</v>
      </c>
      <c r="AR7911" t="s">
        <v>82</v>
      </c>
      <c r="AT7911" t="s">
        <v>82</v>
      </c>
      <c r="AW7911" t="s">
        <v>82</v>
      </c>
      <c r="AY7911" t="s">
        <v>13720</v>
      </c>
      <c r="AZ7911" t="s">
        <v>13720</v>
      </c>
      <c r="BA7911" t="s">
        <v>192</v>
      </c>
      <c r="BB7911">
        <v>56164</v>
      </c>
      <c r="BC7911" t="s">
        <v>87</v>
      </c>
      <c r="BH7911" t="s">
        <v>13721</v>
      </c>
      <c r="BJ7911">
        <v>475345486</v>
      </c>
    </row>
    <row r="7912" spans="1:62" x14ac:dyDescent="0.25">
      <c r="A7912" t="s">
        <v>34795</v>
      </c>
      <c r="B7912" s="2">
        <v>43580</v>
      </c>
      <c r="C7912" t="s">
        <v>63</v>
      </c>
      <c r="D7912" s="3">
        <v>43469.529441493054</v>
      </c>
      <c r="E7912" t="s">
        <v>64</v>
      </c>
      <c r="F7912" s="2">
        <v>43556</v>
      </c>
      <c r="G7912" s="2">
        <v>43819</v>
      </c>
      <c r="H7912" t="s">
        <v>11980</v>
      </c>
      <c r="I7912" t="s">
        <v>67</v>
      </c>
      <c r="J7912" t="s">
        <v>11981</v>
      </c>
      <c r="K7912" t="s">
        <v>67</v>
      </c>
      <c r="L7912" t="s">
        <v>11982</v>
      </c>
      <c r="M7912" t="s">
        <v>1276</v>
      </c>
      <c r="N7912">
        <v>54703</v>
      </c>
      <c r="O7912" t="s">
        <v>70</v>
      </c>
      <c r="P7912" t="s">
        <v>67</v>
      </c>
      <c r="Q7912" t="s">
        <v>11983</v>
      </c>
      <c r="S7912" t="s">
        <v>72</v>
      </c>
      <c r="T7912" t="s">
        <v>194</v>
      </c>
      <c r="U7912" t="s">
        <v>12045</v>
      </c>
      <c r="V7912" t="s">
        <v>12046</v>
      </c>
      <c r="W7912" t="s">
        <v>197</v>
      </c>
      <c r="X7912" t="s">
        <v>1680</v>
      </c>
      <c r="Y7912" t="str">
        <f>"47-3012"</f>
        <v>47-3012</v>
      </c>
      <c r="Z7912" t="s">
        <v>1540</v>
      </c>
      <c r="AA7912">
        <v>238140</v>
      </c>
      <c r="AB7912">
        <v>20</v>
      </c>
      <c r="AC7912">
        <v>20</v>
      </c>
      <c r="AD7912" t="s">
        <v>79</v>
      </c>
      <c r="AE7912" t="s">
        <v>80</v>
      </c>
      <c r="AF7912">
        <v>40</v>
      </c>
      <c r="AG7912" s="4">
        <v>0.29166666666666669</v>
      </c>
      <c r="AH7912" s="4">
        <v>0.70833333333333337</v>
      </c>
      <c r="AI7912" s="5">
        <v>18.04</v>
      </c>
      <c r="AJ7912">
        <v>27.06</v>
      </c>
      <c r="AM7912" t="s">
        <v>82</v>
      </c>
      <c r="AO7912" t="s">
        <v>83</v>
      </c>
      <c r="AP7912" t="s">
        <v>67</v>
      </c>
      <c r="AQ7912" t="s">
        <v>67</v>
      </c>
      <c r="AR7912" t="s">
        <v>82</v>
      </c>
      <c r="AT7912" t="s">
        <v>82</v>
      </c>
      <c r="AW7912" t="s">
        <v>82</v>
      </c>
      <c r="AY7912" t="s">
        <v>13139</v>
      </c>
      <c r="AZ7912" t="s">
        <v>12284</v>
      </c>
      <c r="BA7912" t="s">
        <v>192</v>
      </c>
      <c r="BB7912">
        <v>55124</v>
      </c>
      <c r="BC7912" t="s">
        <v>79</v>
      </c>
      <c r="BD7912" t="s">
        <v>67</v>
      </c>
      <c r="BE7912" t="s">
        <v>67</v>
      </c>
      <c r="BH7912" t="s">
        <v>34796</v>
      </c>
      <c r="BI7912" t="s">
        <v>67</v>
      </c>
      <c r="BJ7912">
        <v>841671870</v>
      </c>
    </row>
    <row r="7913" spans="1:62" x14ac:dyDescent="0.25">
      <c r="A7913" t="s">
        <v>37573</v>
      </c>
      <c r="B7913" s="2">
        <v>43580</v>
      </c>
      <c r="C7913" t="s">
        <v>63</v>
      </c>
      <c r="D7913" s="3">
        <v>43556.660646481483</v>
      </c>
      <c r="E7913" t="s">
        <v>117</v>
      </c>
      <c r="H7913" t="s">
        <v>37574</v>
      </c>
      <c r="J7913" t="s">
        <v>37575</v>
      </c>
      <c r="L7913" t="s">
        <v>37576</v>
      </c>
      <c r="M7913" t="s">
        <v>147</v>
      </c>
      <c r="N7913">
        <v>19003</v>
      </c>
      <c r="O7913" t="s">
        <v>70</v>
      </c>
      <c r="Q7913" t="s">
        <v>37577</v>
      </c>
      <c r="S7913" t="s">
        <v>82</v>
      </c>
      <c r="U7913" t="s">
        <v>92</v>
      </c>
      <c r="X7913" t="s">
        <v>37578</v>
      </c>
      <c r="Y7913" t="str">
        <f>"39-9011"</f>
        <v>39-9011</v>
      </c>
      <c r="Z7913" t="s">
        <v>893</v>
      </c>
      <c r="AA7913">
        <v>814110</v>
      </c>
      <c r="AB7913">
        <v>1</v>
      </c>
      <c r="AD7913" t="s">
        <v>79</v>
      </c>
      <c r="AE7913" t="s">
        <v>599</v>
      </c>
      <c r="AF7913">
        <v>40</v>
      </c>
      <c r="AG7913" s="4">
        <v>0.375</v>
      </c>
      <c r="AH7913" s="4">
        <v>0.70833333333333337</v>
      </c>
      <c r="AI7913" s="6">
        <v>11</v>
      </c>
      <c r="AJ7913">
        <v>11</v>
      </c>
      <c r="AK7913">
        <v>12.75</v>
      </c>
      <c r="AL7913" t="s">
        <v>81</v>
      </c>
      <c r="AM7913" t="s">
        <v>82</v>
      </c>
      <c r="AO7913" t="s">
        <v>1045</v>
      </c>
      <c r="AQ7913" t="s">
        <v>37579</v>
      </c>
      <c r="AR7913" t="s">
        <v>82</v>
      </c>
      <c r="AT7913" t="s">
        <v>72</v>
      </c>
      <c r="AU7913">
        <v>24</v>
      </c>
      <c r="AV7913" t="s">
        <v>37580</v>
      </c>
      <c r="AW7913" t="s">
        <v>72</v>
      </c>
      <c r="AX7913">
        <v>24</v>
      </c>
      <c r="AY7913" t="s">
        <v>21460</v>
      </c>
      <c r="AZ7913" t="s">
        <v>291</v>
      </c>
      <c r="BA7913" t="s">
        <v>147</v>
      </c>
      <c r="BB7913">
        <v>19003</v>
      </c>
      <c r="BC7913" t="s">
        <v>87</v>
      </c>
      <c r="BH7913" t="s">
        <v>37581</v>
      </c>
      <c r="BJ7913">
        <v>833218424</v>
      </c>
    </row>
    <row r="7914" spans="1:62" x14ac:dyDescent="0.25">
      <c r="A7914" t="s">
        <v>37674</v>
      </c>
      <c r="B7914" s="2">
        <v>43580</v>
      </c>
      <c r="C7914" t="s">
        <v>63</v>
      </c>
      <c r="D7914" s="3">
        <v>43531.456196041669</v>
      </c>
      <c r="E7914" t="s">
        <v>117</v>
      </c>
      <c r="H7914" t="s">
        <v>37675</v>
      </c>
      <c r="I7914" t="s">
        <v>37676</v>
      </c>
      <c r="J7914" t="s">
        <v>37677</v>
      </c>
      <c r="L7914" t="s">
        <v>37013</v>
      </c>
      <c r="M7914" t="s">
        <v>207</v>
      </c>
      <c r="N7914">
        <v>1036</v>
      </c>
      <c r="O7914" t="s">
        <v>70</v>
      </c>
      <c r="Q7914" t="s">
        <v>37678</v>
      </c>
      <c r="R7914">
        <v>4152</v>
      </c>
      <c r="S7914" t="s">
        <v>72</v>
      </c>
      <c r="T7914" t="s">
        <v>37679</v>
      </c>
      <c r="U7914" t="s">
        <v>37680</v>
      </c>
      <c r="V7914" t="s">
        <v>37681</v>
      </c>
      <c r="W7914" t="s">
        <v>86</v>
      </c>
      <c r="X7914" t="s">
        <v>1533</v>
      </c>
      <c r="Y7914" t="str">
        <f>"35-3031"</f>
        <v>35-3031</v>
      </c>
      <c r="Z7914" t="s">
        <v>410</v>
      </c>
      <c r="AA7914">
        <v>713910</v>
      </c>
      <c r="AB7914">
        <v>3</v>
      </c>
      <c r="AD7914" t="s">
        <v>79</v>
      </c>
      <c r="AE7914" t="s">
        <v>80</v>
      </c>
      <c r="AF7914">
        <v>35</v>
      </c>
      <c r="AG7914" s="4">
        <v>0.41666666666666669</v>
      </c>
      <c r="AH7914" s="4">
        <v>0.75</v>
      </c>
      <c r="AI7914" s="5">
        <v>12.57</v>
      </c>
      <c r="AJ7914">
        <v>18.86</v>
      </c>
      <c r="AL7914" t="s">
        <v>81</v>
      </c>
      <c r="AM7914" t="s">
        <v>82</v>
      </c>
      <c r="AO7914" t="s">
        <v>83</v>
      </c>
      <c r="AP7914" t="s">
        <v>67</v>
      </c>
      <c r="AQ7914" t="s">
        <v>67</v>
      </c>
      <c r="AR7914" t="s">
        <v>82</v>
      </c>
      <c r="AT7914" t="s">
        <v>82</v>
      </c>
      <c r="AW7914" t="s">
        <v>72</v>
      </c>
      <c r="AX7914">
        <v>6</v>
      </c>
      <c r="AY7914" t="s">
        <v>37013</v>
      </c>
      <c r="AZ7914" t="s">
        <v>37013</v>
      </c>
      <c r="BA7914" t="s">
        <v>207</v>
      </c>
      <c r="BB7914">
        <v>1036</v>
      </c>
      <c r="BC7914" t="s">
        <v>87</v>
      </c>
      <c r="BH7914" t="s">
        <v>37677</v>
      </c>
      <c r="BJ7914">
        <v>454295719</v>
      </c>
    </row>
    <row r="7915" spans="1:62" x14ac:dyDescent="0.25">
      <c r="A7915" t="s">
        <v>38472</v>
      </c>
      <c r="B7915" s="2">
        <v>43580</v>
      </c>
      <c r="C7915" t="s">
        <v>63</v>
      </c>
      <c r="D7915" s="3">
        <v>43537.567912118058</v>
      </c>
      <c r="E7915" t="s">
        <v>64</v>
      </c>
      <c r="F7915" s="2">
        <v>43612</v>
      </c>
      <c r="G7915" s="2">
        <v>43770</v>
      </c>
      <c r="H7915" t="s">
        <v>9163</v>
      </c>
      <c r="I7915" t="s">
        <v>9164</v>
      </c>
      <c r="J7915" t="s">
        <v>9165</v>
      </c>
      <c r="L7915" t="s">
        <v>9166</v>
      </c>
      <c r="M7915" t="s">
        <v>1246</v>
      </c>
      <c r="N7915">
        <v>63011</v>
      </c>
      <c r="O7915" t="s">
        <v>70</v>
      </c>
      <c r="Q7915" t="s">
        <v>9167</v>
      </c>
      <c r="S7915" t="s">
        <v>72</v>
      </c>
      <c r="T7915" t="s">
        <v>1855</v>
      </c>
      <c r="U7915" t="s">
        <v>1856</v>
      </c>
      <c r="V7915" t="s">
        <v>863</v>
      </c>
      <c r="W7915" t="s">
        <v>105</v>
      </c>
      <c r="X7915" t="s">
        <v>1758</v>
      </c>
      <c r="Y7915" t="str">
        <f>"37-3011"</f>
        <v>37-3011</v>
      </c>
      <c r="Z7915" t="s">
        <v>94</v>
      </c>
      <c r="AA7915">
        <v>541320</v>
      </c>
      <c r="AB7915">
        <v>14</v>
      </c>
      <c r="AC7915">
        <v>14</v>
      </c>
      <c r="AD7915" t="s">
        <v>79</v>
      </c>
      <c r="AE7915" t="s">
        <v>95</v>
      </c>
      <c r="AF7915">
        <v>40</v>
      </c>
      <c r="AG7915" s="4">
        <v>0.29166666666666669</v>
      </c>
      <c r="AH7915" s="4">
        <v>0.66666666666666663</v>
      </c>
      <c r="AI7915" s="5">
        <v>14.52</v>
      </c>
      <c r="AJ7915">
        <v>21.78</v>
      </c>
      <c r="AL7915" t="s">
        <v>81</v>
      </c>
      <c r="AM7915" t="s">
        <v>82</v>
      </c>
      <c r="AO7915" t="s">
        <v>83</v>
      </c>
      <c r="AR7915" t="s">
        <v>82</v>
      </c>
      <c r="AT7915" t="s">
        <v>82</v>
      </c>
      <c r="AW7915" t="s">
        <v>82</v>
      </c>
      <c r="AY7915" t="s">
        <v>9169</v>
      </c>
      <c r="AZ7915" t="s">
        <v>1418</v>
      </c>
      <c r="BA7915" t="s">
        <v>1246</v>
      </c>
      <c r="BB7915">
        <v>63069</v>
      </c>
      <c r="BC7915" t="s">
        <v>79</v>
      </c>
      <c r="BH7915" t="s">
        <v>9170</v>
      </c>
      <c r="BJ7915">
        <v>721546896</v>
      </c>
    </row>
    <row r="7916" spans="1:62" x14ac:dyDescent="0.25">
      <c r="A7916" t="s">
        <v>38558</v>
      </c>
      <c r="B7916" s="2">
        <v>43580</v>
      </c>
      <c r="C7916" t="s">
        <v>63</v>
      </c>
      <c r="D7916" s="3">
        <v>43547.623454953704</v>
      </c>
      <c r="E7916" t="s">
        <v>64</v>
      </c>
      <c r="F7916" s="2">
        <v>43622</v>
      </c>
      <c r="G7916" s="2">
        <v>43830</v>
      </c>
      <c r="H7916" t="s">
        <v>187</v>
      </c>
      <c r="I7916" t="s">
        <v>38559</v>
      </c>
      <c r="J7916" t="s">
        <v>38560</v>
      </c>
      <c r="K7916" t="s">
        <v>38561</v>
      </c>
      <c r="L7916" t="s">
        <v>38562</v>
      </c>
      <c r="M7916" t="s">
        <v>192</v>
      </c>
      <c r="N7916">
        <v>55416</v>
      </c>
      <c r="O7916" t="s">
        <v>70</v>
      </c>
      <c r="P7916" t="s">
        <v>67</v>
      </c>
      <c r="Q7916" t="s">
        <v>38563</v>
      </c>
      <c r="S7916" t="s">
        <v>72</v>
      </c>
      <c r="T7916" t="s">
        <v>194</v>
      </c>
      <c r="U7916" t="s">
        <v>195</v>
      </c>
      <c r="V7916" t="s">
        <v>196</v>
      </c>
      <c r="W7916" t="s">
        <v>197</v>
      </c>
      <c r="X7916" t="s">
        <v>38564</v>
      </c>
      <c r="Y7916" t="str">
        <f>"53-7051"</f>
        <v>53-7051</v>
      </c>
      <c r="Z7916" t="s">
        <v>15170</v>
      </c>
      <c r="AA7916">
        <v>321214</v>
      </c>
      <c r="AB7916">
        <v>8</v>
      </c>
      <c r="AC7916">
        <v>8</v>
      </c>
      <c r="AD7916" t="s">
        <v>79</v>
      </c>
      <c r="AE7916" t="s">
        <v>95</v>
      </c>
      <c r="AF7916">
        <v>40</v>
      </c>
      <c r="AG7916" s="4">
        <v>0.58333333333333337</v>
      </c>
      <c r="AH7916" s="4">
        <v>0.9375</v>
      </c>
      <c r="AI7916" s="5">
        <v>19.46</v>
      </c>
      <c r="AJ7916">
        <v>29.19</v>
      </c>
      <c r="AL7916" t="s">
        <v>81</v>
      </c>
      <c r="AM7916" t="s">
        <v>82</v>
      </c>
      <c r="AO7916" t="s">
        <v>83</v>
      </c>
      <c r="AP7916" t="s">
        <v>67</v>
      </c>
      <c r="AQ7916" t="s">
        <v>67</v>
      </c>
      <c r="AR7916" t="s">
        <v>82</v>
      </c>
      <c r="AT7916" t="s">
        <v>82</v>
      </c>
      <c r="AW7916" t="s">
        <v>82</v>
      </c>
      <c r="AY7916" t="s">
        <v>38562</v>
      </c>
      <c r="AZ7916" t="s">
        <v>1032</v>
      </c>
      <c r="BA7916" t="s">
        <v>192</v>
      </c>
      <c r="BB7916">
        <v>55416</v>
      </c>
      <c r="BC7916" t="s">
        <v>87</v>
      </c>
      <c r="BH7916" t="s">
        <v>38560</v>
      </c>
      <c r="BI7916" t="s">
        <v>38561</v>
      </c>
      <c r="BJ7916">
        <v>453569296</v>
      </c>
    </row>
    <row r="7917" spans="1:62" x14ac:dyDescent="0.25">
      <c r="A7917" t="s">
        <v>38729</v>
      </c>
      <c r="B7917" s="2">
        <v>43580</v>
      </c>
      <c r="C7917" t="s">
        <v>63</v>
      </c>
      <c r="D7917" s="3">
        <v>43559.284352754628</v>
      </c>
      <c r="E7917" t="s">
        <v>64</v>
      </c>
      <c r="F7917" s="2">
        <v>43634</v>
      </c>
      <c r="G7917" s="2">
        <v>43692</v>
      </c>
      <c r="H7917" t="s">
        <v>38339</v>
      </c>
      <c r="I7917" t="s">
        <v>38340</v>
      </c>
      <c r="J7917" t="s">
        <v>38341</v>
      </c>
      <c r="L7917" t="s">
        <v>38342</v>
      </c>
      <c r="M7917" t="s">
        <v>859</v>
      </c>
      <c r="N7917">
        <v>98028</v>
      </c>
      <c r="O7917" t="s">
        <v>70</v>
      </c>
      <c r="Q7917" t="s">
        <v>38343</v>
      </c>
      <c r="S7917" t="s">
        <v>72</v>
      </c>
      <c r="T7917" t="s">
        <v>4709</v>
      </c>
      <c r="U7917" t="s">
        <v>4710</v>
      </c>
      <c r="V7917" t="s">
        <v>4711</v>
      </c>
      <c r="W7917" t="s">
        <v>136</v>
      </c>
      <c r="X7917" t="s">
        <v>864</v>
      </c>
      <c r="Y7917" t="str">
        <f>"51-3022"</f>
        <v>51-3022</v>
      </c>
      <c r="Z7917" t="s">
        <v>865</v>
      </c>
      <c r="AA7917">
        <v>31171</v>
      </c>
      <c r="AB7917">
        <v>200</v>
      </c>
      <c r="AC7917">
        <v>200</v>
      </c>
      <c r="AD7917" t="s">
        <v>79</v>
      </c>
      <c r="AE7917" t="s">
        <v>80</v>
      </c>
      <c r="AF7917">
        <v>40</v>
      </c>
      <c r="AG7917" s="4">
        <v>0.25</v>
      </c>
      <c r="AH7917" s="4">
        <v>0</v>
      </c>
      <c r="AI7917" s="5">
        <v>10.87</v>
      </c>
      <c r="AJ7917">
        <v>16.309999999999999</v>
      </c>
      <c r="AL7917" t="s">
        <v>81</v>
      </c>
      <c r="AM7917" t="s">
        <v>82</v>
      </c>
      <c r="AO7917" t="s">
        <v>83</v>
      </c>
      <c r="AR7917" t="s">
        <v>82</v>
      </c>
      <c r="AT7917" t="s">
        <v>82</v>
      </c>
      <c r="AW7917" t="s">
        <v>82</v>
      </c>
      <c r="AY7917" t="s">
        <v>5652</v>
      </c>
      <c r="AZ7917" t="s">
        <v>5653</v>
      </c>
      <c r="BA7917" t="s">
        <v>595</v>
      </c>
      <c r="BB7917">
        <v>99633</v>
      </c>
      <c r="BC7917" t="s">
        <v>87</v>
      </c>
      <c r="BH7917" t="s">
        <v>38344</v>
      </c>
      <c r="BJ7917">
        <v>911447858</v>
      </c>
    </row>
    <row r="7918" spans="1:62" ht="30" x14ac:dyDescent="0.25">
      <c r="A7918" t="s">
        <v>38828</v>
      </c>
      <c r="B7918" s="2">
        <v>43580</v>
      </c>
      <c r="C7918" t="s">
        <v>63</v>
      </c>
      <c r="D7918" s="3">
        <v>43579.352881203704</v>
      </c>
      <c r="E7918" t="s">
        <v>3355</v>
      </c>
      <c r="H7918" t="s">
        <v>38829</v>
      </c>
      <c r="I7918" t="s">
        <v>38829</v>
      </c>
      <c r="J7918" t="s">
        <v>38830</v>
      </c>
      <c r="K7918" t="s">
        <v>67</v>
      </c>
      <c r="L7918" t="s">
        <v>38831</v>
      </c>
      <c r="M7918" t="s">
        <v>166</v>
      </c>
      <c r="N7918">
        <v>84023</v>
      </c>
      <c r="O7918" t="s">
        <v>70</v>
      </c>
      <c r="P7918" t="s">
        <v>67</v>
      </c>
      <c r="Q7918" t="s">
        <v>38832</v>
      </c>
      <c r="S7918" t="s">
        <v>82</v>
      </c>
      <c r="U7918" t="s">
        <v>92</v>
      </c>
      <c r="X7918" t="s">
        <v>38833</v>
      </c>
      <c r="Y7918" t="str">
        <f>"43-4081"</f>
        <v>43-4081</v>
      </c>
      <c r="Z7918" t="s">
        <v>1983</v>
      </c>
      <c r="AA7918">
        <v>721211</v>
      </c>
      <c r="AB7918">
        <v>3</v>
      </c>
      <c r="AD7918" t="s">
        <v>79</v>
      </c>
      <c r="AE7918" t="s">
        <v>80</v>
      </c>
      <c r="AG7918" s="4">
        <v>0.33333333333333331</v>
      </c>
      <c r="AH7918" s="4">
        <v>0.70833333333333337</v>
      </c>
      <c r="AI7918" s="6">
        <v>9</v>
      </c>
      <c r="AJ7918">
        <v>9</v>
      </c>
      <c r="AK7918">
        <v>11</v>
      </c>
      <c r="AM7918" t="s">
        <v>72</v>
      </c>
      <c r="AO7918" t="s">
        <v>5127</v>
      </c>
      <c r="AQ7918" t="s">
        <v>38834</v>
      </c>
      <c r="AR7918" t="s">
        <v>82</v>
      </c>
      <c r="AT7918" t="s">
        <v>72</v>
      </c>
      <c r="AU7918">
        <v>6</v>
      </c>
      <c r="AV7918" s="7" t="s">
        <v>38835</v>
      </c>
      <c r="AW7918" t="s">
        <v>72</v>
      </c>
      <c r="AX7918">
        <v>3</v>
      </c>
      <c r="AY7918" t="s">
        <v>38831</v>
      </c>
      <c r="AZ7918" t="s">
        <v>38836</v>
      </c>
      <c r="BA7918" t="s">
        <v>166</v>
      </c>
      <c r="BB7918">
        <v>84023</v>
      </c>
      <c r="BC7918" t="s">
        <v>87</v>
      </c>
      <c r="BD7918" t="s">
        <v>38837</v>
      </c>
      <c r="BE7918">
        <v>2030818</v>
      </c>
      <c r="BF7918" s="2">
        <v>43641</v>
      </c>
      <c r="BG7918" s="2">
        <v>44732</v>
      </c>
      <c r="BH7918" t="s">
        <v>38830</v>
      </c>
      <c r="BI7918" t="s">
        <v>67</v>
      </c>
      <c r="BJ7918">
        <v>471194448</v>
      </c>
    </row>
    <row r="7919" spans="1:62" x14ac:dyDescent="0.25">
      <c r="A7919" t="s">
        <v>23226</v>
      </c>
      <c r="B7919" s="2">
        <v>43581</v>
      </c>
      <c r="C7919" t="s">
        <v>63</v>
      </c>
      <c r="D7919" s="3">
        <v>43502.353594953704</v>
      </c>
      <c r="E7919" t="s">
        <v>64</v>
      </c>
      <c r="F7919" s="2">
        <v>43586</v>
      </c>
      <c r="G7919" s="2">
        <v>43751</v>
      </c>
      <c r="H7919" t="s">
        <v>23227</v>
      </c>
      <c r="I7919" t="s">
        <v>23228</v>
      </c>
      <c r="J7919" t="s">
        <v>23229</v>
      </c>
      <c r="L7919" t="s">
        <v>23230</v>
      </c>
      <c r="M7919" t="s">
        <v>1276</v>
      </c>
      <c r="N7919">
        <v>54853</v>
      </c>
      <c r="O7919" t="s">
        <v>70</v>
      </c>
      <c r="Q7919" t="s">
        <v>23231</v>
      </c>
      <c r="S7919" t="s">
        <v>72</v>
      </c>
      <c r="T7919" t="s">
        <v>23232</v>
      </c>
      <c r="U7919" t="s">
        <v>23233</v>
      </c>
      <c r="V7919" t="s">
        <v>790</v>
      </c>
      <c r="W7919" t="s">
        <v>192</v>
      </c>
      <c r="X7919" t="s">
        <v>23234</v>
      </c>
      <c r="Y7919" t="str">
        <f>"35-3031"</f>
        <v>35-3031</v>
      </c>
      <c r="Z7919" t="s">
        <v>410</v>
      </c>
      <c r="AA7919">
        <v>7221</v>
      </c>
      <c r="AB7919">
        <v>2</v>
      </c>
      <c r="AC7919">
        <v>2</v>
      </c>
      <c r="AD7919" t="s">
        <v>79</v>
      </c>
      <c r="AE7919" t="s">
        <v>80</v>
      </c>
      <c r="AF7919">
        <v>40</v>
      </c>
      <c r="AG7919" s="4">
        <v>0.54166666666666663</v>
      </c>
      <c r="AH7919" s="4">
        <v>0.875</v>
      </c>
      <c r="AI7919" s="5">
        <v>9.5399999999999991</v>
      </c>
      <c r="AL7919" t="s">
        <v>81</v>
      </c>
      <c r="AM7919" t="s">
        <v>82</v>
      </c>
      <c r="AO7919" t="s">
        <v>213</v>
      </c>
      <c r="AR7919" t="s">
        <v>82</v>
      </c>
      <c r="AT7919" t="s">
        <v>82</v>
      </c>
      <c r="AW7919" t="s">
        <v>72</v>
      </c>
      <c r="AX7919">
        <v>12</v>
      </c>
      <c r="AY7919" t="s">
        <v>23235</v>
      </c>
      <c r="AZ7919" t="s">
        <v>2609</v>
      </c>
      <c r="BA7919" t="s">
        <v>1276</v>
      </c>
      <c r="BB7919">
        <v>54853</v>
      </c>
      <c r="BC7919" t="s">
        <v>87</v>
      </c>
      <c r="BH7919" t="s">
        <v>23236</v>
      </c>
      <c r="BJ7919">
        <v>462534402</v>
      </c>
    </row>
    <row r="7920" spans="1:62" x14ac:dyDescent="0.25">
      <c r="A7920" t="s">
        <v>38266</v>
      </c>
      <c r="B7920" s="2">
        <v>43581</v>
      </c>
      <c r="C7920" t="s">
        <v>63</v>
      </c>
      <c r="D7920" s="3">
        <v>43558.303550104167</v>
      </c>
      <c r="E7920" t="s">
        <v>117</v>
      </c>
      <c r="H7920" t="s">
        <v>38267</v>
      </c>
      <c r="I7920" t="s">
        <v>38268</v>
      </c>
      <c r="J7920" t="s">
        <v>38269</v>
      </c>
      <c r="L7920" t="s">
        <v>297</v>
      </c>
      <c r="M7920" t="s">
        <v>298</v>
      </c>
      <c r="N7920">
        <v>3907</v>
      </c>
      <c r="O7920" t="s">
        <v>70</v>
      </c>
      <c r="Q7920" t="s">
        <v>38270</v>
      </c>
      <c r="S7920" t="s">
        <v>82</v>
      </c>
      <c r="U7920" t="s">
        <v>92</v>
      </c>
      <c r="X7920" t="s">
        <v>38271</v>
      </c>
      <c r="Y7920" t="str">
        <f>"35-2014"</f>
        <v>35-2014</v>
      </c>
      <c r="Z7920" t="s">
        <v>301</v>
      </c>
      <c r="AA7920">
        <v>7221</v>
      </c>
      <c r="AB7920">
        <v>3</v>
      </c>
      <c r="AD7920" t="s">
        <v>79</v>
      </c>
      <c r="AE7920" t="s">
        <v>80</v>
      </c>
      <c r="AF7920">
        <v>40</v>
      </c>
      <c r="AG7920" s="4">
        <v>0.39583333333333331</v>
      </c>
      <c r="AH7920" s="4">
        <v>0.72916666666666663</v>
      </c>
      <c r="AI7920" s="5">
        <v>12.5</v>
      </c>
      <c r="AJ7920">
        <v>18.75</v>
      </c>
      <c r="AK7920">
        <v>18.75</v>
      </c>
      <c r="AL7920" t="s">
        <v>81</v>
      </c>
      <c r="AM7920" t="s">
        <v>82</v>
      </c>
      <c r="AO7920" t="s">
        <v>213</v>
      </c>
      <c r="AR7920" t="s">
        <v>82</v>
      </c>
      <c r="AT7920" t="s">
        <v>82</v>
      </c>
      <c r="AW7920" t="s">
        <v>82</v>
      </c>
      <c r="AY7920" t="s">
        <v>14933</v>
      </c>
      <c r="AZ7920" t="s">
        <v>812</v>
      </c>
      <c r="BA7920" t="s">
        <v>298</v>
      </c>
      <c r="BB7920">
        <v>3907</v>
      </c>
      <c r="BC7920" t="s">
        <v>87</v>
      </c>
      <c r="BH7920" t="s">
        <v>38272</v>
      </c>
      <c r="BJ7920">
        <v>10496523</v>
      </c>
    </row>
    <row r="7921" spans="1:62" x14ac:dyDescent="0.25">
      <c r="A7921" t="s">
        <v>38851</v>
      </c>
      <c r="B7921" s="2">
        <v>43581</v>
      </c>
      <c r="C7921" t="s">
        <v>63</v>
      </c>
      <c r="D7921" s="3">
        <v>43580.367928807871</v>
      </c>
      <c r="E7921" t="s">
        <v>3355</v>
      </c>
      <c r="H7921" t="s">
        <v>38852</v>
      </c>
      <c r="J7921" t="s">
        <v>38853</v>
      </c>
      <c r="L7921" t="s">
        <v>13575</v>
      </c>
      <c r="M7921" t="s">
        <v>774</v>
      </c>
      <c r="N7921">
        <v>80524</v>
      </c>
      <c r="O7921" t="s">
        <v>70</v>
      </c>
      <c r="Q7921" t="s">
        <v>38854</v>
      </c>
      <c r="S7921" t="s">
        <v>82</v>
      </c>
      <c r="U7921" t="s">
        <v>92</v>
      </c>
      <c r="X7921" t="s">
        <v>38855</v>
      </c>
      <c r="Y7921" t="str">
        <f>"49-3023"</f>
        <v>49-3023</v>
      </c>
      <c r="Z7921" t="s">
        <v>38856</v>
      </c>
      <c r="AA7921">
        <v>811111</v>
      </c>
      <c r="AB7921">
        <v>1</v>
      </c>
      <c r="AD7921" t="s">
        <v>79</v>
      </c>
      <c r="AE7921" t="s">
        <v>95</v>
      </c>
      <c r="AF7921">
        <v>40</v>
      </c>
      <c r="AG7921" s="4">
        <v>0.33333333333333331</v>
      </c>
      <c r="AH7921" s="4">
        <v>0.6875</v>
      </c>
      <c r="AI7921" s="6">
        <v>23</v>
      </c>
      <c r="AM7921" t="s">
        <v>82</v>
      </c>
      <c r="AO7921" t="s">
        <v>83</v>
      </c>
      <c r="AP7921" t="s">
        <v>67</v>
      </c>
      <c r="AQ7921" t="s">
        <v>67</v>
      </c>
      <c r="AR7921" t="s">
        <v>82</v>
      </c>
      <c r="AT7921" t="s">
        <v>82</v>
      </c>
      <c r="AW7921" t="s">
        <v>72</v>
      </c>
      <c r="AX7921">
        <v>48</v>
      </c>
      <c r="AY7921" t="s">
        <v>13575</v>
      </c>
      <c r="AZ7921" t="s">
        <v>14362</v>
      </c>
      <c r="BA7921" t="s">
        <v>774</v>
      </c>
      <c r="BB7921">
        <v>80524</v>
      </c>
      <c r="BC7921" t="s">
        <v>87</v>
      </c>
      <c r="BH7921" t="s">
        <v>38853</v>
      </c>
      <c r="BJ7921">
        <v>821291725</v>
      </c>
    </row>
    <row r="7922" spans="1:62" x14ac:dyDescent="0.25">
      <c r="A7922" t="s">
        <v>442</v>
      </c>
      <c r="B7922" s="2">
        <v>43584</v>
      </c>
      <c r="C7922" t="s">
        <v>63</v>
      </c>
      <c r="D7922" s="3">
        <v>43559.368897766202</v>
      </c>
      <c r="E7922" t="s">
        <v>64</v>
      </c>
      <c r="F7922" s="2">
        <v>43634</v>
      </c>
      <c r="G7922" s="2">
        <v>43770</v>
      </c>
      <c r="H7922" t="s">
        <v>443</v>
      </c>
      <c r="I7922" t="s">
        <v>444</v>
      </c>
      <c r="J7922" t="s">
        <v>445</v>
      </c>
      <c r="K7922" t="s">
        <v>67</v>
      </c>
      <c r="L7922" t="s">
        <v>273</v>
      </c>
      <c r="M7922" t="s">
        <v>207</v>
      </c>
      <c r="N7922">
        <v>2657</v>
      </c>
      <c r="O7922" t="s">
        <v>70</v>
      </c>
      <c r="P7922" t="s">
        <v>67</v>
      </c>
      <c r="Q7922" t="s">
        <v>446</v>
      </c>
      <c r="S7922" t="s">
        <v>72</v>
      </c>
      <c r="T7922" t="s">
        <v>275</v>
      </c>
      <c r="U7922" t="s">
        <v>276</v>
      </c>
      <c r="V7922" t="s">
        <v>277</v>
      </c>
      <c r="W7922" t="s">
        <v>278</v>
      </c>
      <c r="X7922" t="s">
        <v>447</v>
      </c>
      <c r="Y7922" t="str">
        <f>"35-2015"</f>
        <v>35-2015</v>
      </c>
      <c r="Z7922" t="s">
        <v>346</v>
      </c>
      <c r="AA7922">
        <v>722110</v>
      </c>
      <c r="AB7922">
        <v>14</v>
      </c>
      <c r="AC7922">
        <v>14</v>
      </c>
      <c r="AD7922" t="s">
        <v>79</v>
      </c>
      <c r="AE7922" t="s">
        <v>80</v>
      </c>
      <c r="AF7922">
        <v>35</v>
      </c>
      <c r="AG7922" s="4">
        <v>0.29166666666666669</v>
      </c>
      <c r="AH7922" s="4">
        <v>8.3333333333333329E-2</v>
      </c>
      <c r="AI7922" s="5">
        <v>16.84</v>
      </c>
      <c r="AJ7922">
        <v>25.26</v>
      </c>
      <c r="AL7922" t="s">
        <v>81</v>
      </c>
      <c r="AM7922" t="s">
        <v>82</v>
      </c>
      <c r="AO7922" t="s">
        <v>83</v>
      </c>
      <c r="AP7922" t="s">
        <v>67</v>
      </c>
      <c r="AQ7922" t="s">
        <v>67</v>
      </c>
      <c r="AR7922" t="s">
        <v>82</v>
      </c>
      <c r="AT7922" t="s">
        <v>82</v>
      </c>
      <c r="AW7922" t="s">
        <v>72</v>
      </c>
      <c r="AX7922">
        <v>3</v>
      </c>
      <c r="AY7922" t="s">
        <v>273</v>
      </c>
      <c r="AZ7922" t="s">
        <v>214</v>
      </c>
      <c r="BA7922" t="s">
        <v>207</v>
      </c>
      <c r="BB7922">
        <v>2657</v>
      </c>
      <c r="BC7922" t="s">
        <v>87</v>
      </c>
      <c r="BH7922" t="s">
        <v>445</v>
      </c>
      <c r="BI7922" t="s">
        <v>67</v>
      </c>
      <c r="BJ7922">
        <v>454440305</v>
      </c>
    </row>
    <row r="7923" spans="1:62" x14ac:dyDescent="0.25">
      <c r="A7923" t="s">
        <v>27685</v>
      </c>
      <c r="B7923" s="2">
        <v>43584</v>
      </c>
      <c r="C7923" t="s">
        <v>63</v>
      </c>
      <c r="D7923" s="3">
        <v>43472.383593784725</v>
      </c>
      <c r="E7923" t="s">
        <v>64</v>
      </c>
      <c r="F7923" s="2">
        <v>43556</v>
      </c>
      <c r="G7923" s="2">
        <v>43800</v>
      </c>
      <c r="H7923" t="s">
        <v>27686</v>
      </c>
      <c r="I7923" t="s">
        <v>67</v>
      </c>
      <c r="J7923" t="s">
        <v>27687</v>
      </c>
      <c r="K7923" t="s">
        <v>67</v>
      </c>
      <c r="L7923" t="s">
        <v>104</v>
      </c>
      <c r="M7923" t="s">
        <v>105</v>
      </c>
      <c r="N7923">
        <v>75215</v>
      </c>
      <c r="O7923" t="s">
        <v>70</v>
      </c>
      <c r="P7923" t="s">
        <v>67</v>
      </c>
      <c r="Q7923" t="s">
        <v>27688</v>
      </c>
      <c r="S7923" t="s">
        <v>72</v>
      </c>
      <c r="T7923" t="s">
        <v>14635</v>
      </c>
      <c r="U7923" t="s">
        <v>14636</v>
      </c>
      <c r="V7923" t="s">
        <v>14637</v>
      </c>
      <c r="W7923" t="s">
        <v>105</v>
      </c>
      <c r="X7923" t="s">
        <v>16644</v>
      </c>
      <c r="Y7923" t="str">
        <f>"47-3016"</f>
        <v>47-3016</v>
      </c>
      <c r="Z7923" t="s">
        <v>3995</v>
      </c>
      <c r="AA7923">
        <v>23816</v>
      </c>
      <c r="AB7923">
        <v>20</v>
      </c>
      <c r="AC7923">
        <v>20</v>
      </c>
      <c r="AD7923" t="s">
        <v>79</v>
      </c>
      <c r="AE7923" t="s">
        <v>95</v>
      </c>
      <c r="AF7923">
        <v>40</v>
      </c>
      <c r="AG7923" s="4">
        <v>0.33333333333333331</v>
      </c>
      <c r="AH7923" s="4">
        <v>0.70833333333333337</v>
      </c>
      <c r="AI7923" s="5">
        <v>12.76</v>
      </c>
      <c r="AJ7923">
        <v>19.14</v>
      </c>
      <c r="AK7923">
        <v>19.14</v>
      </c>
      <c r="AL7923" t="s">
        <v>81</v>
      </c>
      <c r="AM7923" t="s">
        <v>82</v>
      </c>
      <c r="AO7923" t="s">
        <v>83</v>
      </c>
      <c r="AP7923" t="s">
        <v>67</v>
      </c>
      <c r="AQ7923" t="s">
        <v>67</v>
      </c>
      <c r="AR7923" t="s">
        <v>82</v>
      </c>
      <c r="AT7923" t="s">
        <v>82</v>
      </c>
      <c r="AW7923" t="s">
        <v>82</v>
      </c>
      <c r="AY7923" t="s">
        <v>104</v>
      </c>
      <c r="AZ7923" t="s">
        <v>104</v>
      </c>
      <c r="BA7923" t="s">
        <v>105</v>
      </c>
      <c r="BB7923">
        <v>75215</v>
      </c>
      <c r="BC7923" t="s">
        <v>79</v>
      </c>
      <c r="BH7923" t="s">
        <v>27687</v>
      </c>
      <c r="BI7923" t="s">
        <v>67</v>
      </c>
      <c r="BJ7923">
        <v>202909303</v>
      </c>
    </row>
    <row r="7924" spans="1:62" x14ac:dyDescent="0.25">
      <c r="A7924" t="s">
        <v>28602</v>
      </c>
      <c r="B7924" s="2">
        <v>43584</v>
      </c>
      <c r="C7924" t="s">
        <v>63</v>
      </c>
      <c r="D7924" s="3">
        <v>43558.631473946756</v>
      </c>
      <c r="E7924" t="s">
        <v>117</v>
      </c>
      <c r="H7924" t="s">
        <v>28603</v>
      </c>
      <c r="J7924" t="s">
        <v>28604</v>
      </c>
      <c r="L7924" t="s">
        <v>1177</v>
      </c>
      <c r="M7924" t="s">
        <v>649</v>
      </c>
      <c r="N7924">
        <v>85015</v>
      </c>
      <c r="O7924" t="s">
        <v>70</v>
      </c>
      <c r="Q7924" t="s">
        <v>28605</v>
      </c>
      <c r="S7924" t="s">
        <v>82</v>
      </c>
      <c r="U7924" t="s">
        <v>92</v>
      </c>
      <c r="X7924" t="s">
        <v>26854</v>
      </c>
      <c r="Y7924" t="str">
        <f>"47-3012"</f>
        <v>47-3012</v>
      </c>
      <c r="Z7924" t="s">
        <v>1540</v>
      </c>
      <c r="AA7924">
        <v>238130</v>
      </c>
      <c r="AB7924">
        <v>15</v>
      </c>
      <c r="AD7924" t="s">
        <v>79</v>
      </c>
      <c r="AE7924" t="s">
        <v>95</v>
      </c>
      <c r="AF7924">
        <v>40</v>
      </c>
      <c r="AG7924" s="4">
        <v>0.29166666666666669</v>
      </c>
      <c r="AH7924" s="4">
        <v>0.625</v>
      </c>
      <c r="AI7924" s="5">
        <v>15.81</v>
      </c>
      <c r="AJ7924">
        <v>23.72</v>
      </c>
      <c r="AK7924">
        <v>23.72</v>
      </c>
      <c r="AL7924" t="s">
        <v>81</v>
      </c>
      <c r="AM7924" t="s">
        <v>82</v>
      </c>
      <c r="AO7924" t="s">
        <v>83</v>
      </c>
      <c r="AR7924" t="s">
        <v>82</v>
      </c>
      <c r="AT7924" t="s">
        <v>82</v>
      </c>
      <c r="AW7924" t="s">
        <v>72</v>
      </c>
      <c r="AX7924">
        <v>3</v>
      </c>
      <c r="AY7924" t="s">
        <v>2471</v>
      </c>
      <c r="AZ7924" t="s">
        <v>655</v>
      </c>
      <c r="BA7924" t="s">
        <v>649</v>
      </c>
      <c r="BB7924">
        <v>85015</v>
      </c>
      <c r="BC7924" t="s">
        <v>79</v>
      </c>
      <c r="BH7924" t="s">
        <v>28606</v>
      </c>
      <c r="BJ7924">
        <v>264734967</v>
      </c>
    </row>
    <row r="7925" spans="1:62" x14ac:dyDescent="0.25">
      <c r="A7925" t="s">
        <v>31163</v>
      </c>
      <c r="B7925" s="2">
        <v>43584</v>
      </c>
      <c r="C7925" t="s">
        <v>63</v>
      </c>
      <c r="D7925" s="3">
        <v>43472.383667233793</v>
      </c>
      <c r="E7925" t="s">
        <v>1763</v>
      </c>
      <c r="F7925" s="2">
        <v>43556</v>
      </c>
      <c r="G7925" s="2">
        <v>43789</v>
      </c>
      <c r="H7925" t="s">
        <v>5340</v>
      </c>
      <c r="J7925" t="s">
        <v>5341</v>
      </c>
      <c r="L7925" t="s">
        <v>1003</v>
      </c>
      <c r="M7925" t="s">
        <v>105</v>
      </c>
      <c r="N7925">
        <v>75482</v>
      </c>
      <c r="O7925" t="s">
        <v>70</v>
      </c>
      <c r="Q7925" t="s">
        <v>5342</v>
      </c>
      <c r="S7925" t="s">
        <v>72</v>
      </c>
      <c r="T7925" t="s">
        <v>2060</v>
      </c>
      <c r="U7925" t="s">
        <v>1918</v>
      </c>
      <c r="V7925" t="s">
        <v>1919</v>
      </c>
      <c r="W7925" t="s">
        <v>105</v>
      </c>
      <c r="X7925" t="s">
        <v>5343</v>
      </c>
      <c r="Y7925" t="str">
        <f>"47-2061"</f>
        <v>47-2061</v>
      </c>
      <c r="Z7925" t="s">
        <v>326</v>
      </c>
      <c r="AA7925">
        <v>237310</v>
      </c>
      <c r="AB7925">
        <v>40</v>
      </c>
      <c r="AC7925">
        <v>40</v>
      </c>
      <c r="AD7925" t="s">
        <v>79</v>
      </c>
      <c r="AE7925" t="s">
        <v>95</v>
      </c>
      <c r="AF7925">
        <v>35</v>
      </c>
      <c r="AG7925" s="4">
        <v>0.29166666666666669</v>
      </c>
      <c r="AH7925" s="4">
        <v>0.66666666666666663</v>
      </c>
      <c r="AI7925" s="5">
        <v>14.95</v>
      </c>
      <c r="AJ7925">
        <v>22.43</v>
      </c>
      <c r="AL7925" t="s">
        <v>81</v>
      </c>
      <c r="AM7925" t="s">
        <v>82</v>
      </c>
      <c r="AO7925" t="s">
        <v>83</v>
      </c>
      <c r="AR7925" t="s">
        <v>82</v>
      </c>
      <c r="AT7925" t="s">
        <v>82</v>
      </c>
      <c r="AW7925" t="s">
        <v>82</v>
      </c>
      <c r="AY7925" t="s">
        <v>1003</v>
      </c>
      <c r="AZ7925" t="s">
        <v>5344</v>
      </c>
      <c r="BA7925" t="s">
        <v>105</v>
      </c>
      <c r="BB7925">
        <v>75482</v>
      </c>
      <c r="BC7925" t="s">
        <v>79</v>
      </c>
      <c r="BH7925" t="s">
        <v>5341</v>
      </c>
      <c r="BJ7925">
        <v>461478659</v>
      </c>
    </row>
    <row r="7926" spans="1:62" x14ac:dyDescent="0.25">
      <c r="A7926" t="s">
        <v>35741</v>
      </c>
      <c r="B7926" s="2">
        <v>43584</v>
      </c>
      <c r="C7926" t="s">
        <v>63</v>
      </c>
      <c r="D7926" s="3">
        <v>43549.492910127316</v>
      </c>
      <c r="E7926" t="s">
        <v>64</v>
      </c>
      <c r="F7926" s="2">
        <v>43628</v>
      </c>
      <c r="G7926" s="2">
        <v>43724</v>
      </c>
      <c r="H7926" t="s">
        <v>1072</v>
      </c>
      <c r="I7926" t="s">
        <v>1073</v>
      </c>
      <c r="J7926" t="s">
        <v>1074</v>
      </c>
      <c r="K7926" t="s">
        <v>1075</v>
      </c>
      <c r="L7926" t="s">
        <v>998</v>
      </c>
      <c r="M7926" t="s">
        <v>774</v>
      </c>
      <c r="N7926">
        <v>81657</v>
      </c>
      <c r="O7926" t="s">
        <v>70</v>
      </c>
      <c r="P7926" t="s">
        <v>67</v>
      </c>
      <c r="Q7926" t="s">
        <v>1076</v>
      </c>
      <c r="S7926" t="s">
        <v>72</v>
      </c>
      <c r="T7926" t="s">
        <v>1056</v>
      </c>
      <c r="U7926" t="s">
        <v>1057</v>
      </c>
      <c r="V7926" t="s">
        <v>998</v>
      </c>
      <c r="W7926" t="s">
        <v>774</v>
      </c>
      <c r="X7926" t="s">
        <v>1058</v>
      </c>
      <c r="Y7926" t="str">
        <f>"35-2021"</f>
        <v>35-2021</v>
      </c>
      <c r="Z7926" t="s">
        <v>221</v>
      </c>
      <c r="AA7926">
        <v>722110</v>
      </c>
      <c r="AB7926">
        <v>2</v>
      </c>
      <c r="AC7926">
        <v>2</v>
      </c>
      <c r="AD7926" t="s">
        <v>79</v>
      </c>
      <c r="AE7926" t="s">
        <v>95</v>
      </c>
      <c r="AF7926">
        <v>35</v>
      </c>
      <c r="AG7926" s="4">
        <v>0.33333333333333331</v>
      </c>
      <c r="AH7926" s="4">
        <v>0.66666666666666663</v>
      </c>
      <c r="AI7926" s="5">
        <v>13.61</v>
      </c>
      <c r="AJ7926">
        <v>20.420000000000002</v>
      </c>
      <c r="AK7926">
        <v>20.420000000000002</v>
      </c>
      <c r="AL7926" t="s">
        <v>81</v>
      </c>
      <c r="AM7926" t="s">
        <v>82</v>
      </c>
      <c r="AO7926" t="s">
        <v>83</v>
      </c>
      <c r="AP7926" t="s">
        <v>67</v>
      </c>
      <c r="AQ7926" t="s">
        <v>67</v>
      </c>
      <c r="AR7926" t="s">
        <v>82</v>
      </c>
      <c r="AT7926" t="s">
        <v>82</v>
      </c>
      <c r="AW7926" t="s">
        <v>72</v>
      </c>
      <c r="AX7926">
        <v>3</v>
      </c>
      <c r="AY7926" t="s">
        <v>998</v>
      </c>
      <c r="AZ7926" t="s">
        <v>941</v>
      </c>
      <c r="BA7926" t="s">
        <v>774</v>
      </c>
      <c r="BB7926">
        <v>81657</v>
      </c>
      <c r="BC7926" t="s">
        <v>87</v>
      </c>
      <c r="BH7926" t="s">
        <v>1077</v>
      </c>
      <c r="BI7926" t="s">
        <v>67</v>
      </c>
      <c r="BJ7926">
        <v>472433358</v>
      </c>
    </row>
    <row r="7927" spans="1:62" x14ac:dyDescent="0.25">
      <c r="A7927" t="s">
        <v>37159</v>
      </c>
      <c r="B7927" s="2">
        <v>43584</v>
      </c>
      <c r="C7927" t="s">
        <v>63</v>
      </c>
      <c r="D7927" s="3">
        <v>43495.397870856483</v>
      </c>
      <c r="E7927" t="s">
        <v>64</v>
      </c>
      <c r="F7927" s="2">
        <v>43571</v>
      </c>
      <c r="G7927" s="2">
        <v>43770</v>
      </c>
      <c r="H7927" t="s">
        <v>37160</v>
      </c>
      <c r="I7927" t="s">
        <v>130</v>
      </c>
      <c r="J7927" t="s">
        <v>37161</v>
      </c>
      <c r="K7927" t="s">
        <v>37162</v>
      </c>
      <c r="L7927" t="s">
        <v>7151</v>
      </c>
      <c r="M7927" t="s">
        <v>86</v>
      </c>
      <c r="N7927">
        <v>32541</v>
      </c>
      <c r="O7927" t="s">
        <v>70</v>
      </c>
      <c r="P7927" t="s">
        <v>130</v>
      </c>
      <c r="Q7927" t="s">
        <v>37163</v>
      </c>
      <c r="S7927" t="s">
        <v>72</v>
      </c>
      <c r="T7927" t="s">
        <v>37156</v>
      </c>
      <c r="U7927" t="s">
        <v>37157</v>
      </c>
      <c r="V7927" t="s">
        <v>37158</v>
      </c>
      <c r="W7927" t="s">
        <v>86</v>
      </c>
      <c r="X7927" t="s">
        <v>1427</v>
      </c>
      <c r="Y7927" t="str">
        <f>"37-2012"</f>
        <v>37-2012</v>
      </c>
      <c r="Z7927" t="s">
        <v>373</v>
      </c>
      <c r="AA7927">
        <v>561720</v>
      </c>
      <c r="AB7927">
        <v>63</v>
      </c>
      <c r="AC7927">
        <v>63</v>
      </c>
      <c r="AD7927" t="s">
        <v>79</v>
      </c>
      <c r="AE7927" t="s">
        <v>95</v>
      </c>
      <c r="AF7927">
        <v>35</v>
      </c>
      <c r="AG7927" s="4">
        <v>0.375</v>
      </c>
      <c r="AH7927" s="4">
        <v>0.70833333333333337</v>
      </c>
      <c r="AI7927" s="5">
        <v>11.02</v>
      </c>
      <c r="AJ7927">
        <v>0</v>
      </c>
      <c r="AK7927">
        <v>0</v>
      </c>
      <c r="AM7927" t="s">
        <v>82</v>
      </c>
      <c r="AO7927" t="s">
        <v>83</v>
      </c>
      <c r="AR7927" t="s">
        <v>82</v>
      </c>
      <c r="AT7927" t="s">
        <v>82</v>
      </c>
      <c r="AW7927" t="s">
        <v>82</v>
      </c>
      <c r="AY7927" t="s">
        <v>7151</v>
      </c>
      <c r="AZ7927" t="s">
        <v>3986</v>
      </c>
      <c r="BA7927" t="s">
        <v>86</v>
      </c>
      <c r="BB7927">
        <v>32541</v>
      </c>
      <c r="BC7927" t="s">
        <v>79</v>
      </c>
      <c r="BD7927" t="s">
        <v>67</v>
      </c>
      <c r="BE7927" t="s">
        <v>67</v>
      </c>
      <c r="BH7927" t="s">
        <v>37164</v>
      </c>
      <c r="BI7927" t="s">
        <v>130</v>
      </c>
      <c r="BJ7927">
        <v>814538353</v>
      </c>
    </row>
    <row r="7928" spans="1:62" x14ac:dyDescent="0.25">
      <c r="A7928" t="s">
        <v>38329</v>
      </c>
      <c r="B7928" s="2">
        <v>43584</v>
      </c>
      <c r="C7928" t="s">
        <v>63</v>
      </c>
      <c r="D7928" s="3">
        <v>43529.576041180553</v>
      </c>
      <c r="E7928" t="s">
        <v>64</v>
      </c>
      <c r="F7928" s="2">
        <v>43604</v>
      </c>
      <c r="G7928" s="2">
        <v>43799</v>
      </c>
      <c r="H7928" t="s">
        <v>34181</v>
      </c>
      <c r="J7928" t="s">
        <v>38330</v>
      </c>
      <c r="L7928" t="s">
        <v>941</v>
      </c>
      <c r="M7928" t="s">
        <v>774</v>
      </c>
      <c r="N7928">
        <v>81631</v>
      </c>
      <c r="O7928" t="s">
        <v>70</v>
      </c>
      <c r="Q7928" t="s">
        <v>34184</v>
      </c>
      <c r="S7928" t="s">
        <v>72</v>
      </c>
      <c r="T7928" t="s">
        <v>7810</v>
      </c>
      <c r="U7928" t="s">
        <v>7811</v>
      </c>
      <c r="V7928" t="s">
        <v>2867</v>
      </c>
      <c r="W7928" t="s">
        <v>774</v>
      </c>
      <c r="X7928" t="s">
        <v>3994</v>
      </c>
      <c r="Y7928" t="str">
        <f>"47-3016"</f>
        <v>47-3016</v>
      </c>
      <c r="Z7928" t="s">
        <v>3995</v>
      </c>
      <c r="AA7928">
        <v>23816</v>
      </c>
      <c r="AB7928">
        <v>5</v>
      </c>
      <c r="AC7928">
        <v>5</v>
      </c>
      <c r="AD7928" t="s">
        <v>79</v>
      </c>
      <c r="AE7928" t="s">
        <v>95</v>
      </c>
      <c r="AF7928">
        <v>35</v>
      </c>
      <c r="AG7928" s="4">
        <v>0.29166666666666669</v>
      </c>
      <c r="AH7928" s="4">
        <v>0.6875</v>
      </c>
      <c r="AI7928" s="5">
        <v>12.73</v>
      </c>
      <c r="AJ7928">
        <v>19.100000000000001</v>
      </c>
      <c r="AL7928" t="s">
        <v>81</v>
      </c>
      <c r="AM7928" t="s">
        <v>82</v>
      </c>
      <c r="AO7928" t="s">
        <v>83</v>
      </c>
      <c r="AR7928" t="s">
        <v>82</v>
      </c>
      <c r="AT7928" t="s">
        <v>82</v>
      </c>
      <c r="AW7928" t="s">
        <v>82</v>
      </c>
      <c r="AY7928" t="s">
        <v>941</v>
      </c>
      <c r="AZ7928" t="s">
        <v>941</v>
      </c>
      <c r="BA7928" t="s">
        <v>774</v>
      </c>
      <c r="BB7928">
        <v>81631</v>
      </c>
      <c r="BC7928" t="s">
        <v>79</v>
      </c>
      <c r="BH7928" t="s">
        <v>34185</v>
      </c>
      <c r="BJ7928">
        <v>841339590</v>
      </c>
    </row>
    <row r="7929" spans="1:62" x14ac:dyDescent="0.25">
      <c r="A7929" t="s">
        <v>38424</v>
      </c>
      <c r="B7929" s="2">
        <v>43584</v>
      </c>
      <c r="C7929" t="s">
        <v>63</v>
      </c>
      <c r="D7929" s="3">
        <v>43550.355683032409</v>
      </c>
      <c r="E7929" t="s">
        <v>117</v>
      </c>
      <c r="H7929" t="s">
        <v>38425</v>
      </c>
      <c r="I7929" t="s">
        <v>38426</v>
      </c>
      <c r="J7929" t="s">
        <v>38427</v>
      </c>
      <c r="L7929" t="s">
        <v>38428</v>
      </c>
      <c r="M7929" t="s">
        <v>774</v>
      </c>
      <c r="N7929">
        <v>81236</v>
      </c>
      <c r="O7929" t="s">
        <v>70</v>
      </c>
      <c r="Q7929" t="s">
        <v>38429</v>
      </c>
      <c r="R7929">
        <v>10</v>
      </c>
      <c r="S7929" t="s">
        <v>82</v>
      </c>
      <c r="U7929" t="s">
        <v>92</v>
      </c>
      <c r="X7929" t="s">
        <v>38430</v>
      </c>
      <c r="Y7929" t="str">
        <f>"35-2015"</f>
        <v>35-2015</v>
      </c>
      <c r="Z7929" t="s">
        <v>346</v>
      </c>
      <c r="AA7929">
        <v>721214</v>
      </c>
      <c r="AB7929">
        <v>1</v>
      </c>
      <c r="AD7929" t="s">
        <v>79</v>
      </c>
      <c r="AE7929" t="s">
        <v>80</v>
      </c>
      <c r="AF7929">
        <v>40</v>
      </c>
      <c r="AG7929" s="4">
        <v>0.25</v>
      </c>
      <c r="AH7929" s="4">
        <v>0.625</v>
      </c>
      <c r="AI7929" s="5">
        <v>11.1</v>
      </c>
      <c r="AL7929" t="s">
        <v>81</v>
      </c>
      <c r="AM7929" t="s">
        <v>82</v>
      </c>
      <c r="AO7929" t="s">
        <v>4633</v>
      </c>
      <c r="AP7929" t="s">
        <v>4589</v>
      </c>
      <c r="AQ7929" t="s">
        <v>38431</v>
      </c>
      <c r="AR7929" t="s">
        <v>82</v>
      </c>
      <c r="AT7929" t="s">
        <v>82</v>
      </c>
      <c r="AW7929" t="s">
        <v>82</v>
      </c>
      <c r="AY7929" t="s">
        <v>38432</v>
      </c>
      <c r="AZ7929" t="s">
        <v>7957</v>
      </c>
      <c r="BA7929" t="s">
        <v>774</v>
      </c>
      <c r="BB7929">
        <v>81236</v>
      </c>
      <c r="BC7929" t="s">
        <v>87</v>
      </c>
      <c r="BH7929" t="s">
        <v>38427</v>
      </c>
      <c r="BJ7929">
        <v>475386782</v>
      </c>
    </row>
    <row r="7930" spans="1:62" x14ac:dyDescent="0.25">
      <c r="A7930" t="s">
        <v>38449</v>
      </c>
      <c r="B7930" s="2">
        <v>43584</v>
      </c>
      <c r="C7930" t="s">
        <v>63</v>
      </c>
      <c r="D7930" s="3">
        <v>43549.394799351852</v>
      </c>
      <c r="E7930" t="s">
        <v>117</v>
      </c>
      <c r="H7930" t="s">
        <v>38450</v>
      </c>
      <c r="I7930" t="s">
        <v>38450</v>
      </c>
      <c r="J7930" t="s">
        <v>38451</v>
      </c>
      <c r="L7930" t="s">
        <v>526</v>
      </c>
      <c r="M7930" t="s">
        <v>69</v>
      </c>
      <c r="N7930">
        <v>40517</v>
      </c>
      <c r="O7930" t="s">
        <v>70</v>
      </c>
      <c r="Q7930" t="s">
        <v>38452</v>
      </c>
      <c r="S7930" t="s">
        <v>82</v>
      </c>
      <c r="U7930" t="s">
        <v>92</v>
      </c>
      <c r="X7930" t="s">
        <v>1758</v>
      </c>
      <c r="Y7930" t="str">
        <f>"37-3011"</f>
        <v>37-3011</v>
      </c>
      <c r="Z7930" t="s">
        <v>94</v>
      </c>
      <c r="AA7930">
        <v>56173</v>
      </c>
      <c r="AB7930">
        <v>2</v>
      </c>
      <c r="AD7930" t="s">
        <v>79</v>
      </c>
      <c r="AE7930" t="s">
        <v>80</v>
      </c>
      <c r="AF7930">
        <v>40</v>
      </c>
      <c r="AG7930" s="4">
        <v>0.33333333333333331</v>
      </c>
      <c r="AH7930" s="4">
        <v>0.70833333333333337</v>
      </c>
      <c r="AI7930" s="6">
        <v>12</v>
      </c>
      <c r="AJ7930">
        <v>0</v>
      </c>
      <c r="AK7930">
        <v>0</v>
      </c>
      <c r="AL7930" t="s">
        <v>81</v>
      </c>
      <c r="AM7930" t="s">
        <v>82</v>
      </c>
      <c r="AO7930" t="s">
        <v>83</v>
      </c>
      <c r="AR7930" t="s">
        <v>82</v>
      </c>
      <c r="AT7930" t="s">
        <v>82</v>
      </c>
      <c r="AW7930" t="s">
        <v>72</v>
      </c>
      <c r="AX7930">
        <v>6</v>
      </c>
      <c r="AY7930" t="s">
        <v>68</v>
      </c>
      <c r="AZ7930" t="s">
        <v>38453</v>
      </c>
      <c r="BA7930" t="s">
        <v>69</v>
      </c>
      <c r="BB7930">
        <v>40517</v>
      </c>
      <c r="BC7930" t="s">
        <v>87</v>
      </c>
      <c r="BH7930" t="s">
        <v>38454</v>
      </c>
      <c r="BJ7930">
        <v>461232967</v>
      </c>
    </row>
    <row r="7931" spans="1:62" ht="30" x14ac:dyDescent="0.25">
      <c r="A7931" t="s">
        <v>38590</v>
      </c>
      <c r="B7931" s="2">
        <v>43584</v>
      </c>
      <c r="C7931" t="s">
        <v>63</v>
      </c>
      <c r="D7931" s="3">
        <v>43578.372103564812</v>
      </c>
      <c r="E7931" t="s">
        <v>3355</v>
      </c>
      <c r="H7931" t="s">
        <v>38591</v>
      </c>
      <c r="J7931" t="s">
        <v>38592</v>
      </c>
      <c r="L7931" t="s">
        <v>38593</v>
      </c>
      <c r="M7931" t="s">
        <v>3224</v>
      </c>
      <c r="N7931">
        <v>39567</v>
      </c>
      <c r="O7931" t="s">
        <v>70</v>
      </c>
      <c r="Q7931" t="s">
        <v>38594</v>
      </c>
      <c r="S7931" t="s">
        <v>72</v>
      </c>
      <c r="T7931" t="s">
        <v>38595</v>
      </c>
      <c r="U7931" t="s">
        <v>38596</v>
      </c>
      <c r="V7931" t="s">
        <v>38597</v>
      </c>
      <c r="W7931" t="s">
        <v>3224</v>
      </c>
      <c r="X7931" t="s">
        <v>38598</v>
      </c>
      <c r="Y7931" t="str">
        <f>"39-5092"</f>
        <v>39-5092</v>
      </c>
      <c r="Z7931" t="s">
        <v>3977</v>
      </c>
      <c r="AA7931">
        <v>81211</v>
      </c>
      <c r="AB7931">
        <v>5</v>
      </c>
      <c r="AD7931" t="s">
        <v>79</v>
      </c>
      <c r="AE7931" t="s">
        <v>1218</v>
      </c>
      <c r="AF7931">
        <v>35</v>
      </c>
      <c r="AG7931" s="4">
        <v>0.375</v>
      </c>
      <c r="AH7931" s="4">
        <v>0.70833333333333337</v>
      </c>
      <c r="AI7931" s="5">
        <v>8.49</v>
      </c>
      <c r="AM7931" t="s">
        <v>82</v>
      </c>
      <c r="AO7931" t="s">
        <v>213</v>
      </c>
      <c r="AQ7931" s="7" t="s">
        <v>38599</v>
      </c>
      <c r="AR7931" t="s">
        <v>72</v>
      </c>
      <c r="AS7931" t="s">
        <v>38600</v>
      </c>
      <c r="AT7931" t="s">
        <v>72</v>
      </c>
      <c r="AU7931">
        <v>1</v>
      </c>
      <c r="AV7931" t="s">
        <v>38601</v>
      </c>
      <c r="AW7931" t="s">
        <v>72</v>
      </c>
      <c r="AX7931">
        <v>12</v>
      </c>
      <c r="AY7931" t="s">
        <v>38597</v>
      </c>
      <c r="AZ7931" t="s">
        <v>1588</v>
      </c>
      <c r="BA7931" t="s">
        <v>3224</v>
      </c>
      <c r="BB7931">
        <v>39567</v>
      </c>
      <c r="BC7931" t="s">
        <v>87</v>
      </c>
      <c r="BH7931" t="s">
        <v>38602</v>
      </c>
      <c r="BJ7931">
        <v>824901480</v>
      </c>
    </row>
    <row r="7932" spans="1:62" x14ac:dyDescent="0.25">
      <c r="A7932" t="s">
        <v>38632</v>
      </c>
      <c r="B7932" s="2">
        <v>43584</v>
      </c>
      <c r="C7932" t="s">
        <v>63</v>
      </c>
      <c r="D7932" s="3">
        <v>43577.394410219909</v>
      </c>
      <c r="E7932" t="s">
        <v>91</v>
      </c>
      <c r="H7932" t="s">
        <v>38633</v>
      </c>
      <c r="J7932" t="s">
        <v>38634</v>
      </c>
      <c r="L7932" t="s">
        <v>2515</v>
      </c>
      <c r="M7932" t="s">
        <v>100</v>
      </c>
      <c r="N7932">
        <v>28208</v>
      </c>
      <c r="O7932" t="s">
        <v>70</v>
      </c>
      <c r="Q7932" t="s">
        <v>38635</v>
      </c>
      <c r="S7932" t="s">
        <v>82</v>
      </c>
      <c r="U7932" t="s">
        <v>92</v>
      </c>
      <c r="X7932" t="s">
        <v>1539</v>
      </c>
      <c r="Y7932" t="str">
        <f>"51-9199"</f>
        <v>51-9199</v>
      </c>
      <c r="Z7932" t="s">
        <v>1814</v>
      </c>
      <c r="AA7932">
        <v>562998</v>
      </c>
      <c r="AB7932">
        <v>15</v>
      </c>
      <c r="AD7932" t="s">
        <v>79</v>
      </c>
      <c r="AE7932" t="s">
        <v>80</v>
      </c>
      <c r="AF7932">
        <v>40</v>
      </c>
      <c r="AG7932" s="4">
        <v>0.29166666666666669</v>
      </c>
      <c r="AH7932" s="4">
        <v>0.6875</v>
      </c>
      <c r="AI7932" s="5">
        <v>17.82</v>
      </c>
      <c r="AJ7932">
        <v>26.73</v>
      </c>
      <c r="AK7932">
        <v>26.73</v>
      </c>
      <c r="AL7932" t="s">
        <v>81</v>
      </c>
      <c r="AM7932" t="s">
        <v>82</v>
      </c>
      <c r="AO7932" t="s">
        <v>83</v>
      </c>
      <c r="AR7932" t="s">
        <v>82</v>
      </c>
      <c r="AT7932" t="s">
        <v>82</v>
      </c>
      <c r="AW7932" t="s">
        <v>82</v>
      </c>
      <c r="AY7932" t="s">
        <v>1898</v>
      </c>
      <c r="AZ7932" t="s">
        <v>1899</v>
      </c>
      <c r="BA7932" t="s">
        <v>100</v>
      </c>
      <c r="BB7932">
        <v>28208</v>
      </c>
      <c r="BC7932" t="s">
        <v>87</v>
      </c>
      <c r="BH7932" t="s">
        <v>38636</v>
      </c>
      <c r="BJ7932">
        <v>470992069</v>
      </c>
    </row>
    <row r="7933" spans="1:62" x14ac:dyDescent="0.25">
      <c r="A7933" t="s">
        <v>38705</v>
      </c>
      <c r="B7933" s="2">
        <v>43584</v>
      </c>
      <c r="C7933" t="s">
        <v>63</v>
      </c>
      <c r="D7933" s="3">
        <v>43575.114194803238</v>
      </c>
      <c r="E7933" t="s">
        <v>3355</v>
      </c>
      <c r="H7933" t="s">
        <v>38706</v>
      </c>
      <c r="I7933" t="s">
        <v>38707</v>
      </c>
      <c r="J7933" t="s">
        <v>38708</v>
      </c>
      <c r="K7933" t="s">
        <v>38709</v>
      </c>
      <c r="L7933" t="s">
        <v>9518</v>
      </c>
      <c r="M7933" t="s">
        <v>323</v>
      </c>
      <c r="N7933">
        <v>94606</v>
      </c>
      <c r="O7933" t="s">
        <v>70</v>
      </c>
      <c r="P7933" t="s">
        <v>38710</v>
      </c>
      <c r="Q7933" t="s">
        <v>38711</v>
      </c>
      <c r="R7933">
        <v>107</v>
      </c>
      <c r="S7933" t="s">
        <v>82</v>
      </c>
      <c r="U7933" t="s">
        <v>92</v>
      </c>
      <c r="X7933" t="s">
        <v>38712</v>
      </c>
      <c r="Y7933" t="str">
        <f>"41-3031"</f>
        <v>41-3031</v>
      </c>
      <c r="Z7933" t="s">
        <v>38713</v>
      </c>
      <c r="AA7933">
        <v>541614</v>
      </c>
      <c r="AB7933">
        <v>1</v>
      </c>
      <c r="AD7933" t="s">
        <v>79</v>
      </c>
      <c r="AE7933" t="s">
        <v>599</v>
      </c>
      <c r="AF7933">
        <v>40</v>
      </c>
      <c r="AG7933" s="4">
        <v>0.29166666666666669</v>
      </c>
      <c r="AH7933" s="4">
        <v>0.75</v>
      </c>
      <c r="AI7933" s="6">
        <v>65000</v>
      </c>
      <c r="AJ7933">
        <v>1500</v>
      </c>
      <c r="AK7933">
        <v>2500</v>
      </c>
      <c r="AM7933" t="s">
        <v>72</v>
      </c>
      <c r="AN7933">
        <v>4</v>
      </c>
      <c r="AO7933" t="s">
        <v>1045</v>
      </c>
      <c r="AQ7933" t="s">
        <v>38714</v>
      </c>
      <c r="AR7933" t="s">
        <v>82</v>
      </c>
      <c r="AT7933" t="s">
        <v>72</v>
      </c>
      <c r="AU7933">
        <v>2</v>
      </c>
      <c r="AV7933" t="s">
        <v>38715</v>
      </c>
      <c r="AW7933" t="s">
        <v>72</v>
      </c>
      <c r="AX7933">
        <v>12</v>
      </c>
      <c r="AY7933" t="s">
        <v>9518</v>
      </c>
      <c r="AZ7933" t="s">
        <v>38716</v>
      </c>
      <c r="BA7933" t="s">
        <v>323</v>
      </c>
      <c r="BB7933">
        <v>94606</v>
      </c>
      <c r="BC7933" t="s">
        <v>87</v>
      </c>
      <c r="BH7933" t="s">
        <v>38717</v>
      </c>
      <c r="BI7933" t="s">
        <v>38709</v>
      </c>
      <c r="BJ7933">
        <v>812718894</v>
      </c>
    </row>
    <row r="7934" spans="1:62" x14ac:dyDescent="0.25">
      <c r="A7934" t="s">
        <v>38740</v>
      </c>
      <c r="B7934" s="2">
        <v>43584</v>
      </c>
      <c r="C7934" t="s">
        <v>63</v>
      </c>
      <c r="D7934" s="3">
        <v>43560.631547418983</v>
      </c>
      <c r="E7934" t="s">
        <v>117</v>
      </c>
      <c r="H7934" t="s">
        <v>35000</v>
      </c>
      <c r="I7934" t="s">
        <v>35001</v>
      </c>
      <c r="J7934" t="s">
        <v>35002</v>
      </c>
      <c r="L7934" t="s">
        <v>1588</v>
      </c>
      <c r="M7934" t="s">
        <v>1612</v>
      </c>
      <c r="N7934">
        <v>83001</v>
      </c>
      <c r="O7934" t="s">
        <v>70</v>
      </c>
      <c r="Q7934" t="s">
        <v>35003</v>
      </c>
      <c r="S7934" t="s">
        <v>72</v>
      </c>
      <c r="T7934" t="s">
        <v>35004</v>
      </c>
      <c r="U7934" t="s">
        <v>35005</v>
      </c>
      <c r="V7934" t="s">
        <v>1152</v>
      </c>
      <c r="W7934" t="s">
        <v>774</v>
      </c>
      <c r="X7934" t="s">
        <v>23999</v>
      </c>
      <c r="Y7934" t="str">
        <f>"51-6011"</f>
        <v>51-6011</v>
      </c>
      <c r="Z7934" t="s">
        <v>367</v>
      </c>
      <c r="AA7934">
        <v>8123</v>
      </c>
      <c r="AB7934">
        <v>6</v>
      </c>
      <c r="AD7934" t="s">
        <v>79</v>
      </c>
      <c r="AE7934" t="s">
        <v>95</v>
      </c>
      <c r="AF7934">
        <v>40</v>
      </c>
      <c r="AG7934" s="4">
        <v>0.33333333333333331</v>
      </c>
      <c r="AH7934" s="4">
        <v>0.66666666666666663</v>
      </c>
      <c r="AI7934" s="5">
        <v>12.27</v>
      </c>
      <c r="AJ7934">
        <v>18.399999999999999</v>
      </c>
      <c r="AK7934">
        <v>21</v>
      </c>
      <c r="AL7934" t="s">
        <v>81</v>
      </c>
      <c r="AM7934" t="s">
        <v>82</v>
      </c>
      <c r="AO7934" t="s">
        <v>83</v>
      </c>
      <c r="AP7934" t="s">
        <v>67</v>
      </c>
      <c r="AQ7934" t="s">
        <v>67</v>
      </c>
      <c r="AR7934" t="s">
        <v>82</v>
      </c>
      <c r="AT7934" t="s">
        <v>82</v>
      </c>
      <c r="AW7934" t="s">
        <v>82</v>
      </c>
      <c r="AY7934" t="s">
        <v>1588</v>
      </c>
      <c r="AZ7934" t="s">
        <v>1760</v>
      </c>
      <c r="BA7934" t="s">
        <v>1612</v>
      </c>
      <c r="BB7934">
        <v>83001</v>
      </c>
      <c r="BC7934" t="s">
        <v>87</v>
      </c>
      <c r="BH7934" t="s">
        <v>35002</v>
      </c>
      <c r="BJ7934">
        <v>830204459</v>
      </c>
    </row>
    <row r="7935" spans="1:62" x14ac:dyDescent="0.25">
      <c r="A7935" t="s">
        <v>38742</v>
      </c>
      <c r="B7935" s="2">
        <v>43584</v>
      </c>
      <c r="C7935" t="s">
        <v>63</v>
      </c>
      <c r="D7935" s="3">
        <v>43563.49292128472</v>
      </c>
      <c r="E7935" t="s">
        <v>64</v>
      </c>
      <c r="F7935" s="2">
        <v>43638</v>
      </c>
      <c r="G7935" s="2">
        <v>43795</v>
      </c>
      <c r="H7935" t="s">
        <v>38743</v>
      </c>
      <c r="I7935" t="s">
        <v>67</v>
      </c>
      <c r="J7935" t="s">
        <v>38744</v>
      </c>
      <c r="K7935" t="s">
        <v>38745</v>
      </c>
      <c r="L7935" t="s">
        <v>38746</v>
      </c>
      <c r="M7935" t="s">
        <v>226</v>
      </c>
      <c r="N7935" t="s">
        <v>38747</v>
      </c>
      <c r="O7935" t="s">
        <v>70</v>
      </c>
      <c r="P7935" t="s">
        <v>67</v>
      </c>
      <c r="Q7935" t="s">
        <v>38748</v>
      </c>
      <c r="S7935" t="s">
        <v>72</v>
      </c>
      <c r="T7935" t="s">
        <v>5156</v>
      </c>
      <c r="U7935" t="s">
        <v>5157</v>
      </c>
      <c r="V7935" t="s">
        <v>5158</v>
      </c>
      <c r="W7935" t="s">
        <v>105</v>
      </c>
      <c r="X7935" t="s">
        <v>677</v>
      </c>
      <c r="Y7935" t="str">
        <f>"39-3091"</f>
        <v>39-3091</v>
      </c>
      <c r="Z7935" t="s">
        <v>677</v>
      </c>
      <c r="AA7935">
        <v>711190</v>
      </c>
      <c r="AB7935">
        <v>26</v>
      </c>
      <c r="AC7935">
        <v>26</v>
      </c>
      <c r="AD7935" t="s">
        <v>79</v>
      </c>
      <c r="AE7935" t="s">
        <v>80</v>
      </c>
      <c r="AF7935">
        <v>40</v>
      </c>
      <c r="AG7935" s="4">
        <v>0.54166666666666663</v>
      </c>
      <c r="AH7935" s="4">
        <v>0.91666666666666663</v>
      </c>
      <c r="AI7935" s="5">
        <v>369.2</v>
      </c>
      <c r="AJ7935">
        <v>0</v>
      </c>
      <c r="AK7935">
        <v>0</v>
      </c>
      <c r="AL7935" t="s">
        <v>81</v>
      </c>
      <c r="AM7935" t="s">
        <v>82</v>
      </c>
      <c r="AO7935" t="s">
        <v>83</v>
      </c>
      <c r="AR7935" t="s">
        <v>82</v>
      </c>
      <c r="AT7935" t="s">
        <v>82</v>
      </c>
      <c r="AW7935" t="s">
        <v>82</v>
      </c>
      <c r="AY7935" t="s">
        <v>6295</v>
      </c>
      <c r="AZ7935" t="s">
        <v>235</v>
      </c>
      <c r="BA7935" t="s">
        <v>226</v>
      </c>
      <c r="BB7935">
        <v>48854</v>
      </c>
      <c r="BC7935" t="s">
        <v>79</v>
      </c>
      <c r="BH7935" t="s">
        <v>38749</v>
      </c>
      <c r="BI7935" t="s">
        <v>67</v>
      </c>
      <c r="BJ7935">
        <v>20532603</v>
      </c>
    </row>
    <row r="7936" spans="1:62" x14ac:dyDescent="0.25">
      <c r="A7936" t="s">
        <v>36041</v>
      </c>
      <c r="B7936" s="2">
        <v>43585</v>
      </c>
      <c r="C7936" t="s">
        <v>63</v>
      </c>
      <c r="D7936" s="3">
        <v>43475.466533576386</v>
      </c>
      <c r="E7936" t="s">
        <v>64</v>
      </c>
      <c r="F7936" s="2">
        <v>43556</v>
      </c>
      <c r="G7936" s="2">
        <v>43814</v>
      </c>
      <c r="H7936" t="s">
        <v>20702</v>
      </c>
      <c r="I7936" t="s">
        <v>67</v>
      </c>
      <c r="J7936" t="s">
        <v>20703</v>
      </c>
      <c r="K7936" t="s">
        <v>67</v>
      </c>
      <c r="L7936" t="s">
        <v>2355</v>
      </c>
      <c r="M7936" t="s">
        <v>1165</v>
      </c>
      <c r="N7936">
        <v>57212</v>
      </c>
      <c r="O7936" t="s">
        <v>70</v>
      </c>
      <c r="P7936" t="s">
        <v>67</v>
      </c>
      <c r="Q7936" t="s">
        <v>20704</v>
      </c>
      <c r="S7936" t="s">
        <v>72</v>
      </c>
      <c r="T7936" t="s">
        <v>194</v>
      </c>
      <c r="U7936" t="s">
        <v>195</v>
      </c>
      <c r="V7936" t="s">
        <v>196</v>
      </c>
      <c r="W7936" t="s">
        <v>197</v>
      </c>
      <c r="X7936" t="s">
        <v>326</v>
      </c>
      <c r="Y7936" t="str">
        <f>"47-2061"</f>
        <v>47-2061</v>
      </c>
      <c r="Z7936" t="s">
        <v>326</v>
      </c>
      <c r="AA7936">
        <v>238110</v>
      </c>
      <c r="AB7936">
        <v>20</v>
      </c>
      <c r="AC7936">
        <v>20</v>
      </c>
      <c r="AD7936" t="s">
        <v>79</v>
      </c>
      <c r="AE7936" t="s">
        <v>80</v>
      </c>
      <c r="AF7936">
        <v>40</v>
      </c>
      <c r="AG7936" s="4">
        <v>0.29166666666666669</v>
      </c>
      <c r="AH7936" s="4">
        <v>0.75</v>
      </c>
      <c r="AI7936" s="5">
        <v>15.24</v>
      </c>
      <c r="AJ7936">
        <v>22.86</v>
      </c>
      <c r="AM7936" t="s">
        <v>82</v>
      </c>
      <c r="AO7936" t="s">
        <v>83</v>
      </c>
      <c r="AR7936" t="s">
        <v>82</v>
      </c>
      <c r="AT7936" t="s">
        <v>82</v>
      </c>
      <c r="AW7936" t="s">
        <v>72</v>
      </c>
      <c r="AX7936">
        <v>3</v>
      </c>
      <c r="AY7936" t="s">
        <v>10033</v>
      </c>
      <c r="AZ7936" t="s">
        <v>30795</v>
      </c>
      <c r="BA7936" t="s">
        <v>745</v>
      </c>
      <c r="BB7936">
        <v>67410</v>
      </c>
      <c r="BC7936" t="s">
        <v>87</v>
      </c>
      <c r="BD7936" t="s">
        <v>67</v>
      </c>
      <c r="BE7936" t="s">
        <v>67</v>
      </c>
      <c r="BH7936" t="s">
        <v>36042</v>
      </c>
      <c r="BI7936" t="s">
        <v>67</v>
      </c>
      <c r="BJ7936">
        <v>200318395</v>
      </c>
    </row>
    <row r="7937" spans="1:62" x14ac:dyDescent="0.25">
      <c r="A7937" t="s">
        <v>36234</v>
      </c>
      <c r="B7937" s="2">
        <v>43585</v>
      </c>
      <c r="C7937" t="s">
        <v>63</v>
      </c>
      <c r="D7937" s="3">
        <v>43476.308816307872</v>
      </c>
      <c r="E7937" t="s">
        <v>64</v>
      </c>
      <c r="F7937" s="2">
        <v>43556</v>
      </c>
      <c r="G7937" s="2">
        <v>43814</v>
      </c>
      <c r="H7937" t="s">
        <v>20702</v>
      </c>
      <c r="I7937" t="s">
        <v>67</v>
      </c>
      <c r="J7937" t="s">
        <v>20703</v>
      </c>
      <c r="K7937" t="s">
        <v>67</v>
      </c>
      <c r="L7937" t="s">
        <v>2355</v>
      </c>
      <c r="M7937" t="s">
        <v>1165</v>
      </c>
      <c r="N7937">
        <v>57212</v>
      </c>
      <c r="O7937" t="s">
        <v>70</v>
      </c>
      <c r="P7937" t="s">
        <v>67</v>
      </c>
      <c r="Q7937" t="s">
        <v>20704</v>
      </c>
      <c r="S7937" t="s">
        <v>72</v>
      </c>
      <c r="T7937" t="s">
        <v>36235</v>
      </c>
      <c r="U7937" t="s">
        <v>12045</v>
      </c>
      <c r="V7937" t="s">
        <v>12046</v>
      </c>
      <c r="W7937" t="s">
        <v>197</v>
      </c>
      <c r="X7937" t="s">
        <v>4052</v>
      </c>
      <c r="Y7937" t="str">
        <f>"47-2051"</f>
        <v>47-2051</v>
      </c>
      <c r="Z7937" t="s">
        <v>1383</v>
      </c>
      <c r="AA7937">
        <v>238110</v>
      </c>
      <c r="AB7937">
        <v>20</v>
      </c>
      <c r="AC7937">
        <v>20</v>
      </c>
      <c r="AD7937" t="s">
        <v>79</v>
      </c>
      <c r="AE7937" t="s">
        <v>80</v>
      </c>
      <c r="AF7937">
        <v>40</v>
      </c>
      <c r="AG7937" s="4">
        <v>0.29166666666666669</v>
      </c>
      <c r="AH7937" s="4">
        <v>0.75</v>
      </c>
      <c r="AI7937" s="5">
        <v>17.82</v>
      </c>
      <c r="AJ7937">
        <v>26.73</v>
      </c>
      <c r="AM7937" t="s">
        <v>82</v>
      </c>
      <c r="AO7937" t="s">
        <v>83</v>
      </c>
      <c r="AP7937" t="s">
        <v>67</v>
      </c>
      <c r="AQ7937" t="s">
        <v>67</v>
      </c>
      <c r="AR7937" t="s">
        <v>82</v>
      </c>
      <c r="AT7937" t="s">
        <v>82</v>
      </c>
      <c r="AW7937" t="s">
        <v>72</v>
      </c>
      <c r="AX7937">
        <v>12</v>
      </c>
      <c r="AY7937" t="s">
        <v>10033</v>
      </c>
      <c r="AZ7937" t="s">
        <v>36236</v>
      </c>
      <c r="BA7937" t="s">
        <v>745</v>
      </c>
      <c r="BB7937">
        <v>67410</v>
      </c>
      <c r="BC7937" t="s">
        <v>87</v>
      </c>
      <c r="BD7937" t="s">
        <v>67</v>
      </c>
      <c r="BE7937" t="s">
        <v>67</v>
      </c>
      <c r="BH7937" t="s">
        <v>36042</v>
      </c>
      <c r="BI7937" t="s">
        <v>67</v>
      </c>
      <c r="BJ7937">
        <v>200308395</v>
      </c>
    </row>
    <row r="7938" spans="1:62" x14ac:dyDescent="0.25">
      <c r="A7938" t="s">
        <v>37014</v>
      </c>
      <c r="B7938" s="2">
        <v>43585</v>
      </c>
      <c r="C7938" t="s">
        <v>63</v>
      </c>
      <c r="D7938" s="3">
        <v>43547.61580939815</v>
      </c>
      <c r="E7938" t="s">
        <v>91</v>
      </c>
      <c r="H7938" t="s">
        <v>37015</v>
      </c>
      <c r="I7938" t="s">
        <v>67</v>
      </c>
      <c r="J7938" t="s">
        <v>37016</v>
      </c>
      <c r="K7938" t="s">
        <v>67</v>
      </c>
      <c r="L7938" t="s">
        <v>9598</v>
      </c>
      <c r="M7938" t="s">
        <v>1612</v>
      </c>
      <c r="N7938">
        <v>82834</v>
      </c>
      <c r="O7938" t="s">
        <v>70</v>
      </c>
      <c r="Q7938" t="s">
        <v>37017</v>
      </c>
      <c r="S7938" t="s">
        <v>72</v>
      </c>
      <c r="T7938" t="s">
        <v>194</v>
      </c>
      <c r="U7938" t="s">
        <v>195</v>
      </c>
      <c r="V7938" t="s">
        <v>196</v>
      </c>
      <c r="W7938" t="s">
        <v>197</v>
      </c>
      <c r="X7938" t="s">
        <v>14508</v>
      </c>
      <c r="Y7938" t="str">
        <f>"47-2181"</f>
        <v>47-2181</v>
      </c>
      <c r="Z7938" t="s">
        <v>14508</v>
      </c>
      <c r="AA7938">
        <v>326299</v>
      </c>
      <c r="AB7938">
        <v>5</v>
      </c>
      <c r="AD7938" t="s">
        <v>79</v>
      </c>
      <c r="AE7938" t="s">
        <v>95</v>
      </c>
      <c r="AF7938">
        <v>40</v>
      </c>
      <c r="AG7938" s="4">
        <v>0.25</v>
      </c>
      <c r="AH7938" s="4">
        <v>0.70833333333333337</v>
      </c>
      <c r="AI7938" s="5">
        <v>19.36</v>
      </c>
      <c r="AJ7938">
        <v>29.04</v>
      </c>
      <c r="AL7938" t="s">
        <v>81</v>
      </c>
      <c r="AM7938" t="s">
        <v>82</v>
      </c>
      <c r="AO7938" t="s">
        <v>83</v>
      </c>
      <c r="AP7938" t="s">
        <v>83</v>
      </c>
      <c r="AQ7938" t="s">
        <v>83</v>
      </c>
      <c r="AR7938" t="s">
        <v>82</v>
      </c>
      <c r="AT7938" t="s">
        <v>82</v>
      </c>
      <c r="AW7938" t="s">
        <v>82</v>
      </c>
      <c r="AY7938" t="s">
        <v>8139</v>
      </c>
      <c r="AZ7938" t="s">
        <v>8139</v>
      </c>
      <c r="BA7938" t="s">
        <v>1612</v>
      </c>
      <c r="BB7938">
        <v>82801</v>
      </c>
      <c r="BC7938" t="s">
        <v>79</v>
      </c>
      <c r="BH7938" t="s">
        <v>37018</v>
      </c>
      <c r="BI7938" t="s">
        <v>67</v>
      </c>
      <c r="BJ7938">
        <v>830315284</v>
      </c>
    </row>
    <row r="7939" spans="1:62" x14ac:dyDescent="0.25">
      <c r="A7939" t="s">
        <v>37756</v>
      </c>
      <c r="B7939" s="2">
        <v>43585</v>
      </c>
      <c r="C7939" t="s">
        <v>63</v>
      </c>
      <c r="D7939" s="3">
        <v>43509.24679715278</v>
      </c>
      <c r="E7939" t="s">
        <v>64</v>
      </c>
      <c r="F7939" s="2">
        <v>43586</v>
      </c>
      <c r="G7939" s="2">
        <v>43769</v>
      </c>
      <c r="H7939" t="s">
        <v>480</v>
      </c>
      <c r="I7939" t="s">
        <v>481</v>
      </c>
      <c r="J7939" t="s">
        <v>482</v>
      </c>
      <c r="K7939" t="s">
        <v>483</v>
      </c>
      <c r="L7939" t="s">
        <v>297</v>
      </c>
      <c r="M7939" t="s">
        <v>298</v>
      </c>
      <c r="N7939">
        <v>3907</v>
      </c>
      <c r="O7939" t="s">
        <v>70</v>
      </c>
      <c r="P7939" t="s">
        <v>67</v>
      </c>
      <c r="Q7939" t="s">
        <v>484</v>
      </c>
      <c r="S7939" t="s">
        <v>72</v>
      </c>
      <c r="T7939" t="s">
        <v>275</v>
      </c>
      <c r="U7939" t="s">
        <v>276</v>
      </c>
      <c r="V7939" t="s">
        <v>277</v>
      </c>
      <c r="W7939" t="s">
        <v>278</v>
      </c>
      <c r="X7939" t="s">
        <v>300</v>
      </c>
      <c r="Y7939" t="str">
        <f>"35-2014"</f>
        <v>35-2014</v>
      </c>
      <c r="Z7939" t="s">
        <v>301</v>
      </c>
      <c r="AA7939">
        <v>721110</v>
      </c>
      <c r="AB7939">
        <v>12</v>
      </c>
      <c r="AC7939">
        <v>3</v>
      </c>
      <c r="AD7939" t="s">
        <v>79</v>
      </c>
      <c r="AE7939" t="s">
        <v>80</v>
      </c>
      <c r="AF7939">
        <v>35</v>
      </c>
      <c r="AG7939" s="4">
        <v>0.29166666666666669</v>
      </c>
      <c r="AH7939" s="4">
        <v>0.95833333333333337</v>
      </c>
      <c r="AI7939" s="5">
        <v>12.35</v>
      </c>
      <c r="AJ7939">
        <v>18.53</v>
      </c>
      <c r="AL7939" t="s">
        <v>81</v>
      </c>
      <c r="AM7939" t="s">
        <v>82</v>
      </c>
      <c r="AO7939" t="s">
        <v>83</v>
      </c>
      <c r="AP7939" t="s">
        <v>67</v>
      </c>
      <c r="AQ7939" t="s">
        <v>67</v>
      </c>
      <c r="AR7939" t="s">
        <v>82</v>
      </c>
      <c r="AT7939" t="s">
        <v>82</v>
      </c>
      <c r="AW7939" t="s">
        <v>72</v>
      </c>
      <c r="AX7939">
        <v>6</v>
      </c>
      <c r="AY7939" t="s">
        <v>297</v>
      </c>
      <c r="AZ7939" t="s">
        <v>302</v>
      </c>
      <c r="BA7939" t="s">
        <v>298</v>
      </c>
      <c r="BB7939">
        <v>3907</v>
      </c>
      <c r="BC7939" t="s">
        <v>87</v>
      </c>
      <c r="BH7939" t="s">
        <v>483</v>
      </c>
      <c r="BI7939" t="s">
        <v>67</v>
      </c>
      <c r="BJ7939">
        <v>20592495</v>
      </c>
    </row>
    <row r="7940" spans="1:62" x14ac:dyDescent="0.25">
      <c r="A7940" t="s">
        <v>38243</v>
      </c>
      <c r="B7940" s="2">
        <v>43585</v>
      </c>
      <c r="C7940" t="s">
        <v>63</v>
      </c>
      <c r="D7940" s="3">
        <v>43560.360053090277</v>
      </c>
      <c r="E7940" t="s">
        <v>64</v>
      </c>
      <c r="F7940" s="2">
        <v>43650</v>
      </c>
      <c r="G7940" s="2">
        <v>43779</v>
      </c>
      <c r="H7940" t="s">
        <v>38244</v>
      </c>
      <c r="I7940" t="s">
        <v>38245</v>
      </c>
      <c r="J7940" t="s">
        <v>38246</v>
      </c>
      <c r="L7940" t="s">
        <v>38247</v>
      </c>
      <c r="M7940" t="s">
        <v>86</v>
      </c>
      <c r="N7940">
        <v>33572</v>
      </c>
      <c r="O7940" t="s">
        <v>70</v>
      </c>
      <c r="Q7940" t="s">
        <v>38248</v>
      </c>
      <c r="S7940" t="s">
        <v>72</v>
      </c>
      <c r="T7940" t="s">
        <v>102</v>
      </c>
      <c r="U7940" t="s">
        <v>2630</v>
      </c>
      <c r="V7940" t="s">
        <v>2470</v>
      </c>
      <c r="W7940" t="s">
        <v>105</v>
      </c>
      <c r="X7940" t="s">
        <v>2737</v>
      </c>
      <c r="Y7940" t="str">
        <f>"39-3091"</f>
        <v>39-3091</v>
      </c>
      <c r="Z7940" t="s">
        <v>677</v>
      </c>
      <c r="AA7940">
        <v>713990</v>
      </c>
      <c r="AB7940">
        <v>3</v>
      </c>
      <c r="AC7940">
        <v>3</v>
      </c>
      <c r="AD7940" t="s">
        <v>79</v>
      </c>
      <c r="AE7940" t="s">
        <v>80</v>
      </c>
      <c r="AF7940">
        <v>35</v>
      </c>
      <c r="AG7940" s="4">
        <v>0.41666666666666669</v>
      </c>
      <c r="AH7940" s="4">
        <v>0.75</v>
      </c>
      <c r="AI7940" s="5">
        <v>8.5</v>
      </c>
      <c r="AJ7940">
        <v>12.75</v>
      </c>
      <c r="AK7940">
        <v>17.78</v>
      </c>
      <c r="AL7940" t="s">
        <v>81</v>
      </c>
      <c r="AM7940" t="s">
        <v>82</v>
      </c>
      <c r="AO7940" t="s">
        <v>83</v>
      </c>
      <c r="AR7940" t="s">
        <v>82</v>
      </c>
      <c r="AT7940" t="s">
        <v>82</v>
      </c>
      <c r="AW7940" t="s">
        <v>82</v>
      </c>
      <c r="AY7940" t="s">
        <v>34759</v>
      </c>
      <c r="AZ7940" t="s">
        <v>34760</v>
      </c>
      <c r="BA7940" t="s">
        <v>1276</v>
      </c>
      <c r="BB7940">
        <v>54729</v>
      </c>
      <c r="BC7940" t="s">
        <v>79</v>
      </c>
      <c r="BH7940" t="s">
        <v>38249</v>
      </c>
      <c r="BJ7940">
        <v>267573355</v>
      </c>
    </row>
    <row r="7941" spans="1:62" x14ac:dyDescent="0.25">
      <c r="A7941" t="s">
        <v>38376</v>
      </c>
      <c r="B7941" s="2">
        <v>43585</v>
      </c>
      <c r="C7941" t="s">
        <v>63</v>
      </c>
      <c r="D7941" s="3">
        <v>43531.58270634259</v>
      </c>
      <c r="E7941" t="s">
        <v>64</v>
      </c>
      <c r="F7941" s="2">
        <v>43606</v>
      </c>
      <c r="G7941" s="2">
        <v>43799</v>
      </c>
      <c r="H7941" t="s">
        <v>38377</v>
      </c>
      <c r="J7941" t="s">
        <v>38378</v>
      </c>
      <c r="L7941" t="s">
        <v>2267</v>
      </c>
      <c r="M7941" t="s">
        <v>2314</v>
      </c>
      <c r="N7941">
        <v>46176</v>
      </c>
      <c r="O7941" t="s">
        <v>70</v>
      </c>
      <c r="Q7941" t="s">
        <v>38379</v>
      </c>
      <c r="S7941" t="s">
        <v>72</v>
      </c>
      <c r="T7941" t="s">
        <v>38380</v>
      </c>
      <c r="U7941" t="s">
        <v>38381</v>
      </c>
      <c r="V7941" t="s">
        <v>8939</v>
      </c>
      <c r="W7941" t="s">
        <v>2314</v>
      </c>
      <c r="X7941" t="s">
        <v>38382</v>
      </c>
      <c r="Y7941" t="str">
        <f>"37-3011"</f>
        <v>37-3011</v>
      </c>
      <c r="Z7941" t="s">
        <v>94</v>
      </c>
      <c r="AA7941">
        <v>56173</v>
      </c>
      <c r="AB7941">
        <v>30</v>
      </c>
      <c r="AC7941">
        <v>30</v>
      </c>
      <c r="AD7941" t="s">
        <v>79</v>
      </c>
      <c r="AE7941" t="s">
        <v>80</v>
      </c>
      <c r="AF7941">
        <v>30</v>
      </c>
      <c r="AG7941" s="4">
        <v>0.29166666666666669</v>
      </c>
      <c r="AH7941" s="4">
        <v>0.79166666666666663</v>
      </c>
      <c r="AI7941" s="5">
        <v>14.87</v>
      </c>
      <c r="AJ7941">
        <v>22.31</v>
      </c>
      <c r="AL7941" t="s">
        <v>81</v>
      </c>
      <c r="AM7941" t="s">
        <v>82</v>
      </c>
      <c r="AO7941" t="s">
        <v>83</v>
      </c>
      <c r="AR7941" t="s">
        <v>82</v>
      </c>
      <c r="AT7941" t="s">
        <v>82</v>
      </c>
      <c r="AW7941" t="s">
        <v>82</v>
      </c>
      <c r="AY7941" t="s">
        <v>2267</v>
      </c>
      <c r="AZ7941" t="s">
        <v>38383</v>
      </c>
      <c r="BA7941" t="s">
        <v>2314</v>
      </c>
      <c r="BB7941">
        <v>46176</v>
      </c>
      <c r="BC7941" t="s">
        <v>79</v>
      </c>
      <c r="BH7941" t="s">
        <v>38378</v>
      </c>
      <c r="BJ7941">
        <v>352045735</v>
      </c>
    </row>
    <row r="7942" spans="1:62" x14ac:dyDescent="0.25">
      <c r="A7942" t="s">
        <v>38387</v>
      </c>
      <c r="B7942" s="2">
        <v>43585</v>
      </c>
      <c r="C7942" t="s">
        <v>63</v>
      </c>
      <c r="D7942" s="3">
        <v>43532.306559814817</v>
      </c>
      <c r="E7942" t="s">
        <v>91</v>
      </c>
      <c r="H7942" t="s">
        <v>38388</v>
      </c>
      <c r="I7942" t="s">
        <v>38389</v>
      </c>
      <c r="J7942" t="s">
        <v>38390</v>
      </c>
      <c r="L7942" t="s">
        <v>19208</v>
      </c>
      <c r="M7942" t="s">
        <v>197</v>
      </c>
      <c r="N7942">
        <v>52588</v>
      </c>
      <c r="O7942" t="s">
        <v>70</v>
      </c>
      <c r="Q7942" t="s">
        <v>38391</v>
      </c>
      <c r="S7942" t="s">
        <v>72</v>
      </c>
      <c r="T7942" t="s">
        <v>19444</v>
      </c>
      <c r="U7942" t="s">
        <v>19445</v>
      </c>
      <c r="V7942" t="s">
        <v>19446</v>
      </c>
      <c r="W7942" t="s">
        <v>86</v>
      </c>
      <c r="X7942" t="s">
        <v>38392</v>
      </c>
      <c r="Y7942" t="str">
        <f>"51-1011"</f>
        <v>51-1011</v>
      </c>
      <c r="Z7942" t="s">
        <v>37274</v>
      </c>
      <c r="AA7942">
        <v>312130</v>
      </c>
      <c r="AB7942">
        <v>1</v>
      </c>
      <c r="AD7942" t="s">
        <v>79</v>
      </c>
      <c r="AE7942" t="s">
        <v>599</v>
      </c>
      <c r="AF7942">
        <v>40</v>
      </c>
      <c r="AG7942" s="4">
        <v>0.375</v>
      </c>
      <c r="AH7942" s="4">
        <v>0.70833333333333337</v>
      </c>
      <c r="AI7942" s="5">
        <v>27.22</v>
      </c>
      <c r="AL7942" t="s">
        <v>81</v>
      </c>
      <c r="AM7942" t="s">
        <v>82</v>
      </c>
      <c r="AO7942" t="s">
        <v>213</v>
      </c>
      <c r="AP7942" t="s">
        <v>130</v>
      </c>
      <c r="AQ7942" t="s">
        <v>130</v>
      </c>
      <c r="AR7942" t="s">
        <v>82</v>
      </c>
      <c r="AT7942" t="s">
        <v>82</v>
      </c>
      <c r="AW7942" t="s">
        <v>72</v>
      </c>
      <c r="AX7942">
        <v>12</v>
      </c>
      <c r="AY7942" t="s">
        <v>19208</v>
      </c>
      <c r="AZ7942" t="s">
        <v>38393</v>
      </c>
      <c r="BA7942" t="s">
        <v>197</v>
      </c>
      <c r="BB7942">
        <v>52588</v>
      </c>
      <c r="BC7942" t="s">
        <v>87</v>
      </c>
      <c r="BH7942" t="s">
        <v>38390</v>
      </c>
      <c r="BJ7942">
        <v>204701700</v>
      </c>
    </row>
    <row r="7943" spans="1:62" x14ac:dyDescent="0.25">
      <c r="A7943" t="s">
        <v>38473</v>
      </c>
      <c r="B7943" s="2">
        <v>43585</v>
      </c>
      <c r="C7943" t="s">
        <v>63</v>
      </c>
      <c r="D7943" s="3">
        <v>43557.664040555559</v>
      </c>
      <c r="E7943" t="s">
        <v>117</v>
      </c>
      <c r="H7943" t="s">
        <v>38474</v>
      </c>
      <c r="I7943" t="s">
        <v>38475</v>
      </c>
      <c r="J7943" t="s">
        <v>38476</v>
      </c>
      <c r="L7943" t="s">
        <v>5714</v>
      </c>
      <c r="M7943" t="s">
        <v>308</v>
      </c>
      <c r="N7943">
        <v>8204</v>
      </c>
      <c r="O7943" t="s">
        <v>70</v>
      </c>
      <c r="Q7943" t="s">
        <v>38477</v>
      </c>
      <c r="S7943" t="s">
        <v>72</v>
      </c>
      <c r="T7943" t="s">
        <v>38478</v>
      </c>
      <c r="U7943" t="s">
        <v>38479</v>
      </c>
      <c r="V7943" t="s">
        <v>20461</v>
      </c>
      <c r="W7943" t="s">
        <v>86</v>
      </c>
      <c r="X7943" t="s">
        <v>3266</v>
      </c>
      <c r="Y7943" t="str">
        <f>"35-9021"</f>
        <v>35-9021</v>
      </c>
      <c r="Z7943" t="s">
        <v>315</v>
      </c>
      <c r="AA7943">
        <v>722511</v>
      </c>
      <c r="AB7943">
        <v>10</v>
      </c>
      <c r="AD7943" t="s">
        <v>79</v>
      </c>
      <c r="AE7943" t="s">
        <v>80</v>
      </c>
      <c r="AF7943">
        <v>35</v>
      </c>
      <c r="AG7943" s="4">
        <v>0.29166666666666669</v>
      </c>
      <c r="AH7943" s="4">
        <v>0.66666666666666663</v>
      </c>
      <c r="AI7943" s="5">
        <v>10.41</v>
      </c>
      <c r="AJ7943">
        <v>0</v>
      </c>
      <c r="AK7943">
        <v>0</v>
      </c>
      <c r="AL7943" t="s">
        <v>81</v>
      </c>
      <c r="AM7943" t="s">
        <v>82</v>
      </c>
      <c r="AO7943" t="s">
        <v>83</v>
      </c>
      <c r="AR7943" t="s">
        <v>82</v>
      </c>
      <c r="AT7943" t="s">
        <v>82</v>
      </c>
      <c r="AW7943" t="s">
        <v>72</v>
      </c>
      <c r="AX7943">
        <v>3</v>
      </c>
      <c r="AY7943" t="s">
        <v>5714</v>
      </c>
      <c r="AZ7943" t="s">
        <v>5714</v>
      </c>
      <c r="BA7943" t="s">
        <v>308</v>
      </c>
      <c r="BB7943">
        <v>8204</v>
      </c>
      <c r="BC7943" t="s">
        <v>87</v>
      </c>
      <c r="BH7943" t="s">
        <v>38476</v>
      </c>
      <c r="BJ7943">
        <v>223747875</v>
      </c>
    </row>
    <row r="7944" spans="1:62" x14ac:dyDescent="0.25">
      <c r="A7944" t="s">
        <v>38492</v>
      </c>
      <c r="B7944" s="2">
        <v>43585</v>
      </c>
      <c r="C7944" t="s">
        <v>63</v>
      </c>
      <c r="D7944" s="3">
        <v>43557.647977731482</v>
      </c>
      <c r="E7944" t="s">
        <v>117</v>
      </c>
      <c r="H7944" t="s">
        <v>38493</v>
      </c>
      <c r="I7944" t="s">
        <v>38475</v>
      </c>
      <c r="J7944" t="s">
        <v>38476</v>
      </c>
      <c r="L7944" t="s">
        <v>5714</v>
      </c>
      <c r="M7944" t="s">
        <v>308</v>
      </c>
      <c r="N7944">
        <v>8204</v>
      </c>
      <c r="O7944" t="s">
        <v>70</v>
      </c>
      <c r="Q7944" t="s">
        <v>38477</v>
      </c>
      <c r="S7944" t="s">
        <v>72</v>
      </c>
      <c r="T7944" t="s">
        <v>38478</v>
      </c>
      <c r="U7944" t="s">
        <v>38479</v>
      </c>
      <c r="V7944" t="s">
        <v>20461</v>
      </c>
      <c r="W7944" t="s">
        <v>86</v>
      </c>
      <c r="X7944" t="s">
        <v>4648</v>
      </c>
      <c r="Y7944" t="str">
        <f>"37-2012"</f>
        <v>37-2012</v>
      </c>
      <c r="Z7944" t="s">
        <v>373</v>
      </c>
      <c r="AA7944">
        <v>531110</v>
      </c>
      <c r="AB7944">
        <v>10</v>
      </c>
      <c r="AD7944" t="s">
        <v>79</v>
      </c>
      <c r="AE7944" t="s">
        <v>80</v>
      </c>
      <c r="AF7944">
        <v>35</v>
      </c>
      <c r="AG7944" s="4">
        <v>0.29166666666666669</v>
      </c>
      <c r="AH7944" s="4">
        <v>0.66666666666666663</v>
      </c>
      <c r="AI7944" s="5">
        <v>11.83</v>
      </c>
      <c r="AJ7944">
        <v>0</v>
      </c>
      <c r="AK7944">
        <v>0</v>
      </c>
      <c r="AL7944" t="s">
        <v>81</v>
      </c>
      <c r="AM7944" t="s">
        <v>82</v>
      </c>
      <c r="AO7944" t="s">
        <v>83</v>
      </c>
      <c r="AR7944" t="s">
        <v>82</v>
      </c>
      <c r="AT7944" t="s">
        <v>82</v>
      </c>
      <c r="AW7944" t="s">
        <v>72</v>
      </c>
      <c r="AX7944">
        <v>3</v>
      </c>
      <c r="AY7944" t="s">
        <v>5714</v>
      </c>
      <c r="AZ7944" t="s">
        <v>5714</v>
      </c>
      <c r="BA7944" t="s">
        <v>308</v>
      </c>
      <c r="BB7944">
        <v>8204</v>
      </c>
      <c r="BC7944" t="s">
        <v>87</v>
      </c>
      <c r="BH7944" t="s">
        <v>38476</v>
      </c>
      <c r="BJ7944">
        <v>223666420</v>
      </c>
    </row>
    <row r="7945" spans="1:62" x14ac:dyDescent="0.25">
      <c r="A7945" t="s">
        <v>38614</v>
      </c>
      <c r="B7945" s="2">
        <v>43585</v>
      </c>
      <c r="C7945" t="s">
        <v>63</v>
      </c>
      <c r="D7945" s="3">
        <v>43551.582301087961</v>
      </c>
      <c r="E7945" t="s">
        <v>64</v>
      </c>
      <c r="F7945" s="2">
        <v>43626</v>
      </c>
      <c r="G7945" s="2">
        <v>43770</v>
      </c>
      <c r="H7945" t="s">
        <v>20702</v>
      </c>
      <c r="I7945" t="s">
        <v>67</v>
      </c>
      <c r="J7945" t="s">
        <v>20703</v>
      </c>
      <c r="K7945" t="s">
        <v>67</v>
      </c>
      <c r="L7945" t="s">
        <v>2355</v>
      </c>
      <c r="M7945" t="s">
        <v>1165</v>
      </c>
      <c r="N7945">
        <v>57212</v>
      </c>
      <c r="O7945" t="s">
        <v>70</v>
      </c>
      <c r="P7945" t="s">
        <v>67</v>
      </c>
      <c r="Q7945" t="s">
        <v>20704</v>
      </c>
      <c r="S7945" t="s">
        <v>72</v>
      </c>
      <c r="T7945" t="s">
        <v>194</v>
      </c>
      <c r="U7945" t="s">
        <v>195</v>
      </c>
      <c r="V7945" t="s">
        <v>196</v>
      </c>
      <c r="W7945" t="s">
        <v>197</v>
      </c>
      <c r="X7945" t="s">
        <v>326</v>
      </c>
      <c r="Y7945" t="str">
        <f>"47-2061"</f>
        <v>47-2061</v>
      </c>
      <c r="Z7945" t="s">
        <v>326</v>
      </c>
      <c r="AA7945">
        <v>238110</v>
      </c>
      <c r="AB7945">
        <v>22</v>
      </c>
      <c r="AC7945">
        <v>22</v>
      </c>
      <c r="AD7945" t="s">
        <v>79</v>
      </c>
      <c r="AE7945" t="s">
        <v>80</v>
      </c>
      <c r="AF7945">
        <v>40</v>
      </c>
      <c r="AG7945" s="4">
        <v>0.29166666666666669</v>
      </c>
      <c r="AH7945" s="4">
        <v>0.75</v>
      </c>
      <c r="AI7945" s="5">
        <v>22.99</v>
      </c>
      <c r="AJ7945">
        <v>34.49</v>
      </c>
      <c r="AL7945" t="s">
        <v>81</v>
      </c>
      <c r="AM7945" t="s">
        <v>82</v>
      </c>
      <c r="AO7945" t="s">
        <v>83</v>
      </c>
      <c r="AP7945" t="s">
        <v>67</v>
      </c>
      <c r="AQ7945" t="s">
        <v>67</v>
      </c>
      <c r="AR7945" t="s">
        <v>82</v>
      </c>
      <c r="AT7945" t="s">
        <v>82</v>
      </c>
      <c r="AW7945" t="s">
        <v>72</v>
      </c>
      <c r="AX7945">
        <v>3</v>
      </c>
      <c r="AY7945" t="s">
        <v>2505</v>
      </c>
      <c r="AZ7945" t="s">
        <v>38612</v>
      </c>
      <c r="BA7945" t="s">
        <v>1276</v>
      </c>
      <c r="BB7945">
        <v>53536</v>
      </c>
      <c r="BC7945" t="s">
        <v>87</v>
      </c>
      <c r="BH7945" t="s">
        <v>38613</v>
      </c>
      <c r="BI7945" t="s">
        <v>67</v>
      </c>
      <c r="BJ7945">
        <v>200318395</v>
      </c>
    </row>
    <row r="7946" spans="1:62" x14ac:dyDescent="0.25">
      <c r="A7946" t="s">
        <v>38654</v>
      </c>
      <c r="B7946" s="2">
        <v>43585</v>
      </c>
      <c r="C7946" t="s">
        <v>63</v>
      </c>
      <c r="D7946" s="3">
        <v>43557.707518124997</v>
      </c>
      <c r="E7946" t="s">
        <v>117</v>
      </c>
      <c r="H7946" t="s">
        <v>38655</v>
      </c>
      <c r="I7946" t="s">
        <v>38656</v>
      </c>
      <c r="J7946" t="s">
        <v>38657</v>
      </c>
      <c r="K7946" t="s">
        <v>38658</v>
      </c>
      <c r="L7946" t="s">
        <v>313</v>
      </c>
      <c r="M7946" t="s">
        <v>232</v>
      </c>
      <c r="N7946">
        <v>10013</v>
      </c>
      <c r="O7946" t="s">
        <v>70</v>
      </c>
      <c r="Q7946" t="s">
        <v>38659</v>
      </c>
      <c r="S7946" t="s">
        <v>72</v>
      </c>
      <c r="T7946" t="s">
        <v>38478</v>
      </c>
      <c r="U7946" t="s">
        <v>38479</v>
      </c>
      <c r="V7946" t="s">
        <v>20461</v>
      </c>
      <c r="W7946" t="s">
        <v>86</v>
      </c>
      <c r="X7946" t="s">
        <v>3252</v>
      </c>
      <c r="Y7946" t="str">
        <f>"35-9011"</f>
        <v>35-9011</v>
      </c>
      <c r="Z7946" t="s">
        <v>1925</v>
      </c>
      <c r="AA7946">
        <v>721110</v>
      </c>
      <c r="AB7946">
        <v>2</v>
      </c>
      <c r="AD7946" t="s">
        <v>79</v>
      </c>
      <c r="AE7946" t="s">
        <v>80</v>
      </c>
      <c r="AF7946">
        <v>35</v>
      </c>
      <c r="AG7946" s="4">
        <v>0.29166666666666669</v>
      </c>
      <c r="AH7946" s="4">
        <v>0.66666666666666663</v>
      </c>
      <c r="AI7946" s="5">
        <v>13.34</v>
      </c>
      <c r="AJ7946">
        <v>0</v>
      </c>
      <c r="AK7946">
        <v>0</v>
      </c>
      <c r="AL7946" t="s">
        <v>81</v>
      </c>
      <c r="AM7946" t="s">
        <v>82</v>
      </c>
      <c r="AO7946" t="s">
        <v>83</v>
      </c>
      <c r="AR7946" t="s">
        <v>82</v>
      </c>
      <c r="AT7946" t="s">
        <v>82</v>
      </c>
      <c r="AW7946" t="s">
        <v>72</v>
      </c>
      <c r="AX7946">
        <v>3</v>
      </c>
      <c r="AY7946" t="s">
        <v>20763</v>
      </c>
      <c r="AZ7946" t="s">
        <v>6535</v>
      </c>
      <c r="BA7946" t="s">
        <v>232</v>
      </c>
      <c r="BB7946">
        <v>11963</v>
      </c>
      <c r="BC7946" t="s">
        <v>87</v>
      </c>
      <c r="BH7946" t="s">
        <v>38660</v>
      </c>
      <c r="BJ7946">
        <v>471050770</v>
      </c>
    </row>
    <row r="7947" spans="1:62" x14ac:dyDescent="0.25">
      <c r="A7947" t="s">
        <v>38662</v>
      </c>
      <c r="B7947" s="2">
        <v>43585</v>
      </c>
      <c r="C7947" t="s">
        <v>63</v>
      </c>
      <c r="D7947" s="3">
        <v>43557.693182199073</v>
      </c>
      <c r="E7947" t="s">
        <v>117</v>
      </c>
      <c r="H7947" t="s">
        <v>38655</v>
      </c>
      <c r="I7947" t="s">
        <v>38656</v>
      </c>
      <c r="J7947" t="s">
        <v>38657</v>
      </c>
      <c r="K7947" t="s">
        <v>38658</v>
      </c>
      <c r="L7947" t="s">
        <v>313</v>
      </c>
      <c r="M7947" t="s">
        <v>232</v>
      </c>
      <c r="N7947">
        <v>10013</v>
      </c>
      <c r="O7947" t="s">
        <v>70</v>
      </c>
      <c r="Q7947" t="s">
        <v>38659</v>
      </c>
      <c r="S7947" t="s">
        <v>72</v>
      </c>
      <c r="T7947" t="s">
        <v>38478</v>
      </c>
      <c r="U7947" t="s">
        <v>38479</v>
      </c>
      <c r="V7947" t="s">
        <v>20461</v>
      </c>
      <c r="W7947" t="s">
        <v>86</v>
      </c>
      <c r="X7947" t="s">
        <v>1533</v>
      </c>
      <c r="Y7947" t="str">
        <f>"35-3031"</f>
        <v>35-3031</v>
      </c>
      <c r="Z7947" t="s">
        <v>410</v>
      </c>
      <c r="AA7947">
        <v>721110</v>
      </c>
      <c r="AB7947">
        <v>2</v>
      </c>
      <c r="AD7947" t="s">
        <v>79</v>
      </c>
      <c r="AE7947" t="s">
        <v>80</v>
      </c>
      <c r="AF7947">
        <v>35</v>
      </c>
      <c r="AG7947" s="4">
        <v>0.29166666666666669</v>
      </c>
      <c r="AH7947" s="4">
        <v>0.66666666666666663</v>
      </c>
      <c r="AI7947" s="5">
        <v>14.19</v>
      </c>
      <c r="AJ7947">
        <v>0</v>
      </c>
      <c r="AK7947">
        <v>0</v>
      </c>
      <c r="AL7947" t="s">
        <v>81</v>
      </c>
      <c r="AM7947" t="s">
        <v>82</v>
      </c>
      <c r="AO7947" t="s">
        <v>83</v>
      </c>
      <c r="AR7947" t="s">
        <v>82</v>
      </c>
      <c r="AT7947" t="s">
        <v>82</v>
      </c>
      <c r="AW7947" t="s">
        <v>72</v>
      </c>
      <c r="AX7947">
        <v>3</v>
      </c>
      <c r="AY7947" t="s">
        <v>20763</v>
      </c>
      <c r="AZ7947" t="s">
        <v>6535</v>
      </c>
      <c r="BA7947" t="s">
        <v>232</v>
      </c>
      <c r="BB7947">
        <v>11963</v>
      </c>
      <c r="BC7947" t="s">
        <v>87</v>
      </c>
      <c r="BH7947" t="s">
        <v>38660</v>
      </c>
      <c r="BJ7947">
        <v>471050770</v>
      </c>
    </row>
    <row r="7948" spans="1:62" x14ac:dyDescent="0.25">
      <c r="A7948" t="s">
        <v>38670</v>
      </c>
      <c r="B7948" s="2">
        <v>43585</v>
      </c>
      <c r="C7948" t="s">
        <v>63</v>
      </c>
      <c r="D7948" s="3">
        <v>43558.628044548612</v>
      </c>
      <c r="E7948" t="s">
        <v>117</v>
      </c>
      <c r="H7948" t="s">
        <v>36939</v>
      </c>
      <c r="I7948" t="s">
        <v>36940</v>
      </c>
      <c r="J7948" t="s">
        <v>36941</v>
      </c>
      <c r="K7948" t="s">
        <v>21993</v>
      </c>
      <c r="L7948" t="s">
        <v>36942</v>
      </c>
      <c r="M7948" t="s">
        <v>1612</v>
      </c>
      <c r="N7948">
        <v>82325</v>
      </c>
      <c r="O7948" t="s">
        <v>70</v>
      </c>
      <c r="Q7948" t="s">
        <v>36943</v>
      </c>
      <c r="S7948" t="s">
        <v>82</v>
      </c>
      <c r="U7948" t="s">
        <v>92</v>
      </c>
      <c r="X7948" t="s">
        <v>1500</v>
      </c>
      <c r="Y7948" t="str">
        <f>"35-2014"</f>
        <v>35-2014</v>
      </c>
      <c r="Z7948" t="s">
        <v>301</v>
      </c>
      <c r="AA7948">
        <v>72211</v>
      </c>
      <c r="AB7948">
        <v>1</v>
      </c>
      <c r="AD7948" t="s">
        <v>79</v>
      </c>
      <c r="AE7948" t="s">
        <v>80</v>
      </c>
      <c r="AF7948">
        <v>40</v>
      </c>
      <c r="AG7948" s="4">
        <v>0.22916666666666666</v>
      </c>
      <c r="AH7948" s="4">
        <v>0.5625</v>
      </c>
      <c r="AI7948" s="5">
        <v>10.5</v>
      </c>
      <c r="AJ7948">
        <v>15.75</v>
      </c>
      <c r="AK7948">
        <v>16.13</v>
      </c>
      <c r="AL7948" t="s">
        <v>81</v>
      </c>
      <c r="AM7948" t="s">
        <v>82</v>
      </c>
      <c r="AO7948" t="s">
        <v>83</v>
      </c>
      <c r="AP7948" t="s">
        <v>67</v>
      </c>
      <c r="AQ7948" t="s">
        <v>67</v>
      </c>
      <c r="AR7948" t="s">
        <v>82</v>
      </c>
      <c r="AT7948" t="s">
        <v>82</v>
      </c>
      <c r="AW7948" t="s">
        <v>82</v>
      </c>
      <c r="AY7948" t="s">
        <v>36944</v>
      </c>
      <c r="AZ7948" t="s">
        <v>35417</v>
      </c>
      <c r="BA7948" t="s">
        <v>1612</v>
      </c>
      <c r="BB7948">
        <v>82325</v>
      </c>
      <c r="BC7948" t="s">
        <v>87</v>
      </c>
      <c r="BH7948" t="s">
        <v>36945</v>
      </c>
      <c r="BJ7948">
        <v>821671521</v>
      </c>
    </row>
    <row r="7949" spans="1:62" x14ac:dyDescent="0.25">
      <c r="A7949" t="s">
        <v>38730</v>
      </c>
      <c r="B7949" s="2">
        <v>43585</v>
      </c>
      <c r="C7949" t="s">
        <v>63</v>
      </c>
      <c r="D7949" s="3">
        <v>43559.571240451391</v>
      </c>
      <c r="E7949" t="s">
        <v>117</v>
      </c>
      <c r="H7949" t="s">
        <v>38731</v>
      </c>
      <c r="I7949" t="s">
        <v>38732</v>
      </c>
      <c r="J7949" t="s">
        <v>38733</v>
      </c>
      <c r="K7949" t="s">
        <v>38734</v>
      </c>
      <c r="L7949" t="s">
        <v>38735</v>
      </c>
      <c r="M7949" t="s">
        <v>595</v>
      </c>
      <c r="N7949">
        <v>99664</v>
      </c>
      <c r="O7949" t="s">
        <v>70</v>
      </c>
      <c r="Q7949" t="s">
        <v>38736</v>
      </c>
      <c r="S7949" t="s">
        <v>82</v>
      </c>
      <c r="U7949" t="s">
        <v>92</v>
      </c>
      <c r="X7949" t="s">
        <v>1844</v>
      </c>
      <c r="Y7949" t="str">
        <f>"35-2014"</f>
        <v>35-2014</v>
      </c>
      <c r="Z7949" t="s">
        <v>301</v>
      </c>
      <c r="AA7949">
        <v>722110</v>
      </c>
      <c r="AB7949">
        <v>1</v>
      </c>
      <c r="AD7949" t="s">
        <v>79</v>
      </c>
      <c r="AE7949" t="s">
        <v>80</v>
      </c>
      <c r="AF7949">
        <v>40</v>
      </c>
      <c r="AG7949" s="4">
        <v>0.29166666666666669</v>
      </c>
      <c r="AH7949" s="4">
        <v>0.625</v>
      </c>
      <c r="AI7949" s="5">
        <v>14.2</v>
      </c>
      <c r="AJ7949">
        <v>21.3</v>
      </c>
      <c r="AK7949">
        <v>25.5</v>
      </c>
      <c r="AL7949" t="s">
        <v>81</v>
      </c>
      <c r="AM7949" t="s">
        <v>82</v>
      </c>
      <c r="AO7949" t="s">
        <v>83</v>
      </c>
      <c r="AR7949" t="s">
        <v>82</v>
      </c>
      <c r="AT7949" t="s">
        <v>82</v>
      </c>
      <c r="AW7949" t="s">
        <v>82</v>
      </c>
      <c r="AY7949" t="s">
        <v>5380</v>
      </c>
      <c r="AZ7949" t="s">
        <v>5381</v>
      </c>
      <c r="BA7949" t="s">
        <v>595</v>
      </c>
      <c r="BB7949">
        <v>99664</v>
      </c>
      <c r="BC7949" t="s">
        <v>87</v>
      </c>
      <c r="BH7949" t="s">
        <v>38737</v>
      </c>
      <c r="BJ7949">
        <v>465618329</v>
      </c>
    </row>
    <row r="7950" spans="1:62" x14ac:dyDescent="0.25">
      <c r="A7950" t="s">
        <v>38318</v>
      </c>
      <c r="B7950" s="2">
        <v>43586</v>
      </c>
      <c r="C7950" t="s">
        <v>63</v>
      </c>
      <c r="D7950" s="3">
        <v>43558.610863020833</v>
      </c>
      <c r="E7950" t="s">
        <v>64</v>
      </c>
      <c r="F7950" s="2">
        <v>43633</v>
      </c>
      <c r="G7950" s="2">
        <v>43784</v>
      </c>
      <c r="H7950" t="s">
        <v>38319</v>
      </c>
      <c r="J7950" t="s">
        <v>38320</v>
      </c>
      <c r="L7950" t="s">
        <v>7348</v>
      </c>
      <c r="M7950" t="s">
        <v>1246</v>
      </c>
      <c r="N7950">
        <v>65201</v>
      </c>
      <c r="O7950" t="s">
        <v>70</v>
      </c>
      <c r="Q7950" t="s">
        <v>38321</v>
      </c>
      <c r="S7950" t="s">
        <v>72</v>
      </c>
      <c r="T7950" t="s">
        <v>878</v>
      </c>
      <c r="U7950" t="s">
        <v>12165</v>
      </c>
      <c r="V7950" t="s">
        <v>2620</v>
      </c>
      <c r="W7950" t="s">
        <v>881</v>
      </c>
      <c r="X7950" t="s">
        <v>11524</v>
      </c>
      <c r="Y7950" t="str">
        <f>"37-3011"</f>
        <v>37-3011</v>
      </c>
      <c r="Z7950" t="s">
        <v>94</v>
      </c>
      <c r="AA7950">
        <v>561730</v>
      </c>
      <c r="AB7950">
        <v>10</v>
      </c>
      <c r="AC7950">
        <v>10</v>
      </c>
      <c r="AD7950" t="s">
        <v>79</v>
      </c>
      <c r="AE7950" t="s">
        <v>95</v>
      </c>
      <c r="AF7950">
        <v>40</v>
      </c>
      <c r="AG7950" s="4">
        <v>0.29166666666666669</v>
      </c>
      <c r="AH7950" s="4">
        <v>0.64583333333333337</v>
      </c>
      <c r="AI7950" s="5">
        <v>13.36</v>
      </c>
      <c r="AJ7950">
        <v>20.04</v>
      </c>
      <c r="AK7950">
        <v>21</v>
      </c>
      <c r="AL7950" t="s">
        <v>81</v>
      </c>
      <c r="AM7950" t="s">
        <v>82</v>
      </c>
      <c r="AO7950" t="s">
        <v>83</v>
      </c>
      <c r="AR7950" t="s">
        <v>82</v>
      </c>
      <c r="AT7950" t="s">
        <v>82</v>
      </c>
      <c r="AW7950" t="s">
        <v>82</v>
      </c>
      <c r="AY7950" t="s">
        <v>7348</v>
      </c>
      <c r="AZ7950" t="s">
        <v>528</v>
      </c>
      <c r="BA7950" t="s">
        <v>1246</v>
      </c>
      <c r="BB7950">
        <v>65201</v>
      </c>
      <c r="BC7950" t="s">
        <v>79</v>
      </c>
      <c r="BH7950" t="s">
        <v>38322</v>
      </c>
      <c r="BJ7950">
        <v>431187055</v>
      </c>
    </row>
    <row r="7951" spans="1:62" x14ac:dyDescent="0.25">
      <c r="A7951" t="s">
        <v>38684</v>
      </c>
      <c r="B7951" s="2">
        <v>43586</v>
      </c>
      <c r="C7951" t="s">
        <v>63</v>
      </c>
      <c r="D7951" s="3">
        <v>43556.490938414354</v>
      </c>
      <c r="E7951" t="s">
        <v>117</v>
      </c>
      <c r="H7951" t="s">
        <v>11658</v>
      </c>
      <c r="J7951" t="s">
        <v>11659</v>
      </c>
      <c r="L7951" t="s">
        <v>11660</v>
      </c>
      <c r="M7951" t="s">
        <v>100</v>
      </c>
      <c r="N7951">
        <v>28345</v>
      </c>
      <c r="O7951" t="s">
        <v>70</v>
      </c>
      <c r="Q7951" t="s">
        <v>11661</v>
      </c>
      <c r="S7951" t="s">
        <v>82</v>
      </c>
      <c r="U7951" t="s">
        <v>92</v>
      </c>
      <c r="X7951" t="s">
        <v>1092</v>
      </c>
      <c r="Y7951" t="str">
        <f>"45-4011"</f>
        <v>45-4011</v>
      </c>
      <c r="Z7951" t="s">
        <v>763</v>
      </c>
      <c r="AA7951">
        <v>56173</v>
      </c>
      <c r="AB7951">
        <v>45</v>
      </c>
      <c r="AD7951" t="s">
        <v>79</v>
      </c>
      <c r="AE7951" t="s">
        <v>80</v>
      </c>
      <c r="AF7951">
        <v>35</v>
      </c>
      <c r="AG7951" s="4">
        <v>0.33333333333333331</v>
      </c>
      <c r="AH7951" s="4">
        <v>0.625</v>
      </c>
      <c r="AI7951" s="5">
        <v>15.06</v>
      </c>
      <c r="AJ7951">
        <v>22.59</v>
      </c>
      <c r="AL7951" t="s">
        <v>81</v>
      </c>
      <c r="AM7951" t="s">
        <v>82</v>
      </c>
      <c r="AO7951" t="s">
        <v>83</v>
      </c>
      <c r="AR7951" t="s">
        <v>82</v>
      </c>
      <c r="AT7951" t="s">
        <v>82</v>
      </c>
      <c r="AW7951" t="s">
        <v>72</v>
      </c>
      <c r="AX7951">
        <v>3</v>
      </c>
      <c r="AY7951" t="s">
        <v>5848</v>
      </c>
      <c r="AZ7951" t="s">
        <v>36915</v>
      </c>
      <c r="BA7951" t="s">
        <v>5849</v>
      </c>
      <c r="BB7951">
        <v>87004</v>
      </c>
      <c r="BC7951" t="s">
        <v>79</v>
      </c>
      <c r="BH7951" t="s">
        <v>36916</v>
      </c>
      <c r="BJ7951">
        <v>475589124</v>
      </c>
    </row>
    <row r="7952" spans="1:62" x14ac:dyDescent="0.25">
      <c r="A7952" t="s">
        <v>35818</v>
      </c>
      <c r="B7952" s="2">
        <v>43588</v>
      </c>
      <c r="C7952" t="s">
        <v>63</v>
      </c>
      <c r="D7952" s="3">
        <v>43549.496204976851</v>
      </c>
      <c r="E7952" t="s">
        <v>64</v>
      </c>
      <c r="F7952" s="2">
        <v>43628</v>
      </c>
      <c r="G7952" s="2">
        <v>43724</v>
      </c>
      <c r="H7952" t="s">
        <v>1050</v>
      </c>
      <c r="I7952" t="s">
        <v>1051</v>
      </c>
      <c r="J7952" t="s">
        <v>1052</v>
      </c>
      <c r="K7952" t="s">
        <v>1053</v>
      </c>
      <c r="L7952" t="s">
        <v>1054</v>
      </c>
      <c r="M7952" t="s">
        <v>774</v>
      </c>
      <c r="N7952">
        <v>81620</v>
      </c>
      <c r="O7952" t="s">
        <v>70</v>
      </c>
      <c r="P7952" t="s">
        <v>67</v>
      </c>
      <c r="Q7952" t="s">
        <v>1055</v>
      </c>
      <c r="S7952" t="s">
        <v>72</v>
      </c>
      <c r="T7952" t="s">
        <v>1056</v>
      </c>
      <c r="U7952" t="s">
        <v>1057</v>
      </c>
      <c r="V7952" t="s">
        <v>998</v>
      </c>
      <c r="W7952" t="s">
        <v>774</v>
      </c>
      <c r="X7952" t="s">
        <v>1058</v>
      </c>
      <c r="Y7952" t="str">
        <f>"35-2021"</f>
        <v>35-2021</v>
      </c>
      <c r="Z7952" t="s">
        <v>221</v>
      </c>
      <c r="AA7952">
        <v>722110</v>
      </c>
      <c r="AB7952">
        <v>5</v>
      </c>
      <c r="AC7952">
        <v>5</v>
      </c>
      <c r="AD7952" t="s">
        <v>79</v>
      </c>
      <c r="AE7952" t="s">
        <v>95</v>
      </c>
      <c r="AF7952">
        <v>35</v>
      </c>
      <c r="AG7952" s="4">
        <v>0.33333333333333331</v>
      </c>
      <c r="AH7952" s="4">
        <v>0.66666666666666663</v>
      </c>
      <c r="AI7952" s="5">
        <v>13.61</v>
      </c>
      <c r="AJ7952">
        <v>20.420000000000002</v>
      </c>
      <c r="AK7952">
        <v>20.420000000000002</v>
      </c>
      <c r="AL7952" t="s">
        <v>81</v>
      </c>
      <c r="AM7952" t="s">
        <v>82</v>
      </c>
      <c r="AO7952" t="s">
        <v>83</v>
      </c>
      <c r="AP7952" t="s">
        <v>67</v>
      </c>
      <c r="AQ7952" t="s">
        <v>67</v>
      </c>
      <c r="AR7952" t="s">
        <v>82</v>
      </c>
      <c r="AT7952" t="s">
        <v>82</v>
      </c>
      <c r="AW7952" t="s">
        <v>72</v>
      </c>
      <c r="AX7952">
        <v>3</v>
      </c>
      <c r="AY7952" t="s">
        <v>1054</v>
      </c>
      <c r="AZ7952" t="s">
        <v>941</v>
      </c>
      <c r="BA7952" t="s">
        <v>774</v>
      </c>
      <c r="BB7952">
        <v>81620</v>
      </c>
      <c r="BC7952" t="s">
        <v>87</v>
      </c>
      <c r="BH7952" t="s">
        <v>1059</v>
      </c>
      <c r="BI7952" t="s">
        <v>67</v>
      </c>
      <c r="BJ7952">
        <v>472421323</v>
      </c>
    </row>
    <row r="7953" spans="1:62" x14ac:dyDescent="0.25">
      <c r="A7953" t="s">
        <v>38409</v>
      </c>
      <c r="B7953" s="2">
        <v>43588</v>
      </c>
      <c r="C7953" t="s">
        <v>63</v>
      </c>
      <c r="D7953" s="3">
        <v>43557.545846446759</v>
      </c>
      <c r="E7953" t="s">
        <v>117</v>
      </c>
      <c r="H7953" t="s">
        <v>1328</v>
      </c>
      <c r="I7953" t="s">
        <v>1329</v>
      </c>
      <c r="J7953" t="s">
        <v>38410</v>
      </c>
      <c r="K7953" t="s">
        <v>67</v>
      </c>
      <c r="L7953" t="s">
        <v>1331</v>
      </c>
      <c r="M7953" t="s">
        <v>105</v>
      </c>
      <c r="N7953">
        <v>75501</v>
      </c>
      <c r="O7953" t="s">
        <v>70</v>
      </c>
      <c r="Q7953" t="s">
        <v>1332</v>
      </c>
      <c r="S7953" t="s">
        <v>72</v>
      </c>
      <c r="T7953" t="s">
        <v>1333</v>
      </c>
      <c r="U7953" t="s">
        <v>1334</v>
      </c>
      <c r="V7953" t="s">
        <v>1335</v>
      </c>
      <c r="W7953" t="s">
        <v>105</v>
      </c>
      <c r="X7953" t="s">
        <v>38411</v>
      </c>
      <c r="Y7953" t="str">
        <f>"27-1012"</f>
        <v>27-1012</v>
      </c>
      <c r="Z7953" t="s">
        <v>1336</v>
      </c>
      <c r="AA7953">
        <v>454390</v>
      </c>
      <c r="AB7953">
        <v>17</v>
      </c>
      <c r="AD7953" t="s">
        <v>79</v>
      </c>
      <c r="AE7953" t="s">
        <v>95</v>
      </c>
      <c r="AF7953">
        <v>40</v>
      </c>
      <c r="AG7953" s="4">
        <v>0.25</v>
      </c>
      <c r="AH7953" s="4">
        <v>0.58333333333333337</v>
      </c>
      <c r="AI7953" s="5">
        <v>17.54</v>
      </c>
      <c r="AL7953" t="s">
        <v>81</v>
      </c>
      <c r="AM7953" t="s">
        <v>82</v>
      </c>
      <c r="AO7953" t="s">
        <v>83</v>
      </c>
      <c r="AR7953" t="s">
        <v>82</v>
      </c>
      <c r="AT7953" t="s">
        <v>82</v>
      </c>
      <c r="AW7953" t="s">
        <v>82</v>
      </c>
      <c r="AY7953" t="s">
        <v>1331</v>
      </c>
      <c r="AZ7953" t="s">
        <v>1337</v>
      </c>
      <c r="BA7953" t="s">
        <v>105</v>
      </c>
      <c r="BB7953">
        <v>75501</v>
      </c>
      <c r="BC7953" t="s">
        <v>79</v>
      </c>
      <c r="BH7953" t="s">
        <v>38412</v>
      </c>
      <c r="BJ7953">
        <v>752683942</v>
      </c>
    </row>
    <row r="7954" spans="1:62" x14ac:dyDescent="0.25">
      <c r="A7954" t="s">
        <v>38494</v>
      </c>
      <c r="B7954" s="2">
        <v>43588</v>
      </c>
      <c r="C7954" t="s">
        <v>63</v>
      </c>
      <c r="D7954" s="3">
        <v>43559.454395289351</v>
      </c>
      <c r="E7954" t="s">
        <v>117</v>
      </c>
      <c r="H7954" t="s">
        <v>2450</v>
      </c>
      <c r="I7954" t="s">
        <v>67</v>
      </c>
      <c r="J7954" t="s">
        <v>2451</v>
      </c>
      <c r="L7954" t="s">
        <v>1554</v>
      </c>
      <c r="M7954" t="s">
        <v>105</v>
      </c>
      <c r="N7954">
        <v>79936</v>
      </c>
      <c r="O7954" t="s">
        <v>70</v>
      </c>
      <c r="Q7954" t="s">
        <v>2452</v>
      </c>
      <c r="S7954" t="s">
        <v>72</v>
      </c>
      <c r="T7954" t="s">
        <v>2453</v>
      </c>
      <c r="U7954" t="s">
        <v>2454</v>
      </c>
      <c r="V7954" t="s">
        <v>2455</v>
      </c>
      <c r="W7954" t="s">
        <v>105</v>
      </c>
      <c r="X7954" t="s">
        <v>38495</v>
      </c>
      <c r="Y7954" t="str">
        <f>"53-3032"</f>
        <v>53-3032</v>
      </c>
      <c r="Z7954" t="s">
        <v>157</v>
      </c>
      <c r="AA7954">
        <v>484121</v>
      </c>
      <c r="AB7954">
        <v>28</v>
      </c>
      <c r="AD7954" t="s">
        <v>79</v>
      </c>
      <c r="AE7954" t="s">
        <v>599</v>
      </c>
      <c r="AF7954">
        <v>40</v>
      </c>
      <c r="AG7954" s="4">
        <v>0.33333333333333331</v>
      </c>
      <c r="AH7954" s="4">
        <v>0.70833333333333337</v>
      </c>
      <c r="AI7954" s="5">
        <v>18.54</v>
      </c>
      <c r="AL7954" t="s">
        <v>81</v>
      </c>
      <c r="AM7954" t="s">
        <v>82</v>
      </c>
      <c r="AO7954" t="s">
        <v>83</v>
      </c>
      <c r="AR7954" t="s">
        <v>82</v>
      </c>
      <c r="AT7954" t="s">
        <v>72</v>
      </c>
      <c r="AU7954">
        <v>3</v>
      </c>
      <c r="AV7954" t="s">
        <v>38496</v>
      </c>
      <c r="AW7954" t="s">
        <v>72</v>
      </c>
      <c r="AX7954">
        <v>24</v>
      </c>
      <c r="AY7954" t="s">
        <v>1554</v>
      </c>
      <c r="AZ7954" t="s">
        <v>3393</v>
      </c>
      <c r="BA7954" t="s">
        <v>105</v>
      </c>
      <c r="BB7954">
        <v>79936</v>
      </c>
      <c r="BC7954" t="s">
        <v>87</v>
      </c>
      <c r="BH7954" t="s">
        <v>2451</v>
      </c>
      <c r="BJ7954">
        <v>201214098</v>
      </c>
    </row>
    <row r="7955" spans="1:62" x14ac:dyDescent="0.25">
      <c r="A7955" t="s">
        <v>38691</v>
      </c>
      <c r="B7955" s="2">
        <v>43588</v>
      </c>
      <c r="C7955" t="s">
        <v>63</v>
      </c>
      <c r="D7955" s="3">
        <v>43557.573145324073</v>
      </c>
      <c r="E7955" t="s">
        <v>117</v>
      </c>
      <c r="H7955" t="s">
        <v>38692</v>
      </c>
      <c r="J7955" t="s">
        <v>38693</v>
      </c>
      <c r="L7955" t="s">
        <v>38694</v>
      </c>
      <c r="M7955" t="s">
        <v>323</v>
      </c>
      <c r="N7955">
        <v>94507</v>
      </c>
      <c r="O7955" t="s">
        <v>70</v>
      </c>
      <c r="Q7955" t="s">
        <v>38695</v>
      </c>
      <c r="S7955" t="s">
        <v>72</v>
      </c>
      <c r="T7955" t="s">
        <v>33914</v>
      </c>
      <c r="U7955" t="s">
        <v>33915</v>
      </c>
      <c r="V7955" t="s">
        <v>608</v>
      </c>
      <c r="W7955" t="s">
        <v>207</v>
      </c>
      <c r="X7955" t="s">
        <v>38696</v>
      </c>
      <c r="Y7955" t="str">
        <f>"37-2012"</f>
        <v>37-2012</v>
      </c>
      <c r="Z7955" t="s">
        <v>373</v>
      </c>
      <c r="AA7955">
        <v>8141</v>
      </c>
      <c r="AB7955">
        <v>1</v>
      </c>
      <c r="AD7955" t="s">
        <v>79</v>
      </c>
      <c r="AE7955" t="s">
        <v>80</v>
      </c>
      <c r="AF7955">
        <v>35</v>
      </c>
      <c r="AG7955" s="4">
        <v>0.33333333333333331</v>
      </c>
      <c r="AH7955" s="4">
        <v>0.625</v>
      </c>
      <c r="AI7955" s="5">
        <v>15.24</v>
      </c>
      <c r="AJ7955">
        <v>0</v>
      </c>
      <c r="AL7955" t="s">
        <v>81</v>
      </c>
      <c r="AM7955" t="s">
        <v>82</v>
      </c>
      <c r="AO7955" t="s">
        <v>83</v>
      </c>
      <c r="AR7955" t="s">
        <v>82</v>
      </c>
      <c r="AT7955" t="s">
        <v>82</v>
      </c>
      <c r="AW7955" t="s">
        <v>72</v>
      </c>
      <c r="AX7955">
        <v>12</v>
      </c>
      <c r="AY7955" t="s">
        <v>5451</v>
      </c>
      <c r="AZ7955" t="s">
        <v>5453</v>
      </c>
      <c r="BA7955" t="s">
        <v>207</v>
      </c>
      <c r="BB7955">
        <v>2539</v>
      </c>
      <c r="BC7955" t="s">
        <v>87</v>
      </c>
      <c r="BH7955" t="s">
        <v>38697</v>
      </c>
      <c r="BI7955" t="s">
        <v>38698</v>
      </c>
      <c r="BJ7955">
        <v>421727480</v>
      </c>
    </row>
    <row r="7956" spans="1:62" x14ac:dyDescent="0.25">
      <c r="A7956" t="s">
        <v>38841</v>
      </c>
      <c r="B7956" s="2">
        <v>43588</v>
      </c>
      <c r="C7956" t="s">
        <v>63</v>
      </c>
      <c r="D7956" s="3">
        <v>43580.41935971065</v>
      </c>
      <c r="E7956" t="s">
        <v>3355</v>
      </c>
      <c r="H7956" t="s">
        <v>38842</v>
      </c>
      <c r="I7956" t="s">
        <v>38843</v>
      </c>
      <c r="J7956" t="s">
        <v>38844</v>
      </c>
      <c r="L7956" t="s">
        <v>38845</v>
      </c>
      <c r="M7956" t="s">
        <v>105</v>
      </c>
      <c r="N7956">
        <v>78640</v>
      </c>
      <c r="O7956" t="s">
        <v>70</v>
      </c>
      <c r="Q7956" t="s">
        <v>38846</v>
      </c>
      <c r="S7956" t="s">
        <v>82</v>
      </c>
      <c r="U7956" t="s">
        <v>92</v>
      </c>
      <c r="X7956" t="s">
        <v>38847</v>
      </c>
      <c r="Y7956" t="str">
        <f>"53-3032"</f>
        <v>53-3032</v>
      </c>
      <c r="Z7956" t="s">
        <v>157</v>
      </c>
      <c r="AB7956">
        <v>2</v>
      </c>
      <c r="AD7956" t="s">
        <v>79</v>
      </c>
      <c r="AE7956" t="s">
        <v>95</v>
      </c>
      <c r="AF7956">
        <v>40</v>
      </c>
      <c r="AG7956" s="4">
        <v>0.75</v>
      </c>
      <c r="AH7956" s="4">
        <v>0.25</v>
      </c>
      <c r="AI7956" s="6">
        <v>16</v>
      </c>
      <c r="AJ7956">
        <v>24</v>
      </c>
      <c r="AK7956">
        <v>27</v>
      </c>
      <c r="AM7956" t="s">
        <v>82</v>
      </c>
      <c r="AO7956" t="s">
        <v>213</v>
      </c>
      <c r="AR7956" t="s">
        <v>82</v>
      </c>
      <c r="AT7956" t="s">
        <v>72</v>
      </c>
      <c r="AU7956">
        <v>1</v>
      </c>
      <c r="AV7956" t="s">
        <v>38848</v>
      </c>
      <c r="AW7956" t="s">
        <v>72</v>
      </c>
      <c r="AX7956">
        <v>24</v>
      </c>
      <c r="BC7956" t="s">
        <v>79</v>
      </c>
      <c r="BD7956" t="s">
        <v>38849</v>
      </c>
      <c r="BE7956">
        <v>7377828</v>
      </c>
      <c r="BF7956" s="2">
        <v>43521</v>
      </c>
      <c r="BG7956" s="2">
        <v>43570</v>
      </c>
      <c r="BJ7956">
        <v>833494484</v>
      </c>
    </row>
    <row r="7957" spans="1:62" x14ac:dyDescent="0.25">
      <c r="A7957" t="s">
        <v>19526</v>
      </c>
      <c r="B7957" s="2">
        <v>43591</v>
      </c>
      <c r="C7957" t="s">
        <v>63</v>
      </c>
      <c r="D7957" s="3">
        <v>43566.533798923614</v>
      </c>
      <c r="E7957" t="s">
        <v>64</v>
      </c>
      <c r="F7957" s="2">
        <v>43641</v>
      </c>
      <c r="G7957" s="2">
        <v>43789</v>
      </c>
      <c r="H7957" t="s">
        <v>19527</v>
      </c>
      <c r="J7957" t="s">
        <v>19528</v>
      </c>
      <c r="L7957" t="s">
        <v>19529</v>
      </c>
      <c r="M7957" t="s">
        <v>278</v>
      </c>
      <c r="N7957">
        <v>23116</v>
      </c>
      <c r="O7957" t="s">
        <v>70</v>
      </c>
      <c r="Q7957" t="s">
        <v>19530</v>
      </c>
      <c r="S7957" t="s">
        <v>72</v>
      </c>
      <c r="T7957" t="s">
        <v>1738</v>
      </c>
      <c r="U7957" t="s">
        <v>1739</v>
      </c>
      <c r="V7957" t="s">
        <v>1740</v>
      </c>
      <c r="W7957" t="s">
        <v>278</v>
      </c>
      <c r="X7957" t="s">
        <v>19531</v>
      </c>
      <c r="Y7957" t="str">
        <f>"37-3011"</f>
        <v>37-3011</v>
      </c>
      <c r="Z7957" t="s">
        <v>94</v>
      </c>
      <c r="AA7957">
        <v>561730</v>
      </c>
      <c r="AB7957">
        <v>14</v>
      </c>
      <c r="AC7957">
        <v>14</v>
      </c>
      <c r="AD7957" t="s">
        <v>79</v>
      </c>
      <c r="AE7957" t="s">
        <v>80</v>
      </c>
      <c r="AF7957">
        <v>40</v>
      </c>
      <c r="AG7957" s="4">
        <v>0.29166666666666669</v>
      </c>
      <c r="AH7957" s="4">
        <v>0.625</v>
      </c>
      <c r="AI7957" s="5">
        <v>14.32</v>
      </c>
      <c r="AJ7957">
        <v>21.48</v>
      </c>
      <c r="AK7957">
        <v>21.48</v>
      </c>
      <c r="AL7957" t="s">
        <v>81</v>
      </c>
      <c r="AM7957" t="s">
        <v>82</v>
      </c>
      <c r="AO7957" t="s">
        <v>83</v>
      </c>
      <c r="AR7957" t="s">
        <v>82</v>
      </c>
      <c r="AT7957" t="s">
        <v>82</v>
      </c>
      <c r="AW7957" t="s">
        <v>82</v>
      </c>
      <c r="AY7957" t="s">
        <v>19529</v>
      </c>
      <c r="AZ7957" t="s">
        <v>8050</v>
      </c>
      <c r="BA7957" t="s">
        <v>278</v>
      </c>
      <c r="BB7957">
        <v>23116</v>
      </c>
      <c r="BC7957" t="s">
        <v>79</v>
      </c>
      <c r="BH7957" t="s">
        <v>19528</v>
      </c>
      <c r="BJ7957">
        <v>810946014</v>
      </c>
    </row>
    <row r="7958" spans="1:62" x14ac:dyDescent="0.25">
      <c r="A7958" t="s">
        <v>37711</v>
      </c>
      <c r="B7958" s="2">
        <v>43591</v>
      </c>
      <c r="C7958" t="s">
        <v>63</v>
      </c>
      <c r="D7958" s="3">
        <v>43511.238944780096</v>
      </c>
      <c r="E7958" t="s">
        <v>64</v>
      </c>
      <c r="F7958" s="2">
        <v>43586</v>
      </c>
      <c r="G7958" s="2">
        <v>43769</v>
      </c>
      <c r="H7958" t="s">
        <v>37712</v>
      </c>
      <c r="J7958" t="s">
        <v>37713</v>
      </c>
      <c r="L7958" t="s">
        <v>11660</v>
      </c>
      <c r="M7958" t="s">
        <v>100</v>
      </c>
      <c r="N7958">
        <v>28379</v>
      </c>
      <c r="O7958" t="s">
        <v>70</v>
      </c>
      <c r="P7958" t="s">
        <v>67</v>
      </c>
      <c r="Q7958" t="s">
        <v>37714</v>
      </c>
      <c r="S7958" t="s">
        <v>82</v>
      </c>
      <c r="U7958" t="s">
        <v>92</v>
      </c>
      <c r="X7958" t="s">
        <v>1092</v>
      </c>
      <c r="Y7958" t="str">
        <f>"45-4011"</f>
        <v>45-4011</v>
      </c>
      <c r="Z7958" t="s">
        <v>763</v>
      </c>
      <c r="AA7958">
        <v>115310</v>
      </c>
      <c r="AB7958">
        <v>45</v>
      </c>
      <c r="AC7958">
        <v>45</v>
      </c>
      <c r="AD7958" t="s">
        <v>79</v>
      </c>
      <c r="AE7958" t="s">
        <v>80</v>
      </c>
      <c r="AF7958">
        <v>35</v>
      </c>
      <c r="AG7958" s="4">
        <v>0.33333333333333331</v>
      </c>
      <c r="AH7958" s="4">
        <v>0.625</v>
      </c>
      <c r="AI7958" s="5">
        <v>15.06</v>
      </c>
      <c r="AJ7958">
        <v>22.59</v>
      </c>
      <c r="AL7958" t="s">
        <v>81</v>
      </c>
      <c r="AM7958" t="s">
        <v>82</v>
      </c>
      <c r="AO7958" t="s">
        <v>83</v>
      </c>
      <c r="AR7958" t="s">
        <v>82</v>
      </c>
      <c r="AT7958" t="s">
        <v>82</v>
      </c>
      <c r="AW7958" t="s">
        <v>72</v>
      </c>
      <c r="AX7958">
        <v>3</v>
      </c>
      <c r="AY7958" t="s">
        <v>8048</v>
      </c>
      <c r="AZ7958" t="s">
        <v>37715</v>
      </c>
      <c r="BA7958" t="s">
        <v>298</v>
      </c>
      <c r="BB7958">
        <v>4732</v>
      </c>
      <c r="BC7958" t="s">
        <v>79</v>
      </c>
      <c r="BH7958" t="s">
        <v>37716</v>
      </c>
      <c r="BJ7958">
        <v>561925156</v>
      </c>
    </row>
    <row r="7959" spans="1:62" x14ac:dyDescent="0.25">
      <c r="A7959" t="s">
        <v>38538</v>
      </c>
      <c r="B7959" s="2">
        <v>43591</v>
      </c>
      <c r="C7959" t="s">
        <v>63</v>
      </c>
      <c r="D7959" s="3">
        <v>43544.564738043984</v>
      </c>
      <c r="E7959" t="s">
        <v>91</v>
      </c>
      <c r="H7959" t="s">
        <v>24918</v>
      </c>
      <c r="J7959" t="s">
        <v>24919</v>
      </c>
      <c r="L7959" t="s">
        <v>24920</v>
      </c>
      <c r="M7959" t="s">
        <v>192</v>
      </c>
      <c r="N7959">
        <v>55372</v>
      </c>
      <c r="O7959" t="s">
        <v>70</v>
      </c>
      <c r="Q7959" t="s">
        <v>24921</v>
      </c>
      <c r="S7959" t="s">
        <v>72</v>
      </c>
      <c r="T7959" t="s">
        <v>4389</v>
      </c>
      <c r="U7959" t="s">
        <v>4390</v>
      </c>
      <c r="V7959" t="s">
        <v>4391</v>
      </c>
      <c r="W7959" t="s">
        <v>761</v>
      </c>
      <c r="X7959" t="s">
        <v>2708</v>
      </c>
      <c r="Y7959" t="str">
        <f>"37-3011"</f>
        <v>37-3011</v>
      </c>
      <c r="Z7959" t="s">
        <v>94</v>
      </c>
      <c r="AA7959">
        <v>56173</v>
      </c>
      <c r="AB7959">
        <v>8</v>
      </c>
      <c r="AD7959" t="s">
        <v>79</v>
      </c>
      <c r="AE7959" t="s">
        <v>95</v>
      </c>
      <c r="AF7959">
        <v>40</v>
      </c>
      <c r="AG7959" s="4">
        <v>0.33333333333333331</v>
      </c>
      <c r="AH7959" s="4">
        <v>0.70833333333333337</v>
      </c>
      <c r="AI7959" s="5">
        <v>17.05</v>
      </c>
      <c r="AJ7959">
        <v>25.58</v>
      </c>
      <c r="AL7959" t="s">
        <v>81</v>
      </c>
      <c r="AM7959" t="s">
        <v>82</v>
      </c>
      <c r="AO7959" t="s">
        <v>83</v>
      </c>
      <c r="AR7959" t="s">
        <v>82</v>
      </c>
      <c r="AT7959" t="s">
        <v>82</v>
      </c>
      <c r="AW7959" t="s">
        <v>82</v>
      </c>
      <c r="AY7959" t="s">
        <v>24920</v>
      </c>
      <c r="AZ7959" t="s">
        <v>2074</v>
      </c>
      <c r="BA7959" t="s">
        <v>192</v>
      </c>
      <c r="BB7959">
        <v>55372</v>
      </c>
      <c r="BC7959" t="s">
        <v>79</v>
      </c>
      <c r="BH7959" t="s">
        <v>24919</v>
      </c>
      <c r="BJ7959">
        <v>204819226</v>
      </c>
    </row>
    <row r="7960" spans="1:62" x14ac:dyDescent="0.25">
      <c r="A7960" t="s">
        <v>38542</v>
      </c>
      <c r="B7960" s="2">
        <v>43591</v>
      </c>
      <c r="C7960" t="s">
        <v>63</v>
      </c>
      <c r="D7960" s="3">
        <v>43544.511283865744</v>
      </c>
      <c r="E7960" t="s">
        <v>282</v>
      </c>
      <c r="F7960" s="2">
        <v>43619</v>
      </c>
      <c r="G7960" s="2">
        <v>43753</v>
      </c>
      <c r="H7960" t="s">
        <v>1826</v>
      </c>
      <c r="J7960" t="s">
        <v>1827</v>
      </c>
      <c r="L7960" t="s">
        <v>1828</v>
      </c>
      <c r="M7960" t="s">
        <v>774</v>
      </c>
      <c r="N7960">
        <v>81611</v>
      </c>
      <c r="O7960" t="s">
        <v>70</v>
      </c>
      <c r="Q7960" t="s">
        <v>1829</v>
      </c>
      <c r="S7960" t="s">
        <v>72</v>
      </c>
      <c r="T7960" t="s">
        <v>1693</v>
      </c>
      <c r="U7960" t="s">
        <v>1694</v>
      </c>
      <c r="V7960" t="s">
        <v>1152</v>
      </c>
      <c r="W7960" t="s">
        <v>774</v>
      </c>
      <c r="X7960" t="s">
        <v>1830</v>
      </c>
      <c r="Y7960" t="str">
        <f>"37-2012"</f>
        <v>37-2012</v>
      </c>
      <c r="Z7960" t="s">
        <v>373</v>
      </c>
      <c r="AA7960">
        <v>713920</v>
      </c>
      <c r="AB7960">
        <v>15</v>
      </c>
      <c r="AC7960">
        <v>14</v>
      </c>
      <c r="AD7960" t="s">
        <v>79</v>
      </c>
      <c r="AE7960" t="s">
        <v>95</v>
      </c>
      <c r="AF7960">
        <v>35</v>
      </c>
      <c r="AG7960" s="4">
        <v>0.33333333333333331</v>
      </c>
      <c r="AH7960" s="4">
        <v>0.6875</v>
      </c>
      <c r="AI7960" s="6">
        <v>16</v>
      </c>
      <c r="AJ7960">
        <v>24</v>
      </c>
      <c r="AK7960">
        <v>33</v>
      </c>
      <c r="AL7960" t="s">
        <v>81</v>
      </c>
      <c r="AM7960" t="s">
        <v>82</v>
      </c>
      <c r="AO7960" t="s">
        <v>83</v>
      </c>
      <c r="AR7960" t="s">
        <v>82</v>
      </c>
      <c r="AT7960" t="s">
        <v>82</v>
      </c>
      <c r="AW7960" t="s">
        <v>72</v>
      </c>
      <c r="AX7960">
        <v>3</v>
      </c>
      <c r="AY7960" t="s">
        <v>1828</v>
      </c>
      <c r="AZ7960" t="s">
        <v>1831</v>
      </c>
      <c r="BA7960" t="s">
        <v>774</v>
      </c>
      <c r="BB7960">
        <v>81611</v>
      </c>
      <c r="BC7960" t="s">
        <v>87</v>
      </c>
      <c r="BH7960" t="s">
        <v>1827</v>
      </c>
      <c r="BJ7960">
        <v>840994002</v>
      </c>
    </row>
    <row r="7961" spans="1:62" x14ac:dyDescent="0.25">
      <c r="A7961" t="s">
        <v>30440</v>
      </c>
      <c r="B7961" s="2">
        <v>43592</v>
      </c>
      <c r="C7961" t="s">
        <v>63</v>
      </c>
      <c r="D7961" s="3">
        <v>43516.300402569446</v>
      </c>
      <c r="E7961" t="s">
        <v>64</v>
      </c>
      <c r="F7961" s="2">
        <v>43592</v>
      </c>
      <c r="G7961" s="2">
        <v>43799</v>
      </c>
      <c r="H7961" t="s">
        <v>30441</v>
      </c>
      <c r="J7961" t="s">
        <v>164</v>
      </c>
      <c r="L7961" t="s">
        <v>165</v>
      </c>
      <c r="M7961" t="s">
        <v>166</v>
      </c>
      <c r="N7961">
        <v>84096</v>
      </c>
      <c r="O7961" t="s">
        <v>70</v>
      </c>
      <c r="Q7961" t="s">
        <v>167</v>
      </c>
      <c r="S7961" t="s">
        <v>82</v>
      </c>
      <c r="U7961" t="s">
        <v>92</v>
      </c>
      <c r="X7961" t="s">
        <v>6625</v>
      </c>
      <c r="Y7961" t="str">
        <f>"37-3011"</f>
        <v>37-3011</v>
      </c>
      <c r="Z7961" t="s">
        <v>94</v>
      </c>
      <c r="AA7961">
        <v>56173</v>
      </c>
      <c r="AB7961">
        <v>10</v>
      </c>
      <c r="AC7961">
        <v>10</v>
      </c>
      <c r="AD7961" t="s">
        <v>79</v>
      </c>
      <c r="AE7961" t="s">
        <v>80</v>
      </c>
      <c r="AF7961">
        <v>40</v>
      </c>
      <c r="AG7961" s="4">
        <v>0.33333333333333331</v>
      </c>
      <c r="AH7961" s="4">
        <v>0.70833333333333337</v>
      </c>
      <c r="AI7961" s="5">
        <v>13.68</v>
      </c>
      <c r="AL7961" t="s">
        <v>81</v>
      </c>
      <c r="AM7961" t="s">
        <v>82</v>
      </c>
      <c r="AO7961" t="s">
        <v>83</v>
      </c>
      <c r="AR7961" t="s">
        <v>82</v>
      </c>
      <c r="AT7961" t="s">
        <v>82</v>
      </c>
      <c r="AW7961" t="s">
        <v>82</v>
      </c>
      <c r="AY7961" t="s">
        <v>30442</v>
      </c>
      <c r="AZ7961" t="s">
        <v>1858</v>
      </c>
      <c r="BA7961" t="s">
        <v>166</v>
      </c>
      <c r="BB7961">
        <v>84653</v>
      </c>
      <c r="BC7961" t="s">
        <v>79</v>
      </c>
      <c r="BH7961" t="s">
        <v>30443</v>
      </c>
      <c r="BJ7961">
        <v>271845160</v>
      </c>
    </row>
    <row r="7962" spans="1:62" x14ac:dyDescent="0.25">
      <c r="A7962" t="s">
        <v>37983</v>
      </c>
      <c r="B7962" s="2">
        <v>43592</v>
      </c>
      <c r="C7962" t="s">
        <v>63</v>
      </c>
      <c r="D7962" s="3">
        <v>43518.54065516204</v>
      </c>
      <c r="E7962" t="s">
        <v>64</v>
      </c>
      <c r="F7962" s="2">
        <v>43595</v>
      </c>
      <c r="G7962" s="2">
        <v>43960</v>
      </c>
      <c r="H7962" t="s">
        <v>37984</v>
      </c>
      <c r="I7962" t="s">
        <v>37985</v>
      </c>
      <c r="J7962" t="s">
        <v>37986</v>
      </c>
      <c r="L7962" t="s">
        <v>6257</v>
      </c>
      <c r="M7962" t="s">
        <v>774</v>
      </c>
      <c r="N7962">
        <v>80010</v>
      </c>
      <c r="O7962" t="s">
        <v>70</v>
      </c>
      <c r="Q7962" t="s">
        <v>37987</v>
      </c>
      <c r="R7962">
        <v>243</v>
      </c>
      <c r="S7962" t="s">
        <v>72</v>
      </c>
      <c r="T7962" t="s">
        <v>35004</v>
      </c>
      <c r="U7962" t="s">
        <v>35005</v>
      </c>
      <c r="V7962" t="s">
        <v>1152</v>
      </c>
      <c r="W7962" t="s">
        <v>774</v>
      </c>
      <c r="X7962" t="s">
        <v>37988</v>
      </c>
      <c r="Y7962" t="str">
        <f>"27-2022"</f>
        <v>27-2022</v>
      </c>
      <c r="Z7962" t="s">
        <v>184</v>
      </c>
      <c r="AA7962">
        <v>611620</v>
      </c>
      <c r="AB7962">
        <v>1</v>
      </c>
      <c r="AC7962">
        <v>1</v>
      </c>
      <c r="AD7962" t="s">
        <v>79</v>
      </c>
      <c r="AE7962" t="s">
        <v>599</v>
      </c>
      <c r="AF7962">
        <v>40</v>
      </c>
      <c r="AG7962" s="4">
        <v>0.41666666666666669</v>
      </c>
      <c r="AH7962" s="4">
        <v>0.625</v>
      </c>
      <c r="AI7962" s="5">
        <v>18.579999999999998</v>
      </c>
      <c r="AJ7962">
        <v>27.87</v>
      </c>
      <c r="AK7962">
        <v>38.22</v>
      </c>
      <c r="AL7962" t="s">
        <v>81</v>
      </c>
      <c r="AM7962" t="s">
        <v>82</v>
      </c>
      <c r="AO7962" t="s">
        <v>83</v>
      </c>
      <c r="AP7962" t="s">
        <v>37989</v>
      </c>
      <c r="AQ7962" t="s">
        <v>37990</v>
      </c>
      <c r="AR7962" t="s">
        <v>82</v>
      </c>
      <c r="AT7962" t="s">
        <v>82</v>
      </c>
      <c r="AW7962" t="s">
        <v>72</v>
      </c>
      <c r="AX7962">
        <v>48</v>
      </c>
      <c r="AY7962" t="s">
        <v>3358</v>
      </c>
      <c r="AZ7962" t="s">
        <v>3364</v>
      </c>
      <c r="BA7962" t="s">
        <v>774</v>
      </c>
      <c r="BB7962">
        <v>80234</v>
      </c>
      <c r="BC7962" t="s">
        <v>79</v>
      </c>
      <c r="BH7962" t="s">
        <v>37991</v>
      </c>
      <c r="BJ7962">
        <v>841230993</v>
      </c>
    </row>
    <row r="7963" spans="1:62" x14ac:dyDescent="0.25">
      <c r="A7963" t="s">
        <v>38107</v>
      </c>
      <c r="B7963" s="2">
        <v>43592</v>
      </c>
      <c r="C7963" t="s">
        <v>63</v>
      </c>
      <c r="D7963" s="3">
        <v>43566.417668229165</v>
      </c>
      <c r="E7963" t="s">
        <v>117</v>
      </c>
      <c r="H7963" t="s">
        <v>38108</v>
      </c>
      <c r="I7963" t="s">
        <v>38109</v>
      </c>
      <c r="J7963" t="s">
        <v>38110</v>
      </c>
      <c r="L7963" t="s">
        <v>14111</v>
      </c>
      <c r="M7963" t="s">
        <v>3857</v>
      </c>
      <c r="N7963">
        <v>59718</v>
      </c>
      <c r="O7963" t="s">
        <v>70</v>
      </c>
      <c r="Q7963" t="s">
        <v>38111</v>
      </c>
      <c r="S7963" t="s">
        <v>82</v>
      </c>
      <c r="U7963" t="s">
        <v>92</v>
      </c>
      <c r="X7963" t="s">
        <v>4449</v>
      </c>
      <c r="Y7963" t="str">
        <f>"35-2021"</f>
        <v>35-2021</v>
      </c>
      <c r="Z7963" t="s">
        <v>221</v>
      </c>
      <c r="AA7963">
        <v>7221</v>
      </c>
      <c r="AB7963">
        <v>2</v>
      </c>
      <c r="AD7963" t="s">
        <v>79</v>
      </c>
      <c r="AE7963" t="s">
        <v>599</v>
      </c>
      <c r="AF7963">
        <v>40</v>
      </c>
      <c r="AG7963" s="4">
        <v>0.47916666666666669</v>
      </c>
      <c r="AH7963" s="4">
        <v>0.72916666666666663</v>
      </c>
      <c r="AI7963" s="5">
        <v>8.5</v>
      </c>
      <c r="AJ7963">
        <v>12.75</v>
      </c>
      <c r="AK7963">
        <v>14.25</v>
      </c>
      <c r="AL7963" t="s">
        <v>81</v>
      </c>
      <c r="AM7963" t="s">
        <v>82</v>
      </c>
      <c r="AO7963" t="s">
        <v>83</v>
      </c>
      <c r="AR7963" t="s">
        <v>82</v>
      </c>
      <c r="AT7963" t="s">
        <v>82</v>
      </c>
      <c r="AW7963" t="s">
        <v>82</v>
      </c>
      <c r="AY7963" t="s">
        <v>14113</v>
      </c>
      <c r="AZ7963" t="s">
        <v>38112</v>
      </c>
      <c r="BA7963" t="s">
        <v>3857</v>
      </c>
      <c r="BB7963">
        <v>59718</v>
      </c>
      <c r="BC7963" t="s">
        <v>87</v>
      </c>
      <c r="BH7963" t="s">
        <v>38113</v>
      </c>
      <c r="BJ7963">
        <v>474675256</v>
      </c>
    </row>
    <row r="7964" spans="1:62" x14ac:dyDescent="0.25">
      <c r="A7964" t="s">
        <v>38663</v>
      </c>
      <c r="B7964" s="2">
        <v>43592</v>
      </c>
      <c r="C7964" t="s">
        <v>63</v>
      </c>
      <c r="D7964" s="3">
        <v>43553.619703692129</v>
      </c>
      <c r="E7964" t="s">
        <v>1763</v>
      </c>
      <c r="F7964" s="2">
        <v>43628</v>
      </c>
      <c r="G7964" s="2">
        <v>43830</v>
      </c>
      <c r="H7964" t="s">
        <v>38664</v>
      </c>
      <c r="J7964" t="s">
        <v>38665</v>
      </c>
      <c r="L7964" t="s">
        <v>38666</v>
      </c>
      <c r="M7964" t="s">
        <v>714</v>
      </c>
      <c r="N7964">
        <v>70471</v>
      </c>
      <c r="O7964" t="s">
        <v>70</v>
      </c>
      <c r="Q7964" t="s">
        <v>38667</v>
      </c>
      <c r="S7964" t="s">
        <v>82</v>
      </c>
      <c r="U7964" t="s">
        <v>92</v>
      </c>
      <c r="X7964" t="s">
        <v>38668</v>
      </c>
      <c r="Y7964" t="str">
        <f>"37-3011"</f>
        <v>37-3011</v>
      </c>
      <c r="Z7964" t="s">
        <v>94</v>
      </c>
      <c r="AA7964">
        <v>561730</v>
      </c>
      <c r="AB7964">
        <v>39</v>
      </c>
      <c r="AC7964">
        <v>39</v>
      </c>
      <c r="AD7964" t="s">
        <v>79</v>
      </c>
      <c r="AE7964" t="s">
        <v>80</v>
      </c>
      <c r="AF7964">
        <v>40</v>
      </c>
      <c r="AG7964" s="4">
        <v>0.3125</v>
      </c>
      <c r="AH7964" s="4">
        <v>0.66666666666666663</v>
      </c>
      <c r="AI7964" s="5">
        <v>14.19</v>
      </c>
      <c r="AJ7964">
        <v>0</v>
      </c>
      <c r="AK7964">
        <v>0</v>
      </c>
      <c r="AL7964" t="s">
        <v>81</v>
      </c>
      <c r="AM7964" t="s">
        <v>82</v>
      </c>
      <c r="AO7964" t="s">
        <v>83</v>
      </c>
      <c r="AP7964" t="s">
        <v>683</v>
      </c>
      <c r="AQ7964" t="s">
        <v>683</v>
      </c>
      <c r="AR7964" t="s">
        <v>82</v>
      </c>
      <c r="AT7964" t="s">
        <v>82</v>
      </c>
      <c r="AW7964" t="s">
        <v>82</v>
      </c>
      <c r="AY7964" t="s">
        <v>11093</v>
      </c>
      <c r="AZ7964" t="s">
        <v>6730</v>
      </c>
      <c r="BA7964" t="s">
        <v>714</v>
      </c>
      <c r="BB7964">
        <v>70471</v>
      </c>
      <c r="BC7964" t="s">
        <v>79</v>
      </c>
      <c r="BH7964" t="s">
        <v>38669</v>
      </c>
      <c r="BJ7964">
        <v>824268777</v>
      </c>
    </row>
    <row r="7965" spans="1:62" x14ac:dyDescent="0.25">
      <c r="A7965" t="s">
        <v>38771</v>
      </c>
      <c r="B7965" s="2">
        <v>43592</v>
      </c>
      <c r="C7965" t="s">
        <v>63</v>
      </c>
      <c r="D7965" s="3">
        <v>43567.610281365742</v>
      </c>
      <c r="E7965" t="s">
        <v>117</v>
      </c>
      <c r="H7965" t="s">
        <v>38772</v>
      </c>
      <c r="I7965" t="s">
        <v>38773</v>
      </c>
      <c r="J7965" t="s">
        <v>38774</v>
      </c>
      <c r="L7965" t="s">
        <v>38775</v>
      </c>
      <c r="M7965" t="s">
        <v>761</v>
      </c>
      <c r="N7965">
        <v>30501</v>
      </c>
      <c r="O7965" t="s">
        <v>70</v>
      </c>
      <c r="Q7965" t="s">
        <v>38776</v>
      </c>
      <c r="S7965" t="s">
        <v>82</v>
      </c>
      <c r="U7965" t="s">
        <v>92</v>
      </c>
      <c r="X7965" t="s">
        <v>37516</v>
      </c>
      <c r="Y7965" t="str">
        <f>"51-3022"</f>
        <v>51-3022</v>
      </c>
      <c r="Z7965" t="s">
        <v>865</v>
      </c>
      <c r="AA7965">
        <v>5613</v>
      </c>
      <c r="AB7965">
        <v>80</v>
      </c>
      <c r="AD7965" t="s">
        <v>79</v>
      </c>
      <c r="AE7965" t="s">
        <v>95</v>
      </c>
      <c r="AF7965">
        <v>35</v>
      </c>
      <c r="AG7965" s="4">
        <v>0.33333333333333331</v>
      </c>
      <c r="AH7965" s="4">
        <v>0.70833333333333337</v>
      </c>
      <c r="AI7965" s="5">
        <v>11.55</v>
      </c>
      <c r="AJ7965">
        <v>17.32</v>
      </c>
      <c r="AL7965" t="s">
        <v>81</v>
      </c>
      <c r="AM7965" t="s">
        <v>82</v>
      </c>
      <c r="AO7965" t="s">
        <v>83</v>
      </c>
      <c r="AR7965" t="s">
        <v>82</v>
      </c>
      <c r="AT7965" t="s">
        <v>82</v>
      </c>
      <c r="AW7965" t="s">
        <v>82</v>
      </c>
      <c r="AY7965" t="s">
        <v>38777</v>
      </c>
      <c r="AZ7965" t="s">
        <v>1588</v>
      </c>
      <c r="BA7965" t="s">
        <v>761</v>
      </c>
      <c r="BB7965">
        <v>30517</v>
      </c>
      <c r="BC7965" t="s">
        <v>87</v>
      </c>
      <c r="BH7965" t="s">
        <v>38778</v>
      </c>
      <c r="BJ7965">
        <v>813513667</v>
      </c>
    </row>
    <row r="7966" spans="1:62" x14ac:dyDescent="0.25">
      <c r="A7966" t="s">
        <v>38803</v>
      </c>
      <c r="B7966" s="2">
        <v>43592</v>
      </c>
      <c r="C7966" t="s">
        <v>63</v>
      </c>
      <c r="D7966" s="3">
        <v>43573.464705358798</v>
      </c>
      <c r="E7966" t="s">
        <v>91</v>
      </c>
      <c r="H7966" t="s">
        <v>38804</v>
      </c>
      <c r="I7966" t="s">
        <v>67</v>
      </c>
      <c r="J7966" t="s">
        <v>38805</v>
      </c>
      <c r="K7966" t="s">
        <v>67</v>
      </c>
      <c r="L7966" t="s">
        <v>664</v>
      </c>
      <c r="M7966" t="s">
        <v>105</v>
      </c>
      <c r="N7966">
        <v>78542</v>
      </c>
      <c r="O7966" t="s">
        <v>70</v>
      </c>
      <c r="Q7966" t="s">
        <v>38806</v>
      </c>
      <c r="S7966" t="s">
        <v>72</v>
      </c>
      <c r="T7966" t="s">
        <v>38807</v>
      </c>
      <c r="U7966" t="s">
        <v>38808</v>
      </c>
      <c r="V7966" t="s">
        <v>3425</v>
      </c>
      <c r="W7966" t="s">
        <v>105</v>
      </c>
      <c r="X7966" t="s">
        <v>1008</v>
      </c>
      <c r="Y7966" t="str">
        <f>"51-4121"</f>
        <v>51-4121</v>
      </c>
      <c r="Z7966" t="s">
        <v>993</v>
      </c>
      <c r="AA7966">
        <v>4247</v>
      </c>
      <c r="AB7966">
        <v>1</v>
      </c>
      <c r="AD7966" t="s">
        <v>79</v>
      </c>
      <c r="AE7966" t="s">
        <v>80</v>
      </c>
      <c r="AF7966">
        <v>40</v>
      </c>
      <c r="AG7966" s="4">
        <v>0.33333333333333331</v>
      </c>
      <c r="AH7966" s="4">
        <v>0.70833333333333337</v>
      </c>
      <c r="AI7966" s="5">
        <v>17.920000000000002</v>
      </c>
      <c r="AL7966" t="s">
        <v>81</v>
      </c>
      <c r="AM7966" t="s">
        <v>82</v>
      </c>
      <c r="AO7966" t="s">
        <v>83</v>
      </c>
      <c r="AP7966" t="s">
        <v>67</v>
      </c>
      <c r="AQ7966" t="s">
        <v>67</v>
      </c>
      <c r="AR7966" t="s">
        <v>82</v>
      </c>
      <c r="AT7966" t="s">
        <v>82</v>
      </c>
      <c r="AW7966" t="s">
        <v>72</v>
      </c>
      <c r="AX7966">
        <v>60</v>
      </c>
      <c r="AY7966" t="s">
        <v>664</v>
      </c>
      <c r="AZ7966" t="s">
        <v>665</v>
      </c>
      <c r="BA7966" t="s">
        <v>105</v>
      </c>
      <c r="BB7966">
        <v>78542</v>
      </c>
      <c r="BC7966" t="s">
        <v>87</v>
      </c>
      <c r="BH7966" t="s">
        <v>38805</v>
      </c>
      <c r="BJ7966">
        <v>341979676</v>
      </c>
    </row>
    <row r="7967" spans="1:62" x14ac:dyDescent="0.25">
      <c r="A7967" t="s">
        <v>17236</v>
      </c>
      <c r="B7967" s="2">
        <v>43593</v>
      </c>
      <c r="C7967" t="s">
        <v>63</v>
      </c>
      <c r="D7967" s="3">
        <v>43494.26993052083</v>
      </c>
      <c r="E7967" t="s">
        <v>91</v>
      </c>
      <c r="H7967" t="s">
        <v>17237</v>
      </c>
      <c r="J7967" t="s">
        <v>17238</v>
      </c>
      <c r="L7967" t="s">
        <v>17239</v>
      </c>
      <c r="M7967" t="s">
        <v>2367</v>
      </c>
      <c r="N7967">
        <v>29671</v>
      </c>
      <c r="O7967" t="s">
        <v>70</v>
      </c>
      <c r="Q7967" t="s">
        <v>17240</v>
      </c>
      <c r="S7967" t="s">
        <v>72</v>
      </c>
      <c r="T7967" t="s">
        <v>17241</v>
      </c>
      <c r="U7967" t="s">
        <v>17242</v>
      </c>
      <c r="V7967" t="s">
        <v>1753</v>
      </c>
      <c r="W7967" t="s">
        <v>761</v>
      </c>
      <c r="X7967" t="s">
        <v>17243</v>
      </c>
      <c r="Y7967" t="str">
        <f>"37-3011"</f>
        <v>37-3011</v>
      </c>
      <c r="Z7967" t="s">
        <v>94</v>
      </c>
      <c r="AA7967">
        <v>561730</v>
      </c>
      <c r="AB7967">
        <v>4</v>
      </c>
      <c r="AD7967" t="s">
        <v>79</v>
      </c>
      <c r="AE7967" t="s">
        <v>80</v>
      </c>
      <c r="AF7967">
        <v>40</v>
      </c>
      <c r="AG7967" s="4">
        <v>0.375</v>
      </c>
      <c r="AH7967" s="4">
        <v>0.70833333333333337</v>
      </c>
      <c r="AI7967" s="5">
        <v>12.15</v>
      </c>
      <c r="AL7967" t="s">
        <v>81</v>
      </c>
      <c r="AM7967" t="s">
        <v>82</v>
      </c>
      <c r="AO7967" t="s">
        <v>83</v>
      </c>
      <c r="AP7967" t="s">
        <v>67</v>
      </c>
      <c r="AQ7967" t="s">
        <v>67</v>
      </c>
      <c r="AR7967" t="s">
        <v>82</v>
      </c>
      <c r="AT7967" t="s">
        <v>72</v>
      </c>
      <c r="AU7967">
        <v>1</v>
      </c>
      <c r="AV7967" t="s">
        <v>17244</v>
      </c>
      <c r="AW7967" t="s">
        <v>82</v>
      </c>
      <c r="AY7967" t="s">
        <v>17245</v>
      </c>
      <c r="AZ7967" t="s">
        <v>17245</v>
      </c>
      <c r="BA7967" t="s">
        <v>2367</v>
      </c>
      <c r="BB7967">
        <v>29671</v>
      </c>
      <c r="BC7967" t="s">
        <v>79</v>
      </c>
      <c r="BH7967" t="s">
        <v>17246</v>
      </c>
      <c r="BJ7967">
        <v>273513055</v>
      </c>
    </row>
    <row r="7968" spans="1:62" x14ac:dyDescent="0.25">
      <c r="A7968" t="s">
        <v>37850</v>
      </c>
      <c r="B7968" s="2">
        <v>43593</v>
      </c>
      <c r="C7968" t="s">
        <v>63</v>
      </c>
      <c r="D7968" s="3">
        <v>43571.64012394676</v>
      </c>
      <c r="E7968" t="s">
        <v>117</v>
      </c>
      <c r="H7968" t="s">
        <v>37851</v>
      </c>
      <c r="I7968">
        <v>0</v>
      </c>
      <c r="J7968" t="s">
        <v>37852</v>
      </c>
      <c r="K7968">
        <v>0</v>
      </c>
      <c r="L7968" t="s">
        <v>37853</v>
      </c>
      <c r="M7968" t="s">
        <v>649</v>
      </c>
      <c r="N7968">
        <v>85614</v>
      </c>
      <c r="O7968" t="s">
        <v>70</v>
      </c>
      <c r="P7968">
        <v>0</v>
      </c>
      <c r="Q7968" t="s">
        <v>37854</v>
      </c>
      <c r="S7968" t="s">
        <v>82</v>
      </c>
      <c r="U7968" t="s">
        <v>92</v>
      </c>
      <c r="X7968" t="s">
        <v>37855</v>
      </c>
      <c r="Y7968" t="str">
        <f>"39-9011"</f>
        <v>39-9011</v>
      </c>
      <c r="Z7968" t="s">
        <v>893</v>
      </c>
      <c r="AA7968">
        <v>814110</v>
      </c>
      <c r="AB7968">
        <v>1</v>
      </c>
      <c r="AD7968" t="s">
        <v>79</v>
      </c>
      <c r="AE7968" t="s">
        <v>599</v>
      </c>
      <c r="AF7968">
        <v>40</v>
      </c>
      <c r="AG7968" s="4">
        <v>0.375</v>
      </c>
      <c r="AH7968" s="4">
        <v>0.70833333333333337</v>
      </c>
      <c r="AI7968" s="5">
        <v>11.55</v>
      </c>
      <c r="AJ7968">
        <v>0</v>
      </c>
      <c r="AK7968">
        <v>0</v>
      </c>
      <c r="AL7968" t="s">
        <v>81</v>
      </c>
      <c r="AM7968" t="s">
        <v>82</v>
      </c>
      <c r="AO7968" t="s">
        <v>213</v>
      </c>
      <c r="AP7968" t="s">
        <v>67</v>
      </c>
      <c r="AQ7968" t="s">
        <v>67</v>
      </c>
      <c r="AR7968" t="s">
        <v>82</v>
      </c>
      <c r="AT7968" t="s">
        <v>82</v>
      </c>
      <c r="AW7968" t="s">
        <v>72</v>
      </c>
      <c r="AX7968">
        <v>36</v>
      </c>
      <c r="AY7968" t="s">
        <v>37853</v>
      </c>
      <c r="AZ7968" t="s">
        <v>37856</v>
      </c>
      <c r="BA7968" t="s">
        <v>649</v>
      </c>
      <c r="BB7968">
        <v>85614</v>
      </c>
      <c r="BC7968" t="s">
        <v>87</v>
      </c>
      <c r="BH7968" t="s">
        <v>37857</v>
      </c>
      <c r="BJ7968">
        <v>833206484</v>
      </c>
    </row>
    <row r="7969" spans="1:62" x14ac:dyDescent="0.25">
      <c r="A7969" t="s">
        <v>161</v>
      </c>
      <c r="B7969" s="2">
        <v>43594</v>
      </c>
      <c r="C7969" t="s">
        <v>63</v>
      </c>
      <c r="D7969" s="3">
        <v>43525.43562971065</v>
      </c>
      <c r="E7969" t="s">
        <v>117</v>
      </c>
      <c r="H7969" t="s">
        <v>162</v>
      </c>
      <c r="I7969" t="s">
        <v>163</v>
      </c>
      <c r="J7969" t="s">
        <v>164</v>
      </c>
      <c r="L7969" t="s">
        <v>165</v>
      </c>
      <c r="M7969" t="s">
        <v>166</v>
      </c>
      <c r="N7969">
        <v>84096</v>
      </c>
      <c r="O7969" t="s">
        <v>70</v>
      </c>
      <c r="Q7969" t="s">
        <v>167</v>
      </c>
      <c r="S7969" t="s">
        <v>72</v>
      </c>
      <c r="T7969" t="s">
        <v>168</v>
      </c>
      <c r="U7969" t="s">
        <v>169</v>
      </c>
      <c r="V7969" t="s">
        <v>170</v>
      </c>
      <c r="W7969" t="s">
        <v>166</v>
      </c>
      <c r="X7969" t="s">
        <v>171</v>
      </c>
      <c r="Y7969" t="str">
        <f>"37-3011"</f>
        <v>37-3011</v>
      </c>
      <c r="Z7969" t="s">
        <v>94</v>
      </c>
      <c r="AA7969">
        <v>561730</v>
      </c>
      <c r="AB7969">
        <v>10</v>
      </c>
      <c r="AD7969" t="s">
        <v>79</v>
      </c>
      <c r="AE7969" t="s">
        <v>80</v>
      </c>
      <c r="AF7969">
        <v>40</v>
      </c>
      <c r="AG7969" s="4">
        <v>0.33333333333333331</v>
      </c>
      <c r="AH7969" s="4">
        <v>0.70833333333333337</v>
      </c>
      <c r="AI7969" s="5">
        <v>13.68</v>
      </c>
      <c r="AL7969" t="s">
        <v>81</v>
      </c>
      <c r="AM7969" t="s">
        <v>82</v>
      </c>
      <c r="AO7969" t="s">
        <v>83</v>
      </c>
      <c r="AP7969" t="s">
        <v>67</v>
      </c>
      <c r="AQ7969" t="s">
        <v>67</v>
      </c>
      <c r="AR7969" t="s">
        <v>82</v>
      </c>
      <c r="AT7969" t="s">
        <v>82</v>
      </c>
      <c r="AW7969" t="s">
        <v>72</v>
      </c>
      <c r="AX7969">
        <v>12</v>
      </c>
      <c r="AY7969" t="s">
        <v>165</v>
      </c>
      <c r="AZ7969" t="s">
        <v>172</v>
      </c>
      <c r="BA7969" t="s">
        <v>166</v>
      </c>
      <c r="BB7969">
        <v>84096</v>
      </c>
      <c r="BC7969" t="s">
        <v>79</v>
      </c>
      <c r="BH7969" t="s">
        <v>164</v>
      </c>
      <c r="BJ7969">
        <v>271845160</v>
      </c>
    </row>
    <row r="7970" spans="1:62" x14ac:dyDescent="0.25">
      <c r="A7970" t="s">
        <v>36553</v>
      </c>
      <c r="B7970" s="2">
        <v>43594</v>
      </c>
      <c r="C7970" t="s">
        <v>63</v>
      </c>
      <c r="D7970" s="3">
        <v>43515.615560081016</v>
      </c>
      <c r="E7970" t="s">
        <v>117</v>
      </c>
      <c r="H7970" t="s">
        <v>36554</v>
      </c>
      <c r="I7970" t="s">
        <v>36554</v>
      </c>
      <c r="J7970" t="s">
        <v>36555</v>
      </c>
      <c r="L7970" t="s">
        <v>20698</v>
      </c>
      <c r="M7970" t="s">
        <v>323</v>
      </c>
      <c r="N7970">
        <v>95651</v>
      </c>
      <c r="O7970" t="s">
        <v>70</v>
      </c>
      <c r="Q7970" t="s">
        <v>36556</v>
      </c>
      <c r="S7970" t="s">
        <v>82</v>
      </c>
      <c r="U7970" t="s">
        <v>92</v>
      </c>
      <c r="X7970" t="s">
        <v>36557</v>
      </c>
      <c r="Y7970" t="str">
        <f>"39-7011"</f>
        <v>39-7011</v>
      </c>
      <c r="Z7970" t="s">
        <v>9565</v>
      </c>
      <c r="AA7970">
        <v>487210</v>
      </c>
      <c r="AB7970">
        <v>2</v>
      </c>
      <c r="AD7970" t="s">
        <v>79</v>
      </c>
      <c r="AE7970" t="s">
        <v>80</v>
      </c>
      <c r="AF7970">
        <v>20</v>
      </c>
      <c r="AG7970" s="4">
        <v>0.33333333333333331</v>
      </c>
      <c r="AH7970" s="4">
        <v>0.70833333333333337</v>
      </c>
      <c r="AI7970" s="6">
        <v>20</v>
      </c>
      <c r="AL7970" t="s">
        <v>81</v>
      </c>
      <c r="AM7970" t="s">
        <v>72</v>
      </c>
      <c r="AN7970">
        <v>6</v>
      </c>
      <c r="AO7970" t="s">
        <v>213</v>
      </c>
      <c r="AP7970" t="s">
        <v>36558</v>
      </c>
      <c r="AQ7970" t="s">
        <v>36559</v>
      </c>
      <c r="AR7970" t="s">
        <v>82</v>
      </c>
      <c r="AT7970" t="s">
        <v>72</v>
      </c>
      <c r="AU7970">
        <v>12</v>
      </c>
      <c r="AV7970" t="s">
        <v>36560</v>
      </c>
      <c r="AW7970" t="s">
        <v>72</v>
      </c>
      <c r="AX7970">
        <v>12</v>
      </c>
      <c r="AY7970" t="s">
        <v>20698</v>
      </c>
      <c r="AZ7970" t="s">
        <v>5009</v>
      </c>
      <c r="BA7970" t="s">
        <v>323</v>
      </c>
      <c r="BB7970">
        <v>95651</v>
      </c>
      <c r="BC7970" t="s">
        <v>87</v>
      </c>
      <c r="BH7970" t="s">
        <v>36555</v>
      </c>
      <c r="BJ7970">
        <v>500014511</v>
      </c>
    </row>
    <row r="7971" spans="1:62" x14ac:dyDescent="0.25">
      <c r="A7971" t="s">
        <v>37948</v>
      </c>
      <c r="B7971" s="2">
        <v>43594</v>
      </c>
      <c r="C7971" t="s">
        <v>63</v>
      </c>
      <c r="D7971" s="3">
        <v>43567.481076689815</v>
      </c>
      <c r="E7971" t="s">
        <v>117</v>
      </c>
      <c r="H7971" t="s">
        <v>37949</v>
      </c>
      <c r="J7971" t="s">
        <v>37950</v>
      </c>
      <c r="K7971" t="s">
        <v>37951</v>
      </c>
      <c r="L7971" t="s">
        <v>1576</v>
      </c>
      <c r="M7971" t="s">
        <v>783</v>
      </c>
      <c r="N7971">
        <v>44202</v>
      </c>
      <c r="O7971" t="s">
        <v>70</v>
      </c>
      <c r="Q7971" t="s">
        <v>37952</v>
      </c>
      <c r="S7971" t="s">
        <v>82</v>
      </c>
      <c r="U7971" t="s">
        <v>92</v>
      </c>
      <c r="X7971" t="s">
        <v>94</v>
      </c>
      <c r="Y7971" t="str">
        <f>"37-3011"</f>
        <v>37-3011</v>
      </c>
      <c r="Z7971" t="s">
        <v>94</v>
      </c>
      <c r="AA7971">
        <v>56173</v>
      </c>
      <c r="AB7971">
        <v>4</v>
      </c>
      <c r="AD7971" t="s">
        <v>79</v>
      </c>
      <c r="AE7971" t="s">
        <v>80</v>
      </c>
      <c r="AF7971">
        <v>40</v>
      </c>
      <c r="AG7971" s="4">
        <v>0.33333333333333331</v>
      </c>
      <c r="AH7971" s="4">
        <v>0.6875</v>
      </c>
      <c r="AI7971" s="5">
        <v>13.18</v>
      </c>
      <c r="AJ7971">
        <v>19.77</v>
      </c>
      <c r="AL7971" t="s">
        <v>81</v>
      </c>
      <c r="AM7971" t="s">
        <v>82</v>
      </c>
      <c r="AO7971" t="s">
        <v>83</v>
      </c>
      <c r="AR7971" t="s">
        <v>82</v>
      </c>
      <c r="AT7971" t="s">
        <v>82</v>
      </c>
      <c r="AW7971" t="s">
        <v>82</v>
      </c>
      <c r="AY7971" t="s">
        <v>37953</v>
      </c>
      <c r="AZ7971" t="s">
        <v>12773</v>
      </c>
      <c r="BA7971" t="s">
        <v>783</v>
      </c>
      <c r="BB7971">
        <v>44266</v>
      </c>
      <c r="BC7971" t="s">
        <v>79</v>
      </c>
      <c r="BH7971" t="s">
        <v>37954</v>
      </c>
      <c r="BJ7971">
        <v>352325071</v>
      </c>
    </row>
    <row r="7972" spans="1:62" x14ac:dyDescent="0.25">
      <c r="A7972" t="s">
        <v>38555</v>
      </c>
      <c r="B7972" s="2">
        <v>43594</v>
      </c>
      <c r="C7972" t="s">
        <v>63</v>
      </c>
      <c r="D7972" s="3">
        <v>43546.753981909722</v>
      </c>
      <c r="E7972" t="s">
        <v>64</v>
      </c>
      <c r="F7972" s="2">
        <v>43621</v>
      </c>
      <c r="G7972" s="2">
        <v>43814</v>
      </c>
      <c r="H7972" t="s">
        <v>27031</v>
      </c>
      <c r="J7972" t="s">
        <v>27032</v>
      </c>
      <c r="L7972" t="s">
        <v>27033</v>
      </c>
      <c r="M7972" t="s">
        <v>745</v>
      </c>
      <c r="N7972">
        <v>67226</v>
      </c>
      <c r="O7972" t="s">
        <v>70</v>
      </c>
      <c r="Q7972" t="s">
        <v>27034</v>
      </c>
      <c r="S7972" t="s">
        <v>82</v>
      </c>
      <c r="U7972" t="s">
        <v>92</v>
      </c>
      <c r="X7972" t="s">
        <v>1178</v>
      </c>
      <c r="Y7972" t="str">
        <f>"47-2061"</f>
        <v>47-2061</v>
      </c>
      <c r="Z7972" t="s">
        <v>326</v>
      </c>
      <c r="AA7972">
        <v>238310</v>
      </c>
      <c r="AB7972">
        <v>20</v>
      </c>
      <c r="AC7972">
        <v>20</v>
      </c>
      <c r="AD7972" t="s">
        <v>79</v>
      </c>
      <c r="AE7972" t="s">
        <v>95</v>
      </c>
      <c r="AF7972">
        <v>40</v>
      </c>
      <c r="AG7972" s="4">
        <v>0.29166666666666669</v>
      </c>
      <c r="AH7972" s="4">
        <v>0.625</v>
      </c>
      <c r="AI7972" s="5">
        <v>14.61</v>
      </c>
      <c r="AJ7972">
        <v>21.92</v>
      </c>
      <c r="AK7972">
        <v>21.92</v>
      </c>
      <c r="AL7972" t="s">
        <v>81</v>
      </c>
      <c r="AM7972" t="s">
        <v>82</v>
      </c>
      <c r="AO7972" t="s">
        <v>83</v>
      </c>
      <c r="AR7972" t="s">
        <v>82</v>
      </c>
      <c r="AT7972" t="s">
        <v>82</v>
      </c>
      <c r="AW7972" t="s">
        <v>72</v>
      </c>
      <c r="AX7972">
        <v>3</v>
      </c>
      <c r="AY7972" t="s">
        <v>27035</v>
      </c>
      <c r="AZ7972" t="s">
        <v>748</v>
      </c>
      <c r="BA7972" t="s">
        <v>745</v>
      </c>
      <c r="BB7972">
        <v>67226</v>
      </c>
      <c r="BC7972" t="s">
        <v>79</v>
      </c>
      <c r="BH7972" t="s">
        <v>27036</v>
      </c>
      <c r="BJ7972">
        <v>464059389</v>
      </c>
    </row>
    <row r="7973" spans="1:62" x14ac:dyDescent="0.25">
      <c r="A7973" t="s">
        <v>38738</v>
      </c>
      <c r="B7973" s="2">
        <v>43594</v>
      </c>
      <c r="C7973" t="s">
        <v>63</v>
      </c>
      <c r="D7973" s="3">
        <v>43563.44199846065</v>
      </c>
      <c r="E7973" t="s">
        <v>64</v>
      </c>
      <c r="F7973" s="2">
        <v>43638</v>
      </c>
      <c r="G7973" s="2">
        <v>43814</v>
      </c>
      <c r="H7973" t="s">
        <v>27495</v>
      </c>
      <c r="J7973" t="s">
        <v>27496</v>
      </c>
      <c r="L7973" t="s">
        <v>710</v>
      </c>
      <c r="M7973" t="s">
        <v>192</v>
      </c>
      <c r="N7973">
        <v>55021</v>
      </c>
      <c r="O7973" t="s">
        <v>70</v>
      </c>
      <c r="Q7973" t="s">
        <v>27497</v>
      </c>
      <c r="S7973" t="s">
        <v>72</v>
      </c>
      <c r="T7973" t="s">
        <v>27498</v>
      </c>
      <c r="U7973" t="s">
        <v>27499</v>
      </c>
      <c r="V7973" t="s">
        <v>25885</v>
      </c>
      <c r="W7973" t="s">
        <v>192</v>
      </c>
      <c r="X7973" t="s">
        <v>106</v>
      </c>
      <c r="Y7973" t="str">
        <f>"37-3011"</f>
        <v>37-3011</v>
      </c>
      <c r="Z7973" t="s">
        <v>94</v>
      </c>
      <c r="AA7973">
        <v>561730</v>
      </c>
      <c r="AB7973">
        <v>20</v>
      </c>
      <c r="AC7973">
        <v>20</v>
      </c>
      <c r="AD7973" t="s">
        <v>79</v>
      </c>
      <c r="AE7973" t="s">
        <v>80</v>
      </c>
      <c r="AF7973">
        <v>40</v>
      </c>
      <c r="AG7973" s="4">
        <v>0.29166666666666669</v>
      </c>
      <c r="AH7973" s="4">
        <v>0.64583333333333337</v>
      </c>
      <c r="AI7973" s="5">
        <v>17.05</v>
      </c>
      <c r="AJ7973">
        <v>25.58</v>
      </c>
      <c r="AK7973">
        <v>25.58</v>
      </c>
      <c r="AL7973" t="s">
        <v>81</v>
      </c>
      <c r="AM7973" t="s">
        <v>82</v>
      </c>
      <c r="AO7973" t="s">
        <v>83</v>
      </c>
      <c r="AP7973" t="s">
        <v>67</v>
      </c>
      <c r="AQ7973" t="s">
        <v>67</v>
      </c>
      <c r="AR7973" t="s">
        <v>82</v>
      </c>
      <c r="AT7973" t="s">
        <v>82</v>
      </c>
      <c r="AW7973" t="s">
        <v>82</v>
      </c>
      <c r="AY7973" t="s">
        <v>710</v>
      </c>
      <c r="AZ7973" t="s">
        <v>27500</v>
      </c>
      <c r="BA7973" t="s">
        <v>192</v>
      </c>
      <c r="BB7973">
        <v>55021</v>
      </c>
      <c r="BC7973" t="s">
        <v>79</v>
      </c>
      <c r="BH7973" t="s">
        <v>27496</v>
      </c>
      <c r="BJ7973">
        <v>272492979</v>
      </c>
    </row>
    <row r="7974" spans="1:62" x14ac:dyDescent="0.25">
      <c r="A7974" t="s">
        <v>38784</v>
      </c>
      <c r="B7974" s="2">
        <v>43594</v>
      </c>
      <c r="C7974" t="s">
        <v>63</v>
      </c>
      <c r="D7974" s="3">
        <v>43570.405403032404</v>
      </c>
      <c r="E7974" t="s">
        <v>117</v>
      </c>
      <c r="H7974" t="s">
        <v>36229</v>
      </c>
      <c r="J7974" t="s">
        <v>36230</v>
      </c>
      <c r="L7974" t="s">
        <v>13965</v>
      </c>
      <c r="M7974" t="s">
        <v>226</v>
      </c>
      <c r="N7974">
        <v>48116</v>
      </c>
      <c r="O7974" t="s">
        <v>70</v>
      </c>
      <c r="Q7974" t="s">
        <v>36231</v>
      </c>
      <c r="S7974" t="s">
        <v>72</v>
      </c>
      <c r="T7974" t="s">
        <v>36232</v>
      </c>
      <c r="U7974" t="s">
        <v>36233</v>
      </c>
      <c r="V7974" t="s">
        <v>795</v>
      </c>
      <c r="W7974" t="s">
        <v>105</v>
      </c>
      <c r="X7974" t="s">
        <v>1197</v>
      </c>
      <c r="Y7974" t="str">
        <f>"47-2061"</f>
        <v>47-2061</v>
      </c>
      <c r="Z7974" t="s">
        <v>326</v>
      </c>
      <c r="AA7974">
        <v>238140</v>
      </c>
      <c r="AB7974">
        <v>12</v>
      </c>
      <c r="AD7974" t="s">
        <v>79</v>
      </c>
      <c r="AE7974" t="s">
        <v>95</v>
      </c>
      <c r="AF7974">
        <v>40</v>
      </c>
      <c r="AG7974" s="4">
        <v>0.33333333333333331</v>
      </c>
      <c r="AH7974" s="4">
        <v>0.70833333333333337</v>
      </c>
      <c r="AI7974" s="5">
        <v>19.38</v>
      </c>
      <c r="AJ7974">
        <v>29.07</v>
      </c>
      <c r="AM7974" t="s">
        <v>82</v>
      </c>
      <c r="AO7974" t="s">
        <v>83</v>
      </c>
      <c r="AR7974" t="s">
        <v>82</v>
      </c>
      <c r="AT7974" t="s">
        <v>82</v>
      </c>
      <c r="AW7974" t="s">
        <v>82</v>
      </c>
      <c r="AY7974" t="s">
        <v>13965</v>
      </c>
      <c r="AZ7974" t="s">
        <v>5783</v>
      </c>
      <c r="BA7974" t="s">
        <v>226</v>
      </c>
      <c r="BB7974">
        <v>48116</v>
      </c>
      <c r="BC7974" t="s">
        <v>87</v>
      </c>
      <c r="BD7974" t="s">
        <v>67</v>
      </c>
      <c r="BE7974" t="s">
        <v>67</v>
      </c>
      <c r="BH7974" t="s">
        <v>36230</v>
      </c>
      <c r="BJ7974">
        <v>382462571</v>
      </c>
    </row>
    <row r="7975" spans="1:62" x14ac:dyDescent="0.25">
      <c r="A7975" t="s">
        <v>38886</v>
      </c>
      <c r="B7975" s="2">
        <v>43595</v>
      </c>
      <c r="C7975" t="s">
        <v>63</v>
      </c>
      <c r="D7975" s="3">
        <v>43587.887425138892</v>
      </c>
      <c r="E7975" t="s">
        <v>91</v>
      </c>
      <c r="H7975" t="s">
        <v>38881</v>
      </c>
      <c r="J7975" t="s">
        <v>38882</v>
      </c>
      <c r="L7975" t="s">
        <v>1418</v>
      </c>
      <c r="M7975" t="s">
        <v>714</v>
      </c>
      <c r="N7975">
        <v>70538</v>
      </c>
      <c r="O7975" t="s">
        <v>70</v>
      </c>
      <c r="Q7975" t="s">
        <v>38883</v>
      </c>
      <c r="S7975" t="s">
        <v>72</v>
      </c>
      <c r="T7975" t="s">
        <v>31859</v>
      </c>
      <c r="U7975" t="s">
        <v>31860</v>
      </c>
      <c r="V7975" t="s">
        <v>20716</v>
      </c>
      <c r="W7975" t="s">
        <v>714</v>
      </c>
      <c r="X7975" t="s">
        <v>38874</v>
      </c>
      <c r="Y7975" t="str">
        <f>"51-3093"</f>
        <v>51-3093</v>
      </c>
      <c r="Z7975" t="s">
        <v>2561</v>
      </c>
      <c r="AA7975">
        <v>311311</v>
      </c>
      <c r="AB7975">
        <v>9</v>
      </c>
      <c r="AD7975" t="s">
        <v>79</v>
      </c>
      <c r="AE7975" t="s">
        <v>80</v>
      </c>
      <c r="AF7975">
        <v>48</v>
      </c>
      <c r="AG7975" s="4">
        <v>0.29166666666666669</v>
      </c>
      <c r="AH7975" s="4">
        <v>0.625</v>
      </c>
      <c r="AI7975" s="5">
        <v>9.89</v>
      </c>
      <c r="AJ7975">
        <v>14.84</v>
      </c>
      <c r="AL7975" t="s">
        <v>81</v>
      </c>
      <c r="AM7975" t="s">
        <v>82</v>
      </c>
      <c r="AO7975" t="s">
        <v>83</v>
      </c>
      <c r="AP7975" t="s">
        <v>67</v>
      </c>
      <c r="AQ7975" t="s">
        <v>67</v>
      </c>
      <c r="AR7975" t="s">
        <v>82</v>
      </c>
      <c r="AT7975" t="s">
        <v>82</v>
      </c>
      <c r="AW7975" t="s">
        <v>72</v>
      </c>
      <c r="AX7975">
        <v>6</v>
      </c>
      <c r="AY7975" t="s">
        <v>1418</v>
      </c>
      <c r="AZ7975" t="s">
        <v>6527</v>
      </c>
      <c r="BA7975" t="s">
        <v>714</v>
      </c>
      <c r="BB7975">
        <v>70538</v>
      </c>
      <c r="BC7975" t="s">
        <v>87</v>
      </c>
      <c r="BH7975" t="s">
        <v>38882</v>
      </c>
      <c r="BJ7975">
        <v>720327950</v>
      </c>
    </row>
    <row r="7976" spans="1:62" x14ac:dyDescent="0.25">
      <c r="A7976" t="s">
        <v>38273</v>
      </c>
      <c r="B7976" s="2">
        <v>43598</v>
      </c>
      <c r="C7976" t="s">
        <v>63</v>
      </c>
      <c r="D7976" s="3">
        <v>43574.349942071756</v>
      </c>
      <c r="E7976" t="s">
        <v>64</v>
      </c>
      <c r="F7976" s="2">
        <v>43664</v>
      </c>
      <c r="G7976" s="2">
        <v>43762</v>
      </c>
      <c r="H7976" t="s">
        <v>3287</v>
      </c>
      <c r="J7976" t="s">
        <v>3288</v>
      </c>
      <c r="L7976" t="s">
        <v>3289</v>
      </c>
      <c r="M7976" t="s">
        <v>86</v>
      </c>
      <c r="N7976">
        <v>34428</v>
      </c>
      <c r="O7976" t="s">
        <v>70</v>
      </c>
      <c r="Q7976" t="s">
        <v>3290</v>
      </c>
      <c r="S7976" t="s">
        <v>72</v>
      </c>
      <c r="T7976" t="s">
        <v>2963</v>
      </c>
      <c r="U7976" t="s">
        <v>2630</v>
      </c>
      <c r="V7976" t="s">
        <v>2470</v>
      </c>
      <c r="W7976" t="s">
        <v>105</v>
      </c>
      <c r="X7976" t="s">
        <v>2737</v>
      </c>
      <c r="Y7976" t="str">
        <f>"35-3022"</f>
        <v>35-3022</v>
      </c>
      <c r="Z7976" t="s">
        <v>280</v>
      </c>
      <c r="AA7976">
        <v>713990</v>
      </c>
      <c r="AB7976">
        <v>6</v>
      </c>
      <c r="AC7976">
        <v>6</v>
      </c>
      <c r="AD7976" t="s">
        <v>79</v>
      </c>
      <c r="AE7976" t="s">
        <v>80</v>
      </c>
      <c r="AF7976">
        <v>35</v>
      </c>
      <c r="AG7976" s="4">
        <v>0.41666666666666669</v>
      </c>
      <c r="AH7976" s="4">
        <v>0.75</v>
      </c>
      <c r="AI7976" s="5">
        <v>8.9600000000000009</v>
      </c>
      <c r="AJ7976">
        <v>13.44</v>
      </c>
      <c r="AK7976">
        <v>16.95</v>
      </c>
      <c r="AL7976" t="s">
        <v>81</v>
      </c>
      <c r="AM7976" t="s">
        <v>82</v>
      </c>
      <c r="AO7976" t="s">
        <v>83</v>
      </c>
      <c r="AR7976" t="s">
        <v>82</v>
      </c>
      <c r="AT7976" t="s">
        <v>82</v>
      </c>
      <c r="AW7976" t="s">
        <v>82</v>
      </c>
      <c r="AY7976" t="s">
        <v>8007</v>
      </c>
      <c r="AZ7976" t="s">
        <v>38274</v>
      </c>
      <c r="BA7976" t="s">
        <v>2314</v>
      </c>
      <c r="BB7976">
        <v>46383</v>
      </c>
      <c r="BC7976" t="s">
        <v>79</v>
      </c>
      <c r="BH7976" t="s">
        <v>38275</v>
      </c>
      <c r="BJ7976">
        <v>813106667</v>
      </c>
    </row>
    <row r="7977" spans="1:62" x14ac:dyDescent="0.25">
      <c r="A7977" t="s">
        <v>38549</v>
      </c>
      <c r="B7977" s="2">
        <v>43598</v>
      </c>
      <c r="C7977" t="s">
        <v>63</v>
      </c>
      <c r="D7977" s="3">
        <v>43571.185949004626</v>
      </c>
      <c r="E7977" t="s">
        <v>117</v>
      </c>
      <c r="H7977" t="s">
        <v>38550</v>
      </c>
      <c r="I7977" t="s">
        <v>38551</v>
      </c>
      <c r="J7977" t="s">
        <v>38552</v>
      </c>
      <c r="L7977" t="s">
        <v>4782</v>
      </c>
      <c r="M7977" t="s">
        <v>105</v>
      </c>
      <c r="N7977">
        <v>79765</v>
      </c>
      <c r="O7977" t="s">
        <v>70</v>
      </c>
      <c r="Q7977" t="s">
        <v>38553</v>
      </c>
      <c r="S7977" t="s">
        <v>82</v>
      </c>
      <c r="U7977" t="s">
        <v>92</v>
      </c>
      <c r="X7977" t="s">
        <v>4052</v>
      </c>
      <c r="Y7977" t="str">
        <f>"47-2051"</f>
        <v>47-2051</v>
      </c>
      <c r="Z7977" t="s">
        <v>1383</v>
      </c>
      <c r="AA7977">
        <v>23811</v>
      </c>
      <c r="AB7977">
        <v>4</v>
      </c>
      <c r="AD7977" t="s">
        <v>79</v>
      </c>
      <c r="AE7977" t="s">
        <v>95</v>
      </c>
      <c r="AF7977">
        <v>40</v>
      </c>
      <c r="AG7977" s="4">
        <v>0.3125</v>
      </c>
      <c r="AH7977" s="4">
        <v>0.66666666666666663</v>
      </c>
      <c r="AI7977" s="5">
        <v>18.3</v>
      </c>
      <c r="AJ7977">
        <v>27.45</v>
      </c>
      <c r="AK7977">
        <v>34.5</v>
      </c>
      <c r="AL7977" t="s">
        <v>81</v>
      </c>
      <c r="AM7977" t="s">
        <v>82</v>
      </c>
      <c r="AO7977" t="s">
        <v>83</v>
      </c>
      <c r="AR7977" t="s">
        <v>82</v>
      </c>
      <c r="AT7977" t="s">
        <v>82</v>
      </c>
      <c r="AW7977" t="s">
        <v>72</v>
      </c>
      <c r="AX7977">
        <v>24</v>
      </c>
      <c r="AY7977" t="s">
        <v>2973</v>
      </c>
      <c r="AZ7977" t="s">
        <v>2977</v>
      </c>
      <c r="BA7977" t="s">
        <v>105</v>
      </c>
      <c r="BB7977">
        <v>79765</v>
      </c>
      <c r="BC7977" t="s">
        <v>87</v>
      </c>
      <c r="BH7977" t="s">
        <v>38554</v>
      </c>
      <c r="BJ7977">
        <v>824720652</v>
      </c>
    </row>
    <row r="7978" spans="1:62" x14ac:dyDescent="0.25">
      <c r="A7978" t="s">
        <v>38789</v>
      </c>
      <c r="B7978" s="2">
        <v>43598</v>
      </c>
      <c r="C7978" t="s">
        <v>63</v>
      </c>
      <c r="D7978" s="3">
        <v>43571.779320289352</v>
      </c>
      <c r="E7978" t="s">
        <v>117</v>
      </c>
      <c r="H7978" t="s">
        <v>38790</v>
      </c>
      <c r="I7978" t="s">
        <v>38790</v>
      </c>
      <c r="J7978" t="s">
        <v>38791</v>
      </c>
      <c r="L7978" t="s">
        <v>28641</v>
      </c>
      <c r="M7978" t="s">
        <v>761</v>
      </c>
      <c r="N7978">
        <v>30046</v>
      </c>
      <c r="O7978" t="s">
        <v>70</v>
      </c>
      <c r="Q7978" t="s">
        <v>38792</v>
      </c>
      <c r="S7978" t="s">
        <v>72</v>
      </c>
      <c r="T7978" t="s">
        <v>4389</v>
      </c>
      <c r="U7978" t="s">
        <v>4390</v>
      </c>
      <c r="V7978" t="s">
        <v>4391</v>
      </c>
      <c r="W7978" t="s">
        <v>761</v>
      </c>
      <c r="X7978" t="s">
        <v>37516</v>
      </c>
      <c r="Y7978" t="str">
        <f>"51-3022"</f>
        <v>51-3022</v>
      </c>
      <c r="Z7978" t="s">
        <v>865</v>
      </c>
      <c r="AA7978">
        <v>311615</v>
      </c>
      <c r="AB7978">
        <v>80</v>
      </c>
      <c r="AD7978" t="s">
        <v>79</v>
      </c>
      <c r="AE7978" t="s">
        <v>95</v>
      </c>
      <c r="AF7978">
        <v>35</v>
      </c>
      <c r="AG7978" s="4">
        <v>0.33333333333333331</v>
      </c>
      <c r="AH7978" s="4">
        <v>0.70833333333333337</v>
      </c>
      <c r="AI7978" s="5">
        <v>0.12</v>
      </c>
      <c r="AL7978" t="s">
        <v>81</v>
      </c>
      <c r="AM7978" t="s">
        <v>82</v>
      </c>
      <c r="AO7978" t="s">
        <v>83</v>
      </c>
      <c r="AR7978" t="s">
        <v>82</v>
      </c>
      <c r="AT7978" t="s">
        <v>82</v>
      </c>
      <c r="AW7978" t="s">
        <v>82</v>
      </c>
      <c r="AY7978" t="s">
        <v>38777</v>
      </c>
      <c r="AZ7978" t="s">
        <v>1588</v>
      </c>
      <c r="BA7978" t="s">
        <v>761</v>
      </c>
      <c r="BB7978">
        <v>30517</v>
      </c>
      <c r="BC7978" t="s">
        <v>87</v>
      </c>
      <c r="BH7978" t="s">
        <v>38778</v>
      </c>
      <c r="BJ7978">
        <v>833111441</v>
      </c>
    </row>
    <row r="7979" spans="1:62" x14ac:dyDescent="0.25">
      <c r="A7979" t="s">
        <v>186</v>
      </c>
      <c r="B7979" s="2">
        <v>43599</v>
      </c>
      <c r="C7979" t="s">
        <v>63</v>
      </c>
      <c r="D7979" s="3">
        <v>43100.795335648145</v>
      </c>
      <c r="E7979" t="s">
        <v>64</v>
      </c>
      <c r="F7979" s="2">
        <v>43191</v>
      </c>
      <c r="G7979" s="2">
        <v>43435</v>
      </c>
      <c r="H7979" t="s">
        <v>187</v>
      </c>
      <c r="I7979" t="s">
        <v>188</v>
      </c>
      <c r="J7979" t="s">
        <v>189</v>
      </c>
      <c r="K7979" t="s">
        <v>190</v>
      </c>
      <c r="L7979" t="s">
        <v>191</v>
      </c>
      <c r="M7979" t="s">
        <v>192</v>
      </c>
      <c r="N7979">
        <v>55331</v>
      </c>
      <c r="O7979" t="s">
        <v>70</v>
      </c>
      <c r="P7979" t="s">
        <v>67</v>
      </c>
      <c r="Q7979" t="s">
        <v>193</v>
      </c>
      <c r="S7979" t="s">
        <v>72</v>
      </c>
      <c r="T7979" t="s">
        <v>194</v>
      </c>
      <c r="U7979" t="s">
        <v>195</v>
      </c>
      <c r="V7979" t="s">
        <v>196</v>
      </c>
      <c r="W7979" t="s">
        <v>197</v>
      </c>
      <c r="X7979" t="s">
        <v>198</v>
      </c>
      <c r="Y7979" t="str">
        <f>"51-9198"</f>
        <v>51-9198</v>
      </c>
      <c r="Z7979" t="s">
        <v>199</v>
      </c>
      <c r="AA7979">
        <v>321214</v>
      </c>
      <c r="AB7979">
        <v>15</v>
      </c>
      <c r="AC7979">
        <v>15</v>
      </c>
      <c r="AD7979" t="s">
        <v>79</v>
      </c>
      <c r="AE7979" t="s">
        <v>95</v>
      </c>
      <c r="AF7979">
        <v>40</v>
      </c>
      <c r="AG7979" s="4">
        <v>0.64583333333333337</v>
      </c>
      <c r="AH7979" s="4">
        <v>8.3333333333333329E-2</v>
      </c>
      <c r="AI7979" s="5">
        <v>12.31</v>
      </c>
      <c r="AJ7979">
        <v>18.47</v>
      </c>
      <c r="AL7979" t="s">
        <v>81</v>
      </c>
      <c r="AM7979" t="s">
        <v>82</v>
      </c>
      <c r="AO7979" t="s">
        <v>83</v>
      </c>
      <c r="AP7979" t="s">
        <v>67</v>
      </c>
      <c r="AQ7979" t="s">
        <v>67</v>
      </c>
      <c r="AR7979" t="s">
        <v>82</v>
      </c>
      <c r="AT7979" t="s">
        <v>82</v>
      </c>
      <c r="AW7979" t="s">
        <v>82</v>
      </c>
      <c r="AY7979" t="s">
        <v>200</v>
      </c>
      <c r="AZ7979" t="s">
        <v>201</v>
      </c>
      <c r="BA7979" t="s">
        <v>192</v>
      </c>
      <c r="BB7979">
        <v>55363</v>
      </c>
      <c r="BC7979" t="s">
        <v>87</v>
      </c>
      <c r="BH7979" t="s">
        <v>202</v>
      </c>
      <c r="BJ7979">
        <v>453569296</v>
      </c>
    </row>
    <row r="7980" spans="1:62" x14ac:dyDescent="0.25">
      <c r="A7980" t="s">
        <v>6606</v>
      </c>
      <c r="B7980" s="2">
        <v>43599</v>
      </c>
      <c r="C7980" t="s">
        <v>63</v>
      </c>
      <c r="D7980" s="3">
        <v>43578.417267986108</v>
      </c>
      <c r="E7980" t="s">
        <v>117</v>
      </c>
      <c r="H7980" t="s">
        <v>6607</v>
      </c>
      <c r="J7980" t="s">
        <v>6608</v>
      </c>
      <c r="L7980" t="s">
        <v>6609</v>
      </c>
      <c r="M7980" t="s">
        <v>323</v>
      </c>
      <c r="N7980">
        <v>96161</v>
      </c>
      <c r="O7980" t="s">
        <v>70</v>
      </c>
      <c r="Q7980" t="s">
        <v>6610</v>
      </c>
      <c r="S7980" t="s">
        <v>82</v>
      </c>
      <c r="U7980" t="s">
        <v>92</v>
      </c>
      <c r="X7980" t="s">
        <v>6611</v>
      </c>
      <c r="Y7980" t="str">
        <f>"47-2061"</f>
        <v>47-2061</v>
      </c>
      <c r="Z7980" t="s">
        <v>326</v>
      </c>
      <c r="AA7980">
        <v>238910</v>
      </c>
      <c r="AB7980">
        <v>8</v>
      </c>
      <c r="AD7980" t="s">
        <v>79</v>
      </c>
      <c r="AE7980" t="s">
        <v>80</v>
      </c>
      <c r="AF7980">
        <v>40</v>
      </c>
      <c r="AG7980" s="4">
        <v>0.29166666666666669</v>
      </c>
      <c r="AH7980" s="4">
        <v>0.72916666666666663</v>
      </c>
      <c r="AI7980" s="5">
        <v>20.36</v>
      </c>
      <c r="AJ7980">
        <v>30.54</v>
      </c>
      <c r="AK7980">
        <v>45</v>
      </c>
      <c r="AL7980" t="s">
        <v>81</v>
      </c>
      <c r="AM7980" t="s">
        <v>82</v>
      </c>
      <c r="AO7980" t="s">
        <v>83</v>
      </c>
      <c r="AR7980" t="s">
        <v>82</v>
      </c>
      <c r="AT7980" t="s">
        <v>82</v>
      </c>
      <c r="AW7980" t="s">
        <v>72</v>
      </c>
      <c r="AX7980">
        <v>6</v>
      </c>
      <c r="AY7980" t="s">
        <v>6612</v>
      </c>
      <c r="AZ7980" t="s">
        <v>323</v>
      </c>
      <c r="BA7980" t="s">
        <v>323</v>
      </c>
      <c r="BB7980">
        <v>96161</v>
      </c>
      <c r="BC7980" t="s">
        <v>79</v>
      </c>
      <c r="BH7980" t="s">
        <v>6613</v>
      </c>
      <c r="BJ7980">
        <v>202442074</v>
      </c>
    </row>
    <row r="7981" spans="1:62" x14ac:dyDescent="0.25">
      <c r="A7981" t="s">
        <v>37702</v>
      </c>
      <c r="B7981" s="2">
        <v>43599</v>
      </c>
      <c r="C7981" t="s">
        <v>63</v>
      </c>
      <c r="D7981" s="3">
        <v>43552.406342708331</v>
      </c>
      <c r="E7981" t="s">
        <v>64</v>
      </c>
      <c r="F7981" s="2">
        <v>43627</v>
      </c>
      <c r="G7981" s="2">
        <v>43723</v>
      </c>
      <c r="H7981" t="s">
        <v>37703</v>
      </c>
      <c r="I7981" t="s">
        <v>37704</v>
      </c>
      <c r="J7981" t="s">
        <v>37705</v>
      </c>
      <c r="L7981" t="s">
        <v>19747</v>
      </c>
      <c r="M7981" t="s">
        <v>859</v>
      </c>
      <c r="N7981">
        <v>98250</v>
      </c>
      <c r="O7981" t="s">
        <v>70</v>
      </c>
      <c r="Q7981" t="s">
        <v>37706</v>
      </c>
      <c r="S7981" t="s">
        <v>72</v>
      </c>
      <c r="T7981" t="s">
        <v>37707</v>
      </c>
      <c r="U7981" t="s">
        <v>37708</v>
      </c>
      <c r="V7981" t="s">
        <v>4420</v>
      </c>
      <c r="W7981" t="s">
        <v>859</v>
      </c>
      <c r="X7981" t="s">
        <v>37709</v>
      </c>
      <c r="Y7981" t="str">
        <f>"35-9031"</f>
        <v>35-9031</v>
      </c>
      <c r="Z7981" t="s">
        <v>7378</v>
      </c>
      <c r="AA7981">
        <v>72211</v>
      </c>
      <c r="AB7981">
        <v>2</v>
      </c>
      <c r="AC7981">
        <v>2</v>
      </c>
      <c r="AD7981" t="s">
        <v>79</v>
      </c>
      <c r="AE7981" t="s">
        <v>80</v>
      </c>
      <c r="AF7981">
        <v>40</v>
      </c>
      <c r="AG7981" s="4">
        <v>0</v>
      </c>
      <c r="AH7981" s="4">
        <v>0.83333333333333337</v>
      </c>
      <c r="AI7981" s="5">
        <v>12.33</v>
      </c>
      <c r="AJ7981">
        <v>18.5</v>
      </c>
      <c r="AK7981">
        <v>21</v>
      </c>
      <c r="AL7981" t="s">
        <v>81</v>
      </c>
      <c r="AM7981" t="s">
        <v>82</v>
      </c>
      <c r="AO7981" t="s">
        <v>83</v>
      </c>
      <c r="AR7981" t="s">
        <v>82</v>
      </c>
      <c r="AT7981" t="s">
        <v>82</v>
      </c>
      <c r="AW7981" t="s">
        <v>72</v>
      </c>
      <c r="AX7981">
        <v>6</v>
      </c>
      <c r="AY7981" t="s">
        <v>9120</v>
      </c>
      <c r="AZ7981" t="s">
        <v>9123</v>
      </c>
      <c r="BA7981" t="s">
        <v>859</v>
      </c>
      <c r="BB7981">
        <v>98250</v>
      </c>
      <c r="BC7981" t="s">
        <v>87</v>
      </c>
      <c r="BH7981" t="s">
        <v>37710</v>
      </c>
      <c r="BJ7981">
        <v>273240694</v>
      </c>
    </row>
    <row r="7982" spans="1:62" x14ac:dyDescent="0.25">
      <c r="A7982" t="s">
        <v>38611</v>
      </c>
      <c r="B7982" s="2">
        <v>43599</v>
      </c>
      <c r="C7982" t="s">
        <v>63</v>
      </c>
      <c r="D7982" s="3">
        <v>43551.566704155091</v>
      </c>
      <c r="E7982" t="s">
        <v>64</v>
      </c>
      <c r="F7982" s="2">
        <v>43626</v>
      </c>
      <c r="G7982" s="2">
        <v>43770</v>
      </c>
      <c r="H7982" t="s">
        <v>20702</v>
      </c>
      <c r="I7982" t="s">
        <v>67</v>
      </c>
      <c r="J7982" t="s">
        <v>20703</v>
      </c>
      <c r="K7982" t="s">
        <v>67</v>
      </c>
      <c r="L7982" t="s">
        <v>2355</v>
      </c>
      <c r="M7982" t="s">
        <v>1165</v>
      </c>
      <c r="N7982">
        <v>57212</v>
      </c>
      <c r="O7982" t="s">
        <v>70</v>
      </c>
      <c r="P7982" t="s">
        <v>67</v>
      </c>
      <c r="Q7982" t="s">
        <v>20704</v>
      </c>
      <c r="S7982" t="s">
        <v>72</v>
      </c>
      <c r="T7982" t="s">
        <v>194</v>
      </c>
      <c r="U7982" t="s">
        <v>195</v>
      </c>
      <c r="V7982" t="s">
        <v>196</v>
      </c>
      <c r="W7982" t="s">
        <v>197</v>
      </c>
      <c r="X7982" t="s">
        <v>4052</v>
      </c>
      <c r="Y7982" t="str">
        <f>"47-2051"</f>
        <v>47-2051</v>
      </c>
      <c r="Z7982" t="s">
        <v>1383</v>
      </c>
      <c r="AA7982">
        <v>238110</v>
      </c>
      <c r="AB7982">
        <v>16</v>
      </c>
      <c r="AC7982">
        <v>16</v>
      </c>
      <c r="AD7982" t="s">
        <v>79</v>
      </c>
      <c r="AE7982" t="s">
        <v>80</v>
      </c>
      <c r="AF7982">
        <v>40</v>
      </c>
      <c r="AG7982" s="4">
        <v>0.29166666666666669</v>
      </c>
      <c r="AH7982" s="4">
        <v>0.75</v>
      </c>
      <c r="AI7982" s="5">
        <v>24.53</v>
      </c>
      <c r="AJ7982">
        <v>36.799999999999997</v>
      </c>
      <c r="AL7982" t="s">
        <v>81</v>
      </c>
      <c r="AM7982" t="s">
        <v>82</v>
      </c>
      <c r="AO7982" t="s">
        <v>83</v>
      </c>
      <c r="AP7982" t="s">
        <v>67</v>
      </c>
      <c r="AQ7982" t="s">
        <v>67</v>
      </c>
      <c r="AR7982" t="s">
        <v>82</v>
      </c>
      <c r="AT7982" t="s">
        <v>82</v>
      </c>
      <c r="AW7982" t="s">
        <v>72</v>
      </c>
      <c r="AX7982">
        <v>12</v>
      </c>
      <c r="AY7982" t="s">
        <v>2505</v>
      </c>
      <c r="AZ7982" t="s">
        <v>38612</v>
      </c>
      <c r="BA7982" t="s">
        <v>1276</v>
      </c>
      <c r="BB7982">
        <v>53536</v>
      </c>
      <c r="BC7982" t="s">
        <v>87</v>
      </c>
      <c r="BH7982" t="s">
        <v>38613</v>
      </c>
      <c r="BI7982" t="s">
        <v>67</v>
      </c>
      <c r="BJ7982">
        <v>200318395</v>
      </c>
    </row>
    <row r="7983" spans="1:62" x14ac:dyDescent="0.25">
      <c r="A7983" t="s">
        <v>38637</v>
      </c>
      <c r="B7983" s="2">
        <v>43599</v>
      </c>
      <c r="C7983" t="s">
        <v>63</v>
      </c>
      <c r="D7983" s="3">
        <v>43577.51908568287</v>
      </c>
      <c r="E7983" t="s">
        <v>117</v>
      </c>
      <c r="H7983" t="s">
        <v>38638</v>
      </c>
      <c r="I7983" t="s">
        <v>38639</v>
      </c>
      <c r="J7983" t="s">
        <v>38640</v>
      </c>
      <c r="L7983" t="s">
        <v>38641</v>
      </c>
      <c r="M7983" t="s">
        <v>1246</v>
      </c>
      <c r="N7983">
        <v>63621</v>
      </c>
      <c r="O7983" t="s">
        <v>70</v>
      </c>
      <c r="Q7983" t="s">
        <v>38642</v>
      </c>
      <c r="S7983" t="s">
        <v>82</v>
      </c>
      <c r="U7983" t="s">
        <v>92</v>
      </c>
      <c r="X7983" t="s">
        <v>38643</v>
      </c>
      <c r="Y7983" t="str">
        <f>"51-7041"</f>
        <v>51-7041</v>
      </c>
      <c r="Z7983" t="s">
        <v>38644</v>
      </c>
      <c r="AA7983">
        <v>321912</v>
      </c>
      <c r="AB7983">
        <v>5</v>
      </c>
      <c r="AD7983" t="s">
        <v>79</v>
      </c>
      <c r="AE7983" t="s">
        <v>1218</v>
      </c>
      <c r="AF7983">
        <v>40</v>
      </c>
      <c r="AG7983" s="4">
        <v>0.27083333333333331</v>
      </c>
      <c r="AH7983" s="4">
        <v>0.625</v>
      </c>
      <c r="AI7983" s="6">
        <v>12</v>
      </c>
      <c r="AJ7983">
        <v>18</v>
      </c>
      <c r="AK7983">
        <v>22.5</v>
      </c>
      <c r="AL7983" t="s">
        <v>81</v>
      </c>
      <c r="AM7983" t="s">
        <v>82</v>
      </c>
      <c r="AO7983" t="s">
        <v>213</v>
      </c>
      <c r="AP7983" t="s">
        <v>67</v>
      </c>
      <c r="AR7983" t="s">
        <v>82</v>
      </c>
      <c r="AT7983" t="s">
        <v>82</v>
      </c>
      <c r="AW7983" t="s">
        <v>82</v>
      </c>
      <c r="AY7983" t="s">
        <v>38641</v>
      </c>
      <c r="AZ7983" t="s">
        <v>1921</v>
      </c>
      <c r="BA7983" t="s">
        <v>1246</v>
      </c>
      <c r="BB7983">
        <v>63621</v>
      </c>
      <c r="BC7983" t="s">
        <v>87</v>
      </c>
      <c r="BH7983" t="s">
        <v>38640</v>
      </c>
      <c r="BJ7983">
        <v>202839345</v>
      </c>
    </row>
    <row r="7984" spans="1:62" x14ac:dyDescent="0.25">
      <c r="A7984" t="s">
        <v>38796</v>
      </c>
      <c r="B7984" s="2">
        <v>43599</v>
      </c>
      <c r="C7984" t="s">
        <v>63</v>
      </c>
      <c r="D7984" s="3">
        <v>43573.358123067126</v>
      </c>
      <c r="E7984" t="s">
        <v>64</v>
      </c>
      <c r="F7984" s="2">
        <v>43648</v>
      </c>
      <c r="G7984" s="2">
        <v>43772</v>
      </c>
      <c r="H7984" t="s">
        <v>38797</v>
      </c>
      <c r="I7984" t="s">
        <v>38798</v>
      </c>
      <c r="J7984" t="s">
        <v>38799</v>
      </c>
      <c r="K7984" t="s">
        <v>67</v>
      </c>
      <c r="L7984" t="s">
        <v>1028</v>
      </c>
      <c r="M7984" t="s">
        <v>192</v>
      </c>
      <c r="N7984">
        <v>55110</v>
      </c>
      <c r="O7984" t="s">
        <v>70</v>
      </c>
      <c r="P7984" t="s">
        <v>67</v>
      </c>
      <c r="Q7984" t="s">
        <v>38800</v>
      </c>
      <c r="S7984" t="s">
        <v>72</v>
      </c>
      <c r="T7984" t="s">
        <v>5156</v>
      </c>
      <c r="U7984" t="s">
        <v>5157</v>
      </c>
      <c r="V7984" t="s">
        <v>5158</v>
      </c>
      <c r="W7984" t="s">
        <v>105</v>
      </c>
      <c r="X7984" t="s">
        <v>280</v>
      </c>
      <c r="Y7984" t="str">
        <f>"35-3022"</f>
        <v>35-3022</v>
      </c>
      <c r="Z7984" t="s">
        <v>280</v>
      </c>
      <c r="AA7984">
        <v>713990</v>
      </c>
      <c r="AB7984">
        <v>5</v>
      </c>
      <c r="AC7984">
        <v>5</v>
      </c>
      <c r="AD7984" t="s">
        <v>79</v>
      </c>
      <c r="AE7984" t="s">
        <v>80</v>
      </c>
      <c r="AF7984">
        <v>40</v>
      </c>
      <c r="AG7984" s="4">
        <v>0.54166666666666663</v>
      </c>
      <c r="AH7984" s="4">
        <v>0.91666666666666663</v>
      </c>
      <c r="AI7984" s="5">
        <v>348.8</v>
      </c>
      <c r="AJ7984">
        <v>0</v>
      </c>
      <c r="AK7984">
        <v>0</v>
      </c>
      <c r="AL7984" t="s">
        <v>81</v>
      </c>
      <c r="AM7984" t="s">
        <v>82</v>
      </c>
      <c r="AO7984" t="s">
        <v>83</v>
      </c>
      <c r="AR7984" t="s">
        <v>82</v>
      </c>
      <c r="AT7984" t="s">
        <v>82</v>
      </c>
      <c r="AW7984" t="s">
        <v>82</v>
      </c>
      <c r="AY7984" t="s">
        <v>38801</v>
      </c>
      <c r="AZ7984" t="s">
        <v>791</v>
      </c>
      <c r="BA7984" t="s">
        <v>192</v>
      </c>
      <c r="BB7984">
        <v>5510</v>
      </c>
      <c r="BC7984" t="s">
        <v>79</v>
      </c>
      <c r="BH7984" t="s">
        <v>38802</v>
      </c>
      <c r="BI7984" t="s">
        <v>67</v>
      </c>
      <c r="BJ7984">
        <v>462057114</v>
      </c>
    </row>
    <row r="7985" spans="1:62" x14ac:dyDescent="0.25">
      <c r="A7985" t="s">
        <v>38809</v>
      </c>
      <c r="B7985" s="2">
        <v>43599</v>
      </c>
      <c r="C7985" t="s">
        <v>63</v>
      </c>
      <c r="D7985" s="3">
        <v>43574.260178935183</v>
      </c>
      <c r="E7985" t="s">
        <v>64</v>
      </c>
      <c r="F7985" s="2">
        <v>43649</v>
      </c>
      <c r="G7985" s="2">
        <v>43800</v>
      </c>
      <c r="H7985" t="s">
        <v>38810</v>
      </c>
      <c r="I7985" t="s">
        <v>38810</v>
      </c>
      <c r="J7985" t="s">
        <v>38811</v>
      </c>
      <c r="L7985" t="s">
        <v>12184</v>
      </c>
      <c r="M7985" t="s">
        <v>105</v>
      </c>
      <c r="N7985">
        <v>60406</v>
      </c>
      <c r="O7985" t="s">
        <v>70</v>
      </c>
      <c r="Q7985" t="s">
        <v>12185</v>
      </c>
      <c r="S7985" t="s">
        <v>72</v>
      </c>
      <c r="T7985" t="s">
        <v>1855</v>
      </c>
      <c r="U7985" t="s">
        <v>1856</v>
      </c>
      <c r="V7985" t="s">
        <v>863</v>
      </c>
      <c r="W7985" t="s">
        <v>105</v>
      </c>
      <c r="X7985" t="s">
        <v>1758</v>
      </c>
      <c r="Y7985" t="str">
        <f>"37-3011"</f>
        <v>37-3011</v>
      </c>
      <c r="Z7985" t="s">
        <v>94</v>
      </c>
      <c r="AA7985">
        <v>561730</v>
      </c>
      <c r="AB7985">
        <v>10</v>
      </c>
      <c r="AC7985">
        <v>10</v>
      </c>
      <c r="AD7985" t="s">
        <v>79</v>
      </c>
      <c r="AE7985" t="s">
        <v>95</v>
      </c>
      <c r="AF7985">
        <v>40</v>
      </c>
      <c r="AG7985" s="4">
        <v>0.29166666666666669</v>
      </c>
      <c r="AH7985" s="4">
        <v>0.64583333333333337</v>
      </c>
      <c r="AI7985" s="5">
        <v>15.59</v>
      </c>
      <c r="AJ7985">
        <v>23.39</v>
      </c>
      <c r="AL7985" t="s">
        <v>81</v>
      </c>
      <c r="AM7985" t="s">
        <v>82</v>
      </c>
      <c r="AO7985" t="s">
        <v>83</v>
      </c>
      <c r="AR7985" t="s">
        <v>82</v>
      </c>
      <c r="AT7985" t="s">
        <v>82</v>
      </c>
      <c r="AW7985" t="s">
        <v>72</v>
      </c>
      <c r="AX7985">
        <v>3</v>
      </c>
      <c r="AY7985" t="s">
        <v>12184</v>
      </c>
      <c r="AZ7985" t="s">
        <v>1500</v>
      </c>
      <c r="BA7985" t="s">
        <v>844</v>
      </c>
      <c r="BB7985">
        <v>60406</v>
      </c>
      <c r="BC7985" t="s">
        <v>79</v>
      </c>
      <c r="BH7985" t="s">
        <v>38811</v>
      </c>
      <c r="BJ7985">
        <v>363816439</v>
      </c>
    </row>
    <row r="7986" spans="1:62" x14ac:dyDescent="0.25">
      <c r="A7986" t="s">
        <v>11913</v>
      </c>
      <c r="B7986" s="2">
        <v>43600</v>
      </c>
      <c r="C7986" t="s">
        <v>63</v>
      </c>
      <c r="D7986" s="3">
        <v>43549.66186310185</v>
      </c>
      <c r="E7986" t="s">
        <v>117</v>
      </c>
      <c r="H7986" t="s">
        <v>11914</v>
      </c>
      <c r="I7986" t="s">
        <v>67</v>
      </c>
      <c r="J7986" t="s">
        <v>11915</v>
      </c>
      <c r="K7986" t="s">
        <v>67</v>
      </c>
      <c r="L7986" t="s">
        <v>11916</v>
      </c>
      <c r="M7986" t="s">
        <v>100</v>
      </c>
      <c r="N7986">
        <v>28366</v>
      </c>
      <c r="O7986" t="s">
        <v>70</v>
      </c>
      <c r="P7986" t="s">
        <v>67</v>
      </c>
      <c r="Q7986" t="s">
        <v>11917</v>
      </c>
      <c r="S7986" t="s">
        <v>72</v>
      </c>
      <c r="T7986" t="s">
        <v>194</v>
      </c>
      <c r="U7986" t="s">
        <v>195</v>
      </c>
      <c r="V7986" t="s">
        <v>196</v>
      </c>
      <c r="W7986" t="s">
        <v>197</v>
      </c>
      <c r="X7986" t="s">
        <v>199</v>
      </c>
      <c r="Y7986" t="str">
        <f>"51-9198"</f>
        <v>51-9198</v>
      </c>
      <c r="Z7986" t="s">
        <v>199</v>
      </c>
      <c r="AA7986">
        <v>327390</v>
      </c>
      <c r="AB7986">
        <v>10</v>
      </c>
      <c r="AD7986" t="s">
        <v>79</v>
      </c>
      <c r="AE7986" t="s">
        <v>95</v>
      </c>
      <c r="AF7986">
        <v>40</v>
      </c>
      <c r="AG7986" s="4">
        <v>0.27083333333333331</v>
      </c>
      <c r="AH7986" s="4">
        <v>0.6875</v>
      </c>
      <c r="AI7986" s="5">
        <v>13.53</v>
      </c>
      <c r="AJ7986">
        <v>20.3</v>
      </c>
      <c r="AL7986" t="s">
        <v>81</v>
      </c>
      <c r="AM7986" t="s">
        <v>82</v>
      </c>
      <c r="AO7986" t="s">
        <v>83</v>
      </c>
      <c r="AP7986" t="s">
        <v>67</v>
      </c>
      <c r="AQ7986" t="s">
        <v>67</v>
      </c>
      <c r="AR7986" t="s">
        <v>82</v>
      </c>
      <c r="AT7986" t="s">
        <v>82</v>
      </c>
      <c r="AW7986" t="s">
        <v>72</v>
      </c>
      <c r="AX7986">
        <v>1</v>
      </c>
      <c r="AY7986" t="s">
        <v>5638</v>
      </c>
      <c r="AZ7986" t="s">
        <v>9948</v>
      </c>
      <c r="BA7986" t="s">
        <v>166</v>
      </c>
      <c r="BB7986">
        <v>84751</v>
      </c>
      <c r="BC7986" t="s">
        <v>87</v>
      </c>
      <c r="BH7986" t="s">
        <v>11918</v>
      </c>
      <c r="BI7986" t="s">
        <v>67</v>
      </c>
      <c r="BJ7986">
        <v>560945951</v>
      </c>
    </row>
    <row r="7987" spans="1:62" x14ac:dyDescent="0.25">
      <c r="A7987" t="s">
        <v>38779</v>
      </c>
      <c r="B7987" s="2">
        <v>43600</v>
      </c>
      <c r="C7987" t="s">
        <v>63</v>
      </c>
      <c r="D7987" s="3">
        <v>43577.798505254628</v>
      </c>
      <c r="E7987" t="s">
        <v>117</v>
      </c>
      <c r="H7987" t="s">
        <v>35824</v>
      </c>
      <c r="I7987" t="s">
        <v>35825</v>
      </c>
      <c r="J7987" t="s">
        <v>35826</v>
      </c>
      <c r="L7987" t="s">
        <v>35827</v>
      </c>
      <c r="M7987" t="s">
        <v>323</v>
      </c>
      <c r="N7987">
        <v>95060</v>
      </c>
      <c r="O7987" t="s">
        <v>70</v>
      </c>
      <c r="Q7987" t="s">
        <v>35828</v>
      </c>
      <c r="S7987" t="s">
        <v>82</v>
      </c>
      <c r="U7987" t="s">
        <v>92</v>
      </c>
      <c r="X7987" t="s">
        <v>38677</v>
      </c>
      <c r="Y7987" t="str">
        <f>"35-1011"</f>
        <v>35-1011</v>
      </c>
      <c r="Z7987" t="s">
        <v>3968</v>
      </c>
      <c r="AA7987">
        <v>42446</v>
      </c>
      <c r="AB7987">
        <v>1</v>
      </c>
      <c r="AD7987" t="s">
        <v>79</v>
      </c>
      <c r="AE7987" t="s">
        <v>599</v>
      </c>
      <c r="AF7987">
        <v>56</v>
      </c>
      <c r="AG7987" s="4">
        <v>0.375</v>
      </c>
      <c r="AH7987" s="4">
        <v>0.70833333333333337</v>
      </c>
      <c r="AI7987" s="6">
        <v>20</v>
      </c>
      <c r="AJ7987">
        <v>23</v>
      </c>
      <c r="AK7987">
        <v>26</v>
      </c>
      <c r="AL7987" t="s">
        <v>81</v>
      </c>
      <c r="AM7987" t="s">
        <v>82</v>
      </c>
      <c r="AO7987" t="s">
        <v>83</v>
      </c>
      <c r="AR7987" t="s">
        <v>82</v>
      </c>
      <c r="AT7987" t="s">
        <v>82</v>
      </c>
      <c r="AW7987" t="s">
        <v>72</v>
      </c>
      <c r="AX7987">
        <v>12</v>
      </c>
      <c r="AY7987" t="s">
        <v>2909</v>
      </c>
      <c r="AZ7987" t="s">
        <v>35830</v>
      </c>
      <c r="BA7987" t="s">
        <v>323</v>
      </c>
      <c r="BB7987">
        <v>95060</v>
      </c>
      <c r="BC7987" t="s">
        <v>87</v>
      </c>
      <c r="BH7987" t="s">
        <v>35831</v>
      </c>
      <c r="BJ7987">
        <v>821683952</v>
      </c>
    </row>
    <row r="7988" spans="1:62" x14ac:dyDescent="0.25">
      <c r="A7988" t="s">
        <v>38838</v>
      </c>
      <c r="B7988" s="2">
        <v>43600</v>
      </c>
      <c r="C7988" t="s">
        <v>63</v>
      </c>
      <c r="D7988" s="3">
        <v>43579.503989780096</v>
      </c>
      <c r="E7988" t="s">
        <v>117</v>
      </c>
      <c r="H7988" t="s">
        <v>5574</v>
      </c>
      <c r="I7988" t="s">
        <v>5575</v>
      </c>
      <c r="J7988" t="s">
        <v>5576</v>
      </c>
      <c r="L7988" t="s">
        <v>5577</v>
      </c>
      <c r="M7988" t="s">
        <v>232</v>
      </c>
      <c r="N7988">
        <v>11378</v>
      </c>
      <c r="O7988" t="s">
        <v>70</v>
      </c>
      <c r="Q7988" t="s">
        <v>5578</v>
      </c>
      <c r="S7988" t="s">
        <v>72</v>
      </c>
      <c r="T7988" t="s">
        <v>5579</v>
      </c>
      <c r="U7988" t="s">
        <v>5580</v>
      </c>
      <c r="V7988" t="s">
        <v>232</v>
      </c>
      <c r="W7988" t="s">
        <v>232</v>
      </c>
      <c r="X7988" t="s">
        <v>661</v>
      </c>
      <c r="Y7988" t="str">
        <f>"53-3032"</f>
        <v>53-3032</v>
      </c>
      <c r="Z7988" t="s">
        <v>157</v>
      </c>
      <c r="AA7988">
        <v>484121</v>
      </c>
      <c r="AB7988">
        <v>10</v>
      </c>
      <c r="AD7988" t="s">
        <v>79</v>
      </c>
      <c r="AE7988" t="s">
        <v>599</v>
      </c>
      <c r="AF7988">
        <v>40</v>
      </c>
      <c r="AG7988" t="s">
        <v>38839</v>
      </c>
      <c r="AH7988" t="s">
        <v>38840</v>
      </c>
      <c r="AI7988" s="5">
        <v>24.54</v>
      </c>
      <c r="AL7988" t="s">
        <v>81</v>
      </c>
      <c r="AM7988" t="s">
        <v>82</v>
      </c>
      <c r="AO7988" t="s">
        <v>213</v>
      </c>
      <c r="AP7988" t="s">
        <v>67</v>
      </c>
      <c r="AQ7988" t="s">
        <v>67</v>
      </c>
      <c r="AR7988" t="s">
        <v>82</v>
      </c>
      <c r="AT7988" t="s">
        <v>82</v>
      </c>
      <c r="AW7988" t="s">
        <v>72</v>
      </c>
      <c r="AX7988">
        <v>12</v>
      </c>
      <c r="AY7988" t="s">
        <v>5577</v>
      </c>
      <c r="AZ7988" t="s">
        <v>28064</v>
      </c>
      <c r="BA7988" t="s">
        <v>232</v>
      </c>
      <c r="BB7988">
        <v>11378</v>
      </c>
      <c r="BC7988" t="s">
        <v>79</v>
      </c>
      <c r="BH7988" t="s">
        <v>5576</v>
      </c>
      <c r="BJ7988">
        <v>473489333</v>
      </c>
    </row>
    <row r="7989" spans="1:62" x14ac:dyDescent="0.25">
      <c r="A7989" t="s">
        <v>38919</v>
      </c>
      <c r="B7989" s="2">
        <v>43600</v>
      </c>
      <c r="C7989" t="s">
        <v>63</v>
      </c>
      <c r="D7989" s="3">
        <v>43594.416532662035</v>
      </c>
      <c r="E7989" t="s">
        <v>3355</v>
      </c>
      <c r="H7989" t="s">
        <v>38920</v>
      </c>
      <c r="I7989" t="s">
        <v>38921</v>
      </c>
      <c r="J7989" t="s">
        <v>38922</v>
      </c>
      <c r="K7989" t="s">
        <v>38923</v>
      </c>
      <c r="L7989" t="s">
        <v>8721</v>
      </c>
      <c r="M7989" t="s">
        <v>232</v>
      </c>
      <c r="N7989">
        <v>11963</v>
      </c>
      <c r="O7989" t="s">
        <v>70</v>
      </c>
      <c r="Q7989" t="s">
        <v>38924</v>
      </c>
      <c r="S7989" t="s">
        <v>82</v>
      </c>
      <c r="U7989" t="s">
        <v>92</v>
      </c>
      <c r="X7989" t="s">
        <v>38925</v>
      </c>
      <c r="Y7989" t="str">
        <f>"13-1111"</f>
        <v>13-1111</v>
      </c>
      <c r="Z7989" t="s">
        <v>38926</v>
      </c>
      <c r="AA7989">
        <v>71393</v>
      </c>
      <c r="AB7989">
        <v>1</v>
      </c>
      <c r="AD7989" t="s">
        <v>79</v>
      </c>
      <c r="AE7989" t="s">
        <v>80</v>
      </c>
      <c r="AF7989">
        <v>40</v>
      </c>
      <c r="AG7989" s="4">
        <v>0.29166666666666669</v>
      </c>
      <c r="AH7989" s="4">
        <v>0.75</v>
      </c>
      <c r="AI7989" s="6">
        <v>18</v>
      </c>
      <c r="AJ7989">
        <v>27</v>
      </c>
      <c r="AK7989">
        <v>27</v>
      </c>
      <c r="AM7989" t="s">
        <v>72</v>
      </c>
      <c r="AN7989">
        <v>2</v>
      </c>
      <c r="AO7989" t="s">
        <v>83</v>
      </c>
      <c r="AR7989" t="s">
        <v>82</v>
      </c>
      <c r="AT7989" t="s">
        <v>82</v>
      </c>
      <c r="AW7989" t="s">
        <v>72</v>
      </c>
      <c r="AX7989">
        <v>2</v>
      </c>
      <c r="AY7989" t="s">
        <v>8721</v>
      </c>
      <c r="AZ7989" t="s">
        <v>6542</v>
      </c>
      <c r="BA7989" t="s">
        <v>232</v>
      </c>
      <c r="BB7989">
        <v>119632</v>
      </c>
      <c r="BC7989" t="s">
        <v>87</v>
      </c>
      <c r="BH7989" t="s">
        <v>38923</v>
      </c>
      <c r="BJ7989">
        <v>822788222</v>
      </c>
    </row>
    <row r="7990" spans="1:62" x14ac:dyDescent="0.25">
      <c r="A7990" t="s">
        <v>28286</v>
      </c>
      <c r="B7990" s="2">
        <v>43601</v>
      </c>
      <c r="C7990" t="s">
        <v>63</v>
      </c>
      <c r="D7990" s="3">
        <v>43472.377801793984</v>
      </c>
      <c r="E7990" t="s">
        <v>64</v>
      </c>
      <c r="F7990" s="2">
        <v>43556</v>
      </c>
      <c r="G7990" s="2">
        <v>43769</v>
      </c>
      <c r="H7990" t="s">
        <v>28287</v>
      </c>
      <c r="I7990" t="s">
        <v>28288</v>
      </c>
      <c r="J7990" t="s">
        <v>28289</v>
      </c>
      <c r="K7990" t="s">
        <v>28290</v>
      </c>
      <c r="L7990" t="s">
        <v>7089</v>
      </c>
      <c r="M7990" t="s">
        <v>86</v>
      </c>
      <c r="N7990">
        <v>33549</v>
      </c>
      <c r="O7990" t="s">
        <v>70</v>
      </c>
      <c r="Q7990" t="s">
        <v>28291</v>
      </c>
      <c r="S7990" t="s">
        <v>72</v>
      </c>
      <c r="T7990" t="s">
        <v>28292</v>
      </c>
      <c r="U7990" t="s">
        <v>28293</v>
      </c>
      <c r="V7990" t="s">
        <v>1691</v>
      </c>
      <c r="W7990" t="s">
        <v>844</v>
      </c>
      <c r="X7990" t="s">
        <v>28294</v>
      </c>
      <c r="Y7990" t="str">
        <f>"37-3011"</f>
        <v>37-3011</v>
      </c>
      <c r="Z7990" t="s">
        <v>94</v>
      </c>
      <c r="AA7990">
        <v>561730</v>
      </c>
      <c r="AB7990">
        <v>30</v>
      </c>
      <c r="AC7990">
        <v>18</v>
      </c>
      <c r="AD7990" t="s">
        <v>79</v>
      </c>
      <c r="AE7990" t="s">
        <v>80</v>
      </c>
      <c r="AF7990">
        <v>40</v>
      </c>
      <c r="AG7990" s="4">
        <v>0.25</v>
      </c>
      <c r="AH7990" s="4">
        <v>0.66666666666666663</v>
      </c>
      <c r="AI7990" s="6">
        <v>13</v>
      </c>
      <c r="AJ7990">
        <v>19.5</v>
      </c>
      <c r="AL7990" t="s">
        <v>81</v>
      </c>
      <c r="AM7990" t="s">
        <v>82</v>
      </c>
      <c r="AO7990" t="s">
        <v>83</v>
      </c>
      <c r="AP7990" t="s">
        <v>67</v>
      </c>
      <c r="AQ7990" t="s">
        <v>67</v>
      </c>
      <c r="AR7990" t="s">
        <v>82</v>
      </c>
      <c r="AT7990" t="s">
        <v>82</v>
      </c>
      <c r="AW7990" t="s">
        <v>82</v>
      </c>
      <c r="AY7990" t="s">
        <v>7089</v>
      </c>
      <c r="AZ7990" t="s">
        <v>730</v>
      </c>
      <c r="BA7990" t="s">
        <v>86</v>
      </c>
      <c r="BB7990">
        <v>33549</v>
      </c>
      <c r="BC7990" t="s">
        <v>79</v>
      </c>
      <c r="BH7990" t="s">
        <v>28289</v>
      </c>
      <c r="BJ7990">
        <v>203862943</v>
      </c>
    </row>
    <row r="7991" spans="1:62" x14ac:dyDescent="0.25">
      <c r="A7991" t="s">
        <v>37559</v>
      </c>
      <c r="B7991" s="2">
        <v>43601</v>
      </c>
      <c r="C7991" t="s">
        <v>63</v>
      </c>
      <c r="D7991" s="3">
        <v>43503.55610671296</v>
      </c>
      <c r="E7991" t="s">
        <v>64</v>
      </c>
      <c r="F7991" s="2">
        <v>43578</v>
      </c>
      <c r="G7991" s="2">
        <v>43943</v>
      </c>
      <c r="H7991" t="s">
        <v>12840</v>
      </c>
      <c r="I7991" t="s">
        <v>12841</v>
      </c>
      <c r="J7991" t="s">
        <v>12842</v>
      </c>
      <c r="K7991" t="s">
        <v>12843</v>
      </c>
      <c r="L7991" t="s">
        <v>7468</v>
      </c>
      <c r="M7991" t="s">
        <v>7460</v>
      </c>
      <c r="N7991">
        <v>96950</v>
      </c>
      <c r="O7991" t="s">
        <v>70</v>
      </c>
      <c r="Q7991" t="s">
        <v>12844</v>
      </c>
      <c r="S7991" t="s">
        <v>72</v>
      </c>
      <c r="T7991" t="s">
        <v>12845</v>
      </c>
      <c r="U7991" t="s">
        <v>12846</v>
      </c>
      <c r="V7991" t="s">
        <v>7459</v>
      </c>
      <c r="W7991" t="s">
        <v>7460</v>
      </c>
      <c r="X7991" t="s">
        <v>37007</v>
      </c>
      <c r="Y7991" t="str">
        <f>"47-1011"</f>
        <v>47-1011</v>
      </c>
      <c r="Z7991" t="s">
        <v>26727</v>
      </c>
      <c r="AA7991">
        <v>721120</v>
      </c>
      <c r="AB7991">
        <v>100</v>
      </c>
      <c r="AC7991">
        <v>100</v>
      </c>
      <c r="AD7991" t="s">
        <v>79</v>
      </c>
      <c r="AE7991" t="s">
        <v>599</v>
      </c>
      <c r="AF7991">
        <v>35</v>
      </c>
      <c r="AG7991" s="4">
        <v>0.25</v>
      </c>
      <c r="AH7991" s="4">
        <v>0.58333333333333337</v>
      </c>
      <c r="AI7991" s="5">
        <v>13.39</v>
      </c>
      <c r="AJ7991">
        <v>20.09</v>
      </c>
      <c r="AK7991">
        <v>20.09</v>
      </c>
      <c r="AL7991" t="s">
        <v>81</v>
      </c>
      <c r="AM7991" t="s">
        <v>72</v>
      </c>
      <c r="AN7991">
        <v>30</v>
      </c>
      <c r="AO7991" t="s">
        <v>83</v>
      </c>
      <c r="AR7991" t="s">
        <v>82</v>
      </c>
      <c r="AT7991" t="s">
        <v>82</v>
      </c>
      <c r="AW7991" t="s">
        <v>72</v>
      </c>
      <c r="AX7991">
        <v>24</v>
      </c>
      <c r="AY7991" t="s">
        <v>7468</v>
      </c>
      <c r="AZ7991" t="s">
        <v>12847</v>
      </c>
      <c r="BA7991" t="s">
        <v>7460</v>
      </c>
      <c r="BB7991">
        <v>96950</v>
      </c>
      <c r="BC7991" t="s">
        <v>87</v>
      </c>
      <c r="BH7991" t="s">
        <v>12841</v>
      </c>
      <c r="BI7991" t="s">
        <v>12848</v>
      </c>
      <c r="BJ7991">
        <v>660822760</v>
      </c>
    </row>
    <row r="7992" spans="1:62" x14ac:dyDescent="0.25">
      <c r="A7992" t="s">
        <v>37877</v>
      </c>
      <c r="B7992" s="2">
        <v>43601</v>
      </c>
      <c r="C7992" t="s">
        <v>63</v>
      </c>
      <c r="D7992" s="3">
        <v>43521.658936203705</v>
      </c>
      <c r="E7992" t="s">
        <v>64</v>
      </c>
      <c r="F7992" s="2">
        <v>43597</v>
      </c>
      <c r="G7992" s="2">
        <v>43932</v>
      </c>
      <c r="H7992" t="s">
        <v>12840</v>
      </c>
      <c r="I7992" t="s">
        <v>12841</v>
      </c>
      <c r="J7992" t="s">
        <v>12842</v>
      </c>
      <c r="K7992" t="s">
        <v>12843</v>
      </c>
      <c r="L7992" t="s">
        <v>7468</v>
      </c>
      <c r="M7992" t="s">
        <v>7460</v>
      </c>
      <c r="N7992">
        <v>96950</v>
      </c>
      <c r="O7992" t="s">
        <v>70</v>
      </c>
      <c r="Q7992" t="s">
        <v>12844</v>
      </c>
      <c r="S7992" t="s">
        <v>72</v>
      </c>
      <c r="T7992" t="s">
        <v>12845</v>
      </c>
      <c r="U7992" t="s">
        <v>12846</v>
      </c>
      <c r="V7992" t="s">
        <v>7459</v>
      </c>
      <c r="W7992" t="s">
        <v>7460</v>
      </c>
      <c r="X7992" t="s">
        <v>5761</v>
      </c>
      <c r="Y7992" t="str">
        <f>"47-2141"</f>
        <v>47-2141</v>
      </c>
      <c r="Z7992" t="s">
        <v>1722</v>
      </c>
      <c r="AA7992">
        <v>721120</v>
      </c>
      <c r="AB7992">
        <v>300</v>
      </c>
      <c r="AC7992">
        <v>300</v>
      </c>
      <c r="AD7992" t="s">
        <v>79</v>
      </c>
      <c r="AE7992" t="s">
        <v>599</v>
      </c>
      <c r="AF7992">
        <v>35</v>
      </c>
      <c r="AG7992" s="4">
        <v>4.1666666666666664E-2</v>
      </c>
      <c r="AH7992" s="4">
        <v>0.54166666666666663</v>
      </c>
      <c r="AI7992" s="5">
        <v>7.25</v>
      </c>
      <c r="AJ7992">
        <v>7.25</v>
      </c>
      <c r="AL7992" t="s">
        <v>81</v>
      </c>
      <c r="AM7992" t="s">
        <v>82</v>
      </c>
      <c r="AO7992" t="s">
        <v>83</v>
      </c>
      <c r="AR7992" t="s">
        <v>82</v>
      </c>
      <c r="AT7992" t="s">
        <v>82</v>
      </c>
      <c r="AW7992" t="s">
        <v>72</v>
      </c>
      <c r="AX7992">
        <v>12</v>
      </c>
      <c r="AY7992" t="s">
        <v>7468</v>
      </c>
      <c r="AZ7992" t="s">
        <v>12847</v>
      </c>
      <c r="BA7992" t="s">
        <v>7460</v>
      </c>
      <c r="BB7992">
        <v>96950</v>
      </c>
      <c r="BC7992" t="s">
        <v>87</v>
      </c>
      <c r="BH7992" t="s">
        <v>12841</v>
      </c>
      <c r="BI7992" t="s">
        <v>12848</v>
      </c>
      <c r="BJ7992">
        <v>660822760</v>
      </c>
    </row>
    <row r="7993" spans="1:62" x14ac:dyDescent="0.25">
      <c r="A7993" t="s">
        <v>37895</v>
      </c>
      <c r="B7993" s="2">
        <v>43601</v>
      </c>
      <c r="C7993" t="s">
        <v>63</v>
      </c>
      <c r="D7993" s="3">
        <v>43574.396443333331</v>
      </c>
      <c r="E7993" t="s">
        <v>64</v>
      </c>
      <c r="F7993" s="2">
        <v>43650</v>
      </c>
      <c r="G7993" s="2">
        <v>43794</v>
      </c>
      <c r="H7993" t="s">
        <v>37896</v>
      </c>
      <c r="I7993" t="s">
        <v>67</v>
      </c>
      <c r="J7993" t="s">
        <v>37897</v>
      </c>
      <c r="K7993" t="s">
        <v>37898</v>
      </c>
      <c r="L7993" t="s">
        <v>4574</v>
      </c>
      <c r="M7993" t="s">
        <v>859</v>
      </c>
      <c r="N7993">
        <v>98121</v>
      </c>
      <c r="O7993" t="s">
        <v>70</v>
      </c>
      <c r="P7993" t="s">
        <v>67</v>
      </c>
      <c r="Q7993" t="s">
        <v>37899</v>
      </c>
      <c r="S7993" t="s">
        <v>72</v>
      </c>
      <c r="T7993" t="s">
        <v>37900</v>
      </c>
      <c r="U7993" t="s">
        <v>37901</v>
      </c>
      <c r="V7993" t="s">
        <v>594</v>
      </c>
      <c r="W7993" t="s">
        <v>595</v>
      </c>
      <c r="X7993" t="s">
        <v>37902</v>
      </c>
      <c r="Y7993" t="str">
        <f>"51-3092"</f>
        <v>51-3092</v>
      </c>
      <c r="Z7993" t="s">
        <v>6248</v>
      </c>
      <c r="AA7993">
        <v>311712</v>
      </c>
      <c r="AB7993">
        <v>1</v>
      </c>
      <c r="AC7993">
        <v>1</v>
      </c>
      <c r="AD7993" t="s">
        <v>79</v>
      </c>
      <c r="AE7993" t="s">
        <v>80</v>
      </c>
      <c r="AF7993">
        <v>40</v>
      </c>
      <c r="AG7993" s="4">
        <v>0.25</v>
      </c>
      <c r="AH7993" s="4">
        <v>0.75</v>
      </c>
      <c r="AI7993" s="6">
        <v>22</v>
      </c>
      <c r="AJ7993">
        <v>33</v>
      </c>
      <c r="AL7993" t="s">
        <v>81</v>
      </c>
      <c r="AM7993" t="s">
        <v>82</v>
      </c>
      <c r="AO7993" t="s">
        <v>83</v>
      </c>
      <c r="AP7993" t="s">
        <v>67</v>
      </c>
      <c r="AQ7993" t="s">
        <v>67</v>
      </c>
      <c r="AR7993" t="s">
        <v>82</v>
      </c>
      <c r="AT7993" t="s">
        <v>82</v>
      </c>
      <c r="AW7993" t="s">
        <v>72</v>
      </c>
      <c r="AX7993">
        <v>24</v>
      </c>
      <c r="AY7993" t="s">
        <v>4502</v>
      </c>
      <c r="AZ7993" t="s">
        <v>4503</v>
      </c>
      <c r="BA7993" t="s">
        <v>595</v>
      </c>
      <c r="BB7993">
        <v>99692</v>
      </c>
      <c r="BC7993" t="s">
        <v>87</v>
      </c>
      <c r="BH7993" t="s">
        <v>37903</v>
      </c>
      <c r="BI7993" t="s">
        <v>67</v>
      </c>
      <c r="BJ7993">
        <v>911351321</v>
      </c>
    </row>
    <row r="7994" spans="1:62" x14ac:dyDescent="0.25">
      <c r="A7994" t="s">
        <v>38813</v>
      </c>
      <c r="B7994" s="2">
        <v>43601</v>
      </c>
      <c r="C7994" t="s">
        <v>63</v>
      </c>
      <c r="D7994" s="3">
        <v>43574.342751018521</v>
      </c>
      <c r="E7994" t="s">
        <v>64</v>
      </c>
      <c r="F7994" s="2">
        <v>43649</v>
      </c>
      <c r="G7994" s="2">
        <v>43806</v>
      </c>
      <c r="H7994" t="s">
        <v>32724</v>
      </c>
      <c r="J7994" t="s">
        <v>32725</v>
      </c>
      <c r="L7994" t="s">
        <v>32726</v>
      </c>
      <c r="M7994" t="s">
        <v>192</v>
      </c>
      <c r="N7994">
        <v>55343</v>
      </c>
      <c r="O7994" t="s">
        <v>70</v>
      </c>
      <c r="Q7994" t="s">
        <v>32727</v>
      </c>
      <c r="S7994" t="s">
        <v>72</v>
      </c>
      <c r="T7994" t="s">
        <v>5117</v>
      </c>
      <c r="U7994" t="s">
        <v>5118</v>
      </c>
      <c r="V7994" t="s">
        <v>2222</v>
      </c>
      <c r="W7994" t="s">
        <v>278</v>
      </c>
      <c r="X7994" t="s">
        <v>106</v>
      </c>
      <c r="Y7994" t="str">
        <f>"37-3011"</f>
        <v>37-3011</v>
      </c>
      <c r="Z7994" t="s">
        <v>94</v>
      </c>
      <c r="AA7994">
        <v>561730</v>
      </c>
      <c r="AB7994">
        <v>10</v>
      </c>
      <c r="AC7994">
        <v>10</v>
      </c>
      <c r="AD7994" t="s">
        <v>79</v>
      </c>
      <c r="AE7994" t="s">
        <v>80</v>
      </c>
      <c r="AF7994">
        <v>35</v>
      </c>
      <c r="AG7994" s="4">
        <v>0.33333333333333331</v>
      </c>
      <c r="AH7994" s="4">
        <v>0.70833333333333337</v>
      </c>
      <c r="AI7994" s="5">
        <v>17.05</v>
      </c>
      <c r="AJ7994">
        <v>25.58</v>
      </c>
      <c r="AL7994" t="s">
        <v>81</v>
      </c>
      <c r="AM7994" t="s">
        <v>82</v>
      </c>
      <c r="AO7994" t="s">
        <v>83</v>
      </c>
      <c r="AR7994" t="s">
        <v>82</v>
      </c>
      <c r="AT7994" t="s">
        <v>82</v>
      </c>
      <c r="AW7994" t="s">
        <v>82</v>
      </c>
      <c r="AY7994" t="s">
        <v>32726</v>
      </c>
      <c r="AZ7994" t="s">
        <v>1032</v>
      </c>
      <c r="BA7994" t="s">
        <v>192</v>
      </c>
      <c r="BB7994">
        <v>55343</v>
      </c>
      <c r="BC7994" t="s">
        <v>79</v>
      </c>
      <c r="BH7994" t="s">
        <v>32728</v>
      </c>
      <c r="BJ7994">
        <v>411871064</v>
      </c>
    </row>
    <row r="7995" spans="1:62" x14ac:dyDescent="0.25">
      <c r="A7995" t="s">
        <v>38825</v>
      </c>
      <c r="B7995" s="2">
        <v>43601</v>
      </c>
      <c r="C7995" t="s">
        <v>63</v>
      </c>
      <c r="D7995" s="3">
        <v>43580.518534768518</v>
      </c>
      <c r="E7995" t="s">
        <v>64</v>
      </c>
      <c r="F7995" s="2">
        <v>43656</v>
      </c>
      <c r="G7995" s="2">
        <v>43787</v>
      </c>
      <c r="H7995" t="s">
        <v>7758</v>
      </c>
      <c r="I7995" t="s">
        <v>67</v>
      </c>
      <c r="J7995" t="s">
        <v>7759</v>
      </c>
      <c r="K7995" t="s">
        <v>7760</v>
      </c>
      <c r="L7995" t="s">
        <v>7761</v>
      </c>
      <c r="M7995" t="s">
        <v>86</v>
      </c>
      <c r="N7995">
        <v>34638</v>
      </c>
      <c r="O7995" t="s">
        <v>70</v>
      </c>
      <c r="P7995" t="s">
        <v>67</v>
      </c>
      <c r="Q7995" t="s">
        <v>7762</v>
      </c>
      <c r="S7995" t="s">
        <v>72</v>
      </c>
      <c r="T7995" t="s">
        <v>5156</v>
      </c>
      <c r="U7995" t="s">
        <v>5157</v>
      </c>
      <c r="V7995" t="s">
        <v>5158</v>
      </c>
      <c r="W7995" t="s">
        <v>105</v>
      </c>
      <c r="X7995" t="s">
        <v>7763</v>
      </c>
      <c r="Y7995" t="str">
        <f>"39-3091"</f>
        <v>39-3091</v>
      </c>
      <c r="Z7995" t="s">
        <v>677</v>
      </c>
      <c r="AA7995">
        <v>713990</v>
      </c>
      <c r="AB7995">
        <v>20</v>
      </c>
      <c r="AC7995">
        <v>20</v>
      </c>
      <c r="AD7995" t="s">
        <v>79</v>
      </c>
      <c r="AE7995" t="s">
        <v>80</v>
      </c>
      <c r="AF7995">
        <v>40</v>
      </c>
      <c r="AG7995" s="4">
        <v>0.54166666666666663</v>
      </c>
      <c r="AH7995" s="4">
        <v>0.91666666666666663</v>
      </c>
      <c r="AI7995" s="6">
        <v>340</v>
      </c>
      <c r="AL7995" t="s">
        <v>81</v>
      </c>
      <c r="AM7995" t="s">
        <v>82</v>
      </c>
      <c r="AO7995" t="s">
        <v>83</v>
      </c>
      <c r="AR7995" t="s">
        <v>82</v>
      </c>
      <c r="AT7995" t="s">
        <v>82</v>
      </c>
      <c r="AW7995" t="s">
        <v>82</v>
      </c>
      <c r="AY7995" t="s">
        <v>5891</v>
      </c>
      <c r="AZ7995" t="s">
        <v>7764</v>
      </c>
      <c r="BA7995" t="s">
        <v>86</v>
      </c>
      <c r="BB7995">
        <v>34610</v>
      </c>
      <c r="BC7995" t="s">
        <v>79</v>
      </c>
      <c r="BH7995" t="s">
        <v>7765</v>
      </c>
      <c r="BJ7995">
        <v>592378326</v>
      </c>
    </row>
    <row r="7996" spans="1:62" x14ac:dyDescent="0.25">
      <c r="A7996" t="s">
        <v>36766</v>
      </c>
      <c r="B7996" s="2">
        <v>43602</v>
      </c>
      <c r="C7996" t="s">
        <v>63</v>
      </c>
      <c r="D7996" s="3">
        <v>43547.550894826389</v>
      </c>
      <c r="E7996" t="s">
        <v>282</v>
      </c>
      <c r="F7996" s="2">
        <v>43622</v>
      </c>
      <c r="G7996" s="2">
        <v>43800</v>
      </c>
      <c r="H7996" t="s">
        <v>36767</v>
      </c>
      <c r="J7996" t="s">
        <v>36768</v>
      </c>
      <c r="L7996" t="s">
        <v>36769</v>
      </c>
      <c r="M7996" t="s">
        <v>197</v>
      </c>
      <c r="N7996">
        <v>52807</v>
      </c>
      <c r="O7996" t="s">
        <v>70</v>
      </c>
      <c r="Q7996" t="s">
        <v>36770</v>
      </c>
      <c r="S7996" t="s">
        <v>72</v>
      </c>
      <c r="T7996" t="s">
        <v>194</v>
      </c>
      <c r="U7996" t="s">
        <v>195</v>
      </c>
      <c r="V7996" t="s">
        <v>196</v>
      </c>
      <c r="W7996" t="s">
        <v>197</v>
      </c>
      <c r="X7996" t="s">
        <v>1540</v>
      </c>
      <c r="Y7996" t="str">
        <f>"47-3012"</f>
        <v>47-3012</v>
      </c>
      <c r="Z7996" t="s">
        <v>1540</v>
      </c>
      <c r="AA7996">
        <v>238110</v>
      </c>
      <c r="AB7996">
        <v>6</v>
      </c>
      <c r="AC7996">
        <v>5</v>
      </c>
      <c r="AD7996" t="s">
        <v>79</v>
      </c>
      <c r="AE7996" t="s">
        <v>95</v>
      </c>
      <c r="AF7996">
        <v>40</v>
      </c>
      <c r="AG7996" s="4">
        <v>0.29166666666666669</v>
      </c>
      <c r="AH7996" s="4">
        <v>0.70833333333333337</v>
      </c>
      <c r="AI7996" s="5">
        <v>14.49</v>
      </c>
      <c r="AJ7996">
        <v>21.74</v>
      </c>
      <c r="AL7996" t="s">
        <v>81</v>
      </c>
      <c r="AM7996" t="s">
        <v>82</v>
      </c>
      <c r="AO7996" t="s">
        <v>83</v>
      </c>
      <c r="AP7996" t="s">
        <v>83</v>
      </c>
      <c r="AQ7996" t="s">
        <v>83</v>
      </c>
      <c r="AR7996" t="s">
        <v>82</v>
      </c>
      <c r="AT7996" t="s">
        <v>82</v>
      </c>
      <c r="AW7996" t="s">
        <v>72</v>
      </c>
      <c r="AX7996">
        <v>2</v>
      </c>
      <c r="AY7996" t="s">
        <v>36771</v>
      </c>
      <c r="AZ7996" t="s">
        <v>2074</v>
      </c>
      <c r="BA7996" t="s">
        <v>197</v>
      </c>
      <c r="BB7996">
        <v>52748</v>
      </c>
      <c r="BC7996" t="s">
        <v>79</v>
      </c>
      <c r="BH7996" t="s">
        <v>36772</v>
      </c>
      <c r="BJ7996">
        <v>421295969</v>
      </c>
    </row>
    <row r="7997" spans="1:62" x14ac:dyDescent="0.25">
      <c r="A7997" t="s">
        <v>38139</v>
      </c>
      <c r="B7997" s="2">
        <v>43602</v>
      </c>
      <c r="C7997" t="s">
        <v>63</v>
      </c>
      <c r="D7997" s="3">
        <v>43580.156801435187</v>
      </c>
      <c r="E7997" t="s">
        <v>117</v>
      </c>
      <c r="H7997" t="s">
        <v>38140</v>
      </c>
      <c r="J7997" t="s">
        <v>38141</v>
      </c>
      <c r="L7997" t="s">
        <v>10194</v>
      </c>
      <c r="M7997" t="s">
        <v>1246</v>
      </c>
      <c r="N7997">
        <v>64439</v>
      </c>
      <c r="O7997" t="s">
        <v>70</v>
      </c>
      <c r="Q7997" t="s">
        <v>38142</v>
      </c>
      <c r="S7997" t="s">
        <v>82</v>
      </c>
      <c r="U7997" t="s">
        <v>92</v>
      </c>
      <c r="X7997" t="s">
        <v>38143</v>
      </c>
      <c r="Y7997" t="str">
        <f>"47-2061"</f>
        <v>47-2061</v>
      </c>
      <c r="Z7997" t="s">
        <v>326</v>
      </c>
      <c r="AA7997">
        <v>23817</v>
      </c>
      <c r="AB7997">
        <v>1</v>
      </c>
      <c r="AD7997" t="s">
        <v>79</v>
      </c>
      <c r="AE7997" t="s">
        <v>95</v>
      </c>
      <c r="AF7997">
        <v>40</v>
      </c>
      <c r="AG7997" s="4">
        <v>0.33333333333333331</v>
      </c>
      <c r="AH7997" s="4">
        <v>0.66666666666666663</v>
      </c>
      <c r="AI7997" s="5">
        <v>3.25</v>
      </c>
      <c r="AL7997" t="s">
        <v>81</v>
      </c>
      <c r="AM7997" t="s">
        <v>82</v>
      </c>
      <c r="AO7997" t="s">
        <v>83</v>
      </c>
      <c r="AR7997" t="s">
        <v>82</v>
      </c>
      <c r="AT7997" t="s">
        <v>82</v>
      </c>
      <c r="AW7997" t="s">
        <v>72</v>
      </c>
      <c r="AX7997">
        <v>12</v>
      </c>
      <c r="AY7997" t="s">
        <v>38144</v>
      </c>
      <c r="AZ7997" t="s">
        <v>38145</v>
      </c>
      <c r="BA7997" t="s">
        <v>1246</v>
      </c>
      <c r="BB7997">
        <v>64439</v>
      </c>
      <c r="BC7997" t="s">
        <v>79</v>
      </c>
      <c r="BH7997" t="s">
        <v>38146</v>
      </c>
      <c r="BJ7997">
        <v>455336957</v>
      </c>
    </row>
    <row r="7998" spans="1:62" x14ac:dyDescent="0.25">
      <c r="A7998" t="s">
        <v>38671</v>
      </c>
      <c r="B7998" s="2">
        <v>43602</v>
      </c>
      <c r="C7998" t="s">
        <v>63</v>
      </c>
      <c r="D7998" s="3">
        <v>43560.47976185185</v>
      </c>
      <c r="E7998" t="s">
        <v>282</v>
      </c>
      <c r="F7998" s="2">
        <v>43635</v>
      </c>
      <c r="G7998" s="2">
        <v>43769</v>
      </c>
      <c r="H7998" t="s">
        <v>1688</v>
      </c>
      <c r="I7998" t="s">
        <v>38672</v>
      </c>
      <c r="J7998" t="s">
        <v>1690</v>
      </c>
      <c r="L7998" t="s">
        <v>1691</v>
      </c>
      <c r="M7998" t="s">
        <v>844</v>
      </c>
      <c r="N7998">
        <v>60606</v>
      </c>
      <c r="O7998" t="s">
        <v>70</v>
      </c>
      <c r="Q7998" t="s">
        <v>1692</v>
      </c>
      <c r="S7998" t="s">
        <v>72</v>
      </c>
      <c r="T7998" t="s">
        <v>1693</v>
      </c>
      <c r="U7998" t="s">
        <v>1694</v>
      </c>
      <c r="V7998" t="s">
        <v>4681</v>
      </c>
      <c r="W7998" t="s">
        <v>774</v>
      </c>
      <c r="X7998" t="s">
        <v>1427</v>
      </c>
      <c r="Y7998" t="str">
        <f>"37-2012"</f>
        <v>37-2012</v>
      </c>
      <c r="Z7998" t="s">
        <v>373</v>
      </c>
      <c r="AA7998">
        <v>72111</v>
      </c>
      <c r="AB7998">
        <v>12</v>
      </c>
      <c r="AC7998">
        <v>10</v>
      </c>
      <c r="AD7998" t="s">
        <v>79</v>
      </c>
      <c r="AE7998" t="s">
        <v>95</v>
      </c>
      <c r="AF7998">
        <v>35</v>
      </c>
      <c r="AG7998" s="4">
        <v>0.33333333333333331</v>
      </c>
      <c r="AH7998" s="4">
        <v>0.6875</v>
      </c>
      <c r="AI7998" s="6">
        <v>14</v>
      </c>
      <c r="AJ7998">
        <v>21</v>
      </c>
      <c r="AL7998" t="s">
        <v>81</v>
      </c>
      <c r="AM7998" t="s">
        <v>82</v>
      </c>
      <c r="AO7998" t="s">
        <v>83</v>
      </c>
      <c r="AR7998" t="s">
        <v>82</v>
      </c>
      <c r="AT7998" t="s">
        <v>82</v>
      </c>
      <c r="AW7998" t="s">
        <v>82</v>
      </c>
      <c r="AY7998" t="s">
        <v>38673</v>
      </c>
      <c r="AZ7998" t="s">
        <v>38674</v>
      </c>
      <c r="BA7998" t="s">
        <v>8654</v>
      </c>
      <c r="BB7998">
        <v>89451</v>
      </c>
      <c r="BC7998" t="s">
        <v>87</v>
      </c>
      <c r="BH7998" t="s">
        <v>38675</v>
      </c>
      <c r="BJ7998">
        <v>941649123</v>
      </c>
    </row>
    <row r="7999" spans="1:62" x14ac:dyDescent="0.25">
      <c r="A7999" t="s">
        <v>19593</v>
      </c>
      <c r="B7999" s="2">
        <v>43605</v>
      </c>
      <c r="C7999" t="s">
        <v>63</v>
      </c>
      <c r="D7999" s="3">
        <v>43472.378184236113</v>
      </c>
      <c r="E7999" t="s">
        <v>117</v>
      </c>
      <c r="H7999" t="s">
        <v>19594</v>
      </c>
      <c r="J7999" t="s">
        <v>19595</v>
      </c>
      <c r="L7999" t="s">
        <v>19596</v>
      </c>
      <c r="M7999" t="s">
        <v>226</v>
      </c>
      <c r="N7999">
        <v>48150</v>
      </c>
      <c r="O7999" t="s">
        <v>70</v>
      </c>
      <c r="Q7999" t="s">
        <v>19597</v>
      </c>
      <c r="S7999" t="s">
        <v>72</v>
      </c>
      <c r="T7999" t="s">
        <v>18651</v>
      </c>
      <c r="U7999" t="s">
        <v>19524</v>
      </c>
      <c r="V7999" t="s">
        <v>18653</v>
      </c>
      <c r="W7999" t="s">
        <v>226</v>
      </c>
      <c r="X7999" t="s">
        <v>19598</v>
      </c>
      <c r="Y7999" t="str">
        <f>"47-2021"</f>
        <v>47-2021</v>
      </c>
      <c r="Z7999" t="s">
        <v>6266</v>
      </c>
      <c r="AA7999">
        <v>2362</v>
      </c>
      <c r="AB7999">
        <v>6</v>
      </c>
      <c r="AD7999" t="s">
        <v>79</v>
      </c>
      <c r="AE7999" t="s">
        <v>95</v>
      </c>
      <c r="AF7999">
        <v>40</v>
      </c>
      <c r="AG7999" s="4">
        <v>0.29166666666666669</v>
      </c>
      <c r="AH7999" s="4">
        <v>0.64583333333333337</v>
      </c>
      <c r="AI7999" s="5">
        <v>29.24</v>
      </c>
      <c r="AL7999" t="s">
        <v>81</v>
      </c>
      <c r="AM7999" t="s">
        <v>82</v>
      </c>
      <c r="AO7999" t="s">
        <v>83</v>
      </c>
      <c r="AR7999" t="s">
        <v>82</v>
      </c>
      <c r="AT7999" t="s">
        <v>82</v>
      </c>
      <c r="AW7999" t="s">
        <v>82</v>
      </c>
      <c r="AY7999" t="s">
        <v>19596</v>
      </c>
      <c r="AZ7999" t="s">
        <v>2493</v>
      </c>
      <c r="BA7999" t="s">
        <v>226</v>
      </c>
      <c r="BB7999">
        <v>48150</v>
      </c>
      <c r="BC7999" t="s">
        <v>79</v>
      </c>
      <c r="BH7999" t="s">
        <v>19595</v>
      </c>
      <c r="BJ7999">
        <v>382247689</v>
      </c>
    </row>
    <row r="8000" spans="1:62" x14ac:dyDescent="0.25">
      <c r="A8000" t="s">
        <v>25986</v>
      </c>
      <c r="B8000" s="2">
        <v>43605</v>
      </c>
      <c r="C8000" t="s">
        <v>63</v>
      </c>
      <c r="D8000" s="3">
        <v>43472.385937037034</v>
      </c>
      <c r="E8000" t="s">
        <v>91</v>
      </c>
      <c r="H8000" t="s">
        <v>25797</v>
      </c>
      <c r="I8000" t="s">
        <v>25798</v>
      </c>
      <c r="J8000" t="s">
        <v>25799</v>
      </c>
      <c r="L8000" t="s">
        <v>19356</v>
      </c>
      <c r="M8000" t="s">
        <v>232</v>
      </c>
      <c r="N8000">
        <v>11954</v>
      </c>
      <c r="O8000" t="s">
        <v>70</v>
      </c>
      <c r="Q8000" t="s">
        <v>25800</v>
      </c>
      <c r="S8000" t="s">
        <v>72</v>
      </c>
      <c r="T8000" t="s">
        <v>11901</v>
      </c>
      <c r="U8000" t="s">
        <v>11902</v>
      </c>
      <c r="V8000" t="s">
        <v>8610</v>
      </c>
      <c r="W8000" t="s">
        <v>232</v>
      </c>
      <c r="X8000" t="s">
        <v>24355</v>
      </c>
      <c r="Y8000" t="str">
        <f>"43-5081"</f>
        <v>43-5081</v>
      </c>
      <c r="Z8000" t="s">
        <v>11908</v>
      </c>
      <c r="AA8000">
        <v>44511</v>
      </c>
      <c r="AB8000">
        <v>11</v>
      </c>
      <c r="AD8000" t="s">
        <v>79</v>
      </c>
      <c r="AE8000" t="s">
        <v>95</v>
      </c>
      <c r="AF8000">
        <v>40</v>
      </c>
      <c r="AG8000" s="4">
        <v>0.29166666666666669</v>
      </c>
      <c r="AH8000" s="4">
        <v>0.625</v>
      </c>
      <c r="AI8000" s="5">
        <v>13.45</v>
      </c>
      <c r="AJ8000">
        <v>20.18</v>
      </c>
      <c r="AK8000">
        <v>20.18</v>
      </c>
      <c r="AL8000" t="s">
        <v>81</v>
      </c>
      <c r="AM8000" t="s">
        <v>82</v>
      </c>
      <c r="AO8000" t="s">
        <v>83</v>
      </c>
      <c r="AR8000" t="s">
        <v>82</v>
      </c>
      <c r="AT8000" t="s">
        <v>82</v>
      </c>
      <c r="AW8000" t="s">
        <v>82</v>
      </c>
      <c r="AY8000" t="s">
        <v>19356</v>
      </c>
      <c r="AZ8000" t="s">
        <v>10333</v>
      </c>
      <c r="BA8000" t="s">
        <v>232</v>
      </c>
      <c r="BB8000">
        <v>11954</v>
      </c>
      <c r="BC8000" t="s">
        <v>87</v>
      </c>
      <c r="BH8000" t="s">
        <v>25987</v>
      </c>
      <c r="BJ8000">
        <v>823711801</v>
      </c>
    </row>
    <row r="8001" spans="1:62" x14ac:dyDescent="0.25">
      <c r="A8001" t="s">
        <v>37206</v>
      </c>
      <c r="B8001" s="2">
        <v>43605</v>
      </c>
      <c r="C8001" t="s">
        <v>63</v>
      </c>
      <c r="D8001" s="3">
        <v>43581.419056921295</v>
      </c>
      <c r="E8001" t="s">
        <v>117</v>
      </c>
      <c r="H8001" t="s">
        <v>37207</v>
      </c>
      <c r="J8001" t="s">
        <v>37208</v>
      </c>
      <c r="L8001" t="s">
        <v>11461</v>
      </c>
      <c r="M8001" t="s">
        <v>86</v>
      </c>
      <c r="N8001">
        <v>32210</v>
      </c>
      <c r="O8001" t="s">
        <v>70</v>
      </c>
      <c r="P8001" t="s">
        <v>11464</v>
      </c>
      <c r="Q8001" t="s">
        <v>37209</v>
      </c>
      <c r="S8001" t="s">
        <v>82</v>
      </c>
      <c r="U8001" t="s">
        <v>92</v>
      </c>
      <c r="X8001" t="s">
        <v>1960</v>
      </c>
      <c r="Y8001" t="str">
        <f>"37-3011"</f>
        <v>37-3011</v>
      </c>
      <c r="Z8001" t="s">
        <v>94</v>
      </c>
      <c r="AA8001">
        <v>56173</v>
      </c>
      <c r="AB8001">
        <v>4</v>
      </c>
      <c r="AD8001" t="s">
        <v>79</v>
      </c>
      <c r="AE8001" t="s">
        <v>95</v>
      </c>
      <c r="AF8001">
        <v>40</v>
      </c>
      <c r="AG8001" s="4">
        <v>0.33333333333333331</v>
      </c>
      <c r="AH8001" s="4">
        <v>0.66666666666666663</v>
      </c>
      <c r="AI8001" s="5">
        <v>12.42</v>
      </c>
      <c r="AL8001" t="s">
        <v>81</v>
      </c>
      <c r="AM8001" t="s">
        <v>82</v>
      </c>
      <c r="AO8001" t="s">
        <v>83</v>
      </c>
      <c r="AR8001" t="s">
        <v>82</v>
      </c>
      <c r="AT8001" t="s">
        <v>82</v>
      </c>
      <c r="AW8001" t="s">
        <v>82</v>
      </c>
      <c r="AY8001" t="s">
        <v>1481</v>
      </c>
      <c r="AZ8001" t="s">
        <v>22095</v>
      </c>
      <c r="BA8001" t="s">
        <v>86</v>
      </c>
      <c r="BB8001">
        <v>32210</v>
      </c>
      <c r="BC8001" t="s">
        <v>79</v>
      </c>
      <c r="BH8001" t="s">
        <v>37210</v>
      </c>
      <c r="BJ8001">
        <v>821172483</v>
      </c>
    </row>
    <row r="8002" spans="1:62" x14ac:dyDescent="0.25">
      <c r="A8002" t="s">
        <v>38780</v>
      </c>
      <c r="B8002" s="2">
        <v>43605</v>
      </c>
      <c r="C8002" t="s">
        <v>63</v>
      </c>
      <c r="D8002" s="3">
        <v>43570.439693958331</v>
      </c>
      <c r="E8002" t="s">
        <v>64</v>
      </c>
      <c r="F8002" s="2">
        <v>43647</v>
      </c>
      <c r="G8002" s="2">
        <v>43814</v>
      </c>
      <c r="H8002" t="s">
        <v>38781</v>
      </c>
      <c r="J8002" t="s">
        <v>38782</v>
      </c>
      <c r="L8002" t="s">
        <v>5587</v>
      </c>
      <c r="M8002" t="s">
        <v>105</v>
      </c>
      <c r="N8002">
        <v>79415</v>
      </c>
      <c r="O8002" t="s">
        <v>70</v>
      </c>
      <c r="Q8002" t="s">
        <v>38783</v>
      </c>
      <c r="S8002" t="s">
        <v>72</v>
      </c>
      <c r="T8002" t="s">
        <v>1855</v>
      </c>
      <c r="U8002" t="s">
        <v>1856</v>
      </c>
      <c r="V8002" t="s">
        <v>863</v>
      </c>
      <c r="W8002" t="s">
        <v>105</v>
      </c>
      <c r="X8002" t="s">
        <v>106</v>
      </c>
      <c r="Y8002" t="str">
        <f>"37-3011"</f>
        <v>37-3011</v>
      </c>
      <c r="Z8002" t="s">
        <v>94</v>
      </c>
      <c r="AA8002">
        <v>56173</v>
      </c>
      <c r="AB8002">
        <v>24</v>
      </c>
      <c r="AC8002">
        <v>24</v>
      </c>
      <c r="AD8002" t="s">
        <v>79</v>
      </c>
      <c r="AE8002" t="s">
        <v>95</v>
      </c>
      <c r="AF8002">
        <v>40</v>
      </c>
      <c r="AG8002" s="4">
        <v>0.33333333333333331</v>
      </c>
      <c r="AH8002" s="4">
        <v>0.70833333333333337</v>
      </c>
      <c r="AI8002" s="5">
        <v>12.83</v>
      </c>
      <c r="AJ8002">
        <v>19.25</v>
      </c>
      <c r="AL8002" t="s">
        <v>81</v>
      </c>
      <c r="AM8002" t="s">
        <v>82</v>
      </c>
      <c r="AO8002" t="s">
        <v>83</v>
      </c>
      <c r="AR8002" t="s">
        <v>82</v>
      </c>
      <c r="AT8002" t="s">
        <v>82</v>
      </c>
      <c r="AW8002" t="s">
        <v>82</v>
      </c>
      <c r="AY8002" t="s">
        <v>5587</v>
      </c>
      <c r="AZ8002" t="s">
        <v>5587</v>
      </c>
      <c r="BA8002" t="s">
        <v>105</v>
      </c>
      <c r="BB8002">
        <v>79415</v>
      </c>
      <c r="BC8002" t="s">
        <v>79</v>
      </c>
      <c r="BH8002" t="s">
        <v>38782</v>
      </c>
      <c r="BJ8002">
        <v>50613001</v>
      </c>
    </row>
    <row r="8003" spans="1:62" x14ac:dyDescent="0.25">
      <c r="A8003" t="s">
        <v>7833</v>
      </c>
      <c r="B8003" s="2">
        <v>43606</v>
      </c>
      <c r="C8003" t="s">
        <v>63</v>
      </c>
      <c r="D8003" s="3">
        <v>43578.490675532405</v>
      </c>
      <c r="E8003" t="s">
        <v>117</v>
      </c>
      <c r="H8003" t="s">
        <v>7834</v>
      </c>
      <c r="I8003" t="s">
        <v>7835</v>
      </c>
      <c r="J8003" t="s">
        <v>7836</v>
      </c>
      <c r="L8003" t="s">
        <v>7837</v>
      </c>
      <c r="M8003" t="s">
        <v>649</v>
      </c>
      <c r="N8003">
        <v>86001</v>
      </c>
      <c r="O8003" t="s">
        <v>70</v>
      </c>
      <c r="Q8003" t="s">
        <v>7838</v>
      </c>
      <c r="S8003" t="s">
        <v>82</v>
      </c>
      <c r="U8003" t="s">
        <v>92</v>
      </c>
      <c r="X8003" t="s">
        <v>7839</v>
      </c>
      <c r="Y8003" t="str">
        <f>"27-1012"</f>
        <v>27-1012</v>
      </c>
      <c r="Z8003" t="s">
        <v>1336</v>
      </c>
      <c r="AA8003">
        <v>453920</v>
      </c>
      <c r="AB8003">
        <v>1</v>
      </c>
      <c r="AD8003" t="s">
        <v>87</v>
      </c>
      <c r="AE8003" t="s">
        <v>80</v>
      </c>
      <c r="AF8003">
        <v>35</v>
      </c>
      <c r="AG8003" s="4">
        <v>0.375</v>
      </c>
      <c r="AH8003" s="4">
        <v>0.625</v>
      </c>
      <c r="AI8003" s="5">
        <v>16.71</v>
      </c>
      <c r="AL8003" t="s">
        <v>81</v>
      </c>
      <c r="AM8003" t="s">
        <v>82</v>
      </c>
      <c r="AO8003" t="s">
        <v>83</v>
      </c>
      <c r="AR8003" t="s">
        <v>82</v>
      </c>
      <c r="AT8003" t="s">
        <v>82</v>
      </c>
      <c r="AW8003" t="s">
        <v>72</v>
      </c>
      <c r="AX8003">
        <v>12</v>
      </c>
      <c r="AY8003" t="s">
        <v>7840</v>
      </c>
      <c r="AZ8003" t="s">
        <v>7841</v>
      </c>
      <c r="BA8003" t="s">
        <v>649</v>
      </c>
      <c r="BB8003">
        <v>86001</v>
      </c>
      <c r="BC8003" t="s">
        <v>87</v>
      </c>
      <c r="BH8003" t="s">
        <v>7842</v>
      </c>
      <c r="BJ8003">
        <v>273801836</v>
      </c>
    </row>
    <row r="8004" spans="1:62" x14ac:dyDescent="0.25">
      <c r="A8004" t="s">
        <v>38785</v>
      </c>
      <c r="B8004" s="2">
        <v>43606</v>
      </c>
      <c r="C8004" t="s">
        <v>63</v>
      </c>
      <c r="D8004" s="3">
        <v>43573.537711412035</v>
      </c>
      <c r="E8004" t="s">
        <v>64</v>
      </c>
      <c r="F8004" s="2">
        <v>43651</v>
      </c>
      <c r="G8004" s="2">
        <v>43738</v>
      </c>
      <c r="H8004" t="s">
        <v>12625</v>
      </c>
      <c r="J8004" t="s">
        <v>12626</v>
      </c>
      <c r="L8004" t="s">
        <v>4750</v>
      </c>
      <c r="M8004" t="s">
        <v>2356</v>
      </c>
      <c r="N8004">
        <v>68512</v>
      </c>
      <c r="O8004" t="s">
        <v>70</v>
      </c>
      <c r="Q8004" t="s">
        <v>12627</v>
      </c>
      <c r="S8004" t="s">
        <v>72</v>
      </c>
      <c r="T8004" t="s">
        <v>12628</v>
      </c>
      <c r="U8004" t="s">
        <v>12629</v>
      </c>
      <c r="V8004" t="s">
        <v>12630</v>
      </c>
      <c r="W8004" t="s">
        <v>105</v>
      </c>
      <c r="X8004" t="s">
        <v>12631</v>
      </c>
      <c r="Y8004" t="str">
        <f>"37-3011"</f>
        <v>37-3011</v>
      </c>
      <c r="Z8004" t="s">
        <v>94</v>
      </c>
      <c r="AA8004">
        <v>237990</v>
      </c>
      <c r="AB8004">
        <v>20</v>
      </c>
      <c r="AC8004">
        <v>20</v>
      </c>
      <c r="AD8004" t="s">
        <v>79</v>
      </c>
      <c r="AE8004" t="s">
        <v>80</v>
      </c>
      <c r="AF8004">
        <v>40</v>
      </c>
      <c r="AG8004" s="4">
        <v>0.25</v>
      </c>
      <c r="AH8004" s="4">
        <v>0.60416666666666663</v>
      </c>
      <c r="AI8004" s="5">
        <v>14.32</v>
      </c>
      <c r="AJ8004">
        <v>21.48</v>
      </c>
      <c r="AL8004" t="s">
        <v>81</v>
      </c>
      <c r="AM8004" t="s">
        <v>82</v>
      </c>
      <c r="AO8004" t="s">
        <v>83</v>
      </c>
      <c r="AR8004" t="s">
        <v>82</v>
      </c>
      <c r="AT8004" t="s">
        <v>82</v>
      </c>
      <c r="AW8004" t="s">
        <v>72</v>
      </c>
      <c r="AX8004">
        <v>6</v>
      </c>
      <c r="AY8004" t="s">
        <v>38786</v>
      </c>
      <c r="AZ8004" t="s">
        <v>38787</v>
      </c>
      <c r="BA8004" t="s">
        <v>278</v>
      </c>
      <c r="BB8004">
        <v>23103</v>
      </c>
      <c r="BC8004" t="s">
        <v>79</v>
      </c>
      <c r="BH8004" t="s">
        <v>38788</v>
      </c>
      <c r="BI8004" t="s">
        <v>27776</v>
      </c>
      <c r="BJ8004">
        <v>470822871</v>
      </c>
    </row>
    <row r="8005" spans="1:62" x14ac:dyDescent="0.25">
      <c r="A8005" t="s">
        <v>38793</v>
      </c>
      <c r="B8005" s="2">
        <v>43606</v>
      </c>
      <c r="C8005" t="s">
        <v>63</v>
      </c>
      <c r="D8005" s="3">
        <v>43572.531730185183</v>
      </c>
      <c r="E8005" t="s">
        <v>64</v>
      </c>
      <c r="F8005" s="2">
        <v>43647</v>
      </c>
      <c r="G8005" s="2">
        <v>43799</v>
      </c>
      <c r="H8005" t="s">
        <v>12625</v>
      </c>
      <c r="J8005" t="s">
        <v>12626</v>
      </c>
      <c r="L8005" t="s">
        <v>4750</v>
      </c>
      <c r="M8005" t="s">
        <v>2356</v>
      </c>
      <c r="N8005">
        <v>68512</v>
      </c>
      <c r="O8005" t="s">
        <v>70</v>
      </c>
      <c r="Q8005" t="s">
        <v>12627</v>
      </c>
      <c r="S8005" t="s">
        <v>72</v>
      </c>
      <c r="T8005" t="s">
        <v>12628</v>
      </c>
      <c r="U8005" t="s">
        <v>12629</v>
      </c>
      <c r="V8005" t="s">
        <v>12630</v>
      </c>
      <c r="W8005" t="s">
        <v>105</v>
      </c>
      <c r="X8005" t="s">
        <v>12631</v>
      </c>
      <c r="Y8005" t="str">
        <f>"37-3011"</f>
        <v>37-3011</v>
      </c>
      <c r="Z8005" t="s">
        <v>94</v>
      </c>
      <c r="AA8005">
        <v>237990</v>
      </c>
      <c r="AB8005">
        <v>30</v>
      </c>
      <c r="AC8005">
        <v>30</v>
      </c>
      <c r="AD8005" t="s">
        <v>79</v>
      </c>
      <c r="AE8005" t="s">
        <v>80</v>
      </c>
      <c r="AF8005">
        <v>40</v>
      </c>
      <c r="AG8005" s="4">
        <v>0.25</v>
      </c>
      <c r="AH8005" s="4">
        <v>0.60416666666666663</v>
      </c>
      <c r="AI8005" s="5">
        <v>14.79</v>
      </c>
      <c r="AJ8005">
        <v>22.19</v>
      </c>
      <c r="AL8005" t="s">
        <v>81</v>
      </c>
      <c r="AM8005" t="s">
        <v>82</v>
      </c>
      <c r="AO8005" t="s">
        <v>83</v>
      </c>
      <c r="AR8005" t="s">
        <v>82</v>
      </c>
      <c r="AT8005" t="s">
        <v>82</v>
      </c>
      <c r="AW8005" t="s">
        <v>72</v>
      </c>
      <c r="AX8005">
        <v>6</v>
      </c>
      <c r="AY8005" t="s">
        <v>4496</v>
      </c>
      <c r="AZ8005" t="s">
        <v>38794</v>
      </c>
      <c r="BA8005" t="s">
        <v>821</v>
      </c>
      <c r="BB8005">
        <v>97756</v>
      </c>
      <c r="BC8005" t="s">
        <v>79</v>
      </c>
      <c r="BH8005" t="s">
        <v>38795</v>
      </c>
      <c r="BI8005" t="s">
        <v>27776</v>
      </c>
      <c r="BJ8005">
        <v>470822871</v>
      </c>
    </row>
    <row r="8006" spans="1:62" x14ac:dyDescent="0.25">
      <c r="A8006" t="s">
        <v>38826</v>
      </c>
      <c r="B8006" s="2">
        <v>43606</v>
      </c>
      <c r="C8006" t="s">
        <v>63</v>
      </c>
      <c r="D8006" s="3">
        <v>43579.725452488427</v>
      </c>
      <c r="E8006" t="s">
        <v>117</v>
      </c>
      <c r="H8006" t="s">
        <v>25812</v>
      </c>
      <c r="I8006" t="s">
        <v>25813</v>
      </c>
      <c r="J8006" t="s">
        <v>25814</v>
      </c>
      <c r="K8006" t="s">
        <v>25815</v>
      </c>
      <c r="L8006" t="s">
        <v>25816</v>
      </c>
      <c r="M8006" t="s">
        <v>323</v>
      </c>
      <c r="N8006">
        <v>94133</v>
      </c>
      <c r="O8006" t="s">
        <v>70</v>
      </c>
      <c r="Q8006" t="s">
        <v>25817</v>
      </c>
      <c r="S8006" t="s">
        <v>72</v>
      </c>
      <c r="T8006" t="s">
        <v>25818</v>
      </c>
      <c r="U8006" t="s">
        <v>25819</v>
      </c>
      <c r="V8006" t="s">
        <v>25820</v>
      </c>
      <c r="W8006" t="s">
        <v>323</v>
      </c>
      <c r="X8006" t="s">
        <v>25821</v>
      </c>
      <c r="Y8006" t="str">
        <f>"11-3061"</f>
        <v>11-3061</v>
      </c>
      <c r="Z8006" t="s">
        <v>25822</v>
      </c>
      <c r="AA8006">
        <v>45392</v>
      </c>
      <c r="AB8006">
        <v>1</v>
      </c>
      <c r="AD8006" t="s">
        <v>79</v>
      </c>
      <c r="AE8006" t="s">
        <v>80</v>
      </c>
      <c r="AF8006">
        <v>40</v>
      </c>
      <c r="AG8006" s="4">
        <v>0.41666666666666669</v>
      </c>
      <c r="AH8006" s="4">
        <v>0.83333333333333337</v>
      </c>
      <c r="AI8006" s="5">
        <v>74.06</v>
      </c>
      <c r="AJ8006">
        <v>111</v>
      </c>
      <c r="AL8006" t="s">
        <v>81</v>
      </c>
      <c r="AM8006" t="s">
        <v>82</v>
      </c>
      <c r="AO8006" t="s">
        <v>1045</v>
      </c>
      <c r="AQ8006" t="s">
        <v>25823</v>
      </c>
      <c r="AR8006" t="s">
        <v>82</v>
      </c>
      <c r="AT8006" t="s">
        <v>82</v>
      </c>
      <c r="AW8006" t="s">
        <v>82</v>
      </c>
      <c r="AY8006" t="s">
        <v>25816</v>
      </c>
      <c r="AZ8006" t="s">
        <v>25816</v>
      </c>
      <c r="BA8006" t="s">
        <v>323</v>
      </c>
      <c r="BB8006">
        <v>94133</v>
      </c>
      <c r="BC8006" t="s">
        <v>87</v>
      </c>
      <c r="BH8006" t="s">
        <v>38827</v>
      </c>
      <c r="BJ8006">
        <v>205877945</v>
      </c>
    </row>
    <row r="8007" spans="1:62" x14ac:dyDescent="0.25">
      <c r="A8007" t="s">
        <v>38543</v>
      </c>
      <c r="B8007" s="2">
        <v>43607</v>
      </c>
      <c r="C8007" t="s">
        <v>63</v>
      </c>
      <c r="D8007" s="3">
        <v>43585.413756898146</v>
      </c>
      <c r="E8007" t="s">
        <v>117</v>
      </c>
      <c r="H8007" t="s">
        <v>38544</v>
      </c>
      <c r="I8007" t="s">
        <v>38545</v>
      </c>
      <c r="J8007" t="s">
        <v>38546</v>
      </c>
      <c r="L8007" t="s">
        <v>13382</v>
      </c>
      <c r="M8007" t="s">
        <v>881</v>
      </c>
      <c r="N8007">
        <v>83869</v>
      </c>
      <c r="O8007" t="s">
        <v>70</v>
      </c>
      <c r="Q8007" t="s">
        <v>38547</v>
      </c>
      <c r="S8007" t="s">
        <v>82</v>
      </c>
      <c r="U8007" t="s">
        <v>92</v>
      </c>
      <c r="X8007" t="s">
        <v>10018</v>
      </c>
      <c r="Y8007" t="str">
        <f>"35-2014"</f>
        <v>35-2014</v>
      </c>
      <c r="Z8007" t="s">
        <v>301</v>
      </c>
      <c r="AA8007">
        <v>7221</v>
      </c>
      <c r="AB8007">
        <v>2</v>
      </c>
      <c r="AD8007" t="s">
        <v>79</v>
      </c>
      <c r="AE8007" t="s">
        <v>80</v>
      </c>
      <c r="AF8007">
        <v>40</v>
      </c>
      <c r="AG8007" s="4">
        <v>0.5</v>
      </c>
      <c r="AH8007" s="4">
        <v>0.83333333333333337</v>
      </c>
      <c r="AI8007" s="6">
        <v>8</v>
      </c>
      <c r="AJ8007">
        <v>12</v>
      </c>
      <c r="AK8007">
        <v>15</v>
      </c>
      <c r="AL8007" t="s">
        <v>81</v>
      </c>
      <c r="AM8007" t="s">
        <v>82</v>
      </c>
      <c r="AO8007" t="s">
        <v>83</v>
      </c>
      <c r="AR8007" t="s">
        <v>82</v>
      </c>
      <c r="AT8007" t="s">
        <v>82</v>
      </c>
      <c r="AW8007" t="s">
        <v>82</v>
      </c>
      <c r="AY8007" t="s">
        <v>13385</v>
      </c>
      <c r="AZ8007">
        <v>14</v>
      </c>
      <c r="BA8007" t="s">
        <v>881</v>
      </c>
      <c r="BB8007">
        <v>83869</v>
      </c>
      <c r="BC8007" t="s">
        <v>87</v>
      </c>
      <c r="BH8007" t="s">
        <v>38548</v>
      </c>
      <c r="BJ8007">
        <v>811067759</v>
      </c>
    </row>
    <row r="8008" spans="1:62" x14ac:dyDescent="0.25">
      <c r="A8008" t="s">
        <v>38814</v>
      </c>
      <c r="B8008" s="2">
        <v>43607</v>
      </c>
      <c r="C8008" t="s">
        <v>63</v>
      </c>
      <c r="D8008" s="3">
        <v>43577.456355405091</v>
      </c>
      <c r="E8008" t="s">
        <v>64</v>
      </c>
      <c r="F8008" s="2">
        <v>43666</v>
      </c>
      <c r="G8008" s="2">
        <v>43748</v>
      </c>
      <c r="H8008" t="s">
        <v>38815</v>
      </c>
      <c r="I8008" t="s">
        <v>10693</v>
      </c>
      <c r="J8008" t="s">
        <v>37399</v>
      </c>
      <c r="L8008" t="s">
        <v>4420</v>
      </c>
      <c r="M8008" t="s">
        <v>859</v>
      </c>
      <c r="N8008">
        <v>98004</v>
      </c>
      <c r="O8008" t="s">
        <v>70</v>
      </c>
      <c r="P8008" t="s">
        <v>10693</v>
      </c>
      <c r="Q8008" t="s">
        <v>37400</v>
      </c>
      <c r="S8008" t="s">
        <v>72</v>
      </c>
      <c r="T8008" t="s">
        <v>37401</v>
      </c>
      <c r="U8008" t="s">
        <v>37402</v>
      </c>
      <c r="V8008" t="s">
        <v>4574</v>
      </c>
      <c r="W8008" t="s">
        <v>859</v>
      </c>
      <c r="X8008" t="s">
        <v>37403</v>
      </c>
      <c r="Y8008" t="str">
        <f>"51-3092"</f>
        <v>51-3092</v>
      </c>
      <c r="Z8008" t="s">
        <v>6248</v>
      </c>
      <c r="AA8008">
        <v>311712</v>
      </c>
      <c r="AB8008">
        <v>7</v>
      </c>
      <c r="AC8008">
        <v>7</v>
      </c>
      <c r="AD8008" t="s">
        <v>79</v>
      </c>
      <c r="AE8008" t="s">
        <v>80</v>
      </c>
      <c r="AF8008">
        <v>35</v>
      </c>
      <c r="AG8008" s="4">
        <v>0.3125</v>
      </c>
      <c r="AH8008" s="4">
        <v>0.6875</v>
      </c>
      <c r="AI8008" s="5">
        <v>14.74</v>
      </c>
      <c r="AJ8008">
        <v>22.17</v>
      </c>
      <c r="AM8008" t="s">
        <v>82</v>
      </c>
      <c r="AO8008" t="s">
        <v>83</v>
      </c>
      <c r="AP8008" t="s">
        <v>10693</v>
      </c>
      <c r="AQ8008" t="s">
        <v>10693</v>
      </c>
      <c r="AR8008" t="s">
        <v>82</v>
      </c>
      <c r="AT8008" t="s">
        <v>82</v>
      </c>
      <c r="AW8008" t="s">
        <v>72</v>
      </c>
      <c r="AX8008">
        <v>24</v>
      </c>
      <c r="AY8008" t="s">
        <v>5303</v>
      </c>
      <c r="AZ8008" t="s">
        <v>5303</v>
      </c>
      <c r="BA8008" t="s">
        <v>595</v>
      </c>
      <c r="BB8008">
        <v>99801</v>
      </c>
      <c r="BC8008" t="s">
        <v>79</v>
      </c>
      <c r="BD8008" t="s">
        <v>38816</v>
      </c>
      <c r="BE8008" t="s">
        <v>37407</v>
      </c>
      <c r="BH8008" t="s">
        <v>38817</v>
      </c>
      <c r="BI8008" t="s">
        <v>38818</v>
      </c>
      <c r="BJ8008">
        <v>680599959</v>
      </c>
    </row>
    <row r="8009" spans="1:62" x14ac:dyDescent="0.25">
      <c r="A8009" t="s">
        <v>37835</v>
      </c>
      <c r="B8009" s="2">
        <v>43608</v>
      </c>
      <c r="C8009" t="s">
        <v>63</v>
      </c>
      <c r="D8009" s="3">
        <v>43560.378087384262</v>
      </c>
      <c r="E8009" t="s">
        <v>64</v>
      </c>
      <c r="F8009" s="2">
        <v>43635</v>
      </c>
      <c r="G8009" s="2">
        <v>43830</v>
      </c>
      <c r="H8009" t="s">
        <v>37836</v>
      </c>
      <c r="J8009" t="s">
        <v>37837</v>
      </c>
      <c r="L8009" t="s">
        <v>37838</v>
      </c>
      <c r="M8009" t="s">
        <v>147</v>
      </c>
      <c r="N8009">
        <v>18901</v>
      </c>
      <c r="O8009" t="s">
        <v>70</v>
      </c>
      <c r="P8009" t="s">
        <v>27969</v>
      </c>
      <c r="Q8009" t="s">
        <v>37839</v>
      </c>
      <c r="S8009" t="s">
        <v>82</v>
      </c>
      <c r="U8009" t="s">
        <v>92</v>
      </c>
      <c r="X8009" t="s">
        <v>106</v>
      </c>
      <c r="Y8009" t="str">
        <f>"37-3011"</f>
        <v>37-3011</v>
      </c>
      <c r="Z8009" t="s">
        <v>94</v>
      </c>
      <c r="AA8009">
        <v>561730</v>
      </c>
      <c r="AB8009">
        <v>10</v>
      </c>
      <c r="AC8009">
        <v>10</v>
      </c>
      <c r="AD8009" t="s">
        <v>79</v>
      </c>
      <c r="AE8009" t="s">
        <v>80</v>
      </c>
      <c r="AF8009">
        <v>40</v>
      </c>
      <c r="AG8009" s="4">
        <v>0.29166666666666669</v>
      </c>
      <c r="AH8009" s="4">
        <v>0.64583333333333337</v>
      </c>
      <c r="AI8009" s="5">
        <v>15.35</v>
      </c>
      <c r="AJ8009">
        <v>23.03</v>
      </c>
      <c r="AK8009">
        <v>23.03</v>
      </c>
      <c r="AL8009" t="s">
        <v>81</v>
      </c>
      <c r="AM8009" t="s">
        <v>82</v>
      </c>
      <c r="AO8009" t="s">
        <v>83</v>
      </c>
      <c r="AP8009" t="s">
        <v>130</v>
      </c>
      <c r="AQ8009" t="s">
        <v>130</v>
      </c>
      <c r="AR8009" t="s">
        <v>82</v>
      </c>
      <c r="AT8009" t="s">
        <v>82</v>
      </c>
      <c r="AW8009" t="s">
        <v>72</v>
      </c>
      <c r="AX8009">
        <v>3</v>
      </c>
      <c r="AY8009" t="s">
        <v>37838</v>
      </c>
      <c r="AZ8009" t="s">
        <v>4806</v>
      </c>
      <c r="BA8009" t="s">
        <v>147</v>
      </c>
      <c r="BB8009">
        <v>18901</v>
      </c>
      <c r="BC8009" t="s">
        <v>79</v>
      </c>
      <c r="BH8009" t="s">
        <v>37840</v>
      </c>
      <c r="BJ8009">
        <v>232987281</v>
      </c>
    </row>
    <row r="8010" spans="1:62" x14ac:dyDescent="0.25">
      <c r="A8010" t="s">
        <v>38523</v>
      </c>
      <c r="B8010" s="2">
        <v>43608</v>
      </c>
      <c r="C8010" t="s">
        <v>63</v>
      </c>
      <c r="D8010" s="3">
        <v>43556.58139540509</v>
      </c>
      <c r="E8010" t="s">
        <v>64</v>
      </c>
      <c r="F8010" s="2">
        <v>43633</v>
      </c>
      <c r="G8010" s="2">
        <v>43830</v>
      </c>
      <c r="H8010" t="s">
        <v>38524</v>
      </c>
      <c r="I8010" t="s">
        <v>38525</v>
      </c>
      <c r="J8010" t="s">
        <v>38526</v>
      </c>
      <c r="L8010" t="s">
        <v>38527</v>
      </c>
      <c r="M8010" t="s">
        <v>278</v>
      </c>
      <c r="N8010">
        <v>23072</v>
      </c>
      <c r="O8010" t="s">
        <v>70</v>
      </c>
      <c r="P8010" t="s">
        <v>67</v>
      </c>
      <c r="Q8010" t="s">
        <v>38528</v>
      </c>
      <c r="S8010" t="s">
        <v>72</v>
      </c>
      <c r="T8010" t="s">
        <v>1855</v>
      </c>
      <c r="U8010" t="s">
        <v>1856</v>
      </c>
      <c r="V8010" t="s">
        <v>863</v>
      </c>
      <c r="W8010" t="s">
        <v>105</v>
      </c>
      <c r="X8010" t="s">
        <v>864</v>
      </c>
      <c r="Y8010" t="str">
        <f>"51-3022"</f>
        <v>51-3022</v>
      </c>
      <c r="Z8010" t="s">
        <v>865</v>
      </c>
      <c r="AA8010">
        <v>311710</v>
      </c>
      <c r="AB8010">
        <v>36</v>
      </c>
      <c r="AC8010">
        <v>36</v>
      </c>
      <c r="AD8010" t="s">
        <v>79</v>
      </c>
      <c r="AE8010" t="s">
        <v>80</v>
      </c>
      <c r="AF8010">
        <v>40</v>
      </c>
      <c r="AG8010" s="4">
        <v>0.29166666666666669</v>
      </c>
      <c r="AH8010" s="4">
        <v>0.66666666666666663</v>
      </c>
      <c r="AI8010" s="5">
        <v>10.77</v>
      </c>
      <c r="AJ8010">
        <v>16.16</v>
      </c>
      <c r="AL8010" t="s">
        <v>81</v>
      </c>
      <c r="AM8010" t="s">
        <v>82</v>
      </c>
      <c r="AO8010" t="s">
        <v>83</v>
      </c>
      <c r="AR8010" t="s">
        <v>82</v>
      </c>
      <c r="AT8010" t="s">
        <v>82</v>
      </c>
      <c r="AW8010" t="s">
        <v>82</v>
      </c>
      <c r="AY8010" t="s">
        <v>38527</v>
      </c>
      <c r="AZ8010" t="s">
        <v>5149</v>
      </c>
      <c r="BA8010" t="s">
        <v>278</v>
      </c>
      <c r="BB8010">
        <v>23072</v>
      </c>
      <c r="BC8010" t="s">
        <v>87</v>
      </c>
      <c r="BH8010" t="s">
        <v>38526</v>
      </c>
      <c r="BJ8010">
        <v>300639534</v>
      </c>
    </row>
    <row r="8011" spans="1:62" x14ac:dyDescent="0.25">
      <c r="A8011" t="s">
        <v>38819</v>
      </c>
      <c r="B8011" s="2">
        <v>43608</v>
      </c>
      <c r="C8011" t="s">
        <v>63</v>
      </c>
      <c r="D8011" s="3">
        <v>43577.472243877317</v>
      </c>
      <c r="E8011" t="s">
        <v>64</v>
      </c>
      <c r="F8011" s="2">
        <v>43652</v>
      </c>
      <c r="G8011" s="2">
        <v>43889</v>
      </c>
      <c r="H8011" t="s">
        <v>5813</v>
      </c>
      <c r="I8011" t="s">
        <v>5814</v>
      </c>
      <c r="J8011" t="s">
        <v>5815</v>
      </c>
      <c r="K8011" t="s">
        <v>5816</v>
      </c>
      <c r="L8011" t="s">
        <v>5817</v>
      </c>
      <c r="M8011" t="s">
        <v>1101</v>
      </c>
      <c r="N8011">
        <v>5672</v>
      </c>
      <c r="O8011" t="s">
        <v>70</v>
      </c>
      <c r="Q8011" t="s">
        <v>5818</v>
      </c>
      <c r="S8011" t="s">
        <v>72</v>
      </c>
      <c r="T8011" t="s">
        <v>4795</v>
      </c>
      <c r="U8011" t="s">
        <v>5508</v>
      </c>
      <c r="V8011" t="s">
        <v>4796</v>
      </c>
      <c r="W8011" t="s">
        <v>308</v>
      </c>
      <c r="X8011" t="s">
        <v>1427</v>
      </c>
      <c r="Y8011" t="str">
        <f>"37-2012"</f>
        <v>37-2012</v>
      </c>
      <c r="Z8011" t="s">
        <v>373</v>
      </c>
      <c r="AA8011">
        <v>72119</v>
      </c>
      <c r="AB8011">
        <v>11</v>
      </c>
      <c r="AC8011">
        <v>11</v>
      </c>
      <c r="AD8011" t="s">
        <v>79</v>
      </c>
      <c r="AE8011" t="s">
        <v>95</v>
      </c>
      <c r="AF8011">
        <v>40</v>
      </c>
      <c r="AG8011" s="4">
        <v>0.52083333333333337</v>
      </c>
      <c r="AH8011" s="4">
        <v>0.875</v>
      </c>
      <c r="AI8011" s="5">
        <v>12.4</v>
      </c>
      <c r="AJ8011">
        <v>18.600000000000001</v>
      </c>
      <c r="AL8011" t="s">
        <v>81</v>
      </c>
      <c r="AM8011" t="s">
        <v>82</v>
      </c>
      <c r="AO8011" t="s">
        <v>83</v>
      </c>
      <c r="AR8011" t="s">
        <v>82</v>
      </c>
      <c r="AT8011" t="s">
        <v>82</v>
      </c>
      <c r="AW8011" t="s">
        <v>82</v>
      </c>
      <c r="AY8011" t="s">
        <v>5817</v>
      </c>
      <c r="AZ8011" t="s">
        <v>5819</v>
      </c>
      <c r="BA8011" t="s">
        <v>1101</v>
      </c>
      <c r="BB8011">
        <v>5672</v>
      </c>
      <c r="BC8011" t="s">
        <v>87</v>
      </c>
      <c r="BH8011" t="s">
        <v>5815</v>
      </c>
      <c r="BJ8011">
        <v>30298221</v>
      </c>
    </row>
    <row r="8012" spans="1:62" x14ac:dyDescent="0.25">
      <c r="A8012" t="s">
        <v>38850</v>
      </c>
      <c r="B8012" s="2">
        <v>43608</v>
      </c>
      <c r="C8012" t="s">
        <v>63</v>
      </c>
      <c r="D8012" s="3">
        <v>43580.82765295139</v>
      </c>
      <c r="E8012" t="s">
        <v>117</v>
      </c>
      <c r="H8012" t="s">
        <v>37038</v>
      </c>
      <c r="I8012" t="s">
        <v>37038</v>
      </c>
      <c r="J8012" t="s">
        <v>37039</v>
      </c>
      <c r="L8012" t="s">
        <v>11311</v>
      </c>
      <c r="M8012" t="s">
        <v>232</v>
      </c>
      <c r="N8012" t="s">
        <v>37040</v>
      </c>
      <c r="O8012" t="s">
        <v>70</v>
      </c>
      <c r="Q8012" t="s">
        <v>37041</v>
      </c>
      <c r="S8012" t="s">
        <v>72</v>
      </c>
      <c r="T8012" t="s">
        <v>37042</v>
      </c>
      <c r="U8012" t="s">
        <v>37043</v>
      </c>
      <c r="V8012" t="s">
        <v>37044</v>
      </c>
      <c r="W8012" t="s">
        <v>232</v>
      </c>
      <c r="X8012" t="s">
        <v>38540</v>
      </c>
      <c r="Y8012" t="str">
        <f>"37-2012"</f>
        <v>37-2012</v>
      </c>
      <c r="Z8012" t="s">
        <v>373</v>
      </c>
      <c r="AA8012">
        <v>56132</v>
      </c>
      <c r="AB8012">
        <v>14</v>
      </c>
      <c r="AD8012" t="s">
        <v>79</v>
      </c>
      <c r="AE8012" t="s">
        <v>80</v>
      </c>
      <c r="AF8012">
        <v>35</v>
      </c>
      <c r="AG8012" s="4">
        <v>0.33333333333333331</v>
      </c>
      <c r="AH8012" s="4">
        <v>0.70833333333333337</v>
      </c>
      <c r="AI8012" s="5">
        <v>11.91</v>
      </c>
      <c r="AJ8012">
        <v>17.86</v>
      </c>
      <c r="AK8012">
        <v>17.86</v>
      </c>
      <c r="AL8012" t="s">
        <v>81</v>
      </c>
      <c r="AM8012" t="s">
        <v>82</v>
      </c>
      <c r="AO8012" t="s">
        <v>83</v>
      </c>
      <c r="AP8012" t="s">
        <v>683</v>
      </c>
      <c r="AQ8012" t="s">
        <v>683</v>
      </c>
      <c r="AR8012" t="s">
        <v>82</v>
      </c>
      <c r="AT8012" t="s">
        <v>82</v>
      </c>
      <c r="AW8012" t="s">
        <v>82</v>
      </c>
      <c r="AY8012" t="s">
        <v>302</v>
      </c>
      <c r="AZ8012" t="s">
        <v>302</v>
      </c>
      <c r="BA8012" t="s">
        <v>298</v>
      </c>
      <c r="BB8012">
        <v>3909</v>
      </c>
      <c r="BC8012" t="s">
        <v>79</v>
      </c>
      <c r="BH8012" t="s">
        <v>37046</v>
      </c>
      <c r="BJ8012">
        <v>824590652</v>
      </c>
    </row>
    <row r="8013" spans="1:62" x14ac:dyDescent="0.25">
      <c r="A8013" t="s">
        <v>11344</v>
      </c>
      <c r="B8013" s="2">
        <v>43609</v>
      </c>
      <c r="C8013" t="s">
        <v>63</v>
      </c>
      <c r="D8013" s="3">
        <v>43546.397802488427</v>
      </c>
      <c r="E8013" t="s">
        <v>64</v>
      </c>
      <c r="F8013" s="2">
        <v>43621</v>
      </c>
      <c r="G8013" s="2">
        <v>43779</v>
      </c>
      <c r="H8013" t="s">
        <v>11345</v>
      </c>
      <c r="I8013" t="s">
        <v>11346</v>
      </c>
      <c r="J8013" t="s">
        <v>11347</v>
      </c>
      <c r="L8013" t="s">
        <v>11348</v>
      </c>
      <c r="M8013" t="s">
        <v>1276</v>
      </c>
      <c r="N8013">
        <v>54210</v>
      </c>
      <c r="O8013" t="s">
        <v>70</v>
      </c>
      <c r="Q8013" t="s">
        <v>11349</v>
      </c>
      <c r="S8013" t="s">
        <v>82</v>
      </c>
      <c r="U8013" t="s">
        <v>92</v>
      </c>
      <c r="X8013" t="s">
        <v>11350</v>
      </c>
      <c r="Y8013" t="str">
        <f>"35-1011"</f>
        <v>35-1011</v>
      </c>
      <c r="Z8013" t="s">
        <v>3968</v>
      </c>
      <c r="AA8013">
        <v>72111</v>
      </c>
      <c r="AB8013">
        <v>1</v>
      </c>
      <c r="AC8013">
        <v>1</v>
      </c>
      <c r="AD8013" t="s">
        <v>79</v>
      </c>
      <c r="AE8013" t="s">
        <v>80</v>
      </c>
      <c r="AF8013">
        <v>40</v>
      </c>
      <c r="AG8013" s="4">
        <v>0.29166666666666669</v>
      </c>
      <c r="AH8013" s="4">
        <v>0.75</v>
      </c>
      <c r="AI8013" s="5">
        <v>23.51</v>
      </c>
      <c r="AJ8013">
        <v>35.270000000000003</v>
      </c>
      <c r="AK8013">
        <v>35.270000000000003</v>
      </c>
      <c r="AL8013" t="s">
        <v>81</v>
      </c>
      <c r="AM8013" t="s">
        <v>72</v>
      </c>
      <c r="AN8013">
        <v>10</v>
      </c>
      <c r="AO8013" t="s">
        <v>213</v>
      </c>
      <c r="AR8013" t="s">
        <v>82</v>
      </c>
      <c r="AT8013" t="s">
        <v>82</v>
      </c>
      <c r="AW8013" t="s">
        <v>72</v>
      </c>
      <c r="AX8013">
        <v>12</v>
      </c>
      <c r="AY8013" t="s">
        <v>11351</v>
      </c>
      <c r="AZ8013" t="s">
        <v>11352</v>
      </c>
      <c r="BA8013" t="s">
        <v>1276</v>
      </c>
      <c r="BB8013">
        <v>54210</v>
      </c>
      <c r="BC8013" t="s">
        <v>87</v>
      </c>
      <c r="BH8013" t="s">
        <v>11353</v>
      </c>
      <c r="BI8013" t="s">
        <v>11354</v>
      </c>
      <c r="BJ8013">
        <v>391299510</v>
      </c>
    </row>
    <row r="8014" spans="1:62" x14ac:dyDescent="0.25">
      <c r="A8014" t="s">
        <v>36003</v>
      </c>
      <c r="B8014" s="2">
        <v>43609</v>
      </c>
      <c r="C8014" t="s">
        <v>63</v>
      </c>
      <c r="D8014" s="3">
        <v>43475.368431736111</v>
      </c>
      <c r="E8014" t="s">
        <v>64</v>
      </c>
      <c r="F8014" s="2">
        <v>43556</v>
      </c>
      <c r="G8014" s="2">
        <v>43819</v>
      </c>
      <c r="H8014" t="s">
        <v>36004</v>
      </c>
      <c r="I8014" t="s">
        <v>13716</v>
      </c>
      <c r="J8014" t="s">
        <v>36005</v>
      </c>
      <c r="L8014" t="s">
        <v>13718</v>
      </c>
      <c r="M8014" t="s">
        <v>1165</v>
      </c>
      <c r="N8014">
        <v>57430</v>
      </c>
      <c r="O8014" t="s">
        <v>70</v>
      </c>
      <c r="Q8014" t="s">
        <v>13719</v>
      </c>
      <c r="S8014" t="s">
        <v>72</v>
      </c>
      <c r="T8014" t="s">
        <v>194</v>
      </c>
      <c r="U8014" t="s">
        <v>12045</v>
      </c>
      <c r="V8014" t="s">
        <v>12046</v>
      </c>
      <c r="W8014" t="s">
        <v>197</v>
      </c>
      <c r="X8014" t="s">
        <v>13662</v>
      </c>
      <c r="Y8014" t="str">
        <f>"51-7042"</f>
        <v>51-7042</v>
      </c>
      <c r="Z8014" t="s">
        <v>4985</v>
      </c>
      <c r="AA8014">
        <v>321214</v>
      </c>
      <c r="AB8014">
        <v>10</v>
      </c>
      <c r="AC8014">
        <v>10</v>
      </c>
      <c r="AD8014" t="s">
        <v>79</v>
      </c>
      <c r="AE8014" t="s">
        <v>95</v>
      </c>
      <c r="AF8014">
        <v>40</v>
      </c>
      <c r="AG8014" s="4">
        <v>0.25</v>
      </c>
      <c r="AH8014" s="4">
        <v>0.6875</v>
      </c>
      <c r="AI8014" s="5">
        <v>14.42</v>
      </c>
      <c r="AJ8014">
        <v>21.63</v>
      </c>
      <c r="AM8014" t="s">
        <v>82</v>
      </c>
      <c r="AO8014" t="s">
        <v>83</v>
      </c>
      <c r="AR8014" t="s">
        <v>82</v>
      </c>
      <c r="AT8014" t="s">
        <v>82</v>
      </c>
      <c r="AW8014" t="s">
        <v>82</v>
      </c>
      <c r="AY8014" t="s">
        <v>13718</v>
      </c>
      <c r="AZ8014" t="s">
        <v>13368</v>
      </c>
      <c r="BA8014" t="s">
        <v>1165</v>
      </c>
      <c r="BB8014">
        <v>57430</v>
      </c>
      <c r="BC8014" t="s">
        <v>87</v>
      </c>
      <c r="BH8014" t="s">
        <v>36005</v>
      </c>
      <c r="BJ8014">
        <v>475345486</v>
      </c>
    </row>
    <row r="8015" spans="1:62" x14ac:dyDescent="0.25">
      <c r="A8015" t="s">
        <v>38880</v>
      </c>
      <c r="B8015" s="2">
        <v>43609</v>
      </c>
      <c r="C8015" t="s">
        <v>63</v>
      </c>
      <c r="D8015" s="3">
        <v>43587.885924409726</v>
      </c>
      <c r="E8015" t="s">
        <v>64</v>
      </c>
      <c r="F8015" s="2">
        <v>43678</v>
      </c>
      <c r="G8015" s="2">
        <v>43860</v>
      </c>
      <c r="H8015" t="s">
        <v>38881</v>
      </c>
      <c r="J8015" t="s">
        <v>38882</v>
      </c>
      <c r="L8015" t="s">
        <v>1418</v>
      </c>
      <c r="M8015" t="s">
        <v>714</v>
      </c>
      <c r="N8015">
        <v>70538</v>
      </c>
      <c r="O8015" t="s">
        <v>70</v>
      </c>
      <c r="Q8015" t="s">
        <v>38883</v>
      </c>
      <c r="S8015" t="s">
        <v>72</v>
      </c>
      <c r="T8015" t="s">
        <v>31859</v>
      </c>
      <c r="U8015" t="s">
        <v>31860</v>
      </c>
      <c r="V8015" t="s">
        <v>20716</v>
      </c>
      <c r="W8015" t="s">
        <v>714</v>
      </c>
      <c r="X8015" t="s">
        <v>38884</v>
      </c>
      <c r="Y8015" t="str">
        <f>"51-3093"</f>
        <v>51-3093</v>
      </c>
      <c r="Z8015" t="s">
        <v>2561</v>
      </c>
      <c r="AA8015">
        <v>311311</v>
      </c>
      <c r="AB8015">
        <v>13</v>
      </c>
      <c r="AC8015">
        <v>13</v>
      </c>
      <c r="AD8015" t="s">
        <v>79</v>
      </c>
      <c r="AE8015" t="s">
        <v>80</v>
      </c>
      <c r="AF8015">
        <v>48</v>
      </c>
      <c r="AG8015" s="4">
        <v>0.29166666666666669</v>
      </c>
      <c r="AH8015" s="4">
        <v>0.625</v>
      </c>
      <c r="AI8015" s="5">
        <v>9.89</v>
      </c>
      <c r="AJ8015">
        <v>14.84</v>
      </c>
      <c r="AL8015" t="s">
        <v>81</v>
      </c>
      <c r="AM8015" t="s">
        <v>82</v>
      </c>
      <c r="AO8015" t="s">
        <v>83</v>
      </c>
      <c r="AP8015" t="s">
        <v>67</v>
      </c>
      <c r="AQ8015" t="s">
        <v>67</v>
      </c>
      <c r="AR8015" t="s">
        <v>82</v>
      </c>
      <c r="AT8015" t="s">
        <v>82</v>
      </c>
      <c r="AW8015" t="s">
        <v>72</v>
      </c>
      <c r="AX8015">
        <v>6</v>
      </c>
      <c r="AY8015" t="s">
        <v>1418</v>
      </c>
      <c r="AZ8015" t="s">
        <v>6527</v>
      </c>
      <c r="BA8015" t="s">
        <v>714</v>
      </c>
      <c r="BB8015">
        <v>70538</v>
      </c>
      <c r="BC8015" t="s">
        <v>87</v>
      </c>
      <c r="BH8015" t="s">
        <v>38882</v>
      </c>
      <c r="BJ8015">
        <v>720327950</v>
      </c>
    </row>
    <row r="8016" spans="1:62" x14ac:dyDescent="0.25">
      <c r="A8016" t="s">
        <v>38876</v>
      </c>
      <c r="B8016" s="2">
        <v>43613</v>
      </c>
      <c r="C8016" t="s">
        <v>63</v>
      </c>
      <c r="D8016" s="3">
        <v>43587.886714791668</v>
      </c>
      <c r="E8016" t="s">
        <v>64</v>
      </c>
      <c r="F8016" s="2">
        <v>43678</v>
      </c>
      <c r="G8016" s="2">
        <v>43860</v>
      </c>
      <c r="H8016" t="s">
        <v>38877</v>
      </c>
      <c r="J8016" t="s">
        <v>38878</v>
      </c>
      <c r="L8016" t="s">
        <v>3836</v>
      </c>
      <c r="M8016" t="s">
        <v>714</v>
      </c>
      <c r="N8016">
        <v>70752</v>
      </c>
      <c r="O8016" t="s">
        <v>70</v>
      </c>
      <c r="Q8016" t="s">
        <v>38879</v>
      </c>
      <c r="S8016" t="s">
        <v>72</v>
      </c>
      <c r="T8016" t="s">
        <v>31859</v>
      </c>
      <c r="U8016" t="s">
        <v>31860</v>
      </c>
      <c r="V8016" t="s">
        <v>20716</v>
      </c>
      <c r="W8016" t="s">
        <v>714</v>
      </c>
      <c r="X8016" t="s">
        <v>38874</v>
      </c>
      <c r="Y8016" t="str">
        <f>"51-3093"</f>
        <v>51-3093</v>
      </c>
      <c r="Z8016" t="s">
        <v>2561</v>
      </c>
      <c r="AA8016">
        <v>311311</v>
      </c>
      <c r="AB8016">
        <v>10</v>
      </c>
      <c r="AC8016">
        <v>10</v>
      </c>
      <c r="AD8016" t="s">
        <v>79</v>
      </c>
      <c r="AE8016" t="s">
        <v>80</v>
      </c>
      <c r="AF8016">
        <v>48</v>
      </c>
      <c r="AG8016" s="4">
        <v>0.29166666666666669</v>
      </c>
      <c r="AH8016" s="4">
        <v>0.625</v>
      </c>
      <c r="AI8016" s="5">
        <v>12.7</v>
      </c>
      <c r="AJ8016">
        <v>19.05</v>
      </c>
      <c r="AL8016" t="s">
        <v>81</v>
      </c>
      <c r="AM8016" t="s">
        <v>82</v>
      </c>
      <c r="AO8016" t="s">
        <v>83</v>
      </c>
      <c r="AR8016" t="s">
        <v>82</v>
      </c>
      <c r="AT8016" t="s">
        <v>82</v>
      </c>
      <c r="AW8016" t="s">
        <v>72</v>
      </c>
      <c r="AX8016">
        <v>6</v>
      </c>
      <c r="AY8016" t="s">
        <v>3836</v>
      </c>
      <c r="AZ8016" t="s">
        <v>12221</v>
      </c>
      <c r="BA8016" t="s">
        <v>714</v>
      </c>
      <c r="BB8016">
        <v>70752</v>
      </c>
      <c r="BC8016" t="s">
        <v>87</v>
      </c>
      <c r="BH8016" t="s">
        <v>38878</v>
      </c>
      <c r="BJ8016">
        <v>720116840</v>
      </c>
    </row>
    <row r="8017" spans="1:62" x14ac:dyDescent="0.25">
      <c r="A8017" t="s">
        <v>38885</v>
      </c>
      <c r="B8017" s="2">
        <v>43613</v>
      </c>
      <c r="C8017" t="s">
        <v>63</v>
      </c>
      <c r="D8017" s="3">
        <v>43587.884889004628</v>
      </c>
      <c r="E8017" t="s">
        <v>64</v>
      </c>
      <c r="F8017" s="2">
        <v>43678</v>
      </c>
      <c r="G8017" s="2">
        <v>43860</v>
      </c>
      <c r="H8017" t="s">
        <v>38877</v>
      </c>
      <c r="J8017" t="s">
        <v>38878</v>
      </c>
      <c r="L8017" t="s">
        <v>3836</v>
      </c>
      <c r="M8017" t="s">
        <v>714</v>
      </c>
      <c r="N8017">
        <v>70752</v>
      </c>
      <c r="O8017" t="s">
        <v>70</v>
      </c>
      <c r="Q8017" t="s">
        <v>38879</v>
      </c>
      <c r="S8017" t="s">
        <v>72</v>
      </c>
      <c r="T8017" t="s">
        <v>31859</v>
      </c>
      <c r="U8017" t="s">
        <v>31860</v>
      </c>
      <c r="V8017" t="s">
        <v>20716</v>
      </c>
      <c r="W8017" t="s">
        <v>714</v>
      </c>
      <c r="X8017" t="s">
        <v>38884</v>
      </c>
      <c r="Y8017" t="str">
        <f>"51-3093"</f>
        <v>51-3093</v>
      </c>
      <c r="Z8017" t="s">
        <v>2561</v>
      </c>
      <c r="AA8017">
        <v>311311</v>
      </c>
      <c r="AB8017">
        <v>7</v>
      </c>
      <c r="AC8017">
        <v>7</v>
      </c>
      <c r="AD8017" t="s">
        <v>79</v>
      </c>
      <c r="AE8017" t="s">
        <v>80</v>
      </c>
      <c r="AF8017">
        <v>48</v>
      </c>
      <c r="AG8017" s="4">
        <v>0.29166666666666669</v>
      </c>
      <c r="AH8017" s="4">
        <v>0.625</v>
      </c>
      <c r="AI8017" s="5">
        <v>12.7</v>
      </c>
      <c r="AJ8017">
        <v>19.05</v>
      </c>
      <c r="AL8017" t="s">
        <v>81</v>
      </c>
      <c r="AM8017" t="s">
        <v>82</v>
      </c>
      <c r="AO8017" t="s">
        <v>83</v>
      </c>
      <c r="AR8017" t="s">
        <v>82</v>
      </c>
      <c r="AT8017" t="s">
        <v>82</v>
      </c>
      <c r="AW8017" t="s">
        <v>72</v>
      </c>
      <c r="AX8017">
        <v>6</v>
      </c>
      <c r="AY8017" t="s">
        <v>3836</v>
      </c>
      <c r="AZ8017" t="s">
        <v>12221</v>
      </c>
      <c r="BA8017" t="s">
        <v>714</v>
      </c>
      <c r="BB8017">
        <v>70752</v>
      </c>
      <c r="BC8017" t="s">
        <v>87</v>
      </c>
      <c r="BH8017" t="s">
        <v>38878</v>
      </c>
      <c r="BJ8017">
        <v>720116840</v>
      </c>
    </row>
    <row r="8018" spans="1:62" x14ac:dyDescent="0.25">
      <c r="A8018" t="s">
        <v>38887</v>
      </c>
      <c r="B8018" s="2">
        <v>43613</v>
      </c>
      <c r="C8018" t="s">
        <v>63</v>
      </c>
      <c r="D8018" s="3">
        <v>43588.543794398145</v>
      </c>
      <c r="E8018" t="s">
        <v>64</v>
      </c>
      <c r="F8018" s="2">
        <v>43663</v>
      </c>
      <c r="G8018" s="2">
        <v>43799</v>
      </c>
      <c r="H8018" t="s">
        <v>38888</v>
      </c>
      <c r="J8018" t="s">
        <v>38889</v>
      </c>
      <c r="L8018" t="s">
        <v>38890</v>
      </c>
      <c r="M8018" t="s">
        <v>1246</v>
      </c>
      <c r="N8018">
        <v>63119</v>
      </c>
      <c r="O8018" t="s">
        <v>70</v>
      </c>
      <c r="Q8018" t="s">
        <v>38891</v>
      </c>
      <c r="S8018" t="s">
        <v>72</v>
      </c>
      <c r="T8018" t="s">
        <v>878</v>
      </c>
      <c r="U8018" t="s">
        <v>12165</v>
      </c>
      <c r="V8018" t="s">
        <v>2620</v>
      </c>
      <c r="W8018" t="s">
        <v>881</v>
      </c>
      <c r="X8018" t="s">
        <v>1284</v>
      </c>
      <c r="Y8018" t="str">
        <f>"37-3011"</f>
        <v>37-3011</v>
      </c>
      <c r="Z8018" t="s">
        <v>94</v>
      </c>
      <c r="AA8018">
        <v>561730</v>
      </c>
      <c r="AB8018">
        <v>15</v>
      </c>
      <c r="AC8018">
        <v>15</v>
      </c>
      <c r="AD8018" t="s">
        <v>79</v>
      </c>
      <c r="AE8018" t="s">
        <v>95</v>
      </c>
      <c r="AF8018">
        <v>40</v>
      </c>
      <c r="AG8018" s="4">
        <v>0.29166666666666669</v>
      </c>
      <c r="AH8018" s="4">
        <v>0.64583333333333337</v>
      </c>
      <c r="AI8018" s="5">
        <v>14.52</v>
      </c>
      <c r="AJ8018">
        <v>21.78</v>
      </c>
      <c r="AK8018">
        <v>30</v>
      </c>
      <c r="AL8018" t="s">
        <v>81</v>
      </c>
      <c r="AM8018" t="s">
        <v>82</v>
      </c>
      <c r="AO8018" t="s">
        <v>83</v>
      </c>
      <c r="AR8018" t="s">
        <v>82</v>
      </c>
      <c r="AT8018" t="s">
        <v>82</v>
      </c>
      <c r="AW8018" t="s">
        <v>82</v>
      </c>
      <c r="AY8018" t="s">
        <v>38890</v>
      </c>
      <c r="AZ8018" t="s">
        <v>1797</v>
      </c>
      <c r="BA8018" t="s">
        <v>1246</v>
      </c>
      <c r="BB8018">
        <v>63119</v>
      </c>
      <c r="BC8018" t="s">
        <v>79</v>
      </c>
      <c r="BH8018" t="s">
        <v>38892</v>
      </c>
      <c r="BJ8018">
        <v>431641174</v>
      </c>
    </row>
    <row r="8019" spans="1:62" x14ac:dyDescent="0.25">
      <c r="A8019" t="s">
        <v>9677</v>
      </c>
      <c r="B8019" s="2">
        <v>43614</v>
      </c>
      <c r="C8019" t="s">
        <v>63</v>
      </c>
      <c r="D8019" s="3">
        <v>43403.298102881941</v>
      </c>
      <c r="E8019" t="s">
        <v>64</v>
      </c>
      <c r="F8019" s="2">
        <v>43477</v>
      </c>
      <c r="G8019" s="2">
        <v>43698</v>
      </c>
      <c r="H8019" t="s">
        <v>9678</v>
      </c>
      <c r="I8019" t="s">
        <v>683</v>
      </c>
      <c r="J8019" t="s">
        <v>9679</v>
      </c>
      <c r="K8019" t="s">
        <v>683</v>
      </c>
      <c r="L8019" t="s">
        <v>9680</v>
      </c>
      <c r="M8019" t="s">
        <v>714</v>
      </c>
      <c r="N8019">
        <v>70395</v>
      </c>
      <c r="O8019" t="s">
        <v>70</v>
      </c>
      <c r="P8019" t="s">
        <v>683</v>
      </c>
      <c r="Q8019" t="s">
        <v>9681</v>
      </c>
      <c r="S8019" t="s">
        <v>82</v>
      </c>
      <c r="U8019" t="s">
        <v>92</v>
      </c>
      <c r="X8019" t="s">
        <v>9682</v>
      </c>
      <c r="Y8019" t="str">
        <f>"53-7064"</f>
        <v>53-7064</v>
      </c>
      <c r="Z8019" t="s">
        <v>962</v>
      </c>
      <c r="AA8019">
        <v>114112</v>
      </c>
      <c r="AB8019">
        <v>40</v>
      </c>
      <c r="AC8019">
        <v>40</v>
      </c>
      <c r="AD8019" t="s">
        <v>79</v>
      </c>
      <c r="AE8019" t="s">
        <v>80</v>
      </c>
      <c r="AF8019">
        <v>40</v>
      </c>
      <c r="AG8019" s="4">
        <v>0.375</v>
      </c>
      <c r="AH8019" s="4">
        <v>0.66666666666666663</v>
      </c>
      <c r="AI8019" s="5">
        <v>9.6999999999999993</v>
      </c>
      <c r="AM8019" t="s">
        <v>82</v>
      </c>
      <c r="AO8019" t="s">
        <v>83</v>
      </c>
      <c r="AP8019" t="s">
        <v>683</v>
      </c>
      <c r="AQ8019" t="s">
        <v>683</v>
      </c>
      <c r="AR8019" t="s">
        <v>82</v>
      </c>
      <c r="AT8019" t="s">
        <v>82</v>
      </c>
      <c r="AW8019" t="s">
        <v>72</v>
      </c>
      <c r="AX8019">
        <v>6</v>
      </c>
      <c r="AY8019" t="s">
        <v>9683</v>
      </c>
      <c r="AZ8019" t="s">
        <v>9450</v>
      </c>
      <c r="BA8019" t="s">
        <v>714</v>
      </c>
      <c r="BB8019">
        <v>70360</v>
      </c>
      <c r="BC8019" t="s">
        <v>87</v>
      </c>
      <c r="BD8019" t="s">
        <v>9684</v>
      </c>
      <c r="BE8019">
        <v>835533</v>
      </c>
      <c r="BH8019" t="s">
        <v>9685</v>
      </c>
      <c r="BI8019" t="s">
        <v>683</v>
      </c>
      <c r="BJ8019">
        <v>472707408</v>
      </c>
    </row>
    <row r="8020" spans="1:62" x14ac:dyDescent="0.25">
      <c r="A8020" t="s">
        <v>35621</v>
      </c>
      <c r="B8020" s="2">
        <v>43614</v>
      </c>
      <c r="C8020" t="s">
        <v>63</v>
      </c>
      <c r="D8020" s="3">
        <v>43472.417647465278</v>
      </c>
      <c r="E8020" t="s">
        <v>117</v>
      </c>
      <c r="H8020" t="s">
        <v>35622</v>
      </c>
      <c r="I8020" t="s">
        <v>67</v>
      </c>
      <c r="J8020" t="s">
        <v>35623</v>
      </c>
      <c r="K8020" t="s">
        <v>67</v>
      </c>
      <c r="L8020" t="s">
        <v>35624</v>
      </c>
      <c r="M8020" t="s">
        <v>626</v>
      </c>
      <c r="N8020">
        <v>72703</v>
      </c>
      <c r="O8020" t="s">
        <v>70</v>
      </c>
      <c r="P8020" t="s">
        <v>67</v>
      </c>
      <c r="Q8020" t="s">
        <v>35625</v>
      </c>
      <c r="S8020" t="s">
        <v>72</v>
      </c>
      <c r="T8020" t="s">
        <v>32649</v>
      </c>
      <c r="U8020" t="s">
        <v>32650</v>
      </c>
      <c r="V8020" t="s">
        <v>19806</v>
      </c>
      <c r="W8020" t="s">
        <v>76</v>
      </c>
      <c r="X8020" t="s">
        <v>1673</v>
      </c>
      <c r="Y8020" t="str">
        <f>"37-3011"</f>
        <v>37-3011</v>
      </c>
      <c r="Z8020" t="s">
        <v>94</v>
      </c>
      <c r="AA8020">
        <v>561730</v>
      </c>
      <c r="AB8020">
        <v>15</v>
      </c>
      <c r="AD8020" t="s">
        <v>79</v>
      </c>
      <c r="AE8020" t="s">
        <v>80</v>
      </c>
      <c r="AF8020">
        <v>40</v>
      </c>
      <c r="AG8020" s="4">
        <v>0.25</v>
      </c>
      <c r="AH8020" s="4">
        <v>0.72916666666666663</v>
      </c>
      <c r="AI8020" s="5">
        <v>12.49</v>
      </c>
      <c r="AJ8020">
        <v>18.739999999999998</v>
      </c>
      <c r="AK8020">
        <v>18.739999999999998</v>
      </c>
      <c r="AL8020" t="s">
        <v>81</v>
      </c>
      <c r="AM8020" t="s">
        <v>82</v>
      </c>
      <c r="AO8020" t="s">
        <v>83</v>
      </c>
      <c r="AP8020" t="s">
        <v>67</v>
      </c>
      <c r="AQ8020" t="s">
        <v>67</v>
      </c>
      <c r="AR8020" t="s">
        <v>82</v>
      </c>
      <c r="AT8020" t="s">
        <v>82</v>
      </c>
      <c r="AW8020" t="s">
        <v>82</v>
      </c>
      <c r="AY8020" t="s">
        <v>6660</v>
      </c>
      <c r="AZ8020" t="s">
        <v>885</v>
      </c>
      <c r="BA8020" t="s">
        <v>626</v>
      </c>
      <c r="BB8020">
        <v>72703</v>
      </c>
      <c r="BC8020" t="s">
        <v>79</v>
      </c>
      <c r="BH8020" t="s">
        <v>35623</v>
      </c>
      <c r="BI8020" t="s">
        <v>67</v>
      </c>
      <c r="BJ8020">
        <v>260056292</v>
      </c>
    </row>
    <row r="8021" spans="1:62" x14ac:dyDescent="0.25">
      <c r="A8021" t="s">
        <v>38615</v>
      </c>
      <c r="B8021" s="2">
        <v>43614</v>
      </c>
      <c r="C8021" t="s">
        <v>63</v>
      </c>
      <c r="D8021" s="3">
        <v>43550.359238310186</v>
      </c>
      <c r="E8021" t="s">
        <v>117</v>
      </c>
      <c r="H8021" t="s">
        <v>30843</v>
      </c>
      <c r="I8021" t="s">
        <v>30844</v>
      </c>
      <c r="J8021" t="s">
        <v>30845</v>
      </c>
      <c r="L8021" t="s">
        <v>21660</v>
      </c>
      <c r="M8021" t="s">
        <v>298</v>
      </c>
      <c r="N8021">
        <v>4609</v>
      </c>
      <c r="O8021" t="s">
        <v>70</v>
      </c>
      <c r="Q8021" t="s">
        <v>30846</v>
      </c>
      <c r="S8021" t="s">
        <v>72</v>
      </c>
      <c r="T8021" t="s">
        <v>30847</v>
      </c>
      <c r="U8021" t="s">
        <v>30848</v>
      </c>
      <c r="V8021" t="s">
        <v>30849</v>
      </c>
      <c r="W8021" t="s">
        <v>298</v>
      </c>
      <c r="X8021" t="s">
        <v>5272</v>
      </c>
      <c r="Y8021" t="str">
        <f>"41-2031"</f>
        <v>41-2031</v>
      </c>
      <c r="Z8021" t="s">
        <v>5272</v>
      </c>
      <c r="AA8021">
        <v>453220</v>
      </c>
      <c r="AB8021">
        <v>1</v>
      </c>
      <c r="AD8021" t="s">
        <v>79</v>
      </c>
      <c r="AE8021" t="s">
        <v>80</v>
      </c>
      <c r="AF8021">
        <v>39</v>
      </c>
      <c r="AG8021" s="4">
        <v>0.5</v>
      </c>
      <c r="AH8021" s="4">
        <v>0.77083333333333337</v>
      </c>
      <c r="AI8021" s="5">
        <v>13.68</v>
      </c>
      <c r="AL8021" t="s">
        <v>81</v>
      </c>
      <c r="AM8021" t="s">
        <v>82</v>
      </c>
      <c r="AO8021" t="s">
        <v>213</v>
      </c>
      <c r="AR8021" t="s">
        <v>82</v>
      </c>
      <c r="AT8021" t="s">
        <v>82</v>
      </c>
      <c r="AW8021" t="s">
        <v>72</v>
      </c>
      <c r="AX8021">
        <v>3</v>
      </c>
      <c r="AY8021" t="s">
        <v>21660</v>
      </c>
      <c r="AZ8021" t="s">
        <v>10636</v>
      </c>
      <c r="BA8021" t="s">
        <v>298</v>
      </c>
      <c r="BB8021">
        <v>4609</v>
      </c>
      <c r="BC8021" t="s">
        <v>87</v>
      </c>
      <c r="BH8021" t="s">
        <v>30845</v>
      </c>
      <c r="BJ8021">
        <v>223758415</v>
      </c>
    </row>
    <row r="8022" spans="1:62" x14ac:dyDescent="0.25">
      <c r="A8022" t="s">
        <v>30842</v>
      </c>
      <c r="B8022" s="2">
        <v>43615</v>
      </c>
      <c r="C8022" t="s">
        <v>63</v>
      </c>
      <c r="D8022" s="3">
        <v>43474.42509138889</v>
      </c>
      <c r="E8022" t="s">
        <v>117</v>
      </c>
      <c r="H8022" t="s">
        <v>30843</v>
      </c>
      <c r="I8022" t="s">
        <v>30844</v>
      </c>
      <c r="J8022" t="s">
        <v>30845</v>
      </c>
      <c r="L8022" t="s">
        <v>21660</v>
      </c>
      <c r="M8022" t="s">
        <v>298</v>
      </c>
      <c r="N8022">
        <v>4609</v>
      </c>
      <c r="O8022" t="s">
        <v>70</v>
      </c>
      <c r="Q8022" t="s">
        <v>30846</v>
      </c>
      <c r="S8022" t="s">
        <v>72</v>
      </c>
      <c r="T8022" t="s">
        <v>30847</v>
      </c>
      <c r="U8022" t="s">
        <v>30848</v>
      </c>
      <c r="V8022" t="s">
        <v>30849</v>
      </c>
      <c r="W8022" t="s">
        <v>298</v>
      </c>
      <c r="X8022" t="s">
        <v>30850</v>
      </c>
      <c r="Y8022" t="str">
        <f>"41-2031"</f>
        <v>41-2031</v>
      </c>
      <c r="Z8022" t="s">
        <v>4835</v>
      </c>
      <c r="AA8022">
        <v>453220</v>
      </c>
      <c r="AB8022">
        <v>1</v>
      </c>
      <c r="AD8022" t="s">
        <v>79</v>
      </c>
      <c r="AE8022" t="s">
        <v>80</v>
      </c>
      <c r="AF8022">
        <v>39</v>
      </c>
      <c r="AG8022" s="4">
        <v>0.5</v>
      </c>
      <c r="AH8022" s="4">
        <v>0.77083333333333337</v>
      </c>
      <c r="AI8022" s="5">
        <v>13.68</v>
      </c>
      <c r="AL8022" t="s">
        <v>81</v>
      </c>
      <c r="AM8022" t="s">
        <v>82</v>
      </c>
      <c r="AO8022" t="s">
        <v>213</v>
      </c>
      <c r="AR8022" t="s">
        <v>82</v>
      </c>
      <c r="AT8022" t="s">
        <v>82</v>
      </c>
      <c r="AW8022" t="s">
        <v>72</v>
      </c>
      <c r="AX8022">
        <v>3</v>
      </c>
      <c r="AY8022" t="s">
        <v>21660</v>
      </c>
      <c r="AZ8022" t="s">
        <v>10636</v>
      </c>
      <c r="BA8022" t="s">
        <v>298</v>
      </c>
      <c r="BB8022">
        <v>4609</v>
      </c>
      <c r="BC8022" t="s">
        <v>87</v>
      </c>
      <c r="BH8022" t="s">
        <v>30845</v>
      </c>
      <c r="BJ8022">
        <v>223758415</v>
      </c>
    </row>
    <row r="8023" spans="1:62" x14ac:dyDescent="0.25">
      <c r="A8023" t="s">
        <v>37009</v>
      </c>
      <c r="B8023" s="2">
        <v>43615</v>
      </c>
      <c r="C8023" t="s">
        <v>63</v>
      </c>
      <c r="D8023" s="3">
        <v>43570.566846331021</v>
      </c>
      <c r="E8023" t="s">
        <v>64</v>
      </c>
      <c r="F8023" s="2">
        <v>43647</v>
      </c>
      <c r="G8023" s="2">
        <v>43739</v>
      </c>
      <c r="H8023" t="s">
        <v>37010</v>
      </c>
      <c r="J8023" t="s">
        <v>37011</v>
      </c>
      <c r="L8023" t="s">
        <v>12832</v>
      </c>
      <c r="M8023" t="s">
        <v>207</v>
      </c>
      <c r="N8023">
        <v>1001</v>
      </c>
      <c r="O8023" t="s">
        <v>70</v>
      </c>
      <c r="Q8023" t="s">
        <v>37012</v>
      </c>
      <c r="S8023" t="s">
        <v>72</v>
      </c>
      <c r="T8023" t="s">
        <v>4164</v>
      </c>
      <c r="U8023" t="s">
        <v>4165</v>
      </c>
      <c r="V8023" t="s">
        <v>4166</v>
      </c>
      <c r="W8023" t="s">
        <v>86</v>
      </c>
      <c r="X8023" t="s">
        <v>1593</v>
      </c>
      <c r="Y8023" t="str">
        <f>"39-9011"</f>
        <v>39-9011</v>
      </c>
      <c r="Z8023" t="s">
        <v>893</v>
      </c>
      <c r="AA8023">
        <v>814110</v>
      </c>
      <c r="AB8023">
        <v>1</v>
      </c>
      <c r="AC8023">
        <v>1</v>
      </c>
      <c r="AD8023" t="s">
        <v>79</v>
      </c>
      <c r="AE8023" t="s">
        <v>599</v>
      </c>
      <c r="AF8023">
        <v>40</v>
      </c>
      <c r="AG8023" s="4">
        <v>0.33333333333333331</v>
      </c>
      <c r="AH8023" s="4">
        <v>0.75</v>
      </c>
      <c r="AI8023" s="5">
        <v>13.67</v>
      </c>
      <c r="AJ8023">
        <v>20.51</v>
      </c>
      <c r="AK8023">
        <v>20.51</v>
      </c>
      <c r="AL8023" t="s">
        <v>81</v>
      </c>
      <c r="AM8023" t="s">
        <v>82</v>
      </c>
      <c r="AO8023" t="s">
        <v>83</v>
      </c>
      <c r="AP8023" t="s">
        <v>67</v>
      </c>
      <c r="AQ8023" t="s">
        <v>67</v>
      </c>
      <c r="AR8023" t="s">
        <v>82</v>
      </c>
      <c r="AT8023" t="s">
        <v>82</v>
      </c>
      <c r="AW8023" t="s">
        <v>72</v>
      </c>
      <c r="AX8023">
        <v>12</v>
      </c>
      <c r="AY8023" t="s">
        <v>12832</v>
      </c>
      <c r="AZ8023" t="s">
        <v>37013</v>
      </c>
      <c r="BA8023" t="s">
        <v>207</v>
      </c>
      <c r="BB8023">
        <v>1001</v>
      </c>
      <c r="BC8023" t="s">
        <v>87</v>
      </c>
      <c r="BH8023" t="s">
        <v>37011</v>
      </c>
      <c r="BJ8023">
        <v>821301111</v>
      </c>
    </row>
    <row r="8024" spans="1:62" x14ac:dyDescent="0.25">
      <c r="A8024" t="s">
        <v>38812</v>
      </c>
      <c r="B8024" s="2">
        <v>43615</v>
      </c>
      <c r="C8024" t="s">
        <v>63</v>
      </c>
      <c r="D8024" s="3">
        <v>43574.395876203707</v>
      </c>
      <c r="E8024" t="s">
        <v>64</v>
      </c>
      <c r="F8024" s="2">
        <v>43649</v>
      </c>
      <c r="G8024" s="2">
        <v>43806</v>
      </c>
      <c r="H8024" t="s">
        <v>10747</v>
      </c>
      <c r="J8024" t="s">
        <v>10748</v>
      </c>
      <c r="L8024" t="s">
        <v>10749</v>
      </c>
      <c r="M8024" t="s">
        <v>136</v>
      </c>
      <c r="N8024">
        <v>21791</v>
      </c>
      <c r="O8024" t="s">
        <v>70</v>
      </c>
      <c r="Q8024" t="s">
        <v>32453</v>
      </c>
      <c r="S8024" t="s">
        <v>72</v>
      </c>
      <c r="T8024" t="s">
        <v>5117</v>
      </c>
      <c r="U8024" t="s">
        <v>5118</v>
      </c>
      <c r="V8024" t="s">
        <v>2222</v>
      </c>
      <c r="W8024" t="s">
        <v>278</v>
      </c>
      <c r="X8024" t="s">
        <v>106</v>
      </c>
      <c r="Y8024" t="str">
        <f>"37-3011"</f>
        <v>37-3011</v>
      </c>
      <c r="Z8024" t="s">
        <v>94</v>
      </c>
      <c r="AA8024">
        <v>561730</v>
      </c>
      <c r="AB8024">
        <v>10</v>
      </c>
      <c r="AC8024">
        <v>10</v>
      </c>
      <c r="AD8024" t="s">
        <v>79</v>
      </c>
      <c r="AE8024" t="s">
        <v>80</v>
      </c>
      <c r="AF8024">
        <v>35</v>
      </c>
      <c r="AG8024" s="4">
        <v>0.29166666666666669</v>
      </c>
      <c r="AH8024" s="4">
        <v>0.70833333333333337</v>
      </c>
      <c r="AI8024" s="5">
        <v>14.73</v>
      </c>
      <c r="AJ8024">
        <v>22.1</v>
      </c>
      <c r="AL8024" t="s">
        <v>81</v>
      </c>
      <c r="AM8024" t="s">
        <v>82</v>
      </c>
      <c r="AO8024" t="s">
        <v>83</v>
      </c>
      <c r="AR8024" t="s">
        <v>82</v>
      </c>
      <c r="AT8024" t="s">
        <v>82</v>
      </c>
      <c r="AW8024" t="s">
        <v>72</v>
      </c>
      <c r="AX8024">
        <v>3</v>
      </c>
      <c r="AY8024" t="s">
        <v>10749</v>
      </c>
      <c r="AZ8024" t="s">
        <v>10751</v>
      </c>
      <c r="BA8024" t="s">
        <v>136</v>
      </c>
      <c r="BB8024">
        <v>21791</v>
      </c>
      <c r="BC8024" t="s">
        <v>79</v>
      </c>
      <c r="BH8024" t="s">
        <v>10748</v>
      </c>
      <c r="BJ8024">
        <v>262529994</v>
      </c>
    </row>
    <row r="8025" spans="1:62" x14ac:dyDescent="0.25">
      <c r="A8025" t="s">
        <v>38858</v>
      </c>
      <c r="B8025" s="2">
        <v>43615</v>
      </c>
      <c r="C8025" t="s">
        <v>63</v>
      </c>
      <c r="D8025" s="3">
        <v>43588.42794739583</v>
      </c>
      <c r="E8025" t="s">
        <v>64</v>
      </c>
      <c r="F8025" s="2">
        <v>43663</v>
      </c>
      <c r="G8025" s="2">
        <v>43784</v>
      </c>
      <c r="H8025" t="s">
        <v>37486</v>
      </c>
      <c r="I8025" t="s">
        <v>37487</v>
      </c>
      <c r="J8025" t="s">
        <v>37488</v>
      </c>
      <c r="L8025" t="s">
        <v>2066</v>
      </c>
      <c r="M8025" t="s">
        <v>105</v>
      </c>
      <c r="N8025">
        <v>75656</v>
      </c>
      <c r="O8025" t="s">
        <v>70</v>
      </c>
      <c r="Q8025" t="s">
        <v>37489</v>
      </c>
      <c r="S8025" t="s">
        <v>72</v>
      </c>
      <c r="T8025" t="s">
        <v>102</v>
      </c>
      <c r="U8025" t="s">
        <v>2630</v>
      </c>
      <c r="V8025" t="s">
        <v>2470</v>
      </c>
      <c r="W8025" t="s">
        <v>105</v>
      </c>
      <c r="X8025" t="s">
        <v>676</v>
      </c>
      <c r="Y8025" t="str">
        <f>"35-3022"</f>
        <v>35-3022</v>
      </c>
      <c r="Z8025" t="s">
        <v>280</v>
      </c>
      <c r="AA8025">
        <v>713990</v>
      </c>
      <c r="AB8025">
        <v>2</v>
      </c>
      <c r="AC8025">
        <v>2</v>
      </c>
      <c r="AD8025" t="s">
        <v>79</v>
      </c>
      <c r="AE8025" t="s">
        <v>80</v>
      </c>
      <c r="AF8025">
        <v>35</v>
      </c>
      <c r="AG8025" s="4">
        <v>0.41666666666666669</v>
      </c>
      <c r="AH8025" s="4">
        <v>0.75</v>
      </c>
      <c r="AI8025" s="5">
        <v>8.68</v>
      </c>
      <c r="AJ8025">
        <v>13.02</v>
      </c>
      <c r="AK8025">
        <v>17.3</v>
      </c>
      <c r="AL8025" t="s">
        <v>81</v>
      </c>
      <c r="AM8025" t="s">
        <v>82</v>
      </c>
      <c r="AO8025" t="s">
        <v>83</v>
      </c>
      <c r="AR8025" t="s">
        <v>82</v>
      </c>
      <c r="AT8025" t="s">
        <v>82</v>
      </c>
      <c r="AW8025" t="s">
        <v>82</v>
      </c>
      <c r="AY8025" t="s">
        <v>2066</v>
      </c>
      <c r="AZ8025" t="s">
        <v>2069</v>
      </c>
      <c r="BA8025" t="s">
        <v>105</v>
      </c>
      <c r="BB8025">
        <v>75656</v>
      </c>
      <c r="BC8025" t="s">
        <v>79</v>
      </c>
      <c r="BH8025" t="s">
        <v>37488</v>
      </c>
      <c r="BJ8025">
        <v>262578462</v>
      </c>
    </row>
    <row r="8026" spans="1:62" x14ac:dyDescent="0.25">
      <c r="A8026" t="s">
        <v>38900</v>
      </c>
      <c r="B8026" s="2">
        <v>43615</v>
      </c>
      <c r="C8026" t="s">
        <v>63</v>
      </c>
      <c r="D8026" s="3">
        <v>43591.578984351851</v>
      </c>
      <c r="E8026" t="s">
        <v>64</v>
      </c>
      <c r="F8026" s="2">
        <v>43666</v>
      </c>
      <c r="G8026" s="2">
        <v>43952</v>
      </c>
      <c r="H8026" t="s">
        <v>38901</v>
      </c>
      <c r="J8026" t="s">
        <v>38902</v>
      </c>
      <c r="L8026" t="s">
        <v>10943</v>
      </c>
      <c r="M8026" t="s">
        <v>1362</v>
      </c>
      <c r="N8026">
        <v>6468</v>
      </c>
      <c r="O8026" t="s">
        <v>70</v>
      </c>
      <c r="Q8026" t="s">
        <v>38903</v>
      </c>
      <c r="S8026" t="s">
        <v>72</v>
      </c>
      <c r="T8026" t="s">
        <v>73</v>
      </c>
      <c r="U8026" t="s">
        <v>74</v>
      </c>
      <c r="V8026" t="s">
        <v>75</v>
      </c>
      <c r="W8026" t="s">
        <v>76</v>
      </c>
      <c r="X8026" t="s">
        <v>16590</v>
      </c>
      <c r="Y8026" t="str">
        <f>"39-2021"</f>
        <v>39-2021</v>
      </c>
      <c r="Z8026" t="s">
        <v>78</v>
      </c>
      <c r="AA8026">
        <v>711212</v>
      </c>
      <c r="AB8026">
        <v>1</v>
      </c>
      <c r="AC8026">
        <v>1</v>
      </c>
      <c r="AD8026" t="s">
        <v>79</v>
      </c>
      <c r="AE8026" t="s">
        <v>80</v>
      </c>
      <c r="AF8026">
        <v>48</v>
      </c>
      <c r="AG8026" s="4">
        <v>0.20833333333333334</v>
      </c>
      <c r="AH8026" s="4">
        <v>0.70833333333333337</v>
      </c>
      <c r="AI8026" s="5">
        <v>13.05</v>
      </c>
      <c r="AJ8026">
        <v>19.57</v>
      </c>
      <c r="AK8026">
        <v>19.57</v>
      </c>
      <c r="AL8026" t="s">
        <v>81</v>
      </c>
      <c r="AM8026" t="s">
        <v>82</v>
      </c>
      <c r="AO8026" t="s">
        <v>83</v>
      </c>
      <c r="AR8026" t="s">
        <v>82</v>
      </c>
      <c r="AT8026" t="s">
        <v>82</v>
      </c>
      <c r="AW8026" t="s">
        <v>72</v>
      </c>
      <c r="AX8026">
        <v>1</v>
      </c>
      <c r="AY8026" t="s">
        <v>2169</v>
      </c>
      <c r="AZ8026" t="s">
        <v>698</v>
      </c>
      <c r="BA8026" t="s">
        <v>232</v>
      </c>
      <c r="BB8026">
        <v>11003</v>
      </c>
      <c r="BC8026" t="s">
        <v>87</v>
      </c>
      <c r="BH8026" t="s">
        <v>2167</v>
      </c>
      <c r="BI8026" t="s">
        <v>38904</v>
      </c>
      <c r="BJ8026">
        <v>824337074</v>
      </c>
    </row>
    <row r="8027" spans="1:62" x14ac:dyDescent="0.25">
      <c r="A8027" t="s">
        <v>11267</v>
      </c>
      <c r="B8027" s="2">
        <v>43616</v>
      </c>
      <c r="C8027" t="s">
        <v>63</v>
      </c>
      <c r="D8027" s="3">
        <v>43406.967881828707</v>
      </c>
      <c r="E8027" t="s">
        <v>64</v>
      </c>
      <c r="F8027" s="2">
        <v>43497</v>
      </c>
      <c r="G8027" s="2">
        <v>43799</v>
      </c>
      <c r="H8027" t="s">
        <v>11065</v>
      </c>
      <c r="I8027" t="s">
        <v>11066</v>
      </c>
      <c r="J8027" t="s">
        <v>11067</v>
      </c>
      <c r="L8027" t="s">
        <v>7731</v>
      </c>
      <c r="M8027" t="s">
        <v>714</v>
      </c>
      <c r="N8027">
        <v>70460</v>
      </c>
      <c r="O8027" t="s">
        <v>70</v>
      </c>
      <c r="Q8027" t="s">
        <v>11068</v>
      </c>
      <c r="S8027" t="s">
        <v>72</v>
      </c>
      <c r="T8027" t="s">
        <v>1175</v>
      </c>
      <c r="U8027" t="s">
        <v>7873</v>
      </c>
      <c r="V8027" t="s">
        <v>2471</v>
      </c>
      <c r="W8027" t="s">
        <v>649</v>
      </c>
      <c r="X8027" t="s">
        <v>2013</v>
      </c>
      <c r="Y8027" t="str">
        <f>"37-3011"</f>
        <v>37-3011</v>
      </c>
      <c r="Z8027" t="s">
        <v>94</v>
      </c>
      <c r="AA8027">
        <v>561730</v>
      </c>
      <c r="AB8027">
        <v>60</v>
      </c>
      <c r="AC8027">
        <v>60</v>
      </c>
      <c r="AD8027" t="s">
        <v>79</v>
      </c>
      <c r="AE8027" t="s">
        <v>95</v>
      </c>
      <c r="AF8027">
        <v>40</v>
      </c>
      <c r="AG8027" s="4">
        <v>0.25</v>
      </c>
      <c r="AH8027" s="4">
        <v>0.60416666666666663</v>
      </c>
      <c r="AI8027" s="5">
        <v>11.98</v>
      </c>
      <c r="AJ8027">
        <v>17.97</v>
      </c>
      <c r="AK8027">
        <v>17.97</v>
      </c>
      <c r="AL8027" t="s">
        <v>81</v>
      </c>
      <c r="AM8027" t="s">
        <v>82</v>
      </c>
      <c r="AO8027" t="s">
        <v>83</v>
      </c>
      <c r="AP8027" t="s">
        <v>67</v>
      </c>
      <c r="AQ8027" t="s">
        <v>67</v>
      </c>
      <c r="AR8027" t="s">
        <v>82</v>
      </c>
      <c r="AT8027" t="s">
        <v>82</v>
      </c>
      <c r="AW8027" t="s">
        <v>72</v>
      </c>
      <c r="AX8027">
        <v>3</v>
      </c>
      <c r="AY8027" t="s">
        <v>4015</v>
      </c>
      <c r="AZ8027" t="s">
        <v>4016</v>
      </c>
      <c r="BA8027" t="s">
        <v>86</v>
      </c>
      <c r="BB8027">
        <v>32413</v>
      </c>
      <c r="BC8027" t="s">
        <v>79</v>
      </c>
      <c r="BH8027" t="s">
        <v>11268</v>
      </c>
      <c r="BJ8027">
        <v>721285520</v>
      </c>
    </row>
    <row r="8028" spans="1:62" x14ac:dyDescent="0.25">
      <c r="A8028" t="s">
        <v>26849</v>
      </c>
      <c r="B8028" s="2">
        <v>43616</v>
      </c>
      <c r="C8028" t="s">
        <v>63</v>
      </c>
      <c r="D8028" s="3">
        <v>43472.402262569442</v>
      </c>
      <c r="E8028" t="s">
        <v>282</v>
      </c>
      <c r="F8028" s="2">
        <v>43586</v>
      </c>
      <c r="G8028" s="2">
        <v>43814</v>
      </c>
      <c r="H8028" t="s">
        <v>26850</v>
      </c>
      <c r="J8028" t="s">
        <v>26851</v>
      </c>
      <c r="K8028" t="s">
        <v>26852</v>
      </c>
      <c r="L8028" t="s">
        <v>8653</v>
      </c>
      <c r="M8028" t="s">
        <v>8654</v>
      </c>
      <c r="N8028">
        <v>89102</v>
      </c>
      <c r="O8028" t="s">
        <v>70</v>
      </c>
      <c r="Q8028" t="s">
        <v>26853</v>
      </c>
      <c r="S8028" t="s">
        <v>82</v>
      </c>
      <c r="U8028" t="s">
        <v>92</v>
      </c>
      <c r="X8028" t="s">
        <v>26854</v>
      </c>
      <c r="Y8028" t="str">
        <f>"47-3012"</f>
        <v>47-3012</v>
      </c>
      <c r="Z8028" t="s">
        <v>1540</v>
      </c>
      <c r="AA8028">
        <v>238130</v>
      </c>
      <c r="AB8028">
        <v>25</v>
      </c>
      <c r="AC8028">
        <v>25</v>
      </c>
      <c r="AD8028" t="s">
        <v>79</v>
      </c>
      <c r="AE8028" t="s">
        <v>95</v>
      </c>
      <c r="AF8028">
        <v>40</v>
      </c>
      <c r="AG8028" s="4">
        <v>0.29166666666666669</v>
      </c>
      <c r="AH8028" s="4">
        <v>0.625</v>
      </c>
      <c r="AI8028" s="5">
        <v>13.71</v>
      </c>
      <c r="AJ8028">
        <v>20.57</v>
      </c>
      <c r="AK8028">
        <v>20.57</v>
      </c>
      <c r="AL8028" t="s">
        <v>81</v>
      </c>
      <c r="AM8028" t="s">
        <v>82</v>
      </c>
      <c r="AO8028" t="s">
        <v>83</v>
      </c>
      <c r="AR8028" t="s">
        <v>82</v>
      </c>
      <c r="AT8028" t="s">
        <v>82</v>
      </c>
      <c r="AW8028" t="s">
        <v>72</v>
      </c>
      <c r="AX8028">
        <v>3</v>
      </c>
      <c r="AY8028" t="s">
        <v>8660</v>
      </c>
      <c r="AZ8028" t="s">
        <v>2478</v>
      </c>
      <c r="BA8028" t="s">
        <v>8654</v>
      </c>
      <c r="BB8028">
        <v>89102</v>
      </c>
      <c r="BC8028" t="s">
        <v>79</v>
      </c>
      <c r="BH8028" t="s">
        <v>26855</v>
      </c>
      <c r="BI8028" t="s">
        <v>26856</v>
      </c>
      <c r="BJ8028">
        <v>272819825</v>
      </c>
    </row>
    <row r="8029" spans="1:62" x14ac:dyDescent="0.25">
      <c r="A8029" t="s">
        <v>36268</v>
      </c>
      <c r="B8029" s="2">
        <v>43616</v>
      </c>
      <c r="C8029" t="s">
        <v>63</v>
      </c>
      <c r="D8029" s="3">
        <v>43479.708942997684</v>
      </c>
      <c r="E8029" t="s">
        <v>64</v>
      </c>
      <c r="F8029" s="2">
        <v>43556</v>
      </c>
      <c r="G8029" s="2">
        <v>43831</v>
      </c>
      <c r="H8029" t="s">
        <v>1568</v>
      </c>
      <c r="I8029" t="s">
        <v>1569</v>
      </c>
      <c r="J8029" t="s">
        <v>1570</v>
      </c>
      <c r="K8029" t="s">
        <v>1571</v>
      </c>
      <c r="L8029" t="s">
        <v>1572</v>
      </c>
      <c r="M8029" t="s">
        <v>774</v>
      </c>
      <c r="N8029">
        <v>80478</v>
      </c>
      <c r="O8029" t="s">
        <v>70</v>
      </c>
      <c r="Q8029" t="s">
        <v>1573</v>
      </c>
      <c r="S8029" t="s">
        <v>72</v>
      </c>
      <c r="T8029" t="s">
        <v>1574</v>
      </c>
      <c r="U8029" t="s">
        <v>1575</v>
      </c>
      <c r="V8029" t="s">
        <v>1576</v>
      </c>
      <c r="W8029" t="s">
        <v>774</v>
      </c>
      <c r="X8029" t="s">
        <v>1427</v>
      </c>
      <c r="Y8029" t="str">
        <f>"37-2012"</f>
        <v>37-2012</v>
      </c>
      <c r="Z8029" t="s">
        <v>373</v>
      </c>
      <c r="AA8029">
        <v>721110</v>
      </c>
      <c r="AB8029">
        <v>3</v>
      </c>
      <c r="AC8029">
        <v>3</v>
      </c>
      <c r="AD8029" t="s">
        <v>79</v>
      </c>
      <c r="AE8029" t="s">
        <v>95</v>
      </c>
      <c r="AF8029">
        <v>40</v>
      </c>
      <c r="AG8029" s="4">
        <v>0.33333333333333331</v>
      </c>
      <c r="AH8029" s="4">
        <v>0.70833333333333337</v>
      </c>
      <c r="AI8029" s="5">
        <v>14.73</v>
      </c>
      <c r="AJ8029">
        <v>22.1</v>
      </c>
      <c r="AL8029" t="s">
        <v>81</v>
      </c>
      <c r="AM8029" t="s">
        <v>82</v>
      </c>
      <c r="AO8029" t="s">
        <v>213</v>
      </c>
      <c r="AP8029" t="s">
        <v>67</v>
      </c>
      <c r="AQ8029" t="s">
        <v>1577</v>
      </c>
      <c r="AR8029" t="s">
        <v>82</v>
      </c>
      <c r="AT8029" t="s">
        <v>82</v>
      </c>
      <c r="AW8029" t="s">
        <v>72</v>
      </c>
      <c r="AX8029">
        <v>12</v>
      </c>
      <c r="AY8029" t="s">
        <v>1572</v>
      </c>
      <c r="AZ8029" t="s">
        <v>1578</v>
      </c>
      <c r="BA8029" t="s">
        <v>774</v>
      </c>
      <c r="BB8029">
        <v>80478</v>
      </c>
      <c r="BC8029" t="s">
        <v>87</v>
      </c>
      <c r="BH8029" t="s">
        <v>1570</v>
      </c>
      <c r="BJ8029">
        <v>841572729</v>
      </c>
    </row>
    <row r="8030" spans="1:62" x14ac:dyDescent="0.25">
      <c r="A8030" t="s">
        <v>34272</v>
      </c>
      <c r="B8030" s="2">
        <v>43619</v>
      </c>
      <c r="C8030" t="s">
        <v>63</v>
      </c>
      <c r="D8030" s="3">
        <v>43472.481701377314</v>
      </c>
      <c r="E8030" t="s">
        <v>282</v>
      </c>
      <c r="F8030" s="2">
        <v>43556</v>
      </c>
      <c r="G8030" s="2">
        <v>43830</v>
      </c>
      <c r="H8030" t="s">
        <v>34273</v>
      </c>
      <c r="J8030" t="s">
        <v>34274</v>
      </c>
      <c r="L8030" t="s">
        <v>34275</v>
      </c>
      <c r="M8030" t="s">
        <v>714</v>
      </c>
      <c r="N8030">
        <v>70380</v>
      </c>
      <c r="O8030" t="s">
        <v>70</v>
      </c>
      <c r="Q8030" t="s">
        <v>34276</v>
      </c>
      <c r="S8030" t="s">
        <v>82</v>
      </c>
      <c r="U8030" t="s">
        <v>92</v>
      </c>
      <c r="X8030" t="s">
        <v>1197</v>
      </c>
      <c r="Y8030" t="str">
        <f>"47-2061"</f>
        <v>47-2061</v>
      </c>
      <c r="Z8030" t="s">
        <v>326</v>
      </c>
      <c r="AA8030">
        <v>237120</v>
      </c>
      <c r="AB8030">
        <v>95</v>
      </c>
      <c r="AC8030">
        <v>91</v>
      </c>
      <c r="AD8030" t="s">
        <v>79</v>
      </c>
      <c r="AE8030" t="s">
        <v>95</v>
      </c>
      <c r="AF8030">
        <v>40</v>
      </c>
      <c r="AG8030" s="4">
        <v>0.29166666666666669</v>
      </c>
      <c r="AH8030" s="4">
        <v>0.66666666666666663</v>
      </c>
      <c r="AI8030" s="5">
        <v>16.239999999999998</v>
      </c>
      <c r="AJ8030">
        <v>24.36</v>
      </c>
      <c r="AL8030" t="s">
        <v>81</v>
      </c>
      <c r="AM8030" t="s">
        <v>82</v>
      </c>
      <c r="AO8030" t="s">
        <v>83</v>
      </c>
      <c r="AP8030" t="s">
        <v>67</v>
      </c>
      <c r="AQ8030" t="s">
        <v>67</v>
      </c>
      <c r="AR8030" t="s">
        <v>82</v>
      </c>
      <c r="AT8030" t="s">
        <v>82</v>
      </c>
      <c r="AW8030" t="s">
        <v>82</v>
      </c>
      <c r="AY8030" t="s">
        <v>34277</v>
      </c>
      <c r="AZ8030" t="s">
        <v>34278</v>
      </c>
      <c r="BA8030" t="s">
        <v>714</v>
      </c>
      <c r="BB8030">
        <v>70380</v>
      </c>
      <c r="BC8030" t="s">
        <v>79</v>
      </c>
      <c r="BH8030" t="s">
        <v>34279</v>
      </c>
      <c r="BJ8030">
        <v>272870520</v>
      </c>
    </row>
    <row r="8031" spans="1:62" x14ac:dyDescent="0.25">
      <c r="A8031" t="s">
        <v>38893</v>
      </c>
      <c r="B8031" s="2">
        <v>43619</v>
      </c>
      <c r="C8031" t="s">
        <v>63</v>
      </c>
      <c r="D8031" s="3">
        <v>43588.456601388891</v>
      </c>
      <c r="E8031" t="s">
        <v>64</v>
      </c>
      <c r="F8031" s="2">
        <v>43663</v>
      </c>
      <c r="G8031" s="2">
        <v>43800</v>
      </c>
      <c r="H8031" t="s">
        <v>33461</v>
      </c>
      <c r="J8031" t="s">
        <v>33462</v>
      </c>
      <c r="L8031" t="s">
        <v>16294</v>
      </c>
      <c r="M8031" t="s">
        <v>105</v>
      </c>
      <c r="N8031">
        <v>76179</v>
      </c>
      <c r="O8031" t="s">
        <v>70</v>
      </c>
      <c r="Q8031" t="s">
        <v>33463</v>
      </c>
      <c r="S8031" t="s">
        <v>72</v>
      </c>
      <c r="T8031" t="s">
        <v>6561</v>
      </c>
      <c r="U8031" t="s">
        <v>6562</v>
      </c>
      <c r="V8031" t="s">
        <v>6563</v>
      </c>
      <c r="W8031" t="s">
        <v>76</v>
      </c>
      <c r="X8031" t="s">
        <v>93</v>
      </c>
      <c r="Y8031" t="str">
        <f>"37-3011"</f>
        <v>37-3011</v>
      </c>
      <c r="Z8031" t="s">
        <v>94</v>
      </c>
      <c r="AA8031">
        <v>561730</v>
      </c>
      <c r="AB8031">
        <v>20</v>
      </c>
      <c r="AC8031">
        <v>20</v>
      </c>
      <c r="AD8031" t="s">
        <v>79</v>
      </c>
      <c r="AE8031" t="s">
        <v>95</v>
      </c>
      <c r="AF8031">
        <v>40</v>
      </c>
      <c r="AG8031" s="4">
        <v>0.33333333333333331</v>
      </c>
      <c r="AH8031" s="4">
        <v>0.70833333333333337</v>
      </c>
      <c r="AI8031" s="5">
        <v>13.94</v>
      </c>
      <c r="AJ8031">
        <v>20.91</v>
      </c>
      <c r="AL8031" t="s">
        <v>81</v>
      </c>
      <c r="AM8031" t="s">
        <v>82</v>
      </c>
      <c r="AO8031" t="s">
        <v>83</v>
      </c>
      <c r="AR8031" t="s">
        <v>82</v>
      </c>
      <c r="AT8031" t="s">
        <v>82</v>
      </c>
      <c r="AW8031" t="s">
        <v>82</v>
      </c>
      <c r="AY8031" t="s">
        <v>16294</v>
      </c>
      <c r="AZ8031" t="s">
        <v>29396</v>
      </c>
      <c r="BA8031" t="s">
        <v>105</v>
      </c>
      <c r="BB8031">
        <v>76179</v>
      </c>
      <c r="BC8031" t="s">
        <v>79</v>
      </c>
      <c r="BH8031" t="s">
        <v>33462</v>
      </c>
      <c r="BJ8031">
        <v>451824112</v>
      </c>
    </row>
    <row r="8032" spans="1:62" x14ac:dyDescent="0.25">
      <c r="A8032" t="s">
        <v>3449</v>
      </c>
      <c r="B8032" s="2">
        <v>43621</v>
      </c>
      <c r="C8032" t="s">
        <v>63</v>
      </c>
      <c r="D8032" s="3">
        <v>43360.628751956021</v>
      </c>
      <c r="E8032" t="s">
        <v>64</v>
      </c>
      <c r="F8032" s="2">
        <v>43435</v>
      </c>
      <c r="G8032" s="2">
        <v>43585</v>
      </c>
      <c r="H8032" t="s">
        <v>2634</v>
      </c>
      <c r="J8032" t="s">
        <v>2635</v>
      </c>
      <c r="L8032" t="s">
        <v>2636</v>
      </c>
      <c r="M8032" t="s">
        <v>2356</v>
      </c>
      <c r="N8032">
        <v>68130</v>
      </c>
      <c r="O8032" t="s">
        <v>70</v>
      </c>
      <c r="Q8032" t="s">
        <v>2637</v>
      </c>
      <c r="S8032" t="s">
        <v>72</v>
      </c>
      <c r="T8032" t="s">
        <v>73</v>
      </c>
      <c r="U8032" t="s">
        <v>74</v>
      </c>
      <c r="V8032" t="s">
        <v>75</v>
      </c>
      <c r="W8032" t="s">
        <v>76</v>
      </c>
      <c r="X8032" t="s">
        <v>77</v>
      </c>
      <c r="Y8032" t="str">
        <f>"39-2021"</f>
        <v>39-2021</v>
      </c>
      <c r="Z8032" t="s">
        <v>78</v>
      </c>
      <c r="AA8032">
        <v>711212</v>
      </c>
      <c r="AB8032">
        <v>10</v>
      </c>
      <c r="AC8032">
        <v>10</v>
      </c>
      <c r="AD8032" t="s">
        <v>79</v>
      </c>
      <c r="AE8032" t="s">
        <v>80</v>
      </c>
      <c r="AF8032">
        <v>40</v>
      </c>
      <c r="AG8032" s="4">
        <v>0.20833333333333334</v>
      </c>
      <c r="AH8032" s="4">
        <v>0.70833333333333337</v>
      </c>
      <c r="AI8032" s="5">
        <v>10.82</v>
      </c>
      <c r="AJ8032">
        <v>16.23</v>
      </c>
      <c r="AK8032">
        <v>16.23</v>
      </c>
      <c r="AL8032" t="s">
        <v>81</v>
      </c>
      <c r="AM8032" t="s">
        <v>82</v>
      </c>
      <c r="AO8032" t="s">
        <v>83</v>
      </c>
      <c r="AR8032" t="s">
        <v>82</v>
      </c>
      <c r="AT8032" t="s">
        <v>82</v>
      </c>
      <c r="AW8032" t="s">
        <v>72</v>
      </c>
      <c r="AX8032">
        <v>1</v>
      </c>
      <c r="AY8032" t="s">
        <v>3450</v>
      </c>
      <c r="AZ8032" t="s">
        <v>3451</v>
      </c>
      <c r="BA8032" t="s">
        <v>626</v>
      </c>
      <c r="BB8032">
        <v>71901</v>
      </c>
      <c r="BC8032" t="s">
        <v>87</v>
      </c>
      <c r="BH8032" t="s">
        <v>3452</v>
      </c>
      <c r="BI8032" t="s">
        <v>3453</v>
      </c>
      <c r="BJ8032">
        <v>505211055</v>
      </c>
    </row>
    <row r="8033" spans="1:62" x14ac:dyDescent="0.25">
      <c r="A8033" t="s">
        <v>36904</v>
      </c>
      <c r="B8033" s="2">
        <v>43621</v>
      </c>
      <c r="C8033" t="s">
        <v>63</v>
      </c>
      <c r="D8033" s="3">
        <v>43558.524113634259</v>
      </c>
      <c r="E8033" t="s">
        <v>117</v>
      </c>
      <c r="H8033" t="s">
        <v>36905</v>
      </c>
      <c r="I8033" t="s">
        <v>36906</v>
      </c>
      <c r="J8033" t="s">
        <v>36907</v>
      </c>
      <c r="L8033" t="s">
        <v>36908</v>
      </c>
      <c r="M8033" t="s">
        <v>626</v>
      </c>
      <c r="N8033">
        <v>72712</v>
      </c>
      <c r="O8033" t="s">
        <v>70</v>
      </c>
      <c r="Q8033" t="s">
        <v>36909</v>
      </c>
      <c r="S8033" t="s">
        <v>72</v>
      </c>
      <c r="T8033" t="s">
        <v>36910</v>
      </c>
      <c r="U8033" t="s">
        <v>36911</v>
      </c>
      <c r="V8033" t="s">
        <v>36912</v>
      </c>
      <c r="W8033" t="s">
        <v>626</v>
      </c>
      <c r="X8033" t="s">
        <v>1539</v>
      </c>
      <c r="Y8033" t="str">
        <f>"47-2061"</f>
        <v>47-2061</v>
      </c>
      <c r="Z8033" t="s">
        <v>326</v>
      </c>
      <c r="AA8033">
        <v>236116</v>
      </c>
      <c r="AB8033">
        <v>12</v>
      </c>
      <c r="AD8033" t="s">
        <v>79</v>
      </c>
      <c r="AE8033" t="s">
        <v>599</v>
      </c>
      <c r="AF8033">
        <v>40</v>
      </c>
      <c r="AG8033" s="4">
        <v>0.33333333333333331</v>
      </c>
      <c r="AH8033" s="4">
        <v>0.70833333333333337</v>
      </c>
      <c r="AI8033" s="5">
        <v>13.69</v>
      </c>
      <c r="AJ8033">
        <v>20.54</v>
      </c>
      <c r="AL8033" t="s">
        <v>81</v>
      </c>
      <c r="AM8033" t="s">
        <v>82</v>
      </c>
      <c r="AO8033" t="s">
        <v>83</v>
      </c>
      <c r="AR8033" t="s">
        <v>82</v>
      </c>
      <c r="AT8033" t="s">
        <v>82</v>
      </c>
      <c r="AW8033" t="s">
        <v>72</v>
      </c>
      <c r="AX8033">
        <v>6</v>
      </c>
      <c r="AY8033" t="s">
        <v>36908</v>
      </c>
      <c r="AZ8033" t="s">
        <v>4851</v>
      </c>
      <c r="BA8033" t="s">
        <v>626</v>
      </c>
      <c r="BB8033">
        <v>71713</v>
      </c>
      <c r="BC8033" t="s">
        <v>79</v>
      </c>
      <c r="BH8033" t="s">
        <v>36913</v>
      </c>
      <c r="BJ8033">
        <v>710840101</v>
      </c>
    </row>
    <row r="8034" spans="1:62" x14ac:dyDescent="0.25">
      <c r="A8034" t="s">
        <v>38721</v>
      </c>
      <c r="B8034" s="2">
        <v>43621</v>
      </c>
      <c r="C8034" t="s">
        <v>63</v>
      </c>
      <c r="D8034" s="3">
        <v>43585.439421446761</v>
      </c>
      <c r="E8034" t="s">
        <v>117</v>
      </c>
      <c r="H8034" t="s">
        <v>38722</v>
      </c>
      <c r="I8034" t="s">
        <v>38723</v>
      </c>
      <c r="J8034" t="s">
        <v>38724</v>
      </c>
      <c r="L8034" t="s">
        <v>38725</v>
      </c>
      <c r="M8034" t="s">
        <v>714</v>
      </c>
      <c r="N8034">
        <v>71291</v>
      </c>
      <c r="O8034" t="s">
        <v>70</v>
      </c>
      <c r="Q8034" t="s">
        <v>38726</v>
      </c>
      <c r="S8034" t="s">
        <v>82</v>
      </c>
      <c r="U8034" t="s">
        <v>92</v>
      </c>
      <c r="X8034" t="s">
        <v>325</v>
      </c>
      <c r="Y8034" t="str">
        <f>"37-3011"</f>
        <v>37-3011</v>
      </c>
      <c r="Z8034" t="s">
        <v>94</v>
      </c>
      <c r="AA8034">
        <v>56173</v>
      </c>
      <c r="AB8034">
        <v>4</v>
      </c>
      <c r="AD8034" t="s">
        <v>79</v>
      </c>
      <c r="AE8034" t="s">
        <v>80</v>
      </c>
      <c r="AF8034">
        <v>40</v>
      </c>
      <c r="AG8034" s="4">
        <v>0.3125</v>
      </c>
      <c r="AH8034" s="4">
        <v>0.72916666666666663</v>
      </c>
      <c r="AI8034" s="6">
        <v>9</v>
      </c>
      <c r="AL8034" t="s">
        <v>81</v>
      </c>
      <c r="AM8034" t="s">
        <v>82</v>
      </c>
      <c r="AO8034" t="s">
        <v>83</v>
      </c>
      <c r="AR8034" t="s">
        <v>82</v>
      </c>
      <c r="AT8034" t="s">
        <v>82</v>
      </c>
      <c r="AW8034" t="s">
        <v>82</v>
      </c>
      <c r="AY8034" t="s">
        <v>23429</v>
      </c>
      <c r="AZ8034" t="s">
        <v>38727</v>
      </c>
      <c r="BA8034" t="s">
        <v>714</v>
      </c>
      <c r="BB8034">
        <v>71292</v>
      </c>
      <c r="BC8034" t="s">
        <v>87</v>
      </c>
      <c r="BH8034" t="s">
        <v>38728</v>
      </c>
      <c r="BJ8034">
        <v>263400441</v>
      </c>
    </row>
    <row r="8035" spans="1:62" x14ac:dyDescent="0.25">
      <c r="A8035" t="s">
        <v>38928</v>
      </c>
      <c r="B8035" s="2">
        <v>43621</v>
      </c>
      <c r="C8035" t="s">
        <v>63</v>
      </c>
      <c r="D8035" s="3">
        <v>43599.236306805557</v>
      </c>
      <c r="E8035" t="s">
        <v>1763</v>
      </c>
      <c r="F8035" s="2">
        <v>43689</v>
      </c>
      <c r="G8035" s="2">
        <v>43765</v>
      </c>
      <c r="H8035" t="s">
        <v>3098</v>
      </c>
      <c r="I8035" t="s">
        <v>3099</v>
      </c>
      <c r="J8035" t="s">
        <v>3100</v>
      </c>
      <c r="K8035" t="s">
        <v>3101</v>
      </c>
      <c r="L8035" t="s">
        <v>1310</v>
      </c>
      <c r="M8035" t="s">
        <v>308</v>
      </c>
      <c r="N8035">
        <v>7930</v>
      </c>
      <c r="O8035" t="s">
        <v>70</v>
      </c>
      <c r="Q8035" t="s">
        <v>3102</v>
      </c>
      <c r="S8035" t="s">
        <v>72</v>
      </c>
      <c r="T8035" t="s">
        <v>2824</v>
      </c>
      <c r="U8035" t="s">
        <v>2825</v>
      </c>
      <c r="V8035" t="s">
        <v>642</v>
      </c>
      <c r="W8035" t="s">
        <v>105</v>
      </c>
      <c r="X8035" t="s">
        <v>14761</v>
      </c>
      <c r="Y8035" t="str">
        <f>"39-3091"</f>
        <v>39-3091</v>
      </c>
      <c r="Z8035" t="s">
        <v>677</v>
      </c>
      <c r="AA8035">
        <v>111421</v>
      </c>
      <c r="AB8035">
        <v>16</v>
      </c>
      <c r="AC8035">
        <v>16</v>
      </c>
      <c r="AD8035" t="s">
        <v>79</v>
      </c>
      <c r="AE8035" t="s">
        <v>95</v>
      </c>
      <c r="AF8035">
        <v>40</v>
      </c>
      <c r="AG8035" s="4">
        <v>0.29166666666666669</v>
      </c>
      <c r="AH8035" s="4">
        <v>0.79166666666666663</v>
      </c>
      <c r="AI8035" s="5">
        <v>11.97</v>
      </c>
      <c r="AJ8035">
        <v>17.96</v>
      </c>
      <c r="AL8035" t="s">
        <v>81</v>
      </c>
      <c r="AM8035" t="s">
        <v>82</v>
      </c>
      <c r="AO8035" t="s">
        <v>83</v>
      </c>
      <c r="AP8035" t="s">
        <v>67</v>
      </c>
      <c r="AQ8035" t="s">
        <v>67</v>
      </c>
      <c r="AR8035" t="s">
        <v>82</v>
      </c>
      <c r="AT8035" t="s">
        <v>82</v>
      </c>
      <c r="AW8035" t="s">
        <v>82</v>
      </c>
      <c r="AY8035" t="s">
        <v>1310</v>
      </c>
      <c r="AZ8035" t="s">
        <v>1303</v>
      </c>
      <c r="BA8035" t="s">
        <v>308</v>
      </c>
      <c r="BB8035">
        <v>7930</v>
      </c>
      <c r="BC8035" t="s">
        <v>79</v>
      </c>
      <c r="BH8035" t="s">
        <v>3100</v>
      </c>
      <c r="BI8035" t="s">
        <v>67</v>
      </c>
      <c r="BJ8035">
        <v>223411737</v>
      </c>
    </row>
    <row r="8036" spans="1:62" x14ac:dyDescent="0.25">
      <c r="A8036" t="s">
        <v>34513</v>
      </c>
      <c r="B8036" s="2">
        <v>43622</v>
      </c>
      <c r="C8036" t="s">
        <v>63</v>
      </c>
      <c r="D8036" s="3">
        <v>43472.397722754627</v>
      </c>
      <c r="E8036" t="s">
        <v>64</v>
      </c>
      <c r="F8036" s="2">
        <v>43556</v>
      </c>
      <c r="G8036" s="2">
        <v>43800</v>
      </c>
      <c r="H8036" t="s">
        <v>34514</v>
      </c>
      <c r="J8036" t="s">
        <v>34515</v>
      </c>
      <c r="L8036" t="s">
        <v>34516</v>
      </c>
      <c r="M8036" t="s">
        <v>105</v>
      </c>
      <c r="N8036">
        <v>78642</v>
      </c>
      <c r="O8036" t="s">
        <v>70</v>
      </c>
      <c r="Q8036" t="s">
        <v>34517</v>
      </c>
      <c r="S8036" t="s">
        <v>72</v>
      </c>
      <c r="T8036" t="s">
        <v>34518</v>
      </c>
      <c r="U8036" t="s">
        <v>34519</v>
      </c>
      <c r="V8036" t="s">
        <v>863</v>
      </c>
      <c r="W8036" t="s">
        <v>105</v>
      </c>
      <c r="X8036" t="s">
        <v>4819</v>
      </c>
      <c r="Y8036" t="str">
        <f>"37-3011"</f>
        <v>37-3011</v>
      </c>
      <c r="Z8036" t="s">
        <v>94</v>
      </c>
      <c r="AA8036">
        <v>561730</v>
      </c>
      <c r="AB8036">
        <v>6</v>
      </c>
      <c r="AC8036">
        <v>6</v>
      </c>
      <c r="AD8036" t="s">
        <v>79</v>
      </c>
      <c r="AE8036" t="s">
        <v>80</v>
      </c>
      <c r="AF8036">
        <v>40</v>
      </c>
      <c r="AG8036" s="4">
        <v>0.375</v>
      </c>
      <c r="AH8036" s="4">
        <v>0.70833333333333337</v>
      </c>
      <c r="AI8036" s="5">
        <v>13.91</v>
      </c>
      <c r="AJ8036">
        <v>20.87</v>
      </c>
      <c r="AL8036" t="s">
        <v>81</v>
      </c>
      <c r="AM8036" t="s">
        <v>82</v>
      </c>
      <c r="AO8036" t="s">
        <v>83</v>
      </c>
      <c r="AR8036" t="s">
        <v>82</v>
      </c>
      <c r="AT8036" t="s">
        <v>82</v>
      </c>
      <c r="AW8036" t="s">
        <v>82</v>
      </c>
      <c r="AY8036" t="s">
        <v>5865</v>
      </c>
      <c r="AZ8036" t="s">
        <v>2062</v>
      </c>
      <c r="BA8036" t="s">
        <v>105</v>
      </c>
      <c r="BB8036">
        <v>78642</v>
      </c>
      <c r="BC8036" t="s">
        <v>79</v>
      </c>
      <c r="BH8036" t="s">
        <v>34520</v>
      </c>
      <c r="BJ8036">
        <v>462937948</v>
      </c>
    </row>
    <row r="8037" spans="1:62" x14ac:dyDescent="0.25">
      <c r="A8037" t="s">
        <v>35977</v>
      </c>
      <c r="B8037" s="2">
        <v>43622</v>
      </c>
      <c r="C8037" t="s">
        <v>63</v>
      </c>
      <c r="D8037" s="3">
        <v>43474.325292893518</v>
      </c>
      <c r="E8037" t="s">
        <v>282</v>
      </c>
      <c r="F8037" s="2">
        <v>43556</v>
      </c>
      <c r="G8037" s="2">
        <v>43814</v>
      </c>
      <c r="H8037" t="s">
        <v>35978</v>
      </c>
      <c r="I8037" t="s">
        <v>67</v>
      </c>
      <c r="J8037" t="s">
        <v>35979</v>
      </c>
      <c r="K8037" t="s">
        <v>67</v>
      </c>
      <c r="L8037" t="s">
        <v>182</v>
      </c>
      <c r="M8037" t="s">
        <v>166</v>
      </c>
      <c r="N8037">
        <v>84107</v>
      </c>
      <c r="O8037" t="s">
        <v>70</v>
      </c>
      <c r="P8037" t="s">
        <v>67</v>
      </c>
      <c r="Q8037" t="s">
        <v>9014</v>
      </c>
      <c r="S8037" t="s">
        <v>72</v>
      </c>
      <c r="T8037" t="s">
        <v>194</v>
      </c>
      <c r="U8037" t="s">
        <v>12045</v>
      </c>
      <c r="V8037" t="s">
        <v>12046</v>
      </c>
      <c r="W8037" t="s">
        <v>197</v>
      </c>
      <c r="X8037" t="s">
        <v>7424</v>
      </c>
      <c r="Y8037" t="str">
        <f>"47-2061"</f>
        <v>47-2061</v>
      </c>
      <c r="Z8037" t="s">
        <v>326</v>
      </c>
      <c r="AA8037">
        <v>238110</v>
      </c>
      <c r="AB8037">
        <v>40</v>
      </c>
      <c r="AC8037">
        <v>26</v>
      </c>
      <c r="AD8037" t="s">
        <v>79</v>
      </c>
      <c r="AE8037" t="s">
        <v>95</v>
      </c>
      <c r="AF8037">
        <v>40</v>
      </c>
      <c r="AG8037" s="4">
        <v>0.29166666666666669</v>
      </c>
      <c r="AH8037" s="4">
        <v>0.625</v>
      </c>
      <c r="AI8037" s="5">
        <v>15.89</v>
      </c>
      <c r="AJ8037">
        <v>23.84</v>
      </c>
      <c r="AM8037" t="s">
        <v>82</v>
      </c>
      <c r="AO8037" t="s">
        <v>83</v>
      </c>
      <c r="AP8037" t="s">
        <v>67</v>
      </c>
      <c r="AQ8037" t="s">
        <v>67</v>
      </c>
      <c r="AR8037" t="s">
        <v>82</v>
      </c>
      <c r="AT8037" t="s">
        <v>82</v>
      </c>
      <c r="AW8037" t="s">
        <v>82</v>
      </c>
      <c r="AY8037" t="s">
        <v>182</v>
      </c>
      <c r="AZ8037" t="s">
        <v>1142</v>
      </c>
      <c r="BA8037" t="s">
        <v>166</v>
      </c>
      <c r="BB8037">
        <v>84116</v>
      </c>
      <c r="BC8037" t="s">
        <v>79</v>
      </c>
      <c r="BD8037" t="s">
        <v>67</v>
      </c>
      <c r="BE8037" t="s">
        <v>67</v>
      </c>
      <c r="BH8037" t="s">
        <v>35980</v>
      </c>
      <c r="BI8037" t="s">
        <v>67</v>
      </c>
      <c r="BJ8037">
        <v>800494978</v>
      </c>
    </row>
    <row r="8038" spans="1:62" x14ac:dyDescent="0.25">
      <c r="A8038" t="s">
        <v>37450</v>
      </c>
      <c r="B8038" s="2">
        <v>43622</v>
      </c>
      <c r="C8038" t="s">
        <v>63</v>
      </c>
      <c r="D8038" s="3">
        <v>43521.516619814814</v>
      </c>
      <c r="E8038" t="s">
        <v>64</v>
      </c>
      <c r="F8038" s="2">
        <v>43617</v>
      </c>
      <c r="G8038" s="2">
        <v>43753</v>
      </c>
      <c r="H8038" t="s">
        <v>37451</v>
      </c>
      <c r="I8038" t="s">
        <v>37452</v>
      </c>
      <c r="J8038" t="s">
        <v>37453</v>
      </c>
      <c r="L8038" t="s">
        <v>37454</v>
      </c>
      <c r="M8038" t="s">
        <v>1101</v>
      </c>
      <c r="N8038">
        <v>5155</v>
      </c>
      <c r="O8038" t="s">
        <v>70</v>
      </c>
      <c r="Q8038" t="s">
        <v>37455</v>
      </c>
      <c r="S8038" t="s">
        <v>72</v>
      </c>
      <c r="T8038" t="s">
        <v>1150</v>
      </c>
      <c r="U8038" t="s">
        <v>1151</v>
      </c>
      <c r="V8038" t="s">
        <v>1152</v>
      </c>
      <c r="W8038" t="s">
        <v>774</v>
      </c>
      <c r="X8038" t="s">
        <v>1427</v>
      </c>
      <c r="Y8038" t="str">
        <f>"37-2012"</f>
        <v>37-2012</v>
      </c>
      <c r="Z8038" t="s">
        <v>373</v>
      </c>
      <c r="AA8038">
        <v>721110</v>
      </c>
      <c r="AB8038">
        <v>18</v>
      </c>
      <c r="AC8038">
        <v>18</v>
      </c>
      <c r="AD8038" t="s">
        <v>79</v>
      </c>
      <c r="AE8038" t="s">
        <v>95</v>
      </c>
      <c r="AF8038">
        <v>35</v>
      </c>
      <c r="AG8038" s="4">
        <v>0.29166666666666669</v>
      </c>
      <c r="AH8038" s="4">
        <v>0.66666666666666663</v>
      </c>
      <c r="AI8038" s="5">
        <v>13.03</v>
      </c>
      <c r="AJ8038">
        <v>19.55</v>
      </c>
      <c r="AL8038" t="s">
        <v>81</v>
      </c>
      <c r="AM8038" t="s">
        <v>82</v>
      </c>
      <c r="AO8038" t="s">
        <v>83</v>
      </c>
      <c r="AR8038" t="s">
        <v>82</v>
      </c>
      <c r="AT8038" t="s">
        <v>82</v>
      </c>
      <c r="AW8038" t="s">
        <v>72</v>
      </c>
      <c r="AX8038">
        <v>3</v>
      </c>
      <c r="AY8038" t="s">
        <v>37454</v>
      </c>
      <c r="AZ8038" t="s">
        <v>37456</v>
      </c>
      <c r="BA8038" t="s">
        <v>1101</v>
      </c>
      <c r="BB8038">
        <v>5155</v>
      </c>
      <c r="BC8038" t="s">
        <v>79</v>
      </c>
      <c r="BH8038" t="s">
        <v>37457</v>
      </c>
      <c r="BJ8038">
        <v>30210943</v>
      </c>
    </row>
    <row r="8039" spans="1:62" x14ac:dyDescent="0.25">
      <c r="A8039" t="s">
        <v>38859</v>
      </c>
      <c r="B8039" s="2">
        <v>43622</v>
      </c>
      <c r="C8039" t="s">
        <v>63</v>
      </c>
      <c r="D8039" s="3">
        <v>43588.527166562497</v>
      </c>
      <c r="E8039" t="s">
        <v>64</v>
      </c>
      <c r="F8039" s="2">
        <v>43678</v>
      </c>
      <c r="G8039" s="2">
        <v>43830</v>
      </c>
      <c r="H8039" t="s">
        <v>38860</v>
      </c>
      <c r="J8039" t="s">
        <v>38861</v>
      </c>
      <c r="L8039" t="s">
        <v>38862</v>
      </c>
      <c r="M8039" t="s">
        <v>192</v>
      </c>
      <c r="N8039">
        <v>56763</v>
      </c>
      <c r="O8039" t="s">
        <v>70</v>
      </c>
      <c r="Q8039" t="s">
        <v>38863</v>
      </c>
      <c r="S8039" t="s">
        <v>72</v>
      </c>
      <c r="T8039" t="s">
        <v>38864</v>
      </c>
      <c r="U8039" t="s">
        <v>38865</v>
      </c>
      <c r="V8039" t="s">
        <v>1633</v>
      </c>
      <c r="W8039" t="s">
        <v>192</v>
      </c>
      <c r="X8039" t="s">
        <v>15242</v>
      </c>
      <c r="Y8039" t="str">
        <f>"51-2092"</f>
        <v>51-2092</v>
      </c>
      <c r="Z8039" t="s">
        <v>13989</v>
      </c>
      <c r="AA8039">
        <v>321911</v>
      </c>
      <c r="AB8039">
        <v>50</v>
      </c>
      <c r="AC8039">
        <v>15</v>
      </c>
      <c r="AD8039" t="s">
        <v>79</v>
      </c>
      <c r="AE8039" t="s">
        <v>95</v>
      </c>
      <c r="AF8039">
        <v>40</v>
      </c>
      <c r="AG8039" s="4">
        <v>0.60416666666666663</v>
      </c>
      <c r="AH8039" s="4">
        <v>2.0833333333333332E-2</v>
      </c>
      <c r="AI8039" s="5">
        <v>16.25</v>
      </c>
      <c r="AJ8039">
        <v>24.38</v>
      </c>
      <c r="AK8039">
        <v>24.38</v>
      </c>
      <c r="AL8039" t="s">
        <v>81</v>
      </c>
      <c r="AM8039" t="s">
        <v>82</v>
      </c>
      <c r="AO8039" t="s">
        <v>83</v>
      </c>
      <c r="AR8039" t="s">
        <v>82</v>
      </c>
      <c r="AT8039" t="s">
        <v>82</v>
      </c>
      <c r="AW8039" t="s">
        <v>82</v>
      </c>
      <c r="AY8039" t="s">
        <v>38866</v>
      </c>
      <c r="AZ8039" t="s">
        <v>38867</v>
      </c>
      <c r="BA8039" t="s">
        <v>192</v>
      </c>
      <c r="BB8039">
        <v>56763</v>
      </c>
      <c r="BC8039" t="s">
        <v>87</v>
      </c>
      <c r="BH8039" t="s">
        <v>38868</v>
      </c>
      <c r="BI8039" t="s">
        <v>38869</v>
      </c>
      <c r="BJ8039">
        <v>410396845</v>
      </c>
    </row>
    <row r="8040" spans="1:62" x14ac:dyDescent="0.25">
      <c r="A8040" t="s">
        <v>38927</v>
      </c>
      <c r="B8040" s="2">
        <v>43622</v>
      </c>
      <c r="C8040" t="s">
        <v>63</v>
      </c>
      <c r="D8040" s="3">
        <v>43595.433478356485</v>
      </c>
      <c r="E8040" t="s">
        <v>117</v>
      </c>
      <c r="H8040" t="s">
        <v>36229</v>
      </c>
      <c r="I8040" t="s">
        <v>67</v>
      </c>
      <c r="J8040" t="s">
        <v>36230</v>
      </c>
      <c r="K8040" t="s">
        <v>67</v>
      </c>
      <c r="L8040" t="s">
        <v>13965</v>
      </c>
      <c r="M8040" t="s">
        <v>226</v>
      </c>
      <c r="N8040">
        <v>48116</v>
      </c>
      <c r="O8040" t="s">
        <v>70</v>
      </c>
      <c r="P8040" t="s">
        <v>67</v>
      </c>
      <c r="Q8040" t="s">
        <v>36231</v>
      </c>
      <c r="S8040" t="s">
        <v>72</v>
      </c>
      <c r="T8040" t="s">
        <v>36232</v>
      </c>
      <c r="U8040" t="s">
        <v>36233</v>
      </c>
      <c r="V8040" t="s">
        <v>795</v>
      </c>
      <c r="W8040" t="s">
        <v>105</v>
      </c>
      <c r="X8040" t="s">
        <v>1197</v>
      </c>
      <c r="Y8040" t="str">
        <f>"47-2061"</f>
        <v>47-2061</v>
      </c>
      <c r="Z8040" t="s">
        <v>326</v>
      </c>
      <c r="AA8040">
        <v>238140</v>
      </c>
      <c r="AB8040">
        <v>12</v>
      </c>
      <c r="AD8040" t="s">
        <v>79</v>
      </c>
      <c r="AE8040" t="s">
        <v>95</v>
      </c>
      <c r="AF8040">
        <v>40</v>
      </c>
      <c r="AG8040" s="4">
        <v>0.33333333333333331</v>
      </c>
      <c r="AH8040" s="4">
        <v>0.70833333333333337</v>
      </c>
      <c r="AI8040" s="5">
        <v>19.38</v>
      </c>
      <c r="AJ8040">
        <v>29.07</v>
      </c>
      <c r="AM8040" t="s">
        <v>82</v>
      </c>
      <c r="AO8040" t="s">
        <v>83</v>
      </c>
      <c r="AP8040" t="s">
        <v>67</v>
      </c>
      <c r="AQ8040" t="s">
        <v>67</v>
      </c>
      <c r="AR8040" t="s">
        <v>82</v>
      </c>
      <c r="AT8040" t="s">
        <v>82</v>
      </c>
      <c r="AW8040" t="s">
        <v>82</v>
      </c>
      <c r="AY8040" t="s">
        <v>13965</v>
      </c>
      <c r="AZ8040" t="s">
        <v>5783</v>
      </c>
      <c r="BA8040" t="s">
        <v>226</v>
      </c>
      <c r="BB8040">
        <v>48116</v>
      </c>
      <c r="BC8040" t="s">
        <v>87</v>
      </c>
      <c r="BD8040" t="s">
        <v>67</v>
      </c>
      <c r="BE8040" t="s">
        <v>67</v>
      </c>
      <c r="BH8040" t="s">
        <v>36230</v>
      </c>
      <c r="BI8040" t="s">
        <v>67</v>
      </c>
      <c r="BJ8040">
        <v>382462571</v>
      </c>
    </row>
    <row r="8041" spans="1:62" x14ac:dyDescent="0.25">
      <c r="A8041" t="s">
        <v>855</v>
      </c>
      <c r="B8041" s="2">
        <v>43623</v>
      </c>
      <c r="C8041" t="s">
        <v>63</v>
      </c>
      <c r="D8041" s="3">
        <v>43341.314860034719</v>
      </c>
      <c r="E8041" t="s">
        <v>64</v>
      </c>
      <c r="F8041" s="2">
        <v>43374</v>
      </c>
      <c r="G8041" s="2">
        <v>43556</v>
      </c>
      <c r="H8041" t="s">
        <v>856</v>
      </c>
      <c r="I8041" t="s">
        <v>67</v>
      </c>
      <c r="J8041" t="s">
        <v>857</v>
      </c>
      <c r="K8041" t="s">
        <v>67</v>
      </c>
      <c r="L8041" t="s">
        <v>858</v>
      </c>
      <c r="M8041" t="s">
        <v>859</v>
      </c>
      <c r="N8041">
        <v>98640</v>
      </c>
      <c r="O8041" t="s">
        <v>70</v>
      </c>
      <c r="Q8041" t="s">
        <v>860</v>
      </c>
      <c r="S8041" t="s">
        <v>72</v>
      </c>
      <c r="T8041" t="s">
        <v>861</v>
      </c>
      <c r="U8041" t="s">
        <v>862</v>
      </c>
      <c r="V8041" t="s">
        <v>863</v>
      </c>
      <c r="W8041" t="s">
        <v>105</v>
      </c>
      <c r="X8041" t="s">
        <v>864</v>
      </c>
      <c r="Y8041" t="str">
        <f>"51-3022"</f>
        <v>51-3022</v>
      </c>
      <c r="Z8041" t="s">
        <v>865</v>
      </c>
      <c r="AA8041">
        <v>311710</v>
      </c>
      <c r="AB8041">
        <v>10</v>
      </c>
      <c r="AC8041">
        <v>10</v>
      </c>
      <c r="AD8041" t="s">
        <v>79</v>
      </c>
      <c r="AE8041" t="s">
        <v>95</v>
      </c>
      <c r="AF8041">
        <v>40</v>
      </c>
      <c r="AG8041" s="4">
        <v>0.16666666666666666</v>
      </c>
      <c r="AH8041" s="4">
        <v>0.70833333333333337</v>
      </c>
      <c r="AI8041" s="5">
        <v>12.95</v>
      </c>
      <c r="AJ8041">
        <v>19.43</v>
      </c>
      <c r="AK8041">
        <v>0</v>
      </c>
      <c r="AL8041" t="s">
        <v>81</v>
      </c>
      <c r="AM8041" t="s">
        <v>82</v>
      </c>
      <c r="AO8041" t="s">
        <v>83</v>
      </c>
      <c r="AP8041" t="s">
        <v>67</v>
      </c>
      <c r="AQ8041" t="s">
        <v>662</v>
      </c>
      <c r="AR8041" t="s">
        <v>82</v>
      </c>
      <c r="AT8041" t="s">
        <v>82</v>
      </c>
      <c r="AW8041" t="s">
        <v>82</v>
      </c>
      <c r="AY8041" t="s">
        <v>858</v>
      </c>
      <c r="AZ8041" t="s">
        <v>866</v>
      </c>
      <c r="BA8041" t="s">
        <v>859</v>
      </c>
      <c r="BB8041">
        <v>98640</v>
      </c>
      <c r="BC8041" t="s">
        <v>79</v>
      </c>
      <c r="BH8041" t="s">
        <v>857</v>
      </c>
      <c r="BI8041" t="s">
        <v>67</v>
      </c>
      <c r="BJ8041">
        <v>910692956</v>
      </c>
    </row>
    <row r="8042" spans="1:62" x14ac:dyDescent="0.25">
      <c r="A8042" t="s">
        <v>38583</v>
      </c>
      <c r="B8042" s="2">
        <v>43626</v>
      </c>
      <c r="C8042" t="s">
        <v>63</v>
      </c>
      <c r="D8042" s="3">
        <v>43584.458383078701</v>
      </c>
      <c r="E8042" t="s">
        <v>117</v>
      </c>
      <c r="H8042" t="s">
        <v>38584</v>
      </c>
      <c r="J8042" t="s">
        <v>38585</v>
      </c>
      <c r="L8042" t="s">
        <v>16480</v>
      </c>
      <c r="M8042" t="s">
        <v>232</v>
      </c>
      <c r="N8042">
        <v>14103</v>
      </c>
      <c r="O8042" t="s">
        <v>70</v>
      </c>
      <c r="Q8042" t="s">
        <v>38586</v>
      </c>
      <c r="S8042" t="s">
        <v>72</v>
      </c>
      <c r="T8042" t="s">
        <v>38587</v>
      </c>
      <c r="U8042" t="s">
        <v>38588</v>
      </c>
      <c r="V8042" t="s">
        <v>5590</v>
      </c>
      <c r="W8042" t="s">
        <v>232</v>
      </c>
      <c r="X8042" t="s">
        <v>10018</v>
      </c>
      <c r="Y8042" t="str">
        <f>"35-2014"</f>
        <v>35-2014</v>
      </c>
      <c r="Z8042" t="s">
        <v>301</v>
      </c>
      <c r="AA8042">
        <v>722511</v>
      </c>
      <c r="AB8042">
        <v>5</v>
      </c>
      <c r="AD8042" t="s">
        <v>79</v>
      </c>
      <c r="AE8042" t="s">
        <v>95</v>
      </c>
      <c r="AF8042">
        <v>40</v>
      </c>
      <c r="AG8042" s="4">
        <v>0.45833333333333331</v>
      </c>
      <c r="AH8042" s="4">
        <v>0.875</v>
      </c>
      <c r="AI8042" s="5">
        <v>11.1</v>
      </c>
      <c r="AL8042" t="s">
        <v>81</v>
      </c>
      <c r="AM8042" t="s">
        <v>82</v>
      </c>
      <c r="AO8042" t="s">
        <v>83</v>
      </c>
      <c r="AR8042" t="s">
        <v>82</v>
      </c>
      <c r="AT8042" t="s">
        <v>82</v>
      </c>
      <c r="AW8042" t="s">
        <v>82</v>
      </c>
      <c r="AY8042" t="s">
        <v>3408</v>
      </c>
      <c r="AZ8042" t="s">
        <v>2292</v>
      </c>
      <c r="BA8042" t="s">
        <v>232</v>
      </c>
      <c r="BB8042">
        <v>14103</v>
      </c>
      <c r="BC8042" t="s">
        <v>87</v>
      </c>
      <c r="BH8042" t="s">
        <v>38589</v>
      </c>
      <c r="BJ8042">
        <v>451643647</v>
      </c>
    </row>
    <row r="8043" spans="1:62" x14ac:dyDescent="0.25">
      <c r="A8043" t="s">
        <v>38905</v>
      </c>
      <c r="B8043" s="2">
        <v>43626</v>
      </c>
      <c r="C8043" t="s">
        <v>63</v>
      </c>
      <c r="D8043" s="3">
        <v>43600.478298090275</v>
      </c>
      <c r="E8043" t="s">
        <v>117</v>
      </c>
      <c r="H8043" t="s">
        <v>8472</v>
      </c>
      <c r="J8043" t="s">
        <v>8473</v>
      </c>
      <c r="L8043" t="s">
        <v>8474</v>
      </c>
      <c r="M8043" t="s">
        <v>207</v>
      </c>
      <c r="N8043">
        <v>1701</v>
      </c>
      <c r="O8043" t="s">
        <v>70</v>
      </c>
      <c r="Q8043" t="s">
        <v>8475</v>
      </c>
      <c r="S8043" t="s">
        <v>72</v>
      </c>
      <c r="T8043" t="s">
        <v>8476</v>
      </c>
      <c r="U8043" t="s">
        <v>8477</v>
      </c>
      <c r="V8043" t="s">
        <v>526</v>
      </c>
      <c r="W8043" t="s">
        <v>207</v>
      </c>
      <c r="X8043" t="s">
        <v>8478</v>
      </c>
      <c r="Y8043" t="str">
        <f>"31-1011"</f>
        <v>31-1011</v>
      </c>
      <c r="Z8043" t="s">
        <v>8479</v>
      </c>
      <c r="AA8043">
        <v>8141</v>
      </c>
      <c r="AB8043">
        <v>2</v>
      </c>
      <c r="AD8043" t="s">
        <v>79</v>
      </c>
      <c r="AE8043" t="s">
        <v>599</v>
      </c>
      <c r="AF8043">
        <v>40</v>
      </c>
      <c r="AG8043" s="4">
        <v>0.33333333333333331</v>
      </c>
      <c r="AH8043" s="4">
        <v>0.66666666666666663</v>
      </c>
      <c r="AI8043" s="5">
        <v>14.24</v>
      </c>
      <c r="AJ8043">
        <v>21.36</v>
      </c>
      <c r="AK8043">
        <v>21.36</v>
      </c>
      <c r="AL8043" t="s">
        <v>81</v>
      </c>
      <c r="AM8043" t="s">
        <v>82</v>
      </c>
      <c r="AO8043" t="s">
        <v>83</v>
      </c>
      <c r="AP8043" t="s">
        <v>67</v>
      </c>
      <c r="AQ8043" t="s">
        <v>67</v>
      </c>
      <c r="AR8043" t="s">
        <v>82</v>
      </c>
      <c r="AT8043" t="s">
        <v>82</v>
      </c>
      <c r="AW8043" t="s">
        <v>72</v>
      </c>
      <c r="AX8043">
        <v>6</v>
      </c>
      <c r="AY8043" t="s">
        <v>8474</v>
      </c>
      <c r="AZ8043" t="s">
        <v>3829</v>
      </c>
      <c r="BA8043" t="s">
        <v>207</v>
      </c>
      <c r="BB8043">
        <v>1701</v>
      </c>
      <c r="BC8043" t="s">
        <v>87</v>
      </c>
      <c r="BH8043" t="s">
        <v>8473</v>
      </c>
      <c r="BJ8043">
        <v>831538295</v>
      </c>
    </row>
    <row r="8044" spans="1:62" x14ac:dyDescent="0.25">
      <c r="A8044" t="s">
        <v>38975</v>
      </c>
      <c r="B8044" s="2">
        <v>43627</v>
      </c>
      <c r="C8044" t="s">
        <v>63</v>
      </c>
      <c r="D8044" s="3">
        <v>43619.34432358796</v>
      </c>
      <c r="E8044" t="s">
        <v>91</v>
      </c>
      <c r="H8044" t="s">
        <v>38881</v>
      </c>
      <c r="J8044" t="s">
        <v>38882</v>
      </c>
      <c r="L8044" t="s">
        <v>1418</v>
      </c>
      <c r="M8044" t="s">
        <v>714</v>
      </c>
      <c r="N8044">
        <v>70538</v>
      </c>
      <c r="O8044" t="s">
        <v>70</v>
      </c>
      <c r="Q8044" t="s">
        <v>38883</v>
      </c>
      <c r="S8044" t="s">
        <v>72</v>
      </c>
      <c r="T8044" t="s">
        <v>31859</v>
      </c>
      <c r="U8044" t="s">
        <v>31860</v>
      </c>
      <c r="V8044" t="s">
        <v>20716</v>
      </c>
      <c r="W8044" t="s">
        <v>714</v>
      </c>
      <c r="X8044" t="s">
        <v>38874</v>
      </c>
      <c r="Y8044" t="str">
        <f>"51-3093"</f>
        <v>51-3093</v>
      </c>
      <c r="Z8044" t="s">
        <v>2561</v>
      </c>
      <c r="AA8044">
        <v>311311</v>
      </c>
      <c r="AB8044">
        <v>9</v>
      </c>
      <c r="AD8044" t="s">
        <v>79</v>
      </c>
      <c r="AE8044" t="s">
        <v>80</v>
      </c>
      <c r="AF8044">
        <v>48</v>
      </c>
      <c r="AG8044" s="4">
        <v>0.29166666666666669</v>
      </c>
      <c r="AH8044" s="4">
        <v>0.625</v>
      </c>
      <c r="AI8044" s="5">
        <v>9.89</v>
      </c>
      <c r="AJ8044">
        <v>14.84</v>
      </c>
      <c r="AL8044" t="s">
        <v>81</v>
      </c>
      <c r="AM8044" t="s">
        <v>82</v>
      </c>
      <c r="AO8044" t="s">
        <v>83</v>
      </c>
      <c r="AP8044" t="s">
        <v>67</v>
      </c>
      <c r="AQ8044" t="s">
        <v>67</v>
      </c>
      <c r="AR8044" t="s">
        <v>82</v>
      </c>
      <c r="AT8044" t="s">
        <v>82</v>
      </c>
      <c r="AW8044" t="s">
        <v>72</v>
      </c>
      <c r="AX8044">
        <v>6</v>
      </c>
      <c r="AY8044" t="s">
        <v>1418</v>
      </c>
      <c r="AZ8044" t="s">
        <v>6527</v>
      </c>
      <c r="BA8044" t="s">
        <v>714</v>
      </c>
      <c r="BB8044">
        <v>70538</v>
      </c>
      <c r="BC8044" t="s">
        <v>87</v>
      </c>
      <c r="BH8044" t="s">
        <v>38882</v>
      </c>
      <c r="BJ8044">
        <v>720327950</v>
      </c>
    </row>
    <row r="8045" spans="1:62" x14ac:dyDescent="0.25">
      <c r="A8045" t="s">
        <v>38977</v>
      </c>
      <c r="B8045" s="2">
        <v>43627</v>
      </c>
      <c r="C8045" t="s">
        <v>63</v>
      </c>
      <c r="D8045" s="3">
        <v>43623.32703375</v>
      </c>
      <c r="E8045" t="s">
        <v>3355</v>
      </c>
      <c r="H8045" t="s">
        <v>37886</v>
      </c>
      <c r="I8045" t="s">
        <v>37887</v>
      </c>
      <c r="J8045" t="s">
        <v>38978</v>
      </c>
      <c r="L8045" t="s">
        <v>21284</v>
      </c>
      <c r="M8045" t="s">
        <v>1064</v>
      </c>
      <c r="N8045">
        <v>37353</v>
      </c>
      <c r="O8045" t="s">
        <v>70</v>
      </c>
      <c r="P8045" t="s">
        <v>67</v>
      </c>
      <c r="Q8045" t="s">
        <v>37890</v>
      </c>
      <c r="S8045" t="s">
        <v>82</v>
      </c>
      <c r="U8045" t="s">
        <v>92</v>
      </c>
      <c r="X8045" t="s">
        <v>10993</v>
      </c>
      <c r="Y8045" t="str">
        <f>""</f>
        <v/>
      </c>
      <c r="AA8045">
        <v>23891</v>
      </c>
      <c r="AB8045">
        <v>1</v>
      </c>
      <c r="AD8045" t="s">
        <v>79</v>
      </c>
      <c r="AE8045" t="s">
        <v>80</v>
      </c>
      <c r="AF8045">
        <v>40</v>
      </c>
      <c r="AG8045" s="4">
        <v>0.35416666666666669</v>
      </c>
      <c r="AH8045" s="4">
        <v>0.6875</v>
      </c>
      <c r="AI8045" s="5">
        <v>14.84</v>
      </c>
      <c r="AM8045" t="s">
        <v>82</v>
      </c>
      <c r="AO8045" t="s">
        <v>83</v>
      </c>
      <c r="AR8045" t="s">
        <v>82</v>
      </c>
      <c r="AT8045" t="s">
        <v>82</v>
      </c>
      <c r="AW8045" t="s">
        <v>82</v>
      </c>
      <c r="AY8045" t="s">
        <v>21284</v>
      </c>
      <c r="AZ8045" t="s">
        <v>1131</v>
      </c>
      <c r="BA8045" t="s">
        <v>1064</v>
      </c>
      <c r="BB8045">
        <v>37353</v>
      </c>
      <c r="BC8045" t="s">
        <v>87</v>
      </c>
      <c r="BH8045" t="s">
        <v>38978</v>
      </c>
      <c r="BJ8045">
        <v>631251750</v>
      </c>
    </row>
    <row r="8046" spans="1:62" x14ac:dyDescent="0.25">
      <c r="A8046" t="s">
        <v>38979</v>
      </c>
      <c r="B8046" s="2">
        <v>43627</v>
      </c>
      <c r="C8046" t="s">
        <v>63</v>
      </c>
      <c r="D8046" s="3">
        <v>43625.741148726855</v>
      </c>
      <c r="E8046" t="s">
        <v>91</v>
      </c>
      <c r="H8046" t="s">
        <v>38980</v>
      </c>
      <c r="I8046" t="s">
        <v>38980</v>
      </c>
      <c r="J8046" t="s">
        <v>37039</v>
      </c>
      <c r="L8046" t="s">
        <v>11311</v>
      </c>
      <c r="M8046" t="s">
        <v>232</v>
      </c>
      <c r="N8046" t="s">
        <v>37040</v>
      </c>
      <c r="O8046" t="s">
        <v>70</v>
      </c>
      <c r="Q8046" t="s">
        <v>37041</v>
      </c>
      <c r="S8046" t="s">
        <v>82</v>
      </c>
      <c r="U8046" t="s">
        <v>92</v>
      </c>
      <c r="X8046" t="s">
        <v>38981</v>
      </c>
      <c r="Y8046" t="str">
        <f>"37-2012"</f>
        <v>37-2012</v>
      </c>
      <c r="Z8046" t="s">
        <v>373</v>
      </c>
      <c r="AA8046">
        <v>56132</v>
      </c>
      <c r="AB8046">
        <v>8</v>
      </c>
      <c r="AD8046" t="s">
        <v>79</v>
      </c>
      <c r="AE8046" t="s">
        <v>80</v>
      </c>
      <c r="AF8046">
        <v>35</v>
      </c>
      <c r="AG8046" s="4">
        <v>0.58333333333333337</v>
      </c>
      <c r="AH8046" s="4">
        <v>0.91666666666666663</v>
      </c>
      <c r="AI8046" s="5">
        <v>11.91</v>
      </c>
      <c r="AJ8046">
        <v>17.87</v>
      </c>
      <c r="AK8046">
        <v>17.87</v>
      </c>
      <c r="AL8046" t="s">
        <v>81</v>
      </c>
      <c r="AM8046" t="s">
        <v>82</v>
      </c>
      <c r="AO8046" t="s">
        <v>83</v>
      </c>
      <c r="AP8046" t="s">
        <v>683</v>
      </c>
      <c r="AQ8046" t="s">
        <v>683</v>
      </c>
      <c r="AR8046" t="s">
        <v>82</v>
      </c>
      <c r="AT8046" t="s">
        <v>82</v>
      </c>
      <c r="AW8046" t="s">
        <v>82</v>
      </c>
      <c r="AY8046" t="s">
        <v>38958</v>
      </c>
      <c r="AZ8046" t="s">
        <v>302</v>
      </c>
      <c r="BA8046" t="s">
        <v>298</v>
      </c>
      <c r="BB8046">
        <v>3902</v>
      </c>
      <c r="BC8046" t="s">
        <v>79</v>
      </c>
      <c r="BH8046" t="s">
        <v>37046</v>
      </c>
      <c r="BJ8046">
        <v>824590652</v>
      </c>
    </row>
    <row r="8047" spans="1:62" x14ac:dyDescent="0.25">
      <c r="A8047" t="s">
        <v>38645</v>
      </c>
      <c r="B8047" s="2">
        <v>43628</v>
      </c>
      <c r="C8047" t="s">
        <v>63</v>
      </c>
      <c r="D8047" s="3">
        <v>43584.358565023147</v>
      </c>
      <c r="E8047" t="s">
        <v>64</v>
      </c>
      <c r="F8047" s="2">
        <v>43659</v>
      </c>
      <c r="G8047" s="2">
        <v>43770</v>
      </c>
      <c r="H8047" t="s">
        <v>38646</v>
      </c>
      <c r="J8047" t="s">
        <v>38647</v>
      </c>
      <c r="L8047" t="s">
        <v>38648</v>
      </c>
      <c r="M8047" t="s">
        <v>787</v>
      </c>
      <c r="N8047">
        <v>36345</v>
      </c>
      <c r="O8047" t="s">
        <v>70</v>
      </c>
      <c r="Q8047" t="s">
        <v>38649</v>
      </c>
      <c r="S8047" t="s">
        <v>72</v>
      </c>
      <c r="T8047" t="s">
        <v>38650</v>
      </c>
      <c r="U8047" t="s">
        <v>38651</v>
      </c>
      <c r="V8047" t="s">
        <v>38652</v>
      </c>
      <c r="W8047" t="s">
        <v>787</v>
      </c>
      <c r="X8047" t="s">
        <v>27750</v>
      </c>
      <c r="Y8047" t="str">
        <f>"37-3011"</f>
        <v>37-3011</v>
      </c>
      <c r="Z8047" t="s">
        <v>94</v>
      </c>
      <c r="AA8047">
        <v>561730</v>
      </c>
      <c r="AB8047">
        <v>1</v>
      </c>
      <c r="AC8047">
        <v>1</v>
      </c>
      <c r="AD8047" t="s">
        <v>79</v>
      </c>
      <c r="AE8047" t="s">
        <v>80</v>
      </c>
      <c r="AF8047">
        <v>40</v>
      </c>
      <c r="AG8047" s="4">
        <v>0.33333333333333331</v>
      </c>
      <c r="AH8047" s="4">
        <v>0.70833333333333337</v>
      </c>
      <c r="AI8047" s="5">
        <v>10.88</v>
      </c>
      <c r="AL8047" t="s">
        <v>81</v>
      </c>
      <c r="AM8047" t="s">
        <v>82</v>
      </c>
      <c r="AO8047" t="s">
        <v>83</v>
      </c>
      <c r="AR8047" t="s">
        <v>82</v>
      </c>
      <c r="AT8047" t="s">
        <v>82</v>
      </c>
      <c r="AW8047" t="s">
        <v>82</v>
      </c>
      <c r="AY8047" t="s">
        <v>38648</v>
      </c>
      <c r="AZ8047" t="s">
        <v>1199</v>
      </c>
      <c r="BA8047" t="s">
        <v>787</v>
      </c>
      <c r="BB8047">
        <v>36345</v>
      </c>
      <c r="BC8047" t="s">
        <v>79</v>
      </c>
      <c r="BH8047" t="s">
        <v>38647</v>
      </c>
      <c r="BJ8047">
        <v>470920927</v>
      </c>
    </row>
    <row r="8048" spans="1:62" x14ac:dyDescent="0.25">
      <c r="A8048" t="s">
        <v>38750</v>
      </c>
      <c r="B8048" s="2">
        <v>43628</v>
      </c>
      <c r="C8048" t="s">
        <v>63</v>
      </c>
      <c r="D8048" s="3">
        <v>43574.361385428238</v>
      </c>
      <c r="E8048" t="s">
        <v>117</v>
      </c>
      <c r="H8048" t="s">
        <v>37064</v>
      </c>
      <c r="J8048" t="s">
        <v>37065</v>
      </c>
      <c r="L8048" t="s">
        <v>35770</v>
      </c>
      <c r="M8048" t="s">
        <v>105</v>
      </c>
      <c r="N8048">
        <v>75702</v>
      </c>
      <c r="O8048" t="s">
        <v>70</v>
      </c>
      <c r="Q8048" t="s">
        <v>37066</v>
      </c>
      <c r="S8048" t="s">
        <v>82</v>
      </c>
      <c r="U8048" t="s">
        <v>92</v>
      </c>
      <c r="X8048" t="s">
        <v>38751</v>
      </c>
      <c r="Y8048" t="str">
        <f>"37-3011"</f>
        <v>37-3011</v>
      </c>
      <c r="Z8048" t="s">
        <v>94</v>
      </c>
      <c r="AA8048">
        <v>561730</v>
      </c>
      <c r="AB8048">
        <v>6</v>
      </c>
      <c r="AD8048" t="s">
        <v>79</v>
      </c>
      <c r="AE8048" t="s">
        <v>80</v>
      </c>
      <c r="AF8048">
        <v>40</v>
      </c>
      <c r="AG8048" s="4">
        <v>0.33333333333333331</v>
      </c>
      <c r="AH8048" s="4">
        <v>0.70833333333333337</v>
      </c>
      <c r="AI8048" s="5">
        <v>11.76</v>
      </c>
      <c r="AJ8048">
        <v>17.64</v>
      </c>
      <c r="AL8048" t="s">
        <v>81</v>
      </c>
      <c r="AM8048" t="s">
        <v>82</v>
      </c>
      <c r="AO8048" t="s">
        <v>83</v>
      </c>
      <c r="AR8048" t="s">
        <v>82</v>
      </c>
      <c r="AT8048" t="s">
        <v>82</v>
      </c>
      <c r="AW8048" t="s">
        <v>82</v>
      </c>
      <c r="AY8048" t="s">
        <v>35766</v>
      </c>
      <c r="AZ8048" t="s">
        <v>16825</v>
      </c>
      <c r="BA8048" t="s">
        <v>105</v>
      </c>
      <c r="BB8048">
        <v>75702</v>
      </c>
      <c r="BC8048" t="s">
        <v>79</v>
      </c>
      <c r="BH8048" t="s">
        <v>37068</v>
      </c>
      <c r="BJ8048">
        <v>471825207</v>
      </c>
    </row>
    <row r="8049" spans="1:62" x14ac:dyDescent="0.25">
      <c r="A8049" t="s">
        <v>38974</v>
      </c>
      <c r="B8049" s="2">
        <v>43628</v>
      </c>
      <c r="C8049" t="s">
        <v>63</v>
      </c>
      <c r="D8049" s="3">
        <v>43619.421219085649</v>
      </c>
      <c r="E8049" t="s">
        <v>91</v>
      </c>
      <c r="H8049" t="s">
        <v>38877</v>
      </c>
      <c r="J8049" t="s">
        <v>38878</v>
      </c>
      <c r="L8049" t="s">
        <v>3836</v>
      </c>
      <c r="M8049" t="s">
        <v>714</v>
      </c>
      <c r="N8049">
        <v>70752</v>
      </c>
      <c r="O8049" t="s">
        <v>70</v>
      </c>
      <c r="Q8049" t="s">
        <v>38879</v>
      </c>
      <c r="S8049" t="s">
        <v>72</v>
      </c>
      <c r="T8049" t="s">
        <v>31859</v>
      </c>
      <c r="U8049" t="s">
        <v>31860</v>
      </c>
      <c r="V8049" t="s">
        <v>20716</v>
      </c>
      <c r="W8049" t="s">
        <v>714</v>
      </c>
      <c r="X8049" t="s">
        <v>1262</v>
      </c>
      <c r="Y8049" t="str">
        <f>"49-9098"</f>
        <v>49-9098</v>
      </c>
      <c r="Z8049" t="s">
        <v>1263</v>
      </c>
      <c r="AA8049">
        <v>311311</v>
      </c>
      <c r="AB8049">
        <v>8</v>
      </c>
      <c r="AD8049" t="s">
        <v>79</v>
      </c>
      <c r="AE8049" t="s">
        <v>80</v>
      </c>
      <c r="AF8049">
        <v>48</v>
      </c>
      <c r="AG8049" s="4">
        <v>0.29166666666666669</v>
      </c>
      <c r="AH8049" s="4">
        <v>0.625</v>
      </c>
      <c r="AI8049" s="5">
        <v>12.83</v>
      </c>
      <c r="AJ8049">
        <v>19.25</v>
      </c>
      <c r="AL8049" t="s">
        <v>81</v>
      </c>
      <c r="AM8049" t="s">
        <v>82</v>
      </c>
      <c r="AO8049" t="s">
        <v>83</v>
      </c>
      <c r="AR8049" t="s">
        <v>82</v>
      </c>
      <c r="AT8049" t="s">
        <v>82</v>
      </c>
      <c r="AW8049" t="s">
        <v>72</v>
      </c>
      <c r="AX8049">
        <v>3</v>
      </c>
      <c r="AY8049" t="s">
        <v>3836</v>
      </c>
      <c r="AZ8049" t="s">
        <v>12221</v>
      </c>
      <c r="BA8049" t="s">
        <v>714</v>
      </c>
      <c r="BB8049">
        <v>70752</v>
      </c>
      <c r="BC8049" t="s">
        <v>87</v>
      </c>
      <c r="BH8049" t="s">
        <v>38878</v>
      </c>
      <c r="BJ8049">
        <v>720116840</v>
      </c>
    </row>
    <row r="8050" spans="1:62" x14ac:dyDescent="0.25">
      <c r="A8050" t="s">
        <v>38973</v>
      </c>
      <c r="B8050" s="2">
        <v>43629</v>
      </c>
      <c r="C8050" t="s">
        <v>63</v>
      </c>
      <c r="D8050" s="3">
        <v>43619.378917581016</v>
      </c>
      <c r="E8050" t="s">
        <v>91</v>
      </c>
      <c r="H8050" t="s">
        <v>38881</v>
      </c>
      <c r="J8050" t="s">
        <v>38882</v>
      </c>
      <c r="L8050" t="s">
        <v>1418</v>
      </c>
      <c r="M8050" t="s">
        <v>714</v>
      </c>
      <c r="N8050">
        <v>70538</v>
      </c>
      <c r="O8050" t="s">
        <v>70</v>
      </c>
      <c r="Q8050" t="s">
        <v>38883</v>
      </c>
      <c r="S8050" t="s">
        <v>72</v>
      </c>
      <c r="T8050" t="s">
        <v>31859</v>
      </c>
      <c r="U8050" t="s">
        <v>31860</v>
      </c>
      <c r="V8050" t="s">
        <v>20716</v>
      </c>
      <c r="W8050" t="s">
        <v>714</v>
      </c>
      <c r="X8050" t="s">
        <v>31861</v>
      </c>
      <c r="Y8050" t="str">
        <f>"49-9098"</f>
        <v>49-9098</v>
      </c>
      <c r="Z8050" t="s">
        <v>1263</v>
      </c>
      <c r="AA8050">
        <v>311311</v>
      </c>
      <c r="AB8050">
        <v>6</v>
      </c>
      <c r="AD8050" t="s">
        <v>79</v>
      </c>
      <c r="AE8050" t="s">
        <v>80</v>
      </c>
      <c r="AF8050">
        <v>48</v>
      </c>
      <c r="AG8050" s="4">
        <v>0.29166666666666669</v>
      </c>
      <c r="AH8050" s="4">
        <v>0.625</v>
      </c>
      <c r="AI8050" s="5">
        <v>13.68</v>
      </c>
      <c r="AJ8050">
        <v>20.52</v>
      </c>
      <c r="AL8050" t="s">
        <v>81</v>
      </c>
      <c r="AM8050" t="s">
        <v>82</v>
      </c>
      <c r="AO8050" t="s">
        <v>83</v>
      </c>
      <c r="AP8050" t="s">
        <v>67</v>
      </c>
      <c r="AQ8050" t="s">
        <v>67</v>
      </c>
      <c r="AR8050" t="s">
        <v>82</v>
      </c>
      <c r="AT8050" t="s">
        <v>82</v>
      </c>
      <c r="AW8050" t="s">
        <v>72</v>
      </c>
      <c r="AX8050">
        <v>3</v>
      </c>
      <c r="AY8050" t="s">
        <v>1418</v>
      </c>
      <c r="AZ8050" t="s">
        <v>6527</v>
      </c>
      <c r="BA8050" t="s">
        <v>714</v>
      </c>
      <c r="BB8050">
        <v>70538</v>
      </c>
      <c r="BC8050" t="s">
        <v>87</v>
      </c>
      <c r="BH8050" t="s">
        <v>38882</v>
      </c>
      <c r="BJ8050">
        <v>720327950</v>
      </c>
    </row>
    <row r="8051" spans="1:62" x14ac:dyDescent="0.25">
      <c r="A8051" t="s">
        <v>38929</v>
      </c>
      <c r="B8051" s="2">
        <v>43630</v>
      </c>
      <c r="C8051" t="s">
        <v>63</v>
      </c>
      <c r="D8051" s="3">
        <v>43598.618305300923</v>
      </c>
      <c r="E8051" t="s">
        <v>64</v>
      </c>
      <c r="F8051" s="2">
        <v>43687</v>
      </c>
      <c r="G8051" s="2">
        <v>43769</v>
      </c>
      <c r="H8051" t="s">
        <v>38307</v>
      </c>
      <c r="I8051" t="s">
        <v>67</v>
      </c>
      <c r="J8051" t="s">
        <v>38308</v>
      </c>
      <c r="K8051" t="s">
        <v>38309</v>
      </c>
      <c r="L8051" t="s">
        <v>4500</v>
      </c>
      <c r="M8051" t="s">
        <v>859</v>
      </c>
      <c r="N8051" t="s">
        <v>38310</v>
      </c>
      <c r="O8051" t="s">
        <v>70</v>
      </c>
      <c r="Q8051" t="s">
        <v>38311</v>
      </c>
      <c r="S8051" t="s">
        <v>72</v>
      </c>
      <c r="T8051" t="s">
        <v>37534</v>
      </c>
      <c r="U8051" t="s">
        <v>23372</v>
      </c>
      <c r="V8051" t="s">
        <v>38283</v>
      </c>
      <c r="W8051" t="s">
        <v>859</v>
      </c>
      <c r="X8051" t="s">
        <v>37403</v>
      </c>
      <c r="Y8051" t="str">
        <f>"51-3092"</f>
        <v>51-3092</v>
      </c>
      <c r="Z8051" t="s">
        <v>6248</v>
      </c>
      <c r="AA8051">
        <v>424990</v>
      </c>
      <c r="AB8051">
        <v>3</v>
      </c>
      <c r="AC8051">
        <v>3</v>
      </c>
      <c r="AD8051" t="s">
        <v>79</v>
      </c>
      <c r="AE8051" t="s">
        <v>80</v>
      </c>
      <c r="AF8051">
        <v>40</v>
      </c>
      <c r="AG8051" s="4">
        <v>0.3125</v>
      </c>
      <c r="AH8051" s="4">
        <v>0.6875</v>
      </c>
      <c r="AI8051" s="5">
        <v>14.75</v>
      </c>
      <c r="AJ8051">
        <v>22.13</v>
      </c>
      <c r="AL8051" t="s">
        <v>81</v>
      </c>
      <c r="AM8051" t="s">
        <v>82</v>
      </c>
      <c r="AO8051" t="s">
        <v>83</v>
      </c>
      <c r="AR8051" t="s">
        <v>82</v>
      </c>
      <c r="AT8051" t="s">
        <v>82</v>
      </c>
      <c r="AW8051" t="s">
        <v>72</v>
      </c>
      <c r="AX8051">
        <v>24</v>
      </c>
      <c r="AY8051" t="s">
        <v>38312</v>
      </c>
      <c r="AZ8051" t="s">
        <v>38313</v>
      </c>
      <c r="BA8051" t="s">
        <v>595</v>
      </c>
      <c r="BB8051">
        <v>99689</v>
      </c>
      <c r="BC8051" t="s">
        <v>87</v>
      </c>
      <c r="BH8051" t="s">
        <v>38314</v>
      </c>
      <c r="BJ8051">
        <v>132618198</v>
      </c>
    </row>
    <row r="8052" spans="1:62" x14ac:dyDescent="0.25">
      <c r="A8052" t="s">
        <v>38948</v>
      </c>
      <c r="B8052" s="2">
        <v>43630</v>
      </c>
      <c r="C8052" t="s">
        <v>63</v>
      </c>
      <c r="D8052" s="3">
        <v>43606.45979148148</v>
      </c>
      <c r="E8052" t="s">
        <v>64</v>
      </c>
      <c r="F8052" s="2">
        <v>43681</v>
      </c>
      <c r="G8052" s="2">
        <v>43830</v>
      </c>
      <c r="H8052" t="s">
        <v>38949</v>
      </c>
      <c r="I8052" t="s">
        <v>38950</v>
      </c>
      <c r="J8052" t="s">
        <v>38951</v>
      </c>
      <c r="K8052" t="s">
        <v>38952</v>
      </c>
      <c r="L8052" t="s">
        <v>3343</v>
      </c>
      <c r="M8052" t="s">
        <v>323</v>
      </c>
      <c r="N8052">
        <v>92131</v>
      </c>
      <c r="O8052" t="s">
        <v>70</v>
      </c>
      <c r="Q8052" t="s">
        <v>38953</v>
      </c>
      <c r="S8052" t="s">
        <v>72</v>
      </c>
      <c r="T8052" t="s">
        <v>5156</v>
      </c>
      <c r="U8052" t="s">
        <v>5157</v>
      </c>
      <c r="V8052" t="s">
        <v>5158</v>
      </c>
      <c r="W8052" t="s">
        <v>105</v>
      </c>
      <c r="X8052" t="s">
        <v>38954</v>
      </c>
      <c r="Y8052" t="str">
        <f>"41-2031"</f>
        <v>41-2031</v>
      </c>
      <c r="Z8052" t="s">
        <v>5272</v>
      </c>
      <c r="AA8052">
        <v>454390</v>
      </c>
      <c r="AB8052">
        <v>12</v>
      </c>
      <c r="AC8052">
        <v>12</v>
      </c>
      <c r="AD8052" t="s">
        <v>79</v>
      </c>
      <c r="AE8052" t="s">
        <v>80</v>
      </c>
      <c r="AF8052">
        <v>40</v>
      </c>
      <c r="AG8052" s="4">
        <v>0.375</v>
      </c>
      <c r="AH8052" s="4">
        <v>0.70833333333333337</v>
      </c>
      <c r="AI8052" s="5">
        <v>14.99</v>
      </c>
      <c r="AL8052" t="s">
        <v>81</v>
      </c>
      <c r="AM8052" t="s">
        <v>82</v>
      </c>
      <c r="AO8052" t="s">
        <v>83</v>
      </c>
      <c r="AR8052" t="s">
        <v>82</v>
      </c>
      <c r="AT8052" t="s">
        <v>82</v>
      </c>
      <c r="AW8052" t="s">
        <v>82</v>
      </c>
      <c r="AY8052" t="s">
        <v>31601</v>
      </c>
      <c r="AZ8052" t="s">
        <v>5434</v>
      </c>
      <c r="BA8052" t="s">
        <v>323</v>
      </c>
      <c r="BB8052">
        <v>92014</v>
      </c>
      <c r="BC8052" t="s">
        <v>79</v>
      </c>
      <c r="BH8052" t="s">
        <v>38955</v>
      </c>
      <c r="BJ8052">
        <v>330734025</v>
      </c>
    </row>
    <row r="8053" spans="1:62" x14ac:dyDescent="0.25">
      <c r="A8053" t="s">
        <v>38765</v>
      </c>
      <c r="B8053" s="2">
        <v>43633</v>
      </c>
      <c r="C8053" t="s">
        <v>63</v>
      </c>
      <c r="D8053" s="3">
        <v>43578.440080567132</v>
      </c>
      <c r="E8053" t="s">
        <v>91</v>
      </c>
      <c r="H8053" t="s">
        <v>35559</v>
      </c>
      <c r="J8053" t="s">
        <v>35560</v>
      </c>
      <c r="L8053" t="s">
        <v>35561</v>
      </c>
      <c r="M8053" t="s">
        <v>844</v>
      </c>
      <c r="N8053">
        <v>60076</v>
      </c>
      <c r="O8053" t="s">
        <v>70</v>
      </c>
      <c r="Q8053" t="s">
        <v>35562</v>
      </c>
      <c r="S8053" t="s">
        <v>72</v>
      </c>
      <c r="T8053" t="s">
        <v>35563</v>
      </c>
      <c r="U8053" t="s">
        <v>35564</v>
      </c>
      <c r="V8053" t="s">
        <v>7391</v>
      </c>
      <c r="W8053" t="s">
        <v>844</v>
      </c>
      <c r="X8053" t="s">
        <v>106</v>
      </c>
      <c r="Y8053" t="str">
        <f>"37-3011"</f>
        <v>37-3011</v>
      </c>
      <c r="Z8053" t="s">
        <v>94</v>
      </c>
      <c r="AA8053">
        <v>561730</v>
      </c>
      <c r="AB8053">
        <v>10</v>
      </c>
      <c r="AD8053" t="s">
        <v>79</v>
      </c>
      <c r="AE8053" t="s">
        <v>80</v>
      </c>
      <c r="AF8053">
        <v>40</v>
      </c>
      <c r="AG8053" s="4">
        <v>0.29166666666666669</v>
      </c>
      <c r="AH8053" s="4">
        <v>0.66666666666666663</v>
      </c>
      <c r="AI8053" s="5">
        <v>15.59</v>
      </c>
      <c r="AL8053" t="s">
        <v>81</v>
      </c>
      <c r="AM8053" t="s">
        <v>82</v>
      </c>
      <c r="AO8053" t="s">
        <v>83</v>
      </c>
      <c r="AR8053" t="s">
        <v>82</v>
      </c>
      <c r="AT8053" t="s">
        <v>82</v>
      </c>
      <c r="AW8053" t="s">
        <v>82</v>
      </c>
      <c r="AY8053" t="s">
        <v>35561</v>
      </c>
      <c r="AZ8053" t="s">
        <v>1500</v>
      </c>
      <c r="BA8053" t="s">
        <v>844</v>
      </c>
      <c r="BB8053">
        <v>60076</v>
      </c>
      <c r="BC8053" t="s">
        <v>79</v>
      </c>
      <c r="BH8053" t="s">
        <v>35560</v>
      </c>
      <c r="BJ8053">
        <v>364285094</v>
      </c>
    </row>
    <row r="8054" spans="1:62" x14ac:dyDescent="0.25">
      <c r="A8054" t="s">
        <v>38936</v>
      </c>
      <c r="B8054" s="2">
        <v>43633</v>
      </c>
      <c r="C8054" t="s">
        <v>63</v>
      </c>
      <c r="D8054" s="3">
        <v>43605.343360127314</v>
      </c>
      <c r="E8054" t="s">
        <v>117</v>
      </c>
      <c r="H8054" t="s">
        <v>11658</v>
      </c>
      <c r="J8054" t="s">
        <v>11659</v>
      </c>
      <c r="L8054" t="s">
        <v>6776</v>
      </c>
      <c r="M8054" t="s">
        <v>100</v>
      </c>
      <c r="N8054">
        <v>28345</v>
      </c>
      <c r="O8054" t="s">
        <v>70</v>
      </c>
      <c r="Q8054" t="s">
        <v>38937</v>
      </c>
      <c r="S8054" t="s">
        <v>82</v>
      </c>
      <c r="U8054" t="s">
        <v>92</v>
      </c>
      <c r="X8054" t="s">
        <v>1092</v>
      </c>
      <c r="Y8054" t="str">
        <f>"45-4011"</f>
        <v>45-4011</v>
      </c>
      <c r="Z8054" t="s">
        <v>763</v>
      </c>
      <c r="AA8054">
        <v>56173</v>
      </c>
      <c r="AB8054">
        <v>45</v>
      </c>
      <c r="AD8054" t="s">
        <v>79</v>
      </c>
      <c r="AE8054" t="s">
        <v>80</v>
      </c>
      <c r="AF8054">
        <v>35</v>
      </c>
      <c r="AG8054" s="4">
        <v>0.33333333333333331</v>
      </c>
      <c r="AH8054" s="4">
        <v>0.625</v>
      </c>
      <c r="AI8054" s="5">
        <v>15.06</v>
      </c>
      <c r="AJ8054">
        <v>22.59</v>
      </c>
      <c r="AL8054" t="s">
        <v>81</v>
      </c>
      <c r="AM8054" t="s">
        <v>82</v>
      </c>
      <c r="AO8054" t="s">
        <v>83</v>
      </c>
      <c r="AR8054" t="s">
        <v>82</v>
      </c>
      <c r="AT8054" t="s">
        <v>82</v>
      </c>
      <c r="AW8054" t="s">
        <v>72</v>
      </c>
      <c r="AX8054">
        <v>3</v>
      </c>
      <c r="AY8054" t="s">
        <v>38938</v>
      </c>
      <c r="AZ8054" t="s">
        <v>36915</v>
      </c>
      <c r="BA8054" t="s">
        <v>5849</v>
      </c>
      <c r="BB8054">
        <v>87013</v>
      </c>
      <c r="BC8054" t="s">
        <v>79</v>
      </c>
      <c r="BH8054" t="s">
        <v>38939</v>
      </c>
      <c r="BJ8054">
        <v>475589124</v>
      </c>
    </row>
    <row r="8055" spans="1:62" x14ac:dyDescent="0.25">
      <c r="A8055" t="s">
        <v>38961</v>
      </c>
      <c r="B8055" s="2">
        <v>43633</v>
      </c>
      <c r="C8055" t="s">
        <v>63</v>
      </c>
      <c r="D8055" s="3">
        <v>43609.614764606478</v>
      </c>
      <c r="E8055" t="s">
        <v>91</v>
      </c>
      <c r="H8055" t="s">
        <v>2288</v>
      </c>
      <c r="I8055" t="s">
        <v>67</v>
      </c>
      <c r="J8055" t="s">
        <v>2289</v>
      </c>
      <c r="K8055" t="s">
        <v>67</v>
      </c>
      <c r="L8055" t="s">
        <v>2106</v>
      </c>
      <c r="M8055" t="s">
        <v>69</v>
      </c>
      <c r="N8055">
        <v>40208</v>
      </c>
      <c r="O8055" t="s">
        <v>70</v>
      </c>
      <c r="P8055" t="s">
        <v>130</v>
      </c>
      <c r="Q8055" t="s">
        <v>2290</v>
      </c>
      <c r="S8055" t="s">
        <v>72</v>
      </c>
      <c r="T8055" t="s">
        <v>2136</v>
      </c>
      <c r="U8055" t="s">
        <v>2137</v>
      </c>
      <c r="V8055" t="s">
        <v>232</v>
      </c>
      <c r="W8055" t="s">
        <v>232</v>
      </c>
      <c r="X8055" t="s">
        <v>2138</v>
      </c>
      <c r="Y8055" t="str">
        <f>"39-2021"</f>
        <v>39-2021</v>
      </c>
      <c r="Z8055" t="s">
        <v>78</v>
      </c>
      <c r="AA8055">
        <v>711219</v>
      </c>
      <c r="AB8055">
        <v>40</v>
      </c>
      <c r="AD8055" t="s">
        <v>79</v>
      </c>
      <c r="AE8055" t="s">
        <v>80</v>
      </c>
      <c r="AF8055">
        <v>40</v>
      </c>
      <c r="AG8055" s="4">
        <v>0.20833333333333334</v>
      </c>
      <c r="AH8055" s="4">
        <v>0.45833333333333331</v>
      </c>
      <c r="AI8055" s="5">
        <v>10.99</v>
      </c>
      <c r="AJ8055">
        <v>16.489999999999998</v>
      </c>
      <c r="AK8055">
        <v>16.489999999999998</v>
      </c>
      <c r="AL8055" t="s">
        <v>81</v>
      </c>
      <c r="AM8055" t="s">
        <v>82</v>
      </c>
      <c r="AO8055" t="s">
        <v>83</v>
      </c>
      <c r="AR8055" t="s">
        <v>82</v>
      </c>
      <c r="AT8055" t="s">
        <v>82</v>
      </c>
      <c r="AW8055" t="s">
        <v>72</v>
      </c>
      <c r="AX8055">
        <v>1</v>
      </c>
      <c r="AY8055" t="s">
        <v>1254</v>
      </c>
      <c r="AZ8055" t="s">
        <v>1257</v>
      </c>
      <c r="BA8055" t="s">
        <v>76</v>
      </c>
      <c r="BB8055">
        <v>73111</v>
      </c>
      <c r="BC8055" t="s">
        <v>87</v>
      </c>
      <c r="BH8055" t="s">
        <v>38962</v>
      </c>
      <c r="BI8055" t="s">
        <v>38963</v>
      </c>
      <c r="BJ8055">
        <v>208384765</v>
      </c>
    </row>
    <row r="8056" spans="1:62" x14ac:dyDescent="0.25">
      <c r="A8056" t="s">
        <v>38870</v>
      </c>
      <c r="B8056" s="2">
        <v>43635</v>
      </c>
      <c r="C8056" t="s">
        <v>63</v>
      </c>
      <c r="D8056" s="3">
        <v>43620.619006828703</v>
      </c>
      <c r="E8056" t="s">
        <v>91</v>
      </c>
      <c r="H8056" t="s">
        <v>38871</v>
      </c>
      <c r="I8056" t="s">
        <v>67</v>
      </c>
      <c r="J8056" t="s">
        <v>38872</v>
      </c>
      <c r="K8056" t="s">
        <v>67</v>
      </c>
      <c r="L8056" t="s">
        <v>6524</v>
      </c>
      <c r="M8056" t="s">
        <v>714</v>
      </c>
      <c r="N8056">
        <v>70544</v>
      </c>
      <c r="O8056" t="s">
        <v>70</v>
      </c>
      <c r="P8056" t="s">
        <v>67</v>
      </c>
      <c r="Q8056" t="s">
        <v>38873</v>
      </c>
      <c r="S8056" t="s">
        <v>72</v>
      </c>
      <c r="T8056" t="s">
        <v>2125</v>
      </c>
      <c r="U8056" t="s">
        <v>4913</v>
      </c>
      <c r="V8056" t="s">
        <v>2127</v>
      </c>
      <c r="W8056" t="s">
        <v>714</v>
      </c>
      <c r="X8056" t="s">
        <v>38874</v>
      </c>
      <c r="Y8056" t="str">
        <f>"51-3093"</f>
        <v>51-3093</v>
      </c>
      <c r="Z8056" t="s">
        <v>2561</v>
      </c>
      <c r="AA8056">
        <v>311314</v>
      </c>
      <c r="AB8056">
        <v>15</v>
      </c>
      <c r="AD8056" t="s">
        <v>79</v>
      </c>
      <c r="AE8056" t="s">
        <v>80</v>
      </c>
      <c r="AF8056">
        <v>48</v>
      </c>
      <c r="AG8056" s="4">
        <v>0</v>
      </c>
      <c r="AH8056" s="4">
        <v>0.5</v>
      </c>
      <c r="AI8056" s="5">
        <v>9.89</v>
      </c>
      <c r="AJ8056">
        <v>14.84</v>
      </c>
      <c r="AK8056">
        <v>14.84</v>
      </c>
      <c r="AL8056" t="s">
        <v>81</v>
      </c>
      <c r="AM8056" t="s">
        <v>82</v>
      </c>
      <c r="AO8056" t="s">
        <v>83</v>
      </c>
      <c r="AP8056" t="s">
        <v>67</v>
      </c>
      <c r="AQ8056" t="s">
        <v>67</v>
      </c>
      <c r="AR8056" t="s">
        <v>82</v>
      </c>
      <c r="AT8056" t="s">
        <v>82</v>
      </c>
      <c r="AW8056" t="s">
        <v>72</v>
      </c>
      <c r="AX8056">
        <v>6</v>
      </c>
      <c r="AY8056" t="s">
        <v>6524</v>
      </c>
      <c r="AZ8056" t="s">
        <v>38875</v>
      </c>
      <c r="BA8056" t="s">
        <v>714</v>
      </c>
      <c r="BB8056">
        <v>70544</v>
      </c>
      <c r="BC8056" t="s">
        <v>87</v>
      </c>
      <c r="BH8056" t="s">
        <v>38872</v>
      </c>
      <c r="BI8056" t="s">
        <v>67</v>
      </c>
      <c r="BJ8056">
        <v>720381493</v>
      </c>
    </row>
    <row r="8057" spans="1:62" x14ac:dyDescent="0.25">
      <c r="A8057" t="s">
        <v>38956</v>
      </c>
      <c r="B8057" s="2">
        <v>43636</v>
      </c>
      <c r="C8057" t="s">
        <v>63</v>
      </c>
      <c r="D8057" s="3">
        <v>43608.657494583334</v>
      </c>
      <c r="E8057" t="s">
        <v>117</v>
      </c>
      <c r="H8057" t="s">
        <v>37038</v>
      </c>
      <c r="I8057" t="s">
        <v>37038</v>
      </c>
      <c r="J8057" t="s">
        <v>37039</v>
      </c>
      <c r="L8057" t="s">
        <v>11311</v>
      </c>
      <c r="M8057" t="s">
        <v>232</v>
      </c>
      <c r="N8057" t="s">
        <v>37040</v>
      </c>
      <c r="O8057" t="s">
        <v>70</v>
      </c>
      <c r="Q8057" t="s">
        <v>37041</v>
      </c>
      <c r="S8057" t="s">
        <v>82</v>
      </c>
      <c r="U8057" t="s">
        <v>92</v>
      </c>
      <c r="X8057" t="s">
        <v>38957</v>
      </c>
      <c r="Y8057" t="str">
        <f>"37-2012"</f>
        <v>37-2012</v>
      </c>
      <c r="Z8057" t="s">
        <v>373</v>
      </c>
      <c r="AA8057">
        <v>56132</v>
      </c>
      <c r="AB8057">
        <v>8</v>
      </c>
      <c r="AD8057" t="s">
        <v>79</v>
      </c>
      <c r="AE8057" t="s">
        <v>80</v>
      </c>
      <c r="AF8057">
        <v>35</v>
      </c>
      <c r="AG8057" s="4">
        <v>0.33333333333333331</v>
      </c>
      <c r="AH8057" s="4">
        <v>0.70833333333333337</v>
      </c>
      <c r="AI8057" s="5">
        <v>11.91</v>
      </c>
      <c r="AJ8057">
        <v>17.86</v>
      </c>
      <c r="AK8057">
        <v>17.86</v>
      </c>
      <c r="AL8057" t="s">
        <v>81</v>
      </c>
      <c r="AM8057" t="s">
        <v>82</v>
      </c>
      <c r="AO8057" t="s">
        <v>83</v>
      </c>
      <c r="AP8057" t="s">
        <v>683</v>
      </c>
      <c r="AQ8057" t="s">
        <v>683</v>
      </c>
      <c r="AR8057" t="s">
        <v>82</v>
      </c>
      <c r="AT8057" t="s">
        <v>82</v>
      </c>
      <c r="AW8057" t="s">
        <v>82</v>
      </c>
      <c r="AY8057" t="s">
        <v>38958</v>
      </c>
      <c r="AZ8057" t="s">
        <v>302</v>
      </c>
      <c r="BA8057" t="s">
        <v>298</v>
      </c>
      <c r="BB8057">
        <v>3902</v>
      </c>
      <c r="BC8057" t="s">
        <v>79</v>
      </c>
      <c r="BH8057" t="s">
        <v>37046</v>
      </c>
      <c r="BJ8057">
        <v>824590652</v>
      </c>
    </row>
    <row r="8058" spans="1:62" x14ac:dyDescent="0.25">
      <c r="A8058" t="s">
        <v>38959</v>
      </c>
      <c r="B8058" s="2">
        <v>43636</v>
      </c>
      <c r="C8058" t="s">
        <v>63</v>
      </c>
      <c r="D8058" s="3">
        <v>43608.668594907409</v>
      </c>
      <c r="E8058" t="s">
        <v>117</v>
      </c>
      <c r="H8058" t="s">
        <v>37038</v>
      </c>
      <c r="I8058" t="s">
        <v>37038</v>
      </c>
      <c r="J8058" t="s">
        <v>37039</v>
      </c>
      <c r="L8058" t="s">
        <v>11311</v>
      </c>
      <c r="M8058" t="s">
        <v>232</v>
      </c>
      <c r="N8058" t="s">
        <v>37040</v>
      </c>
      <c r="O8058" t="s">
        <v>70</v>
      </c>
      <c r="Q8058" t="s">
        <v>37041</v>
      </c>
      <c r="S8058" t="s">
        <v>82</v>
      </c>
      <c r="U8058" t="s">
        <v>92</v>
      </c>
      <c r="X8058" t="s">
        <v>38957</v>
      </c>
      <c r="Y8058" t="str">
        <f>"37-2012"</f>
        <v>37-2012</v>
      </c>
      <c r="Z8058" t="s">
        <v>373</v>
      </c>
      <c r="AA8058">
        <v>56132</v>
      </c>
      <c r="AB8058">
        <v>6</v>
      </c>
      <c r="AD8058" t="s">
        <v>79</v>
      </c>
      <c r="AE8058" t="s">
        <v>80</v>
      </c>
      <c r="AF8058">
        <v>35</v>
      </c>
      <c r="AG8058" s="4">
        <v>0.33333333333333331</v>
      </c>
      <c r="AH8058" s="4">
        <v>0.70833333333333337</v>
      </c>
      <c r="AI8058" s="5">
        <v>11.91</v>
      </c>
      <c r="AJ8058">
        <v>17.86</v>
      </c>
      <c r="AK8058">
        <v>17.86</v>
      </c>
      <c r="AL8058" t="s">
        <v>81</v>
      </c>
      <c r="AM8058" t="s">
        <v>82</v>
      </c>
      <c r="AO8058" t="s">
        <v>83</v>
      </c>
      <c r="AP8058" t="s">
        <v>683</v>
      </c>
      <c r="AQ8058" t="s">
        <v>683</v>
      </c>
      <c r="AR8058" t="s">
        <v>82</v>
      </c>
      <c r="AT8058" t="s">
        <v>82</v>
      </c>
      <c r="AW8058" t="s">
        <v>82</v>
      </c>
      <c r="AY8058" t="s">
        <v>24430</v>
      </c>
      <c r="AZ8058" t="s">
        <v>302</v>
      </c>
      <c r="BA8058" t="s">
        <v>298</v>
      </c>
      <c r="BB8058">
        <v>3903</v>
      </c>
      <c r="BC8058" t="s">
        <v>79</v>
      </c>
      <c r="BH8058" t="s">
        <v>38960</v>
      </c>
      <c r="BJ8058">
        <v>824590652</v>
      </c>
    </row>
    <row r="8059" spans="1:62" x14ac:dyDescent="0.25">
      <c r="A8059" t="s">
        <v>38972</v>
      </c>
      <c r="B8059" s="2">
        <v>43636</v>
      </c>
      <c r="C8059" t="s">
        <v>63</v>
      </c>
      <c r="D8059" s="3">
        <v>43614.595586863426</v>
      </c>
      <c r="E8059" t="s">
        <v>117</v>
      </c>
      <c r="H8059" t="s">
        <v>2364</v>
      </c>
      <c r="J8059" t="s">
        <v>2365</v>
      </c>
      <c r="L8059" t="s">
        <v>2366</v>
      </c>
      <c r="M8059" t="s">
        <v>2367</v>
      </c>
      <c r="N8059">
        <v>29138</v>
      </c>
      <c r="O8059" t="s">
        <v>70</v>
      </c>
      <c r="Q8059" t="s">
        <v>2368</v>
      </c>
      <c r="S8059" t="s">
        <v>72</v>
      </c>
      <c r="T8059" t="s">
        <v>878</v>
      </c>
      <c r="U8059" t="s">
        <v>2327</v>
      </c>
      <c r="V8059" t="s">
        <v>880</v>
      </c>
      <c r="W8059" t="s">
        <v>881</v>
      </c>
      <c r="X8059" t="s">
        <v>1092</v>
      </c>
      <c r="Y8059" t="str">
        <f>"45-4011"</f>
        <v>45-4011</v>
      </c>
      <c r="Z8059" t="s">
        <v>763</v>
      </c>
      <c r="AA8059">
        <v>115310</v>
      </c>
      <c r="AB8059">
        <v>10</v>
      </c>
      <c r="AD8059" t="s">
        <v>79</v>
      </c>
      <c r="AE8059" t="s">
        <v>80</v>
      </c>
      <c r="AF8059">
        <v>40</v>
      </c>
      <c r="AG8059" s="4">
        <v>0.33333333333333331</v>
      </c>
      <c r="AH8059" s="4">
        <v>0.70833333333333337</v>
      </c>
      <c r="AI8059" s="5">
        <v>10.25</v>
      </c>
      <c r="AJ8059">
        <v>15.38</v>
      </c>
      <c r="AK8059">
        <v>20.09</v>
      </c>
      <c r="AL8059" t="s">
        <v>81</v>
      </c>
      <c r="AM8059" t="s">
        <v>82</v>
      </c>
      <c r="AO8059" t="s">
        <v>83</v>
      </c>
      <c r="AR8059" t="s">
        <v>82</v>
      </c>
      <c r="AT8059" t="s">
        <v>82</v>
      </c>
      <c r="AW8059" t="s">
        <v>82</v>
      </c>
      <c r="AY8059" t="s">
        <v>2366</v>
      </c>
      <c r="AZ8059" t="s">
        <v>2366</v>
      </c>
      <c r="BA8059" t="s">
        <v>2367</v>
      </c>
      <c r="BB8059">
        <v>29138</v>
      </c>
      <c r="BC8059" t="s">
        <v>79</v>
      </c>
      <c r="BH8059" t="s">
        <v>2370</v>
      </c>
      <c r="BJ8059">
        <v>461689566</v>
      </c>
    </row>
    <row r="8060" spans="1:62" x14ac:dyDescent="0.25">
      <c r="A8060" t="s">
        <v>36922</v>
      </c>
      <c r="B8060" s="2">
        <v>43640</v>
      </c>
      <c r="C8060" t="s">
        <v>63</v>
      </c>
      <c r="D8060" s="3">
        <v>43615.494478738423</v>
      </c>
      <c r="E8060" t="s">
        <v>117</v>
      </c>
      <c r="H8060" t="s">
        <v>36923</v>
      </c>
      <c r="J8060" t="s">
        <v>36924</v>
      </c>
      <c r="K8060" t="s">
        <v>36925</v>
      </c>
      <c r="L8060" t="s">
        <v>2890</v>
      </c>
      <c r="M8060" t="s">
        <v>86</v>
      </c>
      <c r="N8060">
        <v>33314</v>
      </c>
      <c r="O8060" t="s">
        <v>70</v>
      </c>
      <c r="Q8060" t="s">
        <v>36926</v>
      </c>
      <c r="S8060" t="s">
        <v>72</v>
      </c>
      <c r="T8060" t="s">
        <v>36927</v>
      </c>
      <c r="U8060" t="s">
        <v>36928</v>
      </c>
      <c r="V8060" t="s">
        <v>3178</v>
      </c>
      <c r="W8060" t="s">
        <v>86</v>
      </c>
      <c r="X8060" t="s">
        <v>36929</v>
      </c>
      <c r="Y8060" t="str">
        <f>"17-3027"</f>
        <v>17-3027</v>
      </c>
      <c r="Z8060" t="s">
        <v>36930</v>
      </c>
      <c r="AA8060">
        <v>336611</v>
      </c>
      <c r="AB8060">
        <v>20</v>
      </c>
      <c r="AD8060" t="s">
        <v>79</v>
      </c>
      <c r="AE8060" t="s">
        <v>599</v>
      </c>
      <c r="AF8060">
        <v>35</v>
      </c>
      <c r="AG8060" s="4">
        <v>0.375</v>
      </c>
      <c r="AH8060" s="4">
        <v>0.70833333333333337</v>
      </c>
      <c r="AI8060" s="5">
        <v>34.46</v>
      </c>
      <c r="AL8060" t="s">
        <v>81</v>
      </c>
      <c r="AM8060" t="s">
        <v>82</v>
      </c>
      <c r="AO8060" t="s">
        <v>83</v>
      </c>
      <c r="AR8060" t="s">
        <v>82</v>
      </c>
      <c r="AT8060" t="s">
        <v>82</v>
      </c>
      <c r="AW8060" t="s">
        <v>72</v>
      </c>
      <c r="AX8060">
        <v>24</v>
      </c>
      <c r="AY8060" t="s">
        <v>2890</v>
      </c>
      <c r="AZ8060" t="s">
        <v>85</v>
      </c>
      <c r="BA8060" t="s">
        <v>86</v>
      </c>
      <c r="BB8060">
        <v>33314</v>
      </c>
      <c r="BC8060" t="s">
        <v>87</v>
      </c>
      <c r="BH8060" t="s">
        <v>36924</v>
      </c>
      <c r="BI8060" t="s">
        <v>36925</v>
      </c>
      <c r="BJ8060">
        <v>262967797</v>
      </c>
    </row>
    <row r="8061" spans="1:62" x14ac:dyDescent="0.25">
      <c r="A8061" t="s">
        <v>38857</v>
      </c>
      <c r="B8061" s="2">
        <v>43640</v>
      </c>
      <c r="C8061" t="s">
        <v>63</v>
      </c>
      <c r="D8061" s="3">
        <v>43581.569504409723</v>
      </c>
      <c r="E8061" t="s">
        <v>64</v>
      </c>
      <c r="F8061" s="2">
        <v>43656</v>
      </c>
      <c r="G8061" s="2">
        <v>43753</v>
      </c>
      <c r="H8061" t="s">
        <v>2364</v>
      </c>
      <c r="J8061" t="s">
        <v>2365</v>
      </c>
      <c r="L8061" t="s">
        <v>2366</v>
      </c>
      <c r="M8061" t="s">
        <v>2367</v>
      </c>
      <c r="N8061">
        <v>29138</v>
      </c>
      <c r="O8061" t="s">
        <v>70</v>
      </c>
      <c r="Q8061" t="s">
        <v>2368</v>
      </c>
      <c r="S8061" t="s">
        <v>72</v>
      </c>
      <c r="T8061" t="s">
        <v>878</v>
      </c>
      <c r="U8061" t="s">
        <v>2327</v>
      </c>
      <c r="V8061" t="s">
        <v>880</v>
      </c>
      <c r="W8061" t="s">
        <v>881</v>
      </c>
      <c r="X8061" t="s">
        <v>1092</v>
      </c>
      <c r="Y8061" t="str">
        <f>"45-4011"</f>
        <v>45-4011</v>
      </c>
      <c r="Z8061" t="s">
        <v>763</v>
      </c>
      <c r="AA8061">
        <v>115310</v>
      </c>
      <c r="AB8061">
        <v>10</v>
      </c>
      <c r="AC8061">
        <v>10</v>
      </c>
      <c r="AD8061" t="s">
        <v>79</v>
      </c>
      <c r="AE8061" t="s">
        <v>80</v>
      </c>
      <c r="AF8061">
        <v>40</v>
      </c>
      <c r="AG8061" s="4">
        <v>0.33333333333333331</v>
      </c>
      <c r="AH8061" s="4">
        <v>0.70833333333333337</v>
      </c>
      <c r="AI8061" s="5">
        <v>10.25</v>
      </c>
      <c r="AJ8061">
        <v>15.38</v>
      </c>
      <c r="AK8061">
        <v>20.09</v>
      </c>
      <c r="AL8061" t="s">
        <v>81</v>
      </c>
      <c r="AM8061" t="s">
        <v>82</v>
      </c>
      <c r="AO8061" t="s">
        <v>83</v>
      </c>
      <c r="AR8061" t="s">
        <v>82</v>
      </c>
      <c r="AT8061" t="s">
        <v>82</v>
      </c>
      <c r="AW8061" t="s">
        <v>82</v>
      </c>
      <c r="AY8061" t="s">
        <v>2366</v>
      </c>
      <c r="AZ8061" t="s">
        <v>2366</v>
      </c>
      <c r="BA8061" t="s">
        <v>2367</v>
      </c>
      <c r="BB8061">
        <v>29138</v>
      </c>
      <c r="BC8061" t="s">
        <v>79</v>
      </c>
      <c r="BH8061" t="s">
        <v>2370</v>
      </c>
      <c r="BJ8061">
        <v>461689566</v>
      </c>
    </row>
    <row r="8062" spans="1:62" x14ac:dyDescent="0.25">
      <c r="A8062" t="s">
        <v>38906</v>
      </c>
      <c r="B8062" s="2">
        <v>43640</v>
      </c>
      <c r="C8062" t="s">
        <v>63</v>
      </c>
      <c r="D8062" s="3">
        <v>43592.626220752318</v>
      </c>
      <c r="E8062" t="s">
        <v>64</v>
      </c>
      <c r="F8062" s="2">
        <v>43668</v>
      </c>
      <c r="G8062" s="2">
        <v>43753</v>
      </c>
      <c r="H8062" t="s">
        <v>35000</v>
      </c>
      <c r="I8062" t="s">
        <v>35001</v>
      </c>
      <c r="J8062" t="s">
        <v>35002</v>
      </c>
      <c r="L8062" t="s">
        <v>1588</v>
      </c>
      <c r="M8062" t="s">
        <v>1612</v>
      </c>
      <c r="N8062">
        <v>83001</v>
      </c>
      <c r="O8062" t="s">
        <v>70</v>
      </c>
      <c r="Q8062" t="s">
        <v>35003</v>
      </c>
      <c r="S8062" t="s">
        <v>72</v>
      </c>
      <c r="T8062" t="s">
        <v>35004</v>
      </c>
      <c r="U8062" t="s">
        <v>35005</v>
      </c>
      <c r="V8062" t="s">
        <v>1152</v>
      </c>
      <c r="W8062" t="s">
        <v>774</v>
      </c>
      <c r="X8062" t="s">
        <v>23999</v>
      </c>
      <c r="Y8062" t="str">
        <f>"51-6011"</f>
        <v>51-6011</v>
      </c>
      <c r="Z8062" t="s">
        <v>367</v>
      </c>
      <c r="AA8062">
        <v>8123</v>
      </c>
      <c r="AB8062">
        <v>6</v>
      </c>
      <c r="AC8062">
        <v>6</v>
      </c>
      <c r="AD8062" t="s">
        <v>79</v>
      </c>
      <c r="AE8062" t="s">
        <v>95</v>
      </c>
      <c r="AF8062">
        <v>40</v>
      </c>
      <c r="AG8062" s="4">
        <v>0.33333333333333331</v>
      </c>
      <c r="AH8062" s="4">
        <v>0.66666666666666663</v>
      </c>
      <c r="AI8062" s="5">
        <v>12.27</v>
      </c>
      <c r="AJ8062">
        <v>18.399999999999999</v>
      </c>
      <c r="AK8062">
        <v>21</v>
      </c>
      <c r="AL8062" t="s">
        <v>81</v>
      </c>
      <c r="AM8062" t="s">
        <v>82</v>
      </c>
      <c r="AO8062" t="s">
        <v>83</v>
      </c>
      <c r="AP8062" t="s">
        <v>67</v>
      </c>
      <c r="AQ8062" t="s">
        <v>67</v>
      </c>
      <c r="AR8062" t="s">
        <v>82</v>
      </c>
      <c r="AT8062" t="s">
        <v>82</v>
      </c>
      <c r="AW8062" t="s">
        <v>82</v>
      </c>
      <c r="AY8062" t="s">
        <v>1588</v>
      </c>
      <c r="AZ8062" t="s">
        <v>1760</v>
      </c>
      <c r="BA8062" t="s">
        <v>1612</v>
      </c>
      <c r="BB8062">
        <v>83001</v>
      </c>
      <c r="BC8062" t="s">
        <v>87</v>
      </c>
      <c r="BH8062" t="s">
        <v>35002</v>
      </c>
      <c r="BJ8062">
        <v>830204459</v>
      </c>
    </row>
    <row r="8063" spans="1:62" x14ac:dyDescent="0.25">
      <c r="A8063" t="s">
        <v>38976</v>
      </c>
      <c r="B8063" s="2">
        <v>43640</v>
      </c>
      <c r="C8063" t="s">
        <v>63</v>
      </c>
      <c r="D8063" s="3">
        <v>43623.491336412037</v>
      </c>
      <c r="E8063" t="s">
        <v>117</v>
      </c>
      <c r="H8063" t="s">
        <v>38625</v>
      </c>
      <c r="J8063" t="s">
        <v>38626</v>
      </c>
      <c r="L8063" t="s">
        <v>38627</v>
      </c>
      <c r="M8063" t="s">
        <v>844</v>
      </c>
      <c r="N8063">
        <v>62002</v>
      </c>
      <c r="O8063" t="s">
        <v>70</v>
      </c>
      <c r="Q8063" t="s">
        <v>38628</v>
      </c>
      <c r="S8063" t="s">
        <v>82</v>
      </c>
      <c r="U8063" t="s">
        <v>92</v>
      </c>
      <c r="X8063" t="s">
        <v>38629</v>
      </c>
      <c r="Y8063" t="str">
        <f>"51-1011"</f>
        <v>51-1011</v>
      </c>
      <c r="Z8063" t="s">
        <v>27065</v>
      </c>
      <c r="AA8063">
        <v>23832</v>
      </c>
      <c r="AB8063">
        <v>1</v>
      </c>
      <c r="AD8063" t="s">
        <v>79</v>
      </c>
      <c r="AE8063" t="s">
        <v>599</v>
      </c>
      <c r="AF8063">
        <v>40</v>
      </c>
      <c r="AG8063" s="4">
        <v>0.29166666666666669</v>
      </c>
      <c r="AH8063" s="4">
        <v>0.64583333333333337</v>
      </c>
      <c r="AI8063" s="5">
        <v>30.57</v>
      </c>
      <c r="AL8063" t="s">
        <v>81</v>
      </c>
      <c r="AM8063" t="s">
        <v>72</v>
      </c>
      <c r="AN8063">
        <v>3</v>
      </c>
      <c r="AO8063" t="s">
        <v>83</v>
      </c>
      <c r="AR8063" t="s">
        <v>82</v>
      </c>
      <c r="AT8063" t="s">
        <v>82</v>
      </c>
      <c r="AW8063" t="s">
        <v>82</v>
      </c>
      <c r="AY8063" t="s">
        <v>38630</v>
      </c>
      <c r="AZ8063" t="s">
        <v>1921</v>
      </c>
      <c r="BA8063" t="s">
        <v>844</v>
      </c>
      <c r="BB8063">
        <v>62002</v>
      </c>
      <c r="BC8063" t="s">
        <v>87</v>
      </c>
      <c r="BH8063" t="s">
        <v>38631</v>
      </c>
      <c r="BJ8063">
        <v>262591308</v>
      </c>
    </row>
    <row r="8064" spans="1:62" x14ac:dyDescent="0.25">
      <c r="A8064" t="s">
        <v>38353</v>
      </c>
      <c r="B8064" s="2">
        <v>43641</v>
      </c>
      <c r="C8064" t="s">
        <v>63</v>
      </c>
      <c r="D8064" s="3">
        <v>43606.228836678238</v>
      </c>
      <c r="E8064" t="s">
        <v>117</v>
      </c>
      <c r="H8064" t="s">
        <v>38354</v>
      </c>
      <c r="J8064" t="s">
        <v>38355</v>
      </c>
      <c r="L8064" t="s">
        <v>38356</v>
      </c>
      <c r="M8064" t="s">
        <v>1276</v>
      </c>
      <c r="N8064">
        <v>54956</v>
      </c>
      <c r="O8064" t="s">
        <v>70</v>
      </c>
      <c r="Q8064" t="s">
        <v>38357</v>
      </c>
      <c r="S8064" t="s">
        <v>82</v>
      </c>
      <c r="U8064" t="s">
        <v>92</v>
      </c>
      <c r="X8064" t="s">
        <v>25616</v>
      </c>
      <c r="Y8064" t="str">
        <f>"47-2031"</f>
        <v>47-2031</v>
      </c>
      <c r="Z8064" t="s">
        <v>1508</v>
      </c>
      <c r="AA8064">
        <v>238310</v>
      </c>
      <c r="AB8064">
        <v>10</v>
      </c>
      <c r="AD8064" t="s">
        <v>79</v>
      </c>
      <c r="AE8064" t="s">
        <v>95</v>
      </c>
      <c r="AF8064">
        <v>40</v>
      </c>
      <c r="AG8064" s="4">
        <v>0.29166666666666669</v>
      </c>
      <c r="AH8064" s="4">
        <v>0.64583333333333337</v>
      </c>
      <c r="AI8064" s="6">
        <v>21</v>
      </c>
      <c r="AL8064" t="s">
        <v>81</v>
      </c>
      <c r="AM8064" t="s">
        <v>82</v>
      </c>
      <c r="AO8064" t="s">
        <v>83</v>
      </c>
      <c r="AR8064" t="s">
        <v>82</v>
      </c>
      <c r="AT8064" t="s">
        <v>82</v>
      </c>
      <c r="AW8064" t="s">
        <v>82</v>
      </c>
      <c r="AY8064" t="s">
        <v>38358</v>
      </c>
      <c r="AZ8064" t="s">
        <v>4591</v>
      </c>
      <c r="BA8064" t="s">
        <v>1276</v>
      </c>
      <c r="BB8064">
        <v>54956</v>
      </c>
      <c r="BC8064" t="s">
        <v>79</v>
      </c>
      <c r="BH8064" t="s">
        <v>38359</v>
      </c>
      <c r="BJ8064">
        <v>204922644</v>
      </c>
    </row>
    <row r="8065" spans="1:62" x14ac:dyDescent="0.25">
      <c r="A8065" t="s">
        <v>38915</v>
      </c>
      <c r="B8065" s="2">
        <v>43641</v>
      </c>
      <c r="C8065" t="s">
        <v>63</v>
      </c>
      <c r="D8065" s="3">
        <v>43622.455232812499</v>
      </c>
      <c r="E8065" t="s">
        <v>91</v>
      </c>
      <c r="H8065" t="s">
        <v>20152</v>
      </c>
      <c r="I8065" t="s">
        <v>67</v>
      </c>
      <c r="J8065" t="s">
        <v>8933</v>
      </c>
      <c r="K8065" t="s">
        <v>8934</v>
      </c>
      <c r="L8065" t="s">
        <v>8935</v>
      </c>
      <c r="M8065" t="s">
        <v>2314</v>
      </c>
      <c r="N8065">
        <v>47340</v>
      </c>
      <c r="O8065" t="s">
        <v>70</v>
      </c>
      <c r="P8065" t="s">
        <v>67</v>
      </c>
      <c r="Q8065" t="s">
        <v>20153</v>
      </c>
      <c r="R8065">
        <v>241</v>
      </c>
      <c r="S8065" t="s">
        <v>72</v>
      </c>
      <c r="T8065" t="s">
        <v>2538</v>
      </c>
      <c r="U8065" t="s">
        <v>2539</v>
      </c>
      <c r="V8065" t="s">
        <v>3119</v>
      </c>
      <c r="W8065" t="s">
        <v>323</v>
      </c>
      <c r="X8065" t="s">
        <v>13019</v>
      </c>
      <c r="Y8065" t="str">
        <f>"39-3091"</f>
        <v>39-3091</v>
      </c>
      <c r="Z8065" t="s">
        <v>677</v>
      </c>
      <c r="AA8065">
        <v>713990</v>
      </c>
      <c r="AB8065">
        <v>175</v>
      </c>
      <c r="AD8065" t="s">
        <v>79</v>
      </c>
      <c r="AE8065" t="s">
        <v>80</v>
      </c>
      <c r="AF8065">
        <v>40</v>
      </c>
      <c r="AG8065" s="4">
        <v>0.375</v>
      </c>
      <c r="AH8065" s="4">
        <v>0</v>
      </c>
      <c r="AI8065" s="5">
        <v>9.36</v>
      </c>
      <c r="AL8065" t="s">
        <v>81</v>
      </c>
      <c r="AM8065" t="s">
        <v>82</v>
      </c>
      <c r="AO8065" t="s">
        <v>83</v>
      </c>
      <c r="AP8065" t="s">
        <v>67</v>
      </c>
      <c r="AQ8065" t="s">
        <v>67</v>
      </c>
      <c r="AR8065" t="s">
        <v>82</v>
      </c>
      <c r="AT8065" t="s">
        <v>82</v>
      </c>
      <c r="AW8065" t="s">
        <v>82</v>
      </c>
      <c r="AY8065" t="s">
        <v>38916</v>
      </c>
      <c r="AZ8065" t="s">
        <v>38917</v>
      </c>
      <c r="BA8065" t="s">
        <v>207</v>
      </c>
      <c r="BB8065">
        <v>1089</v>
      </c>
      <c r="BC8065" t="s">
        <v>79</v>
      </c>
      <c r="BH8065" t="s">
        <v>38918</v>
      </c>
      <c r="BI8065" t="s">
        <v>67</v>
      </c>
      <c r="BJ8065">
        <v>201838400</v>
      </c>
    </row>
    <row r="8066" spans="1:62" x14ac:dyDescent="0.25">
      <c r="A8066" t="s">
        <v>38930</v>
      </c>
      <c r="B8066" s="2">
        <v>43641</v>
      </c>
      <c r="C8066" t="s">
        <v>63</v>
      </c>
      <c r="D8066" s="3">
        <v>43602.524938761577</v>
      </c>
      <c r="E8066" t="s">
        <v>64</v>
      </c>
      <c r="F8066" s="2">
        <v>43678</v>
      </c>
      <c r="G8066" s="2">
        <v>43799</v>
      </c>
      <c r="H8066" t="s">
        <v>12625</v>
      </c>
      <c r="J8066" t="s">
        <v>12626</v>
      </c>
      <c r="L8066" t="s">
        <v>4750</v>
      </c>
      <c r="M8066" t="s">
        <v>2356</v>
      </c>
      <c r="N8066">
        <v>68512</v>
      </c>
      <c r="O8066" t="s">
        <v>70</v>
      </c>
      <c r="Q8066" t="s">
        <v>12627</v>
      </c>
      <c r="S8066" t="s">
        <v>72</v>
      </c>
      <c r="T8066" t="s">
        <v>12628</v>
      </c>
      <c r="U8066" t="s">
        <v>12629</v>
      </c>
      <c r="V8066" t="s">
        <v>12630</v>
      </c>
      <c r="W8066" t="s">
        <v>105</v>
      </c>
      <c r="X8066" t="s">
        <v>12631</v>
      </c>
      <c r="Y8066" t="str">
        <f>"37-3011"</f>
        <v>37-3011</v>
      </c>
      <c r="Z8066" t="s">
        <v>94</v>
      </c>
      <c r="AA8066">
        <v>237990</v>
      </c>
      <c r="AB8066">
        <v>12</v>
      </c>
      <c r="AC8066">
        <v>12</v>
      </c>
      <c r="AD8066" t="s">
        <v>79</v>
      </c>
      <c r="AE8066" t="s">
        <v>80</v>
      </c>
      <c r="AF8066">
        <v>40</v>
      </c>
      <c r="AG8066" s="4">
        <v>0.25</v>
      </c>
      <c r="AH8066" s="4">
        <v>0.60416666666666663</v>
      </c>
      <c r="AI8066" s="5">
        <v>12.43</v>
      </c>
      <c r="AJ8066">
        <v>18.649999999999999</v>
      </c>
      <c r="AL8066" t="s">
        <v>81</v>
      </c>
      <c r="AM8066" t="s">
        <v>82</v>
      </c>
      <c r="AO8066" t="s">
        <v>83</v>
      </c>
      <c r="AR8066" t="s">
        <v>82</v>
      </c>
      <c r="AT8066" t="s">
        <v>82</v>
      </c>
      <c r="AW8066" t="s">
        <v>72</v>
      </c>
      <c r="AX8066">
        <v>6</v>
      </c>
      <c r="AY8066" t="s">
        <v>38931</v>
      </c>
      <c r="AZ8066" t="s">
        <v>29396</v>
      </c>
      <c r="BA8066" t="s">
        <v>105</v>
      </c>
      <c r="BB8066">
        <v>76114</v>
      </c>
      <c r="BC8066" t="s">
        <v>79</v>
      </c>
      <c r="BH8066" t="s">
        <v>38932</v>
      </c>
      <c r="BI8066" t="s">
        <v>27776</v>
      </c>
      <c r="BJ8066">
        <v>470822871</v>
      </c>
    </row>
    <row r="8067" spans="1:62" x14ac:dyDescent="0.25">
      <c r="A8067" t="s">
        <v>38933</v>
      </c>
      <c r="B8067" s="2">
        <v>43641</v>
      </c>
      <c r="C8067" t="s">
        <v>63</v>
      </c>
      <c r="D8067" s="3">
        <v>43602.613107974539</v>
      </c>
      <c r="E8067" t="s">
        <v>64</v>
      </c>
      <c r="F8067" s="2">
        <v>43677</v>
      </c>
      <c r="G8067" s="2">
        <v>43799</v>
      </c>
      <c r="H8067" t="s">
        <v>12625</v>
      </c>
      <c r="J8067" t="s">
        <v>12626</v>
      </c>
      <c r="L8067" t="s">
        <v>4750</v>
      </c>
      <c r="M8067" t="s">
        <v>2356</v>
      </c>
      <c r="N8067">
        <v>68512</v>
      </c>
      <c r="O8067" t="s">
        <v>70</v>
      </c>
      <c r="Q8067" t="s">
        <v>12627</v>
      </c>
      <c r="S8067" t="s">
        <v>72</v>
      </c>
      <c r="T8067" t="s">
        <v>12628</v>
      </c>
      <c r="U8067" t="s">
        <v>12629</v>
      </c>
      <c r="V8067" t="s">
        <v>12630</v>
      </c>
      <c r="W8067" t="s">
        <v>105</v>
      </c>
      <c r="X8067" t="s">
        <v>12631</v>
      </c>
      <c r="Y8067" t="str">
        <f>"37-3011"</f>
        <v>37-3011</v>
      </c>
      <c r="Z8067" t="s">
        <v>94</v>
      </c>
      <c r="AA8067">
        <v>237990</v>
      </c>
      <c r="AB8067">
        <v>16</v>
      </c>
      <c r="AC8067">
        <v>16</v>
      </c>
      <c r="AD8067" t="s">
        <v>79</v>
      </c>
      <c r="AE8067" t="s">
        <v>80</v>
      </c>
      <c r="AF8067">
        <v>40</v>
      </c>
      <c r="AG8067" s="4">
        <v>0.25</v>
      </c>
      <c r="AH8067" s="4">
        <v>0.60416666666666663</v>
      </c>
      <c r="AI8067" s="5">
        <v>14.52</v>
      </c>
      <c r="AJ8067">
        <v>21.78</v>
      </c>
      <c r="AL8067" t="s">
        <v>81</v>
      </c>
      <c r="AM8067" t="s">
        <v>82</v>
      </c>
      <c r="AO8067" t="s">
        <v>83</v>
      </c>
      <c r="AR8067" t="s">
        <v>82</v>
      </c>
      <c r="AT8067" t="s">
        <v>82</v>
      </c>
      <c r="AW8067" t="s">
        <v>72</v>
      </c>
      <c r="AX8067">
        <v>6</v>
      </c>
      <c r="AY8067" t="s">
        <v>1711</v>
      </c>
      <c r="AZ8067" t="s">
        <v>1711</v>
      </c>
      <c r="BA8067" t="s">
        <v>1246</v>
      </c>
      <c r="BB8067">
        <v>63124</v>
      </c>
      <c r="BC8067" t="s">
        <v>79</v>
      </c>
      <c r="BH8067" t="s">
        <v>38934</v>
      </c>
      <c r="BI8067" t="s">
        <v>27776</v>
      </c>
      <c r="BJ8067">
        <v>470822871</v>
      </c>
    </row>
    <row r="8068" spans="1:62" x14ac:dyDescent="0.25">
      <c r="A8068" t="s">
        <v>38935</v>
      </c>
      <c r="B8068" s="2">
        <v>43641</v>
      </c>
      <c r="C8068" t="s">
        <v>63</v>
      </c>
      <c r="D8068" s="3">
        <v>43602.587954918985</v>
      </c>
      <c r="E8068" t="s">
        <v>64</v>
      </c>
      <c r="F8068" s="2">
        <v>43677</v>
      </c>
      <c r="G8068" s="2">
        <v>43799</v>
      </c>
      <c r="H8068" t="s">
        <v>12625</v>
      </c>
      <c r="J8068" t="s">
        <v>12626</v>
      </c>
      <c r="L8068" t="s">
        <v>4750</v>
      </c>
      <c r="M8068" t="s">
        <v>2356</v>
      </c>
      <c r="N8068">
        <v>68512</v>
      </c>
      <c r="O8068" t="s">
        <v>70</v>
      </c>
      <c r="Q8068" t="s">
        <v>12627</v>
      </c>
      <c r="S8068" t="s">
        <v>72</v>
      </c>
      <c r="T8068" t="s">
        <v>12628</v>
      </c>
      <c r="U8068" t="s">
        <v>12629</v>
      </c>
      <c r="V8068" t="s">
        <v>12630</v>
      </c>
      <c r="W8068" t="s">
        <v>105</v>
      </c>
      <c r="X8068" t="s">
        <v>3244</v>
      </c>
      <c r="Y8068" t="str">
        <f>"37-1012"</f>
        <v>37-1012</v>
      </c>
      <c r="Z8068" t="s">
        <v>19205</v>
      </c>
      <c r="AA8068">
        <v>237990</v>
      </c>
      <c r="AB8068">
        <v>1</v>
      </c>
      <c r="AC8068">
        <v>1</v>
      </c>
      <c r="AD8068" t="s">
        <v>79</v>
      </c>
      <c r="AE8068" t="s">
        <v>80</v>
      </c>
      <c r="AF8068">
        <v>40</v>
      </c>
      <c r="AG8068" s="4">
        <v>0.25</v>
      </c>
      <c r="AH8068" s="4">
        <v>0.60416666666666663</v>
      </c>
      <c r="AI8068" s="5">
        <v>22.4</v>
      </c>
      <c r="AJ8068">
        <v>33.6</v>
      </c>
      <c r="AL8068" t="s">
        <v>81</v>
      </c>
      <c r="AM8068" t="s">
        <v>72</v>
      </c>
      <c r="AN8068">
        <v>25</v>
      </c>
      <c r="AO8068" t="s">
        <v>83</v>
      </c>
      <c r="AR8068" t="s">
        <v>82</v>
      </c>
      <c r="AT8068" t="s">
        <v>82</v>
      </c>
      <c r="AW8068" t="s">
        <v>72</v>
      </c>
      <c r="AX8068">
        <v>12</v>
      </c>
      <c r="AY8068" t="s">
        <v>1711</v>
      </c>
      <c r="AZ8068" t="s">
        <v>1711</v>
      </c>
      <c r="BA8068" t="s">
        <v>1246</v>
      </c>
      <c r="BB8068">
        <v>63124</v>
      </c>
      <c r="BC8068" t="s">
        <v>79</v>
      </c>
      <c r="BH8068" t="s">
        <v>38934</v>
      </c>
      <c r="BI8068" t="s">
        <v>27776</v>
      </c>
      <c r="BJ8068">
        <v>470822871</v>
      </c>
    </row>
    <row r="8069" spans="1:62" x14ac:dyDescent="0.25">
      <c r="A8069" t="s">
        <v>36081</v>
      </c>
      <c r="B8069" s="2">
        <v>43643</v>
      </c>
      <c r="C8069" t="s">
        <v>63</v>
      </c>
      <c r="D8069" s="3">
        <v>43475.387511724541</v>
      </c>
      <c r="E8069" t="s">
        <v>64</v>
      </c>
      <c r="F8069" s="2">
        <v>43556</v>
      </c>
      <c r="G8069" s="2">
        <v>43830</v>
      </c>
      <c r="H8069" t="s">
        <v>14247</v>
      </c>
      <c r="I8069" t="s">
        <v>130</v>
      </c>
      <c r="J8069" t="s">
        <v>14248</v>
      </c>
      <c r="K8069" t="s">
        <v>14249</v>
      </c>
      <c r="L8069" t="s">
        <v>14250</v>
      </c>
      <c r="M8069" t="s">
        <v>166</v>
      </c>
      <c r="N8069">
        <v>84067</v>
      </c>
      <c r="O8069" t="s">
        <v>70</v>
      </c>
      <c r="P8069" t="s">
        <v>130</v>
      </c>
      <c r="Q8069" t="s">
        <v>14251</v>
      </c>
      <c r="S8069" t="s">
        <v>72</v>
      </c>
      <c r="T8069" t="s">
        <v>19229</v>
      </c>
      <c r="U8069" t="s">
        <v>3646</v>
      </c>
      <c r="V8069" t="s">
        <v>3892</v>
      </c>
      <c r="W8069" t="s">
        <v>278</v>
      </c>
      <c r="X8069" t="s">
        <v>106</v>
      </c>
      <c r="Y8069" t="str">
        <f>"37-3011"</f>
        <v>37-3011</v>
      </c>
      <c r="Z8069" t="s">
        <v>94</v>
      </c>
      <c r="AA8069">
        <v>561730</v>
      </c>
      <c r="AB8069">
        <v>20</v>
      </c>
      <c r="AC8069">
        <v>20</v>
      </c>
      <c r="AD8069" t="s">
        <v>79</v>
      </c>
      <c r="AE8069" t="s">
        <v>80</v>
      </c>
      <c r="AF8069">
        <v>40</v>
      </c>
      <c r="AG8069" s="4">
        <v>0.33333333333333331</v>
      </c>
      <c r="AH8069" s="4">
        <v>0.6875</v>
      </c>
      <c r="AI8069" s="5">
        <v>13.68</v>
      </c>
      <c r="AJ8069">
        <v>20.52</v>
      </c>
      <c r="AL8069" t="s">
        <v>81</v>
      </c>
      <c r="AM8069" t="s">
        <v>82</v>
      </c>
      <c r="AO8069" t="s">
        <v>83</v>
      </c>
      <c r="AP8069" t="s">
        <v>130</v>
      </c>
      <c r="AQ8069" t="s">
        <v>130</v>
      </c>
      <c r="AR8069" t="s">
        <v>82</v>
      </c>
      <c r="AT8069" t="s">
        <v>82</v>
      </c>
      <c r="AW8069" t="s">
        <v>82</v>
      </c>
      <c r="AY8069" t="s">
        <v>14250</v>
      </c>
      <c r="AZ8069" t="s">
        <v>14253</v>
      </c>
      <c r="BA8069" t="s">
        <v>166</v>
      </c>
      <c r="BB8069">
        <v>84067</v>
      </c>
      <c r="BC8069" t="s">
        <v>79</v>
      </c>
      <c r="BH8069" t="s">
        <v>14248</v>
      </c>
      <c r="BI8069" t="s">
        <v>130</v>
      </c>
      <c r="BJ8069">
        <v>208125663</v>
      </c>
    </row>
    <row r="8070" spans="1:62" x14ac:dyDescent="0.25">
      <c r="A8070" t="s">
        <v>38964</v>
      </c>
      <c r="B8070" s="2">
        <v>43643</v>
      </c>
      <c r="C8070" t="s">
        <v>63</v>
      </c>
      <c r="D8070" s="3">
        <v>43619.440394791665</v>
      </c>
      <c r="E8070" t="s">
        <v>64</v>
      </c>
      <c r="F8070" s="2">
        <v>43709</v>
      </c>
      <c r="G8070" s="2">
        <v>43936</v>
      </c>
      <c r="H8070" t="s">
        <v>38965</v>
      </c>
      <c r="I8070" t="s">
        <v>38966</v>
      </c>
      <c r="J8070" t="s">
        <v>38967</v>
      </c>
      <c r="L8070" t="s">
        <v>38968</v>
      </c>
      <c r="M8070" t="s">
        <v>1101</v>
      </c>
      <c r="N8070">
        <v>5672</v>
      </c>
      <c r="O8070" t="s">
        <v>70</v>
      </c>
      <c r="Q8070" t="s">
        <v>38969</v>
      </c>
      <c r="S8070" t="s">
        <v>72</v>
      </c>
      <c r="T8070" t="s">
        <v>38970</v>
      </c>
      <c r="U8070" t="s">
        <v>34075</v>
      </c>
      <c r="V8070" t="s">
        <v>27722</v>
      </c>
      <c r="W8070" t="s">
        <v>323</v>
      </c>
      <c r="X8070" t="s">
        <v>1427</v>
      </c>
      <c r="Y8070" t="str">
        <f>"37-2012"</f>
        <v>37-2012</v>
      </c>
      <c r="Z8070" t="s">
        <v>373</v>
      </c>
      <c r="AA8070">
        <v>721110</v>
      </c>
      <c r="AB8070">
        <v>15</v>
      </c>
      <c r="AC8070">
        <v>15</v>
      </c>
      <c r="AD8070" t="s">
        <v>79</v>
      </c>
      <c r="AE8070" t="s">
        <v>95</v>
      </c>
      <c r="AF8070">
        <v>35</v>
      </c>
      <c r="AG8070" s="4">
        <v>0.29166666666666669</v>
      </c>
      <c r="AH8070" s="4">
        <v>0.64583333333333337</v>
      </c>
      <c r="AI8070" s="5">
        <v>12.4</v>
      </c>
      <c r="AJ8070">
        <v>18.600000000000001</v>
      </c>
      <c r="AK8070">
        <v>20.100000000000001</v>
      </c>
      <c r="AL8070" t="s">
        <v>81</v>
      </c>
      <c r="AM8070" t="s">
        <v>82</v>
      </c>
      <c r="AO8070" t="s">
        <v>83</v>
      </c>
      <c r="AP8070" t="s">
        <v>67</v>
      </c>
      <c r="AQ8070" t="s">
        <v>67</v>
      </c>
      <c r="AR8070" t="s">
        <v>82</v>
      </c>
      <c r="AT8070" t="s">
        <v>82</v>
      </c>
      <c r="AW8070" t="s">
        <v>82</v>
      </c>
      <c r="AY8070" t="s">
        <v>5817</v>
      </c>
      <c r="AZ8070" t="s">
        <v>5819</v>
      </c>
      <c r="BA8070" t="s">
        <v>1101</v>
      </c>
      <c r="BB8070">
        <v>5672</v>
      </c>
      <c r="BC8070" t="s">
        <v>87</v>
      </c>
      <c r="BH8070" t="s">
        <v>38971</v>
      </c>
      <c r="BJ8070">
        <v>202186099</v>
      </c>
    </row>
    <row r="8071" spans="1:62" x14ac:dyDescent="0.25">
      <c r="A8071" t="s">
        <v>38894</v>
      </c>
      <c r="B8071" s="2">
        <v>43644</v>
      </c>
      <c r="C8071" t="s">
        <v>63</v>
      </c>
      <c r="D8071" s="3">
        <v>43605.491881469905</v>
      </c>
      <c r="E8071" t="s">
        <v>91</v>
      </c>
      <c r="H8071" t="s">
        <v>38895</v>
      </c>
      <c r="I8071" t="s">
        <v>38896</v>
      </c>
      <c r="J8071" t="s">
        <v>38897</v>
      </c>
      <c r="L8071" t="s">
        <v>23627</v>
      </c>
      <c r="M8071" t="s">
        <v>76</v>
      </c>
      <c r="N8071">
        <v>73069</v>
      </c>
      <c r="O8071" t="s">
        <v>70</v>
      </c>
      <c r="Q8071" t="s">
        <v>38898</v>
      </c>
      <c r="S8071" t="s">
        <v>72</v>
      </c>
      <c r="T8071" t="s">
        <v>73</v>
      </c>
      <c r="U8071" t="s">
        <v>1167</v>
      </c>
      <c r="V8071" t="s">
        <v>75</v>
      </c>
      <c r="W8071" t="s">
        <v>76</v>
      </c>
      <c r="X8071" t="s">
        <v>38899</v>
      </c>
      <c r="Y8071" t="str">
        <f>"51-6031"</f>
        <v>51-6031</v>
      </c>
      <c r="Z8071" t="s">
        <v>3285</v>
      </c>
      <c r="AA8071">
        <v>313220</v>
      </c>
      <c r="AB8071">
        <v>5</v>
      </c>
      <c r="AD8071" t="s">
        <v>79</v>
      </c>
      <c r="AE8071" t="s">
        <v>80</v>
      </c>
      <c r="AF8071">
        <v>40</v>
      </c>
      <c r="AG8071" s="4">
        <v>0.33333333333333331</v>
      </c>
      <c r="AH8071" s="4">
        <v>0.70833333333333337</v>
      </c>
      <c r="AI8071" s="5">
        <v>11.93</v>
      </c>
      <c r="AJ8071">
        <v>17.899999999999999</v>
      </c>
      <c r="AK8071">
        <v>17.899999999999999</v>
      </c>
      <c r="AL8071" t="s">
        <v>81</v>
      </c>
      <c r="AM8071" t="s">
        <v>82</v>
      </c>
      <c r="AO8071" t="s">
        <v>83</v>
      </c>
      <c r="AR8071" t="s">
        <v>82</v>
      </c>
      <c r="AT8071" t="s">
        <v>82</v>
      </c>
      <c r="AW8071" t="s">
        <v>72</v>
      </c>
      <c r="AX8071">
        <v>1</v>
      </c>
      <c r="AY8071" t="s">
        <v>23627</v>
      </c>
      <c r="AZ8071" t="s">
        <v>11750</v>
      </c>
      <c r="BA8071" t="s">
        <v>76</v>
      </c>
      <c r="BB8071">
        <v>73069</v>
      </c>
      <c r="BC8071" t="s">
        <v>87</v>
      </c>
      <c r="BH8071" t="s">
        <v>38897</v>
      </c>
      <c r="BJ8071">
        <v>731498087</v>
      </c>
    </row>
    <row r="8072" spans="1:62" x14ac:dyDescent="0.25">
      <c r="A8072" t="s">
        <v>38907</v>
      </c>
      <c r="B8072" s="2">
        <v>43644</v>
      </c>
      <c r="C8072" t="s">
        <v>63</v>
      </c>
      <c r="D8072" s="3">
        <v>43600.806424803239</v>
      </c>
      <c r="E8072" t="s">
        <v>117</v>
      </c>
      <c r="H8072" t="s">
        <v>38908</v>
      </c>
      <c r="I8072" t="s">
        <v>38909</v>
      </c>
      <c r="J8072" t="s">
        <v>38910</v>
      </c>
      <c r="L8072" t="s">
        <v>38911</v>
      </c>
      <c r="M8072" t="s">
        <v>1276</v>
      </c>
      <c r="N8072">
        <v>53716</v>
      </c>
      <c r="O8072" t="s">
        <v>70</v>
      </c>
      <c r="Q8072" t="s">
        <v>38912</v>
      </c>
      <c r="S8072" t="s">
        <v>72</v>
      </c>
      <c r="T8072" t="s">
        <v>38913</v>
      </c>
      <c r="U8072" t="s">
        <v>38914</v>
      </c>
      <c r="V8072" t="s">
        <v>7391</v>
      </c>
      <c r="W8072" t="s">
        <v>844</v>
      </c>
      <c r="X8072" t="s">
        <v>10108</v>
      </c>
      <c r="Y8072" t="str">
        <f>"35-1011"</f>
        <v>35-1011</v>
      </c>
      <c r="Z8072" t="s">
        <v>3968</v>
      </c>
      <c r="AA8072">
        <v>72211</v>
      </c>
      <c r="AB8072">
        <v>2</v>
      </c>
      <c r="AD8072" t="s">
        <v>79</v>
      </c>
      <c r="AE8072" t="s">
        <v>1218</v>
      </c>
      <c r="AF8072">
        <v>40</v>
      </c>
      <c r="AG8072" s="4">
        <v>0.60416666666666663</v>
      </c>
      <c r="AH8072" s="4">
        <v>0.9375</v>
      </c>
      <c r="AI8072" s="5">
        <v>21.5</v>
      </c>
      <c r="AL8072" t="s">
        <v>81</v>
      </c>
      <c r="AM8072" t="s">
        <v>82</v>
      </c>
      <c r="AO8072" t="s">
        <v>83</v>
      </c>
      <c r="AR8072" t="s">
        <v>82</v>
      </c>
      <c r="AT8072" t="s">
        <v>82</v>
      </c>
      <c r="AW8072" t="s">
        <v>72</v>
      </c>
      <c r="AX8072">
        <v>24</v>
      </c>
      <c r="AY8072" t="s">
        <v>38911</v>
      </c>
      <c r="AZ8072" t="s">
        <v>5682</v>
      </c>
      <c r="BA8072" t="s">
        <v>1276</v>
      </c>
      <c r="BB8072">
        <v>53716</v>
      </c>
      <c r="BC8072" t="s">
        <v>87</v>
      </c>
      <c r="BH8072" t="s">
        <v>38910</v>
      </c>
      <c r="BJ8072">
        <v>453975732</v>
      </c>
    </row>
    <row r="8073" spans="1:62" x14ac:dyDescent="0.25">
      <c r="A8073" t="s">
        <v>38940</v>
      </c>
      <c r="B8073" s="2">
        <v>43644</v>
      </c>
      <c r="C8073" t="s">
        <v>63</v>
      </c>
      <c r="D8073" s="3">
        <v>43619.421927766205</v>
      </c>
      <c r="E8073" t="s">
        <v>64</v>
      </c>
      <c r="F8073" s="2">
        <v>43709</v>
      </c>
      <c r="G8073" s="2">
        <v>43768</v>
      </c>
      <c r="H8073" t="s">
        <v>38941</v>
      </c>
      <c r="I8073" t="s">
        <v>67</v>
      </c>
      <c r="J8073" t="s">
        <v>38942</v>
      </c>
      <c r="L8073" t="s">
        <v>38943</v>
      </c>
      <c r="M8073" t="s">
        <v>105</v>
      </c>
      <c r="N8073" t="s">
        <v>38944</v>
      </c>
      <c r="O8073" t="s">
        <v>70</v>
      </c>
      <c r="P8073" t="s">
        <v>67</v>
      </c>
      <c r="Q8073" t="s">
        <v>38945</v>
      </c>
      <c r="S8073" t="s">
        <v>72</v>
      </c>
      <c r="T8073" t="s">
        <v>5156</v>
      </c>
      <c r="U8073" t="s">
        <v>5157</v>
      </c>
      <c r="V8073" t="s">
        <v>5158</v>
      </c>
      <c r="W8073" t="s">
        <v>105</v>
      </c>
      <c r="X8073" t="s">
        <v>677</v>
      </c>
      <c r="Y8073" t="str">
        <f>"39-3091"</f>
        <v>39-3091</v>
      </c>
      <c r="Z8073" t="s">
        <v>677</v>
      </c>
      <c r="AA8073">
        <v>713990</v>
      </c>
      <c r="AB8073">
        <v>22</v>
      </c>
      <c r="AC8073">
        <v>22</v>
      </c>
      <c r="AD8073" t="s">
        <v>79</v>
      </c>
      <c r="AE8073" t="s">
        <v>80</v>
      </c>
      <c r="AF8073">
        <v>40</v>
      </c>
      <c r="AG8073" s="4">
        <v>0.54166666666666663</v>
      </c>
      <c r="AH8073" s="4">
        <v>0.91666666666666663</v>
      </c>
      <c r="AI8073" s="5">
        <v>392.8</v>
      </c>
      <c r="AJ8073">
        <v>0</v>
      </c>
      <c r="AK8073">
        <v>0</v>
      </c>
      <c r="AL8073" t="s">
        <v>81</v>
      </c>
      <c r="AM8073" t="s">
        <v>82</v>
      </c>
      <c r="AO8073" t="s">
        <v>83</v>
      </c>
      <c r="AR8073" t="s">
        <v>82</v>
      </c>
      <c r="AT8073" t="s">
        <v>82</v>
      </c>
      <c r="AW8073" t="s">
        <v>82</v>
      </c>
      <c r="AY8073" t="s">
        <v>38946</v>
      </c>
      <c r="AZ8073" t="s">
        <v>738</v>
      </c>
      <c r="BA8073" t="s">
        <v>105</v>
      </c>
      <c r="BB8073">
        <v>77418</v>
      </c>
      <c r="BC8073" t="s">
        <v>79</v>
      </c>
      <c r="BH8073" t="s">
        <v>38947</v>
      </c>
      <c r="BJ8073">
        <v>752851076</v>
      </c>
    </row>
  </sheetData>
  <autoFilter ref="A1:BJ8073">
    <sortState ref="A2:BJ8126">
      <sortCondition ref="B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H-2B_FY2019_Q3</vt:lpstr>
    </vt:vector>
  </TitlesOfParts>
  <Company>Department of Labor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Keays, Dorothy - ETA</cp:lastModifiedBy>
  <dcterms:created xsi:type="dcterms:W3CDTF">2019-07-15T10:29:39Z</dcterms:created>
  <dcterms:modified xsi:type="dcterms:W3CDTF">2019-07-15T10:43:16Z</dcterms:modified>
</cp:coreProperties>
</file>